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135" yWindow="-225" windowWidth="14880" windowHeight="12675" tabRatio="782" activeTab="17"/>
  </bookViews>
  <sheets>
    <sheet name="Part1. 메인데이터" sheetId="75" r:id="rId1"/>
    <sheet name="기본" sheetId="61" r:id="rId2"/>
    <sheet name="DQ" sheetId="62" r:id="rId3"/>
    <sheet name="SQ" sheetId="63" r:id="rId4"/>
    <sheet name="A" sheetId="64" r:id="rId5"/>
    <sheet name="BA1" sheetId="65" r:id="rId6"/>
    <sheet name="BA2" sheetId="66" r:id="rId7"/>
    <sheet name="BB1" sheetId="67" r:id="rId8"/>
    <sheet name="BB2" sheetId="68" r:id="rId9"/>
    <sheet name="BC1" sheetId="69" r:id="rId10"/>
    <sheet name="BC2" sheetId="70" r:id="rId11"/>
    <sheet name="BD" sheetId="71" r:id="rId12"/>
    <sheet name="BE" sheetId="72" r:id="rId13"/>
    <sheet name="C" sheetId="73" r:id="rId14"/>
    <sheet name="D" sheetId="74" r:id="rId15"/>
    <sheet name="E " sheetId="26" r:id="rId16"/>
    <sheet name="F" sheetId="27" r:id="rId17"/>
    <sheet name="I" sheetId="49" r:id="rId18"/>
    <sheet name="G" sheetId="41" r:id="rId19"/>
    <sheet name="H" sheetId="38" r:id="rId20"/>
    <sheet name="A01W" sheetId="43" r:id="rId21"/>
    <sheet name="A01O" sheetId="44" r:id="rId22"/>
    <sheet name="산업코드 직종코드" sheetId="39" r:id="rId23"/>
    <sheet name="패널과의 관계코드" sheetId="76" r:id="rId24"/>
  </sheets>
  <definedNames>
    <definedName name="_xlnm._FilterDatabase" localSheetId="4" hidden="1">A!$A$2:$AD$358</definedName>
    <definedName name="_xlnm._FilterDatabase" localSheetId="5" hidden="1">'BA1'!$A$1:$AA$1860</definedName>
    <definedName name="_xlnm._FilterDatabase" localSheetId="6" hidden="1">'BA2'!$A$2:$AD$2006</definedName>
    <definedName name="_xlnm._FilterDatabase" localSheetId="7" hidden="1">'BB1'!$A$1:$AA$1504</definedName>
    <definedName name="_xlnm._FilterDatabase" localSheetId="8" hidden="1">'BB2'!$A$1:$AD$1726</definedName>
    <definedName name="_xlnm._FilterDatabase" localSheetId="9" hidden="1">'BC1'!$A$2:$AE$1170</definedName>
    <definedName name="_xlnm._FilterDatabase" localSheetId="10" hidden="1">'BC2'!$A$2:$AE$1221</definedName>
    <definedName name="_xlnm._FilterDatabase" localSheetId="11" hidden="1">BD!$A$1:$AD$894</definedName>
    <definedName name="_xlnm._FilterDatabase" localSheetId="12" hidden="1">BE!$A$1:$AD$899</definedName>
    <definedName name="_xlnm._FilterDatabase" localSheetId="13" hidden="1">'C'!$A$2:$AE$1586</definedName>
    <definedName name="_xlnm._FilterDatabase" localSheetId="14" hidden="1">D!$A$2:$AE$1622</definedName>
    <definedName name="_xlnm._FilterDatabase" localSheetId="2" hidden="1">DQ!$A$1:$AA$845</definedName>
    <definedName name="_xlnm._FilterDatabase" localSheetId="15" hidden="1">'E '!$A$1:$AD$781</definedName>
    <definedName name="_xlnm._FilterDatabase" localSheetId="16" hidden="1">F!$A$1:$AD$947</definedName>
    <definedName name="_xlnm._FilterDatabase" localSheetId="18" hidden="1">G!$A$2:$AE$236</definedName>
    <definedName name="_xlnm._FilterDatabase" localSheetId="19" hidden="1">H!$A$1:$AA$1565</definedName>
    <definedName name="_xlnm._FilterDatabase" localSheetId="3" hidden="1">SQ!$A$1:$AD$725</definedName>
    <definedName name="_xlnm._FilterDatabase" localSheetId="1" hidden="1">기본!$A$1:$AD$98</definedName>
    <definedName name="_xlnm.Print_Area" localSheetId="4">A!$A$1:$AD$358</definedName>
    <definedName name="_xlnm.Print_Area" localSheetId="6">'BA2'!$A$1:$AD$1763</definedName>
    <definedName name="_xlnm.Print_Area" localSheetId="7">'BB1'!$A$1:$AA$1502</definedName>
    <definedName name="_xlnm.Print_Area" localSheetId="8">'BB2'!$A$1:$AD$1643</definedName>
    <definedName name="_xlnm.Print_Area" localSheetId="9">'BC1'!$A$1:$AD$1170</definedName>
    <definedName name="_xlnm.Print_Area" localSheetId="10">'BC2'!$A$1:$AD$1140</definedName>
    <definedName name="_xlnm.Print_Area" localSheetId="11">BD!$A$1:$AD$800</definedName>
    <definedName name="_xlnm.Print_Area" localSheetId="12">BE!$A$1:$AD$791</definedName>
    <definedName name="_xlnm.Print_Area" localSheetId="13">'C'!$A$1:$AD$1586</definedName>
    <definedName name="_xlnm.Print_Area" localSheetId="14">D!$A$1:$AD$1592</definedName>
    <definedName name="_xlnm.Print_Area" localSheetId="2">DQ!$A$1:$G$845</definedName>
    <definedName name="_xlnm.Print_Area" localSheetId="15">'E '!$A$1:$AD$757</definedName>
    <definedName name="_xlnm.Print_Area" localSheetId="16">F!$A$1:$AD$739</definedName>
    <definedName name="_xlnm.Print_Area" localSheetId="18">G!$A$1:$AD$236</definedName>
    <definedName name="_xlnm.Print_Area" localSheetId="19">H!$A$1:$AA$1565</definedName>
    <definedName name="_xlnm.Print_Area" localSheetId="0">'Part1. 메인데이터'!$A$1:$M$31</definedName>
    <definedName name="_xlnm.Print_Area" localSheetId="3">SQ!$A$1:$AD$725</definedName>
    <definedName name="_xlnm.Print_Area" localSheetId="1">기본!$A$1:$AD$86</definedName>
    <definedName name="_xlnm.Print_Titles" localSheetId="4">A!$1:$2</definedName>
    <definedName name="_xlnm.Print_Titles" localSheetId="5">'BA1'!$2:$2</definedName>
    <definedName name="_xlnm.Print_Titles" localSheetId="6">'BA2'!$1:$2</definedName>
    <definedName name="_xlnm.Print_Titles" localSheetId="7">'BB1'!$1:$2</definedName>
    <definedName name="_xlnm.Print_Titles" localSheetId="8">'BB2'!$1:$2</definedName>
    <definedName name="_xlnm.Print_Titles" localSheetId="9">'BC1'!$1:$2</definedName>
    <definedName name="_xlnm.Print_Titles" localSheetId="10">'BC2'!$1:$2</definedName>
    <definedName name="_xlnm.Print_Titles" localSheetId="11">BD!$1:$2</definedName>
    <definedName name="_xlnm.Print_Titles" localSheetId="12">BE!$1:$2</definedName>
    <definedName name="_xlnm.Print_Titles" localSheetId="13">'C'!$1:$2</definedName>
    <definedName name="_xlnm.Print_Titles" localSheetId="14">D!$1:$2</definedName>
    <definedName name="_xlnm.Print_Titles" localSheetId="2">DQ!$1:$2</definedName>
    <definedName name="_xlnm.Print_Titles" localSheetId="15">'E '!$1:$2</definedName>
    <definedName name="_xlnm.Print_Titles" localSheetId="16">F!$1:$2</definedName>
    <definedName name="_xlnm.Print_Titles" localSheetId="18">G!$1:$1</definedName>
    <definedName name="_xlnm.Print_Titles" localSheetId="19">H!$1:$1</definedName>
    <definedName name="_xlnm.Print_Titles" localSheetId="3">SQ!$1:$2</definedName>
    <definedName name="_xlnm.Print_Titles" localSheetId="1">기본!$1:$2</definedName>
  </definedNames>
  <calcPr calcId="125725"/>
</workbook>
</file>

<file path=xl/calcChain.xml><?xml version="1.0" encoding="utf-8"?>
<calcChain xmlns="http://schemas.openxmlformats.org/spreadsheetml/2006/main">
  <c r="G3" i="76"/>
  <c r="G802" i="68" l="1"/>
  <c r="G800"/>
  <c r="G799"/>
  <c r="G797"/>
  <c r="G796"/>
  <c r="G795"/>
  <c r="G794"/>
  <c r="G791"/>
  <c r="G789"/>
  <c r="G786"/>
  <c r="G785"/>
  <c r="G784"/>
  <c r="G782"/>
  <c r="K1563" i="38"/>
  <c r="K1562"/>
  <c r="K1561"/>
  <c r="K1560"/>
  <c r="K1559"/>
  <c r="K1558"/>
  <c r="K1557"/>
  <c r="K1556"/>
  <c r="Q1552"/>
  <c r="K1552"/>
  <c r="Q1551"/>
  <c r="K1551"/>
  <c r="K1549"/>
  <c r="Q1548"/>
  <c r="K1548"/>
  <c r="Q1547"/>
  <c r="K1547"/>
  <c r="Q1546"/>
  <c r="K1546"/>
  <c r="Q1545"/>
  <c r="K1545"/>
  <c r="Q1544"/>
  <c r="K1544"/>
  <c r="Q1543"/>
  <c r="K1543"/>
  <c r="Q1542"/>
  <c r="K1542"/>
  <c r="K1520"/>
  <c r="I1520"/>
  <c r="K1518"/>
  <c r="I1518"/>
  <c r="I1512"/>
  <c r="K1511"/>
  <c r="I1511"/>
  <c r="K1507"/>
  <c r="K1506"/>
  <c r="I1506"/>
  <c r="K1505"/>
  <c r="I1505"/>
  <c r="K1504"/>
  <c r="I1504"/>
  <c r="K1503"/>
  <c r="I1503"/>
  <c r="I1502"/>
  <c r="K1501"/>
  <c r="I1501"/>
  <c r="K1500"/>
  <c r="I1500"/>
  <c r="K1499"/>
  <c r="I1499"/>
  <c r="K1498"/>
  <c r="K1497"/>
  <c r="I1497"/>
  <c r="K1495"/>
  <c r="I1495"/>
  <c r="K1494"/>
  <c r="I1494"/>
  <c r="K1493"/>
  <c r="I1493"/>
  <c r="K1492"/>
  <c r="I1492"/>
  <c r="K1491"/>
  <c r="K1490"/>
  <c r="I1490"/>
  <c r="I1489"/>
  <c r="K1488"/>
  <c r="I1488"/>
  <c r="K1487"/>
  <c r="I1487"/>
  <c r="K1486"/>
  <c r="I1486"/>
  <c r="K1485"/>
  <c r="I1485"/>
  <c r="K1483"/>
  <c r="K1482"/>
  <c r="K1481"/>
  <c r="I1465"/>
  <c r="I1464"/>
  <c r="I1463"/>
  <c r="I1462"/>
  <c r="I1461"/>
  <c r="I1456"/>
  <c r="I1452"/>
  <c r="I1450"/>
  <c r="K1448"/>
  <c r="I1448"/>
  <c r="I1447"/>
  <c r="K1446"/>
  <c r="I1446"/>
  <c r="I1445"/>
  <c r="I1444"/>
  <c r="I1441"/>
  <c r="I1439"/>
  <c r="I1438"/>
  <c r="I1437"/>
  <c r="I1436"/>
  <c r="I1435"/>
  <c r="I1434"/>
  <c r="I1432"/>
  <c r="K1431"/>
  <c r="I1431"/>
  <c r="K1430"/>
  <c r="I1430"/>
  <c r="K1429"/>
  <c r="I1429"/>
  <c r="K1428"/>
  <c r="I1428"/>
  <c r="K1427"/>
  <c r="I1427"/>
  <c r="I1423"/>
  <c r="K1422"/>
  <c r="I1422"/>
  <c r="K1421"/>
  <c r="I1421"/>
  <c r="K1420"/>
  <c r="I1420"/>
  <c r="K1419"/>
  <c r="I1419"/>
  <c r="K1418"/>
  <c r="I1418"/>
  <c r="K1417"/>
  <c r="I1417"/>
  <c r="K1416"/>
  <c r="I1416"/>
  <c r="K1415"/>
  <c r="K1414"/>
  <c r="I1414"/>
  <c r="K1413"/>
  <c r="I1413"/>
  <c r="K1412"/>
  <c r="I1412"/>
  <c r="I1396"/>
  <c r="I1395"/>
  <c r="K1394"/>
  <c r="I1394"/>
  <c r="I1393"/>
  <c r="K1388"/>
  <c r="K1387"/>
  <c r="I1387"/>
  <c r="K1386"/>
  <c r="I1386"/>
  <c r="K1385"/>
  <c r="I1385"/>
  <c r="K1384"/>
  <c r="I1384"/>
  <c r="K1383"/>
  <c r="I1383"/>
  <c r="K1382"/>
  <c r="I1382"/>
  <c r="K1381"/>
  <c r="K1380"/>
  <c r="I1380"/>
  <c r="I1379"/>
  <c r="K1378"/>
  <c r="I1378"/>
  <c r="I1362"/>
  <c r="I1361"/>
  <c r="K1346"/>
  <c r="I1346"/>
  <c r="I1345"/>
  <c r="K1344"/>
  <c r="I1344"/>
  <c r="I1329"/>
  <c r="I1328"/>
  <c r="I1327"/>
  <c r="K1312"/>
  <c r="I1312"/>
  <c r="I1311"/>
  <c r="K1310"/>
  <c r="I1310"/>
  <c r="I1294"/>
  <c r="I1293"/>
  <c r="K1278"/>
  <c r="I1278"/>
  <c r="I1277"/>
  <c r="K1276"/>
  <c r="I1276"/>
  <c r="K1261"/>
  <c r="I1261"/>
  <c r="I1260"/>
  <c r="K1259"/>
  <c r="I1259"/>
  <c r="K1244"/>
  <c r="I1244"/>
  <c r="I1243"/>
  <c r="K1242"/>
  <c r="I1242"/>
  <c r="I1227"/>
  <c r="I1225"/>
  <c r="K1210"/>
  <c r="I1210"/>
  <c r="K1208"/>
  <c r="I1208"/>
  <c r="K1193"/>
  <c r="I1193"/>
  <c r="K1191"/>
  <c r="I1191"/>
  <c r="K1176"/>
  <c r="I1176"/>
  <c r="K1174"/>
  <c r="I1174"/>
  <c r="K1159"/>
  <c r="K1157"/>
  <c r="K1156"/>
  <c r="K1154"/>
  <c r="K1153"/>
  <c r="K1152"/>
  <c r="K1151"/>
  <c r="K1150"/>
  <c r="K1100"/>
  <c r="I1100"/>
  <c r="K1099"/>
  <c r="I1099"/>
  <c r="K1098"/>
  <c r="I1098"/>
  <c r="K1097"/>
  <c r="I1097"/>
  <c r="K1096"/>
  <c r="I1096"/>
  <c r="K1095"/>
  <c r="I1095"/>
  <c r="K1094"/>
  <c r="I1094"/>
  <c r="K1093"/>
  <c r="I1093"/>
  <c r="K1092"/>
  <c r="I1092"/>
  <c r="K1091"/>
  <c r="I1091"/>
  <c r="K1090"/>
  <c r="I1090"/>
  <c r="K1089"/>
  <c r="I1089"/>
  <c r="K1082"/>
  <c r="K1081"/>
  <c r="K1066"/>
  <c r="K1065"/>
  <c r="K1051"/>
  <c r="I1051"/>
  <c r="K1049"/>
  <c r="I1049"/>
  <c r="I1035"/>
  <c r="I1033"/>
  <c r="K1019"/>
  <c r="K1018"/>
  <c r="K1017"/>
  <c r="K1002"/>
  <c r="I1002"/>
  <c r="K1001"/>
  <c r="I1001"/>
  <c r="K987"/>
  <c r="K986"/>
  <c r="I986"/>
  <c r="K985"/>
  <c r="I985"/>
  <c r="K971"/>
  <c r="I971"/>
  <c r="K969"/>
  <c r="I969"/>
  <c r="K955"/>
  <c r="I955"/>
  <c r="K954"/>
  <c r="I954"/>
  <c r="K953"/>
  <c r="I953"/>
  <c r="K907"/>
  <c r="I907"/>
  <c r="I906"/>
  <c r="K905"/>
  <c r="I905"/>
  <c r="K871"/>
  <c r="I871"/>
  <c r="K870"/>
  <c r="I870"/>
  <c r="K869"/>
  <c r="I869"/>
  <c r="I868"/>
  <c r="I864"/>
  <c r="I863"/>
  <c r="I862"/>
  <c r="I861"/>
  <c r="K855"/>
  <c r="I855"/>
  <c r="K854"/>
  <c r="I854"/>
  <c r="K853"/>
  <c r="I853"/>
  <c r="K432"/>
  <c r="I432"/>
  <c r="K430"/>
  <c r="I430"/>
  <c r="K427"/>
  <c r="I427"/>
  <c r="K423"/>
  <c r="K376"/>
  <c r="I376"/>
  <c r="K374"/>
  <c r="I374"/>
  <c r="I372"/>
  <c r="I371"/>
  <c r="K370"/>
  <c r="I370"/>
  <c r="K366"/>
  <c r="K365"/>
  <c r="K356"/>
  <c r="K355"/>
  <c r="K354"/>
  <c r="K353"/>
  <c r="K352"/>
  <c r="I339"/>
  <c r="I337"/>
  <c r="I334"/>
  <c r="I332"/>
  <c r="I331"/>
  <c r="I330"/>
  <c r="K321"/>
  <c r="I321"/>
  <c r="I320"/>
  <c r="K317"/>
  <c r="I317"/>
  <c r="K316"/>
  <c r="I316"/>
  <c r="K315"/>
  <c r="I315"/>
  <c r="K314"/>
  <c r="I314"/>
  <c r="K312"/>
  <c r="I312"/>
  <c r="K310"/>
  <c r="I310"/>
  <c r="K309"/>
  <c r="I309"/>
  <c r="K302"/>
  <c r="K300"/>
  <c r="I298"/>
  <c r="I297"/>
  <c r="K293"/>
  <c r="I293"/>
  <c r="K289"/>
  <c r="I289"/>
  <c r="I288"/>
  <c r="K287"/>
  <c r="I287"/>
  <c r="K286"/>
  <c r="I286"/>
  <c r="K285"/>
  <c r="I285"/>
  <c r="K284"/>
  <c r="I284"/>
  <c r="K283"/>
  <c r="I283"/>
  <c r="K282"/>
  <c r="I282"/>
  <c r="K281"/>
  <c r="I281"/>
  <c r="K265"/>
  <c r="I265"/>
  <c r="I263"/>
  <c r="K262"/>
  <c r="I262"/>
  <c r="K261"/>
  <c r="K260"/>
  <c r="I260"/>
  <c r="K259"/>
  <c r="I259"/>
  <c r="K258"/>
  <c r="I258"/>
  <c r="I249"/>
  <c r="I248"/>
  <c r="I246"/>
  <c r="I245"/>
  <c r="I244"/>
  <c r="I243"/>
  <c r="I242"/>
  <c r="I241"/>
  <c r="K240"/>
  <c r="I240"/>
  <c r="K238"/>
  <c r="I238"/>
  <c r="K237"/>
  <c r="I237"/>
  <c r="K228"/>
  <c r="I228"/>
  <c r="K226"/>
  <c r="I226"/>
  <c r="K225"/>
  <c r="I225"/>
  <c r="K224"/>
  <c r="I224"/>
  <c r="K223"/>
  <c r="I223"/>
  <c r="K222"/>
  <c r="I222"/>
  <c r="K221"/>
  <c r="I221"/>
  <c r="K219"/>
  <c r="I219"/>
  <c r="K217"/>
  <c r="I217"/>
  <c r="K216"/>
  <c r="I216"/>
  <c r="K215"/>
  <c r="K214"/>
  <c r="K211"/>
  <c r="K210"/>
  <c r="K209"/>
  <c r="I209"/>
  <c r="K208"/>
  <c r="I208"/>
  <c r="K207"/>
  <c r="I207"/>
  <c r="K206"/>
  <c r="I206"/>
  <c r="K204"/>
  <c r="I204"/>
  <c r="K200"/>
  <c r="I200"/>
  <c r="K199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72"/>
  <c r="I172"/>
  <c r="K170"/>
  <c r="I170"/>
  <c r="K169"/>
  <c r="I169"/>
  <c r="K168"/>
  <c r="I168"/>
  <c r="K167"/>
  <c r="I167"/>
  <c r="K166"/>
  <c r="I166"/>
  <c r="K165"/>
  <c r="I165"/>
  <c r="K122"/>
  <c r="I122"/>
  <c r="K121"/>
  <c r="I121"/>
  <c r="K117"/>
  <c r="I117"/>
  <c r="K116"/>
  <c r="I116"/>
  <c r="K115"/>
  <c r="I115"/>
  <c r="K114"/>
  <c r="I114"/>
  <c r="K113"/>
  <c r="I113"/>
  <c r="K112"/>
  <c r="I112"/>
  <c r="K111"/>
  <c r="I111"/>
  <c r="K107"/>
  <c r="I107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K93"/>
  <c r="I93"/>
  <c r="K92"/>
  <c r="I92"/>
  <c r="K91"/>
  <c r="I91"/>
  <c r="K90"/>
  <c r="I89"/>
  <c r="K88"/>
  <c r="I88"/>
  <c r="K87"/>
  <c r="I87"/>
  <c r="K86"/>
  <c r="I86"/>
  <c r="K85"/>
  <c r="I85"/>
  <c r="K84"/>
  <c r="I84"/>
  <c r="K79"/>
  <c r="I79"/>
  <c r="K77"/>
  <c r="I77"/>
  <c r="K76"/>
  <c r="I76"/>
  <c r="K75"/>
  <c r="I75"/>
  <c r="K74"/>
  <c r="I74"/>
  <c r="K73"/>
  <c r="I73"/>
  <c r="K72"/>
  <c r="I72"/>
  <c r="K54"/>
  <c r="K53"/>
  <c r="K52"/>
  <c r="K51"/>
  <c r="K50"/>
  <c r="I50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I29"/>
  <c r="I28"/>
  <c r="I27"/>
  <c r="K23"/>
  <c r="I23"/>
  <c r="I22"/>
  <c r="I21"/>
  <c r="K20"/>
  <c r="I20"/>
  <c r="K19"/>
  <c r="I19"/>
  <c r="K18"/>
  <c r="I18"/>
  <c r="K13"/>
  <c r="K12"/>
  <c r="K11"/>
  <c r="K10"/>
  <c r="K9"/>
  <c r="K8"/>
  <c r="K235" i="41"/>
  <c r="K233"/>
  <c r="K218"/>
  <c r="K217"/>
  <c r="K203"/>
  <c r="I203"/>
  <c r="K201"/>
  <c r="I201"/>
  <c r="I187"/>
  <c r="I185"/>
  <c r="I159"/>
  <c r="I158"/>
  <c r="I156"/>
  <c r="K155"/>
  <c r="K154"/>
  <c r="I154"/>
  <c r="K153"/>
  <c r="I153"/>
  <c r="K123"/>
  <c r="I123"/>
  <c r="K121"/>
  <c r="I121"/>
  <c r="I120"/>
  <c r="I110"/>
  <c r="I108"/>
  <c r="K107"/>
  <c r="I107"/>
  <c r="K105"/>
  <c r="I105"/>
  <c r="K59"/>
  <c r="I59"/>
  <c r="I58"/>
  <c r="K57"/>
  <c r="I57"/>
  <c r="I23"/>
  <c r="I21"/>
  <c r="I7"/>
  <c r="I5"/>
  <c r="K9" i="49"/>
  <c r="I9"/>
  <c r="K8"/>
  <c r="I8"/>
  <c r="K7"/>
  <c r="I7"/>
  <c r="I995" i="27"/>
  <c r="I993"/>
  <c r="I992"/>
  <c r="I991"/>
  <c r="I990"/>
  <c r="I989"/>
  <c r="I987"/>
  <c r="I986"/>
  <c r="I985"/>
  <c r="I984"/>
  <c r="I983"/>
  <c r="I981"/>
  <c r="I980"/>
  <c r="I979"/>
  <c r="I978"/>
  <c r="I977"/>
  <c r="I975"/>
  <c r="I974"/>
  <c r="I973"/>
  <c r="I972"/>
  <c r="I971"/>
  <c r="I969"/>
  <c r="I968"/>
  <c r="I967"/>
  <c r="I966"/>
  <c r="I965"/>
  <c r="I963"/>
  <c r="I962"/>
  <c r="I961"/>
  <c r="I960"/>
  <c r="I959"/>
  <c r="I957"/>
  <c r="I956"/>
  <c r="I955"/>
  <c r="I954"/>
  <c r="I953"/>
  <c r="I951"/>
  <c r="I950"/>
  <c r="I949"/>
  <c r="I948"/>
  <c r="I733"/>
  <c r="I731"/>
  <c r="I730"/>
  <c r="I729"/>
  <c r="I728"/>
  <c r="I727"/>
  <c r="I726"/>
  <c r="J724"/>
  <c r="K724" s="1"/>
  <c r="I724"/>
  <c r="K723"/>
  <c r="I723"/>
  <c r="K722"/>
  <c r="I722"/>
  <c r="K721"/>
  <c r="I721"/>
  <c r="K720"/>
  <c r="I720"/>
  <c r="K719"/>
  <c r="I719"/>
  <c r="K716"/>
  <c r="K715"/>
  <c r="K714"/>
  <c r="K713"/>
  <c r="K712"/>
  <c r="K711"/>
  <c r="I710"/>
  <c r="I708"/>
  <c r="I707"/>
  <c r="I706"/>
  <c r="I705"/>
  <c r="I704"/>
  <c r="I703"/>
  <c r="I701"/>
  <c r="I700"/>
  <c r="I699"/>
  <c r="I698"/>
  <c r="I697"/>
  <c r="I696"/>
  <c r="I694"/>
  <c r="I693"/>
  <c r="I692"/>
  <c r="I691"/>
  <c r="I690"/>
  <c r="I689"/>
  <c r="I687"/>
  <c r="I686"/>
  <c r="I685"/>
  <c r="I684"/>
  <c r="I683"/>
  <c r="I674"/>
  <c r="I672"/>
  <c r="I671"/>
  <c r="I670"/>
  <c r="I669"/>
  <c r="I668"/>
  <c r="I667"/>
  <c r="J664"/>
  <c r="K664" s="1"/>
  <c r="K663"/>
  <c r="K662"/>
  <c r="K661"/>
  <c r="K660"/>
  <c r="I652"/>
  <c r="I650"/>
  <c r="I649"/>
  <c r="I648"/>
  <c r="I647"/>
  <c r="K397"/>
  <c r="K396"/>
  <c r="K395"/>
  <c r="K394"/>
  <c r="K393"/>
  <c r="K392"/>
  <c r="K391"/>
  <c r="K390"/>
  <c r="K389"/>
  <c r="K388"/>
  <c r="K387"/>
  <c r="K386"/>
  <c r="K385"/>
  <c r="K384"/>
  <c r="K366"/>
  <c r="K365"/>
  <c r="K364"/>
  <c r="K363"/>
  <c r="K361"/>
  <c r="K360"/>
  <c r="K359"/>
  <c r="K358"/>
  <c r="K357"/>
  <c r="K356"/>
  <c r="K355"/>
  <c r="K354"/>
  <c r="K334"/>
  <c r="K333"/>
  <c r="K332"/>
  <c r="K331"/>
  <c r="K330"/>
  <c r="K329"/>
  <c r="K328"/>
  <c r="K327"/>
  <c r="K326"/>
  <c r="K325"/>
  <c r="K324"/>
  <c r="K323"/>
  <c r="K322"/>
  <c r="K321"/>
  <c r="K320"/>
  <c r="K317"/>
  <c r="K316"/>
  <c r="K315"/>
  <c r="K314"/>
  <c r="K313"/>
  <c r="K312"/>
  <c r="K311"/>
  <c r="K310"/>
  <c r="K309"/>
  <c r="K308"/>
  <c r="K307"/>
  <c r="K306"/>
  <c r="K305"/>
  <c r="K304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I43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K741" i="26"/>
  <c r="K740"/>
  <c r="K738"/>
  <c r="K736"/>
  <c r="K735"/>
  <c r="K734"/>
  <c r="K733"/>
  <c r="K732"/>
  <c r="K731"/>
  <c r="K730"/>
  <c r="K729"/>
  <c r="K726"/>
  <c r="K725"/>
  <c r="K524"/>
  <c r="K488"/>
  <c r="K483"/>
  <c r="K482"/>
  <c r="K481"/>
  <c r="K480"/>
  <c r="K479"/>
  <c r="K477"/>
  <c r="K476"/>
  <c r="K473"/>
  <c r="K472"/>
  <c r="K471"/>
  <c r="K469"/>
  <c r="K1591" i="74"/>
  <c r="K1588"/>
  <c r="K1587"/>
  <c r="K1586"/>
  <c r="K1585"/>
  <c r="K1584"/>
  <c r="K1582"/>
  <c r="K1581"/>
  <c r="K1579"/>
  <c r="K1578"/>
  <c r="K1577"/>
  <c r="K1576"/>
  <c r="K1574"/>
  <c r="K1573"/>
  <c r="K1572"/>
  <c r="K1570"/>
  <c r="K1569"/>
  <c r="K1567"/>
  <c r="K1566"/>
  <c r="K1565"/>
  <c r="K1564"/>
  <c r="K1563"/>
  <c r="K1562"/>
  <c r="K1561"/>
  <c r="K1560"/>
  <c r="K1558"/>
  <c r="K1557"/>
  <c r="K1556"/>
  <c r="K1555"/>
  <c r="K1554"/>
  <c r="K1553"/>
  <c r="K1552"/>
  <c r="K1551"/>
  <c r="K1550"/>
  <c r="K1549"/>
  <c r="K1548"/>
  <c r="K1547"/>
  <c r="K1546"/>
  <c r="K1545"/>
  <c r="K1543"/>
  <c r="K1541"/>
  <c r="K1540"/>
  <c r="K1538"/>
  <c r="K1537"/>
  <c r="K1536"/>
  <c r="K1535"/>
  <c r="K1534"/>
  <c r="K1533"/>
  <c r="K1532"/>
  <c r="K1531"/>
  <c r="K1529"/>
  <c r="K1528"/>
  <c r="K1527"/>
  <c r="K1524"/>
  <c r="K1523"/>
  <c r="K1522"/>
  <c r="K1521"/>
  <c r="K1520"/>
  <c r="K1519"/>
  <c r="K1518"/>
  <c r="K1517"/>
  <c r="K1516"/>
  <c r="K1515"/>
  <c r="K1514"/>
  <c r="K1513"/>
  <c r="K664"/>
  <c r="K642"/>
  <c r="K638"/>
  <c r="K327"/>
  <c r="K325"/>
  <c r="K323"/>
  <c r="K322"/>
  <c r="K321"/>
  <c r="K320"/>
  <c r="K319"/>
  <c r="K304"/>
  <c r="K302"/>
  <c r="K301"/>
  <c r="K300"/>
  <c r="K299"/>
  <c r="K26"/>
  <c r="K1583" i="73"/>
  <c r="K1582"/>
  <c r="K1581"/>
  <c r="J1349"/>
  <c r="J1340"/>
  <c r="J1339"/>
  <c r="J1334"/>
  <c r="J1329"/>
  <c r="J1323"/>
  <c r="J1318"/>
  <c r="J1315"/>
  <c r="J1309"/>
  <c r="J1304"/>
  <c r="J1299"/>
  <c r="J1293"/>
  <c r="J1289"/>
  <c r="J1277"/>
  <c r="J1274"/>
  <c r="J1269"/>
  <c r="J1263"/>
  <c r="J1260"/>
  <c r="J1247"/>
  <c r="J1244"/>
  <c r="J1239"/>
  <c r="J1233"/>
  <c r="K1229"/>
  <c r="K1227"/>
  <c r="K1209"/>
  <c r="K1208"/>
  <c r="J1203"/>
  <c r="K1189"/>
  <c r="I1189"/>
  <c r="K1187"/>
  <c r="I1187"/>
  <c r="K1180"/>
  <c r="K1179"/>
  <c r="K1178"/>
  <c r="K1177"/>
  <c r="K1170"/>
  <c r="K1169"/>
  <c r="K1168"/>
  <c r="K1167"/>
  <c r="K1166"/>
  <c r="K1159"/>
  <c r="I1159"/>
  <c r="K1157"/>
  <c r="I1157"/>
  <c r="K1150"/>
  <c r="K1149"/>
  <c r="K1148"/>
  <c r="K1147"/>
  <c r="J1143"/>
  <c r="K1140"/>
  <c r="K1139"/>
  <c r="K1138"/>
  <c r="K1137"/>
  <c r="K1136"/>
  <c r="K1129"/>
  <c r="I1129"/>
  <c r="K1127"/>
  <c r="I1127"/>
  <c r="K1124"/>
  <c r="K1120"/>
  <c r="K1119"/>
  <c r="K1118"/>
  <c r="K1117"/>
  <c r="K1115"/>
  <c r="J1113"/>
  <c r="K1110"/>
  <c r="K1109"/>
  <c r="K1108"/>
  <c r="K1107"/>
  <c r="K1106"/>
  <c r="K1105"/>
  <c r="K1100"/>
  <c r="K1099"/>
  <c r="I1099"/>
  <c r="J1097"/>
  <c r="K1097" s="1"/>
  <c r="I1097"/>
  <c r="K1096"/>
  <c r="J1094"/>
  <c r="K1094" s="1"/>
  <c r="K1091"/>
  <c r="K1090"/>
  <c r="K1089"/>
  <c r="K1088"/>
  <c r="K1085"/>
  <c r="K1080"/>
  <c r="K1079"/>
  <c r="K1078"/>
  <c r="K1077"/>
  <c r="K1076"/>
  <c r="K1075"/>
  <c r="I1075"/>
  <c r="K1073"/>
  <c r="I1073"/>
  <c r="K1072"/>
  <c r="I1072"/>
  <c r="K1071"/>
  <c r="I1071"/>
  <c r="K1070"/>
  <c r="I1070"/>
  <c r="K1069"/>
  <c r="I1069"/>
  <c r="J1067"/>
  <c r="K1067" s="1"/>
  <c r="I1067"/>
  <c r="K1066"/>
  <c r="K1064"/>
  <c r="K1063"/>
  <c r="K1050"/>
  <c r="K1049"/>
  <c r="K1048"/>
  <c r="K1047"/>
  <c r="K1046"/>
  <c r="K1045"/>
  <c r="I1045"/>
  <c r="K1043"/>
  <c r="I1043"/>
  <c r="K1042"/>
  <c r="I1042"/>
  <c r="K1041"/>
  <c r="I1041"/>
  <c r="K1040"/>
  <c r="I1040"/>
  <c r="K1039"/>
  <c r="I1039"/>
  <c r="K1038"/>
  <c r="I1038"/>
  <c r="K1037"/>
  <c r="I1037"/>
  <c r="K1036"/>
  <c r="K1034"/>
  <c r="I1033"/>
  <c r="I1031"/>
  <c r="I1030"/>
  <c r="I1029"/>
  <c r="I1028"/>
  <c r="I1027"/>
  <c r="I1026"/>
  <c r="I1025"/>
  <c r="I1024"/>
  <c r="J930"/>
  <c r="J900"/>
  <c r="J550"/>
  <c r="J492"/>
  <c r="K485"/>
  <c r="I485"/>
  <c r="K483"/>
  <c r="I483"/>
  <c r="K476"/>
  <c r="K475"/>
  <c r="K474"/>
  <c r="K473"/>
  <c r="J469"/>
  <c r="K437"/>
  <c r="K436"/>
  <c r="K434"/>
  <c r="K427"/>
  <c r="I427"/>
  <c r="K425"/>
  <c r="I425"/>
  <c r="K418"/>
  <c r="K417"/>
  <c r="K416"/>
  <c r="K415"/>
  <c r="J411"/>
  <c r="K404"/>
  <c r="I404"/>
  <c r="K402"/>
  <c r="I402"/>
  <c r="K395"/>
  <c r="K394"/>
  <c r="K393"/>
  <c r="K392"/>
  <c r="J388"/>
  <c r="K363"/>
  <c r="K360"/>
  <c r="K357"/>
  <c r="K356"/>
  <c r="K355"/>
  <c r="K354"/>
  <c r="K353"/>
  <c r="K346"/>
  <c r="I346"/>
  <c r="K344"/>
  <c r="I344"/>
  <c r="K337"/>
  <c r="K336"/>
  <c r="K335"/>
  <c r="K334"/>
  <c r="J330"/>
  <c r="K323"/>
  <c r="I323"/>
  <c r="K321"/>
  <c r="I321"/>
  <c r="K314"/>
  <c r="K313"/>
  <c r="K312"/>
  <c r="K311"/>
  <c r="K309"/>
  <c r="K279"/>
  <c r="K276"/>
  <c r="K275"/>
  <c r="K274"/>
  <c r="K273"/>
  <c r="K272"/>
  <c r="K265"/>
  <c r="I265"/>
  <c r="K263"/>
  <c r="I263"/>
  <c r="K256"/>
  <c r="K255"/>
  <c r="K254"/>
  <c r="K253"/>
  <c r="K251"/>
  <c r="J249"/>
  <c r="K248"/>
  <c r="K244"/>
  <c r="K243"/>
  <c r="K242"/>
  <c r="I242"/>
  <c r="K240"/>
  <c r="I240"/>
  <c r="K239"/>
  <c r="K237"/>
  <c r="K234"/>
  <c r="K233"/>
  <c r="K232"/>
  <c r="K231"/>
  <c r="K228"/>
  <c r="J226"/>
  <c r="K201"/>
  <c r="K198"/>
  <c r="K195"/>
  <c r="K194"/>
  <c r="K193"/>
  <c r="K192"/>
  <c r="K191"/>
  <c r="K190"/>
  <c r="I190"/>
  <c r="K186"/>
  <c r="I186"/>
  <c r="K185"/>
  <c r="I185"/>
  <c r="K184"/>
  <c r="I184"/>
  <c r="K182"/>
  <c r="I182"/>
  <c r="K181"/>
  <c r="K179"/>
  <c r="K176"/>
  <c r="K175"/>
  <c r="K174"/>
  <c r="K173"/>
  <c r="K170"/>
  <c r="J168"/>
  <c r="K167"/>
  <c r="I167"/>
  <c r="K165"/>
  <c r="I165"/>
  <c r="K164"/>
  <c r="I164"/>
  <c r="K163"/>
  <c r="I163"/>
  <c r="K162"/>
  <c r="I162"/>
  <c r="K161"/>
  <c r="I160"/>
  <c r="J159"/>
  <c r="K159" s="1"/>
  <c r="I159"/>
  <c r="K158"/>
  <c r="K156"/>
  <c r="I156"/>
  <c r="K155"/>
  <c r="I155"/>
  <c r="K153"/>
  <c r="I153"/>
  <c r="K152"/>
  <c r="I152"/>
  <c r="K151"/>
  <c r="I151"/>
  <c r="K150"/>
  <c r="I150"/>
  <c r="K149"/>
  <c r="I149"/>
  <c r="K148"/>
  <c r="I148"/>
  <c r="K147"/>
  <c r="I147"/>
  <c r="K146"/>
  <c r="I146"/>
  <c r="J145"/>
  <c r="K120"/>
  <c r="K119"/>
  <c r="K117"/>
  <c r="K114"/>
  <c r="K113"/>
  <c r="K112"/>
  <c r="K111"/>
  <c r="K110"/>
  <c r="K109"/>
  <c r="I109"/>
  <c r="K107"/>
  <c r="I107"/>
  <c r="K106"/>
  <c r="I106"/>
  <c r="K105"/>
  <c r="I105"/>
  <c r="K104"/>
  <c r="I104"/>
  <c r="K103"/>
  <c r="I103"/>
  <c r="K101"/>
  <c r="I101"/>
  <c r="K100"/>
  <c r="K98"/>
  <c r="K97"/>
  <c r="I97"/>
  <c r="K95"/>
  <c r="I95"/>
  <c r="K94"/>
  <c r="I94"/>
  <c r="K93"/>
  <c r="I93"/>
  <c r="K92"/>
  <c r="I92"/>
  <c r="K91"/>
  <c r="I91"/>
  <c r="K90"/>
  <c r="I90"/>
  <c r="K89"/>
  <c r="I89"/>
  <c r="K88"/>
  <c r="I88"/>
  <c r="K86"/>
  <c r="I86"/>
  <c r="K84"/>
  <c r="I84"/>
  <c r="K83"/>
  <c r="I83"/>
  <c r="K82"/>
  <c r="I82"/>
  <c r="K81"/>
  <c r="I81"/>
  <c r="K80"/>
  <c r="I80"/>
  <c r="K79"/>
  <c r="I79"/>
  <c r="K78"/>
  <c r="I78"/>
  <c r="K77"/>
  <c r="K75"/>
  <c r="K72"/>
  <c r="K71"/>
  <c r="K70"/>
  <c r="K69"/>
  <c r="K68"/>
  <c r="K67"/>
  <c r="K66"/>
  <c r="K65"/>
  <c r="J64"/>
  <c r="K64" s="1"/>
  <c r="K33"/>
  <c r="K32"/>
  <c r="K31"/>
  <c r="K30"/>
  <c r="K29"/>
  <c r="K28"/>
  <c r="I28"/>
  <c r="K26"/>
  <c r="I26"/>
  <c r="K25"/>
  <c r="I25"/>
  <c r="K24"/>
  <c r="I24"/>
  <c r="K23"/>
  <c r="I23"/>
  <c r="K22"/>
  <c r="I22"/>
  <c r="K21"/>
  <c r="I21"/>
  <c r="J20"/>
  <c r="K20" s="1"/>
  <c r="I20"/>
  <c r="K19"/>
  <c r="K17"/>
  <c r="J6"/>
  <c r="K391" i="72"/>
  <c r="K389"/>
  <c r="K388"/>
  <c r="K386"/>
  <c r="K385"/>
  <c r="K384"/>
  <c r="K383"/>
  <c r="K382"/>
  <c r="K381"/>
  <c r="K379"/>
  <c r="K378"/>
  <c r="K376"/>
  <c r="K375"/>
  <c r="K374"/>
  <c r="K373"/>
  <c r="K372"/>
  <c r="K371"/>
  <c r="K370"/>
  <c r="K368"/>
  <c r="K367"/>
  <c r="K366"/>
  <c r="K365"/>
  <c r="K364"/>
  <c r="K363"/>
  <c r="K362"/>
  <c r="K361"/>
  <c r="K356"/>
  <c r="K355"/>
  <c r="K354"/>
  <c r="K353"/>
  <c r="K352"/>
  <c r="K351"/>
  <c r="K349"/>
  <c r="K348"/>
  <c r="K347"/>
  <c r="K346"/>
  <c r="K345"/>
  <c r="K344"/>
  <c r="K343"/>
  <c r="K342"/>
  <c r="K341"/>
  <c r="J288"/>
  <c r="J266"/>
  <c r="J243"/>
  <c r="K89"/>
  <c r="K88"/>
  <c r="K86"/>
  <c r="K85"/>
  <c r="K84"/>
  <c r="K82"/>
  <c r="K81"/>
  <c r="K66"/>
  <c r="K65"/>
  <c r="K64"/>
  <c r="K62"/>
  <c r="K61"/>
  <c r="K59"/>
  <c r="K57"/>
  <c r="K27"/>
  <c r="K25"/>
  <c r="K24"/>
  <c r="K23"/>
  <c r="K22"/>
  <c r="K21"/>
  <c r="K20"/>
  <c r="K19"/>
  <c r="K18"/>
  <c r="K17"/>
  <c r="K16"/>
  <c r="K15"/>
  <c r="K14"/>
  <c r="K13"/>
  <c r="K12"/>
  <c r="K721" i="71"/>
  <c r="K720"/>
  <c r="K570"/>
  <c r="K568"/>
  <c r="K567"/>
  <c r="K564"/>
  <c r="K542"/>
  <c r="K540"/>
  <c r="K539"/>
  <c r="K538"/>
  <c r="K537"/>
  <c r="K536"/>
  <c r="K534"/>
  <c r="K532"/>
  <c r="K528"/>
  <c r="K527"/>
  <c r="K526"/>
  <c r="K525"/>
  <c r="K524"/>
  <c r="K523"/>
  <c r="K522"/>
  <c r="K520"/>
  <c r="K123"/>
  <c r="K121"/>
  <c r="K120"/>
  <c r="K118"/>
  <c r="J80"/>
  <c r="J56"/>
  <c r="J33"/>
  <c r="K421" i="70"/>
  <c r="K420"/>
  <c r="K419"/>
  <c r="K161"/>
  <c r="K160"/>
  <c r="K156"/>
  <c r="K99"/>
  <c r="K98"/>
  <c r="K95"/>
  <c r="K94"/>
  <c r="J4"/>
  <c r="J3"/>
  <c r="K371" i="69"/>
  <c r="K370"/>
  <c r="K369"/>
  <c r="K368"/>
  <c r="K366"/>
  <c r="K364"/>
  <c r="K363"/>
  <c r="K362"/>
  <c r="K360"/>
  <c r="K358"/>
  <c r="K357"/>
  <c r="K356"/>
  <c r="K355"/>
  <c r="K354"/>
  <c r="K353"/>
  <c r="K352"/>
  <c r="K351"/>
  <c r="K350"/>
  <c r="K347"/>
  <c r="K346"/>
  <c r="K345"/>
  <c r="K344"/>
  <c r="K343"/>
  <c r="K342"/>
  <c r="K341"/>
  <c r="K340"/>
  <c r="K339"/>
  <c r="K338"/>
  <c r="K337"/>
  <c r="K336"/>
  <c r="K335"/>
  <c r="K334"/>
  <c r="K333"/>
  <c r="K332"/>
  <c r="K243"/>
  <c r="K242"/>
  <c r="K239"/>
  <c r="K238"/>
  <c r="K229"/>
  <c r="K228"/>
  <c r="K227"/>
  <c r="K224"/>
  <c r="K223"/>
  <c r="K215"/>
  <c r="K214"/>
  <c r="K213"/>
  <c r="K212"/>
  <c r="K208"/>
  <c r="K201"/>
  <c r="K200"/>
  <c r="K199"/>
  <c r="K198"/>
  <c r="K194"/>
  <c r="K193"/>
  <c r="K189"/>
  <c r="K188"/>
  <c r="K186"/>
  <c r="K185"/>
  <c r="K184"/>
  <c r="K183"/>
  <c r="K181"/>
  <c r="K180"/>
  <c r="K179"/>
  <c r="K178"/>
  <c r="J124"/>
  <c r="J123"/>
  <c r="G391" i="62" l="1"/>
  <c r="G390"/>
  <c r="J579" l="1"/>
  <c r="I523"/>
  <c r="I522"/>
  <c r="I521"/>
  <c r="I519"/>
  <c r="I517"/>
  <c r="K495"/>
  <c r="K494"/>
  <c r="J418"/>
  <c r="K418" s="1"/>
  <c r="K417"/>
  <c r="K379"/>
  <c r="K378"/>
  <c r="K377"/>
  <c r="K376"/>
  <c r="K375"/>
  <c r="K374"/>
  <c r="K373"/>
  <c r="K372"/>
  <c r="K370"/>
  <c r="K369"/>
  <c r="K368"/>
  <c r="K367"/>
  <c r="K366"/>
  <c r="K365"/>
  <c r="I327"/>
  <c r="I325"/>
  <c r="I324"/>
  <c r="I323"/>
  <c r="I322"/>
  <c r="K321"/>
  <c r="I321"/>
  <c r="J319"/>
  <c r="K319" s="1"/>
  <c r="I319"/>
  <c r="K318"/>
  <c r="I318"/>
  <c r="K316"/>
  <c r="I316"/>
  <c r="K312"/>
  <c r="K311"/>
  <c r="K310"/>
  <c r="K309"/>
  <c r="K308"/>
  <c r="K307"/>
  <c r="I279"/>
  <c r="I277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36"/>
  <c r="K235"/>
  <c r="J233"/>
  <c r="K233" s="1"/>
  <c r="K232"/>
  <c r="K231"/>
  <c r="K103"/>
  <c r="K102"/>
  <c r="K101"/>
  <c r="K100"/>
  <c r="K99"/>
  <c r="K98"/>
  <c r="K97"/>
  <c r="K96"/>
  <c r="K95"/>
  <c r="K94"/>
  <c r="K93"/>
  <c r="K68"/>
  <c r="K67"/>
  <c r="K66"/>
  <c r="K65"/>
  <c r="K64"/>
  <c r="K40"/>
  <c r="I40"/>
  <c r="K39"/>
  <c r="I39"/>
  <c r="K358" i="64"/>
  <c r="K357"/>
  <c r="K356"/>
  <c r="K355"/>
  <c r="K354"/>
  <c r="K353"/>
  <c r="K352"/>
  <c r="K351"/>
  <c r="K350"/>
  <c r="K349"/>
  <c r="K348"/>
  <c r="K347"/>
  <c r="K346"/>
  <c r="K345"/>
  <c r="K344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17"/>
  <c r="K115"/>
  <c r="K109"/>
  <c r="K108"/>
  <c r="K107"/>
  <c r="K104"/>
  <c r="K103"/>
  <c r="K101"/>
  <c r="K99"/>
  <c r="K98"/>
  <c r="K97"/>
  <c r="K96"/>
  <c r="K95"/>
  <c r="K94"/>
  <c r="K93"/>
  <c r="K92"/>
  <c r="K79"/>
  <c r="K69"/>
  <c r="K68"/>
  <c r="K67"/>
  <c r="K66"/>
  <c r="K65"/>
  <c r="K64"/>
  <c r="J61"/>
  <c r="K98" i="61"/>
  <c r="K97"/>
  <c r="K96"/>
  <c r="K95"/>
  <c r="K94"/>
  <c r="K93"/>
  <c r="K92"/>
  <c r="K91"/>
  <c r="K90"/>
  <c r="K89"/>
  <c r="K88"/>
  <c r="K87"/>
  <c r="K68"/>
  <c r="K67"/>
  <c r="K66"/>
  <c r="K65"/>
  <c r="K64"/>
</calcChain>
</file>

<file path=xl/sharedStrings.xml><?xml version="1.0" encoding="utf-8"?>
<sst xmlns="http://schemas.openxmlformats.org/spreadsheetml/2006/main" count="52769" uniqueCount="9772">
  <si>
    <t xml:space="preserve">               9    10억원 이상</t>
  </si>
  <si>
    <t>가구부채(금액)</t>
  </si>
  <si>
    <t>가구부채(범주)</t>
  </si>
  <si>
    <t>지난조사 이후 이사여부</t>
  </si>
  <si>
    <t>이사연도</t>
  </si>
  <si>
    <t>이사월</t>
  </si>
  <si>
    <t>이사월(계절)</t>
  </si>
  <si>
    <t>이사 이유</t>
  </si>
  <si>
    <t xml:space="preserve">               1    가구주 또는 가구원의 직장이동</t>
  </si>
  <si>
    <t xml:space="preserve">               2    집을 늘리기 위해서</t>
  </si>
  <si>
    <t xml:space="preserve">               3    가구원 수 변동</t>
  </si>
  <si>
    <t xml:space="preserve">               4    집세가 올라서</t>
  </si>
  <si>
    <t xml:space="preserve">               5    주거비용을 줄이기 위해</t>
  </si>
  <si>
    <t xml:space="preserve">               6    자녀교육 때문에</t>
  </si>
  <si>
    <t xml:space="preserve">               7    집값이 올라서 차익을 남기기 위해</t>
  </si>
  <si>
    <t xml:space="preserve">               8    보다 좋은 주거환경을 위해</t>
  </si>
  <si>
    <t xml:space="preserve">               9    분가</t>
  </si>
  <si>
    <t xml:space="preserve">              12    기타</t>
  </si>
  <si>
    <t>이사 이유(기타)</t>
  </si>
  <si>
    <t>주거형태</t>
  </si>
  <si>
    <t xml:space="preserve">               1    일반단독주택</t>
  </si>
  <si>
    <t xml:space="preserve">               2    다가구용 단독주택</t>
  </si>
  <si>
    <t xml:space="preserve">               3    다세대주택</t>
  </si>
  <si>
    <t xml:space="preserve">               4    연립주택(빌라)</t>
  </si>
  <si>
    <t>주거형태(기타)</t>
  </si>
  <si>
    <t>집 소유형태</t>
  </si>
  <si>
    <t xml:space="preserve">               7    기타</t>
  </si>
  <si>
    <t>집 소유형태(기타)</t>
  </si>
  <si>
    <t>○</t>
    <phoneticPr fontId="5" type="noConversion"/>
  </si>
  <si>
    <t>변수명</t>
    <phoneticPr fontId="5" type="noConversion"/>
  </si>
  <si>
    <t>변수설명</t>
    <phoneticPr fontId="5" type="noConversion"/>
  </si>
  <si>
    <t>응답대상</t>
    <phoneticPr fontId="5" type="noConversion"/>
  </si>
  <si>
    <t>결측처리</t>
    <phoneticPr fontId="5" type="noConversion"/>
  </si>
  <si>
    <t>전체패널</t>
    <phoneticPr fontId="5" type="noConversion"/>
  </si>
  <si>
    <t>3차년도 본조사</t>
    <phoneticPr fontId="5" type="noConversion"/>
  </si>
  <si>
    <t>2차년도 본조사</t>
    <phoneticPr fontId="5" type="noConversion"/>
  </si>
  <si>
    <t>1차년도 본조사</t>
    <phoneticPr fontId="5" type="noConversion"/>
  </si>
  <si>
    <t>응답된 조사 차수</t>
    <phoneticPr fontId="5" type="noConversion"/>
  </si>
  <si>
    <t>비고</t>
    <phoneticPr fontId="5" type="noConversion"/>
  </si>
  <si>
    <t>빈도</t>
    <phoneticPr fontId="5" type="noConversion"/>
  </si>
  <si>
    <t>지난 조사 이후 변화한 사업주와의 관계</t>
  </si>
  <si>
    <t>지난 조사 이후 사업주와의 관계 변화한 연도</t>
  </si>
  <si>
    <t>지난 조사 이후 사업주와의 관계 변화한 월</t>
  </si>
  <si>
    <t>지난 조사 이후 사업주와의 관계 변화한 월(계절)</t>
  </si>
  <si>
    <t xml:space="preserve">     8, 9</t>
  </si>
  <si>
    <t>최종 사업주와의 관계</t>
  </si>
  <si>
    <t>향후 다른 일자리 가질 의향</t>
  </si>
  <si>
    <t>원하는 일자리 종류</t>
  </si>
  <si>
    <t>희망 일자리 사업내용</t>
  </si>
  <si>
    <t>희망 일자리 산업코드</t>
  </si>
  <si>
    <t>희망 일자리 업무내용</t>
  </si>
  <si>
    <t>희망 일자리 직종코드</t>
  </si>
  <si>
    <t>희망 일자리 종사상 지위</t>
  </si>
  <si>
    <t>희망 일자리 종사상 지위(기타)</t>
  </si>
  <si>
    <t>최소희망임금</t>
  </si>
  <si>
    <t>창업희망 업종 사업내용</t>
  </si>
  <si>
    <t>창업희망 업종 산업코드</t>
  </si>
  <si>
    <t>창업예상 소요자금</t>
  </si>
  <si>
    <t>창업예상 소요자금(범주)</t>
  </si>
  <si>
    <t>본인조달 가능 자금</t>
  </si>
  <si>
    <t>본인조달 가능 자금(범주)</t>
  </si>
  <si>
    <t>한달 평균 기대 순수익</t>
  </si>
  <si>
    <t>사업장 형태</t>
  </si>
  <si>
    <t>예상 취업/창업 시기</t>
  </si>
  <si>
    <t>무급가족종사 일자리가 신규 조사된 패널</t>
  </si>
  <si>
    <t>jobfiryearbc2</t>
  </si>
  <si>
    <t>근무사유</t>
  </si>
  <si>
    <t>보기값</t>
    <phoneticPr fontId="5" type="noConversion"/>
  </si>
  <si>
    <t>일자리 ID</t>
  </si>
  <si>
    <t>일자리 최초 조사 차수</t>
  </si>
  <si>
    <t>지난 조사 시 조사된 사업체명</t>
  </si>
  <si>
    <t>지난 조사 시 조사된 소재지(코드)</t>
  </si>
  <si>
    <t>지난 조사 시 조사된 소재지(대분류)</t>
  </si>
  <si>
    <t>98,99</t>
  </si>
  <si>
    <t>지난 조사 시 조사된 정규직 여부</t>
  </si>
  <si>
    <t>지난 조사 시 조사된 직책</t>
  </si>
  <si>
    <t>지난 조사 시 조사된 근무시간제</t>
  </si>
  <si>
    <t>지난 조사 기준 일자리 정보 수정 필요 여부</t>
  </si>
  <si>
    <t>지난 조사 기준 수정된 사업체명</t>
  </si>
  <si>
    <t>지난 조사 기준 수정된 소재지(코드)</t>
  </si>
  <si>
    <t>지난 조사 기준 수정된 소재지(대분류)</t>
  </si>
  <si>
    <t>지난 조사 기준 수정된 정규직 여부</t>
  </si>
  <si>
    <t>지난 조사 기준 수정된 직책</t>
  </si>
  <si>
    <t>지난 조사 기준 수정된 근무시간제</t>
  </si>
  <si>
    <t>지난 조사 이후 일자리 정보 변화 여부</t>
  </si>
  <si>
    <t>지난 조사 이후 일자리 정보 변화 사항-1</t>
  </si>
  <si>
    <t>지난 조사 이후 일자리 정보 변화 사항-2</t>
  </si>
  <si>
    <t>지난 조사 이후 일자리 정보 변화 사항-3</t>
  </si>
  <si>
    <t>지난 조사 이후 일자리 정보 변화 사항-4</t>
  </si>
  <si>
    <t>지난 조사 이후 일자리 정보 변화 사항-5</t>
  </si>
  <si>
    <t>지난 조사 이후 변화한 사업체명</t>
  </si>
  <si>
    <t>지난 조사 이후 사업체명 변화한 연도</t>
  </si>
  <si>
    <t>지난 조사 이후 사업체명 변화한 월</t>
  </si>
  <si>
    <t>지난 조사 이후 사업체명 변화한 월(계절)</t>
  </si>
  <si>
    <t>지난 조사 이후 변화한 소재지</t>
  </si>
  <si>
    <t>지난 조사 이후 소재지 변화한 연도</t>
  </si>
  <si>
    <t>지난 조사 이후 소재지 변화한 월</t>
  </si>
  <si>
    <t>지난 조사 이후 소재지 변화한 월(계절)</t>
  </si>
  <si>
    <t>지난 조사 이후 변화한 정규직 여부</t>
  </si>
  <si>
    <t>지난 조사 이후 정규직 여부 변화한 연도</t>
  </si>
  <si>
    <t>지난 조사 이후 정규직 여부 변화한 월</t>
  </si>
  <si>
    <t>지난 조사 이후 정규직 여부 변화한 월(계절)</t>
  </si>
  <si>
    <t>지난 조사 이후 변화한 직책</t>
  </si>
  <si>
    <t>지난 조사 이후 직책 변화한 연도</t>
  </si>
  <si>
    <t>지난 조사 이후 직책 변화한 월</t>
  </si>
  <si>
    <t>지난 조사 이후 직책 변화한 월(계절)</t>
  </si>
  <si>
    <t>지난 조사 이후 변화한 근무시간제</t>
  </si>
  <si>
    <t>지난 조사 이후 근무시간제 변화한 연도</t>
  </si>
  <si>
    <t>지난 조사 이후 근무시간제 변화한 월</t>
  </si>
  <si>
    <t>지난 조사 이후 근무시간제 변화한 월(계절)</t>
  </si>
  <si>
    <t>최종 사업체명</t>
  </si>
  <si>
    <t>최종 소재지(코드)</t>
  </si>
  <si>
    <t>최종 소재지(대분류)</t>
  </si>
  <si>
    <t>최종 정규직 여부</t>
  </si>
  <si>
    <t>최종 직책</t>
  </si>
  <si>
    <t>최종 근무시간제</t>
  </si>
  <si>
    <t>일자리 근무 시작 시기(년)</t>
  </si>
  <si>
    <t>일자리 근무 시작 시기(월)</t>
  </si>
  <si>
    <t>일자리 근무 시작 시기(계절)</t>
  </si>
  <si>
    <t>업무(직무) 시작 시기(년)</t>
  </si>
  <si>
    <t>업무(직무) 시작 시기(월)</t>
  </si>
  <si>
    <t>업무(직무) 시작 시기(계절)</t>
  </si>
  <si>
    <t>취업소요기간</t>
  </si>
  <si>
    <t>취업소요기간(범주)</t>
  </si>
  <si>
    <t>취업하는데 가장 도움된것-1순위</t>
  </si>
  <si>
    <t>취업하는데 가장 도움된것-1순위(기타)</t>
  </si>
  <si>
    <t>취업하는데 가장 도움된것-2순위</t>
  </si>
  <si>
    <t>취업하는데 가장 도움된것-2순위(기타)</t>
  </si>
  <si>
    <t>일자리 종류</t>
  </si>
  <si>
    <t>일자리 종류(기타)</t>
  </si>
  <si>
    <t>사업체 근로자 수</t>
  </si>
  <si>
    <t xml:space="preserve">         9999998   Refusal</t>
  </si>
  <si>
    <t>9999998, 9999999</t>
  </si>
  <si>
    <t xml:space="preserve">         9999999   Don't Know</t>
  </si>
  <si>
    <t>사업체 근로자 수(범주)</t>
  </si>
  <si>
    <t>사업장 근로자 수</t>
  </si>
  <si>
    <t>사업장 근로자 수(범주)</t>
  </si>
  <si>
    <t>고용형태</t>
  </si>
  <si>
    <t>○</t>
  </si>
  <si>
    <t>반복갱신</t>
  </si>
  <si>
    <t>지속근무 가능 여부</t>
  </si>
  <si>
    <t>지속근무 가능 이유</t>
  </si>
  <si>
    <t>지속근무 가능 이유(기타)</t>
  </si>
  <si>
    <t>향후 일할수 있는 기간</t>
  </si>
  <si>
    <t>향후 일할수 있는 기간(개월)</t>
  </si>
  <si>
    <t>교대제 여부</t>
  </si>
  <si>
    <t>교대제 여부(기타)</t>
  </si>
  <si>
    <t>한달 평균 근무일수</t>
  </si>
  <si>
    <t>하루 평균 근무시간</t>
  </si>
  <si>
    <t>건강으로 인한 결근일수</t>
  </si>
  <si>
    <t>초과근무 여부</t>
  </si>
  <si>
    <t>1주 평균 초과근로 시간</t>
  </si>
  <si>
    <t xml:space="preserve">            9998   Refusal</t>
  </si>
  <si>
    <t xml:space="preserve">            9999   Don't Know</t>
  </si>
  <si>
    <t>한달 평균 초과근로 수당</t>
  </si>
  <si>
    <t>지난 해 6월부터 15일 이상 일하지 못한 달-1</t>
  </si>
  <si>
    <t>지난 해 6월부터 15일 이상 일하지 못한 달-2</t>
  </si>
  <si>
    <t>지난 해 6월부터 15일 이상 일하지 못한 달-3</t>
  </si>
  <si>
    <t>지난 해 6월부터 15일 이상 일하지 못한 달-4</t>
  </si>
  <si>
    <t>지난 해 6월부터 15일 이상 일하지 못한 달-5</t>
  </si>
  <si>
    <t>지난 해 6월부터 15일 이상 일하지 못한 달-6</t>
  </si>
  <si>
    <t>지난 해 6월부터 15일 이상 일하지 못한 달-7</t>
  </si>
  <si>
    <t>지난 해 6월부터 15일 이상 일하지 못한 달-8</t>
  </si>
  <si>
    <t>지난 해 6월부터 15일 이상 일하지 못한 달-9</t>
  </si>
  <si>
    <t>지난 해 6월부터 15일 이상 일하지 못한 달-10</t>
  </si>
  <si>
    <t>지난 해 6월부터 15일 이상 일하지 못한 달-11</t>
  </si>
  <si>
    <t>임금지급방식</t>
  </si>
  <si>
    <t>임금지급방식(기타)</t>
  </si>
  <si>
    <t>임금지급주체</t>
  </si>
  <si>
    <t>임금지급주체(기타)</t>
  </si>
  <si>
    <t>월평균 임금</t>
  </si>
  <si>
    <t>월평균 임금(범주)</t>
  </si>
  <si>
    <t>임금 체불 여부</t>
  </si>
  <si>
    <t>임금 체불액</t>
  </si>
  <si>
    <t>99998, 99999</t>
  </si>
  <si>
    <t>임금 체불액(범주)</t>
  </si>
  <si>
    <t>임금 체불 기간</t>
  </si>
  <si>
    <t>9998, 9999</t>
  </si>
  <si>
    <t>일자리에서 제공하는 복리후생 항목-1</t>
  </si>
  <si>
    <t>일자리에서 제공하는 복리후생 항목-2</t>
  </si>
  <si>
    <t>일자리에서 제공하는 복리후생 항목-3</t>
  </si>
  <si>
    <t>일자리에서 제공하는 복리후생 항목-4</t>
  </si>
  <si>
    <t>일자리에서 제공하는 복리후생 항목-5</t>
  </si>
  <si>
    <t>일자리에서 제공하는 복리후생 항목-6</t>
  </si>
  <si>
    <t>일자리에서 제공하는 복리후생 항목-7</t>
  </si>
  <si>
    <t>일자리에서 제공하는 복리후생 항목-8</t>
  </si>
  <si>
    <t>일자리에서 제공하는 복리후생 항목-9</t>
  </si>
  <si>
    <t>일자리에서 제공하는 복리후생 항목-10</t>
  </si>
  <si>
    <t>일자리에서 제공하는 복리후생 항목-11</t>
  </si>
  <si>
    <t>일자리에서 제공하는 복리후생 항목-12</t>
  </si>
  <si>
    <t>일자리에서 제공하는 복리후생 항목-13</t>
  </si>
  <si>
    <t>일자리에서 제공하는 복리후생 항목-14</t>
  </si>
  <si>
    <t>일자리에서 제공하는 복리후생 항목-15</t>
  </si>
  <si>
    <t>일자리에서 제공하는 복리후생 항목-16</t>
  </si>
  <si>
    <t>일자리에서 제공하는 복리후생 항목-17</t>
  </si>
  <si>
    <t>일자리에서 제공하는 복리후생 항목-18</t>
  </si>
  <si>
    <t>근무 시 겪는 애로사항-1순위</t>
  </si>
  <si>
    <t>근무 시 겪는 애로사항-1순위(기타)</t>
  </si>
  <si>
    <t>근무 시 겪는 애로사항-2순위</t>
  </si>
  <si>
    <t>근무 시 겪는 애로사항-2순위(기타)</t>
  </si>
  <si>
    <t>근무 시 겪는 애로사항-1순위(장애기인 여부)</t>
  </si>
  <si>
    <t>근무 시 겪는 애로사항-2순위(장애기인 여부)</t>
  </si>
  <si>
    <t>현재 일자리 지속근무 의향</t>
  </si>
  <si>
    <t>현재 일자리 지속근무 의향 없는 이유-1순위</t>
  </si>
  <si>
    <t>일자리 만족도(취업의 안정성)</t>
  </si>
  <si>
    <t>일자리 만족도(일의 내용)</t>
  </si>
  <si>
    <t>일자리 만족도(근로환경)</t>
  </si>
  <si>
    <t>일자리 만족도(근로시간)</t>
  </si>
  <si>
    <t>일자리 만족도(개인의 발전가능성)</t>
  </si>
  <si>
    <t>일자리 만족도(의사소통/대인관계)</t>
  </si>
  <si>
    <t>일자리 만족도(인사고과 공정성)</t>
  </si>
  <si>
    <t>일자리 만족도(복리후생)</t>
  </si>
  <si>
    <t>일자리 만족도(전반적)</t>
  </si>
  <si>
    <t>지난 조사 대비 총 근로시간 변화</t>
  </si>
  <si>
    <t>지난 조사 대비 노동 강도 변화</t>
  </si>
  <si>
    <t>지난 조사 대비 사업체 매출 변화</t>
  </si>
  <si>
    <t>지난 조사 대비 신규 채용자 수 변화</t>
  </si>
  <si>
    <t>지난 조사 대비 신규 장애인 채용자 수 변화</t>
  </si>
  <si>
    <t>임금근로 일자리가 신규 조사된 패널</t>
  </si>
  <si>
    <t>지난조사이후 신규조사된 일자리 구분</t>
  </si>
  <si>
    <t>직장명 유무</t>
  </si>
  <si>
    <t>사업체명</t>
  </si>
  <si>
    <t>소재지(코드)</t>
  </si>
  <si>
    <t>소재지(대분류)</t>
  </si>
  <si>
    <t>일자리 근무하게 된 이유</t>
  </si>
  <si>
    <t>일자리 근무하게 된 이유(기타)</t>
  </si>
  <si>
    <t>사업체 근무 시작 연도</t>
  </si>
  <si>
    <t>사업체 근무 시작 월</t>
  </si>
  <si>
    <t>사업체 근무 시작 월(계절)</t>
  </si>
  <si>
    <t>일자리 취업 경로</t>
  </si>
  <si>
    <t>일자리 취업 경로(기타)</t>
  </si>
  <si>
    <t>일자리 입사방법</t>
  </si>
  <si>
    <t>일자리 입사방법(기타)</t>
  </si>
  <si>
    <t>999998, 999999</t>
  </si>
  <si>
    <t>주로 일하는 장소</t>
  </si>
  <si>
    <t>장애인을 위한 별도 일자리 여부</t>
  </si>
  <si>
    <t>일자리 업무 종류</t>
  </si>
  <si>
    <t>일거리가 있을 때만 일하는지 여부</t>
  </si>
  <si>
    <t>주기적 일자리 여부</t>
  </si>
  <si>
    <t>정규직 여부</t>
  </si>
  <si>
    <t>현재 일자리 직책</t>
  </si>
  <si>
    <t>현재 일자리 근무시간제</t>
  </si>
  <si>
    <t>전공부합 여부</t>
  </si>
  <si>
    <t>적성부합 여부</t>
  </si>
  <si>
    <t>98,99</t>
    <phoneticPr fontId="5" type="noConversion"/>
  </si>
  <si>
    <t>8,9</t>
    <phoneticPr fontId="5" type="noConversion"/>
  </si>
  <si>
    <t>998   Refusal</t>
  </si>
  <si>
    <t>999   Don't Know</t>
  </si>
  <si>
    <t xml:space="preserve"> 998   Refusal</t>
  </si>
  <si>
    <t xml:space="preserve"> 999   Don't Know</t>
  </si>
  <si>
    <t>지난 한해 근로소득 발생 여부</t>
  </si>
  <si>
    <t xml:space="preserve">               1    예</t>
  </si>
  <si>
    <t xml:space="preserve">               2    아니오</t>
  </si>
  <si>
    <t>근로소득-임금소득(금액)</t>
  </si>
  <si>
    <t>근로소득-임금소득(범주)</t>
  </si>
  <si>
    <t xml:space="preserve">               1    60만원 미만</t>
  </si>
  <si>
    <t xml:space="preserve">               2    60만원 이상 120만원 미만</t>
  </si>
  <si>
    <t xml:space="preserve">               3    120만원 이상 240만원 미만</t>
  </si>
  <si>
    <t xml:space="preserve">               4    240만원 이상 360만원 미만</t>
  </si>
  <si>
    <t xml:space="preserve">               5    360만원 이상 600만원 미만</t>
  </si>
  <si>
    <t xml:space="preserve">               6    600만원 이상 1,200만원 미만</t>
  </si>
  <si>
    <t xml:space="preserve">               7    1,200만원 이상 2,400만원 미만</t>
  </si>
  <si>
    <t xml:space="preserve">               8    2,400만원 이상 6,000만원 미만</t>
  </si>
  <si>
    <t xml:space="preserve">               9    6,000만원 이상 1억 2,000만원 미만</t>
  </si>
  <si>
    <t xml:space="preserve">              98   Refusal</t>
  </si>
  <si>
    <t xml:space="preserve">              99   Don't Know</t>
  </si>
  <si>
    <t>근로소득-사업소득(금액)</t>
  </si>
  <si>
    <t>근로소득-사업소득(범주)</t>
  </si>
  <si>
    <t>근로소득 총계</t>
  </si>
  <si>
    <t>근로소득 확인</t>
  </si>
  <si>
    <t xml:space="preserve">               1    확인</t>
  </si>
  <si>
    <t>근로외소득-사회보험급여-연금(금액)</t>
  </si>
  <si>
    <t>근로외소득-사회보험급여-연금(범주)</t>
  </si>
  <si>
    <t>근로외소득-사회보험급여-산재수당(금액)</t>
  </si>
  <si>
    <t>근로외소득-사회보험급여-산재수당(범주)</t>
  </si>
  <si>
    <t>근로외소득-사회보험급여-실업급여(금액)</t>
  </si>
  <si>
    <t>근로외소득-사회보험급여-실업급여(범주)</t>
  </si>
  <si>
    <t>근로외소득-재산소득-금융소득(금액)</t>
  </si>
  <si>
    <t>근로외소득-재산소득-금융소득(범주)</t>
  </si>
  <si>
    <t>근로외소득-재산소득-부동산소득(금액)</t>
  </si>
  <si>
    <t>근로외소득-재산소득-부동산소득(범주)</t>
  </si>
  <si>
    <t>근로외소득-사적이전소득-가구원(금액)</t>
  </si>
  <si>
    <t>근로외소득-사적이전소득-가구원(범주)</t>
  </si>
  <si>
    <t>근로외소득-사적이전소득-가구원 외 친척(금액)</t>
  </si>
  <si>
    <t>근로외소득-사적이전소득-가구원 외 친척(범주)</t>
  </si>
  <si>
    <t>근로외소득-사적이전소득-기타 사적이전소득(금액)</t>
  </si>
  <si>
    <t>근로외소득-사적이전소득-기타 사적이전소득(범주)</t>
  </si>
  <si>
    <t>근로외소득-공적이전소득-장애인특별지원금(금액)</t>
  </si>
  <si>
    <t>근로외소득-공적이전소득-장애인특별지원금(범주)</t>
  </si>
  <si>
    <t>근로외소득-공적이전소득-기타 공적이전소득(금액)</t>
  </si>
  <si>
    <t>근로외소득-공적이전소득-기타 공적이전소득(범주)</t>
  </si>
  <si>
    <t>근로외소득-기타소득(금액)</t>
  </si>
  <si>
    <t>근로외소득-기타소득(범주)</t>
  </si>
  <si>
    <t>근로외소득 총계</t>
  </si>
  <si>
    <t>근로외소득 총계 확인</t>
  </si>
  <si>
    <t>현재 총 가구원 수</t>
  </si>
  <si>
    <t>장애 가구원 수</t>
  </si>
  <si>
    <t>지난조사 가구에 살고 있는지 여부</t>
  </si>
  <si>
    <t>지난조사 가구에 살고 있지 않은 이유</t>
  </si>
  <si>
    <t xml:space="preserve">               1    결혼</t>
  </si>
  <si>
    <t xml:space="preserve">               2    이혼/별거/가출</t>
  </si>
  <si>
    <t xml:space="preserve">               3    경제적 독립(학업, 취업 등)</t>
  </si>
  <si>
    <t xml:space="preserve">               4    가구 형편이 어려워져서</t>
  </si>
  <si>
    <t xml:space="preserve">               5    장기입원, 요양, 시설입소</t>
  </si>
  <si>
    <t xml:space="preserve">               6    기타</t>
  </si>
  <si>
    <t xml:space="preserve">               8   Refusal</t>
  </si>
  <si>
    <t xml:space="preserve">               9   Don't Know</t>
  </si>
  <si>
    <t>지난조사 가구에 살고 있지 않은 이유(기타)</t>
  </si>
  <si>
    <t>가구원 성별-1</t>
  </si>
  <si>
    <t xml:space="preserve">               1    남성</t>
  </si>
  <si>
    <t xml:space="preserve">               2    여성</t>
  </si>
  <si>
    <t>패널과의 관계코드-1</t>
  </si>
  <si>
    <t>주민등록상 생년-1</t>
  </si>
  <si>
    <t xml:space="preserve">    9998, 9999</t>
  </si>
  <si>
    <t>주민등록상 생월-1</t>
  </si>
  <si>
    <t>주민등록상 생월(계절)-1</t>
  </si>
  <si>
    <t xml:space="preserve">              91    봄</t>
  </si>
  <si>
    <t xml:space="preserve">              92    여름</t>
  </si>
  <si>
    <t xml:space="preserve">              93    가을</t>
  </si>
  <si>
    <t xml:space="preserve">              94    겨울</t>
  </si>
  <si>
    <t>최종학력-학교-1</t>
  </si>
  <si>
    <t xml:space="preserve">               1    무학</t>
  </si>
  <si>
    <t xml:space="preserve">               2    초등학교</t>
  </si>
  <si>
    <t xml:space="preserve">               3    특수학교 초등부</t>
  </si>
  <si>
    <t xml:space="preserve">               4    중학교</t>
  </si>
  <si>
    <t xml:space="preserve">               5    특수학교 중등부</t>
  </si>
  <si>
    <t xml:space="preserve">               6    고등학교</t>
  </si>
  <si>
    <t xml:space="preserve">               7    특수학교 고등부</t>
  </si>
  <si>
    <t xml:space="preserve">               8    3년제 이하 대학</t>
  </si>
  <si>
    <t xml:space="preserve">               9    4년제 이상 대학</t>
  </si>
  <si>
    <t xml:space="preserve">              10    석사</t>
  </si>
  <si>
    <t xml:space="preserve">              11    박사</t>
  </si>
  <si>
    <t>최종학력-졸업여부-1</t>
  </si>
  <si>
    <t xml:space="preserve">               1    재학</t>
  </si>
  <si>
    <t xml:space="preserve">               2    중퇴</t>
  </si>
  <si>
    <t xml:space="preserve">               3    수료</t>
  </si>
  <si>
    <t xml:space="preserve">               4    졸업</t>
  </si>
  <si>
    <t xml:space="preserve">               5    휴학</t>
  </si>
  <si>
    <t xml:space="preserve">               6    검정고시 자격취득</t>
  </si>
  <si>
    <t xml:space="preserve">               1    비장애인</t>
  </si>
  <si>
    <t>장애유형-1</t>
  </si>
  <si>
    <t xml:space="preserve">               1    지체장애</t>
  </si>
  <si>
    <t xml:space="preserve">               2    뇌병변장애</t>
  </si>
  <si>
    <t xml:space="preserve">               3    시각장애</t>
  </si>
  <si>
    <t xml:space="preserve">               4    청각장애</t>
  </si>
  <si>
    <t xml:space="preserve">               5    언어장애</t>
  </si>
  <si>
    <t xml:space="preserve">               8    정신장애</t>
  </si>
  <si>
    <t xml:space="preserve">               9    신장장애</t>
  </si>
  <si>
    <t xml:space="preserve">              10    심장장애</t>
  </si>
  <si>
    <t xml:space="preserve">              11    호흡기장애</t>
  </si>
  <si>
    <t xml:space="preserve">              12    간장애</t>
  </si>
  <si>
    <t xml:space="preserve">              13    안면장애</t>
  </si>
  <si>
    <t xml:space="preserve">              14    장루/요루장애</t>
  </si>
  <si>
    <t xml:space="preserve">              15    간질장애</t>
  </si>
  <si>
    <t>장애등급-1</t>
  </si>
  <si>
    <t xml:space="preserve">               1    1급</t>
  </si>
  <si>
    <t xml:space="preserve">               2    2급</t>
  </si>
  <si>
    <t xml:space="preserve">               3    3급</t>
  </si>
  <si>
    <t xml:space="preserve">               4    4급</t>
  </si>
  <si>
    <t xml:space="preserve">               5    5급</t>
  </si>
  <si>
    <t xml:space="preserve">               6    6급</t>
  </si>
  <si>
    <t>지체 3급 장애부위-1</t>
  </si>
  <si>
    <t>혼인상태-1</t>
  </si>
  <si>
    <t xml:space="preserve">               1    미혼</t>
  </si>
  <si>
    <t xml:space="preserve">               2    유배우(결혼/동거)</t>
  </si>
  <si>
    <t xml:space="preserve">               3    이혼</t>
  </si>
  <si>
    <t xml:space="preserve">               4    사별</t>
  </si>
  <si>
    <t xml:space="preserve">               5    별거</t>
  </si>
  <si>
    <t>취업상태-1</t>
  </si>
  <si>
    <t xml:space="preserve">               1    취업</t>
  </si>
  <si>
    <t>월평균 소득-1</t>
  </si>
  <si>
    <t>월평균 소득(범주)-1</t>
  </si>
  <si>
    <t xml:space="preserve">               1    79만원 미만</t>
  </si>
  <si>
    <t xml:space="preserve">               2    79~99만원</t>
  </si>
  <si>
    <t xml:space="preserve">               3    100~149만원</t>
  </si>
  <si>
    <t xml:space="preserve">               4    150~199만원</t>
  </si>
  <si>
    <t xml:space="preserve">               5    200~299만원</t>
  </si>
  <si>
    <t xml:space="preserve">               6    300~499만원</t>
  </si>
  <si>
    <t xml:space="preserve">               7    500~999만원</t>
  </si>
  <si>
    <t xml:space="preserve">               8    1,000만원 이상</t>
  </si>
  <si>
    <t>가구원 성별-2</t>
  </si>
  <si>
    <t>패널과의 관계코드-2</t>
  </si>
  <si>
    <t>주민등록상 생월-2</t>
  </si>
  <si>
    <t>주민등록상 생월(계절)-2</t>
  </si>
  <si>
    <t>최종학력-학교-2</t>
  </si>
  <si>
    <t>최종학력-졸업여부-2</t>
  </si>
  <si>
    <t>장애 유무-2</t>
  </si>
  <si>
    <t>장애유형-2</t>
  </si>
  <si>
    <t>장애등급-2</t>
  </si>
  <si>
    <t>지체 3급 장애부위-2</t>
  </si>
  <si>
    <t>혼인상태-2</t>
  </si>
  <si>
    <t>취업상태-2</t>
  </si>
  <si>
    <t>월평균 소득-2</t>
  </si>
  <si>
    <t>월평균 소득(범주)-2</t>
  </si>
  <si>
    <t>가구원 성별-3</t>
  </si>
  <si>
    <t>패널과의 관계코드-3</t>
  </si>
  <si>
    <t>주민등록상 생년-3</t>
  </si>
  <si>
    <t>주민등록상 생월-3</t>
  </si>
  <si>
    <t>주민등록상 생월(계절)-3</t>
  </si>
  <si>
    <t>최종학력-학교-3</t>
  </si>
  <si>
    <t>최종학력-졸업여부-3</t>
  </si>
  <si>
    <t>장애 유무-3</t>
  </si>
  <si>
    <t>장애유형-3</t>
  </si>
  <si>
    <t>장애등급-3</t>
  </si>
  <si>
    <t>지체 3급 장애부위-3</t>
  </si>
  <si>
    <t>혼인상태-3</t>
  </si>
  <si>
    <t>취업상태-3</t>
  </si>
  <si>
    <t>월평균 소득-3</t>
  </si>
  <si>
    <t>월평균 소득(범주)-3</t>
  </si>
  <si>
    <t>가구원 성별-4</t>
  </si>
  <si>
    <t>패널과의 관계코드-4</t>
  </si>
  <si>
    <t>주민등록상 생년-4</t>
  </si>
  <si>
    <t>주민등록상 생월-4</t>
  </si>
  <si>
    <t>주민등록상 생월(계절)-4</t>
  </si>
  <si>
    <t>최종학력-학교-4</t>
  </si>
  <si>
    <t>장애 유무-4</t>
  </si>
  <si>
    <t>장애유형-4</t>
  </si>
  <si>
    <t>장애등급-4</t>
  </si>
  <si>
    <t>지체 3급 장애부위-4</t>
  </si>
  <si>
    <t>혼인상태-4</t>
  </si>
  <si>
    <t>취업상태-4</t>
  </si>
  <si>
    <t>월평균 소득-4</t>
  </si>
  <si>
    <t>월평균 소득(범주)-4</t>
  </si>
  <si>
    <t>가구원 성별-5</t>
  </si>
  <si>
    <t>패널과의 관계코드-5</t>
  </si>
  <si>
    <t>주민등록상 생년-5</t>
  </si>
  <si>
    <t>주민등록상 생월-5</t>
  </si>
  <si>
    <t>주민등록상 생월(계절)-5</t>
  </si>
  <si>
    <t>최종학력-학교-5</t>
  </si>
  <si>
    <t>최종학력-졸업여부-5</t>
  </si>
  <si>
    <t>장애 유무-5</t>
  </si>
  <si>
    <t>장애유형-5</t>
  </si>
  <si>
    <t>장애등급-5</t>
  </si>
  <si>
    <t>지체 3급 장애부위-5</t>
  </si>
  <si>
    <t>혼인상태-5</t>
  </si>
  <si>
    <t>취업상태-5</t>
  </si>
  <si>
    <t>월평균 소득-5</t>
  </si>
  <si>
    <t>월평균 소득(범주)-5</t>
  </si>
  <si>
    <t>가구원 성별-6</t>
  </si>
  <si>
    <t>패널과의 관계코드-6</t>
  </si>
  <si>
    <t>주민등록상 생년-6</t>
  </si>
  <si>
    <t>주민등록상 생월-6</t>
  </si>
  <si>
    <t>주민등록상 생월(계절)-6</t>
  </si>
  <si>
    <t>최종학력-학교-6</t>
  </si>
  <si>
    <t>최종학력-졸업여부-6</t>
  </si>
  <si>
    <t>장애 유무-6</t>
  </si>
  <si>
    <t>장애유형-6</t>
  </si>
  <si>
    <t>장애등급-6</t>
  </si>
  <si>
    <t>지체 3급 장애부위-6</t>
  </si>
  <si>
    <t>혼인상태-6</t>
  </si>
  <si>
    <t>취업상태-6</t>
  </si>
  <si>
    <t>월평균 소득-6</t>
  </si>
  <si>
    <t>월평균 소득(범주)-6</t>
  </si>
  <si>
    <t>가구원 성별-7</t>
  </si>
  <si>
    <t>패널과의 관계코드-7</t>
  </si>
  <si>
    <t>주민등록상 생년-7</t>
  </si>
  <si>
    <t>주민등록상 생월-7</t>
  </si>
  <si>
    <t>주민등록상 생월(계절)-7</t>
  </si>
  <si>
    <t>최종학력-학교-7</t>
  </si>
  <si>
    <t>최종학력-졸업여부-7</t>
  </si>
  <si>
    <t>장애 유무-7</t>
  </si>
  <si>
    <t>장애유형-7</t>
  </si>
  <si>
    <t>장애등급-7</t>
  </si>
  <si>
    <t>지체 3급 장애부위-7</t>
  </si>
  <si>
    <t>혼인상태-7</t>
  </si>
  <si>
    <t>취업상태-7</t>
  </si>
  <si>
    <t>월평균 소득-7</t>
  </si>
  <si>
    <t>월평균 소득(범주)-7</t>
  </si>
  <si>
    <t>가구원 성별-8</t>
  </si>
  <si>
    <t>패널과의 관계코드-8</t>
  </si>
  <si>
    <t>주민등록상 생년-8</t>
  </si>
  <si>
    <t>주민등록상 생월-8</t>
  </si>
  <si>
    <t>주민등록상 생월(계절)-8</t>
  </si>
  <si>
    <t>최종학력-학교-8</t>
  </si>
  <si>
    <t>최종학력-졸업여부-8</t>
  </si>
  <si>
    <t>장애 유무-8</t>
  </si>
  <si>
    <t>장애유형-8</t>
  </si>
  <si>
    <t>장애등급-8</t>
  </si>
  <si>
    <t>지체 3급 장애부위-8</t>
  </si>
  <si>
    <t>혼인상태-8</t>
  </si>
  <si>
    <t>취업상태-8</t>
  </si>
  <si>
    <t>월평균 소득-8</t>
  </si>
  <si>
    <t>월평균 소득(범주)-8</t>
  </si>
  <si>
    <t>지난 한해 가구 근로소득 발생 여부</t>
  </si>
  <si>
    <t>근로외소득-공적이전소득-국민기초생활보장급여(금액)</t>
  </si>
  <si>
    <t>근로외소득-공적이전소득-국민기초생활보장급여(범주)</t>
  </si>
  <si>
    <t>현재 국민기초생활보장 수급 가구 여부</t>
  </si>
  <si>
    <t>현재 국민기초생활보장 수급 시작 연도</t>
  </si>
  <si>
    <t>현재 국민기초생활보장 수급 시작 월</t>
  </si>
  <si>
    <t>현재 국민기초생활보장 수급 시작 월(계절)</t>
  </si>
  <si>
    <t>현재 국민기초생활보장 지원내용-1</t>
  </si>
  <si>
    <t xml:space="preserve">               1    생계비 지원</t>
  </si>
  <si>
    <t xml:space="preserve">               2    의료비 지원</t>
  </si>
  <si>
    <t xml:space="preserve">               3    교육비 지원</t>
  </si>
  <si>
    <t xml:space="preserve">               4    주거비 지원</t>
  </si>
  <si>
    <t xml:space="preserve">               5    자활관련 지원</t>
  </si>
  <si>
    <t>현재 국민기초생활보장 지원내용-2</t>
  </si>
  <si>
    <t>현재 국민기초생활보장 지원내용-3</t>
  </si>
  <si>
    <t>현재 국민기초생활보장 지원내용-4</t>
  </si>
  <si>
    <t>현재 국민기초생활보장 지원내용-5</t>
  </si>
  <si>
    <t>현재 국민기초생활보장 지원내용-6</t>
  </si>
  <si>
    <t>현재 국민기초생활보장 지원내용(기타)</t>
  </si>
  <si>
    <t>국민기초생활보장 수급 탈피 의향</t>
  </si>
  <si>
    <t xml:space="preserve">               1    현재 수급액의 70% 수준</t>
  </si>
  <si>
    <t xml:space="preserve">               2    현재 수급액 수준(100%)</t>
  </si>
  <si>
    <t xml:space="preserve">               3    현재 수급액의 150% 수준</t>
  </si>
  <si>
    <t xml:space="preserve">               4    현재 수급액의 200% 수준 이상</t>
  </si>
  <si>
    <t>가구 월평균 소비-식비(금액)</t>
  </si>
  <si>
    <t>가구 월평균 소비-식비(범주)</t>
  </si>
  <si>
    <t xml:space="preserve">               1    3만원 미만</t>
  </si>
  <si>
    <t xml:space="preserve">               2    3만원 이상 5만원 미만</t>
  </si>
  <si>
    <t xml:space="preserve">               3    5만원 이상 10만원 미만</t>
  </si>
  <si>
    <t xml:space="preserve">               4    10만원 이상 20만원 미만</t>
  </si>
  <si>
    <t xml:space="preserve">               5    20만원 이상 30만원 미만</t>
  </si>
  <si>
    <t xml:space="preserve">               6    30만원 이상 50만원 미만</t>
  </si>
  <si>
    <t xml:space="preserve">               7    50만원 이상 100만원 미만</t>
  </si>
  <si>
    <t xml:space="preserve">               8    100만원 이상 200만원 미만</t>
  </si>
  <si>
    <t xml:space="preserve">               9    200만원 이상 300만원 미만</t>
  </si>
  <si>
    <t xml:space="preserve">              10    300만원 이상 500만원 미만</t>
  </si>
  <si>
    <t xml:space="preserve">              11    500만원 이상 1,000만원 미만</t>
  </si>
  <si>
    <t xml:space="preserve">              12    1,000만원 이상</t>
  </si>
  <si>
    <t>가구 월평균 소비-공교육비(금액)</t>
  </si>
  <si>
    <t>가구 월평균 소비-공교육비(범주)</t>
  </si>
  <si>
    <t>가구 월평균 소비-사교육비(금액)</t>
  </si>
  <si>
    <t>가구 월평균 소비-사교육비(범주)</t>
  </si>
  <si>
    <t>가구 월평균 소비-차량유지비(금액)</t>
  </si>
  <si>
    <t>가구 월평균 소비-차량유지비(범주)</t>
  </si>
  <si>
    <t>가구 월평균 소비-주거비(금액)</t>
  </si>
  <si>
    <t>가구 월평균 소비-주거비(범주)</t>
  </si>
  <si>
    <t>가구 월평균 소비-경조사비(금액)</t>
  </si>
  <si>
    <t>가구 월평균 소비-경조사비(범주)</t>
  </si>
  <si>
    <t>가구 월평균 소비-보건의료비(금액)</t>
  </si>
  <si>
    <t>가구 월평균 소비-보건의료비(범주)</t>
  </si>
  <si>
    <t>가구 월평균 소비-교양오락비(금액)</t>
  </si>
  <si>
    <t>가구 월평균 소비-교양오락비(범주)</t>
  </si>
  <si>
    <t>가구 월평균 소비-내구재 구입비(금액)</t>
  </si>
  <si>
    <t>가구 월평균 소비-내구재 구입비(범주)</t>
  </si>
  <si>
    <t>가구 월평균 소비-통신비(금액)</t>
  </si>
  <si>
    <t>가구 월평균 소비-통신비(범주)</t>
  </si>
  <si>
    <t>가구 월평균 소비-용돈(금액)</t>
  </si>
  <si>
    <t>가구 월평균 소비-용돈(범주)</t>
  </si>
  <si>
    <t>가구 월평균 소비-피복비(금액)</t>
  </si>
  <si>
    <t>가구 월평균 소비-피복비(범주)</t>
  </si>
  <si>
    <t>가구 월평균 소비-헌금 및 각종 기부금(금액)</t>
  </si>
  <si>
    <t>가구 월평균 소비-헌금 및 각종 기부금(범주)</t>
  </si>
  <si>
    <t>가구 월평균 소비-국민연금 및 건강보험료(금액)</t>
  </si>
  <si>
    <t>가구 월평균 소비-국민연금 및 건강보험료(범주)</t>
  </si>
  <si>
    <t>가구 월평균 소비-생필품 구입비(금액)</t>
  </si>
  <si>
    <t>가구 월평균 소비-생필품 구입비(범주)</t>
  </si>
  <si>
    <t>가구 월평균 소비-저축(금액)</t>
  </si>
  <si>
    <t>가구 월평균 소비-저축(범주)</t>
  </si>
  <si>
    <t>가구 월평균 소비-각종 이자비용(금액)</t>
  </si>
  <si>
    <t>가구 월평균 소비-각종 이자비용(범주)</t>
  </si>
  <si>
    <t>가구 월평균 소비-기타 세금(금액)</t>
  </si>
  <si>
    <t>가구 월평균 소비-기타 세금(범주)</t>
  </si>
  <si>
    <t>가구 월평균 소비-기타 생활비(범주)</t>
  </si>
  <si>
    <t>가구 월평균 소비 총계</t>
  </si>
  <si>
    <t>가구 월평균 소비 총계 확인</t>
  </si>
  <si>
    <t>가구자산(금액)</t>
  </si>
  <si>
    <t>가구자산(범주)</t>
  </si>
  <si>
    <t xml:space="preserve">               1    500만원 미만</t>
  </si>
  <si>
    <t xml:space="preserve">               2    500만원 이상 1천만원 미만</t>
  </si>
  <si>
    <t xml:space="preserve">               3    1천만원 이상 3천만원 미만</t>
  </si>
  <si>
    <t xml:space="preserve">               4    3천만원 이상 5천만원 미만</t>
  </si>
  <si>
    <t xml:space="preserve">               5    5천만원 이상 1억원 미만</t>
  </si>
  <si>
    <t xml:space="preserve">               6    1억원 이상 3억원 미만</t>
  </si>
  <si>
    <t xml:space="preserve">               7    3억원 이상 5억원 미만</t>
  </si>
  <si>
    <t xml:space="preserve">               8    5억원 이상 10억원 미만</t>
  </si>
  <si>
    <t>필요한 타인의 도움내용-4</t>
  </si>
  <si>
    <t>필요한 타인의 도움내용-5</t>
  </si>
  <si>
    <t>필요한 타인의 도움내용-6</t>
  </si>
  <si>
    <t>필요한 타인의 도움내용-7</t>
  </si>
  <si>
    <t>필요한 타인의 도움내용(기타)</t>
  </si>
  <si>
    <t>장애인 편의시설 필요 여부</t>
  </si>
  <si>
    <t>필요한 편의시설-1</t>
  </si>
  <si>
    <t>필요한 편의시설-2</t>
  </si>
  <si>
    <t>필요한 편의시설-3</t>
  </si>
  <si>
    <t>필요한 편의시설-4</t>
  </si>
  <si>
    <t>필요한 편의시설-5</t>
  </si>
  <si>
    <t>필요한 편의시설-6</t>
  </si>
  <si>
    <t>필요한 편의시설-7</t>
  </si>
  <si>
    <t>필요한 편의시설(기타)</t>
  </si>
  <si>
    <t>작업보조기기 필요 여부</t>
  </si>
  <si>
    <t>필요한 작업보조기기-1</t>
  </si>
  <si>
    <t>근무사유(기타)</t>
  </si>
  <si>
    <t>근무시작연도</t>
  </si>
  <si>
    <t>근무시작월</t>
  </si>
  <si>
    <t>근무시작월(계절)</t>
  </si>
  <si>
    <t>사업주와의 관계</t>
  </si>
  <si>
    <t>근무시간제</t>
  </si>
  <si>
    <t>지난 조사 시 조사된 성별</t>
  </si>
  <si>
    <t>지난 조사 시 조사된 생년</t>
  </si>
  <si>
    <t>지난 조사 시 조사된 생월</t>
  </si>
  <si>
    <t>지난 조사 기준 성명/성별/생년월 수정 필요 여부</t>
  </si>
  <si>
    <t>지난 조사 기준 수정된 성별</t>
  </si>
  <si>
    <t>지난 조사 기준 수정된 생년</t>
  </si>
  <si>
    <t>지난 조사 기준 수정된 생월</t>
  </si>
  <si>
    <t>현재 최종 성별</t>
  </si>
  <si>
    <t>현재 최종 생년</t>
  </si>
  <si>
    <t>현재 최종 생월</t>
  </si>
  <si>
    <t>지난 조사 시 조사된 혼인상태</t>
  </si>
  <si>
    <t>지난 조사 기준 혼인상태 수정 필요 여부</t>
  </si>
  <si>
    <t>지난 조사 기준 수정된 혼인상태</t>
  </si>
  <si>
    <t>지난 조사 이후 혼인상태 변화 여부</t>
  </si>
  <si>
    <t>지난 조사 이후 혼인상태 변화 회수</t>
  </si>
  <si>
    <t>첫번째 혼인상태의 변화</t>
  </si>
  <si>
    <t>첫번째 변화한 연도</t>
  </si>
  <si>
    <t>첫번째 변화한 월</t>
  </si>
  <si>
    <t>첫번째 변화한 월(계절)</t>
  </si>
  <si>
    <t>현재 최종 혼인상태</t>
  </si>
  <si>
    <t>지난 조사 시 조사된 최종학교</t>
  </si>
  <si>
    <t>지난 조사 시 조사된 졸업여부</t>
  </si>
  <si>
    <t>지난 조사 시 조사된 학년</t>
  </si>
  <si>
    <t>지난 조사 기준 최종학력 수정 필요 여부</t>
  </si>
  <si>
    <t>지난 조사 기준 수정된 최종학교</t>
  </si>
  <si>
    <t>지난 조사 기준 수정된 졸업여부</t>
  </si>
  <si>
    <t>지난 조사 기준 수정된 학년</t>
  </si>
  <si>
    <t>지난 조사 이후 최종학력 변화 여부</t>
  </si>
  <si>
    <t>지난 조사 이후 최종학력 변화 사항-1</t>
  </si>
  <si>
    <t>지난 조사 이후 최종학력 변화 사항-2</t>
  </si>
  <si>
    <t>지난 조사 이후 최종학력 변화 사항-3</t>
  </si>
  <si>
    <t>지난 조사 이후 변화한 최종학교</t>
  </si>
  <si>
    <t>지난 조사 이후 변화한 졸업여부</t>
  </si>
  <si>
    <t>지난 조사 이후 변화한 학년</t>
  </si>
  <si>
    <t>최종학력이 가장 마지막으로 변화한 연도</t>
  </si>
  <si>
    <t>최종학력이 가장 마지막으로 변화한 월</t>
  </si>
  <si>
    <t>최종학력이 가장 마지막으로 변화한 월(계절)</t>
  </si>
  <si>
    <t>현재 최종 학교</t>
  </si>
  <si>
    <t>현재 최종 졸업여부</t>
  </si>
  <si>
    <t>현재 최종 학년</t>
  </si>
  <si>
    <t>[지난 조사 중복장애 있음]지난 조사 중복장애 유형</t>
  </si>
  <si>
    <t>[지난 조사 중복장애 있음]지난 조사 중복장애 유형 확인</t>
  </si>
  <si>
    <t>[지난 조사 중복장애 있음]지난 조사 기준 수정된 중복장애 유형</t>
  </si>
  <si>
    <t>[지난 조사 중복장애 있음]지난 조사 이후 중복장애 변화 여부</t>
  </si>
  <si>
    <t>[지난 조사 중복장애 있음]지난 조사 이후 중복장애 변화 상황</t>
  </si>
  <si>
    <t>[지난 조사 중복장애 있음]지난 조사 이후 변화한 중복장애 유형</t>
  </si>
  <si>
    <t>[지난 조사 중복장애 있음]지난 조사 이후 중복장애 변화한 연도</t>
  </si>
  <si>
    <t>[지난 조사 중복장애 있음]지난 조사 이후 중복장애 변화한 월</t>
  </si>
  <si>
    <t>[지난 조사 중복장애 없음]지난 조사 이후 중복장애 등록 여부</t>
  </si>
  <si>
    <t>[지난 조사 중복장애 없음]지난 조사 이후 등록한 중복장애 유형</t>
  </si>
  <si>
    <t>[지난 조사 중복장애 없음]지난 조사 이후 중복장애 등록연도</t>
  </si>
  <si>
    <t>[지난 조사 중복장애 없음]지난 조사 이후 중복장애 등록월</t>
  </si>
  <si>
    <t>[지난 조사 중복장애 없음]지난 조사 이후 중복장애 등록월(계절)</t>
  </si>
  <si>
    <t>[등록장애인] 최종 중복장애 유무</t>
  </si>
  <si>
    <t>[등록장애인] 최종 중복장애 유형</t>
  </si>
  <si>
    <t>현재 장애상태</t>
  </si>
  <si>
    <t>장애 관련 사용하는 정보접근수단/의사소통수단-1</t>
  </si>
  <si>
    <t>장애 관련 사용하는 정보접근수단/의사소통수단-2</t>
  </si>
  <si>
    <t>장애 관련 사용하는 정보접근수단/의사소통수단-3</t>
  </si>
  <si>
    <t>장애 관련 사용하는 정보접근수단/의사소통수단-4</t>
  </si>
  <si>
    <t>장애 관련 사용하고 있는 보장구-1</t>
  </si>
  <si>
    <t>장애 관련 사용하고 있는 보장구-2</t>
  </si>
  <si>
    <t>장애 관련 사용하고 있는 보장구-3</t>
  </si>
  <si>
    <t>장애 관련 사용하고 있는 보장구-4</t>
  </si>
  <si>
    <t>장애 관련 사용하고 있는 보장구-5</t>
  </si>
  <si>
    <t>장애 관련 사용하고 있는 보장구-6</t>
  </si>
  <si>
    <t>장애 관련 사용하고 있는 보장구-7</t>
  </si>
  <si>
    <t>장애 관련 사용하고 있는 보장구-8</t>
  </si>
  <si>
    <t>현재 일자리 지속근무 의향 없는 이유-1순위(기타)</t>
  </si>
  <si>
    <t>현재 일자리 지속근무 의향 없는 이유-2순위</t>
  </si>
  <si>
    <t>현재 일자리 지속근무 의향 없는 이유-2순위(기타)</t>
  </si>
  <si>
    <t>현재 일자리 지속근무 의향 없는 이유-1순위(장애기인 여부)</t>
  </si>
  <si>
    <t>현재 일자리 지속근무 의향 없는 이유-2순위(장애기인 여부)</t>
  </si>
  <si>
    <t>이직을 위한 구직활동 여부</t>
  </si>
  <si>
    <t>취업/창업 준비활동 여부-1순위</t>
  </si>
  <si>
    <t>취업/창업 준비활동 여부-1순위(기타)</t>
  </si>
  <si>
    <t>취업/창업 준비활동 여부-2순위</t>
  </si>
  <si>
    <t>취업/창업 준비활동 여부-2순위(기타)</t>
  </si>
  <si>
    <t>직무조정 관련 배려 경험</t>
  </si>
  <si>
    <t>직무조정 관련 배려사항-1</t>
  </si>
  <si>
    <t>직무조정 관련 배려사항-2</t>
  </si>
  <si>
    <t>직무조정 관련 배려사항-3</t>
  </si>
  <si>
    <t>직무조정 관련 배려사항-4</t>
  </si>
  <si>
    <t>직무조정 관련 배려사항-5</t>
  </si>
  <si>
    <t>직무조정 관련 배려사항-6</t>
  </si>
  <si>
    <t>직무조정 관련 배려사항(기타)</t>
  </si>
  <si>
    <t>근무시간 조정 관련 배려 경험</t>
  </si>
  <si>
    <t>근무시간 조정 관련 배려 사항-1</t>
  </si>
  <si>
    <t>근무시간 조정 관련 배려 사항-2</t>
  </si>
  <si>
    <t>근무시간 조정 관련 배려 사항-3</t>
  </si>
  <si>
    <t>근무시간 조정 관련 배려 사항-4</t>
  </si>
  <si>
    <t>근무시간 조정 관련 배려 사항-5</t>
  </si>
  <si>
    <t>근무시간 조정 관련 배려 사항(기타)</t>
  </si>
  <si>
    <t>타인의 도움 필요여부</t>
  </si>
  <si>
    <t>필요성 여부-출퇴근 지원</t>
  </si>
  <si>
    <t>도움여부-출퇴근 지원</t>
  </si>
  <si>
    <t>주 도움 제공자-출퇴근 지원</t>
  </si>
  <si>
    <t>주 도움 제공자 기타 -출퇴근 지원</t>
  </si>
  <si>
    <t>1주 평균 도움일수-출퇴근 지원</t>
  </si>
  <si>
    <t>하루 평균 도움시간-출퇴근 지원</t>
  </si>
  <si>
    <t>필요성 여부-사무보조 및 지원</t>
  </si>
  <si>
    <t>도움여부-사무보조 및 지원</t>
  </si>
  <si>
    <t>주 도움 제공자-사무보조 및 지원</t>
  </si>
  <si>
    <t>주 도움 제공자 기타 -사무보조 및 지원</t>
  </si>
  <si>
    <t>1주 평균 도움일수-사무보조 및 지원</t>
  </si>
  <si>
    <t>하루 평균 도움시간-사무보조 및 지원</t>
  </si>
  <si>
    <t>필요성 여부-작업지원</t>
  </si>
  <si>
    <t>도움여부-작업지원</t>
  </si>
  <si>
    <t>주 도움 제공자-작업지원</t>
  </si>
  <si>
    <t>주 도움 제공자 기타 -작업지원</t>
  </si>
  <si>
    <t>1주 평균 도움일수-작업지원</t>
  </si>
  <si>
    <t>하루 평균 도움시간-작업지원</t>
  </si>
  <si>
    <t>필요성 여부-의사소통 지원</t>
  </si>
  <si>
    <t>도움여부-의사소통 지원</t>
  </si>
  <si>
    <t>주 도움 제공자-의사소통 지원</t>
  </si>
  <si>
    <t>주 도움 제공자 기타 -의사소통 지원</t>
  </si>
  <si>
    <t>1주 평균 도움일수-의사소통 지원</t>
  </si>
  <si>
    <t>하루 평균 도움시간-의사소통 지원</t>
  </si>
  <si>
    <t>필요성 여부-이동지원</t>
  </si>
  <si>
    <t>도움여부-이동지원</t>
  </si>
  <si>
    <t>주 도움 제공자-이동지원</t>
  </si>
  <si>
    <t>주 도움 제공자 기타 -이동지원</t>
  </si>
  <si>
    <t>1주 평균 도움일수-이동지원</t>
  </si>
  <si>
    <t>하루 평균 도움시간-이동지원</t>
  </si>
  <si>
    <t>필요성 여부-일자리 내 일상 생활지원</t>
  </si>
  <si>
    <t>도움여부-일자리 내 일상 생활지원</t>
  </si>
  <si>
    <t>주 도움 제공자-일자리 내 일상 생활지원</t>
  </si>
  <si>
    <t>주 도움 제공자 기타 -일자리 내 일상 생활지원</t>
  </si>
  <si>
    <t>1주 평균 도움일수-일자리 내 일상 생활지원</t>
  </si>
  <si>
    <t>하루 평균 도움시간-일자리 내 일상 생활지원</t>
  </si>
  <si>
    <t>업무수행시 필요 작업보조 기기-1</t>
  </si>
  <si>
    <t>업무수행시 필요 작업보조 기기-2</t>
  </si>
  <si>
    <t>업무수행시 필요 작업보조 기기-3</t>
  </si>
  <si>
    <t>업무수행시 필요 작업보조 기기-4</t>
  </si>
  <si>
    <t>업무수행시 필요 작업보조 기기-5</t>
  </si>
  <si>
    <t>업무수행시 필요 작업보조 기기(기타)</t>
  </si>
  <si>
    <t>작업보조 기기 사용여부</t>
  </si>
  <si>
    <t>사용중인 작업보조 기기-1</t>
  </si>
  <si>
    <t>사용중인 작업보조 기기-2</t>
  </si>
  <si>
    <t>사용중인 작업보조 기기-3</t>
  </si>
  <si>
    <t>사용중인 작업보조 기기-4</t>
  </si>
  <si>
    <t>사용중인 작업보조 기기-5</t>
  </si>
  <si>
    <t>사용중인 작업보조 기기(기타)</t>
  </si>
  <si>
    <t>필요 장애편의 시설-1</t>
  </si>
  <si>
    <t>필요 장애편의 시설-2</t>
  </si>
  <si>
    <t>필요 장애편의 시설-3</t>
  </si>
  <si>
    <t>필요 장애편의 시설-4</t>
  </si>
  <si>
    <t>필요 장애편의 시설-5</t>
  </si>
  <si>
    <t>필요 장애편의 시설-6</t>
  </si>
  <si>
    <t>필요 장애편의 시설-7</t>
  </si>
  <si>
    <t>필요 장애편의 시설-8</t>
  </si>
  <si>
    <t>필요 장애편의 시설(기타)</t>
  </si>
  <si>
    <t>설치되어 있는 장애편의시설-1</t>
  </si>
  <si>
    <t>설치되어 있는 장애편의시설-2</t>
  </si>
  <si>
    <t>설치되어 있는 장애편의시설-3</t>
  </si>
  <si>
    <t>설치되어 있는 장애편의시설-4</t>
  </si>
  <si>
    <t>설치되어 있는 장애편의시설-5</t>
  </si>
  <si>
    <t>설치되어 있는 장애편의시설-6</t>
  </si>
  <si>
    <t>설치되어 있는 장애편의시설-7</t>
  </si>
  <si>
    <t>설치되어 있는 장애편의시설-8</t>
  </si>
  <si>
    <t>설치되어 있는 장애편의시설(기타)</t>
  </si>
  <si>
    <t>일자리 안전상황</t>
  </si>
  <si>
    <t>일자리 질병 사고 경험</t>
  </si>
  <si>
    <t>질병 사고 경험 연도</t>
  </si>
  <si>
    <t>질병 사고 경험 월</t>
  </si>
  <si>
    <t>질병 사고 경험 월(계절)</t>
  </si>
  <si>
    <t>장해등급 부여 여부</t>
  </si>
  <si>
    <t>장해등급</t>
  </si>
  <si>
    <t>98, 99</t>
  </si>
  <si>
    <t>노동조합 유무</t>
  </si>
  <si>
    <t>노동조합 가입 여부</t>
  </si>
  <si>
    <t>노동조합이 장애인 근로자 권익 대변 여부</t>
  </si>
  <si>
    <t>노동조합 미가입 이유</t>
  </si>
  <si>
    <t>노동조합 미가입 이유(기타)</t>
  </si>
  <si>
    <t>장애로 인한 차별 경험 여부-1순위</t>
  </si>
  <si>
    <t>장애로 인한 차별 경험 여부-1순위(기타)</t>
  </si>
  <si>
    <t>장애로 인한 차별 경험 여부-2순위</t>
  </si>
  <si>
    <t>장애로 인한 차별 경험 여부-2순위(기타)</t>
  </si>
  <si>
    <t>현재 하고 있는 일의 교육수준 적합여부</t>
  </si>
  <si>
    <t>현재 하고 있는 일의 기술수준 적합여부</t>
  </si>
  <si>
    <t>현재 하고 있는 일의 지식/기능의 활용도</t>
  </si>
  <si>
    <t>일자리 만족도(임금/소득)</t>
  </si>
  <si>
    <t>현재 하고 있는 주업의 일자리 ID</t>
  </si>
  <si>
    <t>현재 하고 있는 주업의 사업내용</t>
  </si>
  <si>
    <t>현재 하고 있는 주업의 산업코드</t>
  </si>
  <si>
    <t>현재 하고 있는 주업의 업무내용</t>
  </si>
  <si>
    <t>현재 하고 있는 주업의 직종코드</t>
  </si>
  <si>
    <t>현재 하고 있는 주업의 종사상 지위</t>
  </si>
  <si>
    <t>부업을 하는 이유</t>
  </si>
  <si>
    <t>부업을 하는 이유(기타)</t>
  </si>
  <si>
    <t>이전 조사 시 자격증 보유 여부</t>
  </si>
  <si>
    <t>이전 조사 시 자격증 개수</t>
  </si>
  <si>
    <t>이전 조사 시 자격증 유형-1</t>
  </si>
  <si>
    <t>이전 조사 시 자격증 취득년-1</t>
  </si>
  <si>
    <t>이전 조사 시 자격증 취득월-1</t>
  </si>
  <si>
    <t>이전 조사 시 자격증 취득월(계절)-1</t>
  </si>
  <si>
    <t>이전 조사 시 자격증 취업 도움 여부-1</t>
  </si>
  <si>
    <t>자격증 정보 확인-1</t>
  </si>
  <si>
    <t>자격증 폐지/만료 년-1</t>
  </si>
  <si>
    <t>자격증 폐지/만료 월-1</t>
  </si>
  <si>
    <t>자격증 폐지/만료 월(계절)-1</t>
  </si>
  <si>
    <t>자격증 정보 수정사항1-1</t>
  </si>
  <si>
    <t>자격증 정보 수정사항2-1</t>
  </si>
  <si>
    <t>수정된 자격증 이름-1</t>
  </si>
  <si>
    <t>수정된 자격증 유형-1</t>
  </si>
  <si>
    <t>수정된 자격증 취득년-1</t>
  </si>
  <si>
    <t>수정된 자격증 취득월-1</t>
  </si>
  <si>
    <t>수정된 자격증 취득월(계절)-1</t>
  </si>
  <si>
    <t>이전 조사 시 자격증 유형-2</t>
  </si>
  <si>
    <t>이전 조사 시 자격증 취득년-2</t>
  </si>
  <si>
    <t>이전 조사 시 자격증 취득월-2</t>
  </si>
  <si>
    <t>이전 조사 시 자격증 취득월(계절)-2</t>
  </si>
  <si>
    <t>이전 조사 시 자격증 취업 도움 여부-2</t>
  </si>
  <si>
    <t>자격증 정보 확인-2</t>
  </si>
  <si>
    <t>자격증 폐지/만료 년-2</t>
  </si>
  <si>
    <t>자격증 폐지/만료 월-2</t>
  </si>
  <si>
    <t>자격증 폐지/만료 월(계절)-2</t>
  </si>
  <si>
    <t>자격증 정보 수정사항1-2</t>
  </si>
  <si>
    <t>자격증 정보 수정사항2-2</t>
  </si>
  <si>
    <t>수정된 자격증 이름-2</t>
  </si>
  <si>
    <t>수정된 자격증 유형-2</t>
  </si>
  <si>
    <t>수정된 자격증 취득년-2</t>
  </si>
  <si>
    <t>수정된 자격증 취득월-2</t>
  </si>
  <si>
    <t>수정된 자격증 취득월(계절)-2</t>
  </si>
  <si>
    <t>이전 조사 시 자격증 유형-3</t>
  </si>
  <si>
    <t>이전 조사 시 자격증 취득년-3</t>
  </si>
  <si>
    <t>이전 조사 시 자격증 취득월-3</t>
  </si>
  <si>
    <t>이전 조사 시 자격증 취득월(계절)-3</t>
  </si>
  <si>
    <t>이전 조사 시 자격증 취업 도움 여부-3</t>
  </si>
  <si>
    <t>자격증 정보 확인-3</t>
  </si>
  <si>
    <t>자격증 폐지/만료 년-3</t>
  </si>
  <si>
    <t>자격증 폐지/만료 월-3</t>
  </si>
  <si>
    <t>자격증 폐지/만료 월(계절)-3</t>
  </si>
  <si>
    <t>자격증 정보 수정사항1-3</t>
  </si>
  <si>
    <t>자격증 정보 수정사항2-3</t>
  </si>
  <si>
    <t>수정된 자격증 유형-3</t>
  </si>
  <si>
    <t>수정된 자격증 취득년-3</t>
  </si>
  <si>
    <t>수정된 자격증 취득월-3</t>
  </si>
  <si>
    <t>수정된 자격증 취득월(계절)-3</t>
  </si>
  <si>
    <t>이전 조사 시 자격증 유형-4</t>
  </si>
  <si>
    <t>이전 조사 시 자격증 취득년-4</t>
  </si>
  <si>
    <t>이전 조사 시 자격증 취득월-4</t>
  </si>
  <si>
    <t>이전 조사 시 자격증 취득월(계절)-4</t>
  </si>
  <si>
    <t>이전 조사 시 자격증 취업 도움 여부-4</t>
  </si>
  <si>
    <t>자격증 정보 확인-4</t>
  </si>
  <si>
    <t>자격증 폐지/만료 년-4</t>
  </si>
  <si>
    <t>자격증 폐지/만료 월-4</t>
  </si>
  <si>
    <t>자격증 폐지/만료 월(계절)-4</t>
  </si>
  <si>
    <t>자격증 정보 수정사항1-4</t>
  </si>
  <si>
    <t>자격증 정보 수정사항2-4</t>
  </si>
  <si>
    <t>수정된 자격증 이름-4</t>
  </si>
  <si>
    <t>수정된 자격증 유형-4</t>
  </si>
  <si>
    <t>수정된 자격증 취득년-4</t>
  </si>
  <si>
    <t>수정된 자격증 취득월-4</t>
  </si>
  <si>
    <t>수정된 자격증 취득월(계절)-4</t>
  </si>
  <si>
    <t>이전 조사 시 자격증 유형-5</t>
  </si>
  <si>
    <t>이전 조사 시 자격증 취득년-5</t>
  </si>
  <si>
    <t>이전 조사 시 자격증 취득월-5</t>
  </si>
  <si>
    <t>이전 조사 시 자격증 취득월(계절)-5</t>
  </si>
  <si>
    <t>이전 조사 시 자격증 취업 도움 여부-5</t>
  </si>
  <si>
    <t>자격증 정보 확인-5</t>
  </si>
  <si>
    <t>자격증 폐지/만료 년-5</t>
  </si>
  <si>
    <t>자격증 폐지/만료 월-5</t>
  </si>
  <si>
    <t>자격증 폐지/만료 월(계절)-5</t>
  </si>
  <si>
    <t>자격증 정보 수정사항1-5</t>
  </si>
  <si>
    <t>자격증 정보 수정사항2-5</t>
  </si>
  <si>
    <t>수정된 자격증 이름-5</t>
  </si>
  <si>
    <t>수정된 자격증 유형-5</t>
  </si>
  <si>
    <t>수정된 자격증 취득년-5</t>
  </si>
  <si>
    <t>수정된 자격증 취득월-5</t>
  </si>
  <si>
    <t>수정된 자격증 취득월(계절)-5</t>
  </si>
  <si>
    <t>이전 조사 시 자격증 유형-6</t>
  </si>
  <si>
    <t>이전 조사 시 자격증 취득년-6</t>
  </si>
  <si>
    <t>이전 조사 시 자격증 취득월-6</t>
  </si>
  <si>
    <t>이전 조사 시 자격증 취득월(계절)-6</t>
  </si>
  <si>
    <t>이전 조사 시 자격증 취업 도움 여부-6</t>
  </si>
  <si>
    <t>자격증 정보 확인-6</t>
  </si>
  <si>
    <t>자격증 폐지/만료 년-6</t>
  </si>
  <si>
    <t>자격증 폐지/만료 월-6</t>
  </si>
  <si>
    <t>자격증 폐지/만료 월(계절)-6</t>
  </si>
  <si>
    <t>자격증 정보 수정사항1-6</t>
  </si>
  <si>
    <t>자격증 정보 수정사항2-6</t>
  </si>
  <si>
    <t>수정된 자격증 이름-6</t>
  </si>
  <si>
    <t>수정된 자격증 유형-6</t>
  </si>
  <si>
    <t>수정된 자격증 취득년-6</t>
  </si>
  <si>
    <t>수정된 자격증 취득월-6</t>
  </si>
  <si>
    <t>수정된 자격증 취득월(계절)-6</t>
  </si>
  <si>
    <t>이전 조사 시 자격증 유형-7</t>
  </si>
  <si>
    <t>이전 조사 시 자격증 취득년-7</t>
  </si>
  <si>
    <t>이전 조사 시 자격증 취득월-7</t>
  </si>
  <si>
    <t>이전 조사 시 자격증 취득월(계절)-7</t>
  </si>
  <si>
    <t>이전 조사 시 자격증 취업 도움 여부-7</t>
  </si>
  <si>
    <t>자격증 정보 확인-7</t>
  </si>
  <si>
    <t>자격증 폐지/만료 년-7</t>
  </si>
  <si>
    <t>자격증 정보 수정사항1-7</t>
  </si>
  <si>
    <t>수정된 자격증 이름-7</t>
  </si>
  <si>
    <t>수정된 자격증 유형-7</t>
  </si>
  <si>
    <t>수정된 자격증 취득년-7</t>
  </si>
  <si>
    <t>수정된 자격증 취득월-7</t>
  </si>
  <si>
    <t>수정된 자격증 취득월(계절)-7</t>
  </si>
  <si>
    <t>이전 조사 시 자격증 유형-8</t>
  </si>
  <si>
    <t>이전 조사 시 자격증 취득년-8</t>
  </si>
  <si>
    <t>이전 조사 시 자격증 취득월-8</t>
  </si>
  <si>
    <t>이전 조사 시 자격증 취득월(계절)-8</t>
  </si>
  <si>
    <t>이전 조사 시 자격증 취업 도움 여부-8</t>
  </si>
  <si>
    <t>자격증 정보 확인-8</t>
  </si>
  <si>
    <t>자격증 폐지/만료 년-8</t>
  </si>
  <si>
    <t>자격증 폐지/만료 월-8</t>
  </si>
  <si>
    <t>자격증 폐지/만료 월(계절)-8</t>
  </si>
  <si>
    <t>자격증 정보 수정사항1-8</t>
  </si>
  <si>
    <t>자격증 정보 수정사항2-8</t>
  </si>
  <si>
    <t>자격증 정보 수정사항3-8</t>
  </si>
  <si>
    <t>수정된 자격증 이름-8</t>
  </si>
  <si>
    <t>수정된 자격증 유형-8</t>
  </si>
  <si>
    <t>수정된 자격증 취득년-8</t>
  </si>
  <si>
    <t>수정된 자격증 취득월-8</t>
  </si>
  <si>
    <t>수정된 자격증 취득월(계절)-8</t>
  </si>
  <si>
    <t>지난 조사 이후 자격증 신규 보유 여부</t>
  </si>
  <si>
    <t>신규 자격증 개수</t>
  </si>
  <si>
    <t>신규 자격증 이름-1</t>
  </si>
  <si>
    <t>신규 자격증 유형-1</t>
  </si>
  <si>
    <t>신규 자격증 취득년-1</t>
  </si>
  <si>
    <t>신규 자격증 취득월-1</t>
  </si>
  <si>
    <t>신규 자격증 취득월(계절)-1</t>
  </si>
  <si>
    <t>신규 자격증 취업 도움 여부-1</t>
  </si>
  <si>
    <t>신규 자격증 유형-2</t>
  </si>
  <si>
    <t>신규 자격증 취득년-2</t>
  </si>
  <si>
    <t>신규 자격증 취득월-2</t>
  </si>
  <si>
    <t>신규 자격증 취득월(계절)-2</t>
  </si>
  <si>
    <t>신규 자격증 취업 도움 여부-2</t>
  </si>
  <si>
    <t>신규 자격증 이름-3</t>
  </si>
  <si>
    <t>신규 자격증 유형-3</t>
  </si>
  <si>
    <t>신규 자격증 취득년-3</t>
  </si>
  <si>
    <t>신규 자격증 취득월-3</t>
  </si>
  <si>
    <t>신규 자격증 취득월(계절)-3</t>
  </si>
  <si>
    <t>신규 자격증 취업 도움 여부-3</t>
  </si>
  <si>
    <t>사업체 종류</t>
  </si>
  <si>
    <t>사업체 종류(기타)</t>
  </si>
  <si>
    <t>전체 종업원 수</t>
  </si>
  <si>
    <t>장애인 종업원 수</t>
  </si>
  <si>
    <t>유급종업원 수</t>
  </si>
  <si>
    <t>무급가족종사자 수</t>
  </si>
  <si>
    <t>연평균 매출액</t>
  </si>
  <si>
    <t>연평균 매출액(범주)</t>
  </si>
  <si>
    <t>연평균 순수익 유무</t>
  </si>
  <si>
    <t>연평균 순수익</t>
  </si>
  <si>
    <t>연평균 순수익(범주)</t>
  </si>
  <si>
    <t>부채</t>
  </si>
  <si>
    <t>부채(범주)</t>
  </si>
  <si>
    <t>사업장 개수</t>
  </si>
  <si>
    <t>사업장 형태-1</t>
  </si>
  <si>
    <t>사업장 형태-2</t>
  </si>
  <si>
    <t>사업장 형태-3</t>
  </si>
  <si>
    <t>사업장 형태-4</t>
  </si>
  <si>
    <t>사업장 형태-5</t>
  </si>
  <si>
    <t>사업장 형태-6</t>
  </si>
  <si>
    <t>사업장 형태-7</t>
  </si>
  <si>
    <t>사업장 형태-8</t>
  </si>
  <si>
    <t>사업장 형태-9</t>
  </si>
  <si>
    <t>사업장 형태-10</t>
  </si>
  <si>
    <t>사업장 형태-11</t>
  </si>
  <si>
    <t>사업장 형태-12</t>
  </si>
  <si>
    <t>사업장 형태-13</t>
  </si>
  <si>
    <t>사업장 형태(기타)</t>
  </si>
  <si>
    <t>사업장 면적-점포</t>
  </si>
  <si>
    <t>면적 단위-점포</t>
  </si>
  <si>
    <t>사업장 면적-사무실</t>
  </si>
  <si>
    <t>면적 단위-사무실</t>
  </si>
  <si>
    <t>사업장 면적-공장</t>
  </si>
  <si>
    <t>면적 단위-공장</t>
  </si>
  <si>
    <t>사업장 면적-창고</t>
  </si>
  <si>
    <t>면적 단위-창고</t>
  </si>
  <si>
    <t>사업장 면적-농지, 임야</t>
  </si>
  <si>
    <t>면적 단위-농지, 임야</t>
  </si>
  <si>
    <t>사업장 면적-축사나 목장</t>
  </si>
  <si>
    <t>면적 단위-축사나 목장</t>
  </si>
  <si>
    <t>사업장 면적-양식업장</t>
  </si>
  <si>
    <t>면적 단위-양식업장</t>
  </si>
  <si>
    <t>동업 여부</t>
  </si>
  <si>
    <t>동업자 수</t>
  </si>
  <si>
    <t>998 999</t>
  </si>
  <si>
    <t>정규근로시간 정해져 있는지 여부</t>
  </si>
  <si>
    <t>정규근로시간 시작시간</t>
  </si>
  <si>
    <t>정규근로시간 종료시간</t>
  </si>
  <si>
    <t>손익분기점 도달 여부</t>
  </si>
  <si>
    <t>손익분기점 도달 시기</t>
  </si>
  <si>
    <t>사업체 운영과 관련하여 겪는 애로사항-1순위</t>
  </si>
  <si>
    <t>사업체 운영과 관련하여 겪는 애로사항-1순위(기타)</t>
  </si>
  <si>
    <t>사업체 운영과 관련하여 겪는 애로사항-2순위</t>
  </si>
  <si>
    <t>사업체 운영과 관련하여 겪는 애로사항-2순위(기타)</t>
  </si>
  <si>
    <t>컨설팅 받은 경험 유무</t>
  </si>
  <si>
    <t>컨설팅 받은 내용-1</t>
  </si>
  <si>
    <t>컨설팅 받은 내용-2</t>
  </si>
  <si>
    <t>컨설팅 받은 내용-3</t>
  </si>
  <si>
    <t>컨설팅 받은 내용-4</t>
  </si>
  <si>
    <t>컨설팅 받은 내용-5</t>
  </si>
  <si>
    <t>컨설팅 받은 내용-6</t>
  </si>
  <si>
    <t>컨설팅 받은 내용-7</t>
  </si>
  <si>
    <t>컨설팅 받은 내용-8</t>
  </si>
  <si>
    <t>컨설팅 받은 내용-9</t>
  </si>
  <si>
    <t>컨설팅 받은 내용-10</t>
  </si>
  <si>
    <t>컨설팅 받은 내용-11</t>
  </si>
  <si>
    <t>컨설팅 받은 내용-12</t>
  </si>
  <si>
    <t>컨설팅 받은 내용-13</t>
  </si>
  <si>
    <t>컨설팅 받은 내용(기타)</t>
  </si>
  <si>
    <t>사업체에 대한 전반적 평가</t>
  </si>
  <si>
    <t>자영업 일자리가 신규 조사된 패널</t>
  </si>
  <si>
    <t>jobfiryearbb2</t>
  </si>
  <si>
    <t>사업체명 유무</t>
  </si>
  <si>
    <t>사업체 소재지(코드)</t>
  </si>
  <si>
    <t>사업체 소재지(대분류)</t>
  </si>
  <si>
    <t>창업연도</t>
  </si>
  <si>
    <t>창업월</t>
  </si>
  <si>
    <t>창업월(계절)</t>
  </si>
  <si>
    <t>창업이유</t>
  </si>
  <si>
    <t>창업이유(기타)</t>
  </si>
  <si>
    <t>창업방법</t>
  </si>
  <si>
    <t>창업방법(기타)</t>
  </si>
  <si>
    <t>창업활동 기간</t>
  </si>
  <si>
    <t>초기투자비용</t>
  </si>
  <si>
    <t>초기투자비용(범주)</t>
  </si>
  <si>
    <t>초기투자비용 마련 경로(본인)</t>
  </si>
  <si>
    <t>초기투자비용 마련 경로(정부지원금 및 융자)</t>
  </si>
  <si>
    <t>초기투자비용 마련 경로(금융권 대출 및 융자)</t>
  </si>
  <si>
    <t>초기투자비용 마련 경로(사채)</t>
  </si>
  <si>
    <t>초기투자비용 마련 경로(기타)</t>
  </si>
  <si>
    <t>초기투자비용 마련 경로(기타 내용)</t>
  </si>
  <si>
    <t>창업준비 활동-1순위</t>
  </si>
  <si>
    <t>창업준비 활동-1순위(기타)</t>
  </si>
  <si>
    <t>창업준비 활동-2순위</t>
  </si>
  <si>
    <t>창업준비 활동-2순위(기타)</t>
  </si>
  <si>
    <t>창업활동 시 애로사항-1순위</t>
  </si>
  <si>
    <t>창업활동 시 애로사항-1순위(기타)</t>
  </si>
  <si>
    <t>창업활동 시 애로사항-2순위</t>
  </si>
  <si>
    <t>창업활동 시 애로사항-2순위(기타)</t>
  </si>
  <si>
    <t>사업창업 관련 애로사항-1순위</t>
  </si>
  <si>
    <t xml:space="preserve">  1    있었음</t>
  </si>
  <si>
    <t xml:space="preserve">  2    없었음</t>
  </si>
  <si>
    <t>필요한 작업보조기기-2</t>
  </si>
  <si>
    <t>필요한 작업보조기기-3</t>
  </si>
  <si>
    <t>필요한 작업보조기기-4</t>
  </si>
  <si>
    <t>필요한 작업보조기기-5</t>
  </si>
  <si>
    <t>필요한 작업보조기기(기타)</t>
  </si>
  <si>
    <t>구직활동 시작년도</t>
  </si>
  <si>
    <t>구직활동 시작월</t>
  </si>
  <si>
    <t>구직활동 시작월(계절)</t>
  </si>
  <si>
    <t>구직활동 시 애로사항-1순위</t>
  </si>
  <si>
    <t>구직활동 시 애로사항-1순위(기타))</t>
  </si>
  <si>
    <t>구직활동 시 애로사항-2순위</t>
  </si>
  <si>
    <t>구직활동 시 애로사항-2순위(기타)</t>
  </si>
  <si>
    <t>구직활동 시 애로사항-1순위(장애기인 여부)</t>
  </si>
  <si>
    <t xml:space="preserve">구직활동 시 애로사항-2순위(장애기인 여부) </t>
  </si>
  <si>
    <t xml:space="preserve"> 지난 주 구직활동 시간</t>
  </si>
  <si>
    <t xml:space="preserve"> 취업준비내용-1순위</t>
  </si>
  <si>
    <t xml:space="preserve"> 취업준비내용-1순위(기타)</t>
  </si>
  <si>
    <t xml:space="preserve"> 취업준비내용-2순위</t>
  </si>
  <si>
    <t xml:space="preserve"> 취업준비내용-2순위(기타)</t>
  </si>
  <si>
    <t xml:space="preserve"> 지난 주 취업준비활동 시간</t>
  </si>
  <si>
    <t xml:space="preserve"> 취업준비활동 시작 시기</t>
  </si>
  <si>
    <t xml:space="preserve"> 일자리를 원하는 이유</t>
  </si>
  <si>
    <t xml:space="preserve"> 일자리를 원하지 않는 이유</t>
  </si>
  <si>
    <t xml:space="preserve"> 일자리를 원하지 않는 이유(기타)</t>
  </si>
  <si>
    <t xml:space="preserve"> 일자리를 원하지 않는 이유(장애기인 여부) </t>
  </si>
  <si>
    <t xml:space="preserve"> 지난 조사 이후 구직활동 시작년도</t>
  </si>
  <si>
    <t xml:space="preserve"> 지난 조사 이후 구직활동 시작월</t>
  </si>
  <si>
    <t xml:space="preserve"> 지난 조사 이후 구직활동 시작월(계절)</t>
  </si>
  <si>
    <t xml:space="preserve"> 지난 조사 이후 구직활동 종료년도</t>
  </si>
  <si>
    <t xml:space="preserve"> 지난 조사 이후 구직활동 종료월</t>
  </si>
  <si>
    <t xml:space="preserve"> 지난 조사 이후 구직활동 종료월(계절)</t>
  </si>
  <si>
    <t xml:space="preserve"> 지난 조사 이후 구직활동 기간</t>
  </si>
  <si>
    <t xml:space="preserve"> 일자리 정보 수집-1순위</t>
  </si>
  <si>
    <t xml:space="preserve"> 일자리 정보 수집-1순위(기타)</t>
  </si>
  <si>
    <t xml:space="preserve"> 일자리 정보 수집-2순위</t>
  </si>
  <si>
    <t xml:space="preserve"> 일자리 정보 수집-2순위(기타)</t>
  </si>
  <si>
    <t xml:space="preserve"> 구직활동 내용-1순위</t>
  </si>
  <si>
    <t xml:space="preserve"> 구직활동 내용-1순위(기타)</t>
  </si>
  <si>
    <t xml:space="preserve"> 구직활동 내용-2순위</t>
  </si>
  <si>
    <t xml:space="preserve"> 구직활동 이후 활동-1</t>
  </si>
  <si>
    <t xml:space="preserve"> 구직활동 이후 활동-2</t>
  </si>
  <si>
    <t xml:space="preserve"> 구직활동 이후 활동-3</t>
  </si>
  <si>
    <t xml:space="preserve"> 구직활동 이후 활동-4</t>
  </si>
  <si>
    <t xml:space="preserve"> 구직활동 이후 활동-5</t>
  </si>
  <si>
    <t xml:space="preserve"> 구직활동 이후 활동-6</t>
  </si>
  <si>
    <t xml:space="preserve"> 구직활동 이후 활동-7</t>
  </si>
  <si>
    <t xml:space="preserve"> 구직활동 이후 활동(기타)</t>
  </si>
  <si>
    <t xml:space="preserve"> 공공 취업알선기관 이용 시 애로사항</t>
  </si>
  <si>
    <t xml:space="preserve"> 공공 취업알선기관 이용 시 애로사항(기타)</t>
  </si>
  <si>
    <t xml:space="preserve"> 구직활동 시 애로사항-1순위</t>
  </si>
  <si>
    <t xml:space="preserve"> 구직활동 시 애로사항-1순위(기타)</t>
  </si>
  <si>
    <t xml:space="preserve"> 구직활동 시 애로사항-2순위</t>
  </si>
  <si>
    <t xml:space="preserve"> 구직활동 시 애로사항-2순위(기타)</t>
  </si>
  <si>
    <t xml:space="preserve"> 구직활동 시 애로사항-1순위(장애기인 여부) </t>
  </si>
  <si>
    <t xml:space="preserve"> 구직활동 시 애로사항-2순위(장애기인 여부) </t>
  </si>
  <si>
    <t xml:space="preserve"> 1년 이내 취업 의사</t>
  </si>
  <si>
    <t xml:space="preserve"> 희망하는 일자리 종류</t>
  </si>
  <si>
    <t>[임금근로 희망]희망일자리 산업코드</t>
  </si>
  <si>
    <t>[임금근로 희망]희망일자리 업무내용</t>
  </si>
  <si>
    <t>[임금근로 희망]희망일자리 직종코드</t>
  </si>
  <si>
    <t>[임금근로 희망]희망일자리 종사상 지위</t>
  </si>
  <si>
    <t>[임금근로 희망]희망일자리 종사상 지위(기타)</t>
  </si>
  <si>
    <t>[임금근로 희망]월평균 최소 희망 임금</t>
  </si>
  <si>
    <t>999998 999999</t>
  </si>
  <si>
    <t>[자영업 희망]창업 희망 업종</t>
  </si>
  <si>
    <t>[자영업 희망]창업 희망 업종 산업코드</t>
  </si>
  <si>
    <t>[자영업 희망]창업 희망 사업장 형태</t>
  </si>
  <si>
    <t>[자영업 희망]창업 희망 사업장 형태(기타)</t>
  </si>
  <si>
    <t xml:space="preserve"> 일자리 선택 기준-1순위</t>
  </si>
  <si>
    <t xml:space="preserve"> 일자리 선택 기준-1순위(기타)</t>
  </si>
  <si>
    <t xml:space="preserve"> 일자리 선택 기준-2순위</t>
  </si>
  <si>
    <t xml:space="preserve"> 일자리 선택 기준-2순위(기타)</t>
  </si>
  <si>
    <t xml:space="preserve"> 장애인 취업알선/창업지원 필요 </t>
  </si>
  <si>
    <t xml:space="preserve"> 장애인 전문 직업훈련 필요 </t>
  </si>
  <si>
    <t xml:space="preserve">[임금근로 희망]장애인 구분모집/특별채용 필요 </t>
  </si>
  <si>
    <t>[임금근로 희망]채용과정 필요한 배려사항-4</t>
  </si>
  <si>
    <t>[임금근로 희망]채용과정 필요한 배려사항-5</t>
  </si>
  <si>
    <t>[임금근로 희망]채용과정 필요한 배려사항-6</t>
  </si>
  <si>
    <t>[임금근로 희망]채용과정 필요한 배려사항-7</t>
  </si>
  <si>
    <t>[임금근로 희망]채용과정 필요한 배려사항-8</t>
  </si>
  <si>
    <t>[임금근로 희망]채용과정 필요한 배려사항-9</t>
  </si>
  <si>
    <t>[임금근로 희망]채용과정 필요한 배려사항-10</t>
  </si>
  <si>
    <t>[임금근로 희망]채용과정 필요한 배려사항(기타)</t>
  </si>
  <si>
    <t>[임금근로 희망]근무일/시간 조정 필요 여부</t>
  </si>
  <si>
    <t>[임금근로 희망]근무일/시간 조정 필요 사항</t>
  </si>
  <si>
    <t>[임금근로 희망]근무일/시간 조정 필요 사항(기타)</t>
  </si>
  <si>
    <t xml:space="preserve"> 타인의 도움 필요 </t>
  </si>
  <si>
    <t xml:space="preserve"> 필요한 타인의 도움내용-1</t>
  </si>
  <si>
    <t xml:space="preserve"> 필요한 타인의 도움내용-2</t>
  </si>
  <si>
    <t xml:space="preserve"> 필요한 타인의 도움내용-3</t>
  </si>
  <si>
    <t xml:space="preserve"> 필요한 타인의 도움내용-4</t>
  </si>
  <si>
    <t xml:space="preserve"> 필요한 타인의 도움내용-5</t>
  </si>
  <si>
    <t xml:space="preserve"> 필요한 타인의 도움내용-6</t>
  </si>
  <si>
    <t xml:space="preserve">장애인 편의시설 필요 </t>
  </si>
  <si>
    <t xml:space="preserve">작업보조기기 필요 </t>
  </si>
  <si>
    <t>경험한 고용서비스 종류-1</t>
  </si>
  <si>
    <t>경험한 고용서비스 종류-2</t>
  </si>
  <si>
    <t>경험한 고용서비스 종류-3</t>
  </si>
  <si>
    <t>경험한 고용서비스 종류(기타)</t>
  </si>
  <si>
    <t>경험한 고용서비스 기관 종류-1</t>
  </si>
  <si>
    <t>경험한 고용서비스 기관 종류-2</t>
  </si>
  <si>
    <t>경험한 고용서비스 기관 종류-3</t>
  </si>
  <si>
    <t>경험한 고용서비스 기관 종류(기타)</t>
  </si>
  <si>
    <t>서비스종류-1</t>
  </si>
  <si>
    <t>제공기관-1</t>
  </si>
  <si>
    <t>이용횟수-1</t>
  </si>
  <si>
    <t>지원금액-1</t>
  </si>
  <si>
    <t>참여기간-1</t>
  </si>
  <si>
    <t>지원개수-1</t>
  </si>
  <si>
    <t>정보접근수단-1</t>
  </si>
  <si>
    <t>정보접근수단(기타)-1</t>
  </si>
  <si>
    <t>참여도-1</t>
  </si>
  <si>
    <t>취업 도움정도-1</t>
  </si>
  <si>
    <t>애로사항-1</t>
  </si>
  <si>
    <t>애로사항(기타)-1</t>
  </si>
  <si>
    <t>서비스종류-2</t>
  </si>
  <si>
    <t>제공기관-2</t>
  </si>
  <si>
    <t>이용횟수-2</t>
  </si>
  <si>
    <t>지원금액-2</t>
  </si>
  <si>
    <t>참여기간-2</t>
  </si>
  <si>
    <t>지원개수-2</t>
  </si>
  <si>
    <t>정보접근수단-2</t>
  </si>
  <si>
    <t>정보접근수단(기타)-2</t>
  </si>
  <si>
    <t>참여도-2</t>
  </si>
  <si>
    <t>취업 도움정도-2</t>
  </si>
  <si>
    <t>애로사항-2</t>
  </si>
  <si>
    <t>애로사항(기타)-2</t>
  </si>
  <si>
    <t>서비스종류-3</t>
  </si>
  <si>
    <t>제공기관-3</t>
  </si>
  <si>
    <t>해당 일자리 최종 사업내용-2</t>
  </si>
  <si>
    <t>해당 일자리 최종 업무내용-2</t>
  </si>
  <si>
    <t>해당 일자리 최종 종사상 지위-2</t>
  </si>
  <si>
    <t>이용횟수-3</t>
  </si>
  <si>
    <t>지원금액-3</t>
  </si>
  <si>
    <t>참여기간-3</t>
  </si>
  <si>
    <t>지원개수-3</t>
  </si>
  <si>
    <t>정보접근수단-3</t>
  </si>
  <si>
    <t>정보접근수단(기타)-3</t>
  </si>
  <si>
    <t>참여도-3</t>
  </si>
  <si>
    <t>취업 도움정도-3</t>
  </si>
  <si>
    <t>애로사항-3</t>
  </si>
  <si>
    <t>애로사항(기타)-3</t>
  </si>
  <si>
    <t>서비스종류-4</t>
  </si>
  <si>
    <t>제공기관-4</t>
  </si>
  <si>
    <t>이용횟수-4</t>
  </si>
  <si>
    <t>지원금액-4</t>
  </si>
  <si>
    <t>참여기간-4</t>
  </si>
  <si>
    <t>지원개수-4</t>
  </si>
  <si>
    <t>정보접근수단-4</t>
  </si>
  <si>
    <t>정보접근수단(기타)-4</t>
  </si>
  <si>
    <t>참여도-4</t>
  </si>
  <si>
    <t>취업 도움정도-4</t>
  </si>
  <si>
    <t>애로사항-4</t>
  </si>
  <si>
    <t>애로사항(기타)-4</t>
  </si>
  <si>
    <t>서비스종류-5</t>
  </si>
  <si>
    <t>제공기관-5</t>
  </si>
  <si>
    <t>이용횟수-5</t>
  </si>
  <si>
    <t>지원금액-5</t>
  </si>
  <si>
    <t>참여기간-5</t>
  </si>
  <si>
    <t>지원개수-5</t>
  </si>
  <si>
    <t>정보접근수단-5</t>
  </si>
  <si>
    <t>정보접근수단(기타)-5</t>
  </si>
  <si>
    <t>참여도-5</t>
  </si>
  <si>
    <t>취업 도움정도-5</t>
  </si>
  <si>
    <t>애로사항-5</t>
  </si>
  <si>
    <t>고용서비스를 이용하지 않는 이유</t>
  </si>
  <si>
    <t>고용서비스를 이용하지 않는 이유(기타)</t>
  </si>
  <si>
    <t>향후 이용하고 싶은 고용서비스-1순위</t>
  </si>
  <si>
    <t>향후 이용하고 싶은 고용서비스-1순위(기타)</t>
  </si>
  <si>
    <t>향후 이용하고 싶은 고용서비스-2순위</t>
  </si>
  <si>
    <t>향후 이용하고 싶은 고용서비스-2순위(기타)</t>
  </si>
  <si>
    <t>학교 직업훈련/교육 분야-1</t>
  </si>
  <si>
    <t>학교 직업훈련/교육 분야-2</t>
  </si>
  <si>
    <t>학교 직업훈련/교육 분야-3</t>
  </si>
  <si>
    <t>학교 직업훈련/교육 분야-4</t>
  </si>
  <si>
    <t>학교 직업훈련/교육 분야-5</t>
  </si>
  <si>
    <t>학교 직업훈련/교육 분야-6</t>
  </si>
  <si>
    <t>학교 직업훈련/교육 분야-7</t>
  </si>
  <si>
    <t>학교 직업훈련/교육 분야-8</t>
  </si>
  <si>
    <t>학교 직업훈련/교육 분야-9</t>
  </si>
  <si>
    <t>학교 직업훈련/교육 분야-10</t>
  </si>
  <si>
    <t>학교 직업훈련/교육 분야-11</t>
  </si>
  <si>
    <t>학교 직업훈련/교육 분야-12</t>
  </si>
  <si>
    <t>학교 직업훈련/교육 분야-13</t>
  </si>
  <si>
    <t>학교 직업훈련/교육 분야-14</t>
  </si>
  <si>
    <t>학교 직업훈련/교육 분야-15</t>
  </si>
  <si>
    <t>학교 직업훈련/교육 분야-16</t>
  </si>
  <si>
    <t>학교 직업훈련/교육 분야-17</t>
  </si>
  <si>
    <t>학교 직업훈련/교육 분야-18</t>
  </si>
  <si>
    <t>학교 직업훈련/교육 분야-19</t>
  </si>
  <si>
    <t>학교 직업훈련/교육 분야(기타)</t>
  </si>
  <si>
    <t>재학 중 현장실습/인턴쉽 프로그램 참여 횟수</t>
  </si>
  <si>
    <t>재학 중 현장실습/인턴쉽 프로그램 참여 횟수(범주)</t>
  </si>
  <si>
    <t>재학 중 아르바이트 경험 횟수</t>
  </si>
  <si>
    <t>재학 중 아르바이트 경험 횟수(범주)</t>
  </si>
  <si>
    <t>직업교육훈련 경험 횟수</t>
  </si>
  <si>
    <t>첫 번째 직업교육훈련 - 이름</t>
  </si>
  <si>
    <t>첫 번째 직업교육훈련 - 연도</t>
  </si>
  <si>
    <t>첫 번째 직업교육훈련 - 월</t>
  </si>
  <si>
    <t>첫 번째 직업교육훈련 - 월(계절)</t>
  </si>
  <si>
    <t>첫 번째 직업교육훈련 - 기간(개월)</t>
  </si>
  <si>
    <t>첫 번째 직업교육훈련 - 기간(일)</t>
  </si>
  <si>
    <t>첫 번째 직업교육훈련 - 분야</t>
  </si>
  <si>
    <t>첫 번째 직업교육훈련 - 분야(기타)</t>
  </si>
  <si>
    <t>첫 번째 직업교육훈련 - 실시 주체</t>
  </si>
  <si>
    <t>첫 번째 직업교육훈련 - 실시 주체(기타)</t>
  </si>
  <si>
    <t>첫 번째 직업교육훈련 - 회사의 실시방법</t>
  </si>
  <si>
    <t>첫 번째 직업교육훈련 - 회사의 실시방법(기타)</t>
  </si>
  <si>
    <t>첫 번째 직업교육훈련 - 정부지원훈련의 종류</t>
  </si>
  <si>
    <t>첫 번째 직업교육훈련 - 정부지원훈련의 종류(기타)</t>
  </si>
  <si>
    <t>첫 번째 직업교육훈련 - 실시기관</t>
  </si>
  <si>
    <t>첫 번째 직업교육훈련 - 실시기관(기타)</t>
  </si>
  <si>
    <t>첫 번째 직업교육훈련 - 참여목적</t>
  </si>
  <si>
    <t>현재 자격증 보유 여부</t>
  </si>
  <si>
    <t>현재 보유하고 있는 자격증 개수</t>
  </si>
  <si>
    <t>현재 보유 자격증 취득년-1</t>
  </si>
  <si>
    <t>현재 보유 자격증 취득월-1</t>
  </si>
  <si>
    <t>현재 보유 자격증 취득월(계절)-1</t>
  </si>
  <si>
    <t>현재 보유 자격증 취업 도움 여부-1</t>
  </si>
  <si>
    <t>현재 보유 자격증 취득년-2</t>
  </si>
  <si>
    <t>현재 보유 자격증 취득월-2</t>
  </si>
  <si>
    <t>현재 보유 자격증 취득월(계절)-2</t>
  </si>
  <si>
    <t>현재 보유 자격증 취업 도움 여부-2</t>
  </si>
  <si>
    <t>현재 보유 자격증 취득년-3</t>
  </si>
  <si>
    <t>현재 보유 자격증 취득월-3</t>
  </si>
  <si>
    <t>현재 보유 자격증 취득월(계절)-3</t>
  </si>
  <si>
    <t>현재 보유 자격증 취업 도움 여부-3</t>
  </si>
  <si>
    <t>현재 보유 자격증 이름-4</t>
  </si>
  <si>
    <t>현재 보유 자격증 유형-4</t>
  </si>
  <si>
    <t>현재 보유 자격증 취득년-4</t>
  </si>
  <si>
    <t>현재 보유 자격증 취득월-4</t>
  </si>
  <si>
    <t>현재 보유 자격증 취득월(계절)-4</t>
  </si>
  <si>
    <t>현재 보유 자격증 취업 도움 여부-4</t>
  </si>
  <si>
    <t>현재 보유 자격증 취득년-5</t>
  </si>
  <si>
    <t>현재 보유 자격증 취득월-5</t>
  </si>
  <si>
    <t>현재 보유 자격증 취득월(계절)-5</t>
  </si>
  <si>
    <t>현재 보유 자격증 취업 도움 여부-5</t>
  </si>
  <si>
    <t>현재 보유 자격증 취득년-6</t>
  </si>
  <si>
    <t>현재 보유 자격증 취득월-6</t>
  </si>
  <si>
    <t>현재 보유 자격증 취득월(계절)-6</t>
  </si>
  <si>
    <t>현재 보유 자격증 취업 도움 여부-6</t>
  </si>
  <si>
    <t>현재 보유 자격증 취득년-7</t>
  </si>
  <si>
    <t>현재 보유 자격증 취득월-7</t>
  </si>
  <si>
    <t>현재 보유 자격증 취득월(계절)-7</t>
  </si>
  <si>
    <t>현재 보유 자격증 취업 도움 여부-7</t>
  </si>
  <si>
    <t>현재 보유 자격증 취득년-8</t>
  </si>
  <si>
    <t>현재 보유 자격증 취득월-8</t>
  </si>
  <si>
    <t>현재 보유 자격증 취득월(계절)-8</t>
  </si>
  <si>
    <t>현재 보유 자격증 취업 도움 여부-8</t>
  </si>
  <si>
    <t>컴퓨터 활용 능력</t>
  </si>
  <si>
    <t>영어 능력</t>
  </si>
  <si>
    <t>대인관계/조직적응 능력</t>
  </si>
  <si>
    <t>출신 고등학교 종류(기타)</t>
  </si>
  <si>
    <t>대학/대학원 전공</t>
  </si>
  <si>
    <t>대학/대학원 전공(기타)</t>
  </si>
  <si>
    <t>장애인 특별전형 입학 여부</t>
  </si>
  <si>
    <t>졸업 후 예상진로</t>
  </si>
  <si>
    <t>졸업 후 예상진로(기타)</t>
  </si>
  <si>
    <t>진로/진학 계획 수립시 대화정도 여부-부모 및 형제</t>
  </si>
  <si>
    <t>진로/진학 계획 수립시 대화정도 여부-친척</t>
  </si>
  <si>
    <t>진로/진학 계획 수립시 대화정도 여부-선후배 및 동기</t>
  </si>
  <si>
    <t>진로/진학 계획 수립시 대화정도 여부-진로상담 담당(담임교사/지도교수)</t>
  </si>
  <si>
    <t>진로/진학 계획 수립시 대화정도 여부-기타</t>
  </si>
  <si>
    <t>지난 주 일한 경험-1</t>
  </si>
  <si>
    <t>지난 주 일한 경험-2</t>
  </si>
  <si>
    <t>지난 주 일한 경험-3</t>
  </si>
  <si>
    <t>지난 주 일한 경험-4</t>
  </si>
  <si>
    <t>지난 주 일시휴직 여부</t>
  </si>
  <si>
    <t>지난 주 일시휴직 사유</t>
  </si>
  <si>
    <t>지난 주 일과 관련된 활동 여부</t>
  </si>
  <si>
    <t>지난 주 일과 관련된 활동을 하지 않은 경우 주로 한 활동</t>
  </si>
  <si>
    <t>지난 주 구직활동 여부</t>
  </si>
  <si>
    <t>지난 4주 구직활동 여부</t>
  </si>
  <si>
    <t>지난 1년 구직활동 여부</t>
  </si>
  <si>
    <t>(구직 경험자)지난 주 일자리가 있었다면 일 가능 여부</t>
  </si>
  <si>
    <t>지난 주 일자리 원했는지 여부</t>
  </si>
  <si>
    <t>일자리 원하면서 구하지 않은 이유</t>
  </si>
  <si>
    <t>(일자리 원한 자)지난 주 일자리가 있었다면 일 가능 여부</t>
  </si>
  <si>
    <t>(취업자)지난 주 주/부업 총 일한 시간</t>
  </si>
  <si>
    <t>(취업자)평소 1주일 36시간 미만 일 여부</t>
  </si>
  <si>
    <t>(취업자)지난주에만 36시간 미만 일한 이유</t>
  </si>
  <si>
    <t>(취업자)지난 주에 더 많은 시간 일하길 원했는지 여부</t>
  </si>
  <si>
    <t>(취업자)일자리 선택 기준-1순위</t>
  </si>
  <si>
    <t>두번째 혼인상태의 변화</t>
  </si>
  <si>
    <t>두번째 변화한 연도</t>
  </si>
  <si>
    <t>두번째 변화한 월</t>
  </si>
  <si>
    <t>두번째 변화한 월(계절)</t>
  </si>
  <si>
    <t>사업창업 관련 애로사항-1순위(기타)</t>
  </si>
  <si>
    <t>사업창업 관련 애로사항-2순위</t>
  </si>
  <si>
    <t>사업창업 관련 애로사항-2순위(기타)</t>
  </si>
  <si>
    <t>전체종업원수</t>
  </si>
  <si>
    <t>장애인종업원수</t>
  </si>
  <si>
    <t>순수익 유무</t>
  </si>
  <si>
    <t>향후 임근근로 전직 여부</t>
  </si>
  <si>
    <t>지난 조사 시 조사된 사업주와의 관계</t>
  </si>
  <si>
    <t>지난 조사 기준 수정된 사업주와의 관계</t>
  </si>
  <si>
    <t>(취업자)일자리 선택 기준-1순위(기타)</t>
  </si>
  <si>
    <t>(취업자)일자리 선택 기준-2순위</t>
  </si>
  <si>
    <t>(취업자)일자리 선택 기준-2순위(기타)</t>
  </si>
  <si>
    <t>지난 해 7월 주된 경제활동 상태</t>
  </si>
  <si>
    <t>지난 해 8월 주된 경제활동 상태</t>
  </si>
  <si>
    <t>지난 해 9월 주된 경제활동 상태</t>
  </si>
  <si>
    <t>지난 해 10월 주된 경제활동 상태</t>
  </si>
  <si>
    <t>지난 해 11월 주된 경제활동 상태</t>
  </si>
  <si>
    <t>지난 해 12월 주된 경제활동 상태</t>
  </si>
  <si>
    <t>지난 해 1월 주된 경제활동 상태</t>
  </si>
  <si>
    <t>주로 구해본 종사상 지위</t>
  </si>
  <si>
    <t>8,9</t>
  </si>
  <si>
    <t>9999998 9999999</t>
  </si>
  <si>
    <t>일자리 선택 기준-1순위</t>
  </si>
  <si>
    <t>일자리 선택 기준-1순위(기타)</t>
  </si>
  <si>
    <t>일자리 선택 기준-2순위</t>
  </si>
  <si>
    <t>일자리 선택 기준-2순위(기타)</t>
  </si>
  <si>
    <t>장애인 취업알선/창업지원 필요 여부</t>
  </si>
  <si>
    <t>장애인 전문 직업훈련 필요 여부</t>
  </si>
  <si>
    <t>타인의 도움 필요 여부</t>
  </si>
  <si>
    <t>필요한 타인의 도움내용-1</t>
  </si>
  <si>
    <t>필요한 타인의 도움내용-2</t>
  </si>
  <si>
    <t>필요한 타인의 도움내용-3</t>
  </si>
  <si>
    <t xml:space="preserve">  1    직원(사원급)</t>
  </si>
  <si>
    <t xml:space="preserve">  2    대리급(작업반장급)</t>
  </si>
  <si>
    <t xml:space="preserve">  3    과장급</t>
  </si>
  <si>
    <t xml:space="preserve">  4    부장급</t>
  </si>
  <si>
    <t xml:space="preserve">  5    임원급</t>
  </si>
  <si>
    <t xml:space="preserve">  1    전일제 근로</t>
  </si>
  <si>
    <t xml:space="preserve">  2    시간제 근로</t>
  </si>
  <si>
    <t xml:space="preserve">  1    1개월 미만</t>
  </si>
  <si>
    <t xml:space="preserve">  2    3개월 미만</t>
  </si>
  <si>
    <t xml:space="preserve">  3    6개월 미만</t>
  </si>
  <si>
    <t xml:space="preserve">  4    12개월 미만</t>
  </si>
  <si>
    <t xml:space="preserve">  5    1년 이상</t>
  </si>
  <si>
    <t xml:space="preserve">  9    Don't Know</t>
  </si>
  <si>
    <t xml:space="preserve">  1    전문지식이나 기술(자격증)</t>
  </si>
  <si>
    <t xml:space="preserve">  2    경력</t>
  </si>
  <si>
    <t xml:space="preserve">  3    친분(인적 네트워크)이나 추천</t>
  </si>
  <si>
    <t xml:space="preserve">  4    신체적 능력(힘)</t>
  </si>
  <si>
    <t xml:space="preserve">  5    최종학력(출신학교), 성적</t>
  </si>
  <si>
    <t xml:space="preserve">  6    직업훈련이나 인턴경험</t>
  </si>
  <si>
    <t xml:space="preserve">  7    잠재능력(발전가능성)</t>
  </si>
  <si>
    <t xml:space="preserve">  8    외국어능력</t>
  </si>
  <si>
    <t xml:space="preserve">  1    민간회사 또는 개인사업체</t>
  </si>
  <si>
    <t xml:space="preserve">  2    외국인회사</t>
  </si>
  <si>
    <t xml:space="preserve">  4    (재단,  사단) 법인단체</t>
  </si>
  <si>
    <t xml:space="preserve">  5    정부기관(공무원,  군인 등)</t>
  </si>
  <si>
    <t xml:space="preserve">  6    특정한 회사나 사업체에 소속되어 있지 않음</t>
  </si>
  <si>
    <t xml:space="preserve">  1    공공근로</t>
  </si>
  <si>
    <t xml:space="preserve">  2    희망근로</t>
  </si>
  <si>
    <t xml:space="preserve">  1    1~4인</t>
  </si>
  <si>
    <t xml:space="preserve">  2    5~49인</t>
  </si>
  <si>
    <t xml:space="preserve">  3    50~99인</t>
  </si>
  <si>
    <t xml:space="preserve">  4    100~199인</t>
  </si>
  <si>
    <t xml:space="preserve">  5    200~299인</t>
  </si>
  <si>
    <t xml:space="preserve">  6    300~999인</t>
  </si>
  <si>
    <t xml:space="preserve">  7    1000인 이상</t>
  </si>
  <si>
    <t xml:space="preserve">  1    정했음</t>
  </si>
  <si>
    <t xml:space="preserve">  2    정하지 않았음</t>
  </si>
  <si>
    <t xml:space="preserve">  2    1개월 이상~1년 미만</t>
  </si>
  <si>
    <t xml:space="preserve">  3    1년</t>
  </si>
  <si>
    <t xml:space="preserve">  4    1년초과~2년 이하</t>
  </si>
  <si>
    <t xml:space="preserve">  5    2년초과~3년 이하</t>
  </si>
  <si>
    <t xml:space="preserve">  6    3년 초과</t>
  </si>
  <si>
    <t xml:space="preserve">  1    근로기간을 정하지 않은 계약을 하였으므로</t>
  </si>
  <si>
    <t xml:space="preserve">  2    계약의 반복갱신으로 고용이 지속되고 있으므로</t>
  </si>
  <si>
    <t xml:space="preserve">  3    묵시적인 고용관행에 의해</t>
  </si>
  <si>
    <t xml:space="preserve">  4    기타</t>
  </si>
  <si>
    <t xml:space="preserve">  1    1년 이하</t>
  </si>
  <si>
    <t xml:space="preserve">  2    1년 초과~2년 이하</t>
  </si>
  <si>
    <t xml:space="preserve">  3    2년 초과</t>
  </si>
  <si>
    <t xml:space="preserve">  1    가정에서</t>
  </si>
  <si>
    <t xml:space="preserve">  2    사업장 내 또는 사무실 이외의 지정된 장소에서</t>
  </si>
  <si>
    <t xml:space="preserve">  3    주로 이동하면서 </t>
  </si>
  <si>
    <t xml:space="preserve">  1    교대제 하지 않음</t>
  </si>
  <si>
    <t xml:space="preserve">  2    2조 2교대제</t>
  </si>
  <si>
    <t xml:space="preserve">  3    3조 3교대제</t>
  </si>
  <si>
    <t xml:space="preserve">  4    3조 2교대제</t>
  </si>
  <si>
    <t xml:space="preserve">  5    4조 3교대제</t>
  </si>
  <si>
    <t xml:space="preserve">  6    4조 2교대제</t>
  </si>
  <si>
    <t xml:space="preserve">  1    연봉제</t>
  </si>
  <si>
    <t xml:space="preserve">  2    월급제(호봉제)</t>
  </si>
  <si>
    <t xml:space="preserve">  3    주급제/격주제</t>
  </si>
  <si>
    <t xml:space="preserve">  4    일당제</t>
  </si>
  <si>
    <t xml:space="preserve">  5    시간급제</t>
  </si>
  <si>
    <t xml:space="preserve">  6    도급제</t>
  </si>
  <si>
    <t xml:space="preserve">  7    기본급 없이 능력이나 실적에 따라</t>
  </si>
  <si>
    <t xml:space="preserve">  1    현재 일하는 직장</t>
  </si>
  <si>
    <t xml:space="preserve">  2    파견업체</t>
  </si>
  <si>
    <t xml:space="preserve">  3    용역업체</t>
  </si>
  <si>
    <t xml:space="preserve">  1    79만원 미만</t>
  </si>
  <si>
    <t xml:space="preserve">  2    79~99만원</t>
  </si>
  <si>
    <t xml:space="preserve">  3    100~149만원</t>
  </si>
  <si>
    <t xml:space="preserve">  4    150~199만원</t>
  </si>
  <si>
    <t xml:space="preserve">  5    200~299만원</t>
  </si>
  <si>
    <t xml:space="preserve">  6    300~499만원</t>
  </si>
  <si>
    <t xml:space="preserve">  7    500~999만원</t>
  </si>
  <si>
    <t xml:space="preserve">  8    1,000만원 이상</t>
  </si>
  <si>
    <t xml:space="preserve">  1    있음</t>
  </si>
  <si>
    <t xml:space="preserve">  2    없음</t>
  </si>
  <si>
    <t xml:space="preserve">  1    국민연금</t>
  </si>
  <si>
    <t xml:space="preserve">  2    특수직역연금</t>
  </si>
  <si>
    <t xml:space="preserve">  3    국민건강보험</t>
  </si>
  <si>
    <t xml:space="preserve">  4    고용보험</t>
  </si>
  <si>
    <t xml:space="preserve">  5    산재보험</t>
  </si>
  <si>
    <t xml:space="preserve">  6    법정퇴직금</t>
  </si>
  <si>
    <t xml:space="preserve">  7    상여금</t>
  </si>
  <si>
    <t xml:space="preserve">  8    유급휴일</t>
  </si>
  <si>
    <t xml:space="preserve">  9    병가(상병휴가)</t>
  </si>
  <si>
    <t xml:space="preserve">  1    신체기능의 제한</t>
  </si>
  <si>
    <t xml:space="preserve">  2    이동능력의 제한</t>
  </si>
  <si>
    <t xml:space="preserve">  3    의사소통의 제한</t>
  </si>
  <si>
    <t xml:space="preserve">  4    심리적 불안감이나 초조함(자신감 결여)</t>
  </si>
  <si>
    <t xml:space="preserve">  5    장애이외의 질병 이나 사고(건강 문제)</t>
  </si>
  <si>
    <t xml:space="preserve">  8    일이 너무 힘들고 어려움</t>
  </si>
  <si>
    <t xml:space="preserve">  1    장애로 인한 것임</t>
  </si>
  <si>
    <t xml:space="preserve">  2    장애로 인한 것이 아님</t>
  </si>
  <si>
    <t xml:space="preserve">  1    장애로 인해 업무를 제대로 수행하지 못해서(또는 장애상태의 악화)</t>
  </si>
  <si>
    <t xml:space="preserve">  2    장애이외의 질병 이나 사고(건강 문제)</t>
  </si>
  <si>
    <t xml:space="preserve">  3    근로조건(임금, 복리후생, 노동시간 등 문제) </t>
  </si>
  <si>
    <t xml:space="preserve">  4    근무환경(장애인편의시설, 작업장 환경)의 문제</t>
  </si>
  <si>
    <t xml:space="preserve">  5    더 좋은 일자리로 이직하기 위해</t>
  </si>
  <si>
    <t xml:space="preserve">  6    일이 너무 힘들고 어려움</t>
  </si>
  <si>
    <t xml:space="preserve">  7    일자리가 너무 멀고 출퇴근이 어려움</t>
  </si>
  <si>
    <t xml:space="preserve">  8    대인관계 문제(동료 및 상사와의 마찰)</t>
  </si>
  <si>
    <t xml:space="preserve">  9    장애에 대한 차별과 선입견</t>
  </si>
  <si>
    <t xml:space="preserve">  1    공공기관 직업훈련 또는 프로그램(강좌, 인턴 등) 이용</t>
  </si>
  <si>
    <t xml:space="preserve">  2    민간기관 직업훈련 또는 프로그램(강좌, 인턴 등) 이용</t>
  </si>
  <si>
    <t xml:space="preserve">  3    재학 중인 학교의 직업훈련 또는 프로그램 이용</t>
  </si>
  <si>
    <t xml:space="preserve">  4    사설학원 이용(어학, 자격증 준비, 채용시험 준비 등) </t>
  </si>
  <si>
    <t xml:space="preserve">  5    부모 및 친지로부터 기술 전수</t>
  </si>
  <si>
    <t xml:space="preserve">  7    회사(프랜차이즈 본사 포함)로부터 직접 기술 전수</t>
  </si>
  <si>
    <t xml:space="preserve">  8    독학(자격증 준비, 채용시험 준비) </t>
  </si>
  <si>
    <t xml:space="preserve">  9    취업/창업을 위한 정보수집</t>
  </si>
  <si>
    <t xml:space="preserve">  1    배려 받은 적이 있다  </t>
  </si>
  <si>
    <t xml:space="preserve">  2    필요하지만 배려받지 못한다</t>
  </si>
  <si>
    <t xml:space="preserve">  3    필요하지 않다</t>
  </si>
  <si>
    <t xml:space="preserve">  1    업무 내용의 조정(일의 종류)</t>
  </si>
  <si>
    <t xml:space="preserve">  2    업무량의 조정</t>
  </si>
  <si>
    <t xml:space="preserve">  3    업무 기한의 연장</t>
  </si>
  <si>
    <t xml:space="preserve">  4    작업 순서 조정</t>
  </si>
  <si>
    <t xml:space="preserve">  5    작업장 위치 변경</t>
  </si>
  <si>
    <t xml:space="preserve">  1    시간제 근로</t>
  </si>
  <si>
    <t xml:space="preserve">  2    출퇴근 시간의 조정</t>
  </si>
  <si>
    <t xml:space="preserve">  3    근무일수</t>
  </si>
  <si>
    <t xml:space="preserve">  4    업무시간 중 별도의 휴식시간 제공</t>
  </si>
  <si>
    <t xml:space="preserve">  1    필요</t>
  </si>
  <si>
    <t xml:space="preserve">  2    불필요</t>
  </si>
  <si>
    <t xml:space="preserve">  1    업무보조원(수화통역사, 점역사, 활동보조인 등) </t>
  </si>
  <si>
    <t xml:space="preserve">  2    작업지도원</t>
  </si>
  <si>
    <t xml:space="preserve">  3    직장 상사</t>
  </si>
  <si>
    <t xml:space="preserve">  4    동료직원</t>
  </si>
  <si>
    <t xml:space="preserve">  5    가족</t>
  </si>
  <si>
    <t xml:space="preserve">  1    주출입구 경사로 설치, 바닥 높이차이 제거</t>
  </si>
  <si>
    <t xml:space="preserve">  2    계단이나 복도의 핸드레일(손잡이) 설치</t>
  </si>
  <si>
    <t xml:space="preserve">  3    엘리베이터 계단형 리프트 설치</t>
  </si>
  <si>
    <t xml:space="preserve">  4    점자유도블럭이나 점자표지판 설치</t>
  </si>
  <si>
    <t xml:space="preserve">  5    장애인 전용 주차구역 설치</t>
  </si>
  <si>
    <t xml:space="preserve">  6    장애인용 화장실 설치</t>
  </si>
  <si>
    <t xml:space="preserve">  7    장애인용 작업대 설치</t>
  </si>
  <si>
    <t xml:space="preserve">  1    매우 위험하다</t>
  </si>
  <si>
    <t xml:space="preserve">  2    위험한 편이다</t>
  </si>
  <si>
    <t xml:space="preserve">  3    안전한 편이다</t>
  </si>
  <si>
    <t xml:space="preserve">  4    매우 안전하다</t>
  </si>
  <si>
    <t xml:space="preserve">  1    전혀 그렇지 않다</t>
  </si>
  <si>
    <t xml:space="preserve">  2    그렇지 않다</t>
  </si>
  <si>
    <t xml:space="preserve">  3    그렇다</t>
  </si>
  <si>
    <t xml:space="preserve">  4    매우 그렇다</t>
  </si>
  <si>
    <t xml:space="preserve">  1    가입 자격이 없어서</t>
  </si>
  <si>
    <t xml:space="preserve">  2    노조활동이 물만족스러워서</t>
  </si>
  <si>
    <t xml:space="preserve">  3    가족, 친지, 동료 등 주위의 만류로</t>
  </si>
  <si>
    <t xml:space="preserve">  4    사용자측의 만류, 간섭으로</t>
  </si>
  <si>
    <t xml:space="preserve">  5    필요성을 못 느껴</t>
  </si>
  <si>
    <t xml:space="preserve">  1    응시자격에 장애인이라는 이유로 제한을 두었다.</t>
  </si>
  <si>
    <t xml:space="preserve">  2    채용과정에서 장애인이라는 이유로 불이익을 당했다.</t>
  </si>
  <si>
    <t xml:space="preserve">  3    다른 근로자에 비해 합당한 임금을 받지 못했다.</t>
  </si>
  <si>
    <t xml:space="preserve">  5    다른 직원들에 비하여 업무량(근무시간)에 있어 차별을 받았다.</t>
  </si>
  <si>
    <t xml:space="preserve">  6    자신의 능력에 맞지 않는 직무나 부서에 배치 받았다</t>
  </si>
  <si>
    <t xml:space="preserve">  7    직급 부여 시 낮은 직급을 부여받았다</t>
  </si>
  <si>
    <t xml:space="preserve">  8    승진에서 장애를 이유로 누락되거나 제한되었다</t>
  </si>
  <si>
    <t xml:space="preserve">  9    교육훈련이나 연수 기회를 제한 당했다</t>
  </si>
  <si>
    <t xml:space="preserve">  1    매우 그렇지 않다</t>
  </si>
  <si>
    <t xml:space="preserve">  3    보통이다</t>
  </si>
  <si>
    <t xml:space="preserve">  4    그런 편이다</t>
  </si>
  <si>
    <t xml:space="preserve">  5    매우 그렇다</t>
  </si>
  <si>
    <t xml:space="preserve">  1    매우 불만족</t>
  </si>
  <si>
    <t xml:space="preserve">  2    불만족</t>
  </si>
  <si>
    <t xml:space="preserve">  3    보통</t>
  </si>
  <si>
    <t xml:space="preserve">  4    만족</t>
  </si>
  <si>
    <t xml:space="preserve">  5    매우 만족</t>
  </si>
  <si>
    <t xml:space="preserve">  1    대폭 줄어들었다</t>
  </si>
  <si>
    <t xml:space="preserve">  2    약간 줄어들었다</t>
  </si>
  <si>
    <t xml:space="preserve">  3    별 차이없다</t>
  </si>
  <si>
    <t xml:space="preserve">  4    약간 늘어났다</t>
  </si>
  <si>
    <t xml:space="preserve">  5    대폭 늘어났다</t>
  </si>
  <si>
    <t xml:space="preserve">  10   충북</t>
  </si>
  <si>
    <t xml:space="preserve">  11   충남</t>
  </si>
  <si>
    <t xml:space="preserve">  12   전북</t>
  </si>
  <si>
    <t xml:space="preserve">  13   전남</t>
  </si>
  <si>
    <t xml:space="preserve">  14   경북</t>
  </si>
  <si>
    <t xml:space="preserve">  15   경남</t>
  </si>
  <si>
    <t xml:space="preserve">  11   특별히 준비하고 있는 것이 없음</t>
  </si>
  <si>
    <t xml:space="preserve">  12    특별히 없음</t>
  </si>
  <si>
    <t xml:space="preserve">  2    지난조사 시 미파악된 일자리</t>
  </si>
  <si>
    <t xml:space="preserve">  98     Refusal</t>
  </si>
  <si>
    <t xml:space="preserve">  99     Don't Know</t>
  </si>
  <si>
    <t xml:space="preserve">  1     정기적이고 안정된 소득(생활비, 용돈)을 위해</t>
  </si>
  <si>
    <t xml:space="preserve">  2     내 장애정도에 따른 기능수준에 부합해서</t>
  </si>
  <si>
    <t xml:space="preserve">  3     지식이나 기술, 전공 등을 활용하기 위해</t>
  </si>
  <si>
    <t xml:space="preserve">  5     근무환경(장애인편의시설, 작업장환경)이 좋아서</t>
  </si>
  <si>
    <t xml:space="preserve">  6     장애에 대한 차별과 선입견이 없어서</t>
  </si>
  <si>
    <t xml:space="preserve">  7     자신의 꿈을 실현하기 위해</t>
  </si>
  <si>
    <t xml:space="preserve">  8     국가나 사회에 보탬이 되려고</t>
  </si>
  <si>
    <t xml:space="preserve">  9     일할 수 있다는 것을 보여주기 위해</t>
  </si>
  <si>
    <t xml:space="preserve">  1    공공기관의 취업알선(온라인 사이트 포함)</t>
  </si>
  <si>
    <t xml:space="preserve">  2    민간기관의 취업알선(온라인 사이트 포함)</t>
  </si>
  <si>
    <t xml:space="preserve">  3    학교의 소개 및 추천</t>
  </si>
  <si>
    <t xml:space="preserve">  4    직업훈련기관의 소개 및 추천</t>
  </si>
  <si>
    <t xml:space="preserve">  5    취업박람회 등의 행사 참여</t>
  </si>
  <si>
    <t xml:space="preserve">  8    직접 사업체 방문</t>
  </si>
  <si>
    <t xml:space="preserve">  9    전 일자리에 업무상 알게 된 사람을 통해</t>
  </si>
  <si>
    <t xml:space="preserve">  1    공개채용</t>
  </si>
  <si>
    <t xml:space="preserve">  2    특별채용</t>
  </si>
  <si>
    <t xml:space="preserve">  3    장애인구분모집</t>
  </si>
  <si>
    <t xml:space="preserve">  2    1개월이상~3개월 미만</t>
  </si>
  <si>
    <t xml:space="preserve">  3    3개월이상~6개월 미만</t>
  </si>
  <si>
    <t xml:space="preserve">  4    6개월이상~1년 미만</t>
  </si>
  <si>
    <t xml:space="preserve">  3    친분(인적네트워크)이나 추천</t>
  </si>
  <si>
    <t xml:space="preserve">  4    신체적능력(힘)</t>
  </si>
  <si>
    <t xml:space="preserve">  2    사업장내 또는 사무실 이외의 지정된 장소에서</t>
  </si>
  <si>
    <t xml:space="preserve">  3    주로 이동하면서</t>
  </si>
  <si>
    <t xml:space="preserve">  1    육체적인 활동을 많이 요구하는 일</t>
  </si>
  <si>
    <t xml:space="preserve">  2    정신적인 활동을 많이 요구하는 일(분석, 대화 등) </t>
  </si>
  <si>
    <t xml:space="preserve">  6   뚜렷한 직급이 없음</t>
  </si>
  <si>
    <t xml:space="preserve">  6    근로조건(임금, 복리후생, 노동시간 등)의 문제</t>
  </si>
  <si>
    <t xml:space="preserve">  7    근무환경(장애인편의시설, 작업장환경)의 문제</t>
  </si>
  <si>
    <t xml:space="preserve">  9    일자리가 너무 멀고, 출퇴근이 어려움</t>
  </si>
  <si>
    <t xml:space="preserve">  9998   Refusal</t>
  </si>
  <si>
    <t xml:space="preserve">  9999   Don't Know</t>
  </si>
  <si>
    <t xml:space="preserve">  99998   Refusal</t>
  </si>
  <si>
    <t xml:space="preserve">  99999   Don't Know</t>
  </si>
  <si>
    <t xml:space="preserve">   999998   Refusal</t>
  </si>
  <si>
    <t xml:space="preserve">   999999   Don't Know</t>
  </si>
  <si>
    <t xml:space="preserve">  9999998   Refusal</t>
  </si>
  <si>
    <t xml:space="preserve">  9999999   Don't Know</t>
  </si>
  <si>
    <t xml:space="preserve">  1    개인사업체(노점)</t>
  </si>
  <si>
    <t xml:space="preserve">  2    개인사업체(노점 제외)</t>
  </si>
  <si>
    <t xml:space="preserve">  3    개인(농림어업)</t>
  </si>
  <si>
    <t xml:space="preserve">  1    100만원 미만</t>
  </si>
  <si>
    <t xml:space="preserve">  2    100~299만원</t>
  </si>
  <si>
    <t xml:space="preserve">  3    300~499만원</t>
  </si>
  <si>
    <t xml:space="preserve">  4    500~999만원</t>
  </si>
  <si>
    <t xml:space="preserve">  5    1,000~4,999만원</t>
  </si>
  <si>
    <t xml:space="preserve">  6    5,000~9,999만원</t>
  </si>
  <si>
    <t xml:space="preserve">  7    1억원~2억9,999만원</t>
  </si>
  <si>
    <t xml:space="preserve">  8    3억원~9억9,999만원</t>
  </si>
  <si>
    <t xml:space="preserve">  9    10억원 이상</t>
  </si>
  <si>
    <t xml:space="preserve">  1    순수익이 있음</t>
  </si>
  <si>
    <t xml:space="preserve">  2    적자로 순수익이 없음</t>
  </si>
  <si>
    <t xml:space="preserve">  0    없음</t>
  </si>
  <si>
    <t xml:space="preserve">  1    1개</t>
  </si>
  <si>
    <t xml:space="preserve">  2    2개</t>
  </si>
  <si>
    <t xml:space="preserve">  3    3개</t>
  </si>
  <si>
    <t xml:space="preserve">  4    4개</t>
  </si>
  <si>
    <t xml:space="preserve">  5    5개</t>
  </si>
  <si>
    <t xml:space="preserve">  6    6개 이상</t>
  </si>
  <si>
    <t xml:space="preserve">  1    노점(가판 포함)</t>
  </si>
  <si>
    <t xml:space="preserve">  2    차량</t>
  </si>
  <si>
    <t xml:space="preserve">  3    점포</t>
  </si>
  <si>
    <t xml:space="preserve">  4    사무실</t>
  </si>
  <si>
    <t xml:space="preserve">  5    공장</t>
  </si>
  <si>
    <t xml:space="preserve">  6    창고</t>
  </si>
  <si>
    <t xml:space="preserve">  7    인터넷</t>
  </si>
  <si>
    <t xml:space="preserve">  8    무점포(방문사업, 우편등을 통한 사업) </t>
  </si>
  <si>
    <t xml:space="preserve">  1    ㎡</t>
  </si>
  <si>
    <t xml:space="preserve">  2    평</t>
  </si>
  <si>
    <t xml:space="preserve">  7    근무환경(장애인편의시설, 작업장 환경)의 문제</t>
  </si>
  <si>
    <t xml:space="preserve">  8    장애에 대한 차별과 선입견</t>
  </si>
  <si>
    <t xml:space="preserve">  9    적성, 흥미, 전공에 맞지 않음</t>
  </si>
  <si>
    <t xml:space="preserve">  1    만성적인 적자 또는 소득이 적음</t>
  </si>
  <si>
    <t xml:space="preserve">  2    창업 시 부채</t>
  </si>
  <si>
    <t xml:space="preserve">  3    인력관리(종업원 등)의 어려움</t>
  </si>
  <si>
    <t xml:space="preserve">  4    기술개발의 어려움</t>
  </si>
  <si>
    <t xml:space="preserve">  5    컨설팅 및 자문의 부족</t>
  </si>
  <si>
    <t xml:space="preserve">  6    행정적인 절차상의 어려움</t>
  </si>
  <si>
    <t xml:space="preserve">  7    협력업체와의 업무협력</t>
  </si>
  <si>
    <t xml:space="preserve">  8    고객과의 관계 형성</t>
  </si>
  <si>
    <t xml:space="preserve">  1    장애상태의 악화</t>
  </si>
  <si>
    <t xml:space="preserve">  2    장애이외의 질병 등의 발생 및 치료(건강 문제)</t>
  </si>
  <si>
    <t xml:space="preserve">  3    만성적인 적자 또는 소득이 적음</t>
  </si>
  <si>
    <t xml:space="preserve">  4    일이 너무 힘들고 어려움</t>
  </si>
  <si>
    <t xml:space="preserve">  5    임금근로로 취업하기 위해</t>
  </si>
  <si>
    <t xml:space="preserve">  6    다른 사업을 하기 위해</t>
  </si>
  <si>
    <t xml:space="preserve">  7    적성, 흥미, 전공에 맞지 않음</t>
  </si>
  <si>
    <t xml:space="preserve">  8    개인적 사유 발생(휴식, 학업, 육아, 가사 등) </t>
  </si>
  <si>
    <t xml:space="preserve">  6    선배, 지인, 사업인계자로부터 기술전수</t>
  </si>
  <si>
    <t xml:space="preserve">  1    사업화절차 및 요령에 대하여</t>
  </si>
  <si>
    <t xml:space="preserve">  2    사업의 타당성(시장성, 기술성, 사업화 가능성) 여부</t>
  </si>
  <si>
    <t xml:space="preserve">  3    상권, 입지분석(농림어업 경영장소 탐색포함) </t>
  </si>
  <si>
    <t xml:space="preserve">  4    업종, 업태 선정 및 변경</t>
  </si>
  <si>
    <t xml:space="preserve">  5    상품, 품종(농림어업의 경우)의 선정 및 변경</t>
  </si>
  <si>
    <t xml:space="preserve">  6    기술력 증진(음식의 맛, 농작물 재배방법등 포함) </t>
  </si>
  <si>
    <t xml:space="preserve">  7    상품 개발 및 변경(농림어업 등 품종 개량 포함)</t>
  </si>
  <si>
    <t xml:space="preserve">  8    영업(홍보)전략 및 방법(농/수산물 등 판매)</t>
  </si>
  <si>
    <t xml:space="preserve">  9    시설/설비 설치, 변경, 개선(농기구, 어기구 포함) </t>
  </si>
  <si>
    <t xml:space="preserve">  1    매우 성공적이다</t>
  </si>
  <si>
    <t xml:space="preserve">  2    성공적인 편이다</t>
  </si>
  <si>
    <t xml:space="preserve">  3    그럭저럭 괜찮다</t>
  </si>
  <si>
    <t xml:space="preserve">  4    그저 그렇다</t>
  </si>
  <si>
    <t xml:space="preserve">  5    그다지 좋지 않다</t>
  </si>
  <si>
    <t xml:space="preserve">  6    고전하는 편이다</t>
  </si>
  <si>
    <t xml:space="preserve">  7    매우 고전하고 있다</t>
  </si>
  <si>
    <t>변수명</t>
  </si>
  <si>
    <t xml:space="preserve">  1     기술이나 자격을 보유하고 있어서</t>
  </si>
  <si>
    <t xml:space="preserve">  2     업무시간, 환경을 자유롭게 조절할 수 있어서</t>
  </si>
  <si>
    <t xml:space="preserve">  3     사업을 물려받게 되어서</t>
  </si>
  <si>
    <t xml:space="preserve">  4     좋은 사업 아이디어가 있어서(성공할 것 같아서)</t>
  </si>
  <si>
    <t xml:space="preserve">  5     가족이나 친인척 등과 함께 일하고 싶어서</t>
  </si>
  <si>
    <t xml:space="preserve">  6     회사에 취업하기 어려워서</t>
  </si>
  <si>
    <t xml:space="preserve">  7     이 사업 말고는 대안이 없어서</t>
  </si>
  <si>
    <t xml:space="preserve">  8     가족, 친지, 지인들의 권유로</t>
  </si>
  <si>
    <t xml:space="preserve">  9     자신의 꿈을 실현하기 위해</t>
  </si>
  <si>
    <t xml:space="preserve">  1     가족, 친지, 지인으로 부터 물려받음</t>
  </si>
  <si>
    <t xml:space="preserve">  2     기존에 운영되던 것을 인수하였음</t>
  </si>
  <si>
    <t xml:space="preserve">  3     새로운 사업을 창업하였음(동업 포함)</t>
  </si>
  <si>
    <t xml:space="preserve">  5     기타</t>
  </si>
  <si>
    <t xml:space="preserve">  1     3개월 미만</t>
  </si>
  <si>
    <t xml:space="preserve">  2     3개월 이상 6개월 미만</t>
  </si>
  <si>
    <t xml:space="preserve">  3     6개월 이상 1년 미만</t>
  </si>
  <si>
    <t xml:space="preserve">  4     1년 이상 2년 미만</t>
  </si>
  <si>
    <t xml:space="preserve">  5     2년 이상 3년 미만</t>
  </si>
  <si>
    <t xml:space="preserve">  6     3년 이상</t>
  </si>
  <si>
    <t xml:space="preserve">  9999998     Refusal</t>
  </si>
  <si>
    <t xml:space="preserve">  9999999     Don't Know</t>
  </si>
  <si>
    <t xml:space="preserve">  4    500~1,000만원</t>
  </si>
  <si>
    <t xml:space="preserve">  7    1억원~2억 9,999만원</t>
  </si>
  <si>
    <t xml:space="preserve">  8    3억원 이상</t>
  </si>
  <si>
    <t xml:space="preserve">  1     신체기능의 제한</t>
  </si>
  <si>
    <t xml:space="preserve">  2     이동능력의 제한</t>
  </si>
  <si>
    <t xml:space="preserve">  3     의사소통의 제한</t>
  </si>
  <si>
    <t xml:space="preserve">  4     심리적 불안감이나 초조함(자신감 결여)</t>
  </si>
  <si>
    <t xml:space="preserve">  5     창업활동을 할 시간적 여유가 없음(육아, 가사 등) </t>
  </si>
  <si>
    <t xml:space="preserve">  6     장애인에 대한 차별과 선입견</t>
  </si>
  <si>
    <t xml:space="preserve">  7     나이가 너무 어리거나 많음</t>
  </si>
  <si>
    <t xml:space="preserve">  8     장애 이외의 질병이나 사고(건강문제)</t>
  </si>
  <si>
    <t xml:space="preserve">  9     기타</t>
  </si>
  <si>
    <t xml:space="preserve">  1     창업정보 확보의 어려움</t>
  </si>
  <si>
    <t xml:space="preserve">  2     창업자금 확보의 어려움</t>
  </si>
  <si>
    <t xml:space="preserve">  3     기술 확보의 어려움</t>
  </si>
  <si>
    <t xml:space="preserve">  4     인력 확보의 어려움</t>
  </si>
  <si>
    <t xml:space="preserve">  5     창업지원기관 및 서비스 부재</t>
  </si>
  <si>
    <t xml:space="preserve">  6     행정적인 절차상의 어려움</t>
  </si>
  <si>
    <t xml:space="preserve">  7     업종선정의 어려움</t>
  </si>
  <si>
    <t xml:space="preserve">  8     사업장 위치 선정의 어려움</t>
  </si>
  <si>
    <t xml:space="preserve">  4    회사법인(주식, 유한, 합명, 합자회사 등)</t>
  </si>
  <si>
    <t xml:space="preserve">  1    장애로 인해 업무를 제대로 수행하지 못해서(또는 장애상태의 악</t>
  </si>
  <si>
    <t xml:space="preserve">  3    근로조건(임금, 복리후생, 노동시간 등)의 문제</t>
  </si>
  <si>
    <t xml:space="preserve">  4    근무환경(장애인편의시설, 작업장환경)의 문제</t>
  </si>
  <si>
    <t xml:space="preserve">  7    일자리가 너무 멀고, 출퇴근이 어려움</t>
  </si>
  <si>
    <t xml:space="preserve">  4    사설학원 이용(어학, 자격증 준비, 채용시험 준비 등)</t>
  </si>
  <si>
    <t xml:space="preserve">  6    선배, 지인, 사업인계자로부터 기술 전수</t>
  </si>
  <si>
    <t xml:space="preserve">  8    독학(자격증 준비, 채용시험 준비)</t>
  </si>
  <si>
    <t xml:space="preserve">  1    배려 받은 적이 있다</t>
  </si>
  <si>
    <t xml:space="preserve">  3    근무일수, 근무요일 조정</t>
  </si>
  <si>
    <t xml:space="preserve">  1    업무보조원(수화통역사, 점역사, 활동보조인 등)</t>
  </si>
  <si>
    <t xml:space="preserve">  3    엘리베이터, 계단형 리프트 설치</t>
  </si>
  <si>
    <t xml:space="preserve">  4    무급가족종사자</t>
  </si>
  <si>
    <t xml:space="preserve">  6    인터넷</t>
  </si>
  <si>
    <t xml:space="preserve">  7    방문사업(무점포)</t>
  </si>
  <si>
    <t xml:space="preserve">  8    농림어업</t>
  </si>
  <si>
    <t xml:space="preserve">  1    1개월 이내</t>
  </si>
  <si>
    <t xml:space="preserve">  2    3개월 이내</t>
  </si>
  <si>
    <t xml:space="preserve">  3    6개월 이내</t>
  </si>
  <si>
    <t xml:space="preserve">  4    1년 이내</t>
  </si>
  <si>
    <t xml:space="preserve">  5    1~3년 소요</t>
  </si>
  <si>
    <t xml:space="preserve">  6    3년 이상 소요</t>
  </si>
  <si>
    <t xml:space="preserve">  7    당분간 취업하기 어려울 것 같다</t>
  </si>
  <si>
    <t>첫 번째 직업교육훈련 - 참여목적(기타)</t>
  </si>
  <si>
    <t>첫 번째 직업교육훈련 - 본인부담액</t>
  </si>
  <si>
    <t>첫 번째 직업교육훈련 - 참여도</t>
  </si>
  <si>
    <t>첫 번째 직업교육훈련 - 취업 도움정도</t>
  </si>
  <si>
    <t>두 번째 직업교육훈련 - 이름</t>
  </si>
  <si>
    <t>두 번째 직업교육훈련 - 연도</t>
  </si>
  <si>
    <t>두 번째 직업교육훈련 - 월</t>
  </si>
  <si>
    <t>두 번째 직업교육훈련 - 월(계절)</t>
  </si>
  <si>
    <t>두 번째 직업교육훈련 - 기간(개월)</t>
  </si>
  <si>
    <t>두 번째 직업교육훈련 - 분야</t>
  </si>
  <si>
    <t>두 번째 직업교육훈련 - 분야(기타)</t>
  </si>
  <si>
    <t>두 번째 직업교육훈련 - 실시 주체</t>
  </si>
  <si>
    <t>두 번째 직업교육훈련 - 실시 주체(기타)</t>
  </si>
  <si>
    <t>두 번째 직업교육훈련 - 회사의 실시방법</t>
  </si>
  <si>
    <t>두 번째 직업교육훈련 - 회사의 실시방법(기타)</t>
  </si>
  <si>
    <t>두 번째 직업교육훈련 - 정부지원훈련의 종류</t>
  </si>
  <si>
    <t>두 번째 직업교육훈련 - 정부지원훈련의 종류(기타)</t>
  </si>
  <si>
    <t>두 번째 직업교육훈련 - 실시기관</t>
  </si>
  <si>
    <t>두 번째 직업교육훈련 - 실시기관(기타)</t>
  </si>
  <si>
    <t>두 번째 직업교육훈련 - 참여목적</t>
  </si>
  <si>
    <t>두 번째 직업교육훈련 - 참여목적(기타)</t>
  </si>
  <si>
    <t>두 번째 직업교육훈련 - 본인부담액</t>
  </si>
  <si>
    <t>두 번째 직업교육훈련 - 참여도</t>
  </si>
  <si>
    <t>두 번째 직업교육훈련 - 취업 도움정도</t>
  </si>
  <si>
    <t>직업교육훈련 프로그램 참여 않는 이유</t>
  </si>
  <si>
    <t>직업교육훈련 프로그램 참여 않는 이유(기타)</t>
  </si>
  <si>
    <t>직업교육훈련 프로그램 참여 않는 이유(장애기인 여부)</t>
  </si>
  <si>
    <t>향후  직업교육훈련 프로그램 참여 희망 여부</t>
  </si>
  <si>
    <t>향후 받고 싶은 직업교육훈련 프로그램 분야</t>
  </si>
  <si>
    <t>향후 받고 싶은 직업교육훈련 프로그램 분야(기타)</t>
  </si>
  <si>
    <t>향후 직업교육훈련 프로그램 참여 희망 이유</t>
  </si>
  <si>
    <t>향후 직업교육훈련 프로그램 참여 희망 이유(기타)</t>
  </si>
  <si>
    <t>현재 건강상태</t>
  </si>
  <si>
    <t>지난 조사 대비 건강상태</t>
  </si>
  <si>
    <t>건강상태가 일하는데 지장 여부</t>
  </si>
  <si>
    <t>만성질병 보유 여부</t>
  </si>
  <si>
    <t>만성질병 종류-1</t>
  </si>
  <si>
    <t>만성질병 종류-2</t>
  </si>
  <si>
    <t>만성질병 종류-3</t>
  </si>
  <si>
    <t>만성질병 종류-4</t>
  </si>
  <si>
    <t>만성질병 종류-5</t>
  </si>
  <si>
    <t>만성질병 종류-6</t>
  </si>
  <si>
    <t>만성질병 종류-7</t>
  </si>
  <si>
    <t>만성질병 종류-8</t>
  </si>
  <si>
    <t>만성질병 종류-9</t>
  </si>
  <si>
    <t>만성질병 종류-10</t>
  </si>
  <si>
    <t>만성질병 종류-기타</t>
  </si>
  <si>
    <t>1주일 평균 운동일</t>
  </si>
  <si>
    <t>하루 평균 운동시간-시간</t>
  </si>
  <si>
    <t>하루 평균 운동시간-분</t>
  </si>
  <si>
    <t>하루 평균 수면시간-시간</t>
  </si>
  <si>
    <t>일상생활 타인의 도움 필요 여부</t>
  </si>
  <si>
    <t>도움 제공자 유무</t>
  </si>
  <si>
    <t>도움 제공자-1순위</t>
  </si>
  <si>
    <t>도움 제공자-1순위(기타)</t>
  </si>
  <si>
    <t>도움 제공자-2순위</t>
  </si>
  <si>
    <t>도움 제공자-2순위(기타)</t>
  </si>
  <si>
    <t>하루 평균 도움시간-시간</t>
  </si>
  <si>
    <t>하루 평균 도움시간-분</t>
  </si>
  <si>
    <t>도움 받는 분야-1순위</t>
  </si>
  <si>
    <t>도움 받는 분야-1순위(기타)</t>
  </si>
  <si>
    <t>도움 받는 분야-2순위</t>
  </si>
  <si>
    <t>도움 받는 분야-2순위(기타)</t>
  </si>
  <si>
    <t>외출 시 이용하는 이동수단-1순위</t>
  </si>
  <si>
    <t>외출 시 이용하는 이동수단-1순위(기타)</t>
  </si>
  <si>
    <t>외출 시 이용하는 이동수단-2순위</t>
  </si>
  <si>
    <t>외출 시 이용하는 이동수단-2순위(기타)</t>
  </si>
  <si>
    <t>이동 시 장애로 인한 어려움-1순위</t>
  </si>
  <si>
    <t>이동 시 장애로 인한 어려움-1순위(기타)</t>
  </si>
  <si>
    <t>이동 시 장애로 인한 어려움-2순위</t>
  </si>
  <si>
    <t>이동 시 장애로 인한 어려움-2순위(기타)</t>
  </si>
  <si>
    <t>하루 일과 중 주로 하는 활동(수면제외)-1순위</t>
  </si>
  <si>
    <t>하루 일과 중 주로 하는 활동(수면제외)-1순위(기타)</t>
  </si>
  <si>
    <t>하루 일과 중 주로 하는 활동(수면제외)-2순위</t>
  </si>
  <si>
    <t>하루 일과 중 주로 하는 활동(수면제외)-2순위(기타)</t>
  </si>
  <si>
    <t>하루 일과 중 주로 하는 활동(수면제외)-3순위</t>
  </si>
  <si>
    <t>하루 일과 중 주로 하는 활동(수면제외)-3순위(기타)</t>
  </si>
  <si>
    <t>여기시간 활용-1순위</t>
  </si>
  <si>
    <t>여가시간 활용-1순위(기타)</t>
  </si>
  <si>
    <t>여가시간 활용-2순위</t>
  </si>
  <si>
    <t>여가시간 활용-2순위(기타)</t>
  </si>
  <si>
    <t>종교보유여부</t>
  </si>
  <si>
    <t>만7세 이하 양육 필요한 아이 보유 여부</t>
  </si>
  <si>
    <t>만7세 이하 양육 필요한 아이 수</t>
  </si>
  <si>
    <t>아이 양육 담당 여부</t>
  </si>
  <si>
    <t>아이 양육 일수</t>
  </si>
  <si>
    <t>아이 양육 시간</t>
  </si>
  <si>
    <t>아이 양육이 취업에 지장 주는지 여부</t>
  </si>
  <si>
    <t>노후준비 여부</t>
  </si>
  <si>
    <t>노후준비 방법-1순위</t>
  </si>
  <si>
    <t>노후준비 방법-1순위(기타)</t>
  </si>
  <si>
    <t>노후준비 방법-2순위</t>
  </si>
  <si>
    <t>노후준비 방법-2순위(기타)</t>
  </si>
  <si>
    <t>노후준비 충분 여부</t>
  </si>
  <si>
    <t>아버지 최종학력-최종학교</t>
  </si>
  <si>
    <t>아버지 최종학력-졸업여부</t>
  </si>
  <si>
    <t>아버지 최종학력-학년</t>
  </si>
  <si>
    <t>어머니 최종학력-최종학교</t>
  </si>
  <si>
    <t>어머니 최종학력-졸업여부</t>
  </si>
  <si>
    <t>어머니 최종학력-학년</t>
  </si>
  <si>
    <t>만14세 아버지와 생계 함께 했는지 여부</t>
  </si>
  <si>
    <t>만14세 아버지 종사상 지위</t>
  </si>
  <si>
    <t>만14세 아버지 일자리 사업내용</t>
  </si>
  <si>
    <t>만14세 아버지 일자리 산업코드</t>
  </si>
  <si>
    <t>만14세 아버지 일자리 업무내용</t>
  </si>
  <si>
    <t>만14세 아버지 일자리 직종코드</t>
  </si>
  <si>
    <t>만14세 어머니와 생계 함께 했는지 여부</t>
  </si>
  <si>
    <t>만14세 어머니 종사상 지위</t>
  </si>
  <si>
    <t>만14세 어머니 일자리 사업내용</t>
  </si>
  <si>
    <t>만14세 어머니 일자리 산업코드</t>
  </si>
  <si>
    <t>만14세 어머니 일자리 업무내용</t>
  </si>
  <si>
    <t>만14세 어머니 일자리 직종코드</t>
  </si>
  <si>
    <t>일상생활상의 차별경험</t>
  </si>
  <si>
    <t>구직활동 및 취업준비 시 차별경험</t>
  </si>
  <si>
    <t>일자리에서의 차별경험</t>
  </si>
  <si>
    <t>일상생활 만족정도-가족</t>
  </si>
  <si>
    <t>일상생활 만족정도-친구</t>
  </si>
  <si>
    <t>일상생활 만족정도-살고 있는 곳</t>
  </si>
  <si>
    <t>일상생활 만족정도-건강상태</t>
  </si>
  <si>
    <t>일상생활 만족정도-한달 수입</t>
  </si>
  <si>
    <t>일상생활 만족정도-여가활동</t>
  </si>
  <si>
    <t>일상생활 만족정도-하는 일</t>
  </si>
  <si>
    <t>일상생활 만족정도-결혼생활</t>
  </si>
  <si>
    <t>일상생활 만족정도-전반적 만족</t>
  </si>
  <si>
    <t>주관적 사회경제적 지위</t>
  </si>
  <si>
    <t>장애수용정도-1</t>
  </si>
  <si>
    <t>장애수용정도-2</t>
  </si>
  <si>
    <t>장애수용정도-3</t>
  </si>
  <si>
    <t>장애수용정도-4</t>
  </si>
  <si>
    <t>장애수용정도-5</t>
  </si>
  <si>
    <t>장애수용정도-6</t>
  </si>
  <si>
    <t>장애수용정도-7</t>
  </si>
  <si>
    <t>장애수용정도-8</t>
  </si>
  <si>
    <t>장애수용정도-9</t>
  </si>
  <si>
    <t>장애수용정도-10</t>
  </si>
  <si>
    <t>장애수용정도-11</t>
  </si>
  <si>
    <t>장애수용정도-12</t>
  </si>
  <si>
    <t>조사성공여부(사유)</t>
  </si>
  <si>
    <t>성별</t>
  </si>
  <si>
    <t>연령</t>
  </si>
  <si>
    <t>장애유형(15개구분)</t>
  </si>
  <si>
    <t>장애등급(6개구분)</t>
  </si>
  <si>
    <t>장애유형(4개구분)</t>
  </si>
  <si>
    <t>장애등급(2개구분)</t>
  </si>
  <si>
    <t>경제활동상태(2개 구분)</t>
  </si>
  <si>
    <t>경제활동상태(3개 구분)</t>
  </si>
  <si>
    <t>경제활동상태(5개 구분)</t>
  </si>
  <si>
    <t>경제활동상태(8개 구분)</t>
  </si>
  <si>
    <t xml:space="preserve">  1    확인</t>
  </si>
  <si>
    <t xml:space="preserve">  1    남성</t>
  </si>
  <si>
    <t xml:space="preserve">  2    여성</t>
  </si>
  <si>
    <t xml:space="preserve">  1    예</t>
  </si>
  <si>
    <t xml:space="preserve">  2    아니오</t>
  </si>
  <si>
    <t xml:space="preserve">  1    맞음</t>
  </si>
  <si>
    <t xml:space="preserve">  1    미혼</t>
  </si>
  <si>
    <t xml:space="preserve">  2    유배우(결혼/동거)</t>
  </si>
  <si>
    <t xml:space="preserve">  3    이혼</t>
  </si>
  <si>
    <t xml:space="preserve">  4    사별</t>
  </si>
  <si>
    <t xml:space="preserve">  5    별거</t>
  </si>
  <si>
    <t xml:space="preserve">  8   Refusal</t>
  </si>
  <si>
    <t xml:space="preserve">  9   Don't Know</t>
  </si>
  <si>
    <t xml:space="preserve">  1    무학</t>
  </si>
  <si>
    <t xml:space="preserve">  2    초등학교</t>
  </si>
  <si>
    <t xml:space="preserve">  3    특수학교 초등부</t>
  </si>
  <si>
    <t xml:space="preserve">  4    중학교</t>
  </si>
  <si>
    <t xml:space="preserve">  5    특수학교 중등부</t>
  </si>
  <si>
    <t xml:space="preserve">  6    고등학교</t>
  </si>
  <si>
    <t xml:space="preserve">  7    특수학교 고등부</t>
  </si>
  <si>
    <t xml:space="preserve">  8    3년제 이하 대학</t>
  </si>
  <si>
    <t xml:space="preserve">  9    4년제 이상 대학</t>
  </si>
  <si>
    <t xml:space="preserve">  1    지체장애</t>
  </si>
  <si>
    <t xml:space="preserve">  2    뇌병변장애</t>
  </si>
  <si>
    <t xml:space="preserve">  3    시각장애</t>
  </si>
  <si>
    <t xml:space="preserve">  4    청각장애</t>
  </si>
  <si>
    <t xml:space="preserve">  5    언어장애</t>
  </si>
  <si>
    <t xml:space="preserve">  8    정신장애</t>
  </si>
  <si>
    <t xml:space="preserve">  9    신장장애</t>
  </si>
  <si>
    <t xml:space="preserve">  1    1급</t>
  </si>
  <si>
    <t xml:space="preserve">  2    2급</t>
  </si>
  <si>
    <t xml:space="preserve">  3    3급</t>
  </si>
  <si>
    <t xml:space="preserve">  4    4급</t>
  </si>
  <si>
    <t xml:space="preserve">  5    5급</t>
  </si>
  <si>
    <t xml:space="preserve">  6    6급</t>
  </si>
  <si>
    <t xml:space="preserve">  5    기타</t>
  </si>
  <si>
    <t xml:space="preserve">  1    출생이전(선천적)</t>
  </si>
  <si>
    <t xml:space="preserve">  2    출생시</t>
  </si>
  <si>
    <t xml:space="preserve">  3    출생이후</t>
  </si>
  <si>
    <t xml:space="preserve">  1    선천적 원인</t>
  </si>
  <si>
    <t xml:space="preserve">  2    출생시 원인</t>
  </si>
  <si>
    <t xml:space="preserve">  3    질환</t>
  </si>
  <si>
    <t xml:space="preserve">  4    사고</t>
  </si>
  <si>
    <t xml:space="preserve">  5    미상</t>
  </si>
  <si>
    <t xml:space="preserve">  1    해당 질환 및 사고에도 불구하고 다니던 일자리에 변화가 없었다</t>
  </si>
  <si>
    <t xml:space="preserve">  2    해당 질환 및 사고로 인해 다니던 일자리를 자의로 그만두었다</t>
  </si>
  <si>
    <t xml:space="preserve">  3    해당 질환 및 사고로 인해 다니던 일자리를 타의로 그만두었다</t>
  </si>
  <si>
    <t xml:space="preserve">  1    호전(개선)되고 있다</t>
  </si>
  <si>
    <t xml:space="preserve">  2    고착되어 있다</t>
  </si>
  <si>
    <t xml:space="preserve">  3    악화 또는 진행 중이다</t>
  </si>
  <si>
    <t xml:space="preserve">  1    점자</t>
  </si>
  <si>
    <t xml:space="preserve">  2    수화</t>
  </si>
  <si>
    <t xml:space="preserve">  3    구화</t>
  </si>
  <si>
    <t xml:space="preserve">  4    필담</t>
  </si>
  <si>
    <t xml:space="preserve">  5    없음</t>
  </si>
  <si>
    <t xml:space="preserve">  1    의지(의수, 의족)</t>
  </si>
  <si>
    <t xml:space="preserve">  2    보조기(팔, 척추, 다리)</t>
  </si>
  <si>
    <t xml:space="preserve">  3    저시력보조안경</t>
  </si>
  <si>
    <t xml:space="preserve">  4    보청기</t>
  </si>
  <si>
    <t xml:space="preserve">  5    인공후두</t>
  </si>
  <si>
    <t xml:space="preserve">  6    휠체어(전동휠체어, 전동스쿠터)</t>
  </si>
  <si>
    <t xml:space="preserve">  7    지팡이(목발, 흰지팡이)</t>
  </si>
  <si>
    <t xml:space="preserve">  8    기타</t>
  </si>
  <si>
    <t xml:space="preserve">  9    없음</t>
  </si>
  <si>
    <t xml:space="preserve">  1    참여</t>
  </si>
  <si>
    <t xml:space="preserve">  2    미참여</t>
  </si>
  <si>
    <t xml:space="preserve">  1    서울</t>
  </si>
  <si>
    <t xml:space="preserve">  2    부산</t>
  </si>
  <si>
    <t xml:space="preserve">  3    대구</t>
  </si>
  <si>
    <t xml:space="preserve">  4    인천</t>
  </si>
  <si>
    <t xml:space="preserve">  5    광주</t>
  </si>
  <si>
    <t xml:space="preserve">  6    대전</t>
  </si>
  <si>
    <t xml:space="preserve">  7    울산</t>
  </si>
  <si>
    <t xml:space="preserve">  8    경기</t>
  </si>
  <si>
    <t xml:space="preserve">  9    강원</t>
  </si>
  <si>
    <t xml:space="preserve">  1    신체외부장애</t>
  </si>
  <si>
    <t xml:space="preserve">  2    감각장애</t>
  </si>
  <si>
    <t xml:space="preserve">  3    정신적 장애</t>
  </si>
  <si>
    <t xml:space="preserve">  4    신체내부 장애</t>
  </si>
  <si>
    <t xml:space="preserve">  1    중증</t>
  </si>
  <si>
    <t xml:space="preserve">  2    경증</t>
  </si>
  <si>
    <t xml:space="preserve">  2    초졸</t>
  </si>
  <si>
    <t xml:space="preserve">  3    중졸</t>
  </si>
  <si>
    <t xml:space="preserve">  4    고졸</t>
  </si>
  <si>
    <t xml:space="preserve">  5    대졸이상</t>
  </si>
  <si>
    <t xml:space="preserve">  1    취업자</t>
  </si>
  <si>
    <t xml:space="preserve">  2    미취업자</t>
  </si>
  <si>
    <t xml:space="preserve">  2    실업자</t>
  </si>
  <si>
    <t xml:space="preserve">  3    비경제활동인구</t>
  </si>
  <si>
    <t xml:space="preserve">  1    임금근로자</t>
  </si>
  <si>
    <t xml:space="preserve">  2    자영업주</t>
  </si>
  <si>
    <t xml:space="preserve">  3    무급가족종사자</t>
  </si>
  <si>
    <t xml:space="preserve">  4    실업자</t>
  </si>
  <si>
    <t xml:space="preserve">  5    비경제활동인구</t>
  </si>
  <si>
    <t xml:space="preserve">  1    임금근로 기존일자리</t>
  </si>
  <si>
    <t xml:space="preserve">  2    임금근로 신규일자리</t>
  </si>
  <si>
    <t xml:space="preserve">  3    자영업 기존일자리</t>
  </si>
  <si>
    <t xml:space="preserve">  4    자영업 신규일자리</t>
  </si>
  <si>
    <t xml:space="preserve">  5    무급가족 기존일자리</t>
  </si>
  <si>
    <t xml:space="preserve">  7    실업자</t>
  </si>
  <si>
    <t xml:space="preserve">  8    비경제활동인구</t>
  </si>
  <si>
    <t xml:space="preserve">  1    상용근로자</t>
  </si>
  <si>
    <t xml:space="preserve">  2    임시근로자</t>
  </si>
  <si>
    <t xml:space="preserve">  3    일용근로자</t>
  </si>
  <si>
    <t xml:space="preserve">  5    자영업자(노점)</t>
  </si>
  <si>
    <t xml:space="preserve">  6    고용주</t>
  </si>
  <si>
    <t xml:space="preserve">  7    무급가족종사자</t>
  </si>
  <si>
    <t xml:space="preserve">  4    자영업자(노점 제외)</t>
  </si>
  <si>
    <t xml:space="preserve">  11    기타</t>
  </si>
  <si>
    <t xml:space="preserve">  98   Refusal</t>
  </si>
  <si>
    <t xml:space="preserve">  99   Don't Know</t>
  </si>
  <si>
    <t xml:space="preserve">  91    봄</t>
  </si>
  <si>
    <t xml:space="preserve">  92    여름</t>
  </si>
  <si>
    <t xml:space="preserve">  93    가을</t>
  </si>
  <si>
    <t xml:space="preserve">  94    겨울</t>
  </si>
  <si>
    <t xml:space="preserve">  2    잘못 응답되어 수정이 필요함</t>
  </si>
  <si>
    <t xml:space="preserve">  3    지난조사 시 해당 일자리 자체를 근무하지 않았음</t>
  </si>
  <si>
    <t xml:space="preserve">  1    실제로 근무하지 않았음</t>
  </si>
  <si>
    <t xml:space="preserve">  2    종사상 지위가 잘못됨</t>
  </si>
  <si>
    <t xml:space="preserve">  3    기타</t>
  </si>
  <si>
    <t xml:space="preserve">  8     Refusal</t>
  </si>
  <si>
    <t xml:space="preserve">  9     Don't Know</t>
  </si>
  <si>
    <t xml:space="preserve">  1    지속</t>
  </si>
  <si>
    <t xml:space="preserve">  2    그만둠</t>
  </si>
  <si>
    <t xml:space="preserve">  1    농업, 임업 및 어업</t>
  </si>
  <si>
    <t xml:space="preserve">  2    광업</t>
  </si>
  <si>
    <t xml:space="preserve">  3    제조업</t>
  </si>
  <si>
    <t xml:space="preserve">  4    전기, 가스, 증기 및 수도사업</t>
  </si>
  <si>
    <t xml:space="preserve">  5    하수 폐기물 처리, 원료 재생 및 환경복원업</t>
  </si>
  <si>
    <t xml:space="preserve">  6    건설업</t>
  </si>
  <si>
    <t xml:space="preserve">  7    도매 및 소매업</t>
  </si>
  <si>
    <t xml:space="preserve">  8    운수업</t>
  </si>
  <si>
    <t xml:space="preserve">  9    숙박 및 음식점업</t>
  </si>
  <si>
    <t xml:space="preserve">  1    관리자</t>
  </si>
  <si>
    <t xml:space="preserve">  2    전문가 및 관련종사자</t>
  </si>
  <si>
    <t xml:space="preserve">  3    사무종사자</t>
  </si>
  <si>
    <t xml:space="preserve">  4    서비스종사자</t>
  </si>
  <si>
    <t xml:space="preserve">  5    판매종사자</t>
  </si>
  <si>
    <t xml:space="preserve">  6    농림어업 숙련종사자</t>
  </si>
  <si>
    <t xml:space="preserve">  7    기능원 및 관련 기능종사자</t>
  </si>
  <si>
    <t xml:space="preserve">  8    장치/기계 조작 및 조립종사자</t>
  </si>
  <si>
    <t xml:space="preserve">  9    단순노무종사자</t>
  </si>
  <si>
    <t xml:space="preserve">  4    전기 가스 증기 및 수도사업</t>
  </si>
  <si>
    <t xml:space="preserve">  5    하수 폐기물 처리, 원료재생 및 환경복원업</t>
  </si>
  <si>
    <t xml:space="preserve">  2    전문가 및 관련 종사자</t>
  </si>
  <si>
    <t xml:space="preserve">  7    기능원 및 관련 기능 종사자</t>
  </si>
  <si>
    <t xml:space="preserve">  1    더 많은 소득을 올리기 위해</t>
  </si>
  <si>
    <t xml:space="preserve">  2    여가를 활용하기 위해</t>
  </si>
  <si>
    <t xml:space="preserve">  3    평소 하고 싶은 일이어서</t>
  </si>
  <si>
    <t xml:space="preserve">  4    사회나 다른 사람을 도우려고</t>
  </si>
  <si>
    <t xml:space="preserve">  5    현 일자리를 그만두었을 때를 대비하기 위해</t>
  </si>
  <si>
    <t xml:space="preserve">  6    기타</t>
  </si>
  <si>
    <t xml:space="preserve">  8    Refusal</t>
  </si>
  <si>
    <t xml:space="preserve">  98    Refusal</t>
  </si>
  <si>
    <t xml:space="preserve">  99    Don't Know</t>
  </si>
  <si>
    <t xml:space="preserve">  2    사설학원</t>
  </si>
  <si>
    <t xml:space="preserve">  5    대학 또는 전문대학 부설기관</t>
  </si>
  <si>
    <t xml:space="preserve">  7    복지관, 읍면동사무소, 구청 등</t>
  </si>
  <si>
    <t xml:space="preserve">  1    창업을 위해</t>
  </si>
  <si>
    <t xml:space="preserve">  2    (재)취업을 위해</t>
  </si>
  <si>
    <t xml:space="preserve">  3    업무능력 향상을 위해</t>
  </si>
  <si>
    <t xml:space="preserve">  4    자격증 취득을 위해</t>
  </si>
  <si>
    <t xml:space="preserve">  5    직장의 요구로 인해</t>
  </si>
  <si>
    <t xml:space="preserve">  6    승진을 위해</t>
  </si>
  <si>
    <t xml:space="preserve">  7    미래를 위한 준비</t>
  </si>
  <si>
    <t xml:space="preserve">  1    잘 알지 못해서(교육훈련기관, 교육훈련내용 등)</t>
  </si>
  <si>
    <t xml:space="preserve">  3    필요하나 효과가 없을 것 같아서(도움이 안될 것 같아서)</t>
  </si>
  <si>
    <t xml:space="preserve">  4    받고 싶은 교육이나 훈련 프로그램이 없어서</t>
  </si>
  <si>
    <t xml:space="preserve">  5    교육이나 훈련 내용이 어려울 것 같아서</t>
  </si>
  <si>
    <t xml:space="preserve">  6    비용이 부담스러워서</t>
  </si>
  <si>
    <t xml:space="preserve">  7    장애로 인해 교육훈련을 제대로 받기 어려워서</t>
  </si>
  <si>
    <t xml:space="preserve">  8    개인적 사유로 인해(휴식, 학업, 육아, 가사, 돌봄 등)</t>
  </si>
  <si>
    <t>지난 조사 이후 재학 중 현장실습/인턴쉽 프로그램 경험 여부</t>
    <phoneticPr fontId="5" type="noConversion"/>
  </si>
  <si>
    <t>지난 조사 이후 재학 중 아르바이트 경험</t>
    <phoneticPr fontId="5" type="noConversion"/>
  </si>
  <si>
    <t>현장실습/인턴쉽 프로그램 참여 횟수(범주)</t>
    <phoneticPr fontId="5" type="noConversion"/>
  </si>
  <si>
    <t>지난 조사 이후 직업교육훈련 경험 여부</t>
    <phoneticPr fontId="5" type="noConversion"/>
  </si>
  <si>
    <t>두 번째 직업교육훈련 - 기간(일)</t>
    <phoneticPr fontId="5" type="noConversion"/>
  </si>
  <si>
    <t xml:space="preserve">  1    암(위, 간, 폐, 기관지 등)</t>
  </si>
  <si>
    <t xml:space="preserve">  2    관절염, 요통, 좌골통, 디스크</t>
  </si>
  <si>
    <t xml:space="preserve">  3    위염, 위궤양, 십이장궤양 등</t>
  </si>
  <si>
    <t xml:space="preserve">  4    만성간염, 간경변</t>
  </si>
  <si>
    <t xml:space="preserve">  5    당뇨병</t>
  </si>
  <si>
    <t xml:space="preserve">  6    갑상선질환</t>
  </si>
  <si>
    <t xml:space="preserve">  7    고혈압, 저혈압</t>
  </si>
  <si>
    <t xml:space="preserve">  8    중풍, 뇌혈관질환</t>
  </si>
  <si>
    <t xml:space="preserve">  9    심근경색증, 협심증</t>
  </si>
  <si>
    <t xml:space="preserve">  1    배우자</t>
  </si>
  <si>
    <t xml:space="preserve">  2    부모</t>
  </si>
  <si>
    <t xml:space="preserve">  4    친척</t>
  </si>
  <si>
    <t xml:space="preserve">  5    친구 및 이웃</t>
  </si>
  <si>
    <t xml:space="preserve">  6    유료 가정봉사원</t>
  </si>
  <si>
    <t xml:space="preserve">  7    유료 간병인</t>
  </si>
  <si>
    <t xml:space="preserve">  8    유료 활동보조인</t>
  </si>
  <si>
    <t xml:space="preserve">  9    무료 가정봉사원</t>
  </si>
  <si>
    <t xml:space="preserve">  1    일상생활 동작(밥먹기, 옷입기 등)</t>
  </si>
  <si>
    <t xml:space="preserve">  2    의사소통(대화하기, 전화하기, 책읽기 등)</t>
  </si>
  <si>
    <t xml:space="preserve">  3    이동 및 외출</t>
  </si>
  <si>
    <t xml:space="preserve">  4    건강관리(운동, 치료, 목욕 등)</t>
  </si>
  <si>
    <t xml:space="preserve">  5    학습활동</t>
  </si>
  <si>
    <t xml:space="preserve">  6    금전관리(저축 등)</t>
  </si>
  <si>
    <t xml:space="preserve">  7    사회참여(만남, 모임참석 등)</t>
  </si>
  <si>
    <t xml:space="preserve">  8    가사 및 육아</t>
  </si>
  <si>
    <t xml:space="preserve">  1    일반버스</t>
  </si>
  <si>
    <t xml:space="preserve">  2    일반택시</t>
  </si>
  <si>
    <t xml:space="preserve">  3    지하철/전철</t>
  </si>
  <si>
    <t xml:space="preserve">  4    장애인 콜택시</t>
  </si>
  <si>
    <t xml:space="preserve">  5    복지관 등 공공기관버스, 셔틀형 복지버스</t>
  </si>
  <si>
    <t xml:space="preserve">  6    이륜차(자전거, 오토바이)</t>
  </si>
  <si>
    <t xml:space="preserve">  7    자가용(일반적인 자동차)</t>
  </si>
  <si>
    <t xml:space="preserve">  8    자가용(장애인용으로 개조된 자동차)</t>
  </si>
  <si>
    <t xml:space="preserve">  9    전동스쿠터</t>
  </si>
  <si>
    <t xml:space="preserve">  6    외출도우미의 부재</t>
  </si>
  <si>
    <t xml:space="preserve">  8    특별히 없음</t>
  </si>
  <si>
    <t xml:space="preserve">  1    근로</t>
  </si>
  <si>
    <t xml:space="preserve">  2    구직 및 취업준비</t>
  </si>
  <si>
    <t xml:space="preserve">  3    건강관리(운동, 치료, 목욕 등)</t>
  </si>
  <si>
    <t xml:space="preserve">  4    취미여가활동(TV시청, 여행, 독서 등)</t>
  </si>
  <si>
    <t xml:space="preserve">  5    사회참여(만남, 모임참석 등)</t>
  </si>
  <si>
    <t xml:space="preserve">  6    가사</t>
  </si>
  <si>
    <t xml:space="preserve">  7    육아</t>
  </si>
  <si>
    <t xml:space="preserve">  8    휴식</t>
  </si>
  <si>
    <t xml:space="preserve">  9    결혼, 이사 등 준비</t>
  </si>
  <si>
    <t xml:space="preserve">  1    감상, 관람(연극, 영화, 연주회 등)</t>
  </si>
  <si>
    <t xml:space="preserve">  2    TV 시청(유선방송, 비디오 포함)</t>
  </si>
  <si>
    <t xml:space="preserve">  3    라디오 청취</t>
  </si>
  <si>
    <t xml:space="preserve">  4    컴퓨터 또는 인터넷 활용</t>
  </si>
  <si>
    <t xml:space="preserve">  5    승부놀이(바둑, 당구, 경마 등)</t>
  </si>
  <si>
    <t xml:space="preserve">  6    창작적 취미(미술, 서예, 글쓰기, 악기연주 등)</t>
  </si>
  <si>
    <t xml:space="preserve">  7    독서, 신문이나 잡지 보기</t>
  </si>
  <si>
    <t xml:space="preserve">  8    스포츠(축구, 테니스, 수영 등)</t>
  </si>
  <si>
    <t xml:space="preserve">  9    산책, 산보</t>
  </si>
  <si>
    <t xml:space="preserve">  1    저축, 적금 등</t>
  </si>
  <si>
    <t xml:space="preserve">  2    국가운영 공적연금 가입 및 수령</t>
  </si>
  <si>
    <t xml:space="preserve">  3    민간금융 개인연금(주택연금 등) 가입 및 수령</t>
  </si>
  <si>
    <t xml:space="preserve">  4    퇴직연금, 퇴직보험 가입 및 수령</t>
  </si>
  <si>
    <t xml:space="preserve">  5    주식, 펀드, 채권 등 운용</t>
  </si>
  <si>
    <t xml:space="preserve">  6    부동산(월세 또는 전세금) 이용</t>
  </si>
  <si>
    <t xml:space="preserve">  7    저축성 보험 등 민간보험 가입 및 수령</t>
  </si>
  <si>
    <t xml:space="preserve">  9    특별히 없음</t>
  </si>
  <si>
    <t xml:space="preserve">  1    전혀 없음</t>
  </si>
  <si>
    <t xml:space="preserve">  2    조금있음</t>
  </si>
  <si>
    <t xml:space="preserve">  3    많음</t>
  </si>
  <si>
    <t xml:space="preserve">  4    매우 많음</t>
  </si>
  <si>
    <t xml:space="preserve">  8    해당없음</t>
  </si>
  <si>
    <t xml:space="preserve">  1     가구원이 도움을 필요로 해서(인력이 부족해서)</t>
  </si>
  <si>
    <t xml:space="preserve">  3     지식이나 기술 등과 같은 능력수준에 맞아서</t>
  </si>
  <si>
    <t xml:space="preserve">  4     개인 시간 조절이 용이해서</t>
  </si>
  <si>
    <t xml:space="preserve">  5     일자리에서 본인의 장애에 대해 잘 알고 있어</t>
  </si>
  <si>
    <t xml:space="preserve">  6     기술을 배우기 위해서</t>
  </si>
  <si>
    <t xml:space="preserve">  7     가업을 잇기 위해서</t>
  </si>
  <si>
    <t xml:space="preserve">  8     이 일자리 말고는 대안이 없어서</t>
  </si>
  <si>
    <t xml:space="preserve">  2    정신적인 활동을 많이 요구하는 일(분석, 대화 등)</t>
  </si>
  <si>
    <t xml:space="preserve">  1    전일제</t>
  </si>
  <si>
    <t xml:space="preserve">  2    시간제</t>
  </si>
  <si>
    <t xml:space="preserve">  1    전혀 일치하지 않는다</t>
  </si>
  <si>
    <t xml:space="preserve">  2    일치하지 않는 편이다</t>
  </si>
  <si>
    <t xml:space="preserve">  3    일치하는 편이다</t>
  </si>
  <si>
    <t xml:space="preserve">  4    매우 일치한다</t>
  </si>
  <si>
    <t xml:space="preserve">  1    정기적이고 안정된 소득(생활비, 용돈)을 위해</t>
  </si>
  <si>
    <t xml:space="preserve">  2    안정적이고 규칙적인 직장생활을 할 수 있어서</t>
  </si>
  <si>
    <t xml:space="preserve">  3    지식이나 기술, 전공 등을 활용하기 위해</t>
  </si>
  <si>
    <t xml:space="preserve">  4    자영업을 하려고 하지만 창업할 능력, 상황이 안돼서</t>
  </si>
  <si>
    <t xml:space="preserve">  5    자신의 꿈을 실현하기 위해</t>
  </si>
  <si>
    <t xml:space="preserve">  6    국가나 사회에 보탬이 되려고</t>
  </si>
  <si>
    <t xml:space="preserve">  7    일할 수 있다는 것을 보여주기 위해</t>
  </si>
  <si>
    <t xml:space="preserve">  8    가족, 친지, 지인들의 권유로</t>
  </si>
  <si>
    <t xml:space="preserve">  1    회사에 취업하기 어려워서</t>
  </si>
  <si>
    <t xml:space="preserve">  2    기술이나 자격을 보유하고 있어서</t>
  </si>
  <si>
    <t xml:space="preserve">  3    업무시간, 환경을 자유롭게 조절할 수 있어서</t>
  </si>
  <si>
    <t xml:space="preserve">  4    사업을 물려받게 되어서</t>
  </si>
  <si>
    <t xml:space="preserve">  5    좋은 사업 아이디어가 있어서(성공할 것 같아서)</t>
  </si>
  <si>
    <t xml:space="preserve">  6    가족이나 친인척 등과 함께 일하고 싶어서</t>
  </si>
  <si>
    <t xml:space="preserve">  7    가족, 친지, 지인들의 권유로</t>
  </si>
  <si>
    <t xml:space="preserve">  8    자신의 꿈을 실현하기 위해</t>
  </si>
  <si>
    <t xml:space="preserve">  9    국가나 사회에 보탬이 되려고</t>
  </si>
  <si>
    <t xml:space="preserve">  3    점포(프랜차이즈 포함)</t>
  </si>
  <si>
    <t xml:space="preserve">  7    무점포(방문사업, 우편 등을 통한 사업)</t>
  </si>
  <si>
    <t xml:space="preserve">  8    농림어업 경영</t>
  </si>
  <si>
    <t xml:space="preserve">  6    오래 일할 수 있는 정도(장기근속 여부)</t>
  </si>
  <si>
    <t xml:space="preserve">  1    모집공고의 음성지원, 점자인쇄물 제공</t>
  </si>
  <si>
    <t xml:space="preserve">  2    장애인 가산점</t>
  </si>
  <si>
    <t xml:space="preserve">  3    이동편의 제공(장애인용 차량 등)</t>
  </si>
  <si>
    <t xml:space="preserve">  4    시험시간 조정</t>
  </si>
  <si>
    <t xml:space="preserve">  5    보조공학기기 제공(책상, 키보드 등)</t>
  </si>
  <si>
    <t xml:space="preserve">  6    시험문제 크기 조절</t>
  </si>
  <si>
    <t xml:space="preserve">  7    점자시험지 제공</t>
  </si>
  <si>
    <t xml:space="preserve">  8    대필지원</t>
  </si>
  <si>
    <t xml:space="preserve">  9    수화통역사 지원</t>
  </si>
  <si>
    <t xml:space="preserve">  1    출퇴근 지원</t>
  </si>
  <si>
    <t xml:space="preserve">  2    사무보조 및 지원(예: 문서작성, 서류철, 전화 등)</t>
  </si>
  <si>
    <t xml:space="preserve">  3    작업지원(예: 물건운반, 납땜, 경작, 어로활동 등)</t>
  </si>
  <si>
    <t xml:space="preserve">  4    의사소통 지원(수화통역, 대독, 대필 등 포함)</t>
  </si>
  <si>
    <t xml:space="preserve">  5    이동지원(회사내 이동, 출장 등 지원)</t>
  </si>
  <si>
    <t xml:space="preserve">  6    일자리 내 일상생활지원 (예: 식사보조, 화장실 보조 등)</t>
  </si>
  <si>
    <t xml:space="preserve">  2    계단이나 복도의 핸드레일 설치</t>
  </si>
  <si>
    <t xml:space="preserve">  5    장애인전용주차구역</t>
  </si>
  <si>
    <t xml:space="preserve">  6    장애인용 화장실</t>
  </si>
  <si>
    <t xml:space="preserve">  7    장애인용 작업대</t>
  </si>
  <si>
    <t xml:space="preserve">  1    인터넷 취업사이트(공공, 민간)</t>
  </si>
  <si>
    <t xml:space="preserve">  2    인터넷 취업모임, 까페</t>
  </si>
  <si>
    <t xml:space="preserve">  3    TV, 라디오, 신문, 취업정보지 등</t>
  </si>
  <si>
    <t xml:space="preserve">  4    학교, 학원을 통해</t>
  </si>
  <si>
    <t xml:space="preserve">  5    지자체, 공공기관 등을 통해</t>
  </si>
  <si>
    <t xml:space="preserve">  6    직접 사업체에 문의를 하여</t>
  </si>
  <si>
    <t xml:space="preserve">  7    민간 직업소개소를 통해</t>
  </si>
  <si>
    <t xml:space="preserve">  8    가족, 친구, 선후배 등 주변 지인을 통해</t>
  </si>
  <si>
    <t xml:space="preserve">  9    전 일자리에서 업무상 알게 된 사람을 통해</t>
  </si>
  <si>
    <t xml:space="preserve">  1    공공기관에 구직정보 등록(인터넷 등록 포함)</t>
  </si>
  <si>
    <t xml:space="preserve">  2    민간기관에 구직정보 등록(인터넷 등록 포함)</t>
  </si>
  <si>
    <t xml:space="preserve">  3    학교나 훈련기관에 일자리 의뢰</t>
  </si>
  <si>
    <t xml:space="preserve">  4    이전 일자리에 구직 의뢰</t>
  </si>
  <si>
    <t xml:space="preserve">  5    가족, 친척, 주변지인에게 일자리 의뢰(부탁)</t>
  </si>
  <si>
    <t xml:space="preserve">  6    사업체 직접 방문 또는 통화</t>
  </si>
  <si>
    <t xml:space="preserve">  7    취업박람회 등의 행사 참여</t>
  </si>
  <si>
    <t xml:space="preserve">  1    이력서 제출</t>
  </si>
  <si>
    <t xml:space="preserve">  2    필기시험 응시</t>
  </si>
  <si>
    <t xml:space="preserve">  3    실기시험 응시</t>
  </si>
  <si>
    <t xml:space="preserve">  4    면접참여</t>
  </si>
  <si>
    <t xml:space="preserve">  5    수습이나 연수생(무급종사 포함)으로 참여</t>
  </si>
  <si>
    <t xml:space="preserve">  7    보기 항목 중 아무것도 해본 것 없다</t>
  </si>
  <si>
    <t xml:space="preserve">  1    공공 취업알선기관에 대한 정보 부재</t>
  </si>
  <si>
    <t xml:space="preserve">  2    취업알선기관 접근의 어려움</t>
  </si>
  <si>
    <t xml:space="preserve">  3    구직등록 절차가 복잡하고 오래 기다려야 함</t>
  </si>
  <si>
    <t xml:space="preserve">  4    실제 알선이 이뤄지는 경우가 적음</t>
  </si>
  <si>
    <t xml:space="preserve">  5    원하는 수준의 일자리를 알선 받지 못함</t>
  </si>
  <si>
    <t xml:space="preserve">  6    전문적인 직업상담 기회의 부족</t>
  </si>
  <si>
    <t xml:space="preserve">  8    특별히 없었음</t>
  </si>
  <si>
    <t xml:space="preserve">  1    사업계획 수립(농림어업 계획 포함)</t>
  </si>
  <si>
    <t xml:space="preserve">  2    자문 및 컨설팅(농림어업을 위한 자문 포함)</t>
  </si>
  <si>
    <t xml:space="preserve">  3    시장조사(농림어업을 위한 수익여부 조사 포함)</t>
  </si>
  <si>
    <t xml:space="preserve">  4    자금마련 및 조달</t>
  </si>
  <si>
    <t xml:space="preserve">  5    동업자/프랜차이즈 등 탐색</t>
  </si>
  <si>
    <t xml:space="preserve">  6    창업장소(차량, 농지, 어선 포함) 탐색</t>
  </si>
  <si>
    <t xml:space="preserve">  7    창업지원금 등 서비스 신청</t>
  </si>
  <si>
    <t xml:space="preserve">  1    신체 기능의 제한</t>
  </si>
  <si>
    <t xml:space="preserve">  5    학력, 경력(경험), 기술 부족(자격 제한)</t>
  </si>
  <si>
    <t xml:space="preserve">  6    원하는 조건의 일자리가 없었음</t>
  </si>
  <si>
    <t xml:space="preserve">  7    구직(취업, 창업) 정보접근의 어려움</t>
  </si>
  <si>
    <t xml:space="preserve">  8    구직을 할 시간적 여유가 없었음(육아, 가사 등)</t>
  </si>
  <si>
    <t xml:space="preserve">  9    취업알선기관 및 서비스 부재, 접근의 어려움</t>
  </si>
  <si>
    <t xml:space="preserve">  1    창업정보 확보의 어려움</t>
  </si>
  <si>
    <t xml:space="preserve">  2    창업자금 확보의 어려움</t>
  </si>
  <si>
    <t xml:space="preserve">  3    기술 확보의 어려움</t>
  </si>
  <si>
    <t xml:space="preserve">  4    인력 확보의 어려움</t>
  </si>
  <si>
    <t xml:space="preserve">  5    창업지원기관 및 서비스 부재, 접근의 어려움</t>
  </si>
  <si>
    <t xml:space="preserve">  7    업종선정의 어려움</t>
  </si>
  <si>
    <t xml:space="preserve">  8    사업장 위치 선정의 어려움</t>
  </si>
  <si>
    <t xml:space="preserve">  1    1시간 미만</t>
  </si>
  <si>
    <t xml:space="preserve">  2    1시간 이상 3시간 미만</t>
  </si>
  <si>
    <t xml:space="preserve">  3    3시간 이상 7시간 미만</t>
  </si>
  <si>
    <t xml:space="preserve">  4    7시간 이상 14시간 미만</t>
  </si>
  <si>
    <t xml:space="preserve">  5    14시간 이상 21시간 미만</t>
  </si>
  <si>
    <t xml:space="preserve">  6    21시간 이상 28시간 미만</t>
  </si>
  <si>
    <t xml:space="preserve">  7    28시간 이상</t>
  </si>
  <si>
    <t xml:space="preserve">  6    선배, 지인 등으로부터 기술 전수</t>
  </si>
  <si>
    <t xml:space="preserve">  7    회사로부터 직접 기술 전수</t>
  </si>
  <si>
    <t xml:space="preserve">  9    취업을 위한 정보 수집</t>
  </si>
  <si>
    <t xml:space="preserve">  8    지난 주 취업준비활동을 하지 않았음</t>
  </si>
  <si>
    <t>8, 9</t>
    <phoneticPr fontId="5" type="noConversion"/>
  </si>
  <si>
    <t xml:space="preserve">  2    그저 일하고 싶지 않아서 또는 일할 필요가 없어서</t>
  </si>
  <si>
    <t xml:space="preserve">  3    원하는 임금수준이나 근로조건에 맞는 일자리가 없을 것 같아서</t>
  </si>
  <si>
    <t xml:space="preserve">  4    전공이나 경력에 맞는 일자리가 없을 것 같아서</t>
  </si>
  <si>
    <t xml:space="preserve">  5    교육, 기술, 경험이 부족해서</t>
  </si>
  <si>
    <t xml:space="preserve">  6    장애인에 대한 차별과 선입견 때문에</t>
  </si>
  <si>
    <t xml:space="preserve">  7    이전에 찾아 보았지만 일자리가 없었기 때문에</t>
  </si>
  <si>
    <t xml:space="preserve">  8    일해 본 경험이 없어서(직장생활에 대한 자신감 부족)</t>
  </si>
  <si>
    <t xml:space="preserve">  9    현재 취업준비(취업, 창업) 중에 있음</t>
  </si>
  <si>
    <t xml:space="preserve">  8    창업을 위한 활동(사업계획 수립, 시장조사 등)</t>
  </si>
  <si>
    <t xml:space="preserve">  6    창업</t>
  </si>
  <si>
    <t xml:space="preserve">  8    보기 항목 중 아무것도 해보지 않았다</t>
  </si>
  <si>
    <t xml:space="preserve">  5    창업교육(컨설팅)기관 부재</t>
  </si>
  <si>
    <t xml:space="preserve">  9    취업/창업을 위한 정보 수집</t>
  </si>
  <si>
    <t xml:space="preserve">  1    기술사</t>
  </si>
  <si>
    <t xml:space="preserve">  2    기사</t>
  </si>
  <si>
    <t xml:space="preserve">  3    기능장</t>
  </si>
  <si>
    <t xml:space="preserve">  4    산업기사(국가기술자격 1급)</t>
  </si>
  <si>
    <t xml:space="preserve">  5    기능사(국가기술자격 2급)</t>
  </si>
  <si>
    <t xml:space="preserve">  6    기타 국가 자격증</t>
  </si>
  <si>
    <t xml:space="preserve">  7    민간 자격증</t>
  </si>
  <si>
    <t xml:space="preserve">  8    국제(외국) 자격증</t>
  </si>
  <si>
    <t xml:space="preserve">  1    전혀 도움 안됨</t>
  </si>
  <si>
    <t xml:space="preserve">  2    별로 도움 안됨</t>
  </si>
  <si>
    <t xml:space="preserve">  4    다소 도움 됨</t>
  </si>
  <si>
    <t xml:space="preserve">  5    매우 도움 됨</t>
  </si>
  <si>
    <t xml:space="preserve">  1    지난 조사 때 응답했던 자격증 정보가 맞음</t>
  </si>
  <si>
    <t xml:space="preserve">  2    지난 조사 이후 자격증의 유효기간이 만료됨</t>
  </si>
  <si>
    <t xml:space="preserve">  3    지난 조사 이후 자격증이 폐지됨</t>
  </si>
  <si>
    <t xml:space="preserve">  4    지난 조사에 응답했던 내용이 틀림</t>
  </si>
  <si>
    <t xml:space="preserve">  1    해당 자격증 미보유</t>
  </si>
  <si>
    <t xml:space="preserve">  2    자격증 이름 틀림</t>
  </si>
  <si>
    <t xml:space="preserve">  3    자격증 유형 틀림</t>
  </si>
  <si>
    <t xml:space="preserve">  4    자격증 취득년월 틀림</t>
  </si>
  <si>
    <t xml:space="preserve">  3    보통임</t>
  </si>
  <si>
    <t xml:space="preserve">  1    인문계 고등학교(문과)</t>
  </si>
  <si>
    <t xml:space="preserve">  2    인문계 고등학교(이과)</t>
  </si>
  <si>
    <t xml:space="preserve">  3    공업고등학교</t>
  </si>
  <si>
    <t xml:space="preserve">  4    농업고등학교</t>
  </si>
  <si>
    <t xml:space="preserve">  5    2+1 공업고등학교</t>
  </si>
  <si>
    <t xml:space="preserve">  6    상업고등학교</t>
  </si>
  <si>
    <t xml:space="preserve">  7    수산고등학교</t>
  </si>
  <si>
    <t xml:space="preserve">  8    실업고등학교</t>
  </si>
  <si>
    <t xml:space="preserve">  9    종합고등학교</t>
  </si>
  <si>
    <t xml:space="preserve">  1    상급학교 진학(편입, 대학원 포함)</t>
  </si>
  <si>
    <t xml:space="preserve">  2    임금근로 취업 및 기존 임금근로 일자리 유지</t>
  </si>
  <si>
    <t xml:space="preserve">  3    창업 또는 기존 사업 유지(농림어업 포함)</t>
  </si>
  <si>
    <t xml:space="preserve">  4    취업과 진학을 동시에(방송통신대, 야간대학 등)</t>
  </si>
  <si>
    <t xml:space="preserve">  5    직업훈련(학원포함) 참여</t>
  </si>
  <si>
    <t xml:space="preserve">  6    특수학교 전공과 입학</t>
  </si>
  <si>
    <t xml:space="preserve">  7    장애인보호시설입소</t>
  </si>
  <si>
    <t xml:space="preserve">  8    휴식 및 치료</t>
  </si>
  <si>
    <t xml:space="preserve">  9    가사 및 육아</t>
  </si>
  <si>
    <t xml:space="preserve">  1    전혀 안함</t>
  </si>
  <si>
    <t xml:space="preserve">  2    하지 않는 편임</t>
  </si>
  <si>
    <t xml:space="preserve">  4    하는 편임</t>
  </si>
  <si>
    <t xml:space="preserve">  5    자주 하는 편임</t>
  </si>
  <si>
    <t xml:space="preserve">  8    해당 없음</t>
  </si>
  <si>
    <t>자격증 정보 수정사항3-2</t>
    <phoneticPr fontId="5" type="noConversion"/>
  </si>
  <si>
    <t xml:space="preserve">  1    구직(직업)상담</t>
  </si>
  <si>
    <t xml:space="preserve">  2    취업정보제공</t>
  </si>
  <si>
    <t xml:space="preserve">  3    직업능력평가</t>
  </si>
  <si>
    <t xml:space="preserve">  4    직업탐색</t>
  </si>
  <si>
    <t xml:space="preserve">  5    진로지도</t>
  </si>
  <si>
    <t xml:space="preserve">  6    취업알선</t>
  </si>
  <si>
    <t xml:space="preserve">  7    취업 후 지도</t>
  </si>
  <si>
    <t xml:space="preserve">  8    창업자금융자</t>
  </si>
  <si>
    <t xml:space="preserve">  9    영업장소전대지원</t>
  </si>
  <si>
    <t xml:space="preserve">  2    한국장애인고용촉진공단</t>
  </si>
  <si>
    <t xml:space="preserve">  4    장애인복지관</t>
  </si>
  <si>
    <t xml:space="preserve">  5    근로지원시설</t>
  </si>
  <si>
    <t xml:space="preserve">  6    직업훈련시설</t>
  </si>
  <si>
    <t xml:space="preserve">  7    작업활동시설</t>
  </si>
  <si>
    <t xml:space="preserve">  8    보호작업시설</t>
  </si>
  <si>
    <t xml:space="preserve">  1    서비스에 대해 사전 정보접근이 어렵다.</t>
  </si>
  <si>
    <t xml:space="preserve">  2    서비스 신청절차가 복잡하다.</t>
  </si>
  <si>
    <t xml:space="preserve">  4    서비스 처리기간이 길다.</t>
  </si>
  <si>
    <t xml:space="preserve">  6    생각한만큼의 서비스를 받지 못했다.(서비스의 양적인 부분)</t>
  </si>
  <si>
    <t xml:space="preserve">  7    제공기관 자체의 접근성과 서비스가 맘에 들지 않는다.</t>
  </si>
  <si>
    <t xml:space="preserve">  8    제공기관에서 장애에 대한 배려(편의시설 등 포함)가 없었다.</t>
  </si>
  <si>
    <t xml:space="preserve">  4    받고 싶은 서비스가 없어서</t>
  </si>
  <si>
    <t xml:space="preserve">  5    신청절차가 복잡하고 불편해서</t>
  </si>
  <si>
    <t xml:space="preserve">  6    신청자격이 안되어서</t>
  </si>
  <si>
    <t xml:space="preserve">  7    비용이 부담스러워서</t>
  </si>
  <si>
    <t xml:space="preserve">  8    장애로 인해 고용서비스를 제대로 이용하기 힘들 것 같아서</t>
  </si>
  <si>
    <t xml:space="preserve">  9    개인적 사유로 인해(휴식, 학업, 육아, 가사, 돌봄 등)</t>
  </si>
  <si>
    <t xml:space="preserve">  1    1번</t>
  </si>
  <si>
    <t xml:space="preserve">  2    2번 이상</t>
  </si>
  <si>
    <t xml:space="preserve">  1    본인의 수입을 위해 1시간 이상 일한 적이 있음</t>
  </si>
  <si>
    <t xml:space="preserve">  4    무보수로 타인의 사업을 위해 1시간 이상 일한 적이 있음</t>
  </si>
  <si>
    <t xml:space="preserve">  5    위 중 아무것도 하지 않았음</t>
  </si>
  <si>
    <t xml:space="preserve">  7    기타</t>
  </si>
  <si>
    <t xml:space="preserve">  1    구직활동만 했음</t>
  </si>
  <si>
    <t xml:space="preserve">  2    취업준비활동만 했음</t>
  </si>
  <si>
    <t xml:space="preserve">  3    구직활동과 취업준비활동을 모두 했음</t>
  </si>
  <si>
    <t xml:space="preserve">  4    특별히 일과 관련된 활동을 하지 않았음</t>
  </si>
  <si>
    <t xml:space="preserve">  1    정규교육기관 통학</t>
  </si>
  <si>
    <t xml:space="preserve">  2    입시학원 통학</t>
  </si>
  <si>
    <t xml:space="preserve">  3    진학준비(단독)</t>
  </si>
  <si>
    <t xml:space="preserve">  4    육아</t>
  </si>
  <si>
    <t xml:space="preserve">  5    가사</t>
  </si>
  <si>
    <t xml:space="preserve">  6    임신 및 출산</t>
  </si>
  <si>
    <t xml:space="preserve">  7    결혼준비</t>
  </si>
  <si>
    <t xml:space="preserve">  8    휴식 및 여행</t>
  </si>
  <si>
    <t xml:space="preserve">  9    군입대 대기</t>
  </si>
  <si>
    <t xml:space="preserve">  1    구해 보았음</t>
  </si>
  <si>
    <t xml:space="preserve">  2    구해보지 않았음</t>
  </si>
  <si>
    <t xml:space="preserve">  1    원하였음</t>
  </si>
  <si>
    <t xml:space="preserve">  2    원하지 않았음</t>
  </si>
  <si>
    <t xml:space="preserve">  1    장애로 인해 업무를 제대로 수행할 수 없을 것 같아서</t>
  </si>
  <si>
    <t xml:space="preserve">  2    원하는 임금수준이나 근로조건에 맞는 일자리가 없을 것 같아서</t>
  </si>
  <si>
    <t xml:space="preserve">  3    전공이나 경력에 맞는 일자리가 없을 것 같아서</t>
  </si>
  <si>
    <t xml:space="preserve">  4    교육, 기술, 경험이 부족해서</t>
  </si>
  <si>
    <t xml:space="preserve">  5    장애인이라는 이유로 고용주가 채용하지 않을 것 같아서</t>
  </si>
  <si>
    <t xml:space="preserve">  6    구직(취업, 창업) 정보나 방법을 몰라서</t>
  </si>
  <si>
    <t xml:space="preserve">  7    이전에 찾아보았지만 일자리가 없었기 때문에</t>
  </si>
  <si>
    <t xml:space="preserve">  8    현재 취업준비(취업, 창업) 중에 있음</t>
  </si>
  <si>
    <t xml:space="preserve">  9    나이가 너무 어리거나 많다고 생각해서</t>
  </si>
  <si>
    <t xml:space="preserve">  1    18시간 미만 일하였음</t>
  </si>
  <si>
    <t xml:space="preserve">  2    18시간 이상 36시간 미만 일하였음</t>
  </si>
  <si>
    <t xml:space="preserve">  3    36시간 이상 일하였음</t>
  </si>
  <si>
    <t xml:space="preserve">  1    평소 1주일에 36시간 미만 일함</t>
  </si>
  <si>
    <t xml:space="preserve">  2    지난주에만 36시간 이상 일하였음</t>
  </si>
  <si>
    <t xml:space="preserve">  1    정규근무시간이 36시간 미만</t>
  </si>
  <si>
    <t xml:space="preserve">  2    장애</t>
  </si>
  <si>
    <t xml:space="preserve">  3    장애 이외의 건강문제간</t>
  </si>
  <si>
    <t xml:space="preserve">  6    통학</t>
  </si>
  <si>
    <t xml:space="preserve">  7    본인이 원해서</t>
  </si>
  <si>
    <t xml:space="preserve">  8    평소 일거리가 없어서</t>
  </si>
  <si>
    <t xml:space="preserve">  9    기타</t>
  </si>
  <si>
    <t xml:space="preserve">  1    장애 이외 일시적 병, 사고</t>
  </si>
  <si>
    <t xml:space="preserve">  3    일기불순</t>
  </si>
  <si>
    <t xml:space="preserve">  4    연(휴)가, 공휴일</t>
  </si>
  <si>
    <t xml:space="preserve">  5    교육</t>
  </si>
  <si>
    <t xml:space="preserve">  6    육아</t>
  </si>
  <si>
    <t xml:space="preserve">  7    가사, 가족적 이유</t>
  </si>
  <si>
    <t xml:space="preserve">  8    노사분규</t>
  </si>
  <si>
    <t xml:space="preserve">  9    일시적으로 일거리가 없어서</t>
  </si>
  <si>
    <t xml:space="preserve">  1    일하는 시간을 늘리고 싶었음</t>
  </si>
  <si>
    <t xml:space="preserve">  2    했던 일 이외에 다른 일도 하고 싶었음</t>
  </si>
  <si>
    <t xml:space="preserve">  3    더 많이 일할 수 있는 다른 직장으로 바꾸고 싶었음</t>
  </si>
  <si>
    <t xml:space="preserve">  4    계속 그대로 일하고 싶었음</t>
  </si>
  <si>
    <t xml:space="preserve">  5    현재 하고 있는 일의 시간을 줄이고 싶었음</t>
  </si>
  <si>
    <t xml:space="preserve">  2    불가능하였음</t>
  </si>
  <si>
    <t xml:space="preserve">  1    임금이나 소득 수준</t>
  </si>
  <si>
    <t xml:space="preserve">  2    일의 양(노동 강도)</t>
  </si>
  <si>
    <t xml:space="preserve">  3    일하는 시간(대)</t>
  </si>
  <si>
    <t xml:space="preserve">  4    능력에 맞는 일</t>
  </si>
  <si>
    <t xml:space="preserve">  5    정규직 여부</t>
  </si>
  <si>
    <t xml:space="preserve">  6    오래 일할 수 있음(장기근속 여부)</t>
  </si>
  <si>
    <t xml:space="preserve">  7    장애인을 위한 편의시설 설치 여부</t>
  </si>
  <si>
    <t xml:space="preserve">  8    장애인에 대한 이해 여부</t>
  </si>
  <si>
    <t xml:space="preserve">  9    대인관계(동료, 상사, 직원 등)</t>
  </si>
  <si>
    <t xml:space="preserve">  1    취업</t>
  </si>
  <si>
    <t xml:space="preserve">  2    구직(실업)</t>
  </si>
  <si>
    <t xml:space="preserve">  3    취업상태도 아니었고, 구직도 하지 않음</t>
  </si>
  <si>
    <t xml:space="preserve">              98    Refusal</t>
  </si>
  <si>
    <t xml:space="preserve">              99    Don't Know</t>
  </si>
  <si>
    <t>(넷째 = 14, 다섯째 = 15, ...)</t>
  </si>
  <si>
    <t>(셋째 = 113, 넷째 = 114, ...)</t>
  </si>
  <si>
    <t>(셋째 = 123, 넷째 = 134, ...)</t>
  </si>
  <si>
    <t>(셋째 = 133, 넷째 = 134, ...)</t>
  </si>
  <si>
    <t>(첫 번째 사람 = 31, 두 번째 사람 = 32, ...)</t>
  </si>
  <si>
    <t>(첫 번째 사람 = 311, 두 번째 사람 = 312, ...)</t>
  </si>
  <si>
    <t>(첫 번째 사람 = 321, 두 번째 사람 = 322, ...)</t>
  </si>
  <si>
    <t>(첫 번째 사람 = 51, 두 번째 사람 = 52, ...)</t>
  </si>
  <si>
    <t>(넷째 = 24, 다섯째 = 25, ...)</t>
  </si>
  <si>
    <t>(셋째 = 213, 넷째 = 214, ...)</t>
  </si>
  <si>
    <t>(셋째 = 223, 넷째 = 224, ...)</t>
  </si>
  <si>
    <t>(셋째 = 233, 넷째 = 234, ...)</t>
  </si>
  <si>
    <t xml:space="preserve">(첫 번째 사람 = 41, 두 번째 사람 = 42, ...) </t>
  </si>
  <si>
    <t>(첫 번째 사람 = 411, 두 번째 사람 = 412, ...)</t>
  </si>
  <si>
    <t>(첫 번째 사람 = 421, 두 번째 사람 = 422, ...)</t>
  </si>
  <si>
    <t>(첫 번째 사람 = 61, 두 번째 사람 = 62, ...)</t>
  </si>
  <si>
    <t>패널의 배우자</t>
  </si>
  <si>
    <t>패널의 어머니</t>
  </si>
  <si>
    <t>03</t>
  </si>
  <si>
    <t>패널의 배우자의 아버지</t>
  </si>
  <si>
    <t>패널의 배우자의 어머니</t>
  </si>
  <si>
    <t>04</t>
  </si>
  <si>
    <t xml:space="preserve">  98   Refusal</t>
    <phoneticPr fontId="5" type="noConversion"/>
  </si>
  <si>
    <t xml:space="preserve">  1    예</t>
    <phoneticPr fontId="5" type="noConversion"/>
  </si>
  <si>
    <t xml:space="preserve">  2    아니오</t>
    <phoneticPr fontId="5" type="noConversion"/>
  </si>
  <si>
    <t>98, 99</t>
    <phoneticPr fontId="5" type="noConversion"/>
  </si>
  <si>
    <t>정부일자리 창출사업으로 제공된 일자리 여부</t>
  </si>
  <si>
    <t>정부일자리 형태</t>
  </si>
  <si>
    <t>정부일자리 형태(기타)</t>
  </si>
  <si>
    <t>고용계약 체결 여부</t>
  </si>
  <si>
    <t xml:space="preserve"> 9998   Refusal</t>
    <phoneticPr fontId="5" type="noConversion"/>
  </si>
  <si>
    <t xml:space="preserve"> 9999   Don't Know</t>
    <phoneticPr fontId="5" type="noConversion"/>
  </si>
  <si>
    <t xml:space="preserve">  1    정보접근을 위한 작업보조기기</t>
    <phoneticPr fontId="5" type="noConversion"/>
  </si>
  <si>
    <t xml:space="preserve">  2    의사소통을 돕기 위한 작업보조기기</t>
    <phoneticPr fontId="5" type="noConversion"/>
  </si>
  <si>
    <t xml:space="preserve">  3    작업을 돕기 위한 작업보조기기</t>
    <phoneticPr fontId="5" type="noConversion"/>
  </si>
  <si>
    <t xml:space="preserve">  4    사무보조를 위한 작업보조기기</t>
    <phoneticPr fontId="5" type="noConversion"/>
  </si>
  <si>
    <t xml:space="preserve">  6    업무 수행시 작업보조기기가 필요하지 않음</t>
    <phoneticPr fontId="5" type="noConversion"/>
  </si>
  <si>
    <t xml:space="preserve">  9    주 작업장에 장애편의시설이 필요하지 않음</t>
    <phoneticPr fontId="5" type="noConversion"/>
  </si>
  <si>
    <t xml:space="preserve">  9    주 작업장에 장애편의시설이 설치되어 있지 않음</t>
    <phoneticPr fontId="5" type="noConversion"/>
  </si>
  <si>
    <t xml:space="preserve"> 98, 99</t>
  </si>
  <si>
    <t>9998, 9999</t>
    <phoneticPr fontId="5" type="noConversion"/>
  </si>
  <si>
    <t>3년제 대학 재학 이상 학력을 가진 패널</t>
    <phoneticPr fontId="5" type="noConversion"/>
  </si>
  <si>
    <t xml:space="preserve"> 9999998, 9999999</t>
  </si>
  <si>
    <t xml:space="preserve">  8    Refusal</t>
    <phoneticPr fontId="5" type="noConversion"/>
  </si>
  <si>
    <t xml:space="preserve">  9    Don't Know</t>
    <phoneticPr fontId="5" type="noConversion"/>
  </si>
  <si>
    <t>998, 999</t>
  </si>
  <si>
    <t>9998,9999</t>
  </si>
  <si>
    <t>999998,999999</t>
  </si>
  <si>
    <t>9999998,9999999</t>
  </si>
  <si>
    <t xml:space="preserve">  1    임금근로</t>
    <phoneticPr fontId="5" type="noConversion"/>
  </si>
  <si>
    <t xml:space="preserve">  2    자영업주</t>
    <phoneticPr fontId="5" type="noConversion"/>
  </si>
  <si>
    <t>9999998, 999999</t>
  </si>
  <si>
    <t xml:space="preserve">  9999998, 9999999</t>
  </si>
  <si>
    <t>8, 9</t>
  </si>
  <si>
    <t xml:space="preserve">  1    농림어업, 광업분야 </t>
    <phoneticPr fontId="5" type="noConversion"/>
  </si>
  <si>
    <t xml:space="preserve">  2    섬유분야 </t>
    <phoneticPr fontId="5" type="noConversion"/>
  </si>
  <si>
    <t xml:space="preserve">  4    금속분야 </t>
    <phoneticPr fontId="5" type="noConversion"/>
  </si>
  <si>
    <t xml:space="preserve">  5    기계/장비 분야</t>
    <phoneticPr fontId="5" type="noConversion"/>
  </si>
  <si>
    <t xml:space="preserve">  4    사업주 또는 사업주 단체의 훈련기관</t>
    <phoneticPr fontId="5" type="noConversion"/>
  </si>
  <si>
    <t xml:space="preserve">  6    협회나 단체, 연구소 등</t>
    <phoneticPr fontId="5" type="noConversion"/>
  </si>
  <si>
    <t>9998, 9999</t>
    <phoneticPr fontId="5" type="noConversion"/>
  </si>
  <si>
    <t>이전 조사 시 자격증 이름-6</t>
  </si>
  <si>
    <t>지난조사에서 일자리 있음</t>
  </si>
  <si>
    <t>[ICF01]시각적 능력 정도 측정</t>
  </si>
  <si>
    <t xml:space="preserve">  1    전혀 할 수 없다 : 제시된 내용을 할 수 있는 정도가 0-5%이내</t>
  </si>
  <si>
    <t xml:space="preserve">  2    상당히 어렵다 : 제시된 내용을 할 수 있는 정도가 6-25%이내</t>
  </si>
  <si>
    <t xml:space="preserve">  3    어려운 편이다 : 제시된 내용을 할 수 있는 정도가 26-70%이내</t>
  </si>
  <si>
    <t xml:space="preserve">  4    조금 어렵다 : 제시된 내용을 할 수 있는 정도가 71-95%이내</t>
  </si>
  <si>
    <t>[ICF01]청각적 능력 정도 측정</t>
  </si>
  <si>
    <t>[ICF01]언어적 능력(말하기) 정도 측정</t>
  </si>
  <si>
    <t>[ICF01]수학적 능력(사칙연산) 정도 측정</t>
  </si>
  <si>
    <t>[ICF01]언어적 능력(종합) 정도 측정</t>
  </si>
  <si>
    <t>[ICF01]육체적 능력(혼자 한가지 일 수행) 정도 측정</t>
  </si>
  <si>
    <t>[ICF01]육체적 능력(혼자 두가지 일 수행) 정도 측정</t>
  </si>
  <si>
    <t>[ICF01]언어적 능력(듣기) 정도 측정</t>
  </si>
  <si>
    <t>[ICF01]언어적 능력(비언어적 표현 이해) 정도 측정</t>
  </si>
  <si>
    <t>[ICF01]언어적 능력(생각/사건 표현) 정도 측정</t>
  </si>
  <si>
    <t>[ICF01]의사소통 능력(몸짓, 손짓, 표정) 정도 측정</t>
  </si>
  <si>
    <t>[ICF01]의사소통 능력(대화) 정도 측정</t>
  </si>
  <si>
    <t>[ICF01]육체적 능력(물건 옮기기) 정도 측정</t>
  </si>
  <si>
    <t>[ICF01]육체적 능력(손을 이용한 행동) 정도 측정</t>
  </si>
  <si>
    <t>[ICF01]운동능력(걷기, 산책) 정도 측정</t>
  </si>
  <si>
    <t>[ICF01]교통수단 이용가능 여부(단독) 정도 측정</t>
  </si>
  <si>
    <t>[ICF01]교통수단 운전 가능 여부 정도 측정</t>
  </si>
  <si>
    <t>[ICF02]신체적 능력</t>
  </si>
  <si>
    <t>[ICF02]생리적 현상 처리 능력</t>
  </si>
  <si>
    <t>[ICF02]때와 장소에 맞는 복장</t>
  </si>
  <si>
    <t>[ICF02]음식물 섭취가능</t>
  </si>
  <si>
    <t>[ICF02]자신 건강 돌볼 능력</t>
  </si>
  <si>
    <t>[ICF02]상품 서비스 비교 선택 구매</t>
  </si>
  <si>
    <t>[ICF02]집안일 수행</t>
  </si>
  <si>
    <t>[ICF02]가족 다른 사람 일상생활 도움제공</t>
  </si>
  <si>
    <t>[ICF02]부모 자녀 형제 관계형성</t>
  </si>
  <si>
    <t>[ICF02]친구 이웃 동료 지인 관계형성</t>
  </si>
  <si>
    <t>[ICF02]공식적 자리 인간관계</t>
  </si>
  <si>
    <t>[ICF02]정규교육과정 수행</t>
  </si>
  <si>
    <t>[ICF02]직업교육 프로그램 참여 이수</t>
  </si>
  <si>
    <t>[ICF02]직장생활 유지</t>
  </si>
  <si>
    <t>[ICF02]단순한 경제적 거래</t>
  </si>
  <si>
    <t>[ICF02]복잡한 경제적 거래</t>
  </si>
  <si>
    <t>[ICF02]사회생활 공동체 생활</t>
  </si>
  <si>
    <t>[ICF02]여가 휴식</t>
  </si>
  <si>
    <t>[ICF02]종교활동 참여</t>
  </si>
  <si>
    <t>[ICF02]사회 정치적 권리 행사</t>
  </si>
  <si>
    <t>사업체명 없는 이유</t>
  </si>
  <si>
    <t>%</t>
    <phoneticPr fontId="5" type="noConversion"/>
  </si>
  <si>
    <t>근로계약서 문서화 여부</t>
  </si>
  <si>
    <t>선호하는 업무내용</t>
  </si>
  <si>
    <t>선호하는 작업장소</t>
  </si>
  <si>
    <t>업무에 지장받는 환경요인-1</t>
  </si>
  <si>
    <t>업무에 지장받는 환경요인-2</t>
  </si>
  <si>
    <t>업무에 지장받는 환경요인-3</t>
  </si>
  <si>
    <t>업무에 지장받는 환경요인-4</t>
  </si>
  <si>
    <t>업무에 지장받는 환경요인-5</t>
  </si>
  <si>
    <t>업무에 지장받는 환경요인-6</t>
  </si>
  <si>
    <t>업무에 지장받는 환경요인-7</t>
  </si>
  <si>
    <t>업무에 지장받는 환경요인(기타)</t>
  </si>
  <si>
    <t xml:space="preserve">  1    농업 및 임업</t>
  </si>
  <si>
    <t xml:space="preserve">  2    어업</t>
  </si>
  <si>
    <t xml:space="preserve">  3    광업</t>
  </si>
  <si>
    <t xml:space="preserve">  4    제조업</t>
  </si>
  <si>
    <t xml:space="preserve">  5    전기, 가스 및 수도사업</t>
  </si>
  <si>
    <t xml:space="preserve">  8    숙박 및 음식점업</t>
  </si>
  <si>
    <t xml:space="preserve">  9    운수업</t>
  </si>
  <si>
    <t xml:space="preserve">  1    고위임직원 및 관리자</t>
  </si>
  <si>
    <t xml:space="preserve">  2    전문가</t>
  </si>
  <si>
    <t xml:space="preserve">  3    기술공 및 준전문가</t>
  </si>
  <si>
    <t xml:space="preserve">  4    사무종사자</t>
  </si>
  <si>
    <t xml:space="preserve">  5    서비스종사자</t>
  </si>
  <si>
    <t xml:space="preserve">  6    판매종사자</t>
  </si>
  <si>
    <t xml:space="preserve">  7    농림어업 숙련근로자</t>
  </si>
  <si>
    <t xml:space="preserve">  8    기능원 및 기능종사자</t>
  </si>
  <si>
    <t xml:space="preserve">  9    장치/기계 조작 및 조립 종사자</t>
  </si>
  <si>
    <t>(취업자)부업2 사업내용</t>
  </si>
  <si>
    <t>(취업자)부업2 산업코드</t>
  </si>
  <si>
    <t>(취업자)부업2 업무내용</t>
  </si>
  <si>
    <t>(취업자)부업2 직종코드</t>
  </si>
  <si>
    <t>(취업자)부업2 근무시간</t>
  </si>
  <si>
    <t>(취업자)부업2 종사상 지위</t>
  </si>
  <si>
    <t>* 2차조사부터 제6차 직업분류코드 적용함</t>
    <phoneticPr fontId="5" type="noConversion"/>
  </si>
  <si>
    <t>1개월 이상 근무한 마지막 일자리 유무</t>
    <phoneticPr fontId="7" type="noConversion"/>
  </si>
  <si>
    <t xml:space="preserve">     1    예</t>
  </si>
  <si>
    <t xml:space="preserve">     2    아니오</t>
  </si>
  <si>
    <t>1개월 이상 근무한 마지막 일자리 사업내용</t>
    <phoneticPr fontId="7" type="noConversion"/>
  </si>
  <si>
    <t xml:space="preserve">     2    어업</t>
  </si>
  <si>
    <t xml:space="preserve">     3    광업</t>
  </si>
  <si>
    <t xml:space="preserve">     4    제조업</t>
  </si>
  <si>
    <t xml:space="preserve">     5    전기, 가스 및 수도사업</t>
  </si>
  <si>
    <t xml:space="preserve">     6    건설업</t>
  </si>
  <si>
    <t xml:space="preserve">     7    도매및 소매업</t>
  </si>
  <si>
    <t xml:space="preserve">     8    숙박 및 음식점업</t>
  </si>
  <si>
    <t xml:space="preserve">     9    운수업</t>
  </si>
  <si>
    <t xml:space="preserve">    10    통신업</t>
  </si>
  <si>
    <t xml:space="preserve">    11    금융 및 보험업</t>
  </si>
  <si>
    <t xml:space="preserve">    12    부동산 및 임대업</t>
  </si>
  <si>
    <t xml:space="preserve">    13    사업 서비스업</t>
  </si>
  <si>
    <t xml:space="preserve">    14    공공행정,  국방 및 사회보장 행정</t>
  </si>
  <si>
    <t xml:space="preserve">    15    교육 서비스업</t>
  </si>
  <si>
    <t xml:space="preserve">    16    보건 및 사회복지사업</t>
  </si>
  <si>
    <t xml:space="preserve">    17    오락, 문화 및 운동관련 산업</t>
  </si>
  <si>
    <t xml:space="preserve">    18    기타 공공, 수리 및 개인 서비스업</t>
  </si>
  <si>
    <t xml:space="preserve">    19    가사 서비스업</t>
  </si>
  <si>
    <t xml:space="preserve">    20    국제 및 외국기관</t>
  </si>
  <si>
    <t>1개월 이상 근무한 마지막 일자리 직종코드</t>
    <phoneticPr fontId="7" type="noConversion"/>
  </si>
  <si>
    <t xml:space="preserve">     1    고위 임직원 및 관리자</t>
  </si>
  <si>
    <t xml:space="preserve">     2    전문가</t>
  </si>
  <si>
    <t xml:space="preserve">     3    기술공 및 준전문가</t>
  </si>
  <si>
    <t xml:space="preserve">     4    사무종사자</t>
  </si>
  <si>
    <t xml:space="preserve">     5    서비스 종사자</t>
  </si>
  <si>
    <t xml:space="preserve">     6    판매종사자</t>
  </si>
  <si>
    <t xml:space="preserve">     7    농림어업 숙련종사자</t>
  </si>
  <si>
    <t xml:space="preserve">     8    기능원 및 관련기능 종사자</t>
  </si>
  <si>
    <t xml:space="preserve">     9    장치 기계조작 및 조립종사자</t>
  </si>
  <si>
    <t xml:space="preserve">    10    단순노무종사자</t>
  </si>
  <si>
    <t xml:space="preserve">    11    군인</t>
  </si>
  <si>
    <t>1개월 이상 근무한 마지막 일자리 근무종료년도</t>
    <phoneticPr fontId="7" type="noConversion"/>
  </si>
  <si>
    <t xml:space="preserve">     1    상용근로자[정규직]</t>
  </si>
  <si>
    <t xml:space="preserve">     2    상용근로자[비정규직]</t>
  </si>
  <si>
    <t xml:space="preserve">     3    임시근로자</t>
  </si>
  <si>
    <t xml:space="preserve">     4    일용근로자</t>
  </si>
  <si>
    <t xml:space="preserve">     5    자영업자[노점 제외]</t>
  </si>
  <si>
    <t xml:space="preserve">     6    자영업자[노점]</t>
  </si>
  <si>
    <t xml:space="preserve">     7    고용주[농림어업 경영주 포함]</t>
  </si>
  <si>
    <t xml:space="preserve">     8    무급가족종사자</t>
  </si>
  <si>
    <t xml:space="preserve">     1    50만원 미만</t>
  </si>
  <si>
    <t xml:space="preserve">     2    50~99만원</t>
  </si>
  <si>
    <t xml:space="preserve">     3    100~149만원</t>
  </si>
  <si>
    <t xml:space="preserve">     4    150~199만원</t>
  </si>
  <si>
    <t xml:space="preserve">     5    200~299만원</t>
  </si>
  <si>
    <t xml:space="preserve">     6    300~499만원</t>
  </si>
  <si>
    <t xml:space="preserve">     7    500~999만원</t>
  </si>
  <si>
    <t xml:space="preserve">     8    1000만원 이상</t>
  </si>
  <si>
    <t xml:space="preserve">     1    장애로 인해 업무를 제대로 수행하지 못해서[장애상태의 악화]</t>
  </si>
  <si>
    <t xml:space="preserve">     2    장애이외의 질병이나 사고로[건강 문제]</t>
  </si>
  <si>
    <t xml:space="preserve">     3    더 좋은 일자리로 이직[창업]하기 위해</t>
  </si>
  <si>
    <t xml:space="preserve">     4    근무[또는 운영]하던 회사의 경영 악화[폐업 등]</t>
  </si>
  <si>
    <t xml:space="preserve">     5    고용계약기간[기간제  임시직  은퇴]이 다 되어서</t>
  </si>
  <si>
    <t xml:space="preserve">     6    근로조건[임금  복리후생  노동시간 등]의 문제</t>
  </si>
  <si>
    <t xml:space="preserve">     7    근무환경[장애인편의시설  작업장환경]의 문제</t>
  </si>
  <si>
    <t xml:space="preserve">     8    일이 너무 힘들고 어려움</t>
  </si>
  <si>
    <t xml:space="preserve">     9    일자리가 너무 멀고  출퇴근이 어려움</t>
  </si>
  <si>
    <t xml:space="preserve">     1    농업 및  임업</t>
    <phoneticPr fontId="5" type="noConversion"/>
  </si>
  <si>
    <t xml:space="preserve">    999998   Refusal</t>
    <phoneticPr fontId="5" type="noConversion"/>
  </si>
  <si>
    <t xml:space="preserve">    999999   Don't Know</t>
    <phoneticPr fontId="5" type="noConversion"/>
  </si>
  <si>
    <t xml:space="preserve">  1    상용근로자(정규직)</t>
  </si>
  <si>
    <t xml:space="preserve">  2    상용근로자(비정규직)</t>
  </si>
  <si>
    <t xml:space="preserve">  3    임시근로자</t>
  </si>
  <si>
    <t xml:space="preserve">  4    일용근로자</t>
  </si>
  <si>
    <t xml:space="preserve">  5    자영업자(노점 제외)</t>
  </si>
  <si>
    <t xml:space="preserve">  6    자영업자(노점)</t>
  </si>
  <si>
    <t xml:space="preserve">  7    고용주(농림어업 경영주 포함)</t>
  </si>
  <si>
    <t xml:space="preserve">  8    무급가족종사자</t>
  </si>
  <si>
    <t xml:space="preserve">  999998   Refusal</t>
  </si>
  <si>
    <t xml:space="preserve">  999999   Don't Know</t>
  </si>
  <si>
    <t xml:space="preserve">  1    50만원 미만</t>
  </si>
  <si>
    <t xml:space="preserve">  2    50~99만원</t>
  </si>
  <si>
    <t xml:space="preserve">  2    장애이외의 질병이나 사고로(건강 문제)</t>
  </si>
  <si>
    <t xml:space="preserve">  3    더 좋은 일자리로 이직(창업)하기 위해</t>
  </si>
  <si>
    <t xml:space="preserve">  4    근무(또는 운영)하던 회사의 경영 악화(폐업 등)</t>
  </si>
  <si>
    <t xml:space="preserve">  5    고용계약기간(기간제, 임시직, 은퇴)이 다 되어서</t>
  </si>
  <si>
    <t>* 2차조사 : 해당값이 변한 경우에만 기재</t>
    <phoneticPr fontId="5" type="noConversion"/>
  </si>
  <si>
    <t>육체활동 능력-2</t>
  </si>
  <si>
    <t>육체활동 능력-3</t>
  </si>
  <si>
    <t>육체활동 능력-4</t>
  </si>
  <si>
    <t>육체활동 능력-5</t>
  </si>
  <si>
    <t>육체활동 능력-6</t>
  </si>
  <si>
    <t xml:space="preserve">  1    노동부(고용지원센터)</t>
  </si>
  <si>
    <t xml:space="preserve">  3    보건복지가족부[(구)보건복지부]</t>
  </si>
  <si>
    <t xml:space="preserve">  9    교육과학기술부[(구)교육부, 특수학교 포함]</t>
  </si>
  <si>
    <t>제공기관1-2</t>
  </si>
  <si>
    <t>제공기관2-2</t>
  </si>
  <si>
    <t>제공기관3-2</t>
  </si>
  <si>
    <t>제공기관4-2</t>
  </si>
  <si>
    <t>제공기관1-3</t>
  </si>
  <si>
    <t>제공기관2-3</t>
  </si>
  <si>
    <t>제공기관3-3</t>
  </si>
  <si>
    <t>제공기관4-3</t>
  </si>
  <si>
    <t>제공기관1-4</t>
  </si>
  <si>
    <t>제공기관2-4</t>
  </si>
  <si>
    <t>제공기관3-4</t>
  </si>
  <si>
    <t>제공기관4-4</t>
  </si>
  <si>
    <t>제공기관(기타)-4</t>
  </si>
  <si>
    <t>제공기관1-5</t>
  </si>
  <si>
    <t>제공기관2-5</t>
  </si>
  <si>
    <t>제공기관3-5</t>
  </si>
  <si>
    <t>제공기관4-5</t>
  </si>
  <si>
    <t>제공기관(기타)-5</t>
  </si>
  <si>
    <t>제공기관1-6</t>
  </si>
  <si>
    <t>제공기관2-6</t>
  </si>
  <si>
    <t>제공기관3-6</t>
  </si>
  <si>
    <t>제공기관4-6</t>
  </si>
  <si>
    <t>제공기관(기타)-6</t>
  </si>
  <si>
    <t xml:space="preserve">  1    긍정적인 영향을 미칠 것으로 예상된다</t>
  </si>
  <si>
    <t xml:space="preserve">  2    부정적인 영향을 미칠 것으로 예상된다</t>
  </si>
  <si>
    <t xml:space="preserve">  3    별다른 영향을 미치지 않을 것으로 예상된다</t>
  </si>
  <si>
    <t xml:space="preserve">  1    시설/장비의 설치 또는 개조</t>
  </si>
  <si>
    <t xml:space="preserve">  2    재활, 기능평가, 치료 등을 위한 근무시간의 변경 또는 조정</t>
  </si>
  <si>
    <t xml:space="preserve">  3    훈련 제공 또는 훈련에 있어 정당한 편의 제공</t>
  </si>
  <si>
    <t xml:space="preserve">  4    지도 매뉴얼 또는 참고자료의 변경</t>
  </si>
  <si>
    <t xml:space="preserve">  5    시험 또는 평가과정의 개선(시험시간 연장, 확대 답안지 제공 등</t>
  </si>
  <si>
    <t xml:space="preserve">  6    장애인보조기구의 설치/운영</t>
  </si>
  <si>
    <t xml:space="preserve">  7    근로지원인, 낭독자, 수화통역사 등의 보조인 배치</t>
  </si>
  <si>
    <t xml:space="preserve">    98, 99</t>
  </si>
  <si>
    <t>하루 평균 수면시간-분</t>
  </si>
  <si>
    <t>전체패널</t>
  </si>
  <si>
    <t xml:space="preserve">    9999998, 9999999</t>
  </si>
  <si>
    <t>* 1차조사 : 부업소득을 별도로 기재</t>
    <phoneticPr fontId="5" type="noConversion"/>
  </si>
  <si>
    <t>가구원 성별-9</t>
  </si>
  <si>
    <t>패널과의 관계코드-9</t>
  </si>
  <si>
    <t>주민등록상 생년-9</t>
  </si>
  <si>
    <t>주민등록상 생월-9</t>
  </si>
  <si>
    <t>주민등록상 생월(계절)-9</t>
  </si>
  <si>
    <t>최종학력-학교-9</t>
  </si>
  <si>
    <t>최종학력-졸업여부-9</t>
  </si>
  <si>
    <t xml:space="preserve">    8, 9</t>
  </si>
  <si>
    <t>장애 유무-9</t>
  </si>
  <si>
    <t>장애유형-9</t>
  </si>
  <si>
    <t>장애등급-9</t>
  </si>
  <si>
    <t>지체 3급 장애부위-9</t>
  </si>
  <si>
    <t>혼인상태-9</t>
  </si>
  <si>
    <t>취업상태-9</t>
  </si>
  <si>
    <t>월평균 소득-9</t>
  </si>
  <si>
    <t>월평균 소득(범주)-9</t>
  </si>
  <si>
    <t>bc201007012</t>
  </si>
  <si>
    <t>지난 해 6월부터 15일 이상 일하지 못한 달-12</t>
    <phoneticPr fontId="5" type="noConversion"/>
  </si>
  <si>
    <t xml:space="preserve">  1    2007년 6월</t>
    <phoneticPr fontId="5" type="noConversion"/>
  </si>
  <si>
    <t xml:space="preserve">  2    2007년 7월</t>
    <phoneticPr fontId="5" type="noConversion"/>
  </si>
  <si>
    <t xml:space="preserve">  3    2007년 8월</t>
    <phoneticPr fontId="5" type="noConversion"/>
  </si>
  <si>
    <t xml:space="preserve">  4    2007년 9월</t>
    <phoneticPr fontId="5" type="noConversion"/>
  </si>
  <si>
    <t xml:space="preserve">  5    2007년 10월</t>
    <phoneticPr fontId="5" type="noConversion"/>
  </si>
  <si>
    <t xml:space="preserve">  6    2007년 11월</t>
    <phoneticPr fontId="5" type="noConversion"/>
  </si>
  <si>
    <t xml:space="preserve">  7    2007년 12월</t>
    <phoneticPr fontId="5" type="noConversion"/>
  </si>
  <si>
    <t xml:space="preserve">  8    2008년 1월</t>
    <phoneticPr fontId="5" type="noConversion"/>
  </si>
  <si>
    <t xml:space="preserve">  9    2008년 2월</t>
    <phoneticPr fontId="5" type="noConversion"/>
  </si>
  <si>
    <t xml:space="preserve">    9998   Refusal</t>
    <phoneticPr fontId="5" type="noConversion"/>
  </si>
  <si>
    <t xml:space="preserve">    9999   Don't Know</t>
    <phoneticPr fontId="5" type="noConversion"/>
  </si>
  <si>
    <t xml:space="preserve">    91    봄</t>
    <phoneticPr fontId="5" type="noConversion"/>
  </si>
  <si>
    <t xml:space="preserve">    92    여름</t>
    <phoneticPr fontId="5" type="noConversion"/>
  </si>
  <si>
    <t xml:space="preserve">    93    가을</t>
    <phoneticPr fontId="5" type="noConversion"/>
  </si>
  <si>
    <t xml:space="preserve">    94    겨울</t>
    <phoneticPr fontId="5" type="noConversion"/>
  </si>
  <si>
    <t xml:space="preserve">    98     Refusal</t>
    <phoneticPr fontId="5" type="noConversion"/>
  </si>
  <si>
    <t xml:space="preserve">    99     Don't Know</t>
    <phoneticPr fontId="5" type="noConversion"/>
  </si>
  <si>
    <t>일자리1 근무시작년도</t>
    <phoneticPr fontId="5" type="noConversion"/>
  </si>
  <si>
    <t>일자리1 근무시작월</t>
    <phoneticPr fontId="5" type="noConversion"/>
  </si>
  <si>
    <t>일자리1 근무시작계절</t>
    <phoneticPr fontId="5" type="noConversion"/>
  </si>
  <si>
    <t>일자리1 근무종료년도</t>
    <phoneticPr fontId="5" type="noConversion"/>
  </si>
  <si>
    <t>일자리1 직종코드</t>
    <phoneticPr fontId="5" type="noConversion"/>
  </si>
  <si>
    <t>일자리1 업무내용</t>
    <phoneticPr fontId="5" type="noConversion"/>
  </si>
  <si>
    <t>일자리1 산업코드</t>
    <phoneticPr fontId="5" type="noConversion"/>
  </si>
  <si>
    <t>일자리1 사업내용</t>
    <phoneticPr fontId="5" type="noConversion"/>
  </si>
  <si>
    <t>현재 일자리 외 지난 1년간 주업으로 한 일자리 개수</t>
    <phoneticPr fontId="5" type="noConversion"/>
  </si>
  <si>
    <t>현재 일자리 외 지난 1년간 주업으로 한 일자리 유무</t>
    <phoneticPr fontId="5" type="noConversion"/>
  </si>
  <si>
    <t>일자리1 근무종료월</t>
    <phoneticPr fontId="5" type="noConversion"/>
  </si>
  <si>
    <t>일자리1 근무종료계절</t>
    <phoneticPr fontId="5" type="noConversion"/>
  </si>
  <si>
    <t>일자리1 종사상 지위</t>
    <phoneticPr fontId="5" type="noConversion"/>
  </si>
  <si>
    <t>일자리1 소득</t>
    <phoneticPr fontId="5" type="noConversion"/>
  </si>
  <si>
    <t>일자리1 소득범주</t>
    <phoneticPr fontId="5" type="noConversion"/>
  </si>
  <si>
    <t xml:space="preserve">     1    79만원 미만</t>
    <phoneticPr fontId="5" type="noConversion"/>
  </si>
  <si>
    <t xml:space="preserve">     2    79~99만원</t>
    <phoneticPr fontId="5" type="noConversion"/>
  </si>
  <si>
    <t xml:space="preserve">     3    100~149만원</t>
    <phoneticPr fontId="5" type="noConversion"/>
  </si>
  <si>
    <t xml:space="preserve">     98   Refusal</t>
    <phoneticPr fontId="5" type="noConversion"/>
  </si>
  <si>
    <t xml:space="preserve">     99   Don't Know</t>
    <phoneticPr fontId="5" type="noConversion"/>
  </si>
  <si>
    <t xml:space="preserve">  1   사업개시 후 1개월 이내</t>
  </si>
  <si>
    <t xml:space="preserve">  2   1개월 이상 3개월 이내</t>
  </si>
  <si>
    <t xml:space="preserve">  3   3개월 이상 6개월 이내</t>
  </si>
  <si>
    <t xml:space="preserve">  4   6개월 이상 1년 이내</t>
  </si>
  <si>
    <t xml:space="preserve">  5   1년 이상 2년 이내</t>
  </si>
  <si>
    <t xml:space="preserve">  6   2년 이상 3년 이내</t>
  </si>
  <si>
    <t xml:space="preserve">  7   3년 이상 5년 이내</t>
  </si>
  <si>
    <t xml:space="preserve">  8   5년 이상</t>
  </si>
  <si>
    <t xml:space="preserve"> 98   Refusal</t>
  </si>
  <si>
    <t xml:space="preserve"> 99   Don't Know</t>
  </si>
  <si>
    <t>일자리2 사업내용</t>
    <phoneticPr fontId="5" type="noConversion"/>
  </si>
  <si>
    <t>일자리2 산업코드</t>
    <phoneticPr fontId="5" type="noConversion"/>
  </si>
  <si>
    <t>일자리2 업무내용</t>
    <phoneticPr fontId="5" type="noConversion"/>
  </si>
  <si>
    <t>일자리2 직종코드</t>
    <phoneticPr fontId="5" type="noConversion"/>
  </si>
  <si>
    <t>일자리2 근무시작년도</t>
    <phoneticPr fontId="5" type="noConversion"/>
  </si>
  <si>
    <t>일자리2 근무시작월</t>
    <phoneticPr fontId="5" type="noConversion"/>
  </si>
  <si>
    <t>일자리2 근무시작계절</t>
    <phoneticPr fontId="5" type="noConversion"/>
  </si>
  <si>
    <t>일자리2 근무종료년도</t>
    <phoneticPr fontId="5" type="noConversion"/>
  </si>
  <si>
    <t>일자리2 근무종료월</t>
    <phoneticPr fontId="5" type="noConversion"/>
  </si>
  <si>
    <t>일자리2 근무종료계절</t>
    <phoneticPr fontId="5" type="noConversion"/>
  </si>
  <si>
    <t>일자리2 종사상 지위</t>
    <phoneticPr fontId="5" type="noConversion"/>
  </si>
  <si>
    <t>일자리2 소득</t>
    <phoneticPr fontId="5" type="noConversion"/>
  </si>
  <si>
    <t>일자리2 소득범주</t>
    <phoneticPr fontId="5" type="noConversion"/>
  </si>
  <si>
    <t>일자리3 소득범주</t>
    <phoneticPr fontId="5" type="noConversion"/>
  </si>
  <si>
    <t>일자리3 소득</t>
    <phoneticPr fontId="5" type="noConversion"/>
  </si>
  <si>
    <t>일자리3 종사상 지위</t>
    <phoneticPr fontId="5" type="noConversion"/>
  </si>
  <si>
    <t>일자리3 근무종료계절</t>
    <phoneticPr fontId="5" type="noConversion"/>
  </si>
  <si>
    <t>일자리3 근무종료월</t>
    <phoneticPr fontId="5" type="noConversion"/>
  </si>
  <si>
    <t>일자리3 근무종료년도</t>
    <phoneticPr fontId="5" type="noConversion"/>
  </si>
  <si>
    <t>일자리3 근무시작계절</t>
    <phoneticPr fontId="5" type="noConversion"/>
  </si>
  <si>
    <t>일자리3 근무시작월</t>
    <phoneticPr fontId="5" type="noConversion"/>
  </si>
  <si>
    <t>일자리3 근무시작년도</t>
    <phoneticPr fontId="5" type="noConversion"/>
  </si>
  <si>
    <t>일자리3 직종코드</t>
    <phoneticPr fontId="5" type="noConversion"/>
  </si>
  <si>
    <t>일자리3 업무내용</t>
    <phoneticPr fontId="5" type="noConversion"/>
  </si>
  <si>
    <t>일자리3 산업코드</t>
    <phoneticPr fontId="5" type="noConversion"/>
  </si>
  <si>
    <t>일자리3 사업내용</t>
    <phoneticPr fontId="5" type="noConversion"/>
  </si>
  <si>
    <t>a01w001001</t>
  </si>
  <si>
    <t>a01w001002</t>
  </si>
  <si>
    <t>a01w001003</t>
  </si>
  <si>
    <t>a01w001004</t>
  </si>
  <si>
    <t>a01w001005</t>
  </si>
  <si>
    <t>a01w001006</t>
  </si>
  <si>
    <t>a01w001007</t>
  </si>
  <si>
    <t>a01w002001</t>
  </si>
  <si>
    <t>a01w002002</t>
  </si>
  <si>
    <t>a01w002003</t>
  </si>
  <si>
    <t>a01w002004</t>
  </si>
  <si>
    <t>a01w002005</t>
  </si>
  <si>
    <t>a01w002006</t>
  </si>
  <si>
    <t>a01w002007</t>
  </si>
  <si>
    <t>a01w002008</t>
  </si>
  <si>
    <t>a01w002008t</t>
  </si>
  <si>
    <t>a01w003001</t>
  </si>
  <si>
    <t>a01w003001t</t>
  </si>
  <si>
    <t>a01w003002</t>
  </si>
  <si>
    <t>a01w003002t</t>
  </si>
  <si>
    <t>a01w003003</t>
  </si>
  <si>
    <t>a01w003003t</t>
  </si>
  <si>
    <t>a01w003004</t>
  </si>
  <si>
    <t>a01w003004t</t>
  </si>
  <si>
    <t>a01w003005</t>
  </si>
  <si>
    <t>a01w003006</t>
  </si>
  <si>
    <t>a01w003007</t>
  </si>
  <si>
    <t>a01w003008</t>
  </si>
  <si>
    <t>a01w003009</t>
  </si>
  <si>
    <t>a01w003010</t>
  </si>
  <si>
    <t>a01w003011</t>
  </si>
  <si>
    <t>a01w003012</t>
  </si>
  <si>
    <t>a01w003013</t>
  </si>
  <si>
    <t>a01w003014</t>
  </si>
  <si>
    <t>a01w003015</t>
  </si>
  <si>
    <t>a01w003016</t>
  </si>
  <si>
    <t>a01w003017</t>
  </si>
  <si>
    <t>a01w003018</t>
  </si>
  <si>
    <t>a01w003019</t>
  </si>
  <si>
    <t>a01w003020</t>
  </si>
  <si>
    <t>a01w003020t</t>
  </si>
  <si>
    <t>a01w003021</t>
  </si>
  <si>
    <t>a01w003021t</t>
  </si>
  <si>
    <t>a01o001001</t>
  </si>
  <si>
    <t>a01o001002</t>
  </si>
  <si>
    <t>a01o001003</t>
  </si>
  <si>
    <t>a01o001004</t>
  </si>
  <si>
    <t>a01o001004t</t>
  </si>
  <si>
    <t>a01o001005</t>
  </si>
  <si>
    <t>a01o001005t</t>
  </si>
  <si>
    <t>a01o001006</t>
  </si>
  <si>
    <t>a01o001007t</t>
  </si>
  <si>
    <t>a01o001008</t>
  </si>
  <si>
    <t>a01o001008t</t>
  </si>
  <si>
    <t>a01o001009</t>
  </si>
  <si>
    <t>a01o001009t</t>
  </si>
  <si>
    <t>a01o001010</t>
  </si>
  <si>
    <t>a01o001010t</t>
  </si>
  <si>
    <t>노후준비 상황-1순위(1차)</t>
  </si>
  <si>
    <t>노후준비 상황-2순위(1차)</t>
  </si>
  <si>
    <t xml:space="preserve">               1    과거 일을 한 적이 있으며, 이미 은퇴를 했다</t>
  </si>
  <si>
    <t xml:space="preserve">               2    일을 한 적도 없으며 앞으로도 일할 생각이 없다</t>
  </si>
  <si>
    <t xml:space="preserve">               3    조만간 은퇴 할 예정이다</t>
  </si>
  <si>
    <t xml:space="preserve">               4    건강이 허락하는 한 은퇴할 계획이 없다</t>
  </si>
  <si>
    <t xml:space="preserve">             998   Refusal</t>
  </si>
  <si>
    <t xml:space="preserve">             999   Don't Know</t>
  </si>
  <si>
    <t xml:space="preserve">               1    장애가 발생해서</t>
  </si>
  <si>
    <t xml:space="preserve">               2    장애로 인해 업무를 제대로 수행하지 못해서(또는 장애상태의 악</t>
  </si>
  <si>
    <t xml:space="preserve">               3    장애와 상관없이 육체적으로 일을 하기 힘들어져서(장애 이외 질</t>
  </si>
  <si>
    <t xml:space="preserve">               4    퇴직연령이 되어서</t>
  </si>
  <si>
    <t xml:space="preserve">               5    일자리에서 은퇴를 강요해서</t>
  </si>
  <si>
    <t xml:space="preserve">               6    일하기가 싫어져서</t>
  </si>
  <si>
    <t xml:space="preserve">               7    일하던 곳의 사업이 안되고 운영이 어려워서(폐업 등)</t>
  </si>
  <si>
    <t xml:space="preserve">               8    더 많은 여가시간을 보내기 위해(휴식, 취미활동 등)</t>
  </si>
  <si>
    <t xml:space="preserve">               9    가족적 이유(가사, 육아, 돌봄 등)</t>
  </si>
  <si>
    <t xml:space="preserve">              10    다른 일자리를 찾을 수 없어서 포기함</t>
  </si>
  <si>
    <t xml:space="preserve">              11    기타</t>
  </si>
  <si>
    <t xml:space="preserve">              12    특별히 없음</t>
  </si>
  <si>
    <t xml:space="preserve">               1    매우 불만족</t>
  </si>
  <si>
    <t xml:space="preserve">               2    대체로 불만족</t>
  </si>
  <si>
    <t xml:space="preserve">               3    대체로 만족</t>
  </si>
  <si>
    <t xml:space="preserve">               4    매우 만족</t>
  </si>
  <si>
    <t xml:space="preserve">               1    생활비를 벌거나 가족을 부양하기 위해</t>
  </si>
  <si>
    <t xml:space="preserve">               2    노후자금을 마련하려고</t>
  </si>
  <si>
    <t xml:space="preserve">               3    용돈이나 여가 활동비를 벌기 위해</t>
  </si>
  <si>
    <t xml:space="preserve">               4    그동안 쌓은 경험과 지식을 활용하기 위해</t>
  </si>
  <si>
    <t xml:space="preserve">               5    사회나 다른 사람을 도우려고</t>
  </si>
  <si>
    <t xml:space="preserve">               6    건강을 위해</t>
  </si>
  <si>
    <t xml:space="preserve">               7    집에 있으면 무료해서</t>
  </si>
  <si>
    <t xml:space="preserve">               8    기타</t>
  </si>
  <si>
    <t xml:space="preserve">               9    특별히 없음</t>
  </si>
  <si>
    <t xml:space="preserve">               1    저축, 적금 등</t>
  </si>
  <si>
    <t xml:space="preserve">               2    국가운영 공적연금 가입 및 수령</t>
  </si>
  <si>
    <t xml:space="preserve">               3    민간금융 개인연금(주택연금 등) 가입 및 수령</t>
  </si>
  <si>
    <t xml:space="preserve">               4    퇴직연금, 퇴직보험 가입 및 수령</t>
  </si>
  <si>
    <t xml:space="preserve">               5    주식, 펀드, 채권 등 운용</t>
  </si>
  <si>
    <t xml:space="preserve">               6    부동산(월세 또는 전세금) 이용</t>
  </si>
  <si>
    <t xml:space="preserve">               7    저축성 보험 등 민간보험 가입 및 수령</t>
  </si>
  <si>
    <t xml:space="preserve">               1    있음</t>
  </si>
  <si>
    <t xml:space="preserve">               2    없음</t>
  </si>
  <si>
    <t xml:space="preserve">               1    자녀를 처음 임신하기 전</t>
  </si>
  <si>
    <t xml:space="preserve">               2    처음 자녀를 임신한 이후부터 마지막 자녀가 만18세에 이르기 전</t>
  </si>
  <si>
    <t xml:space="preserve">               3    마지막 자녀가 만18세에 이른 이후</t>
  </si>
  <si>
    <t xml:space="preserve">               1    스스로 일을 그만둔 적이 있음</t>
  </si>
  <si>
    <t xml:space="preserve">               2    회사의 강요, 압박으로 인해 일을 그만둔 적이 있음</t>
  </si>
  <si>
    <t xml:space="preserve">               3    1개월 이상 유급휴가 또는 유급 휴직한 적이 있음</t>
  </si>
  <si>
    <t xml:space="preserve">               4    1개월 이상 무급휴가 또는 무급 휴직한 적이 있음</t>
  </si>
  <si>
    <t xml:space="preserve">               5    업무량, 업무시간 등에 있어 조정이 있었음</t>
  </si>
  <si>
    <t xml:space="preserve">               8    별다른 요청도 하지 않았으며, 일에 있어서의 변화도 없었음</t>
  </si>
  <si>
    <t xml:space="preserve">               1    패널 본인 및 남편</t>
  </si>
  <si>
    <t xml:space="preserve">               2    동거하고 있는 가족과 친지</t>
  </si>
  <si>
    <t xml:space="preserve">               3    비동거하고 있는 가족과 친지</t>
  </si>
  <si>
    <t xml:space="preserve">               4    동거하고 있는 타인(아이 보는 아줌마, 파출부 등)</t>
  </si>
  <si>
    <t xml:space="preserve">               5    비동거하고 있는 타인(아이보는 아줌마, 파출부 등)</t>
  </si>
  <si>
    <t xml:space="preserve">               6    어린이집, 놀이방, 보육시설</t>
  </si>
  <si>
    <t xml:space="preserve">               7    혼자 또는 아동끼리 지냈음</t>
  </si>
  <si>
    <t xml:space="preserve">               1    자녀양육으로 인해 취업, 가사 등 다른 일을 병행하기 어려웠음</t>
  </si>
  <si>
    <t xml:space="preserve">               2    자녀를 돌보아 줄 적당한 사람 및 시설이 없었음</t>
  </si>
  <si>
    <t xml:space="preserve">               3    자녀의 양육비용이 많이 들었음</t>
  </si>
  <si>
    <t xml:space="preserve">               4    육체적으로 양육하기가 힘들었음(장애 및 건강상태로 인해)</t>
  </si>
  <si>
    <t xml:space="preserve">               5    자녀의 교육, 건강관리 등이 어려웠음</t>
  </si>
  <si>
    <t xml:space="preserve">               6    배우자 및 가족의 협조가 부족하였음</t>
  </si>
  <si>
    <t xml:space="preserve">               8    없음</t>
  </si>
  <si>
    <t xml:space="preserve">               1    1시간 미만</t>
  </si>
  <si>
    <t xml:space="preserve">               2    1시간 이상 2시간 미만</t>
  </si>
  <si>
    <t xml:space="preserve">               3    2시간 이상 3시간 미만</t>
  </si>
  <si>
    <t xml:space="preserve">               4    3시간 이상 4시간 미만</t>
  </si>
  <si>
    <t xml:space="preserve">               5    4시간 이상 6시간 미만</t>
  </si>
  <si>
    <t xml:space="preserve">               6    6시간 이상 9시간 미만</t>
  </si>
  <si>
    <t xml:space="preserve">               7    9시간 이상 12시간 미만</t>
  </si>
  <si>
    <t xml:space="preserve">               8    12시간 이상</t>
  </si>
  <si>
    <t xml:space="preserve">               1    매우 부담된다</t>
  </si>
  <si>
    <t xml:space="preserve">               2    부담되는 편이다</t>
  </si>
  <si>
    <t xml:space="preserve">               3    보통이다</t>
  </si>
  <si>
    <t xml:space="preserve">               4    부담되지 않는 편이다</t>
  </si>
  <si>
    <t xml:space="preserve">               5    전혀 부담되지 않는다</t>
  </si>
  <si>
    <t xml:space="preserve">               8    해당없음</t>
  </si>
  <si>
    <t xml:space="preserve">               1    전혀 그렇지 않다</t>
  </si>
  <si>
    <t xml:space="preserve">               2    그렇지 않다</t>
  </si>
  <si>
    <t xml:space="preserve">               4    그렇다</t>
  </si>
  <si>
    <t xml:space="preserve">               5    매우 그렇다</t>
  </si>
  <si>
    <t xml:space="preserve">               1    여성 장애인 전문 취업알선 등 취업기회 및 정보 확대</t>
  </si>
  <si>
    <t xml:space="preserve">               2    업무량, 업무시간 등 조정(근로여건 개선)</t>
  </si>
  <si>
    <t xml:space="preserve">               3    여성 장애인 전문 직업훈련 기회 확대</t>
  </si>
  <si>
    <t xml:space="preserve">               4    직장 내 탁아소, 휴게실 등 여성 장애인 편의시설 설치</t>
  </si>
  <si>
    <t xml:space="preserve">               5    출산휴가, 육아휴직제도 등 마련</t>
  </si>
  <si>
    <t xml:space="preserve">               6    가사/출산/육아도우미 지원</t>
  </si>
  <si>
    <t xml:space="preserve">               7    자녀양육비 및 교육비 지원</t>
  </si>
  <si>
    <t xml:space="preserve">               8    직장 내 성희롱, 성차별 방지</t>
  </si>
  <si>
    <t xml:space="preserve">               9    여성 장애인 취업가산점 부여 등 혜택 마련</t>
  </si>
  <si>
    <t xml:space="preserve">              10    고용주 및 사회의 인식개선</t>
  </si>
  <si>
    <t xml:space="preserve">              11    장애인 의무고용제도 등 관련 제도 개선(여성비율 고려 등)</t>
  </si>
  <si>
    <t xml:space="preserve">              13    없음</t>
  </si>
  <si>
    <t>a01w003020에 12 응답자</t>
    <phoneticPr fontId="5" type="noConversion"/>
  </si>
  <si>
    <t>a01w003021에 12 응답자</t>
    <phoneticPr fontId="5" type="noConversion"/>
  </si>
  <si>
    <t>은퇴시기</t>
    <phoneticPr fontId="5" type="noConversion"/>
  </si>
  <si>
    <t>은퇴 이유-2순위</t>
    <phoneticPr fontId="5" type="noConversion"/>
  </si>
  <si>
    <t>3차년도 본조사</t>
  </si>
  <si>
    <t>결혼 경험</t>
    <phoneticPr fontId="5" type="noConversion"/>
  </si>
  <si>
    <t>출산 경험</t>
    <phoneticPr fontId="5" type="noConversion"/>
  </si>
  <si>
    <t>자녀 수</t>
    <phoneticPr fontId="5" type="noConversion"/>
  </si>
  <si>
    <t>동거 자녀 수</t>
    <phoneticPr fontId="5" type="noConversion"/>
  </si>
  <si>
    <t>비동거 자녀 수</t>
    <phoneticPr fontId="5" type="noConversion"/>
  </si>
  <si>
    <t>장애발생 시기(임신/출산 관련)</t>
    <phoneticPr fontId="5" type="noConversion"/>
  </si>
  <si>
    <t>자녀 임신/양육/교육 중 일한 경험</t>
    <phoneticPr fontId="5" type="noConversion"/>
  </si>
  <si>
    <t>임신/양육/교육으로 인한 일자리 변화 내용-1</t>
    <phoneticPr fontId="5" type="noConversion"/>
  </si>
  <si>
    <t>임신/양육/교육으로 인한 일자리 변화 내용-2</t>
    <phoneticPr fontId="5" type="noConversion"/>
  </si>
  <si>
    <t>임신/양육/교육으로 인한 일자리 변화 내용-3</t>
    <phoneticPr fontId="5" type="noConversion"/>
  </si>
  <si>
    <t>임신/양육/교육으로 인한 일자리 변화 내용-4</t>
    <phoneticPr fontId="5" type="noConversion"/>
  </si>
  <si>
    <t>임신/양육/교육으로 인한 일자리 변화 내용-5</t>
    <phoneticPr fontId="5" type="noConversion"/>
  </si>
  <si>
    <t>임신/양육/교육으로 인한 일자리 변화 내용-6</t>
    <phoneticPr fontId="5" type="noConversion"/>
  </si>
  <si>
    <t>임신/양육/교육으로 인한 일자리 변화 내용-7</t>
    <phoneticPr fontId="5" type="noConversion"/>
  </si>
  <si>
    <t>a01w001007에서 1 응답자</t>
    <phoneticPr fontId="5" type="noConversion"/>
  </si>
  <si>
    <t>임신/양육/교육으로 인한 일자리 변화 내용-8</t>
    <phoneticPr fontId="5" type="noConversion"/>
  </si>
  <si>
    <t>임신/양육/교육으로 인한 일자리 변화 내용(기타)</t>
    <phoneticPr fontId="5" type="noConversion"/>
  </si>
  <si>
    <t>주된 양육자-첫째 자녀</t>
    <phoneticPr fontId="5" type="noConversion"/>
  </si>
  <si>
    <t>a01w001006에서 1, 2, 응답자</t>
    <phoneticPr fontId="5" type="noConversion"/>
  </si>
  <si>
    <t>주된 양육자-첫째 자녀(기타)</t>
    <phoneticPr fontId="5" type="noConversion"/>
  </si>
  <si>
    <t>주된 양육자-둘째 자녀</t>
    <phoneticPr fontId="5" type="noConversion"/>
  </si>
  <si>
    <t>주된 양육자-둘째 자녀(기타)</t>
    <phoneticPr fontId="5" type="noConversion"/>
  </si>
  <si>
    <t>양육 관련 애로사항-1순위</t>
    <phoneticPr fontId="5" type="noConversion"/>
  </si>
  <si>
    <t>양육 관련 애로사항-1순위(기타)</t>
    <phoneticPr fontId="5" type="noConversion"/>
  </si>
  <si>
    <t>양육 관련 애로사항-2순위</t>
    <phoneticPr fontId="5" type="noConversion"/>
  </si>
  <si>
    <t>양육 관련 애로사항-2순위(기타)</t>
    <phoneticPr fontId="5" type="noConversion"/>
  </si>
  <si>
    <t>가사분담 비율(본인)</t>
    <phoneticPr fontId="5" type="noConversion"/>
  </si>
  <si>
    <t>가사분담 비율(남편)</t>
    <phoneticPr fontId="5" type="noConversion"/>
  </si>
  <si>
    <t>가사분담 비율(부모)</t>
    <phoneticPr fontId="5" type="noConversion"/>
  </si>
  <si>
    <t>가사분담 비율(자녀)</t>
    <phoneticPr fontId="5" type="noConversion"/>
  </si>
  <si>
    <t>가사분담 비율(기타 가구원)</t>
    <phoneticPr fontId="5" type="noConversion"/>
  </si>
  <si>
    <t>하루 평균 가사노동 시간-시간</t>
    <phoneticPr fontId="5" type="noConversion"/>
  </si>
  <si>
    <t>하루 평균 가사노동 시간-분</t>
    <phoneticPr fontId="5" type="noConversion"/>
  </si>
  <si>
    <t>하루 평균 가사노동 시간-범주형</t>
    <phoneticPr fontId="5" type="noConversion"/>
  </si>
  <si>
    <t>가사일이 취업 및 직업유지에 미치는 부담정도</t>
    <phoneticPr fontId="5" type="noConversion"/>
  </si>
  <si>
    <t>자녀양육 및 교육이 취업 및 직업유지에 미치는 부담정도</t>
    <phoneticPr fontId="5" type="noConversion"/>
  </si>
  <si>
    <t>부모부양이 취업 및 직업유지에 미치는 부담정도</t>
    <phoneticPr fontId="5" type="noConversion"/>
  </si>
  <si>
    <t>본인의 장애가 취업 및 직업유지에 미치는 부담정도</t>
    <phoneticPr fontId="5" type="noConversion"/>
  </si>
  <si>
    <t>여성의 직업활동에 대한 견해-직업활동에는 남성이 여성보다 적임이다</t>
    <phoneticPr fontId="5" type="noConversion"/>
  </si>
  <si>
    <t>여성의 직업활동에 대한 견해-어머니는 자녀의 일차적인 양육자여야 한다</t>
    <phoneticPr fontId="5" type="noConversion"/>
  </si>
  <si>
    <t>여성의 직업활동에 대한 견해-여성은 집안일과 직업활동을 동시에 할 수 있다</t>
    <phoneticPr fontId="5" type="noConversion"/>
  </si>
  <si>
    <t>여성 장애인에게 필요한 지원/서비스-1순위</t>
    <phoneticPr fontId="5" type="noConversion"/>
  </si>
  <si>
    <t>여성 장애인에게 필요한 지원/서비스-1순위(기타)</t>
    <phoneticPr fontId="5" type="noConversion"/>
  </si>
  <si>
    <t>여성 장애인에게 필요한 지원/서비스-2순위</t>
    <phoneticPr fontId="5" type="noConversion"/>
  </si>
  <si>
    <t>여성 장애인에게 필요한 지원/서비스-2순위(기타)</t>
    <phoneticPr fontId="5" type="noConversion"/>
  </si>
  <si>
    <t>1958년 이후 여성 패널</t>
    <phoneticPr fontId="5" type="noConversion"/>
  </si>
  <si>
    <t>a01w001001에서 1 응답자</t>
    <phoneticPr fontId="5" type="noConversion"/>
  </si>
  <si>
    <t>a01w001002에서 1 응답자</t>
    <phoneticPr fontId="5" type="noConversion"/>
  </si>
  <si>
    <t xml:space="preserve">               6    관련하여 유급휴가/휴직, 업무량, 업무시간 조정 등을 요청하였으나 받아들여지지 않았음</t>
    <phoneticPr fontId="5" type="noConversion"/>
  </si>
  <si>
    <t>a01w001006에서 1~2 응답자</t>
    <phoneticPr fontId="5" type="noConversion"/>
  </si>
  <si>
    <t>a01w002001~8에서 7 응답자</t>
    <phoneticPr fontId="5" type="noConversion"/>
  </si>
  <si>
    <t>a01w003002에서 8 응답자</t>
    <phoneticPr fontId="5" type="noConversion"/>
  </si>
  <si>
    <t>a01w003001에서 8 응답자</t>
    <phoneticPr fontId="5" type="noConversion"/>
  </si>
  <si>
    <t>a01w003003에서 7 응답자</t>
    <phoneticPr fontId="5" type="noConversion"/>
  </si>
  <si>
    <t>a01w003004에서 7 응답자</t>
    <phoneticPr fontId="5" type="noConversion"/>
  </si>
  <si>
    <t>1958년 이후 결혼경험 있는 여성 패널</t>
    <phoneticPr fontId="5" type="noConversion"/>
  </si>
  <si>
    <t>1958년 이후 출산경험 있는 여성 패널</t>
    <phoneticPr fontId="5" type="noConversion"/>
  </si>
  <si>
    <t>a01w003005이 1 이상 응답자</t>
    <phoneticPr fontId="5" type="noConversion"/>
  </si>
  <si>
    <t>a01w003010에서 모름/응답거절</t>
    <phoneticPr fontId="5" type="noConversion"/>
  </si>
  <si>
    <t>1948년 이전 패널</t>
    <phoneticPr fontId="5" type="noConversion"/>
  </si>
  <si>
    <t>* 1차조사 : 학창시절</t>
    <phoneticPr fontId="5" type="noConversion"/>
  </si>
  <si>
    <t xml:space="preserve">* 2차조사이후 : 지난조사 이후 </t>
    <phoneticPr fontId="5" type="noConversion"/>
  </si>
  <si>
    <t>4차년도 본조사</t>
    <phoneticPr fontId="5" type="noConversion"/>
  </si>
  <si>
    <t>p**</t>
  </si>
  <si>
    <t>month**</t>
  </si>
  <si>
    <t>area**</t>
  </si>
  <si>
    <t>gender**</t>
  </si>
  <si>
    <t>age**</t>
  </si>
  <si>
    <t>type**15</t>
  </si>
  <si>
    <t>type**4</t>
  </si>
  <si>
    <t>grade**6</t>
  </si>
  <si>
    <t>grade**2</t>
  </si>
  <si>
    <t>school**</t>
  </si>
  <si>
    <t>emp**3</t>
  </si>
  <si>
    <t>emp**5</t>
  </si>
  <si>
    <t>emp**8</t>
  </si>
  <si>
    <t>emp**type</t>
  </si>
  <si>
    <t>jobold**</t>
  </si>
  <si>
    <t>jobnew**</t>
  </si>
  <si>
    <t>jobtotal**</t>
  </si>
  <si>
    <t>4차
(2011년)</t>
    <phoneticPr fontId="5" type="noConversion"/>
  </si>
  <si>
    <t>3차
(2010년)</t>
    <phoneticPr fontId="5" type="noConversion"/>
  </si>
  <si>
    <t>2차
(2009년)</t>
    <phoneticPr fontId="5" type="noConversion"/>
  </si>
  <si>
    <t>1차
(2008년)</t>
    <phoneticPr fontId="5" type="noConversion"/>
  </si>
  <si>
    <t>f**001001</t>
  </si>
  <si>
    <t>f**001002</t>
  </si>
  <si>
    <t>f**001003</t>
  </si>
  <si>
    <t>f**001001에서 1 또는 2 응답자</t>
  </si>
  <si>
    <t>f**001004에서 1 응답자</t>
  </si>
  <si>
    <t>f**002002</t>
  </si>
  <si>
    <t>f**002003</t>
  </si>
  <si>
    <t>f**002004</t>
  </si>
  <si>
    <t>f**002005</t>
  </si>
  <si>
    <t>f**002006</t>
  </si>
  <si>
    <t>f**002007</t>
  </si>
  <si>
    <t>f**002008</t>
  </si>
  <si>
    <t>f**002009</t>
  </si>
  <si>
    <t>f**002010</t>
  </si>
  <si>
    <t>f**002010t</t>
  </si>
  <si>
    <t>f**002001~10에서 18 응답자</t>
  </si>
  <si>
    <t>f**003001</t>
  </si>
  <si>
    <t>f**003002</t>
  </si>
  <si>
    <t>f**003001&gt;0 응답자</t>
  </si>
  <si>
    <t>f**003003</t>
  </si>
  <si>
    <t>f**004002</t>
  </si>
  <si>
    <t>f**004003</t>
  </si>
  <si>
    <t>f**004002에서 1 응답자</t>
  </si>
  <si>
    <t>f**004003t</t>
  </si>
  <si>
    <t>f**004003에서 12 응답자</t>
  </si>
  <si>
    <t>f**004004</t>
  </si>
  <si>
    <t>f**004004t</t>
  </si>
  <si>
    <t>f**004004에서 12 응답자</t>
  </si>
  <si>
    <t>f**004005</t>
  </si>
  <si>
    <t>f**004006</t>
  </si>
  <si>
    <t>f**004007</t>
  </si>
  <si>
    <t>f**004007t</t>
  </si>
  <si>
    <t>f**004007에서 9 응답자</t>
  </si>
  <si>
    <t>f**004008</t>
  </si>
  <si>
    <t>f**004008t</t>
  </si>
  <si>
    <t>f**004008에 9 응답자</t>
  </si>
  <si>
    <t>f**005001</t>
  </si>
  <si>
    <t>f**005001t</t>
  </si>
  <si>
    <t>f**005001에 14 응답자</t>
  </si>
  <si>
    <t>f**005002</t>
  </si>
  <si>
    <t>f**005002t</t>
  </si>
  <si>
    <t>f**005002에 14 응답자</t>
  </si>
  <si>
    <t>f**005003</t>
  </si>
  <si>
    <t>f**005003t</t>
  </si>
  <si>
    <t>f**005003에 7 응답자</t>
  </si>
  <si>
    <t>f**005004t</t>
  </si>
  <si>
    <t>f**005004에 7 응답자</t>
  </si>
  <si>
    <t>f**006001</t>
  </si>
  <si>
    <t>f**006001t</t>
  </si>
  <si>
    <t>f**006001에 13 응답자</t>
  </si>
  <si>
    <t>f**006002</t>
  </si>
  <si>
    <t>f**006002t</t>
  </si>
  <si>
    <t>f**006002에 13 응답자</t>
  </si>
  <si>
    <t>f**006003</t>
  </si>
  <si>
    <t>f**006003t</t>
  </si>
  <si>
    <t>f**006003에 13 응답자</t>
  </si>
  <si>
    <t>f**006004</t>
  </si>
  <si>
    <t>f**006004t</t>
  </si>
  <si>
    <t>f**006004에 17 응답자</t>
  </si>
  <si>
    <t>f**006005</t>
  </si>
  <si>
    <t>f**006005t</t>
  </si>
  <si>
    <t>f**007002</t>
  </si>
  <si>
    <t>f**007001에서 1 응답자</t>
  </si>
  <si>
    <t>f**007003</t>
  </si>
  <si>
    <t>f**007004</t>
  </si>
  <si>
    <t>f**007003에서 1 응답자</t>
  </si>
  <si>
    <t>f**007005</t>
  </si>
  <si>
    <t>f**007006</t>
  </si>
  <si>
    <t>f**008001</t>
  </si>
  <si>
    <t>f**008002</t>
  </si>
  <si>
    <t>f**008001에서 1 응답자</t>
  </si>
  <si>
    <t>f**008002t</t>
  </si>
  <si>
    <t>f**008002에 8 응답자</t>
  </si>
  <si>
    <t>f**008003</t>
  </si>
  <si>
    <t>f**008003t</t>
  </si>
  <si>
    <t>f**008003에 8 응답자</t>
  </si>
  <si>
    <t>f**008004</t>
  </si>
  <si>
    <t>f**009001</t>
  </si>
  <si>
    <t>f**009002</t>
  </si>
  <si>
    <t>(f**009001=1 제외)</t>
  </si>
  <si>
    <t>f**009003</t>
  </si>
  <si>
    <t xml:space="preserve">(f**009001=1 또는 </t>
  </si>
  <si>
    <t>f**009002=6 제외)</t>
  </si>
  <si>
    <t>f**009004</t>
  </si>
  <si>
    <t>f**009005</t>
  </si>
  <si>
    <t>(f**009004=1 제외)</t>
  </si>
  <si>
    <t>f**009006</t>
  </si>
  <si>
    <t xml:space="preserve">(f**009004=1 또는 </t>
  </si>
  <si>
    <t>f**009005=6 제외)</t>
  </si>
  <si>
    <t>f**010001</t>
  </si>
  <si>
    <t>f**010002</t>
  </si>
  <si>
    <t>f**010001에서 1 응답자</t>
  </si>
  <si>
    <t>f**010003</t>
  </si>
  <si>
    <t>f**010002에서 1~5 응답자</t>
  </si>
  <si>
    <t>f**010004</t>
  </si>
  <si>
    <t>f**010005</t>
  </si>
  <si>
    <t>f**010006</t>
  </si>
  <si>
    <t>f**010007</t>
  </si>
  <si>
    <t>f**010008</t>
  </si>
  <si>
    <t>f**010007에서 1 응답자</t>
  </si>
  <si>
    <t>f**010009</t>
  </si>
  <si>
    <t>f**010008에서 1~5 응답자</t>
  </si>
  <si>
    <t>f**010010</t>
  </si>
  <si>
    <t>f**010011</t>
  </si>
  <si>
    <t>f**010012</t>
  </si>
  <si>
    <t>f**011001</t>
  </si>
  <si>
    <t>f**012002</t>
  </si>
  <si>
    <t>f**012003</t>
  </si>
  <si>
    <t>f**012004</t>
  </si>
  <si>
    <t>f**012005</t>
  </si>
  <si>
    <t>f**012006</t>
  </si>
  <si>
    <t>f**012007</t>
  </si>
  <si>
    <t>f**012008</t>
  </si>
  <si>
    <t>f**012010</t>
  </si>
  <si>
    <t>f**013001</t>
  </si>
  <si>
    <t>f**013002</t>
  </si>
  <si>
    <t>f**013003</t>
  </si>
  <si>
    <t>f**013004</t>
  </si>
  <si>
    <t>f**013005</t>
  </si>
  <si>
    <t>f**013006</t>
  </si>
  <si>
    <t>f**013007</t>
  </si>
  <si>
    <t>f**013008</t>
  </si>
  <si>
    <t>f**013009</t>
  </si>
  <si>
    <t>f**013010</t>
  </si>
  <si>
    <t>f**013011</t>
  </si>
  <si>
    <t>f**013012</t>
  </si>
  <si>
    <t>f**003005</t>
  </si>
  <si>
    <t>종교종류</t>
  </si>
  <si>
    <t>흡연여부</t>
  </si>
  <si>
    <t>하루평균흡연량</t>
  </si>
  <si>
    <t>금연시도여부</t>
  </si>
  <si>
    <t xml:space="preserve">  3   보통이다</t>
    <phoneticPr fontId="5" type="noConversion"/>
  </si>
  <si>
    <t xml:space="preserve">  12   기타</t>
    <phoneticPr fontId="5" type="noConversion"/>
  </si>
  <si>
    <t xml:space="preserve">  13   없음</t>
    <phoneticPr fontId="5" type="noConversion"/>
  </si>
  <si>
    <t xml:space="preserve">  17   기타</t>
    <phoneticPr fontId="5" type="noConversion"/>
  </si>
  <si>
    <t xml:space="preserve">  11   금융 및 보험업</t>
    <phoneticPr fontId="5" type="noConversion"/>
  </si>
  <si>
    <t xml:space="preserve">  12   부동산 및 임대업</t>
    <phoneticPr fontId="5" type="noConversion"/>
  </si>
  <si>
    <t xml:space="preserve">  18   예술, 스포츠 및 여가관련 서비스업</t>
    <phoneticPr fontId="5" type="noConversion"/>
  </si>
  <si>
    <t xml:space="preserve">  10   군인</t>
    <phoneticPr fontId="5" type="noConversion"/>
  </si>
  <si>
    <t>f**014001</t>
  </si>
  <si>
    <t>f**014002</t>
  </si>
  <si>
    <t>f**014003</t>
  </si>
  <si>
    <t>f**014001에서 1 응답자</t>
  </si>
  <si>
    <t>f**014008</t>
  </si>
  <si>
    <t>평소음주량</t>
  </si>
  <si>
    <t>금주시도여부</t>
  </si>
  <si>
    <t>감정변화 및 경험했던 일-1</t>
  </si>
  <si>
    <t>감정변화 및 경험했던 일-2</t>
  </si>
  <si>
    <t>감정변화 및 경험했던 일-3</t>
  </si>
  <si>
    <t>감정변화 및 경험했던 일-4</t>
  </si>
  <si>
    <t>감정변화 및 경험했던 일-5</t>
  </si>
  <si>
    <t>f**015001</t>
  </si>
  <si>
    <t>f**015002</t>
  </si>
  <si>
    <t>f**015003</t>
  </si>
  <si>
    <t>f**015004</t>
  </si>
  <si>
    <t>e**001001</t>
  </si>
  <si>
    <t>e**002001</t>
  </si>
  <si>
    <t>e**002002</t>
  </si>
  <si>
    <t>e**002003</t>
  </si>
  <si>
    <t>e**002004</t>
  </si>
  <si>
    <t>e**002005</t>
  </si>
  <si>
    <t>e**002006</t>
  </si>
  <si>
    <t>e**002007</t>
  </si>
  <si>
    <t>e**002008</t>
  </si>
  <si>
    <t>e**002009</t>
  </si>
  <si>
    <t>e**002010</t>
  </si>
  <si>
    <t>e**002011</t>
  </si>
  <si>
    <t>e**002012</t>
  </si>
  <si>
    <t>e**002013</t>
  </si>
  <si>
    <t>e**002014</t>
  </si>
  <si>
    <t>e**002015</t>
  </si>
  <si>
    <t>e**002016</t>
  </si>
  <si>
    <t>e**002017</t>
  </si>
  <si>
    <t>e**002018</t>
  </si>
  <si>
    <t>e**002019</t>
  </si>
  <si>
    <t>e**002019t</t>
  </si>
  <si>
    <t>e**003002</t>
  </si>
  <si>
    <t>e**003003</t>
  </si>
  <si>
    <t>e**003004</t>
  </si>
  <si>
    <t>e**003005</t>
  </si>
  <si>
    <t>e**003006</t>
  </si>
  <si>
    <t>e**003007</t>
  </si>
  <si>
    <t>e**003008</t>
  </si>
  <si>
    <t>e**003009</t>
  </si>
  <si>
    <t>e**004001</t>
  </si>
  <si>
    <t>e**004002</t>
  </si>
  <si>
    <t>e**005001</t>
  </si>
  <si>
    <t>e**005002</t>
  </si>
  <si>
    <t>e**005003</t>
  </si>
  <si>
    <t>e**005004</t>
  </si>
  <si>
    <t>e**005005</t>
  </si>
  <si>
    <t>e**005006</t>
  </si>
  <si>
    <t>e**005007</t>
  </si>
  <si>
    <t>e**005007t</t>
  </si>
  <si>
    <t>e**005008</t>
  </si>
  <si>
    <t>e**005008t</t>
  </si>
  <si>
    <t>e**005009</t>
  </si>
  <si>
    <t>e**005009t</t>
  </si>
  <si>
    <t>e**005010</t>
  </si>
  <si>
    <t>e**005010t</t>
  </si>
  <si>
    <t>e**005011</t>
  </si>
  <si>
    <t>e**005011t</t>
  </si>
  <si>
    <t>e**005012</t>
  </si>
  <si>
    <t>e**005012t</t>
  </si>
  <si>
    <t>e**005013</t>
  </si>
  <si>
    <t>e**005014</t>
  </si>
  <si>
    <t>e**006001</t>
  </si>
  <si>
    <t>e**006002</t>
  </si>
  <si>
    <t>e**006003</t>
  </si>
  <si>
    <t>e**006004</t>
  </si>
  <si>
    <t>e**006005</t>
  </si>
  <si>
    <t>e**006006</t>
  </si>
  <si>
    <t>e**006007</t>
  </si>
  <si>
    <t>e**006007t</t>
  </si>
  <si>
    <t>e**006008</t>
  </si>
  <si>
    <t>e**006008t</t>
  </si>
  <si>
    <t>e**006009</t>
  </si>
  <si>
    <t>e**006009t</t>
  </si>
  <si>
    <t>e**006010</t>
  </si>
  <si>
    <t>e**006010t</t>
  </si>
  <si>
    <t>e**006011</t>
  </si>
  <si>
    <t>e**006011t</t>
  </si>
  <si>
    <t>e**006012</t>
  </si>
  <si>
    <t>e**006012t</t>
  </si>
  <si>
    <t>e**006013</t>
  </si>
  <si>
    <t>e**006014</t>
  </si>
  <si>
    <t>e**007001t</t>
  </si>
  <si>
    <t>e**007002</t>
  </si>
  <si>
    <t>e**007003</t>
  </si>
  <si>
    <t>e**007004</t>
  </si>
  <si>
    <t>e**007004t</t>
  </si>
  <si>
    <t>e**007005</t>
  </si>
  <si>
    <t>e**007005t</t>
  </si>
  <si>
    <t>e**001001에서 1 응답자</t>
  </si>
  <si>
    <t>e**002001~19에서 19 응답자</t>
  </si>
  <si>
    <t>e**003001에서 1 응답자</t>
  </si>
  <si>
    <t>e**003002에서 모름/응답거절</t>
  </si>
  <si>
    <t>e**003004에서 1 응답자</t>
  </si>
  <si>
    <t>e**003005에서 모름/응답거절</t>
  </si>
  <si>
    <t>e**003007에서 1 응답자</t>
  </si>
  <si>
    <t>e**003008에서 모름/응답거절</t>
  </si>
  <si>
    <t>e**004001에서 1 응답자</t>
  </si>
  <si>
    <t>e**005003에서 모름/응답거절</t>
  </si>
  <si>
    <t>e**005007에 19 응답자</t>
  </si>
  <si>
    <t>e**005008에 4 응답자</t>
  </si>
  <si>
    <t>e**005008에서 1 응답자</t>
  </si>
  <si>
    <t>e**005009에 4 응답자</t>
  </si>
  <si>
    <t>e**005008에서 2 응답자</t>
  </si>
  <si>
    <t>e**005011에 9 응답자</t>
  </si>
  <si>
    <t>e**005012에 8 응답자</t>
  </si>
  <si>
    <t>e**006003에서 모름/응답거절</t>
  </si>
  <si>
    <t>e**006007에 19 응답자</t>
  </si>
  <si>
    <t>e**006008에 4 응답자</t>
  </si>
  <si>
    <t>e**006008에서 1 응답자</t>
  </si>
  <si>
    <t>e**006009에 4 응답자</t>
  </si>
  <si>
    <t>e**006008에서 2 응답자</t>
  </si>
  <si>
    <t>e**006010에 6 응답자</t>
  </si>
  <si>
    <t>e**006011에 9 응답자</t>
  </si>
  <si>
    <t>e**006012에 8 응답자</t>
  </si>
  <si>
    <t>e**004001에서 2 응답자</t>
  </si>
  <si>
    <t>e**007001에 9 응답자</t>
  </si>
  <si>
    <t>e**007003에서 1 응답자</t>
  </si>
  <si>
    <t>e**007004에 19 응답자</t>
  </si>
  <si>
    <t>e**007005에 8 응답자</t>
  </si>
  <si>
    <t xml:space="preserve">  19   기타</t>
    <phoneticPr fontId="5" type="noConversion"/>
  </si>
  <si>
    <t xml:space="preserve">  17   예술 및 체육분야</t>
    <phoneticPr fontId="5" type="noConversion"/>
  </si>
  <si>
    <t xml:space="preserve">  14   공예분야</t>
    <phoneticPr fontId="5" type="noConversion"/>
  </si>
  <si>
    <t xml:space="preserve">  2   3~4번</t>
    <phoneticPr fontId="5" type="noConversion"/>
  </si>
  <si>
    <t xml:space="preserve">  1   1~2번</t>
    <phoneticPr fontId="5" type="noConversion"/>
  </si>
  <si>
    <t>* 4차조사부터 보기 값 변경</t>
    <phoneticPr fontId="5" type="noConversion"/>
  </si>
  <si>
    <t xml:space="preserve">  91   봄</t>
    <phoneticPr fontId="5" type="noConversion"/>
  </si>
  <si>
    <t xml:space="preserve">  92   여름</t>
    <phoneticPr fontId="5" type="noConversion"/>
  </si>
  <si>
    <t xml:space="preserve">  93   가을</t>
    <phoneticPr fontId="5" type="noConversion"/>
  </si>
  <si>
    <t xml:space="preserve">  94   겨울</t>
    <phoneticPr fontId="5" type="noConversion"/>
  </si>
  <si>
    <t xml:space="preserve">  1   회사가 시행하는 업무능력 향상 훈련</t>
    <phoneticPr fontId="5" type="noConversion"/>
  </si>
  <si>
    <t xml:space="preserve">  3   개인 선택의 교육훈련</t>
    <phoneticPr fontId="5" type="noConversion"/>
  </si>
  <si>
    <t xml:space="preserve">  7   기타</t>
    <phoneticPr fontId="5" type="noConversion"/>
  </si>
  <si>
    <t xml:space="preserve">  1   공공 직업훈련기관</t>
    <phoneticPr fontId="5" type="noConversion"/>
  </si>
  <si>
    <t xml:space="preserve">  2   사설학원</t>
    <phoneticPr fontId="5" type="noConversion"/>
  </si>
  <si>
    <t xml:space="preserve">  3   직업훈련 법인</t>
    <phoneticPr fontId="5" type="noConversion"/>
  </si>
  <si>
    <t xml:space="preserve">  4   사업주 또는 사업주 단체의 훈련기관</t>
    <phoneticPr fontId="5" type="noConversion"/>
  </si>
  <si>
    <t xml:space="preserve">  5   직장의 요구로 인해</t>
    <phoneticPr fontId="5" type="noConversion"/>
  </si>
  <si>
    <t xml:space="preserve">  6   승진을 위해</t>
    <phoneticPr fontId="5" type="noConversion"/>
  </si>
  <si>
    <t xml:space="preserve">  7   미래를 위한 준비</t>
    <phoneticPr fontId="5" type="noConversion"/>
  </si>
  <si>
    <t xml:space="preserve">  4   어느 정도 참여하였다</t>
    <phoneticPr fontId="5" type="noConversion"/>
  </si>
  <si>
    <t>첫 번째 직업교육훈련 - 취업 (직접)도움정도</t>
  </si>
  <si>
    <t xml:space="preserve">  2   도움이 되지 않았다</t>
    <phoneticPr fontId="5" type="noConversion"/>
  </si>
  <si>
    <t xml:space="preserve">  2   실업자 재취직 훈련(고용보험사업장 이직자)</t>
    <phoneticPr fontId="5" type="noConversion"/>
  </si>
  <si>
    <t xml:space="preserve">  3   10만원 이상 30만원 미만</t>
    <phoneticPr fontId="5" type="noConversion"/>
  </si>
  <si>
    <t>두 번째 직업교육훈련 - 취업 (직접)도움정도</t>
  </si>
  <si>
    <t>e**006016</t>
    <phoneticPr fontId="5" type="noConversion"/>
  </si>
  <si>
    <t>e**006015에서 3~5 응답자</t>
    <phoneticPr fontId="5" type="noConversion"/>
  </si>
  <si>
    <t xml:space="preserve">  1   장애로 인한 것임</t>
    <phoneticPr fontId="5" type="noConversion"/>
  </si>
  <si>
    <t>e**007006t</t>
  </si>
  <si>
    <t>e**007007t</t>
  </si>
  <si>
    <t>e**007007</t>
    <phoneticPr fontId="5" type="noConversion"/>
  </si>
  <si>
    <t xml:space="preserve">  5    현재 하고 있는 일이나 취업과 관계가 적어서</t>
    <phoneticPr fontId="5" type="noConversion"/>
  </si>
  <si>
    <t>현재 받고 있는 교육훈련의 부족한 점-2순위</t>
    <phoneticPr fontId="5" type="noConversion"/>
  </si>
  <si>
    <t>d**001001</t>
  </si>
  <si>
    <t>d**001003</t>
  </si>
  <si>
    <t>d**001004</t>
  </si>
  <si>
    <t>d**001009t</t>
  </si>
  <si>
    <t>d**002002</t>
  </si>
  <si>
    <t>d**002003</t>
  </si>
  <si>
    <t>d**002016t</t>
  </si>
  <si>
    <t>d**003001</t>
  </si>
  <si>
    <t>d**003002</t>
  </si>
  <si>
    <t>d**003013</t>
  </si>
  <si>
    <t>d**003014</t>
  </si>
  <si>
    <t>d**003016</t>
  </si>
  <si>
    <t>d**003027</t>
  </si>
  <si>
    <t>d**003027t</t>
  </si>
  <si>
    <t>d**003028</t>
  </si>
  <si>
    <t>d**003029</t>
  </si>
  <si>
    <t>d**003030</t>
  </si>
  <si>
    <t>d**003030t</t>
  </si>
  <si>
    <t>d**004001</t>
  </si>
  <si>
    <t>d**004002</t>
  </si>
  <si>
    <t>d**004013</t>
  </si>
  <si>
    <t>d**004014</t>
  </si>
  <si>
    <t>d**004015</t>
  </si>
  <si>
    <t>d**004016</t>
  </si>
  <si>
    <t>d**004027</t>
  </si>
  <si>
    <t>d**004027t</t>
  </si>
  <si>
    <t>d**004028</t>
  </si>
  <si>
    <t>d**004029</t>
  </si>
  <si>
    <t>d**004030</t>
  </si>
  <si>
    <t>d**004030t</t>
  </si>
  <si>
    <t>d**005001</t>
  </si>
  <si>
    <t>d**005002</t>
  </si>
  <si>
    <t>d**005013</t>
  </si>
  <si>
    <t>d**005014</t>
  </si>
  <si>
    <t>d**005015</t>
  </si>
  <si>
    <t>d**005016</t>
  </si>
  <si>
    <t>d**005027</t>
  </si>
  <si>
    <t>d**005027t</t>
  </si>
  <si>
    <t>d**005028</t>
  </si>
  <si>
    <t>d**005029</t>
  </si>
  <si>
    <t>d**005030</t>
  </si>
  <si>
    <t>d**005030t</t>
  </si>
  <si>
    <t>d**006001</t>
  </si>
  <si>
    <t>d**006002</t>
  </si>
  <si>
    <t>d**006013</t>
  </si>
  <si>
    <t>d**006014</t>
  </si>
  <si>
    <t>d**006015</t>
  </si>
  <si>
    <t>d**006016</t>
  </si>
  <si>
    <t>d**006027</t>
  </si>
  <si>
    <t>d**006027t</t>
  </si>
  <si>
    <t>d**006028</t>
  </si>
  <si>
    <t>d**006029</t>
  </si>
  <si>
    <t>d**006030</t>
  </si>
  <si>
    <t>d**006030t</t>
  </si>
  <si>
    <t>d**007001</t>
  </si>
  <si>
    <t>d**007002</t>
  </si>
  <si>
    <t>d**007013</t>
  </si>
  <si>
    <t>d**007014</t>
  </si>
  <si>
    <t>d**007015</t>
  </si>
  <si>
    <t>d**007016</t>
  </si>
  <si>
    <t>d**007027</t>
  </si>
  <si>
    <t>d**007027t</t>
  </si>
  <si>
    <t>d**007028</t>
  </si>
  <si>
    <t>d**007030</t>
  </si>
  <si>
    <t>d**007030t</t>
  </si>
  <si>
    <t>d**020001</t>
  </si>
  <si>
    <t>d**020001t</t>
  </si>
  <si>
    <t>d**020002t</t>
  </si>
  <si>
    <t>d**020003</t>
  </si>
  <si>
    <t>d**020003t</t>
  </si>
  <si>
    <t>d**001002~d**001004에서 28 응답자</t>
  </si>
  <si>
    <t>d**001001에서 1 응답자</t>
  </si>
  <si>
    <t>d**002001~d**002003에서 15 응답자</t>
  </si>
  <si>
    <t>d**003001에서 1~7, 28 응답자</t>
  </si>
  <si>
    <t>d**003001에서 8~18 응답자</t>
  </si>
  <si>
    <t>d**003001에서 27 응답자</t>
  </si>
  <si>
    <t>d**003027에 7 응답자</t>
  </si>
  <si>
    <t>d**003030에 9 응답자</t>
  </si>
  <si>
    <t>d**004001에서 1~7, 28 응답자</t>
  </si>
  <si>
    <t>d**004001에서 8~18 응답자</t>
  </si>
  <si>
    <t>d**004001에서 19~26 응답자</t>
  </si>
  <si>
    <t>d**004001에서 27 응답자</t>
  </si>
  <si>
    <t>d**004027에 7 응답자</t>
  </si>
  <si>
    <t>d**004030에 9 응답자</t>
  </si>
  <si>
    <t>d**005001에서 1~7, 28 응답자</t>
  </si>
  <si>
    <t>d**005001에서 8~18 응답자</t>
  </si>
  <si>
    <t>d**005001에서 19~26 응답자</t>
  </si>
  <si>
    <t>d**005001에서 27 응답자</t>
  </si>
  <si>
    <t>d**005027에 7 응답자</t>
  </si>
  <si>
    <t>d**005030에 9 응답자</t>
  </si>
  <si>
    <t>d**006001에서 1~7, 28 응답자</t>
  </si>
  <si>
    <t>d**006001에서 8~18 응답자</t>
  </si>
  <si>
    <t>d**006001에서 19~26 응답자</t>
  </si>
  <si>
    <t>d**006001에서 27 응답자</t>
  </si>
  <si>
    <t>d**006027에 7응답자</t>
  </si>
  <si>
    <t>d**006030에 9 응답자</t>
  </si>
  <si>
    <t>d**007001에서 1~7, 28 응답자</t>
  </si>
  <si>
    <t>d**007001에서 8~18 응답자</t>
  </si>
  <si>
    <t>d**007001에서 19~26 응답자</t>
  </si>
  <si>
    <t>d**007001에서 27 응답자</t>
  </si>
  <si>
    <t>d**007027에 7 응답자</t>
  </si>
  <si>
    <t>d**007030에서 9 응답자</t>
  </si>
  <si>
    <t>d**001001에서 2 응답자</t>
  </si>
  <si>
    <t>d**020001에 11 응답자</t>
  </si>
  <si>
    <t>d**001005</t>
  </si>
  <si>
    <t>d**002004</t>
  </si>
  <si>
    <t>d**002005</t>
  </si>
  <si>
    <t>d**008001</t>
  </si>
  <si>
    <t>d**008002</t>
  </si>
  <si>
    <t>d**008013</t>
  </si>
  <si>
    <t>d**008014</t>
  </si>
  <si>
    <t>d**008015</t>
  </si>
  <si>
    <t>d**008016</t>
  </si>
  <si>
    <t>d**008027</t>
  </si>
  <si>
    <t>d**008027t</t>
  </si>
  <si>
    <t>d**008028</t>
  </si>
  <si>
    <t>d**008030</t>
  </si>
  <si>
    <t>d**008030t</t>
  </si>
  <si>
    <t>d**001006</t>
  </si>
  <si>
    <t>d**001007</t>
  </si>
  <si>
    <t>d**003003</t>
  </si>
  <si>
    <t>d**003004</t>
  </si>
  <si>
    <t>d**003005</t>
  </si>
  <si>
    <t>d**003006</t>
  </si>
  <si>
    <t>d**004004</t>
  </si>
  <si>
    <t>d**004005</t>
  </si>
  <si>
    <t>d**004006</t>
  </si>
  <si>
    <t>d**004012t</t>
  </si>
  <si>
    <t>d**005004</t>
  </si>
  <si>
    <t>d**005005</t>
  </si>
  <si>
    <t>d**005006</t>
  </si>
  <si>
    <t>d**005012t</t>
  </si>
  <si>
    <t>d**006003</t>
  </si>
  <si>
    <t>d**006004</t>
  </si>
  <si>
    <t>d**006005</t>
  </si>
  <si>
    <t>d**006006</t>
  </si>
  <si>
    <t>d**006012t</t>
  </si>
  <si>
    <t>d**007003</t>
  </si>
  <si>
    <t>d**007004</t>
  </si>
  <si>
    <t>d**007005</t>
  </si>
  <si>
    <t>d**007006</t>
  </si>
  <si>
    <t>d**007012t</t>
  </si>
  <si>
    <t>d**008003</t>
  </si>
  <si>
    <t>d**008004</t>
  </si>
  <si>
    <t>d**008005</t>
  </si>
  <si>
    <t>d**008006</t>
  </si>
  <si>
    <t>d**008012t</t>
  </si>
  <si>
    <t>d**030001</t>
  </si>
  <si>
    <t>d**030002</t>
  </si>
  <si>
    <t>d**030003</t>
  </si>
  <si>
    <t>d**030003t</t>
  </si>
  <si>
    <t>d**030004</t>
  </si>
  <si>
    <t>d**030004t</t>
  </si>
  <si>
    <t>d**003001~12에서 15 응답자</t>
  </si>
  <si>
    <t>d**004003~12에 15 응답자</t>
  </si>
  <si>
    <t>d**005003~12에 15 응답자</t>
  </si>
  <si>
    <t>d**006003~12에 15 응답자</t>
  </si>
  <si>
    <t>d**007003~12에 15 응답자</t>
  </si>
  <si>
    <t>d**008003~12에 15 응답자</t>
  </si>
  <si>
    <t>d**030003에서 8응답자</t>
  </si>
  <si>
    <t>d**030004에서 8응답자</t>
  </si>
  <si>
    <t>d**008001에서 1~7, 28 응답자</t>
  </si>
  <si>
    <t>d**008001에서 8~18 응답자</t>
  </si>
  <si>
    <t>d**008001에서 19~26 응답자</t>
  </si>
  <si>
    <t>d**008001에서 27 응답자</t>
  </si>
  <si>
    <t>d**008027에 7 응답자</t>
  </si>
  <si>
    <t>d**008030에 9 응답자</t>
  </si>
  <si>
    <t>c**001001</t>
  </si>
  <si>
    <t>c**001002</t>
  </si>
  <si>
    <t>c**002001</t>
  </si>
  <si>
    <t>c**002003</t>
  </si>
  <si>
    <t>c**002004</t>
  </si>
  <si>
    <t>c**002005</t>
  </si>
  <si>
    <t>c**002006</t>
  </si>
  <si>
    <t>c**002007</t>
  </si>
  <si>
    <t>c**002008</t>
  </si>
  <si>
    <t>c**002009</t>
  </si>
  <si>
    <t>c**002010</t>
  </si>
  <si>
    <t>c**002011</t>
  </si>
  <si>
    <t>c**002012</t>
  </si>
  <si>
    <t>c**002013</t>
  </si>
  <si>
    <t>c**002014</t>
  </si>
  <si>
    <t>c**002015</t>
  </si>
  <si>
    <t>c**002016</t>
  </si>
  <si>
    <t>c**002017</t>
  </si>
  <si>
    <t>c**002018</t>
  </si>
  <si>
    <t>c**003001</t>
  </si>
  <si>
    <t>c**003002</t>
  </si>
  <si>
    <t>c**003003</t>
  </si>
  <si>
    <t>c**003004</t>
  </si>
  <si>
    <t>c**003005</t>
  </si>
  <si>
    <t>c**003006</t>
  </si>
  <si>
    <t>c**003007</t>
  </si>
  <si>
    <t>c**003008</t>
  </si>
  <si>
    <t>c**003009</t>
  </si>
  <si>
    <t>c**003010</t>
  </si>
  <si>
    <t>c**003011</t>
  </si>
  <si>
    <t>c**003012</t>
  </si>
  <si>
    <t>c**003013</t>
  </si>
  <si>
    <t>c**003014</t>
  </si>
  <si>
    <t>c**003015</t>
  </si>
  <si>
    <t>c**003016</t>
  </si>
  <si>
    <t>c**003017</t>
  </si>
  <si>
    <t>c**003018</t>
  </si>
  <si>
    <t>c**004001</t>
  </si>
  <si>
    <t>c**004002</t>
  </si>
  <si>
    <t>c**004003</t>
  </si>
  <si>
    <t>c**004004</t>
  </si>
  <si>
    <t>c**004005</t>
  </si>
  <si>
    <t>c**004006</t>
  </si>
  <si>
    <t>c**004007</t>
  </si>
  <si>
    <t>c**004008</t>
  </si>
  <si>
    <t>c**004009</t>
  </si>
  <si>
    <t>c**004010</t>
  </si>
  <si>
    <t>c**004011</t>
  </si>
  <si>
    <t>c**004012</t>
  </si>
  <si>
    <t>c**004013</t>
  </si>
  <si>
    <t>c**004014</t>
  </si>
  <si>
    <t>c**004015</t>
  </si>
  <si>
    <t>c**004016</t>
  </si>
  <si>
    <t>c**004017</t>
  </si>
  <si>
    <t>c**004018</t>
  </si>
  <si>
    <t>c**005001</t>
  </si>
  <si>
    <t>c**005002</t>
  </si>
  <si>
    <t>c**005003</t>
  </si>
  <si>
    <t>c**005004</t>
  </si>
  <si>
    <t>c**005005</t>
  </si>
  <si>
    <t>c**005006</t>
  </si>
  <si>
    <t>c**005007</t>
  </si>
  <si>
    <t>c**005008</t>
  </si>
  <si>
    <t>c**005009</t>
  </si>
  <si>
    <t>c**005010</t>
  </si>
  <si>
    <t>c**005011</t>
  </si>
  <si>
    <t>c**005012</t>
  </si>
  <si>
    <t>c**005013</t>
  </si>
  <si>
    <t>c**005014</t>
  </si>
  <si>
    <t>c**005015</t>
  </si>
  <si>
    <t>c**005016</t>
  </si>
  <si>
    <t>c**005017</t>
  </si>
  <si>
    <t>c**005018</t>
  </si>
  <si>
    <t>c**006001</t>
  </si>
  <si>
    <t>c**006002</t>
  </si>
  <si>
    <t>c**006003</t>
  </si>
  <si>
    <t>c**006004</t>
  </si>
  <si>
    <t>c**006005</t>
  </si>
  <si>
    <t>c**006006</t>
  </si>
  <si>
    <t>c**006007</t>
  </si>
  <si>
    <t>c**006008</t>
  </si>
  <si>
    <t>c**006009</t>
  </si>
  <si>
    <t>c**006010</t>
  </si>
  <si>
    <t>c**006011</t>
  </si>
  <si>
    <t>c**006012</t>
  </si>
  <si>
    <t>c**006013</t>
  </si>
  <si>
    <t>c**006014</t>
  </si>
  <si>
    <t>c**006015</t>
  </si>
  <si>
    <t>c**006016</t>
  </si>
  <si>
    <t>c**006017</t>
  </si>
  <si>
    <t>c**006018</t>
  </si>
  <si>
    <t>c**007001</t>
  </si>
  <si>
    <t>c**007002</t>
  </si>
  <si>
    <t>c**007003</t>
  </si>
  <si>
    <t>c**007004</t>
  </si>
  <si>
    <t>c**007005</t>
  </si>
  <si>
    <t>c**007006</t>
  </si>
  <si>
    <t>c**007007</t>
  </si>
  <si>
    <t>c**007008</t>
  </si>
  <si>
    <t>c**007009</t>
  </si>
  <si>
    <t>c**007010</t>
  </si>
  <si>
    <t>c**007011</t>
  </si>
  <si>
    <t>c**007012</t>
  </si>
  <si>
    <t>c**007013</t>
  </si>
  <si>
    <t>c**007014</t>
  </si>
  <si>
    <t>c**007015</t>
  </si>
  <si>
    <t>c**007016</t>
  </si>
  <si>
    <t>c**007017</t>
  </si>
  <si>
    <t>c**007018</t>
  </si>
  <si>
    <t>c**008001</t>
  </si>
  <si>
    <t>c**008002</t>
  </si>
  <si>
    <t>c**008003</t>
  </si>
  <si>
    <t>c**008004</t>
  </si>
  <si>
    <t>c**008005</t>
  </si>
  <si>
    <t>c**008006</t>
  </si>
  <si>
    <t>c**008007</t>
  </si>
  <si>
    <t>c**008008</t>
  </si>
  <si>
    <t>c**008009</t>
  </si>
  <si>
    <t>c**008010</t>
  </si>
  <si>
    <t>c**008011</t>
  </si>
  <si>
    <t>c**008012</t>
  </si>
  <si>
    <t>c**008013</t>
  </si>
  <si>
    <t>c**008014</t>
  </si>
  <si>
    <t>c**008015</t>
  </si>
  <si>
    <t>c**008016</t>
  </si>
  <si>
    <t>c**008017</t>
  </si>
  <si>
    <t>c**008018</t>
  </si>
  <si>
    <t>c**009001</t>
  </si>
  <si>
    <t>c**009002</t>
  </si>
  <si>
    <t>c**009003</t>
  </si>
  <si>
    <t>c**009004</t>
  </si>
  <si>
    <t>c**009005</t>
  </si>
  <si>
    <t>c**009006</t>
  </si>
  <si>
    <t>c**009007</t>
  </si>
  <si>
    <t>c**009008</t>
  </si>
  <si>
    <t>c**009009</t>
  </si>
  <si>
    <t>c**009010</t>
  </si>
  <si>
    <t>c**009011</t>
  </si>
  <si>
    <t>c**009012</t>
  </si>
  <si>
    <t>c**009013</t>
  </si>
  <si>
    <t>c**009014</t>
  </si>
  <si>
    <t>c**009015</t>
  </si>
  <si>
    <t>c**009016</t>
  </si>
  <si>
    <t>c**009017</t>
  </si>
  <si>
    <t>c**009018</t>
  </si>
  <si>
    <t>c**020001</t>
  </si>
  <si>
    <t>c**020002</t>
  </si>
  <si>
    <t>c**021001</t>
  </si>
  <si>
    <t>c**021002</t>
  </si>
  <si>
    <t>c**021003</t>
  </si>
  <si>
    <t>c**021004</t>
  </si>
  <si>
    <t>c**021005</t>
  </si>
  <si>
    <t>c**021006</t>
  </si>
  <si>
    <t>c**022001</t>
  </si>
  <si>
    <t>c**022002</t>
  </si>
  <si>
    <t>c**022003</t>
  </si>
  <si>
    <t>c**022004</t>
  </si>
  <si>
    <t>c**022005</t>
  </si>
  <si>
    <t>c**022006</t>
  </si>
  <si>
    <t>c**023001</t>
  </si>
  <si>
    <t>c**023002</t>
  </si>
  <si>
    <t>c**023003</t>
  </si>
  <si>
    <t>c**023004</t>
  </si>
  <si>
    <t>c**023005</t>
  </si>
  <si>
    <t>c**023006</t>
  </si>
  <si>
    <t>c**040001</t>
  </si>
  <si>
    <t>c**040002</t>
  </si>
  <si>
    <t>c**041001</t>
  </si>
  <si>
    <t>c**041002</t>
  </si>
  <si>
    <t>c**041003</t>
  </si>
  <si>
    <t>c**041005</t>
  </si>
  <si>
    <t>c**041006</t>
  </si>
  <si>
    <t>c**060001</t>
  </si>
  <si>
    <t>c**060003</t>
  </si>
  <si>
    <t>c**065001</t>
  </si>
  <si>
    <t>c**065001t</t>
  </si>
  <si>
    <t>c**065002</t>
  </si>
  <si>
    <t>c**065002t</t>
  </si>
  <si>
    <t>c**065003</t>
  </si>
  <si>
    <t>c**066001</t>
  </si>
  <si>
    <t>c**066001t</t>
  </si>
  <si>
    <t>c**066002</t>
  </si>
  <si>
    <t>c**066003</t>
  </si>
  <si>
    <t>c**066004</t>
  </si>
  <si>
    <t>c**066005</t>
  </si>
  <si>
    <t>c**066006</t>
  </si>
  <si>
    <t>c**066006t</t>
  </si>
  <si>
    <t>c**024001</t>
  </si>
  <si>
    <t>c**024002</t>
  </si>
  <si>
    <t>c**024003</t>
  </si>
  <si>
    <t>c**024004</t>
  </si>
  <si>
    <t>c**024005</t>
  </si>
  <si>
    <t>c**024006</t>
  </si>
  <si>
    <t>c**061001</t>
  </si>
  <si>
    <t>c**063001</t>
  </si>
  <si>
    <t>c**064001</t>
  </si>
  <si>
    <t>c**064002</t>
  </si>
  <si>
    <t>c**064003</t>
  </si>
  <si>
    <t>c**064004</t>
  </si>
  <si>
    <t>c**064005</t>
  </si>
  <si>
    <t>c**064006</t>
  </si>
  <si>
    <t>c**064007</t>
  </si>
  <si>
    <t>c**064007t</t>
  </si>
  <si>
    <t>c**061002</t>
  </si>
  <si>
    <t>c**062001</t>
  </si>
  <si>
    <t>c**062002</t>
  </si>
  <si>
    <t>c**062003</t>
  </si>
  <si>
    <t>c**062004</t>
  </si>
  <si>
    <t>c**062005</t>
  </si>
  <si>
    <t>c**062006</t>
  </si>
  <si>
    <t>c**001001에서 1 응답자</t>
  </si>
  <si>
    <t>c**002004에서 모름/응답거절</t>
  </si>
  <si>
    <t>c**002007에서 2,3 응답자</t>
  </si>
  <si>
    <t>c**002009에서 모름/응답거절</t>
  </si>
  <si>
    <t>c**002007에서 4 응답자</t>
  </si>
  <si>
    <t>c**002017에서 모름/응답거절</t>
  </si>
  <si>
    <t>c**003007에서 2,3 응답자</t>
  </si>
  <si>
    <t>c**003009에서 모름/응답거절</t>
  </si>
  <si>
    <t>c**003007에서 4 응답자</t>
  </si>
  <si>
    <t>c**003017에서 모름/응답거절</t>
  </si>
  <si>
    <t>c**004004에서 모름/응답거절</t>
  </si>
  <si>
    <t>c**004007에서 2,3 응답자</t>
  </si>
  <si>
    <t>c**004009에서 모름/응답거절</t>
  </si>
  <si>
    <t>c**004007에서 4 응답자</t>
  </si>
  <si>
    <t>c**005004에서 모름/응답거절</t>
  </si>
  <si>
    <t>c**005007에서 2,3 응답자</t>
  </si>
  <si>
    <t>c**005009에서 모름/응답거절</t>
  </si>
  <si>
    <t>c**005007에서 4 응답자</t>
  </si>
  <si>
    <t>c**005017에서 모름/응답거절</t>
  </si>
  <si>
    <t>c**006004에서 모름/응답거절</t>
  </si>
  <si>
    <t>c**006007에서 2,3 응답자</t>
  </si>
  <si>
    <t>c**006009에서 모름/응답거절</t>
  </si>
  <si>
    <t>c**006007에서 4 응답자</t>
  </si>
  <si>
    <t>c**006017에서 모름/응답거절</t>
  </si>
  <si>
    <t>c**007004에서 모름/응답거절</t>
  </si>
  <si>
    <t>c**007007에서 2,3 응답자</t>
  </si>
  <si>
    <t>c**007009에서 모름/응답거절</t>
  </si>
  <si>
    <t>c**007007에서 4 응답자</t>
  </si>
  <si>
    <t>c**007017에서 모름/응답거절</t>
  </si>
  <si>
    <t>c**008004에서 모름/응답거절</t>
  </si>
  <si>
    <t>c**008007에서 2,3 응답자</t>
  </si>
  <si>
    <t>c**008009에서 모름/응답거절</t>
  </si>
  <si>
    <t>c**008007에서 4 응답자</t>
  </si>
  <si>
    <t>c**008017에서 모름/응답거절</t>
  </si>
  <si>
    <t>c**009004에서 모름/응답거절</t>
  </si>
  <si>
    <t>c**009007에서 2,3 응답자</t>
  </si>
  <si>
    <t>c**009009에서 모름/응답거절</t>
  </si>
  <si>
    <t>c**009007에서 4 응답자</t>
  </si>
  <si>
    <t>c**009017에서 모름/응답거절</t>
  </si>
  <si>
    <t>c**020001에서 1 응답자</t>
  </si>
  <si>
    <t>c**021004서 모름/응답거절</t>
  </si>
  <si>
    <t>c**022004에서 모름/응답거절</t>
  </si>
  <si>
    <t>c**023004에서 모름/응답거절</t>
  </si>
  <si>
    <t>c**040001에서 1 응답자</t>
  </si>
  <si>
    <t>c**065001에 15 응답자</t>
  </si>
  <si>
    <t>c**065002에 8 응답자</t>
  </si>
  <si>
    <t>c**066001에 10 응답자</t>
  </si>
  <si>
    <t>c**066006 응답자</t>
  </si>
  <si>
    <t xml:space="preserve">  92   여름</t>
    <phoneticPr fontId="5" type="noConversion"/>
  </si>
  <si>
    <t>a**002002</t>
  </si>
  <si>
    <t>a**002003</t>
  </si>
  <si>
    <t>a**002004</t>
  </si>
  <si>
    <t>a**003001</t>
  </si>
  <si>
    <t>a**003002</t>
  </si>
  <si>
    <t>a**003002t</t>
  </si>
  <si>
    <t>a**004001</t>
  </si>
  <si>
    <t>a**004002</t>
  </si>
  <si>
    <t>a**004002t</t>
  </si>
  <si>
    <t>a**005001</t>
  </si>
  <si>
    <t>a**005002</t>
  </si>
  <si>
    <t>a**005003</t>
  </si>
  <si>
    <t>a**005004</t>
  </si>
  <si>
    <t>a**006001</t>
  </si>
  <si>
    <t>a**006002</t>
  </si>
  <si>
    <t>a**006002t</t>
  </si>
  <si>
    <t>a**006003</t>
  </si>
  <si>
    <t>a**007001</t>
  </si>
  <si>
    <t>a**007007</t>
  </si>
  <si>
    <t>a**007008</t>
  </si>
  <si>
    <t>a**007008t</t>
  </si>
  <si>
    <t>a**007010</t>
  </si>
  <si>
    <t>a**007010t</t>
  </si>
  <si>
    <t>a**007005</t>
  </si>
  <si>
    <t>a**007006</t>
  </si>
  <si>
    <t>a**008001</t>
  </si>
  <si>
    <t>a**008001t</t>
  </si>
  <si>
    <t>a**008002</t>
  </si>
  <si>
    <t>a**008002t</t>
  </si>
  <si>
    <t>a**012001</t>
  </si>
  <si>
    <t>a**012002</t>
  </si>
  <si>
    <t>a**012003</t>
  </si>
  <si>
    <t>a**012004</t>
  </si>
  <si>
    <t>a**012005</t>
  </si>
  <si>
    <t>a**012006</t>
  </si>
  <si>
    <t>a**012007</t>
  </si>
  <si>
    <t>a**012008</t>
  </si>
  <si>
    <t>a**012009</t>
  </si>
  <si>
    <t>a**012010</t>
  </si>
  <si>
    <t>a**012011</t>
  </si>
  <si>
    <t>a**001001</t>
  </si>
  <si>
    <t>a**001002</t>
  </si>
  <si>
    <t>a**001003</t>
  </si>
  <si>
    <t>a**009001</t>
  </si>
  <si>
    <t>a**009002</t>
  </si>
  <si>
    <t>a**009003</t>
  </si>
  <si>
    <t>a**009003t</t>
  </si>
  <si>
    <t>a**010001</t>
  </si>
  <si>
    <t>a**010002</t>
  </si>
  <si>
    <t>a**010003</t>
  </si>
  <si>
    <t>a**010004</t>
  </si>
  <si>
    <t>a**010005</t>
  </si>
  <si>
    <t>a**010006</t>
  </si>
  <si>
    <t>a**011001</t>
  </si>
  <si>
    <t>a**011002</t>
  </si>
  <si>
    <t>a**011003</t>
  </si>
  <si>
    <t>a**011004</t>
  </si>
  <si>
    <t>a**011005</t>
  </si>
  <si>
    <t>a**011006</t>
  </si>
  <si>
    <t>a**011007</t>
  </si>
  <si>
    <t>a**011008</t>
  </si>
  <si>
    <t>a**011009</t>
  </si>
  <si>
    <t>a**011010</t>
  </si>
  <si>
    <t>a**011011</t>
  </si>
  <si>
    <t>a**011012</t>
  </si>
  <si>
    <t>a**003001에서 1 응답자</t>
  </si>
  <si>
    <t>a**003002에서 7 응답자</t>
  </si>
  <si>
    <t>a**003001에서 2 응답자</t>
  </si>
  <si>
    <t>a**004001에서 4 응답자</t>
  </si>
  <si>
    <t>a**004002에서 13 응답자</t>
  </si>
  <si>
    <t>a**005001에서 2 응답자</t>
  </si>
  <si>
    <t>a**005002에서 2 응답자</t>
  </si>
  <si>
    <t>a**005001~a**005002에서 1 응답자</t>
  </si>
  <si>
    <t>a**006001에서 1 응답자</t>
  </si>
  <si>
    <t>a**006002에서 15 응답자</t>
  </si>
  <si>
    <t>a**007001에서 1~2 응답자</t>
  </si>
  <si>
    <t>a**007007에서 1 응답자</t>
  </si>
  <si>
    <t>a**007008에서 9 응답자</t>
  </si>
  <si>
    <t>a**007007에서 2 응답자</t>
  </si>
  <si>
    <t>a**007010에서 11 응답자</t>
  </si>
  <si>
    <t>a**007005에서 1~3 응답자</t>
  </si>
  <si>
    <t>a**008001에서 18 응답자</t>
  </si>
  <si>
    <t>a**008002에서 18 응답자</t>
  </si>
  <si>
    <t>(a**001001=1 제외)</t>
  </si>
  <si>
    <t>a**001002에서 1 응답자</t>
  </si>
  <si>
    <t>a**009001에서 1 응답자</t>
  </si>
  <si>
    <t>a**009003에서 6 응답자</t>
  </si>
  <si>
    <t xml:space="preserve">  99   Don't Know</t>
    <phoneticPr fontId="5" type="noConversion"/>
  </si>
  <si>
    <t>(취업자)지난 4주내 구직활동 여부</t>
  </si>
  <si>
    <t>dq**001003</t>
  </si>
  <si>
    <t>dq**001004</t>
  </si>
  <si>
    <t>dq**001006</t>
  </si>
  <si>
    <t>dq**001008</t>
  </si>
  <si>
    <t>dq**001009</t>
  </si>
  <si>
    <t>dq**001010</t>
  </si>
  <si>
    <t>dq**001013</t>
  </si>
  <si>
    <t>dq**001014</t>
  </si>
  <si>
    <t>dq**001015</t>
  </si>
  <si>
    <t>dq**002001</t>
  </si>
  <si>
    <t>dq**002002</t>
  </si>
  <si>
    <t>dq**002003</t>
  </si>
  <si>
    <t>dq**002004</t>
  </si>
  <si>
    <t>dq**002005</t>
  </si>
  <si>
    <t>dq**002006</t>
  </si>
  <si>
    <t>dq**002007</t>
  </si>
  <si>
    <t>dq**002008</t>
  </si>
  <si>
    <t>dq**002009</t>
  </si>
  <si>
    <t>dq**002010</t>
  </si>
  <si>
    <t>dq**002011</t>
  </si>
  <si>
    <t>dq**002012</t>
  </si>
  <si>
    <t>dq**002013</t>
  </si>
  <si>
    <t>dq**002100</t>
  </si>
  <si>
    <t>dq**002004에서 1 응답자</t>
  </si>
  <si>
    <t>dq**002008에서 모름/응답거절</t>
  </si>
  <si>
    <t>dq**002012에서 모름/응답거절</t>
  </si>
  <si>
    <t xml:space="preserve">  12   전북</t>
    <phoneticPr fontId="5" type="noConversion"/>
  </si>
  <si>
    <t xml:space="preserve">  13   전남</t>
    <phoneticPr fontId="5" type="noConversion"/>
  </si>
  <si>
    <t>dq**016001</t>
  </si>
  <si>
    <t>dq**016002</t>
  </si>
  <si>
    <t>dq**016003</t>
  </si>
  <si>
    <t>dq**016004</t>
  </si>
  <si>
    <t>dq**016005</t>
  </si>
  <si>
    <t>dq**016006</t>
  </si>
  <si>
    <t>dq**016007</t>
  </si>
  <si>
    <t>dq**016008</t>
  </si>
  <si>
    <t>dq**016009</t>
  </si>
  <si>
    <t>dq**016010</t>
  </si>
  <si>
    <t>dq**016011</t>
  </si>
  <si>
    <t>dq**016012</t>
  </si>
  <si>
    <t>dq**016013</t>
  </si>
  <si>
    <t>dq**016014</t>
  </si>
  <si>
    <t>dq**016015</t>
  </si>
  <si>
    <t>dq**016016</t>
  </si>
  <si>
    <t>dq**016017</t>
  </si>
  <si>
    <t>dq**016018</t>
  </si>
  <si>
    <t>dq**016019</t>
  </si>
  <si>
    <t>dq**016020</t>
  </si>
  <si>
    <t>(dq**003001=1 제외)</t>
  </si>
  <si>
    <t>(dq**003001=1 &amp; dq**003002=6 제외)</t>
  </si>
  <si>
    <t>dq**003008에서 1 응답자</t>
  </si>
  <si>
    <t>dq**003016에서 모름/응답거절</t>
  </si>
  <si>
    <t>(dq**003018=1 제외)</t>
  </si>
  <si>
    <t>(dq**003018=1 &amp; dq**003019=6 제외)</t>
  </si>
  <si>
    <t>(dq**004002=1 &amp; dq**004003=3)</t>
  </si>
  <si>
    <t>dq**004010에서 1 응답자</t>
  </si>
  <si>
    <t>(dq**004016=1 &amp; dq**004017=3)</t>
  </si>
  <si>
    <t>dq**004020에서 모름/응답거절</t>
  </si>
  <si>
    <t>dq**004022에서 5 응답자</t>
  </si>
  <si>
    <t>(dq**004024=1 &amp; dq**004025=3)</t>
  </si>
  <si>
    <t>dq**004029에서 모름/응답거절</t>
  </si>
  <si>
    <t>(dq**005005=2 제외)</t>
  </si>
  <si>
    <t>dq**005004에서 1 응답자</t>
  </si>
  <si>
    <t>dq**005008에서 모름/응답거절</t>
  </si>
  <si>
    <t>dq**006004에서 모름/응답거절</t>
  </si>
  <si>
    <t>dq**007001에서 1 응답자</t>
  </si>
  <si>
    <t>(dq**010001=3)</t>
  </si>
  <si>
    <t>dq**010002에서 모름/응답거절</t>
  </si>
  <si>
    <t>(dq**011001=3, 4)</t>
  </si>
  <si>
    <t>dq**011002에서 1 응답자</t>
  </si>
  <si>
    <t>dq**011003에서 1 응답자</t>
  </si>
  <si>
    <t>dq**014001~8에서 8 응답자</t>
  </si>
  <si>
    <t>dq**003001</t>
  </si>
  <si>
    <t>dq**003002</t>
  </si>
  <si>
    <t>dq**003003</t>
  </si>
  <si>
    <t>dq**003004</t>
  </si>
  <si>
    <t>dq**003005</t>
  </si>
  <si>
    <t>dq**003006</t>
  </si>
  <si>
    <t>dq**003007</t>
  </si>
  <si>
    <t>dq**003008</t>
  </si>
  <si>
    <t>dq**003009</t>
  </si>
  <si>
    <t>dq**003010</t>
  </si>
  <si>
    <t>dq**003011</t>
  </si>
  <si>
    <t>dq**003012</t>
  </si>
  <si>
    <t>dq**003013</t>
  </si>
  <si>
    <t>dq**003014</t>
  </si>
  <si>
    <t>dq**003015</t>
  </si>
  <si>
    <t>dq**003016</t>
  </si>
  <si>
    <t>dq**003017</t>
  </si>
  <si>
    <t>dq**003018</t>
  </si>
  <si>
    <t>dq**003019</t>
  </si>
  <si>
    <t>dq**003020</t>
  </si>
  <si>
    <t>dq**004002</t>
  </si>
  <si>
    <t>dq**004003</t>
  </si>
  <si>
    <t>dq**004004</t>
  </si>
  <si>
    <t>dq**004007</t>
  </si>
  <si>
    <t>dq**004008</t>
  </si>
  <si>
    <t>dq**004009</t>
  </si>
  <si>
    <t>dq**004011</t>
  </si>
  <si>
    <t>dq**004012</t>
  </si>
  <si>
    <t>dq**004013</t>
  </si>
  <si>
    <t>dq**004014</t>
  </si>
  <si>
    <t>dq**004016</t>
  </si>
  <si>
    <t>dq**004017</t>
  </si>
  <si>
    <t>dq**004018</t>
  </si>
  <si>
    <t>dq**004019</t>
  </si>
  <si>
    <t>dq**004020</t>
  </si>
  <si>
    <t>dq**004021</t>
  </si>
  <si>
    <t>dq**004022</t>
  </si>
  <si>
    <t>dq**004022t</t>
  </si>
  <si>
    <t>dq**004024</t>
  </si>
  <si>
    <t>dq**004025</t>
  </si>
  <si>
    <t>dq**004026</t>
  </si>
  <si>
    <t>dq**004027</t>
  </si>
  <si>
    <t>dq**004028</t>
  </si>
  <si>
    <t>dq**004029</t>
  </si>
  <si>
    <t>dq**004030</t>
  </si>
  <si>
    <t>dq**005001</t>
  </si>
  <si>
    <t>dq**005002</t>
  </si>
  <si>
    <t>dq**005003</t>
  </si>
  <si>
    <t>dq**005004</t>
  </si>
  <si>
    <t>dq**005005</t>
  </si>
  <si>
    <t>dq**005006</t>
  </si>
  <si>
    <t>dq**005007</t>
  </si>
  <si>
    <t>dq**005008</t>
  </si>
  <si>
    <t>dq**005009</t>
  </si>
  <si>
    <t>dq**006001</t>
  </si>
  <si>
    <t>dq**006002</t>
  </si>
  <si>
    <t>dq**006003</t>
  </si>
  <si>
    <t>dq**006004</t>
  </si>
  <si>
    <t>dq**006005</t>
  </si>
  <si>
    <t>dq**007001</t>
  </si>
  <si>
    <t>dq**007002</t>
  </si>
  <si>
    <t>dq**010001</t>
  </si>
  <si>
    <t>dq**010002</t>
  </si>
  <si>
    <t>dq**010003</t>
  </si>
  <si>
    <t>dq**011001</t>
  </si>
  <si>
    <t>dq**011002</t>
  </si>
  <si>
    <t>dq**011003</t>
  </si>
  <si>
    <t>dq**011004</t>
  </si>
  <si>
    <t>dq**011005</t>
  </si>
  <si>
    <t>dq**012001</t>
  </si>
  <si>
    <t>dq**013001</t>
  </si>
  <si>
    <t>dq**013002</t>
  </si>
  <si>
    <t>dq**013003</t>
  </si>
  <si>
    <t>dq**013004</t>
  </si>
  <si>
    <t>dq**014001</t>
  </si>
  <si>
    <t>dq**014002</t>
  </si>
  <si>
    <t>dq**014003</t>
  </si>
  <si>
    <t>dq**014004</t>
  </si>
  <si>
    <t>dq**014005</t>
  </si>
  <si>
    <t>dq**014006</t>
  </si>
  <si>
    <t>dq**014007</t>
  </si>
  <si>
    <t>dq**014008</t>
  </si>
  <si>
    <t>dq**014008t</t>
  </si>
  <si>
    <t>dq**011006</t>
  </si>
  <si>
    <t>dq**011008</t>
  </si>
  <si>
    <t>[주 장애 변경 있음] 주 장애 발생 시기</t>
  </si>
  <si>
    <t>[주 장애 변경 있음] 주 장애 발생 연령(출생 이후)</t>
  </si>
  <si>
    <t>[주 장애 변경 있음] 주 장애 발생 연령(출생 이후)-범주</t>
  </si>
  <si>
    <t>[주 장애 변경 있음] 주 장애 발생 원인</t>
  </si>
  <si>
    <t>[주 장애 변경 있음] 주 장애 일자리에서 발생했는지 여부</t>
  </si>
  <si>
    <t>[주 장애 변경 있음] 주 장애 일자리에서 발생한 경우 산재 인정 여부</t>
  </si>
  <si>
    <t>[주 장애 변경 있음] 주 장애 일자리에서 발생한 경우 산재 장해등급</t>
  </si>
  <si>
    <t>[주 장애 변경 있음] 주 장애 등록한 연도</t>
  </si>
  <si>
    <t>[주 장애 변경 있음] 주 장애 등록한 월</t>
  </si>
  <si>
    <t>[주 장애 변경 있음] 주 장애 등록한 월(계절)</t>
  </si>
  <si>
    <t>sq**001004</t>
  </si>
  <si>
    <t>sq**001028</t>
  </si>
  <si>
    <t>sq**001005</t>
  </si>
  <si>
    <t>sq**001006</t>
  </si>
  <si>
    <t>sq**001007</t>
  </si>
  <si>
    <t>sq**001008</t>
  </si>
  <si>
    <t>sq**001009</t>
  </si>
  <si>
    <t>sq**001010</t>
  </si>
  <si>
    <t>sq**001011</t>
  </si>
  <si>
    <t>sq**001012</t>
  </si>
  <si>
    <t>sq**001013</t>
  </si>
  <si>
    <t>sq**001015</t>
  </si>
  <si>
    <t>sq**001016</t>
  </si>
  <si>
    <t>sq**001017</t>
  </si>
  <si>
    <t>sq**001018</t>
  </si>
  <si>
    <t>sq**001020</t>
  </si>
  <si>
    <t>sq**001021</t>
  </si>
  <si>
    <t>sq**001022</t>
  </si>
  <si>
    <t>sq**001023</t>
  </si>
  <si>
    <t>sq**001024</t>
  </si>
  <si>
    <t>sq**001025</t>
  </si>
  <si>
    <t>sq**001026</t>
  </si>
  <si>
    <t>sq**002001</t>
  </si>
  <si>
    <t>sq**002003</t>
  </si>
  <si>
    <t>sq**002005</t>
  </si>
  <si>
    <t>sq**003004</t>
  </si>
  <si>
    <t>sq**003028t</t>
  </si>
  <si>
    <t>sq**003005</t>
  </si>
  <si>
    <t>sq**003006</t>
  </si>
  <si>
    <t>sq**003007</t>
  </si>
  <si>
    <t>sq**003008</t>
  </si>
  <si>
    <t>sq**003009</t>
  </si>
  <si>
    <t>sq**003010</t>
  </si>
  <si>
    <t>sq**003011</t>
  </si>
  <si>
    <t>sq**003012</t>
  </si>
  <si>
    <t>sq**003013</t>
  </si>
  <si>
    <t>sq**003015</t>
  </si>
  <si>
    <t>sq**003016</t>
  </si>
  <si>
    <t>sq**003017</t>
  </si>
  <si>
    <t>sq**003018</t>
  </si>
  <si>
    <t>sq**003020</t>
  </si>
  <si>
    <t>sq**003021</t>
  </si>
  <si>
    <t>sq**003022</t>
  </si>
  <si>
    <t>sq**003023</t>
  </si>
  <si>
    <t>sq**003024</t>
  </si>
  <si>
    <t>sq**003025</t>
  </si>
  <si>
    <t>sq**003026</t>
  </si>
  <si>
    <t>sq**004001</t>
  </si>
  <si>
    <t>sq**004003</t>
  </si>
  <si>
    <t>sq**004005</t>
  </si>
  <si>
    <t>sq**005004</t>
  </si>
  <si>
    <t>sq**005028</t>
  </si>
  <si>
    <t>sq**005028t</t>
  </si>
  <si>
    <t>sq**005005</t>
  </si>
  <si>
    <t>sq**005006</t>
  </si>
  <si>
    <t>sq**005007</t>
  </si>
  <si>
    <t>sq**005008</t>
  </si>
  <si>
    <t>sq**005009</t>
  </si>
  <si>
    <t>sq**005010</t>
  </si>
  <si>
    <t>sq**005011</t>
  </si>
  <si>
    <t>sq**005012</t>
  </si>
  <si>
    <t>sq**005013</t>
  </si>
  <si>
    <t>sq**005015</t>
  </si>
  <si>
    <t>sq**005016</t>
  </si>
  <si>
    <t>sq**005017</t>
  </si>
  <si>
    <t>sq**005018</t>
  </si>
  <si>
    <t>sq**005020</t>
  </si>
  <si>
    <t>sq**005021</t>
  </si>
  <si>
    <t>sq**005022</t>
  </si>
  <si>
    <t>sq**005023</t>
  </si>
  <si>
    <t>sq**005024</t>
  </si>
  <si>
    <t>sq**005025</t>
  </si>
  <si>
    <t>sq**005026</t>
  </si>
  <si>
    <t>sq**006001</t>
  </si>
  <si>
    <t>sq**006003</t>
  </si>
  <si>
    <t>sq**006005</t>
  </si>
  <si>
    <t>sq**007004</t>
  </si>
  <si>
    <t>sq**007028</t>
  </si>
  <si>
    <t>sq**007028t</t>
  </si>
  <si>
    <t>sq**007005</t>
  </si>
  <si>
    <t>sq**007006</t>
  </si>
  <si>
    <t>sq**007007</t>
  </si>
  <si>
    <t>sq**007008</t>
  </si>
  <si>
    <t>sq**007009</t>
  </si>
  <si>
    <t>sq**007010</t>
  </si>
  <si>
    <t>sq**007011</t>
  </si>
  <si>
    <t>sq**007012</t>
  </si>
  <si>
    <t>sq**007013</t>
  </si>
  <si>
    <t>sq**007015</t>
  </si>
  <si>
    <t>sq**007016</t>
  </si>
  <si>
    <t>sq**007017</t>
  </si>
  <si>
    <t>sq**007018</t>
  </si>
  <si>
    <t>sq**007020</t>
  </si>
  <si>
    <t>sq**007021</t>
  </si>
  <si>
    <t>sq**007022</t>
  </si>
  <si>
    <t>sq**007023</t>
  </si>
  <si>
    <t>sq**007024</t>
  </si>
  <si>
    <t>sq**007025</t>
  </si>
  <si>
    <t>sq**007026</t>
  </si>
  <si>
    <t>sq**008001</t>
  </si>
  <si>
    <t>sq**008003</t>
  </si>
  <si>
    <t>sq**008005</t>
  </si>
  <si>
    <t>sq**100001</t>
  </si>
  <si>
    <t>sq**101001</t>
  </si>
  <si>
    <t>sq**102001</t>
  </si>
  <si>
    <t>sq**102003</t>
  </si>
  <si>
    <t>sq**102005</t>
  </si>
  <si>
    <t>sq**102006</t>
  </si>
  <si>
    <t>sq**103001</t>
  </si>
  <si>
    <t>sq**103003</t>
  </si>
  <si>
    <t>sq**103005</t>
  </si>
  <si>
    <t>sq**103006</t>
  </si>
  <si>
    <t>sq**104001</t>
  </si>
  <si>
    <t>sq**104003</t>
  </si>
  <si>
    <t>sq**104005</t>
  </si>
  <si>
    <t>sq**104006</t>
  </si>
  <si>
    <t>sq**201001</t>
  </si>
  <si>
    <t>sq**201002</t>
  </si>
  <si>
    <t>sq**301001</t>
  </si>
  <si>
    <t>sq**301002</t>
  </si>
  <si>
    <t>sq**301003</t>
  </si>
  <si>
    <t>sq**301004</t>
  </si>
  <si>
    <t>sq**302001</t>
  </si>
  <si>
    <t>sq**302002</t>
  </si>
  <si>
    <t>sq**302003</t>
  </si>
  <si>
    <t>sq**302004</t>
  </si>
  <si>
    <t>sq**303001</t>
  </si>
  <si>
    <t>sq**303002</t>
  </si>
  <si>
    <t>sq**303003</t>
  </si>
  <si>
    <t>sq**303004</t>
  </si>
  <si>
    <t>sq**304001</t>
  </si>
  <si>
    <t>sq**304002</t>
  </si>
  <si>
    <t>sq**304003</t>
  </si>
  <si>
    <t>sq**304004</t>
  </si>
  <si>
    <t>sq**401002</t>
  </si>
  <si>
    <t>sq**402001</t>
  </si>
  <si>
    <t>sq**402002</t>
  </si>
  <si>
    <t>sq**402003</t>
  </si>
  <si>
    <t>sq**402004</t>
  </si>
  <si>
    <t>sq**402005</t>
  </si>
  <si>
    <t>sq**403001</t>
  </si>
  <si>
    <t>sq**403001t</t>
  </si>
  <si>
    <t>sq**404001</t>
  </si>
  <si>
    <t>sq**001027에서 3 응답자</t>
  </si>
  <si>
    <t>sq**003028에서 3 응답자</t>
  </si>
  <si>
    <t>(sq**001008=3 제외)</t>
  </si>
  <si>
    <t>sq**001009에서 1 응답자</t>
  </si>
  <si>
    <t>sq**001016에서 모름/응답거절</t>
  </si>
  <si>
    <t>sq**001021에서 모름/응답거절</t>
  </si>
  <si>
    <t>sq**001025에서 모름/응답거절</t>
  </si>
  <si>
    <t>sq**003027에서 3 응답자</t>
  </si>
  <si>
    <t>sq**003004에서 1 응답자</t>
  </si>
  <si>
    <t>(sq**003008=3 제외)</t>
  </si>
  <si>
    <t>sq**003009에서 1 응답자</t>
  </si>
  <si>
    <t>sq**003016에서 모름/응답거절</t>
  </si>
  <si>
    <t>sq**003021에서 모름/응답거절</t>
  </si>
  <si>
    <t>sq**003025에서 모름/응답거절</t>
  </si>
  <si>
    <t>sq**005027에서 3 응답자</t>
  </si>
  <si>
    <t>sq**005028에서 3 응답자</t>
  </si>
  <si>
    <t>(sq**005008=3 제외)</t>
  </si>
  <si>
    <t>sq**005009에서 1 응답자</t>
  </si>
  <si>
    <t>sq**005016에서 모름/응답거절</t>
  </si>
  <si>
    <t>sq**005021에서 모름/응답거절</t>
  </si>
  <si>
    <t>sq**005025에서 모름/응답거절</t>
  </si>
  <si>
    <t>sq**007027에서 3 응답자</t>
  </si>
  <si>
    <t>sq**007028에서 3 응답자</t>
  </si>
  <si>
    <t>(sq**007008=3 제외)</t>
  </si>
  <si>
    <t>sq**007009에서 1 응답자</t>
  </si>
  <si>
    <t>sq**007016에서 모름/응답거절</t>
  </si>
  <si>
    <t>sq**007021에서 모름/응답거절</t>
  </si>
  <si>
    <t>sq**007025에서 모름/응답거절</t>
  </si>
  <si>
    <t>sq**101001에서 1 이상 응답자</t>
  </si>
  <si>
    <t>sq**201001에서 1 이상 응답자</t>
  </si>
  <si>
    <t>sq**201002에서 1 이상 응답자</t>
  </si>
  <si>
    <t>sq**201002에서 2 이상 응답자</t>
  </si>
  <si>
    <t>sq**403001에서 6 응답자</t>
  </si>
  <si>
    <t>지난조사에 일자리 없고 sq**101001에서 0 응답자</t>
  </si>
  <si>
    <t>bc1**001001</t>
  </si>
  <si>
    <t>bc1**001002</t>
  </si>
  <si>
    <t>bc1**001004</t>
  </si>
  <si>
    <t>bc1**001005</t>
  </si>
  <si>
    <t>bc1**001006</t>
  </si>
  <si>
    <t>bc1**001007</t>
  </si>
  <si>
    <t>bc1**001008</t>
  </si>
  <si>
    <t>bc1**001010</t>
  </si>
  <si>
    <t>bc1**001011</t>
  </si>
  <si>
    <t>bc1**001012</t>
  </si>
  <si>
    <t>bc1**001013</t>
  </si>
  <si>
    <t>bc1**001014</t>
  </si>
  <si>
    <t>bc1**001015</t>
  </si>
  <si>
    <t>bc1**001016</t>
  </si>
  <si>
    <t>bc1**001017</t>
  </si>
  <si>
    <t>bc1**001018</t>
  </si>
  <si>
    <t>bc1**001019</t>
  </si>
  <si>
    <t>bc1**001020</t>
  </si>
  <si>
    <t>bc1**001021</t>
  </si>
  <si>
    <t>bc1**001022</t>
  </si>
  <si>
    <t>bc1**001023</t>
  </si>
  <si>
    <t>bc1**001024</t>
  </si>
  <si>
    <t>bc1**001025</t>
  </si>
  <si>
    <t>bc1**001026</t>
  </si>
  <si>
    <t>bc1**001027</t>
  </si>
  <si>
    <t>bc1**001028</t>
  </si>
  <si>
    <t>bc1**001029</t>
  </si>
  <si>
    <t>bc1**001030</t>
  </si>
  <si>
    <t>bc1**001031</t>
  </si>
  <si>
    <t>bc1**001032</t>
  </si>
  <si>
    <t>bc1**002001</t>
  </si>
  <si>
    <t>bc1**002002</t>
  </si>
  <si>
    <t>bc1**002003</t>
  </si>
  <si>
    <t>bc1**002004</t>
  </si>
  <si>
    <t>bc1**002005</t>
  </si>
  <si>
    <t>bc1**003001</t>
  </si>
  <si>
    <t>bc1**003001t</t>
  </si>
  <si>
    <t>bc1**004001</t>
  </si>
  <si>
    <t>bc1**004002</t>
  </si>
  <si>
    <t>bc1**004003</t>
  </si>
  <si>
    <t>bc1**005002</t>
  </si>
  <si>
    <t>bc1**005003</t>
  </si>
  <si>
    <t>bc1**006001</t>
  </si>
  <si>
    <t>bc1**006002</t>
  </si>
  <si>
    <t>bc1**006003</t>
  </si>
  <si>
    <t>bc1**006004</t>
  </si>
  <si>
    <t>bc1**006005</t>
  </si>
  <si>
    <t>bc1**006006</t>
  </si>
  <si>
    <t>bc1**006007</t>
  </si>
  <si>
    <t>bc1**006008</t>
  </si>
  <si>
    <t>bc1**006009</t>
  </si>
  <si>
    <t>bc1**006010</t>
  </si>
  <si>
    <t>bc1**006011</t>
  </si>
  <si>
    <t>bc1**007001</t>
  </si>
  <si>
    <t>bc1**007001t</t>
  </si>
  <si>
    <t>bc1**007002t</t>
  </si>
  <si>
    <t>bc1**007003</t>
  </si>
  <si>
    <t>bc1**007004</t>
  </si>
  <si>
    <t>bc1**007005</t>
  </si>
  <si>
    <t>bc1**007006</t>
  </si>
  <si>
    <t>bc1**007006t</t>
  </si>
  <si>
    <t>bc1**007007t</t>
  </si>
  <si>
    <t>bc1**007008</t>
  </si>
  <si>
    <t>bc1**007009</t>
  </si>
  <si>
    <t>bc1**007010</t>
  </si>
  <si>
    <t>bc1**007011</t>
  </si>
  <si>
    <t>bc1**007011t</t>
  </si>
  <si>
    <t>bc1**007012</t>
  </si>
  <si>
    <t>bc1**007012t</t>
  </si>
  <si>
    <t>bc1**008001</t>
  </si>
  <si>
    <t>bc1**009001</t>
  </si>
  <si>
    <t>bc1**009002</t>
  </si>
  <si>
    <t>bc1**009003</t>
  </si>
  <si>
    <t>bc1**009004</t>
  </si>
  <si>
    <t>bc1**009005</t>
  </si>
  <si>
    <t>bc1**009006</t>
  </si>
  <si>
    <t>bc1**009006t</t>
  </si>
  <si>
    <t>bc1**010001</t>
  </si>
  <si>
    <t>bc1**011001</t>
  </si>
  <si>
    <t>bc1**011002</t>
  </si>
  <si>
    <t>bc1**011003</t>
  </si>
  <si>
    <t>bc1**011004</t>
  </si>
  <si>
    <t>bc1**011005</t>
  </si>
  <si>
    <t>bc1**011005t</t>
  </si>
  <si>
    <t>bc1**012001</t>
  </si>
  <si>
    <t>bc1**012002</t>
  </si>
  <si>
    <t>bc1**012003</t>
  </si>
  <si>
    <t>bc1**012004</t>
  </si>
  <si>
    <t>bc1**012005</t>
  </si>
  <si>
    <t>bc1**012006</t>
  </si>
  <si>
    <t>bc1**012007</t>
  </si>
  <si>
    <t>bc1**012008</t>
  </si>
  <si>
    <t>bc1**012009</t>
  </si>
  <si>
    <t>bc1**012010</t>
  </si>
  <si>
    <t>bc1**012011</t>
  </si>
  <si>
    <t>bc1**012012</t>
  </si>
  <si>
    <t>bc1**012013</t>
  </si>
  <si>
    <t>bc1**012014</t>
  </si>
  <si>
    <t>bc1**012015</t>
  </si>
  <si>
    <t>bc1**012016</t>
  </si>
  <si>
    <t>bc1**012017</t>
  </si>
  <si>
    <t>bc1**012019</t>
  </si>
  <si>
    <t>bc1**012020</t>
  </si>
  <si>
    <t>bc1**012021</t>
  </si>
  <si>
    <t>bc1**012022</t>
  </si>
  <si>
    <t>bc1**012023</t>
  </si>
  <si>
    <t>bc1**012024</t>
  </si>
  <si>
    <t>bc1**012025</t>
  </si>
  <si>
    <t>bc1**012026</t>
  </si>
  <si>
    <t>bc1**012027</t>
  </si>
  <si>
    <t>bc1**012028</t>
  </si>
  <si>
    <t>bc1**012029</t>
  </si>
  <si>
    <t>bc1**012030</t>
  </si>
  <si>
    <t>bc1**012031</t>
  </si>
  <si>
    <t>bc1**012032</t>
  </si>
  <si>
    <t>bc1**012033</t>
  </si>
  <si>
    <t>bc1**012034</t>
  </si>
  <si>
    <t>bc1**012035</t>
  </si>
  <si>
    <t>bc1**012036</t>
  </si>
  <si>
    <t>bc1**012037</t>
  </si>
  <si>
    <t>bc1**013001</t>
  </si>
  <si>
    <t>bc1**013002</t>
  </si>
  <si>
    <t>bc1**013003</t>
  </si>
  <si>
    <t>bc1**013004</t>
  </si>
  <si>
    <t>bc1**013005</t>
  </si>
  <si>
    <t>bc1**013005t</t>
  </si>
  <si>
    <t>bc1**014001</t>
  </si>
  <si>
    <t>bc1**015001</t>
  </si>
  <si>
    <t>bc1**015002</t>
  </si>
  <si>
    <t>bc1**015003</t>
  </si>
  <si>
    <t>bc1**015004</t>
  </si>
  <si>
    <t>bc1**015005</t>
  </si>
  <si>
    <t>bc1**015005t</t>
  </si>
  <si>
    <t>bc1**016001</t>
  </si>
  <si>
    <t>bc1**016002</t>
  </si>
  <si>
    <t>bc1**016003</t>
  </si>
  <si>
    <t>bc1**016004</t>
  </si>
  <si>
    <t>bc1**016005</t>
  </si>
  <si>
    <t>bc1**016006</t>
  </si>
  <si>
    <t>bc1**016007</t>
  </si>
  <si>
    <t>bc1**016008</t>
  </si>
  <si>
    <t>bc1**016008t</t>
  </si>
  <si>
    <t>bc1**017001</t>
  </si>
  <si>
    <t>bc1**017002</t>
  </si>
  <si>
    <t>bc1**017003</t>
  </si>
  <si>
    <t>bc1**017004</t>
  </si>
  <si>
    <t>bc1**017005</t>
  </si>
  <si>
    <t>bc1**017006</t>
  </si>
  <si>
    <t>bc1**017007</t>
  </si>
  <si>
    <t>bc1**017008</t>
  </si>
  <si>
    <t>bc1**017008t</t>
  </si>
  <si>
    <t>bc1**018001</t>
  </si>
  <si>
    <t>bc1**018002</t>
  </si>
  <si>
    <t>bc1**018003</t>
  </si>
  <si>
    <t>bc1**018004</t>
  </si>
  <si>
    <t>bc1**018005</t>
  </si>
  <si>
    <t>bc1**018006</t>
  </si>
  <si>
    <t>bc1**018007</t>
  </si>
  <si>
    <t>bc1**019001</t>
  </si>
  <si>
    <t>bc1**019002</t>
  </si>
  <si>
    <t>bc1**019003</t>
  </si>
  <si>
    <t>bc1**020001</t>
  </si>
  <si>
    <t>bc1**020002</t>
  </si>
  <si>
    <t>bc1**020003</t>
  </si>
  <si>
    <t>bc1**020004</t>
  </si>
  <si>
    <t>bc1**020005</t>
  </si>
  <si>
    <t>bc1**020006</t>
  </si>
  <si>
    <t>bc1**020007</t>
  </si>
  <si>
    <t>bc1**020008</t>
  </si>
  <si>
    <t>bc1**021001</t>
  </si>
  <si>
    <t>bc1**021002</t>
  </si>
  <si>
    <t>bc1**022001</t>
  </si>
  <si>
    <t>bc1**022002</t>
  </si>
  <si>
    <t>bc1**022003</t>
  </si>
  <si>
    <t>bc1**022004</t>
  </si>
  <si>
    <t>bc1**022005</t>
  </si>
  <si>
    <t>bc1**022005t</t>
  </si>
  <si>
    <t>bc1**022006</t>
  </si>
  <si>
    <t>bc1**023001</t>
  </si>
  <si>
    <t>bc1**023002</t>
  </si>
  <si>
    <t>bc1**023003</t>
  </si>
  <si>
    <t>bc1**023004</t>
  </si>
  <si>
    <t>bc1**023005</t>
  </si>
  <si>
    <t>bc1**023006</t>
  </si>
  <si>
    <t>bc1**023007</t>
  </si>
  <si>
    <t>bc1**023008</t>
  </si>
  <si>
    <t>bc1**023008t</t>
  </si>
  <si>
    <t>bc1**024001</t>
  </si>
  <si>
    <t>bc1**001012에서 1 응답자</t>
  </si>
  <si>
    <t>bc1**001019에서 모름/응답거절</t>
  </si>
  <si>
    <t>bc1**001023에서 모름/응답거절</t>
  </si>
  <si>
    <t>bc1**001027에서 모름/응답거절</t>
  </si>
  <si>
    <t>bc1**001031에서 모름/응답거절</t>
  </si>
  <si>
    <t>bc1**003001에서 7 응답자</t>
  </si>
  <si>
    <t>bc1**004001에서 모름/응답거절</t>
  </si>
  <si>
    <t>bc1**007001에서 16 응답자</t>
  </si>
  <si>
    <t>bc1**007002에서 16 응답자</t>
  </si>
  <si>
    <t>bc1**007005에서 2 응답자</t>
  </si>
  <si>
    <t>bc1**007006에서 16 응답자</t>
  </si>
  <si>
    <t>bc1**007007에서 16 응답자</t>
  </si>
  <si>
    <t>bc1**007011에서 10 응답자</t>
  </si>
  <si>
    <t>bc1**007012에서 10 응답자</t>
  </si>
  <si>
    <t>bc1**008001에서 1,2 응답자</t>
  </si>
  <si>
    <t>bc1**009001~6에서 6 응답자</t>
  </si>
  <si>
    <t>bc1**010001에서 1,2 응답자</t>
  </si>
  <si>
    <t>bc1**010001~5에서 5 응답자</t>
  </si>
  <si>
    <t>bc1**012001에서 1 응답자</t>
  </si>
  <si>
    <t>bc1**012003에서 1 응답자</t>
  </si>
  <si>
    <t>bc1**012004에서 6 응답자</t>
  </si>
  <si>
    <t>bc1**012009에서 1 응답자</t>
  </si>
  <si>
    <t>bc1**012010에서 6 응답자</t>
  </si>
  <si>
    <t>bc1**012015에서 1 응답자</t>
  </si>
  <si>
    <t>bc1**012016에서 6 응답자</t>
  </si>
  <si>
    <t>bc1**012021에서 1 응답자</t>
  </si>
  <si>
    <t>bc1**012022에서 6 응답자</t>
  </si>
  <si>
    <t>bc1**012027에서 1 응답자</t>
  </si>
  <si>
    <t>bc1**012028에서 6 응답자</t>
  </si>
  <si>
    <t>bc1**012033에서 1 응답자</t>
  </si>
  <si>
    <t>bc1**012034에서 6 응답자</t>
  </si>
  <si>
    <t>bc1**013001~5에서 5 응답자</t>
  </si>
  <si>
    <t>bc1**014001에서 1 응답자</t>
  </si>
  <si>
    <t>bc1**015001~5에서 5 응답자</t>
  </si>
  <si>
    <t>bc1**016001~8에서 8 응답자</t>
  </si>
  <si>
    <t>bc1**017001~8에서 8 응답자</t>
  </si>
  <si>
    <t>bc1**018002에서 1 응답자</t>
  </si>
  <si>
    <t>bc1**018004에서 모름/응답거절</t>
  </si>
  <si>
    <t>bc1**018006에서 1 응답자</t>
  </si>
  <si>
    <t>bc1**021001에서 1 응답자</t>
  </si>
  <si>
    <t>bc1**021002에서 1 응답자</t>
  </si>
  <si>
    <t>bc1**022005에서 5 응답자</t>
  </si>
  <si>
    <t>bc1**021002에서 2 응답자</t>
  </si>
  <si>
    <t>bc1**023003에서 모름/응답거절</t>
  </si>
  <si>
    <t>bc1**023005에서 모름/응답거절</t>
  </si>
  <si>
    <t>bc1**023008에서 9 응답자</t>
  </si>
  <si>
    <t xml:space="preserve">  99    Don't Know</t>
    <phoneticPr fontId="5" type="noConversion"/>
  </si>
  <si>
    <t xml:space="preserve">  98    Refusal</t>
    <phoneticPr fontId="5" type="noConversion"/>
  </si>
  <si>
    <t xml:space="preserve">  12   없음</t>
    <phoneticPr fontId="5" type="noConversion"/>
  </si>
  <si>
    <t xml:space="preserve">  10   대인관계 문제(동료 또는 상사와의 마찰)</t>
    <phoneticPr fontId="5" type="noConversion"/>
  </si>
  <si>
    <t xml:space="preserve">  11   장애에 대한 차별과 선입견</t>
    <phoneticPr fontId="5" type="noConversion"/>
  </si>
  <si>
    <t xml:space="preserve">  12   적성, 흥미, 전공에 맞지 않음</t>
    <phoneticPr fontId="5" type="noConversion"/>
  </si>
  <si>
    <t xml:space="preserve">  13   근무하고 있는 회사의 경영 악화</t>
    <phoneticPr fontId="5" type="noConversion"/>
  </si>
  <si>
    <t xml:space="preserve">  14   지속적인 근무의 어려움(휴식 필요)</t>
    <phoneticPr fontId="5" type="noConversion"/>
  </si>
  <si>
    <t xml:space="preserve">  15   개인적 사유 발생(학업, 육아, 가사, 돌봄 등)</t>
    <phoneticPr fontId="5" type="noConversion"/>
  </si>
  <si>
    <t xml:space="preserve">  16   기타</t>
    <phoneticPr fontId="5" type="noConversion"/>
  </si>
  <si>
    <t xml:space="preserve">  17   특별히 없음</t>
    <phoneticPr fontId="5" type="noConversion"/>
  </si>
  <si>
    <t xml:space="preserve">  10   적성, 흥미, 전공에 맞지 않음</t>
    <phoneticPr fontId="5" type="noConversion"/>
  </si>
  <si>
    <t xml:space="preserve">  11   고용계약기간(기간제, 임시직, 은퇴)이 다 되어옴</t>
    <phoneticPr fontId="5" type="noConversion"/>
  </si>
  <si>
    <t xml:space="preserve">  12   근무하고 있는 회사의 경영 악화</t>
    <phoneticPr fontId="5" type="noConversion"/>
  </si>
  <si>
    <t xml:space="preserve">  13   지속적인 근무의 어려움(휴식 필요)</t>
    <phoneticPr fontId="5" type="noConversion"/>
  </si>
  <si>
    <t xml:space="preserve">  15   창업을 위해</t>
    <phoneticPr fontId="5" type="noConversion"/>
  </si>
  <si>
    <t xml:space="preserve">  10   기타</t>
    <phoneticPr fontId="5" type="noConversion"/>
  </si>
  <si>
    <t xml:space="preserve">  11   특별히 준비하고 있는 것이 없음</t>
    <phoneticPr fontId="5" type="noConversion"/>
  </si>
  <si>
    <t xml:space="preserve">  10   구체적으로 정하지 않았음</t>
    <phoneticPr fontId="5" type="noConversion"/>
  </si>
  <si>
    <t xml:space="preserve">  12   2008년 5월(1차년도만)</t>
    <phoneticPr fontId="5" type="noConversion"/>
  </si>
  <si>
    <t>bc2**001001</t>
  </si>
  <si>
    <t>bc2**001002</t>
  </si>
  <si>
    <t>bc2**001004</t>
  </si>
  <si>
    <t>bc2**002001</t>
  </si>
  <si>
    <t>bc2**002001t</t>
  </si>
  <si>
    <t>bc2**002003</t>
  </si>
  <si>
    <t>bc2**002004</t>
  </si>
  <si>
    <t>bc2**002005</t>
  </si>
  <si>
    <t>bc2**003001</t>
  </si>
  <si>
    <t>bc2**003002</t>
  </si>
  <si>
    <t>bc2**003002t</t>
  </si>
  <si>
    <t>bc2**004001</t>
  </si>
  <si>
    <t>bc2**004002</t>
  </si>
  <si>
    <t>bc2**004003</t>
  </si>
  <si>
    <t>bc2**005001</t>
  </si>
  <si>
    <t>bc2**005002</t>
  </si>
  <si>
    <t>bc2**005003</t>
  </si>
  <si>
    <t>bc2**005004</t>
  </si>
  <si>
    <t>bc2**006001</t>
  </si>
  <si>
    <t>bc2**006002</t>
  </si>
  <si>
    <t>bc2**006003</t>
  </si>
  <si>
    <t>bc2**007001</t>
  </si>
  <si>
    <t>bc2**007002</t>
  </si>
  <si>
    <t>bc2**007003</t>
  </si>
  <si>
    <t>bc2**007004</t>
  </si>
  <si>
    <t>bc2**007005</t>
  </si>
  <si>
    <t>bc2**007006</t>
  </si>
  <si>
    <t>bc2**007007</t>
  </si>
  <si>
    <t>bc2**007008</t>
  </si>
  <si>
    <t>bc2**007009</t>
  </si>
  <si>
    <t>bc2**007010</t>
  </si>
  <si>
    <t>bc2**007011</t>
  </si>
  <si>
    <t>bc2**008001</t>
  </si>
  <si>
    <t>bc2**008002</t>
  </si>
  <si>
    <t>bc2**009001t</t>
  </si>
  <si>
    <t>bc2**009002t</t>
  </si>
  <si>
    <t>bc2**009003</t>
  </si>
  <si>
    <t>bc2**009004</t>
  </si>
  <si>
    <t>bc2**009005</t>
  </si>
  <si>
    <t>bc2**009006</t>
  </si>
  <si>
    <t>bc2**009006t</t>
  </si>
  <si>
    <t>bc2**009007t</t>
  </si>
  <si>
    <t>bc2**009008</t>
  </si>
  <si>
    <t>bc2**009009</t>
  </si>
  <si>
    <t>bc2**009010</t>
  </si>
  <si>
    <t>bc2**009011</t>
  </si>
  <si>
    <t>bc2**009011t</t>
  </si>
  <si>
    <t>bc2**009012</t>
  </si>
  <si>
    <t>bc2**009012t</t>
  </si>
  <si>
    <t>bc2**011001</t>
  </si>
  <si>
    <t>bc2**011002</t>
  </si>
  <si>
    <t>bc2**011003</t>
  </si>
  <si>
    <t>bc2**011004</t>
  </si>
  <si>
    <t>bc2**011005</t>
  </si>
  <si>
    <t>bc2**011006</t>
  </si>
  <si>
    <t>bc2**011006t</t>
  </si>
  <si>
    <t>bc2**012001</t>
  </si>
  <si>
    <t>bc2**013001</t>
  </si>
  <si>
    <t>bc2**013002</t>
  </si>
  <si>
    <t>bc2**013003</t>
  </si>
  <si>
    <t>bc2**013004</t>
  </si>
  <si>
    <t>bc2**013005</t>
  </si>
  <si>
    <t>bc2**013005t</t>
  </si>
  <si>
    <t>bc2**014001</t>
  </si>
  <si>
    <t>bc2**014002</t>
  </si>
  <si>
    <t>bc2**014003</t>
  </si>
  <si>
    <t>bc2**014004</t>
  </si>
  <si>
    <t>bc2**014005</t>
  </si>
  <si>
    <t>bc2**014006</t>
  </si>
  <si>
    <t>bc2**014007</t>
  </si>
  <si>
    <t>bc2**014008</t>
  </si>
  <si>
    <t>bc2**014009</t>
  </si>
  <si>
    <t>bc2**014010</t>
  </si>
  <si>
    <t>bc2**014011</t>
  </si>
  <si>
    <t>bc2**014012</t>
  </si>
  <si>
    <t>bc2**014013</t>
  </si>
  <si>
    <t>bc2**014014</t>
  </si>
  <si>
    <t>bc2**014015</t>
  </si>
  <si>
    <t>bc2**014016</t>
  </si>
  <si>
    <t>bc2**014017</t>
  </si>
  <si>
    <t>bc2**014019</t>
  </si>
  <si>
    <t>bc2**014020</t>
  </si>
  <si>
    <t>bc2**014021</t>
  </si>
  <si>
    <t>bc2**014022</t>
  </si>
  <si>
    <t>bc2**014023</t>
  </si>
  <si>
    <t>bc2**014024</t>
  </si>
  <si>
    <t>bc2**014025</t>
  </si>
  <si>
    <t>bc2**014026</t>
  </si>
  <si>
    <t>bc2**014027</t>
  </si>
  <si>
    <t>bc2**014028</t>
  </si>
  <si>
    <t>bc2**014029</t>
  </si>
  <si>
    <t>bc2**014030</t>
  </si>
  <si>
    <t>bc2**014031</t>
  </si>
  <si>
    <t>bc2**014032</t>
  </si>
  <si>
    <t>bc2**014033</t>
  </si>
  <si>
    <t>bc2**014034</t>
  </si>
  <si>
    <t>bc2**014035</t>
  </si>
  <si>
    <t>bc2**014036</t>
  </si>
  <si>
    <t>bc2**014037</t>
  </si>
  <si>
    <t>bc2**015001</t>
  </si>
  <si>
    <t>bc2**015003</t>
  </si>
  <si>
    <t>bc2**015004</t>
  </si>
  <si>
    <t>bc2**015005</t>
  </si>
  <si>
    <t>bc2**015005t</t>
  </si>
  <si>
    <t>bc2**016001</t>
  </si>
  <si>
    <t>bc2**017001</t>
  </si>
  <si>
    <t>bc2**017002</t>
  </si>
  <si>
    <t>bc2**017003</t>
  </si>
  <si>
    <t>bc2**017004</t>
  </si>
  <si>
    <t>bc2**017005</t>
  </si>
  <si>
    <t>bc2**017005t</t>
  </si>
  <si>
    <t>bc2**018001</t>
  </si>
  <si>
    <t>bc2**018002</t>
  </si>
  <si>
    <t>bc2**018003</t>
  </si>
  <si>
    <t>bc2**018004</t>
  </si>
  <si>
    <t>bc2**018005</t>
  </si>
  <si>
    <t>bc2**018006</t>
  </si>
  <si>
    <t>bc2**018007</t>
  </si>
  <si>
    <t>bc2**018008</t>
  </si>
  <si>
    <t>bc2**018008t</t>
  </si>
  <si>
    <t>bc2**019001</t>
  </si>
  <si>
    <t>bc2**019002</t>
  </si>
  <si>
    <t>bc2**019003</t>
  </si>
  <si>
    <t>bc2**019004</t>
  </si>
  <si>
    <t>bc2**019005</t>
  </si>
  <si>
    <t>bc2**019006</t>
  </si>
  <si>
    <t>bc2**019007</t>
  </si>
  <si>
    <t>bc2**019008</t>
  </si>
  <si>
    <t>bc2**019008t</t>
  </si>
  <si>
    <t>bc2**020001</t>
  </si>
  <si>
    <t>bc2**020002</t>
  </si>
  <si>
    <t>bc2**020003</t>
  </si>
  <si>
    <t>bc2**020004</t>
  </si>
  <si>
    <t>bc2**020005</t>
  </si>
  <si>
    <t>bc2**020006</t>
  </si>
  <si>
    <t>bc2**020007</t>
  </si>
  <si>
    <t>bc2**021001</t>
  </si>
  <si>
    <t>bc2**021002</t>
  </si>
  <si>
    <t>bc2**021003</t>
  </si>
  <si>
    <t>bc2**022001</t>
  </si>
  <si>
    <t>bc2**022002</t>
  </si>
  <si>
    <t>bc2**022003</t>
  </si>
  <si>
    <t>bc2**022004</t>
  </si>
  <si>
    <t>bc2**022005</t>
  </si>
  <si>
    <t>bc2**022006</t>
  </si>
  <si>
    <t>bc2**022007</t>
  </si>
  <si>
    <t>bc2**022008</t>
  </si>
  <si>
    <t>bc2**023001</t>
  </si>
  <si>
    <t>bc2**023002</t>
  </si>
  <si>
    <t>bc2**024001</t>
  </si>
  <si>
    <t>bc2**024002</t>
  </si>
  <si>
    <t>bc2**024003</t>
  </si>
  <si>
    <t>bc2**024004</t>
  </si>
  <si>
    <t>bc2**024005</t>
  </si>
  <si>
    <t>bc2**024005t</t>
  </si>
  <si>
    <t>bc2**024006</t>
  </si>
  <si>
    <t>bc2**025001</t>
  </si>
  <si>
    <t>bc2**025002</t>
  </si>
  <si>
    <t>bc2**025003</t>
  </si>
  <si>
    <t>bc2**025004</t>
  </si>
  <si>
    <t>bc2**025005</t>
  </si>
  <si>
    <t>bc2**025006</t>
  </si>
  <si>
    <t>bc2**025007</t>
  </si>
  <si>
    <t>bc2**025008</t>
  </si>
  <si>
    <t>bc2**025008t</t>
  </si>
  <si>
    <t>bc2**026001</t>
  </si>
  <si>
    <t>bc2**001003</t>
  </si>
  <si>
    <t>bc2**007012</t>
  </si>
  <si>
    <t>bc2**100001</t>
  </si>
  <si>
    <t>bc2**100002</t>
  </si>
  <si>
    <t>bc2**101001</t>
  </si>
  <si>
    <t>bc2**101002</t>
  </si>
  <si>
    <t>bc2**101003</t>
  </si>
  <si>
    <t>bc2**101004</t>
  </si>
  <si>
    <t>bc2**101005</t>
  </si>
  <si>
    <t>bc2**101006</t>
  </si>
  <si>
    <t>bc2**101007</t>
  </si>
  <si>
    <t>bc2**101008</t>
  </si>
  <si>
    <t>bc2**101009</t>
  </si>
  <si>
    <t>bc2**101010</t>
  </si>
  <si>
    <t>bc2**101011</t>
  </si>
  <si>
    <t>bc2**101012</t>
  </si>
  <si>
    <t>bc2**101013</t>
  </si>
  <si>
    <t>bc2**100001에서 1 응답자</t>
  </si>
  <si>
    <t>bc2**101006에서 모름/응답거절</t>
  </si>
  <si>
    <t>bc2**101009에서 모름/응답거절</t>
  </si>
  <si>
    <t>bc2**101012에서 모름/응답거절</t>
  </si>
  <si>
    <t>bc2**001001에서 1 응답자</t>
  </si>
  <si>
    <t>bc2**001001에서 2 응답자</t>
  </si>
  <si>
    <t>bc2**002001에서 9 응답자</t>
  </si>
  <si>
    <t>bc2**002004에서 모름/응답거절</t>
  </si>
  <si>
    <t>bc2**003002에서 7 응답자</t>
  </si>
  <si>
    <t>bc2**004001에서 모름/응답거절</t>
  </si>
  <si>
    <t>bc2**009001에서 16 응답자</t>
  </si>
  <si>
    <t>bc2**009002에서 16 응답자</t>
  </si>
  <si>
    <t>bc2**009005에서 2 응답자</t>
  </si>
  <si>
    <t>bc2**009006에서 16 응답자</t>
  </si>
  <si>
    <t>bc2**009007에서 16 응답자</t>
  </si>
  <si>
    <t>bc2**009011에서 10 응답자</t>
  </si>
  <si>
    <t>bc2**009012에서 10 응답자</t>
  </si>
  <si>
    <t>bc2**010001에서 1,2 응답자</t>
  </si>
  <si>
    <t>bc2**011001~6에서 6 응답자</t>
  </si>
  <si>
    <t>bc2**012001에서 1,2 응답자</t>
  </si>
  <si>
    <t>bc2**013001~5에서 5 응답자</t>
  </si>
  <si>
    <t>bc2**014001에서 1 응답자</t>
  </si>
  <si>
    <t>bc2**014003에서 1 응답자</t>
  </si>
  <si>
    <t>bc2**014004에서 6 응답자</t>
  </si>
  <si>
    <t>bc2**014009에서 1 응답자</t>
  </si>
  <si>
    <t>bc2**014010에서 6 응답자</t>
  </si>
  <si>
    <t>bc2**014001에서 1응답자</t>
  </si>
  <si>
    <t>bc2**014015에서 1 응답자</t>
  </si>
  <si>
    <t>bc2**014016에서 6 응답자</t>
  </si>
  <si>
    <t>bc2**014021에서 1 응답자</t>
  </si>
  <si>
    <t>bc2**014022에서 6 응답자</t>
  </si>
  <si>
    <t>bc2**014027에서 1 응답자</t>
  </si>
  <si>
    <t>bc2**014028에서 6 응답자</t>
  </si>
  <si>
    <t>bc2**014033에서 1 응답자</t>
  </si>
  <si>
    <t>bc2**014034에서 6 응답자</t>
  </si>
  <si>
    <t>bc2**015001~5에서 5 응답자</t>
  </si>
  <si>
    <t>bc2**016001에서 1 응답자</t>
  </si>
  <si>
    <t>bc2**017001~5에서 5 응답자</t>
  </si>
  <si>
    <t>bc2**018001~8에서 8 응답자</t>
  </si>
  <si>
    <t>bc2**019001~8에서 8 응답자</t>
  </si>
  <si>
    <t>bc2**020002에서 1 응답자</t>
  </si>
  <si>
    <t>bc2**020004에서 모름/응답거절</t>
  </si>
  <si>
    <t>bc2**020006에서 1 응답자</t>
  </si>
  <si>
    <t>bc2**023001에서 1 응답자</t>
  </si>
  <si>
    <t>bc2**023002에서 1 응답자</t>
  </si>
  <si>
    <t>bc2**024005에서 5 응답자</t>
  </si>
  <si>
    <t>bc2**023002에서 2 응답자</t>
  </si>
  <si>
    <t>bc2**025003에서 모름/응답거절</t>
  </si>
  <si>
    <t>bc2**025005에서 모름/응답거절</t>
  </si>
  <si>
    <t>bc2**025008에서 9 응답자</t>
  </si>
  <si>
    <t xml:space="preserve">  1    전혀 부합하지 않는다</t>
    <phoneticPr fontId="5" type="noConversion"/>
  </si>
  <si>
    <t xml:space="preserve">  2    부합하지 않는 편이다</t>
    <phoneticPr fontId="5" type="noConversion"/>
  </si>
  <si>
    <t xml:space="preserve">  3    부합하는 편이다</t>
    <phoneticPr fontId="5" type="noConversion"/>
  </si>
  <si>
    <t xml:space="preserve">  4    매우 부합한다</t>
    <phoneticPr fontId="5" type="noConversion"/>
  </si>
  <si>
    <t>bd**001001</t>
  </si>
  <si>
    <t>bd**001002</t>
  </si>
  <si>
    <t>bd**001001에서 1 응답자</t>
  </si>
  <si>
    <t>bd**001002t</t>
  </si>
  <si>
    <t>bd**001002에서 9 응답자</t>
  </si>
  <si>
    <t>bd**001003</t>
  </si>
  <si>
    <t>bd**001001에서 2 응답자</t>
  </si>
  <si>
    <t>bd**001003t</t>
  </si>
  <si>
    <t>bd**001003에서 12 응답자</t>
  </si>
  <si>
    <t>bd**002001</t>
  </si>
  <si>
    <t>bd**002002</t>
  </si>
  <si>
    <t>bd**002003</t>
  </si>
  <si>
    <t>bd**002004</t>
  </si>
  <si>
    <t>bd**002005</t>
  </si>
  <si>
    <t>bd**002005t</t>
  </si>
  <si>
    <t>bd**002005에서 5 응답자</t>
  </si>
  <si>
    <t>bd**002006</t>
  </si>
  <si>
    <t>bd**003001</t>
  </si>
  <si>
    <t>bd**003002</t>
  </si>
  <si>
    <t>bd**003003</t>
  </si>
  <si>
    <t>bd**003004</t>
  </si>
  <si>
    <t>bd**003004t</t>
  </si>
  <si>
    <t>bd**003004에서 9 응답자</t>
  </si>
  <si>
    <t>bd**003005</t>
  </si>
  <si>
    <t>bd**003006</t>
  </si>
  <si>
    <t>bd**003007</t>
  </si>
  <si>
    <t>bd**003007t</t>
  </si>
  <si>
    <t>bd**003007에서 7 응답자</t>
  </si>
  <si>
    <t>bd**004001</t>
  </si>
  <si>
    <t>bd**004001t</t>
  </si>
  <si>
    <t>bd**004001에서 18 응답자</t>
  </si>
  <si>
    <t>bd**004002</t>
  </si>
  <si>
    <t>bd**004002t</t>
  </si>
  <si>
    <t>bd**004002에서 18 응답자</t>
  </si>
  <si>
    <t>bd**005001</t>
  </si>
  <si>
    <t>bd**005002</t>
  </si>
  <si>
    <t>bd**005003</t>
  </si>
  <si>
    <t>bd**005004</t>
  </si>
  <si>
    <t>bd**005004에서 1 응답자</t>
  </si>
  <si>
    <t>bd**006002</t>
  </si>
  <si>
    <t>bd**006003</t>
  </si>
  <si>
    <t>bd**006004</t>
  </si>
  <si>
    <t>bd**006005</t>
  </si>
  <si>
    <t>bd**006006</t>
  </si>
  <si>
    <t>bd**006007</t>
  </si>
  <si>
    <t>bd**006008</t>
  </si>
  <si>
    <t>bd**006009</t>
  </si>
  <si>
    <t>bd**006010</t>
  </si>
  <si>
    <t>bd**006011</t>
  </si>
  <si>
    <t>bd**006011t</t>
  </si>
  <si>
    <t>bd**006001~11에서 11 응답자</t>
  </si>
  <si>
    <t>bd**007001</t>
  </si>
  <si>
    <t>bd**007002</t>
  </si>
  <si>
    <t>bd**007003</t>
  </si>
  <si>
    <t>bd**007004</t>
  </si>
  <si>
    <t>bd**007003에서 1 응답자</t>
  </si>
  <si>
    <t>bd**007004t</t>
  </si>
  <si>
    <t>bd**007004에서 4 응답자</t>
  </si>
  <si>
    <t>bd**007005</t>
  </si>
  <si>
    <t>bd**008001</t>
  </si>
  <si>
    <t>bd**007005에서 1 응답자</t>
  </si>
  <si>
    <t>bd**008002</t>
  </si>
  <si>
    <t>bd**008003</t>
  </si>
  <si>
    <t>bd**008004</t>
  </si>
  <si>
    <t>bd**008005</t>
  </si>
  <si>
    <t>bd**008006</t>
  </si>
  <si>
    <t>bd**008007</t>
  </si>
  <si>
    <t>bd**008007t</t>
  </si>
  <si>
    <t>bd**008001~7에서 7 응답자</t>
  </si>
  <si>
    <t>bd**009001</t>
  </si>
  <si>
    <t>bd**010001</t>
  </si>
  <si>
    <t>bd**009001에서 1 응답자</t>
  </si>
  <si>
    <t>bd**010002</t>
  </si>
  <si>
    <t>bd**010003</t>
  </si>
  <si>
    <t>bd**010004</t>
  </si>
  <si>
    <t>bd**010005</t>
  </si>
  <si>
    <t>bd**010006</t>
  </si>
  <si>
    <t>bd**010007</t>
  </si>
  <si>
    <t>bd**010008</t>
  </si>
  <si>
    <t>bd**010008t</t>
  </si>
  <si>
    <t>bd**010001~8에서 8 응답자</t>
  </si>
  <si>
    <t>bd**011001</t>
  </si>
  <si>
    <t>bd**012001</t>
  </si>
  <si>
    <t>bd**011001에서 1 응답자</t>
  </si>
  <si>
    <t>bd**012002</t>
  </si>
  <si>
    <t>bd**012003</t>
  </si>
  <si>
    <t>bd**012004</t>
  </si>
  <si>
    <t>bd**012005</t>
  </si>
  <si>
    <t>bd**012005t</t>
  </si>
  <si>
    <t>bd**012001~5에서 5 응답자</t>
  </si>
  <si>
    <t>bd**013001</t>
  </si>
  <si>
    <t>bd**013002</t>
  </si>
  <si>
    <t>bd**013003</t>
  </si>
  <si>
    <t>bd**013002에서 모름/응답거절</t>
  </si>
  <si>
    <t>bd**013004</t>
  </si>
  <si>
    <t>bd**013004t</t>
  </si>
  <si>
    <t>bd**013004에서 10 응답자</t>
  </si>
  <si>
    <t>bd**013005</t>
  </si>
  <si>
    <t>bd**013005t</t>
  </si>
  <si>
    <t>bd**013005에서 10 응답자</t>
  </si>
  <si>
    <t>bd**013006</t>
  </si>
  <si>
    <t>bd**013006t</t>
  </si>
  <si>
    <t>bd**013006에서 8 응답자</t>
  </si>
  <si>
    <t>bd**013007</t>
  </si>
  <si>
    <t>bd**013007t</t>
  </si>
  <si>
    <t>bd**013007에서 8 응답자</t>
  </si>
  <si>
    <t>bd**014001</t>
  </si>
  <si>
    <t>bd**014002</t>
  </si>
  <si>
    <t>bd**014003</t>
  </si>
  <si>
    <t>bd**014004</t>
  </si>
  <si>
    <t>bd**014005</t>
  </si>
  <si>
    <t>bd**014006</t>
  </si>
  <si>
    <t>bd**015001</t>
  </si>
  <si>
    <t>bd**013006 또는 bd**013007에서 1 응답자</t>
  </si>
  <si>
    <t>bd**015001t</t>
  </si>
  <si>
    <t>bd**015001에서 7 응답자</t>
  </si>
  <si>
    <t>bd**016001</t>
  </si>
  <si>
    <t>bd**016002</t>
  </si>
  <si>
    <t>bd**016003</t>
  </si>
  <si>
    <t>bd**016004</t>
  </si>
  <si>
    <t>bd**016005</t>
  </si>
  <si>
    <t>bd**016006</t>
  </si>
  <si>
    <t>bd**016007</t>
  </si>
  <si>
    <t>bd**016008</t>
  </si>
  <si>
    <t>bd**016008t</t>
  </si>
  <si>
    <t>bd**016001~8에서 8 응답자</t>
  </si>
  <si>
    <t>bd**017001</t>
  </si>
  <si>
    <t>bd**017001t</t>
  </si>
  <si>
    <t>bd**017001에서 13 응답자</t>
  </si>
  <si>
    <t>bd**017002</t>
  </si>
  <si>
    <t>bd**017002t</t>
  </si>
  <si>
    <t>bd**017002에서 13 응답자</t>
  </si>
  <si>
    <t>bd**017003</t>
  </si>
  <si>
    <t>(bd**017001=10 제외)</t>
  </si>
  <si>
    <t>bd**017004</t>
  </si>
  <si>
    <t>(bd**017002=10, 14 제외)</t>
  </si>
  <si>
    <t>bd**017005</t>
  </si>
  <si>
    <t>bd**017005t</t>
  </si>
  <si>
    <t>bd**017005에서 9 응답자</t>
  </si>
  <si>
    <t>bd**017006</t>
  </si>
  <si>
    <t>bd**017006t</t>
  </si>
  <si>
    <t>bd**017006에서 9 응답자</t>
  </si>
  <si>
    <t>bd**017007</t>
  </si>
  <si>
    <t>bd**017008</t>
  </si>
  <si>
    <t>bd**017008t</t>
  </si>
  <si>
    <t>bd**017008에서 10 응답자</t>
  </si>
  <si>
    <t>bd**017009</t>
  </si>
  <si>
    <t>bd**017009t</t>
  </si>
  <si>
    <t>bd**017009에서 10 응답자</t>
  </si>
  <si>
    <t>bd**017008에서 1~10 응답자</t>
  </si>
  <si>
    <t>bd**020002</t>
  </si>
  <si>
    <t>bd**020001에서 1 응답자</t>
  </si>
  <si>
    <t>bd**020003</t>
  </si>
  <si>
    <t xml:space="preserve">bd**020001에서 1 응답자 </t>
  </si>
  <si>
    <t>bd**020004</t>
  </si>
  <si>
    <t>bd**020005</t>
  </si>
  <si>
    <t>bd**020006</t>
  </si>
  <si>
    <t>bd**020007</t>
  </si>
  <si>
    <t>bd**020008</t>
  </si>
  <si>
    <t>bd**020087에서 모름/응답거절</t>
  </si>
  <si>
    <t>bd**020009</t>
  </si>
  <si>
    <t>bd**020010</t>
  </si>
  <si>
    <t>bd**020011</t>
  </si>
  <si>
    <t>bd**020010에서 모름/응답거절</t>
  </si>
  <si>
    <t>bd**020012</t>
  </si>
  <si>
    <t>bd**020013</t>
  </si>
  <si>
    <t>bd**020014</t>
  </si>
  <si>
    <t>bd**020013에서 모름/응답거절</t>
  </si>
  <si>
    <t>bd**020015</t>
  </si>
  <si>
    <t>bd**020015t</t>
  </si>
  <si>
    <t>bd**020015에서 15 응답자</t>
  </si>
  <si>
    <t>bd**020016</t>
  </si>
  <si>
    <t xml:space="preserve">  1   장애로 인한 것임</t>
    <phoneticPr fontId="5" type="noConversion"/>
  </si>
  <si>
    <t xml:space="preserve">  10   장애인에 대한 차별과 선입견</t>
    <phoneticPr fontId="5" type="noConversion"/>
  </si>
  <si>
    <t xml:space="preserve">  13   기타</t>
    <phoneticPr fontId="5" type="noConversion"/>
  </si>
  <si>
    <t xml:space="preserve">  2   의사소통을 돕기 위한 작업보조기기</t>
    <phoneticPr fontId="5" type="noConversion"/>
  </si>
  <si>
    <t xml:space="preserve">  10   활동보조인 지원</t>
    <phoneticPr fontId="5" type="noConversion"/>
  </si>
  <si>
    <t xml:space="preserve">  12   적성이나 흥미</t>
    <phoneticPr fontId="5" type="noConversion"/>
  </si>
  <si>
    <t xml:space="preserve">  19   특별히 없음</t>
    <phoneticPr fontId="5" type="noConversion"/>
  </si>
  <si>
    <t xml:space="preserve">  18   예술, 스포츠 및 여가관련 서비스업</t>
    <phoneticPr fontId="5" type="noConversion"/>
  </si>
  <si>
    <t xml:space="preserve">  17   보건업 및 사회복지서비스업</t>
    <phoneticPr fontId="5" type="noConversion"/>
  </si>
  <si>
    <t xml:space="preserve">  13   전문, 과학 및 기술 서비스업</t>
    <phoneticPr fontId="5" type="noConversion"/>
  </si>
  <si>
    <t xml:space="preserve">  11   금융 및 보험업</t>
    <phoneticPr fontId="5" type="noConversion"/>
  </si>
  <si>
    <t xml:space="preserve">  18   기타</t>
    <phoneticPr fontId="5" type="noConversion"/>
  </si>
  <si>
    <t xml:space="preserve">  4   1년 이상 3년 미만</t>
    <phoneticPr fontId="5" type="noConversion"/>
  </si>
  <si>
    <t xml:space="preserve">  1   최근 3개월 미만</t>
    <phoneticPr fontId="5" type="noConversion"/>
  </si>
  <si>
    <t>be**001001t</t>
  </si>
  <si>
    <t>be**001002</t>
  </si>
  <si>
    <t>be**001002t</t>
  </si>
  <si>
    <t>be**001003</t>
  </si>
  <si>
    <t>be**002001</t>
  </si>
  <si>
    <t>be**002002</t>
  </si>
  <si>
    <t>be**002003</t>
  </si>
  <si>
    <t>be**002004</t>
  </si>
  <si>
    <t>be**002005</t>
  </si>
  <si>
    <t>be**002006</t>
  </si>
  <si>
    <t>be**002007</t>
  </si>
  <si>
    <t>be**002008</t>
  </si>
  <si>
    <t>be**003001</t>
  </si>
  <si>
    <t>be**003001t</t>
  </si>
  <si>
    <t>be**003002</t>
  </si>
  <si>
    <t>be**003002t</t>
  </si>
  <si>
    <t>be**003003</t>
  </si>
  <si>
    <t>be**003003t</t>
  </si>
  <si>
    <t>be**003004</t>
  </si>
  <si>
    <t>be**003004t</t>
  </si>
  <si>
    <t>be**004001</t>
  </si>
  <si>
    <t>be**004002</t>
  </si>
  <si>
    <t>be**004003</t>
  </si>
  <si>
    <t>be**004004</t>
  </si>
  <si>
    <t>be**004005</t>
  </si>
  <si>
    <t>be**004006</t>
  </si>
  <si>
    <t>be**004007</t>
  </si>
  <si>
    <t>be**004007t</t>
  </si>
  <si>
    <t>be**005001</t>
  </si>
  <si>
    <t>be**005001t</t>
  </si>
  <si>
    <t>be**005002</t>
  </si>
  <si>
    <t>be**005002t</t>
  </si>
  <si>
    <t>be**005003</t>
  </si>
  <si>
    <t>be**005003t</t>
  </si>
  <si>
    <t>be**005004</t>
  </si>
  <si>
    <t>be**005004t</t>
  </si>
  <si>
    <t>be**005005</t>
  </si>
  <si>
    <t>be**005006</t>
  </si>
  <si>
    <t>be**006001</t>
  </si>
  <si>
    <t>be**006002</t>
  </si>
  <si>
    <t>be**007001</t>
  </si>
  <si>
    <t>be**007002</t>
  </si>
  <si>
    <t>be**007003</t>
  </si>
  <si>
    <t>be**007004</t>
  </si>
  <si>
    <t>be**007005</t>
  </si>
  <si>
    <t>be**007005t</t>
  </si>
  <si>
    <t>be**007006</t>
  </si>
  <si>
    <t>be**008001</t>
  </si>
  <si>
    <t>be**008002</t>
  </si>
  <si>
    <t>be**008003</t>
  </si>
  <si>
    <t>be**008004</t>
  </si>
  <si>
    <t>be**008005</t>
  </si>
  <si>
    <t>be**008005t</t>
  </si>
  <si>
    <t>be**009001</t>
  </si>
  <si>
    <t>be**009002</t>
  </si>
  <si>
    <t>be**009002t</t>
  </si>
  <si>
    <t>be**009003</t>
  </si>
  <si>
    <t>be**009003t</t>
  </si>
  <si>
    <t>be**010001</t>
  </si>
  <si>
    <t>be**010001t</t>
  </si>
  <si>
    <t>be**010002</t>
  </si>
  <si>
    <t>be**010002t</t>
  </si>
  <si>
    <t>be**010003</t>
  </si>
  <si>
    <t>be**010004</t>
  </si>
  <si>
    <t>be**011001</t>
  </si>
  <si>
    <t>be**011002</t>
  </si>
  <si>
    <t>be**011003</t>
  </si>
  <si>
    <t>be**011004</t>
  </si>
  <si>
    <t>be**012001</t>
  </si>
  <si>
    <t>be**012002</t>
  </si>
  <si>
    <t>be**012003</t>
  </si>
  <si>
    <t>be**012004</t>
  </si>
  <si>
    <t>be**012005</t>
  </si>
  <si>
    <t>be**012006</t>
  </si>
  <si>
    <t>be**012007</t>
  </si>
  <si>
    <t>be**012008</t>
  </si>
  <si>
    <t>be**012009</t>
  </si>
  <si>
    <t>be**012010</t>
  </si>
  <si>
    <t>be**012011</t>
  </si>
  <si>
    <t>be**012011t</t>
  </si>
  <si>
    <t>be**013001</t>
  </si>
  <si>
    <t>be**013002</t>
  </si>
  <si>
    <t>be**013003</t>
  </si>
  <si>
    <t>be**013004</t>
  </si>
  <si>
    <t>be**013004t</t>
  </si>
  <si>
    <t>be**013005</t>
  </si>
  <si>
    <t>be**014001</t>
  </si>
  <si>
    <t>be**014002</t>
  </si>
  <si>
    <t>be**014003</t>
  </si>
  <si>
    <t>be**014004</t>
  </si>
  <si>
    <t>be**014005</t>
  </si>
  <si>
    <t>be**014006</t>
  </si>
  <si>
    <t>be**014007</t>
  </si>
  <si>
    <t>be**014007t</t>
  </si>
  <si>
    <t>be**015001</t>
  </si>
  <si>
    <t>be**016001</t>
  </si>
  <si>
    <t>be**016002</t>
  </si>
  <si>
    <t>be**016003</t>
  </si>
  <si>
    <t>be**016004</t>
  </si>
  <si>
    <t>be**016005</t>
  </si>
  <si>
    <t>be**016006</t>
  </si>
  <si>
    <t>be**016007</t>
  </si>
  <si>
    <t>be**016008</t>
  </si>
  <si>
    <t>be**016008t</t>
  </si>
  <si>
    <t>be**017001</t>
  </si>
  <si>
    <t>be**018001</t>
  </si>
  <si>
    <t>be**018002</t>
  </si>
  <si>
    <t>be**018003</t>
  </si>
  <si>
    <t>be**018004</t>
  </si>
  <si>
    <t>be**018005</t>
  </si>
  <si>
    <t>be**018005t</t>
  </si>
  <si>
    <t>be**001001에서 7 응답자</t>
  </si>
  <si>
    <t>be**001002에서 16 응답자</t>
  </si>
  <si>
    <t>be**001002에서 1, 6 제외 응답자</t>
  </si>
  <si>
    <t>be**002001에서 1 응답자</t>
  </si>
  <si>
    <t>be**002003에서 모름/응답거절</t>
  </si>
  <si>
    <t>be**002006에서 모름/응답거절</t>
  </si>
  <si>
    <t>be**003001에서 10 응답자</t>
  </si>
  <si>
    <t>be**003002에서 10 응답자</t>
  </si>
  <si>
    <t>be**003003에서 9 응답자</t>
  </si>
  <si>
    <t>be**003004에서 9 응답자</t>
  </si>
  <si>
    <t>be**004001~7에서 7 응답자</t>
  </si>
  <si>
    <t>be**003003~4에서 1 응답자</t>
  </si>
  <si>
    <t>be**005001에서 7 응답자</t>
  </si>
  <si>
    <t>be**003003~4에서 8 응답자</t>
  </si>
  <si>
    <t>be**005002에서 9 응답자</t>
  </si>
  <si>
    <t>be**005003에서 13 응답자</t>
  </si>
  <si>
    <t>be**005004에서 13 응답자</t>
  </si>
  <si>
    <t>(be**005003=10 제외)</t>
  </si>
  <si>
    <t>(be**005004=10, 14 제외)</t>
  </si>
  <si>
    <t>be**006001에서 1 응답자</t>
  </si>
  <si>
    <t>be**006002에서 1 응답자</t>
  </si>
  <si>
    <t>be**007005에서 5 응답자</t>
  </si>
  <si>
    <t>be**006002에서 2 응답자</t>
  </si>
  <si>
    <t>be**008003에서 모름/응답거절</t>
  </si>
  <si>
    <t>be**008005에서 9 응답자</t>
  </si>
  <si>
    <t>be**006001에서 2 응답자</t>
  </si>
  <si>
    <t>be**006001에서 1 또는 be**009001에서 1 응답자</t>
  </si>
  <si>
    <t>be**009002에서 18 응답자</t>
  </si>
  <si>
    <t>be**009003에서 18 응답자</t>
  </si>
  <si>
    <t>be**010001에서 10 응답자</t>
  </si>
  <si>
    <t>be**010002에서 10 응답자</t>
  </si>
  <si>
    <t>be**010001에서 11 제외 응답자</t>
  </si>
  <si>
    <t>be**006002에서 1 또는 be**009001에서 1 응답자</t>
  </si>
  <si>
    <t>be**011004에서 1 응답자</t>
  </si>
  <si>
    <t>be**012001~11에서 11 응답자</t>
  </si>
  <si>
    <t>be**013003에서 1 응답자</t>
  </si>
  <si>
    <t>be**013004에서 4 응답자</t>
  </si>
  <si>
    <t>be**13005에서 1 응답자</t>
  </si>
  <si>
    <t>be**014001~7에서 7 응답자</t>
  </si>
  <si>
    <t>be**15001에서 1 응답자</t>
  </si>
  <si>
    <t>be**016001~8에서 8 응답자</t>
  </si>
  <si>
    <t>be**17001에서 1 응답자</t>
  </si>
  <si>
    <t>be**018001~5에서 5 응답자</t>
  </si>
  <si>
    <t>be**005007</t>
  </si>
  <si>
    <t>be**019001</t>
  </si>
  <si>
    <t>be**019002</t>
  </si>
  <si>
    <t>be**019001에서 1 응답자</t>
  </si>
  <si>
    <t>be**019003</t>
  </si>
  <si>
    <t>be**019004</t>
  </si>
  <si>
    <t>be**019005</t>
  </si>
  <si>
    <t>be**019006</t>
  </si>
  <si>
    <t>be**019007</t>
  </si>
  <si>
    <t>be**019008</t>
  </si>
  <si>
    <t>be**019007에서 모름/응답거절</t>
  </si>
  <si>
    <t>be**019009</t>
  </si>
  <si>
    <t>be**019010</t>
  </si>
  <si>
    <t>be**019011</t>
  </si>
  <si>
    <t>be**019010에서 모름/응답거절</t>
  </si>
  <si>
    <t>be**019012</t>
  </si>
  <si>
    <t>be**019013</t>
  </si>
  <si>
    <t>be**019014</t>
  </si>
  <si>
    <t>be**019013에서 모름/응답거절</t>
  </si>
  <si>
    <t>be**019015</t>
  </si>
  <si>
    <t>be**019015t</t>
  </si>
  <si>
    <t>be**019015에서 15 응답자</t>
  </si>
  <si>
    <t>be**019016</t>
  </si>
  <si>
    <t xml:space="preserve">  13   현재 학교에 다니고 있어서</t>
    <phoneticPr fontId="5" type="noConversion"/>
  </si>
  <si>
    <t xml:space="preserve">  12   장애 이외의 질병이나 사고로(건강문제)</t>
    <phoneticPr fontId="5" type="noConversion"/>
  </si>
  <si>
    <t>bb1**001002</t>
  </si>
  <si>
    <t>bb1**001003</t>
  </si>
  <si>
    <t>bb1**001004</t>
  </si>
  <si>
    <t>bb1**001005</t>
  </si>
  <si>
    <t>bb1**001004에서 1 응답자</t>
  </si>
  <si>
    <t>bb1**001006</t>
  </si>
  <si>
    <t>bb1**001007</t>
  </si>
  <si>
    <t>bb1**001008</t>
  </si>
  <si>
    <t>bb1**001009</t>
  </si>
  <si>
    <t>bb1**001010</t>
  </si>
  <si>
    <t>bb1**001011</t>
  </si>
  <si>
    <t>bb1**001008에서 1 응답자</t>
  </si>
  <si>
    <t>bb1**001012</t>
  </si>
  <si>
    <t>bb1**001013</t>
  </si>
  <si>
    <t>bb1**001014</t>
  </si>
  <si>
    <t>bb1**001013에서 모름/응답거절</t>
  </si>
  <si>
    <t>bb1**001015</t>
  </si>
  <si>
    <t>bb1**001016</t>
  </si>
  <si>
    <t>bb1**001017</t>
  </si>
  <si>
    <t>bb1**001018</t>
  </si>
  <si>
    <t>bb1**001017에서 모름/응답거절</t>
  </si>
  <si>
    <t>bb1**002001</t>
  </si>
  <si>
    <t>bb1**002002</t>
  </si>
  <si>
    <t>bb1**002003</t>
  </si>
  <si>
    <t>bb1**003001</t>
  </si>
  <si>
    <t>bb1**003001t</t>
  </si>
  <si>
    <t>bb1**003001에서 7 응답자</t>
  </si>
  <si>
    <t>bb1**004001</t>
  </si>
  <si>
    <t>bb1**004003</t>
  </si>
  <si>
    <t>bb1**004004</t>
  </si>
  <si>
    <t>bb1**004002</t>
  </si>
  <si>
    <t>bb1**005001</t>
  </si>
  <si>
    <t>bb1**005002</t>
  </si>
  <si>
    <t>bb1**005001에서 모름/응답거절</t>
  </si>
  <si>
    <t>bb1**005003</t>
  </si>
  <si>
    <t>bb1**005004</t>
  </si>
  <si>
    <t>bb1**005003에서 모름/응답거절</t>
  </si>
  <si>
    <t>bb1**005005</t>
  </si>
  <si>
    <t>bb1**005006</t>
  </si>
  <si>
    <t>bb1**005005에서 모름/응답거절</t>
  </si>
  <si>
    <t>bb1**006001</t>
  </si>
  <si>
    <t>bb1**007001</t>
  </si>
  <si>
    <t>bb1**006001에서 1 이상 응답자</t>
  </si>
  <si>
    <t>bb1**007002</t>
  </si>
  <si>
    <t>bb1**007003</t>
  </si>
  <si>
    <t>bb1**007004</t>
  </si>
  <si>
    <t>bb1**007005</t>
  </si>
  <si>
    <t>bb1**007006</t>
  </si>
  <si>
    <t>bb1**007007</t>
  </si>
  <si>
    <t>bb1**007008</t>
  </si>
  <si>
    <t>bb1**007009</t>
  </si>
  <si>
    <t>bb1**007010</t>
  </si>
  <si>
    <t>bb1**007011</t>
  </si>
  <si>
    <t>bb1**007012</t>
  </si>
  <si>
    <t>bb1**007013</t>
  </si>
  <si>
    <t>bb1**007013t</t>
  </si>
  <si>
    <t>bb1**007001~13에서 13 응답자</t>
  </si>
  <si>
    <t>bb1**008001</t>
  </si>
  <si>
    <t>bb1**00701~bb1**007013에서 3 응답자</t>
  </si>
  <si>
    <t>bb1**008002</t>
  </si>
  <si>
    <t>bb1**008003</t>
  </si>
  <si>
    <t>bb1**00701~bb1**007013에서 4 응답자</t>
  </si>
  <si>
    <t>bb1**008004</t>
  </si>
  <si>
    <t>bb1**008005</t>
  </si>
  <si>
    <t>bb1**00701~bb1**007013에서 5 응답자</t>
  </si>
  <si>
    <t>bb1**008006</t>
  </si>
  <si>
    <t>bb1**008007</t>
  </si>
  <si>
    <t>bb1**00701~bb1**007013에서 6 응답자</t>
  </si>
  <si>
    <t>bb1**008008</t>
  </si>
  <si>
    <t>bb1**008009</t>
  </si>
  <si>
    <t>bb1**00701~bb1**007013에서 9 응답자</t>
  </si>
  <si>
    <t>bb1**008010</t>
  </si>
  <si>
    <t>bb1**008011</t>
  </si>
  <si>
    <t>bb1**00701~bb1**007013에서 11 응답자</t>
  </si>
  <si>
    <t>bb1**008012</t>
  </si>
  <si>
    <t>bb1**008013</t>
  </si>
  <si>
    <t>bb1**00701~bb1**007013에서 12 응답자</t>
  </si>
  <si>
    <t>bb1**008014</t>
  </si>
  <si>
    <t>bb1**009001</t>
  </si>
  <si>
    <t>bb1**009002</t>
  </si>
  <si>
    <t>bb1**009001에서 1 응답자</t>
  </si>
  <si>
    <t>bb1**010002</t>
  </si>
  <si>
    <t>bb1**010001에서 1 응답자</t>
  </si>
  <si>
    <t>bb1**010003</t>
  </si>
  <si>
    <t>bb1**010004</t>
  </si>
  <si>
    <t>bb1**010005</t>
  </si>
  <si>
    <t>bb1**010006</t>
  </si>
  <si>
    <t>bb1**011002</t>
  </si>
  <si>
    <t>bb1**011003</t>
  </si>
  <si>
    <t>bb1**011004</t>
  </si>
  <si>
    <t>bb1**011005</t>
  </si>
  <si>
    <t>bb1**011006</t>
  </si>
  <si>
    <t>bb1**011007</t>
  </si>
  <si>
    <t>bb1**011008</t>
  </si>
  <si>
    <t>bb1**011010</t>
  </si>
  <si>
    <t>bb1**011011</t>
  </si>
  <si>
    <t>bb1**012001</t>
  </si>
  <si>
    <t>bb1**012002</t>
  </si>
  <si>
    <t>bb1**012001에서 1 응답자</t>
  </si>
  <si>
    <t>bb1**013001</t>
  </si>
  <si>
    <t>bb1**013001t</t>
  </si>
  <si>
    <t>bb1**013001에서 12 응답자</t>
  </si>
  <si>
    <t>bb1**013002t</t>
  </si>
  <si>
    <t>bb1**013002에서 12 응답자</t>
  </si>
  <si>
    <t>bb1**013003</t>
  </si>
  <si>
    <t>bb1**013004</t>
  </si>
  <si>
    <t>bb1**013005t</t>
  </si>
  <si>
    <t>bb1**013005에서 9 응답자</t>
  </si>
  <si>
    <t>bb1**013006</t>
  </si>
  <si>
    <t>bb1**013006t</t>
  </si>
  <si>
    <t>bb1**013006에서 9 응답자</t>
  </si>
  <si>
    <t>bb1**013007</t>
  </si>
  <si>
    <t>bb1**013008</t>
  </si>
  <si>
    <t>bb1**013007에서 2 응답자</t>
  </si>
  <si>
    <t>bb1**013008t</t>
  </si>
  <si>
    <t>bb1**013008에서 9 응답자</t>
  </si>
  <si>
    <t>bb1**013009t</t>
  </si>
  <si>
    <t>bb1**013009에서 9 응답자</t>
  </si>
  <si>
    <t>bb1**013010</t>
  </si>
  <si>
    <t>bb1**013011</t>
  </si>
  <si>
    <t>bb1**013012</t>
  </si>
  <si>
    <t>bb1**013007에서 2응답자</t>
  </si>
  <si>
    <t>bb1**013013t</t>
  </si>
  <si>
    <t>bb1**013013에서 10 응답자</t>
  </si>
  <si>
    <t>bb1**013014</t>
  </si>
  <si>
    <t>bb1**013014t</t>
  </si>
  <si>
    <t>bb1**013014에서 10 응답자</t>
  </si>
  <si>
    <t>bb1**013015</t>
  </si>
  <si>
    <t>bb1**014001</t>
  </si>
  <si>
    <t>bb1**014002</t>
  </si>
  <si>
    <t>bb1**014001에서 1 응답자</t>
  </si>
  <si>
    <t>bb1**014003</t>
  </si>
  <si>
    <t>bb1**014004</t>
  </si>
  <si>
    <t>bb1**014005</t>
  </si>
  <si>
    <t>bb1**014006</t>
  </si>
  <si>
    <t>bb1**014007</t>
  </si>
  <si>
    <t>bb1**014008</t>
  </si>
  <si>
    <t>bb1**014009</t>
  </si>
  <si>
    <t>bb1**014010</t>
  </si>
  <si>
    <t>bb1**014011</t>
  </si>
  <si>
    <t>bb1**014012</t>
  </si>
  <si>
    <t>bb1**014013</t>
  </si>
  <si>
    <t>bb1**014014</t>
  </si>
  <si>
    <t>bb1**014014t</t>
  </si>
  <si>
    <t>bb1**014002~14에서 13 응답자</t>
  </si>
  <si>
    <t>bb1**015001</t>
  </si>
  <si>
    <t>bb1**015002</t>
  </si>
  <si>
    <t>bb1**015001에서 1 응답자</t>
  </si>
  <si>
    <t>bb1**015003</t>
  </si>
  <si>
    <t>bb1**015004</t>
  </si>
  <si>
    <t>bb1**015003에서 1 응답자</t>
  </si>
  <si>
    <t>bb1**015005</t>
  </si>
  <si>
    <t>bb1**015004에서 6 응답자</t>
  </si>
  <si>
    <t>bb1**015007</t>
  </si>
  <si>
    <t>bb1**015008</t>
  </si>
  <si>
    <t>bb1**015009</t>
  </si>
  <si>
    <t>bb1**015010</t>
  </si>
  <si>
    <t>bb1**015009에서 1 응답자</t>
  </si>
  <si>
    <t>bb1**015011</t>
  </si>
  <si>
    <t>bb1**015010에서 6 응답자</t>
  </si>
  <si>
    <t>bb1**015012</t>
  </si>
  <si>
    <t>bb1**015013</t>
  </si>
  <si>
    <t>bb1**015014</t>
  </si>
  <si>
    <t>bb1**015015</t>
  </si>
  <si>
    <t>bb1**015016</t>
  </si>
  <si>
    <t>bb1**015015에서 1 응답자</t>
  </si>
  <si>
    <t>bb1**015017</t>
  </si>
  <si>
    <t>bb1**015016에서 6 응답자</t>
  </si>
  <si>
    <t>bb1**015018</t>
  </si>
  <si>
    <t>bb1**015019</t>
  </si>
  <si>
    <t>bb1**015020</t>
  </si>
  <si>
    <t>bb1**015021</t>
  </si>
  <si>
    <t>bb1**015022</t>
  </si>
  <si>
    <t>bb1**015021에서 1 응답자</t>
  </si>
  <si>
    <t>bb1**015023</t>
  </si>
  <si>
    <t>bb1**015022에서 6 응답자</t>
  </si>
  <si>
    <t>bb1**015024</t>
  </si>
  <si>
    <t>bb1**015025</t>
  </si>
  <si>
    <t>bb1**015026</t>
  </si>
  <si>
    <t>bb1**015027</t>
  </si>
  <si>
    <t>bb1**015028</t>
  </si>
  <si>
    <t>bb1**015027에서 1 응답자</t>
  </si>
  <si>
    <t>bb1**015029</t>
  </si>
  <si>
    <t>bb1**015028에서 6 응답자</t>
  </si>
  <si>
    <t>bb1**015030</t>
  </si>
  <si>
    <t>bb1**015031</t>
  </si>
  <si>
    <t>bb1**015032</t>
  </si>
  <si>
    <t>bb1**015033</t>
  </si>
  <si>
    <t>bb1**015034</t>
  </si>
  <si>
    <t>bb1**015033에서 1 응답자</t>
  </si>
  <si>
    <t>bb1**015035</t>
  </si>
  <si>
    <t>bb1**015034에서 6 응답자</t>
  </si>
  <si>
    <t>bb1**015036</t>
  </si>
  <si>
    <t>bb1**015037</t>
  </si>
  <si>
    <t>bb1**016002</t>
  </si>
  <si>
    <t>bb1**016003</t>
  </si>
  <si>
    <t>bb1**016004</t>
  </si>
  <si>
    <t>bb1**016005</t>
  </si>
  <si>
    <t>bb1**016005t</t>
  </si>
  <si>
    <t>bb1**016001~5에서 5 응답자</t>
  </si>
  <si>
    <t>bb1**018001</t>
  </si>
  <si>
    <t>bb1**017001에서 1 응답자</t>
  </si>
  <si>
    <t>bb1**018002</t>
  </si>
  <si>
    <t>bb1**018003</t>
  </si>
  <si>
    <t>bb1**018004</t>
  </si>
  <si>
    <t>bb1**018005</t>
  </si>
  <si>
    <t>bb1**018005t</t>
  </si>
  <si>
    <t>bb1**018001~5에서 5 응답자</t>
  </si>
  <si>
    <t>bb1**019001</t>
  </si>
  <si>
    <t>bb1**019002</t>
  </si>
  <si>
    <t>bb1**019003</t>
  </si>
  <si>
    <t>bb1**019004</t>
  </si>
  <si>
    <t>bb1**019005</t>
  </si>
  <si>
    <t>bb1**019006</t>
  </si>
  <si>
    <t>bb1**019007</t>
  </si>
  <si>
    <t>bb1**019008</t>
  </si>
  <si>
    <t>bb1**019008t</t>
  </si>
  <si>
    <t>bb1**019001~8에서 8 응답자</t>
  </si>
  <si>
    <t>bb1**020001</t>
  </si>
  <si>
    <t>bb1**020002</t>
  </si>
  <si>
    <t>bb1**020003</t>
  </si>
  <si>
    <t>bb1**020004</t>
  </si>
  <si>
    <t>bb1**020005</t>
  </si>
  <si>
    <t>bb1**020006</t>
  </si>
  <si>
    <t>bb1**020007</t>
  </si>
  <si>
    <t>bb1**020008</t>
  </si>
  <si>
    <t>bb1**020008t</t>
  </si>
  <si>
    <t>bb1**020001~8에서 8 응답자</t>
  </si>
  <si>
    <t>bb1**021001</t>
  </si>
  <si>
    <t>bb1**021002</t>
  </si>
  <si>
    <t>bb1**021003</t>
  </si>
  <si>
    <t>bb1**021002에서 1 응답자</t>
  </si>
  <si>
    <t>bb1**021004</t>
  </si>
  <si>
    <t>bb1**021005</t>
  </si>
  <si>
    <t>bb1**021004에서 모름/응답거절</t>
  </si>
  <si>
    <t>bb1**021006</t>
  </si>
  <si>
    <t>bb1**021007</t>
  </si>
  <si>
    <t>bb1**021006에서 1 응답자</t>
  </si>
  <si>
    <t>bb1**022002</t>
  </si>
  <si>
    <t>bb1**022003</t>
  </si>
  <si>
    <t>bb1**023001</t>
  </si>
  <si>
    <t>bb1**023002</t>
  </si>
  <si>
    <t>bb1**023003</t>
  </si>
  <si>
    <t>bb1**023004</t>
  </si>
  <si>
    <t>bb1**023005</t>
  </si>
  <si>
    <t>bb1**023007</t>
  </si>
  <si>
    <t>bb1**023008</t>
  </si>
  <si>
    <t>bb1**024001</t>
  </si>
  <si>
    <t>bb2**001001</t>
  </si>
  <si>
    <t>bb2**001002</t>
  </si>
  <si>
    <t>bb2**001001에서 1 응답자</t>
  </si>
  <si>
    <t>bb2**001001에서 2 응답자</t>
  </si>
  <si>
    <t>bb2**001004</t>
  </si>
  <si>
    <t>bb2**002001</t>
  </si>
  <si>
    <t>bb2**002002</t>
  </si>
  <si>
    <t>bb2**002003</t>
  </si>
  <si>
    <t>bb2**002002에서 모름/응답거절</t>
  </si>
  <si>
    <t>bb2**003001t</t>
  </si>
  <si>
    <t>bb2**003001에서 13 응답자</t>
  </si>
  <si>
    <t>bb2**003002</t>
  </si>
  <si>
    <t>bb2**003002t</t>
  </si>
  <si>
    <t>bb2**003002에서 5 응답자</t>
  </si>
  <si>
    <t>bb2**003003</t>
  </si>
  <si>
    <t>bb2**003004</t>
  </si>
  <si>
    <t>bb2**003005</t>
  </si>
  <si>
    <t>bb2**003004에서 모름/응답거절</t>
  </si>
  <si>
    <t>bb2**004002</t>
  </si>
  <si>
    <t>bb2**004003</t>
  </si>
  <si>
    <t>bb2**004004</t>
  </si>
  <si>
    <t>bb2**004005</t>
  </si>
  <si>
    <t>bb2**004006</t>
  </si>
  <si>
    <t>bb2**004006t</t>
  </si>
  <si>
    <t>bb2**004006&gt;0 응답자</t>
  </si>
  <si>
    <t>bb2**005001t</t>
  </si>
  <si>
    <t>bb2**005001에서 10 응답자</t>
  </si>
  <si>
    <t>bb2**005002</t>
  </si>
  <si>
    <t>bb2**005002t</t>
  </si>
  <si>
    <t>bb2**005002에서 10 응답자</t>
  </si>
  <si>
    <t>bb2**005003t</t>
  </si>
  <si>
    <t>bb2**005003에서 9 응답자</t>
  </si>
  <si>
    <t>bb2**005004</t>
  </si>
  <si>
    <t>bb2**005004t</t>
  </si>
  <si>
    <t>bb2**005004에서 9 응답자</t>
  </si>
  <si>
    <t>bb2**005005t</t>
  </si>
  <si>
    <t>bb2**005005에서 9 응답자</t>
  </si>
  <si>
    <t>bb2**005006</t>
  </si>
  <si>
    <t>bb2**005006t</t>
  </si>
  <si>
    <t>bb2**005006에서 9 응답자</t>
  </si>
  <si>
    <t>bb2**006001</t>
  </si>
  <si>
    <t>bb2**006001t</t>
  </si>
  <si>
    <t>bb2**006001에서 7 응답자</t>
  </si>
  <si>
    <t>bb2**007001</t>
  </si>
  <si>
    <t>bb2**007003</t>
  </si>
  <si>
    <t>bb2**007004</t>
  </si>
  <si>
    <t>bb2**007002</t>
  </si>
  <si>
    <t>bb2**008002</t>
  </si>
  <si>
    <t>bb2**008001에서 모름/응답거절</t>
  </si>
  <si>
    <t>bb2**008003</t>
  </si>
  <si>
    <t>bb2**008004</t>
  </si>
  <si>
    <t>bb2**008003에서 모름/응답거절</t>
  </si>
  <si>
    <t>bb2**008005</t>
  </si>
  <si>
    <t>bb2**008006</t>
  </si>
  <si>
    <t>bb2**008005에서 모름/응답거절</t>
  </si>
  <si>
    <t>bb2**009001</t>
  </si>
  <si>
    <t>bb2**010001</t>
  </si>
  <si>
    <t>bb2**009001에서 1 이상 응답자</t>
  </si>
  <si>
    <t>bb2**010002</t>
  </si>
  <si>
    <t>bb2**010003</t>
  </si>
  <si>
    <t>bb2**010004</t>
  </si>
  <si>
    <t>bb2**010005</t>
  </si>
  <si>
    <t>bb2**010006</t>
  </si>
  <si>
    <t>bb2**010007</t>
  </si>
  <si>
    <t>bb2**010008</t>
  </si>
  <si>
    <t>bb2**010009</t>
  </si>
  <si>
    <t>bb2**010010</t>
  </si>
  <si>
    <t>bb2**010011</t>
  </si>
  <si>
    <t>bb2**010012</t>
  </si>
  <si>
    <t>bb2**010013</t>
  </si>
  <si>
    <t>bb2**010013t</t>
  </si>
  <si>
    <t>bb2**010001~13에서 13 응답자</t>
  </si>
  <si>
    <t>bb2**011001</t>
  </si>
  <si>
    <t>bb2**01001~bb2**010013에서 3 응답자</t>
  </si>
  <si>
    <t>bb2**011002</t>
  </si>
  <si>
    <t>bb2**011003</t>
  </si>
  <si>
    <t>bb2**01001~bb2**010013에서 4 응답자</t>
  </si>
  <si>
    <t>bb2**011004</t>
  </si>
  <si>
    <t>bb2**011005</t>
  </si>
  <si>
    <t>bb2**01001~bb2**010013에서 5 응답자</t>
  </si>
  <si>
    <t>bb2**011006</t>
  </si>
  <si>
    <t>bb2**011007</t>
  </si>
  <si>
    <t>bb2**01001~bb2**010013에서 6 응답자</t>
  </si>
  <si>
    <t>bb2**011008</t>
  </si>
  <si>
    <t>bb2**011009</t>
  </si>
  <si>
    <t>bb2**01001~bb2**010013에서 9 응답자</t>
  </si>
  <si>
    <t>bb2**011010</t>
  </si>
  <si>
    <t>bb2**011011</t>
  </si>
  <si>
    <t>bb2**01001~bb2**010013에서 11 응답자</t>
  </si>
  <si>
    <t>bb2**011012</t>
  </si>
  <si>
    <t>bb2**011013</t>
  </si>
  <si>
    <t>bb2**01001~bb2**010013에서 12 응답자</t>
  </si>
  <si>
    <t>bb2**011014</t>
  </si>
  <si>
    <t>bb2**012001</t>
  </si>
  <si>
    <t>bb2**012002</t>
  </si>
  <si>
    <t>bb2**012001에서 1 응답자</t>
  </si>
  <si>
    <t>bb2**013002</t>
  </si>
  <si>
    <t>bb2**013003</t>
  </si>
  <si>
    <t>bb2**013004</t>
  </si>
  <si>
    <t>bb2**014001</t>
  </si>
  <si>
    <t>bb2**014002</t>
  </si>
  <si>
    <t>bb2**014001에서 1 응답자</t>
  </si>
  <si>
    <t>bb2**014003</t>
  </si>
  <si>
    <t>bb2**014004</t>
  </si>
  <si>
    <t>bb2**014005</t>
  </si>
  <si>
    <t>bb2**014006</t>
  </si>
  <si>
    <t>bb2**015001</t>
  </si>
  <si>
    <t>bb2**015002</t>
  </si>
  <si>
    <t>bb2**015003</t>
  </si>
  <si>
    <t>bb2**015004</t>
  </si>
  <si>
    <t>bb2**015005</t>
  </si>
  <si>
    <t>bb2**015006</t>
  </si>
  <si>
    <t>bb2**015007</t>
  </si>
  <si>
    <t>bb2**015008</t>
  </si>
  <si>
    <t>bb2**015009</t>
  </si>
  <si>
    <t>bb2**015010</t>
  </si>
  <si>
    <t>bb2**015011</t>
  </si>
  <si>
    <t>bb2**016001</t>
  </si>
  <si>
    <t>bb2**016002</t>
  </si>
  <si>
    <t>bb2**016001에서 1 응답자</t>
  </si>
  <si>
    <t>bb2**017001</t>
  </si>
  <si>
    <t>bb2**017001t</t>
  </si>
  <si>
    <t>bb2**017001에서 12 응답자</t>
  </si>
  <si>
    <t>bb2**017002t</t>
  </si>
  <si>
    <t>bb2**017002에서 12 응답자</t>
  </si>
  <si>
    <t>bb2**017003</t>
  </si>
  <si>
    <t>bb2**017004</t>
  </si>
  <si>
    <t>bb2**017005</t>
  </si>
  <si>
    <t>bb2**017005t</t>
  </si>
  <si>
    <t>bb2**017005에서 9 응답자</t>
  </si>
  <si>
    <t>bb2**017006</t>
  </si>
  <si>
    <t>bb2**017006t</t>
  </si>
  <si>
    <t>bb2**017006에서 9 응답자</t>
  </si>
  <si>
    <t>bb2**017007</t>
  </si>
  <si>
    <t>bb2**017008</t>
  </si>
  <si>
    <t>bb2**017007에서 2 응답자</t>
  </si>
  <si>
    <t>bb2**017008t</t>
  </si>
  <si>
    <t>bb2**017008에서 9 응답자</t>
  </si>
  <si>
    <t>bb2**017009t</t>
  </si>
  <si>
    <t>bb2**017009에서 9 응답자</t>
  </si>
  <si>
    <t>bb2**017010</t>
  </si>
  <si>
    <t>bb2**017011</t>
  </si>
  <si>
    <t>bb2**017012</t>
  </si>
  <si>
    <t>bb2**017013</t>
  </si>
  <si>
    <t>bb2**017013t</t>
  </si>
  <si>
    <t>bb2**017013에서 10 응답자</t>
  </si>
  <si>
    <t>bb2**017014</t>
  </si>
  <si>
    <t>bb2**017014t</t>
  </si>
  <si>
    <t>bb2**017014에서 10 응답자</t>
  </si>
  <si>
    <t>bb2**017015</t>
  </si>
  <si>
    <t>bb2**018001</t>
  </si>
  <si>
    <t>bb2**018002</t>
  </si>
  <si>
    <t>bb2**018001에서 1 응답자</t>
  </si>
  <si>
    <t>bb2**018003</t>
  </si>
  <si>
    <t>bb2**018004</t>
  </si>
  <si>
    <t>bb2**018005</t>
  </si>
  <si>
    <t>bb2**018006</t>
  </si>
  <si>
    <t>bb2**018007</t>
  </si>
  <si>
    <t>bb2**018008</t>
  </si>
  <si>
    <t>bb2**018009</t>
  </si>
  <si>
    <t>bb2**018010</t>
  </si>
  <si>
    <t>bb2**018011</t>
  </si>
  <si>
    <t>bb2**018012</t>
  </si>
  <si>
    <t>bb2**018013</t>
  </si>
  <si>
    <t>bb2**018014</t>
  </si>
  <si>
    <t>bb2**018014t</t>
  </si>
  <si>
    <t>bb2**018002~14에서 13 응답자</t>
  </si>
  <si>
    <t>bb2**019001</t>
  </si>
  <si>
    <t>bb2**019002</t>
  </si>
  <si>
    <t>bb2**019001에서 1 응답자</t>
  </si>
  <si>
    <t>bb2**019003</t>
  </si>
  <si>
    <t>bb2**019004</t>
  </si>
  <si>
    <t>bb2**019003에서 1 응답자</t>
  </si>
  <si>
    <t>bb2**019005</t>
  </si>
  <si>
    <t>bb2**019004에서 6 응답자</t>
  </si>
  <si>
    <t>bb2**019006</t>
  </si>
  <si>
    <t>bb2**019007</t>
  </si>
  <si>
    <t>bb2**019008</t>
  </si>
  <si>
    <t>bb2**019009</t>
  </si>
  <si>
    <t>bb2**019010</t>
  </si>
  <si>
    <t>bb2**019009에서 1 응답자</t>
  </si>
  <si>
    <t>bb2**019011</t>
  </si>
  <si>
    <t>bb2**019010에서 6 응답자</t>
  </si>
  <si>
    <t>bb2**019012</t>
  </si>
  <si>
    <t>bb2**019013</t>
  </si>
  <si>
    <t>bb2**019014</t>
  </si>
  <si>
    <t>bb2**019015</t>
  </si>
  <si>
    <t>bb2**019016</t>
  </si>
  <si>
    <t>bb2**019015에서 1 응답자</t>
  </si>
  <si>
    <t>bb2**019017</t>
  </si>
  <si>
    <t>bb2**019016에서 6 응답자</t>
  </si>
  <si>
    <t>bb2**019018</t>
  </si>
  <si>
    <t>bb2**019019</t>
  </si>
  <si>
    <t>bb2**019020</t>
  </si>
  <si>
    <t>bb2**019021</t>
  </si>
  <si>
    <t>bb2**019022</t>
  </si>
  <si>
    <t>bb2**019021에서 1 응답자</t>
  </si>
  <si>
    <t>bb2**019023</t>
  </si>
  <si>
    <t>bb2**019022에서 6 응답자</t>
  </si>
  <si>
    <t>bb2**019024</t>
  </si>
  <si>
    <t>bb2**019025</t>
  </si>
  <si>
    <t>bb2**019026</t>
  </si>
  <si>
    <t>bb2**019027</t>
  </si>
  <si>
    <t>bb2**019028</t>
  </si>
  <si>
    <t>bb2**019027에서 1 응답자</t>
  </si>
  <si>
    <t>bb2**019029</t>
  </si>
  <si>
    <t>bb2**019028에서 6 응답자</t>
  </si>
  <si>
    <t>bb2**019030</t>
  </si>
  <si>
    <t>bb2**019031</t>
  </si>
  <si>
    <t>bb2**019032</t>
  </si>
  <si>
    <t>bb2**019033</t>
  </si>
  <si>
    <t>bb2**019034</t>
  </si>
  <si>
    <t>bb2**019033에서 1 응답자</t>
  </si>
  <si>
    <t>bb2**019035</t>
  </si>
  <si>
    <t>bb2**019034에서 6 응답자</t>
  </si>
  <si>
    <t>bb2**019036</t>
  </si>
  <si>
    <t>bb2**019037</t>
  </si>
  <si>
    <t>bb2**020002</t>
  </si>
  <si>
    <t>bb2**020003</t>
  </si>
  <si>
    <t>bb2**020004</t>
  </si>
  <si>
    <t>bb2**020005</t>
  </si>
  <si>
    <t>bb2**020005t</t>
  </si>
  <si>
    <t>bb2**020001~5에서 5 응답자</t>
  </si>
  <si>
    <t>bb2**021001</t>
  </si>
  <si>
    <t>bb2**022001</t>
  </si>
  <si>
    <t>bb2**021001에서 1 응답자</t>
  </si>
  <si>
    <t>bb2**022002</t>
  </si>
  <si>
    <t>bb2**022003</t>
  </si>
  <si>
    <t>bb2**022004</t>
  </si>
  <si>
    <t>bb2**022005t</t>
  </si>
  <si>
    <t>bb2**022001~5에서 5 응답자</t>
  </si>
  <si>
    <t>bb2**023001</t>
  </si>
  <si>
    <t>bb2**023002</t>
  </si>
  <si>
    <t>bb2**023003</t>
  </si>
  <si>
    <t>bb2**023004</t>
  </si>
  <si>
    <t>bb2**023005</t>
  </si>
  <si>
    <t>bb2**023006</t>
  </si>
  <si>
    <t>bb2**023007</t>
  </si>
  <si>
    <t>bb2**023008</t>
  </si>
  <si>
    <t>bb2**023008t</t>
  </si>
  <si>
    <t>bb2**023001~8에서 8 응답자</t>
  </si>
  <si>
    <t>bb2**024001</t>
  </si>
  <si>
    <t>bb2**024002</t>
  </si>
  <si>
    <t>bb2**024003</t>
  </si>
  <si>
    <t>bb2**024004</t>
  </si>
  <si>
    <t>bb2**024005</t>
  </si>
  <si>
    <t>bb2**024006</t>
  </si>
  <si>
    <t>bb2**024007</t>
  </si>
  <si>
    <t>bb2**024008</t>
  </si>
  <si>
    <t>bb2**024008t</t>
  </si>
  <si>
    <t>bb2**024001~8에서 8 응답자</t>
  </si>
  <si>
    <t>bb2**025002</t>
  </si>
  <si>
    <t>bb2**025003</t>
  </si>
  <si>
    <t>bb2**025002에서 1 응답자</t>
  </si>
  <si>
    <t>bb2**025004</t>
  </si>
  <si>
    <t>bb2**025005</t>
  </si>
  <si>
    <t>bb2**025004에서 모름/응답거절</t>
  </si>
  <si>
    <t>bb2**025006</t>
  </si>
  <si>
    <t>bb2**025007</t>
  </si>
  <si>
    <t>bb2**025006에서 1 응답자</t>
  </si>
  <si>
    <t>bb2**026001</t>
  </si>
  <si>
    <t>bb2**026002</t>
  </si>
  <si>
    <t>bb2**027001</t>
  </si>
  <si>
    <t>bb2**027002</t>
  </si>
  <si>
    <t>bb2**027003</t>
  </si>
  <si>
    <t>bb2**027004</t>
  </si>
  <si>
    <t>bb2**027005</t>
  </si>
  <si>
    <t>bb2**027006</t>
  </si>
  <si>
    <t>bb2**027007</t>
  </si>
  <si>
    <t>bb2**027008</t>
  </si>
  <si>
    <t>bb2**028001</t>
  </si>
  <si>
    <t>bb2**001003</t>
  </si>
  <si>
    <t>bb2**100001</t>
  </si>
  <si>
    <t>bb2**100002</t>
  </si>
  <si>
    <t>bb2**100001에서 1 응답자</t>
  </si>
  <si>
    <t>bb2**101001</t>
  </si>
  <si>
    <t>bb2**101002</t>
  </si>
  <si>
    <t>bb2**101003</t>
  </si>
  <si>
    <t>bb2**101004</t>
  </si>
  <si>
    <t>bb2**101005</t>
  </si>
  <si>
    <t>bb2**101006</t>
  </si>
  <si>
    <t>bb2**101007</t>
  </si>
  <si>
    <t>bb2**101006에서 모름/응답거절</t>
  </si>
  <si>
    <t>bb2**101008</t>
  </si>
  <si>
    <t>bb2**101009</t>
  </si>
  <si>
    <t>bb2**101010</t>
  </si>
  <si>
    <t>bb2**101009에서 모름/응답거절</t>
  </si>
  <si>
    <t>bb2**101011</t>
  </si>
  <si>
    <t>bb2**101012</t>
  </si>
  <si>
    <t>bb2**101013</t>
  </si>
  <si>
    <t>bb2**101012에서 모름/응답거절</t>
  </si>
  <si>
    <t>적자</t>
  </si>
  <si>
    <t>적자(범주)</t>
  </si>
  <si>
    <t>ba2**001001</t>
  </si>
  <si>
    <t>ba2**001002</t>
  </si>
  <si>
    <t>ba2**001001에서 1 응답자</t>
  </si>
  <si>
    <t>ba2**001001에서 2 응답자</t>
  </si>
  <si>
    <t>ba2**001004</t>
  </si>
  <si>
    <t>ba2**002001t</t>
  </si>
  <si>
    <t>ba2**002001에서 13 응답자</t>
  </si>
  <si>
    <t>ba2**002002</t>
  </si>
  <si>
    <t>ba2**002003</t>
  </si>
  <si>
    <t>ba2**002004</t>
  </si>
  <si>
    <t>ba2**002003에서 모름/응답거절</t>
  </si>
  <si>
    <t>ba2**002005</t>
  </si>
  <si>
    <t>ba2**002006</t>
  </si>
  <si>
    <t>ba2**002007</t>
  </si>
  <si>
    <t>ba2**002006에서 모름/응답거절</t>
  </si>
  <si>
    <t>ba2**003001</t>
  </si>
  <si>
    <t>ba2**003001t</t>
  </si>
  <si>
    <t>ba2**003001에서 10 응답자</t>
  </si>
  <si>
    <t>ba2**003002</t>
  </si>
  <si>
    <t>ba2**003002t</t>
  </si>
  <si>
    <t>ba2**003002에서 5 응답자</t>
  </si>
  <si>
    <t>ba2**003003</t>
  </si>
  <si>
    <t>ba2**003004</t>
  </si>
  <si>
    <t>ba2**003003에서 모름/응답거절</t>
  </si>
  <si>
    <t>ba2**003005t</t>
  </si>
  <si>
    <t>ba2**003005에서 9 응답자</t>
  </si>
  <si>
    <t>ba2**003006</t>
  </si>
  <si>
    <t>ba2**003006t</t>
  </si>
  <si>
    <t>ba2**003006에서 9 응답자</t>
  </si>
  <si>
    <t>ba2**004001t</t>
  </si>
  <si>
    <t>ba2**004001에서 9 응답자</t>
  </si>
  <si>
    <t>ba2**006001</t>
  </si>
  <si>
    <t>ba2**006002</t>
  </si>
  <si>
    <t>ba2**006001에서 모름/응답거절</t>
  </si>
  <si>
    <t>ba2**006003</t>
  </si>
  <si>
    <t>ba2**006004</t>
  </si>
  <si>
    <t>ba2**006003에서 모름/응답거절</t>
  </si>
  <si>
    <t>ba2**007001</t>
  </si>
  <si>
    <t>ba2**007002</t>
  </si>
  <si>
    <t>ba2**007001에서 2 응답자</t>
  </si>
  <si>
    <t>ba2**007009</t>
  </si>
  <si>
    <t>ba2**007008에서 1 응답자</t>
  </si>
  <si>
    <t>ba2**007009t</t>
  </si>
  <si>
    <t>ba2**007009에서 3 응답자</t>
  </si>
  <si>
    <t>ba2**007003</t>
  </si>
  <si>
    <t>ba2**007006</t>
  </si>
  <si>
    <t>ba2**008001에서 1 응답자</t>
  </si>
  <si>
    <t>ba2**008003</t>
  </si>
  <si>
    <t>ba2**008004</t>
  </si>
  <si>
    <t>ba2**007005</t>
  </si>
  <si>
    <t>ba2**008001에서 2 응답자</t>
  </si>
  <si>
    <t>ba2**008007</t>
  </si>
  <si>
    <t>ba2**008001에서 1 또는 ba2**007005에서 2 응답자</t>
  </si>
  <si>
    <t>ba2**008008</t>
  </si>
  <si>
    <t>ba2**008007에서 1 응답자</t>
  </si>
  <si>
    <t>ba2**008008t</t>
  </si>
  <si>
    <t>ba2**008008에서 4 응답자</t>
  </si>
  <si>
    <t>ba2**008009</t>
  </si>
  <si>
    <t>ba2**008007에서 1 제외 응답자</t>
  </si>
  <si>
    <t>ba2**008010</t>
  </si>
  <si>
    <t>ba2**008009에서 1 응답자</t>
  </si>
  <si>
    <t>ba2**007007</t>
  </si>
  <si>
    <t>ba2**007004</t>
  </si>
  <si>
    <t>ba2**009001</t>
  </si>
  <si>
    <t>ba2**009001t</t>
  </si>
  <si>
    <t>ba2**009001에서 7 응답자</t>
  </si>
  <si>
    <t>ba2**009002</t>
  </si>
  <si>
    <t>ba2**010001</t>
  </si>
  <si>
    <t>ba2**010002</t>
  </si>
  <si>
    <t>ba2**010003</t>
  </si>
  <si>
    <t>ba2**010004</t>
  </si>
  <si>
    <t>ba2**010005</t>
  </si>
  <si>
    <t>ba2**010004에서 1 응답자</t>
  </si>
  <si>
    <t>ba2**010006</t>
  </si>
  <si>
    <t>ba2**011001</t>
  </si>
  <si>
    <t>ba2**011002</t>
  </si>
  <si>
    <t>ba2**011003</t>
  </si>
  <si>
    <t>ba2**011004</t>
  </si>
  <si>
    <t>ba2**011005</t>
  </si>
  <si>
    <t>ba2**011006</t>
  </si>
  <si>
    <t>ba2**011007</t>
  </si>
  <si>
    <t>ba2**011008</t>
  </si>
  <si>
    <t>ba2**011009</t>
  </si>
  <si>
    <t>ba2**011010</t>
  </si>
  <si>
    <t>ba2**011011</t>
  </si>
  <si>
    <t>ba2**012001t</t>
  </si>
  <si>
    <t>ba2**012001에서 8 응답자</t>
  </si>
  <si>
    <t>ba2**012002</t>
  </si>
  <si>
    <t>ba2**012002t</t>
  </si>
  <si>
    <t>ba2**012002에서 4 응답자</t>
  </si>
  <si>
    <t>ba2**012003</t>
  </si>
  <si>
    <t>ba2**012004</t>
  </si>
  <si>
    <t>ba2**012005</t>
  </si>
  <si>
    <t>ba2**012006</t>
  </si>
  <si>
    <t>ba2**012005에서 1 응답자</t>
  </si>
  <si>
    <t>ba2**012007</t>
  </si>
  <si>
    <t>ba2**012006에서 모름/응답거절</t>
  </si>
  <si>
    <t>ba2**012008</t>
  </si>
  <si>
    <t>ba2**013001</t>
  </si>
  <si>
    <t>ba2**013002</t>
  </si>
  <si>
    <t>ba2**013003</t>
  </si>
  <si>
    <t>ba2**013004</t>
  </si>
  <si>
    <t>ba2**013005</t>
  </si>
  <si>
    <t>ba2**013006</t>
  </si>
  <si>
    <t>ba2**013007</t>
  </si>
  <si>
    <t>ba2**013008</t>
  </si>
  <si>
    <t>ba2**013009</t>
  </si>
  <si>
    <t>ba2**013010</t>
  </si>
  <si>
    <t>ba2**013011</t>
  </si>
  <si>
    <t>ba2**013012</t>
  </si>
  <si>
    <t>ba2**013013</t>
  </si>
  <si>
    <t>ba2**013014</t>
  </si>
  <si>
    <t>ba2**013015</t>
  </si>
  <si>
    <t>ba2**013016</t>
  </si>
  <si>
    <t>ba2**013017</t>
  </si>
  <si>
    <t>ba2**013018</t>
  </si>
  <si>
    <t>ba2**014001</t>
  </si>
  <si>
    <t>ba2**014002</t>
  </si>
  <si>
    <t>ba2**015001</t>
  </si>
  <si>
    <t>ba2**015001t</t>
  </si>
  <si>
    <t>ba2**015001에서 17 응답자</t>
  </si>
  <si>
    <t>ba2**015002t</t>
  </si>
  <si>
    <t>ba2**015002에서 17 응답자</t>
  </si>
  <si>
    <t>ba2**015003</t>
  </si>
  <si>
    <t>ba2**015004</t>
  </si>
  <si>
    <t>ba2**015005</t>
  </si>
  <si>
    <t>ba2**015006</t>
  </si>
  <si>
    <t>ba2**015005에서 2 응답자</t>
  </si>
  <si>
    <t>ba2**015006t</t>
  </si>
  <si>
    <t>ba2**015006에서 16 응답자</t>
  </si>
  <si>
    <t>ba2**015007t</t>
  </si>
  <si>
    <t>ba2**015007에서 16 응답자</t>
  </si>
  <si>
    <t>ba2**015008</t>
  </si>
  <si>
    <t>ba2**015009</t>
  </si>
  <si>
    <t>ba2**015010</t>
  </si>
  <si>
    <t>ba2**015011</t>
  </si>
  <si>
    <t>ba2**015011t</t>
  </si>
  <si>
    <t>ba2**015011에서 10 응답자</t>
  </si>
  <si>
    <t>ba2**015012t</t>
  </si>
  <si>
    <t>ba2**015012에서 10 응답자</t>
  </si>
  <si>
    <t>ba2**016001</t>
  </si>
  <si>
    <t>ba2**016002</t>
  </si>
  <si>
    <t>ba2**016001에서 1,2 응답자</t>
  </si>
  <si>
    <t>ba2**016003</t>
  </si>
  <si>
    <t>ba2**016004</t>
  </si>
  <si>
    <t>ba2**016005</t>
  </si>
  <si>
    <t>ba2**016006</t>
  </si>
  <si>
    <t>ba2**016007</t>
  </si>
  <si>
    <t>ba2**016007t</t>
  </si>
  <si>
    <t>ba2**016002~7에서 6 응답자</t>
  </si>
  <si>
    <t>ba2**017001</t>
  </si>
  <si>
    <t>ba2**018001</t>
  </si>
  <si>
    <t>ba2**017001에서 1,2 응답자</t>
  </si>
  <si>
    <t>ba2**018002</t>
  </si>
  <si>
    <t>ba2**018003</t>
  </si>
  <si>
    <t>ba2**018004</t>
  </si>
  <si>
    <t>ba2**018005</t>
  </si>
  <si>
    <t>ba2**017001에서 1,2응답자</t>
  </si>
  <si>
    <t>ba2**018001~5에서 5 응답자</t>
  </si>
  <si>
    <t>ba2**019002</t>
  </si>
  <si>
    <t>ba2**019001에서 1 응답자</t>
  </si>
  <si>
    <t>ba2**019003</t>
  </si>
  <si>
    <t>ba2**019004</t>
  </si>
  <si>
    <t>ba2**019003에서 1 응답자</t>
  </si>
  <si>
    <t>ba2**019005</t>
  </si>
  <si>
    <t>ba2**019004에서 6 응답자</t>
  </si>
  <si>
    <t>ba2**019006</t>
  </si>
  <si>
    <t>ba2**019007</t>
  </si>
  <si>
    <t>ba2**019008</t>
  </si>
  <si>
    <t>ba2**019009</t>
  </si>
  <si>
    <t>ba2**019010</t>
  </si>
  <si>
    <t>ba2**019009에서 1 응답자</t>
  </si>
  <si>
    <t>ba2**019011</t>
  </si>
  <si>
    <t>ba2**019010에서 6 응답자</t>
  </si>
  <si>
    <t>ba2**019012</t>
  </si>
  <si>
    <t>ba2**019013</t>
  </si>
  <si>
    <t>ba2**019014</t>
  </si>
  <si>
    <t>ba2**019015</t>
  </si>
  <si>
    <t>ba2**019016</t>
  </si>
  <si>
    <t>ba2**019015에서 1 응답자</t>
  </si>
  <si>
    <t>ba2**019017</t>
  </si>
  <si>
    <t>ba2**019016에서 6 응답자</t>
  </si>
  <si>
    <t>ba2**019018</t>
  </si>
  <si>
    <t>ba2**019019</t>
  </si>
  <si>
    <t>ba2**019020</t>
  </si>
  <si>
    <t>ba2**019021</t>
  </si>
  <si>
    <t>ba2**019022</t>
  </si>
  <si>
    <t>ba2**019021에서 1 응답자</t>
  </si>
  <si>
    <t>ba2**019023</t>
  </si>
  <si>
    <t>ba2**019022에서 6 응답자</t>
  </si>
  <si>
    <t>ba2**019024</t>
  </si>
  <si>
    <t>ba2**019025</t>
  </si>
  <si>
    <t>ba2**019026</t>
  </si>
  <si>
    <t>ba2**019027</t>
  </si>
  <si>
    <t>ba2**019028</t>
  </si>
  <si>
    <t>ba2**019027에서 1 응답자</t>
  </si>
  <si>
    <t>ba2**019029</t>
  </si>
  <si>
    <t>ba2**019028에서 6 응답자</t>
  </si>
  <si>
    <t>ba2**019030</t>
  </si>
  <si>
    <t>ba2**019031</t>
  </si>
  <si>
    <t>ba2**019032</t>
  </si>
  <si>
    <t>ba2**019033</t>
  </si>
  <si>
    <t>ba2**019034</t>
  </si>
  <si>
    <t>ba2**019033에서 1 응답자</t>
  </si>
  <si>
    <t>ba2**019035</t>
  </si>
  <si>
    <t>ba2**019034에서 6 응답자</t>
  </si>
  <si>
    <t>ba2**019036</t>
  </si>
  <si>
    <t>ba2**019037</t>
  </si>
  <si>
    <t>ba2**020001</t>
  </si>
  <si>
    <t>ba2**020002</t>
  </si>
  <si>
    <t>ba2**020003</t>
  </si>
  <si>
    <t>ba2**020004</t>
  </si>
  <si>
    <t>ba2**020005</t>
  </si>
  <si>
    <t>ba2**020005t</t>
  </si>
  <si>
    <t>ba2**020001~5에서 5 응답자</t>
  </si>
  <si>
    <t>ba2**021001</t>
  </si>
  <si>
    <t>ba2**022001</t>
  </si>
  <si>
    <t>ba2**021001에서 1 응답자</t>
  </si>
  <si>
    <t>ba2**022002</t>
  </si>
  <si>
    <t>ba2**022003</t>
  </si>
  <si>
    <t>ba2**022004</t>
  </si>
  <si>
    <t>ba2**022005</t>
  </si>
  <si>
    <t>ba2**022005t</t>
  </si>
  <si>
    <t>ba2**021001~5에서 5 응답자</t>
  </si>
  <si>
    <t>ba2**023001</t>
  </si>
  <si>
    <t>ba2**023002</t>
  </si>
  <si>
    <t>ba2**023003</t>
  </si>
  <si>
    <t>ba2**023004</t>
  </si>
  <si>
    <t>ba2**023005</t>
  </si>
  <si>
    <t>ba2**023006</t>
  </si>
  <si>
    <t>ba2**023007</t>
  </si>
  <si>
    <t>ba2**023008</t>
  </si>
  <si>
    <t>ba2**023008t</t>
  </si>
  <si>
    <t>ba2**023001~8에서 8 응답자</t>
  </si>
  <si>
    <t>ba2**024001</t>
  </si>
  <si>
    <t>ba2**024002</t>
  </si>
  <si>
    <t>ba2**024003</t>
  </si>
  <si>
    <t>ba2**024004</t>
  </si>
  <si>
    <t>ba2**024005</t>
  </si>
  <si>
    <t>ba2**024006</t>
  </si>
  <si>
    <t>ba2**024007</t>
  </si>
  <si>
    <t>ba2**024008</t>
  </si>
  <si>
    <t>ba2**024008t</t>
  </si>
  <si>
    <t>ba2**024001~8에서 8 응답자</t>
  </si>
  <si>
    <t>ba2**025001</t>
  </si>
  <si>
    <t>ba2**025002</t>
  </si>
  <si>
    <t>ba2**025003</t>
  </si>
  <si>
    <t>ba2**025002에서 1 응답자</t>
  </si>
  <si>
    <t>ba2**025004</t>
  </si>
  <si>
    <t>ba2**025005</t>
  </si>
  <si>
    <t>ba2**025004에서 모름/응답거절</t>
  </si>
  <si>
    <t>ba2**025006</t>
  </si>
  <si>
    <t>ba2**025007</t>
  </si>
  <si>
    <t>ba2**025006에서 1 응답자</t>
  </si>
  <si>
    <t>ba2**026001</t>
  </si>
  <si>
    <t>ba2**026001에서 1 응답자</t>
  </si>
  <si>
    <t>ba2**026003</t>
  </si>
  <si>
    <t>ba2**026002에서 1 응답자</t>
  </si>
  <si>
    <t>ba2**026004</t>
  </si>
  <si>
    <t>ba2**026001에서 2 응답자</t>
  </si>
  <si>
    <t>ba2**026004t</t>
  </si>
  <si>
    <t>ba2**026004에서 7 응답자</t>
  </si>
  <si>
    <t>ba2**027001</t>
  </si>
  <si>
    <t>ba2**027001t</t>
  </si>
  <si>
    <t>ba2**027001에서 11 응답자</t>
  </si>
  <si>
    <t>ba2**027002t</t>
  </si>
  <si>
    <t>ba2**027002에서 11 응답자</t>
  </si>
  <si>
    <t>ba2**028001</t>
  </si>
  <si>
    <t>ba2**028002</t>
  </si>
  <si>
    <t>ba2**028003</t>
  </si>
  <si>
    <t>ba2**029001</t>
  </si>
  <si>
    <t>ba2**029002</t>
  </si>
  <si>
    <t>ba2**029003</t>
  </si>
  <si>
    <t>ba2**029004</t>
  </si>
  <si>
    <t>ba2**029005</t>
  </si>
  <si>
    <t>ba2**029006</t>
  </si>
  <si>
    <t>ba2**029007</t>
  </si>
  <si>
    <t>ba2**029008</t>
  </si>
  <si>
    <t>ba2**029009</t>
  </si>
  <si>
    <t>ba2**029010</t>
  </si>
  <si>
    <t>ba2**008002</t>
  </si>
  <si>
    <t>ba2**012003에서 모름/응답거절</t>
  </si>
  <si>
    <t>ba2**100002</t>
  </si>
  <si>
    <t>ba2**100001에서 1 응답자</t>
  </si>
  <si>
    <t>ba2**101001</t>
  </si>
  <si>
    <t>ba2**101002</t>
  </si>
  <si>
    <t>ba2**101003</t>
  </si>
  <si>
    <t>ba2**101004</t>
  </si>
  <si>
    <t>ba2**101005</t>
  </si>
  <si>
    <t>ba2**101006</t>
  </si>
  <si>
    <t>ba2**101007</t>
  </si>
  <si>
    <t>ba2**101006에서 모름/응답거절</t>
  </si>
  <si>
    <t>ba2**101008</t>
  </si>
  <si>
    <t>ba2**101009</t>
  </si>
  <si>
    <t>ba2**101010</t>
  </si>
  <si>
    <t>ba2**101009에서 모름/응답거절</t>
  </si>
  <si>
    <t>ba2**101011</t>
  </si>
  <si>
    <t>ba2**101012</t>
  </si>
  <si>
    <t>ba2**101013</t>
  </si>
  <si>
    <t>ba2**101012에서 모름/응답거절</t>
  </si>
  <si>
    <t>ba2**102001</t>
  </si>
  <si>
    <t>ba2**102002</t>
  </si>
  <si>
    <t>ba2**102003</t>
  </si>
  <si>
    <t>ba2**102004</t>
  </si>
  <si>
    <t>ba2**102005</t>
  </si>
  <si>
    <t>ba2**102006</t>
  </si>
  <si>
    <t>ba2**102007</t>
  </si>
  <si>
    <t>ba2**102006에서 모름/응답거절</t>
  </si>
  <si>
    <t>ba2**102008</t>
  </si>
  <si>
    <t>ba2**102009</t>
  </si>
  <si>
    <t>ba2**102010</t>
  </si>
  <si>
    <t>ba2**102009에서 모름/응답거절</t>
  </si>
  <si>
    <t>ba2**102011</t>
  </si>
  <si>
    <t>ba2**102012</t>
  </si>
  <si>
    <t>ba2**102013</t>
  </si>
  <si>
    <t>ba2**102012에서 모름/응답거절</t>
  </si>
  <si>
    <t>ba2**103001</t>
  </si>
  <si>
    <t>ba2**103002</t>
  </si>
  <si>
    <t>ba2**103003</t>
  </si>
  <si>
    <t>ba2**103004</t>
  </si>
  <si>
    <t>ba2**103005</t>
  </si>
  <si>
    <t>ba2**103006</t>
  </si>
  <si>
    <t>ba2**103007</t>
  </si>
  <si>
    <t>ba2**103006에서 모름/응답거절</t>
  </si>
  <si>
    <t>ba2**103008</t>
  </si>
  <si>
    <t>ba2**103009</t>
  </si>
  <si>
    <t>ba2**103010</t>
  </si>
  <si>
    <t>ba2**103009에서 모름/응답거절</t>
  </si>
  <si>
    <t>ba2**103011</t>
  </si>
  <si>
    <t>ba2**103012</t>
  </si>
  <si>
    <t>ba2**103013</t>
  </si>
  <si>
    <t>ba2**103012에서 모름/응답거절</t>
  </si>
  <si>
    <t>향후 일할수 있는 이유</t>
  </si>
  <si>
    <t>향후 일할수 있는 이유(기타)</t>
  </si>
  <si>
    <t>시간제 근로 일하는 이유</t>
  </si>
  <si>
    <t xml:space="preserve">  99  Don't Know</t>
    <phoneticPr fontId="5" type="noConversion"/>
  </si>
  <si>
    <t>시간제 근로 일하는 이유(기타)</t>
  </si>
  <si>
    <t>전일제 고용 전환 희망여부</t>
  </si>
  <si>
    <t>초과근무 여부 결정 주체</t>
  </si>
  <si>
    <t>초과근무 여부 결정 주체(기타)</t>
  </si>
  <si>
    <t xml:space="preserve">  6    기타</t>
    <phoneticPr fontId="5" type="noConversion"/>
  </si>
  <si>
    <t>ba1**001001</t>
  </si>
  <si>
    <t>ba1**001002</t>
  </si>
  <si>
    <t>ba1**001004</t>
  </si>
  <si>
    <t>ba1**001005</t>
  </si>
  <si>
    <t>ba1**001006</t>
  </si>
  <si>
    <t>ba1**001007</t>
  </si>
  <si>
    <t>ba1**001008</t>
  </si>
  <si>
    <t>ba1**001009</t>
  </si>
  <si>
    <t>ba1**001010</t>
  </si>
  <si>
    <t>ba1**001013</t>
  </si>
  <si>
    <t>ba1**001014</t>
  </si>
  <si>
    <t>ba1**001015</t>
  </si>
  <si>
    <t>ba1**001016</t>
  </si>
  <si>
    <t>ba1**001017</t>
  </si>
  <si>
    <t>ba1**001018</t>
  </si>
  <si>
    <t>ba1**001019</t>
  </si>
  <si>
    <t>ba1**001020</t>
  </si>
  <si>
    <t>ba1**001014에서 1 응답자</t>
  </si>
  <si>
    <t>ba1**001021</t>
  </si>
  <si>
    <t>ba1**001022</t>
  </si>
  <si>
    <t>ba1**001023</t>
  </si>
  <si>
    <t>ba1**001022에서 모름/응답거절</t>
  </si>
  <si>
    <t>ba1**001024</t>
  </si>
  <si>
    <t>ba1**001025</t>
  </si>
  <si>
    <t>ba1**001026</t>
  </si>
  <si>
    <t>ba1**001027</t>
  </si>
  <si>
    <t>ba1**001026에서 모름/응답거절</t>
  </si>
  <si>
    <t>ba1**001028</t>
  </si>
  <si>
    <t>ba1**001029</t>
  </si>
  <si>
    <t>ba1**001030</t>
  </si>
  <si>
    <t>ba1**001031</t>
  </si>
  <si>
    <t>ba1**001030에서 모름/응답거절</t>
  </si>
  <si>
    <t>ba1**001032</t>
  </si>
  <si>
    <t>ba1**001033</t>
  </si>
  <si>
    <t>ba1**001034</t>
  </si>
  <si>
    <t>ba1**001035</t>
  </si>
  <si>
    <t>ba1**001034에서 모름/응답거절</t>
  </si>
  <si>
    <t>ba1**001036</t>
  </si>
  <si>
    <t>ba1**001037</t>
  </si>
  <si>
    <t>ba1**001038</t>
  </si>
  <si>
    <t>ba1**001039</t>
  </si>
  <si>
    <t>ba1**001038에서 모름/응답거절</t>
  </si>
  <si>
    <t>ba1**002001</t>
  </si>
  <si>
    <t>ba1**002002</t>
  </si>
  <si>
    <t>ba1**002003</t>
  </si>
  <si>
    <t>ba1**002004</t>
  </si>
  <si>
    <t>ba1**002005</t>
  </si>
  <si>
    <t>ba1**002006</t>
  </si>
  <si>
    <t>ba1**002007</t>
  </si>
  <si>
    <t>ba1**002008</t>
  </si>
  <si>
    <t>ba1**002009</t>
  </si>
  <si>
    <t>ba1**002008에서 모름/응답거절</t>
  </si>
  <si>
    <t>ba1**002010</t>
  </si>
  <si>
    <t>ba1**002011</t>
  </si>
  <si>
    <t>ba1**002012</t>
  </si>
  <si>
    <t>ba1**002011에서 모름/응답거절</t>
  </si>
  <si>
    <t>ba1**002013</t>
  </si>
  <si>
    <t>ba1**002014</t>
  </si>
  <si>
    <t>ba1**002013에서 모름/응답거절</t>
  </si>
  <si>
    <t>ba1**002015</t>
  </si>
  <si>
    <t>ba1**002015t</t>
  </si>
  <si>
    <t>ba1**002015에서 9 응답자</t>
  </si>
  <si>
    <t>ba1**002016</t>
  </si>
  <si>
    <t>ba1**002016t</t>
  </si>
  <si>
    <t>ba1**002016에서 9 응답자</t>
  </si>
  <si>
    <t>ba1**002017</t>
  </si>
  <si>
    <t>ba1**003002</t>
  </si>
  <si>
    <t>ba1**002017에서 1 응답자</t>
  </si>
  <si>
    <t>ba1**003002t</t>
  </si>
  <si>
    <t>ba1**003002에서 3 응답자</t>
  </si>
  <si>
    <t>ba1**003001</t>
  </si>
  <si>
    <t>ba1**003001t</t>
  </si>
  <si>
    <t>ba1**003001에서 9 응답자</t>
  </si>
  <si>
    <t>ba1**006001</t>
  </si>
  <si>
    <t>ba1**005001</t>
  </si>
  <si>
    <t>ba1**005001에서 모름/응답거절</t>
  </si>
  <si>
    <t>ba1**005003</t>
  </si>
  <si>
    <t>ba1**005004</t>
  </si>
  <si>
    <t>ba1**005003에서 모름/응답거절</t>
  </si>
  <si>
    <t>ba1**006002에서 1 응답자</t>
  </si>
  <si>
    <t>ba1**006004</t>
  </si>
  <si>
    <t>ba1**006005</t>
  </si>
  <si>
    <t>ba1**006006</t>
  </si>
  <si>
    <t>ba1**006002에서 2 응답자</t>
  </si>
  <si>
    <t>ba1**006008</t>
  </si>
  <si>
    <t>ba1**006002에서 1 또는 ba1**006006에서 2 응답자</t>
  </si>
  <si>
    <t>ba1**006009</t>
  </si>
  <si>
    <t>ba1**006008에서 1 응답자</t>
  </si>
  <si>
    <t>ba1**006009t</t>
  </si>
  <si>
    <t>ba1**006009에서 4 응답자</t>
  </si>
  <si>
    <t>ba1**006010</t>
  </si>
  <si>
    <t>ba1**006008에서 2 응답자</t>
  </si>
  <si>
    <t>ba1**006011</t>
  </si>
  <si>
    <t>ba1**006010에서 1 응답자</t>
  </si>
  <si>
    <t>ba1**007001</t>
  </si>
  <si>
    <t>ba1**007001t</t>
  </si>
  <si>
    <t>ba1**007001에서 7 응답자</t>
  </si>
  <si>
    <t>ba1**007002</t>
  </si>
  <si>
    <t>ba1**007003</t>
  </si>
  <si>
    <t>ba1**007004</t>
  </si>
  <si>
    <t>ba1**007005</t>
  </si>
  <si>
    <t>ba1**007006</t>
  </si>
  <si>
    <t>ba1**007005에서 1 응답자</t>
  </si>
  <si>
    <t>ba1**008001</t>
  </si>
  <si>
    <t>ba1**008002</t>
  </si>
  <si>
    <t>ba1**008003</t>
  </si>
  <si>
    <t>ba1**008004</t>
  </si>
  <si>
    <t>ba1**008005</t>
  </si>
  <si>
    <t>ba1**008006</t>
  </si>
  <si>
    <t>ba1**008007</t>
  </si>
  <si>
    <t>ba1**008008</t>
  </si>
  <si>
    <t>ba1**008009</t>
  </si>
  <si>
    <t>ba1**008010</t>
  </si>
  <si>
    <t>ba1**008011</t>
  </si>
  <si>
    <t>ba1**009001</t>
  </si>
  <si>
    <t>ba1**009001t</t>
  </si>
  <si>
    <t>ba1**009001에서 8 응답자</t>
  </si>
  <si>
    <t>ba1**009002</t>
  </si>
  <si>
    <t>ba1**009002t</t>
  </si>
  <si>
    <t>ba1**009002에서 4 응답자</t>
  </si>
  <si>
    <t>ba1**009003</t>
  </si>
  <si>
    <t>ba1**009004</t>
  </si>
  <si>
    <t>ba1**009003에서 모름/응답거절</t>
  </si>
  <si>
    <t>ba1**009005</t>
  </si>
  <si>
    <t>ba1**009006</t>
  </si>
  <si>
    <t>ba1**009005에서 1응답자</t>
  </si>
  <si>
    <t>ba1**009007</t>
  </si>
  <si>
    <t>ba1**009006에서 모름/응답거절</t>
  </si>
  <si>
    <t>ba1**009008</t>
  </si>
  <si>
    <t>ba1**010001</t>
  </si>
  <si>
    <t>ba1**010002</t>
  </si>
  <si>
    <t>ba1**010003</t>
  </si>
  <si>
    <t>ba1**010004</t>
  </si>
  <si>
    <t>ba1**010005</t>
  </si>
  <si>
    <t>ba1**010006</t>
  </si>
  <si>
    <t>ba1**010007</t>
  </si>
  <si>
    <t>ba1**010008</t>
  </si>
  <si>
    <t>ba1**010009</t>
  </si>
  <si>
    <t>ba1**010010</t>
  </si>
  <si>
    <t>ba1**010011</t>
  </si>
  <si>
    <t>ba1**010012</t>
  </si>
  <si>
    <t>ba1**010013</t>
  </si>
  <si>
    <t>ba1**010014</t>
  </si>
  <si>
    <t>ba1**010015</t>
  </si>
  <si>
    <t>ba1**010016</t>
  </si>
  <si>
    <t>ba1**010017</t>
  </si>
  <si>
    <t>ba1**010018</t>
  </si>
  <si>
    <t>ba1**011001t</t>
  </si>
  <si>
    <t>ba1**011001에서 17 응답자</t>
  </si>
  <si>
    <t>ba1**011002t</t>
  </si>
  <si>
    <t>ba1**011002에서 17 응답자</t>
  </si>
  <si>
    <t>ba1**011003</t>
  </si>
  <si>
    <t>ba1**011004</t>
  </si>
  <si>
    <t>ba1**011005</t>
  </si>
  <si>
    <t>ba1**011005에서 2 응답자</t>
  </si>
  <si>
    <t>ba1**011006t</t>
  </si>
  <si>
    <t>ba1**011006에서 16 응답자</t>
  </si>
  <si>
    <t>ba1**011007t</t>
  </si>
  <si>
    <t>ba1**011007에서 16 응답자</t>
  </si>
  <si>
    <t>ba1**011008</t>
  </si>
  <si>
    <t>ba1**011009</t>
  </si>
  <si>
    <t>ba1**011010</t>
  </si>
  <si>
    <t>ba1**011011</t>
  </si>
  <si>
    <t>ba1**011011에서 10 응답자</t>
  </si>
  <si>
    <t>ba1**011012</t>
  </si>
  <si>
    <t>ba1**011012t</t>
  </si>
  <si>
    <t>ba1**011012에서 10 응답자</t>
  </si>
  <si>
    <t>ba1**012001</t>
  </si>
  <si>
    <t>ba1**013001</t>
  </si>
  <si>
    <t>ba1**012001에서 1,2 응답자</t>
  </si>
  <si>
    <t>ba1**013002</t>
  </si>
  <si>
    <t>ba1**013003</t>
  </si>
  <si>
    <t>ba1**013004</t>
  </si>
  <si>
    <t>ba1**013005</t>
  </si>
  <si>
    <t>ba1**013006</t>
  </si>
  <si>
    <t>ba1**013006t</t>
  </si>
  <si>
    <t>ba1**013001~6에서 6 응답자</t>
  </si>
  <si>
    <t>ba1**014001</t>
  </si>
  <si>
    <t>ba1**015001</t>
  </si>
  <si>
    <t>ba1**014001에서 1,2 응답자</t>
  </si>
  <si>
    <t>ba1**015002</t>
  </si>
  <si>
    <t>ba1**015003</t>
  </si>
  <si>
    <t>ba1**015004</t>
  </si>
  <si>
    <t>ba1**015005</t>
  </si>
  <si>
    <t>ba1**015005t</t>
  </si>
  <si>
    <t>ba1**015001~5에서 5 응답자</t>
  </si>
  <si>
    <t>ba1**016001</t>
  </si>
  <si>
    <t>ba1**016002</t>
  </si>
  <si>
    <t>ba1**016001에서 1 응답자</t>
  </si>
  <si>
    <t>ba1**016003</t>
  </si>
  <si>
    <t>ba1**016004</t>
  </si>
  <si>
    <t>ba1**016003에서 1 응답자</t>
  </si>
  <si>
    <t>ba1**016005</t>
  </si>
  <si>
    <t>ba1**016004에서 6 응답자</t>
  </si>
  <si>
    <t>ba1**016006</t>
  </si>
  <si>
    <t>ba1**016007</t>
  </si>
  <si>
    <t>ba1**016008</t>
  </si>
  <si>
    <t>ba1**016009</t>
  </si>
  <si>
    <t>ba1**016010</t>
  </si>
  <si>
    <t>ba1**016009에서 1 응답자</t>
  </si>
  <si>
    <t>ba1**016011</t>
  </si>
  <si>
    <t>ba1**016010에서 6 응답자</t>
  </si>
  <si>
    <t>ba1**016012</t>
  </si>
  <si>
    <t>ba1**016013</t>
  </si>
  <si>
    <t>ba1**016014</t>
  </si>
  <si>
    <t>ba1**016015</t>
  </si>
  <si>
    <t>ba1**016016</t>
  </si>
  <si>
    <t>ba1**016015에서 1 응답자</t>
  </si>
  <si>
    <t>ba1**016017</t>
  </si>
  <si>
    <t>ba1**016016에서 6 응답자</t>
  </si>
  <si>
    <t>ba1**016018</t>
  </si>
  <si>
    <t>ba1**016019</t>
  </si>
  <si>
    <t>ba1**016020</t>
  </si>
  <si>
    <t>ba1**016021</t>
  </si>
  <si>
    <t>ba1**016022</t>
  </si>
  <si>
    <t>ba1**016021에서 1 응답자</t>
  </si>
  <si>
    <t>ba1**016023</t>
  </si>
  <si>
    <t>ba1**016022에서 6 응답자</t>
  </si>
  <si>
    <t>ba1**016024</t>
  </si>
  <si>
    <t>ba1**016025</t>
  </si>
  <si>
    <t>ba1**016026</t>
  </si>
  <si>
    <t>ba1**016027</t>
  </si>
  <si>
    <t>ba1**016028</t>
  </si>
  <si>
    <t>ba1**016027에서 1 응답자</t>
  </si>
  <si>
    <t>ba1**016029</t>
  </si>
  <si>
    <t>ba1**016028에서 6 응답자</t>
  </si>
  <si>
    <t>ba1**016030</t>
  </si>
  <si>
    <t>ba1**016031</t>
  </si>
  <si>
    <t>ba1**016032</t>
  </si>
  <si>
    <t>ba1**016033</t>
  </si>
  <si>
    <t>ba1**016034</t>
  </si>
  <si>
    <t>ba1**016033에서 1 응답자</t>
  </si>
  <si>
    <t>ba1**016035</t>
  </si>
  <si>
    <t>ba1**016034에서 6 응답자</t>
  </si>
  <si>
    <t>ba1**016036</t>
  </si>
  <si>
    <t>ba1**016037</t>
  </si>
  <si>
    <t>ba1**017001</t>
  </si>
  <si>
    <t>ba1**017002</t>
  </si>
  <si>
    <t>ba1**017003</t>
  </si>
  <si>
    <t>ba1**017004</t>
  </si>
  <si>
    <t>ba1**017005</t>
  </si>
  <si>
    <t>ba1**017005t</t>
  </si>
  <si>
    <t>ba1**017001~5에서 5 응답자</t>
  </si>
  <si>
    <t>ba1**018001</t>
  </si>
  <si>
    <t>ba1**019001</t>
  </si>
  <si>
    <t>ba1**018001에서 1 응답자</t>
  </si>
  <si>
    <t>ba1**019002</t>
  </si>
  <si>
    <t>ba1**019003</t>
  </si>
  <si>
    <t>ba1**019004</t>
  </si>
  <si>
    <t>ba1**019005</t>
  </si>
  <si>
    <t>ba1**019005t</t>
  </si>
  <si>
    <t>ba1**019001~5 응답자</t>
  </si>
  <si>
    <t>ba1**020001</t>
  </si>
  <si>
    <t>ba1**020002</t>
  </si>
  <si>
    <t>ba1**020003</t>
  </si>
  <si>
    <t>ba1**020004</t>
  </si>
  <si>
    <t>ba1**020005</t>
  </si>
  <si>
    <t>ba1**020006</t>
  </si>
  <si>
    <t>ba1**020007</t>
  </si>
  <si>
    <t>ba1**020008</t>
  </si>
  <si>
    <t>ba1**020008t</t>
  </si>
  <si>
    <t>ba1**020001~8에서 8 응답자</t>
  </si>
  <si>
    <t>ba1**021001</t>
  </si>
  <si>
    <t>ba1**021002</t>
  </si>
  <si>
    <t>ba1**021003</t>
  </si>
  <si>
    <t>ba1**021004</t>
  </si>
  <si>
    <t>ba1**021005</t>
  </si>
  <si>
    <t>ba1**021006</t>
  </si>
  <si>
    <t>ba1**021007</t>
  </si>
  <si>
    <t>ba1**021008</t>
  </si>
  <si>
    <t>ba1**021008t</t>
  </si>
  <si>
    <t>ba1**021001~8에서 8 응답자</t>
  </si>
  <si>
    <t>ba1**022001</t>
  </si>
  <si>
    <t>ba1**022002</t>
  </si>
  <si>
    <t>ba1**022003</t>
  </si>
  <si>
    <t>ba1**022002에서 1 응답자</t>
  </si>
  <si>
    <t>ba1**022004</t>
  </si>
  <si>
    <t>ba1**022004에서 모름/응답거절</t>
  </si>
  <si>
    <t>ba1**022006</t>
  </si>
  <si>
    <t>ba1**022007</t>
  </si>
  <si>
    <t>ba1**022006에서 1 응답자</t>
  </si>
  <si>
    <t>ba1**023001</t>
  </si>
  <si>
    <t>ba1**023001에서 1 응답자</t>
  </si>
  <si>
    <t>ba1**023003</t>
  </si>
  <si>
    <t>ba1**023002에서 1 응답자</t>
  </si>
  <si>
    <t>ba1**023004</t>
  </si>
  <si>
    <t>ba1**023002에서 2 응답자</t>
  </si>
  <si>
    <t>ba1**023004t</t>
  </si>
  <si>
    <t>ba1**023004에서 7 응답자</t>
  </si>
  <si>
    <t>ba1**024001t</t>
  </si>
  <si>
    <t>ba1**024001에서 11 응답자</t>
  </si>
  <si>
    <t>ba1**024002</t>
  </si>
  <si>
    <t>ba1**024002t</t>
  </si>
  <si>
    <t>ba1**024002에서 11 응답자</t>
  </si>
  <si>
    <t>ba1**025001</t>
  </si>
  <si>
    <t>ba1**025002</t>
  </si>
  <si>
    <t>ba1**025003</t>
  </si>
  <si>
    <t>ba1**026001</t>
  </si>
  <si>
    <t>ba1**026002</t>
  </si>
  <si>
    <t>ba1**026003</t>
  </si>
  <si>
    <t>ba1**026004</t>
  </si>
  <si>
    <t>ba1**026005</t>
  </si>
  <si>
    <t>ba1**026006</t>
  </si>
  <si>
    <t>ba1**026007</t>
  </si>
  <si>
    <t>ba1**026008</t>
  </si>
  <si>
    <t>ba1**026009</t>
  </si>
  <si>
    <t>ba1**026010</t>
  </si>
  <si>
    <t>ba1**027002</t>
  </si>
  <si>
    <t>ba1**027003</t>
  </si>
  <si>
    <t>ba1**027004</t>
  </si>
  <si>
    <t>ba1**027005</t>
  </si>
  <si>
    <t>ba1**006003</t>
  </si>
  <si>
    <t>ba1**024001</t>
    <phoneticPr fontId="5" type="noConversion"/>
  </si>
  <si>
    <t>노동조합 의무적 가입 여부</t>
  </si>
  <si>
    <t>g**001001</t>
  </si>
  <si>
    <t>g**002001</t>
  </si>
  <si>
    <t>g**001001에서 1 응답자</t>
  </si>
  <si>
    <t>g**002002</t>
  </si>
  <si>
    <t>g**002001에 모름/응답거절</t>
  </si>
  <si>
    <t>g**002004</t>
  </si>
  <si>
    <t>g**002003에 모름/응답거절</t>
  </si>
  <si>
    <t>g**003001</t>
  </si>
  <si>
    <t>g**003002</t>
  </si>
  <si>
    <t>g**004001</t>
  </si>
  <si>
    <t>g**004002</t>
  </si>
  <si>
    <t>g**004001에 모름/응답거절</t>
  </si>
  <si>
    <t>g**004003</t>
  </si>
  <si>
    <t>g**004004</t>
  </si>
  <si>
    <t>g**004003에 모름/응답거절</t>
  </si>
  <si>
    <t>g**004005</t>
  </si>
  <si>
    <t>g**004006</t>
  </si>
  <si>
    <t>g**004005에 모름/응답거절</t>
  </si>
  <si>
    <t>g**004007</t>
  </si>
  <si>
    <t>g**004008</t>
  </si>
  <si>
    <t>g**004007에 모름/응답거절</t>
  </si>
  <si>
    <t>g**004010</t>
  </si>
  <si>
    <t>g**004009에 모름/응답거절</t>
  </si>
  <si>
    <t>g**004011</t>
  </si>
  <si>
    <t>g**004012</t>
  </si>
  <si>
    <t>g**004011에 모름/응답거절</t>
  </si>
  <si>
    <t>g**004014</t>
  </si>
  <si>
    <t>g**004013에 모름/응답거절</t>
  </si>
  <si>
    <t>g**004015</t>
  </si>
  <si>
    <t>g**004016</t>
  </si>
  <si>
    <t>g**004015에 모름/응답거절</t>
  </si>
  <si>
    <t>g**004018</t>
  </si>
  <si>
    <t>g**004017에 모름/응답거절</t>
  </si>
  <si>
    <t>g**004019</t>
  </si>
  <si>
    <t>g**004020</t>
  </si>
  <si>
    <t>g**004019에 모름/응답거절</t>
  </si>
  <si>
    <t>g**004021</t>
  </si>
  <si>
    <t>g**004022</t>
  </si>
  <si>
    <t>g**004021에 모름/응답거절</t>
  </si>
  <si>
    <t>g**005001</t>
  </si>
  <si>
    <t>g**005002</t>
  </si>
  <si>
    <t>g**002005</t>
  </si>
  <si>
    <t>g**002006</t>
  </si>
  <si>
    <t>g**002005에 모름/응답거절</t>
  </si>
  <si>
    <t xml:space="preserve">              98    Refusal</t>
    <phoneticPr fontId="5" type="noConversion"/>
  </si>
  <si>
    <t xml:space="preserve">              99    Don't Know</t>
    <phoneticPr fontId="5" type="noConversion"/>
  </si>
  <si>
    <t xml:space="preserve">               8    Refusal</t>
    <phoneticPr fontId="5" type="noConversion"/>
  </si>
  <si>
    <t xml:space="preserve">               9    Don't Know</t>
    <phoneticPr fontId="5" type="noConversion"/>
  </si>
  <si>
    <t>h**001001</t>
  </si>
  <si>
    <t>h**001002</t>
  </si>
  <si>
    <t>h**001004</t>
  </si>
  <si>
    <t>h**001005</t>
  </si>
  <si>
    <t>h**001006</t>
  </si>
  <si>
    <t>h**001005에서 2 응답자</t>
  </si>
  <si>
    <t>h**001006t</t>
  </si>
  <si>
    <t xml:space="preserve">h**001006에서 6 응답자 </t>
  </si>
  <si>
    <t>h**002002</t>
  </si>
  <si>
    <t>h**001001에서 2 이상 응답자</t>
  </si>
  <si>
    <t>h**002003</t>
  </si>
  <si>
    <t>h**002004</t>
  </si>
  <si>
    <t>h**002005</t>
  </si>
  <si>
    <t>h**002006</t>
  </si>
  <si>
    <t>h**002005에서 모름/응답거절</t>
  </si>
  <si>
    <t>h**002007</t>
  </si>
  <si>
    <t>h**002008</t>
  </si>
  <si>
    <t>(h**002007=1 제외)</t>
  </si>
  <si>
    <t>h**002009</t>
  </si>
  <si>
    <t>h**002010</t>
  </si>
  <si>
    <t>h**002009에서 2 응답자</t>
  </si>
  <si>
    <t>h**002011</t>
  </si>
  <si>
    <t>h**002012</t>
  </si>
  <si>
    <t>(h**002010=1 &amp; h**002011=3)</t>
  </si>
  <si>
    <t>h**002013</t>
  </si>
  <si>
    <t>h**002014</t>
  </si>
  <si>
    <t>h**002015</t>
  </si>
  <si>
    <t>h**002014에서 1 응답자</t>
  </si>
  <si>
    <t>h**002016</t>
  </si>
  <si>
    <t>h**002015에 모름/응답거절</t>
  </si>
  <si>
    <t>h**003002</t>
  </si>
  <si>
    <t>h**003003</t>
  </si>
  <si>
    <t>h**003004</t>
  </si>
  <si>
    <t>h**003005</t>
  </si>
  <si>
    <t>h**003006</t>
  </si>
  <si>
    <t>h**003005에서 모름/응답거절</t>
  </si>
  <si>
    <t>h**003007</t>
  </si>
  <si>
    <t>h**003008</t>
  </si>
  <si>
    <t>(h**003007=1 제외)</t>
  </si>
  <si>
    <t>h**003009</t>
  </si>
  <si>
    <t>h**003010</t>
  </si>
  <si>
    <t>h**003009에서 2 응답자</t>
  </si>
  <si>
    <t>h**003011</t>
  </si>
  <si>
    <t>h**003012</t>
  </si>
  <si>
    <t>(h**003010=1 &amp; h**003011=3)</t>
  </si>
  <si>
    <t>h**003013</t>
  </si>
  <si>
    <t>h**003014</t>
  </si>
  <si>
    <t>h**003015</t>
  </si>
  <si>
    <t>h**003014에서 1 응답자</t>
  </si>
  <si>
    <t>h**003016</t>
  </si>
  <si>
    <t>h**003015에 모름/응답거절</t>
  </si>
  <si>
    <t>h**004002</t>
  </si>
  <si>
    <t>h**004003</t>
  </si>
  <si>
    <t>h**004004</t>
  </si>
  <si>
    <t>h**004005</t>
  </si>
  <si>
    <t>h**004006</t>
  </si>
  <si>
    <t>h**004005에서 모름/응답거절</t>
  </si>
  <si>
    <t>h**004007</t>
  </si>
  <si>
    <t>h**004008</t>
  </si>
  <si>
    <t>(h**004007=1 제외)</t>
  </si>
  <si>
    <t>h**004009</t>
  </si>
  <si>
    <t>h**004010</t>
  </si>
  <si>
    <t>h**004009에서 2 응답자</t>
  </si>
  <si>
    <t>h**004011</t>
  </si>
  <si>
    <t>h**004012</t>
  </si>
  <si>
    <t>(h**004010=1 &amp; h**004011=3)</t>
  </si>
  <si>
    <t>h**004013</t>
  </si>
  <si>
    <t>h**004014</t>
  </si>
  <si>
    <t>h**004015</t>
  </si>
  <si>
    <t>h**004014에서 1 응답자</t>
  </si>
  <si>
    <t>h**004016</t>
  </si>
  <si>
    <t>h**004015에 모름/응답거절</t>
  </si>
  <si>
    <t>h**005002</t>
  </si>
  <si>
    <t>h**005003</t>
  </si>
  <si>
    <t>h**005004</t>
  </si>
  <si>
    <t>h**005005</t>
  </si>
  <si>
    <t>h**005006</t>
  </si>
  <si>
    <t>h**005005에서 모름/응답거절</t>
  </si>
  <si>
    <t>h**005007</t>
  </si>
  <si>
    <t>h**005008</t>
  </si>
  <si>
    <t>(h**005007=1 제외)</t>
  </si>
  <si>
    <t>h**005009</t>
  </si>
  <si>
    <t>h**005010</t>
  </si>
  <si>
    <t>h**005009에서 2 응답자</t>
  </si>
  <si>
    <t>h**005011</t>
  </si>
  <si>
    <t>h**005012</t>
  </si>
  <si>
    <t>(h**005010=1 &amp; h**005011=3)</t>
  </si>
  <si>
    <t>h**005013</t>
  </si>
  <si>
    <t>h**005014</t>
  </si>
  <si>
    <t>h**005015</t>
  </si>
  <si>
    <t>h**005014에서 1 응답자</t>
  </si>
  <si>
    <t>h**005016</t>
  </si>
  <si>
    <t>h**005015에 모름/응답거절</t>
  </si>
  <si>
    <t>h**006002</t>
  </si>
  <si>
    <t>h**006003</t>
  </si>
  <si>
    <t>h**006004</t>
  </si>
  <si>
    <t>h**006005</t>
  </si>
  <si>
    <t>h**006006</t>
  </si>
  <si>
    <t>h**006005에서 모름/응답거절</t>
  </si>
  <si>
    <t>h**006007</t>
  </si>
  <si>
    <t>h**006008</t>
  </si>
  <si>
    <t>(h**006007=1 제외)</t>
  </si>
  <si>
    <t>h**006009</t>
  </si>
  <si>
    <t>h**006010</t>
  </si>
  <si>
    <t>h**006009에서 2 응답자</t>
  </si>
  <si>
    <t>h**006011</t>
  </si>
  <si>
    <t>h**006012</t>
  </si>
  <si>
    <t>(h**006010=1 &amp; h**006011=3)</t>
  </si>
  <si>
    <t>h**006013</t>
  </si>
  <si>
    <t>h**006014</t>
  </si>
  <si>
    <t>h**006015</t>
  </si>
  <si>
    <t>h**006014에서 1 응답자</t>
  </si>
  <si>
    <t>h**006016</t>
  </si>
  <si>
    <t>h**006015에 모름/응답거절</t>
  </si>
  <si>
    <t>h**007002</t>
  </si>
  <si>
    <t>h**007003</t>
  </si>
  <si>
    <t>h**007004</t>
  </si>
  <si>
    <t>h**007005</t>
  </si>
  <si>
    <t>h**007006</t>
  </si>
  <si>
    <t>h**007005에서 모름/응답거절</t>
  </si>
  <si>
    <t>h**007007</t>
  </si>
  <si>
    <t>h**007008</t>
  </si>
  <si>
    <t>(h**007007=1 제외)</t>
  </si>
  <si>
    <t>h**007009</t>
  </si>
  <si>
    <t>h**007010</t>
  </si>
  <si>
    <t>h**007009에서 2 응답자</t>
  </si>
  <si>
    <t>h**007011</t>
  </si>
  <si>
    <t>h**007012</t>
  </si>
  <si>
    <t>(h**007010=1 &amp; h**007011=3)</t>
  </si>
  <si>
    <t>h**007013</t>
  </si>
  <si>
    <t>h**007014</t>
  </si>
  <si>
    <t>h**007015</t>
  </si>
  <si>
    <t>h**007014에서 1 응답자</t>
  </si>
  <si>
    <t>h**007016</t>
  </si>
  <si>
    <t>h**007015에 모름/응답거절</t>
  </si>
  <si>
    <t>h**008002</t>
  </si>
  <si>
    <t>h**008003</t>
  </si>
  <si>
    <t>h**008004</t>
  </si>
  <si>
    <t>h**008005</t>
  </si>
  <si>
    <t>h**008006</t>
  </si>
  <si>
    <t>h**008005에서 모름/응답거절</t>
  </si>
  <si>
    <t>h**008007</t>
  </si>
  <si>
    <t>h**008008</t>
  </si>
  <si>
    <t>(h**008007=1 제외)</t>
  </si>
  <si>
    <t>h**008009</t>
  </si>
  <si>
    <t>h**008010</t>
  </si>
  <si>
    <t>h**008009에서 2 응답자</t>
  </si>
  <si>
    <t>h**008011</t>
  </si>
  <si>
    <t>h**008012</t>
  </si>
  <si>
    <t>(h**008010=1 &amp; h**008011=3)</t>
  </si>
  <si>
    <t>h**008013</t>
  </si>
  <si>
    <t>h**008014</t>
  </si>
  <si>
    <t>h**008015</t>
  </si>
  <si>
    <t>h**008014에서 1 응답자</t>
  </si>
  <si>
    <t>h**008016</t>
  </si>
  <si>
    <t>h**008015에 모름/응답거절</t>
  </si>
  <si>
    <t>h**009002</t>
  </si>
  <si>
    <t>h**009003</t>
  </si>
  <si>
    <t>h**009004</t>
  </si>
  <si>
    <t>h**009005</t>
  </si>
  <si>
    <t>h**009006</t>
  </si>
  <si>
    <t>h**009005에서 모름/응답거절</t>
  </si>
  <si>
    <t>h**009007</t>
  </si>
  <si>
    <t>h**009008</t>
  </si>
  <si>
    <t>(h**009007=1 제외)</t>
  </si>
  <si>
    <t>h**009009</t>
  </si>
  <si>
    <t>h**009010</t>
  </si>
  <si>
    <t>h**009009에서 2 응답자</t>
  </si>
  <si>
    <t>h**009011</t>
  </si>
  <si>
    <t>h**009012</t>
  </si>
  <si>
    <t>(h**009010=1 &amp; h**009011=3)</t>
  </si>
  <si>
    <t>h**009013</t>
  </si>
  <si>
    <t>h**009014</t>
  </si>
  <si>
    <t>h**009015</t>
  </si>
  <si>
    <t>h**009014에서 1 응답자</t>
  </si>
  <si>
    <t>h**009016</t>
  </si>
  <si>
    <t>h**009015에 모름/응답거절</t>
  </si>
  <si>
    <t>h**100001</t>
  </si>
  <si>
    <t>h**101001</t>
  </si>
  <si>
    <t>h**100001에서 1 응답자</t>
  </si>
  <si>
    <t>h**101002</t>
  </si>
  <si>
    <t>h**101001에서 모름/응답거절</t>
  </si>
  <si>
    <t>h**101003</t>
  </si>
  <si>
    <t>h**101004</t>
  </si>
  <si>
    <t>h**101003에서 모름/응답거절</t>
  </si>
  <si>
    <t>h**102001</t>
  </si>
  <si>
    <t>h**102002</t>
  </si>
  <si>
    <t>h**103001</t>
  </si>
  <si>
    <t>h**103002</t>
  </si>
  <si>
    <t>h**103001에서 모름/응답거절</t>
  </si>
  <si>
    <t>h**103003</t>
  </si>
  <si>
    <t>h**103004</t>
  </si>
  <si>
    <t>h**103003에서 모름/응답거절</t>
  </si>
  <si>
    <t>h**103005</t>
  </si>
  <si>
    <t>h**103006</t>
  </si>
  <si>
    <t>h**103005에서 모름/응답거절</t>
  </si>
  <si>
    <t>h**103007</t>
  </si>
  <si>
    <t>h**103008</t>
  </si>
  <si>
    <t>h**103007에서 모름/응답거절</t>
  </si>
  <si>
    <t>h**103009</t>
  </si>
  <si>
    <t>h**103010</t>
  </si>
  <si>
    <t>h**103009에서 모름/응답거절</t>
  </si>
  <si>
    <t>h**103011</t>
  </si>
  <si>
    <t>h**103012</t>
  </si>
  <si>
    <t>h**103011에서 모름/응답거절</t>
  </si>
  <si>
    <t>h**103013</t>
  </si>
  <si>
    <t>h**103014</t>
  </si>
  <si>
    <t>h**103013에서 모름/응답거절</t>
  </si>
  <si>
    <t>h**103015</t>
  </si>
  <si>
    <t>h**103016</t>
  </si>
  <si>
    <t>h**103015에서 모름/응답거절</t>
  </si>
  <si>
    <t>h**103017</t>
  </si>
  <si>
    <t>h**103018</t>
  </si>
  <si>
    <t>h**103017에서 모름/응답거절</t>
  </si>
  <si>
    <t>h**103019</t>
  </si>
  <si>
    <t>h**103020</t>
  </si>
  <si>
    <t>h**103019에서 모름/응답거절</t>
  </si>
  <si>
    <t>h**103021</t>
  </si>
  <si>
    <t>h**103022</t>
  </si>
  <si>
    <t>h**103021에서 모름/응답거절</t>
  </si>
  <si>
    <t>h**104001</t>
  </si>
  <si>
    <t>h**104002</t>
  </si>
  <si>
    <t>h**106001</t>
  </si>
  <si>
    <t>h**106002</t>
  </si>
  <si>
    <t xml:space="preserve">h**106001에서 1 응답자 </t>
  </si>
  <si>
    <t>h**106003</t>
  </si>
  <si>
    <t>h**106001에서 1 응답자</t>
  </si>
  <si>
    <t>h**106004</t>
  </si>
  <si>
    <t>h**106003에서 모름/응답거절</t>
  </si>
  <si>
    <t>h**107001</t>
  </si>
  <si>
    <t>h**107002</t>
  </si>
  <si>
    <t>h**107003</t>
  </si>
  <si>
    <t>h**107004</t>
  </si>
  <si>
    <t>h**107005</t>
  </si>
  <si>
    <t>h**107006</t>
  </si>
  <si>
    <t>h**107006t</t>
  </si>
  <si>
    <t>h**107001~6에서 6 응답자</t>
  </si>
  <si>
    <t>h**107007</t>
  </si>
  <si>
    <t>h**108001</t>
  </si>
  <si>
    <t>h**108002</t>
  </si>
  <si>
    <t>h**108001에서 모름/응답거절</t>
  </si>
  <si>
    <t>h**108003</t>
  </si>
  <si>
    <t>h**108004</t>
  </si>
  <si>
    <t>h**108003에서 모름/응답거절</t>
  </si>
  <si>
    <t>h**108005</t>
  </si>
  <si>
    <t>h**108006</t>
  </si>
  <si>
    <t>h**108005에서 모름/응답거절</t>
  </si>
  <si>
    <t>h**108007</t>
  </si>
  <si>
    <t>h**108008</t>
  </si>
  <si>
    <t>h**108007에서 모름/응답거절</t>
  </si>
  <si>
    <t>h**108010</t>
  </si>
  <si>
    <t>h**108009에서 모름/응답거절</t>
  </si>
  <si>
    <t>h**108012</t>
  </si>
  <si>
    <t>h**108011에서 모름/응답거절</t>
  </si>
  <si>
    <t>h**108013</t>
  </si>
  <si>
    <t>h**108014</t>
  </si>
  <si>
    <t>h**108013에서 모름/응답거절</t>
  </si>
  <si>
    <t>h**108015</t>
  </si>
  <si>
    <t>h**108016</t>
  </si>
  <si>
    <t>h**108015에서 모름/응답거절</t>
  </si>
  <si>
    <t>h**108017</t>
  </si>
  <si>
    <t>h**108018</t>
  </si>
  <si>
    <t>h**108017에서 모름/응답거절</t>
  </si>
  <si>
    <t>h**108019</t>
  </si>
  <si>
    <t>h**108020</t>
  </si>
  <si>
    <t>h**108019에서 모름/응답거절</t>
  </si>
  <si>
    <t>h**108022</t>
  </si>
  <si>
    <t>h**108021에서 모름/응답거절</t>
  </si>
  <si>
    <t>h**108023</t>
  </si>
  <si>
    <t>h**108024</t>
  </si>
  <si>
    <t>h**108023에서 모름/응답거절</t>
  </si>
  <si>
    <t>h**108025</t>
  </si>
  <si>
    <t>h**108026</t>
  </si>
  <si>
    <t>h**108025에서 모름/응답거절</t>
  </si>
  <si>
    <t>h**108027</t>
  </si>
  <si>
    <t>h**108028</t>
  </si>
  <si>
    <t>h**108027에서 모름/응답거절</t>
  </si>
  <si>
    <t>h**108029</t>
  </si>
  <si>
    <t>h**108030</t>
  </si>
  <si>
    <t>h**108029에서 모름/응답거절</t>
  </si>
  <si>
    <t>h**108031</t>
  </si>
  <si>
    <t>h**108031에서 모름/응답거절</t>
  </si>
  <si>
    <t>h**108033</t>
  </si>
  <si>
    <t>h**108033에서 모름/응답거절</t>
  </si>
  <si>
    <t>h**108035</t>
  </si>
  <si>
    <t>h**108036</t>
  </si>
  <si>
    <t>h**108035에서 모름/응답거절</t>
  </si>
  <si>
    <t>h**108037에서 모름/응답거절</t>
  </si>
  <si>
    <t>h**109001</t>
  </si>
  <si>
    <t>h**109002</t>
  </si>
  <si>
    <t>h**111001</t>
  </si>
  <si>
    <t>h**111002</t>
  </si>
  <si>
    <t>h**111001에서 모름/응답거절</t>
  </si>
  <si>
    <t>h**111003</t>
  </si>
  <si>
    <t>h**111004</t>
  </si>
  <si>
    <t>h**111003에서 모름/응답거절</t>
  </si>
  <si>
    <t>h**112001</t>
  </si>
  <si>
    <t>h**112002</t>
  </si>
  <si>
    <t>h**112001에서 1 응답자</t>
  </si>
  <si>
    <t>h**112003</t>
  </si>
  <si>
    <t>h**112004</t>
  </si>
  <si>
    <t>h**112003에서 모름/응답거절</t>
  </si>
  <si>
    <t>h**112005</t>
  </si>
  <si>
    <t>h**112005t</t>
  </si>
  <si>
    <t>h**112005에서 12 응답자</t>
  </si>
  <si>
    <t>h**113001</t>
  </si>
  <si>
    <t>h**113001t</t>
  </si>
  <si>
    <t>h**113001에서 12 응답자</t>
  </si>
  <si>
    <t>h**113002</t>
  </si>
  <si>
    <t>h**113002t</t>
  </si>
  <si>
    <t>h**113002에서 7 응답자</t>
  </si>
  <si>
    <t>h**010002</t>
  </si>
  <si>
    <t>h**010003</t>
  </si>
  <si>
    <t>h**010004</t>
  </si>
  <si>
    <t>h**010005</t>
  </si>
  <si>
    <t>h**010006</t>
  </si>
  <si>
    <t>h**010007</t>
  </si>
  <si>
    <t>h**010008</t>
  </si>
  <si>
    <t>h**010009</t>
  </si>
  <si>
    <t>h**010010</t>
  </si>
  <si>
    <t>h**010011</t>
  </si>
  <si>
    <t>h**010012</t>
  </si>
  <si>
    <t>h**010013</t>
  </si>
  <si>
    <t>h**010014</t>
  </si>
  <si>
    <t>h**010015</t>
  </si>
  <si>
    <t>h**010016</t>
  </si>
  <si>
    <t>h**101005</t>
  </si>
  <si>
    <t>h**101006</t>
  </si>
  <si>
    <t>h**101005에서 모름/응답거절</t>
  </si>
  <si>
    <t>sq**305002</t>
  </si>
  <si>
    <t>sq**305003</t>
  </si>
  <si>
    <t>현재 보유 자격증 이름-11</t>
  </si>
  <si>
    <t>현재 보유 자격증 유형-11</t>
  </si>
  <si>
    <t>현재 보유 자격증 취득년-11</t>
  </si>
  <si>
    <t>현재 보유 자격증 취득월-11</t>
  </si>
  <si>
    <t>현재 보유 자격증 취득월(계절)-11</t>
  </si>
  <si>
    <t>현재 보유 자격증 취업 도움 여부-11</t>
  </si>
  <si>
    <t>c**040101</t>
  </si>
  <si>
    <t>c**040102</t>
  </si>
  <si>
    <t>c**040103</t>
  </si>
  <si>
    <t>c**040105</t>
  </si>
  <si>
    <t>c**040106</t>
  </si>
  <si>
    <t>c**040201</t>
  </si>
  <si>
    <t>c**040202</t>
  </si>
  <si>
    <t>c**040203</t>
  </si>
  <si>
    <t>c**040205</t>
  </si>
  <si>
    <t>c**040206</t>
  </si>
  <si>
    <t>c**040301</t>
  </si>
  <si>
    <t>c**040302</t>
  </si>
  <si>
    <t>c**040303</t>
  </si>
  <si>
    <t>c**040305</t>
  </si>
  <si>
    <t>c**040306</t>
  </si>
  <si>
    <t>c**040401</t>
  </si>
  <si>
    <t>c**040402</t>
  </si>
  <si>
    <t>c**040403</t>
  </si>
  <si>
    <t>c**040405</t>
  </si>
  <si>
    <t>c**040406</t>
  </si>
  <si>
    <t>c**040501</t>
  </si>
  <si>
    <t>c**040502</t>
  </si>
  <si>
    <t>c**040503</t>
  </si>
  <si>
    <t>c**040505</t>
  </si>
  <si>
    <t>c**040506</t>
  </si>
  <si>
    <t>c**040601</t>
  </si>
  <si>
    <t>c**040602</t>
  </si>
  <si>
    <t>c**040603</t>
  </si>
  <si>
    <t>c**040605</t>
  </si>
  <si>
    <t>c**040606</t>
  </si>
  <si>
    <t>c**040701</t>
  </si>
  <si>
    <t>c**040702</t>
  </si>
  <si>
    <t>c**040703</t>
  </si>
  <si>
    <t>c**040705</t>
  </si>
  <si>
    <t>c**040706</t>
  </si>
  <si>
    <t>c**040801</t>
  </si>
  <si>
    <t>c**040802</t>
  </si>
  <si>
    <t>c**040803</t>
  </si>
  <si>
    <t>c**040805</t>
  </si>
  <si>
    <t>c**040806</t>
  </si>
  <si>
    <t>c**040901</t>
  </si>
  <si>
    <t>c**040902</t>
  </si>
  <si>
    <t>c**040903</t>
  </si>
  <si>
    <t>c**040905</t>
  </si>
  <si>
    <t>c**040906</t>
  </si>
  <si>
    <t>c**041101</t>
  </si>
  <si>
    <t>c**041102</t>
  </si>
  <si>
    <t>c**041103</t>
  </si>
  <si>
    <t>c**041105</t>
  </si>
  <si>
    <t>c**041106</t>
  </si>
  <si>
    <t>지난조사 시 조사된 일자리 정보 확인</t>
  </si>
  <si>
    <t>지난조사 시 조사된 일자리 정보 바뀐 이유</t>
  </si>
  <si>
    <t>지난조사 시 조사된 일자리 정보 바뀐 이유(기타)</t>
  </si>
  <si>
    <t>지난조사 시 조사된 일자리 정보 수정 필요 여부-1</t>
  </si>
  <si>
    <t>지난조사 기준 수정된 사업내용-1</t>
  </si>
  <si>
    <t>지난조사 기준 수정된 업무내용-1</t>
  </si>
  <si>
    <t>지난조사 기준 수정된 종사상 지위-1</t>
  </si>
  <si>
    <t>지난조사 시 조사된 일자리 지속 근무 여부-1</t>
  </si>
  <si>
    <t>지난조사 이후 일자리 정보 변화 여부-1</t>
  </si>
  <si>
    <t>지난조사 이후 일자리 정보 변화 사항1-1</t>
  </si>
  <si>
    <t>지난조사 이후 일자리 정보 변화 사항1-2</t>
  </si>
  <si>
    <t>지난조사 이후 일자리 정보 변화 사항1-3</t>
  </si>
  <si>
    <t>지난조사 이후 변화된 사업내용-1</t>
  </si>
  <si>
    <t>지난조사 이후 사업내용 변화한 연도-1</t>
  </si>
  <si>
    <t>지난조사 이후 사업내용 변화한 월-1</t>
  </si>
  <si>
    <t>지난조사 이후 사업내용 변화한 월(계절)-1</t>
  </si>
  <si>
    <t>지난조사 이후 변화된 업무내용-1</t>
  </si>
  <si>
    <t>지난조사 이후 업무내용 변화한 연도-1</t>
  </si>
  <si>
    <t>지난조사 이후 업무내용 변화한 월-1</t>
  </si>
  <si>
    <t>지난조사 이후 업무내용 변화한 월(계절)-1</t>
  </si>
  <si>
    <t>지난조사 이후 변화된 종사상지위-1</t>
  </si>
  <si>
    <t>지난조사 이후 종사상 지위 변화한 연도-1</t>
  </si>
  <si>
    <t>지난조사 이후 종사상 지위 변화한 월-1</t>
  </si>
  <si>
    <t>지난조사 이후 종사상 지위 변화한 월(계절)-1</t>
  </si>
  <si>
    <t>지난조사 시 조사된 일자리 정보 수정 필요 여부-2</t>
  </si>
  <si>
    <t>지난조사 기준 수정된 업무내용-2</t>
  </si>
  <si>
    <t>지난조사 기준 수정된 종사상 지위-2</t>
  </si>
  <si>
    <t>지난조사 시 조사된 일자리 지속 근무 여부-2</t>
  </si>
  <si>
    <t>지난조사 이후 일자리 정보 변화 여부-2</t>
  </si>
  <si>
    <t>지난조사 이후 일자리 정보 변화 사항2-1</t>
  </si>
  <si>
    <t>지난조사 이후 일자리 정보 변화 사항2-2</t>
  </si>
  <si>
    <t>지난조사 이후 일자리 정보 변화 사항2-3</t>
  </si>
  <si>
    <t>지난조사 이후 변화된 사업내용-2</t>
  </si>
  <si>
    <t>지난조사 이후 사업내용 변화한 연도-2</t>
  </si>
  <si>
    <t>지난조사 이후 사업내용 변화한 월-2</t>
  </si>
  <si>
    <t>지난조사 이후 사업내용 변화한 월(계절)-2</t>
  </si>
  <si>
    <t>지난조사 이후 변화된 업무내용-2</t>
  </si>
  <si>
    <t>지난조사 이후 업무내용 변화한 연도-2</t>
  </si>
  <si>
    <t>지난조사 이후 업무내용 변화한 월-2</t>
  </si>
  <si>
    <t>지난조사 이후 업무내용 변화한 월(계절)-2</t>
  </si>
  <si>
    <t>지난조사 이후 변화된 종사상지위-2</t>
  </si>
  <si>
    <t>지난조사 이후 종사상 지위 변화한 연도-2</t>
  </si>
  <si>
    <t>지난조사 이후 종사상 지위 변화한 월-2</t>
  </si>
  <si>
    <t>지난조사 이후 종사상 지위 변화한 월(계절)-2</t>
  </si>
  <si>
    <t>지난조사 시 조사된 일자리 정보 수정 필요 여부-3</t>
  </si>
  <si>
    <t>지난조사 기준 수정된 사업내용-3</t>
  </si>
  <si>
    <t>지난조사 기준 수정된 업무내용-3</t>
  </si>
  <si>
    <t>지난조사 기준 수정된 종사상 지위-3</t>
  </si>
  <si>
    <t>지난조사 시 조사된 일자리 지속 근무 여부-3</t>
  </si>
  <si>
    <t>지난조사 이후 일자리 정보 변화 여부-3</t>
  </si>
  <si>
    <t>지난조사 이후 일자리 정보 변화 사항3-1</t>
  </si>
  <si>
    <t>지난조사 이후 일자리 정보 변화 사항3-2</t>
  </si>
  <si>
    <t>지난조사 이후 일자리 정보 변화 사항3-3</t>
  </si>
  <si>
    <t>지난조사 이후 변화된 사업내용-3</t>
  </si>
  <si>
    <t>지난조사 이후 사업내용 변화한 연도-3</t>
  </si>
  <si>
    <t>지난조사 이후 사업내용 변화한 월-3</t>
  </si>
  <si>
    <t>지난조사 이후 사업내용 변화한 월(계절)-3</t>
  </si>
  <si>
    <t>지난조사 이후 변화된 업무내용-3</t>
  </si>
  <si>
    <t>지난조사 이후 업무내용 변화한 연도-3</t>
  </si>
  <si>
    <t>지난조사 이후 업무내용 변화한 월-3</t>
  </si>
  <si>
    <t>지난조사 이후 업무내용 변화한 월(계절)-3</t>
  </si>
  <si>
    <t>지난조사 이후 변화된 종사상지위-3</t>
  </si>
  <si>
    <t>지난조사 이후 종사상 지위 변화한 연도-3</t>
  </si>
  <si>
    <t>지난조사 이후 종사상 지위 변화한 월-3</t>
  </si>
  <si>
    <t>지난조사 이후 종사상 지위 변화한 월(계절)-3</t>
  </si>
  <si>
    <t>지난조사 기준 수정된 업무내용-4</t>
  </si>
  <si>
    <t>지난조사 기준 수정된 종사상 지위-4</t>
  </si>
  <si>
    <t>지난조사 시 조사된 일자리 지속 근무 여부-4</t>
  </si>
  <si>
    <t>지난조사 이후 일자리 정보 변화 여부-4</t>
  </si>
  <si>
    <t>지난조사 이후 일자리 정보 변화 사항4-1</t>
  </si>
  <si>
    <t>지난조사 이후 일자리 정보 변화 사항4-2</t>
  </si>
  <si>
    <t>지난조사 이후 일자리 정보 변화 사항4-3</t>
  </si>
  <si>
    <t>지난조사 이후 변화된 사업내용-4</t>
  </si>
  <si>
    <t>지난조사 이후 사업내용 변화한 연도-4</t>
  </si>
  <si>
    <t>지난조사 이후 사업내용 변화한 월-4</t>
  </si>
  <si>
    <t>지난조사 이후 사업내용 변화한 월(계절)-4</t>
  </si>
  <si>
    <t>지난조사 이후 변화된 업무내용-4</t>
  </si>
  <si>
    <t>지난조사 이후 업무내용 변화한 연도-4</t>
  </si>
  <si>
    <t>지난조사 이후 업무내용 변화한 월-4</t>
  </si>
  <si>
    <t>지난조사 이후 업무내용 변화한 월(계절)-4</t>
  </si>
  <si>
    <t>지난조사 이후 변화된 종사상지위-4</t>
  </si>
  <si>
    <t>지난조사 이후 종사상 지위 변화한 연도-4</t>
  </si>
  <si>
    <t>지난조사 이후 종사상 지위 변화한 월-4</t>
  </si>
  <si>
    <t>지난조사 이후 종사상 지위 변화한 월(계절)-4</t>
  </si>
  <si>
    <t>최종 지난조사 시 조사된 일자리 개수</t>
  </si>
  <si>
    <t>지난조사 이후 신규 조사된 일자리 개수</t>
  </si>
  <si>
    <t>지난조사 이후 신규 조사된 일자리 ID-1</t>
  </si>
  <si>
    <t>지난조사 이후 신규 조사된 일자리 사업내용-1</t>
  </si>
  <si>
    <t>지난조사 이후 신규 조사된 일자리 업무내용-1</t>
  </si>
  <si>
    <t>지난조사 이후 신규 조사된 일자리 종사상 지위-1</t>
  </si>
  <si>
    <t>지난조사 이후 신규 조사된 일자리 지속 여부-1</t>
  </si>
  <si>
    <t>지난조사 이후 신규 조사된 일자리 ID-2</t>
  </si>
  <si>
    <t>지난조사 이후 신규 조사된 일자리 사업내용-2</t>
  </si>
  <si>
    <t>지난조사 이후 신규 조사된 일자리 업무내용-2</t>
  </si>
  <si>
    <t>지난조사 이후 신규 조사된 일자리 종사상 지위-2</t>
  </si>
  <si>
    <t>지난조사 이후 신규 조사된 일자리 지속 여부-2</t>
  </si>
  <si>
    <t>지난조사 이후 신규 조사된 일자리 ID-3</t>
  </si>
  <si>
    <t>지난조사 이후 신규 조사된 일자리 사업내용-3</t>
  </si>
  <si>
    <t>지난조사 이후 신규 조사된 일자리 업무내용-3</t>
  </si>
  <si>
    <t>지난조사 이후 신규 조사된 일자리 종사상 지위-3</t>
  </si>
  <si>
    <t>지난조사 이후 신규 조사된 일자리 지속 여부-3</t>
  </si>
  <si>
    <t>지난조사 이후 총 일자리 개수</t>
  </si>
  <si>
    <t>지난조사 이후 현재 지속하고 있는 일자리 개수</t>
  </si>
  <si>
    <t>지난조사 이후 일한 총 일자리ID-2</t>
  </si>
  <si>
    <t>지난조사 이후 일한 총 일자리ID-3</t>
  </si>
  <si>
    <t>지난조사 이후 일한 총 일자리ID-5</t>
  </si>
  <si>
    <t>지난조사 이후 일자리 종사한 적 없음 확인</t>
  </si>
  <si>
    <t xml:space="preserve">  1    지난조사 이후 신규 시작한 일자리</t>
    <phoneticPr fontId="5" type="noConversion"/>
  </si>
  <si>
    <t>5차년도 본조사</t>
    <phoneticPr fontId="5" type="noConversion"/>
  </si>
  <si>
    <t>5차
(2012년)</t>
    <phoneticPr fontId="5" type="noConversion"/>
  </si>
  <si>
    <t>일자리 만족도(장애인에 대한 이해와 수용정도)</t>
    <phoneticPr fontId="5" type="noConversion"/>
  </si>
  <si>
    <t xml:space="preserve">  1    지난해 6월</t>
    <phoneticPr fontId="5" type="noConversion"/>
  </si>
  <si>
    <t xml:space="preserve">  2    지난해 7월</t>
  </si>
  <si>
    <t xml:space="preserve">  3    지난해 8월</t>
  </si>
  <si>
    <t xml:space="preserve">  4    지난해 9월</t>
  </si>
  <si>
    <t xml:space="preserve">  5    지난해 10월</t>
  </si>
  <si>
    <t xml:space="preserve">  6    지난해 11월</t>
  </si>
  <si>
    <t xml:space="preserve">  7    지난해 12월</t>
  </si>
  <si>
    <t xml:space="preserve">  8    올해 1월</t>
  </si>
  <si>
    <t xml:space="preserve">  9    올해 2월</t>
  </si>
  <si>
    <t xml:space="preserve">  10   올해 3월</t>
  </si>
  <si>
    <t xml:space="preserve">  11   올해 4월</t>
  </si>
  <si>
    <t xml:space="preserve">    98    Refusal</t>
    <phoneticPr fontId="5" type="noConversion"/>
  </si>
  <si>
    <t xml:space="preserve">    99    Don't Know</t>
    <phoneticPr fontId="5" type="noConversion"/>
  </si>
  <si>
    <t xml:space="preserve">    98    Refusal</t>
    <phoneticPr fontId="5" type="noConversion"/>
  </si>
  <si>
    <t xml:space="preserve">    99    Don't Know</t>
    <phoneticPr fontId="5" type="noConversion"/>
  </si>
  <si>
    <t xml:space="preserve">  4    객관적 평가 없이 업무능력이 떨어진다고 하여 특별급여나 상여금 등을 
        지급받지 못했다</t>
    <phoneticPr fontId="5" type="noConversion"/>
  </si>
  <si>
    <t xml:space="preserve">  10    일자리에서 제공하기로 되어있는 복리후생(4대보험, 유급휴가, 병가 등)을
         받지 못햇다</t>
    <phoneticPr fontId="5" type="noConversion"/>
  </si>
  <si>
    <t xml:space="preserve">  9    Don't Know</t>
    <phoneticPr fontId="5" type="noConversion"/>
  </si>
  <si>
    <t xml:space="preserve"> 창업활동 내용 중 애로사항-1순위</t>
    <phoneticPr fontId="5" type="noConversion"/>
  </si>
  <si>
    <t>be**005008t</t>
    <phoneticPr fontId="5" type="noConversion"/>
  </si>
  <si>
    <t>be**005008에서 9 응답자</t>
    <phoneticPr fontId="5" type="noConversion"/>
  </si>
  <si>
    <t>일자리 만족도(교육훈련 기회)</t>
    <phoneticPr fontId="5" type="noConversion"/>
  </si>
  <si>
    <t>자격증 폐지/만료 월-10</t>
  </si>
  <si>
    <t>자격증 폐지/만료 월(계절)-10</t>
  </si>
  <si>
    <t>자격증 정보 수정사항1-10</t>
  </si>
  <si>
    <t>자격증 정보 수정사항2-10</t>
  </si>
  <si>
    <t>자격증 정보 수정사항3-10</t>
  </si>
  <si>
    <t>수정된 자격증 이름-10</t>
  </si>
  <si>
    <t>수정된 자격증 유형-10</t>
  </si>
  <si>
    <t>수정된 자격증 취득년-10</t>
  </si>
  <si>
    <t>수정된 자격증 취득월-10</t>
  </si>
  <si>
    <t>수정된 자격증 취득월(계절)-10</t>
  </si>
  <si>
    <t>c**011003</t>
  </si>
  <si>
    <t>c**011004</t>
  </si>
  <si>
    <t>c**011005</t>
  </si>
  <si>
    <t>c**011006</t>
  </si>
  <si>
    <t>c**011007</t>
  </si>
  <si>
    <t>c**011008</t>
  </si>
  <si>
    <t>c**011009</t>
  </si>
  <si>
    <t>c**011010</t>
  </si>
  <si>
    <t>c**011011</t>
  </si>
  <si>
    <t>c**011012</t>
  </si>
  <si>
    <t>c**011013</t>
  </si>
  <si>
    <t>c**011014</t>
  </si>
  <si>
    <t>c**011015</t>
  </si>
  <si>
    <t>c**011016</t>
  </si>
  <si>
    <t>c**011017</t>
  </si>
  <si>
    <t>c**011018</t>
  </si>
  <si>
    <t>c**011001</t>
  </si>
  <si>
    <t>c**011002</t>
  </si>
  <si>
    <t>이전 조사 시 자격증 유형-11</t>
  </si>
  <si>
    <t>이전 조사 시 자격증 취득년-11</t>
  </si>
  <si>
    <t>이전 조사 시 자격증 취득월-11</t>
  </si>
  <si>
    <t>이전 조사 시 자격증 취득월(계절)-11</t>
  </si>
  <si>
    <t>이전 조사 시 자격증 취업 도움 여부-11</t>
  </si>
  <si>
    <t>자격증 정보 확인-11</t>
  </si>
  <si>
    <t>자격증 폐지/만료 년-11</t>
  </si>
  <si>
    <t>자격증 폐지/만료 월-11</t>
  </si>
  <si>
    <t>자격증 폐지/만료 월(계절)-11</t>
  </si>
  <si>
    <t>자격증 정보 수정사항1-11</t>
  </si>
  <si>
    <t>자격증 정보 수정사항2-11</t>
  </si>
  <si>
    <t>자격증 정보 수정사항3-11</t>
  </si>
  <si>
    <t>수정된 자격증 이름-11</t>
  </si>
  <si>
    <t>수정된 자격증 유형-11</t>
  </si>
  <si>
    <t>수정된 자격증 취득년-11</t>
  </si>
  <si>
    <t>수정된 자격증 취득월-11</t>
  </si>
  <si>
    <t>수정된 자격증 취득월(계절)-11</t>
  </si>
  <si>
    <t>이전 조사 시 자격증 이름-11</t>
  </si>
  <si>
    <t>c**012001</t>
  </si>
  <si>
    <t>c**012002</t>
  </si>
  <si>
    <t>c**012003</t>
  </si>
  <si>
    <t>c**012004</t>
  </si>
  <si>
    <t>c**012005</t>
  </si>
  <si>
    <t>c**012006</t>
  </si>
  <si>
    <t>c**012007</t>
  </si>
  <si>
    <t>c**012008</t>
  </si>
  <si>
    <t>c**012009</t>
  </si>
  <si>
    <t>c**012010</t>
  </si>
  <si>
    <t>c**012011</t>
  </si>
  <si>
    <t>c**012012</t>
  </si>
  <si>
    <t>c**012013</t>
  </si>
  <si>
    <t>c**012014</t>
  </si>
  <si>
    <t>c**012015</t>
  </si>
  <si>
    <t>c**012016</t>
  </si>
  <si>
    <t>c**012017</t>
  </si>
  <si>
    <t>c**012018</t>
  </si>
  <si>
    <t>sq**002002</t>
  </si>
  <si>
    <t xml:space="preserve">  10    출판, 영상,방송통신 및 정보서비스업</t>
  </si>
  <si>
    <t xml:space="preserve">  11    금융 및 보험업</t>
  </si>
  <si>
    <t xml:space="preserve">  12    부동산업 및 임대업</t>
  </si>
  <si>
    <t xml:space="preserve">  13    전문,과학 및 기술 서비스업</t>
  </si>
  <si>
    <t xml:space="preserve">  14    사업시설관리 및 사업지원 서비스업</t>
  </si>
  <si>
    <t xml:space="preserve">  15    공공행정, 국방 및 사회보장 행정</t>
  </si>
  <si>
    <t xml:space="preserve">  16    교육서비스업</t>
  </si>
  <si>
    <t xml:space="preserve">  17    보건업 및 사회복지 서비스업</t>
  </si>
  <si>
    <t xml:space="preserve">  18    예술, 스포츠 및 여가관련 서비스업</t>
  </si>
  <si>
    <t xml:space="preserve">  19    협회 및 단체 수리 및 기타 개인 서비스업</t>
  </si>
  <si>
    <t>sq**002004</t>
  </si>
  <si>
    <t xml:space="preserve">  10    군인</t>
  </si>
  <si>
    <t>sq**004002</t>
  </si>
  <si>
    <t>해당 일자리 최종 산업코드-2</t>
  </si>
  <si>
    <t>sq**004004</t>
  </si>
  <si>
    <t>해당 일자리 최종 직종코드-2</t>
  </si>
  <si>
    <t>sq**006002</t>
  </si>
  <si>
    <t>sq**006004</t>
  </si>
  <si>
    <t>sq**008002</t>
  </si>
  <si>
    <t>sq**008004</t>
  </si>
  <si>
    <t>sq**102002</t>
  </si>
  <si>
    <t>지난조사 이후 신규 조사된 일자리 산업코드-1</t>
  </si>
  <si>
    <t>sq**102004</t>
  </si>
  <si>
    <t>지난조사 이후 신규 조사된 일자리 직종코드-1</t>
  </si>
  <si>
    <t>sq**103002</t>
  </si>
  <si>
    <t>지난조사 이후 신규 조사된 일자리 산업코드-2</t>
  </si>
  <si>
    <t>sq**103004</t>
  </si>
  <si>
    <t>지난조사 이후 신규 조사된 일자리 직종코드-2</t>
  </si>
  <si>
    <t>sq**104002</t>
  </si>
  <si>
    <t>지난조사 이후 신규 조사된 일자리 산업코드-3</t>
  </si>
  <si>
    <t>sq**104004</t>
  </si>
  <si>
    <t>지난조사 이후 신규 조사된 일자리 직종코드-3</t>
  </si>
  <si>
    <t>6차년도 본조사</t>
    <phoneticPr fontId="5" type="noConversion"/>
  </si>
  <si>
    <t>6차
(2013년)</t>
    <phoneticPr fontId="5" type="noConversion"/>
  </si>
  <si>
    <t xml:space="preserve">  5    고용원이 없는 자영업자(노점)</t>
    <phoneticPr fontId="5" type="noConversion"/>
  </si>
  <si>
    <t xml:space="preserve">  6    고용원이 있는 자영업자</t>
    <phoneticPr fontId="5" type="noConversion"/>
  </si>
  <si>
    <t xml:space="preserve">  1    바뀌지 않았음</t>
    <phoneticPr fontId="5" type="noConversion"/>
  </si>
  <si>
    <t>지난조사에서 일자리 있음</t>
    <phoneticPr fontId="5" type="noConversion"/>
  </si>
  <si>
    <t>* 2차조사는 주업에 대한 정보만 확인</t>
    <phoneticPr fontId="5" type="noConversion"/>
  </si>
  <si>
    <t>(sq**001027=3 제외)</t>
    <phoneticPr fontId="5" type="noConversion"/>
  </si>
  <si>
    <t>* 4차조사부터 sq**001027=3 응답자 제외</t>
    <phoneticPr fontId="5" type="noConversion"/>
  </si>
  <si>
    <t xml:space="preserve">  4    고용원이 없는 자영업자(노점 제외)</t>
    <phoneticPr fontId="5" type="noConversion"/>
  </si>
  <si>
    <t xml:space="preserve">  3    지난조사시 해당 일자리 자체를 근무하지 않았음</t>
    <phoneticPr fontId="5" type="noConversion"/>
  </si>
  <si>
    <t xml:space="preserve">  2    사업내용 변경</t>
    <phoneticPr fontId="5" type="noConversion"/>
  </si>
  <si>
    <t xml:space="preserve">  3    업무내용 변경</t>
    <phoneticPr fontId="5" type="noConversion"/>
  </si>
  <si>
    <t xml:space="preserve">  4    종사상의 지위 변경</t>
    <phoneticPr fontId="5" type="noConversion"/>
  </si>
  <si>
    <t>해당 일자리 최종 사업내용-1</t>
    <phoneticPr fontId="5" type="noConversion"/>
  </si>
  <si>
    <t>해당 일자리 최종 산업코드-1</t>
    <phoneticPr fontId="5" type="noConversion"/>
  </si>
  <si>
    <t xml:space="preserve">  20    가구내 고용활동 및 달리 분류되지 않은 자가소비 생산활동</t>
    <phoneticPr fontId="5" type="noConversion"/>
  </si>
  <si>
    <t>해당 일자리 최종 업무내용-1</t>
    <phoneticPr fontId="5" type="noConversion"/>
  </si>
  <si>
    <t>해당 일자리 최종 직종코드-1</t>
    <phoneticPr fontId="5" type="noConversion"/>
  </si>
  <si>
    <t>해당 일자리 최종 종사상 지위-1</t>
    <phoneticPr fontId="5" type="noConversion"/>
  </si>
  <si>
    <t>sq**003027</t>
    <phoneticPr fontId="5" type="noConversion"/>
  </si>
  <si>
    <t>sq**003028</t>
    <phoneticPr fontId="5" type="noConversion"/>
  </si>
  <si>
    <t>* 4차조사부터 sq**003027=3 응답자 제외</t>
    <phoneticPr fontId="5" type="noConversion"/>
  </si>
  <si>
    <t>(sq**003027=3 제외)</t>
    <phoneticPr fontId="5" type="noConversion"/>
  </si>
  <si>
    <t xml:space="preserve">  3    지난조사 시 해당 일자리 자체를 근무하지 않았음</t>
    <phoneticPr fontId="5" type="noConversion"/>
  </si>
  <si>
    <t>sq**005027</t>
    <phoneticPr fontId="5" type="noConversion"/>
  </si>
  <si>
    <t>* 4차조사부터 sq**005027=3 응답자 제외</t>
    <phoneticPr fontId="5" type="noConversion"/>
  </si>
  <si>
    <t>(sq**005027=3 제외)</t>
    <phoneticPr fontId="5" type="noConversion"/>
  </si>
  <si>
    <t>해당 일자리 최종 사업내용-3</t>
    <phoneticPr fontId="5" type="noConversion"/>
  </si>
  <si>
    <t>해당 일자리 최종 산업코드-3</t>
    <phoneticPr fontId="5" type="noConversion"/>
  </si>
  <si>
    <t xml:space="preserve">  10   출판, 영상,방송통신 및 정보서비스업</t>
    <phoneticPr fontId="5" type="noConversion"/>
  </si>
  <si>
    <t xml:space="preserve">  12   부동산업 및 임대업</t>
    <phoneticPr fontId="5" type="noConversion"/>
  </si>
  <si>
    <t xml:space="preserve">  13   전문,과학 및 기술 서비스업</t>
    <phoneticPr fontId="5" type="noConversion"/>
  </si>
  <si>
    <t xml:space="preserve">  14   사업시설관리 및 사업지원 서비스업</t>
    <phoneticPr fontId="5" type="noConversion"/>
  </si>
  <si>
    <t xml:space="preserve">  15   공공행정, 국방 및 사회보장 행정</t>
    <phoneticPr fontId="5" type="noConversion"/>
  </si>
  <si>
    <t xml:space="preserve">  16   교육서비스업</t>
    <phoneticPr fontId="5" type="noConversion"/>
  </si>
  <si>
    <t xml:space="preserve">  17   보건업 및 사회복지 서비스업</t>
    <phoneticPr fontId="5" type="noConversion"/>
  </si>
  <si>
    <t xml:space="preserve">  19   협회 및 단체 수리 및 기타 개인 서비스업</t>
    <phoneticPr fontId="5" type="noConversion"/>
  </si>
  <si>
    <t xml:space="preserve">  20   가구내 고용활동 및 달리 분류되지 않은 자가소비 생산활동</t>
    <phoneticPr fontId="5" type="noConversion"/>
  </si>
  <si>
    <t>해당 일자리 최종 업무내용-3</t>
    <phoneticPr fontId="5" type="noConversion"/>
  </si>
  <si>
    <t>해당 일자리 최종 직종코드-3</t>
    <phoneticPr fontId="5" type="noConversion"/>
  </si>
  <si>
    <t>sq**007027</t>
    <phoneticPr fontId="5" type="noConversion"/>
  </si>
  <si>
    <t>* 4차조사부터 sq**007027=3 응답자 제외</t>
    <phoneticPr fontId="5" type="noConversion"/>
  </si>
  <si>
    <t>(sq**007027=3 제외)</t>
    <phoneticPr fontId="5" type="noConversion"/>
  </si>
  <si>
    <t xml:space="preserve">  3   지난조사 시 해당 일자리 자체를 근무하지 않았음</t>
    <phoneticPr fontId="5" type="noConversion"/>
  </si>
  <si>
    <t>해당 일자리 최종 사업내용-4</t>
    <phoneticPr fontId="5" type="noConversion"/>
  </si>
  <si>
    <t>해당 일자리 최종 산업코드-4</t>
    <phoneticPr fontId="5" type="noConversion"/>
  </si>
  <si>
    <t>해당 일자리 최종 업무내용-4</t>
    <phoneticPr fontId="5" type="noConversion"/>
  </si>
  <si>
    <t>해당 일자리 최종 직종코드-4</t>
    <phoneticPr fontId="5" type="noConversion"/>
  </si>
  <si>
    <t>해당 일자리 최종 종사상 지위-4</t>
    <phoneticPr fontId="5" type="noConversion"/>
  </si>
  <si>
    <t>jobid**sq0201</t>
    <phoneticPr fontId="5" type="noConversion"/>
  </si>
  <si>
    <t>jobid**sq0202</t>
    <phoneticPr fontId="5" type="noConversion"/>
  </si>
  <si>
    <t>jobid**sq0203</t>
    <phoneticPr fontId="5" type="noConversion"/>
  </si>
  <si>
    <t>jobid**sq0301</t>
    <phoneticPr fontId="5" type="noConversion"/>
  </si>
  <si>
    <t>지난조사 이후 일자리 사업내용-1</t>
    <phoneticPr fontId="5" type="noConversion"/>
  </si>
  <si>
    <t>지난조사 이후 일자리 업무내용-1</t>
    <phoneticPr fontId="5" type="noConversion"/>
  </si>
  <si>
    <t>지난조사 이후 일자리 지위-1</t>
    <phoneticPr fontId="5" type="noConversion"/>
  </si>
  <si>
    <t>지난조사 이후 일자리 지속여부-1</t>
    <phoneticPr fontId="5" type="noConversion"/>
  </si>
  <si>
    <t>jobid**sq0302</t>
    <phoneticPr fontId="5" type="noConversion"/>
  </si>
  <si>
    <t>지난조사 이후 일자리 사업내용-2</t>
    <phoneticPr fontId="5" type="noConversion"/>
  </si>
  <si>
    <t>지난조사 이후 일자리 업무내용-2</t>
    <phoneticPr fontId="5" type="noConversion"/>
  </si>
  <si>
    <t>지난조사 이후 일자리 지위-2</t>
    <phoneticPr fontId="5" type="noConversion"/>
  </si>
  <si>
    <t>지난조사 이후 일자리 지속여부-2</t>
    <phoneticPr fontId="5" type="noConversion"/>
  </si>
  <si>
    <t>jobid**sq0303</t>
    <phoneticPr fontId="5" type="noConversion"/>
  </si>
  <si>
    <t>지난조사 이후 일자리 사업내용-3</t>
    <phoneticPr fontId="5" type="noConversion"/>
  </si>
  <si>
    <t>지난조사 이후 일자리 업무내용-3</t>
    <phoneticPr fontId="5" type="noConversion"/>
  </si>
  <si>
    <t>jobid**ba1</t>
    <phoneticPr fontId="5" type="noConversion"/>
  </si>
  <si>
    <t xml:space="preserve">  2    비정규직</t>
    <phoneticPr fontId="5" type="noConversion"/>
  </si>
  <si>
    <t xml:space="preserve">  6    뚜렷한 직급이 없음</t>
    <phoneticPr fontId="5" type="noConversion"/>
  </si>
  <si>
    <t xml:space="preserve">  3    소재지 변경</t>
    <phoneticPr fontId="5" type="noConversion"/>
  </si>
  <si>
    <t xml:space="preserve">  3    정부외 공공기관(정부투자출자기관, 정부출연기관, 정부보조위탁기관 등)</t>
    <phoneticPr fontId="5" type="noConversion"/>
  </si>
  <si>
    <t>ba1**005002</t>
    <phoneticPr fontId="5" type="noConversion"/>
  </si>
  <si>
    <t>* 1~2차 근로계약 체결여부</t>
    <phoneticPr fontId="5" type="noConversion"/>
  </si>
  <si>
    <t>고용계약기간</t>
    <phoneticPr fontId="5" type="noConversion"/>
  </si>
  <si>
    <t>ba1**006013</t>
    <phoneticPr fontId="5" type="noConversion"/>
  </si>
  <si>
    <t xml:space="preserve">  9    장애 때문에 일하기가 힘들어져서</t>
    <phoneticPr fontId="5" type="noConversion"/>
  </si>
  <si>
    <t xml:space="preserve">  11   직장의 경영상 이유 때문에</t>
    <phoneticPr fontId="5" type="noConversion"/>
  </si>
  <si>
    <t>ba1**006013에서 12 응답자</t>
    <phoneticPr fontId="5" type="noConversion"/>
  </si>
  <si>
    <t xml:space="preserve"> 99998   Refusal</t>
    <phoneticPr fontId="5" type="noConversion"/>
  </si>
  <si>
    <t xml:space="preserve"> 99999   Don't Know</t>
    <phoneticPr fontId="5" type="noConversion"/>
  </si>
  <si>
    <t xml:space="preserve">  2   상급 지휘자의 판단</t>
    <phoneticPr fontId="5" type="noConversion"/>
  </si>
  <si>
    <t xml:space="preserve">  3   관행에 따름</t>
    <phoneticPr fontId="5" type="noConversion"/>
  </si>
  <si>
    <t>ba1**007008t</t>
    <phoneticPr fontId="5" type="noConversion"/>
  </si>
  <si>
    <t xml:space="preserve">  3   이 직장에서 전일제로의 전환 가능성이 있기 때문</t>
    <phoneticPr fontId="5" type="noConversion"/>
  </si>
  <si>
    <t xml:space="preserve">  4   근무시간을 자유롭게 조정할 수 있어서</t>
    <phoneticPr fontId="5" type="noConversion"/>
  </si>
  <si>
    <t xml:space="preserve">  5   가사</t>
    <phoneticPr fontId="5" type="noConversion"/>
  </si>
  <si>
    <t xml:space="preserve">  8   많은 임금을 보장하므로</t>
    <phoneticPr fontId="5" type="noConversion"/>
  </si>
  <si>
    <t xml:space="preserve">  10  단기간만 일하길 원했기 때문</t>
    <phoneticPr fontId="5" type="noConversion"/>
  </si>
  <si>
    <t>ba1**008013</t>
    <phoneticPr fontId="5" type="noConversion"/>
  </si>
  <si>
    <t xml:space="preserve">  1   매우 희망한다</t>
    <phoneticPr fontId="5" type="noConversion"/>
  </si>
  <si>
    <t xml:space="preserve">  2   희망한다</t>
    <phoneticPr fontId="5" type="noConversion"/>
  </si>
  <si>
    <t xml:space="preserve">  3   희망하지 않는다</t>
    <phoneticPr fontId="5" type="noConversion"/>
  </si>
  <si>
    <t xml:space="preserve">  10   생리휴가</t>
    <phoneticPr fontId="5" type="noConversion"/>
  </si>
  <si>
    <t xml:space="preserve">  11   출산휴가</t>
    <phoneticPr fontId="5" type="noConversion"/>
  </si>
  <si>
    <t xml:space="preserve">  12   육아휴직</t>
    <phoneticPr fontId="5" type="noConversion"/>
  </si>
  <si>
    <t xml:space="preserve">  13   휴업보상</t>
    <phoneticPr fontId="5" type="noConversion"/>
  </si>
  <si>
    <t xml:space="preserve">  14   식사비용보조</t>
    <phoneticPr fontId="5" type="noConversion"/>
  </si>
  <si>
    <t xml:space="preserve">  15   학비보조</t>
    <phoneticPr fontId="5" type="noConversion"/>
  </si>
  <si>
    <t xml:space="preserve">  16   주택마련 지원</t>
    <phoneticPr fontId="5" type="noConversion"/>
  </si>
  <si>
    <t xml:space="preserve">  17   경조사 지원</t>
    <phoneticPr fontId="5" type="noConversion"/>
  </si>
  <si>
    <t xml:space="preserve">  18   휴양(휴가) 비용 지원</t>
    <phoneticPr fontId="5" type="noConversion"/>
  </si>
  <si>
    <t xml:space="preserve">  19   제공되는 것이 없음</t>
    <phoneticPr fontId="5" type="noConversion"/>
  </si>
  <si>
    <t xml:space="preserve">  9    일자리가 너무 멀고 출퇴근이 어려움</t>
    <phoneticPr fontId="5" type="noConversion"/>
  </si>
  <si>
    <t xml:space="preserve">  13   고용계약기간(기간제, 임시직)이 다 되어옴</t>
    <phoneticPr fontId="5" type="noConversion"/>
  </si>
  <si>
    <t xml:space="preserve">  14   근무하고 있는 회사의 경영 악화</t>
    <phoneticPr fontId="5" type="noConversion"/>
  </si>
  <si>
    <t xml:space="preserve">  15   지속적인 근무의 어려움(휴식 필요)</t>
    <phoneticPr fontId="5" type="noConversion"/>
  </si>
  <si>
    <t xml:space="preserve">  18   특별히 없음</t>
    <phoneticPr fontId="5" type="noConversion"/>
  </si>
  <si>
    <t xml:space="preserve">  13   개인적 사유 발생(학업, 육아, 가사, 돌봄 등) </t>
    <phoneticPr fontId="5" type="noConversion"/>
  </si>
  <si>
    <t xml:space="preserve">  6    선배, 지인, 사업인계자로부터 기술 전수</t>
    <phoneticPr fontId="5" type="noConversion"/>
  </si>
  <si>
    <t>jobid**ba2</t>
    <phoneticPr fontId="5" type="noConversion"/>
  </si>
  <si>
    <t>jobfiryearba2</t>
    <phoneticPr fontId="5" type="noConversion"/>
  </si>
  <si>
    <t>jobnewtype**ba2</t>
    <phoneticPr fontId="5" type="noConversion"/>
  </si>
  <si>
    <t>지난조사 이후 신규 조사된 일자리 구분</t>
    <phoneticPr fontId="5" type="noConversion"/>
  </si>
  <si>
    <t>ba2**001003</t>
    <phoneticPr fontId="5" type="noConversion"/>
  </si>
  <si>
    <t xml:space="preserve">  9998     Refusal</t>
    <phoneticPr fontId="5" type="noConversion"/>
  </si>
  <si>
    <t xml:space="preserve">  9999     Don't Know</t>
    <phoneticPr fontId="5" type="noConversion"/>
  </si>
  <si>
    <t xml:space="preserve">  10   2008년 3월</t>
    <phoneticPr fontId="5" type="noConversion"/>
  </si>
  <si>
    <t xml:space="preserve">  11   2008년 4월</t>
    <phoneticPr fontId="5" type="noConversion"/>
  </si>
  <si>
    <t xml:space="preserve">  12   2008년 5월</t>
    <phoneticPr fontId="5" type="noConversion"/>
  </si>
  <si>
    <t xml:space="preserve">  2    79~99만원   </t>
    <phoneticPr fontId="5" type="noConversion"/>
  </si>
  <si>
    <t xml:space="preserve">  3    100~149만원     </t>
    <phoneticPr fontId="5" type="noConversion"/>
  </si>
  <si>
    <t xml:space="preserve">  4    150~199만원      </t>
    <phoneticPr fontId="5" type="noConversion"/>
  </si>
  <si>
    <t xml:space="preserve">  5    200~299만원      </t>
    <phoneticPr fontId="5" type="noConversion"/>
  </si>
  <si>
    <t xml:space="preserve">  6    300~499만원      </t>
    <phoneticPr fontId="5" type="noConversion"/>
  </si>
  <si>
    <t xml:space="preserve">  7    500~999만원      </t>
    <phoneticPr fontId="5" type="noConversion"/>
  </si>
  <si>
    <t xml:space="preserve">  2    79~99만원      </t>
    <phoneticPr fontId="5" type="noConversion"/>
  </si>
  <si>
    <t xml:space="preserve">  3    100~149만원      </t>
    <phoneticPr fontId="5" type="noConversion"/>
  </si>
  <si>
    <t xml:space="preserve">  16   개인적 사유 발생(학업, 육아, 가사, 돌봄 등)</t>
    <phoneticPr fontId="5" type="noConversion"/>
  </si>
  <si>
    <t>ba2**015002</t>
    <phoneticPr fontId="5" type="noConversion"/>
  </si>
  <si>
    <t>(ba2**015002에서 18 제외 응답자)</t>
    <phoneticPr fontId="5" type="noConversion"/>
  </si>
  <si>
    <t>ba2**015007</t>
    <phoneticPr fontId="5" type="noConversion"/>
  </si>
  <si>
    <t>(ba2**015007에서 17 제외 응답자)</t>
    <phoneticPr fontId="5" type="noConversion"/>
  </si>
  <si>
    <t>ba2**015012</t>
    <phoneticPr fontId="5" type="noConversion"/>
  </si>
  <si>
    <t>(ba2**015011에서 11 제외 응답자)</t>
    <phoneticPr fontId="5" type="noConversion"/>
  </si>
  <si>
    <t xml:space="preserve">  3    근무일수, 근무요일 조정</t>
    <phoneticPr fontId="5" type="noConversion"/>
  </si>
  <si>
    <t>ba2**018005t</t>
    <phoneticPr fontId="5" type="noConversion"/>
  </si>
  <si>
    <t>ba2**019001</t>
    <phoneticPr fontId="5" type="noConversion"/>
  </si>
  <si>
    <t xml:space="preserve">  6    업무 수행 시 작업보조기기가 필요하지 않음</t>
    <phoneticPr fontId="5" type="noConversion"/>
  </si>
  <si>
    <t>ba2**026002</t>
    <phoneticPr fontId="5" type="noConversion"/>
  </si>
  <si>
    <t>ba2**026005</t>
    <phoneticPr fontId="5" type="noConversion"/>
  </si>
  <si>
    <t>ba2**026002에서 1 응답자</t>
    <phoneticPr fontId="5" type="noConversion"/>
  </si>
  <si>
    <t>ba2**027002</t>
    <phoneticPr fontId="5" type="noConversion"/>
  </si>
  <si>
    <t>(ba2**027001에서 12 제외 응답자)</t>
    <phoneticPr fontId="5" type="noConversion"/>
  </si>
  <si>
    <t xml:space="preserve">  11    기타</t>
    <phoneticPr fontId="5" type="noConversion"/>
  </si>
  <si>
    <t>ba2**029011</t>
    <phoneticPr fontId="5" type="noConversion"/>
  </si>
  <si>
    <t>ba2**029012</t>
    <phoneticPr fontId="5" type="noConversion"/>
  </si>
  <si>
    <t>ba2**100001</t>
    <phoneticPr fontId="5" type="noConversion"/>
  </si>
  <si>
    <t xml:space="preserve">  5    필요성을 못 느껴서</t>
    <phoneticPr fontId="5" type="noConversion"/>
  </si>
  <si>
    <t>변수명</t>
    <phoneticPr fontId="5" type="noConversion"/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</si>
  <si>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</si>
  <si>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</si>
  <si>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</si>
  <si>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</si>
  <si>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6차년도 본조사</t>
    <phoneticPr fontId="5" type="noConversion"/>
  </si>
  <si>
    <t>5차년도 본조사</t>
    <phoneticPr fontId="5" type="noConversion"/>
  </si>
  <si>
    <t>4차년도 본조사</t>
    <phoneticPr fontId="5" type="noConversion"/>
  </si>
  <si>
    <t>3차년도 본조사</t>
    <phoneticPr fontId="5" type="noConversion"/>
  </si>
  <si>
    <t>2차년도 본조사</t>
    <phoneticPr fontId="5" type="noConversion"/>
  </si>
  <si>
    <t>1차년도 본조사</t>
    <phoneticPr fontId="5" type="noConversion"/>
  </si>
  <si>
    <t>응답된 조사 차수</t>
    <phoneticPr fontId="5" type="noConversion"/>
  </si>
  <si>
    <t>비고</t>
    <phoneticPr fontId="5" type="noConversion"/>
  </si>
  <si>
    <t>빈도</t>
    <phoneticPr fontId="5" type="noConversion"/>
  </si>
  <si>
    <t>%</t>
    <phoneticPr fontId="5" type="noConversion"/>
  </si>
  <si>
    <t>5차
(2012년)</t>
    <phoneticPr fontId="5" type="noConversion"/>
  </si>
  <si>
    <t>4차
(2011년)</t>
    <phoneticPr fontId="5" type="noConversion"/>
  </si>
  <si>
    <t>3차
(2010년)</t>
    <phoneticPr fontId="5" type="noConversion"/>
  </si>
  <si>
    <t>2차
(2009년)</t>
    <phoneticPr fontId="5" type="noConversion"/>
  </si>
  <si>
    <t>1차
(2008년)</t>
    <phoneticPr fontId="5" type="noConversion"/>
  </si>
  <si>
    <t>조사 참여여부</t>
    <phoneticPr fontId="5" type="noConversion"/>
  </si>
  <si>
    <t>전체패널</t>
    <phoneticPr fontId="5" type="noConversion"/>
  </si>
  <si>
    <t>○</t>
    <phoneticPr fontId="5" type="noConversion"/>
  </si>
  <si>
    <t>조사 월</t>
    <phoneticPr fontId="5" type="noConversion"/>
  </si>
  <si>
    <t>day**</t>
    <phoneticPr fontId="5" type="noConversion"/>
  </si>
  <si>
    <t>조사 일</t>
    <phoneticPr fontId="5" type="noConversion"/>
  </si>
  <si>
    <t>미참여 패널</t>
    <phoneticPr fontId="5" type="noConversion"/>
  </si>
  <si>
    <t xml:space="preserve">  1   조사거절</t>
    <phoneticPr fontId="5" type="noConversion"/>
  </si>
  <si>
    <t xml:space="preserve">  2   부재</t>
    <phoneticPr fontId="5" type="noConversion"/>
  </si>
  <si>
    <t xml:space="preserve">  3   사망</t>
    <phoneticPr fontId="5" type="noConversion"/>
  </si>
  <si>
    <t xml:space="preserve">  4   이사</t>
    <phoneticPr fontId="5" type="noConversion"/>
  </si>
  <si>
    <t xml:space="preserve">  5   주소불명</t>
    <phoneticPr fontId="5" type="noConversion"/>
  </si>
  <si>
    <t xml:space="preserve">  6   수용시설 입소</t>
    <phoneticPr fontId="5" type="noConversion"/>
  </si>
  <si>
    <t xml:space="preserve">  7   몸이 아파 조사불가</t>
    <phoneticPr fontId="5" type="noConversion"/>
  </si>
  <si>
    <t xml:space="preserve">  8   장기출타</t>
    <phoneticPr fontId="5" type="noConversion"/>
  </si>
  <si>
    <t xml:space="preserve">  9   응답가능 가구원 부재</t>
    <phoneticPr fontId="5" type="noConversion"/>
  </si>
  <si>
    <t xml:space="preserve">  10  바쁘다고 다음 방문 요청</t>
    <phoneticPr fontId="5" type="noConversion"/>
  </si>
  <si>
    <t xml:space="preserve">  11  기타</t>
    <phoneticPr fontId="5" type="noConversion"/>
  </si>
  <si>
    <t xml:space="preserve">  12  장애등록 취소</t>
    <phoneticPr fontId="5" type="noConversion"/>
  </si>
  <si>
    <t>지역</t>
    <phoneticPr fontId="5" type="noConversion"/>
  </si>
  <si>
    <t xml:space="preserve">  10   충북</t>
    <phoneticPr fontId="5" type="noConversion"/>
  </si>
  <si>
    <t xml:space="preserve">  11   충남</t>
    <phoneticPr fontId="5" type="noConversion"/>
  </si>
  <si>
    <t xml:space="preserve">  12   전북</t>
    <phoneticPr fontId="5" type="noConversion"/>
  </si>
  <si>
    <t xml:space="preserve">  13   전남</t>
    <phoneticPr fontId="5" type="noConversion"/>
  </si>
  <si>
    <t xml:space="preserve">  14   경북</t>
    <phoneticPr fontId="5" type="noConversion"/>
  </si>
  <si>
    <t xml:space="preserve">  15   경남</t>
    <phoneticPr fontId="5" type="noConversion"/>
  </si>
  <si>
    <t xml:space="preserve">  6    지적장애</t>
    <phoneticPr fontId="5" type="noConversion"/>
  </si>
  <si>
    <t xml:space="preserve">  7    자폐성장애</t>
    <phoneticPr fontId="5" type="noConversion"/>
  </si>
  <si>
    <t xml:space="preserve">  10   심장장애</t>
    <phoneticPr fontId="5" type="noConversion"/>
  </si>
  <si>
    <t xml:space="preserve">  11   호흡기장애</t>
    <phoneticPr fontId="5" type="noConversion"/>
  </si>
  <si>
    <t xml:space="preserve">  12   간장애</t>
    <phoneticPr fontId="5" type="noConversion"/>
  </si>
  <si>
    <t xml:space="preserve">  13   안면장애</t>
    <phoneticPr fontId="5" type="noConversion"/>
  </si>
  <si>
    <t xml:space="preserve">  14   장루/요루장애</t>
    <phoneticPr fontId="5" type="noConversion"/>
  </si>
  <si>
    <t>최종학력</t>
    <phoneticPr fontId="5" type="noConversion"/>
  </si>
  <si>
    <t>emp**2</t>
    <phoneticPr fontId="5" type="noConversion"/>
  </si>
  <si>
    <t xml:space="preserve">  6    무급가족 신규일자리</t>
    <phoneticPr fontId="5" type="noConversion"/>
  </si>
  <si>
    <t>현재 주업 기준 종사상 지위</t>
    <phoneticPr fontId="5" type="noConversion"/>
  </si>
  <si>
    <t>취업자</t>
    <phoneticPr fontId="5" type="noConversion"/>
  </si>
  <si>
    <t xml:space="preserve">  4    고용원이 없는 자영업자(노점제외)</t>
    <phoneticPr fontId="5" type="noConversion"/>
  </si>
  <si>
    <t xml:space="preserve">  5    고용원이 없는 자영업자(노점)</t>
    <phoneticPr fontId="5" type="noConversion"/>
  </si>
  <si>
    <t xml:space="preserve">  6    고용원이 있는 자영업자</t>
    <phoneticPr fontId="5" type="noConversion"/>
  </si>
  <si>
    <t>지난 조사 시 조사된 일자리 개수</t>
    <phoneticPr fontId="5" type="noConversion"/>
  </si>
  <si>
    <t>지난 조사 이후 신규 조사된 일자리 개수</t>
    <phoneticPr fontId="5" type="noConversion"/>
  </si>
  <si>
    <t>지난 조사 이후 총 일자리 개수</t>
    <phoneticPr fontId="5" type="noConversion"/>
  </si>
  <si>
    <t>wt**1</t>
    <phoneticPr fontId="5" type="noConversion"/>
  </si>
  <si>
    <t>종단가중치</t>
    <phoneticPr fontId="5" type="noConversion"/>
  </si>
  <si>
    <t>wt**2</t>
    <phoneticPr fontId="5" type="noConversion"/>
  </si>
  <si>
    <t>횡단가중치</t>
    <phoneticPr fontId="5" type="noConversion"/>
  </si>
  <si>
    <t>8, 9</t>
    <phoneticPr fontId="5" type="noConversion"/>
  </si>
  <si>
    <t>98, 99</t>
    <phoneticPr fontId="5" type="noConversion"/>
  </si>
  <si>
    <t xml:space="preserve">  8    Refusal</t>
    <phoneticPr fontId="5" type="noConversion"/>
  </si>
  <si>
    <t>지난조사 이후 일자리 지위-3</t>
    <phoneticPr fontId="5" type="noConversion"/>
  </si>
  <si>
    <t xml:space="preserve">  4    고용원이 없는 자영업자(노점 제외)</t>
    <phoneticPr fontId="5" type="noConversion"/>
  </si>
  <si>
    <t>지난조사 이후 일자리 지속여부-3</t>
    <phoneticPr fontId="5" type="noConversion"/>
  </si>
  <si>
    <t>jobid**sq0304</t>
    <phoneticPr fontId="5" type="noConversion"/>
  </si>
  <si>
    <t>지난조사 이후 일자리 업무내용-4</t>
    <phoneticPr fontId="5" type="noConversion"/>
  </si>
  <si>
    <t>지난조사 이후 일자리 지위-4</t>
    <phoneticPr fontId="5" type="noConversion"/>
  </si>
  <si>
    <t>지난조사 이후 일자리 지속여부-4</t>
    <phoneticPr fontId="5" type="noConversion"/>
  </si>
  <si>
    <t>jobid**sq0305</t>
    <phoneticPr fontId="5" type="noConversion"/>
  </si>
  <si>
    <t>sq**305001</t>
    <phoneticPr fontId="5" type="noConversion"/>
  </si>
  <si>
    <t>지난조사 이후 일자리 사업내용-5</t>
    <phoneticPr fontId="5" type="noConversion"/>
  </si>
  <si>
    <t>지난조사 이후 일자리 업무내용-5</t>
    <phoneticPr fontId="5" type="noConversion"/>
  </si>
  <si>
    <t>지난조사 이후 일자리 지위-5</t>
    <phoneticPr fontId="5" type="noConversion"/>
  </si>
  <si>
    <t>sq**305004</t>
    <phoneticPr fontId="5" type="noConversion"/>
  </si>
  <si>
    <t>jobid**sq0401</t>
    <phoneticPr fontId="5" type="noConversion"/>
  </si>
  <si>
    <t>98,99</t>
    <phoneticPr fontId="5" type="noConversion"/>
  </si>
  <si>
    <t xml:space="preserve">  10   출판, 영상,방송통신 및 정보서비스업</t>
    <phoneticPr fontId="5" type="noConversion"/>
  </si>
  <si>
    <t xml:space="preserve">  11   금융 및 보험업</t>
    <phoneticPr fontId="5" type="noConversion"/>
  </si>
  <si>
    <t xml:space="preserve">  12   부동산업 및 임대업</t>
    <phoneticPr fontId="5" type="noConversion"/>
  </si>
  <si>
    <t xml:space="preserve">  13   전문,과학 및 기술 서비스업</t>
    <phoneticPr fontId="5" type="noConversion"/>
  </si>
  <si>
    <t xml:space="preserve">  14   사업시설관리 및 사업지원 서비스업</t>
    <phoneticPr fontId="5" type="noConversion"/>
  </si>
  <si>
    <t xml:space="preserve">  15   공공행정, 국방 및 사회보장 행정</t>
    <phoneticPr fontId="5" type="noConversion"/>
  </si>
  <si>
    <t xml:space="preserve">  16   교육서비스업</t>
    <phoneticPr fontId="5" type="noConversion"/>
  </si>
  <si>
    <t xml:space="preserve">  17   보건업 및 사회복지 서비스업</t>
    <phoneticPr fontId="5" type="noConversion"/>
  </si>
  <si>
    <t xml:space="preserve">  18   예술, 스포츠 및 여가관련 서비스업</t>
    <phoneticPr fontId="5" type="noConversion"/>
  </si>
  <si>
    <t xml:space="preserve">  19   협회 및 단체 수리 및 기타 개인 서비스업</t>
    <phoneticPr fontId="5" type="noConversion"/>
  </si>
  <si>
    <t xml:space="preserve">  20   가구내 고용활동 및 달리 분류되지 않은 자가소비 생산활동</t>
    <phoneticPr fontId="5" type="noConversion"/>
  </si>
  <si>
    <t xml:space="preserve">  98   Refusal</t>
    <phoneticPr fontId="5" type="noConversion"/>
  </si>
  <si>
    <t xml:space="preserve">  99   Don't Know</t>
    <phoneticPr fontId="5" type="noConversion"/>
  </si>
  <si>
    <t xml:space="preserve">  10   군인</t>
    <phoneticPr fontId="5" type="noConversion"/>
  </si>
  <si>
    <t xml:space="preserve">  1    확인</t>
    <phoneticPr fontId="5" type="noConversion"/>
  </si>
  <si>
    <t>a**002001</t>
    <phoneticPr fontId="5" type="noConversion"/>
  </si>
  <si>
    <t xml:space="preserve">  1    본인의 수입을 위해 1시간 이상 일한 적이 있음</t>
    <phoneticPr fontId="5" type="noConversion"/>
  </si>
  <si>
    <t xml:space="preserve">  2    무보수로 가족(혈연인 가구원)의 사업을 위해 18시간 이상 일한 적이 있음</t>
    <phoneticPr fontId="5" type="noConversion"/>
  </si>
  <si>
    <t xml:space="preserve">  3    무보수로 가족(혈연인 가구원)의 사업을 위해 18시간 미만 일한 적이 있음</t>
    <phoneticPr fontId="5" type="noConversion"/>
  </si>
  <si>
    <t xml:space="preserve">  4    무보수로 타인의 사업을 위해 1시간 이상 일한 적이 있음</t>
    <phoneticPr fontId="5" type="noConversion"/>
  </si>
  <si>
    <t xml:space="preserve">  5    위 중 아무것도 하지 않았음</t>
    <phoneticPr fontId="5" type="noConversion"/>
  </si>
  <si>
    <t>지난 주 본인의 수입을 위해 1시간 이상 일한 경험</t>
    <phoneticPr fontId="5" type="noConversion"/>
  </si>
  <si>
    <t xml:space="preserve">  1    있었음</t>
    <phoneticPr fontId="5" type="noConversion"/>
  </si>
  <si>
    <t xml:space="preserve">  2    없었음</t>
    <phoneticPr fontId="5" type="noConversion"/>
  </si>
  <si>
    <t>지난 주 무보수로 1시간 이상 일한 경험</t>
    <phoneticPr fontId="5" type="noConversion"/>
  </si>
  <si>
    <t>지난 주 무급가족종사 또는 무급종사 여부</t>
    <phoneticPr fontId="5" type="noConversion"/>
  </si>
  <si>
    <t xml:space="preserve">  1    혈연관계에 있는 가구원이 운영하는 사업체(일자리)에서 지난 주 18시간 이상 일하였음</t>
    <phoneticPr fontId="5" type="noConversion"/>
  </si>
  <si>
    <t xml:space="preserve">  2    혈연관계에 있는 가구원이 운영하는 사업체(일자리)에서 지난 주 18시간 미만 일하였음</t>
    <phoneticPr fontId="5" type="noConversion"/>
  </si>
  <si>
    <t xml:space="preserve">  3    기타 사람(같이 살고 있지 않은 혈연관계 포함)이 운영하는 사업체(일자리)에서 일하였음</t>
    <phoneticPr fontId="5" type="noConversion"/>
  </si>
  <si>
    <t xml:space="preserve">  1   일시적 병, 사고</t>
    <phoneticPr fontId="5" type="noConversion"/>
  </si>
  <si>
    <t xml:space="preserve">  2   교육, 연가</t>
    <phoneticPr fontId="5" type="noConversion"/>
  </si>
  <si>
    <t xml:space="preserve">  3   가족적 이유</t>
    <phoneticPr fontId="5" type="noConversion"/>
  </si>
  <si>
    <t xml:space="preserve">  4   일시적으로 일거리가 없어서(경기가 좋지 않아서)</t>
    <phoneticPr fontId="5" type="noConversion"/>
  </si>
  <si>
    <t xml:space="preserve">  5   조업중단</t>
    <phoneticPr fontId="5" type="noConversion"/>
  </si>
  <si>
    <t xml:space="preserve">  6   농한기, 어휴기(금어기) 등 주기적으로 발생하는 이유로 인해</t>
    <phoneticPr fontId="5" type="noConversion"/>
  </si>
  <si>
    <t xml:space="preserve">  7   기타</t>
    <phoneticPr fontId="5" type="noConversion"/>
  </si>
  <si>
    <t>지난 주 일시휴직 사유(기타)</t>
    <phoneticPr fontId="5" type="noConversion"/>
  </si>
  <si>
    <t>* 3차조사 : 3번 보기 추가</t>
    <phoneticPr fontId="5" type="noConversion"/>
  </si>
  <si>
    <t>* 3차조사 : 11번 보기 추가</t>
    <phoneticPr fontId="5" type="noConversion"/>
  </si>
  <si>
    <t xml:space="preserve">  10   장애로 쉬었음</t>
    <phoneticPr fontId="5" type="noConversion"/>
  </si>
  <si>
    <t xml:space="preserve">  11   장애 이외의 건강문제로 쉬었음</t>
    <phoneticPr fontId="5" type="noConversion"/>
  </si>
  <si>
    <t xml:space="preserve">  12   노령으로 쉬었음</t>
    <phoneticPr fontId="5" type="noConversion"/>
  </si>
  <si>
    <t xml:space="preserve">  13   기타</t>
    <phoneticPr fontId="5" type="noConversion"/>
  </si>
  <si>
    <t>지난 주 일과 관련된 활동을 하지 않은 경우 주로 한 활동(기타)</t>
    <phoneticPr fontId="5" type="noConversion"/>
  </si>
  <si>
    <t>취업자 제외</t>
    <phoneticPr fontId="5" type="noConversion"/>
  </si>
  <si>
    <t xml:space="preserve">  10   육아 또는 가사로 인해</t>
    <phoneticPr fontId="5" type="noConversion"/>
  </si>
  <si>
    <t xml:space="preserve">  11   장애 이외의 질병이나 사고로(건강문제)</t>
    <phoneticPr fontId="5" type="noConversion"/>
  </si>
  <si>
    <t xml:space="preserve">  12   현재 학교에 다니고 있어서</t>
    <phoneticPr fontId="5" type="noConversion"/>
  </si>
  <si>
    <t xml:space="preserve">  13   취업 이외의 활동 때문에(진학, 결혼 등)</t>
    <phoneticPr fontId="5" type="noConversion"/>
  </si>
  <si>
    <t xml:space="preserve">  14   자영업을 하려고 하지만 창업할 능력, 상황이 안돼서</t>
    <phoneticPr fontId="5" type="noConversion"/>
  </si>
  <si>
    <t xml:space="preserve">  15   기타</t>
    <phoneticPr fontId="5" type="noConversion"/>
  </si>
  <si>
    <t>일자리 원하면서 구하지 않은 이유(기타)</t>
    <phoneticPr fontId="5" type="noConversion"/>
  </si>
  <si>
    <t>(취업자)평소 1주일 36시간 미만 일하는 이유</t>
    <phoneticPr fontId="5" type="noConversion"/>
  </si>
  <si>
    <t>(취업자)평소 1주일 36시간 미만 일하는 이유(기타)</t>
    <phoneticPr fontId="5" type="noConversion"/>
  </si>
  <si>
    <t xml:space="preserve">  2    장애 관련 이유</t>
    <phoneticPr fontId="5" type="noConversion"/>
  </si>
  <si>
    <t xml:space="preserve">  10   사업부진, 조업중단</t>
    <phoneticPr fontId="5" type="noConversion"/>
  </si>
  <si>
    <t xml:space="preserve">  11   기타</t>
    <phoneticPr fontId="5" type="noConversion"/>
  </si>
  <si>
    <t>(취업자)지난주에만 36시간 미만 일한 이유(기타)</t>
    <phoneticPr fontId="5" type="noConversion"/>
  </si>
  <si>
    <t>* 3차조사 : 5번 보기 추가</t>
    <phoneticPr fontId="5" type="noConversion"/>
  </si>
  <si>
    <t>(취업자)지난주 일이 더 주어진다면 이직가능여부</t>
    <phoneticPr fontId="5" type="noConversion"/>
  </si>
  <si>
    <t xml:space="preserve">  1    가능하였음</t>
    <phoneticPr fontId="5" type="noConversion"/>
  </si>
  <si>
    <t>a**007011</t>
    <phoneticPr fontId="5" type="noConversion"/>
  </si>
  <si>
    <t xml:space="preserve">  10   복리후생 지원 정도</t>
    <phoneticPr fontId="5" type="noConversion"/>
  </si>
  <si>
    <t xml:space="preserve">  11   이동거리(출퇴근 거리 등)</t>
    <phoneticPr fontId="5" type="noConversion"/>
  </si>
  <si>
    <t xml:space="preserve">  12   적성이나 흥미</t>
    <phoneticPr fontId="5" type="noConversion"/>
  </si>
  <si>
    <t xml:space="preserve">  13   시간적 여유(통원치료, 휴식 등 자유로운 활동 보장)</t>
    <phoneticPr fontId="5" type="noConversion"/>
  </si>
  <si>
    <t xml:space="preserve">  14   삶의 비전이나 꿈</t>
    <phoneticPr fontId="5" type="noConversion"/>
  </si>
  <si>
    <t xml:space="preserve">  15   일자리의 발전 및 사업의 성공 가능성</t>
    <phoneticPr fontId="5" type="noConversion"/>
  </si>
  <si>
    <t xml:space="preserve">  16   일자리의 사회적 인지도</t>
    <phoneticPr fontId="5" type="noConversion"/>
  </si>
  <si>
    <t xml:space="preserve">  17   일자리의 규모</t>
    <phoneticPr fontId="5" type="noConversion"/>
  </si>
  <si>
    <t xml:space="preserve">  18   기타</t>
    <phoneticPr fontId="5" type="noConversion"/>
  </si>
  <si>
    <t xml:space="preserve">  19   특별히 없음</t>
    <phoneticPr fontId="5" type="noConversion"/>
  </si>
  <si>
    <t>(취업자)부업 여부</t>
    <phoneticPr fontId="7" type="noConversion"/>
  </si>
  <si>
    <t>(취업자)부업개수</t>
    <phoneticPr fontId="7" type="noConversion"/>
  </si>
  <si>
    <t>(취업자)부업을 하는 이유</t>
    <phoneticPr fontId="7" type="noConversion"/>
  </si>
  <si>
    <t>(취업자)부업을 하는 이유(기타)</t>
    <phoneticPr fontId="7" type="noConversion"/>
  </si>
  <si>
    <t>(취업자)주업 사업내용</t>
    <phoneticPr fontId="7" type="noConversion"/>
  </si>
  <si>
    <t>(취업자)주업 산업코드</t>
    <phoneticPr fontId="7" type="noConversion"/>
  </si>
  <si>
    <t xml:space="preserve">  10   통신업</t>
    <phoneticPr fontId="5" type="noConversion"/>
  </si>
  <si>
    <t xml:space="preserve">  12   부동산 및 임대업</t>
    <phoneticPr fontId="5" type="noConversion"/>
  </si>
  <si>
    <t xml:space="preserve">  13   사업 서비스업</t>
    <phoneticPr fontId="5" type="noConversion"/>
  </si>
  <si>
    <t xml:space="preserve">  14   공공행정, 국방 및 사회보장행정</t>
    <phoneticPr fontId="5" type="noConversion"/>
  </si>
  <si>
    <t xml:space="preserve">  15   교육서비스업</t>
    <phoneticPr fontId="5" type="noConversion"/>
  </si>
  <si>
    <t xml:space="preserve">  16   보건 및 사회복지사업</t>
    <phoneticPr fontId="5" type="noConversion"/>
  </si>
  <si>
    <t xml:space="preserve">  17   오락, 문화 및 운동관련 산업</t>
    <phoneticPr fontId="5" type="noConversion"/>
  </si>
  <si>
    <t xml:space="preserve">  18   기타 공공, 수리 및 개인서비스업</t>
    <phoneticPr fontId="5" type="noConversion"/>
  </si>
  <si>
    <t xml:space="preserve">  19   가사 서비스업</t>
    <phoneticPr fontId="5" type="noConversion"/>
  </si>
  <si>
    <t xml:space="preserve">  20   국제 및 외국기관</t>
    <phoneticPr fontId="5" type="noConversion"/>
  </si>
  <si>
    <t>(취업자)주업 업무내용</t>
    <phoneticPr fontId="7" type="noConversion"/>
  </si>
  <si>
    <t>(취업자)주업 직종코드</t>
    <phoneticPr fontId="7" type="noConversion"/>
  </si>
  <si>
    <t xml:space="preserve">  10   단순노무종사자</t>
    <phoneticPr fontId="5" type="noConversion"/>
  </si>
  <si>
    <t xml:space="preserve">  11   군인</t>
    <phoneticPr fontId="5" type="noConversion"/>
  </si>
  <si>
    <t>(취업자)주업 근무시간</t>
    <phoneticPr fontId="7" type="noConversion"/>
  </si>
  <si>
    <t xml:space="preserve">  1   주당 평균 근무시간 1시간 이상 ~ 18시간 미만인 경우</t>
    <phoneticPr fontId="5" type="noConversion"/>
  </si>
  <si>
    <t>8,9</t>
    <phoneticPr fontId="5" type="noConversion"/>
  </si>
  <si>
    <t xml:space="preserve">  2   주당 평균 근무시간 18시간 이상 ~  36시간 미만인 경우</t>
    <phoneticPr fontId="5" type="noConversion"/>
  </si>
  <si>
    <t xml:space="preserve">  3   주당 평균 근무시간  36시간 이상인 경우</t>
    <phoneticPr fontId="5" type="noConversion"/>
  </si>
  <si>
    <t>(취업자)주업 종사상 지위</t>
    <phoneticPr fontId="7" type="noConversion"/>
  </si>
  <si>
    <t>(취업자)부업1 사업내용</t>
    <phoneticPr fontId="7" type="noConversion"/>
  </si>
  <si>
    <t>(취업자)부업1 산업코드</t>
    <phoneticPr fontId="7" type="noConversion"/>
  </si>
  <si>
    <t>(취업자)부업1 업무내용</t>
    <phoneticPr fontId="7" type="noConversion"/>
  </si>
  <si>
    <t>(취업자)부업1 직종코드</t>
    <phoneticPr fontId="7" type="noConversion"/>
  </si>
  <si>
    <t>(취업자)부업1 근무시간</t>
    <phoneticPr fontId="7" type="noConversion"/>
  </si>
  <si>
    <t>(취업자)부업1 종사상 지위</t>
    <phoneticPr fontId="7" type="noConversion"/>
  </si>
  <si>
    <t>지난 해 6월 주된 경제활동 상태</t>
    <phoneticPr fontId="5" type="noConversion"/>
  </si>
  <si>
    <t>지난 해 2월 주된 경제활동 상태</t>
    <phoneticPr fontId="5" type="noConversion"/>
  </si>
  <si>
    <t>지난 해 3월 주된 경제활동 상태</t>
    <phoneticPr fontId="5" type="noConversion"/>
  </si>
  <si>
    <t>지난 해 4월 주된 경제활동 상태</t>
    <phoneticPr fontId="5" type="noConversion"/>
  </si>
  <si>
    <t xml:space="preserve">  98   Refusal</t>
    <phoneticPr fontId="5" type="noConversion"/>
  </si>
  <si>
    <t xml:space="preserve">  99   Don't Know</t>
    <phoneticPr fontId="5" type="noConversion"/>
  </si>
  <si>
    <t>98,99</t>
    <phoneticPr fontId="5" type="noConversion"/>
  </si>
  <si>
    <t>○</t>
    <phoneticPr fontId="5" type="noConversion"/>
  </si>
  <si>
    <t xml:space="preserve">  4     근로조건(임금, 복리후생, 노동시간 등)이 좋아서</t>
    <phoneticPr fontId="5" type="noConversion"/>
  </si>
  <si>
    <t xml:space="preserve">  10    가족, 친지, 지인들의 권유로 </t>
    <phoneticPr fontId="5" type="noConversion"/>
  </si>
  <si>
    <t xml:space="preserve">  11    창업할 능력</t>
    <phoneticPr fontId="5" type="noConversion"/>
  </si>
  <si>
    <t xml:space="preserve">  12    이 일자리 말고는 대안이 없어서</t>
    <phoneticPr fontId="5" type="noConversion"/>
  </si>
  <si>
    <t xml:space="preserve">  13    기타</t>
    <phoneticPr fontId="5" type="noConversion"/>
  </si>
  <si>
    <t xml:space="preserve">  14    특별히 없음</t>
    <phoneticPr fontId="5" type="noConversion"/>
  </si>
  <si>
    <t xml:space="preserve">  98    Refusal</t>
    <phoneticPr fontId="5" type="noConversion"/>
  </si>
  <si>
    <t xml:space="preserve">  99    Don't Know</t>
    <phoneticPr fontId="5" type="noConversion"/>
  </si>
  <si>
    <t xml:space="preserve">  9998     Refusal</t>
    <phoneticPr fontId="5" type="noConversion"/>
  </si>
  <si>
    <t>9998, 9999</t>
    <phoneticPr fontId="5" type="noConversion"/>
  </si>
  <si>
    <t xml:space="preserve">  9999     Don't Know</t>
    <phoneticPr fontId="5" type="noConversion"/>
  </si>
  <si>
    <t>업무(직무) 시작 연도</t>
    <phoneticPr fontId="5" type="noConversion"/>
  </si>
  <si>
    <t>업무(직무) 시작 월</t>
    <phoneticPr fontId="5" type="noConversion"/>
  </si>
  <si>
    <t>업무(직무) 시작 월(계절)</t>
    <phoneticPr fontId="5" type="noConversion"/>
  </si>
  <si>
    <t xml:space="preserve">  6    가족, 친구, 선후배 등 주변 지인의 소개나 추천</t>
    <phoneticPr fontId="5" type="noConversion"/>
  </si>
  <si>
    <t xml:space="preserve">  7    TV, 라디오, 신문, 취업정보지 등의 구직광고를 통해</t>
    <phoneticPr fontId="5" type="noConversion"/>
  </si>
  <si>
    <t xml:space="preserve">  10   기타</t>
    <phoneticPr fontId="5" type="noConversion"/>
  </si>
  <si>
    <t>8,9</t>
    <phoneticPr fontId="5" type="noConversion"/>
  </si>
  <si>
    <t xml:space="preserve">  4    별도의 채용과정이 없었음(지인, 직업소개소 등의 소개)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</si>
  <si>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</si>
  <si>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</si>
  <si>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 xml:space="preserve">  5    1년 이상</t>
    <phoneticPr fontId="5" type="noConversion"/>
  </si>
  <si>
    <t>취업하는데 가장 도움된것-1순위</t>
    <phoneticPr fontId="5" type="noConversion"/>
  </si>
  <si>
    <t xml:space="preserve">  10   특별히 없음</t>
    <phoneticPr fontId="5" type="noConversion"/>
  </si>
  <si>
    <t xml:space="preserve">  3    정부외 공공기관(정부투자출자기관, 정부출연기관, 정부보조위탁기관 등)</t>
    <phoneticPr fontId="5" type="noConversion"/>
  </si>
  <si>
    <t xml:space="preserve">  7    시민단체, 종교단체</t>
    <phoneticPr fontId="5" type="noConversion"/>
  </si>
  <si>
    <t xml:space="preserve">  8    정부 또는 지자체 창출 일자리(공공근로, 희망근로, 자활근로 등)</t>
    <phoneticPr fontId="5" type="noConversion"/>
  </si>
  <si>
    <t xml:space="preserve"> 999998   Refusal</t>
    <phoneticPr fontId="5" type="noConversion"/>
  </si>
  <si>
    <t xml:space="preserve"> 999999   Don't Know</t>
    <phoneticPr fontId="5" type="noConversion"/>
  </si>
  <si>
    <t>ba2**007008</t>
    <phoneticPr fontId="5" type="noConversion"/>
  </si>
  <si>
    <t xml:space="preserve">  3    기타</t>
    <phoneticPr fontId="5" type="noConversion"/>
  </si>
  <si>
    <t xml:space="preserve">  1    직접고용</t>
    <phoneticPr fontId="5" type="noConversion"/>
  </si>
  <si>
    <t xml:space="preserve">  2    간접고용</t>
    <phoneticPr fontId="5" type="noConversion"/>
  </si>
  <si>
    <t xml:space="preserve">  3    특수고용</t>
    <phoneticPr fontId="5" type="noConversion"/>
  </si>
  <si>
    <t xml:space="preserve">  1    예</t>
    <phoneticPr fontId="5" type="noConversion"/>
  </si>
  <si>
    <t xml:space="preserve">  2    아니오</t>
    <phoneticPr fontId="5" type="noConversion"/>
  </si>
  <si>
    <t>고용계약 체결 여부</t>
    <phoneticPr fontId="5" type="noConversion"/>
  </si>
  <si>
    <t>* 1~2차조사 : 근로계약 체결여부</t>
    <phoneticPr fontId="5" type="noConversion"/>
  </si>
  <si>
    <t>고용계약기간</t>
    <phoneticPr fontId="5" type="noConversion"/>
  </si>
  <si>
    <t>* 1, 2차조사 : 전체 패널 대상</t>
    <phoneticPr fontId="5" type="noConversion"/>
  </si>
  <si>
    <t>98, 99</t>
    <phoneticPr fontId="5" type="noConversion"/>
  </si>
  <si>
    <t>ba2**008011</t>
    <phoneticPr fontId="5" type="noConversion"/>
  </si>
  <si>
    <t xml:space="preserve">  1    이미 정해진 고용계약기간이 만료되기 때문에</t>
    <phoneticPr fontId="5" type="noConversion"/>
  </si>
  <si>
    <t xml:space="preserve">  2    묵시적,관행적으로 계약이 종료될 것이기 때문에</t>
    <phoneticPr fontId="5" type="noConversion"/>
  </si>
  <si>
    <t xml:space="preserve">  3    사업주가 그만두라면 언제든지 그만둔다는 조건(임시직 등)으로 
       채용되었으므로</t>
    <phoneticPr fontId="5" type="noConversion"/>
  </si>
  <si>
    <t xml:space="preserve">  4    현재 하는 업무(프로젝트)가 끝나기 때문에</t>
    <phoneticPr fontId="5" type="noConversion"/>
  </si>
  <si>
    <t xml:space="preserve">  5    현재의 일자리에서 전에 일하던 사람이 복귀하기 때문에</t>
    <phoneticPr fontId="5" type="noConversion"/>
  </si>
  <si>
    <t xml:space="preserve">  6    특정 계절 동안만 일할 수 있기 때문에</t>
    <phoneticPr fontId="5" type="noConversion"/>
  </si>
  <si>
    <t xml:space="preserve">  7    적성,근로조건,능력 등의 이유로 다른 일자리를 찾을 예정이므로</t>
    <phoneticPr fontId="5" type="noConversion"/>
  </si>
  <si>
    <t xml:space="preserve">  8    규정,관행상 퇴직하는 연령에 도달하기 때문에</t>
    <phoneticPr fontId="5" type="noConversion"/>
  </si>
  <si>
    <t xml:space="preserve">  9    장애 때문에 일하기가 힘들어져서</t>
    <phoneticPr fontId="5" type="noConversion"/>
  </si>
  <si>
    <t xml:space="preserve">  10   학업,가족부양,건강 등의 이유로</t>
    <phoneticPr fontId="5" type="noConversion"/>
  </si>
  <si>
    <t xml:space="preserve">  11   직장의 경영상 이유 때문에</t>
    <phoneticPr fontId="5" type="noConversion"/>
  </si>
  <si>
    <t xml:space="preserve">  12   기타</t>
    <phoneticPr fontId="5" type="noConversion"/>
  </si>
  <si>
    <t>ba2**008011t</t>
    <phoneticPr fontId="5" type="noConversion"/>
  </si>
  <si>
    <t>ba2**008011에서 12 응답자</t>
    <phoneticPr fontId="5" type="noConversion"/>
  </si>
  <si>
    <t xml:space="preserve">  1    정규직</t>
    <phoneticPr fontId="5" type="noConversion"/>
  </si>
  <si>
    <t xml:space="preserve">  2    비정규직</t>
    <phoneticPr fontId="5" type="noConversion"/>
  </si>
  <si>
    <t xml:space="preserve">  1   직원(사원급)</t>
    <phoneticPr fontId="5" type="noConversion"/>
  </si>
  <si>
    <t xml:space="preserve">  2   대리급(작업반장급)</t>
    <phoneticPr fontId="5" type="noConversion"/>
  </si>
  <si>
    <t xml:space="preserve">  3   과장급</t>
    <phoneticPr fontId="5" type="noConversion"/>
  </si>
  <si>
    <t xml:space="preserve">  4   부장급</t>
    <phoneticPr fontId="5" type="noConversion"/>
  </si>
  <si>
    <t xml:space="preserve">  5   임원급</t>
    <phoneticPr fontId="5" type="noConversion"/>
  </si>
  <si>
    <t xml:space="preserve">  8   Refusal</t>
    <phoneticPr fontId="5" type="noConversion"/>
  </si>
  <si>
    <t xml:space="preserve">  9   Don't Know</t>
    <phoneticPr fontId="5" type="noConversion"/>
  </si>
  <si>
    <t>ba2**009003</t>
    <phoneticPr fontId="5" type="noConversion"/>
  </si>
  <si>
    <t xml:space="preserve">  1   전일제 근로</t>
    <phoneticPr fontId="5" type="noConversion"/>
  </si>
  <si>
    <t xml:space="preserve">  2   시간제 근로</t>
    <phoneticPr fontId="5" type="noConversion"/>
  </si>
  <si>
    <t>ba2**009004</t>
    <phoneticPr fontId="5" type="noConversion"/>
  </si>
  <si>
    <t>ba2**009003에서 2 응답자</t>
    <phoneticPr fontId="5" type="noConversion"/>
  </si>
  <si>
    <t xml:space="preserve">  1   지금 직장에서 퇴직(또는 정리해고) 후 다시 재취업되었기 때문</t>
    <phoneticPr fontId="5" type="noConversion"/>
  </si>
  <si>
    <t xml:space="preserve">  2   전일제 일자리를 구할 수 없어서</t>
    <phoneticPr fontId="5" type="noConversion"/>
  </si>
  <si>
    <t xml:space="preserve">  3   이 직장에서 전일제로의 전환 가능성이 있기 때문</t>
    <phoneticPr fontId="5" type="noConversion"/>
  </si>
  <si>
    <t xml:space="preserve">  4   근무시간을 자유롭게 조정할 수 있어서</t>
    <phoneticPr fontId="5" type="noConversion"/>
  </si>
  <si>
    <t xml:space="preserve">  5   가사</t>
    <phoneticPr fontId="5" type="noConversion"/>
  </si>
  <si>
    <t xml:space="preserve">  6   육아, 자녀 돌봄</t>
    <phoneticPr fontId="5" type="noConversion"/>
  </si>
  <si>
    <t xml:space="preserve">  7   학업/직업훈련 때문에</t>
    <phoneticPr fontId="5" type="noConversion"/>
  </si>
  <si>
    <t xml:space="preserve">  8   많은 임금을 보장하므로</t>
    <phoneticPr fontId="5" type="noConversion"/>
  </si>
  <si>
    <t xml:space="preserve">  9   경험을 쌓을 수 있어서</t>
    <phoneticPr fontId="5" type="noConversion"/>
  </si>
  <si>
    <t xml:space="preserve">  10  단기간만 일하길 원했기 때문</t>
    <phoneticPr fontId="5" type="noConversion"/>
  </si>
  <si>
    <t xml:space="preserve">  11  돈이 급해서</t>
    <phoneticPr fontId="5" type="noConversion"/>
  </si>
  <si>
    <t xml:space="preserve">  12  장애로 인해 이런 일 말고는 할 수 없었기 때문에</t>
    <phoneticPr fontId="5" type="noConversion"/>
  </si>
  <si>
    <t xml:space="preserve">  13  장애 이외의 건강문제로 이런 일 말고는 할 수 없었기 때문에</t>
    <phoneticPr fontId="5" type="noConversion"/>
  </si>
  <si>
    <t xml:space="preserve">  14  은퇴 후 소일거리</t>
    <phoneticPr fontId="5" type="noConversion"/>
  </si>
  <si>
    <t xml:space="preserve">  15  일의 성격 상 계절적이어서</t>
    <phoneticPr fontId="5" type="noConversion"/>
  </si>
  <si>
    <t xml:space="preserve">  16  기타</t>
    <phoneticPr fontId="5" type="noConversion"/>
  </si>
  <si>
    <t xml:space="preserve">  98  Refusal</t>
    <phoneticPr fontId="5" type="noConversion"/>
  </si>
  <si>
    <t xml:space="preserve">  99  Don't Know</t>
    <phoneticPr fontId="5" type="noConversion"/>
  </si>
  <si>
    <t>ba2**009004t</t>
    <phoneticPr fontId="5" type="noConversion"/>
  </si>
  <si>
    <t>ba2**009004에서 16 응답자</t>
    <phoneticPr fontId="5" type="noConversion"/>
  </si>
  <si>
    <t>ba2**009005</t>
    <phoneticPr fontId="5" type="noConversion"/>
  </si>
  <si>
    <t xml:space="preserve">  1   매우 희망한다</t>
    <phoneticPr fontId="5" type="noConversion"/>
  </si>
  <si>
    <t xml:space="preserve">  2   희망한다</t>
    <phoneticPr fontId="5" type="noConversion"/>
  </si>
  <si>
    <t xml:space="preserve">  3   희망하지 않는다</t>
    <phoneticPr fontId="5" type="noConversion"/>
  </si>
  <si>
    <t xml:space="preserve">  4   전혀 희망하지 않는다</t>
    <phoneticPr fontId="5" type="noConversion"/>
  </si>
  <si>
    <t xml:space="preserve">  9998   Refusal</t>
    <phoneticPr fontId="5" type="noConversion"/>
  </si>
  <si>
    <t>99998, 99999</t>
    <phoneticPr fontId="5" type="noConversion"/>
  </si>
  <si>
    <t>ba2**010007</t>
    <phoneticPr fontId="5" type="noConversion"/>
  </si>
  <si>
    <t xml:space="preserve">  1   본인의 판단</t>
    <phoneticPr fontId="5" type="noConversion"/>
  </si>
  <si>
    <t xml:space="preserve">  2   상급 지휘자의 판단</t>
    <phoneticPr fontId="5" type="noConversion"/>
  </si>
  <si>
    <t xml:space="preserve">  3   관행에 따름</t>
    <phoneticPr fontId="5" type="noConversion"/>
  </si>
  <si>
    <t xml:space="preserve">  4   기타</t>
    <phoneticPr fontId="5" type="noConversion"/>
  </si>
  <si>
    <t>ba2**010007t</t>
    <phoneticPr fontId="5" type="noConversion"/>
  </si>
  <si>
    <t>ba2**010007에서 4 응답자</t>
    <phoneticPr fontId="5" type="noConversion"/>
  </si>
  <si>
    <t xml:space="preserve">  1    지난해 6월</t>
    <phoneticPr fontId="5" type="noConversion"/>
  </si>
  <si>
    <t xml:space="preserve">  12   2008년 5월(1차년도만)</t>
    <phoneticPr fontId="5" type="noConversion"/>
  </si>
  <si>
    <t xml:space="preserve">  12   없음</t>
    <phoneticPr fontId="5" type="noConversion"/>
  </si>
  <si>
    <t>응답대상</t>
    <phoneticPr fontId="5" type="noConversion"/>
  </si>
  <si>
    <t>6차년도 본조사</t>
    <phoneticPr fontId="5" type="noConversion"/>
  </si>
  <si>
    <t>%</t>
    <phoneticPr fontId="5" type="noConversion"/>
  </si>
  <si>
    <t>5차
(2012년)</t>
    <phoneticPr fontId="5" type="noConversion"/>
  </si>
  <si>
    <t>4차
(2011년)</t>
    <phoneticPr fontId="5" type="noConversion"/>
  </si>
  <si>
    <t>3차
(2010년)</t>
    <phoneticPr fontId="5" type="noConversion"/>
  </si>
  <si>
    <t>2차
(2009년)</t>
    <phoneticPr fontId="5" type="noConversion"/>
  </si>
  <si>
    <t>1차
(2008년)</t>
    <phoneticPr fontId="5" type="noConversion"/>
  </si>
  <si>
    <t xml:space="preserve">  93   가을</t>
    <phoneticPr fontId="5" type="noConversion"/>
  </si>
  <si>
    <t>보기값</t>
    <phoneticPr fontId="5" type="noConversion"/>
  </si>
  <si>
    <t>결측처리</t>
    <phoneticPr fontId="5" type="noConversion"/>
  </si>
  <si>
    <t>4차년도 본조사</t>
    <phoneticPr fontId="5" type="noConversion"/>
  </si>
  <si>
    <t>비고</t>
    <phoneticPr fontId="5" type="noConversion"/>
  </si>
  <si>
    <t>빈도</t>
    <phoneticPr fontId="5" type="noConversion"/>
  </si>
  <si>
    <t>%</t>
    <phoneticPr fontId="5" type="noConversion"/>
  </si>
  <si>
    <t>4차
(2011년)</t>
    <phoneticPr fontId="5" type="noConversion"/>
  </si>
  <si>
    <t>98,99</t>
    <phoneticPr fontId="5" type="noConversion"/>
  </si>
  <si>
    <t xml:space="preserve"> 999999   Don't Know</t>
    <phoneticPr fontId="5" type="noConversion"/>
  </si>
  <si>
    <t xml:space="preserve"> 9998   Refusal</t>
    <phoneticPr fontId="5" type="noConversion"/>
  </si>
  <si>
    <t xml:space="preserve">  9999999   Don't Know</t>
    <phoneticPr fontId="5" type="noConversion"/>
  </si>
  <si>
    <t xml:space="preserve">  99   Don't Know</t>
    <phoneticPr fontId="5" type="noConversion"/>
  </si>
  <si>
    <t xml:space="preserve">  9    Don't Know</t>
    <phoneticPr fontId="5" type="noConversion"/>
  </si>
  <si>
    <t xml:space="preserve">  8   Refusal</t>
    <phoneticPr fontId="5" type="noConversion"/>
  </si>
  <si>
    <t xml:space="preserve">  </t>
    <phoneticPr fontId="5" type="noConversion"/>
  </si>
  <si>
    <t xml:space="preserve">  2    의사소통을 돕기 위한 작업보조기기</t>
    <phoneticPr fontId="5" type="noConversion"/>
  </si>
  <si>
    <t xml:space="preserve">  4    사무보조를 위한 작업보조기기</t>
    <phoneticPr fontId="5" type="noConversion"/>
  </si>
  <si>
    <t xml:space="preserve">  1   예</t>
    <phoneticPr fontId="5" type="noConversion"/>
  </si>
  <si>
    <t xml:space="preserve">  9    주 작업장에 장애편의시설이 필요하지 않음</t>
    <phoneticPr fontId="5" type="noConversion"/>
  </si>
  <si>
    <t xml:space="preserve">  9    주 작업장에 장애편의시설이 설치되어 있지 않음</t>
    <phoneticPr fontId="5" type="noConversion"/>
  </si>
  <si>
    <t>변수명</t>
    <phoneticPr fontId="5" type="noConversion"/>
  </si>
  <si>
    <t>1차년도 본조사</t>
    <phoneticPr fontId="5" type="noConversion"/>
  </si>
  <si>
    <t>5차
(2012년)</t>
    <phoneticPr fontId="5" type="noConversion"/>
  </si>
  <si>
    <t xml:space="preserve">  10   충북</t>
    <phoneticPr fontId="5" type="noConversion"/>
  </si>
  <si>
    <t xml:space="preserve">  15   경남</t>
    <phoneticPr fontId="5" type="noConversion"/>
  </si>
  <si>
    <t xml:space="preserve">  98   Refusal</t>
    <phoneticPr fontId="5" type="noConversion"/>
  </si>
  <si>
    <t xml:space="preserve">  11   충남</t>
    <phoneticPr fontId="5" type="noConversion"/>
  </si>
  <si>
    <t>8,9</t>
    <phoneticPr fontId="5" type="noConversion"/>
  </si>
  <si>
    <t xml:space="preserve">  12   전북</t>
    <phoneticPr fontId="5" type="noConversion"/>
  </si>
  <si>
    <t xml:space="preserve">  5    비영리법인/회사이외의 법인</t>
    <phoneticPr fontId="5" type="noConversion"/>
  </si>
  <si>
    <t xml:space="preserve">  6    비법인단체</t>
    <phoneticPr fontId="5" type="noConversion"/>
  </si>
  <si>
    <t xml:space="preserve">  12   적성, 흥미, 전공에 맞지 않음</t>
    <phoneticPr fontId="5" type="noConversion"/>
  </si>
  <si>
    <t xml:space="preserve">  14   지속적인 근무의 어려움(휴식 필요)</t>
    <phoneticPr fontId="5" type="noConversion"/>
  </si>
  <si>
    <t xml:space="preserve">  17   특별히 없음</t>
    <phoneticPr fontId="5" type="noConversion"/>
  </si>
  <si>
    <t xml:space="preserve">  10   적성, 흥미, 전공에 맞지 않음</t>
    <phoneticPr fontId="5" type="noConversion"/>
  </si>
  <si>
    <t xml:space="preserve">  11   금융 및 보험업</t>
    <phoneticPr fontId="5" type="noConversion"/>
  </si>
  <si>
    <t>98, 99</t>
    <phoneticPr fontId="5" type="noConversion"/>
  </si>
  <si>
    <t>보기값</t>
    <phoneticPr fontId="5" type="noConversion"/>
  </si>
  <si>
    <t>5차년도 본조사</t>
    <phoneticPr fontId="5" type="noConversion"/>
  </si>
  <si>
    <t>2차년도 본조사</t>
    <phoneticPr fontId="5" type="noConversion"/>
  </si>
  <si>
    <t xml:space="preserve">  10   출판, 영상, 방송통신 및 정보서비스업</t>
    <phoneticPr fontId="5" type="noConversion"/>
  </si>
  <si>
    <t xml:space="preserve">  14   사업시설관리 및 사업지원서비스업</t>
    <phoneticPr fontId="5" type="noConversion"/>
  </si>
  <si>
    <t xml:space="preserve">  15   공공행정, 국방 및 사회보장행정</t>
    <phoneticPr fontId="5" type="noConversion"/>
  </si>
  <si>
    <t xml:space="preserve">  16   교육 서비스업</t>
    <phoneticPr fontId="5" type="noConversion"/>
  </si>
  <si>
    <t xml:space="preserve">  19   협회 및 단체, 수리 및 기타 개인서비스업</t>
    <phoneticPr fontId="5" type="noConversion"/>
  </si>
  <si>
    <t>[자영업 희망]한달 평균 기대 순수익</t>
    <phoneticPr fontId="5" type="noConversion"/>
  </si>
  <si>
    <t>[자영업 희망]한달 평균 기대 순수익(범주)</t>
    <phoneticPr fontId="5" type="noConversion"/>
  </si>
  <si>
    <t xml:space="preserve"> 1년 내는 아니더라도 향후 취업 의향</t>
    <phoneticPr fontId="5" type="noConversion"/>
  </si>
  <si>
    <t xml:space="preserve">  1   예</t>
    <phoneticPr fontId="5" type="noConversion"/>
  </si>
  <si>
    <t>8, 9</t>
    <phoneticPr fontId="5" type="noConversion"/>
  </si>
  <si>
    <t xml:space="preserve">  2   아니오</t>
    <phoneticPr fontId="5" type="noConversion"/>
  </si>
  <si>
    <t xml:space="preserve">  9   Don't Know</t>
    <phoneticPr fontId="5" type="noConversion"/>
  </si>
  <si>
    <t xml:space="preserve">  10   복리후생 지원 정도</t>
    <phoneticPr fontId="5" type="noConversion"/>
  </si>
  <si>
    <t xml:space="preserve">  11   이동거리(출퇴근 거리 등)</t>
    <phoneticPr fontId="5" type="noConversion"/>
  </si>
  <si>
    <t xml:space="preserve">  13   시간적 여유(자유로운 활동 보장)</t>
    <phoneticPr fontId="5" type="noConversion"/>
  </si>
  <si>
    <t xml:space="preserve">  15   일자리의 발전 및 사업의 성공 가능성</t>
    <phoneticPr fontId="5" type="noConversion"/>
  </si>
  <si>
    <t xml:space="preserve">  16   일자리의 사회적 인지도</t>
    <phoneticPr fontId="5" type="noConversion"/>
  </si>
  <si>
    <t xml:space="preserve">  2   3개월 이상 6개월 미만</t>
    <phoneticPr fontId="5" type="noConversion"/>
  </si>
  <si>
    <t xml:space="preserve">  3   6개월 이상 1년 미만</t>
    <phoneticPr fontId="5" type="noConversion"/>
  </si>
  <si>
    <t xml:space="preserve">  5   3년 이상</t>
    <phoneticPr fontId="5" type="noConversion"/>
  </si>
  <si>
    <t xml:space="preserve">  1   필요</t>
    <phoneticPr fontId="5" type="noConversion"/>
  </si>
  <si>
    <t xml:space="preserve">  2   불필요</t>
    <phoneticPr fontId="5" type="noConversion"/>
  </si>
  <si>
    <t>* 1차조사 : be03006002에서 1 응답자</t>
    <phoneticPr fontId="5" type="noConversion"/>
  </si>
  <si>
    <t xml:space="preserve">[임금근로 희망]채용과정 배려 필요 </t>
    <phoneticPr fontId="5" type="noConversion"/>
  </si>
  <si>
    <t>[임금근로 희망]채용과정 필요한 배려사항-1</t>
    <phoneticPr fontId="5" type="noConversion"/>
  </si>
  <si>
    <t>[임금근로 희망]채용과정 필요한 배려사항-2</t>
    <phoneticPr fontId="5" type="noConversion"/>
  </si>
  <si>
    <t xml:space="preserve">  9    수화통역사 지원</t>
    <phoneticPr fontId="5" type="noConversion"/>
  </si>
  <si>
    <t>[임금근로 희망]채용과정 필요한 배려사항-3</t>
    <phoneticPr fontId="5" type="noConversion"/>
  </si>
  <si>
    <t>[임금근로 희망]채용과정 필요한 배려사항-11</t>
    <phoneticPr fontId="5" type="noConversion"/>
  </si>
  <si>
    <t>[임금근로 희망]훈련 후 근로 필요 여부</t>
    <phoneticPr fontId="5" type="noConversion"/>
  </si>
  <si>
    <t xml:space="preserve">  1   출퇴근 지원</t>
    <phoneticPr fontId="5" type="noConversion"/>
  </si>
  <si>
    <t xml:space="preserve">  2   사무보조 및 지원(예: 문서작성, 서류철, 전화 등)</t>
    <phoneticPr fontId="5" type="noConversion"/>
  </si>
  <si>
    <t xml:space="preserve">  4   의사소통 지원(수화통역, 대독, 대필 등 포함)</t>
    <phoneticPr fontId="5" type="noConversion"/>
  </si>
  <si>
    <t xml:space="preserve">  5   이동지원(회사내 이동, 출장 등 지원)</t>
    <phoneticPr fontId="5" type="noConversion"/>
  </si>
  <si>
    <t xml:space="preserve">  6   일자리 내 일상생활지원 (예: 식사보조, 화장실 보조 등)</t>
    <phoneticPr fontId="5" type="noConversion"/>
  </si>
  <si>
    <t xml:space="preserve">  4   사무보조를 위한 작업보조기기</t>
    <phoneticPr fontId="5" type="noConversion"/>
  </si>
  <si>
    <t xml:space="preserve">  5   기타</t>
    <phoneticPr fontId="5" type="noConversion"/>
  </si>
  <si>
    <t xml:space="preserve">  13   사업 서비스업</t>
    <phoneticPr fontId="5" type="noConversion"/>
  </si>
  <si>
    <t xml:space="preserve">  16   보건 및 사회복지사업</t>
    <phoneticPr fontId="5" type="noConversion"/>
  </si>
  <si>
    <t xml:space="preserve">  18   기타 공공, 수리 및 개인서비스업</t>
    <phoneticPr fontId="5" type="noConversion"/>
  </si>
  <si>
    <t xml:space="preserve">  20   국제 및 외국기관</t>
    <phoneticPr fontId="5" type="noConversion"/>
  </si>
  <si>
    <t>1개월 이상 근무한 마지막 일자리 근무시작월</t>
    <phoneticPr fontId="7" type="noConversion"/>
  </si>
  <si>
    <t>1개월 이상 근무한 마지막 일자리 근무시작월(계절)</t>
    <phoneticPr fontId="7" type="noConversion"/>
  </si>
  <si>
    <t xml:space="preserve">  91   봄</t>
    <phoneticPr fontId="5" type="noConversion"/>
  </si>
  <si>
    <t xml:space="preserve">  92   여름</t>
    <phoneticPr fontId="5" type="noConversion"/>
  </si>
  <si>
    <t xml:space="preserve">  94   겨울</t>
    <phoneticPr fontId="5" type="noConversion"/>
  </si>
  <si>
    <t>1개월 이상 근무한 마지막 일자리 근무종료월</t>
    <phoneticPr fontId="7" type="noConversion"/>
  </si>
  <si>
    <t>1개월 이상 근무한 마지막 일자리 근무종료월(계절)</t>
    <phoneticPr fontId="7" type="noConversion"/>
  </si>
  <si>
    <t>1개월 이상 근무한 마지막 일자리 종사상 지위</t>
    <phoneticPr fontId="7" type="noConversion"/>
  </si>
  <si>
    <t>1개월 이상 근무한 마지막 일자리 월평균 소득(범주)</t>
    <phoneticPr fontId="7" type="noConversion"/>
  </si>
  <si>
    <t>1개월 이상 근무한 마지막 일자리 그만둔 이유</t>
    <phoneticPr fontId="7" type="noConversion"/>
  </si>
  <si>
    <t xml:space="preserve">  12   장애에 대한 차별과 선입견</t>
    <phoneticPr fontId="5" type="noConversion"/>
  </si>
  <si>
    <t xml:space="preserve">  15   기타</t>
    <phoneticPr fontId="5" type="noConversion"/>
  </si>
  <si>
    <t>1개월 이상 근무한 마지막 일자리 그만둔 이유(기타)</t>
    <phoneticPr fontId="7" type="noConversion"/>
  </si>
  <si>
    <t>1개월 이상 근무한 마지막 일자리 그만둔 이유(장애기인 여부)</t>
    <phoneticPr fontId="7" type="noConversion"/>
  </si>
  <si>
    <t xml:space="preserve">  2   장애로 인한 것이 아님</t>
    <phoneticPr fontId="5" type="noConversion"/>
  </si>
  <si>
    <t>보기값</t>
    <phoneticPr fontId="5" type="noConversion"/>
  </si>
  <si>
    <t>5차년도 본조사</t>
    <phoneticPr fontId="5" type="noConversion"/>
  </si>
  <si>
    <t>4차년도 본조사</t>
    <phoneticPr fontId="5" type="noConversion"/>
  </si>
  <si>
    <t>2차년도 본조사</t>
    <phoneticPr fontId="5" type="noConversion"/>
  </si>
  <si>
    <t>1차년도 본조사</t>
    <phoneticPr fontId="5" type="noConversion"/>
  </si>
  <si>
    <t>빈도</t>
    <phoneticPr fontId="5" type="noConversion"/>
  </si>
  <si>
    <t>5차
(2012년)</t>
    <phoneticPr fontId="5" type="noConversion"/>
  </si>
  <si>
    <t>전체패널</t>
    <phoneticPr fontId="5" type="noConversion"/>
  </si>
  <si>
    <t>○</t>
    <phoneticPr fontId="5" type="noConversion"/>
  </si>
  <si>
    <t xml:space="preserve">  98   Refusal</t>
    <phoneticPr fontId="5" type="noConversion"/>
  </si>
  <si>
    <t xml:space="preserve">  93   가을</t>
    <phoneticPr fontId="5" type="noConversion"/>
  </si>
  <si>
    <t>8, 9</t>
    <phoneticPr fontId="5" type="noConversion"/>
  </si>
  <si>
    <t>자격증 폐지/만료 월(계절)-7</t>
    <phoneticPr fontId="5" type="noConversion"/>
  </si>
  <si>
    <t>c**040804에서 모름/응답거절</t>
    <phoneticPr fontId="5" type="noConversion"/>
  </si>
  <si>
    <t>변수설명</t>
    <phoneticPr fontId="5" type="noConversion"/>
  </si>
  <si>
    <t>결측처리</t>
    <phoneticPr fontId="5" type="noConversion"/>
  </si>
  <si>
    <t xml:space="preserve">  25   정보화 교육</t>
    <phoneticPr fontId="5" type="noConversion"/>
  </si>
  <si>
    <t xml:space="preserve">  26   보호고용</t>
    <phoneticPr fontId="5" type="noConversion"/>
  </si>
  <si>
    <t xml:space="preserve">  27   근로지원인(활동보조인) 지원</t>
    <phoneticPr fontId="5" type="noConversion"/>
  </si>
  <si>
    <t xml:space="preserve">  30   보조공학기기 지원</t>
    <phoneticPr fontId="5" type="noConversion"/>
  </si>
  <si>
    <t xml:space="preserve">  31   기타</t>
    <phoneticPr fontId="5" type="noConversion"/>
  </si>
  <si>
    <t xml:space="preserve">  13   시설자금 무상지원</t>
    <phoneticPr fontId="5" type="noConversion"/>
  </si>
  <si>
    <t xml:space="preserve">  15   표준사업장지원</t>
    <phoneticPr fontId="5" type="noConversion"/>
  </si>
  <si>
    <t xml:space="preserve">  18   신규고용촉진장려금</t>
    <phoneticPr fontId="5" type="noConversion"/>
  </si>
  <si>
    <t xml:space="preserve">  19   지원고용</t>
    <phoneticPr fontId="5" type="noConversion"/>
  </si>
  <si>
    <t xml:space="preserve">  20   직업능력개발(직업훈련)</t>
    <phoneticPr fontId="5" type="noConversion"/>
  </si>
  <si>
    <t xml:space="preserve">  21   직업재활훈련(직업교육, 고용지원, 사후관리)</t>
    <phoneticPr fontId="5" type="noConversion"/>
  </si>
  <si>
    <t>경험한 고용서비스 종류-6</t>
    <phoneticPr fontId="5" type="noConversion"/>
  </si>
  <si>
    <t xml:space="preserve">  1    고용노동부(고용센터)</t>
    <phoneticPr fontId="5" type="noConversion"/>
  </si>
  <si>
    <t xml:space="preserve">  3    보건복지부</t>
    <phoneticPr fontId="5" type="noConversion"/>
  </si>
  <si>
    <t>* 3차조사 이후 : 10번 보기 삭제</t>
    <phoneticPr fontId="5" type="noConversion"/>
  </si>
  <si>
    <t xml:space="preserve">  22   직업능력개발(직업훈련)</t>
    <phoneticPr fontId="5" type="noConversion"/>
  </si>
  <si>
    <t xml:space="preserve">  24   자립생활훈련(일상생활적응훈련, 사회적응훈련)</t>
    <phoneticPr fontId="5" type="noConversion"/>
  </si>
  <si>
    <t xml:space="preserve">* 1차조사 : 지난 3년간 </t>
    <phoneticPr fontId="7" type="noConversion"/>
  </si>
  <si>
    <t>* 2차조사 이후 : 지난 조사 이후</t>
    <phoneticPr fontId="5" type="noConversion"/>
  </si>
  <si>
    <t xml:space="preserve">  9    교육과학기술부(특수학교 포함)</t>
    <phoneticPr fontId="5" type="noConversion"/>
  </si>
  <si>
    <t xml:space="preserve">  10   정보통신부</t>
    <phoneticPr fontId="5" type="noConversion"/>
  </si>
  <si>
    <t>9999998, 9999999</t>
    <phoneticPr fontId="5" type="noConversion"/>
  </si>
  <si>
    <t xml:space="preserve">  12   고용시설 자금융자</t>
    <phoneticPr fontId="5" type="noConversion"/>
  </si>
  <si>
    <t>d**007029</t>
    <phoneticPr fontId="5" type="noConversion"/>
  </si>
  <si>
    <t>취업 직접도움정도-5</t>
    <phoneticPr fontId="5" type="noConversion"/>
  </si>
  <si>
    <t>애로사항(기타)-5</t>
    <phoneticPr fontId="5" type="noConversion"/>
  </si>
  <si>
    <t>지원금액-6</t>
    <phoneticPr fontId="5" type="noConversion"/>
  </si>
  <si>
    <t>지원개수-6</t>
    <phoneticPr fontId="5" type="noConversion"/>
  </si>
  <si>
    <t>정보접근수단(기타)-6</t>
    <phoneticPr fontId="5" type="noConversion"/>
  </si>
  <si>
    <t>참여도-6</t>
    <phoneticPr fontId="5" type="noConversion"/>
  </si>
  <si>
    <t>d**008029</t>
    <phoneticPr fontId="5" type="noConversion"/>
  </si>
  <si>
    <t>취업 도움정도-6</t>
    <phoneticPr fontId="5" type="noConversion"/>
  </si>
  <si>
    <t>d**008031</t>
    <phoneticPr fontId="5" type="noConversion"/>
  </si>
  <si>
    <t>취업 직접도움정도-6</t>
    <phoneticPr fontId="5" type="noConversion"/>
  </si>
  <si>
    <t>d**009001</t>
    <phoneticPr fontId="5" type="noConversion"/>
  </si>
  <si>
    <t>서비스종류-7</t>
    <phoneticPr fontId="5" type="noConversion"/>
  </si>
  <si>
    <t>d**009002</t>
    <phoneticPr fontId="5" type="noConversion"/>
  </si>
  <si>
    <t>d**009013</t>
    <phoneticPr fontId="5" type="noConversion"/>
  </si>
  <si>
    <t>이용횟수-7</t>
    <phoneticPr fontId="5" type="noConversion"/>
  </si>
  <si>
    <t>지원금액-7</t>
    <phoneticPr fontId="5" type="noConversion"/>
  </si>
  <si>
    <t>d**009015</t>
    <phoneticPr fontId="5" type="noConversion"/>
  </si>
  <si>
    <t>참여기간-7</t>
    <phoneticPr fontId="5" type="noConversion"/>
  </si>
  <si>
    <t>d**009016</t>
    <phoneticPr fontId="5" type="noConversion"/>
  </si>
  <si>
    <t>지원개수-7</t>
    <phoneticPr fontId="5" type="noConversion"/>
  </si>
  <si>
    <t>d**009027</t>
    <phoneticPr fontId="5" type="noConversion"/>
  </si>
  <si>
    <t>정보접근수단-7</t>
    <phoneticPr fontId="5" type="noConversion"/>
  </si>
  <si>
    <t>d**009028</t>
    <phoneticPr fontId="5" type="noConversion"/>
  </si>
  <si>
    <t>참여도-7</t>
    <phoneticPr fontId="5" type="noConversion"/>
  </si>
  <si>
    <t>d**009029</t>
    <phoneticPr fontId="5" type="noConversion"/>
  </si>
  <si>
    <t>취업 도움정도-7</t>
    <phoneticPr fontId="5" type="noConversion"/>
  </si>
  <si>
    <t>d**009031</t>
    <phoneticPr fontId="5" type="noConversion"/>
  </si>
  <si>
    <t>d**009030</t>
    <phoneticPr fontId="5" type="noConversion"/>
  </si>
  <si>
    <t>애로사항-7</t>
    <phoneticPr fontId="5" type="noConversion"/>
  </si>
  <si>
    <t>d**009030t</t>
    <phoneticPr fontId="5" type="noConversion"/>
  </si>
  <si>
    <t>애로사항(기타)-7</t>
    <phoneticPr fontId="5" type="noConversion"/>
  </si>
  <si>
    <t>d**010001</t>
    <phoneticPr fontId="5" type="noConversion"/>
  </si>
  <si>
    <t>서비스종류-8</t>
    <phoneticPr fontId="5" type="noConversion"/>
  </si>
  <si>
    <t>d**010002</t>
    <phoneticPr fontId="5" type="noConversion"/>
  </si>
  <si>
    <t>제공기관-8</t>
    <phoneticPr fontId="5" type="noConversion"/>
  </si>
  <si>
    <t>d**010013</t>
    <phoneticPr fontId="5" type="noConversion"/>
  </si>
  <si>
    <t>이용횟수-8</t>
    <phoneticPr fontId="5" type="noConversion"/>
  </si>
  <si>
    <t>참여기간-8</t>
    <phoneticPr fontId="5" type="noConversion"/>
  </si>
  <si>
    <t>d**010016</t>
    <phoneticPr fontId="5" type="noConversion"/>
  </si>
  <si>
    <t>지원개수-8</t>
    <phoneticPr fontId="5" type="noConversion"/>
  </si>
  <si>
    <t>d**010027</t>
    <phoneticPr fontId="5" type="noConversion"/>
  </si>
  <si>
    <t>d**010027t</t>
    <phoneticPr fontId="5" type="noConversion"/>
  </si>
  <si>
    <t>d**010031</t>
    <phoneticPr fontId="5" type="noConversion"/>
  </si>
  <si>
    <t>취업 직접도움정도-8</t>
    <phoneticPr fontId="5" type="noConversion"/>
  </si>
  <si>
    <t>d**010030</t>
    <phoneticPr fontId="5" type="noConversion"/>
  </si>
  <si>
    <t>애로사항-8</t>
    <phoneticPr fontId="5" type="noConversion"/>
  </si>
  <si>
    <t>d**010030t</t>
    <phoneticPr fontId="5" type="noConversion"/>
  </si>
  <si>
    <t xml:space="preserve">  10   신청을 하고 서비스를 받기 위해 기다리는 중임</t>
    <phoneticPr fontId="5" type="noConversion"/>
  </si>
  <si>
    <t>산업코드</t>
    <phoneticPr fontId="5" type="noConversion"/>
  </si>
  <si>
    <t>2차년도 이후</t>
    <phoneticPr fontId="5" type="noConversion"/>
  </si>
  <si>
    <t xml:space="preserve">1차년도 </t>
    <phoneticPr fontId="5" type="noConversion"/>
  </si>
  <si>
    <t>농업, 임업, 어업</t>
    <phoneticPr fontId="5" type="noConversion"/>
  </si>
  <si>
    <t>농업 및 임업</t>
    <phoneticPr fontId="5" type="noConversion"/>
  </si>
  <si>
    <t>광업</t>
    <phoneticPr fontId="5" type="noConversion"/>
  </si>
  <si>
    <t>어업</t>
    <phoneticPr fontId="5" type="noConversion"/>
  </si>
  <si>
    <t>제조업</t>
    <phoneticPr fontId="5" type="noConversion"/>
  </si>
  <si>
    <t>전기, 가스, 증기 및 수도사업</t>
    <phoneticPr fontId="5" type="noConversion"/>
  </si>
  <si>
    <t>하수물 폐기처리, 원료 재생 및 환경 복원업</t>
    <phoneticPr fontId="5" type="noConversion"/>
  </si>
  <si>
    <t>전기 가스 및 수도사업</t>
    <phoneticPr fontId="5" type="noConversion"/>
  </si>
  <si>
    <t>건설업</t>
    <phoneticPr fontId="5" type="noConversion"/>
  </si>
  <si>
    <t>도매 및 소매업</t>
    <phoneticPr fontId="5" type="noConversion"/>
  </si>
  <si>
    <t>운수업</t>
    <phoneticPr fontId="5" type="noConversion"/>
  </si>
  <si>
    <t>숙박 및 음식점업</t>
    <phoneticPr fontId="5" type="noConversion"/>
  </si>
  <si>
    <t>출판, 영상, 방송통신 및 정보 서비스업</t>
    <phoneticPr fontId="5" type="noConversion"/>
  </si>
  <si>
    <t>통신업</t>
    <phoneticPr fontId="5" type="noConversion"/>
  </si>
  <si>
    <t>금융 및 보험업</t>
    <phoneticPr fontId="5" type="noConversion"/>
  </si>
  <si>
    <t>부동산 및 임대업</t>
    <phoneticPr fontId="5" type="noConversion"/>
  </si>
  <si>
    <t>전문, 과학 기술 서비스업</t>
    <phoneticPr fontId="5" type="noConversion"/>
  </si>
  <si>
    <t>사업 서비스업</t>
    <phoneticPr fontId="5" type="noConversion"/>
  </si>
  <si>
    <t>사업시설관리 및 사업지원 서비스업</t>
    <phoneticPr fontId="5" type="noConversion"/>
  </si>
  <si>
    <t>공공행정, 국방 및 사회보장 행정</t>
    <phoneticPr fontId="5" type="noConversion"/>
  </si>
  <si>
    <t>공공행정, 국방 및 사회보장행정</t>
    <phoneticPr fontId="5" type="noConversion"/>
  </si>
  <si>
    <t>교육서비스업</t>
    <phoneticPr fontId="5" type="noConversion"/>
  </si>
  <si>
    <t>보건 및 사회복지사업</t>
    <phoneticPr fontId="5" type="noConversion"/>
  </si>
  <si>
    <t>보건업 및 사회복지서비스업</t>
    <phoneticPr fontId="5" type="noConversion"/>
  </si>
  <si>
    <t>오락, 문화 및 운동관련 사업</t>
    <phoneticPr fontId="5" type="noConversion"/>
  </si>
  <si>
    <t>예술, 스포츠 및 여가관련 서비스업</t>
    <phoneticPr fontId="5" type="noConversion"/>
  </si>
  <si>
    <t>기타공공 수리 및 개인서비스업</t>
    <phoneticPr fontId="5" type="noConversion"/>
  </si>
  <si>
    <t>협회 및 단체 수리 및 기타 개인 서비스업</t>
    <phoneticPr fontId="5" type="noConversion"/>
  </si>
  <si>
    <t>가사 서비스업</t>
    <phoneticPr fontId="5" type="noConversion"/>
  </si>
  <si>
    <t>가구내 고용활동 및 달리 분류되지 않은 자가소비를 위한 재화 및 서비스 생산 활동</t>
    <phoneticPr fontId="5" type="noConversion"/>
  </si>
  <si>
    <t>국제 및 외국기관</t>
    <phoneticPr fontId="5" type="noConversion"/>
  </si>
  <si>
    <t>직업코드</t>
    <phoneticPr fontId="5" type="noConversion"/>
  </si>
  <si>
    <t>관리자</t>
    <phoneticPr fontId="5" type="noConversion"/>
  </si>
  <si>
    <t>고위 임직원 및 관리자</t>
    <phoneticPr fontId="5" type="noConversion"/>
  </si>
  <si>
    <t>전문가 및 관련 종사자</t>
    <phoneticPr fontId="5" type="noConversion"/>
  </si>
  <si>
    <t>전문가</t>
    <phoneticPr fontId="5" type="noConversion"/>
  </si>
  <si>
    <t>사무종사자</t>
    <phoneticPr fontId="5" type="noConversion"/>
  </si>
  <si>
    <t>기술공 및 준전문가</t>
    <phoneticPr fontId="5" type="noConversion"/>
  </si>
  <si>
    <t>서비스종사자</t>
    <phoneticPr fontId="5" type="noConversion"/>
  </si>
  <si>
    <t>판매종사자</t>
    <phoneticPr fontId="5" type="noConversion"/>
  </si>
  <si>
    <t>농림어업 숙련종사자</t>
    <phoneticPr fontId="5" type="noConversion"/>
  </si>
  <si>
    <t>기능원 및 관련 기능 종사자</t>
    <phoneticPr fontId="5" type="noConversion"/>
  </si>
  <si>
    <t>농림어업숙력근로자</t>
    <phoneticPr fontId="5" type="noConversion"/>
  </si>
  <si>
    <t>장치/기계 조작 및 조립종사자</t>
    <phoneticPr fontId="5" type="noConversion"/>
  </si>
  <si>
    <t>기능원 및 기능종사자</t>
    <phoneticPr fontId="5" type="noConversion"/>
  </si>
  <si>
    <t>단순노무종사자</t>
    <phoneticPr fontId="5" type="noConversion"/>
  </si>
  <si>
    <t>장치 기계 조작 및 조립종사자</t>
    <phoneticPr fontId="5" type="noConversion"/>
  </si>
  <si>
    <t>군인</t>
    <phoneticPr fontId="5" type="noConversion"/>
  </si>
  <si>
    <t>단순노무 종사자</t>
    <phoneticPr fontId="5" type="noConversion"/>
  </si>
  <si>
    <t>패널의 조부</t>
    <phoneticPr fontId="5" type="noConversion"/>
  </si>
  <si>
    <t>패널의 배우자의 조부</t>
    <phoneticPr fontId="5" type="noConversion"/>
  </si>
  <si>
    <t>패널의 조모</t>
    <phoneticPr fontId="5" type="noConversion"/>
  </si>
  <si>
    <t>22</t>
    <phoneticPr fontId="5" type="noConversion"/>
  </si>
  <si>
    <t>패널의 둘째 자녀의 배우자</t>
    <phoneticPr fontId="5" type="noConversion"/>
  </si>
  <si>
    <t>13</t>
    <phoneticPr fontId="5" type="noConversion"/>
  </si>
  <si>
    <t>패널의 셋째 자녀</t>
    <phoneticPr fontId="5" type="noConversion"/>
  </si>
  <si>
    <t>23</t>
    <phoneticPr fontId="5" type="noConversion"/>
  </si>
  <si>
    <t>패널의 셋째 자녀의 배우자</t>
    <phoneticPr fontId="5" type="noConversion"/>
  </si>
  <si>
    <t>111</t>
    <phoneticPr fontId="5" type="noConversion"/>
  </si>
  <si>
    <t>패널의 첫째 자녀의 첫째 자녀</t>
    <phoneticPr fontId="5" type="noConversion"/>
  </si>
  <si>
    <t>211</t>
    <phoneticPr fontId="5" type="noConversion"/>
  </si>
  <si>
    <t>패널 첫째 자녀의 첫째 자녀의 배우자</t>
    <phoneticPr fontId="5" type="noConversion"/>
  </si>
  <si>
    <t>112</t>
    <phoneticPr fontId="5" type="noConversion"/>
  </si>
  <si>
    <t>패널의 첫째 자녀의 둘째 자녀</t>
    <phoneticPr fontId="5" type="noConversion"/>
  </si>
  <si>
    <t>7차년도 본조사</t>
    <phoneticPr fontId="5" type="noConversion"/>
  </si>
  <si>
    <t>7차
(2014년)</t>
    <phoneticPr fontId="5" type="noConversion"/>
  </si>
  <si>
    <t>7차
(2014년)</t>
    <phoneticPr fontId="5" type="noConversion"/>
  </si>
  <si>
    <t xml:space="preserve">  15   뇌전증(간질)장애</t>
    <phoneticPr fontId="5" type="noConversion"/>
  </si>
  <si>
    <t>ba1**025005</t>
    <phoneticPr fontId="5" type="noConversion"/>
  </si>
  <si>
    <t>ba1**025008</t>
    <phoneticPr fontId="5" type="noConversion"/>
  </si>
  <si>
    <t>현재 하고 있는 일에 대한 열정 정도</t>
    <phoneticPr fontId="5" type="noConversion"/>
  </si>
  <si>
    <t>현재 하고 있는 일에 대한 즐거움 정도</t>
    <phoneticPr fontId="5" type="noConversion"/>
  </si>
  <si>
    <t>현재 하고 있는 일에 대한 보람 정도</t>
    <phoneticPr fontId="5" type="noConversion"/>
  </si>
  <si>
    <t>현재 하고 있는 일에 대한 지속 희망 정도</t>
    <phoneticPr fontId="5" type="noConversion"/>
  </si>
  <si>
    <t>현재 하고 있는 업무에 대한 전반적 만족도</t>
    <phoneticPr fontId="5" type="noConversion"/>
  </si>
  <si>
    <t>ba2**028004</t>
    <phoneticPr fontId="5" type="noConversion"/>
  </si>
  <si>
    <t>ba2**028005</t>
    <phoneticPr fontId="5" type="noConversion"/>
  </si>
  <si>
    <t>ba2**028006</t>
    <phoneticPr fontId="5" type="noConversion"/>
  </si>
  <si>
    <t>ba2**028007</t>
    <phoneticPr fontId="5" type="noConversion"/>
  </si>
  <si>
    <t xml:space="preserve">  3    받을 의향이 없다</t>
  </si>
  <si>
    <t>ba1**028008</t>
    <phoneticPr fontId="5" type="noConversion"/>
  </si>
  <si>
    <t>bc1**019008</t>
    <phoneticPr fontId="5" type="noConversion"/>
  </si>
  <si>
    <t>7차년도 본조사</t>
    <phoneticPr fontId="5" type="noConversion"/>
  </si>
  <si>
    <t>e**005017</t>
    <phoneticPr fontId="5" type="noConversion"/>
  </si>
  <si>
    <t xml:space="preserve">  3   비용지원 미흡</t>
    <phoneticPr fontId="5" type="noConversion"/>
  </si>
  <si>
    <t xml:space="preserve">  4   훈련내용이나 방법의 부실</t>
    <phoneticPr fontId="5" type="noConversion"/>
  </si>
  <si>
    <t xml:space="preserve">  7   훈련 교사/강사의 자질 부족</t>
    <phoneticPr fontId="5" type="noConversion"/>
  </si>
  <si>
    <t>첫 번째 직업교육훈련 - 부족했던 점(기타)</t>
    <phoneticPr fontId="5" type="noConversion"/>
  </si>
  <si>
    <t>7차
(2014년)</t>
    <phoneticPr fontId="5" type="noConversion"/>
  </si>
  <si>
    <t>6차
(2013년)</t>
    <phoneticPr fontId="5" type="noConversion"/>
  </si>
  <si>
    <t xml:space="preserve">              15    뇌전증(간질)장애</t>
    <phoneticPr fontId="5" type="noConversion"/>
  </si>
  <si>
    <t xml:space="preserve">  1    기술사</t>
    <phoneticPr fontId="5" type="noConversion"/>
  </si>
  <si>
    <t>8차년도 본조사</t>
    <phoneticPr fontId="5" type="noConversion"/>
  </si>
  <si>
    <t>빈도</t>
    <phoneticPr fontId="5" type="noConversion"/>
  </si>
  <si>
    <t>sq**001028t</t>
    <phoneticPr fontId="5" type="noConversion"/>
  </si>
  <si>
    <t>100.0</t>
    <phoneticPr fontId="5" type="noConversion"/>
  </si>
  <si>
    <t>8차
(2015년)</t>
    <phoneticPr fontId="5" type="noConversion"/>
  </si>
  <si>
    <t>sq**003028에서 3 응답자</t>
    <phoneticPr fontId="5" type="noConversion"/>
  </si>
  <si>
    <t>sq**003004에서 1 응답자</t>
    <phoneticPr fontId="5" type="noConversion"/>
  </si>
  <si>
    <t>(sq**003008=3 제외)</t>
    <phoneticPr fontId="5" type="noConversion"/>
  </si>
  <si>
    <t xml:space="preserve">  2    사업내용 변경</t>
    <phoneticPr fontId="5" type="noConversion"/>
  </si>
  <si>
    <t>지난조사 이후 일한 총 일자리ID-1</t>
    <phoneticPr fontId="5" type="noConversion"/>
  </si>
  <si>
    <t>지난조사 기준 수정된 사업내용-2</t>
    <phoneticPr fontId="5" type="noConversion"/>
  </si>
  <si>
    <t>지난조사 시 조사된 일자리 정보 수정 필요 여부-4</t>
    <phoneticPr fontId="5" type="noConversion"/>
  </si>
  <si>
    <t>해당 일자리 최종 종사상 지위-3</t>
    <phoneticPr fontId="5" type="noConversion"/>
  </si>
  <si>
    <t>지난조사 기준 수정된 사업내용-4</t>
    <phoneticPr fontId="5" type="noConversion"/>
  </si>
  <si>
    <t>지난조사 이후 일자리 사업내용-4</t>
    <phoneticPr fontId="5" type="noConversion"/>
  </si>
  <si>
    <t>지난조사 이후 일한 총 일자리ID-4</t>
    <phoneticPr fontId="5" type="noConversion"/>
  </si>
  <si>
    <t>지난조사 이후 일자리 주업선택</t>
    <phoneticPr fontId="5" type="noConversion"/>
  </si>
  <si>
    <t>지난조사 이후 일자리 지속여부-5</t>
    <phoneticPr fontId="5" type="noConversion"/>
  </si>
  <si>
    <t>변수명</t>
    <phoneticPr fontId="5" type="noConversion"/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</si>
  <si>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</si>
  <si>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</si>
  <si>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</si>
  <si>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</si>
  <si>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8차년도 본조사</t>
    <phoneticPr fontId="5" type="noConversion"/>
  </si>
  <si>
    <t>6차
(2013년)</t>
    <phoneticPr fontId="5" type="noConversion"/>
  </si>
  <si>
    <t>5차
(2012년)</t>
    <phoneticPr fontId="5" type="noConversion"/>
  </si>
  <si>
    <t>4차
(2011년)</t>
    <phoneticPr fontId="5" type="noConversion"/>
  </si>
  <si>
    <t>3차
(2010년)</t>
    <phoneticPr fontId="5" type="noConversion"/>
  </si>
  <si>
    <t>2차
(2009년)</t>
    <phoneticPr fontId="5" type="noConversion"/>
  </si>
  <si>
    <t>1차
(2008년)</t>
    <phoneticPr fontId="5" type="noConversion"/>
  </si>
  <si>
    <t>전체패널</t>
    <phoneticPr fontId="5" type="noConversion"/>
  </si>
  <si>
    <t>○</t>
    <phoneticPr fontId="5" type="noConversion"/>
  </si>
  <si>
    <t xml:space="preserve">  </t>
    <phoneticPr fontId="5" type="noConversion"/>
  </si>
  <si>
    <t xml:space="preserve">   </t>
    <phoneticPr fontId="5" type="noConversion"/>
  </si>
  <si>
    <t xml:space="preserve">  1   유배우(결혼/동거)</t>
    <phoneticPr fontId="5" type="noConversion"/>
  </si>
  <si>
    <t>8, 9</t>
    <phoneticPr fontId="5" type="noConversion"/>
  </si>
  <si>
    <t xml:space="preserve">  2   이혼</t>
    <phoneticPr fontId="5" type="noConversion"/>
  </si>
  <si>
    <t xml:space="preserve">  3   사별</t>
    <phoneticPr fontId="5" type="noConversion"/>
  </si>
  <si>
    <t xml:space="preserve">  4   별거</t>
    <phoneticPr fontId="5" type="noConversion"/>
  </si>
  <si>
    <t>98, 99</t>
    <phoneticPr fontId="5" type="noConversion"/>
  </si>
  <si>
    <t xml:space="preserve">  98    Refusal</t>
    <phoneticPr fontId="5" type="noConversion"/>
  </si>
  <si>
    <t xml:space="preserve">  99    Don't Know</t>
    <phoneticPr fontId="5" type="noConversion"/>
  </si>
  <si>
    <t xml:space="preserve">  10   석사</t>
    <phoneticPr fontId="5" type="noConversion"/>
  </si>
  <si>
    <t xml:space="preserve">  11   박사</t>
    <phoneticPr fontId="5" type="noConversion"/>
  </si>
  <si>
    <t>전체패널</t>
    <phoneticPr fontId="5" type="noConversion"/>
  </si>
  <si>
    <t xml:space="preserve">  1    재학</t>
    <phoneticPr fontId="5" type="noConversion"/>
  </si>
  <si>
    <t>8, 9</t>
    <phoneticPr fontId="5" type="noConversion"/>
  </si>
  <si>
    <t>○</t>
    <phoneticPr fontId="5" type="noConversion"/>
  </si>
  <si>
    <t xml:space="preserve">  2    중퇴</t>
    <phoneticPr fontId="5" type="noConversion"/>
  </si>
  <si>
    <t xml:space="preserve">  3    수료</t>
    <phoneticPr fontId="5" type="noConversion"/>
  </si>
  <si>
    <t xml:space="preserve">  4    졸업</t>
    <phoneticPr fontId="5" type="noConversion"/>
  </si>
  <si>
    <t xml:space="preserve">  5    휴학</t>
    <phoneticPr fontId="5" type="noConversion"/>
  </si>
  <si>
    <t xml:space="preserve">  6    검정고시 자격취득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</si>
  <si>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</si>
  <si>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</si>
  <si>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>전체패널</t>
    <phoneticPr fontId="5" type="noConversion"/>
  </si>
  <si>
    <t xml:space="preserve">   </t>
    <phoneticPr fontId="5" type="noConversion"/>
  </si>
  <si>
    <t xml:space="preserve">  10   석사</t>
    <phoneticPr fontId="5" type="noConversion"/>
  </si>
  <si>
    <t xml:space="preserve">  11   박사</t>
    <phoneticPr fontId="5" type="noConversion"/>
  </si>
  <si>
    <t xml:space="preserve"> </t>
    <phoneticPr fontId="5" type="noConversion"/>
  </si>
  <si>
    <t xml:space="preserve">  1    바뀌지 않았음</t>
    <phoneticPr fontId="5" type="noConversion"/>
  </si>
  <si>
    <t xml:space="preserve">  2    학교</t>
    <phoneticPr fontId="5" type="noConversion"/>
  </si>
  <si>
    <t xml:space="preserve">  3    졸업여부</t>
    <phoneticPr fontId="5" type="noConversion"/>
  </si>
  <si>
    <t xml:space="preserve">  4    학년</t>
    <phoneticPr fontId="5" type="noConversion"/>
  </si>
  <si>
    <t>*2, 3차조사는 해당값이 변한 경우에만 기재</t>
    <phoneticPr fontId="5" type="noConversion"/>
  </si>
  <si>
    <t>98, 99</t>
    <phoneticPr fontId="5" type="noConversion"/>
  </si>
  <si>
    <t xml:space="preserve">  98    Refusal</t>
    <phoneticPr fontId="5" type="noConversion"/>
  </si>
  <si>
    <t xml:space="preserve">  99    Don't Know</t>
    <phoneticPr fontId="5" type="noConversion"/>
  </si>
  <si>
    <t>지난 조사 시 조사된 장애유형</t>
    <phoneticPr fontId="5" type="noConversion"/>
  </si>
  <si>
    <t xml:space="preserve">  6    지적장애</t>
    <phoneticPr fontId="5" type="noConversion"/>
  </si>
  <si>
    <t xml:space="preserve">  7    자폐성장애</t>
    <phoneticPr fontId="5" type="noConversion"/>
  </si>
  <si>
    <t xml:space="preserve">  10   심장장애</t>
    <phoneticPr fontId="5" type="noConversion"/>
  </si>
  <si>
    <t xml:space="preserve">  11   호흡기장애</t>
    <phoneticPr fontId="5" type="noConversion"/>
  </si>
  <si>
    <t xml:space="preserve">  12   간장애</t>
    <phoneticPr fontId="5" type="noConversion"/>
  </si>
  <si>
    <t xml:space="preserve">  13   안면장애</t>
    <phoneticPr fontId="5" type="noConversion"/>
  </si>
  <si>
    <t xml:space="preserve">  14   장루/요루장애</t>
    <phoneticPr fontId="5" type="noConversion"/>
  </si>
  <si>
    <t xml:space="preserve">  15   뇌전증(간질)장애</t>
    <phoneticPr fontId="5" type="noConversion"/>
  </si>
  <si>
    <t>지난 조사 시 조사된 장애등급</t>
    <phoneticPr fontId="5" type="noConversion"/>
  </si>
  <si>
    <t>전체패널</t>
    <phoneticPr fontId="5" type="noConversion"/>
  </si>
  <si>
    <t>○</t>
    <phoneticPr fontId="5" type="noConversion"/>
  </si>
  <si>
    <t>지난 조사 시 조사된 장애부위(지체 3급)</t>
    <phoneticPr fontId="5" type="noConversion"/>
  </si>
  <si>
    <t xml:space="preserve">  1    팔, 손</t>
    <phoneticPr fontId="5" type="noConversion"/>
  </si>
  <si>
    <t xml:space="preserve">  2    그외 기타</t>
    <phoneticPr fontId="5" type="noConversion"/>
  </si>
  <si>
    <t>dq**004005</t>
    <phoneticPr fontId="5" type="noConversion"/>
  </si>
  <si>
    <t>지난 조사 기준 장애정보 수정 필요 여부</t>
    <phoneticPr fontId="5" type="noConversion"/>
  </si>
  <si>
    <t>지난 조사 기준 수정된 장애유형</t>
    <phoneticPr fontId="5" type="noConversion"/>
  </si>
  <si>
    <t xml:space="preserve">  6    지적장애</t>
    <phoneticPr fontId="5" type="noConversion"/>
  </si>
  <si>
    <t xml:space="preserve">  7    자폐성장애</t>
    <phoneticPr fontId="5" type="noConversion"/>
  </si>
  <si>
    <t xml:space="preserve">  10   심장장애</t>
    <phoneticPr fontId="5" type="noConversion"/>
  </si>
  <si>
    <t>지난 조사 기준 수정된 장애등급</t>
    <phoneticPr fontId="5" type="noConversion"/>
  </si>
  <si>
    <t>지난 조사 기준 수정된 장애부위(지체 3급)</t>
    <phoneticPr fontId="5" type="noConversion"/>
  </si>
  <si>
    <t>dq**004010</t>
    <phoneticPr fontId="5" type="noConversion"/>
  </si>
  <si>
    <t>지난 조사 이후 장애상태 변화 여부</t>
    <phoneticPr fontId="5" type="noConversion"/>
  </si>
  <si>
    <t>지난 조사 이후 장애상태 변화 사항-1</t>
    <phoneticPr fontId="5" type="noConversion"/>
  </si>
  <si>
    <t xml:space="preserve">  2    등록여부 변경</t>
    <phoneticPr fontId="5" type="noConversion"/>
  </si>
  <si>
    <t xml:space="preserve">  3    장애유형 변경</t>
    <phoneticPr fontId="5" type="noConversion"/>
  </si>
  <si>
    <t xml:space="preserve">  4    장애등급 변경</t>
    <phoneticPr fontId="5" type="noConversion"/>
  </si>
  <si>
    <t xml:space="preserve">  5    장애부위 변경</t>
    <phoneticPr fontId="5" type="noConversion"/>
  </si>
  <si>
    <t>지난 조사 이후 장애상태 변화 사항-2</t>
    <phoneticPr fontId="5" type="noConversion"/>
  </si>
  <si>
    <t>지난 조사 이후 장애상태 변화 사항-3</t>
    <phoneticPr fontId="5" type="noConversion"/>
  </si>
  <si>
    <t>지난 조사 이후 장애상태 변화 사항-4</t>
    <phoneticPr fontId="5" type="noConversion"/>
  </si>
  <si>
    <t>지난 조사 이후 변화한 장애유형</t>
    <phoneticPr fontId="5" type="noConversion"/>
  </si>
  <si>
    <t xml:space="preserve">  11   호흡기장애</t>
    <phoneticPr fontId="5" type="noConversion"/>
  </si>
  <si>
    <t xml:space="preserve">  12   간장애</t>
    <phoneticPr fontId="5" type="noConversion"/>
  </si>
  <si>
    <t xml:space="preserve">  13   안면장애</t>
    <phoneticPr fontId="5" type="noConversion"/>
  </si>
  <si>
    <t xml:space="preserve">  14   장루/요루장애</t>
    <phoneticPr fontId="5" type="noConversion"/>
  </si>
  <si>
    <t xml:space="preserve">  15   뇌전증(간질)장애</t>
    <phoneticPr fontId="5" type="noConversion"/>
  </si>
  <si>
    <t>지난 조사 이후 변화한 장애등급</t>
    <phoneticPr fontId="5" type="noConversion"/>
  </si>
  <si>
    <t>지난 조사 이후 변화한 장애부위(지체 3급)</t>
    <phoneticPr fontId="5" type="noConversion"/>
  </si>
  <si>
    <t xml:space="preserve">  1    팔, 손</t>
    <phoneticPr fontId="5" type="noConversion"/>
  </si>
  <si>
    <t xml:space="preserve">  2    그외 기타</t>
    <phoneticPr fontId="5" type="noConversion"/>
  </si>
  <si>
    <t>장애상태가 가장 마지막으로 변화한 연도</t>
    <phoneticPr fontId="5" type="noConversion"/>
  </si>
  <si>
    <t>장애상태가 가장 마지막으로 변화한 월</t>
    <phoneticPr fontId="5" type="noConversion"/>
  </si>
  <si>
    <t>장애상태가 가장 마지막으로 변화한 월(계절)</t>
    <phoneticPr fontId="5" type="noConversion"/>
  </si>
  <si>
    <t>지난 조사 이후 장애상태가 변한 이유</t>
    <phoneticPr fontId="5" type="noConversion"/>
  </si>
  <si>
    <t xml:space="preserve">  1   장애정도의 심화 또는 호전으로 인해</t>
    <phoneticPr fontId="5" type="noConversion"/>
  </si>
  <si>
    <t>* 4차조사부터 보기 변경</t>
    <phoneticPr fontId="5" type="noConversion"/>
  </si>
  <si>
    <t xml:space="preserve">  2   다른 장애가 발생해서(질환 및 질병, 사고)</t>
    <phoneticPr fontId="5" type="noConversion"/>
  </si>
  <si>
    <t xml:space="preserve">  3   등록 시 장애에 대한 판정 착오</t>
    <phoneticPr fontId="5" type="noConversion"/>
  </si>
  <si>
    <t xml:space="preserve">  4   장애등급 재심사의 결과로</t>
    <phoneticPr fontId="5" type="noConversion"/>
  </si>
  <si>
    <t xml:space="preserve">  5   기타</t>
    <phoneticPr fontId="5" type="noConversion"/>
  </si>
  <si>
    <t>지난 조사 이후 장애상태가 변한 이유(기타)</t>
    <phoneticPr fontId="5" type="noConversion"/>
  </si>
  <si>
    <t>현재 최종 장애유형</t>
    <phoneticPr fontId="5" type="noConversion"/>
  </si>
  <si>
    <t>현재 최종 장애등급</t>
    <phoneticPr fontId="5" type="noConversion"/>
  </si>
  <si>
    <t>현재 최종 장애부위(지체 3급)</t>
    <phoneticPr fontId="5" type="noConversion"/>
  </si>
  <si>
    <t>최종 장애유형 확인</t>
    <phoneticPr fontId="5" type="noConversion"/>
  </si>
  <si>
    <t>최초 등록한 연도</t>
    <phoneticPr fontId="5" type="noConversion"/>
  </si>
  <si>
    <t xml:space="preserve">  </t>
    <phoneticPr fontId="5" type="noConversion"/>
  </si>
  <si>
    <t xml:space="preserve">  9998   Refusal</t>
    <phoneticPr fontId="5" type="noConversion"/>
  </si>
  <si>
    <t>9998, 9999</t>
    <phoneticPr fontId="5" type="noConversion"/>
  </si>
  <si>
    <t xml:space="preserve">  9999   Don't Know</t>
    <phoneticPr fontId="5" type="noConversion"/>
  </si>
  <si>
    <t>최초 등록한 월</t>
    <phoneticPr fontId="5" type="noConversion"/>
  </si>
  <si>
    <t>98, 99</t>
    <phoneticPr fontId="5" type="noConversion"/>
  </si>
  <si>
    <t>최초 등록한 월(계절)</t>
    <phoneticPr fontId="5" type="noConversion"/>
  </si>
  <si>
    <t xml:space="preserve">  98    Refusal</t>
    <phoneticPr fontId="5" type="noConversion"/>
  </si>
  <si>
    <t xml:space="preserve">  99    Don't Know</t>
    <phoneticPr fontId="5" type="noConversion"/>
  </si>
  <si>
    <t>지난 조사 중복장애 있음</t>
    <phoneticPr fontId="5" type="noConversion"/>
  </si>
  <si>
    <t xml:space="preserve">  1    바뀌지 않았음</t>
    <phoneticPr fontId="5" type="noConversion"/>
  </si>
  <si>
    <t xml:space="preserve">  2    중복장애가 취소됨</t>
    <phoneticPr fontId="5" type="noConversion"/>
  </si>
  <si>
    <t xml:space="preserve">  3    중복장애가 변경됨</t>
    <phoneticPr fontId="5" type="noConversion"/>
  </si>
  <si>
    <t>*2차조사는 해당값이 변한 경우에만 기재</t>
    <phoneticPr fontId="5" type="noConversion"/>
  </si>
  <si>
    <t>[지난 조사 중복장애 있음]지난 조사 이후 중복장애 변화한 월(계절)</t>
    <phoneticPr fontId="5" type="noConversion"/>
  </si>
  <si>
    <t>지난 조사 중복장애 없음</t>
    <phoneticPr fontId="5" type="noConversion"/>
  </si>
  <si>
    <t>1차-전체패널, 2차이후-주장애 변경자</t>
    <phoneticPr fontId="5" type="noConversion"/>
  </si>
  <si>
    <t>8, 9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</si>
  <si>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</si>
  <si>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</si>
  <si>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 xml:space="preserve">  1    출생이후~돌</t>
    <phoneticPr fontId="5" type="noConversion"/>
  </si>
  <si>
    <t xml:space="preserve">  2    만1~3세</t>
    <phoneticPr fontId="5" type="noConversion"/>
  </si>
  <si>
    <t xml:space="preserve">  3    만4~6세</t>
    <phoneticPr fontId="5" type="noConversion"/>
  </si>
  <si>
    <t xml:space="preserve">  4    만7~14세</t>
    <phoneticPr fontId="5" type="noConversion"/>
  </si>
  <si>
    <t xml:space="preserve">  5    만15~19세</t>
    <phoneticPr fontId="5" type="noConversion"/>
  </si>
  <si>
    <t xml:space="preserve">  6    만20~29세</t>
    <phoneticPr fontId="5" type="noConversion"/>
  </si>
  <si>
    <t xml:space="preserve">  7    만30~39세</t>
    <phoneticPr fontId="5" type="noConversion"/>
  </si>
  <si>
    <t xml:space="preserve">  8    만40~49세</t>
    <phoneticPr fontId="5" type="noConversion"/>
  </si>
  <si>
    <t xml:space="preserve">  9    만50~59세</t>
    <phoneticPr fontId="5" type="noConversion"/>
  </si>
  <si>
    <t xml:space="preserve">  10   만60세 이상</t>
    <phoneticPr fontId="5" type="noConversion"/>
  </si>
  <si>
    <t>[주 장애 변경 있음] 주 장애 일자리에서 발생한 경우 자의/타의로 그만둔 여부</t>
    <phoneticPr fontId="5" type="noConversion"/>
  </si>
  <si>
    <t>dq**011007</t>
    <phoneticPr fontId="5" type="noConversion"/>
  </si>
  <si>
    <t>dq**011007에서 모름/응답거절</t>
    <phoneticPr fontId="5" type="noConversion"/>
  </si>
  <si>
    <t>장애 관련 사용하고 있는 보장구-기타</t>
    <phoneticPr fontId="5" type="noConversion"/>
  </si>
  <si>
    <t xml:space="preserve">  5    거의 어려움이 없다 : 제시된 내용을 할 수 있는 정도가 96% 이상</t>
    <phoneticPr fontId="5" type="noConversion"/>
  </si>
  <si>
    <t>[ICF01]언어적 능력(쓰기) 정도 측정</t>
    <phoneticPr fontId="5" type="noConversion"/>
  </si>
  <si>
    <t>a**002001~a**002004에서 1, 2 제외 응답자</t>
    <phoneticPr fontId="5" type="noConversion"/>
  </si>
  <si>
    <t>8차
(2015년)</t>
    <phoneticPr fontId="5" type="noConversion"/>
  </si>
  <si>
    <t>지난조사 이후 임금근로 지속하는 패널</t>
    <phoneticPr fontId="5" type="noConversion"/>
  </si>
  <si>
    <t xml:space="preserve">  1    정규직</t>
    <phoneticPr fontId="5" type="noConversion"/>
  </si>
  <si>
    <t>999999998, 999999999</t>
    <phoneticPr fontId="5" type="noConversion"/>
  </si>
  <si>
    <t xml:space="preserve">  14   경북</t>
    <phoneticPr fontId="5" type="noConversion"/>
  </si>
  <si>
    <t>ba1**001011</t>
    <phoneticPr fontId="5" type="noConversion"/>
  </si>
  <si>
    <t>ba1**001012</t>
    <phoneticPr fontId="5" type="noConversion"/>
  </si>
  <si>
    <t xml:space="preserve">  2    사업체명 변경</t>
    <phoneticPr fontId="5" type="noConversion"/>
  </si>
  <si>
    <t xml:space="preserve">  4    정규직여부 변경</t>
    <phoneticPr fontId="5" type="noConversion"/>
  </si>
  <si>
    <t xml:space="preserve">  5    직책 변경</t>
    <phoneticPr fontId="5" type="noConversion"/>
  </si>
  <si>
    <t xml:space="preserve">  6    근무시간제 변경</t>
    <phoneticPr fontId="5" type="noConversion"/>
  </si>
  <si>
    <t xml:space="preserve">  10   특별히 없음</t>
    <phoneticPr fontId="5" type="noConversion"/>
  </si>
  <si>
    <t xml:space="preserve">  7    시민단체, 종교단체</t>
    <phoneticPr fontId="5" type="noConversion"/>
  </si>
  <si>
    <t xml:space="preserve">  8    정부 또는 지자체 창출 일자리(공공근로, 희망근로, 자활근로 등)</t>
    <phoneticPr fontId="5" type="noConversion"/>
  </si>
  <si>
    <t>999998, 999999</t>
    <phoneticPr fontId="5" type="noConversion"/>
  </si>
  <si>
    <t>ba1**006012</t>
    <phoneticPr fontId="5" type="noConversion"/>
  </si>
  <si>
    <t>주로 일하는 장소</t>
    <phoneticPr fontId="5" type="noConversion"/>
  </si>
  <si>
    <t>ba1**006002</t>
    <phoneticPr fontId="5" type="noConversion"/>
  </si>
  <si>
    <t xml:space="preserve">  1    이미 정해진 고용계약기간이 만료되기 때문에</t>
    <phoneticPr fontId="5" type="noConversion"/>
  </si>
  <si>
    <t xml:space="preserve">  2    묵시적,관행적으로 계약이 종료될 것이기 때문에</t>
    <phoneticPr fontId="5" type="noConversion"/>
  </si>
  <si>
    <t xml:space="preserve">  3    사업주가 그만두라면 언제든지 그만둔다는 조건(임시직 등)으로 채용되었으므로</t>
    <phoneticPr fontId="5" type="noConversion"/>
  </si>
  <si>
    <t xml:space="preserve">  4    현재 하는 업무(프로젝트)가 끝나기 때문에</t>
    <phoneticPr fontId="5" type="noConversion"/>
  </si>
  <si>
    <t xml:space="preserve">  5    현재의 일자리에서 전에 일하던 사람이 복귀하기 때문에</t>
    <phoneticPr fontId="5" type="noConversion"/>
  </si>
  <si>
    <t xml:space="preserve">  6    특정 계절 동안만 일할 수 있기 때문에</t>
    <phoneticPr fontId="5" type="noConversion"/>
  </si>
  <si>
    <t xml:space="preserve">  8    규정,관행상 퇴직하는 연령에 도달하기 때문에</t>
    <phoneticPr fontId="5" type="noConversion"/>
  </si>
  <si>
    <t xml:space="preserve">  10   학업,가족부양,건강 등의 이유로</t>
    <phoneticPr fontId="5" type="noConversion"/>
  </si>
  <si>
    <t>ba1**006013t</t>
    <phoneticPr fontId="5" type="noConversion"/>
  </si>
  <si>
    <t xml:space="preserve">  1    직접고용 </t>
    <phoneticPr fontId="5" type="noConversion"/>
  </si>
  <si>
    <t xml:space="preserve">  2    간접고용 </t>
    <phoneticPr fontId="5" type="noConversion"/>
  </si>
  <si>
    <t xml:space="preserve">  3    특수고용 </t>
    <phoneticPr fontId="5" type="noConversion"/>
  </si>
  <si>
    <t xml:space="preserve"> 9999   Don't Know</t>
    <phoneticPr fontId="5" type="noConversion"/>
  </si>
  <si>
    <t>ba1**007007</t>
    <phoneticPr fontId="5" type="noConversion"/>
  </si>
  <si>
    <t xml:space="preserve"> 99998   Refusal</t>
    <phoneticPr fontId="5" type="noConversion"/>
  </si>
  <si>
    <t xml:space="preserve"> 99999   Don't Know</t>
    <phoneticPr fontId="5" type="noConversion"/>
  </si>
  <si>
    <t>ba1**007008</t>
    <phoneticPr fontId="5" type="noConversion"/>
  </si>
  <si>
    <t xml:space="preserve">  1   본인의 판단</t>
    <phoneticPr fontId="5" type="noConversion"/>
  </si>
  <si>
    <t xml:space="preserve">  4   기타</t>
    <phoneticPr fontId="5" type="noConversion"/>
  </si>
  <si>
    <t>ba1**007008에서 4 응답자</t>
    <phoneticPr fontId="5" type="noConversion"/>
  </si>
  <si>
    <t xml:space="preserve">  1    지난해 6월</t>
    <phoneticPr fontId="5" type="noConversion"/>
  </si>
  <si>
    <t>ba1**008012</t>
    <phoneticPr fontId="5" type="noConversion"/>
  </si>
  <si>
    <t>ba1**002006에서 2 응답자</t>
    <phoneticPr fontId="5" type="noConversion"/>
  </si>
  <si>
    <t xml:space="preserve">  1   지금 직장에서 퇴직(또는 정리해고) 후 다시 재취업되었기 때문</t>
    <phoneticPr fontId="5" type="noConversion"/>
  </si>
  <si>
    <t xml:space="preserve">  2   전일제 일자리를 구할 수 없어서</t>
    <phoneticPr fontId="5" type="noConversion"/>
  </si>
  <si>
    <t xml:space="preserve">  6   육아, 자녀 돌봄</t>
    <phoneticPr fontId="5" type="noConversion"/>
  </si>
  <si>
    <t xml:space="preserve">  7   학업/직업훈련 때문에</t>
    <phoneticPr fontId="5" type="noConversion"/>
  </si>
  <si>
    <t xml:space="preserve">  9   경험을 쌓을 수 있어서</t>
    <phoneticPr fontId="5" type="noConversion"/>
  </si>
  <si>
    <t xml:space="preserve">  11  돈이 급해서</t>
    <phoneticPr fontId="5" type="noConversion"/>
  </si>
  <si>
    <t xml:space="preserve">  13  장애 이외의 건강문제로 이런 일 말고는 할 수 없었기 때문에</t>
    <phoneticPr fontId="5" type="noConversion"/>
  </si>
  <si>
    <t xml:space="preserve">  14  은퇴 후 소일거리</t>
    <phoneticPr fontId="5" type="noConversion"/>
  </si>
  <si>
    <t xml:space="preserve">  15  일의 성격 상 계절적이어서</t>
    <phoneticPr fontId="5" type="noConversion"/>
  </si>
  <si>
    <t xml:space="preserve">  98  Refusal</t>
    <phoneticPr fontId="5" type="noConversion"/>
  </si>
  <si>
    <t>ba1**008012t</t>
    <phoneticPr fontId="5" type="noConversion"/>
  </si>
  <si>
    <t>ba1**008012에서 16 응답자</t>
    <phoneticPr fontId="5" type="noConversion"/>
  </si>
  <si>
    <t xml:space="preserve">  4   전혀 희망하지 않는다</t>
    <phoneticPr fontId="5" type="noConversion"/>
  </si>
  <si>
    <t xml:space="preserve"> 9999998   Refusal</t>
    <phoneticPr fontId="5" type="noConversion"/>
  </si>
  <si>
    <t xml:space="preserve"> 9999999   Don't Know</t>
    <phoneticPr fontId="5" type="noConversion"/>
  </si>
  <si>
    <t xml:space="preserve">  10   생리휴가</t>
    <phoneticPr fontId="5" type="noConversion"/>
  </si>
  <si>
    <t xml:space="preserve">  11   출산휴가</t>
    <phoneticPr fontId="5" type="noConversion"/>
  </si>
  <si>
    <t xml:space="preserve">  12   육아휴직</t>
    <phoneticPr fontId="5" type="noConversion"/>
  </si>
  <si>
    <t xml:space="preserve">  13   휴업보상</t>
    <phoneticPr fontId="5" type="noConversion"/>
  </si>
  <si>
    <t xml:space="preserve">  14   식사비용보조</t>
    <phoneticPr fontId="5" type="noConversion"/>
  </si>
  <si>
    <t xml:space="preserve">  16   주택마련 지원</t>
    <phoneticPr fontId="5" type="noConversion"/>
  </si>
  <si>
    <t xml:space="preserve">  17   경조사 지원</t>
    <phoneticPr fontId="5" type="noConversion"/>
  </si>
  <si>
    <t xml:space="preserve">  18   휴양(휴가) 비용 지원</t>
    <phoneticPr fontId="5" type="noConversion"/>
  </si>
  <si>
    <t xml:space="preserve">  19   제공되는 것이 없음</t>
    <phoneticPr fontId="5" type="noConversion"/>
  </si>
  <si>
    <t>ba1**011001</t>
    <phoneticPr fontId="5" type="noConversion"/>
  </si>
  <si>
    <t xml:space="preserve">  6    근로조건(임금, 복리후생, 노동시간 등)의 문제</t>
    <phoneticPr fontId="5" type="noConversion"/>
  </si>
  <si>
    <t xml:space="preserve">  7    근무환경(장애인편의시설, 작업환경)의 문제</t>
    <phoneticPr fontId="5" type="noConversion"/>
  </si>
  <si>
    <t xml:space="preserve">  10   대인관계 문제(동료 또는 상사와의 마찰)</t>
    <phoneticPr fontId="5" type="noConversion"/>
  </si>
  <si>
    <t xml:space="preserve">  11   장애에 대한 차별과 선입견</t>
    <phoneticPr fontId="5" type="noConversion"/>
  </si>
  <si>
    <t xml:space="preserve">  13   고용계약기간(기간제, 임시직)이 다 되어옴</t>
    <phoneticPr fontId="5" type="noConversion"/>
  </si>
  <si>
    <t xml:space="preserve">  14   근무하고 있는 회사의 경영 악화</t>
    <phoneticPr fontId="5" type="noConversion"/>
  </si>
  <si>
    <t xml:space="preserve">  15   지속적인 근무의 어려움(휴식 필요)</t>
    <phoneticPr fontId="5" type="noConversion"/>
  </si>
  <si>
    <t xml:space="preserve">  16   개인적 사유 발생(학업, 육아, 가사, 돌봄 등) </t>
    <phoneticPr fontId="5" type="noConversion"/>
  </si>
  <si>
    <t xml:space="preserve">  17   기타</t>
    <phoneticPr fontId="5" type="noConversion"/>
  </si>
  <si>
    <t xml:space="preserve">  18   특별히 없음</t>
    <phoneticPr fontId="5" type="noConversion"/>
  </si>
  <si>
    <t>ba1**011002</t>
    <phoneticPr fontId="5" type="noConversion"/>
  </si>
  <si>
    <t>(ba1**011002에서 18 제외 응답자)</t>
    <phoneticPr fontId="5" type="noConversion"/>
  </si>
  <si>
    <t>ba1**011006</t>
    <phoneticPr fontId="5" type="noConversion"/>
  </si>
  <si>
    <t xml:space="preserve">  11   고용계약기간(기간제, 임시직, 은퇴)이 다 되어옴</t>
    <phoneticPr fontId="5" type="noConversion"/>
  </si>
  <si>
    <t xml:space="preserve">  12   근무하고 있는 회사의 경영 악화</t>
    <phoneticPr fontId="5" type="noConversion"/>
  </si>
  <si>
    <t xml:space="preserve">  15   창업을 위해</t>
    <phoneticPr fontId="5" type="noConversion"/>
  </si>
  <si>
    <t xml:space="preserve">  16   기타</t>
    <phoneticPr fontId="5" type="noConversion"/>
  </si>
  <si>
    <t xml:space="preserve">  17   특별히 없음</t>
    <phoneticPr fontId="5" type="noConversion"/>
  </si>
  <si>
    <t>ba1**011007</t>
    <phoneticPr fontId="5" type="noConversion"/>
  </si>
  <si>
    <t>(ba1**011007에서 17 제외 응답자)</t>
    <phoneticPr fontId="5" type="noConversion"/>
  </si>
  <si>
    <t xml:space="preserve">  6    선배, 지인, 사업인계자로부터 기술 전수</t>
    <phoneticPr fontId="5" type="noConversion"/>
  </si>
  <si>
    <t>ba1**011011t</t>
    <phoneticPr fontId="5" type="noConversion"/>
  </si>
  <si>
    <t>(ba1**011011에서 11 제외 응답자)</t>
    <phoneticPr fontId="5" type="noConversion"/>
  </si>
  <si>
    <t xml:space="preserve">  1    정보접근을 위한 작업보조기기</t>
    <phoneticPr fontId="5" type="noConversion"/>
  </si>
  <si>
    <t xml:space="preserve">  6    업무 수행시 작업보조기기가 필요하지 않음</t>
    <phoneticPr fontId="5" type="noConversion"/>
  </si>
  <si>
    <t xml:space="preserve">  9    주 작업장에 장애편의시설이 필요하지 않음</t>
    <phoneticPr fontId="5" type="noConversion"/>
  </si>
  <si>
    <t>ba1**022005</t>
    <phoneticPr fontId="5" type="noConversion"/>
  </si>
  <si>
    <t>ba1**023002</t>
    <phoneticPr fontId="5" type="noConversion"/>
  </si>
  <si>
    <t>ba1**023005</t>
    <phoneticPr fontId="5" type="noConversion"/>
  </si>
  <si>
    <t>ba1**023002에서 1 응답자</t>
    <phoneticPr fontId="5" type="noConversion"/>
  </si>
  <si>
    <t xml:space="preserve">  6    기타</t>
    <phoneticPr fontId="5" type="noConversion"/>
  </si>
  <si>
    <t xml:space="preserve">  4    객관적 평가 없이 업무능력이 떨어진다고 하여 특별급여나 상여금 등을 
        지급받지 못했다</t>
    <phoneticPr fontId="5" type="noConversion"/>
  </si>
  <si>
    <t xml:space="preserve">  10    일자리에서 제공하기로 되어있는 복리후생(4대보험, 유급휴가, 병가 등)을
         받지 못햇다</t>
    <phoneticPr fontId="5" type="noConversion"/>
  </si>
  <si>
    <t>(ba1**024001에서 12 제외 응답자)</t>
    <phoneticPr fontId="5" type="noConversion"/>
  </si>
  <si>
    <t>ba1**025004</t>
    <phoneticPr fontId="5" type="noConversion"/>
  </si>
  <si>
    <t>ba1**025006</t>
    <phoneticPr fontId="5" type="noConversion"/>
  </si>
  <si>
    <t>현재 하고 있는 일에 대한 보람 정도</t>
    <phoneticPr fontId="5" type="noConversion"/>
  </si>
  <si>
    <t>ba1**025007</t>
    <phoneticPr fontId="5" type="noConversion"/>
  </si>
  <si>
    <t>현재 하고 있는 업무에 대한 전반적 만족도</t>
    <phoneticPr fontId="5" type="noConversion"/>
  </si>
  <si>
    <t>ba1**026011</t>
    <phoneticPr fontId="5" type="noConversion"/>
  </si>
  <si>
    <t>일자리 만족도(교육훈련 기회)</t>
    <phoneticPr fontId="5" type="noConversion"/>
  </si>
  <si>
    <t>ba1**026012</t>
    <phoneticPr fontId="5" type="noConversion"/>
  </si>
  <si>
    <t>일자리 만족도(장애인에 대한 이해와 수용정도)</t>
    <phoneticPr fontId="5" type="noConversion"/>
  </si>
  <si>
    <t xml:space="preserve">  1    전문지식이나 기술(자격증)</t>
    <phoneticPr fontId="5" type="noConversion"/>
  </si>
  <si>
    <t>8차년도 본조사</t>
    <phoneticPr fontId="5" type="noConversion"/>
  </si>
  <si>
    <t>지난 조사 이후 일자리 정보 변화 여부</t>
    <phoneticPr fontId="5" type="noConversion"/>
  </si>
  <si>
    <t>변수명</t>
    <phoneticPr fontId="5" type="noConversion"/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</si>
  <si>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</si>
  <si>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</si>
  <si>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</si>
  <si>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</si>
  <si>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7차년도 본조사</t>
    <phoneticPr fontId="5" type="noConversion"/>
  </si>
  <si>
    <t>6차년도 본조사</t>
    <phoneticPr fontId="5" type="noConversion"/>
  </si>
  <si>
    <t>5차년도 본조사</t>
    <phoneticPr fontId="5" type="noConversion"/>
  </si>
  <si>
    <t>4차년도 본조사</t>
    <phoneticPr fontId="5" type="noConversion"/>
  </si>
  <si>
    <t>3차년도 본조사</t>
    <phoneticPr fontId="5" type="noConversion"/>
  </si>
  <si>
    <t>2차년도 본조사</t>
    <phoneticPr fontId="5" type="noConversion"/>
  </si>
  <si>
    <t>1차년도 본조사</t>
    <phoneticPr fontId="5" type="noConversion"/>
  </si>
  <si>
    <t>응답된 조사 차수</t>
    <phoneticPr fontId="5" type="noConversion"/>
  </si>
  <si>
    <t>비고</t>
    <phoneticPr fontId="5" type="noConversion"/>
  </si>
  <si>
    <t>빈도</t>
    <phoneticPr fontId="5" type="noConversion"/>
  </si>
  <si>
    <t>%</t>
    <phoneticPr fontId="5" type="noConversion"/>
  </si>
  <si>
    <t>7차
(2014년)</t>
    <phoneticPr fontId="5" type="noConversion"/>
  </si>
  <si>
    <t>6차
(2013년)</t>
    <phoneticPr fontId="5" type="noConversion"/>
  </si>
  <si>
    <t>5차
(2012년)</t>
    <phoneticPr fontId="5" type="noConversion"/>
  </si>
  <si>
    <t>4차
(2011년)</t>
    <phoneticPr fontId="5" type="noConversion"/>
  </si>
  <si>
    <t>3차
(2010년)</t>
    <phoneticPr fontId="5" type="noConversion"/>
  </si>
  <si>
    <t>2차
(2009년)</t>
    <phoneticPr fontId="5" type="noConversion"/>
  </si>
  <si>
    <t>1차
(2008년)</t>
    <phoneticPr fontId="5" type="noConversion"/>
  </si>
  <si>
    <t>jobid**bb1</t>
    <phoneticPr fontId="5" type="noConversion"/>
  </si>
  <si>
    <t>지난조사 이후 자영업 지속하는 패널</t>
    <phoneticPr fontId="5" type="noConversion"/>
  </si>
  <si>
    <t>○</t>
    <phoneticPr fontId="5" type="noConversion"/>
  </si>
  <si>
    <t>bb1**001001</t>
    <phoneticPr fontId="5" type="noConversion"/>
  </si>
  <si>
    <t>8차년도 본조사</t>
    <phoneticPr fontId="5" type="noConversion"/>
  </si>
  <si>
    <t>8차
(2015년)</t>
    <phoneticPr fontId="5" type="noConversion"/>
  </si>
  <si>
    <t>지난 조사 시 조사된 소재지(대분류)</t>
    <phoneticPr fontId="5" type="noConversion"/>
  </si>
  <si>
    <t>98,99</t>
    <phoneticPr fontId="5" type="noConversion"/>
  </si>
  <si>
    <t xml:space="preserve">  1   바뀌지 않았음</t>
    <phoneticPr fontId="5" type="noConversion"/>
  </si>
  <si>
    <t xml:space="preserve">  2   사업체명 변경</t>
    <phoneticPr fontId="5" type="noConversion"/>
  </si>
  <si>
    <t xml:space="preserve">  3   소재지 변경</t>
    <phoneticPr fontId="5" type="noConversion"/>
  </si>
  <si>
    <t xml:space="preserve">  91   봄</t>
    <phoneticPr fontId="5" type="noConversion"/>
  </si>
  <si>
    <t xml:space="preserve">  92   여름</t>
    <phoneticPr fontId="5" type="noConversion"/>
  </si>
  <si>
    <t xml:space="preserve">  93   가을</t>
    <phoneticPr fontId="5" type="noConversion"/>
  </si>
  <si>
    <t xml:space="preserve">  94   겨울</t>
    <phoneticPr fontId="5" type="noConversion"/>
  </si>
  <si>
    <t xml:space="preserve">  2    개인사업체(노점 외)</t>
    <phoneticPr fontId="5" type="noConversion"/>
  </si>
  <si>
    <t xml:space="preserve">  4    회사법인(주식, 유한, 합명, 합자회사 등) </t>
    <phoneticPr fontId="5" type="noConversion"/>
  </si>
  <si>
    <t xml:space="preserve">  5    비영리법인/회사이외의 법인</t>
    <phoneticPr fontId="5" type="noConversion"/>
  </si>
  <si>
    <t xml:space="preserve">  6    비법인단체</t>
    <phoneticPr fontId="5" type="noConversion"/>
  </si>
  <si>
    <t>지난  조사 시 자영업 지속하는 패널</t>
    <phoneticPr fontId="5" type="noConversion"/>
  </si>
  <si>
    <t xml:space="preserve"> 999998   Refusal</t>
    <phoneticPr fontId="5" type="noConversion"/>
  </si>
  <si>
    <t xml:space="preserve"> 999999   Don't Know</t>
    <phoneticPr fontId="5" type="noConversion"/>
  </si>
  <si>
    <t xml:space="preserve"> 9998   Refusal</t>
    <phoneticPr fontId="5" type="noConversion"/>
  </si>
  <si>
    <t xml:space="preserve"> 9999   Don't Know</t>
    <phoneticPr fontId="5" type="noConversion"/>
  </si>
  <si>
    <t>bb1**005007</t>
    <phoneticPr fontId="5" type="noConversion"/>
  </si>
  <si>
    <t>* 4차부터 순수익, 적자금액 분리됨</t>
    <phoneticPr fontId="5" type="noConversion"/>
  </si>
  <si>
    <t>9999998, 9999999</t>
    <phoneticPr fontId="5" type="noConversion"/>
  </si>
  <si>
    <t>bb1**005008</t>
    <phoneticPr fontId="5" type="noConversion"/>
  </si>
  <si>
    <t>(bb1**005007에서 2 응답자)</t>
    <phoneticPr fontId="5" type="noConversion"/>
  </si>
  <si>
    <t>bb1**005009</t>
    <phoneticPr fontId="5" type="noConversion"/>
  </si>
  <si>
    <t>bb1**005008에서 모름/응답거절</t>
    <phoneticPr fontId="5" type="noConversion"/>
  </si>
  <si>
    <t xml:space="preserve">  98   Refusal</t>
    <phoneticPr fontId="5" type="noConversion"/>
  </si>
  <si>
    <t xml:space="preserve">  99   Don't Know</t>
    <phoneticPr fontId="5" type="noConversion"/>
  </si>
  <si>
    <t>8,9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</si>
  <si>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</si>
  <si>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</si>
  <si>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 xml:space="preserve">  9    농지, 임야</t>
    <phoneticPr fontId="5" type="noConversion"/>
  </si>
  <si>
    <t xml:space="preserve">  10   어선</t>
    <phoneticPr fontId="5" type="noConversion"/>
  </si>
  <si>
    <t xml:space="preserve">  11   축사나 목장</t>
    <phoneticPr fontId="5" type="noConversion"/>
  </si>
  <si>
    <t xml:space="preserve">  12   양식업장</t>
    <phoneticPr fontId="5" type="noConversion"/>
  </si>
  <si>
    <t xml:space="preserve">  13   기타</t>
    <phoneticPr fontId="5" type="noConversion"/>
  </si>
  <si>
    <t xml:space="preserve">  9999998   Refusal</t>
    <phoneticPr fontId="5" type="noConversion"/>
  </si>
  <si>
    <t xml:space="preserve">  9999999   Don't Know</t>
    <phoneticPr fontId="5" type="noConversion"/>
  </si>
  <si>
    <t xml:space="preserve">  2    평</t>
    <phoneticPr fontId="5" type="noConversion"/>
  </si>
  <si>
    <t>bb1**010001</t>
    <phoneticPr fontId="5" type="noConversion"/>
  </si>
  <si>
    <t>998, 999</t>
    <phoneticPr fontId="5" type="noConversion"/>
  </si>
  <si>
    <t xml:space="preserve">  1    지난해 6월</t>
    <phoneticPr fontId="5" type="noConversion"/>
  </si>
  <si>
    <t xml:space="preserve">  12   없음</t>
    <phoneticPr fontId="5" type="noConversion"/>
  </si>
  <si>
    <t>bb1**011009</t>
    <phoneticPr fontId="5" type="noConversion"/>
  </si>
  <si>
    <t>지난조사 손익분기점 미도달한 패널</t>
    <phoneticPr fontId="5" type="noConversion"/>
  </si>
  <si>
    <t xml:space="preserve">  1   도달했음</t>
    <phoneticPr fontId="5" type="noConversion"/>
  </si>
  <si>
    <t xml:space="preserve">  2   도달하지 못했음</t>
    <phoneticPr fontId="5" type="noConversion"/>
  </si>
  <si>
    <t xml:space="preserve">  8   Refusal</t>
    <phoneticPr fontId="5" type="noConversion"/>
  </si>
  <si>
    <t xml:space="preserve">  9   Don't Know</t>
    <phoneticPr fontId="5" type="noConversion"/>
  </si>
  <si>
    <t xml:space="preserve">  10   지속적인 근무의 어려움(휴식 필요)</t>
    <phoneticPr fontId="5" type="noConversion"/>
  </si>
  <si>
    <t xml:space="preserve">  11   개인적 사유 발생(학업, 육아, 가산, 돌봄 등) </t>
    <phoneticPr fontId="5" type="noConversion"/>
  </si>
  <si>
    <t xml:space="preserve">  12   기타</t>
    <phoneticPr fontId="5" type="noConversion"/>
  </si>
  <si>
    <t xml:space="preserve">  13   특별히 없음</t>
    <phoneticPr fontId="5" type="noConversion"/>
  </si>
  <si>
    <t>bb1**013002</t>
    <phoneticPr fontId="5" type="noConversion"/>
  </si>
  <si>
    <t xml:space="preserve">  1   장애로 인한 것임</t>
    <phoneticPr fontId="5" type="noConversion"/>
  </si>
  <si>
    <t xml:space="preserve">  2   장애로 인한 것이 아님</t>
    <phoneticPr fontId="5" type="noConversion"/>
  </si>
  <si>
    <t>bb1**013005</t>
    <phoneticPr fontId="5" type="noConversion"/>
  </si>
  <si>
    <t xml:space="preserve">  10   특별히 없음</t>
    <phoneticPr fontId="5" type="noConversion"/>
  </si>
  <si>
    <t xml:space="preserve">  1   예</t>
    <phoneticPr fontId="5" type="noConversion"/>
  </si>
  <si>
    <t xml:space="preserve">  2   아니오</t>
    <phoneticPr fontId="5" type="noConversion"/>
  </si>
  <si>
    <t>bb1**013009</t>
    <phoneticPr fontId="5" type="noConversion"/>
  </si>
  <si>
    <t>(bb1**013009에서 10 제외 응답자)</t>
    <phoneticPr fontId="5" type="noConversion"/>
  </si>
  <si>
    <t>bb1**013013</t>
    <phoneticPr fontId="5" type="noConversion"/>
  </si>
  <si>
    <t xml:space="preserve">  8    독학(자격증 준비, 채용시험 준비) </t>
    <phoneticPr fontId="5" type="noConversion"/>
  </si>
  <si>
    <t xml:space="preserve">  10   기타</t>
    <phoneticPr fontId="5" type="noConversion"/>
  </si>
  <si>
    <t xml:space="preserve">  11   특별히 준비하고 있는 것이 없음</t>
    <phoneticPr fontId="5" type="noConversion"/>
  </si>
  <si>
    <t>(bb1**013013에서 11 제외 응답자)</t>
    <phoneticPr fontId="5" type="noConversion"/>
  </si>
  <si>
    <t>임금근로 전직 의사</t>
    <phoneticPr fontId="5" type="noConversion"/>
  </si>
  <si>
    <t xml:space="preserve">  1   전혀그렇지 않다</t>
    <phoneticPr fontId="5" type="noConversion"/>
  </si>
  <si>
    <t xml:space="preserve">  2   그렇지 않다</t>
    <phoneticPr fontId="5" type="noConversion"/>
  </si>
  <si>
    <t xml:space="preserve">  3   그렇다</t>
    <phoneticPr fontId="5" type="noConversion"/>
  </si>
  <si>
    <t xml:space="preserve">  4   매우 그렇다</t>
    <phoneticPr fontId="5" type="noConversion"/>
  </si>
  <si>
    <t xml:space="preserve">  10   인력 관리 및 조직 운영</t>
    <phoneticPr fontId="5" type="noConversion"/>
  </si>
  <si>
    <t xml:space="preserve">  11   휴업 및 폐업에 대한 의사결정(농림어업 경영 포기)</t>
    <phoneticPr fontId="5" type="noConversion"/>
  </si>
  <si>
    <t xml:space="preserve">  12   법률자문</t>
    <phoneticPr fontId="5" type="noConversion"/>
  </si>
  <si>
    <t>bb1**014101</t>
    <phoneticPr fontId="5" type="noConversion"/>
  </si>
  <si>
    <t>향후 컨설팅 받을 의향</t>
    <phoneticPr fontId="5" type="noConversion"/>
  </si>
  <si>
    <t xml:space="preserve">  1    비용을 지불하고 받을 위향이 있다</t>
    <phoneticPr fontId="5" type="noConversion"/>
  </si>
  <si>
    <t xml:space="preserve">  2    무료라면 받을 의향이 있다</t>
    <phoneticPr fontId="5" type="noConversion"/>
  </si>
  <si>
    <t>bb1**014102</t>
    <phoneticPr fontId="5" type="noConversion"/>
  </si>
  <si>
    <t>희망하는 컨설팅 내용-1순위</t>
    <phoneticPr fontId="5" type="noConversion"/>
  </si>
  <si>
    <t>bb1**014101에서 1 또는 2 응답자</t>
    <phoneticPr fontId="5" type="noConversion"/>
  </si>
  <si>
    <t xml:space="preserve">  14   특별히 없음</t>
    <phoneticPr fontId="5" type="noConversion"/>
  </si>
  <si>
    <t>bb1**014103</t>
    <phoneticPr fontId="5" type="noConversion"/>
  </si>
  <si>
    <t>희망하는 컨설팅 내용-1순위(기타)</t>
    <phoneticPr fontId="5" type="noConversion"/>
  </si>
  <si>
    <t>bb1**014102에서 13 응답자</t>
    <phoneticPr fontId="5" type="noConversion"/>
  </si>
  <si>
    <t>bb1**014104</t>
    <phoneticPr fontId="5" type="noConversion"/>
  </si>
  <si>
    <t>희망하는 컨설팅 내용-2순위</t>
    <phoneticPr fontId="5" type="noConversion"/>
  </si>
  <si>
    <t>bb1**014105</t>
    <phoneticPr fontId="5" type="noConversion"/>
  </si>
  <si>
    <t>희망하는 컨설팅 내용-2순위(기타)</t>
    <phoneticPr fontId="5" type="noConversion"/>
  </si>
  <si>
    <t>bb1**014104에서 13 응답자</t>
    <phoneticPr fontId="5" type="noConversion"/>
  </si>
  <si>
    <t xml:space="preserve">  1   업무보조원(수화통역사, 점역사, 활동보조인 등) </t>
    <phoneticPr fontId="5" type="noConversion"/>
  </si>
  <si>
    <t xml:space="preserve">  2   작업지도원</t>
    <phoneticPr fontId="5" type="noConversion"/>
  </si>
  <si>
    <t xml:space="preserve">  3   직장 상사</t>
    <phoneticPr fontId="5" type="noConversion"/>
  </si>
  <si>
    <t xml:space="preserve">  4    (동료)직원</t>
    <phoneticPr fontId="5" type="noConversion"/>
  </si>
  <si>
    <t xml:space="preserve">  5   가족</t>
    <phoneticPr fontId="5" type="noConversion"/>
  </si>
  <si>
    <t xml:space="preserve">  6   기타</t>
    <phoneticPr fontId="5" type="noConversion"/>
  </si>
  <si>
    <t>bb1**015006</t>
    <phoneticPr fontId="5" type="noConversion"/>
  </si>
  <si>
    <t>bb1**016001</t>
    <phoneticPr fontId="5" type="noConversion"/>
  </si>
  <si>
    <t xml:space="preserve">  1   정보접근을 위한 작업보조기기</t>
    <phoneticPr fontId="5" type="noConversion"/>
  </si>
  <si>
    <t xml:space="preserve">  2   의사소통을 돕기 위한 작업보조기기</t>
    <phoneticPr fontId="5" type="noConversion"/>
  </si>
  <si>
    <t xml:space="preserve">  3   작업을 돕기 위한 작업보조기기</t>
    <phoneticPr fontId="5" type="noConversion"/>
  </si>
  <si>
    <t xml:space="preserve">  4   사무보조를 위한 작업보조기기</t>
    <phoneticPr fontId="5" type="noConversion"/>
  </si>
  <si>
    <t xml:space="preserve">  5   기타</t>
    <phoneticPr fontId="5" type="noConversion"/>
  </si>
  <si>
    <t xml:space="preserve">  6   업무 수행 시 작업보조기기가 필요하지 않음</t>
    <phoneticPr fontId="5" type="noConversion"/>
  </si>
  <si>
    <t>bb1**017001</t>
    <phoneticPr fontId="5" type="noConversion"/>
  </si>
  <si>
    <t xml:space="preserve">  9    주 작업장에 장애편의시설이 필요하지 않음</t>
    <phoneticPr fontId="5" type="noConversion"/>
  </si>
  <si>
    <t xml:space="preserve">  9    주 작업장에 장애편의시설이 설치되어 있지 않음</t>
    <phoneticPr fontId="5" type="noConversion"/>
  </si>
  <si>
    <t xml:space="preserve">  5    장애인 전용 주차구역 설치</t>
    <phoneticPr fontId="5" type="noConversion"/>
  </si>
  <si>
    <t xml:space="preserve">  1   매우 위험하다</t>
    <phoneticPr fontId="5" type="noConversion"/>
  </si>
  <si>
    <t xml:space="preserve">  2   위험한 편이다</t>
    <phoneticPr fontId="5" type="noConversion"/>
  </si>
  <si>
    <t xml:space="preserve">  3   안전한 편이다</t>
    <phoneticPr fontId="5" type="noConversion"/>
  </si>
  <si>
    <t xml:space="preserve">  4   매우 안전하다</t>
    <phoneticPr fontId="5" type="noConversion"/>
  </si>
  <si>
    <t>bb1**021008</t>
    <phoneticPr fontId="5" type="noConversion"/>
  </si>
  <si>
    <t>산재보험 가입 여부</t>
    <phoneticPr fontId="5" type="noConversion"/>
  </si>
  <si>
    <t xml:space="preserve">  1   가입되어 있다</t>
    <phoneticPr fontId="5" type="noConversion"/>
  </si>
  <si>
    <t xml:space="preserve">  2   가입되어 있지 않다</t>
    <phoneticPr fontId="5" type="noConversion"/>
  </si>
  <si>
    <t xml:space="preserve">  1   매우 그렇지 않다</t>
    <phoneticPr fontId="5" type="noConversion"/>
  </si>
  <si>
    <t xml:space="preserve">  3   보통이다</t>
    <phoneticPr fontId="5" type="noConversion"/>
  </si>
  <si>
    <t xml:space="preserve">  4   그런 편이다</t>
    <phoneticPr fontId="5" type="noConversion"/>
  </si>
  <si>
    <t xml:space="preserve">  5   매우 그렇다</t>
    <phoneticPr fontId="5" type="noConversion"/>
  </si>
  <si>
    <t>bb1**022004</t>
    <phoneticPr fontId="5" type="noConversion"/>
  </si>
  <si>
    <t>현재 하고 있는 일에 대한 열정 정도</t>
    <phoneticPr fontId="5" type="noConversion"/>
  </si>
  <si>
    <t>bb1**022005</t>
    <phoneticPr fontId="5" type="noConversion"/>
  </si>
  <si>
    <t>현재 하고 있는 일에 대한 즐거움 정도</t>
    <phoneticPr fontId="5" type="noConversion"/>
  </si>
  <si>
    <t>bb1**022006</t>
    <phoneticPr fontId="5" type="noConversion"/>
  </si>
  <si>
    <t>현재 하고 있는 일에 대한 보람 정도</t>
    <phoneticPr fontId="5" type="noConversion"/>
  </si>
  <si>
    <t>bb1**022007</t>
    <phoneticPr fontId="5" type="noConversion"/>
  </si>
  <si>
    <t>현재 하고 있는 일에 대한 지속 희망 정도</t>
    <phoneticPr fontId="5" type="noConversion"/>
  </si>
  <si>
    <t>bb1**022008</t>
    <phoneticPr fontId="5" type="noConversion"/>
  </si>
  <si>
    <t>현재 하고 있는 업무에 대한 전반적 만족도</t>
    <phoneticPr fontId="5" type="noConversion"/>
  </si>
  <si>
    <t xml:space="preserve">  1   매우 불만족</t>
    <phoneticPr fontId="5" type="noConversion"/>
  </si>
  <si>
    <t xml:space="preserve">  2   불만족</t>
    <phoneticPr fontId="5" type="noConversion"/>
  </si>
  <si>
    <t xml:space="preserve">  3   보통</t>
    <phoneticPr fontId="5" type="noConversion"/>
  </si>
  <si>
    <t xml:space="preserve">  4   만족</t>
    <phoneticPr fontId="5" type="noConversion"/>
  </si>
  <si>
    <t xml:space="preserve">  5   매우 만족</t>
    <phoneticPr fontId="5" type="noConversion"/>
  </si>
  <si>
    <t xml:space="preserve">  1   매우 성공적이다</t>
    <phoneticPr fontId="5" type="noConversion"/>
  </si>
  <si>
    <t xml:space="preserve">  2   성공적인 편이다</t>
    <phoneticPr fontId="5" type="noConversion"/>
  </si>
  <si>
    <t xml:space="preserve">  3   그럭저럭 괜찮다</t>
    <phoneticPr fontId="5" type="noConversion"/>
  </si>
  <si>
    <t xml:space="preserve">  4   그저 그렇다</t>
    <phoneticPr fontId="5" type="noConversion"/>
  </si>
  <si>
    <t xml:space="preserve">  5   그다지 좋지 않다</t>
    <phoneticPr fontId="5" type="noConversion"/>
  </si>
  <si>
    <t xml:space="preserve">  6   고전하는 편이다</t>
    <phoneticPr fontId="5" type="noConversion"/>
  </si>
  <si>
    <t xml:space="preserve">  7   매우 고전하고 있다</t>
    <phoneticPr fontId="5" type="noConversion"/>
  </si>
  <si>
    <t xml:space="preserve"> ○ </t>
  </si>
  <si>
    <t xml:space="preserve"> ?? </t>
  </si>
  <si>
    <t xml:space="preserve"> 8차
(2015년) </t>
  </si>
  <si>
    <t>3차
(2010년)</t>
    <phoneticPr fontId="5" type="noConversion"/>
  </si>
  <si>
    <t>1차
(2008년)</t>
    <phoneticPr fontId="5" type="noConversion"/>
  </si>
  <si>
    <t xml:space="preserve">               8    Refusal</t>
    <phoneticPr fontId="5" type="noConversion"/>
  </si>
  <si>
    <t xml:space="preserve">               9    Don't Know</t>
    <phoneticPr fontId="5" type="noConversion"/>
  </si>
  <si>
    <t>은퇴 여부</t>
    <phoneticPr fontId="5" type="noConversion"/>
  </si>
  <si>
    <t>a01o001001에서 1 응답자</t>
    <phoneticPr fontId="5" type="noConversion"/>
  </si>
  <si>
    <t xml:space="preserve">     </t>
    <phoneticPr fontId="5" type="noConversion"/>
  </si>
  <si>
    <t>은퇴 예상시기</t>
    <phoneticPr fontId="5" type="noConversion"/>
  </si>
  <si>
    <t>a01o001001에서 3 응답자</t>
    <phoneticPr fontId="5" type="noConversion"/>
  </si>
  <si>
    <t>은퇴 이유-1순위</t>
    <phoneticPr fontId="5" type="noConversion"/>
  </si>
  <si>
    <t>은퇴 이유-1순위(기타)</t>
    <phoneticPr fontId="5" type="noConversion"/>
  </si>
  <si>
    <t>a01o001004에서 11 응답자</t>
    <phoneticPr fontId="5" type="noConversion"/>
  </si>
  <si>
    <t>은퇴 이유-2순위(기타)</t>
    <phoneticPr fontId="5" type="noConversion"/>
  </si>
  <si>
    <t>a01o001005에서 11 응답자</t>
    <phoneticPr fontId="5" type="noConversion"/>
  </si>
  <si>
    <t>은퇴후 생활 만족도</t>
    <phoneticPr fontId="5" type="noConversion"/>
  </si>
  <si>
    <t>a01o001007</t>
    <phoneticPr fontId="5" type="noConversion"/>
  </si>
  <si>
    <t>일자리를 얻거나 유지하려는 이유-1순위</t>
    <phoneticPr fontId="5" type="noConversion"/>
  </si>
  <si>
    <t>a01o001001에서 3,4 응답자</t>
    <phoneticPr fontId="5" type="noConversion"/>
  </si>
  <si>
    <t>일자리를 얻거나 유지하려는 이유-1순위(기타)</t>
    <phoneticPr fontId="5" type="noConversion"/>
  </si>
  <si>
    <t>a01o001007에서 8 응답자</t>
    <phoneticPr fontId="5" type="noConversion"/>
  </si>
  <si>
    <t>일자리를 얻거나 유지하려는 이유-2순위</t>
    <phoneticPr fontId="5" type="noConversion"/>
  </si>
  <si>
    <t>일자리를 얻거나 유지하려는 이유-2순위(기타)</t>
    <phoneticPr fontId="5" type="noConversion"/>
  </si>
  <si>
    <t>a01o001008에서 8 응답자</t>
    <phoneticPr fontId="5" type="noConversion"/>
  </si>
  <si>
    <t>노후준비 상황-1순위(기타)</t>
    <phoneticPr fontId="5" type="noConversion"/>
  </si>
  <si>
    <t>a01o001009에서 8 응답자</t>
    <phoneticPr fontId="5" type="noConversion"/>
  </si>
  <si>
    <t>노후준비 상황-2순위(기타)</t>
    <phoneticPr fontId="5" type="noConversion"/>
  </si>
  <si>
    <t>a01o001010에서 8 응답자</t>
    <phoneticPr fontId="5" type="noConversion"/>
  </si>
  <si>
    <t>dq**003005=1 제외</t>
    <phoneticPr fontId="5" type="noConversion"/>
  </si>
  <si>
    <t>(dq**003005=1 &amp; dq**003006=6 제외)</t>
    <phoneticPr fontId="5" type="noConversion"/>
  </si>
  <si>
    <t>(dq**004007=1 &amp; dq**004008=3)</t>
    <phoneticPr fontId="5" type="noConversion"/>
  </si>
  <si>
    <t>dq**006001에서 1 응답자</t>
  </si>
  <si>
    <t>dq**006001에서 1 응답자</t>
    <phoneticPr fontId="5" type="noConversion"/>
  </si>
  <si>
    <t>(bb1**013001에서 13 제외 응답자)</t>
    <phoneticPr fontId="5" type="noConversion"/>
  </si>
  <si>
    <t>8차
(2015년)</t>
    <phoneticPr fontId="5" type="noConversion"/>
  </si>
  <si>
    <t>·</t>
    <phoneticPr fontId="5" type="noConversion"/>
  </si>
  <si>
    <t>Part1. 메인데이터</t>
    <phoneticPr fontId="5" type="noConversion"/>
  </si>
  <si>
    <t>기본 : 장애인고용패널조사 패널 기본 정보 수록</t>
    <phoneticPr fontId="5" type="noConversion"/>
  </si>
  <si>
    <t>SQ : 지난조사 이후 일자리 상황</t>
    <phoneticPr fontId="5" type="noConversion"/>
  </si>
  <si>
    <t>BB1 : 자영업자 (기존 일자리 지속)</t>
    <phoneticPr fontId="5" type="noConversion"/>
  </si>
  <si>
    <t>BA1 : 임금근로자 (기존 일자리 지속)</t>
    <phoneticPr fontId="5" type="noConversion"/>
  </si>
  <si>
    <t>BA2 : 임금근로자 (신규 일자리)</t>
    <phoneticPr fontId="5" type="noConversion"/>
  </si>
  <si>
    <t>BB2 : 자영업자 (신규 일자리)</t>
    <phoneticPr fontId="5" type="noConversion"/>
  </si>
  <si>
    <t>BC1 : 무급가족종사자 (기존 일자리 지속)</t>
    <phoneticPr fontId="5" type="noConversion"/>
  </si>
  <si>
    <t>BC2 : 무급가족종사자 (신규 일자리)</t>
    <phoneticPr fontId="5" type="noConversion"/>
  </si>
  <si>
    <t>BD : 실업자</t>
    <phoneticPr fontId="5" type="noConversion"/>
  </si>
  <si>
    <t>BE : 비경제활동인구</t>
    <phoneticPr fontId="5" type="noConversion"/>
  </si>
  <si>
    <t>A : 경제활동상태 판별</t>
    <phoneticPr fontId="5" type="noConversion"/>
  </si>
  <si>
    <t>C : 직업적 능력</t>
    <phoneticPr fontId="5" type="noConversion"/>
  </si>
  <si>
    <t>D : 고용서비스</t>
    <phoneticPr fontId="5" type="noConversion"/>
  </si>
  <si>
    <t>E : 직업능력개발</t>
    <phoneticPr fontId="5" type="noConversion"/>
  </si>
  <si>
    <t>F : 일상생활과 삶의 질</t>
    <phoneticPr fontId="5" type="noConversion"/>
  </si>
  <si>
    <t>I : 고령장애인</t>
    <phoneticPr fontId="5" type="noConversion"/>
  </si>
  <si>
    <t>G : 개인 소득</t>
    <phoneticPr fontId="5" type="noConversion"/>
  </si>
  <si>
    <t>H : 가구 일반사항</t>
    <phoneticPr fontId="5" type="noConversion"/>
  </si>
  <si>
    <t>DQ : 패널 기본정보 확인(인적사항 및 장애정보) / 활동과 참여(ICF)</t>
    <phoneticPr fontId="5" type="noConversion"/>
  </si>
  <si>
    <t>목 차</t>
  </si>
  <si>
    <t>bb1**011001</t>
    <phoneticPr fontId="5" type="noConversion"/>
  </si>
  <si>
    <t>변수설명</t>
    <phoneticPr fontId="5" type="noConversion"/>
  </si>
  <si>
    <t>응답대상</t>
    <phoneticPr fontId="5" type="noConversion"/>
  </si>
  <si>
    <t>보기값</t>
    <phoneticPr fontId="5" type="noConversion"/>
  </si>
  <si>
    <t>결측처리</t>
    <phoneticPr fontId="5" type="noConversion"/>
  </si>
  <si>
    <t>8차년도 본조사</t>
    <phoneticPr fontId="5" type="noConversion"/>
  </si>
  <si>
    <t>7차년도 본조사</t>
    <phoneticPr fontId="5" type="noConversion"/>
  </si>
  <si>
    <t>6차년도 본조사</t>
    <phoneticPr fontId="5" type="noConversion"/>
  </si>
  <si>
    <t>5차년도 본조사</t>
    <phoneticPr fontId="5" type="noConversion"/>
  </si>
  <si>
    <t>4차년도 본조사</t>
    <phoneticPr fontId="5" type="noConversion"/>
  </si>
  <si>
    <t>3차년도 본조사</t>
    <phoneticPr fontId="5" type="noConversion"/>
  </si>
  <si>
    <t>2차년도 본조사</t>
    <phoneticPr fontId="5" type="noConversion"/>
  </si>
  <si>
    <t>1차년도 본조사</t>
    <phoneticPr fontId="5" type="noConversion"/>
  </si>
  <si>
    <t>응답된 조사 차수</t>
    <phoneticPr fontId="5" type="noConversion"/>
  </si>
  <si>
    <t>응답된 조사 차수</t>
    <phoneticPr fontId="5" type="noConversion"/>
  </si>
  <si>
    <t>비고</t>
    <phoneticPr fontId="5" type="noConversion"/>
  </si>
  <si>
    <t>빈도</t>
    <phoneticPr fontId="5" type="noConversion"/>
  </si>
  <si>
    <t>%</t>
    <phoneticPr fontId="5" type="noConversion"/>
  </si>
  <si>
    <t>8차
(2015년)</t>
    <phoneticPr fontId="5" type="noConversion"/>
  </si>
  <si>
    <t>7차
(2014년)</t>
    <phoneticPr fontId="5" type="noConversion"/>
  </si>
  <si>
    <t>6차
(2013년)</t>
    <phoneticPr fontId="5" type="noConversion"/>
  </si>
  <si>
    <t>5차
(2012년)</t>
    <phoneticPr fontId="5" type="noConversion"/>
  </si>
  <si>
    <t>4차
(2011년)</t>
    <phoneticPr fontId="5" type="noConversion"/>
  </si>
  <si>
    <t>3차
(2010년)</t>
    <phoneticPr fontId="5" type="noConversion"/>
  </si>
  <si>
    <t>2차
(2009년)</t>
    <phoneticPr fontId="5" type="noConversion"/>
  </si>
  <si>
    <t>1차
(2008년)</t>
    <phoneticPr fontId="5" type="noConversion"/>
  </si>
  <si>
    <t>jobid**bb2</t>
    <phoneticPr fontId="5" type="noConversion"/>
  </si>
  <si>
    <t>○</t>
    <phoneticPr fontId="5" type="noConversion"/>
  </si>
  <si>
    <t>jobnewtype**bb2</t>
    <phoneticPr fontId="5" type="noConversion"/>
  </si>
  <si>
    <t>지난조사 이후 신규 조사된 일자리 구분</t>
    <phoneticPr fontId="5" type="noConversion"/>
  </si>
  <si>
    <t xml:space="preserve">  1    지난조사 이후 신규 시작한 일자리</t>
    <phoneticPr fontId="5" type="noConversion"/>
  </si>
  <si>
    <t>○</t>
    <phoneticPr fontId="5" type="noConversion"/>
  </si>
  <si>
    <t>98,99</t>
    <phoneticPr fontId="5" type="noConversion"/>
  </si>
  <si>
    <t xml:space="preserve">  98   Refusal</t>
    <phoneticPr fontId="5" type="noConversion"/>
  </si>
  <si>
    <t xml:space="preserve">  99   Don't Know</t>
    <phoneticPr fontId="5" type="noConversion"/>
  </si>
  <si>
    <t xml:space="preserve">  9998     Refusal</t>
    <phoneticPr fontId="5" type="noConversion"/>
  </si>
  <si>
    <t>9998, 9999</t>
    <phoneticPr fontId="5" type="noConversion"/>
  </si>
  <si>
    <t xml:space="preserve">  9999     Don't Know</t>
    <phoneticPr fontId="5" type="noConversion"/>
  </si>
  <si>
    <t xml:space="preserve">  98    Refusal</t>
    <phoneticPr fontId="5" type="noConversion"/>
  </si>
  <si>
    <t xml:space="preserve">  99    Don't Know</t>
    <phoneticPr fontId="5" type="noConversion"/>
  </si>
  <si>
    <t xml:space="preserve">  10    국가나 사회에 보탬이 되려고</t>
    <phoneticPr fontId="5" type="noConversion"/>
  </si>
  <si>
    <t xml:space="preserve">  11    일할 수 있다는 것을 보여주기 위해</t>
    <phoneticPr fontId="5" type="noConversion"/>
  </si>
  <si>
    <t xml:space="preserve">  12    장애에 대한 차별과 선입견이 없어서</t>
    <phoneticPr fontId="5" type="noConversion"/>
  </si>
  <si>
    <t xml:space="preserve">  13    기타</t>
    <phoneticPr fontId="5" type="noConversion"/>
  </si>
  <si>
    <t xml:space="preserve">  14    특별히 없음</t>
    <phoneticPr fontId="5" type="noConversion"/>
  </si>
  <si>
    <t>8,9</t>
    <phoneticPr fontId="5" type="noConversion"/>
  </si>
  <si>
    <t xml:space="preserve">  4     기존 사업에 동업으로 참여하였음</t>
    <phoneticPr fontId="5" type="noConversion"/>
  </si>
  <si>
    <t xml:space="preserve">  8     Refusal</t>
    <phoneticPr fontId="5" type="noConversion"/>
  </si>
  <si>
    <t xml:space="preserve">  9     Don't Know</t>
    <phoneticPr fontId="5" type="noConversion"/>
  </si>
  <si>
    <t>9999998, 9999999</t>
    <phoneticPr fontId="5" type="noConversion"/>
  </si>
  <si>
    <t>9999998, 9999999</t>
    <phoneticPr fontId="5" type="noConversion"/>
  </si>
  <si>
    <t>bb2**004001</t>
    <phoneticPr fontId="5" type="noConversion"/>
  </si>
  <si>
    <t>998, 999</t>
    <phoneticPr fontId="5" type="noConversion"/>
  </si>
  <si>
    <t>초기투자비용 마련 경로(가족 및 친지)</t>
    <phoneticPr fontId="5" type="noConversion"/>
  </si>
  <si>
    <t>bb2**005001</t>
    <phoneticPr fontId="5" type="noConversion"/>
  </si>
  <si>
    <t xml:space="preserve">  8    독학(자격증 준비, 채용시험 준비) </t>
    <phoneticPr fontId="5" type="noConversion"/>
  </si>
  <si>
    <t xml:space="preserve">  10   기타</t>
    <phoneticPr fontId="5" type="noConversion"/>
  </si>
  <si>
    <t xml:space="preserve">  11   특별히 준비하고 있는 것이 없음</t>
    <phoneticPr fontId="5" type="noConversion"/>
  </si>
  <si>
    <t>(bb2**005001에서 11 제외 응답자)</t>
    <phoneticPr fontId="5" type="noConversion"/>
  </si>
  <si>
    <t>bb2**005003</t>
    <phoneticPr fontId="5" type="noConversion"/>
  </si>
  <si>
    <t xml:space="preserve">  10    특별히 없었음</t>
    <phoneticPr fontId="5" type="noConversion"/>
  </si>
  <si>
    <t>(bb2**005003에서 10 제외 응답자)</t>
    <phoneticPr fontId="5" type="noConversion"/>
  </si>
  <si>
    <t>bb2**005005</t>
    <phoneticPr fontId="5" type="noConversion"/>
  </si>
  <si>
    <t>(bb2**005005에서 10 제외 응답자)</t>
    <phoneticPr fontId="5" type="noConversion"/>
  </si>
  <si>
    <t xml:space="preserve">  2    개인사업체(노점 외)</t>
    <phoneticPr fontId="5" type="noConversion"/>
  </si>
  <si>
    <t xml:space="preserve">  4    회사법인(주식, 유한, 합명, 합자회사 등) </t>
    <phoneticPr fontId="5" type="noConversion"/>
  </si>
  <si>
    <t xml:space="preserve">  5    비영리법인/회사이외의 법인</t>
    <phoneticPr fontId="5" type="noConversion"/>
  </si>
  <si>
    <t xml:space="preserve">  6    비법인단체</t>
    <phoneticPr fontId="5" type="noConversion"/>
  </si>
  <si>
    <t xml:space="preserve"> 999998   Refusal</t>
    <phoneticPr fontId="5" type="noConversion"/>
  </si>
  <si>
    <t xml:space="preserve"> 999999   Don't Know</t>
    <phoneticPr fontId="5" type="noConversion"/>
  </si>
  <si>
    <t xml:space="preserve"> 9998   Refusal</t>
    <phoneticPr fontId="5" type="noConversion"/>
  </si>
  <si>
    <t xml:space="preserve"> 9999   Don't Know</t>
    <phoneticPr fontId="5" type="noConversion"/>
  </si>
  <si>
    <t>bb2**008001</t>
    <phoneticPr fontId="5" type="noConversion"/>
  </si>
  <si>
    <t>9999998, 9999999</t>
    <phoneticPr fontId="5" type="noConversion"/>
  </si>
  <si>
    <t>○</t>
    <phoneticPr fontId="5" type="noConversion"/>
  </si>
  <si>
    <t xml:space="preserve">  9999999   Don't Know</t>
    <phoneticPr fontId="5" type="noConversion"/>
  </si>
  <si>
    <t>연평균 매출액(범주)</t>
    <phoneticPr fontId="5" type="noConversion"/>
  </si>
  <si>
    <t>98,99</t>
    <phoneticPr fontId="5" type="noConversion"/>
  </si>
  <si>
    <t xml:space="preserve">  98   Refusal</t>
    <phoneticPr fontId="5" type="noConversion"/>
  </si>
  <si>
    <t xml:space="preserve">  98   Refusal</t>
    <phoneticPr fontId="5" type="noConversion"/>
  </si>
  <si>
    <t xml:space="preserve">  99   Don't Know</t>
    <phoneticPr fontId="5" type="noConversion"/>
  </si>
  <si>
    <t>bb2**008007</t>
    <phoneticPr fontId="5" type="noConversion"/>
  </si>
  <si>
    <t>지난  조사 시 자영업 지속하는 패널</t>
    <phoneticPr fontId="5" type="noConversion"/>
  </si>
  <si>
    <t>* 4차부터 순수익, 적자금액 분리됨</t>
    <phoneticPr fontId="5" type="noConversion"/>
  </si>
  <si>
    <t>(bb2**008007에서 1 응답자)</t>
    <phoneticPr fontId="5" type="noConversion"/>
  </si>
  <si>
    <t>bb2**008008</t>
    <phoneticPr fontId="5" type="noConversion"/>
  </si>
  <si>
    <t>* 4차부터 순수익, 적자금액 분리됨</t>
    <phoneticPr fontId="5" type="noConversion"/>
  </si>
  <si>
    <t>(bb2**008007에서 2 응답자)</t>
    <phoneticPr fontId="5" type="noConversion"/>
  </si>
  <si>
    <t>bb2**008009</t>
    <phoneticPr fontId="5" type="noConversion"/>
  </si>
  <si>
    <t>bb2**008008에서 모름/응답거절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</si>
  <si>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</si>
  <si>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</si>
  <si>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 xml:space="preserve">  9    농지, 임야</t>
    <phoneticPr fontId="5" type="noConversion"/>
  </si>
  <si>
    <t xml:space="preserve">  10   어선</t>
    <phoneticPr fontId="5" type="noConversion"/>
  </si>
  <si>
    <t xml:space="preserve">  11   축사나 목장</t>
    <phoneticPr fontId="5" type="noConversion"/>
  </si>
  <si>
    <t xml:space="preserve">  12   양식업장</t>
    <phoneticPr fontId="5" type="noConversion"/>
  </si>
  <si>
    <t xml:space="preserve">  13   기타</t>
    <phoneticPr fontId="5" type="noConversion"/>
  </si>
  <si>
    <t xml:space="preserve">  9    농지, 임야</t>
    <phoneticPr fontId="5" type="noConversion"/>
  </si>
  <si>
    <t xml:space="preserve">  10   어선</t>
    <phoneticPr fontId="5" type="noConversion"/>
  </si>
  <si>
    <t xml:space="preserve">  11   축사나 목장</t>
    <phoneticPr fontId="5" type="noConversion"/>
  </si>
  <si>
    <t xml:space="preserve">  12   양식업장</t>
    <phoneticPr fontId="5" type="noConversion"/>
  </si>
  <si>
    <t xml:space="preserve">  9999998   Refusal</t>
    <phoneticPr fontId="5" type="noConversion"/>
  </si>
  <si>
    <t xml:space="preserve">  9999998   Refusal</t>
    <phoneticPr fontId="5" type="noConversion"/>
  </si>
  <si>
    <t>8,9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</si>
  <si>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</si>
  <si>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</si>
  <si>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 xml:space="preserve">  1    지난해 6월</t>
    <phoneticPr fontId="5" type="noConversion"/>
  </si>
  <si>
    <t xml:space="preserve">  12   2008년 5월(1차년도만)</t>
    <phoneticPr fontId="5" type="noConversion"/>
  </si>
  <si>
    <t xml:space="preserve">  12   없음</t>
    <phoneticPr fontId="5" type="noConversion"/>
  </si>
  <si>
    <t>지난 해 6월부터 15일 이상 일하지 못한 달-12</t>
    <phoneticPr fontId="5" type="noConversion"/>
  </si>
  <si>
    <t xml:space="preserve">  1    2007년 6월</t>
    <phoneticPr fontId="5" type="noConversion"/>
  </si>
  <si>
    <t xml:space="preserve">  2    2007년 7월</t>
    <phoneticPr fontId="5" type="noConversion"/>
  </si>
  <si>
    <t xml:space="preserve">  3    2007년 8월</t>
    <phoneticPr fontId="5" type="noConversion"/>
  </si>
  <si>
    <t xml:space="preserve">  4    2007년 9월</t>
    <phoneticPr fontId="5" type="noConversion"/>
  </si>
  <si>
    <t xml:space="preserve">  5    2007년 10월</t>
    <phoneticPr fontId="5" type="noConversion"/>
  </si>
  <si>
    <t xml:space="preserve">  6    2007년 11월</t>
    <phoneticPr fontId="5" type="noConversion"/>
  </si>
  <si>
    <t xml:space="preserve">  7    2007년 12월</t>
    <phoneticPr fontId="5" type="noConversion"/>
  </si>
  <si>
    <t xml:space="preserve">  8    2008년 1월</t>
    <phoneticPr fontId="5" type="noConversion"/>
  </si>
  <si>
    <t xml:space="preserve">  9    2008년 2월</t>
    <phoneticPr fontId="5" type="noConversion"/>
  </si>
  <si>
    <t xml:space="preserve">  10   2008년 3월</t>
    <phoneticPr fontId="5" type="noConversion"/>
  </si>
  <si>
    <t xml:space="preserve">  11   2008년 4월</t>
    <phoneticPr fontId="5" type="noConversion"/>
  </si>
  <si>
    <t xml:space="preserve">  12   2008년 5월</t>
    <phoneticPr fontId="5" type="noConversion"/>
  </si>
  <si>
    <t xml:space="preserve">  13   없음</t>
    <phoneticPr fontId="5" type="noConversion"/>
  </si>
  <si>
    <t xml:space="preserve">  1   도달했음</t>
    <phoneticPr fontId="5" type="noConversion"/>
  </si>
  <si>
    <t xml:space="preserve">  2   도달하지 못했음</t>
    <phoneticPr fontId="5" type="noConversion"/>
  </si>
  <si>
    <t xml:space="preserve">  8   Refusal</t>
    <phoneticPr fontId="5" type="noConversion"/>
  </si>
  <si>
    <t xml:space="preserve">  9   Don't Know</t>
    <phoneticPr fontId="5" type="noConversion"/>
  </si>
  <si>
    <t>bb2**016003</t>
    <phoneticPr fontId="5" type="noConversion"/>
  </si>
  <si>
    <t>손익분기점 도달 시기(범주)</t>
    <phoneticPr fontId="5" type="noConversion"/>
  </si>
  <si>
    <t xml:space="preserve">  10   지속적인 근무의 어려움(휴식 필요)</t>
    <phoneticPr fontId="5" type="noConversion"/>
  </si>
  <si>
    <t xml:space="preserve">  11   개인적 사유 발생(학업, 육아, 가산, 돌봄 등) </t>
    <phoneticPr fontId="5" type="noConversion"/>
  </si>
  <si>
    <t xml:space="preserve">  12   기타</t>
    <phoneticPr fontId="5" type="noConversion"/>
  </si>
  <si>
    <t xml:space="preserve">  13   특별히 없음</t>
    <phoneticPr fontId="5" type="noConversion"/>
  </si>
  <si>
    <t>bb2**017002</t>
    <phoneticPr fontId="5" type="noConversion"/>
  </si>
  <si>
    <t>(bb2**017002=13 제외)</t>
    <phoneticPr fontId="5" type="noConversion"/>
  </si>
  <si>
    <t xml:space="preserve">  10   특별히 없음</t>
    <phoneticPr fontId="5" type="noConversion"/>
  </si>
  <si>
    <t>bb2**017009</t>
    <phoneticPr fontId="5" type="noConversion"/>
  </si>
  <si>
    <t>(bb2**017009=10 제외)</t>
    <phoneticPr fontId="5" type="noConversion"/>
  </si>
  <si>
    <t xml:space="preserve">  1    전혀 그렇지 않다</t>
    <phoneticPr fontId="5" type="noConversion"/>
  </si>
  <si>
    <t xml:space="preserve">  3    보통이다</t>
    <phoneticPr fontId="5" type="noConversion"/>
  </si>
  <si>
    <t xml:space="preserve">  4    그렇다</t>
    <phoneticPr fontId="5" type="noConversion"/>
  </si>
  <si>
    <t xml:space="preserve">  5    매우 그렇다</t>
    <phoneticPr fontId="5" type="noConversion"/>
  </si>
  <si>
    <t xml:space="preserve">  10   인력 관리 및 조직 운영</t>
    <phoneticPr fontId="5" type="noConversion"/>
  </si>
  <si>
    <t xml:space="preserve">  11   휴업 및 폐업에 대한 의사결정(농림어업 경영 포기)</t>
    <phoneticPr fontId="5" type="noConversion"/>
  </si>
  <si>
    <t xml:space="preserve">  12   법률자문</t>
    <phoneticPr fontId="5" type="noConversion"/>
  </si>
  <si>
    <t xml:space="preserve">  13   기타</t>
    <phoneticPr fontId="5" type="noConversion"/>
  </si>
  <si>
    <t>bb2**018101</t>
    <phoneticPr fontId="5" type="noConversion"/>
  </si>
  <si>
    <t>향후 컨설팅 받을 의향</t>
    <phoneticPr fontId="5" type="noConversion"/>
  </si>
  <si>
    <t>지난조사 이후 자영업 지속하는 패널</t>
    <phoneticPr fontId="5" type="noConversion"/>
  </si>
  <si>
    <t xml:space="preserve">  1    비용을 지불하고 받을 위향이 있다</t>
    <phoneticPr fontId="5" type="noConversion"/>
  </si>
  <si>
    <t xml:space="preserve">  2    무료라면 받을 의향이 있다</t>
    <phoneticPr fontId="5" type="noConversion"/>
  </si>
  <si>
    <t>bb2**018102</t>
    <phoneticPr fontId="5" type="noConversion"/>
  </si>
  <si>
    <t>희망하는 컨설팅 내용-1순위</t>
    <phoneticPr fontId="5" type="noConversion"/>
  </si>
  <si>
    <t>bb2**018101에서 1 또는 2 응답자</t>
    <phoneticPr fontId="5" type="noConversion"/>
  </si>
  <si>
    <t xml:space="preserve">  10   인력 관리 및 조직 운영</t>
    <phoneticPr fontId="5" type="noConversion"/>
  </si>
  <si>
    <t xml:space="preserve">  11   휴업 및 폐업에 대한 의사결정(농림어업 경영 포기)</t>
    <phoneticPr fontId="5" type="noConversion"/>
  </si>
  <si>
    <t xml:space="preserve">  12   법률자문</t>
    <phoneticPr fontId="5" type="noConversion"/>
  </si>
  <si>
    <t xml:space="preserve">  14   특별히 없음</t>
    <phoneticPr fontId="5" type="noConversion"/>
  </si>
  <si>
    <t>bb2**018103</t>
    <phoneticPr fontId="5" type="noConversion"/>
  </si>
  <si>
    <t>희망하는 컨설팅 내용-1순위(기타)</t>
    <phoneticPr fontId="5" type="noConversion"/>
  </si>
  <si>
    <t>bb2**018102에서 13 응답자</t>
    <phoneticPr fontId="5" type="noConversion"/>
  </si>
  <si>
    <t>bb2**018104</t>
    <phoneticPr fontId="5" type="noConversion"/>
  </si>
  <si>
    <t>희망하는 컨설팅 내용-2순위</t>
    <phoneticPr fontId="5" type="noConversion"/>
  </si>
  <si>
    <t>bb2**018105</t>
    <phoneticPr fontId="5" type="noConversion"/>
  </si>
  <si>
    <t>희망하는 컨설팅 내용-2순위(기타)</t>
    <phoneticPr fontId="5" type="noConversion"/>
  </si>
  <si>
    <t>bb2**018104에서 13 응답자</t>
    <phoneticPr fontId="5" type="noConversion"/>
  </si>
  <si>
    <t xml:space="preserve">  4    (동료)직원</t>
    <phoneticPr fontId="5" type="noConversion"/>
  </si>
  <si>
    <t xml:space="preserve">  </t>
    <phoneticPr fontId="5" type="noConversion"/>
  </si>
  <si>
    <t xml:space="preserve">  1    정보접근을 위한 작업보조기기</t>
    <phoneticPr fontId="5" type="noConversion"/>
  </si>
  <si>
    <t xml:space="preserve">  1    정보접근을 위한 작업보조기기</t>
    <phoneticPr fontId="5" type="noConversion"/>
  </si>
  <si>
    <t xml:space="preserve">  2    의사소통을 돕기 위한 작업보조기기</t>
    <phoneticPr fontId="5" type="noConversion"/>
  </si>
  <si>
    <t xml:space="preserve">  3    작업을 돕기 위한 작업보조기기</t>
    <phoneticPr fontId="5" type="noConversion"/>
  </si>
  <si>
    <t xml:space="preserve">  4    사무보조를 위한 작업보조기기</t>
    <phoneticPr fontId="5" type="noConversion"/>
  </si>
  <si>
    <t xml:space="preserve">  6    업무 수행 시 작업보조기기가 필요하지 않음</t>
    <phoneticPr fontId="5" type="noConversion"/>
  </si>
  <si>
    <t xml:space="preserve">  1    정보접근을 위한 작업보조기기</t>
    <phoneticPr fontId="5" type="noConversion"/>
  </si>
  <si>
    <t xml:space="preserve">  2    의사소통을 돕기 위한 작업보조기기</t>
    <phoneticPr fontId="5" type="noConversion"/>
  </si>
  <si>
    <t xml:space="preserve">  3    작업을 돕기 위한 작업보조기기</t>
    <phoneticPr fontId="5" type="noConversion"/>
  </si>
  <si>
    <t xml:space="preserve">  4    사무보조를 위한 작업보조기기</t>
    <phoneticPr fontId="5" type="noConversion"/>
  </si>
  <si>
    <t xml:space="preserve">  1   예</t>
    <phoneticPr fontId="5" type="noConversion"/>
  </si>
  <si>
    <t xml:space="preserve">  2   아니오</t>
    <phoneticPr fontId="5" type="noConversion"/>
  </si>
  <si>
    <t>bb2**022005</t>
    <phoneticPr fontId="5" type="noConversion"/>
  </si>
  <si>
    <t xml:space="preserve">  9    주 작업장에 장애편의시설이 필요하지 않음</t>
    <phoneticPr fontId="5" type="noConversion"/>
  </si>
  <si>
    <t xml:space="preserve">  9    주 작업장에 장애편의시설이 설치되어 있지 않음</t>
    <phoneticPr fontId="5" type="noConversion"/>
  </si>
  <si>
    <t>bb2**025001</t>
    <phoneticPr fontId="5" type="noConversion"/>
  </si>
  <si>
    <t>bb2**025008</t>
    <phoneticPr fontId="5" type="noConversion"/>
  </si>
  <si>
    <t>산재보험 가입 여부</t>
    <phoneticPr fontId="5" type="noConversion"/>
  </si>
  <si>
    <t>지난조사 이후 자영업 지속하는 패널</t>
    <phoneticPr fontId="5" type="noConversion"/>
  </si>
  <si>
    <t xml:space="preserve">  1   가입되어 있다</t>
    <phoneticPr fontId="5" type="noConversion"/>
  </si>
  <si>
    <t>8,9</t>
    <phoneticPr fontId="5" type="noConversion"/>
  </si>
  <si>
    <t>○</t>
    <phoneticPr fontId="5" type="noConversion"/>
  </si>
  <si>
    <t xml:space="preserve">  2   가입되어 있지 않다</t>
    <phoneticPr fontId="5" type="noConversion"/>
  </si>
  <si>
    <t xml:space="preserve">  98    Refusal</t>
    <phoneticPr fontId="5" type="noConversion"/>
  </si>
  <si>
    <t xml:space="preserve">  99    Don't Know</t>
    <phoneticPr fontId="5" type="noConversion"/>
  </si>
  <si>
    <t>bb2**026004</t>
    <phoneticPr fontId="5" type="noConversion"/>
  </si>
  <si>
    <t>현재 하고 있는 일에 대한 열정 정도</t>
    <phoneticPr fontId="5" type="noConversion"/>
  </si>
  <si>
    <t>bb2**026005</t>
    <phoneticPr fontId="5" type="noConversion"/>
  </si>
  <si>
    <t>현재 하고 있는 일에 대한 즐거움 정도</t>
    <phoneticPr fontId="5" type="noConversion"/>
  </si>
  <si>
    <t>bb2**026006</t>
    <phoneticPr fontId="5" type="noConversion"/>
  </si>
  <si>
    <t>현재 하고 있는 일에 대한 보람 정도</t>
    <phoneticPr fontId="5" type="noConversion"/>
  </si>
  <si>
    <t>bb2**026007</t>
    <phoneticPr fontId="5" type="noConversion"/>
  </si>
  <si>
    <t>현재 하고 있는 일에 대한 지속 희망 정도</t>
    <phoneticPr fontId="5" type="noConversion"/>
  </si>
  <si>
    <t>bb2**026008</t>
    <phoneticPr fontId="5" type="noConversion"/>
  </si>
  <si>
    <t>현재 하고 있는 업무에 대한 전반적 만족도</t>
    <phoneticPr fontId="5" type="noConversion"/>
  </si>
  <si>
    <t>현재 일자리 외 지난 1년간 주업으로 한 일자리 유무</t>
    <phoneticPr fontId="5" type="noConversion"/>
  </si>
  <si>
    <t xml:space="preserve">  1    예</t>
    <phoneticPr fontId="5" type="noConversion"/>
  </si>
  <si>
    <t xml:space="preserve">  2    아니오</t>
    <phoneticPr fontId="5" type="noConversion"/>
  </si>
  <si>
    <t>현재 일자리 외 지난 1년간 주업으로 한 일자리 개수</t>
    <phoneticPr fontId="5" type="noConversion"/>
  </si>
  <si>
    <t>일자리1 사업내용</t>
    <phoneticPr fontId="5" type="noConversion"/>
  </si>
  <si>
    <t>일자리1 산업코드</t>
    <phoneticPr fontId="5" type="noConversion"/>
  </si>
  <si>
    <t xml:space="preserve">     1    농업 및  임업</t>
    <phoneticPr fontId="5" type="noConversion"/>
  </si>
  <si>
    <t>일자리1 업무내용</t>
    <phoneticPr fontId="5" type="noConversion"/>
  </si>
  <si>
    <t>일자리1 직종코드</t>
    <phoneticPr fontId="5" type="noConversion"/>
  </si>
  <si>
    <t>일자리1 근무시작년도</t>
    <phoneticPr fontId="5" type="noConversion"/>
  </si>
  <si>
    <t xml:space="preserve">    9998   Refusal</t>
    <phoneticPr fontId="5" type="noConversion"/>
  </si>
  <si>
    <t xml:space="preserve">    9999   Don't Know</t>
    <phoneticPr fontId="5" type="noConversion"/>
  </si>
  <si>
    <t>일자리1 근무시작월</t>
    <phoneticPr fontId="5" type="noConversion"/>
  </si>
  <si>
    <t xml:space="preserve">    98   Refusal</t>
    <phoneticPr fontId="5" type="noConversion"/>
  </si>
  <si>
    <t>98, 99</t>
    <phoneticPr fontId="5" type="noConversion"/>
  </si>
  <si>
    <t xml:space="preserve">    99   Don't Know</t>
    <phoneticPr fontId="5" type="noConversion"/>
  </si>
  <si>
    <t>일자리1 근무시작계절</t>
    <phoneticPr fontId="5" type="noConversion"/>
  </si>
  <si>
    <t xml:space="preserve">    91    봄</t>
    <phoneticPr fontId="5" type="noConversion"/>
  </si>
  <si>
    <t xml:space="preserve">    92    여름</t>
    <phoneticPr fontId="5" type="noConversion"/>
  </si>
  <si>
    <t xml:space="preserve">    93    가을</t>
    <phoneticPr fontId="5" type="noConversion"/>
  </si>
  <si>
    <t xml:space="preserve">    94    겨울</t>
    <phoneticPr fontId="5" type="noConversion"/>
  </si>
  <si>
    <t xml:space="preserve">    98     Refusal</t>
    <phoneticPr fontId="5" type="noConversion"/>
  </si>
  <si>
    <t xml:space="preserve">    99     Don't Know</t>
    <phoneticPr fontId="5" type="noConversion"/>
  </si>
  <si>
    <t>일자리1 근무종료년도</t>
    <phoneticPr fontId="5" type="noConversion"/>
  </si>
  <si>
    <t>일자리1 근무종료월</t>
    <phoneticPr fontId="5" type="noConversion"/>
  </si>
  <si>
    <t>일자리1 근무종료계절</t>
    <phoneticPr fontId="5" type="noConversion"/>
  </si>
  <si>
    <t>일자리1 종사상 지위</t>
    <phoneticPr fontId="5" type="noConversion"/>
  </si>
  <si>
    <t>일자리1 소득</t>
    <phoneticPr fontId="5" type="noConversion"/>
  </si>
  <si>
    <t xml:space="preserve">    999998   Refusal</t>
    <phoneticPr fontId="5" type="noConversion"/>
  </si>
  <si>
    <t xml:space="preserve">    999999   Don't Know</t>
    <phoneticPr fontId="5" type="noConversion"/>
  </si>
  <si>
    <t>일자리1 소득범주</t>
    <phoneticPr fontId="5" type="noConversion"/>
  </si>
  <si>
    <t xml:space="preserve">     1    79만원 미만</t>
    <phoneticPr fontId="5" type="noConversion"/>
  </si>
  <si>
    <t xml:space="preserve">     2    79~99만원</t>
    <phoneticPr fontId="5" type="noConversion"/>
  </si>
  <si>
    <t xml:space="preserve">     3    100~149만원</t>
    <phoneticPr fontId="5" type="noConversion"/>
  </si>
  <si>
    <t xml:space="preserve">     98   Refusal</t>
    <phoneticPr fontId="5" type="noConversion"/>
  </si>
  <si>
    <t xml:space="preserve">     99   Don't Know</t>
    <phoneticPr fontId="5" type="noConversion"/>
  </si>
  <si>
    <t>5차년도 본조사</t>
    <phoneticPr fontId="5" type="noConversion"/>
  </si>
  <si>
    <t>jobid**bc1</t>
    <phoneticPr fontId="5" type="noConversion"/>
  </si>
  <si>
    <t>지난조사 이후 무급가족종사 지속하는 패널</t>
    <phoneticPr fontId="5" type="noConversion"/>
  </si>
  <si>
    <t xml:space="preserve">  11   충남</t>
    <phoneticPr fontId="5" type="noConversion"/>
  </si>
  <si>
    <t xml:space="preserve">  13   전남</t>
    <phoneticPr fontId="5" type="noConversion"/>
  </si>
  <si>
    <t xml:space="preserve">  14   경북</t>
    <phoneticPr fontId="5" type="noConversion"/>
  </si>
  <si>
    <t xml:space="preserve">  15   경남</t>
    <phoneticPr fontId="5" type="noConversion"/>
  </si>
  <si>
    <t>별첨자료 참조</t>
    <phoneticPr fontId="5" type="noConversion"/>
  </si>
  <si>
    <t>bc1**001009</t>
    <phoneticPr fontId="5" type="noConversion"/>
  </si>
  <si>
    <t xml:space="preserve">  2    사업체명 변경</t>
    <phoneticPr fontId="5" type="noConversion"/>
  </si>
  <si>
    <t xml:space="preserve">  4    사업주와의 관계 변경</t>
    <phoneticPr fontId="5" type="noConversion"/>
  </si>
  <si>
    <t xml:space="preserve">  5    근무시간제 변경</t>
    <phoneticPr fontId="5" type="noConversion"/>
  </si>
  <si>
    <t xml:space="preserve">  999998   Refusal</t>
    <phoneticPr fontId="5" type="noConversion"/>
  </si>
  <si>
    <t xml:space="preserve">999998, 999999 </t>
    <phoneticPr fontId="5" type="noConversion"/>
  </si>
  <si>
    <t xml:space="preserve">  999999   Don't Know</t>
    <phoneticPr fontId="5" type="noConversion"/>
  </si>
  <si>
    <t xml:space="preserve">  1    지난해 6월</t>
    <phoneticPr fontId="5" type="noConversion"/>
  </si>
  <si>
    <t xml:space="preserve">  8    올해 1월</t>
    <phoneticPr fontId="5" type="noConversion"/>
  </si>
  <si>
    <t>bc1**007002</t>
    <phoneticPr fontId="5" type="noConversion"/>
  </si>
  <si>
    <t>(bc1**007002=17 제외)</t>
    <phoneticPr fontId="5" type="noConversion"/>
  </si>
  <si>
    <t xml:space="preserve">  10   적성, 흥미, 전공에 맞지 않음</t>
    <phoneticPr fontId="5" type="noConversion"/>
  </si>
  <si>
    <t xml:space="preserve">  11   고용계약기간(기간제, 임시직, 은퇴)이 다 되어옴</t>
    <phoneticPr fontId="5" type="noConversion"/>
  </si>
  <si>
    <t xml:space="preserve">  14   개인적 사유 발생(학업, 육아, 가사, 돌봄 등)</t>
    <phoneticPr fontId="5" type="noConversion"/>
  </si>
  <si>
    <t xml:space="preserve">  15   창업을 위해</t>
    <phoneticPr fontId="5" type="noConversion"/>
  </si>
  <si>
    <t>bc1**007007</t>
    <phoneticPr fontId="5" type="noConversion"/>
  </si>
  <si>
    <t>(bc1**007007=17 제외)</t>
    <phoneticPr fontId="5" type="noConversion"/>
  </si>
  <si>
    <t>bc1**012018</t>
    <phoneticPr fontId="5" type="noConversion"/>
  </si>
  <si>
    <t xml:space="preserve">  2    의사소통을 돕기 위한 작업보조기기</t>
    <phoneticPr fontId="5" type="noConversion"/>
  </si>
  <si>
    <t xml:space="preserve">  3    작업을 돕기 위한 작업보조기기</t>
    <phoneticPr fontId="5" type="noConversion"/>
  </si>
  <si>
    <t xml:space="preserve">  9    주 작업장에 장애편의시설이 설치되어 있지 않음</t>
    <phoneticPr fontId="5" type="noConversion"/>
  </si>
  <si>
    <t>bc1**019004</t>
    <phoneticPr fontId="5" type="noConversion"/>
  </si>
  <si>
    <t>bc1**019005</t>
    <phoneticPr fontId="5" type="noConversion"/>
  </si>
  <si>
    <t>현재 하고 있는 일에 대한 즐거움 정도</t>
    <phoneticPr fontId="5" type="noConversion"/>
  </si>
  <si>
    <t>bc1**019006</t>
    <phoneticPr fontId="5" type="noConversion"/>
  </si>
  <si>
    <t>현재 하고 있는 일에 대한 보람 정도</t>
    <phoneticPr fontId="5" type="noConversion"/>
  </si>
  <si>
    <t>bc1**019007</t>
    <phoneticPr fontId="5" type="noConversion"/>
  </si>
  <si>
    <t>현재 하고 있는 일에 대한 지속 희망 정도</t>
    <phoneticPr fontId="5" type="noConversion"/>
  </si>
  <si>
    <t xml:space="preserve">  10   군인</t>
    <phoneticPr fontId="5" type="noConversion"/>
  </si>
  <si>
    <t xml:space="preserve"> 9999999   Don't Know</t>
    <phoneticPr fontId="5" type="noConversion"/>
  </si>
  <si>
    <t>bc1**021001에서 1 응답자</t>
    <phoneticPr fontId="5" type="noConversion"/>
  </si>
  <si>
    <t xml:space="preserve">  2    1~3개월 이내</t>
    <phoneticPr fontId="5" type="noConversion"/>
  </si>
  <si>
    <t xml:space="preserve">  3    3~6개월 이내</t>
    <phoneticPr fontId="5" type="noConversion"/>
  </si>
  <si>
    <r>
      <t xml:space="preserve">  4   </t>
    </r>
    <r>
      <rPr>
        <sz val="9"/>
        <color indexed="8"/>
        <rFont val="맑은 고딕"/>
        <family val="3"/>
        <charset val="129"/>
      </rPr>
      <t xml:space="preserve"> 6개월~1년 이내</t>
    </r>
    <phoneticPr fontId="5" type="noConversion"/>
  </si>
  <si>
    <t>변수명</t>
    <phoneticPr fontId="5" type="noConversion"/>
  </si>
  <si>
    <t xml:space="preserve"> </t>
    <phoneticPr fontId="5" type="noConversion"/>
  </si>
  <si>
    <t>jobnewtype**bc2</t>
    <phoneticPr fontId="5" type="noConversion"/>
  </si>
  <si>
    <t xml:space="preserve">  1    지난조사 이후 신규 시작한 일자리</t>
    <phoneticPr fontId="5" type="noConversion"/>
  </si>
  <si>
    <t>8,9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</si>
  <si>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</si>
  <si>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</si>
  <si>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>사업체명 없는 이유</t>
    <phoneticPr fontId="5" type="noConversion"/>
  </si>
  <si>
    <t>bc2**001005</t>
    <phoneticPr fontId="5" type="noConversion"/>
  </si>
  <si>
    <t>사업체 소재지(대분류)</t>
    <phoneticPr fontId="5" type="noConversion"/>
  </si>
  <si>
    <t>98,99</t>
    <phoneticPr fontId="5" type="noConversion"/>
  </si>
  <si>
    <t xml:space="preserve">  10   충북</t>
    <phoneticPr fontId="5" type="noConversion"/>
  </si>
  <si>
    <t xml:space="preserve">  11   충남</t>
    <phoneticPr fontId="5" type="noConversion"/>
  </si>
  <si>
    <t xml:space="preserve">  12   전북</t>
    <phoneticPr fontId="5" type="noConversion"/>
  </si>
  <si>
    <t xml:space="preserve">  13   전남</t>
    <phoneticPr fontId="5" type="noConversion"/>
  </si>
  <si>
    <t xml:space="preserve">  14   경북</t>
    <phoneticPr fontId="5" type="noConversion"/>
  </si>
  <si>
    <t xml:space="preserve">  15   경남</t>
    <phoneticPr fontId="5" type="noConversion"/>
  </si>
  <si>
    <t xml:space="preserve">  98   Refusal</t>
    <phoneticPr fontId="5" type="noConversion"/>
  </si>
  <si>
    <t xml:space="preserve">  99   Don't Know</t>
    <phoneticPr fontId="5" type="noConversion"/>
  </si>
  <si>
    <t xml:space="preserve">  9     기타</t>
    <phoneticPr fontId="5" type="noConversion"/>
  </si>
  <si>
    <t xml:space="preserve">  10    특별히 없음</t>
    <phoneticPr fontId="5" type="noConversion"/>
  </si>
  <si>
    <t>별첨자료 참조</t>
    <phoneticPr fontId="5" type="noConversion"/>
  </si>
  <si>
    <t xml:space="preserve">  1    지난해 6월</t>
    <phoneticPr fontId="5" type="noConversion"/>
  </si>
  <si>
    <t xml:space="preserve">  12   2008년 5월(1차년도만)</t>
    <phoneticPr fontId="5" type="noConversion"/>
  </si>
  <si>
    <t xml:space="preserve">  12   없음</t>
    <phoneticPr fontId="5" type="noConversion"/>
  </si>
  <si>
    <t>지난 해 6월부터 15일 이상 일하지 못한 달-12</t>
    <phoneticPr fontId="5" type="noConversion"/>
  </si>
  <si>
    <t xml:space="preserve">  1    2007년 6월</t>
    <phoneticPr fontId="5" type="noConversion"/>
  </si>
  <si>
    <t xml:space="preserve">  10    2008년 3월</t>
    <phoneticPr fontId="5" type="noConversion"/>
  </si>
  <si>
    <t xml:space="preserve">  11    2008년 4월</t>
    <phoneticPr fontId="5" type="noConversion"/>
  </si>
  <si>
    <t xml:space="preserve">  12    2008년 5월</t>
    <phoneticPr fontId="5" type="noConversion"/>
  </si>
  <si>
    <t xml:space="preserve">  13    없음</t>
    <phoneticPr fontId="5" type="noConversion"/>
  </si>
  <si>
    <t>3년제 대학 재학 이상 학력을 가진 패널</t>
    <phoneticPr fontId="5" type="noConversion"/>
  </si>
  <si>
    <t xml:space="preserve">  1    전혀 부합하지 않는다</t>
    <phoneticPr fontId="5" type="noConversion"/>
  </si>
  <si>
    <t xml:space="preserve">  2    부합하지 않는 편이다</t>
    <phoneticPr fontId="5" type="noConversion"/>
  </si>
  <si>
    <t xml:space="preserve">  3    부합하는 편이다</t>
    <phoneticPr fontId="5" type="noConversion"/>
  </si>
  <si>
    <t xml:space="preserve">  4    매우 부합한다</t>
    <phoneticPr fontId="5" type="noConversion"/>
  </si>
  <si>
    <t xml:space="preserve">  10   대인관계 문제(동료 또는 상사와의 마찰)</t>
    <phoneticPr fontId="5" type="noConversion"/>
  </si>
  <si>
    <t xml:space="preserve">  11   장애에 대한 차별과 선입견</t>
    <phoneticPr fontId="5" type="noConversion"/>
  </si>
  <si>
    <t xml:space="preserve">  12   적성, 흥미, 전공에 맞지 않음</t>
    <phoneticPr fontId="5" type="noConversion"/>
  </si>
  <si>
    <t xml:space="preserve">  13   근무하고 있는 회사의 경영 악화</t>
    <phoneticPr fontId="5" type="noConversion"/>
  </si>
  <si>
    <t xml:space="preserve">  14   지속적인 근무의 어려움(휴식 필요)</t>
    <phoneticPr fontId="5" type="noConversion"/>
  </si>
  <si>
    <t xml:space="preserve">  15   개인적 사유 발생(학업, 육아, 가사, 돌봄 등)</t>
    <phoneticPr fontId="5" type="noConversion"/>
  </si>
  <si>
    <t xml:space="preserve">  16   기타</t>
    <phoneticPr fontId="5" type="noConversion"/>
  </si>
  <si>
    <t>bc2**009002</t>
    <phoneticPr fontId="5" type="noConversion"/>
  </si>
  <si>
    <t>(bc2**009002=17 제외)</t>
    <phoneticPr fontId="5" type="noConversion"/>
  </si>
  <si>
    <t xml:space="preserve">  10   적성, 흥미, 전공에 맞지 않음</t>
    <phoneticPr fontId="5" type="noConversion"/>
  </si>
  <si>
    <t xml:space="preserve">  11   고용계약기간(기간제, 임시직, 은퇴)이 다 되어옴</t>
    <phoneticPr fontId="5" type="noConversion"/>
  </si>
  <si>
    <t xml:space="preserve">  12   근무하고 있는 회사의 경영 악화</t>
    <phoneticPr fontId="5" type="noConversion"/>
  </si>
  <si>
    <t xml:space="preserve">  13   지속적인 근무의 어려움(휴식 필요)</t>
    <phoneticPr fontId="5" type="noConversion"/>
  </si>
  <si>
    <t xml:space="preserve">  14   개인적 사유 발생(학업, 육아, 가사, 돌봄 등)</t>
    <phoneticPr fontId="5" type="noConversion"/>
  </si>
  <si>
    <t xml:space="preserve">  15   창업을 위해</t>
    <phoneticPr fontId="5" type="noConversion"/>
  </si>
  <si>
    <t xml:space="preserve">  16   기타</t>
    <phoneticPr fontId="5" type="noConversion"/>
  </si>
  <si>
    <t xml:space="preserve">  17   특별히 없음</t>
    <phoneticPr fontId="5" type="noConversion"/>
  </si>
  <si>
    <t>bc2**009007</t>
    <phoneticPr fontId="5" type="noConversion"/>
  </si>
  <si>
    <t xml:space="preserve">  10   적성, 흥미, 전공에 맞지 않음</t>
    <phoneticPr fontId="5" type="noConversion"/>
  </si>
  <si>
    <t xml:space="preserve">  11   고용계약기간(기간제, 임시직, 은퇴)이 다 되어옴</t>
    <phoneticPr fontId="5" type="noConversion"/>
  </si>
  <si>
    <t>(bc2**009007=17 제외)</t>
    <phoneticPr fontId="5" type="noConversion"/>
  </si>
  <si>
    <t xml:space="preserve">  10   기타</t>
    <phoneticPr fontId="5" type="noConversion"/>
  </si>
  <si>
    <t xml:space="preserve">  11   특별히 준비하고 있는 것이 없음</t>
    <phoneticPr fontId="5" type="noConversion"/>
  </si>
  <si>
    <t>1주 평균 도움일수-출퇴근 지원</t>
    <phoneticPr fontId="5" type="noConversion"/>
  </si>
  <si>
    <t>주 도움 제공자-작업지원</t>
    <phoneticPr fontId="5" type="noConversion"/>
  </si>
  <si>
    <t>bc2**014018</t>
    <phoneticPr fontId="5" type="noConversion"/>
  </si>
  <si>
    <t xml:space="preserve">  6    업무 수행시 작업보조기기가 필요하지 않음</t>
    <phoneticPr fontId="5" type="noConversion"/>
  </si>
  <si>
    <t xml:space="preserve">  9    주 작업장에 장애편의시설이 필요하지 않음</t>
    <phoneticPr fontId="5" type="noConversion"/>
  </si>
  <si>
    <t xml:space="preserve">  9    주 작업장에 장애편의시설이 설치되어 있지 않음</t>
    <phoneticPr fontId="5" type="noConversion"/>
  </si>
  <si>
    <t>bc2**021004</t>
    <phoneticPr fontId="5" type="noConversion"/>
  </si>
  <si>
    <t>bc2**021005</t>
    <phoneticPr fontId="5" type="noConversion"/>
  </si>
  <si>
    <t>현재 하고 있는 일에 대한 즐거움 정도</t>
    <phoneticPr fontId="5" type="noConversion"/>
  </si>
  <si>
    <t xml:space="preserve">  8    Refusal</t>
    <phoneticPr fontId="5" type="noConversion"/>
  </si>
  <si>
    <t xml:space="preserve">  9    Don't Know</t>
    <phoneticPr fontId="5" type="noConversion"/>
  </si>
  <si>
    <t>bc2**021006</t>
    <phoneticPr fontId="5" type="noConversion"/>
  </si>
  <si>
    <t>현재 하고 있는 일에 대한 보람 정도</t>
    <phoneticPr fontId="5" type="noConversion"/>
  </si>
  <si>
    <t>bc2**021007</t>
    <phoneticPr fontId="5" type="noConversion"/>
  </si>
  <si>
    <t>현재 하고 있는 일에 대한 지속 희망 정도</t>
    <phoneticPr fontId="5" type="noConversion"/>
  </si>
  <si>
    <t>bc2**021008</t>
    <phoneticPr fontId="5" type="noConversion"/>
  </si>
  <si>
    <t>현재 하고 있는 업무에 대한 전반적 만족도</t>
    <phoneticPr fontId="5" type="noConversion"/>
  </si>
  <si>
    <t xml:space="preserve">  1    임금근로</t>
    <phoneticPr fontId="5" type="noConversion"/>
  </si>
  <si>
    <t xml:space="preserve">  2    자영업주</t>
    <phoneticPr fontId="5" type="noConversion"/>
  </si>
  <si>
    <t>* 2차조사부터 제9차 산업분류코드 적용함</t>
    <phoneticPr fontId="5" type="noConversion"/>
  </si>
  <si>
    <t xml:space="preserve">  10   출판, 영상, 방송통신 및 정보서비스업</t>
    <phoneticPr fontId="5" type="noConversion"/>
  </si>
  <si>
    <t xml:space="preserve">  12   부동산 및 임대업</t>
    <phoneticPr fontId="5" type="noConversion"/>
  </si>
  <si>
    <t xml:space="preserve">  13   전문, 과학 및 기술 서비스업</t>
    <phoneticPr fontId="5" type="noConversion"/>
  </si>
  <si>
    <t xml:space="preserve">  14   사업시설관리 및 사업지원서비스업</t>
    <phoneticPr fontId="5" type="noConversion"/>
  </si>
  <si>
    <t xml:space="preserve">  15   공공행정, 국방 및 사회보장행정</t>
    <phoneticPr fontId="5" type="noConversion"/>
  </si>
  <si>
    <t xml:space="preserve">  16   교육 서비스업</t>
    <phoneticPr fontId="5" type="noConversion"/>
  </si>
  <si>
    <t xml:space="preserve">  17   보건업 및 사회복지서비스업</t>
    <phoneticPr fontId="5" type="noConversion"/>
  </si>
  <si>
    <t xml:space="preserve">  18   예술, 스포츠 및 여가관련 서비스업</t>
    <phoneticPr fontId="5" type="noConversion"/>
  </si>
  <si>
    <t xml:space="preserve">  19   협회 및 단체, 수리 및 기타 개인서비스업</t>
    <phoneticPr fontId="5" type="noConversion"/>
  </si>
  <si>
    <t>* 2차조사부터 제6차 직업분류코드 적용함</t>
    <phoneticPr fontId="5" type="noConversion"/>
  </si>
  <si>
    <t xml:space="preserve">  10   군인</t>
    <phoneticPr fontId="5" type="noConversion"/>
  </si>
  <si>
    <t xml:space="preserve">  9999998   Refusal</t>
    <phoneticPr fontId="5" type="noConversion"/>
  </si>
  <si>
    <t xml:space="preserve">  9999999   Don't Know</t>
    <phoneticPr fontId="5" type="noConversion"/>
  </si>
  <si>
    <t xml:space="preserve"> 9999998   Refusal</t>
    <phoneticPr fontId="5" type="noConversion"/>
  </si>
  <si>
    <t xml:space="preserve"> 9999999   Don't Know</t>
    <phoneticPr fontId="5" type="noConversion"/>
  </si>
  <si>
    <t xml:space="preserve">  10   구체적으로 정하지 않았음</t>
    <phoneticPr fontId="5" type="noConversion"/>
  </si>
  <si>
    <t>현재 일자리 외 지난 1년간 주업으로 한 일자리 유무</t>
    <phoneticPr fontId="5" type="noConversion"/>
  </si>
  <si>
    <t xml:space="preserve">  1    예</t>
    <phoneticPr fontId="5" type="noConversion"/>
  </si>
  <si>
    <t xml:space="preserve">  2    아니오</t>
    <phoneticPr fontId="5" type="noConversion"/>
  </si>
  <si>
    <t>현재 일자리 외 지난 1년간 주업으로 한 일자리 개수</t>
    <phoneticPr fontId="5" type="noConversion"/>
  </si>
  <si>
    <t xml:space="preserve">    98    Refusal</t>
    <phoneticPr fontId="5" type="noConversion"/>
  </si>
  <si>
    <t xml:space="preserve">    99    Don't Know</t>
    <phoneticPr fontId="5" type="noConversion"/>
  </si>
  <si>
    <t>실업자 전체</t>
    <phoneticPr fontId="5" type="noConversion"/>
  </si>
  <si>
    <t xml:space="preserve">  1    임금근로 </t>
    <phoneticPr fontId="5" type="noConversion"/>
  </si>
  <si>
    <t xml:space="preserve">  2    자영업주 </t>
    <phoneticPr fontId="5" type="noConversion"/>
  </si>
  <si>
    <t>[임금근로]임금근로 취업 희망 이유</t>
    <phoneticPr fontId="5" type="noConversion"/>
  </si>
  <si>
    <t xml:space="preserve">  10   특별히 없음</t>
    <phoneticPr fontId="5" type="noConversion"/>
  </si>
  <si>
    <t xml:space="preserve">  10   특별히 없음</t>
    <phoneticPr fontId="5" type="noConversion"/>
  </si>
  <si>
    <t>[임금근로]임금근로 취업 희망 이유(기타)</t>
    <phoneticPr fontId="5" type="noConversion"/>
  </si>
  <si>
    <t>[자영업]자영업 창업 희망 이유</t>
    <phoneticPr fontId="5" type="noConversion"/>
  </si>
  <si>
    <t xml:space="preserve">  10   일할 수 있다는 것을 보여주기 위해</t>
    <phoneticPr fontId="5" type="noConversion"/>
  </si>
  <si>
    <t xml:space="preserve">  11   장애에 대한 차별과 선입견이 없어서</t>
    <phoneticPr fontId="5" type="noConversion"/>
  </si>
  <si>
    <t xml:space="preserve">  12   기타</t>
    <phoneticPr fontId="5" type="noConversion"/>
  </si>
  <si>
    <t>[자영업]자영업 창업 희망 이유(기타)</t>
    <phoneticPr fontId="5" type="noConversion"/>
  </si>
  <si>
    <t>[임금근로]희망일자리 사업내용</t>
    <phoneticPr fontId="5" type="noConversion"/>
  </si>
  <si>
    <t>[임금근로]희망일자리 산업코드</t>
    <phoneticPr fontId="5" type="noConversion"/>
  </si>
  <si>
    <t>* 2차조사부터 제9차 산업분류코드 적용함</t>
    <phoneticPr fontId="5" type="noConversion"/>
  </si>
  <si>
    <t>* 2차조사부터 제9차 산업분류코드 적용함</t>
    <phoneticPr fontId="5" type="noConversion"/>
  </si>
  <si>
    <t xml:space="preserve">  10   출판, 영상, 방송통신 및 정보서비스업</t>
    <phoneticPr fontId="5" type="noConversion"/>
  </si>
  <si>
    <t xml:space="preserve">  11   금융 및 보험업</t>
    <phoneticPr fontId="5" type="noConversion"/>
  </si>
  <si>
    <t xml:space="preserve">  12   부동산 및 임대업</t>
    <phoneticPr fontId="5" type="noConversion"/>
  </si>
  <si>
    <t xml:space="preserve">  13   전문, 과학 및 기술 서비스업</t>
    <phoneticPr fontId="5" type="noConversion"/>
  </si>
  <si>
    <t xml:space="preserve">  14   사업시설관리 및 사업지원서비스업</t>
    <phoneticPr fontId="5" type="noConversion"/>
  </si>
  <si>
    <t xml:space="preserve">  15   공공행정, 국방 및 사회보장행정</t>
    <phoneticPr fontId="5" type="noConversion"/>
  </si>
  <si>
    <t xml:space="preserve">  16   교육 서비스업</t>
    <phoneticPr fontId="5" type="noConversion"/>
  </si>
  <si>
    <t xml:space="preserve">  17   보건업 및 사회복지서비스업</t>
    <phoneticPr fontId="5" type="noConversion"/>
  </si>
  <si>
    <t xml:space="preserve">  18   예술, 스포츠 및 여가관련 서비스업</t>
    <phoneticPr fontId="5" type="noConversion"/>
  </si>
  <si>
    <t xml:space="preserve">  19   협회 및 단체, 수리 및 기타 개인서비스업</t>
    <phoneticPr fontId="5" type="noConversion"/>
  </si>
  <si>
    <t xml:space="preserve">  20   가구내 고용활동 및 달리 분류되지 않은 자가소비를 위한 재화 및 서비스 생산 활동</t>
    <phoneticPr fontId="5" type="noConversion"/>
  </si>
  <si>
    <t>[임금근로]희망일자리 업무내용</t>
    <phoneticPr fontId="5" type="noConversion"/>
  </si>
  <si>
    <t>[임금근로]희망일자리 직종코드</t>
    <phoneticPr fontId="5" type="noConversion"/>
  </si>
  <si>
    <t>* 2차조사부터 제6차 직업분류코드 적용함</t>
    <phoneticPr fontId="5" type="noConversion"/>
  </si>
  <si>
    <t xml:space="preserve">  10   군인</t>
    <phoneticPr fontId="5" type="noConversion"/>
  </si>
  <si>
    <t>[임금근로]희망일자리 종사상 지위</t>
    <phoneticPr fontId="5" type="noConversion"/>
  </si>
  <si>
    <t xml:space="preserve">  1   상용근로자</t>
    <phoneticPr fontId="5" type="noConversion"/>
  </si>
  <si>
    <t xml:space="preserve">  2   임시근로자</t>
    <phoneticPr fontId="5" type="noConversion"/>
  </si>
  <si>
    <t xml:space="preserve">  3   일용근로자</t>
    <phoneticPr fontId="5" type="noConversion"/>
  </si>
  <si>
    <t xml:space="preserve">  4   무급가족종사자</t>
    <phoneticPr fontId="5" type="noConversion"/>
  </si>
  <si>
    <t xml:space="preserve">  5   기타</t>
    <phoneticPr fontId="5" type="noConversion"/>
  </si>
  <si>
    <t>[임금근로]희망일자리 종사상 지위(기타)</t>
    <phoneticPr fontId="5" type="noConversion"/>
  </si>
  <si>
    <t>[임금근로]월평균 최소 희망 임금</t>
    <phoneticPr fontId="5" type="noConversion"/>
  </si>
  <si>
    <t>[자영업]창업 희망 업종</t>
    <phoneticPr fontId="5" type="noConversion"/>
  </si>
  <si>
    <t>[자영업]창업 희망 업종 산업코드</t>
    <phoneticPr fontId="5" type="noConversion"/>
  </si>
  <si>
    <t>[자영업]한달 평균 기대 순수익</t>
    <phoneticPr fontId="5" type="noConversion"/>
  </si>
  <si>
    <t>[자영업]창업 희망 사업장 형태</t>
    <phoneticPr fontId="5" type="noConversion"/>
  </si>
  <si>
    <t>[자영업]창업 희망 사업장 형태(기타)</t>
    <phoneticPr fontId="5" type="noConversion"/>
  </si>
  <si>
    <t>[자영업]창업예상 소요자금</t>
    <phoneticPr fontId="5" type="noConversion"/>
  </si>
  <si>
    <t>[자영업]본인조달 가능자금</t>
    <phoneticPr fontId="5" type="noConversion"/>
  </si>
  <si>
    <t>[자영업]창업 예상 시기</t>
    <phoneticPr fontId="5" type="noConversion"/>
  </si>
  <si>
    <t xml:space="preserve">  1   1개월 미만</t>
    <phoneticPr fontId="5" type="noConversion"/>
  </si>
  <si>
    <t>* 1차조사 보기 : '모르겠음' 삭제</t>
    <phoneticPr fontId="5" type="noConversion"/>
  </si>
  <si>
    <t xml:space="preserve">  2   1개월 이상~3개월 미만</t>
    <phoneticPr fontId="5" type="noConversion"/>
  </si>
  <si>
    <t xml:space="preserve">  3   3개월 이상~6개월 미만</t>
    <phoneticPr fontId="5" type="noConversion"/>
  </si>
  <si>
    <t xml:space="preserve">  4   6개월 이상~1년 미만</t>
    <phoneticPr fontId="5" type="noConversion"/>
  </si>
  <si>
    <t xml:space="preserve">  5   1년 이상~3년 미만</t>
    <phoneticPr fontId="5" type="noConversion"/>
  </si>
  <si>
    <t xml:space="preserve">  6   3년 이후</t>
    <phoneticPr fontId="5" type="noConversion"/>
  </si>
  <si>
    <t xml:space="preserve">  7   기타</t>
    <phoneticPr fontId="5" type="noConversion"/>
  </si>
  <si>
    <t>[자영업]창업 예상 시기(기타)</t>
    <phoneticPr fontId="5" type="noConversion"/>
  </si>
  <si>
    <t>실업자 전체</t>
    <phoneticPr fontId="5" type="noConversion"/>
  </si>
  <si>
    <t xml:space="preserve">  10   복리후생 지원 정도</t>
    <phoneticPr fontId="5" type="noConversion"/>
  </si>
  <si>
    <t xml:space="preserve">  11   이동거리(출퇴근 거리 등)</t>
    <phoneticPr fontId="5" type="noConversion"/>
  </si>
  <si>
    <t xml:space="preserve">  12   적성이나 흥미</t>
    <phoneticPr fontId="5" type="noConversion"/>
  </si>
  <si>
    <t xml:space="preserve">  13   시간적 여유(통원치료, 휴식 등 자유로운 활동 보장)</t>
    <phoneticPr fontId="5" type="noConversion"/>
  </si>
  <si>
    <t xml:space="preserve">  14   삶의 비전이나 꿈</t>
    <phoneticPr fontId="5" type="noConversion"/>
  </si>
  <si>
    <t xml:space="preserve">  15   일자리의 발전 및 사업의 성공 가능성</t>
    <phoneticPr fontId="5" type="noConversion"/>
  </si>
  <si>
    <t xml:space="preserve">  16   일자리의 사회적 인지도</t>
    <phoneticPr fontId="5" type="noConversion"/>
  </si>
  <si>
    <t xml:space="preserve">  17   일자리의 규모</t>
    <phoneticPr fontId="5" type="noConversion"/>
  </si>
  <si>
    <t xml:space="preserve">  18   기타</t>
    <phoneticPr fontId="5" type="noConversion"/>
  </si>
  <si>
    <t xml:space="preserve">  19   특별히 없음</t>
    <phoneticPr fontId="5" type="noConversion"/>
  </si>
  <si>
    <t xml:space="preserve">  1   필요</t>
    <phoneticPr fontId="5" type="noConversion"/>
  </si>
  <si>
    <t xml:space="preserve">  2   불필요</t>
    <phoneticPr fontId="5" type="noConversion"/>
  </si>
  <si>
    <t>[임금근로]장애인 구분모집/특별채용 필요 여부</t>
    <phoneticPr fontId="5" type="noConversion"/>
  </si>
  <si>
    <t>[임금근로]채용과정 배려 필요 여부</t>
    <phoneticPr fontId="5" type="noConversion"/>
  </si>
  <si>
    <t>bd**006001</t>
    <phoneticPr fontId="5" type="noConversion"/>
  </si>
  <si>
    <t>[임금근로]채용과정 필요한 배려사항-1</t>
    <phoneticPr fontId="5" type="noConversion"/>
  </si>
  <si>
    <t xml:space="preserve">  10   활동보조인 지원</t>
    <phoneticPr fontId="5" type="noConversion"/>
  </si>
  <si>
    <t xml:space="preserve">  11   기타</t>
    <phoneticPr fontId="5" type="noConversion"/>
  </si>
  <si>
    <t>[임금근로]채용과정 필요한 배려사항-2</t>
    <phoneticPr fontId="5" type="noConversion"/>
  </si>
  <si>
    <t>[임금근로]채용과정 필요한 배려사항-3</t>
    <phoneticPr fontId="5" type="noConversion"/>
  </si>
  <si>
    <t>[임금근로]채용과정 필요한 배려사항-4</t>
    <phoneticPr fontId="5" type="noConversion"/>
  </si>
  <si>
    <t>[임금근로]채용과정 필요한 배려사항-5</t>
    <phoneticPr fontId="5" type="noConversion"/>
  </si>
  <si>
    <t>[임금근로]채용과정 필요한 배려사항-6</t>
    <phoneticPr fontId="5" type="noConversion"/>
  </si>
  <si>
    <t>[임금근로]채용과정 필요한 배려사항-7</t>
    <phoneticPr fontId="5" type="noConversion"/>
  </si>
  <si>
    <t>[임금근로]채용과정 필요한 배려사항-8</t>
    <phoneticPr fontId="5" type="noConversion"/>
  </si>
  <si>
    <t>[임금근로]채용과정 필요한 배려사항-9</t>
    <phoneticPr fontId="5" type="noConversion"/>
  </si>
  <si>
    <t>[임금근로]채용과정 필요한 배려사항-10</t>
    <phoneticPr fontId="5" type="noConversion"/>
  </si>
  <si>
    <t>[임금근로]채용과정 필요한 배려사항-11</t>
    <phoneticPr fontId="5" type="noConversion"/>
  </si>
  <si>
    <t>[임금근로]채용과정 필요한 배려사항(기타)</t>
    <phoneticPr fontId="5" type="noConversion"/>
  </si>
  <si>
    <t>[임금근로]장애인만의 별도 작업장 근로 필요 여부</t>
    <phoneticPr fontId="5" type="noConversion"/>
  </si>
  <si>
    <t>[임금근로]훈련 후 근로 필요 여부</t>
    <phoneticPr fontId="5" type="noConversion"/>
  </si>
  <si>
    <t>[임금근로]근무일/시간 조정 필요 여부</t>
    <phoneticPr fontId="5" type="noConversion"/>
  </si>
  <si>
    <t>[임금근로]근무일/시간 조정 필요 사항</t>
    <phoneticPr fontId="5" type="noConversion"/>
  </si>
  <si>
    <t>[임금근로]근무일/시간 조정 필요 사항(기타)</t>
    <phoneticPr fontId="5" type="noConversion"/>
  </si>
  <si>
    <t>필요한 편의시설-8</t>
    <phoneticPr fontId="5" type="noConversion"/>
  </si>
  <si>
    <t xml:space="preserve">  1   정보접근을 위한 작업보조기기</t>
    <phoneticPr fontId="5" type="noConversion"/>
  </si>
  <si>
    <t xml:space="preserve">  2   의사소통을 돕기 위한 작업보조기기</t>
    <phoneticPr fontId="5" type="noConversion"/>
  </si>
  <si>
    <t xml:space="preserve">  3   작업을 돕기 위한 작업보조기기</t>
    <phoneticPr fontId="5" type="noConversion"/>
  </si>
  <si>
    <t xml:space="preserve">  4   사무보조를 위한 작업보조기기</t>
    <phoneticPr fontId="5" type="noConversion"/>
  </si>
  <si>
    <t xml:space="preserve">  5   기타</t>
    <phoneticPr fontId="5" type="noConversion"/>
  </si>
  <si>
    <t xml:space="preserve">  9998   Refusal</t>
    <phoneticPr fontId="5" type="noConversion"/>
  </si>
  <si>
    <t xml:space="preserve">  9999   Don't Know</t>
    <phoneticPr fontId="5" type="noConversion"/>
  </si>
  <si>
    <t xml:space="preserve">  91   봄</t>
    <phoneticPr fontId="5" type="noConversion"/>
  </si>
  <si>
    <t xml:space="preserve">  92   여름</t>
    <phoneticPr fontId="5" type="noConversion"/>
  </si>
  <si>
    <t xml:space="preserve">  94   겨울</t>
    <phoneticPr fontId="5" type="noConversion"/>
  </si>
  <si>
    <t xml:space="preserve">  94   겨울</t>
    <phoneticPr fontId="5" type="noConversion"/>
  </si>
  <si>
    <t>[임금근로]일자리 정보 수집-1순위</t>
    <phoneticPr fontId="5" type="noConversion"/>
  </si>
  <si>
    <t xml:space="preserve">  10   기타</t>
    <phoneticPr fontId="5" type="noConversion"/>
  </si>
  <si>
    <t xml:space="preserve">  11   별다른 정보를 수집한 적 없음</t>
    <phoneticPr fontId="5" type="noConversion"/>
  </si>
  <si>
    <t>[임금근로]일자리 정보 수집-1순위(기타)</t>
    <phoneticPr fontId="5" type="noConversion"/>
  </si>
  <si>
    <t>[임금근로]일자리 정보 수집-2순위</t>
    <phoneticPr fontId="5" type="noConversion"/>
  </si>
  <si>
    <t>[임금근로]일자리 정보 수집-2순위(기타)</t>
    <phoneticPr fontId="5" type="noConversion"/>
  </si>
  <si>
    <t>[임금근로]구직활동 내용-1순위</t>
    <phoneticPr fontId="5" type="noConversion"/>
  </si>
  <si>
    <t>[임금근로]구직활동 내용-1순위(기타)</t>
    <phoneticPr fontId="5" type="noConversion"/>
  </si>
  <si>
    <t>[임금근로]구직활동 내용-2순위</t>
    <phoneticPr fontId="5" type="noConversion"/>
  </si>
  <si>
    <t>[임금근로]구직활동 내용-2순위(기타)</t>
    <phoneticPr fontId="5" type="noConversion"/>
  </si>
  <si>
    <t>[임금근로]구직활동 이후 활동-1</t>
    <phoneticPr fontId="5" type="noConversion"/>
  </si>
  <si>
    <t>[임금근로]구직활동 이후 활동-2</t>
    <phoneticPr fontId="5" type="noConversion"/>
  </si>
  <si>
    <t>[임금근로]구직활동 이후 활동-3</t>
    <phoneticPr fontId="5" type="noConversion"/>
  </si>
  <si>
    <t>[임금근로]구직활동 이후 활동-4</t>
    <phoneticPr fontId="5" type="noConversion"/>
  </si>
  <si>
    <t>[임금근로]구직활동 이후 활동-5</t>
    <phoneticPr fontId="5" type="noConversion"/>
  </si>
  <si>
    <t>[임금근로]구직활동 이후 활동-6</t>
    <phoneticPr fontId="5" type="noConversion"/>
  </si>
  <si>
    <t>bd**014006t</t>
    <phoneticPr fontId="5" type="noConversion"/>
  </si>
  <si>
    <t>[임금근로]구직활동 이후 활동(기타)</t>
    <phoneticPr fontId="5" type="noConversion"/>
  </si>
  <si>
    <t>bd**014001~6에서 6 응답자</t>
    <phoneticPr fontId="5" type="noConversion"/>
  </si>
  <si>
    <t>[임금근로]공공 취업알선기관 이용 시 애로사항</t>
    <phoneticPr fontId="5" type="noConversion"/>
  </si>
  <si>
    <t>[임금근로]공공 취업알선기관 이용 시 애로사항(기타)</t>
    <phoneticPr fontId="5" type="noConversion"/>
  </si>
  <si>
    <t>[자영업]현재 수행중인 창업활동-1</t>
    <phoneticPr fontId="5" type="noConversion"/>
  </si>
  <si>
    <t>[자영업]현재 수행중인 창업활동-2</t>
    <phoneticPr fontId="5" type="noConversion"/>
  </si>
  <si>
    <t>[자영업]현재 수행중인 창업활동-3</t>
    <phoneticPr fontId="5" type="noConversion"/>
  </si>
  <si>
    <t>[자영업]현재 수행중인 창업활동-4</t>
    <phoneticPr fontId="5" type="noConversion"/>
  </si>
  <si>
    <t>[자영업]현재 수행중인 창업활동-5</t>
    <phoneticPr fontId="5" type="noConversion"/>
  </si>
  <si>
    <t>[자영업]현재 수행중인 창업활동-6</t>
    <phoneticPr fontId="5" type="noConversion"/>
  </si>
  <si>
    <t>[자영업]현재 수행중인 창업활동-7</t>
    <phoneticPr fontId="5" type="noConversion"/>
  </si>
  <si>
    <t>[자영업]현재 수행중인 창업활동-8</t>
    <phoneticPr fontId="5" type="noConversion"/>
  </si>
  <si>
    <t>[자영업]현재 수행중인 창업활동(기타)</t>
    <phoneticPr fontId="5" type="noConversion"/>
  </si>
  <si>
    <t xml:space="preserve">  10   장애인에 대한 차별과 선입견</t>
    <phoneticPr fontId="5" type="noConversion"/>
  </si>
  <si>
    <t xml:space="preserve">  11   나이가 너무 어리거나 많아서</t>
    <phoneticPr fontId="5" type="noConversion"/>
  </si>
  <si>
    <t xml:space="preserve">  12   장애 이외의 질병이나 사고(건강문제)</t>
    <phoneticPr fontId="5" type="noConversion"/>
  </si>
  <si>
    <t xml:space="preserve">  13   기타</t>
    <phoneticPr fontId="5" type="noConversion"/>
  </si>
  <si>
    <t xml:space="preserve">  14   특별히 없었음</t>
    <phoneticPr fontId="5" type="noConversion"/>
  </si>
  <si>
    <t xml:space="preserve">  14   특별히 없었음</t>
    <phoneticPr fontId="5" type="noConversion"/>
  </si>
  <si>
    <t xml:space="preserve">  1   장애로 인한 것임</t>
    <phoneticPr fontId="5" type="noConversion"/>
  </si>
  <si>
    <t xml:space="preserve">  2   장애로 인한 것이 아님</t>
    <phoneticPr fontId="5" type="noConversion"/>
  </si>
  <si>
    <t>[자영업]창업활동 내용 중 애로사항-1순위</t>
    <phoneticPr fontId="5" type="noConversion"/>
  </si>
  <si>
    <t xml:space="preserve">  10   특별히 없었음</t>
    <phoneticPr fontId="5" type="noConversion"/>
  </si>
  <si>
    <t>[자영업]창업활동 내용 중 애로사항-1순위(기타)</t>
    <phoneticPr fontId="5" type="noConversion"/>
  </si>
  <si>
    <t>[자영업]창업활동 내용 중 애로사항-2순위</t>
    <phoneticPr fontId="5" type="noConversion"/>
  </si>
  <si>
    <t>[자영업]창업활동 내용 중 애로사항-2순위(기타)</t>
    <phoneticPr fontId="5" type="noConversion"/>
  </si>
  <si>
    <t xml:space="preserve">  8    지난 주 일자리 정보 수집, 구직활동을 하지 않았음</t>
    <phoneticPr fontId="5" type="noConversion"/>
  </si>
  <si>
    <t xml:space="preserve">  11   특별히 준비하고 있는 것이 없음</t>
    <phoneticPr fontId="5" type="noConversion"/>
  </si>
  <si>
    <t>bd**017010</t>
    <phoneticPr fontId="5" type="noConversion"/>
  </si>
  <si>
    <t>bd**017011</t>
    <phoneticPr fontId="5" type="noConversion"/>
  </si>
  <si>
    <t xml:space="preserve">  1   최근 3개월 미만</t>
    <phoneticPr fontId="5" type="noConversion"/>
  </si>
  <si>
    <t xml:space="preserve">  2   3개월 이상 6개월 미만</t>
    <phoneticPr fontId="5" type="noConversion"/>
  </si>
  <si>
    <t xml:space="preserve">  3   6개월 이상 1년 미만</t>
    <phoneticPr fontId="5" type="noConversion"/>
  </si>
  <si>
    <t xml:space="preserve">  4   1년 이상 3년 미만</t>
    <phoneticPr fontId="5" type="noConversion"/>
  </si>
  <si>
    <t xml:space="preserve">  5   3년 이상</t>
    <phoneticPr fontId="5" type="noConversion"/>
  </si>
  <si>
    <t>bd**020001</t>
    <phoneticPr fontId="5" type="noConversion"/>
  </si>
  <si>
    <t>1개월 이상 근무한 마지막 일자리 유무</t>
    <phoneticPr fontId="7" type="noConversion"/>
  </si>
  <si>
    <t>1개월 이상 근무한 마지막 일자리 사업내용</t>
    <phoneticPr fontId="7" type="noConversion"/>
  </si>
  <si>
    <t>1개월 이상 근무한 마지막 일자리 산업코드</t>
    <phoneticPr fontId="7" type="noConversion"/>
  </si>
  <si>
    <t xml:space="preserve">     1    농업 및  임업</t>
    <phoneticPr fontId="5" type="noConversion"/>
  </si>
  <si>
    <t xml:space="preserve">    11   금융 및 보험업</t>
    <phoneticPr fontId="5" type="noConversion"/>
  </si>
  <si>
    <t xml:space="preserve">    12   부동산 및 임대업</t>
    <phoneticPr fontId="5" type="noConversion"/>
  </si>
  <si>
    <t xml:space="preserve">    13   사업 서비스업</t>
    <phoneticPr fontId="5" type="noConversion"/>
  </si>
  <si>
    <t xml:space="preserve">    14   공공행정,  국방 및 사회보장 행정</t>
    <phoneticPr fontId="5" type="noConversion"/>
  </si>
  <si>
    <t xml:space="preserve">    15   교육 서비스업</t>
    <phoneticPr fontId="5" type="noConversion"/>
  </si>
  <si>
    <t xml:space="preserve">    16   보건 및 사회복지사업</t>
    <phoneticPr fontId="5" type="noConversion"/>
  </si>
  <si>
    <t xml:space="preserve">    17   오락, 문화 및 운동관련 산업</t>
    <phoneticPr fontId="5" type="noConversion"/>
  </si>
  <si>
    <t xml:space="preserve">    18   기타 공공, 수리 및 개인 서비스업</t>
    <phoneticPr fontId="5" type="noConversion"/>
  </si>
  <si>
    <t xml:space="preserve">    19   가사 서비스업</t>
    <phoneticPr fontId="5" type="noConversion"/>
  </si>
  <si>
    <t xml:space="preserve">    20   국제 및 외국기관</t>
    <phoneticPr fontId="5" type="noConversion"/>
  </si>
  <si>
    <t>1개월 이상 근무한 마지막 일자리 업무내용</t>
    <phoneticPr fontId="7" type="noConversion"/>
  </si>
  <si>
    <t>1개월 이상 근무한 마지막 일자리 직종코드</t>
    <phoneticPr fontId="7" type="noConversion"/>
  </si>
  <si>
    <t>1개월 이상 근무한 마지막 일자리 근무시작년도</t>
    <phoneticPr fontId="7" type="noConversion"/>
  </si>
  <si>
    <t>1개월 이상 근무한 마지막 일자리 근무시작년도</t>
    <phoneticPr fontId="7" type="noConversion"/>
  </si>
  <si>
    <t>1개월 이상 근무한 마지막 일자리 근무시작월</t>
    <phoneticPr fontId="7" type="noConversion"/>
  </si>
  <si>
    <t xml:space="preserve">    98   Refusal</t>
    <phoneticPr fontId="5" type="noConversion"/>
  </si>
  <si>
    <t xml:space="preserve">    99   Don't Know</t>
    <phoneticPr fontId="5" type="noConversion"/>
  </si>
  <si>
    <t>1개월 이상 근무한 마지막 일자리 근무시작월(계절)</t>
    <phoneticPr fontId="7" type="noConversion"/>
  </si>
  <si>
    <t xml:space="preserve">    91   봄</t>
    <phoneticPr fontId="5" type="noConversion"/>
  </si>
  <si>
    <t xml:space="preserve">    92   여름</t>
    <phoneticPr fontId="5" type="noConversion"/>
  </si>
  <si>
    <t xml:space="preserve">    93   가을</t>
    <phoneticPr fontId="5" type="noConversion"/>
  </si>
  <si>
    <t xml:space="preserve">    94   겨울</t>
    <phoneticPr fontId="5" type="noConversion"/>
  </si>
  <si>
    <t>1개월 이상 근무한 마지막 일자리 근무종료년도</t>
    <phoneticPr fontId="7" type="noConversion"/>
  </si>
  <si>
    <t>1개월 이상 근무한 마지막 일자리 근무종료월</t>
    <phoneticPr fontId="7" type="noConversion"/>
  </si>
  <si>
    <t>1개월 이상 근무한 마지막 일자리 근무종료월(계절)</t>
    <phoneticPr fontId="7" type="noConversion"/>
  </si>
  <si>
    <t>1개월 이상 근무한 마지막 일자리 종사상 지위</t>
    <phoneticPr fontId="7" type="noConversion"/>
  </si>
  <si>
    <t>1개월 이상 근무한 마지막 일자리 월평균 소득</t>
    <phoneticPr fontId="7" type="noConversion"/>
  </si>
  <si>
    <t>1개월 이상 근무한 마지막 일자리 월평균 소득</t>
    <phoneticPr fontId="7" type="noConversion"/>
  </si>
  <si>
    <t xml:space="preserve">    999998   Refusal</t>
    <phoneticPr fontId="5" type="noConversion"/>
  </si>
  <si>
    <t xml:space="preserve">    999999   Don't Know</t>
    <phoneticPr fontId="5" type="noConversion"/>
  </si>
  <si>
    <t>1개월 이상 근무한 마지막 일자리 월평균 소득(범주)</t>
    <phoneticPr fontId="7" type="noConversion"/>
  </si>
  <si>
    <t>1개월 이상 근무한 마지막 일자리 그만둔 이유</t>
    <phoneticPr fontId="7" type="noConversion"/>
  </si>
  <si>
    <t xml:space="preserve">    10   대인관계 문제[동료 또는 상사와의 마찰]</t>
    <phoneticPr fontId="5" type="noConversion"/>
  </si>
  <si>
    <t xml:space="preserve">    11   적성  흥미  전공에 맞지 않아서</t>
    <phoneticPr fontId="5" type="noConversion"/>
  </si>
  <si>
    <t xml:space="preserve">    12   장애에 대한 차별과 선입견</t>
    <phoneticPr fontId="5" type="noConversion"/>
  </si>
  <si>
    <t xml:space="preserve">    13   개인적 사유 발생[학업  육아  가사  돌봄 등]</t>
    <phoneticPr fontId="5" type="noConversion"/>
  </si>
  <si>
    <t xml:space="preserve">    14   지속적인 근무의 어려움[휴식 필요]</t>
    <phoneticPr fontId="5" type="noConversion"/>
  </si>
  <si>
    <t xml:space="preserve">    15   기타</t>
    <phoneticPr fontId="5" type="noConversion"/>
  </si>
  <si>
    <t>1개월 이상 근무한 마지막 일자리 그만둔 이유(기타)</t>
    <phoneticPr fontId="7" type="noConversion"/>
  </si>
  <si>
    <t>1개월 이상 근무한 마지막 일자리 그만둔 이유(장애기인 여부)</t>
    <phoneticPr fontId="7" type="noConversion"/>
  </si>
  <si>
    <t>a**005004에서 2 또는 a**006003 응답자</t>
    <phoneticPr fontId="5" type="noConversion"/>
  </si>
  <si>
    <t xml:space="preserve">  1   생활비를 벌거나 또는 가족을 부양하기 위해</t>
    <phoneticPr fontId="5" type="noConversion"/>
  </si>
  <si>
    <t xml:space="preserve">  2   용돈이나 여가 활동비를 벌기 위해</t>
    <phoneticPr fontId="5" type="noConversion"/>
  </si>
  <si>
    <t xml:space="preserve">  3   지식이나 기술, 전공 등을 활용하기 위해</t>
    <phoneticPr fontId="5" type="noConversion"/>
  </si>
  <si>
    <t xml:space="preserve">  4   자신의 꿈을 실현하기 위해</t>
    <phoneticPr fontId="5" type="noConversion"/>
  </si>
  <si>
    <t xml:space="preserve">  5   국가나 사회에 보탬이 되려고</t>
    <phoneticPr fontId="5" type="noConversion"/>
  </si>
  <si>
    <t xml:space="preserve">  6   일할 수 있다는 것을 보여주기 위해</t>
    <phoneticPr fontId="5" type="noConversion"/>
  </si>
  <si>
    <t xml:space="preserve"> 일자리를 원하는 이유(기타)</t>
    <phoneticPr fontId="5" type="noConversion"/>
  </si>
  <si>
    <t>a**006001에서 2 응답자</t>
    <phoneticPr fontId="5" type="noConversion"/>
  </si>
  <si>
    <t xml:space="preserve">  10   나이가 너무 어리거나 많다고 생각해서</t>
    <phoneticPr fontId="5" type="noConversion"/>
  </si>
  <si>
    <t xml:space="preserve">  11   육아 또는 가사로 인해</t>
    <phoneticPr fontId="5" type="noConversion"/>
  </si>
  <si>
    <t xml:space="preserve">  14   취업 이외의 활동 때문에(진학, 결혼 등)</t>
    <phoneticPr fontId="5" type="noConversion"/>
  </si>
  <si>
    <t xml:space="preserve">  15   자영업을 하려고 하지만 창업할 능력, 상황이 안돼서</t>
    <phoneticPr fontId="5" type="noConversion"/>
  </si>
  <si>
    <t>* 1차조사 : be03001002 응답자</t>
    <phoneticPr fontId="5" type="noConversion"/>
  </si>
  <si>
    <t xml:space="preserve"> 구직활동 여부</t>
    <phoneticPr fontId="5" type="noConversion"/>
  </si>
  <si>
    <t>비경제활동인구 전체</t>
    <phoneticPr fontId="5" type="noConversion"/>
  </si>
  <si>
    <t>* 1차조사 : 최종학교 졸업 이후
* 2차조사 이후 : 지난 조사 이후</t>
    <phoneticPr fontId="7" type="noConversion"/>
  </si>
  <si>
    <t xml:space="preserve">  11   별다른 정보를 수집한 적 없음</t>
    <phoneticPr fontId="5" type="noConversion"/>
  </si>
  <si>
    <t xml:space="preserve">  10   없음</t>
    <phoneticPr fontId="5" type="noConversion"/>
  </si>
  <si>
    <t xml:space="preserve"> 구직활동 내용-2순위(기타)</t>
    <phoneticPr fontId="5" type="noConversion"/>
  </si>
  <si>
    <t xml:space="preserve">  10   특별히 없었음</t>
    <phoneticPr fontId="5" type="noConversion"/>
  </si>
  <si>
    <t xml:space="preserve"> 창업활동 내용 중 애로사항-1순위(기타)</t>
    <phoneticPr fontId="5" type="noConversion"/>
  </si>
  <si>
    <t>be**005008</t>
    <phoneticPr fontId="5" type="noConversion"/>
  </si>
  <si>
    <t xml:space="preserve"> 창업활동 내용 중 애로사항-2순위</t>
    <phoneticPr fontId="5" type="noConversion"/>
  </si>
  <si>
    <t xml:space="preserve"> 창업활동 내용 중 애로사항-2순위(기타)</t>
    <phoneticPr fontId="5" type="noConversion"/>
  </si>
  <si>
    <t xml:space="preserve">  11   나이가 너무 어리거나 많아서</t>
    <phoneticPr fontId="5" type="noConversion"/>
  </si>
  <si>
    <t xml:space="preserve">  12   장애 이외의 질병이나 사고(건강문제)</t>
    <phoneticPr fontId="5" type="noConversion"/>
  </si>
  <si>
    <t>* 1차조사 : be03005003 응답자</t>
    <phoneticPr fontId="5" type="noConversion"/>
  </si>
  <si>
    <t>* 1차조사 : be03005004 14 제외 응답자</t>
    <phoneticPr fontId="5" type="noConversion"/>
  </si>
  <si>
    <t>일자리 마지막 구직시기</t>
    <phoneticPr fontId="5" type="noConversion"/>
  </si>
  <si>
    <t xml:space="preserve">  4   4년 이상 3년 미만</t>
    <phoneticPr fontId="5" type="noConversion"/>
  </si>
  <si>
    <t>[임금근로 희망]희망일자리 사업내용</t>
    <phoneticPr fontId="5" type="noConversion"/>
  </si>
  <si>
    <t xml:space="preserve">  20   가구내 고용활동 및 달리 분류되지 않은 자가소비를 위한 재화 및 
        서비스 생산 활동</t>
    <phoneticPr fontId="5" type="noConversion"/>
  </si>
  <si>
    <t xml:space="preserve">[임금근로 희망]장애인만의 별도 작업장 근로 필요 </t>
    <phoneticPr fontId="5" type="noConversion"/>
  </si>
  <si>
    <t xml:space="preserve">  3   작업지원(예: 물건운반, 납땜, 경작, 어로활동 등)</t>
    <phoneticPr fontId="5" type="noConversion"/>
  </si>
  <si>
    <t>필요한 편의시설-8</t>
    <phoneticPr fontId="5" type="noConversion"/>
  </si>
  <si>
    <t xml:space="preserve">  1   정보접근을 위한 작업보조기기 </t>
    <phoneticPr fontId="5" type="noConversion"/>
  </si>
  <si>
    <t xml:space="preserve">  3   작업을 돕기 위한 작업보조기기</t>
    <phoneticPr fontId="5" type="noConversion"/>
  </si>
  <si>
    <t>1개월 이상 근무한 마지막 일자리 산업코드</t>
    <phoneticPr fontId="7" type="noConversion"/>
  </si>
  <si>
    <t xml:space="preserve">  15   교육서비스업</t>
    <phoneticPr fontId="5" type="noConversion"/>
  </si>
  <si>
    <t xml:space="preserve">  19   가사 서비스업</t>
    <phoneticPr fontId="5" type="noConversion"/>
  </si>
  <si>
    <t>1개월 이상 근무한 마지막 일자리 업무내용</t>
    <phoneticPr fontId="7" type="noConversion"/>
  </si>
  <si>
    <t xml:space="preserve"> </t>
    <phoneticPr fontId="5" type="noConversion"/>
  </si>
  <si>
    <t xml:space="preserve">  10   단순노무종사자</t>
    <phoneticPr fontId="5" type="noConversion"/>
  </si>
  <si>
    <t xml:space="preserve">  11   군인</t>
    <phoneticPr fontId="5" type="noConversion"/>
  </si>
  <si>
    <t>999998, 999999</t>
    <phoneticPr fontId="5" type="noConversion"/>
  </si>
  <si>
    <t xml:space="preserve">  11   적성, 흥미, 전공에 맞지 않아서</t>
    <phoneticPr fontId="5" type="noConversion"/>
  </si>
  <si>
    <t xml:space="preserve">  13   개인적 사유 발생(학업, 육아, 가사, 돌봄 등)</t>
    <phoneticPr fontId="5" type="noConversion"/>
  </si>
  <si>
    <t>* 1차조사 : 자격증 보유 여부</t>
    <phoneticPr fontId="5" type="noConversion"/>
  </si>
  <si>
    <t>이전 조사 시 자격증 이름-1</t>
    <phoneticPr fontId="5" type="noConversion"/>
  </si>
  <si>
    <t>c**002007에서 2,3 응답자</t>
    <phoneticPr fontId="5" type="noConversion"/>
  </si>
  <si>
    <t>자격증 정보 수정사항3-1</t>
    <phoneticPr fontId="5" type="noConversion"/>
  </si>
  <si>
    <t>c**001001에서 1 응답자</t>
    <phoneticPr fontId="5" type="noConversion"/>
  </si>
  <si>
    <t xml:space="preserve">  3    기능장</t>
    <phoneticPr fontId="5" type="noConversion"/>
  </si>
  <si>
    <t xml:space="preserve">  5    기능사(국가기술자격 2급)</t>
    <phoneticPr fontId="5" type="noConversion"/>
  </si>
  <si>
    <t xml:space="preserve">  6    기타 국가 자격증</t>
    <phoneticPr fontId="5" type="noConversion"/>
  </si>
  <si>
    <t>이전 조사 시 자격증 이름-2</t>
    <phoneticPr fontId="5" type="noConversion"/>
  </si>
  <si>
    <t>이전 조사 시 자격증 이름-3</t>
    <phoneticPr fontId="5" type="noConversion"/>
  </si>
  <si>
    <t>자격증 정보 수정사항3-3</t>
    <phoneticPr fontId="5" type="noConversion"/>
  </si>
  <si>
    <t>수정된 자격증 이름-3</t>
    <phoneticPr fontId="5" type="noConversion"/>
  </si>
  <si>
    <t>* 2차조사 : 해당값이 변한 경우에만 기재</t>
    <phoneticPr fontId="5" type="noConversion"/>
  </si>
  <si>
    <t>9998, 9999</t>
    <phoneticPr fontId="5" type="noConversion"/>
  </si>
  <si>
    <t>이전 조사 시 자격증 이름-4</t>
    <phoneticPr fontId="5" type="noConversion"/>
  </si>
  <si>
    <t>* 1차조사 : 자격증 보유 여부</t>
    <phoneticPr fontId="5" type="noConversion"/>
  </si>
  <si>
    <t>자격증 정보 수정사항3-4</t>
    <phoneticPr fontId="5" type="noConversion"/>
  </si>
  <si>
    <t>이전 조사 시 자격증 이름-5</t>
    <phoneticPr fontId="5" type="noConversion"/>
  </si>
  <si>
    <t>자격증 정보 수정사항3-5</t>
    <phoneticPr fontId="5" type="noConversion"/>
  </si>
  <si>
    <t>자격증 정보 수정사항3-6</t>
    <phoneticPr fontId="5" type="noConversion"/>
  </si>
  <si>
    <t>이전 조사 시 자격증 이름-7</t>
    <phoneticPr fontId="5" type="noConversion"/>
  </si>
  <si>
    <t>자격증 폐지/만료 월-7</t>
    <phoneticPr fontId="5" type="noConversion"/>
  </si>
  <si>
    <t>자격증 정보 수정사항2-7</t>
    <phoneticPr fontId="5" type="noConversion"/>
  </si>
  <si>
    <t>자격증 정보 수정사항3-7</t>
    <phoneticPr fontId="5" type="noConversion"/>
  </si>
  <si>
    <t>이전 조사 시 자격증 이름-8</t>
    <phoneticPr fontId="5" type="noConversion"/>
  </si>
  <si>
    <t>c**010001</t>
    <phoneticPr fontId="5" type="noConversion"/>
  </si>
  <si>
    <t>이전 조사 시 자격증 이름-9</t>
    <phoneticPr fontId="5" type="noConversion"/>
  </si>
  <si>
    <t>c**010002</t>
    <phoneticPr fontId="5" type="noConversion"/>
  </si>
  <si>
    <t>이전 조사 시 자격증 유형-9</t>
    <phoneticPr fontId="5" type="noConversion"/>
  </si>
  <si>
    <t>c**010003</t>
    <phoneticPr fontId="5" type="noConversion"/>
  </si>
  <si>
    <t>이전 조사 시 자격증 취득년-9</t>
    <phoneticPr fontId="5" type="noConversion"/>
  </si>
  <si>
    <t>c**010004</t>
    <phoneticPr fontId="5" type="noConversion"/>
  </si>
  <si>
    <t>이전 조사 시 자격증 취득월-9</t>
    <phoneticPr fontId="5" type="noConversion"/>
  </si>
  <si>
    <t>c**010005</t>
    <phoneticPr fontId="5" type="noConversion"/>
  </si>
  <si>
    <t>이전 조사 시 자격증 취득월(계절)-9</t>
    <phoneticPr fontId="5" type="noConversion"/>
  </si>
  <si>
    <t>c**010004에서 모름/응답거절</t>
    <phoneticPr fontId="5" type="noConversion"/>
  </si>
  <si>
    <t>c**010006</t>
    <phoneticPr fontId="5" type="noConversion"/>
  </si>
  <si>
    <t>이전 조사 시 자격증 취업 도움 여부-9</t>
    <phoneticPr fontId="5" type="noConversion"/>
  </si>
  <si>
    <t>c**010007</t>
    <phoneticPr fontId="5" type="noConversion"/>
  </si>
  <si>
    <t>자격증 정보 확인-9</t>
    <phoneticPr fontId="5" type="noConversion"/>
  </si>
  <si>
    <t>c**010008</t>
    <phoneticPr fontId="5" type="noConversion"/>
  </si>
  <si>
    <t>자격증 폐지/만료 년-9</t>
    <phoneticPr fontId="5" type="noConversion"/>
  </si>
  <si>
    <t>c**010007에서 2,3 응답자</t>
    <phoneticPr fontId="5" type="noConversion"/>
  </si>
  <si>
    <t>c**010009</t>
    <phoneticPr fontId="5" type="noConversion"/>
  </si>
  <si>
    <t>자격증 폐지/만료 월-9</t>
    <phoneticPr fontId="5" type="noConversion"/>
  </si>
  <si>
    <t>c**010010</t>
    <phoneticPr fontId="5" type="noConversion"/>
  </si>
  <si>
    <t>자격증 폐지/만료 월(계절)-9</t>
    <phoneticPr fontId="5" type="noConversion"/>
  </si>
  <si>
    <t>c**010009에서 모름/응답거절</t>
    <phoneticPr fontId="5" type="noConversion"/>
  </si>
  <si>
    <t>c**010011</t>
    <phoneticPr fontId="5" type="noConversion"/>
  </si>
  <si>
    <t>자격증 정보 수정사항1-9</t>
    <phoneticPr fontId="5" type="noConversion"/>
  </si>
  <si>
    <t>c**010007에서 4 응답자</t>
    <phoneticPr fontId="5" type="noConversion"/>
  </si>
  <si>
    <t>c**010012</t>
    <phoneticPr fontId="5" type="noConversion"/>
  </si>
  <si>
    <t>자격증 정보 수정사항2-9</t>
    <phoneticPr fontId="5" type="noConversion"/>
  </si>
  <si>
    <t>c**010013</t>
    <phoneticPr fontId="5" type="noConversion"/>
  </si>
  <si>
    <t>자격증 정보 수정사항3-9</t>
    <phoneticPr fontId="5" type="noConversion"/>
  </si>
  <si>
    <t>c**010014</t>
    <phoneticPr fontId="5" type="noConversion"/>
  </si>
  <si>
    <t>수정된 자격증 이름-9</t>
    <phoneticPr fontId="5" type="noConversion"/>
  </si>
  <si>
    <t>c**010015</t>
    <phoneticPr fontId="5" type="noConversion"/>
  </si>
  <si>
    <t>수정된 자격증 유형-9</t>
    <phoneticPr fontId="5" type="noConversion"/>
  </si>
  <si>
    <t>c**010016</t>
    <phoneticPr fontId="5" type="noConversion"/>
  </si>
  <si>
    <t>수정된 자격증 취득년-9</t>
    <phoneticPr fontId="5" type="noConversion"/>
  </si>
  <si>
    <t>c**010017</t>
    <phoneticPr fontId="5" type="noConversion"/>
  </si>
  <si>
    <t>수정된 자격증 취득월-9</t>
    <phoneticPr fontId="5" type="noConversion"/>
  </si>
  <si>
    <t>c**010018</t>
    <phoneticPr fontId="5" type="noConversion"/>
  </si>
  <si>
    <t>수정된 자격증 취득월(계절)-9</t>
    <phoneticPr fontId="5" type="noConversion"/>
  </si>
  <si>
    <t>c**010017에서 모름/응답거절</t>
    <phoneticPr fontId="5" type="noConversion"/>
  </si>
  <si>
    <t>이전 조사 시 자격증 이름-10</t>
    <phoneticPr fontId="5" type="noConversion"/>
  </si>
  <si>
    <t>이전 조사 시 자격증 유형-10</t>
    <phoneticPr fontId="5" type="noConversion"/>
  </si>
  <si>
    <t>이전 조사 시 자격증 취득년-10</t>
    <phoneticPr fontId="5" type="noConversion"/>
  </si>
  <si>
    <t>이전 조사 시 자격증 취득월-10</t>
    <phoneticPr fontId="5" type="noConversion"/>
  </si>
  <si>
    <t>이전 조사 시 자격증 취득월(계절)-10</t>
    <phoneticPr fontId="5" type="noConversion"/>
  </si>
  <si>
    <t>이전 조사 시 자격증 취업 도움 여부-10</t>
    <phoneticPr fontId="5" type="noConversion"/>
  </si>
  <si>
    <t>자격증 정보 확인-10</t>
    <phoneticPr fontId="5" type="noConversion"/>
  </si>
  <si>
    <t>자격증 폐지/만료 년-10</t>
    <phoneticPr fontId="5" type="noConversion"/>
  </si>
  <si>
    <t xml:space="preserve">  1   전혀 도움이 안됨</t>
    <phoneticPr fontId="5" type="noConversion"/>
  </si>
  <si>
    <t xml:space="preserve">  2   별로 도움이 안됨</t>
    <phoneticPr fontId="5" type="noConversion"/>
  </si>
  <si>
    <t xml:space="preserve">  3   보통</t>
    <phoneticPr fontId="5" type="noConversion"/>
  </si>
  <si>
    <t xml:space="preserve">  4   다소 도움이 됨</t>
    <phoneticPr fontId="5" type="noConversion"/>
  </si>
  <si>
    <t xml:space="preserve">  5   매우 도움이 됨</t>
    <phoneticPr fontId="5" type="noConversion"/>
  </si>
  <si>
    <t>신규 자격증 이름-2</t>
    <phoneticPr fontId="5" type="noConversion"/>
  </si>
  <si>
    <t>신규 자격증 이름-4</t>
    <phoneticPr fontId="5" type="noConversion"/>
  </si>
  <si>
    <t>신규 자격증 유형-4</t>
    <phoneticPr fontId="5" type="noConversion"/>
  </si>
  <si>
    <t>신규 자격증 취득년-4</t>
    <phoneticPr fontId="5" type="noConversion"/>
  </si>
  <si>
    <t>신규 자격증 취득월-4</t>
    <phoneticPr fontId="5" type="noConversion"/>
  </si>
  <si>
    <t>신규 자격증 취득월(계절)-4</t>
    <phoneticPr fontId="5" type="noConversion"/>
  </si>
  <si>
    <t>신규 자격증 취업 도움 여부-4</t>
    <phoneticPr fontId="5" type="noConversion"/>
  </si>
  <si>
    <t>현재 보유 자격증 이름-1</t>
    <phoneticPr fontId="5" type="noConversion"/>
  </si>
  <si>
    <t>현재 보유 자격증 유형-1</t>
    <phoneticPr fontId="5" type="noConversion"/>
  </si>
  <si>
    <t>c**040104</t>
    <phoneticPr fontId="5" type="noConversion"/>
  </si>
  <si>
    <t>c**040104에서 모름/응답거절</t>
    <phoneticPr fontId="5" type="noConversion"/>
  </si>
  <si>
    <t>현재 보유 자격증 이름-2</t>
    <phoneticPr fontId="5" type="noConversion"/>
  </si>
  <si>
    <t>현재 보유 자격증 유형-2</t>
    <phoneticPr fontId="5" type="noConversion"/>
  </si>
  <si>
    <t>c**040204</t>
    <phoneticPr fontId="5" type="noConversion"/>
  </si>
  <si>
    <t>c**040204에서 모름/응답거절</t>
    <phoneticPr fontId="5" type="noConversion"/>
  </si>
  <si>
    <t>현재 보유 자격증 이름-3</t>
    <phoneticPr fontId="5" type="noConversion"/>
  </si>
  <si>
    <t>현재 보유 자격증 유형-3</t>
    <phoneticPr fontId="5" type="noConversion"/>
  </si>
  <si>
    <t>c**040304</t>
    <phoneticPr fontId="5" type="noConversion"/>
  </si>
  <si>
    <t>c**040304에서 모름/응답거절</t>
    <phoneticPr fontId="5" type="noConversion"/>
  </si>
  <si>
    <t>c**040404</t>
    <phoneticPr fontId="5" type="noConversion"/>
  </si>
  <si>
    <t>c**040404에서 모름/응답거절</t>
    <phoneticPr fontId="5" type="noConversion"/>
  </si>
  <si>
    <t>현재 보유 자격증 이름-5</t>
    <phoneticPr fontId="5" type="noConversion"/>
  </si>
  <si>
    <t>현재 보유 자격증 유형-5</t>
    <phoneticPr fontId="5" type="noConversion"/>
  </si>
  <si>
    <t>c**040504</t>
    <phoneticPr fontId="5" type="noConversion"/>
  </si>
  <si>
    <t>c**040504에서 모름/응답거절</t>
    <phoneticPr fontId="5" type="noConversion"/>
  </si>
  <si>
    <t>현재 보유 자격증 이름-6</t>
    <phoneticPr fontId="5" type="noConversion"/>
  </si>
  <si>
    <t>현재 보유 자격증 유형-6</t>
    <phoneticPr fontId="5" type="noConversion"/>
  </si>
  <si>
    <t>c**040604</t>
    <phoneticPr fontId="5" type="noConversion"/>
  </si>
  <si>
    <t>c**040604에서 모름/응답거절</t>
    <phoneticPr fontId="5" type="noConversion"/>
  </si>
  <si>
    <t>현재 보유 자격증 이름-7</t>
    <phoneticPr fontId="5" type="noConversion"/>
  </si>
  <si>
    <t>현재 보유 자격증 유형-7</t>
    <phoneticPr fontId="5" type="noConversion"/>
  </si>
  <si>
    <t>c**040704</t>
    <phoneticPr fontId="5" type="noConversion"/>
  </si>
  <si>
    <t>c**040704에서 모름/응답거절</t>
    <phoneticPr fontId="5" type="noConversion"/>
  </si>
  <si>
    <t>현재 보유 자격증 이름-8</t>
    <phoneticPr fontId="5" type="noConversion"/>
  </si>
  <si>
    <t>현재 보유 자격증 유형-8</t>
    <phoneticPr fontId="5" type="noConversion"/>
  </si>
  <si>
    <t>c**040804</t>
    <phoneticPr fontId="5" type="noConversion"/>
  </si>
  <si>
    <t>현재 보유 자격증 이름-9</t>
    <phoneticPr fontId="5" type="noConversion"/>
  </si>
  <si>
    <t>현재 보유 자격증 유형-9</t>
    <phoneticPr fontId="5" type="noConversion"/>
  </si>
  <si>
    <t>현재 보유 자격증 취득년-9</t>
    <phoneticPr fontId="5" type="noConversion"/>
  </si>
  <si>
    <t>c**040904</t>
    <phoneticPr fontId="5" type="noConversion"/>
  </si>
  <si>
    <t>현재 보유 자격증 취득월-9</t>
    <phoneticPr fontId="5" type="noConversion"/>
  </si>
  <si>
    <t>현재 보유 자격증 취득월(계절)-9</t>
    <phoneticPr fontId="5" type="noConversion"/>
  </si>
  <si>
    <t>c**040904에서 모름/응답거절</t>
    <phoneticPr fontId="5" type="noConversion"/>
  </si>
  <si>
    <t>현재 보유 자격증 취업 도움 여부-9</t>
    <phoneticPr fontId="5" type="noConversion"/>
  </si>
  <si>
    <t>현재 보유 자격증 이름-10</t>
    <phoneticPr fontId="5" type="noConversion"/>
  </si>
  <si>
    <t>현재 보유 자격증 유형-10</t>
    <phoneticPr fontId="5" type="noConversion"/>
  </si>
  <si>
    <t>현재 보유 자격증 취득년-10</t>
    <phoneticPr fontId="5" type="noConversion"/>
  </si>
  <si>
    <t>c**041004</t>
    <phoneticPr fontId="5" type="noConversion"/>
  </si>
  <si>
    <t>현재 보유 자격증 취득월-10</t>
    <phoneticPr fontId="5" type="noConversion"/>
  </si>
  <si>
    <t>현재 보유 자격증 취득월(계절)-10</t>
    <phoneticPr fontId="5" type="noConversion"/>
  </si>
  <si>
    <t>c**041004에서 모름/응답거절</t>
    <phoneticPr fontId="5" type="noConversion"/>
  </si>
  <si>
    <t>현재 보유 자격증 취업 도움 여부-10</t>
    <phoneticPr fontId="5" type="noConversion"/>
  </si>
  <si>
    <t>c**041104</t>
    <phoneticPr fontId="5" type="noConversion"/>
  </si>
  <si>
    <t>c**041104에서 모름/응답거절</t>
    <phoneticPr fontId="5" type="noConversion"/>
  </si>
  <si>
    <t xml:space="preserve">  1   전혀 못함</t>
    <phoneticPr fontId="5" type="noConversion"/>
  </si>
  <si>
    <t xml:space="preserve">  2   못하는 편임</t>
    <phoneticPr fontId="5" type="noConversion"/>
  </si>
  <si>
    <t xml:space="preserve">  3   보통임</t>
    <phoneticPr fontId="5" type="noConversion"/>
  </si>
  <si>
    <t xml:space="preserve">  4   잘하는 편임</t>
    <phoneticPr fontId="5" type="noConversion"/>
  </si>
  <si>
    <t xml:space="preserve">  5   매우 잘함</t>
    <phoneticPr fontId="5" type="noConversion"/>
  </si>
  <si>
    <t>c**060002</t>
    <phoneticPr fontId="5" type="noConversion"/>
  </si>
  <si>
    <t xml:space="preserve">  1   정보, 지식, 개념 등과 같은 내용을 다루는 일로서, 
자료를 수집하고 분석하며 평가하는 일</t>
    <phoneticPr fontId="5" type="noConversion"/>
  </si>
  <si>
    <t xml:space="preserve">  2   사람들과 의견을 교환하고, 상담하며, 다른 사람들의 
요구에 맞는 서비스를 제공하는 일 </t>
    <phoneticPr fontId="5" type="noConversion"/>
  </si>
  <si>
    <t xml:space="preserve">  3   기계, 장비, 작업도구, 사물 등을 조작하고 활용하는 일</t>
    <phoneticPr fontId="5" type="noConversion"/>
  </si>
  <si>
    <t>물체운반 기능</t>
    <phoneticPr fontId="7" type="noConversion"/>
  </si>
  <si>
    <t xml:space="preserve">  1    40kg이상의 물건을 들어올리고 20kg 이상의 물건을 
빈번히 들어올리거나 운반한다</t>
    <phoneticPr fontId="5" type="noConversion"/>
  </si>
  <si>
    <t xml:space="preserve">  2    최고 40kg 이상의 물건을 들어올리고 20kg 정도의 
물건을 빈번히 들어올리거나 운반한다</t>
    <phoneticPr fontId="5" type="noConversion"/>
  </si>
  <si>
    <t xml:space="preserve">  3    최고 20kg의 물건을 들어올리고 10kg 정도의 물건을 
빈번히 들어올리거나 운반한다</t>
    <phoneticPr fontId="5" type="noConversion"/>
  </si>
  <si>
    <t xml:space="preserve">  4    최고 8kg의 물건을 들어올리고 4kg정도의 물건을 
빈번히 들어올리거나 운반한다</t>
    <phoneticPr fontId="5" type="noConversion"/>
  </si>
  <si>
    <t xml:space="preserve">  5    최고 4kg의 물건을 들어올리고 때때로 장부, 대장, 
소도구 등을 들어올리거나 운반한다</t>
    <phoneticPr fontId="5" type="noConversion"/>
  </si>
  <si>
    <t xml:space="preserve">  6    전혀 할 수 없음</t>
    <phoneticPr fontId="5" type="noConversion"/>
  </si>
  <si>
    <t>육체활동 능력-1</t>
    <phoneticPr fontId="7" type="noConversion"/>
  </si>
  <si>
    <t xml:space="preserve">  1    손, 발, 다리 등을 사용하여 계단, 사다리, 경사로 등을 
올라가거나 몸 전체의 균형을 유지할 수 있다</t>
    <phoneticPr fontId="5" type="noConversion"/>
  </si>
  <si>
    <t xml:space="preserve">  2    허리를 굽히거나 몸을 앞으로 굽히고 뒤로 젖히는 
동작과 같은 응크려서 하는 일을 할 수 있다</t>
    <phoneticPr fontId="5" type="noConversion"/>
  </si>
  <si>
    <t xml:space="preserve">  3    직무의 전체 또는 일부분에 지속적으로 손을 사용하여 
정밀하고 숙련을 필요로 하는 일을 할 수 있다</t>
    <phoneticPr fontId="5" type="noConversion"/>
  </si>
  <si>
    <t xml:space="preserve">  4    말로 생각이나 의사를 교환하거나 표현할 수 있어 개인 
및 다수에게 정보 및 오락제공을 목적으로 말을 할 수 있다</t>
    <phoneticPr fontId="5" type="noConversion"/>
  </si>
  <si>
    <t xml:space="preserve">  5    청력을 활용해 소리를 듣고 기계의 이상 유무를 판단하거나 타인의 논리적인 말을 듣는 청취활동을 할 수 있다</t>
    <phoneticPr fontId="5" type="noConversion"/>
  </si>
  <si>
    <t xml:space="preserve">  6    시력을 활용해 물체의 길이, 넓이, 색의 차이 등을 
파악하는 일을 할 수 있다</t>
    <phoneticPr fontId="5" type="noConversion"/>
  </si>
  <si>
    <t xml:space="preserve">  7    위의 내용 중 할 수 있는 것이 없다</t>
    <phoneticPr fontId="5" type="noConversion"/>
  </si>
  <si>
    <t>전체패널</t>
    <phoneticPr fontId="5" type="noConversion"/>
  </si>
  <si>
    <t xml:space="preserve">  1   작업의 75%이상이 실내에서 이루어지는 일</t>
    <phoneticPr fontId="5" type="noConversion"/>
  </si>
  <si>
    <t>8, 9</t>
    <phoneticPr fontId="5" type="noConversion"/>
  </si>
  <si>
    <t xml:space="preserve">  2   작업의 75%이상이 실외에서 이루어지는 일</t>
    <phoneticPr fontId="5" type="noConversion"/>
  </si>
  <si>
    <t xml:space="preserve">  3   작업이 실내 및 실외에서 비슷한 비율로 이루어지는 일</t>
    <phoneticPr fontId="5" type="noConversion"/>
  </si>
  <si>
    <t xml:space="preserve">  1    작업장의 온도상태(고온, 저온)</t>
    <phoneticPr fontId="5" type="noConversion"/>
  </si>
  <si>
    <t>98, 99</t>
    <phoneticPr fontId="5" type="noConversion"/>
  </si>
  <si>
    <t xml:space="preserve">  2    작업장의 습기</t>
    <phoneticPr fontId="5" type="noConversion"/>
  </si>
  <si>
    <t xml:space="preserve">  3    소음/진동</t>
    <phoneticPr fontId="5" type="noConversion"/>
  </si>
  <si>
    <t xml:space="preserve">  4    대기환경(냄새, 분진, 연무, 가스 등)</t>
    <phoneticPr fontId="5" type="noConversion"/>
  </si>
  <si>
    <t xml:space="preserve">  5    작업장 내 이동거리</t>
    <phoneticPr fontId="5" type="noConversion"/>
  </si>
  <si>
    <t xml:space="preserve">  6    층간 이동</t>
    <phoneticPr fontId="5" type="noConversion"/>
  </si>
  <si>
    <t xml:space="preserve">  7    기타</t>
    <phoneticPr fontId="5" type="noConversion"/>
  </si>
  <si>
    <t xml:space="preserve">  8    없음</t>
    <phoneticPr fontId="5" type="noConversion"/>
  </si>
  <si>
    <t>출신 고등학교 종류</t>
    <phoneticPr fontId="5" type="noConversion"/>
  </si>
  <si>
    <t>고등학교 재학/휴학 패널</t>
    <phoneticPr fontId="7" type="noConversion"/>
  </si>
  <si>
    <t>* 1차조사 : 고등학교 재학/졸업 이상</t>
    <phoneticPr fontId="5" type="noConversion"/>
  </si>
  <si>
    <t xml:space="preserve">  10   과학고등학교</t>
    <phoneticPr fontId="5" type="noConversion"/>
  </si>
  <si>
    <t xml:space="preserve">  11   외국어고등학교</t>
    <phoneticPr fontId="5" type="noConversion"/>
  </si>
  <si>
    <t xml:space="preserve">  12   예체능고등학교</t>
    <phoneticPr fontId="5" type="noConversion"/>
  </si>
  <si>
    <t xml:space="preserve">  13   검정고시</t>
    <phoneticPr fontId="5" type="noConversion"/>
  </si>
  <si>
    <t xml:space="preserve">  14   정보고등학교</t>
    <phoneticPr fontId="5" type="noConversion"/>
  </si>
  <si>
    <t xml:space="preserve">  15   기타</t>
    <phoneticPr fontId="5" type="noConversion"/>
  </si>
  <si>
    <t>대학교 재학/휴학 패널</t>
    <phoneticPr fontId="7" type="noConversion"/>
  </si>
  <si>
    <t xml:space="preserve">  1    인문계열</t>
    <phoneticPr fontId="5" type="noConversion"/>
  </si>
  <si>
    <t>* 1차조사 : 대학교 재학 이상</t>
    <phoneticPr fontId="5" type="noConversion"/>
  </si>
  <si>
    <t xml:space="preserve">  2    사회계열</t>
    <phoneticPr fontId="5" type="noConversion"/>
  </si>
  <si>
    <t xml:space="preserve">  3    자연계열</t>
    <phoneticPr fontId="5" type="noConversion"/>
  </si>
  <si>
    <t xml:space="preserve">  4    공학계열</t>
    <phoneticPr fontId="5" type="noConversion"/>
  </si>
  <si>
    <t xml:space="preserve">  5    의약계열</t>
    <phoneticPr fontId="5" type="noConversion"/>
  </si>
  <si>
    <t xml:space="preserve">  6    사범계열</t>
    <phoneticPr fontId="5" type="noConversion"/>
  </si>
  <si>
    <t xml:space="preserve">  7    예체능계열</t>
    <phoneticPr fontId="5" type="noConversion"/>
  </si>
  <si>
    <t>고등학교/대학교 재학/휴학 패널</t>
    <phoneticPr fontId="7" type="noConversion"/>
  </si>
  <si>
    <t xml:space="preserve">  1   전혀 안함</t>
    <phoneticPr fontId="5" type="noConversion"/>
  </si>
  <si>
    <t xml:space="preserve">  2   하지 않는 편임</t>
    <phoneticPr fontId="5" type="noConversion"/>
  </si>
  <si>
    <t xml:space="preserve">  4   하는 편임</t>
    <phoneticPr fontId="5" type="noConversion"/>
  </si>
  <si>
    <t xml:space="preserve">  5   자주 하는 편임</t>
    <phoneticPr fontId="5" type="noConversion"/>
  </si>
  <si>
    <t>진로/진학 계획 수립시 대화정도 여부(기타)</t>
    <phoneticPr fontId="5" type="noConversion"/>
  </si>
  <si>
    <t>지난 조사 이후 고용서비스 경험 여부</t>
    <phoneticPr fontId="5" type="noConversion"/>
  </si>
  <si>
    <t>d**001002</t>
    <phoneticPr fontId="5" type="noConversion"/>
  </si>
  <si>
    <t>* 4차조사부터 보기 변경</t>
    <phoneticPr fontId="5" type="noConversion"/>
  </si>
  <si>
    <t xml:space="preserve">  7    취업 후 적응지도</t>
    <phoneticPr fontId="5" type="noConversion"/>
  </si>
  <si>
    <t xml:space="preserve">  9    영업장소전대지원</t>
    <phoneticPr fontId="5" type="noConversion"/>
  </si>
  <si>
    <t xml:space="preserve">  10   자동차구입자금 융자</t>
    <phoneticPr fontId="5" type="noConversion"/>
  </si>
  <si>
    <t xml:space="preserve">  11   직업생활안정자금 융자</t>
    <phoneticPr fontId="5" type="noConversion"/>
  </si>
  <si>
    <t xml:space="preserve">  13   고용시설 무상지원</t>
    <phoneticPr fontId="5" type="noConversion"/>
  </si>
  <si>
    <t xml:space="preserve">  14   운영자금 융자</t>
    <phoneticPr fontId="5" type="noConversion"/>
  </si>
  <si>
    <t xml:space="preserve">  15   장애인표준사업장 지원</t>
    <phoneticPr fontId="5" type="noConversion"/>
  </si>
  <si>
    <t xml:space="preserve">  16   고용관리비용 지원</t>
    <phoneticPr fontId="5" type="noConversion"/>
  </si>
  <si>
    <t xml:space="preserve">  17   장애인고용장려금</t>
    <phoneticPr fontId="5" type="noConversion"/>
  </si>
  <si>
    <t xml:space="preserve">  18   고용촉진지원금</t>
    <phoneticPr fontId="5" type="noConversion"/>
  </si>
  <si>
    <t xml:space="preserve">  19   소상공인지원자금 융자</t>
    <phoneticPr fontId="5" type="noConversion"/>
  </si>
  <si>
    <t xml:space="preserve">  20   재택근무 지원</t>
    <phoneticPr fontId="5" type="noConversion"/>
  </si>
  <si>
    <t xml:space="preserve">  21   지원고용/시험고용/현장평가</t>
    <phoneticPr fontId="5" type="noConversion"/>
  </si>
  <si>
    <t xml:space="preserve">  23   직업재활훈련(직업교육, 고용지원, 사후관리)</t>
    <phoneticPr fontId="5" type="noConversion"/>
  </si>
  <si>
    <t xml:space="preserve">  28   직업적응훈련</t>
    <phoneticPr fontId="5" type="noConversion"/>
  </si>
  <si>
    <t xml:space="preserve">  29   취업지원프로그램</t>
    <phoneticPr fontId="5" type="noConversion"/>
  </si>
  <si>
    <t xml:space="preserve">  32   경험한 적 없음</t>
    <phoneticPr fontId="5" type="noConversion"/>
  </si>
  <si>
    <t>경험한 고용서비스 종류-4</t>
    <phoneticPr fontId="5" type="noConversion"/>
  </si>
  <si>
    <t xml:space="preserve">  10   통근차량융자</t>
    <phoneticPr fontId="5" type="noConversion"/>
  </si>
  <si>
    <t xml:space="preserve">  11   직업생활안정자금융자</t>
    <phoneticPr fontId="5" type="noConversion"/>
  </si>
  <si>
    <t xml:space="preserve">  12   시설자금융자</t>
    <phoneticPr fontId="5" type="noConversion"/>
  </si>
  <si>
    <t xml:space="preserve">  16   고용관리비용지원</t>
    <phoneticPr fontId="5" type="noConversion"/>
  </si>
  <si>
    <t xml:space="preserve">  22   자립생활훈련(일상생활적응훈련, 사회적응훈련)</t>
    <phoneticPr fontId="5" type="noConversion"/>
  </si>
  <si>
    <t xml:space="preserve">  23   정보화 교육</t>
    <phoneticPr fontId="5" type="noConversion"/>
  </si>
  <si>
    <t xml:space="preserve">  24   보호고용</t>
    <phoneticPr fontId="5" type="noConversion"/>
  </si>
  <si>
    <t xml:space="preserve">  25   활동보조인(근로지원인)</t>
    <phoneticPr fontId="5" type="noConversion"/>
  </si>
  <si>
    <t xml:space="preserve">  26   직업적응훈련</t>
    <phoneticPr fontId="5" type="noConversion"/>
  </si>
  <si>
    <t xml:space="preserve">  27   보조공학장비 지원(단순보장구 제외)</t>
    <phoneticPr fontId="5" type="noConversion"/>
  </si>
  <si>
    <t xml:space="preserve">  28   기타</t>
    <phoneticPr fontId="5" type="noConversion"/>
  </si>
  <si>
    <t xml:space="preserve">  29   경험한 적 없음</t>
    <phoneticPr fontId="5" type="noConversion"/>
  </si>
  <si>
    <t>경험한 고용서비스 종류-5</t>
    <phoneticPr fontId="5" type="noConversion"/>
  </si>
  <si>
    <t>d**001008</t>
    <phoneticPr fontId="5" type="noConversion"/>
  </si>
  <si>
    <t>d**002001</t>
    <phoneticPr fontId="5" type="noConversion"/>
  </si>
  <si>
    <t xml:space="preserve">  2    한국장애인고용공단</t>
    <phoneticPr fontId="5" type="noConversion"/>
  </si>
  <si>
    <t xml:space="preserve">  11   지방자치단체(읍면동 등)</t>
    <phoneticPr fontId="5" type="noConversion"/>
  </si>
  <si>
    <t xml:space="preserve">  12   중소기업청</t>
    <phoneticPr fontId="5" type="noConversion"/>
  </si>
  <si>
    <t xml:space="preserve">  13   장애인단체</t>
    <phoneticPr fontId="5" type="noConversion"/>
  </si>
  <si>
    <t xml:space="preserve">  14   일반사설학원</t>
    <phoneticPr fontId="5" type="noConversion"/>
  </si>
  <si>
    <t xml:space="preserve">  16   모름</t>
    <phoneticPr fontId="5" type="noConversion"/>
  </si>
  <si>
    <t>경험한 고용서비스 기관 종류-4</t>
    <phoneticPr fontId="5" type="noConversion"/>
  </si>
  <si>
    <t>경험한 고용서비스 기관 종류-5</t>
    <phoneticPr fontId="5" type="noConversion"/>
  </si>
  <si>
    <t>제공기관1-1</t>
    <phoneticPr fontId="7" type="noConversion"/>
  </si>
  <si>
    <t>제공기관2-1</t>
    <phoneticPr fontId="7" type="noConversion"/>
  </si>
  <si>
    <t>제공기관3-1</t>
    <phoneticPr fontId="7" type="noConversion"/>
  </si>
  <si>
    <t>제공기관4-1</t>
    <phoneticPr fontId="7" type="noConversion"/>
  </si>
  <si>
    <t>d**003012t</t>
    <phoneticPr fontId="5" type="noConversion"/>
  </si>
  <si>
    <t>제공기관(기타)-1</t>
    <phoneticPr fontId="7" type="noConversion"/>
  </si>
  <si>
    <t>d**003015</t>
    <phoneticPr fontId="5" type="noConversion"/>
  </si>
  <si>
    <t>d**003001에서 21~29 응답자</t>
    <phoneticPr fontId="5" type="noConversion"/>
  </si>
  <si>
    <t xml:space="preserve">  1   해당 기관으로부터 직접(연락 또는 문의)</t>
    <phoneticPr fontId="5" type="noConversion"/>
  </si>
  <si>
    <t xml:space="preserve">  2   장애인 단체, 모임 등을 통해</t>
    <phoneticPr fontId="5" type="noConversion"/>
  </si>
  <si>
    <t xml:space="preserve">  3   지자체, 공공기관을 통해</t>
    <phoneticPr fontId="5" type="noConversion"/>
  </si>
  <si>
    <t xml:space="preserve">  4   TV, 라디오, 신문 등을 통해</t>
    <phoneticPr fontId="5" type="noConversion"/>
  </si>
  <si>
    <t xml:space="preserve">  5   학교, 학원을 통해</t>
    <phoneticPr fontId="5" type="noConversion"/>
  </si>
  <si>
    <t xml:space="preserve">  6   주변 지인을 통해</t>
    <phoneticPr fontId="5" type="noConversion"/>
  </si>
  <si>
    <t xml:space="preserve">  1   거의 참여하지 못했다</t>
    <phoneticPr fontId="5" type="noConversion"/>
  </si>
  <si>
    <t xml:space="preserve">  2   일정부분 참여하지 못했다</t>
    <phoneticPr fontId="5" type="noConversion"/>
  </si>
  <si>
    <t xml:space="preserve">  4   어느정도 참여하였다</t>
    <phoneticPr fontId="5" type="noConversion"/>
  </si>
  <si>
    <t xml:space="preserve">  5   적극적으로 참여하였다</t>
    <phoneticPr fontId="5" type="noConversion"/>
  </si>
  <si>
    <t xml:space="preserve">  1   전혀 도움이 되지 않았다</t>
    <phoneticPr fontId="5" type="noConversion"/>
  </si>
  <si>
    <t xml:space="preserve">  2   별로 도움이 되지 않았다</t>
    <phoneticPr fontId="5" type="noConversion"/>
  </si>
  <si>
    <t xml:space="preserve">  4   다소 도움이 되었다</t>
    <phoneticPr fontId="5" type="noConversion"/>
  </si>
  <si>
    <t xml:space="preserve">  5   매우 도움이 되었다</t>
    <phoneticPr fontId="5" type="noConversion"/>
  </si>
  <si>
    <t>d**003031</t>
    <phoneticPr fontId="5" type="noConversion"/>
  </si>
  <si>
    <t>취업 직접도움정도-1</t>
    <phoneticPr fontId="5" type="noConversion"/>
  </si>
  <si>
    <t>d**003029에서 3~5 응답자</t>
    <phoneticPr fontId="5" type="noConversion"/>
  </si>
  <si>
    <t xml:space="preserve">  1   도움이 되었다</t>
    <phoneticPr fontId="5" type="noConversion"/>
  </si>
  <si>
    <t xml:space="preserve">  3    서비스 자격기준이 까다롭다.</t>
    <phoneticPr fontId="5" type="noConversion"/>
  </si>
  <si>
    <t xml:space="preserve">  5    서비스 내용이 실제 고용현장, 현실을 반영하지 못한다.</t>
    <phoneticPr fontId="5" type="noConversion"/>
  </si>
  <si>
    <t>d**004003</t>
    <phoneticPr fontId="5" type="noConversion"/>
  </si>
  <si>
    <t>제공기관(기타)-2</t>
    <phoneticPr fontId="7" type="noConversion"/>
  </si>
  <si>
    <t>d**004031</t>
    <phoneticPr fontId="5" type="noConversion"/>
  </si>
  <si>
    <t>취업 직접도움정도-2</t>
    <phoneticPr fontId="5" type="noConversion"/>
  </si>
  <si>
    <t>d**004029에서 3~5 응답자</t>
    <phoneticPr fontId="5" type="noConversion"/>
  </si>
  <si>
    <t>d**005003</t>
    <phoneticPr fontId="5" type="noConversion"/>
  </si>
  <si>
    <t>제공기관(기타)-3</t>
    <phoneticPr fontId="7" type="noConversion"/>
  </si>
  <si>
    <t>d**005031</t>
    <phoneticPr fontId="5" type="noConversion"/>
  </si>
  <si>
    <t>취업 직접도움정도-3</t>
    <phoneticPr fontId="5" type="noConversion"/>
  </si>
  <si>
    <t>d**005029에서 3~5 응답자</t>
    <phoneticPr fontId="5" type="noConversion"/>
  </si>
  <si>
    <t>d**006031</t>
    <phoneticPr fontId="5" type="noConversion"/>
  </si>
  <si>
    <t>취업 직접도움정도-4</t>
    <phoneticPr fontId="5" type="noConversion"/>
  </si>
  <si>
    <t>d**006029에서 3~5 응답자</t>
    <phoneticPr fontId="5" type="noConversion"/>
  </si>
  <si>
    <t>d**007031</t>
    <phoneticPr fontId="5" type="noConversion"/>
  </si>
  <si>
    <t>d**007029에서 3~5 응답자</t>
    <phoneticPr fontId="5" type="noConversion"/>
  </si>
  <si>
    <t>서비스종류-6</t>
    <phoneticPr fontId="5" type="noConversion"/>
  </si>
  <si>
    <t>제공기관-6</t>
    <phoneticPr fontId="5" type="noConversion"/>
  </si>
  <si>
    <t>이용횟수-6</t>
    <phoneticPr fontId="5" type="noConversion"/>
  </si>
  <si>
    <t>참여기간-6</t>
    <phoneticPr fontId="5" type="noConversion"/>
  </si>
  <si>
    <t>정보접근수단-6</t>
    <phoneticPr fontId="5" type="noConversion"/>
  </si>
  <si>
    <t>d**008029에서 3~5 응답자</t>
    <phoneticPr fontId="5" type="noConversion"/>
  </si>
  <si>
    <t>애로사항-6</t>
    <phoneticPr fontId="5" type="noConversion"/>
  </si>
  <si>
    <t>애로사항(기타)-6</t>
    <phoneticPr fontId="5" type="noConversion"/>
  </si>
  <si>
    <t>제공기관-7</t>
    <phoneticPr fontId="5" type="noConversion"/>
  </si>
  <si>
    <t>d**009014</t>
    <phoneticPr fontId="5" type="noConversion"/>
  </si>
  <si>
    <t>d**009027t</t>
    <phoneticPr fontId="5" type="noConversion"/>
  </si>
  <si>
    <t>정보접근수단(기타)-7</t>
    <phoneticPr fontId="5" type="noConversion"/>
  </si>
  <si>
    <t>취업 직접도움정도-7</t>
    <phoneticPr fontId="5" type="noConversion"/>
  </si>
  <si>
    <t>d**010014</t>
    <phoneticPr fontId="5" type="noConversion"/>
  </si>
  <si>
    <t>지원금액-8</t>
    <phoneticPr fontId="5" type="noConversion"/>
  </si>
  <si>
    <t>d**010015</t>
    <phoneticPr fontId="5" type="noConversion"/>
  </si>
  <si>
    <t>정보접근수단-8</t>
    <phoneticPr fontId="5" type="noConversion"/>
  </si>
  <si>
    <t>정보접근수단(기타)-8</t>
    <phoneticPr fontId="5" type="noConversion"/>
  </si>
  <si>
    <t>d**010028</t>
    <phoneticPr fontId="5" type="noConversion"/>
  </si>
  <si>
    <t>참여도-8</t>
    <phoneticPr fontId="5" type="noConversion"/>
  </si>
  <si>
    <t>d**010029</t>
    <phoneticPr fontId="5" type="noConversion"/>
  </si>
  <si>
    <t>취업 도움정도-8</t>
    <phoneticPr fontId="5" type="noConversion"/>
  </si>
  <si>
    <t>애로사항(기타)-8</t>
    <phoneticPr fontId="5" type="noConversion"/>
  </si>
  <si>
    <t xml:space="preserve">  1    어떤 고용서비스가 있는지 알지 못해서</t>
    <phoneticPr fontId="5" type="noConversion"/>
  </si>
  <si>
    <t xml:space="preserve">  2    고용서비스가 필요하지 않아서</t>
    <phoneticPr fontId="5" type="noConversion"/>
  </si>
  <si>
    <t xml:space="preserve">  3    필요하나 서비스의 효과가 없을 것 같아서</t>
    <phoneticPr fontId="5" type="noConversion"/>
  </si>
  <si>
    <t xml:space="preserve">  12   특별히 없음</t>
    <phoneticPr fontId="5" type="noConversion"/>
  </si>
  <si>
    <t>d**020002</t>
    <phoneticPr fontId="5" type="noConversion"/>
  </si>
  <si>
    <t xml:space="preserve">  32   특별히 없음</t>
    <phoneticPr fontId="5" type="noConversion"/>
  </si>
  <si>
    <t>d**020002에서 32 제외 응답자</t>
    <phoneticPr fontId="5" type="noConversion"/>
  </si>
  <si>
    <t>장차법 시행이 패널 개인의 취업 및 유지에 미치는 영향</t>
    <phoneticPr fontId="5" type="noConversion"/>
  </si>
  <si>
    <t>장차법 시행이 장애인 전체의 취업 및 유지에 미치는 영향</t>
    <phoneticPr fontId="5" type="noConversion"/>
  </si>
  <si>
    <t>필요 편의내용-1순위</t>
    <phoneticPr fontId="5" type="noConversion"/>
  </si>
  <si>
    <t>필요 편의내용-1순위(기타)</t>
    <phoneticPr fontId="5" type="noConversion"/>
  </si>
  <si>
    <t>필요 편의내용-2순위</t>
    <phoneticPr fontId="5" type="noConversion"/>
  </si>
  <si>
    <t>필요 편의내용-2순위(기타)</t>
    <phoneticPr fontId="5" type="noConversion"/>
  </si>
  <si>
    <t xml:space="preserve">  1   예</t>
    <phoneticPr fontId="5" type="noConversion"/>
  </si>
  <si>
    <t>8, 9</t>
    <phoneticPr fontId="5" type="noConversion"/>
  </si>
  <si>
    <t xml:space="preserve">  2   아니오</t>
    <phoneticPr fontId="5" type="noConversion"/>
  </si>
  <si>
    <t>98, 99</t>
    <phoneticPr fontId="5" type="noConversion"/>
  </si>
  <si>
    <t xml:space="preserve">  6    건설분야</t>
    <phoneticPr fontId="5" type="noConversion"/>
  </si>
  <si>
    <t xml:space="preserve">  9    서비스 분야 </t>
    <phoneticPr fontId="5" type="noConversion"/>
  </si>
  <si>
    <t xml:space="preserve">  15   금융/보험 및 환경 분야</t>
    <phoneticPr fontId="5" type="noConversion"/>
  </si>
  <si>
    <t xml:space="preserve">  18   어학분야</t>
    <phoneticPr fontId="5" type="noConversion"/>
  </si>
  <si>
    <t xml:space="preserve">  1   있음</t>
    <phoneticPr fontId="5" type="noConversion"/>
  </si>
  <si>
    <t xml:space="preserve">  5   11번 이상</t>
    <phoneticPr fontId="5" type="noConversion"/>
  </si>
  <si>
    <t>* 1차조사 : 전체</t>
    <phoneticPr fontId="5" type="noConversion"/>
  </si>
  <si>
    <t xml:space="preserve">  9999   Don't Know</t>
    <phoneticPr fontId="5" type="noConversion"/>
  </si>
  <si>
    <t xml:space="preserve">  2   정부지원훈련</t>
    <phoneticPr fontId="5" type="noConversion"/>
  </si>
  <si>
    <t xml:space="preserve">  1   근무장소 및 사업체의 생산시설 등 현장에서 받는 훈련(OJT)</t>
    <phoneticPr fontId="5" type="noConversion"/>
  </si>
  <si>
    <t xml:space="preserve">  2   근무장소 및 사업체의 생산시설 이외의 교육훈련기관이나 시설</t>
    <phoneticPr fontId="5" type="noConversion"/>
  </si>
  <si>
    <t xml:space="preserve">  3   통신강좌 청취(방통대 제외, 인터넷/전화/우편 등)</t>
    <phoneticPr fontId="5" type="noConversion"/>
  </si>
  <si>
    <t xml:space="preserve">  1   기능사 양성 훈련 또는 정부위탁훈련</t>
    <phoneticPr fontId="5" type="noConversion"/>
  </si>
  <si>
    <t xml:space="preserve">  4   재직자 훈련</t>
    <phoneticPr fontId="5" type="noConversion"/>
  </si>
  <si>
    <t xml:space="preserve">  6   근로자수강지원금</t>
    <phoneticPr fontId="5" type="noConversion"/>
  </si>
  <si>
    <t xml:space="preserve">  5   대학 또는 전문대학 부설기관</t>
    <phoneticPr fontId="5" type="noConversion"/>
  </si>
  <si>
    <t xml:space="preserve">  7   복지관, 읍면동사무소, 구청 등</t>
    <phoneticPr fontId="5" type="noConversion"/>
  </si>
  <si>
    <t xml:space="preserve">  2   (재)취업을 위해</t>
    <phoneticPr fontId="5" type="noConversion"/>
  </si>
  <si>
    <t xml:space="preserve">  3   업무능력 향상을 위해</t>
    <phoneticPr fontId="5" type="noConversion"/>
  </si>
  <si>
    <t xml:space="preserve">  4   자격증 취득을 위해</t>
    <phoneticPr fontId="5" type="noConversion"/>
  </si>
  <si>
    <t xml:space="preserve">  2  10만원 미만</t>
    <phoneticPr fontId="5" type="noConversion"/>
  </si>
  <si>
    <t xml:space="preserve">  5   50만원 이상 100만원 미만</t>
    <phoneticPr fontId="5" type="noConversion"/>
  </si>
  <si>
    <t>e**005015에서 3~5 응답자</t>
    <phoneticPr fontId="5" type="noConversion"/>
  </si>
  <si>
    <t>첫 번째 직업교육훈련 - 부족했던 점</t>
    <phoneticPr fontId="5" type="noConversion"/>
  </si>
  <si>
    <t xml:space="preserve">  2   다양한 교육훈련프로그램 부족</t>
    <phoneticPr fontId="5" type="noConversion"/>
  </si>
  <si>
    <t xml:space="preserve">  6   훈련 시설/장비의 노후화</t>
    <phoneticPr fontId="5" type="noConversion"/>
  </si>
  <si>
    <t xml:space="preserve">  9   특별히 없음</t>
    <phoneticPr fontId="5" type="noConversion"/>
  </si>
  <si>
    <t>e**005017t</t>
    <phoneticPr fontId="5" type="noConversion"/>
  </si>
  <si>
    <t>e**005017에서 8 응답자</t>
    <phoneticPr fontId="5" type="noConversion"/>
  </si>
  <si>
    <t>e**004002에서 2 응답자</t>
    <phoneticPr fontId="5" type="noConversion"/>
  </si>
  <si>
    <t xml:space="preserve">  1    공공 직업훈련기관</t>
    <phoneticPr fontId="5" type="noConversion"/>
  </si>
  <si>
    <t xml:space="preserve">  3    직업훈련 법인</t>
    <phoneticPr fontId="5" type="noConversion"/>
  </si>
  <si>
    <t>두 번째 직업교육훈련 - 부족했던 점(기타)</t>
    <phoneticPr fontId="5" type="noConversion"/>
  </si>
  <si>
    <t>e**006017에서 8 응답자</t>
    <phoneticPr fontId="5" type="noConversion"/>
  </si>
  <si>
    <t xml:space="preserve">  2    필요하지 않아서</t>
    <phoneticPr fontId="5" type="noConversion"/>
  </si>
  <si>
    <t>e**007001에서 7, 10 제외 응답자</t>
    <phoneticPr fontId="5" type="noConversion"/>
  </si>
  <si>
    <t>* 1차조사 : e03007001에서 10 제외 응답자</t>
    <phoneticPr fontId="5" type="noConversion"/>
  </si>
  <si>
    <t>e**007006</t>
    <phoneticPr fontId="5" type="noConversion"/>
  </si>
  <si>
    <t xml:space="preserve">  2    다양한 교육훈련프로그램 부족</t>
    <phoneticPr fontId="5" type="noConversion"/>
  </si>
  <si>
    <t xml:space="preserve">  4    훈련내용이나 방법의 부실</t>
    <phoneticPr fontId="5" type="noConversion"/>
  </si>
  <si>
    <t>현재 받고 있는 교육훈련의 부족한 점-1순위(기타)</t>
    <phoneticPr fontId="5" type="noConversion"/>
  </si>
  <si>
    <t>e**007006에서 8 응답자</t>
    <phoneticPr fontId="5" type="noConversion"/>
  </si>
  <si>
    <t>e**007006에서 9 제외 응답자</t>
    <phoneticPr fontId="5" type="noConversion"/>
  </si>
  <si>
    <t>현재 받고 있는 교육훈련의 부족한 점-2순위(기타)</t>
    <phoneticPr fontId="5" type="noConversion"/>
  </si>
  <si>
    <t>e**007007에서 8 응답자</t>
    <phoneticPr fontId="5" type="noConversion"/>
  </si>
  <si>
    <t xml:space="preserve">  2   없음</t>
    <phoneticPr fontId="5" type="noConversion"/>
  </si>
  <si>
    <t>지난 조사 이후 학교 직업훈련/교육 경험 유무</t>
    <phoneticPr fontId="5" type="noConversion"/>
  </si>
  <si>
    <t>지난조사 이후 고등학교 이상 재학/휴학 경험이 있는 패널</t>
    <phoneticPr fontId="5" type="noConversion"/>
  </si>
  <si>
    <t xml:space="preserve">  3    화학제품 및 요업분야 </t>
    <phoneticPr fontId="5" type="noConversion"/>
  </si>
  <si>
    <t xml:space="preserve">  7    전기/전자 분야 </t>
    <phoneticPr fontId="5" type="noConversion"/>
  </si>
  <si>
    <t xml:space="preserve">  8    컴퓨터/정보/통신분야 </t>
    <phoneticPr fontId="5" type="noConversion"/>
  </si>
  <si>
    <t xml:space="preserve">  10   업무관리분야 </t>
    <phoneticPr fontId="5" type="noConversion"/>
  </si>
  <si>
    <t xml:space="preserve">  11   의료분야</t>
    <phoneticPr fontId="5" type="noConversion"/>
  </si>
  <si>
    <t xml:space="preserve">  12   운송장비 제조 분야</t>
    <phoneticPr fontId="5" type="noConversion"/>
  </si>
  <si>
    <t xml:space="preserve">  13   산업응용분야</t>
    <phoneticPr fontId="5" type="noConversion"/>
  </si>
  <si>
    <t xml:space="preserve">  16   공무원, 고시 준비</t>
    <phoneticPr fontId="5" type="noConversion"/>
  </si>
  <si>
    <t xml:space="preserve">  3   5~6번</t>
    <phoneticPr fontId="5" type="noConversion"/>
  </si>
  <si>
    <t xml:space="preserve">  4   7~10번</t>
    <phoneticPr fontId="5" type="noConversion"/>
  </si>
  <si>
    <t>지난 조사 이후  현장실습/인턴쉽 프로그램 경험 여부(학교 제공 제외)</t>
    <phoneticPr fontId="5" type="noConversion"/>
  </si>
  <si>
    <t>현장실습/인턴쉽 프로그램 참여 횟수</t>
    <phoneticPr fontId="5" type="noConversion"/>
  </si>
  <si>
    <t>* 1차조사는 가장 최근, 2차조사 이후는 훈련기간 긴 순</t>
    <phoneticPr fontId="7" type="noConversion"/>
  </si>
  <si>
    <t xml:space="preserve">  4   기타</t>
    <phoneticPr fontId="5" type="noConversion"/>
  </si>
  <si>
    <t xml:space="preserve">  3   고용촉진훈련(장애인, 주부 등 기타 실업자)</t>
    <phoneticPr fontId="5" type="noConversion"/>
  </si>
  <si>
    <t xml:space="preserve">  5   취업훈련(신규학교 졸업자)</t>
    <phoneticPr fontId="5" type="noConversion"/>
  </si>
  <si>
    <t xml:space="preserve">  6   협회나 단체, 연구소 등</t>
    <phoneticPr fontId="5" type="noConversion"/>
  </si>
  <si>
    <t xml:space="preserve">  8   통신교육기관</t>
    <phoneticPr fontId="5" type="noConversion"/>
  </si>
  <si>
    <t xml:space="preserve">  9   기타</t>
    <phoneticPr fontId="5" type="noConversion"/>
  </si>
  <si>
    <t xml:space="preserve">  1   창업을 위해</t>
    <phoneticPr fontId="5" type="noConversion"/>
  </si>
  <si>
    <t xml:space="preserve">  8   기타</t>
    <phoneticPr fontId="5" type="noConversion"/>
  </si>
  <si>
    <t xml:space="preserve">  1  없음</t>
    <phoneticPr fontId="5" type="noConversion"/>
  </si>
  <si>
    <t xml:space="preserve">  3  10만원 이상 30만원 미만</t>
    <phoneticPr fontId="5" type="noConversion"/>
  </si>
  <si>
    <t xml:space="preserve">  4   30만원 이상 50만원 미만</t>
    <phoneticPr fontId="5" type="noConversion"/>
  </si>
  <si>
    <t xml:space="preserve">  6   100만원 이상</t>
    <phoneticPr fontId="5" type="noConversion"/>
  </si>
  <si>
    <t>e**005015</t>
    <phoneticPr fontId="5" type="noConversion"/>
  </si>
  <si>
    <t>e**005016</t>
    <phoneticPr fontId="5" type="noConversion"/>
  </si>
  <si>
    <t xml:space="preserve">  1   교육훈련에 관한 정보제공 부족</t>
    <phoneticPr fontId="5" type="noConversion"/>
  </si>
  <si>
    <t xml:space="preserve">  5   현재 하고 있는 일이나 취업과 관계가 적어서</t>
    <phoneticPr fontId="5" type="noConversion"/>
  </si>
  <si>
    <t xml:space="preserve">  8    통신교육기관</t>
    <phoneticPr fontId="5" type="noConversion"/>
  </si>
  <si>
    <t xml:space="preserve">  1   없음</t>
    <phoneticPr fontId="5" type="noConversion"/>
  </si>
  <si>
    <t xml:space="preserve">  2   10만원 미만</t>
    <phoneticPr fontId="5" type="noConversion"/>
  </si>
  <si>
    <t>e**006015</t>
    <phoneticPr fontId="5" type="noConversion"/>
  </si>
  <si>
    <t>e**006017</t>
    <phoneticPr fontId="5" type="noConversion"/>
  </si>
  <si>
    <t>두 번째 직업교육훈련 - 부족했던 점</t>
    <phoneticPr fontId="5" type="noConversion"/>
  </si>
  <si>
    <t>e**006017t</t>
    <phoneticPr fontId="5" type="noConversion"/>
  </si>
  <si>
    <t>e**007001</t>
    <phoneticPr fontId="5" type="noConversion"/>
  </si>
  <si>
    <t>현재 받고 있는 교육훈련의 부족한 점-1순위</t>
    <phoneticPr fontId="5" type="noConversion"/>
  </si>
  <si>
    <t xml:space="preserve">  1    교육훈련에 관한 정보제공 부족</t>
    <phoneticPr fontId="5" type="noConversion"/>
  </si>
  <si>
    <t xml:space="preserve">  3    비용지원 미흡</t>
    <phoneticPr fontId="5" type="noConversion"/>
  </si>
  <si>
    <t xml:space="preserve">  6    훈련 시설, 장비의 노후화</t>
    <phoneticPr fontId="5" type="noConversion"/>
  </si>
  <si>
    <t xml:space="preserve">  7    훈련 교, 강사의 자질 부족</t>
    <phoneticPr fontId="5" type="noConversion"/>
  </si>
  <si>
    <t xml:space="preserve">  9    특별히 없음</t>
    <phoneticPr fontId="5" type="noConversion"/>
  </si>
  <si>
    <t>전체패널</t>
    <phoneticPr fontId="5" type="noConversion"/>
  </si>
  <si>
    <t xml:space="preserve">  1   매우 좋지 않다</t>
    <phoneticPr fontId="5" type="noConversion"/>
  </si>
  <si>
    <t xml:space="preserve">  2   좋지 않은 편이다</t>
    <phoneticPr fontId="5" type="noConversion"/>
  </si>
  <si>
    <t xml:space="preserve">  3   좋은 편이다</t>
    <phoneticPr fontId="5" type="noConversion"/>
  </si>
  <si>
    <t xml:space="preserve">  4   매우 좋다</t>
    <phoneticPr fontId="5" type="noConversion"/>
  </si>
  <si>
    <t xml:space="preserve">  8   Refusal</t>
    <phoneticPr fontId="5" type="noConversion"/>
  </si>
  <si>
    <t xml:space="preserve">  1   더 좋아진 편이다</t>
    <phoneticPr fontId="5" type="noConversion"/>
  </si>
  <si>
    <t xml:space="preserve">  2   달라진 것이 없다</t>
    <phoneticPr fontId="5" type="noConversion"/>
  </si>
  <si>
    <t xml:space="preserve">  3   더 나빠진 편이다</t>
    <phoneticPr fontId="5" type="noConversion"/>
  </si>
  <si>
    <t xml:space="preserve">  1   전혀 그렇지 않다</t>
    <phoneticPr fontId="5" type="noConversion"/>
  </si>
  <si>
    <t xml:space="preserve">  2   그렇지 않은 편이다</t>
    <phoneticPr fontId="5" type="noConversion"/>
  </si>
  <si>
    <t xml:space="preserve">  3   그런 편이다</t>
    <phoneticPr fontId="5" type="noConversion"/>
  </si>
  <si>
    <t xml:space="preserve">  4   매우 그렇다</t>
    <phoneticPr fontId="5" type="noConversion"/>
  </si>
  <si>
    <t>f**001004</t>
    <phoneticPr fontId="5" type="noConversion"/>
  </si>
  <si>
    <t>f**002001</t>
    <phoneticPr fontId="5" type="noConversion"/>
  </si>
  <si>
    <t xml:space="preserve">  10   폐결핵, 결핵</t>
    <phoneticPr fontId="5" type="noConversion"/>
  </si>
  <si>
    <t xml:space="preserve">  11   만성기관지염(심한가래,기침)</t>
    <phoneticPr fontId="5" type="noConversion"/>
  </si>
  <si>
    <t xml:space="preserve">  12   천식</t>
    <phoneticPr fontId="5" type="noConversion"/>
  </si>
  <si>
    <t xml:space="preserve">  13   백내장, 녹내장</t>
    <phoneticPr fontId="5" type="noConversion"/>
  </si>
  <si>
    <t xml:space="preserve">  14   만성중이염</t>
    <phoneticPr fontId="5" type="noConversion"/>
  </si>
  <si>
    <t xml:space="preserve">  15   만성심부전증(만성신장질환)</t>
    <phoneticPr fontId="5" type="noConversion"/>
  </si>
  <si>
    <t xml:space="preserve">  16   골절, 탈골 및 사고로 인한 후유증</t>
    <phoneticPr fontId="5" type="noConversion"/>
  </si>
  <si>
    <t xml:space="preserve">  17   골다공증</t>
    <phoneticPr fontId="5" type="noConversion"/>
  </si>
  <si>
    <t xml:space="preserve">  18   기타</t>
    <phoneticPr fontId="5" type="noConversion"/>
  </si>
  <si>
    <t>f**003004</t>
    <phoneticPr fontId="5" type="noConversion"/>
  </si>
  <si>
    <t>f**004001</t>
    <phoneticPr fontId="5" type="noConversion"/>
  </si>
  <si>
    <t xml:space="preserve">  1   전혀 필요없다</t>
    <phoneticPr fontId="5" type="noConversion"/>
  </si>
  <si>
    <t xml:space="preserve">  2   필요없다</t>
    <phoneticPr fontId="5" type="noConversion"/>
  </si>
  <si>
    <t xml:space="preserve">  3   약간 필요하다</t>
    <phoneticPr fontId="5" type="noConversion"/>
  </si>
  <si>
    <t xml:space="preserve">  4   매우 필요하다</t>
    <phoneticPr fontId="5" type="noConversion"/>
  </si>
  <si>
    <t xml:space="preserve">  1   있음</t>
    <phoneticPr fontId="5" type="noConversion"/>
  </si>
  <si>
    <t xml:space="preserve">  2   없음</t>
    <phoneticPr fontId="5" type="noConversion"/>
  </si>
  <si>
    <t xml:space="preserve">  3    부모 이외의 가족(형제 등)</t>
    <phoneticPr fontId="5" type="noConversion"/>
  </si>
  <si>
    <t xml:space="preserve">  10   무료 간병인</t>
    <phoneticPr fontId="5" type="noConversion"/>
  </si>
  <si>
    <t xml:space="preserve">  11   무료 활동보조인</t>
    <phoneticPr fontId="5" type="noConversion"/>
  </si>
  <si>
    <t xml:space="preserve">  13   없음</t>
    <phoneticPr fontId="5" type="noConversion"/>
  </si>
  <si>
    <t xml:space="preserve">  10   없음</t>
    <phoneticPr fontId="5" type="noConversion"/>
  </si>
  <si>
    <t xml:space="preserve">  10   전동휠체어</t>
    <phoneticPr fontId="5" type="noConversion"/>
  </si>
  <si>
    <t xml:space="preserve">  11   수동 휠체어</t>
    <phoneticPr fontId="5" type="noConversion"/>
  </si>
  <si>
    <t xml:space="preserve">  12   도보</t>
    <phoneticPr fontId="5" type="noConversion"/>
  </si>
  <si>
    <t xml:space="preserve">  13   작업용 차량(트럭, 경운기 등)</t>
    <phoneticPr fontId="5" type="noConversion"/>
  </si>
  <si>
    <t xml:space="preserve">  14   기타</t>
    <phoneticPr fontId="5" type="noConversion"/>
  </si>
  <si>
    <t xml:space="preserve">  15   없음</t>
    <phoneticPr fontId="5" type="noConversion"/>
  </si>
  <si>
    <t xml:space="preserve">  1    오르고, 내리기, 걷기의 어려움</t>
    <phoneticPr fontId="5" type="noConversion"/>
  </si>
  <si>
    <t xml:space="preserve">  2    장애인 편의시설 부재</t>
    <phoneticPr fontId="5" type="noConversion"/>
  </si>
  <si>
    <t xml:space="preserve">  3    장애인에 대한 배려부족 및 차별</t>
    <phoneticPr fontId="5" type="noConversion"/>
  </si>
  <si>
    <t xml:space="preserve">  4    장애인 전용 교통수단의 부족</t>
    <phoneticPr fontId="5" type="noConversion"/>
  </si>
  <si>
    <t xml:space="preserve">  5    장애인 교통수단 보유의 어려움</t>
    <phoneticPr fontId="5" type="noConversion"/>
  </si>
  <si>
    <t>f**005004</t>
    <phoneticPr fontId="5" type="noConversion"/>
  </si>
  <si>
    <t>* 2차조사부터 '구직 및 취업준비' 보기 추가</t>
    <phoneticPr fontId="7" type="noConversion"/>
  </si>
  <si>
    <t xml:space="preserve">  10   학교, 학원 등 통학(취업 관련은 제외)</t>
    <phoneticPr fontId="5" type="noConversion"/>
  </si>
  <si>
    <t xml:space="preserve">  11   독학(취업 관련은 제외)</t>
    <phoneticPr fontId="5" type="noConversion"/>
  </si>
  <si>
    <t xml:space="preserve">  12   가족 관련 일(쇼핑, 돌봄 등)</t>
    <phoneticPr fontId="5" type="noConversion"/>
  </si>
  <si>
    <t xml:space="preserve">  13   기타</t>
    <phoneticPr fontId="5" type="noConversion"/>
  </si>
  <si>
    <t xml:space="preserve">  14   없음</t>
    <phoneticPr fontId="5" type="noConversion"/>
  </si>
  <si>
    <t xml:space="preserve">  10   학습활동(영어, 한문, 교양강좌 등)</t>
    <phoneticPr fontId="5" type="noConversion"/>
  </si>
  <si>
    <t xml:space="preserve">  11   사회(자원)봉사 활동</t>
    <phoneticPr fontId="5" type="noConversion"/>
  </si>
  <si>
    <t xml:space="preserve">  12   여행(관광, 등산, 낚시, 하이킹 등)</t>
    <phoneticPr fontId="5" type="noConversion"/>
  </si>
  <si>
    <t xml:space="preserve">  13   사교 일(친구, 친척 만남, 모임 등)</t>
    <phoneticPr fontId="5" type="noConversion"/>
  </si>
  <si>
    <t xml:space="preserve">  14   가족관련 일(외식, 쇼핑, 주말농장 등)</t>
    <phoneticPr fontId="5" type="noConversion"/>
  </si>
  <si>
    <t xml:space="preserve">  15   휴식(수면, 사우나 등)</t>
    <phoneticPr fontId="5" type="noConversion"/>
  </si>
  <si>
    <t xml:space="preserve">  16   종교활동</t>
    <phoneticPr fontId="5" type="noConversion"/>
  </si>
  <si>
    <t xml:space="preserve">  17   기타</t>
    <phoneticPr fontId="5" type="noConversion"/>
  </si>
  <si>
    <t xml:space="preserve">  18   없음</t>
    <phoneticPr fontId="5" type="noConversion"/>
  </si>
  <si>
    <t>f**006005에 17 응답자</t>
    <phoneticPr fontId="5" type="noConversion"/>
  </si>
  <si>
    <t>f**007000</t>
    <phoneticPr fontId="5" type="noConversion"/>
  </si>
  <si>
    <t xml:space="preserve">  1   있다</t>
    <phoneticPr fontId="5" type="noConversion"/>
  </si>
  <si>
    <t xml:space="preserve">  2   없다</t>
    <phoneticPr fontId="5" type="noConversion"/>
  </si>
  <si>
    <t>f**007007</t>
    <phoneticPr fontId="5" type="noConversion"/>
  </si>
  <si>
    <t>f**007000에 1 응답자</t>
    <phoneticPr fontId="5" type="noConversion"/>
  </si>
  <si>
    <t xml:space="preserve">  1   불교</t>
    <phoneticPr fontId="5" type="noConversion"/>
  </si>
  <si>
    <t xml:space="preserve">  2   개신교(기독교)</t>
    <phoneticPr fontId="5" type="noConversion"/>
  </si>
  <si>
    <t xml:space="preserve">  3   천주교</t>
    <phoneticPr fontId="5" type="noConversion"/>
  </si>
  <si>
    <t xml:space="preserve">  4   유교</t>
    <phoneticPr fontId="5" type="noConversion"/>
  </si>
  <si>
    <t xml:space="preserve">  5   원불교</t>
    <phoneticPr fontId="5" type="noConversion"/>
  </si>
  <si>
    <t xml:space="preserve">  6   기타</t>
    <phoneticPr fontId="5" type="noConversion"/>
  </si>
  <si>
    <t>f**007007t</t>
    <phoneticPr fontId="5" type="noConversion"/>
  </si>
  <si>
    <t>종교종류(기타)</t>
    <phoneticPr fontId="5" type="noConversion"/>
  </si>
  <si>
    <t>f**007007에 6 응답자</t>
    <phoneticPr fontId="5" type="noConversion"/>
  </si>
  <si>
    <t>f**007001</t>
    <phoneticPr fontId="5" type="noConversion"/>
  </si>
  <si>
    <t xml:space="preserve">  1   전혀 지장을 주지 않는다</t>
    <phoneticPr fontId="5" type="noConversion"/>
  </si>
  <si>
    <t xml:space="preserve">  2   그다지 지장을 주지 않는다</t>
    <phoneticPr fontId="5" type="noConversion"/>
  </si>
  <si>
    <t xml:space="preserve">  3   다소 지장을 준다</t>
    <phoneticPr fontId="5" type="noConversion"/>
  </si>
  <si>
    <t xml:space="preserve">  4   큰 지장을 준다</t>
    <phoneticPr fontId="5" type="noConversion"/>
  </si>
  <si>
    <t>만 30세 이상 패널</t>
    <phoneticPr fontId="5" type="noConversion"/>
  </si>
  <si>
    <t xml:space="preserve">  2   그렇지 않다</t>
    <phoneticPr fontId="5" type="noConversion"/>
  </si>
  <si>
    <t xml:space="preserve">  3   그렇다</t>
    <phoneticPr fontId="5" type="noConversion"/>
  </si>
  <si>
    <t>f**008005</t>
    <phoneticPr fontId="5" type="noConversion"/>
  </si>
  <si>
    <t>노후준비를 하지 않는 이유</t>
    <phoneticPr fontId="5" type="noConversion"/>
  </si>
  <si>
    <t xml:space="preserve">  1   아직 생각하고 있지 않기 때문에</t>
    <phoneticPr fontId="5" type="noConversion"/>
  </si>
  <si>
    <t xml:space="preserve">  2   앞으로 준비할 계획이기 때문에</t>
    <phoneticPr fontId="5" type="noConversion"/>
  </si>
  <si>
    <t xml:space="preserve">  3   준비할 능력이 없기 때문에</t>
    <phoneticPr fontId="5" type="noConversion"/>
  </si>
  <si>
    <t xml:space="preserve">  4   자녀에게 의탁할 계획이기 때문에</t>
    <phoneticPr fontId="5" type="noConversion"/>
  </si>
  <si>
    <t xml:space="preserve">  9   Don't Know</t>
    <phoneticPr fontId="5" type="noConversion"/>
  </si>
  <si>
    <t>f**008005t</t>
    <phoneticPr fontId="5" type="noConversion"/>
  </si>
  <si>
    <t>노후준비를 하지 않는 이유(기타)</t>
    <phoneticPr fontId="5" type="noConversion"/>
  </si>
  <si>
    <t>f**008005에서 5 응답자</t>
    <phoneticPr fontId="5" type="noConversion"/>
  </si>
  <si>
    <t xml:space="preserve">  10   석사</t>
    <phoneticPr fontId="5" type="noConversion"/>
  </si>
  <si>
    <t xml:space="preserve">  11   박사</t>
    <phoneticPr fontId="5" type="noConversion"/>
  </si>
  <si>
    <t xml:space="preserve">  1   재학</t>
    <phoneticPr fontId="5" type="noConversion"/>
  </si>
  <si>
    <t xml:space="preserve">  2   중퇴</t>
    <phoneticPr fontId="5" type="noConversion"/>
  </si>
  <si>
    <t xml:space="preserve">  3   수료</t>
    <phoneticPr fontId="5" type="noConversion"/>
  </si>
  <si>
    <t xml:space="preserve">  4   졸업</t>
    <phoneticPr fontId="5" type="noConversion"/>
  </si>
  <si>
    <t xml:space="preserve">  5   휴학</t>
    <phoneticPr fontId="5" type="noConversion"/>
  </si>
  <si>
    <t xml:space="preserve">  6   검정고시 자격취득</t>
    <phoneticPr fontId="5" type="noConversion"/>
  </si>
  <si>
    <t xml:space="preserve">  1   임금근로자</t>
    <phoneticPr fontId="5" type="noConversion"/>
  </si>
  <si>
    <t xml:space="preserve">  2   고용원이 없는 자영업자(노점 제외)</t>
    <phoneticPr fontId="5" type="noConversion"/>
  </si>
  <si>
    <t xml:space="preserve">  3   고용원이 없는 자영업자(노점)</t>
    <phoneticPr fontId="5" type="noConversion"/>
  </si>
  <si>
    <t xml:space="preserve">  4   고용원이 있는 자영업자</t>
    <phoneticPr fontId="5" type="noConversion"/>
  </si>
  <si>
    <t xml:space="preserve">  5   무급가족종사자</t>
    <phoneticPr fontId="5" type="noConversion"/>
  </si>
  <si>
    <t xml:space="preserve">  6   무직</t>
    <phoneticPr fontId="5" type="noConversion"/>
  </si>
  <si>
    <t xml:space="preserve">  1    관리자</t>
    <phoneticPr fontId="5" type="noConversion"/>
  </si>
  <si>
    <t xml:space="preserve">  1   전혀 없음</t>
    <phoneticPr fontId="5" type="noConversion"/>
  </si>
  <si>
    <t xml:space="preserve">  2   조금있음</t>
    <phoneticPr fontId="5" type="noConversion"/>
  </si>
  <si>
    <t xml:space="preserve">  3   많음</t>
    <phoneticPr fontId="5" type="noConversion"/>
  </si>
  <si>
    <t xml:space="preserve">  4   매우 많음</t>
    <phoneticPr fontId="5" type="noConversion"/>
  </si>
  <si>
    <t>f**011002</t>
    <phoneticPr fontId="5" type="noConversion"/>
  </si>
  <si>
    <t>f**011003</t>
    <phoneticPr fontId="5" type="noConversion"/>
  </si>
  <si>
    <t>f**012001</t>
    <phoneticPr fontId="5" type="noConversion"/>
  </si>
  <si>
    <t>8, 98, 99</t>
    <phoneticPr fontId="5" type="noConversion"/>
  </si>
  <si>
    <t xml:space="preserve">  1   매우 불만족</t>
    <phoneticPr fontId="5" type="noConversion"/>
  </si>
  <si>
    <t xml:space="preserve">  2   불만족</t>
    <phoneticPr fontId="5" type="noConversion"/>
  </si>
  <si>
    <t xml:space="preserve">  3   보통</t>
    <phoneticPr fontId="5" type="noConversion"/>
  </si>
  <si>
    <t xml:space="preserve">  4   만족</t>
    <phoneticPr fontId="5" type="noConversion"/>
  </si>
  <si>
    <t xml:space="preserve">  5   매우 만족</t>
    <phoneticPr fontId="5" type="noConversion"/>
  </si>
  <si>
    <t>취업자</t>
    <phoneticPr fontId="5" type="noConversion"/>
  </si>
  <si>
    <t xml:space="preserve">  8   해당 없음</t>
    <phoneticPr fontId="5" type="noConversion"/>
  </si>
  <si>
    <t>유배우 패널</t>
    <phoneticPr fontId="5" type="noConversion"/>
  </si>
  <si>
    <t xml:space="preserve">  8    해당 없음</t>
    <phoneticPr fontId="5" type="noConversion"/>
  </si>
  <si>
    <t>f**012009</t>
    <phoneticPr fontId="5" type="noConversion"/>
  </si>
  <si>
    <t xml:space="preserve">  1   하층</t>
    <phoneticPr fontId="5" type="noConversion"/>
  </si>
  <si>
    <t xml:space="preserve">  2   중하층</t>
    <phoneticPr fontId="5" type="noConversion"/>
  </si>
  <si>
    <t xml:space="preserve">  3   중상층</t>
    <phoneticPr fontId="5" type="noConversion"/>
  </si>
  <si>
    <t xml:space="preserve">  4   상층</t>
    <phoneticPr fontId="5" type="noConversion"/>
  </si>
  <si>
    <t xml:space="preserve">  3   보통이다</t>
    <phoneticPr fontId="5" type="noConversion"/>
  </si>
  <si>
    <t xml:space="preserve">  4   그렇다</t>
    <phoneticPr fontId="5" type="noConversion"/>
  </si>
  <si>
    <t xml:space="preserve">  5   매우 그렇다</t>
    <phoneticPr fontId="5" type="noConversion"/>
  </si>
  <si>
    <t xml:space="preserve">  1   피운다</t>
    <phoneticPr fontId="5" type="noConversion"/>
  </si>
  <si>
    <t xml:space="preserve">  2   피우지 않는다</t>
    <phoneticPr fontId="5" type="noConversion"/>
  </si>
  <si>
    <t xml:space="preserve">  1   40개피 이상</t>
    <phoneticPr fontId="5" type="noConversion"/>
  </si>
  <si>
    <t xml:space="preserve">  2   20~39개피</t>
    <phoneticPr fontId="5" type="noConversion"/>
  </si>
  <si>
    <t xml:space="preserve">  3   10~19개피</t>
    <phoneticPr fontId="5" type="noConversion"/>
  </si>
  <si>
    <t xml:space="preserve">  4   9개피 이내</t>
    <phoneticPr fontId="5" type="noConversion"/>
  </si>
  <si>
    <t>f**014007</t>
    <phoneticPr fontId="5" type="noConversion"/>
  </si>
  <si>
    <t>음주여부</t>
    <phoneticPr fontId="5" type="noConversion"/>
  </si>
  <si>
    <t xml:space="preserve">  1   마신다</t>
    <phoneticPr fontId="5" type="noConversion"/>
  </si>
  <si>
    <t xml:space="preserve">  2   마시지 않는다</t>
    <phoneticPr fontId="5" type="noConversion"/>
  </si>
  <si>
    <t>f**014007에서 1 응답자</t>
    <phoneticPr fontId="5" type="noConversion"/>
  </si>
  <si>
    <t xml:space="preserve">  1   월 1회 이하</t>
    <phoneticPr fontId="5" type="noConversion"/>
  </si>
  <si>
    <t xml:space="preserve">  2   월 2~3회</t>
    <phoneticPr fontId="5" type="noConversion"/>
  </si>
  <si>
    <t xml:space="preserve">  3   주 1~2회</t>
    <phoneticPr fontId="5" type="noConversion"/>
  </si>
  <si>
    <t xml:space="preserve">  4   주 3~4회</t>
    <phoneticPr fontId="5" type="noConversion"/>
  </si>
  <si>
    <t xml:space="preserve">  5   거의 매일</t>
    <phoneticPr fontId="5" type="noConversion"/>
  </si>
  <si>
    <t>f**014009</t>
    <phoneticPr fontId="5" type="noConversion"/>
  </si>
  <si>
    <t xml:space="preserve">  1   항상 그렇다</t>
    <phoneticPr fontId="5" type="noConversion"/>
  </si>
  <si>
    <t xml:space="preserve">  2   거의 항상 그렇다</t>
    <phoneticPr fontId="5" type="noConversion"/>
  </si>
  <si>
    <t xml:space="preserve">  3   때때로 그렇다</t>
    <phoneticPr fontId="5" type="noConversion"/>
  </si>
  <si>
    <t xml:space="preserve">  4   드물게 그렇다</t>
    <phoneticPr fontId="5" type="noConversion"/>
  </si>
  <si>
    <t xml:space="preserve">  5   전혀 그렇지 않다</t>
    <phoneticPr fontId="5" type="noConversion"/>
  </si>
  <si>
    <t>f**015005</t>
    <phoneticPr fontId="5" type="noConversion"/>
  </si>
  <si>
    <t>f**016001</t>
    <phoneticPr fontId="5" type="noConversion"/>
  </si>
  <si>
    <t>자아존중감-1</t>
    <phoneticPr fontId="5" type="noConversion"/>
  </si>
  <si>
    <t xml:space="preserve">  1   대체로 그렇지 않다</t>
    <phoneticPr fontId="5" type="noConversion"/>
  </si>
  <si>
    <t xml:space="preserve">  2   보통이다</t>
    <phoneticPr fontId="5" type="noConversion"/>
  </si>
  <si>
    <t xml:space="preserve">  3   대체로 그렇다</t>
    <phoneticPr fontId="5" type="noConversion"/>
  </si>
  <si>
    <t xml:space="preserve">  4   항상 그렇다</t>
    <phoneticPr fontId="5" type="noConversion"/>
  </si>
  <si>
    <t>f**016002</t>
    <phoneticPr fontId="5" type="noConversion"/>
  </si>
  <si>
    <t>자아존중감-2</t>
    <phoneticPr fontId="5" type="noConversion"/>
  </si>
  <si>
    <t>f**016003</t>
    <phoneticPr fontId="5" type="noConversion"/>
  </si>
  <si>
    <t>자아존중감-3</t>
    <phoneticPr fontId="5" type="noConversion"/>
  </si>
  <si>
    <t>f**016004</t>
    <phoneticPr fontId="5" type="noConversion"/>
  </si>
  <si>
    <t>자아존중감-4</t>
    <phoneticPr fontId="5" type="noConversion"/>
  </si>
  <si>
    <t>f**016005</t>
    <phoneticPr fontId="5" type="noConversion"/>
  </si>
  <si>
    <t>자아존중감-5</t>
    <phoneticPr fontId="5" type="noConversion"/>
  </si>
  <si>
    <t>f**016006</t>
    <phoneticPr fontId="5" type="noConversion"/>
  </si>
  <si>
    <t>자아존중감-6</t>
    <phoneticPr fontId="5" type="noConversion"/>
  </si>
  <si>
    <t>f**016007</t>
    <phoneticPr fontId="5" type="noConversion"/>
  </si>
  <si>
    <t>자아존중감-7</t>
    <phoneticPr fontId="5" type="noConversion"/>
  </si>
  <si>
    <t>f**016008</t>
    <phoneticPr fontId="5" type="noConversion"/>
  </si>
  <si>
    <t>자아존중감-8</t>
    <phoneticPr fontId="5" type="noConversion"/>
  </si>
  <si>
    <t>f**016009</t>
    <phoneticPr fontId="5" type="noConversion"/>
  </si>
  <si>
    <t>자아존중감-9</t>
    <phoneticPr fontId="5" type="noConversion"/>
  </si>
  <si>
    <t>f**016010</t>
    <phoneticPr fontId="5" type="noConversion"/>
  </si>
  <si>
    <t>자아존중감-10</t>
    <phoneticPr fontId="5" type="noConversion"/>
  </si>
  <si>
    <t>f**017001</t>
    <phoneticPr fontId="5" type="noConversion"/>
  </si>
  <si>
    <t>f**017002</t>
    <phoneticPr fontId="5" type="noConversion"/>
  </si>
  <si>
    <t>f**017003</t>
    <phoneticPr fontId="5" type="noConversion"/>
  </si>
  <si>
    <t>f**017004</t>
    <phoneticPr fontId="5" type="noConversion"/>
  </si>
  <si>
    <t>f**017005</t>
    <phoneticPr fontId="5" type="noConversion"/>
  </si>
  <si>
    <t>f**017006</t>
    <phoneticPr fontId="5" type="noConversion"/>
  </si>
  <si>
    <t>f**017007</t>
    <phoneticPr fontId="5" type="noConversion"/>
  </si>
  <si>
    <t>f**017008</t>
    <phoneticPr fontId="5" type="noConversion"/>
  </si>
  <si>
    <t>현재 은퇴여부</t>
    <phoneticPr fontId="5" type="noConversion"/>
  </si>
  <si>
    <t>만 60세 이상</t>
    <phoneticPr fontId="5" type="noConversion"/>
  </si>
  <si>
    <t>만 60세 이상</t>
    <phoneticPr fontId="5" type="noConversion"/>
  </si>
  <si>
    <t xml:space="preserve">  1   과거 일을 한 적이 있으며, 이미 은퇴를 했다.</t>
    <phoneticPr fontId="5" type="noConversion"/>
  </si>
  <si>
    <t xml:space="preserve">  2   일을 한 적도 없으며 앞으로도 일할 생각이 없다.</t>
    <phoneticPr fontId="5" type="noConversion"/>
  </si>
  <si>
    <t xml:space="preserve">  3   조만간 은퇴 할 예정이다.</t>
    <phoneticPr fontId="5" type="noConversion"/>
  </si>
  <si>
    <t xml:space="preserve">  4   건강이 허락하는 한 은퇴할 계획이 없다.</t>
    <phoneticPr fontId="5" type="noConversion"/>
  </si>
  <si>
    <t>은퇴시기</t>
    <phoneticPr fontId="5" type="noConversion"/>
  </si>
  <si>
    <t>98,  99</t>
    <phoneticPr fontId="5" type="noConversion"/>
  </si>
  <si>
    <t xml:space="preserve">  98  Refusal</t>
    <phoneticPr fontId="5" type="noConversion"/>
  </si>
  <si>
    <t xml:space="preserve">  99  Don't Know</t>
    <phoneticPr fontId="5" type="noConversion"/>
  </si>
  <si>
    <t xml:space="preserve">은퇴예상시기 </t>
    <phoneticPr fontId="5" type="noConversion"/>
  </si>
  <si>
    <t>은퇴이유-1순위</t>
    <phoneticPr fontId="5" type="noConversion"/>
  </si>
  <si>
    <t xml:space="preserve">  1   장애가 발생해서</t>
    <phoneticPr fontId="5" type="noConversion"/>
  </si>
  <si>
    <t xml:space="preserve">  2   장애로 인해 업무를 제대로 수행하지 못해서</t>
    <phoneticPr fontId="5" type="noConversion"/>
  </si>
  <si>
    <t xml:space="preserve">  3   장애와 상관없이 육체적으로 일을 하기 힘들어져서</t>
    <phoneticPr fontId="5" type="noConversion"/>
  </si>
  <si>
    <t xml:space="preserve">  4   퇴직연령이 되어서</t>
    <phoneticPr fontId="5" type="noConversion"/>
  </si>
  <si>
    <t xml:space="preserve">  5   일자리에서 은퇴를 강요해서</t>
    <phoneticPr fontId="5" type="noConversion"/>
  </si>
  <si>
    <t xml:space="preserve">  6   일하기가 싫어져서</t>
    <phoneticPr fontId="5" type="noConversion"/>
  </si>
  <si>
    <t xml:space="preserve">  7   일하던 곳의 사업이 안되고 운영이 어려워서</t>
    <phoneticPr fontId="5" type="noConversion"/>
  </si>
  <si>
    <t xml:space="preserve">  8   더 많은 여가시간을 보내기 위해</t>
    <phoneticPr fontId="5" type="noConversion"/>
  </si>
  <si>
    <t xml:space="preserve">  9   가족적 이유</t>
    <phoneticPr fontId="5" type="noConversion"/>
  </si>
  <si>
    <t xml:space="preserve">  10  다른 일자리를 찾을 수 없어서 포기함</t>
    <phoneticPr fontId="5" type="noConversion"/>
  </si>
  <si>
    <t xml:space="preserve">  11  기타</t>
    <phoneticPr fontId="5" type="noConversion"/>
  </si>
  <si>
    <t xml:space="preserve">  12  특별히 없음</t>
    <phoneticPr fontId="5" type="noConversion"/>
  </si>
  <si>
    <t>은퇴이유-1순위(기타)</t>
    <phoneticPr fontId="5" type="noConversion"/>
  </si>
  <si>
    <t>은퇴이유-2순위</t>
    <phoneticPr fontId="5" type="noConversion"/>
  </si>
  <si>
    <t>은퇴이유-2순위(기타)</t>
    <phoneticPr fontId="5" type="noConversion"/>
  </si>
  <si>
    <t>은퇴 후 생활 만족도</t>
    <phoneticPr fontId="5" type="noConversion"/>
  </si>
  <si>
    <t xml:space="preserve">  2   대체로 불만족</t>
    <phoneticPr fontId="5" type="noConversion"/>
  </si>
  <si>
    <t xml:space="preserve">  3   대체로 만족</t>
    <phoneticPr fontId="5" type="noConversion"/>
  </si>
  <si>
    <t xml:space="preserve">  4   매우 만족</t>
    <phoneticPr fontId="5" type="noConversion"/>
  </si>
  <si>
    <t>현재 일자리 유지 이유-1순위</t>
    <phoneticPr fontId="5" type="noConversion"/>
  </si>
  <si>
    <t xml:space="preserve">  1   생활비를 벌거나 가족을 부양하기 위해</t>
    <phoneticPr fontId="5" type="noConversion"/>
  </si>
  <si>
    <t xml:space="preserve">  2   노후자금을 마련하려고</t>
    <phoneticPr fontId="5" type="noConversion"/>
  </si>
  <si>
    <t xml:space="preserve">  3   용돈이나 여가 활동비를 벌기 위해</t>
    <phoneticPr fontId="5" type="noConversion"/>
  </si>
  <si>
    <t xml:space="preserve">  4   그동안 쌓은 경험과 지식을 활용하기 위해</t>
    <phoneticPr fontId="5" type="noConversion"/>
  </si>
  <si>
    <t xml:space="preserve">  5   사회나 다른 사람을 도우려고</t>
    <phoneticPr fontId="5" type="noConversion"/>
  </si>
  <si>
    <t xml:space="preserve">  6   건강을 위해</t>
    <phoneticPr fontId="5" type="noConversion"/>
  </si>
  <si>
    <t xml:space="preserve">  7   집에 있으면 무료해서</t>
    <phoneticPr fontId="5" type="noConversion"/>
  </si>
  <si>
    <t xml:space="preserve">  8   기타</t>
    <phoneticPr fontId="5" type="noConversion"/>
  </si>
  <si>
    <t xml:space="preserve">  9   특별히 없음</t>
    <phoneticPr fontId="5" type="noConversion"/>
  </si>
  <si>
    <t>현재 일자리 유지 이유-1순위(기타)</t>
    <phoneticPr fontId="5" type="noConversion"/>
  </si>
  <si>
    <t>현재 일자리 유지 이유-2순위</t>
    <phoneticPr fontId="5" type="noConversion"/>
  </si>
  <si>
    <t>현재 일자리 유지 이유-2순위(기타)</t>
    <phoneticPr fontId="5" type="noConversion"/>
  </si>
  <si>
    <t>현재 겪고 있는 어려움-1순위</t>
    <phoneticPr fontId="5" type="noConversion"/>
  </si>
  <si>
    <t xml:space="preserve">  1   경제적인 어려움</t>
    <phoneticPr fontId="5" type="noConversion"/>
  </si>
  <si>
    <t xml:space="preserve">  2   직업이 없거나 고용이 불안정</t>
    <phoneticPr fontId="5" type="noConversion"/>
  </si>
  <si>
    <t xml:space="preserve">  3   소일거리가 없음</t>
    <phoneticPr fontId="5" type="noConversion"/>
  </si>
  <si>
    <t xml:space="preserve">  4   건강문제</t>
    <phoneticPr fontId="5" type="noConversion"/>
  </si>
  <si>
    <t xml:space="preserve">  5   외로움, 소외감</t>
    <phoneticPr fontId="5" type="noConversion"/>
  </si>
  <si>
    <t xml:space="preserve">  6   가족으로부터 푸대접</t>
    <phoneticPr fontId="5" type="noConversion"/>
  </si>
  <si>
    <t xml:space="preserve">  7   사회에서의 경로의식 약화</t>
    <phoneticPr fontId="5" type="noConversion"/>
  </si>
  <si>
    <t xml:space="preserve">  8   일상생활 도움 서비스(밥해주기, 청소하기 등) 부족</t>
    <phoneticPr fontId="5" type="noConversion"/>
  </si>
  <si>
    <t xml:space="preserve">  9   노인복지시설 부족</t>
    <phoneticPr fontId="5" type="noConversion"/>
  </si>
  <si>
    <t xml:space="preserve">  11   특별히 없음</t>
    <phoneticPr fontId="5" type="noConversion"/>
  </si>
  <si>
    <t>현재 겪고 있는 어려움-1순위(기타)</t>
    <phoneticPr fontId="5" type="noConversion"/>
  </si>
  <si>
    <t>현재 겪고 있는 어려움-2순위</t>
    <phoneticPr fontId="5" type="noConversion"/>
  </si>
  <si>
    <t xml:space="preserve">  1   경제적인 어려움</t>
    <phoneticPr fontId="5" type="noConversion"/>
  </si>
  <si>
    <t xml:space="preserve">  2   직업이 없거나 고용이 불안정</t>
    <phoneticPr fontId="5" type="noConversion"/>
  </si>
  <si>
    <t xml:space="preserve">  3   소일거리가 없음</t>
    <phoneticPr fontId="5" type="noConversion"/>
  </si>
  <si>
    <t>현재 겪고 있는 어려움-2순위(기타)</t>
    <phoneticPr fontId="5" type="noConversion"/>
  </si>
  <si>
    <t>희망하는 노후의 삶</t>
    <phoneticPr fontId="5" type="noConversion"/>
  </si>
  <si>
    <t xml:space="preserve">  1   건강이 허락하는 한 소득창출을 위한 일을 하면서 보내고 싶다</t>
    <phoneticPr fontId="5" type="noConversion"/>
  </si>
  <si>
    <t xml:space="preserve">  2   건강유지를 하면서 보내고 싶다</t>
    <phoneticPr fontId="5" type="noConversion"/>
  </si>
  <si>
    <t xml:space="preserve">  3   자원봉사와 같은 의미 있는 일을 하면서 보내고 싶다</t>
    <phoneticPr fontId="5" type="noConversion"/>
  </si>
  <si>
    <t xml:space="preserve">  4   학습과 같은 자기 개발을 위한 활동을 하면서 보내고 싶다</t>
    <phoneticPr fontId="5" type="noConversion"/>
  </si>
  <si>
    <t xml:space="preserve">  5   편안히 쉬면서 보내고 싶다</t>
    <phoneticPr fontId="5" type="noConversion"/>
  </si>
  <si>
    <t xml:space="preserve">  6   젊어서 하지 못한 취미활동을 하면서 보내고 싶다</t>
    <phoneticPr fontId="5" type="noConversion"/>
  </si>
  <si>
    <t xml:space="preserve">  7   종교 활동에 전념하면서 보내고 싶다</t>
    <phoneticPr fontId="5" type="noConversion"/>
  </si>
  <si>
    <t>희망하는 노후의 삶(기타)</t>
    <phoneticPr fontId="5" type="noConversion"/>
  </si>
  <si>
    <t xml:space="preserve">              10   1억 2,000만원 이상 3억 6,000만원 미만</t>
    <phoneticPr fontId="5" type="noConversion"/>
  </si>
  <si>
    <t xml:space="preserve">              11   3억 6,000만원 이상</t>
    <phoneticPr fontId="5" type="noConversion"/>
  </si>
  <si>
    <t xml:space="preserve">              11   3억 6,000만원 이상</t>
    <phoneticPr fontId="5" type="noConversion"/>
  </si>
  <si>
    <t>g**002003</t>
    <phoneticPr fontId="5" type="noConversion"/>
  </si>
  <si>
    <t xml:space="preserve">   </t>
    <phoneticPr fontId="5" type="noConversion"/>
  </si>
  <si>
    <t xml:space="preserve">   </t>
    <phoneticPr fontId="5" type="noConversion"/>
  </si>
  <si>
    <t>근로소득-부업소득(금액)</t>
    <phoneticPr fontId="7" type="noConversion"/>
  </si>
  <si>
    <t>9999998, 9999999</t>
    <phoneticPr fontId="5" type="noConversion"/>
  </si>
  <si>
    <t>* 1차조사 : 부업소득을 별도로 기재</t>
    <phoneticPr fontId="5" type="noConversion"/>
  </si>
  <si>
    <t>근로소득-부업소득(범주)</t>
    <phoneticPr fontId="7" type="noConversion"/>
  </si>
  <si>
    <t xml:space="preserve">              10   1억 2,000만원 이상 3억 6,000만원 미만</t>
    <phoneticPr fontId="5" type="noConversion"/>
  </si>
  <si>
    <t xml:space="preserve">              11   3억 6,000만원 이상</t>
    <phoneticPr fontId="5" type="noConversion"/>
  </si>
  <si>
    <t xml:space="preserve">  </t>
    <phoneticPr fontId="5" type="noConversion"/>
  </si>
  <si>
    <t xml:space="preserve">               1    60만원 미만</t>
    <phoneticPr fontId="5" type="noConversion"/>
  </si>
  <si>
    <t xml:space="preserve">   </t>
    <phoneticPr fontId="5" type="noConversion"/>
  </si>
  <si>
    <t>g**004009</t>
    <phoneticPr fontId="5" type="noConversion"/>
  </si>
  <si>
    <t xml:space="preserve"> </t>
    <phoneticPr fontId="5" type="noConversion"/>
  </si>
  <si>
    <t>g**004013</t>
    <phoneticPr fontId="5" type="noConversion"/>
  </si>
  <si>
    <t>g**004017</t>
    <phoneticPr fontId="5" type="noConversion"/>
  </si>
  <si>
    <t xml:space="preserve">              10   1억 2,000만원 이상 3억 6,000만원 미만</t>
    <phoneticPr fontId="5" type="noConversion"/>
  </si>
  <si>
    <t xml:space="preserve">              11   3억 6,000만원 이상</t>
    <phoneticPr fontId="5" type="noConversion"/>
  </si>
  <si>
    <t xml:space="preserve">              98   Refusal</t>
    <phoneticPr fontId="5" type="noConversion"/>
  </si>
  <si>
    <t xml:space="preserve">              99   Don't Know</t>
    <phoneticPr fontId="5" type="noConversion"/>
  </si>
  <si>
    <t xml:space="preserve">         9999998   Refusal</t>
    <phoneticPr fontId="5" type="noConversion"/>
  </si>
  <si>
    <t>전체패널</t>
    <phoneticPr fontId="5" type="noConversion"/>
  </si>
  <si>
    <t>가구주와 패널과의 관계코드</t>
    <phoneticPr fontId="5" type="noConversion"/>
  </si>
  <si>
    <t xml:space="preserve">              99    Don't Know</t>
    <phoneticPr fontId="5" type="noConversion"/>
  </si>
  <si>
    <t>장애유무-1</t>
    <phoneticPr fontId="5" type="noConversion"/>
  </si>
  <si>
    <t xml:space="preserve">               2    장애인</t>
    <phoneticPr fontId="5" type="noConversion"/>
  </si>
  <si>
    <t xml:space="preserve">               6    지적장애</t>
    <phoneticPr fontId="5" type="noConversion"/>
  </si>
  <si>
    <t xml:space="preserve">               7    자폐성장애</t>
    <phoneticPr fontId="5" type="noConversion"/>
  </si>
  <si>
    <t xml:space="preserve">               1    팔, 손</t>
    <phoneticPr fontId="5" type="noConversion"/>
  </si>
  <si>
    <t xml:space="preserve">               2    그외 기타</t>
    <phoneticPr fontId="5" type="noConversion"/>
  </si>
  <si>
    <t xml:space="preserve">               2    미취업(실업/비경활)</t>
    <phoneticPr fontId="5" type="noConversion"/>
  </si>
  <si>
    <t xml:space="preserve">              10    심장장애</t>
    <phoneticPr fontId="5" type="noConversion"/>
  </si>
  <si>
    <t xml:space="preserve">               2    지난 한 해 동안 가구원 전체가 근로소득
                    (임금소득, 사업소득) 전혀 없음</t>
    <phoneticPr fontId="5" type="noConversion"/>
  </si>
  <si>
    <t xml:space="preserve">              10   1억 2,000만원 이상 3억 6,000만원 미만</t>
    <phoneticPr fontId="5" type="noConversion"/>
  </si>
  <si>
    <t xml:space="preserve">              98   Refusal</t>
    <phoneticPr fontId="5" type="noConversion"/>
  </si>
  <si>
    <t>근로소득-부업소득(금액)</t>
    <phoneticPr fontId="5" type="noConversion"/>
  </si>
  <si>
    <t>근로소득-부업소득(범주)</t>
    <phoneticPr fontId="5" type="noConversion"/>
  </si>
  <si>
    <t xml:space="preserve">               1   예</t>
    <phoneticPr fontId="5" type="noConversion"/>
  </si>
  <si>
    <t xml:space="preserve">               2   아니오</t>
    <phoneticPr fontId="5" type="noConversion"/>
  </si>
  <si>
    <t xml:space="preserve">              91   봄</t>
    <phoneticPr fontId="5" type="noConversion"/>
  </si>
  <si>
    <t xml:space="preserve">              92   여름</t>
    <phoneticPr fontId="5" type="noConversion"/>
  </si>
  <si>
    <t xml:space="preserve">              93   가을</t>
    <phoneticPr fontId="5" type="noConversion"/>
  </si>
  <si>
    <t xml:space="preserve">              94   겨울</t>
    <phoneticPr fontId="5" type="noConversion"/>
  </si>
  <si>
    <t xml:space="preserve">               5    어떤 수준의 일자리가 제공돼도 국민기초생활보장을 받지 않을 
                    의향이 없다</t>
    <phoneticPr fontId="5" type="noConversion"/>
  </si>
  <si>
    <t xml:space="preserve">              98    Refusal  </t>
    <phoneticPr fontId="5" type="noConversion"/>
  </si>
  <si>
    <t>h**108009</t>
    <phoneticPr fontId="5" type="noConversion"/>
  </si>
  <si>
    <t>h**108011</t>
    <phoneticPr fontId="5" type="noConversion"/>
  </si>
  <si>
    <t>h**108021</t>
    <phoneticPr fontId="5" type="noConversion"/>
  </si>
  <si>
    <t>h**108032</t>
    <phoneticPr fontId="5" type="noConversion"/>
  </si>
  <si>
    <t>h**108034</t>
    <phoneticPr fontId="5" type="noConversion"/>
  </si>
  <si>
    <t>h**108037</t>
    <phoneticPr fontId="5" type="noConversion"/>
  </si>
  <si>
    <t>h**108038</t>
    <phoneticPr fontId="5" type="noConversion"/>
  </si>
  <si>
    <t>h**108038t</t>
    <phoneticPr fontId="5" type="noConversion"/>
  </si>
  <si>
    <t>기타 생활비 사용내역</t>
    <phoneticPr fontId="5" type="noConversion"/>
  </si>
  <si>
    <t>h**108037에서 1만원 이상 응답</t>
    <phoneticPr fontId="5" type="noConversion"/>
  </si>
  <si>
    <t xml:space="preserve">              10    합가</t>
    <phoneticPr fontId="5" type="noConversion"/>
  </si>
  <si>
    <t xml:space="preserve">              11    계약기간 만료</t>
    <phoneticPr fontId="5" type="noConversion"/>
  </si>
  <si>
    <t xml:space="preserve">              12    기타</t>
    <phoneticPr fontId="5" type="noConversion"/>
  </si>
  <si>
    <t xml:space="preserve">               5    아파트</t>
    <phoneticPr fontId="5" type="noConversion"/>
  </si>
  <si>
    <t xml:space="preserve">               6    점포주택 등 복합용도주택</t>
    <phoneticPr fontId="5" type="noConversion"/>
  </si>
  <si>
    <t xml:space="preserve">               7    비거주용 건물 내 주택(상가, 공장 등)</t>
    <phoneticPr fontId="5" type="noConversion"/>
  </si>
  <si>
    <t xml:space="preserve">               8    오피스텔</t>
    <phoneticPr fontId="5" type="noConversion"/>
  </si>
  <si>
    <t xml:space="preserve">               9    비닐하우스, 움막, 판잣집</t>
    <phoneticPr fontId="5" type="noConversion"/>
  </si>
  <si>
    <t xml:space="preserve">              10   임시가건물 (컨테이너, 재개발지역 가이주단지 포함)</t>
    <phoneticPr fontId="5" type="noConversion"/>
  </si>
  <si>
    <t xml:space="preserve">              11   기타</t>
    <phoneticPr fontId="5" type="noConversion"/>
  </si>
  <si>
    <t xml:space="preserve">              99   Don't Know</t>
    <phoneticPr fontId="5" type="noConversion"/>
  </si>
  <si>
    <t xml:space="preserve">               1   자가</t>
    <phoneticPr fontId="5" type="noConversion"/>
  </si>
  <si>
    <t xml:space="preserve">               2   전세</t>
    <phoneticPr fontId="5" type="noConversion"/>
  </si>
  <si>
    <t xml:space="preserve">               3   월세(보증금 있음)</t>
    <phoneticPr fontId="5" type="noConversion"/>
  </si>
  <si>
    <t xml:space="preserve">               4   월세(보증금 없음)</t>
    <phoneticPr fontId="5" type="noConversion"/>
  </si>
  <si>
    <t xml:space="preserve">               5   사글세</t>
    <phoneticPr fontId="5" type="noConversion"/>
  </si>
  <si>
    <t xml:space="preserve">               6   무상</t>
    <phoneticPr fontId="5" type="noConversion"/>
  </si>
  <si>
    <t xml:space="preserve">               7   기타</t>
    <phoneticPr fontId="5" type="noConversion"/>
  </si>
  <si>
    <t>e**005010에 7 응답자</t>
    <phoneticPr fontId="5" type="noConversion"/>
  </si>
  <si>
    <t>d**020002에 31 응답자</t>
    <phoneticPr fontId="5" type="noConversion"/>
  </si>
  <si>
    <t>d**020003에 31 응답자</t>
    <phoneticPr fontId="5" type="noConversion"/>
  </si>
  <si>
    <t>주민등록상 생년-2</t>
    <phoneticPr fontId="5" type="noConversion"/>
  </si>
  <si>
    <t>최종학력-졸업여부-4</t>
    <phoneticPr fontId="5" type="noConversion"/>
  </si>
  <si>
    <t>h**100001에서 1 응답자</t>
    <phoneticPr fontId="5" type="noConversion"/>
  </si>
  <si>
    <t>가구 월평균 소비-기타 생활비(금액)</t>
    <phoneticPr fontId="5" type="noConversion"/>
  </si>
  <si>
    <t xml:space="preserve"> 8차년도 본조사 </t>
    <phoneticPr fontId="5" type="noConversion"/>
  </si>
  <si>
    <t xml:space="preserve"> 빈도 </t>
    <phoneticPr fontId="5" type="noConversion"/>
  </si>
  <si>
    <t xml:space="preserve"> % </t>
    <phoneticPr fontId="5" type="noConversion"/>
  </si>
  <si>
    <t xml:space="preserve"> % </t>
    <phoneticPr fontId="5" type="noConversion"/>
  </si>
  <si>
    <t>자아존중감-1 (7-8차)</t>
  </si>
  <si>
    <t>자아존중감-2 (7-8차)</t>
  </si>
  <si>
    <t>자아존중감-3 (7-8차)</t>
  </si>
  <si>
    <t>자아존중감-4 (7-8차)</t>
  </si>
  <si>
    <t>자아존중감-5 (7-8차)</t>
  </si>
  <si>
    <t>자아존중감-6 (7-8차)</t>
  </si>
  <si>
    <t>자아존중감-7 (7-8차)</t>
  </si>
  <si>
    <t>자아존중감-8 (7-8차)</t>
  </si>
  <si>
    <t>8차년도 본조사</t>
    <phoneticPr fontId="5" type="noConversion"/>
  </si>
  <si>
    <r>
      <rPr>
        <b/>
        <sz val="12"/>
        <color theme="1"/>
        <rFont val="맑은 고딕"/>
        <family val="3"/>
        <charset val="129"/>
      </rPr>
      <t>【</t>
    </r>
    <r>
      <rPr>
        <b/>
        <sz val="12"/>
        <color theme="1"/>
        <rFont val="나눔고딕"/>
        <family val="3"/>
        <charset val="129"/>
      </rPr>
      <t xml:space="preserve"> 패널과의 관계코드표 】</t>
    </r>
    <phoneticPr fontId="28" type="noConversion"/>
  </si>
  <si>
    <t>패널과의 관계 코드</t>
    <phoneticPr fontId="28" type="noConversion"/>
  </si>
  <si>
    <t>&lt;- 숫자로 입력</t>
    <phoneticPr fontId="28" type="noConversion"/>
  </si>
  <si>
    <t>CODE</t>
    <phoneticPr fontId="28" type="noConversion"/>
  </si>
  <si>
    <t>관계</t>
    <phoneticPr fontId="28" type="noConversion"/>
  </si>
  <si>
    <t xml:space="preserve">패널과의 관계 </t>
    <phoneticPr fontId="28" type="noConversion"/>
  </si>
  <si>
    <t>장애인 패널 본인</t>
    <phoneticPr fontId="5" type="noConversion"/>
  </si>
  <si>
    <t>01</t>
    <phoneticPr fontId="5" type="noConversion"/>
  </si>
  <si>
    <t>패널의 아버지</t>
    <phoneticPr fontId="5" type="noConversion"/>
  </si>
  <si>
    <t>패널과의 관계코드표</t>
    <phoneticPr fontId="28" type="noConversion"/>
  </si>
  <si>
    <t>02</t>
    <phoneticPr fontId="5" type="noConversion"/>
  </si>
  <si>
    <t>05</t>
    <phoneticPr fontId="5" type="noConversion"/>
  </si>
  <si>
    <t>패널의 조부</t>
    <phoneticPr fontId="5" type="noConversion"/>
  </si>
  <si>
    <t>07</t>
    <phoneticPr fontId="5" type="noConversion"/>
  </si>
  <si>
    <t>패널의 배우자의 조부</t>
    <phoneticPr fontId="5" type="noConversion"/>
  </si>
  <si>
    <t>06</t>
    <phoneticPr fontId="5" type="noConversion"/>
  </si>
  <si>
    <t>패널의 조모</t>
    <phoneticPr fontId="5" type="noConversion"/>
  </si>
  <si>
    <t>08</t>
    <phoneticPr fontId="5" type="noConversion"/>
  </si>
  <si>
    <t>패널의 배우자의 조모</t>
    <phoneticPr fontId="5" type="noConversion"/>
  </si>
  <si>
    <t>11</t>
    <phoneticPr fontId="5" type="noConversion"/>
  </si>
  <si>
    <t>패널의 첫째 자녀</t>
    <phoneticPr fontId="5" type="noConversion"/>
  </si>
  <si>
    <t>21</t>
    <phoneticPr fontId="5" type="noConversion"/>
  </si>
  <si>
    <t>패널의 첫째 자녀의 배우자</t>
    <phoneticPr fontId="5" type="noConversion"/>
  </si>
  <si>
    <t>12</t>
    <phoneticPr fontId="5" type="noConversion"/>
  </si>
  <si>
    <t>패널의 둘째 자녀</t>
    <phoneticPr fontId="5" type="noConversion"/>
  </si>
  <si>
    <t>…</t>
    <phoneticPr fontId="28" type="noConversion"/>
  </si>
  <si>
    <t>212</t>
    <phoneticPr fontId="5" type="noConversion"/>
  </si>
  <si>
    <t>패널 첫째 자녀의 둘째 자녀의 배우자</t>
    <phoneticPr fontId="5" type="noConversion"/>
  </si>
  <si>
    <t>패널의 배우자의 조모</t>
    <phoneticPr fontId="5" type="noConversion"/>
  </si>
  <si>
    <t>…</t>
    <phoneticPr fontId="28" type="noConversion"/>
  </si>
  <si>
    <t>패널의 첫째 자녀</t>
    <phoneticPr fontId="5" type="noConversion"/>
  </si>
  <si>
    <t>패널의 둘째 자녀</t>
    <phoneticPr fontId="5" type="noConversion"/>
  </si>
  <si>
    <t>121</t>
    <phoneticPr fontId="5" type="noConversion"/>
  </si>
  <si>
    <t>패널의 둘째 자녀의 첫째 자녀</t>
    <phoneticPr fontId="5" type="noConversion"/>
  </si>
  <si>
    <t>221</t>
    <phoneticPr fontId="5" type="noConversion"/>
  </si>
  <si>
    <t>패널 둘째 자녀의 첫째 자녀의 배우자</t>
    <phoneticPr fontId="5" type="noConversion"/>
  </si>
  <si>
    <t>패널의 셋째 자녀</t>
    <phoneticPr fontId="5" type="noConversion"/>
  </si>
  <si>
    <t>122</t>
    <phoneticPr fontId="5" type="noConversion"/>
  </si>
  <si>
    <t>패널의 둘째 자녀의 둘째 자녀</t>
    <phoneticPr fontId="5" type="noConversion"/>
  </si>
  <si>
    <t>222</t>
    <phoneticPr fontId="5" type="noConversion"/>
  </si>
  <si>
    <t>패널 둘째 자녀의 둘째 자녀의 배우자</t>
    <phoneticPr fontId="5" type="noConversion"/>
  </si>
  <si>
    <t>패널의 넷째 자녀</t>
    <phoneticPr fontId="5" type="noConversion"/>
  </si>
  <si>
    <t>패널의 다섯째 자녀</t>
    <phoneticPr fontId="5" type="noConversion"/>
  </si>
  <si>
    <t>패널의 여섯째 자녀</t>
    <phoneticPr fontId="5" type="noConversion"/>
  </si>
  <si>
    <t>131</t>
    <phoneticPr fontId="5" type="noConversion"/>
  </si>
  <si>
    <t>패널의 셋째 자녀의 첫째 자녀</t>
    <phoneticPr fontId="5" type="noConversion"/>
  </si>
  <si>
    <t>231</t>
    <phoneticPr fontId="5" type="noConversion"/>
  </si>
  <si>
    <t>패널 셋째 자녀의 첫째 자녀의 배우자</t>
    <phoneticPr fontId="5" type="noConversion"/>
  </si>
  <si>
    <t>패널의 일곱째 자녀</t>
    <phoneticPr fontId="5" type="noConversion"/>
  </si>
  <si>
    <t>132</t>
    <phoneticPr fontId="5" type="noConversion"/>
  </si>
  <si>
    <t>패널의 셋째 자녀의 둘째 자녀</t>
    <phoneticPr fontId="5" type="noConversion"/>
  </si>
  <si>
    <t>232</t>
    <phoneticPr fontId="5" type="noConversion"/>
  </si>
  <si>
    <t>패널 셋째 자녀의 둘째 자녀의 배우자</t>
    <phoneticPr fontId="5" type="noConversion"/>
  </si>
  <si>
    <t>패널의 여덟째 자녀</t>
    <phoneticPr fontId="5" type="noConversion"/>
  </si>
  <si>
    <t>…</t>
    <phoneticPr fontId="28" type="noConversion"/>
  </si>
  <si>
    <t>패널의 아홉째 자녀</t>
    <phoneticPr fontId="5" type="noConversion"/>
  </si>
  <si>
    <t>패널의 첫째 자녀의 배우자</t>
    <phoneticPr fontId="5" type="noConversion"/>
  </si>
  <si>
    <t>31</t>
    <phoneticPr fontId="5" type="noConversion"/>
  </si>
  <si>
    <t>패널의 형제/자매</t>
    <phoneticPr fontId="5" type="noConversion"/>
  </si>
  <si>
    <t>41</t>
    <phoneticPr fontId="5" type="noConversion"/>
  </si>
  <si>
    <t>패널 배우자의 형제/자매</t>
    <phoneticPr fontId="5" type="noConversion"/>
  </si>
  <si>
    <t>패널의 둘째 자녀의 배우자</t>
    <phoneticPr fontId="5" type="noConversion"/>
  </si>
  <si>
    <t>패널의 셋째 자녀의 배우자</t>
    <phoneticPr fontId="5" type="noConversion"/>
  </si>
  <si>
    <t>패널의 넷째 자녀의 배우자</t>
    <phoneticPr fontId="5" type="noConversion"/>
  </si>
  <si>
    <t>311</t>
    <phoneticPr fontId="5" type="noConversion"/>
  </si>
  <si>
    <t>패널의 첫째 형제/자매의 첫째 자녀</t>
    <phoneticPr fontId="5" type="noConversion"/>
  </si>
  <si>
    <t>411</t>
    <phoneticPr fontId="5" type="noConversion"/>
  </si>
  <si>
    <t>패널 배우자의 첫째 형제/자매의 첫째 자녀</t>
    <phoneticPr fontId="5" type="noConversion"/>
  </si>
  <si>
    <t>패널의 다섯째 자녀의 배우자</t>
    <phoneticPr fontId="5" type="noConversion"/>
  </si>
  <si>
    <t>패널의 여섯째 자녀의 배우자</t>
  </si>
  <si>
    <t>패널의 일곱째 자녀의 배우자</t>
  </si>
  <si>
    <t>321</t>
    <phoneticPr fontId="5" type="noConversion"/>
  </si>
  <si>
    <t>패널의 둘째 형제/자매의 첫째 자녀</t>
    <phoneticPr fontId="5" type="noConversion"/>
  </si>
  <si>
    <t>421</t>
    <phoneticPr fontId="5" type="noConversion"/>
  </si>
  <si>
    <t>패널 배우자의 둘째 형제/자매의 첫째 자녀</t>
    <phoneticPr fontId="5" type="noConversion"/>
  </si>
  <si>
    <t>패널의 여덟째 자녀의 배우자</t>
  </si>
  <si>
    <t>패널의 아홉째 자녀의 배우자</t>
  </si>
  <si>
    <t>패널의 첫째 자녀의 첫째 자녀</t>
    <phoneticPr fontId="5" type="noConversion"/>
  </si>
  <si>
    <t>51</t>
    <phoneticPr fontId="5" type="noConversion"/>
  </si>
  <si>
    <t>패널의 형제/자매의 배우자</t>
    <phoneticPr fontId="5" type="noConversion"/>
  </si>
  <si>
    <t>61</t>
    <phoneticPr fontId="5" type="noConversion"/>
  </si>
  <si>
    <t>패널 배우자의 형제/자매의 배우자</t>
    <phoneticPr fontId="5" type="noConversion"/>
  </si>
  <si>
    <t>패널의 첫째 자녀의 둘째 자녀</t>
    <phoneticPr fontId="5" type="noConversion"/>
  </si>
  <si>
    <t>패널의 첫째 자녀의 셋째 자녀</t>
    <phoneticPr fontId="5" type="noConversion"/>
  </si>
  <si>
    <t>패널의 첫째 자녀의 넷째 자녀</t>
    <phoneticPr fontId="5" type="noConversion"/>
  </si>
  <si>
    <t>997</t>
    <phoneticPr fontId="5" type="noConversion"/>
  </si>
  <si>
    <t>혈연관계가 아닌 다른 가구원
(숫자에 관계없이 동일번호)</t>
    <phoneticPr fontId="5" type="noConversion"/>
  </si>
  <si>
    <t>998</t>
    <phoneticPr fontId="5" type="noConversion"/>
  </si>
  <si>
    <t>기타 친인척
(숫자에 관계없이 동일번호)</t>
    <phoneticPr fontId="5" type="noConversion"/>
  </si>
  <si>
    <t>패널의 첫째 자녀의 다섯째 자녀</t>
    <phoneticPr fontId="5" type="noConversion"/>
  </si>
  <si>
    <t>패널의 첫째 자녀의 여섯째 자녀</t>
    <phoneticPr fontId="5" type="noConversion"/>
  </si>
  <si>
    <t>패널의 첫째 자녀의 일곱째 자녀</t>
    <phoneticPr fontId="5" type="noConversion"/>
  </si>
  <si>
    <t>패널의 첫째 자녀의 여덟째 자녀</t>
    <phoneticPr fontId="5" type="noConversion"/>
  </si>
  <si>
    <t>패널의 첫째 자녀의 아홉째 자녀</t>
    <phoneticPr fontId="5" type="noConversion"/>
  </si>
  <si>
    <t>패널 첫째 자녀의 첫째 자녀의 배우자</t>
    <phoneticPr fontId="5" type="noConversion"/>
  </si>
  <si>
    <t>패널 첫째 자녀의 셋째 자녀의 배우자</t>
    <phoneticPr fontId="5" type="noConversion"/>
  </si>
  <si>
    <t>패널 첫째 자녀의 넷째 자녀의 배우자</t>
    <phoneticPr fontId="5" type="noConversion"/>
  </si>
  <si>
    <t>패널 첫째 자녀의 다섯째 자녀의 배우자</t>
    <phoneticPr fontId="5" type="noConversion"/>
  </si>
  <si>
    <t>패널의 첫째 자녀의 여섯째 자녀의 배우자</t>
  </si>
  <si>
    <t>패널의 첫째 자녀의 일곱째 자녀의 배우자</t>
  </si>
  <si>
    <t>패널의 첫째 자녀의 여덟째 자녀의 배우자</t>
  </si>
  <si>
    <t>패널의 첫째 자녀의 아홉째 자녀의 배우자</t>
  </si>
  <si>
    <t>패널의 둘째 자녀의 첫째 자녀</t>
  </si>
  <si>
    <t>패널의 둘째 자녀의 둘째 자녀</t>
  </si>
  <si>
    <t>패널의 둘째 자녀의 셋째 자녀</t>
  </si>
  <si>
    <t>패널의 둘째 자녀의 넷째 자녀</t>
  </si>
  <si>
    <t>패널의 둘째 자녀의 다섯째 자녀</t>
  </si>
  <si>
    <t>패널의 둘째 자녀의 여섯째 자녀</t>
  </si>
  <si>
    <t>패널의 둘째 자녀의 일곱째 자녀</t>
  </si>
  <si>
    <t>패널의 둘째 자녀의 여덟째 자녀</t>
  </si>
  <si>
    <t>패널의 둘째 자녀의 아홉째 자녀</t>
  </si>
  <si>
    <t>패널의 둘째 자녀의 첫째 자녀의 배우자</t>
    <phoneticPr fontId="28" type="noConversion"/>
  </si>
  <si>
    <t>패널의 둘째 자녀의 둘째 자녀의 배우자</t>
  </si>
  <si>
    <t>패널의 둘째 자녀의 셋째 자녀의 배우자</t>
  </si>
  <si>
    <t>패널의 둘째 자녀의 넷째 자녀의 배우자</t>
  </si>
  <si>
    <t>패널의 둘째 자녀의 다섯째 자녀의 배우자</t>
  </si>
  <si>
    <t>패널의 둘째 자녀의 여섯째 자녀의 배우자</t>
  </si>
  <si>
    <t>패널의 둘째 자녀의 일곱째 자녀의 배우자</t>
  </si>
  <si>
    <t>패널의 둘째 자녀의 여덟째 자녀의 배우자</t>
  </si>
  <si>
    <t>패널의 둘째 자녀의 아홉째 자녀의 배우자</t>
  </si>
  <si>
    <t>패널의 셋째 자녀의 첫째 자녀</t>
  </si>
  <si>
    <t>패널의 셋째 자녀의 둘째 자녀</t>
  </si>
  <si>
    <t>패널의 셋째 자녀의 셋째 자녀</t>
  </si>
  <si>
    <t>패널의 셋째 자녀의 넷째 자녀</t>
  </si>
  <si>
    <t>패널의 셋째 자녀의 다섯째 자녀</t>
  </si>
  <si>
    <t>패널의 셋째 자녀의 여섯째 자녀</t>
  </si>
  <si>
    <t>패널의 셋째 자녀의 일곱째 자녀</t>
  </si>
  <si>
    <t>패널의 셋째 자녀의 여덟째 자녀</t>
  </si>
  <si>
    <t>패널의 셋째 자녀의 아홉째 자녀</t>
  </si>
  <si>
    <t>패널의 셋째 자녀의 첫째 자녀의 배우자</t>
    <phoneticPr fontId="28" type="noConversion"/>
  </si>
  <si>
    <t>패널의 셋째 자녀의 둘째 자녀의 배우자</t>
    <phoneticPr fontId="28" type="noConversion"/>
  </si>
  <si>
    <t>패널의 셋째 자녀의 셋째 자녀의 배우자</t>
  </si>
  <si>
    <t>패널의 셋째 자녀의 넷째 자녀의 배우자</t>
  </si>
  <si>
    <t>패널의 셋째 자녀의 다섯째 자녀의 배우자</t>
  </si>
  <si>
    <t>패널의 셋째 자녀의 여섯째 자녀의 배우자</t>
  </si>
  <si>
    <t>패널의 셋째 자녀의 일곱째 자녀의 배우자</t>
  </si>
  <si>
    <t>패널의 셋째 자녀의 여덟째 자녀의 배우자</t>
  </si>
  <si>
    <t>패널의 셋째 자녀의 아홉째 자녀의 배우자</t>
  </si>
  <si>
    <t xml:space="preserve">패널의 첫째 형제/자매 </t>
    <phoneticPr fontId="5" type="noConversion"/>
  </si>
  <si>
    <t xml:space="preserve">패널의 둘째 형제/자매 </t>
    <phoneticPr fontId="5" type="noConversion"/>
  </si>
  <si>
    <t xml:space="preserve">패널의 셋째 형제/자매 </t>
    <phoneticPr fontId="5" type="noConversion"/>
  </si>
  <si>
    <t xml:space="preserve">패널의 넷째 형제/자매 </t>
    <phoneticPr fontId="5" type="noConversion"/>
  </si>
  <si>
    <t xml:space="preserve">패널의 다섯째 형제/자매 </t>
    <phoneticPr fontId="5" type="noConversion"/>
  </si>
  <si>
    <t xml:space="preserve">패널의 여섯째 형제/자매 </t>
    <phoneticPr fontId="5" type="noConversion"/>
  </si>
  <si>
    <t xml:space="preserve">패널의 일곱째 형제/자매 </t>
    <phoneticPr fontId="5" type="noConversion"/>
  </si>
  <si>
    <t xml:space="preserve">패널의 여덟째 형제/자매 </t>
    <phoneticPr fontId="5" type="noConversion"/>
  </si>
  <si>
    <t xml:space="preserve">패널의 아홉째 형제/자매 </t>
    <phoneticPr fontId="5" type="noConversion"/>
  </si>
  <si>
    <t xml:space="preserve">패널의 배우자의 첫째 형제/자매 </t>
  </si>
  <si>
    <t xml:space="preserve">패널의 배우자의 둘째 형제/자매 </t>
  </si>
  <si>
    <t xml:space="preserve">패널의 배우자의 셋째 형제/자매 </t>
  </si>
  <si>
    <t xml:space="preserve">패널의 배우자의 넷째 형제/자매 </t>
  </si>
  <si>
    <t xml:space="preserve">패널의 배우자의 다섯째 형제/자매 </t>
  </si>
  <si>
    <t xml:space="preserve">패널의 배우자의 여섯째 형제/자매 </t>
  </si>
  <si>
    <t xml:space="preserve">패널의 배우자의 일곱째 형제/자매 </t>
  </si>
  <si>
    <t xml:space="preserve">패널의 배우자의 여덟째 형제/자매 </t>
  </si>
  <si>
    <t xml:space="preserve">패널의 배우자의 아홉째 형제/자매 </t>
  </si>
  <si>
    <t>패널의 첫째 형제/자매의 첫째 자녀</t>
    <phoneticPr fontId="5" type="noConversion"/>
  </si>
  <si>
    <t>패널의 첫째 형제/자매의 둘째 자녀</t>
    <phoneticPr fontId="5" type="noConversion"/>
  </si>
  <si>
    <t>패널의 첫째 형제/자매의 셋째 자녀</t>
    <phoneticPr fontId="5" type="noConversion"/>
  </si>
  <si>
    <t>패널의 첫째 형제/자매의 넷째 자녀</t>
    <phoneticPr fontId="5" type="noConversion"/>
  </si>
  <si>
    <t>패널의 첫째 형제/자매의 다섯째 자녀</t>
    <phoneticPr fontId="5" type="noConversion"/>
  </si>
  <si>
    <t>패널의 첫째 형제/자매의 여섯째 자녀</t>
    <phoneticPr fontId="5" type="noConversion"/>
  </si>
  <si>
    <t>패널의 첫째 형제/자매의 일곱째 자녀</t>
    <phoneticPr fontId="5" type="noConversion"/>
  </si>
  <si>
    <t>패널의 첫째 형제/자매의 여덟째 자녀</t>
    <phoneticPr fontId="5" type="noConversion"/>
  </si>
  <si>
    <t>패널의 첫째 형제/자매의 아홉째 자녀</t>
    <phoneticPr fontId="5" type="noConversion"/>
  </si>
  <si>
    <t>패널의 배우자의 첫째 형제/자매의 첫째 자녀</t>
  </si>
  <si>
    <t>패널의 배우자의 첫째 형제/자매의 둘째 자녀</t>
  </si>
  <si>
    <t>패널의 배우자의 첫째 형제/자매의 셋째 자녀</t>
  </si>
  <si>
    <t>패널의 배우자의 첫째 형제/자매의 넷째 자녀</t>
  </si>
  <si>
    <t>패널의 배우자의 첫째 형제/자매의 다섯째 자녀</t>
  </si>
  <si>
    <t>패널의 배우자의 첫째 형제/자매의 여섯째 자녀</t>
  </si>
  <si>
    <t>패널의 배우자의 첫째 형제/자매의 일곱째 자녀</t>
  </si>
  <si>
    <t>패널의 배우자의 첫째 형제/자매의 여덟째 자녀</t>
  </si>
  <si>
    <t>패널의 배우자의 첫째 형제/자매의 아홉째 자녀</t>
  </si>
  <si>
    <t>패널의 둘째 형제/자매의 첫째 자녀</t>
  </si>
  <si>
    <t>패널의 둘째 형제/자매의 둘째 자녀</t>
  </si>
  <si>
    <t>패널의 둘째 형제/자매의 셋째 자녀</t>
  </si>
  <si>
    <t>패널의 둘째 형제/자매의 넷째 자녀</t>
  </si>
  <si>
    <t>패널의 둘째 형제/자매의 다섯째 자녀</t>
  </si>
  <si>
    <t>패널의 둘째 형제/자매의 여섯째 자녀</t>
  </si>
  <si>
    <t>패널의 둘째 형제/자매의 일곱째 자녀</t>
  </si>
  <si>
    <t>패널의 둘째 형제/자매의 여덟째 자녀</t>
  </si>
  <si>
    <t>패널의 둘째 형제/자매의 아홉째 자녀</t>
  </si>
  <si>
    <t>패널의 배우자의 둘째 형제/자매의 첫째 자녀</t>
  </si>
  <si>
    <t>패널의 배우자의 둘째 형제/자매의 둘째 자녀</t>
  </si>
  <si>
    <t>패널의 배우자의 둘째 형제/자매의 셋째 자녀</t>
  </si>
  <si>
    <t>패널의 배우자의 둘째 형제/자매의 넷째 자녀</t>
  </si>
  <si>
    <t>패널의 배우자의 둘째 형제/자매의 다섯째 자녀</t>
  </si>
  <si>
    <t>패널의 배우자의 둘째 형제/자매의 여섯째 자녀</t>
  </si>
  <si>
    <t>패널의 배우자의 둘째 형제/자매의 일곱째 자녀</t>
  </si>
  <si>
    <t>패널의 배우자의 둘째 형제/자매의 여덟째 자녀</t>
  </si>
  <si>
    <t>패널의 배우자의 둘째 형제/자매의 아홉째 자녀</t>
  </si>
  <si>
    <t xml:space="preserve">패널의 첫째 형제/자매의 배우자 </t>
  </si>
  <si>
    <t xml:space="preserve">패널의 둘째 형제/자매의 배우자 </t>
  </si>
  <si>
    <t xml:space="preserve">패널의 셋째 형제/자매의 배우자 </t>
  </si>
  <si>
    <t xml:space="preserve">패널의 넷째 형제/자매의 배우자 </t>
  </si>
  <si>
    <t xml:space="preserve">패널의 다섯째 형제/자매의 배우자 </t>
  </si>
  <si>
    <t xml:space="preserve">패널의 여섯째 형제/자매의 배우자 </t>
    <phoneticPr fontId="28" type="noConversion"/>
  </si>
  <si>
    <t xml:space="preserve">패널의 일곱째 형제/자매의 배우자 </t>
    <phoneticPr fontId="28" type="noConversion"/>
  </si>
  <si>
    <t xml:space="preserve">패널의 여덟째 형제/자매의 배우자 </t>
    <phoneticPr fontId="28" type="noConversion"/>
  </si>
  <si>
    <t xml:space="preserve">패널의 아홉째 형제/자매의 배우자 </t>
    <phoneticPr fontId="28" type="noConversion"/>
  </si>
  <si>
    <t xml:space="preserve">패널의 배우자의 첫째 형제/자매의 배우자 </t>
  </si>
  <si>
    <t xml:space="preserve">패널의 배우자의 둘째 형제/자매의 배우자 </t>
  </si>
  <si>
    <t xml:space="preserve">패널의 배우자의 셋째 형제/자매의 배우자 </t>
  </si>
  <si>
    <t xml:space="preserve">패널의 배우자의 넷째 형제/자매의 배우자 </t>
  </si>
  <si>
    <t xml:space="preserve">패널의 배우자의 다섯째 형제/자매의 배우자 </t>
  </si>
  <si>
    <t xml:space="preserve">패널의 배우자의 여섯째 형제/자매의 배우자 </t>
  </si>
  <si>
    <t xml:space="preserve">패널의 배우자의 일곱째 형제/자매의 배우자 </t>
  </si>
  <si>
    <t xml:space="preserve">패널의 배우자의 여덟째 형제/자매의 배우자 </t>
  </si>
  <si>
    <t xml:space="preserve">패널의 배우자의 아홉째 형제/자매의 배우자 </t>
  </si>
  <si>
    <t>혈연관계가 아닌 다른 가구원 (숫자에 관계없이 동일번호)</t>
    <phoneticPr fontId="5" type="noConversion"/>
  </si>
  <si>
    <t>기타 친인척 (숫자에 관계없이 동일번호)</t>
    <phoneticPr fontId="5" type="noConversion"/>
  </si>
  <si>
    <t>npreason**</t>
    <phoneticPr fontId="5" type="noConversion"/>
  </si>
  <si>
    <t>dq**001002</t>
    <phoneticPr fontId="5" type="noConversion"/>
  </si>
  <si>
    <t>dq**015001</t>
    <phoneticPr fontId="5" type="noConversion"/>
  </si>
  <si>
    <t>dq**015002</t>
    <phoneticPr fontId="5" type="noConversion"/>
  </si>
  <si>
    <t>dq**015003</t>
    <phoneticPr fontId="5" type="noConversion"/>
  </si>
  <si>
    <t>dq**015004</t>
    <phoneticPr fontId="5" type="noConversion"/>
  </si>
  <si>
    <t>dq**015005</t>
    <phoneticPr fontId="5" type="noConversion"/>
  </si>
  <si>
    <t>dq**015006</t>
    <phoneticPr fontId="5" type="noConversion"/>
  </si>
  <si>
    <t>dq**015007</t>
    <phoneticPr fontId="5" type="noConversion"/>
  </si>
  <si>
    <t>dq**015008</t>
    <phoneticPr fontId="5" type="noConversion"/>
  </si>
  <si>
    <t>dq**015009</t>
    <phoneticPr fontId="5" type="noConversion"/>
  </si>
  <si>
    <t>dq**015010</t>
    <phoneticPr fontId="5" type="noConversion"/>
  </si>
  <si>
    <t>dq**015011</t>
    <phoneticPr fontId="5" type="noConversion"/>
  </si>
  <si>
    <t>dq**015012</t>
    <phoneticPr fontId="5" type="noConversion"/>
  </si>
  <si>
    <t>dq**015013</t>
    <phoneticPr fontId="5" type="noConversion"/>
  </si>
  <si>
    <t>dq**015014</t>
    <phoneticPr fontId="5" type="noConversion"/>
  </si>
  <si>
    <t>dq**015015</t>
    <phoneticPr fontId="5" type="noConversion"/>
  </si>
  <si>
    <t>dq**015016</t>
    <phoneticPr fontId="5" type="noConversion"/>
  </si>
  <si>
    <t>dq**015017</t>
    <phoneticPr fontId="5" type="noConversion"/>
  </si>
  <si>
    <t>dq**015018</t>
    <phoneticPr fontId="5" type="noConversion"/>
  </si>
  <si>
    <t>sq**001027</t>
    <phoneticPr fontId="5" type="noConversion"/>
  </si>
  <si>
    <t>ba1**001003</t>
    <phoneticPr fontId="5" type="noConversion"/>
  </si>
  <si>
    <t>ba1**027001</t>
    <phoneticPr fontId="5" type="noConversion"/>
  </si>
  <si>
    <t>ba2**001005</t>
    <phoneticPr fontId="5" type="noConversion"/>
  </si>
  <si>
    <t>ba2**002001</t>
    <phoneticPr fontId="5" type="noConversion"/>
  </si>
  <si>
    <t>ba2**003005</t>
    <phoneticPr fontId="5" type="noConversion"/>
  </si>
  <si>
    <t>ba2**004001</t>
    <phoneticPr fontId="5" type="noConversion"/>
  </si>
  <si>
    <t>ba2**008001</t>
    <phoneticPr fontId="5" type="noConversion"/>
  </si>
  <si>
    <t>ba2**012001</t>
    <phoneticPr fontId="5" type="noConversion"/>
  </si>
  <si>
    <t>bb1**022001</t>
    <phoneticPr fontId="5" type="noConversion"/>
  </si>
  <si>
    <t>bb1**023006</t>
    <phoneticPr fontId="5" type="noConversion"/>
  </si>
  <si>
    <t>bb2**001005</t>
    <phoneticPr fontId="5" type="noConversion"/>
  </si>
  <si>
    <t>bb2**003001</t>
    <phoneticPr fontId="5" type="noConversion"/>
  </si>
  <si>
    <t>bb2**013001</t>
    <phoneticPr fontId="5" type="noConversion"/>
  </si>
  <si>
    <t>bb2**020001</t>
    <phoneticPr fontId="5" type="noConversion"/>
  </si>
  <si>
    <t>bb2**026003</t>
    <phoneticPr fontId="5" type="noConversion"/>
  </si>
  <si>
    <t>bc1**001003</t>
    <phoneticPr fontId="5" type="noConversion"/>
  </si>
  <si>
    <t>bc2**009001</t>
    <phoneticPr fontId="5" type="noConversion"/>
  </si>
  <si>
    <t>bc2**010001</t>
    <phoneticPr fontId="5" type="noConversion"/>
  </si>
  <si>
    <t>bc2**015002</t>
    <phoneticPr fontId="5" type="noConversion"/>
  </si>
  <si>
    <t>be**001001</t>
    <phoneticPr fontId="5" type="noConversion"/>
  </si>
  <si>
    <t>c**002002</t>
    <phoneticPr fontId="5" type="noConversion"/>
  </si>
  <si>
    <t>e**003001</t>
    <phoneticPr fontId="5" type="noConversion"/>
  </si>
  <si>
    <t>i**001001</t>
    <phoneticPr fontId="5" type="noConversion"/>
  </si>
  <si>
    <t>i**001002</t>
    <phoneticPr fontId="5" type="noConversion"/>
  </si>
  <si>
    <t>i**001001에서 1응답자</t>
    <phoneticPr fontId="5" type="noConversion"/>
  </si>
  <si>
    <t>i**001001에서 3응답자</t>
    <phoneticPr fontId="5" type="noConversion"/>
  </si>
  <si>
    <t>i**001003</t>
    <phoneticPr fontId="5" type="noConversion"/>
  </si>
  <si>
    <t>i**002001</t>
    <phoneticPr fontId="5" type="noConversion"/>
  </si>
  <si>
    <t>i**002001t</t>
    <phoneticPr fontId="5" type="noConversion"/>
  </si>
  <si>
    <t>i**002002</t>
    <phoneticPr fontId="5" type="noConversion"/>
  </si>
  <si>
    <t>i**002002t</t>
    <phoneticPr fontId="5" type="noConversion"/>
  </si>
  <si>
    <t>i**003001</t>
    <phoneticPr fontId="5" type="noConversion"/>
  </si>
  <si>
    <t>i**004001</t>
    <phoneticPr fontId="5" type="noConversion"/>
  </si>
  <si>
    <t>i**004001t</t>
    <phoneticPr fontId="5" type="noConversion"/>
  </si>
  <si>
    <t>i**004002</t>
    <phoneticPr fontId="5" type="noConversion"/>
  </si>
  <si>
    <t>i**004002t</t>
    <phoneticPr fontId="5" type="noConversion"/>
  </si>
  <si>
    <t>i**005001</t>
    <phoneticPr fontId="5" type="noConversion"/>
  </si>
  <si>
    <t>i**005001t</t>
    <phoneticPr fontId="5" type="noConversion"/>
  </si>
  <si>
    <t>i**005002</t>
    <phoneticPr fontId="5" type="noConversion"/>
  </si>
  <si>
    <t>i**005002t</t>
    <phoneticPr fontId="5" type="noConversion"/>
  </si>
  <si>
    <t>i**002001에서 11 응답자</t>
    <phoneticPr fontId="5" type="noConversion"/>
  </si>
  <si>
    <t>i**002002에서 11 응답자</t>
    <phoneticPr fontId="5" type="noConversion"/>
  </si>
  <si>
    <t>i**001001에서 3, 4응답자</t>
    <phoneticPr fontId="5" type="noConversion"/>
  </si>
  <si>
    <t>i**004001에서 8 응답자</t>
    <phoneticPr fontId="5" type="noConversion"/>
  </si>
  <si>
    <t>i**004002에서 8 응답자</t>
    <phoneticPr fontId="5" type="noConversion"/>
  </si>
  <si>
    <t>i**005001에서 10 응답자</t>
    <phoneticPr fontId="5" type="noConversion"/>
  </si>
  <si>
    <t>i**005002에서 10 응답자</t>
    <phoneticPr fontId="5" type="noConversion"/>
  </si>
  <si>
    <t>i**006001에서 10 응답자</t>
    <phoneticPr fontId="5" type="noConversion"/>
  </si>
  <si>
    <t>i**005003</t>
    <phoneticPr fontId="5" type="noConversion"/>
  </si>
  <si>
    <t>i**005003t</t>
    <phoneticPr fontId="5" type="noConversion"/>
  </si>
</sst>
</file>

<file path=xl/styles.xml><?xml version="1.0" encoding="utf-8"?>
<styleSheet xmlns="http://schemas.openxmlformats.org/spreadsheetml/2006/main">
  <numFmts count="12">
    <numFmt numFmtId="41" formatCode="_-* #,##0_-;\-* #,##0_-;_-* &quot;-&quot;_-;_-@_-"/>
    <numFmt numFmtId="43" formatCode="_-* #,##0.00_-;\-* #,##0.00_-;_-* &quot;-&quot;??_-;_-@_-"/>
    <numFmt numFmtId="176" formatCode="#,##0.0"/>
    <numFmt numFmtId="177" formatCode="0.0_ "/>
    <numFmt numFmtId="178" formatCode="#,##0.0_);[Red]\(#,##0.0\)"/>
    <numFmt numFmtId="179" formatCode="#,##0_);[Red]\(#,##0\)"/>
    <numFmt numFmtId="180" formatCode="0.0_);[Red]\(0.0\)"/>
    <numFmt numFmtId="181" formatCode="_-* #,##0.0_-;\-* #,##0.0_-;_-* &quot;-&quot;_-;_-@_-"/>
    <numFmt numFmtId="182" formatCode="###0"/>
    <numFmt numFmtId="183" formatCode="####.0"/>
    <numFmt numFmtId="184" formatCode="_-* #,##0.0_-;\-* #,##0.0_-;_-* &quot;-&quot;?_-;_-@_-"/>
    <numFmt numFmtId="185" formatCode="0_);[Red]\(0\)"/>
  </numFmts>
  <fonts count="39">
    <font>
      <sz val="10"/>
      <name val="Arial"/>
      <family val="2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9"/>
      <name val="굴림"/>
      <family val="3"/>
      <charset val="129"/>
    </font>
    <font>
      <sz val="10"/>
      <name val="Arial"/>
      <family val="2"/>
    </font>
    <font>
      <sz val="9"/>
      <color indexed="8"/>
      <name val="맑은 고딕"/>
      <family val="3"/>
      <charset val="129"/>
    </font>
    <font>
      <sz val="9"/>
      <name val="±¼¸²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9"/>
      <color theme="5"/>
      <name val="맑은 고딕"/>
      <family val="3"/>
      <charset val="129"/>
      <scheme val="major"/>
    </font>
    <font>
      <sz val="9"/>
      <color rgb="FFFF0000"/>
      <name val="맑은 고딕"/>
      <family val="3"/>
      <charset val="129"/>
      <scheme val="major"/>
    </font>
    <font>
      <sz val="9"/>
      <color indexed="8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32"/>
      <color theme="0"/>
      <name val="맑은 고딕"/>
      <family val="3"/>
      <charset val="129"/>
      <scheme val="major"/>
    </font>
    <font>
      <sz val="10"/>
      <name val="맑은 고딕"/>
      <family val="3"/>
      <charset val="129"/>
    </font>
    <font>
      <sz val="11.5"/>
      <color rgb="FF000000"/>
      <name val="HY신명조"/>
      <family val="1"/>
      <charset val="129"/>
    </font>
    <font>
      <sz val="28"/>
      <color theme="4" tint="-0.249977111117893"/>
      <name val="나눔고딕 ExtraBold"/>
      <family val="3"/>
      <charset val="129"/>
    </font>
    <font>
      <sz val="9"/>
      <color theme="1"/>
      <name val="맑은 고딕"/>
      <family val="3"/>
      <charset val="129"/>
      <scheme val="major"/>
    </font>
    <font>
      <b/>
      <sz val="12"/>
      <color theme="1"/>
      <name val="나눔고딕"/>
      <family val="3"/>
      <charset val="129"/>
    </font>
    <font>
      <b/>
      <sz val="12"/>
      <color theme="1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9"/>
      <name val="나눔고딕"/>
      <family val="3"/>
      <charset val="129"/>
    </font>
    <font>
      <b/>
      <sz val="11"/>
      <color theme="0"/>
      <name val="나눔고딕"/>
      <family val="3"/>
      <charset val="129"/>
    </font>
    <font>
      <sz val="10"/>
      <name val="나눔고딕"/>
      <family val="3"/>
      <charset val="129"/>
    </font>
    <font>
      <b/>
      <sz val="11"/>
      <color theme="3"/>
      <name val="맑은 고딕"/>
      <family val="3"/>
      <charset val="129"/>
      <scheme val="major"/>
    </font>
    <font>
      <sz val="9"/>
      <color theme="1"/>
      <name val="나눔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0"/>
      <color theme="0"/>
      <name val="나눔고딕"/>
      <family val="3"/>
      <charset val="129"/>
    </font>
    <font>
      <sz val="10"/>
      <color theme="0"/>
      <name val="나눔고딕"/>
      <family val="3"/>
      <charset val="129"/>
    </font>
    <font>
      <sz val="9"/>
      <color theme="0"/>
      <name val="맑은 고딕"/>
      <family val="3"/>
      <charset val="129"/>
      <scheme val="major"/>
    </font>
    <font>
      <sz val="12"/>
      <color rgb="FF000000"/>
      <name val="HY신명조"/>
      <family val="1"/>
      <charset val="129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auto="1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8">
    <xf numFmtId="0" fontId="0" fillId="0" borderId="0" applyNumberForma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0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10" fillId="0" borderId="0" applyNumberForma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/>
    <xf numFmtId="0" fontId="2" fillId="0" borderId="0">
      <alignment vertical="center"/>
    </xf>
    <xf numFmtId="0" fontId="10" fillId="0" borderId="0" applyNumberForma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0" fillId="0" borderId="0" applyNumberForma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640">
    <xf numFmtId="0" fontId="0" fillId="0" borderId="0" xfId="0" applyAlignment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181" fontId="16" fillId="3" borderId="0" xfId="4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vertical="center" wrapText="1"/>
    </xf>
    <xf numFmtId="0" fontId="15" fillId="0" borderId="4" xfId="9" applyFont="1" applyFill="1" applyBorder="1" applyAlignment="1">
      <alignment vertical="center" wrapText="1"/>
    </xf>
    <xf numFmtId="41" fontId="15" fillId="0" borderId="4" xfId="4" applyFont="1" applyFill="1" applyBorder="1" applyAlignment="1">
      <alignment horizontal="center" vertical="center" wrapText="1"/>
    </xf>
    <xf numFmtId="181" fontId="15" fillId="0" borderId="4" xfId="4" applyNumberFormat="1" applyFont="1" applyFill="1" applyBorder="1" applyAlignment="1">
      <alignment horizontal="center" vertical="center" wrapText="1"/>
    </xf>
    <xf numFmtId="41" fontId="15" fillId="0" borderId="4" xfId="4" applyFont="1" applyFill="1" applyBorder="1" applyAlignment="1">
      <alignment vertical="center" wrapText="1"/>
    </xf>
    <xf numFmtId="181" fontId="15" fillId="0" borderId="4" xfId="4" applyNumberFormat="1" applyFont="1" applyFill="1" applyBorder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15" fillId="0" borderId="5" xfId="0" applyFont="1" applyFill="1" applyBorder="1" applyAlignment="1">
      <alignment vertical="center" wrapText="1"/>
    </xf>
    <xf numFmtId="0" fontId="15" fillId="0" borderId="5" xfId="9" applyFont="1" applyFill="1" applyBorder="1" applyAlignment="1">
      <alignment vertical="center" wrapText="1"/>
    </xf>
    <xf numFmtId="41" fontId="15" fillId="0" borderId="5" xfId="4" applyFont="1" applyFill="1" applyBorder="1" applyAlignment="1">
      <alignment horizontal="center" vertical="center" wrapText="1"/>
    </xf>
    <xf numFmtId="181" fontId="15" fillId="0" borderId="5" xfId="4" applyNumberFormat="1" applyFont="1" applyFill="1" applyBorder="1" applyAlignment="1">
      <alignment horizontal="center" vertical="center" wrapText="1"/>
    </xf>
    <xf numFmtId="41" fontId="15" fillId="0" borderId="5" xfId="4" applyFont="1" applyFill="1" applyBorder="1" applyAlignment="1">
      <alignment vertical="center" wrapText="1"/>
    </xf>
    <xf numFmtId="181" fontId="15" fillId="0" borderId="5" xfId="4" applyNumberFormat="1" applyFont="1" applyFill="1" applyBorder="1" applyAlignment="1">
      <alignment vertical="center" wrapText="1"/>
    </xf>
    <xf numFmtId="3" fontId="15" fillId="0" borderId="4" xfId="0" applyNumberFormat="1" applyFont="1" applyFill="1" applyBorder="1" applyAlignment="1">
      <alignment horizontal="left" vertical="center" wrapText="1"/>
    </xf>
    <xf numFmtId="41" fontId="15" fillId="0" borderId="4" xfId="4" applyFont="1" applyFill="1" applyBorder="1" applyAlignment="1">
      <alignment horizontal="left" vertical="center" wrapText="1"/>
    </xf>
    <xf numFmtId="181" fontId="15" fillId="0" borderId="6" xfId="4" applyNumberFormat="1" applyFont="1" applyFill="1" applyBorder="1" applyAlignment="1">
      <alignment horizontal="left" vertical="center" wrapText="1"/>
    </xf>
    <xf numFmtId="181" fontId="15" fillId="0" borderId="4" xfId="4" applyNumberFormat="1" applyFont="1" applyFill="1" applyBorder="1" applyAlignment="1">
      <alignment horizontal="left" vertical="center" wrapText="1"/>
    </xf>
    <xf numFmtId="3" fontId="15" fillId="0" borderId="5" xfId="0" applyNumberFormat="1" applyFont="1" applyFill="1" applyBorder="1" applyAlignment="1">
      <alignment horizontal="left" vertical="center" wrapText="1"/>
    </xf>
    <xf numFmtId="41" fontId="15" fillId="0" borderId="5" xfId="4" applyFont="1" applyFill="1" applyBorder="1" applyAlignment="1">
      <alignment horizontal="left" vertical="center" wrapText="1"/>
    </xf>
    <xf numFmtId="181" fontId="15" fillId="0" borderId="0" xfId="0" applyNumberFormat="1" applyFont="1" applyFill="1" applyAlignment="1">
      <alignment vertical="center" wrapText="1"/>
    </xf>
    <xf numFmtId="181" fontId="15" fillId="0" borderId="5" xfId="4" applyNumberFormat="1" applyFont="1" applyFill="1" applyBorder="1" applyAlignment="1">
      <alignment horizontal="left" vertical="center" wrapText="1"/>
    </xf>
    <xf numFmtId="181" fontId="15" fillId="0" borderId="7" xfId="4" applyNumberFormat="1" applyFont="1" applyFill="1" applyBorder="1" applyAlignment="1">
      <alignment horizontal="left" vertical="center" wrapText="1"/>
    </xf>
    <xf numFmtId="181" fontId="15" fillId="0" borderId="7" xfId="4" applyNumberFormat="1" applyFont="1" applyFill="1" applyBorder="1" applyAlignment="1">
      <alignment vertical="center" wrapText="1"/>
    </xf>
    <xf numFmtId="177" fontId="15" fillId="0" borderId="0" xfId="0" applyNumberFormat="1" applyFont="1" applyFill="1" applyAlignment="1">
      <alignment vertical="center" wrapText="1"/>
    </xf>
    <xf numFmtId="41" fontId="15" fillId="0" borderId="8" xfId="4" applyFont="1" applyFill="1" applyBorder="1" applyAlignment="1">
      <alignment horizontal="left" vertical="center" wrapText="1"/>
    </xf>
    <xf numFmtId="0" fontId="15" fillId="0" borderId="9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41" fontId="15" fillId="0" borderId="11" xfId="4" applyFont="1" applyFill="1" applyBorder="1" applyAlignment="1">
      <alignment horizontal="center" vertical="center" wrapText="1"/>
    </xf>
    <xf numFmtId="181" fontId="15" fillId="0" borderId="8" xfId="4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41" fontId="15" fillId="0" borderId="1" xfId="4" applyFont="1" applyFill="1" applyBorder="1" applyAlignment="1">
      <alignment vertical="center" wrapText="1"/>
    </xf>
    <xf numFmtId="181" fontId="15" fillId="0" borderId="1" xfId="4" applyNumberFormat="1" applyFont="1" applyFill="1" applyBorder="1" applyAlignment="1">
      <alignment vertical="center" wrapText="1"/>
    </xf>
    <xf numFmtId="41" fontId="15" fillId="0" borderId="1" xfId="4" applyFont="1" applyFill="1" applyBorder="1" applyAlignment="1">
      <alignment horizontal="center" vertical="center" wrapText="1"/>
    </xf>
    <xf numFmtId="181" fontId="15" fillId="0" borderId="1" xfId="4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41" fontId="15" fillId="0" borderId="0" xfId="4" applyFont="1" applyFill="1" applyBorder="1" applyAlignment="1">
      <alignment horizontal="center" vertical="center" wrapText="1"/>
    </xf>
    <xf numFmtId="181" fontId="15" fillId="0" borderId="0" xfId="4" applyNumberFormat="1" applyFont="1" applyFill="1" applyBorder="1" applyAlignment="1">
      <alignment horizontal="center" vertical="center" wrapText="1"/>
    </xf>
    <xf numFmtId="41" fontId="15" fillId="0" borderId="4" xfId="0" applyNumberFormat="1" applyFont="1" applyFill="1" applyBorder="1" applyAlignment="1">
      <alignment horizontal="center" vertical="center" wrapText="1"/>
    </xf>
    <xf numFmtId="41" fontId="15" fillId="0" borderId="5" xfId="0" applyNumberFormat="1" applyFont="1" applyFill="1" applyBorder="1" applyAlignment="1">
      <alignment horizontal="center" vertical="center" wrapText="1"/>
    </xf>
    <xf numFmtId="41" fontId="15" fillId="0" borderId="8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41" fontId="15" fillId="0" borderId="0" xfId="4" applyFont="1" applyBorder="1" applyAlignment="1">
      <alignment horizontal="center" vertical="center" wrapText="1"/>
    </xf>
    <xf numFmtId="181" fontId="15" fillId="0" borderId="0" xfId="4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vertical="center" wrapText="1"/>
    </xf>
    <xf numFmtId="41" fontId="15" fillId="0" borderId="4" xfId="4" applyFont="1" applyBorder="1" applyAlignment="1">
      <alignment horizontal="center" vertical="center" wrapText="1"/>
    </xf>
    <xf numFmtId="181" fontId="15" fillId="0" borderId="4" xfId="4" applyNumberFormat="1" applyFont="1" applyBorder="1" applyAlignment="1">
      <alignment horizontal="center" vertical="center" wrapText="1"/>
    </xf>
    <xf numFmtId="41" fontId="15" fillId="0" borderId="5" xfId="4" applyFont="1" applyBorder="1" applyAlignment="1">
      <alignment horizontal="center" vertical="center" wrapText="1"/>
    </xf>
    <xf numFmtId="181" fontId="15" fillId="0" borderId="5" xfId="4" applyNumberFormat="1" applyFont="1" applyBorder="1" applyAlignment="1">
      <alignment horizontal="center" vertical="center" wrapText="1"/>
    </xf>
    <xf numFmtId="0" fontId="15" fillId="0" borderId="8" xfId="0" applyFont="1" applyFill="1" applyBorder="1" applyAlignment="1">
      <alignment vertical="center" wrapText="1"/>
    </xf>
    <xf numFmtId="0" fontId="15" fillId="0" borderId="8" xfId="0" applyFont="1" applyFill="1" applyBorder="1" applyAlignment="1">
      <alignment horizontal="center" vertical="center" wrapText="1"/>
    </xf>
    <xf numFmtId="41" fontId="15" fillId="0" borderId="8" xfId="4" applyFont="1" applyFill="1" applyBorder="1" applyAlignment="1">
      <alignment horizontal="center" vertical="center" wrapText="1"/>
    </xf>
    <xf numFmtId="41" fontId="15" fillId="0" borderId="8" xfId="4" applyFont="1" applyBorder="1" applyAlignment="1">
      <alignment horizontal="center" vertical="center" wrapText="1"/>
    </xf>
    <xf numFmtId="181" fontId="15" fillId="0" borderId="8" xfId="4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41" fontId="15" fillId="0" borderId="0" xfId="4" applyFont="1" applyFill="1">
      <alignment vertical="center"/>
    </xf>
    <xf numFmtId="41" fontId="15" fillId="0" borderId="0" xfId="4" applyFont="1">
      <alignment vertical="center"/>
    </xf>
    <xf numFmtId="41" fontId="15" fillId="0" borderId="6" xfId="4" applyFont="1" applyFill="1" applyBorder="1" applyAlignment="1">
      <alignment horizontal="center" vertical="center" wrapText="1"/>
    </xf>
    <xf numFmtId="41" fontId="15" fillId="0" borderId="7" xfId="4" applyFont="1" applyFill="1" applyBorder="1" applyAlignment="1">
      <alignment horizontal="center" vertical="center" wrapText="1"/>
    </xf>
    <xf numFmtId="41" fontId="15" fillId="0" borderId="1" xfId="4" applyFont="1" applyBorder="1" applyAlignment="1">
      <alignment horizontal="center" vertical="center" wrapText="1"/>
    </xf>
    <xf numFmtId="181" fontId="15" fillId="0" borderId="1" xfId="4" applyNumberFormat="1" applyFont="1" applyBorder="1" applyAlignment="1">
      <alignment horizontal="center" vertical="center" wrapText="1"/>
    </xf>
    <xf numFmtId="179" fontId="15" fillId="0" borderId="4" xfId="0" applyNumberFormat="1" applyFont="1" applyBorder="1" applyAlignment="1">
      <alignment horizontal="right" vertical="center" wrapText="1"/>
    </xf>
    <xf numFmtId="180" fontId="15" fillId="0" borderId="4" xfId="0" applyNumberFormat="1" applyFont="1" applyBorder="1" applyAlignment="1">
      <alignment horizontal="right" vertical="center" wrapText="1"/>
    </xf>
    <xf numFmtId="181" fontId="15" fillId="0" borderId="4" xfId="0" applyNumberFormat="1" applyFont="1" applyBorder="1" applyAlignment="1">
      <alignment horizontal="right" vertical="center" wrapText="1"/>
    </xf>
    <xf numFmtId="179" fontId="15" fillId="0" borderId="5" xfId="0" applyNumberFormat="1" applyFont="1" applyBorder="1" applyAlignment="1">
      <alignment horizontal="right" vertical="center" wrapText="1"/>
    </xf>
    <xf numFmtId="180" fontId="15" fillId="0" borderId="5" xfId="0" applyNumberFormat="1" applyFont="1" applyBorder="1" applyAlignment="1">
      <alignment horizontal="right" vertical="center" wrapText="1"/>
    </xf>
    <xf numFmtId="179" fontId="15" fillId="0" borderId="8" xfId="0" applyNumberFormat="1" applyFont="1" applyBorder="1" applyAlignment="1">
      <alignment horizontal="right" vertical="center" wrapText="1"/>
    </xf>
    <xf numFmtId="180" fontId="15" fillId="0" borderId="8" xfId="0" applyNumberFormat="1" applyFont="1" applyBorder="1" applyAlignment="1">
      <alignment horizontal="right" vertical="center" wrapText="1"/>
    </xf>
    <xf numFmtId="41" fontId="15" fillId="0" borderId="4" xfId="4" applyNumberFormat="1" applyFont="1" applyFill="1" applyBorder="1" applyAlignment="1">
      <alignment horizontal="center" vertical="center" wrapText="1"/>
    </xf>
    <xf numFmtId="41" fontId="15" fillId="0" borderId="5" xfId="4" applyNumberFormat="1" applyFont="1" applyFill="1" applyBorder="1" applyAlignment="1">
      <alignment horizontal="center" vertical="center" wrapText="1"/>
    </xf>
    <xf numFmtId="41" fontId="15" fillId="0" borderId="4" xfId="4" applyNumberFormat="1" applyFont="1" applyBorder="1" applyAlignment="1">
      <alignment horizontal="center" vertical="center" wrapText="1"/>
    </xf>
    <xf numFmtId="41" fontId="15" fillId="0" borderId="5" xfId="4" applyNumberFormat="1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center" wrapText="1"/>
    </xf>
    <xf numFmtId="0" fontId="15" fillId="0" borderId="5" xfId="0" applyFont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3" fontId="15" fillId="0" borderId="5" xfId="0" applyNumberFormat="1" applyFont="1" applyBorder="1" applyAlignment="1">
      <alignment horizontal="left" vertical="center" wrapText="1"/>
    </xf>
    <xf numFmtId="0" fontId="15" fillId="0" borderId="7" xfId="0" applyFont="1" applyBorder="1" applyAlignment="1">
      <alignment vertical="center" wrapText="1"/>
    </xf>
    <xf numFmtId="41" fontId="15" fillId="0" borderId="6" xfId="4" applyNumberFormat="1" applyFont="1" applyFill="1" applyBorder="1" applyAlignment="1">
      <alignment horizontal="center" vertical="center" wrapText="1"/>
    </xf>
    <xf numFmtId="41" fontId="15" fillId="0" borderId="7" xfId="4" applyNumberFormat="1" applyFont="1" applyFill="1" applyBorder="1" applyAlignment="1">
      <alignment horizontal="center" vertical="center" wrapText="1"/>
    </xf>
    <xf numFmtId="41" fontId="15" fillId="0" borderId="8" xfId="4" applyNumberFormat="1" applyFont="1" applyFill="1" applyBorder="1" applyAlignment="1">
      <alignment horizontal="center" vertical="center" wrapText="1"/>
    </xf>
    <xf numFmtId="41" fontId="15" fillId="0" borderId="0" xfId="4" applyNumberFormat="1" applyFont="1" applyFill="1" applyBorder="1" applyAlignment="1">
      <alignment horizontal="center" vertical="center" wrapText="1"/>
    </xf>
    <xf numFmtId="41" fontId="15" fillId="0" borderId="0" xfId="4" applyNumberFormat="1" applyFont="1" applyBorder="1" applyAlignment="1">
      <alignment horizontal="center" vertical="center" wrapText="1"/>
    </xf>
    <xf numFmtId="41" fontId="15" fillId="0" borderId="1" xfId="0" applyNumberFormat="1" applyFont="1" applyFill="1" applyBorder="1" applyAlignment="1">
      <alignment horizontal="center" vertical="center" wrapText="1"/>
    </xf>
    <xf numFmtId="41" fontId="15" fillId="0" borderId="1" xfId="4" applyNumberFormat="1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41" fontId="15" fillId="0" borderId="1" xfId="4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41" fontId="17" fillId="0" borderId="0" xfId="4" applyNumberFormat="1" applyFont="1" applyBorder="1" applyAlignment="1">
      <alignment horizontal="center" vertical="center" wrapText="1"/>
    </xf>
    <xf numFmtId="181" fontId="17" fillId="0" borderId="0" xfId="4" applyNumberFormat="1" applyFont="1" applyBorder="1" applyAlignment="1">
      <alignment horizontal="center" vertical="center" wrapText="1"/>
    </xf>
    <xf numFmtId="41" fontId="17" fillId="0" borderId="0" xfId="4" applyFont="1" applyBorder="1" applyAlignment="1">
      <alignment horizontal="center" vertical="center" wrapText="1"/>
    </xf>
    <xf numFmtId="4" fontId="15" fillId="0" borderId="4" xfId="0" applyNumberFormat="1" applyFont="1" applyFill="1" applyBorder="1" applyAlignment="1">
      <alignment vertical="center" wrapText="1"/>
    </xf>
    <xf numFmtId="179" fontId="15" fillId="0" borderId="4" xfId="0" applyNumberFormat="1" applyFont="1" applyBorder="1" applyAlignment="1">
      <alignment horizontal="center" vertical="center" wrapText="1"/>
    </xf>
    <xf numFmtId="180" fontId="15" fillId="0" borderId="4" xfId="0" applyNumberFormat="1" applyFont="1" applyBorder="1" applyAlignment="1">
      <alignment horizontal="center" vertical="center" wrapText="1"/>
    </xf>
    <xf numFmtId="4" fontId="15" fillId="0" borderId="8" xfId="0" applyNumberFormat="1" applyFont="1" applyFill="1" applyBorder="1" applyAlignment="1">
      <alignment vertical="center" wrapText="1"/>
    </xf>
    <xf numFmtId="179" fontId="15" fillId="0" borderId="8" xfId="0" applyNumberFormat="1" applyFont="1" applyBorder="1" applyAlignment="1">
      <alignment horizontal="center" vertical="center" wrapText="1"/>
    </xf>
    <xf numFmtId="180" fontId="15" fillId="0" borderId="8" xfId="0" applyNumberFormat="1" applyFont="1" applyBorder="1" applyAlignment="1">
      <alignment horizontal="center" vertical="center" wrapText="1"/>
    </xf>
    <xf numFmtId="179" fontId="15" fillId="0" borderId="1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center" vertical="center" wrapText="1"/>
    </xf>
    <xf numFmtId="4" fontId="15" fillId="0" borderId="5" xfId="0" applyNumberFormat="1" applyFont="1" applyFill="1" applyBorder="1" applyAlignment="1">
      <alignment vertical="center" wrapText="1"/>
    </xf>
    <xf numFmtId="179" fontId="15" fillId="0" borderId="5" xfId="0" applyNumberFormat="1" applyFont="1" applyBorder="1" applyAlignment="1">
      <alignment horizontal="center" vertical="center" wrapText="1"/>
    </xf>
    <xf numFmtId="180" fontId="15" fillId="0" borderId="5" xfId="0" applyNumberFormat="1" applyFont="1" applyBorder="1" applyAlignment="1">
      <alignment horizontal="center" vertical="center" wrapText="1"/>
    </xf>
    <xf numFmtId="180" fontId="15" fillId="0" borderId="4" xfId="0" applyNumberFormat="1" applyFont="1" applyBorder="1" applyAlignment="1">
      <alignment horizontal="left" vertical="top" wrapText="1"/>
    </xf>
    <xf numFmtId="180" fontId="15" fillId="0" borderId="5" xfId="0" applyNumberFormat="1" applyFont="1" applyBorder="1" applyAlignment="1">
      <alignment horizontal="left" vertical="top" wrapText="1"/>
    </xf>
    <xf numFmtId="180" fontId="15" fillId="0" borderId="5" xfId="0" applyNumberFormat="1" applyFont="1" applyBorder="1" applyAlignment="1">
      <alignment vertical="center" wrapText="1"/>
    </xf>
    <xf numFmtId="41" fontId="15" fillId="0" borderId="5" xfId="0" applyNumberFormat="1" applyFont="1" applyBorder="1" applyAlignment="1">
      <alignment horizontal="center" vertical="center" wrapText="1"/>
    </xf>
    <xf numFmtId="41" fontId="15" fillId="0" borderId="8" xfId="0" applyNumberFormat="1" applyFont="1" applyBorder="1" applyAlignment="1">
      <alignment horizontal="center" vertical="center" wrapText="1"/>
    </xf>
    <xf numFmtId="0" fontId="15" fillId="0" borderId="4" xfId="8" applyFont="1" applyFill="1" applyBorder="1" applyAlignment="1">
      <alignment vertical="center" wrapText="1"/>
    </xf>
    <xf numFmtId="0" fontId="15" fillId="0" borderId="5" xfId="8" applyFont="1" applyFill="1" applyBorder="1" applyAlignment="1">
      <alignment vertical="center" wrapText="1"/>
    </xf>
    <xf numFmtId="181" fontId="15" fillId="0" borderId="4" xfId="4" applyNumberFormat="1" applyFont="1" applyFill="1" applyBorder="1" applyAlignment="1">
      <alignment horizontal="center" vertical="center"/>
    </xf>
    <xf numFmtId="181" fontId="15" fillId="0" borderId="4" xfId="4" applyNumberFormat="1" applyFont="1" applyBorder="1" applyAlignment="1">
      <alignment horizontal="center" vertical="center"/>
    </xf>
    <xf numFmtId="181" fontId="15" fillId="0" borderId="5" xfId="4" applyNumberFormat="1" applyFont="1" applyFill="1" applyBorder="1" applyAlignment="1">
      <alignment horizontal="center" vertical="center"/>
    </xf>
    <xf numFmtId="181" fontId="15" fillId="0" borderId="5" xfId="4" applyNumberFormat="1" applyFont="1" applyBorder="1" applyAlignment="1">
      <alignment horizontal="center" vertical="center"/>
    </xf>
    <xf numFmtId="178" fontId="15" fillId="0" borderId="4" xfId="0" applyNumberFormat="1" applyFont="1" applyFill="1" applyBorder="1" applyAlignment="1">
      <alignment vertical="center" wrapText="1"/>
    </xf>
    <xf numFmtId="178" fontId="15" fillId="0" borderId="5" xfId="0" applyNumberFormat="1" applyFont="1" applyFill="1" applyBorder="1" applyAlignment="1">
      <alignment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78" fontId="15" fillId="0" borderId="4" xfId="0" applyNumberFormat="1" applyFont="1" applyFill="1" applyBorder="1" applyAlignment="1">
      <alignment horizontal="left" vertical="center" wrapText="1"/>
    </xf>
    <xf numFmtId="178" fontId="15" fillId="0" borderId="5" xfId="0" applyNumberFormat="1" applyFont="1" applyFill="1" applyBorder="1" applyAlignment="1">
      <alignment horizontal="left" vertical="center" wrapText="1"/>
    </xf>
    <xf numFmtId="178" fontId="15" fillId="0" borderId="5" xfId="0" applyNumberFormat="1" applyFont="1" applyFill="1" applyBorder="1" applyAlignment="1">
      <alignment horizontal="center" vertical="center" wrapText="1"/>
    </xf>
    <xf numFmtId="178" fontId="15" fillId="0" borderId="0" xfId="0" applyNumberFormat="1" applyFont="1" applyAlignment="1">
      <alignment vertical="center" wrapText="1"/>
    </xf>
    <xf numFmtId="178" fontId="15" fillId="0" borderId="4" xfId="8" applyNumberFormat="1" applyFont="1" applyFill="1" applyBorder="1" applyAlignment="1">
      <alignment vertical="center" wrapText="1"/>
    </xf>
    <xf numFmtId="178" fontId="15" fillId="0" borderId="4" xfId="0" applyNumberFormat="1" applyFont="1" applyFill="1" applyBorder="1" applyAlignment="1">
      <alignment horizontal="center" vertical="center" wrapText="1"/>
    </xf>
    <xf numFmtId="178" fontId="15" fillId="0" borderId="5" xfId="8" applyNumberFormat="1" applyFont="1" applyFill="1" applyBorder="1" applyAlignment="1">
      <alignment vertical="center" wrapText="1"/>
    </xf>
    <xf numFmtId="0" fontId="15" fillId="0" borderId="5" xfId="0" applyFont="1" applyBorder="1" applyAlignment="1">
      <alignment horizontal="left" vertical="center" wrapText="1"/>
    </xf>
    <xf numFmtId="3" fontId="15" fillId="0" borderId="0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4" xfId="0" applyNumberFormat="1" applyFont="1" applyBorder="1" applyAlignment="1">
      <alignment horizontal="center" vertical="center" wrapText="1"/>
    </xf>
    <xf numFmtId="178" fontId="15" fillId="0" borderId="0" xfId="0" applyNumberFormat="1" applyFont="1" applyBorder="1" applyAlignment="1">
      <alignment vertical="center" wrapText="1"/>
    </xf>
    <xf numFmtId="178" fontId="15" fillId="0" borderId="1" xfId="0" applyNumberFormat="1" applyFont="1" applyFill="1" applyBorder="1" applyAlignment="1">
      <alignment vertical="center" wrapText="1"/>
    </xf>
    <xf numFmtId="178" fontId="15" fillId="0" borderId="1" xfId="0" applyNumberFormat="1" applyFont="1" applyFill="1" applyBorder="1" applyAlignment="1">
      <alignment horizontal="center" vertical="center" wrapText="1"/>
    </xf>
    <xf numFmtId="0" fontId="15" fillId="0" borderId="10" xfId="8" applyFont="1" applyFill="1" applyBorder="1" applyAlignment="1">
      <alignment vertical="center" wrapText="1"/>
    </xf>
    <xf numFmtId="49" fontId="15" fillId="0" borderId="5" xfId="0" applyNumberFormat="1" applyFont="1" applyFill="1" applyBorder="1" applyAlignment="1">
      <alignment vertical="center" wrapText="1"/>
    </xf>
    <xf numFmtId="4" fontId="15" fillId="0" borderId="5" xfId="0" applyNumberFormat="1" applyFont="1" applyFill="1" applyBorder="1" applyAlignment="1">
      <alignment horizontal="center" vertical="center" wrapText="1"/>
    </xf>
    <xf numFmtId="4" fontId="15" fillId="0" borderId="4" xfId="0" applyNumberFormat="1" applyFont="1" applyFill="1" applyBorder="1" applyAlignment="1">
      <alignment horizontal="center" vertical="center" wrapText="1"/>
    </xf>
    <xf numFmtId="0" fontId="15" fillId="0" borderId="1" xfId="8" applyFont="1" applyFill="1" applyBorder="1" applyAlignment="1">
      <alignment vertical="center" wrapText="1"/>
    </xf>
    <xf numFmtId="41" fontId="15" fillId="0" borderId="5" xfId="4" applyFont="1" applyFill="1" applyBorder="1" applyAlignment="1">
      <alignment horizontal="center" vertical="top" wrapText="1"/>
    </xf>
    <xf numFmtId="41" fontId="15" fillId="0" borderId="5" xfId="4" applyFont="1" applyBorder="1" applyAlignment="1">
      <alignment horizontal="center" vertical="top" wrapText="1"/>
    </xf>
    <xf numFmtId="0" fontId="15" fillId="0" borderId="8" xfId="8" applyFont="1" applyFill="1" applyBorder="1" applyAlignment="1">
      <alignment vertical="center" wrapText="1"/>
    </xf>
    <xf numFmtId="178" fontId="15" fillId="0" borderId="4" xfId="0" applyNumberFormat="1" applyFont="1" applyFill="1" applyBorder="1" applyAlignment="1">
      <alignment horizontal="center" vertical="center"/>
    </xf>
    <xf numFmtId="178" fontId="15" fillId="0" borderId="5" xfId="0" applyNumberFormat="1" applyFont="1" applyBorder="1" applyAlignment="1">
      <alignment vertical="center" wrapText="1"/>
    </xf>
    <xf numFmtId="178" fontId="15" fillId="0" borderId="5" xfId="0" applyNumberFormat="1" applyFont="1" applyBorder="1" applyAlignment="1">
      <alignment horizontal="center" vertical="center" wrapText="1"/>
    </xf>
    <xf numFmtId="178" fontId="15" fillId="0" borderId="4" xfId="0" applyNumberFormat="1" applyFont="1" applyBorder="1" applyAlignment="1">
      <alignment vertical="center" wrapText="1"/>
    </xf>
    <xf numFmtId="178" fontId="15" fillId="0" borderId="10" xfId="0" applyNumberFormat="1" applyFont="1" applyFill="1" applyBorder="1" applyAlignment="1">
      <alignment vertical="center" wrapText="1"/>
    </xf>
    <xf numFmtId="0" fontId="15" fillId="0" borderId="7" xfId="8" applyFont="1" applyFill="1" applyBorder="1" applyAlignment="1">
      <alignment vertical="center" wrapText="1"/>
    </xf>
    <xf numFmtId="178" fontId="15" fillId="0" borderId="8" xfId="0" applyNumberFormat="1" applyFont="1" applyFill="1" applyBorder="1" applyAlignment="1">
      <alignment vertical="center" wrapText="1"/>
    </xf>
    <xf numFmtId="178" fontId="15" fillId="0" borderId="4" xfId="0" applyNumberFormat="1" applyFont="1" applyBorder="1" applyAlignment="1">
      <alignment horizontal="center" vertical="center" wrapText="1"/>
    </xf>
    <xf numFmtId="178" fontId="15" fillId="0" borderId="0" xfId="0" applyNumberFormat="1" applyFont="1" applyFill="1" applyBorder="1" applyAlignment="1">
      <alignment vertical="center" wrapText="1"/>
    </xf>
    <xf numFmtId="179" fontId="15" fillId="0" borderId="5" xfId="0" applyNumberFormat="1" applyFont="1" applyFill="1" applyBorder="1" applyAlignment="1">
      <alignment horizontal="right" vertical="center" wrapText="1"/>
    </xf>
    <xf numFmtId="180" fontId="15" fillId="0" borderId="5" xfId="0" applyNumberFormat="1" applyFont="1" applyFill="1" applyBorder="1" applyAlignment="1">
      <alignment horizontal="right" vertical="center" wrapText="1"/>
    </xf>
    <xf numFmtId="0" fontId="15" fillId="0" borderId="5" xfId="0" applyFont="1" applyBorder="1" applyAlignment="1">
      <alignment vertical="center"/>
    </xf>
    <xf numFmtId="179" fontId="15" fillId="0" borderId="7" xfId="0" applyNumberFormat="1" applyFont="1" applyFill="1" applyBorder="1" applyAlignment="1">
      <alignment horizontal="right" vertical="center" wrapText="1"/>
    </xf>
    <xf numFmtId="0" fontId="15" fillId="0" borderId="10" xfId="0" applyFont="1" applyBorder="1" applyAlignment="1">
      <alignment vertical="center"/>
    </xf>
    <xf numFmtId="178" fontId="15" fillId="0" borderId="8" xfId="0" applyNumberFormat="1" applyFont="1" applyFill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 wrapText="1"/>
    </xf>
    <xf numFmtId="179" fontId="15" fillId="0" borderId="4" xfId="0" applyNumberFormat="1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4" fontId="15" fillId="0" borderId="8" xfId="0" applyNumberFormat="1" applyFont="1" applyFill="1" applyBorder="1" applyAlignment="1">
      <alignment horizontal="center" vertical="center" wrapText="1"/>
    </xf>
    <xf numFmtId="179" fontId="15" fillId="0" borderId="8" xfId="0" applyNumberFormat="1" applyFont="1" applyFill="1" applyBorder="1" applyAlignment="1">
      <alignment horizontal="right" vertical="center" wrapText="1"/>
    </xf>
    <xf numFmtId="180" fontId="15" fillId="0" borderId="8" xfId="0" applyNumberFormat="1" applyFont="1" applyFill="1" applyBorder="1" applyAlignment="1">
      <alignment horizontal="right" vertical="center" wrapText="1"/>
    </xf>
    <xf numFmtId="179" fontId="15" fillId="0" borderId="4" xfId="0" applyNumberFormat="1" applyFont="1" applyFill="1" applyBorder="1" applyAlignment="1">
      <alignment horizontal="right" vertical="center" wrapText="1"/>
    </xf>
    <xf numFmtId="180" fontId="15" fillId="0" borderId="4" xfId="0" applyNumberFormat="1" applyFont="1" applyFill="1" applyBorder="1" applyAlignment="1">
      <alignment horizontal="right" vertical="center" wrapText="1"/>
    </xf>
    <xf numFmtId="178" fontId="15" fillId="0" borderId="0" xfId="0" applyNumberFormat="1" applyFont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vertical="center" wrapText="1"/>
    </xf>
    <xf numFmtId="0" fontId="15" fillId="0" borderId="0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176" fontId="15" fillId="0" borderId="5" xfId="0" applyNumberFormat="1" applyFont="1" applyBorder="1" applyAlignment="1">
      <alignment vertical="center" wrapText="1"/>
    </xf>
    <xf numFmtId="3" fontId="15" fillId="0" borderId="5" xfId="0" applyNumberFormat="1" applyFont="1" applyBorder="1" applyAlignment="1">
      <alignment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49" fontId="15" fillId="0" borderId="4" xfId="0" applyNumberFormat="1" applyFont="1" applyBorder="1" applyAlignment="1">
      <alignment vertical="center" wrapText="1"/>
    </xf>
    <xf numFmtId="49" fontId="15" fillId="0" borderId="5" xfId="0" applyNumberFormat="1" applyFont="1" applyBorder="1" applyAlignment="1">
      <alignment vertical="center" wrapText="1"/>
    </xf>
    <xf numFmtId="49" fontId="15" fillId="0" borderId="8" xfId="0" applyNumberFormat="1" applyFont="1" applyBorder="1" applyAlignment="1">
      <alignment vertical="center" wrapText="1"/>
    </xf>
    <xf numFmtId="49" fontId="15" fillId="0" borderId="0" xfId="0" applyNumberFormat="1" applyFont="1" applyBorder="1" applyAlignment="1">
      <alignment vertical="center" wrapText="1"/>
    </xf>
    <xf numFmtId="181" fontId="15" fillId="0" borderId="5" xfId="0" applyNumberFormat="1" applyFont="1" applyFill="1" applyBorder="1" applyAlignment="1">
      <alignment horizontal="right" vertical="center" wrapText="1"/>
    </xf>
    <xf numFmtId="41" fontId="15" fillId="0" borderId="10" xfId="0" applyNumberFormat="1" applyFont="1" applyFill="1" applyBorder="1" applyAlignment="1">
      <alignment horizontal="center" vertical="center" wrapText="1"/>
    </xf>
    <xf numFmtId="41" fontId="15" fillId="0" borderId="0" xfId="0" applyNumberFormat="1" applyFont="1" applyBorder="1" applyAlignment="1">
      <alignment horizontal="center" vertical="center" wrapText="1"/>
    </xf>
    <xf numFmtId="3" fontId="15" fillId="0" borderId="5" xfId="0" applyNumberFormat="1" applyFont="1" applyFill="1" applyBorder="1" applyAlignment="1">
      <alignment horizontal="center" vertical="center" wrapText="1"/>
    </xf>
    <xf numFmtId="181" fontId="15" fillId="0" borderId="5" xfId="0" applyNumberFormat="1" applyFont="1" applyFill="1" applyBorder="1" applyAlignment="1">
      <alignment horizontal="center" vertical="center" wrapText="1"/>
    </xf>
    <xf numFmtId="181" fontId="15" fillId="0" borderId="4" xfId="0" applyNumberFormat="1" applyFont="1" applyFill="1" applyBorder="1" applyAlignment="1">
      <alignment horizontal="center" vertical="center" wrapText="1"/>
    </xf>
    <xf numFmtId="41" fontId="15" fillId="0" borderId="5" xfId="2" applyFont="1" applyFill="1" applyBorder="1" applyAlignment="1">
      <alignment horizontal="center" vertical="center" wrapText="1"/>
    </xf>
    <xf numFmtId="181" fontId="15" fillId="0" borderId="5" xfId="2" applyNumberFormat="1" applyFont="1" applyFill="1" applyBorder="1" applyAlignment="1">
      <alignment horizontal="center" vertical="center" wrapText="1"/>
    </xf>
    <xf numFmtId="41" fontId="15" fillId="0" borderId="8" xfId="2" applyFont="1" applyFill="1" applyBorder="1" applyAlignment="1">
      <alignment horizontal="center" vertical="center" wrapText="1"/>
    </xf>
    <xf numFmtId="181" fontId="15" fillId="0" borderId="8" xfId="2" applyNumberFormat="1" applyFont="1" applyFill="1" applyBorder="1" applyAlignment="1">
      <alignment horizontal="center" vertical="center" wrapText="1"/>
    </xf>
    <xf numFmtId="41" fontId="15" fillId="0" borderId="6" xfId="0" applyNumberFormat="1" applyFont="1" applyFill="1" applyBorder="1" applyAlignment="1">
      <alignment horizontal="center" vertical="center" wrapText="1"/>
    </xf>
    <xf numFmtId="41" fontId="15" fillId="0" borderId="7" xfId="0" applyNumberFormat="1" applyFont="1" applyFill="1" applyBorder="1" applyAlignment="1">
      <alignment horizontal="center" vertical="center" wrapText="1"/>
    </xf>
    <xf numFmtId="181" fontId="15" fillId="0" borderId="5" xfId="0" applyNumberFormat="1" applyFont="1" applyBorder="1" applyAlignment="1">
      <alignment horizontal="center" vertical="center" wrapText="1"/>
    </xf>
    <xf numFmtId="181" fontId="15" fillId="0" borderId="0" xfId="0" applyNumberFormat="1" applyFont="1" applyBorder="1" applyAlignment="1">
      <alignment horizontal="center" vertical="center" wrapText="1"/>
    </xf>
    <xf numFmtId="41" fontId="15" fillId="0" borderId="5" xfId="0" applyNumberFormat="1" applyFont="1" applyBorder="1" applyAlignment="1">
      <alignment vertical="center" wrapText="1"/>
    </xf>
    <xf numFmtId="181" fontId="15" fillId="0" borderId="5" xfId="0" applyNumberFormat="1" applyFont="1" applyBorder="1" applyAlignment="1">
      <alignment vertical="center" wrapText="1"/>
    </xf>
    <xf numFmtId="181" fontId="15" fillId="0" borderId="8" xfId="0" applyNumberFormat="1" applyFont="1" applyBorder="1" applyAlignment="1">
      <alignment horizontal="center" vertical="center" wrapText="1"/>
    </xf>
    <xf numFmtId="181" fontId="15" fillId="0" borderId="8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49" fontId="15" fillId="0" borderId="6" xfId="0" applyNumberFormat="1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>
      <alignment horizontal="center" vertical="center" wrapText="1"/>
    </xf>
    <xf numFmtId="4" fontId="15" fillId="0" borderId="5" xfId="0" applyNumberFormat="1" applyFont="1" applyBorder="1" applyAlignment="1">
      <alignment vertical="center"/>
    </xf>
    <xf numFmtId="49" fontId="15" fillId="0" borderId="5" xfId="0" applyNumberFormat="1" applyFont="1" applyBorder="1" applyAlignment="1">
      <alignment horizontal="center" vertical="center" wrapText="1"/>
    </xf>
    <xf numFmtId="41" fontId="15" fillId="0" borderId="5" xfId="4" applyFont="1" applyFill="1" applyBorder="1" applyAlignment="1">
      <alignment horizontal="right" vertical="center" wrapText="1"/>
    </xf>
    <xf numFmtId="181" fontId="15" fillId="0" borderId="5" xfId="4" applyNumberFormat="1" applyFont="1" applyFill="1" applyBorder="1" applyAlignment="1">
      <alignment horizontal="right" vertical="center" wrapText="1"/>
    </xf>
    <xf numFmtId="41" fontId="15" fillId="0" borderId="5" xfId="4" applyFont="1" applyBorder="1" applyAlignment="1">
      <alignment horizontal="right" vertical="center" wrapText="1"/>
    </xf>
    <xf numFmtId="181" fontId="15" fillId="0" borderId="5" xfId="4" applyNumberFormat="1" applyFont="1" applyBorder="1" applyAlignment="1">
      <alignment horizontal="right" vertical="center" wrapText="1"/>
    </xf>
    <xf numFmtId="49" fontId="15" fillId="0" borderId="8" xfId="0" applyNumberFormat="1" applyFont="1" applyBorder="1" applyAlignment="1">
      <alignment horizontal="center" vertical="center" wrapText="1"/>
    </xf>
    <xf numFmtId="181" fontId="15" fillId="0" borderId="6" xfId="4" applyNumberFormat="1" applyFont="1" applyFill="1" applyBorder="1" applyAlignment="1">
      <alignment horizontal="center" vertical="center" wrapText="1"/>
    </xf>
    <xf numFmtId="181" fontId="15" fillId="0" borderId="7" xfId="4" applyNumberFormat="1" applyFont="1" applyFill="1" applyBorder="1" applyAlignment="1">
      <alignment horizontal="center" vertical="center" wrapText="1"/>
    </xf>
    <xf numFmtId="41" fontId="15" fillId="0" borderId="0" xfId="4" applyFont="1" applyAlignment="1">
      <alignment horizontal="center" vertical="center"/>
    </xf>
    <xf numFmtId="0" fontId="15" fillId="0" borderId="8" xfId="0" applyFont="1" applyBorder="1" applyAlignment="1">
      <alignment vertical="center"/>
    </xf>
    <xf numFmtId="41" fontId="15" fillId="0" borderId="8" xfId="4" applyFont="1" applyFill="1" applyBorder="1" applyAlignment="1">
      <alignment horizontal="right" vertical="center" wrapText="1"/>
    </xf>
    <xf numFmtId="181" fontId="15" fillId="0" borderId="8" xfId="4" applyNumberFormat="1" applyFont="1" applyFill="1" applyBorder="1" applyAlignment="1">
      <alignment horizontal="right" vertical="center" wrapText="1"/>
    </xf>
    <xf numFmtId="41" fontId="15" fillId="0" borderId="8" xfId="4" applyFont="1" applyBorder="1" applyAlignment="1">
      <alignment horizontal="right" vertical="center" wrapText="1"/>
    </xf>
    <xf numFmtId="181" fontId="15" fillId="0" borderId="8" xfId="4" applyNumberFormat="1" applyFont="1" applyBorder="1" applyAlignment="1">
      <alignment horizontal="right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78" fontId="18" fillId="0" borderId="4" xfId="0" applyNumberFormat="1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181" fontId="15" fillId="0" borderId="6" xfId="4" applyNumberFormat="1" applyFont="1" applyBorder="1" applyAlignment="1">
      <alignment horizontal="center" vertical="center" wrapText="1"/>
    </xf>
    <xf numFmtId="41" fontId="15" fillId="0" borderId="5" xfId="4" applyFont="1" applyBorder="1" applyAlignment="1">
      <alignment horizontal="center" vertical="center"/>
    </xf>
    <xf numFmtId="4" fontId="15" fillId="0" borderId="5" xfId="0" applyNumberFormat="1" applyFont="1" applyBorder="1" applyAlignment="1">
      <alignment vertical="center" wrapText="1"/>
    </xf>
    <xf numFmtId="0" fontId="15" fillId="0" borderId="16" xfId="0" applyFont="1" applyBorder="1" applyAlignment="1">
      <alignment vertical="center" wrapText="1"/>
    </xf>
    <xf numFmtId="0" fontId="15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4" fontId="15" fillId="0" borderId="17" xfId="0" applyNumberFormat="1" applyFont="1" applyBorder="1" applyAlignment="1">
      <alignment vertical="center" wrapText="1"/>
    </xf>
    <xf numFmtId="179" fontId="15" fillId="0" borderId="17" xfId="0" applyNumberFormat="1" applyFont="1" applyFill="1" applyBorder="1" applyAlignment="1">
      <alignment horizontal="right" vertical="center" wrapText="1"/>
    </xf>
    <xf numFmtId="180" fontId="15" fillId="0" borderId="17" xfId="0" applyNumberFormat="1" applyFont="1" applyFill="1" applyBorder="1" applyAlignment="1">
      <alignment horizontal="right" vertical="center" wrapText="1"/>
    </xf>
    <xf numFmtId="179" fontId="15" fillId="0" borderId="17" xfId="0" applyNumberFormat="1" applyFont="1" applyBorder="1" applyAlignment="1">
      <alignment horizontal="right" vertical="center" wrapText="1"/>
    </xf>
    <xf numFmtId="180" fontId="15" fillId="0" borderId="17" xfId="0" applyNumberFormat="1" applyFont="1" applyBorder="1" applyAlignment="1">
      <alignment horizontal="right" vertical="center" wrapText="1"/>
    </xf>
    <xf numFmtId="41" fontId="15" fillId="0" borderId="17" xfId="4" applyFont="1" applyBorder="1" applyAlignment="1">
      <alignment horizontal="center" vertical="center" wrapText="1"/>
    </xf>
    <xf numFmtId="181" fontId="15" fillId="0" borderId="17" xfId="4" applyNumberFormat="1" applyFont="1" applyBorder="1" applyAlignment="1">
      <alignment horizontal="center" vertical="center" wrapText="1"/>
    </xf>
    <xf numFmtId="0" fontId="15" fillId="0" borderId="18" xfId="0" applyFont="1" applyBorder="1" applyAlignment="1">
      <alignment vertical="center" wrapText="1"/>
    </xf>
    <xf numFmtId="41" fontId="15" fillId="0" borderId="10" xfId="4" applyFont="1" applyFill="1" applyBorder="1" applyAlignment="1">
      <alignment horizontal="center" vertical="center" wrapText="1"/>
    </xf>
    <xf numFmtId="0" fontId="15" fillId="0" borderId="6" xfId="0" applyFont="1" applyBorder="1" applyAlignment="1">
      <alignment vertical="center" wrapText="1"/>
    </xf>
    <xf numFmtId="0" fontId="16" fillId="0" borderId="5" xfId="0" applyFont="1" applyFill="1" applyBorder="1" applyAlignment="1">
      <alignment vertical="center" wrapText="1"/>
    </xf>
    <xf numFmtId="43" fontId="15" fillId="0" borderId="5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41" fontId="16" fillId="3" borderId="1" xfId="1" applyFont="1" applyFill="1" applyBorder="1" applyAlignment="1">
      <alignment horizontal="center" vertical="center" wrapText="1"/>
    </xf>
    <xf numFmtId="181" fontId="16" fillId="3" borderId="1" xfId="1" applyNumberFormat="1" applyFont="1" applyFill="1" applyBorder="1" applyAlignment="1">
      <alignment horizontal="center" vertical="center" wrapText="1"/>
    </xf>
    <xf numFmtId="181" fontId="16" fillId="3" borderId="17" xfId="1" applyNumberFormat="1" applyFont="1" applyFill="1" applyBorder="1" applyAlignment="1">
      <alignment horizontal="center" vertical="center" wrapText="1"/>
    </xf>
    <xf numFmtId="181" fontId="16" fillId="3" borderId="0" xfId="1" applyNumberFormat="1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vertical="center" wrapText="1"/>
    </xf>
    <xf numFmtId="0" fontId="15" fillId="0" borderId="19" xfId="0" applyFont="1" applyFill="1" applyBorder="1" applyAlignment="1">
      <alignment horizontal="center" vertical="center" wrapText="1"/>
    </xf>
    <xf numFmtId="41" fontId="15" fillId="0" borderId="19" xfId="1" applyFont="1" applyFill="1" applyBorder="1" applyAlignment="1">
      <alignment horizontal="center" vertical="center" wrapText="1"/>
    </xf>
    <xf numFmtId="181" fontId="15" fillId="0" borderId="19" xfId="1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vertical="center" wrapText="1"/>
    </xf>
    <xf numFmtId="0" fontId="15" fillId="0" borderId="17" xfId="0" applyFont="1" applyFill="1" applyBorder="1" applyAlignment="1">
      <alignment horizontal="center" vertical="center" wrapText="1"/>
    </xf>
    <xf numFmtId="41" fontId="15" fillId="0" borderId="17" xfId="1" applyFont="1" applyFill="1" applyBorder="1" applyAlignment="1">
      <alignment horizontal="center" vertical="center" wrapText="1"/>
    </xf>
    <xf numFmtId="181" fontId="15" fillId="0" borderId="17" xfId="1" applyNumberFormat="1" applyFont="1" applyFill="1" applyBorder="1" applyAlignment="1">
      <alignment horizontal="center" vertical="center" wrapText="1"/>
    </xf>
    <xf numFmtId="41" fontId="15" fillId="0" borderId="5" xfId="1" applyFont="1" applyFill="1" applyBorder="1" applyAlignment="1">
      <alignment horizontal="center" vertical="center" wrapText="1"/>
    </xf>
    <xf numFmtId="181" fontId="15" fillId="0" borderId="5" xfId="1" applyNumberFormat="1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vertical="center" wrapText="1"/>
    </xf>
    <xf numFmtId="0" fontId="15" fillId="0" borderId="20" xfId="0" applyFont="1" applyFill="1" applyBorder="1" applyAlignment="1">
      <alignment horizontal="center" vertical="center" wrapText="1"/>
    </xf>
    <xf numFmtId="41" fontId="15" fillId="0" borderId="20" xfId="1" applyFont="1" applyFill="1" applyBorder="1" applyAlignment="1">
      <alignment horizontal="center" vertical="center" wrapText="1"/>
    </xf>
    <xf numFmtId="181" fontId="15" fillId="0" borderId="20" xfId="1" applyNumberFormat="1" applyFont="1" applyFill="1" applyBorder="1" applyAlignment="1">
      <alignment horizontal="center" vertical="center" wrapText="1"/>
    </xf>
    <xf numFmtId="41" fontId="15" fillId="0" borderId="0" xfId="1" applyFont="1" applyBorder="1" applyAlignment="1">
      <alignment horizontal="center" vertical="center" wrapText="1"/>
    </xf>
    <xf numFmtId="181" fontId="15" fillId="0" borderId="0" xfId="1" applyNumberFormat="1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0" fontId="15" fillId="0" borderId="5" xfId="0" applyFont="1" applyFill="1" applyBorder="1" applyAlignment="1">
      <alignment horizontal="center" vertical="center" wrapText="1"/>
    </xf>
    <xf numFmtId="177" fontId="15" fillId="0" borderId="0" xfId="0" applyNumberFormat="1" applyFont="1" applyFill="1" applyAlignment="1">
      <alignment vertical="center"/>
    </xf>
    <xf numFmtId="41" fontId="16" fillId="3" borderId="1" xfId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vertic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181" fontId="15" fillId="0" borderId="23" xfId="4" applyNumberFormat="1" applyFont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182" fontId="19" fillId="0" borderId="25" xfId="0" applyNumberFormat="1" applyFont="1" applyBorder="1" applyAlignment="1">
      <alignment horizontal="right" vertical="center"/>
    </xf>
    <xf numFmtId="183" fontId="19" fillId="0" borderId="26" xfId="0" applyNumberFormat="1" applyFont="1" applyBorder="1" applyAlignment="1">
      <alignment horizontal="right" vertical="center"/>
    </xf>
    <xf numFmtId="0" fontId="19" fillId="0" borderId="5" xfId="0" applyFont="1" applyBorder="1" applyAlignment="1">
      <alignment horizontal="left" vertical="center" wrapText="1"/>
    </xf>
    <xf numFmtId="182" fontId="19" fillId="0" borderId="15" xfId="0" applyNumberFormat="1" applyFont="1" applyBorder="1" applyAlignment="1">
      <alignment horizontal="right" vertical="center"/>
    </xf>
    <xf numFmtId="183" fontId="19" fillId="0" borderId="3" xfId="0" applyNumberFormat="1" applyFont="1" applyBorder="1" applyAlignment="1">
      <alignment horizontal="right" vertical="center"/>
    </xf>
    <xf numFmtId="0" fontId="19" fillId="0" borderId="8" xfId="0" applyFont="1" applyBorder="1" applyAlignment="1">
      <alignment horizontal="left" vertical="center" wrapText="1"/>
    </xf>
    <xf numFmtId="182" fontId="19" fillId="0" borderId="27" xfId="0" applyNumberFormat="1" applyFont="1" applyBorder="1" applyAlignment="1">
      <alignment horizontal="right" vertical="center"/>
    </xf>
    <xf numFmtId="182" fontId="19" fillId="0" borderId="5" xfId="0" applyNumberFormat="1" applyFont="1" applyBorder="1" applyAlignment="1">
      <alignment horizontal="right" vertical="center"/>
    </xf>
    <xf numFmtId="183" fontId="19" fillId="0" borderId="7" xfId="0" applyNumberFormat="1" applyFont="1" applyBorder="1" applyAlignment="1">
      <alignment horizontal="right" vertical="center"/>
    </xf>
    <xf numFmtId="183" fontId="19" fillId="0" borderId="28" xfId="0" applyNumberFormat="1" applyFont="1" applyBorder="1" applyAlignment="1">
      <alignment horizontal="right" vertical="center"/>
    </xf>
    <xf numFmtId="182" fontId="19" fillId="0" borderId="8" xfId="0" applyNumberFormat="1" applyFont="1" applyBorder="1" applyAlignment="1">
      <alignment horizontal="right" vertical="center"/>
    </xf>
    <xf numFmtId="183" fontId="19" fillId="0" borderId="23" xfId="0" applyNumberFormat="1" applyFont="1" applyBorder="1" applyAlignment="1">
      <alignment horizontal="right" vertic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76" fontId="12" fillId="0" borderId="15" xfId="0" applyNumberFormat="1" applyFont="1" applyBorder="1" applyAlignment="1">
      <alignment vertical="center" wrapText="1"/>
    </xf>
    <xf numFmtId="181" fontId="15" fillId="0" borderId="6" xfId="0" applyNumberFormat="1" applyFont="1" applyFill="1" applyBorder="1" applyAlignment="1">
      <alignment horizontal="center" vertical="center" wrapText="1"/>
    </xf>
    <xf numFmtId="181" fontId="15" fillId="0" borderId="7" xfId="0" applyNumberFormat="1" applyFont="1" applyFill="1" applyBorder="1" applyAlignment="1">
      <alignment horizontal="center" vertical="center" wrapText="1"/>
    </xf>
    <xf numFmtId="181" fontId="15" fillId="0" borderId="1" xfId="0" applyNumberFormat="1" applyFont="1" applyFill="1" applyBorder="1" applyAlignment="1">
      <alignment horizontal="center" vertical="center" wrapText="1"/>
    </xf>
    <xf numFmtId="181" fontId="17" fillId="0" borderId="0" xfId="0" applyNumberFormat="1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81" fontId="16" fillId="3" borderId="1" xfId="4" applyNumberFormat="1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 wrapText="1"/>
    </xf>
    <xf numFmtId="0" fontId="15" fillId="0" borderId="5" xfId="0" applyFont="1" applyFill="1" applyBorder="1" applyAlignment="1">
      <alignment horizontal="center" vertical="center" wrapText="1"/>
    </xf>
    <xf numFmtId="41" fontId="15" fillId="0" borderId="5" xfId="4" applyFont="1" applyFill="1" applyBorder="1" applyAlignment="1">
      <alignment horizontal="center" vertical="center" wrapText="1"/>
    </xf>
    <xf numFmtId="181" fontId="15" fillId="0" borderId="5" xfId="4" applyNumberFormat="1" applyFont="1" applyFill="1" applyBorder="1" applyAlignment="1">
      <alignment horizontal="center" vertical="center" wrapText="1"/>
    </xf>
    <xf numFmtId="41" fontId="15" fillId="0" borderId="5" xfId="4" applyFont="1" applyBorder="1" applyAlignment="1">
      <alignment horizontal="center" vertical="center" wrapText="1"/>
    </xf>
    <xf numFmtId="181" fontId="15" fillId="0" borderId="5" xfId="4" applyNumberFormat="1" applyFont="1" applyBorder="1" applyAlignment="1">
      <alignment horizontal="center" vertical="center" wrapText="1"/>
    </xf>
    <xf numFmtId="0" fontId="15" fillId="0" borderId="8" xfId="0" applyFont="1" applyFill="1" applyBorder="1" applyAlignment="1">
      <alignment vertical="center" wrapText="1"/>
    </xf>
    <xf numFmtId="0" fontId="15" fillId="0" borderId="8" xfId="0" applyFont="1" applyFill="1" applyBorder="1" applyAlignment="1">
      <alignment horizontal="center" vertical="center" wrapText="1"/>
    </xf>
    <xf numFmtId="41" fontId="15" fillId="0" borderId="8" xfId="4" applyFont="1" applyFill="1" applyBorder="1" applyAlignment="1">
      <alignment horizontal="center" vertical="center" wrapText="1"/>
    </xf>
    <xf numFmtId="181" fontId="15" fillId="0" borderId="8" xfId="4" applyNumberFormat="1" applyFont="1" applyFill="1" applyBorder="1" applyAlignment="1">
      <alignment horizontal="center" vertical="center" wrapText="1"/>
    </xf>
    <xf numFmtId="41" fontId="15" fillId="0" borderId="8" xfId="4" applyFont="1" applyBorder="1" applyAlignment="1">
      <alignment horizontal="center" vertical="center" wrapText="1"/>
    </xf>
    <xf numFmtId="181" fontId="15" fillId="0" borderId="8" xfId="4" applyNumberFormat="1" applyFont="1" applyBorder="1" applyAlignment="1">
      <alignment horizontal="center" vertical="center" wrapText="1"/>
    </xf>
    <xf numFmtId="41" fontId="15" fillId="0" borderId="5" xfId="0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vertical="center" wrapText="1"/>
    </xf>
    <xf numFmtId="0" fontId="15" fillId="0" borderId="10" xfId="0" applyFont="1" applyFill="1" applyBorder="1" applyAlignment="1">
      <alignment vertical="center" wrapText="1"/>
    </xf>
    <xf numFmtId="41" fontId="15" fillId="0" borderId="8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41" fontId="15" fillId="0" borderId="1" xfId="4" applyFont="1" applyFill="1" applyBorder="1" applyAlignment="1">
      <alignment horizontal="center" vertical="center" wrapText="1"/>
    </xf>
    <xf numFmtId="181" fontId="15" fillId="0" borderId="1" xfId="4" applyNumberFormat="1" applyFont="1" applyFill="1" applyBorder="1" applyAlignment="1">
      <alignment horizontal="center" vertical="center" wrapText="1"/>
    </xf>
    <xf numFmtId="41" fontId="15" fillId="0" borderId="1" xfId="4" applyFont="1" applyBorder="1" applyAlignment="1">
      <alignment horizontal="center" vertical="center" wrapText="1"/>
    </xf>
    <xf numFmtId="181" fontId="15" fillId="0" borderId="1" xfId="4" applyNumberFormat="1" applyFont="1" applyBorder="1" applyAlignment="1">
      <alignment horizontal="center" vertical="center" wrapText="1"/>
    </xf>
    <xf numFmtId="38" fontId="15" fillId="0" borderId="4" xfId="0" applyNumberFormat="1" applyFont="1" applyBorder="1" applyAlignment="1">
      <alignment horizontal="right" vertical="center" wrapText="1"/>
    </xf>
    <xf numFmtId="38" fontId="15" fillId="0" borderId="5" xfId="0" applyNumberFormat="1" applyFont="1" applyBorder="1" applyAlignment="1">
      <alignment horizontal="right" vertical="center" wrapText="1"/>
    </xf>
    <xf numFmtId="180" fontId="15" fillId="0" borderId="5" xfId="0" applyNumberFormat="1" applyFont="1" applyBorder="1" applyAlignment="1">
      <alignment horizontal="right" vertical="center" wrapText="1"/>
    </xf>
    <xf numFmtId="181" fontId="15" fillId="0" borderId="5" xfId="0" applyNumberFormat="1" applyFont="1" applyBorder="1" applyAlignment="1">
      <alignment horizontal="right" vertical="center" wrapText="1"/>
    </xf>
    <xf numFmtId="38" fontId="15" fillId="0" borderId="8" xfId="0" applyNumberFormat="1" applyFont="1" applyBorder="1" applyAlignment="1">
      <alignment horizontal="right" vertical="center" wrapText="1"/>
    </xf>
    <xf numFmtId="180" fontId="15" fillId="0" borderId="8" xfId="0" applyNumberFormat="1" applyFont="1" applyBorder="1" applyAlignment="1">
      <alignment horizontal="right" vertical="center" wrapText="1"/>
    </xf>
    <xf numFmtId="181" fontId="15" fillId="0" borderId="8" xfId="0" applyNumberFormat="1" applyFont="1" applyBorder="1" applyAlignment="1">
      <alignment horizontal="right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184" fontId="15" fillId="0" borderId="4" xfId="4" applyNumberFormat="1" applyFont="1" applyFill="1" applyBorder="1" applyAlignment="1">
      <alignment horizontal="center" vertical="center" wrapText="1"/>
    </xf>
    <xf numFmtId="184" fontId="15" fillId="0" borderId="4" xfId="0" applyNumberFormat="1" applyFont="1" applyFill="1" applyBorder="1" applyAlignment="1">
      <alignment horizontal="center" vertical="center" wrapText="1"/>
    </xf>
    <xf numFmtId="3" fontId="12" fillId="0" borderId="40" xfId="0" applyNumberFormat="1" applyFont="1" applyBorder="1" applyAlignment="1">
      <alignment vertical="center" wrapText="1"/>
    </xf>
    <xf numFmtId="184" fontId="15" fillId="0" borderId="0" xfId="0" applyNumberFormat="1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left" vertical="center" wrapText="1"/>
    </xf>
    <xf numFmtId="41" fontId="15" fillId="0" borderId="4" xfId="4" applyFont="1" applyFill="1" applyBorder="1" applyAlignment="1">
      <alignment horizontal="center" vertical="center" wrapText="1"/>
    </xf>
    <xf numFmtId="41" fontId="15" fillId="0" borderId="5" xfId="4" applyFont="1" applyFill="1" applyBorder="1" applyAlignment="1">
      <alignment horizontal="center" vertical="center" wrapText="1"/>
    </xf>
    <xf numFmtId="41" fontId="15" fillId="0" borderId="5" xfId="4" applyFont="1" applyFill="1" applyBorder="1" applyAlignment="1">
      <alignment horizontal="center" vertical="center" wrapText="1"/>
    </xf>
    <xf numFmtId="3" fontId="12" fillId="0" borderId="41" xfId="0" applyNumberFormat="1" applyFont="1" applyBorder="1" applyAlignment="1">
      <alignment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horizontal="center" vertical="center" wrapText="1"/>
    </xf>
    <xf numFmtId="41" fontId="16" fillId="3" borderId="1" xfId="4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2" xfId="0" applyFont="1" applyBorder="1" applyAlignment="1">
      <alignment vertical="center" wrapText="1"/>
    </xf>
    <xf numFmtId="0" fontId="15" fillId="0" borderId="42" xfId="0" applyFont="1" applyBorder="1" applyAlignment="1">
      <alignment horizontal="center" vertical="center" wrapText="1"/>
    </xf>
    <xf numFmtId="41" fontId="15" fillId="0" borderId="42" xfId="4" applyFont="1" applyFill="1" applyBorder="1" applyAlignment="1">
      <alignment horizontal="center" vertical="center" wrapText="1"/>
    </xf>
    <xf numFmtId="181" fontId="15" fillId="0" borderId="42" xfId="4" applyNumberFormat="1" applyFont="1" applyFill="1" applyBorder="1" applyAlignment="1">
      <alignment horizontal="center" vertical="center" wrapText="1"/>
    </xf>
    <xf numFmtId="41" fontId="15" fillId="0" borderId="42" xfId="4" applyFont="1" applyBorder="1" applyAlignment="1">
      <alignment horizontal="center" vertical="center" wrapText="1"/>
    </xf>
    <xf numFmtId="181" fontId="15" fillId="0" borderId="42" xfId="4" applyNumberFormat="1" applyFont="1" applyBorder="1" applyAlignment="1">
      <alignment horizontal="center" vertical="center" wrapText="1"/>
    </xf>
    <xf numFmtId="181" fontId="16" fillId="0" borderId="5" xfId="4" applyNumberFormat="1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 wrapText="1"/>
    </xf>
    <xf numFmtId="179" fontId="15" fillId="0" borderId="42" xfId="0" applyNumberFormat="1" applyFont="1" applyFill="1" applyBorder="1" applyAlignment="1">
      <alignment horizontal="right" vertical="center" wrapText="1"/>
    </xf>
    <xf numFmtId="180" fontId="15" fillId="0" borderId="42" xfId="0" applyNumberFormat="1" applyFont="1" applyFill="1" applyBorder="1" applyAlignment="1">
      <alignment horizontal="right" vertical="center" wrapText="1"/>
    </xf>
    <xf numFmtId="179" fontId="15" fillId="0" borderId="42" xfId="0" applyNumberFormat="1" applyFont="1" applyBorder="1" applyAlignment="1">
      <alignment horizontal="right" vertical="center" wrapText="1"/>
    </xf>
    <xf numFmtId="180" fontId="15" fillId="0" borderId="42" xfId="0" applyNumberFormat="1" applyFont="1" applyBorder="1" applyAlignment="1">
      <alignment horizontal="right" vertical="center" wrapText="1"/>
    </xf>
    <xf numFmtId="0" fontId="15" fillId="0" borderId="43" xfId="0" applyFont="1" applyFill="1" applyBorder="1" applyAlignment="1">
      <alignment vertical="center" wrapText="1"/>
    </xf>
    <xf numFmtId="41" fontId="15" fillId="0" borderId="0" xfId="4" applyFont="1" applyFill="1" applyBorder="1" applyAlignment="1">
      <alignment vertical="center" wrapText="1"/>
    </xf>
    <xf numFmtId="181" fontId="15" fillId="0" borderId="5" xfId="4" applyNumberFormat="1" applyFont="1" applyBorder="1" applyAlignment="1">
      <alignment vertical="center" wrapText="1"/>
    </xf>
    <xf numFmtId="181" fontId="16" fillId="3" borderId="46" xfId="4" applyNumberFormat="1" applyFont="1" applyFill="1" applyBorder="1" applyAlignment="1">
      <alignment horizontal="center" vertical="center" wrapText="1"/>
    </xf>
    <xf numFmtId="41" fontId="15" fillId="0" borderId="19" xfId="4" applyFont="1" applyFill="1" applyBorder="1" applyAlignment="1">
      <alignment horizontal="center" vertical="center" wrapText="1"/>
    </xf>
    <xf numFmtId="181" fontId="15" fillId="0" borderId="19" xfId="4" applyNumberFormat="1" applyFont="1" applyFill="1" applyBorder="1" applyAlignment="1">
      <alignment horizontal="center" vertical="center" wrapText="1"/>
    </xf>
    <xf numFmtId="41" fontId="15" fillId="0" borderId="17" xfId="4" applyFont="1" applyFill="1" applyBorder="1" applyAlignment="1">
      <alignment horizontal="center" vertical="center" wrapText="1"/>
    </xf>
    <xf numFmtId="181" fontId="15" fillId="0" borderId="17" xfId="4" applyNumberFormat="1" applyFont="1" applyFill="1" applyBorder="1" applyAlignment="1">
      <alignment horizontal="center" vertical="center" wrapText="1"/>
    </xf>
    <xf numFmtId="0" fontId="15" fillId="4" borderId="19" xfId="0" applyFont="1" applyFill="1" applyBorder="1" applyAlignment="1">
      <alignment vertical="center" wrapText="1"/>
    </xf>
    <xf numFmtId="0" fontId="15" fillId="0" borderId="47" xfId="0" applyFont="1" applyFill="1" applyBorder="1" applyAlignment="1">
      <alignment vertical="center" wrapText="1"/>
    </xf>
    <xf numFmtId="0" fontId="15" fillId="0" borderId="47" xfId="0" applyFont="1" applyFill="1" applyBorder="1" applyAlignment="1">
      <alignment horizontal="center" vertical="center" wrapText="1"/>
    </xf>
    <xf numFmtId="41" fontId="15" fillId="0" borderId="47" xfId="4" applyFont="1" applyFill="1" applyBorder="1" applyAlignment="1">
      <alignment horizontal="center" vertical="center" wrapText="1"/>
    </xf>
    <xf numFmtId="181" fontId="15" fillId="0" borderId="47" xfId="4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9" fillId="0" borderId="43" xfId="0" applyFont="1" applyBorder="1" applyAlignment="1">
      <alignment horizontal="left" vertical="center" wrapText="1"/>
    </xf>
    <xf numFmtId="41" fontId="15" fillId="0" borderId="45" xfId="4" applyFont="1" applyFill="1" applyBorder="1" applyAlignment="1">
      <alignment horizontal="center" vertical="center" wrapText="1"/>
    </xf>
    <xf numFmtId="183" fontId="19" fillId="0" borderId="48" xfId="0" applyNumberFormat="1" applyFont="1" applyBorder="1" applyAlignment="1">
      <alignment horizontal="right" vertical="center"/>
    </xf>
    <xf numFmtId="0" fontId="15" fillId="0" borderId="45" xfId="0" applyFont="1" applyFill="1" applyBorder="1" applyAlignment="1">
      <alignment horizontal="center" vertical="center" wrapText="1"/>
    </xf>
    <xf numFmtId="0" fontId="15" fillId="0" borderId="42" xfId="0" applyFont="1" applyFill="1" applyBorder="1" applyAlignment="1">
      <alignment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vertical="center" wrapText="1"/>
    </xf>
    <xf numFmtId="41" fontId="20" fillId="5" borderId="14" xfId="4" applyFont="1" applyFill="1" applyBorder="1" applyAlignment="1">
      <alignment horizontal="center" vertical="center" wrapText="1"/>
    </xf>
    <xf numFmtId="41" fontId="20" fillId="5" borderId="1" xfId="4" applyFont="1" applyFill="1" applyBorder="1" applyAlignment="1">
      <alignment horizontal="center" vertical="center" wrapText="1"/>
    </xf>
    <xf numFmtId="181" fontId="20" fillId="5" borderId="1" xfId="4" applyNumberFormat="1" applyFont="1" applyFill="1" applyBorder="1" applyAlignment="1">
      <alignment horizontal="center" vertical="center" wrapText="1"/>
    </xf>
    <xf numFmtId="181" fontId="20" fillId="5" borderId="8" xfId="4" applyNumberFormat="1" applyFont="1" applyFill="1" applyBorder="1" applyAlignment="1">
      <alignment horizontal="center" vertical="center" wrapText="1"/>
    </xf>
    <xf numFmtId="181" fontId="20" fillId="5" borderId="12" xfId="4" applyNumberFormat="1" applyFont="1" applyFill="1" applyBorder="1" applyAlignment="1">
      <alignment horizontal="center" vertical="center" wrapText="1"/>
    </xf>
    <xf numFmtId="0" fontId="20" fillId="5" borderId="39" xfId="0" applyFont="1" applyFill="1" applyBorder="1" applyAlignment="1">
      <alignment horizontal="center" vertical="center" wrapText="1"/>
    </xf>
    <xf numFmtId="0" fontId="20" fillId="5" borderId="28" xfId="0" applyFont="1" applyFill="1" applyBorder="1" applyAlignment="1">
      <alignment horizontal="center" vertical="center" wrapText="1"/>
    </xf>
    <xf numFmtId="181" fontId="20" fillId="5" borderId="0" xfId="4" applyNumberFormat="1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vertical="center" shrinkToFit="1"/>
    </xf>
    <xf numFmtId="0" fontId="15" fillId="0" borderId="5" xfId="0" applyFont="1" applyFill="1" applyBorder="1" applyAlignment="1">
      <alignment vertical="center" shrinkToFit="1"/>
    </xf>
    <xf numFmtId="0" fontId="15" fillId="0" borderId="8" xfId="0" applyFont="1" applyFill="1" applyBorder="1" applyAlignment="1">
      <alignment vertical="center" shrinkToFit="1"/>
    </xf>
    <xf numFmtId="0" fontId="15" fillId="0" borderId="1" xfId="0" applyFont="1" applyFill="1" applyBorder="1" applyAlignment="1">
      <alignment vertical="center" shrinkToFit="1"/>
    </xf>
    <xf numFmtId="4" fontId="15" fillId="0" borderId="4" xfId="0" applyNumberFormat="1" applyFont="1" applyFill="1" applyBorder="1" applyAlignment="1">
      <alignment vertical="center" shrinkToFit="1"/>
    </xf>
    <xf numFmtId="4" fontId="15" fillId="0" borderId="8" xfId="0" applyNumberFormat="1" applyFont="1" applyFill="1" applyBorder="1" applyAlignment="1">
      <alignment vertical="center" shrinkToFit="1"/>
    </xf>
    <xf numFmtId="4" fontId="15" fillId="0" borderId="5" xfId="0" applyNumberFormat="1" applyFont="1" applyFill="1" applyBorder="1" applyAlignment="1">
      <alignment vertical="center" shrinkToFit="1"/>
    </xf>
    <xf numFmtId="0" fontId="15" fillId="0" borderId="0" xfId="0" applyFont="1" applyBorder="1" applyAlignment="1">
      <alignment vertical="center" shrinkToFit="1"/>
    </xf>
    <xf numFmtId="0" fontId="20" fillId="5" borderId="1" xfId="0" applyFont="1" applyFill="1" applyBorder="1" applyAlignment="1">
      <alignment horizontal="center" vertical="center" wrapText="1"/>
    </xf>
    <xf numFmtId="181" fontId="20" fillId="5" borderId="1" xfId="0" applyNumberFormat="1" applyFont="1" applyFill="1" applyBorder="1" applyAlignment="1">
      <alignment horizontal="center" vertical="center" wrapText="1"/>
    </xf>
    <xf numFmtId="41" fontId="20" fillId="5" borderId="1" xfId="4" applyNumberFormat="1" applyFont="1" applyFill="1" applyBorder="1" applyAlignment="1">
      <alignment horizontal="center" vertical="center" wrapText="1"/>
    </xf>
    <xf numFmtId="41" fontId="20" fillId="5" borderId="14" xfId="4" applyNumberFormat="1" applyFont="1" applyFill="1" applyBorder="1" applyAlignment="1">
      <alignment horizontal="center" vertical="center" wrapText="1"/>
    </xf>
    <xf numFmtId="184" fontId="20" fillId="5" borderId="1" xfId="4" applyNumberFormat="1" applyFont="1" applyFill="1" applyBorder="1" applyAlignment="1">
      <alignment horizontal="center" vertical="center" wrapText="1"/>
    </xf>
    <xf numFmtId="41" fontId="20" fillId="5" borderId="13" xfId="4" applyFont="1" applyFill="1" applyBorder="1" applyAlignment="1">
      <alignment horizontal="center" vertical="center" wrapText="1"/>
    </xf>
    <xf numFmtId="178" fontId="20" fillId="5" borderId="1" xfId="4" applyNumberFormat="1" applyFont="1" applyFill="1" applyBorder="1" applyAlignment="1">
      <alignment horizontal="center" vertical="center" wrapText="1"/>
    </xf>
    <xf numFmtId="181" fontId="20" fillId="5" borderId="4" xfId="4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vertical="center" shrinkToFit="1"/>
    </xf>
    <xf numFmtId="0" fontId="15" fillId="0" borderId="8" xfId="0" applyFont="1" applyBorder="1" applyAlignment="1">
      <alignment vertical="center" shrinkToFit="1"/>
    </xf>
    <xf numFmtId="181" fontId="20" fillId="5" borderId="42" xfId="4" applyNumberFormat="1" applyFont="1" applyFill="1" applyBorder="1" applyAlignment="1">
      <alignment horizontal="center" vertical="center" wrapText="1"/>
    </xf>
    <xf numFmtId="182" fontId="19" fillId="0" borderId="25" xfId="0" applyNumberFormat="1" applyFont="1" applyFill="1" applyBorder="1" applyAlignment="1">
      <alignment horizontal="right" vertical="center"/>
    </xf>
    <xf numFmtId="182" fontId="19" fillId="0" borderId="15" xfId="0" applyNumberFormat="1" applyFont="1" applyFill="1" applyBorder="1" applyAlignment="1">
      <alignment horizontal="right" vertical="center"/>
    </xf>
    <xf numFmtId="182" fontId="19" fillId="0" borderId="27" xfId="0" applyNumberFormat="1" applyFont="1" applyFill="1" applyBorder="1" applyAlignment="1">
      <alignment horizontal="right" vertical="center"/>
    </xf>
    <xf numFmtId="183" fontId="19" fillId="0" borderId="26" xfId="0" applyNumberFormat="1" applyFont="1" applyFill="1" applyBorder="1" applyAlignment="1">
      <alignment horizontal="right" vertical="center"/>
    </xf>
    <xf numFmtId="183" fontId="19" fillId="0" borderId="3" xfId="0" applyNumberFormat="1" applyFont="1" applyFill="1" applyBorder="1" applyAlignment="1">
      <alignment horizontal="right" vertical="center"/>
    </xf>
    <xf numFmtId="183" fontId="19" fillId="0" borderId="48" xfId="0" applyNumberFormat="1" applyFont="1" applyFill="1" applyBorder="1" applyAlignment="1">
      <alignment horizontal="right" vertical="center"/>
    </xf>
    <xf numFmtId="181" fontId="15" fillId="0" borderId="23" xfId="4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9" fillId="0" borderId="4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left" vertical="center" wrapText="1"/>
    </xf>
    <xf numFmtId="182" fontId="19" fillId="0" borderId="42" xfId="0" applyNumberFormat="1" applyFont="1" applyFill="1" applyBorder="1" applyAlignment="1">
      <alignment horizontal="right" vertical="center"/>
    </xf>
    <xf numFmtId="183" fontId="19" fillId="0" borderId="42" xfId="0" applyNumberFormat="1" applyFont="1" applyFill="1" applyBorder="1" applyAlignment="1">
      <alignment horizontal="right" vertical="center"/>
    </xf>
    <xf numFmtId="41" fontId="20" fillId="5" borderId="43" xfId="4" applyFont="1" applyFill="1" applyBorder="1" applyAlignment="1">
      <alignment horizontal="center" vertical="center" wrapText="1"/>
    </xf>
    <xf numFmtId="181" fontId="20" fillId="5" borderId="43" xfId="4" applyNumberFormat="1" applyFont="1" applyFill="1" applyBorder="1" applyAlignment="1">
      <alignment horizontal="center" vertical="center" wrapText="1"/>
    </xf>
    <xf numFmtId="41" fontId="20" fillId="5" borderId="1" xfId="4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41" fontId="15" fillId="0" borderId="43" xfId="4" applyFont="1" applyFill="1" applyBorder="1" applyAlignment="1">
      <alignment horizontal="center" vertical="center" wrapText="1"/>
    </xf>
    <xf numFmtId="181" fontId="15" fillId="0" borderId="43" xfId="4" applyNumberFormat="1" applyFont="1" applyFill="1" applyBorder="1" applyAlignment="1">
      <alignment horizontal="center" vertical="center" wrapText="1"/>
    </xf>
    <xf numFmtId="41" fontId="15" fillId="0" borderId="0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4" fillId="6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3" fillId="6" borderId="0" xfId="0" applyFont="1" applyFill="1" applyAlignment="1">
      <alignment horizontal="left" vertical="center" indent="1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20" fillId="5" borderId="43" xfId="0" applyFont="1" applyFill="1" applyBorder="1" applyAlignment="1">
      <alignment horizontal="center" vertical="center" wrapText="1"/>
    </xf>
    <xf numFmtId="41" fontId="20" fillId="5" borderId="42" xfId="4" applyFont="1" applyFill="1" applyBorder="1" applyAlignment="1">
      <alignment horizontal="center" vertical="center" wrapText="1"/>
    </xf>
    <xf numFmtId="0" fontId="20" fillId="5" borderId="42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41" fontId="20" fillId="5" borderId="42" xfId="0" applyNumberFormat="1" applyFont="1" applyFill="1" applyBorder="1" applyAlignment="1">
      <alignment horizontal="center" vertical="center" wrapText="1"/>
    </xf>
    <xf numFmtId="181" fontId="20" fillId="5" borderId="42" xfId="0" applyNumberFormat="1" applyFont="1" applyFill="1" applyBorder="1" applyAlignment="1">
      <alignment horizontal="center" vertical="center" wrapText="1"/>
    </xf>
    <xf numFmtId="49" fontId="15" fillId="0" borderId="43" xfId="0" applyNumberFormat="1" applyFont="1" applyFill="1" applyBorder="1" applyAlignment="1">
      <alignment vertical="center" wrapText="1"/>
    </xf>
    <xf numFmtId="0" fontId="15" fillId="0" borderId="43" xfId="0" applyFont="1" applyFill="1" applyBorder="1" applyAlignment="1">
      <alignment vertical="center" shrinkToFit="1"/>
    </xf>
    <xf numFmtId="41" fontId="15" fillId="0" borderId="43" xfId="4" applyNumberFormat="1" applyFont="1" applyFill="1" applyBorder="1" applyAlignment="1">
      <alignment horizontal="center" vertical="center"/>
    </xf>
    <xf numFmtId="41" fontId="15" fillId="0" borderId="43" xfId="4" applyFont="1" applyFill="1" applyBorder="1" applyAlignment="1">
      <alignment horizontal="center" vertical="center"/>
    </xf>
    <xf numFmtId="41" fontId="15" fillId="0" borderId="43" xfId="4" applyFont="1" applyBorder="1" applyAlignment="1">
      <alignment horizontal="center" vertical="center"/>
    </xf>
    <xf numFmtId="181" fontId="15" fillId="0" borderId="43" xfId="4" applyNumberFormat="1" applyFont="1" applyBorder="1" applyAlignment="1">
      <alignment horizontal="center" vertical="center" wrapText="1"/>
    </xf>
    <xf numFmtId="49" fontId="15" fillId="0" borderId="43" xfId="0" applyNumberFormat="1" applyFont="1" applyFill="1" applyBorder="1" applyAlignment="1">
      <alignment horizontal="left" vertical="center" wrapText="1"/>
    </xf>
    <xf numFmtId="41" fontId="15" fillId="0" borderId="43" xfId="0" applyNumberFormat="1" applyFont="1" applyFill="1" applyBorder="1" applyAlignment="1">
      <alignment horizontal="center" vertical="center" wrapText="1"/>
    </xf>
    <xf numFmtId="4" fontId="15" fillId="0" borderId="43" xfId="0" applyNumberFormat="1" applyFont="1" applyFill="1" applyBorder="1" applyAlignment="1">
      <alignment vertical="center" wrapText="1"/>
    </xf>
    <xf numFmtId="181" fontId="15" fillId="0" borderId="43" xfId="0" applyNumberFormat="1" applyFont="1" applyFill="1" applyBorder="1" applyAlignment="1">
      <alignment horizontal="right" vertical="center" wrapText="1"/>
    </xf>
    <xf numFmtId="4" fontId="15" fillId="0" borderId="43" xfId="0" applyNumberFormat="1" applyFont="1" applyFill="1" applyBorder="1" applyAlignment="1">
      <alignment vertical="center" shrinkToFit="1"/>
    </xf>
    <xf numFmtId="41" fontId="15" fillId="0" borderId="43" xfId="4" applyFont="1" applyBorder="1" applyAlignment="1">
      <alignment horizontal="center" vertical="center" wrapText="1"/>
    </xf>
    <xf numFmtId="41" fontId="15" fillId="0" borderId="45" xfId="0" applyNumberFormat="1" applyFont="1" applyFill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41" fontId="15" fillId="0" borderId="43" xfId="0" applyNumberFormat="1" applyFont="1" applyBorder="1" applyAlignment="1">
      <alignment horizontal="center" vertical="center" wrapText="1"/>
    </xf>
    <xf numFmtId="181" fontId="15" fillId="0" borderId="43" xfId="0" applyNumberFormat="1" applyFont="1" applyBorder="1" applyAlignment="1">
      <alignment horizontal="right" vertical="center" wrapText="1"/>
    </xf>
    <xf numFmtId="0" fontId="15" fillId="0" borderId="43" xfId="0" applyFont="1" applyBorder="1" applyAlignment="1">
      <alignment vertical="center" wrapText="1"/>
    </xf>
    <xf numFmtId="181" fontId="15" fillId="0" borderId="43" xfId="0" applyNumberFormat="1" applyFont="1" applyFill="1" applyBorder="1" applyAlignment="1">
      <alignment horizontal="center" vertical="center" wrapText="1"/>
    </xf>
    <xf numFmtId="41" fontId="15" fillId="0" borderId="43" xfId="2" applyFont="1" applyFill="1" applyBorder="1" applyAlignment="1">
      <alignment horizontal="center" vertical="center" wrapText="1"/>
    </xf>
    <xf numFmtId="181" fontId="15" fillId="0" borderId="43" xfId="2" applyNumberFormat="1" applyFont="1" applyFill="1" applyBorder="1" applyAlignment="1">
      <alignment horizontal="center" vertical="center" wrapText="1"/>
    </xf>
    <xf numFmtId="41" fontId="15" fillId="0" borderId="42" xfId="0" applyNumberFormat="1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left" vertical="center" wrapText="1"/>
    </xf>
    <xf numFmtId="0" fontId="15" fillId="0" borderId="45" xfId="0" applyFont="1" applyFill="1" applyBorder="1" applyAlignment="1">
      <alignment vertical="center" wrapText="1"/>
    </xf>
    <xf numFmtId="0" fontId="15" fillId="0" borderId="43" xfId="0" applyFont="1" applyBorder="1" applyAlignment="1">
      <alignment vertical="center" shrinkToFit="1"/>
    </xf>
    <xf numFmtId="49" fontId="15" fillId="0" borderId="43" xfId="0" applyNumberFormat="1" applyFont="1" applyBorder="1" applyAlignment="1">
      <alignment horizontal="center" vertical="center" wrapText="1"/>
    </xf>
    <xf numFmtId="181" fontId="15" fillId="0" borderId="43" xfId="0" applyNumberFormat="1" applyFont="1" applyBorder="1" applyAlignment="1">
      <alignment horizontal="center" vertical="center" wrapText="1"/>
    </xf>
    <xf numFmtId="3" fontId="15" fillId="0" borderId="43" xfId="0" applyNumberFormat="1" applyFont="1" applyBorder="1" applyAlignment="1">
      <alignment horizontal="left" vertical="center" wrapText="1"/>
    </xf>
    <xf numFmtId="179" fontId="15" fillId="0" borderId="43" xfId="0" applyNumberFormat="1" applyFont="1" applyFill="1" applyBorder="1" applyAlignment="1">
      <alignment horizontal="right" vertical="center" wrapText="1"/>
    </xf>
    <xf numFmtId="180" fontId="15" fillId="0" borderId="43" xfId="0" applyNumberFormat="1" applyFont="1" applyFill="1" applyBorder="1" applyAlignment="1">
      <alignment horizontal="right" vertical="center" wrapText="1"/>
    </xf>
    <xf numFmtId="179" fontId="15" fillId="0" borderId="43" xfId="0" applyNumberFormat="1" applyFont="1" applyBorder="1" applyAlignment="1">
      <alignment horizontal="right" vertical="center" wrapText="1"/>
    </xf>
    <xf numFmtId="180" fontId="15" fillId="0" borderId="43" xfId="0" applyNumberFormat="1" applyFont="1" applyBorder="1" applyAlignment="1">
      <alignment horizontal="right" vertical="center" wrapText="1"/>
    </xf>
    <xf numFmtId="0" fontId="15" fillId="0" borderId="43" xfId="8" applyFont="1" applyFill="1" applyBorder="1" applyAlignment="1">
      <alignment vertical="center" wrapText="1"/>
    </xf>
    <xf numFmtId="0" fontId="15" fillId="0" borderId="42" xfId="0" applyFont="1" applyBorder="1" applyAlignment="1">
      <alignment vertical="center" shrinkToFit="1"/>
    </xf>
    <xf numFmtId="41" fontId="15" fillId="0" borderId="42" xfId="0" applyNumberFormat="1" applyFont="1" applyBorder="1" applyAlignment="1">
      <alignment horizontal="center" vertical="center" wrapText="1"/>
    </xf>
    <xf numFmtId="181" fontId="15" fillId="0" borderId="42" xfId="0" applyNumberFormat="1" applyFont="1" applyBorder="1" applyAlignment="1">
      <alignment horizontal="center" vertical="center" wrapText="1"/>
    </xf>
    <xf numFmtId="4" fontId="15" fillId="0" borderId="43" xfId="0" applyNumberFormat="1" applyFont="1" applyFill="1" applyBorder="1" applyAlignment="1">
      <alignment horizontal="center" vertical="center" wrapText="1"/>
    </xf>
    <xf numFmtId="49" fontId="15" fillId="0" borderId="43" xfId="0" applyNumberFormat="1" applyFont="1" applyFill="1" applyBorder="1" applyAlignment="1">
      <alignment horizontal="center" vertical="center" wrapText="1"/>
    </xf>
    <xf numFmtId="0" fontId="15" fillId="0" borderId="43" xfId="0" applyFont="1" applyBorder="1" applyAlignment="1">
      <alignment horizontal="left" vertical="center" wrapText="1"/>
    </xf>
    <xf numFmtId="4" fontId="15" fillId="0" borderId="43" xfId="0" applyNumberFormat="1" applyFont="1" applyBorder="1" applyAlignment="1">
      <alignment vertical="center"/>
    </xf>
    <xf numFmtId="178" fontId="15" fillId="0" borderId="43" xfId="0" applyNumberFormat="1" applyFont="1" applyFill="1" applyBorder="1" applyAlignment="1">
      <alignment horizontal="center" vertical="center" wrapText="1"/>
    </xf>
    <xf numFmtId="41" fontId="15" fillId="0" borderId="43" xfId="4" applyFont="1" applyFill="1" applyBorder="1" applyAlignment="1">
      <alignment horizontal="right" vertical="center" wrapText="1"/>
    </xf>
    <xf numFmtId="181" fontId="15" fillId="0" borderId="43" xfId="4" applyNumberFormat="1" applyFont="1" applyFill="1" applyBorder="1" applyAlignment="1">
      <alignment horizontal="right" vertical="center" wrapText="1"/>
    </xf>
    <xf numFmtId="41" fontId="15" fillId="0" borderId="43" xfId="4" applyFont="1" applyBorder="1" applyAlignment="1">
      <alignment horizontal="right" vertical="center" wrapText="1"/>
    </xf>
    <xf numFmtId="181" fontId="15" fillId="0" borderId="43" xfId="4" applyNumberFormat="1" applyFont="1" applyBorder="1" applyAlignment="1">
      <alignment horizontal="right" vertical="center" wrapText="1"/>
    </xf>
    <xf numFmtId="4" fontId="15" fillId="0" borderId="43" xfId="0" applyNumberFormat="1" applyFont="1" applyBorder="1" applyAlignment="1">
      <alignment vertical="center" wrapText="1"/>
    </xf>
    <xf numFmtId="4" fontId="15" fillId="0" borderId="42" xfId="0" applyNumberFormat="1" applyFont="1" applyBorder="1" applyAlignment="1">
      <alignment vertical="center" wrapText="1"/>
    </xf>
    <xf numFmtId="41" fontId="15" fillId="2" borderId="43" xfId="4" applyFont="1" applyFill="1" applyBorder="1" applyAlignment="1">
      <alignment horizontal="center" vertical="center" wrapText="1"/>
    </xf>
    <xf numFmtId="181" fontId="18" fillId="0" borderId="0" xfId="4" applyNumberFormat="1" applyFont="1" applyFill="1" applyBorder="1" applyAlignment="1">
      <alignment horizontal="center" vertical="center" wrapText="1"/>
    </xf>
    <xf numFmtId="181" fontId="18" fillId="0" borderId="0" xfId="4" applyNumberFormat="1" applyFont="1" applyBorder="1" applyAlignment="1">
      <alignment horizontal="center" vertical="center" wrapText="1"/>
    </xf>
    <xf numFmtId="41" fontId="18" fillId="0" borderId="5" xfId="4" applyFont="1" applyFill="1" applyBorder="1" applyAlignment="1">
      <alignment horizontal="center" vertical="center" wrapText="1"/>
    </xf>
    <xf numFmtId="181" fontId="18" fillId="0" borderId="5" xfId="4" applyNumberFormat="1" applyFont="1" applyFill="1" applyBorder="1" applyAlignment="1">
      <alignment horizontal="center" vertical="center" wrapText="1"/>
    </xf>
    <xf numFmtId="41" fontId="18" fillId="0" borderId="5" xfId="4" applyFont="1" applyBorder="1" applyAlignment="1">
      <alignment horizontal="center" vertical="center" wrapText="1"/>
    </xf>
    <xf numFmtId="181" fontId="18" fillId="0" borderId="5" xfId="4" applyNumberFormat="1" applyFont="1" applyBorder="1" applyAlignment="1">
      <alignment horizontal="center" vertical="center" wrapText="1"/>
    </xf>
    <xf numFmtId="41" fontId="18" fillId="0" borderId="0" xfId="4" applyFont="1" applyBorder="1" applyAlignment="1">
      <alignment horizontal="center" vertical="center" wrapText="1"/>
    </xf>
    <xf numFmtId="0" fontId="15" fillId="2" borderId="43" xfId="0" applyFont="1" applyFill="1" applyBorder="1" applyAlignment="1">
      <alignment vertical="center" wrapText="1"/>
    </xf>
    <xf numFmtId="0" fontId="15" fillId="2" borderId="43" xfId="0" applyFont="1" applyFill="1" applyBorder="1" applyAlignment="1">
      <alignment horizontal="center" vertical="center" wrapText="1"/>
    </xf>
    <xf numFmtId="181" fontId="15" fillId="2" borderId="43" xfId="4" applyNumberFormat="1" applyFont="1" applyFill="1" applyBorder="1" applyAlignment="1">
      <alignment horizontal="center" vertical="center" wrapText="1"/>
    </xf>
    <xf numFmtId="181" fontId="15" fillId="0" borderId="24" xfId="4" applyNumberFormat="1" applyFont="1" applyFill="1" applyBorder="1" applyAlignment="1">
      <alignment horizontal="center" vertical="center" wrapText="1"/>
    </xf>
    <xf numFmtId="181" fontId="15" fillId="0" borderId="24" xfId="4" applyNumberFormat="1" applyFont="1" applyBorder="1" applyAlignment="1">
      <alignment horizontal="center" vertical="center" wrapText="1"/>
    </xf>
    <xf numFmtId="181" fontId="15" fillId="0" borderId="12" xfId="4" applyNumberFormat="1" applyFont="1" applyFill="1" applyBorder="1" applyAlignment="1">
      <alignment horizontal="center" vertical="center" wrapText="1"/>
    </xf>
    <xf numFmtId="181" fontId="15" fillId="0" borderId="12" xfId="4" applyNumberFormat="1" applyFont="1" applyBorder="1" applyAlignment="1">
      <alignment horizontal="center" vertical="center" wrapText="1"/>
    </xf>
    <xf numFmtId="41" fontId="9" fillId="0" borderId="0" xfId="4" applyFont="1" applyBorder="1" applyAlignment="1">
      <alignment horizontal="center" vertical="center" wrapText="1"/>
    </xf>
    <xf numFmtId="181" fontId="9" fillId="0" borderId="0" xfId="4" applyNumberFormat="1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181" fontId="17" fillId="0" borderId="0" xfId="0" applyNumberFormat="1" applyFont="1" applyFill="1" applyBorder="1" applyAlignment="1">
      <alignment horizontal="center" vertical="center" wrapText="1"/>
    </xf>
    <xf numFmtId="41" fontId="20" fillId="5" borderId="42" xfId="4" applyFont="1" applyFill="1" applyBorder="1" applyAlignment="1">
      <alignment horizontal="center" vertical="center" wrapText="1"/>
    </xf>
    <xf numFmtId="41" fontId="15" fillId="0" borderId="5" xfId="4" applyFont="1" applyFill="1" applyBorder="1" applyAlignment="1">
      <alignment horizontal="center" vertical="center" wrapText="1"/>
    </xf>
    <xf numFmtId="181" fontId="15" fillId="0" borderId="0" xfId="0" applyNumberFormat="1" applyFont="1" applyFill="1" applyBorder="1" applyAlignment="1">
      <alignment horizontal="center" vertical="center" wrapText="1"/>
    </xf>
    <xf numFmtId="41" fontId="15" fillId="0" borderId="5" xfId="0" applyNumberFormat="1" applyFont="1" applyFill="1" applyBorder="1" applyAlignment="1">
      <alignment vertical="center" wrapText="1"/>
    </xf>
    <xf numFmtId="181" fontId="15" fillId="0" borderId="5" xfId="0" applyNumberFormat="1" applyFont="1" applyFill="1" applyBorder="1" applyAlignment="1">
      <alignment vertical="center" wrapText="1"/>
    </xf>
    <xf numFmtId="181" fontId="15" fillId="0" borderId="42" xfId="0" applyNumberFormat="1" applyFont="1" applyFill="1" applyBorder="1" applyAlignment="1">
      <alignment horizontal="center" vertical="center" wrapText="1"/>
    </xf>
    <xf numFmtId="41" fontId="25" fillId="0" borderId="43" xfId="0" applyNumberFormat="1" applyFont="1" applyFill="1" applyBorder="1" applyAlignment="1">
      <alignment horizontal="center" vertical="center" wrapText="1"/>
    </xf>
    <xf numFmtId="181" fontId="25" fillId="0" borderId="43" xfId="0" applyNumberFormat="1" applyFont="1" applyFill="1" applyBorder="1" applyAlignment="1">
      <alignment horizontal="center" vertical="center" wrapText="1"/>
    </xf>
    <xf numFmtId="41" fontId="25" fillId="0" borderId="5" xfId="0" applyNumberFormat="1" applyFont="1" applyFill="1" applyBorder="1" applyAlignment="1">
      <alignment horizontal="center" vertical="center" wrapText="1"/>
    </xf>
    <xf numFmtId="181" fontId="25" fillId="0" borderId="5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Alignment="1">
      <alignment vertical="center"/>
    </xf>
    <xf numFmtId="9" fontId="30" fillId="9" borderId="29" xfId="0" applyNumberFormat="1" applyFont="1" applyFill="1" applyBorder="1" applyAlignment="1">
      <alignment horizontal="center" vertical="center"/>
    </xf>
    <xf numFmtId="0" fontId="31" fillId="10" borderId="31" xfId="0" quotePrefix="1" applyFont="1" applyFill="1" applyBorder="1" applyAlignment="1">
      <alignment horizontal="center" vertical="center"/>
    </xf>
    <xf numFmtId="0" fontId="32" fillId="0" borderId="0" xfId="0" applyNumberFormat="1" applyFont="1" applyAlignment="1">
      <alignment vertical="center"/>
    </xf>
    <xf numFmtId="49" fontId="33" fillId="0" borderId="0" xfId="0" applyNumberFormat="1" applyFont="1" applyAlignment="1">
      <alignment vertical="center"/>
    </xf>
    <xf numFmtId="49" fontId="25" fillId="0" borderId="0" xfId="0" applyNumberFormat="1" applyFont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9" fontId="34" fillId="0" borderId="0" xfId="0" applyNumberFormat="1" applyFont="1" applyFill="1" applyBorder="1" applyAlignment="1">
      <alignment horizontal="center" vertical="center"/>
    </xf>
    <xf numFmtId="49" fontId="31" fillId="0" borderId="0" xfId="0" applyNumberFormat="1" applyFont="1" applyAlignment="1">
      <alignment vertical="center"/>
    </xf>
    <xf numFmtId="0" fontId="15" fillId="0" borderId="0" xfId="0" applyNumberFormat="1" applyFont="1" applyAlignment="1">
      <alignment vertical="center"/>
    </xf>
    <xf numFmtId="49" fontId="35" fillId="5" borderId="42" xfId="0" applyNumberFormat="1" applyFont="1" applyFill="1" applyBorder="1" applyAlignment="1">
      <alignment horizontal="center" vertical="center"/>
    </xf>
    <xf numFmtId="49" fontId="36" fillId="5" borderId="42" xfId="0" applyNumberFormat="1" applyFont="1" applyFill="1" applyBorder="1" applyAlignment="1">
      <alignment horizontal="center" vertical="center"/>
    </xf>
    <xf numFmtId="0" fontId="31" fillId="10" borderId="31" xfId="0" applyFont="1" applyFill="1" applyBorder="1" applyAlignment="1">
      <alignment horizontal="center" vertical="center"/>
    </xf>
    <xf numFmtId="49" fontId="31" fillId="0" borderId="32" xfId="0" applyNumberFormat="1" applyFont="1" applyFill="1" applyBorder="1" applyAlignment="1">
      <alignment horizontal="center" vertical="center" wrapText="1"/>
    </xf>
    <xf numFmtId="49" fontId="31" fillId="0" borderId="32" xfId="0" applyNumberFormat="1" applyFont="1" applyFill="1" applyBorder="1" applyAlignment="1">
      <alignment horizontal="left" vertical="center" wrapText="1" indent="1"/>
    </xf>
    <xf numFmtId="49" fontId="31" fillId="0" borderId="32" xfId="0" applyNumberFormat="1" applyFont="1" applyFill="1" applyBorder="1" applyAlignment="1">
      <alignment horizontal="center" vertical="center"/>
    </xf>
    <xf numFmtId="49" fontId="31" fillId="0" borderId="32" xfId="0" applyNumberFormat="1" applyFont="1" applyFill="1" applyBorder="1" applyAlignment="1">
      <alignment horizontal="left" vertical="center" indent="1"/>
    </xf>
    <xf numFmtId="49" fontId="31" fillId="0" borderId="42" xfId="0" applyNumberFormat="1" applyFont="1" applyFill="1" applyBorder="1" applyAlignment="1">
      <alignment horizontal="center" vertical="center" wrapText="1"/>
    </xf>
    <xf numFmtId="49" fontId="31" fillId="0" borderId="42" xfId="0" applyNumberFormat="1" applyFont="1" applyFill="1" applyBorder="1" applyAlignment="1">
      <alignment horizontal="left" vertical="center" wrapText="1" indent="1"/>
    </xf>
    <xf numFmtId="49" fontId="31" fillId="0" borderId="42" xfId="0" applyNumberFormat="1" applyFont="1" applyFill="1" applyBorder="1" applyAlignment="1">
      <alignment horizontal="center" vertical="center"/>
    </xf>
    <xf numFmtId="49" fontId="31" fillId="0" borderId="42" xfId="0" applyNumberFormat="1" applyFont="1" applyFill="1" applyBorder="1" applyAlignment="1">
      <alignment horizontal="left" vertical="center" indent="1"/>
    </xf>
    <xf numFmtId="49" fontId="37" fillId="0" borderId="0" xfId="0" applyNumberFormat="1" applyFont="1" applyFill="1" applyBorder="1" applyAlignment="1">
      <alignment vertical="center"/>
    </xf>
    <xf numFmtId="49" fontId="35" fillId="0" borderId="0" xfId="0" applyNumberFormat="1" applyFont="1" applyFill="1" applyBorder="1" applyAlignment="1">
      <alignment horizontal="center" vertical="center"/>
    </xf>
    <xf numFmtId="185" fontId="36" fillId="0" borderId="0" xfId="0" applyNumberFormat="1" applyFont="1" applyFill="1" applyBorder="1" applyAlignment="1">
      <alignment horizontal="center" vertical="center" wrapText="1"/>
    </xf>
    <xf numFmtId="49" fontId="36" fillId="0" borderId="0" xfId="0" applyNumberFormat="1" applyFont="1" applyFill="1" applyBorder="1" applyAlignment="1">
      <alignment horizontal="left" vertical="center" wrapText="1" indent="1"/>
    </xf>
    <xf numFmtId="185" fontId="36" fillId="0" borderId="0" xfId="0" applyNumberFormat="1" applyFont="1" applyFill="1" applyBorder="1" applyAlignment="1">
      <alignment horizontal="center" vertical="center"/>
    </xf>
    <xf numFmtId="49" fontId="36" fillId="0" borderId="0" xfId="0" applyNumberFormat="1" applyFont="1" applyFill="1" applyBorder="1" applyAlignment="1">
      <alignment horizontal="left" vertical="center" indent="1"/>
    </xf>
    <xf numFmtId="185" fontId="36" fillId="0" borderId="0" xfId="0" quotePrefix="1" applyNumberFormat="1" applyFont="1" applyFill="1" applyBorder="1" applyAlignment="1">
      <alignment horizontal="center" vertical="center" wrapText="1"/>
    </xf>
    <xf numFmtId="49" fontId="22" fillId="0" borderId="42" xfId="0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Alignment="1">
      <alignment vertical="center"/>
    </xf>
    <xf numFmtId="0" fontId="15" fillId="0" borderId="0" xfId="0" applyNumberFormat="1" applyFont="1" applyFill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33" fillId="0" borderId="0" xfId="0" applyNumberFormat="1" applyFont="1" applyAlignment="1">
      <alignment horizontal="left" vertical="center" indent="1"/>
    </xf>
    <xf numFmtId="0" fontId="15" fillId="0" borderId="4" xfId="0" applyFont="1" applyFill="1" applyBorder="1" applyAlignment="1">
      <alignment horizontal="center" vertical="center" wrapText="1"/>
    </xf>
    <xf numFmtId="41" fontId="15" fillId="0" borderId="50" xfId="0" applyNumberFormat="1" applyFont="1" applyFill="1" applyBorder="1" applyAlignment="1">
      <alignment horizontal="center" vertical="center" wrapText="1"/>
    </xf>
    <xf numFmtId="181" fontId="15" fillId="0" borderId="50" xfId="0" applyNumberFormat="1" applyFont="1" applyFill="1" applyBorder="1" applyAlignment="1">
      <alignment horizontal="center" vertical="center" wrapText="1"/>
    </xf>
    <xf numFmtId="0" fontId="21" fillId="7" borderId="29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38" fillId="6" borderId="0" xfId="0" applyFont="1" applyFill="1" applyAlignment="1">
      <alignment horizontal="left" vertical="center" indent="11"/>
    </xf>
    <xf numFmtId="0" fontId="24" fillId="6" borderId="0" xfId="0" applyFont="1" applyFill="1" applyAlignment="1">
      <alignment horizontal="right" vertical="center"/>
    </xf>
    <xf numFmtId="41" fontId="20" fillId="5" borderId="1" xfId="4" applyFont="1" applyFill="1" applyBorder="1" applyAlignment="1">
      <alignment horizontal="center" vertical="center" wrapText="1"/>
    </xf>
    <xf numFmtId="0" fontId="20" fillId="5" borderId="44" xfId="0" applyFont="1" applyFill="1" applyBorder="1" applyAlignment="1">
      <alignment horizontal="center" vertical="center" wrapText="1"/>
    </xf>
    <xf numFmtId="0" fontId="20" fillId="5" borderId="32" xfId="0" applyFont="1" applyFill="1" applyBorder="1" applyAlignment="1">
      <alignment horizontal="center" vertical="center" wrapText="1"/>
    </xf>
    <xf numFmtId="0" fontId="20" fillId="5" borderId="22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20" fillId="5" borderId="4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41" fontId="20" fillId="5" borderId="4" xfId="4" applyFont="1" applyFill="1" applyBorder="1" applyAlignment="1">
      <alignment horizontal="center" vertical="center" wrapText="1"/>
    </xf>
    <xf numFmtId="0" fontId="20" fillId="5" borderId="24" xfId="0" applyFont="1" applyFill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41" fontId="20" fillId="5" borderId="9" xfId="4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shrinkToFit="1"/>
    </xf>
    <xf numFmtId="41" fontId="20" fillId="5" borderId="14" xfId="4" applyFont="1" applyFill="1" applyBorder="1" applyAlignment="1">
      <alignment horizontal="center" vertical="center" wrapText="1"/>
    </xf>
    <xf numFmtId="41" fontId="20" fillId="5" borderId="22" xfId="4" applyFont="1" applyFill="1" applyBorder="1" applyAlignment="1">
      <alignment horizontal="center" vertical="center" wrapText="1"/>
    </xf>
    <xf numFmtId="41" fontId="20" fillId="5" borderId="24" xfId="4" applyFont="1" applyFill="1" applyBorder="1" applyAlignment="1">
      <alignment horizontal="center" vertical="center" wrapText="1"/>
    </xf>
    <xf numFmtId="41" fontId="20" fillId="5" borderId="32" xfId="4" applyFont="1" applyFill="1" applyBorder="1" applyAlignment="1">
      <alignment horizontal="center" vertical="center" wrapText="1"/>
    </xf>
    <xf numFmtId="178" fontId="20" fillId="5" borderId="1" xfId="0" applyNumberFormat="1" applyFont="1" applyFill="1" applyBorder="1" applyAlignment="1">
      <alignment horizontal="center" vertical="center" wrapText="1"/>
    </xf>
    <xf numFmtId="49" fontId="20" fillId="5" borderId="1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49" fontId="20" fillId="5" borderId="42" xfId="0" applyNumberFormat="1" applyFont="1" applyFill="1" applyBorder="1" applyAlignment="1">
      <alignment horizontal="center" vertical="center" wrapText="1"/>
    </xf>
    <xf numFmtId="0" fontId="20" fillId="5" borderId="42" xfId="0" applyFont="1" applyFill="1" applyBorder="1" applyAlignment="1">
      <alignment horizontal="center" vertical="center" shrinkToFit="1"/>
    </xf>
    <xf numFmtId="0" fontId="20" fillId="5" borderId="42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41" fontId="20" fillId="5" borderId="42" xfId="4" applyFont="1" applyFill="1" applyBorder="1" applyAlignment="1">
      <alignment horizontal="center" vertical="center" wrapText="1"/>
    </xf>
    <xf numFmtId="41" fontId="20" fillId="5" borderId="44" xfId="0" applyNumberFormat="1" applyFont="1" applyFill="1" applyBorder="1" applyAlignment="1">
      <alignment horizontal="center" vertical="center" wrapText="1"/>
    </xf>
    <xf numFmtId="41" fontId="20" fillId="5" borderId="22" xfId="0" applyNumberFormat="1" applyFont="1" applyFill="1" applyBorder="1" applyAlignment="1">
      <alignment horizontal="center" vertical="center" wrapText="1"/>
    </xf>
    <xf numFmtId="0" fontId="20" fillId="5" borderId="43" xfId="0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horizontal="left" vertical="center" wrapText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33" xfId="0" applyFont="1" applyFill="1" applyBorder="1" applyAlignment="1">
      <alignment horizontal="center" vertical="center" wrapText="1"/>
    </xf>
    <xf numFmtId="0" fontId="16" fillId="3" borderId="34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41" fontId="16" fillId="3" borderId="35" xfId="1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3" borderId="32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41" fontId="16" fillId="3" borderId="35" xfId="4" applyFont="1" applyFill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 wrapText="1"/>
    </xf>
    <xf numFmtId="0" fontId="16" fillId="3" borderId="37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9" fontId="26" fillId="8" borderId="49" xfId="0" applyNumberFormat="1" applyFont="1" applyFill="1" applyBorder="1" applyAlignment="1">
      <alignment horizontal="center" vertical="center"/>
    </xf>
    <xf numFmtId="9" fontId="26" fillId="8" borderId="0" xfId="0" applyNumberFormat="1" applyFont="1" applyFill="1" applyBorder="1" applyAlignment="1">
      <alignment horizontal="center" vertical="center"/>
    </xf>
    <xf numFmtId="9" fontId="34" fillId="0" borderId="0" xfId="0" applyNumberFormat="1" applyFont="1" applyFill="1" applyBorder="1" applyAlignment="1">
      <alignment horizontal="center" vertical="center"/>
    </xf>
    <xf numFmtId="49" fontId="31" fillId="0" borderId="43" xfId="0" applyNumberFormat="1" applyFont="1" applyFill="1" applyBorder="1" applyAlignment="1">
      <alignment horizontal="center" vertical="center"/>
    </xf>
    <xf numFmtId="49" fontId="31" fillId="0" borderId="8" xfId="0" applyNumberFormat="1" applyFont="1" applyFill="1" applyBorder="1" applyAlignment="1">
      <alignment horizontal="center" vertical="center"/>
    </xf>
    <xf numFmtId="49" fontId="31" fillId="0" borderId="43" xfId="0" applyNumberFormat="1" applyFont="1" applyFill="1" applyBorder="1" applyAlignment="1">
      <alignment horizontal="left" vertical="center" wrapText="1" indent="1"/>
    </xf>
    <xf numFmtId="49" fontId="31" fillId="0" borderId="8" xfId="0" applyNumberFormat="1" applyFont="1" applyFill="1" applyBorder="1" applyAlignment="1">
      <alignment horizontal="left" vertical="center" wrapText="1" indent="1"/>
    </xf>
  </cellXfs>
  <cellStyles count="188">
    <cellStyle name="쉼표 [0]" xfId="1" builtinId="6"/>
    <cellStyle name="쉼표 [0] 2" xfId="2"/>
    <cellStyle name="쉼표 [0] 3" xfId="3"/>
    <cellStyle name="쉼표 [0] 4" xfId="4"/>
    <cellStyle name="쉼표 [0] 5" xfId="12"/>
    <cellStyle name="쉼표 [0] 6" xfId="14"/>
    <cellStyle name="쉼표 [0] 7" xfId="18"/>
    <cellStyle name="쉼표 [0] 8" xfId="58"/>
    <cellStyle name="표준" xfId="0" builtinId="0"/>
    <cellStyle name="표준 10" xfId="20"/>
    <cellStyle name="표준 100" xfId="114"/>
    <cellStyle name="표준 101" xfId="115"/>
    <cellStyle name="표준 102" xfId="116"/>
    <cellStyle name="표준 103" xfId="117"/>
    <cellStyle name="표준 104" xfId="118"/>
    <cellStyle name="표준 105" xfId="119"/>
    <cellStyle name="표준 106" xfId="120"/>
    <cellStyle name="표준 107" xfId="121"/>
    <cellStyle name="표준 108" xfId="122"/>
    <cellStyle name="표준 109" xfId="123"/>
    <cellStyle name="표준 11" xfId="21"/>
    <cellStyle name="표준 110" xfId="124"/>
    <cellStyle name="표준 111" xfId="125"/>
    <cellStyle name="표준 112" xfId="126"/>
    <cellStyle name="표준 113" xfId="127"/>
    <cellStyle name="표준 114" xfId="128"/>
    <cellStyle name="표준 115" xfId="129"/>
    <cellStyle name="표준 116" xfId="130"/>
    <cellStyle name="표준 117" xfId="131"/>
    <cellStyle name="표준 118" xfId="132"/>
    <cellStyle name="표준 119" xfId="133"/>
    <cellStyle name="표준 12" xfId="22"/>
    <cellStyle name="표준 120" xfId="134"/>
    <cellStyle name="표준 121" xfId="135"/>
    <cellStyle name="표준 122" xfId="136"/>
    <cellStyle name="표준 123" xfId="137"/>
    <cellStyle name="표준 124" xfId="138"/>
    <cellStyle name="표준 125" xfId="139"/>
    <cellStyle name="표준 126" xfId="140"/>
    <cellStyle name="표준 127" xfId="141"/>
    <cellStyle name="표준 128" xfId="142"/>
    <cellStyle name="표준 129" xfId="143"/>
    <cellStyle name="표준 13" xfId="23"/>
    <cellStyle name="표준 130" xfId="144"/>
    <cellStyle name="표준 131" xfId="145"/>
    <cellStyle name="표준 132" xfId="146"/>
    <cellStyle name="표준 133" xfId="147"/>
    <cellStyle name="표준 134" xfId="148"/>
    <cellStyle name="표준 135" xfId="149"/>
    <cellStyle name="표준 136" xfId="150"/>
    <cellStyle name="표준 137" xfId="151"/>
    <cellStyle name="표준 138" xfId="152"/>
    <cellStyle name="표준 139" xfId="153"/>
    <cellStyle name="표준 14" xfId="24"/>
    <cellStyle name="표준 140" xfId="154"/>
    <cellStyle name="표준 141" xfId="155"/>
    <cellStyle name="표준 142" xfId="156"/>
    <cellStyle name="표준 143" xfId="157"/>
    <cellStyle name="표준 144" xfId="158"/>
    <cellStyle name="표준 145" xfId="159"/>
    <cellStyle name="표준 146" xfId="160"/>
    <cellStyle name="표준 147" xfId="161"/>
    <cellStyle name="표준 148" xfId="162"/>
    <cellStyle name="표준 149" xfId="163"/>
    <cellStyle name="표준 15" xfId="25"/>
    <cellStyle name="표준 150" xfId="164"/>
    <cellStyle name="표준 151" xfId="165"/>
    <cellStyle name="표준 152" xfId="166"/>
    <cellStyle name="표준 153" xfId="167"/>
    <cellStyle name="표준 154" xfId="168"/>
    <cellStyle name="표준 155" xfId="172"/>
    <cellStyle name="표준 156" xfId="170"/>
    <cellStyle name="표준 157" xfId="169"/>
    <cellStyle name="표준 158" xfId="173"/>
    <cellStyle name="표준 159" xfId="171"/>
    <cellStyle name="표준 16" xfId="26"/>
    <cellStyle name="표준 160" xfId="174"/>
    <cellStyle name="표준 161" xfId="175"/>
    <cellStyle name="표준 162" xfId="176"/>
    <cellStyle name="표준 163" xfId="177"/>
    <cellStyle name="표준 164" xfId="178"/>
    <cellStyle name="표준 165" xfId="179"/>
    <cellStyle name="표준 166" xfId="180"/>
    <cellStyle name="표준 167" xfId="181"/>
    <cellStyle name="표준 168" xfId="182"/>
    <cellStyle name="표준 169" xfId="185"/>
    <cellStyle name="표준 17" xfId="27"/>
    <cellStyle name="표준 170" xfId="183"/>
    <cellStyle name="표준 171" xfId="184"/>
    <cellStyle name="표준 172" xfId="186"/>
    <cellStyle name="표준 173" xfId="187"/>
    <cellStyle name="표준 18" xfId="28"/>
    <cellStyle name="표준 19" xfId="29"/>
    <cellStyle name="표준 2" xfId="5"/>
    <cellStyle name="표준 2 2" xfId="15"/>
    <cellStyle name="표준 20" xfId="30"/>
    <cellStyle name="표준 21" xfId="31"/>
    <cellStyle name="표준 22" xfId="32"/>
    <cellStyle name="표준 23" xfId="33"/>
    <cellStyle name="표준 24" xfId="34"/>
    <cellStyle name="표준 25" xfId="35"/>
    <cellStyle name="표준 26" xfId="36"/>
    <cellStyle name="표준 27" xfId="37"/>
    <cellStyle name="표준 28" xfId="38"/>
    <cellStyle name="표준 29" xfId="39"/>
    <cellStyle name="표준 3" xfId="6"/>
    <cellStyle name="표준 30" xfId="40"/>
    <cellStyle name="표준 31" xfId="41"/>
    <cellStyle name="표준 32" xfId="42"/>
    <cellStyle name="표준 33" xfId="43"/>
    <cellStyle name="표준 34" xfId="44"/>
    <cellStyle name="표준 35" xfId="45"/>
    <cellStyle name="표준 36" xfId="46"/>
    <cellStyle name="표준 37" xfId="47"/>
    <cellStyle name="표준 38" xfId="48"/>
    <cellStyle name="표준 39" xfId="49"/>
    <cellStyle name="표준 4" xfId="7"/>
    <cellStyle name="표준 40" xfId="50"/>
    <cellStyle name="표준 41" xfId="51"/>
    <cellStyle name="표준 42" xfId="52"/>
    <cellStyle name="표준 43" xfId="53"/>
    <cellStyle name="표준 44" xfId="54"/>
    <cellStyle name="표준 45" xfId="55"/>
    <cellStyle name="표준 46" xfId="57"/>
    <cellStyle name="표준 47" xfId="56"/>
    <cellStyle name="표준 48" xfId="60"/>
    <cellStyle name="표준 49" xfId="63"/>
    <cellStyle name="표준 5" xfId="11"/>
    <cellStyle name="표준 50" xfId="64"/>
    <cellStyle name="표준 51" xfId="65"/>
    <cellStyle name="표준 52" xfId="66"/>
    <cellStyle name="표준 53" xfId="67"/>
    <cellStyle name="표준 54" xfId="68"/>
    <cellStyle name="표준 55" xfId="69"/>
    <cellStyle name="표준 56" xfId="70"/>
    <cellStyle name="표준 57" xfId="71"/>
    <cellStyle name="표준 58" xfId="72"/>
    <cellStyle name="표준 59" xfId="73"/>
    <cellStyle name="표준 6" xfId="10"/>
    <cellStyle name="표준 6 2" xfId="19"/>
    <cellStyle name="표준 6 2 2" xfId="62"/>
    <cellStyle name="표준 6 3" xfId="59"/>
    <cellStyle name="표준 60" xfId="74"/>
    <cellStyle name="표준 61" xfId="75"/>
    <cellStyle name="표준 62" xfId="76"/>
    <cellStyle name="표준 63" xfId="77"/>
    <cellStyle name="표준 64" xfId="78"/>
    <cellStyle name="표준 65" xfId="79"/>
    <cellStyle name="표준 66" xfId="80"/>
    <cellStyle name="표준 67" xfId="81"/>
    <cellStyle name="표준 68" xfId="82"/>
    <cellStyle name="표준 69" xfId="83"/>
    <cellStyle name="표준 7" xfId="13"/>
    <cellStyle name="표준 70" xfId="84"/>
    <cellStyle name="표준 71" xfId="85"/>
    <cellStyle name="표준 72" xfId="86"/>
    <cellStyle name="표준 73" xfId="87"/>
    <cellStyle name="표준 74" xfId="88"/>
    <cellStyle name="표준 75" xfId="89"/>
    <cellStyle name="표준 76" xfId="90"/>
    <cellStyle name="표준 77" xfId="91"/>
    <cellStyle name="표준 78" xfId="92"/>
    <cellStyle name="표준 79" xfId="93"/>
    <cellStyle name="표준 8" xfId="16"/>
    <cellStyle name="표준 8 2" xfId="61"/>
    <cellStyle name="표준 80" xfId="94"/>
    <cellStyle name="표준 81" xfId="95"/>
    <cellStyle name="표준 82" xfId="96"/>
    <cellStyle name="표준 83" xfId="97"/>
    <cellStyle name="표준 84" xfId="98"/>
    <cellStyle name="표준 85" xfId="99"/>
    <cellStyle name="표준 86" xfId="100"/>
    <cellStyle name="표준 87" xfId="101"/>
    <cellStyle name="표준 88" xfId="102"/>
    <cellStyle name="표준 89" xfId="103"/>
    <cellStyle name="표준 9" xfId="17"/>
    <cellStyle name="표준 90" xfId="104"/>
    <cellStyle name="표준 91" xfId="105"/>
    <cellStyle name="표준 92" xfId="106"/>
    <cellStyle name="표준 93" xfId="107"/>
    <cellStyle name="표준 94" xfId="108"/>
    <cellStyle name="표준 95" xfId="109"/>
    <cellStyle name="표준 96" xfId="110"/>
    <cellStyle name="표준 97" xfId="111"/>
    <cellStyle name="표준 98" xfId="112"/>
    <cellStyle name="표준 99" xfId="113"/>
    <cellStyle name="표준_BA1" xfId="8"/>
    <cellStyle name="표준_기본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/>
    <pageSetUpPr fitToPage="1"/>
  </sheetPr>
  <dimension ref="A1:P31"/>
  <sheetViews>
    <sheetView topLeftCell="A5" zoomScale="80" zoomScaleNormal="80" workbookViewId="0">
      <selection activeCell="L34" sqref="L34"/>
    </sheetView>
  </sheetViews>
  <sheetFormatPr defaultRowHeight="13.5"/>
  <cols>
    <col min="1" max="1" width="20.7109375" style="4" customWidth="1"/>
    <col min="2" max="12" width="10.7109375" style="4" customWidth="1"/>
    <col min="13" max="13" width="20.7109375" style="4" customWidth="1"/>
    <col min="14" max="16384" width="9.140625" style="4"/>
  </cols>
  <sheetData>
    <row r="1" spans="1:16" ht="21.75" customHeight="1">
      <c r="A1" s="448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</row>
    <row r="2" spans="1:16" ht="20.100000000000001" customHeight="1">
      <c r="A2" s="448"/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</row>
    <row r="3" spans="1:16" ht="20.100000000000001" customHeight="1" thickBot="1">
      <c r="A3" s="448"/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</row>
    <row r="4" spans="1:16" ht="89.25" customHeight="1" thickBot="1">
      <c r="A4" s="448"/>
      <c r="B4" s="576" t="s">
        <v>8066</v>
      </c>
      <c r="C4" s="577"/>
      <c r="D4" s="577"/>
      <c r="E4" s="577"/>
      <c r="F4" s="577"/>
      <c r="G4" s="577"/>
      <c r="H4" s="577"/>
      <c r="I4" s="577"/>
      <c r="J4" s="577"/>
      <c r="K4" s="577"/>
      <c r="L4" s="578"/>
      <c r="M4" s="448"/>
    </row>
    <row r="5" spans="1:16" ht="20.100000000000001" customHeight="1">
      <c r="A5" s="448"/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</row>
    <row r="6" spans="1:16" ht="20.100000000000001" customHeight="1">
      <c r="A6" s="448"/>
      <c r="B6" s="448"/>
      <c r="C6" s="448"/>
      <c r="D6" s="448"/>
      <c r="E6" s="448"/>
      <c r="F6" s="448"/>
      <c r="G6" s="448"/>
      <c r="H6" s="448"/>
      <c r="I6" s="448"/>
      <c r="J6" s="448"/>
      <c r="K6" s="448"/>
      <c r="L6" s="448"/>
      <c r="M6" s="448"/>
    </row>
    <row r="7" spans="1:16" ht="45.75" customHeight="1">
      <c r="A7" s="580" t="s">
        <v>8086</v>
      </c>
      <c r="B7" s="580"/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</row>
    <row r="8" spans="1:16" ht="20.100000000000001" customHeight="1">
      <c r="A8" s="448"/>
      <c r="B8" s="448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P8" s="449" t="s">
        <v>8065</v>
      </c>
    </row>
    <row r="9" spans="1:16" ht="30" customHeight="1">
      <c r="A9" s="579" t="s">
        <v>8067</v>
      </c>
      <c r="B9" s="579"/>
      <c r="C9" s="579"/>
      <c r="D9" s="579"/>
      <c r="E9" s="579"/>
      <c r="F9" s="579"/>
      <c r="G9" s="579"/>
      <c r="H9" s="579"/>
      <c r="I9" s="579"/>
      <c r="J9" s="579"/>
      <c r="K9" s="579"/>
      <c r="L9" s="579"/>
      <c r="M9" s="579"/>
      <c r="P9" s="449"/>
    </row>
    <row r="10" spans="1:16" ht="30" customHeight="1">
      <c r="A10" s="579" t="s">
        <v>8085</v>
      </c>
      <c r="B10" s="579"/>
      <c r="C10" s="579"/>
      <c r="D10" s="579"/>
      <c r="E10" s="579"/>
      <c r="F10" s="579"/>
      <c r="G10" s="579"/>
      <c r="H10" s="579"/>
      <c r="I10" s="579"/>
      <c r="J10" s="579"/>
      <c r="K10" s="579"/>
      <c r="L10" s="579"/>
      <c r="M10" s="579"/>
    </row>
    <row r="11" spans="1:16" ht="30" customHeight="1">
      <c r="A11" s="579" t="s">
        <v>8068</v>
      </c>
      <c r="B11" s="579"/>
      <c r="C11" s="579"/>
      <c r="D11" s="579"/>
      <c r="E11" s="579"/>
      <c r="F11" s="579"/>
      <c r="G11" s="579"/>
      <c r="H11" s="579"/>
      <c r="I11" s="579"/>
      <c r="J11" s="579"/>
      <c r="K11" s="579"/>
      <c r="L11" s="579"/>
      <c r="M11" s="579"/>
    </row>
    <row r="12" spans="1:16" ht="30" customHeight="1">
      <c r="A12" s="579" t="s">
        <v>8077</v>
      </c>
      <c r="B12" s="579"/>
      <c r="C12" s="579"/>
      <c r="D12" s="579"/>
      <c r="E12" s="579"/>
      <c r="F12" s="579"/>
      <c r="G12" s="579"/>
      <c r="H12" s="579"/>
      <c r="I12" s="579"/>
      <c r="J12" s="579"/>
      <c r="K12" s="579"/>
      <c r="L12" s="579"/>
      <c r="M12" s="579"/>
    </row>
    <row r="13" spans="1:16" ht="30" customHeight="1">
      <c r="A13" s="579" t="s">
        <v>8070</v>
      </c>
      <c r="B13" s="579"/>
      <c r="C13" s="579"/>
      <c r="D13" s="579"/>
      <c r="E13" s="579"/>
      <c r="F13" s="579"/>
      <c r="G13" s="579"/>
      <c r="H13" s="579"/>
      <c r="I13" s="579"/>
      <c r="J13" s="579"/>
      <c r="K13" s="579"/>
      <c r="L13" s="579"/>
      <c r="M13" s="579"/>
    </row>
    <row r="14" spans="1:16" ht="30" customHeight="1">
      <c r="A14" s="579" t="s">
        <v>8071</v>
      </c>
      <c r="B14" s="579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</row>
    <row r="15" spans="1:16" ht="30" customHeight="1">
      <c r="A15" s="579" t="s">
        <v>8069</v>
      </c>
      <c r="B15" s="579"/>
      <c r="C15" s="579"/>
      <c r="D15" s="579"/>
      <c r="E15" s="579"/>
      <c r="F15" s="579"/>
      <c r="G15" s="579"/>
      <c r="H15" s="579"/>
      <c r="I15" s="579"/>
      <c r="J15" s="579"/>
      <c r="K15" s="579"/>
      <c r="L15" s="579"/>
      <c r="M15" s="579"/>
    </row>
    <row r="16" spans="1:16" ht="30" customHeight="1">
      <c r="A16" s="579" t="s">
        <v>8072</v>
      </c>
      <c r="B16" s="579"/>
      <c r="C16" s="579"/>
      <c r="D16" s="579"/>
      <c r="E16" s="579"/>
      <c r="F16" s="579"/>
      <c r="G16" s="579"/>
      <c r="H16" s="579"/>
      <c r="I16" s="579"/>
      <c r="J16" s="579"/>
      <c r="K16" s="579"/>
      <c r="L16" s="579"/>
      <c r="M16" s="579"/>
    </row>
    <row r="17" spans="1:13" ht="30" customHeight="1">
      <c r="A17" s="579" t="s">
        <v>8073</v>
      </c>
      <c r="B17" s="579"/>
      <c r="C17" s="579"/>
      <c r="D17" s="579"/>
      <c r="E17" s="579"/>
      <c r="F17" s="579"/>
      <c r="G17" s="579"/>
      <c r="H17" s="579"/>
      <c r="I17" s="579"/>
      <c r="J17" s="579"/>
      <c r="K17" s="579"/>
      <c r="L17" s="579"/>
      <c r="M17" s="579"/>
    </row>
    <row r="18" spans="1:13" ht="30" customHeight="1">
      <c r="A18" s="579" t="s">
        <v>8074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</row>
    <row r="19" spans="1:13" ht="30" customHeight="1">
      <c r="A19" s="579" t="s">
        <v>8075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</row>
    <row r="20" spans="1:13" ht="30" customHeight="1">
      <c r="A20" s="579" t="s">
        <v>8076</v>
      </c>
      <c r="B20" s="579"/>
      <c r="C20" s="579"/>
      <c r="D20" s="579"/>
      <c r="E20" s="579"/>
      <c r="F20" s="579"/>
      <c r="G20" s="579"/>
      <c r="H20" s="579"/>
      <c r="I20" s="579"/>
      <c r="J20" s="579"/>
      <c r="K20" s="579"/>
      <c r="L20" s="579"/>
      <c r="M20" s="579"/>
    </row>
    <row r="21" spans="1:13" ht="30" customHeight="1">
      <c r="A21" s="579" t="s">
        <v>8078</v>
      </c>
      <c r="B21" s="579"/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79"/>
    </row>
    <row r="22" spans="1:13" ht="30" customHeight="1">
      <c r="A22" s="579" t="s">
        <v>8079</v>
      </c>
      <c r="B22" s="579"/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79"/>
    </row>
    <row r="23" spans="1:13" ht="30" customHeight="1">
      <c r="A23" s="579" t="s">
        <v>8080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</row>
    <row r="24" spans="1:13" ht="30" customHeight="1">
      <c r="A24" s="579" t="s">
        <v>8081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</row>
    <row r="25" spans="1:13" ht="30" customHeight="1">
      <c r="A25" s="579" t="s">
        <v>8082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</row>
    <row r="26" spans="1:13" ht="30" customHeight="1">
      <c r="A26" s="579" t="s">
        <v>8083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</row>
    <row r="27" spans="1:13" ht="30" customHeight="1">
      <c r="A27" s="579" t="s">
        <v>8084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</row>
    <row r="28" spans="1:13" ht="30" customHeight="1">
      <c r="A28" s="450"/>
      <c r="B28" s="450"/>
      <c r="C28" s="450"/>
      <c r="D28" s="450"/>
      <c r="E28" s="450"/>
      <c r="F28" s="450"/>
      <c r="G28" s="450"/>
      <c r="H28" s="450"/>
      <c r="I28" s="450"/>
      <c r="J28" s="450"/>
      <c r="K28" s="450"/>
      <c r="L28" s="450"/>
      <c r="M28" s="450"/>
    </row>
    <row r="29" spans="1:13" ht="30" customHeight="1">
      <c r="A29" s="450"/>
      <c r="B29" s="450"/>
      <c r="C29" s="450"/>
      <c r="D29" s="450"/>
      <c r="E29" s="450"/>
      <c r="F29" s="450"/>
      <c r="G29" s="450"/>
      <c r="H29" s="450"/>
      <c r="I29" s="450"/>
      <c r="J29" s="450"/>
      <c r="K29" s="450"/>
      <c r="L29" s="450"/>
      <c r="M29" s="450"/>
    </row>
    <row r="30" spans="1:13" ht="30" customHeight="1">
      <c r="A30" s="450"/>
      <c r="B30" s="450"/>
      <c r="C30" s="450"/>
      <c r="D30" s="450"/>
      <c r="E30" s="450"/>
      <c r="F30" s="450"/>
      <c r="G30" s="450"/>
      <c r="H30" s="450"/>
      <c r="I30" s="450"/>
      <c r="J30" s="450"/>
      <c r="K30" s="450"/>
      <c r="L30" s="450"/>
      <c r="M30" s="450"/>
    </row>
    <row r="31" spans="1:13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</row>
  </sheetData>
  <mergeCells count="21">
    <mergeCell ref="A26:M26"/>
    <mergeCell ref="A27:M27"/>
    <mergeCell ref="A9:M9"/>
    <mergeCell ref="A21:M21"/>
    <mergeCell ref="A22:M22"/>
    <mergeCell ref="A23:M23"/>
    <mergeCell ref="A24:M24"/>
    <mergeCell ref="A25:M25"/>
    <mergeCell ref="A15:M15"/>
    <mergeCell ref="A16:M16"/>
    <mergeCell ref="A17:M17"/>
    <mergeCell ref="A18:M18"/>
    <mergeCell ref="A19:M19"/>
    <mergeCell ref="A20:M20"/>
    <mergeCell ref="A14:M14"/>
    <mergeCell ref="B4:L4"/>
    <mergeCell ref="A10:M10"/>
    <mergeCell ref="A11:M11"/>
    <mergeCell ref="A12:M12"/>
    <mergeCell ref="A13:M13"/>
    <mergeCell ref="A7:B7"/>
  </mergeCells>
  <phoneticPr fontId="5" type="noConversion"/>
  <printOptions horizontalCentered="1"/>
  <pageMargins left="0.25" right="0.25" top="0.75" bottom="0.75" header="0.3" footer="0.3"/>
  <pageSetup paperSize="9" scale="63" orientation="portrait" r:id="rId1"/>
  <colBreaks count="1" manualBreakCount="1">
    <brk id="1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>
    <tabColor theme="3"/>
  </sheetPr>
  <dimension ref="A1:AE1170"/>
  <sheetViews>
    <sheetView zoomScale="80" zoomScaleNormal="80" workbookViewId="0">
      <pane xSplit="2" ySplit="2" topLeftCell="C1143" activePane="bottomRight" state="frozen"/>
      <selection activeCell="D19" sqref="D19"/>
      <selection pane="topRight" activeCell="D19" sqref="D19"/>
      <selection pane="bottomLeft" activeCell="D19" sqref="D19"/>
      <selection pane="bottomRight" activeCell="A6" sqref="A6"/>
    </sheetView>
  </sheetViews>
  <sheetFormatPr defaultRowHeight="20.100000000000001" customHeight="1"/>
  <cols>
    <col min="1" max="1" width="14.7109375" style="51" customWidth="1"/>
    <col min="2" max="2" width="52.140625" style="51" bestFit="1" customWidth="1"/>
    <col min="3" max="3" width="38" style="52" customWidth="1"/>
    <col min="4" max="4" width="37.7109375" style="51" customWidth="1"/>
    <col min="5" max="5" width="16.85546875" style="52" customWidth="1"/>
    <col min="6" max="6" width="9.7109375" style="53" customWidth="1"/>
    <col min="7" max="7" width="9.7109375" style="54" customWidth="1"/>
    <col min="8" max="8" width="9.7109375" style="53" customWidth="1"/>
    <col min="9" max="9" width="9.7109375" style="54" customWidth="1"/>
    <col min="10" max="10" width="9.7109375" style="53" customWidth="1"/>
    <col min="11" max="11" width="9.7109375" style="54" customWidth="1"/>
    <col min="12" max="12" width="9.7109375" style="53" customWidth="1"/>
    <col min="13" max="13" width="9.7109375" style="54" customWidth="1"/>
    <col min="14" max="14" width="9.7109375" style="53" customWidth="1"/>
    <col min="15" max="15" width="9.7109375" style="54" customWidth="1"/>
    <col min="16" max="16" width="9.7109375" style="53" customWidth="1"/>
    <col min="17" max="17" width="9.7109375" style="54" customWidth="1"/>
    <col min="18" max="18" width="9.7109375" style="53" customWidth="1"/>
    <col min="19" max="19" width="9.7109375" style="54" customWidth="1"/>
    <col min="20" max="20" width="9.7109375" style="53" customWidth="1"/>
    <col min="21" max="26" width="9.7109375" style="54" customWidth="1"/>
    <col min="27" max="29" width="9.28515625" style="52" customWidth="1"/>
    <col min="30" max="30" width="15.5703125" style="51" customWidth="1"/>
    <col min="31" max="16384" width="9.140625" style="51"/>
  </cols>
  <sheetData>
    <row r="1" spans="1:31" s="5" customFormat="1" ht="20.100000000000001" customHeight="1">
      <c r="A1" s="605" t="s">
        <v>7322</v>
      </c>
      <c r="B1" s="605" t="s">
        <v>6989</v>
      </c>
      <c r="C1" s="605" t="s">
        <v>7601</v>
      </c>
      <c r="D1" s="605" t="s">
        <v>7398</v>
      </c>
      <c r="E1" s="605" t="s">
        <v>7303</v>
      </c>
      <c r="F1" s="607" t="s">
        <v>7581</v>
      </c>
      <c r="G1" s="607"/>
      <c r="H1" s="607" t="s">
        <v>7553</v>
      </c>
      <c r="I1" s="607"/>
      <c r="J1" s="607" t="s">
        <v>7863</v>
      </c>
      <c r="K1" s="607"/>
      <c r="L1" s="607" t="s">
        <v>8326</v>
      </c>
      <c r="M1" s="607"/>
      <c r="N1" s="607" t="s">
        <v>7400</v>
      </c>
      <c r="O1" s="607"/>
      <c r="P1" s="607" t="s">
        <v>6996</v>
      </c>
      <c r="Q1" s="607"/>
      <c r="R1" s="607" t="s">
        <v>7401</v>
      </c>
      <c r="S1" s="607"/>
      <c r="T1" s="607" t="s">
        <v>7323</v>
      </c>
      <c r="U1" s="607"/>
      <c r="V1" s="582" t="s">
        <v>8100</v>
      </c>
      <c r="W1" s="583"/>
      <c r="X1" s="583"/>
      <c r="Y1" s="583"/>
      <c r="Z1" s="583"/>
      <c r="AA1" s="583"/>
      <c r="AB1" s="583"/>
      <c r="AC1" s="584"/>
      <c r="AD1" s="605" t="s">
        <v>7870</v>
      </c>
      <c r="AE1" s="51"/>
    </row>
    <row r="2" spans="1:31" s="5" customFormat="1" ht="27">
      <c r="A2" s="605"/>
      <c r="B2" s="605"/>
      <c r="C2" s="605"/>
      <c r="D2" s="605"/>
      <c r="E2" s="605"/>
      <c r="F2" s="530" t="s">
        <v>39</v>
      </c>
      <c r="G2" s="425" t="s">
        <v>2471</v>
      </c>
      <c r="H2" s="454" t="s">
        <v>7306</v>
      </c>
      <c r="I2" s="425" t="s">
        <v>7307</v>
      </c>
      <c r="J2" s="454" t="s">
        <v>7306</v>
      </c>
      <c r="K2" s="425" t="s">
        <v>7307</v>
      </c>
      <c r="L2" s="454" t="s">
        <v>7306</v>
      </c>
      <c r="M2" s="425" t="s">
        <v>7307</v>
      </c>
      <c r="N2" s="454" t="s">
        <v>7306</v>
      </c>
      <c r="O2" s="425" t="s">
        <v>7307</v>
      </c>
      <c r="P2" s="454" t="s">
        <v>7306</v>
      </c>
      <c r="Q2" s="425" t="s">
        <v>7307</v>
      </c>
      <c r="R2" s="454" t="s">
        <v>7306</v>
      </c>
      <c r="S2" s="425" t="s">
        <v>7307</v>
      </c>
      <c r="T2" s="454" t="s">
        <v>7306</v>
      </c>
      <c r="U2" s="425" t="s">
        <v>7307</v>
      </c>
      <c r="V2" s="439" t="s">
        <v>7585</v>
      </c>
      <c r="W2" s="439" t="s">
        <v>7554</v>
      </c>
      <c r="X2" s="439" t="s">
        <v>7578</v>
      </c>
      <c r="Y2" s="439" t="s">
        <v>7404</v>
      </c>
      <c r="Z2" s="404" t="s">
        <v>7297</v>
      </c>
      <c r="AA2" s="405" t="s">
        <v>7005</v>
      </c>
      <c r="AB2" s="405" t="s">
        <v>2964</v>
      </c>
      <c r="AC2" s="406" t="s">
        <v>2965</v>
      </c>
      <c r="AD2" s="605"/>
      <c r="AE2" s="51"/>
    </row>
    <row r="3" spans="1:31" ht="20.100000000000001" customHeight="1">
      <c r="A3" s="317" t="s">
        <v>8327</v>
      </c>
      <c r="B3" s="317" t="s">
        <v>68</v>
      </c>
      <c r="C3" s="318" t="s">
        <v>8328</v>
      </c>
      <c r="D3" s="317"/>
      <c r="E3" s="318"/>
      <c r="F3" s="319">
        <v>116</v>
      </c>
      <c r="G3" s="320">
        <v>100</v>
      </c>
      <c r="H3" s="319">
        <v>115</v>
      </c>
      <c r="I3" s="320">
        <v>100</v>
      </c>
      <c r="J3" s="319">
        <v>113</v>
      </c>
      <c r="K3" s="320">
        <v>100</v>
      </c>
      <c r="L3" s="319">
        <v>106</v>
      </c>
      <c r="M3" s="320">
        <v>100</v>
      </c>
      <c r="N3" s="319">
        <v>107</v>
      </c>
      <c r="O3" s="322">
        <v>100</v>
      </c>
      <c r="P3" s="319">
        <v>113</v>
      </c>
      <c r="Q3" s="322">
        <v>100</v>
      </c>
      <c r="R3" s="356">
        <v>108</v>
      </c>
      <c r="S3" s="316">
        <v>100</v>
      </c>
      <c r="T3" s="319"/>
      <c r="U3" s="320"/>
      <c r="V3" s="318" t="s">
        <v>7010</v>
      </c>
      <c r="W3" s="318" t="s">
        <v>7010</v>
      </c>
      <c r="X3" s="318" t="s">
        <v>7010</v>
      </c>
      <c r="Y3" s="318" t="s">
        <v>7010</v>
      </c>
      <c r="Z3" s="318" t="s">
        <v>7010</v>
      </c>
      <c r="AA3" s="318" t="s">
        <v>7010</v>
      </c>
      <c r="AB3" s="318" t="s">
        <v>7010</v>
      </c>
      <c r="AC3" s="318"/>
      <c r="AD3" s="317"/>
    </row>
    <row r="4" spans="1:31" ht="20.100000000000001" customHeight="1">
      <c r="A4" s="374" t="s">
        <v>4123</v>
      </c>
      <c r="B4" s="374" t="s">
        <v>70</v>
      </c>
      <c r="C4" s="358" t="s">
        <v>8328</v>
      </c>
      <c r="D4" s="374"/>
      <c r="E4" s="527"/>
      <c r="F4" s="443">
        <v>39</v>
      </c>
      <c r="G4" s="320">
        <v>100</v>
      </c>
      <c r="H4" s="443">
        <v>39</v>
      </c>
      <c r="I4" s="320">
        <v>100</v>
      </c>
      <c r="J4" s="443">
        <v>40</v>
      </c>
      <c r="K4" s="320">
        <v>100</v>
      </c>
      <c r="L4" s="443">
        <v>35</v>
      </c>
      <c r="M4" s="444">
        <v>100</v>
      </c>
      <c r="N4" s="443">
        <v>38</v>
      </c>
      <c r="O4" s="465">
        <v>100</v>
      </c>
      <c r="P4" s="443">
        <v>43</v>
      </c>
      <c r="Q4" s="465">
        <v>100</v>
      </c>
      <c r="R4" s="443">
        <v>43</v>
      </c>
      <c r="S4" s="465">
        <v>100</v>
      </c>
      <c r="T4" s="443"/>
      <c r="U4" s="444"/>
      <c r="V4" s="358" t="s">
        <v>7010</v>
      </c>
      <c r="W4" s="358" t="s">
        <v>7010</v>
      </c>
      <c r="X4" s="358" t="s">
        <v>7010</v>
      </c>
      <c r="Y4" s="358" t="s">
        <v>7010</v>
      </c>
      <c r="Z4" s="358" t="s">
        <v>7010</v>
      </c>
      <c r="AA4" s="358" t="s">
        <v>7010</v>
      </c>
      <c r="AB4" s="358" t="s">
        <v>7010</v>
      </c>
      <c r="AC4" s="358"/>
      <c r="AD4" s="374"/>
    </row>
    <row r="5" spans="1:31" ht="20.100000000000001" customHeight="1">
      <c r="A5" s="374" t="s">
        <v>4124</v>
      </c>
      <c r="B5" s="374" t="s">
        <v>71</v>
      </c>
      <c r="C5" s="358" t="s">
        <v>8328</v>
      </c>
      <c r="D5" s="374"/>
      <c r="E5" s="527"/>
      <c r="F5" s="443">
        <v>116</v>
      </c>
      <c r="G5" s="320">
        <v>100</v>
      </c>
      <c r="H5" s="443">
        <v>115</v>
      </c>
      <c r="I5" s="320">
        <v>100</v>
      </c>
      <c r="J5" s="443">
        <v>113</v>
      </c>
      <c r="K5" s="320">
        <v>100</v>
      </c>
      <c r="L5" s="443">
        <v>106</v>
      </c>
      <c r="M5" s="444">
        <v>100</v>
      </c>
      <c r="N5" s="443">
        <v>107</v>
      </c>
      <c r="O5" s="465">
        <v>100</v>
      </c>
      <c r="P5" s="443">
        <v>113</v>
      </c>
      <c r="Q5" s="465">
        <v>100</v>
      </c>
      <c r="R5" s="443">
        <v>108</v>
      </c>
      <c r="S5" s="465">
        <v>100</v>
      </c>
      <c r="T5" s="443"/>
      <c r="U5" s="444"/>
      <c r="V5" s="358" t="s">
        <v>7010</v>
      </c>
      <c r="W5" s="358" t="s">
        <v>7010</v>
      </c>
      <c r="X5" s="358" t="s">
        <v>7010</v>
      </c>
      <c r="Y5" s="358" t="s">
        <v>7010</v>
      </c>
      <c r="Z5" s="358" t="s">
        <v>7010</v>
      </c>
      <c r="AA5" s="358" t="s">
        <v>7010</v>
      </c>
      <c r="AB5" s="358" t="s">
        <v>7010</v>
      </c>
      <c r="AC5" s="358"/>
      <c r="AD5" s="374"/>
    </row>
    <row r="6" spans="1:31" ht="20.100000000000001" customHeight="1">
      <c r="A6" s="374" t="s">
        <v>9737</v>
      </c>
      <c r="B6" s="374" t="s">
        <v>72</v>
      </c>
      <c r="C6" s="358" t="s">
        <v>8328</v>
      </c>
      <c r="D6" s="374" t="s">
        <v>1916</v>
      </c>
      <c r="E6" s="497" t="s">
        <v>7646</v>
      </c>
      <c r="F6" s="443">
        <v>3</v>
      </c>
      <c r="G6" s="444">
        <v>2.5862068965517242</v>
      </c>
      <c r="H6" s="443">
        <v>4</v>
      </c>
      <c r="I6" s="444">
        <v>3.4782608695652173</v>
      </c>
      <c r="J6" s="443">
        <v>5</v>
      </c>
      <c r="K6" s="444">
        <v>4.4247787610619467</v>
      </c>
      <c r="L6" s="443">
        <v>5</v>
      </c>
      <c r="M6" s="444">
        <v>4.716981132075472</v>
      </c>
      <c r="N6" s="471">
        <v>5</v>
      </c>
      <c r="O6" s="465">
        <v>4.6728971962616823</v>
      </c>
      <c r="P6" s="471">
        <v>7</v>
      </c>
      <c r="Q6" s="465">
        <v>6.1946902654867255</v>
      </c>
      <c r="R6" s="471">
        <v>3</v>
      </c>
      <c r="S6" s="465">
        <v>2.7777777777777777</v>
      </c>
      <c r="T6" s="443"/>
      <c r="U6" s="444"/>
      <c r="V6" s="358" t="s">
        <v>7010</v>
      </c>
      <c r="W6" s="358" t="s">
        <v>7010</v>
      </c>
      <c r="X6" s="358" t="s">
        <v>7010</v>
      </c>
      <c r="Y6" s="358" t="s">
        <v>7010</v>
      </c>
      <c r="Z6" s="358" t="s">
        <v>7010</v>
      </c>
      <c r="AA6" s="358" t="s">
        <v>7010</v>
      </c>
      <c r="AB6" s="358" t="s">
        <v>7010</v>
      </c>
      <c r="AC6" s="358"/>
      <c r="AD6" s="374"/>
    </row>
    <row r="7" spans="1:31" ht="20.100000000000001" customHeight="1">
      <c r="A7" s="311"/>
      <c r="B7" s="311"/>
      <c r="C7" s="526"/>
      <c r="D7" s="311" t="s">
        <v>1917</v>
      </c>
      <c r="E7" s="526"/>
      <c r="F7" s="531">
        <v>2</v>
      </c>
      <c r="G7" s="314">
        <v>1.7241379310344827</v>
      </c>
      <c r="H7" s="356">
        <v>2</v>
      </c>
      <c r="I7" s="314">
        <v>1.7391304347826086</v>
      </c>
      <c r="J7" s="356">
        <v>2</v>
      </c>
      <c r="K7" s="314">
        <v>1.7699115044247788</v>
      </c>
      <c r="L7" s="356"/>
      <c r="M7" s="314"/>
      <c r="N7" s="315"/>
      <c r="O7" s="316"/>
      <c r="P7" s="315"/>
      <c r="Q7" s="316"/>
      <c r="R7" s="315">
        <v>2</v>
      </c>
      <c r="S7" s="316">
        <v>1.8518518518518519</v>
      </c>
      <c r="T7" s="356"/>
      <c r="U7" s="314"/>
      <c r="V7" s="526"/>
      <c r="W7" s="526"/>
      <c r="X7" s="526"/>
      <c r="Y7" s="526"/>
      <c r="Z7" s="526"/>
      <c r="AA7" s="526"/>
      <c r="AB7" s="526"/>
      <c r="AC7" s="526"/>
      <c r="AD7" s="311"/>
    </row>
    <row r="8" spans="1:31" ht="20.100000000000001" customHeight="1">
      <c r="A8" s="311"/>
      <c r="B8" s="311"/>
      <c r="C8" s="526"/>
      <c r="D8" s="311" t="s">
        <v>1918</v>
      </c>
      <c r="E8" s="526"/>
      <c r="F8" s="531">
        <v>3</v>
      </c>
      <c r="G8" s="314">
        <v>2.5862068965517242</v>
      </c>
      <c r="H8" s="356">
        <v>3</v>
      </c>
      <c r="I8" s="314">
        <v>2.6086956521739131</v>
      </c>
      <c r="J8" s="356">
        <v>2</v>
      </c>
      <c r="K8" s="314">
        <v>1.7699115044247788</v>
      </c>
      <c r="L8" s="356">
        <v>1</v>
      </c>
      <c r="M8" s="314">
        <v>0.94339622641509435</v>
      </c>
      <c r="N8" s="315">
        <v>1</v>
      </c>
      <c r="O8" s="316">
        <v>0.93457943925233644</v>
      </c>
      <c r="P8" s="315">
        <v>1</v>
      </c>
      <c r="Q8" s="316">
        <v>0.88495575221238942</v>
      </c>
      <c r="R8" s="315">
        <v>2</v>
      </c>
      <c r="S8" s="316">
        <v>1.8518518518518519</v>
      </c>
      <c r="T8" s="356"/>
      <c r="U8" s="314"/>
      <c r="V8" s="526"/>
      <c r="W8" s="526"/>
      <c r="X8" s="526"/>
      <c r="Y8" s="526"/>
      <c r="Z8" s="526"/>
      <c r="AA8" s="526"/>
      <c r="AB8" s="526"/>
      <c r="AC8" s="526"/>
      <c r="AD8" s="311"/>
    </row>
    <row r="9" spans="1:31" ht="20.100000000000001" customHeight="1">
      <c r="A9" s="311"/>
      <c r="B9" s="311"/>
      <c r="C9" s="526"/>
      <c r="D9" s="311" t="s">
        <v>1919</v>
      </c>
      <c r="E9" s="526"/>
      <c r="F9" s="531">
        <v>3</v>
      </c>
      <c r="G9" s="314">
        <v>2.5862068965517242</v>
      </c>
      <c r="H9" s="356">
        <v>3</v>
      </c>
      <c r="I9" s="314">
        <v>2.6086956521739131</v>
      </c>
      <c r="J9" s="356">
        <v>1</v>
      </c>
      <c r="K9" s="314">
        <v>0.88495575221238942</v>
      </c>
      <c r="L9" s="356">
        <v>1</v>
      </c>
      <c r="M9" s="314">
        <v>0.94339622641509435</v>
      </c>
      <c r="N9" s="315">
        <v>2</v>
      </c>
      <c r="O9" s="316">
        <v>1.8691588785046729</v>
      </c>
      <c r="P9" s="315">
        <v>2</v>
      </c>
      <c r="Q9" s="316">
        <v>1.7699115044247788</v>
      </c>
      <c r="R9" s="315">
        <v>1</v>
      </c>
      <c r="S9" s="316">
        <v>0.92592592592592593</v>
      </c>
      <c r="T9" s="356"/>
      <c r="U9" s="314"/>
      <c r="V9" s="526"/>
      <c r="W9" s="526"/>
      <c r="X9" s="526"/>
      <c r="Y9" s="526"/>
      <c r="Z9" s="526"/>
      <c r="AA9" s="526"/>
      <c r="AB9" s="526"/>
      <c r="AC9" s="526"/>
      <c r="AD9" s="311"/>
    </row>
    <row r="10" spans="1:31" ht="20.100000000000001" customHeight="1">
      <c r="A10" s="311"/>
      <c r="B10" s="311"/>
      <c r="C10" s="526"/>
      <c r="D10" s="311" t="s">
        <v>1920</v>
      </c>
      <c r="E10" s="526"/>
      <c r="F10" s="531"/>
      <c r="G10" s="314"/>
      <c r="H10" s="356"/>
      <c r="I10" s="314"/>
      <c r="J10" s="356"/>
      <c r="K10" s="314"/>
      <c r="L10" s="356"/>
      <c r="M10" s="314"/>
      <c r="N10" s="315"/>
      <c r="O10" s="316"/>
      <c r="P10" s="315"/>
      <c r="Q10" s="316"/>
      <c r="R10" s="315"/>
      <c r="S10" s="316"/>
      <c r="T10" s="356"/>
      <c r="U10" s="314"/>
      <c r="V10" s="526"/>
      <c r="W10" s="526"/>
      <c r="X10" s="526"/>
      <c r="Y10" s="526"/>
      <c r="Z10" s="526"/>
      <c r="AA10" s="526"/>
      <c r="AB10" s="526"/>
      <c r="AC10" s="526"/>
      <c r="AD10" s="311"/>
    </row>
    <row r="11" spans="1:31" ht="20.100000000000001" customHeight="1">
      <c r="A11" s="311"/>
      <c r="B11" s="311"/>
      <c r="C11" s="526"/>
      <c r="D11" s="311" t="s">
        <v>1921</v>
      </c>
      <c r="E11" s="526"/>
      <c r="F11" s="531"/>
      <c r="G11" s="314"/>
      <c r="H11" s="356"/>
      <c r="I11" s="314"/>
      <c r="J11" s="356"/>
      <c r="K11" s="314"/>
      <c r="L11" s="356"/>
      <c r="M11" s="314"/>
      <c r="N11" s="315">
        <v>1</v>
      </c>
      <c r="O11" s="316">
        <v>0.93457943925233644</v>
      </c>
      <c r="P11" s="315">
        <v>1</v>
      </c>
      <c r="Q11" s="316">
        <v>0.88495575221238942</v>
      </c>
      <c r="R11" s="315">
        <v>1</v>
      </c>
      <c r="S11" s="316">
        <v>0.92592592592592593</v>
      </c>
      <c r="T11" s="356"/>
      <c r="U11" s="314"/>
      <c r="V11" s="526"/>
      <c r="W11" s="526"/>
      <c r="X11" s="526"/>
      <c r="Y11" s="526"/>
      <c r="Z11" s="526"/>
      <c r="AA11" s="526"/>
      <c r="AB11" s="526"/>
      <c r="AC11" s="526"/>
      <c r="AD11" s="311"/>
    </row>
    <row r="12" spans="1:31" ht="20.100000000000001" customHeight="1">
      <c r="A12" s="311"/>
      <c r="B12" s="311"/>
      <c r="C12" s="526"/>
      <c r="D12" s="311" t="s">
        <v>1922</v>
      </c>
      <c r="E12" s="526"/>
      <c r="F12" s="531">
        <v>2</v>
      </c>
      <c r="G12" s="314">
        <v>1.7241379310344827</v>
      </c>
      <c r="H12" s="356">
        <v>2</v>
      </c>
      <c r="I12" s="314">
        <v>1.7391304347826086</v>
      </c>
      <c r="J12" s="356">
        <v>2</v>
      </c>
      <c r="K12" s="314">
        <v>1.7699115044247788</v>
      </c>
      <c r="L12" s="356">
        <v>2</v>
      </c>
      <c r="M12" s="314">
        <v>1.8867924528301887</v>
      </c>
      <c r="N12" s="315">
        <v>2</v>
      </c>
      <c r="O12" s="316">
        <v>1.8691588785046729</v>
      </c>
      <c r="P12" s="315">
        <v>2</v>
      </c>
      <c r="Q12" s="316">
        <v>1.7699115044247788</v>
      </c>
      <c r="R12" s="315">
        <v>2</v>
      </c>
      <c r="S12" s="316">
        <v>1.8518518518518519</v>
      </c>
      <c r="T12" s="356"/>
      <c r="U12" s="314"/>
      <c r="V12" s="526"/>
      <c r="W12" s="526"/>
      <c r="X12" s="526"/>
      <c r="Y12" s="526"/>
      <c r="Z12" s="526"/>
      <c r="AA12" s="526"/>
      <c r="AB12" s="526"/>
      <c r="AC12" s="526"/>
      <c r="AD12" s="311"/>
    </row>
    <row r="13" spans="1:31" ht="20.100000000000001" customHeight="1">
      <c r="A13" s="311"/>
      <c r="B13" s="311"/>
      <c r="C13" s="526"/>
      <c r="D13" s="311" t="s">
        <v>1923</v>
      </c>
      <c r="E13" s="526"/>
      <c r="F13" s="531">
        <v>8</v>
      </c>
      <c r="G13" s="314">
        <v>6.8965517241379306</v>
      </c>
      <c r="H13" s="356">
        <v>7</v>
      </c>
      <c r="I13" s="314">
        <v>6.0869565217391308</v>
      </c>
      <c r="J13" s="356">
        <v>6</v>
      </c>
      <c r="K13" s="314">
        <v>5.3097345132743365</v>
      </c>
      <c r="L13" s="356">
        <v>6</v>
      </c>
      <c r="M13" s="314">
        <v>5.6603773584905666</v>
      </c>
      <c r="N13" s="315">
        <v>4</v>
      </c>
      <c r="O13" s="316">
        <v>3.7383177570093458</v>
      </c>
      <c r="P13" s="315">
        <v>5</v>
      </c>
      <c r="Q13" s="316">
        <v>4.4247787610619467</v>
      </c>
      <c r="R13" s="315">
        <v>7</v>
      </c>
      <c r="S13" s="316">
        <v>6.4814814814814818</v>
      </c>
      <c r="T13" s="356"/>
      <c r="U13" s="314"/>
      <c r="V13" s="526"/>
      <c r="W13" s="526"/>
      <c r="X13" s="526"/>
      <c r="Y13" s="526"/>
      <c r="Z13" s="526"/>
      <c r="AA13" s="526"/>
      <c r="AB13" s="526"/>
      <c r="AC13" s="526"/>
      <c r="AD13" s="311"/>
    </row>
    <row r="14" spans="1:31" ht="20.100000000000001" customHeight="1">
      <c r="A14" s="311"/>
      <c r="B14" s="311"/>
      <c r="C14" s="526"/>
      <c r="D14" s="311" t="s">
        <v>1924</v>
      </c>
      <c r="E14" s="526"/>
      <c r="F14" s="531">
        <v>1</v>
      </c>
      <c r="G14" s="314">
        <v>0.86206896551724133</v>
      </c>
      <c r="H14" s="356">
        <v>2</v>
      </c>
      <c r="I14" s="314">
        <v>1.7391304347826086</v>
      </c>
      <c r="J14" s="356">
        <v>2</v>
      </c>
      <c r="K14" s="314">
        <v>1.7699115044247788</v>
      </c>
      <c r="L14" s="356">
        <v>2</v>
      </c>
      <c r="M14" s="314">
        <v>1.8867924528301887</v>
      </c>
      <c r="N14" s="315">
        <v>2</v>
      </c>
      <c r="O14" s="316">
        <v>1.8691588785046729</v>
      </c>
      <c r="P14" s="315">
        <v>3</v>
      </c>
      <c r="Q14" s="316">
        <v>2.6548672566371683</v>
      </c>
      <c r="R14" s="315">
        <v>2</v>
      </c>
      <c r="S14" s="316">
        <v>1.8518518518518519</v>
      </c>
      <c r="T14" s="356"/>
      <c r="U14" s="314"/>
      <c r="V14" s="526"/>
      <c r="W14" s="526"/>
      <c r="X14" s="526"/>
      <c r="Y14" s="526"/>
      <c r="Z14" s="526"/>
      <c r="AA14" s="526"/>
      <c r="AB14" s="526"/>
      <c r="AC14" s="526"/>
      <c r="AD14" s="311"/>
    </row>
    <row r="15" spans="1:31" ht="20.100000000000001" customHeight="1">
      <c r="A15" s="311"/>
      <c r="B15" s="311"/>
      <c r="C15" s="526"/>
      <c r="D15" s="311" t="s">
        <v>7028</v>
      </c>
      <c r="E15" s="526"/>
      <c r="F15" s="531">
        <v>5</v>
      </c>
      <c r="G15" s="314">
        <v>4.3103448275862073</v>
      </c>
      <c r="H15" s="356">
        <v>5</v>
      </c>
      <c r="I15" s="314">
        <v>4.3478260869565215</v>
      </c>
      <c r="J15" s="356">
        <v>4</v>
      </c>
      <c r="K15" s="314">
        <v>3.5398230088495577</v>
      </c>
      <c r="L15" s="356">
        <v>4</v>
      </c>
      <c r="M15" s="314">
        <v>3.7735849056603774</v>
      </c>
      <c r="N15" s="315">
        <v>4</v>
      </c>
      <c r="O15" s="316">
        <v>3.7383177570093458</v>
      </c>
      <c r="P15" s="315">
        <v>5</v>
      </c>
      <c r="Q15" s="316">
        <v>4.4247787610619467</v>
      </c>
      <c r="R15" s="315">
        <v>3</v>
      </c>
      <c r="S15" s="316">
        <v>2.7777777777777777</v>
      </c>
      <c r="T15" s="356"/>
      <c r="U15" s="314"/>
      <c r="V15" s="526"/>
      <c r="W15" s="526"/>
      <c r="X15" s="526"/>
      <c r="Y15" s="526"/>
      <c r="Z15" s="526"/>
      <c r="AA15" s="526"/>
      <c r="AB15" s="526"/>
      <c r="AC15" s="526"/>
      <c r="AD15" s="311"/>
    </row>
    <row r="16" spans="1:31" ht="20.100000000000001" customHeight="1">
      <c r="A16" s="311"/>
      <c r="B16" s="311"/>
      <c r="C16" s="526"/>
      <c r="D16" s="311" t="s">
        <v>8329</v>
      </c>
      <c r="E16" s="526"/>
      <c r="F16" s="531">
        <v>12</v>
      </c>
      <c r="G16" s="314">
        <v>10.344827586206897</v>
      </c>
      <c r="H16" s="356">
        <v>11</v>
      </c>
      <c r="I16" s="314">
        <v>9.5652173913043477</v>
      </c>
      <c r="J16" s="356">
        <v>13</v>
      </c>
      <c r="K16" s="314">
        <v>11.504424778761061</v>
      </c>
      <c r="L16" s="356">
        <v>12</v>
      </c>
      <c r="M16" s="314">
        <v>11.320754716981133</v>
      </c>
      <c r="N16" s="315">
        <v>14</v>
      </c>
      <c r="O16" s="316">
        <v>13.084112149532711</v>
      </c>
      <c r="P16" s="315">
        <v>14</v>
      </c>
      <c r="Q16" s="316">
        <v>12.389380530973451</v>
      </c>
      <c r="R16" s="315">
        <v>14</v>
      </c>
      <c r="S16" s="316">
        <v>12.962962962962964</v>
      </c>
      <c r="T16" s="356"/>
      <c r="U16" s="314"/>
      <c r="V16" s="526"/>
      <c r="W16" s="526"/>
      <c r="X16" s="526"/>
      <c r="Y16" s="526"/>
      <c r="Z16" s="526"/>
      <c r="AA16" s="526"/>
      <c r="AB16" s="526"/>
      <c r="AC16" s="526"/>
      <c r="AD16" s="311"/>
    </row>
    <row r="17" spans="1:30" ht="20.100000000000001" customHeight="1">
      <c r="A17" s="311"/>
      <c r="B17" s="311"/>
      <c r="C17" s="526"/>
      <c r="D17" s="311" t="s">
        <v>7330</v>
      </c>
      <c r="E17" s="526"/>
      <c r="F17" s="531">
        <v>22</v>
      </c>
      <c r="G17" s="314">
        <v>18.96551724137931</v>
      </c>
      <c r="H17" s="356">
        <v>22</v>
      </c>
      <c r="I17" s="314">
        <v>19.130434782608695</v>
      </c>
      <c r="J17" s="356">
        <v>21</v>
      </c>
      <c r="K17" s="314">
        <v>18.584070796460178</v>
      </c>
      <c r="L17" s="356">
        <v>21</v>
      </c>
      <c r="M17" s="314">
        <v>19.811320754716981</v>
      </c>
      <c r="N17" s="315">
        <v>21</v>
      </c>
      <c r="O17" s="316">
        <v>19.626168224299064</v>
      </c>
      <c r="P17" s="315">
        <v>22</v>
      </c>
      <c r="Q17" s="316">
        <v>19.469026548672566</v>
      </c>
      <c r="R17" s="315">
        <v>21</v>
      </c>
      <c r="S17" s="316">
        <v>19.444444444444443</v>
      </c>
      <c r="T17" s="356"/>
      <c r="U17" s="314"/>
      <c r="V17" s="526"/>
      <c r="W17" s="526"/>
      <c r="X17" s="526"/>
      <c r="Y17" s="526"/>
      <c r="Z17" s="526"/>
      <c r="AA17" s="526"/>
      <c r="AB17" s="526"/>
      <c r="AC17" s="526"/>
      <c r="AD17" s="311"/>
    </row>
    <row r="18" spans="1:30" ht="20.100000000000001" customHeight="1">
      <c r="A18" s="311"/>
      <c r="B18" s="311"/>
      <c r="C18" s="526"/>
      <c r="D18" s="311" t="s">
        <v>8330</v>
      </c>
      <c r="E18" s="526"/>
      <c r="F18" s="531">
        <v>28</v>
      </c>
      <c r="G18" s="314">
        <v>24.137931034482758</v>
      </c>
      <c r="H18" s="356">
        <v>28</v>
      </c>
      <c r="I18" s="314">
        <v>24.347826086956523</v>
      </c>
      <c r="J18" s="356">
        <v>31</v>
      </c>
      <c r="K18" s="314">
        <v>27.43362831858407</v>
      </c>
      <c r="L18" s="356">
        <v>30</v>
      </c>
      <c r="M18" s="314">
        <v>28.30188679245283</v>
      </c>
      <c r="N18" s="315">
        <v>30</v>
      </c>
      <c r="O18" s="316">
        <v>28.037383177570092</v>
      </c>
      <c r="P18" s="315">
        <v>27</v>
      </c>
      <c r="Q18" s="316">
        <v>23.893805309734514</v>
      </c>
      <c r="R18" s="315">
        <v>26</v>
      </c>
      <c r="S18" s="316">
        <v>24.074074074074073</v>
      </c>
      <c r="T18" s="356"/>
      <c r="U18" s="314"/>
      <c r="V18" s="526"/>
      <c r="W18" s="526"/>
      <c r="X18" s="526"/>
      <c r="Y18" s="526"/>
      <c r="Z18" s="526"/>
      <c r="AA18" s="526"/>
      <c r="AB18" s="526"/>
      <c r="AC18" s="526"/>
      <c r="AD18" s="311"/>
    </row>
    <row r="19" spans="1:30" ht="20.100000000000001" customHeight="1">
      <c r="A19" s="311"/>
      <c r="B19" s="311"/>
      <c r="C19" s="526"/>
      <c r="D19" s="311" t="s">
        <v>8331</v>
      </c>
      <c r="E19" s="526"/>
      <c r="F19" s="531">
        <v>17</v>
      </c>
      <c r="G19" s="314">
        <v>14.655172413793103</v>
      </c>
      <c r="H19" s="356">
        <v>15</v>
      </c>
      <c r="I19" s="314">
        <v>13.043478260869565</v>
      </c>
      <c r="J19" s="356">
        <v>15</v>
      </c>
      <c r="K19" s="314">
        <v>13.274336283185843</v>
      </c>
      <c r="L19" s="356">
        <v>14</v>
      </c>
      <c r="M19" s="314">
        <v>13.20754716981132</v>
      </c>
      <c r="N19" s="315">
        <v>14</v>
      </c>
      <c r="O19" s="316">
        <v>13.084112149532711</v>
      </c>
      <c r="P19" s="315">
        <v>16</v>
      </c>
      <c r="Q19" s="316">
        <v>14.159292035398231</v>
      </c>
      <c r="R19" s="315">
        <v>15</v>
      </c>
      <c r="S19" s="316">
        <v>13.888888888888889</v>
      </c>
      <c r="T19" s="356"/>
      <c r="U19" s="314"/>
      <c r="V19" s="526"/>
      <c r="W19" s="526"/>
      <c r="X19" s="526"/>
      <c r="Y19" s="526"/>
      <c r="Z19" s="526"/>
      <c r="AA19" s="526"/>
      <c r="AB19" s="526"/>
      <c r="AC19" s="526"/>
      <c r="AD19" s="311"/>
    </row>
    <row r="20" spans="1:30" ht="20.100000000000001" customHeight="1">
      <c r="A20" s="311"/>
      <c r="B20" s="311"/>
      <c r="C20" s="526"/>
      <c r="D20" s="311" t="s">
        <v>8332</v>
      </c>
      <c r="E20" s="526"/>
      <c r="F20" s="531">
        <v>10</v>
      </c>
      <c r="G20" s="314">
        <v>8.6206896551724146</v>
      </c>
      <c r="H20" s="356">
        <v>11</v>
      </c>
      <c r="I20" s="314">
        <v>9.5652173913043477</v>
      </c>
      <c r="J20" s="356">
        <v>8</v>
      </c>
      <c r="K20" s="314">
        <v>7.0796460176991154</v>
      </c>
      <c r="L20" s="356">
        <v>7</v>
      </c>
      <c r="M20" s="314">
        <v>6.6037735849056602</v>
      </c>
      <c r="N20" s="315">
        <v>7</v>
      </c>
      <c r="O20" s="316">
        <v>6.5420560747663554</v>
      </c>
      <c r="P20" s="315">
        <v>8</v>
      </c>
      <c r="Q20" s="316">
        <v>7.0796460176991154</v>
      </c>
      <c r="R20" s="315">
        <v>9</v>
      </c>
      <c r="S20" s="316">
        <v>8.3333333333333339</v>
      </c>
      <c r="T20" s="356"/>
      <c r="U20" s="314"/>
      <c r="V20" s="526"/>
      <c r="W20" s="526"/>
      <c r="X20" s="526"/>
      <c r="Y20" s="526"/>
      <c r="Z20" s="526"/>
      <c r="AA20" s="526"/>
      <c r="AB20" s="526"/>
      <c r="AC20" s="526"/>
      <c r="AD20" s="311"/>
    </row>
    <row r="21" spans="1:30" ht="20.100000000000001" customHeight="1">
      <c r="A21" s="311"/>
      <c r="B21" s="311"/>
      <c r="C21" s="526"/>
      <c r="D21" s="311" t="s">
        <v>8165</v>
      </c>
      <c r="E21" s="526"/>
      <c r="F21" s="531"/>
      <c r="G21" s="314"/>
      <c r="H21" s="356"/>
      <c r="I21" s="314"/>
      <c r="J21" s="356">
        <v>1</v>
      </c>
      <c r="K21" s="314">
        <v>0.88495575221238942</v>
      </c>
      <c r="L21" s="356">
        <v>1</v>
      </c>
      <c r="M21" s="314">
        <v>0.94339622641509435</v>
      </c>
      <c r="N21" s="356"/>
      <c r="O21" s="314"/>
      <c r="P21" s="356"/>
      <c r="Q21" s="314"/>
      <c r="R21" s="356"/>
      <c r="S21" s="314"/>
      <c r="T21" s="356"/>
      <c r="U21" s="314"/>
      <c r="V21" s="526"/>
      <c r="W21" s="526"/>
      <c r="X21" s="526"/>
      <c r="Y21" s="526"/>
      <c r="Z21" s="526"/>
      <c r="AA21" s="526"/>
      <c r="AB21" s="526"/>
      <c r="AC21" s="526"/>
      <c r="AD21" s="311"/>
    </row>
    <row r="22" spans="1:30" ht="20.100000000000001" customHeight="1">
      <c r="A22" s="311"/>
      <c r="B22" s="311"/>
      <c r="C22" s="526"/>
      <c r="D22" s="311" t="s">
        <v>3777</v>
      </c>
      <c r="E22" s="526"/>
      <c r="F22" s="531"/>
      <c r="G22" s="314"/>
      <c r="H22" s="356"/>
      <c r="I22" s="314"/>
      <c r="J22" s="356"/>
      <c r="K22" s="314"/>
      <c r="L22" s="356"/>
      <c r="M22" s="314"/>
      <c r="N22" s="356"/>
      <c r="O22" s="314"/>
      <c r="P22" s="356"/>
      <c r="Q22" s="314"/>
      <c r="R22" s="356"/>
      <c r="S22" s="314"/>
      <c r="T22" s="356"/>
      <c r="U22" s="314"/>
      <c r="V22" s="526"/>
      <c r="W22" s="526"/>
      <c r="X22" s="526"/>
      <c r="Y22" s="526"/>
      <c r="Z22" s="526"/>
      <c r="AA22" s="526"/>
      <c r="AB22" s="526"/>
      <c r="AC22" s="526"/>
      <c r="AD22" s="311"/>
    </row>
    <row r="23" spans="1:30" ht="20.100000000000001" customHeight="1">
      <c r="A23" s="374" t="s">
        <v>4125</v>
      </c>
      <c r="B23" s="374" t="s">
        <v>1322</v>
      </c>
      <c r="C23" s="358" t="s">
        <v>8328</v>
      </c>
      <c r="D23" s="527" t="s">
        <v>8333</v>
      </c>
      <c r="E23" s="497"/>
      <c r="F23" s="443">
        <v>116</v>
      </c>
      <c r="G23" s="444">
        <v>100</v>
      </c>
      <c r="H23" s="443">
        <v>115</v>
      </c>
      <c r="I23" s="444">
        <v>100</v>
      </c>
      <c r="J23" s="443">
        <v>113</v>
      </c>
      <c r="K23" s="444">
        <v>100</v>
      </c>
      <c r="L23" s="443">
        <v>106</v>
      </c>
      <c r="M23" s="444">
        <v>100</v>
      </c>
      <c r="N23" s="471">
        <v>107</v>
      </c>
      <c r="O23" s="465">
        <v>100</v>
      </c>
      <c r="P23" s="471">
        <v>113</v>
      </c>
      <c r="Q23" s="465">
        <v>100</v>
      </c>
      <c r="R23" s="471">
        <v>108</v>
      </c>
      <c r="S23" s="465">
        <v>100</v>
      </c>
      <c r="T23" s="443"/>
      <c r="U23" s="444"/>
      <c r="V23" s="358" t="s">
        <v>7010</v>
      </c>
      <c r="W23" s="358" t="s">
        <v>7010</v>
      </c>
      <c r="X23" s="358" t="s">
        <v>7010</v>
      </c>
      <c r="Y23" s="358" t="s">
        <v>7010</v>
      </c>
      <c r="Z23" s="358" t="s">
        <v>7010</v>
      </c>
      <c r="AA23" s="358" t="s">
        <v>7010</v>
      </c>
      <c r="AB23" s="358" t="s">
        <v>7010</v>
      </c>
      <c r="AC23" s="358"/>
      <c r="AD23" s="374"/>
    </row>
    <row r="24" spans="1:30" ht="20.100000000000001" customHeight="1">
      <c r="A24" s="374" t="s">
        <v>4126</v>
      </c>
      <c r="B24" s="374" t="s">
        <v>76</v>
      </c>
      <c r="C24" s="358" t="s">
        <v>8328</v>
      </c>
      <c r="D24" s="374" t="s">
        <v>1352</v>
      </c>
      <c r="E24" s="497" t="s">
        <v>7329</v>
      </c>
      <c r="F24" s="443">
        <v>96</v>
      </c>
      <c r="G24" s="444">
        <v>82.758620689655174</v>
      </c>
      <c r="H24" s="443">
        <v>96</v>
      </c>
      <c r="I24" s="444">
        <v>83.478260869565219</v>
      </c>
      <c r="J24" s="443">
        <v>94</v>
      </c>
      <c r="K24" s="444">
        <v>83.2</v>
      </c>
      <c r="L24" s="443">
        <v>92</v>
      </c>
      <c r="M24" s="444">
        <v>86.79245283018868</v>
      </c>
      <c r="N24" s="471">
        <v>95</v>
      </c>
      <c r="O24" s="465">
        <v>88.8</v>
      </c>
      <c r="P24" s="471">
        <v>95</v>
      </c>
      <c r="Q24" s="465">
        <v>84.070796460176993</v>
      </c>
      <c r="R24" s="471">
        <v>98</v>
      </c>
      <c r="S24" s="465">
        <v>90.740740740740748</v>
      </c>
      <c r="T24" s="443"/>
      <c r="U24" s="444"/>
      <c r="V24" s="358" t="s">
        <v>7010</v>
      </c>
      <c r="W24" s="358" t="s">
        <v>7010</v>
      </c>
      <c r="X24" s="358" t="s">
        <v>7010</v>
      </c>
      <c r="Y24" s="358" t="s">
        <v>7010</v>
      </c>
      <c r="Z24" s="358" t="s">
        <v>7010</v>
      </c>
      <c r="AA24" s="358" t="s">
        <v>7010</v>
      </c>
      <c r="AB24" s="358" t="s">
        <v>7010</v>
      </c>
      <c r="AC24" s="358"/>
      <c r="AD24" s="374"/>
    </row>
    <row r="25" spans="1:30" ht="20.100000000000001" customHeight="1">
      <c r="A25" s="311"/>
      <c r="B25" s="311"/>
      <c r="C25" s="526"/>
      <c r="D25" s="311" t="s">
        <v>1353</v>
      </c>
      <c r="E25" s="205"/>
      <c r="F25" s="531">
        <v>20</v>
      </c>
      <c r="G25" s="314">
        <v>17.241379310344829</v>
      </c>
      <c r="H25" s="356">
        <v>19</v>
      </c>
      <c r="I25" s="314">
        <v>16.521739130434781</v>
      </c>
      <c r="J25" s="356">
        <v>19</v>
      </c>
      <c r="K25" s="314">
        <v>16.8</v>
      </c>
      <c r="L25" s="356">
        <v>14</v>
      </c>
      <c r="M25" s="314">
        <v>13.20754716981132</v>
      </c>
      <c r="N25" s="315">
        <v>12</v>
      </c>
      <c r="O25" s="316">
        <v>11.2</v>
      </c>
      <c r="P25" s="315">
        <v>18</v>
      </c>
      <c r="Q25" s="316">
        <v>15.929203539823009</v>
      </c>
      <c r="R25" s="315">
        <v>10</v>
      </c>
      <c r="S25" s="316">
        <v>9.2592592592592595</v>
      </c>
      <c r="T25" s="356"/>
      <c r="U25" s="314"/>
      <c r="V25" s="526"/>
      <c r="W25" s="526"/>
      <c r="X25" s="526"/>
      <c r="Y25" s="526"/>
      <c r="Z25" s="526"/>
      <c r="AA25" s="526"/>
      <c r="AB25" s="526"/>
      <c r="AC25" s="526"/>
      <c r="AD25" s="311"/>
    </row>
    <row r="26" spans="1:30" ht="20.100000000000001" customHeight="1">
      <c r="A26" s="311"/>
      <c r="B26" s="311"/>
      <c r="C26" s="526"/>
      <c r="D26" s="85" t="s">
        <v>7205</v>
      </c>
      <c r="E26" s="205"/>
      <c r="F26" s="531"/>
      <c r="G26" s="314"/>
      <c r="H26" s="356"/>
      <c r="I26" s="314"/>
      <c r="J26" s="356"/>
      <c r="K26" s="314"/>
      <c r="L26" s="356"/>
      <c r="M26" s="314"/>
      <c r="N26" s="356"/>
      <c r="O26" s="314"/>
      <c r="P26" s="356"/>
      <c r="Q26" s="314"/>
      <c r="R26" s="356"/>
      <c r="S26" s="314"/>
      <c r="T26" s="356"/>
      <c r="U26" s="314"/>
      <c r="V26" s="526"/>
      <c r="W26" s="526"/>
      <c r="X26" s="526"/>
      <c r="Y26" s="526"/>
      <c r="Z26" s="526"/>
      <c r="AA26" s="526"/>
      <c r="AB26" s="526"/>
      <c r="AC26" s="526"/>
      <c r="AD26" s="311"/>
    </row>
    <row r="27" spans="1:30" ht="20.100000000000001" customHeight="1">
      <c r="A27" s="311"/>
      <c r="B27" s="311"/>
      <c r="C27" s="526"/>
      <c r="D27" s="85" t="s">
        <v>6738</v>
      </c>
      <c r="E27" s="526"/>
      <c r="F27" s="531"/>
      <c r="G27" s="314"/>
      <c r="H27" s="356"/>
      <c r="I27" s="314"/>
      <c r="J27" s="356"/>
      <c r="K27" s="314"/>
      <c r="L27" s="356"/>
      <c r="M27" s="314"/>
      <c r="N27" s="356"/>
      <c r="O27" s="314"/>
      <c r="P27" s="356"/>
      <c r="Q27" s="314"/>
      <c r="R27" s="356"/>
      <c r="S27" s="314"/>
      <c r="T27" s="356"/>
      <c r="U27" s="314"/>
      <c r="V27" s="526"/>
      <c r="W27" s="526"/>
      <c r="X27" s="526"/>
      <c r="Y27" s="526"/>
      <c r="Z27" s="526"/>
      <c r="AA27" s="526"/>
      <c r="AB27" s="526"/>
      <c r="AC27" s="526"/>
      <c r="AD27" s="311"/>
    </row>
    <row r="28" spans="1:30" ht="20.100000000000001" customHeight="1">
      <c r="A28" s="374" t="s">
        <v>4127</v>
      </c>
      <c r="B28" s="374" t="s">
        <v>77</v>
      </c>
      <c r="C28" s="358" t="s">
        <v>8328</v>
      </c>
      <c r="D28" s="374" t="s">
        <v>1853</v>
      </c>
      <c r="E28" s="527"/>
      <c r="F28" s="443"/>
      <c r="G28" s="444"/>
      <c r="H28" s="443">
        <v>3</v>
      </c>
      <c r="I28" s="444">
        <v>2.6086956521739131</v>
      </c>
      <c r="J28" s="443">
        <v>3</v>
      </c>
      <c r="K28" s="444">
        <v>2.7</v>
      </c>
      <c r="L28" s="443">
        <v>3</v>
      </c>
      <c r="M28" s="444">
        <v>2.8</v>
      </c>
      <c r="N28" s="471">
        <v>4</v>
      </c>
      <c r="O28" s="465">
        <v>3.7</v>
      </c>
      <c r="P28" s="471">
        <v>4</v>
      </c>
      <c r="Q28" s="465">
        <v>3.5398230088495577</v>
      </c>
      <c r="R28" s="471">
        <v>5</v>
      </c>
      <c r="S28" s="465">
        <v>4.6296296296296298</v>
      </c>
      <c r="T28" s="443"/>
      <c r="U28" s="444"/>
      <c r="V28" s="358" t="s">
        <v>7010</v>
      </c>
      <c r="W28" s="358" t="s">
        <v>7010</v>
      </c>
      <c r="X28" s="358" t="s">
        <v>7010</v>
      </c>
      <c r="Y28" s="358" t="s">
        <v>7010</v>
      </c>
      <c r="Z28" s="358" t="s">
        <v>7010</v>
      </c>
      <c r="AA28" s="358" t="s">
        <v>7010</v>
      </c>
      <c r="AB28" s="358" t="s">
        <v>7010</v>
      </c>
      <c r="AC28" s="358"/>
      <c r="AD28" s="374"/>
    </row>
    <row r="29" spans="1:30" ht="20.100000000000001" customHeight="1">
      <c r="A29" s="311"/>
      <c r="B29" s="311"/>
      <c r="C29" s="526"/>
      <c r="D29" s="311" t="s">
        <v>1854</v>
      </c>
      <c r="E29" s="526"/>
      <c r="F29" s="531">
        <v>110</v>
      </c>
      <c r="G29" s="314">
        <v>100</v>
      </c>
      <c r="H29" s="356">
        <v>112</v>
      </c>
      <c r="I29" s="314">
        <v>97.391304347826093</v>
      </c>
      <c r="J29" s="356">
        <v>110</v>
      </c>
      <c r="K29" s="314">
        <v>97.3</v>
      </c>
      <c r="L29" s="356">
        <v>103</v>
      </c>
      <c r="M29" s="314">
        <v>97.2</v>
      </c>
      <c r="N29" s="315">
        <v>103</v>
      </c>
      <c r="O29" s="316">
        <v>96.3</v>
      </c>
      <c r="P29" s="315">
        <v>109</v>
      </c>
      <c r="Q29" s="316">
        <v>96.460176991150448</v>
      </c>
      <c r="R29" s="315">
        <v>103</v>
      </c>
      <c r="S29" s="316">
        <v>95.370370370370367</v>
      </c>
      <c r="T29" s="356"/>
      <c r="U29" s="314"/>
      <c r="V29" s="526"/>
      <c r="W29" s="526"/>
      <c r="X29" s="526"/>
      <c r="Y29" s="526"/>
      <c r="Z29" s="526"/>
      <c r="AA29" s="526"/>
      <c r="AB29" s="526"/>
      <c r="AC29" s="526"/>
      <c r="AD29" s="311"/>
    </row>
    <row r="30" spans="1:30" ht="20.100000000000001" customHeight="1">
      <c r="A30" s="374" t="s">
        <v>4128</v>
      </c>
      <c r="B30" s="374" t="s">
        <v>78</v>
      </c>
      <c r="C30" s="358" t="s">
        <v>8328</v>
      </c>
      <c r="D30" s="374"/>
      <c r="E30" s="527"/>
      <c r="F30" s="443">
        <v>39</v>
      </c>
      <c r="G30" s="444">
        <v>100</v>
      </c>
      <c r="H30" s="443">
        <v>39</v>
      </c>
      <c r="I30" s="444">
        <v>100</v>
      </c>
      <c r="J30" s="443">
        <v>41</v>
      </c>
      <c r="K30" s="444">
        <v>100</v>
      </c>
      <c r="L30" s="443">
        <v>35</v>
      </c>
      <c r="M30" s="444">
        <v>100</v>
      </c>
      <c r="N30" s="443">
        <v>38</v>
      </c>
      <c r="O30" s="465">
        <v>100</v>
      </c>
      <c r="P30" s="443">
        <v>43</v>
      </c>
      <c r="Q30" s="465">
        <v>100</v>
      </c>
      <c r="R30" s="443">
        <v>44</v>
      </c>
      <c r="S30" s="465">
        <v>100</v>
      </c>
      <c r="T30" s="443"/>
      <c r="U30" s="444"/>
      <c r="V30" s="358" t="s">
        <v>7010</v>
      </c>
      <c r="W30" s="358" t="s">
        <v>7010</v>
      </c>
      <c r="X30" s="358" t="s">
        <v>7010</v>
      </c>
      <c r="Y30" s="358" t="s">
        <v>7010</v>
      </c>
      <c r="Z30" s="358" t="s">
        <v>7010</v>
      </c>
      <c r="AA30" s="358" t="s">
        <v>7010</v>
      </c>
      <c r="AB30" s="358" t="s">
        <v>7010</v>
      </c>
      <c r="AC30" s="358"/>
      <c r="AD30" s="374"/>
    </row>
    <row r="31" spans="1:30" ht="20.100000000000001" customHeight="1">
      <c r="A31" s="374" t="s">
        <v>4129</v>
      </c>
      <c r="B31" s="374" t="s">
        <v>79</v>
      </c>
      <c r="C31" s="358" t="s">
        <v>8328</v>
      </c>
      <c r="D31" s="374"/>
      <c r="E31" s="527"/>
      <c r="F31" s="443">
        <v>116</v>
      </c>
      <c r="G31" s="444">
        <v>100</v>
      </c>
      <c r="H31" s="443">
        <v>115</v>
      </c>
      <c r="I31" s="444">
        <v>100</v>
      </c>
      <c r="J31" s="443">
        <v>113</v>
      </c>
      <c r="K31" s="444">
        <v>100</v>
      </c>
      <c r="L31" s="443">
        <v>106</v>
      </c>
      <c r="M31" s="444">
        <v>100</v>
      </c>
      <c r="N31" s="443">
        <v>107</v>
      </c>
      <c r="O31" s="465">
        <v>100</v>
      </c>
      <c r="P31" s="443">
        <v>113</v>
      </c>
      <c r="Q31" s="465">
        <v>100</v>
      </c>
      <c r="R31" s="443">
        <v>108</v>
      </c>
      <c r="S31" s="465">
        <v>100</v>
      </c>
      <c r="T31" s="443"/>
      <c r="U31" s="444"/>
      <c r="V31" s="358" t="s">
        <v>7010</v>
      </c>
      <c r="W31" s="358" t="s">
        <v>7010</v>
      </c>
      <c r="X31" s="358" t="s">
        <v>7010</v>
      </c>
      <c r="Y31" s="358" t="s">
        <v>7010</v>
      </c>
      <c r="Z31" s="358" t="s">
        <v>7010</v>
      </c>
      <c r="AA31" s="358" t="s">
        <v>7010</v>
      </c>
      <c r="AB31" s="358" t="s">
        <v>7010</v>
      </c>
      <c r="AC31" s="358"/>
      <c r="AD31" s="374"/>
    </row>
    <row r="32" spans="1:30" ht="20.100000000000001" customHeight="1">
      <c r="A32" s="374" t="s">
        <v>8334</v>
      </c>
      <c r="B32" s="374" t="s">
        <v>80</v>
      </c>
      <c r="C32" s="358" t="s">
        <v>8328</v>
      </c>
      <c r="D32" s="374" t="s">
        <v>1916</v>
      </c>
      <c r="E32" s="497" t="s">
        <v>7646</v>
      </c>
      <c r="F32" s="443">
        <v>3</v>
      </c>
      <c r="G32" s="444">
        <v>2.5862068965517242</v>
      </c>
      <c r="H32" s="443">
        <v>4</v>
      </c>
      <c r="I32" s="444">
        <v>3.4782608695652173</v>
      </c>
      <c r="J32" s="443">
        <v>5</v>
      </c>
      <c r="K32" s="444">
        <v>4.4247787610619467</v>
      </c>
      <c r="L32" s="443">
        <v>5</v>
      </c>
      <c r="M32" s="444">
        <v>4.716981132075472</v>
      </c>
      <c r="N32" s="471">
        <v>5</v>
      </c>
      <c r="O32" s="465">
        <v>4.6728971962616823</v>
      </c>
      <c r="P32" s="471">
        <v>7</v>
      </c>
      <c r="Q32" s="465">
        <v>6.1946902654867255</v>
      </c>
      <c r="R32" s="471">
        <v>3</v>
      </c>
      <c r="S32" s="465">
        <v>2.7777777777777777</v>
      </c>
      <c r="T32" s="443"/>
      <c r="U32" s="444"/>
      <c r="V32" s="358" t="s">
        <v>7010</v>
      </c>
      <c r="W32" s="358" t="s">
        <v>7010</v>
      </c>
      <c r="X32" s="358" t="s">
        <v>7010</v>
      </c>
      <c r="Y32" s="358" t="s">
        <v>7010</v>
      </c>
      <c r="Z32" s="358" t="s">
        <v>7010</v>
      </c>
      <c r="AA32" s="358" t="s">
        <v>7010</v>
      </c>
      <c r="AB32" s="358" t="s">
        <v>7010</v>
      </c>
      <c r="AC32" s="358"/>
      <c r="AD32" s="374"/>
    </row>
    <row r="33" spans="1:30" ht="20.100000000000001" customHeight="1">
      <c r="A33" s="311"/>
      <c r="B33" s="311"/>
      <c r="C33" s="526"/>
      <c r="D33" s="311" t="s">
        <v>1917</v>
      </c>
      <c r="E33" s="526"/>
      <c r="F33" s="531">
        <v>2</v>
      </c>
      <c r="G33" s="314">
        <v>1.7241379310344827</v>
      </c>
      <c r="H33" s="356">
        <v>2</v>
      </c>
      <c r="I33" s="314">
        <v>1.7391304347826086</v>
      </c>
      <c r="J33" s="356">
        <v>2</v>
      </c>
      <c r="K33" s="314">
        <v>1.7699115044247788</v>
      </c>
      <c r="L33" s="356"/>
      <c r="M33" s="314"/>
      <c r="N33" s="315"/>
      <c r="O33" s="316"/>
      <c r="P33" s="315"/>
      <c r="Q33" s="316"/>
      <c r="R33" s="315">
        <v>2</v>
      </c>
      <c r="S33" s="316">
        <v>1.8518518518518519</v>
      </c>
      <c r="T33" s="356"/>
      <c r="U33" s="314"/>
      <c r="V33" s="526"/>
      <c r="W33" s="526"/>
      <c r="X33" s="526"/>
      <c r="Y33" s="526"/>
      <c r="Z33" s="526"/>
      <c r="AA33" s="526"/>
      <c r="AB33" s="526"/>
      <c r="AC33" s="526"/>
      <c r="AD33" s="311"/>
    </row>
    <row r="34" spans="1:30" ht="20.100000000000001" customHeight="1">
      <c r="A34" s="311"/>
      <c r="B34" s="311"/>
      <c r="C34" s="526"/>
      <c r="D34" s="311" t="s">
        <v>1918</v>
      </c>
      <c r="E34" s="526"/>
      <c r="F34" s="531">
        <v>3</v>
      </c>
      <c r="G34" s="314">
        <v>2.5862068965517242</v>
      </c>
      <c r="H34" s="356">
        <v>3</v>
      </c>
      <c r="I34" s="314">
        <v>2.6086956521739131</v>
      </c>
      <c r="J34" s="356">
        <v>2</v>
      </c>
      <c r="K34" s="314">
        <v>1.7699115044247788</v>
      </c>
      <c r="L34" s="356">
        <v>1</v>
      </c>
      <c r="M34" s="314">
        <v>0.94339622641509435</v>
      </c>
      <c r="N34" s="315">
        <v>1</v>
      </c>
      <c r="O34" s="316">
        <v>0.93457943925233644</v>
      </c>
      <c r="P34" s="315">
        <v>1</v>
      </c>
      <c r="Q34" s="316">
        <v>0.88495575221238942</v>
      </c>
      <c r="R34" s="315">
        <v>2</v>
      </c>
      <c r="S34" s="316">
        <v>1.8518518518518519</v>
      </c>
      <c r="T34" s="356"/>
      <c r="U34" s="314"/>
      <c r="V34" s="526"/>
      <c r="W34" s="526"/>
      <c r="X34" s="526"/>
      <c r="Y34" s="526"/>
      <c r="Z34" s="526"/>
      <c r="AA34" s="526"/>
      <c r="AB34" s="526"/>
      <c r="AC34" s="526"/>
      <c r="AD34" s="311"/>
    </row>
    <row r="35" spans="1:30" ht="20.100000000000001" customHeight="1">
      <c r="A35" s="311"/>
      <c r="B35" s="311"/>
      <c r="C35" s="526"/>
      <c r="D35" s="311" t="s">
        <v>1919</v>
      </c>
      <c r="E35" s="526"/>
      <c r="F35" s="531">
        <v>3</v>
      </c>
      <c r="G35" s="314">
        <v>2.5862068965517242</v>
      </c>
      <c r="H35" s="356">
        <v>3</v>
      </c>
      <c r="I35" s="314">
        <v>2.6086956521739131</v>
      </c>
      <c r="J35" s="356">
        <v>2</v>
      </c>
      <c r="K35" s="314">
        <v>1.7699115044247788</v>
      </c>
      <c r="L35" s="356">
        <v>1</v>
      </c>
      <c r="M35" s="314">
        <v>0.94339622641509435</v>
      </c>
      <c r="N35" s="315">
        <v>2</v>
      </c>
      <c r="O35" s="316">
        <v>1.8691588785046729</v>
      </c>
      <c r="P35" s="315">
        <v>2</v>
      </c>
      <c r="Q35" s="316">
        <v>1.7699115044247788</v>
      </c>
      <c r="R35" s="315">
        <v>1</v>
      </c>
      <c r="S35" s="316">
        <v>0.92592592592592593</v>
      </c>
      <c r="T35" s="356"/>
      <c r="U35" s="314"/>
      <c r="V35" s="526"/>
      <c r="W35" s="526"/>
      <c r="X35" s="526"/>
      <c r="Y35" s="526"/>
      <c r="Z35" s="526"/>
      <c r="AA35" s="526"/>
      <c r="AB35" s="526"/>
      <c r="AC35" s="526"/>
      <c r="AD35" s="311"/>
    </row>
    <row r="36" spans="1:30" ht="20.100000000000001" customHeight="1">
      <c r="A36" s="311"/>
      <c r="B36" s="311"/>
      <c r="C36" s="526"/>
      <c r="D36" s="311" t="s">
        <v>1920</v>
      </c>
      <c r="E36" s="526"/>
      <c r="F36" s="531"/>
      <c r="G36" s="314"/>
      <c r="H36" s="356"/>
      <c r="I36" s="314"/>
      <c r="J36" s="356"/>
      <c r="K36" s="314"/>
      <c r="L36" s="356"/>
      <c r="M36" s="314"/>
      <c r="N36" s="315"/>
      <c r="O36" s="316"/>
      <c r="P36" s="315"/>
      <c r="Q36" s="316"/>
      <c r="R36" s="315"/>
      <c r="S36" s="316"/>
      <c r="T36" s="356"/>
      <c r="U36" s="314"/>
      <c r="V36" s="526"/>
      <c r="W36" s="526"/>
      <c r="X36" s="526"/>
      <c r="Y36" s="526"/>
      <c r="Z36" s="526"/>
      <c r="AA36" s="526"/>
      <c r="AB36" s="526"/>
      <c r="AC36" s="526"/>
      <c r="AD36" s="311"/>
    </row>
    <row r="37" spans="1:30" ht="20.100000000000001" customHeight="1">
      <c r="A37" s="311"/>
      <c r="B37" s="311"/>
      <c r="C37" s="526"/>
      <c r="D37" s="311" t="s">
        <v>1921</v>
      </c>
      <c r="E37" s="526"/>
      <c r="F37" s="531"/>
      <c r="G37" s="314"/>
      <c r="H37" s="356"/>
      <c r="I37" s="314"/>
      <c r="J37" s="356"/>
      <c r="K37" s="314"/>
      <c r="L37" s="356"/>
      <c r="M37" s="314"/>
      <c r="N37" s="315">
        <v>1</v>
      </c>
      <c r="O37" s="316">
        <v>0.93457943925233644</v>
      </c>
      <c r="P37" s="315">
        <v>1</v>
      </c>
      <c r="Q37" s="316">
        <v>0.88495575221238942</v>
      </c>
      <c r="R37" s="315">
        <v>1</v>
      </c>
      <c r="S37" s="316">
        <v>0.92592592592592593</v>
      </c>
      <c r="T37" s="356"/>
      <c r="U37" s="314"/>
      <c r="V37" s="526"/>
      <c r="W37" s="526"/>
      <c r="X37" s="526"/>
      <c r="Y37" s="526"/>
      <c r="Z37" s="526"/>
      <c r="AA37" s="526"/>
      <c r="AB37" s="526"/>
      <c r="AC37" s="526"/>
      <c r="AD37" s="311"/>
    </row>
    <row r="38" spans="1:30" ht="20.100000000000001" customHeight="1">
      <c r="A38" s="311"/>
      <c r="B38" s="311"/>
      <c r="C38" s="526"/>
      <c r="D38" s="311" t="s">
        <v>1922</v>
      </c>
      <c r="E38" s="526"/>
      <c r="F38" s="531">
        <v>2</v>
      </c>
      <c r="G38" s="314">
        <v>1.7241379310344827</v>
      </c>
      <c r="H38" s="356">
        <v>2</v>
      </c>
      <c r="I38" s="314">
        <v>1.7391304347826086</v>
      </c>
      <c r="J38" s="356">
        <v>2</v>
      </c>
      <c r="K38" s="314">
        <v>1.7699115044247788</v>
      </c>
      <c r="L38" s="356">
        <v>2</v>
      </c>
      <c r="M38" s="314">
        <v>1.8867924528301887</v>
      </c>
      <c r="N38" s="315">
        <v>2</v>
      </c>
      <c r="O38" s="316">
        <v>1.8691588785046729</v>
      </c>
      <c r="P38" s="315">
        <v>2</v>
      </c>
      <c r="Q38" s="316">
        <v>1.7699115044247788</v>
      </c>
      <c r="R38" s="315">
        <v>2</v>
      </c>
      <c r="S38" s="316">
        <v>1.8518518518518519</v>
      </c>
      <c r="T38" s="356"/>
      <c r="U38" s="314"/>
      <c r="V38" s="526"/>
      <c r="W38" s="526"/>
      <c r="X38" s="526"/>
      <c r="Y38" s="526"/>
      <c r="Z38" s="526"/>
      <c r="AA38" s="526"/>
      <c r="AB38" s="526"/>
      <c r="AC38" s="526"/>
      <c r="AD38" s="311"/>
    </row>
    <row r="39" spans="1:30" ht="20.100000000000001" customHeight="1">
      <c r="A39" s="311"/>
      <c r="B39" s="311"/>
      <c r="C39" s="526"/>
      <c r="D39" s="311" t="s">
        <v>1923</v>
      </c>
      <c r="E39" s="526"/>
      <c r="F39" s="531">
        <v>8</v>
      </c>
      <c r="G39" s="314">
        <v>6.8965517241379306</v>
      </c>
      <c r="H39" s="356">
        <v>7</v>
      </c>
      <c r="I39" s="314">
        <v>6.0869565217391308</v>
      </c>
      <c r="J39" s="356">
        <v>6</v>
      </c>
      <c r="K39" s="314">
        <v>5.3097345132743365</v>
      </c>
      <c r="L39" s="356">
        <v>6</v>
      </c>
      <c r="M39" s="314">
        <v>5.6603773584905666</v>
      </c>
      <c r="N39" s="315">
        <v>4</v>
      </c>
      <c r="O39" s="316">
        <v>3.7383177570093458</v>
      </c>
      <c r="P39" s="315">
        <v>5</v>
      </c>
      <c r="Q39" s="316">
        <v>4.4247787610619467</v>
      </c>
      <c r="R39" s="315">
        <v>7</v>
      </c>
      <c r="S39" s="316">
        <v>6.4814814814814818</v>
      </c>
      <c r="T39" s="356"/>
      <c r="U39" s="314"/>
      <c r="V39" s="526"/>
      <c r="W39" s="526"/>
      <c r="X39" s="526"/>
      <c r="Y39" s="526"/>
      <c r="Z39" s="526"/>
      <c r="AA39" s="526"/>
      <c r="AB39" s="526"/>
      <c r="AC39" s="526"/>
      <c r="AD39" s="311"/>
    </row>
    <row r="40" spans="1:30" ht="20.100000000000001" customHeight="1">
      <c r="A40" s="311"/>
      <c r="B40" s="311"/>
      <c r="C40" s="526"/>
      <c r="D40" s="311" t="s">
        <v>1924</v>
      </c>
      <c r="E40" s="526"/>
      <c r="F40" s="531">
        <v>1</v>
      </c>
      <c r="G40" s="314">
        <v>0.86206896551724133</v>
      </c>
      <c r="H40" s="356">
        <v>2</v>
      </c>
      <c r="I40" s="314">
        <v>1.7391304347826086</v>
      </c>
      <c r="J40" s="356">
        <v>2</v>
      </c>
      <c r="K40" s="314">
        <v>1.7699115044247788</v>
      </c>
      <c r="L40" s="356">
        <v>2</v>
      </c>
      <c r="M40" s="314">
        <v>1.8867924528301887</v>
      </c>
      <c r="N40" s="315">
        <v>2</v>
      </c>
      <c r="O40" s="316">
        <v>1.8691588785046729</v>
      </c>
      <c r="P40" s="315">
        <v>3</v>
      </c>
      <c r="Q40" s="316">
        <v>2.6548672566371683</v>
      </c>
      <c r="R40" s="315">
        <v>2</v>
      </c>
      <c r="S40" s="316">
        <v>1.8518518518518519</v>
      </c>
      <c r="T40" s="356"/>
      <c r="U40" s="314"/>
      <c r="V40" s="526"/>
      <c r="W40" s="526"/>
      <c r="X40" s="526"/>
      <c r="Y40" s="526"/>
      <c r="Z40" s="526"/>
      <c r="AA40" s="526"/>
      <c r="AB40" s="526"/>
      <c r="AC40" s="526"/>
      <c r="AD40" s="311"/>
    </row>
    <row r="41" spans="1:30" ht="20.100000000000001" customHeight="1">
      <c r="A41" s="311"/>
      <c r="B41" s="311"/>
      <c r="C41" s="526"/>
      <c r="D41" s="311" t="s">
        <v>7028</v>
      </c>
      <c r="E41" s="526"/>
      <c r="F41" s="531">
        <v>5</v>
      </c>
      <c r="G41" s="314">
        <v>4.3103448275862073</v>
      </c>
      <c r="H41" s="356">
        <v>5</v>
      </c>
      <c r="I41" s="314">
        <v>4.3478260869565215</v>
      </c>
      <c r="J41" s="356">
        <v>4</v>
      </c>
      <c r="K41" s="314">
        <v>3.5398230088495577</v>
      </c>
      <c r="L41" s="356">
        <v>4</v>
      </c>
      <c r="M41" s="314">
        <v>3.7735849056603774</v>
      </c>
      <c r="N41" s="315">
        <v>4</v>
      </c>
      <c r="O41" s="316">
        <v>3.7383177570093458</v>
      </c>
      <c r="P41" s="315">
        <v>5</v>
      </c>
      <c r="Q41" s="316">
        <v>4.4247787610619467</v>
      </c>
      <c r="R41" s="315">
        <v>3</v>
      </c>
      <c r="S41" s="316">
        <v>2.7777777777777777</v>
      </c>
      <c r="T41" s="356"/>
      <c r="U41" s="314"/>
      <c r="V41" s="526"/>
      <c r="W41" s="526"/>
      <c r="X41" s="526"/>
      <c r="Y41" s="526"/>
      <c r="Z41" s="526"/>
      <c r="AA41" s="526"/>
      <c r="AB41" s="526"/>
      <c r="AC41" s="526"/>
      <c r="AD41" s="311"/>
    </row>
    <row r="42" spans="1:30" ht="20.100000000000001" customHeight="1">
      <c r="A42" s="311"/>
      <c r="B42" s="311"/>
      <c r="C42" s="526"/>
      <c r="D42" s="311" t="s">
        <v>8329</v>
      </c>
      <c r="E42" s="526"/>
      <c r="F42" s="531">
        <v>12</v>
      </c>
      <c r="G42" s="314">
        <v>10.344827586206897</v>
      </c>
      <c r="H42" s="356">
        <v>11</v>
      </c>
      <c r="I42" s="314">
        <v>9.5652173913043477</v>
      </c>
      <c r="J42" s="356">
        <v>13</v>
      </c>
      <c r="K42" s="314">
        <v>11.504424778761061</v>
      </c>
      <c r="L42" s="356">
        <v>12</v>
      </c>
      <c r="M42" s="314">
        <v>11.320754716981133</v>
      </c>
      <c r="N42" s="315">
        <v>14</v>
      </c>
      <c r="O42" s="316">
        <v>13.084112149532711</v>
      </c>
      <c r="P42" s="315">
        <v>14</v>
      </c>
      <c r="Q42" s="316">
        <v>12.389380530973451</v>
      </c>
      <c r="R42" s="315">
        <v>14</v>
      </c>
      <c r="S42" s="316">
        <v>12.962962962962964</v>
      </c>
      <c r="T42" s="356"/>
      <c r="U42" s="314"/>
      <c r="V42" s="526"/>
      <c r="W42" s="526"/>
      <c r="X42" s="526"/>
      <c r="Y42" s="526"/>
      <c r="Z42" s="526"/>
      <c r="AA42" s="526"/>
      <c r="AB42" s="526"/>
      <c r="AC42" s="526"/>
      <c r="AD42" s="311"/>
    </row>
    <row r="43" spans="1:30" ht="20.100000000000001" customHeight="1">
      <c r="A43" s="311"/>
      <c r="B43" s="311"/>
      <c r="C43" s="526"/>
      <c r="D43" s="311" t="s">
        <v>7330</v>
      </c>
      <c r="E43" s="526"/>
      <c r="F43" s="531">
        <v>22</v>
      </c>
      <c r="G43" s="314">
        <v>18.96551724137931</v>
      </c>
      <c r="H43" s="356">
        <v>22</v>
      </c>
      <c r="I43" s="314">
        <v>19.130434782608695</v>
      </c>
      <c r="J43" s="356">
        <v>21</v>
      </c>
      <c r="K43" s="314">
        <v>18.584070796460178</v>
      </c>
      <c r="L43" s="356">
        <v>21</v>
      </c>
      <c r="M43" s="314">
        <v>19.811320754716981</v>
      </c>
      <c r="N43" s="315">
        <v>21</v>
      </c>
      <c r="O43" s="316">
        <v>19.626168224299064</v>
      </c>
      <c r="P43" s="315">
        <v>22</v>
      </c>
      <c r="Q43" s="316">
        <v>19.469026548672566</v>
      </c>
      <c r="R43" s="315">
        <v>21</v>
      </c>
      <c r="S43" s="316">
        <v>19.444444444444443</v>
      </c>
      <c r="T43" s="356"/>
      <c r="U43" s="314"/>
      <c r="V43" s="526"/>
      <c r="W43" s="526"/>
      <c r="X43" s="526"/>
      <c r="Y43" s="526"/>
      <c r="Z43" s="526"/>
      <c r="AA43" s="526"/>
      <c r="AB43" s="526"/>
      <c r="AC43" s="526"/>
      <c r="AD43" s="311"/>
    </row>
    <row r="44" spans="1:30" ht="20.100000000000001" customHeight="1">
      <c r="A44" s="311"/>
      <c r="B44" s="311"/>
      <c r="C44" s="526"/>
      <c r="D44" s="311" t="s">
        <v>8330</v>
      </c>
      <c r="E44" s="526"/>
      <c r="F44" s="531">
        <v>28</v>
      </c>
      <c r="G44" s="314">
        <v>24.137931034482758</v>
      </c>
      <c r="H44" s="356">
        <v>28</v>
      </c>
      <c r="I44" s="314">
        <v>24.347826086956523</v>
      </c>
      <c r="J44" s="356">
        <v>31</v>
      </c>
      <c r="K44" s="314">
        <v>27.43362831858407</v>
      </c>
      <c r="L44" s="356">
        <v>30</v>
      </c>
      <c r="M44" s="314">
        <v>28.30188679245283</v>
      </c>
      <c r="N44" s="315">
        <v>30</v>
      </c>
      <c r="O44" s="316">
        <v>28.037383177570092</v>
      </c>
      <c r="P44" s="315">
        <v>27</v>
      </c>
      <c r="Q44" s="316">
        <v>23.893805309734514</v>
      </c>
      <c r="R44" s="315">
        <v>26</v>
      </c>
      <c r="S44" s="316">
        <v>24.074074074074073</v>
      </c>
      <c r="T44" s="356"/>
      <c r="U44" s="314"/>
      <c r="V44" s="526"/>
      <c r="W44" s="526"/>
      <c r="X44" s="526"/>
      <c r="Y44" s="526"/>
      <c r="Z44" s="526"/>
      <c r="AA44" s="526"/>
      <c r="AB44" s="526"/>
      <c r="AC44" s="526"/>
      <c r="AD44" s="311"/>
    </row>
    <row r="45" spans="1:30" ht="20.100000000000001" customHeight="1">
      <c r="A45" s="311"/>
      <c r="B45" s="311"/>
      <c r="C45" s="526"/>
      <c r="D45" s="311" t="s">
        <v>8331</v>
      </c>
      <c r="E45" s="526"/>
      <c r="F45" s="531">
        <v>17</v>
      </c>
      <c r="G45" s="314">
        <v>14.655172413793103</v>
      </c>
      <c r="H45" s="356">
        <v>15</v>
      </c>
      <c r="I45" s="314">
        <v>13.043478260869565</v>
      </c>
      <c r="J45" s="356">
        <v>15</v>
      </c>
      <c r="K45" s="314">
        <v>13.274336283185841</v>
      </c>
      <c r="L45" s="356">
        <v>14</v>
      </c>
      <c r="M45" s="314">
        <v>13.20754716981132</v>
      </c>
      <c r="N45" s="315">
        <v>14</v>
      </c>
      <c r="O45" s="316">
        <v>13.084112149532711</v>
      </c>
      <c r="P45" s="315">
        <v>16</v>
      </c>
      <c r="Q45" s="316">
        <v>14.159292035398231</v>
      </c>
      <c r="R45" s="315">
        <v>15</v>
      </c>
      <c r="S45" s="316">
        <v>13.888888888888889</v>
      </c>
      <c r="T45" s="356"/>
      <c r="U45" s="314"/>
      <c r="V45" s="526"/>
      <c r="W45" s="526"/>
      <c r="X45" s="526"/>
      <c r="Y45" s="526"/>
      <c r="Z45" s="526"/>
      <c r="AA45" s="526"/>
      <c r="AB45" s="526"/>
      <c r="AC45" s="526"/>
      <c r="AD45" s="311"/>
    </row>
    <row r="46" spans="1:30" ht="20.100000000000001" customHeight="1">
      <c r="A46" s="311"/>
      <c r="B46" s="311"/>
      <c r="C46" s="526"/>
      <c r="D46" s="311" t="s">
        <v>8332</v>
      </c>
      <c r="E46" s="526"/>
      <c r="F46" s="531">
        <v>10</v>
      </c>
      <c r="G46" s="314">
        <v>8.6206896551724146</v>
      </c>
      <c r="H46" s="356">
        <v>11</v>
      </c>
      <c r="I46" s="314">
        <v>9.5652173913043477</v>
      </c>
      <c r="J46" s="356">
        <v>8</v>
      </c>
      <c r="K46" s="314">
        <v>7.0796460176991154</v>
      </c>
      <c r="L46" s="356">
        <v>7</v>
      </c>
      <c r="M46" s="314">
        <v>6.6037735849056602</v>
      </c>
      <c r="N46" s="315">
        <v>7</v>
      </c>
      <c r="O46" s="316">
        <v>6.5420560747663554</v>
      </c>
      <c r="P46" s="315">
        <v>8</v>
      </c>
      <c r="Q46" s="316">
        <v>7.0796460176991154</v>
      </c>
      <c r="R46" s="315">
        <v>9</v>
      </c>
      <c r="S46" s="316">
        <v>8.3333333333333339</v>
      </c>
      <c r="T46" s="356"/>
      <c r="U46" s="314"/>
      <c r="V46" s="526"/>
      <c r="W46" s="526"/>
      <c r="X46" s="526"/>
      <c r="Y46" s="526"/>
      <c r="Z46" s="526"/>
      <c r="AA46" s="526"/>
      <c r="AB46" s="526"/>
      <c r="AC46" s="526"/>
      <c r="AD46" s="311"/>
    </row>
    <row r="47" spans="1:30" ht="20.100000000000001" customHeight="1">
      <c r="A47" s="311"/>
      <c r="B47" s="311"/>
      <c r="C47" s="526"/>
      <c r="D47" s="311" t="s">
        <v>8165</v>
      </c>
      <c r="E47" s="526"/>
      <c r="F47" s="531"/>
      <c r="G47" s="314"/>
      <c r="H47" s="356"/>
      <c r="I47" s="314"/>
      <c r="J47" s="356"/>
      <c r="K47" s="314"/>
      <c r="L47" s="356">
        <v>1</v>
      </c>
      <c r="M47" s="314">
        <v>0.94339622641509435</v>
      </c>
      <c r="N47" s="356"/>
      <c r="O47" s="314"/>
      <c r="P47" s="356"/>
      <c r="Q47" s="314"/>
      <c r="R47" s="356"/>
      <c r="S47" s="314"/>
      <c r="T47" s="356"/>
      <c r="U47" s="314"/>
      <c r="V47" s="526"/>
      <c r="W47" s="526"/>
      <c r="X47" s="526"/>
      <c r="Y47" s="526"/>
      <c r="Z47" s="526"/>
      <c r="AA47" s="526"/>
      <c r="AB47" s="526"/>
      <c r="AC47" s="526"/>
      <c r="AD47" s="311"/>
    </row>
    <row r="48" spans="1:30" ht="20.100000000000001" customHeight="1">
      <c r="A48" s="311"/>
      <c r="B48" s="311"/>
      <c r="C48" s="526"/>
      <c r="D48" s="311" t="s">
        <v>3777</v>
      </c>
      <c r="E48" s="526"/>
      <c r="F48" s="531"/>
      <c r="G48" s="314"/>
      <c r="H48" s="356"/>
      <c r="I48" s="314"/>
      <c r="J48" s="356"/>
      <c r="K48" s="314"/>
      <c r="L48" s="356"/>
      <c r="M48" s="314"/>
      <c r="N48" s="356"/>
      <c r="O48" s="314"/>
      <c r="P48" s="356"/>
      <c r="Q48" s="314"/>
      <c r="R48" s="356"/>
      <c r="S48" s="314"/>
      <c r="T48" s="356"/>
      <c r="U48" s="314"/>
      <c r="V48" s="526"/>
      <c r="W48" s="526"/>
      <c r="X48" s="526"/>
      <c r="Y48" s="526"/>
      <c r="Z48" s="526"/>
      <c r="AA48" s="526"/>
      <c r="AB48" s="526"/>
      <c r="AC48" s="526"/>
      <c r="AD48" s="311"/>
    </row>
    <row r="49" spans="1:30" ht="20.100000000000001" customHeight="1">
      <c r="A49" s="374" t="s">
        <v>4130</v>
      </c>
      <c r="B49" s="374" t="s">
        <v>1323</v>
      </c>
      <c r="C49" s="358" t="s">
        <v>8328</v>
      </c>
      <c r="D49" s="476"/>
      <c r="E49" s="497"/>
      <c r="F49" s="443">
        <v>116</v>
      </c>
      <c r="G49" s="444">
        <v>100</v>
      </c>
      <c r="H49" s="443">
        <v>115</v>
      </c>
      <c r="I49" s="444">
        <v>100</v>
      </c>
      <c r="J49" s="443">
        <v>113</v>
      </c>
      <c r="K49" s="444">
        <v>100</v>
      </c>
      <c r="L49" s="443">
        <v>106</v>
      </c>
      <c r="M49" s="444">
        <v>100</v>
      </c>
      <c r="N49" s="471">
        <v>107</v>
      </c>
      <c r="O49" s="465">
        <v>100</v>
      </c>
      <c r="P49" s="471">
        <v>113</v>
      </c>
      <c r="Q49" s="465">
        <v>100</v>
      </c>
      <c r="R49" s="471">
        <v>108</v>
      </c>
      <c r="S49" s="465">
        <v>100</v>
      </c>
      <c r="T49" s="443"/>
      <c r="U49" s="444"/>
      <c r="V49" s="358" t="s">
        <v>7010</v>
      </c>
      <c r="W49" s="358" t="s">
        <v>7010</v>
      </c>
      <c r="X49" s="358" t="s">
        <v>7010</v>
      </c>
      <c r="Y49" s="358" t="s">
        <v>7010</v>
      </c>
      <c r="Z49" s="358" t="s">
        <v>7010</v>
      </c>
      <c r="AA49" s="358" t="s">
        <v>7010</v>
      </c>
      <c r="AB49" s="358" t="s">
        <v>7010</v>
      </c>
      <c r="AC49" s="358"/>
      <c r="AD49" s="374"/>
    </row>
    <row r="50" spans="1:30" ht="20.100000000000001" customHeight="1">
      <c r="A50" s="374" t="s">
        <v>4131</v>
      </c>
      <c r="B50" s="374" t="s">
        <v>83</v>
      </c>
      <c r="C50" s="358" t="s">
        <v>8328</v>
      </c>
      <c r="D50" s="374" t="s">
        <v>1352</v>
      </c>
      <c r="E50" s="497" t="s">
        <v>7329</v>
      </c>
      <c r="F50" s="443">
        <v>96</v>
      </c>
      <c r="G50" s="444">
        <v>82.758620689655174</v>
      </c>
      <c r="H50" s="443">
        <v>96</v>
      </c>
      <c r="I50" s="444">
        <v>83.478260869565219</v>
      </c>
      <c r="J50" s="443">
        <v>94</v>
      </c>
      <c r="K50" s="444">
        <v>83.185840707964601</v>
      </c>
      <c r="L50" s="443">
        <v>92</v>
      </c>
      <c r="M50" s="444">
        <v>86.8</v>
      </c>
      <c r="N50" s="471">
        <v>95</v>
      </c>
      <c r="O50" s="465">
        <v>88.8</v>
      </c>
      <c r="P50" s="471">
        <v>95</v>
      </c>
      <c r="Q50" s="465">
        <v>84.070796460176993</v>
      </c>
      <c r="R50" s="471">
        <v>98</v>
      </c>
      <c r="S50" s="465">
        <v>90.740740740740748</v>
      </c>
      <c r="T50" s="443"/>
      <c r="U50" s="444"/>
      <c r="V50" s="358" t="s">
        <v>7010</v>
      </c>
      <c r="W50" s="358" t="s">
        <v>7010</v>
      </c>
      <c r="X50" s="358" t="s">
        <v>7010</v>
      </c>
      <c r="Y50" s="358" t="s">
        <v>7010</v>
      </c>
      <c r="Z50" s="358" t="s">
        <v>7010</v>
      </c>
      <c r="AA50" s="358" t="s">
        <v>7010</v>
      </c>
      <c r="AB50" s="358" t="s">
        <v>7010</v>
      </c>
      <c r="AC50" s="358"/>
      <c r="AD50" s="374"/>
    </row>
    <row r="51" spans="1:30" ht="20.100000000000001" customHeight="1">
      <c r="A51" s="311"/>
      <c r="B51" s="311"/>
      <c r="C51" s="526"/>
      <c r="D51" s="311" t="s">
        <v>1353</v>
      </c>
      <c r="E51" s="205"/>
      <c r="F51" s="531">
        <v>20</v>
      </c>
      <c r="G51" s="314">
        <v>17.241379310344829</v>
      </c>
      <c r="H51" s="356">
        <v>19</v>
      </c>
      <c r="I51" s="314">
        <v>16.521739130434781</v>
      </c>
      <c r="J51" s="356">
        <v>19</v>
      </c>
      <c r="K51" s="314">
        <v>16.814159292035399</v>
      </c>
      <c r="L51" s="356">
        <v>14</v>
      </c>
      <c r="M51" s="314">
        <v>13.2</v>
      </c>
      <c r="N51" s="315">
        <v>12</v>
      </c>
      <c r="O51" s="316">
        <v>11.2</v>
      </c>
      <c r="P51" s="315">
        <v>18</v>
      </c>
      <c r="Q51" s="316">
        <v>15.929203539823009</v>
      </c>
      <c r="R51" s="315">
        <v>10</v>
      </c>
      <c r="S51" s="316">
        <v>9.2592592592592595</v>
      </c>
      <c r="T51" s="356"/>
      <c r="U51" s="314"/>
      <c r="V51" s="526"/>
      <c r="W51" s="526"/>
      <c r="X51" s="526"/>
      <c r="Y51" s="526"/>
      <c r="Z51" s="526"/>
      <c r="AA51" s="526"/>
      <c r="AB51" s="526"/>
      <c r="AC51" s="526"/>
      <c r="AD51" s="311"/>
    </row>
    <row r="52" spans="1:30" ht="20.100000000000001" customHeight="1">
      <c r="A52" s="311"/>
      <c r="B52" s="311"/>
      <c r="C52" s="526"/>
      <c r="D52" s="85" t="s">
        <v>7205</v>
      </c>
      <c r="E52" s="205"/>
      <c r="F52" s="531"/>
      <c r="G52" s="314"/>
      <c r="H52" s="356"/>
      <c r="I52" s="314"/>
      <c r="J52" s="356"/>
      <c r="K52" s="314"/>
      <c r="L52" s="356"/>
      <c r="M52" s="314"/>
      <c r="N52" s="356"/>
      <c r="O52" s="314"/>
      <c r="P52" s="356"/>
      <c r="Q52" s="314"/>
      <c r="R52" s="356"/>
      <c r="S52" s="314"/>
      <c r="T52" s="356"/>
      <c r="U52" s="314"/>
      <c r="V52" s="526"/>
      <c r="W52" s="526"/>
      <c r="X52" s="526"/>
      <c r="Y52" s="526"/>
      <c r="Z52" s="526"/>
      <c r="AA52" s="526"/>
      <c r="AB52" s="526"/>
      <c r="AC52" s="526"/>
      <c r="AD52" s="311"/>
    </row>
    <row r="53" spans="1:30" ht="20.100000000000001" customHeight="1">
      <c r="A53" s="311"/>
      <c r="B53" s="311"/>
      <c r="C53" s="526"/>
      <c r="D53" s="85" t="s">
        <v>6738</v>
      </c>
      <c r="E53" s="526"/>
      <c r="F53" s="531"/>
      <c r="G53" s="314"/>
      <c r="H53" s="356"/>
      <c r="I53" s="314"/>
      <c r="J53" s="356"/>
      <c r="K53" s="314"/>
      <c r="L53" s="356"/>
      <c r="M53" s="314"/>
      <c r="N53" s="356"/>
      <c r="O53" s="314"/>
      <c r="P53" s="356"/>
      <c r="Q53" s="314"/>
      <c r="R53" s="356"/>
      <c r="S53" s="314"/>
      <c r="T53" s="356"/>
      <c r="U53" s="314"/>
      <c r="V53" s="526"/>
      <c r="W53" s="526"/>
      <c r="X53" s="526"/>
      <c r="Y53" s="526"/>
      <c r="Z53" s="526"/>
      <c r="AA53" s="526"/>
      <c r="AB53" s="526"/>
      <c r="AC53" s="526"/>
      <c r="AD53" s="311"/>
    </row>
    <row r="54" spans="1:30" ht="20.100000000000001" customHeight="1">
      <c r="A54" s="374" t="s">
        <v>4132</v>
      </c>
      <c r="B54" s="374" t="s">
        <v>84</v>
      </c>
      <c r="C54" s="358" t="s">
        <v>8328</v>
      </c>
      <c r="D54" s="374" t="s">
        <v>1853</v>
      </c>
      <c r="E54" s="527"/>
      <c r="F54" s="443"/>
      <c r="G54" s="444"/>
      <c r="H54" s="443"/>
      <c r="I54" s="444"/>
      <c r="J54" s="443"/>
      <c r="K54" s="444"/>
      <c r="L54" s="443"/>
      <c r="M54" s="444"/>
      <c r="N54" s="471">
        <v>1</v>
      </c>
      <c r="O54" s="465">
        <v>0.9</v>
      </c>
      <c r="P54" s="471">
        <v>1</v>
      </c>
      <c r="Q54" s="465">
        <v>0.88495575221238942</v>
      </c>
      <c r="R54" s="471">
        <v>1</v>
      </c>
      <c r="S54" s="465">
        <v>0.92592592592592593</v>
      </c>
      <c r="T54" s="443"/>
      <c r="U54" s="444"/>
      <c r="V54" s="358" t="s">
        <v>7010</v>
      </c>
      <c r="W54" s="358" t="s">
        <v>7010</v>
      </c>
      <c r="X54" s="358" t="s">
        <v>7010</v>
      </c>
      <c r="Y54" s="358" t="s">
        <v>7010</v>
      </c>
      <c r="Z54" s="358" t="s">
        <v>7010</v>
      </c>
      <c r="AA54" s="358" t="s">
        <v>7010</v>
      </c>
      <c r="AB54" s="358" t="s">
        <v>7010</v>
      </c>
      <c r="AC54" s="358"/>
      <c r="AD54" s="374"/>
    </row>
    <row r="55" spans="1:30" ht="20.100000000000001" customHeight="1">
      <c r="A55" s="311"/>
      <c r="B55" s="311"/>
      <c r="C55" s="526"/>
      <c r="D55" s="311" t="s">
        <v>1854</v>
      </c>
      <c r="E55" s="526"/>
      <c r="F55" s="531">
        <v>116</v>
      </c>
      <c r="G55" s="314">
        <v>100</v>
      </c>
      <c r="H55" s="356">
        <v>115</v>
      </c>
      <c r="I55" s="314">
        <v>100</v>
      </c>
      <c r="J55" s="356">
        <v>113</v>
      </c>
      <c r="K55" s="314">
        <v>100</v>
      </c>
      <c r="L55" s="356">
        <v>106</v>
      </c>
      <c r="M55" s="314">
        <v>100</v>
      </c>
      <c r="N55" s="315">
        <v>106</v>
      </c>
      <c r="O55" s="316">
        <v>99.1</v>
      </c>
      <c r="P55" s="315">
        <v>112</v>
      </c>
      <c r="Q55" s="316">
        <v>99.115044247787608</v>
      </c>
      <c r="R55" s="315">
        <v>107</v>
      </c>
      <c r="S55" s="316">
        <v>99.074074074074076</v>
      </c>
      <c r="T55" s="356"/>
      <c r="U55" s="314"/>
      <c r="V55" s="526"/>
      <c r="W55" s="526"/>
      <c r="X55" s="526"/>
      <c r="Y55" s="526"/>
      <c r="Z55" s="526"/>
      <c r="AA55" s="526"/>
      <c r="AB55" s="526"/>
      <c r="AC55" s="526"/>
      <c r="AD55" s="311"/>
    </row>
    <row r="56" spans="1:30" ht="20.100000000000001" customHeight="1">
      <c r="A56" s="374" t="s">
        <v>4133</v>
      </c>
      <c r="B56" s="374" t="s">
        <v>85</v>
      </c>
      <c r="C56" s="358" t="s">
        <v>4311</v>
      </c>
      <c r="D56" s="374" t="s">
        <v>7641</v>
      </c>
      <c r="E56" s="497"/>
      <c r="F56" s="443">
        <v>116</v>
      </c>
      <c r="G56" s="444">
        <v>100</v>
      </c>
      <c r="H56" s="443">
        <v>115</v>
      </c>
      <c r="I56" s="444">
        <v>100</v>
      </c>
      <c r="J56" s="443">
        <v>113</v>
      </c>
      <c r="K56" s="444">
        <v>100</v>
      </c>
      <c r="L56" s="443">
        <v>106</v>
      </c>
      <c r="M56" s="444">
        <v>100</v>
      </c>
      <c r="N56" s="471">
        <v>106</v>
      </c>
      <c r="O56" s="465">
        <v>99.1</v>
      </c>
      <c r="P56" s="471">
        <v>112</v>
      </c>
      <c r="Q56" s="465">
        <v>99.1</v>
      </c>
      <c r="R56" s="471"/>
      <c r="S56" s="465"/>
      <c r="T56" s="443"/>
      <c r="U56" s="444"/>
      <c r="V56" s="358" t="s">
        <v>7010</v>
      </c>
      <c r="W56" s="358" t="s">
        <v>7010</v>
      </c>
      <c r="X56" s="358" t="s">
        <v>7010</v>
      </c>
      <c r="Y56" s="358" t="s">
        <v>7010</v>
      </c>
      <c r="Z56" s="358" t="s">
        <v>7010</v>
      </c>
      <c r="AA56" s="358" t="s">
        <v>7010</v>
      </c>
      <c r="AB56" s="358" t="s">
        <v>7010</v>
      </c>
      <c r="AC56" s="358"/>
      <c r="AD56" s="374"/>
    </row>
    <row r="57" spans="1:30" ht="20.100000000000001" customHeight="1">
      <c r="A57" s="311"/>
      <c r="B57" s="311"/>
      <c r="C57" s="526"/>
      <c r="D57" s="311" t="s">
        <v>8335</v>
      </c>
      <c r="E57" s="205"/>
      <c r="F57" s="531"/>
      <c r="G57" s="314"/>
      <c r="H57" s="356"/>
      <c r="I57" s="314"/>
      <c r="J57" s="356"/>
      <c r="K57" s="314"/>
      <c r="L57" s="356"/>
      <c r="M57" s="314"/>
      <c r="N57" s="315">
        <v>1</v>
      </c>
      <c r="O57" s="316">
        <v>0.9</v>
      </c>
      <c r="P57" s="315">
        <v>1</v>
      </c>
      <c r="Q57" s="316">
        <v>0.9</v>
      </c>
      <c r="R57" s="315">
        <v>1</v>
      </c>
      <c r="S57" s="316">
        <v>100</v>
      </c>
      <c r="T57" s="356"/>
      <c r="U57" s="314"/>
      <c r="V57" s="526"/>
      <c r="W57" s="526"/>
      <c r="X57" s="526"/>
      <c r="Y57" s="526"/>
      <c r="Z57" s="526"/>
      <c r="AA57" s="526"/>
      <c r="AB57" s="526"/>
      <c r="AC57" s="526"/>
      <c r="AD57" s="311"/>
    </row>
    <row r="58" spans="1:30" ht="20.100000000000001" customHeight="1">
      <c r="A58" s="311"/>
      <c r="B58" s="311"/>
      <c r="C58" s="526"/>
      <c r="D58" s="311" t="s">
        <v>6909</v>
      </c>
      <c r="E58" s="526"/>
      <c r="F58" s="531"/>
      <c r="G58" s="314"/>
      <c r="H58" s="356"/>
      <c r="I58" s="314"/>
      <c r="J58" s="356"/>
      <c r="K58" s="314"/>
      <c r="L58" s="356"/>
      <c r="M58" s="314"/>
      <c r="N58" s="356"/>
      <c r="O58" s="314"/>
      <c r="P58" s="356"/>
      <c r="Q58" s="314"/>
      <c r="R58" s="356"/>
      <c r="S58" s="314"/>
      <c r="T58" s="356"/>
      <c r="U58" s="314"/>
      <c r="V58" s="526"/>
      <c r="W58" s="526"/>
      <c r="X58" s="526"/>
      <c r="Y58" s="526"/>
      <c r="Z58" s="526"/>
      <c r="AA58" s="526"/>
      <c r="AB58" s="526"/>
      <c r="AC58" s="526"/>
      <c r="AD58" s="311"/>
    </row>
    <row r="59" spans="1:30" ht="20.100000000000001" customHeight="1">
      <c r="A59" s="311"/>
      <c r="B59" s="311"/>
      <c r="C59" s="526"/>
      <c r="D59" s="311" t="s">
        <v>8336</v>
      </c>
      <c r="E59" s="526"/>
      <c r="F59" s="531"/>
      <c r="G59" s="314"/>
      <c r="H59" s="356"/>
      <c r="I59" s="314"/>
      <c r="J59" s="356"/>
      <c r="K59" s="314"/>
      <c r="L59" s="356"/>
      <c r="M59" s="314"/>
      <c r="N59" s="356"/>
      <c r="O59" s="314"/>
      <c r="P59" s="356"/>
      <c r="Q59" s="314"/>
      <c r="R59" s="356"/>
      <c r="S59" s="314"/>
      <c r="T59" s="356"/>
      <c r="U59" s="314"/>
      <c r="V59" s="526"/>
      <c r="W59" s="526"/>
      <c r="X59" s="526"/>
      <c r="Y59" s="526"/>
      <c r="Z59" s="526"/>
      <c r="AA59" s="526"/>
      <c r="AB59" s="526"/>
      <c r="AC59" s="526"/>
      <c r="AD59" s="311"/>
    </row>
    <row r="60" spans="1:30" ht="20.100000000000001" customHeight="1">
      <c r="A60" s="311"/>
      <c r="B60" s="311"/>
      <c r="C60" s="526"/>
      <c r="D60" s="311" t="s">
        <v>8337</v>
      </c>
      <c r="E60" s="526"/>
      <c r="F60" s="531"/>
      <c r="G60" s="314"/>
      <c r="H60" s="356"/>
      <c r="I60" s="314"/>
      <c r="J60" s="356"/>
      <c r="K60" s="314"/>
      <c r="L60" s="356"/>
      <c r="M60" s="314"/>
      <c r="N60" s="356"/>
      <c r="O60" s="314"/>
      <c r="P60" s="356"/>
      <c r="Q60" s="314"/>
      <c r="R60" s="356"/>
      <c r="S60" s="314"/>
      <c r="T60" s="356"/>
      <c r="U60" s="314"/>
      <c r="V60" s="526"/>
      <c r="W60" s="526"/>
      <c r="X60" s="526"/>
      <c r="Y60" s="526"/>
      <c r="Z60" s="526"/>
      <c r="AA60" s="526"/>
      <c r="AB60" s="526"/>
      <c r="AC60" s="526"/>
      <c r="AD60" s="311"/>
    </row>
    <row r="61" spans="1:30" ht="20.100000000000001" customHeight="1">
      <c r="A61" s="374" t="s">
        <v>4134</v>
      </c>
      <c r="B61" s="374" t="s">
        <v>86</v>
      </c>
      <c r="C61" s="358" t="s">
        <v>4311</v>
      </c>
      <c r="D61" s="374" t="s">
        <v>7641</v>
      </c>
      <c r="E61" s="497"/>
      <c r="F61" s="443"/>
      <c r="G61" s="444"/>
      <c r="H61" s="443"/>
      <c r="I61" s="444"/>
      <c r="J61" s="443"/>
      <c r="K61" s="444"/>
      <c r="L61" s="443"/>
      <c r="M61" s="444"/>
      <c r="N61" s="443"/>
      <c r="O61" s="444"/>
      <c r="P61" s="443"/>
      <c r="Q61" s="444"/>
      <c r="R61" s="443"/>
      <c r="S61" s="444"/>
      <c r="T61" s="443"/>
      <c r="U61" s="444"/>
      <c r="V61" s="358" t="s">
        <v>7010</v>
      </c>
      <c r="W61" s="358" t="s">
        <v>7010</v>
      </c>
      <c r="X61" s="358" t="s">
        <v>7010</v>
      </c>
      <c r="Y61" s="358" t="s">
        <v>7010</v>
      </c>
      <c r="Z61" s="358" t="s">
        <v>7010</v>
      </c>
      <c r="AA61" s="358" t="s">
        <v>7010</v>
      </c>
      <c r="AB61" s="358" t="s">
        <v>7010</v>
      </c>
      <c r="AC61" s="358"/>
      <c r="AD61" s="374"/>
    </row>
    <row r="62" spans="1:30" ht="20.100000000000001" customHeight="1">
      <c r="A62" s="311"/>
      <c r="B62" s="311"/>
      <c r="C62" s="452"/>
      <c r="D62" s="311" t="s">
        <v>8335</v>
      </c>
      <c r="E62" s="205"/>
      <c r="F62" s="531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56"/>
      <c r="S62" s="314"/>
      <c r="T62" s="356"/>
      <c r="U62" s="314"/>
      <c r="V62" s="452"/>
      <c r="W62" s="452"/>
      <c r="X62" s="452"/>
      <c r="Y62" s="452"/>
      <c r="Z62" s="452"/>
      <c r="AA62" s="452"/>
      <c r="AB62" s="452"/>
      <c r="AC62" s="452"/>
      <c r="AD62" s="311"/>
    </row>
    <row r="63" spans="1:30" ht="20.100000000000001" customHeight="1">
      <c r="A63" s="311"/>
      <c r="B63" s="311"/>
      <c r="C63" s="526"/>
      <c r="D63" s="311" t="s">
        <v>6909</v>
      </c>
      <c r="E63" s="526"/>
      <c r="F63" s="531"/>
      <c r="G63" s="314"/>
      <c r="H63" s="356"/>
      <c r="I63" s="314"/>
      <c r="J63" s="356"/>
      <c r="K63" s="314"/>
      <c r="L63" s="356"/>
      <c r="M63" s="314"/>
      <c r="N63" s="356"/>
      <c r="O63" s="314"/>
      <c r="P63" s="356"/>
      <c r="Q63" s="314"/>
      <c r="R63" s="356"/>
      <c r="S63" s="314"/>
      <c r="T63" s="356"/>
      <c r="U63" s="314"/>
      <c r="V63" s="526"/>
      <c r="W63" s="526"/>
      <c r="X63" s="526"/>
      <c r="Y63" s="526"/>
      <c r="Z63" s="526"/>
      <c r="AA63" s="526"/>
      <c r="AB63" s="526"/>
      <c r="AC63" s="526"/>
      <c r="AD63" s="311"/>
    </row>
    <row r="64" spans="1:30" ht="20.100000000000001" customHeight="1">
      <c r="A64" s="311"/>
      <c r="B64" s="311"/>
      <c r="C64" s="526"/>
      <c r="D64" s="311" t="s">
        <v>8336</v>
      </c>
      <c r="E64" s="526"/>
      <c r="F64" s="531"/>
      <c r="G64" s="314"/>
      <c r="H64" s="356"/>
      <c r="I64" s="314"/>
      <c r="J64" s="356"/>
      <c r="K64" s="314"/>
      <c r="L64" s="356"/>
      <c r="M64" s="314"/>
      <c r="N64" s="356"/>
      <c r="O64" s="314"/>
      <c r="P64" s="356"/>
      <c r="Q64" s="314"/>
      <c r="R64" s="356"/>
      <c r="S64" s="314"/>
      <c r="T64" s="356"/>
      <c r="U64" s="314"/>
      <c r="V64" s="526"/>
      <c r="W64" s="526"/>
      <c r="X64" s="526"/>
      <c r="Y64" s="526"/>
      <c r="Z64" s="526"/>
      <c r="AA64" s="526"/>
      <c r="AB64" s="526"/>
      <c r="AC64" s="526"/>
      <c r="AD64" s="311"/>
    </row>
    <row r="65" spans="1:31" ht="20.100000000000001" customHeight="1">
      <c r="A65" s="311"/>
      <c r="B65" s="311"/>
      <c r="C65" s="526"/>
      <c r="D65" s="311" t="s">
        <v>8337</v>
      </c>
      <c r="E65" s="526"/>
      <c r="F65" s="531"/>
      <c r="G65" s="314"/>
      <c r="H65" s="356"/>
      <c r="I65" s="314"/>
      <c r="J65" s="356"/>
      <c r="K65" s="314"/>
      <c r="L65" s="356"/>
      <c r="M65" s="314"/>
      <c r="N65" s="356"/>
      <c r="O65" s="314"/>
      <c r="P65" s="356"/>
      <c r="Q65" s="314"/>
      <c r="R65" s="356"/>
      <c r="S65" s="314"/>
      <c r="T65" s="356"/>
      <c r="U65" s="314"/>
      <c r="V65" s="526"/>
      <c r="W65" s="526"/>
      <c r="X65" s="526"/>
      <c r="Y65" s="526"/>
      <c r="Z65" s="526"/>
      <c r="AA65" s="526"/>
      <c r="AB65" s="526"/>
      <c r="AC65" s="526"/>
      <c r="AD65" s="311"/>
    </row>
    <row r="66" spans="1:31" ht="20.100000000000001" customHeight="1">
      <c r="A66" s="374" t="s">
        <v>4135</v>
      </c>
      <c r="B66" s="374" t="s">
        <v>87</v>
      </c>
      <c r="C66" s="358" t="s">
        <v>4311</v>
      </c>
      <c r="D66" s="374" t="s">
        <v>7641</v>
      </c>
      <c r="E66" s="497"/>
      <c r="F66" s="443"/>
      <c r="G66" s="444"/>
      <c r="H66" s="443"/>
      <c r="I66" s="444"/>
      <c r="J66" s="443"/>
      <c r="K66" s="444"/>
      <c r="L66" s="443"/>
      <c r="M66" s="444"/>
      <c r="N66" s="443"/>
      <c r="O66" s="444"/>
      <c r="P66" s="443"/>
      <c r="Q66" s="444"/>
      <c r="R66" s="443"/>
      <c r="S66" s="444"/>
      <c r="T66" s="443"/>
      <c r="U66" s="444"/>
      <c r="V66" s="358" t="s">
        <v>7010</v>
      </c>
      <c r="W66" s="358" t="s">
        <v>7010</v>
      </c>
      <c r="X66" s="358" t="s">
        <v>7010</v>
      </c>
      <c r="Y66" s="358" t="s">
        <v>7010</v>
      </c>
      <c r="Z66" s="358" t="s">
        <v>7010</v>
      </c>
      <c r="AA66" s="358" t="s">
        <v>7010</v>
      </c>
      <c r="AB66" s="358" t="s">
        <v>7010</v>
      </c>
      <c r="AC66" s="358"/>
      <c r="AD66" s="374"/>
    </row>
    <row r="67" spans="1:31" ht="20.100000000000001" customHeight="1">
      <c r="A67" s="311"/>
      <c r="B67" s="311"/>
      <c r="C67" s="452"/>
      <c r="D67" s="311" t="s">
        <v>8335</v>
      </c>
      <c r="E67" s="205"/>
      <c r="F67" s="531"/>
      <c r="G67" s="314"/>
      <c r="H67" s="356"/>
      <c r="I67" s="314"/>
      <c r="J67" s="356"/>
      <c r="K67" s="314"/>
      <c r="L67" s="356"/>
      <c r="M67" s="314"/>
      <c r="N67" s="356"/>
      <c r="O67" s="314"/>
      <c r="P67" s="356"/>
      <c r="Q67" s="314"/>
      <c r="R67" s="356"/>
      <c r="S67" s="314"/>
      <c r="T67" s="356"/>
      <c r="U67" s="314"/>
      <c r="V67" s="452"/>
      <c r="W67" s="452"/>
      <c r="X67" s="452"/>
      <c r="Y67" s="452"/>
      <c r="Z67" s="452"/>
      <c r="AA67" s="452"/>
      <c r="AB67" s="452"/>
      <c r="AC67" s="452"/>
      <c r="AD67" s="311"/>
    </row>
    <row r="68" spans="1:31" ht="20.100000000000001" customHeight="1">
      <c r="A68" s="311"/>
      <c r="B68" s="311"/>
      <c r="C68" s="526"/>
      <c r="D68" s="311" t="s">
        <v>6909</v>
      </c>
      <c r="E68" s="526"/>
      <c r="F68" s="531"/>
      <c r="G68" s="314"/>
      <c r="H68" s="356"/>
      <c r="I68" s="314"/>
      <c r="J68" s="356"/>
      <c r="K68" s="314"/>
      <c r="L68" s="356"/>
      <c r="M68" s="314"/>
      <c r="N68" s="356"/>
      <c r="O68" s="314"/>
      <c r="P68" s="356"/>
      <c r="Q68" s="314"/>
      <c r="R68" s="356"/>
      <c r="S68" s="314"/>
      <c r="T68" s="356"/>
      <c r="U68" s="314"/>
      <c r="V68" s="526"/>
      <c r="W68" s="526"/>
      <c r="X68" s="526"/>
      <c r="Y68" s="526"/>
      <c r="Z68" s="526"/>
      <c r="AA68" s="526"/>
      <c r="AB68" s="526"/>
      <c r="AC68" s="526"/>
      <c r="AD68" s="311"/>
    </row>
    <row r="69" spans="1:31" ht="20.100000000000001" customHeight="1">
      <c r="A69" s="311"/>
      <c r="B69" s="311"/>
      <c r="C69" s="526"/>
      <c r="D69" s="311" t="s">
        <v>8336</v>
      </c>
      <c r="E69" s="526"/>
      <c r="F69" s="531"/>
      <c r="G69" s="314"/>
      <c r="H69" s="356"/>
      <c r="I69" s="314"/>
      <c r="J69" s="356"/>
      <c r="K69" s="314"/>
      <c r="L69" s="356"/>
      <c r="M69" s="314"/>
      <c r="N69" s="356"/>
      <c r="O69" s="314"/>
      <c r="P69" s="356"/>
      <c r="Q69" s="314"/>
      <c r="R69" s="356"/>
      <c r="S69" s="314"/>
      <c r="T69" s="356"/>
      <c r="U69" s="314"/>
      <c r="V69" s="526"/>
      <c r="W69" s="526"/>
      <c r="X69" s="526"/>
      <c r="Y69" s="526"/>
      <c r="Z69" s="526"/>
      <c r="AA69" s="526"/>
      <c r="AB69" s="526"/>
      <c r="AC69" s="526"/>
      <c r="AD69" s="311"/>
    </row>
    <row r="70" spans="1:31" ht="20.100000000000001" customHeight="1">
      <c r="A70" s="311"/>
      <c r="B70" s="311"/>
      <c r="C70" s="526"/>
      <c r="D70" s="311" t="s">
        <v>8337</v>
      </c>
      <c r="E70" s="526"/>
      <c r="F70" s="531"/>
      <c r="G70" s="314"/>
      <c r="H70" s="356"/>
      <c r="I70" s="314"/>
      <c r="J70" s="356"/>
      <c r="K70" s="314"/>
      <c r="L70" s="356"/>
      <c r="M70" s="314"/>
      <c r="N70" s="356"/>
      <c r="O70" s="314"/>
      <c r="P70" s="356"/>
      <c r="Q70" s="314"/>
      <c r="R70" s="356"/>
      <c r="S70" s="314"/>
      <c r="T70" s="356"/>
      <c r="U70" s="314"/>
      <c r="V70" s="526"/>
      <c r="W70" s="526"/>
      <c r="X70" s="526"/>
      <c r="Y70" s="526"/>
      <c r="Z70" s="526"/>
      <c r="AA70" s="526"/>
      <c r="AB70" s="526"/>
      <c r="AC70" s="526"/>
      <c r="AD70" s="311"/>
    </row>
    <row r="71" spans="1:31" ht="20.100000000000001" customHeight="1">
      <c r="A71" s="374" t="s">
        <v>4136</v>
      </c>
      <c r="B71" s="374" t="s">
        <v>88</v>
      </c>
      <c r="C71" s="358" t="s">
        <v>4311</v>
      </c>
      <c r="D71" s="374" t="s">
        <v>7641</v>
      </c>
      <c r="E71" s="497"/>
      <c r="F71" s="443"/>
      <c r="G71" s="444"/>
      <c r="H71" s="443"/>
      <c r="I71" s="444"/>
      <c r="J71" s="443"/>
      <c r="K71" s="444"/>
      <c r="L71" s="443"/>
      <c r="M71" s="444"/>
      <c r="N71" s="443"/>
      <c r="O71" s="444"/>
      <c r="P71" s="443"/>
      <c r="Q71" s="444"/>
      <c r="R71" s="443"/>
      <c r="S71" s="444"/>
      <c r="T71" s="443"/>
      <c r="U71" s="444"/>
      <c r="V71" s="358" t="s">
        <v>7010</v>
      </c>
      <c r="W71" s="358" t="s">
        <v>7010</v>
      </c>
      <c r="X71" s="358" t="s">
        <v>7010</v>
      </c>
      <c r="Y71" s="358" t="s">
        <v>7010</v>
      </c>
      <c r="Z71" s="358" t="s">
        <v>7010</v>
      </c>
      <c r="AA71" s="358" t="s">
        <v>7010</v>
      </c>
      <c r="AB71" s="358" t="s">
        <v>7010</v>
      </c>
      <c r="AC71" s="358"/>
      <c r="AD71" s="374"/>
    </row>
    <row r="72" spans="1:31" ht="20.100000000000001" customHeight="1">
      <c r="A72" s="311"/>
      <c r="B72" s="311"/>
      <c r="C72" s="526"/>
      <c r="D72" s="311" t="s">
        <v>8335</v>
      </c>
      <c r="E72" s="205"/>
      <c r="F72" s="531"/>
      <c r="G72" s="314"/>
      <c r="H72" s="356"/>
      <c r="I72" s="314"/>
      <c r="J72" s="356"/>
      <c r="K72" s="314"/>
      <c r="L72" s="356"/>
      <c r="M72" s="314"/>
      <c r="N72" s="356"/>
      <c r="O72" s="314"/>
      <c r="P72" s="356"/>
      <c r="Q72" s="314"/>
      <c r="R72" s="356"/>
      <c r="S72" s="314"/>
      <c r="T72" s="356"/>
      <c r="U72" s="314"/>
      <c r="V72" s="526"/>
      <c r="W72" s="526"/>
      <c r="X72" s="526"/>
      <c r="Y72" s="526"/>
      <c r="Z72" s="526"/>
      <c r="AA72" s="526"/>
      <c r="AB72" s="526"/>
      <c r="AC72" s="526"/>
      <c r="AD72" s="311"/>
    </row>
    <row r="73" spans="1:31" ht="20.100000000000001" customHeight="1">
      <c r="A73" s="311"/>
      <c r="B73" s="311"/>
      <c r="C73" s="526"/>
      <c r="D73" s="311" t="s">
        <v>6909</v>
      </c>
      <c r="E73" s="526"/>
      <c r="F73" s="531"/>
      <c r="G73" s="314"/>
      <c r="H73" s="356"/>
      <c r="I73" s="314"/>
      <c r="J73" s="356"/>
      <c r="K73" s="314"/>
      <c r="L73" s="356"/>
      <c r="M73" s="314"/>
      <c r="N73" s="356"/>
      <c r="O73" s="314"/>
      <c r="P73" s="356"/>
      <c r="Q73" s="314"/>
      <c r="R73" s="356"/>
      <c r="S73" s="314"/>
      <c r="T73" s="356"/>
      <c r="U73" s="314"/>
      <c r="V73" s="526"/>
      <c r="W73" s="526"/>
      <c r="X73" s="526"/>
      <c r="Y73" s="526"/>
      <c r="Z73" s="526"/>
      <c r="AA73" s="526"/>
      <c r="AB73" s="526"/>
      <c r="AC73" s="526"/>
      <c r="AD73" s="311"/>
    </row>
    <row r="74" spans="1:31" ht="20.100000000000001" customHeight="1">
      <c r="A74" s="311"/>
      <c r="B74" s="311"/>
      <c r="C74" s="526"/>
      <c r="D74" s="311" t="s">
        <v>8336</v>
      </c>
      <c r="E74" s="526"/>
      <c r="F74" s="531"/>
      <c r="G74" s="314"/>
      <c r="H74" s="356"/>
      <c r="I74" s="314"/>
      <c r="J74" s="356"/>
      <c r="K74" s="314"/>
      <c r="L74" s="356"/>
      <c r="M74" s="314"/>
      <c r="N74" s="356"/>
      <c r="O74" s="314"/>
      <c r="P74" s="356"/>
      <c r="Q74" s="314"/>
      <c r="R74" s="356"/>
      <c r="S74" s="314"/>
      <c r="T74" s="356"/>
      <c r="U74" s="314"/>
      <c r="V74" s="526"/>
      <c r="W74" s="526"/>
      <c r="X74" s="526"/>
      <c r="Y74" s="526"/>
      <c r="Z74" s="526"/>
      <c r="AA74" s="526"/>
      <c r="AB74" s="526"/>
      <c r="AC74" s="526"/>
      <c r="AD74" s="311"/>
    </row>
    <row r="75" spans="1:31" ht="20.100000000000001" customHeight="1">
      <c r="A75" s="311"/>
      <c r="B75" s="311"/>
      <c r="C75" s="526"/>
      <c r="D75" s="311" t="s">
        <v>8337</v>
      </c>
      <c r="E75" s="526"/>
      <c r="F75" s="531"/>
      <c r="G75" s="314"/>
      <c r="H75" s="356"/>
      <c r="I75" s="314"/>
      <c r="J75" s="356"/>
      <c r="K75" s="314"/>
      <c r="L75" s="356"/>
      <c r="M75" s="314"/>
      <c r="N75" s="356"/>
      <c r="O75" s="314"/>
      <c r="P75" s="356"/>
      <c r="Q75" s="314"/>
      <c r="R75" s="356"/>
      <c r="S75" s="314"/>
      <c r="T75" s="356"/>
      <c r="U75" s="314"/>
      <c r="V75" s="526"/>
      <c r="W75" s="526"/>
      <c r="X75" s="526"/>
      <c r="Y75" s="526"/>
      <c r="Z75" s="526"/>
      <c r="AA75" s="526"/>
      <c r="AB75" s="526"/>
      <c r="AC75" s="526"/>
      <c r="AD75" s="311"/>
    </row>
    <row r="76" spans="1:31" ht="20.100000000000001" customHeight="1">
      <c r="A76" s="374" t="s">
        <v>4137</v>
      </c>
      <c r="B76" s="374" t="s">
        <v>90</v>
      </c>
      <c r="C76" s="358" t="s">
        <v>4311</v>
      </c>
      <c r="D76" s="374"/>
      <c r="E76" s="527"/>
      <c r="F76" s="443"/>
      <c r="G76" s="444"/>
      <c r="H76" s="443"/>
      <c r="I76" s="444"/>
      <c r="J76" s="443"/>
      <c r="K76" s="444"/>
      <c r="L76" s="443"/>
      <c r="M76" s="444"/>
      <c r="N76" s="471">
        <v>1</v>
      </c>
      <c r="O76" s="465">
        <v>100</v>
      </c>
      <c r="P76" s="471">
        <v>1</v>
      </c>
      <c r="Q76" s="465">
        <v>100</v>
      </c>
      <c r="R76" s="471">
        <v>1</v>
      </c>
      <c r="S76" s="465">
        <v>100</v>
      </c>
      <c r="T76" s="443"/>
      <c r="U76" s="444"/>
      <c r="V76" s="358" t="s">
        <v>7010</v>
      </c>
      <c r="W76" s="358" t="s">
        <v>7010</v>
      </c>
      <c r="X76" s="358" t="s">
        <v>7010</v>
      </c>
      <c r="Y76" s="358" t="s">
        <v>7010</v>
      </c>
      <c r="Z76" s="358" t="s">
        <v>7010</v>
      </c>
      <c r="AA76" s="358" t="s">
        <v>7010</v>
      </c>
      <c r="AB76" s="358" t="s">
        <v>7010</v>
      </c>
      <c r="AC76" s="358"/>
      <c r="AD76" s="374"/>
    </row>
    <row r="77" spans="1:31" ht="20.100000000000001" customHeight="1">
      <c r="A77" s="374" t="s">
        <v>4138</v>
      </c>
      <c r="B77" s="374" t="s">
        <v>91</v>
      </c>
      <c r="C77" s="527" t="s">
        <v>4311</v>
      </c>
      <c r="D77" s="374"/>
      <c r="E77" s="527"/>
      <c r="F77" s="443"/>
      <c r="G77" s="444"/>
      <c r="H77" s="443"/>
      <c r="I77" s="444"/>
      <c r="J77" s="443"/>
      <c r="K77" s="444"/>
      <c r="L77" s="443"/>
      <c r="M77" s="444"/>
      <c r="N77" s="471">
        <v>1</v>
      </c>
      <c r="O77" s="465">
        <v>100</v>
      </c>
      <c r="P77" s="471">
        <v>1</v>
      </c>
      <c r="Q77" s="465">
        <v>100</v>
      </c>
      <c r="R77" s="471">
        <v>1</v>
      </c>
      <c r="S77" s="465">
        <v>100</v>
      </c>
      <c r="T77" s="443"/>
      <c r="U77" s="444"/>
      <c r="V77" s="527" t="s">
        <v>7010</v>
      </c>
      <c r="W77" s="527" t="s">
        <v>7010</v>
      </c>
      <c r="X77" s="527" t="s">
        <v>7010</v>
      </c>
      <c r="Y77" s="527" t="s">
        <v>7010</v>
      </c>
      <c r="Z77" s="527" t="s">
        <v>7010</v>
      </c>
      <c r="AA77" s="527" t="s">
        <v>7010</v>
      </c>
      <c r="AB77" s="527" t="s">
        <v>7010</v>
      </c>
      <c r="AC77" s="527"/>
      <c r="AD77" s="374"/>
    </row>
    <row r="78" spans="1:31" s="5" customFormat="1" ht="20.100000000000001" customHeight="1">
      <c r="A78" s="374" t="s">
        <v>4139</v>
      </c>
      <c r="B78" s="374" t="s">
        <v>92</v>
      </c>
      <c r="C78" s="358" t="s">
        <v>4311</v>
      </c>
      <c r="D78" s="374"/>
      <c r="E78" s="527"/>
      <c r="F78" s="443"/>
      <c r="G78" s="444"/>
      <c r="H78" s="443"/>
      <c r="I78" s="444"/>
      <c r="J78" s="443"/>
      <c r="K78" s="444"/>
      <c r="L78" s="443"/>
      <c r="M78" s="444"/>
      <c r="N78" s="471">
        <v>1</v>
      </c>
      <c r="O78" s="465">
        <v>100</v>
      </c>
      <c r="P78" s="471">
        <v>1</v>
      </c>
      <c r="Q78" s="465">
        <v>100</v>
      </c>
      <c r="R78" s="471">
        <v>1</v>
      </c>
      <c r="S78" s="465">
        <v>100</v>
      </c>
      <c r="T78" s="443"/>
      <c r="U78" s="444"/>
      <c r="V78" s="358" t="s">
        <v>7010</v>
      </c>
      <c r="W78" s="358" t="s">
        <v>7010</v>
      </c>
      <c r="X78" s="358" t="s">
        <v>7010</v>
      </c>
      <c r="Y78" s="358" t="s">
        <v>7010</v>
      </c>
      <c r="Z78" s="358" t="s">
        <v>7010</v>
      </c>
      <c r="AA78" s="358" t="s">
        <v>7010</v>
      </c>
      <c r="AB78" s="358" t="s">
        <v>7010</v>
      </c>
      <c r="AC78" s="358"/>
      <c r="AD78" s="374"/>
      <c r="AE78" s="51"/>
    </row>
    <row r="79" spans="1:31" s="5" customFormat="1" ht="20.100000000000001" customHeight="1">
      <c r="A79" s="311"/>
      <c r="B79" s="311"/>
      <c r="C79" s="526"/>
      <c r="D79" s="311" t="s">
        <v>1529</v>
      </c>
      <c r="E79" s="526" t="s">
        <v>73</v>
      </c>
      <c r="F79" s="531"/>
      <c r="G79" s="314"/>
      <c r="H79" s="356"/>
      <c r="I79" s="314"/>
      <c r="J79" s="356"/>
      <c r="K79" s="314"/>
      <c r="L79" s="356"/>
      <c r="M79" s="314"/>
      <c r="N79" s="315"/>
      <c r="O79" s="316"/>
      <c r="P79" s="315"/>
      <c r="Q79" s="316"/>
      <c r="R79" s="315"/>
      <c r="S79" s="316"/>
      <c r="T79" s="356"/>
      <c r="U79" s="314"/>
      <c r="V79" s="526"/>
      <c r="W79" s="526"/>
      <c r="X79" s="526"/>
      <c r="Y79" s="526"/>
      <c r="Z79" s="526"/>
      <c r="AA79" s="526"/>
      <c r="AB79" s="526"/>
      <c r="AC79" s="526"/>
      <c r="AD79" s="311"/>
      <c r="AE79" s="51"/>
    </row>
    <row r="80" spans="1:31" s="5" customFormat="1" ht="20.100000000000001" customHeight="1">
      <c r="A80" s="311"/>
      <c r="B80" s="311"/>
      <c r="C80" s="526"/>
      <c r="D80" s="311" t="s">
        <v>1530</v>
      </c>
      <c r="E80" s="526"/>
      <c r="F80" s="531"/>
      <c r="G80" s="314"/>
      <c r="H80" s="356"/>
      <c r="I80" s="314"/>
      <c r="J80" s="356"/>
      <c r="K80" s="314"/>
      <c r="L80" s="356"/>
      <c r="M80" s="314"/>
      <c r="N80" s="356"/>
      <c r="O80" s="314"/>
      <c r="P80" s="356"/>
      <c r="Q80" s="314"/>
      <c r="R80" s="356"/>
      <c r="S80" s="314"/>
      <c r="T80" s="356"/>
      <c r="U80" s="314"/>
      <c r="V80" s="526"/>
      <c r="W80" s="526"/>
      <c r="X80" s="526"/>
      <c r="Y80" s="526"/>
      <c r="Z80" s="526"/>
      <c r="AA80" s="526"/>
      <c r="AB80" s="526"/>
      <c r="AC80" s="526"/>
      <c r="AD80" s="311"/>
      <c r="AE80" s="51"/>
    </row>
    <row r="81" spans="1:31" ht="20.100000000000001" customHeight="1">
      <c r="A81" s="374" t="s">
        <v>4140</v>
      </c>
      <c r="B81" s="374" t="s">
        <v>93</v>
      </c>
      <c r="C81" s="358" t="s">
        <v>4312</v>
      </c>
      <c r="D81" s="374" t="s">
        <v>1961</v>
      </c>
      <c r="E81" s="497" t="s">
        <v>7309</v>
      </c>
      <c r="F81" s="443"/>
      <c r="G81" s="444"/>
      <c r="H81" s="443"/>
      <c r="I81" s="444"/>
      <c r="J81" s="443"/>
      <c r="K81" s="444"/>
      <c r="L81" s="443"/>
      <c r="M81" s="444"/>
      <c r="N81" s="443"/>
      <c r="O81" s="444"/>
      <c r="P81" s="443"/>
      <c r="Q81" s="444"/>
      <c r="R81" s="443"/>
      <c r="S81" s="444"/>
      <c r="T81" s="443"/>
      <c r="U81" s="444"/>
      <c r="V81" s="358" t="s">
        <v>7010</v>
      </c>
      <c r="W81" s="358" t="s">
        <v>7010</v>
      </c>
      <c r="X81" s="358" t="s">
        <v>7010</v>
      </c>
      <c r="Y81" s="358" t="s">
        <v>7010</v>
      </c>
      <c r="Z81" s="358" t="s">
        <v>7010</v>
      </c>
      <c r="AA81" s="358" t="s">
        <v>7010</v>
      </c>
      <c r="AB81" s="358" t="s">
        <v>7010</v>
      </c>
      <c r="AC81" s="358"/>
      <c r="AD81" s="374"/>
    </row>
    <row r="82" spans="1:31" ht="20.100000000000001" customHeight="1">
      <c r="A82" s="311"/>
      <c r="B82" s="311"/>
      <c r="C82" s="526"/>
      <c r="D82" s="311" t="s">
        <v>1962</v>
      </c>
      <c r="E82" s="526"/>
      <c r="F82" s="531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356"/>
      <c r="U82" s="314"/>
      <c r="V82" s="526"/>
      <c r="W82" s="526"/>
      <c r="X82" s="526"/>
      <c r="Y82" s="526"/>
      <c r="Z82" s="526"/>
      <c r="AA82" s="526"/>
      <c r="AB82" s="526"/>
      <c r="AC82" s="526"/>
      <c r="AD82" s="311"/>
    </row>
    <row r="83" spans="1:31" ht="20.100000000000001" customHeight="1">
      <c r="A83" s="311"/>
      <c r="B83" s="311"/>
      <c r="C83" s="526"/>
      <c r="D83" s="311" t="s">
        <v>1963</v>
      </c>
      <c r="E83" s="526"/>
      <c r="F83" s="531"/>
      <c r="G83" s="314"/>
      <c r="H83" s="356"/>
      <c r="I83" s="314"/>
      <c r="J83" s="356"/>
      <c r="K83" s="314"/>
      <c r="L83" s="356"/>
      <c r="M83" s="314"/>
      <c r="N83" s="356"/>
      <c r="O83" s="314"/>
      <c r="P83" s="356"/>
      <c r="Q83" s="314"/>
      <c r="R83" s="356"/>
      <c r="S83" s="314"/>
      <c r="T83" s="356"/>
      <c r="U83" s="314"/>
      <c r="V83" s="526"/>
      <c r="W83" s="526"/>
      <c r="X83" s="526"/>
      <c r="Y83" s="526"/>
      <c r="Z83" s="526"/>
      <c r="AA83" s="526"/>
      <c r="AB83" s="526"/>
      <c r="AC83" s="526"/>
      <c r="AD83" s="311"/>
    </row>
    <row r="84" spans="1:31" ht="20.100000000000001" customHeight="1">
      <c r="A84" s="311"/>
      <c r="B84" s="311"/>
      <c r="C84" s="526"/>
      <c r="D84" s="311" t="s">
        <v>1964</v>
      </c>
      <c r="E84" s="526"/>
      <c r="F84" s="531"/>
      <c r="G84" s="314"/>
      <c r="H84" s="356"/>
      <c r="I84" s="314"/>
      <c r="J84" s="356"/>
      <c r="K84" s="314"/>
      <c r="L84" s="356"/>
      <c r="M84" s="314"/>
      <c r="N84" s="356"/>
      <c r="O84" s="314"/>
      <c r="P84" s="356"/>
      <c r="Q84" s="314"/>
      <c r="R84" s="356"/>
      <c r="S84" s="314"/>
      <c r="T84" s="356"/>
      <c r="U84" s="314"/>
      <c r="V84" s="526"/>
      <c r="W84" s="526"/>
      <c r="X84" s="526"/>
      <c r="Y84" s="526"/>
      <c r="Z84" s="526"/>
      <c r="AA84" s="526"/>
      <c r="AB84" s="526"/>
      <c r="AC84" s="526"/>
      <c r="AD84" s="311"/>
    </row>
    <row r="85" spans="1:31" ht="20.100000000000001" customHeight="1">
      <c r="A85" s="311"/>
      <c r="B85" s="311"/>
      <c r="C85" s="526"/>
      <c r="D85" s="311" t="s">
        <v>4358</v>
      </c>
      <c r="E85" s="526"/>
      <c r="F85" s="531"/>
      <c r="G85" s="314"/>
      <c r="H85" s="356"/>
      <c r="I85" s="314"/>
      <c r="J85" s="356"/>
      <c r="K85" s="314"/>
      <c r="L85" s="356"/>
      <c r="M85" s="314"/>
      <c r="N85" s="356"/>
      <c r="O85" s="314"/>
      <c r="P85" s="356"/>
      <c r="Q85" s="314"/>
      <c r="R85" s="356"/>
      <c r="S85" s="314"/>
      <c r="T85" s="356"/>
      <c r="U85" s="314"/>
      <c r="V85" s="526"/>
      <c r="W85" s="526"/>
      <c r="X85" s="526"/>
      <c r="Y85" s="526"/>
      <c r="Z85" s="526"/>
      <c r="AA85" s="526"/>
      <c r="AB85" s="526"/>
      <c r="AC85" s="526"/>
      <c r="AD85" s="311"/>
    </row>
    <row r="86" spans="1:31" ht="20.100000000000001" customHeight="1">
      <c r="A86" s="311"/>
      <c r="B86" s="311"/>
      <c r="C86" s="526"/>
      <c r="D86" s="311" t="s">
        <v>7193</v>
      </c>
      <c r="E86" s="526"/>
      <c r="F86" s="531"/>
      <c r="G86" s="314"/>
      <c r="H86" s="356"/>
      <c r="I86" s="314"/>
      <c r="J86" s="356"/>
      <c r="K86" s="314"/>
      <c r="L86" s="356"/>
      <c r="M86" s="314"/>
      <c r="N86" s="356"/>
      <c r="O86" s="314"/>
      <c r="P86" s="356"/>
      <c r="Q86" s="314"/>
      <c r="R86" s="356"/>
      <c r="S86" s="314"/>
      <c r="T86" s="356"/>
      <c r="U86" s="314"/>
      <c r="V86" s="526"/>
      <c r="W86" s="526"/>
      <c r="X86" s="526"/>
      <c r="Y86" s="526"/>
      <c r="Z86" s="526"/>
      <c r="AA86" s="526"/>
      <c r="AB86" s="526"/>
      <c r="AC86" s="526"/>
      <c r="AD86" s="311"/>
    </row>
    <row r="87" spans="1:31" ht="20.100000000000001" customHeight="1">
      <c r="A87" s="374" t="s">
        <v>4141</v>
      </c>
      <c r="B87" s="374" t="s">
        <v>94</v>
      </c>
      <c r="C87" s="527" t="s">
        <v>4311</v>
      </c>
      <c r="D87" s="374"/>
      <c r="E87" s="527"/>
      <c r="F87" s="443"/>
      <c r="G87" s="444"/>
      <c r="H87" s="443"/>
      <c r="I87" s="444"/>
      <c r="J87" s="443"/>
      <c r="K87" s="444"/>
      <c r="L87" s="443"/>
      <c r="M87" s="444"/>
      <c r="N87" s="471"/>
      <c r="O87" s="465"/>
      <c r="P87" s="471"/>
      <c r="Q87" s="465"/>
      <c r="R87" s="443"/>
      <c r="S87" s="444"/>
      <c r="T87" s="443"/>
      <c r="U87" s="444"/>
      <c r="V87" s="527" t="s">
        <v>7010</v>
      </c>
      <c r="W87" s="527" t="s">
        <v>7010</v>
      </c>
      <c r="X87" s="527" t="s">
        <v>7010</v>
      </c>
      <c r="Y87" s="527" t="s">
        <v>7010</v>
      </c>
      <c r="Z87" s="527" t="s">
        <v>7010</v>
      </c>
      <c r="AA87" s="527" t="s">
        <v>7010</v>
      </c>
      <c r="AB87" s="527" t="s">
        <v>7010</v>
      </c>
      <c r="AC87" s="527"/>
      <c r="AD87" s="374"/>
    </row>
    <row r="88" spans="1:31" ht="20.100000000000001" customHeight="1">
      <c r="A88" s="374" t="s">
        <v>4142</v>
      </c>
      <c r="B88" s="374" t="s">
        <v>95</v>
      </c>
      <c r="C88" s="358" t="s">
        <v>4311</v>
      </c>
      <c r="D88" s="374"/>
      <c r="E88" s="527"/>
      <c r="F88" s="443"/>
      <c r="G88" s="444"/>
      <c r="H88" s="443"/>
      <c r="I88" s="444"/>
      <c r="J88" s="443"/>
      <c r="K88" s="444"/>
      <c r="L88" s="443"/>
      <c r="M88" s="444"/>
      <c r="N88" s="443"/>
      <c r="O88" s="444"/>
      <c r="P88" s="443"/>
      <c r="Q88" s="444"/>
      <c r="R88" s="443"/>
      <c r="S88" s="444"/>
      <c r="T88" s="443"/>
      <c r="U88" s="444"/>
      <c r="V88" s="358" t="s">
        <v>7010</v>
      </c>
      <c r="W88" s="358" t="s">
        <v>7010</v>
      </c>
      <c r="X88" s="358" t="s">
        <v>7010</v>
      </c>
      <c r="Y88" s="358" t="s">
        <v>7010</v>
      </c>
      <c r="Z88" s="358" t="s">
        <v>7010</v>
      </c>
      <c r="AA88" s="358" t="s">
        <v>7010</v>
      </c>
      <c r="AB88" s="358" t="s">
        <v>7010</v>
      </c>
      <c r="AC88" s="358"/>
      <c r="AD88" s="374"/>
    </row>
    <row r="89" spans="1:31" s="5" customFormat="1" ht="20.100000000000001" customHeight="1">
      <c r="A89" s="374" t="s">
        <v>4143</v>
      </c>
      <c r="B89" s="374" t="s">
        <v>96</v>
      </c>
      <c r="C89" s="527" t="s">
        <v>4311</v>
      </c>
      <c r="D89" s="374"/>
      <c r="E89" s="527"/>
      <c r="F89" s="443"/>
      <c r="G89" s="444"/>
      <c r="H89" s="443"/>
      <c r="I89" s="444"/>
      <c r="J89" s="443"/>
      <c r="K89" s="444"/>
      <c r="L89" s="443"/>
      <c r="M89" s="444"/>
      <c r="N89" s="443"/>
      <c r="O89" s="444"/>
      <c r="P89" s="443"/>
      <c r="Q89" s="444"/>
      <c r="R89" s="443"/>
      <c r="S89" s="444"/>
      <c r="T89" s="443"/>
      <c r="U89" s="444"/>
      <c r="V89" s="527" t="s">
        <v>7010</v>
      </c>
      <c r="W89" s="527" t="s">
        <v>7010</v>
      </c>
      <c r="X89" s="527" t="s">
        <v>7010</v>
      </c>
      <c r="Y89" s="527" t="s">
        <v>7010</v>
      </c>
      <c r="Z89" s="527" t="s">
        <v>7010</v>
      </c>
      <c r="AA89" s="527" t="s">
        <v>7010</v>
      </c>
      <c r="AB89" s="527" t="s">
        <v>7010</v>
      </c>
      <c r="AC89" s="527"/>
      <c r="AD89" s="374"/>
      <c r="AE89" s="51"/>
    </row>
    <row r="90" spans="1:31" s="5" customFormat="1" ht="20.100000000000001" customHeight="1">
      <c r="A90" s="311"/>
      <c r="B90" s="311"/>
      <c r="C90" s="452"/>
      <c r="D90" s="311" t="s">
        <v>1529</v>
      </c>
      <c r="E90" s="526" t="s">
        <v>73</v>
      </c>
      <c r="F90" s="531"/>
      <c r="G90" s="314"/>
      <c r="H90" s="356"/>
      <c r="I90" s="314"/>
      <c r="J90" s="356"/>
      <c r="K90" s="314"/>
      <c r="L90" s="356"/>
      <c r="M90" s="314"/>
      <c r="N90" s="356"/>
      <c r="O90" s="314"/>
      <c r="P90" s="356"/>
      <c r="Q90" s="314"/>
      <c r="R90" s="356"/>
      <c r="S90" s="314"/>
      <c r="T90" s="356"/>
      <c r="U90" s="314"/>
      <c r="V90" s="452"/>
      <c r="W90" s="452"/>
      <c r="X90" s="452"/>
      <c r="Y90" s="452"/>
      <c r="Z90" s="452"/>
      <c r="AA90" s="452"/>
      <c r="AB90" s="452"/>
      <c r="AC90" s="452"/>
      <c r="AD90" s="311"/>
      <c r="AE90" s="51"/>
    </row>
    <row r="91" spans="1:31" s="5" customFormat="1" ht="20.100000000000001" customHeight="1">
      <c r="A91" s="311"/>
      <c r="B91" s="311"/>
      <c r="C91" s="526"/>
      <c r="D91" s="311" t="s">
        <v>1530</v>
      </c>
      <c r="E91" s="526"/>
      <c r="F91" s="531"/>
      <c r="G91" s="314"/>
      <c r="H91" s="356"/>
      <c r="I91" s="314"/>
      <c r="J91" s="356"/>
      <c r="K91" s="314"/>
      <c r="L91" s="356"/>
      <c r="M91" s="314"/>
      <c r="N91" s="356"/>
      <c r="O91" s="314"/>
      <c r="P91" s="356"/>
      <c r="Q91" s="314"/>
      <c r="R91" s="356"/>
      <c r="S91" s="314"/>
      <c r="T91" s="356"/>
      <c r="U91" s="314"/>
      <c r="V91" s="526"/>
      <c r="W91" s="526"/>
      <c r="X91" s="526"/>
      <c r="Y91" s="526"/>
      <c r="Z91" s="526"/>
      <c r="AA91" s="526"/>
      <c r="AB91" s="526"/>
      <c r="AC91" s="526"/>
      <c r="AD91" s="311"/>
      <c r="AE91" s="51"/>
    </row>
    <row r="92" spans="1:31" ht="20.100000000000001" customHeight="1">
      <c r="A92" s="374" t="s">
        <v>4144</v>
      </c>
      <c r="B92" s="374" t="s">
        <v>97</v>
      </c>
      <c r="C92" s="527" t="s">
        <v>4313</v>
      </c>
      <c r="D92" s="374" t="s">
        <v>1961</v>
      </c>
      <c r="E92" s="497" t="s">
        <v>7309</v>
      </c>
      <c r="F92" s="443"/>
      <c r="G92" s="444"/>
      <c r="H92" s="443"/>
      <c r="I92" s="444"/>
      <c r="J92" s="443"/>
      <c r="K92" s="444"/>
      <c r="L92" s="443"/>
      <c r="M92" s="444"/>
      <c r="N92" s="443"/>
      <c r="O92" s="444"/>
      <c r="P92" s="443"/>
      <c r="Q92" s="444"/>
      <c r="R92" s="443"/>
      <c r="S92" s="444"/>
      <c r="T92" s="443"/>
      <c r="U92" s="444"/>
      <c r="V92" s="527" t="s">
        <v>7010</v>
      </c>
      <c r="W92" s="527" t="s">
        <v>7010</v>
      </c>
      <c r="X92" s="527" t="s">
        <v>7010</v>
      </c>
      <c r="Y92" s="527" t="s">
        <v>7010</v>
      </c>
      <c r="Z92" s="527" t="s">
        <v>7010</v>
      </c>
      <c r="AA92" s="527" t="s">
        <v>7010</v>
      </c>
      <c r="AB92" s="527" t="s">
        <v>7010</v>
      </c>
      <c r="AC92" s="527"/>
      <c r="AD92" s="374"/>
    </row>
    <row r="93" spans="1:31" ht="20.100000000000001" customHeight="1">
      <c r="A93" s="311"/>
      <c r="B93" s="311"/>
      <c r="C93" s="526"/>
      <c r="D93" s="311" t="s">
        <v>1962</v>
      </c>
      <c r="E93" s="526"/>
      <c r="F93" s="531"/>
      <c r="G93" s="314"/>
      <c r="H93" s="356"/>
      <c r="I93" s="314"/>
      <c r="J93" s="356"/>
      <c r="K93" s="314"/>
      <c r="L93" s="356"/>
      <c r="M93" s="314"/>
      <c r="N93" s="356"/>
      <c r="O93" s="314"/>
      <c r="P93" s="356"/>
      <c r="Q93" s="314"/>
      <c r="R93" s="356"/>
      <c r="S93" s="314"/>
      <c r="T93" s="356"/>
      <c r="U93" s="314"/>
      <c r="V93" s="526"/>
      <c r="W93" s="526"/>
      <c r="X93" s="526"/>
      <c r="Y93" s="526"/>
      <c r="Z93" s="526"/>
      <c r="AA93" s="526"/>
      <c r="AB93" s="526"/>
      <c r="AC93" s="526"/>
      <c r="AD93" s="311"/>
    </row>
    <row r="94" spans="1:31" ht="20.100000000000001" customHeight="1">
      <c r="A94" s="311"/>
      <c r="B94" s="311"/>
      <c r="C94" s="452"/>
      <c r="D94" s="311" t="s">
        <v>1963</v>
      </c>
      <c r="E94" s="526"/>
      <c r="F94" s="531"/>
      <c r="G94" s="314"/>
      <c r="H94" s="356"/>
      <c r="I94" s="314"/>
      <c r="J94" s="356"/>
      <c r="K94" s="314"/>
      <c r="L94" s="356"/>
      <c r="M94" s="314"/>
      <c r="N94" s="356"/>
      <c r="O94" s="314"/>
      <c r="P94" s="356"/>
      <c r="Q94" s="314"/>
      <c r="R94" s="356"/>
      <c r="S94" s="314"/>
      <c r="T94" s="356"/>
      <c r="U94" s="314"/>
      <c r="V94" s="452"/>
      <c r="W94" s="452"/>
      <c r="X94" s="452"/>
      <c r="Y94" s="452"/>
      <c r="Z94" s="452"/>
      <c r="AA94" s="452"/>
      <c r="AB94" s="452"/>
      <c r="AC94" s="452"/>
      <c r="AD94" s="311"/>
    </row>
    <row r="95" spans="1:31" ht="20.100000000000001" customHeight="1">
      <c r="A95" s="311"/>
      <c r="B95" s="311"/>
      <c r="C95" s="452"/>
      <c r="D95" s="311" t="s">
        <v>1964</v>
      </c>
      <c r="E95" s="526"/>
      <c r="F95" s="531"/>
      <c r="G95" s="314"/>
      <c r="H95" s="356"/>
      <c r="I95" s="314"/>
      <c r="J95" s="356"/>
      <c r="K95" s="314"/>
      <c r="L95" s="356"/>
      <c r="M95" s="314"/>
      <c r="N95" s="356"/>
      <c r="O95" s="314"/>
      <c r="P95" s="356"/>
      <c r="Q95" s="314"/>
      <c r="R95" s="356"/>
      <c r="S95" s="314"/>
      <c r="T95" s="356"/>
      <c r="U95" s="314"/>
      <c r="V95" s="452"/>
      <c r="W95" s="452"/>
      <c r="X95" s="452"/>
      <c r="Y95" s="452"/>
      <c r="Z95" s="452"/>
      <c r="AA95" s="452"/>
      <c r="AB95" s="452"/>
      <c r="AC95" s="452"/>
      <c r="AD95" s="311"/>
    </row>
    <row r="96" spans="1:31" ht="20.100000000000001" customHeight="1">
      <c r="A96" s="311"/>
      <c r="B96" s="311"/>
      <c r="C96" s="526"/>
      <c r="D96" s="311" t="s">
        <v>4358</v>
      </c>
      <c r="E96" s="526"/>
      <c r="F96" s="531"/>
      <c r="G96" s="314"/>
      <c r="H96" s="356"/>
      <c r="I96" s="314"/>
      <c r="J96" s="356"/>
      <c r="K96" s="314"/>
      <c r="L96" s="356"/>
      <c r="M96" s="314"/>
      <c r="N96" s="356"/>
      <c r="O96" s="314"/>
      <c r="P96" s="356"/>
      <c r="Q96" s="314"/>
      <c r="R96" s="356"/>
      <c r="S96" s="314"/>
      <c r="T96" s="356"/>
      <c r="U96" s="314"/>
      <c r="V96" s="526"/>
      <c r="W96" s="526"/>
      <c r="X96" s="526"/>
      <c r="Y96" s="526"/>
      <c r="Z96" s="526"/>
      <c r="AA96" s="526"/>
      <c r="AB96" s="526"/>
      <c r="AC96" s="526"/>
      <c r="AD96" s="311"/>
    </row>
    <row r="97" spans="1:31" ht="20.100000000000001" customHeight="1">
      <c r="A97" s="311"/>
      <c r="B97" s="311"/>
      <c r="C97" s="452"/>
      <c r="D97" s="311" t="s">
        <v>7193</v>
      </c>
      <c r="E97" s="526"/>
      <c r="F97" s="531"/>
      <c r="G97" s="314"/>
      <c r="H97" s="356"/>
      <c r="I97" s="314"/>
      <c r="J97" s="356"/>
      <c r="K97" s="314"/>
      <c r="L97" s="356"/>
      <c r="M97" s="314"/>
      <c r="N97" s="356"/>
      <c r="O97" s="314"/>
      <c r="P97" s="356"/>
      <c r="Q97" s="314"/>
      <c r="R97" s="356"/>
      <c r="S97" s="314"/>
      <c r="T97" s="356"/>
      <c r="U97" s="314"/>
      <c r="V97" s="452"/>
      <c r="W97" s="452"/>
      <c r="X97" s="452"/>
      <c r="Y97" s="452"/>
      <c r="Z97" s="452"/>
      <c r="AA97" s="452"/>
      <c r="AB97" s="452"/>
      <c r="AC97" s="452"/>
      <c r="AD97" s="311"/>
    </row>
    <row r="98" spans="1:31" ht="20.100000000000001" customHeight="1">
      <c r="A98" s="374" t="s">
        <v>4145</v>
      </c>
      <c r="B98" s="374" t="s">
        <v>40</v>
      </c>
      <c r="C98" s="358" t="s">
        <v>4311</v>
      </c>
      <c r="D98" s="527" t="s">
        <v>8333</v>
      </c>
      <c r="E98" s="527"/>
      <c r="F98" s="443"/>
      <c r="G98" s="444"/>
      <c r="H98" s="443"/>
      <c r="I98" s="444"/>
      <c r="J98" s="443"/>
      <c r="K98" s="444"/>
      <c r="L98" s="443"/>
      <c r="M98" s="444"/>
      <c r="N98" s="471"/>
      <c r="O98" s="465"/>
      <c r="P98" s="471"/>
      <c r="Q98" s="465"/>
      <c r="R98" s="443"/>
      <c r="S98" s="444"/>
      <c r="T98" s="443"/>
      <c r="U98" s="444"/>
      <c r="V98" s="358" t="s">
        <v>7010</v>
      </c>
      <c r="W98" s="358" t="s">
        <v>7010</v>
      </c>
      <c r="X98" s="358" t="s">
        <v>7010</v>
      </c>
      <c r="Y98" s="358" t="s">
        <v>7010</v>
      </c>
      <c r="Z98" s="358" t="s">
        <v>7010</v>
      </c>
      <c r="AA98" s="358" t="s">
        <v>7010</v>
      </c>
      <c r="AB98" s="358" t="s">
        <v>7010</v>
      </c>
      <c r="AC98" s="358"/>
      <c r="AD98" s="374"/>
    </row>
    <row r="99" spans="1:31" ht="20.100000000000001" customHeight="1">
      <c r="A99" s="374" t="s">
        <v>4146</v>
      </c>
      <c r="B99" s="374" t="s">
        <v>41</v>
      </c>
      <c r="C99" s="527" t="s">
        <v>4311</v>
      </c>
      <c r="D99" s="527"/>
      <c r="E99" s="527"/>
      <c r="F99" s="443"/>
      <c r="G99" s="444"/>
      <c r="H99" s="443"/>
      <c r="I99" s="444"/>
      <c r="J99" s="443"/>
      <c r="K99" s="444"/>
      <c r="L99" s="443"/>
      <c r="M99" s="444"/>
      <c r="N99" s="443"/>
      <c r="O99" s="444"/>
      <c r="P99" s="443"/>
      <c r="Q99" s="444"/>
      <c r="R99" s="443"/>
      <c r="S99" s="444"/>
      <c r="T99" s="443"/>
      <c r="U99" s="444"/>
      <c r="V99" s="527" t="s">
        <v>7010</v>
      </c>
      <c r="W99" s="527" t="s">
        <v>7010</v>
      </c>
      <c r="X99" s="527" t="s">
        <v>7010</v>
      </c>
      <c r="Y99" s="527" t="s">
        <v>7010</v>
      </c>
      <c r="Z99" s="527" t="s">
        <v>7010</v>
      </c>
      <c r="AA99" s="527" t="s">
        <v>7010</v>
      </c>
      <c r="AB99" s="527" t="s">
        <v>7010</v>
      </c>
      <c r="AC99" s="527"/>
      <c r="AD99" s="374"/>
    </row>
    <row r="100" spans="1:31" s="5" customFormat="1" ht="20.100000000000001" customHeight="1">
      <c r="A100" s="374" t="s">
        <v>4147</v>
      </c>
      <c r="B100" s="374" t="s">
        <v>42</v>
      </c>
      <c r="C100" s="527" t="s">
        <v>4311</v>
      </c>
      <c r="D100" s="374"/>
      <c r="E100" s="527"/>
      <c r="F100" s="443"/>
      <c r="G100" s="444"/>
      <c r="H100" s="443"/>
      <c r="I100" s="444"/>
      <c r="J100" s="443"/>
      <c r="K100" s="444"/>
      <c r="L100" s="443"/>
      <c r="M100" s="444"/>
      <c r="N100" s="443"/>
      <c r="O100" s="444"/>
      <c r="P100" s="443"/>
      <c r="Q100" s="444"/>
      <c r="R100" s="443"/>
      <c r="S100" s="444"/>
      <c r="T100" s="443"/>
      <c r="U100" s="444"/>
      <c r="V100" s="527" t="s">
        <v>7010</v>
      </c>
      <c r="W100" s="527" t="s">
        <v>7010</v>
      </c>
      <c r="X100" s="527" t="s">
        <v>7010</v>
      </c>
      <c r="Y100" s="527" t="s">
        <v>7010</v>
      </c>
      <c r="Z100" s="527" t="s">
        <v>7010</v>
      </c>
      <c r="AA100" s="527" t="s">
        <v>7010</v>
      </c>
      <c r="AB100" s="527" t="s">
        <v>7010</v>
      </c>
      <c r="AC100" s="527"/>
      <c r="AD100" s="374"/>
      <c r="AE100" s="51"/>
    </row>
    <row r="101" spans="1:31" s="5" customFormat="1" ht="20.100000000000001" customHeight="1">
      <c r="A101" s="311"/>
      <c r="B101" s="311"/>
      <c r="C101" s="526"/>
      <c r="D101" s="311" t="s">
        <v>1529</v>
      </c>
      <c r="E101" s="526" t="s">
        <v>73</v>
      </c>
      <c r="F101" s="531"/>
      <c r="G101" s="314"/>
      <c r="H101" s="356"/>
      <c r="I101" s="314"/>
      <c r="J101" s="356"/>
      <c r="K101" s="314"/>
      <c r="L101" s="356"/>
      <c r="M101" s="314"/>
      <c r="N101" s="356"/>
      <c r="O101" s="314"/>
      <c r="P101" s="356"/>
      <c r="Q101" s="314"/>
      <c r="R101" s="356"/>
      <c r="S101" s="314"/>
      <c r="T101" s="356"/>
      <c r="U101" s="314"/>
      <c r="V101" s="526"/>
      <c r="W101" s="526"/>
      <c r="X101" s="526"/>
      <c r="Y101" s="526"/>
      <c r="Z101" s="526"/>
      <c r="AA101" s="526"/>
      <c r="AB101" s="526"/>
      <c r="AC101" s="526"/>
      <c r="AD101" s="311"/>
      <c r="AE101" s="51"/>
    </row>
    <row r="102" spans="1:31" s="5" customFormat="1" ht="20.100000000000001" customHeight="1">
      <c r="A102" s="311"/>
      <c r="B102" s="311"/>
      <c r="C102" s="452"/>
      <c r="D102" s="311" t="s">
        <v>1530</v>
      </c>
      <c r="E102" s="526"/>
      <c r="F102" s="531"/>
      <c r="G102" s="314"/>
      <c r="H102" s="356"/>
      <c r="I102" s="314"/>
      <c r="J102" s="356"/>
      <c r="K102" s="314"/>
      <c r="L102" s="356"/>
      <c r="M102" s="314"/>
      <c r="N102" s="356"/>
      <c r="O102" s="314"/>
      <c r="P102" s="356"/>
      <c r="Q102" s="314"/>
      <c r="R102" s="356"/>
      <c r="S102" s="314"/>
      <c r="T102" s="356"/>
      <c r="U102" s="314"/>
      <c r="V102" s="452"/>
      <c r="W102" s="452"/>
      <c r="X102" s="452"/>
      <c r="Y102" s="452"/>
      <c r="Z102" s="452"/>
      <c r="AA102" s="452"/>
      <c r="AB102" s="452"/>
      <c r="AC102" s="452"/>
      <c r="AD102" s="311"/>
      <c r="AE102" s="51"/>
    </row>
    <row r="103" spans="1:31" ht="20.100000000000001" customHeight="1">
      <c r="A103" s="374" t="s">
        <v>4148</v>
      </c>
      <c r="B103" s="374" t="s">
        <v>43</v>
      </c>
      <c r="C103" s="358" t="s">
        <v>4314</v>
      </c>
      <c r="D103" s="374" t="s">
        <v>1961</v>
      </c>
      <c r="E103" s="497" t="s">
        <v>7309</v>
      </c>
      <c r="F103" s="443"/>
      <c r="G103" s="444"/>
      <c r="H103" s="443"/>
      <c r="I103" s="444"/>
      <c r="J103" s="443"/>
      <c r="K103" s="444"/>
      <c r="L103" s="443"/>
      <c r="M103" s="444"/>
      <c r="N103" s="443"/>
      <c r="O103" s="444"/>
      <c r="P103" s="443"/>
      <c r="Q103" s="444"/>
      <c r="R103" s="443"/>
      <c r="S103" s="444"/>
      <c r="T103" s="443"/>
      <c r="U103" s="444"/>
      <c r="V103" s="358" t="s">
        <v>7010</v>
      </c>
      <c r="W103" s="358" t="s">
        <v>7010</v>
      </c>
      <c r="X103" s="358" t="s">
        <v>7010</v>
      </c>
      <c r="Y103" s="358" t="s">
        <v>7010</v>
      </c>
      <c r="Z103" s="358" t="s">
        <v>7010</v>
      </c>
      <c r="AA103" s="358" t="s">
        <v>7010</v>
      </c>
      <c r="AB103" s="358" t="s">
        <v>7010</v>
      </c>
      <c r="AC103" s="358"/>
      <c r="AD103" s="374"/>
    </row>
    <row r="104" spans="1:31" ht="20.100000000000001" customHeight="1">
      <c r="A104" s="311"/>
      <c r="B104" s="311"/>
      <c r="C104" s="452"/>
      <c r="D104" s="311" t="s">
        <v>1962</v>
      </c>
      <c r="E104" s="526"/>
      <c r="F104" s="531"/>
      <c r="G104" s="314"/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56"/>
      <c r="U104" s="314"/>
      <c r="V104" s="452"/>
      <c r="W104" s="452"/>
      <c r="X104" s="452"/>
      <c r="Y104" s="452"/>
      <c r="Z104" s="452"/>
      <c r="AA104" s="452"/>
      <c r="AB104" s="452"/>
      <c r="AC104" s="452"/>
      <c r="AD104" s="311"/>
    </row>
    <row r="105" spans="1:31" ht="20.100000000000001" customHeight="1">
      <c r="A105" s="311"/>
      <c r="B105" s="311"/>
      <c r="C105" s="452"/>
      <c r="D105" s="311" t="s">
        <v>1963</v>
      </c>
      <c r="E105" s="526"/>
      <c r="F105" s="531"/>
      <c r="G105" s="314"/>
      <c r="H105" s="356"/>
      <c r="I105" s="314"/>
      <c r="J105" s="356"/>
      <c r="K105" s="314"/>
      <c r="L105" s="356"/>
      <c r="M105" s="314"/>
      <c r="N105" s="356"/>
      <c r="O105" s="314"/>
      <c r="P105" s="356"/>
      <c r="Q105" s="314"/>
      <c r="R105" s="356"/>
      <c r="S105" s="314"/>
      <c r="T105" s="356"/>
      <c r="U105" s="314"/>
      <c r="V105" s="452"/>
      <c r="W105" s="452"/>
      <c r="X105" s="452"/>
      <c r="Y105" s="452"/>
      <c r="Z105" s="452"/>
      <c r="AA105" s="452"/>
      <c r="AB105" s="452"/>
      <c r="AC105" s="452"/>
      <c r="AD105" s="311"/>
    </row>
    <row r="106" spans="1:31" ht="20.100000000000001" customHeight="1">
      <c r="A106" s="311"/>
      <c r="B106" s="311"/>
      <c r="C106" s="526"/>
      <c r="D106" s="311" t="s">
        <v>1964</v>
      </c>
      <c r="E106" s="526"/>
      <c r="F106" s="531"/>
      <c r="G106" s="314"/>
      <c r="H106" s="356"/>
      <c r="I106" s="314"/>
      <c r="J106" s="356"/>
      <c r="K106" s="314"/>
      <c r="L106" s="356"/>
      <c r="M106" s="314"/>
      <c r="N106" s="356"/>
      <c r="O106" s="314"/>
      <c r="P106" s="356"/>
      <c r="Q106" s="314"/>
      <c r="R106" s="356"/>
      <c r="S106" s="314"/>
      <c r="T106" s="356"/>
      <c r="U106" s="314"/>
      <c r="V106" s="526"/>
      <c r="W106" s="526"/>
      <c r="X106" s="526"/>
      <c r="Y106" s="526"/>
      <c r="Z106" s="526"/>
      <c r="AA106" s="526"/>
      <c r="AB106" s="526"/>
      <c r="AC106" s="526"/>
      <c r="AD106" s="311"/>
    </row>
    <row r="107" spans="1:31" ht="20.100000000000001" customHeight="1">
      <c r="A107" s="311"/>
      <c r="B107" s="311"/>
      <c r="C107" s="452"/>
      <c r="D107" s="311" t="s">
        <v>4358</v>
      </c>
      <c r="E107" s="526"/>
      <c r="F107" s="531"/>
      <c r="G107" s="314"/>
      <c r="H107" s="356"/>
      <c r="I107" s="314"/>
      <c r="J107" s="356"/>
      <c r="K107" s="314"/>
      <c r="L107" s="356"/>
      <c r="M107" s="314"/>
      <c r="N107" s="356"/>
      <c r="O107" s="314"/>
      <c r="P107" s="356"/>
      <c r="Q107" s="314"/>
      <c r="R107" s="356"/>
      <c r="S107" s="314"/>
      <c r="T107" s="356"/>
      <c r="U107" s="314"/>
      <c r="V107" s="452"/>
      <c r="W107" s="452"/>
      <c r="X107" s="452"/>
      <c r="Y107" s="452"/>
      <c r="Z107" s="452"/>
      <c r="AA107" s="452"/>
      <c r="AB107" s="452"/>
      <c r="AC107" s="452"/>
      <c r="AD107" s="311"/>
    </row>
    <row r="108" spans="1:31" ht="20.100000000000001" customHeight="1">
      <c r="A108" s="311"/>
      <c r="B108" s="311"/>
      <c r="C108" s="526"/>
      <c r="D108" s="311" t="s">
        <v>7193</v>
      </c>
      <c r="E108" s="526"/>
      <c r="F108" s="531"/>
      <c r="G108" s="314"/>
      <c r="H108" s="356"/>
      <c r="I108" s="314"/>
      <c r="J108" s="356"/>
      <c r="K108" s="314"/>
      <c r="L108" s="356"/>
      <c r="M108" s="314"/>
      <c r="N108" s="356"/>
      <c r="O108" s="314"/>
      <c r="P108" s="356"/>
      <c r="Q108" s="314"/>
      <c r="R108" s="356"/>
      <c r="S108" s="314"/>
      <c r="T108" s="356"/>
      <c r="U108" s="314"/>
      <c r="V108" s="526"/>
      <c r="W108" s="526"/>
      <c r="X108" s="526"/>
      <c r="Y108" s="526"/>
      <c r="Z108" s="526"/>
      <c r="AA108" s="526"/>
      <c r="AB108" s="526"/>
      <c r="AC108" s="526"/>
      <c r="AD108" s="311"/>
    </row>
    <row r="109" spans="1:31" ht="20.100000000000001" customHeight="1">
      <c r="A109" s="374" t="s">
        <v>4149</v>
      </c>
      <c r="B109" s="374" t="s">
        <v>106</v>
      </c>
      <c r="C109" s="358" t="s">
        <v>4311</v>
      </c>
      <c r="D109" s="476" t="s">
        <v>1352</v>
      </c>
      <c r="E109" s="473" t="s">
        <v>44</v>
      </c>
      <c r="F109" s="443"/>
      <c r="G109" s="444"/>
      <c r="H109" s="443"/>
      <c r="I109" s="444"/>
      <c r="J109" s="443"/>
      <c r="K109" s="444"/>
      <c r="L109" s="443"/>
      <c r="M109" s="444"/>
      <c r="N109" s="471"/>
      <c r="O109" s="465"/>
      <c r="P109" s="471"/>
      <c r="Q109" s="465"/>
      <c r="R109" s="443"/>
      <c r="S109" s="444"/>
      <c r="T109" s="443"/>
      <c r="U109" s="444"/>
      <c r="V109" s="473" t="s">
        <v>7010</v>
      </c>
      <c r="W109" s="473" t="s">
        <v>7010</v>
      </c>
      <c r="X109" s="473" t="s">
        <v>7010</v>
      </c>
      <c r="Y109" s="473" t="s">
        <v>7010</v>
      </c>
      <c r="Z109" s="473" t="s">
        <v>7010</v>
      </c>
      <c r="AA109" s="473" t="s">
        <v>7010</v>
      </c>
      <c r="AB109" s="473" t="s">
        <v>7010</v>
      </c>
      <c r="AC109" s="473"/>
      <c r="AD109" s="473"/>
    </row>
    <row r="110" spans="1:31" ht="20.100000000000001" customHeight="1">
      <c r="A110" s="311"/>
      <c r="B110" s="311"/>
      <c r="C110" s="452"/>
      <c r="D110" s="85" t="s">
        <v>1353</v>
      </c>
      <c r="E110" s="85"/>
      <c r="F110" s="531"/>
      <c r="G110" s="314"/>
      <c r="H110" s="356"/>
      <c r="I110" s="314"/>
      <c r="J110" s="356"/>
      <c r="K110" s="314"/>
      <c r="L110" s="356"/>
      <c r="M110" s="314"/>
      <c r="N110" s="356"/>
      <c r="O110" s="314"/>
      <c r="P110" s="356"/>
      <c r="Q110" s="314"/>
      <c r="R110" s="356"/>
      <c r="S110" s="314"/>
      <c r="T110" s="356"/>
      <c r="U110" s="314"/>
      <c r="V110" s="128"/>
      <c r="W110" s="128"/>
      <c r="X110" s="128"/>
      <c r="Y110" s="128"/>
      <c r="Z110" s="128"/>
      <c r="AA110" s="128"/>
      <c r="AB110" s="128"/>
      <c r="AC110" s="128"/>
      <c r="AD110" s="128"/>
    </row>
    <row r="111" spans="1:31" ht="20.100000000000001" customHeight="1">
      <c r="A111" s="311"/>
      <c r="B111" s="311"/>
      <c r="C111" s="452"/>
      <c r="D111" s="85" t="s">
        <v>7205</v>
      </c>
      <c r="E111" s="85"/>
      <c r="F111" s="531"/>
      <c r="G111" s="314"/>
      <c r="H111" s="356"/>
      <c r="I111" s="314"/>
      <c r="J111" s="356"/>
      <c r="K111" s="314"/>
      <c r="L111" s="356"/>
      <c r="M111" s="314"/>
      <c r="N111" s="356"/>
      <c r="O111" s="314"/>
      <c r="P111" s="356"/>
      <c r="Q111" s="314"/>
      <c r="R111" s="356"/>
      <c r="S111" s="314"/>
      <c r="T111" s="356"/>
      <c r="U111" s="314"/>
      <c r="V111" s="128"/>
      <c r="W111" s="128"/>
      <c r="X111" s="128"/>
      <c r="Y111" s="128"/>
      <c r="Z111" s="128"/>
      <c r="AA111" s="128"/>
      <c r="AB111" s="128"/>
      <c r="AC111" s="128"/>
      <c r="AD111" s="128"/>
    </row>
    <row r="112" spans="1:31" ht="20.100000000000001" customHeight="1">
      <c r="A112" s="311"/>
      <c r="B112" s="311"/>
      <c r="C112" s="526"/>
      <c r="D112" s="85" t="s">
        <v>6738</v>
      </c>
      <c r="E112" s="85"/>
      <c r="F112" s="531"/>
      <c r="G112" s="314"/>
      <c r="H112" s="356"/>
      <c r="I112" s="314"/>
      <c r="J112" s="356"/>
      <c r="K112" s="314"/>
      <c r="L112" s="356"/>
      <c r="M112" s="314"/>
      <c r="N112" s="356"/>
      <c r="O112" s="314"/>
      <c r="P112" s="356"/>
      <c r="Q112" s="314"/>
      <c r="R112" s="356"/>
      <c r="S112" s="314"/>
      <c r="T112" s="356"/>
      <c r="U112" s="314"/>
      <c r="V112" s="128"/>
      <c r="W112" s="128"/>
      <c r="X112" s="128"/>
      <c r="Y112" s="128"/>
      <c r="Z112" s="128"/>
      <c r="AA112" s="128"/>
      <c r="AB112" s="128"/>
      <c r="AC112" s="128"/>
      <c r="AD112" s="128"/>
    </row>
    <row r="113" spans="1:31" ht="20.100000000000001" customHeight="1">
      <c r="A113" s="374" t="s">
        <v>4150</v>
      </c>
      <c r="B113" s="374" t="s">
        <v>107</v>
      </c>
      <c r="C113" s="527" t="s">
        <v>4311</v>
      </c>
      <c r="D113" s="374"/>
      <c r="E113" s="527"/>
      <c r="F113" s="443"/>
      <c r="G113" s="444"/>
      <c r="H113" s="443"/>
      <c r="I113" s="444"/>
      <c r="J113" s="443"/>
      <c r="K113" s="444"/>
      <c r="L113" s="443"/>
      <c r="M113" s="444"/>
      <c r="N113" s="443"/>
      <c r="O113" s="444"/>
      <c r="P113" s="443"/>
      <c r="Q113" s="444"/>
      <c r="R113" s="443"/>
      <c r="S113" s="444"/>
      <c r="T113" s="443"/>
      <c r="U113" s="444"/>
      <c r="V113" s="527" t="s">
        <v>7010</v>
      </c>
      <c r="W113" s="527" t="s">
        <v>7010</v>
      </c>
      <c r="X113" s="527" t="s">
        <v>7010</v>
      </c>
      <c r="Y113" s="527" t="s">
        <v>7010</v>
      </c>
      <c r="Z113" s="527" t="s">
        <v>7010</v>
      </c>
      <c r="AA113" s="527" t="s">
        <v>7010</v>
      </c>
      <c r="AB113" s="527" t="s">
        <v>7010</v>
      </c>
      <c r="AC113" s="527"/>
      <c r="AD113" s="374"/>
    </row>
    <row r="114" spans="1:31" s="5" customFormat="1" ht="20.100000000000001" customHeight="1">
      <c r="A114" s="374" t="s">
        <v>4151</v>
      </c>
      <c r="B114" s="374" t="s">
        <v>108</v>
      </c>
      <c r="C114" s="358" t="s">
        <v>4311</v>
      </c>
      <c r="D114" s="374"/>
      <c r="E114" s="527"/>
      <c r="F114" s="443"/>
      <c r="G114" s="444"/>
      <c r="H114" s="443"/>
      <c r="I114" s="444"/>
      <c r="J114" s="443"/>
      <c r="K114" s="444"/>
      <c r="L114" s="443"/>
      <c r="M114" s="444"/>
      <c r="N114" s="443"/>
      <c r="O114" s="444"/>
      <c r="P114" s="443"/>
      <c r="Q114" s="444"/>
      <c r="R114" s="443"/>
      <c r="S114" s="444"/>
      <c r="T114" s="443"/>
      <c r="U114" s="444"/>
      <c r="V114" s="358" t="s">
        <v>7010</v>
      </c>
      <c r="W114" s="358" t="s">
        <v>7010</v>
      </c>
      <c r="X114" s="358" t="s">
        <v>7010</v>
      </c>
      <c r="Y114" s="358" t="s">
        <v>7010</v>
      </c>
      <c r="Z114" s="358" t="s">
        <v>7010</v>
      </c>
      <c r="AA114" s="358" t="s">
        <v>7010</v>
      </c>
      <c r="AB114" s="358" t="s">
        <v>7010</v>
      </c>
      <c r="AC114" s="358"/>
      <c r="AD114" s="374"/>
      <c r="AE114" s="51"/>
    </row>
    <row r="115" spans="1:31" s="5" customFormat="1" ht="20.100000000000001" customHeight="1">
      <c r="A115" s="311"/>
      <c r="B115" s="311"/>
      <c r="C115" s="526"/>
      <c r="D115" s="311" t="s">
        <v>1529</v>
      </c>
      <c r="E115" s="526" t="s">
        <v>73</v>
      </c>
      <c r="F115" s="531"/>
      <c r="G115" s="314"/>
      <c r="H115" s="356"/>
      <c r="I115" s="314"/>
      <c r="J115" s="356"/>
      <c r="K115" s="314"/>
      <c r="L115" s="356"/>
      <c r="M115" s="314"/>
      <c r="N115" s="356"/>
      <c r="O115" s="314"/>
      <c r="P115" s="356"/>
      <c r="Q115" s="314"/>
      <c r="R115" s="356"/>
      <c r="S115" s="314"/>
      <c r="T115" s="356"/>
      <c r="U115" s="314"/>
      <c r="V115" s="526"/>
      <c r="W115" s="526"/>
      <c r="X115" s="526"/>
      <c r="Y115" s="526"/>
      <c r="Z115" s="526"/>
      <c r="AA115" s="526"/>
      <c r="AB115" s="526"/>
      <c r="AC115" s="526"/>
      <c r="AD115" s="311"/>
      <c r="AE115" s="51"/>
    </row>
    <row r="116" spans="1:31" s="5" customFormat="1" ht="20.100000000000001" customHeight="1">
      <c r="A116" s="311"/>
      <c r="B116" s="311"/>
      <c r="C116" s="452"/>
      <c r="D116" s="311" t="s">
        <v>1530</v>
      </c>
      <c r="E116" s="526"/>
      <c r="F116" s="531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56"/>
      <c r="U116" s="314"/>
      <c r="V116" s="452"/>
      <c r="W116" s="452"/>
      <c r="X116" s="452"/>
      <c r="Y116" s="452"/>
      <c r="Z116" s="452"/>
      <c r="AA116" s="452"/>
      <c r="AB116" s="452"/>
      <c r="AC116" s="452"/>
      <c r="AD116" s="311"/>
      <c r="AE116" s="51"/>
    </row>
    <row r="117" spans="1:31" ht="20.100000000000001" customHeight="1">
      <c r="A117" s="374" t="s">
        <v>4152</v>
      </c>
      <c r="B117" s="374" t="s">
        <v>109</v>
      </c>
      <c r="C117" s="527" t="s">
        <v>4315</v>
      </c>
      <c r="D117" s="374" t="s">
        <v>1961</v>
      </c>
      <c r="E117" s="497" t="s">
        <v>7309</v>
      </c>
      <c r="F117" s="443"/>
      <c r="G117" s="444"/>
      <c r="H117" s="443"/>
      <c r="I117" s="444"/>
      <c r="J117" s="443"/>
      <c r="K117" s="444"/>
      <c r="L117" s="443"/>
      <c r="M117" s="444"/>
      <c r="N117" s="443"/>
      <c r="O117" s="444"/>
      <c r="P117" s="443"/>
      <c r="Q117" s="444"/>
      <c r="R117" s="443"/>
      <c r="S117" s="444"/>
      <c r="T117" s="443"/>
      <c r="U117" s="444"/>
      <c r="V117" s="527" t="s">
        <v>7010</v>
      </c>
      <c r="W117" s="527" t="s">
        <v>7010</v>
      </c>
      <c r="X117" s="527" t="s">
        <v>7010</v>
      </c>
      <c r="Y117" s="527" t="s">
        <v>7010</v>
      </c>
      <c r="Z117" s="527" t="s">
        <v>7010</v>
      </c>
      <c r="AA117" s="527" t="s">
        <v>7010</v>
      </c>
      <c r="AB117" s="527" t="s">
        <v>7010</v>
      </c>
      <c r="AC117" s="527"/>
      <c r="AD117" s="374"/>
    </row>
    <row r="118" spans="1:31" ht="20.100000000000001" customHeight="1">
      <c r="A118" s="311"/>
      <c r="B118" s="311"/>
      <c r="C118" s="526"/>
      <c r="D118" s="311" t="s">
        <v>1962</v>
      </c>
      <c r="E118" s="526"/>
      <c r="F118" s="531"/>
      <c r="G118" s="314"/>
      <c r="H118" s="356"/>
      <c r="I118" s="314"/>
      <c r="J118" s="356"/>
      <c r="K118" s="314"/>
      <c r="L118" s="356"/>
      <c r="M118" s="314"/>
      <c r="N118" s="356"/>
      <c r="O118" s="314"/>
      <c r="P118" s="356"/>
      <c r="Q118" s="314"/>
      <c r="R118" s="356"/>
      <c r="S118" s="314"/>
      <c r="T118" s="356"/>
      <c r="U118" s="314"/>
      <c r="V118" s="526"/>
      <c r="W118" s="526"/>
      <c r="X118" s="526"/>
      <c r="Y118" s="526"/>
      <c r="Z118" s="526"/>
      <c r="AA118" s="526"/>
      <c r="AB118" s="526"/>
      <c r="AC118" s="526"/>
      <c r="AD118" s="311"/>
    </row>
    <row r="119" spans="1:31" ht="20.100000000000001" customHeight="1">
      <c r="A119" s="311"/>
      <c r="B119" s="311"/>
      <c r="C119" s="452"/>
      <c r="D119" s="311" t="s">
        <v>1963</v>
      </c>
      <c r="E119" s="526"/>
      <c r="F119" s="531"/>
      <c r="G119" s="314"/>
      <c r="H119" s="356"/>
      <c r="I119" s="314"/>
      <c r="J119" s="356"/>
      <c r="K119" s="314"/>
      <c r="L119" s="356"/>
      <c r="M119" s="314"/>
      <c r="N119" s="356"/>
      <c r="O119" s="314"/>
      <c r="P119" s="356"/>
      <c r="Q119" s="314"/>
      <c r="R119" s="356"/>
      <c r="S119" s="314"/>
      <c r="T119" s="356"/>
      <c r="U119" s="314"/>
      <c r="V119" s="452"/>
      <c r="W119" s="452"/>
      <c r="X119" s="452"/>
      <c r="Y119" s="452"/>
      <c r="Z119" s="452"/>
      <c r="AA119" s="452"/>
      <c r="AB119" s="452"/>
      <c r="AC119" s="452"/>
      <c r="AD119" s="311"/>
    </row>
    <row r="120" spans="1:31" ht="20.100000000000001" customHeight="1">
      <c r="A120" s="311"/>
      <c r="B120" s="311"/>
      <c r="C120" s="526"/>
      <c r="D120" s="311" t="s">
        <v>1964</v>
      </c>
      <c r="E120" s="526"/>
      <c r="F120" s="531"/>
      <c r="G120" s="314"/>
      <c r="H120" s="356"/>
      <c r="I120" s="314"/>
      <c r="J120" s="356"/>
      <c r="K120" s="314"/>
      <c r="L120" s="356"/>
      <c r="M120" s="314"/>
      <c r="N120" s="356"/>
      <c r="O120" s="314"/>
      <c r="P120" s="356"/>
      <c r="Q120" s="314"/>
      <c r="R120" s="356"/>
      <c r="S120" s="314"/>
      <c r="T120" s="356"/>
      <c r="U120" s="314"/>
      <c r="V120" s="526"/>
      <c r="W120" s="526"/>
      <c r="X120" s="526"/>
      <c r="Y120" s="526"/>
      <c r="Z120" s="526"/>
      <c r="AA120" s="526"/>
      <c r="AB120" s="526"/>
      <c r="AC120" s="526"/>
      <c r="AD120" s="311"/>
    </row>
    <row r="121" spans="1:31" ht="20.100000000000001" customHeight="1">
      <c r="A121" s="311"/>
      <c r="B121" s="311"/>
      <c r="C121" s="526"/>
      <c r="D121" s="311" t="s">
        <v>4358</v>
      </c>
      <c r="E121" s="526"/>
      <c r="F121" s="531"/>
      <c r="G121" s="314"/>
      <c r="H121" s="356"/>
      <c r="I121" s="314"/>
      <c r="J121" s="356"/>
      <c r="K121" s="314"/>
      <c r="L121" s="356"/>
      <c r="M121" s="314"/>
      <c r="N121" s="356"/>
      <c r="O121" s="314"/>
      <c r="P121" s="356"/>
      <c r="Q121" s="314"/>
      <c r="R121" s="356"/>
      <c r="S121" s="314"/>
      <c r="T121" s="356"/>
      <c r="U121" s="314"/>
      <c r="V121" s="526"/>
      <c r="W121" s="526"/>
      <c r="X121" s="526"/>
      <c r="Y121" s="526"/>
      <c r="Z121" s="526"/>
      <c r="AA121" s="526"/>
      <c r="AB121" s="526"/>
      <c r="AC121" s="526"/>
      <c r="AD121" s="311"/>
    </row>
    <row r="122" spans="1:31" ht="20.100000000000001" customHeight="1">
      <c r="A122" s="311"/>
      <c r="B122" s="311"/>
      <c r="C122" s="452"/>
      <c r="D122" s="311" t="s">
        <v>7193</v>
      </c>
      <c r="E122" s="526"/>
      <c r="F122" s="531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452"/>
      <c r="W122" s="452"/>
      <c r="X122" s="452"/>
      <c r="Y122" s="452"/>
      <c r="Z122" s="452"/>
      <c r="AA122" s="452"/>
      <c r="AB122" s="452"/>
      <c r="AC122" s="452"/>
      <c r="AD122" s="311"/>
    </row>
    <row r="123" spans="1:31" ht="20.100000000000001" customHeight="1">
      <c r="A123" s="374" t="s">
        <v>4153</v>
      </c>
      <c r="B123" s="374" t="s">
        <v>110</v>
      </c>
      <c r="C123" s="527" t="s">
        <v>8328</v>
      </c>
      <c r="D123" s="374"/>
      <c r="E123" s="527"/>
      <c r="F123" s="443">
        <v>39</v>
      </c>
      <c r="G123" s="444">
        <v>100</v>
      </c>
      <c r="H123" s="443">
        <v>39</v>
      </c>
      <c r="I123" s="444">
        <v>100</v>
      </c>
      <c r="J123" s="443">
        <f>5092-5051</f>
        <v>41</v>
      </c>
      <c r="K123" s="444">
        <v>100</v>
      </c>
      <c r="L123" s="443">
        <v>35</v>
      </c>
      <c r="M123" s="444">
        <v>100</v>
      </c>
      <c r="N123" s="443">
        <v>38</v>
      </c>
      <c r="O123" s="465">
        <v>100</v>
      </c>
      <c r="P123" s="443">
        <v>43</v>
      </c>
      <c r="Q123" s="465">
        <v>100</v>
      </c>
      <c r="R123" s="443">
        <v>44</v>
      </c>
      <c r="S123" s="465">
        <v>100</v>
      </c>
      <c r="T123" s="443"/>
      <c r="U123" s="444"/>
      <c r="V123" s="527" t="s">
        <v>7010</v>
      </c>
      <c r="W123" s="527" t="s">
        <v>7010</v>
      </c>
      <c r="X123" s="527" t="s">
        <v>7010</v>
      </c>
      <c r="Y123" s="527" t="s">
        <v>7010</v>
      </c>
      <c r="Z123" s="527" t="s">
        <v>7010</v>
      </c>
      <c r="AA123" s="527" t="s">
        <v>7010</v>
      </c>
      <c r="AB123" s="527" t="s">
        <v>7010</v>
      </c>
      <c r="AC123" s="527"/>
      <c r="AD123" s="374"/>
    </row>
    <row r="124" spans="1:31" ht="20.100000000000001" customHeight="1">
      <c r="A124" s="374" t="s">
        <v>4154</v>
      </c>
      <c r="B124" s="374" t="s">
        <v>111</v>
      </c>
      <c r="C124" s="358" t="s">
        <v>8328</v>
      </c>
      <c r="D124" s="374"/>
      <c r="E124" s="527"/>
      <c r="F124" s="443">
        <v>116</v>
      </c>
      <c r="G124" s="444">
        <v>100</v>
      </c>
      <c r="H124" s="443">
        <v>115</v>
      </c>
      <c r="I124" s="444">
        <v>100</v>
      </c>
      <c r="J124" s="443">
        <f>5092-4979</f>
        <v>113</v>
      </c>
      <c r="K124" s="444">
        <v>100</v>
      </c>
      <c r="L124" s="443">
        <v>106</v>
      </c>
      <c r="M124" s="444">
        <v>100</v>
      </c>
      <c r="N124" s="443">
        <v>107</v>
      </c>
      <c r="O124" s="465">
        <v>100</v>
      </c>
      <c r="P124" s="443">
        <v>113</v>
      </c>
      <c r="Q124" s="465">
        <v>100</v>
      </c>
      <c r="R124" s="443">
        <v>108</v>
      </c>
      <c r="S124" s="465">
        <v>100</v>
      </c>
      <c r="T124" s="443"/>
      <c r="U124" s="444"/>
      <c r="V124" s="358" t="s">
        <v>7010</v>
      </c>
      <c r="W124" s="358" t="s">
        <v>7010</v>
      </c>
      <c r="X124" s="358" t="s">
        <v>7010</v>
      </c>
      <c r="Y124" s="358" t="s">
        <v>7010</v>
      </c>
      <c r="Z124" s="358" t="s">
        <v>7010</v>
      </c>
      <c r="AA124" s="358" t="s">
        <v>7010</v>
      </c>
      <c r="AB124" s="358" t="s">
        <v>7010</v>
      </c>
      <c r="AC124" s="358"/>
      <c r="AD124" s="374"/>
    </row>
    <row r="125" spans="1:31" ht="20.100000000000001" customHeight="1">
      <c r="A125" s="374" t="s">
        <v>4155</v>
      </c>
      <c r="B125" s="374" t="s">
        <v>112</v>
      </c>
      <c r="C125" s="358" t="s">
        <v>8328</v>
      </c>
      <c r="D125" s="374" t="s">
        <v>1916</v>
      </c>
      <c r="E125" s="497" t="s">
        <v>7646</v>
      </c>
      <c r="F125" s="443"/>
      <c r="G125" s="444"/>
      <c r="H125" s="443">
        <v>4</v>
      </c>
      <c r="I125" s="444">
        <v>3.4782608695652173</v>
      </c>
      <c r="J125" s="443">
        <v>5</v>
      </c>
      <c r="K125" s="444">
        <v>4.4247787610619467</v>
      </c>
      <c r="L125" s="443">
        <v>5</v>
      </c>
      <c r="M125" s="444">
        <v>4.716981132075472</v>
      </c>
      <c r="N125" s="471">
        <v>5</v>
      </c>
      <c r="O125" s="465">
        <v>4.6728971962616823</v>
      </c>
      <c r="P125" s="471">
        <v>7</v>
      </c>
      <c r="Q125" s="465">
        <v>6.1946902654867255</v>
      </c>
      <c r="R125" s="471">
        <v>3</v>
      </c>
      <c r="S125" s="465">
        <v>2.7777777777777777</v>
      </c>
      <c r="T125" s="443"/>
      <c r="U125" s="444"/>
      <c r="V125" s="358" t="s">
        <v>7010</v>
      </c>
      <c r="W125" s="358" t="s">
        <v>7010</v>
      </c>
      <c r="X125" s="358" t="s">
        <v>7010</v>
      </c>
      <c r="Y125" s="358" t="s">
        <v>7010</v>
      </c>
      <c r="Z125" s="358" t="s">
        <v>7010</v>
      </c>
      <c r="AA125" s="358" t="s">
        <v>7010</v>
      </c>
      <c r="AB125" s="358" t="s">
        <v>7010</v>
      </c>
      <c r="AC125" s="358"/>
      <c r="AD125" s="374"/>
    </row>
    <row r="126" spans="1:31" ht="20.100000000000001" customHeight="1">
      <c r="A126" s="311"/>
      <c r="B126" s="311"/>
      <c r="C126" s="452"/>
      <c r="D126" s="311" t="s">
        <v>1917</v>
      </c>
      <c r="E126" s="526"/>
      <c r="F126" s="531"/>
      <c r="G126" s="314"/>
      <c r="H126" s="356">
        <v>2</v>
      </c>
      <c r="I126" s="314">
        <v>1.7391304347826086</v>
      </c>
      <c r="J126" s="356">
        <v>2</v>
      </c>
      <c r="K126" s="314">
        <v>1.7699115044247788</v>
      </c>
      <c r="L126" s="356"/>
      <c r="M126" s="314"/>
      <c r="N126" s="51"/>
      <c r="O126" s="85"/>
      <c r="P126" s="315"/>
      <c r="Q126" s="316"/>
      <c r="R126" s="315">
        <v>2</v>
      </c>
      <c r="S126" s="316">
        <v>1.8518518518518519</v>
      </c>
      <c r="T126" s="356"/>
      <c r="U126" s="314"/>
      <c r="V126" s="452"/>
      <c r="W126" s="452"/>
      <c r="X126" s="452"/>
      <c r="Y126" s="452"/>
      <c r="Z126" s="452"/>
      <c r="AA126" s="452"/>
      <c r="AB126" s="452"/>
      <c r="AC126" s="452"/>
      <c r="AD126" s="311"/>
    </row>
    <row r="127" spans="1:31" ht="20.100000000000001" customHeight="1">
      <c r="A127" s="311"/>
      <c r="B127" s="311"/>
      <c r="C127" s="452"/>
      <c r="D127" s="311" t="s">
        <v>1918</v>
      </c>
      <c r="E127" s="526"/>
      <c r="F127" s="531"/>
      <c r="G127" s="314"/>
      <c r="H127" s="356">
        <v>3</v>
      </c>
      <c r="I127" s="314">
        <v>2.6086956521739131</v>
      </c>
      <c r="J127" s="356">
        <v>2</v>
      </c>
      <c r="K127" s="314">
        <v>1.7699115044247788</v>
      </c>
      <c r="L127" s="356">
        <v>1</v>
      </c>
      <c r="M127" s="314">
        <v>0.94339622641509435</v>
      </c>
      <c r="N127" s="315">
        <v>1</v>
      </c>
      <c r="O127" s="316">
        <v>0.93457943925233644</v>
      </c>
      <c r="P127" s="315">
        <v>1</v>
      </c>
      <c r="Q127" s="316">
        <v>0.88495575221238942</v>
      </c>
      <c r="R127" s="315">
        <v>2</v>
      </c>
      <c r="S127" s="316">
        <v>1.8518518518518519</v>
      </c>
      <c r="T127" s="356"/>
      <c r="U127" s="314"/>
      <c r="V127" s="452"/>
      <c r="W127" s="452"/>
      <c r="X127" s="452"/>
      <c r="Y127" s="452"/>
      <c r="Z127" s="452"/>
      <c r="AA127" s="452"/>
      <c r="AB127" s="452"/>
      <c r="AC127" s="452"/>
      <c r="AD127" s="311"/>
    </row>
    <row r="128" spans="1:31" ht="20.100000000000001" customHeight="1">
      <c r="A128" s="311"/>
      <c r="B128" s="311"/>
      <c r="C128" s="526"/>
      <c r="D128" s="311" t="s">
        <v>1919</v>
      </c>
      <c r="E128" s="526"/>
      <c r="F128" s="531"/>
      <c r="G128" s="314"/>
      <c r="H128" s="356">
        <v>3</v>
      </c>
      <c r="I128" s="314">
        <v>2.6086956521739131</v>
      </c>
      <c r="J128" s="356">
        <v>2</v>
      </c>
      <c r="K128" s="314">
        <v>1.7699115044247788</v>
      </c>
      <c r="L128" s="356">
        <v>1</v>
      </c>
      <c r="M128" s="314">
        <v>0.94339622641509435</v>
      </c>
      <c r="N128" s="315">
        <v>2</v>
      </c>
      <c r="O128" s="316">
        <v>1.8691588785046729</v>
      </c>
      <c r="P128" s="315">
        <v>2</v>
      </c>
      <c r="Q128" s="316">
        <v>1.7699115044247788</v>
      </c>
      <c r="R128" s="315">
        <v>1</v>
      </c>
      <c r="S128" s="316">
        <v>0.92592592592592593</v>
      </c>
      <c r="T128" s="356"/>
      <c r="U128" s="314"/>
      <c r="V128" s="526"/>
      <c r="W128" s="526"/>
      <c r="X128" s="526"/>
      <c r="Y128" s="526"/>
      <c r="Z128" s="526"/>
      <c r="AA128" s="526"/>
      <c r="AB128" s="526"/>
      <c r="AC128" s="526"/>
      <c r="AD128" s="311"/>
    </row>
    <row r="129" spans="1:30" ht="20.100000000000001" customHeight="1">
      <c r="A129" s="311"/>
      <c r="B129" s="311"/>
      <c r="C129" s="526"/>
      <c r="D129" s="311" t="s">
        <v>1920</v>
      </c>
      <c r="E129" s="526"/>
      <c r="F129" s="531"/>
      <c r="G129" s="314"/>
      <c r="H129" s="356"/>
      <c r="I129" s="314"/>
      <c r="J129" s="356"/>
      <c r="K129" s="314"/>
      <c r="L129" s="356"/>
      <c r="M129" s="314"/>
      <c r="N129" s="315"/>
      <c r="O129" s="316"/>
      <c r="P129" s="315"/>
      <c r="Q129" s="316"/>
      <c r="R129" s="315"/>
      <c r="S129" s="316"/>
      <c r="T129" s="356"/>
      <c r="U129" s="314"/>
      <c r="V129" s="526"/>
      <c r="W129" s="526"/>
      <c r="X129" s="526"/>
      <c r="Y129" s="526"/>
      <c r="Z129" s="526"/>
      <c r="AA129" s="526"/>
      <c r="AB129" s="526"/>
      <c r="AC129" s="526"/>
      <c r="AD129" s="311"/>
    </row>
    <row r="130" spans="1:30" ht="20.100000000000001" customHeight="1">
      <c r="A130" s="311"/>
      <c r="B130" s="311"/>
      <c r="C130" s="452"/>
      <c r="D130" s="311" t="s">
        <v>1921</v>
      </c>
      <c r="E130" s="526"/>
      <c r="F130" s="531"/>
      <c r="G130" s="314"/>
      <c r="H130" s="356"/>
      <c r="I130" s="314"/>
      <c r="J130" s="356"/>
      <c r="K130" s="314"/>
      <c r="L130" s="356"/>
      <c r="M130" s="314"/>
      <c r="N130" s="315">
        <v>1</v>
      </c>
      <c r="O130" s="316">
        <v>0.93457943925233644</v>
      </c>
      <c r="P130" s="315">
        <v>1</v>
      </c>
      <c r="Q130" s="316">
        <v>0.88495575221238942</v>
      </c>
      <c r="R130" s="315">
        <v>1</v>
      </c>
      <c r="S130" s="316">
        <v>0.92592592592592593</v>
      </c>
      <c r="T130" s="356"/>
      <c r="U130" s="314"/>
      <c r="V130" s="452"/>
      <c r="W130" s="452"/>
      <c r="X130" s="452"/>
      <c r="Y130" s="452"/>
      <c r="Z130" s="452"/>
      <c r="AA130" s="452"/>
      <c r="AB130" s="452"/>
      <c r="AC130" s="452"/>
      <c r="AD130" s="311"/>
    </row>
    <row r="131" spans="1:30" ht="20.100000000000001" customHeight="1">
      <c r="A131" s="311"/>
      <c r="B131" s="311"/>
      <c r="C131" s="452"/>
      <c r="D131" s="311" t="s">
        <v>1922</v>
      </c>
      <c r="E131" s="526"/>
      <c r="F131" s="531"/>
      <c r="G131" s="314"/>
      <c r="H131" s="356">
        <v>2</v>
      </c>
      <c r="I131" s="314">
        <v>1.7391304347826086</v>
      </c>
      <c r="J131" s="356">
        <v>2</v>
      </c>
      <c r="K131" s="314">
        <v>1.7699115044247788</v>
      </c>
      <c r="L131" s="356">
        <v>2</v>
      </c>
      <c r="M131" s="314">
        <v>1.8867924528301887</v>
      </c>
      <c r="N131" s="315">
        <v>2</v>
      </c>
      <c r="O131" s="316">
        <v>1.8691588785046729</v>
      </c>
      <c r="P131" s="315">
        <v>2</v>
      </c>
      <c r="Q131" s="316">
        <v>1.7699115044247788</v>
      </c>
      <c r="R131" s="315">
        <v>2</v>
      </c>
      <c r="S131" s="316">
        <v>1.8518518518518519</v>
      </c>
      <c r="T131" s="356"/>
      <c r="U131" s="314"/>
      <c r="V131" s="452"/>
      <c r="W131" s="452"/>
      <c r="X131" s="452"/>
      <c r="Y131" s="452"/>
      <c r="Z131" s="452"/>
      <c r="AA131" s="452"/>
      <c r="AB131" s="452"/>
      <c r="AC131" s="452"/>
      <c r="AD131" s="311"/>
    </row>
    <row r="132" spans="1:30" ht="20.100000000000001" customHeight="1">
      <c r="A132" s="311"/>
      <c r="B132" s="311"/>
      <c r="C132" s="526"/>
      <c r="D132" s="311" t="s">
        <v>1923</v>
      </c>
      <c r="E132" s="526"/>
      <c r="F132" s="531"/>
      <c r="G132" s="314"/>
      <c r="H132" s="356">
        <v>7</v>
      </c>
      <c r="I132" s="314">
        <v>6.0869565217391308</v>
      </c>
      <c r="J132" s="356">
        <v>6</v>
      </c>
      <c r="K132" s="314">
        <v>5.3097345132743365</v>
      </c>
      <c r="L132" s="356">
        <v>6</v>
      </c>
      <c r="M132" s="314">
        <v>5.6603773584905666</v>
      </c>
      <c r="N132" s="315">
        <v>4</v>
      </c>
      <c r="O132" s="316">
        <v>3.7383177570093458</v>
      </c>
      <c r="P132" s="315">
        <v>5</v>
      </c>
      <c r="Q132" s="316">
        <v>4.4247787610619467</v>
      </c>
      <c r="R132" s="315">
        <v>7</v>
      </c>
      <c r="S132" s="316">
        <v>6.4814814814814818</v>
      </c>
      <c r="T132" s="356"/>
      <c r="U132" s="314"/>
      <c r="V132" s="526"/>
      <c r="W132" s="526"/>
      <c r="X132" s="526"/>
      <c r="Y132" s="526"/>
      <c r="Z132" s="526"/>
      <c r="AA132" s="526"/>
      <c r="AB132" s="526"/>
      <c r="AC132" s="526"/>
      <c r="AD132" s="311"/>
    </row>
    <row r="133" spans="1:30" ht="20.100000000000001" customHeight="1">
      <c r="A133" s="311"/>
      <c r="B133" s="311"/>
      <c r="C133" s="526"/>
      <c r="D133" s="311" t="s">
        <v>1924</v>
      </c>
      <c r="E133" s="526"/>
      <c r="F133" s="531"/>
      <c r="G133" s="314"/>
      <c r="H133" s="356">
        <v>2</v>
      </c>
      <c r="I133" s="314">
        <v>1.7391304347826086</v>
      </c>
      <c r="J133" s="356">
        <v>2</v>
      </c>
      <c r="K133" s="314">
        <v>1.7699115044247788</v>
      </c>
      <c r="L133" s="356">
        <v>2</v>
      </c>
      <c r="M133" s="314">
        <v>1.8867924528301887</v>
      </c>
      <c r="N133" s="315">
        <v>2</v>
      </c>
      <c r="O133" s="316">
        <v>1.8691588785046729</v>
      </c>
      <c r="P133" s="315">
        <v>3</v>
      </c>
      <c r="Q133" s="316">
        <v>2.6548672566371683</v>
      </c>
      <c r="R133" s="315">
        <v>2</v>
      </c>
      <c r="S133" s="316">
        <v>1.8518518518518519</v>
      </c>
      <c r="T133" s="356"/>
      <c r="U133" s="314"/>
      <c r="V133" s="526"/>
      <c r="W133" s="526"/>
      <c r="X133" s="526"/>
      <c r="Y133" s="526"/>
      <c r="Z133" s="526"/>
      <c r="AA133" s="526"/>
      <c r="AB133" s="526"/>
      <c r="AC133" s="526"/>
      <c r="AD133" s="311"/>
    </row>
    <row r="134" spans="1:30" ht="20.100000000000001" customHeight="1">
      <c r="A134" s="311"/>
      <c r="B134" s="311"/>
      <c r="C134" s="452"/>
      <c r="D134" s="311" t="s">
        <v>7028</v>
      </c>
      <c r="E134" s="526"/>
      <c r="F134" s="531"/>
      <c r="G134" s="314"/>
      <c r="H134" s="356">
        <v>5</v>
      </c>
      <c r="I134" s="314">
        <v>4.3478260869565215</v>
      </c>
      <c r="J134" s="356">
        <v>4</v>
      </c>
      <c r="K134" s="314">
        <v>3.5398230088495577</v>
      </c>
      <c r="L134" s="356">
        <v>4</v>
      </c>
      <c r="M134" s="314">
        <v>3.7735849056603774</v>
      </c>
      <c r="N134" s="315">
        <v>4</v>
      </c>
      <c r="O134" s="316">
        <v>3.7383177570093458</v>
      </c>
      <c r="P134" s="315">
        <v>5</v>
      </c>
      <c r="Q134" s="316">
        <v>4.4247787610619467</v>
      </c>
      <c r="R134" s="315">
        <v>3</v>
      </c>
      <c r="S134" s="316">
        <v>2.7777777777777777</v>
      </c>
      <c r="T134" s="356"/>
      <c r="U134" s="314"/>
      <c r="V134" s="452"/>
      <c r="W134" s="452"/>
      <c r="X134" s="452"/>
      <c r="Y134" s="452"/>
      <c r="Z134" s="452"/>
      <c r="AA134" s="452"/>
      <c r="AB134" s="452"/>
      <c r="AC134" s="452"/>
      <c r="AD134" s="311"/>
    </row>
    <row r="135" spans="1:30" ht="20.100000000000001" customHeight="1">
      <c r="A135" s="311"/>
      <c r="B135" s="311"/>
      <c r="C135" s="452"/>
      <c r="D135" s="311" t="s">
        <v>8329</v>
      </c>
      <c r="E135" s="526"/>
      <c r="F135" s="531"/>
      <c r="G135" s="314"/>
      <c r="H135" s="356">
        <v>11</v>
      </c>
      <c r="I135" s="314">
        <v>9.5652173913043477</v>
      </c>
      <c r="J135" s="356">
        <v>13</v>
      </c>
      <c r="K135" s="314">
        <v>11.504424778761061</v>
      </c>
      <c r="L135" s="356">
        <v>12</v>
      </c>
      <c r="M135" s="314">
        <v>11.320754716981133</v>
      </c>
      <c r="N135" s="315">
        <v>14</v>
      </c>
      <c r="O135" s="316">
        <v>13.084112149532711</v>
      </c>
      <c r="P135" s="315">
        <v>14</v>
      </c>
      <c r="Q135" s="316">
        <v>12.389380530973451</v>
      </c>
      <c r="R135" s="315">
        <v>14</v>
      </c>
      <c r="S135" s="316">
        <v>12.962962962962964</v>
      </c>
      <c r="T135" s="356"/>
      <c r="U135" s="314"/>
      <c r="V135" s="452"/>
      <c r="W135" s="452"/>
      <c r="X135" s="452"/>
      <c r="Y135" s="452"/>
      <c r="Z135" s="452"/>
      <c r="AA135" s="452"/>
      <c r="AB135" s="452"/>
      <c r="AC135" s="452"/>
      <c r="AD135" s="311"/>
    </row>
    <row r="136" spans="1:30" ht="20.100000000000001" customHeight="1">
      <c r="A136" s="311"/>
      <c r="B136" s="311"/>
      <c r="C136" s="526"/>
      <c r="D136" s="311" t="s">
        <v>7330</v>
      </c>
      <c r="E136" s="526"/>
      <c r="F136" s="531"/>
      <c r="G136" s="314"/>
      <c r="H136" s="356">
        <v>22</v>
      </c>
      <c r="I136" s="314">
        <v>19.130434782608695</v>
      </c>
      <c r="J136" s="356">
        <v>21</v>
      </c>
      <c r="K136" s="314">
        <v>18.584070796460178</v>
      </c>
      <c r="L136" s="356">
        <v>21</v>
      </c>
      <c r="M136" s="314">
        <v>19.811320754716981</v>
      </c>
      <c r="N136" s="315">
        <v>21</v>
      </c>
      <c r="O136" s="316">
        <v>19.626168224299064</v>
      </c>
      <c r="P136" s="315">
        <v>22</v>
      </c>
      <c r="Q136" s="316">
        <v>19.469026548672566</v>
      </c>
      <c r="R136" s="315">
        <v>21</v>
      </c>
      <c r="S136" s="316">
        <v>19.444444444444443</v>
      </c>
      <c r="T136" s="356"/>
      <c r="U136" s="314"/>
      <c r="V136" s="526"/>
      <c r="W136" s="526"/>
      <c r="X136" s="526"/>
      <c r="Y136" s="526"/>
      <c r="Z136" s="526"/>
      <c r="AA136" s="526"/>
      <c r="AB136" s="526"/>
      <c r="AC136" s="526"/>
      <c r="AD136" s="311"/>
    </row>
    <row r="137" spans="1:30" ht="20.100000000000001" customHeight="1">
      <c r="A137" s="311"/>
      <c r="B137" s="311"/>
      <c r="C137" s="452"/>
      <c r="D137" s="311" t="s">
        <v>8330</v>
      </c>
      <c r="E137" s="526"/>
      <c r="F137" s="531"/>
      <c r="G137" s="314"/>
      <c r="H137" s="356">
        <v>28</v>
      </c>
      <c r="I137" s="314">
        <v>24.347826086956523</v>
      </c>
      <c r="J137" s="356">
        <v>31</v>
      </c>
      <c r="K137" s="314">
        <v>27.43362831858407</v>
      </c>
      <c r="L137" s="356">
        <v>30</v>
      </c>
      <c r="M137" s="314">
        <v>28.30188679245283</v>
      </c>
      <c r="N137" s="315">
        <v>30</v>
      </c>
      <c r="O137" s="316">
        <v>28.037383177570092</v>
      </c>
      <c r="P137" s="315">
        <v>27</v>
      </c>
      <c r="Q137" s="316">
        <v>23.893805309734514</v>
      </c>
      <c r="R137" s="315">
        <v>26</v>
      </c>
      <c r="S137" s="316">
        <v>24.074074074074073</v>
      </c>
      <c r="T137" s="356"/>
      <c r="U137" s="314"/>
      <c r="V137" s="452"/>
      <c r="W137" s="452"/>
      <c r="X137" s="452"/>
      <c r="Y137" s="452"/>
      <c r="Z137" s="452"/>
      <c r="AA137" s="452"/>
      <c r="AB137" s="452"/>
      <c r="AC137" s="452"/>
      <c r="AD137" s="311"/>
    </row>
    <row r="138" spans="1:30" ht="20.100000000000001" customHeight="1">
      <c r="A138" s="311"/>
      <c r="B138" s="311"/>
      <c r="C138" s="452"/>
      <c r="D138" s="311" t="s">
        <v>8331</v>
      </c>
      <c r="E138" s="526"/>
      <c r="F138" s="531"/>
      <c r="G138" s="314"/>
      <c r="H138" s="356">
        <v>15</v>
      </c>
      <c r="I138" s="314">
        <v>13.043478260869565</v>
      </c>
      <c r="J138" s="356">
        <v>15</v>
      </c>
      <c r="K138" s="314">
        <v>13.274336283185843</v>
      </c>
      <c r="L138" s="356">
        <v>14</v>
      </c>
      <c r="M138" s="314">
        <v>13.20754716981132</v>
      </c>
      <c r="N138" s="315">
        <v>14</v>
      </c>
      <c r="O138" s="316">
        <v>13.084112149532711</v>
      </c>
      <c r="P138" s="315">
        <v>16</v>
      </c>
      <c r="Q138" s="316">
        <v>14.159292035398231</v>
      </c>
      <c r="R138" s="315">
        <v>15</v>
      </c>
      <c r="S138" s="316">
        <v>13.888888888888889</v>
      </c>
      <c r="T138" s="356"/>
      <c r="U138" s="314"/>
      <c r="V138" s="452"/>
      <c r="W138" s="452"/>
      <c r="X138" s="452"/>
      <c r="Y138" s="452"/>
      <c r="Z138" s="452"/>
      <c r="AA138" s="452"/>
      <c r="AB138" s="452"/>
      <c r="AC138" s="452"/>
      <c r="AD138" s="311"/>
    </row>
    <row r="139" spans="1:30" ht="20.100000000000001" customHeight="1">
      <c r="A139" s="311"/>
      <c r="B139" s="311"/>
      <c r="C139" s="526"/>
      <c r="D139" s="311" t="s">
        <v>8332</v>
      </c>
      <c r="E139" s="526"/>
      <c r="F139" s="531"/>
      <c r="G139" s="314"/>
      <c r="H139" s="356">
        <v>11</v>
      </c>
      <c r="I139" s="314">
        <v>9.5652173913043477</v>
      </c>
      <c r="J139" s="356">
        <v>8</v>
      </c>
      <c r="K139" s="314">
        <v>7.0796460176991154</v>
      </c>
      <c r="L139" s="356">
        <v>7</v>
      </c>
      <c r="M139" s="314">
        <v>6.6037735849056602</v>
      </c>
      <c r="N139" s="315">
        <v>7</v>
      </c>
      <c r="O139" s="316">
        <v>6.5420560747663554</v>
      </c>
      <c r="P139" s="315">
        <v>8</v>
      </c>
      <c r="Q139" s="316">
        <v>7.0796460176991154</v>
      </c>
      <c r="R139" s="315">
        <v>9</v>
      </c>
      <c r="S139" s="316">
        <v>8.3333333333333339</v>
      </c>
      <c r="T139" s="356"/>
      <c r="U139" s="314"/>
      <c r="V139" s="526"/>
      <c r="W139" s="526"/>
      <c r="X139" s="526"/>
      <c r="Y139" s="526"/>
      <c r="Z139" s="526"/>
      <c r="AA139" s="526"/>
      <c r="AB139" s="526"/>
      <c r="AC139" s="526"/>
      <c r="AD139" s="311"/>
    </row>
    <row r="140" spans="1:30" ht="20.100000000000001" customHeight="1">
      <c r="A140" s="311"/>
      <c r="B140" s="311"/>
      <c r="C140" s="452"/>
      <c r="D140" s="311" t="s">
        <v>8165</v>
      </c>
      <c r="E140" s="526"/>
      <c r="F140" s="531"/>
      <c r="G140" s="314"/>
      <c r="H140" s="356"/>
      <c r="I140" s="314"/>
      <c r="J140" s="356"/>
      <c r="K140" s="314"/>
      <c r="L140" s="356">
        <v>1</v>
      </c>
      <c r="M140" s="314">
        <v>0.94339622641509435</v>
      </c>
      <c r="N140" s="356"/>
      <c r="O140" s="314"/>
      <c r="P140" s="356"/>
      <c r="Q140" s="314"/>
      <c r="R140" s="315"/>
      <c r="S140" s="316"/>
      <c r="T140" s="356"/>
      <c r="U140" s="314"/>
      <c r="V140" s="452"/>
      <c r="W140" s="452"/>
      <c r="X140" s="452"/>
      <c r="Y140" s="452"/>
      <c r="Z140" s="452"/>
      <c r="AA140" s="452"/>
      <c r="AB140" s="452"/>
      <c r="AC140" s="452"/>
      <c r="AD140" s="311"/>
    </row>
    <row r="141" spans="1:30" ht="20.100000000000001" customHeight="1">
      <c r="A141" s="311"/>
      <c r="B141" s="311"/>
      <c r="C141" s="452"/>
      <c r="D141" s="311" t="s">
        <v>3777</v>
      </c>
      <c r="E141" s="526"/>
      <c r="F141" s="531"/>
      <c r="G141" s="314"/>
      <c r="H141" s="356"/>
      <c r="I141" s="314"/>
      <c r="J141" s="356"/>
      <c r="K141" s="314"/>
      <c r="L141" s="356"/>
      <c r="M141" s="314"/>
      <c r="N141" s="356"/>
      <c r="O141" s="314"/>
      <c r="P141" s="356"/>
      <c r="Q141" s="314"/>
      <c r="R141" s="356"/>
      <c r="S141" s="314"/>
      <c r="T141" s="356"/>
      <c r="U141" s="314"/>
      <c r="V141" s="452"/>
      <c r="W141" s="452"/>
      <c r="X141" s="452"/>
      <c r="Y141" s="452"/>
      <c r="Z141" s="452"/>
      <c r="AA141" s="452"/>
      <c r="AB141" s="452"/>
      <c r="AC141" s="452"/>
      <c r="AD141" s="311"/>
    </row>
    <row r="142" spans="1:30" ht="20.100000000000001" customHeight="1">
      <c r="A142" s="374" t="s">
        <v>4156</v>
      </c>
      <c r="B142" s="374" t="s">
        <v>45</v>
      </c>
      <c r="C142" s="358" t="s">
        <v>8328</v>
      </c>
      <c r="D142" s="527" t="s">
        <v>8333</v>
      </c>
      <c r="E142" s="497"/>
      <c r="F142" s="443">
        <v>116</v>
      </c>
      <c r="G142" s="444">
        <v>100</v>
      </c>
      <c r="H142" s="443">
        <v>115</v>
      </c>
      <c r="I142" s="444">
        <v>100</v>
      </c>
      <c r="J142" s="443">
        <v>113</v>
      </c>
      <c r="K142" s="444">
        <v>100</v>
      </c>
      <c r="L142" s="443">
        <v>106</v>
      </c>
      <c r="M142" s="444">
        <v>100</v>
      </c>
      <c r="N142" s="471">
        <v>107</v>
      </c>
      <c r="O142" s="465">
        <v>100</v>
      </c>
      <c r="P142" s="471">
        <v>113</v>
      </c>
      <c r="Q142" s="465">
        <v>100</v>
      </c>
      <c r="R142" s="471">
        <v>108</v>
      </c>
      <c r="S142" s="465">
        <v>100</v>
      </c>
      <c r="T142" s="471"/>
      <c r="U142" s="465"/>
      <c r="V142" s="358" t="s">
        <v>7010</v>
      </c>
      <c r="W142" s="358" t="s">
        <v>7010</v>
      </c>
      <c r="X142" s="358" t="s">
        <v>7010</v>
      </c>
      <c r="Y142" s="358" t="s">
        <v>7010</v>
      </c>
      <c r="Z142" s="358" t="s">
        <v>7010</v>
      </c>
      <c r="AA142" s="358" t="s">
        <v>7010</v>
      </c>
      <c r="AB142" s="358" t="s">
        <v>7010</v>
      </c>
      <c r="AC142" s="358"/>
      <c r="AD142" s="374"/>
    </row>
    <row r="143" spans="1:30" ht="20.100000000000001" customHeight="1">
      <c r="A143" s="374" t="s">
        <v>4157</v>
      </c>
      <c r="B143" s="374" t="s">
        <v>115</v>
      </c>
      <c r="C143" s="358" t="s">
        <v>8328</v>
      </c>
      <c r="D143" s="374" t="s">
        <v>1352</v>
      </c>
      <c r="E143" s="497" t="s">
        <v>7329</v>
      </c>
      <c r="F143" s="443">
        <v>96</v>
      </c>
      <c r="G143" s="444">
        <v>82.758620689655174</v>
      </c>
      <c r="H143" s="443">
        <v>96</v>
      </c>
      <c r="I143" s="444">
        <v>83.478260869565219</v>
      </c>
      <c r="J143" s="443">
        <v>94</v>
      </c>
      <c r="K143" s="444">
        <v>83.2</v>
      </c>
      <c r="L143" s="443">
        <v>92</v>
      </c>
      <c r="M143" s="444">
        <v>86.8</v>
      </c>
      <c r="N143" s="471">
        <v>95</v>
      </c>
      <c r="O143" s="465">
        <v>88.8</v>
      </c>
      <c r="P143" s="471">
        <v>95</v>
      </c>
      <c r="Q143" s="465">
        <v>84.070796460176993</v>
      </c>
      <c r="R143" s="471">
        <v>98</v>
      </c>
      <c r="S143" s="465">
        <v>90.740740740740748</v>
      </c>
      <c r="T143" s="471"/>
      <c r="U143" s="465"/>
      <c r="V143" s="358" t="s">
        <v>7010</v>
      </c>
      <c r="W143" s="358" t="s">
        <v>7010</v>
      </c>
      <c r="X143" s="358" t="s">
        <v>7010</v>
      </c>
      <c r="Y143" s="358" t="s">
        <v>7010</v>
      </c>
      <c r="Z143" s="358" t="s">
        <v>7010</v>
      </c>
      <c r="AA143" s="358" t="s">
        <v>7010</v>
      </c>
      <c r="AB143" s="358" t="s">
        <v>7010</v>
      </c>
      <c r="AC143" s="358"/>
      <c r="AD143" s="374"/>
    </row>
    <row r="144" spans="1:30" ht="20.100000000000001" customHeight="1">
      <c r="A144" s="311"/>
      <c r="B144" s="311"/>
      <c r="C144" s="452"/>
      <c r="D144" s="311" t="s">
        <v>1353</v>
      </c>
      <c r="E144" s="205"/>
      <c r="F144" s="531">
        <v>20</v>
      </c>
      <c r="G144" s="314">
        <v>17.241379310344829</v>
      </c>
      <c r="H144" s="356">
        <v>19</v>
      </c>
      <c r="I144" s="314">
        <v>16.521739130434781</v>
      </c>
      <c r="J144" s="356">
        <v>19</v>
      </c>
      <c r="K144" s="314">
        <v>16.8</v>
      </c>
      <c r="L144" s="356">
        <v>14</v>
      </c>
      <c r="M144" s="314">
        <v>13.2</v>
      </c>
      <c r="N144" s="315">
        <v>12</v>
      </c>
      <c r="O144" s="316">
        <v>11.2</v>
      </c>
      <c r="P144" s="315">
        <v>18</v>
      </c>
      <c r="Q144" s="316">
        <v>15.929203539823009</v>
      </c>
      <c r="R144" s="315">
        <v>10</v>
      </c>
      <c r="S144" s="316">
        <v>9.2592592592592595</v>
      </c>
      <c r="T144" s="315"/>
      <c r="U144" s="316"/>
      <c r="V144" s="452"/>
      <c r="W144" s="452"/>
      <c r="X144" s="452"/>
      <c r="Y144" s="452"/>
      <c r="Z144" s="452"/>
      <c r="AA144" s="452"/>
      <c r="AB144" s="452"/>
      <c r="AC144" s="452"/>
      <c r="AD144" s="311"/>
    </row>
    <row r="145" spans="1:30" ht="20.100000000000001" customHeight="1">
      <c r="A145" s="311"/>
      <c r="B145" s="311"/>
      <c r="C145" s="526"/>
      <c r="D145" s="311" t="s">
        <v>7205</v>
      </c>
      <c r="E145" s="205"/>
      <c r="F145" s="531"/>
      <c r="G145" s="314"/>
      <c r="H145" s="356"/>
      <c r="I145" s="314"/>
      <c r="J145" s="356"/>
      <c r="K145" s="314"/>
      <c r="L145" s="356"/>
      <c r="M145" s="314"/>
      <c r="N145" s="315"/>
      <c r="O145" s="316"/>
      <c r="P145" s="315"/>
      <c r="Q145" s="316"/>
      <c r="R145" s="315"/>
      <c r="S145" s="316"/>
      <c r="T145" s="315"/>
      <c r="U145" s="316"/>
      <c r="V145" s="526"/>
      <c r="W145" s="526"/>
      <c r="X145" s="526"/>
      <c r="Y145" s="526"/>
      <c r="Z145" s="526"/>
      <c r="AA145" s="526"/>
      <c r="AB145" s="526"/>
      <c r="AC145" s="526"/>
      <c r="AD145" s="311"/>
    </row>
    <row r="146" spans="1:30" ht="20.100000000000001" customHeight="1">
      <c r="A146" s="311"/>
      <c r="B146" s="311"/>
      <c r="C146" s="526"/>
      <c r="D146" s="311" t="s">
        <v>6738</v>
      </c>
      <c r="E146" s="526"/>
      <c r="F146" s="531"/>
      <c r="G146" s="314"/>
      <c r="H146" s="356"/>
      <c r="I146" s="314"/>
      <c r="J146" s="356"/>
      <c r="K146" s="314"/>
      <c r="L146" s="356"/>
      <c r="M146" s="314"/>
      <c r="N146" s="315"/>
      <c r="O146" s="316"/>
      <c r="P146" s="315"/>
      <c r="Q146" s="316"/>
      <c r="R146" s="315"/>
      <c r="S146" s="316"/>
      <c r="T146" s="315"/>
      <c r="U146" s="316"/>
      <c r="V146" s="526"/>
      <c r="W146" s="526"/>
      <c r="X146" s="526"/>
      <c r="Y146" s="526"/>
      <c r="Z146" s="526"/>
      <c r="AA146" s="526"/>
      <c r="AB146" s="526"/>
      <c r="AC146" s="526"/>
      <c r="AD146" s="311"/>
    </row>
    <row r="147" spans="1:30" ht="20.100000000000001" customHeight="1">
      <c r="A147" s="374" t="s">
        <v>4158</v>
      </c>
      <c r="B147" s="374" t="s">
        <v>926</v>
      </c>
      <c r="C147" s="358" t="s">
        <v>8328</v>
      </c>
      <c r="D147" s="374" t="s">
        <v>1570</v>
      </c>
      <c r="E147" s="497" t="s">
        <v>7329</v>
      </c>
      <c r="F147" s="443">
        <v>3</v>
      </c>
      <c r="G147" s="444">
        <v>2.5862068965517242</v>
      </c>
      <c r="H147" s="443">
        <v>4</v>
      </c>
      <c r="I147" s="444">
        <v>3.4782608695652173</v>
      </c>
      <c r="J147" s="443">
        <v>6</v>
      </c>
      <c r="K147" s="444">
        <v>5.3097345132743365</v>
      </c>
      <c r="L147" s="443">
        <v>3</v>
      </c>
      <c r="M147" s="444">
        <v>2.8301886792452828</v>
      </c>
      <c r="N147" s="471">
        <v>3</v>
      </c>
      <c r="O147" s="465">
        <v>2.8037383177570092</v>
      </c>
      <c r="P147" s="471">
        <v>4</v>
      </c>
      <c r="Q147" s="465">
        <v>3.5398230088495577</v>
      </c>
      <c r="R147" s="471">
        <v>4</v>
      </c>
      <c r="S147" s="465">
        <v>3.7037037037037037</v>
      </c>
      <c r="T147" s="471"/>
      <c r="U147" s="465"/>
      <c r="V147" s="358" t="s">
        <v>7010</v>
      </c>
      <c r="W147" s="358" t="s">
        <v>7010</v>
      </c>
      <c r="X147" s="358" t="s">
        <v>7010</v>
      </c>
      <c r="Y147" s="358" t="s">
        <v>7010</v>
      </c>
      <c r="Z147" s="358" t="s">
        <v>7010</v>
      </c>
      <c r="AA147" s="358" t="s">
        <v>7010</v>
      </c>
      <c r="AB147" s="358" t="s">
        <v>7010</v>
      </c>
      <c r="AC147" s="358"/>
      <c r="AD147" s="374"/>
    </row>
    <row r="148" spans="1:30" ht="20.100000000000001" customHeight="1">
      <c r="A148" s="311"/>
      <c r="B148" s="311"/>
      <c r="C148" s="526"/>
      <c r="D148" s="311" t="s">
        <v>7895</v>
      </c>
      <c r="E148" s="526"/>
      <c r="F148" s="531">
        <v>37</v>
      </c>
      <c r="G148" s="314">
        <v>31.896551724137932</v>
      </c>
      <c r="H148" s="356">
        <v>33</v>
      </c>
      <c r="I148" s="314">
        <v>28.695652173913043</v>
      </c>
      <c r="J148" s="356">
        <v>31</v>
      </c>
      <c r="K148" s="314">
        <v>27.43362831858407</v>
      </c>
      <c r="L148" s="356">
        <v>28</v>
      </c>
      <c r="M148" s="314">
        <v>26.415094339622641</v>
      </c>
      <c r="N148" s="315">
        <v>30</v>
      </c>
      <c r="O148" s="316">
        <v>28.037383177570092</v>
      </c>
      <c r="P148" s="315">
        <v>33</v>
      </c>
      <c r="Q148" s="316">
        <v>29.20353982300885</v>
      </c>
      <c r="R148" s="315">
        <v>33</v>
      </c>
      <c r="S148" s="316">
        <v>30.555555555555557</v>
      </c>
      <c r="T148" s="315"/>
      <c r="U148" s="316"/>
      <c r="V148" s="526"/>
      <c r="W148" s="526"/>
      <c r="X148" s="526"/>
      <c r="Y148" s="526"/>
      <c r="Z148" s="526"/>
      <c r="AA148" s="526"/>
      <c r="AB148" s="526"/>
      <c r="AC148" s="526"/>
      <c r="AD148" s="311"/>
    </row>
    <row r="149" spans="1:30" ht="20.100000000000001" customHeight="1">
      <c r="A149" s="311"/>
      <c r="B149" s="311"/>
      <c r="C149" s="452"/>
      <c r="D149" s="311" t="s">
        <v>1572</v>
      </c>
      <c r="E149" s="526"/>
      <c r="F149" s="531">
        <v>74</v>
      </c>
      <c r="G149" s="314">
        <v>63.793103448275865</v>
      </c>
      <c r="H149" s="356">
        <v>75</v>
      </c>
      <c r="I149" s="314">
        <v>65.217391304347828</v>
      </c>
      <c r="J149" s="356">
        <v>74</v>
      </c>
      <c r="K149" s="314">
        <v>65.486725663716811</v>
      </c>
      <c r="L149" s="356">
        <v>74</v>
      </c>
      <c r="M149" s="314">
        <v>69.811320754716988</v>
      </c>
      <c r="N149" s="315">
        <v>73</v>
      </c>
      <c r="O149" s="316">
        <v>68.224299065420567</v>
      </c>
      <c r="P149" s="315">
        <v>73</v>
      </c>
      <c r="Q149" s="316">
        <v>64.601769911504419</v>
      </c>
      <c r="R149" s="315">
        <v>69</v>
      </c>
      <c r="S149" s="316">
        <v>63.888888888888886</v>
      </c>
      <c r="T149" s="315"/>
      <c r="U149" s="316"/>
      <c r="V149" s="452"/>
      <c r="W149" s="452"/>
      <c r="X149" s="452"/>
      <c r="Y149" s="452"/>
      <c r="Z149" s="452"/>
      <c r="AA149" s="452"/>
      <c r="AB149" s="452"/>
      <c r="AC149" s="452"/>
      <c r="AD149" s="311"/>
    </row>
    <row r="150" spans="1:30" ht="20.100000000000001" customHeight="1">
      <c r="A150" s="311"/>
      <c r="B150" s="311"/>
      <c r="C150" s="526"/>
      <c r="D150" s="311" t="s">
        <v>1679</v>
      </c>
      <c r="E150" s="526"/>
      <c r="F150" s="531"/>
      <c r="G150" s="314"/>
      <c r="H150" s="356"/>
      <c r="I150" s="314"/>
      <c r="J150" s="356"/>
      <c r="K150" s="314"/>
      <c r="L150" s="356"/>
      <c r="M150" s="314"/>
      <c r="N150" s="315"/>
      <c r="O150" s="316"/>
      <c r="P150" s="315"/>
      <c r="Q150" s="316"/>
      <c r="R150" s="315"/>
      <c r="S150" s="316"/>
      <c r="T150" s="315"/>
      <c r="U150" s="316"/>
      <c r="V150" s="526"/>
      <c r="W150" s="526"/>
      <c r="X150" s="526"/>
      <c r="Y150" s="526"/>
      <c r="Z150" s="526"/>
      <c r="AA150" s="526"/>
      <c r="AB150" s="526"/>
      <c r="AC150" s="526"/>
      <c r="AD150" s="311"/>
    </row>
    <row r="151" spans="1:30" ht="20.100000000000001" customHeight="1">
      <c r="A151" s="311"/>
      <c r="B151" s="311"/>
      <c r="C151" s="526"/>
      <c r="D151" s="311" t="s">
        <v>7331</v>
      </c>
      <c r="E151" s="526"/>
      <c r="F151" s="531">
        <v>1</v>
      </c>
      <c r="G151" s="314">
        <v>0.86206896551724133</v>
      </c>
      <c r="H151" s="356">
        <v>1</v>
      </c>
      <c r="I151" s="314">
        <v>0.86956521739130432</v>
      </c>
      <c r="J151" s="356"/>
      <c r="K151" s="314"/>
      <c r="L151" s="356"/>
      <c r="M151" s="314"/>
      <c r="N151" s="315"/>
      <c r="O151" s="316"/>
      <c r="P151" s="315">
        <v>1</v>
      </c>
      <c r="Q151" s="316">
        <v>0.88495575221238942</v>
      </c>
      <c r="R151" s="315"/>
      <c r="S151" s="316"/>
      <c r="T151" s="315"/>
      <c r="U151" s="316"/>
      <c r="V151" s="526"/>
      <c r="W151" s="526"/>
      <c r="X151" s="526"/>
      <c r="Y151" s="526"/>
      <c r="Z151" s="526"/>
      <c r="AA151" s="526"/>
      <c r="AB151" s="526"/>
      <c r="AC151" s="526"/>
      <c r="AD151" s="311"/>
    </row>
    <row r="152" spans="1:30" ht="20.100000000000001" customHeight="1">
      <c r="A152" s="311"/>
      <c r="B152" s="311"/>
      <c r="C152" s="526"/>
      <c r="D152" s="311" t="s">
        <v>7332</v>
      </c>
      <c r="E152" s="526"/>
      <c r="F152" s="531">
        <v>1</v>
      </c>
      <c r="G152" s="314">
        <v>0.86206896551724133</v>
      </c>
      <c r="H152" s="356">
        <v>2</v>
      </c>
      <c r="I152" s="314">
        <v>1.7391304347826086</v>
      </c>
      <c r="J152" s="356">
        <v>2</v>
      </c>
      <c r="K152" s="314">
        <v>1.8</v>
      </c>
      <c r="L152" s="356">
        <v>1</v>
      </c>
      <c r="M152" s="314">
        <v>0.94339622641509435</v>
      </c>
      <c r="N152" s="315">
        <v>1</v>
      </c>
      <c r="O152" s="316">
        <v>0.93457943925233644</v>
      </c>
      <c r="P152" s="315">
        <v>2</v>
      </c>
      <c r="Q152" s="316">
        <v>1.7699115044247788</v>
      </c>
      <c r="R152" s="315">
        <v>1</v>
      </c>
      <c r="S152" s="316">
        <v>0.92592592592592593</v>
      </c>
      <c r="T152" s="315"/>
      <c r="U152" s="316"/>
      <c r="V152" s="526"/>
      <c r="W152" s="526"/>
      <c r="X152" s="526"/>
      <c r="Y152" s="526"/>
      <c r="Z152" s="526"/>
      <c r="AA152" s="526"/>
      <c r="AB152" s="526"/>
      <c r="AC152" s="526"/>
      <c r="AD152" s="311"/>
    </row>
    <row r="153" spans="1:30" ht="20.100000000000001" customHeight="1">
      <c r="A153" s="311"/>
      <c r="B153" s="311"/>
      <c r="C153" s="526"/>
      <c r="D153" s="311" t="s">
        <v>2299</v>
      </c>
      <c r="E153" s="526"/>
      <c r="F153" s="531"/>
      <c r="G153" s="314"/>
      <c r="H153" s="356"/>
      <c r="I153" s="314"/>
      <c r="J153" s="356"/>
      <c r="K153" s="314"/>
      <c r="L153" s="356"/>
      <c r="M153" s="314"/>
      <c r="N153" s="315"/>
      <c r="O153" s="316"/>
      <c r="P153" s="315"/>
      <c r="Q153" s="316"/>
      <c r="R153" s="315">
        <v>1</v>
      </c>
      <c r="S153" s="316">
        <v>0.92592592592592593</v>
      </c>
      <c r="T153" s="315"/>
      <c r="U153" s="316"/>
      <c r="V153" s="526"/>
      <c r="W153" s="526"/>
      <c r="X153" s="526"/>
      <c r="Y153" s="526"/>
      <c r="Z153" s="526"/>
      <c r="AA153" s="526"/>
      <c r="AB153" s="526"/>
      <c r="AC153" s="526"/>
      <c r="AD153" s="311"/>
    </row>
    <row r="154" spans="1:30" ht="20.100000000000001" customHeight="1">
      <c r="A154" s="311"/>
      <c r="B154" s="311"/>
      <c r="C154" s="526"/>
      <c r="D154" s="311" t="s">
        <v>7205</v>
      </c>
      <c r="E154" s="526"/>
      <c r="F154" s="531"/>
      <c r="G154" s="314"/>
      <c r="H154" s="356"/>
      <c r="I154" s="314"/>
      <c r="J154" s="356"/>
      <c r="K154" s="314"/>
      <c r="L154" s="356"/>
      <c r="M154" s="314"/>
      <c r="N154" s="315"/>
      <c r="O154" s="316"/>
      <c r="P154" s="315"/>
      <c r="Q154" s="316"/>
      <c r="R154" s="315"/>
      <c r="S154" s="316"/>
      <c r="T154" s="315"/>
      <c r="U154" s="316"/>
      <c r="V154" s="526"/>
      <c r="W154" s="526"/>
      <c r="X154" s="526"/>
      <c r="Y154" s="526"/>
      <c r="Z154" s="526"/>
      <c r="AA154" s="526"/>
      <c r="AB154" s="526"/>
      <c r="AC154" s="526"/>
      <c r="AD154" s="311"/>
    </row>
    <row r="155" spans="1:30" ht="20.100000000000001" customHeight="1">
      <c r="A155" s="311"/>
      <c r="B155" s="311"/>
      <c r="C155" s="526"/>
      <c r="D155" s="311" t="s">
        <v>6738</v>
      </c>
      <c r="E155" s="526"/>
      <c r="F155" s="531"/>
      <c r="G155" s="314"/>
      <c r="H155" s="356"/>
      <c r="I155" s="314"/>
      <c r="J155" s="356"/>
      <c r="K155" s="314"/>
      <c r="L155" s="356"/>
      <c r="M155" s="314"/>
      <c r="N155" s="315"/>
      <c r="O155" s="316"/>
      <c r="P155" s="315"/>
      <c r="Q155" s="316"/>
      <c r="R155" s="315"/>
      <c r="S155" s="316"/>
      <c r="T155" s="315"/>
      <c r="U155" s="316"/>
      <c r="V155" s="526"/>
      <c r="W155" s="526"/>
      <c r="X155" s="526"/>
      <c r="Y155" s="526"/>
      <c r="Z155" s="526"/>
      <c r="AA155" s="526"/>
      <c r="AB155" s="526"/>
      <c r="AC155" s="526"/>
      <c r="AD155" s="311"/>
    </row>
    <row r="156" spans="1:30" ht="20.100000000000001" customHeight="1">
      <c r="A156" s="374" t="s">
        <v>4159</v>
      </c>
      <c r="B156" s="374" t="s">
        <v>927</v>
      </c>
      <c r="C156" s="358" t="s">
        <v>4316</v>
      </c>
      <c r="D156" s="374"/>
      <c r="E156" s="527"/>
      <c r="F156" s="443"/>
      <c r="G156" s="444"/>
      <c r="H156" s="443"/>
      <c r="I156" s="444"/>
      <c r="J156" s="443"/>
      <c r="K156" s="444"/>
      <c r="L156" s="443"/>
      <c r="M156" s="444"/>
      <c r="N156" s="471"/>
      <c r="O156" s="465"/>
      <c r="P156" s="471"/>
      <c r="Q156" s="465"/>
      <c r="R156" s="471">
        <v>1</v>
      </c>
      <c r="S156" s="465">
        <v>100</v>
      </c>
      <c r="T156" s="471"/>
      <c r="U156" s="465"/>
      <c r="V156" s="358" t="s">
        <v>7010</v>
      </c>
      <c r="W156" s="358" t="s">
        <v>7010</v>
      </c>
      <c r="X156" s="358" t="s">
        <v>7010</v>
      </c>
      <c r="Y156" s="358" t="s">
        <v>7010</v>
      </c>
      <c r="Z156" s="358" t="s">
        <v>7010</v>
      </c>
      <c r="AA156" s="358" t="s">
        <v>7010</v>
      </c>
      <c r="AB156" s="358" t="s">
        <v>7010</v>
      </c>
      <c r="AC156" s="358"/>
      <c r="AD156" s="374"/>
    </row>
    <row r="157" spans="1:30" ht="20.100000000000001" customHeight="1">
      <c r="A157" s="374" t="s">
        <v>4160</v>
      </c>
      <c r="B157" s="374" t="s">
        <v>130</v>
      </c>
      <c r="C157" s="358" t="s">
        <v>8328</v>
      </c>
      <c r="D157" s="476"/>
      <c r="E157" s="206"/>
      <c r="F157" s="443">
        <v>116</v>
      </c>
      <c r="G157" s="444">
        <v>100</v>
      </c>
      <c r="H157" s="443">
        <v>115</v>
      </c>
      <c r="I157" s="444">
        <v>100</v>
      </c>
      <c r="J157" s="443">
        <v>113</v>
      </c>
      <c r="K157" s="444">
        <v>100</v>
      </c>
      <c r="L157" s="443">
        <v>106</v>
      </c>
      <c r="M157" s="444">
        <v>100</v>
      </c>
      <c r="N157" s="471">
        <v>107</v>
      </c>
      <c r="O157" s="465">
        <v>100</v>
      </c>
      <c r="P157" s="471">
        <v>113</v>
      </c>
      <c r="Q157" s="465">
        <v>100</v>
      </c>
      <c r="R157" s="471">
        <v>108</v>
      </c>
      <c r="S157" s="465">
        <v>100</v>
      </c>
      <c r="T157" s="471"/>
      <c r="U157" s="465"/>
      <c r="V157" s="358" t="s">
        <v>7010</v>
      </c>
      <c r="W157" s="358" t="s">
        <v>7010</v>
      </c>
      <c r="X157" s="358" t="s">
        <v>7010</v>
      </c>
      <c r="Y157" s="358" t="s">
        <v>7010</v>
      </c>
      <c r="Z157" s="358" t="s">
        <v>7010</v>
      </c>
      <c r="AA157" s="358" t="s">
        <v>7010</v>
      </c>
      <c r="AB157" s="358" t="s">
        <v>7010</v>
      </c>
      <c r="AC157" s="358"/>
      <c r="AD157" s="374"/>
    </row>
    <row r="158" spans="1:30" ht="20.100000000000001" customHeight="1">
      <c r="A158" s="311"/>
      <c r="B158" s="311"/>
      <c r="C158" s="526"/>
      <c r="D158" s="311" t="s">
        <v>8338</v>
      </c>
      <c r="E158" s="207" t="s">
        <v>8339</v>
      </c>
      <c r="F158" s="531"/>
      <c r="G158" s="314"/>
      <c r="H158" s="356"/>
      <c r="I158" s="314"/>
      <c r="J158" s="356"/>
      <c r="K158" s="314"/>
      <c r="L158" s="356"/>
      <c r="M158" s="314"/>
      <c r="N158" s="315"/>
      <c r="O158" s="316"/>
      <c r="P158" s="315"/>
      <c r="Q158" s="316"/>
      <c r="R158" s="315"/>
      <c r="S158" s="316"/>
      <c r="T158" s="315"/>
      <c r="U158" s="316"/>
      <c r="V158" s="526"/>
      <c r="W158" s="526"/>
      <c r="X158" s="526"/>
      <c r="Y158" s="526"/>
      <c r="Z158" s="526"/>
      <c r="AA158" s="526"/>
      <c r="AB158" s="526"/>
      <c r="AC158" s="526"/>
      <c r="AD158" s="311"/>
    </row>
    <row r="159" spans="1:30" ht="20.100000000000001" customHeight="1">
      <c r="A159" s="311"/>
      <c r="B159" s="311"/>
      <c r="C159" s="526"/>
      <c r="D159" s="317" t="s">
        <v>8340</v>
      </c>
      <c r="E159" s="207"/>
      <c r="F159" s="531"/>
      <c r="G159" s="314"/>
      <c r="H159" s="356"/>
      <c r="I159" s="314"/>
      <c r="J159" s="356"/>
      <c r="K159" s="314"/>
      <c r="L159" s="356"/>
      <c r="M159" s="314"/>
      <c r="N159" s="315"/>
      <c r="O159" s="316"/>
      <c r="P159" s="315"/>
      <c r="Q159" s="316"/>
      <c r="R159" s="315"/>
      <c r="S159" s="316"/>
      <c r="T159" s="315"/>
      <c r="U159" s="316"/>
      <c r="V159" s="526"/>
      <c r="W159" s="526"/>
      <c r="X159" s="526"/>
      <c r="Y159" s="526"/>
      <c r="Z159" s="526"/>
      <c r="AA159" s="526"/>
      <c r="AB159" s="526"/>
      <c r="AC159" s="526"/>
      <c r="AD159" s="311"/>
    </row>
    <row r="160" spans="1:30" ht="20.100000000000001" customHeight="1">
      <c r="A160" s="374" t="s">
        <v>4161</v>
      </c>
      <c r="B160" s="374" t="s">
        <v>134</v>
      </c>
      <c r="C160" s="358" t="s">
        <v>4317</v>
      </c>
      <c r="D160" s="374" t="s">
        <v>1375</v>
      </c>
      <c r="E160" s="497" t="s">
        <v>7329</v>
      </c>
      <c r="F160" s="443"/>
      <c r="G160" s="444"/>
      <c r="H160" s="443"/>
      <c r="I160" s="444"/>
      <c r="J160" s="443"/>
      <c r="K160" s="444"/>
      <c r="L160" s="443"/>
      <c r="M160" s="444"/>
      <c r="N160" s="471"/>
      <c r="O160" s="465"/>
      <c r="P160" s="471"/>
      <c r="Q160" s="465"/>
      <c r="R160" s="471"/>
      <c r="S160" s="465"/>
      <c r="T160" s="471"/>
      <c r="U160" s="465"/>
      <c r="V160" s="358" t="s">
        <v>7010</v>
      </c>
      <c r="W160" s="358" t="s">
        <v>7010</v>
      </c>
      <c r="X160" s="358" t="s">
        <v>7010</v>
      </c>
      <c r="Y160" s="358" t="s">
        <v>7010</v>
      </c>
      <c r="Z160" s="358" t="s">
        <v>7010</v>
      </c>
      <c r="AA160" s="358" t="s">
        <v>7010</v>
      </c>
      <c r="AB160" s="358" t="s">
        <v>7010</v>
      </c>
      <c r="AC160" s="358"/>
      <c r="AD160" s="374"/>
    </row>
    <row r="161" spans="1:30" ht="20.100000000000001" customHeight="1">
      <c r="A161" s="311"/>
      <c r="B161" s="311"/>
      <c r="C161" s="452"/>
      <c r="D161" s="311" t="s">
        <v>1376</v>
      </c>
      <c r="E161" s="526"/>
      <c r="F161" s="531"/>
      <c r="G161" s="314"/>
      <c r="H161" s="356"/>
      <c r="I161" s="314"/>
      <c r="J161" s="356"/>
      <c r="K161" s="314"/>
      <c r="L161" s="356"/>
      <c r="M161" s="314"/>
      <c r="N161" s="315"/>
      <c r="O161" s="316"/>
      <c r="P161" s="315"/>
      <c r="Q161" s="316"/>
      <c r="R161" s="315"/>
      <c r="S161" s="316"/>
      <c r="T161" s="315"/>
      <c r="U161" s="316"/>
      <c r="V161" s="452"/>
      <c r="W161" s="452"/>
      <c r="X161" s="452"/>
      <c r="Y161" s="452"/>
      <c r="Z161" s="452"/>
      <c r="AA161" s="452"/>
      <c r="AB161" s="452"/>
      <c r="AC161" s="452"/>
      <c r="AD161" s="311"/>
    </row>
    <row r="162" spans="1:30" ht="20.100000000000001" customHeight="1">
      <c r="A162" s="311"/>
      <c r="B162" s="311"/>
      <c r="C162" s="526"/>
      <c r="D162" s="311" t="s">
        <v>1377</v>
      </c>
      <c r="E162" s="526"/>
      <c r="F162" s="531"/>
      <c r="G162" s="314"/>
      <c r="H162" s="356"/>
      <c r="I162" s="314"/>
      <c r="J162" s="356"/>
      <c r="K162" s="314"/>
      <c r="L162" s="356"/>
      <c r="M162" s="314"/>
      <c r="N162" s="315"/>
      <c r="O162" s="316"/>
      <c r="P162" s="315"/>
      <c r="Q162" s="316"/>
      <c r="R162" s="315"/>
      <c r="S162" s="316"/>
      <c r="T162" s="315"/>
      <c r="U162" s="316"/>
      <c r="V162" s="526"/>
      <c r="W162" s="526"/>
      <c r="X162" s="526"/>
      <c r="Y162" s="526"/>
      <c r="Z162" s="526"/>
      <c r="AA162" s="526"/>
      <c r="AB162" s="526"/>
      <c r="AC162" s="526"/>
      <c r="AD162" s="311"/>
    </row>
    <row r="163" spans="1:30" ht="20.100000000000001" customHeight="1">
      <c r="A163" s="311"/>
      <c r="B163" s="311"/>
      <c r="C163" s="526"/>
      <c r="D163" s="311" t="s">
        <v>1378</v>
      </c>
      <c r="E163" s="526"/>
      <c r="F163" s="531"/>
      <c r="G163" s="314"/>
      <c r="H163" s="356"/>
      <c r="I163" s="314"/>
      <c r="J163" s="356"/>
      <c r="K163" s="314"/>
      <c r="L163" s="356"/>
      <c r="M163" s="314"/>
      <c r="N163" s="315"/>
      <c r="O163" s="316"/>
      <c r="P163" s="315"/>
      <c r="Q163" s="316"/>
      <c r="R163" s="315"/>
      <c r="S163" s="316"/>
      <c r="T163" s="315"/>
      <c r="U163" s="316"/>
      <c r="V163" s="526"/>
      <c r="W163" s="526"/>
      <c r="X163" s="526"/>
      <c r="Y163" s="526"/>
      <c r="Z163" s="526"/>
      <c r="AA163" s="526"/>
      <c r="AB163" s="526"/>
      <c r="AC163" s="526"/>
      <c r="AD163" s="311"/>
    </row>
    <row r="164" spans="1:30" ht="20.100000000000001" customHeight="1">
      <c r="A164" s="311"/>
      <c r="B164" s="311"/>
      <c r="C164" s="526"/>
      <c r="D164" s="311" t="s">
        <v>1379</v>
      </c>
      <c r="E164" s="526"/>
      <c r="F164" s="531"/>
      <c r="G164" s="314"/>
      <c r="H164" s="356"/>
      <c r="I164" s="314"/>
      <c r="J164" s="356"/>
      <c r="K164" s="314"/>
      <c r="L164" s="356"/>
      <c r="M164" s="314"/>
      <c r="N164" s="315"/>
      <c r="O164" s="316"/>
      <c r="P164" s="315"/>
      <c r="Q164" s="316"/>
      <c r="R164" s="315"/>
      <c r="S164" s="316"/>
      <c r="T164" s="315"/>
      <c r="U164" s="316"/>
      <c r="V164" s="526"/>
      <c r="W164" s="526"/>
      <c r="X164" s="526"/>
      <c r="Y164" s="526"/>
      <c r="Z164" s="526"/>
      <c r="AA164" s="526"/>
      <c r="AB164" s="526"/>
      <c r="AC164" s="526"/>
      <c r="AD164" s="311"/>
    </row>
    <row r="165" spans="1:30" ht="20.100000000000001" customHeight="1">
      <c r="A165" s="311"/>
      <c r="B165" s="311"/>
      <c r="C165" s="526"/>
      <c r="D165" s="311" t="s">
        <v>1380</v>
      </c>
      <c r="E165" s="526"/>
      <c r="F165" s="531"/>
      <c r="G165" s="314"/>
      <c r="H165" s="356"/>
      <c r="I165" s="314"/>
      <c r="J165" s="356"/>
      <c r="K165" s="314"/>
      <c r="L165" s="356"/>
      <c r="M165" s="314"/>
      <c r="N165" s="315"/>
      <c r="O165" s="316"/>
      <c r="P165" s="315"/>
      <c r="Q165" s="316"/>
      <c r="R165" s="315"/>
      <c r="S165" s="316"/>
      <c r="T165" s="315"/>
      <c r="U165" s="316"/>
      <c r="V165" s="526"/>
      <c r="W165" s="526"/>
      <c r="X165" s="526"/>
      <c r="Y165" s="526"/>
      <c r="Z165" s="526"/>
      <c r="AA165" s="526"/>
      <c r="AB165" s="526"/>
      <c r="AC165" s="526"/>
      <c r="AD165" s="311"/>
    </row>
    <row r="166" spans="1:30" ht="20.100000000000001" customHeight="1">
      <c r="A166" s="311"/>
      <c r="B166" s="311"/>
      <c r="C166" s="526"/>
      <c r="D166" s="311" t="s">
        <v>1381</v>
      </c>
      <c r="E166" s="526"/>
      <c r="F166" s="531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/>
      <c r="Q166" s="316"/>
      <c r="R166" s="315"/>
      <c r="S166" s="316"/>
      <c r="T166" s="315"/>
      <c r="U166" s="316"/>
      <c r="V166" s="526"/>
      <c r="W166" s="526"/>
      <c r="X166" s="526"/>
      <c r="Y166" s="526"/>
      <c r="Z166" s="526"/>
      <c r="AA166" s="526"/>
      <c r="AB166" s="526"/>
      <c r="AC166" s="526"/>
      <c r="AD166" s="311"/>
    </row>
    <row r="167" spans="1:30" ht="20.100000000000001" customHeight="1">
      <c r="A167" s="311"/>
      <c r="B167" s="311"/>
      <c r="C167" s="526"/>
      <c r="D167" s="311" t="s">
        <v>7205</v>
      </c>
      <c r="E167" s="526"/>
      <c r="F167" s="531"/>
      <c r="G167" s="314"/>
      <c r="H167" s="356"/>
      <c r="I167" s="314"/>
      <c r="J167" s="356"/>
      <c r="K167" s="314"/>
      <c r="L167" s="356"/>
      <c r="M167" s="314"/>
      <c r="N167" s="315"/>
      <c r="O167" s="316"/>
      <c r="P167" s="315"/>
      <c r="Q167" s="316"/>
      <c r="R167" s="315"/>
      <c r="S167" s="316"/>
      <c r="T167" s="315"/>
      <c r="U167" s="316"/>
      <c r="V167" s="526"/>
      <c r="W167" s="526"/>
      <c r="X167" s="526"/>
      <c r="Y167" s="526"/>
      <c r="Z167" s="526"/>
      <c r="AA167" s="526"/>
      <c r="AB167" s="526"/>
      <c r="AC167" s="526"/>
      <c r="AD167" s="311"/>
    </row>
    <row r="168" spans="1:30" ht="20.100000000000001" customHeight="1">
      <c r="A168" s="311"/>
      <c r="B168" s="311"/>
      <c r="C168" s="526"/>
      <c r="D168" s="311" t="s">
        <v>6738</v>
      </c>
      <c r="E168" s="526"/>
      <c r="F168" s="531"/>
      <c r="G168" s="314"/>
      <c r="H168" s="356"/>
      <c r="I168" s="314"/>
      <c r="J168" s="356"/>
      <c r="K168" s="314"/>
      <c r="L168" s="356"/>
      <c r="M168" s="314"/>
      <c r="N168" s="315"/>
      <c r="O168" s="316"/>
      <c r="P168" s="315"/>
      <c r="Q168" s="316"/>
      <c r="R168" s="315"/>
      <c r="S168" s="316"/>
      <c r="T168" s="315"/>
      <c r="U168" s="316"/>
      <c r="V168" s="526"/>
      <c r="W168" s="526"/>
      <c r="X168" s="526"/>
      <c r="Y168" s="526"/>
      <c r="Z168" s="526"/>
      <c r="AA168" s="526"/>
      <c r="AB168" s="526"/>
      <c r="AC168" s="526"/>
      <c r="AD168" s="311"/>
    </row>
    <row r="169" spans="1:30" ht="20.100000000000001" customHeight="1">
      <c r="A169" s="374" t="s">
        <v>4162</v>
      </c>
      <c r="B169" s="374" t="s">
        <v>931</v>
      </c>
      <c r="C169" s="527" t="s">
        <v>8328</v>
      </c>
      <c r="D169" s="476"/>
      <c r="E169" s="497"/>
      <c r="F169" s="443">
        <v>116</v>
      </c>
      <c r="G169" s="444">
        <v>100</v>
      </c>
      <c r="H169" s="443">
        <v>115</v>
      </c>
      <c r="I169" s="444">
        <v>100</v>
      </c>
      <c r="J169" s="443">
        <v>113</v>
      </c>
      <c r="K169" s="444">
        <v>100</v>
      </c>
      <c r="L169" s="443">
        <v>106</v>
      </c>
      <c r="M169" s="444">
        <v>100</v>
      </c>
      <c r="N169" s="471">
        <v>107</v>
      </c>
      <c r="O169" s="465">
        <v>100</v>
      </c>
      <c r="P169" s="471">
        <v>113</v>
      </c>
      <c r="Q169" s="465">
        <v>100</v>
      </c>
      <c r="R169" s="471">
        <v>108</v>
      </c>
      <c r="S169" s="465">
        <v>100</v>
      </c>
      <c r="T169" s="471"/>
      <c r="U169" s="465"/>
      <c r="V169" s="527" t="s">
        <v>7010</v>
      </c>
      <c r="W169" s="527" t="s">
        <v>7010</v>
      </c>
      <c r="X169" s="527" t="s">
        <v>7010</v>
      </c>
      <c r="Y169" s="527" t="s">
        <v>7010</v>
      </c>
      <c r="Z169" s="527" t="s">
        <v>7010</v>
      </c>
      <c r="AA169" s="527" t="s">
        <v>7010</v>
      </c>
      <c r="AB169" s="527" t="s">
        <v>7010</v>
      </c>
      <c r="AC169" s="527"/>
      <c r="AD169" s="374"/>
    </row>
    <row r="170" spans="1:30" ht="20.100000000000001" customHeight="1">
      <c r="A170" s="311"/>
      <c r="B170" s="311"/>
      <c r="C170" s="526"/>
      <c r="D170" s="311" t="s">
        <v>1562</v>
      </c>
      <c r="E170" s="205" t="s">
        <v>2412</v>
      </c>
      <c r="F170" s="531"/>
      <c r="G170" s="314"/>
      <c r="H170" s="356"/>
      <c r="I170" s="314"/>
      <c r="J170" s="356"/>
      <c r="K170" s="314"/>
      <c r="L170" s="356"/>
      <c r="M170" s="314"/>
      <c r="N170" s="315"/>
      <c r="O170" s="316"/>
      <c r="P170" s="315"/>
      <c r="Q170" s="316"/>
      <c r="R170" s="315"/>
      <c r="S170" s="316"/>
      <c r="T170" s="315"/>
      <c r="U170" s="316"/>
      <c r="V170" s="526"/>
      <c r="W170" s="526"/>
      <c r="X170" s="526"/>
      <c r="Y170" s="526"/>
      <c r="Z170" s="526"/>
      <c r="AA170" s="526"/>
      <c r="AB170" s="526"/>
      <c r="AC170" s="526"/>
      <c r="AD170" s="311"/>
    </row>
    <row r="171" spans="1:30" ht="20.100000000000001" customHeight="1">
      <c r="A171" s="311"/>
      <c r="B171" s="311"/>
      <c r="C171" s="526"/>
      <c r="D171" s="311" t="s">
        <v>1563</v>
      </c>
      <c r="E171" s="205"/>
      <c r="F171" s="531"/>
      <c r="G171" s="314"/>
      <c r="H171" s="356"/>
      <c r="I171" s="314"/>
      <c r="J171" s="356"/>
      <c r="K171" s="314"/>
      <c r="L171" s="356"/>
      <c r="M171" s="314"/>
      <c r="N171" s="315"/>
      <c r="O171" s="316"/>
      <c r="P171" s="315"/>
      <c r="Q171" s="316"/>
      <c r="R171" s="315"/>
      <c r="S171" s="316"/>
      <c r="T171" s="315"/>
      <c r="U171" s="316"/>
      <c r="V171" s="526"/>
      <c r="W171" s="526"/>
      <c r="X171" s="526"/>
      <c r="Y171" s="526"/>
      <c r="Z171" s="526"/>
      <c r="AA171" s="526"/>
      <c r="AB171" s="526"/>
      <c r="AC171" s="526"/>
      <c r="AD171" s="311"/>
    </row>
    <row r="172" spans="1:30" ht="20.100000000000001" customHeight="1">
      <c r="A172" s="374" t="s">
        <v>4163</v>
      </c>
      <c r="B172" s="374" t="s">
        <v>147</v>
      </c>
      <c r="C172" s="358" t="s">
        <v>8328</v>
      </c>
      <c r="D172" s="476"/>
      <c r="E172" s="497"/>
      <c r="F172" s="443">
        <v>116</v>
      </c>
      <c r="G172" s="444">
        <v>100</v>
      </c>
      <c r="H172" s="443">
        <v>115</v>
      </c>
      <c r="I172" s="444">
        <v>100</v>
      </c>
      <c r="J172" s="443">
        <v>113</v>
      </c>
      <c r="K172" s="444">
        <v>100</v>
      </c>
      <c r="L172" s="443">
        <v>106</v>
      </c>
      <c r="M172" s="444">
        <v>106</v>
      </c>
      <c r="N172" s="471">
        <v>107</v>
      </c>
      <c r="O172" s="465">
        <v>100</v>
      </c>
      <c r="P172" s="471">
        <v>113</v>
      </c>
      <c r="Q172" s="465">
        <v>100</v>
      </c>
      <c r="R172" s="471">
        <v>108</v>
      </c>
      <c r="S172" s="465">
        <v>100</v>
      </c>
      <c r="T172" s="471"/>
      <c r="U172" s="465"/>
      <c r="V172" s="358" t="s">
        <v>7010</v>
      </c>
      <c r="W172" s="358" t="s">
        <v>7010</v>
      </c>
      <c r="X172" s="358" t="s">
        <v>7010</v>
      </c>
      <c r="Y172" s="358" t="s">
        <v>7010</v>
      </c>
      <c r="Z172" s="358" t="s">
        <v>7010</v>
      </c>
      <c r="AA172" s="358" t="s">
        <v>7010</v>
      </c>
      <c r="AB172" s="358" t="s">
        <v>7010</v>
      </c>
      <c r="AC172" s="358"/>
      <c r="AD172" s="374"/>
    </row>
    <row r="173" spans="1:30" ht="20.100000000000001" customHeight="1">
      <c r="A173" s="311"/>
      <c r="B173" s="311"/>
      <c r="C173" s="526"/>
      <c r="D173" s="311" t="s">
        <v>1959</v>
      </c>
      <c r="E173" s="205" t="s">
        <v>73</v>
      </c>
      <c r="F173" s="531"/>
      <c r="G173" s="314"/>
      <c r="H173" s="356"/>
      <c r="I173" s="314"/>
      <c r="J173" s="356"/>
      <c r="K173" s="314"/>
      <c r="L173" s="356"/>
      <c r="M173" s="314"/>
      <c r="N173" s="315"/>
      <c r="O173" s="316"/>
      <c r="P173" s="315"/>
      <c r="Q173" s="316"/>
      <c r="R173" s="315"/>
      <c r="S173" s="316"/>
      <c r="T173" s="315"/>
      <c r="U173" s="316"/>
      <c r="V173" s="526"/>
      <c r="W173" s="526"/>
      <c r="X173" s="526"/>
      <c r="Y173" s="526"/>
      <c r="Z173" s="526"/>
      <c r="AA173" s="526"/>
      <c r="AB173" s="526"/>
      <c r="AC173" s="526"/>
      <c r="AD173" s="311"/>
    </row>
    <row r="174" spans="1:30" ht="20.100000000000001" customHeight="1">
      <c r="A174" s="311"/>
      <c r="B174" s="311"/>
      <c r="C174" s="526"/>
      <c r="D174" s="311" t="s">
        <v>1960</v>
      </c>
      <c r="E174" s="205"/>
      <c r="F174" s="531"/>
      <c r="G174" s="314"/>
      <c r="H174" s="356"/>
      <c r="I174" s="314"/>
      <c r="J174" s="356"/>
      <c r="K174" s="314"/>
      <c r="L174" s="356"/>
      <c r="M174" s="314"/>
      <c r="N174" s="315"/>
      <c r="O174" s="316"/>
      <c r="P174" s="315"/>
      <c r="Q174" s="316"/>
      <c r="R174" s="315"/>
      <c r="S174" s="316"/>
      <c r="T174" s="315"/>
      <c r="U174" s="316"/>
      <c r="V174" s="526"/>
      <c r="W174" s="526"/>
      <c r="X174" s="526"/>
      <c r="Y174" s="526"/>
      <c r="Z174" s="526"/>
      <c r="AA174" s="526"/>
      <c r="AB174" s="526"/>
      <c r="AC174" s="526"/>
      <c r="AD174" s="311"/>
    </row>
    <row r="175" spans="1:30" ht="20.100000000000001" customHeight="1">
      <c r="A175" s="374" t="s">
        <v>4164</v>
      </c>
      <c r="B175" s="374" t="s">
        <v>148</v>
      </c>
      <c r="C175" s="358" t="s">
        <v>8328</v>
      </c>
      <c r="D175" s="476"/>
      <c r="E175" s="497"/>
      <c r="F175" s="443">
        <v>116</v>
      </c>
      <c r="G175" s="444">
        <v>100</v>
      </c>
      <c r="H175" s="443">
        <v>115</v>
      </c>
      <c r="I175" s="444">
        <v>100</v>
      </c>
      <c r="J175" s="443">
        <v>113</v>
      </c>
      <c r="K175" s="444">
        <v>100</v>
      </c>
      <c r="L175" s="443">
        <v>106</v>
      </c>
      <c r="M175" s="444">
        <v>106</v>
      </c>
      <c r="N175" s="471">
        <v>107</v>
      </c>
      <c r="O175" s="465">
        <v>100</v>
      </c>
      <c r="P175" s="471">
        <v>113</v>
      </c>
      <c r="Q175" s="465">
        <v>100</v>
      </c>
      <c r="R175" s="471">
        <v>108</v>
      </c>
      <c r="S175" s="465">
        <v>100</v>
      </c>
      <c r="T175" s="471"/>
      <c r="U175" s="465"/>
      <c r="V175" s="358" t="s">
        <v>7010</v>
      </c>
      <c r="W175" s="358" t="s">
        <v>7010</v>
      </c>
      <c r="X175" s="358" t="s">
        <v>7010</v>
      </c>
      <c r="Y175" s="358" t="s">
        <v>7010</v>
      </c>
      <c r="Z175" s="358" t="s">
        <v>7010</v>
      </c>
      <c r="AA175" s="358" t="s">
        <v>7010</v>
      </c>
      <c r="AB175" s="358" t="s">
        <v>7010</v>
      </c>
      <c r="AC175" s="358"/>
      <c r="AD175" s="374"/>
    </row>
    <row r="176" spans="1:30" ht="20.100000000000001" customHeight="1">
      <c r="A176" s="311"/>
      <c r="B176" s="311"/>
      <c r="C176" s="526"/>
      <c r="D176" s="311" t="s">
        <v>1959</v>
      </c>
      <c r="E176" s="205" t="s">
        <v>73</v>
      </c>
      <c r="F176" s="531"/>
      <c r="G176" s="314"/>
      <c r="H176" s="356"/>
      <c r="I176" s="314"/>
      <c r="J176" s="356"/>
      <c r="K176" s="314"/>
      <c r="L176" s="356"/>
      <c r="M176" s="314"/>
      <c r="N176" s="315"/>
      <c r="O176" s="316"/>
      <c r="P176" s="315"/>
      <c r="Q176" s="316"/>
      <c r="R176" s="315"/>
      <c r="S176" s="316"/>
      <c r="T176" s="315"/>
      <c r="U176" s="316"/>
      <c r="V176" s="316"/>
      <c r="W176" s="526"/>
      <c r="X176" s="526"/>
      <c r="Y176" s="526"/>
      <c r="Z176" s="526"/>
      <c r="AA176" s="526"/>
      <c r="AB176" s="526"/>
      <c r="AC176" s="526"/>
      <c r="AD176" s="311"/>
    </row>
    <row r="177" spans="1:30" ht="20.100000000000001" customHeight="1">
      <c r="A177" s="311"/>
      <c r="B177" s="311"/>
      <c r="C177" s="526"/>
      <c r="D177" s="311" t="s">
        <v>1960</v>
      </c>
      <c r="E177" s="205"/>
      <c r="F177" s="531"/>
      <c r="G177" s="314"/>
      <c r="H177" s="356"/>
      <c r="I177" s="314"/>
      <c r="J177" s="356"/>
      <c r="K177" s="314"/>
      <c r="L177" s="356"/>
      <c r="M177" s="314"/>
      <c r="N177" s="315"/>
      <c r="O177" s="316"/>
      <c r="P177" s="315"/>
      <c r="Q177" s="316"/>
      <c r="R177" s="315"/>
      <c r="S177" s="316"/>
      <c r="T177" s="315"/>
      <c r="U177" s="316"/>
      <c r="V177" s="316"/>
      <c r="W177" s="526"/>
      <c r="X177" s="526"/>
      <c r="Y177" s="526"/>
      <c r="Z177" s="526"/>
      <c r="AA177" s="526"/>
      <c r="AB177" s="526"/>
      <c r="AC177" s="526"/>
      <c r="AD177" s="311"/>
    </row>
    <row r="178" spans="1:30" ht="20.100000000000001" customHeight="1">
      <c r="A178" s="374" t="s">
        <v>4165</v>
      </c>
      <c r="B178" s="374" t="s">
        <v>155</v>
      </c>
      <c r="C178" s="527" t="s">
        <v>8328</v>
      </c>
      <c r="D178" s="374" t="s">
        <v>8341</v>
      </c>
      <c r="E178" s="497" t="s">
        <v>7309</v>
      </c>
      <c r="F178" s="443"/>
      <c r="G178" s="444"/>
      <c r="H178" s="443"/>
      <c r="I178" s="444"/>
      <c r="J178" s="443">
        <v>2</v>
      </c>
      <c r="K178" s="444">
        <f>J178/113*100</f>
        <v>1.7699115044247788</v>
      </c>
      <c r="L178" s="443">
        <v>1</v>
      </c>
      <c r="M178" s="444">
        <v>0.9</v>
      </c>
      <c r="N178" s="471">
        <v>2</v>
      </c>
      <c r="O178" s="465">
        <v>1.9</v>
      </c>
      <c r="P178" s="471">
        <v>4</v>
      </c>
      <c r="Q178" s="465">
        <v>3.5398230088495577</v>
      </c>
      <c r="R178" s="471">
        <v>3</v>
      </c>
      <c r="S178" s="465">
        <v>2.7777777777777777</v>
      </c>
      <c r="T178" s="471"/>
      <c r="U178" s="465"/>
      <c r="V178" s="444"/>
      <c r="W178" s="527"/>
      <c r="X178" s="527" t="s">
        <v>7010</v>
      </c>
      <c r="Y178" s="527" t="s">
        <v>7010</v>
      </c>
      <c r="Z178" s="527" t="s">
        <v>7010</v>
      </c>
      <c r="AA178" s="527" t="s">
        <v>7010</v>
      </c>
      <c r="AB178" s="527" t="s">
        <v>7010</v>
      </c>
      <c r="AC178" s="527"/>
      <c r="AD178" s="374"/>
    </row>
    <row r="179" spans="1:30" ht="20.100000000000001" customHeight="1">
      <c r="A179" s="311"/>
      <c r="B179" s="311"/>
      <c r="C179" s="526"/>
      <c r="D179" s="311" t="s">
        <v>6722</v>
      </c>
      <c r="E179" s="526"/>
      <c r="F179" s="531"/>
      <c r="G179" s="314"/>
      <c r="H179" s="356"/>
      <c r="I179" s="314"/>
      <c r="J179" s="356">
        <v>2</v>
      </c>
      <c r="K179" s="314">
        <f>J179/113*100</f>
        <v>1.7699115044247788</v>
      </c>
      <c r="L179" s="356">
        <v>1</v>
      </c>
      <c r="M179" s="314">
        <v>0.9</v>
      </c>
      <c r="N179" s="315">
        <v>1</v>
      </c>
      <c r="O179" s="316">
        <v>0.9</v>
      </c>
      <c r="P179" s="315">
        <v>3</v>
      </c>
      <c r="Q179" s="316">
        <v>2.6548672566371683</v>
      </c>
      <c r="R179" s="315">
        <v>4</v>
      </c>
      <c r="S179" s="316">
        <v>3.7037037037037037</v>
      </c>
      <c r="T179" s="315"/>
      <c r="U179" s="316"/>
      <c r="V179" s="314"/>
      <c r="W179" s="526"/>
      <c r="X179" s="526"/>
      <c r="Y179" s="526"/>
      <c r="Z179" s="526"/>
      <c r="AA179" s="526"/>
      <c r="AB179" s="526"/>
      <c r="AC179" s="526"/>
      <c r="AD179" s="311"/>
    </row>
    <row r="180" spans="1:30" ht="20.100000000000001" customHeight="1">
      <c r="A180" s="311"/>
      <c r="B180" s="311"/>
      <c r="C180" s="526"/>
      <c r="D180" s="311" t="s">
        <v>6723</v>
      </c>
      <c r="E180" s="526"/>
      <c r="F180" s="531"/>
      <c r="G180" s="314"/>
      <c r="H180" s="356"/>
      <c r="I180" s="314"/>
      <c r="J180" s="356">
        <v>1</v>
      </c>
      <c r="K180" s="314">
        <f>J180/113*100</f>
        <v>0.88495575221238942</v>
      </c>
      <c r="L180" s="356">
        <v>1</v>
      </c>
      <c r="M180" s="314">
        <v>0.9</v>
      </c>
      <c r="N180" s="315">
        <v>2</v>
      </c>
      <c r="O180" s="316">
        <v>1.9</v>
      </c>
      <c r="P180" s="315"/>
      <c r="Q180" s="316"/>
      <c r="R180" s="315">
        <v>1</v>
      </c>
      <c r="S180" s="316">
        <v>0.92592592592592593</v>
      </c>
      <c r="T180" s="315"/>
      <c r="U180" s="316"/>
      <c r="V180" s="314"/>
      <c r="W180" s="526"/>
      <c r="X180" s="526"/>
      <c r="Y180" s="526"/>
      <c r="Z180" s="526"/>
      <c r="AA180" s="526"/>
      <c r="AB180" s="526"/>
      <c r="AC180" s="526"/>
      <c r="AD180" s="311"/>
    </row>
    <row r="181" spans="1:30" ht="20.100000000000001" customHeight="1">
      <c r="A181" s="311"/>
      <c r="B181" s="311"/>
      <c r="C181" s="452"/>
      <c r="D181" s="311" t="s">
        <v>6724</v>
      </c>
      <c r="E181" s="526"/>
      <c r="F181" s="531"/>
      <c r="G181" s="314"/>
      <c r="H181" s="356"/>
      <c r="I181" s="314"/>
      <c r="J181" s="356">
        <v>1</v>
      </c>
      <c r="K181" s="314">
        <f>J181/113*100</f>
        <v>0.88495575221238942</v>
      </c>
      <c r="L181" s="356">
        <v>1</v>
      </c>
      <c r="M181" s="314">
        <v>0.9</v>
      </c>
      <c r="N181" s="315"/>
      <c r="O181" s="316"/>
      <c r="P181" s="315"/>
      <c r="Q181" s="316"/>
      <c r="R181" s="315"/>
      <c r="S181" s="316"/>
      <c r="T181" s="315"/>
      <c r="U181" s="316"/>
      <c r="V181" s="314"/>
      <c r="W181" s="452"/>
      <c r="X181" s="452"/>
      <c r="Y181" s="452"/>
      <c r="Z181" s="452"/>
      <c r="AA181" s="452"/>
      <c r="AB181" s="452"/>
      <c r="AC181" s="452"/>
      <c r="AD181" s="311"/>
    </row>
    <row r="182" spans="1:30" ht="20.100000000000001" customHeight="1">
      <c r="A182" s="311"/>
      <c r="B182" s="311"/>
      <c r="C182" s="452"/>
      <c r="D182" s="311" t="s">
        <v>6725</v>
      </c>
      <c r="E182" s="526"/>
      <c r="F182" s="531"/>
      <c r="G182" s="314"/>
      <c r="H182" s="356"/>
      <c r="I182" s="314"/>
      <c r="J182" s="356"/>
      <c r="K182" s="314"/>
      <c r="L182" s="356"/>
      <c r="M182" s="314"/>
      <c r="N182" s="315"/>
      <c r="O182" s="316"/>
      <c r="P182" s="315"/>
      <c r="Q182" s="316"/>
      <c r="R182" s="315"/>
      <c r="S182" s="316"/>
      <c r="T182" s="315"/>
      <c r="U182" s="316"/>
      <c r="V182" s="314"/>
      <c r="W182" s="452"/>
      <c r="X182" s="452"/>
      <c r="Y182" s="452"/>
      <c r="Z182" s="452"/>
      <c r="AA182" s="452"/>
      <c r="AB182" s="452"/>
      <c r="AC182" s="452"/>
      <c r="AD182" s="311"/>
    </row>
    <row r="183" spans="1:30" ht="20.100000000000001" customHeight="1">
      <c r="A183" s="311"/>
      <c r="B183" s="311"/>
      <c r="C183" s="526"/>
      <c r="D183" s="311" t="s">
        <v>6726</v>
      </c>
      <c r="E183" s="526"/>
      <c r="F183" s="531"/>
      <c r="G183" s="314"/>
      <c r="H183" s="356"/>
      <c r="I183" s="314"/>
      <c r="J183" s="356">
        <v>3</v>
      </c>
      <c r="K183" s="314">
        <f>J183/113*100</f>
        <v>2.6548672566371683</v>
      </c>
      <c r="L183" s="356">
        <v>5</v>
      </c>
      <c r="M183" s="314">
        <v>4.7</v>
      </c>
      <c r="N183" s="315">
        <v>3</v>
      </c>
      <c r="O183" s="316">
        <v>2.8</v>
      </c>
      <c r="P183" s="315">
        <v>11</v>
      </c>
      <c r="Q183" s="316">
        <v>9.7345132743362832</v>
      </c>
      <c r="R183" s="315">
        <v>14</v>
      </c>
      <c r="S183" s="316">
        <v>12.962962962962964</v>
      </c>
      <c r="T183" s="315"/>
      <c r="U183" s="316"/>
      <c r="V183" s="314"/>
      <c r="W183" s="526"/>
      <c r="X183" s="526"/>
      <c r="Y183" s="526"/>
      <c r="Z183" s="526"/>
      <c r="AA183" s="526"/>
      <c r="AB183" s="526"/>
      <c r="AC183" s="526"/>
      <c r="AD183" s="311"/>
    </row>
    <row r="184" spans="1:30" ht="20.100000000000001" customHeight="1">
      <c r="A184" s="311"/>
      <c r="B184" s="311"/>
      <c r="C184" s="526"/>
      <c r="D184" s="311" t="s">
        <v>6727</v>
      </c>
      <c r="E184" s="526"/>
      <c r="F184" s="531"/>
      <c r="G184" s="314"/>
      <c r="H184" s="356"/>
      <c r="I184" s="314"/>
      <c r="J184" s="356">
        <v>34</v>
      </c>
      <c r="K184" s="314">
        <f>J184/113*100</f>
        <v>30.088495575221241</v>
      </c>
      <c r="L184" s="356">
        <v>31</v>
      </c>
      <c r="M184" s="314">
        <v>29.2</v>
      </c>
      <c r="N184" s="315">
        <v>26</v>
      </c>
      <c r="O184" s="316">
        <v>24.3</v>
      </c>
      <c r="P184" s="315">
        <v>23</v>
      </c>
      <c r="Q184" s="316">
        <v>20.353982300884955</v>
      </c>
      <c r="R184" s="315">
        <v>24</v>
      </c>
      <c r="S184" s="316">
        <v>22.222222222222221</v>
      </c>
      <c r="T184" s="315"/>
      <c r="U184" s="316"/>
      <c r="V184" s="314"/>
      <c r="W184" s="526"/>
      <c r="X184" s="526"/>
      <c r="Y184" s="526"/>
      <c r="Z184" s="526"/>
      <c r="AA184" s="526"/>
      <c r="AB184" s="526"/>
      <c r="AC184" s="526"/>
      <c r="AD184" s="311"/>
    </row>
    <row r="185" spans="1:30" ht="20.100000000000001" customHeight="1">
      <c r="A185" s="311"/>
      <c r="B185" s="311"/>
      <c r="C185" s="526"/>
      <c r="D185" s="311" t="s">
        <v>6728</v>
      </c>
      <c r="E185" s="526"/>
      <c r="F185" s="531"/>
      <c r="G185" s="314"/>
      <c r="H185" s="356"/>
      <c r="I185" s="314"/>
      <c r="J185" s="356">
        <v>1</v>
      </c>
      <c r="K185" s="314">
        <f>J185/113*100</f>
        <v>0.88495575221238942</v>
      </c>
      <c r="L185" s="356">
        <v>2</v>
      </c>
      <c r="M185" s="314">
        <v>1.9</v>
      </c>
      <c r="N185" s="315">
        <v>5</v>
      </c>
      <c r="O185" s="316">
        <v>4.7</v>
      </c>
      <c r="P185" s="315">
        <v>1</v>
      </c>
      <c r="Q185" s="316">
        <v>0.88495575221238942</v>
      </c>
      <c r="R185" s="315">
        <v>2</v>
      </c>
      <c r="S185" s="316">
        <v>1.8518518518518519</v>
      </c>
      <c r="T185" s="315"/>
      <c r="U185" s="316"/>
      <c r="V185" s="314"/>
      <c r="W185" s="526"/>
      <c r="X185" s="526"/>
      <c r="Y185" s="526"/>
      <c r="Z185" s="526"/>
      <c r="AA185" s="526"/>
      <c r="AB185" s="526"/>
      <c r="AC185" s="526"/>
      <c r="AD185" s="311"/>
    </row>
    <row r="186" spans="1:30" ht="20.100000000000001" customHeight="1">
      <c r="A186" s="311"/>
      <c r="B186" s="311"/>
      <c r="C186" s="526"/>
      <c r="D186" s="311" t="s">
        <v>6729</v>
      </c>
      <c r="E186" s="526"/>
      <c r="F186" s="531"/>
      <c r="G186" s="314"/>
      <c r="H186" s="356"/>
      <c r="I186" s="314"/>
      <c r="J186" s="356">
        <v>1</v>
      </c>
      <c r="K186" s="314">
        <f>J186/113*100</f>
        <v>0.88495575221238942</v>
      </c>
      <c r="L186" s="356">
        <v>2</v>
      </c>
      <c r="M186" s="314">
        <v>1.9</v>
      </c>
      <c r="N186" s="315"/>
      <c r="O186" s="316"/>
      <c r="P186" s="315"/>
      <c r="Q186" s="316"/>
      <c r="R186" s="315">
        <v>1</v>
      </c>
      <c r="S186" s="316">
        <v>0.92592592592592593</v>
      </c>
      <c r="T186" s="315"/>
      <c r="U186" s="316"/>
      <c r="V186" s="314"/>
      <c r="W186" s="526"/>
      <c r="X186" s="526"/>
      <c r="Y186" s="526"/>
      <c r="Z186" s="526"/>
      <c r="AA186" s="526"/>
      <c r="AB186" s="526"/>
      <c r="AC186" s="526"/>
      <c r="AD186" s="311"/>
    </row>
    <row r="187" spans="1:30" ht="20.100000000000001" customHeight="1">
      <c r="A187" s="311"/>
      <c r="B187" s="311"/>
      <c r="C187" s="526"/>
      <c r="D187" s="311" t="s">
        <v>6730</v>
      </c>
      <c r="E187" s="526"/>
      <c r="F187" s="531"/>
      <c r="G187" s="314"/>
      <c r="H187" s="356"/>
      <c r="I187" s="314"/>
      <c r="J187" s="356"/>
      <c r="K187" s="314"/>
      <c r="L187" s="356"/>
      <c r="M187" s="314"/>
      <c r="N187" s="315"/>
      <c r="O187" s="316"/>
      <c r="P187" s="315"/>
      <c r="Q187" s="316"/>
      <c r="R187" s="315"/>
      <c r="S187" s="316"/>
      <c r="T187" s="315"/>
      <c r="U187" s="316"/>
      <c r="V187" s="314"/>
      <c r="W187" s="526"/>
      <c r="X187" s="526"/>
      <c r="Y187" s="526"/>
      <c r="Z187" s="526"/>
      <c r="AA187" s="526"/>
      <c r="AB187" s="526"/>
      <c r="AC187" s="526"/>
      <c r="AD187" s="311"/>
    </row>
    <row r="188" spans="1:30" ht="20.100000000000001" customHeight="1">
      <c r="A188" s="311"/>
      <c r="B188" s="311"/>
      <c r="C188" s="526"/>
      <c r="D188" s="311" t="s">
        <v>6731</v>
      </c>
      <c r="E188" s="526"/>
      <c r="F188" s="531"/>
      <c r="G188" s="314"/>
      <c r="H188" s="356"/>
      <c r="I188" s="314"/>
      <c r="J188" s="356">
        <v>1</v>
      </c>
      <c r="K188" s="314">
        <f>J188/113*100</f>
        <v>0.88495575221238942</v>
      </c>
      <c r="L188" s="356"/>
      <c r="M188" s="314"/>
      <c r="N188" s="315"/>
      <c r="O188" s="316"/>
      <c r="P188" s="315">
        <v>1</v>
      </c>
      <c r="Q188" s="316">
        <v>0.88495575221238942</v>
      </c>
      <c r="R188" s="315"/>
      <c r="S188" s="316"/>
      <c r="T188" s="315"/>
      <c r="U188" s="316"/>
      <c r="V188" s="314"/>
      <c r="W188" s="526"/>
      <c r="X188" s="526"/>
      <c r="Y188" s="526"/>
      <c r="Z188" s="526"/>
      <c r="AA188" s="526"/>
      <c r="AB188" s="526"/>
      <c r="AC188" s="526"/>
      <c r="AD188" s="311"/>
    </row>
    <row r="189" spans="1:30" ht="20.100000000000001" customHeight="1">
      <c r="A189" s="311"/>
      <c r="B189" s="311"/>
      <c r="C189" s="452"/>
      <c r="D189" s="311" t="s">
        <v>4359</v>
      </c>
      <c r="E189" s="526"/>
      <c r="F189" s="531"/>
      <c r="G189" s="314"/>
      <c r="H189" s="356"/>
      <c r="I189" s="314"/>
      <c r="J189" s="356">
        <v>67</v>
      </c>
      <c r="K189" s="314">
        <f>J189/113*100</f>
        <v>59.292035398230091</v>
      </c>
      <c r="L189" s="356">
        <v>62</v>
      </c>
      <c r="M189" s="314">
        <v>58.5</v>
      </c>
      <c r="N189" s="315">
        <v>68</v>
      </c>
      <c r="O189" s="316">
        <v>63.6</v>
      </c>
      <c r="P189" s="315">
        <v>70</v>
      </c>
      <c r="Q189" s="316">
        <v>61.946902654867259</v>
      </c>
      <c r="R189" s="315">
        <v>59</v>
      </c>
      <c r="S189" s="316">
        <v>54.629629629629626</v>
      </c>
      <c r="T189" s="315"/>
      <c r="U189" s="316"/>
      <c r="V189" s="314"/>
      <c r="W189" s="452"/>
      <c r="X189" s="452"/>
      <c r="Y189" s="452"/>
      <c r="Z189" s="452"/>
      <c r="AA189" s="452"/>
      <c r="AB189" s="452"/>
      <c r="AC189" s="452"/>
      <c r="AD189" s="311"/>
    </row>
    <row r="190" spans="1:30" ht="20.100000000000001" customHeight="1">
      <c r="A190" s="311"/>
      <c r="B190" s="311"/>
      <c r="C190" s="526"/>
      <c r="D190" s="311" t="s">
        <v>8165</v>
      </c>
      <c r="E190" s="526"/>
      <c r="F190" s="531"/>
      <c r="G190" s="314"/>
      <c r="H190" s="356"/>
      <c r="I190" s="314"/>
      <c r="J190" s="356"/>
      <c r="K190" s="314"/>
      <c r="L190" s="356"/>
      <c r="M190" s="314"/>
      <c r="N190" s="315"/>
      <c r="O190" s="316"/>
      <c r="P190" s="315"/>
      <c r="Q190" s="316"/>
      <c r="R190" s="315"/>
      <c r="S190" s="316"/>
      <c r="T190" s="315"/>
      <c r="U190" s="316"/>
      <c r="V190" s="314"/>
      <c r="W190" s="526"/>
      <c r="X190" s="526"/>
      <c r="Y190" s="526"/>
      <c r="Z190" s="526"/>
      <c r="AA190" s="526"/>
      <c r="AB190" s="526"/>
      <c r="AC190" s="526"/>
      <c r="AD190" s="311"/>
    </row>
    <row r="191" spans="1:30" ht="20.100000000000001" customHeight="1">
      <c r="A191" s="311"/>
      <c r="B191" s="311"/>
      <c r="C191" s="526"/>
      <c r="D191" s="311" t="s">
        <v>3777</v>
      </c>
      <c r="E191" s="526"/>
      <c r="F191" s="531"/>
      <c r="G191" s="314"/>
      <c r="H191" s="356"/>
      <c r="I191" s="314"/>
      <c r="J191" s="356"/>
      <c r="K191" s="314"/>
      <c r="L191" s="356"/>
      <c r="M191" s="314"/>
      <c r="N191" s="315"/>
      <c r="O191" s="316"/>
      <c r="P191" s="315"/>
      <c r="Q191" s="316"/>
      <c r="R191" s="315"/>
      <c r="S191" s="316"/>
      <c r="T191" s="315"/>
      <c r="U191" s="316"/>
      <c r="V191" s="314"/>
      <c r="W191" s="526"/>
      <c r="X191" s="526"/>
      <c r="Y191" s="526"/>
      <c r="Z191" s="526"/>
      <c r="AA191" s="526"/>
      <c r="AB191" s="526"/>
      <c r="AC191" s="526"/>
      <c r="AD191" s="311"/>
    </row>
    <row r="192" spans="1:30" ht="20.100000000000001" customHeight="1">
      <c r="A192" s="374" t="s">
        <v>4166</v>
      </c>
      <c r="B192" s="374" t="s">
        <v>156</v>
      </c>
      <c r="C192" s="358" t="s">
        <v>8328</v>
      </c>
      <c r="D192" s="374" t="s">
        <v>8341</v>
      </c>
      <c r="E192" s="497" t="s">
        <v>7309</v>
      </c>
      <c r="F192" s="443"/>
      <c r="G192" s="444"/>
      <c r="H192" s="443"/>
      <c r="I192" s="444"/>
      <c r="J192" s="443"/>
      <c r="K192" s="444"/>
      <c r="L192" s="443"/>
      <c r="M192" s="444"/>
      <c r="N192" s="471"/>
      <c r="O192" s="465"/>
      <c r="P192" s="471"/>
      <c r="Q192" s="465"/>
      <c r="R192" s="471">
        <v>1</v>
      </c>
      <c r="S192" s="465">
        <v>2.0833333333333335</v>
      </c>
      <c r="T192" s="471"/>
      <c r="U192" s="465"/>
      <c r="V192" s="444"/>
      <c r="W192" s="358"/>
      <c r="X192" s="358" t="s">
        <v>7010</v>
      </c>
      <c r="Y192" s="358" t="s">
        <v>7010</v>
      </c>
      <c r="Z192" s="358" t="s">
        <v>7010</v>
      </c>
      <c r="AA192" s="358" t="s">
        <v>7010</v>
      </c>
      <c r="AB192" s="358" t="s">
        <v>7010</v>
      </c>
      <c r="AC192" s="358"/>
      <c r="AD192" s="374"/>
    </row>
    <row r="193" spans="1:30" ht="20.100000000000001" customHeight="1">
      <c r="A193" s="311"/>
      <c r="B193" s="311"/>
      <c r="C193" s="452"/>
      <c r="D193" s="311" t="s">
        <v>6722</v>
      </c>
      <c r="E193" s="526"/>
      <c r="F193" s="531"/>
      <c r="G193" s="314"/>
      <c r="H193" s="356"/>
      <c r="I193" s="314"/>
      <c r="J193" s="356">
        <v>2</v>
      </c>
      <c r="K193" s="314">
        <f>ROUND(J193/44*100,1)</f>
        <v>4.5</v>
      </c>
      <c r="L193" s="356">
        <v>1</v>
      </c>
      <c r="M193" s="314">
        <v>2.2999999999999998</v>
      </c>
      <c r="N193" s="315">
        <v>1</v>
      </c>
      <c r="O193" s="316">
        <v>2.7</v>
      </c>
      <c r="P193" s="315">
        <v>3</v>
      </c>
      <c r="Q193" s="316">
        <v>7.3170731707317076</v>
      </c>
      <c r="R193" s="315">
        <v>4</v>
      </c>
      <c r="S193" s="316">
        <v>8.3333333333333339</v>
      </c>
      <c r="T193" s="315"/>
      <c r="U193" s="316"/>
      <c r="V193" s="314"/>
      <c r="W193" s="452"/>
      <c r="X193" s="452"/>
      <c r="Y193" s="452"/>
      <c r="Z193" s="452"/>
      <c r="AA193" s="452"/>
      <c r="AB193" s="452"/>
      <c r="AC193" s="452"/>
      <c r="AD193" s="311"/>
    </row>
    <row r="194" spans="1:30" ht="20.100000000000001" customHeight="1">
      <c r="A194" s="311"/>
      <c r="B194" s="311"/>
      <c r="C194" s="526"/>
      <c r="D194" s="311" t="s">
        <v>6723</v>
      </c>
      <c r="E194" s="526"/>
      <c r="F194" s="531"/>
      <c r="G194" s="314"/>
      <c r="H194" s="356"/>
      <c r="I194" s="314"/>
      <c r="J194" s="356">
        <v>1</v>
      </c>
      <c r="K194" s="314">
        <f>ROUND(J194/44*100,1)</f>
        <v>2.2999999999999998</v>
      </c>
      <c r="L194" s="356">
        <v>1</v>
      </c>
      <c r="M194" s="314">
        <v>2.2999999999999998</v>
      </c>
      <c r="N194" s="315">
        <v>1</v>
      </c>
      <c r="O194" s="316">
        <v>2.7</v>
      </c>
      <c r="P194" s="315">
        <v>3</v>
      </c>
      <c r="Q194" s="316">
        <v>7.3170731707317076</v>
      </c>
      <c r="R194" s="315">
        <v>4</v>
      </c>
      <c r="S194" s="316">
        <v>8.3333333333333339</v>
      </c>
      <c r="T194" s="315"/>
      <c r="U194" s="316"/>
      <c r="V194" s="314"/>
      <c r="W194" s="526"/>
      <c r="X194" s="526"/>
      <c r="Y194" s="526"/>
      <c r="Z194" s="526"/>
      <c r="AA194" s="526"/>
      <c r="AB194" s="526"/>
      <c r="AC194" s="526"/>
      <c r="AD194" s="311"/>
    </row>
    <row r="195" spans="1:30" ht="20.100000000000001" customHeight="1">
      <c r="A195" s="311"/>
      <c r="B195" s="311"/>
      <c r="C195" s="526"/>
      <c r="D195" s="311" t="s">
        <v>6724</v>
      </c>
      <c r="E195" s="526"/>
      <c r="F195" s="531"/>
      <c r="G195" s="314"/>
      <c r="H195" s="356"/>
      <c r="I195" s="314"/>
      <c r="J195" s="356"/>
      <c r="K195" s="314"/>
      <c r="L195" s="356"/>
      <c r="M195" s="314"/>
      <c r="N195" s="315"/>
      <c r="O195" s="316"/>
      <c r="P195" s="315"/>
      <c r="Q195" s="316"/>
      <c r="R195" s="315"/>
      <c r="S195" s="316"/>
      <c r="T195" s="315"/>
      <c r="U195" s="316"/>
      <c r="V195" s="314"/>
      <c r="W195" s="526"/>
      <c r="X195" s="526"/>
      <c r="Y195" s="526"/>
      <c r="Z195" s="526"/>
      <c r="AA195" s="526"/>
      <c r="AB195" s="526"/>
      <c r="AC195" s="526"/>
      <c r="AD195" s="311"/>
    </row>
    <row r="196" spans="1:30" ht="20.100000000000001" customHeight="1">
      <c r="A196" s="311"/>
      <c r="B196" s="311"/>
      <c r="C196" s="452"/>
      <c r="D196" s="311" t="s">
        <v>6725</v>
      </c>
      <c r="E196" s="526"/>
      <c r="F196" s="531"/>
      <c r="G196" s="314"/>
      <c r="H196" s="356"/>
      <c r="I196" s="314"/>
      <c r="J196" s="356"/>
      <c r="K196" s="314"/>
      <c r="L196" s="356">
        <v>1</v>
      </c>
      <c r="M196" s="314">
        <v>2.2999999999999998</v>
      </c>
      <c r="N196" s="315"/>
      <c r="O196" s="316"/>
      <c r="P196" s="315"/>
      <c r="Q196" s="316"/>
      <c r="R196" s="315"/>
      <c r="S196" s="316"/>
      <c r="T196" s="315"/>
      <c r="U196" s="316"/>
      <c r="V196" s="314"/>
      <c r="W196" s="452"/>
      <c r="X196" s="452"/>
      <c r="Y196" s="452"/>
      <c r="Z196" s="452"/>
      <c r="AA196" s="452"/>
      <c r="AB196" s="452"/>
      <c r="AC196" s="452"/>
      <c r="AD196" s="311"/>
    </row>
    <row r="197" spans="1:30" ht="20.100000000000001" customHeight="1">
      <c r="A197" s="311"/>
      <c r="B197" s="311"/>
      <c r="C197" s="526"/>
      <c r="D197" s="311" t="s">
        <v>6726</v>
      </c>
      <c r="E197" s="526"/>
      <c r="F197" s="531"/>
      <c r="G197" s="314"/>
      <c r="H197" s="356"/>
      <c r="I197" s="314"/>
      <c r="J197" s="356"/>
      <c r="K197" s="314"/>
      <c r="L197" s="356">
        <v>1</v>
      </c>
      <c r="M197" s="314">
        <v>2.2999999999999998</v>
      </c>
      <c r="N197" s="315">
        <v>1</v>
      </c>
      <c r="O197" s="316">
        <v>2.7</v>
      </c>
      <c r="P197" s="315">
        <v>1</v>
      </c>
      <c r="Q197" s="316">
        <v>2.4390243902439024</v>
      </c>
      <c r="R197" s="315"/>
      <c r="S197" s="316"/>
      <c r="T197" s="315"/>
      <c r="U197" s="316"/>
      <c r="V197" s="314"/>
      <c r="W197" s="526"/>
      <c r="X197" s="526"/>
      <c r="Y197" s="526"/>
      <c r="Z197" s="526"/>
      <c r="AA197" s="526"/>
      <c r="AB197" s="526"/>
      <c r="AC197" s="526"/>
      <c r="AD197" s="311"/>
    </row>
    <row r="198" spans="1:30" ht="20.100000000000001" customHeight="1">
      <c r="A198" s="311"/>
      <c r="B198" s="311"/>
      <c r="C198" s="526"/>
      <c r="D198" s="311" t="s">
        <v>6727</v>
      </c>
      <c r="E198" s="526"/>
      <c r="F198" s="531"/>
      <c r="G198" s="314"/>
      <c r="H198" s="356"/>
      <c r="I198" s="314"/>
      <c r="J198" s="356">
        <v>4</v>
      </c>
      <c r="K198" s="314">
        <f>ROUND(J198/44*100,1)</f>
        <v>9.1</v>
      </c>
      <c r="L198" s="356">
        <v>7</v>
      </c>
      <c r="M198" s="314">
        <v>16.3</v>
      </c>
      <c r="N198" s="315">
        <v>5</v>
      </c>
      <c r="O198" s="316">
        <v>13.5</v>
      </c>
      <c r="P198" s="315">
        <v>11</v>
      </c>
      <c r="Q198" s="316">
        <v>26.829268292682926</v>
      </c>
      <c r="R198" s="315">
        <v>14</v>
      </c>
      <c r="S198" s="316">
        <v>29.166666666666668</v>
      </c>
      <c r="T198" s="315"/>
      <c r="U198" s="316"/>
      <c r="V198" s="314"/>
      <c r="W198" s="526"/>
      <c r="X198" s="526"/>
      <c r="Y198" s="526"/>
      <c r="Z198" s="526"/>
      <c r="AA198" s="526"/>
      <c r="AB198" s="526"/>
      <c r="AC198" s="526"/>
      <c r="AD198" s="311"/>
    </row>
    <row r="199" spans="1:30" ht="20.100000000000001" customHeight="1">
      <c r="A199" s="311"/>
      <c r="B199" s="311"/>
      <c r="C199" s="526"/>
      <c r="D199" s="311" t="s">
        <v>6728</v>
      </c>
      <c r="E199" s="526"/>
      <c r="F199" s="531"/>
      <c r="G199" s="314"/>
      <c r="H199" s="356"/>
      <c r="I199" s="314"/>
      <c r="J199" s="356">
        <v>34</v>
      </c>
      <c r="K199" s="314">
        <f>ROUND(J199/44*100,1)</f>
        <v>77.3</v>
      </c>
      <c r="L199" s="356">
        <v>31</v>
      </c>
      <c r="M199" s="314">
        <v>72.099999999999994</v>
      </c>
      <c r="N199" s="315">
        <v>26</v>
      </c>
      <c r="O199" s="316">
        <v>70.3</v>
      </c>
      <c r="P199" s="315">
        <v>22</v>
      </c>
      <c r="Q199" s="316">
        <v>53.658536585365852</v>
      </c>
      <c r="R199" s="315">
        <v>22</v>
      </c>
      <c r="S199" s="316">
        <v>45.833333333333336</v>
      </c>
      <c r="T199" s="315"/>
      <c r="U199" s="316"/>
      <c r="V199" s="314"/>
      <c r="W199" s="526"/>
      <c r="X199" s="526"/>
      <c r="Y199" s="526"/>
      <c r="Z199" s="526"/>
      <c r="AA199" s="526"/>
      <c r="AB199" s="526"/>
      <c r="AC199" s="526"/>
      <c r="AD199" s="311"/>
    </row>
    <row r="200" spans="1:30" ht="20.100000000000001" customHeight="1">
      <c r="A200" s="311"/>
      <c r="B200" s="311"/>
      <c r="C200" s="526"/>
      <c r="D200" s="311" t="s">
        <v>6729</v>
      </c>
      <c r="E200" s="526"/>
      <c r="F200" s="531"/>
      <c r="G200" s="314"/>
      <c r="H200" s="356"/>
      <c r="I200" s="314"/>
      <c r="J200" s="356">
        <v>2</v>
      </c>
      <c r="K200" s="314">
        <f>ROUND(J200/44*100,1)</f>
        <v>4.5</v>
      </c>
      <c r="L200" s="356"/>
      <c r="M200" s="314"/>
      <c r="N200" s="315">
        <v>3</v>
      </c>
      <c r="O200" s="316">
        <v>8.1</v>
      </c>
      <c r="P200" s="315">
        <v>1</v>
      </c>
      <c r="Q200" s="316">
        <v>2.4390243902439024</v>
      </c>
      <c r="R200" s="315">
        <v>2</v>
      </c>
      <c r="S200" s="316">
        <v>4.166666666666667</v>
      </c>
      <c r="T200" s="315"/>
      <c r="U200" s="316"/>
      <c r="V200" s="314"/>
      <c r="W200" s="526"/>
      <c r="X200" s="526"/>
      <c r="Y200" s="526"/>
      <c r="Z200" s="526"/>
      <c r="AA200" s="526"/>
      <c r="AB200" s="526"/>
      <c r="AC200" s="526"/>
      <c r="AD200" s="311"/>
    </row>
    <row r="201" spans="1:30" ht="20.100000000000001" customHeight="1">
      <c r="A201" s="311"/>
      <c r="B201" s="311"/>
      <c r="C201" s="526"/>
      <c r="D201" s="311" t="s">
        <v>6730</v>
      </c>
      <c r="E201" s="526"/>
      <c r="F201" s="531"/>
      <c r="G201" s="314"/>
      <c r="H201" s="356"/>
      <c r="I201" s="314"/>
      <c r="J201" s="356">
        <v>1</v>
      </c>
      <c r="K201" s="314">
        <f>ROUND(J201/44*100,1)</f>
        <v>2.2999999999999998</v>
      </c>
      <c r="L201" s="356">
        <v>1</v>
      </c>
      <c r="M201" s="314">
        <v>2.2999999999999998</v>
      </c>
      <c r="N201" s="315"/>
      <c r="O201" s="316"/>
      <c r="P201" s="315"/>
      <c r="Q201" s="316"/>
      <c r="R201" s="315">
        <v>1</v>
      </c>
      <c r="S201" s="316">
        <v>2.0833333333333335</v>
      </c>
      <c r="T201" s="315"/>
      <c r="U201" s="316"/>
      <c r="V201" s="314"/>
      <c r="W201" s="526"/>
      <c r="X201" s="526"/>
      <c r="Y201" s="526"/>
      <c r="Z201" s="526"/>
      <c r="AA201" s="526"/>
      <c r="AB201" s="526"/>
      <c r="AC201" s="526"/>
      <c r="AD201" s="311"/>
    </row>
    <row r="202" spans="1:30" ht="20.100000000000001" customHeight="1">
      <c r="A202" s="311"/>
      <c r="B202" s="311"/>
      <c r="C202" s="526"/>
      <c r="D202" s="311" t="s">
        <v>6731</v>
      </c>
      <c r="E202" s="526"/>
      <c r="F202" s="531"/>
      <c r="G202" s="314"/>
      <c r="H202" s="356"/>
      <c r="I202" s="314"/>
      <c r="J202" s="356"/>
      <c r="K202" s="314"/>
      <c r="L202" s="356"/>
      <c r="M202" s="314"/>
      <c r="N202" s="315"/>
      <c r="O202" s="316"/>
      <c r="P202" s="315"/>
      <c r="Q202" s="316"/>
      <c r="R202" s="315"/>
      <c r="S202" s="316"/>
      <c r="T202" s="315"/>
      <c r="U202" s="316"/>
      <c r="V202" s="314"/>
      <c r="W202" s="526"/>
      <c r="X202" s="526"/>
      <c r="Y202" s="526"/>
      <c r="Z202" s="526"/>
      <c r="AA202" s="526"/>
      <c r="AB202" s="526"/>
      <c r="AC202" s="526"/>
      <c r="AD202" s="311"/>
    </row>
    <row r="203" spans="1:30" ht="20.100000000000001" customHeight="1">
      <c r="A203" s="311"/>
      <c r="B203" s="311"/>
      <c r="C203" s="526"/>
      <c r="D203" s="311" t="s">
        <v>4359</v>
      </c>
      <c r="E203" s="526"/>
      <c r="F203" s="531"/>
      <c r="G203" s="314"/>
      <c r="H203" s="356"/>
      <c r="I203" s="314"/>
      <c r="J203" s="356"/>
      <c r="K203" s="314"/>
      <c r="L203" s="356"/>
      <c r="M203" s="314"/>
      <c r="N203" s="315"/>
      <c r="O203" s="316"/>
      <c r="P203" s="315"/>
      <c r="Q203" s="316"/>
      <c r="R203" s="315"/>
      <c r="S203" s="316"/>
      <c r="T203" s="315"/>
      <c r="U203" s="316"/>
      <c r="V203" s="314"/>
      <c r="W203" s="526"/>
      <c r="X203" s="526"/>
      <c r="Y203" s="526"/>
      <c r="Z203" s="526"/>
      <c r="AA203" s="526"/>
      <c r="AB203" s="526"/>
      <c r="AC203" s="526"/>
      <c r="AD203" s="311"/>
    </row>
    <row r="204" spans="1:30" ht="20.100000000000001" customHeight="1">
      <c r="A204" s="311"/>
      <c r="B204" s="311"/>
      <c r="C204" s="452"/>
      <c r="D204" s="311" t="s">
        <v>8165</v>
      </c>
      <c r="E204" s="526"/>
      <c r="F204" s="531"/>
      <c r="G204" s="314"/>
      <c r="H204" s="356"/>
      <c r="I204" s="314"/>
      <c r="J204" s="356"/>
      <c r="K204" s="314"/>
      <c r="L204" s="356"/>
      <c r="M204" s="314"/>
      <c r="N204" s="315"/>
      <c r="O204" s="316"/>
      <c r="P204" s="315"/>
      <c r="Q204" s="316"/>
      <c r="R204" s="315"/>
      <c r="S204" s="316"/>
      <c r="T204" s="315"/>
      <c r="U204" s="316"/>
      <c r="V204" s="314"/>
      <c r="W204" s="452"/>
      <c r="X204" s="452"/>
      <c r="Y204" s="452"/>
      <c r="Z204" s="452"/>
      <c r="AA204" s="452"/>
      <c r="AB204" s="452"/>
      <c r="AC204" s="452"/>
      <c r="AD204" s="311"/>
    </row>
    <row r="205" spans="1:30" ht="20.100000000000001" customHeight="1">
      <c r="A205" s="311"/>
      <c r="B205" s="311"/>
      <c r="C205" s="526"/>
      <c r="D205" s="311" t="s">
        <v>3777</v>
      </c>
      <c r="E205" s="526"/>
      <c r="F205" s="531"/>
      <c r="G205" s="314"/>
      <c r="H205" s="356"/>
      <c r="I205" s="314"/>
      <c r="J205" s="356"/>
      <c r="K205" s="314"/>
      <c r="L205" s="356"/>
      <c r="M205" s="314"/>
      <c r="N205" s="315"/>
      <c r="O205" s="316"/>
      <c r="P205" s="315"/>
      <c r="Q205" s="316"/>
      <c r="R205" s="315"/>
      <c r="S205" s="316"/>
      <c r="T205" s="315"/>
      <c r="U205" s="316"/>
      <c r="V205" s="314"/>
      <c r="W205" s="526"/>
      <c r="X205" s="526"/>
      <c r="Y205" s="526"/>
      <c r="Z205" s="526"/>
      <c r="AA205" s="526"/>
      <c r="AB205" s="526"/>
      <c r="AC205" s="526"/>
      <c r="AD205" s="311"/>
    </row>
    <row r="206" spans="1:30" ht="20.100000000000001" customHeight="1">
      <c r="A206" s="374" t="s">
        <v>4167</v>
      </c>
      <c r="B206" s="374" t="s">
        <v>157</v>
      </c>
      <c r="C206" s="358" t="s">
        <v>8328</v>
      </c>
      <c r="D206" s="374" t="s">
        <v>8341</v>
      </c>
      <c r="E206" s="497" t="s">
        <v>7309</v>
      </c>
      <c r="F206" s="443"/>
      <c r="G206" s="444"/>
      <c r="H206" s="443"/>
      <c r="I206" s="444"/>
      <c r="J206" s="443"/>
      <c r="K206" s="444"/>
      <c r="L206" s="443"/>
      <c r="M206" s="444"/>
      <c r="N206" s="471"/>
      <c r="O206" s="465"/>
      <c r="P206" s="471"/>
      <c r="Q206" s="465"/>
      <c r="R206" s="471">
        <v>1</v>
      </c>
      <c r="S206" s="465">
        <v>2.3809523809523809</v>
      </c>
      <c r="T206" s="471"/>
      <c r="U206" s="465"/>
      <c r="V206" s="444"/>
      <c r="W206" s="358"/>
      <c r="X206" s="358" t="s">
        <v>7010</v>
      </c>
      <c r="Y206" s="358" t="s">
        <v>7010</v>
      </c>
      <c r="Z206" s="358" t="s">
        <v>7010</v>
      </c>
      <c r="AA206" s="358" t="s">
        <v>7010</v>
      </c>
      <c r="AB206" s="358" t="s">
        <v>7010</v>
      </c>
      <c r="AC206" s="358"/>
      <c r="AD206" s="374"/>
    </row>
    <row r="207" spans="1:30" ht="20.100000000000001" customHeight="1">
      <c r="A207" s="311"/>
      <c r="B207" s="311"/>
      <c r="C207" s="526"/>
      <c r="D207" s="311" t="s">
        <v>6722</v>
      </c>
      <c r="E207" s="526"/>
      <c r="F207" s="531"/>
      <c r="G207" s="314"/>
      <c r="H207" s="356"/>
      <c r="I207" s="314"/>
      <c r="J207" s="356"/>
      <c r="K207" s="314"/>
      <c r="L207" s="356"/>
      <c r="M207" s="314"/>
      <c r="N207" s="315"/>
      <c r="O207" s="316"/>
      <c r="P207" s="315"/>
      <c r="Q207" s="316"/>
      <c r="R207" s="315"/>
      <c r="S207" s="316"/>
      <c r="T207" s="315"/>
      <c r="U207" s="316"/>
      <c r="V207" s="314"/>
      <c r="W207" s="526"/>
      <c r="X207" s="526"/>
      <c r="Y207" s="526"/>
      <c r="Z207" s="526"/>
      <c r="AA207" s="526"/>
      <c r="AB207" s="526"/>
      <c r="AC207" s="526"/>
      <c r="AD207" s="311"/>
    </row>
    <row r="208" spans="1:30" ht="20.100000000000001" customHeight="1">
      <c r="A208" s="311"/>
      <c r="B208" s="311"/>
      <c r="C208" s="452"/>
      <c r="D208" s="311" t="s">
        <v>6723</v>
      </c>
      <c r="E208" s="526"/>
      <c r="F208" s="531"/>
      <c r="G208" s="314"/>
      <c r="H208" s="356"/>
      <c r="I208" s="314"/>
      <c r="J208" s="356">
        <v>2</v>
      </c>
      <c r="K208" s="314">
        <f>ROUND(J208/40*100,1)</f>
        <v>5</v>
      </c>
      <c r="L208" s="356">
        <v>1</v>
      </c>
      <c r="M208" s="314">
        <v>2.5</v>
      </c>
      <c r="N208" s="315">
        <v>1</v>
      </c>
      <c r="O208" s="316">
        <v>2.9</v>
      </c>
      <c r="P208" s="315">
        <v>1</v>
      </c>
      <c r="Q208" s="316">
        <v>2.6315789473684212</v>
      </c>
      <c r="R208" s="315">
        <v>3</v>
      </c>
      <c r="S208" s="316">
        <v>7.1428571428571432</v>
      </c>
      <c r="T208" s="315"/>
      <c r="U208" s="316"/>
      <c r="V208" s="314"/>
      <c r="W208" s="452"/>
      <c r="X208" s="452"/>
      <c r="Y208" s="452"/>
      <c r="Z208" s="452"/>
      <c r="AA208" s="452"/>
      <c r="AB208" s="452"/>
      <c r="AC208" s="452"/>
      <c r="AD208" s="311"/>
    </row>
    <row r="209" spans="1:30" ht="20.100000000000001" customHeight="1">
      <c r="A209" s="311"/>
      <c r="B209" s="311"/>
      <c r="C209" s="526"/>
      <c r="D209" s="311" t="s">
        <v>6724</v>
      </c>
      <c r="E209" s="526"/>
      <c r="F209" s="531"/>
      <c r="G209" s="314"/>
      <c r="H209" s="356"/>
      <c r="I209" s="314"/>
      <c r="J209" s="356"/>
      <c r="K209" s="314"/>
      <c r="L209" s="356">
        <v>1</v>
      </c>
      <c r="M209" s="314">
        <v>2.5</v>
      </c>
      <c r="N209" s="315"/>
      <c r="O209" s="316"/>
      <c r="P209" s="315"/>
      <c r="Q209" s="316"/>
      <c r="R209" s="315">
        <v>2</v>
      </c>
      <c r="S209" s="316">
        <v>4.7619047619047619</v>
      </c>
      <c r="T209" s="315"/>
      <c r="U209" s="316"/>
      <c r="V209" s="314"/>
      <c r="W209" s="526"/>
      <c r="X209" s="526"/>
      <c r="Y209" s="526"/>
      <c r="Z209" s="526"/>
      <c r="AA209" s="526"/>
      <c r="AB209" s="526"/>
      <c r="AC209" s="526"/>
      <c r="AD209" s="311"/>
    </row>
    <row r="210" spans="1:30" ht="20.100000000000001" customHeight="1">
      <c r="A210" s="311"/>
      <c r="B210" s="311"/>
      <c r="C210" s="526"/>
      <c r="D210" s="311" t="s">
        <v>6725</v>
      </c>
      <c r="E210" s="526"/>
      <c r="F210" s="531"/>
      <c r="G210" s="314"/>
      <c r="H210" s="356"/>
      <c r="I210" s="314"/>
      <c r="J210" s="356"/>
      <c r="K210" s="314"/>
      <c r="L210" s="356"/>
      <c r="M210" s="314"/>
      <c r="N210" s="315"/>
      <c r="O210" s="316"/>
      <c r="P210" s="315"/>
      <c r="Q210" s="316"/>
      <c r="R210" s="315"/>
      <c r="S210" s="316"/>
      <c r="T210" s="315"/>
      <c r="U210" s="316"/>
      <c r="V210" s="314"/>
      <c r="W210" s="526"/>
      <c r="X210" s="526"/>
      <c r="Y210" s="526"/>
      <c r="Z210" s="526"/>
      <c r="AA210" s="526"/>
      <c r="AB210" s="526"/>
      <c r="AC210" s="526"/>
      <c r="AD210" s="311"/>
    </row>
    <row r="211" spans="1:30" ht="20.100000000000001" customHeight="1">
      <c r="A211" s="311"/>
      <c r="B211" s="311"/>
      <c r="C211" s="526"/>
      <c r="D211" s="311" t="s">
        <v>6726</v>
      </c>
      <c r="E211" s="526"/>
      <c r="F211" s="531"/>
      <c r="G211" s="314"/>
      <c r="H211" s="356"/>
      <c r="I211" s="314"/>
      <c r="J211" s="356"/>
      <c r="K211" s="314"/>
      <c r="L211" s="356"/>
      <c r="M211" s="314"/>
      <c r="N211" s="315">
        <v>1</v>
      </c>
      <c r="O211" s="316">
        <v>2.9</v>
      </c>
      <c r="P211" s="315">
        <v>1</v>
      </c>
      <c r="Q211" s="316">
        <v>2.6315789473684212</v>
      </c>
      <c r="R211" s="315">
        <v>3</v>
      </c>
      <c r="S211" s="316">
        <v>7.1428571428571432</v>
      </c>
      <c r="T211" s="315"/>
      <c r="U211" s="316"/>
      <c r="V211" s="314"/>
      <c r="W211" s="526"/>
      <c r="X211" s="526"/>
      <c r="Y211" s="526"/>
      <c r="Z211" s="526"/>
      <c r="AA211" s="526"/>
      <c r="AB211" s="526"/>
      <c r="AC211" s="526"/>
      <c r="AD211" s="311"/>
    </row>
    <row r="212" spans="1:30" ht="20.100000000000001" customHeight="1">
      <c r="A212" s="311"/>
      <c r="B212" s="311"/>
      <c r="C212" s="526"/>
      <c r="D212" s="311" t="s">
        <v>6727</v>
      </c>
      <c r="E212" s="526"/>
      <c r="F212" s="531"/>
      <c r="G212" s="314"/>
      <c r="H212" s="356"/>
      <c r="I212" s="314"/>
      <c r="J212" s="356">
        <v>2</v>
      </c>
      <c r="K212" s="314">
        <f>ROUND(J212/40*100,1)</f>
        <v>5</v>
      </c>
      <c r="L212" s="356">
        <v>1</v>
      </c>
      <c r="M212" s="314">
        <v>2.5</v>
      </c>
      <c r="N212" s="315"/>
      <c r="O212" s="316"/>
      <c r="P212" s="315">
        <v>4</v>
      </c>
      <c r="Q212" s="316">
        <v>10.526315789473685</v>
      </c>
      <c r="R212" s="315"/>
      <c r="S212" s="316"/>
      <c r="T212" s="315"/>
      <c r="U212" s="316"/>
      <c r="V212" s="314"/>
      <c r="W212" s="526"/>
      <c r="X212" s="526"/>
      <c r="Y212" s="526"/>
      <c r="Z212" s="526"/>
      <c r="AA212" s="526"/>
      <c r="AB212" s="526"/>
      <c r="AC212" s="526"/>
      <c r="AD212" s="311"/>
    </row>
    <row r="213" spans="1:30" ht="20.100000000000001" customHeight="1">
      <c r="A213" s="311"/>
      <c r="B213" s="311"/>
      <c r="C213" s="526"/>
      <c r="D213" s="311" t="s">
        <v>6728</v>
      </c>
      <c r="E213" s="526"/>
      <c r="F213" s="531"/>
      <c r="G213" s="314"/>
      <c r="H213" s="356"/>
      <c r="I213" s="314"/>
      <c r="J213" s="356">
        <v>4</v>
      </c>
      <c r="K213" s="314">
        <f>ROUND(J213/40*100,1)</f>
        <v>10</v>
      </c>
      <c r="L213" s="356">
        <v>5</v>
      </c>
      <c r="M213" s="314">
        <v>12.5</v>
      </c>
      <c r="N213" s="315">
        <v>4</v>
      </c>
      <c r="O213" s="316">
        <v>11.8</v>
      </c>
      <c r="P213" s="315">
        <v>12</v>
      </c>
      <c r="Q213" s="316">
        <v>31.578947368421051</v>
      </c>
      <c r="R213" s="315">
        <v>13</v>
      </c>
      <c r="S213" s="316">
        <v>30.952380952380953</v>
      </c>
      <c r="T213" s="315"/>
      <c r="U213" s="316"/>
      <c r="V213" s="314"/>
      <c r="W213" s="526"/>
      <c r="X213" s="526"/>
      <c r="Y213" s="526"/>
      <c r="Z213" s="526"/>
      <c r="AA213" s="526"/>
      <c r="AB213" s="526"/>
      <c r="AC213" s="526"/>
      <c r="AD213" s="311"/>
    </row>
    <row r="214" spans="1:30" ht="20.100000000000001" customHeight="1">
      <c r="A214" s="311"/>
      <c r="B214" s="311"/>
      <c r="C214" s="526"/>
      <c r="D214" s="311" t="s">
        <v>6729</v>
      </c>
      <c r="E214" s="526"/>
      <c r="F214" s="531"/>
      <c r="G214" s="314"/>
      <c r="H214" s="356"/>
      <c r="I214" s="314"/>
      <c r="J214" s="356">
        <v>31</v>
      </c>
      <c r="K214" s="314">
        <f>ROUND(J214/40*100,1)</f>
        <v>77.5</v>
      </c>
      <c r="L214" s="356">
        <v>31</v>
      </c>
      <c r="M214" s="314">
        <v>77.5</v>
      </c>
      <c r="N214" s="315">
        <v>26</v>
      </c>
      <c r="O214" s="316">
        <v>76.5</v>
      </c>
      <c r="P214" s="315">
        <v>20</v>
      </c>
      <c r="Q214" s="316">
        <v>52.631578947368418</v>
      </c>
      <c r="R214" s="315">
        <v>19</v>
      </c>
      <c r="S214" s="316">
        <v>45.238095238095241</v>
      </c>
      <c r="T214" s="315"/>
      <c r="U214" s="316"/>
      <c r="V214" s="314"/>
      <c r="W214" s="526"/>
      <c r="X214" s="526"/>
      <c r="Y214" s="526"/>
      <c r="Z214" s="526"/>
      <c r="AA214" s="526"/>
      <c r="AB214" s="526"/>
      <c r="AC214" s="526"/>
      <c r="AD214" s="311"/>
    </row>
    <row r="215" spans="1:30" ht="20.100000000000001" customHeight="1">
      <c r="A215" s="311"/>
      <c r="B215" s="311"/>
      <c r="C215" s="452"/>
      <c r="D215" s="311" t="s">
        <v>6730</v>
      </c>
      <c r="E215" s="526"/>
      <c r="F215" s="531"/>
      <c r="G215" s="314"/>
      <c r="H215" s="356"/>
      <c r="I215" s="314"/>
      <c r="J215" s="356">
        <v>1</v>
      </c>
      <c r="K215" s="314">
        <f>ROUND(J215/40*100,1)</f>
        <v>2.5</v>
      </c>
      <c r="L215" s="356"/>
      <c r="M215" s="314"/>
      <c r="N215" s="315">
        <v>2</v>
      </c>
      <c r="O215" s="316">
        <v>5.9</v>
      </c>
      <c r="P215" s="315"/>
      <c r="Q215" s="316"/>
      <c r="R215" s="315">
        <v>1</v>
      </c>
      <c r="S215" s="316">
        <v>2.3809523809523809</v>
      </c>
      <c r="T215" s="315"/>
      <c r="U215" s="316"/>
      <c r="V215" s="314"/>
      <c r="W215" s="452"/>
      <c r="X215" s="452"/>
      <c r="Y215" s="452"/>
      <c r="Z215" s="452"/>
      <c r="AA215" s="452"/>
      <c r="AB215" s="452"/>
      <c r="AC215" s="452"/>
      <c r="AD215" s="311"/>
    </row>
    <row r="216" spans="1:30" ht="20.100000000000001" customHeight="1">
      <c r="A216" s="311"/>
      <c r="B216" s="311"/>
      <c r="C216" s="526"/>
      <c r="D216" s="311" t="s">
        <v>6731</v>
      </c>
      <c r="E216" s="526"/>
      <c r="F216" s="531"/>
      <c r="G216" s="314"/>
      <c r="H216" s="356"/>
      <c r="I216" s="314"/>
      <c r="J216" s="356"/>
      <c r="K216" s="314"/>
      <c r="L216" s="356">
        <v>1</v>
      </c>
      <c r="M216" s="314">
        <v>2.5</v>
      </c>
      <c r="N216" s="315"/>
      <c r="O216" s="316"/>
      <c r="P216" s="315"/>
      <c r="Q216" s="316"/>
      <c r="R216" s="315"/>
      <c r="S216" s="316"/>
      <c r="T216" s="315"/>
      <c r="U216" s="316"/>
      <c r="V216" s="314"/>
      <c r="W216" s="526"/>
      <c r="X216" s="526"/>
      <c r="Y216" s="526"/>
      <c r="Z216" s="526"/>
      <c r="AA216" s="526"/>
      <c r="AB216" s="526"/>
      <c r="AC216" s="526"/>
      <c r="AD216" s="311"/>
    </row>
    <row r="217" spans="1:30" ht="20.100000000000001" customHeight="1">
      <c r="A217" s="311"/>
      <c r="B217" s="311"/>
      <c r="C217" s="452"/>
      <c r="D217" s="311" t="s">
        <v>4359</v>
      </c>
      <c r="E217" s="526"/>
      <c r="F217" s="531"/>
      <c r="G217" s="314"/>
      <c r="H217" s="356"/>
      <c r="I217" s="314"/>
      <c r="J217" s="356"/>
      <c r="K217" s="314"/>
      <c r="L217" s="356"/>
      <c r="M217" s="314"/>
      <c r="N217" s="315"/>
      <c r="O217" s="316"/>
      <c r="P217" s="315"/>
      <c r="Q217" s="316"/>
      <c r="R217" s="315"/>
      <c r="S217" s="316"/>
      <c r="T217" s="315"/>
      <c r="U217" s="316"/>
      <c r="V217" s="314"/>
      <c r="W217" s="452"/>
      <c r="X217" s="452"/>
      <c r="Y217" s="452"/>
      <c r="Z217" s="452"/>
      <c r="AA217" s="452"/>
      <c r="AB217" s="452"/>
      <c r="AC217" s="452"/>
      <c r="AD217" s="311"/>
    </row>
    <row r="218" spans="1:30" ht="20.100000000000001" customHeight="1">
      <c r="A218" s="311"/>
      <c r="B218" s="311"/>
      <c r="C218" s="452"/>
      <c r="D218" s="311" t="s">
        <v>8165</v>
      </c>
      <c r="E218" s="526"/>
      <c r="F218" s="531"/>
      <c r="G218" s="314"/>
      <c r="H218" s="356"/>
      <c r="I218" s="314"/>
      <c r="J218" s="356"/>
      <c r="K218" s="314"/>
      <c r="L218" s="356"/>
      <c r="M218" s="314"/>
      <c r="N218" s="315"/>
      <c r="O218" s="316"/>
      <c r="P218" s="315"/>
      <c r="Q218" s="316"/>
      <c r="R218" s="315"/>
      <c r="S218" s="316"/>
      <c r="T218" s="315"/>
      <c r="U218" s="316"/>
      <c r="V218" s="314"/>
      <c r="W218" s="452"/>
      <c r="X218" s="452"/>
      <c r="Y218" s="452"/>
      <c r="Z218" s="452"/>
      <c r="AA218" s="452"/>
      <c r="AB218" s="452"/>
      <c r="AC218" s="452"/>
      <c r="AD218" s="311"/>
    </row>
    <row r="219" spans="1:30" ht="20.100000000000001" customHeight="1">
      <c r="A219" s="311"/>
      <c r="B219" s="311"/>
      <c r="C219" s="526"/>
      <c r="D219" s="311" t="s">
        <v>3777</v>
      </c>
      <c r="E219" s="526"/>
      <c r="F219" s="531"/>
      <c r="G219" s="314"/>
      <c r="H219" s="356"/>
      <c r="I219" s="314"/>
      <c r="J219" s="356"/>
      <c r="K219" s="314"/>
      <c r="L219" s="356"/>
      <c r="M219" s="314"/>
      <c r="N219" s="315"/>
      <c r="O219" s="316"/>
      <c r="P219" s="315"/>
      <c r="Q219" s="316"/>
      <c r="R219" s="315"/>
      <c r="S219" s="316"/>
      <c r="T219" s="315"/>
      <c r="U219" s="316"/>
      <c r="V219" s="314"/>
      <c r="W219" s="526"/>
      <c r="X219" s="526"/>
      <c r="Y219" s="526"/>
      <c r="Z219" s="526"/>
      <c r="AA219" s="526"/>
      <c r="AB219" s="526"/>
      <c r="AC219" s="526"/>
      <c r="AD219" s="311"/>
    </row>
    <row r="220" spans="1:30" ht="20.100000000000001" customHeight="1">
      <c r="A220" s="374" t="s">
        <v>4168</v>
      </c>
      <c r="B220" s="374" t="s">
        <v>158</v>
      </c>
      <c r="C220" s="527" t="s">
        <v>8328</v>
      </c>
      <c r="D220" s="374" t="s">
        <v>8341</v>
      </c>
      <c r="E220" s="497" t="s">
        <v>7309</v>
      </c>
      <c r="F220" s="443"/>
      <c r="G220" s="444"/>
      <c r="H220" s="443"/>
      <c r="I220" s="444"/>
      <c r="J220" s="443"/>
      <c r="K220" s="444"/>
      <c r="L220" s="443"/>
      <c r="M220" s="444"/>
      <c r="N220" s="471"/>
      <c r="O220" s="465"/>
      <c r="P220" s="471"/>
      <c r="Q220" s="465"/>
      <c r="R220" s="471"/>
      <c r="S220" s="465"/>
      <c r="T220" s="471"/>
      <c r="U220" s="465"/>
      <c r="V220" s="444"/>
      <c r="W220" s="527"/>
      <c r="X220" s="527" t="s">
        <v>7010</v>
      </c>
      <c r="Y220" s="527" t="s">
        <v>7010</v>
      </c>
      <c r="Z220" s="527" t="s">
        <v>7010</v>
      </c>
      <c r="AA220" s="527" t="s">
        <v>7010</v>
      </c>
      <c r="AB220" s="527" t="s">
        <v>7010</v>
      </c>
      <c r="AC220" s="527"/>
      <c r="AD220" s="374"/>
    </row>
    <row r="221" spans="1:30" ht="20.100000000000001" customHeight="1">
      <c r="A221" s="311"/>
      <c r="B221" s="311"/>
      <c r="C221" s="452"/>
      <c r="D221" s="311" t="s">
        <v>6722</v>
      </c>
      <c r="E221" s="526"/>
      <c r="F221" s="531"/>
      <c r="G221" s="314"/>
      <c r="H221" s="356"/>
      <c r="I221" s="314"/>
      <c r="J221" s="356"/>
      <c r="K221" s="314"/>
      <c r="L221" s="356"/>
      <c r="M221" s="314"/>
      <c r="N221" s="315"/>
      <c r="O221" s="316"/>
      <c r="P221" s="315"/>
      <c r="Q221" s="316"/>
      <c r="R221" s="315"/>
      <c r="S221" s="316"/>
      <c r="T221" s="315"/>
      <c r="U221" s="316"/>
      <c r="V221" s="314"/>
      <c r="W221" s="452"/>
      <c r="X221" s="452"/>
      <c r="Y221" s="452"/>
      <c r="Z221" s="452"/>
      <c r="AA221" s="452"/>
      <c r="AB221" s="452"/>
      <c r="AC221" s="452"/>
      <c r="AD221" s="311"/>
    </row>
    <row r="222" spans="1:30" ht="20.100000000000001" customHeight="1">
      <c r="A222" s="311"/>
      <c r="B222" s="311"/>
      <c r="C222" s="526"/>
      <c r="D222" s="311" t="s">
        <v>6723</v>
      </c>
      <c r="E222" s="526"/>
      <c r="F222" s="531"/>
      <c r="G222" s="314"/>
      <c r="H222" s="356"/>
      <c r="I222" s="314"/>
      <c r="J222" s="356"/>
      <c r="K222" s="314"/>
      <c r="L222" s="356"/>
      <c r="M222" s="314"/>
      <c r="N222" s="315"/>
      <c r="O222" s="316"/>
      <c r="P222" s="315"/>
      <c r="Q222" s="316"/>
      <c r="R222" s="315"/>
      <c r="S222" s="316"/>
      <c r="T222" s="315"/>
      <c r="U222" s="316"/>
      <c r="V222" s="314"/>
      <c r="W222" s="526"/>
      <c r="X222" s="526"/>
      <c r="Y222" s="526"/>
      <c r="Z222" s="526"/>
      <c r="AA222" s="526"/>
      <c r="AB222" s="526"/>
      <c r="AC222" s="526"/>
      <c r="AD222" s="311"/>
    </row>
    <row r="223" spans="1:30" ht="20.100000000000001" customHeight="1">
      <c r="A223" s="311"/>
      <c r="B223" s="311"/>
      <c r="C223" s="526"/>
      <c r="D223" s="311" t="s">
        <v>6724</v>
      </c>
      <c r="E223" s="526"/>
      <c r="F223" s="531"/>
      <c r="G223" s="314"/>
      <c r="H223" s="356"/>
      <c r="I223" s="314"/>
      <c r="J223" s="356">
        <v>2</v>
      </c>
      <c r="K223" s="314">
        <f>ROUND(J223/10*100,1)</f>
        <v>20</v>
      </c>
      <c r="L223" s="356">
        <v>1</v>
      </c>
      <c r="M223" s="314">
        <v>11.1</v>
      </c>
      <c r="N223" s="315"/>
      <c r="O223" s="316"/>
      <c r="P223" s="315">
        <v>1</v>
      </c>
      <c r="Q223" s="316">
        <v>5.882352941176471</v>
      </c>
      <c r="R223" s="315">
        <v>4</v>
      </c>
      <c r="S223" s="316">
        <v>12.903225806451612</v>
      </c>
      <c r="T223" s="315"/>
      <c r="U223" s="316"/>
      <c r="V223" s="314"/>
      <c r="W223" s="526"/>
      <c r="X223" s="526"/>
      <c r="Y223" s="526"/>
      <c r="Z223" s="526"/>
      <c r="AA223" s="526"/>
      <c r="AB223" s="526"/>
      <c r="AC223" s="526"/>
      <c r="AD223" s="311"/>
    </row>
    <row r="224" spans="1:30" ht="20.100000000000001" customHeight="1">
      <c r="A224" s="311"/>
      <c r="B224" s="311"/>
      <c r="C224" s="452"/>
      <c r="D224" s="311" t="s">
        <v>6725</v>
      </c>
      <c r="E224" s="526"/>
      <c r="F224" s="531"/>
      <c r="G224" s="314"/>
      <c r="H224" s="356"/>
      <c r="I224" s="314"/>
      <c r="J224" s="356">
        <v>1</v>
      </c>
      <c r="K224" s="314">
        <f>ROUND(J224/10*100,1)</f>
        <v>10</v>
      </c>
      <c r="L224" s="356">
        <v>1</v>
      </c>
      <c r="M224" s="314">
        <v>11.1</v>
      </c>
      <c r="N224" s="315"/>
      <c r="O224" s="316"/>
      <c r="P224" s="315"/>
      <c r="Q224" s="316"/>
      <c r="R224" s="315">
        <v>1</v>
      </c>
      <c r="S224" s="316">
        <v>3.225806451612903</v>
      </c>
      <c r="T224" s="315"/>
      <c r="U224" s="316"/>
      <c r="V224" s="314"/>
      <c r="W224" s="452"/>
      <c r="X224" s="452"/>
      <c r="Y224" s="452"/>
      <c r="Z224" s="452"/>
      <c r="AA224" s="452"/>
      <c r="AB224" s="452"/>
      <c r="AC224" s="452"/>
      <c r="AD224" s="311"/>
    </row>
    <row r="225" spans="1:30" ht="20.100000000000001" customHeight="1">
      <c r="A225" s="311"/>
      <c r="B225" s="311"/>
      <c r="C225" s="526"/>
      <c r="D225" s="311" t="s">
        <v>6726</v>
      </c>
      <c r="E225" s="526"/>
      <c r="F225" s="531"/>
      <c r="G225" s="314"/>
      <c r="H225" s="356"/>
      <c r="I225" s="314"/>
      <c r="J225" s="356"/>
      <c r="K225" s="314"/>
      <c r="L225" s="356"/>
      <c r="M225" s="314"/>
      <c r="N225" s="315">
        <v>2</v>
      </c>
      <c r="O225" s="316">
        <v>15.4</v>
      </c>
      <c r="P225" s="315">
        <v>1</v>
      </c>
      <c r="Q225" s="316">
        <v>5.882352941176471</v>
      </c>
      <c r="R225" s="315">
        <v>1</v>
      </c>
      <c r="S225" s="316">
        <v>3.225806451612903</v>
      </c>
      <c r="T225" s="315"/>
      <c r="U225" s="316"/>
      <c r="V225" s="314"/>
      <c r="W225" s="526"/>
      <c r="X225" s="526"/>
      <c r="Y225" s="526"/>
      <c r="Z225" s="526"/>
      <c r="AA225" s="526"/>
      <c r="AB225" s="526"/>
      <c r="AC225" s="526"/>
      <c r="AD225" s="311"/>
    </row>
    <row r="226" spans="1:30" ht="20.100000000000001" customHeight="1">
      <c r="A226" s="311"/>
      <c r="B226" s="311"/>
      <c r="C226" s="526"/>
      <c r="D226" s="311" t="s">
        <v>6727</v>
      </c>
      <c r="E226" s="526"/>
      <c r="F226" s="531"/>
      <c r="G226" s="314"/>
      <c r="H226" s="356"/>
      <c r="I226" s="314"/>
      <c r="J226" s="356"/>
      <c r="K226" s="314"/>
      <c r="L226" s="356"/>
      <c r="M226" s="314"/>
      <c r="N226" s="315">
        <v>1</v>
      </c>
      <c r="O226" s="316">
        <v>7.7</v>
      </c>
      <c r="P226" s="315">
        <v>1</v>
      </c>
      <c r="Q226" s="316">
        <v>5.882352941176471</v>
      </c>
      <c r="R226" s="315">
        <v>3</v>
      </c>
      <c r="S226" s="316">
        <v>9.67741935483871</v>
      </c>
      <c r="T226" s="315"/>
      <c r="U226" s="316"/>
      <c r="V226" s="314"/>
      <c r="W226" s="526"/>
      <c r="X226" s="526"/>
      <c r="Y226" s="526"/>
      <c r="Z226" s="526"/>
      <c r="AA226" s="526"/>
      <c r="AB226" s="526"/>
      <c r="AC226" s="526"/>
      <c r="AD226" s="311"/>
    </row>
    <row r="227" spans="1:30" ht="20.100000000000001" customHeight="1">
      <c r="A227" s="311"/>
      <c r="B227" s="311"/>
      <c r="C227" s="526"/>
      <c r="D227" s="311" t="s">
        <v>6728</v>
      </c>
      <c r="E227" s="526"/>
      <c r="F227" s="531"/>
      <c r="G227" s="314"/>
      <c r="H227" s="356"/>
      <c r="I227" s="314"/>
      <c r="J227" s="356">
        <v>1</v>
      </c>
      <c r="K227" s="314">
        <f>ROUND(J227/10*100,1)</f>
        <v>10</v>
      </c>
      <c r="L227" s="356">
        <v>1</v>
      </c>
      <c r="M227" s="314">
        <v>11.1</v>
      </c>
      <c r="N227" s="315"/>
      <c r="O227" s="316"/>
      <c r="P227" s="315">
        <v>2</v>
      </c>
      <c r="Q227" s="316">
        <v>11.764705882352942</v>
      </c>
      <c r="R227" s="315">
        <v>1</v>
      </c>
      <c r="S227" s="316">
        <v>3.225806451612903</v>
      </c>
      <c r="T227" s="315"/>
      <c r="U227" s="316"/>
      <c r="V227" s="314"/>
      <c r="W227" s="526"/>
      <c r="X227" s="526"/>
      <c r="Y227" s="526"/>
      <c r="Z227" s="526"/>
      <c r="AA227" s="526"/>
      <c r="AB227" s="526"/>
      <c r="AC227" s="526"/>
      <c r="AD227" s="311"/>
    </row>
    <row r="228" spans="1:30" ht="20.100000000000001" customHeight="1">
      <c r="A228" s="311"/>
      <c r="B228" s="311"/>
      <c r="C228" s="526"/>
      <c r="D228" s="311" t="s">
        <v>6729</v>
      </c>
      <c r="E228" s="526"/>
      <c r="F228" s="531"/>
      <c r="G228" s="314"/>
      <c r="H228" s="356"/>
      <c r="I228" s="314"/>
      <c r="J228" s="356">
        <v>3</v>
      </c>
      <c r="K228" s="314">
        <f>ROUND(J228/10*100,1)</f>
        <v>30</v>
      </c>
      <c r="L228" s="356">
        <v>3</v>
      </c>
      <c r="M228" s="314">
        <v>33.299999999999997</v>
      </c>
      <c r="N228" s="315">
        <v>4</v>
      </c>
      <c r="O228" s="316">
        <v>30.8</v>
      </c>
      <c r="P228" s="315">
        <v>10</v>
      </c>
      <c r="Q228" s="316">
        <v>58.823529411764703</v>
      </c>
      <c r="R228" s="315">
        <v>11</v>
      </c>
      <c r="S228" s="316">
        <v>35.483870967741936</v>
      </c>
      <c r="T228" s="315"/>
      <c r="U228" s="316"/>
      <c r="V228" s="314"/>
      <c r="W228" s="526"/>
      <c r="X228" s="526"/>
      <c r="Y228" s="526"/>
      <c r="Z228" s="526"/>
      <c r="AA228" s="526"/>
      <c r="AB228" s="526"/>
      <c r="AC228" s="526"/>
      <c r="AD228" s="311"/>
    </row>
    <row r="229" spans="1:30" ht="20.100000000000001" customHeight="1">
      <c r="A229" s="311"/>
      <c r="B229" s="311"/>
      <c r="C229" s="526"/>
      <c r="D229" s="311" t="s">
        <v>6730</v>
      </c>
      <c r="E229" s="526"/>
      <c r="F229" s="531"/>
      <c r="G229" s="314"/>
      <c r="H229" s="356"/>
      <c r="I229" s="314"/>
      <c r="J229" s="356">
        <v>3</v>
      </c>
      <c r="K229" s="314">
        <f>ROUND(J229/10*100,1)</f>
        <v>30</v>
      </c>
      <c r="L229" s="356">
        <v>3</v>
      </c>
      <c r="M229" s="314">
        <v>33.299999999999997</v>
      </c>
      <c r="N229" s="315">
        <v>5</v>
      </c>
      <c r="O229" s="316">
        <v>38.5</v>
      </c>
      <c r="P229" s="315">
        <v>2</v>
      </c>
      <c r="Q229" s="316">
        <v>11.764705882352942</v>
      </c>
      <c r="R229" s="315">
        <v>10</v>
      </c>
      <c r="S229" s="316">
        <v>32.258064516129032</v>
      </c>
      <c r="T229" s="315"/>
      <c r="U229" s="316"/>
      <c r="V229" s="314"/>
      <c r="W229" s="526"/>
      <c r="X229" s="526"/>
      <c r="Y229" s="526"/>
      <c r="Z229" s="526"/>
      <c r="AA229" s="526"/>
      <c r="AB229" s="526"/>
      <c r="AC229" s="526"/>
      <c r="AD229" s="311"/>
    </row>
    <row r="230" spans="1:30" ht="20.100000000000001" customHeight="1">
      <c r="A230" s="311"/>
      <c r="B230" s="311"/>
      <c r="C230" s="526"/>
      <c r="D230" s="311" t="s">
        <v>6731</v>
      </c>
      <c r="E230" s="526"/>
      <c r="F230" s="531"/>
      <c r="G230" s="314"/>
      <c r="H230" s="356"/>
      <c r="I230" s="314"/>
      <c r="J230" s="356"/>
      <c r="K230" s="314"/>
      <c r="L230" s="356"/>
      <c r="M230" s="314"/>
      <c r="N230" s="315">
        <v>1</v>
      </c>
      <c r="O230" s="316">
        <v>7.7</v>
      </c>
      <c r="P230" s="315"/>
      <c r="Q230" s="316"/>
      <c r="R230" s="315"/>
      <c r="S230" s="316"/>
      <c r="T230" s="315"/>
      <c r="U230" s="316"/>
      <c r="V230" s="314"/>
      <c r="W230" s="526"/>
      <c r="X230" s="526"/>
      <c r="Y230" s="526"/>
      <c r="Z230" s="526"/>
      <c r="AA230" s="526"/>
      <c r="AB230" s="526"/>
      <c r="AC230" s="526"/>
      <c r="AD230" s="311"/>
    </row>
    <row r="231" spans="1:30" ht="20.100000000000001" customHeight="1">
      <c r="A231" s="311"/>
      <c r="B231" s="311"/>
      <c r="C231" s="526"/>
      <c r="D231" s="311" t="s">
        <v>4359</v>
      </c>
      <c r="E231" s="526"/>
      <c r="F231" s="531"/>
      <c r="G231" s="314"/>
      <c r="H231" s="356"/>
      <c r="I231" s="314"/>
      <c r="J231" s="356"/>
      <c r="K231" s="314"/>
      <c r="L231" s="356"/>
      <c r="M231" s="314"/>
      <c r="N231" s="315"/>
      <c r="O231" s="316"/>
      <c r="P231" s="315"/>
      <c r="Q231" s="316"/>
      <c r="R231" s="315"/>
      <c r="S231" s="316"/>
      <c r="T231" s="315"/>
      <c r="U231" s="316"/>
      <c r="V231" s="314"/>
      <c r="W231" s="526"/>
      <c r="X231" s="526"/>
      <c r="Y231" s="526"/>
      <c r="Z231" s="526"/>
      <c r="AA231" s="526"/>
      <c r="AB231" s="526"/>
      <c r="AC231" s="526"/>
      <c r="AD231" s="311"/>
    </row>
    <row r="232" spans="1:30" ht="20.100000000000001" customHeight="1">
      <c r="A232" s="311"/>
      <c r="B232" s="311"/>
      <c r="C232" s="452"/>
      <c r="D232" s="311" t="s">
        <v>8165</v>
      </c>
      <c r="E232" s="526"/>
      <c r="F232" s="531"/>
      <c r="G232" s="314"/>
      <c r="H232" s="356"/>
      <c r="I232" s="314"/>
      <c r="J232" s="356"/>
      <c r="K232" s="314"/>
      <c r="L232" s="356"/>
      <c r="M232" s="314"/>
      <c r="N232" s="315"/>
      <c r="O232" s="316"/>
      <c r="P232" s="315"/>
      <c r="Q232" s="316"/>
      <c r="R232" s="315"/>
      <c r="S232" s="316"/>
      <c r="T232" s="315"/>
      <c r="U232" s="316"/>
      <c r="V232" s="314"/>
      <c r="W232" s="452"/>
      <c r="X232" s="452"/>
      <c r="Y232" s="452"/>
      <c r="Z232" s="452"/>
      <c r="AA232" s="452"/>
      <c r="AB232" s="452"/>
      <c r="AC232" s="452"/>
      <c r="AD232" s="311"/>
    </row>
    <row r="233" spans="1:30" ht="20.100000000000001" customHeight="1">
      <c r="A233" s="311"/>
      <c r="B233" s="311"/>
      <c r="C233" s="526"/>
      <c r="D233" s="311" t="s">
        <v>3777</v>
      </c>
      <c r="E233" s="526"/>
      <c r="F233" s="531"/>
      <c r="G233" s="314"/>
      <c r="H233" s="356"/>
      <c r="I233" s="314"/>
      <c r="J233" s="356"/>
      <c r="K233" s="314"/>
      <c r="L233" s="356"/>
      <c r="M233" s="314"/>
      <c r="N233" s="315"/>
      <c r="O233" s="316"/>
      <c r="P233" s="315"/>
      <c r="Q233" s="316"/>
      <c r="R233" s="315"/>
      <c r="S233" s="316"/>
      <c r="T233" s="315"/>
      <c r="U233" s="316"/>
      <c r="V233" s="314"/>
      <c r="W233" s="526"/>
      <c r="X233" s="526"/>
      <c r="Y233" s="526"/>
      <c r="Z233" s="526"/>
      <c r="AA233" s="526"/>
      <c r="AB233" s="526"/>
      <c r="AC233" s="526"/>
      <c r="AD233" s="311"/>
    </row>
    <row r="234" spans="1:30" ht="20.100000000000001" customHeight="1">
      <c r="A234" s="374" t="s">
        <v>4169</v>
      </c>
      <c r="B234" s="374" t="s">
        <v>159</v>
      </c>
      <c r="C234" s="358" t="s">
        <v>8328</v>
      </c>
      <c r="D234" s="374" t="s">
        <v>8341</v>
      </c>
      <c r="E234" s="497" t="s">
        <v>7309</v>
      </c>
      <c r="F234" s="443"/>
      <c r="G234" s="444"/>
      <c r="H234" s="443"/>
      <c r="I234" s="444"/>
      <c r="J234" s="443"/>
      <c r="K234" s="444"/>
      <c r="L234" s="443"/>
      <c r="M234" s="444"/>
      <c r="N234" s="471"/>
      <c r="O234" s="465"/>
      <c r="P234" s="471"/>
      <c r="Q234" s="465"/>
      <c r="R234" s="471"/>
      <c r="S234" s="465"/>
      <c r="T234" s="471"/>
      <c r="U234" s="465"/>
      <c r="V234" s="444"/>
      <c r="W234" s="358"/>
      <c r="X234" s="358" t="s">
        <v>7010</v>
      </c>
      <c r="Y234" s="358" t="s">
        <v>7010</v>
      </c>
      <c r="Z234" s="358" t="s">
        <v>7010</v>
      </c>
      <c r="AA234" s="358" t="s">
        <v>7010</v>
      </c>
      <c r="AB234" s="358" t="s">
        <v>7010</v>
      </c>
      <c r="AC234" s="358"/>
      <c r="AD234" s="374"/>
    </row>
    <row r="235" spans="1:30" ht="20.100000000000001" customHeight="1">
      <c r="A235" s="311"/>
      <c r="B235" s="311"/>
      <c r="C235" s="452"/>
      <c r="D235" s="311" t="s">
        <v>6722</v>
      </c>
      <c r="E235" s="526"/>
      <c r="F235" s="531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315"/>
      <c r="U235" s="316"/>
      <c r="V235" s="314"/>
      <c r="W235" s="452"/>
      <c r="X235" s="452"/>
      <c r="Y235" s="452"/>
      <c r="Z235" s="452"/>
      <c r="AA235" s="452"/>
      <c r="AB235" s="452"/>
      <c r="AC235" s="452"/>
      <c r="AD235" s="311"/>
    </row>
    <row r="236" spans="1:30" ht="20.100000000000001" customHeight="1">
      <c r="A236" s="311"/>
      <c r="B236" s="311"/>
      <c r="C236" s="452"/>
      <c r="D236" s="311" t="s">
        <v>6723</v>
      </c>
      <c r="E236" s="526"/>
      <c r="F236" s="531"/>
      <c r="G236" s="314"/>
      <c r="H236" s="356"/>
      <c r="I236" s="314"/>
      <c r="J236" s="356"/>
      <c r="K236" s="314"/>
      <c r="L236" s="356"/>
      <c r="M236" s="314"/>
      <c r="N236" s="315"/>
      <c r="O236" s="316"/>
      <c r="P236" s="315"/>
      <c r="Q236" s="316"/>
      <c r="R236" s="315"/>
      <c r="S236" s="316"/>
      <c r="T236" s="315"/>
      <c r="U236" s="316"/>
      <c r="V236" s="314"/>
      <c r="W236" s="452"/>
      <c r="X236" s="452"/>
      <c r="Y236" s="452"/>
      <c r="Z236" s="452"/>
      <c r="AA236" s="452"/>
      <c r="AB236" s="452"/>
      <c r="AC236" s="452"/>
      <c r="AD236" s="311"/>
    </row>
    <row r="237" spans="1:30" ht="20.100000000000001" customHeight="1">
      <c r="A237" s="311"/>
      <c r="B237" s="311"/>
      <c r="C237" s="526"/>
      <c r="D237" s="311" t="s">
        <v>6724</v>
      </c>
      <c r="E237" s="526"/>
      <c r="F237" s="531"/>
      <c r="G237" s="314"/>
      <c r="H237" s="356"/>
      <c r="I237" s="314"/>
      <c r="J237" s="356"/>
      <c r="K237" s="314"/>
      <c r="L237" s="356"/>
      <c r="M237" s="314"/>
      <c r="N237" s="315"/>
      <c r="O237" s="316"/>
      <c r="P237" s="315"/>
      <c r="Q237" s="316"/>
      <c r="R237" s="315"/>
      <c r="S237" s="316"/>
      <c r="T237" s="315"/>
      <c r="U237" s="316"/>
      <c r="V237" s="314"/>
      <c r="W237" s="526"/>
      <c r="X237" s="526"/>
      <c r="Y237" s="526"/>
      <c r="Z237" s="526"/>
      <c r="AA237" s="526"/>
      <c r="AB237" s="526"/>
      <c r="AC237" s="526"/>
      <c r="AD237" s="311"/>
    </row>
    <row r="238" spans="1:30" ht="20.100000000000001" customHeight="1">
      <c r="A238" s="311"/>
      <c r="B238" s="311"/>
      <c r="C238" s="526"/>
      <c r="D238" s="311" t="s">
        <v>6725</v>
      </c>
      <c r="E238" s="526"/>
      <c r="F238" s="531"/>
      <c r="G238" s="314"/>
      <c r="H238" s="356"/>
      <c r="I238" s="314"/>
      <c r="J238" s="356">
        <v>1</v>
      </c>
      <c r="K238" s="314">
        <f>ROUND(J238/5*100,1)</f>
        <v>20</v>
      </c>
      <c r="L238" s="356">
        <v>1</v>
      </c>
      <c r="M238" s="314">
        <v>12.5</v>
      </c>
      <c r="N238" s="315"/>
      <c r="O238" s="316"/>
      <c r="P238" s="315">
        <v>1</v>
      </c>
      <c r="Q238" s="316">
        <v>14.285714285714286</v>
      </c>
      <c r="R238" s="315">
        <v>3</v>
      </c>
      <c r="S238" s="316">
        <v>18.75</v>
      </c>
      <c r="T238" s="315"/>
      <c r="U238" s="316"/>
      <c r="V238" s="314"/>
      <c r="W238" s="526"/>
      <c r="X238" s="526"/>
      <c r="Y238" s="526"/>
      <c r="Z238" s="526"/>
      <c r="AA238" s="526"/>
      <c r="AB238" s="526"/>
      <c r="AC238" s="526"/>
      <c r="AD238" s="311"/>
    </row>
    <row r="239" spans="1:30" ht="20.100000000000001" customHeight="1">
      <c r="A239" s="311"/>
      <c r="B239" s="311"/>
      <c r="C239" s="526"/>
      <c r="D239" s="311" t="s">
        <v>6726</v>
      </c>
      <c r="E239" s="526"/>
      <c r="F239" s="531"/>
      <c r="G239" s="314"/>
      <c r="H239" s="356"/>
      <c r="I239" s="314"/>
      <c r="J239" s="356">
        <v>2</v>
      </c>
      <c r="K239" s="314">
        <f>ROUND(J239/5*100,1)</f>
        <v>40</v>
      </c>
      <c r="L239" s="356">
        <v>1</v>
      </c>
      <c r="M239" s="314">
        <v>12.5</v>
      </c>
      <c r="N239" s="315"/>
      <c r="O239" s="316"/>
      <c r="P239" s="315"/>
      <c r="Q239" s="316"/>
      <c r="R239" s="315">
        <v>3</v>
      </c>
      <c r="S239" s="316">
        <v>18.75</v>
      </c>
      <c r="T239" s="315"/>
      <c r="U239" s="316"/>
      <c r="V239" s="314"/>
      <c r="W239" s="526"/>
      <c r="X239" s="526"/>
      <c r="Y239" s="526"/>
      <c r="Z239" s="526"/>
      <c r="AA239" s="526"/>
      <c r="AB239" s="526"/>
      <c r="AC239" s="526"/>
      <c r="AD239" s="311"/>
    </row>
    <row r="240" spans="1:30" ht="20.100000000000001" customHeight="1">
      <c r="A240" s="311"/>
      <c r="B240" s="311"/>
      <c r="C240" s="526"/>
      <c r="D240" s="311" t="s">
        <v>6727</v>
      </c>
      <c r="E240" s="526"/>
      <c r="F240" s="531"/>
      <c r="G240" s="314"/>
      <c r="H240" s="356"/>
      <c r="I240" s="314"/>
      <c r="J240" s="356"/>
      <c r="K240" s="314"/>
      <c r="L240" s="356"/>
      <c r="M240" s="314"/>
      <c r="N240" s="315"/>
      <c r="O240" s="316"/>
      <c r="P240" s="315"/>
      <c r="Q240" s="316"/>
      <c r="R240" s="315"/>
      <c r="S240" s="316"/>
      <c r="T240" s="315"/>
      <c r="U240" s="316"/>
      <c r="V240" s="314"/>
      <c r="W240" s="526"/>
      <c r="X240" s="526"/>
      <c r="Y240" s="526"/>
      <c r="Z240" s="526"/>
      <c r="AA240" s="526"/>
      <c r="AB240" s="526"/>
      <c r="AC240" s="526"/>
      <c r="AD240" s="311"/>
    </row>
    <row r="241" spans="1:30" ht="20.100000000000001" customHeight="1">
      <c r="A241" s="311"/>
      <c r="B241" s="311"/>
      <c r="C241" s="526"/>
      <c r="D241" s="311" t="s">
        <v>6728</v>
      </c>
      <c r="E241" s="526"/>
      <c r="F241" s="531"/>
      <c r="G241" s="314"/>
      <c r="H241" s="356"/>
      <c r="I241" s="314"/>
      <c r="J241" s="356"/>
      <c r="K241" s="314"/>
      <c r="L241" s="356"/>
      <c r="M241" s="314"/>
      <c r="N241" s="315">
        <v>1</v>
      </c>
      <c r="O241" s="316">
        <v>14.3</v>
      </c>
      <c r="P241" s="315">
        <v>2</v>
      </c>
      <c r="Q241" s="316">
        <v>28.571428571428573</v>
      </c>
      <c r="R241" s="315">
        <v>3</v>
      </c>
      <c r="S241" s="316">
        <v>18.75</v>
      </c>
      <c r="T241" s="315"/>
      <c r="U241" s="316"/>
      <c r="V241" s="314"/>
      <c r="W241" s="526"/>
      <c r="X241" s="526"/>
      <c r="Y241" s="526"/>
      <c r="Z241" s="526"/>
      <c r="AA241" s="526"/>
      <c r="AB241" s="526"/>
      <c r="AC241" s="526"/>
      <c r="AD241" s="311"/>
    </row>
    <row r="242" spans="1:30" ht="20.100000000000001" customHeight="1">
      <c r="A242" s="311"/>
      <c r="B242" s="311"/>
      <c r="C242" s="526"/>
      <c r="D242" s="311" t="s">
        <v>6729</v>
      </c>
      <c r="E242" s="526"/>
      <c r="F242" s="531"/>
      <c r="G242" s="314"/>
      <c r="H242" s="356"/>
      <c r="I242" s="314"/>
      <c r="J242" s="356">
        <v>1</v>
      </c>
      <c r="K242" s="314">
        <f>ROUND(J242/5*100,1)</f>
        <v>20</v>
      </c>
      <c r="L242" s="356">
        <v>1</v>
      </c>
      <c r="M242" s="314">
        <v>12.5</v>
      </c>
      <c r="N242" s="315"/>
      <c r="O242" s="316"/>
      <c r="P242" s="315">
        <v>2</v>
      </c>
      <c r="Q242" s="316">
        <v>28.571428571428573</v>
      </c>
      <c r="R242" s="315"/>
      <c r="S242" s="316"/>
      <c r="T242" s="315"/>
      <c r="U242" s="316"/>
      <c r="V242" s="314"/>
      <c r="W242" s="526"/>
      <c r="X242" s="526"/>
      <c r="Y242" s="526"/>
      <c r="Z242" s="526"/>
      <c r="AA242" s="526"/>
      <c r="AB242" s="526"/>
      <c r="AC242" s="526"/>
      <c r="AD242" s="311"/>
    </row>
    <row r="243" spans="1:30" ht="20.100000000000001" customHeight="1">
      <c r="A243" s="311"/>
      <c r="B243" s="311"/>
      <c r="C243" s="452"/>
      <c r="D243" s="311" t="s">
        <v>6730</v>
      </c>
      <c r="E243" s="526"/>
      <c r="F243" s="531"/>
      <c r="G243" s="314"/>
      <c r="H243" s="356"/>
      <c r="I243" s="314"/>
      <c r="J243" s="356">
        <v>1</v>
      </c>
      <c r="K243" s="314">
        <f>ROUND(J243/5*100,1)</f>
        <v>20</v>
      </c>
      <c r="L243" s="356">
        <v>3</v>
      </c>
      <c r="M243" s="314">
        <v>37.5</v>
      </c>
      <c r="N243" s="315">
        <v>3</v>
      </c>
      <c r="O243" s="316">
        <v>42.9</v>
      </c>
      <c r="P243" s="315">
        <v>2</v>
      </c>
      <c r="Q243" s="316">
        <v>28.571428571428573</v>
      </c>
      <c r="R243" s="315">
        <v>7</v>
      </c>
      <c r="S243" s="316">
        <v>43.75</v>
      </c>
      <c r="T243" s="315"/>
      <c r="U243" s="316"/>
      <c r="V243" s="314"/>
      <c r="W243" s="452"/>
      <c r="X243" s="452"/>
      <c r="Y243" s="452"/>
      <c r="Z243" s="452"/>
      <c r="AA243" s="452"/>
      <c r="AB243" s="452"/>
      <c r="AC243" s="452"/>
      <c r="AD243" s="311"/>
    </row>
    <row r="244" spans="1:30" ht="20.100000000000001" customHeight="1">
      <c r="A244" s="311"/>
      <c r="B244" s="311"/>
      <c r="C244" s="526"/>
      <c r="D244" s="311" t="s">
        <v>6731</v>
      </c>
      <c r="E244" s="526"/>
      <c r="F244" s="531"/>
      <c r="G244" s="314"/>
      <c r="H244" s="356"/>
      <c r="I244" s="314"/>
      <c r="J244" s="356"/>
      <c r="K244" s="314"/>
      <c r="L244" s="356">
        <v>2</v>
      </c>
      <c r="M244" s="314">
        <v>25</v>
      </c>
      <c r="N244" s="315">
        <v>3</v>
      </c>
      <c r="O244" s="316">
        <v>42.9</v>
      </c>
      <c r="P244" s="315"/>
      <c r="Q244" s="316"/>
      <c r="R244" s="315"/>
      <c r="S244" s="316"/>
      <c r="T244" s="315"/>
      <c r="U244" s="316"/>
      <c r="V244" s="314"/>
      <c r="W244" s="526"/>
      <c r="X244" s="526"/>
      <c r="Y244" s="526"/>
      <c r="Z244" s="526"/>
      <c r="AA244" s="526"/>
      <c r="AB244" s="526"/>
      <c r="AC244" s="526"/>
      <c r="AD244" s="311"/>
    </row>
    <row r="245" spans="1:30" ht="20.100000000000001" customHeight="1">
      <c r="A245" s="311"/>
      <c r="B245" s="311"/>
      <c r="C245" s="526"/>
      <c r="D245" s="311" t="s">
        <v>4359</v>
      </c>
      <c r="E245" s="526"/>
      <c r="F245" s="531"/>
      <c r="G245" s="314"/>
      <c r="H245" s="356"/>
      <c r="I245" s="314"/>
      <c r="J245" s="356"/>
      <c r="K245" s="314"/>
      <c r="L245" s="356"/>
      <c r="M245" s="314"/>
      <c r="N245" s="315"/>
      <c r="O245" s="316"/>
      <c r="P245" s="315"/>
      <c r="Q245" s="316"/>
      <c r="R245" s="315"/>
      <c r="S245" s="316"/>
      <c r="T245" s="315"/>
      <c r="U245" s="316"/>
      <c r="V245" s="314"/>
      <c r="W245" s="526"/>
      <c r="X245" s="526"/>
      <c r="Y245" s="526"/>
      <c r="Z245" s="526"/>
      <c r="AA245" s="526"/>
      <c r="AB245" s="526"/>
      <c r="AC245" s="526"/>
      <c r="AD245" s="311"/>
    </row>
    <row r="246" spans="1:30" ht="20.100000000000001" customHeight="1">
      <c r="A246" s="311"/>
      <c r="B246" s="311"/>
      <c r="C246" s="526"/>
      <c r="D246" s="311" t="s">
        <v>8165</v>
      </c>
      <c r="E246" s="526"/>
      <c r="F246" s="531"/>
      <c r="G246" s="314"/>
      <c r="H246" s="356"/>
      <c r="I246" s="314"/>
      <c r="J246" s="356"/>
      <c r="K246" s="314"/>
      <c r="L246" s="356"/>
      <c r="M246" s="314"/>
      <c r="N246" s="315"/>
      <c r="O246" s="316"/>
      <c r="P246" s="315"/>
      <c r="Q246" s="316"/>
      <c r="R246" s="315"/>
      <c r="S246" s="316"/>
      <c r="T246" s="315"/>
      <c r="U246" s="316"/>
      <c r="V246" s="314"/>
      <c r="W246" s="526"/>
      <c r="X246" s="526"/>
      <c r="Y246" s="526"/>
      <c r="Z246" s="526"/>
      <c r="AA246" s="526"/>
      <c r="AB246" s="526"/>
      <c r="AC246" s="526"/>
      <c r="AD246" s="311"/>
    </row>
    <row r="247" spans="1:30" ht="20.100000000000001" customHeight="1">
      <c r="A247" s="311"/>
      <c r="B247" s="311"/>
      <c r="C247" s="452"/>
      <c r="D247" s="311" t="s">
        <v>3777</v>
      </c>
      <c r="E247" s="526"/>
      <c r="F247" s="531"/>
      <c r="G247" s="314"/>
      <c r="H247" s="356"/>
      <c r="I247" s="314"/>
      <c r="J247" s="356"/>
      <c r="K247" s="314"/>
      <c r="L247" s="356"/>
      <c r="M247" s="314"/>
      <c r="N247" s="315"/>
      <c r="O247" s="316"/>
      <c r="P247" s="315"/>
      <c r="Q247" s="316"/>
      <c r="R247" s="315"/>
      <c r="S247" s="316"/>
      <c r="T247" s="315"/>
      <c r="U247" s="316"/>
      <c r="V247" s="314"/>
      <c r="W247" s="452"/>
      <c r="X247" s="452"/>
      <c r="Y247" s="452"/>
      <c r="Z247" s="452"/>
      <c r="AA247" s="452"/>
      <c r="AB247" s="452"/>
      <c r="AC247" s="452"/>
      <c r="AD247" s="311"/>
    </row>
    <row r="248" spans="1:30" ht="20.100000000000001" customHeight="1">
      <c r="A248" s="374" t="s">
        <v>4170</v>
      </c>
      <c r="B248" s="374" t="s">
        <v>160</v>
      </c>
      <c r="C248" s="358" t="s">
        <v>8328</v>
      </c>
      <c r="D248" s="374" t="s">
        <v>8341</v>
      </c>
      <c r="E248" s="497" t="s">
        <v>7309</v>
      </c>
      <c r="F248" s="443"/>
      <c r="G248" s="444"/>
      <c r="H248" s="443"/>
      <c r="I248" s="444"/>
      <c r="J248" s="443"/>
      <c r="K248" s="444"/>
      <c r="L248" s="443"/>
      <c r="M248" s="444"/>
      <c r="N248" s="471"/>
      <c r="O248" s="465"/>
      <c r="P248" s="471"/>
      <c r="Q248" s="465"/>
      <c r="R248" s="471"/>
      <c r="S248" s="465"/>
      <c r="T248" s="471"/>
      <c r="U248" s="465"/>
      <c r="V248" s="444"/>
      <c r="W248" s="358"/>
      <c r="X248" s="358" t="s">
        <v>7010</v>
      </c>
      <c r="Y248" s="358" t="s">
        <v>7010</v>
      </c>
      <c r="Z248" s="358" t="s">
        <v>7010</v>
      </c>
      <c r="AA248" s="358" t="s">
        <v>7010</v>
      </c>
      <c r="AB248" s="358" t="s">
        <v>7010</v>
      </c>
      <c r="AC248" s="358"/>
      <c r="AD248" s="374"/>
    </row>
    <row r="249" spans="1:30" ht="20.100000000000001" customHeight="1">
      <c r="A249" s="311"/>
      <c r="B249" s="311"/>
      <c r="C249" s="526"/>
      <c r="D249" s="311" t="s">
        <v>6722</v>
      </c>
      <c r="E249" s="526"/>
      <c r="F249" s="531"/>
      <c r="G249" s="314"/>
      <c r="H249" s="356"/>
      <c r="I249" s="314"/>
      <c r="J249" s="356"/>
      <c r="K249" s="314"/>
      <c r="L249" s="356"/>
      <c r="M249" s="314"/>
      <c r="N249" s="315"/>
      <c r="O249" s="316"/>
      <c r="P249" s="315"/>
      <c r="Q249" s="316"/>
      <c r="R249" s="315"/>
      <c r="S249" s="316"/>
      <c r="T249" s="315"/>
      <c r="U249" s="316"/>
      <c r="V249" s="314"/>
      <c r="W249" s="526"/>
      <c r="X249" s="526"/>
      <c r="Y249" s="526"/>
      <c r="Z249" s="526"/>
      <c r="AA249" s="526"/>
      <c r="AB249" s="526"/>
      <c r="AC249" s="526"/>
      <c r="AD249" s="311"/>
    </row>
    <row r="250" spans="1:30" ht="20.100000000000001" customHeight="1">
      <c r="A250" s="311"/>
      <c r="B250" s="311"/>
      <c r="C250" s="452"/>
      <c r="D250" s="311" t="s">
        <v>6723</v>
      </c>
      <c r="E250" s="526"/>
      <c r="F250" s="531"/>
      <c r="G250" s="314"/>
      <c r="H250" s="356"/>
      <c r="I250" s="314"/>
      <c r="J250" s="356"/>
      <c r="K250" s="314"/>
      <c r="L250" s="356"/>
      <c r="M250" s="314"/>
      <c r="N250" s="315"/>
      <c r="O250" s="316"/>
      <c r="P250" s="315"/>
      <c r="Q250" s="316"/>
      <c r="R250" s="315"/>
      <c r="S250" s="316"/>
      <c r="T250" s="315"/>
      <c r="U250" s="316"/>
      <c r="V250" s="314"/>
      <c r="W250" s="452"/>
      <c r="X250" s="452"/>
      <c r="Y250" s="452"/>
      <c r="Z250" s="452"/>
      <c r="AA250" s="452"/>
      <c r="AB250" s="452"/>
      <c r="AC250" s="452"/>
      <c r="AD250" s="311"/>
    </row>
    <row r="251" spans="1:30" ht="20.100000000000001" customHeight="1">
      <c r="A251" s="311"/>
      <c r="B251" s="311"/>
      <c r="C251" s="452"/>
      <c r="D251" s="311" t="s">
        <v>6724</v>
      </c>
      <c r="E251" s="526"/>
      <c r="F251" s="531"/>
      <c r="G251" s="314"/>
      <c r="H251" s="356"/>
      <c r="I251" s="314"/>
      <c r="J251" s="356"/>
      <c r="K251" s="314"/>
      <c r="L251" s="356"/>
      <c r="M251" s="314"/>
      <c r="N251" s="315"/>
      <c r="O251" s="316"/>
      <c r="P251" s="315"/>
      <c r="Q251" s="316"/>
      <c r="R251" s="315"/>
      <c r="S251" s="316"/>
      <c r="T251" s="315"/>
      <c r="U251" s="316"/>
      <c r="V251" s="314"/>
      <c r="W251" s="452"/>
      <c r="X251" s="452"/>
      <c r="Y251" s="452"/>
      <c r="Z251" s="452"/>
      <c r="AA251" s="452"/>
      <c r="AB251" s="452"/>
      <c r="AC251" s="452"/>
      <c r="AD251" s="311"/>
    </row>
    <row r="252" spans="1:30" ht="20.100000000000001" customHeight="1">
      <c r="A252" s="311"/>
      <c r="B252" s="311"/>
      <c r="C252" s="526"/>
      <c r="D252" s="311" t="s">
        <v>6725</v>
      </c>
      <c r="E252" s="526"/>
      <c r="F252" s="531"/>
      <c r="G252" s="314"/>
      <c r="H252" s="356"/>
      <c r="I252" s="314"/>
      <c r="J252" s="356"/>
      <c r="K252" s="314"/>
      <c r="L252" s="356"/>
      <c r="M252" s="314"/>
      <c r="N252" s="315"/>
      <c r="O252" s="316"/>
      <c r="P252" s="315"/>
      <c r="Q252" s="316"/>
      <c r="R252" s="315"/>
      <c r="S252" s="316"/>
      <c r="T252" s="315"/>
      <c r="U252" s="316"/>
      <c r="V252" s="314"/>
      <c r="W252" s="526"/>
      <c r="X252" s="526"/>
      <c r="Y252" s="526"/>
      <c r="Z252" s="526"/>
      <c r="AA252" s="526"/>
      <c r="AB252" s="526"/>
      <c r="AC252" s="526"/>
      <c r="AD252" s="311"/>
    </row>
    <row r="253" spans="1:30" ht="20.100000000000001" customHeight="1">
      <c r="A253" s="311"/>
      <c r="B253" s="311"/>
      <c r="C253" s="526"/>
      <c r="D253" s="311" t="s">
        <v>6726</v>
      </c>
      <c r="E253" s="356"/>
      <c r="F253" s="531"/>
      <c r="G253" s="314"/>
      <c r="H253" s="356"/>
      <c r="I253" s="314"/>
      <c r="J253" s="356">
        <v>1</v>
      </c>
      <c r="K253" s="314">
        <v>50</v>
      </c>
      <c r="L253" s="356"/>
      <c r="M253" s="314"/>
      <c r="N253" s="315"/>
      <c r="O253" s="316"/>
      <c r="P253" s="315">
        <v>1</v>
      </c>
      <c r="Q253" s="316">
        <v>50</v>
      </c>
      <c r="R253" s="315">
        <v>3</v>
      </c>
      <c r="S253" s="316">
        <v>33.333333333333336</v>
      </c>
      <c r="T253" s="315"/>
      <c r="U253" s="316"/>
      <c r="V253" s="314"/>
      <c r="W253" s="526"/>
      <c r="X253" s="526"/>
      <c r="Y253" s="526"/>
      <c r="Z253" s="526"/>
      <c r="AA253" s="526"/>
      <c r="AB253" s="526"/>
      <c r="AC253" s="526"/>
      <c r="AD253" s="311"/>
    </row>
    <row r="254" spans="1:30" ht="20.100000000000001" customHeight="1">
      <c r="A254" s="311"/>
      <c r="B254" s="311"/>
      <c r="C254" s="526"/>
      <c r="D254" s="311" t="s">
        <v>6727</v>
      </c>
      <c r="E254" s="356"/>
      <c r="F254" s="531"/>
      <c r="G254" s="314"/>
      <c r="H254" s="356"/>
      <c r="I254" s="314"/>
      <c r="J254" s="356">
        <v>1</v>
      </c>
      <c r="K254" s="314">
        <v>50</v>
      </c>
      <c r="L254" s="356">
        <v>2</v>
      </c>
      <c r="M254" s="314">
        <v>66.7</v>
      </c>
      <c r="N254" s="315"/>
      <c r="O254" s="316"/>
      <c r="P254" s="315"/>
      <c r="Q254" s="316"/>
      <c r="R254" s="315">
        <v>2</v>
      </c>
      <c r="S254" s="316">
        <v>22.222222222222221</v>
      </c>
      <c r="T254" s="315"/>
      <c r="U254" s="316"/>
      <c r="V254" s="314"/>
      <c r="W254" s="526"/>
      <c r="X254" s="526"/>
      <c r="Y254" s="526"/>
      <c r="Z254" s="526"/>
      <c r="AA254" s="526"/>
      <c r="AB254" s="526"/>
      <c r="AC254" s="526"/>
      <c r="AD254" s="311"/>
    </row>
    <row r="255" spans="1:30" ht="20.100000000000001" customHeight="1">
      <c r="A255" s="311"/>
      <c r="B255" s="311"/>
      <c r="C255" s="526"/>
      <c r="D255" s="311" t="s">
        <v>6728</v>
      </c>
      <c r="E255" s="356"/>
      <c r="F255" s="531"/>
      <c r="G255" s="314"/>
      <c r="H255" s="356"/>
      <c r="I255" s="314"/>
      <c r="J255" s="356"/>
      <c r="K255" s="314"/>
      <c r="L255" s="356"/>
      <c r="M255" s="314"/>
      <c r="N255" s="315"/>
      <c r="O255" s="316"/>
      <c r="P255" s="315"/>
      <c r="Q255" s="316"/>
      <c r="R255" s="315"/>
      <c r="S255" s="316"/>
      <c r="T255" s="315"/>
      <c r="U255" s="316"/>
      <c r="V255" s="314"/>
      <c r="W255" s="526"/>
      <c r="X255" s="526"/>
      <c r="Y255" s="526"/>
      <c r="Z255" s="526"/>
      <c r="AA255" s="526"/>
      <c r="AB255" s="526"/>
      <c r="AC255" s="526"/>
      <c r="AD255" s="311"/>
    </row>
    <row r="256" spans="1:30" ht="20.100000000000001" customHeight="1">
      <c r="A256" s="311"/>
      <c r="B256" s="311"/>
      <c r="C256" s="526"/>
      <c r="D256" s="311" t="s">
        <v>6729</v>
      </c>
      <c r="E256" s="356"/>
      <c r="F256" s="531"/>
      <c r="G256" s="314"/>
      <c r="H256" s="356"/>
      <c r="I256" s="314"/>
      <c r="J256" s="356"/>
      <c r="K256" s="314"/>
      <c r="L256" s="356"/>
      <c r="M256" s="314"/>
      <c r="N256" s="315">
        <v>1</v>
      </c>
      <c r="O256" s="316">
        <v>50</v>
      </c>
      <c r="P256" s="315">
        <v>1</v>
      </c>
      <c r="Q256" s="316">
        <v>50</v>
      </c>
      <c r="R256" s="315">
        <v>3</v>
      </c>
      <c r="S256" s="316">
        <v>33.333333333333336</v>
      </c>
      <c r="T256" s="315"/>
      <c r="U256" s="316"/>
      <c r="V256" s="314"/>
      <c r="W256" s="526"/>
      <c r="X256" s="526"/>
      <c r="Y256" s="526"/>
      <c r="Z256" s="526"/>
      <c r="AA256" s="526"/>
      <c r="AB256" s="526"/>
      <c r="AC256" s="526"/>
      <c r="AD256" s="311"/>
    </row>
    <row r="257" spans="1:30" ht="20.100000000000001" customHeight="1">
      <c r="A257" s="311"/>
      <c r="B257" s="311"/>
      <c r="C257" s="526"/>
      <c r="D257" s="311" t="s">
        <v>6730</v>
      </c>
      <c r="E257" s="356"/>
      <c r="F257" s="531"/>
      <c r="G257" s="314"/>
      <c r="H257" s="356"/>
      <c r="I257" s="314"/>
      <c r="J257" s="356"/>
      <c r="K257" s="314"/>
      <c r="L257" s="356">
        <v>1</v>
      </c>
      <c r="M257" s="314">
        <v>33.299999999999997</v>
      </c>
      <c r="N257" s="315"/>
      <c r="O257" s="316"/>
      <c r="P257" s="315"/>
      <c r="Q257" s="316"/>
      <c r="R257" s="315"/>
      <c r="S257" s="316"/>
      <c r="T257" s="315"/>
      <c r="U257" s="316"/>
      <c r="V257" s="314"/>
      <c r="W257" s="526"/>
      <c r="X257" s="526"/>
      <c r="Y257" s="526"/>
      <c r="Z257" s="526"/>
      <c r="AA257" s="526"/>
      <c r="AB257" s="526"/>
      <c r="AC257" s="526"/>
      <c r="AD257" s="311"/>
    </row>
    <row r="258" spans="1:30" ht="20.100000000000001" customHeight="1">
      <c r="A258" s="311"/>
      <c r="B258" s="311"/>
      <c r="C258" s="452"/>
      <c r="D258" s="311" t="s">
        <v>6731</v>
      </c>
      <c r="E258" s="356"/>
      <c r="F258" s="531"/>
      <c r="G258" s="314"/>
      <c r="H258" s="356"/>
      <c r="I258" s="314"/>
      <c r="J258" s="356"/>
      <c r="K258" s="314"/>
      <c r="L258" s="356"/>
      <c r="M258" s="314"/>
      <c r="N258" s="315">
        <v>1</v>
      </c>
      <c r="O258" s="316">
        <v>50</v>
      </c>
      <c r="P258" s="315"/>
      <c r="Q258" s="316"/>
      <c r="R258" s="315">
        <v>1</v>
      </c>
      <c r="S258" s="316">
        <v>11.111111111111111</v>
      </c>
      <c r="T258" s="315"/>
      <c r="U258" s="316"/>
      <c r="V258" s="314"/>
      <c r="W258" s="452"/>
      <c r="X258" s="452"/>
      <c r="Y258" s="452"/>
      <c r="Z258" s="452"/>
      <c r="AA258" s="452"/>
      <c r="AB258" s="452"/>
      <c r="AC258" s="452"/>
      <c r="AD258" s="311"/>
    </row>
    <row r="259" spans="1:30" ht="20.100000000000001" customHeight="1">
      <c r="A259" s="311"/>
      <c r="B259" s="311"/>
      <c r="C259" s="526"/>
      <c r="D259" s="311" t="s">
        <v>4359</v>
      </c>
      <c r="E259" s="356"/>
      <c r="F259" s="531"/>
      <c r="G259" s="314"/>
      <c r="H259" s="356"/>
      <c r="I259" s="314"/>
      <c r="J259" s="356"/>
      <c r="K259" s="314"/>
      <c r="L259" s="356"/>
      <c r="M259" s="314"/>
      <c r="N259" s="315"/>
      <c r="O259" s="316"/>
      <c r="P259" s="315"/>
      <c r="Q259" s="316"/>
      <c r="R259" s="315"/>
      <c r="S259" s="316"/>
      <c r="T259" s="315"/>
      <c r="U259" s="316"/>
      <c r="V259" s="314"/>
      <c r="W259" s="526"/>
      <c r="X259" s="526"/>
      <c r="Y259" s="526"/>
      <c r="Z259" s="526"/>
      <c r="AA259" s="526"/>
      <c r="AB259" s="526"/>
      <c r="AC259" s="526"/>
      <c r="AD259" s="311"/>
    </row>
    <row r="260" spans="1:30" ht="20.100000000000001" customHeight="1">
      <c r="A260" s="311"/>
      <c r="B260" s="311"/>
      <c r="C260" s="452"/>
      <c r="D260" s="311" t="s">
        <v>8165</v>
      </c>
      <c r="E260" s="356"/>
      <c r="F260" s="531"/>
      <c r="G260" s="314"/>
      <c r="H260" s="356"/>
      <c r="I260" s="314"/>
      <c r="J260" s="356"/>
      <c r="K260" s="314"/>
      <c r="L260" s="356"/>
      <c r="M260" s="314"/>
      <c r="N260" s="315"/>
      <c r="O260" s="316"/>
      <c r="P260" s="315"/>
      <c r="Q260" s="316"/>
      <c r="R260" s="315"/>
      <c r="S260" s="316"/>
      <c r="T260" s="315"/>
      <c r="U260" s="316"/>
      <c r="V260" s="314"/>
      <c r="W260" s="452"/>
      <c r="X260" s="452"/>
      <c r="Y260" s="452"/>
      <c r="Z260" s="452"/>
      <c r="AA260" s="452"/>
      <c r="AB260" s="452"/>
      <c r="AC260" s="452"/>
      <c r="AD260" s="311"/>
    </row>
    <row r="261" spans="1:30" ht="20.100000000000001" customHeight="1">
      <c r="A261" s="311"/>
      <c r="B261" s="311"/>
      <c r="C261" s="452"/>
      <c r="D261" s="311" t="s">
        <v>3777</v>
      </c>
      <c r="E261" s="356"/>
      <c r="F261" s="531"/>
      <c r="G261" s="314"/>
      <c r="H261" s="356"/>
      <c r="I261" s="314"/>
      <c r="J261" s="356"/>
      <c r="K261" s="314"/>
      <c r="L261" s="356"/>
      <c r="M261" s="314"/>
      <c r="N261" s="315"/>
      <c r="O261" s="316"/>
      <c r="P261" s="315"/>
      <c r="Q261" s="316"/>
      <c r="R261" s="315"/>
      <c r="S261" s="316"/>
      <c r="T261" s="315"/>
      <c r="U261" s="316"/>
      <c r="V261" s="314"/>
      <c r="W261" s="452"/>
      <c r="X261" s="452"/>
      <c r="Y261" s="452"/>
      <c r="Z261" s="452"/>
      <c r="AA261" s="452"/>
      <c r="AB261" s="452"/>
      <c r="AC261" s="452"/>
      <c r="AD261" s="311"/>
    </row>
    <row r="262" spans="1:30" ht="20.100000000000001" customHeight="1">
      <c r="A262" s="374" t="s">
        <v>4171</v>
      </c>
      <c r="B262" s="374" t="s">
        <v>161</v>
      </c>
      <c r="C262" s="358" t="s">
        <v>8328</v>
      </c>
      <c r="D262" s="374" t="s">
        <v>8341</v>
      </c>
      <c r="E262" s="443" t="s">
        <v>7309</v>
      </c>
      <c r="F262" s="443"/>
      <c r="G262" s="444"/>
      <c r="H262" s="443"/>
      <c r="I262" s="444"/>
      <c r="J262" s="443"/>
      <c r="K262" s="444"/>
      <c r="L262" s="443"/>
      <c r="M262" s="444"/>
      <c r="N262" s="471"/>
      <c r="O262" s="465"/>
      <c r="P262" s="471"/>
      <c r="Q262" s="465"/>
      <c r="R262" s="471"/>
      <c r="S262" s="465"/>
      <c r="T262" s="471"/>
      <c r="U262" s="465"/>
      <c r="V262" s="444"/>
      <c r="W262" s="358"/>
      <c r="X262" s="358" t="s">
        <v>7010</v>
      </c>
      <c r="Y262" s="358" t="s">
        <v>7010</v>
      </c>
      <c r="Z262" s="358" t="s">
        <v>7010</v>
      </c>
      <c r="AA262" s="358" t="s">
        <v>7010</v>
      </c>
      <c r="AB262" s="358" t="s">
        <v>7010</v>
      </c>
      <c r="AC262" s="358"/>
      <c r="AD262" s="374"/>
    </row>
    <row r="263" spans="1:30" ht="20.100000000000001" customHeight="1">
      <c r="A263" s="311"/>
      <c r="B263" s="311"/>
      <c r="C263" s="452"/>
      <c r="D263" s="311" t="s">
        <v>6722</v>
      </c>
      <c r="E263" s="356"/>
      <c r="F263" s="531"/>
      <c r="G263" s="314"/>
      <c r="H263" s="356"/>
      <c r="I263" s="314"/>
      <c r="J263" s="356"/>
      <c r="K263" s="314"/>
      <c r="L263" s="356"/>
      <c r="M263" s="314"/>
      <c r="N263" s="315"/>
      <c r="O263" s="316"/>
      <c r="P263" s="315"/>
      <c r="Q263" s="316"/>
      <c r="R263" s="315"/>
      <c r="S263" s="316"/>
      <c r="T263" s="315"/>
      <c r="U263" s="316"/>
      <c r="V263" s="314"/>
      <c r="W263" s="452"/>
      <c r="X263" s="452"/>
      <c r="Y263" s="452"/>
      <c r="Z263" s="452"/>
      <c r="AA263" s="452"/>
      <c r="AB263" s="452"/>
      <c r="AC263" s="452"/>
      <c r="AD263" s="311"/>
    </row>
    <row r="264" spans="1:30" ht="20.100000000000001" customHeight="1">
      <c r="A264" s="311"/>
      <c r="B264" s="311"/>
      <c r="C264" s="452"/>
      <c r="D264" s="311" t="s">
        <v>6723</v>
      </c>
      <c r="E264" s="356"/>
      <c r="F264" s="531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315"/>
      <c r="U264" s="316"/>
      <c r="V264" s="314"/>
      <c r="W264" s="452"/>
      <c r="X264" s="452"/>
      <c r="Y264" s="452"/>
      <c r="Z264" s="452"/>
      <c r="AA264" s="452"/>
      <c r="AB264" s="452"/>
      <c r="AC264" s="452"/>
      <c r="AD264" s="311"/>
    </row>
    <row r="265" spans="1:30" ht="20.100000000000001" customHeight="1">
      <c r="A265" s="311"/>
      <c r="B265" s="311"/>
      <c r="C265" s="526"/>
      <c r="D265" s="311" t="s">
        <v>6724</v>
      </c>
      <c r="E265" s="356"/>
      <c r="F265" s="531"/>
      <c r="G265" s="314"/>
      <c r="H265" s="356"/>
      <c r="I265" s="314"/>
      <c r="J265" s="356"/>
      <c r="K265" s="314"/>
      <c r="L265" s="356"/>
      <c r="M265" s="314"/>
      <c r="N265" s="315"/>
      <c r="O265" s="316"/>
      <c r="P265" s="315"/>
      <c r="Q265" s="316"/>
      <c r="R265" s="315"/>
      <c r="S265" s="316"/>
      <c r="T265" s="315"/>
      <c r="U265" s="316"/>
      <c r="V265" s="314"/>
      <c r="W265" s="526"/>
      <c r="X265" s="526"/>
      <c r="Y265" s="526"/>
      <c r="Z265" s="526"/>
      <c r="AA265" s="526"/>
      <c r="AB265" s="526"/>
      <c r="AC265" s="526"/>
      <c r="AD265" s="311"/>
    </row>
    <row r="266" spans="1:30" ht="20.100000000000001" customHeight="1">
      <c r="A266" s="311"/>
      <c r="B266" s="311"/>
      <c r="C266" s="526"/>
      <c r="D266" s="311" t="s">
        <v>6725</v>
      </c>
      <c r="E266" s="356"/>
      <c r="F266" s="531"/>
      <c r="G266" s="314"/>
      <c r="H266" s="356"/>
      <c r="I266" s="314"/>
      <c r="J266" s="356"/>
      <c r="K266" s="314"/>
      <c r="L266" s="356"/>
      <c r="M266" s="314"/>
      <c r="N266" s="315"/>
      <c r="O266" s="316"/>
      <c r="P266" s="315"/>
      <c r="Q266" s="316"/>
      <c r="R266" s="315"/>
      <c r="S266" s="316"/>
      <c r="T266" s="315"/>
      <c r="U266" s="316"/>
      <c r="V266" s="314"/>
      <c r="W266" s="526"/>
      <c r="X266" s="526"/>
      <c r="Y266" s="526"/>
      <c r="Z266" s="526"/>
      <c r="AA266" s="526"/>
      <c r="AB266" s="526"/>
      <c r="AC266" s="526"/>
      <c r="AD266" s="311"/>
    </row>
    <row r="267" spans="1:30" ht="20.100000000000001" customHeight="1">
      <c r="A267" s="311"/>
      <c r="B267" s="311"/>
      <c r="C267" s="452"/>
      <c r="D267" s="311" t="s">
        <v>6726</v>
      </c>
      <c r="E267" s="356"/>
      <c r="F267" s="531"/>
      <c r="G267" s="314"/>
      <c r="H267" s="356"/>
      <c r="I267" s="314"/>
      <c r="J267" s="356"/>
      <c r="K267" s="314"/>
      <c r="L267" s="356"/>
      <c r="M267" s="314"/>
      <c r="N267" s="315"/>
      <c r="O267" s="316"/>
      <c r="P267" s="315"/>
      <c r="Q267" s="316"/>
      <c r="R267" s="315">
        <v>1</v>
      </c>
      <c r="S267" s="316">
        <v>12.5</v>
      </c>
      <c r="T267" s="315"/>
      <c r="U267" s="316"/>
      <c r="V267" s="314"/>
      <c r="W267" s="452"/>
      <c r="X267" s="452"/>
      <c r="Y267" s="452"/>
      <c r="Z267" s="452"/>
      <c r="AA267" s="452"/>
      <c r="AB267" s="452"/>
      <c r="AC267" s="452"/>
      <c r="AD267" s="311"/>
    </row>
    <row r="268" spans="1:30" ht="20.100000000000001" customHeight="1">
      <c r="A268" s="311"/>
      <c r="B268" s="311"/>
      <c r="C268" s="526"/>
      <c r="D268" s="311" t="s">
        <v>6727</v>
      </c>
      <c r="E268" s="526"/>
      <c r="F268" s="531"/>
      <c r="G268" s="314"/>
      <c r="H268" s="356"/>
      <c r="I268" s="314"/>
      <c r="J268" s="356">
        <v>1</v>
      </c>
      <c r="K268" s="314">
        <v>50</v>
      </c>
      <c r="L268" s="356"/>
      <c r="M268" s="314"/>
      <c r="N268" s="315"/>
      <c r="O268" s="316"/>
      <c r="P268" s="315">
        <v>1</v>
      </c>
      <c r="Q268" s="316">
        <v>100</v>
      </c>
      <c r="R268" s="315">
        <v>3</v>
      </c>
      <c r="S268" s="316">
        <v>37.5</v>
      </c>
      <c r="T268" s="315"/>
      <c r="U268" s="316"/>
      <c r="V268" s="314"/>
      <c r="W268" s="526"/>
      <c r="X268" s="526"/>
      <c r="Y268" s="526"/>
      <c r="Z268" s="526"/>
      <c r="AA268" s="526"/>
      <c r="AB268" s="526"/>
      <c r="AC268" s="526"/>
      <c r="AD268" s="311"/>
    </row>
    <row r="269" spans="1:30" ht="20.100000000000001" customHeight="1">
      <c r="A269" s="311"/>
      <c r="B269" s="311"/>
      <c r="C269" s="526"/>
      <c r="D269" s="311" t="s">
        <v>6728</v>
      </c>
      <c r="E269" s="526"/>
      <c r="F269" s="531"/>
      <c r="G269" s="314"/>
      <c r="H269" s="356"/>
      <c r="I269" s="314"/>
      <c r="J269" s="356"/>
      <c r="K269" s="314"/>
      <c r="L269" s="356">
        <v>2</v>
      </c>
      <c r="M269" s="314">
        <v>66.7</v>
      </c>
      <c r="N269" s="315"/>
      <c r="O269" s="316"/>
      <c r="P269" s="315"/>
      <c r="Q269" s="316"/>
      <c r="R269" s="315">
        <v>2</v>
      </c>
      <c r="S269" s="316">
        <v>25</v>
      </c>
      <c r="T269" s="315"/>
      <c r="U269" s="316"/>
      <c r="V269" s="314"/>
      <c r="W269" s="526"/>
      <c r="X269" s="526"/>
      <c r="Y269" s="526"/>
      <c r="Z269" s="526"/>
      <c r="AA269" s="526"/>
      <c r="AB269" s="526"/>
      <c r="AC269" s="526"/>
      <c r="AD269" s="311"/>
    </row>
    <row r="270" spans="1:30" ht="20.100000000000001" customHeight="1">
      <c r="A270" s="311"/>
      <c r="B270" s="311"/>
      <c r="C270" s="526"/>
      <c r="D270" s="311" t="s">
        <v>6729</v>
      </c>
      <c r="E270" s="526"/>
      <c r="F270" s="531"/>
      <c r="G270" s="314"/>
      <c r="H270" s="356"/>
      <c r="I270" s="314"/>
      <c r="J270" s="356">
        <v>1</v>
      </c>
      <c r="K270" s="314">
        <v>50</v>
      </c>
      <c r="L270" s="356"/>
      <c r="M270" s="314"/>
      <c r="N270" s="315">
        <v>1</v>
      </c>
      <c r="O270" s="316">
        <v>100</v>
      </c>
      <c r="P270" s="315"/>
      <c r="Q270" s="316"/>
      <c r="R270" s="315"/>
      <c r="S270" s="316"/>
      <c r="T270" s="315"/>
      <c r="U270" s="316"/>
      <c r="V270" s="314"/>
      <c r="W270" s="526"/>
      <c r="X270" s="526"/>
      <c r="Y270" s="526"/>
      <c r="Z270" s="526"/>
      <c r="AA270" s="526"/>
      <c r="AB270" s="526"/>
      <c r="AC270" s="526"/>
      <c r="AD270" s="311"/>
    </row>
    <row r="271" spans="1:30" ht="20.100000000000001" customHeight="1">
      <c r="A271" s="311"/>
      <c r="B271" s="311"/>
      <c r="C271" s="526"/>
      <c r="D271" s="311" t="s">
        <v>6730</v>
      </c>
      <c r="E271" s="526"/>
      <c r="F271" s="531"/>
      <c r="G271" s="314"/>
      <c r="H271" s="356"/>
      <c r="I271" s="314"/>
      <c r="J271" s="356"/>
      <c r="K271" s="314"/>
      <c r="L271" s="356"/>
      <c r="M271" s="314"/>
      <c r="N271" s="315"/>
      <c r="O271" s="316"/>
      <c r="P271" s="315"/>
      <c r="Q271" s="316"/>
      <c r="R271" s="315">
        <v>2</v>
      </c>
      <c r="S271" s="316">
        <v>25</v>
      </c>
      <c r="T271" s="315"/>
      <c r="U271" s="316"/>
      <c r="V271" s="314"/>
      <c r="W271" s="526"/>
      <c r="X271" s="526"/>
      <c r="Y271" s="526"/>
      <c r="Z271" s="526"/>
      <c r="AA271" s="526"/>
      <c r="AB271" s="526"/>
      <c r="AC271" s="526"/>
      <c r="AD271" s="311"/>
    </row>
    <row r="272" spans="1:30" ht="20.100000000000001" customHeight="1">
      <c r="A272" s="311"/>
      <c r="B272" s="311"/>
      <c r="C272" s="526"/>
      <c r="D272" s="311" t="s">
        <v>6731</v>
      </c>
      <c r="E272" s="526"/>
      <c r="F272" s="531"/>
      <c r="G272" s="314"/>
      <c r="H272" s="356"/>
      <c r="I272" s="314"/>
      <c r="J272" s="356"/>
      <c r="K272" s="314"/>
      <c r="L272" s="356">
        <v>1</v>
      </c>
      <c r="M272" s="314">
        <v>33.299999999999997</v>
      </c>
      <c r="N272" s="315"/>
      <c r="O272" s="316"/>
      <c r="P272" s="315"/>
      <c r="Q272" s="316"/>
      <c r="R272" s="315"/>
      <c r="S272" s="316"/>
      <c r="T272" s="315"/>
      <c r="U272" s="316"/>
      <c r="V272" s="314"/>
      <c r="W272" s="526"/>
      <c r="X272" s="526"/>
      <c r="Y272" s="526"/>
      <c r="Z272" s="526"/>
      <c r="AA272" s="526"/>
      <c r="AB272" s="526"/>
      <c r="AC272" s="526"/>
      <c r="AD272" s="311"/>
    </row>
    <row r="273" spans="1:30" ht="20.100000000000001" customHeight="1">
      <c r="A273" s="311"/>
      <c r="B273" s="311"/>
      <c r="C273" s="526"/>
      <c r="D273" s="311" t="s">
        <v>4359</v>
      </c>
      <c r="E273" s="526"/>
      <c r="F273" s="531"/>
      <c r="G273" s="314"/>
      <c r="H273" s="356"/>
      <c r="I273" s="314"/>
      <c r="J273" s="356"/>
      <c r="K273" s="314"/>
      <c r="L273" s="356"/>
      <c r="M273" s="314"/>
      <c r="N273" s="315"/>
      <c r="O273" s="316"/>
      <c r="P273" s="315"/>
      <c r="Q273" s="316"/>
      <c r="R273" s="315"/>
      <c r="S273" s="316"/>
      <c r="T273" s="315"/>
      <c r="U273" s="316"/>
      <c r="V273" s="314"/>
      <c r="W273" s="526"/>
      <c r="X273" s="526"/>
      <c r="Y273" s="526"/>
      <c r="Z273" s="526"/>
      <c r="AA273" s="526"/>
      <c r="AB273" s="526"/>
      <c r="AC273" s="526"/>
      <c r="AD273" s="311"/>
    </row>
    <row r="274" spans="1:30" ht="20.100000000000001" customHeight="1">
      <c r="A274" s="311"/>
      <c r="B274" s="311"/>
      <c r="C274" s="526"/>
      <c r="D274" s="311" t="s">
        <v>8165</v>
      </c>
      <c r="E274" s="526"/>
      <c r="F274" s="531"/>
      <c r="G274" s="314"/>
      <c r="H274" s="356"/>
      <c r="I274" s="314"/>
      <c r="J274" s="356"/>
      <c r="K274" s="314"/>
      <c r="L274" s="356"/>
      <c r="M274" s="314"/>
      <c r="N274" s="315"/>
      <c r="O274" s="316"/>
      <c r="P274" s="315"/>
      <c r="Q274" s="316"/>
      <c r="R274" s="315"/>
      <c r="S274" s="316"/>
      <c r="T274" s="315"/>
      <c r="U274" s="316"/>
      <c r="V274" s="314"/>
      <c r="W274" s="526"/>
      <c r="X274" s="526"/>
      <c r="Y274" s="526"/>
      <c r="Z274" s="526"/>
      <c r="AA274" s="526"/>
      <c r="AB274" s="526"/>
      <c r="AC274" s="526"/>
      <c r="AD274" s="311"/>
    </row>
    <row r="275" spans="1:30" ht="20.100000000000001" customHeight="1">
      <c r="A275" s="311"/>
      <c r="B275" s="311"/>
      <c r="C275" s="452"/>
      <c r="D275" s="311" t="s">
        <v>3777</v>
      </c>
      <c r="E275" s="526"/>
      <c r="F275" s="531"/>
      <c r="G275" s="314"/>
      <c r="H275" s="356"/>
      <c r="I275" s="314"/>
      <c r="J275" s="356"/>
      <c r="K275" s="314"/>
      <c r="L275" s="356"/>
      <c r="M275" s="314"/>
      <c r="N275" s="315"/>
      <c r="O275" s="316"/>
      <c r="P275" s="315"/>
      <c r="Q275" s="316"/>
      <c r="R275" s="315"/>
      <c r="S275" s="316"/>
      <c r="T275" s="315"/>
      <c r="U275" s="316"/>
      <c r="V275" s="314"/>
      <c r="W275" s="452"/>
      <c r="X275" s="452"/>
      <c r="Y275" s="452"/>
      <c r="Z275" s="452"/>
      <c r="AA275" s="452"/>
      <c r="AB275" s="452"/>
      <c r="AC275" s="452"/>
      <c r="AD275" s="311"/>
    </row>
    <row r="276" spans="1:30" ht="20.100000000000001" customHeight="1">
      <c r="A276" s="374" t="s">
        <v>4172</v>
      </c>
      <c r="B276" s="374" t="s">
        <v>162</v>
      </c>
      <c r="C276" s="358" t="s">
        <v>8328</v>
      </c>
      <c r="D276" s="374" t="s">
        <v>8341</v>
      </c>
      <c r="E276" s="497" t="s">
        <v>7309</v>
      </c>
      <c r="F276" s="443"/>
      <c r="G276" s="444"/>
      <c r="H276" s="443"/>
      <c r="I276" s="444"/>
      <c r="J276" s="443"/>
      <c r="K276" s="444"/>
      <c r="L276" s="443"/>
      <c r="M276" s="444"/>
      <c r="N276" s="471"/>
      <c r="O276" s="465"/>
      <c r="P276" s="471"/>
      <c r="Q276" s="465"/>
      <c r="R276" s="471"/>
      <c r="S276" s="465"/>
      <c r="T276" s="471"/>
      <c r="U276" s="465"/>
      <c r="V276" s="444"/>
      <c r="W276" s="358"/>
      <c r="X276" s="358" t="s">
        <v>7010</v>
      </c>
      <c r="Y276" s="358" t="s">
        <v>7010</v>
      </c>
      <c r="Z276" s="358" t="s">
        <v>7010</v>
      </c>
      <c r="AA276" s="358" t="s">
        <v>7010</v>
      </c>
      <c r="AB276" s="358" t="s">
        <v>7010</v>
      </c>
      <c r="AC276" s="358"/>
      <c r="AD276" s="374"/>
    </row>
    <row r="277" spans="1:30" ht="20.100000000000001" customHeight="1">
      <c r="A277" s="311"/>
      <c r="B277" s="311"/>
      <c r="C277" s="526"/>
      <c r="D277" s="311" t="s">
        <v>6722</v>
      </c>
      <c r="E277" s="526"/>
      <c r="F277" s="531"/>
      <c r="G277" s="314"/>
      <c r="H277" s="356"/>
      <c r="I277" s="314"/>
      <c r="J277" s="356"/>
      <c r="K277" s="314"/>
      <c r="L277" s="356"/>
      <c r="M277" s="314"/>
      <c r="N277" s="315"/>
      <c r="O277" s="316"/>
      <c r="P277" s="315"/>
      <c r="Q277" s="316"/>
      <c r="R277" s="315"/>
      <c r="S277" s="316"/>
      <c r="T277" s="315"/>
      <c r="U277" s="316"/>
      <c r="V277" s="314"/>
      <c r="W277" s="526"/>
      <c r="X277" s="526"/>
      <c r="Y277" s="526"/>
      <c r="Z277" s="526"/>
      <c r="AA277" s="526"/>
      <c r="AB277" s="526"/>
      <c r="AC277" s="526"/>
      <c r="AD277" s="311"/>
    </row>
    <row r="278" spans="1:30" ht="20.100000000000001" customHeight="1">
      <c r="A278" s="311"/>
      <c r="B278" s="311"/>
      <c r="C278" s="526"/>
      <c r="D278" s="311" t="s">
        <v>6723</v>
      </c>
      <c r="E278" s="526"/>
      <c r="F278" s="531"/>
      <c r="G278" s="314"/>
      <c r="H278" s="356"/>
      <c r="I278" s="314"/>
      <c r="J278" s="356"/>
      <c r="K278" s="314"/>
      <c r="L278" s="356"/>
      <c r="M278" s="314"/>
      <c r="N278" s="315"/>
      <c r="O278" s="316"/>
      <c r="P278" s="315"/>
      <c r="Q278" s="316"/>
      <c r="R278" s="315"/>
      <c r="S278" s="316"/>
      <c r="T278" s="315"/>
      <c r="U278" s="316"/>
      <c r="V278" s="314"/>
      <c r="W278" s="526"/>
      <c r="X278" s="526"/>
      <c r="Y278" s="526"/>
      <c r="Z278" s="526"/>
      <c r="AA278" s="526"/>
      <c r="AB278" s="526"/>
      <c r="AC278" s="526"/>
      <c r="AD278" s="311"/>
    </row>
    <row r="279" spans="1:30" ht="20.100000000000001" customHeight="1">
      <c r="A279" s="311"/>
      <c r="B279" s="311"/>
      <c r="C279" s="526"/>
      <c r="D279" s="311" t="s">
        <v>6724</v>
      </c>
      <c r="E279" s="526"/>
      <c r="F279" s="531"/>
      <c r="G279" s="314"/>
      <c r="H279" s="356"/>
      <c r="I279" s="314"/>
      <c r="J279" s="356"/>
      <c r="K279" s="314"/>
      <c r="L279" s="356"/>
      <c r="M279" s="314"/>
      <c r="N279" s="315"/>
      <c r="O279" s="316"/>
      <c r="P279" s="315"/>
      <c r="Q279" s="316"/>
      <c r="R279" s="315"/>
      <c r="S279" s="316"/>
      <c r="T279" s="315"/>
      <c r="U279" s="316"/>
      <c r="V279" s="314"/>
      <c r="W279" s="526"/>
      <c r="X279" s="526"/>
      <c r="Y279" s="526"/>
      <c r="Z279" s="526"/>
      <c r="AA279" s="526"/>
      <c r="AB279" s="526"/>
      <c r="AC279" s="526"/>
      <c r="AD279" s="311"/>
    </row>
    <row r="280" spans="1:30" ht="20.100000000000001" customHeight="1">
      <c r="A280" s="311"/>
      <c r="B280" s="311"/>
      <c r="C280" s="526"/>
      <c r="D280" s="311" t="s">
        <v>6725</v>
      </c>
      <c r="E280" s="526"/>
      <c r="F280" s="531"/>
      <c r="G280" s="314"/>
      <c r="H280" s="356"/>
      <c r="I280" s="314"/>
      <c r="J280" s="356"/>
      <c r="K280" s="314"/>
      <c r="L280" s="356"/>
      <c r="M280" s="314"/>
      <c r="N280" s="315">
        <v>1</v>
      </c>
      <c r="O280" s="316">
        <v>100</v>
      </c>
      <c r="P280" s="315"/>
      <c r="Q280" s="316"/>
      <c r="R280" s="315"/>
      <c r="S280" s="316"/>
      <c r="T280" s="315"/>
      <c r="U280" s="316"/>
      <c r="V280" s="314"/>
      <c r="W280" s="526"/>
      <c r="X280" s="526"/>
      <c r="Y280" s="526"/>
      <c r="Z280" s="526"/>
      <c r="AA280" s="526"/>
      <c r="AB280" s="526"/>
      <c r="AC280" s="526"/>
      <c r="AD280" s="311"/>
    </row>
    <row r="281" spans="1:30" ht="20.100000000000001" customHeight="1">
      <c r="A281" s="311"/>
      <c r="B281" s="311"/>
      <c r="C281" s="452"/>
      <c r="D281" s="311" t="s">
        <v>6726</v>
      </c>
      <c r="E281" s="526"/>
      <c r="F281" s="531"/>
      <c r="G281" s="314"/>
      <c r="H281" s="356"/>
      <c r="I281" s="314"/>
      <c r="J281" s="356"/>
      <c r="K281" s="314"/>
      <c r="L281" s="356"/>
      <c r="M281" s="314"/>
      <c r="N281" s="315"/>
      <c r="O281" s="316"/>
      <c r="P281" s="315"/>
      <c r="Q281" s="316"/>
      <c r="R281" s="315"/>
      <c r="S281" s="316"/>
      <c r="T281" s="315"/>
      <c r="U281" s="316"/>
      <c r="V281" s="314"/>
      <c r="W281" s="452"/>
      <c r="X281" s="452"/>
      <c r="Y281" s="452"/>
      <c r="Z281" s="452"/>
      <c r="AA281" s="452"/>
      <c r="AB281" s="452"/>
      <c r="AC281" s="452"/>
      <c r="AD281" s="311"/>
    </row>
    <row r="282" spans="1:30" ht="20.100000000000001" customHeight="1">
      <c r="A282" s="311"/>
      <c r="B282" s="311"/>
      <c r="C282" s="526"/>
      <c r="D282" s="311" t="s">
        <v>6727</v>
      </c>
      <c r="E282" s="526"/>
      <c r="F282" s="531"/>
      <c r="G282" s="314"/>
      <c r="H282" s="356"/>
      <c r="I282" s="314"/>
      <c r="J282" s="356"/>
      <c r="K282" s="314"/>
      <c r="L282" s="356"/>
      <c r="M282" s="314"/>
      <c r="N282" s="315"/>
      <c r="O282" s="316"/>
      <c r="P282" s="315"/>
      <c r="Q282" s="316"/>
      <c r="R282" s="315"/>
      <c r="S282" s="316"/>
      <c r="T282" s="315"/>
      <c r="U282" s="316"/>
      <c r="V282" s="314"/>
      <c r="W282" s="526"/>
      <c r="X282" s="526"/>
      <c r="Y282" s="526"/>
      <c r="Z282" s="526"/>
      <c r="AA282" s="526"/>
      <c r="AB282" s="526"/>
      <c r="AC282" s="526"/>
      <c r="AD282" s="311"/>
    </row>
    <row r="283" spans="1:30" ht="20.100000000000001" customHeight="1">
      <c r="A283" s="311"/>
      <c r="B283" s="311"/>
      <c r="C283" s="526"/>
      <c r="D283" s="311" t="s">
        <v>6728</v>
      </c>
      <c r="E283" s="526"/>
      <c r="F283" s="531"/>
      <c r="G283" s="314"/>
      <c r="H283" s="356"/>
      <c r="I283" s="314"/>
      <c r="J283" s="356">
        <v>1</v>
      </c>
      <c r="K283" s="314">
        <v>50</v>
      </c>
      <c r="L283" s="356"/>
      <c r="M283" s="314"/>
      <c r="N283" s="315"/>
      <c r="O283" s="316"/>
      <c r="P283" s="315">
        <v>1</v>
      </c>
      <c r="Q283" s="316">
        <v>100</v>
      </c>
      <c r="R283" s="315">
        <v>2</v>
      </c>
      <c r="S283" s="316">
        <v>25</v>
      </c>
      <c r="T283" s="315"/>
      <c r="U283" s="316"/>
      <c r="V283" s="314"/>
      <c r="W283" s="526"/>
      <c r="X283" s="526"/>
      <c r="Y283" s="526"/>
      <c r="Z283" s="526"/>
      <c r="AA283" s="526"/>
      <c r="AB283" s="526"/>
      <c r="AC283" s="526"/>
      <c r="AD283" s="311"/>
    </row>
    <row r="284" spans="1:30" ht="20.100000000000001" customHeight="1">
      <c r="A284" s="311"/>
      <c r="B284" s="311"/>
      <c r="C284" s="526"/>
      <c r="D284" s="311" t="s">
        <v>6729</v>
      </c>
      <c r="E284" s="526"/>
      <c r="F284" s="531"/>
      <c r="G284" s="314"/>
      <c r="H284" s="356"/>
      <c r="I284" s="314"/>
      <c r="J284" s="356"/>
      <c r="K284" s="314"/>
      <c r="L284" s="356">
        <v>1</v>
      </c>
      <c r="M284" s="314">
        <v>50</v>
      </c>
      <c r="N284" s="315"/>
      <c r="O284" s="316"/>
      <c r="P284" s="315"/>
      <c r="Q284" s="316"/>
      <c r="R284" s="315">
        <v>2</v>
      </c>
      <c r="S284" s="316">
        <v>25</v>
      </c>
      <c r="T284" s="315"/>
      <c r="U284" s="316"/>
      <c r="V284" s="314"/>
      <c r="W284" s="526"/>
      <c r="X284" s="526"/>
      <c r="Y284" s="526"/>
      <c r="Z284" s="526"/>
      <c r="AA284" s="526"/>
      <c r="AB284" s="526"/>
      <c r="AC284" s="526"/>
      <c r="AD284" s="311"/>
    </row>
    <row r="285" spans="1:30" ht="20.100000000000001" customHeight="1">
      <c r="A285" s="311"/>
      <c r="B285" s="311"/>
      <c r="C285" s="526"/>
      <c r="D285" s="311" t="s">
        <v>6730</v>
      </c>
      <c r="E285" s="526"/>
      <c r="F285" s="531"/>
      <c r="G285" s="314"/>
      <c r="H285" s="356"/>
      <c r="I285" s="314"/>
      <c r="J285" s="356">
        <v>1</v>
      </c>
      <c r="K285" s="314">
        <v>50</v>
      </c>
      <c r="L285" s="356">
        <v>1</v>
      </c>
      <c r="M285" s="314">
        <v>50</v>
      </c>
      <c r="N285" s="315"/>
      <c r="O285" s="316"/>
      <c r="P285" s="315"/>
      <c r="Q285" s="316"/>
      <c r="R285" s="315">
        <v>2</v>
      </c>
      <c r="S285" s="316">
        <v>25</v>
      </c>
      <c r="T285" s="315"/>
      <c r="U285" s="316"/>
      <c r="V285" s="314"/>
      <c r="W285" s="526"/>
      <c r="X285" s="526"/>
      <c r="Y285" s="526"/>
      <c r="Z285" s="526"/>
      <c r="AA285" s="526"/>
      <c r="AB285" s="526"/>
      <c r="AC285" s="526"/>
      <c r="AD285" s="311"/>
    </row>
    <row r="286" spans="1:30" ht="20.100000000000001" customHeight="1">
      <c r="A286" s="311"/>
      <c r="B286" s="311"/>
      <c r="C286" s="452"/>
      <c r="D286" s="311" t="s">
        <v>6731</v>
      </c>
      <c r="E286" s="526"/>
      <c r="F286" s="531"/>
      <c r="G286" s="314"/>
      <c r="H286" s="356"/>
      <c r="I286" s="314"/>
      <c r="J286" s="356"/>
      <c r="K286" s="314"/>
      <c r="L286" s="356"/>
      <c r="M286" s="314"/>
      <c r="N286" s="315"/>
      <c r="O286" s="316"/>
      <c r="P286" s="315"/>
      <c r="Q286" s="316"/>
      <c r="R286" s="315">
        <v>2</v>
      </c>
      <c r="S286" s="316">
        <v>25</v>
      </c>
      <c r="T286" s="315"/>
      <c r="U286" s="316"/>
      <c r="V286" s="314"/>
      <c r="W286" s="452"/>
      <c r="X286" s="452"/>
      <c r="Y286" s="452"/>
      <c r="Z286" s="452"/>
      <c r="AA286" s="452"/>
      <c r="AB286" s="452"/>
      <c r="AC286" s="452"/>
      <c r="AD286" s="311"/>
    </row>
    <row r="287" spans="1:30" ht="20.100000000000001" customHeight="1">
      <c r="A287" s="311"/>
      <c r="B287" s="311"/>
      <c r="C287" s="526"/>
      <c r="D287" s="311" t="s">
        <v>4359</v>
      </c>
      <c r="E287" s="526"/>
      <c r="F287" s="531"/>
      <c r="G287" s="314"/>
      <c r="H287" s="356"/>
      <c r="I287" s="314"/>
      <c r="J287" s="356"/>
      <c r="K287" s="314"/>
      <c r="L287" s="356"/>
      <c r="M287" s="314"/>
      <c r="N287" s="315"/>
      <c r="O287" s="316"/>
      <c r="P287" s="315"/>
      <c r="Q287" s="316"/>
      <c r="R287" s="315"/>
      <c r="S287" s="316"/>
      <c r="T287" s="315"/>
      <c r="U287" s="316"/>
      <c r="V287" s="314"/>
      <c r="W287" s="526"/>
      <c r="X287" s="526"/>
      <c r="Y287" s="526"/>
      <c r="Z287" s="526"/>
      <c r="AA287" s="526"/>
      <c r="AB287" s="526"/>
      <c r="AC287" s="526"/>
      <c r="AD287" s="311"/>
    </row>
    <row r="288" spans="1:30" ht="20.100000000000001" customHeight="1">
      <c r="A288" s="311"/>
      <c r="B288" s="311"/>
      <c r="C288" s="452"/>
      <c r="D288" s="311" t="s">
        <v>8165</v>
      </c>
      <c r="E288" s="526"/>
      <c r="F288" s="531"/>
      <c r="G288" s="314"/>
      <c r="H288" s="356"/>
      <c r="I288" s="314"/>
      <c r="J288" s="356"/>
      <c r="K288" s="314"/>
      <c r="L288" s="356"/>
      <c r="M288" s="314"/>
      <c r="N288" s="315"/>
      <c r="O288" s="316"/>
      <c r="P288" s="315"/>
      <c r="Q288" s="316"/>
      <c r="R288" s="315"/>
      <c r="S288" s="316"/>
      <c r="T288" s="315"/>
      <c r="U288" s="316"/>
      <c r="V288" s="314"/>
      <c r="W288" s="452"/>
      <c r="X288" s="452"/>
      <c r="Y288" s="452"/>
      <c r="Z288" s="452"/>
      <c r="AA288" s="452"/>
      <c r="AB288" s="452"/>
      <c r="AC288" s="452"/>
      <c r="AD288" s="311"/>
    </row>
    <row r="289" spans="1:30" ht="20.100000000000001" customHeight="1">
      <c r="A289" s="311"/>
      <c r="B289" s="311"/>
      <c r="C289" s="452"/>
      <c r="D289" s="311" t="s">
        <v>3777</v>
      </c>
      <c r="E289" s="526"/>
      <c r="F289" s="531"/>
      <c r="G289" s="314"/>
      <c r="H289" s="356"/>
      <c r="I289" s="314"/>
      <c r="J289" s="356"/>
      <c r="K289" s="314"/>
      <c r="L289" s="356"/>
      <c r="M289" s="314"/>
      <c r="N289" s="315"/>
      <c r="O289" s="316"/>
      <c r="P289" s="315"/>
      <c r="Q289" s="316"/>
      <c r="R289" s="315"/>
      <c r="S289" s="316"/>
      <c r="T289" s="315"/>
      <c r="U289" s="316"/>
      <c r="V289" s="314"/>
      <c r="W289" s="452"/>
      <c r="X289" s="452"/>
      <c r="Y289" s="452"/>
      <c r="Z289" s="452"/>
      <c r="AA289" s="452"/>
      <c r="AB289" s="452"/>
      <c r="AC289" s="452"/>
      <c r="AD289" s="311"/>
    </row>
    <row r="290" spans="1:30" ht="20.100000000000001" customHeight="1">
      <c r="A290" s="374" t="s">
        <v>4173</v>
      </c>
      <c r="B290" s="374" t="s">
        <v>163</v>
      </c>
      <c r="C290" s="358" t="s">
        <v>8328</v>
      </c>
      <c r="D290" s="374" t="s">
        <v>8341</v>
      </c>
      <c r="E290" s="497" t="s">
        <v>7309</v>
      </c>
      <c r="F290" s="443"/>
      <c r="G290" s="444"/>
      <c r="H290" s="443"/>
      <c r="I290" s="444"/>
      <c r="J290" s="443"/>
      <c r="K290" s="444"/>
      <c r="L290" s="443"/>
      <c r="M290" s="444"/>
      <c r="N290" s="471"/>
      <c r="O290" s="465"/>
      <c r="P290" s="471"/>
      <c r="Q290" s="465"/>
      <c r="R290" s="471">
        <v>2</v>
      </c>
      <c r="S290" s="465">
        <v>28.571428571428573</v>
      </c>
      <c r="T290" s="471"/>
      <c r="U290" s="465"/>
      <c r="V290" s="444"/>
      <c r="W290" s="358"/>
      <c r="X290" s="358" t="s">
        <v>7010</v>
      </c>
      <c r="Y290" s="358" t="s">
        <v>7010</v>
      </c>
      <c r="Z290" s="358" t="s">
        <v>7010</v>
      </c>
      <c r="AA290" s="358" t="s">
        <v>7010</v>
      </c>
      <c r="AB290" s="358" t="s">
        <v>7010</v>
      </c>
      <c r="AC290" s="358"/>
      <c r="AD290" s="374"/>
    </row>
    <row r="291" spans="1:30" ht="20.100000000000001" customHeight="1">
      <c r="A291" s="311"/>
      <c r="B291" s="311"/>
      <c r="C291" s="452"/>
      <c r="D291" s="311" t="s">
        <v>6722</v>
      </c>
      <c r="E291" s="526"/>
      <c r="F291" s="531"/>
      <c r="G291" s="314"/>
      <c r="H291" s="356"/>
      <c r="I291" s="314"/>
      <c r="J291" s="356"/>
      <c r="K291" s="314"/>
      <c r="L291" s="356"/>
      <c r="M291" s="314"/>
      <c r="N291" s="315"/>
      <c r="O291" s="316"/>
      <c r="P291" s="315"/>
      <c r="Q291" s="316"/>
      <c r="R291" s="315"/>
      <c r="S291" s="316"/>
      <c r="T291" s="315"/>
      <c r="U291" s="316"/>
      <c r="V291" s="314"/>
      <c r="W291" s="452"/>
      <c r="X291" s="452"/>
      <c r="Y291" s="452"/>
      <c r="Z291" s="452"/>
      <c r="AA291" s="452"/>
      <c r="AB291" s="452"/>
      <c r="AC291" s="452"/>
      <c r="AD291" s="311"/>
    </row>
    <row r="292" spans="1:30" ht="20.100000000000001" customHeight="1">
      <c r="A292" s="311"/>
      <c r="B292" s="311"/>
      <c r="C292" s="452"/>
      <c r="D292" s="311" t="s">
        <v>6723</v>
      </c>
      <c r="E292" s="526"/>
      <c r="F292" s="531"/>
      <c r="G292" s="314"/>
      <c r="H292" s="356"/>
      <c r="I292" s="314"/>
      <c r="J292" s="356"/>
      <c r="K292" s="314"/>
      <c r="L292" s="356"/>
      <c r="M292" s="314"/>
      <c r="N292" s="315"/>
      <c r="O292" s="316"/>
      <c r="P292" s="315"/>
      <c r="Q292" s="316"/>
      <c r="R292" s="315"/>
      <c r="S292" s="316"/>
      <c r="T292" s="315"/>
      <c r="U292" s="316"/>
      <c r="V292" s="314"/>
      <c r="W292" s="452"/>
      <c r="X292" s="452"/>
      <c r="Y292" s="452"/>
      <c r="Z292" s="452"/>
      <c r="AA292" s="452"/>
      <c r="AB292" s="452"/>
      <c r="AC292" s="452"/>
      <c r="AD292" s="311"/>
    </row>
    <row r="293" spans="1:30" ht="20.100000000000001" customHeight="1">
      <c r="A293" s="311"/>
      <c r="B293" s="311"/>
      <c r="C293" s="526"/>
      <c r="D293" s="311" t="s">
        <v>6724</v>
      </c>
      <c r="E293" s="526"/>
      <c r="F293" s="531"/>
      <c r="G293" s="314"/>
      <c r="H293" s="356"/>
      <c r="I293" s="314"/>
      <c r="J293" s="356"/>
      <c r="K293" s="314"/>
      <c r="L293" s="356"/>
      <c r="M293" s="314"/>
      <c r="N293" s="315"/>
      <c r="O293" s="316"/>
      <c r="P293" s="315"/>
      <c r="Q293" s="316"/>
      <c r="R293" s="315"/>
      <c r="S293" s="316"/>
      <c r="T293" s="315"/>
      <c r="U293" s="316"/>
      <c r="V293" s="314"/>
      <c r="W293" s="526"/>
      <c r="X293" s="526"/>
      <c r="Y293" s="526"/>
      <c r="Z293" s="526"/>
      <c r="AA293" s="526"/>
      <c r="AB293" s="526"/>
      <c r="AC293" s="526"/>
      <c r="AD293" s="311"/>
    </row>
    <row r="294" spans="1:30" ht="20.100000000000001" customHeight="1">
      <c r="A294" s="311"/>
      <c r="B294" s="311"/>
      <c r="C294" s="526"/>
      <c r="D294" s="311" t="s">
        <v>6725</v>
      </c>
      <c r="E294" s="526"/>
      <c r="F294" s="531"/>
      <c r="G294" s="314"/>
      <c r="H294" s="356"/>
      <c r="I294" s="314"/>
      <c r="J294" s="356"/>
      <c r="K294" s="314"/>
      <c r="L294" s="356"/>
      <c r="M294" s="314"/>
      <c r="N294" s="315"/>
      <c r="O294" s="316"/>
      <c r="P294" s="315"/>
      <c r="Q294" s="316"/>
      <c r="R294" s="315"/>
      <c r="S294" s="316"/>
      <c r="T294" s="315"/>
      <c r="U294" s="316"/>
      <c r="V294" s="314"/>
      <c r="W294" s="526"/>
      <c r="X294" s="526"/>
      <c r="Y294" s="526"/>
      <c r="Z294" s="526"/>
      <c r="AA294" s="526"/>
      <c r="AB294" s="526"/>
      <c r="AC294" s="526"/>
      <c r="AD294" s="311"/>
    </row>
    <row r="295" spans="1:30" ht="20.100000000000001" customHeight="1">
      <c r="A295" s="311"/>
      <c r="B295" s="311"/>
      <c r="C295" s="452"/>
      <c r="D295" s="311" t="s">
        <v>6726</v>
      </c>
      <c r="E295" s="526"/>
      <c r="F295" s="531"/>
      <c r="G295" s="314"/>
      <c r="H295" s="356"/>
      <c r="I295" s="314"/>
      <c r="J295" s="356"/>
      <c r="K295" s="314"/>
      <c r="L295" s="356"/>
      <c r="M295" s="314"/>
      <c r="N295" s="315"/>
      <c r="O295" s="316"/>
      <c r="P295" s="315"/>
      <c r="Q295" s="316"/>
      <c r="R295" s="315"/>
      <c r="S295" s="316"/>
      <c r="T295" s="315"/>
      <c r="U295" s="316"/>
      <c r="V295" s="314"/>
      <c r="W295" s="452"/>
      <c r="X295" s="452"/>
      <c r="Y295" s="452"/>
      <c r="Z295" s="452"/>
      <c r="AA295" s="452"/>
      <c r="AB295" s="452"/>
      <c r="AC295" s="452"/>
      <c r="AD295" s="311"/>
    </row>
    <row r="296" spans="1:30" ht="20.100000000000001" customHeight="1">
      <c r="A296" s="311"/>
      <c r="B296" s="311"/>
      <c r="C296" s="526"/>
      <c r="D296" s="311" t="s">
        <v>6727</v>
      </c>
      <c r="E296" s="526"/>
      <c r="F296" s="531"/>
      <c r="G296" s="314"/>
      <c r="H296" s="356"/>
      <c r="I296" s="314"/>
      <c r="J296" s="356"/>
      <c r="K296" s="314"/>
      <c r="L296" s="356"/>
      <c r="M296" s="314"/>
      <c r="N296" s="315">
        <v>1</v>
      </c>
      <c r="O296" s="316">
        <v>100</v>
      </c>
      <c r="P296" s="315"/>
      <c r="Q296" s="316"/>
      <c r="R296" s="315"/>
      <c r="S296" s="316"/>
      <c r="T296" s="315"/>
      <c r="U296" s="316"/>
      <c r="V296" s="314"/>
      <c r="W296" s="526"/>
      <c r="X296" s="526"/>
      <c r="Y296" s="526"/>
      <c r="Z296" s="526"/>
      <c r="AA296" s="526"/>
      <c r="AB296" s="526"/>
      <c r="AC296" s="526"/>
      <c r="AD296" s="311"/>
    </row>
    <row r="297" spans="1:30" ht="20.100000000000001" customHeight="1">
      <c r="A297" s="311"/>
      <c r="B297" s="311"/>
      <c r="C297" s="526"/>
      <c r="D297" s="311" t="s">
        <v>6728</v>
      </c>
      <c r="E297" s="526"/>
      <c r="F297" s="531"/>
      <c r="G297" s="314"/>
      <c r="H297" s="356"/>
      <c r="I297" s="314"/>
      <c r="J297" s="356"/>
      <c r="K297" s="314"/>
      <c r="L297" s="356"/>
      <c r="M297" s="314"/>
      <c r="N297" s="315"/>
      <c r="O297" s="316"/>
      <c r="P297" s="315"/>
      <c r="Q297" s="316"/>
      <c r="R297" s="315"/>
      <c r="S297" s="316"/>
      <c r="T297" s="315"/>
      <c r="U297" s="316"/>
      <c r="V297" s="314"/>
      <c r="W297" s="526"/>
      <c r="X297" s="526"/>
      <c r="Y297" s="526"/>
      <c r="Z297" s="526"/>
      <c r="AA297" s="526"/>
      <c r="AB297" s="526"/>
      <c r="AC297" s="526"/>
      <c r="AD297" s="311"/>
    </row>
    <row r="298" spans="1:30" ht="20.100000000000001" customHeight="1">
      <c r="A298" s="311"/>
      <c r="B298" s="311"/>
      <c r="C298" s="526"/>
      <c r="D298" s="311" t="s">
        <v>6729</v>
      </c>
      <c r="E298" s="526"/>
      <c r="F298" s="531"/>
      <c r="G298" s="314"/>
      <c r="H298" s="356"/>
      <c r="I298" s="314"/>
      <c r="J298" s="356">
        <v>1</v>
      </c>
      <c r="K298" s="314">
        <v>50</v>
      </c>
      <c r="L298" s="356"/>
      <c r="M298" s="314"/>
      <c r="N298" s="315"/>
      <c r="O298" s="316"/>
      <c r="P298" s="315">
        <v>1</v>
      </c>
      <c r="Q298" s="316">
        <v>100</v>
      </c>
      <c r="R298" s="315">
        <v>2</v>
      </c>
      <c r="S298" s="316">
        <v>28.571428571428573</v>
      </c>
      <c r="T298" s="315"/>
      <c r="U298" s="316"/>
      <c r="V298" s="314"/>
      <c r="W298" s="526"/>
      <c r="X298" s="526"/>
      <c r="Y298" s="526"/>
      <c r="Z298" s="526"/>
      <c r="AA298" s="526"/>
      <c r="AB298" s="526"/>
      <c r="AC298" s="526"/>
      <c r="AD298" s="311"/>
    </row>
    <row r="299" spans="1:30" ht="20.100000000000001" customHeight="1">
      <c r="A299" s="311"/>
      <c r="B299" s="311"/>
      <c r="C299" s="526"/>
      <c r="D299" s="311" t="s">
        <v>6730</v>
      </c>
      <c r="E299" s="526"/>
      <c r="F299" s="531"/>
      <c r="G299" s="314"/>
      <c r="H299" s="356"/>
      <c r="I299" s="314"/>
      <c r="J299" s="356"/>
      <c r="K299" s="314"/>
      <c r="L299" s="356"/>
      <c r="M299" s="314"/>
      <c r="N299" s="315"/>
      <c r="O299" s="316"/>
      <c r="P299" s="315"/>
      <c r="Q299" s="316"/>
      <c r="R299" s="315">
        <v>2</v>
      </c>
      <c r="S299" s="316">
        <v>28.571428571428573</v>
      </c>
      <c r="T299" s="315"/>
      <c r="U299" s="316"/>
      <c r="V299" s="314"/>
      <c r="W299" s="526"/>
      <c r="X299" s="526"/>
      <c r="Y299" s="526"/>
      <c r="Z299" s="526"/>
      <c r="AA299" s="526"/>
      <c r="AB299" s="526"/>
      <c r="AC299" s="526"/>
      <c r="AD299" s="311"/>
    </row>
    <row r="300" spans="1:30" ht="20.100000000000001" customHeight="1">
      <c r="A300" s="311"/>
      <c r="B300" s="311"/>
      <c r="C300" s="526"/>
      <c r="D300" s="311" t="s">
        <v>6731</v>
      </c>
      <c r="E300" s="526"/>
      <c r="F300" s="531"/>
      <c r="G300" s="314"/>
      <c r="H300" s="356"/>
      <c r="I300" s="314"/>
      <c r="J300" s="356">
        <v>1</v>
      </c>
      <c r="K300" s="314">
        <v>50</v>
      </c>
      <c r="L300" s="356">
        <v>1</v>
      </c>
      <c r="M300" s="314">
        <v>100</v>
      </c>
      <c r="N300" s="315"/>
      <c r="O300" s="316"/>
      <c r="P300" s="315"/>
      <c r="Q300" s="316"/>
      <c r="R300" s="315">
        <v>1</v>
      </c>
      <c r="S300" s="316">
        <v>14.285714285714286</v>
      </c>
      <c r="T300" s="315"/>
      <c r="U300" s="316"/>
      <c r="V300" s="314"/>
      <c r="W300" s="526"/>
      <c r="X300" s="526"/>
      <c r="Y300" s="526"/>
      <c r="Z300" s="526"/>
      <c r="AA300" s="526"/>
      <c r="AB300" s="526"/>
      <c r="AC300" s="526"/>
      <c r="AD300" s="311"/>
    </row>
    <row r="301" spans="1:30" ht="20.100000000000001" customHeight="1">
      <c r="A301" s="311"/>
      <c r="B301" s="311"/>
      <c r="C301" s="526"/>
      <c r="D301" s="311" t="s">
        <v>4359</v>
      </c>
      <c r="E301" s="526"/>
      <c r="F301" s="531"/>
      <c r="G301" s="314"/>
      <c r="H301" s="356"/>
      <c r="I301" s="314"/>
      <c r="J301" s="356"/>
      <c r="K301" s="314"/>
      <c r="L301" s="356"/>
      <c r="M301" s="314"/>
      <c r="N301" s="315"/>
      <c r="O301" s="316"/>
      <c r="P301" s="315"/>
      <c r="Q301" s="316"/>
      <c r="R301" s="315"/>
      <c r="S301" s="316"/>
      <c r="T301" s="315"/>
      <c r="U301" s="316"/>
      <c r="V301" s="314"/>
      <c r="W301" s="526"/>
      <c r="X301" s="526"/>
      <c r="Y301" s="526"/>
      <c r="Z301" s="526"/>
      <c r="AA301" s="526"/>
      <c r="AB301" s="526"/>
      <c r="AC301" s="526"/>
      <c r="AD301" s="311"/>
    </row>
    <row r="302" spans="1:30" ht="20.100000000000001" customHeight="1">
      <c r="A302" s="311"/>
      <c r="B302" s="311"/>
      <c r="C302" s="526"/>
      <c r="D302" s="311" t="s">
        <v>8165</v>
      </c>
      <c r="E302" s="526"/>
      <c r="F302" s="531"/>
      <c r="G302" s="314"/>
      <c r="H302" s="356"/>
      <c r="I302" s="314"/>
      <c r="J302" s="356"/>
      <c r="K302" s="314"/>
      <c r="L302" s="356"/>
      <c r="M302" s="314"/>
      <c r="N302" s="315"/>
      <c r="O302" s="316"/>
      <c r="P302" s="315"/>
      <c r="Q302" s="316"/>
      <c r="R302" s="315"/>
      <c r="S302" s="316"/>
      <c r="T302" s="315"/>
      <c r="U302" s="316"/>
      <c r="V302" s="314"/>
      <c r="W302" s="526"/>
      <c r="X302" s="526"/>
      <c r="Y302" s="526"/>
      <c r="Z302" s="526"/>
      <c r="AA302" s="526"/>
      <c r="AB302" s="526"/>
      <c r="AC302" s="526"/>
      <c r="AD302" s="311"/>
    </row>
    <row r="303" spans="1:30" ht="20.100000000000001" customHeight="1">
      <c r="A303" s="311"/>
      <c r="B303" s="311"/>
      <c r="C303" s="452"/>
      <c r="D303" s="311" t="s">
        <v>3777</v>
      </c>
      <c r="E303" s="526"/>
      <c r="F303" s="531"/>
      <c r="G303" s="314"/>
      <c r="H303" s="356"/>
      <c r="I303" s="314"/>
      <c r="J303" s="356"/>
      <c r="K303" s="314"/>
      <c r="L303" s="356"/>
      <c r="M303" s="314"/>
      <c r="N303" s="315"/>
      <c r="O303" s="316"/>
      <c r="P303" s="315"/>
      <c r="Q303" s="316"/>
      <c r="R303" s="315"/>
      <c r="S303" s="316"/>
      <c r="T303" s="315"/>
      <c r="U303" s="316"/>
      <c r="V303" s="314"/>
      <c r="W303" s="452"/>
      <c r="X303" s="452"/>
      <c r="Y303" s="452"/>
      <c r="Z303" s="452"/>
      <c r="AA303" s="452"/>
      <c r="AB303" s="452"/>
      <c r="AC303" s="452"/>
      <c r="AD303" s="311"/>
    </row>
    <row r="304" spans="1:30" ht="20.100000000000001" customHeight="1">
      <c r="A304" s="374" t="s">
        <v>4174</v>
      </c>
      <c r="B304" s="374" t="s">
        <v>164</v>
      </c>
      <c r="C304" s="358" t="s">
        <v>8328</v>
      </c>
      <c r="D304" s="374" t="s">
        <v>8341</v>
      </c>
      <c r="E304" s="497" t="s">
        <v>7309</v>
      </c>
      <c r="F304" s="443"/>
      <c r="G304" s="444"/>
      <c r="H304" s="443"/>
      <c r="I304" s="444"/>
      <c r="J304" s="443"/>
      <c r="K304" s="444"/>
      <c r="L304" s="443"/>
      <c r="M304" s="444"/>
      <c r="N304" s="471"/>
      <c r="O304" s="465"/>
      <c r="P304" s="471"/>
      <c r="Q304" s="465"/>
      <c r="R304" s="471"/>
      <c r="S304" s="465"/>
      <c r="T304" s="471"/>
      <c r="U304" s="465"/>
      <c r="V304" s="444"/>
      <c r="W304" s="358"/>
      <c r="X304" s="358" t="s">
        <v>7010</v>
      </c>
      <c r="Y304" s="358" t="s">
        <v>7010</v>
      </c>
      <c r="Z304" s="358" t="s">
        <v>7010</v>
      </c>
      <c r="AA304" s="358" t="s">
        <v>7010</v>
      </c>
      <c r="AB304" s="358" t="s">
        <v>7010</v>
      </c>
      <c r="AC304" s="358"/>
      <c r="AD304" s="374"/>
    </row>
    <row r="305" spans="1:30" ht="20.100000000000001" customHeight="1">
      <c r="A305" s="311"/>
      <c r="B305" s="311"/>
      <c r="C305" s="526"/>
      <c r="D305" s="311" t="s">
        <v>6722</v>
      </c>
      <c r="E305" s="526"/>
      <c r="F305" s="531"/>
      <c r="G305" s="314"/>
      <c r="H305" s="356"/>
      <c r="I305" s="314"/>
      <c r="J305" s="356"/>
      <c r="K305" s="314"/>
      <c r="L305" s="356"/>
      <c r="M305" s="314"/>
      <c r="N305" s="315"/>
      <c r="O305" s="316"/>
      <c r="P305" s="315"/>
      <c r="Q305" s="316"/>
      <c r="R305" s="315"/>
      <c r="S305" s="316"/>
      <c r="T305" s="315"/>
      <c r="U305" s="316"/>
      <c r="V305" s="314"/>
      <c r="W305" s="526"/>
      <c r="X305" s="526"/>
      <c r="Y305" s="526"/>
      <c r="Z305" s="526"/>
      <c r="AA305" s="526"/>
      <c r="AB305" s="526"/>
      <c r="AC305" s="526"/>
      <c r="AD305" s="311"/>
    </row>
    <row r="306" spans="1:30" ht="20.100000000000001" customHeight="1">
      <c r="A306" s="311"/>
      <c r="B306" s="311"/>
      <c r="C306" s="526"/>
      <c r="D306" s="311" t="s">
        <v>6723</v>
      </c>
      <c r="E306" s="526"/>
      <c r="F306" s="531"/>
      <c r="G306" s="314"/>
      <c r="H306" s="356"/>
      <c r="I306" s="314"/>
      <c r="J306" s="356"/>
      <c r="K306" s="314"/>
      <c r="L306" s="356"/>
      <c r="M306" s="314"/>
      <c r="N306" s="315"/>
      <c r="O306" s="316"/>
      <c r="P306" s="315"/>
      <c r="Q306" s="316"/>
      <c r="R306" s="315"/>
      <c r="S306" s="316"/>
      <c r="T306" s="315"/>
      <c r="U306" s="316"/>
      <c r="V306" s="314"/>
      <c r="W306" s="526"/>
      <c r="X306" s="526"/>
      <c r="Y306" s="526"/>
      <c r="Z306" s="526"/>
      <c r="AA306" s="526"/>
      <c r="AB306" s="526"/>
      <c r="AC306" s="526"/>
      <c r="AD306" s="311"/>
    </row>
    <row r="307" spans="1:30" ht="20.100000000000001" customHeight="1">
      <c r="A307" s="311"/>
      <c r="B307" s="311"/>
      <c r="C307" s="526"/>
      <c r="D307" s="311" t="s">
        <v>6724</v>
      </c>
      <c r="E307" s="526"/>
      <c r="F307" s="531"/>
      <c r="G307" s="314"/>
      <c r="H307" s="356"/>
      <c r="I307" s="314"/>
      <c r="J307" s="356"/>
      <c r="K307" s="314"/>
      <c r="L307" s="356"/>
      <c r="M307" s="314"/>
      <c r="N307" s="315"/>
      <c r="O307" s="316"/>
      <c r="P307" s="315"/>
      <c r="Q307" s="316"/>
      <c r="R307" s="315">
        <v>1</v>
      </c>
      <c r="S307" s="316">
        <v>20</v>
      </c>
      <c r="T307" s="315"/>
      <c r="U307" s="316"/>
      <c r="V307" s="314"/>
      <c r="W307" s="526"/>
      <c r="X307" s="526"/>
      <c r="Y307" s="526"/>
      <c r="Z307" s="526"/>
      <c r="AA307" s="526"/>
      <c r="AB307" s="526"/>
      <c r="AC307" s="526"/>
      <c r="AD307" s="311"/>
    </row>
    <row r="308" spans="1:30" ht="20.100000000000001" customHeight="1">
      <c r="A308" s="311"/>
      <c r="B308" s="311"/>
      <c r="C308" s="452"/>
      <c r="D308" s="311" t="s">
        <v>6725</v>
      </c>
      <c r="E308" s="526"/>
      <c r="F308" s="531"/>
      <c r="G308" s="314"/>
      <c r="H308" s="356"/>
      <c r="I308" s="314"/>
      <c r="J308" s="356"/>
      <c r="K308" s="314"/>
      <c r="L308" s="356"/>
      <c r="M308" s="314"/>
      <c r="N308" s="315"/>
      <c r="O308" s="316"/>
      <c r="P308" s="315"/>
      <c r="Q308" s="316"/>
      <c r="R308" s="315"/>
      <c r="S308" s="316"/>
      <c r="T308" s="315"/>
      <c r="U308" s="316"/>
      <c r="V308" s="314"/>
      <c r="W308" s="452"/>
      <c r="X308" s="452"/>
      <c r="Y308" s="452"/>
      <c r="Z308" s="452"/>
      <c r="AA308" s="452"/>
      <c r="AB308" s="452"/>
      <c r="AC308" s="452"/>
      <c r="AD308" s="311"/>
    </row>
    <row r="309" spans="1:30" ht="20.100000000000001" customHeight="1">
      <c r="A309" s="311"/>
      <c r="B309" s="311"/>
      <c r="C309" s="526"/>
      <c r="D309" s="311" t="s">
        <v>6726</v>
      </c>
      <c r="E309" s="526"/>
      <c r="F309" s="531"/>
      <c r="G309" s="314"/>
      <c r="H309" s="356"/>
      <c r="I309" s="314"/>
      <c r="J309" s="356"/>
      <c r="K309" s="314"/>
      <c r="L309" s="356"/>
      <c r="M309" s="314"/>
      <c r="N309" s="315"/>
      <c r="O309" s="316"/>
      <c r="P309" s="315"/>
      <c r="Q309" s="316"/>
      <c r="R309" s="315"/>
      <c r="S309" s="316"/>
      <c r="T309" s="315"/>
      <c r="U309" s="316"/>
      <c r="V309" s="314"/>
      <c r="W309" s="526"/>
      <c r="X309" s="526"/>
      <c r="Y309" s="526"/>
      <c r="Z309" s="526"/>
      <c r="AA309" s="526"/>
      <c r="AB309" s="526"/>
      <c r="AC309" s="526"/>
      <c r="AD309" s="311"/>
    </row>
    <row r="310" spans="1:30" ht="20.100000000000001" customHeight="1">
      <c r="A310" s="311"/>
      <c r="B310" s="311"/>
      <c r="C310" s="526"/>
      <c r="D310" s="311" t="s">
        <v>6727</v>
      </c>
      <c r="E310" s="526"/>
      <c r="F310" s="531"/>
      <c r="G310" s="314"/>
      <c r="H310" s="356"/>
      <c r="I310" s="314"/>
      <c r="J310" s="356"/>
      <c r="K310" s="314"/>
      <c r="L310" s="356"/>
      <c r="M310" s="314"/>
      <c r="N310" s="315"/>
      <c r="O310" s="316"/>
      <c r="P310" s="315"/>
      <c r="Q310" s="316"/>
      <c r="R310" s="315"/>
      <c r="S310" s="316"/>
      <c r="T310" s="315"/>
      <c r="U310" s="316"/>
      <c r="V310" s="314"/>
      <c r="W310" s="526"/>
      <c r="X310" s="526"/>
      <c r="Y310" s="526"/>
      <c r="Z310" s="526"/>
      <c r="AA310" s="526"/>
      <c r="AB310" s="526"/>
      <c r="AC310" s="526"/>
      <c r="AD310" s="311"/>
    </row>
    <row r="311" spans="1:30" ht="20.100000000000001" customHeight="1">
      <c r="A311" s="311"/>
      <c r="B311" s="311"/>
      <c r="C311" s="526"/>
      <c r="D311" s="311" t="s">
        <v>6728</v>
      </c>
      <c r="E311" s="526"/>
      <c r="F311" s="531"/>
      <c r="G311" s="314"/>
      <c r="H311" s="356"/>
      <c r="I311" s="314"/>
      <c r="J311" s="356"/>
      <c r="K311" s="314"/>
      <c r="L311" s="356"/>
      <c r="M311" s="314"/>
      <c r="N311" s="315">
        <v>1</v>
      </c>
      <c r="O311" s="316">
        <v>100</v>
      </c>
      <c r="P311" s="315"/>
      <c r="Q311" s="316"/>
      <c r="R311" s="315"/>
      <c r="S311" s="316"/>
      <c r="T311" s="315"/>
      <c r="U311" s="316"/>
      <c r="V311" s="314"/>
      <c r="W311" s="526"/>
      <c r="X311" s="526"/>
      <c r="Y311" s="526"/>
      <c r="Z311" s="526"/>
      <c r="AA311" s="526"/>
      <c r="AB311" s="526"/>
      <c r="AC311" s="526"/>
      <c r="AD311" s="311"/>
    </row>
    <row r="312" spans="1:30" ht="20.100000000000001" customHeight="1">
      <c r="A312" s="311"/>
      <c r="B312" s="311"/>
      <c r="C312" s="526"/>
      <c r="D312" s="311" t="s">
        <v>6729</v>
      </c>
      <c r="E312" s="526"/>
      <c r="F312" s="531"/>
      <c r="G312" s="314"/>
      <c r="H312" s="356"/>
      <c r="I312" s="314"/>
      <c r="J312" s="356"/>
      <c r="K312" s="314"/>
      <c r="L312" s="356"/>
      <c r="M312" s="314"/>
      <c r="N312" s="315"/>
      <c r="O312" s="316"/>
      <c r="P312" s="315"/>
      <c r="Q312" s="316"/>
      <c r="R312" s="315"/>
      <c r="S312" s="316"/>
      <c r="T312" s="315"/>
      <c r="U312" s="316"/>
      <c r="V312" s="314"/>
      <c r="W312" s="526"/>
      <c r="X312" s="526"/>
      <c r="Y312" s="526"/>
      <c r="Z312" s="526"/>
      <c r="AA312" s="526"/>
      <c r="AB312" s="526"/>
      <c r="AC312" s="526"/>
      <c r="AD312" s="311"/>
    </row>
    <row r="313" spans="1:30" ht="20.100000000000001" customHeight="1">
      <c r="A313" s="311"/>
      <c r="B313" s="311"/>
      <c r="C313" s="526"/>
      <c r="D313" s="311" t="s">
        <v>6730</v>
      </c>
      <c r="E313" s="526"/>
      <c r="F313" s="531"/>
      <c r="G313" s="314"/>
      <c r="H313" s="356"/>
      <c r="I313" s="314"/>
      <c r="J313" s="356">
        <v>1</v>
      </c>
      <c r="K313" s="314">
        <v>100</v>
      </c>
      <c r="L313" s="356"/>
      <c r="M313" s="314"/>
      <c r="N313" s="315"/>
      <c r="O313" s="316"/>
      <c r="P313" s="315">
        <v>1</v>
      </c>
      <c r="Q313" s="316">
        <v>100</v>
      </c>
      <c r="R313" s="315">
        <v>2</v>
      </c>
      <c r="S313" s="316">
        <v>40</v>
      </c>
      <c r="T313" s="315"/>
      <c r="U313" s="316"/>
      <c r="V313" s="314"/>
      <c r="W313" s="526"/>
      <c r="X313" s="526"/>
      <c r="Y313" s="526"/>
      <c r="Z313" s="526"/>
      <c r="AA313" s="526"/>
      <c r="AB313" s="526"/>
      <c r="AC313" s="526"/>
      <c r="AD313" s="311"/>
    </row>
    <row r="314" spans="1:30" ht="20.100000000000001" customHeight="1">
      <c r="A314" s="311"/>
      <c r="B314" s="311"/>
      <c r="C314" s="526"/>
      <c r="D314" s="311" t="s">
        <v>6731</v>
      </c>
      <c r="E314" s="526"/>
      <c r="F314" s="531"/>
      <c r="G314" s="314"/>
      <c r="H314" s="356"/>
      <c r="I314" s="314"/>
      <c r="J314" s="356"/>
      <c r="K314" s="314"/>
      <c r="L314" s="356"/>
      <c r="M314" s="314"/>
      <c r="N314" s="315"/>
      <c r="O314" s="316"/>
      <c r="P314" s="315"/>
      <c r="Q314" s="316"/>
      <c r="R314" s="315">
        <v>2</v>
      </c>
      <c r="S314" s="316">
        <v>40</v>
      </c>
      <c r="T314" s="315"/>
      <c r="U314" s="316"/>
      <c r="V314" s="314"/>
      <c r="W314" s="526"/>
      <c r="X314" s="526"/>
      <c r="Y314" s="526"/>
      <c r="Z314" s="526"/>
      <c r="AA314" s="526"/>
      <c r="AB314" s="526"/>
      <c r="AC314" s="526"/>
      <c r="AD314" s="311"/>
    </row>
    <row r="315" spans="1:30" ht="20.100000000000001" customHeight="1">
      <c r="A315" s="311"/>
      <c r="B315" s="311"/>
      <c r="C315" s="526"/>
      <c r="D315" s="311" t="s">
        <v>4359</v>
      </c>
      <c r="E315" s="526"/>
      <c r="F315" s="531"/>
      <c r="G315" s="314"/>
      <c r="H315" s="356"/>
      <c r="I315" s="314"/>
      <c r="J315" s="356"/>
      <c r="K315" s="314"/>
      <c r="L315" s="356"/>
      <c r="M315" s="314"/>
      <c r="N315" s="315"/>
      <c r="O315" s="316"/>
      <c r="P315" s="315"/>
      <c r="Q315" s="316"/>
      <c r="R315" s="315"/>
      <c r="S315" s="316"/>
      <c r="T315" s="315"/>
      <c r="U315" s="316"/>
      <c r="V315" s="314"/>
      <c r="W315" s="526"/>
      <c r="X315" s="526"/>
      <c r="Y315" s="526"/>
      <c r="Z315" s="526"/>
      <c r="AA315" s="526"/>
      <c r="AB315" s="526"/>
      <c r="AC315" s="526"/>
      <c r="AD315" s="311"/>
    </row>
    <row r="316" spans="1:30" ht="20.100000000000001" customHeight="1">
      <c r="A316" s="311"/>
      <c r="B316" s="311"/>
      <c r="C316" s="526"/>
      <c r="D316" s="311" t="s">
        <v>8165</v>
      </c>
      <c r="E316" s="526"/>
      <c r="F316" s="531"/>
      <c r="G316" s="314"/>
      <c r="H316" s="356"/>
      <c r="I316" s="314"/>
      <c r="J316" s="356"/>
      <c r="K316" s="314"/>
      <c r="L316" s="356"/>
      <c r="M316" s="314"/>
      <c r="N316" s="315"/>
      <c r="O316" s="316"/>
      <c r="P316" s="315"/>
      <c r="Q316" s="316"/>
      <c r="R316" s="315"/>
      <c r="S316" s="316"/>
      <c r="T316" s="315"/>
      <c r="U316" s="316"/>
      <c r="V316" s="314"/>
      <c r="W316" s="526"/>
      <c r="X316" s="526"/>
      <c r="Y316" s="526"/>
      <c r="Z316" s="526"/>
      <c r="AA316" s="526"/>
      <c r="AB316" s="526"/>
      <c r="AC316" s="526"/>
      <c r="AD316" s="311"/>
    </row>
    <row r="317" spans="1:30" ht="20.100000000000001" customHeight="1">
      <c r="A317" s="311"/>
      <c r="B317" s="311"/>
      <c r="C317" s="526"/>
      <c r="D317" s="311" t="s">
        <v>3777</v>
      </c>
      <c r="E317" s="526"/>
      <c r="F317" s="531"/>
      <c r="G317" s="314"/>
      <c r="H317" s="356"/>
      <c r="I317" s="314"/>
      <c r="J317" s="356"/>
      <c r="K317" s="314"/>
      <c r="L317" s="356"/>
      <c r="M317" s="314"/>
      <c r="N317" s="315"/>
      <c r="O317" s="316"/>
      <c r="P317" s="315"/>
      <c r="Q317" s="316"/>
      <c r="R317" s="315"/>
      <c r="S317" s="316"/>
      <c r="T317" s="315"/>
      <c r="U317" s="316"/>
      <c r="V317" s="314"/>
      <c r="W317" s="526"/>
      <c r="X317" s="526"/>
      <c r="Y317" s="526"/>
      <c r="Z317" s="526"/>
      <c r="AA317" s="526"/>
      <c r="AB317" s="526"/>
      <c r="AC317" s="526"/>
      <c r="AD317" s="311"/>
    </row>
    <row r="318" spans="1:30" ht="20.100000000000001" customHeight="1">
      <c r="A318" s="374" t="s">
        <v>4175</v>
      </c>
      <c r="B318" s="374" t="s">
        <v>165</v>
      </c>
      <c r="C318" s="527" t="s">
        <v>8328</v>
      </c>
      <c r="D318" s="374" t="s">
        <v>8341</v>
      </c>
      <c r="E318" s="497" t="s">
        <v>7309</v>
      </c>
      <c r="F318" s="443"/>
      <c r="G318" s="444"/>
      <c r="H318" s="443"/>
      <c r="I318" s="444"/>
      <c r="J318" s="443"/>
      <c r="K318" s="444"/>
      <c r="L318" s="443"/>
      <c r="M318" s="444"/>
      <c r="N318" s="471"/>
      <c r="O318" s="465"/>
      <c r="P318" s="471"/>
      <c r="Q318" s="465"/>
      <c r="R318" s="471"/>
      <c r="S318" s="465"/>
      <c r="T318" s="471"/>
      <c r="U318" s="465"/>
      <c r="V318" s="444"/>
      <c r="W318" s="527"/>
      <c r="X318" s="527" t="s">
        <v>7010</v>
      </c>
      <c r="Y318" s="527" t="s">
        <v>7010</v>
      </c>
      <c r="Z318" s="527" t="s">
        <v>7010</v>
      </c>
      <c r="AA318" s="527" t="s">
        <v>7010</v>
      </c>
      <c r="AB318" s="527" t="s">
        <v>7010</v>
      </c>
      <c r="AC318" s="527"/>
      <c r="AD318" s="374"/>
    </row>
    <row r="319" spans="1:30" ht="20.100000000000001" customHeight="1">
      <c r="A319" s="311"/>
      <c r="B319" s="311"/>
      <c r="C319" s="526"/>
      <c r="D319" s="311" t="s">
        <v>6722</v>
      </c>
      <c r="E319" s="526"/>
      <c r="F319" s="531"/>
      <c r="G319" s="314"/>
      <c r="H319" s="356"/>
      <c r="I319" s="314"/>
      <c r="J319" s="356"/>
      <c r="K319" s="314"/>
      <c r="L319" s="356"/>
      <c r="M319" s="314"/>
      <c r="N319" s="315"/>
      <c r="O319" s="316"/>
      <c r="P319" s="315"/>
      <c r="Q319" s="316"/>
      <c r="R319" s="315"/>
      <c r="S319" s="316"/>
      <c r="T319" s="315"/>
      <c r="U319" s="316"/>
      <c r="V319" s="314"/>
      <c r="W319" s="526"/>
      <c r="X319" s="526"/>
      <c r="Y319" s="526"/>
      <c r="Z319" s="526"/>
      <c r="AA319" s="526"/>
      <c r="AB319" s="526"/>
      <c r="AC319" s="526"/>
      <c r="AD319" s="311"/>
    </row>
    <row r="320" spans="1:30" ht="20.100000000000001" customHeight="1">
      <c r="A320" s="311"/>
      <c r="B320" s="311"/>
      <c r="C320" s="526"/>
      <c r="D320" s="311" t="s">
        <v>6723</v>
      </c>
      <c r="E320" s="526"/>
      <c r="F320" s="531"/>
      <c r="G320" s="314"/>
      <c r="H320" s="356"/>
      <c r="I320" s="314"/>
      <c r="J320" s="356"/>
      <c r="K320" s="314"/>
      <c r="L320" s="356"/>
      <c r="M320" s="314"/>
      <c r="N320" s="315"/>
      <c r="O320" s="316"/>
      <c r="P320" s="315"/>
      <c r="Q320" s="316"/>
      <c r="R320" s="315"/>
      <c r="S320" s="316"/>
      <c r="T320" s="315"/>
      <c r="U320" s="316"/>
      <c r="V320" s="314"/>
      <c r="W320" s="526"/>
      <c r="X320" s="526"/>
      <c r="Y320" s="526"/>
      <c r="Z320" s="526"/>
      <c r="AA320" s="526"/>
      <c r="AB320" s="526"/>
      <c r="AC320" s="526"/>
      <c r="AD320" s="311"/>
    </row>
    <row r="321" spans="1:30" ht="20.100000000000001" customHeight="1">
      <c r="A321" s="311"/>
      <c r="B321" s="311"/>
      <c r="C321" s="526"/>
      <c r="D321" s="311" t="s">
        <v>6724</v>
      </c>
      <c r="E321" s="526"/>
      <c r="F321" s="531"/>
      <c r="G321" s="314"/>
      <c r="H321" s="356"/>
      <c r="I321" s="314"/>
      <c r="J321" s="356"/>
      <c r="K321" s="314"/>
      <c r="L321" s="356"/>
      <c r="M321" s="314"/>
      <c r="N321" s="315">
        <v>1</v>
      </c>
      <c r="O321" s="316">
        <v>100</v>
      </c>
      <c r="P321" s="315"/>
      <c r="Q321" s="316"/>
      <c r="R321" s="315"/>
      <c r="S321" s="316"/>
      <c r="T321" s="315"/>
      <c r="U321" s="316"/>
      <c r="V321" s="314"/>
      <c r="W321" s="526"/>
      <c r="X321" s="526"/>
      <c r="Y321" s="526"/>
      <c r="Z321" s="526"/>
      <c r="AA321" s="526"/>
      <c r="AB321" s="526"/>
      <c r="AC321" s="526"/>
      <c r="AD321" s="311"/>
    </row>
    <row r="322" spans="1:30" ht="20.100000000000001" customHeight="1">
      <c r="A322" s="311"/>
      <c r="B322" s="311"/>
      <c r="C322" s="526"/>
      <c r="D322" s="311" t="s">
        <v>6725</v>
      </c>
      <c r="E322" s="526"/>
      <c r="F322" s="531"/>
      <c r="G322" s="314"/>
      <c r="H322" s="356"/>
      <c r="I322" s="314"/>
      <c r="J322" s="356"/>
      <c r="K322" s="314"/>
      <c r="L322" s="356"/>
      <c r="M322" s="314"/>
      <c r="N322" s="315"/>
      <c r="O322" s="316"/>
      <c r="P322" s="315"/>
      <c r="Q322" s="316"/>
      <c r="R322" s="315">
        <v>1</v>
      </c>
      <c r="S322" s="316">
        <v>33.333333333333336</v>
      </c>
      <c r="T322" s="315"/>
      <c r="U322" s="316"/>
      <c r="V322" s="314"/>
      <c r="W322" s="526"/>
      <c r="X322" s="526"/>
      <c r="Y322" s="526"/>
      <c r="Z322" s="526"/>
      <c r="AA322" s="526"/>
      <c r="AB322" s="526"/>
      <c r="AC322" s="526"/>
      <c r="AD322" s="311"/>
    </row>
    <row r="323" spans="1:30" ht="20.100000000000001" customHeight="1">
      <c r="A323" s="311"/>
      <c r="B323" s="311"/>
      <c r="C323" s="526"/>
      <c r="D323" s="311" t="s">
        <v>6726</v>
      </c>
      <c r="E323" s="526"/>
      <c r="F323" s="531"/>
      <c r="G323" s="314"/>
      <c r="H323" s="356"/>
      <c r="I323" s="314"/>
      <c r="J323" s="356"/>
      <c r="K323" s="314"/>
      <c r="L323" s="356"/>
      <c r="M323" s="314"/>
      <c r="N323" s="315"/>
      <c r="O323" s="316"/>
      <c r="P323" s="315"/>
      <c r="Q323" s="316"/>
      <c r="R323" s="315"/>
      <c r="S323" s="316"/>
      <c r="T323" s="315"/>
      <c r="U323" s="316"/>
      <c r="V323" s="314"/>
      <c r="W323" s="526"/>
      <c r="X323" s="526"/>
      <c r="Y323" s="526"/>
      <c r="Z323" s="526"/>
      <c r="AA323" s="526"/>
      <c r="AB323" s="526"/>
      <c r="AC323" s="526"/>
      <c r="AD323" s="311"/>
    </row>
    <row r="324" spans="1:30" ht="20.100000000000001" customHeight="1">
      <c r="A324" s="311"/>
      <c r="B324" s="311"/>
      <c r="C324" s="526"/>
      <c r="D324" s="311" t="s">
        <v>6727</v>
      </c>
      <c r="E324" s="526"/>
      <c r="F324" s="531"/>
      <c r="G324" s="314"/>
      <c r="H324" s="356"/>
      <c r="I324" s="314"/>
      <c r="J324" s="356"/>
      <c r="K324" s="314"/>
      <c r="L324" s="356"/>
      <c r="M324" s="314"/>
      <c r="N324" s="315"/>
      <c r="O324" s="316"/>
      <c r="P324" s="315"/>
      <c r="Q324" s="316"/>
      <c r="R324" s="315"/>
      <c r="S324" s="316"/>
      <c r="T324" s="315"/>
      <c r="U324" s="316"/>
      <c r="V324" s="314"/>
      <c r="W324" s="526"/>
      <c r="X324" s="526"/>
      <c r="Y324" s="526"/>
      <c r="Z324" s="526"/>
      <c r="AA324" s="526"/>
      <c r="AB324" s="526"/>
      <c r="AC324" s="526"/>
      <c r="AD324" s="311"/>
    </row>
    <row r="325" spans="1:30" ht="20.100000000000001" customHeight="1">
      <c r="A325" s="311"/>
      <c r="B325" s="311"/>
      <c r="C325" s="526"/>
      <c r="D325" s="311" t="s">
        <v>8342</v>
      </c>
      <c r="E325" s="526"/>
      <c r="F325" s="531"/>
      <c r="G325" s="314"/>
      <c r="H325" s="356"/>
      <c r="I325" s="314"/>
      <c r="J325" s="356"/>
      <c r="K325" s="314"/>
      <c r="L325" s="356"/>
      <c r="M325" s="314"/>
      <c r="N325" s="315"/>
      <c r="O325" s="316"/>
      <c r="P325" s="315"/>
      <c r="Q325" s="316"/>
      <c r="R325" s="315"/>
      <c r="S325" s="316"/>
      <c r="T325" s="315"/>
      <c r="U325" s="316"/>
      <c r="V325" s="314"/>
      <c r="W325" s="526"/>
      <c r="X325" s="526"/>
      <c r="Y325" s="526"/>
      <c r="Z325" s="526"/>
      <c r="AA325" s="526"/>
      <c r="AB325" s="526"/>
      <c r="AC325" s="526"/>
      <c r="AD325" s="311"/>
    </row>
    <row r="326" spans="1:30" ht="20.100000000000001" customHeight="1">
      <c r="A326" s="311"/>
      <c r="B326" s="311"/>
      <c r="C326" s="526"/>
      <c r="D326" s="311" t="s">
        <v>6729</v>
      </c>
      <c r="E326" s="526"/>
      <c r="F326" s="531"/>
      <c r="G326" s="314"/>
      <c r="H326" s="356"/>
      <c r="I326" s="314"/>
      <c r="J326" s="356"/>
      <c r="K326" s="314"/>
      <c r="L326" s="356"/>
      <c r="M326" s="314"/>
      <c r="N326" s="315"/>
      <c r="O326" s="316"/>
      <c r="P326" s="315"/>
      <c r="Q326" s="316"/>
      <c r="R326" s="315"/>
      <c r="S326" s="316"/>
      <c r="T326" s="315"/>
      <c r="U326" s="316"/>
      <c r="V326" s="314"/>
      <c r="W326" s="526"/>
      <c r="X326" s="526"/>
      <c r="Y326" s="526"/>
      <c r="Z326" s="526"/>
      <c r="AA326" s="526"/>
      <c r="AB326" s="526"/>
      <c r="AC326" s="526"/>
      <c r="AD326" s="311"/>
    </row>
    <row r="327" spans="1:30" ht="20.100000000000001" customHeight="1">
      <c r="A327" s="311"/>
      <c r="B327" s="311"/>
      <c r="C327" s="526"/>
      <c r="D327" s="311" t="s">
        <v>6730</v>
      </c>
      <c r="E327" s="526"/>
      <c r="F327" s="531"/>
      <c r="G327" s="314"/>
      <c r="H327" s="356"/>
      <c r="I327" s="314"/>
      <c r="J327" s="356"/>
      <c r="K327" s="314"/>
      <c r="L327" s="356"/>
      <c r="M327" s="314"/>
      <c r="N327" s="315"/>
      <c r="O327" s="316"/>
      <c r="P327" s="315"/>
      <c r="Q327" s="316"/>
      <c r="R327" s="315"/>
      <c r="S327" s="316"/>
      <c r="T327" s="315"/>
      <c r="U327" s="316"/>
      <c r="V327" s="314"/>
      <c r="W327" s="526"/>
      <c r="X327" s="526"/>
      <c r="Y327" s="526"/>
      <c r="Z327" s="526"/>
      <c r="AA327" s="526"/>
      <c r="AB327" s="526"/>
      <c r="AC327" s="526"/>
      <c r="AD327" s="311"/>
    </row>
    <row r="328" spans="1:30" ht="20.100000000000001" customHeight="1">
      <c r="A328" s="311"/>
      <c r="B328" s="311"/>
      <c r="C328" s="452"/>
      <c r="D328" s="311" t="s">
        <v>6731</v>
      </c>
      <c r="E328" s="452"/>
      <c r="F328" s="531"/>
      <c r="G328" s="314"/>
      <c r="H328" s="356"/>
      <c r="I328" s="314"/>
      <c r="J328" s="356">
        <v>1</v>
      </c>
      <c r="K328" s="314">
        <v>100</v>
      </c>
      <c r="L328" s="356"/>
      <c r="M328" s="314"/>
      <c r="N328" s="315"/>
      <c r="O328" s="316"/>
      <c r="P328" s="315">
        <v>1</v>
      </c>
      <c r="Q328" s="316">
        <v>100</v>
      </c>
      <c r="R328" s="315">
        <v>2</v>
      </c>
      <c r="S328" s="316">
        <v>66.666666666666671</v>
      </c>
      <c r="T328" s="315"/>
      <c r="U328" s="316"/>
      <c r="V328" s="314"/>
      <c r="W328" s="452"/>
      <c r="X328" s="452"/>
      <c r="Y328" s="452"/>
      <c r="Z328" s="452"/>
      <c r="AA328" s="452"/>
      <c r="AB328" s="452"/>
      <c r="AC328" s="452"/>
      <c r="AD328" s="311"/>
    </row>
    <row r="329" spans="1:30" ht="20.100000000000001" customHeight="1">
      <c r="A329" s="311"/>
      <c r="B329" s="311"/>
      <c r="C329" s="526"/>
      <c r="D329" s="311" t="s">
        <v>4359</v>
      </c>
      <c r="E329" s="526"/>
      <c r="F329" s="531"/>
      <c r="G329" s="314"/>
      <c r="H329" s="356"/>
      <c r="I329" s="314"/>
      <c r="J329" s="356"/>
      <c r="K329" s="314"/>
      <c r="L329" s="356"/>
      <c r="M329" s="314"/>
      <c r="N329" s="315"/>
      <c r="O329" s="316"/>
      <c r="P329" s="315"/>
      <c r="Q329" s="316"/>
      <c r="R329" s="315"/>
      <c r="S329" s="316"/>
      <c r="T329" s="315"/>
      <c r="U329" s="316"/>
      <c r="V329" s="314"/>
      <c r="W329" s="526"/>
      <c r="X329" s="526"/>
      <c r="Y329" s="526"/>
      <c r="Z329" s="526"/>
      <c r="AA329" s="526"/>
      <c r="AB329" s="526"/>
      <c r="AC329" s="526"/>
      <c r="AD329" s="311"/>
    </row>
    <row r="330" spans="1:30" ht="20.100000000000001" customHeight="1">
      <c r="A330" s="311"/>
      <c r="B330" s="311"/>
      <c r="C330" s="452"/>
      <c r="D330" s="311" t="s">
        <v>8165</v>
      </c>
      <c r="E330" s="452"/>
      <c r="F330" s="531"/>
      <c r="G330" s="314"/>
      <c r="H330" s="356"/>
      <c r="I330" s="314"/>
      <c r="J330" s="356"/>
      <c r="K330" s="314"/>
      <c r="L330" s="356"/>
      <c r="M330" s="314"/>
      <c r="N330" s="315"/>
      <c r="O330" s="316"/>
      <c r="P330" s="315"/>
      <c r="Q330" s="316"/>
      <c r="R330" s="315"/>
      <c r="S330" s="316"/>
      <c r="T330" s="315"/>
      <c r="U330" s="316"/>
      <c r="V330" s="314"/>
      <c r="W330" s="452"/>
      <c r="X330" s="452"/>
      <c r="Y330" s="452"/>
      <c r="Z330" s="452"/>
      <c r="AA330" s="452"/>
      <c r="AB330" s="452"/>
      <c r="AC330" s="452"/>
      <c r="AD330" s="311"/>
    </row>
    <row r="331" spans="1:30" ht="20.100000000000001" customHeight="1">
      <c r="A331" s="311"/>
      <c r="B331" s="311"/>
      <c r="C331" s="452"/>
      <c r="D331" s="311" t="s">
        <v>3777</v>
      </c>
      <c r="E331" s="452"/>
      <c r="F331" s="531"/>
      <c r="G331" s="314"/>
      <c r="H331" s="356"/>
      <c r="I331" s="314"/>
      <c r="J331" s="356"/>
      <c r="K331" s="314"/>
      <c r="L331" s="356"/>
      <c r="M331" s="314"/>
      <c r="N331" s="315"/>
      <c r="O331" s="316"/>
      <c r="P331" s="315"/>
      <c r="Q331" s="316"/>
      <c r="R331" s="315"/>
      <c r="S331" s="316"/>
      <c r="T331" s="315"/>
      <c r="U331" s="316"/>
      <c r="V331" s="314"/>
      <c r="W331" s="452"/>
      <c r="X331" s="452"/>
      <c r="Y331" s="452"/>
      <c r="Z331" s="452"/>
      <c r="AA331" s="452"/>
      <c r="AB331" s="452"/>
      <c r="AC331" s="452"/>
      <c r="AD331" s="311"/>
    </row>
    <row r="332" spans="1:30" ht="20.100000000000001" customHeight="1">
      <c r="A332" s="374" t="s">
        <v>4176</v>
      </c>
      <c r="B332" s="374" t="s">
        <v>196</v>
      </c>
      <c r="C332" s="358" t="s">
        <v>8328</v>
      </c>
      <c r="D332" s="374" t="s">
        <v>1434</v>
      </c>
      <c r="E332" s="527"/>
      <c r="F332" s="443">
        <v>50</v>
      </c>
      <c r="G332" s="444">
        <v>43.103448275862071</v>
      </c>
      <c r="H332" s="443">
        <v>36</v>
      </c>
      <c r="I332" s="444">
        <v>31.304347826086957</v>
      </c>
      <c r="J332" s="443">
        <v>32</v>
      </c>
      <c r="K332" s="444">
        <f t="shared" ref="K332:K347" si="0">J332/113*100</f>
        <v>28.318584070796462</v>
      </c>
      <c r="L332" s="443">
        <v>36</v>
      </c>
      <c r="M332" s="444">
        <v>33.962264150943398</v>
      </c>
      <c r="N332" s="471">
        <v>40</v>
      </c>
      <c r="O332" s="465">
        <v>37.383177570093459</v>
      </c>
      <c r="P332" s="471">
        <v>32</v>
      </c>
      <c r="Q332" s="465">
        <v>28.318584070796462</v>
      </c>
      <c r="R332" s="471">
        <v>38</v>
      </c>
      <c r="S332" s="465">
        <v>35.185185185185183</v>
      </c>
      <c r="T332" s="471"/>
      <c r="U332" s="465"/>
      <c r="V332" s="358" t="s">
        <v>7010</v>
      </c>
      <c r="W332" s="358" t="s">
        <v>7010</v>
      </c>
      <c r="X332" s="358" t="s">
        <v>7010</v>
      </c>
      <c r="Y332" s="358" t="s">
        <v>7010</v>
      </c>
      <c r="Z332" s="358" t="s">
        <v>7010</v>
      </c>
      <c r="AA332" s="358" t="s">
        <v>7010</v>
      </c>
      <c r="AB332" s="358" t="s">
        <v>7010</v>
      </c>
      <c r="AC332" s="358"/>
      <c r="AD332" s="374"/>
    </row>
    <row r="333" spans="1:30" ht="20.100000000000001" customHeight="1">
      <c r="A333" s="311"/>
      <c r="B333" s="311"/>
      <c r="C333" s="452"/>
      <c r="D333" s="311" t="s">
        <v>1435</v>
      </c>
      <c r="E333" s="526"/>
      <c r="F333" s="531">
        <v>4</v>
      </c>
      <c r="G333" s="314">
        <v>3.4482758620689653</v>
      </c>
      <c r="H333" s="356">
        <v>4</v>
      </c>
      <c r="I333" s="314">
        <v>3.4782608695652173</v>
      </c>
      <c r="J333" s="356">
        <v>7</v>
      </c>
      <c r="K333" s="314">
        <f t="shared" si="0"/>
        <v>6.1946902654867255</v>
      </c>
      <c r="L333" s="356">
        <v>2</v>
      </c>
      <c r="M333" s="314">
        <v>1.8867924528301887</v>
      </c>
      <c r="N333" s="315">
        <v>2</v>
      </c>
      <c r="O333" s="316">
        <v>1.8691588785046729</v>
      </c>
      <c r="P333" s="315">
        <v>7</v>
      </c>
      <c r="Q333" s="316">
        <v>6.1946902654867255</v>
      </c>
      <c r="R333" s="315">
        <v>3</v>
      </c>
      <c r="S333" s="316">
        <v>2.7777777777777777</v>
      </c>
      <c r="T333" s="315"/>
      <c r="U333" s="316"/>
      <c r="V333" s="452"/>
      <c r="W333" s="452"/>
      <c r="X333" s="452"/>
      <c r="Y333" s="452"/>
      <c r="Z333" s="452"/>
      <c r="AA333" s="452"/>
      <c r="AB333" s="452"/>
      <c r="AC333" s="452"/>
      <c r="AD333" s="311"/>
    </row>
    <row r="334" spans="1:30" ht="20.100000000000001" customHeight="1">
      <c r="A334" s="311"/>
      <c r="B334" s="311"/>
      <c r="C334" s="526"/>
      <c r="D334" s="311" t="s">
        <v>1436</v>
      </c>
      <c r="E334" s="526"/>
      <c r="F334" s="531">
        <v>11</v>
      </c>
      <c r="G334" s="314">
        <v>9.4827586206896548</v>
      </c>
      <c r="H334" s="356">
        <v>13</v>
      </c>
      <c r="I334" s="314">
        <v>11.304347826086957</v>
      </c>
      <c r="J334" s="356">
        <v>14</v>
      </c>
      <c r="K334" s="314">
        <f t="shared" si="0"/>
        <v>12.389380530973451</v>
      </c>
      <c r="L334" s="356">
        <v>14</v>
      </c>
      <c r="M334" s="314">
        <v>13.20754716981132</v>
      </c>
      <c r="N334" s="315">
        <v>17</v>
      </c>
      <c r="O334" s="316">
        <v>15.88785046728972</v>
      </c>
      <c r="P334" s="315">
        <v>15</v>
      </c>
      <c r="Q334" s="316">
        <v>13.274336283185841</v>
      </c>
      <c r="R334" s="315">
        <v>13</v>
      </c>
      <c r="S334" s="316">
        <v>12.037037037037036</v>
      </c>
      <c r="T334" s="315"/>
      <c r="U334" s="316"/>
      <c r="V334" s="526"/>
      <c r="W334" s="526"/>
      <c r="X334" s="526"/>
      <c r="Y334" s="526"/>
      <c r="Z334" s="526"/>
      <c r="AA334" s="526"/>
      <c r="AB334" s="526"/>
      <c r="AC334" s="526"/>
      <c r="AD334" s="311"/>
    </row>
    <row r="335" spans="1:30" ht="20.100000000000001" customHeight="1">
      <c r="A335" s="311"/>
      <c r="B335" s="311"/>
      <c r="C335" s="452"/>
      <c r="D335" s="311" t="s">
        <v>1437</v>
      </c>
      <c r="E335" s="526"/>
      <c r="F335" s="531">
        <v>6</v>
      </c>
      <c r="G335" s="314">
        <v>5.1724137931034484</v>
      </c>
      <c r="H335" s="356">
        <v>1</v>
      </c>
      <c r="I335" s="314">
        <v>0.86956521739130432</v>
      </c>
      <c r="J335" s="356">
        <v>3</v>
      </c>
      <c r="K335" s="314">
        <f t="shared" si="0"/>
        <v>2.6548672566371683</v>
      </c>
      <c r="L335" s="356">
        <v>2</v>
      </c>
      <c r="M335" s="314">
        <v>1.8867924528301887</v>
      </c>
      <c r="N335" s="315">
        <v>2</v>
      </c>
      <c r="O335" s="316">
        <v>1.8691588785046729</v>
      </c>
      <c r="P335" s="315">
        <v>2</v>
      </c>
      <c r="Q335" s="316">
        <v>1.7699115044247788</v>
      </c>
      <c r="R335" s="315">
        <v>1</v>
      </c>
      <c r="S335" s="316">
        <v>0.92592592592592593</v>
      </c>
      <c r="T335" s="315"/>
      <c r="U335" s="316"/>
      <c r="V335" s="452"/>
      <c r="W335" s="452"/>
      <c r="X335" s="452"/>
      <c r="Y335" s="452"/>
      <c r="Z335" s="452"/>
      <c r="AA335" s="452"/>
      <c r="AB335" s="452"/>
      <c r="AC335" s="452"/>
      <c r="AD335" s="311"/>
    </row>
    <row r="336" spans="1:30" ht="20.100000000000001" customHeight="1">
      <c r="A336" s="311"/>
      <c r="B336" s="311"/>
      <c r="C336" s="452"/>
      <c r="D336" s="311" t="s">
        <v>1438</v>
      </c>
      <c r="E336" s="526"/>
      <c r="F336" s="531">
        <v>3</v>
      </c>
      <c r="G336" s="314">
        <v>2.5862068965517242</v>
      </c>
      <c r="H336" s="356">
        <v>6</v>
      </c>
      <c r="I336" s="314">
        <v>5.2173913043478262</v>
      </c>
      <c r="J336" s="356">
        <v>3</v>
      </c>
      <c r="K336" s="314">
        <f t="shared" si="0"/>
        <v>2.6548672566371683</v>
      </c>
      <c r="L336" s="356">
        <v>6</v>
      </c>
      <c r="M336" s="314">
        <v>5.6603773584905657</v>
      </c>
      <c r="N336" s="315">
        <v>3</v>
      </c>
      <c r="O336" s="316">
        <v>2.8037383177570092</v>
      </c>
      <c r="P336" s="315">
        <v>4</v>
      </c>
      <c r="Q336" s="316">
        <v>3.5398230088495577</v>
      </c>
      <c r="R336" s="315">
        <v>6</v>
      </c>
      <c r="S336" s="316">
        <v>5.5555555555555554</v>
      </c>
      <c r="T336" s="315"/>
      <c r="U336" s="316"/>
      <c r="V336" s="452"/>
      <c r="W336" s="452"/>
      <c r="X336" s="452"/>
      <c r="Y336" s="452"/>
      <c r="Z336" s="452"/>
      <c r="AA336" s="452"/>
      <c r="AB336" s="452"/>
      <c r="AC336" s="452"/>
      <c r="AD336" s="311"/>
    </row>
    <row r="337" spans="1:30" ht="20.100000000000001" customHeight="1">
      <c r="A337" s="311"/>
      <c r="B337" s="311"/>
      <c r="C337" s="526"/>
      <c r="D337" s="311" t="s">
        <v>1559</v>
      </c>
      <c r="E337" s="526"/>
      <c r="F337" s="531">
        <v>2</v>
      </c>
      <c r="G337" s="314">
        <v>1.7241379310344827</v>
      </c>
      <c r="H337" s="356">
        <v>6</v>
      </c>
      <c r="I337" s="314">
        <v>5.2173913043478262</v>
      </c>
      <c r="J337" s="356">
        <v>3</v>
      </c>
      <c r="K337" s="314">
        <f t="shared" si="0"/>
        <v>2.6548672566371683</v>
      </c>
      <c r="L337" s="356">
        <v>3</v>
      </c>
      <c r="M337" s="314">
        <v>2.8301886792452828</v>
      </c>
      <c r="N337" s="315">
        <v>2</v>
      </c>
      <c r="O337" s="316">
        <v>1.8691588785046729</v>
      </c>
      <c r="P337" s="315">
        <v>1</v>
      </c>
      <c r="Q337" s="316">
        <v>0.88495575221238942</v>
      </c>
      <c r="R337" s="315">
        <v>2</v>
      </c>
      <c r="S337" s="316">
        <v>1.8518518518518519</v>
      </c>
      <c r="T337" s="315"/>
      <c r="U337" s="316"/>
      <c r="V337" s="526"/>
      <c r="W337" s="526"/>
      <c r="X337" s="526"/>
      <c r="Y337" s="526"/>
      <c r="Z337" s="526"/>
      <c r="AA337" s="526"/>
      <c r="AB337" s="526"/>
      <c r="AC337" s="526"/>
      <c r="AD337" s="311"/>
    </row>
    <row r="338" spans="1:30" ht="20.100000000000001" customHeight="1">
      <c r="A338" s="311"/>
      <c r="B338" s="311"/>
      <c r="C338" s="452"/>
      <c r="D338" s="311" t="s">
        <v>1560</v>
      </c>
      <c r="E338" s="526"/>
      <c r="F338" s="531"/>
      <c r="G338" s="314"/>
      <c r="H338" s="356"/>
      <c r="I338" s="314"/>
      <c r="J338" s="356">
        <v>3</v>
      </c>
      <c r="K338" s="314">
        <f t="shared" si="0"/>
        <v>2.6548672566371683</v>
      </c>
      <c r="L338" s="356">
        <v>4</v>
      </c>
      <c r="M338" s="314">
        <v>3.7735849056603774</v>
      </c>
      <c r="N338" s="315">
        <v>1</v>
      </c>
      <c r="O338" s="316">
        <v>0.93457943925233644</v>
      </c>
      <c r="P338" s="315">
        <v>2</v>
      </c>
      <c r="Q338" s="316">
        <v>1.7699115044247788</v>
      </c>
      <c r="R338" s="315">
        <v>3</v>
      </c>
      <c r="S338" s="316">
        <v>2.7777777777777777</v>
      </c>
      <c r="T338" s="315"/>
      <c r="U338" s="316"/>
      <c r="V338" s="452"/>
      <c r="W338" s="452"/>
      <c r="X338" s="452"/>
      <c r="Y338" s="452"/>
      <c r="Z338" s="452"/>
      <c r="AA338" s="452"/>
      <c r="AB338" s="452"/>
      <c r="AC338" s="452"/>
      <c r="AD338" s="311"/>
    </row>
    <row r="339" spans="1:30" ht="20.100000000000001" customHeight="1">
      <c r="A339" s="311"/>
      <c r="B339" s="311"/>
      <c r="C339" s="526"/>
      <c r="D339" s="311" t="s">
        <v>1439</v>
      </c>
      <c r="E339" s="526"/>
      <c r="F339" s="531">
        <v>29</v>
      </c>
      <c r="G339" s="314">
        <v>25</v>
      </c>
      <c r="H339" s="356">
        <v>36</v>
      </c>
      <c r="I339" s="314">
        <v>31.304347826086957</v>
      </c>
      <c r="J339" s="356">
        <v>32</v>
      </c>
      <c r="K339" s="314">
        <f t="shared" si="0"/>
        <v>28.318584070796462</v>
      </c>
      <c r="L339" s="356">
        <v>28</v>
      </c>
      <c r="M339" s="314">
        <v>26.415094339622641</v>
      </c>
      <c r="N339" s="315">
        <v>32</v>
      </c>
      <c r="O339" s="316">
        <v>29.906542056074766</v>
      </c>
      <c r="P339" s="315">
        <v>39</v>
      </c>
      <c r="Q339" s="316">
        <v>34.513274336283189</v>
      </c>
      <c r="R339" s="315">
        <v>28</v>
      </c>
      <c r="S339" s="316">
        <v>25.925925925925927</v>
      </c>
      <c r="T339" s="315"/>
      <c r="U339" s="316"/>
      <c r="V339" s="526"/>
      <c r="W339" s="526"/>
      <c r="X339" s="526"/>
      <c r="Y339" s="526"/>
      <c r="Z339" s="526"/>
      <c r="AA339" s="526"/>
      <c r="AB339" s="526"/>
      <c r="AC339" s="526"/>
      <c r="AD339" s="311"/>
    </row>
    <row r="340" spans="1:30" ht="20.100000000000001" customHeight="1">
      <c r="A340" s="311"/>
      <c r="B340" s="311"/>
      <c r="C340" s="452"/>
      <c r="D340" s="311" t="s">
        <v>1561</v>
      </c>
      <c r="E340" s="526"/>
      <c r="F340" s="531"/>
      <c r="G340" s="314"/>
      <c r="H340" s="356">
        <v>2</v>
      </c>
      <c r="I340" s="314">
        <v>1.7391304347826086</v>
      </c>
      <c r="J340" s="356">
        <v>1</v>
      </c>
      <c r="K340" s="314">
        <f t="shared" si="0"/>
        <v>0.88495575221238942</v>
      </c>
      <c r="L340" s="356">
        <v>1</v>
      </c>
      <c r="M340" s="314">
        <v>0.94339622641509435</v>
      </c>
      <c r="N340" s="315">
        <v>1</v>
      </c>
      <c r="O340" s="316">
        <v>0.93457943925233644</v>
      </c>
      <c r="P340" s="315"/>
      <c r="Q340" s="316"/>
      <c r="R340" s="315"/>
      <c r="S340" s="316"/>
      <c r="T340" s="315"/>
      <c r="U340" s="316"/>
      <c r="V340" s="452"/>
      <c r="W340" s="452"/>
      <c r="X340" s="452"/>
      <c r="Y340" s="452"/>
      <c r="Z340" s="452"/>
      <c r="AA340" s="452"/>
      <c r="AB340" s="452"/>
      <c r="AC340" s="452"/>
      <c r="AD340" s="311"/>
    </row>
    <row r="341" spans="1:30" ht="20.100000000000001" customHeight="1">
      <c r="A341" s="311"/>
      <c r="B341" s="311"/>
      <c r="C341" s="452"/>
      <c r="D341" s="311" t="s">
        <v>4360</v>
      </c>
      <c r="E341" s="526"/>
      <c r="F341" s="531">
        <v>1</v>
      </c>
      <c r="G341" s="314">
        <v>0.86206896551724133</v>
      </c>
      <c r="H341" s="356">
        <v>2</v>
      </c>
      <c r="I341" s="314">
        <v>1.7391304347826086</v>
      </c>
      <c r="J341" s="356">
        <v>2</v>
      </c>
      <c r="K341" s="314">
        <f t="shared" si="0"/>
        <v>1.7699115044247788</v>
      </c>
      <c r="L341" s="356">
        <v>1</v>
      </c>
      <c r="M341" s="314">
        <v>0.94339622641509435</v>
      </c>
      <c r="N341" s="315"/>
      <c r="O341" s="316"/>
      <c r="P341" s="315">
        <v>2</v>
      </c>
      <c r="Q341" s="316">
        <v>1.7699115044247788</v>
      </c>
      <c r="R341" s="315"/>
      <c r="S341" s="316"/>
      <c r="T341" s="315"/>
      <c r="U341" s="316"/>
      <c r="V341" s="452"/>
      <c r="W341" s="452"/>
      <c r="X341" s="452"/>
      <c r="Y341" s="452"/>
      <c r="Z341" s="452"/>
      <c r="AA341" s="452"/>
      <c r="AB341" s="452"/>
      <c r="AC341" s="452"/>
      <c r="AD341" s="311"/>
    </row>
    <row r="342" spans="1:30" ht="20.100000000000001" customHeight="1">
      <c r="A342" s="311"/>
      <c r="B342" s="311"/>
      <c r="C342" s="526"/>
      <c r="D342" s="311" t="s">
        <v>4361</v>
      </c>
      <c r="E342" s="526"/>
      <c r="F342" s="531"/>
      <c r="G342" s="314"/>
      <c r="H342" s="356"/>
      <c r="I342" s="314"/>
      <c r="J342" s="356">
        <v>1</v>
      </c>
      <c r="K342" s="314">
        <f t="shared" si="0"/>
        <v>0.88495575221238942</v>
      </c>
      <c r="L342" s="356"/>
      <c r="M342" s="314"/>
      <c r="N342" s="315"/>
      <c r="O342" s="316"/>
      <c r="P342" s="315"/>
      <c r="Q342" s="316"/>
      <c r="R342" s="315">
        <v>3</v>
      </c>
      <c r="S342" s="316">
        <v>2.7777777777777777</v>
      </c>
      <c r="T342" s="315"/>
      <c r="U342" s="316"/>
      <c r="V342" s="526"/>
      <c r="W342" s="526"/>
      <c r="X342" s="526"/>
      <c r="Y342" s="526"/>
      <c r="Z342" s="526"/>
      <c r="AA342" s="526"/>
      <c r="AB342" s="526"/>
      <c r="AC342" s="526"/>
      <c r="AD342" s="311"/>
    </row>
    <row r="343" spans="1:30" ht="20.100000000000001" customHeight="1">
      <c r="A343" s="311"/>
      <c r="B343" s="311"/>
      <c r="C343" s="452"/>
      <c r="D343" s="311" t="s">
        <v>4362</v>
      </c>
      <c r="E343" s="526"/>
      <c r="F343" s="531"/>
      <c r="G343" s="314"/>
      <c r="H343" s="356"/>
      <c r="I343" s="314"/>
      <c r="J343" s="356">
        <v>2</v>
      </c>
      <c r="K343" s="314">
        <f t="shared" si="0"/>
        <v>1.7699115044247788</v>
      </c>
      <c r="L343" s="356">
        <v>1</v>
      </c>
      <c r="M343" s="314">
        <v>0.94339622641509435</v>
      </c>
      <c r="N343" s="315"/>
      <c r="O343" s="316"/>
      <c r="P343" s="315"/>
      <c r="Q343" s="316"/>
      <c r="R343" s="315">
        <v>1</v>
      </c>
      <c r="S343" s="316">
        <v>0.92592592592592593</v>
      </c>
      <c r="T343" s="315"/>
      <c r="U343" s="316"/>
      <c r="V343" s="452"/>
      <c r="W343" s="452"/>
      <c r="X343" s="452"/>
      <c r="Y343" s="452"/>
      <c r="Z343" s="452"/>
      <c r="AA343" s="452"/>
      <c r="AB343" s="452"/>
      <c r="AC343" s="452"/>
      <c r="AD343" s="311"/>
    </row>
    <row r="344" spans="1:30" ht="20.100000000000001" customHeight="1">
      <c r="A344" s="311"/>
      <c r="B344" s="311"/>
      <c r="C344" s="526"/>
      <c r="D344" s="311" t="s">
        <v>4363</v>
      </c>
      <c r="E344" s="526"/>
      <c r="F344" s="531">
        <v>3</v>
      </c>
      <c r="G344" s="314">
        <v>2.5862068965517242</v>
      </c>
      <c r="H344" s="356">
        <v>5</v>
      </c>
      <c r="I344" s="314">
        <v>4.3478260869565215</v>
      </c>
      <c r="J344" s="356">
        <v>3</v>
      </c>
      <c r="K344" s="314">
        <f t="shared" si="0"/>
        <v>2.6548672566371683</v>
      </c>
      <c r="L344" s="356">
        <v>2</v>
      </c>
      <c r="M344" s="314">
        <v>1.8867924528301887</v>
      </c>
      <c r="N344" s="315">
        <v>1</v>
      </c>
      <c r="O344" s="316">
        <v>0.93457943925233644</v>
      </c>
      <c r="P344" s="315">
        <v>4</v>
      </c>
      <c r="Q344" s="316">
        <v>3.5398230088495577</v>
      </c>
      <c r="R344" s="315">
        <v>2</v>
      </c>
      <c r="S344" s="316">
        <v>1.8518518518518519</v>
      </c>
      <c r="T344" s="315"/>
      <c r="U344" s="316"/>
      <c r="V344" s="526"/>
      <c r="W344" s="526"/>
      <c r="X344" s="526"/>
      <c r="Y344" s="526"/>
      <c r="Z344" s="526"/>
      <c r="AA344" s="526"/>
      <c r="AB344" s="526"/>
      <c r="AC344" s="526"/>
      <c r="AD344" s="311"/>
    </row>
    <row r="345" spans="1:30" ht="20.100000000000001" customHeight="1">
      <c r="A345" s="311"/>
      <c r="B345" s="311"/>
      <c r="C345" s="452"/>
      <c r="D345" s="311" t="s">
        <v>7334</v>
      </c>
      <c r="E345" s="526"/>
      <c r="F345" s="531">
        <v>5</v>
      </c>
      <c r="G345" s="314">
        <v>4.3103448275862073</v>
      </c>
      <c r="H345" s="356">
        <v>2</v>
      </c>
      <c r="I345" s="314">
        <v>1.7391304347826086</v>
      </c>
      <c r="J345" s="356">
        <v>3</v>
      </c>
      <c r="K345" s="314">
        <f t="shared" si="0"/>
        <v>2.6548672566371683</v>
      </c>
      <c r="L345" s="356">
        <v>2</v>
      </c>
      <c r="M345" s="314">
        <v>1.8867924528301887</v>
      </c>
      <c r="N345" s="315">
        <v>3</v>
      </c>
      <c r="O345" s="316">
        <v>2.8037383177570092</v>
      </c>
      <c r="P345" s="315">
        <v>3</v>
      </c>
      <c r="Q345" s="316">
        <v>2.6548672566371683</v>
      </c>
      <c r="R345" s="315">
        <v>4</v>
      </c>
      <c r="S345" s="316">
        <v>3.7037037037037037</v>
      </c>
      <c r="T345" s="315"/>
      <c r="U345" s="316"/>
      <c r="V345" s="452"/>
      <c r="W345" s="452"/>
      <c r="X345" s="452"/>
      <c r="Y345" s="452"/>
      <c r="Z345" s="452"/>
      <c r="AA345" s="452"/>
      <c r="AB345" s="452"/>
      <c r="AC345" s="452"/>
      <c r="AD345" s="311"/>
    </row>
    <row r="346" spans="1:30" ht="20.100000000000001" customHeight="1">
      <c r="A346" s="311"/>
      <c r="B346" s="311"/>
      <c r="C346" s="452"/>
      <c r="D346" s="311" t="s">
        <v>4365</v>
      </c>
      <c r="E346" s="526"/>
      <c r="F346" s="531"/>
      <c r="G346" s="314"/>
      <c r="H346" s="356"/>
      <c r="I346" s="314"/>
      <c r="J346" s="356">
        <v>1</v>
      </c>
      <c r="K346" s="314">
        <f t="shared" si="0"/>
        <v>0.88495575221238942</v>
      </c>
      <c r="L346" s="356">
        <v>1</v>
      </c>
      <c r="M346" s="314">
        <v>0.94339622641509435</v>
      </c>
      <c r="N346" s="315">
        <v>2</v>
      </c>
      <c r="O346" s="316">
        <v>1.8691588785046729</v>
      </c>
      <c r="P346" s="315">
        <v>1</v>
      </c>
      <c r="Q346" s="316">
        <v>0.88495575221238942</v>
      </c>
      <c r="R346" s="315">
        <v>1</v>
      </c>
      <c r="S346" s="316">
        <v>0.92592592592592593</v>
      </c>
      <c r="T346" s="315"/>
      <c r="U346" s="316"/>
      <c r="V346" s="452"/>
      <c r="W346" s="452"/>
      <c r="X346" s="452"/>
      <c r="Y346" s="452"/>
      <c r="Z346" s="452"/>
      <c r="AA346" s="452"/>
      <c r="AB346" s="452"/>
      <c r="AC346" s="452"/>
      <c r="AD346" s="311"/>
    </row>
    <row r="347" spans="1:30" ht="20.100000000000001" customHeight="1">
      <c r="A347" s="311"/>
      <c r="B347" s="311"/>
      <c r="C347" s="526"/>
      <c r="D347" s="311" t="s">
        <v>4366</v>
      </c>
      <c r="E347" s="526"/>
      <c r="F347" s="531">
        <v>2</v>
      </c>
      <c r="G347" s="314">
        <v>1.7241379310344827</v>
      </c>
      <c r="H347" s="356">
        <v>2</v>
      </c>
      <c r="I347" s="314">
        <v>1.7391304347826086</v>
      </c>
      <c r="J347" s="356">
        <v>3</v>
      </c>
      <c r="K347" s="314">
        <f t="shared" si="0"/>
        <v>2.6548672566371683</v>
      </c>
      <c r="L347" s="356">
        <v>3</v>
      </c>
      <c r="M347" s="314">
        <v>2.8301886792452828</v>
      </c>
      <c r="N347" s="315">
        <v>1</v>
      </c>
      <c r="O347" s="316">
        <v>0.93457943925233644</v>
      </c>
      <c r="P347" s="315">
        <v>1</v>
      </c>
      <c r="Q347" s="316">
        <v>0.88495575221238942</v>
      </c>
      <c r="R347" s="315">
        <v>3</v>
      </c>
      <c r="S347" s="316">
        <v>2.7777777777777777</v>
      </c>
      <c r="T347" s="315"/>
      <c r="U347" s="316"/>
      <c r="V347" s="526"/>
      <c r="W347" s="526"/>
      <c r="X347" s="526"/>
      <c r="Y347" s="526"/>
      <c r="Z347" s="526"/>
      <c r="AA347" s="526"/>
      <c r="AB347" s="526"/>
      <c r="AC347" s="526"/>
      <c r="AD347" s="311"/>
    </row>
    <row r="348" spans="1:30" ht="20.100000000000001" customHeight="1">
      <c r="A348" s="311"/>
      <c r="B348" s="311"/>
      <c r="C348" s="452"/>
      <c r="D348" s="311" t="s">
        <v>4367</v>
      </c>
      <c r="E348" s="526"/>
      <c r="F348" s="531"/>
      <c r="G348" s="314"/>
      <c r="H348" s="356"/>
      <c r="I348" s="314"/>
      <c r="J348" s="356"/>
      <c r="K348" s="314"/>
      <c r="L348" s="356"/>
      <c r="M348" s="314"/>
      <c r="N348" s="315"/>
      <c r="O348" s="316"/>
      <c r="P348" s="315"/>
      <c r="Q348" s="316"/>
      <c r="R348" s="315"/>
      <c r="S348" s="316"/>
      <c r="T348" s="315"/>
      <c r="U348" s="316"/>
      <c r="V348" s="452"/>
      <c r="W348" s="452"/>
      <c r="X348" s="452"/>
      <c r="Y348" s="452"/>
      <c r="Z348" s="452"/>
      <c r="AA348" s="452"/>
      <c r="AB348" s="452"/>
      <c r="AC348" s="452"/>
      <c r="AD348" s="311"/>
    </row>
    <row r="349" spans="1:30" ht="20.100000000000001" customHeight="1">
      <c r="A349" s="374" t="s">
        <v>4177</v>
      </c>
      <c r="B349" s="374" t="s">
        <v>197</v>
      </c>
      <c r="C349" s="358" t="s">
        <v>4318</v>
      </c>
      <c r="D349" s="374"/>
      <c r="E349" s="358"/>
      <c r="F349" s="443">
        <v>2</v>
      </c>
      <c r="G349" s="444">
        <v>100</v>
      </c>
      <c r="H349" s="443">
        <v>2</v>
      </c>
      <c r="I349" s="444">
        <v>100</v>
      </c>
      <c r="J349" s="443">
        <v>3</v>
      </c>
      <c r="K349" s="444">
        <v>100</v>
      </c>
      <c r="L349" s="443">
        <v>3</v>
      </c>
      <c r="M349" s="444">
        <v>100</v>
      </c>
      <c r="N349" s="471">
        <v>1</v>
      </c>
      <c r="O349" s="465">
        <v>100</v>
      </c>
      <c r="P349" s="471">
        <v>1</v>
      </c>
      <c r="Q349" s="465">
        <v>100</v>
      </c>
      <c r="R349" s="471">
        <v>3</v>
      </c>
      <c r="S349" s="465">
        <v>100</v>
      </c>
      <c r="T349" s="471"/>
      <c r="U349" s="465"/>
      <c r="V349" s="358" t="s">
        <v>7010</v>
      </c>
      <c r="W349" s="358" t="s">
        <v>7010</v>
      </c>
      <c r="X349" s="358" t="s">
        <v>7010</v>
      </c>
      <c r="Y349" s="358" t="s">
        <v>7010</v>
      </c>
      <c r="Z349" s="358" t="s">
        <v>7010</v>
      </c>
      <c r="AA349" s="358" t="s">
        <v>7010</v>
      </c>
      <c r="AB349" s="358" t="s">
        <v>7010</v>
      </c>
      <c r="AC349" s="358"/>
      <c r="AD349" s="374"/>
    </row>
    <row r="350" spans="1:30" ht="20.100000000000001" customHeight="1">
      <c r="A350" s="374" t="s">
        <v>8343</v>
      </c>
      <c r="B350" s="374" t="s">
        <v>198</v>
      </c>
      <c r="C350" s="358" t="s">
        <v>8328</v>
      </c>
      <c r="D350" s="374" t="s">
        <v>1434</v>
      </c>
      <c r="E350" s="527"/>
      <c r="F350" s="443">
        <v>5</v>
      </c>
      <c r="G350" s="444">
        <v>4.3103448275862073</v>
      </c>
      <c r="H350" s="443">
        <v>16</v>
      </c>
      <c r="I350" s="444">
        <v>13.913043478260869</v>
      </c>
      <c r="J350" s="443">
        <v>9</v>
      </c>
      <c r="K350" s="444">
        <f t="shared" ref="K350:K358" si="1">J350/113*100</f>
        <v>7.9646017699115044</v>
      </c>
      <c r="L350" s="443">
        <v>10</v>
      </c>
      <c r="M350" s="444">
        <v>9.433962264150944</v>
      </c>
      <c r="N350" s="471">
        <v>8</v>
      </c>
      <c r="O350" s="465">
        <v>7.4766355140186915</v>
      </c>
      <c r="P350" s="471">
        <v>11</v>
      </c>
      <c r="Q350" s="465">
        <v>9.7345132743362832</v>
      </c>
      <c r="R350" s="471">
        <v>11</v>
      </c>
      <c r="S350" s="465">
        <v>10.185185185185185</v>
      </c>
      <c r="T350" s="471"/>
      <c r="U350" s="465"/>
      <c r="V350" s="527" t="s">
        <v>7010</v>
      </c>
      <c r="W350" s="527" t="s">
        <v>7010</v>
      </c>
      <c r="X350" s="527" t="s">
        <v>7010</v>
      </c>
      <c r="Y350" s="527" t="s">
        <v>7010</v>
      </c>
      <c r="Z350" s="527" t="s">
        <v>7010</v>
      </c>
      <c r="AA350" s="527" t="s">
        <v>7010</v>
      </c>
      <c r="AB350" s="527" t="s">
        <v>7010</v>
      </c>
      <c r="AC350" s="527"/>
      <c r="AD350" s="374"/>
    </row>
    <row r="351" spans="1:30" ht="20.100000000000001" customHeight="1">
      <c r="A351" s="311"/>
      <c r="B351" s="311"/>
      <c r="C351" s="452"/>
      <c r="D351" s="311" t="s">
        <v>1435</v>
      </c>
      <c r="E351" s="526"/>
      <c r="F351" s="531">
        <v>15</v>
      </c>
      <c r="G351" s="314">
        <v>12.931034482758621</v>
      </c>
      <c r="H351" s="356">
        <v>7</v>
      </c>
      <c r="I351" s="314">
        <v>6.0869565217391308</v>
      </c>
      <c r="J351" s="356">
        <v>4</v>
      </c>
      <c r="K351" s="314">
        <f t="shared" si="1"/>
        <v>3.5398230088495577</v>
      </c>
      <c r="L351" s="356">
        <v>8</v>
      </c>
      <c r="M351" s="314">
        <v>7.5471698113207548</v>
      </c>
      <c r="N351" s="315">
        <v>6</v>
      </c>
      <c r="O351" s="316">
        <v>5.6074766355140184</v>
      </c>
      <c r="P351" s="315">
        <v>4</v>
      </c>
      <c r="Q351" s="316">
        <v>3.5398230088495577</v>
      </c>
      <c r="R351" s="315">
        <v>7</v>
      </c>
      <c r="S351" s="316">
        <v>6.4814814814814818</v>
      </c>
      <c r="T351" s="315"/>
      <c r="U351" s="316"/>
      <c r="V351" s="526"/>
      <c r="W351" s="526"/>
      <c r="X351" s="526"/>
      <c r="Y351" s="526"/>
      <c r="Z351" s="526"/>
      <c r="AA351" s="526"/>
      <c r="AB351" s="526"/>
      <c r="AC351" s="526"/>
      <c r="AD351" s="311"/>
    </row>
    <row r="352" spans="1:30" ht="20.100000000000001" customHeight="1">
      <c r="A352" s="311"/>
      <c r="B352" s="311"/>
      <c r="C352" s="452"/>
      <c r="D352" s="311" t="s">
        <v>1436</v>
      </c>
      <c r="E352" s="526"/>
      <c r="F352" s="531">
        <v>4</v>
      </c>
      <c r="G352" s="314">
        <v>3.4482758620689653</v>
      </c>
      <c r="H352" s="356">
        <v>4</v>
      </c>
      <c r="I352" s="314">
        <v>3.4782608695652173</v>
      </c>
      <c r="J352" s="356">
        <v>3</v>
      </c>
      <c r="K352" s="314">
        <f t="shared" si="1"/>
        <v>2.6548672566371683</v>
      </c>
      <c r="L352" s="356">
        <v>5</v>
      </c>
      <c r="M352" s="314">
        <v>4.716981132075472</v>
      </c>
      <c r="N352" s="315">
        <v>6</v>
      </c>
      <c r="O352" s="316">
        <v>5.6074766355140184</v>
      </c>
      <c r="P352" s="315">
        <v>2</v>
      </c>
      <c r="Q352" s="316">
        <v>1.7699115044247788</v>
      </c>
      <c r="R352" s="315">
        <v>2</v>
      </c>
      <c r="S352" s="316">
        <v>1.8518518518518519</v>
      </c>
      <c r="T352" s="315"/>
      <c r="U352" s="316"/>
      <c r="V352" s="526"/>
      <c r="W352" s="526"/>
      <c r="X352" s="526"/>
      <c r="Y352" s="526"/>
      <c r="Z352" s="526"/>
      <c r="AA352" s="526"/>
      <c r="AB352" s="526"/>
      <c r="AC352" s="526"/>
      <c r="AD352" s="311"/>
    </row>
    <row r="353" spans="1:30" ht="20.100000000000001" customHeight="1">
      <c r="A353" s="311"/>
      <c r="B353" s="311"/>
      <c r="C353" s="526"/>
      <c r="D353" s="311" t="s">
        <v>1437</v>
      </c>
      <c r="E353" s="526"/>
      <c r="F353" s="531">
        <v>7</v>
      </c>
      <c r="G353" s="314">
        <v>6.0344827586206895</v>
      </c>
      <c r="H353" s="356">
        <v>3</v>
      </c>
      <c r="I353" s="314">
        <v>2.6086956521739131</v>
      </c>
      <c r="J353" s="356">
        <v>5</v>
      </c>
      <c r="K353" s="314">
        <f t="shared" si="1"/>
        <v>4.4247787610619467</v>
      </c>
      <c r="L353" s="356">
        <v>1</v>
      </c>
      <c r="M353" s="314">
        <v>0.94339622641509435</v>
      </c>
      <c r="N353" s="315">
        <v>7</v>
      </c>
      <c r="O353" s="316">
        <v>6.5420560747663554</v>
      </c>
      <c r="P353" s="315">
        <v>2</v>
      </c>
      <c r="Q353" s="316">
        <v>1.7699115044247788</v>
      </c>
      <c r="R353" s="315">
        <v>5</v>
      </c>
      <c r="S353" s="316">
        <v>4.6296296296296298</v>
      </c>
      <c r="T353" s="315"/>
      <c r="U353" s="316"/>
      <c r="V353" s="526"/>
      <c r="W353" s="526"/>
      <c r="X353" s="526"/>
      <c r="Y353" s="526"/>
      <c r="Z353" s="526"/>
      <c r="AA353" s="526"/>
      <c r="AB353" s="526"/>
      <c r="AC353" s="526"/>
      <c r="AD353" s="311"/>
    </row>
    <row r="354" spans="1:30" ht="20.100000000000001" customHeight="1">
      <c r="A354" s="311"/>
      <c r="B354" s="311"/>
      <c r="C354" s="452"/>
      <c r="D354" s="311" t="s">
        <v>1438</v>
      </c>
      <c r="E354" s="526"/>
      <c r="F354" s="531">
        <v>8</v>
      </c>
      <c r="G354" s="314">
        <v>6.8965517241379306</v>
      </c>
      <c r="H354" s="356">
        <v>3</v>
      </c>
      <c r="I354" s="314">
        <v>2.6086956521739131</v>
      </c>
      <c r="J354" s="356">
        <v>5</v>
      </c>
      <c r="K354" s="314">
        <f t="shared" si="1"/>
        <v>4.4247787610619467</v>
      </c>
      <c r="L354" s="356">
        <v>4</v>
      </c>
      <c r="M354" s="314">
        <v>3.7735849056603774</v>
      </c>
      <c r="N354" s="315">
        <v>6</v>
      </c>
      <c r="O354" s="316">
        <v>5.6074766355140184</v>
      </c>
      <c r="P354" s="315">
        <v>3</v>
      </c>
      <c r="Q354" s="316">
        <v>2.6548672566371683</v>
      </c>
      <c r="R354" s="315">
        <v>3</v>
      </c>
      <c r="S354" s="316">
        <v>2.7777777777777777</v>
      </c>
      <c r="T354" s="315"/>
      <c r="U354" s="316"/>
      <c r="V354" s="452"/>
      <c r="W354" s="452"/>
      <c r="X354" s="452"/>
      <c r="Y354" s="452"/>
      <c r="Z354" s="452"/>
      <c r="AA354" s="452"/>
      <c r="AB354" s="452"/>
      <c r="AC354" s="452"/>
      <c r="AD354" s="311"/>
    </row>
    <row r="355" spans="1:30" ht="20.100000000000001" customHeight="1">
      <c r="A355" s="311"/>
      <c r="B355" s="311"/>
      <c r="C355" s="526"/>
      <c r="D355" s="311" t="s">
        <v>1559</v>
      </c>
      <c r="E355" s="526"/>
      <c r="F355" s="531">
        <v>1</v>
      </c>
      <c r="G355" s="314">
        <v>0.86206896551724133</v>
      </c>
      <c r="H355" s="356">
        <v>2</v>
      </c>
      <c r="I355" s="314">
        <v>1.7391304347826086</v>
      </c>
      <c r="J355" s="356">
        <v>2</v>
      </c>
      <c r="K355" s="314">
        <f t="shared" si="1"/>
        <v>1.7699115044247788</v>
      </c>
      <c r="L355" s="356">
        <v>1</v>
      </c>
      <c r="M355" s="314">
        <v>0.94339622641509435</v>
      </c>
      <c r="N355" s="315"/>
      <c r="O355" s="316"/>
      <c r="P355" s="315">
        <v>2</v>
      </c>
      <c r="Q355" s="316">
        <v>1.7699115044247788</v>
      </c>
      <c r="R355" s="315"/>
      <c r="S355" s="316"/>
      <c r="T355" s="315"/>
      <c r="U355" s="316"/>
      <c r="V355" s="526"/>
      <c r="W355" s="526"/>
      <c r="X355" s="526"/>
      <c r="Y355" s="526"/>
      <c r="Z355" s="526"/>
      <c r="AA355" s="526"/>
      <c r="AB355" s="526"/>
      <c r="AC355" s="526"/>
      <c r="AD355" s="311"/>
    </row>
    <row r="356" spans="1:30" ht="20.100000000000001" customHeight="1">
      <c r="A356" s="311"/>
      <c r="B356" s="311"/>
      <c r="C356" s="526"/>
      <c r="D356" s="311" t="s">
        <v>1560</v>
      </c>
      <c r="E356" s="526"/>
      <c r="F356" s="531">
        <v>3</v>
      </c>
      <c r="G356" s="314">
        <v>2.5862068965517242</v>
      </c>
      <c r="H356" s="356">
        <v>1</v>
      </c>
      <c r="I356" s="314">
        <v>0.86956521739130432</v>
      </c>
      <c r="J356" s="356">
        <v>5</v>
      </c>
      <c r="K356" s="314">
        <f t="shared" si="1"/>
        <v>4.4247787610619467</v>
      </c>
      <c r="L356" s="356"/>
      <c r="M356" s="314"/>
      <c r="N356" s="315">
        <v>1</v>
      </c>
      <c r="O356" s="316">
        <v>0.93457943925233644</v>
      </c>
      <c r="P356" s="315">
        <v>1</v>
      </c>
      <c r="Q356" s="316">
        <v>0.88495575221238942</v>
      </c>
      <c r="R356" s="315">
        <v>1</v>
      </c>
      <c r="S356" s="316">
        <v>0.92592592592592593</v>
      </c>
      <c r="T356" s="315"/>
      <c r="U356" s="316"/>
      <c r="V356" s="526"/>
      <c r="W356" s="526"/>
      <c r="X356" s="526"/>
      <c r="Y356" s="526"/>
      <c r="Z356" s="526"/>
      <c r="AA356" s="526"/>
      <c r="AB356" s="526"/>
      <c r="AC356" s="526"/>
      <c r="AD356" s="311"/>
    </row>
    <row r="357" spans="1:30" ht="20.100000000000001" customHeight="1">
      <c r="A357" s="311"/>
      <c r="B357" s="311"/>
      <c r="C357" s="452"/>
      <c r="D357" s="311" t="s">
        <v>1439</v>
      </c>
      <c r="E357" s="526"/>
      <c r="F357" s="531">
        <v>13</v>
      </c>
      <c r="G357" s="314">
        <v>11.206896551724139</v>
      </c>
      <c r="H357" s="356">
        <v>14</v>
      </c>
      <c r="I357" s="314">
        <v>12.173913043478262</v>
      </c>
      <c r="J357" s="356">
        <v>12</v>
      </c>
      <c r="K357" s="314">
        <f t="shared" si="1"/>
        <v>10.619469026548673</v>
      </c>
      <c r="L357" s="356">
        <v>19</v>
      </c>
      <c r="M357" s="314">
        <v>17.924528301886792</v>
      </c>
      <c r="N357" s="315">
        <v>17</v>
      </c>
      <c r="O357" s="316">
        <v>15.88785046728972</v>
      </c>
      <c r="P357" s="315">
        <v>21</v>
      </c>
      <c r="Q357" s="316">
        <v>18.584070796460178</v>
      </c>
      <c r="R357" s="315">
        <v>23</v>
      </c>
      <c r="S357" s="316">
        <v>21.296296296296298</v>
      </c>
      <c r="T357" s="315"/>
      <c r="U357" s="316"/>
      <c r="V357" s="452"/>
      <c r="W357" s="452"/>
      <c r="X357" s="452"/>
      <c r="Y357" s="452"/>
      <c r="Z357" s="452"/>
      <c r="AA357" s="452"/>
      <c r="AB357" s="452"/>
      <c r="AC357" s="452"/>
      <c r="AD357" s="311"/>
    </row>
    <row r="358" spans="1:30" ht="20.100000000000001" customHeight="1">
      <c r="A358" s="311"/>
      <c r="B358" s="311"/>
      <c r="C358" s="452"/>
      <c r="D358" s="311" t="s">
        <v>1561</v>
      </c>
      <c r="E358" s="526"/>
      <c r="F358" s="531"/>
      <c r="G358" s="314"/>
      <c r="H358" s="356">
        <v>1</v>
      </c>
      <c r="I358" s="314">
        <v>0.86956521739130432</v>
      </c>
      <c r="J358" s="356">
        <v>1</v>
      </c>
      <c r="K358" s="314">
        <f t="shared" si="1"/>
        <v>0.88495575221238942</v>
      </c>
      <c r="L358" s="356"/>
      <c r="M358" s="314"/>
      <c r="N358" s="315"/>
      <c r="O358" s="316"/>
      <c r="P358" s="315"/>
      <c r="Q358" s="316"/>
      <c r="R358" s="315">
        <v>1</v>
      </c>
      <c r="S358" s="316">
        <v>0.92592592592592593</v>
      </c>
      <c r="T358" s="315"/>
      <c r="U358" s="316"/>
      <c r="V358" s="452"/>
      <c r="W358" s="452"/>
      <c r="X358" s="452"/>
      <c r="Y358" s="452"/>
      <c r="Z358" s="452"/>
      <c r="AA358" s="452"/>
      <c r="AB358" s="452"/>
      <c r="AC358" s="452"/>
      <c r="AD358" s="311"/>
    </row>
    <row r="359" spans="1:30" ht="20.100000000000001" customHeight="1">
      <c r="A359" s="311"/>
      <c r="B359" s="311"/>
      <c r="C359" s="526"/>
      <c r="D359" s="311" t="s">
        <v>4360</v>
      </c>
      <c r="E359" s="526"/>
      <c r="F359" s="531"/>
      <c r="G359" s="314"/>
      <c r="H359" s="356"/>
      <c r="I359" s="314"/>
      <c r="J359" s="356"/>
      <c r="K359" s="314"/>
      <c r="L359" s="356"/>
      <c r="M359" s="314"/>
      <c r="N359" s="315">
        <v>1</v>
      </c>
      <c r="O359" s="316">
        <v>0.93457943925233644</v>
      </c>
      <c r="P359" s="315"/>
      <c r="Q359" s="316"/>
      <c r="R359" s="315">
        <v>1</v>
      </c>
      <c r="S359" s="316">
        <v>0.92592592592592593</v>
      </c>
      <c r="T359" s="315"/>
      <c r="U359" s="316"/>
      <c r="V359" s="526"/>
      <c r="W359" s="526"/>
      <c r="X359" s="526"/>
      <c r="Y359" s="526"/>
      <c r="Z359" s="526"/>
      <c r="AA359" s="526"/>
      <c r="AB359" s="526"/>
      <c r="AC359" s="526"/>
      <c r="AD359" s="311"/>
    </row>
    <row r="360" spans="1:30" ht="20.100000000000001" customHeight="1">
      <c r="A360" s="311"/>
      <c r="B360" s="311"/>
      <c r="C360" s="452"/>
      <c r="D360" s="311" t="s">
        <v>4361</v>
      </c>
      <c r="E360" s="526"/>
      <c r="F360" s="531">
        <v>2</v>
      </c>
      <c r="G360" s="314">
        <v>1.7241379310344827</v>
      </c>
      <c r="H360" s="356"/>
      <c r="I360" s="314"/>
      <c r="J360" s="356">
        <v>1</v>
      </c>
      <c r="K360" s="314">
        <f>J360/113*100</f>
        <v>0.88495575221238942</v>
      </c>
      <c r="L360" s="356">
        <v>1</v>
      </c>
      <c r="M360" s="314">
        <v>0.94339622641509435</v>
      </c>
      <c r="N360" s="315">
        <v>1</v>
      </c>
      <c r="O360" s="316">
        <v>0.93457943925233644</v>
      </c>
      <c r="P360" s="315"/>
      <c r="Q360" s="316"/>
      <c r="R360" s="315">
        <v>3</v>
      </c>
      <c r="S360" s="316">
        <v>2.7777777777777777</v>
      </c>
      <c r="T360" s="315"/>
      <c r="U360" s="316"/>
      <c r="V360" s="452"/>
      <c r="W360" s="452"/>
      <c r="X360" s="452"/>
      <c r="Y360" s="452"/>
      <c r="Z360" s="452"/>
      <c r="AA360" s="452"/>
      <c r="AB360" s="452"/>
      <c r="AC360" s="452"/>
      <c r="AD360" s="311"/>
    </row>
    <row r="361" spans="1:30" ht="20.100000000000001" customHeight="1">
      <c r="A361" s="311"/>
      <c r="B361" s="311"/>
      <c r="C361" s="526"/>
      <c r="D361" s="311" t="s">
        <v>4362</v>
      </c>
      <c r="E361" s="526"/>
      <c r="F361" s="531">
        <v>1</v>
      </c>
      <c r="G361" s="314">
        <v>0.86206896551724133</v>
      </c>
      <c r="H361" s="356"/>
      <c r="I361" s="314"/>
      <c r="J361" s="356"/>
      <c r="K361" s="314"/>
      <c r="L361" s="356"/>
      <c r="M361" s="314"/>
      <c r="N361" s="315"/>
      <c r="O361" s="316"/>
      <c r="P361" s="315"/>
      <c r="Q361" s="316"/>
      <c r="R361" s="315"/>
      <c r="S361" s="316"/>
      <c r="T361" s="315"/>
      <c r="U361" s="316"/>
      <c r="V361" s="526"/>
      <c r="W361" s="526"/>
      <c r="X361" s="526"/>
      <c r="Y361" s="526"/>
      <c r="Z361" s="526"/>
      <c r="AA361" s="526"/>
      <c r="AB361" s="526"/>
      <c r="AC361" s="526"/>
      <c r="AD361" s="311"/>
    </row>
    <row r="362" spans="1:30" ht="20.100000000000001" customHeight="1">
      <c r="A362" s="311"/>
      <c r="B362" s="311"/>
      <c r="C362" s="526"/>
      <c r="D362" s="311" t="s">
        <v>4363</v>
      </c>
      <c r="E362" s="526"/>
      <c r="F362" s="531">
        <v>3</v>
      </c>
      <c r="G362" s="314">
        <v>2.5862068965517242</v>
      </c>
      <c r="H362" s="356">
        <v>2</v>
      </c>
      <c r="I362" s="314">
        <v>1.7391304347826086</v>
      </c>
      <c r="J362" s="356">
        <v>1</v>
      </c>
      <c r="K362" s="314">
        <f>J362/113*100</f>
        <v>0.88495575221238942</v>
      </c>
      <c r="L362" s="356"/>
      <c r="M362" s="314"/>
      <c r="N362" s="315">
        <v>2</v>
      </c>
      <c r="O362" s="316">
        <v>1.8691588785046729</v>
      </c>
      <c r="P362" s="315">
        <v>2</v>
      </c>
      <c r="Q362" s="316">
        <v>1.7699115044247788</v>
      </c>
      <c r="R362" s="315">
        <v>1</v>
      </c>
      <c r="S362" s="316">
        <v>0.92592592592592593</v>
      </c>
      <c r="T362" s="315"/>
      <c r="U362" s="316"/>
      <c r="V362" s="526"/>
      <c r="W362" s="526"/>
      <c r="X362" s="526"/>
      <c r="Y362" s="526"/>
      <c r="Z362" s="526"/>
      <c r="AA362" s="526"/>
      <c r="AB362" s="526"/>
      <c r="AC362" s="526"/>
      <c r="AD362" s="311"/>
    </row>
    <row r="363" spans="1:30" ht="20.100000000000001" customHeight="1">
      <c r="A363" s="311"/>
      <c r="B363" s="311"/>
      <c r="C363" s="452"/>
      <c r="D363" s="311" t="s">
        <v>7334</v>
      </c>
      <c r="E363" s="526"/>
      <c r="F363" s="531">
        <v>2</v>
      </c>
      <c r="G363" s="314">
        <v>1.7241379310344827</v>
      </c>
      <c r="H363" s="356">
        <v>6</v>
      </c>
      <c r="I363" s="314">
        <v>5.2173913043478262</v>
      </c>
      <c r="J363" s="356">
        <v>6</v>
      </c>
      <c r="K363" s="314">
        <f>J363/113*100</f>
        <v>5.3097345132743365</v>
      </c>
      <c r="L363" s="356">
        <v>2</v>
      </c>
      <c r="M363" s="314">
        <v>1.8867924528301887</v>
      </c>
      <c r="N363" s="315">
        <v>4</v>
      </c>
      <c r="O363" s="316">
        <v>3.7383177570093458</v>
      </c>
      <c r="P363" s="315">
        <v>6</v>
      </c>
      <c r="Q363" s="316">
        <v>5.3097345132743365</v>
      </c>
      <c r="R363" s="315">
        <v>7</v>
      </c>
      <c r="S363" s="316">
        <v>6.4814814814814818</v>
      </c>
      <c r="T363" s="315"/>
      <c r="U363" s="316"/>
      <c r="V363" s="452"/>
      <c r="W363" s="452"/>
      <c r="X363" s="452"/>
      <c r="Y363" s="452"/>
      <c r="Z363" s="452"/>
      <c r="AA363" s="452"/>
      <c r="AB363" s="452"/>
      <c r="AC363" s="452"/>
      <c r="AD363" s="311"/>
    </row>
    <row r="364" spans="1:30" ht="20.100000000000001" customHeight="1">
      <c r="A364" s="311"/>
      <c r="B364" s="311"/>
      <c r="C364" s="452"/>
      <c r="D364" s="311" t="s">
        <v>4365</v>
      </c>
      <c r="E364" s="526"/>
      <c r="F364" s="531"/>
      <c r="G364" s="314"/>
      <c r="H364" s="356"/>
      <c r="I364" s="314"/>
      <c r="J364" s="356">
        <v>1</v>
      </c>
      <c r="K364" s="314">
        <f>J364/113*100</f>
        <v>0.88495575221238942</v>
      </c>
      <c r="L364" s="356"/>
      <c r="M364" s="314"/>
      <c r="N364" s="315"/>
      <c r="O364" s="316"/>
      <c r="P364" s="315">
        <v>1</v>
      </c>
      <c r="Q364" s="316">
        <v>0.88495575221238942</v>
      </c>
      <c r="R364" s="315"/>
      <c r="S364" s="316"/>
      <c r="T364" s="315"/>
      <c r="U364" s="316"/>
      <c r="V364" s="452"/>
      <c r="W364" s="452"/>
      <c r="X364" s="452"/>
      <c r="Y364" s="452"/>
      <c r="Z364" s="452"/>
      <c r="AA364" s="452"/>
      <c r="AB364" s="452"/>
      <c r="AC364" s="452"/>
      <c r="AD364" s="311"/>
    </row>
    <row r="365" spans="1:30" ht="20.100000000000001" customHeight="1">
      <c r="A365" s="311"/>
      <c r="B365" s="311"/>
      <c r="C365" s="526"/>
      <c r="D365" s="311" t="s">
        <v>4366</v>
      </c>
      <c r="E365" s="526"/>
      <c r="F365" s="531"/>
      <c r="G365" s="314"/>
      <c r="H365" s="356"/>
      <c r="I365" s="314"/>
      <c r="J365" s="356"/>
      <c r="K365" s="314"/>
      <c r="L365" s="356"/>
      <c r="M365" s="314"/>
      <c r="N365" s="315"/>
      <c r="O365" s="316"/>
      <c r="P365" s="315">
        <v>1</v>
      </c>
      <c r="Q365" s="316">
        <v>0.88495575221238942</v>
      </c>
      <c r="R365" s="315"/>
      <c r="S365" s="316"/>
      <c r="T365" s="315"/>
      <c r="U365" s="316"/>
      <c r="V365" s="526"/>
      <c r="W365" s="526"/>
      <c r="X365" s="526"/>
      <c r="Y365" s="526"/>
      <c r="Z365" s="526"/>
      <c r="AA365" s="526"/>
      <c r="AB365" s="526"/>
      <c r="AC365" s="526"/>
      <c r="AD365" s="311"/>
    </row>
    <row r="366" spans="1:30" ht="20.100000000000001" customHeight="1">
      <c r="A366" s="311"/>
      <c r="B366" s="311"/>
      <c r="C366" s="452"/>
      <c r="D366" s="311" t="s">
        <v>4367</v>
      </c>
      <c r="E366" s="526"/>
      <c r="F366" s="531">
        <v>52</v>
      </c>
      <c r="G366" s="314">
        <v>44.827586206896555</v>
      </c>
      <c r="H366" s="356">
        <v>56</v>
      </c>
      <c r="I366" s="314">
        <v>48.695652173913047</v>
      </c>
      <c r="J366" s="356">
        <v>58</v>
      </c>
      <c r="K366" s="314">
        <f>J366/113*100</f>
        <v>51.327433628318587</v>
      </c>
      <c r="L366" s="356">
        <v>55</v>
      </c>
      <c r="M366" s="314">
        <v>51.886792452830186</v>
      </c>
      <c r="N366" s="315">
        <v>48</v>
      </c>
      <c r="O366" s="316">
        <v>44.859813084112147</v>
      </c>
      <c r="P366" s="315">
        <v>57</v>
      </c>
      <c r="Q366" s="316">
        <v>50.442477876106196</v>
      </c>
      <c r="R366" s="315">
        <v>43</v>
      </c>
      <c r="S366" s="316">
        <v>39.814814814814817</v>
      </c>
      <c r="T366" s="315"/>
      <c r="U366" s="316"/>
      <c r="V366" s="452"/>
      <c r="W366" s="452"/>
      <c r="X366" s="452"/>
      <c r="Y366" s="452"/>
      <c r="Z366" s="452"/>
      <c r="AA366" s="452"/>
      <c r="AB366" s="452"/>
      <c r="AC366" s="452"/>
      <c r="AD366" s="311"/>
    </row>
    <row r="367" spans="1:30" ht="20.100000000000001" customHeight="1">
      <c r="A367" s="374" t="s">
        <v>4178</v>
      </c>
      <c r="B367" s="374" t="s">
        <v>199</v>
      </c>
      <c r="C367" s="527" t="s">
        <v>4319</v>
      </c>
      <c r="D367" s="374"/>
      <c r="E367" s="527"/>
      <c r="F367" s="443"/>
      <c r="G367" s="444"/>
      <c r="H367" s="443"/>
      <c r="I367" s="444"/>
      <c r="J367" s="443"/>
      <c r="K367" s="444"/>
      <c r="L367" s="443"/>
      <c r="M367" s="444"/>
      <c r="N367" s="471"/>
      <c r="O367" s="465"/>
      <c r="P367" s="471">
        <v>1</v>
      </c>
      <c r="Q367" s="465">
        <v>100</v>
      </c>
      <c r="R367" s="471"/>
      <c r="S367" s="465"/>
      <c r="T367" s="471"/>
      <c r="U367" s="465"/>
      <c r="V367" s="527" t="s">
        <v>7010</v>
      </c>
      <c r="W367" s="527" t="s">
        <v>7010</v>
      </c>
      <c r="X367" s="527" t="s">
        <v>7010</v>
      </c>
      <c r="Y367" s="527" t="s">
        <v>7010</v>
      </c>
      <c r="Z367" s="527" t="s">
        <v>7010</v>
      </c>
      <c r="AA367" s="527" t="s">
        <v>7010</v>
      </c>
      <c r="AB367" s="527" t="s">
        <v>7010</v>
      </c>
      <c r="AC367" s="527"/>
      <c r="AD367" s="374"/>
    </row>
    <row r="368" spans="1:30" ht="20.100000000000001" customHeight="1">
      <c r="A368" s="374" t="s">
        <v>4179</v>
      </c>
      <c r="B368" s="374" t="s">
        <v>200</v>
      </c>
      <c r="C368" s="358" t="s">
        <v>8328</v>
      </c>
      <c r="D368" s="374" t="s">
        <v>1440</v>
      </c>
      <c r="E368" s="497"/>
      <c r="F368" s="443">
        <v>69</v>
      </c>
      <c r="G368" s="444">
        <v>59.482758620689658</v>
      </c>
      <c r="H368" s="443">
        <v>60</v>
      </c>
      <c r="I368" s="444">
        <v>52.173913043478258</v>
      </c>
      <c r="J368" s="443">
        <v>61</v>
      </c>
      <c r="K368" s="444">
        <f>J368/113*100</f>
        <v>53.982300884955748</v>
      </c>
      <c r="L368" s="443">
        <v>60</v>
      </c>
      <c r="M368" s="444">
        <v>56.6</v>
      </c>
      <c r="N368" s="471">
        <v>67</v>
      </c>
      <c r="O368" s="465">
        <v>62.616822429906541</v>
      </c>
      <c r="P368" s="471">
        <v>72</v>
      </c>
      <c r="Q368" s="465">
        <v>63.716814159292035</v>
      </c>
      <c r="R368" s="471">
        <v>68</v>
      </c>
      <c r="S368" s="465">
        <v>62.962962962962962</v>
      </c>
      <c r="T368" s="471"/>
      <c r="U368" s="465"/>
      <c r="V368" s="358" t="s">
        <v>7010</v>
      </c>
      <c r="W368" s="358" t="s">
        <v>7010</v>
      </c>
      <c r="X368" s="358" t="s">
        <v>7010</v>
      </c>
      <c r="Y368" s="358" t="s">
        <v>7010</v>
      </c>
      <c r="Z368" s="358" t="s">
        <v>7010</v>
      </c>
      <c r="AA368" s="358" t="s">
        <v>7010</v>
      </c>
      <c r="AB368" s="358" t="s">
        <v>7010</v>
      </c>
      <c r="AC368" s="358"/>
      <c r="AD368" s="374"/>
    </row>
    <row r="369" spans="1:30" ht="20.100000000000001" customHeight="1">
      <c r="A369" s="311"/>
      <c r="B369" s="311"/>
      <c r="C369" s="526"/>
      <c r="D369" s="311" t="s">
        <v>1441</v>
      </c>
      <c r="E369" s="205"/>
      <c r="F369" s="531">
        <v>47</v>
      </c>
      <c r="G369" s="314">
        <v>40.517241379310342</v>
      </c>
      <c r="H369" s="356">
        <v>55</v>
      </c>
      <c r="I369" s="314">
        <v>47.826086956521742</v>
      </c>
      <c r="J369" s="356">
        <v>52</v>
      </c>
      <c r="K369" s="314">
        <f>J369/113*100</f>
        <v>46.017699115044245</v>
      </c>
      <c r="L369" s="356">
        <v>46</v>
      </c>
      <c r="M369" s="314">
        <v>43.4</v>
      </c>
      <c r="N369" s="315">
        <v>40</v>
      </c>
      <c r="O369" s="316">
        <v>37.383177570093459</v>
      </c>
      <c r="P369" s="315">
        <v>41</v>
      </c>
      <c r="Q369" s="316">
        <v>36.283185840707965</v>
      </c>
      <c r="R369" s="315">
        <v>40</v>
      </c>
      <c r="S369" s="316">
        <v>37.037037037037038</v>
      </c>
      <c r="T369" s="315"/>
      <c r="U369" s="316"/>
      <c r="V369" s="526"/>
      <c r="W369" s="526"/>
      <c r="X369" s="526"/>
      <c r="Y369" s="526"/>
      <c r="Z369" s="526"/>
      <c r="AA369" s="526"/>
      <c r="AB369" s="526"/>
      <c r="AC369" s="526"/>
      <c r="AD369" s="311"/>
    </row>
    <row r="370" spans="1:30" ht="20.100000000000001" customHeight="1">
      <c r="A370" s="374" t="s">
        <v>4180</v>
      </c>
      <c r="B370" s="374" t="s">
        <v>201</v>
      </c>
      <c r="C370" s="527" t="s">
        <v>8328</v>
      </c>
      <c r="D370" s="374" t="s">
        <v>1440</v>
      </c>
      <c r="E370" s="497"/>
      <c r="F370" s="443">
        <v>32</v>
      </c>
      <c r="G370" s="444">
        <v>50</v>
      </c>
      <c r="H370" s="443">
        <v>42</v>
      </c>
      <c r="I370" s="444">
        <v>71.186440677966104</v>
      </c>
      <c r="J370" s="443">
        <v>27</v>
      </c>
      <c r="K370" s="444">
        <f>J370/55*100</f>
        <v>49.090909090909093</v>
      </c>
      <c r="L370" s="443">
        <v>27</v>
      </c>
      <c r="M370" s="444">
        <v>52.9</v>
      </c>
      <c r="N370" s="471">
        <v>41</v>
      </c>
      <c r="O370" s="465">
        <v>69.491525423728817</v>
      </c>
      <c r="P370" s="471">
        <v>33</v>
      </c>
      <c r="Q370" s="465">
        <v>58.928571428571431</v>
      </c>
      <c r="R370" s="471">
        <v>50</v>
      </c>
      <c r="S370" s="465">
        <v>76.92307692307692</v>
      </c>
      <c r="T370" s="471"/>
      <c r="U370" s="465"/>
      <c r="V370" s="527" t="s">
        <v>7010</v>
      </c>
      <c r="W370" s="527" t="s">
        <v>7010</v>
      </c>
      <c r="X370" s="527" t="s">
        <v>7010</v>
      </c>
      <c r="Y370" s="527" t="s">
        <v>7010</v>
      </c>
      <c r="Z370" s="527" t="s">
        <v>7010</v>
      </c>
      <c r="AA370" s="527" t="s">
        <v>7010</v>
      </c>
      <c r="AB370" s="527" t="s">
        <v>7010</v>
      </c>
      <c r="AC370" s="527"/>
      <c r="AD370" s="374"/>
    </row>
    <row r="371" spans="1:30" ht="20.100000000000001" customHeight="1">
      <c r="A371" s="311"/>
      <c r="B371" s="311"/>
      <c r="C371" s="452" t="s">
        <v>8344</v>
      </c>
      <c r="D371" s="311" t="s">
        <v>1441</v>
      </c>
      <c r="E371" s="205"/>
      <c r="F371" s="531">
        <v>32</v>
      </c>
      <c r="G371" s="314">
        <v>50</v>
      </c>
      <c r="H371" s="356">
        <v>17</v>
      </c>
      <c r="I371" s="314">
        <v>28.8135593220339</v>
      </c>
      <c r="J371" s="356">
        <v>28</v>
      </c>
      <c r="K371" s="314">
        <f>J371/55*100</f>
        <v>50.909090909090907</v>
      </c>
      <c r="L371" s="356">
        <v>24</v>
      </c>
      <c r="M371" s="314">
        <v>47.1</v>
      </c>
      <c r="N371" s="315">
        <v>18</v>
      </c>
      <c r="O371" s="316">
        <v>30.508474576271187</v>
      </c>
      <c r="P371" s="315">
        <v>23</v>
      </c>
      <c r="Q371" s="316">
        <v>41.071428571428569</v>
      </c>
      <c r="R371" s="315">
        <v>15</v>
      </c>
      <c r="S371" s="316">
        <v>23.076923076923077</v>
      </c>
      <c r="T371" s="315"/>
      <c r="U371" s="316"/>
      <c r="V371" s="452"/>
      <c r="W371" s="452"/>
      <c r="X371" s="452"/>
      <c r="Y371" s="452"/>
      <c r="Z371" s="452"/>
      <c r="AA371" s="452"/>
      <c r="AB371" s="452"/>
      <c r="AC371" s="452"/>
      <c r="AD371" s="311"/>
    </row>
    <row r="372" spans="1:30" ht="20.100000000000001" customHeight="1">
      <c r="A372" s="374" t="s">
        <v>4181</v>
      </c>
      <c r="B372" s="374" t="s">
        <v>202</v>
      </c>
      <c r="C372" s="358" t="s">
        <v>8328</v>
      </c>
      <c r="D372" s="374" t="s">
        <v>1853</v>
      </c>
      <c r="E372" s="497" t="s">
        <v>7329</v>
      </c>
      <c r="F372" s="443">
        <v>116</v>
      </c>
      <c r="G372" s="444">
        <v>100</v>
      </c>
      <c r="H372" s="443">
        <v>115</v>
      </c>
      <c r="I372" s="444">
        <v>100</v>
      </c>
      <c r="J372" s="443">
        <v>113</v>
      </c>
      <c r="K372" s="444">
        <v>100</v>
      </c>
      <c r="L372" s="443">
        <v>105</v>
      </c>
      <c r="M372" s="444">
        <v>99.1</v>
      </c>
      <c r="N372" s="471">
        <v>105</v>
      </c>
      <c r="O372" s="465">
        <v>98.130841121495322</v>
      </c>
      <c r="P372" s="471">
        <v>112</v>
      </c>
      <c r="Q372" s="465">
        <v>99.115044247787608</v>
      </c>
      <c r="R372" s="471">
        <v>104</v>
      </c>
      <c r="S372" s="465">
        <v>96.296296296296291</v>
      </c>
      <c r="T372" s="471"/>
      <c r="U372" s="465"/>
      <c r="V372" s="358" t="s">
        <v>7010</v>
      </c>
      <c r="W372" s="358" t="s">
        <v>7010</v>
      </c>
      <c r="X372" s="358" t="s">
        <v>7010</v>
      </c>
      <c r="Y372" s="358" t="s">
        <v>7010</v>
      </c>
      <c r="Z372" s="358" t="s">
        <v>7010</v>
      </c>
      <c r="AA372" s="358" t="s">
        <v>7010</v>
      </c>
      <c r="AB372" s="358" t="s">
        <v>7010</v>
      </c>
      <c r="AC372" s="358"/>
      <c r="AD372" s="374"/>
    </row>
    <row r="373" spans="1:30" ht="20.100000000000001" customHeight="1">
      <c r="A373" s="311"/>
      <c r="B373" s="311"/>
      <c r="C373" s="526"/>
      <c r="D373" s="311" t="s">
        <v>1854</v>
      </c>
      <c r="E373" s="205"/>
      <c r="F373" s="531"/>
      <c r="G373" s="314"/>
      <c r="H373" s="356"/>
      <c r="I373" s="314"/>
      <c r="J373" s="356"/>
      <c r="K373" s="314"/>
      <c r="L373" s="356">
        <v>1</v>
      </c>
      <c r="M373" s="314">
        <v>0.9</v>
      </c>
      <c r="N373" s="315">
        <v>2</v>
      </c>
      <c r="O373" s="316">
        <v>1.8691588785046729</v>
      </c>
      <c r="P373" s="315">
        <v>1</v>
      </c>
      <c r="Q373" s="316">
        <v>0.88495575221238942</v>
      </c>
      <c r="R373" s="315">
        <v>4</v>
      </c>
      <c r="S373" s="316">
        <v>3.7037037037037037</v>
      </c>
      <c r="T373" s="315"/>
      <c r="U373" s="316"/>
      <c r="V373" s="526"/>
      <c r="W373" s="526"/>
      <c r="X373" s="526"/>
      <c r="Y373" s="526"/>
      <c r="Z373" s="526"/>
      <c r="AA373" s="526"/>
      <c r="AB373" s="526"/>
      <c r="AC373" s="526"/>
      <c r="AD373" s="311"/>
    </row>
    <row r="374" spans="1:30" ht="20.100000000000001" customHeight="1">
      <c r="A374" s="311"/>
      <c r="B374" s="311"/>
      <c r="C374" s="452"/>
      <c r="D374" s="311" t="s">
        <v>7205</v>
      </c>
      <c r="E374" s="205"/>
      <c r="F374" s="531"/>
      <c r="G374" s="314"/>
      <c r="H374" s="356"/>
      <c r="I374" s="314"/>
      <c r="J374" s="356"/>
      <c r="K374" s="314"/>
      <c r="L374" s="356"/>
      <c r="M374" s="314"/>
      <c r="N374" s="315"/>
      <c r="O374" s="316"/>
      <c r="P374" s="315"/>
      <c r="Q374" s="316"/>
      <c r="R374" s="315"/>
      <c r="S374" s="316"/>
      <c r="T374" s="315"/>
      <c r="U374" s="316"/>
      <c r="V374" s="452"/>
      <c r="W374" s="452"/>
      <c r="X374" s="452"/>
      <c r="Y374" s="452"/>
      <c r="Z374" s="452"/>
      <c r="AA374" s="452"/>
      <c r="AB374" s="452"/>
      <c r="AC374" s="452"/>
      <c r="AD374" s="311"/>
    </row>
    <row r="375" spans="1:30" ht="20.100000000000001" customHeight="1">
      <c r="A375" s="311"/>
      <c r="B375" s="311"/>
      <c r="C375" s="452"/>
      <c r="D375" s="311" t="s">
        <v>6738</v>
      </c>
      <c r="E375" s="526"/>
      <c r="F375" s="531"/>
      <c r="G375" s="314"/>
      <c r="H375" s="356"/>
      <c r="I375" s="314"/>
      <c r="J375" s="356"/>
      <c r="K375" s="314"/>
      <c r="L375" s="356"/>
      <c r="M375" s="314"/>
      <c r="N375" s="315"/>
      <c r="O375" s="316"/>
      <c r="P375" s="315"/>
      <c r="Q375" s="316"/>
      <c r="R375" s="315"/>
      <c r="S375" s="316"/>
      <c r="T375" s="315"/>
      <c r="U375" s="316"/>
      <c r="V375" s="452"/>
      <c r="W375" s="452"/>
      <c r="X375" s="452"/>
      <c r="Y375" s="452"/>
      <c r="Z375" s="452"/>
      <c r="AA375" s="452"/>
      <c r="AB375" s="452"/>
      <c r="AC375" s="452"/>
      <c r="AD375" s="311"/>
    </row>
    <row r="376" spans="1:30" ht="20.100000000000001" customHeight="1">
      <c r="A376" s="374" t="s">
        <v>4182</v>
      </c>
      <c r="B376" s="374" t="s">
        <v>203</v>
      </c>
      <c r="C376" s="358" t="s">
        <v>4320</v>
      </c>
      <c r="D376" s="492" t="s">
        <v>1442</v>
      </c>
      <c r="E376" s="358"/>
      <c r="F376" s="443"/>
      <c r="G376" s="444"/>
      <c r="H376" s="443"/>
      <c r="I376" s="444"/>
      <c r="J376" s="443"/>
      <c r="K376" s="444"/>
      <c r="L376" s="443"/>
      <c r="M376" s="444"/>
      <c r="N376" s="471">
        <v>2</v>
      </c>
      <c r="O376" s="465">
        <v>100</v>
      </c>
      <c r="P376" s="471"/>
      <c r="Q376" s="465"/>
      <c r="R376" s="471">
        <v>1</v>
      </c>
      <c r="S376" s="465">
        <v>25</v>
      </c>
      <c r="T376" s="471"/>
      <c r="U376" s="465"/>
      <c r="V376" s="358" t="s">
        <v>7010</v>
      </c>
      <c r="W376" s="358" t="s">
        <v>7010</v>
      </c>
      <c r="X376" s="358" t="s">
        <v>7010</v>
      </c>
      <c r="Y376" s="358" t="s">
        <v>7010</v>
      </c>
      <c r="Z376" s="358" t="s">
        <v>7010</v>
      </c>
      <c r="AA376" s="358" t="s">
        <v>7010</v>
      </c>
      <c r="AB376" s="358" t="s">
        <v>7010</v>
      </c>
      <c r="AC376" s="358"/>
      <c r="AD376" s="374"/>
    </row>
    <row r="377" spans="1:30" ht="20.100000000000001" customHeight="1">
      <c r="A377" s="311"/>
      <c r="B377" s="311"/>
      <c r="C377" s="452"/>
      <c r="D377" s="311" t="s">
        <v>1443</v>
      </c>
      <c r="E377" s="452"/>
      <c r="F377" s="531"/>
      <c r="G377" s="314"/>
      <c r="H377" s="356"/>
      <c r="I377" s="314"/>
      <c r="J377" s="356"/>
      <c r="K377" s="314"/>
      <c r="L377" s="356"/>
      <c r="M377" s="314"/>
      <c r="N377" s="315"/>
      <c r="O377" s="316"/>
      <c r="P377" s="315">
        <v>1</v>
      </c>
      <c r="Q377" s="316">
        <v>100</v>
      </c>
      <c r="R377" s="315">
        <v>1</v>
      </c>
      <c r="S377" s="316">
        <v>25</v>
      </c>
      <c r="T377" s="315"/>
      <c r="U377" s="316"/>
      <c r="V377" s="452"/>
      <c r="W377" s="452"/>
      <c r="X377" s="452"/>
      <c r="Y377" s="452"/>
      <c r="Z377" s="452"/>
      <c r="AA377" s="452"/>
      <c r="AB377" s="452"/>
      <c r="AC377" s="452"/>
      <c r="AD377" s="311"/>
    </row>
    <row r="378" spans="1:30" ht="20.100000000000001" customHeight="1">
      <c r="A378" s="311"/>
      <c r="B378" s="311"/>
      <c r="C378" s="452"/>
      <c r="D378" s="311" t="s">
        <v>1681</v>
      </c>
      <c r="E378" s="452"/>
      <c r="F378" s="531"/>
      <c r="G378" s="314"/>
      <c r="H378" s="356"/>
      <c r="I378" s="314"/>
      <c r="J378" s="356"/>
      <c r="K378" s="314"/>
      <c r="L378" s="356"/>
      <c r="M378" s="314"/>
      <c r="N378" s="315"/>
      <c r="O378" s="316"/>
      <c r="P378" s="315"/>
      <c r="Q378" s="316"/>
      <c r="R378" s="315">
        <v>1</v>
      </c>
      <c r="S378" s="316">
        <v>25</v>
      </c>
      <c r="T378" s="315"/>
      <c r="U378" s="316"/>
      <c r="V378" s="452"/>
      <c r="W378" s="452"/>
      <c r="X378" s="452"/>
      <c r="Y378" s="452"/>
      <c r="Z378" s="452"/>
      <c r="AA378" s="452"/>
      <c r="AB378" s="452"/>
      <c r="AC378" s="452"/>
      <c r="AD378" s="311"/>
    </row>
    <row r="379" spans="1:30" ht="20.100000000000001" customHeight="1">
      <c r="A379" s="311"/>
      <c r="B379" s="311"/>
      <c r="C379" s="526"/>
      <c r="D379" s="311" t="s">
        <v>1682</v>
      </c>
      <c r="E379" s="526"/>
      <c r="F379" s="531"/>
      <c r="G379" s="314"/>
      <c r="H379" s="356"/>
      <c r="I379" s="314"/>
      <c r="J379" s="356"/>
      <c r="K379" s="314"/>
      <c r="L379" s="356"/>
      <c r="M379" s="314"/>
      <c r="N379" s="315"/>
      <c r="O379" s="316"/>
      <c r="P379" s="315"/>
      <c r="Q379" s="316"/>
      <c r="R379" s="315"/>
      <c r="S379" s="316"/>
      <c r="T379" s="315"/>
      <c r="U379" s="316"/>
      <c r="V379" s="526"/>
      <c r="W379" s="526"/>
      <c r="X379" s="526"/>
      <c r="Y379" s="526"/>
      <c r="Z379" s="526"/>
      <c r="AA379" s="526"/>
      <c r="AB379" s="526"/>
      <c r="AC379" s="526"/>
      <c r="AD379" s="311"/>
    </row>
    <row r="380" spans="1:30" ht="20.100000000000001" customHeight="1">
      <c r="A380" s="311"/>
      <c r="B380" s="311"/>
      <c r="C380" s="452"/>
      <c r="D380" s="311" t="s">
        <v>1446</v>
      </c>
      <c r="E380" s="452"/>
      <c r="F380" s="531"/>
      <c r="G380" s="314"/>
      <c r="H380" s="356"/>
      <c r="I380" s="314"/>
      <c r="J380" s="356"/>
      <c r="K380" s="314"/>
      <c r="L380" s="356">
        <v>1</v>
      </c>
      <c r="M380" s="314">
        <v>100</v>
      </c>
      <c r="N380" s="315"/>
      <c r="O380" s="316"/>
      <c r="P380" s="315"/>
      <c r="Q380" s="316"/>
      <c r="R380" s="315"/>
      <c r="S380" s="316"/>
      <c r="T380" s="315"/>
      <c r="U380" s="316"/>
      <c r="V380" s="452"/>
      <c r="W380" s="452"/>
      <c r="X380" s="452"/>
      <c r="Y380" s="452"/>
      <c r="Z380" s="452"/>
      <c r="AA380" s="452"/>
      <c r="AB380" s="452"/>
      <c r="AC380" s="452"/>
      <c r="AD380" s="311"/>
    </row>
    <row r="381" spans="1:30" ht="20.100000000000001" customHeight="1">
      <c r="A381" s="311"/>
      <c r="B381" s="311"/>
      <c r="C381" s="452"/>
      <c r="D381" s="311" t="s">
        <v>1447</v>
      </c>
      <c r="E381" s="452"/>
      <c r="F381" s="531"/>
      <c r="G381" s="314"/>
      <c r="H381" s="356"/>
      <c r="I381" s="314"/>
      <c r="J381" s="356"/>
      <c r="K381" s="314"/>
      <c r="L381" s="356"/>
      <c r="M381" s="314"/>
      <c r="N381" s="315"/>
      <c r="O381" s="316"/>
      <c r="P381" s="315"/>
      <c r="Q381" s="316"/>
      <c r="R381" s="315"/>
      <c r="S381" s="316"/>
      <c r="T381" s="315"/>
      <c r="U381" s="316"/>
      <c r="V381" s="452"/>
      <c r="W381" s="452"/>
      <c r="X381" s="452"/>
      <c r="Y381" s="452"/>
      <c r="Z381" s="452"/>
      <c r="AA381" s="452"/>
      <c r="AB381" s="452"/>
      <c r="AC381" s="452"/>
      <c r="AD381" s="311"/>
    </row>
    <row r="382" spans="1:30" ht="20.100000000000001" customHeight="1">
      <c r="A382" s="311"/>
      <c r="B382" s="311"/>
      <c r="C382" s="526"/>
      <c r="D382" s="311" t="s">
        <v>1683</v>
      </c>
      <c r="E382" s="526"/>
      <c r="F382" s="531"/>
      <c r="G382" s="314"/>
      <c r="H382" s="356"/>
      <c r="I382" s="314"/>
      <c r="J382" s="356"/>
      <c r="K382" s="314"/>
      <c r="L382" s="356"/>
      <c r="M382" s="314"/>
      <c r="N382" s="315"/>
      <c r="O382" s="316"/>
      <c r="P382" s="315"/>
      <c r="Q382" s="316"/>
      <c r="R382" s="315"/>
      <c r="S382" s="316"/>
      <c r="T382" s="315"/>
      <c r="U382" s="316"/>
      <c r="V382" s="526"/>
      <c r="W382" s="526"/>
      <c r="X382" s="526"/>
      <c r="Y382" s="526"/>
      <c r="Z382" s="526"/>
      <c r="AA382" s="526"/>
      <c r="AB382" s="526"/>
      <c r="AC382" s="526"/>
      <c r="AD382" s="311"/>
    </row>
    <row r="383" spans="1:30" ht="20.100000000000001" customHeight="1">
      <c r="A383" s="311"/>
      <c r="B383" s="311"/>
      <c r="C383" s="526"/>
      <c r="D383" s="311" t="s">
        <v>1449</v>
      </c>
      <c r="E383" s="526"/>
      <c r="F383" s="531"/>
      <c r="G383" s="314"/>
      <c r="H383" s="356"/>
      <c r="I383" s="314"/>
      <c r="J383" s="356"/>
      <c r="K383" s="314"/>
      <c r="L383" s="356"/>
      <c r="M383" s="314"/>
      <c r="N383" s="315"/>
      <c r="O383" s="316"/>
      <c r="P383" s="315"/>
      <c r="Q383" s="316"/>
      <c r="R383" s="315"/>
      <c r="S383" s="316"/>
      <c r="T383" s="315"/>
      <c r="U383" s="316"/>
      <c r="V383" s="526"/>
      <c r="W383" s="526"/>
      <c r="X383" s="526"/>
      <c r="Y383" s="526"/>
      <c r="Z383" s="526"/>
      <c r="AA383" s="526"/>
      <c r="AB383" s="526"/>
      <c r="AC383" s="526"/>
      <c r="AD383" s="311"/>
    </row>
    <row r="384" spans="1:30" ht="20.100000000000001" customHeight="1">
      <c r="A384" s="311"/>
      <c r="B384" s="311"/>
      <c r="C384" s="452"/>
      <c r="D384" s="311" t="s">
        <v>1450</v>
      </c>
      <c r="E384" s="452"/>
      <c r="F384" s="531"/>
      <c r="G384" s="314"/>
      <c r="H384" s="356"/>
      <c r="I384" s="314"/>
      <c r="J384" s="356"/>
      <c r="K384" s="314"/>
      <c r="L384" s="356"/>
      <c r="M384" s="314"/>
      <c r="N384" s="315"/>
      <c r="O384" s="316"/>
      <c r="P384" s="315"/>
      <c r="Q384" s="316"/>
      <c r="R384" s="315"/>
      <c r="S384" s="316"/>
      <c r="T384" s="315"/>
      <c r="U384" s="316"/>
      <c r="V384" s="452"/>
      <c r="W384" s="452"/>
      <c r="X384" s="452"/>
      <c r="Y384" s="452"/>
      <c r="Z384" s="452"/>
      <c r="AA384" s="452"/>
      <c r="AB384" s="452"/>
      <c r="AC384" s="452"/>
      <c r="AD384" s="311"/>
    </row>
    <row r="385" spans="1:30" ht="20.100000000000001" customHeight="1">
      <c r="A385" s="311"/>
      <c r="B385" s="311"/>
      <c r="C385" s="526"/>
      <c r="D385" s="311" t="s">
        <v>8345</v>
      </c>
      <c r="E385" s="526"/>
      <c r="F385" s="531"/>
      <c r="G385" s="314"/>
      <c r="H385" s="356"/>
      <c r="I385" s="314"/>
      <c r="J385" s="356"/>
      <c r="K385" s="314"/>
      <c r="L385" s="356"/>
      <c r="M385" s="314"/>
      <c r="N385" s="315"/>
      <c r="O385" s="316"/>
      <c r="P385" s="315"/>
      <c r="Q385" s="316"/>
      <c r="R385" s="315"/>
      <c r="S385" s="316"/>
      <c r="T385" s="315"/>
      <c r="U385" s="316"/>
      <c r="V385" s="526"/>
      <c r="W385" s="526"/>
      <c r="X385" s="526"/>
      <c r="Y385" s="526"/>
      <c r="Z385" s="526"/>
      <c r="AA385" s="526"/>
      <c r="AB385" s="526"/>
      <c r="AC385" s="526"/>
      <c r="AD385" s="311"/>
    </row>
    <row r="386" spans="1:30" ht="20.100000000000001" customHeight="1">
      <c r="A386" s="311"/>
      <c r="B386" s="311"/>
      <c r="C386" s="526"/>
      <c r="D386" s="311" t="s">
        <v>8346</v>
      </c>
      <c r="E386" s="526"/>
      <c r="F386" s="531"/>
      <c r="G386" s="314"/>
      <c r="H386" s="356"/>
      <c r="I386" s="314"/>
      <c r="J386" s="356"/>
      <c r="K386" s="314"/>
      <c r="L386" s="356"/>
      <c r="M386" s="314"/>
      <c r="N386" s="315"/>
      <c r="O386" s="316"/>
      <c r="P386" s="315"/>
      <c r="Q386" s="316"/>
      <c r="R386" s="315"/>
      <c r="S386" s="316"/>
      <c r="T386" s="315"/>
      <c r="U386" s="316"/>
      <c r="V386" s="526"/>
      <c r="W386" s="526"/>
      <c r="X386" s="526"/>
      <c r="Y386" s="526"/>
      <c r="Z386" s="526"/>
      <c r="AA386" s="526"/>
      <c r="AB386" s="526"/>
      <c r="AC386" s="526"/>
      <c r="AD386" s="311"/>
    </row>
    <row r="387" spans="1:30" ht="20.100000000000001" customHeight="1">
      <c r="A387" s="311"/>
      <c r="B387" s="311"/>
      <c r="C387" s="526"/>
      <c r="D387" s="311" t="s">
        <v>4370</v>
      </c>
      <c r="E387" s="526"/>
      <c r="F387" s="531"/>
      <c r="G387" s="314"/>
      <c r="H387" s="356"/>
      <c r="I387" s="314"/>
      <c r="J387" s="356"/>
      <c r="K387" s="314"/>
      <c r="L387" s="356"/>
      <c r="M387" s="314"/>
      <c r="N387" s="315"/>
      <c r="O387" s="316"/>
      <c r="P387" s="315"/>
      <c r="Q387" s="316"/>
      <c r="R387" s="315"/>
      <c r="S387" s="316"/>
      <c r="T387" s="315"/>
      <c r="U387" s="316"/>
      <c r="V387" s="526"/>
      <c r="W387" s="526"/>
      <c r="X387" s="526"/>
      <c r="Y387" s="526"/>
      <c r="Z387" s="526"/>
      <c r="AA387" s="526"/>
      <c r="AB387" s="526"/>
      <c r="AC387" s="526"/>
      <c r="AD387" s="311"/>
    </row>
    <row r="388" spans="1:30" ht="20.100000000000001" customHeight="1">
      <c r="A388" s="311"/>
      <c r="B388" s="311"/>
      <c r="C388" s="526"/>
      <c r="D388" s="311" t="s">
        <v>4371</v>
      </c>
      <c r="E388" s="526"/>
      <c r="F388" s="531"/>
      <c r="G388" s="314"/>
      <c r="H388" s="356"/>
      <c r="I388" s="314"/>
      <c r="J388" s="356"/>
      <c r="K388" s="314"/>
      <c r="L388" s="356"/>
      <c r="M388" s="314"/>
      <c r="N388" s="315"/>
      <c r="O388" s="316"/>
      <c r="P388" s="315"/>
      <c r="Q388" s="316"/>
      <c r="R388" s="315">
        <v>1</v>
      </c>
      <c r="S388" s="316">
        <v>25</v>
      </c>
      <c r="T388" s="315"/>
      <c r="U388" s="316"/>
      <c r="V388" s="526"/>
      <c r="W388" s="526"/>
      <c r="X388" s="526"/>
      <c r="Y388" s="526"/>
      <c r="Z388" s="526"/>
      <c r="AA388" s="526"/>
      <c r="AB388" s="526"/>
      <c r="AC388" s="526"/>
      <c r="AD388" s="311"/>
    </row>
    <row r="389" spans="1:30" ht="20.100000000000001" customHeight="1">
      <c r="A389" s="311"/>
      <c r="B389" s="311"/>
      <c r="C389" s="526"/>
      <c r="D389" s="311" t="s">
        <v>8347</v>
      </c>
      <c r="E389" s="526"/>
      <c r="F389" s="531"/>
      <c r="G389" s="314"/>
      <c r="H389" s="356"/>
      <c r="I389" s="314"/>
      <c r="J389" s="356"/>
      <c r="K389" s="314"/>
      <c r="L389" s="356"/>
      <c r="M389" s="314"/>
      <c r="N389" s="315"/>
      <c r="O389" s="316"/>
      <c r="P389" s="315"/>
      <c r="Q389" s="316"/>
      <c r="R389" s="315"/>
      <c r="S389" s="316"/>
      <c r="T389" s="315"/>
      <c r="U389" s="316"/>
      <c r="V389" s="526"/>
      <c r="W389" s="526"/>
      <c r="X389" s="526"/>
      <c r="Y389" s="526"/>
      <c r="Z389" s="526"/>
      <c r="AA389" s="526"/>
      <c r="AB389" s="526"/>
      <c r="AC389" s="526"/>
      <c r="AD389" s="311"/>
    </row>
    <row r="390" spans="1:30" ht="20.100000000000001" customHeight="1">
      <c r="A390" s="311"/>
      <c r="B390" s="311"/>
      <c r="C390" s="526"/>
      <c r="D390" s="311" t="s">
        <v>8348</v>
      </c>
      <c r="E390" s="526"/>
      <c r="F390" s="531"/>
      <c r="G390" s="314"/>
      <c r="H390" s="356"/>
      <c r="I390" s="314"/>
      <c r="J390" s="356"/>
      <c r="K390" s="314"/>
      <c r="L390" s="356"/>
      <c r="M390" s="314"/>
      <c r="N390" s="315"/>
      <c r="O390" s="316"/>
      <c r="P390" s="315"/>
      <c r="Q390" s="316"/>
      <c r="R390" s="315"/>
      <c r="S390" s="316"/>
      <c r="T390" s="315"/>
      <c r="U390" s="316"/>
      <c r="V390" s="526"/>
      <c r="W390" s="526"/>
      <c r="X390" s="526"/>
      <c r="Y390" s="526"/>
      <c r="Z390" s="526"/>
      <c r="AA390" s="526"/>
      <c r="AB390" s="526"/>
      <c r="AC390" s="526"/>
      <c r="AD390" s="311"/>
    </row>
    <row r="391" spans="1:30" ht="20.100000000000001" customHeight="1">
      <c r="A391" s="311"/>
      <c r="B391" s="311"/>
      <c r="C391" s="526"/>
      <c r="D391" s="311" t="s">
        <v>4366</v>
      </c>
      <c r="E391" s="526"/>
      <c r="F391" s="531"/>
      <c r="G391" s="314"/>
      <c r="H391" s="356"/>
      <c r="I391" s="314"/>
      <c r="J391" s="356"/>
      <c r="K391" s="314"/>
      <c r="L391" s="356"/>
      <c r="M391" s="314"/>
      <c r="N391" s="315"/>
      <c r="O391" s="316"/>
      <c r="P391" s="315"/>
      <c r="Q391" s="316"/>
      <c r="R391" s="315"/>
      <c r="S391" s="316"/>
      <c r="T391" s="315"/>
      <c r="U391" s="316"/>
      <c r="V391" s="526"/>
      <c r="W391" s="526"/>
      <c r="X391" s="526"/>
      <c r="Y391" s="526"/>
      <c r="Z391" s="526"/>
      <c r="AA391" s="526"/>
      <c r="AB391" s="526"/>
      <c r="AC391" s="526"/>
      <c r="AD391" s="311"/>
    </row>
    <row r="392" spans="1:30" ht="20.100000000000001" customHeight="1">
      <c r="A392" s="311"/>
      <c r="B392" s="311"/>
      <c r="C392" s="452"/>
      <c r="D392" s="311" t="s">
        <v>4367</v>
      </c>
      <c r="E392" s="526"/>
      <c r="F392" s="531"/>
      <c r="G392" s="314"/>
      <c r="H392" s="356"/>
      <c r="I392" s="314"/>
      <c r="J392" s="356"/>
      <c r="K392" s="314"/>
      <c r="L392" s="356"/>
      <c r="M392" s="314"/>
      <c r="N392" s="315"/>
      <c r="O392" s="316"/>
      <c r="P392" s="315"/>
      <c r="Q392" s="316"/>
      <c r="R392" s="315"/>
      <c r="S392" s="316"/>
      <c r="T392" s="315"/>
      <c r="U392" s="316"/>
      <c r="V392" s="526"/>
      <c r="W392" s="452"/>
      <c r="X392" s="452"/>
      <c r="Y392" s="452"/>
      <c r="Z392" s="452"/>
      <c r="AA392" s="452"/>
      <c r="AB392" s="452"/>
      <c r="AC392" s="452"/>
      <c r="AD392" s="311"/>
    </row>
    <row r="393" spans="1:30" ht="20.100000000000001" customHeight="1">
      <c r="A393" s="374" t="s">
        <v>4183</v>
      </c>
      <c r="B393" s="374" t="s">
        <v>658</v>
      </c>
      <c r="C393" s="358" t="s">
        <v>4321</v>
      </c>
      <c r="D393" s="374"/>
      <c r="E393" s="358"/>
      <c r="F393" s="443"/>
      <c r="G393" s="444"/>
      <c r="H393" s="443"/>
      <c r="I393" s="444"/>
      <c r="J393" s="443"/>
      <c r="K393" s="444"/>
      <c r="L393" s="443"/>
      <c r="M393" s="444"/>
      <c r="N393" s="471"/>
      <c r="O393" s="465"/>
      <c r="P393" s="471"/>
      <c r="Q393" s="465"/>
      <c r="R393" s="471"/>
      <c r="S393" s="465"/>
      <c r="T393" s="471"/>
      <c r="U393" s="465"/>
      <c r="V393" s="527" t="s">
        <v>7010</v>
      </c>
      <c r="W393" s="358" t="s">
        <v>7010</v>
      </c>
      <c r="X393" s="358" t="s">
        <v>7010</v>
      </c>
      <c r="Y393" s="358" t="s">
        <v>7010</v>
      </c>
      <c r="Z393" s="358" t="s">
        <v>7010</v>
      </c>
      <c r="AA393" s="358" t="s">
        <v>7010</v>
      </c>
      <c r="AB393" s="358" t="s">
        <v>7010</v>
      </c>
      <c r="AC393" s="358"/>
      <c r="AD393" s="374"/>
    </row>
    <row r="394" spans="1:30" ht="20.100000000000001" customHeight="1">
      <c r="A394" s="374" t="s">
        <v>8349</v>
      </c>
      <c r="B394" s="374" t="s">
        <v>659</v>
      </c>
      <c r="C394" s="358" t="s">
        <v>4320</v>
      </c>
      <c r="D394" s="492" t="s">
        <v>1442</v>
      </c>
      <c r="E394" s="358"/>
      <c r="F394" s="443"/>
      <c r="G394" s="444"/>
      <c r="H394" s="443"/>
      <c r="I394" s="444"/>
      <c r="J394" s="443"/>
      <c r="K394" s="444"/>
      <c r="L394" s="443"/>
      <c r="M394" s="444"/>
      <c r="N394" s="471"/>
      <c r="O394" s="465"/>
      <c r="P394" s="471"/>
      <c r="Q394" s="465"/>
      <c r="R394" s="471"/>
      <c r="S394" s="465"/>
      <c r="T394" s="471"/>
      <c r="U394" s="465"/>
      <c r="V394" s="527" t="s">
        <v>7010</v>
      </c>
      <c r="W394" s="358" t="s">
        <v>7010</v>
      </c>
      <c r="X394" s="358" t="s">
        <v>7010</v>
      </c>
      <c r="Y394" s="358" t="s">
        <v>7010</v>
      </c>
      <c r="Z394" s="358" t="s">
        <v>7010</v>
      </c>
      <c r="AA394" s="358" t="s">
        <v>7010</v>
      </c>
      <c r="AB394" s="358" t="s">
        <v>7010</v>
      </c>
      <c r="AC394" s="358"/>
      <c r="AD394" s="374"/>
    </row>
    <row r="395" spans="1:30" ht="20.100000000000001" customHeight="1">
      <c r="A395" s="311"/>
      <c r="B395" s="311"/>
      <c r="C395" s="452"/>
      <c r="D395" s="311" t="s">
        <v>1443</v>
      </c>
      <c r="E395" s="452"/>
      <c r="F395" s="531"/>
      <c r="G395" s="314"/>
      <c r="H395" s="356"/>
      <c r="I395" s="314"/>
      <c r="J395" s="356"/>
      <c r="K395" s="314"/>
      <c r="L395" s="356"/>
      <c r="M395" s="314"/>
      <c r="N395" s="315">
        <v>1</v>
      </c>
      <c r="O395" s="316">
        <v>50</v>
      </c>
      <c r="P395" s="315"/>
      <c r="Q395" s="316"/>
      <c r="R395" s="315">
        <v>1</v>
      </c>
      <c r="S395" s="316">
        <v>25</v>
      </c>
      <c r="T395" s="315"/>
      <c r="U395" s="316"/>
      <c r="V395" s="526"/>
      <c r="W395" s="452"/>
      <c r="X395" s="452"/>
      <c r="Y395" s="452"/>
      <c r="Z395" s="452"/>
      <c r="AA395" s="452"/>
      <c r="AB395" s="452"/>
      <c r="AC395" s="452"/>
      <c r="AD395" s="311"/>
    </row>
    <row r="396" spans="1:30" ht="20.100000000000001" customHeight="1">
      <c r="A396" s="311"/>
      <c r="B396" s="311"/>
      <c r="C396" s="452"/>
      <c r="D396" s="311" t="s">
        <v>1681</v>
      </c>
      <c r="E396" s="452"/>
      <c r="F396" s="531"/>
      <c r="G396" s="314"/>
      <c r="H396" s="356"/>
      <c r="I396" s="314"/>
      <c r="J396" s="356"/>
      <c r="K396" s="314"/>
      <c r="L396" s="356"/>
      <c r="M396" s="314"/>
      <c r="N396" s="315"/>
      <c r="O396" s="316"/>
      <c r="P396" s="315"/>
      <c r="Q396" s="316"/>
      <c r="R396" s="315"/>
      <c r="S396" s="316"/>
      <c r="T396" s="315"/>
      <c r="U396" s="316"/>
      <c r="V396" s="526"/>
      <c r="W396" s="452"/>
      <c r="X396" s="452"/>
      <c r="Y396" s="452"/>
      <c r="Z396" s="452"/>
      <c r="AA396" s="452"/>
      <c r="AB396" s="452"/>
      <c r="AC396" s="452"/>
      <c r="AD396" s="311"/>
    </row>
    <row r="397" spans="1:30" ht="20.100000000000001" customHeight="1">
      <c r="A397" s="311"/>
      <c r="B397" s="311"/>
      <c r="C397" s="526"/>
      <c r="D397" s="311" t="s">
        <v>1682</v>
      </c>
      <c r="E397" s="526"/>
      <c r="F397" s="531"/>
      <c r="G397" s="314"/>
      <c r="H397" s="356"/>
      <c r="I397" s="314"/>
      <c r="J397" s="356"/>
      <c r="K397" s="314"/>
      <c r="L397" s="356"/>
      <c r="M397" s="314"/>
      <c r="N397" s="315"/>
      <c r="O397" s="316"/>
      <c r="P397" s="315"/>
      <c r="Q397" s="316"/>
      <c r="R397" s="315"/>
      <c r="S397" s="316"/>
      <c r="T397" s="315"/>
      <c r="U397" s="316"/>
      <c r="V397" s="526"/>
      <c r="W397" s="526"/>
      <c r="X397" s="526"/>
      <c r="Y397" s="526"/>
      <c r="Z397" s="526"/>
      <c r="AA397" s="526"/>
      <c r="AB397" s="526"/>
      <c r="AC397" s="526"/>
      <c r="AD397" s="311"/>
    </row>
    <row r="398" spans="1:30" ht="20.100000000000001" customHeight="1">
      <c r="A398" s="311"/>
      <c r="B398" s="311"/>
      <c r="C398" s="526"/>
      <c r="D398" s="311" t="s">
        <v>1446</v>
      </c>
      <c r="E398" s="526"/>
      <c r="F398" s="531"/>
      <c r="G398" s="314"/>
      <c r="H398" s="356"/>
      <c r="I398" s="314"/>
      <c r="J398" s="356"/>
      <c r="K398" s="314"/>
      <c r="L398" s="356"/>
      <c r="M398" s="314"/>
      <c r="N398" s="315"/>
      <c r="O398" s="316"/>
      <c r="P398" s="315"/>
      <c r="Q398" s="316"/>
      <c r="R398" s="315">
        <v>1</v>
      </c>
      <c r="S398" s="316">
        <v>25</v>
      </c>
      <c r="T398" s="315"/>
      <c r="U398" s="316"/>
      <c r="V398" s="526"/>
      <c r="W398" s="526"/>
      <c r="X398" s="526"/>
      <c r="Y398" s="526"/>
      <c r="Z398" s="526"/>
      <c r="AA398" s="526"/>
      <c r="AB398" s="526"/>
      <c r="AC398" s="526"/>
      <c r="AD398" s="311"/>
    </row>
    <row r="399" spans="1:30" ht="20.100000000000001" customHeight="1">
      <c r="A399" s="311"/>
      <c r="B399" s="311"/>
      <c r="C399" s="526"/>
      <c r="D399" s="311" t="s">
        <v>1447</v>
      </c>
      <c r="E399" s="526"/>
      <c r="F399" s="531"/>
      <c r="G399" s="314"/>
      <c r="H399" s="356"/>
      <c r="I399" s="314"/>
      <c r="J399" s="356"/>
      <c r="K399" s="314"/>
      <c r="L399" s="356"/>
      <c r="M399" s="314"/>
      <c r="N399" s="315"/>
      <c r="O399" s="316"/>
      <c r="P399" s="315">
        <v>1</v>
      </c>
      <c r="Q399" s="316">
        <v>100</v>
      </c>
      <c r="R399" s="315">
        <v>1</v>
      </c>
      <c r="S399" s="316">
        <v>25</v>
      </c>
      <c r="T399" s="315"/>
      <c r="U399" s="316"/>
      <c r="V399" s="526"/>
      <c r="W399" s="526"/>
      <c r="X399" s="526"/>
      <c r="Y399" s="526"/>
      <c r="Z399" s="526"/>
      <c r="AA399" s="526"/>
      <c r="AB399" s="526"/>
      <c r="AC399" s="526"/>
      <c r="AD399" s="311"/>
    </row>
    <row r="400" spans="1:30" ht="20.100000000000001" customHeight="1">
      <c r="A400" s="311"/>
      <c r="B400" s="311"/>
      <c r="C400" s="526"/>
      <c r="D400" s="311" t="s">
        <v>1683</v>
      </c>
      <c r="E400" s="526"/>
      <c r="F400" s="531"/>
      <c r="G400" s="314"/>
      <c r="H400" s="356"/>
      <c r="I400" s="314"/>
      <c r="J400" s="356"/>
      <c r="K400" s="314"/>
      <c r="L400" s="356"/>
      <c r="M400" s="314"/>
      <c r="N400" s="315"/>
      <c r="O400" s="316"/>
      <c r="P400" s="315"/>
      <c r="Q400" s="316"/>
      <c r="R400" s="315"/>
      <c r="S400" s="316"/>
      <c r="T400" s="315"/>
      <c r="U400" s="316"/>
      <c r="V400" s="526"/>
      <c r="W400" s="526"/>
      <c r="X400" s="526"/>
      <c r="Y400" s="526"/>
      <c r="Z400" s="526"/>
      <c r="AA400" s="526"/>
      <c r="AB400" s="526"/>
      <c r="AC400" s="526"/>
      <c r="AD400" s="311"/>
    </row>
    <row r="401" spans="1:30" ht="20.100000000000001" customHeight="1">
      <c r="A401" s="311"/>
      <c r="B401" s="311"/>
      <c r="C401" s="526"/>
      <c r="D401" s="311" t="s">
        <v>1449</v>
      </c>
      <c r="E401" s="526"/>
      <c r="F401" s="531"/>
      <c r="G401" s="314"/>
      <c r="H401" s="356"/>
      <c r="I401" s="314"/>
      <c r="J401" s="356"/>
      <c r="K401" s="314"/>
      <c r="L401" s="356"/>
      <c r="M401" s="314"/>
      <c r="N401" s="315"/>
      <c r="O401" s="316"/>
      <c r="P401" s="315"/>
      <c r="Q401" s="316"/>
      <c r="R401" s="315"/>
      <c r="S401" s="316"/>
      <c r="T401" s="315"/>
      <c r="U401" s="316"/>
      <c r="V401" s="526"/>
      <c r="W401" s="526"/>
      <c r="X401" s="526"/>
      <c r="Y401" s="526"/>
      <c r="Z401" s="526"/>
      <c r="AA401" s="526"/>
      <c r="AB401" s="526"/>
      <c r="AC401" s="526"/>
      <c r="AD401" s="311"/>
    </row>
    <row r="402" spans="1:30" ht="20.100000000000001" customHeight="1">
      <c r="A402" s="311"/>
      <c r="B402" s="311"/>
      <c r="C402" s="526"/>
      <c r="D402" s="311" t="s">
        <v>1450</v>
      </c>
      <c r="E402" s="526"/>
      <c r="F402" s="531"/>
      <c r="G402" s="314"/>
      <c r="H402" s="356"/>
      <c r="I402" s="314"/>
      <c r="J402" s="356"/>
      <c r="K402" s="314"/>
      <c r="L402" s="356"/>
      <c r="M402" s="314"/>
      <c r="N402" s="315"/>
      <c r="O402" s="316"/>
      <c r="P402" s="315"/>
      <c r="Q402" s="316"/>
      <c r="R402" s="315"/>
      <c r="S402" s="316"/>
      <c r="T402" s="315"/>
      <c r="U402" s="316"/>
      <c r="V402" s="526"/>
      <c r="W402" s="526"/>
      <c r="X402" s="526"/>
      <c r="Y402" s="526"/>
      <c r="Z402" s="526"/>
      <c r="AA402" s="526"/>
      <c r="AB402" s="526"/>
      <c r="AC402" s="526"/>
      <c r="AD402" s="311"/>
    </row>
    <row r="403" spans="1:30" ht="20.100000000000001" customHeight="1">
      <c r="A403" s="311"/>
      <c r="B403" s="311"/>
      <c r="C403" s="452"/>
      <c r="D403" s="311" t="s">
        <v>8345</v>
      </c>
      <c r="E403" s="452"/>
      <c r="F403" s="531"/>
      <c r="G403" s="314"/>
      <c r="H403" s="356"/>
      <c r="I403" s="314"/>
      <c r="J403" s="356"/>
      <c r="K403" s="314"/>
      <c r="L403" s="356"/>
      <c r="M403" s="314"/>
      <c r="N403" s="315"/>
      <c r="O403" s="316"/>
      <c r="P403" s="315"/>
      <c r="Q403" s="316"/>
      <c r="R403" s="315"/>
      <c r="S403" s="316"/>
      <c r="T403" s="315"/>
      <c r="U403" s="316"/>
      <c r="V403" s="526"/>
      <c r="W403" s="452"/>
      <c r="X403" s="452"/>
      <c r="Y403" s="452"/>
      <c r="Z403" s="452"/>
      <c r="AA403" s="452"/>
      <c r="AB403" s="452"/>
      <c r="AC403" s="452"/>
      <c r="AD403" s="311"/>
    </row>
    <row r="404" spans="1:30" ht="20.100000000000001" customHeight="1">
      <c r="A404" s="311"/>
      <c r="B404" s="311"/>
      <c r="C404" s="526"/>
      <c r="D404" s="311" t="s">
        <v>8346</v>
      </c>
      <c r="E404" s="526"/>
      <c r="F404" s="531"/>
      <c r="G404" s="314"/>
      <c r="H404" s="356"/>
      <c r="I404" s="314"/>
      <c r="J404" s="356"/>
      <c r="K404" s="314"/>
      <c r="L404" s="356"/>
      <c r="M404" s="314"/>
      <c r="N404" s="315"/>
      <c r="O404" s="316"/>
      <c r="P404" s="315"/>
      <c r="Q404" s="316"/>
      <c r="R404" s="315"/>
      <c r="S404" s="316"/>
      <c r="T404" s="315"/>
      <c r="U404" s="316"/>
      <c r="V404" s="526"/>
      <c r="W404" s="526"/>
      <c r="X404" s="526"/>
      <c r="Y404" s="526"/>
      <c r="Z404" s="526"/>
      <c r="AA404" s="526"/>
      <c r="AB404" s="526"/>
      <c r="AC404" s="526"/>
      <c r="AD404" s="311"/>
    </row>
    <row r="405" spans="1:30" ht="20.100000000000001" customHeight="1">
      <c r="A405" s="311"/>
      <c r="B405" s="311"/>
      <c r="C405" s="526"/>
      <c r="D405" s="311" t="s">
        <v>4370</v>
      </c>
      <c r="E405" s="526"/>
      <c r="F405" s="531"/>
      <c r="G405" s="314"/>
      <c r="H405" s="356"/>
      <c r="I405" s="314"/>
      <c r="J405" s="356"/>
      <c r="K405" s="314"/>
      <c r="L405" s="356"/>
      <c r="M405" s="314"/>
      <c r="N405" s="315"/>
      <c r="O405" s="316"/>
      <c r="P405" s="315"/>
      <c r="Q405" s="316"/>
      <c r="R405" s="315"/>
      <c r="S405" s="316"/>
      <c r="T405" s="315"/>
      <c r="U405" s="316"/>
      <c r="V405" s="526"/>
      <c r="W405" s="526"/>
      <c r="X405" s="526"/>
      <c r="Y405" s="526"/>
      <c r="Z405" s="526"/>
      <c r="AA405" s="526"/>
      <c r="AB405" s="526"/>
      <c r="AC405" s="526"/>
      <c r="AD405" s="311"/>
    </row>
    <row r="406" spans="1:30" ht="20.100000000000001" customHeight="1">
      <c r="A406" s="311"/>
      <c r="B406" s="311"/>
      <c r="C406" s="526"/>
      <c r="D406" s="311" t="s">
        <v>4371</v>
      </c>
      <c r="E406" s="526"/>
      <c r="F406" s="531"/>
      <c r="G406" s="314"/>
      <c r="H406" s="356"/>
      <c r="I406" s="314"/>
      <c r="J406" s="356"/>
      <c r="K406" s="314"/>
      <c r="L406" s="356"/>
      <c r="M406" s="314"/>
      <c r="N406" s="315"/>
      <c r="O406" s="316"/>
      <c r="P406" s="315"/>
      <c r="Q406" s="316"/>
      <c r="R406" s="315"/>
      <c r="S406" s="316"/>
      <c r="T406" s="315"/>
      <c r="U406" s="316"/>
      <c r="V406" s="526"/>
      <c r="W406" s="526"/>
      <c r="X406" s="526"/>
      <c r="Y406" s="526"/>
      <c r="Z406" s="526"/>
      <c r="AA406" s="526"/>
      <c r="AB406" s="526"/>
      <c r="AC406" s="526"/>
      <c r="AD406" s="311"/>
    </row>
    <row r="407" spans="1:30" ht="20.100000000000001" customHeight="1">
      <c r="A407" s="311"/>
      <c r="B407" s="311"/>
      <c r="C407" s="452"/>
      <c r="D407" s="311" t="s">
        <v>8347</v>
      </c>
      <c r="E407" s="452"/>
      <c r="F407" s="531"/>
      <c r="G407" s="314"/>
      <c r="H407" s="356"/>
      <c r="I407" s="314"/>
      <c r="J407" s="356"/>
      <c r="K407" s="314"/>
      <c r="L407" s="356"/>
      <c r="M407" s="314"/>
      <c r="N407" s="315"/>
      <c r="O407" s="316"/>
      <c r="P407" s="315"/>
      <c r="Q407" s="316"/>
      <c r="R407" s="315">
        <v>1</v>
      </c>
      <c r="S407" s="316">
        <v>25</v>
      </c>
      <c r="T407" s="315"/>
      <c r="U407" s="316"/>
      <c r="V407" s="526"/>
      <c r="W407" s="452"/>
      <c r="X407" s="452"/>
      <c r="Y407" s="452"/>
      <c r="Z407" s="452"/>
      <c r="AA407" s="452"/>
      <c r="AB407" s="452"/>
      <c r="AC407" s="452"/>
      <c r="AD407" s="311"/>
    </row>
    <row r="408" spans="1:30" ht="20.100000000000001" customHeight="1">
      <c r="A408" s="311"/>
      <c r="B408" s="311"/>
      <c r="C408" s="526"/>
      <c r="D408" s="311" t="s">
        <v>8348</v>
      </c>
      <c r="E408" s="526"/>
      <c r="F408" s="531"/>
      <c r="G408" s="314"/>
      <c r="H408" s="356"/>
      <c r="I408" s="314"/>
      <c r="J408" s="356"/>
      <c r="K408" s="314"/>
      <c r="L408" s="356"/>
      <c r="M408" s="314"/>
      <c r="N408" s="315"/>
      <c r="O408" s="316"/>
      <c r="P408" s="315"/>
      <c r="Q408" s="316"/>
      <c r="R408" s="315"/>
      <c r="S408" s="316"/>
      <c r="T408" s="315"/>
      <c r="U408" s="316"/>
      <c r="V408" s="526"/>
      <c r="W408" s="526"/>
      <c r="X408" s="526"/>
      <c r="Y408" s="526"/>
      <c r="Z408" s="526"/>
      <c r="AA408" s="526"/>
      <c r="AB408" s="526"/>
      <c r="AC408" s="526"/>
      <c r="AD408" s="311"/>
    </row>
    <row r="409" spans="1:30" ht="20.100000000000001" customHeight="1">
      <c r="A409" s="311"/>
      <c r="B409" s="311"/>
      <c r="C409" s="526"/>
      <c r="D409" s="311" t="s">
        <v>4366</v>
      </c>
      <c r="E409" s="526"/>
      <c r="F409" s="531"/>
      <c r="G409" s="314"/>
      <c r="H409" s="356"/>
      <c r="I409" s="314"/>
      <c r="J409" s="356"/>
      <c r="K409" s="314"/>
      <c r="L409" s="356"/>
      <c r="M409" s="314"/>
      <c r="N409" s="315"/>
      <c r="O409" s="316"/>
      <c r="P409" s="315"/>
      <c r="Q409" s="316"/>
      <c r="R409" s="315"/>
      <c r="S409" s="316"/>
      <c r="T409" s="315"/>
      <c r="U409" s="316"/>
      <c r="V409" s="526"/>
      <c r="W409" s="526"/>
      <c r="X409" s="526"/>
      <c r="Y409" s="526"/>
      <c r="Z409" s="526"/>
      <c r="AA409" s="526"/>
      <c r="AB409" s="526"/>
      <c r="AC409" s="526"/>
      <c r="AD409" s="311"/>
    </row>
    <row r="410" spans="1:30" ht="20.100000000000001" customHeight="1">
      <c r="A410" s="311"/>
      <c r="B410" s="311"/>
      <c r="C410" s="452"/>
      <c r="D410" s="311" t="s">
        <v>4367</v>
      </c>
      <c r="E410" s="452"/>
      <c r="F410" s="531"/>
      <c r="G410" s="314"/>
      <c r="H410" s="356"/>
      <c r="I410" s="314"/>
      <c r="J410" s="356"/>
      <c r="K410" s="314"/>
      <c r="L410" s="356">
        <v>1</v>
      </c>
      <c r="M410" s="314">
        <v>100</v>
      </c>
      <c r="N410" s="315">
        <v>1</v>
      </c>
      <c r="O410" s="316">
        <v>50</v>
      </c>
      <c r="P410" s="315"/>
      <c r="Q410" s="316"/>
      <c r="R410" s="315"/>
      <c r="S410" s="316"/>
      <c r="T410" s="315"/>
      <c r="U410" s="316"/>
      <c r="V410" s="526"/>
      <c r="W410" s="452"/>
      <c r="X410" s="452"/>
      <c r="Y410" s="452"/>
      <c r="Z410" s="452"/>
      <c r="AA410" s="452"/>
      <c r="AB410" s="452"/>
      <c r="AC410" s="452"/>
      <c r="AD410" s="311"/>
    </row>
    <row r="411" spans="1:30" ht="20.100000000000001" customHeight="1">
      <c r="A411" s="374" t="s">
        <v>4184</v>
      </c>
      <c r="B411" s="374" t="s">
        <v>660</v>
      </c>
      <c r="C411" s="358" t="s">
        <v>4322</v>
      </c>
      <c r="D411" s="374"/>
      <c r="E411" s="358"/>
      <c r="F411" s="443"/>
      <c r="G411" s="444"/>
      <c r="H411" s="443"/>
      <c r="I411" s="444"/>
      <c r="J411" s="443"/>
      <c r="K411" s="444"/>
      <c r="L411" s="443"/>
      <c r="M411" s="444"/>
      <c r="N411" s="471"/>
      <c r="O411" s="465"/>
      <c r="P411" s="471"/>
      <c r="Q411" s="465"/>
      <c r="R411" s="471"/>
      <c r="S411" s="465"/>
      <c r="T411" s="471"/>
      <c r="U411" s="465"/>
      <c r="V411" s="527" t="s">
        <v>7010</v>
      </c>
      <c r="W411" s="358" t="s">
        <v>7010</v>
      </c>
      <c r="X411" s="358" t="s">
        <v>7010</v>
      </c>
      <c r="Y411" s="358" t="s">
        <v>7010</v>
      </c>
      <c r="Z411" s="358" t="s">
        <v>7010</v>
      </c>
      <c r="AA411" s="358" t="s">
        <v>7010</v>
      </c>
      <c r="AB411" s="358" t="s">
        <v>7010</v>
      </c>
      <c r="AC411" s="358"/>
      <c r="AD411" s="374"/>
    </row>
    <row r="412" spans="1:30" ht="20.100000000000001" customHeight="1">
      <c r="A412" s="374" t="s">
        <v>4185</v>
      </c>
      <c r="B412" s="374" t="s">
        <v>661</v>
      </c>
      <c r="C412" s="358" t="s">
        <v>4320</v>
      </c>
      <c r="D412" s="374" t="s">
        <v>1440</v>
      </c>
      <c r="E412" s="497" t="s">
        <v>7329</v>
      </c>
      <c r="F412" s="443"/>
      <c r="G412" s="444"/>
      <c r="H412" s="443"/>
      <c r="I412" s="444"/>
      <c r="J412" s="443"/>
      <c r="K412" s="444"/>
      <c r="L412" s="443"/>
      <c r="M412" s="444"/>
      <c r="N412" s="471">
        <v>2</v>
      </c>
      <c r="O412" s="465">
        <v>100</v>
      </c>
      <c r="P412" s="471"/>
      <c r="Q412" s="465"/>
      <c r="R412" s="471">
        <v>2</v>
      </c>
      <c r="S412" s="465">
        <v>50</v>
      </c>
      <c r="T412" s="471"/>
      <c r="U412" s="465"/>
      <c r="V412" s="527" t="s">
        <v>7010</v>
      </c>
      <c r="W412" s="358" t="s">
        <v>7010</v>
      </c>
      <c r="X412" s="358" t="s">
        <v>7010</v>
      </c>
      <c r="Y412" s="358" t="s">
        <v>7010</v>
      </c>
      <c r="Z412" s="358" t="s">
        <v>7010</v>
      </c>
      <c r="AA412" s="358" t="s">
        <v>7010</v>
      </c>
      <c r="AB412" s="358" t="s">
        <v>7010</v>
      </c>
      <c r="AC412" s="358"/>
      <c r="AD412" s="374"/>
    </row>
    <row r="413" spans="1:30" ht="20.100000000000001" customHeight="1">
      <c r="A413" s="311"/>
      <c r="B413" s="311"/>
      <c r="C413" s="526"/>
      <c r="D413" s="311" t="s">
        <v>1441</v>
      </c>
      <c r="E413" s="205"/>
      <c r="F413" s="531"/>
      <c r="G413" s="314"/>
      <c r="H413" s="356"/>
      <c r="I413" s="314"/>
      <c r="J413" s="356"/>
      <c r="K413" s="314"/>
      <c r="L413" s="356">
        <v>1</v>
      </c>
      <c r="M413" s="314">
        <v>100</v>
      </c>
      <c r="N413" s="315"/>
      <c r="O413" s="316"/>
      <c r="P413" s="315">
        <v>1</v>
      </c>
      <c r="Q413" s="316">
        <v>100</v>
      </c>
      <c r="R413" s="315">
        <v>2</v>
      </c>
      <c r="S413" s="316">
        <v>50</v>
      </c>
      <c r="T413" s="315"/>
      <c r="U413" s="316"/>
      <c r="V413" s="526"/>
      <c r="W413" s="526"/>
      <c r="X413" s="526"/>
      <c r="Y413" s="526"/>
      <c r="Z413" s="526"/>
      <c r="AA413" s="526"/>
      <c r="AB413" s="526"/>
      <c r="AC413" s="526"/>
      <c r="AD413" s="311"/>
    </row>
    <row r="414" spans="1:30" ht="20.100000000000001" customHeight="1">
      <c r="A414" s="311"/>
      <c r="B414" s="311"/>
      <c r="C414" s="526"/>
      <c r="D414" s="311" t="s">
        <v>7205</v>
      </c>
      <c r="E414" s="205"/>
      <c r="F414" s="531"/>
      <c r="G414" s="314"/>
      <c r="H414" s="356"/>
      <c r="I414" s="314"/>
      <c r="J414" s="356"/>
      <c r="K414" s="314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526"/>
      <c r="W414" s="526"/>
      <c r="X414" s="526"/>
      <c r="Y414" s="526"/>
      <c r="Z414" s="526"/>
      <c r="AA414" s="526"/>
      <c r="AB414" s="526"/>
      <c r="AC414" s="526"/>
      <c r="AD414" s="311"/>
    </row>
    <row r="415" spans="1:30" ht="20.100000000000001" customHeight="1">
      <c r="A415" s="311"/>
      <c r="B415" s="311"/>
      <c r="C415" s="526"/>
      <c r="D415" s="311" t="s">
        <v>6738</v>
      </c>
      <c r="E415" s="526"/>
      <c r="F415" s="531"/>
      <c r="G415" s="314"/>
      <c r="H415" s="356"/>
      <c r="I415" s="314"/>
      <c r="J415" s="356"/>
      <c r="K415" s="314"/>
      <c r="L415" s="356"/>
      <c r="M415" s="314"/>
      <c r="N415" s="315"/>
      <c r="O415" s="316"/>
      <c r="P415" s="315"/>
      <c r="Q415" s="316"/>
      <c r="R415" s="315"/>
      <c r="S415" s="316"/>
      <c r="T415" s="315"/>
      <c r="U415" s="316"/>
      <c r="V415" s="526"/>
      <c r="W415" s="526"/>
      <c r="X415" s="526"/>
      <c r="Y415" s="526"/>
      <c r="Z415" s="526"/>
      <c r="AA415" s="526"/>
      <c r="AB415" s="526"/>
      <c r="AC415" s="526"/>
      <c r="AD415" s="311"/>
    </row>
    <row r="416" spans="1:30" ht="20.100000000000001" customHeight="1">
      <c r="A416" s="374" t="s">
        <v>4186</v>
      </c>
      <c r="B416" s="374" t="s">
        <v>662</v>
      </c>
      <c r="C416" s="358" t="s">
        <v>4320</v>
      </c>
      <c r="D416" s="374" t="s">
        <v>1440</v>
      </c>
      <c r="E416" s="497" t="s">
        <v>7329</v>
      </c>
      <c r="F416" s="69"/>
      <c r="G416" s="444"/>
      <c r="H416" s="69"/>
      <c r="I416" s="444"/>
      <c r="J416" s="69"/>
      <c r="K416" s="444"/>
      <c r="L416" s="443"/>
      <c r="M416" s="444"/>
      <c r="N416" s="471"/>
      <c r="O416" s="465"/>
      <c r="P416" s="471"/>
      <c r="Q416" s="465"/>
      <c r="R416" s="471"/>
      <c r="S416" s="465"/>
      <c r="T416" s="471"/>
      <c r="U416" s="465"/>
      <c r="V416" s="527" t="s">
        <v>7010</v>
      </c>
      <c r="W416" s="358" t="s">
        <v>7010</v>
      </c>
      <c r="X416" s="358" t="s">
        <v>7010</v>
      </c>
      <c r="Y416" s="358" t="s">
        <v>7010</v>
      </c>
      <c r="Z416" s="358" t="s">
        <v>7010</v>
      </c>
      <c r="AA416" s="358" t="s">
        <v>7010</v>
      </c>
      <c r="AB416" s="358" t="s">
        <v>7010</v>
      </c>
      <c r="AC416" s="358"/>
      <c r="AD416" s="374"/>
    </row>
    <row r="417" spans="1:30" ht="20.100000000000001" customHeight="1">
      <c r="A417" s="311"/>
      <c r="B417" s="311"/>
      <c r="C417" s="526" t="s">
        <v>8350</v>
      </c>
      <c r="D417" s="311" t="s">
        <v>1441</v>
      </c>
      <c r="E417" s="205"/>
      <c r="F417" s="70"/>
      <c r="G417" s="314"/>
      <c r="H417" s="70"/>
      <c r="I417" s="314"/>
      <c r="J417" s="70"/>
      <c r="K417" s="314"/>
      <c r="L417" s="356"/>
      <c r="M417" s="314"/>
      <c r="N417" s="315">
        <v>1</v>
      </c>
      <c r="O417" s="316">
        <v>100</v>
      </c>
      <c r="P417" s="315">
        <v>1</v>
      </c>
      <c r="Q417" s="316">
        <v>100</v>
      </c>
      <c r="R417" s="315">
        <v>4</v>
      </c>
      <c r="S417" s="316">
        <v>100</v>
      </c>
      <c r="T417" s="315"/>
      <c r="U417" s="316"/>
      <c r="V417" s="526"/>
      <c r="W417" s="526"/>
      <c r="X417" s="526"/>
      <c r="Y417" s="526"/>
      <c r="Z417" s="526"/>
      <c r="AA417" s="526"/>
      <c r="AB417" s="526"/>
      <c r="AC417" s="526"/>
      <c r="AD417" s="311"/>
    </row>
    <row r="418" spans="1:30" ht="20.100000000000001" customHeight="1">
      <c r="A418" s="311"/>
      <c r="B418" s="311"/>
      <c r="C418" s="452"/>
      <c r="D418" s="311" t="s">
        <v>7205</v>
      </c>
      <c r="E418" s="205"/>
      <c r="F418" s="70"/>
      <c r="G418" s="314"/>
      <c r="H418" s="70"/>
      <c r="I418" s="314"/>
      <c r="J418" s="70"/>
      <c r="K418" s="314"/>
      <c r="L418" s="356"/>
      <c r="M418" s="314"/>
      <c r="N418" s="315"/>
      <c r="O418" s="316"/>
      <c r="P418" s="315"/>
      <c r="Q418" s="316"/>
      <c r="R418" s="315"/>
      <c r="S418" s="316"/>
      <c r="T418" s="315"/>
      <c r="U418" s="316"/>
      <c r="V418" s="526"/>
      <c r="W418" s="452"/>
      <c r="X418" s="452"/>
      <c r="Y418" s="452"/>
      <c r="Z418" s="452"/>
      <c r="AA418" s="452"/>
      <c r="AB418" s="452"/>
      <c r="AC418" s="452"/>
      <c r="AD418" s="311"/>
    </row>
    <row r="419" spans="1:30" ht="20.100000000000001" customHeight="1">
      <c r="A419" s="311"/>
      <c r="B419" s="311"/>
      <c r="C419" s="526"/>
      <c r="D419" s="311" t="s">
        <v>6738</v>
      </c>
      <c r="E419" s="326"/>
      <c r="F419" s="70"/>
      <c r="G419" s="314"/>
      <c r="H419" s="70"/>
      <c r="I419" s="314"/>
      <c r="J419" s="70"/>
      <c r="K419" s="314"/>
      <c r="L419" s="356"/>
      <c r="M419" s="314"/>
      <c r="N419" s="315"/>
      <c r="O419" s="316"/>
      <c r="P419" s="315"/>
      <c r="Q419" s="316"/>
      <c r="R419" s="315"/>
      <c r="S419" s="316"/>
      <c r="T419" s="315"/>
      <c r="U419" s="316"/>
      <c r="V419" s="526"/>
      <c r="W419" s="526"/>
      <c r="X419" s="526"/>
      <c r="Y419" s="526"/>
      <c r="Z419" s="526"/>
      <c r="AA419" s="526"/>
      <c r="AB419" s="526"/>
      <c r="AC419" s="526"/>
      <c r="AD419" s="311"/>
    </row>
    <row r="420" spans="1:30" ht="20.100000000000001" customHeight="1">
      <c r="A420" s="374" t="s">
        <v>4187</v>
      </c>
      <c r="B420" s="374" t="s">
        <v>663</v>
      </c>
      <c r="C420" s="358" t="s">
        <v>4320</v>
      </c>
      <c r="D420" s="374" t="s">
        <v>1853</v>
      </c>
      <c r="E420" s="467"/>
      <c r="F420" s="69"/>
      <c r="G420" s="444"/>
      <c r="H420" s="69"/>
      <c r="I420" s="444"/>
      <c r="J420" s="69"/>
      <c r="K420" s="444"/>
      <c r="L420" s="443">
        <v>1</v>
      </c>
      <c r="M420" s="444">
        <v>100</v>
      </c>
      <c r="N420" s="471"/>
      <c r="O420" s="465"/>
      <c r="P420" s="471"/>
      <c r="Q420" s="465"/>
      <c r="R420" s="471">
        <v>1</v>
      </c>
      <c r="S420" s="465">
        <v>25</v>
      </c>
      <c r="T420" s="471"/>
      <c r="U420" s="465"/>
      <c r="V420" s="527" t="s">
        <v>7010</v>
      </c>
      <c r="W420" s="358" t="s">
        <v>7010</v>
      </c>
      <c r="X420" s="358" t="s">
        <v>7010</v>
      </c>
      <c r="Y420" s="358" t="s">
        <v>7010</v>
      </c>
      <c r="Z420" s="358" t="s">
        <v>7010</v>
      </c>
      <c r="AA420" s="358" t="s">
        <v>7010</v>
      </c>
      <c r="AB420" s="358" t="s">
        <v>7010</v>
      </c>
      <c r="AC420" s="358"/>
      <c r="AD420" s="374"/>
    </row>
    <row r="421" spans="1:30" ht="20.100000000000001" customHeight="1">
      <c r="A421" s="311"/>
      <c r="B421" s="311"/>
      <c r="C421" s="526"/>
      <c r="D421" s="311" t="s">
        <v>1854</v>
      </c>
      <c r="E421" s="323"/>
      <c r="F421" s="70"/>
      <c r="G421" s="314"/>
      <c r="H421" s="70"/>
      <c r="I421" s="314"/>
      <c r="J421" s="70"/>
      <c r="K421" s="314"/>
      <c r="L421" s="356"/>
      <c r="M421" s="314"/>
      <c r="N421" s="315">
        <v>2</v>
      </c>
      <c r="O421" s="316">
        <v>100</v>
      </c>
      <c r="P421" s="315">
        <v>1</v>
      </c>
      <c r="Q421" s="316">
        <v>100</v>
      </c>
      <c r="R421" s="315">
        <v>3</v>
      </c>
      <c r="S421" s="316">
        <v>75</v>
      </c>
      <c r="T421" s="315"/>
      <c r="U421" s="316"/>
      <c r="V421" s="526"/>
      <c r="W421" s="526"/>
      <c r="X421" s="526"/>
      <c r="Y421" s="526"/>
      <c r="Z421" s="526"/>
      <c r="AA421" s="526"/>
      <c r="AB421" s="526"/>
      <c r="AC421" s="526"/>
      <c r="AD421" s="311"/>
    </row>
    <row r="422" spans="1:30" ht="20.100000000000001" customHeight="1">
      <c r="A422" s="311"/>
      <c r="B422" s="311"/>
      <c r="C422" s="452"/>
      <c r="D422" s="311" t="s">
        <v>7205</v>
      </c>
      <c r="E422" s="326"/>
      <c r="F422" s="70"/>
      <c r="G422" s="314"/>
      <c r="H422" s="70"/>
      <c r="I422" s="314"/>
      <c r="J422" s="70"/>
      <c r="K422" s="314"/>
      <c r="L422" s="356"/>
      <c r="M422" s="314"/>
      <c r="N422" s="315"/>
      <c r="O422" s="316"/>
      <c r="P422" s="315"/>
      <c r="Q422" s="316"/>
      <c r="R422" s="315"/>
      <c r="S422" s="316"/>
      <c r="T422" s="315"/>
      <c r="U422" s="316"/>
      <c r="V422" s="526"/>
      <c r="W422" s="452"/>
      <c r="X422" s="452"/>
      <c r="Y422" s="452"/>
      <c r="Z422" s="452"/>
      <c r="AA422" s="452"/>
      <c r="AB422" s="452"/>
      <c r="AC422" s="452"/>
      <c r="AD422" s="311"/>
    </row>
    <row r="423" spans="1:30" ht="20.100000000000001" customHeight="1">
      <c r="A423" s="374" t="s">
        <v>4188</v>
      </c>
      <c r="B423" s="374" t="s">
        <v>664</v>
      </c>
      <c r="C423" s="358" t="s">
        <v>4320</v>
      </c>
      <c r="D423" s="374" t="s">
        <v>1451</v>
      </c>
      <c r="E423" s="323"/>
      <c r="F423" s="69"/>
      <c r="G423" s="444"/>
      <c r="H423" s="69"/>
      <c r="I423" s="444"/>
      <c r="J423" s="69"/>
      <c r="K423" s="444"/>
      <c r="L423" s="443"/>
      <c r="M423" s="444"/>
      <c r="N423" s="471"/>
      <c r="O423" s="465"/>
      <c r="P423" s="471"/>
      <c r="Q423" s="465"/>
      <c r="R423" s="471"/>
      <c r="S423" s="465"/>
      <c r="T423" s="471"/>
      <c r="U423" s="465"/>
      <c r="V423" s="527" t="s">
        <v>7010</v>
      </c>
      <c r="W423" s="358" t="s">
        <v>7010</v>
      </c>
      <c r="X423" s="358" t="s">
        <v>7010</v>
      </c>
      <c r="Y423" s="358" t="s">
        <v>7010</v>
      </c>
      <c r="Z423" s="358" t="s">
        <v>7010</v>
      </c>
      <c r="AA423" s="358" t="s">
        <v>7010</v>
      </c>
      <c r="AB423" s="358" t="s">
        <v>7010</v>
      </c>
      <c r="AC423" s="358"/>
      <c r="AD423" s="374"/>
    </row>
    <row r="424" spans="1:30" ht="20.100000000000001" customHeight="1">
      <c r="A424" s="311"/>
      <c r="B424" s="311"/>
      <c r="C424" s="526"/>
      <c r="D424" s="311" t="s">
        <v>1452</v>
      </c>
      <c r="E424" s="323"/>
      <c r="F424" s="70"/>
      <c r="G424" s="314"/>
      <c r="H424" s="70"/>
      <c r="I424" s="314"/>
      <c r="J424" s="70"/>
      <c r="K424" s="314"/>
      <c r="L424" s="356"/>
      <c r="M424" s="314"/>
      <c r="N424" s="315"/>
      <c r="O424" s="316"/>
      <c r="P424" s="315"/>
      <c r="Q424" s="316"/>
      <c r="R424" s="315"/>
      <c r="S424" s="316"/>
      <c r="T424" s="315"/>
      <c r="U424" s="316"/>
      <c r="V424" s="526"/>
      <c r="W424" s="526"/>
      <c r="X424" s="526"/>
      <c r="Y424" s="526"/>
      <c r="Z424" s="526"/>
      <c r="AA424" s="526"/>
      <c r="AB424" s="526"/>
      <c r="AC424" s="526"/>
      <c r="AD424" s="311"/>
    </row>
    <row r="425" spans="1:30" ht="20.100000000000001" customHeight="1">
      <c r="A425" s="311"/>
      <c r="B425" s="311"/>
      <c r="C425" s="526"/>
      <c r="D425" s="311" t="s">
        <v>1453</v>
      </c>
      <c r="E425" s="323"/>
      <c r="F425" s="70"/>
      <c r="G425" s="314"/>
      <c r="H425" s="70"/>
      <c r="I425" s="314"/>
      <c r="J425" s="70"/>
      <c r="K425" s="314"/>
      <c r="L425" s="356"/>
      <c r="M425" s="314"/>
      <c r="N425" s="315"/>
      <c r="O425" s="316"/>
      <c r="P425" s="315"/>
      <c r="Q425" s="316"/>
      <c r="R425" s="315"/>
      <c r="S425" s="316"/>
      <c r="T425" s="315"/>
      <c r="U425" s="316"/>
      <c r="V425" s="526"/>
      <c r="W425" s="526"/>
      <c r="X425" s="526"/>
      <c r="Y425" s="526"/>
      <c r="Z425" s="526"/>
      <c r="AA425" s="526"/>
      <c r="AB425" s="526"/>
      <c r="AC425" s="526"/>
      <c r="AD425" s="311"/>
    </row>
    <row r="426" spans="1:30" ht="20.100000000000001" customHeight="1">
      <c r="A426" s="311"/>
      <c r="B426" s="311"/>
      <c r="C426" s="526"/>
      <c r="D426" s="311" t="s">
        <v>1684</v>
      </c>
      <c r="E426" s="323"/>
      <c r="F426" s="70"/>
      <c r="G426" s="314"/>
      <c r="H426" s="70"/>
      <c r="I426" s="314"/>
      <c r="J426" s="70"/>
      <c r="K426" s="314"/>
      <c r="L426" s="356"/>
      <c r="M426" s="314"/>
      <c r="N426" s="315"/>
      <c r="O426" s="316"/>
      <c r="P426" s="315"/>
      <c r="Q426" s="316"/>
      <c r="R426" s="315">
        <v>1</v>
      </c>
      <c r="S426" s="316">
        <v>25</v>
      </c>
      <c r="T426" s="315"/>
      <c r="U426" s="316"/>
      <c r="V426" s="526"/>
      <c r="W426" s="526"/>
      <c r="X426" s="526"/>
      <c r="Y426" s="526"/>
      <c r="Z426" s="526"/>
      <c r="AA426" s="526"/>
      <c r="AB426" s="526"/>
      <c r="AC426" s="526"/>
      <c r="AD426" s="311"/>
    </row>
    <row r="427" spans="1:30" ht="20.100000000000001" customHeight="1">
      <c r="A427" s="311"/>
      <c r="B427" s="311"/>
      <c r="C427" s="526"/>
      <c r="D427" s="311" t="s">
        <v>1455</v>
      </c>
      <c r="E427" s="323"/>
      <c r="F427" s="70"/>
      <c r="G427" s="314"/>
      <c r="H427" s="70"/>
      <c r="I427" s="314"/>
      <c r="J427" s="70"/>
      <c r="K427" s="314"/>
      <c r="L427" s="356"/>
      <c r="M427" s="314"/>
      <c r="N427" s="315"/>
      <c r="O427" s="316"/>
      <c r="P427" s="315"/>
      <c r="Q427" s="316"/>
      <c r="R427" s="315"/>
      <c r="S427" s="316"/>
      <c r="T427" s="315"/>
      <c r="U427" s="316"/>
      <c r="V427" s="526"/>
      <c r="W427" s="526"/>
      <c r="X427" s="526"/>
      <c r="Y427" s="526"/>
      <c r="Z427" s="526"/>
      <c r="AA427" s="526"/>
      <c r="AB427" s="526"/>
      <c r="AC427" s="526"/>
      <c r="AD427" s="311"/>
    </row>
    <row r="428" spans="1:30" ht="20.100000000000001" customHeight="1">
      <c r="A428" s="311"/>
      <c r="B428" s="311"/>
      <c r="C428" s="526"/>
      <c r="D428" s="311" t="s">
        <v>1685</v>
      </c>
      <c r="E428" s="323"/>
      <c r="F428" s="70"/>
      <c r="G428" s="314"/>
      <c r="H428" s="70"/>
      <c r="I428" s="314"/>
      <c r="J428" s="70"/>
      <c r="K428" s="314"/>
      <c r="L428" s="356"/>
      <c r="M428" s="314"/>
      <c r="N428" s="315"/>
      <c r="O428" s="316"/>
      <c r="P428" s="315"/>
      <c r="Q428" s="316"/>
      <c r="R428" s="315"/>
      <c r="S428" s="316"/>
      <c r="T428" s="315"/>
      <c r="U428" s="316"/>
      <c r="V428" s="526"/>
      <c r="W428" s="526"/>
      <c r="X428" s="526"/>
      <c r="Y428" s="526"/>
      <c r="Z428" s="526"/>
      <c r="AA428" s="526"/>
      <c r="AB428" s="526"/>
      <c r="AC428" s="526"/>
      <c r="AD428" s="311"/>
    </row>
    <row r="429" spans="1:30" ht="20.100000000000001" customHeight="1">
      <c r="A429" s="311"/>
      <c r="B429" s="311"/>
      <c r="C429" s="452"/>
      <c r="D429" s="311" t="s">
        <v>1456</v>
      </c>
      <c r="E429" s="323"/>
      <c r="F429" s="70"/>
      <c r="G429" s="314"/>
      <c r="H429" s="70"/>
      <c r="I429" s="314"/>
      <c r="J429" s="70"/>
      <c r="K429" s="314"/>
      <c r="L429" s="356"/>
      <c r="M429" s="314"/>
      <c r="N429" s="315"/>
      <c r="O429" s="316"/>
      <c r="P429" s="315"/>
      <c r="Q429" s="316"/>
      <c r="R429" s="315"/>
      <c r="S429" s="316"/>
      <c r="T429" s="315"/>
      <c r="U429" s="316"/>
      <c r="V429" s="526"/>
      <c r="W429" s="452"/>
      <c r="X429" s="452"/>
      <c r="Y429" s="452"/>
      <c r="Z429" s="452"/>
      <c r="AA429" s="452"/>
      <c r="AB429" s="452"/>
      <c r="AC429" s="452"/>
      <c r="AD429" s="311"/>
    </row>
    <row r="430" spans="1:30" ht="20.100000000000001" customHeight="1">
      <c r="A430" s="311"/>
      <c r="B430" s="311"/>
      <c r="C430" s="526"/>
      <c r="D430" s="311" t="s">
        <v>1686</v>
      </c>
      <c r="E430" s="323"/>
      <c r="F430" s="70"/>
      <c r="G430" s="314"/>
      <c r="H430" s="70"/>
      <c r="I430" s="314"/>
      <c r="J430" s="70"/>
      <c r="K430" s="314"/>
      <c r="L430" s="356"/>
      <c r="M430" s="314"/>
      <c r="N430" s="315"/>
      <c r="O430" s="316"/>
      <c r="P430" s="315"/>
      <c r="Q430" s="316"/>
      <c r="R430" s="315"/>
      <c r="S430" s="316"/>
      <c r="T430" s="315"/>
      <c r="U430" s="316"/>
      <c r="V430" s="526"/>
      <c r="W430" s="526"/>
      <c r="X430" s="526"/>
      <c r="Y430" s="526"/>
      <c r="Z430" s="526"/>
      <c r="AA430" s="526"/>
      <c r="AB430" s="526"/>
      <c r="AC430" s="526"/>
      <c r="AD430" s="311"/>
    </row>
    <row r="431" spans="1:30" ht="20.100000000000001" customHeight="1">
      <c r="A431" s="311"/>
      <c r="B431" s="311"/>
      <c r="C431" s="452"/>
      <c r="D431" s="311" t="s">
        <v>1458</v>
      </c>
      <c r="E431" s="323"/>
      <c r="F431" s="70"/>
      <c r="G431" s="314"/>
      <c r="H431" s="70"/>
      <c r="I431" s="314"/>
      <c r="J431" s="70"/>
      <c r="K431" s="314"/>
      <c r="L431" s="356">
        <v>1</v>
      </c>
      <c r="M431" s="314">
        <v>100</v>
      </c>
      <c r="N431" s="315"/>
      <c r="O431" s="316"/>
      <c r="P431" s="315"/>
      <c r="Q431" s="316"/>
      <c r="R431" s="315"/>
      <c r="S431" s="316"/>
      <c r="T431" s="315"/>
      <c r="U431" s="316"/>
      <c r="V431" s="526"/>
      <c r="W431" s="452"/>
      <c r="X431" s="452"/>
      <c r="Y431" s="452"/>
      <c r="Z431" s="452"/>
      <c r="AA431" s="452"/>
      <c r="AB431" s="452"/>
      <c r="AC431" s="452"/>
      <c r="AD431" s="311"/>
    </row>
    <row r="432" spans="1:30" ht="20.100000000000001" customHeight="1">
      <c r="A432" s="311"/>
      <c r="B432" s="311"/>
      <c r="C432" s="452"/>
      <c r="D432" s="311" t="s">
        <v>4373</v>
      </c>
      <c r="E432" s="323"/>
      <c r="F432" s="70"/>
      <c r="G432" s="314"/>
      <c r="H432" s="70"/>
      <c r="I432" s="314"/>
      <c r="J432" s="70"/>
      <c r="K432" s="314"/>
      <c r="L432" s="356"/>
      <c r="M432" s="314"/>
      <c r="N432" s="315"/>
      <c r="O432" s="316"/>
      <c r="P432" s="315"/>
      <c r="Q432" s="316"/>
      <c r="R432" s="315"/>
      <c r="S432" s="316"/>
      <c r="T432" s="315"/>
      <c r="U432" s="316"/>
      <c r="V432" s="526"/>
      <c r="W432" s="452"/>
      <c r="X432" s="452"/>
      <c r="Y432" s="452"/>
      <c r="Z432" s="452"/>
      <c r="AA432" s="452"/>
      <c r="AB432" s="452"/>
      <c r="AC432" s="452"/>
      <c r="AD432" s="311"/>
    </row>
    <row r="433" spans="1:30" ht="20.100000000000001" customHeight="1">
      <c r="A433" s="311"/>
      <c r="B433" s="311"/>
      <c r="C433" s="526"/>
      <c r="D433" s="311" t="s">
        <v>4374</v>
      </c>
      <c r="E433" s="326"/>
      <c r="F433" s="70"/>
      <c r="G433" s="314"/>
      <c r="H433" s="70"/>
      <c r="I433" s="314"/>
      <c r="J433" s="70"/>
      <c r="K433" s="314"/>
      <c r="L433" s="356"/>
      <c r="M433" s="314"/>
      <c r="N433" s="315">
        <v>2</v>
      </c>
      <c r="O433" s="316">
        <v>100</v>
      </c>
      <c r="P433" s="315">
        <v>1</v>
      </c>
      <c r="Q433" s="316">
        <v>100</v>
      </c>
      <c r="R433" s="315">
        <v>3</v>
      </c>
      <c r="S433" s="316">
        <v>75</v>
      </c>
      <c r="T433" s="315"/>
      <c r="U433" s="316"/>
      <c r="V433" s="526"/>
      <c r="W433" s="526"/>
      <c r="X433" s="526"/>
      <c r="Y433" s="526"/>
      <c r="Z433" s="526"/>
      <c r="AA433" s="526"/>
      <c r="AB433" s="526"/>
      <c r="AC433" s="526"/>
      <c r="AD433" s="311"/>
    </row>
    <row r="434" spans="1:30" ht="20.100000000000001" customHeight="1">
      <c r="A434" s="374" t="s">
        <v>4189</v>
      </c>
      <c r="B434" s="374" t="s">
        <v>665</v>
      </c>
      <c r="C434" s="527" t="s">
        <v>4323</v>
      </c>
      <c r="D434" s="393"/>
      <c r="E434" s="526"/>
      <c r="F434" s="443"/>
      <c r="G434" s="444"/>
      <c r="H434" s="443"/>
      <c r="I434" s="444"/>
      <c r="J434" s="443"/>
      <c r="K434" s="444"/>
      <c r="L434" s="443"/>
      <c r="M434" s="444"/>
      <c r="N434" s="471"/>
      <c r="O434" s="465"/>
      <c r="P434" s="471"/>
      <c r="Q434" s="465"/>
      <c r="R434" s="471"/>
      <c r="S434" s="465"/>
      <c r="T434" s="471"/>
      <c r="U434" s="465"/>
      <c r="V434" s="527" t="s">
        <v>7010</v>
      </c>
      <c r="W434" s="527" t="s">
        <v>7010</v>
      </c>
      <c r="X434" s="527" t="s">
        <v>7010</v>
      </c>
      <c r="Y434" s="527" t="s">
        <v>7010</v>
      </c>
      <c r="Z434" s="527" t="s">
        <v>7010</v>
      </c>
      <c r="AA434" s="527" t="s">
        <v>7010</v>
      </c>
      <c r="AB434" s="527" t="s">
        <v>7010</v>
      </c>
      <c r="AC434" s="527"/>
      <c r="AD434" s="374"/>
    </row>
    <row r="435" spans="1:30" ht="20.100000000000001" customHeight="1">
      <c r="A435" s="374" t="s">
        <v>4190</v>
      </c>
      <c r="B435" s="374" t="s">
        <v>666</v>
      </c>
      <c r="C435" s="527" t="s">
        <v>4320</v>
      </c>
      <c r="D435" s="374" t="s">
        <v>1451</v>
      </c>
      <c r="E435" s="527"/>
      <c r="F435" s="443"/>
      <c r="G435" s="444"/>
      <c r="H435" s="443"/>
      <c r="I435" s="444"/>
      <c r="J435" s="443"/>
      <c r="K435" s="444"/>
      <c r="L435" s="443"/>
      <c r="M435" s="444"/>
      <c r="N435" s="471"/>
      <c r="O435" s="465"/>
      <c r="P435" s="471"/>
      <c r="Q435" s="465"/>
      <c r="R435" s="471"/>
      <c r="S435" s="465"/>
      <c r="T435" s="471"/>
      <c r="U435" s="465"/>
      <c r="V435" s="527" t="s">
        <v>7010</v>
      </c>
      <c r="W435" s="527" t="s">
        <v>7010</v>
      </c>
      <c r="X435" s="527" t="s">
        <v>7010</v>
      </c>
      <c r="Y435" s="527" t="s">
        <v>7010</v>
      </c>
      <c r="Z435" s="527" t="s">
        <v>7010</v>
      </c>
      <c r="AA435" s="527" t="s">
        <v>7010</v>
      </c>
      <c r="AB435" s="527" t="s">
        <v>7010</v>
      </c>
      <c r="AC435" s="527"/>
      <c r="AD435" s="374"/>
    </row>
    <row r="436" spans="1:30" ht="20.100000000000001" customHeight="1">
      <c r="A436" s="311"/>
      <c r="B436" s="311"/>
      <c r="C436" s="526"/>
      <c r="D436" s="311" t="s">
        <v>1452</v>
      </c>
      <c r="E436" s="526"/>
      <c r="F436" s="531"/>
      <c r="G436" s="314"/>
      <c r="H436" s="356"/>
      <c r="I436" s="314"/>
      <c r="J436" s="356"/>
      <c r="K436" s="314"/>
      <c r="L436" s="356"/>
      <c r="M436" s="314"/>
      <c r="N436" s="315"/>
      <c r="O436" s="316"/>
      <c r="P436" s="315"/>
      <c r="Q436" s="316"/>
      <c r="R436" s="315"/>
      <c r="S436" s="316"/>
      <c r="T436" s="315"/>
      <c r="U436" s="316"/>
      <c r="V436" s="526"/>
      <c r="W436" s="526"/>
      <c r="X436" s="526"/>
      <c r="Y436" s="526"/>
      <c r="Z436" s="526"/>
      <c r="AA436" s="526"/>
      <c r="AB436" s="526"/>
      <c r="AC436" s="526"/>
      <c r="AD436" s="311"/>
    </row>
    <row r="437" spans="1:30" ht="20.100000000000001" customHeight="1">
      <c r="A437" s="311"/>
      <c r="B437" s="311"/>
      <c r="C437" s="526"/>
      <c r="D437" s="311" t="s">
        <v>1453</v>
      </c>
      <c r="E437" s="526"/>
      <c r="F437" s="531"/>
      <c r="G437" s="314"/>
      <c r="H437" s="356"/>
      <c r="I437" s="314"/>
      <c r="J437" s="356"/>
      <c r="K437" s="314"/>
      <c r="L437" s="356"/>
      <c r="M437" s="314"/>
      <c r="N437" s="315"/>
      <c r="O437" s="316"/>
      <c r="P437" s="315"/>
      <c r="Q437" s="316"/>
      <c r="R437" s="315"/>
      <c r="S437" s="316"/>
      <c r="T437" s="315"/>
      <c r="U437" s="316"/>
      <c r="V437" s="526"/>
      <c r="W437" s="526"/>
      <c r="X437" s="526"/>
      <c r="Y437" s="526"/>
      <c r="Z437" s="526"/>
      <c r="AA437" s="526"/>
      <c r="AB437" s="526"/>
      <c r="AC437" s="526"/>
      <c r="AD437" s="311"/>
    </row>
    <row r="438" spans="1:30" ht="20.100000000000001" customHeight="1">
      <c r="A438" s="311"/>
      <c r="B438" s="311"/>
      <c r="C438" s="452"/>
      <c r="D438" s="311" t="s">
        <v>1684</v>
      </c>
      <c r="E438" s="452"/>
      <c r="F438" s="531"/>
      <c r="G438" s="314"/>
      <c r="H438" s="356"/>
      <c r="I438" s="314"/>
      <c r="J438" s="356"/>
      <c r="K438" s="314"/>
      <c r="L438" s="356"/>
      <c r="M438" s="314"/>
      <c r="N438" s="315"/>
      <c r="O438" s="316"/>
      <c r="P438" s="315"/>
      <c r="Q438" s="316"/>
      <c r="R438" s="315"/>
      <c r="S438" s="316"/>
      <c r="T438" s="315"/>
      <c r="U438" s="316"/>
      <c r="V438" s="526"/>
      <c r="W438" s="452"/>
      <c r="X438" s="452"/>
      <c r="Y438" s="452"/>
      <c r="Z438" s="452"/>
      <c r="AA438" s="452"/>
      <c r="AB438" s="452"/>
      <c r="AC438" s="452"/>
      <c r="AD438" s="311"/>
    </row>
    <row r="439" spans="1:30" ht="20.100000000000001" customHeight="1">
      <c r="A439" s="311"/>
      <c r="B439" s="311"/>
      <c r="C439" s="526"/>
      <c r="D439" s="311" t="s">
        <v>1455</v>
      </c>
      <c r="E439" s="526"/>
      <c r="F439" s="531"/>
      <c r="G439" s="314"/>
      <c r="H439" s="356"/>
      <c r="I439" s="314"/>
      <c r="J439" s="356"/>
      <c r="K439" s="314"/>
      <c r="L439" s="356"/>
      <c r="M439" s="314"/>
      <c r="N439" s="315"/>
      <c r="O439" s="316"/>
      <c r="P439" s="315"/>
      <c r="Q439" s="316"/>
      <c r="R439" s="315"/>
      <c r="S439" s="316"/>
      <c r="T439" s="315"/>
      <c r="U439" s="316"/>
      <c r="V439" s="526"/>
      <c r="W439" s="526"/>
      <c r="X439" s="526"/>
      <c r="Y439" s="526"/>
      <c r="Z439" s="526"/>
      <c r="AA439" s="526"/>
      <c r="AB439" s="526"/>
      <c r="AC439" s="526"/>
      <c r="AD439" s="311"/>
    </row>
    <row r="440" spans="1:30" ht="20.100000000000001" customHeight="1">
      <c r="A440" s="311"/>
      <c r="B440" s="311"/>
      <c r="C440" s="526"/>
      <c r="D440" s="311" t="s">
        <v>1685</v>
      </c>
      <c r="E440" s="526"/>
      <c r="F440" s="531"/>
      <c r="G440" s="314"/>
      <c r="H440" s="356"/>
      <c r="I440" s="314"/>
      <c r="J440" s="356"/>
      <c r="K440" s="314"/>
      <c r="L440" s="356"/>
      <c r="M440" s="314"/>
      <c r="N440" s="315"/>
      <c r="O440" s="316"/>
      <c r="P440" s="315"/>
      <c r="Q440" s="316"/>
      <c r="R440" s="315"/>
      <c r="S440" s="316"/>
      <c r="T440" s="315"/>
      <c r="U440" s="316"/>
      <c r="V440" s="526"/>
      <c r="W440" s="526"/>
      <c r="X440" s="526"/>
      <c r="Y440" s="526"/>
      <c r="Z440" s="526"/>
      <c r="AA440" s="526"/>
      <c r="AB440" s="526"/>
      <c r="AC440" s="526"/>
      <c r="AD440" s="311"/>
    </row>
    <row r="441" spans="1:30" ht="20.100000000000001" customHeight="1">
      <c r="A441" s="311"/>
      <c r="B441" s="311"/>
      <c r="C441" s="526"/>
      <c r="D441" s="311" t="s">
        <v>1456</v>
      </c>
      <c r="E441" s="526"/>
      <c r="F441" s="531"/>
      <c r="G441" s="314"/>
      <c r="H441" s="356"/>
      <c r="I441" s="314"/>
      <c r="J441" s="356"/>
      <c r="K441" s="314"/>
      <c r="L441" s="356"/>
      <c r="M441" s="314"/>
      <c r="N441" s="315"/>
      <c r="O441" s="316"/>
      <c r="P441" s="315"/>
      <c r="Q441" s="316"/>
      <c r="R441" s="315"/>
      <c r="S441" s="316"/>
      <c r="T441" s="315"/>
      <c r="U441" s="316"/>
      <c r="V441" s="526"/>
      <c r="W441" s="526"/>
      <c r="X441" s="526"/>
      <c r="Y441" s="526"/>
      <c r="Z441" s="526"/>
      <c r="AA441" s="526"/>
      <c r="AB441" s="526"/>
      <c r="AC441" s="526"/>
      <c r="AD441" s="311"/>
    </row>
    <row r="442" spans="1:30" ht="20.100000000000001" customHeight="1">
      <c r="A442" s="311"/>
      <c r="B442" s="311"/>
      <c r="C442" s="526"/>
      <c r="D442" s="311" t="s">
        <v>1686</v>
      </c>
      <c r="E442" s="526"/>
      <c r="F442" s="531"/>
      <c r="G442" s="314"/>
      <c r="H442" s="356"/>
      <c r="I442" s="314"/>
      <c r="J442" s="356"/>
      <c r="K442" s="314"/>
      <c r="L442" s="356"/>
      <c r="M442" s="314"/>
      <c r="N442" s="315"/>
      <c r="O442" s="316"/>
      <c r="P442" s="315"/>
      <c r="Q442" s="316"/>
      <c r="R442" s="315"/>
      <c r="S442" s="316"/>
      <c r="T442" s="315"/>
      <c r="U442" s="316"/>
      <c r="V442" s="526"/>
      <c r="W442" s="526"/>
      <c r="X442" s="526"/>
      <c r="Y442" s="526"/>
      <c r="Z442" s="526"/>
      <c r="AA442" s="526"/>
      <c r="AB442" s="526"/>
      <c r="AC442" s="526"/>
      <c r="AD442" s="311"/>
    </row>
    <row r="443" spans="1:30" ht="20.100000000000001" customHeight="1">
      <c r="A443" s="311"/>
      <c r="B443" s="311"/>
      <c r="C443" s="526"/>
      <c r="D443" s="311" t="s">
        <v>1458</v>
      </c>
      <c r="E443" s="526"/>
      <c r="F443" s="531"/>
      <c r="G443" s="314"/>
      <c r="H443" s="356"/>
      <c r="I443" s="314"/>
      <c r="J443" s="356"/>
      <c r="K443" s="314"/>
      <c r="L443" s="356"/>
      <c r="M443" s="314"/>
      <c r="N443" s="315"/>
      <c r="O443" s="316"/>
      <c r="P443" s="315"/>
      <c r="Q443" s="316"/>
      <c r="R443" s="315"/>
      <c r="S443" s="316"/>
      <c r="T443" s="315"/>
      <c r="U443" s="316"/>
      <c r="V443" s="526"/>
      <c r="W443" s="526"/>
      <c r="X443" s="526"/>
      <c r="Y443" s="526"/>
      <c r="Z443" s="526"/>
      <c r="AA443" s="526"/>
      <c r="AB443" s="526"/>
      <c r="AC443" s="526"/>
      <c r="AD443" s="311"/>
    </row>
    <row r="444" spans="1:30" ht="20.100000000000001" customHeight="1">
      <c r="A444" s="311"/>
      <c r="B444" s="311"/>
      <c r="C444" s="526"/>
      <c r="D444" s="311" t="s">
        <v>4373</v>
      </c>
      <c r="E444" s="526"/>
      <c r="F444" s="531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/>
      <c r="Q444" s="316"/>
      <c r="R444" s="315"/>
      <c r="S444" s="316"/>
      <c r="T444" s="315"/>
      <c r="U444" s="316"/>
      <c r="V444" s="526"/>
      <c r="W444" s="526"/>
      <c r="X444" s="526"/>
      <c r="Y444" s="526"/>
      <c r="Z444" s="526"/>
      <c r="AA444" s="526"/>
      <c r="AB444" s="526"/>
      <c r="AC444" s="526"/>
      <c r="AD444" s="311"/>
    </row>
    <row r="445" spans="1:30" ht="20.100000000000001" customHeight="1">
      <c r="A445" s="311"/>
      <c r="B445" s="311"/>
      <c r="C445" s="526"/>
      <c r="D445" s="311" t="s">
        <v>4374</v>
      </c>
      <c r="E445" s="526"/>
      <c r="F445" s="531"/>
      <c r="G445" s="314"/>
      <c r="H445" s="356"/>
      <c r="I445" s="314"/>
      <c r="J445" s="356"/>
      <c r="K445" s="314"/>
      <c r="L445" s="356">
        <v>1</v>
      </c>
      <c r="M445" s="314">
        <v>100</v>
      </c>
      <c r="N445" s="315"/>
      <c r="O445" s="316"/>
      <c r="P445" s="315"/>
      <c r="Q445" s="316"/>
      <c r="R445" s="315">
        <v>1</v>
      </c>
      <c r="S445" s="316">
        <v>100</v>
      </c>
      <c r="T445" s="315"/>
      <c r="U445" s="316"/>
      <c r="V445" s="526"/>
      <c r="W445" s="526"/>
      <c r="X445" s="526"/>
      <c r="Y445" s="526"/>
      <c r="Z445" s="526"/>
      <c r="AA445" s="526"/>
      <c r="AB445" s="526"/>
      <c r="AC445" s="526"/>
      <c r="AD445" s="311"/>
    </row>
    <row r="446" spans="1:30" ht="20.100000000000001" customHeight="1">
      <c r="A446" s="374" t="s">
        <v>4191</v>
      </c>
      <c r="B446" s="374" t="s">
        <v>667</v>
      </c>
      <c r="C446" s="527" t="s">
        <v>4324</v>
      </c>
      <c r="D446" s="374"/>
      <c r="E446" s="527"/>
      <c r="F446" s="443"/>
      <c r="G446" s="444"/>
      <c r="H446" s="443"/>
      <c r="I446" s="444"/>
      <c r="J446" s="443"/>
      <c r="K446" s="444"/>
      <c r="L446" s="443"/>
      <c r="M446" s="444"/>
      <c r="N446" s="471"/>
      <c r="O446" s="465"/>
      <c r="P446" s="471"/>
      <c r="Q446" s="465"/>
      <c r="R446" s="471"/>
      <c r="S446" s="465"/>
      <c r="T446" s="471"/>
      <c r="U446" s="465"/>
      <c r="V446" s="527" t="s">
        <v>7010</v>
      </c>
      <c r="W446" s="527" t="s">
        <v>7010</v>
      </c>
      <c r="X446" s="527" t="s">
        <v>7010</v>
      </c>
      <c r="Y446" s="527" t="s">
        <v>7010</v>
      </c>
      <c r="Z446" s="527" t="s">
        <v>7010</v>
      </c>
      <c r="AA446" s="527" t="s">
        <v>7010</v>
      </c>
      <c r="AB446" s="527" t="s">
        <v>7010</v>
      </c>
      <c r="AC446" s="527"/>
      <c r="AD446" s="374"/>
    </row>
    <row r="447" spans="1:30" ht="20.100000000000001" customHeight="1">
      <c r="A447" s="374" t="s">
        <v>4192</v>
      </c>
      <c r="B447" s="374" t="s">
        <v>668</v>
      </c>
      <c r="C447" s="358" t="s">
        <v>8328</v>
      </c>
      <c r="D447" s="374" t="s">
        <v>1687</v>
      </c>
      <c r="E447" s="497" t="s">
        <v>7329</v>
      </c>
      <c r="F447" s="443">
        <v>22</v>
      </c>
      <c r="G447" s="444">
        <v>18.96551724137931</v>
      </c>
      <c r="H447" s="443">
        <v>20</v>
      </c>
      <c r="I447" s="444">
        <v>17.391304347826086</v>
      </c>
      <c r="J447" s="443">
        <v>22</v>
      </c>
      <c r="K447" s="444">
        <v>19.469026548672566</v>
      </c>
      <c r="L447" s="443">
        <v>23</v>
      </c>
      <c r="M447" s="444">
        <v>21.69811320754717</v>
      </c>
      <c r="N447" s="471">
        <v>24</v>
      </c>
      <c r="O447" s="465">
        <v>22.429906542056074</v>
      </c>
      <c r="P447" s="471">
        <v>23</v>
      </c>
      <c r="Q447" s="465">
        <v>20.353982300884955</v>
      </c>
      <c r="R447" s="471">
        <v>18</v>
      </c>
      <c r="S447" s="465">
        <v>16.666666666666668</v>
      </c>
      <c r="T447" s="471"/>
      <c r="U447" s="465"/>
      <c r="V447" s="527" t="s">
        <v>7010</v>
      </c>
      <c r="W447" s="358" t="s">
        <v>7010</v>
      </c>
      <c r="X447" s="358" t="s">
        <v>7010</v>
      </c>
      <c r="Y447" s="358" t="s">
        <v>7010</v>
      </c>
      <c r="Z447" s="358" t="s">
        <v>7010</v>
      </c>
      <c r="AA447" s="358" t="s">
        <v>7010</v>
      </c>
      <c r="AB447" s="358" t="s">
        <v>7010</v>
      </c>
      <c r="AC447" s="358"/>
      <c r="AD447" s="374"/>
    </row>
    <row r="448" spans="1:30" ht="20.100000000000001" customHeight="1">
      <c r="A448" s="311"/>
      <c r="B448" s="311"/>
      <c r="C448" s="526"/>
      <c r="D448" s="311" t="s">
        <v>1460</v>
      </c>
      <c r="E448" s="526"/>
      <c r="F448" s="531">
        <v>19</v>
      </c>
      <c r="G448" s="314">
        <v>16.379310344827587</v>
      </c>
      <c r="H448" s="356">
        <v>18</v>
      </c>
      <c r="I448" s="314">
        <v>15.652173913043478</v>
      </c>
      <c r="J448" s="356">
        <v>16</v>
      </c>
      <c r="K448" s="314">
        <v>14.159292035398231</v>
      </c>
      <c r="L448" s="356">
        <v>14</v>
      </c>
      <c r="M448" s="314">
        <v>13.20754716981132</v>
      </c>
      <c r="N448" s="315">
        <v>14</v>
      </c>
      <c r="O448" s="316">
        <v>13.084112149532711</v>
      </c>
      <c r="P448" s="315">
        <v>13</v>
      </c>
      <c r="Q448" s="316">
        <v>11.504424778761061</v>
      </c>
      <c r="R448" s="315">
        <v>12</v>
      </c>
      <c r="S448" s="316">
        <v>11.111111111111111</v>
      </c>
      <c r="T448" s="315"/>
      <c r="U448" s="316"/>
      <c r="V448" s="526"/>
      <c r="W448" s="526"/>
      <c r="X448" s="526"/>
      <c r="Y448" s="526"/>
      <c r="Z448" s="526"/>
      <c r="AA448" s="526"/>
      <c r="AB448" s="526"/>
      <c r="AC448" s="526"/>
      <c r="AD448" s="311"/>
    </row>
    <row r="449" spans="1:30" ht="20.100000000000001" customHeight="1">
      <c r="A449" s="311"/>
      <c r="B449" s="311"/>
      <c r="C449" s="452"/>
      <c r="D449" s="311" t="s">
        <v>1461</v>
      </c>
      <c r="E449" s="526"/>
      <c r="F449" s="531">
        <v>75</v>
      </c>
      <c r="G449" s="314">
        <v>64.65517241379311</v>
      </c>
      <c r="H449" s="356">
        <v>77</v>
      </c>
      <c r="I449" s="314">
        <v>66.956521739130437</v>
      </c>
      <c r="J449" s="356">
        <v>75</v>
      </c>
      <c r="K449" s="314">
        <v>66.371681415929203</v>
      </c>
      <c r="L449" s="356">
        <v>69</v>
      </c>
      <c r="M449" s="314">
        <v>65.094339622641513</v>
      </c>
      <c r="N449" s="315">
        <v>69</v>
      </c>
      <c r="O449" s="316">
        <v>64.485981308411212</v>
      </c>
      <c r="P449" s="315">
        <v>77</v>
      </c>
      <c r="Q449" s="316">
        <v>68.141592920353986</v>
      </c>
      <c r="R449" s="315">
        <v>78</v>
      </c>
      <c r="S449" s="316">
        <v>72.222222222222229</v>
      </c>
      <c r="T449" s="315"/>
      <c r="U449" s="316"/>
      <c r="V449" s="526"/>
      <c r="W449" s="452"/>
      <c r="X449" s="452"/>
      <c r="Y449" s="452"/>
      <c r="Z449" s="452"/>
      <c r="AA449" s="452"/>
      <c r="AB449" s="452"/>
      <c r="AC449" s="452"/>
      <c r="AD449" s="311"/>
    </row>
    <row r="450" spans="1:30" ht="20.100000000000001" customHeight="1">
      <c r="A450" s="311"/>
      <c r="B450" s="311"/>
      <c r="C450" s="452"/>
      <c r="D450" s="311" t="s">
        <v>7205</v>
      </c>
      <c r="E450" s="526"/>
      <c r="F450" s="531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526"/>
      <c r="W450" s="452"/>
      <c r="X450" s="452"/>
      <c r="Y450" s="452"/>
      <c r="Z450" s="452"/>
      <c r="AA450" s="452"/>
      <c r="AB450" s="452"/>
      <c r="AC450" s="452"/>
      <c r="AD450" s="311"/>
    </row>
    <row r="451" spans="1:30" ht="20.100000000000001" customHeight="1">
      <c r="A451" s="311"/>
      <c r="B451" s="311"/>
      <c r="C451" s="526"/>
      <c r="D451" s="311" t="s">
        <v>6738</v>
      </c>
      <c r="E451" s="526"/>
      <c r="F451" s="531"/>
      <c r="G451" s="314"/>
      <c r="H451" s="356"/>
      <c r="I451" s="314"/>
      <c r="J451" s="356"/>
      <c r="K451" s="314"/>
      <c r="L451" s="356"/>
      <c r="M451" s="314"/>
      <c r="N451" s="315"/>
      <c r="O451" s="316"/>
      <c r="P451" s="315"/>
      <c r="Q451" s="316"/>
      <c r="R451" s="315"/>
      <c r="S451" s="316"/>
      <c r="T451" s="315"/>
      <c r="U451" s="316"/>
      <c r="V451" s="526"/>
      <c r="W451" s="526"/>
      <c r="X451" s="526"/>
      <c r="Y451" s="526"/>
      <c r="Z451" s="526"/>
      <c r="AA451" s="526"/>
      <c r="AB451" s="526"/>
      <c r="AC451" s="526"/>
      <c r="AD451" s="311"/>
    </row>
    <row r="452" spans="1:30" ht="20.100000000000001" customHeight="1">
      <c r="A452" s="374" t="s">
        <v>4193</v>
      </c>
      <c r="B452" s="374" t="s">
        <v>669</v>
      </c>
      <c r="C452" s="358" t="s">
        <v>4325</v>
      </c>
      <c r="D452" s="374" t="s">
        <v>1462</v>
      </c>
      <c r="E452" s="497" t="s">
        <v>7329</v>
      </c>
      <c r="F452" s="443">
        <v>24</v>
      </c>
      <c r="G452" s="444">
        <v>58.536585365853661</v>
      </c>
      <c r="H452" s="443">
        <v>22</v>
      </c>
      <c r="I452" s="444">
        <v>57.89473684210526</v>
      </c>
      <c r="J452" s="443">
        <v>25</v>
      </c>
      <c r="K452" s="444">
        <v>65.78947368421052</v>
      </c>
      <c r="L452" s="443">
        <v>22</v>
      </c>
      <c r="M452" s="444">
        <v>59.45945945945946</v>
      </c>
      <c r="N452" s="471">
        <v>24</v>
      </c>
      <c r="O452" s="465">
        <v>63.157894736842103</v>
      </c>
      <c r="P452" s="471">
        <v>24</v>
      </c>
      <c r="Q452" s="465">
        <v>66.666666666666671</v>
      </c>
      <c r="R452" s="471">
        <v>16</v>
      </c>
      <c r="S452" s="465">
        <v>53.333333333333336</v>
      </c>
      <c r="T452" s="471"/>
      <c r="U452" s="465"/>
      <c r="V452" s="527" t="s">
        <v>7010</v>
      </c>
      <c r="W452" s="358" t="s">
        <v>7010</v>
      </c>
      <c r="X452" s="358" t="s">
        <v>7010</v>
      </c>
      <c r="Y452" s="358" t="s">
        <v>7010</v>
      </c>
      <c r="Z452" s="358" t="s">
        <v>7010</v>
      </c>
      <c r="AA452" s="358" t="s">
        <v>7010</v>
      </c>
      <c r="AB452" s="358" t="s">
        <v>7010</v>
      </c>
      <c r="AC452" s="358"/>
      <c r="AD452" s="374"/>
    </row>
    <row r="453" spans="1:30" ht="20.100000000000001" customHeight="1">
      <c r="A453" s="311"/>
      <c r="B453" s="311"/>
      <c r="C453" s="526"/>
      <c r="D453" s="311" t="s">
        <v>1463</v>
      </c>
      <c r="E453" s="526"/>
      <c r="F453" s="531">
        <v>17</v>
      </c>
      <c r="G453" s="314">
        <v>41.463414634146339</v>
      </c>
      <c r="H453" s="356">
        <v>16</v>
      </c>
      <c r="I453" s="314">
        <v>42.10526315789474</v>
      </c>
      <c r="J453" s="356">
        <v>13</v>
      </c>
      <c r="K453" s="314">
        <v>34.210526315789473</v>
      </c>
      <c r="L453" s="356">
        <v>15</v>
      </c>
      <c r="M453" s="314">
        <v>40.54054054054054</v>
      </c>
      <c r="N453" s="315">
        <v>12</v>
      </c>
      <c r="O453" s="316">
        <v>31.578947368421051</v>
      </c>
      <c r="P453" s="315">
        <v>11</v>
      </c>
      <c r="Q453" s="316">
        <v>30.555555555555557</v>
      </c>
      <c r="R453" s="315">
        <v>11</v>
      </c>
      <c r="S453" s="316">
        <v>36.666666666666664</v>
      </c>
      <c r="T453" s="315"/>
      <c r="U453" s="316"/>
      <c r="V453" s="526"/>
      <c r="W453" s="526"/>
      <c r="X453" s="526"/>
      <c r="Y453" s="526"/>
      <c r="Z453" s="526"/>
      <c r="AA453" s="526"/>
      <c r="AB453" s="526"/>
      <c r="AC453" s="526"/>
      <c r="AD453" s="311"/>
    </row>
    <row r="454" spans="1:30" ht="20.100000000000001" customHeight="1">
      <c r="A454" s="311"/>
      <c r="B454" s="311"/>
      <c r="C454" s="526"/>
      <c r="D454" s="311" t="s">
        <v>1464</v>
      </c>
      <c r="E454" s="526"/>
      <c r="F454" s="531"/>
      <c r="G454" s="314"/>
      <c r="H454" s="356"/>
      <c r="I454" s="314"/>
      <c r="J454" s="356"/>
      <c r="K454" s="314"/>
      <c r="L454" s="356"/>
      <c r="M454" s="314"/>
      <c r="N454" s="315"/>
      <c r="O454" s="316"/>
      <c r="P454" s="315"/>
      <c r="Q454" s="316"/>
      <c r="R454" s="315">
        <v>1</v>
      </c>
      <c r="S454" s="316">
        <v>3.3333333333333335</v>
      </c>
      <c r="T454" s="315"/>
      <c r="U454" s="316"/>
      <c r="V454" s="526"/>
      <c r="W454" s="526"/>
      <c r="X454" s="526"/>
      <c r="Y454" s="526"/>
      <c r="Z454" s="526"/>
      <c r="AA454" s="526"/>
      <c r="AB454" s="526"/>
      <c r="AC454" s="526"/>
      <c r="AD454" s="311"/>
    </row>
    <row r="455" spans="1:30" ht="20.100000000000001" customHeight="1">
      <c r="A455" s="311"/>
      <c r="B455" s="311"/>
      <c r="C455" s="526"/>
      <c r="D455" s="311" t="s">
        <v>1465</v>
      </c>
      <c r="E455" s="526"/>
      <c r="F455" s="531"/>
      <c r="G455" s="314"/>
      <c r="H455" s="356"/>
      <c r="I455" s="314"/>
      <c r="J455" s="356"/>
      <c r="K455" s="314"/>
      <c r="L455" s="356"/>
      <c r="M455" s="314"/>
      <c r="N455" s="315">
        <v>1</v>
      </c>
      <c r="O455" s="316">
        <v>2.6315789473684212</v>
      </c>
      <c r="P455" s="315">
        <v>1</v>
      </c>
      <c r="Q455" s="316">
        <v>2.7777777777777777</v>
      </c>
      <c r="R455" s="315"/>
      <c r="S455" s="316"/>
      <c r="T455" s="315"/>
      <c r="U455" s="316"/>
      <c r="V455" s="526"/>
      <c r="W455" s="526"/>
      <c r="X455" s="526"/>
      <c r="Y455" s="526"/>
      <c r="Z455" s="526"/>
      <c r="AA455" s="526"/>
      <c r="AB455" s="526"/>
      <c r="AC455" s="526"/>
      <c r="AD455" s="311"/>
    </row>
    <row r="456" spans="1:30" ht="20.100000000000001" customHeight="1">
      <c r="A456" s="311"/>
      <c r="B456" s="311"/>
      <c r="C456" s="526"/>
      <c r="D456" s="311" t="s">
        <v>1466</v>
      </c>
      <c r="E456" s="526"/>
      <c r="F456" s="531"/>
      <c r="G456" s="314"/>
      <c r="H456" s="356"/>
      <c r="I456" s="314"/>
      <c r="J456" s="356"/>
      <c r="K456" s="314"/>
      <c r="L456" s="356"/>
      <c r="M456" s="314"/>
      <c r="N456" s="315">
        <v>1</v>
      </c>
      <c r="O456" s="316">
        <v>2.6315789473684212</v>
      </c>
      <c r="P456" s="315"/>
      <c r="Q456" s="316"/>
      <c r="R456" s="315">
        <v>1</v>
      </c>
      <c r="S456" s="316">
        <v>3.3333333333333335</v>
      </c>
      <c r="T456" s="315"/>
      <c r="U456" s="316"/>
      <c r="V456" s="526"/>
      <c r="W456" s="526"/>
      <c r="X456" s="526"/>
      <c r="Y456" s="526"/>
      <c r="Z456" s="526"/>
      <c r="AA456" s="526"/>
      <c r="AB456" s="526"/>
      <c r="AC456" s="526"/>
      <c r="AD456" s="311"/>
    </row>
    <row r="457" spans="1:30" ht="20.100000000000001" customHeight="1">
      <c r="A457" s="311"/>
      <c r="B457" s="311"/>
      <c r="C457" s="452"/>
      <c r="D457" s="311" t="s">
        <v>2001</v>
      </c>
      <c r="E457" s="452"/>
      <c r="F457" s="531"/>
      <c r="G457" s="314"/>
      <c r="H457" s="356"/>
      <c r="I457" s="314"/>
      <c r="J457" s="356"/>
      <c r="K457" s="314"/>
      <c r="L457" s="356"/>
      <c r="M457" s="314"/>
      <c r="N457" s="315"/>
      <c r="O457" s="316"/>
      <c r="P457" s="315"/>
      <c r="Q457" s="316"/>
      <c r="R457" s="315">
        <v>1</v>
      </c>
      <c r="S457" s="316">
        <v>3.3333333333333335</v>
      </c>
      <c r="T457" s="315"/>
      <c r="U457" s="316"/>
      <c r="V457" s="526"/>
      <c r="W457" s="452"/>
      <c r="X457" s="452"/>
      <c r="Y457" s="452"/>
      <c r="Z457" s="452"/>
      <c r="AA457" s="452"/>
      <c r="AB457" s="452"/>
      <c r="AC457" s="452"/>
      <c r="AD457" s="311"/>
    </row>
    <row r="458" spans="1:30" ht="20.100000000000001" customHeight="1">
      <c r="A458" s="311"/>
      <c r="B458" s="311"/>
      <c r="C458" s="526"/>
      <c r="D458" s="311" t="s">
        <v>7205</v>
      </c>
      <c r="E458" s="526"/>
      <c r="F458" s="531"/>
      <c r="G458" s="314"/>
      <c r="H458" s="356"/>
      <c r="I458" s="314"/>
      <c r="J458" s="356"/>
      <c r="K458" s="314"/>
      <c r="L458" s="356"/>
      <c r="M458" s="314"/>
      <c r="N458" s="315"/>
      <c r="O458" s="316"/>
      <c r="P458" s="315"/>
      <c r="Q458" s="316"/>
      <c r="R458" s="315"/>
      <c r="S458" s="316"/>
      <c r="T458" s="315"/>
      <c r="U458" s="316"/>
      <c r="V458" s="526"/>
      <c r="W458" s="526"/>
      <c r="X458" s="526"/>
      <c r="Y458" s="526"/>
      <c r="Z458" s="526"/>
      <c r="AA458" s="526"/>
      <c r="AB458" s="526"/>
      <c r="AC458" s="526"/>
      <c r="AD458" s="311"/>
    </row>
    <row r="459" spans="1:30" ht="20.100000000000001" customHeight="1">
      <c r="A459" s="311"/>
      <c r="B459" s="311"/>
      <c r="C459" s="526"/>
      <c r="D459" s="311" t="s">
        <v>6738</v>
      </c>
      <c r="E459" s="526"/>
      <c r="F459" s="531"/>
      <c r="G459" s="314"/>
      <c r="H459" s="356"/>
      <c r="I459" s="314"/>
      <c r="J459" s="356"/>
      <c r="K459" s="314"/>
      <c r="L459" s="356"/>
      <c r="M459" s="314"/>
      <c r="N459" s="315"/>
      <c r="O459" s="316"/>
      <c r="P459" s="315"/>
      <c r="Q459" s="316"/>
      <c r="R459" s="315"/>
      <c r="S459" s="316"/>
      <c r="T459" s="315"/>
      <c r="U459" s="316"/>
      <c r="V459" s="526"/>
      <c r="W459" s="526"/>
      <c r="X459" s="526"/>
      <c r="Y459" s="526"/>
      <c r="Z459" s="526"/>
      <c r="AA459" s="526"/>
      <c r="AB459" s="526"/>
      <c r="AC459" s="526"/>
      <c r="AD459" s="311"/>
    </row>
    <row r="460" spans="1:30" ht="20.100000000000001" customHeight="1">
      <c r="A460" s="374" t="s">
        <v>4194</v>
      </c>
      <c r="B460" s="374" t="s">
        <v>670</v>
      </c>
      <c r="C460" s="358" t="s">
        <v>4325</v>
      </c>
      <c r="D460" s="374" t="s">
        <v>1462</v>
      </c>
      <c r="E460" s="497" t="s">
        <v>7329</v>
      </c>
      <c r="F460" s="443"/>
      <c r="G460" s="444"/>
      <c r="H460" s="443"/>
      <c r="I460" s="444"/>
      <c r="J460" s="443"/>
      <c r="K460" s="444"/>
      <c r="L460" s="443"/>
      <c r="M460" s="444"/>
      <c r="N460" s="471"/>
      <c r="O460" s="465"/>
      <c r="P460" s="471"/>
      <c r="Q460" s="465"/>
      <c r="R460" s="471"/>
      <c r="S460" s="465"/>
      <c r="T460" s="471"/>
      <c r="U460" s="465"/>
      <c r="V460" s="527" t="s">
        <v>7010</v>
      </c>
      <c r="W460" s="358" t="s">
        <v>7010</v>
      </c>
      <c r="X460" s="358" t="s">
        <v>7010</v>
      </c>
      <c r="Y460" s="358" t="s">
        <v>7010</v>
      </c>
      <c r="Z460" s="358" t="s">
        <v>7010</v>
      </c>
      <c r="AA460" s="358" t="s">
        <v>7010</v>
      </c>
      <c r="AB460" s="358" t="s">
        <v>7010</v>
      </c>
      <c r="AC460" s="358"/>
      <c r="AD460" s="374"/>
    </row>
    <row r="461" spans="1:30" ht="20.100000000000001" customHeight="1">
      <c r="A461" s="311"/>
      <c r="B461" s="311"/>
      <c r="C461" s="452"/>
      <c r="D461" s="311" t="s">
        <v>1463</v>
      </c>
      <c r="E461" s="452"/>
      <c r="F461" s="531">
        <v>1</v>
      </c>
      <c r="G461" s="314">
        <v>100</v>
      </c>
      <c r="H461" s="356">
        <v>1</v>
      </c>
      <c r="I461" s="314">
        <v>100</v>
      </c>
      <c r="J461" s="356"/>
      <c r="K461" s="314"/>
      <c r="L461" s="356">
        <v>2</v>
      </c>
      <c r="M461" s="314">
        <v>100</v>
      </c>
      <c r="N461" s="315">
        <v>2</v>
      </c>
      <c r="O461" s="316">
        <v>100</v>
      </c>
      <c r="P461" s="315">
        <v>1</v>
      </c>
      <c r="Q461" s="316">
        <v>100</v>
      </c>
      <c r="R461" s="315">
        <v>1</v>
      </c>
      <c r="S461" s="316">
        <v>100</v>
      </c>
      <c r="T461" s="315"/>
      <c r="U461" s="316"/>
      <c r="V461" s="526"/>
      <c r="W461" s="452"/>
      <c r="X461" s="452"/>
      <c r="Y461" s="452"/>
      <c r="Z461" s="452"/>
      <c r="AA461" s="452"/>
      <c r="AB461" s="452"/>
      <c r="AC461" s="452"/>
      <c r="AD461" s="311"/>
    </row>
    <row r="462" spans="1:30" ht="20.100000000000001" customHeight="1">
      <c r="A462" s="311"/>
      <c r="B462" s="311"/>
      <c r="C462" s="526"/>
      <c r="D462" s="311" t="s">
        <v>1464</v>
      </c>
      <c r="E462" s="526"/>
      <c r="F462" s="531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526"/>
      <c r="W462" s="526"/>
      <c r="X462" s="526"/>
      <c r="Y462" s="526"/>
      <c r="Z462" s="526"/>
      <c r="AA462" s="526"/>
      <c r="AB462" s="526"/>
      <c r="AC462" s="526"/>
      <c r="AD462" s="311"/>
    </row>
    <row r="463" spans="1:30" ht="20.100000000000001" customHeight="1">
      <c r="A463" s="311"/>
      <c r="B463" s="311"/>
      <c r="C463" s="526"/>
      <c r="D463" s="311" t="s">
        <v>1465</v>
      </c>
      <c r="E463" s="526"/>
      <c r="F463" s="531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526"/>
      <c r="W463" s="526"/>
      <c r="X463" s="526"/>
      <c r="Y463" s="526"/>
      <c r="Z463" s="526"/>
      <c r="AA463" s="526"/>
      <c r="AB463" s="526"/>
      <c r="AC463" s="526"/>
      <c r="AD463" s="311"/>
    </row>
    <row r="464" spans="1:30" ht="20.100000000000001" customHeight="1">
      <c r="A464" s="311"/>
      <c r="B464" s="311"/>
      <c r="C464" s="452"/>
      <c r="D464" s="311" t="s">
        <v>1466</v>
      </c>
      <c r="E464" s="452"/>
      <c r="F464" s="531"/>
      <c r="G464" s="314"/>
      <c r="H464" s="356"/>
      <c r="I464" s="314"/>
      <c r="J464" s="356"/>
      <c r="K464" s="314"/>
      <c r="L464" s="356"/>
      <c r="M464" s="314"/>
      <c r="N464" s="315"/>
      <c r="O464" s="316"/>
      <c r="P464" s="315"/>
      <c r="Q464" s="316"/>
      <c r="R464" s="315"/>
      <c r="S464" s="316"/>
      <c r="T464" s="315"/>
      <c r="U464" s="316"/>
      <c r="V464" s="526"/>
      <c r="W464" s="452"/>
      <c r="X464" s="452"/>
      <c r="Y464" s="452"/>
      <c r="Z464" s="452"/>
      <c r="AA464" s="452"/>
      <c r="AB464" s="452"/>
      <c r="AC464" s="452"/>
      <c r="AD464" s="311"/>
    </row>
    <row r="465" spans="1:30" ht="20.100000000000001" customHeight="1">
      <c r="A465" s="311"/>
      <c r="B465" s="311"/>
      <c r="C465" s="452"/>
      <c r="D465" s="311" t="s">
        <v>2001</v>
      </c>
      <c r="E465" s="452"/>
      <c r="F465" s="531"/>
      <c r="G465" s="314"/>
      <c r="H465" s="356"/>
      <c r="I465" s="314"/>
      <c r="J465" s="356"/>
      <c r="K465" s="314"/>
      <c r="L465" s="356"/>
      <c r="M465" s="314"/>
      <c r="N465" s="315"/>
      <c r="O465" s="316"/>
      <c r="P465" s="315"/>
      <c r="Q465" s="316"/>
      <c r="R465" s="315"/>
      <c r="S465" s="316"/>
      <c r="T465" s="315"/>
      <c r="U465" s="316"/>
      <c r="V465" s="526"/>
      <c r="W465" s="452"/>
      <c r="X465" s="452"/>
      <c r="Y465" s="452"/>
      <c r="Z465" s="452"/>
      <c r="AA465" s="452"/>
      <c r="AB465" s="452"/>
      <c r="AC465" s="452"/>
      <c r="AD465" s="311"/>
    </row>
    <row r="466" spans="1:30" ht="20.100000000000001" customHeight="1">
      <c r="A466" s="311"/>
      <c r="B466" s="311"/>
      <c r="C466" s="526"/>
      <c r="D466" s="311" t="s">
        <v>7205</v>
      </c>
      <c r="E466" s="526"/>
      <c r="F466" s="531"/>
      <c r="G466" s="314"/>
      <c r="H466" s="356"/>
      <c r="I466" s="314"/>
      <c r="J466" s="356"/>
      <c r="K466" s="314"/>
      <c r="L466" s="356"/>
      <c r="M466" s="314"/>
      <c r="N466" s="315"/>
      <c r="O466" s="316"/>
      <c r="P466" s="315"/>
      <c r="Q466" s="316"/>
      <c r="R466" s="315"/>
      <c r="S466" s="316"/>
      <c r="T466" s="315"/>
      <c r="U466" s="316"/>
      <c r="V466" s="526"/>
      <c r="W466" s="526"/>
      <c r="X466" s="526"/>
      <c r="Y466" s="526"/>
      <c r="Z466" s="526"/>
      <c r="AA466" s="526"/>
      <c r="AB466" s="526"/>
      <c r="AC466" s="526"/>
      <c r="AD466" s="311"/>
    </row>
    <row r="467" spans="1:30" ht="20.100000000000001" customHeight="1">
      <c r="A467" s="311"/>
      <c r="B467" s="311"/>
      <c r="C467" s="526"/>
      <c r="D467" s="311" t="s">
        <v>6738</v>
      </c>
      <c r="E467" s="526"/>
      <c r="F467" s="531"/>
      <c r="G467" s="314"/>
      <c r="H467" s="356"/>
      <c r="I467" s="314"/>
      <c r="J467" s="356"/>
      <c r="K467" s="314"/>
      <c r="L467" s="356"/>
      <c r="M467" s="314"/>
      <c r="N467" s="315"/>
      <c r="O467" s="316"/>
      <c r="P467" s="315"/>
      <c r="Q467" s="316"/>
      <c r="R467" s="315"/>
      <c r="S467" s="316"/>
      <c r="T467" s="315"/>
      <c r="U467" s="316"/>
      <c r="V467" s="526"/>
      <c r="W467" s="526"/>
      <c r="X467" s="526"/>
      <c r="Y467" s="526"/>
      <c r="Z467" s="526"/>
      <c r="AA467" s="526"/>
      <c r="AB467" s="526"/>
      <c r="AC467" s="526"/>
      <c r="AD467" s="311"/>
    </row>
    <row r="468" spans="1:30" ht="20.100000000000001" customHeight="1">
      <c r="A468" s="374" t="s">
        <v>4195</v>
      </c>
      <c r="B468" s="374" t="s">
        <v>671</v>
      </c>
      <c r="C468" s="358" t="s">
        <v>4325</v>
      </c>
      <c r="D468" s="374" t="s">
        <v>1462</v>
      </c>
      <c r="E468" s="497" t="s">
        <v>7329</v>
      </c>
      <c r="F468" s="443"/>
      <c r="G468" s="444"/>
      <c r="H468" s="443"/>
      <c r="I468" s="444"/>
      <c r="J468" s="443"/>
      <c r="K468" s="444"/>
      <c r="L468" s="443"/>
      <c r="M468" s="444"/>
      <c r="N468" s="471"/>
      <c r="O468" s="465"/>
      <c r="P468" s="471"/>
      <c r="Q468" s="465"/>
      <c r="R468" s="471"/>
      <c r="S468" s="465"/>
      <c r="T468" s="471"/>
      <c r="U468" s="465"/>
      <c r="V468" s="527" t="s">
        <v>7010</v>
      </c>
      <c r="W468" s="358" t="s">
        <v>7010</v>
      </c>
      <c r="X468" s="358" t="s">
        <v>7010</v>
      </c>
      <c r="Y468" s="358" t="s">
        <v>7010</v>
      </c>
      <c r="Z468" s="358" t="s">
        <v>7010</v>
      </c>
      <c r="AA468" s="358" t="s">
        <v>7010</v>
      </c>
      <c r="AB468" s="358" t="s">
        <v>7010</v>
      </c>
      <c r="AC468" s="358"/>
      <c r="AD468" s="374"/>
    </row>
    <row r="469" spans="1:30" ht="20.100000000000001" customHeight="1">
      <c r="A469" s="311"/>
      <c r="B469" s="311"/>
      <c r="C469" s="526"/>
      <c r="D469" s="311" t="s">
        <v>1463</v>
      </c>
      <c r="E469" s="526"/>
      <c r="F469" s="531"/>
      <c r="G469" s="314"/>
      <c r="H469" s="356"/>
      <c r="I469" s="314"/>
      <c r="J469" s="356"/>
      <c r="K469" s="314"/>
      <c r="L469" s="356"/>
      <c r="M469" s="314"/>
      <c r="N469" s="315"/>
      <c r="O469" s="316"/>
      <c r="P469" s="315"/>
      <c r="Q469" s="316"/>
      <c r="R469" s="315"/>
      <c r="S469" s="316"/>
      <c r="T469" s="315"/>
      <c r="U469" s="316"/>
      <c r="V469" s="526"/>
      <c r="W469" s="526"/>
      <c r="X469" s="526"/>
      <c r="Y469" s="526"/>
      <c r="Z469" s="526"/>
      <c r="AA469" s="526"/>
      <c r="AB469" s="526"/>
      <c r="AC469" s="526"/>
      <c r="AD469" s="311"/>
    </row>
    <row r="470" spans="1:30" ht="20.100000000000001" customHeight="1">
      <c r="A470" s="311"/>
      <c r="B470" s="311"/>
      <c r="C470" s="526"/>
      <c r="D470" s="311" t="s">
        <v>1464</v>
      </c>
      <c r="E470" s="526"/>
      <c r="F470" s="531"/>
      <c r="G470" s="314"/>
      <c r="H470" s="356"/>
      <c r="I470" s="314"/>
      <c r="J470" s="356"/>
      <c r="K470" s="314"/>
      <c r="L470" s="356"/>
      <c r="M470" s="314"/>
      <c r="N470" s="315"/>
      <c r="O470" s="316"/>
      <c r="P470" s="315"/>
      <c r="Q470" s="316"/>
      <c r="R470" s="315"/>
      <c r="S470" s="316"/>
      <c r="T470" s="315"/>
      <c r="U470" s="316"/>
      <c r="V470" s="526"/>
      <c r="W470" s="526"/>
      <c r="X470" s="526"/>
      <c r="Y470" s="526"/>
      <c r="Z470" s="526"/>
      <c r="AA470" s="526"/>
      <c r="AB470" s="526"/>
      <c r="AC470" s="526"/>
      <c r="AD470" s="311"/>
    </row>
    <row r="471" spans="1:30" ht="20.100000000000001" customHeight="1">
      <c r="A471" s="311"/>
      <c r="B471" s="311"/>
      <c r="C471" s="526"/>
      <c r="D471" s="311" t="s">
        <v>1465</v>
      </c>
      <c r="E471" s="526"/>
      <c r="F471" s="531"/>
      <c r="G471" s="314"/>
      <c r="H471" s="356"/>
      <c r="I471" s="314"/>
      <c r="J471" s="356"/>
      <c r="K471" s="314"/>
      <c r="L471" s="356"/>
      <c r="M471" s="314"/>
      <c r="N471" s="315"/>
      <c r="O471" s="316"/>
      <c r="P471" s="315"/>
      <c r="Q471" s="316"/>
      <c r="R471" s="315"/>
      <c r="S471" s="316"/>
      <c r="T471" s="315"/>
      <c r="U471" s="316"/>
      <c r="V471" s="526"/>
      <c r="W471" s="526"/>
      <c r="X471" s="526"/>
      <c r="Y471" s="526"/>
      <c r="Z471" s="526"/>
      <c r="AA471" s="526"/>
      <c r="AB471" s="526"/>
      <c r="AC471" s="526"/>
      <c r="AD471" s="311"/>
    </row>
    <row r="472" spans="1:30" ht="20.100000000000001" customHeight="1">
      <c r="A472" s="311"/>
      <c r="B472" s="311"/>
      <c r="C472" s="452"/>
      <c r="D472" s="311" t="s">
        <v>1466</v>
      </c>
      <c r="E472" s="526"/>
      <c r="F472" s="531"/>
      <c r="G472" s="314"/>
      <c r="H472" s="356"/>
      <c r="I472" s="314"/>
      <c r="J472" s="356"/>
      <c r="K472" s="314"/>
      <c r="L472" s="356"/>
      <c r="M472" s="314"/>
      <c r="N472" s="315"/>
      <c r="O472" s="316"/>
      <c r="P472" s="315"/>
      <c r="Q472" s="316"/>
      <c r="R472" s="315"/>
      <c r="S472" s="316"/>
      <c r="T472" s="315"/>
      <c r="U472" s="316"/>
      <c r="V472" s="526"/>
      <c r="W472" s="452"/>
      <c r="X472" s="452"/>
      <c r="Y472" s="452"/>
      <c r="Z472" s="452"/>
      <c r="AA472" s="452"/>
      <c r="AB472" s="452"/>
      <c r="AC472" s="452"/>
      <c r="AD472" s="311"/>
    </row>
    <row r="473" spans="1:30" ht="20.100000000000001" customHeight="1">
      <c r="A473" s="311"/>
      <c r="B473" s="311"/>
      <c r="C473" s="526"/>
      <c r="D473" s="311" t="s">
        <v>2001</v>
      </c>
      <c r="E473" s="526"/>
      <c r="F473" s="531"/>
      <c r="G473" s="314"/>
      <c r="H473" s="356"/>
      <c r="I473" s="314"/>
      <c r="J473" s="356"/>
      <c r="K473" s="314"/>
      <c r="L473" s="356"/>
      <c r="M473" s="314"/>
      <c r="N473" s="315"/>
      <c r="O473" s="316"/>
      <c r="P473" s="315"/>
      <c r="Q473" s="316"/>
      <c r="R473" s="315"/>
      <c r="S473" s="316"/>
      <c r="T473" s="315"/>
      <c r="U473" s="316"/>
      <c r="V473" s="526"/>
      <c r="W473" s="526"/>
      <c r="X473" s="526"/>
      <c r="Y473" s="526"/>
      <c r="Z473" s="526"/>
      <c r="AA473" s="526"/>
      <c r="AB473" s="526"/>
      <c r="AC473" s="526"/>
      <c r="AD473" s="311"/>
    </row>
    <row r="474" spans="1:30" ht="20.100000000000001" customHeight="1">
      <c r="A474" s="311"/>
      <c r="B474" s="311"/>
      <c r="C474" s="452"/>
      <c r="D474" s="311" t="s">
        <v>7205</v>
      </c>
      <c r="E474" s="526"/>
      <c r="F474" s="531"/>
      <c r="G474" s="314"/>
      <c r="H474" s="356"/>
      <c r="I474" s="314"/>
      <c r="J474" s="356"/>
      <c r="K474" s="314"/>
      <c r="L474" s="356"/>
      <c r="M474" s="314"/>
      <c r="N474" s="315"/>
      <c r="O474" s="316"/>
      <c r="P474" s="315"/>
      <c r="Q474" s="316"/>
      <c r="R474" s="315"/>
      <c r="S474" s="316"/>
      <c r="T474" s="315"/>
      <c r="U474" s="316"/>
      <c r="V474" s="526"/>
      <c r="W474" s="452"/>
      <c r="X474" s="452"/>
      <c r="Y474" s="452"/>
      <c r="Z474" s="452"/>
      <c r="AA474" s="452"/>
      <c r="AB474" s="452"/>
      <c r="AC474" s="452"/>
      <c r="AD474" s="311"/>
    </row>
    <row r="475" spans="1:30" ht="20.100000000000001" customHeight="1">
      <c r="A475" s="311"/>
      <c r="B475" s="311"/>
      <c r="C475" s="452"/>
      <c r="D475" s="311" t="s">
        <v>6738</v>
      </c>
      <c r="E475" s="526"/>
      <c r="F475" s="531"/>
      <c r="G475" s="314"/>
      <c r="H475" s="356"/>
      <c r="I475" s="314"/>
      <c r="J475" s="356"/>
      <c r="K475" s="314"/>
      <c r="L475" s="356"/>
      <c r="M475" s="314"/>
      <c r="N475" s="315"/>
      <c r="O475" s="316"/>
      <c r="P475" s="315"/>
      <c r="Q475" s="316"/>
      <c r="R475" s="315"/>
      <c r="S475" s="316"/>
      <c r="T475" s="315"/>
      <c r="U475" s="316"/>
      <c r="V475" s="526"/>
      <c r="W475" s="452"/>
      <c r="X475" s="452"/>
      <c r="Y475" s="452"/>
      <c r="Z475" s="452"/>
      <c r="AA475" s="452"/>
      <c r="AB475" s="452"/>
      <c r="AC475" s="452"/>
      <c r="AD475" s="311"/>
    </row>
    <row r="476" spans="1:30" ht="20.100000000000001" customHeight="1">
      <c r="A476" s="374" t="s">
        <v>4196</v>
      </c>
      <c r="B476" s="374" t="s">
        <v>672</v>
      </c>
      <c r="C476" s="358" t="s">
        <v>4325</v>
      </c>
      <c r="D476" s="374" t="s">
        <v>1462</v>
      </c>
      <c r="E476" s="497" t="s">
        <v>7329</v>
      </c>
      <c r="F476" s="443"/>
      <c r="G476" s="444"/>
      <c r="H476" s="443"/>
      <c r="I476" s="444"/>
      <c r="J476" s="443"/>
      <c r="K476" s="444"/>
      <c r="L476" s="443"/>
      <c r="M476" s="444"/>
      <c r="N476" s="471"/>
      <c r="O476" s="465"/>
      <c r="P476" s="471"/>
      <c r="Q476" s="465"/>
      <c r="R476" s="471"/>
      <c r="S476" s="465"/>
      <c r="T476" s="471"/>
      <c r="U476" s="465"/>
      <c r="V476" s="527" t="s">
        <v>7010</v>
      </c>
      <c r="W476" s="358" t="s">
        <v>7010</v>
      </c>
      <c r="X476" s="358" t="s">
        <v>7010</v>
      </c>
      <c r="Y476" s="358" t="s">
        <v>7010</v>
      </c>
      <c r="Z476" s="358" t="s">
        <v>7010</v>
      </c>
      <c r="AA476" s="358" t="s">
        <v>7010</v>
      </c>
      <c r="AB476" s="358" t="s">
        <v>7010</v>
      </c>
      <c r="AC476" s="358"/>
      <c r="AD476" s="374"/>
    </row>
    <row r="477" spans="1:30" ht="20.100000000000001" customHeight="1">
      <c r="A477" s="311"/>
      <c r="B477" s="311"/>
      <c r="C477" s="452"/>
      <c r="D477" s="311" t="s">
        <v>1463</v>
      </c>
      <c r="E477" s="526"/>
      <c r="F477" s="531"/>
      <c r="G477" s="314"/>
      <c r="H477" s="356"/>
      <c r="I477" s="314"/>
      <c r="J477" s="356"/>
      <c r="K477" s="314"/>
      <c r="L477" s="356"/>
      <c r="M477" s="314"/>
      <c r="N477" s="315"/>
      <c r="O477" s="316"/>
      <c r="P477" s="315"/>
      <c r="Q477" s="316"/>
      <c r="R477" s="315"/>
      <c r="S477" s="316"/>
      <c r="T477" s="315"/>
      <c r="U477" s="316"/>
      <c r="V477" s="526"/>
      <c r="W477" s="452"/>
      <c r="X477" s="452"/>
      <c r="Y477" s="452"/>
      <c r="Z477" s="452"/>
      <c r="AA477" s="452"/>
      <c r="AB477" s="452"/>
      <c r="AC477" s="452"/>
      <c r="AD477" s="311"/>
    </row>
    <row r="478" spans="1:30" ht="20.100000000000001" customHeight="1">
      <c r="A478" s="311"/>
      <c r="B478" s="311"/>
      <c r="C478" s="452"/>
      <c r="D478" s="311" t="s">
        <v>1464</v>
      </c>
      <c r="E478" s="526"/>
      <c r="F478" s="531"/>
      <c r="G478" s="314"/>
      <c r="H478" s="356"/>
      <c r="I478" s="314"/>
      <c r="J478" s="356"/>
      <c r="K478" s="314"/>
      <c r="L478" s="356"/>
      <c r="M478" s="314"/>
      <c r="N478" s="315"/>
      <c r="O478" s="316"/>
      <c r="P478" s="315"/>
      <c r="Q478" s="316"/>
      <c r="R478" s="315"/>
      <c r="S478" s="316"/>
      <c r="T478" s="315"/>
      <c r="U478" s="316"/>
      <c r="V478" s="526"/>
      <c r="W478" s="452"/>
      <c r="X478" s="452"/>
      <c r="Y478" s="452"/>
      <c r="Z478" s="452"/>
      <c r="AA478" s="452"/>
      <c r="AB478" s="452"/>
      <c r="AC478" s="452"/>
      <c r="AD478" s="311"/>
    </row>
    <row r="479" spans="1:30" ht="20.100000000000001" customHeight="1">
      <c r="A479" s="311"/>
      <c r="B479" s="311"/>
      <c r="C479" s="526"/>
      <c r="D479" s="311" t="s">
        <v>1465</v>
      </c>
      <c r="E479" s="526"/>
      <c r="F479" s="531"/>
      <c r="G479" s="314"/>
      <c r="H479" s="356"/>
      <c r="I479" s="314"/>
      <c r="J479" s="356"/>
      <c r="K479" s="314"/>
      <c r="L479" s="356"/>
      <c r="M479" s="314"/>
      <c r="N479" s="315"/>
      <c r="O479" s="316"/>
      <c r="P479" s="315"/>
      <c r="Q479" s="316"/>
      <c r="R479" s="315"/>
      <c r="S479" s="316"/>
      <c r="T479" s="315"/>
      <c r="U479" s="316"/>
      <c r="V479" s="526"/>
      <c r="W479" s="526"/>
      <c r="X479" s="526"/>
      <c r="Y479" s="526"/>
      <c r="Z479" s="526"/>
      <c r="AA479" s="526"/>
      <c r="AB479" s="526"/>
      <c r="AC479" s="526"/>
      <c r="AD479" s="311"/>
    </row>
    <row r="480" spans="1:30" ht="20.100000000000001" customHeight="1">
      <c r="A480" s="311"/>
      <c r="B480" s="311"/>
      <c r="C480" s="526"/>
      <c r="D480" s="311" t="s">
        <v>1466</v>
      </c>
      <c r="E480" s="526"/>
      <c r="F480" s="531"/>
      <c r="G480" s="314"/>
      <c r="H480" s="356"/>
      <c r="I480" s="314"/>
      <c r="J480" s="356"/>
      <c r="K480" s="314"/>
      <c r="L480" s="356"/>
      <c r="M480" s="314"/>
      <c r="N480" s="315"/>
      <c r="O480" s="316"/>
      <c r="P480" s="315"/>
      <c r="Q480" s="316"/>
      <c r="R480" s="315"/>
      <c r="S480" s="316"/>
      <c r="T480" s="315"/>
      <c r="U480" s="316"/>
      <c r="V480" s="526"/>
      <c r="W480" s="526"/>
      <c r="X480" s="526"/>
      <c r="Y480" s="526"/>
      <c r="Z480" s="526"/>
      <c r="AA480" s="526"/>
      <c r="AB480" s="526"/>
      <c r="AC480" s="526"/>
      <c r="AD480" s="311"/>
    </row>
    <row r="481" spans="1:30" ht="20.100000000000001" customHeight="1">
      <c r="A481" s="311"/>
      <c r="B481" s="311"/>
      <c r="C481" s="452"/>
      <c r="D481" s="311" t="s">
        <v>2001</v>
      </c>
      <c r="E481" s="526"/>
      <c r="F481" s="531"/>
      <c r="G481" s="314"/>
      <c r="H481" s="356"/>
      <c r="I481" s="314"/>
      <c r="J481" s="356"/>
      <c r="K481" s="314"/>
      <c r="L481" s="356"/>
      <c r="M481" s="314"/>
      <c r="N481" s="315"/>
      <c r="O481" s="316"/>
      <c r="P481" s="315"/>
      <c r="Q481" s="316"/>
      <c r="R481" s="315"/>
      <c r="S481" s="316"/>
      <c r="T481" s="315"/>
      <c r="U481" s="316"/>
      <c r="V481" s="526"/>
      <c r="W481" s="452"/>
      <c r="X481" s="452"/>
      <c r="Y481" s="452"/>
      <c r="Z481" s="452"/>
      <c r="AA481" s="452"/>
      <c r="AB481" s="452"/>
      <c r="AC481" s="452"/>
      <c r="AD481" s="311"/>
    </row>
    <row r="482" spans="1:30" ht="20.100000000000001" customHeight="1">
      <c r="A482" s="311"/>
      <c r="B482" s="311"/>
      <c r="C482" s="526"/>
      <c r="D482" s="311" t="s">
        <v>7205</v>
      </c>
      <c r="E482" s="526"/>
      <c r="F482" s="531"/>
      <c r="G482" s="314"/>
      <c r="H482" s="356"/>
      <c r="I482" s="314"/>
      <c r="J482" s="356"/>
      <c r="K482" s="314"/>
      <c r="L482" s="356"/>
      <c r="M482" s="314"/>
      <c r="N482" s="315"/>
      <c r="O482" s="316"/>
      <c r="P482" s="315"/>
      <c r="Q482" s="316"/>
      <c r="R482" s="315"/>
      <c r="S482" s="316"/>
      <c r="T482" s="315"/>
      <c r="U482" s="316"/>
      <c r="V482" s="526"/>
      <c r="W482" s="526"/>
      <c r="X482" s="526"/>
      <c r="Y482" s="526"/>
      <c r="Z482" s="526"/>
      <c r="AA482" s="526"/>
      <c r="AB482" s="526"/>
      <c r="AC482" s="526"/>
      <c r="AD482" s="311"/>
    </row>
    <row r="483" spans="1:30" ht="20.100000000000001" customHeight="1">
      <c r="A483" s="311"/>
      <c r="B483" s="311"/>
      <c r="C483" s="526"/>
      <c r="D483" s="311" t="s">
        <v>6738</v>
      </c>
      <c r="E483" s="526"/>
      <c r="F483" s="531"/>
      <c r="G483" s="314"/>
      <c r="H483" s="356"/>
      <c r="I483" s="314"/>
      <c r="J483" s="356"/>
      <c r="K483" s="314"/>
      <c r="L483" s="356"/>
      <c r="M483" s="314"/>
      <c r="N483" s="315"/>
      <c r="O483" s="316"/>
      <c r="P483" s="315"/>
      <c r="Q483" s="316"/>
      <c r="R483" s="315"/>
      <c r="S483" s="316"/>
      <c r="T483" s="315"/>
      <c r="U483" s="316"/>
      <c r="V483" s="526"/>
      <c r="W483" s="526"/>
      <c r="X483" s="526"/>
      <c r="Y483" s="526"/>
      <c r="Z483" s="526"/>
      <c r="AA483" s="526"/>
      <c r="AB483" s="526"/>
      <c r="AC483" s="526"/>
      <c r="AD483" s="311"/>
    </row>
    <row r="484" spans="1:30" ht="20.100000000000001" customHeight="1">
      <c r="A484" s="374" t="s">
        <v>4197</v>
      </c>
      <c r="B484" s="374" t="s">
        <v>673</v>
      </c>
      <c r="C484" s="358" t="s">
        <v>4325</v>
      </c>
      <c r="D484" s="374" t="s">
        <v>1462</v>
      </c>
      <c r="E484" s="497" t="s">
        <v>7329</v>
      </c>
      <c r="F484" s="443"/>
      <c r="G484" s="444"/>
      <c r="H484" s="443"/>
      <c r="I484" s="444"/>
      <c r="J484" s="443"/>
      <c r="K484" s="444"/>
      <c r="L484" s="443"/>
      <c r="M484" s="444"/>
      <c r="N484" s="471"/>
      <c r="O484" s="465"/>
      <c r="P484" s="471"/>
      <c r="Q484" s="465"/>
      <c r="R484" s="471"/>
      <c r="S484" s="465"/>
      <c r="T484" s="471"/>
      <c r="U484" s="465"/>
      <c r="V484" s="527" t="s">
        <v>7010</v>
      </c>
      <c r="W484" s="358" t="s">
        <v>7010</v>
      </c>
      <c r="X484" s="358" t="s">
        <v>7010</v>
      </c>
      <c r="Y484" s="358" t="s">
        <v>7010</v>
      </c>
      <c r="Z484" s="358" t="s">
        <v>7010</v>
      </c>
      <c r="AA484" s="358" t="s">
        <v>7010</v>
      </c>
      <c r="AB484" s="358" t="s">
        <v>7010</v>
      </c>
      <c r="AC484" s="358"/>
      <c r="AD484" s="374"/>
    </row>
    <row r="485" spans="1:30" ht="20.100000000000001" customHeight="1">
      <c r="A485" s="311"/>
      <c r="B485" s="311"/>
      <c r="C485" s="526"/>
      <c r="D485" s="311" t="s">
        <v>1463</v>
      </c>
      <c r="E485" s="526"/>
      <c r="F485" s="531"/>
      <c r="G485" s="314"/>
      <c r="H485" s="356"/>
      <c r="I485" s="314"/>
      <c r="J485" s="356"/>
      <c r="K485" s="314"/>
      <c r="L485" s="356"/>
      <c r="M485" s="314"/>
      <c r="N485" s="315"/>
      <c r="O485" s="316"/>
      <c r="P485" s="315"/>
      <c r="Q485" s="316"/>
      <c r="R485" s="315"/>
      <c r="S485" s="316"/>
      <c r="T485" s="315"/>
      <c r="U485" s="316"/>
      <c r="V485" s="526"/>
      <c r="W485" s="526"/>
      <c r="X485" s="526"/>
      <c r="Y485" s="526"/>
      <c r="Z485" s="526"/>
      <c r="AA485" s="526"/>
      <c r="AB485" s="526"/>
      <c r="AC485" s="526"/>
      <c r="AD485" s="311"/>
    </row>
    <row r="486" spans="1:30" ht="20.100000000000001" customHeight="1">
      <c r="A486" s="311"/>
      <c r="B486" s="311"/>
      <c r="C486" s="526"/>
      <c r="D486" s="311" t="s">
        <v>1464</v>
      </c>
      <c r="E486" s="526"/>
      <c r="F486" s="531"/>
      <c r="G486" s="314"/>
      <c r="H486" s="356"/>
      <c r="I486" s="314"/>
      <c r="J486" s="356"/>
      <c r="K486" s="314"/>
      <c r="L486" s="356"/>
      <c r="M486" s="314"/>
      <c r="N486" s="315"/>
      <c r="O486" s="316"/>
      <c r="P486" s="315"/>
      <c r="Q486" s="316"/>
      <c r="R486" s="315"/>
      <c r="S486" s="316"/>
      <c r="T486" s="315"/>
      <c r="U486" s="316"/>
      <c r="V486" s="526"/>
      <c r="W486" s="526"/>
      <c r="X486" s="526"/>
      <c r="Y486" s="526"/>
      <c r="Z486" s="526"/>
      <c r="AA486" s="526"/>
      <c r="AB486" s="526"/>
      <c r="AC486" s="526"/>
      <c r="AD486" s="311"/>
    </row>
    <row r="487" spans="1:30" ht="20.100000000000001" customHeight="1">
      <c r="A487" s="311"/>
      <c r="B487" s="311"/>
      <c r="C487" s="526"/>
      <c r="D487" s="311" t="s">
        <v>1465</v>
      </c>
      <c r="E487" s="526"/>
      <c r="F487" s="531"/>
      <c r="G487" s="314"/>
      <c r="H487" s="356"/>
      <c r="I487" s="314"/>
      <c r="J487" s="356"/>
      <c r="K487" s="314"/>
      <c r="L487" s="356"/>
      <c r="M487" s="314"/>
      <c r="N487" s="315"/>
      <c r="O487" s="316"/>
      <c r="P487" s="315"/>
      <c r="Q487" s="316"/>
      <c r="R487" s="315"/>
      <c r="S487" s="316"/>
      <c r="T487" s="315"/>
      <c r="U487" s="316"/>
      <c r="V487" s="526"/>
      <c r="W487" s="526"/>
      <c r="X487" s="526"/>
      <c r="Y487" s="526"/>
      <c r="Z487" s="526"/>
      <c r="AA487" s="526"/>
      <c r="AB487" s="526"/>
      <c r="AC487" s="526"/>
      <c r="AD487" s="311"/>
    </row>
    <row r="488" spans="1:30" ht="20.100000000000001" customHeight="1">
      <c r="A488" s="311"/>
      <c r="B488" s="311"/>
      <c r="C488" s="526"/>
      <c r="D488" s="311" t="s">
        <v>1466</v>
      </c>
      <c r="E488" s="526"/>
      <c r="F488" s="531"/>
      <c r="G488" s="314"/>
      <c r="H488" s="356"/>
      <c r="I488" s="314"/>
      <c r="J488" s="356"/>
      <c r="K488" s="314"/>
      <c r="L488" s="356"/>
      <c r="M488" s="314"/>
      <c r="N488" s="315"/>
      <c r="O488" s="316"/>
      <c r="P488" s="315"/>
      <c r="Q488" s="316"/>
      <c r="R488" s="315"/>
      <c r="S488" s="316"/>
      <c r="T488" s="315"/>
      <c r="U488" s="316"/>
      <c r="V488" s="526"/>
      <c r="W488" s="526"/>
      <c r="X488" s="526"/>
      <c r="Y488" s="526"/>
      <c r="Z488" s="526"/>
      <c r="AA488" s="526"/>
      <c r="AB488" s="526"/>
      <c r="AC488" s="526"/>
      <c r="AD488" s="311"/>
    </row>
    <row r="489" spans="1:30" ht="20.100000000000001" customHeight="1">
      <c r="A489" s="311"/>
      <c r="B489" s="311"/>
      <c r="C489" s="452"/>
      <c r="D489" s="311" t="s">
        <v>2001</v>
      </c>
      <c r="E489" s="452"/>
      <c r="F489" s="531"/>
      <c r="G489" s="314"/>
      <c r="H489" s="356"/>
      <c r="I489" s="314"/>
      <c r="J489" s="356"/>
      <c r="K489" s="314"/>
      <c r="L489" s="356"/>
      <c r="M489" s="314"/>
      <c r="N489" s="315"/>
      <c r="O489" s="316"/>
      <c r="P489" s="315"/>
      <c r="Q489" s="316"/>
      <c r="R489" s="315"/>
      <c r="S489" s="316"/>
      <c r="T489" s="315"/>
      <c r="U489" s="316"/>
      <c r="V489" s="526"/>
      <c r="W489" s="452"/>
      <c r="X489" s="452"/>
      <c r="Y489" s="452"/>
      <c r="Z489" s="452"/>
      <c r="AA489" s="452"/>
      <c r="AB489" s="452"/>
      <c r="AC489" s="452"/>
      <c r="AD489" s="311"/>
    </row>
    <row r="490" spans="1:30" ht="20.100000000000001" customHeight="1">
      <c r="A490" s="311"/>
      <c r="B490" s="311"/>
      <c r="C490" s="526"/>
      <c r="D490" s="311" t="s">
        <v>7205</v>
      </c>
      <c r="E490" s="526"/>
      <c r="F490" s="531"/>
      <c r="G490" s="314"/>
      <c r="H490" s="356"/>
      <c r="I490" s="314"/>
      <c r="J490" s="356"/>
      <c r="K490" s="314"/>
      <c r="L490" s="356"/>
      <c r="M490" s="314"/>
      <c r="N490" s="315"/>
      <c r="O490" s="316"/>
      <c r="P490" s="315"/>
      <c r="Q490" s="316"/>
      <c r="R490" s="315"/>
      <c r="S490" s="316"/>
      <c r="T490" s="315"/>
      <c r="U490" s="316"/>
      <c r="V490" s="526"/>
      <c r="W490" s="526"/>
      <c r="X490" s="526"/>
      <c r="Y490" s="526"/>
      <c r="Z490" s="526"/>
      <c r="AA490" s="526"/>
      <c r="AB490" s="526"/>
      <c r="AC490" s="526"/>
      <c r="AD490" s="311"/>
    </row>
    <row r="491" spans="1:30" ht="20.100000000000001" customHeight="1">
      <c r="A491" s="311"/>
      <c r="B491" s="311"/>
      <c r="C491" s="526"/>
      <c r="D491" s="311" t="s">
        <v>6738</v>
      </c>
      <c r="E491" s="526"/>
      <c r="F491" s="531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526"/>
      <c r="W491" s="526"/>
      <c r="X491" s="526"/>
      <c r="Y491" s="526"/>
      <c r="Z491" s="526"/>
      <c r="AA491" s="526"/>
      <c r="AB491" s="526"/>
      <c r="AC491" s="526"/>
      <c r="AD491" s="311"/>
    </row>
    <row r="492" spans="1:30" ht="20.100000000000001" customHeight="1">
      <c r="A492" s="374" t="s">
        <v>4198</v>
      </c>
      <c r="B492" s="374" t="s">
        <v>674</v>
      </c>
      <c r="C492" s="358" t="s">
        <v>4325</v>
      </c>
      <c r="D492" s="374" t="s">
        <v>1462</v>
      </c>
      <c r="E492" s="497" t="s">
        <v>7329</v>
      </c>
      <c r="F492" s="443"/>
      <c r="G492" s="444"/>
      <c r="H492" s="443"/>
      <c r="I492" s="444"/>
      <c r="J492" s="443"/>
      <c r="K492" s="444"/>
      <c r="L492" s="443"/>
      <c r="M492" s="444"/>
      <c r="N492" s="471"/>
      <c r="O492" s="465"/>
      <c r="P492" s="471"/>
      <c r="Q492" s="465"/>
      <c r="R492" s="471"/>
      <c r="S492" s="465"/>
      <c r="T492" s="471"/>
      <c r="U492" s="465"/>
      <c r="V492" s="527" t="s">
        <v>7010</v>
      </c>
      <c r="W492" s="358" t="s">
        <v>7010</v>
      </c>
      <c r="X492" s="358" t="s">
        <v>7010</v>
      </c>
      <c r="Y492" s="358" t="s">
        <v>7010</v>
      </c>
      <c r="Z492" s="358" t="s">
        <v>7010</v>
      </c>
      <c r="AA492" s="358" t="s">
        <v>7010</v>
      </c>
      <c r="AB492" s="358" t="s">
        <v>7010</v>
      </c>
      <c r="AC492" s="358"/>
      <c r="AD492" s="374"/>
    </row>
    <row r="493" spans="1:30" ht="20.100000000000001" customHeight="1">
      <c r="A493" s="311"/>
      <c r="B493" s="311"/>
      <c r="C493" s="526"/>
      <c r="D493" s="311" t="s">
        <v>1463</v>
      </c>
      <c r="E493" s="526"/>
      <c r="F493" s="531"/>
      <c r="G493" s="314"/>
      <c r="H493" s="356"/>
      <c r="I493" s="314"/>
      <c r="J493" s="356"/>
      <c r="K493" s="314"/>
      <c r="L493" s="356"/>
      <c r="M493" s="314"/>
      <c r="N493" s="315"/>
      <c r="O493" s="316"/>
      <c r="P493" s="315"/>
      <c r="Q493" s="316"/>
      <c r="R493" s="315"/>
      <c r="S493" s="316"/>
      <c r="T493" s="315"/>
      <c r="U493" s="316"/>
      <c r="V493" s="526"/>
      <c r="W493" s="526"/>
      <c r="X493" s="526"/>
      <c r="Y493" s="526"/>
      <c r="Z493" s="526"/>
      <c r="AA493" s="526"/>
      <c r="AB493" s="526"/>
      <c r="AC493" s="526"/>
      <c r="AD493" s="311"/>
    </row>
    <row r="494" spans="1:30" ht="20.100000000000001" customHeight="1">
      <c r="A494" s="311"/>
      <c r="B494" s="311"/>
      <c r="C494" s="526"/>
      <c r="D494" s="311" t="s">
        <v>1464</v>
      </c>
      <c r="E494" s="526"/>
      <c r="F494" s="531"/>
      <c r="G494" s="314"/>
      <c r="H494" s="356"/>
      <c r="I494" s="314"/>
      <c r="J494" s="356"/>
      <c r="K494" s="314"/>
      <c r="L494" s="356"/>
      <c r="M494" s="314"/>
      <c r="N494" s="315"/>
      <c r="O494" s="316"/>
      <c r="P494" s="315"/>
      <c r="Q494" s="316"/>
      <c r="R494" s="315"/>
      <c r="S494" s="316"/>
      <c r="T494" s="315"/>
      <c r="U494" s="316"/>
      <c r="V494" s="526"/>
      <c r="W494" s="526"/>
      <c r="X494" s="526"/>
      <c r="Y494" s="526"/>
      <c r="Z494" s="526"/>
      <c r="AA494" s="526"/>
      <c r="AB494" s="526"/>
      <c r="AC494" s="526"/>
      <c r="AD494" s="311"/>
    </row>
    <row r="495" spans="1:30" ht="20.100000000000001" customHeight="1">
      <c r="A495" s="311"/>
      <c r="B495" s="311"/>
      <c r="C495" s="452"/>
      <c r="D495" s="311" t="s">
        <v>1465</v>
      </c>
      <c r="E495" s="452"/>
      <c r="F495" s="531"/>
      <c r="G495" s="314"/>
      <c r="H495" s="356"/>
      <c r="I495" s="314"/>
      <c r="J495" s="356"/>
      <c r="K495" s="314"/>
      <c r="L495" s="356"/>
      <c r="M495" s="314"/>
      <c r="N495" s="315"/>
      <c r="O495" s="316"/>
      <c r="P495" s="315"/>
      <c r="Q495" s="316"/>
      <c r="R495" s="315"/>
      <c r="S495" s="316"/>
      <c r="T495" s="315"/>
      <c r="U495" s="316"/>
      <c r="V495" s="526"/>
      <c r="W495" s="452"/>
      <c r="X495" s="452"/>
      <c r="Y495" s="452"/>
      <c r="Z495" s="452"/>
      <c r="AA495" s="452"/>
      <c r="AB495" s="452"/>
      <c r="AC495" s="452"/>
      <c r="AD495" s="311"/>
    </row>
    <row r="496" spans="1:30" ht="20.100000000000001" customHeight="1">
      <c r="A496" s="311"/>
      <c r="B496" s="311"/>
      <c r="C496" s="526"/>
      <c r="D496" s="311" t="s">
        <v>1466</v>
      </c>
      <c r="E496" s="526"/>
      <c r="F496" s="531"/>
      <c r="G496" s="314"/>
      <c r="H496" s="356"/>
      <c r="I496" s="314"/>
      <c r="J496" s="356"/>
      <c r="K496" s="314"/>
      <c r="L496" s="356"/>
      <c r="M496" s="314"/>
      <c r="N496" s="315"/>
      <c r="O496" s="316"/>
      <c r="P496" s="315"/>
      <c r="Q496" s="316"/>
      <c r="R496" s="315"/>
      <c r="S496" s="316"/>
      <c r="T496" s="315"/>
      <c r="U496" s="316"/>
      <c r="V496" s="526"/>
      <c r="W496" s="526"/>
      <c r="X496" s="526"/>
      <c r="Y496" s="526"/>
      <c r="Z496" s="526"/>
      <c r="AA496" s="526"/>
      <c r="AB496" s="526"/>
      <c r="AC496" s="526"/>
      <c r="AD496" s="311"/>
    </row>
    <row r="497" spans="1:30" ht="20.100000000000001" customHeight="1">
      <c r="A497" s="311"/>
      <c r="B497" s="311"/>
      <c r="C497" s="526"/>
      <c r="D497" s="311" t="s">
        <v>2001</v>
      </c>
      <c r="E497" s="526"/>
      <c r="F497" s="531"/>
      <c r="G497" s="314"/>
      <c r="H497" s="356"/>
      <c r="I497" s="314"/>
      <c r="J497" s="356"/>
      <c r="K497" s="314"/>
      <c r="L497" s="356"/>
      <c r="M497" s="314"/>
      <c r="N497" s="315"/>
      <c r="O497" s="316"/>
      <c r="P497" s="315"/>
      <c r="Q497" s="316"/>
      <c r="R497" s="315"/>
      <c r="S497" s="316"/>
      <c r="T497" s="315"/>
      <c r="U497" s="316"/>
      <c r="V497" s="526"/>
      <c r="W497" s="526"/>
      <c r="X497" s="526"/>
      <c r="Y497" s="526"/>
      <c r="Z497" s="526"/>
      <c r="AA497" s="526"/>
      <c r="AB497" s="526"/>
      <c r="AC497" s="526"/>
      <c r="AD497" s="311"/>
    </row>
    <row r="498" spans="1:30" ht="20.100000000000001" customHeight="1">
      <c r="A498" s="311"/>
      <c r="B498" s="311"/>
      <c r="C498" s="526"/>
      <c r="D498" s="311" t="s">
        <v>7205</v>
      </c>
      <c r="E498" s="526"/>
      <c r="F498" s="531"/>
      <c r="G498" s="314"/>
      <c r="H498" s="356"/>
      <c r="I498" s="314"/>
      <c r="J498" s="356"/>
      <c r="K498" s="314"/>
      <c r="L498" s="356"/>
      <c r="M498" s="314"/>
      <c r="N498" s="315"/>
      <c r="O498" s="316"/>
      <c r="P498" s="315"/>
      <c r="Q498" s="316"/>
      <c r="R498" s="315"/>
      <c r="S498" s="316"/>
      <c r="T498" s="315"/>
      <c r="U498" s="316"/>
      <c r="V498" s="526"/>
      <c r="W498" s="526"/>
      <c r="X498" s="526"/>
      <c r="Y498" s="526"/>
      <c r="Z498" s="526"/>
      <c r="AA498" s="526"/>
      <c r="AB498" s="526"/>
      <c r="AC498" s="526"/>
      <c r="AD498" s="311"/>
    </row>
    <row r="499" spans="1:30" ht="20.100000000000001" customHeight="1">
      <c r="A499" s="311"/>
      <c r="B499" s="311"/>
      <c r="C499" s="526"/>
      <c r="D499" s="311" t="s">
        <v>6738</v>
      </c>
      <c r="E499" s="526"/>
      <c r="F499" s="531"/>
      <c r="G499" s="314"/>
      <c r="H499" s="356"/>
      <c r="I499" s="314"/>
      <c r="J499" s="356"/>
      <c r="K499" s="314"/>
      <c r="L499" s="356"/>
      <c r="M499" s="314"/>
      <c r="N499" s="315"/>
      <c r="O499" s="316"/>
      <c r="P499" s="315"/>
      <c r="Q499" s="316"/>
      <c r="R499" s="315"/>
      <c r="S499" s="316"/>
      <c r="T499" s="315"/>
      <c r="U499" s="316"/>
      <c r="V499" s="526"/>
      <c r="W499" s="526"/>
      <c r="X499" s="526"/>
      <c r="Y499" s="526"/>
      <c r="Z499" s="526"/>
      <c r="AA499" s="526"/>
      <c r="AB499" s="526"/>
      <c r="AC499" s="526"/>
      <c r="AD499" s="311"/>
    </row>
    <row r="500" spans="1:30" ht="20.100000000000001" customHeight="1">
      <c r="A500" s="374" t="s">
        <v>4199</v>
      </c>
      <c r="B500" s="374" t="s">
        <v>675</v>
      </c>
      <c r="C500" s="527" t="s">
        <v>4326</v>
      </c>
      <c r="D500" s="374"/>
      <c r="E500" s="527"/>
      <c r="F500" s="443"/>
      <c r="G500" s="444"/>
      <c r="H500" s="443"/>
      <c r="I500" s="444"/>
      <c r="J500" s="443"/>
      <c r="K500" s="444"/>
      <c r="L500" s="443"/>
      <c r="M500" s="444"/>
      <c r="N500" s="471"/>
      <c r="O500" s="465"/>
      <c r="P500" s="471"/>
      <c r="Q500" s="465"/>
      <c r="R500" s="471">
        <v>1</v>
      </c>
      <c r="S500" s="465">
        <v>100</v>
      </c>
      <c r="T500" s="471"/>
      <c r="U500" s="465"/>
      <c r="V500" s="527" t="s">
        <v>7010</v>
      </c>
      <c r="W500" s="527" t="s">
        <v>7010</v>
      </c>
      <c r="X500" s="527" t="s">
        <v>7010</v>
      </c>
      <c r="Y500" s="527" t="s">
        <v>7010</v>
      </c>
      <c r="Z500" s="527" t="s">
        <v>7010</v>
      </c>
      <c r="AA500" s="527" t="s">
        <v>7010</v>
      </c>
      <c r="AB500" s="527" t="s">
        <v>7010</v>
      </c>
      <c r="AC500" s="527"/>
      <c r="AD500" s="374"/>
    </row>
    <row r="501" spans="1:30" ht="20.100000000000001" customHeight="1">
      <c r="A501" s="374" t="s">
        <v>4200</v>
      </c>
      <c r="B501" s="374" t="s">
        <v>676</v>
      </c>
      <c r="C501" s="358" t="s">
        <v>8328</v>
      </c>
      <c r="D501" s="374" t="s">
        <v>1687</v>
      </c>
      <c r="E501" s="497" t="s">
        <v>7329</v>
      </c>
      <c r="F501" s="443">
        <v>18</v>
      </c>
      <c r="G501" s="444">
        <v>15.517241379310345</v>
      </c>
      <c r="H501" s="443">
        <v>19</v>
      </c>
      <c r="I501" s="444">
        <v>16.521739130434781</v>
      </c>
      <c r="J501" s="443">
        <v>19</v>
      </c>
      <c r="K501" s="444">
        <v>16.814159292035399</v>
      </c>
      <c r="L501" s="443">
        <v>19</v>
      </c>
      <c r="M501" s="444">
        <v>17.924528301886792</v>
      </c>
      <c r="N501" s="471">
        <v>19</v>
      </c>
      <c r="O501" s="465">
        <v>17.757009345794394</v>
      </c>
      <c r="P501" s="471">
        <v>14</v>
      </c>
      <c r="Q501" s="465">
        <v>12.389380530973451</v>
      </c>
      <c r="R501" s="471">
        <v>13</v>
      </c>
      <c r="S501" s="465">
        <v>12.037037037037036</v>
      </c>
      <c r="T501" s="471"/>
      <c r="U501" s="465"/>
      <c r="V501" s="527" t="s">
        <v>7010</v>
      </c>
      <c r="W501" s="358" t="s">
        <v>7010</v>
      </c>
      <c r="X501" s="358" t="s">
        <v>7010</v>
      </c>
      <c r="Y501" s="358" t="s">
        <v>7010</v>
      </c>
      <c r="Z501" s="358" t="s">
        <v>7010</v>
      </c>
      <c r="AA501" s="358" t="s">
        <v>7010</v>
      </c>
      <c r="AB501" s="358" t="s">
        <v>7010</v>
      </c>
      <c r="AC501" s="358"/>
      <c r="AD501" s="374"/>
    </row>
    <row r="502" spans="1:30" ht="20.100000000000001" customHeight="1">
      <c r="A502" s="311"/>
      <c r="B502" s="311"/>
      <c r="C502" s="452"/>
      <c r="D502" s="311" t="s">
        <v>1460</v>
      </c>
      <c r="E502" s="526"/>
      <c r="F502" s="531">
        <v>15</v>
      </c>
      <c r="G502" s="314">
        <v>12.931034482758621</v>
      </c>
      <c r="H502" s="356">
        <v>14</v>
      </c>
      <c r="I502" s="314">
        <v>12.173913043478262</v>
      </c>
      <c r="J502" s="356">
        <v>13</v>
      </c>
      <c r="K502" s="314">
        <v>11.504424778761061</v>
      </c>
      <c r="L502" s="356">
        <v>11</v>
      </c>
      <c r="M502" s="314">
        <v>10.377358490566039</v>
      </c>
      <c r="N502" s="315">
        <v>14</v>
      </c>
      <c r="O502" s="316">
        <v>13.084112149532711</v>
      </c>
      <c r="P502" s="315">
        <v>16</v>
      </c>
      <c r="Q502" s="316">
        <v>14.159292035398231</v>
      </c>
      <c r="R502" s="315">
        <v>15</v>
      </c>
      <c r="S502" s="316">
        <v>13.888888888888889</v>
      </c>
      <c r="T502" s="315"/>
      <c r="U502" s="316"/>
      <c r="V502" s="526"/>
      <c r="W502" s="452"/>
      <c r="X502" s="452"/>
      <c r="Y502" s="452"/>
      <c r="Z502" s="452"/>
      <c r="AA502" s="452"/>
      <c r="AB502" s="452"/>
      <c r="AC502" s="452"/>
      <c r="AD502" s="311"/>
    </row>
    <row r="503" spans="1:30" ht="20.100000000000001" customHeight="1">
      <c r="A503" s="311"/>
      <c r="B503" s="311"/>
      <c r="C503" s="452"/>
      <c r="D503" s="311" t="s">
        <v>1461</v>
      </c>
      <c r="E503" s="526"/>
      <c r="F503" s="531">
        <v>83</v>
      </c>
      <c r="G503" s="314">
        <v>71.551724137931032</v>
      </c>
      <c r="H503" s="356">
        <v>82</v>
      </c>
      <c r="I503" s="314">
        <v>71.304347826086953</v>
      </c>
      <c r="J503" s="356">
        <v>81</v>
      </c>
      <c r="K503" s="314">
        <v>71.681415929203538</v>
      </c>
      <c r="L503" s="356">
        <v>76</v>
      </c>
      <c r="M503" s="314">
        <v>71.698113207547166</v>
      </c>
      <c r="N503" s="315">
        <v>74</v>
      </c>
      <c r="O503" s="316">
        <v>69.158878504672899</v>
      </c>
      <c r="P503" s="315">
        <v>83</v>
      </c>
      <c r="Q503" s="316">
        <v>73.451327433628322</v>
      </c>
      <c r="R503" s="315">
        <v>80</v>
      </c>
      <c r="S503" s="316">
        <v>74.074074074074076</v>
      </c>
      <c r="T503" s="315"/>
      <c r="U503" s="316"/>
      <c r="V503" s="526"/>
      <c r="W503" s="452"/>
      <c r="X503" s="452"/>
      <c r="Y503" s="452"/>
      <c r="Z503" s="452"/>
      <c r="AA503" s="452"/>
      <c r="AB503" s="452"/>
      <c r="AC503" s="452"/>
      <c r="AD503" s="311"/>
    </row>
    <row r="504" spans="1:30" ht="20.100000000000001" customHeight="1">
      <c r="A504" s="311"/>
      <c r="B504" s="311"/>
      <c r="C504" s="526"/>
      <c r="D504" s="311" t="s">
        <v>7205</v>
      </c>
      <c r="E504" s="526"/>
      <c r="F504" s="531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/>
      <c r="U504" s="316"/>
      <c r="V504" s="526"/>
      <c r="W504" s="526"/>
      <c r="X504" s="526"/>
      <c r="Y504" s="526"/>
      <c r="Z504" s="526"/>
      <c r="AA504" s="526"/>
      <c r="AB504" s="526"/>
      <c r="AC504" s="526"/>
      <c r="AD504" s="311"/>
    </row>
    <row r="505" spans="1:30" ht="20.100000000000001" customHeight="1">
      <c r="A505" s="311"/>
      <c r="B505" s="311"/>
      <c r="C505" s="452"/>
      <c r="D505" s="311" t="s">
        <v>6738</v>
      </c>
      <c r="E505" s="526"/>
      <c r="F505" s="531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526"/>
      <c r="W505" s="452"/>
      <c r="X505" s="452"/>
      <c r="Y505" s="452"/>
      <c r="Z505" s="452"/>
      <c r="AA505" s="452"/>
      <c r="AB505" s="452"/>
      <c r="AC505" s="452"/>
      <c r="AD505" s="311"/>
    </row>
    <row r="506" spans="1:30" ht="20.100000000000001" customHeight="1">
      <c r="A506" s="374" t="s">
        <v>4201</v>
      </c>
      <c r="B506" s="374" t="s">
        <v>677</v>
      </c>
      <c r="C506" s="527" t="s">
        <v>4327</v>
      </c>
      <c r="D506" s="374" t="s">
        <v>1467</v>
      </c>
      <c r="E506" s="497" t="s">
        <v>7329</v>
      </c>
      <c r="F506" s="443">
        <v>8</v>
      </c>
      <c r="G506" s="444">
        <v>24.242424242424242</v>
      </c>
      <c r="H506" s="443">
        <v>9</v>
      </c>
      <c r="I506" s="444">
        <v>27.272727272727273</v>
      </c>
      <c r="J506" s="443">
        <v>7</v>
      </c>
      <c r="K506" s="444">
        <v>21.875</v>
      </c>
      <c r="L506" s="443">
        <v>7</v>
      </c>
      <c r="M506" s="444">
        <v>23.333333333333332</v>
      </c>
      <c r="N506" s="471">
        <v>9</v>
      </c>
      <c r="O506" s="465">
        <v>27.272727272727273</v>
      </c>
      <c r="P506" s="471">
        <v>5</v>
      </c>
      <c r="Q506" s="465">
        <v>16.666666666666668</v>
      </c>
      <c r="R506" s="471">
        <v>2</v>
      </c>
      <c r="S506" s="465">
        <v>7.1428571428571432</v>
      </c>
      <c r="T506" s="471"/>
      <c r="U506" s="465"/>
      <c r="V506" s="527" t="s">
        <v>7010</v>
      </c>
      <c r="W506" s="527" t="s">
        <v>7010</v>
      </c>
      <c r="X506" s="527" t="s">
        <v>7010</v>
      </c>
      <c r="Y506" s="527" t="s">
        <v>7010</v>
      </c>
      <c r="Z506" s="527" t="s">
        <v>7010</v>
      </c>
      <c r="AA506" s="527" t="s">
        <v>7010</v>
      </c>
      <c r="AB506" s="527" t="s">
        <v>7010</v>
      </c>
      <c r="AC506" s="527"/>
      <c r="AD506" s="374"/>
    </row>
    <row r="507" spans="1:30" ht="20.100000000000001" customHeight="1">
      <c r="A507" s="311"/>
      <c r="B507" s="311"/>
      <c r="C507" s="526"/>
      <c r="D507" s="311" t="s">
        <v>1468</v>
      </c>
      <c r="E507" s="526"/>
      <c r="F507" s="531">
        <v>2</v>
      </c>
      <c r="G507" s="314">
        <v>6.0606060606060606</v>
      </c>
      <c r="H507" s="356">
        <v>3</v>
      </c>
      <c r="I507" s="314">
        <v>9.0909090909090917</v>
      </c>
      <c r="J507" s="356">
        <v>3</v>
      </c>
      <c r="K507" s="314">
        <v>9.375</v>
      </c>
      <c r="L507" s="356">
        <v>1</v>
      </c>
      <c r="M507" s="314">
        <v>3.3333333333333335</v>
      </c>
      <c r="N507" s="315">
        <v>2</v>
      </c>
      <c r="O507" s="316">
        <v>6.0606060606060606</v>
      </c>
      <c r="P507" s="315">
        <v>2</v>
      </c>
      <c r="Q507" s="316">
        <v>6.666666666666667</v>
      </c>
      <c r="R507" s="315">
        <v>2</v>
      </c>
      <c r="S507" s="316">
        <v>7.1428571428571432</v>
      </c>
      <c r="T507" s="315"/>
      <c r="U507" s="316"/>
      <c r="V507" s="526"/>
      <c r="W507" s="526"/>
      <c r="X507" s="526"/>
      <c r="Y507" s="526"/>
      <c r="Z507" s="526"/>
      <c r="AA507" s="526"/>
      <c r="AB507" s="526"/>
      <c r="AC507" s="526"/>
      <c r="AD507" s="311"/>
    </row>
    <row r="508" spans="1:30" ht="20.100000000000001" customHeight="1">
      <c r="A508" s="311"/>
      <c r="B508" s="311"/>
      <c r="C508" s="526"/>
      <c r="D508" s="311" t="s">
        <v>1688</v>
      </c>
      <c r="E508" s="526"/>
      <c r="F508" s="531">
        <v>7</v>
      </c>
      <c r="G508" s="314">
        <v>21.212121212121211</v>
      </c>
      <c r="H508" s="356">
        <v>8</v>
      </c>
      <c r="I508" s="314">
        <v>24.242424242424242</v>
      </c>
      <c r="J508" s="356">
        <v>5</v>
      </c>
      <c r="K508" s="314">
        <v>15.625</v>
      </c>
      <c r="L508" s="356">
        <v>10</v>
      </c>
      <c r="M508" s="314">
        <v>33.333333333333336</v>
      </c>
      <c r="N508" s="315">
        <v>6</v>
      </c>
      <c r="O508" s="316">
        <v>18.181818181818183</v>
      </c>
      <c r="P508" s="315">
        <v>2</v>
      </c>
      <c r="Q508" s="316">
        <v>6.666666666666667</v>
      </c>
      <c r="R508" s="315">
        <v>2</v>
      </c>
      <c r="S508" s="316">
        <v>7.1428571428571432</v>
      </c>
      <c r="T508" s="315"/>
      <c r="U508" s="316"/>
      <c r="V508" s="526"/>
      <c r="W508" s="526"/>
      <c r="X508" s="526"/>
      <c r="Y508" s="526"/>
      <c r="Z508" s="526"/>
      <c r="AA508" s="526"/>
      <c r="AB508" s="526"/>
      <c r="AC508" s="526"/>
      <c r="AD508" s="311"/>
    </row>
    <row r="509" spans="1:30" ht="20.100000000000001" customHeight="1">
      <c r="A509" s="311"/>
      <c r="B509" s="311"/>
      <c r="C509" s="452"/>
      <c r="D509" s="311" t="s">
        <v>1470</v>
      </c>
      <c r="E509" s="452"/>
      <c r="F509" s="531">
        <v>16</v>
      </c>
      <c r="G509" s="314">
        <v>48.484848484848484</v>
      </c>
      <c r="H509" s="356">
        <v>13</v>
      </c>
      <c r="I509" s="314">
        <v>39.393939393939391</v>
      </c>
      <c r="J509" s="356">
        <v>17</v>
      </c>
      <c r="K509" s="314">
        <v>53.125</v>
      </c>
      <c r="L509" s="356">
        <v>12</v>
      </c>
      <c r="M509" s="314">
        <v>40</v>
      </c>
      <c r="N509" s="315">
        <v>16</v>
      </c>
      <c r="O509" s="316">
        <v>48.484848484848484</v>
      </c>
      <c r="P509" s="315">
        <v>21</v>
      </c>
      <c r="Q509" s="316">
        <v>70</v>
      </c>
      <c r="R509" s="315">
        <v>20</v>
      </c>
      <c r="S509" s="316">
        <v>71.428571428571431</v>
      </c>
      <c r="T509" s="315"/>
      <c r="U509" s="316"/>
      <c r="V509" s="526"/>
      <c r="W509" s="452"/>
      <c r="X509" s="452"/>
      <c r="Y509" s="452"/>
      <c r="Z509" s="452"/>
      <c r="AA509" s="452"/>
      <c r="AB509" s="452"/>
      <c r="AC509" s="452"/>
      <c r="AD509" s="311"/>
    </row>
    <row r="510" spans="1:30" ht="20.100000000000001" customHeight="1">
      <c r="A510" s="311"/>
      <c r="B510" s="311"/>
      <c r="C510" s="526"/>
      <c r="D510" s="311" t="s">
        <v>1885</v>
      </c>
      <c r="E510" s="526"/>
      <c r="F510" s="531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/>
      <c r="Q510" s="316"/>
      <c r="R510" s="315">
        <v>2</v>
      </c>
      <c r="S510" s="316">
        <v>7.1</v>
      </c>
      <c r="T510" s="315"/>
      <c r="U510" s="316"/>
      <c r="V510" s="526"/>
      <c r="W510" s="526"/>
      <c r="X510" s="526"/>
      <c r="Y510" s="526"/>
      <c r="Z510" s="526"/>
      <c r="AA510" s="526"/>
      <c r="AB510" s="526"/>
      <c r="AC510" s="526"/>
      <c r="AD510" s="311"/>
    </row>
    <row r="511" spans="1:30" ht="20.100000000000001" customHeight="1">
      <c r="A511" s="311"/>
      <c r="B511" s="311"/>
      <c r="C511" s="526"/>
      <c r="D511" s="311" t="s">
        <v>7205</v>
      </c>
      <c r="E511" s="526"/>
      <c r="F511" s="531"/>
      <c r="G511" s="314"/>
      <c r="H511" s="356"/>
      <c r="I511" s="314"/>
      <c r="J511" s="356"/>
      <c r="K511" s="314"/>
      <c r="L511" s="356"/>
      <c r="M511" s="314"/>
      <c r="N511" s="315"/>
      <c r="O511" s="316"/>
      <c r="P511" s="315"/>
      <c r="Q511" s="316"/>
      <c r="R511" s="315"/>
      <c r="S511" s="316"/>
      <c r="T511" s="315"/>
      <c r="U511" s="316"/>
      <c r="V511" s="526"/>
      <c r="W511" s="526"/>
      <c r="X511" s="526"/>
      <c r="Y511" s="526"/>
      <c r="Z511" s="526"/>
      <c r="AA511" s="526"/>
      <c r="AB511" s="526"/>
      <c r="AC511" s="526"/>
      <c r="AD511" s="311"/>
    </row>
    <row r="512" spans="1:30" ht="20.100000000000001" customHeight="1">
      <c r="A512" s="311"/>
      <c r="B512" s="311"/>
      <c r="C512" s="526"/>
      <c r="D512" s="311" t="s">
        <v>6738</v>
      </c>
      <c r="E512" s="526"/>
      <c r="F512" s="531"/>
      <c r="G512" s="314"/>
      <c r="H512" s="356"/>
      <c r="I512" s="314"/>
      <c r="J512" s="356"/>
      <c r="K512" s="314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526"/>
      <c r="W512" s="526"/>
      <c r="X512" s="526"/>
      <c r="Y512" s="526"/>
      <c r="Z512" s="526"/>
      <c r="AA512" s="526"/>
      <c r="AB512" s="526"/>
      <c r="AC512" s="526"/>
      <c r="AD512" s="311"/>
    </row>
    <row r="513" spans="1:30" ht="20.100000000000001" customHeight="1">
      <c r="A513" s="374" t="s">
        <v>4202</v>
      </c>
      <c r="B513" s="374" t="s">
        <v>678</v>
      </c>
      <c r="C513" s="358" t="s">
        <v>4327</v>
      </c>
      <c r="D513" s="374" t="s">
        <v>1467</v>
      </c>
      <c r="E513" s="497" t="s">
        <v>7329</v>
      </c>
      <c r="F513" s="443"/>
      <c r="G513" s="444"/>
      <c r="H513" s="443"/>
      <c r="I513" s="444"/>
      <c r="J513" s="443"/>
      <c r="K513" s="444"/>
      <c r="L513" s="443"/>
      <c r="M513" s="444"/>
      <c r="N513" s="471"/>
      <c r="O513" s="465"/>
      <c r="P513" s="471"/>
      <c r="Q513" s="465"/>
      <c r="R513" s="471"/>
      <c r="S513" s="465"/>
      <c r="T513" s="471"/>
      <c r="U513" s="465"/>
      <c r="V513" s="527" t="s">
        <v>7010</v>
      </c>
      <c r="W513" s="358" t="s">
        <v>7010</v>
      </c>
      <c r="X513" s="358" t="s">
        <v>7010</v>
      </c>
      <c r="Y513" s="358" t="s">
        <v>7010</v>
      </c>
      <c r="Z513" s="358" t="s">
        <v>7010</v>
      </c>
      <c r="AA513" s="358" t="s">
        <v>7010</v>
      </c>
      <c r="AB513" s="358" t="s">
        <v>7010</v>
      </c>
      <c r="AC513" s="358"/>
      <c r="AD513" s="374"/>
    </row>
    <row r="514" spans="1:30" ht="20.100000000000001" customHeight="1">
      <c r="A514" s="311"/>
      <c r="B514" s="311"/>
      <c r="C514" s="526"/>
      <c r="D514" s="311" t="s">
        <v>1468</v>
      </c>
      <c r="E514" s="526"/>
      <c r="F514" s="531">
        <v>1</v>
      </c>
      <c r="G514" s="314">
        <v>50</v>
      </c>
      <c r="H514" s="356">
        <v>1</v>
      </c>
      <c r="I514" s="314">
        <v>50</v>
      </c>
      <c r="J514" s="356"/>
      <c r="K514" s="314"/>
      <c r="L514" s="356"/>
      <c r="M514" s="314"/>
      <c r="N514" s="315"/>
      <c r="O514" s="316"/>
      <c r="P514" s="315"/>
      <c r="Q514" s="316"/>
      <c r="R514" s="315"/>
      <c r="S514" s="316"/>
      <c r="T514" s="315"/>
      <c r="U514" s="316"/>
      <c r="V514" s="526"/>
      <c r="W514" s="526"/>
      <c r="X514" s="526"/>
      <c r="Y514" s="526"/>
      <c r="Z514" s="526"/>
      <c r="AA514" s="526"/>
      <c r="AB514" s="526"/>
      <c r="AC514" s="526"/>
      <c r="AD514" s="311"/>
    </row>
    <row r="515" spans="1:30" ht="20.100000000000001" customHeight="1">
      <c r="A515" s="311"/>
      <c r="B515" s="311"/>
      <c r="C515" s="526"/>
      <c r="D515" s="311" t="s">
        <v>1688</v>
      </c>
      <c r="E515" s="526"/>
      <c r="F515" s="531">
        <v>1</v>
      </c>
      <c r="G515" s="314">
        <v>50</v>
      </c>
      <c r="H515" s="356">
        <v>1</v>
      </c>
      <c r="I515" s="314">
        <v>50</v>
      </c>
      <c r="J515" s="356"/>
      <c r="K515" s="314"/>
      <c r="L515" s="356"/>
      <c r="M515" s="314"/>
      <c r="N515" s="315"/>
      <c r="O515" s="316"/>
      <c r="P515" s="315"/>
      <c r="Q515" s="316"/>
      <c r="R515" s="315"/>
      <c r="S515" s="316"/>
      <c r="T515" s="315"/>
      <c r="U515" s="316"/>
      <c r="V515" s="526"/>
      <c r="W515" s="526"/>
      <c r="X515" s="526"/>
      <c r="Y515" s="526"/>
      <c r="Z515" s="526"/>
      <c r="AA515" s="526"/>
      <c r="AB515" s="526"/>
      <c r="AC515" s="526"/>
      <c r="AD515" s="311"/>
    </row>
    <row r="516" spans="1:30" ht="20.100000000000001" customHeight="1">
      <c r="A516" s="311"/>
      <c r="B516" s="311"/>
      <c r="C516" s="526"/>
      <c r="D516" s="311" t="s">
        <v>1470</v>
      </c>
      <c r="E516" s="526"/>
      <c r="F516" s="531"/>
      <c r="G516" s="314"/>
      <c r="H516" s="356"/>
      <c r="I516" s="314"/>
      <c r="J516" s="356"/>
      <c r="K516" s="314"/>
      <c r="L516" s="356">
        <v>2</v>
      </c>
      <c r="M516" s="314">
        <v>100</v>
      </c>
      <c r="N516" s="315">
        <v>1</v>
      </c>
      <c r="O516" s="316">
        <v>100</v>
      </c>
      <c r="P516" s="315">
        <v>1</v>
      </c>
      <c r="Q516" s="316">
        <v>100</v>
      </c>
      <c r="R516" s="315"/>
      <c r="S516" s="316"/>
      <c r="T516" s="315"/>
      <c r="U516" s="316"/>
      <c r="V516" s="526"/>
      <c r="W516" s="526"/>
      <c r="X516" s="526"/>
      <c r="Y516" s="526"/>
      <c r="Z516" s="526"/>
      <c r="AA516" s="526"/>
      <c r="AB516" s="526"/>
      <c r="AC516" s="526"/>
      <c r="AD516" s="311"/>
    </row>
    <row r="517" spans="1:30" ht="20.100000000000001" customHeight="1">
      <c r="A517" s="311"/>
      <c r="B517" s="311"/>
      <c r="C517" s="452"/>
      <c r="D517" s="311" t="s">
        <v>1885</v>
      </c>
      <c r="E517" s="452"/>
      <c r="F517" s="531"/>
      <c r="G517" s="314"/>
      <c r="H517" s="356"/>
      <c r="I517" s="314"/>
      <c r="J517" s="356"/>
      <c r="K517" s="314"/>
      <c r="L517" s="356"/>
      <c r="M517" s="314"/>
      <c r="N517" s="315"/>
      <c r="O517" s="316"/>
      <c r="P517" s="315"/>
      <c r="Q517" s="316"/>
      <c r="R517" s="315"/>
      <c r="S517" s="316"/>
      <c r="T517" s="315"/>
      <c r="U517" s="316"/>
      <c r="V517" s="526"/>
      <c r="W517" s="452"/>
      <c r="X517" s="452"/>
      <c r="Y517" s="452"/>
      <c r="Z517" s="452"/>
      <c r="AA517" s="452"/>
      <c r="AB517" s="452"/>
      <c r="AC517" s="452"/>
      <c r="AD517" s="311"/>
    </row>
    <row r="518" spans="1:30" ht="20.100000000000001" customHeight="1">
      <c r="A518" s="311"/>
      <c r="B518" s="311"/>
      <c r="C518" s="526"/>
      <c r="D518" s="311" t="s">
        <v>7205</v>
      </c>
      <c r="E518" s="526"/>
      <c r="F518" s="531"/>
      <c r="G518" s="314"/>
      <c r="H518" s="356"/>
      <c r="I518" s="314"/>
      <c r="J518" s="356"/>
      <c r="K518" s="314"/>
      <c r="L518" s="356"/>
      <c r="M518" s="314"/>
      <c r="N518" s="315"/>
      <c r="O518" s="316"/>
      <c r="P518" s="315"/>
      <c r="Q518" s="316"/>
      <c r="R518" s="315"/>
      <c r="S518" s="316"/>
      <c r="T518" s="315"/>
      <c r="U518" s="316"/>
      <c r="V518" s="526"/>
      <c r="W518" s="526"/>
      <c r="X518" s="526"/>
      <c r="Y518" s="526"/>
      <c r="Z518" s="526"/>
      <c r="AA518" s="526"/>
      <c r="AB518" s="526"/>
      <c r="AC518" s="526"/>
      <c r="AD518" s="311"/>
    </row>
    <row r="519" spans="1:30" ht="20.100000000000001" customHeight="1">
      <c r="A519" s="311"/>
      <c r="B519" s="311"/>
      <c r="C519" s="526"/>
      <c r="D519" s="311" t="s">
        <v>6738</v>
      </c>
      <c r="E519" s="526"/>
      <c r="F519" s="531"/>
      <c r="G519" s="314"/>
      <c r="H519" s="356"/>
      <c r="I519" s="314"/>
      <c r="J519" s="356"/>
      <c r="K519" s="314"/>
      <c r="L519" s="356"/>
      <c r="M519" s="314"/>
      <c r="N519" s="315"/>
      <c r="O519" s="316"/>
      <c r="P519" s="315"/>
      <c r="Q519" s="316"/>
      <c r="R519" s="315"/>
      <c r="S519" s="316"/>
      <c r="T519" s="315"/>
      <c r="U519" s="316"/>
      <c r="V519" s="526"/>
      <c r="W519" s="526"/>
      <c r="X519" s="526"/>
      <c r="Y519" s="526"/>
      <c r="Z519" s="526"/>
      <c r="AA519" s="526"/>
      <c r="AB519" s="526"/>
      <c r="AC519" s="526"/>
      <c r="AD519" s="311"/>
    </row>
    <row r="520" spans="1:30" ht="20.100000000000001" customHeight="1">
      <c r="A520" s="374" t="s">
        <v>4203</v>
      </c>
      <c r="B520" s="374" t="s">
        <v>679</v>
      </c>
      <c r="C520" s="358" t="s">
        <v>4327</v>
      </c>
      <c r="D520" s="374" t="s">
        <v>1467</v>
      </c>
      <c r="E520" s="497" t="s">
        <v>7329</v>
      </c>
      <c r="F520" s="443"/>
      <c r="G520" s="444"/>
      <c r="H520" s="443"/>
      <c r="I520" s="444"/>
      <c r="J520" s="443"/>
      <c r="K520" s="444"/>
      <c r="L520" s="443"/>
      <c r="M520" s="444"/>
      <c r="N520" s="471"/>
      <c r="O520" s="465"/>
      <c r="P520" s="471"/>
      <c r="Q520" s="465"/>
      <c r="R520" s="471"/>
      <c r="S520" s="465"/>
      <c r="T520" s="471"/>
      <c r="U520" s="465"/>
      <c r="V520" s="527" t="s">
        <v>7010</v>
      </c>
      <c r="W520" s="358" t="s">
        <v>7010</v>
      </c>
      <c r="X520" s="358" t="s">
        <v>7010</v>
      </c>
      <c r="Y520" s="358" t="s">
        <v>7010</v>
      </c>
      <c r="Z520" s="358" t="s">
        <v>7010</v>
      </c>
      <c r="AA520" s="358" t="s">
        <v>7010</v>
      </c>
      <c r="AB520" s="358" t="s">
        <v>7010</v>
      </c>
      <c r="AC520" s="358"/>
      <c r="AD520" s="374"/>
    </row>
    <row r="521" spans="1:30" ht="20.100000000000001" customHeight="1">
      <c r="A521" s="311"/>
      <c r="B521" s="311"/>
      <c r="C521" s="526"/>
      <c r="D521" s="311" t="s">
        <v>1468</v>
      </c>
      <c r="E521" s="526"/>
      <c r="F521" s="531"/>
      <c r="G521" s="314"/>
      <c r="H521" s="356"/>
      <c r="I521" s="314"/>
      <c r="J521" s="356"/>
      <c r="K521" s="314"/>
      <c r="L521" s="356"/>
      <c r="M521" s="314"/>
      <c r="N521" s="315"/>
      <c r="O521" s="316"/>
      <c r="P521" s="315"/>
      <c r="Q521" s="316"/>
      <c r="R521" s="315"/>
      <c r="S521" s="316"/>
      <c r="T521" s="315"/>
      <c r="U521" s="316"/>
      <c r="V521" s="526"/>
      <c r="W521" s="526"/>
      <c r="X521" s="526"/>
      <c r="Y521" s="526"/>
      <c r="Z521" s="526"/>
      <c r="AA521" s="526"/>
      <c r="AB521" s="526"/>
      <c r="AC521" s="526"/>
      <c r="AD521" s="311"/>
    </row>
    <row r="522" spans="1:30" ht="20.100000000000001" customHeight="1">
      <c r="A522" s="311"/>
      <c r="B522" s="311"/>
      <c r="C522" s="452"/>
      <c r="D522" s="311" t="s">
        <v>1688</v>
      </c>
      <c r="E522" s="452"/>
      <c r="F522" s="531">
        <v>1</v>
      </c>
      <c r="G522" s="314">
        <v>50</v>
      </c>
      <c r="H522" s="356">
        <v>1</v>
      </c>
      <c r="I522" s="314">
        <v>50</v>
      </c>
      <c r="J522" s="356"/>
      <c r="K522" s="314"/>
      <c r="L522" s="356"/>
      <c r="M522" s="314"/>
      <c r="N522" s="315"/>
      <c r="O522" s="316"/>
      <c r="P522" s="315"/>
      <c r="Q522" s="316"/>
      <c r="R522" s="315"/>
      <c r="S522" s="316"/>
      <c r="T522" s="315"/>
      <c r="U522" s="316"/>
      <c r="V522" s="526"/>
      <c r="W522" s="452"/>
      <c r="X522" s="452"/>
      <c r="Y522" s="452"/>
      <c r="Z522" s="452"/>
      <c r="AA522" s="452"/>
      <c r="AB522" s="452"/>
      <c r="AC522" s="452"/>
      <c r="AD522" s="311"/>
    </row>
    <row r="523" spans="1:30" ht="20.100000000000001" customHeight="1">
      <c r="A523" s="311"/>
      <c r="B523" s="311"/>
      <c r="C523" s="526"/>
      <c r="D523" s="311" t="s">
        <v>1470</v>
      </c>
      <c r="E523" s="526"/>
      <c r="F523" s="531">
        <v>1</v>
      </c>
      <c r="G523" s="314">
        <v>50</v>
      </c>
      <c r="H523" s="356">
        <v>1</v>
      </c>
      <c r="I523" s="314">
        <v>50</v>
      </c>
      <c r="J523" s="356"/>
      <c r="K523" s="314"/>
      <c r="L523" s="356"/>
      <c r="M523" s="314"/>
      <c r="N523" s="315"/>
      <c r="O523" s="316"/>
      <c r="P523" s="315"/>
      <c r="Q523" s="316"/>
      <c r="R523" s="315"/>
      <c r="S523" s="316"/>
      <c r="T523" s="315"/>
      <c r="U523" s="316"/>
      <c r="V523" s="526"/>
      <c r="W523" s="526"/>
      <c r="X523" s="526"/>
      <c r="Y523" s="526"/>
      <c r="Z523" s="526"/>
      <c r="AA523" s="526"/>
      <c r="AB523" s="526"/>
      <c r="AC523" s="526"/>
      <c r="AD523" s="311"/>
    </row>
    <row r="524" spans="1:30" ht="20.100000000000001" customHeight="1">
      <c r="A524" s="311"/>
      <c r="B524" s="311"/>
      <c r="C524" s="526"/>
      <c r="D524" s="311" t="s">
        <v>1885</v>
      </c>
      <c r="E524" s="526"/>
      <c r="F524" s="531"/>
      <c r="G524" s="314"/>
      <c r="H524" s="356"/>
      <c r="I524" s="314"/>
      <c r="J524" s="356"/>
      <c r="K524" s="314"/>
      <c r="L524" s="356"/>
      <c r="M524" s="314"/>
      <c r="N524" s="315"/>
      <c r="O524" s="316"/>
      <c r="P524" s="315"/>
      <c r="Q524" s="316"/>
      <c r="R524" s="315"/>
      <c r="S524" s="316"/>
      <c r="T524" s="315"/>
      <c r="U524" s="316"/>
      <c r="V524" s="526"/>
      <c r="W524" s="526"/>
      <c r="X524" s="526"/>
      <c r="Y524" s="526"/>
      <c r="Z524" s="526"/>
      <c r="AA524" s="526"/>
      <c r="AB524" s="526"/>
      <c r="AC524" s="526"/>
      <c r="AD524" s="311"/>
    </row>
    <row r="525" spans="1:30" ht="20.100000000000001" customHeight="1">
      <c r="A525" s="311"/>
      <c r="B525" s="311"/>
      <c r="C525" s="526"/>
      <c r="D525" s="311" t="s">
        <v>7205</v>
      </c>
      <c r="E525" s="526"/>
      <c r="F525" s="531"/>
      <c r="G525" s="314"/>
      <c r="H525" s="356"/>
      <c r="I525" s="314"/>
      <c r="J525" s="356"/>
      <c r="K525" s="314"/>
      <c r="L525" s="356"/>
      <c r="M525" s="314"/>
      <c r="N525" s="315"/>
      <c r="O525" s="316"/>
      <c r="P525" s="315"/>
      <c r="Q525" s="316"/>
      <c r="R525" s="315"/>
      <c r="S525" s="316"/>
      <c r="T525" s="315"/>
      <c r="U525" s="316"/>
      <c r="V525" s="526"/>
      <c r="W525" s="526"/>
      <c r="X525" s="526"/>
      <c r="Y525" s="526"/>
      <c r="Z525" s="526"/>
      <c r="AA525" s="526"/>
      <c r="AB525" s="526"/>
      <c r="AC525" s="526"/>
      <c r="AD525" s="311"/>
    </row>
    <row r="526" spans="1:30" ht="20.100000000000001" customHeight="1">
      <c r="A526" s="311"/>
      <c r="B526" s="311"/>
      <c r="C526" s="526"/>
      <c r="D526" s="311" t="s">
        <v>6738</v>
      </c>
      <c r="E526" s="526"/>
      <c r="F526" s="531"/>
      <c r="G526" s="314"/>
      <c r="H526" s="356"/>
      <c r="I526" s="314"/>
      <c r="J526" s="356"/>
      <c r="K526" s="314"/>
      <c r="L526" s="356"/>
      <c r="M526" s="314"/>
      <c r="N526" s="315"/>
      <c r="O526" s="316"/>
      <c r="P526" s="315"/>
      <c r="Q526" s="316"/>
      <c r="R526" s="315"/>
      <c r="S526" s="316"/>
      <c r="T526" s="315"/>
      <c r="U526" s="316"/>
      <c r="V526" s="526"/>
      <c r="W526" s="526"/>
      <c r="X526" s="526"/>
      <c r="Y526" s="526"/>
      <c r="Z526" s="526"/>
      <c r="AA526" s="526"/>
      <c r="AB526" s="526"/>
      <c r="AC526" s="526"/>
      <c r="AD526" s="311"/>
    </row>
    <row r="527" spans="1:30" ht="20.100000000000001" customHeight="1">
      <c r="A527" s="374" t="s">
        <v>4204</v>
      </c>
      <c r="B527" s="374" t="s">
        <v>680</v>
      </c>
      <c r="C527" s="358" t="s">
        <v>4327</v>
      </c>
      <c r="D527" s="374" t="s">
        <v>1467</v>
      </c>
      <c r="E527" s="497" t="s">
        <v>7329</v>
      </c>
      <c r="F527" s="443"/>
      <c r="G527" s="444"/>
      <c r="H527" s="443"/>
      <c r="I527" s="444"/>
      <c r="J527" s="443"/>
      <c r="K527" s="444"/>
      <c r="L527" s="443"/>
      <c r="M527" s="444"/>
      <c r="N527" s="471"/>
      <c r="O527" s="465"/>
      <c r="P527" s="471"/>
      <c r="Q527" s="465"/>
      <c r="R527" s="471"/>
      <c r="S527" s="465"/>
      <c r="T527" s="471"/>
      <c r="U527" s="465"/>
      <c r="V527" s="527" t="s">
        <v>7010</v>
      </c>
      <c r="W527" s="358" t="s">
        <v>7010</v>
      </c>
      <c r="X527" s="358" t="s">
        <v>7010</v>
      </c>
      <c r="Y527" s="358" t="s">
        <v>7010</v>
      </c>
      <c r="Z527" s="358" t="s">
        <v>7010</v>
      </c>
      <c r="AA527" s="358" t="s">
        <v>7010</v>
      </c>
      <c r="AB527" s="358" t="s">
        <v>7010</v>
      </c>
      <c r="AC527" s="358"/>
      <c r="AD527" s="374"/>
    </row>
    <row r="528" spans="1:30" ht="20.100000000000001" customHeight="1">
      <c r="A528" s="311"/>
      <c r="B528" s="311"/>
      <c r="C528" s="526"/>
      <c r="D528" s="311" t="s">
        <v>1468</v>
      </c>
      <c r="E528" s="526"/>
      <c r="F528" s="531"/>
      <c r="G528" s="314"/>
      <c r="H528" s="356"/>
      <c r="I528" s="314"/>
      <c r="J528" s="356"/>
      <c r="K528" s="314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526"/>
      <c r="W528" s="526"/>
      <c r="X528" s="526"/>
      <c r="Y528" s="526"/>
      <c r="Z528" s="526"/>
      <c r="AA528" s="526"/>
      <c r="AB528" s="526"/>
      <c r="AC528" s="526"/>
      <c r="AD528" s="311"/>
    </row>
    <row r="529" spans="1:30" ht="20.100000000000001" customHeight="1">
      <c r="A529" s="311"/>
      <c r="B529" s="311"/>
      <c r="C529" s="526"/>
      <c r="D529" s="311" t="s">
        <v>1688</v>
      </c>
      <c r="E529" s="526"/>
      <c r="F529" s="531"/>
      <c r="G529" s="314"/>
      <c r="H529" s="356"/>
      <c r="I529" s="314"/>
      <c r="J529" s="356"/>
      <c r="K529" s="314"/>
      <c r="L529" s="356"/>
      <c r="M529" s="314"/>
      <c r="N529" s="315"/>
      <c r="O529" s="316"/>
      <c r="P529" s="315"/>
      <c r="Q529" s="316"/>
      <c r="R529" s="315"/>
      <c r="S529" s="316"/>
      <c r="T529" s="315"/>
      <c r="U529" s="316"/>
      <c r="V529" s="526"/>
      <c r="W529" s="526"/>
      <c r="X529" s="526"/>
      <c r="Y529" s="526"/>
      <c r="Z529" s="526"/>
      <c r="AA529" s="526"/>
      <c r="AB529" s="526"/>
      <c r="AC529" s="526"/>
      <c r="AD529" s="311"/>
    </row>
    <row r="530" spans="1:30" ht="20.100000000000001" customHeight="1">
      <c r="A530" s="311"/>
      <c r="B530" s="311"/>
      <c r="C530" s="526"/>
      <c r="D530" s="311" t="s">
        <v>1470</v>
      </c>
      <c r="E530" s="526"/>
      <c r="F530" s="531"/>
      <c r="G530" s="314"/>
      <c r="H530" s="356"/>
      <c r="I530" s="314"/>
      <c r="J530" s="356"/>
      <c r="K530" s="314"/>
      <c r="L530" s="356"/>
      <c r="M530" s="314"/>
      <c r="N530" s="315"/>
      <c r="O530" s="316"/>
      <c r="P530" s="315"/>
      <c r="Q530" s="316"/>
      <c r="R530" s="315"/>
      <c r="S530" s="316"/>
      <c r="T530" s="315"/>
      <c r="U530" s="316"/>
      <c r="V530" s="526"/>
      <c r="W530" s="526"/>
      <c r="X530" s="526"/>
      <c r="Y530" s="526"/>
      <c r="Z530" s="526"/>
      <c r="AA530" s="526"/>
      <c r="AB530" s="526"/>
      <c r="AC530" s="526"/>
      <c r="AD530" s="311"/>
    </row>
    <row r="531" spans="1:30" ht="20.100000000000001" customHeight="1">
      <c r="A531" s="311"/>
      <c r="B531" s="311"/>
      <c r="C531" s="526"/>
      <c r="D531" s="311" t="s">
        <v>1885</v>
      </c>
      <c r="E531" s="526"/>
      <c r="F531" s="531"/>
      <c r="G531" s="314"/>
      <c r="H531" s="356"/>
      <c r="I531" s="314"/>
      <c r="J531" s="356"/>
      <c r="K531" s="314"/>
      <c r="L531" s="356"/>
      <c r="M531" s="314"/>
      <c r="N531" s="315"/>
      <c r="O531" s="316"/>
      <c r="P531" s="315"/>
      <c r="Q531" s="316"/>
      <c r="R531" s="315"/>
      <c r="S531" s="316"/>
      <c r="T531" s="315"/>
      <c r="U531" s="316"/>
      <c r="V531" s="526"/>
      <c r="W531" s="526"/>
      <c r="X531" s="526"/>
      <c r="Y531" s="526"/>
      <c r="Z531" s="526"/>
      <c r="AA531" s="526"/>
      <c r="AB531" s="526"/>
      <c r="AC531" s="526"/>
      <c r="AD531" s="311"/>
    </row>
    <row r="532" spans="1:30" ht="20.100000000000001" customHeight="1">
      <c r="A532" s="311"/>
      <c r="B532" s="311"/>
      <c r="C532" s="452"/>
      <c r="D532" s="311" t="s">
        <v>1970</v>
      </c>
      <c r="E532" s="526"/>
      <c r="F532" s="531"/>
      <c r="G532" s="314"/>
      <c r="H532" s="356"/>
      <c r="I532" s="314"/>
      <c r="J532" s="356"/>
      <c r="K532" s="314"/>
      <c r="L532" s="356"/>
      <c r="M532" s="314"/>
      <c r="N532" s="315"/>
      <c r="O532" s="316"/>
      <c r="P532" s="315"/>
      <c r="Q532" s="316"/>
      <c r="R532" s="315"/>
      <c r="S532" s="316"/>
      <c r="T532" s="315"/>
      <c r="U532" s="316"/>
      <c r="V532" s="526"/>
      <c r="W532" s="452"/>
      <c r="X532" s="452"/>
      <c r="Y532" s="452"/>
      <c r="Z532" s="452"/>
      <c r="AA532" s="452"/>
      <c r="AB532" s="452"/>
      <c r="AC532" s="452"/>
      <c r="AD532" s="311"/>
    </row>
    <row r="533" spans="1:30" ht="20.100000000000001" customHeight="1">
      <c r="A533" s="311"/>
      <c r="B533" s="311"/>
      <c r="C533" s="526"/>
      <c r="D533" s="311" t="s">
        <v>1971</v>
      </c>
      <c r="E533" s="526"/>
      <c r="F533" s="531"/>
      <c r="G533" s="314"/>
      <c r="H533" s="356"/>
      <c r="I533" s="314"/>
      <c r="J533" s="356"/>
      <c r="K533" s="314"/>
      <c r="L533" s="356"/>
      <c r="M533" s="314"/>
      <c r="N533" s="315"/>
      <c r="O533" s="316"/>
      <c r="P533" s="315"/>
      <c r="Q533" s="316"/>
      <c r="R533" s="315"/>
      <c r="S533" s="316"/>
      <c r="T533" s="315"/>
      <c r="U533" s="316"/>
      <c r="V533" s="526"/>
      <c r="W533" s="526"/>
      <c r="X533" s="526"/>
      <c r="Y533" s="526"/>
      <c r="Z533" s="526"/>
      <c r="AA533" s="526"/>
      <c r="AB533" s="526"/>
      <c r="AC533" s="526"/>
      <c r="AD533" s="311"/>
    </row>
    <row r="534" spans="1:30" ht="20.100000000000001" customHeight="1">
      <c r="A534" s="374" t="s">
        <v>4205</v>
      </c>
      <c r="B534" s="374" t="s">
        <v>681</v>
      </c>
      <c r="C534" s="358" t="s">
        <v>4327</v>
      </c>
      <c r="D534" s="374" t="s">
        <v>1467</v>
      </c>
      <c r="E534" s="497" t="s">
        <v>7329</v>
      </c>
      <c r="F534" s="443"/>
      <c r="G534" s="444"/>
      <c r="H534" s="443"/>
      <c r="I534" s="444"/>
      <c r="J534" s="443"/>
      <c r="K534" s="444"/>
      <c r="L534" s="443"/>
      <c r="M534" s="444"/>
      <c r="N534" s="471"/>
      <c r="O534" s="465"/>
      <c r="P534" s="471"/>
      <c r="Q534" s="465"/>
      <c r="R534" s="471"/>
      <c r="S534" s="465"/>
      <c r="T534" s="471"/>
      <c r="U534" s="465"/>
      <c r="V534" s="527" t="s">
        <v>7010</v>
      </c>
      <c r="W534" s="358" t="s">
        <v>7010</v>
      </c>
      <c r="X534" s="358" t="s">
        <v>7010</v>
      </c>
      <c r="Y534" s="358" t="s">
        <v>7010</v>
      </c>
      <c r="Z534" s="358" t="s">
        <v>7010</v>
      </c>
      <c r="AA534" s="358" t="s">
        <v>7010</v>
      </c>
      <c r="AB534" s="358" t="s">
        <v>7010</v>
      </c>
      <c r="AC534" s="358"/>
      <c r="AD534" s="374"/>
    </row>
    <row r="535" spans="1:30" ht="20.100000000000001" customHeight="1">
      <c r="A535" s="311"/>
      <c r="B535" s="311"/>
      <c r="C535" s="526"/>
      <c r="D535" s="311" t="s">
        <v>1468</v>
      </c>
      <c r="E535" s="526"/>
      <c r="F535" s="531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526"/>
      <c r="W535" s="526"/>
      <c r="X535" s="526"/>
      <c r="Y535" s="526"/>
      <c r="Z535" s="526"/>
      <c r="AA535" s="526"/>
      <c r="AB535" s="526"/>
      <c r="AC535" s="526"/>
      <c r="AD535" s="311"/>
    </row>
    <row r="536" spans="1:30" ht="20.100000000000001" customHeight="1">
      <c r="A536" s="311"/>
      <c r="B536" s="311"/>
      <c r="C536" s="526"/>
      <c r="D536" s="311" t="s">
        <v>1688</v>
      </c>
      <c r="E536" s="526"/>
      <c r="F536" s="531"/>
      <c r="G536" s="314"/>
      <c r="H536" s="356"/>
      <c r="I536" s="314"/>
      <c r="J536" s="356"/>
      <c r="K536" s="314"/>
      <c r="L536" s="356"/>
      <c r="M536" s="314"/>
      <c r="N536" s="315"/>
      <c r="O536" s="316"/>
      <c r="P536" s="315"/>
      <c r="Q536" s="316"/>
      <c r="R536" s="315"/>
      <c r="S536" s="316"/>
      <c r="T536" s="315"/>
      <c r="U536" s="316"/>
      <c r="V536" s="526"/>
      <c r="W536" s="526"/>
      <c r="X536" s="526"/>
      <c r="Y536" s="526"/>
      <c r="Z536" s="526"/>
      <c r="AA536" s="526"/>
      <c r="AB536" s="526"/>
      <c r="AC536" s="526"/>
      <c r="AD536" s="311"/>
    </row>
    <row r="537" spans="1:30" ht="20.100000000000001" customHeight="1">
      <c r="A537" s="311"/>
      <c r="B537" s="311"/>
      <c r="C537" s="526"/>
      <c r="D537" s="311" t="s">
        <v>1470</v>
      </c>
      <c r="E537" s="526"/>
      <c r="F537" s="531"/>
      <c r="G537" s="314"/>
      <c r="H537" s="356"/>
      <c r="I537" s="314"/>
      <c r="J537" s="356"/>
      <c r="K537" s="314"/>
      <c r="L537" s="356"/>
      <c r="M537" s="314"/>
      <c r="N537" s="315"/>
      <c r="O537" s="316"/>
      <c r="P537" s="315"/>
      <c r="Q537" s="316"/>
      <c r="R537" s="315"/>
      <c r="S537" s="316"/>
      <c r="T537" s="315"/>
      <c r="U537" s="316"/>
      <c r="V537" s="526"/>
      <c r="W537" s="526"/>
      <c r="X537" s="526"/>
      <c r="Y537" s="526"/>
      <c r="Z537" s="526"/>
      <c r="AA537" s="526"/>
      <c r="AB537" s="526"/>
      <c r="AC537" s="526"/>
      <c r="AD537" s="311"/>
    </row>
    <row r="538" spans="1:30" ht="20.100000000000001" customHeight="1">
      <c r="A538" s="311"/>
      <c r="B538" s="311"/>
      <c r="C538" s="526"/>
      <c r="D538" s="311" t="s">
        <v>1885</v>
      </c>
      <c r="E538" s="526"/>
      <c r="F538" s="531"/>
      <c r="G538" s="314"/>
      <c r="H538" s="356"/>
      <c r="I538" s="314"/>
      <c r="J538" s="356"/>
      <c r="K538" s="314"/>
      <c r="L538" s="356"/>
      <c r="M538" s="314"/>
      <c r="N538" s="315"/>
      <c r="O538" s="316"/>
      <c r="P538" s="315"/>
      <c r="Q538" s="316"/>
      <c r="R538" s="315"/>
      <c r="S538" s="316"/>
      <c r="T538" s="315"/>
      <c r="U538" s="316"/>
      <c r="V538" s="526"/>
      <c r="W538" s="526"/>
      <c r="X538" s="526"/>
      <c r="Y538" s="526"/>
      <c r="Z538" s="526"/>
      <c r="AA538" s="526"/>
      <c r="AB538" s="526"/>
      <c r="AC538" s="526"/>
      <c r="AD538" s="311"/>
    </row>
    <row r="539" spans="1:30" ht="20.100000000000001" customHeight="1">
      <c r="A539" s="311"/>
      <c r="B539" s="311"/>
      <c r="C539" s="526"/>
      <c r="D539" s="311" t="s">
        <v>7205</v>
      </c>
      <c r="E539" s="526"/>
      <c r="F539" s="531"/>
      <c r="G539" s="314"/>
      <c r="H539" s="356"/>
      <c r="I539" s="314"/>
      <c r="J539" s="356"/>
      <c r="K539" s="314"/>
      <c r="L539" s="356"/>
      <c r="M539" s="314"/>
      <c r="N539" s="315"/>
      <c r="O539" s="316"/>
      <c r="P539" s="315"/>
      <c r="Q539" s="316"/>
      <c r="R539" s="315"/>
      <c r="S539" s="316"/>
      <c r="T539" s="315"/>
      <c r="U539" s="316"/>
      <c r="V539" s="526"/>
      <c r="W539" s="526"/>
      <c r="X539" s="526"/>
      <c r="Y539" s="526"/>
      <c r="Z539" s="526"/>
      <c r="AA539" s="526"/>
      <c r="AB539" s="526"/>
      <c r="AC539" s="526"/>
      <c r="AD539" s="311"/>
    </row>
    <row r="540" spans="1:30" ht="20.100000000000001" customHeight="1">
      <c r="A540" s="311"/>
      <c r="B540" s="311"/>
      <c r="C540" s="526"/>
      <c r="D540" s="311" t="s">
        <v>6738</v>
      </c>
      <c r="E540" s="526"/>
      <c r="F540" s="531"/>
      <c r="G540" s="314"/>
      <c r="H540" s="356"/>
      <c r="I540" s="314"/>
      <c r="J540" s="356"/>
      <c r="K540" s="314"/>
      <c r="L540" s="356"/>
      <c r="M540" s="314"/>
      <c r="N540" s="315"/>
      <c r="O540" s="316"/>
      <c r="P540" s="315"/>
      <c r="Q540" s="316"/>
      <c r="R540" s="315"/>
      <c r="S540" s="316"/>
      <c r="T540" s="315"/>
      <c r="U540" s="316"/>
      <c r="V540" s="526"/>
      <c r="W540" s="526"/>
      <c r="X540" s="526"/>
      <c r="Y540" s="526"/>
      <c r="Z540" s="526"/>
      <c r="AA540" s="526"/>
      <c r="AB540" s="526"/>
      <c r="AC540" s="526"/>
      <c r="AD540" s="311"/>
    </row>
    <row r="541" spans="1:30" ht="20.100000000000001" customHeight="1">
      <c r="A541" s="374" t="s">
        <v>4206</v>
      </c>
      <c r="B541" s="374" t="s">
        <v>682</v>
      </c>
      <c r="C541" s="358" t="s">
        <v>4328</v>
      </c>
      <c r="D541" s="374"/>
      <c r="E541" s="358"/>
      <c r="F541" s="443"/>
      <c r="G541" s="444"/>
      <c r="H541" s="443"/>
      <c r="I541" s="444"/>
      <c r="J541" s="443"/>
      <c r="K541" s="444"/>
      <c r="L541" s="443"/>
      <c r="M541" s="444"/>
      <c r="N541" s="471"/>
      <c r="O541" s="465"/>
      <c r="P541" s="471"/>
      <c r="Q541" s="465"/>
      <c r="R541" s="471">
        <v>2</v>
      </c>
      <c r="S541" s="465">
        <v>100</v>
      </c>
      <c r="T541" s="471"/>
      <c r="U541" s="465"/>
      <c r="V541" s="527" t="s">
        <v>7010</v>
      </c>
      <c r="W541" s="358" t="s">
        <v>7010</v>
      </c>
      <c r="X541" s="358" t="s">
        <v>7010</v>
      </c>
      <c r="Y541" s="358" t="s">
        <v>7010</v>
      </c>
      <c r="Z541" s="358" t="s">
        <v>7010</v>
      </c>
      <c r="AA541" s="358" t="s">
        <v>7010</v>
      </c>
      <c r="AB541" s="358" t="s">
        <v>7010</v>
      </c>
      <c r="AC541" s="358"/>
      <c r="AD541" s="374"/>
    </row>
    <row r="542" spans="1:30" ht="20.100000000000001" customHeight="1">
      <c r="A542" s="374" t="s">
        <v>4207</v>
      </c>
      <c r="B542" s="374" t="s">
        <v>683</v>
      </c>
      <c r="C542" s="527" t="s">
        <v>8328</v>
      </c>
      <c r="D542" s="374" t="s">
        <v>1853</v>
      </c>
      <c r="E542" s="497" t="s">
        <v>7329</v>
      </c>
      <c r="F542" s="443">
        <v>15</v>
      </c>
      <c r="G542" s="444">
        <v>12.931034482758621</v>
      </c>
      <c r="H542" s="443">
        <v>16</v>
      </c>
      <c r="I542" s="444">
        <v>13.913043478260869</v>
      </c>
      <c r="J542" s="443">
        <v>16</v>
      </c>
      <c r="K542" s="444">
        <v>14.159292035398231</v>
      </c>
      <c r="L542" s="443">
        <v>16</v>
      </c>
      <c r="M542" s="444">
        <v>15.1</v>
      </c>
      <c r="N542" s="471">
        <v>18</v>
      </c>
      <c r="O542" s="465">
        <v>16.822429906542055</v>
      </c>
      <c r="P542" s="471">
        <v>19</v>
      </c>
      <c r="Q542" s="465">
        <v>16.814159292035399</v>
      </c>
      <c r="R542" s="471">
        <v>22</v>
      </c>
      <c r="S542" s="465">
        <v>20.37037037037037</v>
      </c>
      <c r="T542" s="471"/>
      <c r="U542" s="465"/>
      <c r="V542" s="527" t="s">
        <v>7010</v>
      </c>
      <c r="W542" s="527" t="s">
        <v>7010</v>
      </c>
      <c r="X542" s="527" t="s">
        <v>7010</v>
      </c>
      <c r="Y542" s="527" t="s">
        <v>7010</v>
      </c>
      <c r="Z542" s="527" t="s">
        <v>7010</v>
      </c>
      <c r="AA542" s="527" t="s">
        <v>7010</v>
      </c>
      <c r="AB542" s="527" t="s">
        <v>7010</v>
      </c>
      <c r="AC542" s="527"/>
      <c r="AD542" s="374"/>
    </row>
    <row r="543" spans="1:30" ht="20.100000000000001" customHeight="1">
      <c r="A543" s="311"/>
      <c r="B543" s="311"/>
      <c r="C543" s="526"/>
      <c r="D543" s="311" t="s">
        <v>1854</v>
      </c>
      <c r="E543" s="205"/>
      <c r="F543" s="531">
        <v>101</v>
      </c>
      <c r="G543" s="314">
        <v>87.068965517241381</v>
      </c>
      <c r="H543" s="356">
        <v>99</v>
      </c>
      <c r="I543" s="314">
        <v>86.086956521739125</v>
      </c>
      <c r="J543" s="356">
        <v>97</v>
      </c>
      <c r="K543" s="314">
        <v>85.840707964601776</v>
      </c>
      <c r="L543" s="356">
        <v>90</v>
      </c>
      <c r="M543" s="314">
        <v>84.9</v>
      </c>
      <c r="N543" s="315">
        <v>89</v>
      </c>
      <c r="O543" s="316">
        <v>83.177570093457945</v>
      </c>
      <c r="P543" s="315">
        <v>94</v>
      </c>
      <c r="Q543" s="316">
        <v>83.185840707964601</v>
      </c>
      <c r="R543" s="315">
        <v>86</v>
      </c>
      <c r="S543" s="316">
        <v>79.629629629629633</v>
      </c>
      <c r="T543" s="315"/>
      <c r="U543" s="316"/>
      <c r="V543" s="526"/>
      <c r="W543" s="526"/>
      <c r="X543" s="526"/>
      <c r="Y543" s="526"/>
      <c r="Z543" s="526"/>
      <c r="AA543" s="526"/>
      <c r="AB543" s="526"/>
      <c r="AC543" s="526"/>
      <c r="AD543" s="311"/>
    </row>
    <row r="544" spans="1:30" ht="20.100000000000001" customHeight="1">
      <c r="A544" s="311"/>
      <c r="B544" s="311"/>
      <c r="C544" s="452"/>
      <c r="D544" s="311" t="s">
        <v>1970</v>
      </c>
      <c r="E544" s="205"/>
      <c r="F544" s="531"/>
      <c r="G544" s="314"/>
      <c r="H544" s="356"/>
      <c r="I544" s="314"/>
      <c r="J544" s="356"/>
      <c r="K544" s="314"/>
      <c r="L544" s="356"/>
      <c r="M544" s="314"/>
      <c r="N544" s="315"/>
      <c r="O544" s="316"/>
      <c r="P544" s="315"/>
      <c r="Q544" s="316"/>
      <c r="R544" s="315"/>
      <c r="S544" s="316"/>
      <c r="T544" s="315"/>
      <c r="U544" s="316"/>
      <c r="V544" s="526"/>
      <c r="W544" s="452"/>
      <c r="X544" s="452"/>
      <c r="Y544" s="452"/>
      <c r="Z544" s="452"/>
      <c r="AA544" s="452"/>
      <c r="AB544" s="452"/>
      <c r="AC544" s="452"/>
      <c r="AD544" s="311"/>
    </row>
    <row r="545" spans="1:30" ht="20.100000000000001" customHeight="1">
      <c r="A545" s="311"/>
      <c r="B545" s="311"/>
      <c r="C545" s="452"/>
      <c r="D545" s="311" t="s">
        <v>1971</v>
      </c>
      <c r="E545" s="526"/>
      <c r="F545" s="531"/>
      <c r="G545" s="314"/>
      <c r="H545" s="356"/>
      <c r="I545" s="314"/>
      <c r="J545" s="356"/>
      <c r="K545" s="314"/>
      <c r="L545" s="356"/>
      <c r="M545" s="314"/>
      <c r="N545" s="315"/>
      <c r="O545" s="316"/>
      <c r="P545" s="315"/>
      <c r="Q545" s="316"/>
      <c r="R545" s="315"/>
      <c r="S545" s="316"/>
      <c r="T545" s="315"/>
      <c r="U545" s="316"/>
      <c r="V545" s="526"/>
      <c r="W545" s="452"/>
      <c r="X545" s="452"/>
      <c r="Y545" s="452"/>
      <c r="Z545" s="452"/>
      <c r="AA545" s="452"/>
      <c r="AB545" s="452"/>
      <c r="AC545" s="452"/>
      <c r="AD545" s="311"/>
    </row>
    <row r="546" spans="1:30" ht="20.100000000000001" customHeight="1">
      <c r="A546" s="374" t="s">
        <v>4208</v>
      </c>
      <c r="B546" s="374" t="s">
        <v>684</v>
      </c>
      <c r="C546" s="358" t="s">
        <v>4329</v>
      </c>
      <c r="D546" s="374" t="s">
        <v>1471</v>
      </c>
      <c r="E546" s="358"/>
      <c r="F546" s="443">
        <v>1</v>
      </c>
      <c r="G546" s="444">
        <v>6.666666666666667</v>
      </c>
      <c r="H546" s="443">
        <v>2</v>
      </c>
      <c r="I546" s="444">
        <v>12.5</v>
      </c>
      <c r="J546" s="443">
        <v>2</v>
      </c>
      <c r="K546" s="444">
        <v>12.5</v>
      </c>
      <c r="L546" s="443"/>
      <c r="M546" s="444"/>
      <c r="N546" s="471">
        <v>1</v>
      </c>
      <c r="O546" s="465">
        <v>5.6</v>
      </c>
      <c r="P546" s="471">
        <v>5</v>
      </c>
      <c r="Q546" s="465">
        <v>26.315789473684209</v>
      </c>
      <c r="R546" s="471">
        <v>4</v>
      </c>
      <c r="S546" s="465">
        <v>18.181818181818183</v>
      </c>
      <c r="T546" s="471"/>
      <c r="U546" s="465"/>
      <c r="V546" s="358" t="s">
        <v>7010</v>
      </c>
      <c r="W546" s="358" t="s">
        <v>7010</v>
      </c>
      <c r="X546" s="358" t="s">
        <v>7010</v>
      </c>
      <c r="Y546" s="358" t="s">
        <v>7010</v>
      </c>
      <c r="Z546" s="358" t="s">
        <v>7010</v>
      </c>
      <c r="AA546" s="358" t="s">
        <v>7010</v>
      </c>
      <c r="AB546" s="358" t="s">
        <v>7010</v>
      </c>
      <c r="AC546" s="358"/>
      <c r="AD546" s="374"/>
    </row>
    <row r="547" spans="1:30" ht="20.100000000000001" customHeight="1">
      <c r="A547" s="311"/>
      <c r="B547" s="311"/>
      <c r="C547" s="452"/>
      <c r="D547" s="311" t="s">
        <v>1472</v>
      </c>
      <c r="E547" s="452"/>
      <c r="F547" s="531">
        <v>14</v>
      </c>
      <c r="G547" s="314">
        <v>93.333333333333329</v>
      </c>
      <c r="H547" s="356">
        <v>14</v>
      </c>
      <c r="I547" s="314">
        <v>87.5</v>
      </c>
      <c r="J547" s="356">
        <v>14</v>
      </c>
      <c r="K547" s="314">
        <v>87.5</v>
      </c>
      <c r="L547" s="356">
        <v>16</v>
      </c>
      <c r="M547" s="314">
        <v>100</v>
      </c>
      <c r="N547" s="315">
        <v>17</v>
      </c>
      <c r="O547" s="316">
        <v>94.4</v>
      </c>
      <c r="P547" s="315">
        <v>14</v>
      </c>
      <c r="Q547" s="316">
        <v>73.684210526315795</v>
      </c>
      <c r="R547" s="315">
        <v>18</v>
      </c>
      <c r="S547" s="316">
        <v>81.818181818181813</v>
      </c>
      <c r="T547" s="315"/>
      <c r="U547" s="316"/>
      <c r="V547" s="452"/>
      <c r="W547" s="452"/>
      <c r="X547" s="452"/>
      <c r="Y547" s="452"/>
      <c r="Z547" s="452"/>
      <c r="AA547" s="452"/>
      <c r="AB547" s="452"/>
      <c r="AC547" s="452"/>
      <c r="AD547" s="311"/>
    </row>
    <row r="548" spans="1:30" ht="20.100000000000001" customHeight="1">
      <c r="A548" s="374" t="s">
        <v>4209</v>
      </c>
      <c r="B548" s="374" t="s">
        <v>685</v>
      </c>
      <c r="C548" s="358" t="s">
        <v>4329</v>
      </c>
      <c r="D548" s="374" t="s">
        <v>1853</v>
      </c>
      <c r="E548" s="358"/>
      <c r="F548" s="443">
        <v>1</v>
      </c>
      <c r="G548" s="444">
        <v>6.666666666666667</v>
      </c>
      <c r="H548" s="443">
        <v>2</v>
      </c>
      <c r="I548" s="444">
        <v>12.5</v>
      </c>
      <c r="J548" s="443">
        <v>2</v>
      </c>
      <c r="K548" s="444">
        <v>12.5</v>
      </c>
      <c r="L548" s="443"/>
      <c r="M548" s="444"/>
      <c r="N548" s="471">
        <v>1</v>
      </c>
      <c r="O548" s="465">
        <v>5.6</v>
      </c>
      <c r="P548" s="471">
        <v>5</v>
      </c>
      <c r="Q548" s="465">
        <v>26.315789473684209</v>
      </c>
      <c r="R548" s="471">
        <v>3</v>
      </c>
      <c r="S548" s="465">
        <v>13.636363636363637</v>
      </c>
      <c r="T548" s="471"/>
      <c r="U548" s="465"/>
      <c r="V548" s="358" t="s">
        <v>7010</v>
      </c>
      <c r="W548" s="358" t="s">
        <v>7010</v>
      </c>
      <c r="X548" s="358" t="s">
        <v>7010</v>
      </c>
      <c r="Y548" s="358" t="s">
        <v>7010</v>
      </c>
      <c r="Z548" s="358" t="s">
        <v>7010</v>
      </c>
      <c r="AA548" s="358" t="s">
        <v>7010</v>
      </c>
      <c r="AB548" s="358" t="s">
        <v>7010</v>
      </c>
      <c r="AC548" s="358"/>
      <c r="AD548" s="374"/>
    </row>
    <row r="549" spans="1:30" ht="20.100000000000001" customHeight="1">
      <c r="A549" s="311"/>
      <c r="B549" s="311"/>
      <c r="C549" s="452"/>
      <c r="D549" s="311" t="s">
        <v>1854</v>
      </c>
      <c r="E549" s="452"/>
      <c r="F549" s="531">
        <v>14</v>
      </c>
      <c r="G549" s="314">
        <v>93.333333333333329</v>
      </c>
      <c r="H549" s="356">
        <v>14</v>
      </c>
      <c r="I549" s="314">
        <v>87.5</v>
      </c>
      <c r="J549" s="356">
        <v>14</v>
      </c>
      <c r="K549" s="314">
        <v>87.5</v>
      </c>
      <c r="L549" s="356">
        <v>16</v>
      </c>
      <c r="M549" s="314">
        <v>100</v>
      </c>
      <c r="N549" s="315">
        <v>17</v>
      </c>
      <c r="O549" s="316">
        <v>94.4</v>
      </c>
      <c r="P549" s="315">
        <v>14</v>
      </c>
      <c r="Q549" s="316">
        <v>73.684210526315795</v>
      </c>
      <c r="R549" s="315">
        <v>19</v>
      </c>
      <c r="S549" s="316">
        <v>86.36363636363636</v>
      </c>
      <c r="T549" s="315"/>
      <c r="U549" s="316"/>
      <c r="V549" s="452"/>
      <c r="W549" s="452"/>
      <c r="X549" s="452"/>
      <c r="Y549" s="452"/>
      <c r="Z549" s="452"/>
      <c r="AA549" s="452"/>
      <c r="AB549" s="452"/>
      <c r="AC549" s="452"/>
      <c r="AD549" s="311"/>
    </row>
    <row r="550" spans="1:30" ht="20.100000000000001" customHeight="1">
      <c r="A550" s="374" t="s">
        <v>4210</v>
      </c>
      <c r="B550" s="374" t="s">
        <v>686</v>
      </c>
      <c r="C550" s="527" t="s">
        <v>4330</v>
      </c>
      <c r="D550" s="374" t="s">
        <v>1689</v>
      </c>
      <c r="E550" s="497" t="s">
        <v>7329</v>
      </c>
      <c r="F550" s="443"/>
      <c r="G550" s="444"/>
      <c r="H550" s="443"/>
      <c r="I550" s="444"/>
      <c r="J550" s="443"/>
      <c r="K550" s="444"/>
      <c r="L550" s="443"/>
      <c r="M550" s="444"/>
      <c r="N550" s="471"/>
      <c r="O550" s="465"/>
      <c r="P550" s="471"/>
      <c r="Q550" s="465"/>
      <c r="R550" s="471"/>
      <c r="S550" s="465"/>
      <c r="T550" s="471"/>
      <c r="U550" s="465"/>
      <c r="V550" s="527" t="s">
        <v>7010</v>
      </c>
      <c r="W550" s="527" t="s">
        <v>7010</v>
      </c>
      <c r="X550" s="527" t="s">
        <v>7010</v>
      </c>
      <c r="Y550" s="527" t="s">
        <v>7010</v>
      </c>
      <c r="Z550" s="527" t="s">
        <v>7010</v>
      </c>
      <c r="AA550" s="527" t="s">
        <v>7010</v>
      </c>
      <c r="AB550" s="527" t="s">
        <v>7010</v>
      </c>
      <c r="AC550" s="527"/>
      <c r="AD550" s="374"/>
    </row>
    <row r="551" spans="1:30" ht="20.100000000000001" customHeight="1">
      <c r="A551" s="311"/>
      <c r="B551" s="311"/>
      <c r="C551" s="526"/>
      <c r="D551" s="311" t="s">
        <v>1474</v>
      </c>
      <c r="E551" s="526"/>
      <c r="F551" s="531"/>
      <c r="G551" s="314"/>
      <c r="H551" s="356"/>
      <c r="I551" s="314"/>
      <c r="J551" s="356"/>
      <c r="K551" s="314"/>
      <c r="L551" s="356"/>
      <c r="M551" s="314"/>
      <c r="N551" s="315"/>
      <c r="O551" s="316"/>
      <c r="P551" s="315"/>
      <c r="Q551" s="316"/>
      <c r="R551" s="315"/>
      <c r="S551" s="316"/>
      <c r="T551" s="315"/>
      <c r="U551" s="316"/>
      <c r="V551" s="526"/>
      <c r="W551" s="526"/>
      <c r="X551" s="526"/>
      <c r="Y551" s="526"/>
      <c r="Z551" s="526"/>
      <c r="AA551" s="526"/>
      <c r="AB551" s="526"/>
      <c r="AC551" s="526"/>
      <c r="AD551" s="311"/>
    </row>
    <row r="552" spans="1:30" ht="20.100000000000001" customHeight="1">
      <c r="A552" s="311"/>
      <c r="B552" s="311"/>
      <c r="C552" s="452"/>
      <c r="D552" s="311" t="s">
        <v>1475</v>
      </c>
      <c r="E552" s="452"/>
      <c r="F552" s="531"/>
      <c r="G552" s="314"/>
      <c r="H552" s="356"/>
      <c r="I552" s="314"/>
      <c r="J552" s="356"/>
      <c r="K552" s="314"/>
      <c r="L552" s="356"/>
      <c r="M552" s="314"/>
      <c r="N552" s="315"/>
      <c r="O552" s="316"/>
      <c r="P552" s="315"/>
      <c r="Q552" s="316"/>
      <c r="R552" s="315"/>
      <c r="S552" s="316"/>
      <c r="T552" s="315"/>
      <c r="U552" s="316"/>
      <c r="V552" s="452"/>
      <c r="W552" s="452"/>
      <c r="X552" s="452"/>
      <c r="Y552" s="452"/>
      <c r="Z552" s="452"/>
      <c r="AA552" s="452"/>
      <c r="AB552" s="452"/>
      <c r="AC552" s="452"/>
      <c r="AD552" s="311"/>
    </row>
    <row r="553" spans="1:30" ht="20.100000000000001" customHeight="1">
      <c r="A553" s="311"/>
      <c r="B553" s="311"/>
      <c r="C553" s="452"/>
      <c r="D553" s="311" t="s">
        <v>1476</v>
      </c>
      <c r="E553" s="452"/>
      <c r="F553" s="531"/>
      <c r="G553" s="314"/>
      <c r="H553" s="356"/>
      <c r="I553" s="314"/>
      <c r="J553" s="356"/>
      <c r="K553" s="314"/>
      <c r="L553" s="356"/>
      <c r="M553" s="314"/>
      <c r="N553" s="315"/>
      <c r="O553" s="316"/>
      <c r="P553" s="315"/>
      <c r="Q553" s="316"/>
      <c r="R553" s="315"/>
      <c r="S553" s="316"/>
      <c r="T553" s="315"/>
      <c r="U553" s="316"/>
      <c r="V553" s="452"/>
      <c r="W553" s="452"/>
      <c r="X553" s="452"/>
      <c r="Y553" s="452"/>
      <c r="Z553" s="452"/>
      <c r="AA553" s="452"/>
      <c r="AB553" s="452"/>
      <c r="AC553" s="452"/>
      <c r="AD553" s="311"/>
    </row>
    <row r="554" spans="1:30" ht="20.100000000000001" customHeight="1">
      <c r="A554" s="311"/>
      <c r="B554" s="311"/>
      <c r="C554" s="526"/>
      <c r="D554" s="311" t="s">
        <v>1477</v>
      </c>
      <c r="E554" s="526"/>
      <c r="F554" s="531">
        <v>1</v>
      </c>
      <c r="G554" s="314">
        <v>100</v>
      </c>
      <c r="H554" s="356">
        <v>2</v>
      </c>
      <c r="I554" s="314">
        <v>100</v>
      </c>
      <c r="J554" s="356">
        <v>2</v>
      </c>
      <c r="K554" s="314">
        <v>100</v>
      </c>
      <c r="L554" s="356"/>
      <c r="M554" s="314"/>
      <c r="N554" s="315">
        <v>1</v>
      </c>
      <c r="O554" s="316">
        <v>100</v>
      </c>
      <c r="P554" s="315">
        <v>5</v>
      </c>
      <c r="Q554" s="316">
        <v>100</v>
      </c>
      <c r="R554" s="315">
        <v>3</v>
      </c>
      <c r="S554" s="316">
        <v>100</v>
      </c>
      <c r="T554" s="315"/>
      <c r="U554" s="316"/>
      <c r="V554" s="526"/>
      <c r="W554" s="526"/>
      <c r="X554" s="526"/>
      <c r="Y554" s="526"/>
      <c r="Z554" s="526"/>
      <c r="AA554" s="526"/>
      <c r="AB554" s="526"/>
      <c r="AC554" s="526"/>
      <c r="AD554" s="311"/>
    </row>
    <row r="555" spans="1:30" ht="20.100000000000001" customHeight="1">
      <c r="A555" s="311"/>
      <c r="B555" s="311"/>
      <c r="C555" s="526"/>
      <c r="D555" s="311" t="s">
        <v>2001</v>
      </c>
      <c r="E555" s="526"/>
      <c r="F555" s="531"/>
      <c r="G555" s="314"/>
      <c r="H555" s="356"/>
      <c r="I555" s="314"/>
      <c r="J555" s="356"/>
      <c r="K555" s="314"/>
      <c r="L555" s="356"/>
      <c r="M555" s="314"/>
      <c r="N555" s="315"/>
      <c r="O555" s="316"/>
      <c r="P555" s="315"/>
      <c r="Q555" s="316"/>
      <c r="R555" s="315"/>
      <c r="S555" s="316"/>
      <c r="T555" s="315"/>
      <c r="U555" s="316"/>
      <c r="V555" s="526"/>
      <c r="W555" s="526"/>
      <c r="X555" s="526"/>
      <c r="Y555" s="526"/>
      <c r="Z555" s="526"/>
      <c r="AA555" s="526"/>
      <c r="AB555" s="526"/>
      <c r="AC555" s="526"/>
      <c r="AD555" s="311"/>
    </row>
    <row r="556" spans="1:30" ht="20.100000000000001" customHeight="1">
      <c r="A556" s="311"/>
      <c r="B556" s="311"/>
      <c r="C556" s="452"/>
      <c r="D556" s="311" t="s">
        <v>7205</v>
      </c>
      <c r="E556" s="452"/>
      <c r="F556" s="531"/>
      <c r="G556" s="314"/>
      <c r="H556" s="356"/>
      <c r="I556" s="314"/>
      <c r="J556" s="356"/>
      <c r="K556" s="314"/>
      <c r="L556" s="356"/>
      <c r="M556" s="314"/>
      <c r="N556" s="315"/>
      <c r="O556" s="316"/>
      <c r="P556" s="315"/>
      <c r="Q556" s="316"/>
      <c r="R556" s="315"/>
      <c r="S556" s="316"/>
      <c r="T556" s="315"/>
      <c r="U556" s="316"/>
      <c r="V556" s="452"/>
      <c r="W556" s="452"/>
      <c r="X556" s="452"/>
      <c r="Y556" s="452"/>
      <c r="Z556" s="452"/>
      <c r="AA556" s="452"/>
      <c r="AB556" s="452"/>
      <c r="AC556" s="452"/>
      <c r="AD556" s="311"/>
    </row>
    <row r="557" spans="1:30" ht="20.100000000000001" customHeight="1">
      <c r="A557" s="311"/>
      <c r="B557" s="311"/>
      <c r="C557" s="526"/>
      <c r="D557" s="311" t="s">
        <v>6738</v>
      </c>
      <c r="E557" s="526"/>
      <c r="F557" s="531"/>
      <c r="G557" s="314"/>
      <c r="H557" s="356"/>
      <c r="I557" s="314"/>
      <c r="J557" s="356"/>
      <c r="K557" s="314"/>
      <c r="L557" s="356"/>
      <c r="M557" s="314"/>
      <c r="N557" s="315"/>
      <c r="O557" s="316"/>
      <c r="P557" s="315"/>
      <c r="Q557" s="316"/>
      <c r="R557" s="315"/>
      <c r="S557" s="316"/>
      <c r="T557" s="315"/>
      <c r="U557" s="316"/>
      <c r="V557" s="526"/>
      <c r="W557" s="526"/>
      <c r="X557" s="526"/>
      <c r="Y557" s="526"/>
      <c r="Z557" s="526"/>
      <c r="AA557" s="526"/>
      <c r="AB557" s="526"/>
      <c r="AC557" s="526"/>
      <c r="AD557" s="311"/>
    </row>
    <row r="558" spans="1:30" ht="20.100000000000001" customHeight="1">
      <c r="A558" s="374" t="s">
        <v>4211</v>
      </c>
      <c r="B558" s="374" t="s">
        <v>687</v>
      </c>
      <c r="C558" s="358" t="s">
        <v>4331</v>
      </c>
      <c r="D558" s="374"/>
      <c r="E558" s="358"/>
      <c r="F558" s="443"/>
      <c r="G558" s="444"/>
      <c r="H558" s="443"/>
      <c r="I558" s="444"/>
      <c r="J558" s="443"/>
      <c r="K558" s="444"/>
      <c r="L558" s="443"/>
      <c r="M558" s="444"/>
      <c r="N558" s="471"/>
      <c r="O558" s="465"/>
      <c r="P558" s="471"/>
      <c r="Q558" s="465"/>
      <c r="R558" s="471"/>
      <c r="S558" s="465"/>
      <c r="T558" s="471"/>
      <c r="U558" s="465"/>
      <c r="V558" s="358" t="s">
        <v>7010</v>
      </c>
      <c r="W558" s="358" t="s">
        <v>7010</v>
      </c>
      <c r="X558" s="358" t="s">
        <v>7010</v>
      </c>
      <c r="Y558" s="358" t="s">
        <v>7010</v>
      </c>
      <c r="Z558" s="358" t="s">
        <v>7010</v>
      </c>
      <c r="AA558" s="358" t="s">
        <v>7010</v>
      </c>
      <c r="AB558" s="358" t="s">
        <v>7010</v>
      </c>
      <c r="AC558" s="358"/>
      <c r="AD558" s="374"/>
    </row>
    <row r="559" spans="1:30" ht="20.100000000000001" customHeight="1">
      <c r="A559" s="374" t="s">
        <v>4212</v>
      </c>
      <c r="B559" s="374" t="s">
        <v>688</v>
      </c>
      <c r="C559" s="358" t="s">
        <v>4330</v>
      </c>
      <c r="D559" s="476"/>
      <c r="E559" s="358"/>
      <c r="F559" s="443">
        <v>1</v>
      </c>
      <c r="G559" s="444">
        <v>100</v>
      </c>
      <c r="H559" s="443">
        <v>2</v>
      </c>
      <c r="I559" s="444">
        <v>100</v>
      </c>
      <c r="J559" s="443">
        <v>2</v>
      </c>
      <c r="K559" s="444">
        <v>100</v>
      </c>
      <c r="L559" s="443"/>
      <c r="M559" s="444"/>
      <c r="N559" s="471">
        <v>1</v>
      </c>
      <c r="O559" s="465">
        <v>100</v>
      </c>
      <c r="P559" s="471">
        <v>5</v>
      </c>
      <c r="Q559" s="465">
        <v>100</v>
      </c>
      <c r="R559" s="471">
        <v>3</v>
      </c>
      <c r="S559" s="465">
        <v>100</v>
      </c>
      <c r="T559" s="471"/>
      <c r="U559" s="465"/>
      <c r="V559" s="358" t="s">
        <v>7010</v>
      </c>
      <c r="W559" s="358" t="s">
        <v>7010</v>
      </c>
      <c r="X559" s="358" t="s">
        <v>7010</v>
      </c>
      <c r="Y559" s="358" t="s">
        <v>7010</v>
      </c>
      <c r="Z559" s="358" t="s">
        <v>7010</v>
      </c>
      <c r="AA559" s="358" t="s">
        <v>7010</v>
      </c>
      <c r="AB559" s="358" t="s">
        <v>7010</v>
      </c>
      <c r="AC559" s="358"/>
      <c r="AD559" s="374"/>
    </row>
    <row r="560" spans="1:30" ht="20.100000000000001" customHeight="1">
      <c r="A560" s="311"/>
      <c r="B560" s="311"/>
      <c r="C560" s="526"/>
      <c r="D560" s="120" t="s">
        <v>1970</v>
      </c>
      <c r="E560" s="526" t="s">
        <v>1335</v>
      </c>
      <c r="F560" s="531"/>
      <c r="G560" s="314"/>
      <c r="H560" s="356"/>
      <c r="I560" s="314"/>
      <c r="J560" s="356"/>
      <c r="K560" s="314"/>
      <c r="L560" s="356"/>
      <c r="M560" s="314"/>
      <c r="N560" s="315"/>
      <c r="O560" s="316"/>
      <c r="P560" s="315"/>
      <c r="Q560" s="316"/>
      <c r="R560" s="315"/>
      <c r="S560" s="316"/>
      <c r="T560" s="315"/>
      <c r="U560" s="316"/>
      <c r="V560" s="526"/>
      <c r="W560" s="526"/>
      <c r="X560" s="526"/>
      <c r="Y560" s="526"/>
      <c r="Z560" s="526"/>
      <c r="AA560" s="526"/>
      <c r="AB560" s="526"/>
      <c r="AC560" s="526"/>
      <c r="AD560" s="311"/>
    </row>
    <row r="561" spans="1:30" ht="20.100000000000001" customHeight="1">
      <c r="A561" s="311"/>
      <c r="B561" s="311"/>
      <c r="C561" s="526"/>
      <c r="D561" s="120" t="s">
        <v>1971</v>
      </c>
      <c r="E561" s="526"/>
      <c r="F561" s="531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/>
      <c r="Q561" s="316"/>
      <c r="R561" s="315"/>
      <c r="S561" s="316"/>
      <c r="T561" s="315"/>
      <c r="U561" s="316"/>
      <c r="V561" s="526"/>
      <c r="W561" s="526"/>
      <c r="X561" s="526"/>
      <c r="Y561" s="526"/>
      <c r="Z561" s="526"/>
      <c r="AA561" s="526"/>
      <c r="AB561" s="526"/>
      <c r="AC561" s="526"/>
      <c r="AD561" s="311"/>
    </row>
    <row r="562" spans="1:30" ht="20.100000000000001" customHeight="1">
      <c r="A562" s="374" t="s">
        <v>4213</v>
      </c>
      <c r="B562" s="374" t="s">
        <v>689</v>
      </c>
      <c r="C562" s="358" t="s">
        <v>4330</v>
      </c>
      <c r="D562" s="476"/>
      <c r="E562" s="358"/>
      <c r="F562" s="443">
        <v>1</v>
      </c>
      <c r="G562" s="444">
        <v>100</v>
      </c>
      <c r="H562" s="443">
        <v>2</v>
      </c>
      <c r="I562" s="444">
        <v>100</v>
      </c>
      <c r="J562" s="443">
        <v>2</v>
      </c>
      <c r="K562" s="444">
        <v>100</v>
      </c>
      <c r="L562" s="443"/>
      <c r="M562" s="444"/>
      <c r="N562" s="471">
        <v>1</v>
      </c>
      <c r="O562" s="465">
        <v>100</v>
      </c>
      <c r="P562" s="471">
        <v>5</v>
      </c>
      <c r="Q562" s="465">
        <v>100</v>
      </c>
      <c r="R562" s="471">
        <v>3</v>
      </c>
      <c r="S562" s="465">
        <v>100</v>
      </c>
      <c r="T562" s="471"/>
      <c r="U562" s="465"/>
      <c r="V562" s="358" t="s">
        <v>7010</v>
      </c>
      <c r="W562" s="358" t="s">
        <v>7010</v>
      </c>
      <c r="X562" s="358" t="s">
        <v>7010</v>
      </c>
      <c r="Y562" s="358" t="s">
        <v>7010</v>
      </c>
      <c r="Z562" s="358" t="s">
        <v>7010</v>
      </c>
      <c r="AA562" s="358" t="s">
        <v>7010</v>
      </c>
      <c r="AB562" s="358" t="s">
        <v>7010</v>
      </c>
      <c r="AC562" s="358"/>
      <c r="AD562" s="374"/>
    </row>
    <row r="563" spans="1:30" ht="20.100000000000001" customHeight="1">
      <c r="A563" s="311"/>
      <c r="B563" s="311"/>
      <c r="C563" s="526"/>
      <c r="D563" s="120" t="s">
        <v>1959</v>
      </c>
      <c r="E563" s="526" t="s">
        <v>7309</v>
      </c>
      <c r="F563" s="531"/>
      <c r="G563" s="314"/>
      <c r="H563" s="356"/>
      <c r="I563" s="314"/>
      <c r="J563" s="356"/>
      <c r="K563" s="314"/>
      <c r="L563" s="356"/>
      <c r="M563" s="314"/>
      <c r="N563" s="315"/>
      <c r="O563" s="316"/>
      <c r="P563" s="315"/>
      <c r="Q563" s="316"/>
      <c r="R563" s="315"/>
      <c r="S563" s="316"/>
      <c r="T563" s="315"/>
      <c r="U563" s="316"/>
      <c r="V563" s="526"/>
      <c r="W563" s="526"/>
      <c r="X563" s="526"/>
      <c r="Y563" s="526"/>
      <c r="Z563" s="526"/>
      <c r="AA563" s="526"/>
      <c r="AB563" s="526"/>
      <c r="AC563" s="526"/>
      <c r="AD563" s="311"/>
    </row>
    <row r="564" spans="1:30" ht="20.100000000000001" customHeight="1">
      <c r="A564" s="311"/>
      <c r="B564" s="311"/>
      <c r="C564" s="452"/>
      <c r="D564" s="120" t="s">
        <v>1960</v>
      </c>
      <c r="E564" s="452"/>
      <c r="F564" s="531"/>
      <c r="G564" s="314"/>
      <c r="H564" s="356"/>
      <c r="I564" s="314"/>
      <c r="J564" s="356"/>
      <c r="K564" s="314"/>
      <c r="L564" s="356"/>
      <c r="M564" s="314"/>
      <c r="N564" s="315"/>
      <c r="O564" s="316"/>
      <c r="P564" s="315"/>
      <c r="Q564" s="316"/>
      <c r="R564" s="315"/>
      <c r="S564" s="316"/>
      <c r="T564" s="315"/>
      <c r="U564" s="316"/>
      <c r="V564" s="452"/>
      <c r="W564" s="452"/>
      <c r="X564" s="452"/>
      <c r="Y564" s="452"/>
      <c r="Z564" s="452"/>
      <c r="AA564" s="452"/>
      <c r="AB564" s="452"/>
      <c r="AC564" s="452"/>
      <c r="AD564" s="311"/>
    </row>
    <row r="565" spans="1:30" ht="20.100000000000001" customHeight="1">
      <c r="A565" s="374" t="s">
        <v>4214</v>
      </c>
      <c r="B565" s="374" t="s">
        <v>690</v>
      </c>
      <c r="C565" s="358" t="s">
        <v>4329</v>
      </c>
      <c r="D565" s="374" t="s">
        <v>1471</v>
      </c>
      <c r="E565" s="358"/>
      <c r="F565" s="443">
        <v>1</v>
      </c>
      <c r="G565" s="444">
        <v>6.666666666666667</v>
      </c>
      <c r="H565" s="443">
        <v>1</v>
      </c>
      <c r="I565" s="444">
        <v>6.25</v>
      </c>
      <c r="J565" s="443">
        <v>1</v>
      </c>
      <c r="K565" s="444">
        <v>6.25</v>
      </c>
      <c r="L565" s="443">
        <v>3</v>
      </c>
      <c r="M565" s="444">
        <v>18.8</v>
      </c>
      <c r="N565" s="471"/>
      <c r="O565" s="465"/>
      <c r="P565" s="471"/>
      <c r="Q565" s="465"/>
      <c r="R565" s="471">
        <v>2</v>
      </c>
      <c r="S565" s="465">
        <v>9.0909090909090917</v>
      </c>
      <c r="T565" s="471"/>
      <c r="U565" s="465"/>
      <c r="V565" s="358" t="s">
        <v>7010</v>
      </c>
      <c r="W565" s="358" t="s">
        <v>7010</v>
      </c>
      <c r="X565" s="358" t="s">
        <v>7010</v>
      </c>
      <c r="Y565" s="358" t="s">
        <v>7010</v>
      </c>
      <c r="Z565" s="358" t="s">
        <v>7010</v>
      </c>
      <c r="AA565" s="358" t="s">
        <v>7010</v>
      </c>
      <c r="AB565" s="358" t="s">
        <v>7010</v>
      </c>
      <c r="AC565" s="358"/>
      <c r="AD565" s="374"/>
    </row>
    <row r="566" spans="1:30" ht="20.100000000000001" customHeight="1">
      <c r="A566" s="311"/>
      <c r="B566" s="311"/>
      <c r="C566" s="526"/>
      <c r="D566" s="311" t="s">
        <v>1472</v>
      </c>
      <c r="E566" s="526"/>
      <c r="F566" s="531">
        <v>14</v>
      </c>
      <c r="G566" s="314">
        <v>93.333333333333329</v>
      </c>
      <c r="H566" s="356">
        <v>15</v>
      </c>
      <c r="I566" s="314">
        <v>93.75</v>
      </c>
      <c r="J566" s="356">
        <v>15</v>
      </c>
      <c r="K566" s="314">
        <v>93.75</v>
      </c>
      <c r="L566" s="356">
        <v>13</v>
      </c>
      <c r="M566" s="314">
        <v>81.3</v>
      </c>
      <c r="N566" s="315">
        <v>18</v>
      </c>
      <c r="O566" s="316">
        <v>100</v>
      </c>
      <c r="P566" s="315">
        <v>19</v>
      </c>
      <c r="Q566" s="316">
        <v>100</v>
      </c>
      <c r="R566" s="315">
        <v>20</v>
      </c>
      <c r="S566" s="316">
        <v>90.909090909090907</v>
      </c>
      <c r="T566" s="315"/>
      <c r="U566" s="316"/>
      <c r="V566" s="526"/>
      <c r="W566" s="526"/>
      <c r="X566" s="526"/>
      <c r="Y566" s="526"/>
      <c r="Z566" s="526"/>
      <c r="AA566" s="526"/>
      <c r="AB566" s="526"/>
      <c r="AC566" s="526"/>
      <c r="AD566" s="311"/>
    </row>
    <row r="567" spans="1:30" ht="20.100000000000001" customHeight="1">
      <c r="A567" s="374" t="s">
        <v>4215</v>
      </c>
      <c r="B567" s="374" t="s">
        <v>691</v>
      </c>
      <c r="C567" s="527" t="s">
        <v>4329</v>
      </c>
      <c r="D567" s="374" t="s">
        <v>1853</v>
      </c>
      <c r="E567" s="527"/>
      <c r="F567" s="443">
        <v>2</v>
      </c>
      <c r="G567" s="444">
        <v>13.333333333333334</v>
      </c>
      <c r="H567" s="443">
        <v>1</v>
      </c>
      <c r="I567" s="444">
        <v>6.25</v>
      </c>
      <c r="J567" s="443">
        <v>1</v>
      </c>
      <c r="K567" s="444">
        <v>6.25</v>
      </c>
      <c r="L567" s="443">
        <v>2</v>
      </c>
      <c r="M567" s="444">
        <v>12.5</v>
      </c>
      <c r="N567" s="471"/>
      <c r="O567" s="465"/>
      <c r="P567" s="471">
        <v>2</v>
      </c>
      <c r="Q567" s="465">
        <v>10.526315789473685</v>
      </c>
      <c r="R567" s="471">
        <v>2</v>
      </c>
      <c r="S567" s="465">
        <v>9.0909090909090917</v>
      </c>
      <c r="T567" s="471"/>
      <c r="U567" s="465"/>
      <c r="V567" s="527" t="s">
        <v>7010</v>
      </c>
      <c r="W567" s="527" t="s">
        <v>7010</v>
      </c>
      <c r="X567" s="527" t="s">
        <v>7010</v>
      </c>
      <c r="Y567" s="527" t="s">
        <v>7010</v>
      </c>
      <c r="Z567" s="527" t="s">
        <v>7010</v>
      </c>
      <c r="AA567" s="527" t="s">
        <v>7010</v>
      </c>
      <c r="AB567" s="527" t="s">
        <v>7010</v>
      </c>
      <c r="AC567" s="527"/>
      <c r="AD567" s="374"/>
    </row>
    <row r="568" spans="1:30" ht="20.100000000000001" customHeight="1">
      <c r="A568" s="311"/>
      <c r="B568" s="311"/>
      <c r="C568" s="452"/>
      <c r="D568" s="311" t="s">
        <v>1854</v>
      </c>
      <c r="E568" s="452"/>
      <c r="F568" s="531">
        <v>13</v>
      </c>
      <c r="G568" s="314">
        <v>86.666666666666671</v>
      </c>
      <c r="H568" s="356">
        <v>15</v>
      </c>
      <c r="I568" s="314">
        <v>93.75</v>
      </c>
      <c r="J568" s="356">
        <v>15</v>
      </c>
      <c r="K568" s="314">
        <v>93.75</v>
      </c>
      <c r="L568" s="356">
        <v>14</v>
      </c>
      <c r="M568" s="314">
        <v>87.5</v>
      </c>
      <c r="N568" s="315">
        <v>18</v>
      </c>
      <c r="O568" s="316">
        <v>100</v>
      </c>
      <c r="P568" s="315">
        <v>17</v>
      </c>
      <c r="Q568" s="316">
        <v>89.473684210526315</v>
      </c>
      <c r="R568" s="315">
        <v>20</v>
      </c>
      <c r="S568" s="316">
        <v>90.909090909090907</v>
      </c>
      <c r="T568" s="315"/>
      <c r="U568" s="316"/>
      <c r="V568" s="452"/>
      <c r="W568" s="452"/>
      <c r="X568" s="452"/>
      <c r="Y568" s="452"/>
      <c r="Z568" s="452"/>
      <c r="AA568" s="452"/>
      <c r="AB568" s="452"/>
      <c r="AC568" s="452"/>
      <c r="AD568" s="311"/>
    </row>
    <row r="569" spans="1:30" ht="20.100000000000001" customHeight="1">
      <c r="A569" s="374" t="s">
        <v>4216</v>
      </c>
      <c r="B569" s="374" t="s">
        <v>692</v>
      </c>
      <c r="C569" s="358" t="s">
        <v>4332</v>
      </c>
      <c r="D569" s="374" t="s">
        <v>1689</v>
      </c>
      <c r="E569" s="497" t="s">
        <v>7329</v>
      </c>
      <c r="F569" s="443"/>
      <c r="G569" s="444"/>
      <c r="H569" s="443"/>
      <c r="I569" s="444"/>
      <c r="J569" s="443"/>
      <c r="K569" s="444"/>
      <c r="L569" s="443"/>
      <c r="M569" s="444"/>
      <c r="N569" s="471"/>
      <c r="O569" s="465"/>
      <c r="P569" s="471"/>
      <c r="Q569" s="465"/>
      <c r="R569" s="471"/>
      <c r="S569" s="465"/>
      <c r="T569" s="471"/>
      <c r="U569" s="465"/>
      <c r="V569" s="358" t="s">
        <v>7010</v>
      </c>
      <c r="W569" s="358" t="s">
        <v>7010</v>
      </c>
      <c r="X569" s="358" t="s">
        <v>7010</v>
      </c>
      <c r="Y569" s="358" t="s">
        <v>7010</v>
      </c>
      <c r="Z569" s="358" t="s">
        <v>7010</v>
      </c>
      <c r="AA569" s="358" t="s">
        <v>7010</v>
      </c>
      <c r="AB569" s="358" t="s">
        <v>7010</v>
      </c>
      <c r="AC569" s="358"/>
      <c r="AD569" s="374"/>
    </row>
    <row r="570" spans="1:30" ht="20.100000000000001" customHeight="1">
      <c r="A570" s="311"/>
      <c r="B570" s="311"/>
      <c r="C570" s="526"/>
      <c r="D570" s="311" t="s">
        <v>1474</v>
      </c>
      <c r="E570" s="526"/>
      <c r="F570" s="531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315"/>
      <c r="U570" s="316"/>
      <c r="V570" s="526"/>
      <c r="W570" s="526"/>
      <c r="X570" s="526"/>
      <c r="Y570" s="526"/>
      <c r="Z570" s="526"/>
      <c r="AA570" s="526"/>
      <c r="AB570" s="526"/>
      <c r="AC570" s="526"/>
      <c r="AD570" s="311"/>
    </row>
    <row r="571" spans="1:30" ht="20.100000000000001" customHeight="1">
      <c r="A571" s="311"/>
      <c r="B571" s="311"/>
      <c r="C571" s="526"/>
      <c r="D571" s="311" t="s">
        <v>1475</v>
      </c>
      <c r="E571" s="526"/>
      <c r="F571" s="531"/>
      <c r="G571" s="314"/>
      <c r="H571" s="356"/>
      <c r="I571" s="314"/>
      <c r="J571" s="356"/>
      <c r="K571" s="314"/>
      <c r="L571" s="356"/>
      <c r="M571" s="314"/>
      <c r="N571" s="315"/>
      <c r="O571" s="316"/>
      <c r="P571" s="315"/>
      <c r="Q571" s="316"/>
      <c r="R571" s="315"/>
      <c r="S571" s="316"/>
      <c r="T571" s="315"/>
      <c r="U571" s="316"/>
      <c r="V571" s="526"/>
      <c r="W571" s="526"/>
      <c r="X571" s="526"/>
      <c r="Y571" s="526"/>
      <c r="Z571" s="526"/>
      <c r="AA571" s="526"/>
      <c r="AB571" s="526"/>
      <c r="AC571" s="526"/>
      <c r="AD571" s="311"/>
    </row>
    <row r="572" spans="1:30" ht="20.100000000000001" customHeight="1">
      <c r="A572" s="311"/>
      <c r="B572" s="311"/>
      <c r="C572" s="526"/>
      <c r="D572" s="311" t="s">
        <v>1476</v>
      </c>
      <c r="E572" s="526"/>
      <c r="F572" s="531"/>
      <c r="G572" s="314"/>
      <c r="H572" s="356"/>
      <c r="I572" s="314"/>
      <c r="J572" s="356"/>
      <c r="K572" s="314"/>
      <c r="L572" s="356"/>
      <c r="M572" s="314"/>
      <c r="N572" s="315"/>
      <c r="O572" s="316"/>
      <c r="P572" s="315"/>
      <c r="Q572" s="316"/>
      <c r="R572" s="315"/>
      <c r="S572" s="316"/>
      <c r="T572" s="315"/>
      <c r="U572" s="316"/>
      <c r="V572" s="526"/>
      <c r="W572" s="526"/>
      <c r="X572" s="526"/>
      <c r="Y572" s="526"/>
      <c r="Z572" s="526"/>
      <c r="AA572" s="526"/>
      <c r="AB572" s="526"/>
      <c r="AC572" s="526"/>
      <c r="AD572" s="311"/>
    </row>
    <row r="573" spans="1:30" ht="20.100000000000001" customHeight="1">
      <c r="A573" s="311"/>
      <c r="B573" s="311"/>
      <c r="C573" s="526"/>
      <c r="D573" s="311" t="s">
        <v>1477</v>
      </c>
      <c r="E573" s="526"/>
      <c r="F573" s="531">
        <v>2</v>
      </c>
      <c r="G573" s="314">
        <v>100</v>
      </c>
      <c r="H573" s="356">
        <v>1</v>
      </c>
      <c r="I573" s="314">
        <v>100</v>
      </c>
      <c r="J573" s="356">
        <v>1</v>
      </c>
      <c r="K573" s="314">
        <v>100</v>
      </c>
      <c r="L573" s="356">
        <v>2</v>
      </c>
      <c r="M573" s="314">
        <v>100</v>
      </c>
      <c r="N573" s="315"/>
      <c r="O573" s="316"/>
      <c r="P573" s="315">
        <v>2</v>
      </c>
      <c r="Q573" s="316">
        <v>100</v>
      </c>
      <c r="R573" s="315">
        <v>2</v>
      </c>
      <c r="S573" s="316">
        <v>100</v>
      </c>
      <c r="T573" s="315"/>
      <c r="U573" s="316"/>
      <c r="V573" s="526"/>
      <c r="W573" s="526"/>
      <c r="X573" s="526"/>
      <c r="Y573" s="526"/>
      <c r="Z573" s="526"/>
      <c r="AA573" s="526"/>
      <c r="AB573" s="526"/>
      <c r="AC573" s="526"/>
      <c r="AD573" s="311"/>
    </row>
    <row r="574" spans="1:30" ht="20.100000000000001" customHeight="1">
      <c r="A574" s="311"/>
      <c r="B574" s="311"/>
      <c r="C574" s="526"/>
      <c r="D574" s="311" t="s">
        <v>2001</v>
      </c>
      <c r="E574" s="526"/>
      <c r="F574" s="531"/>
      <c r="G574" s="314"/>
      <c r="H574" s="356"/>
      <c r="I574" s="314"/>
      <c r="J574" s="356"/>
      <c r="K574" s="314"/>
      <c r="L574" s="356"/>
      <c r="M574" s="314"/>
      <c r="N574" s="315"/>
      <c r="O574" s="316"/>
      <c r="P574" s="315"/>
      <c r="Q574" s="316"/>
      <c r="R574" s="315"/>
      <c r="S574" s="316"/>
      <c r="T574" s="315"/>
      <c r="U574" s="316"/>
      <c r="V574" s="526"/>
      <c r="W574" s="526"/>
      <c r="X574" s="526"/>
      <c r="Y574" s="526"/>
      <c r="Z574" s="526"/>
      <c r="AA574" s="526"/>
      <c r="AB574" s="526"/>
      <c r="AC574" s="526"/>
      <c r="AD574" s="311"/>
    </row>
    <row r="575" spans="1:30" ht="20.100000000000001" customHeight="1">
      <c r="A575" s="311"/>
      <c r="B575" s="311"/>
      <c r="C575" s="452"/>
      <c r="D575" s="311" t="s">
        <v>7205</v>
      </c>
      <c r="E575" s="452"/>
      <c r="F575" s="531"/>
      <c r="G575" s="314"/>
      <c r="H575" s="356"/>
      <c r="I575" s="314"/>
      <c r="J575" s="356"/>
      <c r="K575" s="314"/>
      <c r="L575" s="356"/>
      <c r="M575" s="314"/>
      <c r="N575" s="315"/>
      <c r="O575" s="316"/>
      <c r="P575" s="315"/>
      <c r="Q575" s="316"/>
      <c r="R575" s="315"/>
      <c r="S575" s="316"/>
      <c r="T575" s="315"/>
      <c r="U575" s="316"/>
      <c r="V575" s="452"/>
      <c r="W575" s="452"/>
      <c r="X575" s="452"/>
      <c r="Y575" s="452"/>
      <c r="Z575" s="452"/>
      <c r="AA575" s="452"/>
      <c r="AB575" s="452"/>
      <c r="AC575" s="452"/>
      <c r="AD575" s="311"/>
    </row>
    <row r="576" spans="1:30" ht="20.100000000000001" customHeight="1">
      <c r="A576" s="311"/>
      <c r="B576" s="311"/>
      <c r="C576" s="526"/>
      <c r="D576" s="311" t="s">
        <v>6738</v>
      </c>
      <c r="E576" s="526"/>
      <c r="F576" s="531"/>
      <c r="G576" s="314"/>
      <c r="H576" s="356"/>
      <c r="I576" s="314"/>
      <c r="J576" s="356"/>
      <c r="K576" s="314"/>
      <c r="L576" s="356"/>
      <c r="M576" s="314"/>
      <c r="N576" s="315"/>
      <c r="O576" s="316"/>
      <c r="P576" s="315"/>
      <c r="Q576" s="316"/>
      <c r="R576" s="315"/>
      <c r="S576" s="316"/>
      <c r="T576" s="315"/>
      <c r="U576" s="316"/>
      <c r="V576" s="526"/>
      <c r="W576" s="526"/>
      <c r="X576" s="526"/>
      <c r="Y576" s="526"/>
      <c r="Z576" s="526"/>
      <c r="AA576" s="526"/>
      <c r="AB576" s="526"/>
      <c r="AC576" s="526"/>
      <c r="AD576" s="311"/>
    </row>
    <row r="577" spans="1:30" ht="20.100000000000001" customHeight="1">
      <c r="A577" s="374" t="s">
        <v>4217</v>
      </c>
      <c r="B577" s="374" t="s">
        <v>693</v>
      </c>
      <c r="C577" s="358" t="s">
        <v>4333</v>
      </c>
      <c r="D577" s="374"/>
      <c r="E577" s="358"/>
      <c r="F577" s="443"/>
      <c r="G577" s="444"/>
      <c r="H577" s="443"/>
      <c r="I577" s="444"/>
      <c r="J577" s="443"/>
      <c r="K577" s="444"/>
      <c r="L577" s="443"/>
      <c r="M577" s="444"/>
      <c r="N577" s="471"/>
      <c r="O577" s="465"/>
      <c r="P577" s="471"/>
      <c r="Q577" s="465"/>
      <c r="R577" s="471"/>
      <c r="S577" s="465"/>
      <c r="T577" s="471"/>
      <c r="U577" s="465"/>
      <c r="V577" s="358" t="s">
        <v>7010</v>
      </c>
      <c r="W577" s="358" t="s">
        <v>7010</v>
      </c>
      <c r="X577" s="358" t="s">
        <v>7010</v>
      </c>
      <c r="Y577" s="358" t="s">
        <v>7010</v>
      </c>
      <c r="Z577" s="358" t="s">
        <v>7010</v>
      </c>
      <c r="AA577" s="358" t="s">
        <v>7010</v>
      </c>
      <c r="AB577" s="358" t="s">
        <v>7010</v>
      </c>
      <c r="AC577" s="358"/>
      <c r="AD577" s="374"/>
    </row>
    <row r="578" spans="1:30" ht="20.100000000000001" customHeight="1">
      <c r="A578" s="374" t="s">
        <v>4218</v>
      </c>
      <c r="B578" s="374" t="s">
        <v>694</v>
      </c>
      <c r="C578" s="358" t="s">
        <v>4332</v>
      </c>
      <c r="D578" s="476"/>
      <c r="E578" s="358"/>
      <c r="F578" s="443">
        <v>2</v>
      </c>
      <c r="G578" s="444">
        <v>100</v>
      </c>
      <c r="H578" s="443">
        <v>1</v>
      </c>
      <c r="I578" s="444">
        <v>100</v>
      </c>
      <c r="J578" s="443">
        <v>1</v>
      </c>
      <c r="K578" s="444">
        <v>100</v>
      </c>
      <c r="L578" s="443">
        <v>2</v>
      </c>
      <c r="M578" s="444">
        <v>100</v>
      </c>
      <c r="N578" s="471"/>
      <c r="O578" s="465"/>
      <c r="P578" s="471">
        <v>2</v>
      </c>
      <c r="Q578" s="465">
        <v>100</v>
      </c>
      <c r="R578" s="471">
        <v>2</v>
      </c>
      <c r="S578" s="465">
        <v>100</v>
      </c>
      <c r="T578" s="471"/>
      <c r="U578" s="465"/>
      <c r="V578" s="358" t="s">
        <v>7010</v>
      </c>
      <c r="W578" s="358" t="s">
        <v>7010</v>
      </c>
      <c r="X578" s="358" t="s">
        <v>7010</v>
      </c>
      <c r="Y578" s="358" t="s">
        <v>7010</v>
      </c>
      <c r="Z578" s="358" t="s">
        <v>7010</v>
      </c>
      <c r="AA578" s="358" t="s">
        <v>7010</v>
      </c>
      <c r="AB578" s="358" t="s">
        <v>7010</v>
      </c>
      <c r="AC578" s="358"/>
      <c r="AD578" s="374"/>
    </row>
    <row r="579" spans="1:30" ht="20.100000000000001" customHeight="1">
      <c r="A579" s="311"/>
      <c r="B579" s="311"/>
      <c r="C579" s="452"/>
      <c r="D579" s="120" t="s">
        <v>1970</v>
      </c>
      <c r="E579" s="452" t="s">
        <v>1335</v>
      </c>
      <c r="F579" s="531"/>
      <c r="G579" s="314"/>
      <c r="H579" s="356"/>
      <c r="I579" s="314"/>
      <c r="J579" s="356"/>
      <c r="K579" s="314"/>
      <c r="L579" s="356"/>
      <c r="M579" s="314"/>
      <c r="N579" s="315"/>
      <c r="O579" s="316"/>
      <c r="P579" s="315"/>
      <c r="Q579" s="316"/>
      <c r="R579" s="315"/>
      <c r="S579" s="316"/>
      <c r="T579" s="315"/>
      <c r="U579" s="316"/>
      <c r="V579" s="452"/>
      <c r="W579" s="452"/>
      <c r="X579" s="452"/>
      <c r="Y579" s="452"/>
      <c r="Z579" s="452"/>
      <c r="AA579" s="452"/>
      <c r="AB579" s="452"/>
      <c r="AC579" s="452"/>
      <c r="AD579" s="311"/>
    </row>
    <row r="580" spans="1:30" ht="20.100000000000001" customHeight="1">
      <c r="A580" s="311"/>
      <c r="B580" s="311"/>
      <c r="C580" s="526"/>
      <c r="D580" s="120" t="s">
        <v>1971</v>
      </c>
      <c r="E580" s="526"/>
      <c r="F580" s="531"/>
      <c r="G580" s="314"/>
      <c r="H580" s="356"/>
      <c r="I580" s="314"/>
      <c r="J580" s="356"/>
      <c r="K580" s="314"/>
      <c r="L580" s="356"/>
      <c r="M580" s="314"/>
      <c r="N580" s="315"/>
      <c r="O580" s="316"/>
      <c r="P580" s="315"/>
      <c r="Q580" s="316"/>
      <c r="R580" s="315"/>
      <c r="S580" s="316"/>
      <c r="T580" s="315"/>
      <c r="U580" s="316"/>
      <c r="V580" s="526"/>
      <c r="W580" s="526"/>
      <c r="X580" s="526"/>
      <c r="Y580" s="526"/>
      <c r="Z580" s="526"/>
      <c r="AA580" s="526"/>
      <c r="AB580" s="526"/>
      <c r="AC580" s="526"/>
      <c r="AD580" s="311"/>
    </row>
    <row r="581" spans="1:30" ht="20.100000000000001" customHeight="1">
      <c r="A581" s="374" t="s">
        <v>4219</v>
      </c>
      <c r="B581" s="374" t="s">
        <v>695</v>
      </c>
      <c r="C581" s="358" t="s">
        <v>4332</v>
      </c>
      <c r="D581" s="476"/>
      <c r="E581" s="358"/>
      <c r="F581" s="443">
        <v>2</v>
      </c>
      <c r="G581" s="444">
        <v>100</v>
      </c>
      <c r="H581" s="443">
        <v>1</v>
      </c>
      <c r="I581" s="444">
        <v>100</v>
      </c>
      <c r="J581" s="443">
        <v>1</v>
      </c>
      <c r="K581" s="444">
        <v>100</v>
      </c>
      <c r="L581" s="443">
        <v>2</v>
      </c>
      <c r="M581" s="444">
        <v>100</v>
      </c>
      <c r="N581" s="471"/>
      <c r="O581" s="465"/>
      <c r="P581" s="471">
        <v>2</v>
      </c>
      <c r="Q581" s="465">
        <v>100</v>
      </c>
      <c r="R581" s="471">
        <v>2</v>
      </c>
      <c r="S581" s="465">
        <v>100</v>
      </c>
      <c r="T581" s="471"/>
      <c r="U581" s="465"/>
      <c r="V581" s="358" t="s">
        <v>7010</v>
      </c>
      <c r="W581" s="358" t="s">
        <v>7010</v>
      </c>
      <c r="X581" s="358" t="s">
        <v>7010</v>
      </c>
      <c r="Y581" s="358" t="s">
        <v>7010</v>
      </c>
      <c r="Z581" s="358" t="s">
        <v>7010</v>
      </c>
      <c r="AA581" s="358" t="s">
        <v>7010</v>
      </c>
      <c r="AB581" s="358" t="s">
        <v>7010</v>
      </c>
      <c r="AC581" s="358"/>
      <c r="AD581" s="374"/>
    </row>
    <row r="582" spans="1:30" ht="20.100000000000001" customHeight="1">
      <c r="A582" s="311"/>
      <c r="B582" s="311"/>
      <c r="C582" s="452"/>
      <c r="D582" s="120" t="s">
        <v>1959</v>
      </c>
      <c r="E582" s="452" t="s">
        <v>73</v>
      </c>
      <c r="F582" s="531"/>
      <c r="G582" s="314"/>
      <c r="H582" s="356"/>
      <c r="I582" s="314"/>
      <c r="J582" s="356"/>
      <c r="K582" s="314"/>
      <c r="L582" s="356"/>
      <c r="M582" s="314"/>
      <c r="N582" s="315"/>
      <c r="O582" s="316"/>
      <c r="P582" s="315"/>
      <c r="Q582" s="316"/>
      <c r="R582" s="315"/>
      <c r="S582" s="316"/>
      <c r="T582" s="315"/>
      <c r="U582" s="316"/>
      <c r="V582" s="452"/>
      <c r="W582" s="452"/>
      <c r="X582" s="452"/>
      <c r="Y582" s="452"/>
      <c r="Z582" s="452"/>
      <c r="AA582" s="452"/>
      <c r="AB582" s="452"/>
      <c r="AC582" s="452"/>
      <c r="AD582" s="311"/>
    </row>
    <row r="583" spans="1:30" ht="20.100000000000001" customHeight="1">
      <c r="A583" s="311"/>
      <c r="B583" s="311"/>
      <c r="C583" s="526"/>
      <c r="D583" s="120" t="s">
        <v>1960</v>
      </c>
      <c r="E583" s="526"/>
      <c r="F583" s="531"/>
      <c r="G583" s="314"/>
      <c r="H583" s="356"/>
      <c r="I583" s="314"/>
      <c r="J583" s="356"/>
      <c r="K583" s="314"/>
      <c r="L583" s="356"/>
      <c r="M583" s="314"/>
      <c r="N583" s="315"/>
      <c r="O583" s="316"/>
      <c r="P583" s="315"/>
      <c r="Q583" s="316"/>
      <c r="R583" s="315"/>
      <c r="S583" s="316"/>
      <c r="T583" s="315"/>
      <c r="U583" s="316"/>
      <c r="V583" s="526"/>
      <c r="W583" s="526"/>
      <c r="X583" s="526"/>
      <c r="Y583" s="526"/>
      <c r="Z583" s="526"/>
      <c r="AA583" s="526"/>
      <c r="AB583" s="526"/>
      <c r="AC583" s="526"/>
      <c r="AD583" s="311"/>
    </row>
    <row r="584" spans="1:30" ht="20.100000000000001" customHeight="1">
      <c r="A584" s="374" t="s">
        <v>4220</v>
      </c>
      <c r="B584" s="374" t="s">
        <v>696</v>
      </c>
      <c r="C584" s="358" t="s">
        <v>4329</v>
      </c>
      <c r="D584" s="374" t="s">
        <v>1471</v>
      </c>
      <c r="E584" s="527"/>
      <c r="F584" s="443">
        <v>13</v>
      </c>
      <c r="G584" s="444">
        <v>86.666666666666671</v>
      </c>
      <c r="H584" s="443">
        <v>13</v>
      </c>
      <c r="I584" s="444">
        <v>81.25</v>
      </c>
      <c r="J584" s="443">
        <v>10</v>
      </c>
      <c r="K584" s="444">
        <v>62.5</v>
      </c>
      <c r="L584" s="443">
        <v>10</v>
      </c>
      <c r="M584" s="444">
        <v>62.5</v>
      </c>
      <c r="N584" s="471">
        <v>11</v>
      </c>
      <c r="O584" s="465">
        <v>61.1</v>
      </c>
      <c r="P584" s="471">
        <v>12</v>
      </c>
      <c r="Q584" s="465">
        <v>63.157894736842103</v>
      </c>
      <c r="R584" s="471">
        <v>14</v>
      </c>
      <c r="S584" s="465">
        <v>63.636363636363633</v>
      </c>
      <c r="T584" s="471"/>
      <c r="U584" s="465"/>
      <c r="V584" s="358" t="s">
        <v>7010</v>
      </c>
      <c r="W584" s="358" t="s">
        <v>7010</v>
      </c>
      <c r="X584" s="358" t="s">
        <v>7010</v>
      </c>
      <c r="Y584" s="358" t="s">
        <v>7010</v>
      </c>
      <c r="Z584" s="358" t="s">
        <v>7010</v>
      </c>
      <c r="AA584" s="358" t="s">
        <v>7010</v>
      </c>
      <c r="AB584" s="358" t="s">
        <v>7010</v>
      </c>
      <c r="AC584" s="358"/>
      <c r="AD584" s="374"/>
    </row>
    <row r="585" spans="1:30" ht="20.100000000000001" customHeight="1">
      <c r="A585" s="311"/>
      <c r="B585" s="311"/>
      <c r="C585" s="526"/>
      <c r="D585" s="311" t="s">
        <v>1472</v>
      </c>
      <c r="E585" s="526"/>
      <c r="F585" s="531">
        <v>2</v>
      </c>
      <c r="G585" s="314">
        <v>13.333333333333334</v>
      </c>
      <c r="H585" s="356">
        <v>3</v>
      </c>
      <c r="I585" s="314">
        <v>18.75</v>
      </c>
      <c r="J585" s="356">
        <v>6</v>
      </c>
      <c r="K585" s="314">
        <v>37.5</v>
      </c>
      <c r="L585" s="356">
        <v>6</v>
      </c>
      <c r="M585" s="314">
        <v>37.5</v>
      </c>
      <c r="N585" s="315">
        <v>7</v>
      </c>
      <c r="O585" s="316">
        <v>38.9</v>
      </c>
      <c r="P585" s="315">
        <v>7</v>
      </c>
      <c r="Q585" s="316">
        <v>36.842105263157897</v>
      </c>
      <c r="R585" s="315">
        <v>8</v>
      </c>
      <c r="S585" s="316">
        <v>36.363636363636367</v>
      </c>
      <c r="T585" s="315"/>
      <c r="U585" s="316"/>
      <c r="V585" s="526"/>
      <c r="W585" s="526"/>
      <c r="X585" s="526"/>
      <c r="Y585" s="526"/>
      <c r="Z585" s="526"/>
      <c r="AA585" s="526"/>
      <c r="AB585" s="526"/>
      <c r="AC585" s="526"/>
      <c r="AD585" s="311"/>
    </row>
    <row r="586" spans="1:30" ht="20.100000000000001" customHeight="1">
      <c r="A586" s="374" t="s">
        <v>4221</v>
      </c>
      <c r="B586" s="374" t="s">
        <v>697</v>
      </c>
      <c r="C586" s="358" t="s">
        <v>4329</v>
      </c>
      <c r="D586" s="374" t="s">
        <v>1853</v>
      </c>
      <c r="E586" s="527"/>
      <c r="F586" s="443">
        <v>12</v>
      </c>
      <c r="G586" s="444">
        <v>80</v>
      </c>
      <c r="H586" s="443">
        <v>13</v>
      </c>
      <c r="I586" s="444">
        <v>81.25</v>
      </c>
      <c r="J586" s="443">
        <v>10</v>
      </c>
      <c r="K586" s="444">
        <v>62.5</v>
      </c>
      <c r="L586" s="443">
        <v>10</v>
      </c>
      <c r="M586" s="444">
        <v>62.5</v>
      </c>
      <c r="N586" s="471">
        <v>12</v>
      </c>
      <c r="O586" s="465">
        <v>66.7</v>
      </c>
      <c r="P586" s="471">
        <v>10</v>
      </c>
      <c r="Q586" s="465">
        <v>52.631578947368418</v>
      </c>
      <c r="R586" s="471">
        <v>14</v>
      </c>
      <c r="S586" s="465">
        <v>63.636363636363633</v>
      </c>
      <c r="T586" s="471"/>
      <c r="U586" s="465"/>
      <c r="V586" s="358" t="s">
        <v>7010</v>
      </c>
      <c r="W586" s="358" t="s">
        <v>7010</v>
      </c>
      <c r="X586" s="358" t="s">
        <v>7010</v>
      </c>
      <c r="Y586" s="358" t="s">
        <v>7010</v>
      </c>
      <c r="Z586" s="358" t="s">
        <v>7010</v>
      </c>
      <c r="AA586" s="358" t="s">
        <v>7010</v>
      </c>
      <c r="AB586" s="358" t="s">
        <v>7010</v>
      </c>
      <c r="AC586" s="358"/>
      <c r="AD586" s="374"/>
    </row>
    <row r="587" spans="1:30" ht="20.100000000000001" customHeight="1">
      <c r="A587" s="311"/>
      <c r="B587" s="311"/>
      <c r="C587" s="526"/>
      <c r="D587" s="311" t="s">
        <v>1854</v>
      </c>
      <c r="E587" s="526"/>
      <c r="F587" s="531">
        <v>3</v>
      </c>
      <c r="G587" s="314">
        <v>20</v>
      </c>
      <c r="H587" s="356">
        <v>3</v>
      </c>
      <c r="I587" s="314">
        <v>18.75</v>
      </c>
      <c r="J587" s="356">
        <v>6</v>
      </c>
      <c r="K587" s="314">
        <v>37.5</v>
      </c>
      <c r="L587" s="356">
        <v>6</v>
      </c>
      <c r="M587" s="314">
        <v>37.5</v>
      </c>
      <c r="N587" s="315">
        <v>6</v>
      </c>
      <c r="O587" s="316">
        <v>33.299999999999997</v>
      </c>
      <c r="P587" s="315">
        <v>9</v>
      </c>
      <c r="Q587" s="316">
        <v>47.368421052631582</v>
      </c>
      <c r="R587" s="315">
        <v>8</v>
      </c>
      <c r="S587" s="316">
        <v>36.363636363636367</v>
      </c>
      <c r="T587" s="315"/>
      <c r="U587" s="316"/>
      <c r="V587" s="526"/>
      <c r="W587" s="526"/>
      <c r="X587" s="526"/>
      <c r="Y587" s="526"/>
      <c r="Z587" s="526"/>
      <c r="AA587" s="526"/>
      <c r="AB587" s="526"/>
      <c r="AC587" s="526"/>
      <c r="AD587" s="311"/>
    </row>
    <row r="588" spans="1:30" ht="20.100000000000001" customHeight="1">
      <c r="A588" s="374" t="s">
        <v>4222</v>
      </c>
      <c r="B588" s="374" t="s">
        <v>698</v>
      </c>
      <c r="C588" s="358" t="s">
        <v>4334</v>
      </c>
      <c r="D588" s="374" t="s">
        <v>1689</v>
      </c>
      <c r="E588" s="497" t="s">
        <v>7329</v>
      </c>
      <c r="F588" s="443"/>
      <c r="G588" s="444"/>
      <c r="H588" s="443"/>
      <c r="I588" s="444"/>
      <c r="J588" s="443"/>
      <c r="K588" s="444"/>
      <c r="L588" s="443"/>
      <c r="M588" s="444"/>
      <c r="N588" s="471"/>
      <c r="O588" s="465"/>
      <c r="P588" s="471"/>
      <c r="Q588" s="465"/>
      <c r="R588" s="471"/>
      <c r="S588" s="465"/>
      <c r="T588" s="471"/>
      <c r="U588" s="465"/>
      <c r="V588" s="358" t="s">
        <v>7010</v>
      </c>
      <c r="W588" s="358" t="s">
        <v>7010</v>
      </c>
      <c r="X588" s="358" t="s">
        <v>7010</v>
      </c>
      <c r="Y588" s="358" t="s">
        <v>7010</v>
      </c>
      <c r="Z588" s="358" t="s">
        <v>7010</v>
      </c>
      <c r="AA588" s="358" t="s">
        <v>7010</v>
      </c>
      <c r="AB588" s="358" t="s">
        <v>7010</v>
      </c>
      <c r="AC588" s="358"/>
      <c r="AD588" s="374"/>
    </row>
    <row r="589" spans="1:30" ht="20.100000000000001" customHeight="1">
      <c r="A589" s="311"/>
      <c r="B589" s="311"/>
      <c r="C589" s="526"/>
      <c r="D589" s="311" t="s">
        <v>1474</v>
      </c>
      <c r="E589" s="526"/>
      <c r="F589" s="531"/>
      <c r="G589" s="314"/>
      <c r="H589" s="356"/>
      <c r="I589" s="314"/>
      <c r="J589" s="356"/>
      <c r="K589" s="314"/>
      <c r="L589" s="356"/>
      <c r="M589" s="314"/>
      <c r="N589" s="315"/>
      <c r="O589" s="316"/>
      <c r="P589" s="315"/>
      <c r="Q589" s="316"/>
      <c r="R589" s="315"/>
      <c r="S589" s="316"/>
      <c r="T589" s="315"/>
      <c r="U589" s="316"/>
      <c r="V589" s="526"/>
      <c r="W589" s="526"/>
      <c r="X589" s="526"/>
      <c r="Y589" s="526"/>
      <c r="Z589" s="526"/>
      <c r="AA589" s="526"/>
      <c r="AB589" s="526"/>
      <c r="AC589" s="526"/>
      <c r="AD589" s="311"/>
    </row>
    <row r="590" spans="1:30" ht="20.100000000000001" customHeight="1">
      <c r="A590" s="311"/>
      <c r="B590" s="311"/>
      <c r="C590" s="452"/>
      <c r="D590" s="311" t="s">
        <v>1475</v>
      </c>
      <c r="E590" s="526"/>
      <c r="F590" s="531"/>
      <c r="G590" s="314"/>
      <c r="H590" s="356"/>
      <c r="I590" s="314"/>
      <c r="J590" s="356"/>
      <c r="K590" s="314"/>
      <c r="L590" s="356"/>
      <c r="M590" s="314"/>
      <c r="N590" s="315"/>
      <c r="O590" s="316"/>
      <c r="P590" s="315"/>
      <c r="Q590" s="316"/>
      <c r="R590" s="315"/>
      <c r="S590" s="316"/>
      <c r="T590" s="315"/>
      <c r="U590" s="316"/>
      <c r="V590" s="452"/>
      <c r="W590" s="452"/>
      <c r="X590" s="452"/>
      <c r="Y590" s="452"/>
      <c r="Z590" s="452"/>
      <c r="AA590" s="452"/>
      <c r="AB590" s="452"/>
      <c r="AC590" s="452"/>
      <c r="AD590" s="311"/>
    </row>
    <row r="591" spans="1:30" ht="20.100000000000001" customHeight="1">
      <c r="A591" s="311"/>
      <c r="B591" s="311"/>
      <c r="C591" s="526"/>
      <c r="D591" s="311" t="s">
        <v>1476</v>
      </c>
      <c r="E591" s="526"/>
      <c r="F591" s="531">
        <v>1</v>
      </c>
      <c r="G591" s="314">
        <v>8.3333333333333339</v>
      </c>
      <c r="H591" s="356">
        <v>1</v>
      </c>
      <c r="I591" s="314">
        <v>7.6923076923076925</v>
      </c>
      <c r="J591" s="356"/>
      <c r="K591" s="314"/>
      <c r="L591" s="356"/>
      <c r="M591" s="314"/>
      <c r="N591" s="315"/>
      <c r="O591" s="316"/>
      <c r="P591" s="315"/>
      <c r="Q591" s="316"/>
      <c r="R591" s="315"/>
      <c r="S591" s="316"/>
      <c r="T591" s="315"/>
      <c r="U591" s="316"/>
      <c r="V591" s="526"/>
      <c r="W591" s="526"/>
      <c r="X591" s="526"/>
      <c r="Y591" s="526"/>
      <c r="Z591" s="526"/>
      <c r="AA591" s="526"/>
      <c r="AB591" s="526"/>
      <c r="AC591" s="526"/>
      <c r="AD591" s="311"/>
    </row>
    <row r="592" spans="1:30" ht="20.100000000000001" customHeight="1">
      <c r="A592" s="311"/>
      <c r="B592" s="311"/>
      <c r="C592" s="526"/>
      <c r="D592" s="311" t="s">
        <v>1477</v>
      </c>
      <c r="E592" s="526"/>
      <c r="F592" s="531">
        <v>11</v>
      </c>
      <c r="G592" s="314">
        <v>91.666666666666671</v>
      </c>
      <c r="H592" s="356">
        <v>12</v>
      </c>
      <c r="I592" s="314">
        <v>92.307692307692307</v>
      </c>
      <c r="J592" s="356">
        <v>10</v>
      </c>
      <c r="K592" s="314">
        <v>100</v>
      </c>
      <c r="L592" s="356">
        <v>10</v>
      </c>
      <c r="M592" s="314">
        <v>100</v>
      </c>
      <c r="N592" s="315">
        <v>12</v>
      </c>
      <c r="O592" s="316">
        <v>100</v>
      </c>
      <c r="P592" s="315">
        <v>10</v>
      </c>
      <c r="Q592" s="316">
        <v>100</v>
      </c>
      <c r="R592" s="315">
        <v>12</v>
      </c>
      <c r="S592" s="316">
        <v>85.7</v>
      </c>
      <c r="T592" s="315"/>
      <c r="U592" s="316"/>
      <c r="V592" s="526"/>
      <c r="W592" s="526"/>
      <c r="X592" s="526"/>
      <c r="Y592" s="526"/>
      <c r="Z592" s="526"/>
      <c r="AA592" s="526"/>
      <c r="AB592" s="526"/>
      <c r="AC592" s="526"/>
      <c r="AD592" s="311"/>
    </row>
    <row r="593" spans="1:30" ht="20.100000000000001" customHeight="1">
      <c r="A593" s="311"/>
      <c r="B593" s="311"/>
      <c r="C593" s="526"/>
      <c r="D593" s="311" t="s">
        <v>2001</v>
      </c>
      <c r="E593" s="526"/>
      <c r="F593" s="531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>
        <v>2</v>
      </c>
      <c r="S593" s="316">
        <v>14.3</v>
      </c>
      <c r="T593" s="315"/>
      <c r="U593" s="316"/>
      <c r="V593" s="526"/>
      <c r="W593" s="526"/>
      <c r="X593" s="526"/>
      <c r="Y593" s="526"/>
      <c r="Z593" s="526"/>
      <c r="AA593" s="526"/>
      <c r="AB593" s="526"/>
      <c r="AC593" s="526"/>
      <c r="AD593" s="311"/>
    </row>
    <row r="594" spans="1:30" ht="20.100000000000001" customHeight="1">
      <c r="A594" s="311"/>
      <c r="B594" s="311"/>
      <c r="C594" s="452"/>
      <c r="D594" s="311" t="s">
        <v>7205</v>
      </c>
      <c r="E594" s="526"/>
      <c r="F594" s="531"/>
      <c r="G594" s="314"/>
      <c r="H594" s="356"/>
      <c r="I594" s="314"/>
      <c r="J594" s="356"/>
      <c r="K594" s="314"/>
      <c r="L594" s="356"/>
      <c r="M594" s="314"/>
      <c r="N594" s="315"/>
      <c r="O594" s="316"/>
      <c r="P594" s="315"/>
      <c r="Q594" s="316"/>
      <c r="R594" s="315"/>
      <c r="S594" s="316"/>
      <c r="T594" s="315"/>
      <c r="U594" s="316"/>
      <c r="V594" s="452"/>
      <c r="W594" s="452"/>
      <c r="X594" s="452"/>
      <c r="Y594" s="452"/>
      <c r="Z594" s="452"/>
      <c r="AA594" s="452"/>
      <c r="AB594" s="452"/>
      <c r="AC594" s="452"/>
      <c r="AD594" s="311"/>
    </row>
    <row r="595" spans="1:30" ht="20.100000000000001" customHeight="1">
      <c r="A595" s="311"/>
      <c r="B595" s="311"/>
      <c r="C595" s="526"/>
      <c r="D595" s="311" t="s">
        <v>6738</v>
      </c>
      <c r="E595" s="526"/>
      <c r="F595" s="531"/>
      <c r="G595" s="314"/>
      <c r="H595" s="356"/>
      <c r="I595" s="314"/>
      <c r="J595" s="356"/>
      <c r="K595" s="314"/>
      <c r="L595" s="356"/>
      <c r="M595" s="314"/>
      <c r="N595" s="315"/>
      <c r="O595" s="316"/>
      <c r="P595" s="315"/>
      <c r="Q595" s="316"/>
      <c r="R595" s="315"/>
      <c r="S595" s="316"/>
      <c r="T595" s="315"/>
      <c r="U595" s="316"/>
      <c r="V595" s="526"/>
      <c r="W595" s="526"/>
      <c r="X595" s="526"/>
      <c r="Y595" s="526"/>
      <c r="Z595" s="526"/>
      <c r="AA595" s="526"/>
      <c r="AB595" s="526"/>
      <c r="AC595" s="526"/>
      <c r="AD595" s="311"/>
    </row>
    <row r="596" spans="1:30" ht="20.100000000000001" customHeight="1">
      <c r="A596" s="374" t="s">
        <v>4223</v>
      </c>
      <c r="B596" s="374" t="s">
        <v>699</v>
      </c>
      <c r="C596" s="358" t="s">
        <v>4335</v>
      </c>
      <c r="D596" s="374"/>
      <c r="E596" s="527"/>
      <c r="F596" s="443"/>
      <c r="G596" s="444"/>
      <c r="H596" s="443"/>
      <c r="I596" s="444"/>
      <c r="J596" s="443"/>
      <c r="K596" s="444"/>
      <c r="L596" s="443"/>
      <c r="M596" s="444"/>
      <c r="N596" s="471"/>
      <c r="O596" s="465"/>
      <c r="P596" s="471"/>
      <c r="Q596" s="465"/>
      <c r="R596" s="471">
        <v>2</v>
      </c>
      <c r="S596" s="465">
        <v>100</v>
      </c>
      <c r="T596" s="471"/>
      <c r="U596" s="465"/>
      <c r="V596" s="358" t="s">
        <v>7010</v>
      </c>
      <c r="W596" s="358" t="s">
        <v>7010</v>
      </c>
      <c r="X596" s="358" t="s">
        <v>7010</v>
      </c>
      <c r="Y596" s="358" t="s">
        <v>7010</v>
      </c>
      <c r="Z596" s="358" t="s">
        <v>7010</v>
      </c>
      <c r="AA596" s="358" t="s">
        <v>7010</v>
      </c>
      <c r="AB596" s="358" t="s">
        <v>7010</v>
      </c>
      <c r="AC596" s="358"/>
      <c r="AD596" s="374"/>
    </row>
    <row r="597" spans="1:30" ht="20.100000000000001" customHeight="1">
      <c r="A597" s="374" t="s">
        <v>8351</v>
      </c>
      <c r="B597" s="374" t="s">
        <v>700</v>
      </c>
      <c r="C597" s="358" t="s">
        <v>4334</v>
      </c>
      <c r="D597" s="476"/>
      <c r="E597" s="527"/>
      <c r="F597" s="443">
        <v>12</v>
      </c>
      <c r="G597" s="444">
        <v>100</v>
      </c>
      <c r="H597" s="443">
        <v>13</v>
      </c>
      <c r="I597" s="444">
        <v>100</v>
      </c>
      <c r="J597" s="443">
        <v>10</v>
      </c>
      <c r="K597" s="444">
        <v>100</v>
      </c>
      <c r="L597" s="443">
        <v>10</v>
      </c>
      <c r="M597" s="444">
        <v>100</v>
      </c>
      <c r="N597" s="471">
        <v>12</v>
      </c>
      <c r="O597" s="465">
        <v>100</v>
      </c>
      <c r="P597" s="471">
        <v>10</v>
      </c>
      <c r="Q597" s="465">
        <v>100</v>
      </c>
      <c r="R597" s="471">
        <v>14</v>
      </c>
      <c r="S597" s="465">
        <v>100</v>
      </c>
      <c r="T597" s="471"/>
      <c r="U597" s="465"/>
      <c r="V597" s="358" t="s">
        <v>7010</v>
      </c>
      <c r="W597" s="358" t="s">
        <v>7010</v>
      </c>
      <c r="X597" s="358" t="s">
        <v>7010</v>
      </c>
      <c r="Y597" s="358" t="s">
        <v>7010</v>
      </c>
      <c r="Z597" s="358" t="s">
        <v>7010</v>
      </c>
      <c r="AA597" s="358" t="s">
        <v>7010</v>
      </c>
      <c r="AB597" s="358" t="s">
        <v>7010</v>
      </c>
      <c r="AC597" s="358"/>
      <c r="AD597" s="374"/>
    </row>
    <row r="598" spans="1:30" ht="20.100000000000001" customHeight="1">
      <c r="A598" s="311"/>
      <c r="B598" s="311"/>
      <c r="C598" s="526"/>
      <c r="D598" s="120" t="s">
        <v>1970</v>
      </c>
      <c r="E598" s="526" t="s">
        <v>1335</v>
      </c>
      <c r="F598" s="531"/>
      <c r="G598" s="314"/>
      <c r="H598" s="356"/>
      <c r="I598" s="314"/>
      <c r="J598" s="356"/>
      <c r="K598" s="314"/>
      <c r="L598" s="356"/>
      <c r="M598" s="314"/>
      <c r="N598" s="315"/>
      <c r="O598" s="316"/>
      <c r="P598" s="315"/>
      <c r="Q598" s="316"/>
      <c r="R598" s="315"/>
      <c r="S598" s="316"/>
      <c r="T598" s="315"/>
      <c r="U598" s="316"/>
      <c r="V598" s="526"/>
      <c r="W598" s="526"/>
      <c r="X598" s="526"/>
      <c r="Y598" s="526"/>
      <c r="Z598" s="526"/>
      <c r="AA598" s="526"/>
      <c r="AB598" s="526"/>
      <c r="AC598" s="526"/>
      <c r="AD598" s="311"/>
    </row>
    <row r="599" spans="1:30" ht="20.100000000000001" customHeight="1">
      <c r="A599" s="311"/>
      <c r="B599" s="311"/>
      <c r="C599" s="526"/>
      <c r="D599" s="120" t="s">
        <v>1971</v>
      </c>
      <c r="E599" s="526"/>
      <c r="F599" s="531"/>
      <c r="G599" s="314"/>
      <c r="H599" s="356"/>
      <c r="I599" s="314"/>
      <c r="J599" s="356"/>
      <c r="K599" s="314"/>
      <c r="L599" s="356"/>
      <c r="M599" s="314"/>
      <c r="N599" s="315"/>
      <c r="O599" s="316"/>
      <c r="P599" s="315"/>
      <c r="Q599" s="316"/>
      <c r="R599" s="315"/>
      <c r="S599" s="316"/>
      <c r="T599" s="315"/>
      <c r="U599" s="316"/>
      <c r="V599" s="526"/>
      <c r="W599" s="526"/>
      <c r="X599" s="526"/>
      <c r="Y599" s="526"/>
      <c r="Z599" s="526"/>
      <c r="AA599" s="526"/>
      <c r="AB599" s="526"/>
      <c r="AC599" s="526"/>
      <c r="AD599" s="311"/>
    </row>
    <row r="600" spans="1:30" ht="20.100000000000001" customHeight="1">
      <c r="A600" s="374" t="s">
        <v>4224</v>
      </c>
      <c r="B600" s="374" t="s">
        <v>701</v>
      </c>
      <c r="C600" s="358" t="s">
        <v>4334</v>
      </c>
      <c r="D600" s="476"/>
      <c r="E600" s="527"/>
      <c r="F600" s="443">
        <v>12</v>
      </c>
      <c r="G600" s="444">
        <v>100</v>
      </c>
      <c r="H600" s="443">
        <v>13</v>
      </c>
      <c r="I600" s="444">
        <v>100</v>
      </c>
      <c r="J600" s="443">
        <v>10</v>
      </c>
      <c r="K600" s="444">
        <v>100</v>
      </c>
      <c r="L600" s="443">
        <v>10</v>
      </c>
      <c r="M600" s="444">
        <v>100</v>
      </c>
      <c r="N600" s="471">
        <v>12</v>
      </c>
      <c r="O600" s="465">
        <v>100</v>
      </c>
      <c r="P600" s="471">
        <v>10</v>
      </c>
      <c r="Q600" s="465">
        <v>100</v>
      </c>
      <c r="R600" s="471">
        <v>14</v>
      </c>
      <c r="S600" s="465">
        <v>100</v>
      </c>
      <c r="T600" s="471"/>
      <c r="U600" s="465"/>
      <c r="V600" s="358" t="s">
        <v>7010</v>
      </c>
      <c r="W600" s="358" t="s">
        <v>7010</v>
      </c>
      <c r="X600" s="358" t="s">
        <v>7010</v>
      </c>
      <c r="Y600" s="358" t="s">
        <v>7010</v>
      </c>
      <c r="Z600" s="358" t="s">
        <v>7010</v>
      </c>
      <c r="AA600" s="358" t="s">
        <v>7010</v>
      </c>
      <c r="AB600" s="358" t="s">
        <v>7010</v>
      </c>
      <c r="AC600" s="358"/>
      <c r="AD600" s="374"/>
    </row>
    <row r="601" spans="1:30" ht="20.100000000000001" customHeight="1">
      <c r="A601" s="311"/>
      <c r="B601" s="311"/>
      <c r="C601" s="452"/>
      <c r="D601" s="120" t="s">
        <v>1959</v>
      </c>
      <c r="E601" s="526" t="s">
        <v>73</v>
      </c>
      <c r="F601" s="531"/>
      <c r="G601" s="314"/>
      <c r="H601" s="356"/>
      <c r="I601" s="314"/>
      <c r="J601" s="356"/>
      <c r="K601" s="314"/>
      <c r="L601" s="356"/>
      <c r="M601" s="314"/>
      <c r="N601" s="315"/>
      <c r="O601" s="316"/>
      <c r="P601" s="315"/>
      <c r="Q601" s="316"/>
      <c r="R601" s="315"/>
      <c r="S601" s="316"/>
      <c r="T601" s="315"/>
      <c r="U601" s="316"/>
      <c r="V601" s="452"/>
      <c r="W601" s="452"/>
      <c r="X601" s="452"/>
      <c r="Y601" s="452"/>
      <c r="Z601" s="452"/>
      <c r="AA601" s="452"/>
      <c r="AB601" s="452"/>
      <c r="AC601" s="452"/>
      <c r="AD601" s="311"/>
    </row>
    <row r="602" spans="1:30" ht="20.100000000000001" customHeight="1">
      <c r="A602" s="311"/>
      <c r="B602" s="311"/>
      <c r="C602" s="526"/>
      <c r="D602" s="120" t="s">
        <v>1960</v>
      </c>
      <c r="E602" s="526"/>
      <c r="F602" s="531"/>
      <c r="G602" s="314"/>
      <c r="H602" s="356"/>
      <c r="I602" s="314"/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315"/>
      <c r="U602" s="316"/>
      <c r="V602" s="526"/>
      <c r="W602" s="526"/>
      <c r="X602" s="526"/>
      <c r="Y602" s="526"/>
      <c r="Z602" s="526"/>
      <c r="AA602" s="526"/>
      <c r="AB602" s="526"/>
      <c r="AC602" s="526"/>
      <c r="AD602" s="311"/>
    </row>
    <row r="603" spans="1:30" ht="20.100000000000001" customHeight="1">
      <c r="A603" s="374" t="s">
        <v>4225</v>
      </c>
      <c r="B603" s="374" t="s">
        <v>702</v>
      </c>
      <c r="C603" s="527" t="s">
        <v>4329</v>
      </c>
      <c r="D603" s="374" t="s">
        <v>1471</v>
      </c>
      <c r="E603" s="497"/>
      <c r="F603" s="443">
        <v>2</v>
      </c>
      <c r="G603" s="444">
        <v>13.333333333333334</v>
      </c>
      <c r="H603" s="443">
        <v>5</v>
      </c>
      <c r="I603" s="444">
        <v>31.25</v>
      </c>
      <c r="J603" s="443">
        <v>4</v>
      </c>
      <c r="K603" s="444">
        <v>25</v>
      </c>
      <c r="L603" s="443">
        <v>5</v>
      </c>
      <c r="M603" s="444">
        <v>31.3</v>
      </c>
      <c r="N603" s="471">
        <v>4</v>
      </c>
      <c r="O603" s="465">
        <v>22.2</v>
      </c>
      <c r="P603" s="471">
        <v>5</v>
      </c>
      <c r="Q603" s="465">
        <v>26.315789473684209</v>
      </c>
      <c r="R603" s="471">
        <v>6</v>
      </c>
      <c r="S603" s="465">
        <v>27.272727272727273</v>
      </c>
      <c r="T603" s="471"/>
      <c r="U603" s="465"/>
      <c r="V603" s="527" t="s">
        <v>7010</v>
      </c>
      <c r="W603" s="527" t="s">
        <v>7010</v>
      </c>
      <c r="X603" s="527" t="s">
        <v>7010</v>
      </c>
      <c r="Y603" s="527" t="s">
        <v>7010</v>
      </c>
      <c r="Z603" s="527" t="s">
        <v>7010</v>
      </c>
      <c r="AA603" s="527" t="s">
        <v>7010</v>
      </c>
      <c r="AB603" s="527" t="s">
        <v>7010</v>
      </c>
      <c r="AC603" s="527"/>
      <c r="AD603" s="374"/>
    </row>
    <row r="604" spans="1:30" ht="20.100000000000001" customHeight="1">
      <c r="A604" s="311"/>
      <c r="B604" s="311"/>
      <c r="C604" s="452"/>
      <c r="D604" s="311" t="s">
        <v>1472</v>
      </c>
      <c r="E604" s="205"/>
      <c r="F604" s="531">
        <v>13</v>
      </c>
      <c r="G604" s="314">
        <v>86.666666666666671</v>
      </c>
      <c r="H604" s="356">
        <v>11</v>
      </c>
      <c r="I604" s="314">
        <v>68.75</v>
      </c>
      <c r="J604" s="356">
        <v>12</v>
      </c>
      <c r="K604" s="314">
        <v>75</v>
      </c>
      <c r="L604" s="356">
        <v>11</v>
      </c>
      <c r="M604" s="314">
        <v>68.8</v>
      </c>
      <c r="N604" s="315">
        <v>14</v>
      </c>
      <c r="O604" s="316">
        <v>77.8</v>
      </c>
      <c r="P604" s="315">
        <v>14</v>
      </c>
      <c r="Q604" s="316">
        <v>73.684210526315795</v>
      </c>
      <c r="R604" s="315">
        <v>16</v>
      </c>
      <c r="S604" s="316">
        <v>72.727272727272734</v>
      </c>
      <c r="T604" s="315"/>
      <c r="U604" s="316"/>
      <c r="V604" s="452"/>
      <c r="W604" s="452"/>
      <c r="X604" s="452"/>
      <c r="Y604" s="452"/>
      <c r="Z604" s="452"/>
      <c r="AA604" s="452"/>
      <c r="AB604" s="452"/>
      <c r="AC604" s="452"/>
      <c r="AD604" s="311"/>
    </row>
    <row r="605" spans="1:30" ht="20.100000000000001" customHeight="1">
      <c r="A605" s="374" t="s">
        <v>4226</v>
      </c>
      <c r="B605" s="374" t="s">
        <v>703</v>
      </c>
      <c r="C605" s="358" t="s">
        <v>4329</v>
      </c>
      <c r="D605" s="374" t="s">
        <v>1853</v>
      </c>
      <c r="E605" s="527"/>
      <c r="F605" s="443">
        <v>2</v>
      </c>
      <c r="G605" s="444">
        <v>13.333333333333334</v>
      </c>
      <c r="H605" s="443">
        <v>5</v>
      </c>
      <c r="I605" s="444">
        <v>31.25</v>
      </c>
      <c r="J605" s="443">
        <v>4</v>
      </c>
      <c r="K605" s="444">
        <v>25</v>
      </c>
      <c r="L605" s="443">
        <v>5</v>
      </c>
      <c r="M605" s="444">
        <v>31.3</v>
      </c>
      <c r="N605" s="471">
        <v>3</v>
      </c>
      <c r="O605" s="465">
        <v>16.7</v>
      </c>
      <c r="P605" s="471">
        <v>4</v>
      </c>
      <c r="Q605" s="465">
        <v>21.05263157894737</v>
      </c>
      <c r="R605" s="471">
        <v>6</v>
      </c>
      <c r="S605" s="465">
        <v>27.272727272727273</v>
      </c>
      <c r="T605" s="471"/>
      <c r="U605" s="465"/>
      <c r="V605" s="358" t="s">
        <v>7010</v>
      </c>
      <c r="W605" s="358" t="s">
        <v>7010</v>
      </c>
      <c r="X605" s="358" t="s">
        <v>7010</v>
      </c>
      <c r="Y605" s="358" t="s">
        <v>7010</v>
      </c>
      <c r="Z605" s="358" t="s">
        <v>7010</v>
      </c>
      <c r="AA605" s="358" t="s">
        <v>7010</v>
      </c>
      <c r="AB605" s="358" t="s">
        <v>7010</v>
      </c>
      <c r="AC605" s="358"/>
      <c r="AD605" s="374"/>
    </row>
    <row r="606" spans="1:30" ht="20.100000000000001" customHeight="1">
      <c r="A606" s="311"/>
      <c r="B606" s="311"/>
      <c r="C606" s="452"/>
      <c r="D606" s="311" t="s">
        <v>1854</v>
      </c>
      <c r="E606" s="452"/>
      <c r="F606" s="531">
        <v>13</v>
      </c>
      <c r="G606" s="314">
        <v>86.666666666666671</v>
      </c>
      <c r="H606" s="356">
        <v>11</v>
      </c>
      <c r="I606" s="314">
        <v>68.75</v>
      </c>
      <c r="J606" s="356">
        <v>12</v>
      </c>
      <c r="K606" s="314">
        <v>75</v>
      </c>
      <c r="L606" s="356">
        <v>11</v>
      </c>
      <c r="M606" s="314">
        <v>68.8</v>
      </c>
      <c r="N606" s="315">
        <v>15</v>
      </c>
      <c r="O606" s="316">
        <v>83.3</v>
      </c>
      <c r="P606" s="315">
        <v>15</v>
      </c>
      <c r="Q606" s="316">
        <v>78.94736842105263</v>
      </c>
      <c r="R606" s="315">
        <v>16</v>
      </c>
      <c r="S606" s="316">
        <v>72.727272727272734</v>
      </c>
      <c r="T606" s="315"/>
      <c r="U606" s="316"/>
      <c r="V606" s="452"/>
      <c r="W606" s="452"/>
      <c r="X606" s="452"/>
      <c r="Y606" s="452"/>
      <c r="Z606" s="452"/>
      <c r="AA606" s="452"/>
      <c r="AB606" s="452"/>
      <c r="AC606" s="452"/>
      <c r="AD606" s="311"/>
    </row>
    <row r="607" spans="1:30" ht="20.100000000000001" customHeight="1">
      <c r="A607" s="374" t="s">
        <v>4227</v>
      </c>
      <c r="B607" s="374" t="s">
        <v>704</v>
      </c>
      <c r="C607" s="527" t="s">
        <v>4336</v>
      </c>
      <c r="D607" s="374" t="s">
        <v>1689</v>
      </c>
      <c r="E607" s="497" t="s">
        <v>7329</v>
      </c>
      <c r="F607" s="443"/>
      <c r="G607" s="444"/>
      <c r="H607" s="443"/>
      <c r="I607" s="444"/>
      <c r="J607" s="443"/>
      <c r="K607" s="444"/>
      <c r="L607" s="443"/>
      <c r="M607" s="444"/>
      <c r="N607" s="471"/>
      <c r="O607" s="465"/>
      <c r="P607" s="471"/>
      <c r="Q607" s="465"/>
      <c r="R607" s="471"/>
      <c r="S607" s="465"/>
      <c r="T607" s="471"/>
      <c r="U607" s="465"/>
      <c r="V607" s="527" t="s">
        <v>7010</v>
      </c>
      <c r="W607" s="527" t="s">
        <v>7010</v>
      </c>
      <c r="X607" s="527" t="s">
        <v>7010</v>
      </c>
      <c r="Y607" s="527" t="s">
        <v>7010</v>
      </c>
      <c r="Z607" s="527" t="s">
        <v>7010</v>
      </c>
      <c r="AA607" s="527" t="s">
        <v>7010</v>
      </c>
      <c r="AB607" s="527" t="s">
        <v>7010</v>
      </c>
      <c r="AC607" s="527"/>
      <c r="AD607" s="374"/>
    </row>
    <row r="608" spans="1:30" ht="20.100000000000001" customHeight="1">
      <c r="A608" s="311"/>
      <c r="B608" s="311"/>
      <c r="C608" s="526"/>
      <c r="D608" s="311" t="s">
        <v>1474</v>
      </c>
      <c r="E608" s="526"/>
      <c r="F608" s="531"/>
      <c r="G608" s="314"/>
      <c r="H608" s="356"/>
      <c r="I608" s="314"/>
      <c r="J608" s="356"/>
      <c r="K608" s="314"/>
      <c r="L608" s="356"/>
      <c r="M608" s="314"/>
      <c r="N608" s="315"/>
      <c r="O608" s="316"/>
      <c r="P608" s="315"/>
      <c r="Q608" s="316"/>
      <c r="R608" s="315"/>
      <c r="S608" s="316"/>
      <c r="T608" s="315"/>
      <c r="U608" s="316"/>
      <c r="V608" s="526"/>
      <c r="W608" s="526"/>
      <c r="X608" s="526"/>
      <c r="Y608" s="526"/>
      <c r="Z608" s="526"/>
      <c r="AA608" s="526"/>
      <c r="AB608" s="526"/>
      <c r="AC608" s="526"/>
      <c r="AD608" s="311"/>
    </row>
    <row r="609" spans="1:30" ht="20.100000000000001" customHeight="1">
      <c r="A609" s="311"/>
      <c r="B609" s="311"/>
      <c r="C609" s="526"/>
      <c r="D609" s="311" t="s">
        <v>1475</v>
      </c>
      <c r="E609" s="526"/>
      <c r="F609" s="531"/>
      <c r="G609" s="314"/>
      <c r="H609" s="356"/>
      <c r="I609" s="314"/>
      <c r="J609" s="356"/>
      <c r="K609" s="314"/>
      <c r="L609" s="356"/>
      <c r="M609" s="314"/>
      <c r="N609" s="315"/>
      <c r="O609" s="316"/>
      <c r="P609" s="315"/>
      <c r="Q609" s="316"/>
      <c r="R609" s="315"/>
      <c r="S609" s="316"/>
      <c r="T609" s="315"/>
      <c r="U609" s="316"/>
      <c r="V609" s="526"/>
      <c r="W609" s="526"/>
      <c r="X609" s="526"/>
      <c r="Y609" s="526"/>
      <c r="Z609" s="526"/>
      <c r="AA609" s="526"/>
      <c r="AB609" s="526"/>
      <c r="AC609" s="526"/>
      <c r="AD609" s="311"/>
    </row>
    <row r="610" spans="1:30" ht="20.100000000000001" customHeight="1">
      <c r="A610" s="311"/>
      <c r="B610" s="311"/>
      <c r="C610" s="452"/>
      <c r="D610" s="311" t="s">
        <v>1476</v>
      </c>
      <c r="E610" s="452"/>
      <c r="F610" s="531"/>
      <c r="G610" s="314"/>
      <c r="H610" s="356"/>
      <c r="I610" s="314"/>
      <c r="J610" s="356"/>
      <c r="K610" s="314"/>
      <c r="L610" s="356"/>
      <c r="M610" s="314"/>
      <c r="N610" s="315"/>
      <c r="O610" s="316"/>
      <c r="P610" s="315"/>
      <c r="Q610" s="316"/>
      <c r="R610" s="315"/>
      <c r="S610" s="316"/>
      <c r="T610" s="315"/>
      <c r="U610" s="316"/>
      <c r="V610" s="452"/>
      <c r="W610" s="452"/>
      <c r="X610" s="452"/>
      <c r="Y610" s="452"/>
      <c r="Z610" s="452"/>
      <c r="AA610" s="452"/>
      <c r="AB610" s="452"/>
      <c r="AC610" s="452"/>
      <c r="AD610" s="311"/>
    </row>
    <row r="611" spans="1:30" ht="20.100000000000001" customHeight="1">
      <c r="A611" s="311"/>
      <c r="B611" s="311"/>
      <c r="C611" s="526"/>
      <c r="D611" s="311" t="s">
        <v>1477</v>
      </c>
      <c r="E611" s="526"/>
      <c r="F611" s="531">
        <v>2</v>
      </c>
      <c r="G611" s="314">
        <v>100</v>
      </c>
      <c r="H611" s="356">
        <v>5</v>
      </c>
      <c r="I611" s="314">
        <v>100</v>
      </c>
      <c r="J611" s="356">
        <v>4</v>
      </c>
      <c r="K611" s="314">
        <v>100</v>
      </c>
      <c r="L611" s="356">
        <v>5</v>
      </c>
      <c r="M611" s="314">
        <v>100</v>
      </c>
      <c r="N611" s="315">
        <v>3</v>
      </c>
      <c r="O611" s="316">
        <v>100</v>
      </c>
      <c r="P611" s="315">
        <v>4</v>
      </c>
      <c r="Q611" s="316">
        <v>100</v>
      </c>
      <c r="R611" s="315">
        <v>6</v>
      </c>
      <c r="S611" s="316">
        <v>100</v>
      </c>
      <c r="T611" s="315"/>
      <c r="U611" s="316"/>
      <c r="V611" s="526"/>
      <c r="W611" s="526"/>
      <c r="X611" s="526"/>
      <c r="Y611" s="526"/>
      <c r="Z611" s="526"/>
      <c r="AA611" s="526"/>
      <c r="AB611" s="526"/>
      <c r="AC611" s="526"/>
      <c r="AD611" s="311"/>
    </row>
    <row r="612" spans="1:30" ht="20.100000000000001" customHeight="1">
      <c r="A612" s="311"/>
      <c r="B612" s="311"/>
      <c r="C612" s="526"/>
      <c r="D612" s="311" t="s">
        <v>2001</v>
      </c>
      <c r="E612" s="526"/>
      <c r="F612" s="531"/>
      <c r="G612" s="314"/>
      <c r="H612" s="356"/>
      <c r="I612" s="314"/>
      <c r="J612" s="356"/>
      <c r="K612" s="314"/>
      <c r="L612" s="356"/>
      <c r="M612" s="314"/>
      <c r="N612" s="315"/>
      <c r="O612" s="316"/>
      <c r="P612" s="315"/>
      <c r="Q612" s="316"/>
      <c r="R612" s="315"/>
      <c r="S612" s="316"/>
      <c r="T612" s="315"/>
      <c r="U612" s="316"/>
      <c r="V612" s="526"/>
      <c r="W612" s="526"/>
      <c r="X612" s="526"/>
      <c r="Y612" s="526"/>
      <c r="Z612" s="526"/>
      <c r="AA612" s="526"/>
      <c r="AB612" s="526"/>
      <c r="AC612" s="526"/>
      <c r="AD612" s="311"/>
    </row>
    <row r="613" spans="1:30" ht="20.100000000000001" customHeight="1">
      <c r="A613" s="311"/>
      <c r="B613" s="311"/>
      <c r="C613" s="526"/>
      <c r="D613" s="311" t="s">
        <v>7205</v>
      </c>
      <c r="E613" s="526"/>
      <c r="F613" s="531"/>
      <c r="G613" s="314"/>
      <c r="H613" s="356"/>
      <c r="I613" s="314"/>
      <c r="J613" s="356"/>
      <c r="K613" s="314"/>
      <c r="L613" s="356"/>
      <c r="M613" s="314"/>
      <c r="N613" s="315"/>
      <c r="O613" s="316"/>
      <c r="P613" s="315"/>
      <c r="Q613" s="316"/>
      <c r="R613" s="315"/>
      <c r="S613" s="316"/>
      <c r="T613" s="315"/>
      <c r="U613" s="316"/>
      <c r="V613" s="526"/>
      <c r="W613" s="526"/>
      <c r="X613" s="526"/>
      <c r="Y613" s="526"/>
      <c r="Z613" s="526"/>
      <c r="AA613" s="526"/>
      <c r="AB613" s="526"/>
      <c r="AC613" s="526"/>
      <c r="AD613" s="311"/>
    </row>
    <row r="614" spans="1:30" ht="20.100000000000001" customHeight="1">
      <c r="A614" s="311"/>
      <c r="B614" s="311"/>
      <c r="C614" s="526"/>
      <c r="D614" s="311" t="s">
        <v>6738</v>
      </c>
      <c r="E614" s="526"/>
      <c r="F614" s="531"/>
      <c r="G614" s="314"/>
      <c r="H614" s="356"/>
      <c r="I614" s="314"/>
      <c r="J614" s="356"/>
      <c r="K614" s="314"/>
      <c r="L614" s="356"/>
      <c r="M614" s="314"/>
      <c r="N614" s="315"/>
      <c r="O614" s="316"/>
      <c r="P614" s="315"/>
      <c r="Q614" s="316"/>
      <c r="R614" s="315"/>
      <c r="S614" s="316"/>
      <c r="T614" s="315"/>
      <c r="U614" s="316"/>
      <c r="V614" s="526"/>
      <c r="W614" s="526"/>
      <c r="X614" s="526"/>
      <c r="Y614" s="526"/>
      <c r="Z614" s="526"/>
      <c r="AA614" s="526"/>
      <c r="AB614" s="526"/>
      <c r="AC614" s="526"/>
      <c r="AD614" s="311"/>
    </row>
    <row r="615" spans="1:30" ht="20.100000000000001" customHeight="1">
      <c r="A615" s="374" t="s">
        <v>4228</v>
      </c>
      <c r="B615" s="374" t="s">
        <v>705</v>
      </c>
      <c r="C615" s="358" t="s">
        <v>4337</v>
      </c>
      <c r="D615" s="374"/>
      <c r="E615" s="358"/>
      <c r="F615" s="443"/>
      <c r="G615" s="444"/>
      <c r="H615" s="443"/>
      <c r="I615" s="444"/>
      <c r="J615" s="443"/>
      <c r="K615" s="444"/>
      <c r="L615" s="443"/>
      <c r="M615" s="444"/>
      <c r="N615" s="471"/>
      <c r="O615" s="465"/>
      <c r="P615" s="471"/>
      <c r="Q615" s="465"/>
      <c r="R615" s="471"/>
      <c r="S615" s="465"/>
      <c r="T615" s="471"/>
      <c r="U615" s="465"/>
      <c r="V615" s="358" t="s">
        <v>7010</v>
      </c>
      <c r="W615" s="358" t="s">
        <v>7010</v>
      </c>
      <c r="X615" s="358" t="s">
        <v>7010</v>
      </c>
      <c r="Y615" s="358" t="s">
        <v>7010</v>
      </c>
      <c r="Z615" s="358" t="s">
        <v>7010</v>
      </c>
      <c r="AA615" s="358" t="s">
        <v>7010</v>
      </c>
      <c r="AB615" s="358" t="s">
        <v>7010</v>
      </c>
      <c r="AC615" s="358"/>
      <c r="AD615" s="374"/>
    </row>
    <row r="616" spans="1:30" ht="20.100000000000001" customHeight="1">
      <c r="A616" s="374" t="s">
        <v>4229</v>
      </c>
      <c r="B616" s="374" t="s">
        <v>706</v>
      </c>
      <c r="C616" s="358" t="s">
        <v>4336</v>
      </c>
      <c r="D616" s="476"/>
      <c r="E616" s="358"/>
      <c r="F616" s="443">
        <v>2</v>
      </c>
      <c r="G616" s="444">
        <v>100</v>
      </c>
      <c r="H616" s="443">
        <v>5</v>
      </c>
      <c r="I616" s="444">
        <v>100</v>
      </c>
      <c r="J616" s="443">
        <v>4</v>
      </c>
      <c r="K616" s="444">
        <v>100</v>
      </c>
      <c r="L616" s="443">
        <v>5</v>
      </c>
      <c r="M616" s="444">
        <v>100</v>
      </c>
      <c r="N616" s="471">
        <v>3</v>
      </c>
      <c r="O616" s="465">
        <v>100</v>
      </c>
      <c r="P616" s="471">
        <v>4</v>
      </c>
      <c r="Q616" s="465">
        <v>100</v>
      </c>
      <c r="R616" s="471">
        <v>6</v>
      </c>
      <c r="S616" s="465">
        <v>100</v>
      </c>
      <c r="T616" s="471"/>
      <c r="U616" s="465"/>
      <c r="V616" s="358" t="s">
        <v>7010</v>
      </c>
      <c r="W616" s="358" t="s">
        <v>7010</v>
      </c>
      <c r="X616" s="358" t="s">
        <v>7010</v>
      </c>
      <c r="Y616" s="358" t="s">
        <v>7010</v>
      </c>
      <c r="Z616" s="358" t="s">
        <v>7010</v>
      </c>
      <c r="AA616" s="358" t="s">
        <v>7010</v>
      </c>
      <c r="AB616" s="358" t="s">
        <v>7010</v>
      </c>
      <c r="AC616" s="358"/>
      <c r="AD616" s="374"/>
    </row>
    <row r="617" spans="1:30" ht="20.100000000000001" customHeight="1">
      <c r="A617" s="311"/>
      <c r="B617" s="311"/>
      <c r="C617" s="526"/>
      <c r="D617" s="120" t="s">
        <v>1970</v>
      </c>
      <c r="E617" s="526" t="s">
        <v>1335</v>
      </c>
      <c r="F617" s="531"/>
      <c r="G617" s="314"/>
      <c r="H617" s="356"/>
      <c r="I617" s="314"/>
      <c r="J617" s="356"/>
      <c r="K617" s="314"/>
      <c r="L617" s="356"/>
      <c r="M617" s="314"/>
      <c r="N617" s="315"/>
      <c r="O617" s="316"/>
      <c r="P617" s="315"/>
      <c r="Q617" s="316"/>
      <c r="R617" s="315"/>
      <c r="S617" s="316"/>
      <c r="T617" s="315"/>
      <c r="U617" s="316"/>
      <c r="V617" s="526"/>
      <c r="W617" s="526"/>
      <c r="X617" s="526"/>
      <c r="Y617" s="526"/>
      <c r="Z617" s="526"/>
      <c r="AA617" s="526"/>
      <c r="AB617" s="526"/>
      <c r="AC617" s="526"/>
      <c r="AD617" s="311"/>
    </row>
    <row r="618" spans="1:30" ht="20.100000000000001" customHeight="1">
      <c r="A618" s="311"/>
      <c r="B618" s="311"/>
      <c r="C618" s="452"/>
      <c r="D618" s="120" t="s">
        <v>1971</v>
      </c>
      <c r="E618" s="452"/>
      <c r="F618" s="531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/>
      <c r="U618" s="316"/>
      <c r="V618" s="452"/>
      <c r="W618" s="452"/>
      <c r="X618" s="452"/>
      <c r="Y618" s="452"/>
      <c r="Z618" s="452"/>
      <c r="AA618" s="452"/>
      <c r="AB618" s="452"/>
      <c r="AC618" s="452"/>
      <c r="AD618" s="311"/>
    </row>
    <row r="619" spans="1:30" ht="20.100000000000001" customHeight="1">
      <c r="A619" s="374" t="s">
        <v>4230</v>
      </c>
      <c r="B619" s="374" t="s">
        <v>707</v>
      </c>
      <c r="C619" s="358" t="s">
        <v>4336</v>
      </c>
      <c r="D619" s="476"/>
      <c r="E619" s="527"/>
      <c r="F619" s="443">
        <v>2</v>
      </c>
      <c r="G619" s="444">
        <v>100</v>
      </c>
      <c r="H619" s="443">
        <v>5</v>
      </c>
      <c r="I619" s="444">
        <v>100</v>
      </c>
      <c r="J619" s="443">
        <v>4</v>
      </c>
      <c r="K619" s="444">
        <v>100</v>
      </c>
      <c r="L619" s="443">
        <v>5</v>
      </c>
      <c r="M619" s="444">
        <v>100</v>
      </c>
      <c r="N619" s="471">
        <v>3</v>
      </c>
      <c r="O619" s="465">
        <v>100</v>
      </c>
      <c r="P619" s="471">
        <v>4</v>
      </c>
      <c r="Q619" s="465">
        <v>100</v>
      </c>
      <c r="R619" s="471">
        <v>5</v>
      </c>
      <c r="S619" s="465">
        <v>83.3</v>
      </c>
      <c r="T619" s="471"/>
      <c r="U619" s="465"/>
      <c r="V619" s="358" t="s">
        <v>7010</v>
      </c>
      <c r="W619" s="358" t="s">
        <v>7010</v>
      </c>
      <c r="X619" s="358" t="s">
        <v>7010</v>
      </c>
      <c r="Y619" s="358" t="s">
        <v>7010</v>
      </c>
      <c r="Z619" s="358" t="s">
        <v>7010</v>
      </c>
      <c r="AA619" s="358" t="s">
        <v>7010</v>
      </c>
      <c r="AB619" s="358" t="s">
        <v>7010</v>
      </c>
      <c r="AC619" s="358"/>
      <c r="AD619" s="374"/>
    </row>
    <row r="620" spans="1:30" ht="20.100000000000001" customHeight="1">
      <c r="A620" s="311"/>
      <c r="B620" s="311"/>
      <c r="C620" s="526"/>
      <c r="D620" s="120" t="s">
        <v>1959</v>
      </c>
      <c r="E620" s="526" t="s">
        <v>73</v>
      </c>
      <c r="F620" s="531"/>
      <c r="G620" s="314"/>
      <c r="H620" s="356"/>
      <c r="I620" s="314"/>
      <c r="J620" s="356"/>
      <c r="K620" s="314"/>
      <c r="L620" s="356"/>
      <c r="M620" s="314"/>
      <c r="N620" s="315"/>
      <c r="O620" s="316"/>
      <c r="P620" s="315"/>
      <c r="Q620" s="316"/>
      <c r="R620" s="315"/>
      <c r="S620" s="316"/>
      <c r="T620" s="315"/>
      <c r="U620" s="316"/>
      <c r="V620" s="526"/>
      <c r="W620" s="526"/>
      <c r="X620" s="526"/>
      <c r="Y620" s="526"/>
      <c r="Z620" s="526"/>
      <c r="AA620" s="526"/>
      <c r="AB620" s="526"/>
      <c r="AC620" s="526"/>
      <c r="AD620" s="311"/>
    </row>
    <row r="621" spans="1:30" ht="20.100000000000001" customHeight="1">
      <c r="A621" s="311"/>
      <c r="B621" s="311"/>
      <c r="C621" s="526"/>
      <c r="D621" s="120" t="s">
        <v>1960</v>
      </c>
      <c r="E621" s="526"/>
      <c r="F621" s="531"/>
      <c r="G621" s="314"/>
      <c r="H621" s="356"/>
      <c r="I621" s="314"/>
      <c r="J621" s="356"/>
      <c r="K621" s="314"/>
      <c r="L621" s="356"/>
      <c r="M621" s="314"/>
      <c r="N621" s="315"/>
      <c r="O621" s="316"/>
      <c r="P621" s="315"/>
      <c r="Q621" s="316"/>
      <c r="R621" s="315">
        <v>1</v>
      </c>
      <c r="S621" s="316">
        <v>16.7</v>
      </c>
      <c r="T621" s="315"/>
      <c r="U621" s="316"/>
      <c r="V621" s="526"/>
      <c r="W621" s="526"/>
      <c r="X621" s="526"/>
      <c r="Y621" s="526"/>
      <c r="Z621" s="526"/>
      <c r="AA621" s="526"/>
      <c r="AB621" s="526"/>
      <c r="AC621" s="526"/>
      <c r="AD621" s="311"/>
    </row>
    <row r="622" spans="1:30" ht="20.100000000000001" customHeight="1">
      <c r="A622" s="374" t="s">
        <v>4231</v>
      </c>
      <c r="B622" s="374" t="s">
        <v>708</v>
      </c>
      <c r="C622" s="358" t="s">
        <v>4329</v>
      </c>
      <c r="D622" s="374" t="s">
        <v>1471</v>
      </c>
      <c r="E622" s="358"/>
      <c r="F622" s="443">
        <v>1</v>
      </c>
      <c r="G622" s="444">
        <v>6.666666666666667</v>
      </c>
      <c r="H622" s="443">
        <v>1</v>
      </c>
      <c r="I622" s="444">
        <v>6.25</v>
      </c>
      <c r="J622" s="443">
        <v>1</v>
      </c>
      <c r="K622" s="444">
        <v>6.25</v>
      </c>
      <c r="L622" s="443"/>
      <c r="M622" s="444"/>
      <c r="N622" s="471">
        <v>2</v>
      </c>
      <c r="O622" s="465">
        <v>11.1</v>
      </c>
      <c r="P622" s="471">
        <v>2</v>
      </c>
      <c r="Q622" s="465">
        <v>10.526315789473685</v>
      </c>
      <c r="R622" s="471">
        <v>2</v>
      </c>
      <c r="S622" s="465">
        <v>9.0909090909090917</v>
      </c>
      <c r="T622" s="471"/>
      <c r="U622" s="465"/>
      <c r="V622" s="358" t="s">
        <v>7010</v>
      </c>
      <c r="W622" s="358" t="s">
        <v>7010</v>
      </c>
      <c r="X622" s="358" t="s">
        <v>7010</v>
      </c>
      <c r="Y622" s="358" t="s">
        <v>7010</v>
      </c>
      <c r="Z622" s="358" t="s">
        <v>7010</v>
      </c>
      <c r="AA622" s="358" t="s">
        <v>7010</v>
      </c>
      <c r="AB622" s="358" t="s">
        <v>7010</v>
      </c>
      <c r="AC622" s="358"/>
      <c r="AD622" s="374"/>
    </row>
    <row r="623" spans="1:30" ht="20.100000000000001" customHeight="1">
      <c r="A623" s="311"/>
      <c r="B623" s="311"/>
      <c r="C623" s="526"/>
      <c r="D623" s="311" t="s">
        <v>1472</v>
      </c>
      <c r="E623" s="526"/>
      <c r="F623" s="531">
        <v>14</v>
      </c>
      <c r="G623" s="314">
        <v>93.333333333333329</v>
      </c>
      <c r="H623" s="356">
        <v>15</v>
      </c>
      <c r="I623" s="314">
        <v>93.75</v>
      </c>
      <c r="J623" s="356">
        <v>15</v>
      </c>
      <c r="K623" s="314">
        <v>93.75</v>
      </c>
      <c r="L623" s="356">
        <v>16</v>
      </c>
      <c r="M623" s="314">
        <v>100</v>
      </c>
      <c r="N623" s="315">
        <v>16</v>
      </c>
      <c r="O623" s="316">
        <v>88.9</v>
      </c>
      <c r="P623" s="315">
        <v>17</v>
      </c>
      <c r="Q623" s="316">
        <v>89.473684210526315</v>
      </c>
      <c r="R623" s="315">
        <v>20</v>
      </c>
      <c r="S623" s="316">
        <v>90.909090909090907</v>
      </c>
      <c r="T623" s="315"/>
      <c r="U623" s="316"/>
      <c r="V623" s="526"/>
      <c r="W623" s="526"/>
      <c r="X623" s="526"/>
      <c r="Y623" s="526"/>
      <c r="Z623" s="526"/>
      <c r="AA623" s="526"/>
      <c r="AB623" s="526"/>
      <c r="AC623" s="526"/>
      <c r="AD623" s="311"/>
    </row>
    <row r="624" spans="1:30" ht="20.100000000000001" customHeight="1">
      <c r="A624" s="374" t="s">
        <v>4232</v>
      </c>
      <c r="B624" s="374" t="s">
        <v>709</v>
      </c>
      <c r="C624" s="527" t="s">
        <v>4329</v>
      </c>
      <c r="D624" s="374" t="s">
        <v>1853</v>
      </c>
      <c r="E624" s="527"/>
      <c r="F624" s="443">
        <v>1</v>
      </c>
      <c r="G624" s="444">
        <v>6.666666666666667</v>
      </c>
      <c r="H624" s="443">
        <v>1</v>
      </c>
      <c r="I624" s="444">
        <v>6.25</v>
      </c>
      <c r="J624" s="443">
        <v>1</v>
      </c>
      <c r="K624" s="444">
        <v>6.25</v>
      </c>
      <c r="L624" s="443"/>
      <c r="M624" s="444"/>
      <c r="N624" s="471">
        <v>2</v>
      </c>
      <c r="O624" s="465">
        <v>11.1</v>
      </c>
      <c r="P624" s="471">
        <v>1</v>
      </c>
      <c r="Q624" s="465">
        <v>5.2631578947368425</v>
      </c>
      <c r="R624" s="471">
        <v>2</v>
      </c>
      <c r="S624" s="465">
        <v>9.0909090909090917</v>
      </c>
      <c r="T624" s="471"/>
      <c r="U624" s="465"/>
      <c r="V624" s="527" t="s">
        <v>7010</v>
      </c>
      <c r="W624" s="527" t="s">
        <v>7010</v>
      </c>
      <c r="X624" s="527" t="s">
        <v>7010</v>
      </c>
      <c r="Y624" s="527" t="s">
        <v>7010</v>
      </c>
      <c r="Z624" s="527" t="s">
        <v>7010</v>
      </c>
      <c r="AA624" s="527" t="s">
        <v>7010</v>
      </c>
      <c r="AB624" s="527" t="s">
        <v>7010</v>
      </c>
      <c r="AC624" s="527"/>
      <c r="AD624" s="374"/>
    </row>
    <row r="625" spans="1:30" ht="20.100000000000001" customHeight="1">
      <c r="A625" s="311"/>
      <c r="B625" s="311"/>
      <c r="C625" s="526"/>
      <c r="D625" s="311" t="s">
        <v>1854</v>
      </c>
      <c r="E625" s="526"/>
      <c r="F625" s="531">
        <v>14</v>
      </c>
      <c r="G625" s="314">
        <v>93.333333333333329</v>
      </c>
      <c r="H625" s="356">
        <v>15</v>
      </c>
      <c r="I625" s="314">
        <v>93.75</v>
      </c>
      <c r="J625" s="356">
        <v>15</v>
      </c>
      <c r="K625" s="314">
        <v>93.75</v>
      </c>
      <c r="L625" s="356">
        <v>16</v>
      </c>
      <c r="M625" s="314">
        <v>100</v>
      </c>
      <c r="N625" s="315">
        <v>16</v>
      </c>
      <c r="O625" s="316">
        <v>88.9</v>
      </c>
      <c r="P625" s="315">
        <v>18</v>
      </c>
      <c r="Q625" s="316">
        <v>94.736842105263165</v>
      </c>
      <c r="R625" s="315">
        <v>20</v>
      </c>
      <c r="S625" s="316">
        <v>90.909090909090907</v>
      </c>
      <c r="T625" s="315"/>
      <c r="U625" s="316"/>
      <c r="V625" s="526"/>
      <c r="W625" s="526"/>
      <c r="X625" s="526"/>
      <c r="Y625" s="526"/>
      <c r="Z625" s="526"/>
      <c r="AA625" s="526"/>
      <c r="AB625" s="526"/>
      <c r="AC625" s="526"/>
      <c r="AD625" s="311"/>
    </row>
    <row r="626" spans="1:30" ht="20.100000000000001" customHeight="1">
      <c r="A626" s="374" t="s">
        <v>4233</v>
      </c>
      <c r="B626" s="374" t="s">
        <v>710</v>
      </c>
      <c r="C626" s="358" t="s">
        <v>4338</v>
      </c>
      <c r="D626" s="374" t="s">
        <v>1689</v>
      </c>
      <c r="E626" s="497" t="s">
        <v>7329</v>
      </c>
      <c r="F626" s="443"/>
      <c r="G626" s="444"/>
      <c r="H626" s="443"/>
      <c r="I626" s="444"/>
      <c r="J626" s="443"/>
      <c r="K626" s="444"/>
      <c r="L626" s="443"/>
      <c r="M626" s="444"/>
      <c r="N626" s="471"/>
      <c r="O626" s="465"/>
      <c r="P626" s="471"/>
      <c r="Q626" s="465"/>
      <c r="R626" s="471"/>
      <c r="S626" s="465"/>
      <c r="T626" s="471"/>
      <c r="U626" s="465"/>
      <c r="V626" s="358" t="s">
        <v>7010</v>
      </c>
      <c r="W626" s="358" t="s">
        <v>7010</v>
      </c>
      <c r="X626" s="358" t="s">
        <v>7010</v>
      </c>
      <c r="Y626" s="358" t="s">
        <v>7010</v>
      </c>
      <c r="Z626" s="358" t="s">
        <v>7010</v>
      </c>
      <c r="AA626" s="358" t="s">
        <v>7010</v>
      </c>
      <c r="AB626" s="358" t="s">
        <v>7010</v>
      </c>
      <c r="AC626" s="358"/>
      <c r="AD626" s="374"/>
    </row>
    <row r="627" spans="1:30" ht="20.100000000000001" customHeight="1">
      <c r="A627" s="311"/>
      <c r="B627" s="311"/>
      <c r="C627" s="526"/>
      <c r="D627" s="311" t="s">
        <v>1474</v>
      </c>
      <c r="E627" s="526"/>
      <c r="F627" s="531"/>
      <c r="G627" s="314"/>
      <c r="H627" s="356"/>
      <c r="I627" s="314"/>
      <c r="J627" s="356"/>
      <c r="K627" s="314"/>
      <c r="L627" s="356"/>
      <c r="M627" s="314"/>
      <c r="N627" s="315"/>
      <c r="O627" s="316"/>
      <c r="P627" s="315"/>
      <c r="Q627" s="316"/>
      <c r="R627" s="315"/>
      <c r="S627" s="316"/>
      <c r="T627" s="315"/>
      <c r="U627" s="316"/>
      <c r="V627" s="526"/>
      <c r="W627" s="526"/>
      <c r="X627" s="526"/>
      <c r="Y627" s="526"/>
      <c r="Z627" s="526"/>
      <c r="AA627" s="526"/>
      <c r="AB627" s="526"/>
      <c r="AC627" s="526"/>
      <c r="AD627" s="311"/>
    </row>
    <row r="628" spans="1:30" ht="20.100000000000001" customHeight="1">
      <c r="A628" s="311"/>
      <c r="B628" s="311"/>
      <c r="C628" s="452"/>
      <c r="D628" s="311" t="s">
        <v>1475</v>
      </c>
      <c r="E628" s="452"/>
      <c r="F628" s="531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/>
      <c r="S628" s="316"/>
      <c r="T628" s="315"/>
      <c r="U628" s="316"/>
      <c r="V628" s="452"/>
      <c r="W628" s="452"/>
      <c r="X628" s="452"/>
      <c r="Y628" s="452"/>
      <c r="Z628" s="452"/>
      <c r="AA628" s="452"/>
      <c r="AB628" s="452"/>
      <c r="AC628" s="452"/>
      <c r="AD628" s="311"/>
    </row>
    <row r="629" spans="1:30" ht="20.100000000000001" customHeight="1">
      <c r="A629" s="311"/>
      <c r="B629" s="311"/>
      <c r="C629" s="526"/>
      <c r="D629" s="311" t="s">
        <v>1476</v>
      </c>
      <c r="E629" s="526"/>
      <c r="F629" s="531"/>
      <c r="G629" s="314"/>
      <c r="H629" s="356"/>
      <c r="I629" s="314"/>
      <c r="J629" s="356"/>
      <c r="K629" s="314"/>
      <c r="L629" s="356"/>
      <c r="M629" s="314"/>
      <c r="N629" s="315"/>
      <c r="O629" s="316"/>
      <c r="P629" s="315"/>
      <c r="Q629" s="316"/>
      <c r="R629" s="315"/>
      <c r="S629" s="316"/>
      <c r="T629" s="315"/>
      <c r="U629" s="316"/>
      <c r="V629" s="526"/>
      <c r="W629" s="526"/>
      <c r="X629" s="526"/>
      <c r="Y629" s="526"/>
      <c r="Z629" s="526"/>
      <c r="AA629" s="526"/>
      <c r="AB629" s="526"/>
      <c r="AC629" s="526"/>
      <c r="AD629" s="311"/>
    </row>
    <row r="630" spans="1:30" ht="20.100000000000001" customHeight="1">
      <c r="A630" s="311"/>
      <c r="B630" s="311"/>
      <c r="C630" s="526"/>
      <c r="D630" s="311" t="s">
        <v>1477</v>
      </c>
      <c r="E630" s="526"/>
      <c r="F630" s="531">
        <v>1</v>
      </c>
      <c r="G630" s="314">
        <v>100</v>
      </c>
      <c r="H630" s="356">
        <v>1</v>
      </c>
      <c r="I630" s="314">
        <v>100</v>
      </c>
      <c r="J630" s="356">
        <v>1</v>
      </c>
      <c r="K630" s="314">
        <v>100</v>
      </c>
      <c r="L630" s="356"/>
      <c r="M630" s="314"/>
      <c r="N630" s="315">
        <v>2</v>
      </c>
      <c r="O630" s="316">
        <v>100</v>
      </c>
      <c r="P630" s="315">
        <v>1</v>
      </c>
      <c r="Q630" s="316">
        <v>100</v>
      </c>
      <c r="R630" s="315">
        <v>2</v>
      </c>
      <c r="S630" s="316">
        <v>100</v>
      </c>
      <c r="T630" s="315"/>
      <c r="U630" s="316"/>
      <c r="V630" s="526"/>
      <c r="W630" s="526"/>
      <c r="X630" s="526"/>
      <c r="Y630" s="526"/>
      <c r="Z630" s="526"/>
      <c r="AA630" s="526"/>
      <c r="AB630" s="526"/>
      <c r="AC630" s="526"/>
      <c r="AD630" s="311"/>
    </row>
    <row r="631" spans="1:30" ht="20.100000000000001" customHeight="1">
      <c r="A631" s="311"/>
      <c r="B631" s="311"/>
      <c r="C631" s="452"/>
      <c r="D631" s="311" t="s">
        <v>2001</v>
      </c>
      <c r="E631" s="452"/>
      <c r="F631" s="531"/>
      <c r="G631" s="314"/>
      <c r="H631" s="356"/>
      <c r="I631" s="314"/>
      <c r="J631" s="356"/>
      <c r="K631" s="314"/>
      <c r="L631" s="356"/>
      <c r="M631" s="314"/>
      <c r="N631" s="315"/>
      <c r="O631" s="316"/>
      <c r="P631" s="315"/>
      <c r="Q631" s="316"/>
      <c r="R631" s="315"/>
      <c r="S631" s="316"/>
      <c r="T631" s="315"/>
      <c r="U631" s="316"/>
      <c r="V631" s="452"/>
      <c r="W631" s="452"/>
      <c r="X631" s="452"/>
      <c r="Y631" s="452"/>
      <c r="Z631" s="452"/>
      <c r="AA631" s="452"/>
      <c r="AB631" s="452"/>
      <c r="AC631" s="452"/>
      <c r="AD631" s="311"/>
    </row>
    <row r="632" spans="1:30" ht="20.100000000000001" customHeight="1">
      <c r="A632" s="311"/>
      <c r="B632" s="311"/>
      <c r="C632" s="452"/>
      <c r="D632" s="311" t="s">
        <v>7205</v>
      </c>
      <c r="E632" s="452"/>
      <c r="F632" s="531"/>
      <c r="G632" s="314"/>
      <c r="H632" s="356"/>
      <c r="I632" s="314"/>
      <c r="J632" s="356"/>
      <c r="K632" s="314"/>
      <c r="L632" s="356"/>
      <c r="M632" s="314"/>
      <c r="N632" s="315"/>
      <c r="O632" s="316"/>
      <c r="P632" s="315"/>
      <c r="Q632" s="316"/>
      <c r="R632" s="315"/>
      <c r="S632" s="316"/>
      <c r="T632" s="315"/>
      <c r="U632" s="316"/>
      <c r="V632" s="452"/>
      <c r="W632" s="452"/>
      <c r="X632" s="452"/>
      <c r="Y632" s="452"/>
      <c r="Z632" s="452"/>
      <c r="AA632" s="452"/>
      <c r="AB632" s="452"/>
      <c r="AC632" s="452"/>
      <c r="AD632" s="311"/>
    </row>
    <row r="633" spans="1:30" ht="20.100000000000001" customHeight="1">
      <c r="A633" s="311"/>
      <c r="B633" s="311"/>
      <c r="C633" s="526"/>
      <c r="D633" s="311" t="s">
        <v>6738</v>
      </c>
      <c r="E633" s="526"/>
      <c r="F633" s="531"/>
      <c r="G633" s="314"/>
      <c r="H633" s="356"/>
      <c r="I633" s="314"/>
      <c r="J633" s="356"/>
      <c r="K633" s="314"/>
      <c r="L633" s="356"/>
      <c r="M633" s="314"/>
      <c r="N633" s="315"/>
      <c r="O633" s="316"/>
      <c r="P633" s="315"/>
      <c r="Q633" s="316"/>
      <c r="R633" s="315"/>
      <c r="S633" s="316"/>
      <c r="T633" s="315"/>
      <c r="U633" s="316"/>
      <c r="V633" s="526"/>
      <c r="W633" s="526"/>
      <c r="X633" s="526"/>
      <c r="Y633" s="526"/>
      <c r="Z633" s="526"/>
      <c r="AA633" s="526"/>
      <c r="AB633" s="526"/>
      <c r="AC633" s="526"/>
      <c r="AD633" s="311"/>
    </row>
    <row r="634" spans="1:30" ht="20.100000000000001" customHeight="1">
      <c r="A634" s="374" t="s">
        <v>4234</v>
      </c>
      <c r="B634" s="374" t="s">
        <v>711</v>
      </c>
      <c r="C634" s="358" t="s">
        <v>4339</v>
      </c>
      <c r="D634" s="374"/>
      <c r="E634" s="358"/>
      <c r="F634" s="443"/>
      <c r="G634" s="444"/>
      <c r="H634" s="443"/>
      <c r="I634" s="444"/>
      <c r="J634" s="443"/>
      <c r="K634" s="444"/>
      <c r="L634" s="443"/>
      <c r="M634" s="444"/>
      <c r="N634" s="471"/>
      <c r="O634" s="465"/>
      <c r="P634" s="471"/>
      <c r="Q634" s="465"/>
      <c r="R634" s="471"/>
      <c r="S634" s="465"/>
      <c r="T634" s="471"/>
      <c r="U634" s="465"/>
      <c r="V634" s="358" t="s">
        <v>7010</v>
      </c>
      <c r="W634" s="358" t="s">
        <v>7010</v>
      </c>
      <c r="X634" s="358" t="s">
        <v>7010</v>
      </c>
      <c r="Y634" s="358" t="s">
        <v>7010</v>
      </c>
      <c r="Z634" s="358" t="s">
        <v>7010</v>
      </c>
      <c r="AA634" s="358" t="s">
        <v>7010</v>
      </c>
      <c r="AB634" s="358" t="s">
        <v>7010</v>
      </c>
      <c r="AC634" s="358"/>
      <c r="AD634" s="374"/>
    </row>
    <row r="635" spans="1:30" ht="20.100000000000001" customHeight="1">
      <c r="A635" s="374" t="s">
        <v>4235</v>
      </c>
      <c r="B635" s="374" t="s">
        <v>712</v>
      </c>
      <c r="C635" s="358" t="s">
        <v>4338</v>
      </c>
      <c r="D635" s="476"/>
      <c r="E635" s="527"/>
      <c r="F635" s="443">
        <v>1</v>
      </c>
      <c r="G635" s="444">
        <v>100</v>
      </c>
      <c r="H635" s="443">
        <v>1</v>
      </c>
      <c r="I635" s="444">
        <v>100</v>
      </c>
      <c r="J635" s="443">
        <v>1</v>
      </c>
      <c r="K635" s="444">
        <v>100</v>
      </c>
      <c r="L635" s="443"/>
      <c r="M635" s="444"/>
      <c r="N635" s="471">
        <v>2</v>
      </c>
      <c r="O635" s="465">
        <v>100</v>
      </c>
      <c r="P635" s="471">
        <v>1</v>
      </c>
      <c r="Q635" s="465">
        <v>100</v>
      </c>
      <c r="R635" s="471">
        <v>2</v>
      </c>
      <c r="S635" s="465">
        <v>100</v>
      </c>
      <c r="T635" s="471"/>
      <c r="U635" s="465"/>
      <c r="V635" s="358" t="s">
        <v>7010</v>
      </c>
      <c r="W635" s="358" t="s">
        <v>7010</v>
      </c>
      <c r="X635" s="358" t="s">
        <v>7010</v>
      </c>
      <c r="Y635" s="358" t="s">
        <v>7010</v>
      </c>
      <c r="Z635" s="358" t="s">
        <v>7010</v>
      </c>
      <c r="AA635" s="358" t="s">
        <v>7010</v>
      </c>
      <c r="AB635" s="358" t="s">
        <v>7010</v>
      </c>
      <c r="AC635" s="358"/>
      <c r="AD635" s="374"/>
    </row>
    <row r="636" spans="1:30" ht="20.100000000000001" customHeight="1">
      <c r="A636" s="311"/>
      <c r="B636" s="311"/>
      <c r="C636" s="526"/>
      <c r="D636" s="120" t="s">
        <v>1970</v>
      </c>
      <c r="E636" s="526" t="s">
        <v>1335</v>
      </c>
      <c r="F636" s="531"/>
      <c r="G636" s="314"/>
      <c r="H636" s="356"/>
      <c r="I636" s="314"/>
      <c r="J636" s="356"/>
      <c r="K636" s="314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526"/>
      <c r="W636" s="526"/>
      <c r="X636" s="526"/>
      <c r="Y636" s="526"/>
      <c r="Z636" s="526"/>
      <c r="AA636" s="526"/>
      <c r="AB636" s="526"/>
      <c r="AC636" s="526"/>
      <c r="AD636" s="311"/>
    </row>
    <row r="637" spans="1:30" ht="20.100000000000001" customHeight="1">
      <c r="A637" s="311"/>
      <c r="B637" s="311"/>
      <c r="C637" s="526"/>
      <c r="D637" s="120" t="s">
        <v>1971</v>
      </c>
      <c r="E637" s="526"/>
      <c r="F637" s="531"/>
      <c r="G637" s="314"/>
      <c r="H637" s="356"/>
      <c r="I637" s="314"/>
      <c r="J637" s="356"/>
      <c r="K637" s="314"/>
      <c r="L637" s="356"/>
      <c r="M637" s="314"/>
      <c r="N637" s="315"/>
      <c r="O637" s="316"/>
      <c r="P637" s="315"/>
      <c r="Q637" s="316"/>
      <c r="R637" s="315"/>
      <c r="S637" s="316"/>
      <c r="T637" s="315"/>
      <c r="U637" s="316"/>
      <c r="V637" s="526"/>
      <c r="W637" s="526"/>
      <c r="X637" s="526"/>
      <c r="Y637" s="526"/>
      <c r="Z637" s="526"/>
      <c r="AA637" s="526"/>
      <c r="AB637" s="526"/>
      <c r="AC637" s="526"/>
      <c r="AD637" s="311"/>
    </row>
    <row r="638" spans="1:30" ht="20.100000000000001" customHeight="1">
      <c r="A638" s="374" t="s">
        <v>4236</v>
      </c>
      <c r="B638" s="374" t="s">
        <v>713</v>
      </c>
      <c r="C638" s="358" t="s">
        <v>4338</v>
      </c>
      <c r="D638" s="476"/>
      <c r="E638" s="358"/>
      <c r="F638" s="443">
        <v>1</v>
      </c>
      <c r="G638" s="444">
        <v>100</v>
      </c>
      <c r="H638" s="443">
        <v>1</v>
      </c>
      <c r="I638" s="444">
        <v>100</v>
      </c>
      <c r="J638" s="443">
        <v>1</v>
      </c>
      <c r="K638" s="444">
        <v>100</v>
      </c>
      <c r="L638" s="443"/>
      <c r="M638" s="444"/>
      <c r="N638" s="471">
        <v>2</v>
      </c>
      <c r="O638" s="465">
        <v>100</v>
      </c>
      <c r="P638" s="471">
        <v>1</v>
      </c>
      <c r="Q638" s="465">
        <v>100</v>
      </c>
      <c r="R638" s="471">
        <v>1</v>
      </c>
      <c r="S638" s="465">
        <v>50</v>
      </c>
      <c r="T638" s="471"/>
      <c r="U638" s="465"/>
      <c r="V638" s="358" t="s">
        <v>7010</v>
      </c>
      <c r="W638" s="358" t="s">
        <v>7010</v>
      </c>
      <c r="X638" s="358" t="s">
        <v>7010</v>
      </c>
      <c r="Y638" s="358" t="s">
        <v>7010</v>
      </c>
      <c r="Z638" s="358" t="s">
        <v>7010</v>
      </c>
      <c r="AA638" s="358" t="s">
        <v>7010</v>
      </c>
      <c r="AB638" s="358" t="s">
        <v>7010</v>
      </c>
      <c r="AC638" s="358"/>
      <c r="AD638" s="374"/>
    </row>
    <row r="639" spans="1:30" ht="20.100000000000001" customHeight="1">
      <c r="A639" s="311"/>
      <c r="B639" s="311"/>
      <c r="C639" s="452"/>
      <c r="D639" s="120" t="s">
        <v>1959</v>
      </c>
      <c r="E639" s="452" t="s">
        <v>73</v>
      </c>
      <c r="F639" s="531"/>
      <c r="G639" s="314"/>
      <c r="H639" s="356"/>
      <c r="I639" s="314"/>
      <c r="J639" s="356"/>
      <c r="K639" s="314"/>
      <c r="L639" s="356"/>
      <c r="M639" s="314"/>
      <c r="N639" s="315"/>
      <c r="O639" s="316"/>
      <c r="P639" s="315"/>
      <c r="Q639" s="316"/>
      <c r="R639" s="315"/>
      <c r="S639" s="316"/>
      <c r="T639" s="315"/>
      <c r="U639" s="316"/>
      <c r="V639" s="452"/>
      <c r="W639" s="452"/>
      <c r="X639" s="452"/>
      <c r="Y639" s="452"/>
      <c r="Z639" s="452"/>
      <c r="AA639" s="452"/>
      <c r="AB639" s="452"/>
      <c r="AC639" s="452"/>
      <c r="AD639" s="311"/>
    </row>
    <row r="640" spans="1:30" ht="20.100000000000001" customHeight="1">
      <c r="A640" s="311"/>
      <c r="B640" s="311"/>
      <c r="C640" s="526"/>
      <c r="D640" s="120" t="s">
        <v>1960</v>
      </c>
      <c r="E640" s="526"/>
      <c r="F640" s="531"/>
      <c r="G640" s="314"/>
      <c r="H640" s="356"/>
      <c r="I640" s="314"/>
      <c r="J640" s="356"/>
      <c r="K640" s="314"/>
      <c r="L640" s="356"/>
      <c r="M640" s="314"/>
      <c r="N640" s="315"/>
      <c r="O640" s="316"/>
      <c r="P640" s="315"/>
      <c r="Q640" s="316"/>
      <c r="R640" s="315">
        <v>1</v>
      </c>
      <c r="S640" s="316">
        <v>50</v>
      </c>
      <c r="T640" s="315"/>
      <c r="U640" s="316"/>
      <c r="V640" s="526"/>
      <c r="W640" s="526"/>
      <c r="X640" s="526"/>
      <c r="Y640" s="526"/>
      <c r="Z640" s="526"/>
      <c r="AA640" s="526"/>
      <c r="AB640" s="526"/>
      <c r="AC640" s="526"/>
      <c r="AD640" s="311"/>
    </row>
    <row r="641" spans="1:30" ht="20.100000000000001" customHeight="1">
      <c r="A641" s="374" t="s">
        <v>4237</v>
      </c>
      <c r="B641" s="374" t="s">
        <v>714</v>
      </c>
      <c r="C641" s="527" t="s">
        <v>4329</v>
      </c>
      <c r="D641" s="374" t="s">
        <v>1471</v>
      </c>
      <c r="E641" s="527"/>
      <c r="F641" s="443">
        <v>1</v>
      </c>
      <c r="G641" s="444">
        <v>6.666666666666667</v>
      </c>
      <c r="H641" s="443">
        <v>1</v>
      </c>
      <c r="I641" s="444">
        <v>6.25</v>
      </c>
      <c r="J641" s="443"/>
      <c r="K641" s="444"/>
      <c r="L641" s="443"/>
      <c r="M641" s="444"/>
      <c r="N641" s="471">
        <v>1</v>
      </c>
      <c r="O641" s="465">
        <v>5.6</v>
      </c>
      <c r="P641" s="471"/>
      <c r="Q641" s="465"/>
      <c r="R641" s="471">
        <v>2</v>
      </c>
      <c r="S641" s="465">
        <v>9.0909090909090917</v>
      </c>
      <c r="T641" s="471"/>
      <c r="U641" s="465"/>
      <c r="V641" s="527" t="s">
        <v>7010</v>
      </c>
      <c r="W641" s="527" t="s">
        <v>7010</v>
      </c>
      <c r="X641" s="527" t="s">
        <v>7010</v>
      </c>
      <c r="Y641" s="527" t="s">
        <v>7010</v>
      </c>
      <c r="Z641" s="527" t="s">
        <v>7010</v>
      </c>
      <c r="AA641" s="527" t="s">
        <v>7010</v>
      </c>
      <c r="AB641" s="527" t="s">
        <v>7010</v>
      </c>
      <c r="AC641" s="527"/>
      <c r="AD641" s="374"/>
    </row>
    <row r="642" spans="1:30" ht="20.100000000000001" customHeight="1">
      <c r="A642" s="311"/>
      <c r="B642" s="311"/>
      <c r="C642" s="452"/>
      <c r="D642" s="311" t="s">
        <v>1472</v>
      </c>
      <c r="E642" s="452"/>
      <c r="F642" s="531">
        <v>14</v>
      </c>
      <c r="G642" s="314">
        <v>93.333333333333329</v>
      </c>
      <c r="H642" s="356">
        <v>15</v>
      </c>
      <c r="I642" s="314">
        <v>93.75</v>
      </c>
      <c r="J642" s="356">
        <v>16</v>
      </c>
      <c r="K642" s="314">
        <v>100</v>
      </c>
      <c r="L642" s="356">
        <v>16</v>
      </c>
      <c r="M642" s="314">
        <v>100</v>
      </c>
      <c r="N642" s="315">
        <v>17</v>
      </c>
      <c r="O642" s="316">
        <v>94.4</v>
      </c>
      <c r="P642" s="315">
        <v>19</v>
      </c>
      <c r="Q642" s="316">
        <v>100</v>
      </c>
      <c r="R642" s="315">
        <v>20</v>
      </c>
      <c r="S642" s="316">
        <v>90.909090909090907</v>
      </c>
      <c r="T642" s="315"/>
      <c r="U642" s="316"/>
      <c r="V642" s="452"/>
      <c r="W642" s="452"/>
      <c r="X642" s="452"/>
      <c r="Y642" s="452"/>
      <c r="Z642" s="452"/>
      <c r="AA642" s="452"/>
      <c r="AB642" s="452"/>
      <c r="AC642" s="452"/>
      <c r="AD642" s="311"/>
    </row>
    <row r="643" spans="1:30" ht="20.100000000000001" customHeight="1">
      <c r="A643" s="374" t="s">
        <v>4238</v>
      </c>
      <c r="B643" s="374" t="s">
        <v>715</v>
      </c>
      <c r="C643" s="358" t="s">
        <v>4329</v>
      </c>
      <c r="D643" s="374" t="s">
        <v>1853</v>
      </c>
      <c r="E643" s="527"/>
      <c r="F643" s="443">
        <v>1</v>
      </c>
      <c r="G643" s="444">
        <v>6.666666666666667</v>
      </c>
      <c r="H643" s="443">
        <v>1</v>
      </c>
      <c r="I643" s="444">
        <v>6.25</v>
      </c>
      <c r="J643" s="443"/>
      <c r="K643" s="444"/>
      <c r="L643" s="443"/>
      <c r="M643" s="444"/>
      <c r="N643" s="471">
        <v>1</v>
      </c>
      <c r="O643" s="465">
        <v>5.6</v>
      </c>
      <c r="P643" s="471"/>
      <c r="Q643" s="465"/>
      <c r="R643" s="471">
        <v>2</v>
      </c>
      <c r="S643" s="465">
        <v>9.0909090909090917</v>
      </c>
      <c r="T643" s="471"/>
      <c r="U643" s="465"/>
      <c r="V643" s="358" t="s">
        <v>7010</v>
      </c>
      <c r="W643" s="358" t="s">
        <v>7010</v>
      </c>
      <c r="X643" s="358" t="s">
        <v>7010</v>
      </c>
      <c r="Y643" s="358" t="s">
        <v>7010</v>
      </c>
      <c r="Z643" s="358" t="s">
        <v>7010</v>
      </c>
      <c r="AA643" s="358" t="s">
        <v>7010</v>
      </c>
      <c r="AB643" s="358" t="s">
        <v>7010</v>
      </c>
      <c r="AC643" s="358"/>
      <c r="AD643" s="374"/>
    </row>
    <row r="644" spans="1:30" ht="20.100000000000001" customHeight="1">
      <c r="A644" s="311"/>
      <c r="B644" s="311"/>
      <c r="C644" s="452"/>
      <c r="D644" s="311" t="s">
        <v>1854</v>
      </c>
      <c r="E644" s="452"/>
      <c r="F644" s="531">
        <v>14</v>
      </c>
      <c r="G644" s="314">
        <v>93.333333333333329</v>
      </c>
      <c r="H644" s="356">
        <v>15</v>
      </c>
      <c r="I644" s="314">
        <v>93.75</v>
      </c>
      <c r="J644" s="356">
        <v>16</v>
      </c>
      <c r="K644" s="314">
        <v>100</v>
      </c>
      <c r="L644" s="356">
        <v>16</v>
      </c>
      <c r="M644" s="314">
        <v>100</v>
      </c>
      <c r="N644" s="315">
        <v>17</v>
      </c>
      <c r="O644" s="316">
        <v>94.4</v>
      </c>
      <c r="P644" s="315">
        <v>19</v>
      </c>
      <c r="Q644" s="316">
        <v>100</v>
      </c>
      <c r="R644" s="315">
        <v>20</v>
      </c>
      <c r="S644" s="316">
        <v>90.909090909090907</v>
      </c>
      <c r="T644" s="315"/>
      <c r="U644" s="316"/>
      <c r="V644" s="452"/>
      <c r="W644" s="452"/>
      <c r="X644" s="452"/>
      <c r="Y644" s="452"/>
      <c r="Z644" s="452"/>
      <c r="AA644" s="452"/>
      <c r="AB644" s="452"/>
      <c r="AC644" s="452"/>
      <c r="AD644" s="311"/>
    </row>
    <row r="645" spans="1:30" ht="20.100000000000001" customHeight="1">
      <c r="A645" s="374" t="s">
        <v>4239</v>
      </c>
      <c r="B645" s="374" t="s">
        <v>716</v>
      </c>
      <c r="C645" s="527" t="s">
        <v>4340</v>
      </c>
      <c r="D645" s="374" t="s">
        <v>1689</v>
      </c>
      <c r="E645" s="497" t="s">
        <v>7329</v>
      </c>
      <c r="F645" s="443"/>
      <c r="G645" s="444"/>
      <c r="H645" s="443"/>
      <c r="I645" s="444"/>
      <c r="J645" s="443"/>
      <c r="K645" s="444"/>
      <c r="L645" s="443"/>
      <c r="M645" s="444"/>
      <c r="N645" s="471"/>
      <c r="O645" s="465"/>
      <c r="P645" s="471"/>
      <c r="Q645" s="465"/>
      <c r="R645" s="471"/>
      <c r="S645" s="465"/>
      <c r="T645" s="471"/>
      <c r="U645" s="465"/>
      <c r="V645" s="527" t="s">
        <v>7010</v>
      </c>
      <c r="W645" s="527" t="s">
        <v>7010</v>
      </c>
      <c r="X645" s="527" t="s">
        <v>7010</v>
      </c>
      <c r="Y645" s="527" t="s">
        <v>7010</v>
      </c>
      <c r="Z645" s="527" t="s">
        <v>7010</v>
      </c>
      <c r="AA645" s="527" t="s">
        <v>7010</v>
      </c>
      <c r="AB645" s="527" t="s">
        <v>7010</v>
      </c>
      <c r="AC645" s="527"/>
      <c r="AD645" s="374"/>
    </row>
    <row r="646" spans="1:30" ht="20.100000000000001" customHeight="1">
      <c r="A646" s="311"/>
      <c r="B646" s="311"/>
      <c r="C646" s="526"/>
      <c r="D646" s="311" t="s">
        <v>1474</v>
      </c>
      <c r="E646" s="526"/>
      <c r="F646" s="531"/>
      <c r="G646" s="314"/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315"/>
      <c r="U646" s="316"/>
      <c r="V646" s="526"/>
      <c r="W646" s="526"/>
      <c r="X646" s="526"/>
      <c r="Y646" s="526"/>
      <c r="Z646" s="526"/>
      <c r="AA646" s="526"/>
      <c r="AB646" s="526"/>
      <c r="AC646" s="526"/>
      <c r="AD646" s="311"/>
    </row>
    <row r="647" spans="1:30" ht="20.100000000000001" customHeight="1">
      <c r="A647" s="311"/>
      <c r="B647" s="311"/>
      <c r="C647" s="526"/>
      <c r="D647" s="311" t="s">
        <v>1475</v>
      </c>
      <c r="E647" s="526"/>
      <c r="F647" s="531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/>
      <c r="Q647" s="316"/>
      <c r="R647" s="315"/>
      <c r="S647" s="316"/>
      <c r="T647" s="315"/>
      <c r="U647" s="316"/>
      <c r="V647" s="526"/>
      <c r="W647" s="526"/>
      <c r="X647" s="526"/>
      <c r="Y647" s="526"/>
      <c r="Z647" s="526"/>
      <c r="AA647" s="526"/>
      <c r="AB647" s="526"/>
      <c r="AC647" s="526"/>
      <c r="AD647" s="311"/>
    </row>
    <row r="648" spans="1:30" ht="20.100000000000001" customHeight="1">
      <c r="A648" s="311"/>
      <c r="B648" s="311"/>
      <c r="C648" s="452"/>
      <c r="D648" s="311" t="s">
        <v>1476</v>
      </c>
      <c r="E648" s="452"/>
      <c r="F648" s="531"/>
      <c r="G648" s="314"/>
      <c r="H648" s="356"/>
      <c r="I648" s="314"/>
      <c r="J648" s="356"/>
      <c r="K648" s="314"/>
      <c r="L648" s="356"/>
      <c r="M648" s="314"/>
      <c r="N648" s="315"/>
      <c r="O648" s="316"/>
      <c r="P648" s="315"/>
      <c r="Q648" s="316"/>
      <c r="R648" s="315"/>
      <c r="S648" s="316"/>
      <c r="T648" s="315"/>
      <c r="U648" s="316"/>
      <c r="V648" s="452"/>
      <c r="W648" s="452"/>
      <c r="X648" s="452"/>
      <c r="Y648" s="452"/>
      <c r="Z648" s="452"/>
      <c r="AA648" s="452"/>
      <c r="AB648" s="452"/>
      <c r="AC648" s="452"/>
      <c r="AD648" s="311"/>
    </row>
    <row r="649" spans="1:30" ht="20.100000000000001" customHeight="1">
      <c r="A649" s="311"/>
      <c r="B649" s="311"/>
      <c r="C649" s="526"/>
      <c r="D649" s="311" t="s">
        <v>1477</v>
      </c>
      <c r="E649" s="526"/>
      <c r="F649" s="531">
        <v>1</v>
      </c>
      <c r="G649" s="314">
        <v>100</v>
      </c>
      <c r="H649" s="356">
        <v>1</v>
      </c>
      <c r="I649" s="314">
        <v>100</v>
      </c>
      <c r="J649" s="356"/>
      <c r="K649" s="314"/>
      <c r="L649" s="356"/>
      <c r="M649" s="314"/>
      <c r="N649" s="315">
        <v>1</v>
      </c>
      <c r="O649" s="316">
        <v>100</v>
      </c>
      <c r="P649" s="315"/>
      <c r="Q649" s="316"/>
      <c r="R649" s="315">
        <v>2</v>
      </c>
      <c r="S649" s="316">
        <v>100</v>
      </c>
      <c r="T649" s="315"/>
      <c r="U649" s="316"/>
      <c r="V649" s="526"/>
      <c r="W649" s="526"/>
      <c r="X649" s="526"/>
      <c r="Y649" s="526"/>
      <c r="Z649" s="526"/>
      <c r="AA649" s="526"/>
      <c r="AB649" s="526"/>
      <c r="AC649" s="526"/>
      <c r="AD649" s="311"/>
    </row>
    <row r="650" spans="1:30" ht="20.100000000000001" customHeight="1">
      <c r="A650" s="311"/>
      <c r="B650" s="311"/>
      <c r="C650" s="526"/>
      <c r="D650" s="311" t="s">
        <v>2001</v>
      </c>
      <c r="E650" s="526"/>
      <c r="F650" s="531"/>
      <c r="G650" s="314"/>
      <c r="H650" s="356"/>
      <c r="I650" s="314"/>
      <c r="J650" s="356"/>
      <c r="K650" s="314"/>
      <c r="L650" s="356"/>
      <c r="M650" s="314"/>
      <c r="N650" s="315"/>
      <c r="O650" s="316"/>
      <c r="P650" s="315"/>
      <c r="Q650" s="316"/>
      <c r="R650" s="315"/>
      <c r="S650" s="316"/>
      <c r="T650" s="315"/>
      <c r="U650" s="316"/>
      <c r="V650" s="526"/>
      <c r="W650" s="526"/>
      <c r="X650" s="526"/>
      <c r="Y650" s="526"/>
      <c r="Z650" s="526"/>
      <c r="AA650" s="526"/>
      <c r="AB650" s="526"/>
      <c r="AC650" s="526"/>
      <c r="AD650" s="311"/>
    </row>
    <row r="651" spans="1:30" ht="20.100000000000001" customHeight="1">
      <c r="A651" s="311"/>
      <c r="B651" s="311"/>
      <c r="C651" s="526"/>
      <c r="D651" s="311" t="s">
        <v>7205</v>
      </c>
      <c r="E651" s="526"/>
      <c r="F651" s="531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526"/>
      <c r="W651" s="526"/>
      <c r="X651" s="526"/>
      <c r="Y651" s="526"/>
      <c r="Z651" s="526"/>
      <c r="AA651" s="526"/>
      <c r="AB651" s="526"/>
      <c r="AC651" s="526"/>
      <c r="AD651" s="311"/>
    </row>
    <row r="652" spans="1:30" ht="20.100000000000001" customHeight="1">
      <c r="A652" s="311"/>
      <c r="B652" s="311"/>
      <c r="C652" s="526"/>
      <c r="D652" s="311" t="s">
        <v>6738</v>
      </c>
      <c r="E652" s="526"/>
      <c r="F652" s="531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526"/>
      <c r="W652" s="526"/>
      <c r="X652" s="526"/>
      <c r="Y652" s="526"/>
      <c r="Z652" s="526"/>
      <c r="AA652" s="526"/>
      <c r="AB652" s="526"/>
      <c r="AC652" s="526"/>
      <c r="AD652" s="311"/>
    </row>
    <row r="653" spans="1:30" ht="20.100000000000001" customHeight="1">
      <c r="A653" s="374" t="s">
        <v>4240</v>
      </c>
      <c r="B653" s="374" t="s">
        <v>717</v>
      </c>
      <c r="C653" s="358" t="s">
        <v>4341</v>
      </c>
      <c r="D653" s="374"/>
      <c r="E653" s="358"/>
      <c r="F653" s="443"/>
      <c r="G653" s="444"/>
      <c r="H653" s="443"/>
      <c r="I653" s="444"/>
      <c r="J653" s="443"/>
      <c r="K653" s="444"/>
      <c r="L653" s="443"/>
      <c r="M653" s="444"/>
      <c r="N653" s="471"/>
      <c r="O653" s="465"/>
      <c r="P653" s="471"/>
      <c r="Q653" s="465"/>
      <c r="R653" s="471"/>
      <c r="S653" s="465"/>
      <c r="T653" s="471"/>
      <c r="U653" s="465"/>
      <c r="V653" s="358" t="s">
        <v>7010</v>
      </c>
      <c r="W653" s="358" t="s">
        <v>7010</v>
      </c>
      <c r="X653" s="358" t="s">
        <v>7010</v>
      </c>
      <c r="Y653" s="358" t="s">
        <v>7010</v>
      </c>
      <c r="Z653" s="358" t="s">
        <v>7010</v>
      </c>
      <c r="AA653" s="358" t="s">
        <v>7010</v>
      </c>
      <c r="AB653" s="358" t="s">
        <v>7010</v>
      </c>
      <c r="AC653" s="358"/>
      <c r="AD653" s="374"/>
    </row>
    <row r="654" spans="1:30" ht="20.100000000000001" customHeight="1">
      <c r="A654" s="374" t="s">
        <v>4241</v>
      </c>
      <c r="B654" s="374" t="s">
        <v>718</v>
      </c>
      <c r="C654" s="358" t="s">
        <v>4340</v>
      </c>
      <c r="D654" s="476"/>
      <c r="E654" s="358"/>
      <c r="F654" s="443">
        <v>1</v>
      </c>
      <c r="G654" s="444">
        <v>100</v>
      </c>
      <c r="H654" s="443">
        <v>1</v>
      </c>
      <c r="I654" s="444">
        <v>100</v>
      </c>
      <c r="J654" s="443"/>
      <c r="K654" s="444"/>
      <c r="L654" s="443"/>
      <c r="M654" s="444"/>
      <c r="N654" s="471">
        <v>1</v>
      </c>
      <c r="O654" s="465">
        <v>100</v>
      </c>
      <c r="P654" s="471"/>
      <c r="Q654" s="465"/>
      <c r="R654" s="471">
        <v>2</v>
      </c>
      <c r="S654" s="465">
        <v>100</v>
      </c>
      <c r="T654" s="471"/>
      <c r="U654" s="465"/>
      <c r="V654" s="358" t="s">
        <v>7010</v>
      </c>
      <c r="W654" s="358" t="s">
        <v>7010</v>
      </c>
      <c r="X654" s="358" t="s">
        <v>7010</v>
      </c>
      <c r="Y654" s="358" t="s">
        <v>7010</v>
      </c>
      <c r="Z654" s="358" t="s">
        <v>7010</v>
      </c>
      <c r="AA654" s="358" t="s">
        <v>7010</v>
      </c>
      <c r="AB654" s="358" t="s">
        <v>7010</v>
      </c>
      <c r="AC654" s="358"/>
      <c r="AD654" s="374"/>
    </row>
    <row r="655" spans="1:30" ht="20.100000000000001" customHeight="1">
      <c r="A655" s="311"/>
      <c r="B655" s="311"/>
      <c r="C655" s="526"/>
      <c r="D655" s="120" t="s">
        <v>1970</v>
      </c>
      <c r="E655" s="526" t="s">
        <v>1335</v>
      </c>
      <c r="F655" s="531"/>
      <c r="G655" s="314"/>
      <c r="H655" s="356"/>
      <c r="I655" s="314"/>
      <c r="J655" s="356"/>
      <c r="K655" s="314"/>
      <c r="L655" s="356"/>
      <c r="M655" s="314"/>
      <c r="N655" s="315"/>
      <c r="O655" s="316"/>
      <c r="P655" s="315"/>
      <c r="Q655" s="316"/>
      <c r="R655" s="315"/>
      <c r="S655" s="316"/>
      <c r="T655" s="315"/>
      <c r="U655" s="316"/>
      <c r="V655" s="526"/>
      <c r="W655" s="526"/>
      <c r="X655" s="526"/>
      <c r="Y655" s="526"/>
      <c r="Z655" s="526"/>
      <c r="AA655" s="526"/>
      <c r="AB655" s="526"/>
      <c r="AC655" s="526"/>
      <c r="AD655" s="311"/>
    </row>
    <row r="656" spans="1:30" ht="20.100000000000001" customHeight="1">
      <c r="A656" s="311"/>
      <c r="B656" s="311"/>
      <c r="C656" s="452"/>
      <c r="D656" s="120" t="s">
        <v>1971</v>
      </c>
      <c r="E656" s="452"/>
      <c r="F656" s="531"/>
      <c r="G656" s="314"/>
      <c r="H656" s="356"/>
      <c r="I656" s="314"/>
      <c r="J656" s="356"/>
      <c r="K656" s="314"/>
      <c r="L656" s="356"/>
      <c r="M656" s="314"/>
      <c r="N656" s="315"/>
      <c r="O656" s="316"/>
      <c r="P656" s="315"/>
      <c r="Q656" s="316"/>
      <c r="R656" s="315"/>
      <c r="S656" s="316"/>
      <c r="T656" s="315"/>
      <c r="U656" s="316"/>
      <c r="V656" s="452"/>
      <c r="W656" s="452"/>
      <c r="X656" s="452"/>
      <c r="Y656" s="452"/>
      <c r="Z656" s="452"/>
      <c r="AA656" s="452"/>
      <c r="AB656" s="452"/>
      <c r="AC656" s="452"/>
      <c r="AD656" s="311"/>
    </row>
    <row r="657" spans="1:30" ht="20.100000000000001" customHeight="1">
      <c r="A657" s="374" t="s">
        <v>4242</v>
      </c>
      <c r="B657" s="374" t="s">
        <v>719</v>
      </c>
      <c r="C657" s="358" t="s">
        <v>4340</v>
      </c>
      <c r="D657" s="476"/>
      <c r="E657" s="358"/>
      <c r="F657" s="443">
        <v>1</v>
      </c>
      <c r="G657" s="444">
        <v>100</v>
      </c>
      <c r="H657" s="443">
        <v>1</v>
      </c>
      <c r="I657" s="444">
        <v>100</v>
      </c>
      <c r="J657" s="443"/>
      <c r="K657" s="444"/>
      <c r="L657" s="443"/>
      <c r="M657" s="444"/>
      <c r="N657" s="471">
        <v>1</v>
      </c>
      <c r="O657" s="465">
        <v>100</v>
      </c>
      <c r="P657" s="471"/>
      <c r="Q657" s="465"/>
      <c r="R657" s="471">
        <v>2</v>
      </c>
      <c r="S657" s="465">
        <v>100</v>
      </c>
      <c r="T657" s="471"/>
      <c r="U657" s="465"/>
      <c r="V657" s="358" t="s">
        <v>7010</v>
      </c>
      <c r="W657" s="358" t="s">
        <v>7010</v>
      </c>
      <c r="X657" s="358" t="s">
        <v>7010</v>
      </c>
      <c r="Y657" s="358" t="s">
        <v>7010</v>
      </c>
      <c r="Z657" s="358" t="s">
        <v>7010</v>
      </c>
      <c r="AA657" s="358" t="s">
        <v>7010</v>
      </c>
      <c r="AB657" s="358" t="s">
        <v>7010</v>
      </c>
      <c r="AC657" s="358"/>
      <c r="AD657" s="374"/>
    </row>
    <row r="658" spans="1:30" ht="20.100000000000001" customHeight="1">
      <c r="A658" s="311"/>
      <c r="B658" s="311"/>
      <c r="C658" s="526"/>
      <c r="D658" s="120" t="s">
        <v>1959</v>
      </c>
      <c r="E658" s="526" t="s">
        <v>73</v>
      </c>
      <c r="F658" s="531"/>
      <c r="G658" s="314"/>
      <c r="H658" s="356"/>
      <c r="I658" s="314"/>
      <c r="J658" s="356"/>
      <c r="K658" s="314"/>
      <c r="L658" s="356"/>
      <c r="M658" s="314"/>
      <c r="N658" s="315"/>
      <c r="O658" s="316"/>
      <c r="P658" s="315"/>
      <c r="Q658" s="316"/>
      <c r="R658" s="315"/>
      <c r="S658" s="316"/>
      <c r="T658" s="315"/>
      <c r="U658" s="316"/>
      <c r="V658" s="526"/>
      <c r="W658" s="526"/>
      <c r="X658" s="526"/>
      <c r="Y658" s="526"/>
      <c r="Z658" s="526"/>
      <c r="AA658" s="526"/>
      <c r="AB658" s="526"/>
      <c r="AC658" s="526"/>
      <c r="AD658" s="311"/>
    </row>
    <row r="659" spans="1:30" ht="20.100000000000001" customHeight="1">
      <c r="A659" s="311"/>
      <c r="B659" s="311"/>
      <c r="C659" s="526"/>
      <c r="D659" s="120" t="s">
        <v>1960</v>
      </c>
      <c r="E659" s="526"/>
      <c r="F659" s="531"/>
      <c r="G659" s="314"/>
      <c r="H659" s="356"/>
      <c r="I659" s="314"/>
      <c r="J659" s="356"/>
      <c r="K659" s="314"/>
      <c r="L659" s="356"/>
      <c r="M659" s="314"/>
      <c r="N659" s="315"/>
      <c r="O659" s="316"/>
      <c r="P659" s="315"/>
      <c r="Q659" s="316"/>
      <c r="R659" s="315"/>
      <c r="S659" s="316"/>
      <c r="T659" s="315"/>
      <c r="U659" s="316"/>
      <c r="V659" s="526"/>
      <c r="W659" s="526"/>
      <c r="X659" s="526"/>
      <c r="Y659" s="526"/>
      <c r="Z659" s="526"/>
      <c r="AA659" s="526"/>
      <c r="AB659" s="526"/>
      <c r="AC659" s="526"/>
      <c r="AD659" s="311"/>
    </row>
    <row r="660" spans="1:30" ht="20.100000000000001" customHeight="1">
      <c r="A660" s="374" t="s">
        <v>4243</v>
      </c>
      <c r="B660" s="374" t="s">
        <v>720</v>
      </c>
      <c r="C660" s="358" t="s">
        <v>8328</v>
      </c>
      <c r="D660" s="374" t="s">
        <v>8255</v>
      </c>
      <c r="E660" s="497" t="s">
        <v>7329</v>
      </c>
      <c r="F660" s="443"/>
      <c r="G660" s="444"/>
      <c r="H660" s="443"/>
      <c r="I660" s="444"/>
      <c r="J660" s="443"/>
      <c r="K660" s="444"/>
      <c r="L660" s="443"/>
      <c r="M660" s="444"/>
      <c r="N660" s="471">
        <v>1</v>
      </c>
      <c r="O660" s="465">
        <v>0.93457943925233644</v>
      </c>
      <c r="P660" s="471"/>
      <c r="Q660" s="465"/>
      <c r="R660" s="471"/>
      <c r="S660" s="465"/>
      <c r="T660" s="471"/>
      <c r="U660" s="465"/>
      <c r="V660" s="358" t="s">
        <v>7010</v>
      </c>
      <c r="W660" s="358" t="s">
        <v>7010</v>
      </c>
      <c r="X660" s="358" t="s">
        <v>7010</v>
      </c>
      <c r="Y660" s="358" t="s">
        <v>7010</v>
      </c>
      <c r="Z660" s="358" t="s">
        <v>7010</v>
      </c>
      <c r="AA660" s="358" t="s">
        <v>7010</v>
      </c>
      <c r="AB660" s="358" t="s">
        <v>7010</v>
      </c>
      <c r="AC660" s="358"/>
      <c r="AD660" s="374"/>
    </row>
    <row r="661" spans="1:30" ht="20.100000000000001" customHeight="1">
      <c r="A661" s="311"/>
      <c r="B661" s="311"/>
      <c r="C661" s="526"/>
      <c r="D661" s="311" t="s">
        <v>8352</v>
      </c>
      <c r="E661" s="526"/>
      <c r="F661" s="531"/>
      <c r="G661" s="314"/>
      <c r="H661" s="356"/>
      <c r="I661" s="314"/>
      <c r="J661" s="356">
        <v>1</v>
      </c>
      <c r="K661" s="314">
        <v>0.88495575221238942</v>
      </c>
      <c r="L661" s="356">
        <v>1</v>
      </c>
      <c r="M661" s="314">
        <v>0.94339622641509435</v>
      </c>
      <c r="N661" s="315">
        <v>2</v>
      </c>
      <c r="O661" s="316">
        <v>1.8691588785046729</v>
      </c>
      <c r="P661" s="315">
        <v>3</v>
      </c>
      <c r="Q661" s="316">
        <v>2.6548672566371683</v>
      </c>
      <c r="R661" s="315">
        <v>4</v>
      </c>
      <c r="S661" s="316">
        <v>3.7037037037037037</v>
      </c>
      <c r="T661" s="315"/>
      <c r="U661" s="316"/>
      <c r="V661" s="526"/>
      <c r="W661" s="526"/>
      <c r="X661" s="526"/>
      <c r="Y661" s="526"/>
      <c r="Z661" s="526"/>
      <c r="AA661" s="526"/>
      <c r="AB661" s="526"/>
      <c r="AC661" s="526"/>
      <c r="AD661" s="311"/>
    </row>
    <row r="662" spans="1:30" ht="20.100000000000001" customHeight="1">
      <c r="A662" s="311"/>
      <c r="B662" s="311"/>
      <c r="C662" s="452"/>
      <c r="D662" s="311" t="s">
        <v>8353</v>
      </c>
      <c r="E662" s="526"/>
      <c r="F662" s="531">
        <v>5</v>
      </c>
      <c r="G662" s="314">
        <v>4.3103448275862073</v>
      </c>
      <c r="H662" s="356">
        <v>3</v>
      </c>
      <c r="I662" s="314">
        <v>2.6086956521739131</v>
      </c>
      <c r="J662" s="356">
        <v>5</v>
      </c>
      <c r="K662" s="314">
        <v>4.4247787610619467</v>
      </c>
      <c r="L662" s="356">
        <v>6</v>
      </c>
      <c r="M662" s="314">
        <v>5.6603773584905657</v>
      </c>
      <c r="N662" s="315">
        <v>4</v>
      </c>
      <c r="O662" s="316">
        <v>3.7383177570093458</v>
      </c>
      <c r="P662" s="315">
        <v>1</v>
      </c>
      <c r="Q662" s="316">
        <v>0.88495575221238942</v>
      </c>
      <c r="R662" s="315"/>
      <c r="S662" s="316"/>
      <c r="T662" s="315"/>
      <c r="U662" s="316"/>
      <c r="V662" s="452"/>
      <c r="W662" s="452"/>
      <c r="X662" s="452"/>
      <c r="Y662" s="452"/>
      <c r="Z662" s="452"/>
      <c r="AA662" s="452"/>
      <c r="AB662" s="452"/>
      <c r="AC662" s="452"/>
      <c r="AD662" s="311"/>
    </row>
    <row r="663" spans="1:30" ht="20.100000000000001" customHeight="1">
      <c r="A663" s="311"/>
      <c r="B663" s="311"/>
      <c r="C663" s="526"/>
      <c r="D663" s="311" t="s">
        <v>7318</v>
      </c>
      <c r="E663" s="526"/>
      <c r="F663" s="531"/>
      <c r="G663" s="314"/>
      <c r="H663" s="356"/>
      <c r="I663" s="314"/>
      <c r="J663" s="356"/>
      <c r="K663" s="314"/>
      <c r="L663" s="356"/>
      <c r="M663" s="314"/>
      <c r="N663" s="315">
        <v>1</v>
      </c>
      <c r="O663" s="316">
        <v>0.93457943925233644</v>
      </c>
      <c r="P663" s="315">
        <v>1</v>
      </c>
      <c r="Q663" s="316">
        <v>0.88495575221238942</v>
      </c>
      <c r="R663" s="315">
        <v>1</v>
      </c>
      <c r="S663" s="316">
        <v>0.92592592592592593</v>
      </c>
      <c r="T663" s="315"/>
      <c r="U663" s="316"/>
      <c r="V663" s="526"/>
      <c r="W663" s="526"/>
      <c r="X663" s="526"/>
      <c r="Y663" s="526"/>
      <c r="Z663" s="526"/>
      <c r="AA663" s="526"/>
      <c r="AB663" s="526"/>
      <c r="AC663" s="526"/>
      <c r="AD663" s="311"/>
    </row>
    <row r="664" spans="1:30" ht="20.100000000000001" customHeight="1">
      <c r="A664" s="311"/>
      <c r="B664" s="311"/>
      <c r="C664" s="526"/>
      <c r="D664" s="311" t="s">
        <v>1885</v>
      </c>
      <c r="E664" s="526"/>
      <c r="F664" s="531"/>
      <c r="G664" s="314"/>
      <c r="H664" s="356"/>
      <c r="I664" s="314"/>
      <c r="J664" s="356"/>
      <c r="K664" s="314"/>
      <c r="L664" s="356"/>
      <c r="M664" s="314"/>
      <c r="N664" s="315"/>
      <c r="O664" s="316"/>
      <c r="P664" s="315"/>
      <c r="Q664" s="316"/>
      <c r="R664" s="315"/>
      <c r="S664" s="316"/>
      <c r="T664" s="315"/>
      <c r="U664" s="316"/>
      <c r="V664" s="526"/>
      <c r="W664" s="526"/>
      <c r="X664" s="526"/>
      <c r="Y664" s="526"/>
      <c r="Z664" s="526"/>
      <c r="AA664" s="526"/>
      <c r="AB664" s="526"/>
      <c r="AC664" s="526"/>
      <c r="AD664" s="311"/>
    </row>
    <row r="665" spans="1:30" ht="20.100000000000001" customHeight="1">
      <c r="A665" s="311"/>
      <c r="B665" s="311"/>
      <c r="C665" s="526"/>
      <c r="D665" s="311" t="s">
        <v>2402</v>
      </c>
      <c r="E665" s="526"/>
      <c r="F665" s="531">
        <v>111</v>
      </c>
      <c r="G665" s="314">
        <v>95.689655172413794</v>
      </c>
      <c r="H665" s="356">
        <v>112</v>
      </c>
      <c r="I665" s="314">
        <v>97.391304347826093</v>
      </c>
      <c r="J665" s="356">
        <v>107</v>
      </c>
      <c r="K665" s="314">
        <v>94.690265486725664</v>
      </c>
      <c r="L665" s="356">
        <v>99</v>
      </c>
      <c r="M665" s="314">
        <v>93.396226415094333</v>
      </c>
      <c r="N665" s="315">
        <v>99</v>
      </c>
      <c r="O665" s="316">
        <v>92.523364485981304</v>
      </c>
      <c r="P665" s="315">
        <v>108</v>
      </c>
      <c r="Q665" s="316">
        <v>95.575221238938056</v>
      </c>
      <c r="R665" s="315">
        <v>103</v>
      </c>
      <c r="S665" s="316">
        <v>95.370370370370367</v>
      </c>
      <c r="T665" s="315"/>
      <c r="U665" s="316"/>
      <c r="V665" s="526"/>
      <c r="W665" s="526"/>
      <c r="X665" s="526"/>
      <c r="Y665" s="526"/>
      <c r="Z665" s="526"/>
      <c r="AA665" s="526"/>
      <c r="AB665" s="526"/>
      <c r="AC665" s="526"/>
      <c r="AD665" s="311"/>
    </row>
    <row r="666" spans="1:30" ht="20.100000000000001" customHeight="1">
      <c r="A666" s="311"/>
      <c r="B666" s="311"/>
      <c r="C666" s="526"/>
      <c r="D666" s="311" t="s">
        <v>7205</v>
      </c>
      <c r="E666" s="526"/>
      <c r="F666" s="531"/>
      <c r="G666" s="314"/>
      <c r="H666" s="356"/>
      <c r="I666" s="314"/>
      <c r="J666" s="356"/>
      <c r="K666" s="314"/>
      <c r="L666" s="356"/>
      <c r="M666" s="314"/>
      <c r="N666" s="315"/>
      <c r="O666" s="316"/>
      <c r="P666" s="315"/>
      <c r="Q666" s="316"/>
      <c r="R666" s="315"/>
      <c r="S666" s="316"/>
      <c r="T666" s="315"/>
      <c r="U666" s="316"/>
      <c r="V666" s="526"/>
      <c r="W666" s="526"/>
      <c r="X666" s="526"/>
      <c r="Y666" s="526"/>
      <c r="Z666" s="526"/>
      <c r="AA666" s="526"/>
      <c r="AB666" s="526"/>
      <c r="AC666" s="526"/>
      <c r="AD666" s="311"/>
    </row>
    <row r="667" spans="1:30" ht="20.100000000000001" customHeight="1">
      <c r="A667" s="311"/>
      <c r="B667" s="311"/>
      <c r="C667" s="452"/>
      <c r="D667" s="311" t="s">
        <v>6738</v>
      </c>
      <c r="E667" s="526"/>
      <c r="F667" s="531"/>
      <c r="G667" s="314"/>
      <c r="H667" s="356"/>
      <c r="I667" s="314"/>
      <c r="J667" s="356"/>
      <c r="K667" s="314"/>
      <c r="L667" s="356"/>
      <c r="M667" s="314"/>
      <c r="N667" s="315"/>
      <c r="O667" s="316"/>
      <c r="P667" s="315"/>
      <c r="Q667" s="316"/>
      <c r="R667" s="315"/>
      <c r="S667" s="316"/>
      <c r="T667" s="315"/>
      <c r="U667" s="316"/>
      <c r="V667" s="452"/>
      <c r="W667" s="452"/>
      <c r="X667" s="452"/>
      <c r="Y667" s="452"/>
      <c r="Z667" s="452"/>
      <c r="AA667" s="452"/>
      <c r="AB667" s="452"/>
      <c r="AC667" s="452"/>
      <c r="AD667" s="311"/>
    </row>
    <row r="668" spans="1:30" ht="20.100000000000001" customHeight="1">
      <c r="A668" s="374" t="s">
        <v>4244</v>
      </c>
      <c r="B668" s="374" t="s">
        <v>721</v>
      </c>
      <c r="C668" s="527" t="s">
        <v>8328</v>
      </c>
      <c r="D668" s="374" t="s">
        <v>8255</v>
      </c>
      <c r="E668" s="497" t="s">
        <v>7329</v>
      </c>
      <c r="F668" s="443"/>
      <c r="G668" s="444"/>
      <c r="H668" s="443"/>
      <c r="I668" s="444"/>
      <c r="J668" s="443"/>
      <c r="K668" s="444"/>
      <c r="L668" s="443"/>
      <c r="M668" s="444"/>
      <c r="N668" s="471"/>
      <c r="O668" s="465"/>
      <c r="P668" s="471"/>
      <c r="Q668" s="465"/>
      <c r="R668" s="471"/>
      <c r="S668" s="465"/>
      <c r="T668" s="471"/>
      <c r="U668" s="465"/>
      <c r="V668" s="527" t="s">
        <v>7010</v>
      </c>
      <c r="W668" s="527" t="s">
        <v>7010</v>
      </c>
      <c r="X668" s="527" t="s">
        <v>7010</v>
      </c>
      <c r="Y668" s="527" t="s">
        <v>7010</v>
      </c>
      <c r="Z668" s="527" t="s">
        <v>7010</v>
      </c>
      <c r="AA668" s="527" t="s">
        <v>7010</v>
      </c>
      <c r="AB668" s="527" t="s">
        <v>7010</v>
      </c>
      <c r="AC668" s="527"/>
      <c r="AD668" s="374"/>
    </row>
    <row r="669" spans="1:30" ht="20.100000000000001" customHeight="1">
      <c r="A669" s="311"/>
      <c r="B669" s="311"/>
      <c r="C669" s="526"/>
      <c r="D669" s="311" t="s">
        <v>8352</v>
      </c>
      <c r="E669" s="526"/>
      <c r="F669" s="531"/>
      <c r="G669" s="314"/>
      <c r="H669" s="356"/>
      <c r="I669" s="314"/>
      <c r="J669" s="356"/>
      <c r="K669" s="314"/>
      <c r="L669" s="356"/>
      <c r="M669" s="314"/>
      <c r="N669" s="315"/>
      <c r="O669" s="316"/>
      <c r="P669" s="315"/>
      <c r="Q669" s="316"/>
      <c r="R669" s="315"/>
      <c r="S669" s="316"/>
      <c r="T669" s="315"/>
      <c r="U669" s="316"/>
      <c r="V669" s="526"/>
      <c r="W669" s="526"/>
      <c r="X669" s="526"/>
      <c r="Y669" s="526"/>
      <c r="Z669" s="526"/>
      <c r="AA669" s="526"/>
      <c r="AB669" s="526"/>
      <c r="AC669" s="526"/>
      <c r="AD669" s="311"/>
    </row>
    <row r="670" spans="1:30" ht="20.100000000000001" customHeight="1">
      <c r="A670" s="311"/>
      <c r="B670" s="311"/>
      <c r="C670" s="526"/>
      <c r="D670" s="311" t="s">
        <v>8353</v>
      </c>
      <c r="E670" s="526"/>
      <c r="F670" s="531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526"/>
      <c r="W670" s="526"/>
      <c r="X670" s="526"/>
      <c r="Y670" s="526"/>
      <c r="Z670" s="526"/>
      <c r="AA670" s="526"/>
      <c r="AB670" s="526"/>
      <c r="AC670" s="526"/>
      <c r="AD670" s="311"/>
    </row>
    <row r="671" spans="1:30" ht="20.100000000000001" customHeight="1">
      <c r="A671" s="311"/>
      <c r="B671" s="311"/>
      <c r="C671" s="452"/>
      <c r="D671" s="311" t="s">
        <v>7318</v>
      </c>
      <c r="E671" s="452"/>
      <c r="F671" s="531"/>
      <c r="G671" s="314"/>
      <c r="H671" s="356"/>
      <c r="I671" s="314"/>
      <c r="J671" s="356"/>
      <c r="K671" s="314"/>
      <c r="L671" s="356"/>
      <c r="M671" s="314"/>
      <c r="N671" s="315"/>
      <c r="O671" s="316"/>
      <c r="P671" s="315"/>
      <c r="Q671" s="316"/>
      <c r="R671" s="315"/>
      <c r="S671" s="316"/>
      <c r="T671" s="315"/>
      <c r="U671" s="316"/>
      <c r="V671" s="452"/>
      <c r="W671" s="452"/>
      <c r="X671" s="452"/>
      <c r="Y671" s="452"/>
      <c r="Z671" s="452"/>
      <c r="AA671" s="452"/>
      <c r="AB671" s="452"/>
      <c r="AC671" s="452"/>
      <c r="AD671" s="311"/>
    </row>
    <row r="672" spans="1:30" ht="20.100000000000001" customHeight="1">
      <c r="A672" s="311"/>
      <c r="B672" s="311"/>
      <c r="C672" s="526"/>
      <c r="D672" s="311" t="s">
        <v>1885</v>
      </c>
      <c r="E672" s="526"/>
      <c r="F672" s="531"/>
      <c r="G672" s="314"/>
      <c r="H672" s="356"/>
      <c r="I672" s="314"/>
      <c r="J672" s="356"/>
      <c r="K672" s="314"/>
      <c r="L672" s="356"/>
      <c r="M672" s="314"/>
      <c r="N672" s="315"/>
      <c r="O672" s="316"/>
      <c r="P672" s="315"/>
      <c r="Q672" s="316"/>
      <c r="R672" s="315"/>
      <c r="S672" s="316"/>
      <c r="T672" s="315"/>
      <c r="U672" s="316"/>
      <c r="V672" s="526"/>
      <c r="W672" s="526"/>
      <c r="X672" s="526"/>
      <c r="Y672" s="526"/>
      <c r="Z672" s="526"/>
      <c r="AA672" s="526"/>
      <c r="AB672" s="526"/>
      <c r="AC672" s="526"/>
      <c r="AD672" s="311"/>
    </row>
    <row r="673" spans="1:30" ht="20.100000000000001" customHeight="1">
      <c r="A673" s="311"/>
      <c r="B673" s="311"/>
      <c r="C673" s="526"/>
      <c r="D673" s="311" t="s">
        <v>2402</v>
      </c>
      <c r="E673" s="526"/>
      <c r="F673" s="531"/>
      <c r="G673" s="314"/>
      <c r="H673" s="356"/>
      <c r="I673" s="314"/>
      <c r="J673" s="356"/>
      <c r="K673" s="314"/>
      <c r="L673" s="356"/>
      <c r="M673" s="314"/>
      <c r="N673" s="315"/>
      <c r="O673" s="316"/>
      <c r="P673" s="315"/>
      <c r="Q673" s="316"/>
      <c r="R673" s="315"/>
      <c r="S673" s="316"/>
      <c r="T673" s="315"/>
      <c r="U673" s="316"/>
      <c r="V673" s="526"/>
      <c r="W673" s="526"/>
      <c r="X673" s="526"/>
      <c r="Y673" s="526"/>
      <c r="Z673" s="526"/>
      <c r="AA673" s="526"/>
      <c r="AB673" s="526"/>
      <c r="AC673" s="526"/>
      <c r="AD673" s="311"/>
    </row>
    <row r="674" spans="1:30" ht="20.100000000000001" customHeight="1">
      <c r="A674" s="311"/>
      <c r="B674" s="311"/>
      <c r="C674" s="526"/>
      <c r="D674" s="311" t="s">
        <v>7205</v>
      </c>
      <c r="E674" s="526"/>
      <c r="F674" s="531"/>
      <c r="G674" s="314"/>
      <c r="H674" s="356"/>
      <c r="I674" s="314"/>
      <c r="J674" s="356"/>
      <c r="K674" s="314"/>
      <c r="L674" s="356"/>
      <c r="M674" s="314"/>
      <c r="N674" s="315"/>
      <c r="O674" s="316"/>
      <c r="P674" s="315"/>
      <c r="Q674" s="316"/>
      <c r="R674" s="315"/>
      <c r="S674" s="316"/>
      <c r="T674" s="315"/>
      <c r="U674" s="316"/>
      <c r="V674" s="526"/>
      <c r="W674" s="526"/>
      <c r="X674" s="526"/>
      <c r="Y674" s="526"/>
      <c r="Z674" s="526"/>
      <c r="AA674" s="526"/>
      <c r="AB674" s="526"/>
      <c r="AC674" s="526"/>
      <c r="AD674" s="311"/>
    </row>
    <row r="675" spans="1:30" ht="20.100000000000001" customHeight="1">
      <c r="A675" s="311"/>
      <c r="B675" s="311"/>
      <c r="C675" s="526"/>
      <c r="D675" s="311" t="s">
        <v>6738</v>
      </c>
      <c r="E675" s="526"/>
      <c r="F675" s="531"/>
      <c r="G675" s="314"/>
      <c r="H675" s="356"/>
      <c r="I675" s="314"/>
      <c r="J675" s="356"/>
      <c r="K675" s="314"/>
      <c r="L675" s="356"/>
      <c r="M675" s="314"/>
      <c r="N675" s="315"/>
      <c r="O675" s="316"/>
      <c r="P675" s="315"/>
      <c r="Q675" s="316"/>
      <c r="R675" s="315"/>
      <c r="S675" s="316"/>
      <c r="T675" s="315"/>
      <c r="U675" s="316"/>
      <c r="V675" s="526"/>
      <c r="W675" s="526"/>
      <c r="X675" s="526"/>
      <c r="Y675" s="526"/>
      <c r="Z675" s="526"/>
      <c r="AA675" s="526"/>
      <c r="AB675" s="526"/>
      <c r="AC675" s="526"/>
      <c r="AD675" s="311"/>
    </row>
    <row r="676" spans="1:30" ht="20.100000000000001" customHeight="1">
      <c r="A676" s="374" t="s">
        <v>4245</v>
      </c>
      <c r="B676" s="374" t="s">
        <v>722</v>
      </c>
      <c r="C676" s="358" t="s">
        <v>8328</v>
      </c>
      <c r="D676" s="374" t="s">
        <v>8255</v>
      </c>
      <c r="E676" s="497" t="s">
        <v>7329</v>
      </c>
      <c r="F676" s="443"/>
      <c r="G676" s="444"/>
      <c r="H676" s="443"/>
      <c r="I676" s="444"/>
      <c r="J676" s="443"/>
      <c r="K676" s="444"/>
      <c r="L676" s="443"/>
      <c r="M676" s="444"/>
      <c r="N676" s="471"/>
      <c r="O676" s="465"/>
      <c r="P676" s="471"/>
      <c r="Q676" s="465"/>
      <c r="R676" s="471"/>
      <c r="S676" s="465"/>
      <c r="T676" s="471"/>
      <c r="U676" s="465"/>
      <c r="V676" s="358" t="s">
        <v>7010</v>
      </c>
      <c r="W676" s="358" t="s">
        <v>7010</v>
      </c>
      <c r="X676" s="358" t="s">
        <v>7010</v>
      </c>
      <c r="Y676" s="358" t="s">
        <v>7010</v>
      </c>
      <c r="Z676" s="358" t="s">
        <v>7010</v>
      </c>
      <c r="AA676" s="358" t="s">
        <v>7010</v>
      </c>
      <c r="AB676" s="358" t="s">
        <v>7010</v>
      </c>
      <c r="AC676" s="358"/>
      <c r="AD676" s="374"/>
    </row>
    <row r="677" spans="1:30" ht="20.100000000000001" customHeight="1">
      <c r="A677" s="311"/>
      <c r="B677" s="311"/>
      <c r="C677" s="526"/>
      <c r="D677" s="311" t="s">
        <v>8352</v>
      </c>
      <c r="E677" s="526"/>
      <c r="F677" s="531"/>
      <c r="G677" s="314"/>
      <c r="H677" s="356"/>
      <c r="I677" s="314"/>
      <c r="J677" s="356"/>
      <c r="K677" s="314"/>
      <c r="L677" s="356"/>
      <c r="M677" s="314"/>
      <c r="N677" s="315"/>
      <c r="O677" s="316"/>
      <c r="P677" s="315"/>
      <c r="Q677" s="316"/>
      <c r="R677" s="315"/>
      <c r="S677" s="316"/>
      <c r="T677" s="315"/>
      <c r="U677" s="316"/>
      <c r="V677" s="526"/>
      <c r="W677" s="526"/>
      <c r="X677" s="526"/>
      <c r="Y677" s="526"/>
      <c r="Z677" s="526"/>
      <c r="AA677" s="526"/>
      <c r="AB677" s="526"/>
      <c r="AC677" s="526"/>
      <c r="AD677" s="311"/>
    </row>
    <row r="678" spans="1:30" ht="20.100000000000001" customHeight="1">
      <c r="A678" s="311"/>
      <c r="B678" s="311"/>
      <c r="C678" s="526"/>
      <c r="D678" s="311" t="s">
        <v>8353</v>
      </c>
      <c r="E678" s="526"/>
      <c r="F678" s="531"/>
      <c r="G678" s="314"/>
      <c r="H678" s="356"/>
      <c r="I678" s="314"/>
      <c r="J678" s="356"/>
      <c r="K678" s="314"/>
      <c r="L678" s="356"/>
      <c r="M678" s="314"/>
      <c r="N678" s="315"/>
      <c r="O678" s="316"/>
      <c r="P678" s="315"/>
      <c r="Q678" s="316"/>
      <c r="R678" s="315"/>
      <c r="S678" s="316"/>
      <c r="T678" s="315"/>
      <c r="U678" s="316"/>
      <c r="V678" s="526"/>
      <c r="W678" s="526"/>
      <c r="X678" s="526"/>
      <c r="Y678" s="526"/>
      <c r="Z678" s="526"/>
      <c r="AA678" s="526"/>
      <c r="AB678" s="526"/>
      <c r="AC678" s="526"/>
      <c r="AD678" s="311"/>
    </row>
    <row r="679" spans="1:30" ht="20.100000000000001" customHeight="1">
      <c r="A679" s="311"/>
      <c r="B679" s="311"/>
      <c r="C679" s="452"/>
      <c r="D679" s="311" t="s">
        <v>7318</v>
      </c>
      <c r="E679" s="452"/>
      <c r="F679" s="531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315"/>
      <c r="U679" s="316"/>
      <c r="V679" s="452"/>
      <c r="W679" s="452"/>
      <c r="X679" s="452"/>
      <c r="Y679" s="452"/>
      <c r="Z679" s="452"/>
      <c r="AA679" s="452"/>
      <c r="AB679" s="452"/>
      <c r="AC679" s="452"/>
      <c r="AD679" s="311"/>
    </row>
    <row r="680" spans="1:30" ht="20.100000000000001" customHeight="1">
      <c r="A680" s="311"/>
      <c r="B680" s="311"/>
      <c r="C680" s="526"/>
      <c r="D680" s="311" t="s">
        <v>1885</v>
      </c>
      <c r="E680" s="526"/>
      <c r="F680" s="531"/>
      <c r="G680" s="314"/>
      <c r="H680" s="356"/>
      <c r="I680" s="314"/>
      <c r="J680" s="356"/>
      <c r="K680" s="314"/>
      <c r="L680" s="356"/>
      <c r="M680" s="314"/>
      <c r="N680" s="315"/>
      <c r="O680" s="316"/>
      <c r="P680" s="315"/>
      <c r="Q680" s="316"/>
      <c r="R680" s="315"/>
      <c r="S680" s="316"/>
      <c r="T680" s="315"/>
      <c r="U680" s="316"/>
      <c r="V680" s="526"/>
      <c r="W680" s="526"/>
      <c r="X680" s="526"/>
      <c r="Y680" s="526"/>
      <c r="Z680" s="526"/>
      <c r="AA680" s="526"/>
      <c r="AB680" s="526"/>
      <c r="AC680" s="526"/>
      <c r="AD680" s="311"/>
    </row>
    <row r="681" spans="1:30" ht="20.100000000000001" customHeight="1">
      <c r="A681" s="311"/>
      <c r="B681" s="311"/>
      <c r="C681" s="526"/>
      <c r="D681" s="311" t="s">
        <v>2402</v>
      </c>
      <c r="E681" s="526"/>
      <c r="F681" s="531"/>
      <c r="G681" s="314"/>
      <c r="H681" s="356"/>
      <c r="I681" s="314"/>
      <c r="J681" s="356"/>
      <c r="K681" s="314"/>
      <c r="L681" s="356"/>
      <c r="M681" s="314"/>
      <c r="N681" s="315"/>
      <c r="O681" s="316"/>
      <c r="P681" s="315"/>
      <c r="Q681" s="316"/>
      <c r="R681" s="315"/>
      <c r="S681" s="316"/>
      <c r="T681" s="315"/>
      <c r="U681" s="316"/>
      <c r="V681" s="526"/>
      <c r="W681" s="526"/>
      <c r="X681" s="526"/>
      <c r="Y681" s="526"/>
      <c r="Z681" s="526"/>
      <c r="AA681" s="526"/>
      <c r="AB681" s="526"/>
      <c r="AC681" s="526"/>
      <c r="AD681" s="311"/>
    </row>
    <row r="682" spans="1:30" ht="20.100000000000001" customHeight="1">
      <c r="A682" s="311"/>
      <c r="B682" s="311"/>
      <c r="C682" s="526"/>
      <c r="D682" s="311" t="s">
        <v>1970</v>
      </c>
      <c r="E682" s="526"/>
      <c r="F682" s="531"/>
      <c r="G682" s="314"/>
      <c r="H682" s="356"/>
      <c r="I682" s="314"/>
      <c r="J682" s="356"/>
      <c r="K682" s="314"/>
      <c r="L682" s="356"/>
      <c r="M682" s="314"/>
      <c r="N682" s="315"/>
      <c r="O682" s="316"/>
      <c r="P682" s="315"/>
      <c r="Q682" s="316"/>
      <c r="R682" s="315"/>
      <c r="S682" s="316"/>
      <c r="T682" s="315"/>
      <c r="U682" s="316"/>
      <c r="V682" s="526"/>
      <c r="W682" s="526"/>
      <c r="X682" s="526"/>
      <c r="Y682" s="526"/>
      <c r="Z682" s="526"/>
      <c r="AA682" s="526"/>
      <c r="AB682" s="526"/>
      <c r="AC682" s="526"/>
      <c r="AD682" s="311"/>
    </row>
    <row r="683" spans="1:30" ht="20.100000000000001" customHeight="1">
      <c r="A683" s="311"/>
      <c r="B683" s="311"/>
      <c r="C683" s="526"/>
      <c r="D683" s="311" t="s">
        <v>1971</v>
      </c>
      <c r="E683" s="526"/>
      <c r="F683" s="531"/>
      <c r="G683" s="314"/>
      <c r="H683" s="356"/>
      <c r="I683" s="314"/>
      <c r="J683" s="356"/>
      <c r="K683" s="314"/>
      <c r="L683" s="356"/>
      <c r="M683" s="314"/>
      <c r="N683" s="315"/>
      <c r="O683" s="316"/>
      <c r="P683" s="315"/>
      <c r="Q683" s="316"/>
      <c r="R683" s="315"/>
      <c r="S683" s="316"/>
      <c r="T683" s="315"/>
      <c r="U683" s="316"/>
      <c r="V683" s="526"/>
      <c r="W683" s="526"/>
      <c r="X683" s="526"/>
      <c r="Y683" s="526"/>
      <c r="Z683" s="526"/>
      <c r="AA683" s="526"/>
      <c r="AB683" s="526"/>
      <c r="AC683" s="526"/>
      <c r="AD683" s="311"/>
    </row>
    <row r="684" spans="1:30" ht="20.100000000000001" customHeight="1">
      <c r="A684" s="374" t="s">
        <v>4246</v>
      </c>
      <c r="B684" s="374" t="s">
        <v>723</v>
      </c>
      <c r="C684" s="527" t="s">
        <v>8328</v>
      </c>
      <c r="D684" s="374" t="s">
        <v>8255</v>
      </c>
      <c r="E684" s="497" t="s">
        <v>7329</v>
      </c>
      <c r="F684" s="443"/>
      <c r="G684" s="444"/>
      <c r="H684" s="443"/>
      <c r="I684" s="444"/>
      <c r="J684" s="443"/>
      <c r="K684" s="444"/>
      <c r="L684" s="443"/>
      <c r="M684" s="444"/>
      <c r="N684" s="471"/>
      <c r="O684" s="465"/>
      <c r="P684" s="471"/>
      <c r="Q684" s="465"/>
      <c r="R684" s="471"/>
      <c r="S684" s="465"/>
      <c r="T684" s="471"/>
      <c r="U684" s="465"/>
      <c r="V684" s="527" t="s">
        <v>7010</v>
      </c>
      <c r="W684" s="527" t="s">
        <v>7010</v>
      </c>
      <c r="X684" s="527" t="s">
        <v>7010</v>
      </c>
      <c r="Y684" s="527" t="s">
        <v>7010</v>
      </c>
      <c r="Z684" s="527" t="s">
        <v>7010</v>
      </c>
      <c r="AA684" s="527" t="s">
        <v>7010</v>
      </c>
      <c r="AB684" s="527" t="s">
        <v>7010</v>
      </c>
      <c r="AC684" s="527"/>
      <c r="AD684" s="374"/>
    </row>
    <row r="685" spans="1:30" ht="20.100000000000001" customHeight="1">
      <c r="A685" s="311"/>
      <c r="B685" s="311"/>
      <c r="C685" s="526"/>
      <c r="D685" s="311" t="s">
        <v>8352</v>
      </c>
      <c r="E685" s="526"/>
      <c r="F685" s="531"/>
      <c r="G685" s="314"/>
      <c r="H685" s="356"/>
      <c r="I685" s="314"/>
      <c r="J685" s="356"/>
      <c r="K685" s="314"/>
      <c r="L685" s="356"/>
      <c r="M685" s="314"/>
      <c r="N685" s="315"/>
      <c r="O685" s="316"/>
      <c r="P685" s="315"/>
      <c r="Q685" s="316"/>
      <c r="R685" s="315"/>
      <c r="S685" s="316"/>
      <c r="T685" s="315"/>
      <c r="U685" s="316"/>
      <c r="V685" s="526"/>
      <c r="W685" s="526"/>
      <c r="X685" s="526"/>
      <c r="Y685" s="526"/>
      <c r="Z685" s="526"/>
      <c r="AA685" s="526"/>
      <c r="AB685" s="526"/>
      <c r="AC685" s="526"/>
      <c r="AD685" s="311"/>
    </row>
    <row r="686" spans="1:30" ht="20.100000000000001" customHeight="1">
      <c r="A686" s="311"/>
      <c r="B686" s="311"/>
      <c r="C686" s="526"/>
      <c r="D686" s="311" t="s">
        <v>8353</v>
      </c>
      <c r="E686" s="526"/>
      <c r="F686" s="531"/>
      <c r="G686" s="314"/>
      <c r="H686" s="356"/>
      <c r="I686" s="314"/>
      <c r="J686" s="356"/>
      <c r="K686" s="314"/>
      <c r="L686" s="356"/>
      <c r="M686" s="314"/>
      <c r="N686" s="315"/>
      <c r="O686" s="316"/>
      <c r="P686" s="315"/>
      <c r="Q686" s="316"/>
      <c r="R686" s="315"/>
      <c r="S686" s="316"/>
      <c r="T686" s="315"/>
      <c r="U686" s="316"/>
      <c r="V686" s="526"/>
      <c r="W686" s="526"/>
      <c r="X686" s="526"/>
      <c r="Y686" s="526"/>
      <c r="Z686" s="526"/>
      <c r="AA686" s="526"/>
      <c r="AB686" s="526"/>
      <c r="AC686" s="526"/>
      <c r="AD686" s="311"/>
    </row>
    <row r="687" spans="1:30" ht="20.100000000000001" customHeight="1">
      <c r="A687" s="311"/>
      <c r="B687" s="311"/>
      <c r="C687" s="526"/>
      <c r="D687" s="311" t="s">
        <v>7318</v>
      </c>
      <c r="E687" s="526"/>
      <c r="F687" s="531"/>
      <c r="G687" s="314"/>
      <c r="H687" s="356"/>
      <c r="I687" s="314"/>
      <c r="J687" s="356"/>
      <c r="K687" s="314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526"/>
      <c r="W687" s="526"/>
      <c r="X687" s="526"/>
      <c r="Y687" s="526"/>
      <c r="Z687" s="526"/>
      <c r="AA687" s="526"/>
      <c r="AB687" s="526"/>
      <c r="AC687" s="526"/>
      <c r="AD687" s="311"/>
    </row>
    <row r="688" spans="1:30" ht="20.100000000000001" customHeight="1">
      <c r="A688" s="311"/>
      <c r="B688" s="311"/>
      <c r="C688" s="526"/>
      <c r="D688" s="311" t="s">
        <v>1885</v>
      </c>
      <c r="E688" s="526"/>
      <c r="F688" s="531"/>
      <c r="G688" s="314"/>
      <c r="H688" s="356"/>
      <c r="I688" s="314"/>
      <c r="J688" s="356"/>
      <c r="K688" s="314"/>
      <c r="L688" s="356"/>
      <c r="M688" s="314"/>
      <c r="N688" s="315"/>
      <c r="O688" s="316"/>
      <c r="P688" s="315"/>
      <c r="Q688" s="316"/>
      <c r="R688" s="315"/>
      <c r="S688" s="316"/>
      <c r="T688" s="315"/>
      <c r="U688" s="316"/>
      <c r="V688" s="526"/>
      <c r="W688" s="526"/>
      <c r="X688" s="526"/>
      <c r="Y688" s="526"/>
      <c r="Z688" s="526"/>
      <c r="AA688" s="526"/>
      <c r="AB688" s="526"/>
      <c r="AC688" s="526"/>
      <c r="AD688" s="311"/>
    </row>
    <row r="689" spans="1:30" ht="20.100000000000001" customHeight="1">
      <c r="A689" s="311"/>
      <c r="B689" s="311"/>
      <c r="C689" s="526"/>
      <c r="D689" s="311" t="s">
        <v>2402</v>
      </c>
      <c r="E689" s="526"/>
      <c r="F689" s="531"/>
      <c r="G689" s="314"/>
      <c r="H689" s="356"/>
      <c r="I689" s="314"/>
      <c r="J689" s="356"/>
      <c r="K689" s="314"/>
      <c r="L689" s="356"/>
      <c r="M689" s="314"/>
      <c r="N689" s="315"/>
      <c r="O689" s="316"/>
      <c r="P689" s="315"/>
      <c r="Q689" s="316"/>
      <c r="R689" s="315"/>
      <c r="S689" s="316"/>
      <c r="T689" s="315"/>
      <c r="U689" s="316"/>
      <c r="V689" s="526"/>
      <c r="W689" s="526"/>
      <c r="X689" s="526"/>
      <c r="Y689" s="526"/>
      <c r="Z689" s="526"/>
      <c r="AA689" s="526"/>
      <c r="AB689" s="526"/>
      <c r="AC689" s="526"/>
      <c r="AD689" s="311"/>
    </row>
    <row r="690" spans="1:30" ht="20.100000000000001" customHeight="1">
      <c r="A690" s="311"/>
      <c r="B690" s="311"/>
      <c r="C690" s="526"/>
      <c r="D690" s="311" t="s">
        <v>7205</v>
      </c>
      <c r="E690" s="526"/>
      <c r="F690" s="531"/>
      <c r="G690" s="314"/>
      <c r="H690" s="356"/>
      <c r="I690" s="314"/>
      <c r="J690" s="356"/>
      <c r="K690" s="314"/>
      <c r="L690" s="356"/>
      <c r="M690" s="314"/>
      <c r="N690" s="315"/>
      <c r="O690" s="316"/>
      <c r="P690" s="315"/>
      <c r="Q690" s="316"/>
      <c r="R690" s="315"/>
      <c r="S690" s="316"/>
      <c r="T690" s="315"/>
      <c r="U690" s="316"/>
      <c r="V690" s="526"/>
      <c r="W690" s="526"/>
      <c r="X690" s="526"/>
      <c r="Y690" s="526"/>
      <c r="Z690" s="526"/>
      <c r="AA690" s="526"/>
      <c r="AB690" s="526"/>
      <c r="AC690" s="526"/>
      <c r="AD690" s="311"/>
    </row>
    <row r="691" spans="1:30" ht="20.100000000000001" customHeight="1">
      <c r="A691" s="311"/>
      <c r="B691" s="311"/>
      <c r="C691" s="526"/>
      <c r="D691" s="311" t="s">
        <v>6738</v>
      </c>
      <c r="E691" s="526"/>
      <c r="F691" s="531"/>
      <c r="G691" s="314"/>
      <c r="H691" s="356"/>
      <c r="I691" s="314"/>
      <c r="J691" s="356"/>
      <c r="K691" s="314"/>
      <c r="L691" s="356"/>
      <c r="M691" s="314"/>
      <c r="N691" s="315"/>
      <c r="O691" s="316"/>
      <c r="P691" s="315"/>
      <c r="Q691" s="316"/>
      <c r="R691" s="315"/>
      <c r="S691" s="316"/>
      <c r="T691" s="315"/>
      <c r="U691" s="316"/>
      <c r="V691" s="526"/>
      <c r="W691" s="526"/>
      <c r="X691" s="526"/>
      <c r="Y691" s="526"/>
      <c r="Z691" s="526"/>
      <c r="AA691" s="526"/>
      <c r="AB691" s="526"/>
      <c r="AC691" s="526"/>
      <c r="AD691" s="311"/>
    </row>
    <row r="692" spans="1:30" ht="20.100000000000001" customHeight="1">
      <c r="A692" s="374" t="s">
        <v>4247</v>
      </c>
      <c r="B692" s="374" t="s">
        <v>724</v>
      </c>
      <c r="C692" s="358" t="s">
        <v>8328</v>
      </c>
      <c r="D692" s="374" t="s">
        <v>8255</v>
      </c>
      <c r="E692" s="497" t="s">
        <v>7329</v>
      </c>
      <c r="F692" s="443"/>
      <c r="G692" s="444"/>
      <c r="H692" s="443"/>
      <c r="I692" s="444"/>
      <c r="J692" s="443"/>
      <c r="K692" s="444"/>
      <c r="L692" s="443"/>
      <c r="M692" s="444"/>
      <c r="N692" s="471"/>
      <c r="O692" s="465"/>
      <c r="P692" s="471"/>
      <c r="Q692" s="465"/>
      <c r="R692" s="471"/>
      <c r="S692" s="465"/>
      <c r="T692" s="471"/>
      <c r="U692" s="465"/>
      <c r="V692" s="358" t="s">
        <v>7010</v>
      </c>
      <c r="W692" s="358" t="s">
        <v>7010</v>
      </c>
      <c r="X692" s="358" t="s">
        <v>7010</v>
      </c>
      <c r="Y692" s="358" t="s">
        <v>7010</v>
      </c>
      <c r="Z692" s="358" t="s">
        <v>7010</v>
      </c>
      <c r="AA692" s="358" t="s">
        <v>7010</v>
      </c>
      <c r="AB692" s="358" t="s">
        <v>7010</v>
      </c>
      <c r="AC692" s="358"/>
      <c r="AD692" s="374"/>
    </row>
    <row r="693" spans="1:30" ht="20.100000000000001" customHeight="1">
      <c r="A693" s="311"/>
      <c r="B693" s="311"/>
      <c r="C693" s="526"/>
      <c r="D693" s="311" t="s">
        <v>8352</v>
      </c>
      <c r="E693" s="526"/>
      <c r="F693" s="531"/>
      <c r="G693" s="314"/>
      <c r="H693" s="356"/>
      <c r="I693" s="314"/>
      <c r="J693" s="356"/>
      <c r="K693" s="314"/>
      <c r="L693" s="356"/>
      <c r="M693" s="314"/>
      <c r="N693" s="315"/>
      <c r="O693" s="316"/>
      <c r="P693" s="315"/>
      <c r="Q693" s="316"/>
      <c r="R693" s="315"/>
      <c r="S693" s="316"/>
      <c r="T693" s="315"/>
      <c r="U693" s="316"/>
      <c r="V693" s="526"/>
      <c r="W693" s="526"/>
      <c r="X693" s="526"/>
      <c r="Y693" s="526"/>
      <c r="Z693" s="526"/>
      <c r="AA693" s="526"/>
      <c r="AB693" s="526"/>
      <c r="AC693" s="526"/>
      <c r="AD693" s="311"/>
    </row>
    <row r="694" spans="1:30" ht="20.100000000000001" customHeight="1">
      <c r="A694" s="311"/>
      <c r="B694" s="311"/>
      <c r="C694" s="452"/>
      <c r="D694" s="311" t="s">
        <v>8353</v>
      </c>
      <c r="E694" s="452"/>
      <c r="F694" s="531"/>
      <c r="G694" s="314"/>
      <c r="H694" s="356"/>
      <c r="I694" s="314"/>
      <c r="J694" s="356"/>
      <c r="K694" s="314"/>
      <c r="L694" s="356"/>
      <c r="M694" s="314"/>
      <c r="N694" s="315"/>
      <c r="O694" s="316"/>
      <c r="P694" s="315"/>
      <c r="Q694" s="316"/>
      <c r="R694" s="315"/>
      <c r="S694" s="316"/>
      <c r="T694" s="315"/>
      <c r="U694" s="316"/>
      <c r="V694" s="452"/>
      <c r="W694" s="452"/>
      <c r="X694" s="452"/>
      <c r="Y694" s="452"/>
      <c r="Z694" s="452"/>
      <c r="AA694" s="452"/>
      <c r="AB694" s="452"/>
      <c r="AC694" s="452"/>
      <c r="AD694" s="311"/>
    </row>
    <row r="695" spans="1:30" ht="20.100000000000001" customHeight="1">
      <c r="A695" s="311"/>
      <c r="B695" s="311"/>
      <c r="C695" s="526"/>
      <c r="D695" s="311" t="s">
        <v>7318</v>
      </c>
      <c r="E695" s="526"/>
      <c r="F695" s="531"/>
      <c r="G695" s="314"/>
      <c r="H695" s="356"/>
      <c r="I695" s="314"/>
      <c r="J695" s="356"/>
      <c r="K695" s="314"/>
      <c r="L695" s="356"/>
      <c r="M695" s="314"/>
      <c r="N695" s="315"/>
      <c r="O695" s="316"/>
      <c r="P695" s="315"/>
      <c r="Q695" s="316"/>
      <c r="R695" s="315"/>
      <c r="S695" s="316"/>
      <c r="T695" s="315"/>
      <c r="U695" s="316"/>
      <c r="V695" s="526"/>
      <c r="W695" s="526"/>
      <c r="X695" s="526"/>
      <c r="Y695" s="526"/>
      <c r="Z695" s="526"/>
      <c r="AA695" s="526"/>
      <c r="AB695" s="526"/>
      <c r="AC695" s="526"/>
      <c r="AD695" s="311"/>
    </row>
    <row r="696" spans="1:30" ht="20.100000000000001" customHeight="1">
      <c r="A696" s="311"/>
      <c r="B696" s="311"/>
      <c r="C696" s="526"/>
      <c r="D696" s="311" t="s">
        <v>1885</v>
      </c>
      <c r="E696" s="526"/>
      <c r="F696" s="531"/>
      <c r="G696" s="314"/>
      <c r="H696" s="356"/>
      <c r="I696" s="314"/>
      <c r="J696" s="356"/>
      <c r="K696" s="314"/>
      <c r="L696" s="356"/>
      <c r="M696" s="314"/>
      <c r="N696" s="315"/>
      <c r="O696" s="316"/>
      <c r="P696" s="315"/>
      <c r="Q696" s="316"/>
      <c r="R696" s="315"/>
      <c r="S696" s="316"/>
      <c r="T696" s="315"/>
      <c r="U696" s="316"/>
      <c r="V696" s="526"/>
      <c r="W696" s="526"/>
      <c r="X696" s="526"/>
      <c r="Y696" s="526"/>
      <c r="Z696" s="526"/>
      <c r="AA696" s="526"/>
      <c r="AB696" s="526"/>
      <c r="AC696" s="526"/>
      <c r="AD696" s="311"/>
    </row>
    <row r="697" spans="1:30" ht="20.100000000000001" customHeight="1">
      <c r="A697" s="311"/>
      <c r="B697" s="311"/>
      <c r="C697" s="526"/>
      <c r="D697" s="311" t="s">
        <v>2402</v>
      </c>
      <c r="E697" s="526"/>
      <c r="F697" s="531"/>
      <c r="G697" s="314"/>
      <c r="H697" s="356"/>
      <c r="I697" s="314"/>
      <c r="J697" s="356"/>
      <c r="K697" s="314"/>
      <c r="L697" s="356"/>
      <c r="M697" s="314"/>
      <c r="N697" s="315"/>
      <c r="O697" s="316"/>
      <c r="P697" s="315"/>
      <c r="Q697" s="316"/>
      <c r="R697" s="315"/>
      <c r="S697" s="316"/>
      <c r="T697" s="315"/>
      <c r="U697" s="316"/>
      <c r="V697" s="526"/>
      <c r="W697" s="526"/>
      <c r="X697" s="526"/>
      <c r="Y697" s="526"/>
      <c r="Z697" s="526"/>
      <c r="AA697" s="526"/>
      <c r="AB697" s="526"/>
      <c r="AC697" s="526"/>
      <c r="AD697" s="311"/>
    </row>
    <row r="698" spans="1:30" ht="20.100000000000001" customHeight="1">
      <c r="A698" s="311"/>
      <c r="B698" s="311"/>
      <c r="C698" s="526"/>
      <c r="D698" s="311" t="s">
        <v>7205</v>
      </c>
      <c r="E698" s="526"/>
      <c r="F698" s="531"/>
      <c r="G698" s="314"/>
      <c r="H698" s="356"/>
      <c r="I698" s="314"/>
      <c r="J698" s="356"/>
      <c r="K698" s="314"/>
      <c r="L698" s="356"/>
      <c r="M698" s="314"/>
      <c r="N698" s="315"/>
      <c r="O698" s="316"/>
      <c r="P698" s="315"/>
      <c r="Q698" s="316"/>
      <c r="R698" s="315"/>
      <c r="S698" s="316"/>
      <c r="T698" s="315"/>
      <c r="U698" s="316"/>
      <c r="V698" s="526"/>
      <c r="W698" s="526"/>
      <c r="X698" s="526"/>
      <c r="Y698" s="526"/>
      <c r="Z698" s="526"/>
      <c r="AA698" s="526"/>
      <c r="AB698" s="526"/>
      <c r="AC698" s="526"/>
      <c r="AD698" s="311"/>
    </row>
    <row r="699" spans="1:30" ht="20.100000000000001" customHeight="1">
      <c r="A699" s="311"/>
      <c r="B699" s="311"/>
      <c r="C699" s="526"/>
      <c r="D699" s="311" t="s">
        <v>6738</v>
      </c>
      <c r="E699" s="526"/>
      <c r="F699" s="531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315"/>
      <c r="U699" s="316"/>
      <c r="V699" s="526"/>
      <c r="W699" s="526"/>
      <c r="X699" s="526"/>
      <c r="Y699" s="526"/>
      <c r="Z699" s="526"/>
      <c r="AA699" s="526"/>
      <c r="AB699" s="526"/>
      <c r="AC699" s="526"/>
      <c r="AD699" s="311"/>
    </row>
    <row r="700" spans="1:30" ht="20.100000000000001" customHeight="1">
      <c r="A700" s="374" t="s">
        <v>4248</v>
      </c>
      <c r="B700" s="374" t="s">
        <v>725</v>
      </c>
      <c r="C700" s="358" t="s">
        <v>4342</v>
      </c>
      <c r="D700" s="374"/>
      <c r="E700" s="358"/>
      <c r="F700" s="443"/>
      <c r="G700" s="444"/>
      <c r="H700" s="443"/>
      <c r="I700" s="444"/>
      <c r="J700" s="443"/>
      <c r="K700" s="444"/>
      <c r="L700" s="443"/>
      <c r="M700" s="444"/>
      <c r="N700" s="471"/>
      <c r="O700" s="465"/>
      <c r="P700" s="471"/>
      <c r="Q700" s="465"/>
      <c r="R700" s="471"/>
      <c r="S700" s="465"/>
      <c r="T700" s="471"/>
      <c r="U700" s="465"/>
      <c r="V700" s="358" t="s">
        <v>7010</v>
      </c>
      <c r="W700" s="358" t="s">
        <v>7010</v>
      </c>
      <c r="X700" s="358" t="s">
        <v>7010</v>
      </c>
      <c r="Y700" s="358" t="s">
        <v>7010</v>
      </c>
      <c r="Z700" s="358" t="s">
        <v>7010</v>
      </c>
      <c r="AA700" s="358" t="s">
        <v>7010</v>
      </c>
      <c r="AB700" s="358" t="s">
        <v>7010</v>
      </c>
      <c r="AC700" s="358"/>
      <c r="AD700" s="374"/>
    </row>
    <row r="701" spans="1:30" ht="20.100000000000001" customHeight="1">
      <c r="A701" s="374" t="s">
        <v>4249</v>
      </c>
      <c r="B701" s="374" t="s">
        <v>726</v>
      </c>
      <c r="C701" s="358" t="s">
        <v>8328</v>
      </c>
      <c r="D701" s="374" t="s">
        <v>1853</v>
      </c>
      <c r="E701" s="497" t="s">
        <v>7329</v>
      </c>
      <c r="F701" s="443"/>
      <c r="G701" s="444"/>
      <c r="H701" s="443"/>
      <c r="I701" s="444"/>
      <c r="J701" s="443">
        <v>1</v>
      </c>
      <c r="K701" s="444">
        <v>0.88495575221238942</v>
      </c>
      <c r="L701" s="443">
        <v>1</v>
      </c>
      <c r="M701" s="444">
        <v>0.9</v>
      </c>
      <c r="N701" s="471">
        <v>2</v>
      </c>
      <c r="O701" s="465">
        <v>1.9</v>
      </c>
      <c r="P701" s="471">
        <v>3</v>
      </c>
      <c r="Q701" s="465">
        <v>2.6548672566371683</v>
      </c>
      <c r="R701" s="471">
        <v>2</v>
      </c>
      <c r="S701" s="465">
        <v>1.8518518518518519</v>
      </c>
      <c r="T701" s="471"/>
      <c r="U701" s="465"/>
      <c r="V701" s="358" t="s">
        <v>7010</v>
      </c>
      <c r="W701" s="358" t="s">
        <v>7010</v>
      </c>
      <c r="X701" s="358" t="s">
        <v>7010</v>
      </c>
      <c r="Y701" s="358" t="s">
        <v>7010</v>
      </c>
      <c r="Z701" s="358" t="s">
        <v>7010</v>
      </c>
      <c r="AA701" s="358" t="s">
        <v>7010</v>
      </c>
      <c r="AB701" s="358" t="s">
        <v>7010</v>
      </c>
      <c r="AC701" s="358"/>
      <c r="AD701" s="374"/>
    </row>
    <row r="702" spans="1:30" ht="20.100000000000001" customHeight="1">
      <c r="A702" s="311"/>
      <c r="B702" s="311"/>
      <c r="C702" s="526"/>
      <c r="D702" s="311" t="s">
        <v>1854</v>
      </c>
      <c r="E702" s="205"/>
      <c r="F702" s="531">
        <v>116</v>
      </c>
      <c r="G702" s="314">
        <v>100</v>
      </c>
      <c r="H702" s="356">
        <v>115</v>
      </c>
      <c r="I702" s="314">
        <v>100</v>
      </c>
      <c r="J702" s="356">
        <v>112</v>
      </c>
      <c r="K702" s="314">
        <v>99.115044247787608</v>
      </c>
      <c r="L702" s="356">
        <v>105</v>
      </c>
      <c r="M702" s="314">
        <v>99.1</v>
      </c>
      <c r="N702" s="315">
        <v>105</v>
      </c>
      <c r="O702" s="316">
        <v>98.1</v>
      </c>
      <c r="P702" s="315">
        <v>110</v>
      </c>
      <c r="Q702" s="316">
        <v>97.345132743362825</v>
      </c>
      <c r="R702" s="315">
        <v>106</v>
      </c>
      <c r="S702" s="316">
        <v>98.148148148148152</v>
      </c>
      <c r="T702" s="315"/>
      <c r="U702" s="316"/>
      <c r="V702" s="526"/>
      <c r="W702" s="526"/>
      <c r="X702" s="526"/>
      <c r="Y702" s="526"/>
      <c r="Z702" s="526"/>
      <c r="AA702" s="526"/>
      <c r="AB702" s="526"/>
      <c r="AC702" s="526"/>
      <c r="AD702" s="311"/>
    </row>
    <row r="703" spans="1:30" ht="20.100000000000001" customHeight="1">
      <c r="A703" s="311"/>
      <c r="B703" s="311"/>
      <c r="C703" s="526"/>
      <c r="D703" s="311" t="s">
        <v>7205</v>
      </c>
      <c r="E703" s="205"/>
      <c r="F703" s="531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526"/>
      <c r="W703" s="526"/>
      <c r="X703" s="526"/>
      <c r="Y703" s="526"/>
      <c r="Z703" s="526"/>
      <c r="AA703" s="526"/>
      <c r="AB703" s="526"/>
      <c r="AC703" s="526"/>
      <c r="AD703" s="311"/>
    </row>
    <row r="704" spans="1:30" ht="20.100000000000001" customHeight="1">
      <c r="A704" s="311"/>
      <c r="B704" s="311"/>
      <c r="C704" s="526"/>
      <c r="D704" s="311" t="s">
        <v>6738</v>
      </c>
      <c r="E704" s="526"/>
      <c r="F704" s="531"/>
      <c r="G704" s="314"/>
      <c r="H704" s="356"/>
      <c r="I704" s="314"/>
      <c r="J704" s="356"/>
      <c r="K704" s="314"/>
      <c r="L704" s="356"/>
      <c r="M704" s="314"/>
      <c r="N704" s="315"/>
      <c r="O704" s="316"/>
      <c r="P704" s="315"/>
      <c r="Q704" s="316"/>
      <c r="R704" s="315"/>
      <c r="S704" s="316"/>
      <c r="T704" s="315"/>
      <c r="U704" s="316"/>
      <c r="V704" s="526"/>
      <c r="W704" s="526"/>
      <c r="X704" s="526"/>
      <c r="Y704" s="526"/>
      <c r="Z704" s="526"/>
      <c r="AA704" s="526"/>
      <c r="AB704" s="526"/>
      <c r="AC704" s="526"/>
      <c r="AD704" s="311"/>
    </row>
    <row r="705" spans="1:30" ht="20.100000000000001" customHeight="1">
      <c r="A705" s="374" t="s">
        <v>4250</v>
      </c>
      <c r="B705" s="374" t="s">
        <v>727</v>
      </c>
      <c r="C705" s="527" t="s">
        <v>4343</v>
      </c>
      <c r="D705" s="374" t="s">
        <v>8255</v>
      </c>
      <c r="E705" s="497" t="s">
        <v>7329</v>
      </c>
      <c r="F705" s="443"/>
      <c r="G705" s="444"/>
      <c r="H705" s="443"/>
      <c r="I705" s="444"/>
      <c r="J705" s="443"/>
      <c r="K705" s="444"/>
      <c r="L705" s="443"/>
      <c r="M705" s="444"/>
      <c r="N705" s="471"/>
      <c r="O705" s="465"/>
      <c r="P705" s="471"/>
      <c r="Q705" s="465"/>
      <c r="R705" s="471"/>
      <c r="S705" s="465"/>
      <c r="T705" s="471"/>
      <c r="U705" s="465"/>
      <c r="V705" s="527" t="s">
        <v>7010</v>
      </c>
      <c r="W705" s="527" t="s">
        <v>7010</v>
      </c>
      <c r="X705" s="527" t="s">
        <v>7010</v>
      </c>
      <c r="Y705" s="527" t="s">
        <v>7010</v>
      </c>
      <c r="Z705" s="527" t="s">
        <v>7010</v>
      </c>
      <c r="AA705" s="527" t="s">
        <v>7010</v>
      </c>
      <c r="AB705" s="527" t="s">
        <v>7010</v>
      </c>
      <c r="AC705" s="527"/>
      <c r="AD705" s="374"/>
    </row>
    <row r="706" spans="1:30" ht="20.100000000000001" customHeight="1">
      <c r="A706" s="311"/>
      <c r="B706" s="311"/>
      <c r="C706" s="526"/>
      <c r="D706" s="311" t="s">
        <v>8352</v>
      </c>
      <c r="E706" s="526"/>
      <c r="F706" s="531"/>
      <c r="G706" s="314"/>
      <c r="H706" s="356"/>
      <c r="I706" s="314"/>
      <c r="J706" s="356">
        <v>1</v>
      </c>
      <c r="K706" s="314">
        <v>100</v>
      </c>
      <c r="L706" s="356">
        <v>1</v>
      </c>
      <c r="M706" s="314">
        <v>100</v>
      </c>
      <c r="N706" s="315">
        <v>1</v>
      </c>
      <c r="O706" s="316">
        <v>50</v>
      </c>
      <c r="P706" s="315">
        <v>2</v>
      </c>
      <c r="Q706" s="316">
        <v>66.666666666666671</v>
      </c>
      <c r="R706" s="315"/>
      <c r="S706" s="316"/>
      <c r="T706" s="315"/>
      <c r="U706" s="316"/>
      <c r="V706" s="526"/>
      <c r="W706" s="526"/>
      <c r="X706" s="526"/>
      <c r="Y706" s="526"/>
      <c r="Z706" s="526"/>
      <c r="AA706" s="526"/>
      <c r="AB706" s="526"/>
      <c r="AC706" s="526"/>
      <c r="AD706" s="311"/>
    </row>
    <row r="707" spans="1:30" ht="20.100000000000001" customHeight="1">
      <c r="A707" s="311"/>
      <c r="B707" s="311"/>
      <c r="C707" s="452"/>
      <c r="D707" s="311" t="s">
        <v>8353</v>
      </c>
      <c r="E707" s="452"/>
      <c r="F707" s="531"/>
      <c r="G707" s="314"/>
      <c r="H707" s="356"/>
      <c r="I707" s="314"/>
      <c r="J707" s="356"/>
      <c r="K707" s="314"/>
      <c r="L707" s="356"/>
      <c r="M707" s="314"/>
      <c r="N707" s="315">
        <v>1</v>
      </c>
      <c r="O707" s="316">
        <v>50</v>
      </c>
      <c r="P707" s="315">
        <v>1</v>
      </c>
      <c r="Q707" s="316">
        <v>33.333333333333336</v>
      </c>
      <c r="R707" s="315">
        <v>1</v>
      </c>
      <c r="S707" s="316">
        <v>50</v>
      </c>
      <c r="T707" s="315"/>
      <c r="U707" s="316"/>
      <c r="V707" s="452"/>
      <c r="W707" s="452"/>
      <c r="X707" s="452"/>
      <c r="Y707" s="452"/>
      <c r="Z707" s="452"/>
      <c r="AA707" s="452"/>
      <c r="AB707" s="452"/>
      <c r="AC707" s="452"/>
      <c r="AD707" s="311"/>
    </row>
    <row r="708" spans="1:30" ht="20.100000000000001" customHeight="1">
      <c r="A708" s="311"/>
      <c r="B708" s="311"/>
      <c r="C708" s="452"/>
      <c r="D708" s="311" t="s">
        <v>7318</v>
      </c>
      <c r="E708" s="526"/>
      <c r="F708" s="531"/>
      <c r="G708" s="314"/>
      <c r="H708" s="356"/>
      <c r="I708" s="314"/>
      <c r="J708" s="356"/>
      <c r="K708" s="314"/>
      <c r="L708" s="356"/>
      <c r="M708" s="314"/>
      <c r="N708" s="315"/>
      <c r="O708" s="316"/>
      <c r="P708" s="315"/>
      <c r="Q708" s="316"/>
      <c r="R708" s="315"/>
      <c r="S708" s="316"/>
      <c r="T708" s="315"/>
      <c r="U708" s="316"/>
      <c r="V708" s="452"/>
      <c r="W708" s="452"/>
      <c r="X708" s="452"/>
      <c r="Y708" s="452"/>
      <c r="Z708" s="452"/>
      <c r="AA708" s="452"/>
      <c r="AB708" s="452"/>
      <c r="AC708" s="452"/>
      <c r="AD708" s="311"/>
    </row>
    <row r="709" spans="1:30" ht="20.100000000000001" customHeight="1">
      <c r="A709" s="311"/>
      <c r="B709" s="311"/>
      <c r="C709" s="526"/>
      <c r="D709" s="311" t="s">
        <v>1885</v>
      </c>
      <c r="E709" s="526"/>
      <c r="F709" s="531"/>
      <c r="G709" s="314"/>
      <c r="H709" s="356"/>
      <c r="I709" s="314"/>
      <c r="J709" s="356"/>
      <c r="K709" s="314"/>
      <c r="L709" s="356"/>
      <c r="M709" s="314"/>
      <c r="N709" s="315"/>
      <c r="O709" s="316"/>
      <c r="P709" s="315"/>
      <c r="Q709" s="316"/>
      <c r="R709" s="315">
        <v>1</v>
      </c>
      <c r="S709" s="316">
        <v>50</v>
      </c>
      <c r="T709" s="315"/>
      <c r="U709" s="316"/>
      <c r="V709" s="526"/>
      <c r="W709" s="526"/>
      <c r="X709" s="526"/>
      <c r="Y709" s="526"/>
      <c r="Z709" s="526"/>
      <c r="AA709" s="526"/>
      <c r="AB709" s="526"/>
      <c r="AC709" s="526"/>
      <c r="AD709" s="311"/>
    </row>
    <row r="710" spans="1:30" ht="20.100000000000001" customHeight="1">
      <c r="A710" s="311"/>
      <c r="B710" s="311"/>
      <c r="C710" s="452"/>
      <c r="D710" s="311" t="s">
        <v>7205</v>
      </c>
      <c r="E710" s="452"/>
      <c r="F710" s="531"/>
      <c r="G710" s="314"/>
      <c r="H710" s="356"/>
      <c r="I710" s="314"/>
      <c r="J710" s="356"/>
      <c r="K710" s="314"/>
      <c r="L710" s="356"/>
      <c r="M710" s="314"/>
      <c r="N710" s="315"/>
      <c r="O710" s="316"/>
      <c r="P710" s="315"/>
      <c r="Q710" s="316"/>
      <c r="R710" s="315"/>
      <c r="S710" s="316"/>
      <c r="T710" s="315"/>
      <c r="U710" s="316"/>
      <c r="V710" s="452"/>
      <c r="W710" s="452"/>
      <c r="X710" s="452"/>
      <c r="Y710" s="452"/>
      <c r="Z710" s="452"/>
      <c r="AA710" s="452"/>
      <c r="AB710" s="452"/>
      <c r="AC710" s="452"/>
      <c r="AD710" s="311"/>
    </row>
    <row r="711" spans="1:30" ht="20.100000000000001" customHeight="1">
      <c r="A711" s="311"/>
      <c r="B711" s="311"/>
      <c r="C711" s="452"/>
      <c r="D711" s="311" t="s">
        <v>6738</v>
      </c>
      <c r="E711" s="452"/>
      <c r="F711" s="531"/>
      <c r="G711" s="314"/>
      <c r="H711" s="356"/>
      <c r="I711" s="314"/>
      <c r="J711" s="356"/>
      <c r="K711" s="314"/>
      <c r="L711" s="356"/>
      <c r="M711" s="314"/>
      <c r="N711" s="315"/>
      <c r="O711" s="316"/>
      <c r="P711" s="315"/>
      <c r="Q711" s="316"/>
      <c r="R711" s="315"/>
      <c r="S711" s="316"/>
      <c r="T711" s="315"/>
      <c r="U711" s="316"/>
      <c r="V711" s="452"/>
      <c r="W711" s="452"/>
      <c r="X711" s="452"/>
      <c r="Y711" s="452"/>
      <c r="Z711" s="452"/>
      <c r="AA711" s="452"/>
      <c r="AB711" s="452"/>
      <c r="AC711" s="452"/>
      <c r="AD711" s="311"/>
    </row>
    <row r="712" spans="1:30" ht="20.100000000000001" customHeight="1">
      <c r="A712" s="374" t="s">
        <v>4251</v>
      </c>
      <c r="B712" s="374" t="s">
        <v>728</v>
      </c>
      <c r="C712" s="358" t="s">
        <v>4343</v>
      </c>
      <c r="D712" s="374" t="s">
        <v>8255</v>
      </c>
      <c r="E712" s="497" t="s">
        <v>7329</v>
      </c>
      <c r="F712" s="443"/>
      <c r="G712" s="444"/>
      <c r="H712" s="443"/>
      <c r="I712" s="444"/>
      <c r="J712" s="443"/>
      <c r="K712" s="444"/>
      <c r="L712" s="443"/>
      <c r="M712" s="444"/>
      <c r="N712" s="471"/>
      <c r="O712" s="465"/>
      <c r="P712" s="471"/>
      <c r="Q712" s="465"/>
      <c r="R712" s="471"/>
      <c r="S712" s="465"/>
      <c r="T712" s="471"/>
      <c r="U712" s="465"/>
      <c r="V712" s="358" t="s">
        <v>7010</v>
      </c>
      <c r="W712" s="358" t="s">
        <v>7010</v>
      </c>
      <c r="X712" s="358" t="s">
        <v>7010</v>
      </c>
      <c r="Y712" s="358" t="s">
        <v>7010</v>
      </c>
      <c r="Z712" s="358" t="s">
        <v>7010</v>
      </c>
      <c r="AA712" s="358" t="s">
        <v>7010</v>
      </c>
      <c r="AB712" s="358" t="s">
        <v>7010</v>
      </c>
      <c r="AC712" s="358"/>
      <c r="AD712" s="374"/>
    </row>
    <row r="713" spans="1:30" ht="20.100000000000001" customHeight="1">
      <c r="A713" s="311"/>
      <c r="B713" s="311"/>
      <c r="C713" s="526"/>
      <c r="D713" s="311" t="s">
        <v>8352</v>
      </c>
      <c r="E713" s="526"/>
      <c r="F713" s="531"/>
      <c r="G713" s="314"/>
      <c r="H713" s="356"/>
      <c r="I713" s="314"/>
      <c r="J713" s="356"/>
      <c r="K713" s="314"/>
      <c r="L713" s="356"/>
      <c r="M713" s="314"/>
      <c r="N713" s="315"/>
      <c r="O713" s="316"/>
      <c r="P713" s="315"/>
      <c r="Q713" s="316"/>
      <c r="R713" s="315"/>
      <c r="S713" s="316"/>
      <c r="T713" s="315"/>
      <c r="U713" s="316"/>
      <c r="V713" s="526"/>
      <c r="W713" s="526"/>
      <c r="X713" s="526"/>
      <c r="Y713" s="526"/>
      <c r="Z713" s="526"/>
      <c r="AA713" s="526"/>
      <c r="AB713" s="526"/>
      <c r="AC713" s="526"/>
      <c r="AD713" s="311"/>
    </row>
    <row r="714" spans="1:30" ht="20.100000000000001" customHeight="1">
      <c r="A714" s="311"/>
      <c r="B714" s="311"/>
      <c r="C714" s="452"/>
      <c r="D714" s="311" t="s">
        <v>8353</v>
      </c>
      <c r="E714" s="452"/>
      <c r="F714" s="531"/>
      <c r="G714" s="314"/>
      <c r="H714" s="356"/>
      <c r="I714" s="314"/>
      <c r="J714" s="356"/>
      <c r="K714" s="314"/>
      <c r="L714" s="356"/>
      <c r="M714" s="314"/>
      <c r="N714" s="315"/>
      <c r="O714" s="316"/>
      <c r="P714" s="315"/>
      <c r="Q714" s="316"/>
      <c r="R714" s="315"/>
      <c r="S714" s="316"/>
      <c r="T714" s="315"/>
      <c r="U714" s="316"/>
      <c r="V714" s="452"/>
      <c r="W714" s="452"/>
      <c r="X714" s="452"/>
      <c r="Y714" s="452"/>
      <c r="Z714" s="452"/>
      <c r="AA714" s="452"/>
      <c r="AB714" s="452"/>
      <c r="AC714" s="452"/>
      <c r="AD714" s="311"/>
    </row>
    <row r="715" spans="1:30" ht="20.100000000000001" customHeight="1">
      <c r="A715" s="311"/>
      <c r="B715" s="311"/>
      <c r="C715" s="526"/>
      <c r="D715" s="311" t="s">
        <v>7318</v>
      </c>
      <c r="E715" s="526"/>
      <c r="F715" s="531"/>
      <c r="G715" s="314"/>
      <c r="H715" s="356"/>
      <c r="I715" s="314"/>
      <c r="J715" s="356"/>
      <c r="K715" s="314"/>
      <c r="L715" s="356"/>
      <c r="M715" s="314"/>
      <c r="N715" s="315"/>
      <c r="O715" s="316"/>
      <c r="P715" s="315"/>
      <c r="Q715" s="316"/>
      <c r="R715" s="315"/>
      <c r="S715" s="316"/>
      <c r="T715" s="315"/>
      <c r="U715" s="316"/>
      <c r="V715" s="526"/>
      <c r="W715" s="526"/>
      <c r="X715" s="526"/>
      <c r="Y715" s="526"/>
      <c r="Z715" s="526"/>
      <c r="AA715" s="526"/>
      <c r="AB715" s="526"/>
      <c r="AC715" s="526"/>
      <c r="AD715" s="311"/>
    </row>
    <row r="716" spans="1:30" ht="20.100000000000001" customHeight="1">
      <c r="A716" s="311"/>
      <c r="B716" s="311"/>
      <c r="C716" s="526"/>
      <c r="D716" s="311" t="s">
        <v>1885</v>
      </c>
      <c r="E716" s="526"/>
      <c r="F716" s="531"/>
      <c r="G716" s="314"/>
      <c r="H716" s="356"/>
      <c r="I716" s="314"/>
      <c r="J716" s="356"/>
      <c r="K716" s="314"/>
      <c r="L716" s="356"/>
      <c r="M716" s="314"/>
      <c r="N716" s="315"/>
      <c r="O716" s="316"/>
      <c r="P716" s="315"/>
      <c r="Q716" s="316"/>
      <c r="R716" s="315"/>
      <c r="S716" s="316"/>
      <c r="T716" s="315"/>
      <c r="U716" s="316"/>
      <c r="V716" s="526"/>
      <c r="W716" s="526"/>
      <c r="X716" s="526"/>
      <c r="Y716" s="526"/>
      <c r="Z716" s="526"/>
      <c r="AA716" s="526"/>
      <c r="AB716" s="526"/>
      <c r="AC716" s="526"/>
      <c r="AD716" s="311"/>
    </row>
    <row r="717" spans="1:30" ht="20.100000000000001" customHeight="1">
      <c r="A717" s="311"/>
      <c r="B717" s="311"/>
      <c r="C717" s="526"/>
      <c r="D717" s="311" t="s">
        <v>7205</v>
      </c>
      <c r="E717" s="526"/>
      <c r="F717" s="531"/>
      <c r="G717" s="314"/>
      <c r="H717" s="356"/>
      <c r="I717" s="314"/>
      <c r="J717" s="356"/>
      <c r="K717" s="314"/>
      <c r="L717" s="356"/>
      <c r="M717" s="314"/>
      <c r="N717" s="315"/>
      <c r="O717" s="316"/>
      <c r="P717" s="315"/>
      <c r="Q717" s="316"/>
      <c r="R717" s="315"/>
      <c r="S717" s="316"/>
      <c r="T717" s="315"/>
      <c r="U717" s="316"/>
      <c r="V717" s="526"/>
      <c r="W717" s="526"/>
      <c r="X717" s="526"/>
      <c r="Y717" s="526"/>
      <c r="Z717" s="526"/>
      <c r="AA717" s="526"/>
      <c r="AB717" s="526"/>
      <c r="AC717" s="526"/>
      <c r="AD717" s="311"/>
    </row>
    <row r="718" spans="1:30" ht="20.100000000000001" customHeight="1">
      <c r="A718" s="311"/>
      <c r="B718" s="311"/>
      <c r="C718" s="526"/>
      <c r="D718" s="311" t="s">
        <v>6738</v>
      </c>
      <c r="E718" s="526"/>
      <c r="F718" s="531"/>
      <c r="G718" s="314"/>
      <c r="H718" s="356"/>
      <c r="I718" s="314"/>
      <c r="J718" s="356"/>
      <c r="K718" s="314"/>
      <c r="L718" s="356"/>
      <c r="M718" s="314"/>
      <c r="N718" s="315"/>
      <c r="O718" s="316"/>
      <c r="P718" s="315"/>
      <c r="Q718" s="316"/>
      <c r="R718" s="315"/>
      <c r="S718" s="316"/>
      <c r="T718" s="315"/>
      <c r="U718" s="316"/>
      <c r="V718" s="526"/>
      <c r="W718" s="526"/>
      <c r="X718" s="526"/>
      <c r="Y718" s="526"/>
      <c r="Z718" s="526"/>
      <c r="AA718" s="526"/>
      <c r="AB718" s="526"/>
      <c r="AC718" s="526"/>
      <c r="AD718" s="311"/>
    </row>
    <row r="719" spans="1:30" ht="20.100000000000001" customHeight="1">
      <c r="A719" s="374" t="s">
        <v>4252</v>
      </c>
      <c r="B719" s="374" t="s">
        <v>729</v>
      </c>
      <c r="C719" s="358" t="s">
        <v>4343</v>
      </c>
      <c r="D719" s="374" t="s">
        <v>8255</v>
      </c>
      <c r="E719" s="497" t="s">
        <v>7329</v>
      </c>
      <c r="F719" s="443"/>
      <c r="G719" s="444"/>
      <c r="H719" s="443"/>
      <c r="I719" s="444"/>
      <c r="J719" s="443"/>
      <c r="K719" s="444"/>
      <c r="L719" s="443"/>
      <c r="M719" s="444"/>
      <c r="N719" s="471"/>
      <c r="O719" s="465"/>
      <c r="P719" s="471"/>
      <c r="Q719" s="465"/>
      <c r="R719" s="471"/>
      <c r="S719" s="465"/>
      <c r="T719" s="471"/>
      <c r="U719" s="465"/>
      <c r="V719" s="358" t="s">
        <v>7010</v>
      </c>
      <c r="W719" s="358" t="s">
        <v>7010</v>
      </c>
      <c r="X719" s="358" t="s">
        <v>7010</v>
      </c>
      <c r="Y719" s="358" t="s">
        <v>7010</v>
      </c>
      <c r="Z719" s="358" t="s">
        <v>7010</v>
      </c>
      <c r="AA719" s="358" t="s">
        <v>7010</v>
      </c>
      <c r="AB719" s="358" t="s">
        <v>7010</v>
      </c>
      <c r="AC719" s="358"/>
      <c r="AD719" s="374"/>
    </row>
    <row r="720" spans="1:30" ht="20.100000000000001" customHeight="1">
      <c r="A720" s="311"/>
      <c r="B720" s="311"/>
      <c r="C720" s="526"/>
      <c r="D720" s="311" t="s">
        <v>8352</v>
      </c>
      <c r="E720" s="526"/>
      <c r="F720" s="531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526"/>
      <c r="W720" s="526"/>
      <c r="X720" s="526"/>
      <c r="Y720" s="526"/>
      <c r="Z720" s="526"/>
      <c r="AA720" s="526"/>
      <c r="AB720" s="526"/>
      <c r="AC720" s="526"/>
      <c r="AD720" s="311"/>
    </row>
    <row r="721" spans="1:30" ht="20.100000000000001" customHeight="1">
      <c r="A721" s="311"/>
      <c r="B721" s="311"/>
      <c r="C721" s="526"/>
      <c r="D721" s="311" t="s">
        <v>8353</v>
      </c>
      <c r="E721" s="526"/>
      <c r="F721" s="531"/>
      <c r="G721" s="314"/>
      <c r="H721" s="356"/>
      <c r="I721" s="314"/>
      <c r="J721" s="356"/>
      <c r="K721" s="314"/>
      <c r="L721" s="356"/>
      <c r="M721" s="314"/>
      <c r="N721" s="315"/>
      <c r="O721" s="316"/>
      <c r="P721" s="315"/>
      <c r="Q721" s="316"/>
      <c r="R721" s="315"/>
      <c r="S721" s="316"/>
      <c r="T721" s="315"/>
      <c r="U721" s="316"/>
      <c r="V721" s="526"/>
      <c r="W721" s="526"/>
      <c r="X721" s="526"/>
      <c r="Y721" s="526"/>
      <c r="Z721" s="526"/>
      <c r="AA721" s="526"/>
      <c r="AB721" s="526"/>
      <c r="AC721" s="526"/>
      <c r="AD721" s="311"/>
    </row>
    <row r="722" spans="1:30" ht="20.100000000000001" customHeight="1">
      <c r="A722" s="311"/>
      <c r="B722" s="311"/>
      <c r="C722" s="452"/>
      <c r="D722" s="311" t="s">
        <v>7318</v>
      </c>
      <c r="E722" s="452"/>
      <c r="F722" s="531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/>
      <c r="Q722" s="316"/>
      <c r="R722" s="315"/>
      <c r="S722" s="316"/>
      <c r="T722" s="315"/>
      <c r="U722" s="316"/>
      <c r="V722" s="452"/>
      <c r="W722" s="452"/>
      <c r="X722" s="452"/>
      <c r="Y722" s="452"/>
      <c r="Z722" s="452"/>
      <c r="AA722" s="452"/>
      <c r="AB722" s="452"/>
      <c r="AC722" s="452"/>
      <c r="AD722" s="311"/>
    </row>
    <row r="723" spans="1:30" ht="20.100000000000001" customHeight="1">
      <c r="A723" s="311"/>
      <c r="B723" s="311"/>
      <c r="C723" s="526"/>
      <c r="D723" s="311" t="s">
        <v>1885</v>
      </c>
      <c r="E723" s="526"/>
      <c r="F723" s="531"/>
      <c r="G723" s="314"/>
      <c r="H723" s="356"/>
      <c r="I723" s="314"/>
      <c r="J723" s="356"/>
      <c r="K723" s="314"/>
      <c r="L723" s="356"/>
      <c r="M723" s="314"/>
      <c r="N723" s="315"/>
      <c r="O723" s="316"/>
      <c r="P723" s="315"/>
      <c r="Q723" s="316"/>
      <c r="R723" s="315"/>
      <c r="S723" s="316"/>
      <c r="T723" s="315"/>
      <c r="U723" s="316"/>
      <c r="V723" s="526"/>
      <c r="W723" s="526"/>
      <c r="X723" s="526"/>
      <c r="Y723" s="526"/>
      <c r="Z723" s="526"/>
      <c r="AA723" s="526"/>
      <c r="AB723" s="526"/>
      <c r="AC723" s="526"/>
      <c r="AD723" s="311"/>
    </row>
    <row r="724" spans="1:30" ht="20.100000000000001" customHeight="1">
      <c r="A724" s="311"/>
      <c r="B724" s="311"/>
      <c r="C724" s="526"/>
      <c r="D724" s="311" t="s">
        <v>7205</v>
      </c>
      <c r="E724" s="526"/>
      <c r="F724" s="531"/>
      <c r="G724" s="314"/>
      <c r="H724" s="356"/>
      <c r="I724" s="314"/>
      <c r="J724" s="356"/>
      <c r="K724" s="314"/>
      <c r="L724" s="356"/>
      <c r="M724" s="314"/>
      <c r="N724" s="315"/>
      <c r="O724" s="316"/>
      <c r="P724" s="315"/>
      <c r="Q724" s="316"/>
      <c r="R724" s="315"/>
      <c r="S724" s="316"/>
      <c r="T724" s="315"/>
      <c r="U724" s="316"/>
      <c r="V724" s="526"/>
      <c r="W724" s="526"/>
      <c r="X724" s="526"/>
      <c r="Y724" s="526"/>
      <c r="Z724" s="526"/>
      <c r="AA724" s="526"/>
      <c r="AB724" s="526"/>
      <c r="AC724" s="526"/>
      <c r="AD724" s="311"/>
    </row>
    <row r="725" spans="1:30" ht="20.100000000000001" customHeight="1">
      <c r="A725" s="311"/>
      <c r="B725" s="311"/>
      <c r="C725" s="452"/>
      <c r="D725" s="311" t="s">
        <v>6738</v>
      </c>
      <c r="E725" s="452"/>
      <c r="F725" s="531"/>
      <c r="G725" s="314"/>
      <c r="H725" s="356"/>
      <c r="I725" s="314"/>
      <c r="J725" s="356"/>
      <c r="K725" s="314"/>
      <c r="L725" s="356"/>
      <c r="M725" s="314"/>
      <c r="N725" s="315"/>
      <c r="O725" s="316"/>
      <c r="P725" s="315"/>
      <c r="Q725" s="316"/>
      <c r="R725" s="315"/>
      <c r="S725" s="316"/>
      <c r="T725" s="315"/>
      <c r="U725" s="316"/>
      <c r="V725" s="452"/>
      <c r="W725" s="452"/>
      <c r="X725" s="452"/>
      <c r="Y725" s="452"/>
      <c r="Z725" s="452"/>
      <c r="AA725" s="452"/>
      <c r="AB725" s="452"/>
      <c r="AC725" s="452"/>
      <c r="AD725" s="311"/>
    </row>
    <row r="726" spans="1:30" ht="20.100000000000001" customHeight="1">
      <c r="A726" s="374" t="s">
        <v>4253</v>
      </c>
      <c r="B726" s="374" t="s">
        <v>730</v>
      </c>
      <c r="C726" s="527" t="s">
        <v>4343</v>
      </c>
      <c r="D726" s="374" t="s">
        <v>8255</v>
      </c>
      <c r="E726" s="497" t="s">
        <v>7329</v>
      </c>
      <c r="F726" s="443"/>
      <c r="G726" s="444"/>
      <c r="H726" s="443"/>
      <c r="I726" s="444"/>
      <c r="J726" s="443"/>
      <c r="K726" s="444"/>
      <c r="L726" s="443"/>
      <c r="M726" s="444"/>
      <c r="N726" s="471"/>
      <c r="O726" s="465"/>
      <c r="P726" s="471"/>
      <c r="Q726" s="465"/>
      <c r="R726" s="471"/>
      <c r="S726" s="465"/>
      <c r="T726" s="471"/>
      <c r="U726" s="465"/>
      <c r="V726" s="527" t="s">
        <v>7010</v>
      </c>
      <c r="W726" s="527" t="s">
        <v>7010</v>
      </c>
      <c r="X726" s="527" t="s">
        <v>7010</v>
      </c>
      <c r="Y726" s="527" t="s">
        <v>7010</v>
      </c>
      <c r="Z726" s="527" t="s">
        <v>7010</v>
      </c>
      <c r="AA726" s="527" t="s">
        <v>7010</v>
      </c>
      <c r="AB726" s="527" t="s">
        <v>7010</v>
      </c>
      <c r="AC726" s="527"/>
      <c r="AD726" s="374"/>
    </row>
    <row r="727" spans="1:30" ht="20.100000000000001" customHeight="1">
      <c r="A727" s="311"/>
      <c r="B727" s="311"/>
      <c r="C727" s="526"/>
      <c r="D727" s="311" t="s">
        <v>8352</v>
      </c>
      <c r="E727" s="526"/>
      <c r="F727" s="531"/>
      <c r="G727" s="314"/>
      <c r="H727" s="356"/>
      <c r="I727" s="314"/>
      <c r="J727" s="356"/>
      <c r="K727" s="314"/>
      <c r="L727" s="356"/>
      <c r="M727" s="314"/>
      <c r="N727" s="315"/>
      <c r="O727" s="316"/>
      <c r="P727" s="315"/>
      <c r="Q727" s="316"/>
      <c r="R727" s="315"/>
      <c r="S727" s="316"/>
      <c r="T727" s="315"/>
      <c r="U727" s="316"/>
      <c r="V727" s="526"/>
      <c r="W727" s="526"/>
      <c r="X727" s="526"/>
      <c r="Y727" s="526"/>
      <c r="Z727" s="526"/>
      <c r="AA727" s="526"/>
      <c r="AB727" s="526"/>
      <c r="AC727" s="526"/>
      <c r="AD727" s="311"/>
    </row>
    <row r="728" spans="1:30" ht="20.100000000000001" customHeight="1">
      <c r="A728" s="311"/>
      <c r="B728" s="311"/>
      <c r="C728" s="526"/>
      <c r="D728" s="311" t="s">
        <v>8353</v>
      </c>
      <c r="E728" s="526"/>
      <c r="F728" s="531"/>
      <c r="G728" s="314"/>
      <c r="H728" s="356"/>
      <c r="I728" s="314"/>
      <c r="J728" s="356"/>
      <c r="K728" s="314"/>
      <c r="L728" s="356"/>
      <c r="M728" s="314"/>
      <c r="N728" s="315"/>
      <c r="O728" s="316"/>
      <c r="P728" s="315"/>
      <c r="Q728" s="316"/>
      <c r="R728" s="315"/>
      <c r="S728" s="316"/>
      <c r="T728" s="315"/>
      <c r="U728" s="316"/>
      <c r="V728" s="526"/>
      <c r="W728" s="526"/>
      <c r="X728" s="526"/>
      <c r="Y728" s="526"/>
      <c r="Z728" s="526"/>
      <c r="AA728" s="526"/>
      <c r="AB728" s="526"/>
      <c r="AC728" s="526"/>
      <c r="AD728" s="311"/>
    </row>
    <row r="729" spans="1:30" ht="20.100000000000001" customHeight="1">
      <c r="A729" s="311"/>
      <c r="B729" s="311"/>
      <c r="C729" s="526"/>
      <c r="D729" s="311" t="s">
        <v>7318</v>
      </c>
      <c r="E729" s="526"/>
      <c r="F729" s="531"/>
      <c r="G729" s="314"/>
      <c r="H729" s="356"/>
      <c r="I729" s="314"/>
      <c r="J729" s="356"/>
      <c r="K729" s="314"/>
      <c r="L729" s="356"/>
      <c r="M729" s="314"/>
      <c r="N729" s="315"/>
      <c r="O729" s="316"/>
      <c r="P729" s="315"/>
      <c r="Q729" s="316"/>
      <c r="R729" s="315"/>
      <c r="S729" s="316"/>
      <c r="T729" s="315"/>
      <c r="U729" s="316"/>
      <c r="V729" s="526"/>
      <c r="W729" s="526"/>
      <c r="X729" s="526"/>
      <c r="Y729" s="526"/>
      <c r="Z729" s="526"/>
      <c r="AA729" s="526"/>
      <c r="AB729" s="526"/>
      <c r="AC729" s="526"/>
      <c r="AD729" s="311"/>
    </row>
    <row r="730" spans="1:30" ht="20.100000000000001" customHeight="1">
      <c r="A730" s="311"/>
      <c r="B730" s="311"/>
      <c r="C730" s="526"/>
      <c r="D730" s="311" t="s">
        <v>1885</v>
      </c>
      <c r="E730" s="526"/>
      <c r="F730" s="531"/>
      <c r="G730" s="314"/>
      <c r="H730" s="356"/>
      <c r="I730" s="314"/>
      <c r="J730" s="356"/>
      <c r="K730" s="314"/>
      <c r="L730" s="356"/>
      <c r="M730" s="314"/>
      <c r="N730" s="315"/>
      <c r="O730" s="316"/>
      <c r="P730" s="315"/>
      <c r="Q730" s="316"/>
      <c r="R730" s="315"/>
      <c r="S730" s="316"/>
      <c r="T730" s="315"/>
      <c r="U730" s="316"/>
      <c r="V730" s="526"/>
      <c r="W730" s="526"/>
      <c r="X730" s="526"/>
      <c r="Y730" s="526"/>
      <c r="Z730" s="526"/>
      <c r="AA730" s="526"/>
      <c r="AB730" s="526"/>
      <c r="AC730" s="526"/>
      <c r="AD730" s="311"/>
    </row>
    <row r="731" spans="1:30" ht="20.100000000000001" customHeight="1">
      <c r="A731" s="311"/>
      <c r="B731" s="311"/>
      <c r="C731" s="526"/>
      <c r="D731" s="311" t="s">
        <v>7205</v>
      </c>
      <c r="E731" s="526"/>
      <c r="F731" s="531"/>
      <c r="G731" s="314"/>
      <c r="H731" s="356"/>
      <c r="I731" s="314"/>
      <c r="J731" s="356"/>
      <c r="K731" s="314"/>
      <c r="L731" s="356"/>
      <c r="M731" s="314"/>
      <c r="N731" s="315"/>
      <c r="O731" s="316"/>
      <c r="P731" s="315"/>
      <c r="Q731" s="316"/>
      <c r="R731" s="315"/>
      <c r="S731" s="316"/>
      <c r="T731" s="315"/>
      <c r="U731" s="316"/>
      <c r="V731" s="526"/>
      <c r="W731" s="526"/>
      <c r="X731" s="526"/>
      <c r="Y731" s="526"/>
      <c r="Z731" s="526"/>
      <c r="AA731" s="526"/>
      <c r="AB731" s="526"/>
      <c r="AC731" s="526"/>
      <c r="AD731" s="311"/>
    </row>
    <row r="732" spans="1:30" ht="20.100000000000001" customHeight="1">
      <c r="A732" s="311"/>
      <c r="B732" s="311"/>
      <c r="C732" s="526"/>
      <c r="D732" s="311" t="s">
        <v>6738</v>
      </c>
      <c r="E732" s="526"/>
      <c r="F732" s="531"/>
      <c r="G732" s="314"/>
      <c r="H732" s="356"/>
      <c r="I732" s="314"/>
      <c r="J732" s="356"/>
      <c r="K732" s="314"/>
      <c r="L732" s="356"/>
      <c r="M732" s="314"/>
      <c r="N732" s="315"/>
      <c r="O732" s="316"/>
      <c r="P732" s="315"/>
      <c r="Q732" s="316"/>
      <c r="R732" s="315"/>
      <c r="S732" s="316"/>
      <c r="T732" s="315"/>
      <c r="U732" s="316"/>
      <c r="V732" s="526"/>
      <c r="W732" s="526"/>
      <c r="X732" s="526"/>
      <c r="Y732" s="526"/>
      <c r="Z732" s="526"/>
      <c r="AA732" s="526"/>
      <c r="AB732" s="526"/>
      <c r="AC732" s="526"/>
      <c r="AD732" s="311"/>
    </row>
    <row r="733" spans="1:30" ht="20.100000000000001" customHeight="1">
      <c r="A733" s="374" t="s">
        <v>4254</v>
      </c>
      <c r="B733" s="374" t="s">
        <v>731</v>
      </c>
      <c r="C733" s="527" t="s">
        <v>4343</v>
      </c>
      <c r="D733" s="374" t="s">
        <v>8255</v>
      </c>
      <c r="E733" s="497" t="s">
        <v>7329</v>
      </c>
      <c r="F733" s="443"/>
      <c r="G733" s="444"/>
      <c r="H733" s="443"/>
      <c r="I733" s="444"/>
      <c r="J733" s="443"/>
      <c r="K733" s="444"/>
      <c r="L733" s="443"/>
      <c r="M733" s="444"/>
      <c r="N733" s="471"/>
      <c r="O733" s="465"/>
      <c r="P733" s="471"/>
      <c r="Q733" s="465"/>
      <c r="R733" s="471"/>
      <c r="S733" s="465"/>
      <c r="T733" s="471"/>
      <c r="U733" s="465"/>
      <c r="V733" s="527" t="s">
        <v>7010</v>
      </c>
      <c r="W733" s="527" t="s">
        <v>7010</v>
      </c>
      <c r="X733" s="527" t="s">
        <v>7010</v>
      </c>
      <c r="Y733" s="527" t="s">
        <v>7010</v>
      </c>
      <c r="Z733" s="527" t="s">
        <v>7010</v>
      </c>
      <c r="AA733" s="527" t="s">
        <v>7010</v>
      </c>
      <c r="AB733" s="527" t="s">
        <v>7010</v>
      </c>
      <c r="AC733" s="527"/>
      <c r="AD733" s="374"/>
    </row>
    <row r="734" spans="1:30" ht="20.100000000000001" customHeight="1">
      <c r="A734" s="311"/>
      <c r="B734" s="311"/>
      <c r="C734" s="526"/>
      <c r="D734" s="311" t="s">
        <v>8352</v>
      </c>
      <c r="E734" s="526"/>
      <c r="F734" s="531"/>
      <c r="G734" s="314"/>
      <c r="H734" s="356"/>
      <c r="I734" s="314"/>
      <c r="J734" s="356"/>
      <c r="K734" s="314"/>
      <c r="L734" s="356"/>
      <c r="M734" s="314"/>
      <c r="N734" s="315"/>
      <c r="O734" s="316"/>
      <c r="P734" s="315"/>
      <c r="Q734" s="316"/>
      <c r="R734" s="315"/>
      <c r="S734" s="316"/>
      <c r="T734" s="315"/>
      <c r="U734" s="316"/>
      <c r="V734" s="526"/>
      <c r="W734" s="526"/>
      <c r="X734" s="526"/>
      <c r="Y734" s="526"/>
      <c r="Z734" s="526"/>
      <c r="AA734" s="526"/>
      <c r="AB734" s="526"/>
      <c r="AC734" s="526"/>
      <c r="AD734" s="311"/>
    </row>
    <row r="735" spans="1:30" ht="20.100000000000001" customHeight="1">
      <c r="A735" s="311"/>
      <c r="B735" s="311"/>
      <c r="C735" s="526"/>
      <c r="D735" s="311" t="s">
        <v>8353</v>
      </c>
      <c r="E735" s="526"/>
      <c r="F735" s="531"/>
      <c r="G735" s="314"/>
      <c r="H735" s="356"/>
      <c r="I735" s="314"/>
      <c r="J735" s="356"/>
      <c r="K735" s="314"/>
      <c r="L735" s="356"/>
      <c r="M735" s="314"/>
      <c r="N735" s="315"/>
      <c r="O735" s="316"/>
      <c r="P735" s="315"/>
      <c r="Q735" s="316"/>
      <c r="R735" s="315"/>
      <c r="S735" s="316"/>
      <c r="T735" s="315"/>
      <c r="U735" s="316"/>
      <c r="V735" s="526"/>
      <c r="W735" s="526"/>
      <c r="X735" s="526"/>
      <c r="Y735" s="526"/>
      <c r="Z735" s="526"/>
      <c r="AA735" s="526"/>
      <c r="AB735" s="526"/>
      <c r="AC735" s="526"/>
      <c r="AD735" s="311"/>
    </row>
    <row r="736" spans="1:30" ht="20.100000000000001" customHeight="1">
      <c r="A736" s="311"/>
      <c r="B736" s="311"/>
      <c r="C736" s="526"/>
      <c r="D736" s="311" t="s">
        <v>7318</v>
      </c>
      <c r="E736" s="526"/>
      <c r="F736" s="531"/>
      <c r="G736" s="314"/>
      <c r="H736" s="356"/>
      <c r="I736" s="314"/>
      <c r="J736" s="356"/>
      <c r="K736" s="314"/>
      <c r="L736" s="356"/>
      <c r="M736" s="314"/>
      <c r="N736" s="315"/>
      <c r="O736" s="316"/>
      <c r="P736" s="315"/>
      <c r="Q736" s="316"/>
      <c r="R736" s="315"/>
      <c r="S736" s="316"/>
      <c r="T736" s="315"/>
      <c r="U736" s="316"/>
      <c r="V736" s="526"/>
      <c r="W736" s="526"/>
      <c r="X736" s="526"/>
      <c r="Y736" s="526"/>
      <c r="Z736" s="526"/>
      <c r="AA736" s="526"/>
      <c r="AB736" s="526"/>
      <c r="AC736" s="526"/>
      <c r="AD736" s="311"/>
    </row>
    <row r="737" spans="1:30" ht="20.100000000000001" customHeight="1">
      <c r="A737" s="311"/>
      <c r="B737" s="311"/>
      <c r="C737" s="452"/>
      <c r="D737" s="311" t="s">
        <v>1885</v>
      </c>
      <c r="E737" s="452"/>
      <c r="F737" s="531"/>
      <c r="G737" s="314"/>
      <c r="H737" s="356"/>
      <c r="I737" s="314"/>
      <c r="J737" s="356"/>
      <c r="K737" s="314"/>
      <c r="L737" s="356"/>
      <c r="M737" s="314"/>
      <c r="N737" s="315"/>
      <c r="O737" s="316"/>
      <c r="P737" s="315"/>
      <c r="Q737" s="316"/>
      <c r="R737" s="315"/>
      <c r="S737" s="316"/>
      <c r="T737" s="315"/>
      <c r="U737" s="316"/>
      <c r="V737" s="452"/>
      <c r="W737" s="452"/>
      <c r="X737" s="452"/>
      <c r="Y737" s="452"/>
      <c r="Z737" s="452"/>
      <c r="AA737" s="452"/>
      <c r="AB737" s="452"/>
      <c r="AC737" s="452"/>
      <c r="AD737" s="311"/>
    </row>
    <row r="738" spans="1:30" ht="20.100000000000001" customHeight="1">
      <c r="A738" s="311"/>
      <c r="B738" s="311"/>
      <c r="C738" s="526"/>
      <c r="D738" s="311" t="s">
        <v>7205</v>
      </c>
      <c r="E738" s="526"/>
      <c r="F738" s="531"/>
      <c r="G738" s="314"/>
      <c r="H738" s="356"/>
      <c r="I738" s="314"/>
      <c r="J738" s="356"/>
      <c r="K738" s="314"/>
      <c r="L738" s="356"/>
      <c r="M738" s="314"/>
      <c r="N738" s="315"/>
      <c r="O738" s="316"/>
      <c r="P738" s="315"/>
      <c r="Q738" s="316"/>
      <c r="R738" s="315"/>
      <c r="S738" s="316"/>
      <c r="T738" s="315"/>
      <c r="U738" s="316"/>
      <c r="V738" s="526"/>
      <c r="W738" s="526"/>
      <c r="X738" s="526"/>
      <c r="Y738" s="526"/>
      <c r="Z738" s="526"/>
      <c r="AA738" s="526"/>
      <c r="AB738" s="526"/>
      <c r="AC738" s="526"/>
      <c r="AD738" s="311"/>
    </row>
    <row r="739" spans="1:30" ht="20.100000000000001" customHeight="1">
      <c r="A739" s="311"/>
      <c r="B739" s="311"/>
      <c r="C739" s="526"/>
      <c r="D739" s="311" t="s">
        <v>6738</v>
      </c>
      <c r="E739" s="526"/>
      <c r="F739" s="531"/>
      <c r="G739" s="314"/>
      <c r="H739" s="356"/>
      <c r="I739" s="314"/>
      <c r="J739" s="356"/>
      <c r="K739" s="314"/>
      <c r="L739" s="356"/>
      <c r="M739" s="314"/>
      <c r="N739" s="315"/>
      <c r="O739" s="316"/>
      <c r="P739" s="315"/>
      <c r="Q739" s="316"/>
      <c r="R739" s="315"/>
      <c r="S739" s="316"/>
      <c r="T739" s="315"/>
      <c r="U739" s="316"/>
      <c r="V739" s="526"/>
      <c r="W739" s="526"/>
      <c r="X739" s="526"/>
      <c r="Y739" s="526"/>
      <c r="Z739" s="526"/>
      <c r="AA739" s="526"/>
      <c r="AB739" s="526"/>
      <c r="AC739" s="526"/>
      <c r="AD739" s="311"/>
    </row>
    <row r="740" spans="1:30" ht="20.100000000000001" customHeight="1">
      <c r="A740" s="374" t="s">
        <v>4255</v>
      </c>
      <c r="B740" s="374" t="s">
        <v>732</v>
      </c>
      <c r="C740" s="527" t="s">
        <v>4344</v>
      </c>
      <c r="D740" s="374"/>
      <c r="E740" s="527"/>
      <c r="F740" s="443"/>
      <c r="G740" s="444"/>
      <c r="H740" s="443"/>
      <c r="I740" s="444"/>
      <c r="J740" s="443"/>
      <c r="K740" s="444"/>
      <c r="L740" s="443"/>
      <c r="M740" s="444"/>
      <c r="N740" s="471"/>
      <c r="O740" s="465"/>
      <c r="P740" s="471"/>
      <c r="Q740" s="465"/>
      <c r="R740" s="471">
        <v>1</v>
      </c>
      <c r="S740" s="465">
        <v>99.980361351139038</v>
      </c>
      <c r="T740" s="471"/>
      <c r="U740" s="465"/>
      <c r="V740" s="527" t="s">
        <v>7010</v>
      </c>
      <c r="W740" s="527" t="s">
        <v>7010</v>
      </c>
      <c r="X740" s="527" t="s">
        <v>7010</v>
      </c>
      <c r="Y740" s="527" t="s">
        <v>7010</v>
      </c>
      <c r="Z740" s="527" t="s">
        <v>7010</v>
      </c>
      <c r="AA740" s="527" t="s">
        <v>7010</v>
      </c>
      <c r="AB740" s="527" t="s">
        <v>7010</v>
      </c>
      <c r="AC740" s="527"/>
      <c r="AD740" s="374"/>
    </row>
    <row r="741" spans="1:30" ht="20.100000000000001" customHeight="1">
      <c r="A741" s="374" t="s">
        <v>4256</v>
      </c>
      <c r="B741" s="374" t="s">
        <v>733</v>
      </c>
      <c r="C741" s="358" t="s">
        <v>8328</v>
      </c>
      <c r="D741" s="492" t="s">
        <v>1478</v>
      </c>
      <c r="E741" s="497" t="s">
        <v>7309</v>
      </c>
      <c r="F741" s="443">
        <v>3</v>
      </c>
      <c r="G741" s="444">
        <v>2.5862068965517242</v>
      </c>
      <c r="H741" s="443">
        <v>6</v>
      </c>
      <c r="I741" s="444">
        <v>5.2173913043478262</v>
      </c>
      <c r="J741" s="443">
        <v>6</v>
      </c>
      <c r="K741" s="444">
        <v>5.3097345132743365</v>
      </c>
      <c r="L741" s="443">
        <v>7</v>
      </c>
      <c r="M741" s="444">
        <v>6.6</v>
      </c>
      <c r="N741" s="471">
        <v>3</v>
      </c>
      <c r="O741" s="465">
        <v>2.8</v>
      </c>
      <c r="P741" s="471">
        <v>5</v>
      </c>
      <c r="Q741" s="465">
        <v>4.4247787610619467</v>
      </c>
      <c r="R741" s="471">
        <v>2</v>
      </c>
      <c r="S741" s="465">
        <v>1.8518518518518519</v>
      </c>
      <c r="T741" s="471"/>
      <c r="U741" s="465"/>
      <c r="V741" s="358" t="s">
        <v>7010</v>
      </c>
      <c r="W741" s="358" t="s">
        <v>7010</v>
      </c>
      <c r="X741" s="358" t="s">
        <v>7010</v>
      </c>
      <c r="Y741" s="358" t="s">
        <v>7010</v>
      </c>
      <c r="Z741" s="358" t="s">
        <v>7010</v>
      </c>
      <c r="AA741" s="358" t="s">
        <v>7010</v>
      </c>
      <c r="AB741" s="358" t="s">
        <v>7010</v>
      </c>
      <c r="AC741" s="358"/>
      <c r="AD741" s="374"/>
    </row>
    <row r="742" spans="1:30" ht="20.100000000000001" customHeight="1">
      <c r="A742" s="311"/>
      <c r="B742" s="311"/>
      <c r="C742" s="526"/>
      <c r="D742" s="120" t="s">
        <v>1479</v>
      </c>
      <c r="E742" s="526"/>
      <c r="F742" s="531">
        <v>2</v>
      </c>
      <c r="G742" s="314">
        <v>1.7241379310344827</v>
      </c>
      <c r="H742" s="356"/>
      <c r="I742" s="314"/>
      <c r="J742" s="356"/>
      <c r="K742" s="314"/>
      <c r="L742" s="356"/>
      <c r="M742" s="314"/>
      <c r="N742" s="315">
        <v>2</v>
      </c>
      <c r="O742" s="316">
        <v>1.9</v>
      </c>
      <c r="P742" s="315">
        <v>2</v>
      </c>
      <c r="Q742" s="316">
        <v>1.7699115044247788</v>
      </c>
      <c r="R742" s="315">
        <v>1</v>
      </c>
      <c r="S742" s="316">
        <v>0.92592592592592593</v>
      </c>
      <c r="T742" s="315"/>
      <c r="U742" s="316"/>
      <c r="V742" s="526"/>
      <c r="W742" s="526"/>
      <c r="X742" s="526"/>
      <c r="Y742" s="526"/>
      <c r="Z742" s="526"/>
      <c r="AA742" s="526"/>
      <c r="AB742" s="526"/>
      <c r="AC742" s="526"/>
      <c r="AD742" s="311"/>
    </row>
    <row r="743" spans="1:30" ht="20.100000000000001" customHeight="1">
      <c r="A743" s="311"/>
      <c r="B743" s="311"/>
      <c r="C743" s="526"/>
      <c r="D743" s="120" t="s">
        <v>1480</v>
      </c>
      <c r="E743" s="526"/>
      <c r="F743" s="531">
        <v>1</v>
      </c>
      <c r="G743" s="314">
        <v>0.86206896551724133</v>
      </c>
      <c r="H743" s="356"/>
      <c r="I743" s="314"/>
      <c r="J743" s="356"/>
      <c r="K743" s="314"/>
      <c r="L743" s="356"/>
      <c r="M743" s="314"/>
      <c r="N743" s="315"/>
      <c r="O743" s="316"/>
      <c r="P743" s="315"/>
      <c r="Q743" s="316"/>
      <c r="R743" s="315"/>
      <c r="S743" s="316"/>
      <c r="T743" s="315"/>
      <c r="U743" s="316"/>
      <c r="V743" s="526"/>
      <c r="W743" s="526"/>
      <c r="X743" s="526"/>
      <c r="Y743" s="526"/>
      <c r="Z743" s="526"/>
      <c r="AA743" s="526"/>
      <c r="AB743" s="526"/>
      <c r="AC743" s="526"/>
      <c r="AD743" s="311"/>
    </row>
    <row r="744" spans="1:30" ht="20.100000000000001" customHeight="1">
      <c r="A744" s="311"/>
      <c r="B744" s="311"/>
      <c r="C744" s="526"/>
      <c r="D744" s="120" t="s">
        <v>1481</v>
      </c>
      <c r="E744" s="526"/>
      <c r="F744" s="531"/>
      <c r="G744" s="314"/>
      <c r="H744" s="356"/>
      <c r="I744" s="314"/>
      <c r="J744" s="356"/>
      <c r="K744" s="314"/>
      <c r="L744" s="356"/>
      <c r="M744" s="314"/>
      <c r="N744" s="315"/>
      <c r="O744" s="316"/>
      <c r="P744" s="315"/>
      <c r="Q744" s="316"/>
      <c r="R744" s="315"/>
      <c r="S744" s="316"/>
      <c r="T744" s="315"/>
      <c r="U744" s="316"/>
      <c r="V744" s="526"/>
      <c r="W744" s="526"/>
      <c r="X744" s="526"/>
      <c r="Y744" s="526"/>
      <c r="Z744" s="526"/>
      <c r="AA744" s="526"/>
      <c r="AB744" s="526"/>
      <c r="AC744" s="526"/>
      <c r="AD744" s="311"/>
    </row>
    <row r="745" spans="1:30" ht="20.100000000000001" customHeight="1">
      <c r="A745" s="311"/>
      <c r="B745" s="311"/>
      <c r="C745" s="526"/>
      <c r="D745" s="120" t="s">
        <v>1482</v>
      </c>
      <c r="E745" s="526"/>
      <c r="F745" s="531">
        <v>1</v>
      </c>
      <c r="G745" s="314">
        <v>0.86206896551724133</v>
      </c>
      <c r="H745" s="356">
        <v>1</v>
      </c>
      <c r="I745" s="314">
        <v>0.86956521739130432</v>
      </c>
      <c r="J745" s="356"/>
      <c r="K745" s="314"/>
      <c r="L745" s="356"/>
      <c r="M745" s="314"/>
      <c r="N745" s="315"/>
      <c r="O745" s="316"/>
      <c r="P745" s="315"/>
      <c r="Q745" s="316"/>
      <c r="R745" s="315"/>
      <c r="S745" s="316"/>
      <c r="T745" s="315"/>
      <c r="U745" s="316"/>
      <c r="V745" s="526"/>
      <c r="W745" s="526"/>
      <c r="X745" s="526"/>
      <c r="Y745" s="526"/>
      <c r="Z745" s="526"/>
      <c r="AA745" s="526"/>
      <c r="AB745" s="526"/>
      <c r="AC745" s="526"/>
      <c r="AD745" s="311"/>
    </row>
    <row r="746" spans="1:30" ht="20.100000000000001" customHeight="1">
      <c r="A746" s="311"/>
      <c r="B746" s="311"/>
      <c r="C746" s="526"/>
      <c r="D746" s="120" t="s">
        <v>1483</v>
      </c>
      <c r="E746" s="526"/>
      <c r="F746" s="531"/>
      <c r="G746" s="314"/>
      <c r="H746" s="356"/>
      <c r="I746" s="314"/>
      <c r="J746" s="356"/>
      <c r="K746" s="314"/>
      <c r="L746" s="356"/>
      <c r="M746" s="314"/>
      <c r="N746" s="315"/>
      <c r="O746" s="316"/>
      <c r="P746" s="315"/>
      <c r="Q746" s="316"/>
      <c r="R746" s="315">
        <v>1</v>
      </c>
      <c r="S746" s="316">
        <v>0.92592592592592593</v>
      </c>
      <c r="T746" s="315"/>
      <c r="U746" s="316"/>
      <c r="V746" s="526"/>
      <c r="W746" s="526"/>
      <c r="X746" s="526"/>
      <c r="Y746" s="526"/>
      <c r="Z746" s="526"/>
      <c r="AA746" s="526"/>
      <c r="AB746" s="526"/>
      <c r="AC746" s="526"/>
      <c r="AD746" s="311"/>
    </row>
    <row r="747" spans="1:30" ht="20.100000000000001" customHeight="1">
      <c r="A747" s="311"/>
      <c r="B747" s="311"/>
      <c r="C747" s="526"/>
      <c r="D747" s="120" t="s">
        <v>1484</v>
      </c>
      <c r="E747" s="526"/>
      <c r="F747" s="531"/>
      <c r="G747" s="314"/>
      <c r="H747" s="356">
        <v>2</v>
      </c>
      <c r="I747" s="314">
        <v>1.7391304347826086</v>
      </c>
      <c r="J747" s="356"/>
      <c r="K747" s="314"/>
      <c r="L747" s="356">
        <v>2</v>
      </c>
      <c r="M747" s="314">
        <v>1.9</v>
      </c>
      <c r="N747" s="315">
        <v>1</v>
      </c>
      <c r="O747" s="316">
        <v>0.9</v>
      </c>
      <c r="P747" s="315">
        <v>1</v>
      </c>
      <c r="Q747" s="316">
        <v>0.88495575221238942</v>
      </c>
      <c r="R747" s="315"/>
      <c r="S747" s="316"/>
      <c r="T747" s="315"/>
      <c r="U747" s="316"/>
      <c r="V747" s="526"/>
      <c r="W747" s="526"/>
      <c r="X747" s="526"/>
      <c r="Y747" s="526"/>
      <c r="Z747" s="526"/>
      <c r="AA747" s="526"/>
      <c r="AB747" s="526"/>
      <c r="AC747" s="526"/>
      <c r="AD747" s="311"/>
    </row>
    <row r="748" spans="1:30" ht="20.100000000000001" customHeight="1">
      <c r="A748" s="311"/>
      <c r="B748" s="311"/>
      <c r="C748" s="452"/>
      <c r="D748" s="120" t="s">
        <v>1912</v>
      </c>
      <c r="E748" s="526"/>
      <c r="F748" s="531"/>
      <c r="G748" s="314"/>
      <c r="H748" s="356"/>
      <c r="I748" s="314"/>
      <c r="J748" s="356"/>
      <c r="K748" s="314"/>
      <c r="L748" s="356"/>
      <c r="M748" s="314"/>
      <c r="N748" s="315"/>
      <c r="O748" s="316"/>
      <c r="P748" s="315"/>
      <c r="Q748" s="316"/>
      <c r="R748" s="315"/>
      <c r="S748" s="316"/>
      <c r="T748" s="315"/>
      <c r="U748" s="316"/>
      <c r="V748" s="452"/>
      <c r="W748" s="452"/>
      <c r="X748" s="452"/>
      <c r="Y748" s="452"/>
      <c r="Z748" s="452"/>
      <c r="AA748" s="452"/>
      <c r="AB748" s="452"/>
      <c r="AC748" s="452"/>
      <c r="AD748" s="311"/>
    </row>
    <row r="749" spans="1:30" ht="20.100000000000001" customHeight="1">
      <c r="A749" s="311"/>
      <c r="B749" s="311"/>
      <c r="C749" s="526"/>
      <c r="D749" s="120" t="s">
        <v>7320</v>
      </c>
      <c r="E749" s="526"/>
      <c r="F749" s="531">
        <v>109</v>
      </c>
      <c r="G749" s="314">
        <v>93.965517241379317</v>
      </c>
      <c r="H749" s="356">
        <v>106</v>
      </c>
      <c r="I749" s="314">
        <v>92.173913043478265</v>
      </c>
      <c r="J749" s="356">
        <v>107</v>
      </c>
      <c r="K749" s="314">
        <v>94.690265486725664</v>
      </c>
      <c r="L749" s="356">
        <v>97</v>
      </c>
      <c r="M749" s="314">
        <v>91.5</v>
      </c>
      <c r="N749" s="315">
        <v>101</v>
      </c>
      <c r="O749" s="316">
        <v>94.4</v>
      </c>
      <c r="P749" s="315">
        <v>105</v>
      </c>
      <c r="Q749" s="316">
        <v>92.920353982300881</v>
      </c>
      <c r="R749" s="315">
        <v>104</v>
      </c>
      <c r="S749" s="316">
        <v>96.296296296296291</v>
      </c>
      <c r="T749" s="315"/>
      <c r="U749" s="316"/>
      <c r="V749" s="526"/>
      <c r="W749" s="526"/>
      <c r="X749" s="526"/>
      <c r="Y749" s="526"/>
      <c r="Z749" s="526"/>
      <c r="AA749" s="526"/>
      <c r="AB749" s="526"/>
      <c r="AC749" s="526"/>
      <c r="AD749" s="311"/>
    </row>
    <row r="750" spans="1:30" ht="20.100000000000001" customHeight="1">
      <c r="A750" s="311"/>
      <c r="B750" s="311"/>
      <c r="C750" s="526"/>
      <c r="D750" s="85" t="s">
        <v>1959</v>
      </c>
      <c r="E750" s="526"/>
      <c r="F750" s="531"/>
      <c r="G750" s="314"/>
      <c r="H750" s="356"/>
      <c r="I750" s="314"/>
      <c r="J750" s="356"/>
      <c r="K750" s="314"/>
      <c r="L750" s="356"/>
      <c r="M750" s="314"/>
      <c r="N750" s="315"/>
      <c r="O750" s="316"/>
      <c r="P750" s="315"/>
      <c r="Q750" s="316"/>
      <c r="R750" s="315"/>
      <c r="S750" s="316"/>
      <c r="T750" s="315"/>
      <c r="U750" s="316"/>
      <c r="V750" s="526"/>
      <c r="W750" s="526"/>
      <c r="X750" s="526"/>
      <c r="Y750" s="526"/>
      <c r="Z750" s="526"/>
      <c r="AA750" s="526"/>
      <c r="AB750" s="526"/>
      <c r="AC750" s="526"/>
      <c r="AD750" s="311"/>
    </row>
    <row r="751" spans="1:30" ht="20.100000000000001" customHeight="1">
      <c r="A751" s="311"/>
      <c r="B751" s="311"/>
      <c r="C751" s="526"/>
      <c r="D751" s="86" t="s">
        <v>1960</v>
      </c>
      <c r="E751" s="526"/>
      <c r="F751" s="531"/>
      <c r="G751" s="314"/>
      <c r="H751" s="356"/>
      <c r="I751" s="314"/>
      <c r="J751" s="356"/>
      <c r="K751" s="314"/>
      <c r="L751" s="356"/>
      <c r="M751" s="314"/>
      <c r="N751" s="315"/>
      <c r="O751" s="316"/>
      <c r="P751" s="315"/>
      <c r="Q751" s="316"/>
      <c r="R751" s="315"/>
      <c r="S751" s="316"/>
      <c r="T751" s="315"/>
      <c r="U751" s="316"/>
      <c r="V751" s="526"/>
      <c r="W751" s="526"/>
      <c r="X751" s="526"/>
      <c r="Y751" s="526"/>
      <c r="Z751" s="526"/>
      <c r="AA751" s="526"/>
      <c r="AB751" s="526"/>
      <c r="AC751" s="526"/>
      <c r="AD751" s="311"/>
    </row>
    <row r="752" spans="1:30" ht="20.100000000000001" customHeight="1">
      <c r="A752" s="374" t="s">
        <v>4257</v>
      </c>
      <c r="B752" s="374" t="s">
        <v>734</v>
      </c>
      <c r="C752" s="527" t="s">
        <v>8328</v>
      </c>
      <c r="D752" s="492" t="s">
        <v>1478</v>
      </c>
      <c r="E752" s="497" t="s">
        <v>7309</v>
      </c>
      <c r="F752" s="443">
        <v>1</v>
      </c>
      <c r="G752" s="444">
        <v>50</v>
      </c>
      <c r="H752" s="443">
        <v>1</v>
      </c>
      <c r="I752" s="444">
        <v>50</v>
      </c>
      <c r="J752" s="443"/>
      <c r="K752" s="444"/>
      <c r="L752" s="443"/>
      <c r="M752" s="444"/>
      <c r="N752" s="471">
        <v>1</v>
      </c>
      <c r="O752" s="465">
        <v>50</v>
      </c>
      <c r="P752" s="471"/>
      <c r="Q752" s="465"/>
      <c r="R752" s="471"/>
      <c r="S752" s="465"/>
      <c r="T752" s="471"/>
      <c r="U752" s="465"/>
      <c r="V752" s="527" t="s">
        <v>7010</v>
      </c>
      <c r="W752" s="527" t="s">
        <v>7010</v>
      </c>
      <c r="X752" s="527" t="s">
        <v>7010</v>
      </c>
      <c r="Y752" s="527" t="s">
        <v>7010</v>
      </c>
      <c r="Z752" s="527" t="s">
        <v>7010</v>
      </c>
      <c r="AA752" s="527" t="s">
        <v>7010</v>
      </c>
      <c r="AB752" s="527" t="s">
        <v>7010</v>
      </c>
      <c r="AC752" s="527"/>
      <c r="AD752" s="374"/>
    </row>
    <row r="753" spans="1:30" ht="20.100000000000001" customHeight="1">
      <c r="A753" s="311"/>
      <c r="B753" s="311"/>
      <c r="C753" s="526"/>
      <c r="D753" s="120" t="s">
        <v>1479</v>
      </c>
      <c r="E753" s="526"/>
      <c r="F753" s="531">
        <v>1</v>
      </c>
      <c r="G753" s="314">
        <v>50</v>
      </c>
      <c r="H753" s="356">
        <v>1</v>
      </c>
      <c r="I753" s="314">
        <v>50</v>
      </c>
      <c r="J753" s="356">
        <v>1</v>
      </c>
      <c r="K753" s="314">
        <v>100</v>
      </c>
      <c r="L753" s="356">
        <v>1</v>
      </c>
      <c r="M753" s="314">
        <v>100</v>
      </c>
      <c r="N753" s="315"/>
      <c r="O753" s="316"/>
      <c r="P753" s="315"/>
      <c r="Q753" s="316"/>
      <c r="R753" s="315">
        <v>2</v>
      </c>
      <c r="S753" s="316">
        <v>100</v>
      </c>
      <c r="T753" s="315"/>
      <c r="U753" s="316"/>
      <c r="V753" s="526"/>
      <c r="W753" s="526"/>
      <c r="X753" s="526"/>
      <c r="Y753" s="526"/>
      <c r="Z753" s="526"/>
      <c r="AA753" s="526"/>
      <c r="AB753" s="526"/>
      <c r="AC753" s="526"/>
      <c r="AD753" s="311"/>
    </row>
    <row r="754" spans="1:30" ht="20.100000000000001" customHeight="1">
      <c r="A754" s="311"/>
      <c r="B754" s="311"/>
      <c r="C754" s="526"/>
      <c r="D754" s="120" t="s">
        <v>1480</v>
      </c>
      <c r="E754" s="526"/>
      <c r="F754" s="531"/>
      <c r="G754" s="314"/>
      <c r="H754" s="356"/>
      <c r="I754" s="314"/>
      <c r="J754" s="356"/>
      <c r="K754" s="314"/>
      <c r="L754" s="356"/>
      <c r="M754" s="314"/>
      <c r="N754" s="315"/>
      <c r="O754" s="316"/>
      <c r="P754" s="315">
        <v>1</v>
      </c>
      <c r="Q754" s="316">
        <v>50</v>
      </c>
      <c r="R754" s="315"/>
      <c r="S754" s="316"/>
      <c r="T754" s="315"/>
      <c r="U754" s="316"/>
      <c r="V754" s="526"/>
      <c r="W754" s="526"/>
      <c r="X754" s="526"/>
      <c r="Y754" s="526"/>
      <c r="Z754" s="526"/>
      <c r="AA754" s="526"/>
      <c r="AB754" s="526"/>
      <c r="AC754" s="526"/>
      <c r="AD754" s="311"/>
    </row>
    <row r="755" spans="1:30" ht="20.100000000000001" customHeight="1">
      <c r="A755" s="311"/>
      <c r="B755" s="311"/>
      <c r="C755" s="526"/>
      <c r="D755" s="120" t="s">
        <v>1481</v>
      </c>
      <c r="E755" s="526"/>
      <c r="F755" s="531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315"/>
      <c r="U755" s="316"/>
      <c r="V755" s="526"/>
      <c r="W755" s="526"/>
      <c r="X755" s="526"/>
      <c r="Y755" s="526"/>
      <c r="Z755" s="526"/>
      <c r="AA755" s="526"/>
      <c r="AB755" s="526"/>
      <c r="AC755" s="526"/>
      <c r="AD755" s="311"/>
    </row>
    <row r="756" spans="1:30" ht="20.100000000000001" customHeight="1">
      <c r="A756" s="311"/>
      <c r="B756" s="311"/>
      <c r="C756" s="526"/>
      <c r="D756" s="120" t="s">
        <v>1482</v>
      </c>
      <c r="E756" s="526"/>
      <c r="F756" s="531"/>
      <c r="G756" s="314"/>
      <c r="H756" s="356"/>
      <c r="I756" s="314"/>
      <c r="J756" s="356"/>
      <c r="K756" s="314"/>
      <c r="L756" s="356"/>
      <c r="M756" s="314"/>
      <c r="N756" s="315"/>
      <c r="O756" s="316"/>
      <c r="P756" s="315"/>
      <c r="Q756" s="316"/>
      <c r="R756" s="315"/>
      <c r="S756" s="316"/>
      <c r="T756" s="315"/>
      <c r="U756" s="316"/>
      <c r="V756" s="526"/>
      <c r="W756" s="526"/>
      <c r="X756" s="526"/>
      <c r="Y756" s="526"/>
      <c r="Z756" s="526"/>
      <c r="AA756" s="526"/>
      <c r="AB756" s="526"/>
      <c r="AC756" s="526"/>
      <c r="AD756" s="311"/>
    </row>
    <row r="757" spans="1:30" ht="20.100000000000001" customHeight="1">
      <c r="A757" s="311"/>
      <c r="B757" s="311"/>
      <c r="C757" s="526"/>
      <c r="D757" s="120" t="s">
        <v>1483</v>
      </c>
      <c r="E757" s="526"/>
      <c r="F757" s="531"/>
      <c r="G757" s="314"/>
      <c r="H757" s="356"/>
      <c r="I757" s="314"/>
      <c r="J757" s="356"/>
      <c r="K757" s="314"/>
      <c r="L757" s="356"/>
      <c r="M757" s="314"/>
      <c r="N757" s="315">
        <v>1</v>
      </c>
      <c r="O757" s="316">
        <v>50</v>
      </c>
      <c r="P757" s="315">
        <v>1</v>
      </c>
      <c r="Q757" s="316">
        <v>50</v>
      </c>
      <c r="R757" s="315"/>
      <c r="S757" s="316"/>
      <c r="T757" s="315"/>
      <c r="U757" s="316"/>
      <c r="V757" s="526"/>
      <c r="W757" s="526"/>
      <c r="X757" s="526"/>
      <c r="Y757" s="526"/>
      <c r="Z757" s="526"/>
      <c r="AA757" s="526"/>
      <c r="AB757" s="526"/>
      <c r="AC757" s="526"/>
      <c r="AD757" s="311"/>
    </row>
    <row r="758" spans="1:30" ht="20.100000000000001" customHeight="1">
      <c r="A758" s="311"/>
      <c r="B758" s="311"/>
      <c r="C758" s="526"/>
      <c r="D758" s="120" t="s">
        <v>1484</v>
      </c>
      <c r="E758" s="526"/>
      <c r="F758" s="531"/>
      <c r="G758" s="314"/>
      <c r="H758" s="356"/>
      <c r="I758" s="314"/>
      <c r="J758" s="356"/>
      <c r="K758" s="314"/>
      <c r="L758" s="356"/>
      <c r="M758" s="314"/>
      <c r="N758" s="315"/>
      <c r="O758" s="316"/>
      <c r="P758" s="315"/>
      <c r="Q758" s="316"/>
      <c r="R758" s="315"/>
      <c r="S758" s="316"/>
      <c r="T758" s="315"/>
      <c r="U758" s="316"/>
      <c r="V758" s="526"/>
      <c r="W758" s="526"/>
      <c r="X758" s="526"/>
      <c r="Y758" s="526"/>
      <c r="Z758" s="526"/>
      <c r="AA758" s="526"/>
      <c r="AB758" s="526"/>
      <c r="AC758" s="526"/>
      <c r="AD758" s="311"/>
    </row>
    <row r="759" spans="1:30" ht="20.100000000000001" customHeight="1">
      <c r="A759" s="311"/>
      <c r="B759" s="311"/>
      <c r="C759" s="452"/>
      <c r="D759" s="120" t="s">
        <v>1912</v>
      </c>
      <c r="E759" s="452"/>
      <c r="F759" s="531"/>
      <c r="G759" s="314"/>
      <c r="H759" s="356"/>
      <c r="I759" s="314"/>
      <c r="J759" s="356"/>
      <c r="K759" s="314"/>
      <c r="L759" s="356"/>
      <c r="M759" s="314"/>
      <c r="N759" s="315"/>
      <c r="O759" s="316"/>
      <c r="P759" s="315"/>
      <c r="Q759" s="316"/>
      <c r="R759" s="315"/>
      <c r="S759" s="316"/>
      <c r="T759" s="315"/>
      <c r="U759" s="316"/>
      <c r="V759" s="452"/>
      <c r="W759" s="452"/>
      <c r="X759" s="452"/>
      <c r="Y759" s="452"/>
      <c r="Z759" s="452"/>
      <c r="AA759" s="452"/>
      <c r="AB759" s="452"/>
      <c r="AC759" s="452"/>
      <c r="AD759" s="311"/>
    </row>
    <row r="760" spans="1:30" ht="20.100000000000001" customHeight="1">
      <c r="A760" s="311"/>
      <c r="B760" s="311"/>
      <c r="C760" s="526"/>
      <c r="D760" s="120" t="s">
        <v>7320</v>
      </c>
      <c r="E760" s="526"/>
      <c r="F760" s="531"/>
      <c r="G760" s="314"/>
      <c r="H760" s="356"/>
      <c r="I760" s="314"/>
      <c r="J760" s="356"/>
      <c r="K760" s="314"/>
      <c r="L760" s="356"/>
      <c r="M760" s="314"/>
      <c r="N760" s="315"/>
      <c r="O760" s="316"/>
      <c r="P760" s="315"/>
      <c r="Q760" s="316"/>
      <c r="R760" s="315"/>
      <c r="S760" s="316"/>
      <c r="T760" s="315"/>
      <c r="U760" s="316"/>
      <c r="V760" s="526"/>
      <c r="W760" s="526"/>
      <c r="X760" s="526"/>
      <c r="Y760" s="526"/>
      <c r="Z760" s="526"/>
      <c r="AA760" s="526"/>
      <c r="AB760" s="526"/>
      <c r="AC760" s="526"/>
      <c r="AD760" s="311"/>
    </row>
    <row r="761" spans="1:30" ht="20.100000000000001" customHeight="1">
      <c r="A761" s="311"/>
      <c r="B761" s="311"/>
      <c r="C761" s="452"/>
      <c r="D761" s="85" t="s">
        <v>1959</v>
      </c>
      <c r="E761" s="526"/>
      <c r="F761" s="531"/>
      <c r="G761" s="314"/>
      <c r="H761" s="356"/>
      <c r="I761" s="314"/>
      <c r="J761" s="356"/>
      <c r="K761" s="314"/>
      <c r="L761" s="356"/>
      <c r="M761" s="314"/>
      <c r="N761" s="315"/>
      <c r="O761" s="316"/>
      <c r="P761" s="315"/>
      <c r="Q761" s="316"/>
      <c r="R761" s="315"/>
      <c r="S761" s="316"/>
      <c r="T761" s="315"/>
      <c r="U761" s="316"/>
      <c r="V761" s="452"/>
      <c r="W761" s="452"/>
      <c r="X761" s="452"/>
      <c r="Y761" s="452"/>
      <c r="Z761" s="452"/>
      <c r="AA761" s="452"/>
      <c r="AB761" s="452"/>
      <c r="AC761" s="452"/>
      <c r="AD761" s="311"/>
    </row>
    <row r="762" spans="1:30" ht="20.100000000000001" customHeight="1">
      <c r="A762" s="311"/>
      <c r="B762" s="311"/>
      <c r="C762" s="452"/>
      <c r="D762" s="86" t="s">
        <v>1960</v>
      </c>
      <c r="E762" s="526"/>
      <c r="F762" s="531"/>
      <c r="G762" s="314"/>
      <c r="H762" s="356"/>
      <c r="I762" s="314"/>
      <c r="J762" s="356"/>
      <c r="K762" s="314"/>
      <c r="L762" s="356"/>
      <c r="M762" s="314"/>
      <c r="N762" s="315"/>
      <c r="O762" s="316"/>
      <c r="P762" s="315"/>
      <c r="Q762" s="316"/>
      <c r="R762" s="315"/>
      <c r="S762" s="316"/>
      <c r="T762" s="315"/>
      <c r="U762" s="316"/>
      <c r="V762" s="452"/>
      <c r="W762" s="452"/>
      <c r="X762" s="452"/>
      <c r="Y762" s="452"/>
      <c r="Z762" s="452"/>
      <c r="AA762" s="452"/>
      <c r="AB762" s="452"/>
      <c r="AC762" s="452"/>
      <c r="AD762" s="311"/>
    </row>
    <row r="763" spans="1:30" ht="20.100000000000001" customHeight="1">
      <c r="A763" s="374" t="s">
        <v>4258</v>
      </c>
      <c r="B763" s="374" t="s">
        <v>735</v>
      </c>
      <c r="C763" s="358" t="s">
        <v>8328</v>
      </c>
      <c r="D763" s="492" t="s">
        <v>1478</v>
      </c>
      <c r="E763" s="497" t="s">
        <v>7309</v>
      </c>
      <c r="F763" s="443"/>
      <c r="G763" s="444"/>
      <c r="H763" s="443"/>
      <c r="I763" s="444"/>
      <c r="J763" s="443"/>
      <c r="K763" s="444"/>
      <c r="L763" s="443"/>
      <c r="M763" s="444"/>
      <c r="N763" s="471"/>
      <c r="O763" s="465"/>
      <c r="P763" s="471">
        <v>1</v>
      </c>
      <c r="Q763" s="465">
        <v>50</v>
      </c>
      <c r="R763" s="471"/>
      <c r="S763" s="465"/>
      <c r="T763" s="471"/>
      <c r="U763" s="465"/>
      <c r="V763" s="358" t="s">
        <v>7010</v>
      </c>
      <c r="W763" s="358" t="s">
        <v>7010</v>
      </c>
      <c r="X763" s="358" t="s">
        <v>7010</v>
      </c>
      <c r="Y763" s="358" t="s">
        <v>7010</v>
      </c>
      <c r="Z763" s="358" t="s">
        <v>7010</v>
      </c>
      <c r="AA763" s="358" t="s">
        <v>7010</v>
      </c>
      <c r="AB763" s="358" t="s">
        <v>7010</v>
      </c>
      <c r="AC763" s="358"/>
      <c r="AD763" s="374"/>
    </row>
    <row r="764" spans="1:30" ht="20.100000000000001" customHeight="1">
      <c r="A764" s="311"/>
      <c r="B764" s="311"/>
      <c r="C764" s="452"/>
      <c r="D764" s="120" t="s">
        <v>1479</v>
      </c>
      <c r="E764" s="452"/>
      <c r="F764" s="531"/>
      <c r="G764" s="314"/>
      <c r="H764" s="356"/>
      <c r="I764" s="314"/>
      <c r="J764" s="356"/>
      <c r="K764" s="314"/>
      <c r="L764" s="356"/>
      <c r="M764" s="314"/>
      <c r="N764" s="315"/>
      <c r="O764" s="316"/>
      <c r="P764" s="315"/>
      <c r="Q764" s="316"/>
      <c r="R764" s="315"/>
      <c r="S764" s="316"/>
      <c r="T764" s="315"/>
      <c r="U764" s="316"/>
      <c r="V764" s="452"/>
      <c r="W764" s="452"/>
      <c r="X764" s="452"/>
      <c r="Y764" s="452"/>
      <c r="Z764" s="452"/>
      <c r="AA764" s="452"/>
      <c r="AB764" s="452"/>
      <c r="AC764" s="452"/>
      <c r="AD764" s="311"/>
    </row>
    <row r="765" spans="1:30" ht="20.100000000000001" customHeight="1">
      <c r="A765" s="311"/>
      <c r="B765" s="311"/>
      <c r="C765" s="452"/>
      <c r="D765" s="120" t="s">
        <v>1480</v>
      </c>
      <c r="E765" s="526"/>
      <c r="F765" s="531">
        <v>1</v>
      </c>
      <c r="G765" s="314">
        <v>50</v>
      </c>
      <c r="H765" s="356">
        <v>1</v>
      </c>
      <c r="I765" s="314">
        <v>50</v>
      </c>
      <c r="J765" s="356">
        <v>1</v>
      </c>
      <c r="K765" s="314">
        <v>100</v>
      </c>
      <c r="L765" s="356">
        <v>1</v>
      </c>
      <c r="M765" s="314">
        <v>100</v>
      </c>
      <c r="N765" s="315">
        <v>1</v>
      </c>
      <c r="O765" s="316">
        <v>50</v>
      </c>
      <c r="P765" s="315"/>
      <c r="Q765" s="316"/>
      <c r="R765" s="315">
        <v>1</v>
      </c>
      <c r="S765" s="316">
        <v>50</v>
      </c>
      <c r="T765" s="315"/>
      <c r="U765" s="316"/>
      <c r="V765" s="452"/>
      <c r="W765" s="452"/>
      <c r="X765" s="452"/>
      <c r="Y765" s="452"/>
      <c r="Z765" s="452"/>
      <c r="AA765" s="452"/>
      <c r="AB765" s="452"/>
      <c r="AC765" s="452"/>
      <c r="AD765" s="311"/>
    </row>
    <row r="766" spans="1:30" ht="20.100000000000001" customHeight="1">
      <c r="A766" s="311"/>
      <c r="B766" s="311"/>
      <c r="C766" s="526"/>
      <c r="D766" s="120" t="s">
        <v>1481</v>
      </c>
      <c r="E766" s="526"/>
      <c r="F766" s="531"/>
      <c r="G766" s="314"/>
      <c r="H766" s="356"/>
      <c r="I766" s="314"/>
      <c r="J766" s="356"/>
      <c r="K766" s="314"/>
      <c r="L766" s="356"/>
      <c r="M766" s="314"/>
      <c r="N766" s="315"/>
      <c r="O766" s="316"/>
      <c r="P766" s="315"/>
      <c r="Q766" s="316"/>
      <c r="R766" s="315"/>
      <c r="S766" s="316"/>
      <c r="T766" s="315"/>
      <c r="U766" s="316"/>
      <c r="V766" s="526"/>
      <c r="W766" s="526"/>
      <c r="X766" s="526"/>
      <c r="Y766" s="526"/>
      <c r="Z766" s="526"/>
      <c r="AA766" s="526"/>
      <c r="AB766" s="526"/>
      <c r="AC766" s="526"/>
      <c r="AD766" s="311"/>
    </row>
    <row r="767" spans="1:30" ht="20.100000000000001" customHeight="1">
      <c r="A767" s="311"/>
      <c r="B767" s="311"/>
      <c r="C767" s="526"/>
      <c r="D767" s="120" t="s">
        <v>1482</v>
      </c>
      <c r="E767" s="526"/>
      <c r="F767" s="531"/>
      <c r="G767" s="314"/>
      <c r="H767" s="356"/>
      <c r="I767" s="314"/>
      <c r="J767" s="356"/>
      <c r="K767" s="314"/>
      <c r="L767" s="356"/>
      <c r="M767" s="314"/>
      <c r="N767" s="315">
        <v>1</v>
      </c>
      <c r="O767" s="316">
        <v>50</v>
      </c>
      <c r="P767" s="315">
        <v>1</v>
      </c>
      <c r="Q767" s="316">
        <v>50</v>
      </c>
      <c r="R767" s="315">
        <v>1</v>
      </c>
      <c r="S767" s="316">
        <v>50</v>
      </c>
      <c r="T767" s="315"/>
      <c r="U767" s="316"/>
      <c r="V767" s="526"/>
      <c r="W767" s="526"/>
      <c r="X767" s="526"/>
      <c r="Y767" s="526"/>
      <c r="Z767" s="526"/>
      <c r="AA767" s="526"/>
      <c r="AB767" s="526"/>
      <c r="AC767" s="526"/>
      <c r="AD767" s="311"/>
    </row>
    <row r="768" spans="1:30" ht="20.100000000000001" customHeight="1">
      <c r="A768" s="311"/>
      <c r="B768" s="311"/>
      <c r="C768" s="452"/>
      <c r="D768" s="120" t="s">
        <v>1483</v>
      </c>
      <c r="E768" s="452"/>
      <c r="F768" s="531">
        <v>1</v>
      </c>
      <c r="G768" s="314">
        <v>50</v>
      </c>
      <c r="H768" s="356">
        <v>1</v>
      </c>
      <c r="I768" s="314">
        <v>50</v>
      </c>
      <c r="J768" s="356"/>
      <c r="K768" s="314"/>
      <c r="L768" s="356"/>
      <c r="M768" s="314"/>
      <c r="N768" s="315"/>
      <c r="O768" s="316"/>
      <c r="P768" s="315"/>
      <c r="Q768" s="316"/>
      <c r="R768" s="315"/>
      <c r="S768" s="316"/>
      <c r="T768" s="315"/>
      <c r="U768" s="316"/>
      <c r="V768" s="452"/>
      <c r="W768" s="452"/>
      <c r="X768" s="452"/>
      <c r="Y768" s="452"/>
      <c r="Z768" s="452"/>
      <c r="AA768" s="452"/>
      <c r="AB768" s="452"/>
      <c r="AC768" s="452"/>
      <c r="AD768" s="311"/>
    </row>
    <row r="769" spans="1:30" ht="20.100000000000001" customHeight="1">
      <c r="A769" s="311"/>
      <c r="B769" s="311"/>
      <c r="C769" s="526"/>
      <c r="D769" s="120" t="s">
        <v>1484</v>
      </c>
      <c r="E769" s="526"/>
      <c r="F769" s="531"/>
      <c r="G769" s="314"/>
      <c r="H769" s="356"/>
      <c r="I769" s="314"/>
      <c r="J769" s="356"/>
      <c r="K769" s="314"/>
      <c r="L769" s="356"/>
      <c r="M769" s="314"/>
      <c r="N769" s="315"/>
      <c r="O769" s="316"/>
      <c r="P769" s="315"/>
      <c r="Q769" s="316"/>
      <c r="R769" s="315"/>
      <c r="S769" s="316"/>
      <c r="T769" s="315"/>
      <c r="U769" s="316"/>
      <c r="V769" s="526"/>
      <c r="W769" s="526"/>
      <c r="X769" s="526"/>
      <c r="Y769" s="526"/>
      <c r="Z769" s="526"/>
      <c r="AA769" s="526"/>
      <c r="AB769" s="526"/>
      <c r="AC769" s="526"/>
      <c r="AD769" s="311"/>
    </row>
    <row r="770" spans="1:30" ht="20.100000000000001" customHeight="1">
      <c r="A770" s="311"/>
      <c r="B770" s="311"/>
      <c r="C770" s="526"/>
      <c r="D770" s="120" t="s">
        <v>1912</v>
      </c>
      <c r="E770" s="526"/>
      <c r="F770" s="531"/>
      <c r="G770" s="314"/>
      <c r="H770" s="356"/>
      <c r="I770" s="314"/>
      <c r="J770" s="356"/>
      <c r="K770" s="314"/>
      <c r="L770" s="356"/>
      <c r="M770" s="314"/>
      <c r="N770" s="315"/>
      <c r="O770" s="316"/>
      <c r="P770" s="315"/>
      <c r="Q770" s="316"/>
      <c r="R770" s="315"/>
      <c r="S770" s="316"/>
      <c r="T770" s="315"/>
      <c r="U770" s="316"/>
      <c r="V770" s="526"/>
      <c r="W770" s="526"/>
      <c r="X770" s="526"/>
      <c r="Y770" s="526"/>
      <c r="Z770" s="526"/>
      <c r="AA770" s="526"/>
      <c r="AB770" s="526"/>
      <c r="AC770" s="526"/>
      <c r="AD770" s="311"/>
    </row>
    <row r="771" spans="1:30" ht="20.100000000000001" customHeight="1">
      <c r="A771" s="311"/>
      <c r="B771" s="311"/>
      <c r="C771" s="526"/>
      <c r="D771" s="120" t="s">
        <v>7320</v>
      </c>
      <c r="E771" s="526"/>
      <c r="F771" s="531"/>
      <c r="G771" s="314"/>
      <c r="H771" s="356"/>
      <c r="I771" s="314"/>
      <c r="J771" s="356"/>
      <c r="K771" s="314"/>
      <c r="L771" s="356"/>
      <c r="M771" s="314"/>
      <c r="N771" s="315"/>
      <c r="O771" s="316"/>
      <c r="P771" s="315"/>
      <c r="Q771" s="316"/>
      <c r="R771" s="315"/>
      <c r="S771" s="316"/>
      <c r="T771" s="315"/>
      <c r="U771" s="316"/>
      <c r="V771" s="526"/>
      <c r="W771" s="526"/>
      <c r="X771" s="526"/>
      <c r="Y771" s="526"/>
      <c r="Z771" s="526"/>
      <c r="AA771" s="526"/>
      <c r="AB771" s="526"/>
      <c r="AC771" s="526"/>
      <c r="AD771" s="311"/>
    </row>
    <row r="772" spans="1:30" ht="20.100000000000001" customHeight="1">
      <c r="A772" s="311"/>
      <c r="B772" s="311"/>
      <c r="C772" s="526"/>
      <c r="D772" s="85" t="s">
        <v>1959</v>
      </c>
      <c r="E772" s="526"/>
      <c r="F772" s="531"/>
      <c r="G772" s="314"/>
      <c r="H772" s="356"/>
      <c r="I772" s="314"/>
      <c r="J772" s="356"/>
      <c r="K772" s="314"/>
      <c r="L772" s="356"/>
      <c r="M772" s="314"/>
      <c r="N772" s="315"/>
      <c r="O772" s="316"/>
      <c r="P772" s="315"/>
      <c r="Q772" s="316"/>
      <c r="R772" s="315"/>
      <c r="S772" s="316"/>
      <c r="T772" s="315"/>
      <c r="U772" s="316"/>
      <c r="V772" s="526"/>
      <c r="W772" s="526"/>
      <c r="X772" s="526"/>
      <c r="Y772" s="526"/>
      <c r="Z772" s="526"/>
      <c r="AA772" s="526"/>
      <c r="AB772" s="526"/>
      <c r="AC772" s="526"/>
      <c r="AD772" s="311"/>
    </row>
    <row r="773" spans="1:30" ht="20.100000000000001" customHeight="1">
      <c r="A773" s="311"/>
      <c r="B773" s="311"/>
      <c r="C773" s="526"/>
      <c r="D773" s="86" t="s">
        <v>1960</v>
      </c>
      <c r="E773" s="526"/>
      <c r="F773" s="531"/>
      <c r="G773" s="314"/>
      <c r="H773" s="356"/>
      <c r="I773" s="314"/>
      <c r="J773" s="356"/>
      <c r="K773" s="314"/>
      <c r="L773" s="356"/>
      <c r="M773" s="314"/>
      <c r="N773" s="315"/>
      <c r="O773" s="316"/>
      <c r="P773" s="315"/>
      <c r="Q773" s="316"/>
      <c r="R773" s="315"/>
      <c r="S773" s="316"/>
      <c r="T773" s="315"/>
      <c r="U773" s="316"/>
      <c r="V773" s="526"/>
      <c r="W773" s="526"/>
      <c r="X773" s="526"/>
      <c r="Y773" s="526"/>
      <c r="Z773" s="526"/>
      <c r="AA773" s="526"/>
      <c r="AB773" s="526"/>
      <c r="AC773" s="526"/>
      <c r="AD773" s="311"/>
    </row>
    <row r="774" spans="1:30" ht="20.100000000000001" customHeight="1">
      <c r="A774" s="374" t="s">
        <v>4259</v>
      </c>
      <c r="B774" s="374" t="s">
        <v>736</v>
      </c>
      <c r="C774" s="358" t="s">
        <v>8328</v>
      </c>
      <c r="D774" s="492" t="s">
        <v>1478</v>
      </c>
      <c r="E774" s="497" t="s">
        <v>7309</v>
      </c>
      <c r="F774" s="443"/>
      <c r="G774" s="444"/>
      <c r="H774" s="443"/>
      <c r="I774" s="444"/>
      <c r="J774" s="443"/>
      <c r="K774" s="444"/>
      <c r="L774" s="443"/>
      <c r="M774" s="444"/>
      <c r="N774" s="471"/>
      <c r="O774" s="465"/>
      <c r="P774" s="471"/>
      <c r="Q774" s="465"/>
      <c r="R774" s="471"/>
      <c r="S774" s="465"/>
      <c r="T774" s="471"/>
      <c r="U774" s="465"/>
      <c r="V774" s="358" t="s">
        <v>7010</v>
      </c>
      <c r="W774" s="358" t="s">
        <v>7010</v>
      </c>
      <c r="X774" s="358" t="s">
        <v>7010</v>
      </c>
      <c r="Y774" s="358" t="s">
        <v>7010</v>
      </c>
      <c r="Z774" s="358" t="s">
        <v>7010</v>
      </c>
      <c r="AA774" s="358" t="s">
        <v>7010</v>
      </c>
      <c r="AB774" s="358" t="s">
        <v>7010</v>
      </c>
      <c r="AC774" s="358"/>
      <c r="AD774" s="374"/>
    </row>
    <row r="775" spans="1:30" ht="20.100000000000001" customHeight="1">
      <c r="A775" s="311"/>
      <c r="B775" s="311"/>
      <c r="C775" s="526"/>
      <c r="D775" s="120" t="s">
        <v>1479</v>
      </c>
      <c r="E775" s="526"/>
      <c r="F775" s="531"/>
      <c r="G775" s="314"/>
      <c r="H775" s="356"/>
      <c r="I775" s="314"/>
      <c r="J775" s="356"/>
      <c r="K775" s="314"/>
      <c r="L775" s="356"/>
      <c r="M775" s="314"/>
      <c r="N775" s="315"/>
      <c r="O775" s="316"/>
      <c r="P775" s="315"/>
      <c r="Q775" s="316"/>
      <c r="R775" s="315"/>
      <c r="S775" s="316"/>
      <c r="T775" s="315"/>
      <c r="U775" s="316"/>
      <c r="V775" s="526"/>
      <c r="W775" s="526"/>
      <c r="X775" s="526"/>
      <c r="Y775" s="526"/>
      <c r="Z775" s="526"/>
      <c r="AA775" s="526"/>
      <c r="AB775" s="526"/>
      <c r="AC775" s="526"/>
      <c r="AD775" s="311"/>
    </row>
    <row r="776" spans="1:30" ht="20.100000000000001" customHeight="1">
      <c r="A776" s="311"/>
      <c r="B776" s="311"/>
      <c r="C776" s="452"/>
      <c r="D776" s="120" t="s">
        <v>1480</v>
      </c>
      <c r="E776" s="452"/>
      <c r="F776" s="531"/>
      <c r="G776" s="314"/>
      <c r="H776" s="356"/>
      <c r="I776" s="314"/>
      <c r="J776" s="356"/>
      <c r="K776" s="314"/>
      <c r="L776" s="356"/>
      <c r="M776" s="314"/>
      <c r="N776" s="315">
        <v>1</v>
      </c>
      <c r="O776" s="316">
        <v>100</v>
      </c>
      <c r="P776" s="315">
        <v>1</v>
      </c>
      <c r="Q776" s="316">
        <v>100</v>
      </c>
      <c r="R776" s="315"/>
      <c r="S776" s="316"/>
      <c r="T776" s="315"/>
      <c r="U776" s="316"/>
      <c r="V776" s="452"/>
      <c r="W776" s="452"/>
      <c r="X776" s="452"/>
      <c r="Y776" s="452"/>
      <c r="Z776" s="452"/>
      <c r="AA776" s="452"/>
      <c r="AB776" s="452"/>
      <c r="AC776" s="452"/>
      <c r="AD776" s="311"/>
    </row>
    <row r="777" spans="1:30" ht="20.100000000000001" customHeight="1">
      <c r="A777" s="311"/>
      <c r="B777" s="311"/>
      <c r="C777" s="526"/>
      <c r="D777" s="120" t="s">
        <v>1481</v>
      </c>
      <c r="E777" s="526"/>
      <c r="F777" s="531"/>
      <c r="G777" s="314"/>
      <c r="H777" s="356"/>
      <c r="I777" s="314"/>
      <c r="J777" s="356"/>
      <c r="K777" s="314"/>
      <c r="L777" s="356"/>
      <c r="M777" s="314"/>
      <c r="N777" s="315"/>
      <c r="O777" s="316"/>
      <c r="P777" s="315"/>
      <c r="Q777" s="316"/>
      <c r="R777" s="315"/>
      <c r="S777" s="316"/>
      <c r="T777" s="315"/>
      <c r="U777" s="316"/>
      <c r="V777" s="526"/>
      <c r="W777" s="526"/>
      <c r="X777" s="526"/>
      <c r="Y777" s="526"/>
      <c r="Z777" s="526"/>
      <c r="AA777" s="526"/>
      <c r="AB777" s="526"/>
      <c r="AC777" s="526"/>
      <c r="AD777" s="311"/>
    </row>
    <row r="778" spans="1:30" ht="20.100000000000001" customHeight="1">
      <c r="A778" s="311"/>
      <c r="B778" s="311"/>
      <c r="C778" s="526"/>
      <c r="D778" s="120" t="s">
        <v>1482</v>
      </c>
      <c r="E778" s="526"/>
      <c r="F778" s="531"/>
      <c r="G778" s="314"/>
      <c r="H778" s="356"/>
      <c r="I778" s="314"/>
      <c r="J778" s="356"/>
      <c r="K778" s="314"/>
      <c r="L778" s="356"/>
      <c r="M778" s="314"/>
      <c r="N778" s="315"/>
      <c r="O778" s="316"/>
      <c r="P778" s="315"/>
      <c r="Q778" s="316"/>
      <c r="R778" s="315"/>
      <c r="S778" s="316"/>
      <c r="T778" s="315"/>
      <c r="U778" s="316"/>
      <c r="V778" s="526"/>
      <c r="W778" s="526"/>
      <c r="X778" s="526"/>
      <c r="Y778" s="526"/>
      <c r="Z778" s="526"/>
      <c r="AA778" s="526"/>
      <c r="AB778" s="526"/>
      <c r="AC778" s="526"/>
      <c r="AD778" s="311"/>
    </row>
    <row r="779" spans="1:30" ht="20.100000000000001" customHeight="1">
      <c r="A779" s="311"/>
      <c r="B779" s="311"/>
      <c r="C779" s="526"/>
      <c r="D779" s="120" t="s">
        <v>1483</v>
      </c>
      <c r="E779" s="526"/>
      <c r="F779" s="531"/>
      <c r="G779" s="314"/>
      <c r="H779" s="356"/>
      <c r="I779" s="314"/>
      <c r="J779" s="356"/>
      <c r="K779" s="314"/>
      <c r="L779" s="356"/>
      <c r="M779" s="314"/>
      <c r="N779" s="315"/>
      <c r="O779" s="316"/>
      <c r="P779" s="315"/>
      <c r="Q779" s="316"/>
      <c r="R779" s="315">
        <v>1</v>
      </c>
      <c r="S779" s="316">
        <v>100</v>
      </c>
      <c r="T779" s="315"/>
      <c r="U779" s="316"/>
      <c r="V779" s="526"/>
      <c r="W779" s="526"/>
      <c r="X779" s="526"/>
      <c r="Y779" s="526"/>
      <c r="Z779" s="526"/>
      <c r="AA779" s="526"/>
      <c r="AB779" s="526"/>
      <c r="AC779" s="526"/>
      <c r="AD779" s="311"/>
    </row>
    <row r="780" spans="1:30" ht="20.100000000000001" customHeight="1">
      <c r="A780" s="311"/>
      <c r="B780" s="311"/>
      <c r="C780" s="526"/>
      <c r="D780" s="120" t="s">
        <v>1484</v>
      </c>
      <c r="E780" s="526"/>
      <c r="F780" s="531"/>
      <c r="G780" s="314"/>
      <c r="H780" s="356"/>
      <c r="I780" s="314"/>
      <c r="J780" s="356"/>
      <c r="K780" s="314"/>
      <c r="L780" s="356"/>
      <c r="M780" s="314"/>
      <c r="N780" s="315"/>
      <c r="O780" s="316"/>
      <c r="P780" s="315"/>
      <c r="Q780" s="316"/>
      <c r="R780" s="315"/>
      <c r="S780" s="316"/>
      <c r="T780" s="315"/>
      <c r="U780" s="316"/>
      <c r="V780" s="526"/>
      <c r="W780" s="526"/>
      <c r="X780" s="526"/>
      <c r="Y780" s="526"/>
      <c r="Z780" s="526"/>
      <c r="AA780" s="526"/>
      <c r="AB780" s="526"/>
      <c r="AC780" s="526"/>
      <c r="AD780" s="311"/>
    </row>
    <row r="781" spans="1:30" ht="20.100000000000001" customHeight="1">
      <c r="A781" s="311"/>
      <c r="B781" s="311"/>
      <c r="C781" s="526"/>
      <c r="D781" s="120" t="s">
        <v>1912</v>
      </c>
      <c r="E781" s="526"/>
      <c r="F781" s="531"/>
      <c r="G781" s="314"/>
      <c r="H781" s="356"/>
      <c r="I781" s="314"/>
      <c r="J781" s="356"/>
      <c r="K781" s="314"/>
      <c r="L781" s="356"/>
      <c r="M781" s="314"/>
      <c r="N781" s="315"/>
      <c r="O781" s="316"/>
      <c r="P781" s="315"/>
      <c r="Q781" s="316"/>
      <c r="R781" s="315"/>
      <c r="S781" s="316"/>
      <c r="T781" s="315"/>
      <c r="U781" s="316"/>
      <c r="V781" s="526"/>
      <c r="W781" s="526"/>
      <c r="X781" s="526"/>
      <c r="Y781" s="526"/>
      <c r="Z781" s="526"/>
      <c r="AA781" s="526"/>
      <c r="AB781" s="526"/>
      <c r="AC781" s="526"/>
      <c r="AD781" s="311"/>
    </row>
    <row r="782" spans="1:30" ht="20.100000000000001" customHeight="1">
      <c r="A782" s="311"/>
      <c r="B782" s="311"/>
      <c r="C782" s="452"/>
      <c r="D782" s="120" t="s">
        <v>7320</v>
      </c>
      <c r="E782" s="452"/>
      <c r="F782" s="531"/>
      <c r="G782" s="314"/>
      <c r="H782" s="356"/>
      <c r="I782" s="314"/>
      <c r="J782" s="356"/>
      <c r="K782" s="314"/>
      <c r="L782" s="356"/>
      <c r="M782" s="314"/>
      <c r="N782" s="315"/>
      <c r="O782" s="316"/>
      <c r="P782" s="315"/>
      <c r="Q782" s="316"/>
      <c r="R782" s="315"/>
      <c r="S782" s="316"/>
      <c r="T782" s="315"/>
      <c r="U782" s="316"/>
      <c r="V782" s="452"/>
      <c r="W782" s="452"/>
      <c r="X782" s="452"/>
      <c r="Y782" s="452"/>
      <c r="Z782" s="452"/>
      <c r="AA782" s="452"/>
      <c r="AB782" s="452"/>
      <c r="AC782" s="452"/>
      <c r="AD782" s="311"/>
    </row>
    <row r="783" spans="1:30" ht="20.100000000000001" customHeight="1">
      <c r="A783" s="311"/>
      <c r="B783" s="311"/>
      <c r="C783" s="526"/>
      <c r="D783" s="85" t="s">
        <v>1959</v>
      </c>
      <c r="E783" s="526"/>
      <c r="F783" s="531"/>
      <c r="G783" s="314"/>
      <c r="H783" s="356"/>
      <c r="I783" s="314"/>
      <c r="J783" s="356"/>
      <c r="K783" s="314"/>
      <c r="L783" s="356"/>
      <c r="M783" s="314"/>
      <c r="N783" s="315"/>
      <c r="O783" s="316"/>
      <c r="P783" s="315"/>
      <c r="Q783" s="316"/>
      <c r="R783" s="315"/>
      <c r="S783" s="316"/>
      <c r="T783" s="315"/>
      <c r="U783" s="316"/>
      <c r="V783" s="526"/>
      <c r="W783" s="526"/>
      <c r="X783" s="526"/>
      <c r="Y783" s="526"/>
      <c r="Z783" s="526"/>
      <c r="AA783" s="526"/>
      <c r="AB783" s="526"/>
      <c r="AC783" s="526"/>
      <c r="AD783" s="311"/>
    </row>
    <row r="784" spans="1:30" ht="20.100000000000001" customHeight="1">
      <c r="A784" s="311"/>
      <c r="B784" s="311"/>
      <c r="C784" s="526"/>
      <c r="D784" s="86" t="s">
        <v>1960</v>
      </c>
      <c r="E784" s="526"/>
      <c r="F784" s="531"/>
      <c r="G784" s="314"/>
      <c r="H784" s="356"/>
      <c r="I784" s="314"/>
      <c r="J784" s="356"/>
      <c r="K784" s="314"/>
      <c r="L784" s="356"/>
      <c r="M784" s="314"/>
      <c r="N784" s="315"/>
      <c r="O784" s="316"/>
      <c r="P784" s="315"/>
      <c r="Q784" s="316"/>
      <c r="R784" s="315"/>
      <c r="S784" s="316"/>
      <c r="T784" s="315"/>
      <c r="U784" s="316"/>
      <c r="V784" s="526"/>
      <c r="W784" s="526"/>
      <c r="X784" s="526"/>
      <c r="Y784" s="526"/>
      <c r="Z784" s="526"/>
      <c r="AA784" s="526"/>
      <c r="AB784" s="526"/>
      <c r="AC784" s="526"/>
      <c r="AD784" s="311"/>
    </row>
    <row r="785" spans="1:30" ht="20.100000000000001" customHeight="1">
      <c r="A785" s="374" t="s">
        <v>4260</v>
      </c>
      <c r="B785" s="374" t="s">
        <v>737</v>
      </c>
      <c r="C785" s="358" t="s">
        <v>8328</v>
      </c>
      <c r="D785" s="492" t="s">
        <v>1478</v>
      </c>
      <c r="E785" s="497" t="s">
        <v>7309</v>
      </c>
      <c r="F785" s="443"/>
      <c r="G785" s="444"/>
      <c r="H785" s="443"/>
      <c r="I785" s="444"/>
      <c r="J785" s="443"/>
      <c r="K785" s="444"/>
      <c r="L785" s="443"/>
      <c r="M785" s="444"/>
      <c r="N785" s="471"/>
      <c r="O785" s="465"/>
      <c r="P785" s="471"/>
      <c r="Q785" s="465"/>
      <c r="R785" s="471"/>
      <c r="S785" s="465"/>
      <c r="T785" s="471"/>
      <c r="U785" s="465"/>
      <c r="V785" s="358" t="s">
        <v>7010</v>
      </c>
      <c r="W785" s="358" t="s">
        <v>7010</v>
      </c>
      <c r="X785" s="358" t="s">
        <v>7010</v>
      </c>
      <c r="Y785" s="358" t="s">
        <v>7010</v>
      </c>
      <c r="Z785" s="358" t="s">
        <v>7010</v>
      </c>
      <c r="AA785" s="358" t="s">
        <v>7010</v>
      </c>
      <c r="AB785" s="358" t="s">
        <v>7010</v>
      </c>
      <c r="AC785" s="358"/>
      <c r="AD785" s="374"/>
    </row>
    <row r="786" spans="1:30" ht="20.100000000000001" customHeight="1">
      <c r="A786" s="311"/>
      <c r="B786" s="311"/>
      <c r="C786" s="452"/>
      <c r="D786" s="120" t="s">
        <v>1479</v>
      </c>
      <c r="E786" s="452"/>
      <c r="F786" s="531"/>
      <c r="G786" s="314"/>
      <c r="H786" s="356"/>
      <c r="I786" s="314"/>
      <c r="J786" s="356"/>
      <c r="K786" s="314"/>
      <c r="L786" s="356"/>
      <c r="M786" s="314"/>
      <c r="N786" s="315">
        <v>1</v>
      </c>
      <c r="O786" s="316">
        <v>100</v>
      </c>
      <c r="P786" s="315">
        <v>1</v>
      </c>
      <c r="Q786" s="316">
        <v>100</v>
      </c>
      <c r="R786" s="315"/>
      <c r="S786" s="316"/>
      <c r="T786" s="315"/>
      <c r="U786" s="316"/>
      <c r="V786" s="452"/>
      <c r="W786" s="452"/>
      <c r="X786" s="452"/>
      <c r="Y786" s="452"/>
      <c r="Z786" s="452"/>
      <c r="AA786" s="452"/>
      <c r="AB786" s="452"/>
      <c r="AC786" s="452"/>
      <c r="AD786" s="311"/>
    </row>
    <row r="787" spans="1:30" ht="20.100000000000001" customHeight="1">
      <c r="A787" s="311"/>
      <c r="B787" s="311"/>
      <c r="C787" s="526"/>
      <c r="D787" s="120" t="s">
        <v>1480</v>
      </c>
      <c r="E787" s="526"/>
      <c r="F787" s="531"/>
      <c r="G787" s="314"/>
      <c r="H787" s="356"/>
      <c r="I787" s="314"/>
      <c r="J787" s="356"/>
      <c r="K787" s="314"/>
      <c r="L787" s="356"/>
      <c r="M787" s="314"/>
      <c r="N787" s="315"/>
      <c r="O787" s="316"/>
      <c r="P787" s="315"/>
      <c r="Q787" s="316"/>
      <c r="R787" s="315"/>
      <c r="S787" s="316"/>
      <c r="T787" s="315"/>
      <c r="U787" s="316"/>
      <c r="V787" s="526"/>
      <c r="W787" s="526"/>
      <c r="X787" s="526"/>
      <c r="Y787" s="526"/>
      <c r="Z787" s="526"/>
      <c r="AA787" s="526"/>
      <c r="AB787" s="526"/>
      <c r="AC787" s="526"/>
      <c r="AD787" s="311"/>
    </row>
    <row r="788" spans="1:30" ht="20.100000000000001" customHeight="1">
      <c r="A788" s="311"/>
      <c r="B788" s="311"/>
      <c r="C788" s="526"/>
      <c r="D788" s="120" t="s">
        <v>1481</v>
      </c>
      <c r="E788" s="526"/>
      <c r="F788" s="531"/>
      <c r="G788" s="314"/>
      <c r="H788" s="356"/>
      <c r="I788" s="314"/>
      <c r="J788" s="356"/>
      <c r="K788" s="314"/>
      <c r="L788" s="356"/>
      <c r="M788" s="314"/>
      <c r="N788" s="315"/>
      <c r="O788" s="316"/>
      <c r="P788" s="315"/>
      <c r="Q788" s="316"/>
      <c r="R788" s="315"/>
      <c r="S788" s="316"/>
      <c r="T788" s="315"/>
      <c r="U788" s="316"/>
      <c r="V788" s="526"/>
      <c r="W788" s="526"/>
      <c r="X788" s="526"/>
      <c r="Y788" s="526"/>
      <c r="Z788" s="526"/>
      <c r="AA788" s="526"/>
      <c r="AB788" s="526"/>
      <c r="AC788" s="526"/>
      <c r="AD788" s="311"/>
    </row>
    <row r="789" spans="1:30" ht="20.100000000000001" customHeight="1">
      <c r="A789" s="311"/>
      <c r="B789" s="311"/>
      <c r="C789" s="452"/>
      <c r="D789" s="120" t="s">
        <v>1482</v>
      </c>
      <c r="E789" s="452"/>
      <c r="F789" s="531"/>
      <c r="G789" s="314"/>
      <c r="H789" s="356"/>
      <c r="I789" s="314"/>
      <c r="J789" s="356"/>
      <c r="K789" s="314"/>
      <c r="L789" s="356"/>
      <c r="M789" s="314"/>
      <c r="N789" s="315"/>
      <c r="O789" s="316"/>
      <c r="P789" s="315"/>
      <c r="Q789" s="316"/>
      <c r="R789" s="315"/>
      <c r="S789" s="316"/>
      <c r="T789" s="315"/>
      <c r="U789" s="316"/>
      <c r="V789" s="452"/>
      <c r="W789" s="452"/>
      <c r="X789" s="452"/>
      <c r="Y789" s="452"/>
      <c r="Z789" s="452"/>
      <c r="AA789" s="452"/>
      <c r="AB789" s="452"/>
      <c r="AC789" s="452"/>
      <c r="AD789" s="311"/>
    </row>
    <row r="790" spans="1:30" ht="20.100000000000001" customHeight="1">
      <c r="A790" s="311"/>
      <c r="B790" s="311"/>
      <c r="C790" s="452"/>
      <c r="D790" s="120" t="s">
        <v>1483</v>
      </c>
      <c r="E790" s="452"/>
      <c r="F790" s="531"/>
      <c r="G790" s="314"/>
      <c r="H790" s="356"/>
      <c r="I790" s="314"/>
      <c r="J790" s="356"/>
      <c r="K790" s="314"/>
      <c r="L790" s="356"/>
      <c r="M790" s="314"/>
      <c r="N790" s="315"/>
      <c r="O790" s="316"/>
      <c r="P790" s="315"/>
      <c r="Q790" s="316"/>
      <c r="R790" s="315"/>
      <c r="S790" s="316"/>
      <c r="T790" s="315"/>
      <c r="U790" s="316"/>
      <c r="V790" s="452"/>
      <c r="W790" s="452"/>
      <c r="X790" s="452"/>
      <c r="Y790" s="452"/>
      <c r="Z790" s="452"/>
      <c r="AA790" s="452"/>
      <c r="AB790" s="452"/>
      <c r="AC790" s="452"/>
      <c r="AD790" s="311"/>
    </row>
    <row r="791" spans="1:30" ht="20.100000000000001" customHeight="1">
      <c r="A791" s="311"/>
      <c r="B791" s="311"/>
      <c r="C791" s="526"/>
      <c r="D791" s="120" t="s">
        <v>1484</v>
      </c>
      <c r="E791" s="526"/>
      <c r="F791" s="531"/>
      <c r="G791" s="314"/>
      <c r="H791" s="356"/>
      <c r="I791" s="314"/>
      <c r="J791" s="356"/>
      <c r="K791" s="314"/>
      <c r="L791" s="356"/>
      <c r="M791" s="314"/>
      <c r="N791" s="315"/>
      <c r="O791" s="316"/>
      <c r="P791" s="315"/>
      <c r="Q791" s="316"/>
      <c r="R791" s="315"/>
      <c r="S791" s="316"/>
      <c r="T791" s="315"/>
      <c r="U791" s="316"/>
      <c r="V791" s="526"/>
      <c r="W791" s="526"/>
      <c r="X791" s="526"/>
      <c r="Y791" s="526"/>
      <c r="Z791" s="526"/>
      <c r="AA791" s="526"/>
      <c r="AB791" s="526"/>
      <c r="AC791" s="526"/>
      <c r="AD791" s="311"/>
    </row>
    <row r="792" spans="1:30" ht="20.100000000000001" customHeight="1">
      <c r="A792" s="311"/>
      <c r="B792" s="311"/>
      <c r="C792" s="526"/>
      <c r="D792" s="120" t="s">
        <v>1912</v>
      </c>
      <c r="E792" s="526"/>
      <c r="F792" s="531"/>
      <c r="G792" s="314"/>
      <c r="H792" s="356"/>
      <c r="I792" s="314"/>
      <c r="J792" s="356"/>
      <c r="K792" s="314"/>
      <c r="L792" s="356"/>
      <c r="M792" s="314"/>
      <c r="N792" s="315"/>
      <c r="O792" s="316"/>
      <c r="P792" s="315"/>
      <c r="Q792" s="316"/>
      <c r="R792" s="315"/>
      <c r="S792" s="316"/>
      <c r="T792" s="315"/>
      <c r="U792" s="316"/>
      <c r="V792" s="526"/>
      <c r="W792" s="526"/>
      <c r="X792" s="526"/>
      <c r="Y792" s="526"/>
      <c r="Z792" s="526"/>
      <c r="AA792" s="526"/>
      <c r="AB792" s="526"/>
      <c r="AC792" s="526"/>
      <c r="AD792" s="311"/>
    </row>
    <row r="793" spans="1:30" ht="20.100000000000001" customHeight="1">
      <c r="A793" s="311"/>
      <c r="B793" s="311"/>
      <c r="C793" s="526"/>
      <c r="D793" s="120" t="s">
        <v>7320</v>
      </c>
      <c r="E793" s="526"/>
      <c r="F793" s="531"/>
      <c r="G793" s="314"/>
      <c r="H793" s="356"/>
      <c r="I793" s="314"/>
      <c r="J793" s="356"/>
      <c r="K793" s="314"/>
      <c r="L793" s="356"/>
      <c r="M793" s="314"/>
      <c r="N793" s="315"/>
      <c r="O793" s="316"/>
      <c r="P793" s="315"/>
      <c r="Q793" s="316"/>
      <c r="R793" s="315"/>
      <c r="S793" s="316"/>
      <c r="T793" s="315"/>
      <c r="U793" s="316"/>
      <c r="V793" s="526"/>
      <c r="W793" s="526"/>
      <c r="X793" s="526"/>
      <c r="Y793" s="526"/>
      <c r="Z793" s="526"/>
      <c r="AA793" s="526"/>
      <c r="AB793" s="526"/>
      <c r="AC793" s="526"/>
      <c r="AD793" s="311"/>
    </row>
    <row r="794" spans="1:30" ht="20.100000000000001" customHeight="1">
      <c r="A794" s="311"/>
      <c r="B794" s="311"/>
      <c r="C794" s="526"/>
      <c r="D794" s="85" t="s">
        <v>1959</v>
      </c>
      <c r="E794" s="526"/>
      <c r="F794" s="531"/>
      <c r="G794" s="314"/>
      <c r="H794" s="356"/>
      <c r="I794" s="314"/>
      <c r="J794" s="356"/>
      <c r="K794" s="314"/>
      <c r="L794" s="356"/>
      <c r="M794" s="314"/>
      <c r="N794" s="315"/>
      <c r="O794" s="316"/>
      <c r="P794" s="315"/>
      <c r="Q794" s="316"/>
      <c r="R794" s="315"/>
      <c r="S794" s="316"/>
      <c r="T794" s="315"/>
      <c r="U794" s="316"/>
      <c r="V794" s="526"/>
      <c r="W794" s="526"/>
      <c r="X794" s="526"/>
      <c r="Y794" s="526"/>
      <c r="Z794" s="526"/>
      <c r="AA794" s="526"/>
      <c r="AB794" s="526"/>
      <c r="AC794" s="526"/>
      <c r="AD794" s="311"/>
    </row>
    <row r="795" spans="1:30" ht="20.100000000000001" customHeight="1">
      <c r="A795" s="311"/>
      <c r="B795" s="311"/>
      <c r="C795" s="526"/>
      <c r="D795" s="86" t="s">
        <v>1960</v>
      </c>
      <c r="E795" s="526"/>
      <c r="F795" s="531"/>
      <c r="G795" s="314"/>
      <c r="H795" s="356"/>
      <c r="I795" s="314"/>
      <c r="J795" s="356"/>
      <c r="K795" s="314"/>
      <c r="L795" s="356"/>
      <c r="M795" s="314"/>
      <c r="N795" s="315"/>
      <c r="O795" s="316"/>
      <c r="P795" s="315"/>
      <c r="Q795" s="316"/>
      <c r="R795" s="315"/>
      <c r="S795" s="316"/>
      <c r="T795" s="315"/>
      <c r="U795" s="316"/>
      <c r="V795" s="526"/>
      <c r="W795" s="526"/>
      <c r="X795" s="526"/>
      <c r="Y795" s="526"/>
      <c r="Z795" s="526"/>
      <c r="AA795" s="526"/>
      <c r="AB795" s="526"/>
      <c r="AC795" s="526"/>
      <c r="AD795" s="311"/>
    </row>
    <row r="796" spans="1:30" ht="20.100000000000001" customHeight="1">
      <c r="A796" s="374" t="s">
        <v>4261</v>
      </c>
      <c r="B796" s="374" t="s">
        <v>738</v>
      </c>
      <c r="C796" s="358" t="s">
        <v>8328</v>
      </c>
      <c r="D796" s="492" t="s">
        <v>1478</v>
      </c>
      <c r="E796" s="497" t="s">
        <v>7309</v>
      </c>
      <c r="F796" s="443"/>
      <c r="G796" s="444"/>
      <c r="H796" s="443"/>
      <c r="I796" s="444"/>
      <c r="J796" s="443"/>
      <c r="K796" s="444"/>
      <c r="L796" s="443"/>
      <c r="M796" s="444"/>
      <c r="N796" s="471">
        <v>1</v>
      </c>
      <c r="O796" s="465">
        <v>100</v>
      </c>
      <c r="P796" s="471">
        <v>1</v>
      </c>
      <c r="Q796" s="465">
        <v>100</v>
      </c>
      <c r="R796" s="471"/>
      <c r="S796" s="465"/>
      <c r="T796" s="471"/>
      <c r="U796" s="465"/>
      <c r="V796" s="358" t="s">
        <v>7010</v>
      </c>
      <c r="W796" s="358" t="s">
        <v>7010</v>
      </c>
      <c r="X796" s="358" t="s">
        <v>7010</v>
      </c>
      <c r="Y796" s="358" t="s">
        <v>7010</v>
      </c>
      <c r="Z796" s="358" t="s">
        <v>7010</v>
      </c>
      <c r="AA796" s="358" t="s">
        <v>7010</v>
      </c>
      <c r="AB796" s="358" t="s">
        <v>7010</v>
      </c>
      <c r="AC796" s="358"/>
      <c r="AD796" s="374"/>
    </row>
    <row r="797" spans="1:30" ht="20.100000000000001" customHeight="1">
      <c r="A797" s="311"/>
      <c r="B797" s="311"/>
      <c r="C797" s="452"/>
      <c r="D797" s="120" t="s">
        <v>1479</v>
      </c>
      <c r="E797" s="452"/>
      <c r="F797" s="531"/>
      <c r="G797" s="314"/>
      <c r="H797" s="356"/>
      <c r="I797" s="314"/>
      <c r="J797" s="356"/>
      <c r="K797" s="314"/>
      <c r="L797" s="356"/>
      <c r="M797" s="314"/>
      <c r="N797" s="315"/>
      <c r="O797" s="316"/>
      <c r="P797" s="315"/>
      <c r="Q797" s="316"/>
      <c r="R797" s="315"/>
      <c r="S797" s="316"/>
      <c r="T797" s="315"/>
      <c r="U797" s="316"/>
      <c r="V797" s="452"/>
      <c r="W797" s="452"/>
      <c r="X797" s="452"/>
      <c r="Y797" s="452"/>
      <c r="Z797" s="452"/>
      <c r="AA797" s="452"/>
      <c r="AB797" s="452"/>
      <c r="AC797" s="452"/>
      <c r="AD797" s="311"/>
    </row>
    <row r="798" spans="1:30" ht="20.100000000000001" customHeight="1">
      <c r="A798" s="311"/>
      <c r="B798" s="311"/>
      <c r="C798" s="526"/>
      <c r="D798" s="120" t="s">
        <v>1480</v>
      </c>
      <c r="E798" s="526"/>
      <c r="F798" s="531"/>
      <c r="G798" s="314"/>
      <c r="H798" s="356"/>
      <c r="I798" s="314"/>
      <c r="J798" s="356"/>
      <c r="K798" s="314"/>
      <c r="L798" s="356"/>
      <c r="M798" s="314"/>
      <c r="N798" s="315"/>
      <c r="O798" s="316"/>
      <c r="P798" s="315"/>
      <c r="Q798" s="316"/>
      <c r="R798" s="315"/>
      <c r="S798" s="316"/>
      <c r="T798" s="315"/>
      <c r="U798" s="316"/>
      <c r="V798" s="526"/>
      <c r="W798" s="526"/>
      <c r="X798" s="526"/>
      <c r="Y798" s="526"/>
      <c r="Z798" s="526"/>
      <c r="AA798" s="526"/>
      <c r="AB798" s="526"/>
      <c r="AC798" s="526"/>
      <c r="AD798" s="311"/>
    </row>
    <row r="799" spans="1:30" ht="20.100000000000001" customHeight="1">
      <c r="A799" s="311"/>
      <c r="B799" s="311"/>
      <c r="C799" s="452"/>
      <c r="D799" s="120" t="s">
        <v>1481</v>
      </c>
      <c r="E799" s="452"/>
      <c r="F799" s="531"/>
      <c r="G799" s="314"/>
      <c r="H799" s="356"/>
      <c r="I799" s="314"/>
      <c r="J799" s="356"/>
      <c r="K799" s="314"/>
      <c r="L799" s="356"/>
      <c r="M799" s="314"/>
      <c r="N799" s="315"/>
      <c r="O799" s="316"/>
      <c r="P799" s="315"/>
      <c r="Q799" s="316"/>
      <c r="R799" s="315"/>
      <c r="S799" s="316"/>
      <c r="T799" s="315"/>
      <c r="U799" s="316"/>
      <c r="V799" s="452"/>
      <c r="W799" s="452"/>
      <c r="X799" s="452"/>
      <c r="Y799" s="452"/>
      <c r="Z799" s="452"/>
      <c r="AA799" s="452"/>
      <c r="AB799" s="452"/>
      <c r="AC799" s="452"/>
      <c r="AD799" s="311"/>
    </row>
    <row r="800" spans="1:30" ht="20.100000000000001" customHeight="1">
      <c r="A800" s="311"/>
      <c r="B800" s="311"/>
      <c r="C800" s="452"/>
      <c r="D800" s="120" t="s">
        <v>1482</v>
      </c>
      <c r="E800" s="452"/>
      <c r="F800" s="531"/>
      <c r="G800" s="314"/>
      <c r="H800" s="356"/>
      <c r="I800" s="314"/>
      <c r="J800" s="356"/>
      <c r="K800" s="314"/>
      <c r="L800" s="356"/>
      <c r="M800" s="314"/>
      <c r="N800" s="315"/>
      <c r="O800" s="316"/>
      <c r="P800" s="315"/>
      <c r="Q800" s="316"/>
      <c r="R800" s="315"/>
      <c r="S800" s="316"/>
      <c r="T800" s="315"/>
      <c r="U800" s="316"/>
      <c r="V800" s="452"/>
      <c r="W800" s="452"/>
      <c r="X800" s="452"/>
      <c r="Y800" s="452"/>
      <c r="Z800" s="452"/>
      <c r="AA800" s="452"/>
      <c r="AB800" s="452"/>
      <c r="AC800" s="452"/>
      <c r="AD800" s="311"/>
    </row>
    <row r="801" spans="1:30" ht="20.100000000000001" customHeight="1">
      <c r="A801" s="311"/>
      <c r="B801" s="311"/>
      <c r="C801" s="526"/>
      <c r="D801" s="120" t="s">
        <v>1483</v>
      </c>
      <c r="E801" s="526"/>
      <c r="F801" s="531"/>
      <c r="G801" s="314"/>
      <c r="H801" s="356"/>
      <c r="I801" s="314"/>
      <c r="J801" s="356"/>
      <c r="K801" s="314"/>
      <c r="L801" s="356"/>
      <c r="M801" s="314"/>
      <c r="N801" s="315"/>
      <c r="O801" s="316"/>
      <c r="P801" s="315"/>
      <c r="Q801" s="316"/>
      <c r="R801" s="315"/>
      <c r="S801" s="316"/>
      <c r="T801" s="315"/>
      <c r="U801" s="316"/>
      <c r="V801" s="526"/>
      <c r="W801" s="526"/>
      <c r="X801" s="526"/>
      <c r="Y801" s="526"/>
      <c r="Z801" s="526"/>
      <c r="AA801" s="526"/>
      <c r="AB801" s="526"/>
      <c r="AC801" s="526"/>
      <c r="AD801" s="311"/>
    </row>
    <row r="802" spans="1:30" ht="20.100000000000001" customHeight="1">
      <c r="A802" s="311"/>
      <c r="B802" s="311"/>
      <c r="C802" s="452"/>
      <c r="D802" s="120" t="s">
        <v>1484</v>
      </c>
      <c r="E802" s="452"/>
      <c r="F802" s="531"/>
      <c r="G802" s="314"/>
      <c r="H802" s="356"/>
      <c r="I802" s="314"/>
      <c r="J802" s="356"/>
      <c r="K802" s="314"/>
      <c r="L802" s="356"/>
      <c r="M802" s="314"/>
      <c r="N802" s="315"/>
      <c r="O802" s="316"/>
      <c r="P802" s="315"/>
      <c r="Q802" s="316"/>
      <c r="R802" s="315"/>
      <c r="S802" s="316"/>
      <c r="T802" s="315"/>
      <c r="U802" s="316"/>
      <c r="V802" s="452"/>
      <c r="W802" s="452"/>
      <c r="X802" s="452"/>
      <c r="Y802" s="452"/>
      <c r="Z802" s="452"/>
      <c r="AA802" s="452"/>
      <c r="AB802" s="452"/>
      <c r="AC802" s="452"/>
      <c r="AD802" s="311"/>
    </row>
    <row r="803" spans="1:30" ht="20.100000000000001" customHeight="1">
      <c r="A803" s="311"/>
      <c r="B803" s="311"/>
      <c r="C803" s="452"/>
      <c r="D803" s="120" t="s">
        <v>1912</v>
      </c>
      <c r="E803" s="526"/>
      <c r="F803" s="531"/>
      <c r="G803" s="314"/>
      <c r="H803" s="356"/>
      <c r="I803" s="314"/>
      <c r="J803" s="356"/>
      <c r="K803" s="314"/>
      <c r="L803" s="356"/>
      <c r="M803" s="314"/>
      <c r="N803" s="315"/>
      <c r="O803" s="316"/>
      <c r="P803" s="315"/>
      <c r="Q803" s="316"/>
      <c r="R803" s="315"/>
      <c r="S803" s="316"/>
      <c r="T803" s="315"/>
      <c r="U803" s="316"/>
      <c r="V803" s="452"/>
      <c r="W803" s="452"/>
      <c r="X803" s="452"/>
      <c r="Y803" s="452"/>
      <c r="Z803" s="452"/>
      <c r="AA803" s="452"/>
      <c r="AB803" s="452"/>
      <c r="AC803" s="452"/>
      <c r="AD803" s="311"/>
    </row>
    <row r="804" spans="1:30" ht="20.100000000000001" customHeight="1">
      <c r="A804" s="311"/>
      <c r="B804" s="311"/>
      <c r="C804" s="526"/>
      <c r="D804" s="120" t="s">
        <v>7320</v>
      </c>
      <c r="E804" s="526"/>
      <c r="F804" s="531"/>
      <c r="G804" s="314"/>
      <c r="H804" s="356"/>
      <c r="I804" s="314"/>
      <c r="J804" s="356"/>
      <c r="K804" s="314"/>
      <c r="L804" s="356"/>
      <c r="M804" s="314"/>
      <c r="N804" s="315"/>
      <c r="O804" s="316"/>
      <c r="P804" s="315"/>
      <c r="Q804" s="316"/>
      <c r="R804" s="315"/>
      <c r="S804" s="316"/>
      <c r="T804" s="315"/>
      <c r="U804" s="316"/>
      <c r="V804" s="526"/>
      <c r="W804" s="526"/>
      <c r="X804" s="526"/>
      <c r="Y804" s="526"/>
      <c r="Z804" s="526"/>
      <c r="AA804" s="526"/>
      <c r="AB804" s="526"/>
      <c r="AC804" s="526"/>
      <c r="AD804" s="311"/>
    </row>
    <row r="805" spans="1:30" ht="20.100000000000001" customHeight="1">
      <c r="A805" s="311"/>
      <c r="B805" s="311"/>
      <c r="C805" s="526"/>
      <c r="D805" s="85" t="s">
        <v>1959</v>
      </c>
      <c r="E805" s="526"/>
      <c r="F805" s="531"/>
      <c r="G805" s="314"/>
      <c r="H805" s="356"/>
      <c r="I805" s="314"/>
      <c r="J805" s="356"/>
      <c r="K805" s="314"/>
      <c r="L805" s="356"/>
      <c r="M805" s="314"/>
      <c r="N805" s="315"/>
      <c r="O805" s="316"/>
      <c r="P805" s="315"/>
      <c r="Q805" s="316"/>
      <c r="R805" s="315"/>
      <c r="S805" s="316"/>
      <c r="T805" s="315"/>
      <c r="U805" s="316"/>
      <c r="V805" s="526"/>
      <c r="W805" s="526"/>
      <c r="X805" s="526"/>
      <c r="Y805" s="526"/>
      <c r="Z805" s="526"/>
      <c r="AA805" s="526"/>
      <c r="AB805" s="526"/>
      <c r="AC805" s="526"/>
      <c r="AD805" s="311"/>
    </row>
    <row r="806" spans="1:30" ht="20.100000000000001" customHeight="1">
      <c r="A806" s="311"/>
      <c r="B806" s="311"/>
      <c r="C806" s="452"/>
      <c r="D806" s="86" t="s">
        <v>1960</v>
      </c>
      <c r="E806" s="452"/>
      <c r="F806" s="531"/>
      <c r="G806" s="314"/>
      <c r="H806" s="356"/>
      <c r="I806" s="314"/>
      <c r="J806" s="356"/>
      <c r="K806" s="314"/>
      <c r="L806" s="356"/>
      <c r="M806" s="314"/>
      <c r="N806" s="315"/>
      <c r="O806" s="316"/>
      <c r="P806" s="315"/>
      <c r="Q806" s="316"/>
      <c r="R806" s="315"/>
      <c r="S806" s="316"/>
      <c r="T806" s="315"/>
      <c r="U806" s="316"/>
      <c r="V806" s="452"/>
      <c r="W806" s="452"/>
      <c r="X806" s="452"/>
      <c r="Y806" s="452"/>
      <c r="Z806" s="452"/>
      <c r="AA806" s="452"/>
      <c r="AB806" s="452"/>
      <c r="AC806" s="452"/>
      <c r="AD806" s="311"/>
    </row>
    <row r="807" spans="1:30" ht="20.100000000000001" customHeight="1">
      <c r="A807" s="374" t="s">
        <v>4262</v>
      </c>
      <c r="B807" s="374" t="s">
        <v>739</v>
      </c>
      <c r="C807" s="358" t="s">
        <v>8328</v>
      </c>
      <c r="D807" s="492" t="s">
        <v>1478</v>
      </c>
      <c r="E807" s="497" t="s">
        <v>7309</v>
      </c>
      <c r="F807" s="443"/>
      <c r="G807" s="444"/>
      <c r="H807" s="443"/>
      <c r="I807" s="444"/>
      <c r="J807" s="443"/>
      <c r="K807" s="444"/>
      <c r="L807" s="443"/>
      <c r="M807" s="444"/>
      <c r="N807" s="471"/>
      <c r="O807" s="465"/>
      <c r="P807" s="471"/>
      <c r="Q807" s="465"/>
      <c r="R807" s="471"/>
      <c r="S807" s="465"/>
      <c r="T807" s="471"/>
      <c r="U807" s="465"/>
      <c r="V807" s="358" t="s">
        <v>7010</v>
      </c>
      <c r="W807" s="358" t="s">
        <v>7010</v>
      </c>
      <c r="X807" s="358" t="s">
        <v>7010</v>
      </c>
      <c r="Y807" s="358" t="s">
        <v>7010</v>
      </c>
      <c r="Z807" s="358" t="s">
        <v>7010</v>
      </c>
      <c r="AA807" s="358" t="s">
        <v>7010</v>
      </c>
      <c r="AB807" s="358" t="s">
        <v>7010</v>
      </c>
      <c r="AC807" s="358"/>
      <c r="AD807" s="374"/>
    </row>
    <row r="808" spans="1:30" ht="20.100000000000001" customHeight="1">
      <c r="A808" s="311"/>
      <c r="B808" s="311"/>
      <c r="C808" s="526"/>
      <c r="D808" s="120" t="s">
        <v>1479</v>
      </c>
      <c r="E808" s="526"/>
      <c r="F808" s="531"/>
      <c r="G808" s="314"/>
      <c r="H808" s="356"/>
      <c r="I808" s="314"/>
      <c r="J808" s="356"/>
      <c r="K808" s="314"/>
      <c r="L808" s="356"/>
      <c r="M808" s="314"/>
      <c r="N808" s="315"/>
      <c r="O808" s="316"/>
      <c r="P808" s="315"/>
      <c r="Q808" s="316"/>
      <c r="R808" s="315"/>
      <c r="S808" s="316"/>
      <c r="T808" s="315"/>
      <c r="U808" s="316"/>
      <c r="V808" s="526"/>
      <c r="W808" s="526"/>
      <c r="X808" s="526"/>
      <c r="Y808" s="526"/>
      <c r="Z808" s="526"/>
      <c r="AA808" s="526"/>
      <c r="AB808" s="526"/>
      <c r="AC808" s="526"/>
      <c r="AD808" s="311"/>
    </row>
    <row r="809" spans="1:30" ht="20.100000000000001" customHeight="1">
      <c r="A809" s="311"/>
      <c r="B809" s="311"/>
      <c r="C809" s="526"/>
      <c r="D809" s="120" t="s">
        <v>1480</v>
      </c>
      <c r="E809" s="526"/>
      <c r="F809" s="531"/>
      <c r="G809" s="314"/>
      <c r="H809" s="356"/>
      <c r="I809" s="314"/>
      <c r="J809" s="356"/>
      <c r="K809" s="314"/>
      <c r="L809" s="356"/>
      <c r="M809" s="314"/>
      <c r="N809" s="315"/>
      <c r="O809" s="316"/>
      <c r="P809" s="315"/>
      <c r="Q809" s="316"/>
      <c r="R809" s="315"/>
      <c r="S809" s="316"/>
      <c r="T809" s="315"/>
      <c r="U809" s="316"/>
      <c r="V809" s="526"/>
      <c r="W809" s="526"/>
      <c r="X809" s="526"/>
      <c r="Y809" s="526"/>
      <c r="Z809" s="526"/>
      <c r="AA809" s="526"/>
      <c r="AB809" s="526"/>
      <c r="AC809" s="526"/>
      <c r="AD809" s="311"/>
    </row>
    <row r="810" spans="1:30" ht="20.100000000000001" customHeight="1">
      <c r="A810" s="311"/>
      <c r="B810" s="311"/>
      <c r="C810" s="526"/>
      <c r="D810" s="120" t="s">
        <v>1481</v>
      </c>
      <c r="E810" s="526"/>
      <c r="F810" s="531"/>
      <c r="G810" s="314"/>
      <c r="H810" s="356"/>
      <c r="I810" s="314"/>
      <c r="J810" s="356"/>
      <c r="K810" s="314"/>
      <c r="L810" s="356"/>
      <c r="M810" s="314"/>
      <c r="N810" s="315"/>
      <c r="O810" s="316"/>
      <c r="P810" s="315"/>
      <c r="Q810" s="316"/>
      <c r="R810" s="315"/>
      <c r="S810" s="316"/>
      <c r="T810" s="315"/>
      <c r="U810" s="316"/>
      <c r="V810" s="526"/>
      <c r="W810" s="526"/>
      <c r="X810" s="526"/>
      <c r="Y810" s="526"/>
      <c r="Z810" s="526"/>
      <c r="AA810" s="526"/>
      <c r="AB810" s="526"/>
      <c r="AC810" s="526"/>
      <c r="AD810" s="311"/>
    </row>
    <row r="811" spans="1:30" ht="20.100000000000001" customHeight="1">
      <c r="A811" s="311"/>
      <c r="B811" s="311"/>
      <c r="C811" s="526"/>
      <c r="D811" s="120" t="s">
        <v>1482</v>
      </c>
      <c r="E811" s="526"/>
      <c r="F811" s="531"/>
      <c r="G811" s="314"/>
      <c r="H811" s="356"/>
      <c r="I811" s="314"/>
      <c r="J811" s="356"/>
      <c r="K811" s="314"/>
      <c r="L811" s="356"/>
      <c r="M811" s="314"/>
      <c r="N811" s="315"/>
      <c r="O811" s="316"/>
      <c r="P811" s="315"/>
      <c r="Q811" s="316"/>
      <c r="R811" s="315"/>
      <c r="S811" s="316"/>
      <c r="T811" s="315"/>
      <c r="U811" s="316"/>
      <c r="V811" s="526"/>
      <c r="W811" s="526"/>
      <c r="X811" s="526"/>
      <c r="Y811" s="526"/>
      <c r="Z811" s="526"/>
      <c r="AA811" s="526"/>
      <c r="AB811" s="526"/>
      <c r="AC811" s="526"/>
      <c r="AD811" s="311"/>
    </row>
    <row r="812" spans="1:30" ht="20.100000000000001" customHeight="1">
      <c r="A812" s="311"/>
      <c r="B812" s="311"/>
      <c r="C812" s="526"/>
      <c r="D812" s="120" t="s">
        <v>1483</v>
      </c>
      <c r="E812" s="526"/>
      <c r="F812" s="531"/>
      <c r="G812" s="314"/>
      <c r="H812" s="356"/>
      <c r="I812" s="314"/>
      <c r="J812" s="356"/>
      <c r="K812" s="314"/>
      <c r="L812" s="356"/>
      <c r="M812" s="314"/>
      <c r="N812" s="315"/>
      <c r="O812" s="316"/>
      <c r="P812" s="315"/>
      <c r="Q812" s="316"/>
      <c r="R812" s="315"/>
      <c r="S812" s="316"/>
      <c r="T812" s="315"/>
      <c r="U812" s="316"/>
      <c r="V812" s="526"/>
      <c r="W812" s="526"/>
      <c r="X812" s="526"/>
      <c r="Y812" s="526"/>
      <c r="Z812" s="526"/>
      <c r="AA812" s="526"/>
      <c r="AB812" s="526"/>
      <c r="AC812" s="526"/>
      <c r="AD812" s="311"/>
    </row>
    <row r="813" spans="1:30" ht="20.100000000000001" customHeight="1">
      <c r="A813" s="311"/>
      <c r="B813" s="311"/>
      <c r="C813" s="526"/>
      <c r="D813" s="120" t="s">
        <v>1484</v>
      </c>
      <c r="E813" s="526"/>
      <c r="F813" s="531"/>
      <c r="G813" s="314"/>
      <c r="H813" s="356"/>
      <c r="I813" s="314"/>
      <c r="J813" s="356"/>
      <c r="K813" s="314"/>
      <c r="L813" s="356"/>
      <c r="M813" s="314"/>
      <c r="N813" s="315"/>
      <c r="O813" s="316"/>
      <c r="P813" s="315"/>
      <c r="Q813" s="316"/>
      <c r="R813" s="315"/>
      <c r="S813" s="316"/>
      <c r="T813" s="315"/>
      <c r="U813" s="316"/>
      <c r="V813" s="526"/>
      <c r="W813" s="526"/>
      <c r="X813" s="526"/>
      <c r="Y813" s="526"/>
      <c r="Z813" s="526"/>
      <c r="AA813" s="526"/>
      <c r="AB813" s="526"/>
      <c r="AC813" s="526"/>
      <c r="AD813" s="311"/>
    </row>
    <row r="814" spans="1:30" ht="20.100000000000001" customHeight="1">
      <c r="A814" s="311"/>
      <c r="B814" s="311"/>
      <c r="C814" s="452"/>
      <c r="D814" s="120" t="s">
        <v>1912</v>
      </c>
      <c r="E814" s="452"/>
      <c r="F814" s="531"/>
      <c r="G814" s="314"/>
      <c r="H814" s="356"/>
      <c r="I814" s="314"/>
      <c r="J814" s="356"/>
      <c r="K814" s="314"/>
      <c r="L814" s="356"/>
      <c r="M814" s="314"/>
      <c r="N814" s="315"/>
      <c r="O814" s="316"/>
      <c r="P814" s="315"/>
      <c r="Q814" s="316"/>
      <c r="R814" s="315"/>
      <c r="S814" s="316"/>
      <c r="T814" s="315"/>
      <c r="U814" s="316"/>
      <c r="V814" s="452"/>
      <c r="W814" s="452"/>
      <c r="X814" s="452"/>
      <c r="Y814" s="452"/>
      <c r="Z814" s="452"/>
      <c r="AA814" s="452"/>
      <c r="AB814" s="452"/>
      <c r="AC814" s="452"/>
      <c r="AD814" s="311"/>
    </row>
    <row r="815" spans="1:30" ht="20.100000000000001" customHeight="1">
      <c r="A815" s="311"/>
      <c r="B815" s="311"/>
      <c r="C815" s="526"/>
      <c r="D815" s="120" t="s">
        <v>7320</v>
      </c>
      <c r="E815" s="526"/>
      <c r="F815" s="531"/>
      <c r="G815" s="314"/>
      <c r="H815" s="356"/>
      <c r="I815" s="314"/>
      <c r="J815" s="356"/>
      <c r="K815" s="314"/>
      <c r="L815" s="356"/>
      <c r="M815" s="314"/>
      <c r="N815" s="315"/>
      <c r="O815" s="316"/>
      <c r="P815" s="315"/>
      <c r="Q815" s="316"/>
      <c r="R815" s="315"/>
      <c r="S815" s="316"/>
      <c r="T815" s="315"/>
      <c r="U815" s="316"/>
      <c r="V815" s="526"/>
      <c r="W815" s="526"/>
      <c r="X815" s="526"/>
      <c r="Y815" s="526"/>
      <c r="Z815" s="526"/>
      <c r="AA815" s="526"/>
      <c r="AB815" s="526"/>
      <c r="AC815" s="526"/>
      <c r="AD815" s="311"/>
    </row>
    <row r="816" spans="1:30" ht="20.100000000000001" customHeight="1">
      <c r="A816" s="311"/>
      <c r="B816" s="311"/>
      <c r="C816" s="526"/>
      <c r="D816" s="85" t="s">
        <v>1959</v>
      </c>
      <c r="E816" s="526"/>
      <c r="F816" s="531"/>
      <c r="G816" s="314"/>
      <c r="H816" s="356"/>
      <c r="I816" s="314"/>
      <c r="J816" s="356"/>
      <c r="K816" s="314"/>
      <c r="L816" s="356"/>
      <c r="M816" s="314"/>
      <c r="N816" s="315"/>
      <c r="O816" s="316"/>
      <c r="P816" s="315"/>
      <c r="Q816" s="316"/>
      <c r="R816" s="315"/>
      <c r="S816" s="316"/>
      <c r="T816" s="315"/>
      <c r="U816" s="316"/>
      <c r="V816" s="526"/>
      <c r="W816" s="526"/>
      <c r="X816" s="526"/>
      <c r="Y816" s="526"/>
      <c r="Z816" s="526"/>
      <c r="AA816" s="526"/>
      <c r="AB816" s="526"/>
      <c r="AC816" s="526"/>
      <c r="AD816" s="311"/>
    </row>
    <row r="817" spans="1:30" ht="20.100000000000001" customHeight="1">
      <c r="A817" s="311"/>
      <c r="B817" s="311"/>
      <c r="C817" s="526"/>
      <c r="D817" s="86" t="s">
        <v>1960</v>
      </c>
      <c r="E817" s="526"/>
      <c r="F817" s="531"/>
      <c r="G817" s="314"/>
      <c r="H817" s="356"/>
      <c r="I817" s="314"/>
      <c r="J817" s="356"/>
      <c r="K817" s="314"/>
      <c r="L817" s="356"/>
      <c r="M817" s="314"/>
      <c r="N817" s="315"/>
      <c r="O817" s="316"/>
      <c r="P817" s="315"/>
      <c r="Q817" s="316"/>
      <c r="R817" s="315"/>
      <c r="S817" s="316"/>
      <c r="T817" s="315"/>
      <c r="U817" s="316"/>
      <c r="V817" s="526"/>
      <c r="W817" s="526"/>
      <c r="X817" s="526"/>
      <c r="Y817" s="526"/>
      <c r="Z817" s="526"/>
      <c r="AA817" s="526"/>
      <c r="AB817" s="526"/>
      <c r="AC817" s="526"/>
      <c r="AD817" s="311"/>
    </row>
    <row r="818" spans="1:30" ht="20.100000000000001" customHeight="1">
      <c r="A818" s="374" t="s">
        <v>4263</v>
      </c>
      <c r="B818" s="374" t="s">
        <v>740</v>
      </c>
      <c r="C818" s="527" t="s">
        <v>8328</v>
      </c>
      <c r="D818" s="120" t="s">
        <v>1478</v>
      </c>
      <c r="E818" s="497" t="s">
        <v>7309</v>
      </c>
      <c r="F818" s="443"/>
      <c r="G818" s="444"/>
      <c r="H818" s="443"/>
      <c r="I818" s="444"/>
      <c r="J818" s="443"/>
      <c r="K818" s="444"/>
      <c r="L818" s="443"/>
      <c r="M818" s="444"/>
      <c r="N818" s="471"/>
      <c r="O818" s="465"/>
      <c r="P818" s="471"/>
      <c r="Q818" s="465"/>
      <c r="R818" s="471"/>
      <c r="S818" s="465"/>
      <c r="T818" s="471"/>
      <c r="U818" s="465"/>
      <c r="V818" s="527" t="s">
        <v>7010</v>
      </c>
      <c r="W818" s="527" t="s">
        <v>7010</v>
      </c>
      <c r="X818" s="527" t="s">
        <v>7010</v>
      </c>
      <c r="Y818" s="527" t="s">
        <v>7010</v>
      </c>
      <c r="Z818" s="527" t="s">
        <v>7010</v>
      </c>
      <c r="AA818" s="527" t="s">
        <v>7010</v>
      </c>
      <c r="AB818" s="527" t="s">
        <v>7010</v>
      </c>
      <c r="AC818" s="527"/>
      <c r="AD818" s="374"/>
    </row>
    <row r="819" spans="1:30" ht="20.100000000000001" customHeight="1">
      <c r="A819" s="311"/>
      <c r="B819" s="311"/>
      <c r="C819" s="526"/>
      <c r="D819" s="120" t="s">
        <v>1479</v>
      </c>
      <c r="E819" s="526"/>
      <c r="F819" s="531"/>
      <c r="G819" s="314"/>
      <c r="H819" s="356"/>
      <c r="I819" s="314"/>
      <c r="J819" s="356"/>
      <c r="K819" s="314"/>
      <c r="L819" s="356"/>
      <c r="M819" s="314"/>
      <c r="N819" s="315"/>
      <c r="O819" s="316"/>
      <c r="P819" s="315"/>
      <c r="Q819" s="316"/>
      <c r="R819" s="315"/>
      <c r="S819" s="316"/>
      <c r="T819" s="315"/>
      <c r="U819" s="316"/>
      <c r="V819" s="526"/>
      <c r="W819" s="526"/>
      <c r="X819" s="526"/>
      <c r="Y819" s="526"/>
      <c r="Z819" s="526"/>
      <c r="AA819" s="526"/>
      <c r="AB819" s="526"/>
      <c r="AC819" s="526"/>
      <c r="AD819" s="311"/>
    </row>
    <row r="820" spans="1:30" ht="20.100000000000001" customHeight="1">
      <c r="A820" s="311"/>
      <c r="B820" s="311"/>
      <c r="C820" s="526"/>
      <c r="D820" s="120" t="s">
        <v>1480</v>
      </c>
      <c r="E820" s="526"/>
      <c r="F820" s="531"/>
      <c r="G820" s="314"/>
      <c r="H820" s="356"/>
      <c r="I820" s="314"/>
      <c r="J820" s="356"/>
      <c r="K820" s="314"/>
      <c r="L820" s="356"/>
      <c r="M820" s="314"/>
      <c r="N820" s="315"/>
      <c r="O820" s="316"/>
      <c r="P820" s="315"/>
      <c r="Q820" s="316"/>
      <c r="R820" s="315"/>
      <c r="S820" s="316"/>
      <c r="T820" s="315"/>
      <c r="U820" s="316"/>
      <c r="V820" s="526"/>
      <c r="W820" s="526"/>
      <c r="X820" s="526"/>
      <c r="Y820" s="526"/>
      <c r="Z820" s="526"/>
      <c r="AA820" s="526"/>
      <c r="AB820" s="526"/>
      <c r="AC820" s="526"/>
      <c r="AD820" s="311"/>
    </row>
    <row r="821" spans="1:30" ht="20.100000000000001" customHeight="1">
      <c r="A821" s="311"/>
      <c r="B821" s="311"/>
      <c r="C821" s="452"/>
      <c r="D821" s="120" t="s">
        <v>1481</v>
      </c>
      <c r="E821" s="452"/>
      <c r="F821" s="531"/>
      <c r="G821" s="314"/>
      <c r="H821" s="356"/>
      <c r="I821" s="314"/>
      <c r="J821" s="356"/>
      <c r="K821" s="314"/>
      <c r="L821" s="356"/>
      <c r="M821" s="314"/>
      <c r="N821" s="315"/>
      <c r="O821" s="316"/>
      <c r="P821" s="315"/>
      <c r="Q821" s="316"/>
      <c r="R821" s="315"/>
      <c r="S821" s="316"/>
      <c r="T821" s="315"/>
      <c r="U821" s="316"/>
      <c r="V821" s="452"/>
      <c r="W821" s="452"/>
      <c r="X821" s="452"/>
      <c r="Y821" s="452"/>
      <c r="Z821" s="452"/>
      <c r="AA821" s="452"/>
      <c r="AB821" s="452"/>
      <c r="AC821" s="452"/>
      <c r="AD821" s="311"/>
    </row>
    <row r="822" spans="1:30" ht="20.100000000000001" customHeight="1">
      <c r="A822" s="311"/>
      <c r="B822" s="311"/>
      <c r="C822" s="526"/>
      <c r="D822" s="120" t="s">
        <v>1482</v>
      </c>
      <c r="E822" s="526"/>
      <c r="F822" s="531"/>
      <c r="G822" s="314"/>
      <c r="H822" s="356"/>
      <c r="I822" s="314"/>
      <c r="J822" s="356"/>
      <c r="K822" s="314"/>
      <c r="L822" s="356"/>
      <c r="M822" s="314"/>
      <c r="N822" s="315"/>
      <c r="O822" s="316"/>
      <c r="P822" s="315"/>
      <c r="Q822" s="316"/>
      <c r="R822" s="315"/>
      <c r="S822" s="316"/>
      <c r="T822" s="315"/>
      <c r="U822" s="316"/>
      <c r="V822" s="526"/>
      <c r="W822" s="526"/>
      <c r="X822" s="526"/>
      <c r="Y822" s="526"/>
      <c r="Z822" s="526"/>
      <c r="AA822" s="526"/>
      <c r="AB822" s="526"/>
      <c r="AC822" s="526"/>
      <c r="AD822" s="311"/>
    </row>
    <row r="823" spans="1:30" ht="20.100000000000001" customHeight="1">
      <c r="A823" s="311"/>
      <c r="B823" s="311"/>
      <c r="C823" s="526"/>
      <c r="D823" s="120" t="s">
        <v>1483</v>
      </c>
      <c r="E823" s="526"/>
      <c r="F823" s="531"/>
      <c r="G823" s="314"/>
      <c r="H823" s="356"/>
      <c r="I823" s="314"/>
      <c r="J823" s="356"/>
      <c r="K823" s="314"/>
      <c r="L823" s="356"/>
      <c r="M823" s="314"/>
      <c r="N823" s="315"/>
      <c r="O823" s="316"/>
      <c r="P823" s="315"/>
      <c r="Q823" s="316"/>
      <c r="R823" s="315"/>
      <c r="S823" s="316"/>
      <c r="T823" s="315"/>
      <c r="U823" s="316"/>
      <c r="V823" s="526"/>
      <c r="W823" s="526"/>
      <c r="X823" s="526"/>
      <c r="Y823" s="526"/>
      <c r="Z823" s="526"/>
      <c r="AA823" s="526"/>
      <c r="AB823" s="526"/>
      <c r="AC823" s="526"/>
      <c r="AD823" s="311"/>
    </row>
    <row r="824" spans="1:30" ht="20.100000000000001" customHeight="1">
      <c r="A824" s="311"/>
      <c r="B824" s="311"/>
      <c r="C824" s="526"/>
      <c r="D824" s="120" t="s">
        <v>1484</v>
      </c>
      <c r="E824" s="526"/>
      <c r="F824" s="531"/>
      <c r="G824" s="314"/>
      <c r="H824" s="356"/>
      <c r="I824" s="314"/>
      <c r="J824" s="356"/>
      <c r="K824" s="314"/>
      <c r="L824" s="356"/>
      <c r="M824" s="314"/>
      <c r="N824" s="315"/>
      <c r="O824" s="316"/>
      <c r="P824" s="315"/>
      <c r="Q824" s="316"/>
      <c r="R824" s="315"/>
      <c r="S824" s="316"/>
      <c r="T824" s="315"/>
      <c r="U824" s="316"/>
      <c r="V824" s="526"/>
      <c r="W824" s="526"/>
      <c r="X824" s="526"/>
      <c r="Y824" s="526"/>
      <c r="Z824" s="526"/>
      <c r="AA824" s="526"/>
      <c r="AB824" s="526"/>
      <c r="AC824" s="526"/>
      <c r="AD824" s="311"/>
    </row>
    <row r="825" spans="1:30" ht="20.100000000000001" customHeight="1">
      <c r="A825" s="311"/>
      <c r="B825" s="311"/>
      <c r="C825" s="526"/>
      <c r="D825" s="120" t="s">
        <v>1912</v>
      </c>
      <c r="E825" s="526"/>
      <c r="F825" s="531"/>
      <c r="G825" s="314"/>
      <c r="H825" s="356"/>
      <c r="I825" s="314"/>
      <c r="J825" s="356"/>
      <c r="K825" s="314"/>
      <c r="L825" s="356"/>
      <c r="M825" s="314"/>
      <c r="N825" s="315"/>
      <c r="O825" s="316"/>
      <c r="P825" s="315"/>
      <c r="Q825" s="316"/>
      <c r="R825" s="315"/>
      <c r="S825" s="316"/>
      <c r="T825" s="315"/>
      <c r="U825" s="316"/>
      <c r="V825" s="526"/>
      <c r="W825" s="526"/>
      <c r="X825" s="526"/>
      <c r="Y825" s="526"/>
      <c r="Z825" s="526"/>
      <c r="AA825" s="526"/>
      <c r="AB825" s="526"/>
      <c r="AC825" s="526"/>
      <c r="AD825" s="311"/>
    </row>
    <row r="826" spans="1:30" ht="20.100000000000001" customHeight="1">
      <c r="A826" s="311"/>
      <c r="B826" s="311"/>
      <c r="C826" s="526"/>
      <c r="D826" s="120" t="s">
        <v>7320</v>
      </c>
      <c r="E826" s="526"/>
      <c r="F826" s="531"/>
      <c r="G826" s="314"/>
      <c r="H826" s="356"/>
      <c r="I826" s="314"/>
      <c r="J826" s="356"/>
      <c r="K826" s="314"/>
      <c r="L826" s="356"/>
      <c r="M826" s="314"/>
      <c r="N826" s="315"/>
      <c r="O826" s="316"/>
      <c r="P826" s="315"/>
      <c r="Q826" s="316"/>
      <c r="R826" s="315"/>
      <c r="S826" s="316"/>
      <c r="T826" s="315"/>
      <c r="U826" s="316"/>
      <c r="V826" s="526"/>
      <c r="W826" s="526"/>
      <c r="X826" s="526"/>
      <c r="Y826" s="526"/>
      <c r="Z826" s="526"/>
      <c r="AA826" s="526"/>
      <c r="AB826" s="526"/>
      <c r="AC826" s="526"/>
      <c r="AD826" s="311"/>
    </row>
    <row r="827" spans="1:30" ht="20.100000000000001" customHeight="1">
      <c r="A827" s="311"/>
      <c r="B827" s="311"/>
      <c r="C827" s="526"/>
      <c r="D827" s="85" t="s">
        <v>1959</v>
      </c>
      <c r="E827" s="526"/>
      <c r="F827" s="531"/>
      <c r="G827" s="314"/>
      <c r="H827" s="356"/>
      <c r="I827" s="314"/>
      <c r="J827" s="356"/>
      <c r="K827" s="314"/>
      <c r="L827" s="356"/>
      <c r="M827" s="314"/>
      <c r="N827" s="315"/>
      <c r="O827" s="316"/>
      <c r="P827" s="315"/>
      <c r="Q827" s="316"/>
      <c r="R827" s="315"/>
      <c r="S827" s="316"/>
      <c r="T827" s="315"/>
      <c r="U827" s="316"/>
      <c r="V827" s="526"/>
      <c r="W827" s="526"/>
      <c r="X827" s="526"/>
      <c r="Y827" s="526"/>
      <c r="Z827" s="526"/>
      <c r="AA827" s="526"/>
      <c r="AB827" s="526"/>
      <c r="AC827" s="526"/>
      <c r="AD827" s="311"/>
    </row>
    <row r="828" spans="1:30" ht="20.100000000000001" customHeight="1">
      <c r="A828" s="311"/>
      <c r="B828" s="311"/>
      <c r="C828" s="526"/>
      <c r="D828" s="85" t="s">
        <v>1960</v>
      </c>
      <c r="E828" s="526"/>
      <c r="F828" s="531"/>
      <c r="G828" s="314"/>
      <c r="H828" s="356"/>
      <c r="I828" s="314"/>
      <c r="J828" s="356"/>
      <c r="K828" s="314"/>
      <c r="L828" s="356"/>
      <c r="M828" s="314"/>
      <c r="N828" s="315"/>
      <c r="O828" s="316"/>
      <c r="P828" s="315"/>
      <c r="Q828" s="316"/>
      <c r="R828" s="315"/>
      <c r="S828" s="316"/>
      <c r="T828" s="315"/>
      <c r="U828" s="316"/>
      <c r="V828" s="526"/>
      <c r="W828" s="526"/>
      <c r="X828" s="526"/>
      <c r="Y828" s="526"/>
      <c r="Z828" s="526"/>
      <c r="AA828" s="526"/>
      <c r="AB828" s="526"/>
      <c r="AC828" s="526"/>
      <c r="AD828" s="311"/>
    </row>
    <row r="829" spans="1:30" ht="20.100000000000001" customHeight="1">
      <c r="A829" s="374" t="s">
        <v>4264</v>
      </c>
      <c r="B829" s="374" t="s">
        <v>741</v>
      </c>
      <c r="C829" s="527" t="s">
        <v>4345</v>
      </c>
      <c r="D829" s="374"/>
      <c r="E829" s="527"/>
      <c r="F829" s="443"/>
      <c r="G829" s="444"/>
      <c r="H829" s="443"/>
      <c r="I829" s="444"/>
      <c r="J829" s="443"/>
      <c r="K829" s="444"/>
      <c r="L829" s="443"/>
      <c r="M829" s="444"/>
      <c r="N829" s="471"/>
      <c r="O829" s="465"/>
      <c r="P829" s="471"/>
      <c r="Q829" s="465"/>
      <c r="R829" s="471"/>
      <c r="S829" s="465"/>
      <c r="T829" s="471"/>
      <c r="U829" s="465"/>
      <c r="V829" s="527"/>
      <c r="W829" s="527"/>
      <c r="X829" s="527"/>
      <c r="Y829" s="527"/>
      <c r="Z829" s="527"/>
      <c r="AA829" s="527"/>
      <c r="AB829" s="527"/>
      <c r="AC829" s="527"/>
      <c r="AD829" s="374"/>
    </row>
    <row r="830" spans="1:30" ht="20.100000000000001" customHeight="1">
      <c r="A830" s="374" t="s">
        <v>4265</v>
      </c>
      <c r="B830" s="374" t="s">
        <v>742</v>
      </c>
      <c r="C830" s="358" t="s">
        <v>8328</v>
      </c>
      <c r="D830" s="492" t="s">
        <v>1478</v>
      </c>
      <c r="E830" s="497" t="s">
        <v>7309</v>
      </c>
      <c r="F830" s="443">
        <v>2</v>
      </c>
      <c r="G830" s="444">
        <v>1.7241379310344827</v>
      </c>
      <c r="H830" s="443">
        <v>2</v>
      </c>
      <c r="I830" s="444">
        <v>1.7391304347826086</v>
      </c>
      <c r="J830" s="443">
        <v>1</v>
      </c>
      <c r="K830" s="444">
        <v>0.88495575221238942</v>
      </c>
      <c r="L830" s="443"/>
      <c r="M830" s="444"/>
      <c r="N830" s="471"/>
      <c r="O830" s="465"/>
      <c r="P830" s="471">
        <v>1</v>
      </c>
      <c r="Q830" s="465">
        <v>0.88495575221238942</v>
      </c>
      <c r="R830" s="471">
        <v>1</v>
      </c>
      <c r="S830" s="465">
        <v>0.92592592592592593</v>
      </c>
      <c r="T830" s="471"/>
      <c r="U830" s="465"/>
      <c r="V830" s="358" t="s">
        <v>7010</v>
      </c>
      <c r="W830" s="358" t="s">
        <v>7010</v>
      </c>
      <c r="X830" s="358" t="s">
        <v>7010</v>
      </c>
      <c r="Y830" s="358" t="s">
        <v>7010</v>
      </c>
      <c r="Z830" s="358" t="s">
        <v>7010</v>
      </c>
      <c r="AA830" s="358" t="s">
        <v>7010</v>
      </c>
      <c r="AB830" s="358" t="s">
        <v>7010</v>
      </c>
      <c r="AC830" s="358"/>
      <c r="AD830" s="374"/>
    </row>
    <row r="831" spans="1:30" ht="20.100000000000001" customHeight="1">
      <c r="A831" s="311"/>
      <c r="B831" s="311"/>
      <c r="C831" s="526"/>
      <c r="D831" s="120" t="s">
        <v>1479</v>
      </c>
      <c r="E831" s="526"/>
      <c r="F831" s="531">
        <v>2</v>
      </c>
      <c r="G831" s="314">
        <v>1.7241379310344827</v>
      </c>
      <c r="H831" s="356">
        <v>2</v>
      </c>
      <c r="I831" s="314">
        <v>1.7391304347826086</v>
      </c>
      <c r="J831" s="356">
        <v>1</v>
      </c>
      <c r="K831" s="314">
        <v>0.88495575221238942</v>
      </c>
      <c r="L831" s="356">
        <v>1</v>
      </c>
      <c r="M831" s="314">
        <v>0.9</v>
      </c>
      <c r="N831" s="315">
        <v>1</v>
      </c>
      <c r="O831" s="316">
        <v>0.9</v>
      </c>
      <c r="P831" s="315">
        <v>1</v>
      </c>
      <c r="Q831" s="316">
        <v>0.88495575221238942</v>
      </c>
      <c r="R831" s="315">
        <v>1</v>
      </c>
      <c r="S831" s="316">
        <v>0.92592592592592593</v>
      </c>
      <c r="T831" s="315"/>
      <c r="U831" s="316"/>
      <c r="V831" s="526"/>
      <c r="W831" s="526"/>
      <c r="X831" s="526"/>
      <c r="Y831" s="526"/>
      <c r="Z831" s="526"/>
      <c r="AA831" s="526"/>
      <c r="AB831" s="526"/>
      <c r="AC831" s="526"/>
      <c r="AD831" s="311"/>
    </row>
    <row r="832" spans="1:30" ht="20.100000000000001" customHeight="1">
      <c r="A832" s="311"/>
      <c r="B832" s="311"/>
      <c r="C832" s="526"/>
      <c r="D832" s="120" t="s">
        <v>1480</v>
      </c>
      <c r="E832" s="526"/>
      <c r="F832" s="531">
        <v>1</v>
      </c>
      <c r="G832" s="314">
        <v>0.86206896551724133</v>
      </c>
      <c r="H832" s="356">
        <v>1</v>
      </c>
      <c r="I832" s="314">
        <v>0.86956521739130432</v>
      </c>
      <c r="J832" s="356"/>
      <c r="K832" s="314"/>
      <c r="L832" s="356"/>
      <c r="M832" s="314"/>
      <c r="N832" s="315"/>
      <c r="O832" s="316"/>
      <c r="P832" s="315"/>
      <c r="Q832" s="316"/>
      <c r="R832" s="315"/>
      <c r="S832" s="316"/>
      <c r="T832" s="315"/>
      <c r="U832" s="316"/>
      <c r="V832" s="526"/>
      <c r="W832" s="526"/>
      <c r="X832" s="526"/>
      <c r="Y832" s="526"/>
      <c r="Z832" s="526"/>
      <c r="AA832" s="526"/>
      <c r="AB832" s="526"/>
      <c r="AC832" s="526"/>
      <c r="AD832" s="311"/>
    </row>
    <row r="833" spans="1:30" ht="20.100000000000001" customHeight="1">
      <c r="A833" s="311"/>
      <c r="B833" s="311"/>
      <c r="C833" s="526"/>
      <c r="D833" s="120" t="s">
        <v>1481</v>
      </c>
      <c r="E833" s="526"/>
      <c r="F833" s="531"/>
      <c r="G833" s="314"/>
      <c r="H833" s="356"/>
      <c r="I833" s="314"/>
      <c r="J833" s="356"/>
      <c r="K833" s="314"/>
      <c r="L833" s="356"/>
      <c r="M833" s="314"/>
      <c r="N833" s="315"/>
      <c r="O833" s="316"/>
      <c r="P833" s="315"/>
      <c r="Q833" s="316"/>
      <c r="R833" s="315"/>
      <c r="S833" s="316"/>
      <c r="T833" s="315"/>
      <c r="U833" s="316"/>
      <c r="V833" s="526"/>
      <c r="W833" s="526"/>
      <c r="X833" s="526"/>
      <c r="Y833" s="526"/>
      <c r="Z833" s="526"/>
      <c r="AA833" s="526"/>
      <c r="AB833" s="526"/>
      <c r="AC833" s="526"/>
      <c r="AD833" s="311"/>
    </row>
    <row r="834" spans="1:30" ht="20.100000000000001" customHeight="1">
      <c r="A834" s="311"/>
      <c r="B834" s="311"/>
      <c r="C834" s="452"/>
      <c r="D834" s="120" t="s">
        <v>1482</v>
      </c>
      <c r="E834" s="526"/>
      <c r="F834" s="531"/>
      <c r="G834" s="314"/>
      <c r="H834" s="356"/>
      <c r="I834" s="314"/>
      <c r="J834" s="356"/>
      <c r="K834" s="314"/>
      <c r="L834" s="356"/>
      <c r="M834" s="314"/>
      <c r="N834" s="315"/>
      <c r="O834" s="316"/>
      <c r="P834" s="315"/>
      <c r="Q834" s="316"/>
      <c r="R834" s="315"/>
      <c r="S834" s="316"/>
      <c r="T834" s="315"/>
      <c r="U834" s="316"/>
      <c r="V834" s="452"/>
      <c r="W834" s="452"/>
      <c r="X834" s="452"/>
      <c r="Y834" s="452"/>
      <c r="Z834" s="452"/>
      <c r="AA834" s="452"/>
      <c r="AB834" s="452"/>
      <c r="AC834" s="452"/>
      <c r="AD834" s="311"/>
    </row>
    <row r="835" spans="1:30" ht="20.100000000000001" customHeight="1">
      <c r="A835" s="311"/>
      <c r="B835" s="311"/>
      <c r="C835" s="526"/>
      <c r="D835" s="120" t="s">
        <v>1483</v>
      </c>
      <c r="E835" s="526"/>
      <c r="F835" s="531"/>
      <c r="G835" s="314"/>
      <c r="H835" s="356"/>
      <c r="I835" s="314"/>
      <c r="J835" s="356"/>
      <c r="K835" s="314"/>
      <c r="L835" s="356"/>
      <c r="M835" s="314"/>
      <c r="N835" s="315"/>
      <c r="O835" s="316"/>
      <c r="P835" s="315"/>
      <c r="Q835" s="316"/>
      <c r="R835" s="315"/>
      <c r="S835" s="316"/>
      <c r="T835" s="315"/>
      <c r="U835" s="316"/>
      <c r="V835" s="526"/>
      <c r="W835" s="526"/>
      <c r="X835" s="526"/>
      <c r="Y835" s="526"/>
      <c r="Z835" s="526"/>
      <c r="AA835" s="526"/>
      <c r="AB835" s="526"/>
      <c r="AC835" s="526"/>
      <c r="AD835" s="311"/>
    </row>
    <row r="836" spans="1:30" ht="20.100000000000001" customHeight="1">
      <c r="A836" s="311"/>
      <c r="B836" s="311"/>
      <c r="C836" s="526"/>
      <c r="D836" s="120" t="s">
        <v>1484</v>
      </c>
      <c r="E836" s="526"/>
      <c r="F836" s="531"/>
      <c r="G836" s="314"/>
      <c r="H836" s="356"/>
      <c r="I836" s="314"/>
      <c r="J836" s="356">
        <v>1</v>
      </c>
      <c r="K836" s="314">
        <v>0.88495575221238942</v>
      </c>
      <c r="L836" s="356"/>
      <c r="M836" s="314"/>
      <c r="N836" s="315"/>
      <c r="O836" s="316"/>
      <c r="P836" s="315"/>
      <c r="Q836" s="316"/>
      <c r="R836" s="315"/>
      <c r="S836" s="316"/>
      <c r="T836" s="315"/>
      <c r="U836" s="316"/>
      <c r="V836" s="526"/>
      <c r="W836" s="526"/>
      <c r="X836" s="526"/>
      <c r="Y836" s="526"/>
      <c r="Z836" s="526"/>
      <c r="AA836" s="526"/>
      <c r="AB836" s="526"/>
      <c r="AC836" s="526"/>
      <c r="AD836" s="311"/>
    </row>
    <row r="837" spans="1:30" ht="20.100000000000001" customHeight="1">
      <c r="A837" s="311"/>
      <c r="B837" s="311"/>
      <c r="C837" s="526"/>
      <c r="D837" s="120" t="s">
        <v>1912</v>
      </c>
      <c r="E837" s="526"/>
      <c r="F837" s="531"/>
      <c r="G837" s="314"/>
      <c r="H837" s="356"/>
      <c r="I837" s="314"/>
      <c r="J837" s="356"/>
      <c r="K837" s="314"/>
      <c r="L837" s="356"/>
      <c r="M837" s="314"/>
      <c r="N837" s="315"/>
      <c r="O837" s="316"/>
      <c r="P837" s="315"/>
      <c r="Q837" s="316"/>
      <c r="R837" s="315"/>
      <c r="S837" s="316"/>
      <c r="T837" s="315"/>
      <c r="U837" s="316"/>
      <c r="V837" s="526"/>
      <c r="W837" s="526"/>
      <c r="X837" s="526"/>
      <c r="Y837" s="526"/>
      <c r="Z837" s="526"/>
      <c r="AA837" s="526"/>
      <c r="AB837" s="526"/>
      <c r="AC837" s="526"/>
      <c r="AD837" s="311"/>
    </row>
    <row r="838" spans="1:30" ht="20.100000000000001" customHeight="1">
      <c r="A838" s="311"/>
      <c r="B838" s="311"/>
      <c r="C838" s="526"/>
      <c r="D838" s="120" t="s">
        <v>8354</v>
      </c>
      <c r="E838" s="526"/>
      <c r="F838" s="531">
        <v>111</v>
      </c>
      <c r="G838" s="314">
        <v>95.689655172413794</v>
      </c>
      <c r="H838" s="356">
        <v>110</v>
      </c>
      <c r="I838" s="314">
        <v>95.652173913043484</v>
      </c>
      <c r="J838" s="356">
        <v>110</v>
      </c>
      <c r="K838" s="314">
        <v>97.345132743362825</v>
      </c>
      <c r="L838" s="356">
        <v>105</v>
      </c>
      <c r="M838" s="314">
        <v>99.1</v>
      </c>
      <c r="N838" s="315">
        <v>106</v>
      </c>
      <c r="O838" s="316">
        <v>99.1</v>
      </c>
      <c r="P838" s="315">
        <v>111</v>
      </c>
      <c r="Q838" s="316">
        <v>98.230088495575217</v>
      </c>
      <c r="R838" s="315">
        <v>106</v>
      </c>
      <c r="S838" s="316">
        <v>98.148148148148152</v>
      </c>
      <c r="T838" s="315"/>
      <c r="U838" s="316"/>
      <c r="V838" s="526"/>
      <c r="W838" s="526"/>
      <c r="X838" s="526"/>
      <c r="Y838" s="526"/>
      <c r="Z838" s="526"/>
      <c r="AA838" s="526"/>
      <c r="AB838" s="526"/>
      <c r="AC838" s="526"/>
      <c r="AD838" s="311"/>
    </row>
    <row r="839" spans="1:30" ht="20.100000000000001" customHeight="1">
      <c r="A839" s="311"/>
      <c r="B839" s="311"/>
      <c r="C839" s="526"/>
      <c r="D839" s="85" t="s">
        <v>1959</v>
      </c>
      <c r="E839" s="526"/>
      <c r="F839" s="531"/>
      <c r="G839" s="314"/>
      <c r="H839" s="356"/>
      <c r="I839" s="314"/>
      <c r="J839" s="356"/>
      <c r="K839" s="314"/>
      <c r="L839" s="356"/>
      <c r="M839" s="314"/>
      <c r="N839" s="315"/>
      <c r="O839" s="316"/>
      <c r="P839" s="315"/>
      <c r="Q839" s="316"/>
      <c r="R839" s="315"/>
      <c r="S839" s="316"/>
      <c r="T839" s="315"/>
      <c r="U839" s="316"/>
      <c r="V839" s="526"/>
      <c r="W839" s="526"/>
      <c r="X839" s="526"/>
      <c r="Y839" s="526"/>
      <c r="Z839" s="526"/>
      <c r="AA839" s="526"/>
      <c r="AB839" s="526"/>
      <c r="AC839" s="526"/>
      <c r="AD839" s="311"/>
    </row>
    <row r="840" spans="1:30" ht="20.100000000000001" customHeight="1">
      <c r="A840" s="311"/>
      <c r="B840" s="311"/>
      <c r="C840" s="526"/>
      <c r="D840" s="85" t="s">
        <v>1960</v>
      </c>
      <c r="E840" s="526"/>
      <c r="F840" s="531"/>
      <c r="G840" s="314"/>
      <c r="H840" s="356"/>
      <c r="I840" s="314"/>
      <c r="J840" s="356"/>
      <c r="K840" s="314"/>
      <c r="L840" s="356"/>
      <c r="M840" s="314"/>
      <c r="N840" s="315"/>
      <c r="O840" s="316"/>
      <c r="P840" s="315"/>
      <c r="Q840" s="316"/>
      <c r="R840" s="315"/>
      <c r="S840" s="316"/>
      <c r="T840" s="315"/>
      <c r="U840" s="316"/>
      <c r="V840" s="526"/>
      <c r="W840" s="526"/>
      <c r="X840" s="526"/>
      <c r="Y840" s="526"/>
      <c r="Z840" s="526"/>
      <c r="AA840" s="526"/>
      <c r="AB840" s="526"/>
      <c r="AC840" s="526"/>
      <c r="AD840" s="311"/>
    </row>
    <row r="841" spans="1:30" ht="20.100000000000001" customHeight="1">
      <c r="A841" s="374" t="s">
        <v>4266</v>
      </c>
      <c r="B841" s="374" t="s">
        <v>743</v>
      </c>
      <c r="C841" s="358" t="s">
        <v>8328</v>
      </c>
      <c r="D841" s="492" t="s">
        <v>1478</v>
      </c>
      <c r="E841" s="497" t="s">
        <v>7309</v>
      </c>
      <c r="F841" s="443"/>
      <c r="G841" s="444"/>
      <c r="H841" s="443"/>
      <c r="I841" s="444"/>
      <c r="J841" s="443"/>
      <c r="K841" s="444"/>
      <c r="L841" s="443"/>
      <c r="M841" s="444"/>
      <c r="N841" s="471"/>
      <c r="O841" s="465"/>
      <c r="P841" s="471"/>
      <c r="Q841" s="465"/>
      <c r="R841" s="471"/>
      <c r="S841" s="465"/>
      <c r="T841" s="471"/>
      <c r="U841" s="465"/>
      <c r="V841" s="358" t="s">
        <v>7010</v>
      </c>
      <c r="W841" s="358" t="s">
        <v>7010</v>
      </c>
      <c r="X841" s="358" t="s">
        <v>7010</v>
      </c>
      <c r="Y841" s="358" t="s">
        <v>7010</v>
      </c>
      <c r="Z841" s="358" t="s">
        <v>7010</v>
      </c>
      <c r="AA841" s="358" t="s">
        <v>7010</v>
      </c>
      <c r="AB841" s="358" t="s">
        <v>7010</v>
      </c>
      <c r="AC841" s="358"/>
      <c r="AD841" s="374"/>
    </row>
    <row r="842" spans="1:30" ht="20.100000000000001" customHeight="1">
      <c r="A842" s="311"/>
      <c r="B842" s="311"/>
      <c r="C842" s="526"/>
      <c r="D842" s="120" t="s">
        <v>1479</v>
      </c>
      <c r="E842" s="526"/>
      <c r="F842" s="531">
        <v>1</v>
      </c>
      <c r="G842" s="314">
        <v>50</v>
      </c>
      <c r="H842" s="356">
        <v>1</v>
      </c>
      <c r="I842" s="314">
        <v>33.333333333333336</v>
      </c>
      <c r="J842" s="356"/>
      <c r="K842" s="314"/>
      <c r="L842" s="356"/>
      <c r="M842" s="314"/>
      <c r="N842" s="315"/>
      <c r="O842" s="316"/>
      <c r="P842" s="315"/>
      <c r="Q842" s="316"/>
      <c r="R842" s="315"/>
      <c r="S842" s="316"/>
      <c r="T842" s="315"/>
      <c r="U842" s="316"/>
      <c r="V842" s="526"/>
      <c r="W842" s="526"/>
      <c r="X842" s="526"/>
      <c r="Y842" s="526"/>
      <c r="Z842" s="526"/>
      <c r="AA842" s="526"/>
      <c r="AB842" s="526"/>
      <c r="AC842" s="526"/>
      <c r="AD842" s="311"/>
    </row>
    <row r="843" spans="1:30" ht="20.100000000000001" customHeight="1">
      <c r="A843" s="311"/>
      <c r="B843" s="311"/>
      <c r="C843" s="526"/>
      <c r="D843" s="120" t="s">
        <v>1480</v>
      </c>
      <c r="E843" s="526"/>
      <c r="F843" s="531">
        <v>1</v>
      </c>
      <c r="G843" s="314">
        <v>50</v>
      </c>
      <c r="H843" s="356">
        <v>1</v>
      </c>
      <c r="I843" s="314">
        <v>33.333333333333336</v>
      </c>
      <c r="J843" s="356"/>
      <c r="K843" s="314"/>
      <c r="L843" s="356"/>
      <c r="M843" s="314"/>
      <c r="N843" s="315"/>
      <c r="O843" s="316"/>
      <c r="P843" s="315"/>
      <c r="Q843" s="316"/>
      <c r="R843" s="315"/>
      <c r="S843" s="316"/>
      <c r="T843" s="315"/>
      <c r="U843" s="316"/>
      <c r="V843" s="526"/>
      <c r="W843" s="526"/>
      <c r="X843" s="526"/>
      <c r="Y843" s="526"/>
      <c r="Z843" s="526"/>
      <c r="AA843" s="526"/>
      <c r="AB843" s="526"/>
      <c r="AC843" s="526"/>
      <c r="AD843" s="311"/>
    </row>
    <row r="844" spans="1:30" ht="20.100000000000001" customHeight="1">
      <c r="A844" s="311"/>
      <c r="B844" s="311"/>
      <c r="C844" s="452"/>
      <c r="D844" s="120" t="s">
        <v>1481</v>
      </c>
      <c r="E844" s="452"/>
      <c r="F844" s="531"/>
      <c r="G844" s="314"/>
      <c r="H844" s="356"/>
      <c r="I844" s="314"/>
      <c r="J844" s="356"/>
      <c r="K844" s="314"/>
      <c r="L844" s="356"/>
      <c r="M844" s="314"/>
      <c r="N844" s="315"/>
      <c r="O844" s="316"/>
      <c r="P844" s="315"/>
      <c r="Q844" s="316"/>
      <c r="R844" s="315"/>
      <c r="S844" s="316"/>
      <c r="T844" s="315"/>
      <c r="U844" s="316"/>
      <c r="V844" s="452"/>
      <c r="W844" s="452"/>
      <c r="X844" s="452"/>
      <c r="Y844" s="452"/>
      <c r="Z844" s="452"/>
      <c r="AA844" s="452"/>
      <c r="AB844" s="452"/>
      <c r="AC844" s="452"/>
      <c r="AD844" s="311"/>
    </row>
    <row r="845" spans="1:30" ht="20.100000000000001" customHeight="1">
      <c r="A845" s="311"/>
      <c r="B845" s="311"/>
      <c r="C845" s="526"/>
      <c r="D845" s="120" t="s">
        <v>1482</v>
      </c>
      <c r="E845" s="526"/>
      <c r="F845" s="531"/>
      <c r="G845" s="314"/>
      <c r="H845" s="356">
        <v>1</v>
      </c>
      <c r="I845" s="314">
        <v>33.333333333333336</v>
      </c>
      <c r="J845" s="356"/>
      <c r="K845" s="314"/>
      <c r="L845" s="356"/>
      <c r="M845" s="314"/>
      <c r="N845" s="315"/>
      <c r="O845" s="316"/>
      <c r="P845" s="315"/>
      <c r="Q845" s="316"/>
      <c r="R845" s="315"/>
      <c r="S845" s="316"/>
      <c r="T845" s="315"/>
      <c r="U845" s="316"/>
      <c r="V845" s="526"/>
      <c r="W845" s="526"/>
      <c r="X845" s="526"/>
      <c r="Y845" s="526"/>
      <c r="Z845" s="526"/>
      <c r="AA845" s="526"/>
      <c r="AB845" s="526"/>
      <c r="AC845" s="526"/>
      <c r="AD845" s="311"/>
    </row>
    <row r="846" spans="1:30" ht="20.100000000000001" customHeight="1">
      <c r="A846" s="311"/>
      <c r="B846" s="311"/>
      <c r="C846" s="526"/>
      <c r="D846" s="120" t="s">
        <v>1483</v>
      </c>
      <c r="E846" s="526"/>
      <c r="F846" s="531"/>
      <c r="G846" s="314"/>
      <c r="H846" s="356"/>
      <c r="I846" s="314"/>
      <c r="J846" s="356"/>
      <c r="K846" s="314"/>
      <c r="L846" s="356"/>
      <c r="M846" s="314"/>
      <c r="N846" s="315"/>
      <c r="O846" s="316"/>
      <c r="P846" s="315"/>
      <c r="Q846" s="316"/>
      <c r="R846" s="315"/>
      <c r="S846" s="316"/>
      <c r="T846" s="315"/>
      <c r="U846" s="316"/>
      <c r="V846" s="526"/>
      <c r="W846" s="526"/>
      <c r="X846" s="526"/>
      <c r="Y846" s="526"/>
      <c r="Z846" s="526"/>
      <c r="AA846" s="526"/>
      <c r="AB846" s="526"/>
      <c r="AC846" s="526"/>
      <c r="AD846" s="311"/>
    </row>
    <row r="847" spans="1:30" ht="20.100000000000001" customHeight="1">
      <c r="A847" s="311"/>
      <c r="B847" s="311"/>
      <c r="C847" s="526"/>
      <c r="D847" s="120" t="s">
        <v>1484</v>
      </c>
      <c r="E847" s="526"/>
      <c r="F847" s="531"/>
      <c r="G847" s="314"/>
      <c r="H847" s="356"/>
      <c r="I847" s="314"/>
      <c r="J847" s="356"/>
      <c r="K847" s="314"/>
      <c r="L847" s="356"/>
      <c r="M847" s="314"/>
      <c r="N847" s="315"/>
      <c r="O847" s="316"/>
      <c r="P847" s="315"/>
      <c r="Q847" s="316"/>
      <c r="R847" s="315"/>
      <c r="S847" s="316"/>
      <c r="T847" s="315"/>
      <c r="U847" s="316"/>
      <c r="V847" s="526"/>
      <c r="W847" s="526"/>
      <c r="X847" s="526"/>
      <c r="Y847" s="526"/>
      <c r="Z847" s="526"/>
      <c r="AA847" s="526"/>
      <c r="AB847" s="526"/>
      <c r="AC847" s="526"/>
      <c r="AD847" s="311"/>
    </row>
    <row r="848" spans="1:30" ht="20.100000000000001" customHeight="1">
      <c r="A848" s="311"/>
      <c r="B848" s="311"/>
      <c r="C848" s="526"/>
      <c r="D848" s="120" t="s">
        <v>1912</v>
      </c>
      <c r="E848" s="526"/>
      <c r="F848" s="531"/>
      <c r="G848" s="314"/>
      <c r="H848" s="356"/>
      <c r="I848" s="314"/>
      <c r="J848" s="356"/>
      <c r="K848" s="314"/>
      <c r="L848" s="356"/>
      <c r="M848" s="314"/>
      <c r="N848" s="315"/>
      <c r="O848" s="316"/>
      <c r="P848" s="315"/>
      <c r="Q848" s="316"/>
      <c r="R848" s="315"/>
      <c r="S848" s="316"/>
      <c r="T848" s="315"/>
      <c r="U848" s="316"/>
      <c r="V848" s="526"/>
      <c r="W848" s="526"/>
      <c r="X848" s="526"/>
      <c r="Y848" s="526"/>
      <c r="Z848" s="526"/>
      <c r="AA848" s="526"/>
      <c r="AB848" s="526"/>
      <c r="AC848" s="526"/>
      <c r="AD848" s="311"/>
    </row>
    <row r="849" spans="1:30" ht="20.100000000000001" customHeight="1">
      <c r="A849" s="311"/>
      <c r="B849" s="311"/>
      <c r="C849" s="526"/>
      <c r="D849" s="120" t="s">
        <v>8354</v>
      </c>
      <c r="E849" s="526"/>
      <c r="F849" s="531"/>
      <c r="G849" s="314"/>
      <c r="H849" s="356"/>
      <c r="I849" s="314"/>
      <c r="J849" s="356"/>
      <c r="K849" s="314"/>
      <c r="L849" s="356"/>
      <c r="M849" s="314"/>
      <c r="N849" s="315"/>
      <c r="O849" s="316"/>
      <c r="P849" s="315"/>
      <c r="Q849" s="316"/>
      <c r="R849" s="315"/>
      <c r="S849" s="316"/>
      <c r="T849" s="315"/>
      <c r="U849" s="316"/>
      <c r="V849" s="526"/>
      <c r="W849" s="526"/>
      <c r="X849" s="526"/>
      <c r="Y849" s="526"/>
      <c r="Z849" s="526"/>
      <c r="AA849" s="526"/>
      <c r="AB849" s="526"/>
      <c r="AC849" s="526"/>
      <c r="AD849" s="311"/>
    </row>
    <row r="850" spans="1:30" ht="20.100000000000001" customHeight="1">
      <c r="A850" s="311"/>
      <c r="B850" s="311"/>
      <c r="C850" s="526"/>
      <c r="D850" s="85" t="s">
        <v>1959</v>
      </c>
      <c r="E850" s="526"/>
      <c r="F850" s="531"/>
      <c r="G850" s="314"/>
      <c r="H850" s="356"/>
      <c r="I850" s="314"/>
      <c r="J850" s="356"/>
      <c r="K850" s="314"/>
      <c r="L850" s="356"/>
      <c r="M850" s="314"/>
      <c r="N850" s="315"/>
      <c r="O850" s="316"/>
      <c r="P850" s="315"/>
      <c r="Q850" s="316"/>
      <c r="R850" s="315"/>
      <c r="S850" s="316"/>
      <c r="T850" s="315"/>
      <c r="U850" s="316"/>
      <c r="V850" s="526"/>
      <c r="W850" s="526"/>
      <c r="X850" s="526"/>
      <c r="Y850" s="526"/>
      <c r="Z850" s="526"/>
      <c r="AA850" s="526"/>
      <c r="AB850" s="526"/>
      <c r="AC850" s="526"/>
      <c r="AD850" s="311"/>
    </row>
    <row r="851" spans="1:30" ht="20.100000000000001" customHeight="1">
      <c r="A851" s="311"/>
      <c r="B851" s="311"/>
      <c r="C851" s="452"/>
      <c r="D851" s="85" t="s">
        <v>1960</v>
      </c>
      <c r="E851" s="526"/>
      <c r="F851" s="531"/>
      <c r="G851" s="314"/>
      <c r="H851" s="356"/>
      <c r="I851" s="314"/>
      <c r="J851" s="356"/>
      <c r="K851" s="314"/>
      <c r="L851" s="356"/>
      <c r="M851" s="314"/>
      <c r="N851" s="315"/>
      <c r="O851" s="316"/>
      <c r="P851" s="315"/>
      <c r="Q851" s="316"/>
      <c r="R851" s="315"/>
      <c r="S851" s="316"/>
      <c r="T851" s="315"/>
      <c r="U851" s="316"/>
      <c r="V851" s="452"/>
      <c r="W851" s="452"/>
      <c r="X851" s="452"/>
      <c r="Y851" s="452"/>
      <c r="Z851" s="452"/>
      <c r="AA851" s="452"/>
      <c r="AB851" s="452"/>
      <c r="AC851" s="452"/>
      <c r="AD851" s="311"/>
    </row>
    <row r="852" spans="1:30" ht="20.100000000000001" customHeight="1">
      <c r="A852" s="374" t="s">
        <v>4267</v>
      </c>
      <c r="B852" s="374" t="s">
        <v>744</v>
      </c>
      <c r="C852" s="358" t="s">
        <v>8328</v>
      </c>
      <c r="D852" s="492" t="s">
        <v>1478</v>
      </c>
      <c r="E852" s="497" t="s">
        <v>7309</v>
      </c>
      <c r="F852" s="443"/>
      <c r="G852" s="444"/>
      <c r="H852" s="443"/>
      <c r="I852" s="444"/>
      <c r="J852" s="443"/>
      <c r="K852" s="444"/>
      <c r="L852" s="443"/>
      <c r="M852" s="444"/>
      <c r="N852" s="471"/>
      <c r="O852" s="465"/>
      <c r="P852" s="471"/>
      <c r="Q852" s="465"/>
      <c r="R852" s="471"/>
      <c r="S852" s="465"/>
      <c r="T852" s="471"/>
      <c r="U852" s="465"/>
      <c r="V852" s="358" t="s">
        <v>7010</v>
      </c>
      <c r="W852" s="358" t="s">
        <v>7010</v>
      </c>
      <c r="X852" s="358" t="s">
        <v>7010</v>
      </c>
      <c r="Y852" s="358" t="s">
        <v>7010</v>
      </c>
      <c r="Z852" s="358" t="s">
        <v>7010</v>
      </c>
      <c r="AA852" s="358" t="s">
        <v>7010</v>
      </c>
      <c r="AB852" s="358" t="s">
        <v>7010</v>
      </c>
      <c r="AC852" s="358"/>
      <c r="AD852" s="374"/>
    </row>
    <row r="853" spans="1:30" ht="20.100000000000001" customHeight="1">
      <c r="A853" s="311"/>
      <c r="B853" s="311"/>
      <c r="C853" s="452"/>
      <c r="D853" s="120" t="s">
        <v>1479</v>
      </c>
      <c r="E853" s="452"/>
      <c r="F853" s="531"/>
      <c r="G853" s="314"/>
      <c r="H853" s="356"/>
      <c r="I853" s="314"/>
      <c r="J853" s="356"/>
      <c r="K853" s="314"/>
      <c r="L853" s="356"/>
      <c r="M853" s="314"/>
      <c r="N853" s="315"/>
      <c r="O853" s="316"/>
      <c r="P853" s="315"/>
      <c r="Q853" s="316"/>
      <c r="R853" s="315"/>
      <c r="S853" s="316"/>
      <c r="T853" s="315"/>
      <c r="U853" s="316"/>
      <c r="V853" s="452"/>
      <c r="W853" s="452"/>
      <c r="X853" s="452"/>
      <c r="Y853" s="452"/>
      <c r="Z853" s="452"/>
      <c r="AA853" s="452"/>
      <c r="AB853" s="452"/>
      <c r="AC853" s="452"/>
      <c r="AD853" s="311"/>
    </row>
    <row r="854" spans="1:30" ht="20.100000000000001" customHeight="1">
      <c r="A854" s="311"/>
      <c r="B854" s="311"/>
      <c r="C854" s="452"/>
      <c r="D854" s="120" t="s">
        <v>1480</v>
      </c>
      <c r="E854" s="452"/>
      <c r="F854" s="531"/>
      <c r="G854" s="314"/>
      <c r="H854" s="356"/>
      <c r="I854" s="314"/>
      <c r="J854" s="356"/>
      <c r="K854" s="314"/>
      <c r="L854" s="356"/>
      <c r="M854" s="314"/>
      <c r="N854" s="315"/>
      <c r="O854" s="316"/>
      <c r="P854" s="315"/>
      <c r="Q854" s="316"/>
      <c r="R854" s="315"/>
      <c r="S854" s="316"/>
      <c r="T854" s="315"/>
      <c r="U854" s="316"/>
      <c r="V854" s="452"/>
      <c r="W854" s="452"/>
      <c r="X854" s="452"/>
      <c r="Y854" s="452"/>
      <c r="Z854" s="452"/>
      <c r="AA854" s="452"/>
      <c r="AB854" s="452"/>
      <c r="AC854" s="452"/>
      <c r="AD854" s="311"/>
    </row>
    <row r="855" spans="1:30" ht="20.100000000000001" customHeight="1">
      <c r="A855" s="311"/>
      <c r="B855" s="311"/>
      <c r="C855" s="526"/>
      <c r="D855" s="120" t="s">
        <v>1481</v>
      </c>
      <c r="E855" s="526"/>
      <c r="F855" s="531">
        <v>2</v>
      </c>
      <c r="G855" s="314">
        <v>100</v>
      </c>
      <c r="H855" s="356">
        <v>2</v>
      </c>
      <c r="I855" s="314">
        <v>100</v>
      </c>
      <c r="J855" s="356"/>
      <c r="K855" s="314"/>
      <c r="L855" s="356"/>
      <c r="M855" s="314"/>
      <c r="N855" s="315"/>
      <c r="O855" s="316"/>
      <c r="P855" s="315"/>
      <c r="Q855" s="316"/>
      <c r="R855" s="315"/>
      <c r="S855" s="316"/>
      <c r="T855" s="315"/>
      <c r="U855" s="316"/>
      <c r="V855" s="526"/>
      <c r="W855" s="526"/>
      <c r="X855" s="526"/>
      <c r="Y855" s="526"/>
      <c r="Z855" s="526"/>
      <c r="AA855" s="526"/>
      <c r="AB855" s="526"/>
      <c r="AC855" s="526"/>
      <c r="AD855" s="311"/>
    </row>
    <row r="856" spans="1:30" ht="20.100000000000001" customHeight="1">
      <c r="A856" s="311"/>
      <c r="B856" s="311"/>
      <c r="C856" s="452"/>
      <c r="D856" s="120" t="s">
        <v>1482</v>
      </c>
      <c r="E856" s="452"/>
      <c r="F856" s="531"/>
      <c r="G856" s="314"/>
      <c r="H856" s="356"/>
      <c r="I856" s="314"/>
      <c r="J856" s="356"/>
      <c r="K856" s="314"/>
      <c r="L856" s="356"/>
      <c r="M856" s="314"/>
      <c r="N856" s="315"/>
      <c r="O856" s="316"/>
      <c r="P856" s="315"/>
      <c r="Q856" s="316"/>
      <c r="R856" s="315"/>
      <c r="S856" s="316"/>
      <c r="T856" s="315"/>
      <c r="U856" s="316"/>
      <c r="V856" s="452"/>
      <c r="W856" s="452"/>
      <c r="X856" s="452"/>
      <c r="Y856" s="452"/>
      <c r="Z856" s="452"/>
      <c r="AA856" s="452"/>
      <c r="AB856" s="452"/>
      <c r="AC856" s="452"/>
      <c r="AD856" s="311"/>
    </row>
    <row r="857" spans="1:30" ht="20.100000000000001" customHeight="1">
      <c r="A857" s="311"/>
      <c r="B857" s="311"/>
      <c r="C857" s="452"/>
      <c r="D857" s="120" t="s">
        <v>1483</v>
      </c>
      <c r="E857" s="452"/>
      <c r="F857" s="531"/>
      <c r="G857" s="314"/>
      <c r="H857" s="356"/>
      <c r="I857" s="314"/>
      <c r="J857" s="356"/>
      <c r="K857" s="314"/>
      <c r="L857" s="356"/>
      <c r="M857" s="314"/>
      <c r="N857" s="315"/>
      <c r="O857" s="316"/>
      <c r="P857" s="315"/>
      <c r="Q857" s="316"/>
      <c r="R857" s="315"/>
      <c r="S857" s="316"/>
      <c r="T857" s="315"/>
      <c r="U857" s="316"/>
      <c r="V857" s="452"/>
      <c r="W857" s="452"/>
      <c r="X857" s="452"/>
      <c r="Y857" s="452"/>
      <c r="Z857" s="452"/>
      <c r="AA857" s="452"/>
      <c r="AB857" s="452"/>
      <c r="AC857" s="452"/>
      <c r="AD857" s="311"/>
    </row>
    <row r="858" spans="1:30" ht="20.100000000000001" customHeight="1">
      <c r="A858" s="311"/>
      <c r="B858" s="311"/>
      <c r="C858" s="526"/>
      <c r="D858" s="120" t="s">
        <v>1484</v>
      </c>
      <c r="E858" s="526"/>
      <c r="F858" s="531"/>
      <c r="G858" s="314"/>
      <c r="H858" s="356"/>
      <c r="I858" s="314"/>
      <c r="J858" s="356"/>
      <c r="K858" s="314"/>
      <c r="L858" s="356"/>
      <c r="M858" s="314"/>
      <c r="N858" s="315"/>
      <c r="O858" s="316"/>
      <c r="P858" s="315"/>
      <c r="Q858" s="316"/>
      <c r="R858" s="315"/>
      <c r="S858" s="316"/>
      <c r="T858" s="315"/>
      <c r="U858" s="316"/>
      <c r="V858" s="526"/>
      <c r="W858" s="526"/>
      <c r="X858" s="526"/>
      <c r="Y858" s="526"/>
      <c r="Z858" s="526"/>
      <c r="AA858" s="526"/>
      <c r="AB858" s="526"/>
      <c r="AC858" s="526"/>
      <c r="AD858" s="311"/>
    </row>
    <row r="859" spans="1:30" ht="20.100000000000001" customHeight="1">
      <c r="A859" s="311"/>
      <c r="B859" s="311"/>
      <c r="C859" s="526"/>
      <c r="D859" s="120" t="s">
        <v>1912</v>
      </c>
      <c r="E859" s="526"/>
      <c r="F859" s="531"/>
      <c r="G859" s="314"/>
      <c r="H859" s="356"/>
      <c r="I859" s="314"/>
      <c r="J859" s="356"/>
      <c r="K859" s="314"/>
      <c r="L859" s="356"/>
      <c r="M859" s="314"/>
      <c r="N859" s="315"/>
      <c r="O859" s="316"/>
      <c r="P859" s="315"/>
      <c r="Q859" s="316"/>
      <c r="R859" s="315"/>
      <c r="S859" s="316"/>
      <c r="T859" s="315"/>
      <c r="U859" s="316"/>
      <c r="V859" s="526"/>
      <c r="W859" s="526"/>
      <c r="X859" s="526"/>
      <c r="Y859" s="526"/>
      <c r="Z859" s="526"/>
      <c r="AA859" s="526"/>
      <c r="AB859" s="526"/>
      <c r="AC859" s="526"/>
      <c r="AD859" s="311"/>
    </row>
    <row r="860" spans="1:30" ht="20.100000000000001" customHeight="1">
      <c r="A860" s="311"/>
      <c r="B860" s="311"/>
      <c r="C860" s="452"/>
      <c r="D860" s="120" t="s">
        <v>8354</v>
      </c>
      <c r="E860" s="452"/>
      <c r="F860" s="531"/>
      <c r="G860" s="314"/>
      <c r="H860" s="356"/>
      <c r="I860" s="314"/>
      <c r="J860" s="356"/>
      <c r="K860" s="314"/>
      <c r="L860" s="356"/>
      <c r="M860" s="314"/>
      <c r="N860" s="315"/>
      <c r="O860" s="316"/>
      <c r="P860" s="315"/>
      <c r="Q860" s="316"/>
      <c r="R860" s="315"/>
      <c r="S860" s="316"/>
      <c r="T860" s="315"/>
      <c r="U860" s="316"/>
      <c r="V860" s="452"/>
      <c r="W860" s="452"/>
      <c r="X860" s="452"/>
      <c r="Y860" s="452"/>
      <c r="Z860" s="452"/>
      <c r="AA860" s="452"/>
      <c r="AB860" s="452"/>
      <c r="AC860" s="452"/>
      <c r="AD860" s="311"/>
    </row>
    <row r="861" spans="1:30" ht="20.100000000000001" customHeight="1">
      <c r="A861" s="311"/>
      <c r="B861" s="311"/>
      <c r="C861" s="526"/>
      <c r="D861" s="85" t="s">
        <v>1959</v>
      </c>
      <c r="E861" s="526"/>
      <c r="F861" s="531"/>
      <c r="G861" s="314"/>
      <c r="H861" s="356"/>
      <c r="I861" s="314"/>
      <c r="J861" s="356"/>
      <c r="K861" s="314"/>
      <c r="L861" s="356"/>
      <c r="M861" s="314"/>
      <c r="N861" s="315"/>
      <c r="O861" s="316"/>
      <c r="P861" s="315"/>
      <c r="Q861" s="316"/>
      <c r="R861" s="315"/>
      <c r="S861" s="316"/>
      <c r="T861" s="315"/>
      <c r="U861" s="316"/>
      <c r="V861" s="526"/>
      <c r="W861" s="526"/>
      <c r="X861" s="526"/>
      <c r="Y861" s="526"/>
      <c r="Z861" s="526"/>
      <c r="AA861" s="526"/>
      <c r="AB861" s="526"/>
      <c r="AC861" s="526"/>
      <c r="AD861" s="311"/>
    </row>
    <row r="862" spans="1:30" ht="20.100000000000001" customHeight="1">
      <c r="A862" s="311"/>
      <c r="B862" s="311"/>
      <c r="C862" s="526"/>
      <c r="D862" s="85" t="s">
        <v>1960</v>
      </c>
      <c r="E862" s="526"/>
      <c r="F862" s="531"/>
      <c r="G862" s="314"/>
      <c r="H862" s="356"/>
      <c r="I862" s="314"/>
      <c r="J862" s="356"/>
      <c r="K862" s="314"/>
      <c r="L862" s="356"/>
      <c r="M862" s="314"/>
      <c r="N862" s="315"/>
      <c r="O862" s="316"/>
      <c r="P862" s="315"/>
      <c r="Q862" s="316"/>
      <c r="R862" s="315"/>
      <c r="S862" s="316"/>
      <c r="T862" s="315"/>
      <c r="U862" s="316"/>
      <c r="V862" s="526"/>
      <c r="W862" s="526"/>
      <c r="X862" s="526"/>
      <c r="Y862" s="526"/>
      <c r="Z862" s="526"/>
      <c r="AA862" s="526"/>
      <c r="AB862" s="526"/>
      <c r="AC862" s="526"/>
      <c r="AD862" s="311"/>
    </row>
    <row r="863" spans="1:30" ht="20.100000000000001" customHeight="1">
      <c r="A863" s="374" t="s">
        <v>4268</v>
      </c>
      <c r="B863" s="374" t="s">
        <v>745</v>
      </c>
      <c r="C863" s="358" t="s">
        <v>8328</v>
      </c>
      <c r="D863" s="492" t="s">
        <v>1478</v>
      </c>
      <c r="E863" s="497" t="s">
        <v>7309</v>
      </c>
      <c r="F863" s="443"/>
      <c r="G863" s="444"/>
      <c r="H863" s="443"/>
      <c r="I863" s="444"/>
      <c r="J863" s="443"/>
      <c r="K863" s="444"/>
      <c r="L863" s="443"/>
      <c r="M863" s="444"/>
      <c r="N863" s="471"/>
      <c r="O863" s="465"/>
      <c r="P863" s="471"/>
      <c r="Q863" s="465"/>
      <c r="R863" s="471"/>
      <c r="S863" s="465"/>
      <c r="T863" s="471"/>
      <c r="U863" s="465"/>
      <c r="V863" s="358" t="s">
        <v>7010</v>
      </c>
      <c r="W863" s="358" t="s">
        <v>7010</v>
      </c>
      <c r="X863" s="358" t="s">
        <v>7010</v>
      </c>
      <c r="Y863" s="358" t="s">
        <v>7010</v>
      </c>
      <c r="Z863" s="358" t="s">
        <v>7010</v>
      </c>
      <c r="AA863" s="358" t="s">
        <v>7010</v>
      </c>
      <c r="AB863" s="358" t="s">
        <v>7010</v>
      </c>
      <c r="AC863" s="358"/>
      <c r="AD863" s="374"/>
    </row>
    <row r="864" spans="1:30" ht="20.100000000000001" customHeight="1">
      <c r="A864" s="311"/>
      <c r="B864" s="311"/>
      <c r="C864" s="526"/>
      <c r="D864" s="120" t="s">
        <v>1479</v>
      </c>
      <c r="E864" s="526"/>
      <c r="F864" s="531"/>
      <c r="G864" s="314"/>
      <c r="H864" s="356"/>
      <c r="I864" s="314"/>
      <c r="J864" s="356"/>
      <c r="K864" s="314"/>
      <c r="L864" s="356"/>
      <c r="M864" s="314"/>
      <c r="N864" s="315"/>
      <c r="O864" s="316"/>
      <c r="P864" s="315"/>
      <c r="Q864" s="316"/>
      <c r="R864" s="315"/>
      <c r="S864" s="316"/>
      <c r="T864" s="315"/>
      <c r="U864" s="316"/>
      <c r="V864" s="526"/>
      <c r="W864" s="526"/>
      <c r="X864" s="526"/>
      <c r="Y864" s="526"/>
      <c r="Z864" s="526"/>
      <c r="AA864" s="526"/>
      <c r="AB864" s="526"/>
      <c r="AC864" s="526"/>
      <c r="AD864" s="311"/>
    </row>
    <row r="865" spans="1:30" ht="20.100000000000001" customHeight="1">
      <c r="A865" s="311"/>
      <c r="B865" s="311"/>
      <c r="C865" s="526"/>
      <c r="D865" s="120" t="s">
        <v>1480</v>
      </c>
      <c r="E865" s="526"/>
      <c r="F865" s="531"/>
      <c r="G865" s="314"/>
      <c r="H865" s="356"/>
      <c r="I865" s="314"/>
      <c r="J865" s="356"/>
      <c r="K865" s="314"/>
      <c r="L865" s="356"/>
      <c r="M865" s="314"/>
      <c r="N865" s="315"/>
      <c r="O865" s="316"/>
      <c r="P865" s="315"/>
      <c r="Q865" s="316"/>
      <c r="R865" s="315"/>
      <c r="S865" s="316"/>
      <c r="T865" s="315"/>
      <c r="U865" s="316"/>
      <c r="V865" s="526"/>
      <c r="W865" s="526"/>
      <c r="X865" s="526"/>
      <c r="Y865" s="526"/>
      <c r="Z865" s="526"/>
      <c r="AA865" s="526"/>
      <c r="AB865" s="526"/>
      <c r="AC865" s="526"/>
      <c r="AD865" s="311"/>
    </row>
    <row r="866" spans="1:30" ht="20.100000000000001" customHeight="1">
      <c r="A866" s="311"/>
      <c r="B866" s="311"/>
      <c r="C866" s="526"/>
      <c r="D866" s="120" t="s">
        <v>1481</v>
      </c>
      <c r="E866" s="526"/>
      <c r="F866" s="531"/>
      <c r="G866" s="314"/>
      <c r="H866" s="356"/>
      <c r="I866" s="314"/>
      <c r="J866" s="356"/>
      <c r="K866" s="314"/>
      <c r="L866" s="356"/>
      <c r="M866" s="314"/>
      <c r="N866" s="315"/>
      <c r="O866" s="316"/>
      <c r="P866" s="315"/>
      <c r="Q866" s="316"/>
      <c r="R866" s="315"/>
      <c r="S866" s="316"/>
      <c r="T866" s="315"/>
      <c r="U866" s="316"/>
      <c r="V866" s="526"/>
      <c r="W866" s="526"/>
      <c r="X866" s="526"/>
      <c r="Y866" s="526"/>
      <c r="Z866" s="526"/>
      <c r="AA866" s="526"/>
      <c r="AB866" s="526"/>
      <c r="AC866" s="526"/>
      <c r="AD866" s="311"/>
    </row>
    <row r="867" spans="1:30" ht="20.100000000000001" customHeight="1">
      <c r="A867" s="311"/>
      <c r="B867" s="311"/>
      <c r="C867" s="526"/>
      <c r="D867" s="120" t="s">
        <v>1482</v>
      </c>
      <c r="E867" s="526"/>
      <c r="F867" s="531">
        <v>2</v>
      </c>
      <c r="G867" s="314">
        <v>100</v>
      </c>
      <c r="H867" s="356">
        <v>2</v>
      </c>
      <c r="I867" s="314">
        <v>100</v>
      </c>
      <c r="J867" s="356"/>
      <c r="K867" s="314"/>
      <c r="L867" s="356"/>
      <c r="M867" s="314"/>
      <c r="N867" s="315"/>
      <c r="O867" s="316"/>
      <c r="P867" s="315"/>
      <c r="Q867" s="316"/>
      <c r="R867" s="315"/>
      <c r="S867" s="316"/>
      <c r="T867" s="315"/>
      <c r="U867" s="316"/>
      <c r="V867" s="526"/>
      <c r="W867" s="526"/>
      <c r="X867" s="526"/>
      <c r="Y867" s="526"/>
      <c r="Z867" s="526"/>
      <c r="AA867" s="526"/>
      <c r="AB867" s="526"/>
      <c r="AC867" s="526"/>
      <c r="AD867" s="311"/>
    </row>
    <row r="868" spans="1:30" ht="20.100000000000001" customHeight="1">
      <c r="A868" s="311"/>
      <c r="B868" s="311"/>
      <c r="C868" s="452"/>
      <c r="D868" s="120" t="s">
        <v>1483</v>
      </c>
      <c r="E868" s="452"/>
      <c r="F868" s="531"/>
      <c r="G868" s="314"/>
      <c r="H868" s="356"/>
      <c r="I868" s="314"/>
      <c r="J868" s="356"/>
      <c r="K868" s="314"/>
      <c r="L868" s="356"/>
      <c r="M868" s="314"/>
      <c r="N868" s="315"/>
      <c r="O868" s="316"/>
      <c r="P868" s="315"/>
      <c r="Q868" s="316"/>
      <c r="R868" s="315"/>
      <c r="S868" s="316"/>
      <c r="T868" s="315"/>
      <c r="U868" s="316"/>
      <c r="V868" s="452"/>
      <c r="W868" s="452"/>
      <c r="X868" s="452"/>
      <c r="Y868" s="452"/>
      <c r="Z868" s="452"/>
      <c r="AA868" s="452"/>
      <c r="AB868" s="452"/>
      <c r="AC868" s="452"/>
      <c r="AD868" s="311"/>
    </row>
    <row r="869" spans="1:30" ht="20.100000000000001" customHeight="1">
      <c r="A869" s="311"/>
      <c r="B869" s="311"/>
      <c r="C869" s="526"/>
      <c r="D869" s="120" t="s">
        <v>1484</v>
      </c>
      <c r="E869" s="526"/>
      <c r="F869" s="531"/>
      <c r="G869" s="314"/>
      <c r="H869" s="356"/>
      <c r="I869" s="314"/>
      <c r="J869" s="356"/>
      <c r="K869" s="314"/>
      <c r="L869" s="356"/>
      <c r="M869" s="314"/>
      <c r="N869" s="315"/>
      <c r="O869" s="316"/>
      <c r="P869" s="315"/>
      <c r="Q869" s="316"/>
      <c r="R869" s="315"/>
      <c r="S869" s="316"/>
      <c r="T869" s="315"/>
      <c r="U869" s="316"/>
      <c r="V869" s="526"/>
      <c r="W869" s="526"/>
      <c r="X869" s="526"/>
      <c r="Y869" s="526"/>
      <c r="Z869" s="526"/>
      <c r="AA869" s="526"/>
      <c r="AB869" s="526"/>
      <c r="AC869" s="526"/>
      <c r="AD869" s="311"/>
    </row>
    <row r="870" spans="1:30" ht="20.100000000000001" customHeight="1">
      <c r="A870" s="311"/>
      <c r="B870" s="311"/>
      <c r="C870" s="526"/>
      <c r="D870" s="120" t="s">
        <v>1912</v>
      </c>
      <c r="E870" s="526"/>
      <c r="F870" s="531"/>
      <c r="G870" s="314"/>
      <c r="H870" s="356"/>
      <c r="I870" s="314"/>
      <c r="J870" s="356"/>
      <c r="K870" s="314"/>
      <c r="L870" s="356"/>
      <c r="M870" s="314"/>
      <c r="N870" s="315"/>
      <c r="O870" s="316"/>
      <c r="P870" s="315"/>
      <c r="Q870" s="316"/>
      <c r="R870" s="315"/>
      <c r="S870" s="316"/>
      <c r="T870" s="315"/>
      <c r="U870" s="316"/>
      <c r="V870" s="526"/>
      <c r="W870" s="526"/>
      <c r="X870" s="526"/>
      <c r="Y870" s="526"/>
      <c r="Z870" s="526"/>
      <c r="AA870" s="526"/>
      <c r="AB870" s="526"/>
      <c r="AC870" s="526"/>
      <c r="AD870" s="311"/>
    </row>
    <row r="871" spans="1:30" ht="20.100000000000001" customHeight="1">
      <c r="A871" s="311"/>
      <c r="B871" s="311"/>
      <c r="C871" s="452"/>
      <c r="D871" s="120" t="s">
        <v>8354</v>
      </c>
      <c r="E871" s="452"/>
      <c r="F871" s="531"/>
      <c r="G871" s="314"/>
      <c r="H871" s="356"/>
      <c r="I871" s="314"/>
      <c r="J871" s="356"/>
      <c r="K871" s="314"/>
      <c r="L871" s="356"/>
      <c r="M871" s="314"/>
      <c r="N871" s="315"/>
      <c r="O871" s="316"/>
      <c r="P871" s="315"/>
      <c r="Q871" s="316"/>
      <c r="R871" s="315"/>
      <c r="S871" s="316"/>
      <c r="T871" s="315"/>
      <c r="U871" s="316"/>
      <c r="V871" s="452"/>
      <c r="W871" s="452"/>
      <c r="X871" s="452"/>
      <c r="Y871" s="452"/>
      <c r="Z871" s="452"/>
      <c r="AA871" s="452"/>
      <c r="AB871" s="452"/>
      <c r="AC871" s="452"/>
      <c r="AD871" s="311"/>
    </row>
    <row r="872" spans="1:30" ht="20.100000000000001" customHeight="1">
      <c r="A872" s="311"/>
      <c r="B872" s="311"/>
      <c r="C872" s="452"/>
      <c r="D872" s="85" t="s">
        <v>1959</v>
      </c>
      <c r="E872" s="526"/>
      <c r="F872" s="531"/>
      <c r="G872" s="314"/>
      <c r="H872" s="356"/>
      <c r="I872" s="314"/>
      <c r="J872" s="356"/>
      <c r="K872" s="314"/>
      <c r="L872" s="356"/>
      <c r="M872" s="314"/>
      <c r="N872" s="315"/>
      <c r="O872" s="316"/>
      <c r="P872" s="315"/>
      <c r="Q872" s="316"/>
      <c r="R872" s="315"/>
      <c r="S872" s="316"/>
      <c r="T872" s="315"/>
      <c r="U872" s="316"/>
      <c r="V872" s="452"/>
      <c r="W872" s="452"/>
      <c r="X872" s="452"/>
      <c r="Y872" s="452"/>
      <c r="Z872" s="452"/>
      <c r="AA872" s="452"/>
      <c r="AB872" s="452"/>
      <c r="AC872" s="452"/>
      <c r="AD872" s="311"/>
    </row>
    <row r="873" spans="1:30" ht="20.100000000000001" customHeight="1">
      <c r="A873" s="311"/>
      <c r="B873" s="311"/>
      <c r="C873" s="526"/>
      <c r="D873" s="85" t="s">
        <v>1960</v>
      </c>
      <c r="E873" s="526"/>
      <c r="F873" s="531"/>
      <c r="G873" s="314"/>
      <c r="H873" s="356"/>
      <c r="I873" s="314"/>
      <c r="J873" s="356"/>
      <c r="K873" s="314"/>
      <c r="L873" s="356"/>
      <c r="M873" s="314"/>
      <c r="N873" s="315"/>
      <c r="O873" s="316"/>
      <c r="P873" s="315"/>
      <c r="Q873" s="316"/>
      <c r="R873" s="315"/>
      <c r="S873" s="316"/>
      <c r="T873" s="315"/>
      <c r="U873" s="316"/>
      <c r="V873" s="526"/>
      <c r="W873" s="526"/>
      <c r="X873" s="526"/>
      <c r="Y873" s="526"/>
      <c r="Z873" s="526"/>
      <c r="AA873" s="526"/>
      <c r="AB873" s="526"/>
      <c r="AC873" s="526"/>
      <c r="AD873" s="311"/>
    </row>
    <row r="874" spans="1:30" ht="20.100000000000001" customHeight="1">
      <c r="A874" s="374" t="s">
        <v>4269</v>
      </c>
      <c r="B874" s="374" t="s">
        <v>746</v>
      </c>
      <c r="C874" s="358" t="s">
        <v>8328</v>
      </c>
      <c r="D874" s="492" t="s">
        <v>1478</v>
      </c>
      <c r="E874" s="497" t="s">
        <v>7309</v>
      </c>
      <c r="F874" s="443"/>
      <c r="G874" s="444"/>
      <c r="H874" s="443"/>
      <c r="I874" s="444"/>
      <c r="J874" s="443"/>
      <c r="K874" s="444"/>
      <c r="L874" s="443"/>
      <c r="M874" s="444"/>
      <c r="N874" s="471"/>
      <c r="O874" s="465"/>
      <c r="P874" s="471"/>
      <c r="Q874" s="465"/>
      <c r="R874" s="471"/>
      <c r="S874" s="465"/>
      <c r="T874" s="471"/>
      <c r="U874" s="465"/>
      <c r="V874" s="358" t="s">
        <v>7010</v>
      </c>
      <c r="W874" s="358" t="s">
        <v>7010</v>
      </c>
      <c r="X874" s="358" t="s">
        <v>7010</v>
      </c>
      <c r="Y874" s="358" t="s">
        <v>7010</v>
      </c>
      <c r="Z874" s="358" t="s">
        <v>7010</v>
      </c>
      <c r="AA874" s="358" t="s">
        <v>7010</v>
      </c>
      <c r="AB874" s="358" t="s">
        <v>7010</v>
      </c>
      <c r="AC874" s="358"/>
      <c r="AD874" s="374"/>
    </row>
    <row r="875" spans="1:30" ht="20.100000000000001" customHeight="1">
      <c r="A875" s="311"/>
      <c r="B875" s="311"/>
      <c r="C875" s="526"/>
      <c r="D875" s="120" t="s">
        <v>1479</v>
      </c>
      <c r="E875" s="526"/>
      <c r="F875" s="531"/>
      <c r="G875" s="314"/>
      <c r="H875" s="356"/>
      <c r="I875" s="314"/>
      <c r="J875" s="356"/>
      <c r="K875" s="314"/>
      <c r="L875" s="356"/>
      <c r="M875" s="314"/>
      <c r="N875" s="315"/>
      <c r="O875" s="316"/>
      <c r="P875" s="315"/>
      <c r="Q875" s="316"/>
      <c r="R875" s="315"/>
      <c r="S875" s="316"/>
      <c r="T875" s="315"/>
      <c r="U875" s="316"/>
      <c r="V875" s="526"/>
      <c r="W875" s="526"/>
      <c r="X875" s="526"/>
      <c r="Y875" s="526"/>
      <c r="Z875" s="526"/>
      <c r="AA875" s="526"/>
      <c r="AB875" s="526"/>
      <c r="AC875" s="526"/>
      <c r="AD875" s="311"/>
    </row>
    <row r="876" spans="1:30" ht="20.100000000000001" customHeight="1">
      <c r="A876" s="311"/>
      <c r="B876" s="311"/>
      <c r="C876" s="526"/>
      <c r="D876" s="120" t="s">
        <v>1480</v>
      </c>
      <c r="E876" s="526"/>
      <c r="F876" s="531"/>
      <c r="G876" s="314"/>
      <c r="H876" s="356"/>
      <c r="I876" s="314"/>
      <c r="J876" s="356"/>
      <c r="K876" s="314"/>
      <c r="L876" s="356"/>
      <c r="M876" s="314"/>
      <c r="N876" s="315"/>
      <c r="O876" s="316"/>
      <c r="P876" s="315"/>
      <c r="Q876" s="316"/>
      <c r="R876" s="315"/>
      <c r="S876" s="316"/>
      <c r="T876" s="315"/>
      <c r="U876" s="316"/>
      <c r="V876" s="526"/>
      <c r="W876" s="526"/>
      <c r="X876" s="526"/>
      <c r="Y876" s="526"/>
      <c r="Z876" s="526"/>
      <c r="AA876" s="526"/>
      <c r="AB876" s="526"/>
      <c r="AC876" s="526"/>
      <c r="AD876" s="311"/>
    </row>
    <row r="877" spans="1:30" ht="20.100000000000001" customHeight="1">
      <c r="A877" s="311"/>
      <c r="B877" s="311"/>
      <c r="C877" s="526"/>
      <c r="D877" s="120" t="s">
        <v>1481</v>
      </c>
      <c r="E877" s="526"/>
      <c r="F877" s="531"/>
      <c r="G877" s="314"/>
      <c r="H877" s="356"/>
      <c r="I877" s="314"/>
      <c r="J877" s="356"/>
      <c r="K877" s="314"/>
      <c r="L877" s="356"/>
      <c r="M877" s="314"/>
      <c r="N877" s="315"/>
      <c r="O877" s="316"/>
      <c r="P877" s="315"/>
      <c r="Q877" s="316"/>
      <c r="R877" s="315"/>
      <c r="S877" s="316"/>
      <c r="T877" s="315"/>
      <c r="U877" s="316"/>
      <c r="V877" s="526"/>
      <c r="W877" s="526"/>
      <c r="X877" s="526"/>
      <c r="Y877" s="526"/>
      <c r="Z877" s="526"/>
      <c r="AA877" s="526"/>
      <c r="AB877" s="526"/>
      <c r="AC877" s="526"/>
      <c r="AD877" s="311"/>
    </row>
    <row r="878" spans="1:30" ht="20.100000000000001" customHeight="1">
      <c r="A878" s="311"/>
      <c r="B878" s="311"/>
      <c r="C878" s="526"/>
      <c r="D878" s="120" t="s">
        <v>1482</v>
      </c>
      <c r="E878" s="526"/>
      <c r="F878" s="531"/>
      <c r="G878" s="314"/>
      <c r="H878" s="356"/>
      <c r="I878" s="314"/>
      <c r="J878" s="356"/>
      <c r="K878" s="314"/>
      <c r="L878" s="356"/>
      <c r="M878" s="314"/>
      <c r="N878" s="315"/>
      <c r="O878" s="316"/>
      <c r="P878" s="315"/>
      <c r="Q878" s="316"/>
      <c r="R878" s="315"/>
      <c r="S878" s="316"/>
      <c r="T878" s="315"/>
      <c r="U878" s="316"/>
      <c r="V878" s="526"/>
      <c r="W878" s="526"/>
      <c r="X878" s="526"/>
      <c r="Y878" s="526"/>
      <c r="Z878" s="526"/>
      <c r="AA878" s="526"/>
      <c r="AB878" s="526"/>
      <c r="AC878" s="526"/>
      <c r="AD878" s="311"/>
    </row>
    <row r="879" spans="1:30" ht="20.100000000000001" customHeight="1">
      <c r="A879" s="311"/>
      <c r="B879" s="311"/>
      <c r="C879" s="452"/>
      <c r="D879" s="120" t="s">
        <v>1483</v>
      </c>
      <c r="E879" s="526"/>
      <c r="F879" s="531"/>
      <c r="G879" s="314"/>
      <c r="H879" s="356"/>
      <c r="I879" s="314"/>
      <c r="J879" s="356"/>
      <c r="K879" s="314"/>
      <c r="L879" s="356"/>
      <c r="M879" s="314"/>
      <c r="N879" s="315"/>
      <c r="O879" s="316"/>
      <c r="P879" s="315"/>
      <c r="Q879" s="316"/>
      <c r="R879" s="315"/>
      <c r="S879" s="316"/>
      <c r="T879" s="315"/>
      <c r="U879" s="316"/>
      <c r="V879" s="452"/>
      <c r="W879" s="452"/>
      <c r="X879" s="452"/>
      <c r="Y879" s="452"/>
      <c r="Z879" s="452"/>
      <c r="AA879" s="452"/>
      <c r="AB879" s="452"/>
      <c r="AC879" s="452"/>
      <c r="AD879" s="311"/>
    </row>
    <row r="880" spans="1:30" ht="20.100000000000001" customHeight="1">
      <c r="A880" s="311"/>
      <c r="B880" s="311"/>
      <c r="C880" s="526"/>
      <c r="D880" s="120" t="s">
        <v>1484</v>
      </c>
      <c r="E880" s="526"/>
      <c r="F880" s="531"/>
      <c r="G880" s="314"/>
      <c r="H880" s="356"/>
      <c r="I880" s="314"/>
      <c r="J880" s="356"/>
      <c r="K880" s="314"/>
      <c r="L880" s="356"/>
      <c r="M880" s="314"/>
      <c r="N880" s="315"/>
      <c r="O880" s="316"/>
      <c r="P880" s="315"/>
      <c r="Q880" s="316"/>
      <c r="R880" s="315"/>
      <c r="S880" s="316"/>
      <c r="T880" s="315"/>
      <c r="U880" s="316"/>
      <c r="V880" s="526"/>
      <c r="W880" s="526"/>
      <c r="X880" s="526"/>
      <c r="Y880" s="526"/>
      <c r="Z880" s="526"/>
      <c r="AA880" s="526"/>
      <c r="AB880" s="526"/>
      <c r="AC880" s="526"/>
      <c r="AD880" s="311"/>
    </row>
    <row r="881" spans="1:30" ht="20.100000000000001" customHeight="1">
      <c r="A881" s="311"/>
      <c r="B881" s="311"/>
      <c r="C881" s="526"/>
      <c r="D881" s="120" t="s">
        <v>1912</v>
      </c>
      <c r="E881" s="526"/>
      <c r="F881" s="531"/>
      <c r="G881" s="314"/>
      <c r="H881" s="356"/>
      <c r="I881" s="314"/>
      <c r="J881" s="356"/>
      <c r="K881" s="314"/>
      <c r="L881" s="356"/>
      <c r="M881" s="314"/>
      <c r="N881" s="315"/>
      <c r="O881" s="316"/>
      <c r="P881" s="315"/>
      <c r="Q881" s="316"/>
      <c r="R881" s="315"/>
      <c r="S881" s="316"/>
      <c r="T881" s="315"/>
      <c r="U881" s="316"/>
      <c r="V881" s="526"/>
      <c r="W881" s="526"/>
      <c r="X881" s="526"/>
      <c r="Y881" s="526"/>
      <c r="Z881" s="526"/>
      <c r="AA881" s="526"/>
      <c r="AB881" s="526"/>
      <c r="AC881" s="526"/>
      <c r="AD881" s="311"/>
    </row>
    <row r="882" spans="1:30" ht="20.100000000000001" customHeight="1">
      <c r="A882" s="311"/>
      <c r="B882" s="311"/>
      <c r="C882" s="526"/>
      <c r="D882" s="120" t="s">
        <v>8354</v>
      </c>
      <c r="E882" s="526"/>
      <c r="F882" s="531"/>
      <c r="G882" s="314"/>
      <c r="H882" s="356"/>
      <c r="I882" s="314"/>
      <c r="J882" s="356"/>
      <c r="K882" s="314"/>
      <c r="L882" s="356"/>
      <c r="M882" s="314"/>
      <c r="N882" s="315"/>
      <c r="O882" s="316"/>
      <c r="P882" s="315"/>
      <c r="Q882" s="316"/>
      <c r="R882" s="315"/>
      <c r="S882" s="316"/>
      <c r="T882" s="315"/>
      <c r="U882" s="316"/>
      <c r="V882" s="526"/>
      <c r="W882" s="526"/>
      <c r="X882" s="526"/>
      <c r="Y882" s="526"/>
      <c r="Z882" s="526"/>
      <c r="AA882" s="526"/>
      <c r="AB882" s="526"/>
      <c r="AC882" s="526"/>
      <c r="AD882" s="311"/>
    </row>
    <row r="883" spans="1:30" ht="20.100000000000001" customHeight="1">
      <c r="A883" s="311"/>
      <c r="B883" s="311"/>
      <c r="C883" s="452"/>
      <c r="D883" s="85" t="s">
        <v>1959</v>
      </c>
      <c r="E883" s="452"/>
      <c r="F883" s="531"/>
      <c r="G883" s="314"/>
      <c r="H883" s="356"/>
      <c r="I883" s="314"/>
      <c r="J883" s="356"/>
      <c r="K883" s="314"/>
      <c r="L883" s="356"/>
      <c r="M883" s="314"/>
      <c r="N883" s="315"/>
      <c r="O883" s="316"/>
      <c r="P883" s="315"/>
      <c r="Q883" s="316"/>
      <c r="R883" s="315"/>
      <c r="S883" s="316"/>
      <c r="T883" s="315"/>
      <c r="U883" s="316"/>
      <c r="V883" s="452"/>
      <c r="W883" s="452"/>
      <c r="X883" s="452"/>
      <c r="Y883" s="452"/>
      <c r="Z883" s="452"/>
      <c r="AA883" s="452"/>
      <c r="AB883" s="452"/>
      <c r="AC883" s="452"/>
      <c r="AD883" s="311"/>
    </row>
    <row r="884" spans="1:30" ht="20.100000000000001" customHeight="1">
      <c r="A884" s="311"/>
      <c r="B884" s="311"/>
      <c r="C884" s="526"/>
      <c r="D884" s="85" t="s">
        <v>1960</v>
      </c>
      <c r="E884" s="526"/>
      <c r="F884" s="531"/>
      <c r="G884" s="314"/>
      <c r="H884" s="356"/>
      <c r="I884" s="314"/>
      <c r="J884" s="356"/>
      <c r="K884" s="314"/>
      <c r="L884" s="356"/>
      <c r="M884" s="314"/>
      <c r="N884" s="315"/>
      <c r="O884" s="316"/>
      <c r="P884" s="315"/>
      <c r="Q884" s="316"/>
      <c r="R884" s="315"/>
      <c r="S884" s="316"/>
      <c r="T884" s="315"/>
      <c r="U884" s="316"/>
      <c r="V884" s="526"/>
      <c r="W884" s="526"/>
      <c r="X884" s="526"/>
      <c r="Y884" s="526"/>
      <c r="Z884" s="526"/>
      <c r="AA884" s="526"/>
      <c r="AB884" s="526"/>
      <c r="AC884" s="526"/>
      <c r="AD884" s="311"/>
    </row>
    <row r="885" spans="1:30" ht="20.100000000000001" customHeight="1">
      <c r="A885" s="374" t="s">
        <v>4270</v>
      </c>
      <c r="B885" s="374" t="s">
        <v>747</v>
      </c>
      <c r="C885" s="358" t="s">
        <v>8328</v>
      </c>
      <c r="D885" s="492" t="s">
        <v>1478</v>
      </c>
      <c r="E885" s="497" t="s">
        <v>7309</v>
      </c>
      <c r="F885" s="443"/>
      <c r="G885" s="444"/>
      <c r="H885" s="443"/>
      <c r="I885" s="444"/>
      <c r="J885" s="443"/>
      <c r="K885" s="444"/>
      <c r="L885" s="443"/>
      <c r="M885" s="444"/>
      <c r="N885" s="471"/>
      <c r="O885" s="465"/>
      <c r="P885" s="471"/>
      <c r="Q885" s="465"/>
      <c r="R885" s="471"/>
      <c r="S885" s="465"/>
      <c r="T885" s="471"/>
      <c r="U885" s="465"/>
      <c r="V885" s="358" t="s">
        <v>7010</v>
      </c>
      <c r="W885" s="358" t="s">
        <v>7010</v>
      </c>
      <c r="X885" s="358" t="s">
        <v>7010</v>
      </c>
      <c r="Y885" s="358" t="s">
        <v>7010</v>
      </c>
      <c r="Z885" s="358" t="s">
        <v>7010</v>
      </c>
      <c r="AA885" s="358" t="s">
        <v>7010</v>
      </c>
      <c r="AB885" s="358" t="s">
        <v>7010</v>
      </c>
      <c r="AC885" s="358"/>
      <c r="AD885" s="374"/>
    </row>
    <row r="886" spans="1:30" ht="20.100000000000001" customHeight="1">
      <c r="A886" s="311"/>
      <c r="B886" s="311"/>
      <c r="C886" s="452"/>
      <c r="D886" s="120" t="s">
        <v>1479</v>
      </c>
      <c r="E886" s="452"/>
      <c r="F886" s="531"/>
      <c r="G886" s="314"/>
      <c r="H886" s="356"/>
      <c r="I886" s="314"/>
      <c r="J886" s="356"/>
      <c r="K886" s="314"/>
      <c r="L886" s="356"/>
      <c r="M886" s="314"/>
      <c r="N886" s="315"/>
      <c r="O886" s="316"/>
      <c r="P886" s="315"/>
      <c r="Q886" s="316"/>
      <c r="R886" s="315"/>
      <c r="S886" s="316"/>
      <c r="T886" s="315"/>
      <c r="U886" s="316"/>
      <c r="V886" s="452"/>
      <c r="W886" s="452"/>
      <c r="X886" s="452"/>
      <c r="Y886" s="452"/>
      <c r="Z886" s="452"/>
      <c r="AA886" s="452"/>
      <c r="AB886" s="452"/>
      <c r="AC886" s="452"/>
      <c r="AD886" s="311"/>
    </row>
    <row r="887" spans="1:30" ht="20.100000000000001" customHeight="1">
      <c r="A887" s="311"/>
      <c r="B887" s="311"/>
      <c r="C887" s="452"/>
      <c r="D887" s="120" t="s">
        <v>1480</v>
      </c>
      <c r="E887" s="526"/>
      <c r="F887" s="531"/>
      <c r="G887" s="314"/>
      <c r="H887" s="356"/>
      <c r="I887" s="314"/>
      <c r="J887" s="356"/>
      <c r="K887" s="314"/>
      <c r="L887" s="356"/>
      <c r="M887" s="314"/>
      <c r="N887" s="315"/>
      <c r="O887" s="316"/>
      <c r="P887" s="315"/>
      <c r="Q887" s="316"/>
      <c r="R887" s="315"/>
      <c r="S887" s="316"/>
      <c r="T887" s="315"/>
      <c r="U887" s="316"/>
      <c r="V887" s="452"/>
      <c r="W887" s="452"/>
      <c r="X887" s="452"/>
      <c r="Y887" s="452"/>
      <c r="Z887" s="452"/>
      <c r="AA887" s="452"/>
      <c r="AB887" s="452"/>
      <c r="AC887" s="452"/>
      <c r="AD887" s="311"/>
    </row>
    <row r="888" spans="1:30" ht="20.100000000000001" customHeight="1">
      <c r="A888" s="311"/>
      <c r="B888" s="311"/>
      <c r="C888" s="526"/>
      <c r="D888" s="120" t="s">
        <v>1481</v>
      </c>
      <c r="E888" s="526"/>
      <c r="F888" s="531"/>
      <c r="G888" s="314"/>
      <c r="H888" s="356"/>
      <c r="I888" s="314"/>
      <c r="J888" s="356"/>
      <c r="K888" s="314"/>
      <c r="L888" s="356"/>
      <c r="M888" s="314"/>
      <c r="N888" s="315"/>
      <c r="O888" s="316"/>
      <c r="P888" s="315"/>
      <c r="Q888" s="316"/>
      <c r="R888" s="315"/>
      <c r="S888" s="316"/>
      <c r="T888" s="315"/>
      <c r="U888" s="316"/>
      <c r="V888" s="526"/>
      <c r="W888" s="526"/>
      <c r="X888" s="526"/>
      <c r="Y888" s="526"/>
      <c r="Z888" s="526"/>
      <c r="AA888" s="526"/>
      <c r="AB888" s="526"/>
      <c r="AC888" s="526"/>
      <c r="AD888" s="311"/>
    </row>
    <row r="889" spans="1:30" ht="20.100000000000001" customHeight="1">
      <c r="A889" s="311"/>
      <c r="B889" s="311"/>
      <c r="C889" s="526"/>
      <c r="D889" s="120" t="s">
        <v>1482</v>
      </c>
      <c r="E889" s="526"/>
      <c r="F889" s="531"/>
      <c r="G889" s="314"/>
      <c r="H889" s="356"/>
      <c r="I889" s="314"/>
      <c r="J889" s="356"/>
      <c r="K889" s="314"/>
      <c r="L889" s="356"/>
      <c r="M889" s="314"/>
      <c r="N889" s="315"/>
      <c r="O889" s="316"/>
      <c r="P889" s="315"/>
      <c r="Q889" s="316"/>
      <c r="R889" s="315"/>
      <c r="S889" s="316"/>
      <c r="T889" s="315"/>
      <c r="U889" s="316"/>
      <c r="V889" s="526"/>
      <c r="W889" s="526"/>
      <c r="X889" s="526"/>
      <c r="Y889" s="526"/>
      <c r="Z889" s="526"/>
      <c r="AA889" s="526"/>
      <c r="AB889" s="526"/>
      <c r="AC889" s="526"/>
      <c r="AD889" s="311"/>
    </row>
    <row r="890" spans="1:30" ht="20.100000000000001" customHeight="1">
      <c r="A890" s="311"/>
      <c r="B890" s="311"/>
      <c r="C890" s="526"/>
      <c r="D890" s="120" t="s">
        <v>1483</v>
      </c>
      <c r="E890" s="526"/>
      <c r="F890" s="531"/>
      <c r="G890" s="314"/>
      <c r="H890" s="356"/>
      <c r="I890" s="314"/>
      <c r="J890" s="356"/>
      <c r="K890" s="314"/>
      <c r="L890" s="356"/>
      <c r="M890" s="314"/>
      <c r="N890" s="315"/>
      <c r="O890" s="316"/>
      <c r="P890" s="315"/>
      <c r="Q890" s="316"/>
      <c r="R890" s="315"/>
      <c r="S890" s="316"/>
      <c r="T890" s="315"/>
      <c r="U890" s="316"/>
      <c r="V890" s="526"/>
      <c r="W890" s="526"/>
      <c r="X890" s="526"/>
      <c r="Y890" s="526"/>
      <c r="Z890" s="526"/>
      <c r="AA890" s="526"/>
      <c r="AB890" s="526"/>
      <c r="AC890" s="526"/>
      <c r="AD890" s="311"/>
    </row>
    <row r="891" spans="1:30" ht="20.100000000000001" customHeight="1">
      <c r="A891" s="311"/>
      <c r="B891" s="311"/>
      <c r="C891" s="526"/>
      <c r="D891" s="120" t="s">
        <v>1484</v>
      </c>
      <c r="E891" s="526"/>
      <c r="F891" s="531"/>
      <c r="G891" s="314"/>
      <c r="H891" s="356"/>
      <c r="I891" s="314"/>
      <c r="J891" s="356"/>
      <c r="K891" s="314"/>
      <c r="L891" s="356"/>
      <c r="M891" s="314"/>
      <c r="N891" s="315"/>
      <c r="O891" s="316"/>
      <c r="P891" s="315"/>
      <c r="Q891" s="316"/>
      <c r="R891" s="315"/>
      <c r="S891" s="316"/>
      <c r="T891" s="315"/>
      <c r="U891" s="316"/>
      <c r="V891" s="526"/>
      <c r="W891" s="526"/>
      <c r="X891" s="526"/>
      <c r="Y891" s="526"/>
      <c r="Z891" s="526"/>
      <c r="AA891" s="526"/>
      <c r="AB891" s="526"/>
      <c r="AC891" s="526"/>
      <c r="AD891" s="311"/>
    </row>
    <row r="892" spans="1:30" ht="20.100000000000001" customHeight="1">
      <c r="A892" s="311"/>
      <c r="B892" s="311"/>
      <c r="C892" s="526"/>
      <c r="D892" s="120" t="s">
        <v>1912</v>
      </c>
      <c r="E892" s="526"/>
      <c r="F892" s="531"/>
      <c r="G892" s="314"/>
      <c r="H892" s="356"/>
      <c r="I892" s="314"/>
      <c r="J892" s="356"/>
      <c r="K892" s="314"/>
      <c r="L892" s="356"/>
      <c r="M892" s="314"/>
      <c r="N892" s="315"/>
      <c r="O892" s="316"/>
      <c r="P892" s="315"/>
      <c r="Q892" s="316"/>
      <c r="R892" s="315"/>
      <c r="S892" s="316"/>
      <c r="T892" s="315"/>
      <c r="U892" s="316"/>
      <c r="V892" s="526"/>
      <c r="W892" s="526"/>
      <c r="X892" s="526"/>
      <c r="Y892" s="526"/>
      <c r="Z892" s="526"/>
      <c r="AA892" s="526"/>
      <c r="AB892" s="526"/>
      <c r="AC892" s="526"/>
      <c r="AD892" s="311"/>
    </row>
    <row r="893" spans="1:30" ht="20.100000000000001" customHeight="1">
      <c r="A893" s="311"/>
      <c r="B893" s="311"/>
      <c r="C893" s="526"/>
      <c r="D893" s="120" t="s">
        <v>8354</v>
      </c>
      <c r="E893" s="526"/>
      <c r="F893" s="531"/>
      <c r="G893" s="314"/>
      <c r="H893" s="356"/>
      <c r="I893" s="314"/>
      <c r="J893" s="356"/>
      <c r="K893" s="314"/>
      <c r="L893" s="356"/>
      <c r="M893" s="314"/>
      <c r="N893" s="315"/>
      <c r="O893" s="316"/>
      <c r="P893" s="315"/>
      <c r="Q893" s="316"/>
      <c r="R893" s="315"/>
      <c r="S893" s="316"/>
      <c r="T893" s="315"/>
      <c r="U893" s="316"/>
      <c r="V893" s="526"/>
      <c r="W893" s="526"/>
      <c r="X893" s="526"/>
      <c r="Y893" s="526"/>
      <c r="Z893" s="526"/>
      <c r="AA893" s="526"/>
      <c r="AB893" s="526"/>
      <c r="AC893" s="526"/>
      <c r="AD893" s="311"/>
    </row>
    <row r="894" spans="1:30" ht="20.100000000000001" customHeight="1">
      <c r="A894" s="311"/>
      <c r="B894" s="311"/>
      <c r="C894" s="452"/>
      <c r="D894" s="85" t="s">
        <v>1959</v>
      </c>
      <c r="E894" s="452"/>
      <c r="F894" s="531"/>
      <c r="G894" s="314"/>
      <c r="H894" s="356"/>
      <c r="I894" s="314"/>
      <c r="J894" s="356"/>
      <c r="K894" s="314"/>
      <c r="L894" s="356"/>
      <c r="M894" s="314"/>
      <c r="N894" s="315"/>
      <c r="O894" s="316"/>
      <c r="P894" s="315"/>
      <c r="Q894" s="316"/>
      <c r="R894" s="315"/>
      <c r="S894" s="316"/>
      <c r="T894" s="315"/>
      <c r="U894" s="316"/>
      <c r="V894" s="452"/>
      <c r="W894" s="452"/>
      <c r="X894" s="452"/>
      <c r="Y894" s="452"/>
      <c r="Z894" s="452"/>
      <c r="AA894" s="452"/>
      <c r="AB894" s="452"/>
      <c r="AC894" s="452"/>
      <c r="AD894" s="311"/>
    </row>
    <row r="895" spans="1:30" ht="20.100000000000001" customHeight="1">
      <c r="A895" s="311"/>
      <c r="B895" s="311"/>
      <c r="C895" s="526"/>
      <c r="D895" s="85" t="s">
        <v>1960</v>
      </c>
      <c r="E895" s="526"/>
      <c r="F895" s="531"/>
      <c r="G895" s="314"/>
      <c r="H895" s="356"/>
      <c r="I895" s="314"/>
      <c r="J895" s="356"/>
      <c r="K895" s="314"/>
      <c r="L895" s="356"/>
      <c r="M895" s="314"/>
      <c r="N895" s="315"/>
      <c r="O895" s="316"/>
      <c r="P895" s="315"/>
      <c r="Q895" s="316"/>
      <c r="R895" s="315"/>
      <c r="S895" s="316"/>
      <c r="T895" s="315"/>
      <c r="U895" s="316"/>
      <c r="V895" s="526"/>
      <c r="W895" s="526"/>
      <c r="X895" s="526"/>
      <c r="Y895" s="526"/>
      <c r="Z895" s="526"/>
      <c r="AA895" s="526"/>
      <c r="AB895" s="526"/>
      <c r="AC895" s="526"/>
      <c r="AD895" s="311"/>
    </row>
    <row r="896" spans="1:30" ht="20.100000000000001" customHeight="1">
      <c r="A896" s="374" t="s">
        <v>4271</v>
      </c>
      <c r="B896" s="374" t="s">
        <v>748</v>
      </c>
      <c r="C896" s="527" t="s">
        <v>8328</v>
      </c>
      <c r="D896" s="492" t="s">
        <v>1478</v>
      </c>
      <c r="E896" s="497" t="s">
        <v>7309</v>
      </c>
      <c r="F896" s="443"/>
      <c r="G896" s="444"/>
      <c r="H896" s="443"/>
      <c r="I896" s="444"/>
      <c r="J896" s="443"/>
      <c r="K896" s="444"/>
      <c r="L896" s="443"/>
      <c r="M896" s="444"/>
      <c r="N896" s="471"/>
      <c r="O896" s="465"/>
      <c r="P896" s="471"/>
      <c r="Q896" s="465"/>
      <c r="R896" s="471"/>
      <c r="S896" s="465"/>
      <c r="T896" s="471"/>
      <c r="U896" s="465"/>
      <c r="V896" s="527" t="s">
        <v>7010</v>
      </c>
      <c r="W896" s="527" t="s">
        <v>7010</v>
      </c>
      <c r="X896" s="527" t="s">
        <v>7010</v>
      </c>
      <c r="Y896" s="527" t="s">
        <v>7010</v>
      </c>
      <c r="Z896" s="527" t="s">
        <v>7010</v>
      </c>
      <c r="AA896" s="527" t="s">
        <v>7010</v>
      </c>
      <c r="AB896" s="527" t="s">
        <v>7010</v>
      </c>
      <c r="AC896" s="527"/>
      <c r="AD896" s="374"/>
    </row>
    <row r="897" spans="1:30" ht="20.100000000000001" customHeight="1">
      <c r="A897" s="311"/>
      <c r="B897" s="311"/>
      <c r="C897" s="452"/>
      <c r="D897" s="120" t="s">
        <v>1479</v>
      </c>
      <c r="E897" s="452"/>
      <c r="F897" s="531"/>
      <c r="G897" s="314"/>
      <c r="H897" s="356"/>
      <c r="I897" s="314"/>
      <c r="J897" s="356"/>
      <c r="K897" s="314"/>
      <c r="L897" s="356"/>
      <c r="M897" s="314"/>
      <c r="N897" s="315"/>
      <c r="O897" s="316"/>
      <c r="P897" s="315"/>
      <c r="Q897" s="316"/>
      <c r="R897" s="315"/>
      <c r="S897" s="316"/>
      <c r="T897" s="315"/>
      <c r="U897" s="316"/>
      <c r="V897" s="452"/>
      <c r="W897" s="452"/>
      <c r="X897" s="452"/>
      <c r="Y897" s="452"/>
      <c r="Z897" s="452"/>
      <c r="AA897" s="452"/>
      <c r="AB897" s="452"/>
      <c r="AC897" s="452"/>
      <c r="AD897" s="311"/>
    </row>
    <row r="898" spans="1:30" ht="20.100000000000001" customHeight="1">
      <c r="A898" s="311"/>
      <c r="B898" s="311"/>
      <c r="C898" s="526"/>
      <c r="D898" s="120" t="s">
        <v>1480</v>
      </c>
      <c r="E898" s="526"/>
      <c r="F898" s="531"/>
      <c r="G898" s="314"/>
      <c r="H898" s="356"/>
      <c r="I898" s="314"/>
      <c r="J898" s="356"/>
      <c r="K898" s="314"/>
      <c r="L898" s="356"/>
      <c r="M898" s="314"/>
      <c r="N898" s="315"/>
      <c r="O898" s="316"/>
      <c r="P898" s="315"/>
      <c r="Q898" s="316"/>
      <c r="R898" s="315"/>
      <c r="S898" s="316"/>
      <c r="T898" s="315"/>
      <c r="U898" s="316"/>
      <c r="V898" s="526"/>
      <c r="W898" s="526"/>
      <c r="X898" s="526"/>
      <c r="Y898" s="526"/>
      <c r="Z898" s="526"/>
      <c r="AA898" s="526"/>
      <c r="AB898" s="526"/>
      <c r="AC898" s="526"/>
      <c r="AD898" s="311"/>
    </row>
    <row r="899" spans="1:30" ht="20.100000000000001" customHeight="1">
      <c r="A899" s="311"/>
      <c r="B899" s="311"/>
      <c r="C899" s="452"/>
      <c r="D899" s="120" t="s">
        <v>1481</v>
      </c>
      <c r="E899" s="452"/>
      <c r="F899" s="531"/>
      <c r="G899" s="314"/>
      <c r="H899" s="356"/>
      <c r="I899" s="314"/>
      <c r="J899" s="356"/>
      <c r="K899" s="314"/>
      <c r="L899" s="356"/>
      <c r="M899" s="314"/>
      <c r="N899" s="315"/>
      <c r="O899" s="316"/>
      <c r="P899" s="315"/>
      <c r="Q899" s="316"/>
      <c r="R899" s="315"/>
      <c r="S899" s="316"/>
      <c r="T899" s="315"/>
      <c r="U899" s="316"/>
      <c r="V899" s="452"/>
      <c r="W899" s="452"/>
      <c r="X899" s="452"/>
      <c r="Y899" s="452"/>
      <c r="Z899" s="452"/>
      <c r="AA899" s="452"/>
      <c r="AB899" s="452"/>
      <c r="AC899" s="452"/>
      <c r="AD899" s="311"/>
    </row>
    <row r="900" spans="1:30" ht="20.100000000000001" customHeight="1">
      <c r="A900" s="311"/>
      <c r="B900" s="311"/>
      <c r="C900" s="452"/>
      <c r="D900" s="120" t="s">
        <v>1482</v>
      </c>
      <c r="E900" s="452"/>
      <c r="F900" s="531"/>
      <c r="G900" s="314"/>
      <c r="H900" s="356"/>
      <c r="I900" s="314"/>
      <c r="J900" s="356"/>
      <c r="K900" s="314"/>
      <c r="L900" s="356"/>
      <c r="M900" s="314"/>
      <c r="N900" s="315"/>
      <c r="O900" s="316"/>
      <c r="P900" s="315"/>
      <c r="Q900" s="316"/>
      <c r="R900" s="315"/>
      <c r="S900" s="316"/>
      <c r="T900" s="315"/>
      <c r="U900" s="316"/>
      <c r="V900" s="452"/>
      <c r="W900" s="452"/>
      <c r="X900" s="452"/>
      <c r="Y900" s="452"/>
      <c r="Z900" s="452"/>
      <c r="AA900" s="452"/>
      <c r="AB900" s="452"/>
      <c r="AC900" s="452"/>
      <c r="AD900" s="311"/>
    </row>
    <row r="901" spans="1:30" ht="20.100000000000001" customHeight="1">
      <c r="A901" s="311"/>
      <c r="B901" s="311"/>
      <c r="C901" s="526"/>
      <c r="D901" s="120" t="s">
        <v>1483</v>
      </c>
      <c r="E901" s="526"/>
      <c r="F901" s="531"/>
      <c r="G901" s="314"/>
      <c r="H901" s="356"/>
      <c r="I901" s="314"/>
      <c r="J901" s="356"/>
      <c r="K901" s="314"/>
      <c r="L901" s="356"/>
      <c r="M901" s="314"/>
      <c r="N901" s="315"/>
      <c r="O901" s="316"/>
      <c r="P901" s="315"/>
      <c r="Q901" s="316"/>
      <c r="R901" s="315"/>
      <c r="S901" s="316"/>
      <c r="T901" s="315"/>
      <c r="U901" s="316"/>
      <c r="V901" s="526"/>
      <c r="W901" s="526"/>
      <c r="X901" s="526"/>
      <c r="Y901" s="526"/>
      <c r="Z901" s="526"/>
      <c r="AA901" s="526"/>
      <c r="AB901" s="526"/>
      <c r="AC901" s="526"/>
      <c r="AD901" s="311"/>
    </row>
    <row r="902" spans="1:30" ht="20.100000000000001" customHeight="1">
      <c r="A902" s="311"/>
      <c r="B902" s="311"/>
      <c r="C902" s="526"/>
      <c r="D902" s="120" t="s">
        <v>1484</v>
      </c>
      <c r="E902" s="526"/>
      <c r="F902" s="531"/>
      <c r="G902" s="314"/>
      <c r="H902" s="356"/>
      <c r="I902" s="314"/>
      <c r="J902" s="356"/>
      <c r="K902" s="314"/>
      <c r="L902" s="356"/>
      <c r="M902" s="314"/>
      <c r="N902" s="315"/>
      <c r="O902" s="316"/>
      <c r="P902" s="315"/>
      <c r="Q902" s="316"/>
      <c r="R902" s="315"/>
      <c r="S902" s="316"/>
      <c r="T902" s="315"/>
      <c r="U902" s="316"/>
      <c r="V902" s="526"/>
      <c r="W902" s="526"/>
      <c r="X902" s="526"/>
      <c r="Y902" s="526"/>
      <c r="Z902" s="526"/>
      <c r="AA902" s="526"/>
      <c r="AB902" s="526"/>
      <c r="AC902" s="526"/>
      <c r="AD902" s="311"/>
    </row>
    <row r="903" spans="1:30" ht="20.100000000000001" customHeight="1">
      <c r="A903" s="311"/>
      <c r="B903" s="311"/>
      <c r="C903" s="452"/>
      <c r="D903" s="120" t="s">
        <v>1912</v>
      </c>
      <c r="E903" s="452"/>
      <c r="F903" s="531"/>
      <c r="G903" s="314"/>
      <c r="H903" s="356"/>
      <c r="I903" s="314"/>
      <c r="J903" s="356"/>
      <c r="K903" s="314"/>
      <c r="L903" s="356"/>
      <c r="M903" s="314"/>
      <c r="N903" s="315"/>
      <c r="O903" s="316"/>
      <c r="P903" s="315"/>
      <c r="Q903" s="316"/>
      <c r="R903" s="315"/>
      <c r="S903" s="316"/>
      <c r="T903" s="315"/>
      <c r="U903" s="316"/>
      <c r="V903" s="452"/>
      <c r="W903" s="452"/>
      <c r="X903" s="452"/>
      <c r="Y903" s="452"/>
      <c r="Z903" s="452"/>
      <c r="AA903" s="452"/>
      <c r="AB903" s="452"/>
      <c r="AC903" s="452"/>
      <c r="AD903" s="311"/>
    </row>
    <row r="904" spans="1:30" ht="20.100000000000001" customHeight="1">
      <c r="A904" s="311"/>
      <c r="B904" s="311"/>
      <c r="C904" s="526"/>
      <c r="D904" s="120" t="s">
        <v>8354</v>
      </c>
      <c r="E904" s="526"/>
      <c r="F904" s="531"/>
      <c r="G904" s="314"/>
      <c r="H904" s="356"/>
      <c r="I904" s="314"/>
      <c r="J904" s="356"/>
      <c r="K904" s="314"/>
      <c r="L904" s="356"/>
      <c r="M904" s="314"/>
      <c r="N904" s="315"/>
      <c r="O904" s="316"/>
      <c r="P904" s="315"/>
      <c r="Q904" s="316"/>
      <c r="R904" s="315"/>
      <c r="S904" s="316"/>
      <c r="T904" s="315"/>
      <c r="U904" s="316"/>
      <c r="V904" s="526"/>
      <c r="W904" s="526"/>
      <c r="X904" s="526"/>
      <c r="Y904" s="526"/>
      <c r="Z904" s="526"/>
      <c r="AA904" s="526"/>
      <c r="AB904" s="526"/>
      <c r="AC904" s="526"/>
      <c r="AD904" s="311"/>
    </row>
    <row r="905" spans="1:30" ht="20.100000000000001" customHeight="1">
      <c r="A905" s="311"/>
      <c r="B905" s="311"/>
      <c r="C905" s="526"/>
      <c r="D905" s="85" t="s">
        <v>1959</v>
      </c>
      <c r="E905" s="526"/>
      <c r="F905" s="531"/>
      <c r="G905" s="314"/>
      <c r="H905" s="356"/>
      <c r="I905" s="314"/>
      <c r="J905" s="356"/>
      <c r="K905" s="314"/>
      <c r="L905" s="356"/>
      <c r="M905" s="314"/>
      <c r="N905" s="315"/>
      <c r="O905" s="316"/>
      <c r="P905" s="315"/>
      <c r="Q905" s="316"/>
      <c r="R905" s="315"/>
      <c r="S905" s="316"/>
      <c r="T905" s="315"/>
      <c r="U905" s="316"/>
      <c r="V905" s="526"/>
      <c r="W905" s="526"/>
      <c r="X905" s="526"/>
      <c r="Y905" s="526"/>
      <c r="Z905" s="526"/>
      <c r="AA905" s="526"/>
      <c r="AB905" s="526"/>
      <c r="AC905" s="526"/>
      <c r="AD905" s="311"/>
    </row>
    <row r="906" spans="1:30" ht="20.100000000000001" customHeight="1">
      <c r="A906" s="311"/>
      <c r="B906" s="311"/>
      <c r="C906" s="526"/>
      <c r="D906" s="85" t="s">
        <v>1960</v>
      </c>
      <c r="E906" s="526"/>
      <c r="F906" s="531"/>
      <c r="G906" s="314"/>
      <c r="H906" s="356"/>
      <c r="I906" s="314"/>
      <c r="J906" s="356"/>
      <c r="K906" s="314"/>
      <c r="L906" s="356"/>
      <c r="M906" s="314"/>
      <c r="N906" s="315"/>
      <c r="O906" s="316"/>
      <c r="P906" s="315"/>
      <c r="Q906" s="316"/>
      <c r="R906" s="315"/>
      <c r="S906" s="316"/>
      <c r="T906" s="315"/>
      <c r="U906" s="316"/>
      <c r="V906" s="526"/>
      <c r="W906" s="526"/>
      <c r="X906" s="526"/>
      <c r="Y906" s="526"/>
      <c r="Z906" s="526"/>
      <c r="AA906" s="526"/>
      <c r="AB906" s="526"/>
      <c r="AC906" s="526"/>
      <c r="AD906" s="311"/>
    </row>
    <row r="907" spans="1:30" ht="20.100000000000001" customHeight="1">
      <c r="A907" s="374" t="s">
        <v>4272</v>
      </c>
      <c r="B907" s="374" t="s">
        <v>749</v>
      </c>
      <c r="C907" s="358" t="s">
        <v>8328</v>
      </c>
      <c r="D907" s="492" t="s">
        <v>1478</v>
      </c>
      <c r="E907" s="497" t="s">
        <v>7309</v>
      </c>
      <c r="F907" s="443"/>
      <c r="G907" s="444"/>
      <c r="H907" s="443"/>
      <c r="I907" s="444"/>
      <c r="J907" s="443"/>
      <c r="K907" s="444"/>
      <c r="L907" s="443"/>
      <c r="M907" s="444"/>
      <c r="N907" s="471"/>
      <c r="O907" s="465"/>
      <c r="P907" s="471"/>
      <c r="Q907" s="465"/>
      <c r="R907" s="471"/>
      <c r="S907" s="465"/>
      <c r="T907" s="471"/>
      <c r="U907" s="465"/>
      <c r="V907" s="358" t="s">
        <v>7010</v>
      </c>
      <c r="W907" s="358" t="s">
        <v>7010</v>
      </c>
      <c r="X907" s="358" t="s">
        <v>7010</v>
      </c>
      <c r="Y907" s="358" t="s">
        <v>7010</v>
      </c>
      <c r="Z907" s="358" t="s">
        <v>7010</v>
      </c>
      <c r="AA907" s="358" t="s">
        <v>7010</v>
      </c>
      <c r="AB907" s="358" t="s">
        <v>7010</v>
      </c>
      <c r="AC907" s="358"/>
      <c r="AD907" s="374"/>
    </row>
    <row r="908" spans="1:30" ht="20.100000000000001" customHeight="1">
      <c r="A908" s="311"/>
      <c r="B908" s="311"/>
      <c r="C908" s="526"/>
      <c r="D908" s="120" t="s">
        <v>1479</v>
      </c>
      <c r="E908" s="526"/>
      <c r="F908" s="531"/>
      <c r="G908" s="314"/>
      <c r="H908" s="356"/>
      <c r="I908" s="314"/>
      <c r="J908" s="356"/>
      <c r="K908" s="314"/>
      <c r="L908" s="356"/>
      <c r="M908" s="314"/>
      <c r="N908" s="315"/>
      <c r="O908" s="316"/>
      <c r="P908" s="315"/>
      <c r="Q908" s="316"/>
      <c r="R908" s="315"/>
      <c r="S908" s="316"/>
      <c r="T908" s="315"/>
      <c r="U908" s="316"/>
      <c r="V908" s="526"/>
      <c r="W908" s="526"/>
      <c r="X908" s="526"/>
      <c r="Y908" s="526"/>
      <c r="Z908" s="526"/>
      <c r="AA908" s="526"/>
      <c r="AB908" s="526"/>
      <c r="AC908" s="526"/>
      <c r="AD908" s="311"/>
    </row>
    <row r="909" spans="1:30" ht="20.100000000000001" customHeight="1">
      <c r="A909" s="311"/>
      <c r="B909" s="311"/>
      <c r="C909" s="526"/>
      <c r="D909" s="120" t="s">
        <v>1480</v>
      </c>
      <c r="E909" s="526"/>
      <c r="F909" s="531"/>
      <c r="G909" s="314"/>
      <c r="H909" s="356"/>
      <c r="I909" s="314"/>
      <c r="J909" s="356"/>
      <c r="K909" s="314"/>
      <c r="L909" s="356"/>
      <c r="M909" s="314"/>
      <c r="N909" s="315"/>
      <c r="O909" s="316"/>
      <c r="P909" s="315"/>
      <c r="Q909" s="316"/>
      <c r="R909" s="315"/>
      <c r="S909" s="316"/>
      <c r="T909" s="315"/>
      <c r="U909" s="316"/>
      <c r="V909" s="526"/>
      <c r="W909" s="526"/>
      <c r="X909" s="526"/>
      <c r="Y909" s="526"/>
      <c r="Z909" s="526"/>
      <c r="AA909" s="526"/>
      <c r="AB909" s="526"/>
      <c r="AC909" s="526"/>
      <c r="AD909" s="311"/>
    </row>
    <row r="910" spans="1:30" ht="20.100000000000001" customHeight="1">
      <c r="A910" s="311"/>
      <c r="B910" s="311"/>
      <c r="C910" s="526"/>
      <c r="D910" s="120" t="s">
        <v>1481</v>
      </c>
      <c r="E910" s="526"/>
      <c r="F910" s="531"/>
      <c r="G910" s="314"/>
      <c r="H910" s="356"/>
      <c r="I910" s="314"/>
      <c r="J910" s="356"/>
      <c r="K910" s="314"/>
      <c r="L910" s="356"/>
      <c r="M910" s="314"/>
      <c r="N910" s="315"/>
      <c r="O910" s="316"/>
      <c r="P910" s="315"/>
      <c r="Q910" s="316"/>
      <c r="R910" s="315"/>
      <c r="S910" s="316"/>
      <c r="T910" s="315"/>
      <c r="U910" s="316"/>
      <c r="V910" s="526"/>
      <c r="W910" s="526"/>
      <c r="X910" s="526"/>
      <c r="Y910" s="526"/>
      <c r="Z910" s="526"/>
      <c r="AA910" s="526"/>
      <c r="AB910" s="526"/>
      <c r="AC910" s="526"/>
      <c r="AD910" s="311"/>
    </row>
    <row r="911" spans="1:30" ht="20.100000000000001" customHeight="1">
      <c r="A911" s="311"/>
      <c r="B911" s="311"/>
      <c r="C911" s="452"/>
      <c r="D911" s="120" t="s">
        <v>1482</v>
      </c>
      <c r="E911" s="452"/>
      <c r="F911" s="531"/>
      <c r="G911" s="314"/>
      <c r="H911" s="356"/>
      <c r="I911" s="314"/>
      <c r="J911" s="356"/>
      <c r="K911" s="314"/>
      <c r="L911" s="356"/>
      <c r="M911" s="314"/>
      <c r="N911" s="315"/>
      <c r="O911" s="316"/>
      <c r="P911" s="315"/>
      <c r="Q911" s="316"/>
      <c r="R911" s="315"/>
      <c r="S911" s="316"/>
      <c r="T911" s="315"/>
      <c r="U911" s="316"/>
      <c r="V911" s="452"/>
      <c r="W911" s="452"/>
      <c r="X911" s="452"/>
      <c r="Y911" s="452"/>
      <c r="Z911" s="452"/>
      <c r="AA911" s="452"/>
      <c r="AB911" s="452"/>
      <c r="AC911" s="452"/>
      <c r="AD911" s="311"/>
    </row>
    <row r="912" spans="1:30" ht="20.100000000000001" customHeight="1">
      <c r="A912" s="311"/>
      <c r="B912" s="311"/>
      <c r="C912" s="526"/>
      <c r="D912" s="120" t="s">
        <v>1483</v>
      </c>
      <c r="E912" s="526"/>
      <c r="F912" s="531"/>
      <c r="G912" s="314"/>
      <c r="H912" s="356"/>
      <c r="I912" s="314"/>
      <c r="J912" s="356"/>
      <c r="K912" s="314"/>
      <c r="L912" s="356"/>
      <c r="M912" s="314"/>
      <c r="N912" s="315"/>
      <c r="O912" s="316"/>
      <c r="P912" s="315"/>
      <c r="Q912" s="316"/>
      <c r="R912" s="315"/>
      <c r="S912" s="316"/>
      <c r="T912" s="315"/>
      <c r="U912" s="316"/>
      <c r="V912" s="526"/>
      <c r="W912" s="526"/>
      <c r="X912" s="526"/>
      <c r="Y912" s="526"/>
      <c r="Z912" s="526"/>
      <c r="AA912" s="526"/>
      <c r="AB912" s="526"/>
      <c r="AC912" s="526"/>
      <c r="AD912" s="311"/>
    </row>
    <row r="913" spans="1:30" ht="20.100000000000001" customHeight="1">
      <c r="A913" s="311"/>
      <c r="B913" s="311"/>
      <c r="C913" s="526"/>
      <c r="D913" s="120" t="s">
        <v>1484</v>
      </c>
      <c r="E913" s="526"/>
      <c r="F913" s="531"/>
      <c r="G913" s="314"/>
      <c r="H913" s="356"/>
      <c r="I913" s="314"/>
      <c r="J913" s="356"/>
      <c r="K913" s="314"/>
      <c r="L913" s="356"/>
      <c r="M913" s="314"/>
      <c r="N913" s="315"/>
      <c r="O913" s="316"/>
      <c r="P913" s="315"/>
      <c r="Q913" s="316"/>
      <c r="R913" s="315"/>
      <c r="S913" s="316"/>
      <c r="T913" s="315"/>
      <c r="U913" s="316"/>
      <c r="V913" s="526"/>
      <c r="W913" s="526"/>
      <c r="X913" s="526"/>
      <c r="Y913" s="526"/>
      <c r="Z913" s="526"/>
      <c r="AA913" s="526"/>
      <c r="AB913" s="526"/>
      <c r="AC913" s="526"/>
      <c r="AD913" s="311"/>
    </row>
    <row r="914" spans="1:30" ht="20.100000000000001" customHeight="1">
      <c r="A914" s="311"/>
      <c r="B914" s="311"/>
      <c r="C914" s="526"/>
      <c r="D914" s="120" t="s">
        <v>1912</v>
      </c>
      <c r="E914" s="526"/>
      <c r="F914" s="531"/>
      <c r="G914" s="314"/>
      <c r="H914" s="356"/>
      <c r="I914" s="314"/>
      <c r="J914" s="356"/>
      <c r="K914" s="314"/>
      <c r="L914" s="356"/>
      <c r="M914" s="314"/>
      <c r="N914" s="315"/>
      <c r="O914" s="316"/>
      <c r="P914" s="315"/>
      <c r="Q914" s="316"/>
      <c r="R914" s="315"/>
      <c r="S914" s="316"/>
      <c r="T914" s="315"/>
      <c r="U914" s="316"/>
      <c r="V914" s="526"/>
      <c r="W914" s="526"/>
      <c r="X914" s="526"/>
      <c r="Y914" s="526"/>
      <c r="Z914" s="526"/>
      <c r="AA914" s="526"/>
      <c r="AB914" s="526"/>
      <c r="AC914" s="526"/>
      <c r="AD914" s="311"/>
    </row>
    <row r="915" spans="1:30" ht="20.100000000000001" customHeight="1">
      <c r="A915" s="311"/>
      <c r="B915" s="311"/>
      <c r="C915" s="526"/>
      <c r="D915" s="120" t="s">
        <v>8354</v>
      </c>
      <c r="E915" s="526"/>
      <c r="F915" s="531"/>
      <c r="G915" s="314"/>
      <c r="H915" s="356"/>
      <c r="I915" s="314"/>
      <c r="J915" s="356"/>
      <c r="K915" s="314"/>
      <c r="L915" s="356"/>
      <c r="M915" s="314"/>
      <c r="N915" s="315"/>
      <c r="O915" s="316"/>
      <c r="P915" s="315"/>
      <c r="Q915" s="316"/>
      <c r="R915" s="315"/>
      <c r="S915" s="316"/>
      <c r="T915" s="315"/>
      <c r="U915" s="316"/>
      <c r="V915" s="526"/>
      <c r="W915" s="526"/>
      <c r="X915" s="526"/>
      <c r="Y915" s="526"/>
      <c r="Z915" s="526"/>
      <c r="AA915" s="526"/>
      <c r="AB915" s="526"/>
      <c r="AC915" s="526"/>
      <c r="AD915" s="311"/>
    </row>
    <row r="916" spans="1:30" ht="20.100000000000001" customHeight="1">
      <c r="A916" s="311"/>
      <c r="B916" s="311"/>
      <c r="C916" s="526"/>
      <c r="D916" s="85" t="s">
        <v>1959</v>
      </c>
      <c r="E916" s="526"/>
      <c r="F916" s="531"/>
      <c r="G916" s="314"/>
      <c r="H916" s="356"/>
      <c r="I916" s="314"/>
      <c r="J916" s="356"/>
      <c r="K916" s="314"/>
      <c r="L916" s="356"/>
      <c r="M916" s="314"/>
      <c r="N916" s="315"/>
      <c r="O916" s="316"/>
      <c r="P916" s="315"/>
      <c r="Q916" s="316"/>
      <c r="R916" s="315"/>
      <c r="S916" s="316"/>
      <c r="T916" s="315"/>
      <c r="U916" s="316"/>
      <c r="V916" s="526"/>
      <c r="W916" s="526"/>
      <c r="X916" s="526"/>
      <c r="Y916" s="526"/>
      <c r="Z916" s="526"/>
      <c r="AA916" s="526"/>
      <c r="AB916" s="526"/>
      <c r="AC916" s="526"/>
      <c r="AD916" s="311"/>
    </row>
    <row r="917" spans="1:30" ht="20.100000000000001" customHeight="1">
      <c r="A917" s="311"/>
      <c r="B917" s="311"/>
      <c r="C917" s="452"/>
      <c r="D917" s="85" t="s">
        <v>1960</v>
      </c>
      <c r="E917" s="452"/>
      <c r="F917" s="531"/>
      <c r="G917" s="314"/>
      <c r="H917" s="356"/>
      <c r="I917" s="314"/>
      <c r="J917" s="356"/>
      <c r="K917" s="314"/>
      <c r="L917" s="356"/>
      <c r="M917" s="314"/>
      <c r="N917" s="315"/>
      <c r="O917" s="316"/>
      <c r="P917" s="315"/>
      <c r="Q917" s="316"/>
      <c r="R917" s="315"/>
      <c r="S917" s="316"/>
      <c r="T917" s="315"/>
      <c r="U917" s="316"/>
      <c r="V917" s="452"/>
      <c r="W917" s="452"/>
      <c r="X917" s="452"/>
      <c r="Y917" s="452"/>
      <c r="Z917" s="452"/>
      <c r="AA917" s="452"/>
      <c r="AB917" s="452"/>
      <c r="AC917" s="452"/>
      <c r="AD917" s="311"/>
    </row>
    <row r="918" spans="1:30" ht="20.100000000000001" customHeight="1">
      <c r="A918" s="374" t="s">
        <v>4273</v>
      </c>
      <c r="B918" s="374" t="s">
        <v>750</v>
      </c>
      <c r="C918" s="358" t="s">
        <v>4346</v>
      </c>
      <c r="D918" s="374"/>
      <c r="E918" s="358"/>
      <c r="F918" s="443"/>
      <c r="G918" s="444"/>
      <c r="H918" s="443"/>
      <c r="I918" s="444"/>
      <c r="J918" s="443"/>
      <c r="K918" s="444"/>
      <c r="L918" s="443"/>
      <c r="M918" s="444"/>
      <c r="N918" s="471"/>
      <c r="O918" s="465"/>
      <c r="P918" s="471"/>
      <c r="Q918" s="465"/>
      <c r="R918" s="471"/>
      <c r="S918" s="465"/>
      <c r="T918" s="471"/>
      <c r="U918" s="465"/>
      <c r="V918" s="358" t="s">
        <v>7010</v>
      </c>
      <c r="W918" s="358" t="s">
        <v>7010</v>
      </c>
      <c r="X918" s="358" t="s">
        <v>7010</v>
      </c>
      <c r="Y918" s="358" t="s">
        <v>7010</v>
      </c>
      <c r="Z918" s="358" t="s">
        <v>7010</v>
      </c>
      <c r="AA918" s="358" t="s">
        <v>7010</v>
      </c>
      <c r="AB918" s="358" t="s">
        <v>7010</v>
      </c>
      <c r="AC918" s="358"/>
      <c r="AD918" s="374"/>
    </row>
    <row r="919" spans="1:30" ht="20.100000000000001" customHeight="1">
      <c r="A919" s="374" t="s">
        <v>4274</v>
      </c>
      <c r="B919" s="374" t="s">
        <v>751</v>
      </c>
      <c r="C919" s="358" t="s">
        <v>8328</v>
      </c>
      <c r="D919" s="374" t="s">
        <v>1485</v>
      </c>
      <c r="E919" s="497" t="s">
        <v>7329</v>
      </c>
      <c r="F919" s="443"/>
      <c r="G919" s="444"/>
      <c r="H919" s="443"/>
      <c r="I919" s="444"/>
      <c r="J919" s="443"/>
      <c r="K919" s="444"/>
      <c r="L919" s="443"/>
      <c r="M919" s="444"/>
      <c r="N919" s="471"/>
      <c r="O919" s="465"/>
      <c r="P919" s="471"/>
      <c r="Q919" s="465"/>
      <c r="R919" s="471">
        <v>1</v>
      </c>
      <c r="S919" s="465">
        <v>0.92592592592592593</v>
      </c>
      <c r="T919" s="471"/>
      <c r="U919" s="465"/>
      <c r="V919" s="358" t="s">
        <v>7010</v>
      </c>
      <c r="W919" s="358" t="s">
        <v>7010</v>
      </c>
      <c r="X919" s="358" t="s">
        <v>7010</v>
      </c>
      <c r="Y919" s="358" t="s">
        <v>7010</v>
      </c>
      <c r="Z919" s="358" t="s">
        <v>7010</v>
      </c>
      <c r="AA919" s="358" t="s">
        <v>7010</v>
      </c>
      <c r="AB919" s="358" t="s">
        <v>7010</v>
      </c>
      <c r="AC919" s="358"/>
      <c r="AD919" s="374"/>
    </row>
    <row r="920" spans="1:30" ht="20.100000000000001" customHeight="1">
      <c r="A920" s="311"/>
      <c r="B920" s="311"/>
      <c r="C920" s="526"/>
      <c r="D920" s="311" t="s">
        <v>1486</v>
      </c>
      <c r="E920" s="526"/>
      <c r="F920" s="531">
        <v>10</v>
      </c>
      <c r="G920" s="314">
        <v>8.6206896551724146</v>
      </c>
      <c r="H920" s="356">
        <v>10</v>
      </c>
      <c r="I920" s="314">
        <v>8.695652173913043</v>
      </c>
      <c r="J920" s="356">
        <v>12</v>
      </c>
      <c r="K920" s="314">
        <v>10.619469026548673</v>
      </c>
      <c r="L920" s="356">
        <v>21</v>
      </c>
      <c r="M920" s="314">
        <v>19.811320754716981</v>
      </c>
      <c r="N920" s="315">
        <v>15</v>
      </c>
      <c r="O920" s="316">
        <v>14</v>
      </c>
      <c r="P920" s="315">
        <v>30</v>
      </c>
      <c r="Q920" s="316">
        <v>26.5</v>
      </c>
      <c r="R920" s="315">
        <v>16</v>
      </c>
      <c r="S920" s="316">
        <v>14.814814814814815</v>
      </c>
      <c r="T920" s="315"/>
      <c r="U920" s="316"/>
      <c r="V920" s="526"/>
      <c r="W920" s="526"/>
      <c r="X920" s="526"/>
      <c r="Y920" s="526"/>
      <c r="Z920" s="526"/>
      <c r="AA920" s="526"/>
      <c r="AB920" s="526"/>
      <c r="AC920" s="526"/>
      <c r="AD920" s="311"/>
    </row>
    <row r="921" spans="1:30" ht="20.100000000000001" customHeight="1">
      <c r="A921" s="311"/>
      <c r="B921" s="311"/>
      <c r="C921" s="452"/>
      <c r="D921" s="311" t="s">
        <v>1487</v>
      </c>
      <c r="E921" s="526"/>
      <c r="F921" s="531">
        <v>99</v>
      </c>
      <c r="G921" s="314">
        <v>85.34482758620689</v>
      </c>
      <c r="H921" s="356">
        <v>99</v>
      </c>
      <c r="I921" s="314">
        <v>86.086956521739125</v>
      </c>
      <c r="J921" s="356">
        <v>96</v>
      </c>
      <c r="K921" s="314">
        <v>84.955752212389385</v>
      </c>
      <c r="L921" s="356">
        <v>76</v>
      </c>
      <c r="M921" s="314">
        <v>71.698113207547166</v>
      </c>
      <c r="N921" s="315">
        <v>87</v>
      </c>
      <c r="O921" s="316">
        <v>81.3</v>
      </c>
      <c r="P921" s="315">
        <v>75</v>
      </c>
      <c r="Q921" s="316">
        <v>66.400000000000006</v>
      </c>
      <c r="R921" s="315">
        <v>80</v>
      </c>
      <c r="S921" s="316">
        <v>74.074074074074076</v>
      </c>
      <c r="T921" s="315"/>
      <c r="U921" s="316"/>
      <c r="V921" s="452"/>
      <c r="W921" s="452"/>
      <c r="X921" s="452"/>
      <c r="Y921" s="452"/>
      <c r="Z921" s="452"/>
      <c r="AA921" s="452"/>
      <c r="AB921" s="452"/>
      <c r="AC921" s="452"/>
      <c r="AD921" s="311"/>
    </row>
    <row r="922" spans="1:30" ht="20.100000000000001" customHeight="1">
      <c r="A922" s="311"/>
      <c r="B922" s="311"/>
      <c r="C922" s="526"/>
      <c r="D922" s="311" t="s">
        <v>1488</v>
      </c>
      <c r="E922" s="526"/>
      <c r="F922" s="531">
        <v>7</v>
      </c>
      <c r="G922" s="314">
        <v>6.0344827586206895</v>
      </c>
      <c r="H922" s="356">
        <v>6</v>
      </c>
      <c r="I922" s="314">
        <v>5.2173913043478262</v>
      </c>
      <c r="J922" s="356">
        <v>5</v>
      </c>
      <c r="K922" s="314">
        <v>4.4247787610619467</v>
      </c>
      <c r="L922" s="356">
        <v>9</v>
      </c>
      <c r="M922" s="314">
        <v>8.4905660377358494</v>
      </c>
      <c r="N922" s="315">
        <v>5</v>
      </c>
      <c r="O922" s="316">
        <v>4.7</v>
      </c>
      <c r="P922" s="315">
        <v>8</v>
      </c>
      <c r="Q922" s="316">
        <v>7.1</v>
      </c>
      <c r="R922" s="315">
        <v>11</v>
      </c>
      <c r="S922" s="316">
        <v>10.185185185185185</v>
      </c>
      <c r="T922" s="315"/>
      <c r="U922" s="316"/>
      <c r="V922" s="526"/>
      <c r="W922" s="526"/>
      <c r="X922" s="526"/>
      <c r="Y922" s="526"/>
      <c r="Z922" s="526"/>
      <c r="AA922" s="526"/>
      <c r="AB922" s="526"/>
      <c r="AC922" s="526"/>
      <c r="AD922" s="311"/>
    </row>
    <row r="923" spans="1:30" ht="20.100000000000001" customHeight="1">
      <c r="A923" s="311"/>
      <c r="B923" s="311"/>
      <c r="C923" s="526"/>
      <c r="D923" s="311" t="s">
        <v>7205</v>
      </c>
      <c r="E923" s="526"/>
      <c r="F923" s="531"/>
      <c r="G923" s="314"/>
      <c r="H923" s="356"/>
      <c r="I923" s="314"/>
      <c r="J923" s="356"/>
      <c r="K923" s="314"/>
      <c r="L923" s="356"/>
      <c r="M923" s="314"/>
      <c r="N923" s="315"/>
      <c r="O923" s="316"/>
      <c r="P923" s="315"/>
      <c r="Q923" s="316"/>
      <c r="R923" s="315"/>
      <c r="S923" s="316"/>
      <c r="T923" s="315"/>
      <c r="U923" s="316"/>
      <c r="V923" s="526"/>
      <c r="W923" s="526"/>
      <c r="X923" s="526"/>
      <c r="Y923" s="526"/>
      <c r="Z923" s="526"/>
      <c r="AA923" s="526"/>
      <c r="AB923" s="526"/>
      <c r="AC923" s="526"/>
      <c r="AD923" s="311"/>
    </row>
    <row r="924" spans="1:30" ht="20.100000000000001" customHeight="1">
      <c r="A924" s="317"/>
      <c r="B924" s="317"/>
      <c r="C924" s="318"/>
      <c r="D924" s="311" t="s">
        <v>6738</v>
      </c>
      <c r="E924" s="318"/>
      <c r="F924" s="319"/>
      <c r="G924" s="320"/>
      <c r="H924" s="319"/>
      <c r="I924" s="320"/>
      <c r="J924" s="319"/>
      <c r="K924" s="320"/>
      <c r="L924" s="319"/>
      <c r="M924" s="320"/>
      <c r="N924" s="321"/>
      <c r="O924" s="322"/>
      <c r="P924" s="321"/>
      <c r="Q924" s="322"/>
      <c r="R924" s="321"/>
      <c r="S924" s="322"/>
      <c r="T924" s="321"/>
      <c r="U924" s="322"/>
      <c r="V924" s="318"/>
      <c r="W924" s="318"/>
      <c r="X924" s="318"/>
      <c r="Y924" s="318"/>
      <c r="Z924" s="318"/>
      <c r="AA924" s="318"/>
      <c r="AB924" s="318"/>
      <c r="AC924" s="318"/>
      <c r="AD924" s="317"/>
    </row>
    <row r="925" spans="1:30" ht="20.100000000000001" customHeight="1">
      <c r="A925" s="374" t="s">
        <v>4275</v>
      </c>
      <c r="B925" s="374" t="s">
        <v>752</v>
      </c>
      <c r="C925" s="527" t="s">
        <v>8328</v>
      </c>
      <c r="D925" s="374" t="s">
        <v>1853</v>
      </c>
      <c r="E925" s="497" t="s">
        <v>7329</v>
      </c>
      <c r="F925" s="443">
        <v>1</v>
      </c>
      <c r="G925" s="444">
        <v>0.86206896551724133</v>
      </c>
      <c r="H925" s="443">
        <v>3</v>
      </c>
      <c r="I925" s="444">
        <v>2.6086956521739131</v>
      </c>
      <c r="J925" s="443">
        <v>2</v>
      </c>
      <c r="K925" s="444">
        <v>1.7699115044247788</v>
      </c>
      <c r="L925" s="443">
        <v>4</v>
      </c>
      <c r="M925" s="444">
        <v>3.7735849056603774</v>
      </c>
      <c r="N925" s="471">
        <v>3</v>
      </c>
      <c r="O925" s="465">
        <v>2.8</v>
      </c>
      <c r="P925" s="471">
        <v>2</v>
      </c>
      <c r="Q925" s="465">
        <v>1.7699115044247788</v>
      </c>
      <c r="R925" s="471">
        <v>2</v>
      </c>
      <c r="S925" s="465">
        <v>1.8518518518518519</v>
      </c>
      <c r="T925" s="471"/>
      <c r="U925" s="465"/>
      <c r="V925" s="527" t="s">
        <v>7010</v>
      </c>
      <c r="W925" s="527" t="s">
        <v>7010</v>
      </c>
      <c r="X925" s="527" t="s">
        <v>7010</v>
      </c>
      <c r="Y925" s="527" t="s">
        <v>7010</v>
      </c>
      <c r="Z925" s="527" t="s">
        <v>7010</v>
      </c>
      <c r="AA925" s="527" t="s">
        <v>7010</v>
      </c>
      <c r="AB925" s="527" t="s">
        <v>7010</v>
      </c>
      <c r="AC925" s="527"/>
      <c r="AD925" s="374"/>
    </row>
    <row r="926" spans="1:30" ht="20.100000000000001" customHeight="1">
      <c r="A926" s="311"/>
      <c r="B926" s="311"/>
      <c r="C926" s="526"/>
      <c r="D926" s="311" t="s">
        <v>1854</v>
      </c>
      <c r="E926" s="205"/>
      <c r="F926" s="531">
        <v>115</v>
      </c>
      <c r="G926" s="314">
        <v>99.137931034482762</v>
      </c>
      <c r="H926" s="356">
        <v>112</v>
      </c>
      <c r="I926" s="314">
        <v>97.391304347826093</v>
      </c>
      <c r="J926" s="356">
        <v>111</v>
      </c>
      <c r="K926" s="314">
        <v>98.230088495575217</v>
      </c>
      <c r="L926" s="356">
        <v>102</v>
      </c>
      <c r="M926" s="314">
        <v>96.226415094339629</v>
      </c>
      <c r="N926" s="315">
        <v>104</v>
      </c>
      <c r="O926" s="316">
        <v>97.2</v>
      </c>
      <c r="P926" s="315">
        <v>111</v>
      </c>
      <c r="Q926" s="316">
        <v>98.230088495575217</v>
      </c>
      <c r="R926" s="315">
        <v>106</v>
      </c>
      <c r="S926" s="316">
        <v>98.148148148148152</v>
      </c>
      <c r="T926" s="315"/>
      <c r="U926" s="316"/>
      <c r="V926" s="526"/>
      <c r="W926" s="526"/>
      <c r="X926" s="526"/>
      <c r="Y926" s="526"/>
      <c r="Z926" s="526"/>
      <c r="AA926" s="526"/>
      <c r="AB926" s="526"/>
      <c r="AC926" s="526"/>
      <c r="AD926" s="311"/>
    </row>
    <row r="927" spans="1:30" ht="20.100000000000001" customHeight="1">
      <c r="A927" s="311"/>
      <c r="B927" s="311"/>
      <c r="C927" s="526"/>
      <c r="D927" s="311" t="s">
        <v>7205</v>
      </c>
      <c r="E927" s="205"/>
      <c r="F927" s="531"/>
      <c r="G927" s="314"/>
      <c r="H927" s="356"/>
      <c r="I927" s="314"/>
      <c r="J927" s="356"/>
      <c r="K927" s="314"/>
      <c r="L927" s="356"/>
      <c r="M927" s="314"/>
      <c r="N927" s="315"/>
      <c r="O927" s="316"/>
      <c r="P927" s="315"/>
      <c r="Q927" s="316"/>
      <c r="R927" s="315"/>
      <c r="S927" s="316"/>
      <c r="T927" s="315"/>
      <c r="U927" s="316"/>
      <c r="V927" s="526"/>
      <c r="W927" s="526"/>
      <c r="X927" s="526"/>
      <c r="Y927" s="526"/>
      <c r="Z927" s="526"/>
      <c r="AA927" s="526"/>
      <c r="AB927" s="526"/>
      <c r="AC927" s="526"/>
      <c r="AD927" s="311"/>
    </row>
    <row r="928" spans="1:30" ht="20.100000000000001" customHeight="1">
      <c r="A928" s="311"/>
      <c r="B928" s="311"/>
      <c r="C928" s="526"/>
      <c r="D928" s="311" t="s">
        <v>6738</v>
      </c>
      <c r="E928" s="526"/>
      <c r="F928" s="531"/>
      <c r="G928" s="314"/>
      <c r="H928" s="356"/>
      <c r="I928" s="314"/>
      <c r="J928" s="356"/>
      <c r="K928" s="314"/>
      <c r="L928" s="356"/>
      <c r="M928" s="314"/>
      <c r="N928" s="315"/>
      <c r="O928" s="316"/>
      <c r="P928" s="315"/>
      <c r="Q928" s="316"/>
      <c r="R928" s="315"/>
      <c r="S928" s="316"/>
      <c r="T928" s="315"/>
      <c r="U928" s="316"/>
      <c r="V928" s="526"/>
      <c r="W928" s="526"/>
      <c r="X928" s="526"/>
      <c r="Y928" s="526"/>
      <c r="Z928" s="526"/>
      <c r="AA928" s="526"/>
      <c r="AB928" s="526"/>
      <c r="AC928" s="526"/>
      <c r="AD928" s="311"/>
    </row>
    <row r="929" spans="1:30" ht="20.100000000000001" customHeight="1">
      <c r="A929" s="374" t="s">
        <v>4276</v>
      </c>
      <c r="B929" s="374" t="s">
        <v>753</v>
      </c>
      <c r="C929" s="358" t="s">
        <v>4347</v>
      </c>
      <c r="D929" s="374"/>
      <c r="E929" s="358"/>
      <c r="F929" s="443">
        <v>1</v>
      </c>
      <c r="G929" s="444">
        <v>100</v>
      </c>
      <c r="H929" s="443">
        <v>3</v>
      </c>
      <c r="I929" s="444">
        <v>100</v>
      </c>
      <c r="J929" s="443">
        <v>2</v>
      </c>
      <c r="K929" s="444">
        <v>100</v>
      </c>
      <c r="L929" s="443">
        <v>4</v>
      </c>
      <c r="M929" s="444">
        <v>100</v>
      </c>
      <c r="N929" s="471">
        <v>3</v>
      </c>
      <c r="O929" s="465">
        <v>100</v>
      </c>
      <c r="P929" s="471">
        <v>2</v>
      </c>
      <c r="Q929" s="465">
        <v>100</v>
      </c>
      <c r="R929" s="471">
        <v>2</v>
      </c>
      <c r="S929" s="465">
        <v>100</v>
      </c>
      <c r="T929" s="471"/>
      <c r="U929" s="465"/>
      <c r="V929" s="358" t="s">
        <v>7010</v>
      </c>
      <c r="W929" s="358" t="s">
        <v>7010</v>
      </c>
      <c r="X929" s="358" t="s">
        <v>7010</v>
      </c>
      <c r="Y929" s="358" t="s">
        <v>7010</v>
      </c>
      <c r="Z929" s="358" t="s">
        <v>7010</v>
      </c>
      <c r="AA929" s="358" t="s">
        <v>7010</v>
      </c>
      <c r="AB929" s="358" t="s">
        <v>7010</v>
      </c>
      <c r="AC929" s="358"/>
      <c r="AD929" s="374"/>
    </row>
    <row r="930" spans="1:30" ht="20.100000000000001" customHeight="1">
      <c r="A930" s="374" t="s">
        <v>4277</v>
      </c>
      <c r="B930" s="374" t="s">
        <v>754</v>
      </c>
      <c r="C930" s="358" t="s">
        <v>4347</v>
      </c>
      <c r="D930" s="476"/>
      <c r="E930" s="497"/>
      <c r="F930" s="443">
        <v>1</v>
      </c>
      <c r="G930" s="444">
        <v>100</v>
      </c>
      <c r="H930" s="443">
        <v>3</v>
      </c>
      <c r="I930" s="444">
        <v>100</v>
      </c>
      <c r="J930" s="443">
        <v>2</v>
      </c>
      <c r="K930" s="444">
        <v>100</v>
      </c>
      <c r="L930" s="443">
        <v>4</v>
      </c>
      <c r="M930" s="444">
        <v>100</v>
      </c>
      <c r="N930" s="471">
        <v>3</v>
      </c>
      <c r="O930" s="465">
        <v>100</v>
      </c>
      <c r="P930" s="471">
        <v>2</v>
      </c>
      <c r="Q930" s="465">
        <v>100</v>
      </c>
      <c r="R930" s="471">
        <v>2</v>
      </c>
      <c r="S930" s="465">
        <v>100</v>
      </c>
      <c r="T930" s="471"/>
      <c r="U930" s="465"/>
      <c r="V930" s="358" t="s">
        <v>7010</v>
      </c>
      <c r="W930" s="358" t="s">
        <v>7010</v>
      </c>
      <c r="X930" s="358" t="s">
        <v>7010</v>
      </c>
      <c r="Y930" s="358" t="s">
        <v>7010</v>
      </c>
      <c r="Z930" s="358" t="s">
        <v>7010</v>
      </c>
      <c r="AA930" s="358" t="s">
        <v>7010</v>
      </c>
      <c r="AB930" s="358" t="s">
        <v>7010</v>
      </c>
      <c r="AC930" s="358"/>
      <c r="AD930" s="374"/>
    </row>
    <row r="931" spans="1:30" ht="20.100000000000001" customHeight="1">
      <c r="A931" s="311"/>
      <c r="B931" s="311"/>
      <c r="C931" s="526"/>
      <c r="D931" s="311" t="s">
        <v>1959</v>
      </c>
      <c r="E931" s="205" t="s">
        <v>73</v>
      </c>
      <c r="F931" s="531"/>
      <c r="G931" s="314"/>
      <c r="H931" s="356"/>
      <c r="I931" s="314"/>
      <c r="J931" s="356"/>
      <c r="K931" s="314"/>
      <c r="L931" s="356"/>
      <c r="M931" s="314"/>
      <c r="N931" s="315"/>
      <c r="O931" s="316"/>
      <c r="P931" s="315"/>
      <c r="Q931" s="316"/>
      <c r="R931" s="315"/>
      <c r="S931" s="316"/>
      <c r="T931" s="315"/>
      <c r="U931" s="316"/>
      <c r="V931" s="526"/>
      <c r="W931" s="526"/>
      <c r="X931" s="526"/>
      <c r="Y931" s="526"/>
      <c r="Z931" s="526"/>
      <c r="AA931" s="526"/>
      <c r="AB931" s="526"/>
      <c r="AC931" s="526"/>
      <c r="AD931" s="311"/>
    </row>
    <row r="932" spans="1:30" ht="20.100000000000001" customHeight="1">
      <c r="A932" s="311"/>
      <c r="B932" s="311"/>
      <c r="C932" s="452"/>
      <c r="D932" s="311" t="s">
        <v>1960</v>
      </c>
      <c r="E932" s="205"/>
      <c r="F932" s="531"/>
      <c r="G932" s="314"/>
      <c r="H932" s="356"/>
      <c r="I932" s="314"/>
      <c r="J932" s="356"/>
      <c r="K932" s="314"/>
      <c r="L932" s="356"/>
      <c r="M932" s="314"/>
      <c r="N932" s="315"/>
      <c r="O932" s="316"/>
      <c r="P932" s="315"/>
      <c r="Q932" s="316"/>
      <c r="R932" s="315"/>
      <c r="S932" s="316"/>
      <c r="T932" s="315"/>
      <c r="U932" s="316"/>
      <c r="V932" s="452"/>
      <c r="W932" s="452"/>
      <c r="X932" s="452"/>
      <c r="Y932" s="452"/>
      <c r="Z932" s="452"/>
      <c r="AA932" s="452"/>
      <c r="AB932" s="452"/>
      <c r="AC932" s="452"/>
      <c r="AD932" s="311"/>
    </row>
    <row r="933" spans="1:30" ht="20.100000000000001" customHeight="1">
      <c r="A933" s="374" t="s">
        <v>4278</v>
      </c>
      <c r="B933" s="374" t="s">
        <v>755</v>
      </c>
      <c r="C933" s="358" t="s">
        <v>4348</v>
      </c>
      <c r="D933" s="374" t="s">
        <v>1961</v>
      </c>
      <c r="E933" s="497" t="s">
        <v>7309</v>
      </c>
      <c r="F933" s="443"/>
      <c r="G933" s="444"/>
      <c r="H933" s="443"/>
      <c r="I933" s="444"/>
      <c r="J933" s="443"/>
      <c r="K933" s="444"/>
      <c r="L933" s="443"/>
      <c r="M933" s="444"/>
      <c r="N933" s="471"/>
      <c r="O933" s="465"/>
      <c r="P933" s="471"/>
      <c r="Q933" s="465"/>
      <c r="R933" s="471"/>
      <c r="S933" s="465"/>
      <c r="T933" s="471"/>
      <c r="U933" s="465"/>
      <c r="V933" s="358" t="s">
        <v>7010</v>
      </c>
      <c r="W933" s="358" t="s">
        <v>7010</v>
      </c>
      <c r="X933" s="358" t="s">
        <v>7010</v>
      </c>
      <c r="Y933" s="358" t="s">
        <v>7010</v>
      </c>
      <c r="Z933" s="358" t="s">
        <v>7010</v>
      </c>
      <c r="AA933" s="358" t="s">
        <v>7010</v>
      </c>
      <c r="AB933" s="358" t="s">
        <v>7010</v>
      </c>
      <c r="AC933" s="358"/>
      <c r="AD933" s="374"/>
    </row>
    <row r="934" spans="1:30" ht="20.100000000000001" customHeight="1">
      <c r="A934" s="311"/>
      <c r="B934" s="311"/>
      <c r="C934" s="452"/>
      <c r="D934" s="311" t="s">
        <v>1962</v>
      </c>
      <c r="E934" s="452"/>
      <c r="F934" s="531"/>
      <c r="G934" s="314"/>
      <c r="H934" s="356"/>
      <c r="I934" s="314"/>
      <c r="J934" s="356"/>
      <c r="K934" s="314"/>
      <c r="L934" s="356"/>
      <c r="M934" s="314"/>
      <c r="N934" s="315"/>
      <c r="O934" s="316"/>
      <c r="P934" s="315"/>
      <c r="Q934" s="316"/>
      <c r="R934" s="315"/>
      <c r="S934" s="316"/>
      <c r="T934" s="315"/>
      <c r="U934" s="316"/>
      <c r="V934" s="452"/>
      <c r="W934" s="452"/>
      <c r="X934" s="452"/>
      <c r="Y934" s="452"/>
      <c r="Z934" s="452"/>
      <c r="AA934" s="452"/>
      <c r="AB934" s="452"/>
      <c r="AC934" s="452"/>
      <c r="AD934" s="311"/>
    </row>
    <row r="935" spans="1:30" ht="20.100000000000001" customHeight="1">
      <c r="A935" s="311"/>
      <c r="B935" s="311"/>
      <c r="C935" s="452"/>
      <c r="D935" s="311" t="s">
        <v>1963</v>
      </c>
      <c r="E935" s="452"/>
      <c r="F935" s="531"/>
      <c r="G935" s="314"/>
      <c r="H935" s="356"/>
      <c r="I935" s="314"/>
      <c r="J935" s="356"/>
      <c r="K935" s="314"/>
      <c r="L935" s="356"/>
      <c r="M935" s="314"/>
      <c r="N935" s="315"/>
      <c r="O935" s="316"/>
      <c r="P935" s="315"/>
      <c r="Q935" s="316"/>
      <c r="R935" s="315"/>
      <c r="S935" s="316"/>
      <c r="T935" s="315"/>
      <c r="U935" s="316"/>
      <c r="V935" s="452"/>
      <c r="W935" s="452"/>
      <c r="X935" s="452"/>
      <c r="Y935" s="452"/>
      <c r="Z935" s="452"/>
      <c r="AA935" s="452"/>
      <c r="AB935" s="452"/>
      <c r="AC935" s="452"/>
      <c r="AD935" s="311"/>
    </row>
    <row r="936" spans="1:30" ht="20.100000000000001" customHeight="1">
      <c r="A936" s="311"/>
      <c r="B936" s="311"/>
      <c r="C936" s="526"/>
      <c r="D936" s="311" t="s">
        <v>1964</v>
      </c>
      <c r="E936" s="526"/>
      <c r="F936" s="531"/>
      <c r="G936" s="314"/>
      <c r="H936" s="356"/>
      <c r="I936" s="314"/>
      <c r="J936" s="356"/>
      <c r="K936" s="314"/>
      <c r="L936" s="356"/>
      <c r="M936" s="314"/>
      <c r="N936" s="315"/>
      <c r="O936" s="316"/>
      <c r="P936" s="315"/>
      <c r="Q936" s="316"/>
      <c r="R936" s="315"/>
      <c r="S936" s="316"/>
      <c r="T936" s="315"/>
      <c r="U936" s="316"/>
      <c r="V936" s="526"/>
      <c r="W936" s="526"/>
      <c r="X936" s="526"/>
      <c r="Y936" s="526"/>
      <c r="Z936" s="526"/>
      <c r="AA936" s="526"/>
      <c r="AB936" s="526"/>
      <c r="AC936" s="526"/>
      <c r="AD936" s="311"/>
    </row>
    <row r="937" spans="1:30" ht="20.100000000000001" customHeight="1">
      <c r="A937" s="311"/>
      <c r="B937" s="311"/>
      <c r="C937" s="452"/>
      <c r="D937" s="311" t="s">
        <v>4358</v>
      </c>
      <c r="E937" s="452"/>
      <c r="F937" s="531"/>
      <c r="G937" s="314"/>
      <c r="H937" s="356"/>
      <c r="I937" s="314"/>
      <c r="J937" s="356"/>
      <c r="K937" s="314"/>
      <c r="L937" s="356"/>
      <c r="M937" s="314"/>
      <c r="N937" s="315"/>
      <c r="O937" s="316"/>
      <c r="P937" s="315"/>
      <c r="Q937" s="316"/>
      <c r="R937" s="315"/>
      <c r="S937" s="316"/>
      <c r="T937" s="315"/>
      <c r="U937" s="316"/>
      <c r="V937" s="452"/>
      <c r="W937" s="452"/>
      <c r="X937" s="452"/>
      <c r="Y937" s="452"/>
      <c r="Z937" s="452"/>
      <c r="AA937" s="452"/>
      <c r="AB937" s="452"/>
      <c r="AC937" s="452"/>
      <c r="AD937" s="311"/>
    </row>
    <row r="938" spans="1:30" ht="20.100000000000001" customHeight="1">
      <c r="A938" s="311"/>
      <c r="B938" s="311"/>
      <c r="C938" s="452"/>
      <c r="D938" s="311" t="s">
        <v>7193</v>
      </c>
      <c r="E938" s="452"/>
      <c r="F938" s="531"/>
      <c r="G938" s="314"/>
      <c r="H938" s="356"/>
      <c r="I938" s="314"/>
      <c r="J938" s="356"/>
      <c r="K938" s="314"/>
      <c r="L938" s="356"/>
      <c r="M938" s="314"/>
      <c r="N938" s="315"/>
      <c r="O938" s="316"/>
      <c r="P938" s="315"/>
      <c r="Q938" s="316"/>
      <c r="R938" s="315"/>
      <c r="S938" s="316"/>
      <c r="T938" s="315"/>
      <c r="U938" s="316"/>
      <c r="V938" s="452"/>
      <c r="W938" s="452"/>
      <c r="X938" s="452"/>
      <c r="Y938" s="452"/>
      <c r="Z938" s="452"/>
      <c r="AA938" s="452"/>
      <c r="AB938" s="452"/>
      <c r="AC938" s="452"/>
      <c r="AD938" s="311"/>
    </row>
    <row r="939" spans="1:30" ht="20.100000000000001" customHeight="1">
      <c r="A939" s="374" t="s">
        <v>4279</v>
      </c>
      <c r="B939" s="374" t="s">
        <v>756</v>
      </c>
      <c r="C939" s="358" t="s">
        <v>4347</v>
      </c>
      <c r="D939" s="374" t="s">
        <v>1853</v>
      </c>
      <c r="E939" s="497" t="s">
        <v>7329</v>
      </c>
      <c r="F939" s="443"/>
      <c r="G939" s="444"/>
      <c r="H939" s="443"/>
      <c r="I939" s="444"/>
      <c r="J939" s="443"/>
      <c r="K939" s="444"/>
      <c r="L939" s="443"/>
      <c r="M939" s="444"/>
      <c r="N939" s="471"/>
      <c r="O939" s="465"/>
      <c r="P939" s="471"/>
      <c r="Q939" s="465"/>
      <c r="R939" s="471"/>
      <c r="S939" s="465"/>
      <c r="T939" s="471"/>
      <c r="U939" s="465"/>
      <c r="V939" s="358" t="s">
        <v>7010</v>
      </c>
      <c r="W939" s="358" t="s">
        <v>7010</v>
      </c>
      <c r="X939" s="358" t="s">
        <v>7010</v>
      </c>
      <c r="Y939" s="358" t="s">
        <v>7010</v>
      </c>
      <c r="Z939" s="358" t="s">
        <v>7010</v>
      </c>
      <c r="AA939" s="358" t="s">
        <v>7010</v>
      </c>
      <c r="AB939" s="358" t="s">
        <v>7010</v>
      </c>
      <c r="AC939" s="358"/>
      <c r="AD939" s="374"/>
    </row>
    <row r="940" spans="1:30" ht="20.100000000000001" customHeight="1">
      <c r="A940" s="311"/>
      <c r="B940" s="311"/>
      <c r="C940" s="526"/>
      <c r="D940" s="311" t="s">
        <v>1854</v>
      </c>
      <c r="E940" s="205"/>
      <c r="F940" s="531">
        <v>1</v>
      </c>
      <c r="G940" s="314">
        <v>100</v>
      </c>
      <c r="H940" s="356">
        <v>3</v>
      </c>
      <c r="I940" s="314">
        <v>100</v>
      </c>
      <c r="J940" s="356">
        <v>2</v>
      </c>
      <c r="K940" s="314">
        <v>100</v>
      </c>
      <c r="L940" s="356">
        <v>4</v>
      </c>
      <c r="M940" s="314">
        <v>100</v>
      </c>
      <c r="N940" s="315">
        <v>3</v>
      </c>
      <c r="O940" s="316">
        <v>100</v>
      </c>
      <c r="P940" s="315">
        <v>2</v>
      </c>
      <c r="Q940" s="316">
        <v>100</v>
      </c>
      <c r="R940" s="315">
        <v>2</v>
      </c>
      <c r="S940" s="316">
        <v>100</v>
      </c>
      <c r="T940" s="315"/>
      <c r="U940" s="316"/>
      <c r="V940" s="526"/>
      <c r="W940" s="526"/>
      <c r="X940" s="526"/>
      <c r="Y940" s="526"/>
      <c r="Z940" s="526"/>
      <c r="AA940" s="526"/>
      <c r="AB940" s="526"/>
      <c r="AC940" s="526"/>
      <c r="AD940" s="311"/>
    </row>
    <row r="941" spans="1:30" ht="20.100000000000001" customHeight="1">
      <c r="A941" s="311"/>
      <c r="B941" s="311"/>
      <c r="C941" s="452"/>
      <c r="D941" s="311" t="s">
        <v>7205</v>
      </c>
      <c r="E941" s="205"/>
      <c r="F941" s="531"/>
      <c r="G941" s="314"/>
      <c r="H941" s="356"/>
      <c r="I941" s="314"/>
      <c r="J941" s="356"/>
      <c r="K941" s="314"/>
      <c r="L941" s="356"/>
      <c r="M941" s="314"/>
      <c r="N941" s="315"/>
      <c r="O941" s="316"/>
      <c r="P941" s="315"/>
      <c r="Q941" s="316"/>
      <c r="R941" s="315"/>
      <c r="S941" s="316"/>
      <c r="T941" s="315"/>
      <c r="U941" s="316"/>
      <c r="V941" s="452"/>
      <c r="W941" s="452"/>
      <c r="X941" s="452"/>
      <c r="Y941" s="452"/>
      <c r="Z941" s="452"/>
      <c r="AA941" s="452"/>
      <c r="AB941" s="452"/>
      <c r="AC941" s="452"/>
      <c r="AD941" s="311"/>
    </row>
    <row r="942" spans="1:30" ht="20.100000000000001" customHeight="1">
      <c r="A942" s="311"/>
      <c r="B942" s="311"/>
      <c r="C942" s="526"/>
      <c r="D942" s="311" t="s">
        <v>6738</v>
      </c>
      <c r="E942" s="526"/>
      <c r="F942" s="531"/>
      <c r="G942" s="314"/>
      <c r="H942" s="356"/>
      <c r="I942" s="314"/>
      <c r="J942" s="356"/>
      <c r="K942" s="314"/>
      <c r="L942" s="356"/>
      <c r="M942" s="314"/>
      <c r="N942" s="315"/>
      <c r="O942" s="316"/>
      <c r="P942" s="315"/>
      <c r="Q942" s="316"/>
      <c r="R942" s="315"/>
      <c r="S942" s="316"/>
      <c r="T942" s="315"/>
      <c r="U942" s="316"/>
      <c r="V942" s="526"/>
      <c r="W942" s="526"/>
      <c r="X942" s="526"/>
      <c r="Y942" s="526"/>
      <c r="Z942" s="526"/>
      <c r="AA942" s="526"/>
      <c r="AB942" s="526"/>
      <c r="AC942" s="526"/>
      <c r="AD942" s="311"/>
    </row>
    <row r="943" spans="1:30" ht="20.100000000000001" customHeight="1">
      <c r="A943" s="374" t="s">
        <v>4280</v>
      </c>
      <c r="B943" s="374" t="s">
        <v>757</v>
      </c>
      <c r="C943" s="358" t="s">
        <v>4349</v>
      </c>
      <c r="D943" s="476"/>
      <c r="E943" s="473"/>
      <c r="F943" s="443"/>
      <c r="G943" s="444"/>
      <c r="H943" s="443"/>
      <c r="I943" s="444"/>
      <c r="J943" s="443"/>
      <c r="K943" s="444"/>
      <c r="L943" s="443"/>
      <c r="M943" s="444"/>
      <c r="N943" s="471"/>
      <c r="O943" s="465"/>
      <c r="P943" s="471"/>
      <c r="Q943" s="465"/>
      <c r="R943" s="471"/>
      <c r="S943" s="465"/>
      <c r="T943" s="471"/>
      <c r="U943" s="465"/>
      <c r="V943" s="473" t="s">
        <v>7010</v>
      </c>
      <c r="W943" s="473" t="s">
        <v>7010</v>
      </c>
      <c r="X943" s="473" t="s">
        <v>7010</v>
      </c>
      <c r="Y943" s="473" t="s">
        <v>7010</v>
      </c>
      <c r="Z943" s="473" t="s">
        <v>7010</v>
      </c>
      <c r="AA943" s="473" t="s">
        <v>7010</v>
      </c>
      <c r="AB943" s="473" t="s">
        <v>7010</v>
      </c>
      <c r="AC943" s="473"/>
      <c r="AD943" s="473"/>
    </row>
    <row r="944" spans="1:30" ht="20.100000000000001" customHeight="1">
      <c r="A944" s="311"/>
      <c r="B944" s="311"/>
      <c r="C944" s="526"/>
      <c r="D944" s="85" t="s">
        <v>1959</v>
      </c>
      <c r="E944" s="128" t="s">
        <v>758</v>
      </c>
      <c r="F944" s="531"/>
      <c r="G944" s="314"/>
      <c r="H944" s="356"/>
      <c r="I944" s="314"/>
      <c r="J944" s="356"/>
      <c r="K944" s="314"/>
      <c r="L944" s="356"/>
      <c r="M944" s="314"/>
      <c r="N944" s="315"/>
      <c r="O944" s="316"/>
      <c r="P944" s="315"/>
      <c r="Q944" s="316"/>
      <c r="R944" s="315"/>
      <c r="S944" s="316"/>
      <c r="T944" s="315"/>
      <c r="U944" s="316"/>
      <c r="V944" s="128"/>
      <c r="W944" s="128"/>
      <c r="X944" s="128"/>
      <c r="Y944" s="128"/>
      <c r="Z944" s="128"/>
      <c r="AA944" s="128"/>
      <c r="AB944" s="128"/>
      <c r="AC944" s="128"/>
      <c r="AD944" s="128"/>
    </row>
    <row r="945" spans="1:30" ht="20.100000000000001" customHeight="1">
      <c r="A945" s="311"/>
      <c r="B945" s="311"/>
      <c r="C945" s="526"/>
      <c r="D945" s="85" t="s">
        <v>1960</v>
      </c>
      <c r="E945" s="85"/>
      <c r="F945" s="531"/>
      <c r="G945" s="314"/>
      <c r="H945" s="356"/>
      <c r="I945" s="314"/>
      <c r="J945" s="356"/>
      <c r="K945" s="314"/>
      <c r="L945" s="356"/>
      <c r="M945" s="314"/>
      <c r="N945" s="315"/>
      <c r="O945" s="316"/>
      <c r="P945" s="315"/>
      <c r="Q945" s="316"/>
      <c r="R945" s="315"/>
      <c r="S945" s="316"/>
      <c r="T945" s="315"/>
      <c r="U945" s="316"/>
      <c r="V945" s="128"/>
      <c r="W945" s="128"/>
      <c r="X945" s="128"/>
      <c r="Y945" s="128"/>
      <c r="Z945" s="128"/>
      <c r="AA945" s="128"/>
      <c r="AB945" s="128"/>
      <c r="AC945" s="128"/>
      <c r="AD945" s="128"/>
    </row>
    <row r="946" spans="1:30" ht="20.100000000000001" customHeight="1">
      <c r="A946" s="374" t="s">
        <v>4281</v>
      </c>
      <c r="B946" s="374" t="s">
        <v>768</v>
      </c>
      <c r="C946" s="358" t="s">
        <v>8328</v>
      </c>
      <c r="D946" s="374" t="s">
        <v>1506</v>
      </c>
      <c r="E946" s="497" t="s">
        <v>7329</v>
      </c>
      <c r="F946" s="443">
        <v>7</v>
      </c>
      <c r="G946" s="444">
        <v>6.0344827586206895</v>
      </c>
      <c r="H946" s="443">
        <v>8</v>
      </c>
      <c r="I946" s="444">
        <v>6.9565217391304346</v>
      </c>
      <c r="J946" s="443">
        <v>3</v>
      </c>
      <c r="K946" s="444">
        <v>2.6548672566371683</v>
      </c>
      <c r="L946" s="443">
        <v>7</v>
      </c>
      <c r="M946" s="444">
        <v>6.6037735849056602</v>
      </c>
      <c r="N946" s="471">
        <v>3</v>
      </c>
      <c r="O946" s="465">
        <v>2.8037383177570092</v>
      </c>
      <c r="P946" s="471">
        <v>5</v>
      </c>
      <c r="Q946" s="465">
        <v>4.4247787610619467</v>
      </c>
      <c r="R946" s="471">
        <v>5</v>
      </c>
      <c r="S946" s="465">
        <v>4.6296296296296298</v>
      </c>
      <c r="T946" s="471"/>
      <c r="U946" s="465"/>
      <c r="V946" s="358" t="s">
        <v>7010</v>
      </c>
      <c r="W946" s="358" t="s">
        <v>7010</v>
      </c>
      <c r="X946" s="358" t="s">
        <v>7010</v>
      </c>
      <c r="Y946" s="358" t="s">
        <v>7010</v>
      </c>
      <c r="Z946" s="358" t="s">
        <v>7010</v>
      </c>
      <c r="AA946" s="358" t="s">
        <v>7010</v>
      </c>
      <c r="AB946" s="358" t="s">
        <v>7010</v>
      </c>
      <c r="AC946" s="358"/>
      <c r="AD946" s="374"/>
    </row>
    <row r="947" spans="1:30" ht="20.100000000000001" customHeight="1">
      <c r="A947" s="311"/>
      <c r="B947" s="311"/>
      <c r="C947" s="526"/>
      <c r="D947" s="311" t="s">
        <v>1490</v>
      </c>
      <c r="E947" s="526"/>
      <c r="F947" s="531">
        <v>35</v>
      </c>
      <c r="G947" s="314">
        <v>30.172413793103448</v>
      </c>
      <c r="H947" s="356">
        <v>38</v>
      </c>
      <c r="I947" s="314">
        <v>33.043478260869563</v>
      </c>
      <c r="J947" s="356">
        <v>32</v>
      </c>
      <c r="K947" s="314">
        <v>28.318584070796462</v>
      </c>
      <c r="L947" s="356">
        <v>32</v>
      </c>
      <c r="M947" s="314">
        <v>30.188679245283019</v>
      </c>
      <c r="N947" s="315">
        <v>34</v>
      </c>
      <c r="O947" s="316">
        <v>31.77570093457944</v>
      </c>
      <c r="P947" s="315">
        <v>31</v>
      </c>
      <c r="Q947" s="316">
        <v>27.43362831858407</v>
      </c>
      <c r="R947" s="315">
        <v>18</v>
      </c>
      <c r="S947" s="316">
        <v>16.666666666666668</v>
      </c>
      <c r="T947" s="315"/>
      <c r="U947" s="316"/>
      <c r="V947" s="526"/>
      <c r="W947" s="526"/>
      <c r="X947" s="526"/>
      <c r="Y947" s="526"/>
      <c r="Z947" s="526"/>
      <c r="AA947" s="526"/>
      <c r="AB947" s="526"/>
      <c r="AC947" s="526"/>
      <c r="AD947" s="311"/>
    </row>
    <row r="948" spans="1:30" ht="20.100000000000001" customHeight="1">
      <c r="A948" s="311"/>
      <c r="B948" s="311"/>
      <c r="C948" s="526"/>
      <c r="D948" s="311" t="s">
        <v>1507</v>
      </c>
      <c r="E948" s="526"/>
      <c r="F948" s="531">
        <v>67</v>
      </c>
      <c r="G948" s="314">
        <v>57.758620689655174</v>
      </c>
      <c r="H948" s="356">
        <v>63</v>
      </c>
      <c r="I948" s="314">
        <v>54.782608695652172</v>
      </c>
      <c r="J948" s="356">
        <v>74</v>
      </c>
      <c r="K948" s="314">
        <v>65.486725663716811</v>
      </c>
      <c r="L948" s="356">
        <v>62</v>
      </c>
      <c r="M948" s="314">
        <v>58.490566037735846</v>
      </c>
      <c r="N948" s="315">
        <v>61</v>
      </c>
      <c r="O948" s="316">
        <v>57.009345794392523</v>
      </c>
      <c r="P948" s="315">
        <v>64</v>
      </c>
      <c r="Q948" s="316">
        <v>56.637168141592923</v>
      </c>
      <c r="R948" s="315">
        <v>68</v>
      </c>
      <c r="S948" s="316">
        <v>62.962962962962962</v>
      </c>
      <c r="T948" s="315"/>
      <c r="U948" s="316"/>
      <c r="V948" s="526"/>
      <c r="W948" s="526"/>
      <c r="X948" s="526"/>
      <c r="Y948" s="526"/>
      <c r="Z948" s="526"/>
      <c r="AA948" s="526"/>
      <c r="AB948" s="526"/>
      <c r="AC948" s="526"/>
      <c r="AD948" s="311"/>
    </row>
    <row r="949" spans="1:30" ht="20.100000000000001" customHeight="1">
      <c r="A949" s="311"/>
      <c r="B949" s="311"/>
      <c r="C949" s="452"/>
      <c r="D949" s="311" t="s">
        <v>1508</v>
      </c>
      <c r="E949" s="526"/>
      <c r="F949" s="531">
        <v>7</v>
      </c>
      <c r="G949" s="314">
        <v>6.0344827586206895</v>
      </c>
      <c r="H949" s="356">
        <v>6</v>
      </c>
      <c r="I949" s="314">
        <v>5.2173913043478262</v>
      </c>
      <c r="J949" s="356">
        <v>4</v>
      </c>
      <c r="K949" s="314">
        <v>3.5398230088495577</v>
      </c>
      <c r="L949" s="356">
        <v>5</v>
      </c>
      <c r="M949" s="314">
        <v>4.716981132075472</v>
      </c>
      <c r="N949" s="315">
        <v>9</v>
      </c>
      <c r="O949" s="316">
        <v>8.4112149532710276</v>
      </c>
      <c r="P949" s="315">
        <v>12</v>
      </c>
      <c r="Q949" s="316">
        <v>10.619469026548673</v>
      </c>
      <c r="R949" s="315">
        <v>17</v>
      </c>
      <c r="S949" s="316">
        <v>15.74074074074074</v>
      </c>
      <c r="T949" s="315"/>
      <c r="U949" s="316"/>
      <c r="V949" s="452"/>
      <c r="W949" s="452"/>
      <c r="X949" s="452"/>
      <c r="Y949" s="452"/>
      <c r="Z949" s="452"/>
      <c r="AA949" s="452"/>
      <c r="AB949" s="452"/>
      <c r="AC949" s="452"/>
      <c r="AD949" s="311"/>
    </row>
    <row r="950" spans="1:30" ht="20.100000000000001" customHeight="1">
      <c r="A950" s="311"/>
      <c r="B950" s="311"/>
      <c r="C950" s="526"/>
      <c r="D950" s="311" t="s">
        <v>1509</v>
      </c>
      <c r="E950" s="526"/>
      <c r="F950" s="531"/>
      <c r="G950" s="314"/>
      <c r="H950" s="356"/>
      <c r="I950" s="314"/>
      <c r="J950" s="356"/>
      <c r="K950" s="314"/>
      <c r="L950" s="356"/>
      <c r="M950" s="314"/>
      <c r="N950" s="315"/>
      <c r="O950" s="316"/>
      <c r="P950" s="315">
        <v>1</v>
      </c>
      <c r="Q950" s="316">
        <v>0.88495575221238942</v>
      </c>
      <c r="R950" s="315"/>
      <c r="S950" s="316"/>
      <c r="T950" s="315"/>
      <c r="U950" s="316"/>
      <c r="V950" s="526"/>
      <c r="W950" s="526"/>
      <c r="X950" s="526"/>
      <c r="Y950" s="526"/>
      <c r="Z950" s="526"/>
      <c r="AA950" s="526"/>
      <c r="AB950" s="526"/>
      <c r="AC950" s="526"/>
      <c r="AD950" s="311"/>
    </row>
    <row r="951" spans="1:30" ht="20.100000000000001" customHeight="1">
      <c r="A951" s="311"/>
      <c r="B951" s="311"/>
      <c r="C951" s="526"/>
      <c r="D951" s="311" t="s">
        <v>7205</v>
      </c>
      <c r="E951" s="526"/>
      <c r="F951" s="531"/>
      <c r="G951" s="314"/>
      <c r="H951" s="356"/>
      <c r="I951" s="314"/>
      <c r="J951" s="356"/>
      <c r="K951" s="314"/>
      <c r="L951" s="356"/>
      <c r="M951" s="314"/>
      <c r="N951" s="315"/>
      <c r="O951" s="316"/>
      <c r="P951" s="315"/>
      <c r="Q951" s="316"/>
      <c r="R951" s="315"/>
      <c r="S951" s="316"/>
      <c r="T951" s="315"/>
      <c r="U951" s="316"/>
      <c r="V951" s="526"/>
      <c r="W951" s="526"/>
      <c r="X951" s="526"/>
      <c r="Y951" s="526"/>
      <c r="Z951" s="526"/>
      <c r="AA951" s="526"/>
      <c r="AB951" s="526"/>
      <c r="AC951" s="526"/>
      <c r="AD951" s="311"/>
    </row>
    <row r="952" spans="1:30" ht="20.100000000000001" customHeight="1">
      <c r="A952" s="311"/>
      <c r="B952" s="311"/>
      <c r="C952" s="526"/>
      <c r="D952" s="311" t="s">
        <v>6738</v>
      </c>
      <c r="E952" s="526"/>
      <c r="F952" s="531"/>
      <c r="G952" s="314"/>
      <c r="H952" s="356"/>
      <c r="I952" s="314"/>
      <c r="J952" s="356"/>
      <c r="K952" s="314"/>
      <c r="L952" s="356"/>
      <c r="M952" s="314"/>
      <c r="N952" s="315"/>
      <c r="O952" s="316"/>
      <c r="P952" s="315"/>
      <c r="Q952" s="316"/>
      <c r="R952" s="315"/>
      <c r="S952" s="316"/>
      <c r="T952" s="315"/>
      <c r="U952" s="316"/>
      <c r="V952" s="526"/>
      <c r="W952" s="526"/>
      <c r="X952" s="526"/>
      <c r="Y952" s="526"/>
      <c r="Z952" s="526"/>
      <c r="AA952" s="526"/>
      <c r="AB952" s="526"/>
      <c r="AC952" s="526"/>
      <c r="AD952" s="311"/>
    </row>
    <row r="953" spans="1:30" ht="20.100000000000001" customHeight="1">
      <c r="A953" s="374" t="s">
        <v>4282</v>
      </c>
      <c r="B953" s="374" t="s">
        <v>769</v>
      </c>
      <c r="C953" s="527" t="s">
        <v>8328</v>
      </c>
      <c r="D953" s="374" t="s">
        <v>1506</v>
      </c>
      <c r="E953" s="497" t="s">
        <v>7329</v>
      </c>
      <c r="F953" s="443">
        <v>9</v>
      </c>
      <c r="G953" s="444">
        <v>7.7586206896551726</v>
      </c>
      <c r="H953" s="443">
        <v>8</v>
      </c>
      <c r="I953" s="444">
        <v>6.9565217391304346</v>
      </c>
      <c r="J953" s="443">
        <v>4</v>
      </c>
      <c r="K953" s="444">
        <v>3.5398230088495577</v>
      </c>
      <c r="L953" s="443">
        <v>7</v>
      </c>
      <c r="M953" s="444">
        <v>6.6037735849056602</v>
      </c>
      <c r="N953" s="471">
        <v>2</v>
      </c>
      <c r="O953" s="465">
        <v>1.8691588785046729</v>
      </c>
      <c r="P953" s="471">
        <v>6</v>
      </c>
      <c r="Q953" s="465">
        <v>5.3097345132743365</v>
      </c>
      <c r="R953" s="471">
        <v>5</v>
      </c>
      <c r="S953" s="465">
        <v>4.6296296296296298</v>
      </c>
      <c r="T953" s="471"/>
      <c r="U953" s="465"/>
      <c r="V953" s="527" t="s">
        <v>7010</v>
      </c>
      <c r="W953" s="527" t="s">
        <v>7010</v>
      </c>
      <c r="X953" s="527" t="s">
        <v>7010</v>
      </c>
      <c r="Y953" s="527" t="s">
        <v>7010</v>
      </c>
      <c r="Z953" s="527" t="s">
        <v>7010</v>
      </c>
      <c r="AA953" s="527" t="s">
        <v>7010</v>
      </c>
      <c r="AB953" s="527" t="s">
        <v>7010</v>
      </c>
      <c r="AC953" s="527"/>
      <c r="AD953" s="374"/>
    </row>
    <row r="954" spans="1:30" ht="20.100000000000001" customHeight="1">
      <c r="A954" s="311"/>
      <c r="B954" s="311"/>
      <c r="C954" s="526"/>
      <c r="D954" s="311" t="s">
        <v>1490</v>
      </c>
      <c r="E954" s="526"/>
      <c r="F954" s="531">
        <v>34</v>
      </c>
      <c r="G954" s="314">
        <v>29.310344827586206</v>
      </c>
      <c r="H954" s="356">
        <v>40</v>
      </c>
      <c r="I954" s="314">
        <v>34.782608695652172</v>
      </c>
      <c r="J954" s="356">
        <v>33</v>
      </c>
      <c r="K954" s="314">
        <v>29.20353982300885</v>
      </c>
      <c r="L954" s="356">
        <v>31</v>
      </c>
      <c r="M954" s="314">
        <v>29.245283018867923</v>
      </c>
      <c r="N954" s="315">
        <v>37</v>
      </c>
      <c r="O954" s="316">
        <v>34.579439252336449</v>
      </c>
      <c r="P954" s="315">
        <v>36</v>
      </c>
      <c r="Q954" s="316">
        <v>31.858407079646017</v>
      </c>
      <c r="R954" s="315">
        <v>23</v>
      </c>
      <c r="S954" s="316">
        <v>21.296296296296298</v>
      </c>
      <c r="T954" s="315"/>
      <c r="U954" s="316"/>
      <c r="V954" s="526"/>
      <c r="W954" s="526"/>
      <c r="X954" s="526"/>
      <c r="Y954" s="526"/>
      <c r="Z954" s="526"/>
      <c r="AA954" s="526"/>
      <c r="AB954" s="526"/>
      <c r="AC954" s="526"/>
      <c r="AD954" s="311"/>
    </row>
    <row r="955" spans="1:30" ht="20.100000000000001" customHeight="1">
      <c r="A955" s="311"/>
      <c r="B955" s="311"/>
      <c r="C955" s="526"/>
      <c r="D955" s="311" t="s">
        <v>1507</v>
      </c>
      <c r="E955" s="526"/>
      <c r="F955" s="531">
        <v>68</v>
      </c>
      <c r="G955" s="314">
        <v>58.620689655172413</v>
      </c>
      <c r="H955" s="356">
        <v>62</v>
      </c>
      <c r="I955" s="314">
        <v>53.913043478260867</v>
      </c>
      <c r="J955" s="356">
        <v>71</v>
      </c>
      <c r="K955" s="314">
        <v>62.831858407079643</v>
      </c>
      <c r="L955" s="356">
        <v>61</v>
      </c>
      <c r="M955" s="314">
        <v>57.547169811320757</v>
      </c>
      <c r="N955" s="315">
        <v>62</v>
      </c>
      <c r="O955" s="316">
        <v>57.943925233644862</v>
      </c>
      <c r="P955" s="315">
        <v>60</v>
      </c>
      <c r="Q955" s="316">
        <v>53.097345132743364</v>
      </c>
      <c r="R955" s="315">
        <v>70</v>
      </c>
      <c r="S955" s="316">
        <v>64.81481481481481</v>
      </c>
      <c r="T955" s="315"/>
      <c r="U955" s="316"/>
      <c r="V955" s="526"/>
      <c r="W955" s="526"/>
      <c r="X955" s="526"/>
      <c r="Y955" s="526"/>
      <c r="Z955" s="526"/>
      <c r="AA955" s="526"/>
      <c r="AB955" s="526"/>
      <c r="AC955" s="526"/>
      <c r="AD955" s="311"/>
    </row>
    <row r="956" spans="1:30" ht="20.100000000000001" customHeight="1">
      <c r="A956" s="311"/>
      <c r="B956" s="311"/>
      <c r="C956" s="452"/>
      <c r="D956" s="311" t="s">
        <v>1508</v>
      </c>
      <c r="E956" s="526"/>
      <c r="F956" s="531">
        <v>5</v>
      </c>
      <c r="G956" s="314">
        <v>4.3103448275862073</v>
      </c>
      <c r="H956" s="356">
        <v>5</v>
      </c>
      <c r="I956" s="314">
        <v>4.3478260869565215</v>
      </c>
      <c r="J956" s="356">
        <v>5</v>
      </c>
      <c r="K956" s="314">
        <v>4.4247787610619467</v>
      </c>
      <c r="L956" s="356">
        <v>7</v>
      </c>
      <c r="M956" s="314">
        <v>6.6037735849056602</v>
      </c>
      <c r="N956" s="315">
        <v>6</v>
      </c>
      <c r="O956" s="316">
        <v>5.6074766355140184</v>
      </c>
      <c r="P956" s="315">
        <v>11</v>
      </c>
      <c r="Q956" s="316">
        <v>9.7345132743362832</v>
      </c>
      <c r="R956" s="315">
        <v>10</v>
      </c>
      <c r="S956" s="316">
        <v>9.2592592592592595</v>
      </c>
      <c r="T956" s="315"/>
      <c r="U956" s="316"/>
      <c r="V956" s="452"/>
      <c r="W956" s="452"/>
      <c r="X956" s="452"/>
      <c r="Y956" s="452"/>
      <c r="Z956" s="452"/>
      <c r="AA956" s="452"/>
      <c r="AB956" s="452"/>
      <c r="AC956" s="452"/>
      <c r="AD956" s="311"/>
    </row>
    <row r="957" spans="1:30" ht="20.100000000000001" customHeight="1">
      <c r="A957" s="311"/>
      <c r="B957" s="311"/>
      <c r="C957" s="526"/>
      <c r="D957" s="311" t="s">
        <v>1509</v>
      </c>
      <c r="E957" s="526"/>
      <c r="F957" s="531"/>
      <c r="G957" s="314"/>
      <c r="H957" s="356"/>
      <c r="I957" s="314"/>
      <c r="J957" s="356"/>
      <c r="K957" s="314"/>
      <c r="L957" s="356"/>
      <c r="M957" s="314"/>
      <c r="N957" s="315"/>
      <c r="O957" s="316"/>
      <c r="P957" s="315"/>
      <c r="Q957" s="316"/>
      <c r="R957" s="315"/>
      <c r="S957" s="316"/>
      <c r="T957" s="315"/>
      <c r="U957" s="316"/>
      <c r="V957" s="526"/>
      <c r="W957" s="526"/>
      <c r="X957" s="526"/>
      <c r="Y957" s="526"/>
      <c r="Z957" s="526"/>
      <c r="AA957" s="526"/>
      <c r="AB957" s="526"/>
      <c r="AC957" s="526"/>
      <c r="AD957" s="311"/>
    </row>
    <row r="958" spans="1:30" ht="20.100000000000001" customHeight="1">
      <c r="A958" s="311"/>
      <c r="B958" s="311"/>
      <c r="C958" s="526"/>
      <c r="D958" s="311" t="s">
        <v>7205</v>
      </c>
      <c r="E958" s="526"/>
      <c r="F958" s="531"/>
      <c r="G958" s="314"/>
      <c r="H958" s="356"/>
      <c r="I958" s="314"/>
      <c r="J958" s="356"/>
      <c r="K958" s="314"/>
      <c r="L958" s="356"/>
      <c r="M958" s="314"/>
      <c r="N958" s="315"/>
      <c r="O958" s="316"/>
      <c r="P958" s="315"/>
      <c r="Q958" s="316"/>
      <c r="R958" s="315"/>
      <c r="S958" s="316"/>
      <c r="T958" s="315"/>
      <c r="U958" s="316"/>
      <c r="V958" s="526"/>
      <c r="W958" s="526"/>
      <c r="X958" s="526"/>
      <c r="Y958" s="526"/>
      <c r="Z958" s="526"/>
      <c r="AA958" s="526"/>
      <c r="AB958" s="526"/>
      <c r="AC958" s="526"/>
      <c r="AD958" s="311"/>
    </row>
    <row r="959" spans="1:30" ht="20.100000000000001" customHeight="1">
      <c r="A959" s="311"/>
      <c r="B959" s="311"/>
      <c r="C959" s="526"/>
      <c r="D959" s="311" t="s">
        <v>6738</v>
      </c>
      <c r="E959" s="526"/>
      <c r="F959" s="531"/>
      <c r="G959" s="314"/>
      <c r="H959" s="356"/>
      <c r="I959" s="314"/>
      <c r="J959" s="356"/>
      <c r="K959" s="314"/>
      <c r="L959" s="356"/>
      <c r="M959" s="314"/>
      <c r="N959" s="315"/>
      <c r="O959" s="316"/>
      <c r="P959" s="315"/>
      <c r="Q959" s="316"/>
      <c r="R959" s="315"/>
      <c r="S959" s="316"/>
      <c r="T959" s="315"/>
      <c r="U959" s="316"/>
      <c r="V959" s="526"/>
      <c r="W959" s="526"/>
      <c r="X959" s="526"/>
      <c r="Y959" s="526"/>
      <c r="Z959" s="526"/>
      <c r="AA959" s="526"/>
      <c r="AB959" s="526"/>
      <c r="AC959" s="526"/>
      <c r="AD959" s="311"/>
    </row>
    <row r="960" spans="1:30" ht="20.100000000000001" customHeight="1">
      <c r="A960" s="374" t="s">
        <v>4283</v>
      </c>
      <c r="B960" s="374" t="s">
        <v>770</v>
      </c>
      <c r="C960" s="358" t="s">
        <v>8328</v>
      </c>
      <c r="D960" s="374" t="s">
        <v>1506</v>
      </c>
      <c r="E960" s="497" t="s">
        <v>7329</v>
      </c>
      <c r="F960" s="443">
        <v>14</v>
      </c>
      <c r="G960" s="444">
        <v>12.068965517241379</v>
      </c>
      <c r="H960" s="443">
        <v>9</v>
      </c>
      <c r="I960" s="444">
        <v>7.8260869565217392</v>
      </c>
      <c r="J960" s="443">
        <v>9</v>
      </c>
      <c r="K960" s="444">
        <v>7.9646017699115044</v>
      </c>
      <c r="L960" s="443">
        <v>10</v>
      </c>
      <c r="M960" s="444">
        <v>9.433962264150944</v>
      </c>
      <c r="N960" s="471">
        <v>4</v>
      </c>
      <c r="O960" s="465">
        <v>3.7383177570093458</v>
      </c>
      <c r="P960" s="471">
        <v>8</v>
      </c>
      <c r="Q960" s="465">
        <v>7.0796460176991154</v>
      </c>
      <c r="R960" s="471">
        <v>2</v>
      </c>
      <c r="S960" s="465">
        <v>1.8518518518518519</v>
      </c>
      <c r="T960" s="471"/>
      <c r="U960" s="465"/>
      <c r="V960" s="358" t="s">
        <v>7010</v>
      </c>
      <c r="W960" s="358" t="s">
        <v>7010</v>
      </c>
      <c r="X960" s="358" t="s">
        <v>7010</v>
      </c>
      <c r="Y960" s="358" t="s">
        <v>7010</v>
      </c>
      <c r="Z960" s="358" t="s">
        <v>7010</v>
      </c>
      <c r="AA960" s="358" t="s">
        <v>7010</v>
      </c>
      <c r="AB960" s="358" t="s">
        <v>7010</v>
      </c>
      <c r="AC960" s="358"/>
      <c r="AD960" s="374"/>
    </row>
    <row r="961" spans="1:30" ht="20.100000000000001" customHeight="1">
      <c r="A961" s="311"/>
      <c r="B961" s="311"/>
      <c r="C961" s="526"/>
      <c r="D961" s="311" t="s">
        <v>1490</v>
      </c>
      <c r="E961" s="526"/>
      <c r="F961" s="531">
        <v>22</v>
      </c>
      <c r="G961" s="314">
        <v>18.96551724137931</v>
      </c>
      <c r="H961" s="356">
        <v>28</v>
      </c>
      <c r="I961" s="314">
        <v>24.347826086956523</v>
      </c>
      <c r="J961" s="356">
        <v>24</v>
      </c>
      <c r="K961" s="314">
        <v>21.238938053097346</v>
      </c>
      <c r="L961" s="356">
        <v>18</v>
      </c>
      <c r="M961" s="314">
        <v>16.981132075471699</v>
      </c>
      <c r="N961" s="315">
        <v>16</v>
      </c>
      <c r="O961" s="316">
        <v>14.953271028037383</v>
      </c>
      <c r="P961" s="315">
        <v>36</v>
      </c>
      <c r="Q961" s="316">
        <v>31.858407079646017</v>
      </c>
      <c r="R961" s="315">
        <v>30</v>
      </c>
      <c r="S961" s="316">
        <v>27.777777777777779</v>
      </c>
      <c r="T961" s="315"/>
      <c r="U961" s="316"/>
      <c r="V961" s="526"/>
      <c r="W961" s="526"/>
      <c r="X961" s="526"/>
      <c r="Y961" s="526"/>
      <c r="Z961" s="526"/>
      <c r="AA961" s="526"/>
      <c r="AB961" s="526"/>
      <c r="AC961" s="526"/>
      <c r="AD961" s="311"/>
    </row>
    <row r="962" spans="1:30" ht="20.100000000000001" customHeight="1">
      <c r="A962" s="311"/>
      <c r="B962" s="311"/>
      <c r="C962" s="526"/>
      <c r="D962" s="311" t="s">
        <v>1507</v>
      </c>
      <c r="E962" s="526"/>
      <c r="F962" s="531">
        <v>68</v>
      </c>
      <c r="G962" s="314">
        <v>58.620689655172413</v>
      </c>
      <c r="H962" s="356">
        <v>69</v>
      </c>
      <c r="I962" s="314">
        <v>60</v>
      </c>
      <c r="J962" s="356">
        <v>65</v>
      </c>
      <c r="K962" s="314">
        <v>57.522123893805308</v>
      </c>
      <c r="L962" s="356">
        <v>62</v>
      </c>
      <c r="M962" s="314">
        <v>58.490566037735846</v>
      </c>
      <c r="N962" s="315">
        <v>67</v>
      </c>
      <c r="O962" s="316">
        <v>62.616822429906541</v>
      </c>
      <c r="P962" s="315">
        <v>50</v>
      </c>
      <c r="Q962" s="316">
        <v>44.247787610619469</v>
      </c>
      <c r="R962" s="315">
        <v>53</v>
      </c>
      <c r="S962" s="316">
        <v>49.074074074074076</v>
      </c>
      <c r="T962" s="315"/>
      <c r="U962" s="316"/>
      <c r="V962" s="526"/>
      <c r="W962" s="526"/>
      <c r="X962" s="526"/>
      <c r="Y962" s="526"/>
      <c r="Z962" s="526"/>
      <c r="AA962" s="526"/>
      <c r="AB962" s="526"/>
      <c r="AC962" s="526"/>
      <c r="AD962" s="311"/>
    </row>
    <row r="963" spans="1:30" ht="20.100000000000001" customHeight="1">
      <c r="A963" s="311"/>
      <c r="B963" s="311"/>
      <c r="C963" s="526"/>
      <c r="D963" s="311" t="s">
        <v>1508</v>
      </c>
      <c r="E963" s="526"/>
      <c r="F963" s="531">
        <v>11</v>
      </c>
      <c r="G963" s="314">
        <v>9.4827586206896548</v>
      </c>
      <c r="H963" s="356">
        <v>9</v>
      </c>
      <c r="I963" s="314">
        <v>7.8260869565217392</v>
      </c>
      <c r="J963" s="356">
        <v>15</v>
      </c>
      <c r="K963" s="314">
        <v>13.274336283185841</v>
      </c>
      <c r="L963" s="356">
        <v>15</v>
      </c>
      <c r="M963" s="314">
        <v>14.150943396226415</v>
      </c>
      <c r="N963" s="315">
        <v>20</v>
      </c>
      <c r="O963" s="316">
        <v>18.691588785046729</v>
      </c>
      <c r="P963" s="315">
        <v>19</v>
      </c>
      <c r="Q963" s="316">
        <v>16.814159292035399</v>
      </c>
      <c r="R963" s="315">
        <v>23</v>
      </c>
      <c r="S963" s="316">
        <v>21.296296296296298</v>
      </c>
      <c r="T963" s="315"/>
      <c r="U963" s="316"/>
      <c r="V963" s="526"/>
      <c r="W963" s="526"/>
      <c r="X963" s="526"/>
      <c r="Y963" s="526"/>
      <c r="Z963" s="526"/>
      <c r="AA963" s="526"/>
      <c r="AB963" s="526"/>
      <c r="AC963" s="526"/>
      <c r="AD963" s="311"/>
    </row>
    <row r="964" spans="1:30" ht="20.100000000000001" customHeight="1">
      <c r="A964" s="311"/>
      <c r="B964" s="311"/>
      <c r="C964" s="452"/>
      <c r="D964" s="311" t="s">
        <v>1509</v>
      </c>
      <c r="E964" s="526"/>
      <c r="F964" s="531">
        <v>1</v>
      </c>
      <c r="G964" s="314">
        <v>0.86206896551724133</v>
      </c>
      <c r="H964" s="356"/>
      <c r="I964" s="314"/>
      <c r="J964" s="356"/>
      <c r="K964" s="314"/>
      <c r="L964" s="356">
        <v>1</v>
      </c>
      <c r="M964" s="314">
        <v>0.94339622641509435</v>
      </c>
      <c r="N964" s="315"/>
      <c r="O964" s="316"/>
      <c r="P964" s="315"/>
      <c r="Q964" s="316"/>
      <c r="R964" s="315"/>
      <c r="S964" s="316"/>
      <c r="T964" s="315"/>
      <c r="U964" s="316"/>
      <c r="V964" s="452"/>
      <c r="W964" s="452"/>
      <c r="X964" s="452"/>
      <c r="Y964" s="452"/>
      <c r="Z964" s="452"/>
      <c r="AA964" s="452"/>
      <c r="AB964" s="452"/>
      <c r="AC964" s="452"/>
      <c r="AD964" s="311"/>
    </row>
    <row r="965" spans="1:30" ht="20.100000000000001" customHeight="1">
      <c r="A965" s="311"/>
      <c r="B965" s="311"/>
      <c r="C965" s="526"/>
      <c r="D965" s="311" t="s">
        <v>7205</v>
      </c>
      <c r="E965" s="526"/>
      <c r="F965" s="531"/>
      <c r="G965" s="314"/>
      <c r="H965" s="356"/>
      <c r="I965" s="314"/>
      <c r="J965" s="356"/>
      <c r="K965" s="314"/>
      <c r="L965" s="356"/>
      <c r="M965" s="314"/>
      <c r="N965" s="315"/>
      <c r="O965" s="316"/>
      <c r="P965" s="315"/>
      <c r="Q965" s="316"/>
      <c r="R965" s="315"/>
      <c r="S965" s="316"/>
      <c r="T965" s="315"/>
      <c r="U965" s="316"/>
      <c r="V965" s="526"/>
      <c r="W965" s="526"/>
      <c r="X965" s="526"/>
      <c r="Y965" s="526"/>
      <c r="Z965" s="526"/>
      <c r="AA965" s="526"/>
      <c r="AB965" s="526"/>
      <c r="AC965" s="526"/>
      <c r="AD965" s="311"/>
    </row>
    <row r="966" spans="1:30" ht="20.100000000000001" customHeight="1">
      <c r="A966" s="311"/>
      <c r="B966" s="311"/>
      <c r="C966" s="526"/>
      <c r="D966" s="311" t="s">
        <v>6738</v>
      </c>
      <c r="E966" s="526"/>
      <c r="F966" s="531"/>
      <c r="G966" s="314"/>
      <c r="H966" s="356"/>
      <c r="I966" s="314"/>
      <c r="J966" s="356"/>
      <c r="K966" s="314"/>
      <c r="L966" s="356"/>
      <c r="M966" s="314"/>
      <c r="N966" s="315"/>
      <c r="O966" s="316"/>
      <c r="P966" s="315"/>
      <c r="Q966" s="316"/>
      <c r="R966" s="315"/>
      <c r="S966" s="316"/>
      <c r="T966" s="315"/>
      <c r="U966" s="316"/>
      <c r="V966" s="526"/>
      <c r="W966" s="526"/>
      <c r="X966" s="526"/>
      <c r="Y966" s="526"/>
      <c r="Z966" s="526"/>
      <c r="AA966" s="526"/>
      <c r="AB966" s="526"/>
      <c r="AC966" s="526"/>
      <c r="AD966" s="311"/>
    </row>
    <row r="967" spans="1:30" ht="20.100000000000001" customHeight="1">
      <c r="A967" s="374" t="s">
        <v>8355</v>
      </c>
      <c r="B967" s="374" t="s">
        <v>7559</v>
      </c>
      <c r="C967" s="358" t="s">
        <v>8328</v>
      </c>
      <c r="D967" s="492" t="s">
        <v>1506</v>
      </c>
      <c r="E967" s="527" t="s">
        <v>7329</v>
      </c>
      <c r="F967" s="443">
        <v>3</v>
      </c>
      <c r="G967" s="444">
        <v>2.5862068965517242</v>
      </c>
      <c r="H967" s="443">
        <v>4</v>
      </c>
      <c r="I967" s="444">
        <v>3.4782608695652173</v>
      </c>
      <c r="J967" s="443"/>
      <c r="K967" s="444"/>
      <c r="L967" s="443"/>
      <c r="M967" s="444"/>
      <c r="N967" s="471"/>
      <c r="O967" s="465"/>
      <c r="P967" s="471"/>
      <c r="Q967" s="465"/>
      <c r="R967" s="471"/>
      <c r="S967" s="465"/>
      <c r="T967" s="471"/>
      <c r="U967" s="465"/>
      <c r="V967" s="358" t="s">
        <v>7010</v>
      </c>
      <c r="W967" s="358" t="s">
        <v>7010</v>
      </c>
      <c r="X967" s="358"/>
      <c r="Y967" s="358"/>
      <c r="Z967" s="358"/>
      <c r="AA967" s="358"/>
      <c r="AB967" s="358"/>
      <c r="AC967" s="358"/>
      <c r="AD967" s="374"/>
    </row>
    <row r="968" spans="1:30" ht="20.100000000000001" customHeight="1">
      <c r="A968" s="311"/>
      <c r="B968" s="311"/>
      <c r="C968" s="452"/>
      <c r="D968" s="120" t="s">
        <v>1490</v>
      </c>
      <c r="E968" s="526"/>
      <c r="F968" s="531">
        <v>13</v>
      </c>
      <c r="G968" s="314">
        <v>11.206896551724139</v>
      </c>
      <c r="H968" s="356">
        <v>21</v>
      </c>
      <c r="I968" s="314">
        <v>18.260869565217391</v>
      </c>
      <c r="J968" s="356"/>
      <c r="K968" s="314"/>
      <c r="L968" s="356"/>
      <c r="M968" s="314"/>
      <c r="N968" s="315"/>
      <c r="O968" s="316"/>
      <c r="P968" s="315"/>
      <c r="Q968" s="316"/>
      <c r="R968" s="315"/>
      <c r="S968" s="316"/>
      <c r="T968" s="315"/>
      <c r="U968" s="316"/>
      <c r="V968" s="452"/>
      <c r="W968" s="452"/>
      <c r="X968" s="452"/>
      <c r="Y968" s="452"/>
      <c r="Z968" s="452"/>
      <c r="AA968" s="452"/>
      <c r="AB968" s="452"/>
      <c r="AC968" s="452"/>
      <c r="AD968" s="311"/>
    </row>
    <row r="969" spans="1:30" ht="20.100000000000001" customHeight="1">
      <c r="A969" s="311"/>
      <c r="B969" s="311"/>
      <c r="C969" s="526"/>
      <c r="D969" s="120" t="s">
        <v>1507</v>
      </c>
      <c r="E969" s="526"/>
      <c r="F969" s="531">
        <v>67</v>
      </c>
      <c r="G969" s="314">
        <v>57.758620689655174</v>
      </c>
      <c r="H969" s="356">
        <v>64</v>
      </c>
      <c r="I969" s="314">
        <v>55.652173913043477</v>
      </c>
      <c r="J969" s="356"/>
      <c r="K969" s="314"/>
      <c r="L969" s="356"/>
      <c r="M969" s="314"/>
      <c r="N969" s="315"/>
      <c r="O969" s="316"/>
      <c r="P969" s="315"/>
      <c r="Q969" s="316"/>
      <c r="R969" s="315"/>
      <c r="S969" s="316"/>
      <c r="T969" s="315"/>
      <c r="U969" s="316"/>
      <c r="V969" s="526"/>
      <c r="W969" s="526"/>
      <c r="X969" s="526"/>
      <c r="Y969" s="526"/>
      <c r="Z969" s="526"/>
      <c r="AA969" s="526"/>
      <c r="AB969" s="526"/>
      <c r="AC969" s="526"/>
      <c r="AD969" s="311"/>
    </row>
    <row r="970" spans="1:30" ht="20.100000000000001" customHeight="1">
      <c r="A970" s="311"/>
      <c r="B970" s="311"/>
      <c r="C970" s="526"/>
      <c r="D970" s="120" t="s">
        <v>1508</v>
      </c>
      <c r="E970" s="526"/>
      <c r="F970" s="531">
        <v>31</v>
      </c>
      <c r="G970" s="314">
        <v>26.724137931034484</v>
      </c>
      <c r="H970" s="356">
        <v>25</v>
      </c>
      <c r="I970" s="314">
        <v>21.739130434782609</v>
      </c>
      <c r="J970" s="356"/>
      <c r="K970" s="314"/>
      <c r="L970" s="356"/>
      <c r="M970" s="314"/>
      <c r="N970" s="315"/>
      <c r="O970" s="316"/>
      <c r="P970" s="315"/>
      <c r="Q970" s="316"/>
      <c r="R970" s="315"/>
      <c r="S970" s="316"/>
      <c r="T970" s="315"/>
      <c r="U970" s="316"/>
      <c r="V970" s="526"/>
      <c r="W970" s="526"/>
      <c r="X970" s="526"/>
      <c r="Y970" s="526"/>
      <c r="Z970" s="526"/>
      <c r="AA970" s="526"/>
      <c r="AB970" s="526"/>
      <c r="AC970" s="526"/>
      <c r="AD970" s="311"/>
    </row>
    <row r="971" spans="1:30" ht="20.100000000000001" customHeight="1">
      <c r="A971" s="311"/>
      <c r="B971" s="311"/>
      <c r="C971" s="526"/>
      <c r="D971" s="120" t="s">
        <v>1509</v>
      </c>
      <c r="E971" s="526"/>
      <c r="F971" s="531">
        <v>2</v>
      </c>
      <c r="G971" s="314">
        <v>1.7241379310344827</v>
      </c>
      <c r="H971" s="356">
        <v>1</v>
      </c>
      <c r="I971" s="314">
        <v>0.86956521739130432</v>
      </c>
      <c r="J971" s="356"/>
      <c r="K971" s="314"/>
      <c r="L971" s="356"/>
      <c r="M971" s="314"/>
      <c r="N971" s="315"/>
      <c r="O971" s="316"/>
      <c r="P971" s="315"/>
      <c r="Q971" s="316"/>
      <c r="R971" s="315"/>
      <c r="S971" s="316"/>
      <c r="T971" s="315"/>
      <c r="U971" s="316"/>
      <c r="V971" s="526"/>
      <c r="W971" s="526"/>
      <c r="X971" s="526"/>
      <c r="Y971" s="526"/>
      <c r="Z971" s="526"/>
      <c r="AA971" s="526"/>
      <c r="AB971" s="526"/>
      <c r="AC971" s="526"/>
      <c r="AD971" s="311"/>
    </row>
    <row r="972" spans="1:30" ht="20.100000000000001" customHeight="1">
      <c r="A972" s="311"/>
      <c r="B972" s="311"/>
      <c r="C972" s="526"/>
      <c r="D972" s="120" t="s">
        <v>7205</v>
      </c>
      <c r="E972" s="526"/>
      <c r="F972" s="531"/>
      <c r="G972" s="314"/>
      <c r="H972" s="356"/>
      <c r="I972" s="314"/>
      <c r="J972" s="356"/>
      <c r="K972" s="314"/>
      <c r="L972" s="356"/>
      <c r="M972" s="314"/>
      <c r="N972" s="315"/>
      <c r="O972" s="316"/>
      <c r="P972" s="315"/>
      <c r="Q972" s="316"/>
      <c r="R972" s="315"/>
      <c r="S972" s="316"/>
      <c r="T972" s="315"/>
      <c r="U972" s="316"/>
      <c r="V972" s="526"/>
      <c r="W972" s="526"/>
      <c r="X972" s="526"/>
      <c r="Y972" s="526"/>
      <c r="Z972" s="526"/>
      <c r="AA972" s="526"/>
      <c r="AB972" s="526"/>
      <c r="AC972" s="526"/>
      <c r="AD972" s="311"/>
    </row>
    <row r="973" spans="1:30" ht="20.100000000000001" customHeight="1">
      <c r="A973" s="311"/>
      <c r="B973" s="311"/>
      <c r="C973" s="526"/>
      <c r="D973" s="120" t="s">
        <v>6738</v>
      </c>
      <c r="E973" s="526"/>
      <c r="F973" s="531"/>
      <c r="G973" s="314"/>
      <c r="H973" s="356"/>
      <c r="I973" s="314"/>
      <c r="J973" s="356"/>
      <c r="K973" s="314"/>
      <c r="L973" s="356"/>
      <c r="M973" s="314"/>
      <c r="N973" s="315"/>
      <c r="O973" s="316"/>
      <c r="P973" s="315"/>
      <c r="Q973" s="316"/>
      <c r="R973" s="315"/>
      <c r="S973" s="316"/>
      <c r="T973" s="315"/>
      <c r="U973" s="316"/>
      <c r="V973" s="526"/>
      <c r="W973" s="526"/>
      <c r="X973" s="526"/>
      <c r="Y973" s="526"/>
      <c r="Z973" s="526"/>
      <c r="AA973" s="526"/>
      <c r="AB973" s="526"/>
      <c r="AC973" s="526"/>
      <c r="AD973" s="311"/>
    </row>
    <row r="974" spans="1:30" ht="20.100000000000001" customHeight="1">
      <c r="A974" s="374" t="s">
        <v>8356</v>
      </c>
      <c r="B974" s="374" t="s">
        <v>8357</v>
      </c>
      <c r="C974" s="358" t="s">
        <v>8328</v>
      </c>
      <c r="D974" s="492" t="s">
        <v>1506</v>
      </c>
      <c r="E974" s="527" t="s">
        <v>7329</v>
      </c>
      <c r="F974" s="443">
        <v>2</v>
      </c>
      <c r="G974" s="444">
        <v>1.7241379310344827</v>
      </c>
      <c r="H974" s="443">
        <v>2</v>
      </c>
      <c r="I974" s="444">
        <v>1.7391304347826086</v>
      </c>
      <c r="J974" s="443"/>
      <c r="K974" s="444"/>
      <c r="L974" s="443"/>
      <c r="M974" s="444"/>
      <c r="N974" s="471"/>
      <c r="O974" s="465"/>
      <c r="P974" s="471"/>
      <c r="Q974" s="465"/>
      <c r="R974" s="471"/>
      <c r="S974" s="465"/>
      <c r="T974" s="471"/>
      <c r="U974" s="465"/>
      <c r="V974" s="358" t="s">
        <v>7010</v>
      </c>
      <c r="W974" s="358" t="s">
        <v>7010</v>
      </c>
      <c r="X974" s="358"/>
      <c r="Y974" s="358"/>
      <c r="Z974" s="358"/>
      <c r="AA974" s="358"/>
      <c r="AB974" s="358"/>
      <c r="AC974" s="358"/>
      <c r="AD974" s="374"/>
    </row>
    <row r="975" spans="1:30" ht="20.100000000000001" customHeight="1">
      <c r="A975" s="311"/>
      <c r="B975" s="311"/>
      <c r="C975" s="452"/>
      <c r="D975" s="120" t="s">
        <v>1490</v>
      </c>
      <c r="E975" s="526"/>
      <c r="F975" s="531">
        <v>10</v>
      </c>
      <c r="G975" s="314">
        <v>8.6206896551724146</v>
      </c>
      <c r="H975" s="356">
        <v>22</v>
      </c>
      <c r="I975" s="314">
        <v>19.130434782608695</v>
      </c>
      <c r="J975" s="356"/>
      <c r="K975" s="314"/>
      <c r="L975" s="356"/>
      <c r="M975" s="314"/>
      <c r="N975" s="315"/>
      <c r="O975" s="316"/>
      <c r="P975" s="315"/>
      <c r="Q975" s="316"/>
      <c r="R975" s="315"/>
      <c r="S975" s="316"/>
      <c r="T975" s="315"/>
      <c r="U975" s="316"/>
      <c r="V975" s="452"/>
      <c r="W975" s="452"/>
      <c r="X975" s="452"/>
      <c r="Y975" s="452"/>
      <c r="Z975" s="452"/>
      <c r="AA975" s="452"/>
      <c r="AB975" s="452"/>
      <c r="AC975" s="452"/>
      <c r="AD975" s="311"/>
    </row>
    <row r="976" spans="1:30" ht="20.100000000000001" customHeight="1">
      <c r="A976" s="311"/>
      <c r="B976" s="311"/>
      <c r="C976" s="526"/>
      <c r="D976" s="120" t="s">
        <v>1507</v>
      </c>
      <c r="E976" s="526"/>
      <c r="F976" s="531">
        <v>71</v>
      </c>
      <c r="G976" s="314">
        <v>61.206896551724135</v>
      </c>
      <c r="H976" s="356">
        <v>69</v>
      </c>
      <c r="I976" s="314">
        <v>60</v>
      </c>
      <c r="J976" s="356"/>
      <c r="K976" s="314"/>
      <c r="L976" s="356"/>
      <c r="M976" s="314"/>
      <c r="N976" s="315"/>
      <c r="O976" s="316"/>
      <c r="P976" s="315"/>
      <c r="Q976" s="316"/>
      <c r="R976" s="315"/>
      <c r="S976" s="316"/>
      <c r="T976" s="315"/>
      <c r="U976" s="316"/>
      <c r="V976" s="526"/>
      <c r="W976" s="526"/>
      <c r="X976" s="526"/>
      <c r="Y976" s="526"/>
      <c r="Z976" s="526"/>
      <c r="AA976" s="526"/>
      <c r="AB976" s="526"/>
      <c r="AC976" s="526"/>
      <c r="AD976" s="311"/>
    </row>
    <row r="977" spans="1:30" ht="20.100000000000001" customHeight="1">
      <c r="A977" s="311"/>
      <c r="B977" s="311"/>
      <c r="C977" s="452"/>
      <c r="D977" s="120" t="s">
        <v>1508</v>
      </c>
      <c r="E977" s="526"/>
      <c r="F977" s="531">
        <v>32</v>
      </c>
      <c r="G977" s="314">
        <v>27.586206896551722</v>
      </c>
      <c r="H977" s="356">
        <v>21</v>
      </c>
      <c r="I977" s="314">
        <v>18.260869565217391</v>
      </c>
      <c r="J977" s="356"/>
      <c r="K977" s="314"/>
      <c r="L977" s="356"/>
      <c r="M977" s="314"/>
      <c r="N977" s="315"/>
      <c r="O977" s="316"/>
      <c r="P977" s="315"/>
      <c r="Q977" s="316"/>
      <c r="R977" s="315"/>
      <c r="S977" s="316"/>
      <c r="T977" s="315"/>
      <c r="U977" s="316"/>
      <c r="V977" s="452"/>
      <c r="W977" s="452"/>
      <c r="X977" s="452"/>
      <c r="Y977" s="452"/>
      <c r="Z977" s="452"/>
      <c r="AA977" s="452"/>
      <c r="AB977" s="452"/>
      <c r="AC977" s="452"/>
      <c r="AD977" s="311"/>
    </row>
    <row r="978" spans="1:30" ht="20.100000000000001" customHeight="1">
      <c r="A978" s="311"/>
      <c r="B978" s="311"/>
      <c r="C978" s="452"/>
      <c r="D978" s="120" t="s">
        <v>1509</v>
      </c>
      <c r="E978" s="526"/>
      <c r="F978" s="531">
        <v>1</v>
      </c>
      <c r="G978" s="314">
        <v>0.86206896551724133</v>
      </c>
      <c r="H978" s="356">
        <v>1</v>
      </c>
      <c r="I978" s="314">
        <v>0.86956521739130432</v>
      </c>
      <c r="J978" s="356"/>
      <c r="K978" s="314"/>
      <c r="L978" s="356"/>
      <c r="M978" s="314"/>
      <c r="N978" s="315"/>
      <c r="O978" s="316"/>
      <c r="P978" s="315"/>
      <c r="Q978" s="316"/>
      <c r="R978" s="315"/>
      <c r="S978" s="316"/>
      <c r="T978" s="315"/>
      <c r="U978" s="316"/>
      <c r="V978" s="452"/>
      <c r="W978" s="452"/>
      <c r="X978" s="452"/>
      <c r="Y978" s="452"/>
      <c r="Z978" s="452"/>
      <c r="AA978" s="452"/>
      <c r="AB978" s="452"/>
      <c r="AC978" s="452"/>
      <c r="AD978" s="311"/>
    </row>
    <row r="979" spans="1:30" ht="20.100000000000001" customHeight="1">
      <c r="A979" s="311"/>
      <c r="B979" s="311"/>
      <c r="C979" s="526"/>
      <c r="D979" s="120" t="s">
        <v>7205</v>
      </c>
      <c r="E979" s="526"/>
      <c r="F979" s="531"/>
      <c r="G979" s="314"/>
      <c r="H979" s="356"/>
      <c r="I979" s="314"/>
      <c r="J979" s="356"/>
      <c r="K979" s="314"/>
      <c r="L979" s="356"/>
      <c r="M979" s="314"/>
      <c r="N979" s="315"/>
      <c r="O979" s="316"/>
      <c r="P979" s="315"/>
      <c r="Q979" s="316"/>
      <c r="R979" s="315"/>
      <c r="S979" s="316"/>
      <c r="T979" s="315"/>
      <c r="U979" s="316"/>
      <c r="V979" s="526"/>
      <c r="W979" s="526"/>
      <c r="X979" s="526"/>
      <c r="Y979" s="526"/>
      <c r="Z979" s="526"/>
      <c r="AA979" s="526"/>
      <c r="AB979" s="526"/>
      <c r="AC979" s="526"/>
      <c r="AD979" s="311"/>
    </row>
    <row r="980" spans="1:30" ht="20.100000000000001" customHeight="1">
      <c r="A980" s="311"/>
      <c r="B980" s="311"/>
      <c r="C980" s="452"/>
      <c r="D980" s="120" t="s">
        <v>6738</v>
      </c>
      <c r="E980" s="526"/>
      <c r="F980" s="531"/>
      <c r="G980" s="314"/>
      <c r="H980" s="356"/>
      <c r="I980" s="314"/>
      <c r="J980" s="356"/>
      <c r="K980" s="314"/>
      <c r="L980" s="356"/>
      <c r="M980" s="314"/>
      <c r="N980" s="315"/>
      <c r="O980" s="316"/>
      <c r="P980" s="315"/>
      <c r="Q980" s="316"/>
      <c r="R980" s="315"/>
      <c r="S980" s="316"/>
      <c r="T980" s="315"/>
      <c r="U980" s="316"/>
      <c r="V980" s="452"/>
      <c r="W980" s="452"/>
      <c r="X980" s="452"/>
      <c r="Y980" s="452"/>
      <c r="Z980" s="452"/>
      <c r="AA980" s="452"/>
      <c r="AB980" s="452"/>
      <c r="AC980" s="452"/>
      <c r="AD980" s="311"/>
    </row>
    <row r="981" spans="1:30" ht="20.100000000000001" customHeight="1">
      <c r="A981" s="374" t="s">
        <v>8358</v>
      </c>
      <c r="B981" s="374" t="s">
        <v>8359</v>
      </c>
      <c r="C981" s="527" t="s">
        <v>8328</v>
      </c>
      <c r="D981" s="492" t="s">
        <v>1506</v>
      </c>
      <c r="E981" s="527" t="s">
        <v>7329</v>
      </c>
      <c r="F981" s="443">
        <v>2</v>
      </c>
      <c r="G981" s="444">
        <v>1.7241379310344827</v>
      </c>
      <c r="H981" s="443">
        <v>3</v>
      </c>
      <c r="I981" s="444">
        <v>2.6086956521739131</v>
      </c>
      <c r="J981" s="443"/>
      <c r="K981" s="444"/>
      <c r="L981" s="443"/>
      <c r="M981" s="444"/>
      <c r="N981" s="471"/>
      <c r="O981" s="465"/>
      <c r="P981" s="471"/>
      <c r="Q981" s="465"/>
      <c r="R981" s="471"/>
      <c r="S981" s="465"/>
      <c r="T981" s="471"/>
      <c r="U981" s="465"/>
      <c r="V981" s="527" t="s">
        <v>7010</v>
      </c>
      <c r="W981" s="527" t="s">
        <v>7010</v>
      </c>
      <c r="X981" s="527"/>
      <c r="Y981" s="527"/>
      <c r="Z981" s="527"/>
      <c r="AA981" s="527"/>
      <c r="AB981" s="527"/>
      <c r="AC981" s="527"/>
      <c r="AD981" s="374"/>
    </row>
    <row r="982" spans="1:30" ht="20.100000000000001" customHeight="1">
      <c r="A982" s="311"/>
      <c r="B982" s="311"/>
      <c r="C982" s="526"/>
      <c r="D982" s="120" t="s">
        <v>1490</v>
      </c>
      <c r="E982" s="526"/>
      <c r="F982" s="531">
        <v>10</v>
      </c>
      <c r="G982" s="314">
        <v>8.6206896551724146</v>
      </c>
      <c r="H982" s="356">
        <v>16</v>
      </c>
      <c r="I982" s="314">
        <v>13.913043478260869</v>
      </c>
      <c r="J982" s="356"/>
      <c r="K982" s="314"/>
      <c r="L982" s="356"/>
      <c r="M982" s="314"/>
      <c r="N982" s="315"/>
      <c r="O982" s="316"/>
      <c r="P982" s="315"/>
      <c r="Q982" s="316"/>
      <c r="R982" s="315"/>
      <c r="S982" s="316"/>
      <c r="T982" s="315"/>
      <c r="U982" s="316"/>
      <c r="V982" s="526"/>
      <c r="W982" s="526"/>
      <c r="X982" s="526"/>
      <c r="Y982" s="526"/>
      <c r="Z982" s="526"/>
      <c r="AA982" s="526"/>
      <c r="AB982" s="526"/>
      <c r="AC982" s="526"/>
      <c r="AD982" s="311"/>
    </row>
    <row r="983" spans="1:30" ht="20.100000000000001" customHeight="1">
      <c r="A983" s="311"/>
      <c r="B983" s="311"/>
      <c r="C983" s="526"/>
      <c r="D983" s="120" t="s">
        <v>1507</v>
      </c>
      <c r="E983" s="526"/>
      <c r="F983" s="531">
        <v>71</v>
      </c>
      <c r="G983" s="314">
        <v>61.206896551724135</v>
      </c>
      <c r="H983" s="356">
        <v>72</v>
      </c>
      <c r="I983" s="314">
        <v>62.608695652173914</v>
      </c>
      <c r="J983" s="356"/>
      <c r="K983" s="314"/>
      <c r="L983" s="356"/>
      <c r="M983" s="314"/>
      <c r="N983" s="315"/>
      <c r="O983" s="316"/>
      <c r="P983" s="315"/>
      <c r="Q983" s="316"/>
      <c r="R983" s="315"/>
      <c r="S983" s="316"/>
      <c r="T983" s="315"/>
      <c r="U983" s="316"/>
      <c r="V983" s="526"/>
      <c r="W983" s="526"/>
      <c r="X983" s="526"/>
      <c r="Y983" s="526"/>
      <c r="Z983" s="526"/>
      <c r="AA983" s="526"/>
      <c r="AB983" s="526"/>
      <c r="AC983" s="526"/>
      <c r="AD983" s="311"/>
    </row>
    <row r="984" spans="1:30" ht="20.100000000000001" customHeight="1">
      <c r="A984" s="311"/>
      <c r="B984" s="311"/>
      <c r="C984" s="452"/>
      <c r="D984" s="120" t="s">
        <v>1508</v>
      </c>
      <c r="E984" s="526"/>
      <c r="F984" s="531">
        <v>32</v>
      </c>
      <c r="G984" s="314">
        <v>27.586206896551722</v>
      </c>
      <c r="H984" s="356">
        <v>23</v>
      </c>
      <c r="I984" s="314">
        <v>20</v>
      </c>
      <c r="J984" s="356"/>
      <c r="K984" s="314"/>
      <c r="L984" s="356"/>
      <c r="M984" s="314"/>
      <c r="N984" s="315"/>
      <c r="O984" s="316"/>
      <c r="P984" s="315"/>
      <c r="Q984" s="316"/>
      <c r="R984" s="315"/>
      <c r="S984" s="316"/>
      <c r="T984" s="315"/>
      <c r="U984" s="316"/>
      <c r="V984" s="452"/>
      <c r="W984" s="452"/>
      <c r="X984" s="452"/>
      <c r="Y984" s="452"/>
      <c r="Z984" s="452"/>
      <c r="AA984" s="452"/>
      <c r="AB984" s="452"/>
      <c r="AC984" s="452"/>
      <c r="AD984" s="311"/>
    </row>
    <row r="985" spans="1:30" ht="20.100000000000001" customHeight="1">
      <c r="A985" s="311"/>
      <c r="B985" s="311"/>
      <c r="C985" s="526"/>
      <c r="D985" s="120" t="s">
        <v>1509</v>
      </c>
      <c r="E985" s="526"/>
      <c r="F985" s="531">
        <v>1</v>
      </c>
      <c r="G985" s="314">
        <v>0.86206896551724133</v>
      </c>
      <c r="H985" s="356">
        <v>1</v>
      </c>
      <c r="I985" s="314">
        <v>0.86956521739130432</v>
      </c>
      <c r="J985" s="356"/>
      <c r="K985" s="314"/>
      <c r="L985" s="356"/>
      <c r="M985" s="314"/>
      <c r="N985" s="315"/>
      <c r="O985" s="316"/>
      <c r="P985" s="315"/>
      <c r="Q985" s="316"/>
      <c r="R985" s="315"/>
      <c r="S985" s="316"/>
      <c r="T985" s="315"/>
      <c r="U985" s="316"/>
      <c r="V985" s="526"/>
      <c r="W985" s="526"/>
      <c r="X985" s="526"/>
      <c r="Y985" s="526"/>
      <c r="Z985" s="526"/>
      <c r="AA985" s="526"/>
      <c r="AB985" s="526"/>
      <c r="AC985" s="526"/>
      <c r="AD985" s="311"/>
    </row>
    <row r="986" spans="1:30" ht="20.100000000000001" customHeight="1">
      <c r="A986" s="311"/>
      <c r="B986" s="311"/>
      <c r="C986" s="526"/>
      <c r="D986" s="120" t="s">
        <v>7205</v>
      </c>
      <c r="E986" s="526"/>
      <c r="F986" s="531"/>
      <c r="G986" s="314"/>
      <c r="H986" s="356"/>
      <c r="I986" s="314"/>
      <c r="J986" s="356"/>
      <c r="K986" s="314"/>
      <c r="L986" s="356"/>
      <c r="M986" s="314"/>
      <c r="N986" s="315"/>
      <c r="O986" s="316"/>
      <c r="P986" s="315"/>
      <c r="Q986" s="316"/>
      <c r="R986" s="315"/>
      <c r="S986" s="316"/>
      <c r="T986" s="315"/>
      <c r="U986" s="316"/>
      <c r="V986" s="526"/>
      <c r="W986" s="526"/>
      <c r="X986" s="526"/>
      <c r="Y986" s="526"/>
      <c r="Z986" s="526"/>
      <c r="AA986" s="526"/>
      <c r="AB986" s="526"/>
      <c r="AC986" s="526"/>
      <c r="AD986" s="311"/>
    </row>
    <row r="987" spans="1:30" ht="20.100000000000001" customHeight="1">
      <c r="A987" s="311"/>
      <c r="B987" s="311"/>
      <c r="C987" s="526"/>
      <c r="D987" s="120" t="s">
        <v>6738</v>
      </c>
      <c r="E987" s="526"/>
      <c r="F987" s="531"/>
      <c r="G987" s="314"/>
      <c r="H987" s="356"/>
      <c r="I987" s="314"/>
      <c r="J987" s="356"/>
      <c r="K987" s="314"/>
      <c r="L987" s="356"/>
      <c r="M987" s="314"/>
      <c r="N987" s="315"/>
      <c r="O987" s="316"/>
      <c r="P987" s="315"/>
      <c r="Q987" s="316"/>
      <c r="R987" s="315"/>
      <c r="S987" s="316"/>
      <c r="T987" s="315"/>
      <c r="U987" s="316"/>
      <c r="V987" s="526"/>
      <c r="W987" s="526"/>
      <c r="X987" s="526"/>
      <c r="Y987" s="526"/>
      <c r="Z987" s="526"/>
      <c r="AA987" s="526"/>
      <c r="AB987" s="526"/>
      <c r="AC987" s="526"/>
      <c r="AD987" s="311"/>
    </row>
    <row r="988" spans="1:30" ht="20.100000000000001" customHeight="1">
      <c r="A988" s="374" t="s">
        <v>8360</v>
      </c>
      <c r="B988" s="374" t="s">
        <v>8361</v>
      </c>
      <c r="C988" s="358" t="s">
        <v>8328</v>
      </c>
      <c r="D988" s="492" t="s">
        <v>1506</v>
      </c>
      <c r="E988" s="527" t="s">
        <v>7329</v>
      </c>
      <c r="F988" s="443">
        <v>2</v>
      </c>
      <c r="G988" s="444">
        <v>1.7241379310344827</v>
      </c>
      <c r="H988" s="443">
        <v>3</v>
      </c>
      <c r="I988" s="444">
        <v>2.6086956521739131</v>
      </c>
      <c r="J988" s="443"/>
      <c r="K988" s="444"/>
      <c r="L988" s="443"/>
      <c r="M988" s="444"/>
      <c r="N988" s="471"/>
      <c r="O988" s="465"/>
      <c r="P988" s="471"/>
      <c r="Q988" s="465"/>
      <c r="R988" s="471"/>
      <c r="S988" s="465"/>
      <c r="T988" s="471"/>
      <c r="U988" s="465"/>
      <c r="V988" s="358" t="s">
        <v>7010</v>
      </c>
      <c r="W988" s="358" t="s">
        <v>7010</v>
      </c>
      <c r="X988" s="358"/>
      <c r="Y988" s="358"/>
      <c r="Z988" s="358"/>
      <c r="AA988" s="358"/>
      <c r="AB988" s="358"/>
      <c r="AC988" s="358"/>
      <c r="AD988" s="374"/>
    </row>
    <row r="989" spans="1:30" ht="20.100000000000001" customHeight="1">
      <c r="A989" s="311"/>
      <c r="B989" s="311"/>
      <c r="C989" s="526"/>
      <c r="D989" s="120" t="s">
        <v>1490</v>
      </c>
      <c r="E989" s="526"/>
      <c r="F989" s="531">
        <v>5</v>
      </c>
      <c r="G989" s="314">
        <v>4.3103448275862073</v>
      </c>
      <c r="H989" s="356">
        <v>7</v>
      </c>
      <c r="I989" s="314">
        <v>6.0869565217391308</v>
      </c>
      <c r="J989" s="356"/>
      <c r="K989" s="314"/>
      <c r="L989" s="356"/>
      <c r="M989" s="314"/>
      <c r="N989" s="315"/>
      <c r="O989" s="316"/>
      <c r="P989" s="315"/>
      <c r="Q989" s="316"/>
      <c r="R989" s="315"/>
      <c r="S989" s="316"/>
      <c r="T989" s="315"/>
      <c r="U989" s="316"/>
      <c r="V989" s="526"/>
      <c r="W989" s="526"/>
      <c r="X989" s="526"/>
      <c r="Y989" s="526"/>
      <c r="Z989" s="526"/>
      <c r="AA989" s="526"/>
      <c r="AB989" s="526"/>
      <c r="AC989" s="526"/>
      <c r="AD989" s="311"/>
    </row>
    <row r="990" spans="1:30" ht="20.100000000000001" customHeight="1">
      <c r="A990" s="311"/>
      <c r="B990" s="311"/>
      <c r="C990" s="526"/>
      <c r="D990" s="120" t="s">
        <v>1507</v>
      </c>
      <c r="E990" s="526"/>
      <c r="F990" s="531">
        <v>49</v>
      </c>
      <c r="G990" s="314">
        <v>42.241379310344826</v>
      </c>
      <c r="H990" s="356">
        <v>52</v>
      </c>
      <c r="I990" s="314">
        <v>45.217391304347828</v>
      </c>
      <c r="J990" s="356"/>
      <c r="K990" s="314"/>
      <c r="L990" s="356"/>
      <c r="M990" s="314"/>
      <c r="N990" s="315"/>
      <c r="O990" s="316"/>
      <c r="P990" s="315"/>
      <c r="Q990" s="316"/>
      <c r="R990" s="315"/>
      <c r="S990" s="316"/>
      <c r="T990" s="315"/>
      <c r="U990" s="316"/>
      <c r="V990" s="526"/>
      <c r="W990" s="526"/>
      <c r="X990" s="526"/>
      <c r="Y990" s="526"/>
      <c r="Z990" s="526"/>
      <c r="AA990" s="526"/>
      <c r="AB990" s="526"/>
      <c r="AC990" s="526"/>
      <c r="AD990" s="311"/>
    </row>
    <row r="991" spans="1:30" ht="20.100000000000001" customHeight="1">
      <c r="A991" s="311"/>
      <c r="B991" s="311"/>
      <c r="C991" s="526"/>
      <c r="D991" s="120" t="s">
        <v>1508</v>
      </c>
      <c r="E991" s="526"/>
      <c r="F991" s="531">
        <v>56</v>
      </c>
      <c r="G991" s="314">
        <v>48.275862068965516</v>
      </c>
      <c r="H991" s="356">
        <v>50</v>
      </c>
      <c r="I991" s="314">
        <v>43.478260869565219</v>
      </c>
      <c r="J991" s="356"/>
      <c r="K991" s="314"/>
      <c r="L991" s="356"/>
      <c r="M991" s="314"/>
      <c r="N991" s="315"/>
      <c r="O991" s="316"/>
      <c r="P991" s="315"/>
      <c r="Q991" s="316"/>
      <c r="R991" s="315"/>
      <c r="S991" s="316"/>
      <c r="T991" s="315"/>
      <c r="U991" s="316"/>
      <c r="V991" s="526"/>
      <c r="W991" s="526"/>
      <c r="X991" s="526"/>
      <c r="Y991" s="526"/>
      <c r="Z991" s="526"/>
      <c r="AA991" s="526"/>
      <c r="AB991" s="526"/>
      <c r="AC991" s="526"/>
      <c r="AD991" s="311"/>
    </row>
    <row r="992" spans="1:30" ht="20.100000000000001" customHeight="1">
      <c r="A992" s="311"/>
      <c r="B992" s="311"/>
      <c r="C992" s="452"/>
      <c r="D992" s="120" t="s">
        <v>1509</v>
      </c>
      <c r="E992" s="526"/>
      <c r="F992" s="531">
        <v>4</v>
      </c>
      <c r="G992" s="314">
        <v>3.4482758620689653</v>
      </c>
      <c r="H992" s="356">
        <v>3</v>
      </c>
      <c r="I992" s="314">
        <v>2.6086956521739131</v>
      </c>
      <c r="J992" s="356"/>
      <c r="K992" s="314"/>
      <c r="L992" s="356"/>
      <c r="M992" s="314"/>
      <c r="N992" s="315"/>
      <c r="O992" s="316"/>
      <c r="P992" s="315"/>
      <c r="Q992" s="316"/>
      <c r="R992" s="315"/>
      <c r="S992" s="316"/>
      <c r="T992" s="315"/>
      <c r="U992" s="316"/>
      <c r="V992" s="452"/>
      <c r="W992" s="452"/>
      <c r="X992" s="452"/>
      <c r="Y992" s="452"/>
      <c r="Z992" s="452"/>
      <c r="AA992" s="452"/>
      <c r="AB992" s="452"/>
      <c r="AC992" s="452"/>
      <c r="AD992" s="311"/>
    </row>
    <row r="993" spans="1:30" ht="20.100000000000001" customHeight="1">
      <c r="A993" s="311"/>
      <c r="B993" s="311"/>
      <c r="C993" s="526"/>
      <c r="D993" s="120" t="s">
        <v>7205</v>
      </c>
      <c r="E993" s="526"/>
      <c r="F993" s="531"/>
      <c r="G993" s="314"/>
      <c r="H993" s="356"/>
      <c r="I993" s="314"/>
      <c r="J993" s="356"/>
      <c r="K993" s="314"/>
      <c r="L993" s="356"/>
      <c r="M993" s="314"/>
      <c r="N993" s="315"/>
      <c r="O993" s="316"/>
      <c r="P993" s="315"/>
      <c r="Q993" s="316"/>
      <c r="R993" s="315"/>
      <c r="S993" s="316"/>
      <c r="T993" s="315"/>
      <c r="U993" s="316"/>
      <c r="V993" s="526"/>
      <c r="W993" s="526"/>
      <c r="X993" s="526"/>
      <c r="Y993" s="526"/>
      <c r="Z993" s="526"/>
      <c r="AA993" s="526"/>
      <c r="AB993" s="526"/>
      <c r="AC993" s="526"/>
      <c r="AD993" s="311"/>
    </row>
    <row r="994" spans="1:30" ht="20.100000000000001" customHeight="1">
      <c r="A994" s="311"/>
      <c r="B994" s="311"/>
      <c r="C994" s="526"/>
      <c r="D994" s="120" t="s">
        <v>6738</v>
      </c>
      <c r="E994" s="526"/>
      <c r="F994" s="531"/>
      <c r="G994" s="314"/>
      <c r="H994" s="356"/>
      <c r="I994" s="314"/>
      <c r="J994" s="356"/>
      <c r="K994" s="314"/>
      <c r="L994" s="356"/>
      <c r="M994" s="314"/>
      <c r="N994" s="315"/>
      <c r="O994" s="316"/>
      <c r="P994" s="315"/>
      <c r="Q994" s="316"/>
      <c r="R994" s="315"/>
      <c r="S994" s="316"/>
      <c r="T994" s="315"/>
      <c r="U994" s="316"/>
      <c r="V994" s="526"/>
      <c r="W994" s="526"/>
      <c r="X994" s="526"/>
      <c r="Y994" s="526"/>
      <c r="Z994" s="526"/>
      <c r="AA994" s="526"/>
      <c r="AB994" s="526"/>
      <c r="AC994" s="526"/>
      <c r="AD994" s="311"/>
    </row>
    <row r="995" spans="1:30" ht="20.100000000000001" customHeight="1">
      <c r="A995" s="374" t="s">
        <v>7570</v>
      </c>
      <c r="B995" s="374" t="s">
        <v>7849</v>
      </c>
      <c r="C995" s="527" t="s">
        <v>8328</v>
      </c>
      <c r="D995" s="492" t="s">
        <v>1510</v>
      </c>
      <c r="E995" s="527" t="s">
        <v>7329</v>
      </c>
      <c r="F995" s="443">
        <v>1</v>
      </c>
      <c r="G995" s="444">
        <v>0.86206896551724133</v>
      </c>
      <c r="H995" s="443">
        <v>1</v>
      </c>
      <c r="I995" s="444">
        <v>0.86956521739130432</v>
      </c>
      <c r="J995" s="443"/>
      <c r="K995" s="444"/>
      <c r="L995" s="443"/>
      <c r="M995" s="444"/>
      <c r="N995" s="471"/>
      <c r="O995" s="465"/>
      <c r="P995" s="471"/>
      <c r="Q995" s="465"/>
      <c r="R995" s="471"/>
      <c r="S995" s="465"/>
      <c r="T995" s="471"/>
      <c r="U995" s="465"/>
      <c r="V995" s="527" t="s">
        <v>7010</v>
      </c>
      <c r="W995" s="527" t="s">
        <v>7010</v>
      </c>
      <c r="X995" s="527"/>
      <c r="Y995" s="527"/>
      <c r="Z995" s="527"/>
      <c r="AA995" s="527"/>
      <c r="AB995" s="527"/>
      <c r="AC995" s="527"/>
      <c r="AD995" s="374"/>
    </row>
    <row r="996" spans="1:30" ht="20.100000000000001" customHeight="1">
      <c r="A996" s="311"/>
      <c r="B996" s="311"/>
      <c r="C996" s="452"/>
      <c r="D996" s="120" t="s">
        <v>1511</v>
      </c>
      <c r="E996" s="526"/>
      <c r="F996" s="531">
        <v>6</v>
      </c>
      <c r="G996" s="314">
        <v>5.1724137931034484</v>
      </c>
      <c r="H996" s="356">
        <v>12</v>
      </c>
      <c r="I996" s="314">
        <v>10.434782608695652</v>
      </c>
      <c r="J996" s="356"/>
      <c r="K996" s="314"/>
      <c r="L996" s="356"/>
      <c r="M996" s="314"/>
      <c r="N996" s="315"/>
      <c r="O996" s="316"/>
      <c r="P996" s="315"/>
      <c r="Q996" s="316"/>
      <c r="R996" s="315"/>
      <c r="S996" s="316"/>
      <c r="T996" s="315"/>
      <c r="U996" s="316"/>
      <c r="V996" s="452"/>
      <c r="W996" s="452"/>
      <c r="X996" s="452"/>
      <c r="Y996" s="452"/>
      <c r="Z996" s="452"/>
      <c r="AA996" s="452"/>
      <c r="AB996" s="452"/>
      <c r="AC996" s="452"/>
      <c r="AD996" s="311"/>
    </row>
    <row r="997" spans="1:30" ht="20.100000000000001" customHeight="1">
      <c r="A997" s="311"/>
      <c r="B997" s="311"/>
      <c r="C997" s="526"/>
      <c r="D997" s="120" t="s">
        <v>1512</v>
      </c>
      <c r="E997" s="526"/>
      <c r="F997" s="531">
        <v>89</v>
      </c>
      <c r="G997" s="314">
        <v>76.724137931034477</v>
      </c>
      <c r="H997" s="356">
        <v>81</v>
      </c>
      <c r="I997" s="314">
        <v>70.434782608695656</v>
      </c>
      <c r="J997" s="356"/>
      <c r="K997" s="314"/>
      <c r="L997" s="356"/>
      <c r="M997" s="314"/>
      <c r="N997" s="315"/>
      <c r="O997" s="316"/>
      <c r="P997" s="315"/>
      <c r="Q997" s="316"/>
      <c r="R997" s="315"/>
      <c r="S997" s="316"/>
      <c r="T997" s="315"/>
      <c r="U997" s="316"/>
      <c r="V997" s="526"/>
      <c r="W997" s="526"/>
      <c r="X997" s="526"/>
      <c r="Y997" s="526"/>
      <c r="Z997" s="526"/>
      <c r="AA997" s="526"/>
      <c r="AB997" s="526"/>
      <c r="AC997" s="526"/>
      <c r="AD997" s="311"/>
    </row>
    <row r="998" spans="1:30" ht="20.100000000000001" customHeight="1">
      <c r="A998" s="311"/>
      <c r="B998" s="311"/>
      <c r="C998" s="526"/>
      <c r="D998" s="120" t="s">
        <v>1513</v>
      </c>
      <c r="E998" s="526"/>
      <c r="F998" s="531">
        <v>19</v>
      </c>
      <c r="G998" s="314">
        <v>16.379310344827587</v>
      </c>
      <c r="H998" s="356">
        <v>21</v>
      </c>
      <c r="I998" s="314">
        <v>18.260869565217391</v>
      </c>
      <c r="J998" s="356"/>
      <c r="K998" s="314"/>
      <c r="L998" s="356"/>
      <c r="M998" s="314"/>
      <c r="N998" s="315"/>
      <c r="O998" s="316"/>
      <c r="P998" s="315"/>
      <c r="Q998" s="316"/>
      <c r="R998" s="315"/>
      <c r="S998" s="316"/>
      <c r="T998" s="315"/>
      <c r="U998" s="316"/>
      <c r="V998" s="526"/>
      <c r="W998" s="526"/>
      <c r="X998" s="526"/>
      <c r="Y998" s="526"/>
      <c r="Z998" s="526"/>
      <c r="AA998" s="526"/>
      <c r="AB998" s="526"/>
      <c r="AC998" s="526"/>
      <c r="AD998" s="311"/>
    </row>
    <row r="999" spans="1:30" ht="20.100000000000001" customHeight="1">
      <c r="A999" s="311"/>
      <c r="B999" s="311"/>
      <c r="C999" s="526"/>
      <c r="D999" s="120" t="s">
        <v>1514</v>
      </c>
      <c r="E999" s="526"/>
      <c r="F999" s="531">
        <v>1</v>
      </c>
      <c r="G999" s="314">
        <v>0.86206896551724133</v>
      </c>
      <c r="H999" s="356"/>
      <c r="I999" s="314"/>
      <c r="J999" s="356"/>
      <c r="K999" s="314"/>
      <c r="L999" s="356"/>
      <c r="M999" s="314"/>
      <c r="N999" s="315"/>
      <c r="O999" s="316"/>
      <c r="P999" s="315"/>
      <c r="Q999" s="316"/>
      <c r="R999" s="315"/>
      <c r="S999" s="316"/>
      <c r="T999" s="315"/>
      <c r="U999" s="316"/>
      <c r="V999" s="526"/>
      <c r="W999" s="526"/>
      <c r="X999" s="526"/>
      <c r="Y999" s="526"/>
      <c r="Z999" s="526"/>
      <c r="AA999" s="526"/>
      <c r="AB999" s="526"/>
      <c r="AC999" s="526"/>
      <c r="AD999" s="311"/>
    </row>
    <row r="1000" spans="1:30" ht="20.100000000000001" customHeight="1">
      <c r="A1000" s="311"/>
      <c r="B1000" s="311"/>
      <c r="C1000" s="526"/>
      <c r="D1000" s="120" t="s">
        <v>7205</v>
      </c>
      <c r="E1000" s="526"/>
      <c r="F1000" s="531"/>
      <c r="G1000" s="314"/>
      <c r="H1000" s="356"/>
      <c r="I1000" s="314"/>
      <c r="J1000" s="356"/>
      <c r="K1000" s="314"/>
      <c r="L1000" s="356"/>
      <c r="M1000" s="314"/>
      <c r="N1000" s="315"/>
      <c r="O1000" s="316"/>
      <c r="P1000" s="315"/>
      <c r="Q1000" s="316"/>
      <c r="R1000" s="315"/>
      <c r="S1000" s="316"/>
      <c r="T1000" s="315"/>
      <c r="U1000" s="316"/>
      <c r="V1000" s="526"/>
      <c r="W1000" s="526"/>
      <c r="X1000" s="526"/>
      <c r="Y1000" s="526"/>
      <c r="Z1000" s="526"/>
      <c r="AA1000" s="526"/>
      <c r="AB1000" s="526"/>
      <c r="AC1000" s="526"/>
      <c r="AD1000" s="311"/>
    </row>
    <row r="1001" spans="1:30" ht="20.100000000000001" customHeight="1">
      <c r="A1001" s="311"/>
      <c r="B1001" s="311"/>
      <c r="C1001" s="526"/>
      <c r="D1001" s="120" t="s">
        <v>6738</v>
      </c>
      <c r="E1001" s="526"/>
      <c r="F1001" s="531"/>
      <c r="G1001" s="314"/>
      <c r="H1001" s="356"/>
      <c r="I1001" s="314"/>
      <c r="J1001" s="356"/>
      <c r="K1001" s="314"/>
      <c r="L1001" s="356"/>
      <c r="M1001" s="314"/>
      <c r="N1001" s="315"/>
      <c r="O1001" s="316"/>
      <c r="P1001" s="315"/>
      <c r="Q1001" s="316"/>
      <c r="R1001" s="315"/>
      <c r="S1001" s="316"/>
      <c r="T1001" s="315"/>
      <c r="U1001" s="316"/>
      <c r="V1001" s="526"/>
      <c r="W1001" s="526"/>
      <c r="X1001" s="526"/>
      <c r="Y1001" s="526"/>
      <c r="Z1001" s="526"/>
      <c r="AA1001" s="526"/>
      <c r="AB1001" s="526"/>
      <c r="AC1001" s="526"/>
      <c r="AD1001" s="311"/>
    </row>
    <row r="1002" spans="1:30" ht="20.100000000000001" customHeight="1">
      <c r="A1002" s="374" t="s">
        <v>4284</v>
      </c>
      <c r="B1002" s="374" t="s">
        <v>771</v>
      </c>
      <c r="C1002" s="358" t="s">
        <v>8328</v>
      </c>
      <c r="D1002" s="374" t="s">
        <v>1510</v>
      </c>
      <c r="E1002" s="497" t="s">
        <v>7329</v>
      </c>
      <c r="F1002" s="443">
        <v>1</v>
      </c>
      <c r="G1002" s="444">
        <v>0.86206896551724133</v>
      </c>
      <c r="H1002" s="443">
        <v>2</v>
      </c>
      <c r="I1002" s="444">
        <v>1.7391304347826086</v>
      </c>
      <c r="J1002" s="443">
        <v>1</v>
      </c>
      <c r="K1002" s="444">
        <v>0.88495575221238942</v>
      </c>
      <c r="L1002" s="443">
        <v>1</v>
      </c>
      <c r="M1002" s="444">
        <v>0.94339622641509435</v>
      </c>
      <c r="N1002" s="471">
        <v>2</v>
      </c>
      <c r="O1002" s="465">
        <v>1.8691588785046729</v>
      </c>
      <c r="P1002" s="471">
        <v>2</v>
      </c>
      <c r="Q1002" s="465">
        <v>1.7699115044247788</v>
      </c>
      <c r="R1002" s="471">
        <v>1</v>
      </c>
      <c r="S1002" s="465">
        <v>0.92592592592592593</v>
      </c>
      <c r="T1002" s="471"/>
      <c r="U1002" s="465"/>
      <c r="V1002" s="358" t="s">
        <v>7010</v>
      </c>
      <c r="W1002" s="358" t="s">
        <v>7010</v>
      </c>
      <c r="X1002" s="358" t="s">
        <v>7010</v>
      </c>
      <c r="Y1002" s="358" t="s">
        <v>7010</v>
      </c>
      <c r="Z1002" s="358" t="s">
        <v>7010</v>
      </c>
      <c r="AA1002" s="358" t="s">
        <v>7010</v>
      </c>
      <c r="AB1002" s="358" t="s">
        <v>7010</v>
      </c>
      <c r="AC1002" s="358"/>
      <c r="AD1002" s="374"/>
    </row>
    <row r="1003" spans="1:30" ht="20.100000000000001" customHeight="1">
      <c r="A1003" s="311"/>
      <c r="B1003" s="311"/>
      <c r="C1003" s="452"/>
      <c r="D1003" s="311" t="s">
        <v>1511</v>
      </c>
      <c r="E1003" s="526"/>
      <c r="F1003" s="531">
        <v>12</v>
      </c>
      <c r="G1003" s="314">
        <v>10.344827586206897</v>
      </c>
      <c r="H1003" s="356">
        <v>19</v>
      </c>
      <c r="I1003" s="314">
        <v>16.521739130434781</v>
      </c>
      <c r="J1003" s="356">
        <v>22</v>
      </c>
      <c r="K1003" s="314">
        <v>19.469026548672566</v>
      </c>
      <c r="L1003" s="356">
        <v>19</v>
      </c>
      <c r="M1003" s="314">
        <v>17.924528301886792</v>
      </c>
      <c r="N1003" s="315">
        <v>20</v>
      </c>
      <c r="O1003" s="316">
        <v>18.691588785046729</v>
      </c>
      <c r="P1003" s="315">
        <v>18</v>
      </c>
      <c r="Q1003" s="316">
        <v>15.929203539823009</v>
      </c>
      <c r="R1003" s="315">
        <v>26</v>
      </c>
      <c r="S1003" s="316">
        <v>24.074074074074073</v>
      </c>
      <c r="T1003" s="315"/>
      <c r="U1003" s="316"/>
      <c r="V1003" s="452"/>
      <c r="W1003" s="452"/>
      <c r="X1003" s="452"/>
      <c r="Y1003" s="452"/>
      <c r="Z1003" s="452"/>
      <c r="AA1003" s="452"/>
      <c r="AB1003" s="452"/>
      <c r="AC1003" s="452"/>
      <c r="AD1003" s="311"/>
    </row>
    <row r="1004" spans="1:30" ht="20.100000000000001" customHeight="1">
      <c r="A1004" s="311"/>
      <c r="B1004" s="311"/>
      <c r="C1004" s="526"/>
      <c r="D1004" s="311" t="s">
        <v>1512</v>
      </c>
      <c r="E1004" s="526"/>
      <c r="F1004" s="531">
        <v>81</v>
      </c>
      <c r="G1004" s="314">
        <v>69.827586206896555</v>
      </c>
      <c r="H1004" s="356">
        <v>70</v>
      </c>
      <c r="I1004" s="314">
        <v>60.869565217391305</v>
      </c>
      <c r="J1004" s="356">
        <v>76</v>
      </c>
      <c r="K1004" s="314">
        <v>67.256637168141594</v>
      </c>
      <c r="L1004" s="356">
        <v>65</v>
      </c>
      <c r="M1004" s="314">
        <v>61.320754716981135</v>
      </c>
      <c r="N1004" s="315">
        <v>59</v>
      </c>
      <c r="O1004" s="316">
        <v>55.140186915887853</v>
      </c>
      <c r="P1004" s="315">
        <v>68</v>
      </c>
      <c r="Q1004" s="316">
        <v>60.176991150442475</v>
      </c>
      <c r="R1004" s="315">
        <v>60</v>
      </c>
      <c r="S1004" s="316">
        <v>55.555555555555557</v>
      </c>
      <c r="T1004" s="315"/>
      <c r="U1004" s="316"/>
      <c r="V1004" s="526"/>
      <c r="W1004" s="526"/>
      <c r="X1004" s="526"/>
      <c r="Y1004" s="526"/>
      <c r="Z1004" s="526"/>
      <c r="AA1004" s="526"/>
      <c r="AB1004" s="526"/>
      <c r="AC1004" s="526"/>
      <c r="AD1004" s="311"/>
    </row>
    <row r="1005" spans="1:30" ht="20.100000000000001" customHeight="1">
      <c r="A1005" s="311"/>
      <c r="B1005" s="311"/>
      <c r="C1005" s="526"/>
      <c r="D1005" s="311" t="s">
        <v>1513</v>
      </c>
      <c r="E1005" s="526"/>
      <c r="F1005" s="531">
        <v>22</v>
      </c>
      <c r="G1005" s="314">
        <v>18.96551724137931</v>
      </c>
      <c r="H1005" s="356">
        <v>24</v>
      </c>
      <c r="I1005" s="314">
        <v>20.869565217391305</v>
      </c>
      <c r="J1005" s="356">
        <v>14</v>
      </c>
      <c r="K1005" s="314">
        <v>12.389380530973451</v>
      </c>
      <c r="L1005" s="356">
        <v>21</v>
      </c>
      <c r="M1005" s="314">
        <v>19.811320754716981</v>
      </c>
      <c r="N1005" s="315">
        <v>26</v>
      </c>
      <c r="O1005" s="316">
        <v>24.299065420560748</v>
      </c>
      <c r="P1005" s="315">
        <v>23</v>
      </c>
      <c r="Q1005" s="316">
        <v>20.353982300884955</v>
      </c>
      <c r="R1005" s="315">
        <v>19</v>
      </c>
      <c r="S1005" s="316">
        <v>17.592592592592592</v>
      </c>
      <c r="T1005" s="315"/>
      <c r="U1005" s="316"/>
      <c r="V1005" s="526"/>
      <c r="W1005" s="526"/>
      <c r="X1005" s="526"/>
      <c r="Y1005" s="526"/>
      <c r="Z1005" s="526"/>
      <c r="AA1005" s="526"/>
      <c r="AB1005" s="526"/>
      <c r="AC1005" s="526"/>
      <c r="AD1005" s="311"/>
    </row>
    <row r="1006" spans="1:30" ht="20.100000000000001" customHeight="1">
      <c r="A1006" s="311"/>
      <c r="B1006" s="311"/>
      <c r="C1006" s="526"/>
      <c r="D1006" s="311" t="s">
        <v>1514</v>
      </c>
      <c r="E1006" s="526"/>
      <c r="F1006" s="531"/>
      <c r="G1006" s="314"/>
      <c r="H1006" s="356"/>
      <c r="I1006" s="314"/>
      <c r="J1006" s="356"/>
      <c r="K1006" s="314"/>
      <c r="L1006" s="356"/>
      <c r="M1006" s="314"/>
      <c r="N1006" s="315"/>
      <c r="O1006" s="316"/>
      <c r="P1006" s="315">
        <v>2</v>
      </c>
      <c r="Q1006" s="316">
        <v>1.7699115044247788</v>
      </c>
      <c r="R1006" s="315">
        <v>2</v>
      </c>
      <c r="S1006" s="316">
        <v>1.8518518518518519</v>
      </c>
      <c r="T1006" s="315"/>
      <c r="U1006" s="316"/>
      <c r="V1006" s="526"/>
      <c r="W1006" s="526"/>
      <c r="X1006" s="526"/>
      <c r="Y1006" s="526"/>
      <c r="Z1006" s="526"/>
      <c r="AA1006" s="526"/>
      <c r="AB1006" s="526"/>
      <c r="AC1006" s="526"/>
      <c r="AD1006" s="311"/>
    </row>
    <row r="1007" spans="1:30" ht="20.100000000000001" customHeight="1">
      <c r="A1007" s="311"/>
      <c r="B1007" s="311"/>
      <c r="C1007" s="452"/>
      <c r="D1007" s="311" t="s">
        <v>7205</v>
      </c>
      <c r="E1007" s="526"/>
      <c r="F1007" s="531"/>
      <c r="G1007" s="314"/>
      <c r="H1007" s="356"/>
      <c r="I1007" s="314"/>
      <c r="J1007" s="356"/>
      <c r="K1007" s="314"/>
      <c r="L1007" s="356"/>
      <c r="M1007" s="314"/>
      <c r="N1007" s="315"/>
      <c r="O1007" s="316"/>
      <c r="P1007" s="315"/>
      <c r="Q1007" s="316"/>
      <c r="R1007" s="315"/>
      <c r="S1007" s="316"/>
      <c r="T1007" s="315"/>
      <c r="U1007" s="316"/>
      <c r="V1007" s="452"/>
      <c r="W1007" s="452"/>
      <c r="X1007" s="452"/>
      <c r="Y1007" s="452"/>
      <c r="Z1007" s="452"/>
      <c r="AA1007" s="452"/>
      <c r="AB1007" s="452"/>
      <c r="AC1007" s="452"/>
      <c r="AD1007" s="311"/>
    </row>
    <row r="1008" spans="1:30" ht="20.100000000000001" customHeight="1">
      <c r="A1008" s="311"/>
      <c r="B1008" s="311"/>
      <c r="C1008" s="526"/>
      <c r="D1008" s="311" t="s">
        <v>6738</v>
      </c>
      <c r="E1008" s="526"/>
      <c r="F1008" s="531"/>
      <c r="G1008" s="314"/>
      <c r="H1008" s="356"/>
      <c r="I1008" s="314"/>
      <c r="J1008" s="356"/>
      <c r="K1008" s="314"/>
      <c r="L1008" s="356"/>
      <c r="M1008" s="314"/>
      <c r="N1008" s="315"/>
      <c r="O1008" s="316"/>
      <c r="P1008" s="315"/>
      <c r="Q1008" s="316"/>
      <c r="R1008" s="315"/>
      <c r="S1008" s="316"/>
      <c r="T1008" s="315"/>
      <c r="U1008" s="316"/>
      <c r="V1008" s="526"/>
      <c r="W1008" s="526"/>
      <c r="X1008" s="526"/>
      <c r="Y1008" s="526"/>
      <c r="Z1008" s="526"/>
      <c r="AA1008" s="526"/>
      <c r="AB1008" s="526"/>
      <c r="AC1008" s="526"/>
      <c r="AD1008" s="311"/>
    </row>
    <row r="1009" spans="1:30" ht="20.100000000000001" customHeight="1">
      <c r="A1009" s="374" t="s">
        <v>4285</v>
      </c>
      <c r="B1009" s="374" t="s">
        <v>204</v>
      </c>
      <c r="C1009" s="358" t="s">
        <v>8328</v>
      </c>
      <c r="D1009" s="374" t="s">
        <v>1510</v>
      </c>
      <c r="E1009" s="497" t="s">
        <v>7329</v>
      </c>
      <c r="F1009" s="443">
        <v>2</v>
      </c>
      <c r="G1009" s="444">
        <v>1.7241379310344827</v>
      </c>
      <c r="H1009" s="443">
        <v>2</v>
      </c>
      <c r="I1009" s="444">
        <v>1.7391304347826086</v>
      </c>
      <c r="J1009" s="443">
        <v>1</v>
      </c>
      <c r="K1009" s="444">
        <v>0.88495575221238942</v>
      </c>
      <c r="L1009" s="443"/>
      <c r="M1009" s="444"/>
      <c r="N1009" s="471"/>
      <c r="O1009" s="465"/>
      <c r="P1009" s="471"/>
      <c r="Q1009" s="465"/>
      <c r="R1009" s="471">
        <v>2</v>
      </c>
      <c r="S1009" s="465">
        <v>1.8518518518518519</v>
      </c>
      <c r="T1009" s="471"/>
      <c r="U1009" s="465"/>
      <c r="V1009" s="358" t="s">
        <v>7010</v>
      </c>
      <c r="W1009" s="358" t="s">
        <v>7010</v>
      </c>
      <c r="X1009" s="358" t="s">
        <v>7010</v>
      </c>
      <c r="Y1009" s="358" t="s">
        <v>7010</v>
      </c>
      <c r="Z1009" s="358" t="s">
        <v>7010</v>
      </c>
      <c r="AA1009" s="358" t="s">
        <v>7010</v>
      </c>
      <c r="AB1009" s="358" t="s">
        <v>7010</v>
      </c>
      <c r="AC1009" s="358"/>
      <c r="AD1009" s="374"/>
    </row>
    <row r="1010" spans="1:30" ht="20.100000000000001" customHeight="1">
      <c r="A1010" s="311"/>
      <c r="B1010" s="311"/>
      <c r="C1010" s="452"/>
      <c r="D1010" s="311" t="s">
        <v>1511</v>
      </c>
      <c r="E1010" s="526"/>
      <c r="F1010" s="531">
        <v>3</v>
      </c>
      <c r="G1010" s="314">
        <v>2.5862068965517242</v>
      </c>
      <c r="H1010" s="356">
        <v>9</v>
      </c>
      <c r="I1010" s="314">
        <v>7.8260869565217392</v>
      </c>
      <c r="J1010" s="356">
        <v>9</v>
      </c>
      <c r="K1010" s="314">
        <v>7.9646017699115044</v>
      </c>
      <c r="L1010" s="356">
        <v>2</v>
      </c>
      <c r="M1010" s="314">
        <v>1.8867924528301887</v>
      </c>
      <c r="N1010" s="315">
        <v>4</v>
      </c>
      <c r="O1010" s="316">
        <v>3.7383177570093458</v>
      </c>
      <c r="P1010" s="315">
        <v>9</v>
      </c>
      <c r="Q1010" s="316">
        <v>7.9646017699115044</v>
      </c>
      <c r="R1010" s="315">
        <v>12</v>
      </c>
      <c r="S1010" s="316">
        <v>11.111111111111111</v>
      </c>
      <c r="T1010" s="315"/>
      <c r="U1010" s="316"/>
      <c r="V1010" s="452"/>
      <c r="W1010" s="452"/>
      <c r="X1010" s="452"/>
      <c r="Y1010" s="452"/>
      <c r="Z1010" s="452"/>
      <c r="AA1010" s="452"/>
      <c r="AB1010" s="452"/>
      <c r="AC1010" s="452"/>
      <c r="AD1010" s="311"/>
    </row>
    <row r="1011" spans="1:30" ht="20.100000000000001" customHeight="1">
      <c r="A1011" s="311"/>
      <c r="B1011" s="311"/>
      <c r="C1011" s="452"/>
      <c r="D1011" s="311" t="s">
        <v>1512</v>
      </c>
      <c r="E1011" s="526"/>
      <c r="F1011" s="531">
        <v>77</v>
      </c>
      <c r="G1011" s="314">
        <v>66.379310344827587</v>
      </c>
      <c r="H1011" s="356">
        <v>71</v>
      </c>
      <c r="I1011" s="314">
        <v>61.739130434782609</v>
      </c>
      <c r="J1011" s="356">
        <v>70</v>
      </c>
      <c r="K1011" s="314">
        <v>61.946902654867259</v>
      </c>
      <c r="L1011" s="356">
        <v>73</v>
      </c>
      <c r="M1011" s="314">
        <v>68.867924528301884</v>
      </c>
      <c r="N1011" s="315">
        <v>65</v>
      </c>
      <c r="O1011" s="316">
        <v>60.747663551401871</v>
      </c>
      <c r="P1011" s="315">
        <v>73</v>
      </c>
      <c r="Q1011" s="316">
        <v>64.601769911504419</v>
      </c>
      <c r="R1011" s="315">
        <v>64</v>
      </c>
      <c r="S1011" s="316">
        <v>59.25925925925926</v>
      </c>
      <c r="T1011" s="315"/>
      <c r="U1011" s="316"/>
      <c r="V1011" s="452"/>
      <c r="W1011" s="452"/>
      <c r="X1011" s="452"/>
      <c r="Y1011" s="452"/>
      <c r="Z1011" s="452"/>
      <c r="AA1011" s="452"/>
      <c r="AB1011" s="452"/>
      <c r="AC1011" s="452"/>
      <c r="AD1011" s="311"/>
    </row>
    <row r="1012" spans="1:30" ht="20.100000000000001" customHeight="1">
      <c r="A1012" s="311"/>
      <c r="B1012" s="311"/>
      <c r="C1012" s="526"/>
      <c r="D1012" s="311" t="s">
        <v>1513</v>
      </c>
      <c r="E1012" s="526"/>
      <c r="F1012" s="531">
        <v>34</v>
      </c>
      <c r="G1012" s="314">
        <v>29.310344827586206</v>
      </c>
      <c r="H1012" s="356">
        <v>32</v>
      </c>
      <c r="I1012" s="314">
        <v>27.826086956521738</v>
      </c>
      <c r="J1012" s="356">
        <v>33</v>
      </c>
      <c r="K1012" s="314">
        <v>29.20353982300885</v>
      </c>
      <c r="L1012" s="356">
        <v>30</v>
      </c>
      <c r="M1012" s="314">
        <v>28.30188679245283</v>
      </c>
      <c r="N1012" s="315">
        <v>38</v>
      </c>
      <c r="O1012" s="316">
        <v>35.514018691588788</v>
      </c>
      <c r="P1012" s="315">
        <v>31</v>
      </c>
      <c r="Q1012" s="316">
        <v>27.43362831858407</v>
      </c>
      <c r="R1012" s="315">
        <v>28</v>
      </c>
      <c r="S1012" s="316">
        <v>25.925925925925927</v>
      </c>
      <c r="T1012" s="315"/>
      <c r="U1012" s="316"/>
      <c r="V1012" s="526"/>
      <c r="W1012" s="526"/>
      <c r="X1012" s="526"/>
      <c r="Y1012" s="526"/>
      <c r="Z1012" s="526"/>
      <c r="AA1012" s="526"/>
      <c r="AB1012" s="526"/>
      <c r="AC1012" s="526"/>
      <c r="AD1012" s="311"/>
    </row>
    <row r="1013" spans="1:30" ht="20.100000000000001" customHeight="1">
      <c r="A1013" s="311"/>
      <c r="B1013" s="311"/>
      <c r="C1013" s="526"/>
      <c r="D1013" s="311" t="s">
        <v>1514</v>
      </c>
      <c r="E1013" s="526"/>
      <c r="F1013" s="531"/>
      <c r="G1013" s="314"/>
      <c r="H1013" s="356">
        <v>1</v>
      </c>
      <c r="I1013" s="314">
        <v>0.86956521739130432</v>
      </c>
      <c r="J1013" s="356"/>
      <c r="K1013" s="314"/>
      <c r="L1013" s="356">
        <v>1</v>
      </c>
      <c r="M1013" s="314">
        <v>0.94339622641509435</v>
      </c>
      <c r="N1013" s="315"/>
      <c r="O1013" s="316"/>
      <c r="P1013" s="315"/>
      <c r="Q1013" s="316"/>
      <c r="R1013" s="315">
        <v>2</v>
      </c>
      <c r="S1013" s="316">
        <v>1.8518518518518519</v>
      </c>
      <c r="T1013" s="315"/>
      <c r="U1013" s="316"/>
      <c r="V1013" s="526"/>
      <c r="W1013" s="526"/>
      <c r="X1013" s="526"/>
      <c r="Y1013" s="526"/>
      <c r="Z1013" s="526"/>
      <c r="AA1013" s="526"/>
      <c r="AB1013" s="526"/>
      <c r="AC1013" s="526"/>
      <c r="AD1013" s="311"/>
    </row>
    <row r="1014" spans="1:30" ht="20.100000000000001" customHeight="1">
      <c r="A1014" s="311"/>
      <c r="B1014" s="311"/>
      <c r="C1014" s="526"/>
      <c r="D1014" s="311" t="s">
        <v>7205</v>
      </c>
      <c r="E1014" s="526"/>
      <c r="F1014" s="531"/>
      <c r="G1014" s="314"/>
      <c r="H1014" s="356"/>
      <c r="I1014" s="314"/>
      <c r="J1014" s="356"/>
      <c r="K1014" s="314"/>
      <c r="L1014" s="356"/>
      <c r="M1014" s="314"/>
      <c r="N1014" s="315"/>
      <c r="O1014" s="316"/>
      <c r="P1014" s="315"/>
      <c r="Q1014" s="316"/>
      <c r="R1014" s="315"/>
      <c r="S1014" s="316"/>
      <c r="T1014" s="315"/>
      <c r="U1014" s="316"/>
      <c r="V1014" s="526"/>
      <c r="W1014" s="526"/>
      <c r="X1014" s="526"/>
      <c r="Y1014" s="526"/>
      <c r="Z1014" s="526"/>
      <c r="AA1014" s="526"/>
      <c r="AB1014" s="526"/>
      <c r="AC1014" s="526"/>
      <c r="AD1014" s="311"/>
    </row>
    <row r="1015" spans="1:30" ht="20.100000000000001" customHeight="1">
      <c r="A1015" s="311"/>
      <c r="B1015" s="311"/>
      <c r="C1015" s="526"/>
      <c r="D1015" s="311" t="s">
        <v>6738</v>
      </c>
      <c r="E1015" s="526"/>
      <c r="F1015" s="531"/>
      <c r="G1015" s="314"/>
      <c r="H1015" s="356"/>
      <c r="I1015" s="314"/>
      <c r="J1015" s="356"/>
      <c r="K1015" s="314"/>
      <c r="L1015" s="356"/>
      <c r="M1015" s="314"/>
      <c r="N1015" s="315"/>
      <c r="O1015" s="316"/>
      <c r="P1015" s="315"/>
      <c r="Q1015" s="316"/>
      <c r="R1015" s="315"/>
      <c r="S1015" s="316"/>
      <c r="T1015" s="315"/>
      <c r="U1015" s="316"/>
      <c r="V1015" s="526"/>
      <c r="W1015" s="526"/>
      <c r="X1015" s="526"/>
      <c r="Y1015" s="526"/>
      <c r="Z1015" s="526"/>
      <c r="AA1015" s="526"/>
      <c r="AB1015" s="526"/>
      <c r="AC1015" s="526"/>
      <c r="AD1015" s="311"/>
    </row>
    <row r="1016" spans="1:30" ht="20.100000000000001" customHeight="1">
      <c r="A1016" s="374" t="s">
        <v>4286</v>
      </c>
      <c r="B1016" s="374" t="s">
        <v>205</v>
      </c>
      <c r="C1016" s="358" t="s">
        <v>8328</v>
      </c>
      <c r="D1016" s="374" t="s">
        <v>1510</v>
      </c>
      <c r="E1016" s="497" t="s">
        <v>7329</v>
      </c>
      <c r="F1016" s="443">
        <v>1</v>
      </c>
      <c r="G1016" s="444">
        <v>0.86206896551724133</v>
      </c>
      <c r="H1016" s="443">
        <v>1</v>
      </c>
      <c r="I1016" s="444">
        <v>0.86956521739130432</v>
      </c>
      <c r="J1016" s="443">
        <v>1</v>
      </c>
      <c r="K1016" s="444">
        <v>0.88495575221238942</v>
      </c>
      <c r="L1016" s="443"/>
      <c r="M1016" s="444"/>
      <c r="N1016" s="471"/>
      <c r="O1016" s="465"/>
      <c r="P1016" s="471"/>
      <c r="Q1016" s="465"/>
      <c r="R1016" s="471"/>
      <c r="S1016" s="465"/>
      <c r="T1016" s="471"/>
      <c r="U1016" s="465"/>
      <c r="V1016" s="358" t="s">
        <v>7010</v>
      </c>
      <c r="W1016" s="358" t="s">
        <v>7010</v>
      </c>
      <c r="X1016" s="358" t="s">
        <v>7010</v>
      </c>
      <c r="Y1016" s="358" t="s">
        <v>7010</v>
      </c>
      <c r="Z1016" s="358" t="s">
        <v>7010</v>
      </c>
      <c r="AA1016" s="358" t="s">
        <v>7010</v>
      </c>
      <c r="AB1016" s="358" t="s">
        <v>7010</v>
      </c>
      <c r="AC1016" s="358"/>
      <c r="AD1016" s="374"/>
    </row>
    <row r="1017" spans="1:30" ht="20.100000000000001" customHeight="1">
      <c r="A1017" s="311"/>
      <c r="B1017" s="311"/>
      <c r="C1017" s="526"/>
      <c r="D1017" s="311" t="s">
        <v>1511</v>
      </c>
      <c r="E1017" s="526"/>
      <c r="F1017" s="531">
        <v>6</v>
      </c>
      <c r="G1017" s="314">
        <v>5.1724137931034484</v>
      </c>
      <c r="H1017" s="356">
        <v>11</v>
      </c>
      <c r="I1017" s="314">
        <v>9.5652173913043477</v>
      </c>
      <c r="J1017" s="356">
        <v>12</v>
      </c>
      <c r="K1017" s="314">
        <v>10.619469026548673</v>
      </c>
      <c r="L1017" s="356">
        <v>13</v>
      </c>
      <c r="M1017" s="314">
        <v>12.264150943396226</v>
      </c>
      <c r="N1017" s="315">
        <v>11</v>
      </c>
      <c r="O1017" s="316">
        <v>10.280373831775702</v>
      </c>
      <c r="P1017" s="315">
        <v>23</v>
      </c>
      <c r="Q1017" s="316">
        <v>20.353982300884955</v>
      </c>
      <c r="R1017" s="315">
        <v>23</v>
      </c>
      <c r="S1017" s="316">
        <v>21.296296296296298</v>
      </c>
      <c r="T1017" s="315"/>
      <c r="U1017" s="316"/>
      <c r="V1017" s="526"/>
      <c r="W1017" s="526"/>
      <c r="X1017" s="526"/>
      <c r="Y1017" s="526"/>
      <c r="Z1017" s="526"/>
      <c r="AA1017" s="526"/>
      <c r="AB1017" s="526"/>
      <c r="AC1017" s="526"/>
      <c r="AD1017" s="311"/>
    </row>
    <row r="1018" spans="1:30" ht="20.100000000000001" customHeight="1">
      <c r="A1018" s="311"/>
      <c r="B1018" s="311"/>
      <c r="C1018" s="452"/>
      <c r="D1018" s="311" t="s">
        <v>1512</v>
      </c>
      <c r="E1018" s="526"/>
      <c r="F1018" s="531">
        <v>84</v>
      </c>
      <c r="G1018" s="314">
        <v>72.41379310344827</v>
      </c>
      <c r="H1018" s="356">
        <v>75</v>
      </c>
      <c r="I1018" s="314">
        <v>65.217391304347828</v>
      </c>
      <c r="J1018" s="356">
        <v>80</v>
      </c>
      <c r="K1018" s="314">
        <v>70.796460176991147</v>
      </c>
      <c r="L1018" s="356">
        <v>72</v>
      </c>
      <c r="M1018" s="314">
        <v>67.924528301886795</v>
      </c>
      <c r="N1018" s="315">
        <v>71</v>
      </c>
      <c r="O1018" s="316">
        <v>66.355140186915889</v>
      </c>
      <c r="P1018" s="315">
        <v>66</v>
      </c>
      <c r="Q1018" s="316">
        <v>58.407079646017699</v>
      </c>
      <c r="R1018" s="315">
        <v>61</v>
      </c>
      <c r="S1018" s="316">
        <v>56.481481481481481</v>
      </c>
      <c r="T1018" s="315"/>
      <c r="U1018" s="316"/>
      <c r="V1018" s="452"/>
      <c r="W1018" s="452"/>
      <c r="X1018" s="452"/>
      <c r="Y1018" s="452"/>
      <c r="Z1018" s="452"/>
      <c r="AA1018" s="452"/>
      <c r="AB1018" s="452"/>
      <c r="AC1018" s="452"/>
      <c r="AD1018" s="311"/>
    </row>
    <row r="1019" spans="1:30" ht="20.100000000000001" customHeight="1">
      <c r="A1019" s="311"/>
      <c r="B1019" s="311"/>
      <c r="C1019" s="526"/>
      <c r="D1019" s="311" t="s">
        <v>1513</v>
      </c>
      <c r="E1019" s="526"/>
      <c r="F1019" s="531">
        <v>24</v>
      </c>
      <c r="G1019" s="314">
        <v>20.689655172413794</v>
      </c>
      <c r="H1019" s="356">
        <v>28</v>
      </c>
      <c r="I1019" s="314">
        <v>24.347826086956523</v>
      </c>
      <c r="J1019" s="356">
        <v>20</v>
      </c>
      <c r="K1019" s="314">
        <v>17.699115044247787</v>
      </c>
      <c r="L1019" s="356">
        <v>21</v>
      </c>
      <c r="M1019" s="314">
        <v>19.811320754716981</v>
      </c>
      <c r="N1019" s="315">
        <v>25</v>
      </c>
      <c r="O1019" s="316">
        <v>23.364485981308412</v>
      </c>
      <c r="P1019" s="315">
        <v>24</v>
      </c>
      <c r="Q1019" s="316">
        <v>21.238938053097346</v>
      </c>
      <c r="R1019" s="315">
        <v>22</v>
      </c>
      <c r="S1019" s="316">
        <v>20.37037037037037</v>
      </c>
      <c r="T1019" s="315"/>
      <c r="U1019" s="316"/>
      <c r="V1019" s="526"/>
      <c r="W1019" s="526"/>
      <c r="X1019" s="526"/>
      <c r="Y1019" s="526"/>
      <c r="Z1019" s="526"/>
      <c r="AA1019" s="526"/>
      <c r="AB1019" s="526"/>
      <c r="AC1019" s="526"/>
      <c r="AD1019" s="311"/>
    </row>
    <row r="1020" spans="1:30" ht="20.100000000000001" customHeight="1">
      <c r="A1020" s="311"/>
      <c r="B1020" s="311"/>
      <c r="C1020" s="452"/>
      <c r="D1020" s="311" t="s">
        <v>1514</v>
      </c>
      <c r="E1020" s="526"/>
      <c r="F1020" s="531">
        <v>1</v>
      </c>
      <c r="G1020" s="314">
        <v>0.86206896551724133</v>
      </c>
      <c r="H1020" s="356"/>
      <c r="I1020" s="314"/>
      <c r="J1020" s="356"/>
      <c r="K1020" s="314"/>
      <c r="L1020" s="356"/>
      <c r="M1020" s="314"/>
      <c r="N1020" s="315"/>
      <c r="O1020" s="316"/>
      <c r="P1020" s="315"/>
      <c r="Q1020" s="316"/>
      <c r="R1020" s="315">
        <v>2</v>
      </c>
      <c r="S1020" s="316">
        <v>1.8518518518518519</v>
      </c>
      <c r="T1020" s="315"/>
      <c r="U1020" s="316"/>
      <c r="V1020" s="452"/>
      <c r="W1020" s="452"/>
      <c r="X1020" s="452"/>
      <c r="Y1020" s="452"/>
      <c r="Z1020" s="452"/>
      <c r="AA1020" s="452"/>
      <c r="AB1020" s="452"/>
      <c r="AC1020" s="452"/>
      <c r="AD1020" s="311"/>
    </row>
    <row r="1021" spans="1:30" ht="20.100000000000001" customHeight="1">
      <c r="A1021" s="311"/>
      <c r="B1021" s="311"/>
      <c r="C1021" s="452"/>
      <c r="D1021" s="311" t="s">
        <v>7205</v>
      </c>
      <c r="E1021" s="526"/>
      <c r="F1021" s="531"/>
      <c r="G1021" s="314"/>
      <c r="H1021" s="356"/>
      <c r="I1021" s="314"/>
      <c r="J1021" s="356"/>
      <c r="K1021" s="314"/>
      <c r="L1021" s="356"/>
      <c r="M1021" s="314"/>
      <c r="N1021" s="315"/>
      <c r="O1021" s="316"/>
      <c r="P1021" s="315"/>
      <c r="Q1021" s="316"/>
      <c r="R1021" s="315"/>
      <c r="S1021" s="316"/>
      <c r="T1021" s="315"/>
      <c r="U1021" s="316"/>
      <c r="V1021" s="452"/>
      <c r="W1021" s="452"/>
      <c r="X1021" s="452"/>
      <c r="Y1021" s="452"/>
      <c r="Z1021" s="452"/>
      <c r="AA1021" s="452"/>
      <c r="AB1021" s="452"/>
      <c r="AC1021" s="452"/>
      <c r="AD1021" s="311"/>
    </row>
    <row r="1022" spans="1:30" ht="20.100000000000001" customHeight="1">
      <c r="A1022" s="311"/>
      <c r="B1022" s="311"/>
      <c r="C1022" s="526"/>
      <c r="D1022" s="311" t="s">
        <v>6738</v>
      </c>
      <c r="E1022" s="526"/>
      <c r="F1022" s="531"/>
      <c r="G1022" s="314"/>
      <c r="H1022" s="356"/>
      <c r="I1022" s="314"/>
      <c r="J1022" s="356"/>
      <c r="K1022" s="314"/>
      <c r="L1022" s="356"/>
      <c r="M1022" s="314"/>
      <c r="N1022" s="315"/>
      <c r="O1022" s="316"/>
      <c r="P1022" s="315"/>
      <c r="Q1022" s="316"/>
      <c r="R1022" s="315"/>
      <c r="S1022" s="316"/>
      <c r="T1022" s="315"/>
      <c r="U1022" s="316"/>
      <c r="V1022" s="526"/>
      <c r="W1022" s="526"/>
      <c r="X1022" s="526"/>
      <c r="Y1022" s="526"/>
      <c r="Z1022" s="526"/>
      <c r="AA1022" s="526"/>
      <c r="AB1022" s="526"/>
      <c r="AC1022" s="526"/>
      <c r="AD1022" s="311"/>
    </row>
    <row r="1023" spans="1:30" ht="20.100000000000001" customHeight="1">
      <c r="A1023" s="374" t="s">
        <v>4287</v>
      </c>
      <c r="B1023" s="374" t="s">
        <v>206</v>
      </c>
      <c r="C1023" s="527" t="s">
        <v>8328</v>
      </c>
      <c r="D1023" s="374" t="s">
        <v>1510</v>
      </c>
      <c r="E1023" s="497" t="s">
        <v>7329</v>
      </c>
      <c r="F1023" s="443">
        <v>1</v>
      </c>
      <c r="G1023" s="444">
        <v>0.86206896551724133</v>
      </c>
      <c r="H1023" s="443">
        <v>1</v>
      </c>
      <c r="I1023" s="444">
        <v>0.86956521739130432</v>
      </c>
      <c r="J1023" s="443">
        <v>1</v>
      </c>
      <c r="K1023" s="444">
        <v>0.88495575221238942</v>
      </c>
      <c r="L1023" s="443"/>
      <c r="M1023" s="444"/>
      <c r="N1023" s="471"/>
      <c r="O1023" s="465"/>
      <c r="P1023" s="471">
        <v>1</v>
      </c>
      <c r="Q1023" s="465">
        <v>0.88495575221238942</v>
      </c>
      <c r="R1023" s="471"/>
      <c r="S1023" s="465"/>
      <c r="T1023" s="471"/>
      <c r="U1023" s="465"/>
      <c r="V1023" s="527" t="s">
        <v>7010</v>
      </c>
      <c r="W1023" s="527" t="s">
        <v>7010</v>
      </c>
      <c r="X1023" s="527" t="s">
        <v>7010</v>
      </c>
      <c r="Y1023" s="527" t="s">
        <v>7010</v>
      </c>
      <c r="Z1023" s="527" t="s">
        <v>7010</v>
      </c>
      <c r="AA1023" s="527" t="s">
        <v>7010</v>
      </c>
      <c r="AB1023" s="527" t="s">
        <v>7010</v>
      </c>
      <c r="AC1023" s="527"/>
      <c r="AD1023" s="374"/>
    </row>
    <row r="1024" spans="1:30" ht="20.100000000000001" customHeight="1">
      <c r="A1024" s="311"/>
      <c r="B1024" s="311"/>
      <c r="C1024" s="452"/>
      <c r="D1024" s="311" t="s">
        <v>1511</v>
      </c>
      <c r="E1024" s="526"/>
      <c r="F1024" s="531">
        <v>11</v>
      </c>
      <c r="G1024" s="314">
        <v>9.4827586206896548</v>
      </c>
      <c r="H1024" s="356">
        <v>14</v>
      </c>
      <c r="I1024" s="314">
        <v>12.173913043478262</v>
      </c>
      <c r="J1024" s="356">
        <v>22</v>
      </c>
      <c r="K1024" s="314">
        <v>19.469026548672566</v>
      </c>
      <c r="L1024" s="356">
        <v>16</v>
      </c>
      <c r="M1024" s="314">
        <v>15.09433962264151</v>
      </c>
      <c r="N1024" s="315">
        <v>17</v>
      </c>
      <c r="O1024" s="316">
        <v>15.88785046728972</v>
      </c>
      <c r="P1024" s="315">
        <v>23</v>
      </c>
      <c r="Q1024" s="316">
        <v>20.353982300884955</v>
      </c>
      <c r="R1024" s="315">
        <v>24</v>
      </c>
      <c r="S1024" s="316">
        <v>22.222222222222221</v>
      </c>
      <c r="T1024" s="315"/>
      <c r="U1024" s="316"/>
      <c r="V1024" s="452"/>
      <c r="W1024" s="452"/>
      <c r="X1024" s="452"/>
      <c r="Y1024" s="452"/>
      <c r="Z1024" s="452"/>
      <c r="AA1024" s="452"/>
      <c r="AB1024" s="452"/>
      <c r="AC1024" s="452"/>
      <c r="AD1024" s="311"/>
    </row>
    <row r="1025" spans="1:30" ht="20.100000000000001" customHeight="1">
      <c r="A1025" s="311"/>
      <c r="B1025" s="311"/>
      <c r="C1025" s="526"/>
      <c r="D1025" s="311" t="s">
        <v>1512</v>
      </c>
      <c r="E1025" s="526"/>
      <c r="F1025" s="531">
        <v>82</v>
      </c>
      <c r="G1025" s="314">
        <v>70.689655172413794</v>
      </c>
      <c r="H1025" s="356">
        <v>72</v>
      </c>
      <c r="I1025" s="314">
        <v>62.608695652173914</v>
      </c>
      <c r="J1025" s="356">
        <v>66</v>
      </c>
      <c r="K1025" s="314">
        <v>58.407079646017699</v>
      </c>
      <c r="L1025" s="356">
        <v>66</v>
      </c>
      <c r="M1025" s="314">
        <v>62.264150943396224</v>
      </c>
      <c r="N1025" s="315">
        <v>68</v>
      </c>
      <c r="O1025" s="316">
        <v>63.55140186915888</v>
      </c>
      <c r="P1025" s="315">
        <v>67</v>
      </c>
      <c r="Q1025" s="316">
        <v>59.292035398230091</v>
      </c>
      <c r="R1025" s="315">
        <v>60</v>
      </c>
      <c r="S1025" s="316">
        <v>55.555555555555557</v>
      </c>
      <c r="T1025" s="315"/>
      <c r="U1025" s="316"/>
      <c r="V1025" s="526"/>
      <c r="W1025" s="526"/>
      <c r="X1025" s="526"/>
      <c r="Y1025" s="526"/>
      <c r="Z1025" s="526"/>
      <c r="AA1025" s="526"/>
      <c r="AB1025" s="526"/>
      <c r="AC1025" s="526"/>
      <c r="AD1025" s="311"/>
    </row>
    <row r="1026" spans="1:30" ht="20.100000000000001" customHeight="1">
      <c r="A1026" s="311"/>
      <c r="B1026" s="311"/>
      <c r="C1026" s="526"/>
      <c r="D1026" s="311" t="s">
        <v>1513</v>
      </c>
      <c r="E1026" s="526"/>
      <c r="F1026" s="531">
        <v>22</v>
      </c>
      <c r="G1026" s="314">
        <v>18.96551724137931</v>
      </c>
      <c r="H1026" s="356">
        <v>28</v>
      </c>
      <c r="I1026" s="314">
        <v>24.347826086956523</v>
      </c>
      <c r="J1026" s="356">
        <v>24</v>
      </c>
      <c r="K1026" s="314">
        <v>21.238938053097346</v>
      </c>
      <c r="L1026" s="356">
        <v>24</v>
      </c>
      <c r="M1026" s="314">
        <v>22.641509433962263</v>
      </c>
      <c r="N1026" s="315">
        <v>22</v>
      </c>
      <c r="O1026" s="316">
        <v>20.560747663551403</v>
      </c>
      <c r="P1026" s="315">
        <v>22</v>
      </c>
      <c r="Q1026" s="316">
        <v>19.469026548672566</v>
      </c>
      <c r="R1026" s="315">
        <v>22</v>
      </c>
      <c r="S1026" s="316">
        <v>20.37037037037037</v>
      </c>
      <c r="T1026" s="315"/>
      <c r="U1026" s="316"/>
      <c r="V1026" s="526"/>
      <c r="W1026" s="526"/>
      <c r="X1026" s="526"/>
      <c r="Y1026" s="526"/>
      <c r="Z1026" s="526"/>
      <c r="AA1026" s="526"/>
      <c r="AB1026" s="526"/>
      <c r="AC1026" s="526"/>
      <c r="AD1026" s="311"/>
    </row>
    <row r="1027" spans="1:30" ht="20.100000000000001" customHeight="1">
      <c r="A1027" s="311"/>
      <c r="B1027" s="311"/>
      <c r="C1027" s="452"/>
      <c r="D1027" s="311" t="s">
        <v>1514</v>
      </c>
      <c r="E1027" s="526"/>
      <c r="F1027" s="531"/>
      <c r="G1027" s="314"/>
      <c r="H1027" s="356"/>
      <c r="I1027" s="314"/>
      <c r="J1027" s="356"/>
      <c r="K1027" s="314"/>
      <c r="L1027" s="356"/>
      <c r="M1027" s="314"/>
      <c r="N1027" s="315"/>
      <c r="O1027" s="316"/>
      <c r="P1027" s="315"/>
      <c r="Q1027" s="316"/>
      <c r="R1027" s="315">
        <v>2</v>
      </c>
      <c r="S1027" s="316">
        <v>1.8518518518518519</v>
      </c>
      <c r="T1027" s="315"/>
      <c r="U1027" s="316"/>
      <c r="V1027" s="452"/>
      <c r="W1027" s="452"/>
      <c r="X1027" s="452"/>
      <c r="Y1027" s="452"/>
      <c r="Z1027" s="452"/>
      <c r="AA1027" s="452"/>
      <c r="AB1027" s="452"/>
      <c r="AC1027" s="452"/>
      <c r="AD1027" s="311"/>
    </row>
    <row r="1028" spans="1:30" ht="20.100000000000001" customHeight="1">
      <c r="A1028" s="311"/>
      <c r="B1028" s="311"/>
      <c r="C1028" s="526"/>
      <c r="D1028" s="311" t="s">
        <v>7205</v>
      </c>
      <c r="E1028" s="526"/>
      <c r="F1028" s="531"/>
      <c r="G1028" s="314"/>
      <c r="H1028" s="356"/>
      <c r="I1028" s="314"/>
      <c r="J1028" s="356"/>
      <c r="K1028" s="314"/>
      <c r="L1028" s="356"/>
      <c r="M1028" s="314"/>
      <c r="N1028" s="315"/>
      <c r="O1028" s="316"/>
      <c r="P1028" s="315"/>
      <c r="Q1028" s="316"/>
      <c r="R1028" s="315"/>
      <c r="S1028" s="316"/>
      <c r="T1028" s="315"/>
      <c r="U1028" s="316"/>
      <c r="V1028" s="526"/>
      <c r="W1028" s="526"/>
      <c r="X1028" s="526"/>
      <c r="Y1028" s="526"/>
      <c r="Z1028" s="526"/>
      <c r="AA1028" s="526"/>
      <c r="AB1028" s="526"/>
      <c r="AC1028" s="526"/>
      <c r="AD1028" s="311"/>
    </row>
    <row r="1029" spans="1:30" ht="20.100000000000001" customHeight="1">
      <c r="A1029" s="311"/>
      <c r="B1029" s="311"/>
      <c r="C1029" s="526"/>
      <c r="D1029" s="311" t="s">
        <v>6738</v>
      </c>
      <c r="E1029" s="526"/>
      <c r="F1029" s="531"/>
      <c r="G1029" s="314"/>
      <c r="H1029" s="356"/>
      <c r="I1029" s="314"/>
      <c r="J1029" s="356"/>
      <c r="K1029" s="314"/>
      <c r="L1029" s="356"/>
      <c r="M1029" s="314"/>
      <c r="N1029" s="315"/>
      <c r="O1029" s="316"/>
      <c r="P1029" s="315"/>
      <c r="Q1029" s="316"/>
      <c r="R1029" s="315"/>
      <c r="S1029" s="316"/>
      <c r="T1029" s="315"/>
      <c r="U1029" s="316"/>
      <c r="V1029" s="526"/>
      <c r="W1029" s="526"/>
      <c r="X1029" s="526"/>
      <c r="Y1029" s="526"/>
      <c r="Z1029" s="526"/>
      <c r="AA1029" s="526"/>
      <c r="AB1029" s="526"/>
      <c r="AC1029" s="526"/>
      <c r="AD1029" s="311"/>
    </row>
    <row r="1030" spans="1:30" ht="20.100000000000001" customHeight="1">
      <c r="A1030" s="374" t="s">
        <v>4288</v>
      </c>
      <c r="B1030" s="374" t="s">
        <v>207</v>
      </c>
      <c r="C1030" s="358" t="s">
        <v>8328</v>
      </c>
      <c r="D1030" s="374" t="s">
        <v>1510</v>
      </c>
      <c r="E1030" s="497" t="s">
        <v>7329</v>
      </c>
      <c r="F1030" s="443">
        <v>3</v>
      </c>
      <c r="G1030" s="444">
        <v>2.5862068965517242</v>
      </c>
      <c r="H1030" s="443">
        <v>1</v>
      </c>
      <c r="I1030" s="444">
        <v>0.86956521739130432</v>
      </c>
      <c r="J1030" s="443">
        <v>1</v>
      </c>
      <c r="K1030" s="444">
        <v>0.88495575221238942</v>
      </c>
      <c r="L1030" s="443"/>
      <c r="M1030" s="444"/>
      <c r="N1030" s="471"/>
      <c r="O1030" s="465"/>
      <c r="P1030" s="471"/>
      <c r="Q1030" s="465"/>
      <c r="R1030" s="471"/>
      <c r="S1030" s="465"/>
      <c r="T1030" s="471"/>
      <c r="U1030" s="465"/>
      <c r="V1030" s="358" t="s">
        <v>7010</v>
      </c>
      <c r="W1030" s="358" t="s">
        <v>7010</v>
      </c>
      <c r="X1030" s="358" t="s">
        <v>7010</v>
      </c>
      <c r="Y1030" s="358" t="s">
        <v>7010</v>
      </c>
      <c r="Z1030" s="358" t="s">
        <v>7010</v>
      </c>
      <c r="AA1030" s="358" t="s">
        <v>7010</v>
      </c>
      <c r="AB1030" s="358" t="s">
        <v>7010</v>
      </c>
      <c r="AC1030" s="358"/>
      <c r="AD1030" s="374"/>
    </row>
    <row r="1031" spans="1:30" ht="20.100000000000001" customHeight="1">
      <c r="A1031" s="311"/>
      <c r="B1031" s="311"/>
      <c r="C1031" s="526"/>
      <c r="D1031" s="311" t="s">
        <v>1511</v>
      </c>
      <c r="E1031" s="526"/>
      <c r="F1031" s="531">
        <v>17</v>
      </c>
      <c r="G1031" s="314">
        <v>14.655172413793103</v>
      </c>
      <c r="H1031" s="356">
        <v>25</v>
      </c>
      <c r="I1031" s="314">
        <v>21.739130434782609</v>
      </c>
      <c r="J1031" s="356">
        <v>23</v>
      </c>
      <c r="K1031" s="314">
        <v>20.353982300884955</v>
      </c>
      <c r="L1031" s="356">
        <v>23</v>
      </c>
      <c r="M1031" s="314">
        <v>21.69811320754717</v>
      </c>
      <c r="N1031" s="315">
        <v>21</v>
      </c>
      <c r="O1031" s="316">
        <v>19.626168224299064</v>
      </c>
      <c r="P1031" s="315">
        <v>28</v>
      </c>
      <c r="Q1031" s="316">
        <v>24.778761061946902</v>
      </c>
      <c r="R1031" s="315">
        <v>24</v>
      </c>
      <c r="S1031" s="316">
        <v>22.222222222222221</v>
      </c>
      <c r="T1031" s="315"/>
      <c r="U1031" s="316"/>
      <c r="V1031" s="526"/>
      <c r="W1031" s="526"/>
      <c r="X1031" s="526"/>
      <c r="Y1031" s="526"/>
      <c r="Z1031" s="526"/>
      <c r="AA1031" s="526"/>
      <c r="AB1031" s="526"/>
      <c r="AC1031" s="526"/>
      <c r="AD1031" s="311"/>
    </row>
    <row r="1032" spans="1:30" ht="20.100000000000001" customHeight="1">
      <c r="A1032" s="311"/>
      <c r="B1032" s="311"/>
      <c r="C1032" s="526"/>
      <c r="D1032" s="311" t="s">
        <v>1512</v>
      </c>
      <c r="E1032" s="526"/>
      <c r="F1032" s="531">
        <v>63</v>
      </c>
      <c r="G1032" s="314">
        <v>54.310344827586206</v>
      </c>
      <c r="H1032" s="356">
        <v>61</v>
      </c>
      <c r="I1032" s="314">
        <v>53.043478260869563</v>
      </c>
      <c r="J1032" s="356">
        <v>63</v>
      </c>
      <c r="K1032" s="314">
        <v>55.752212389380531</v>
      </c>
      <c r="L1032" s="356">
        <v>55</v>
      </c>
      <c r="M1032" s="314">
        <v>51.886792452830186</v>
      </c>
      <c r="N1032" s="315">
        <v>59</v>
      </c>
      <c r="O1032" s="316">
        <v>55.140186915887853</v>
      </c>
      <c r="P1032" s="315">
        <v>58</v>
      </c>
      <c r="Q1032" s="316">
        <v>51.327433628318587</v>
      </c>
      <c r="R1032" s="315">
        <v>60</v>
      </c>
      <c r="S1032" s="316">
        <v>55.555555555555557</v>
      </c>
      <c r="T1032" s="315"/>
      <c r="U1032" s="316"/>
      <c r="V1032" s="526"/>
      <c r="W1032" s="526"/>
      <c r="X1032" s="526"/>
      <c r="Y1032" s="526"/>
      <c r="Z1032" s="526"/>
      <c r="AA1032" s="526"/>
      <c r="AB1032" s="526"/>
      <c r="AC1032" s="526"/>
      <c r="AD1032" s="311"/>
    </row>
    <row r="1033" spans="1:30" ht="20.100000000000001" customHeight="1">
      <c r="A1033" s="311"/>
      <c r="B1033" s="311"/>
      <c r="C1033" s="526"/>
      <c r="D1033" s="311" t="s">
        <v>1513</v>
      </c>
      <c r="E1033" s="526"/>
      <c r="F1033" s="531">
        <v>33</v>
      </c>
      <c r="G1033" s="314">
        <v>28.448275862068964</v>
      </c>
      <c r="H1033" s="356">
        <v>28</v>
      </c>
      <c r="I1033" s="314">
        <v>24.347826086956523</v>
      </c>
      <c r="J1033" s="356">
        <v>26</v>
      </c>
      <c r="K1033" s="314">
        <v>23.008849557522122</v>
      </c>
      <c r="L1033" s="356">
        <v>28</v>
      </c>
      <c r="M1033" s="314">
        <v>26.415094339622641</v>
      </c>
      <c r="N1033" s="315">
        <v>27</v>
      </c>
      <c r="O1033" s="316">
        <v>25.233644859813083</v>
      </c>
      <c r="P1033" s="315">
        <v>27</v>
      </c>
      <c r="Q1033" s="316">
        <v>23.893805309734514</v>
      </c>
      <c r="R1033" s="315">
        <v>22</v>
      </c>
      <c r="S1033" s="316">
        <v>20.37037037037037</v>
      </c>
      <c r="T1033" s="315"/>
      <c r="U1033" s="316"/>
      <c r="V1033" s="526"/>
      <c r="W1033" s="526"/>
      <c r="X1033" s="526"/>
      <c r="Y1033" s="526"/>
      <c r="Z1033" s="526"/>
      <c r="AA1033" s="526"/>
      <c r="AB1033" s="526"/>
      <c r="AC1033" s="526"/>
      <c r="AD1033" s="311"/>
    </row>
    <row r="1034" spans="1:30" ht="20.100000000000001" customHeight="1">
      <c r="A1034" s="311"/>
      <c r="B1034" s="311"/>
      <c r="C1034" s="526"/>
      <c r="D1034" s="311" t="s">
        <v>1514</v>
      </c>
      <c r="E1034" s="526"/>
      <c r="F1034" s="531"/>
      <c r="G1034" s="314"/>
      <c r="H1034" s="356"/>
      <c r="I1034" s="314"/>
      <c r="J1034" s="356"/>
      <c r="K1034" s="314"/>
      <c r="L1034" s="356"/>
      <c r="M1034" s="314"/>
      <c r="N1034" s="315"/>
      <c r="O1034" s="316"/>
      <c r="P1034" s="315"/>
      <c r="Q1034" s="316"/>
      <c r="R1034" s="315">
        <v>2</v>
      </c>
      <c r="S1034" s="316">
        <v>1.8518518518518519</v>
      </c>
      <c r="T1034" s="315"/>
      <c r="U1034" s="316"/>
      <c r="V1034" s="526"/>
      <c r="W1034" s="526"/>
      <c r="X1034" s="526"/>
      <c r="Y1034" s="526"/>
      <c r="Z1034" s="526"/>
      <c r="AA1034" s="526"/>
      <c r="AB1034" s="526"/>
      <c r="AC1034" s="526"/>
      <c r="AD1034" s="311"/>
    </row>
    <row r="1035" spans="1:30" ht="20.100000000000001" customHeight="1">
      <c r="A1035" s="311"/>
      <c r="B1035" s="311"/>
      <c r="C1035" s="452"/>
      <c r="D1035" s="311" t="s">
        <v>7205</v>
      </c>
      <c r="E1035" s="526"/>
      <c r="F1035" s="531"/>
      <c r="G1035" s="314"/>
      <c r="H1035" s="356"/>
      <c r="I1035" s="314"/>
      <c r="J1035" s="356"/>
      <c r="K1035" s="314"/>
      <c r="L1035" s="356"/>
      <c r="M1035" s="314"/>
      <c r="N1035" s="315"/>
      <c r="O1035" s="316"/>
      <c r="P1035" s="315"/>
      <c r="Q1035" s="316"/>
      <c r="R1035" s="315"/>
      <c r="S1035" s="316"/>
      <c r="T1035" s="315"/>
      <c r="U1035" s="316"/>
      <c r="V1035" s="452"/>
      <c r="W1035" s="452"/>
      <c r="X1035" s="452"/>
      <c r="Y1035" s="452"/>
      <c r="Z1035" s="452"/>
      <c r="AA1035" s="452"/>
      <c r="AB1035" s="452"/>
      <c r="AC1035" s="452"/>
      <c r="AD1035" s="311"/>
    </row>
    <row r="1036" spans="1:30" ht="20.100000000000001" customHeight="1">
      <c r="A1036" s="311"/>
      <c r="B1036" s="311"/>
      <c r="C1036" s="526"/>
      <c r="D1036" s="311" t="s">
        <v>6738</v>
      </c>
      <c r="E1036" s="526"/>
      <c r="F1036" s="531"/>
      <c r="G1036" s="314"/>
      <c r="H1036" s="356"/>
      <c r="I1036" s="314"/>
      <c r="J1036" s="356"/>
      <c r="K1036" s="314"/>
      <c r="L1036" s="356"/>
      <c r="M1036" s="314"/>
      <c r="N1036" s="315"/>
      <c r="O1036" s="316"/>
      <c r="P1036" s="315"/>
      <c r="Q1036" s="316"/>
      <c r="R1036" s="315"/>
      <c r="S1036" s="316"/>
      <c r="T1036" s="315"/>
      <c r="U1036" s="316"/>
      <c r="V1036" s="526"/>
      <c r="W1036" s="526"/>
      <c r="X1036" s="526"/>
      <c r="Y1036" s="526"/>
      <c r="Z1036" s="526"/>
      <c r="AA1036" s="526"/>
      <c r="AB1036" s="526"/>
      <c r="AC1036" s="526"/>
      <c r="AD1036" s="311"/>
    </row>
    <row r="1037" spans="1:30" ht="20.100000000000001" customHeight="1">
      <c r="A1037" s="374" t="s">
        <v>4289</v>
      </c>
      <c r="B1037" s="374" t="s">
        <v>208</v>
      </c>
      <c r="C1037" s="358" t="s">
        <v>8328</v>
      </c>
      <c r="D1037" s="374" t="s">
        <v>1510</v>
      </c>
      <c r="E1037" s="497" t="s">
        <v>7329</v>
      </c>
      <c r="F1037" s="443">
        <v>3</v>
      </c>
      <c r="G1037" s="444">
        <v>2.5862068965517242</v>
      </c>
      <c r="H1037" s="443">
        <v>3</v>
      </c>
      <c r="I1037" s="444">
        <v>2.6086956521739131</v>
      </c>
      <c r="J1037" s="443">
        <v>1</v>
      </c>
      <c r="K1037" s="444">
        <v>0.88495575221238942</v>
      </c>
      <c r="L1037" s="443">
        <v>3</v>
      </c>
      <c r="M1037" s="444">
        <v>2.8301886792452828</v>
      </c>
      <c r="N1037" s="471">
        <v>1</v>
      </c>
      <c r="O1037" s="465">
        <v>0.93457943925233644</v>
      </c>
      <c r="P1037" s="471">
        <v>4</v>
      </c>
      <c r="Q1037" s="465">
        <v>3.5398230088495577</v>
      </c>
      <c r="R1037" s="471">
        <v>2</v>
      </c>
      <c r="S1037" s="465">
        <v>1.8518518518518519</v>
      </c>
      <c r="T1037" s="471"/>
      <c r="U1037" s="465"/>
      <c r="V1037" s="358" t="s">
        <v>7010</v>
      </c>
      <c r="W1037" s="358" t="s">
        <v>7010</v>
      </c>
      <c r="X1037" s="358" t="s">
        <v>7010</v>
      </c>
      <c r="Y1037" s="358" t="s">
        <v>7010</v>
      </c>
      <c r="Z1037" s="358" t="s">
        <v>7010</v>
      </c>
      <c r="AA1037" s="358" t="s">
        <v>7010</v>
      </c>
      <c r="AB1037" s="358" t="s">
        <v>7010</v>
      </c>
      <c r="AC1037" s="358"/>
      <c r="AD1037" s="374"/>
    </row>
    <row r="1038" spans="1:30" ht="20.100000000000001" customHeight="1">
      <c r="A1038" s="311"/>
      <c r="B1038" s="311"/>
      <c r="C1038" s="526"/>
      <c r="D1038" s="311" t="s">
        <v>1511</v>
      </c>
      <c r="E1038" s="526"/>
      <c r="F1038" s="531">
        <v>13</v>
      </c>
      <c r="G1038" s="314">
        <v>11.206896551724139</v>
      </c>
      <c r="H1038" s="356">
        <v>17</v>
      </c>
      <c r="I1038" s="314">
        <v>14.782608695652174</v>
      </c>
      <c r="J1038" s="356">
        <v>31</v>
      </c>
      <c r="K1038" s="314">
        <v>27.43362831858407</v>
      </c>
      <c r="L1038" s="356">
        <v>23</v>
      </c>
      <c r="M1038" s="314">
        <v>21.69811320754717</v>
      </c>
      <c r="N1038" s="315">
        <v>20</v>
      </c>
      <c r="O1038" s="316">
        <v>18.691588785046729</v>
      </c>
      <c r="P1038" s="315">
        <v>30</v>
      </c>
      <c r="Q1038" s="316">
        <v>26.548672566371682</v>
      </c>
      <c r="R1038" s="315">
        <v>35</v>
      </c>
      <c r="S1038" s="316">
        <v>32.407407407407405</v>
      </c>
      <c r="T1038" s="315"/>
      <c r="U1038" s="316"/>
      <c r="V1038" s="526"/>
      <c r="W1038" s="526"/>
      <c r="X1038" s="526"/>
      <c r="Y1038" s="526"/>
      <c r="Z1038" s="526"/>
      <c r="AA1038" s="526"/>
      <c r="AB1038" s="526"/>
      <c r="AC1038" s="526"/>
      <c r="AD1038" s="311"/>
    </row>
    <row r="1039" spans="1:30" ht="20.100000000000001" customHeight="1">
      <c r="A1039" s="311"/>
      <c r="B1039" s="311"/>
      <c r="C1039" s="526"/>
      <c r="D1039" s="311" t="s">
        <v>1512</v>
      </c>
      <c r="E1039" s="526"/>
      <c r="F1039" s="531">
        <v>90</v>
      </c>
      <c r="G1039" s="314">
        <v>77.58620689655173</v>
      </c>
      <c r="H1039" s="356">
        <v>85</v>
      </c>
      <c r="I1039" s="314">
        <v>73.913043478260875</v>
      </c>
      <c r="J1039" s="356">
        <v>79</v>
      </c>
      <c r="K1039" s="314">
        <v>69.911504424778755</v>
      </c>
      <c r="L1039" s="356">
        <v>75</v>
      </c>
      <c r="M1039" s="314">
        <v>70.754716981132077</v>
      </c>
      <c r="N1039" s="315">
        <v>77</v>
      </c>
      <c r="O1039" s="316">
        <v>71.962616822429908</v>
      </c>
      <c r="P1039" s="315">
        <v>73</v>
      </c>
      <c r="Q1039" s="316">
        <v>64.601769911504419</v>
      </c>
      <c r="R1039" s="315">
        <v>64</v>
      </c>
      <c r="S1039" s="316">
        <v>59.25925925925926</v>
      </c>
      <c r="T1039" s="315"/>
      <c r="U1039" s="316"/>
      <c r="V1039" s="526"/>
      <c r="W1039" s="526"/>
      <c r="X1039" s="526"/>
      <c r="Y1039" s="526"/>
      <c r="Z1039" s="526"/>
      <c r="AA1039" s="526"/>
      <c r="AB1039" s="526"/>
      <c r="AC1039" s="526"/>
      <c r="AD1039" s="311"/>
    </row>
    <row r="1040" spans="1:30" ht="20.100000000000001" customHeight="1">
      <c r="A1040" s="311"/>
      <c r="B1040" s="311"/>
      <c r="C1040" s="526"/>
      <c r="D1040" s="311" t="s">
        <v>1513</v>
      </c>
      <c r="E1040" s="526"/>
      <c r="F1040" s="531">
        <v>10</v>
      </c>
      <c r="G1040" s="314">
        <v>8.6206896551724146</v>
      </c>
      <c r="H1040" s="356">
        <v>10</v>
      </c>
      <c r="I1040" s="314">
        <v>8.695652173913043</v>
      </c>
      <c r="J1040" s="356">
        <v>2</v>
      </c>
      <c r="K1040" s="314">
        <v>1.7699115044247788</v>
      </c>
      <c r="L1040" s="356">
        <v>5</v>
      </c>
      <c r="M1040" s="314">
        <v>4.716981132075472</v>
      </c>
      <c r="N1040" s="315">
        <v>9</v>
      </c>
      <c r="O1040" s="316">
        <v>8.4112149532710276</v>
      </c>
      <c r="P1040" s="315">
        <v>6</v>
      </c>
      <c r="Q1040" s="316">
        <v>5.3097345132743365</v>
      </c>
      <c r="R1040" s="315">
        <v>6</v>
      </c>
      <c r="S1040" s="316">
        <v>5.5555555555555554</v>
      </c>
      <c r="T1040" s="315"/>
      <c r="U1040" s="316"/>
      <c r="V1040" s="526"/>
      <c r="W1040" s="526"/>
      <c r="X1040" s="526"/>
      <c r="Y1040" s="526"/>
      <c r="Z1040" s="526"/>
      <c r="AA1040" s="526"/>
      <c r="AB1040" s="526"/>
      <c r="AC1040" s="526"/>
      <c r="AD1040" s="311"/>
    </row>
    <row r="1041" spans="1:30" ht="20.100000000000001" customHeight="1">
      <c r="A1041" s="311"/>
      <c r="B1041" s="311"/>
      <c r="C1041" s="452"/>
      <c r="D1041" s="311" t="s">
        <v>1514</v>
      </c>
      <c r="E1041" s="526"/>
      <c r="F1041" s="531"/>
      <c r="G1041" s="314"/>
      <c r="H1041" s="356"/>
      <c r="I1041" s="314"/>
      <c r="J1041" s="356"/>
      <c r="K1041" s="314"/>
      <c r="L1041" s="356"/>
      <c r="M1041" s="314"/>
      <c r="N1041" s="315"/>
      <c r="O1041" s="316"/>
      <c r="P1041" s="315"/>
      <c r="Q1041" s="316"/>
      <c r="R1041" s="315">
        <v>1</v>
      </c>
      <c r="S1041" s="316">
        <v>0.92592592592592593</v>
      </c>
      <c r="T1041" s="315"/>
      <c r="U1041" s="316"/>
      <c r="V1041" s="452"/>
      <c r="W1041" s="452"/>
      <c r="X1041" s="452"/>
      <c r="Y1041" s="452"/>
      <c r="Z1041" s="452"/>
      <c r="AA1041" s="452"/>
      <c r="AB1041" s="452"/>
      <c r="AC1041" s="452"/>
      <c r="AD1041" s="311"/>
    </row>
    <row r="1042" spans="1:30" ht="20.100000000000001" customHeight="1">
      <c r="A1042" s="311"/>
      <c r="B1042" s="311"/>
      <c r="C1042" s="526"/>
      <c r="D1042" s="311" t="s">
        <v>7205</v>
      </c>
      <c r="E1042" s="526"/>
      <c r="F1042" s="531"/>
      <c r="G1042" s="314"/>
      <c r="H1042" s="356"/>
      <c r="I1042" s="314"/>
      <c r="J1042" s="356"/>
      <c r="K1042" s="314"/>
      <c r="L1042" s="356"/>
      <c r="M1042" s="314"/>
      <c r="N1042" s="315"/>
      <c r="O1042" s="316"/>
      <c r="P1042" s="315"/>
      <c r="Q1042" s="316"/>
      <c r="R1042" s="315"/>
      <c r="S1042" s="316"/>
      <c r="T1042" s="315"/>
      <c r="U1042" s="316"/>
      <c r="V1042" s="526"/>
      <c r="W1042" s="526"/>
      <c r="X1042" s="526"/>
      <c r="Y1042" s="526"/>
      <c r="Z1042" s="526"/>
      <c r="AA1042" s="526"/>
      <c r="AB1042" s="526"/>
      <c r="AC1042" s="526"/>
      <c r="AD1042" s="311"/>
    </row>
    <row r="1043" spans="1:30" ht="20.100000000000001" customHeight="1">
      <c r="A1043" s="311"/>
      <c r="B1043" s="311"/>
      <c r="C1043" s="526"/>
      <c r="D1043" s="311" t="s">
        <v>6738</v>
      </c>
      <c r="E1043" s="526"/>
      <c r="F1043" s="531"/>
      <c r="G1043" s="314"/>
      <c r="H1043" s="356"/>
      <c r="I1043" s="314"/>
      <c r="J1043" s="356"/>
      <c r="K1043" s="314"/>
      <c r="L1043" s="356"/>
      <c r="M1043" s="314"/>
      <c r="N1043" s="315"/>
      <c r="O1043" s="316"/>
      <c r="P1043" s="315"/>
      <c r="Q1043" s="316"/>
      <c r="R1043" s="315"/>
      <c r="S1043" s="316"/>
      <c r="T1043" s="315"/>
      <c r="U1043" s="316"/>
      <c r="V1043" s="526"/>
      <c r="W1043" s="526"/>
      <c r="X1043" s="526"/>
      <c r="Y1043" s="526"/>
      <c r="Z1043" s="526"/>
      <c r="AA1043" s="526"/>
      <c r="AB1043" s="526"/>
      <c r="AC1043" s="526"/>
      <c r="AD1043" s="311"/>
    </row>
    <row r="1044" spans="1:30" ht="20.100000000000001" customHeight="1">
      <c r="A1044" s="374" t="s">
        <v>4290</v>
      </c>
      <c r="B1044" s="374" t="s">
        <v>209</v>
      </c>
      <c r="C1044" s="358" t="s">
        <v>8328</v>
      </c>
      <c r="D1044" s="374" t="s">
        <v>1510</v>
      </c>
      <c r="E1044" s="497" t="s">
        <v>7329</v>
      </c>
      <c r="F1044" s="443">
        <v>1</v>
      </c>
      <c r="G1044" s="444">
        <v>0.86206896551724133</v>
      </c>
      <c r="H1044" s="443">
        <v>1</v>
      </c>
      <c r="I1044" s="444">
        <v>0.86956521739130432</v>
      </c>
      <c r="J1044" s="443">
        <v>1</v>
      </c>
      <c r="K1044" s="444">
        <v>0.88495575221238942</v>
      </c>
      <c r="L1044" s="443">
        <v>2</v>
      </c>
      <c r="M1044" s="444">
        <v>1.8867924528301887</v>
      </c>
      <c r="N1044" s="471"/>
      <c r="O1044" s="465"/>
      <c r="P1044" s="471">
        <v>1</v>
      </c>
      <c r="Q1044" s="465">
        <v>0.88495575221238942</v>
      </c>
      <c r="R1044" s="471">
        <v>2</v>
      </c>
      <c r="S1044" s="465">
        <v>1.8518518518518519</v>
      </c>
      <c r="T1044" s="471"/>
      <c r="U1044" s="465"/>
      <c r="V1044" s="358" t="s">
        <v>7010</v>
      </c>
      <c r="W1044" s="358" t="s">
        <v>7010</v>
      </c>
      <c r="X1044" s="358" t="s">
        <v>7010</v>
      </c>
      <c r="Y1044" s="358" t="s">
        <v>7010</v>
      </c>
      <c r="Z1044" s="358" t="s">
        <v>7010</v>
      </c>
      <c r="AA1044" s="358" t="s">
        <v>7010</v>
      </c>
      <c r="AB1044" s="358" t="s">
        <v>7010</v>
      </c>
      <c r="AC1044" s="358"/>
      <c r="AD1044" s="374"/>
    </row>
    <row r="1045" spans="1:30" ht="20.100000000000001" customHeight="1">
      <c r="A1045" s="311"/>
      <c r="B1045" s="311"/>
      <c r="C1045" s="526"/>
      <c r="D1045" s="311" t="s">
        <v>1511</v>
      </c>
      <c r="E1045" s="526"/>
      <c r="F1045" s="531">
        <v>9</v>
      </c>
      <c r="G1045" s="314">
        <v>7.7586206896551726</v>
      </c>
      <c r="H1045" s="356">
        <v>9</v>
      </c>
      <c r="I1045" s="314">
        <v>7.8260869565217392</v>
      </c>
      <c r="J1045" s="356">
        <v>9</v>
      </c>
      <c r="K1045" s="314">
        <v>7.9646017699115044</v>
      </c>
      <c r="L1045" s="356">
        <v>6</v>
      </c>
      <c r="M1045" s="314">
        <v>5.6603773584905657</v>
      </c>
      <c r="N1045" s="315">
        <v>16</v>
      </c>
      <c r="O1045" s="316">
        <v>14.953271028037383</v>
      </c>
      <c r="P1045" s="315">
        <v>16</v>
      </c>
      <c r="Q1045" s="316">
        <v>14.159292035398231</v>
      </c>
      <c r="R1045" s="315">
        <v>17</v>
      </c>
      <c r="S1045" s="316">
        <v>15.74074074074074</v>
      </c>
      <c r="T1045" s="315"/>
      <c r="U1045" s="316"/>
      <c r="V1045" s="526"/>
      <c r="W1045" s="526"/>
      <c r="X1045" s="526"/>
      <c r="Y1045" s="526"/>
      <c r="Z1045" s="526"/>
      <c r="AA1045" s="526"/>
      <c r="AB1045" s="526"/>
      <c r="AC1045" s="526"/>
      <c r="AD1045" s="311"/>
    </row>
    <row r="1046" spans="1:30" ht="20.100000000000001" customHeight="1">
      <c r="A1046" s="311"/>
      <c r="B1046" s="311"/>
      <c r="C1046" s="452"/>
      <c r="D1046" s="311" t="s">
        <v>1512</v>
      </c>
      <c r="E1046" s="526"/>
      <c r="F1046" s="531">
        <v>79</v>
      </c>
      <c r="G1046" s="314">
        <v>68.103448275862064</v>
      </c>
      <c r="H1046" s="356">
        <v>77</v>
      </c>
      <c r="I1046" s="314">
        <v>66.956521739130437</v>
      </c>
      <c r="J1046" s="356">
        <v>75</v>
      </c>
      <c r="K1046" s="314">
        <v>66.371681415929203</v>
      </c>
      <c r="L1046" s="356">
        <v>74</v>
      </c>
      <c r="M1046" s="314">
        <v>69.811320754716988</v>
      </c>
      <c r="N1046" s="315">
        <v>67</v>
      </c>
      <c r="O1046" s="316">
        <v>62.616822429906541</v>
      </c>
      <c r="P1046" s="315">
        <v>62</v>
      </c>
      <c r="Q1046" s="316">
        <v>54.86725663716814</v>
      </c>
      <c r="R1046" s="315">
        <v>60</v>
      </c>
      <c r="S1046" s="316">
        <v>55.555555555555557</v>
      </c>
      <c r="T1046" s="315"/>
      <c r="U1046" s="316"/>
      <c r="V1046" s="452"/>
      <c r="W1046" s="452"/>
      <c r="X1046" s="452"/>
      <c r="Y1046" s="452"/>
      <c r="Z1046" s="452"/>
      <c r="AA1046" s="452"/>
      <c r="AB1046" s="452"/>
      <c r="AC1046" s="452"/>
      <c r="AD1046" s="311"/>
    </row>
    <row r="1047" spans="1:30" ht="20.100000000000001" customHeight="1">
      <c r="A1047" s="311"/>
      <c r="B1047" s="311"/>
      <c r="C1047" s="526"/>
      <c r="D1047" s="311" t="s">
        <v>1513</v>
      </c>
      <c r="E1047" s="526"/>
      <c r="F1047" s="531">
        <v>25</v>
      </c>
      <c r="G1047" s="314">
        <v>21.551724137931036</v>
      </c>
      <c r="H1047" s="356">
        <v>27</v>
      </c>
      <c r="I1047" s="314">
        <v>23.478260869565219</v>
      </c>
      <c r="J1047" s="356">
        <v>28</v>
      </c>
      <c r="K1047" s="314">
        <v>24.778761061946902</v>
      </c>
      <c r="L1047" s="356">
        <v>23</v>
      </c>
      <c r="M1047" s="314">
        <v>21.69811320754717</v>
      </c>
      <c r="N1047" s="315">
        <v>24</v>
      </c>
      <c r="O1047" s="316">
        <v>22.429906542056074</v>
      </c>
      <c r="P1047" s="315">
        <v>33</v>
      </c>
      <c r="Q1047" s="316">
        <v>29.20353982300885</v>
      </c>
      <c r="R1047" s="315">
        <v>27</v>
      </c>
      <c r="S1047" s="316">
        <v>25</v>
      </c>
      <c r="T1047" s="315"/>
      <c r="U1047" s="316"/>
      <c r="V1047" s="526"/>
      <c r="W1047" s="526"/>
      <c r="X1047" s="526"/>
      <c r="Y1047" s="526"/>
      <c r="Z1047" s="526"/>
      <c r="AA1047" s="526"/>
      <c r="AB1047" s="526"/>
      <c r="AC1047" s="526"/>
      <c r="AD1047" s="311"/>
    </row>
    <row r="1048" spans="1:30" ht="20.100000000000001" customHeight="1">
      <c r="A1048" s="311"/>
      <c r="B1048" s="311"/>
      <c r="C1048" s="452"/>
      <c r="D1048" s="311" t="s">
        <v>1514</v>
      </c>
      <c r="E1048" s="526"/>
      <c r="F1048" s="531">
        <v>2</v>
      </c>
      <c r="G1048" s="314">
        <v>1.7241379310344827</v>
      </c>
      <c r="H1048" s="356">
        <v>1</v>
      </c>
      <c r="I1048" s="314">
        <v>0.86956521739130432</v>
      </c>
      <c r="J1048" s="356"/>
      <c r="K1048" s="314"/>
      <c r="L1048" s="356">
        <v>1</v>
      </c>
      <c r="M1048" s="314">
        <v>0.94339622641509435</v>
      </c>
      <c r="N1048" s="315"/>
      <c r="O1048" s="316"/>
      <c r="P1048" s="315">
        <v>1</v>
      </c>
      <c r="Q1048" s="316">
        <v>0.88495575221238942</v>
      </c>
      <c r="R1048" s="315">
        <v>2</v>
      </c>
      <c r="S1048" s="316">
        <v>1.8518518518518519</v>
      </c>
      <c r="T1048" s="315"/>
      <c r="U1048" s="316"/>
      <c r="V1048" s="452"/>
      <c r="W1048" s="452"/>
      <c r="X1048" s="452"/>
      <c r="Y1048" s="452"/>
      <c r="Z1048" s="452"/>
      <c r="AA1048" s="452"/>
      <c r="AB1048" s="452"/>
      <c r="AC1048" s="452"/>
      <c r="AD1048" s="311"/>
    </row>
    <row r="1049" spans="1:30" ht="20.100000000000001" customHeight="1">
      <c r="A1049" s="311"/>
      <c r="B1049" s="311"/>
      <c r="C1049" s="452"/>
      <c r="D1049" s="311" t="s">
        <v>7205</v>
      </c>
      <c r="E1049" s="526"/>
      <c r="F1049" s="531"/>
      <c r="G1049" s="314"/>
      <c r="H1049" s="356"/>
      <c r="I1049" s="314"/>
      <c r="J1049" s="356"/>
      <c r="K1049" s="314"/>
      <c r="L1049" s="356"/>
      <c r="M1049" s="314"/>
      <c r="N1049" s="315"/>
      <c r="O1049" s="316"/>
      <c r="P1049" s="315"/>
      <c r="Q1049" s="316"/>
      <c r="R1049" s="315"/>
      <c r="S1049" s="316"/>
      <c r="T1049" s="315"/>
      <c r="U1049" s="316"/>
      <c r="V1049" s="452"/>
      <c r="W1049" s="452"/>
      <c r="X1049" s="452"/>
      <c r="Y1049" s="452"/>
      <c r="Z1049" s="452"/>
      <c r="AA1049" s="452"/>
      <c r="AB1049" s="452"/>
      <c r="AC1049" s="452"/>
      <c r="AD1049" s="311"/>
    </row>
    <row r="1050" spans="1:30" ht="20.100000000000001" customHeight="1">
      <c r="A1050" s="311"/>
      <c r="B1050" s="311"/>
      <c r="C1050" s="526"/>
      <c r="D1050" s="311" t="s">
        <v>6738</v>
      </c>
      <c r="E1050" s="526"/>
      <c r="F1050" s="531"/>
      <c r="G1050" s="314"/>
      <c r="H1050" s="356"/>
      <c r="I1050" s="314"/>
      <c r="J1050" s="356"/>
      <c r="K1050" s="314"/>
      <c r="L1050" s="356"/>
      <c r="M1050" s="314"/>
      <c r="N1050" s="315"/>
      <c r="O1050" s="316"/>
      <c r="P1050" s="315"/>
      <c r="Q1050" s="316"/>
      <c r="R1050" s="315"/>
      <c r="S1050" s="316"/>
      <c r="T1050" s="315"/>
      <c r="U1050" s="316"/>
      <c r="V1050" s="526"/>
      <c r="W1050" s="526"/>
      <c r="X1050" s="526"/>
      <c r="Y1050" s="526"/>
      <c r="Z1050" s="526"/>
      <c r="AA1050" s="526"/>
      <c r="AB1050" s="526"/>
      <c r="AC1050" s="526"/>
      <c r="AD1050" s="311"/>
    </row>
    <row r="1051" spans="1:30" ht="20.100000000000001" customHeight="1">
      <c r="A1051" s="374" t="s">
        <v>4291</v>
      </c>
      <c r="B1051" s="374" t="s">
        <v>212</v>
      </c>
      <c r="C1051" s="527" t="s">
        <v>8328</v>
      </c>
      <c r="D1051" s="374" t="s">
        <v>1510</v>
      </c>
      <c r="E1051" s="497" t="s">
        <v>7329</v>
      </c>
      <c r="F1051" s="443">
        <v>1</v>
      </c>
      <c r="G1051" s="444">
        <v>0.86206896551724133</v>
      </c>
      <c r="H1051" s="443">
        <v>1</v>
      </c>
      <c r="I1051" s="444">
        <v>0.86956521739130432</v>
      </c>
      <c r="J1051" s="443"/>
      <c r="K1051" s="444"/>
      <c r="L1051" s="443"/>
      <c r="M1051" s="444"/>
      <c r="N1051" s="471"/>
      <c r="O1051" s="465"/>
      <c r="P1051" s="471"/>
      <c r="Q1051" s="465"/>
      <c r="R1051" s="471"/>
      <c r="S1051" s="465"/>
      <c r="T1051" s="471"/>
      <c r="U1051" s="465"/>
      <c r="V1051" s="527" t="s">
        <v>7010</v>
      </c>
      <c r="W1051" s="527" t="s">
        <v>7010</v>
      </c>
      <c r="X1051" s="527" t="s">
        <v>7010</v>
      </c>
      <c r="Y1051" s="527" t="s">
        <v>7010</v>
      </c>
      <c r="Z1051" s="527" t="s">
        <v>7010</v>
      </c>
      <c r="AA1051" s="527" t="s">
        <v>7010</v>
      </c>
      <c r="AB1051" s="527" t="s">
        <v>7010</v>
      </c>
      <c r="AC1051" s="527"/>
      <c r="AD1051" s="374"/>
    </row>
    <row r="1052" spans="1:30" ht="20.100000000000001" customHeight="1">
      <c r="A1052" s="311"/>
      <c r="B1052" s="311"/>
      <c r="C1052" s="452"/>
      <c r="D1052" s="311" t="s">
        <v>1511</v>
      </c>
      <c r="E1052" s="526"/>
      <c r="F1052" s="531">
        <v>6</v>
      </c>
      <c r="G1052" s="314">
        <v>5.1724137931034484</v>
      </c>
      <c r="H1052" s="356">
        <v>9</v>
      </c>
      <c r="I1052" s="314">
        <v>7.8260869565217392</v>
      </c>
      <c r="J1052" s="356">
        <v>11</v>
      </c>
      <c r="K1052" s="314">
        <v>9.7345132743362832</v>
      </c>
      <c r="L1052" s="356">
        <v>13</v>
      </c>
      <c r="M1052" s="314">
        <v>12.264150943396226</v>
      </c>
      <c r="N1052" s="315">
        <v>12</v>
      </c>
      <c r="O1052" s="316">
        <v>11.214953271028037</v>
      </c>
      <c r="P1052" s="315">
        <v>20</v>
      </c>
      <c r="Q1052" s="316">
        <v>17.699115044247787</v>
      </c>
      <c r="R1052" s="315">
        <v>16</v>
      </c>
      <c r="S1052" s="316">
        <v>14.814814814814815</v>
      </c>
      <c r="T1052" s="315"/>
      <c r="U1052" s="316"/>
      <c r="V1052" s="452"/>
      <c r="W1052" s="452"/>
      <c r="X1052" s="452"/>
      <c r="Y1052" s="452"/>
      <c r="Z1052" s="452"/>
      <c r="AA1052" s="452"/>
      <c r="AB1052" s="452"/>
      <c r="AC1052" s="452"/>
      <c r="AD1052" s="311"/>
    </row>
    <row r="1053" spans="1:30" ht="20.100000000000001" customHeight="1">
      <c r="A1053" s="311"/>
      <c r="B1053" s="311"/>
      <c r="C1053" s="526"/>
      <c r="D1053" s="311" t="s">
        <v>1512</v>
      </c>
      <c r="E1053" s="526"/>
      <c r="F1053" s="531">
        <v>87</v>
      </c>
      <c r="G1053" s="314">
        <v>75</v>
      </c>
      <c r="H1053" s="356">
        <v>85</v>
      </c>
      <c r="I1053" s="314">
        <v>73.913043478260875</v>
      </c>
      <c r="J1053" s="356">
        <v>87</v>
      </c>
      <c r="K1053" s="314">
        <v>76.991150442477874</v>
      </c>
      <c r="L1053" s="356">
        <v>77</v>
      </c>
      <c r="M1053" s="314">
        <v>72.64150943396227</v>
      </c>
      <c r="N1053" s="315">
        <v>73</v>
      </c>
      <c r="O1053" s="316">
        <v>68.224299065420567</v>
      </c>
      <c r="P1053" s="315">
        <v>69</v>
      </c>
      <c r="Q1053" s="316">
        <v>61.061946902654867</v>
      </c>
      <c r="R1053" s="315">
        <v>73</v>
      </c>
      <c r="S1053" s="316">
        <v>67.592592592592595</v>
      </c>
      <c r="T1053" s="315"/>
      <c r="U1053" s="316"/>
      <c r="V1053" s="526"/>
      <c r="W1053" s="526"/>
      <c r="X1053" s="526"/>
      <c r="Y1053" s="526"/>
      <c r="Z1053" s="526"/>
      <c r="AA1053" s="526"/>
      <c r="AB1053" s="526"/>
      <c r="AC1053" s="526"/>
      <c r="AD1053" s="311"/>
    </row>
    <row r="1054" spans="1:30" ht="20.100000000000001" customHeight="1">
      <c r="A1054" s="311"/>
      <c r="B1054" s="311"/>
      <c r="C1054" s="526"/>
      <c r="D1054" s="311" t="s">
        <v>1513</v>
      </c>
      <c r="E1054" s="526"/>
      <c r="F1054" s="531">
        <v>22</v>
      </c>
      <c r="G1054" s="314">
        <v>18.96551724137931</v>
      </c>
      <c r="H1054" s="356">
        <v>20</v>
      </c>
      <c r="I1054" s="314">
        <v>17.391304347826086</v>
      </c>
      <c r="J1054" s="356">
        <v>15</v>
      </c>
      <c r="K1054" s="314">
        <v>13.274336283185841</v>
      </c>
      <c r="L1054" s="356">
        <v>16</v>
      </c>
      <c r="M1054" s="314">
        <v>15.09433962264151</v>
      </c>
      <c r="N1054" s="315">
        <v>22</v>
      </c>
      <c r="O1054" s="316">
        <v>20.560747663551403</v>
      </c>
      <c r="P1054" s="315">
        <v>24</v>
      </c>
      <c r="Q1054" s="316">
        <v>21.238938053097346</v>
      </c>
      <c r="R1054" s="315">
        <v>17</v>
      </c>
      <c r="S1054" s="316">
        <v>15.74074074074074</v>
      </c>
      <c r="T1054" s="315"/>
      <c r="U1054" s="316"/>
      <c r="V1054" s="526"/>
      <c r="W1054" s="526"/>
      <c r="X1054" s="526"/>
      <c r="Y1054" s="526"/>
      <c r="Z1054" s="526"/>
      <c r="AA1054" s="526"/>
      <c r="AB1054" s="526"/>
      <c r="AC1054" s="526"/>
      <c r="AD1054" s="311"/>
    </row>
    <row r="1055" spans="1:30" ht="20.100000000000001" customHeight="1">
      <c r="A1055" s="311"/>
      <c r="B1055" s="311"/>
      <c r="C1055" s="452"/>
      <c r="D1055" s="311" t="s">
        <v>1514</v>
      </c>
      <c r="E1055" s="526"/>
      <c r="F1055" s="531"/>
      <c r="G1055" s="314"/>
      <c r="H1055" s="356"/>
      <c r="I1055" s="314"/>
      <c r="J1055" s="356"/>
      <c r="K1055" s="314"/>
      <c r="L1055" s="356"/>
      <c r="M1055" s="314"/>
      <c r="N1055" s="315"/>
      <c r="O1055" s="316"/>
      <c r="P1055" s="315"/>
      <c r="Q1055" s="316"/>
      <c r="R1055" s="315">
        <v>2</v>
      </c>
      <c r="S1055" s="316">
        <v>1.8518518518518519</v>
      </c>
      <c r="T1055" s="315"/>
      <c r="U1055" s="316"/>
      <c r="V1055" s="452"/>
      <c r="W1055" s="452"/>
      <c r="X1055" s="452"/>
      <c r="Y1055" s="452"/>
      <c r="Z1055" s="452"/>
      <c r="AA1055" s="452"/>
      <c r="AB1055" s="452"/>
      <c r="AC1055" s="452"/>
      <c r="AD1055" s="311"/>
    </row>
    <row r="1056" spans="1:30" ht="20.100000000000001" customHeight="1">
      <c r="A1056" s="311"/>
      <c r="B1056" s="311"/>
      <c r="C1056" s="526"/>
      <c r="D1056" s="311" t="s">
        <v>7205</v>
      </c>
      <c r="E1056" s="526"/>
      <c r="F1056" s="531"/>
      <c r="G1056" s="314"/>
      <c r="H1056" s="356"/>
      <c r="I1056" s="314"/>
      <c r="J1056" s="356"/>
      <c r="K1056" s="314"/>
      <c r="L1056" s="356"/>
      <c r="M1056" s="314"/>
      <c r="N1056" s="315"/>
      <c r="O1056" s="316"/>
      <c r="P1056" s="315"/>
      <c r="Q1056" s="316"/>
      <c r="R1056" s="315"/>
      <c r="S1056" s="316"/>
      <c r="T1056" s="315"/>
      <c r="U1056" s="316"/>
      <c r="V1056" s="526"/>
      <c r="W1056" s="526"/>
      <c r="X1056" s="526"/>
      <c r="Y1056" s="526"/>
      <c r="Z1056" s="526"/>
      <c r="AA1056" s="526"/>
      <c r="AB1056" s="526"/>
      <c r="AC1056" s="526"/>
      <c r="AD1056" s="311"/>
    </row>
    <row r="1057" spans="1:30" ht="20.100000000000001" customHeight="1">
      <c r="A1057" s="311"/>
      <c r="B1057" s="311"/>
      <c r="C1057" s="526"/>
      <c r="D1057" s="311" t="s">
        <v>6738</v>
      </c>
      <c r="E1057" s="526"/>
      <c r="F1057" s="531"/>
      <c r="G1057" s="314"/>
      <c r="H1057" s="356"/>
      <c r="I1057" s="314"/>
      <c r="J1057" s="356"/>
      <c r="K1057" s="314"/>
      <c r="L1057" s="356"/>
      <c r="M1057" s="314"/>
      <c r="N1057" s="315"/>
      <c r="O1057" s="316"/>
      <c r="P1057" s="315"/>
      <c r="Q1057" s="316"/>
      <c r="R1057" s="315"/>
      <c r="S1057" s="316"/>
      <c r="T1057" s="315"/>
      <c r="U1057" s="316"/>
      <c r="V1057" s="526"/>
      <c r="W1057" s="526"/>
      <c r="X1057" s="526"/>
      <c r="Y1057" s="526"/>
      <c r="Z1057" s="526"/>
      <c r="AA1057" s="526"/>
      <c r="AB1057" s="526"/>
      <c r="AC1057" s="526"/>
      <c r="AD1057" s="311"/>
    </row>
    <row r="1058" spans="1:30" ht="20.100000000000001" customHeight="1">
      <c r="A1058" s="374" t="s">
        <v>4292</v>
      </c>
      <c r="B1058" s="374" t="s">
        <v>46</v>
      </c>
      <c r="C1058" s="358" t="s">
        <v>8328</v>
      </c>
      <c r="D1058" s="374" t="s">
        <v>1853</v>
      </c>
      <c r="E1058" s="527"/>
      <c r="F1058" s="443">
        <v>2</v>
      </c>
      <c r="G1058" s="444">
        <v>1.7241379310344827</v>
      </c>
      <c r="H1058" s="443">
        <v>3</v>
      </c>
      <c r="I1058" s="444">
        <v>2.6086956521739131</v>
      </c>
      <c r="J1058" s="443">
        <v>1</v>
      </c>
      <c r="K1058" s="444">
        <v>0.88495575221238942</v>
      </c>
      <c r="L1058" s="443">
        <v>4</v>
      </c>
      <c r="M1058" s="444">
        <v>3.7735849056603774</v>
      </c>
      <c r="N1058" s="471">
        <v>1</v>
      </c>
      <c r="O1058" s="465">
        <v>0.9</v>
      </c>
      <c r="P1058" s="471">
        <v>6</v>
      </c>
      <c r="Q1058" s="465">
        <v>5.3097345132743365</v>
      </c>
      <c r="R1058" s="471">
        <v>12</v>
      </c>
      <c r="S1058" s="465">
        <v>11.111111111111111</v>
      </c>
      <c r="T1058" s="471"/>
      <c r="U1058" s="465"/>
      <c r="V1058" s="527" t="s">
        <v>7010</v>
      </c>
      <c r="W1058" s="527" t="s">
        <v>7010</v>
      </c>
      <c r="X1058" s="527" t="s">
        <v>7010</v>
      </c>
      <c r="Y1058" s="527" t="s">
        <v>7010</v>
      </c>
      <c r="Z1058" s="527" t="s">
        <v>7010</v>
      </c>
      <c r="AA1058" s="527" t="s">
        <v>7010</v>
      </c>
      <c r="AB1058" s="527" t="s">
        <v>7010</v>
      </c>
      <c r="AC1058" s="527"/>
      <c r="AD1058" s="374"/>
    </row>
    <row r="1059" spans="1:30" ht="20.100000000000001" customHeight="1">
      <c r="A1059" s="311"/>
      <c r="B1059" s="311"/>
      <c r="C1059" s="526"/>
      <c r="D1059" s="311" t="s">
        <v>1854</v>
      </c>
      <c r="E1059" s="526"/>
      <c r="F1059" s="531">
        <v>114</v>
      </c>
      <c r="G1059" s="314">
        <v>98.275862068965523</v>
      </c>
      <c r="H1059" s="356">
        <v>112</v>
      </c>
      <c r="I1059" s="314">
        <v>97.391304347826093</v>
      </c>
      <c r="J1059" s="356">
        <v>112</v>
      </c>
      <c r="K1059" s="314">
        <v>99.115044247787608</v>
      </c>
      <c r="L1059" s="356">
        <v>102</v>
      </c>
      <c r="M1059" s="314">
        <v>96.226415094339629</v>
      </c>
      <c r="N1059" s="315">
        <v>106</v>
      </c>
      <c r="O1059" s="316">
        <v>99.1</v>
      </c>
      <c r="P1059" s="315">
        <v>107</v>
      </c>
      <c r="Q1059" s="316">
        <v>94.690265486725664</v>
      </c>
      <c r="R1059" s="315">
        <v>96</v>
      </c>
      <c r="S1059" s="316">
        <v>88.888888888888886</v>
      </c>
      <c r="T1059" s="315"/>
      <c r="U1059" s="316"/>
      <c r="V1059" s="526"/>
      <c r="W1059" s="526"/>
      <c r="X1059" s="526"/>
      <c r="Y1059" s="526"/>
      <c r="Z1059" s="526"/>
      <c r="AA1059" s="526"/>
      <c r="AB1059" s="526"/>
      <c r="AC1059" s="526"/>
      <c r="AD1059" s="311"/>
    </row>
    <row r="1060" spans="1:30" ht="20.100000000000001" customHeight="1">
      <c r="A1060" s="374" t="s">
        <v>4293</v>
      </c>
      <c r="B1060" s="374" t="s">
        <v>47</v>
      </c>
      <c r="C1060" s="358" t="s">
        <v>4350</v>
      </c>
      <c r="D1060" s="374" t="s">
        <v>2415</v>
      </c>
      <c r="E1060" s="358"/>
      <c r="F1060" s="443">
        <v>2</v>
      </c>
      <c r="G1060" s="444">
        <v>100</v>
      </c>
      <c r="H1060" s="443">
        <v>3</v>
      </c>
      <c r="I1060" s="444">
        <v>100</v>
      </c>
      <c r="J1060" s="443">
        <v>1</v>
      </c>
      <c r="K1060" s="444">
        <v>100</v>
      </c>
      <c r="L1060" s="443">
        <v>4</v>
      </c>
      <c r="M1060" s="444">
        <v>100</v>
      </c>
      <c r="N1060" s="471"/>
      <c r="O1060" s="465"/>
      <c r="P1060" s="471">
        <v>5</v>
      </c>
      <c r="Q1060" s="465">
        <v>83.333333333333329</v>
      </c>
      <c r="R1060" s="471">
        <v>9</v>
      </c>
      <c r="S1060" s="465">
        <v>75</v>
      </c>
      <c r="T1060" s="471"/>
      <c r="U1060" s="465"/>
      <c r="V1060" s="358" t="s">
        <v>7010</v>
      </c>
      <c r="W1060" s="358" t="s">
        <v>7010</v>
      </c>
      <c r="X1060" s="358" t="s">
        <v>7010</v>
      </c>
      <c r="Y1060" s="358" t="s">
        <v>7010</v>
      </c>
      <c r="Z1060" s="358" t="s">
        <v>7010</v>
      </c>
      <c r="AA1060" s="358" t="s">
        <v>7010</v>
      </c>
      <c r="AB1060" s="358" t="s">
        <v>7010</v>
      </c>
      <c r="AC1060" s="358"/>
      <c r="AD1060" s="374"/>
    </row>
    <row r="1061" spans="1:30" ht="20.100000000000001" customHeight="1">
      <c r="A1061" s="311"/>
      <c r="B1061" s="311"/>
      <c r="C1061" s="452"/>
      <c r="D1061" s="311" t="s">
        <v>2416</v>
      </c>
      <c r="E1061" s="452"/>
      <c r="F1061" s="531"/>
      <c r="G1061" s="314"/>
      <c r="H1061" s="356"/>
      <c r="I1061" s="314"/>
      <c r="J1061" s="356"/>
      <c r="K1061" s="314"/>
      <c r="L1061" s="356"/>
      <c r="M1061" s="314"/>
      <c r="N1061" s="315">
        <v>1</v>
      </c>
      <c r="O1061" s="316">
        <v>100</v>
      </c>
      <c r="P1061" s="315">
        <v>1</v>
      </c>
      <c r="Q1061" s="316">
        <v>16.666666666666668</v>
      </c>
      <c r="R1061" s="315">
        <v>3</v>
      </c>
      <c r="S1061" s="316">
        <v>25</v>
      </c>
      <c r="T1061" s="315"/>
      <c r="U1061" s="316"/>
      <c r="V1061" s="452"/>
      <c r="W1061" s="452"/>
      <c r="X1061" s="452"/>
      <c r="Y1061" s="452"/>
      <c r="Z1061" s="452"/>
      <c r="AA1061" s="452"/>
      <c r="AB1061" s="452"/>
      <c r="AC1061" s="452"/>
      <c r="AD1061" s="311"/>
    </row>
    <row r="1062" spans="1:30" ht="20.100000000000001" customHeight="1">
      <c r="A1062" s="374" t="s">
        <v>4294</v>
      </c>
      <c r="B1062" s="374" t="s">
        <v>48</v>
      </c>
      <c r="C1062" s="358" t="s">
        <v>4351</v>
      </c>
      <c r="D1062" s="374"/>
      <c r="E1062" s="358"/>
      <c r="F1062" s="443">
        <v>2</v>
      </c>
      <c r="G1062" s="444">
        <v>100</v>
      </c>
      <c r="H1062" s="443">
        <v>3</v>
      </c>
      <c r="I1062" s="444">
        <v>100</v>
      </c>
      <c r="J1062" s="443">
        <v>1</v>
      </c>
      <c r="K1062" s="444">
        <v>100</v>
      </c>
      <c r="L1062" s="443">
        <v>4</v>
      </c>
      <c r="M1062" s="444">
        <v>100</v>
      </c>
      <c r="N1062" s="471"/>
      <c r="O1062" s="465"/>
      <c r="P1062" s="471">
        <v>5</v>
      </c>
      <c r="Q1062" s="465">
        <v>100</v>
      </c>
      <c r="R1062" s="471">
        <v>9</v>
      </c>
      <c r="S1062" s="465">
        <v>100</v>
      </c>
      <c r="T1062" s="471"/>
      <c r="U1062" s="465"/>
      <c r="V1062" s="358" t="s">
        <v>7010</v>
      </c>
      <c r="W1062" s="358" t="s">
        <v>7010</v>
      </c>
      <c r="X1062" s="358" t="s">
        <v>7010</v>
      </c>
      <c r="Y1062" s="358" t="s">
        <v>7010</v>
      </c>
      <c r="Z1062" s="358" t="s">
        <v>7010</v>
      </c>
      <c r="AA1062" s="358" t="s">
        <v>7010</v>
      </c>
      <c r="AB1062" s="358" t="s">
        <v>7010</v>
      </c>
      <c r="AC1062" s="358"/>
      <c r="AD1062" s="374"/>
    </row>
    <row r="1063" spans="1:30" ht="20.100000000000001" customHeight="1">
      <c r="A1063" s="374" t="s">
        <v>4295</v>
      </c>
      <c r="B1063" s="374" t="s">
        <v>49</v>
      </c>
      <c r="C1063" s="358" t="s">
        <v>4351</v>
      </c>
      <c r="D1063" s="374" t="s">
        <v>1974</v>
      </c>
      <c r="E1063" s="497" t="s">
        <v>7309</v>
      </c>
      <c r="F1063" s="443">
        <v>1</v>
      </c>
      <c r="G1063" s="444">
        <v>50</v>
      </c>
      <c r="H1063" s="443"/>
      <c r="I1063" s="444"/>
      <c r="J1063" s="443"/>
      <c r="K1063" s="444"/>
      <c r="L1063" s="443"/>
      <c r="M1063" s="444"/>
      <c r="N1063" s="471"/>
      <c r="O1063" s="465"/>
      <c r="P1063" s="471"/>
      <c r="Q1063" s="465"/>
      <c r="R1063" s="471"/>
      <c r="S1063" s="465"/>
      <c r="T1063" s="471"/>
      <c r="U1063" s="465"/>
      <c r="V1063" s="358" t="s">
        <v>7010</v>
      </c>
      <c r="W1063" s="358" t="s">
        <v>7010</v>
      </c>
      <c r="X1063" s="358" t="s">
        <v>7010</v>
      </c>
      <c r="Y1063" s="358" t="s">
        <v>7010</v>
      </c>
      <c r="Z1063" s="358" t="s">
        <v>7010</v>
      </c>
      <c r="AA1063" s="358" t="s">
        <v>7010</v>
      </c>
      <c r="AB1063" s="358" t="s">
        <v>7010</v>
      </c>
      <c r="AC1063" s="358"/>
      <c r="AD1063" s="374"/>
    </row>
    <row r="1064" spans="1:30" ht="20.100000000000001" customHeight="1">
      <c r="A1064" s="311"/>
      <c r="B1064" s="311"/>
      <c r="C1064" s="452"/>
      <c r="D1064" s="311" t="s">
        <v>1975</v>
      </c>
      <c r="E1064" s="452"/>
      <c r="F1064" s="531"/>
      <c r="G1064" s="314"/>
      <c r="H1064" s="356"/>
      <c r="I1064" s="314"/>
      <c r="J1064" s="356"/>
      <c r="K1064" s="314"/>
      <c r="L1064" s="356"/>
      <c r="M1064" s="314"/>
      <c r="N1064" s="315"/>
      <c r="O1064" s="316"/>
      <c r="P1064" s="315"/>
      <c r="Q1064" s="316"/>
      <c r="R1064" s="315"/>
      <c r="S1064" s="316"/>
      <c r="T1064" s="315"/>
      <c r="U1064" s="316"/>
      <c r="V1064" s="452"/>
      <c r="W1064" s="452"/>
      <c r="X1064" s="452"/>
      <c r="Y1064" s="452"/>
      <c r="Z1064" s="452"/>
      <c r="AA1064" s="452"/>
      <c r="AB1064" s="452"/>
      <c r="AC1064" s="452"/>
      <c r="AD1064" s="311"/>
    </row>
    <row r="1065" spans="1:30" ht="20.100000000000001" customHeight="1">
      <c r="A1065" s="311"/>
      <c r="B1065" s="311"/>
      <c r="C1065" s="452"/>
      <c r="D1065" s="311" t="s">
        <v>1976</v>
      </c>
      <c r="E1065" s="452"/>
      <c r="F1065" s="531"/>
      <c r="G1065" s="314"/>
      <c r="H1065" s="356"/>
      <c r="I1065" s="314"/>
      <c r="J1065" s="356"/>
      <c r="K1065" s="314"/>
      <c r="L1065" s="356"/>
      <c r="M1065" s="314"/>
      <c r="N1065" s="315"/>
      <c r="O1065" s="316"/>
      <c r="P1065" s="315"/>
      <c r="Q1065" s="316"/>
      <c r="R1065" s="315">
        <v>2</v>
      </c>
      <c r="S1065" s="316">
        <v>22.222222222222221</v>
      </c>
      <c r="T1065" s="315"/>
      <c r="U1065" s="316"/>
      <c r="V1065" s="452"/>
      <c r="W1065" s="452"/>
      <c r="X1065" s="452"/>
      <c r="Y1065" s="452"/>
      <c r="Z1065" s="452"/>
      <c r="AA1065" s="452"/>
      <c r="AB1065" s="452"/>
      <c r="AC1065" s="452"/>
      <c r="AD1065" s="311"/>
    </row>
    <row r="1066" spans="1:30" ht="20.100000000000001" customHeight="1">
      <c r="A1066" s="311"/>
      <c r="B1066" s="311"/>
      <c r="C1066" s="452"/>
      <c r="D1066" s="311" t="s">
        <v>1977</v>
      </c>
      <c r="E1066" s="452"/>
      <c r="F1066" s="531"/>
      <c r="G1066" s="314"/>
      <c r="H1066" s="356"/>
      <c r="I1066" s="314"/>
      <c r="J1066" s="356"/>
      <c r="K1066" s="314"/>
      <c r="L1066" s="356"/>
      <c r="M1066" s="314"/>
      <c r="N1066" s="315"/>
      <c r="O1066" s="316"/>
      <c r="P1066" s="315"/>
      <c r="Q1066" s="316"/>
      <c r="R1066" s="315"/>
      <c r="S1066" s="316"/>
      <c r="T1066" s="315"/>
      <c r="U1066" s="316"/>
      <c r="V1066" s="452"/>
      <c r="W1066" s="452"/>
      <c r="X1066" s="452"/>
      <c r="Y1066" s="452"/>
      <c r="Z1066" s="452"/>
      <c r="AA1066" s="452"/>
      <c r="AB1066" s="452"/>
      <c r="AC1066" s="452"/>
      <c r="AD1066" s="311"/>
    </row>
    <row r="1067" spans="1:30" ht="20.100000000000001" customHeight="1">
      <c r="A1067" s="311"/>
      <c r="B1067" s="311"/>
      <c r="C1067" s="452"/>
      <c r="D1067" s="311" t="s">
        <v>1978</v>
      </c>
      <c r="E1067" s="452"/>
      <c r="F1067" s="531"/>
      <c r="G1067" s="314"/>
      <c r="H1067" s="356"/>
      <c r="I1067" s="314"/>
      <c r="J1067" s="356"/>
      <c r="K1067" s="314"/>
      <c r="L1067" s="356"/>
      <c r="M1067" s="314"/>
      <c r="N1067" s="315"/>
      <c r="O1067" s="316"/>
      <c r="P1067" s="315"/>
      <c r="Q1067" s="316"/>
      <c r="R1067" s="315"/>
      <c r="S1067" s="316"/>
      <c r="T1067" s="315"/>
      <c r="U1067" s="316"/>
      <c r="V1067" s="452"/>
      <c r="W1067" s="452"/>
      <c r="X1067" s="452"/>
      <c r="Y1067" s="452"/>
      <c r="Z1067" s="452"/>
      <c r="AA1067" s="452"/>
      <c r="AB1067" s="452"/>
      <c r="AC1067" s="452"/>
      <c r="AD1067" s="311"/>
    </row>
    <row r="1068" spans="1:30" ht="20.100000000000001" customHeight="1">
      <c r="A1068" s="311"/>
      <c r="B1068" s="311"/>
      <c r="C1068" s="452"/>
      <c r="D1068" s="311" t="s">
        <v>1979</v>
      </c>
      <c r="E1068" s="452"/>
      <c r="F1068" s="531">
        <v>1</v>
      </c>
      <c r="G1068" s="314">
        <v>50</v>
      </c>
      <c r="H1068" s="356"/>
      <c r="I1068" s="314"/>
      <c r="J1068" s="356"/>
      <c r="K1068" s="314"/>
      <c r="L1068" s="356">
        <v>1</v>
      </c>
      <c r="M1068" s="314">
        <v>25</v>
      </c>
      <c r="N1068" s="315"/>
      <c r="O1068" s="316"/>
      <c r="P1068" s="315"/>
      <c r="Q1068" s="316"/>
      <c r="R1068" s="315"/>
      <c r="S1068" s="316"/>
      <c r="T1068" s="315"/>
      <c r="U1068" s="316"/>
      <c r="V1068" s="452"/>
      <c r="W1068" s="452"/>
      <c r="X1068" s="452"/>
      <c r="Y1068" s="452"/>
      <c r="Z1068" s="452"/>
      <c r="AA1068" s="452"/>
      <c r="AB1068" s="452"/>
      <c r="AC1068" s="452"/>
      <c r="AD1068" s="311"/>
    </row>
    <row r="1069" spans="1:30" ht="20.100000000000001" customHeight="1">
      <c r="A1069" s="311"/>
      <c r="B1069" s="311"/>
      <c r="C1069" s="452"/>
      <c r="D1069" s="311" t="s">
        <v>1980</v>
      </c>
      <c r="E1069" s="452"/>
      <c r="F1069" s="531"/>
      <c r="G1069" s="314"/>
      <c r="H1069" s="356"/>
      <c r="I1069" s="314"/>
      <c r="J1069" s="356"/>
      <c r="K1069" s="314"/>
      <c r="L1069" s="356"/>
      <c r="M1069" s="314"/>
      <c r="N1069" s="315"/>
      <c r="O1069" s="316"/>
      <c r="P1069" s="315"/>
      <c r="Q1069" s="316"/>
      <c r="R1069" s="315"/>
      <c r="S1069" s="316"/>
      <c r="T1069" s="315"/>
      <c r="U1069" s="316"/>
      <c r="V1069" s="452"/>
      <c r="W1069" s="452"/>
      <c r="X1069" s="452"/>
      <c r="Y1069" s="452"/>
      <c r="Z1069" s="452"/>
      <c r="AA1069" s="452"/>
      <c r="AB1069" s="452"/>
      <c r="AC1069" s="452"/>
      <c r="AD1069" s="311"/>
    </row>
    <row r="1070" spans="1:30" ht="20.100000000000001" customHeight="1">
      <c r="A1070" s="311"/>
      <c r="B1070" s="311"/>
      <c r="C1070" s="452"/>
      <c r="D1070" s="311" t="s">
        <v>1981</v>
      </c>
      <c r="E1070" s="452"/>
      <c r="F1070" s="531"/>
      <c r="G1070" s="314"/>
      <c r="H1070" s="356"/>
      <c r="I1070" s="314"/>
      <c r="J1070" s="356"/>
      <c r="K1070" s="314"/>
      <c r="L1070" s="356"/>
      <c r="M1070" s="314"/>
      <c r="N1070" s="315"/>
      <c r="O1070" s="316"/>
      <c r="P1070" s="315"/>
      <c r="Q1070" s="316"/>
      <c r="R1070" s="315">
        <v>1</v>
      </c>
      <c r="S1070" s="316">
        <v>11.111111111111111</v>
      </c>
      <c r="T1070" s="315"/>
      <c r="U1070" s="316"/>
      <c r="V1070" s="452"/>
      <c r="W1070" s="452"/>
      <c r="X1070" s="452"/>
      <c r="Y1070" s="452"/>
      <c r="Z1070" s="452"/>
      <c r="AA1070" s="452"/>
      <c r="AB1070" s="452"/>
      <c r="AC1070" s="452"/>
      <c r="AD1070" s="311"/>
    </row>
    <row r="1071" spans="1:30" ht="20.100000000000001" customHeight="1">
      <c r="A1071" s="311"/>
      <c r="B1071" s="311"/>
      <c r="C1071" s="452"/>
      <c r="D1071" s="311" t="s">
        <v>1982</v>
      </c>
      <c r="E1071" s="452"/>
      <c r="F1071" s="531"/>
      <c r="G1071" s="314"/>
      <c r="H1071" s="356"/>
      <c r="I1071" s="314"/>
      <c r="J1071" s="356"/>
      <c r="K1071" s="314"/>
      <c r="L1071" s="356"/>
      <c r="M1071" s="314"/>
      <c r="N1071" s="315"/>
      <c r="O1071" s="316"/>
      <c r="P1071" s="315"/>
      <c r="Q1071" s="316"/>
      <c r="R1071" s="315"/>
      <c r="S1071" s="316"/>
      <c r="T1071" s="315"/>
      <c r="U1071" s="316"/>
      <c r="V1071" s="452"/>
      <c r="W1071" s="452"/>
      <c r="X1071" s="452"/>
      <c r="Y1071" s="452"/>
      <c r="Z1071" s="452"/>
      <c r="AA1071" s="452"/>
      <c r="AB1071" s="452"/>
      <c r="AC1071" s="452"/>
      <c r="AD1071" s="311"/>
    </row>
    <row r="1072" spans="1:30" ht="20.100000000000001" customHeight="1">
      <c r="A1072" s="311"/>
      <c r="B1072" s="311"/>
      <c r="C1072" s="452"/>
      <c r="D1072" s="311" t="s">
        <v>7342</v>
      </c>
      <c r="E1072" s="452"/>
      <c r="F1072" s="531"/>
      <c r="G1072" s="314"/>
      <c r="H1072" s="356"/>
      <c r="I1072" s="314"/>
      <c r="J1072" s="356"/>
      <c r="K1072" s="314"/>
      <c r="L1072" s="356"/>
      <c r="M1072" s="314"/>
      <c r="N1072" s="315"/>
      <c r="O1072" s="316"/>
      <c r="P1072" s="315"/>
      <c r="Q1072" s="316"/>
      <c r="R1072" s="315"/>
      <c r="S1072" s="316"/>
      <c r="T1072" s="315"/>
      <c r="U1072" s="316"/>
      <c r="V1072" s="452"/>
      <c r="W1072" s="452"/>
      <c r="X1072" s="452"/>
      <c r="Y1072" s="452"/>
      <c r="Z1072" s="452"/>
      <c r="AA1072" s="452"/>
      <c r="AB1072" s="452"/>
      <c r="AC1072" s="452"/>
      <c r="AD1072" s="311"/>
    </row>
    <row r="1073" spans="1:30" ht="20.100000000000001" customHeight="1">
      <c r="A1073" s="311"/>
      <c r="B1073" s="311"/>
      <c r="C1073" s="452"/>
      <c r="D1073" s="311" t="s">
        <v>4796</v>
      </c>
      <c r="E1073" s="452"/>
      <c r="F1073" s="531"/>
      <c r="G1073" s="314"/>
      <c r="H1073" s="356"/>
      <c r="I1073" s="314"/>
      <c r="J1073" s="356"/>
      <c r="K1073" s="314"/>
      <c r="L1073" s="356"/>
      <c r="M1073" s="314"/>
      <c r="N1073" s="315"/>
      <c r="O1073" s="316"/>
      <c r="P1073" s="315"/>
      <c r="Q1073" s="316"/>
      <c r="R1073" s="315"/>
      <c r="S1073" s="316"/>
      <c r="T1073" s="315"/>
      <c r="U1073" s="316"/>
      <c r="V1073" s="452"/>
      <c r="W1073" s="452"/>
      <c r="X1073" s="452"/>
      <c r="Y1073" s="452"/>
      <c r="Z1073" s="452"/>
      <c r="AA1073" s="452"/>
      <c r="AB1073" s="452"/>
      <c r="AC1073" s="452"/>
      <c r="AD1073" s="311"/>
    </row>
    <row r="1074" spans="1:30" ht="20.100000000000001" customHeight="1">
      <c r="A1074" s="311"/>
      <c r="B1074" s="311"/>
      <c r="C1074" s="452"/>
      <c r="D1074" s="311" t="s">
        <v>3102</v>
      </c>
      <c r="E1074" s="452"/>
      <c r="F1074" s="531"/>
      <c r="G1074" s="314"/>
      <c r="H1074" s="356"/>
      <c r="I1074" s="314"/>
      <c r="J1074" s="356"/>
      <c r="K1074" s="314"/>
      <c r="L1074" s="356"/>
      <c r="M1074" s="314"/>
      <c r="N1074" s="315"/>
      <c r="O1074" s="316"/>
      <c r="P1074" s="315"/>
      <c r="Q1074" s="316"/>
      <c r="R1074" s="315"/>
      <c r="S1074" s="316"/>
      <c r="T1074" s="315"/>
      <c r="U1074" s="316"/>
      <c r="V1074" s="452"/>
      <c r="W1074" s="452"/>
      <c r="X1074" s="452"/>
      <c r="Y1074" s="452"/>
      <c r="Z1074" s="452"/>
      <c r="AA1074" s="452"/>
      <c r="AB1074" s="452"/>
      <c r="AC1074" s="452"/>
      <c r="AD1074" s="311"/>
    </row>
    <row r="1075" spans="1:30" ht="20.100000000000001" customHeight="1">
      <c r="A1075" s="311"/>
      <c r="B1075" s="311"/>
      <c r="C1075" s="452"/>
      <c r="D1075" s="311" t="s">
        <v>4795</v>
      </c>
      <c r="E1075" s="452"/>
      <c r="F1075" s="531"/>
      <c r="G1075" s="314"/>
      <c r="H1075" s="356"/>
      <c r="I1075" s="314"/>
      <c r="J1075" s="356"/>
      <c r="K1075" s="314"/>
      <c r="L1075" s="356"/>
      <c r="M1075" s="314"/>
      <c r="N1075" s="315"/>
      <c r="O1075" s="316"/>
      <c r="P1075" s="315"/>
      <c r="Q1075" s="316"/>
      <c r="R1075" s="315"/>
      <c r="S1075" s="316"/>
      <c r="T1075" s="315"/>
      <c r="U1075" s="316"/>
      <c r="V1075" s="452"/>
      <c r="W1075" s="452"/>
      <c r="X1075" s="452"/>
      <c r="Y1075" s="452"/>
      <c r="Z1075" s="452"/>
      <c r="AA1075" s="452"/>
      <c r="AB1075" s="452"/>
      <c r="AC1075" s="452"/>
      <c r="AD1075" s="311"/>
    </row>
    <row r="1076" spans="1:30" ht="20.100000000000001" customHeight="1">
      <c r="A1076" s="311"/>
      <c r="B1076" s="311"/>
      <c r="C1076" s="452"/>
      <c r="D1076" s="311" t="s">
        <v>7343</v>
      </c>
      <c r="E1076" s="452"/>
      <c r="F1076" s="531"/>
      <c r="G1076" s="314"/>
      <c r="H1076" s="356"/>
      <c r="I1076" s="314"/>
      <c r="J1076" s="356"/>
      <c r="K1076" s="314"/>
      <c r="L1076" s="356">
        <v>1</v>
      </c>
      <c r="M1076" s="314">
        <v>25</v>
      </c>
      <c r="N1076" s="315"/>
      <c r="O1076" s="316"/>
      <c r="P1076" s="315"/>
      <c r="Q1076" s="316"/>
      <c r="R1076" s="315">
        <v>1</v>
      </c>
      <c r="S1076" s="316">
        <v>11.111111111111111</v>
      </c>
      <c r="T1076" s="315"/>
      <c r="U1076" s="316"/>
      <c r="V1076" s="452"/>
      <c r="W1076" s="452"/>
      <c r="X1076" s="452"/>
      <c r="Y1076" s="452"/>
      <c r="Z1076" s="452"/>
      <c r="AA1076" s="452"/>
      <c r="AB1076" s="452"/>
      <c r="AC1076" s="452"/>
      <c r="AD1076" s="311"/>
    </row>
    <row r="1077" spans="1:30" ht="20.100000000000001" customHeight="1">
      <c r="A1077" s="311"/>
      <c r="B1077" s="311"/>
      <c r="C1077" s="452"/>
      <c r="D1077" s="311" t="s">
        <v>7344</v>
      </c>
      <c r="E1077" s="452"/>
      <c r="F1077" s="531"/>
      <c r="G1077" s="314"/>
      <c r="H1077" s="356">
        <v>2</v>
      </c>
      <c r="I1077" s="314">
        <v>66.666666666666671</v>
      </c>
      <c r="J1077" s="356"/>
      <c r="K1077" s="314"/>
      <c r="L1077" s="356"/>
      <c r="M1077" s="314"/>
      <c r="N1077" s="315"/>
      <c r="O1077" s="316"/>
      <c r="P1077" s="315">
        <v>3</v>
      </c>
      <c r="Q1077" s="316">
        <v>60</v>
      </c>
      <c r="R1077" s="315">
        <v>3</v>
      </c>
      <c r="S1077" s="316">
        <v>33.333333333333336</v>
      </c>
      <c r="T1077" s="315"/>
      <c r="U1077" s="316"/>
      <c r="V1077" s="452"/>
      <c r="W1077" s="452"/>
      <c r="X1077" s="452"/>
      <c r="Y1077" s="452"/>
      <c r="Z1077" s="452"/>
      <c r="AA1077" s="452"/>
      <c r="AB1077" s="452"/>
      <c r="AC1077" s="452"/>
      <c r="AD1077" s="311"/>
    </row>
    <row r="1078" spans="1:30" ht="20.100000000000001" customHeight="1">
      <c r="A1078" s="311"/>
      <c r="B1078" s="311"/>
      <c r="C1078" s="452"/>
      <c r="D1078" s="311" t="s">
        <v>7345</v>
      </c>
      <c r="E1078" s="452"/>
      <c r="F1078" s="531"/>
      <c r="G1078" s="314"/>
      <c r="H1078" s="356">
        <v>1</v>
      </c>
      <c r="I1078" s="314">
        <v>33.333333333333336</v>
      </c>
      <c r="J1078" s="356"/>
      <c r="K1078" s="314"/>
      <c r="L1078" s="356"/>
      <c r="M1078" s="314"/>
      <c r="N1078" s="315"/>
      <c r="O1078" s="316"/>
      <c r="P1078" s="315"/>
      <c r="Q1078" s="316"/>
      <c r="R1078" s="315"/>
      <c r="S1078" s="316"/>
      <c r="T1078" s="315"/>
      <c r="U1078" s="316"/>
      <c r="V1078" s="452"/>
      <c r="W1078" s="452"/>
      <c r="X1078" s="452"/>
      <c r="Y1078" s="452"/>
      <c r="Z1078" s="452"/>
      <c r="AA1078" s="452"/>
      <c r="AB1078" s="452"/>
      <c r="AC1078" s="452"/>
      <c r="AD1078" s="311"/>
    </row>
    <row r="1079" spans="1:30" ht="20.100000000000001" customHeight="1">
      <c r="A1079" s="311"/>
      <c r="B1079" s="311"/>
      <c r="C1079" s="452"/>
      <c r="D1079" s="311" t="s">
        <v>4794</v>
      </c>
      <c r="E1079" s="452"/>
      <c r="F1079" s="531"/>
      <c r="G1079" s="314"/>
      <c r="H1079" s="356"/>
      <c r="I1079" s="314"/>
      <c r="J1079" s="356"/>
      <c r="K1079" s="314"/>
      <c r="L1079" s="356">
        <v>1</v>
      </c>
      <c r="M1079" s="314">
        <v>25</v>
      </c>
      <c r="N1079" s="315"/>
      <c r="O1079" s="316"/>
      <c r="P1079" s="315">
        <v>1</v>
      </c>
      <c r="Q1079" s="316">
        <v>20</v>
      </c>
      <c r="R1079" s="315">
        <v>2</v>
      </c>
      <c r="S1079" s="316">
        <v>22.222222222222221</v>
      </c>
      <c r="T1079" s="315"/>
      <c r="U1079" s="316"/>
      <c r="V1079" s="452"/>
      <c r="W1079" s="452"/>
      <c r="X1079" s="452"/>
      <c r="Y1079" s="452"/>
      <c r="Z1079" s="452"/>
      <c r="AA1079" s="452"/>
      <c r="AB1079" s="452"/>
      <c r="AC1079" s="452"/>
      <c r="AD1079" s="311"/>
    </row>
    <row r="1080" spans="1:30" ht="20.100000000000001" customHeight="1">
      <c r="A1080" s="311"/>
      <c r="B1080" s="311"/>
      <c r="C1080" s="452"/>
      <c r="D1080" s="311" t="s">
        <v>4793</v>
      </c>
      <c r="E1080" s="452"/>
      <c r="F1080" s="531"/>
      <c r="G1080" s="314"/>
      <c r="H1080" s="356"/>
      <c r="I1080" s="314"/>
      <c r="J1080" s="356"/>
      <c r="K1080" s="314"/>
      <c r="L1080" s="356"/>
      <c r="M1080" s="314"/>
      <c r="N1080" s="315"/>
      <c r="O1080" s="316"/>
      <c r="P1080" s="315"/>
      <c r="Q1080" s="316"/>
      <c r="R1080" s="315"/>
      <c r="S1080" s="316"/>
      <c r="T1080" s="315"/>
      <c r="U1080" s="316"/>
      <c r="V1080" s="452"/>
      <c r="W1080" s="452"/>
      <c r="X1080" s="452"/>
      <c r="Y1080" s="452"/>
      <c r="Z1080" s="452"/>
      <c r="AA1080" s="452"/>
      <c r="AB1080" s="452"/>
      <c r="AC1080" s="452"/>
      <c r="AD1080" s="311"/>
    </row>
    <row r="1081" spans="1:30" ht="20.100000000000001" customHeight="1">
      <c r="A1081" s="311"/>
      <c r="B1081" s="311"/>
      <c r="C1081" s="452"/>
      <c r="D1081" s="311" t="s">
        <v>7346</v>
      </c>
      <c r="E1081" s="452"/>
      <c r="F1081" s="531"/>
      <c r="G1081" s="314"/>
      <c r="H1081" s="356"/>
      <c r="I1081" s="314"/>
      <c r="J1081" s="356">
        <v>1</v>
      </c>
      <c r="K1081" s="314">
        <v>100</v>
      </c>
      <c r="L1081" s="356">
        <v>1</v>
      </c>
      <c r="M1081" s="314">
        <v>25</v>
      </c>
      <c r="N1081" s="315"/>
      <c r="O1081" s="316"/>
      <c r="P1081" s="315">
        <v>1</v>
      </c>
      <c r="Q1081" s="316">
        <v>20</v>
      </c>
      <c r="R1081" s="315"/>
      <c r="S1081" s="316"/>
      <c r="T1081" s="315"/>
      <c r="U1081" s="316"/>
      <c r="V1081" s="452"/>
      <c r="W1081" s="452"/>
      <c r="X1081" s="452"/>
      <c r="Y1081" s="452"/>
      <c r="Z1081" s="452"/>
      <c r="AA1081" s="452"/>
      <c r="AB1081" s="452"/>
      <c r="AC1081" s="452"/>
      <c r="AD1081" s="311"/>
    </row>
    <row r="1082" spans="1:30" ht="20.100000000000001" customHeight="1">
      <c r="A1082" s="311"/>
      <c r="B1082" s="311"/>
      <c r="C1082" s="452"/>
      <c r="D1082" s="311" t="s">
        <v>8165</v>
      </c>
      <c r="E1082" s="452"/>
      <c r="F1082" s="531"/>
      <c r="G1082" s="314"/>
      <c r="H1082" s="356"/>
      <c r="I1082" s="314"/>
      <c r="J1082" s="356"/>
      <c r="K1082" s="314"/>
      <c r="L1082" s="356"/>
      <c r="M1082" s="314"/>
      <c r="N1082" s="315"/>
      <c r="O1082" s="316"/>
      <c r="P1082" s="315"/>
      <c r="Q1082" s="316"/>
      <c r="R1082" s="315"/>
      <c r="S1082" s="316"/>
      <c r="T1082" s="315"/>
      <c r="U1082" s="316"/>
      <c r="V1082" s="452"/>
      <c r="W1082" s="452"/>
      <c r="X1082" s="452"/>
      <c r="Y1082" s="452"/>
      <c r="Z1082" s="452"/>
      <c r="AA1082" s="452"/>
      <c r="AB1082" s="452"/>
      <c r="AC1082" s="452"/>
      <c r="AD1082" s="311"/>
    </row>
    <row r="1083" spans="1:30" ht="20.100000000000001" customHeight="1">
      <c r="A1083" s="311"/>
      <c r="B1083" s="311"/>
      <c r="C1083" s="452"/>
      <c r="D1083" s="311" t="s">
        <v>3777</v>
      </c>
      <c r="E1083" s="452"/>
      <c r="F1083" s="531"/>
      <c r="G1083" s="314"/>
      <c r="H1083" s="356"/>
      <c r="I1083" s="314"/>
      <c r="J1083" s="356"/>
      <c r="K1083" s="314"/>
      <c r="L1083" s="356"/>
      <c r="M1083" s="314"/>
      <c r="N1083" s="315"/>
      <c r="O1083" s="316"/>
      <c r="P1083" s="315"/>
      <c r="Q1083" s="316"/>
      <c r="R1083" s="315"/>
      <c r="S1083" s="316"/>
      <c r="T1083" s="315"/>
      <c r="U1083" s="316"/>
      <c r="V1083" s="452"/>
      <c r="W1083" s="452"/>
      <c r="X1083" s="452"/>
      <c r="Y1083" s="452"/>
      <c r="Z1083" s="452"/>
      <c r="AA1083" s="452"/>
      <c r="AB1083" s="452"/>
      <c r="AC1083" s="452"/>
      <c r="AD1083" s="311"/>
    </row>
    <row r="1084" spans="1:30" ht="20.100000000000001" customHeight="1">
      <c r="A1084" s="374" t="s">
        <v>4296</v>
      </c>
      <c r="B1084" s="374" t="s">
        <v>50</v>
      </c>
      <c r="C1084" s="358" t="s">
        <v>4351</v>
      </c>
      <c r="D1084" s="374"/>
      <c r="E1084" s="358"/>
      <c r="F1084" s="443">
        <v>2</v>
      </c>
      <c r="G1084" s="444">
        <v>100</v>
      </c>
      <c r="H1084" s="443">
        <v>3</v>
      </c>
      <c r="I1084" s="444">
        <v>100</v>
      </c>
      <c r="J1084" s="443">
        <v>1</v>
      </c>
      <c r="K1084" s="444">
        <v>100</v>
      </c>
      <c r="L1084" s="443">
        <v>4</v>
      </c>
      <c r="M1084" s="444">
        <v>100</v>
      </c>
      <c r="N1084" s="471"/>
      <c r="O1084" s="465"/>
      <c r="P1084" s="471">
        <v>5</v>
      </c>
      <c r="Q1084" s="465">
        <v>100</v>
      </c>
      <c r="R1084" s="471">
        <v>9</v>
      </c>
      <c r="S1084" s="465">
        <v>100</v>
      </c>
      <c r="T1084" s="471"/>
      <c r="U1084" s="465"/>
      <c r="V1084" s="358" t="s">
        <v>7010</v>
      </c>
      <c r="W1084" s="358" t="s">
        <v>7010</v>
      </c>
      <c r="X1084" s="358" t="s">
        <v>7010</v>
      </c>
      <c r="Y1084" s="358" t="s">
        <v>7010</v>
      </c>
      <c r="Z1084" s="358" t="s">
        <v>7010</v>
      </c>
      <c r="AA1084" s="358" t="s">
        <v>7010</v>
      </c>
      <c r="AB1084" s="358" t="s">
        <v>7010</v>
      </c>
      <c r="AC1084" s="358"/>
      <c r="AD1084" s="374"/>
    </row>
    <row r="1085" spans="1:30" ht="20.100000000000001" customHeight="1">
      <c r="A1085" s="374" t="s">
        <v>4297</v>
      </c>
      <c r="B1085" s="374" t="s">
        <v>51</v>
      </c>
      <c r="C1085" s="358" t="s">
        <v>4351</v>
      </c>
      <c r="D1085" s="374" t="s">
        <v>1983</v>
      </c>
      <c r="E1085" s="497" t="s">
        <v>7309</v>
      </c>
      <c r="F1085" s="443"/>
      <c r="G1085" s="444"/>
      <c r="H1085" s="443"/>
      <c r="I1085" s="444"/>
      <c r="J1085" s="443"/>
      <c r="K1085" s="444"/>
      <c r="L1085" s="443"/>
      <c r="M1085" s="444"/>
      <c r="N1085" s="471"/>
      <c r="O1085" s="465"/>
      <c r="P1085" s="471"/>
      <c r="Q1085" s="465"/>
      <c r="R1085" s="471"/>
      <c r="S1085" s="465"/>
      <c r="T1085" s="471"/>
      <c r="U1085" s="465"/>
      <c r="V1085" s="358" t="s">
        <v>7010</v>
      </c>
      <c r="W1085" s="358" t="s">
        <v>7010</v>
      </c>
      <c r="X1085" s="358" t="s">
        <v>7010</v>
      </c>
      <c r="Y1085" s="358" t="s">
        <v>7010</v>
      </c>
      <c r="Z1085" s="358" t="s">
        <v>7010</v>
      </c>
      <c r="AA1085" s="358" t="s">
        <v>7010</v>
      </c>
      <c r="AB1085" s="358" t="s">
        <v>7010</v>
      </c>
      <c r="AC1085" s="358"/>
      <c r="AD1085" s="374"/>
    </row>
    <row r="1086" spans="1:30" ht="20.100000000000001" customHeight="1">
      <c r="A1086" s="311"/>
      <c r="B1086" s="311"/>
      <c r="C1086" s="452"/>
      <c r="D1086" s="311" t="s">
        <v>1984</v>
      </c>
      <c r="E1086" s="452"/>
      <c r="F1086" s="531"/>
      <c r="G1086" s="314"/>
      <c r="H1086" s="356">
        <v>1</v>
      </c>
      <c r="I1086" s="314">
        <v>33.333333333333336</v>
      </c>
      <c r="J1086" s="356"/>
      <c r="K1086" s="314"/>
      <c r="L1086" s="356"/>
      <c r="M1086" s="314"/>
      <c r="N1086" s="315"/>
      <c r="O1086" s="316"/>
      <c r="P1086" s="315"/>
      <c r="Q1086" s="316"/>
      <c r="R1086" s="315"/>
      <c r="S1086" s="316"/>
      <c r="T1086" s="315"/>
      <c r="U1086" s="316"/>
      <c r="V1086" s="452"/>
      <c r="W1086" s="452"/>
      <c r="X1086" s="452"/>
      <c r="Y1086" s="452"/>
      <c r="Z1086" s="452"/>
      <c r="AA1086" s="452"/>
      <c r="AB1086" s="452"/>
      <c r="AC1086" s="452"/>
      <c r="AD1086" s="311"/>
    </row>
    <row r="1087" spans="1:30" ht="20.100000000000001" customHeight="1">
      <c r="A1087" s="311"/>
      <c r="B1087" s="311"/>
      <c r="C1087" s="452"/>
      <c r="D1087" s="311" t="s">
        <v>1985</v>
      </c>
      <c r="E1087" s="452"/>
      <c r="F1087" s="531"/>
      <c r="G1087" s="314"/>
      <c r="H1087" s="356"/>
      <c r="I1087" s="314"/>
      <c r="J1087" s="356"/>
      <c r="K1087" s="314"/>
      <c r="L1087" s="356"/>
      <c r="M1087" s="314"/>
      <c r="N1087" s="315"/>
      <c r="O1087" s="316"/>
      <c r="P1087" s="315"/>
      <c r="Q1087" s="316"/>
      <c r="R1087" s="315"/>
      <c r="S1087" s="316"/>
      <c r="T1087" s="315"/>
      <c r="U1087" s="316"/>
      <c r="V1087" s="452"/>
      <c r="W1087" s="452"/>
      <c r="X1087" s="452"/>
      <c r="Y1087" s="452"/>
      <c r="Z1087" s="452"/>
      <c r="AA1087" s="452"/>
      <c r="AB1087" s="452"/>
      <c r="AC1087" s="452"/>
      <c r="AD1087" s="311"/>
    </row>
    <row r="1088" spans="1:30" ht="20.100000000000001" customHeight="1">
      <c r="A1088" s="311"/>
      <c r="B1088" s="311"/>
      <c r="C1088" s="452"/>
      <c r="D1088" s="311" t="s">
        <v>1986</v>
      </c>
      <c r="E1088" s="452"/>
      <c r="F1088" s="531"/>
      <c r="G1088" s="314"/>
      <c r="H1088" s="356">
        <v>1</v>
      </c>
      <c r="I1088" s="314">
        <v>33.333333333333336</v>
      </c>
      <c r="J1088" s="356">
        <v>1</v>
      </c>
      <c r="K1088" s="314">
        <v>100</v>
      </c>
      <c r="L1088" s="356"/>
      <c r="M1088" s="314"/>
      <c r="N1088" s="315"/>
      <c r="O1088" s="316"/>
      <c r="P1088" s="315">
        <v>1</v>
      </c>
      <c r="Q1088" s="316">
        <v>20</v>
      </c>
      <c r="R1088" s="315">
        <v>1</v>
      </c>
      <c r="S1088" s="316">
        <v>11.111111111111111</v>
      </c>
      <c r="T1088" s="315"/>
      <c r="U1088" s="316"/>
      <c r="V1088" s="452"/>
      <c r="W1088" s="452"/>
      <c r="X1088" s="452"/>
      <c r="Y1088" s="452"/>
      <c r="Z1088" s="452"/>
      <c r="AA1088" s="452"/>
      <c r="AB1088" s="452"/>
      <c r="AC1088" s="452"/>
      <c r="AD1088" s="311"/>
    </row>
    <row r="1089" spans="1:30" ht="20.100000000000001" customHeight="1">
      <c r="A1089" s="311"/>
      <c r="B1089" s="311"/>
      <c r="C1089" s="452"/>
      <c r="D1089" s="311" t="s">
        <v>1987</v>
      </c>
      <c r="E1089" s="452"/>
      <c r="F1089" s="531"/>
      <c r="G1089" s="314"/>
      <c r="H1089" s="356"/>
      <c r="I1089" s="314"/>
      <c r="J1089" s="356"/>
      <c r="K1089" s="314"/>
      <c r="L1089" s="356">
        <v>1</v>
      </c>
      <c r="M1089" s="314">
        <v>25</v>
      </c>
      <c r="N1089" s="315"/>
      <c r="O1089" s="316"/>
      <c r="P1089" s="315"/>
      <c r="Q1089" s="316"/>
      <c r="R1089" s="315"/>
      <c r="S1089" s="316"/>
      <c r="T1089" s="315"/>
      <c r="U1089" s="316"/>
      <c r="V1089" s="452"/>
      <c r="W1089" s="452"/>
      <c r="X1089" s="452"/>
      <c r="Y1089" s="452"/>
      <c r="Z1089" s="452"/>
      <c r="AA1089" s="452"/>
      <c r="AB1089" s="452"/>
      <c r="AC1089" s="452"/>
      <c r="AD1089" s="311"/>
    </row>
    <row r="1090" spans="1:30" ht="20.100000000000001" customHeight="1">
      <c r="A1090" s="311"/>
      <c r="B1090" s="311"/>
      <c r="C1090" s="452"/>
      <c r="D1090" s="311" t="s">
        <v>1988</v>
      </c>
      <c r="E1090" s="452"/>
      <c r="F1090" s="531"/>
      <c r="G1090" s="314"/>
      <c r="H1090" s="356"/>
      <c r="I1090" s="314"/>
      <c r="J1090" s="356"/>
      <c r="K1090" s="314"/>
      <c r="L1090" s="356"/>
      <c r="M1090" s="314"/>
      <c r="N1090" s="315"/>
      <c r="O1090" s="316"/>
      <c r="P1090" s="315"/>
      <c r="Q1090" s="316"/>
      <c r="R1090" s="315"/>
      <c r="S1090" s="316"/>
      <c r="T1090" s="315"/>
      <c r="U1090" s="316"/>
      <c r="V1090" s="452"/>
      <c r="W1090" s="452"/>
      <c r="X1090" s="452"/>
      <c r="Y1090" s="452"/>
      <c r="Z1090" s="452"/>
      <c r="AA1090" s="452"/>
      <c r="AB1090" s="452"/>
      <c r="AC1090" s="452"/>
      <c r="AD1090" s="311"/>
    </row>
    <row r="1091" spans="1:30" ht="20.100000000000001" customHeight="1">
      <c r="A1091" s="311"/>
      <c r="B1091" s="311"/>
      <c r="C1091" s="452"/>
      <c r="D1091" s="311" t="s">
        <v>1989</v>
      </c>
      <c r="E1091" s="452"/>
      <c r="F1091" s="531"/>
      <c r="G1091" s="314"/>
      <c r="H1091" s="356"/>
      <c r="I1091" s="314"/>
      <c r="J1091" s="356"/>
      <c r="K1091" s="314"/>
      <c r="L1091" s="356"/>
      <c r="M1091" s="314"/>
      <c r="N1091" s="315"/>
      <c r="O1091" s="316"/>
      <c r="P1091" s="315"/>
      <c r="Q1091" s="316"/>
      <c r="R1091" s="315">
        <v>2</v>
      </c>
      <c r="S1091" s="316">
        <v>22.222222222222221</v>
      </c>
      <c r="T1091" s="315"/>
      <c r="U1091" s="316"/>
      <c r="V1091" s="452"/>
      <c r="W1091" s="452"/>
      <c r="X1091" s="452"/>
      <c r="Y1091" s="452"/>
      <c r="Z1091" s="452"/>
      <c r="AA1091" s="452"/>
      <c r="AB1091" s="452"/>
      <c r="AC1091" s="452"/>
      <c r="AD1091" s="311"/>
    </row>
    <row r="1092" spans="1:30" ht="20.100000000000001" customHeight="1">
      <c r="A1092" s="311"/>
      <c r="B1092" s="311"/>
      <c r="C1092" s="452"/>
      <c r="D1092" s="311" t="s">
        <v>1990</v>
      </c>
      <c r="E1092" s="452"/>
      <c r="F1092" s="531"/>
      <c r="G1092" s="314"/>
      <c r="H1092" s="356"/>
      <c r="I1092" s="314"/>
      <c r="J1092" s="356"/>
      <c r="K1092" s="314"/>
      <c r="L1092" s="356"/>
      <c r="M1092" s="314"/>
      <c r="N1092" s="315"/>
      <c r="O1092" s="316"/>
      <c r="P1092" s="315"/>
      <c r="Q1092" s="316"/>
      <c r="R1092" s="315">
        <v>1</v>
      </c>
      <c r="S1092" s="316">
        <v>11.111111111111111</v>
      </c>
      <c r="T1092" s="315"/>
      <c r="U1092" s="316"/>
      <c r="V1092" s="452"/>
      <c r="W1092" s="452"/>
      <c r="X1092" s="452"/>
      <c r="Y1092" s="452"/>
      <c r="Z1092" s="452"/>
      <c r="AA1092" s="452"/>
      <c r="AB1092" s="452"/>
      <c r="AC1092" s="452"/>
      <c r="AD1092" s="311"/>
    </row>
    <row r="1093" spans="1:30" ht="20.100000000000001" customHeight="1">
      <c r="A1093" s="311"/>
      <c r="B1093" s="311"/>
      <c r="C1093" s="452"/>
      <c r="D1093" s="311" t="s">
        <v>1991</v>
      </c>
      <c r="E1093" s="452"/>
      <c r="F1093" s="531">
        <v>2</v>
      </c>
      <c r="G1093" s="314">
        <v>100</v>
      </c>
      <c r="H1093" s="356">
        <v>1</v>
      </c>
      <c r="I1093" s="314">
        <v>33.333333333333336</v>
      </c>
      <c r="J1093" s="356"/>
      <c r="K1093" s="314"/>
      <c r="L1093" s="356">
        <v>3</v>
      </c>
      <c r="M1093" s="314">
        <v>75</v>
      </c>
      <c r="N1093" s="315"/>
      <c r="O1093" s="316"/>
      <c r="P1093" s="315">
        <v>4</v>
      </c>
      <c r="Q1093" s="316">
        <v>80</v>
      </c>
      <c r="R1093" s="315">
        <v>5</v>
      </c>
      <c r="S1093" s="316">
        <v>55.555555555555557</v>
      </c>
      <c r="T1093" s="315"/>
      <c r="U1093" s="316"/>
      <c r="V1093" s="452"/>
      <c r="W1093" s="452"/>
      <c r="X1093" s="452"/>
      <c r="Y1093" s="452"/>
      <c r="Z1093" s="452"/>
      <c r="AA1093" s="452"/>
      <c r="AB1093" s="452"/>
      <c r="AC1093" s="452"/>
      <c r="AD1093" s="311"/>
    </row>
    <row r="1094" spans="1:30" ht="20.100000000000001" customHeight="1">
      <c r="A1094" s="311"/>
      <c r="B1094" s="311"/>
      <c r="C1094" s="452"/>
      <c r="D1094" s="311" t="s">
        <v>8362</v>
      </c>
      <c r="E1094" s="452"/>
      <c r="F1094" s="531"/>
      <c r="G1094" s="314"/>
      <c r="H1094" s="356"/>
      <c r="I1094" s="314"/>
      <c r="J1094" s="356"/>
      <c r="K1094" s="314"/>
      <c r="L1094" s="356"/>
      <c r="M1094" s="314"/>
      <c r="N1094" s="315"/>
      <c r="O1094" s="316"/>
      <c r="P1094" s="315"/>
      <c r="Q1094" s="316"/>
      <c r="R1094" s="315"/>
      <c r="S1094" s="316"/>
      <c r="T1094" s="315"/>
      <c r="U1094" s="316"/>
      <c r="V1094" s="452"/>
      <c r="W1094" s="452"/>
      <c r="X1094" s="452"/>
      <c r="Y1094" s="452"/>
      <c r="Z1094" s="452"/>
      <c r="AA1094" s="452"/>
      <c r="AB1094" s="452"/>
      <c r="AC1094" s="452"/>
      <c r="AD1094" s="311"/>
    </row>
    <row r="1095" spans="1:30" ht="20.100000000000001" customHeight="1">
      <c r="A1095" s="311"/>
      <c r="B1095" s="311"/>
      <c r="C1095" s="452"/>
      <c r="D1095" s="311" t="s">
        <v>8165</v>
      </c>
      <c r="E1095" s="452"/>
      <c r="F1095" s="531"/>
      <c r="G1095" s="314"/>
      <c r="H1095" s="356"/>
      <c r="I1095" s="314"/>
      <c r="J1095" s="356"/>
      <c r="K1095" s="314"/>
      <c r="L1095" s="356"/>
      <c r="M1095" s="314"/>
      <c r="N1095" s="315"/>
      <c r="O1095" s="316"/>
      <c r="P1095" s="315"/>
      <c r="Q1095" s="316"/>
      <c r="R1095" s="315"/>
      <c r="S1095" s="316"/>
      <c r="T1095" s="315"/>
      <c r="U1095" s="316"/>
      <c r="V1095" s="452"/>
      <c r="W1095" s="452"/>
      <c r="X1095" s="452"/>
      <c r="Y1095" s="452"/>
      <c r="Z1095" s="452"/>
      <c r="AA1095" s="452"/>
      <c r="AB1095" s="452"/>
      <c r="AC1095" s="452"/>
      <c r="AD1095" s="311"/>
    </row>
    <row r="1096" spans="1:30" ht="20.100000000000001" customHeight="1">
      <c r="A1096" s="311"/>
      <c r="B1096" s="311"/>
      <c r="C1096" s="452"/>
      <c r="D1096" s="311" t="s">
        <v>3777</v>
      </c>
      <c r="E1096" s="452"/>
      <c r="F1096" s="531"/>
      <c r="G1096" s="314"/>
      <c r="H1096" s="356"/>
      <c r="I1096" s="314"/>
      <c r="J1096" s="356"/>
      <c r="K1096" s="314"/>
      <c r="L1096" s="356"/>
      <c r="M1096" s="314"/>
      <c r="N1096" s="315"/>
      <c r="O1096" s="316"/>
      <c r="P1096" s="315"/>
      <c r="Q1096" s="316"/>
      <c r="R1096" s="315"/>
      <c r="S1096" s="316"/>
      <c r="T1096" s="315"/>
      <c r="U1096" s="316"/>
      <c r="V1096" s="452"/>
      <c r="W1096" s="452"/>
      <c r="X1096" s="452"/>
      <c r="Y1096" s="452"/>
      <c r="Z1096" s="452"/>
      <c r="AA1096" s="452"/>
      <c r="AB1096" s="452"/>
      <c r="AC1096" s="452"/>
      <c r="AD1096" s="311"/>
    </row>
    <row r="1097" spans="1:30" ht="20.100000000000001" customHeight="1">
      <c r="A1097" s="374" t="s">
        <v>4298</v>
      </c>
      <c r="B1097" s="374" t="s">
        <v>52</v>
      </c>
      <c r="C1097" s="358" t="s">
        <v>4351</v>
      </c>
      <c r="D1097" s="374" t="s">
        <v>1951</v>
      </c>
      <c r="E1097" s="497"/>
      <c r="F1097" s="443"/>
      <c r="G1097" s="444"/>
      <c r="H1097" s="443">
        <v>2</v>
      </c>
      <c r="I1097" s="444">
        <v>66.666666666666671</v>
      </c>
      <c r="J1097" s="443"/>
      <c r="K1097" s="444"/>
      <c r="L1097" s="443">
        <v>2</v>
      </c>
      <c r="M1097" s="444">
        <v>50</v>
      </c>
      <c r="N1097" s="471"/>
      <c r="O1097" s="465"/>
      <c r="P1097" s="471">
        <v>4</v>
      </c>
      <c r="Q1097" s="465">
        <v>80</v>
      </c>
      <c r="R1097" s="471">
        <v>4</v>
      </c>
      <c r="S1097" s="465">
        <v>44.444444444444443</v>
      </c>
      <c r="T1097" s="471"/>
      <c r="U1097" s="465"/>
      <c r="V1097" s="358" t="s">
        <v>7010</v>
      </c>
      <c r="W1097" s="358" t="s">
        <v>7010</v>
      </c>
      <c r="X1097" s="358" t="s">
        <v>7010</v>
      </c>
      <c r="Y1097" s="358" t="s">
        <v>7010</v>
      </c>
      <c r="Z1097" s="358" t="s">
        <v>7010</v>
      </c>
      <c r="AA1097" s="358" t="s">
        <v>7010</v>
      </c>
      <c r="AB1097" s="358" t="s">
        <v>7010</v>
      </c>
      <c r="AC1097" s="358"/>
      <c r="AD1097" s="374"/>
    </row>
    <row r="1098" spans="1:30" ht="20.100000000000001" customHeight="1">
      <c r="A1098" s="311"/>
      <c r="B1098" s="311"/>
      <c r="C1098" s="452"/>
      <c r="D1098" s="311" t="s">
        <v>1952</v>
      </c>
      <c r="E1098" s="452"/>
      <c r="F1098" s="531"/>
      <c r="G1098" s="314"/>
      <c r="H1098" s="356"/>
      <c r="I1098" s="314"/>
      <c r="J1098" s="356">
        <v>1</v>
      </c>
      <c r="K1098" s="314">
        <v>100</v>
      </c>
      <c r="L1098" s="356"/>
      <c r="M1098" s="314"/>
      <c r="N1098" s="315"/>
      <c r="O1098" s="316"/>
      <c r="P1098" s="315">
        <v>1</v>
      </c>
      <c r="Q1098" s="316">
        <v>20</v>
      </c>
      <c r="R1098" s="315">
        <v>4</v>
      </c>
      <c r="S1098" s="316">
        <v>44.444444444444443</v>
      </c>
      <c r="T1098" s="315"/>
      <c r="U1098" s="316"/>
      <c r="V1098" s="452"/>
      <c r="W1098" s="452"/>
      <c r="X1098" s="452"/>
      <c r="Y1098" s="452"/>
      <c r="Z1098" s="452"/>
      <c r="AA1098" s="452"/>
      <c r="AB1098" s="452"/>
      <c r="AC1098" s="452"/>
      <c r="AD1098" s="311"/>
    </row>
    <row r="1099" spans="1:30" ht="20.100000000000001" customHeight="1">
      <c r="A1099" s="311"/>
      <c r="B1099" s="311"/>
      <c r="C1099" s="452"/>
      <c r="D1099" s="311" t="s">
        <v>1953</v>
      </c>
      <c r="E1099" s="452"/>
      <c r="F1099" s="531">
        <v>1</v>
      </c>
      <c r="G1099" s="314">
        <v>50</v>
      </c>
      <c r="H1099" s="356">
        <v>1</v>
      </c>
      <c r="I1099" s="314">
        <v>33.333333333333336</v>
      </c>
      <c r="J1099" s="356"/>
      <c r="K1099" s="314"/>
      <c r="L1099" s="356">
        <v>2</v>
      </c>
      <c r="M1099" s="314">
        <v>50</v>
      </c>
      <c r="N1099" s="315"/>
      <c r="O1099" s="316"/>
      <c r="P1099" s="315"/>
      <c r="Q1099" s="316"/>
      <c r="R1099" s="315"/>
      <c r="S1099" s="316"/>
      <c r="T1099" s="315"/>
      <c r="U1099" s="316"/>
      <c r="V1099" s="452"/>
      <c r="W1099" s="452"/>
      <c r="X1099" s="452"/>
      <c r="Y1099" s="452"/>
      <c r="Z1099" s="452"/>
      <c r="AA1099" s="452"/>
      <c r="AB1099" s="452"/>
      <c r="AC1099" s="452"/>
      <c r="AD1099" s="311"/>
    </row>
    <row r="1100" spans="1:30" ht="20.100000000000001" customHeight="1">
      <c r="A1100" s="311"/>
      <c r="B1100" s="311"/>
      <c r="C1100" s="452"/>
      <c r="D1100" s="311" t="s">
        <v>1691</v>
      </c>
      <c r="E1100" s="452"/>
      <c r="F1100" s="531"/>
      <c r="G1100" s="314"/>
      <c r="H1100" s="356"/>
      <c r="I1100" s="314"/>
      <c r="J1100" s="356"/>
      <c r="K1100" s="314"/>
      <c r="L1100" s="356"/>
      <c r="M1100" s="314"/>
      <c r="N1100" s="315"/>
      <c r="O1100" s="316"/>
      <c r="P1100" s="315"/>
      <c r="Q1100" s="316"/>
      <c r="R1100" s="315"/>
      <c r="S1100" s="316"/>
      <c r="T1100" s="315"/>
      <c r="U1100" s="316"/>
      <c r="V1100" s="452"/>
      <c r="W1100" s="452"/>
      <c r="X1100" s="452"/>
      <c r="Y1100" s="452"/>
      <c r="Z1100" s="452"/>
      <c r="AA1100" s="452"/>
      <c r="AB1100" s="452"/>
      <c r="AC1100" s="452"/>
      <c r="AD1100" s="311"/>
    </row>
    <row r="1101" spans="1:30" ht="20.100000000000001" customHeight="1">
      <c r="A1101" s="311"/>
      <c r="B1101" s="311"/>
      <c r="C1101" s="452"/>
      <c r="D1101" s="311" t="s">
        <v>1885</v>
      </c>
      <c r="E1101" s="452"/>
      <c r="F1101" s="531">
        <v>1</v>
      </c>
      <c r="G1101" s="314">
        <v>50</v>
      </c>
      <c r="H1101" s="356"/>
      <c r="I1101" s="314"/>
      <c r="J1101" s="356"/>
      <c r="K1101" s="314"/>
      <c r="L1101" s="356"/>
      <c r="M1101" s="314"/>
      <c r="N1101" s="315"/>
      <c r="O1101" s="316"/>
      <c r="P1101" s="315"/>
      <c r="Q1101" s="316"/>
      <c r="R1101" s="315">
        <v>1</v>
      </c>
      <c r="S1101" s="316">
        <v>11.111111111111111</v>
      </c>
      <c r="T1101" s="315"/>
      <c r="U1101" s="316"/>
      <c r="V1101" s="452"/>
      <c r="W1101" s="452"/>
      <c r="X1101" s="452"/>
      <c r="Y1101" s="452"/>
      <c r="Z1101" s="452"/>
      <c r="AA1101" s="452"/>
      <c r="AB1101" s="452"/>
      <c r="AC1101" s="452"/>
      <c r="AD1101" s="311"/>
    </row>
    <row r="1102" spans="1:30" ht="20.100000000000001" customHeight="1">
      <c r="A1102" s="374" t="s">
        <v>4299</v>
      </c>
      <c r="B1102" s="374" t="s">
        <v>53</v>
      </c>
      <c r="C1102" s="358" t="s">
        <v>4352</v>
      </c>
      <c r="D1102" s="374"/>
      <c r="E1102" s="358"/>
      <c r="F1102" s="443">
        <v>1</v>
      </c>
      <c r="G1102" s="444">
        <v>100</v>
      </c>
      <c r="H1102" s="443"/>
      <c r="I1102" s="444"/>
      <c r="J1102" s="443"/>
      <c r="K1102" s="444"/>
      <c r="L1102" s="443"/>
      <c r="M1102" s="444"/>
      <c r="N1102" s="471"/>
      <c r="O1102" s="465"/>
      <c r="P1102" s="471"/>
      <c r="Q1102" s="465"/>
      <c r="R1102" s="471">
        <v>1</v>
      </c>
      <c r="S1102" s="465">
        <v>100</v>
      </c>
      <c r="T1102" s="471"/>
      <c r="U1102" s="465"/>
      <c r="V1102" s="358" t="s">
        <v>7010</v>
      </c>
      <c r="W1102" s="358" t="s">
        <v>7010</v>
      </c>
      <c r="X1102" s="358" t="s">
        <v>7010</v>
      </c>
      <c r="Y1102" s="358" t="s">
        <v>7010</v>
      </c>
      <c r="Z1102" s="358" t="s">
        <v>7010</v>
      </c>
      <c r="AA1102" s="358" t="s">
        <v>7010</v>
      </c>
      <c r="AB1102" s="358" t="s">
        <v>7010</v>
      </c>
      <c r="AC1102" s="358"/>
      <c r="AD1102" s="374"/>
    </row>
    <row r="1103" spans="1:30" ht="20.100000000000001" customHeight="1">
      <c r="A1103" s="374" t="s">
        <v>4300</v>
      </c>
      <c r="B1103" s="374" t="s">
        <v>54</v>
      </c>
      <c r="C1103" s="358" t="s">
        <v>4351</v>
      </c>
      <c r="D1103" s="374"/>
      <c r="E1103" s="497"/>
      <c r="F1103" s="443">
        <v>2</v>
      </c>
      <c r="G1103" s="444">
        <v>100</v>
      </c>
      <c r="H1103" s="443">
        <v>3</v>
      </c>
      <c r="I1103" s="444">
        <v>100</v>
      </c>
      <c r="J1103" s="443">
        <v>1</v>
      </c>
      <c r="K1103" s="444">
        <v>100</v>
      </c>
      <c r="L1103" s="443">
        <v>4</v>
      </c>
      <c r="M1103" s="444">
        <v>100</v>
      </c>
      <c r="N1103" s="471"/>
      <c r="O1103" s="465"/>
      <c r="P1103" s="471">
        <v>5</v>
      </c>
      <c r="Q1103" s="465">
        <v>100</v>
      </c>
      <c r="R1103" s="471"/>
      <c r="S1103" s="465"/>
      <c r="T1103" s="471"/>
      <c r="U1103" s="465"/>
      <c r="V1103" s="358" t="s">
        <v>7010</v>
      </c>
      <c r="W1103" s="358" t="s">
        <v>7010</v>
      </c>
      <c r="X1103" s="358" t="s">
        <v>7010</v>
      </c>
      <c r="Y1103" s="358" t="s">
        <v>7010</v>
      </c>
      <c r="Z1103" s="358" t="s">
        <v>7010</v>
      </c>
      <c r="AA1103" s="358" t="s">
        <v>7010</v>
      </c>
      <c r="AB1103" s="358"/>
      <c r="AC1103" s="358"/>
      <c r="AD1103" s="374"/>
    </row>
    <row r="1104" spans="1:30" ht="20.100000000000001" customHeight="1">
      <c r="A1104" s="374" t="s">
        <v>4301</v>
      </c>
      <c r="B1104" s="374" t="s">
        <v>55</v>
      </c>
      <c r="C1104" s="358" t="s">
        <v>4353</v>
      </c>
      <c r="D1104" s="374"/>
      <c r="E1104" s="358"/>
      <c r="F1104" s="443"/>
      <c r="G1104" s="444"/>
      <c r="H1104" s="443"/>
      <c r="I1104" s="444"/>
      <c r="J1104" s="443"/>
      <c r="K1104" s="444"/>
      <c r="L1104" s="443"/>
      <c r="M1104" s="444"/>
      <c r="N1104" s="471">
        <v>1</v>
      </c>
      <c r="O1104" s="465">
        <v>100</v>
      </c>
      <c r="P1104" s="471">
        <v>1</v>
      </c>
      <c r="Q1104" s="465">
        <v>100</v>
      </c>
      <c r="R1104" s="471">
        <v>3</v>
      </c>
      <c r="S1104" s="465">
        <v>100</v>
      </c>
      <c r="T1104" s="471"/>
      <c r="U1104" s="465"/>
      <c r="V1104" s="358" t="s">
        <v>7010</v>
      </c>
      <c r="W1104" s="358" t="s">
        <v>7010</v>
      </c>
      <c r="X1104" s="358" t="s">
        <v>7010</v>
      </c>
      <c r="Y1104" s="358" t="s">
        <v>7010</v>
      </c>
      <c r="Z1104" s="358" t="s">
        <v>7010</v>
      </c>
      <c r="AA1104" s="358" t="s">
        <v>7010</v>
      </c>
      <c r="AB1104" s="358" t="s">
        <v>7010</v>
      </c>
      <c r="AC1104" s="358"/>
      <c r="AD1104" s="374"/>
    </row>
    <row r="1105" spans="1:30" ht="20.100000000000001" customHeight="1">
      <c r="A1105" s="374" t="s">
        <v>4302</v>
      </c>
      <c r="B1105" s="374" t="s">
        <v>56</v>
      </c>
      <c r="C1105" s="358" t="s">
        <v>4353</v>
      </c>
      <c r="D1105" s="374" t="s">
        <v>1974</v>
      </c>
      <c r="E1105" s="497" t="s">
        <v>7646</v>
      </c>
      <c r="F1105" s="443"/>
      <c r="G1105" s="444"/>
      <c r="H1105" s="443"/>
      <c r="I1105" s="444"/>
      <c r="J1105" s="443"/>
      <c r="K1105" s="444"/>
      <c r="L1105" s="443"/>
      <c r="M1105" s="444"/>
      <c r="N1105" s="471"/>
      <c r="O1105" s="465"/>
      <c r="P1105" s="471"/>
      <c r="Q1105" s="465"/>
      <c r="R1105" s="471">
        <v>1</v>
      </c>
      <c r="S1105" s="465">
        <v>33.333333333333336</v>
      </c>
      <c r="T1105" s="471"/>
      <c r="U1105" s="465"/>
      <c r="V1105" s="358" t="s">
        <v>7010</v>
      </c>
      <c r="W1105" s="358" t="s">
        <v>7010</v>
      </c>
      <c r="X1105" s="358" t="s">
        <v>7010</v>
      </c>
      <c r="Y1105" s="358" t="s">
        <v>7010</v>
      </c>
      <c r="Z1105" s="358" t="s">
        <v>7010</v>
      </c>
      <c r="AA1105" s="358" t="s">
        <v>7010</v>
      </c>
      <c r="AB1105" s="358" t="s">
        <v>7010</v>
      </c>
      <c r="AC1105" s="358"/>
      <c r="AD1105" s="374"/>
    </row>
    <row r="1106" spans="1:30" ht="20.100000000000001" customHeight="1">
      <c r="A1106" s="311"/>
      <c r="B1106" s="311"/>
      <c r="C1106" s="452"/>
      <c r="D1106" s="311" t="s">
        <v>1975</v>
      </c>
      <c r="E1106" s="452"/>
      <c r="F1106" s="531"/>
      <c r="G1106" s="314"/>
      <c r="H1106" s="356"/>
      <c r="I1106" s="314"/>
      <c r="J1106" s="356"/>
      <c r="K1106" s="314"/>
      <c r="L1106" s="356"/>
      <c r="M1106" s="314"/>
      <c r="N1106" s="315"/>
      <c r="O1106" s="316"/>
      <c r="P1106" s="315"/>
      <c r="Q1106" s="316"/>
      <c r="R1106" s="315"/>
      <c r="S1106" s="316"/>
      <c r="T1106" s="315"/>
      <c r="U1106" s="316"/>
      <c r="V1106" s="316"/>
      <c r="W1106" s="452"/>
      <c r="X1106" s="452"/>
      <c r="Y1106" s="452"/>
      <c r="Z1106" s="452"/>
      <c r="AA1106" s="452"/>
      <c r="AB1106" s="452"/>
      <c r="AC1106" s="452"/>
      <c r="AD1106" s="311"/>
    </row>
    <row r="1107" spans="1:30" ht="20.100000000000001" customHeight="1">
      <c r="A1107" s="311"/>
      <c r="B1107" s="311"/>
      <c r="C1107" s="452"/>
      <c r="D1107" s="311" t="s">
        <v>1976</v>
      </c>
      <c r="E1107" s="452"/>
      <c r="F1107" s="531"/>
      <c r="G1107" s="314"/>
      <c r="H1107" s="356"/>
      <c r="I1107" s="314"/>
      <c r="J1107" s="356"/>
      <c r="K1107" s="314"/>
      <c r="L1107" s="356"/>
      <c r="M1107" s="314"/>
      <c r="N1107" s="315"/>
      <c r="O1107" s="316"/>
      <c r="P1107" s="315"/>
      <c r="Q1107" s="316"/>
      <c r="R1107" s="315"/>
      <c r="S1107" s="316"/>
      <c r="T1107" s="315"/>
      <c r="U1107" s="316"/>
      <c r="V1107" s="316"/>
      <c r="W1107" s="452"/>
      <c r="X1107" s="452"/>
      <c r="Y1107" s="452"/>
      <c r="Z1107" s="452"/>
      <c r="AA1107" s="452"/>
      <c r="AB1107" s="452"/>
      <c r="AC1107" s="452"/>
      <c r="AD1107" s="311"/>
    </row>
    <row r="1108" spans="1:30" ht="20.100000000000001" customHeight="1">
      <c r="A1108" s="311"/>
      <c r="B1108" s="311"/>
      <c r="C1108" s="452"/>
      <c r="D1108" s="311" t="s">
        <v>1977</v>
      </c>
      <c r="E1108" s="452"/>
      <c r="F1108" s="531"/>
      <c r="G1108" s="314"/>
      <c r="H1108" s="356"/>
      <c r="I1108" s="314"/>
      <c r="J1108" s="356"/>
      <c r="K1108" s="314"/>
      <c r="L1108" s="356"/>
      <c r="M1108" s="314"/>
      <c r="N1108" s="315"/>
      <c r="O1108" s="316"/>
      <c r="P1108" s="315"/>
      <c r="Q1108" s="316"/>
      <c r="R1108" s="315"/>
      <c r="S1108" s="316"/>
      <c r="T1108" s="315"/>
      <c r="U1108" s="316"/>
      <c r="V1108" s="316"/>
      <c r="W1108" s="452"/>
      <c r="X1108" s="452"/>
      <c r="Y1108" s="452"/>
      <c r="Z1108" s="452"/>
      <c r="AA1108" s="452"/>
      <c r="AB1108" s="452"/>
      <c r="AC1108" s="452"/>
      <c r="AD1108" s="311"/>
    </row>
    <row r="1109" spans="1:30" ht="20.100000000000001" customHeight="1">
      <c r="A1109" s="311"/>
      <c r="B1109" s="311"/>
      <c r="C1109" s="452"/>
      <c r="D1109" s="311" t="s">
        <v>1978</v>
      </c>
      <c r="E1109" s="452"/>
      <c r="F1109" s="531"/>
      <c r="G1109" s="314"/>
      <c r="H1109" s="356"/>
      <c r="I1109" s="314"/>
      <c r="J1109" s="356"/>
      <c r="K1109" s="314"/>
      <c r="L1109" s="356"/>
      <c r="M1109" s="314"/>
      <c r="N1109" s="315"/>
      <c r="O1109" s="316"/>
      <c r="P1109" s="315"/>
      <c r="Q1109" s="316"/>
      <c r="R1109" s="315"/>
      <c r="S1109" s="316"/>
      <c r="T1109" s="315"/>
      <c r="U1109" s="316"/>
      <c r="V1109" s="316"/>
      <c r="W1109" s="452"/>
      <c r="X1109" s="452"/>
      <c r="Y1109" s="452"/>
      <c r="Z1109" s="452"/>
      <c r="AA1109" s="452"/>
      <c r="AB1109" s="452"/>
      <c r="AC1109" s="452"/>
      <c r="AD1109" s="311"/>
    </row>
    <row r="1110" spans="1:30" ht="20.100000000000001" customHeight="1">
      <c r="A1110" s="311"/>
      <c r="B1110" s="311"/>
      <c r="C1110" s="452"/>
      <c r="D1110" s="311" t="s">
        <v>1979</v>
      </c>
      <c r="E1110" s="452"/>
      <c r="F1110" s="531"/>
      <c r="G1110" s="314"/>
      <c r="H1110" s="356"/>
      <c r="I1110" s="314"/>
      <c r="J1110" s="356"/>
      <c r="K1110" s="314"/>
      <c r="L1110" s="356"/>
      <c r="M1110" s="314"/>
      <c r="N1110" s="315"/>
      <c r="O1110" s="316"/>
      <c r="P1110" s="315"/>
      <c r="Q1110" s="316"/>
      <c r="R1110" s="315"/>
      <c r="S1110" s="316"/>
      <c r="T1110" s="315"/>
      <c r="U1110" s="316"/>
      <c r="V1110" s="316"/>
      <c r="W1110" s="452"/>
      <c r="X1110" s="452"/>
      <c r="Y1110" s="452"/>
      <c r="Z1110" s="452"/>
      <c r="AA1110" s="452"/>
      <c r="AB1110" s="452"/>
      <c r="AC1110" s="452"/>
      <c r="AD1110" s="311"/>
    </row>
    <row r="1111" spans="1:30" ht="20.100000000000001" customHeight="1">
      <c r="A1111" s="311"/>
      <c r="B1111" s="311"/>
      <c r="C1111" s="452"/>
      <c r="D1111" s="311" t="s">
        <v>1980</v>
      </c>
      <c r="E1111" s="452"/>
      <c r="F1111" s="531"/>
      <c r="G1111" s="314"/>
      <c r="H1111" s="356"/>
      <c r="I1111" s="314"/>
      <c r="J1111" s="356"/>
      <c r="K1111" s="314"/>
      <c r="L1111" s="356"/>
      <c r="M1111" s="314"/>
      <c r="N1111" s="315">
        <v>1</v>
      </c>
      <c r="O1111" s="316">
        <v>100</v>
      </c>
      <c r="P1111" s="315"/>
      <c r="Q1111" s="316"/>
      <c r="R1111" s="315">
        <v>1</v>
      </c>
      <c r="S1111" s="316">
        <v>33.333333333333336</v>
      </c>
      <c r="T1111" s="315"/>
      <c r="U1111" s="316"/>
      <c r="V1111" s="316"/>
      <c r="W1111" s="452"/>
      <c r="X1111" s="452"/>
      <c r="Y1111" s="452"/>
      <c r="Z1111" s="452"/>
      <c r="AA1111" s="452"/>
      <c r="AB1111" s="452"/>
      <c r="AC1111" s="452"/>
      <c r="AD1111" s="311"/>
    </row>
    <row r="1112" spans="1:30" ht="20.100000000000001" customHeight="1">
      <c r="A1112" s="311"/>
      <c r="B1112" s="311"/>
      <c r="C1112" s="452"/>
      <c r="D1112" s="311" t="s">
        <v>1981</v>
      </c>
      <c r="E1112" s="452"/>
      <c r="F1112" s="531"/>
      <c r="G1112" s="314"/>
      <c r="H1112" s="356"/>
      <c r="I1112" s="314"/>
      <c r="J1112" s="356"/>
      <c r="K1112" s="314"/>
      <c r="L1112" s="356"/>
      <c r="M1112" s="314"/>
      <c r="N1112" s="315"/>
      <c r="O1112" s="316"/>
      <c r="P1112" s="315"/>
      <c r="Q1112" s="316"/>
      <c r="R1112" s="315"/>
      <c r="S1112" s="316"/>
      <c r="T1112" s="315"/>
      <c r="U1112" s="316"/>
      <c r="V1112" s="316"/>
      <c r="W1112" s="452"/>
      <c r="X1112" s="452"/>
      <c r="Y1112" s="452"/>
      <c r="Z1112" s="452"/>
      <c r="AA1112" s="452"/>
      <c r="AB1112" s="452"/>
      <c r="AC1112" s="452"/>
      <c r="AD1112" s="311"/>
    </row>
    <row r="1113" spans="1:30" ht="20.100000000000001" customHeight="1">
      <c r="A1113" s="311"/>
      <c r="B1113" s="311"/>
      <c r="C1113" s="452"/>
      <c r="D1113" s="311" t="s">
        <v>1982</v>
      </c>
      <c r="E1113" s="452"/>
      <c r="F1113" s="531"/>
      <c r="G1113" s="314"/>
      <c r="H1113" s="356"/>
      <c r="I1113" s="314"/>
      <c r="J1113" s="356"/>
      <c r="K1113" s="314"/>
      <c r="L1113" s="356"/>
      <c r="M1113" s="314"/>
      <c r="N1113" s="315"/>
      <c r="O1113" s="316"/>
      <c r="P1113" s="315"/>
      <c r="Q1113" s="316"/>
      <c r="R1113" s="315"/>
      <c r="S1113" s="316"/>
      <c r="T1113" s="315"/>
      <c r="U1113" s="316"/>
      <c r="V1113" s="316"/>
      <c r="W1113" s="452"/>
      <c r="X1113" s="452"/>
      <c r="Y1113" s="452"/>
      <c r="Z1113" s="452"/>
      <c r="AA1113" s="452"/>
      <c r="AB1113" s="452"/>
      <c r="AC1113" s="452"/>
      <c r="AD1113" s="311"/>
    </row>
    <row r="1114" spans="1:30" ht="20.100000000000001" customHeight="1">
      <c r="A1114" s="311"/>
      <c r="B1114" s="311"/>
      <c r="C1114" s="452"/>
      <c r="D1114" s="311" t="s">
        <v>7342</v>
      </c>
      <c r="E1114" s="452"/>
      <c r="F1114" s="531"/>
      <c r="G1114" s="314"/>
      <c r="H1114" s="356"/>
      <c r="I1114" s="314"/>
      <c r="J1114" s="356"/>
      <c r="K1114" s="314"/>
      <c r="L1114" s="356"/>
      <c r="M1114" s="314"/>
      <c r="N1114" s="315"/>
      <c r="O1114" s="316"/>
      <c r="P1114" s="315"/>
      <c r="Q1114" s="316"/>
      <c r="R1114" s="315"/>
      <c r="S1114" s="316"/>
      <c r="T1114" s="315"/>
      <c r="U1114" s="316"/>
      <c r="V1114" s="316"/>
      <c r="W1114" s="452"/>
      <c r="X1114" s="452"/>
      <c r="Y1114" s="452"/>
      <c r="Z1114" s="452"/>
      <c r="AA1114" s="452"/>
      <c r="AB1114" s="452"/>
      <c r="AC1114" s="452"/>
      <c r="AD1114" s="311"/>
    </row>
    <row r="1115" spans="1:30" ht="20.100000000000001" customHeight="1">
      <c r="A1115" s="311"/>
      <c r="B1115" s="311"/>
      <c r="C1115" s="452"/>
      <c r="D1115" s="311" t="s">
        <v>4796</v>
      </c>
      <c r="E1115" s="452"/>
      <c r="F1115" s="531"/>
      <c r="G1115" s="314"/>
      <c r="H1115" s="356"/>
      <c r="I1115" s="314"/>
      <c r="J1115" s="356"/>
      <c r="K1115" s="314"/>
      <c r="L1115" s="356"/>
      <c r="M1115" s="314"/>
      <c r="N1115" s="315"/>
      <c r="O1115" s="316"/>
      <c r="P1115" s="315"/>
      <c r="Q1115" s="316"/>
      <c r="R1115" s="315"/>
      <c r="S1115" s="316"/>
      <c r="T1115" s="315"/>
      <c r="U1115" s="316"/>
      <c r="V1115" s="316"/>
      <c r="W1115" s="452"/>
      <c r="X1115" s="452"/>
      <c r="Y1115" s="452"/>
      <c r="Z1115" s="452"/>
      <c r="AA1115" s="452"/>
      <c r="AB1115" s="452"/>
      <c r="AC1115" s="452"/>
      <c r="AD1115" s="311"/>
    </row>
    <row r="1116" spans="1:30" ht="20.100000000000001" customHeight="1">
      <c r="A1116" s="311"/>
      <c r="B1116" s="311"/>
      <c r="C1116" s="452"/>
      <c r="D1116" s="311" t="s">
        <v>3102</v>
      </c>
      <c r="E1116" s="452"/>
      <c r="F1116" s="531"/>
      <c r="G1116" s="314"/>
      <c r="H1116" s="356"/>
      <c r="I1116" s="314"/>
      <c r="J1116" s="356"/>
      <c r="K1116" s="314"/>
      <c r="L1116" s="356"/>
      <c r="M1116" s="314"/>
      <c r="N1116" s="315"/>
      <c r="O1116" s="316"/>
      <c r="P1116" s="315"/>
      <c r="Q1116" s="316"/>
      <c r="R1116" s="315">
        <v>1</v>
      </c>
      <c r="S1116" s="316">
        <v>33.333333333333336</v>
      </c>
      <c r="T1116" s="315"/>
      <c r="U1116" s="316"/>
      <c r="V1116" s="316"/>
      <c r="W1116" s="452"/>
      <c r="X1116" s="452"/>
      <c r="Y1116" s="452"/>
      <c r="Z1116" s="452"/>
      <c r="AA1116" s="452"/>
      <c r="AB1116" s="452"/>
      <c r="AC1116" s="452"/>
      <c r="AD1116" s="311"/>
    </row>
    <row r="1117" spans="1:30" ht="20.100000000000001" customHeight="1">
      <c r="A1117" s="311"/>
      <c r="B1117" s="311"/>
      <c r="C1117" s="452"/>
      <c r="D1117" s="311" t="s">
        <v>4795</v>
      </c>
      <c r="E1117" s="452"/>
      <c r="F1117" s="531"/>
      <c r="G1117" s="314"/>
      <c r="H1117" s="356"/>
      <c r="I1117" s="314"/>
      <c r="J1117" s="356"/>
      <c r="K1117" s="314"/>
      <c r="L1117" s="356"/>
      <c r="M1117" s="314"/>
      <c r="N1117" s="315"/>
      <c r="O1117" s="316"/>
      <c r="P1117" s="315"/>
      <c r="Q1117" s="316"/>
      <c r="R1117" s="315"/>
      <c r="S1117" s="316"/>
      <c r="T1117" s="315"/>
      <c r="U1117" s="316"/>
      <c r="V1117" s="316"/>
      <c r="W1117" s="452"/>
      <c r="X1117" s="452"/>
      <c r="Y1117" s="452"/>
      <c r="Z1117" s="452"/>
      <c r="AA1117" s="452"/>
      <c r="AB1117" s="452"/>
      <c r="AC1117" s="452"/>
      <c r="AD1117" s="311"/>
    </row>
    <row r="1118" spans="1:30" ht="20.100000000000001" customHeight="1">
      <c r="A1118" s="311"/>
      <c r="B1118" s="311"/>
      <c r="C1118" s="452"/>
      <c r="D1118" s="311" t="s">
        <v>7343</v>
      </c>
      <c r="E1118" s="452"/>
      <c r="F1118" s="531"/>
      <c r="G1118" s="314"/>
      <c r="H1118" s="356"/>
      <c r="I1118" s="314"/>
      <c r="J1118" s="356"/>
      <c r="K1118" s="314"/>
      <c r="L1118" s="356"/>
      <c r="M1118" s="314"/>
      <c r="N1118" s="315"/>
      <c r="O1118" s="316"/>
      <c r="P1118" s="315"/>
      <c r="Q1118" s="316"/>
      <c r="R1118" s="315"/>
      <c r="S1118" s="316"/>
      <c r="T1118" s="315"/>
      <c r="U1118" s="316"/>
      <c r="V1118" s="316"/>
      <c r="W1118" s="452"/>
      <c r="X1118" s="452"/>
      <c r="Y1118" s="452"/>
      <c r="Z1118" s="452"/>
      <c r="AA1118" s="452"/>
      <c r="AB1118" s="452"/>
      <c r="AC1118" s="452"/>
      <c r="AD1118" s="311"/>
    </row>
    <row r="1119" spans="1:30" ht="20.100000000000001" customHeight="1">
      <c r="A1119" s="311"/>
      <c r="B1119" s="311"/>
      <c r="C1119" s="452"/>
      <c r="D1119" s="311" t="s">
        <v>7344</v>
      </c>
      <c r="E1119" s="452"/>
      <c r="F1119" s="531"/>
      <c r="G1119" s="314"/>
      <c r="H1119" s="356"/>
      <c r="I1119" s="314"/>
      <c r="J1119" s="356"/>
      <c r="K1119" s="314"/>
      <c r="L1119" s="356"/>
      <c r="M1119" s="314"/>
      <c r="N1119" s="315"/>
      <c r="O1119" s="316"/>
      <c r="P1119" s="315"/>
      <c r="Q1119" s="316"/>
      <c r="R1119" s="315"/>
      <c r="S1119" s="316"/>
      <c r="T1119" s="315"/>
      <c r="U1119" s="316"/>
      <c r="V1119" s="316"/>
      <c r="W1119" s="452"/>
      <c r="X1119" s="452"/>
      <c r="Y1119" s="452"/>
      <c r="Z1119" s="452"/>
      <c r="AA1119" s="452"/>
      <c r="AB1119" s="452"/>
      <c r="AC1119" s="452"/>
      <c r="AD1119" s="311"/>
    </row>
    <row r="1120" spans="1:30" ht="20.100000000000001" customHeight="1">
      <c r="A1120" s="311"/>
      <c r="B1120" s="311"/>
      <c r="C1120" s="452"/>
      <c r="D1120" s="311" t="s">
        <v>7345</v>
      </c>
      <c r="E1120" s="452"/>
      <c r="F1120" s="531"/>
      <c r="G1120" s="314"/>
      <c r="H1120" s="356"/>
      <c r="I1120" s="314"/>
      <c r="J1120" s="356"/>
      <c r="K1120" s="314"/>
      <c r="L1120" s="356"/>
      <c r="M1120" s="314"/>
      <c r="N1120" s="315"/>
      <c r="O1120" s="316"/>
      <c r="P1120" s="315"/>
      <c r="Q1120" s="316"/>
      <c r="R1120" s="315"/>
      <c r="S1120" s="316"/>
      <c r="T1120" s="315"/>
      <c r="U1120" s="316"/>
      <c r="V1120" s="316"/>
      <c r="W1120" s="452"/>
      <c r="X1120" s="452"/>
      <c r="Y1120" s="452"/>
      <c r="Z1120" s="452"/>
      <c r="AA1120" s="452"/>
      <c r="AB1120" s="452"/>
      <c r="AC1120" s="452"/>
      <c r="AD1120" s="311"/>
    </row>
    <row r="1121" spans="1:30" ht="20.100000000000001" customHeight="1">
      <c r="A1121" s="311"/>
      <c r="B1121" s="311"/>
      <c r="C1121" s="452"/>
      <c r="D1121" s="311" t="s">
        <v>4794</v>
      </c>
      <c r="E1121" s="452"/>
      <c r="F1121" s="531"/>
      <c r="G1121" s="314"/>
      <c r="H1121" s="356"/>
      <c r="I1121" s="314"/>
      <c r="J1121" s="356"/>
      <c r="K1121" s="314"/>
      <c r="L1121" s="356"/>
      <c r="M1121" s="314"/>
      <c r="N1121" s="315"/>
      <c r="O1121" s="316"/>
      <c r="P1121" s="315"/>
      <c r="Q1121" s="316"/>
      <c r="R1121" s="315"/>
      <c r="S1121" s="316"/>
      <c r="T1121" s="315"/>
      <c r="U1121" s="316"/>
      <c r="V1121" s="316"/>
      <c r="W1121" s="452"/>
      <c r="X1121" s="452"/>
      <c r="Y1121" s="452"/>
      <c r="Z1121" s="452"/>
      <c r="AA1121" s="452"/>
      <c r="AB1121" s="452"/>
      <c r="AC1121" s="452"/>
      <c r="AD1121" s="311"/>
    </row>
    <row r="1122" spans="1:30" ht="20.100000000000001" customHeight="1">
      <c r="A1122" s="311"/>
      <c r="B1122" s="311"/>
      <c r="C1122" s="452"/>
      <c r="D1122" s="311" t="s">
        <v>4793</v>
      </c>
      <c r="E1122" s="452"/>
      <c r="F1122" s="531"/>
      <c r="G1122" s="314"/>
      <c r="H1122" s="356"/>
      <c r="I1122" s="314"/>
      <c r="J1122" s="356"/>
      <c r="K1122" s="314"/>
      <c r="L1122" s="356"/>
      <c r="M1122" s="314"/>
      <c r="N1122" s="315"/>
      <c r="O1122" s="316"/>
      <c r="P1122" s="315">
        <v>1</v>
      </c>
      <c r="Q1122" s="316">
        <v>100</v>
      </c>
      <c r="R1122" s="315"/>
      <c r="S1122" s="316"/>
      <c r="T1122" s="315"/>
      <c r="U1122" s="316"/>
      <c r="V1122" s="316"/>
      <c r="W1122" s="452"/>
      <c r="X1122" s="452"/>
      <c r="Y1122" s="452"/>
      <c r="Z1122" s="452"/>
      <c r="AA1122" s="452"/>
      <c r="AB1122" s="452"/>
      <c r="AC1122" s="452"/>
      <c r="AD1122" s="311"/>
    </row>
    <row r="1123" spans="1:30" ht="20.100000000000001" customHeight="1">
      <c r="A1123" s="311"/>
      <c r="B1123" s="311"/>
      <c r="C1123" s="452"/>
      <c r="D1123" s="311" t="s">
        <v>7346</v>
      </c>
      <c r="E1123" s="452"/>
      <c r="F1123" s="531"/>
      <c r="G1123" s="314"/>
      <c r="H1123" s="356"/>
      <c r="I1123" s="314"/>
      <c r="J1123" s="356"/>
      <c r="K1123" s="314"/>
      <c r="L1123" s="356"/>
      <c r="M1123" s="314"/>
      <c r="N1123" s="315"/>
      <c r="O1123" s="316"/>
      <c r="P1123" s="315"/>
      <c r="Q1123" s="316"/>
      <c r="R1123" s="315"/>
      <c r="S1123" s="316"/>
      <c r="T1123" s="315"/>
      <c r="U1123" s="316"/>
      <c r="V1123" s="316"/>
      <c r="W1123" s="452"/>
      <c r="X1123" s="452"/>
      <c r="Y1123" s="452"/>
      <c r="Z1123" s="452"/>
      <c r="AA1123" s="452"/>
      <c r="AB1123" s="452"/>
      <c r="AC1123" s="452"/>
      <c r="AD1123" s="311"/>
    </row>
    <row r="1124" spans="1:30" ht="20.100000000000001" customHeight="1">
      <c r="A1124" s="311"/>
      <c r="B1124" s="311"/>
      <c r="C1124" s="452"/>
      <c r="D1124" s="311" t="s">
        <v>8165</v>
      </c>
      <c r="E1124" s="452"/>
      <c r="F1124" s="531"/>
      <c r="G1124" s="314"/>
      <c r="H1124" s="356"/>
      <c r="I1124" s="314"/>
      <c r="J1124" s="356"/>
      <c r="K1124" s="314"/>
      <c r="L1124" s="356"/>
      <c r="M1124" s="314"/>
      <c r="N1124" s="315"/>
      <c r="O1124" s="316"/>
      <c r="P1124" s="315"/>
      <c r="Q1124" s="316"/>
      <c r="R1124" s="315"/>
      <c r="S1124" s="316"/>
      <c r="T1124" s="315"/>
      <c r="U1124" s="316"/>
      <c r="V1124" s="316"/>
      <c r="W1124" s="452"/>
      <c r="X1124" s="452"/>
      <c r="Y1124" s="452"/>
      <c r="Z1124" s="452"/>
      <c r="AA1124" s="452"/>
      <c r="AB1124" s="452"/>
      <c r="AC1124" s="452"/>
      <c r="AD1124" s="311"/>
    </row>
    <row r="1125" spans="1:30" ht="20.100000000000001" customHeight="1">
      <c r="A1125" s="311"/>
      <c r="B1125" s="311"/>
      <c r="C1125" s="452"/>
      <c r="D1125" s="311" t="s">
        <v>3777</v>
      </c>
      <c r="E1125" s="452"/>
      <c r="F1125" s="531"/>
      <c r="G1125" s="314"/>
      <c r="H1125" s="356"/>
      <c r="I1125" s="314"/>
      <c r="J1125" s="356"/>
      <c r="K1125" s="314"/>
      <c r="L1125" s="356"/>
      <c r="M1125" s="314"/>
      <c r="N1125" s="315"/>
      <c r="O1125" s="316"/>
      <c r="P1125" s="315"/>
      <c r="Q1125" s="316"/>
      <c r="R1125" s="315"/>
      <c r="S1125" s="316"/>
      <c r="T1125" s="315"/>
      <c r="U1125" s="316"/>
      <c r="V1125" s="316"/>
      <c r="W1125" s="452"/>
      <c r="X1125" s="452"/>
      <c r="Y1125" s="452"/>
      <c r="Z1125" s="452"/>
      <c r="AA1125" s="452"/>
      <c r="AB1125" s="452"/>
      <c r="AC1125" s="452"/>
      <c r="AD1125" s="311"/>
    </row>
    <row r="1126" spans="1:30" ht="20.100000000000001" customHeight="1">
      <c r="A1126" s="374" t="s">
        <v>4303</v>
      </c>
      <c r="B1126" s="374" t="s">
        <v>57</v>
      </c>
      <c r="C1126" s="358" t="s">
        <v>4353</v>
      </c>
      <c r="D1126" s="476"/>
      <c r="E1126" s="497"/>
      <c r="F1126" s="443"/>
      <c r="G1126" s="444"/>
      <c r="H1126" s="443"/>
      <c r="I1126" s="444"/>
      <c r="J1126" s="443"/>
      <c r="K1126" s="444"/>
      <c r="L1126" s="443"/>
      <c r="M1126" s="444"/>
      <c r="N1126" s="471">
        <v>1</v>
      </c>
      <c r="O1126" s="465">
        <v>100</v>
      </c>
      <c r="P1126" s="471">
        <v>1</v>
      </c>
      <c r="Q1126" s="465">
        <v>100</v>
      </c>
      <c r="R1126" s="471">
        <v>2</v>
      </c>
      <c r="S1126" s="465">
        <v>66.7</v>
      </c>
      <c r="T1126" s="471"/>
      <c r="U1126" s="465"/>
      <c r="V1126" s="444"/>
      <c r="W1126" s="358"/>
      <c r="X1126" s="358" t="s">
        <v>7010</v>
      </c>
      <c r="Y1126" s="358" t="s">
        <v>7010</v>
      </c>
      <c r="Z1126" s="358" t="s">
        <v>7010</v>
      </c>
      <c r="AA1126" s="358" t="s">
        <v>7010</v>
      </c>
      <c r="AB1126" s="358" t="s">
        <v>7010</v>
      </c>
      <c r="AC1126" s="358"/>
      <c r="AD1126" s="374"/>
    </row>
    <row r="1127" spans="1:30" ht="20.100000000000001" customHeight="1">
      <c r="A1127" s="311"/>
      <c r="B1127" s="311"/>
      <c r="C1127" s="452"/>
      <c r="D1127" s="85" t="s">
        <v>7799</v>
      </c>
      <c r="E1127" s="205" t="s">
        <v>2414</v>
      </c>
      <c r="F1127" s="531"/>
      <c r="G1127" s="314"/>
      <c r="H1127" s="356"/>
      <c r="I1127" s="314"/>
      <c r="J1127" s="356"/>
      <c r="K1127" s="314"/>
      <c r="L1127" s="356"/>
      <c r="M1127" s="314"/>
      <c r="N1127" s="315"/>
      <c r="O1127" s="316"/>
      <c r="P1127" s="315"/>
      <c r="Q1127" s="316"/>
      <c r="R1127" s="315"/>
      <c r="S1127" s="316"/>
      <c r="T1127" s="315"/>
      <c r="U1127" s="316"/>
      <c r="V1127" s="314"/>
      <c r="W1127" s="452"/>
      <c r="X1127" s="452"/>
      <c r="Y1127" s="452"/>
      <c r="Z1127" s="452"/>
      <c r="AA1127" s="452"/>
      <c r="AB1127" s="452"/>
      <c r="AC1127" s="452"/>
      <c r="AD1127" s="311"/>
    </row>
    <row r="1128" spans="1:30" ht="20.100000000000001" customHeight="1">
      <c r="A1128" s="311"/>
      <c r="B1128" s="311"/>
      <c r="C1128" s="452"/>
      <c r="D1128" s="85" t="s">
        <v>8363</v>
      </c>
      <c r="E1128" s="205"/>
      <c r="F1128" s="531"/>
      <c r="G1128" s="314"/>
      <c r="H1128" s="356"/>
      <c r="I1128" s="314"/>
      <c r="J1128" s="356"/>
      <c r="K1128" s="314"/>
      <c r="L1128" s="356"/>
      <c r="M1128" s="314"/>
      <c r="N1128" s="315"/>
      <c r="O1128" s="316"/>
      <c r="P1128" s="315"/>
      <c r="Q1128" s="316"/>
      <c r="R1128" s="315">
        <v>1</v>
      </c>
      <c r="S1128" s="316">
        <v>33.299999999999997</v>
      </c>
      <c r="T1128" s="315"/>
      <c r="U1128" s="316"/>
      <c r="V1128" s="314"/>
      <c r="W1128" s="452"/>
      <c r="X1128" s="452"/>
      <c r="Y1128" s="452"/>
      <c r="Z1128" s="452"/>
      <c r="AA1128" s="452"/>
      <c r="AB1128" s="452"/>
      <c r="AC1128" s="452"/>
      <c r="AD1128" s="311"/>
    </row>
    <row r="1129" spans="1:30" ht="20.100000000000001" customHeight="1">
      <c r="A1129" s="374" t="s">
        <v>4304</v>
      </c>
      <c r="B1129" s="374" t="s">
        <v>58</v>
      </c>
      <c r="C1129" s="358" t="s">
        <v>4354</v>
      </c>
      <c r="D1129" s="374" t="s">
        <v>1573</v>
      </c>
      <c r="E1129" s="497"/>
      <c r="F1129" s="443"/>
      <c r="G1129" s="444"/>
      <c r="H1129" s="443"/>
      <c r="I1129" s="444"/>
      <c r="J1129" s="443"/>
      <c r="K1129" s="444"/>
      <c r="L1129" s="443"/>
      <c r="M1129" s="444"/>
      <c r="N1129" s="471"/>
      <c r="O1129" s="465"/>
      <c r="P1129" s="471"/>
      <c r="Q1129" s="465"/>
      <c r="R1129" s="471">
        <v>1</v>
      </c>
      <c r="S1129" s="465">
        <v>100</v>
      </c>
      <c r="T1129" s="471"/>
      <c r="U1129" s="465"/>
      <c r="V1129" s="444"/>
      <c r="W1129" s="358"/>
      <c r="X1129" s="358" t="s">
        <v>7010</v>
      </c>
      <c r="Y1129" s="358" t="s">
        <v>7010</v>
      </c>
      <c r="Z1129" s="358" t="s">
        <v>7010</v>
      </c>
      <c r="AA1129" s="358" t="s">
        <v>7010</v>
      </c>
      <c r="AB1129" s="358" t="s">
        <v>7010</v>
      </c>
      <c r="AC1129" s="358"/>
      <c r="AD1129" s="374"/>
    </row>
    <row r="1130" spans="1:30" ht="20.100000000000001" customHeight="1">
      <c r="A1130" s="311"/>
      <c r="B1130" s="311"/>
      <c r="C1130" s="452"/>
      <c r="D1130" s="311" t="s">
        <v>1574</v>
      </c>
      <c r="E1130" s="452"/>
      <c r="F1130" s="531"/>
      <c r="G1130" s="314"/>
      <c r="H1130" s="356"/>
      <c r="I1130" s="314"/>
      <c r="J1130" s="356"/>
      <c r="K1130" s="314"/>
      <c r="L1130" s="356"/>
      <c r="M1130" s="314"/>
      <c r="N1130" s="315"/>
      <c r="O1130" s="316"/>
      <c r="P1130" s="315"/>
      <c r="Q1130" s="316"/>
      <c r="R1130" s="315"/>
      <c r="S1130" s="316"/>
      <c r="T1130" s="315"/>
      <c r="U1130" s="316"/>
      <c r="V1130" s="314"/>
      <c r="W1130" s="452"/>
      <c r="X1130" s="452"/>
      <c r="Y1130" s="452"/>
      <c r="Z1130" s="452"/>
      <c r="AA1130" s="452"/>
      <c r="AB1130" s="452"/>
      <c r="AC1130" s="452"/>
      <c r="AD1130" s="311"/>
    </row>
    <row r="1131" spans="1:30" ht="20.100000000000001" customHeight="1">
      <c r="A1131" s="311"/>
      <c r="B1131" s="311"/>
      <c r="C1131" s="452"/>
      <c r="D1131" s="311" t="s">
        <v>1575</v>
      </c>
      <c r="E1131" s="452"/>
      <c r="F1131" s="531"/>
      <c r="G1131" s="314"/>
      <c r="H1131" s="356"/>
      <c r="I1131" s="314"/>
      <c r="J1131" s="356"/>
      <c r="K1131" s="314"/>
      <c r="L1131" s="356"/>
      <c r="M1131" s="314"/>
      <c r="N1131" s="315"/>
      <c r="O1131" s="316"/>
      <c r="P1131" s="315"/>
      <c r="Q1131" s="316"/>
      <c r="R1131" s="315"/>
      <c r="S1131" s="316"/>
      <c r="T1131" s="315"/>
      <c r="U1131" s="316"/>
      <c r="V1131" s="314"/>
      <c r="W1131" s="452"/>
      <c r="X1131" s="452"/>
      <c r="Y1131" s="452"/>
      <c r="Z1131" s="452"/>
      <c r="AA1131" s="452"/>
      <c r="AB1131" s="452"/>
      <c r="AC1131" s="452"/>
      <c r="AD1131" s="311"/>
    </row>
    <row r="1132" spans="1:30" ht="20.100000000000001" customHeight="1">
      <c r="A1132" s="311"/>
      <c r="B1132" s="311"/>
      <c r="C1132" s="452"/>
      <c r="D1132" s="311" t="s">
        <v>1659</v>
      </c>
      <c r="E1132" s="452"/>
      <c r="F1132" s="531"/>
      <c r="G1132" s="314"/>
      <c r="H1132" s="356"/>
      <c r="I1132" s="314"/>
      <c r="J1132" s="356"/>
      <c r="K1132" s="314"/>
      <c r="L1132" s="356"/>
      <c r="M1132" s="314"/>
      <c r="N1132" s="315"/>
      <c r="O1132" s="316"/>
      <c r="P1132" s="315"/>
      <c r="Q1132" s="316"/>
      <c r="R1132" s="315"/>
      <c r="S1132" s="316"/>
      <c r="T1132" s="315"/>
      <c r="U1132" s="316"/>
      <c r="V1132" s="314"/>
      <c r="W1132" s="452"/>
      <c r="X1132" s="452"/>
      <c r="Y1132" s="452"/>
      <c r="Z1132" s="452"/>
      <c r="AA1132" s="452"/>
      <c r="AB1132" s="452"/>
      <c r="AC1132" s="452"/>
      <c r="AD1132" s="311"/>
    </row>
    <row r="1133" spans="1:30" ht="20.100000000000001" customHeight="1">
      <c r="A1133" s="311"/>
      <c r="B1133" s="311"/>
      <c r="C1133" s="452"/>
      <c r="D1133" s="311" t="s">
        <v>1577</v>
      </c>
      <c r="E1133" s="452"/>
      <c r="F1133" s="531"/>
      <c r="G1133" s="314"/>
      <c r="H1133" s="356"/>
      <c r="I1133" s="314"/>
      <c r="J1133" s="356"/>
      <c r="K1133" s="314"/>
      <c r="L1133" s="356"/>
      <c r="M1133" s="314"/>
      <c r="N1133" s="315"/>
      <c r="O1133" s="316"/>
      <c r="P1133" s="315"/>
      <c r="Q1133" s="316"/>
      <c r="R1133" s="315"/>
      <c r="S1133" s="316"/>
      <c r="T1133" s="315"/>
      <c r="U1133" s="316"/>
      <c r="V1133" s="314"/>
      <c r="W1133" s="452"/>
      <c r="X1133" s="452"/>
      <c r="Y1133" s="452"/>
      <c r="Z1133" s="452"/>
      <c r="AA1133" s="452"/>
      <c r="AB1133" s="452"/>
      <c r="AC1133" s="452"/>
      <c r="AD1133" s="311"/>
    </row>
    <row r="1134" spans="1:30" ht="20.100000000000001" customHeight="1">
      <c r="A1134" s="311"/>
      <c r="B1134" s="311"/>
      <c r="C1134" s="452"/>
      <c r="D1134" s="311" t="s">
        <v>1578</v>
      </c>
      <c r="E1134" s="452"/>
      <c r="F1134" s="531"/>
      <c r="G1134" s="314"/>
      <c r="H1134" s="356"/>
      <c r="I1134" s="314"/>
      <c r="J1134" s="356"/>
      <c r="K1134" s="314"/>
      <c r="L1134" s="356"/>
      <c r="M1134" s="314"/>
      <c r="N1134" s="315"/>
      <c r="O1134" s="316"/>
      <c r="P1134" s="315"/>
      <c r="Q1134" s="316"/>
      <c r="R1134" s="315"/>
      <c r="S1134" s="316"/>
      <c r="T1134" s="315"/>
      <c r="U1134" s="316"/>
      <c r="V1134" s="314"/>
      <c r="W1134" s="452"/>
      <c r="X1134" s="452"/>
      <c r="Y1134" s="452"/>
      <c r="Z1134" s="452"/>
      <c r="AA1134" s="452"/>
      <c r="AB1134" s="452"/>
      <c r="AC1134" s="452"/>
      <c r="AD1134" s="311"/>
    </row>
    <row r="1135" spans="1:30" ht="20.100000000000001" customHeight="1">
      <c r="A1135" s="311"/>
      <c r="B1135" s="311"/>
      <c r="C1135" s="452"/>
      <c r="D1135" s="311" t="s">
        <v>1579</v>
      </c>
      <c r="E1135" s="452"/>
      <c r="F1135" s="531"/>
      <c r="G1135" s="314"/>
      <c r="H1135" s="356"/>
      <c r="I1135" s="314"/>
      <c r="J1135" s="356"/>
      <c r="K1135" s="314"/>
      <c r="L1135" s="356"/>
      <c r="M1135" s="314"/>
      <c r="N1135" s="315"/>
      <c r="O1135" s="316"/>
      <c r="P1135" s="315"/>
      <c r="Q1135" s="316"/>
      <c r="R1135" s="315"/>
      <c r="S1135" s="316"/>
      <c r="T1135" s="315"/>
      <c r="U1135" s="316"/>
      <c r="V1135" s="314"/>
      <c r="W1135" s="452"/>
      <c r="X1135" s="452"/>
      <c r="Y1135" s="452"/>
      <c r="Z1135" s="452"/>
      <c r="AA1135" s="452"/>
      <c r="AB1135" s="452"/>
      <c r="AC1135" s="452"/>
      <c r="AD1135" s="311"/>
    </row>
    <row r="1136" spans="1:30" ht="20.100000000000001" customHeight="1">
      <c r="A1136" s="311"/>
      <c r="B1136" s="311"/>
      <c r="C1136" s="452"/>
      <c r="D1136" s="311" t="s">
        <v>1661</v>
      </c>
      <c r="E1136" s="452"/>
      <c r="F1136" s="531"/>
      <c r="G1136" s="314"/>
      <c r="H1136" s="356"/>
      <c r="I1136" s="314"/>
      <c r="J1136" s="356"/>
      <c r="K1136" s="314"/>
      <c r="L1136" s="356"/>
      <c r="M1136" s="314"/>
      <c r="N1136" s="315"/>
      <c r="O1136" s="316"/>
      <c r="P1136" s="315"/>
      <c r="Q1136" s="316"/>
      <c r="R1136" s="315"/>
      <c r="S1136" s="316"/>
      <c r="T1136" s="315"/>
      <c r="U1136" s="316"/>
      <c r="V1136" s="314"/>
      <c r="W1136" s="452"/>
      <c r="X1136" s="452"/>
      <c r="Y1136" s="452"/>
      <c r="Z1136" s="452"/>
      <c r="AA1136" s="452"/>
      <c r="AB1136" s="452"/>
      <c r="AC1136" s="452"/>
      <c r="AD1136" s="311"/>
    </row>
    <row r="1137" spans="1:30" ht="20.100000000000001" customHeight="1">
      <c r="A1137" s="374" t="s">
        <v>4305</v>
      </c>
      <c r="B1137" s="374" t="s">
        <v>59</v>
      </c>
      <c r="C1137" s="358" t="s">
        <v>4353</v>
      </c>
      <c r="D1137" s="476"/>
      <c r="E1137" s="497"/>
      <c r="F1137" s="443"/>
      <c r="G1137" s="444"/>
      <c r="H1137" s="443"/>
      <c r="I1137" s="444"/>
      <c r="J1137" s="443"/>
      <c r="K1137" s="444"/>
      <c r="L1137" s="443"/>
      <c r="M1137" s="444"/>
      <c r="N1137" s="471">
        <v>1</v>
      </c>
      <c r="O1137" s="465">
        <v>100</v>
      </c>
      <c r="P1137" s="471">
        <v>1</v>
      </c>
      <c r="Q1137" s="465">
        <v>100</v>
      </c>
      <c r="R1137" s="471">
        <v>2</v>
      </c>
      <c r="S1137" s="465">
        <v>66.7</v>
      </c>
      <c r="T1137" s="471"/>
      <c r="U1137" s="465"/>
      <c r="V1137" s="444"/>
      <c r="W1137" s="358"/>
      <c r="X1137" s="358" t="s">
        <v>7010</v>
      </c>
      <c r="Y1137" s="358" t="s">
        <v>7010</v>
      </c>
      <c r="Z1137" s="358" t="s">
        <v>7010</v>
      </c>
      <c r="AA1137" s="358" t="s">
        <v>7010</v>
      </c>
      <c r="AB1137" s="358" t="s">
        <v>7010</v>
      </c>
      <c r="AC1137" s="358"/>
      <c r="AD1137" s="374"/>
    </row>
    <row r="1138" spans="1:30" ht="20.100000000000001" customHeight="1">
      <c r="A1138" s="311"/>
      <c r="B1138" s="311"/>
      <c r="C1138" s="452"/>
      <c r="D1138" s="85" t="s">
        <v>8188</v>
      </c>
      <c r="E1138" s="205" t="s">
        <v>2414</v>
      </c>
      <c r="F1138" s="531"/>
      <c r="G1138" s="314"/>
      <c r="H1138" s="356"/>
      <c r="I1138" s="314"/>
      <c r="J1138" s="356"/>
      <c r="K1138" s="314"/>
      <c r="L1138" s="356"/>
      <c r="M1138" s="314"/>
      <c r="N1138" s="315"/>
      <c r="O1138" s="316"/>
      <c r="P1138" s="315"/>
      <c r="Q1138" s="316"/>
      <c r="R1138" s="315"/>
      <c r="S1138" s="316"/>
      <c r="T1138" s="315"/>
      <c r="U1138" s="316"/>
      <c r="V1138" s="314"/>
      <c r="W1138" s="452"/>
      <c r="X1138" s="452"/>
      <c r="Y1138" s="452"/>
      <c r="Z1138" s="452"/>
      <c r="AA1138" s="452"/>
      <c r="AB1138" s="452"/>
      <c r="AC1138" s="452"/>
      <c r="AD1138" s="311"/>
    </row>
    <row r="1139" spans="1:30" ht="20.100000000000001" customHeight="1">
      <c r="A1139" s="311"/>
      <c r="B1139" s="311"/>
      <c r="C1139" s="452"/>
      <c r="D1139" s="85" t="s">
        <v>7312</v>
      </c>
      <c r="E1139" s="205"/>
      <c r="F1139" s="531"/>
      <c r="G1139" s="314"/>
      <c r="H1139" s="356"/>
      <c r="I1139" s="314"/>
      <c r="J1139" s="356"/>
      <c r="K1139" s="314"/>
      <c r="L1139" s="356"/>
      <c r="M1139" s="314"/>
      <c r="N1139" s="315"/>
      <c r="O1139" s="316"/>
      <c r="P1139" s="315"/>
      <c r="Q1139" s="316"/>
      <c r="R1139" s="315">
        <v>1</v>
      </c>
      <c r="S1139" s="316">
        <v>33.299999999999997</v>
      </c>
      <c r="T1139" s="315"/>
      <c r="U1139" s="316"/>
      <c r="V1139" s="314"/>
      <c r="W1139" s="452"/>
      <c r="X1139" s="452"/>
      <c r="Y1139" s="452"/>
      <c r="Z1139" s="452"/>
      <c r="AA1139" s="452"/>
      <c r="AB1139" s="452"/>
      <c r="AC1139" s="452"/>
      <c r="AD1139" s="311"/>
    </row>
    <row r="1140" spans="1:30" ht="20.100000000000001" customHeight="1">
      <c r="A1140" s="374" t="s">
        <v>4306</v>
      </c>
      <c r="B1140" s="374" t="s">
        <v>60</v>
      </c>
      <c r="C1140" s="358" t="s">
        <v>4355</v>
      </c>
      <c r="D1140" s="374" t="s">
        <v>1573</v>
      </c>
      <c r="E1140" s="497"/>
      <c r="F1140" s="443"/>
      <c r="G1140" s="444"/>
      <c r="H1140" s="443"/>
      <c r="I1140" s="444"/>
      <c r="J1140" s="443"/>
      <c r="K1140" s="444"/>
      <c r="L1140" s="443"/>
      <c r="M1140" s="444"/>
      <c r="N1140" s="471"/>
      <c r="O1140" s="465"/>
      <c r="P1140" s="471"/>
      <c r="Q1140" s="465"/>
      <c r="R1140" s="471">
        <v>1</v>
      </c>
      <c r="S1140" s="465">
        <v>100</v>
      </c>
      <c r="T1140" s="471"/>
      <c r="U1140" s="465"/>
      <c r="V1140" s="444"/>
      <c r="W1140" s="358"/>
      <c r="X1140" s="358" t="s">
        <v>7010</v>
      </c>
      <c r="Y1140" s="358" t="s">
        <v>7010</v>
      </c>
      <c r="Z1140" s="358" t="s">
        <v>7010</v>
      </c>
      <c r="AA1140" s="358" t="s">
        <v>7010</v>
      </c>
      <c r="AB1140" s="358" t="s">
        <v>7010</v>
      </c>
      <c r="AC1140" s="358"/>
      <c r="AD1140" s="374"/>
    </row>
    <row r="1141" spans="1:30" ht="20.100000000000001" customHeight="1">
      <c r="A1141" s="311"/>
      <c r="B1141" s="311"/>
      <c r="C1141" s="452"/>
      <c r="D1141" s="311" t="s">
        <v>1574</v>
      </c>
      <c r="E1141" s="452"/>
      <c r="F1141" s="531"/>
      <c r="G1141" s="314"/>
      <c r="H1141" s="356"/>
      <c r="I1141" s="314"/>
      <c r="J1141" s="356"/>
      <c r="K1141" s="314"/>
      <c r="L1141" s="356"/>
      <c r="M1141" s="314"/>
      <c r="N1141" s="315"/>
      <c r="O1141" s="316"/>
      <c r="P1141" s="315"/>
      <c r="Q1141" s="316"/>
      <c r="R1141" s="315"/>
      <c r="S1141" s="316"/>
      <c r="T1141" s="315"/>
      <c r="U1141" s="316"/>
      <c r="V1141" s="314"/>
      <c r="W1141" s="452"/>
      <c r="X1141" s="452"/>
      <c r="Y1141" s="452"/>
      <c r="Z1141" s="452"/>
      <c r="AA1141" s="452"/>
      <c r="AB1141" s="452"/>
      <c r="AC1141" s="452"/>
      <c r="AD1141" s="311"/>
    </row>
    <row r="1142" spans="1:30" ht="20.100000000000001" customHeight="1">
      <c r="A1142" s="311"/>
      <c r="B1142" s="311"/>
      <c r="C1142" s="452"/>
      <c r="D1142" s="311" t="s">
        <v>1575</v>
      </c>
      <c r="E1142" s="452"/>
      <c r="F1142" s="531"/>
      <c r="G1142" s="314"/>
      <c r="H1142" s="356"/>
      <c r="I1142" s="314"/>
      <c r="J1142" s="356"/>
      <c r="K1142" s="314"/>
      <c r="L1142" s="356"/>
      <c r="M1142" s="314"/>
      <c r="N1142" s="315"/>
      <c r="O1142" s="316"/>
      <c r="P1142" s="315"/>
      <c r="Q1142" s="316"/>
      <c r="R1142" s="315"/>
      <c r="S1142" s="316"/>
      <c r="T1142" s="315"/>
      <c r="U1142" s="316"/>
      <c r="V1142" s="314"/>
      <c r="W1142" s="452"/>
      <c r="X1142" s="452"/>
      <c r="Y1142" s="452"/>
      <c r="Z1142" s="452"/>
      <c r="AA1142" s="452"/>
      <c r="AB1142" s="452"/>
      <c r="AC1142" s="452"/>
      <c r="AD1142" s="311"/>
    </row>
    <row r="1143" spans="1:30" ht="20.100000000000001" customHeight="1">
      <c r="A1143" s="311"/>
      <c r="B1143" s="311"/>
      <c r="C1143" s="452"/>
      <c r="D1143" s="311" t="s">
        <v>1659</v>
      </c>
      <c r="E1143" s="452"/>
      <c r="F1143" s="531"/>
      <c r="G1143" s="314"/>
      <c r="H1143" s="356"/>
      <c r="I1143" s="314"/>
      <c r="J1143" s="356"/>
      <c r="K1143" s="314"/>
      <c r="L1143" s="356"/>
      <c r="M1143" s="314"/>
      <c r="N1143" s="315"/>
      <c r="O1143" s="316"/>
      <c r="P1143" s="315"/>
      <c r="Q1143" s="316"/>
      <c r="R1143" s="315"/>
      <c r="S1143" s="316"/>
      <c r="T1143" s="315"/>
      <c r="U1143" s="316"/>
      <c r="V1143" s="314"/>
      <c r="W1143" s="452"/>
      <c r="X1143" s="452"/>
      <c r="Y1143" s="452"/>
      <c r="Z1143" s="452"/>
      <c r="AA1143" s="452"/>
      <c r="AB1143" s="452"/>
      <c r="AC1143" s="452"/>
      <c r="AD1143" s="311"/>
    </row>
    <row r="1144" spans="1:30" ht="20.100000000000001" customHeight="1">
      <c r="A1144" s="311"/>
      <c r="B1144" s="311"/>
      <c r="C1144" s="452"/>
      <c r="D1144" s="311" t="s">
        <v>1577</v>
      </c>
      <c r="E1144" s="452"/>
      <c r="F1144" s="531"/>
      <c r="G1144" s="314"/>
      <c r="H1144" s="356"/>
      <c r="I1144" s="314"/>
      <c r="J1144" s="356"/>
      <c r="K1144" s="314"/>
      <c r="L1144" s="356"/>
      <c r="M1144" s="314"/>
      <c r="N1144" s="315"/>
      <c r="O1144" s="316"/>
      <c r="P1144" s="315"/>
      <c r="Q1144" s="316"/>
      <c r="R1144" s="315"/>
      <c r="S1144" s="316"/>
      <c r="T1144" s="315"/>
      <c r="U1144" s="316"/>
      <c r="V1144" s="314"/>
      <c r="W1144" s="452"/>
      <c r="X1144" s="452"/>
      <c r="Y1144" s="452"/>
      <c r="Z1144" s="452"/>
      <c r="AA1144" s="452"/>
      <c r="AB1144" s="452"/>
      <c r="AC1144" s="452"/>
      <c r="AD1144" s="311"/>
    </row>
    <row r="1145" spans="1:30" ht="20.100000000000001" customHeight="1">
      <c r="A1145" s="311"/>
      <c r="B1145" s="311"/>
      <c r="C1145" s="452"/>
      <c r="D1145" s="311" t="s">
        <v>1578</v>
      </c>
      <c r="E1145" s="452"/>
      <c r="F1145" s="531"/>
      <c r="G1145" s="314"/>
      <c r="H1145" s="356"/>
      <c r="I1145" s="314"/>
      <c r="J1145" s="356"/>
      <c r="K1145" s="314"/>
      <c r="L1145" s="356"/>
      <c r="M1145" s="314"/>
      <c r="N1145" s="315"/>
      <c r="O1145" s="316"/>
      <c r="P1145" s="315"/>
      <c r="Q1145" s="316"/>
      <c r="R1145" s="315"/>
      <c r="S1145" s="316"/>
      <c r="T1145" s="315"/>
      <c r="U1145" s="316"/>
      <c r="V1145" s="314"/>
      <c r="W1145" s="452"/>
      <c r="X1145" s="452"/>
      <c r="Y1145" s="452"/>
      <c r="Z1145" s="452"/>
      <c r="AA1145" s="452"/>
      <c r="AB1145" s="452"/>
      <c r="AC1145" s="452"/>
      <c r="AD1145" s="311"/>
    </row>
    <row r="1146" spans="1:30" ht="20.100000000000001" customHeight="1">
      <c r="A1146" s="311"/>
      <c r="B1146" s="311"/>
      <c r="C1146" s="452"/>
      <c r="D1146" s="311" t="s">
        <v>1579</v>
      </c>
      <c r="E1146" s="452"/>
      <c r="F1146" s="531"/>
      <c r="G1146" s="314"/>
      <c r="H1146" s="356"/>
      <c r="I1146" s="314"/>
      <c r="J1146" s="356"/>
      <c r="K1146" s="314"/>
      <c r="L1146" s="356"/>
      <c r="M1146" s="314"/>
      <c r="N1146" s="315"/>
      <c r="O1146" s="316"/>
      <c r="P1146" s="315"/>
      <c r="Q1146" s="316"/>
      <c r="R1146" s="315"/>
      <c r="S1146" s="316"/>
      <c r="T1146" s="315"/>
      <c r="U1146" s="316"/>
      <c r="V1146" s="314"/>
      <c r="W1146" s="452"/>
      <c r="X1146" s="452"/>
      <c r="Y1146" s="452"/>
      <c r="Z1146" s="452"/>
      <c r="AA1146" s="452"/>
      <c r="AB1146" s="452"/>
      <c r="AC1146" s="452"/>
      <c r="AD1146" s="311"/>
    </row>
    <row r="1147" spans="1:30" ht="20.100000000000001" customHeight="1">
      <c r="A1147" s="311"/>
      <c r="B1147" s="311"/>
      <c r="C1147" s="452"/>
      <c r="D1147" s="311" t="s">
        <v>1661</v>
      </c>
      <c r="E1147" s="452"/>
      <c r="F1147" s="531"/>
      <c r="G1147" s="314"/>
      <c r="H1147" s="356"/>
      <c r="I1147" s="314"/>
      <c r="J1147" s="356"/>
      <c r="K1147" s="314"/>
      <c r="L1147" s="356"/>
      <c r="M1147" s="314"/>
      <c r="N1147" s="315"/>
      <c r="O1147" s="316"/>
      <c r="P1147" s="315"/>
      <c r="Q1147" s="316"/>
      <c r="R1147" s="315"/>
      <c r="S1147" s="316"/>
      <c r="T1147" s="315"/>
      <c r="U1147" s="316"/>
      <c r="V1147" s="314"/>
      <c r="W1147" s="452"/>
      <c r="X1147" s="452"/>
      <c r="Y1147" s="452"/>
      <c r="Z1147" s="452"/>
      <c r="AA1147" s="452"/>
      <c r="AB1147" s="452"/>
      <c r="AC1147" s="452"/>
      <c r="AD1147" s="311"/>
    </row>
    <row r="1148" spans="1:30" ht="20.100000000000001" customHeight="1">
      <c r="A1148" s="374" t="s">
        <v>4307</v>
      </c>
      <c r="B1148" s="374" t="s">
        <v>61</v>
      </c>
      <c r="C1148" s="358" t="s">
        <v>4353</v>
      </c>
      <c r="D1148" s="476"/>
      <c r="E1148" s="497"/>
      <c r="F1148" s="443"/>
      <c r="G1148" s="444"/>
      <c r="H1148" s="443"/>
      <c r="I1148" s="444"/>
      <c r="J1148" s="443"/>
      <c r="K1148" s="444"/>
      <c r="L1148" s="443"/>
      <c r="M1148" s="444"/>
      <c r="N1148" s="471">
        <v>1</v>
      </c>
      <c r="O1148" s="465">
        <v>100</v>
      </c>
      <c r="P1148" s="471">
        <v>1</v>
      </c>
      <c r="Q1148" s="465">
        <v>100</v>
      </c>
      <c r="R1148" s="471">
        <v>3</v>
      </c>
      <c r="S1148" s="465">
        <v>100</v>
      </c>
      <c r="T1148" s="471"/>
      <c r="U1148" s="465"/>
      <c r="V1148" s="358" t="s">
        <v>7010</v>
      </c>
      <c r="W1148" s="358" t="s">
        <v>7010</v>
      </c>
      <c r="X1148" s="358" t="s">
        <v>7010</v>
      </c>
      <c r="Y1148" s="358" t="s">
        <v>7010</v>
      </c>
      <c r="Z1148" s="358" t="s">
        <v>7010</v>
      </c>
      <c r="AA1148" s="358" t="s">
        <v>7010</v>
      </c>
      <c r="AB1148" s="358" t="s">
        <v>7010</v>
      </c>
      <c r="AC1148" s="358"/>
      <c r="AD1148" s="374"/>
    </row>
    <row r="1149" spans="1:30" ht="20.100000000000001" customHeight="1">
      <c r="A1149" s="311"/>
      <c r="B1149" s="311"/>
      <c r="C1149" s="452"/>
      <c r="D1149" s="85" t="s">
        <v>7799</v>
      </c>
      <c r="E1149" s="205" t="s">
        <v>2414</v>
      </c>
      <c r="F1149" s="531"/>
      <c r="G1149" s="314"/>
      <c r="H1149" s="356"/>
      <c r="I1149" s="314"/>
      <c r="J1149" s="356"/>
      <c r="K1149" s="314"/>
      <c r="L1149" s="356"/>
      <c r="M1149" s="314"/>
      <c r="N1149" s="315"/>
      <c r="O1149" s="316"/>
      <c r="P1149" s="315"/>
      <c r="Q1149" s="316"/>
      <c r="R1149" s="315"/>
      <c r="S1149" s="316"/>
      <c r="T1149" s="315"/>
      <c r="U1149" s="316"/>
      <c r="V1149" s="452"/>
      <c r="W1149" s="452"/>
      <c r="X1149" s="452"/>
      <c r="Y1149" s="452"/>
      <c r="Z1149" s="452"/>
      <c r="AA1149" s="452"/>
      <c r="AB1149" s="452"/>
      <c r="AC1149" s="452"/>
      <c r="AD1149" s="311"/>
    </row>
    <row r="1150" spans="1:30" ht="20.100000000000001" customHeight="1">
      <c r="A1150" s="311"/>
      <c r="B1150" s="311"/>
      <c r="C1150" s="452"/>
      <c r="D1150" s="85" t="s">
        <v>8363</v>
      </c>
      <c r="E1150" s="205"/>
      <c r="F1150" s="531"/>
      <c r="G1150" s="314"/>
      <c r="H1150" s="356"/>
      <c r="I1150" s="314"/>
      <c r="J1150" s="356"/>
      <c r="K1150" s="314"/>
      <c r="L1150" s="356"/>
      <c r="M1150" s="314"/>
      <c r="N1150" s="315"/>
      <c r="O1150" s="316"/>
      <c r="P1150" s="315"/>
      <c r="Q1150" s="316"/>
      <c r="R1150" s="315"/>
      <c r="S1150" s="316"/>
      <c r="T1150" s="315"/>
      <c r="U1150" s="316"/>
      <c r="V1150" s="452"/>
      <c r="W1150" s="452"/>
      <c r="X1150" s="452"/>
      <c r="Y1150" s="452"/>
      <c r="Z1150" s="452"/>
      <c r="AA1150" s="452"/>
      <c r="AB1150" s="452"/>
      <c r="AC1150" s="452"/>
      <c r="AD1150" s="311"/>
    </row>
    <row r="1151" spans="1:30" ht="20.100000000000001" customHeight="1">
      <c r="A1151" s="374" t="s">
        <v>4308</v>
      </c>
      <c r="B1151" s="374" t="s">
        <v>62</v>
      </c>
      <c r="C1151" s="358" t="s">
        <v>4353</v>
      </c>
      <c r="D1151" s="374" t="s">
        <v>1591</v>
      </c>
      <c r="E1151" s="497"/>
      <c r="F1151" s="443"/>
      <c r="G1151" s="444"/>
      <c r="H1151" s="443"/>
      <c r="I1151" s="444"/>
      <c r="J1151" s="443"/>
      <c r="K1151" s="444"/>
      <c r="L1151" s="443"/>
      <c r="M1151" s="444"/>
      <c r="N1151" s="471"/>
      <c r="O1151" s="465"/>
      <c r="P1151" s="471"/>
      <c r="Q1151" s="465"/>
      <c r="R1151" s="471"/>
      <c r="S1151" s="465"/>
      <c r="T1151" s="471"/>
      <c r="U1151" s="465"/>
      <c r="V1151" s="358" t="s">
        <v>7010</v>
      </c>
      <c r="W1151" s="358" t="s">
        <v>7010</v>
      </c>
      <c r="X1151" s="358" t="s">
        <v>7010</v>
      </c>
      <c r="Y1151" s="358" t="s">
        <v>7010</v>
      </c>
      <c r="Z1151" s="358" t="s">
        <v>7010</v>
      </c>
      <c r="AA1151" s="358" t="s">
        <v>7010</v>
      </c>
      <c r="AB1151" s="358" t="s">
        <v>7010</v>
      </c>
      <c r="AC1151" s="358"/>
      <c r="AD1151" s="374"/>
    </row>
    <row r="1152" spans="1:30" ht="20.100000000000001" customHeight="1">
      <c r="A1152" s="311"/>
      <c r="B1152" s="311"/>
      <c r="C1152" s="452"/>
      <c r="D1152" s="311" t="s">
        <v>1592</v>
      </c>
      <c r="E1152" s="452"/>
      <c r="F1152" s="531"/>
      <c r="G1152" s="314"/>
      <c r="H1152" s="356"/>
      <c r="I1152" s="314"/>
      <c r="J1152" s="356"/>
      <c r="K1152" s="314"/>
      <c r="L1152" s="356"/>
      <c r="M1152" s="314"/>
      <c r="N1152" s="315"/>
      <c r="O1152" s="316"/>
      <c r="P1152" s="315"/>
      <c r="Q1152" s="316"/>
      <c r="R1152" s="315"/>
      <c r="S1152" s="316"/>
      <c r="T1152" s="315"/>
      <c r="U1152" s="316"/>
      <c r="V1152" s="452"/>
      <c r="W1152" s="452"/>
      <c r="X1152" s="452"/>
      <c r="Y1152" s="452"/>
      <c r="Z1152" s="452"/>
      <c r="AA1152" s="452"/>
      <c r="AB1152" s="452"/>
      <c r="AC1152" s="452"/>
      <c r="AD1152" s="311"/>
    </row>
    <row r="1153" spans="1:30" ht="20.100000000000001" customHeight="1">
      <c r="A1153" s="311"/>
      <c r="B1153" s="311"/>
      <c r="C1153" s="452"/>
      <c r="D1153" s="311" t="s">
        <v>1593</v>
      </c>
      <c r="E1153" s="452"/>
      <c r="F1153" s="531"/>
      <c r="G1153" s="314"/>
      <c r="H1153" s="356"/>
      <c r="I1153" s="314"/>
      <c r="J1153" s="356"/>
      <c r="K1153" s="314"/>
      <c r="L1153" s="356"/>
      <c r="M1153" s="314"/>
      <c r="N1153" s="315">
        <v>1</v>
      </c>
      <c r="O1153" s="316">
        <v>100</v>
      </c>
      <c r="P1153" s="315">
        <v>1</v>
      </c>
      <c r="Q1153" s="316">
        <v>100</v>
      </c>
      <c r="R1153" s="315"/>
      <c r="S1153" s="316"/>
      <c r="T1153" s="315"/>
      <c r="U1153" s="316"/>
      <c r="V1153" s="452"/>
      <c r="W1153" s="452"/>
      <c r="X1153" s="452"/>
      <c r="Y1153" s="452"/>
      <c r="Z1153" s="452"/>
      <c r="AA1153" s="452"/>
      <c r="AB1153" s="452"/>
      <c r="AC1153" s="452"/>
      <c r="AD1153" s="311"/>
    </row>
    <row r="1154" spans="1:30" ht="20.100000000000001" customHeight="1">
      <c r="A1154" s="311"/>
      <c r="B1154" s="311"/>
      <c r="C1154" s="452"/>
      <c r="D1154" s="311" t="s">
        <v>1594</v>
      </c>
      <c r="E1154" s="452"/>
      <c r="F1154" s="531"/>
      <c r="G1154" s="314"/>
      <c r="H1154" s="356"/>
      <c r="I1154" s="314"/>
      <c r="J1154" s="356"/>
      <c r="K1154" s="314"/>
      <c r="L1154" s="356"/>
      <c r="M1154" s="314"/>
      <c r="N1154" s="315"/>
      <c r="O1154" s="316"/>
      <c r="P1154" s="315"/>
      <c r="Q1154" s="316"/>
      <c r="R1154" s="315">
        <v>1</v>
      </c>
      <c r="S1154" s="316">
        <v>33.333333333333336</v>
      </c>
      <c r="T1154" s="315"/>
      <c r="U1154" s="316"/>
      <c r="V1154" s="452"/>
      <c r="W1154" s="452"/>
      <c r="X1154" s="452"/>
      <c r="Y1154" s="452"/>
      <c r="Z1154" s="452"/>
      <c r="AA1154" s="452"/>
      <c r="AB1154" s="452"/>
      <c r="AC1154" s="452"/>
      <c r="AD1154" s="311"/>
    </row>
    <row r="1155" spans="1:30" ht="20.100000000000001" customHeight="1">
      <c r="A1155" s="311"/>
      <c r="B1155" s="311"/>
      <c r="C1155" s="452"/>
      <c r="D1155" s="311" t="s">
        <v>1595</v>
      </c>
      <c r="E1155" s="452"/>
      <c r="F1155" s="531"/>
      <c r="G1155" s="314"/>
      <c r="H1155" s="356"/>
      <c r="I1155" s="314"/>
      <c r="J1155" s="356"/>
      <c r="K1155" s="314"/>
      <c r="L1155" s="356"/>
      <c r="M1155" s="314"/>
      <c r="N1155" s="315"/>
      <c r="O1155" s="316"/>
      <c r="P1155" s="315"/>
      <c r="Q1155" s="316"/>
      <c r="R1155" s="315"/>
      <c r="S1155" s="316"/>
      <c r="T1155" s="315"/>
      <c r="U1155" s="316"/>
      <c r="V1155" s="452"/>
      <c r="W1155" s="452"/>
      <c r="X1155" s="452"/>
      <c r="Y1155" s="452"/>
      <c r="Z1155" s="452"/>
      <c r="AA1155" s="452"/>
      <c r="AB1155" s="452"/>
      <c r="AC1155" s="452"/>
      <c r="AD1155" s="311"/>
    </row>
    <row r="1156" spans="1:30" ht="20.100000000000001" customHeight="1">
      <c r="A1156" s="311"/>
      <c r="B1156" s="311"/>
      <c r="C1156" s="452"/>
      <c r="D1156" s="311" t="s">
        <v>1692</v>
      </c>
      <c r="E1156" s="452"/>
      <c r="F1156" s="531"/>
      <c r="G1156" s="314"/>
      <c r="H1156" s="356"/>
      <c r="I1156" s="314"/>
      <c r="J1156" s="356"/>
      <c r="K1156" s="314"/>
      <c r="L1156" s="356"/>
      <c r="M1156" s="314"/>
      <c r="N1156" s="315"/>
      <c r="O1156" s="316"/>
      <c r="P1156" s="315"/>
      <c r="Q1156" s="316"/>
      <c r="R1156" s="315"/>
      <c r="S1156" s="316"/>
      <c r="T1156" s="315"/>
      <c r="U1156" s="316"/>
      <c r="V1156" s="452"/>
      <c r="W1156" s="452"/>
      <c r="X1156" s="452"/>
      <c r="Y1156" s="452"/>
      <c r="Z1156" s="452"/>
      <c r="AA1156" s="452"/>
      <c r="AB1156" s="452"/>
      <c r="AC1156" s="452"/>
      <c r="AD1156" s="311"/>
    </row>
    <row r="1157" spans="1:30" ht="20.100000000000001" customHeight="1">
      <c r="A1157" s="311"/>
      <c r="B1157" s="311"/>
      <c r="C1157" s="452"/>
      <c r="D1157" s="311" t="s">
        <v>1693</v>
      </c>
      <c r="E1157" s="452"/>
      <c r="F1157" s="531"/>
      <c r="G1157" s="314"/>
      <c r="H1157" s="356"/>
      <c r="I1157" s="314"/>
      <c r="J1157" s="356"/>
      <c r="K1157" s="314"/>
      <c r="L1157" s="356"/>
      <c r="M1157" s="314"/>
      <c r="N1157" s="315"/>
      <c r="O1157" s="316"/>
      <c r="P1157" s="315"/>
      <c r="Q1157" s="316"/>
      <c r="R1157" s="315"/>
      <c r="S1157" s="316"/>
      <c r="T1157" s="315"/>
      <c r="U1157" s="316"/>
      <c r="V1157" s="452"/>
      <c r="W1157" s="452"/>
      <c r="X1157" s="452"/>
      <c r="Y1157" s="452"/>
      <c r="Z1157" s="452"/>
      <c r="AA1157" s="452"/>
      <c r="AB1157" s="452"/>
      <c r="AC1157" s="452"/>
      <c r="AD1157" s="311"/>
    </row>
    <row r="1158" spans="1:30" ht="20.100000000000001" customHeight="1">
      <c r="A1158" s="311"/>
      <c r="B1158" s="311"/>
      <c r="C1158" s="452"/>
      <c r="D1158" s="311" t="s">
        <v>1694</v>
      </c>
      <c r="E1158" s="452"/>
      <c r="F1158" s="531"/>
      <c r="G1158" s="314"/>
      <c r="H1158" s="356"/>
      <c r="I1158" s="314"/>
      <c r="J1158" s="356"/>
      <c r="K1158" s="314"/>
      <c r="L1158" s="356"/>
      <c r="M1158" s="314"/>
      <c r="N1158" s="315"/>
      <c r="O1158" s="316"/>
      <c r="P1158" s="315"/>
      <c r="Q1158" s="316"/>
      <c r="R1158" s="315">
        <v>1</v>
      </c>
      <c r="S1158" s="316">
        <v>33.333333333333336</v>
      </c>
      <c r="T1158" s="315"/>
      <c r="U1158" s="316"/>
      <c r="V1158" s="452"/>
      <c r="W1158" s="452"/>
      <c r="X1158" s="452"/>
      <c r="Y1158" s="452"/>
      <c r="Z1158" s="452"/>
      <c r="AA1158" s="452"/>
      <c r="AB1158" s="452"/>
      <c r="AC1158" s="452"/>
      <c r="AD1158" s="311"/>
    </row>
    <row r="1159" spans="1:30" ht="20.100000000000001" customHeight="1">
      <c r="A1159" s="311"/>
      <c r="B1159" s="311"/>
      <c r="C1159" s="452"/>
      <c r="D1159" s="311" t="s">
        <v>2337</v>
      </c>
      <c r="E1159" s="452"/>
      <c r="F1159" s="531"/>
      <c r="G1159" s="314"/>
      <c r="H1159" s="356"/>
      <c r="I1159" s="314"/>
      <c r="J1159" s="356"/>
      <c r="K1159" s="314"/>
      <c r="L1159" s="356"/>
      <c r="M1159" s="314"/>
      <c r="N1159" s="315"/>
      <c r="O1159" s="316"/>
      <c r="P1159" s="315"/>
      <c r="Q1159" s="316"/>
      <c r="R1159" s="315">
        <v>1</v>
      </c>
      <c r="S1159" s="316">
        <v>33.333333333333336</v>
      </c>
      <c r="T1159" s="315"/>
      <c r="U1159" s="316"/>
      <c r="V1159" s="452"/>
      <c r="W1159" s="452"/>
      <c r="X1159" s="452"/>
      <c r="Y1159" s="452"/>
      <c r="Z1159" s="452"/>
      <c r="AA1159" s="452"/>
      <c r="AB1159" s="452"/>
      <c r="AC1159" s="452"/>
      <c r="AD1159" s="311"/>
    </row>
    <row r="1160" spans="1:30" ht="20.100000000000001" customHeight="1">
      <c r="A1160" s="311"/>
      <c r="B1160" s="311"/>
      <c r="C1160" s="452"/>
      <c r="D1160" s="311" t="s">
        <v>4375</v>
      </c>
      <c r="E1160" s="452"/>
      <c r="F1160" s="531"/>
      <c r="G1160" s="314"/>
      <c r="H1160" s="356"/>
      <c r="I1160" s="314"/>
      <c r="J1160" s="356"/>
      <c r="K1160" s="314"/>
      <c r="L1160" s="356"/>
      <c r="M1160" s="314"/>
      <c r="N1160" s="315"/>
      <c r="O1160" s="316"/>
      <c r="P1160" s="315"/>
      <c r="Q1160" s="316"/>
      <c r="R1160" s="315"/>
      <c r="S1160" s="316"/>
      <c r="T1160" s="315"/>
      <c r="U1160" s="316"/>
      <c r="V1160" s="452"/>
      <c r="W1160" s="452"/>
      <c r="X1160" s="452"/>
      <c r="Y1160" s="452"/>
      <c r="Z1160" s="452"/>
      <c r="AA1160" s="452"/>
      <c r="AB1160" s="452"/>
      <c r="AC1160" s="452"/>
      <c r="AD1160" s="311"/>
    </row>
    <row r="1161" spans="1:30" ht="20.100000000000001" customHeight="1">
      <c r="A1161" s="374" t="s">
        <v>4309</v>
      </c>
      <c r="B1161" s="374" t="s">
        <v>953</v>
      </c>
      <c r="C1161" s="358" t="s">
        <v>4356</v>
      </c>
      <c r="D1161" s="374"/>
      <c r="E1161" s="358"/>
      <c r="F1161" s="443"/>
      <c r="G1161" s="444"/>
      <c r="H1161" s="443"/>
      <c r="I1161" s="444"/>
      <c r="J1161" s="443"/>
      <c r="K1161" s="444"/>
      <c r="L1161" s="443"/>
      <c r="M1161" s="444"/>
      <c r="N1161" s="471"/>
      <c r="O1161" s="465"/>
      <c r="P1161" s="471"/>
      <c r="Q1161" s="465"/>
      <c r="R1161" s="471">
        <v>1</v>
      </c>
      <c r="S1161" s="465">
        <v>100</v>
      </c>
      <c r="T1161" s="471"/>
      <c r="U1161" s="465"/>
      <c r="V1161" s="358" t="s">
        <v>7010</v>
      </c>
      <c r="W1161" s="358" t="s">
        <v>7010</v>
      </c>
      <c r="X1161" s="358" t="s">
        <v>7010</v>
      </c>
      <c r="Y1161" s="358" t="s">
        <v>7010</v>
      </c>
      <c r="Z1161" s="358" t="s">
        <v>7010</v>
      </c>
      <c r="AA1161" s="358" t="s">
        <v>7010</v>
      </c>
      <c r="AB1161" s="358" t="s">
        <v>7010</v>
      </c>
      <c r="AC1161" s="358"/>
      <c r="AD1161" s="374"/>
    </row>
    <row r="1162" spans="1:30" ht="20.100000000000001" customHeight="1">
      <c r="A1162" s="374" t="s">
        <v>4310</v>
      </c>
      <c r="B1162" s="374" t="s">
        <v>63</v>
      </c>
      <c r="C1162" s="358" t="s">
        <v>8364</v>
      </c>
      <c r="D1162" s="374" t="s">
        <v>1695</v>
      </c>
      <c r="E1162" s="497" t="s">
        <v>7329</v>
      </c>
      <c r="F1162" s="443"/>
      <c r="G1162" s="444"/>
      <c r="H1162" s="443">
        <v>1</v>
      </c>
      <c r="I1162" s="444">
        <v>33.333333333333336</v>
      </c>
      <c r="J1162" s="443"/>
      <c r="K1162" s="444"/>
      <c r="L1162" s="443">
        <v>1</v>
      </c>
      <c r="M1162" s="444">
        <v>25</v>
      </c>
      <c r="N1162" s="471"/>
      <c r="O1162" s="465"/>
      <c r="P1162" s="471"/>
      <c r="Q1162" s="465"/>
      <c r="R1162" s="471">
        <v>1</v>
      </c>
      <c r="S1162" s="465">
        <v>8.3333333333333339</v>
      </c>
      <c r="T1162" s="471"/>
      <c r="U1162" s="465"/>
      <c r="V1162" s="358" t="s">
        <v>7010</v>
      </c>
      <c r="W1162" s="358" t="s">
        <v>7010</v>
      </c>
      <c r="X1162" s="358" t="s">
        <v>7010</v>
      </c>
      <c r="Y1162" s="358" t="s">
        <v>7010</v>
      </c>
      <c r="Z1162" s="358" t="s">
        <v>7010</v>
      </c>
      <c r="AA1162" s="358" t="s">
        <v>7010</v>
      </c>
      <c r="AB1162" s="358" t="s">
        <v>7010</v>
      </c>
      <c r="AC1162" s="358"/>
      <c r="AD1162" s="374"/>
    </row>
    <row r="1163" spans="1:30" ht="20.100000000000001" customHeight="1">
      <c r="A1163" s="311"/>
      <c r="B1163" s="311"/>
      <c r="C1163" s="452"/>
      <c r="D1163" s="311" t="s">
        <v>8365</v>
      </c>
      <c r="E1163" s="452"/>
      <c r="F1163" s="531">
        <v>1</v>
      </c>
      <c r="G1163" s="314">
        <v>50</v>
      </c>
      <c r="H1163" s="356"/>
      <c r="I1163" s="314"/>
      <c r="J1163" s="356"/>
      <c r="K1163" s="314"/>
      <c r="L1163" s="356">
        <v>1</v>
      </c>
      <c r="M1163" s="314">
        <v>25</v>
      </c>
      <c r="N1163" s="315"/>
      <c r="O1163" s="316"/>
      <c r="P1163" s="315"/>
      <c r="Q1163" s="316"/>
      <c r="R1163" s="315">
        <v>1</v>
      </c>
      <c r="S1163" s="316">
        <v>8.3333333333333339</v>
      </c>
      <c r="T1163" s="315"/>
      <c r="U1163" s="316"/>
      <c r="V1163" s="316"/>
      <c r="W1163" s="452"/>
      <c r="X1163" s="452"/>
      <c r="Y1163" s="452"/>
      <c r="Z1163" s="452"/>
      <c r="AA1163" s="452"/>
      <c r="AB1163" s="452"/>
      <c r="AC1163" s="452"/>
      <c r="AD1163" s="311"/>
    </row>
    <row r="1164" spans="1:30" ht="20.100000000000001" customHeight="1">
      <c r="A1164" s="311"/>
      <c r="B1164" s="311"/>
      <c r="C1164" s="452"/>
      <c r="D1164" s="311" t="s">
        <v>8366</v>
      </c>
      <c r="E1164" s="452"/>
      <c r="F1164" s="531"/>
      <c r="G1164" s="314"/>
      <c r="H1164" s="356"/>
      <c r="I1164" s="314"/>
      <c r="J1164" s="356"/>
      <c r="K1164" s="314"/>
      <c r="L1164" s="356"/>
      <c r="M1164" s="314"/>
      <c r="N1164" s="315"/>
      <c r="O1164" s="316"/>
      <c r="P1164" s="315"/>
      <c r="Q1164" s="316"/>
      <c r="R1164" s="315">
        <v>2</v>
      </c>
      <c r="S1164" s="316">
        <v>16.666666666666668</v>
      </c>
      <c r="T1164" s="315"/>
      <c r="U1164" s="316"/>
      <c r="V1164" s="316"/>
      <c r="W1164" s="452"/>
      <c r="X1164" s="452"/>
      <c r="Y1164" s="452"/>
      <c r="Z1164" s="452"/>
      <c r="AA1164" s="452"/>
      <c r="AB1164" s="452"/>
      <c r="AC1164" s="452"/>
      <c r="AD1164" s="311"/>
    </row>
    <row r="1165" spans="1:30" ht="20.100000000000001" customHeight="1">
      <c r="A1165" s="311"/>
      <c r="B1165" s="311"/>
      <c r="C1165" s="452"/>
      <c r="D1165" s="311" t="s">
        <v>8367</v>
      </c>
      <c r="E1165" s="452"/>
      <c r="F1165" s="531"/>
      <c r="G1165" s="314"/>
      <c r="H1165" s="356"/>
      <c r="I1165" s="314"/>
      <c r="J1165" s="356">
        <v>1</v>
      </c>
      <c r="K1165" s="314">
        <v>100</v>
      </c>
      <c r="L1165" s="356"/>
      <c r="M1165" s="314"/>
      <c r="N1165" s="315"/>
      <c r="O1165" s="316"/>
      <c r="P1165" s="315"/>
      <c r="Q1165" s="316"/>
      <c r="R1165" s="315">
        <v>1</v>
      </c>
      <c r="S1165" s="316">
        <v>8.3333333333333339</v>
      </c>
      <c r="T1165" s="315"/>
      <c r="U1165" s="316"/>
      <c r="V1165" s="316"/>
      <c r="W1165" s="452"/>
      <c r="X1165" s="452"/>
      <c r="Y1165" s="452"/>
      <c r="Z1165" s="452"/>
      <c r="AA1165" s="452"/>
      <c r="AB1165" s="452"/>
      <c r="AC1165" s="452"/>
      <c r="AD1165" s="311"/>
    </row>
    <row r="1166" spans="1:30" ht="20.100000000000001" customHeight="1">
      <c r="A1166" s="311"/>
      <c r="B1166" s="311"/>
      <c r="C1166" s="452"/>
      <c r="D1166" s="311" t="s">
        <v>1699</v>
      </c>
      <c r="E1166" s="452"/>
      <c r="F1166" s="531"/>
      <c r="G1166" s="314"/>
      <c r="H1166" s="356"/>
      <c r="I1166" s="314"/>
      <c r="J1166" s="356"/>
      <c r="K1166" s="314"/>
      <c r="L1166" s="356"/>
      <c r="M1166" s="314"/>
      <c r="N1166" s="315"/>
      <c r="O1166" s="316"/>
      <c r="P1166" s="315"/>
      <c r="Q1166" s="316"/>
      <c r="R1166" s="315">
        <v>1</v>
      </c>
      <c r="S1166" s="316">
        <v>8.3333333333333339</v>
      </c>
      <c r="T1166" s="315"/>
      <c r="U1166" s="316"/>
      <c r="V1166" s="316"/>
      <c r="W1166" s="452"/>
      <c r="X1166" s="452"/>
      <c r="Y1166" s="452"/>
      <c r="Z1166" s="452"/>
      <c r="AA1166" s="452"/>
      <c r="AB1166" s="452"/>
      <c r="AC1166" s="452"/>
      <c r="AD1166" s="311"/>
    </row>
    <row r="1167" spans="1:30" ht="20.100000000000001" customHeight="1">
      <c r="A1167" s="311"/>
      <c r="B1167" s="311"/>
      <c r="C1167" s="452"/>
      <c r="D1167" s="311" t="s">
        <v>1700</v>
      </c>
      <c r="E1167" s="452"/>
      <c r="F1167" s="531"/>
      <c r="G1167" s="314"/>
      <c r="H1167" s="356"/>
      <c r="I1167" s="314"/>
      <c r="J1167" s="356"/>
      <c r="K1167" s="314"/>
      <c r="L1167" s="356"/>
      <c r="M1167" s="314"/>
      <c r="N1167" s="315"/>
      <c r="O1167" s="316"/>
      <c r="P1167" s="315"/>
      <c r="Q1167" s="316"/>
      <c r="R1167" s="315">
        <v>1</v>
      </c>
      <c r="S1167" s="316">
        <v>8.3333333333333339</v>
      </c>
      <c r="T1167" s="315"/>
      <c r="U1167" s="316"/>
      <c r="V1167" s="316"/>
      <c r="W1167" s="452"/>
      <c r="X1167" s="452"/>
      <c r="Y1167" s="452"/>
      <c r="Z1167" s="452"/>
      <c r="AA1167" s="452"/>
      <c r="AB1167" s="452"/>
      <c r="AC1167" s="452"/>
      <c r="AD1167" s="311"/>
    </row>
    <row r="1168" spans="1:30" ht="20.100000000000001" customHeight="1">
      <c r="A1168" s="311"/>
      <c r="B1168" s="311"/>
      <c r="C1168" s="452"/>
      <c r="D1168" s="311" t="s">
        <v>1701</v>
      </c>
      <c r="E1168" s="452"/>
      <c r="F1168" s="531">
        <v>1</v>
      </c>
      <c r="G1168" s="314">
        <v>50</v>
      </c>
      <c r="H1168" s="356">
        <v>2</v>
      </c>
      <c r="I1168" s="314">
        <v>66.666666666666671</v>
      </c>
      <c r="J1168" s="356"/>
      <c r="K1168" s="314"/>
      <c r="L1168" s="356">
        <v>2</v>
      </c>
      <c r="M1168" s="314">
        <v>50</v>
      </c>
      <c r="N1168" s="315">
        <v>1</v>
      </c>
      <c r="O1168" s="316">
        <v>100</v>
      </c>
      <c r="P1168" s="315">
        <v>6</v>
      </c>
      <c r="Q1168" s="316">
        <v>100</v>
      </c>
      <c r="R1168" s="315">
        <v>5</v>
      </c>
      <c r="S1168" s="316">
        <v>41.666666666666664</v>
      </c>
      <c r="T1168" s="315"/>
      <c r="U1168" s="316"/>
      <c r="V1168" s="316"/>
      <c r="W1168" s="452"/>
      <c r="X1168" s="452"/>
      <c r="Y1168" s="452"/>
      <c r="Z1168" s="452"/>
      <c r="AA1168" s="452"/>
      <c r="AB1168" s="452"/>
      <c r="AC1168" s="452"/>
      <c r="AD1168" s="311"/>
    </row>
    <row r="1169" spans="1:30" ht="20.100000000000001" customHeight="1">
      <c r="A1169" s="311"/>
      <c r="B1169" s="311"/>
      <c r="C1169" s="452"/>
      <c r="D1169" s="311" t="s">
        <v>7205</v>
      </c>
      <c r="E1169" s="452"/>
      <c r="F1169" s="531"/>
      <c r="G1169" s="314"/>
      <c r="H1169" s="356"/>
      <c r="I1169" s="314"/>
      <c r="J1169" s="356"/>
      <c r="K1169" s="314"/>
      <c r="L1169" s="356"/>
      <c r="M1169" s="314"/>
      <c r="N1169" s="315"/>
      <c r="O1169" s="316"/>
      <c r="P1169" s="315"/>
      <c r="Q1169" s="316"/>
      <c r="R1169" s="315"/>
      <c r="S1169" s="316"/>
      <c r="T1169" s="315"/>
      <c r="U1169" s="316"/>
      <c r="V1169" s="316"/>
      <c r="W1169" s="452"/>
      <c r="X1169" s="452"/>
      <c r="Y1169" s="452"/>
      <c r="Z1169" s="452"/>
      <c r="AA1169" s="452"/>
      <c r="AB1169" s="452"/>
      <c r="AC1169" s="452"/>
      <c r="AD1169" s="311"/>
    </row>
    <row r="1170" spans="1:30" ht="20.100000000000001" customHeight="1">
      <c r="A1170" s="317"/>
      <c r="B1170" s="317"/>
      <c r="C1170" s="318"/>
      <c r="D1170" s="317" t="s">
        <v>6738</v>
      </c>
      <c r="E1170" s="318"/>
      <c r="F1170" s="319"/>
      <c r="G1170" s="320"/>
      <c r="H1170" s="319"/>
      <c r="I1170" s="320"/>
      <c r="J1170" s="319"/>
      <c r="K1170" s="320"/>
      <c r="L1170" s="319"/>
      <c r="M1170" s="320"/>
      <c r="N1170" s="321"/>
      <c r="O1170" s="322"/>
      <c r="P1170" s="321"/>
      <c r="Q1170" s="322"/>
      <c r="R1170" s="321"/>
      <c r="S1170" s="322"/>
      <c r="T1170" s="321"/>
      <c r="U1170" s="322"/>
      <c r="V1170" s="322"/>
      <c r="W1170" s="318"/>
      <c r="X1170" s="318"/>
      <c r="Y1170" s="318"/>
      <c r="Z1170" s="318"/>
      <c r="AA1170" s="318"/>
      <c r="AB1170" s="318"/>
      <c r="AC1170" s="318"/>
      <c r="AD1170" s="317"/>
    </row>
  </sheetData>
  <mergeCells count="15">
    <mergeCell ref="AD1:AD2"/>
    <mergeCell ref="L1:M1"/>
    <mergeCell ref="N1:O1"/>
    <mergeCell ref="P1:Q1"/>
    <mergeCell ref="R1:S1"/>
    <mergeCell ref="T1:U1"/>
    <mergeCell ref="F1:G1"/>
    <mergeCell ref="V1:AC1"/>
    <mergeCell ref="A1:A2"/>
    <mergeCell ref="B1:B2"/>
    <mergeCell ref="C1:C2"/>
    <mergeCell ref="D1:D2"/>
    <mergeCell ref="E1:E2"/>
    <mergeCell ref="J1:K1"/>
    <mergeCell ref="H1:I1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코드집-BC1파트</oddHeader>
    <oddFooter>&amp;C&amp;P/&amp;N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>
    <tabColor theme="3"/>
  </sheetPr>
  <dimension ref="A1:AE1221"/>
  <sheetViews>
    <sheetView zoomScale="80" zoomScaleNormal="80" workbookViewId="0">
      <pane xSplit="2" ySplit="2" topLeftCell="C1197" activePane="bottomRight" state="frozen"/>
      <selection activeCell="D19" sqref="D19"/>
      <selection pane="topRight" activeCell="D19" sqref="D19"/>
      <selection pane="bottomLeft" activeCell="D19" sqref="D19"/>
      <selection pane="bottomRight" activeCell="G645" sqref="G645"/>
    </sheetView>
  </sheetViews>
  <sheetFormatPr defaultRowHeight="20.100000000000001" customHeight="1"/>
  <cols>
    <col min="1" max="1" width="15.42578125" style="51" customWidth="1"/>
    <col min="2" max="2" width="39.140625" style="51" customWidth="1"/>
    <col min="3" max="3" width="36" style="52" customWidth="1"/>
    <col min="4" max="4" width="48.140625" style="51" customWidth="1"/>
    <col min="5" max="5" width="9.140625" style="52" customWidth="1"/>
    <col min="6" max="6" width="10.28515625" style="52" customWidth="1"/>
    <col min="7" max="7" width="9.85546875" style="52" customWidth="1"/>
    <col min="8" max="8" width="9.7109375" style="53" customWidth="1"/>
    <col min="9" max="9" width="9.7109375" style="54" customWidth="1"/>
    <col min="10" max="10" width="9.7109375" style="53" customWidth="1"/>
    <col min="11" max="11" width="9.7109375" style="54" customWidth="1"/>
    <col min="12" max="12" width="9.7109375" style="53" customWidth="1"/>
    <col min="13" max="13" width="9.7109375" style="54" customWidth="1"/>
    <col min="14" max="14" width="9.7109375" style="53" customWidth="1"/>
    <col min="15" max="15" width="9.7109375" style="54" customWidth="1"/>
    <col min="16" max="16" width="9.7109375" style="53" customWidth="1"/>
    <col min="17" max="17" width="9.7109375" style="54" customWidth="1"/>
    <col min="18" max="18" width="9.7109375" style="53" customWidth="1"/>
    <col min="19" max="19" width="9.7109375" style="54" customWidth="1"/>
    <col min="20" max="20" width="9.7109375" style="53" customWidth="1"/>
    <col min="21" max="24" width="9.7109375" style="54" customWidth="1"/>
    <col min="25" max="26" width="10.7109375" style="54" customWidth="1"/>
    <col min="27" max="29" width="10.7109375" style="52" customWidth="1"/>
    <col min="30" max="30" width="15.5703125" style="51" customWidth="1"/>
    <col min="31" max="16384" width="9.140625" style="51"/>
  </cols>
  <sheetData>
    <row r="1" spans="1:31" s="5" customFormat="1" ht="20.100000000000001" customHeight="1">
      <c r="A1" s="605" t="s">
        <v>8368</v>
      </c>
      <c r="B1" s="605" t="s">
        <v>8088</v>
      </c>
      <c r="C1" s="605" t="s">
        <v>8089</v>
      </c>
      <c r="D1" s="605" t="s">
        <v>8090</v>
      </c>
      <c r="E1" s="605" t="s">
        <v>8091</v>
      </c>
      <c r="F1" s="607" t="s">
        <v>8092</v>
      </c>
      <c r="G1" s="607"/>
      <c r="H1" s="607" t="s">
        <v>8093</v>
      </c>
      <c r="I1" s="607"/>
      <c r="J1" s="607" t="s">
        <v>8094</v>
      </c>
      <c r="K1" s="607"/>
      <c r="L1" s="607" t="s">
        <v>8095</v>
      </c>
      <c r="M1" s="607"/>
      <c r="N1" s="607" t="s">
        <v>8096</v>
      </c>
      <c r="O1" s="607"/>
      <c r="P1" s="607" t="s">
        <v>8097</v>
      </c>
      <c r="Q1" s="607"/>
      <c r="R1" s="607" t="s">
        <v>8098</v>
      </c>
      <c r="S1" s="607"/>
      <c r="T1" s="607" t="s">
        <v>8099</v>
      </c>
      <c r="U1" s="607"/>
      <c r="V1" s="582" t="s">
        <v>8101</v>
      </c>
      <c r="W1" s="583"/>
      <c r="X1" s="583"/>
      <c r="Y1" s="583"/>
      <c r="Z1" s="583"/>
      <c r="AA1" s="583"/>
      <c r="AB1" s="583"/>
      <c r="AC1" s="584"/>
      <c r="AD1" s="605" t="s">
        <v>8102</v>
      </c>
      <c r="AE1" s="51"/>
    </row>
    <row r="2" spans="1:31" s="5" customFormat="1" ht="27">
      <c r="A2" s="605"/>
      <c r="B2" s="605"/>
      <c r="C2" s="605"/>
      <c r="D2" s="605"/>
      <c r="E2" s="605"/>
      <c r="F2" s="454" t="s">
        <v>8103</v>
      </c>
      <c r="G2" s="425" t="s">
        <v>8104</v>
      </c>
      <c r="H2" s="454" t="s">
        <v>8103</v>
      </c>
      <c r="I2" s="425" t="s">
        <v>8104</v>
      </c>
      <c r="J2" s="454" t="s">
        <v>8103</v>
      </c>
      <c r="K2" s="425" t="s">
        <v>8104</v>
      </c>
      <c r="L2" s="454" t="s">
        <v>8103</v>
      </c>
      <c r="M2" s="425" t="s">
        <v>8104</v>
      </c>
      <c r="N2" s="454" t="s">
        <v>8103</v>
      </c>
      <c r="O2" s="425" t="s">
        <v>8104</v>
      </c>
      <c r="P2" s="454" t="s">
        <v>8103</v>
      </c>
      <c r="Q2" s="425" t="s">
        <v>8104</v>
      </c>
      <c r="R2" s="454" t="s">
        <v>8103</v>
      </c>
      <c r="S2" s="425" t="s">
        <v>8104</v>
      </c>
      <c r="T2" s="454" t="s">
        <v>8103</v>
      </c>
      <c r="U2" s="425" t="s">
        <v>8104</v>
      </c>
      <c r="V2" s="425" t="s">
        <v>8105</v>
      </c>
      <c r="W2" s="425" t="s">
        <v>8106</v>
      </c>
      <c r="X2" s="425" t="s">
        <v>8107</v>
      </c>
      <c r="Y2" s="425" t="s">
        <v>8108</v>
      </c>
      <c r="Z2" s="404" t="s">
        <v>8109</v>
      </c>
      <c r="AA2" s="405" t="s">
        <v>8110</v>
      </c>
      <c r="AB2" s="405" t="s">
        <v>8111</v>
      </c>
      <c r="AC2" s="406" t="s">
        <v>8112</v>
      </c>
      <c r="AD2" s="605"/>
      <c r="AE2" s="51"/>
    </row>
    <row r="3" spans="1:31" ht="20.100000000000001" customHeight="1">
      <c r="A3" s="498" t="s">
        <v>8369</v>
      </c>
      <c r="B3" s="476" t="s">
        <v>68</v>
      </c>
      <c r="C3" s="473" t="s">
        <v>64</v>
      </c>
      <c r="D3" s="476"/>
      <c r="E3" s="473"/>
      <c r="F3" s="443">
        <v>6</v>
      </c>
      <c r="G3" s="444">
        <v>100</v>
      </c>
      <c r="H3" s="443">
        <v>9</v>
      </c>
      <c r="I3" s="444">
        <v>100</v>
      </c>
      <c r="J3" s="443">
        <f>5092-5079</f>
        <v>13</v>
      </c>
      <c r="K3" s="444">
        <v>100</v>
      </c>
      <c r="L3" s="443">
        <v>13</v>
      </c>
      <c r="M3" s="444">
        <v>100</v>
      </c>
      <c r="N3" s="443">
        <v>10</v>
      </c>
      <c r="O3" s="465">
        <v>100</v>
      </c>
      <c r="P3" s="443">
        <v>7</v>
      </c>
      <c r="Q3" s="465">
        <v>100</v>
      </c>
      <c r="R3" s="443">
        <v>26</v>
      </c>
      <c r="S3" s="465">
        <v>100</v>
      </c>
      <c r="T3" s="443">
        <v>135</v>
      </c>
      <c r="U3" s="465">
        <v>100</v>
      </c>
      <c r="V3" s="473" t="s">
        <v>8114</v>
      </c>
      <c r="W3" s="473" t="s">
        <v>8114</v>
      </c>
      <c r="X3" s="473" t="s">
        <v>8114</v>
      </c>
      <c r="Y3" s="473" t="s">
        <v>8114</v>
      </c>
      <c r="Z3" s="473" t="s">
        <v>8114</v>
      </c>
      <c r="AA3" s="473" t="s">
        <v>8114</v>
      </c>
      <c r="AB3" s="473" t="s">
        <v>8114</v>
      </c>
      <c r="AC3" s="473" t="s">
        <v>8114</v>
      </c>
      <c r="AD3" s="476"/>
    </row>
    <row r="4" spans="1:31" ht="20.100000000000001" customHeight="1">
      <c r="A4" s="476" t="s">
        <v>65</v>
      </c>
      <c r="B4" s="476" t="s">
        <v>69</v>
      </c>
      <c r="C4" s="473" t="s">
        <v>64</v>
      </c>
      <c r="D4" s="476"/>
      <c r="E4" s="473"/>
      <c r="F4" s="443">
        <v>6</v>
      </c>
      <c r="G4" s="444">
        <v>100</v>
      </c>
      <c r="H4" s="443">
        <v>9</v>
      </c>
      <c r="I4" s="444">
        <v>100</v>
      </c>
      <c r="J4" s="443">
        <f>5092-5079</f>
        <v>13</v>
      </c>
      <c r="K4" s="444">
        <v>100</v>
      </c>
      <c r="L4" s="443">
        <v>13</v>
      </c>
      <c r="M4" s="444">
        <v>100</v>
      </c>
      <c r="N4" s="443">
        <v>10</v>
      </c>
      <c r="O4" s="465">
        <v>100</v>
      </c>
      <c r="P4" s="443">
        <v>7</v>
      </c>
      <c r="Q4" s="465">
        <v>100</v>
      </c>
      <c r="R4" s="443">
        <v>26</v>
      </c>
      <c r="S4" s="465">
        <v>100</v>
      </c>
      <c r="T4" s="443"/>
      <c r="U4" s="444"/>
      <c r="V4" s="473" t="s">
        <v>8114</v>
      </c>
      <c r="W4" s="473" t="s">
        <v>8114</v>
      </c>
      <c r="X4" s="473" t="s">
        <v>8114</v>
      </c>
      <c r="Y4" s="473" t="s">
        <v>8114</v>
      </c>
      <c r="Z4" s="473" t="s">
        <v>8114</v>
      </c>
      <c r="AA4" s="473" t="s">
        <v>8114</v>
      </c>
      <c r="AB4" s="473" t="s">
        <v>8114</v>
      </c>
      <c r="AC4" s="473"/>
      <c r="AD4" s="476"/>
    </row>
    <row r="5" spans="1:31" ht="20.100000000000001" customHeight="1">
      <c r="A5" s="476" t="s">
        <v>8370</v>
      </c>
      <c r="B5" s="476" t="s">
        <v>219</v>
      </c>
      <c r="C5" s="473" t="s">
        <v>64</v>
      </c>
      <c r="D5" s="499" t="s">
        <v>8371</v>
      </c>
      <c r="E5" s="473"/>
      <c r="F5" s="443">
        <v>6</v>
      </c>
      <c r="G5" s="444">
        <v>100</v>
      </c>
      <c r="H5" s="443">
        <v>9</v>
      </c>
      <c r="I5" s="444">
        <v>100</v>
      </c>
      <c r="J5" s="443">
        <v>8</v>
      </c>
      <c r="K5" s="444">
        <v>61.53846153846154</v>
      </c>
      <c r="L5" s="443">
        <v>11</v>
      </c>
      <c r="M5" s="444">
        <v>84.6</v>
      </c>
      <c r="N5" s="443">
        <v>9</v>
      </c>
      <c r="O5" s="465">
        <v>90</v>
      </c>
      <c r="P5" s="443">
        <v>7</v>
      </c>
      <c r="Q5" s="465">
        <v>100</v>
      </c>
      <c r="R5" s="443">
        <v>13</v>
      </c>
      <c r="S5" s="444">
        <v>50</v>
      </c>
      <c r="T5" s="443"/>
      <c r="U5" s="444"/>
      <c r="V5" s="473" t="s">
        <v>8114</v>
      </c>
      <c r="W5" s="473" t="s">
        <v>8114</v>
      </c>
      <c r="X5" s="473" t="s">
        <v>8114</v>
      </c>
      <c r="Y5" s="473" t="s">
        <v>8114</v>
      </c>
      <c r="Z5" s="473" t="s">
        <v>8114</v>
      </c>
      <c r="AA5" s="473" t="s">
        <v>8114</v>
      </c>
      <c r="AB5" s="473" t="s">
        <v>8114</v>
      </c>
      <c r="AC5" s="473"/>
      <c r="AD5" s="476"/>
    </row>
    <row r="6" spans="1:31" ht="20.100000000000001" customHeight="1">
      <c r="A6" s="85"/>
      <c r="B6" s="85"/>
      <c r="C6" s="128"/>
      <c r="D6" s="208" t="s">
        <v>1528</v>
      </c>
      <c r="E6" s="128"/>
      <c r="F6" s="356"/>
      <c r="G6" s="314"/>
      <c r="H6" s="356"/>
      <c r="I6" s="314"/>
      <c r="J6" s="356">
        <v>5</v>
      </c>
      <c r="K6" s="314">
        <v>38.46153846153846</v>
      </c>
      <c r="L6" s="356">
        <v>2</v>
      </c>
      <c r="M6" s="314">
        <v>15.4</v>
      </c>
      <c r="N6" s="356">
        <v>1</v>
      </c>
      <c r="O6" s="314">
        <v>10</v>
      </c>
      <c r="P6" s="356"/>
      <c r="Q6" s="314"/>
      <c r="R6" s="356">
        <v>13</v>
      </c>
      <c r="S6" s="314">
        <v>50</v>
      </c>
      <c r="T6" s="356"/>
      <c r="U6" s="314"/>
      <c r="V6" s="314"/>
      <c r="W6" s="314"/>
      <c r="X6" s="314"/>
      <c r="Y6" s="128"/>
      <c r="Z6" s="128"/>
      <c r="AA6" s="128"/>
      <c r="AB6" s="128"/>
      <c r="AC6" s="128"/>
      <c r="AD6" s="85"/>
    </row>
    <row r="7" spans="1:31" ht="20.100000000000001" customHeight="1">
      <c r="A7" s="476" t="s">
        <v>4377</v>
      </c>
      <c r="B7" s="476" t="s">
        <v>998</v>
      </c>
      <c r="C7" s="473" t="s">
        <v>64</v>
      </c>
      <c r="D7" s="476" t="s">
        <v>1853</v>
      </c>
      <c r="E7" s="485" t="s">
        <v>8372</v>
      </c>
      <c r="F7" s="443">
        <v>3</v>
      </c>
      <c r="G7" s="444">
        <v>50</v>
      </c>
      <c r="H7" s="443">
        <v>4</v>
      </c>
      <c r="I7" s="444">
        <v>44.444444444444443</v>
      </c>
      <c r="J7" s="443">
        <v>3</v>
      </c>
      <c r="K7" s="444">
        <v>23.076923076923077</v>
      </c>
      <c r="L7" s="443">
        <v>6</v>
      </c>
      <c r="M7" s="444">
        <v>46.153846153846153</v>
      </c>
      <c r="N7" s="471">
        <v>3</v>
      </c>
      <c r="O7" s="465">
        <v>30</v>
      </c>
      <c r="P7" s="471">
        <v>3</v>
      </c>
      <c r="Q7" s="465">
        <v>42.857142857142854</v>
      </c>
      <c r="R7" s="471">
        <v>12</v>
      </c>
      <c r="S7" s="465">
        <v>46.153846153846153</v>
      </c>
      <c r="T7" s="471">
        <v>54</v>
      </c>
      <c r="U7" s="465">
        <v>40</v>
      </c>
      <c r="V7" s="473" t="s">
        <v>8114</v>
      </c>
      <c r="W7" s="473" t="s">
        <v>8114</v>
      </c>
      <c r="X7" s="473" t="s">
        <v>8114</v>
      </c>
      <c r="Y7" s="473" t="s">
        <v>8114</v>
      </c>
      <c r="Z7" s="473" t="s">
        <v>8114</v>
      </c>
      <c r="AA7" s="473" t="s">
        <v>8114</v>
      </c>
      <c r="AB7" s="473" t="s">
        <v>8114</v>
      </c>
      <c r="AC7" s="473" t="s">
        <v>8114</v>
      </c>
      <c r="AD7" s="476"/>
    </row>
    <row r="8" spans="1:31" ht="20.100000000000001" customHeight="1">
      <c r="A8" s="85"/>
      <c r="B8" s="85"/>
      <c r="C8" s="128"/>
      <c r="D8" s="85" t="s">
        <v>1854</v>
      </c>
      <c r="E8" s="209"/>
      <c r="F8" s="356">
        <v>3</v>
      </c>
      <c r="G8" s="314">
        <v>50</v>
      </c>
      <c r="H8" s="356">
        <v>5</v>
      </c>
      <c r="I8" s="314">
        <v>55.555555555555557</v>
      </c>
      <c r="J8" s="356">
        <v>10</v>
      </c>
      <c r="K8" s="314">
        <v>76.92307692307692</v>
      </c>
      <c r="L8" s="356">
        <v>7</v>
      </c>
      <c r="M8" s="314">
        <v>53.846153846153847</v>
      </c>
      <c r="N8" s="315">
        <v>7</v>
      </c>
      <c r="O8" s="316">
        <v>70</v>
      </c>
      <c r="P8" s="315">
        <v>4</v>
      </c>
      <c r="Q8" s="316">
        <v>57.142857142857146</v>
      </c>
      <c r="R8" s="315">
        <v>14</v>
      </c>
      <c r="S8" s="316">
        <v>53.846153846153847</v>
      </c>
      <c r="T8" s="315">
        <v>81</v>
      </c>
      <c r="U8" s="316">
        <v>60</v>
      </c>
      <c r="V8" s="316"/>
      <c r="W8" s="316"/>
      <c r="X8" s="316"/>
      <c r="Y8" s="128"/>
      <c r="Z8" s="128"/>
      <c r="AA8" s="128"/>
      <c r="AB8" s="128"/>
      <c r="AC8" s="128"/>
      <c r="AD8" s="85"/>
    </row>
    <row r="9" spans="1:31" ht="20.100000000000001" customHeight="1">
      <c r="A9" s="85"/>
      <c r="B9" s="85"/>
      <c r="C9" s="128"/>
      <c r="D9" s="162" t="s">
        <v>8373</v>
      </c>
      <c r="E9" s="209"/>
      <c r="F9" s="356"/>
      <c r="G9" s="314"/>
      <c r="H9" s="356"/>
      <c r="I9" s="314"/>
      <c r="J9" s="356"/>
      <c r="K9" s="314"/>
      <c r="L9" s="356"/>
      <c r="M9" s="314"/>
      <c r="N9" s="356"/>
      <c r="O9" s="314"/>
      <c r="P9" s="356"/>
      <c r="Q9" s="314"/>
      <c r="R9" s="356"/>
      <c r="S9" s="314"/>
      <c r="T9" s="356"/>
      <c r="U9" s="314"/>
      <c r="V9" s="314"/>
      <c r="W9" s="314"/>
      <c r="X9" s="314"/>
      <c r="Y9" s="128"/>
      <c r="Z9" s="128"/>
      <c r="AA9" s="128"/>
      <c r="AB9" s="128"/>
      <c r="AC9" s="128"/>
      <c r="AD9" s="85"/>
    </row>
    <row r="10" spans="1:31" ht="20.100000000000001" customHeight="1">
      <c r="A10" s="85"/>
      <c r="B10" s="85"/>
      <c r="C10" s="128"/>
      <c r="D10" s="162" t="s">
        <v>8374</v>
      </c>
      <c r="E10" s="128"/>
      <c r="F10" s="356"/>
      <c r="G10" s="314"/>
      <c r="H10" s="356"/>
      <c r="I10" s="314"/>
      <c r="J10" s="356"/>
      <c r="K10" s="314"/>
      <c r="L10" s="356"/>
      <c r="M10" s="314"/>
      <c r="N10" s="356"/>
      <c r="O10" s="314"/>
      <c r="P10" s="356"/>
      <c r="Q10" s="314"/>
      <c r="R10" s="356"/>
      <c r="S10" s="314"/>
      <c r="T10" s="356"/>
      <c r="U10" s="314"/>
      <c r="V10" s="314"/>
      <c r="W10" s="314"/>
      <c r="X10" s="314"/>
      <c r="Y10" s="128"/>
      <c r="Z10" s="128"/>
      <c r="AA10" s="128"/>
      <c r="AB10" s="128"/>
      <c r="AC10" s="128"/>
      <c r="AD10" s="85"/>
    </row>
    <row r="11" spans="1:31" ht="20.100000000000001" customHeight="1">
      <c r="A11" s="476" t="s">
        <v>4378</v>
      </c>
      <c r="B11" s="476" t="s">
        <v>221</v>
      </c>
      <c r="C11" s="473" t="s">
        <v>4564</v>
      </c>
      <c r="D11" s="476"/>
      <c r="E11" s="473"/>
      <c r="F11" s="443">
        <v>3</v>
      </c>
      <c r="G11" s="444">
        <v>100</v>
      </c>
      <c r="H11" s="443">
        <v>4</v>
      </c>
      <c r="I11" s="444">
        <v>100</v>
      </c>
      <c r="J11" s="443">
        <v>3</v>
      </c>
      <c r="K11" s="444">
        <v>100</v>
      </c>
      <c r="L11" s="443">
        <v>6</v>
      </c>
      <c r="M11" s="444">
        <v>100</v>
      </c>
      <c r="N11" s="471">
        <v>3</v>
      </c>
      <c r="O11" s="465">
        <v>100</v>
      </c>
      <c r="P11" s="471">
        <v>3</v>
      </c>
      <c r="Q11" s="465">
        <v>100</v>
      </c>
      <c r="R11" s="443">
        <v>12</v>
      </c>
      <c r="S11" s="465">
        <v>100</v>
      </c>
      <c r="T11" s="443">
        <v>54</v>
      </c>
      <c r="U11" s="465">
        <v>100</v>
      </c>
      <c r="V11" s="473" t="s">
        <v>8114</v>
      </c>
      <c r="W11" s="473" t="s">
        <v>8114</v>
      </c>
      <c r="X11" s="473" t="s">
        <v>8114</v>
      </c>
      <c r="Y11" s="473" t="s">
        <v>8114</v>
      </c>
      <c r="Z11" s="473" t="s">
        <v>8114</v>
      </c>
      <c r="AA11" s="473" t="s">
        <v>8114</v>
      </c>
      <c r="AB11" s="473" t="s">
        <v>8114</v>
      </c>
      <c r="AC11" s="473" t="s">
        <v>8114</v>
      </c>
      <c r="AD11" s="476"/>
    </row>
    <row r="12" spans="1:31" ht="20.100000000000001" customHeight="1">
      <c r="A12" s="476" t="s">
        <v>4543</v>
      </c>
      <c r="B12" s="476" t="s">
        <v>8375</v>
      </c>
      <c r="C12" s="358" t="s">
        <v>4565</v>
      </c>
      <c r="D12" s="374"/>
      <c r="E12" s="358"/>
      <c r="F12" s="443"/>
      <c r="G12" s="444"/>
      <c r="H12" s="443"/>
      <c r="I12" s="444"/>
      <c r="J12" s="443"/>
      <c r="K12" s="444"/>
      <c r="L12" s="443"/>
      <c r="M12" s="444"/>
      <c r="N12" s="471"/>
      <c r="O12" s="465"/>
      <c r="P12" s="471"/>
      <c r="Q12" s="465"/>
      <c r="R12" s="443">
        <v>14</v>
      </c>
      <c r="S12" s="465">
        <v>100</v>
      </c>
      <c r="T12" s="443">
        <v>81</v>
      </c>
      <c r="U12" s="465">
        <v>100</v>
      </c>
      <c r="V12" s="465"/>
      <c r="W12" s="465"/>
      <c r="X12" s="465"/>
      <c r="Y12" s="473"/>
      <c r="Z12" s="473"/>
      <c r="AA12" s="473"/>
      <c r="AB12" s="473" t="s">
        <v>8114</v>
      </c>
      <c r="AC12" s="473" t="s">
        <v>8114</v>
      </c>
      <c r="AD12" s="476"/>
    </row>
    <row r="13" spans="1:31" ht="20.100000000000001" customHeight="1">
      <c r="A13" s="476" t="s">
        <v>4379</v>
      </c>
      <c r="B13" s="476" t="s">
        <v>999</v>
      </c>
      <c r="C13" s="473" t="s">
        <v>64</v>
      </c>
      <c r="D13" s="476"/>
      <c r="E13" s="473"/>
      <c r="F13" s="443">
        <v>6</v>
      </c>
      <c r="G13" s="444">
        <v>100</v>
      </c>
      <c r="H13" s="443">
        <v>9</v>
      </c>
      <c r="I13" s="444">
        <v>100</v>
      </c>
      <c r="J13" s="443">
        <v>13</v>
      </c>
      <c r="K13" s="444">
        <v>100</v>
      </c>
      <c r="L13" s="443">
        <v>13</v>
      </c>
      <c r="M13" s="444">
        <v>100</v>
      </c>
      <c r="N13" s="443">
        <v>10</v>
      </c>
      <c r="O13" s="465">
        <v>100</v>
      </c>
      <c r="P13" s="443">
        <v>7</v>
      </c>
      <c r="Q13" s="465">
        <v>100</v>
      </c>
      <c r="R13" s="443">
        <v>26</v>
      </c>
      <c r="S13" s="465">
        <v>100</v>
      </c>
      <c r="T13" s="443">
        <v>135</v>
      </c>
      <c r="U13" s="465">
        <v>100</v>
      </c>
      <c r="V13" s="473" t="s">
        <v>8114</v>
      </c>
      <c r="W13" s="473" t="s">
        <v>8114</v>
      </c>
      <c r="X13" s="473" t="s">
        <v>8114</v>
      </c>
      <c r="Y13" s="473" t="s">
        <v>8114</v>
      </c>
      <c r="Z13" s="473" t="s">
        <v>8114</v>
      </c>
      <c r="AA13" s="473" t="s">
        <v>8114</v>
      </c>
      <c r="AB13" s="473" t="s">
        <v>8114</v>
      </c>
      <c r="AC13" s="473" t="s">
        <v>8114</v>
      </c>
      <c r="AD13" s="476"/>
    </row>
    <row r="14" spans="1:31" ht="20.100000000000001" customHeight="1">
      <c r="A14" s="476" t="s">
        <v>8376</v>
      </c>
      <c r="B14" s="476" t="s">
        <v>8377</v>
      </c>
      <c r="C14" s="473" t="s">
        <v>64</v>
      </c>
      <c r="D14" s="374" t="s">
        <v>1916</v>
      </c>
      <c r="E14" s="473" t="s">
        <v>8378</v>
      </c>
      <c r="F14" s="443">
        <v>2</v>
      </c>
      <c r="G14" s="444">
        <v>33.333333333333336</v>
      </c>
      <c r="H14" s="443"/>
      <c r="I14" s="444"/>
      <c r="J14" s="443"/>
      <c r="K14" s="444"/>
      <c r="L14" s="443">
        <v>1</v>
      </c>
      <c r="M14" s="444">
        <v>7.6923076923076925</v>
      </c>
      <c r="N14" s="471"/>
      <c r="O14" s="465"/>
      <c r="P14" s="471">
        <v>1</v>
      </c>
      <c r="Q14" s="465">
        <v>14.285714285714286</v>
      </c>
      <c r="R14" s="471">
        <v>5</v>
      </c>
      <c r="S14" s="465">
        <v>19.23076923076923</v>
      </c>
      <c r="T14" s="471">
        <v>4</v>
      </c>
      <c r="U14" s="465">
        <v>2.9629629629629628</v>
      </c>
      <c r="V14" s="473" t="s">
        <v>8114</v>
      </c>
      <c r="W14" s="473" t="s">
        <v>8114</v>
      </c>
      <c r="X14" s="473" t="s">
        <v>8114</v>
      </c>
      <c r="Y14" s="473" t="s">
        <v>8114</v>
      </c>
      <c r="Z14" s="473" t="s">
        <v>8114</v>
      </c>
      <c r="AA14" s="473" t="s">
        <v>8114</v>
      </c>
      <c r="AB14" s="473" t="s">
        <v>8114</v>
      </c>
      <c r="AC14" s="473" t="s">
        <v>8114</v>
      </c>
      <c r="AD14" s="476"/>
    </row>
    <row r="15" spans="1:31" ht="20.100000000000001" customHeight="1">
      <c r="A15" s="85"/>
      <c r="B15" s="85"/>
      <c r="C15" s="128"/>
      <c r="D15" s="311" t="s">
        <v>1917</v>
      </c>
      <c r="E15" s="128"/>
      <c r="F15" s="356"/>
      <c r="G15" s="314"/>
      <c r="H15" s="356"/>
      <c r="I15" s="314"/>
      <c r="J15" s="356"/>
      <c r="K15" s="314"/>
      <c r="L15" s="356">
        <v>1</v>
      </c>
      <c r="M15" s="314">
        <v>7.6923076923076925</v>
      </c>
      <c r="N15" s="315"/>
      <c r="O15" s="316"/>
      <c r="P15" s="315"/>
      <c r="Q15" s="316"/>
      <c r="R15" s="315"/>
      <c r="S15" s="316"/>
      <c r="T15" s="315">
        <v>2</v>
      </c>
      <c r="U15" s="316">
        <v>1.4814814814814814</v>
      </c>
      <c r="V15" s="316"/>
      <c r="W15" s="316"/>
      <c r="X15" s="316"/>
      <c r="Y15" s="128"/>
      <c r="Z15" s="128"/>
      <c r="AA15" s="128"/>
      <c r="AB15" s="128"/>
      <c r="AC15" s="128"/>
      <c r="AD15" s="85"/>
    </row>
    <row r="16" spans="1:31" ht="20.100000000000001" customHeight="1">
      <c r="A16" s="85"/>
      <c r="B16" s="85"/>
      <c r="C16" s="128"/>
      <c r="D16" s="311" t="s">
        <v>1918</v>
      </c>
      <c r="E16" s="128"/>
      <c r="F16" s="356"/>
      <c r="G16" s="314"/>
      <c r="H16" s="356"/>
      <c r="I16" s="314"/>
      <c r="J16" s="356">
        <v>1</v>
      </c>
      <c r="K16" s="314">
        <v>7.6923076923076925</v>
      </c>
      <c r="L16" s="356">
        <v>1</v>
      </c>
      <c r="M16" s="314">
        <v>7.6923076923076925</v>
      </c>
      <c r="N16" s="315"/>
      <c r="O16" s="316"/>
      <c r="P16" s="315"/>
      <c r="Q16" s="316"/>
      <c r="R16" s="315"/>
      <c r="S16" s="316"/>
      <c r="T16" s="315">
        <v>3</v>
      </c>
      <c r="U16" s="316">
        <v>2.2222222222222223</v>
      </c>
      <c r="V16" s="316"/>
      <c r="W16" s="316"/>
      <c r="X16" s="316"/>
      <c r="Y16" s="128"/>
      <c r="Z16" s="128"/>
      <c r="AA16" s="128"/>
      <c r="AB16" s="128"/>
      <c r="AC16" s="128"/>
      <c r="AD16" s="85"/>
    </row>
    <row r="17" spans="1:30" ht="20.100000000000001" customHeight="1">
      <c r="A17" s="85"/>
      <c r="B17" s="85"/>
      <c r="C17" s="128"/>
      <c r="D17" s="311" t="s">
        <v>1919</v>
      </c>
      <c r="E17" s="128"/>
      <c r="F17" s="356"/>
      <c r="G17" s="314"/>
      <c r="H17" s="356"/>
      <c r="I17" s="314"/>
      <c r="J17" s="356">
        <v>1</v>
      </c>
      <c r="K17" s="314">
        <v>7.6923076923076925</v>
      </c>
      <c r="L17" s="356"/>
      <c r="M17" s="314"/>
      <c r="N17" s="356"/>
      <c r="O17" s="314"/>
      <c r="P17" s="356"/>
      <c r="Q17" s="314"/>
      <c r="R17" s="315">
        <v>1</v>
      </c>
      <c r="S17" s="316">
        <v>3.8461538461538463</v>
      </c>
      <c r="T17" s="315">
        <v>1</v>
      </c>
      <c r="U17" s="316">
        <v>0.7407407407407407</v>
      </c>
      <c r="V17" s="316"/>
      <c r="W17" s="316"/>
      <c r="X17" s="316"/>
      <c r="Y17" s="128"/>
      <c r="Z17" s="128"/>
      <c r="AA17" s="128"/>
      <c r="AB17" s="128"/>
      <c r="AC17" s="128"/>
      <c r="AD17" s="85"/>
    </row>
    <row r="18" spans="1:30" ht="20.100000000000001" customHeight="1">
      <c r="A18" s="85"/>
      <c r="B18" s="85"/>
      <c r="C18" s="128"/>
      <c r="D18" s="311" t="s">
        <v>1920</v>
      </c>
      <c r="E18" s="128"/>
      <c r="F18" s="356"/>
      <c r="G18" s="314"/>
      <c r="H18" s="356"/>
      <c r="I18" s="314"/>
      <c r="J18" s="356"/>
      <c r="K18" s="314"/>
      <c r="L18" s="356"/>
      <c r="M18" s="314"/>
      <c r="N18" s="356"/>
      <c r="O18" s="314"/>
      <c r="P18" s="356"/>
      <c r="Q18" s="314"/>
      <c r="R18" s="315"/>
      <c r="S18" s="316"/>
      <c r="T18" s="315">
        <v>1</v>
      </c>
      <c r="U18" s="316">
        <v>0.7407407407407407</v>
      </c>
      <c r="V18" s="316"/>
      <c r="W18" s="316"/>
      <c r="X18" s="316"/>
      <c r="Y18" s="128"/>
      <c r="Z18" s="128"/>
      <c r="AA18" s="128"/>
      <c r="AB18" s="128"/>
      <c r="AC18" s="128"/>
      <c r="AD18" s="85"/>
    </row>
    <row r="19" spans="1:30" ht="20.100000000000001" customHeight="1">
      <c r="A19" s="85"/>
      <c r="B19" s="85"/>
      <c r="C19" s="128"/>
      <c r="D19" s="311" t="s">
        <v>1921</v>
      </c>
      <c r="E19" s="128"/>
      <c r="F19" s="356"/>
      <c r="G19" s="314"/>
      <c r="H19" s="356"/>
      <c r="I19" s="314"/>
      <c r="J19" s="356"/>
      <c r="K19" s="314"/>
      <c r="L19" s="356"/>
      <c r="M19" s="314"/>
      <c r="N19" s="356"/>
      <c r="O19" s="314"/>
      <c r="P19" s="356"/>
      <c r="Q19" s="314"/>
      <c r="R19" s="315"/>
      <c r="S19" s="316"/>
      <c r="T19" s="315">
        <v>2</v>
      </c>
      <c r="U19" s="316">
        <v>1.4814814814814814</v>
      </c>
      <c r="V19" s="316"/>
      <c r="W19" s="316"/>
      <c r="X19" s="316"/>
      <c r="Y19" s="128"/>
      <c r="Z19" s="128"/>
      <c r="AA19" s="128"/>
      <c r="AB19" s="128"/>
      <c r="AC19" s="128"/>
      <c r="AD19" s="85"/>
    </row>
    <row r="20" spans="1:30" ht="20.100000000000001" customHeight="1">
      <c r="A20" s="85"/>
      <c r="B20" s="85"/>
      <c r="C20" s="128"/>
      <c r="D20" s="311" t="s">
        <v>1922</v>
      </c>
      <c r="E20" s="128"/>
      <c r="F20" s="356"/>
      <c r="G20" s="314"/>
      <c r="H20" s="356"/>
      <c r="I20" s="314"/>
      <c r="J20" s="356"/>
      <c r="K20" s="314"/>
      <c r="L20" s="356"/>
      <c r="M20" s="314"/>
      <c r="N20" s="356"/>
      <c r="O20" s="314"/>
      <c r="P20" s="356"/>
      <c r="Q20" s="314"/>
      <c r="R20" s="315"/>
      <c r="S20" s="316"/>
      <c r="T20" s="315">
        <v>2</v>
      </c>
      <c r="U20" s="316">
        <v>1.4814814814814814</v>
      </c>
      <c r="V20" s="316"/>
      <c r="W20" s="316"/>
      <c r="X20" s="316"/>
      <c r="Y20" s="128"/>
      <c r="Z20" s="128"/>
      <c r="AA20" s="128"/>
      <c r="AB20" s="128"/>
      <c r="AC20" s="128"/>
      <c r="AD20" s="85"/>
    </row>
    <row r="21" spans="1:30" ht="20.100000000000001" customHeight="1">
      <c r="A21" s="85"/>
      <c r="B21" s="85"/>
      <c r="C21" s="128"/>
      <c r="D21" s="311" t="s">
        <v>1923</v>
      </c>
      <c r="E21" s="128"/>
      <c r="F21" s="356"/>
      <c r="G21" s="314"/>
      <c r="H21" s="356">
        <v>1</v>
      </c>
      <c r="I21" s="314">
        <v>11.111111111111111</v>
      </c>
      <c r="J21" s="356">
        <v>3</v>
      </c>
      <c r="K21" s="314">
        <v>23.076923076923077</v>
      </c>
      <c r="L21" s="356">
        <v>1</v>
      </c>
      <c r="M21" s="314">
        <v>7.6923076923076925</v>
      </c>
      <c r="N21" s="356">
        <v>2</v>
      </c>
      <c r="O21" s="314">
        <v>22.2</v>
      </c>
      <c r="P21" s="356"/>
      <c r="Q21" s="314"/>
      <c r="R21" s="315"/>
      <c r="S21" s="316"/>
      <c r="T21" s="315">
        <v>8</v>
      </c>
      <c r="U21" s="316">
        <v>5.9259259259259256</v>
      </c>
      <c r="V21" s="316"/>
      <c r="W21" s="316"/>
      <c r="X21" s="316"/>
      <c r="Y21" s="128"/>
      <c r="Z21" s="128"/>
      <c r="AA21" s="128"/>
      <c r="AB21" s="128"/>
      <c r="AC21" s="128"/>
      <c r="AD21" s="85"/>
    </row>
    <row r="22" spans="1:30" ht="20.100000000000001" customHeight="1">
      <c r="A22" s="85"/>
      <c r="B22" s="85"/>
      <c r="C22" s="128"/>
      <c r="D22" s="311" t="s">
        <v>1924</v>
      </c>
      <c r="E22" s="128"/>
      <c r="F22" s="356"/>
      <c r="G22" s="314"/>
      <c r="H22" s="356"/>
      <c r="I22" s="314"/>
      <c r="J22" s="356"/>
      <c r="K22" s="314"/>
      <c r="L22" s="356"/>
      <c r="M22" s="314"/>
      <c r="N22" s="356"/>
      <c r="O22" s="314"/>
      <c r="P22" s="356"/>
      <c r="Q22" s="314"/>
      <c r="R22" s="315">
        <v>1</v>
      </c>
      <c r="S22" s="316">
        <v>3.8461538461538463</v>
      </c>
      <c r="T22" s="315">
        <v>5</v>
      </c>
      <c r="U22" s="316">
        <v>3.7037037037037037</v>
      </c>
      <c r="V22" s="316"/>
      <c r="W22" s="316"/>
      <c r="X22" s="316"/>
      <c r="Y22" s="128"/>
      <c r="Z22" s="128"/>
      <c r="AA22" s="128"/>
      <c r="AB22" s="128"/>
      <c r="AC22" s="128"/>
      <c r="AD22" s="85"/>
    </row>
    <row r="23" spans="1:30" ht="20.100000000000001" customHeight="1">
      <c r="A23" s="85"/>
      <c r="B23" s="85"/>
      <c r="C23" s="128"/>
      <c r="D23" s="311" t="s">
        <v>8379</v>
      </c>
      <c r="E23" s="128"/>
      <c r="F23" s="356"/>
      <c r="G23" s="314"/>
      <c r="H23" s="356">
        <v>1</v>
      </c>
      <c r="I23" s="314">
        <v>11.111111111111111</v>
      </c>
      <c r="J23" s="356"/>
      <c r="K23" s="314"/>
      <c r="L23" s="356">
        <v>1</v>
      </c>
      <c r="M23" s="314">
        <v>7.6923076923076925</v>
      </c>
      <c r="N23" s="356">
        <v>1</v>
      </c>
      <c r="O23" s="314">
        <v>11.1</v>
      </c>
      <c r="P23" s="356"/>
      <c r="Q23" s="314"/>
      <c r="R23" s="315">
        <v>3</v>
      </c>
      <c r="S23" s="316">
        <v>11.538461538461538</v>
      </c>
      <c r="T23" s="315">
        <v>7</v>
      </c>
      <c r="U23" s="316">
        <v>5.1851851851851851</v>
      </c>
      <c r="V23" s="316"/>
      <c r="W23" s="316"/>
      <c r="X23" s="316"/>
      <c r="Y23" s="128"/>
      <c r="Z23" s="128"/>
      <c r="AA23" s="128"/>
      <c r="AB23" s="128"/>
      <c r="AC23" s="128"/>
      <c r="AD23" s="85"/>
    </row>
    <row r="24" spans="1:30" ht="20.100000000000001" customHeight="1">
      <c r="A24" s="85"/>
      <c r="B24" s="85"/>
      <c r="C24" s="128"/>
      <c r="D24" s="311" t="s">
        <v>8380</v>
      </c>
      <c r="E24" s="128"/>
      <c r="F24" s="356"/>
      <c r="G24" s="314"/>
      <c r="H24" s="356">
        <v>2</v>
      </c>
      <c r="I24" s="314">
        <v>22.222222222222221</v>
      </c>
      <c r="J24" s="356">
        <v>1</v>
      </c>
      <c r="K24" s="314">
        <v>7.6923076923076925</v>
      </c>
      <c r="L24" s="356">
        <v>2</v>
      </c>
      <c r="M24" s="314">
        <v>15.384615384615385</v>
      </c>
      <c r="N24" s="356"/>
      <c r="O24" s="314"/>
      <c r="P24" s="356"/>
      <c r="Q24" s="314"/>
      <c r="R24" s="315">
        <v>3</v>
      </c>
      <c r="S24" s="316">
        <v>11.538461538461538</v>
      </c>
      <c r="T24" s="315">
        <v>17</v>
      </c>
      <c r="U24" s="316">
        <v>12.592592592592593</v>
      </c>
      <c r="V24" s="316"/>
      <c r="W24" s="316"/>
      <c r="X24" s="316"/>
      <c r="Y24" s="128"/>
      <c r="Z24" s="128"/>
      <c r="AA24" s="128"/>
      <c r="AB24" s="128"/>
      <c r="AC24" s="128"/>
      <c r="AD24" s="85"/>
    </row>
    <row r="25" spans="1:30" ht="20.100000000000001" customHeight="1">
      <c r="A25" s="85"/>
      <c r="B25" s="85"/>
      <c r="C25" s="128"/>
      <c r="D25" s="311" t="s">
        <v>8381</v>
      </c>
      <c r="E25" s="128"/>
      <c r="F25" s="356">
        <v>2</v>
      </c>
      <c r="G25" s="314">
        <v>33.333333333333336</v>
      </c>
      <c r="H25" s="356">
        <v>1</v>
      </c>
      <c r="I25" s="314">
        <v>11.111111111111111</v>
      </c>
      <c r="J25" s="356">
        <v>3</v>
      </c>
      <c r="K25" s="314">
        <v>23.076923076923077</v>
      </c>
      <c r="L25" s="356"/>
      <c r="M25" s="314"/>
      <c r="N25" s="315">
        <v>2</v>
      </c>
      <c r="O25" s="316">
        <v>22.2</v>
      </c>
      <c r="P25" s="315">
        <v>3</v>
      </c>
      <c r="Q25" s="316">
        <v>42.857142857142854</v>
      </c>
      <c r="R25" s="315">
        <v>4</v>
      </c>
      <c r="S25" s="316">
        <v>15.384615384615385</v>
      </c>
      <c r="T25" s="315">
        <v>24</v>
      </c>
      <c r="U25" s="316">
        <v>17.777777777777779</v>
      </c>
      <c r="V25" s="316"/>
      <c r="W25" s="316"/>
      <c r="X25" s="316"/>
      <c r="Y25" s="128"/>
      <c r="Z25" s="128"/>
      <c r="AA25" s="128"/>
      <c r="AB25" s="128"/>
      <c r="AC25" s="128"/>
      <c r="AD25" s="85"/>
    </row>
    <row r="26" spans="1:30" ht="20.100000000000001" customHeight="1">
      <c r="A26" s="85"/>
      <c r="B26" s="85"/>
      <c r="C26" s="128"/>
      <c r="D26" s="311" t="s">
        <v>8382</v>
      </c>
      <c r="E26" s="128"/>
      <c r="F26" s="356"/>
      <c r="G26" s="47"/>
      <c r="H26" s="356">
        <v>1</v>
      </c>
      <c r="I26" s="47">
        <v>11.111111111111111</v>
      </c>
      <c r="J26" s="356"/>
      <c r="K26" s="47"/>
      <c r="L26" s="356">
        <v>4</v>
      </c>
      <c r="M26" s="314">
        <v>30.76923076923077</v>
      </c>
      <c r="N26" s="315">
        <v>2</v>
      </c>
      <c r="O26" s="316">
        <v>22.2</v>
      </c>
      <c r="P26" s="315">
        <v>3</v>
      </c>
      <c r="Q26" s="316">
        <v>42.857142857142854</v>
      </c>
      <c r="R26" s="315">
        <v>6</v>
      </c>
      <c r="S26" s="316">
        <v>23.076923076923077</v>
      </c>
      <c r="T26" s="315">
        <v>31</v>
      </c>
      <c r="U26" s="316">
        <v>22.962962962962962</v>
      </c>
      <c r="V26" s="316"/>
      <c r="W26" s="316"/>
      <c r="X26" s="316"/>
      <c r="Y26" s="128"/>
      <c r="Z26" s="128"/>
      <c r="AA26" s="128"/>
      <c r="AB26" s="128"/>
      <c r="AC26" s="128"/>
      <c r="AD26" s="85"/>
    </row>
    <row r="27" spans="1:30" ht="20.100000000000001" customHeight="1">
      <c r="A27" s="85"/>
      <c r="B27" s="85"/>
      <c r="C27" s="128"/>
      <c r="D27" s="311" t="s">
        <v>8383</v>
      </c>
      <c r="E27" s="128"/>
      <c r="F27" s="356"/>
      <c r="G27" s="314"/>
      <c r="H27" s="356">
        <v>3</v>
      </c>
      <c r="I27" s="314">
        <v>33.333333333333336</v>
      </c>
      <c r="J27" s="356">
        <v>1</v>
      </c>
      <c r="K27" s="314">
        <v>7.6923076923076925</v>
      </c>
      <c r="L27" s="356">
        <v>1</v>
      </c>
      <c r="M27" s="314">
        <v>7.6923076923076925</v>
      </c>
      <c r="N27" s="356">
        <v>1</v>
      </c>
      <c r="O27" s="314">
        <v>11.1</v>
      </c>
      <c r="P27" s="356"/>
      <c r="Q27" s="314"/>
      <c r="R27" s="315">
        <v>2</v>
      </c>
      <c r="S27" s="316">
        <v>7.6923076923076925</v>
      </c>
      <c r="T27" s="315">
        <v>17</v>
      </c>
      <c r="U27" s="316">
        <v>12.592592592592593</v>
      </c>
      <c r="V27" s="316"/>
      <c r="W27" s="316"/>
      <c r="X27" s="316"/>
      <c r="Y27" s="128"/>
      <c r="Z27" s="128"/>
      <c r="AA27" s="128"/>
      <c r="AB27" s="128"/>
      <c r="AC27" s="128"/>
      <c r="AD27" s="85"/>
    </row>
    <row r="28" spans="1:30" ht="20.100000000000001" customHeight="1">
      <c r="A28" s="85"/>
      <c r="B28" s="85"/>
      <c r="C28" s="128"/>
      <c r="D28" s="311" t="s">
        <v>8384</v>
      </c>
      <c r="E28" s="128"/>
      <c r="F28" s="356">
        <v>2</v>
      </c>
      <c r="G28" s="314">
        <v>33.333333333333336</v>
      </c>
      <c r="H28" s="356"/>
      <c r="I28" s="314"/>
      <c r="J28" s="356">
        <v>3</v>
      </c>
      <c r="K28" s="314">
        <v>23.076923076923077</v>
      </c>
      <c r="L28" s="356">
        <v>1</v>
      </c>
      <c r="M28" s="314">
        <v>7.6923076923076925</v>
      </c>
      <c r="N28" s="356">
        <v>1</v>
      </c>
      <c r="O28" s="314">
        <v>11.1</v>
      </c>
      <c r="P28" s="356"/>
      <c r="Q28" s="314"/>
      <c r="R28" s="315">
        <v>1</v>
      </c>
      <c r="S28" s="316">
        <v>3.8461538461538463</v>
      </c>
      <c r="T28" s="315">
        <v>11</v>
      </c>
      <c r="U28" s="316">
        <v>8.1481481481481488</v>
      </c>
      <c r="V28" s="316"/>
      <c r="W28" s="316"/>
      <c r="X28" s="316"/>
      <c r="Y28" s="128"/>
      <c r="Z28" s="128"/>
      <c r="AA28" s="128"/>
      <c r="AB28" s="128"/>
      <c r="AC28" s="128"/>
      <c r="AD28" s="85"/>
    </row>
    <row r="29" spans="1:30" ht="20.100000000000001" customHeight="1">
      <c r="A29" s="85"/>
      <c r="B29" s="85"/>
      <c r="C29" s="128"/>
      <c r="D29" s="126" t="s">
        <v>8385</v>
      </c>
      <c r="E29" s="128"/>
      <c r="F29" s="356"/>
      <c r="G29" s="314"/>
      <c r="H29" s="356"/>
      <c r="I29" s="314"/>
      <c r="J29" s="356"/>
      <c r="K29" s="314"/>
      <c r="L29" s="356"/>
      <c r="M29" s="314"/>
      <c r="N29" s="356">
        <v>1</v>
      </c>
      <c r="O29" s="314">
        <v>11.1</v>
      </c>
      <c r="P29" s="356"/>
      <c r="Q29" s="314"/>
      <c r="R29" s="356"/>
      <c r="S29" s="314"/>
      <c r="T29" s="356"/>
      <c r="U29" s="314"/>
      <c r="V29" s="314"/>
      <c r="W29" s="314"/>
      <c r="X29" s="314"/>
      <c r="Y29" s="128"/>
      <c r="Z29" s="128"/>
      <c r="AA29" s="128"/>
      <c r="AB29" s="128"/>
      <c r="AC29" s="128"/>
      <c r="AD29" s="85"/>
    </row>
    <row r="30" spans="1:30" ht="20.100000000000001" customHeight="1">
      <c r="A30" s="85"/>
      <c r="B30" s="85"/>
      <c r="C30" s="128"/>
      <c r="D30" s="126" t="s">
        <v>8386</v>
      </c>
      <c r="E30" s="128"/>
      <c r="F30" s="356"/>
      <c r="G30" s="314"/>
      <c r="H30" s="356"/>
      <c r="I30" s="314"/>
      <c r="J30" s="356"/>
      <c r="K30" s="314"/>
      <c r="L30" s="356"/>
      <c r="M30" s="314"/>
      <c r="N30" s="356"/>
      <c r="O30" s="314"/>
      <c r="P30" s="356"/>
      <c r="Q30" s="314"/>
      <c r="R30" s="356"/>
      <c r="S30" s="314"/>
      <c r="T30" s="356"/>
      <c r="U30" s="314"/>
      <c r="V30" s="314"/>
      <c r="W30" s="314"/>
      <c r="X30" s="314"/>
      <c r="Y30" s="128"/>
      <c r="Z30" s="128"/>
      <c r="AA30" s="128"/>
      <c r="AB30" s="128"/>
      <c r="AC30" s="128"/>
      <c r="AD30" s="85"/>
    </row>
    <row r="31" spans="1:30" ht="20.100000000000001" customHeight="1">
      <c r="A31" s="476" t="s">
        <v>4380</v>
      </c>
      <c r="B31" s="476" t="s">
        <v>66</v>
      </c>
      <c r="C31" s="473" t="s">
        <v>64</v>
      </c>
      <c r="D31" s="476" t="s">
        <v>2094</v>
      </c>
      <c r="E31" s="473">
        <v>98</v>
      </c>
      <c r="F31" s="443">
        <v>3</v>
      </c>
      <c r="G31" s="444">
        <v>50</v>
      </c>
      <c r="H31" s="443">
        <v>5</v>
      </c>
      <c r="I31" s="444">
        <v>55.555555555555557</v>
      </c>
      <c r="J31" s="443">
        <v>12</v>
      </c>
      <c r="K31" s="444">
        <v>92.307692307692307</v>
      </c>
      <c r="L31" s="443">
        <v>8</v>
      </c>
      <c r="M31" s="444">
        <v>61.53846153846154</v>
      </c>
      <c r="N31" s="471">
        <v>5</v>
      </c>
      <c r="O31" s="465">
        <v>50</v>
      </c>
      <c r="P31" s="471">
        <v>5</v>
      </c>
      <c r="Q31" s="465">
        <v>71.428571428571431</v>
      </c>
      <c r="R31" s="471">
        <v>15</v>
      </c>
      <c r="S31" s="465">
        <v>57.692307692307693</v>
      </c>
      <c r="T31" s="471">
        <v>75</v>
      </c>
      <c r="U31" s="465">
        <v>55.555555555555557</v>
      </c>
      <c r="V31" s="473" t="s">
        <v>8114</v>
      </c>
      <c r="W31" s="473" t="s">
        <v>8114</v>
      </c>
      <c r="X31" s="473" t="s">
        <v>8114</v>
      </c>
      <c r="Y31" s="473" t="s">
        <v>8114</v>
      </c>
      <c r="Z31" s="473" t="s">
        <v>8114</v>
      </c>
      <c r="AA31" s="473" t="s">
        <v>8114</v>
      </c>
      <c r="AB31" s="473" t="s">
        <v>8114</v>
      </c>
      <c r="AC31" s="473" t="s">
        <v>8114</v>
      </c>
      <c r="AD31" s="476"/>
    </row>
    <row r="32" spans="1:30" ht="20.100000000000001" customHeight="1">
      <c r="A32" s="85"/>
      <c r="B32" s="85"/>
      <c r="C32" s="128"/>
      <c r="D32" s="85" t="s">
        <v>1532</v>
      </c>
      <c r="E32" s="128"/>
      <c r="F32" s="356"/>
      <c r="G32" s="314"/>
      <c r="H32" s="356"/>
      <c r="I32" s="314"/>
      <c r="J32" s="356"/>
      <c r="K32" s="314"/>
      <c r="L32" s="356"/>
      <c r="M32" s="314"/>
      <c r="N32" s="315"/>
      <c r="O32" s="316"/>
      <c r="P32" s="315"/>
      <c r="Q32" s="316"/>
      <c r="R32" s="315">
        <v>3</v>
      </c>
      <c r="S32" s="316">
        <v>11.538461538461538</v>
      </c>
      <c r="T32" s="315">
        <v>7</v>
      </c>
      <c r="U32" s="316">
        <v>5.1851851851851851</v>
      </c>
      <c r="V32" s="316"/>
      <c r="W32" s="316"/>
      <c r="X32" s="316"/>
      <c r="Y32" s="128"/>
      <c r="Z32" s="128"/>
      <c r="AA32" s="128"/>
      <c r="AB32" s="128"/>
      <c r="AC32" s="128"/>
      <c r="AD32" s="85"/>
    </row>
    <row r="33" spans="1:31" ht="20.100000000000001" customHeight="1">
      <c r="A33" s="85"/>
      <c r="B33" s="85"/>
      <c r="C33" s="128"/>
      <c r="D33" s="85" t="s">
        <v>2095</v>
      </c>
      <c r="E33" s="128"/>
      <c r="F33" s="356">
        <v>2</v>
      </c>
      <c r="G33" s="314">
        <v>33.333333333333336</v>
      </c>
      <c r="H33" s="356"/>
      <c r="I33" s="314"/>
      <c r="J33" s="356"/>
      <c r="K33" s="314"/>
      <c r="L33" s="356"/>
      <c r="M33" s="314"/>
      <c r="N33" s="315"/>
      <c r="O33" s="314"/>
      <c r="P33" s="315"/>
      <c r="Q33" s="314"/>
      <c r="R33" s="315"/>
      <c r="S33" s="316"/>
      <c r="T33" s="315">
        <v>5</v>
      </c>
      <c r="U33" s="316">
        <v>3.7037037037037037</v>
      </c>
      <c r="V33" s="316"/>
      <c r="W33" s="316"/>
      <c r="X33" s="316"/>
      <c r="Y33" s="128"/>
      <c r="Z33" s="128"/>
      <c r="AA33" s="128"/>
      <c r="AB33" s="128"/>
      <c r="AC33" s="128"/>
      <c r="AD33" s="85"/>
    </row>
    <row r="34" spans="1:31" ht="20.100000000000001" customHeight="1">
      <c r="A34" s="85"/>
      <c r="B34" s="85"/>
      <c r="C34" s="128"/>
      <c r="D34" s="85" t="s">
        <v>2096</v>
      </c>
      <c r="E34" s="128"/>
      <c r="F34" s="356"/>
      <c r="G34" s="314"/>
      <c r="H34" s="356"/>
      <c r="I34" s="314"/>
      <c r="J34" s="356"/>
      <c r="K34" s="314"/>
      <c r="L34" s="356">
        <v>1</v>
      </c>
      <c r="M34" s="314">
        <v>7.6923076923076925</v>
      </c>
      <c r="N34" s="315"/>
      <c r="O34" s="314"/>
      <c r="P34" s="315"/>
      <c r="Q34" s="314"/>
      <c r="R34" s="315">
        <v>1</v>
      </c>
      <c r="S34" s="316">
        <v>3.8461538461538463</v>
      </c>
      <c r="T34" s="315"/>
      <c r="U34" s="316"/>
      <c r="V34" s="316"/>
      <c r="W34" s="316"/>
      <c r="X34" s="316"/>
      <c r="Y34" s="128"/>
      <c r="Z34" s="128"/>
      <c r="AA34" s="128"/>
      <c r="AB34" s="128"/>
      <c r="AC34" s="128"/>
      <c r="AD34" s="85"/>
    </row>
    <row r="35" spans="1:31" ht="20.100000000000001" customHeight="1">
      <c r="A35" s="85"/>
      <c r="B35" s="85"/>
      <c r="C35" s="128"/>
      <c r="D35" s="85" t="s">
        <v>2097</v>
      </c>
      <c r="E35" s="128"/>
      <c r="F35" s="356"/>
      <c r="G35" s="314"/>
      <c r="H35" s="356"/>
      <c r="I35" s="314"/>
      <c r="J35" s="356"/>
      <c r="K35" s="314"/>
      <c r="L35" s="356"/>
      <c r="M35" s="314"/>
      <c r="N35" s="315"/>
      <c r="O35" s="314"/>
      <c r="P35" s="315"/>
      <c r="Q35" s="314"/>
      <c r="R35" s="315"/>
      <c r="S35" s="316"/>
      <c r="T35" s="315"/>
      <c r="U35" s="316"/>
      <c r="V35" s="316"/>
      <c r="W35" s="316"/>
      <c r="X35" s="316"/>
      <c r="Y35" s="128"/>
      <c r="Z35" s="128"/>
      <c r="AA35" s="128"/>
      <c r="AB35" s="128"/>
      <c r="AC35" s="128"/>
      <c r="AD35" s="85"/>
    </row>
    <row r="36" spans="1:31" ht="20.100000000000001" customHeight="1">
      <c r="A36" s="85"/>
      <c r="B36" s="85"/>
      <c r="C36" s="128"/>
      <c r="D36" s="85" t="s">
        <v>2098</v>
      </c>
      <c r="E36" s="128"/>
      <c r="F36" s="356"/>
      <c r="G36" s="314"/>
      <c r="H36" s="356"/>
      <c r="I36" s="314"/>
      <c r="J36" s="356"/>
      <c r="K36" s="314"/>
      <c r="L36" s="356"/>
      <c r="M36" s="314"/>
      <c r="N36" s="315"/>
      <c r="O36" s="314"/>
      <c r="P36" s="315"/>
      <c r="Q36" s="314"/>
      <c r="R36" s="315"/>
      <c r="S36" s="316"/>
      <c r="T36" s="315"/>
      <c r="U36" s="316"/>
      <c r="V36" s="316"/>
      <c r="W36" s="316"/>
      <c r="X36" s="316"/>
      <c r="Y36" s="128"/>
      <c r="Z36" s="128"/>
      <c r="AA36" s="128"/>
      <c r="AB36" s="128"/>
      <c r="AC36" s="128"/>
      <c r="AD36" s="85"/>
    </row>
    <row r="37" spans="1:31" ht="20.100000000000001" customHeight="1">
      <c r="A37" s="85"/>
      <c r="B37" s="85"/>
      <c r="C37" s="128"/>
      <c r="D37" s="85" t="s">
        <v>2099</v>
      </c>
      <c r="E37" s="128"/>
      <c r="F37" s="356"/>
      <c r="G37" s="314"/>
      <c r="H37" s="356">
        <v>1</v>
      </c>
      <c r="I37" s="314">
        <v>11.111111111111111</v>
      </c>
      <c r="J37" s="356"/>
      <c r="K37" s="314"/>
      <c r="L37" s="356"/>
      <c r="M37" s="314"/>
      <c r="N37" s="315"/>
      <c r="O37" s="314"/>
      <c r="P37" s="315"/>
      <c r="Q37" s="314"/>
      <c r="R37" s="356"/>
      <c r="S37" s="314"/>
      <c r="T37" s="315">
        <v>5</v>
      </c>
      <c r="U37" s="316">
        <v>3.7037037037037037</v>
      </c>
      <c r="V37" s="316"/>
      <c r="W37" s="316"/>
      <c r="X37" s="316"/>
      <c r="Y37" s="128"/>
      <c r="Z37" s="128"/>
      <c r="AA37" s="128"/>
      <c r="AB37" s="128"/>
      <c r="AC37" s="128"/>
      <c r="AD37" s="85"/>
    </row>
    <row r="38" spans="1:31" ht="20.100000000000001" customHeight="1">
      <c r="A38" s="85"/>
      <c r="B38" s="85"/>
      <c r="C38" s="128"/>
      <c r="D38" s="85" t="s">
        <v>2100</v>
      </c>
      <c r="E38" s="128"/>
      <c r="F38" s="356">
        <v>1</v>
      </c>
      <c r="G38" s="314">
        <v>16.666666666666668</v>
      </c>
      <c r="H38" s="356">
        <v>1</v>
      </c>
      <c r="I38" s="314">
        <v>11.111111111111111</v>
      </c>
      <c r="J38" s="356">
        <v>1</v>
      </c>
      <c r="K38" s="314">
        <v>7.6923076923076925</v>
      </c>
      <c r="L38" s="356">
        <v>3</v>
      </c>
      <c r="M38" s="314">
        <v>23.076923076923077</v>
      </c>
      <c r="N38" s="315">
        <v>3</v>
      </c>
      <c r="O38" s="316">
        <v>30</v>
      </c>
      <c r="P38" s="315">
        <v>2</v>
      </c>
      <c r="Q38" s="316">
        <v>28.571428571428573</v>
      </c>
      <c r="R38" s="356">
        <v>6</v>
      </c>
      <c r="S38" s="314">
        <v>23.1</v>
      </c>
      <c r="T38" s="315">
        <v>34</v>
      </c>
      <c r="U38" s="316">
        <v>25.185185185185187</v>
      </c>
      <c r="V38" s="316"/>
      <c r="W38" s="316"/>
      <c r="X38" s="316"/>
      <c r="Y38" s="128"/>
      <c r="Z38" s="128"/>
      <c r="AA38" s="128"/>
      <c r="AB38" s="128"/>
      <c r="AC38" s="128"/>
      <c r="AD38" s="85"/>
    </row>
    <row r="39" spans="1:31" ht="20.100000000000001" customHeight="1">
      <c r="A39" s="85"/>
      <c r="B39" s="85"/>
      <c r="C39" s="128"/>
      <c r="D39" s="85" t="s">
        <v>8387</v>
      </c>
      <c r="E39" s="128"/>
      <c r="F39" s="356"/>
      <c r="G39" s="314"/>
      <c r="H39" s="356">
        <v>2</v>
      </c>
      <c r="I39" s="314">
        <v>22.222222222222221</v>
      </c>
      <c r="J39" s="356"/>
      <c r="K39" s="314"/>
      <c r="L39" s="356"/>
      <c r="M39" s="314"/>
      <c r="N39" s="315"/>
      <c r="O39" s="314"/>
      <c r="P39" s="315"/>
      <c r="Q39" s="314"/>
      <c r="R39" s="315">
        <v>1</v>
      </c>
      <c r="S39" s="316">
        <v>3.8461538461538463</v>
      </c>
      <c r="T39" s="315">
        <v>1</v>
      </c>
      <c r="U39" s="316">
        <v>0.7407407407407407</v>
      </c>
      <c r="V39" s="316"/>
      <c r="W39" s="316"/>
      <c r="X39" s="316"/>
      <c r="Y39" s="128"/>
      <c r="Z39" s="128"/>
      <c r="AA39" s="128"/>
      <c r="AB39" s="128"/>
      <c r="AC39" s="128"/>
      <c r="AD39" s="85"/>
    </row>
    <row r="40" spans="1:31" ht="20.100000000000001" customHeight="1">
      <c r="A40" s="85"/>
      <c r="B40" s="85"/>
      <c r="C40" s="128"/>
      <c r="D40" s="85" t="s">
        <v>8388</v>
      </c>
      <c r="E40" s="128"/>
      <c r="F40" s="356"/>
      <c r="G40" s="314"/>
      <c r="H40" s="356"/>
      <c r="I40" s="314"/>
      <c r="J40" s="356"/>
      <c r="K40" s="314"/>
      <c r="L40" s="356">
        <v>1</v>
      </c>
      <c r="M40" s="314">
        <v>7.6923076923076925</v>
      </c>
      <c r="N40" s="315">
        <v>2</v>
      </c>
      <c r="O40" s="314">
        <v>20</v>
      </c>
      <c r="P40" s="315"/>
      <c r="Q40" s="314"/>
      <c r="R40" s="356"/>
      <c r="S40" s="314"/>
      <c r="T40" s="315">
        <v>8</v>
      </c>
      <c r="U40" s="316">
        <v>5.9259259259259256</v>
      </c>
      <c r="V40" s="316"/>
      <c r="W40" s="316"/>
      <c r="X40" s="316"/>
      <c r="Y40" s="128"/>
      <c r="Z40" s="128"/>
      <c r="AA40" s="128"/>
      <c r="AB40" s="128"/>
      <c r="AC40" s="128"/>
      <c r="AD40" s="85"/>
    </row>
    <row r="41" spans="1:31" ht="20.100000000000001" customHeight="1">
      <c r="A41" s="85"/>
      <c r="B41" s="85"/>
      <c r="C41" s="128"/>
      <c r="D41" s="85" t="s">
        <v>8125</v>
      </c>
      <c r="E41" s="128"/>
      <c r="F41" s="356"/>
      <c r="G41" s="314"/>
      <c r="H41" s="356"/>
      <c r="I41" s="314"/>
      <c r="J41" s="356"/>
      <c r="K41" s="314"/>
      <c r="L41" s="356"/>
      <c r="M41" s="314"/>
      <c r="N41" s="315"/>
      <c r="O41" s="314"/>
      <c r="P41" s="315"/>
      <c r="Q41" s="314"/>
      <c r="R41" s="356"/>
      <c r="S41" s="314"/>
      <c r="T41" s="356"/>
      <c r="U41" s="314"/>
      <c r="V41" s="314"/>
      <c r="W41" s="314"/>
      <c r="X41" s="314"/>
      <c r="Y41" s="128"/>
      <c r="Z41" s="128"/>
      <c r="AA41" s="128"/>
      <c r="AB41" s="128"/>
      <c r="AC41" s="128"/>
      <c r="AD41" s="85"/>
    </row>
    <row r="42" spans="1:31" ht="20.100000000000001" customHeight="1">
      <c r="A42" s="476" t="s">
        <v>4381</v>
      </c>
      <c r="B42" s="476" t="s">
        <v>584</v>
      </c>
      <c r="C42" s="473" t="s">
        <v>4566</v>
      </c>
      <c r="D42" s="476"/>
      <c r="E42" s="473"/>
      <c r="F42" s="443"/>
      <c r="G42" s="444"/>
      <c r="H42" s="443">
        <v>2</v>
      </c>
      <c r="I42" s="444">
        <v>100</v>
      </c>
      <c r="J42" s="443"/>
      <c r="K42" s="444"/>
      <c r="L42" s="443"/>
      <c r="M42" s="444"/>
      <c r="N42" s="471"/>
      <c r="O42" s="444"/>
      <c r="P42" s="471"/>
      <c r="Q42" s="444"/>
      <c r="R42" s="471">
        <v>1</v>
      </c>
      <c r="S42" s="465">
        <v>100</v>
      </c>
      <c r="T42" s="471">
        <v>1</v>
      </c>
      <c r="U42" s="465">
        <v>100</v>
      </c>
      <c r="V42" s="473" t="s">
        <v>8118</v>
      </c>
      <c r="W42" s="473" t="s">
        <v>8118</v>
      </c>
      <c r="X42" s="473" t="s">
        <v>8118</v>
      </c>
      <c r="Y42" s="473" t="s">
        <v>8118</v>
      </c>
      <c r="Z42" s="473" t="s">
        <v>8118</v>
      </c>
      <c r="AA42" s="473" t="s">
        <v>8118</v>
      </c>
      <c r="AB42" s="473" t="s">
        <v>8118</v>
      </c>
      <c r="AC42" s="473" t="s">
        <v>8118</v>
      </c>
      <c r="AD42" s="476"/>
    </row>
    <row r="43" spans="1:31" ht="20.100000000000001" customHeight="1">
      <c r="A43" s="476" t="s">
        <v>4382</v>
      </c>
      <c r="B43" s="476" t="s">
        <v>585</v>
      </c>
      <c r="C43" s="473" t="s">
        <v>64</v>
      </c>
      <c r="D43" s="476"/>
      <c r="E43" s="473"/>
      <c r="F43" s="443">
        <v>6</v>
      </c>
      <c r="G43" s="444">
        <v>100</v>
      </c>
      <c r="H43" s="443">
        <v>9</v>
      </c>
      <c r="I43" s="444">
        <v>100</v>
      </c>
      <c r="J43" s="443">
        <v>13</v>
      </c>
      <c r="K43" s="444">
        <v>100</v>
      </c>
      <c r="L43" s="443">
        <v>13</v>
      </c>
      <c r="M43" s="444">
        <v>100</v>
      </c>
      <c r="N43" s="471">
        <v>10</v>
      </c>
      <c r="O43" s="465">
        <v>100</v>
      </c>
      <c r="P43" s="471">
        <v>7</v>
      </c>
      <c r="Q43" s="465">
        <v>100</v>
      </c>
      <c r="R43" s="471">
        <v>25</v>
      </c>
      <c r="S43" s="465">
        <v>96.2</v>
      </c>
      <c r="T43" s="471">
        <v>135</v>
      </c>
      <c r="U43" s="465">
        <v>100</v>
      </c>
      <c r="V43" s="473" t="s">
        <v>8118</v>
      </c>
      <c r="W43" s="473" t="s">
        <v>8118</v>
      </c>
      <c r="X43" s="473" t="s">
        <v>8118</v>
      </c>
      <c r="Y43" s="473" t="s">
        <v>8118</v>
      </c>
      <c r="Z43" s="473" t="s">
        <v>8118</v>
      </c>
      <c r="AA43" s="473" t="s">
        <v>8118</v>
      </c>
      <c r="AB43" s="473" t="s">
        <v>8118</v>
      </c>
      <c r="AC43" s="473" t="s">
        <v>8118</v>
      </c>
      <c r="AD43" s="476"/>
    </row>
    <row r="44" spans="1:31" ht="20.100000000000001" customHeight="1">
      <c r="A44" s="85"/>
      <c r="B44" s="85"/>
      <c r="C44" s="128"/>
      <c r="D44" s="85" t="s">
        <v>8157</v>
      </c>
      <c r="E44" s="128" t="s">
        <v>8123</v>
      </c>
      <c r="F44" s="356"/>
      <c r="G44" s="314"/>
      <c r="H44" s="356"/>
      <c r="I44" s="314"/>
      <c r="J44" s="356"/>
      <c r="K44" s="314"/>
      <c r="L44" s="356"/>
      <c r="M44" s="314"/>
      <c r="N44" s="315"/>
      <c r="O44" s="316"/>
      <c r="P44" s="315"/>
      <c r="Q44" s="316"/>
      <c r="R44" s="315"/>
      <c r="S44" s="316"/>
      <c r="T44" s="315"/>
      <c r="U44" s="316"/>
      <c r="V44" s="316"/>
      <c r="W44" s="316"/>
      <c r="X44" s="316"/>
      <c r="Y44" s="128"/>
      <c r="Z44" s="128"/>
      <c r="AA44" s="128"/>
      <c r="AB44" s="128"/>
      <c r="AC44" s="128"/>
      <c r="AD44" s="85"/>
    </row>
    <row r="45" spans="1:31" ht="20.100000000000001" customHeight="1">
      <c r="A45" s="86"/>
      <c r="B45" s="86"/>
      <c r="C45" s="168"/>
      <c r="D45" s="86" t="s">
        <v>8158</v>
      </c>
      <c r="E45" s="168"/>
      <c r="F45" s="319"/>
      <c r="G45" s="320"/>
      <c r="H45" s="319"/>
      <c r="I45" s="320"/>
      <c r="J45" s="319"/>
      <c r="K45" s="320"/>
      <c r="L45" s="319"/>
      <c r="M45" s="320"/>
      <c r="N45" s="321"/>
      <c r="O45" s="322"/>
      <c r="P45" s="321"/>
      <c r="Q45" s="322"/>
      <c r="R45" s="321">
        <v>1</v>
      </c>
      <c r="S45" s="322">
        <v>3.8</v>
      </c>
      <c r="T45" s="321"/>
      <c r="U45" s="322"/>
      <c r="V45" s="322"/>
      <c r="W45" s="322"/>
      <c r="X45" s="322"/>
      <c r="Y45" s="168"/>
      <c r="Z45" s="168"/>
      <c r="AA45" s="168"/>
      <c r="AB45" s="168"/>
      <c r="AC45" s="168"/>
      <c r="AD45" s="86"/>
    </row>
    <row r="46" spans="1:31" s="5" customFormat="1" ht="20.100000000000001" customHeight="1">
      <c r="A46" s="476" t="s">
        <v>4383</v>
      </c>
      <c r="B46" s="476" t="s">
        <v>586</v>
      </c>
      <c r="C46" s="473" t="s">
        <v>64</v>
      </c>
      <c r="D46" s="476"/>
      <c r="E46" s="473"/>
      <c r="F46" s="443">
        <v>6</v>
      </c>
      <c r="G46" s="444">
        <v>100</v>
      </c>
      <c r="H46" s="443">
        <v>9</v>
      </c>
      <c r="I46" s="444">
        <v>100</v>
      </c>
      <c r="J46" s="443">
        <v>13</v>
      </c>
      <c r="K46" s="444">
        <v>100</v>
      </c>
      <c r="L46" s="443">
        <v>13</v>
      </c>
      <c r="M46" s="444">
        <v>100</v>
      </c>
      <c r="N46" s="471">
        <v>10</v>
      </c>
      <c r="O46" s="465">
        <v>100</v>
      </c>
      <c r="P46" s="471">
        <v>7</v>
      </c>
      <c r="Q46" s="465">
        <v>100</v>
      </c>
      <c r="R46" s="471">
        <v>23</v>
      </c>
      <c r="S46" s="465">
        <v>88.5</v>
      </c>
      <c r="T46" s="471">
        <v>131</v>
      </c>
      <c r="U46" s="465">
        <v>97</v>
      </c>
      <c r="V46" s="473" t="s">
        <v>8118</v>
      </c>
      <c r="W46" s="473" t="s">
        <v>8118</v>
      </c>
      <c r="X46" s="473" t="s">
        <v>8118</v>
      </c>
      <c r="Y46" s="473" t="s">
        <v>8118</v>
      </c>
      <c r="Z46" s="473" t="s">
        <v>8118</v>
      </c>
      <c r="AA46" s="473" t="s">
        <v>8118</v>
      </c>
      <c r="AB46" s="473" t="s">
        <v>8118</v>
      </c>
      <c r="AC46" s="473" t="s">
        <v>8118</v>
      </c>
      <c r="AD46" s="476"/>
      <c r="AE46" s="51"/>
    </row>
    <row r="47" spans="1:31" s="5" customFormat="1" ht="20.100000000000001" customHeight="1">
      <c r="A47" s="85"/>
      <c r="B47" s="85"/>
      <c r="C47" s="128"/>
      <c r="D47" s="85" t="s">
        <v>1529</v>
      </c>
      <c r="E47" s="128" t="s">
        <v>73</v>
      </c>
      <c r="F47" s="356"/>
      <c r="G47" s="314"/>
      <c r="H47" s="356"/>
      <c r="I47" s="314"/>
      <c r="J47" s="356"/>
      <c r="K47" s="314"/>
      <c r="L47" s="356"/>
      <c r="M47" s="314"/>
      <c r="N47" s="315"/>
      <c r="O47" s="316"/>
      <c r="P47" s="315"/>
      <c r="Q47" s="316"/>
      <c r="R47" s="315"/>
      <c r="S47" s="316"/>
      <c r="T47" s="315"/>
      <c r="U47" s="316"/>
      <c r="V47" s="316"/>
      <c r="W47" s="316"/>
      <c r="X47" s="316"/>
      <c r="Y47" s="128"/>
      <c r="Z47" s="128"/>
      <c r="AA47" s="128"/>
      <c r="AB47" s="128"/>
      <c r="AC47" s="128"/>
      <c r="AD47" s="85"/>
      <c r="AE47" s="51"/>
    </row>
    <row r="48" spans="1:31" s="5" customFormat="1" ht="20.100000000000001" customHeight="1">
      <c r="A48" s="85"/>
      <c r="B48" s="85"/>
      <c r="C48" s="128"/>
      <c r="D48" s="85" t="s">
        <v>1530</v>
      </c>
      <c r="E48" s="128"/>
      <c r="F48" s="356"/>
      <c r="G48" s="314"/>
      <c r="H48" s="356"/>
      <c r="I48" s="314"/>
      <c r="J48" s="356"/>
      <c r="K48" s="314"/>
      <c r="L48" s="356"/>
      <c r="M48" s="314"/>
      <c r="N48" s="315"/>
      <c r="O48" s="314"/>
      <c r="P48" s="315"/>
      <c r="Q48" s="314"/>
      <c r="R48" s="315">
        <v>3</v>
      </c>
      <c r="S48" s="314">
        <v>11.5</v>
      </c>
      <c r="T48" s="315">
        <v>4</v>
      </c>
      <c r="U48" s="314">
        <v>3</v>
      </c>
      <c r="V48" s="314"/>
      <c r="W48" s="314"/>
      <c r="X48" s="314"/>
      <c r="Y48" s="128"/>
      <c r="Z48" s="128"/>
      <c r="AA48" s="128"/>
      <c r="AB48" s="128"/>
      <c r="AC48" s="128"/>
      <c r="AD48" s="85"/>
      <c r="AE48" s="51"/>
    </row>
    <row r="49" spans="1:30" ht="20.100000000000001" customHeight="1">
      <c r="A49" s="476" t="s">
        <v>4384</v>
      </c>
      <c r="B49" s="476" t="s">
        <v>587</v>
      </c>
      <c r="C49" s="473" t="s">
        <v>4567</v>
      </c>
      <c r="D49" s="476" t="s">
        <v>1961</v>
      </c>
      <c r="E49" s="485" t="s">
        <v>8119</v>
      </c>
      <c r="F49" s="443"/>
      <c r="G49" s="444"/>
      <c r="H49" s="443"/>
      <c r="I49" s="444"/>
      <c r="J49" s="443"/>
      <c r="K49" s="444"/>
      <c r="L49" s="443"/>
      <c r="M49" s="444"/>
      <c r="N49" s="471"/>
      <c r="O49" s="444"/>
      <c r="P49" s="471"/>
      <c r="Q49" s="444"/>
      <c r="R49" s="471">
        <v>2</v>
      </c>
      <c r="S49" s="465">
        <v>66.7</v>
      </c>
      <c r="T49" s="471">
        <v>1</v>
      </c>
      <c r="U49" s="465">
        <v>25</v>
      </c>
      <c r="V49" s="473" t="s">
        <v>8118</v>
      </c>
      <c r="W49" s="473" t="s">
        <v>8118</v>
      </c>
      <c r="X49" s="473" t="s">
        <v>8118</v>
      </c>
      <c r="Y49" s="473" t="s">
        <v>8118</v>
      </c>
      <c r="Z49" s="473" t="s">
        <v>8118</v>
      </c>
      <c r="AA49" s="473" t="s">
        <v>8118</v>
      </c>
      <c r="AB49" s="473" t="s">
        <v>8118</v>
      </c>
      <c r="AC49" s="473" t="s">
        <v>8118</v>
      </c>
      <c r="AD49" s="476"/>
    </row>
    <row r="50" spans="1:30" ht="20.100000000000001" customHeight="1">
      <c r="A50" s="85"/>
      <c r="B50" s="85"/>
      <c r="C50" s="128"/>
      <c r="D50" s="85" t="s">
        <v>1962</v>
      </c>
      <c r="E50" s="128"/>
      <c r="F50" s="356"/>
      <c r="G50" s="314"/>
      <c r="H50" s="356"/>
      <c r="I50" s="314"/>
      <c r="J50" s="356"/>
      <c r="K50" s="314"/>
      <c r="L50" s="356"/>
      <c r="M50" s="314"/>
      <c r="N50" s="315"/>
      <c r="O50" s="314"/>
      <c r="P50" s="315"/>
      <c r="Q50" s="314"/>
      <c r="R50" s="315"/>
      <c r="S50" s="316"/>
      <c r="T50" s="315">
        <v>1</v>
      </c>
      <c r="U50" s="316">
        <v>25</v>
      </c>
      <c r="V50" s="316"/>
      <c r="W50" s="316"/>
      <c r="X50" s="316"/>
      <c r="Y50" s="128"/>
      <c r="Z50" s="128"/>
      <c r="AA50" s="128"/>
      <c r="AB50" s="128"/>
      <c r="AC50" s="128"/>
      <c r="AD50" s="85"/>
    </row>
    <row r="51" spans="1:30" ht="20.100000000000001" customHeight="1">
      <c r="A51" s="85"/>
      <c r="B51" s="85"/>
      <c r="C51" s="128"/>
      <c r="D51" s="85" t="s">
        <v>1963</v>
      </c>
      <c r="E51" s="128"/>
      <c r="F51" s="356"/>
      <c r="G51" s="314"/>
      <c r="H51" s="356"/>
      <c r="I51" s="314"/>
      <c r="J51" s="356"/>
      <c r="K51" s="314"/>
      <c r="L51" s="356"/>
      <c r="M51" s="314"/>
      <c r="N51" s="315"/>
      <c r="O51" s="314"/>
      <c r="P51" s="315"/>
      <c r="Q51" s="314"/>
      <c r="R51" s="356"/>
      <c r="S51" s="314"/>
      <c r="T51" s="315">
        <v>1</v>
      </c>
      <c r="U51" s="316">
        <v>25</v>
      </c>
      <c r="V51" s="316"/>
      <c r="W51" s="316"/>
      <c r="X51" s="316"/>
      <c r="Y51" s="128"/>
      <c r="Z51" s="128"/>
      <c r="AA51" s="128"/>
      <c r="AB51" s="128"/>
      <c r="AC51" s="128"/>
      <c r="AD51" s="85"/>
    </row>
    <row r="52" spans="1:30" ht="20.100000000000001" customHeight="1">
      <c r="A52" s="85"/>
      <c r="B52" s="85"/>
      <c r="C52" s="128"/>
      <c r="D52" s="85" t="s">
        <v>1964</v>
      </c>
      <c r="E52" s="128"/>
      <c r="F52" s="356"/>
      <c r="G52" s="314"/>
      <c r="H52" s="356"/>
      <c r="I52" s="314"/>
      <c r="J52" s="356"/>
      <c r="K52" s="314"/>
      <c r="L52" s="356"/>
      <c r="M52" s="314"/>
      <c r="N52" s="315"/>
      <c r="O52" s="314"/>
      <c r="P52" s="315"/>
      <c r="Q52" s="314"/>
      <c r="R52" s="356"/>
      <c r="S52" s="314"/>
      <c r="T52" s="315">
        <v>1</v>
      </c>
      <c r="U52" s="316">
        <v>25</v>
      </c>
      <c r="V52" s="316"/>
      <c r="W52" s="316"/>
      <c r="X52" s="316"/>
      <c r="Y52" s="128"/>
      <c r="Z52" s="128"/>
      <c r="AA52" s="128"/>
      <c r="AB52" s="128"/>
      <c r="AC52" s="128"/>
      <c r="AD52" s="85"/>
    </row>
    <row r="53" spans="1:30" ht="20.100000000000001" customHeight="1">
      <c r="A53" s="85"/>
      <c r="B53" s="85"/>
      <c r="C53" s="128"/>
      <c r="D53" s="85" t="s">
        <v>8125</v>
      </c>
      <c r="E53" s="128"/>
      <c r="F53" s="356"/>
      <c r="G53" s="314"/>
      <c r="H53" s="356"/>
      <c r="I53" s="314"/>
      <c r="J53" s="356"/>
      <c r="K53" s="314"/>
      <c r="L53" s="356"/>
      <c r="M53" s="314"/>
      <c r="N53" s="315"/>
      <c r="O53" s="314"/>
      <c r="P53" s="315"/>
      <c r="Q53" s="314"/>
      <c r="R53" s="356"/>
      <c r="S53" s="314"/>
      <c r="T53" s="356"/>
      <c r="U53" s="314"/>
      <c r="V53" s="314"/>
      <c r="W53" s="314"/>
      <c r="X53" s="314"/>
      <c r="Y53" s="128"/>
      <c r="Z53" s="128"/>
      <c r="AA53" s="128"/>
      <c r="AB53" s="128"/>
      <c r="AC53" s="128"/>
      <c r="AD53" s="85"/>
    </row>
    <row r="54" spans="1:30" ht="20.100000000000001" customHeight="1">
      <c r="A54" s="85"/>
      <c r="B54" s="85"/>
      <c r="C54" s="128"/>
      <c r="D54" s="162" t="s">
        <v>8126</v>
      </c>
      <c r="E54" s="128"/>
      <c r="F54" s="356"/>
      <c r="G54" s="314"/>
      <c r="H54" s="356"/>
      <c r="I54" s="314"/>
      <c r="J54" s="356"/>
      <c r="K54" s="314"/>
      <c r="L54" s="356"/>
      <c r="M54" s="314"/>
      <c r="N54" s="315"/>
      <c r="O54" s="314"/>
      <c r="P54" s="315"/>
      <c r="Q54" s="314"/>
      <c r="R54" s="315">
        <v>1</v>
      </c>
      <c r="S54" s="314">
        <v>33.299999999999997</v>
      </c>
      <c r="T54" s="356"/>
      <c r="U54" s="314"/>
      <c r="V54" s="314"/>
      <c r="W54" s="314"/>
      <c r="X54" s="314"/>
      <c r="Y54" s="128"/>
      <c r="Z54" s="128"/>
      <c r="AA54" s="128"/>
      <c r="AB54" s="128"/>
      <c r="AC54" s="128"/>
      <c r="AD54" s="85"/>
    </row>
    <row r="55" spans="1:30" ht="20.100000000000001" customHeight="1">
      <c r="A55" s="476" t="s">
        <v>4385</v>
      </c>
      <c r="B55" s="476" t="s">
        <v>588</v>
      </c>
      <c r="C55" s="473" t="s">
        <v>64</v>
      </c>
      <c r="D55" s="358" t="s">
        <v>8389</v>
      </c>
      <c r="E55" s="473"/>
      <c r="F55" s="443">
        <v>6</v>
      </c>
      <c r="G55" s="444">
        <v>100</v>
      </c>
      <c r="H55" s="443">
        <v>9</v>
      </c>
      <c r="I55" s="444">
        <v>100</v>
      </c>
      <c r="J55" s="443">
        <v>13</v>
      </c>
      <c r="K55" s="444">
        <v>100</v>
      </c>
      <c r="L55" s="443">
        <v>13</v>
      </c>
      <c r="M55" s="444">
        <v>100</v>
      </c>
      <c r="N55" s="471">
        <v>10</v>
      </c>
      <c r="O55" s="465">
        <v>100</v>
      </c>
      <c r="P55" s="471">
        <v>7</v>
      </c>
      <c r="Q55" s="465">
        <v>100</v>
      </c>
      <c r="R55" s="471">
        <v>26</v>
      </c>
      <c r="S55" s="465">
        <v>100</v>
      </c>
      <c r="T55" s="471">
        <v>135</v>
      </c>
      <c r="U55" s="465">
        <v>100</v>
      </c>
      <c r="V55" s="473" t="s">
        <v>8118</v>
      </c>
      <c r="W55" s="473" t="s">
        <v>8118</v>
      </c>
      <c r="X55" s="473" t="s">
        <v>8118</v>
      </c>
      <c r="Y55" s="473" t="s">
        <v>8118</v>
      </c>
      <c r="Z55" s="473" t="s">
        <v>8118</v>
      </c>
      <c r="AA55" s="473" t="s">
        <v>8118</v>
      </c>
      <c r="AB55" s="473" t="s">
        <v>8118</v>
      </c>
      <c r="AC55" s="473" t="s">
        <v>8118</v>
      </c>
      <c r="AD55" s="476"/>
    </row>
    <row r="56" spans="1:30" ht="20.100000000000001" customHeight="1">
      <c r="A56" s="476" t="s">
        <v>4386</v>
      </c>
      <c r="B56" s="476" t="s">
        <v>926</v>
      </c>
      <c r="C56" s="473" t="s">
        <v>64</v>
      </c>
      <c r="D56" s="476" t="s">
        <v>1570</v>
      </c>
      <c r="E56" s="485" t="s">
        <v>8132</v>
      </c>
      <c r="F56" s="443">
        <v>1</v>
      </c>
      <c r="G56" s="444">
        <v>16.666666666666668</v>
      </c>
      <c r="H56" s="443"/>
      <c r="I56" s="444"/>
      <c r="J56" s="443">
        <v>3</v>
      </c>
      <c r="K56" s="444">
        <v>23.076923076923077</v>
      </c>
      <c r="L56" s="443">
        <v>2</v>
      </c>
      <c r="M56" s="444">
        <v>15.4</v>
      </c>
      <c r="N56" s="443"/>
      <c r="O56" s="444"/>
      <c r="P56" s="443"/>
      <c r="Q56" s="444"/>
      <c r="R56" s="471">
        <v>3</v>
      </c>
      <c r="S56" s="465">
        <v>11.538461538461538</v>
      </c>
      <c r="T56" s="443"/>
      <c r="U56" s="444"/>
      <c r="V56" s="473" t="s">
        <v>8118</v>
      </c>
      <c r="W56" s="473" t="s">
        <v>8118</v>
      </c>
      <c r="X56" s="473" t="s">
        <v>8118</v>
      </c>
      <c r="Y56" s="473" t="s">
        <v>8118</v>
      </c>
      <c r="Z56" s="473" t="s">
        <v>8118</v>
      </c>
      <c r="AA56" s="473" t="s">
        <v>8118</v>
      </c>
      <c r="AB56" s="473" t="s">
        <v>8118</v>
      </c>
      <c r="AC56" s="473"/>
      <c r="AD56" s="476"/>
    </row>
    <row r="57" spans="1:30" ht="20.100000000000001" customHeight="1">
      <c r="A57" s="85"/>
      <c r="B57" s="85"/>
      <c r="C57" s="128"/>
      <c r="D57" s="85" t="s">
        <v>1571</v>
      </c>
      <c r="E57" s="128"/>
      <c r="F57" s="356">
        <v>3</v>
      </c>
      <c r="G57" s="314">
        <v>50</v>
      </c>
      <c r="H57" s="356">
        <v>4</v>
      </c>
      <c r="I57" s="314">
        <v>44.444444444444443</v>
      </c>
      <c r="J57" s="356">
        <v>3</v>
      </c>
      <c r="K57" s="314">
        <v>23.076923076923077</v>
      </c>
      <c r="L57" s="356">
        <v>5</v>
      </c>
      <c r="M57" s="314">
        <v>38.5</v>
      </c>
      <c r="N57" s="315">
        <v>4</v>
      </c>
      <c r="O57" s="316">
        <v>40</v>
      </c>
      <c r="P57" s="315">
        <v>3</v>
      </c>
      <c r="Q57" s="316">
        <v>42.857142857142854</v>
      </c>
      <c r="R57" s="315">
        <v>10</v>
      </c>
      <c r="S57" s="316">
        <v>38.46153846153846</v>
      </c>
      <c r="T57" s="356"/>
      <c r="U57" s="314"/>
      <c r="V57" s="314"/>
      <c r="W57" s="314"/>
      <c r="X57" s="314"/>
      <c r="Y57" s="128"/>
      <c r="Z57" s="128"/>
      <c r="AA57" s="128"/>
      <c r="AB57" s="128"/>
      <c r="AC57" s="128"/>
      <c r="AD57" s="85"/>
    </row>
    <row r="58" spans="1:30" ht="20.100000000000001" customHeight="1">
      <c r="A58" s="85"/>
      <c r="B58" s="85"/>
      <c r="C58" s="128"/>
      <c r="D58" s="85" t="s">
        <v>1572</v>
      </c>
      <c r="E58" s="128"/>
      <c r="F58" s="356">
        <v>2</v>
      </c>
      <c r="G58" s="314">
        <v>33.333333333333336</v>
      </c>
      <c r="H58" s="356">
        <v>5</v>
      </c>
      <c r="I58" s="314">
        <v>55.555555555555557</v>
      </c>
      <c r="J58" s="356">
        <v>6</v>
      </c>
      <c r="K58" s="314">
        <v>46.153846153846153</v>
      </c>
      <c r="L58" s="356">
        <v>5</v>
      </c>
      <c r="M58" s="314">
        <v>38.5</v>
      </c>
      <c r="N58" s="315">
        <v>6</v>
      </c>
      <c r="O58" s="316">
        <v>60</v>
      </c>
      <c r="P58" s="315">
        <v>4</v>
      </c>
      <c r="Q58" s="316">
        <v>57.142857142857146</v>
      </c>
      <c r="R58" s="315">
        <v>12</v>
      </c>
      <c r="S58" s="316">
        <v>46.153846153846153</v>
      </c>
      <c r="T58" s="356"/>
      <c r="U58" s="314"/>
      <c r="V58" s="314"/>
      <c r="W58" s="314"/>
      <c r="X58" s="314"/>
      <c r="Y58" s="128"/>
      <c r="Z58" s="128"/>
      <c r="AA58" s="128"/>
      <c r="AB58" s="128"/>
      <c r="AC58" s="128"/>
      <c r="AD58" s="85"/>
    </row>
    <row r="59" spans="1:30" ht="20.100000000000001" customHeight="1">
      <c r="A59" s="85"/>
      <c r="B59" s="85"/>
      <c r="C59" s="128"/>
      <c r="D59" s="85" t="s">
        <v>1679</v>
      </c>
      <c r="E59" s="128"/>
      <c r="F59" s="356"/>
      <c r="G59" s="314"/>
      <c r="H59" s="356"/>
      <c r="I59" s="314"/>
      <c r="J59" s="356"/>
      <c r="K59" s="314"/>
      <c r="L59" s="356"/>
      <c r="M59" s="314"/>
      <c r="N59" s="356"/>
      <c r="O59" s="314"/>
      <c r="P59" s="356"/>
      <c r="Q59" s="314"/>
      <c r="R59" s="315"/>
      <c r="S59" s="316"/>
      <c r="T59" s="356"/>
      <c r="U59" s="314"/>
      <c r="V59" s="314"/>
      <c r="W59" s="314"/>
      <c r="X59" s="314"/>
      <c r="Y59" s="128"/>
      <c r="Z59" s="128"/>
      <c r="AA59" s="128"/>
      <c r="AB59" s="128"/>
      <c r="AC59" s="128"/>
      <c r="AD59" s="85"/>
    </row>
    <row r="60" spans="1:30" ht="20.100000000000001" customHeight="1">
      <c r="A60" s="85"/>
      <c r="B60" s="85"/>
      <c r="C60" s="128"/>
      <c r="D60" s="85" t="s">
        <v>8153</v>
      </c>
      <c r="E60" s="128"/>
      <c r="F60" s="356"/>
      <c r="G60" s="314"/>
      <c r="H60" s="356"/>
      <c r="I60" s="314"/>
      <c r="J60" s="356">
        <v>1</v>
      </c>
      <c r="K60" s="314">
        <v>7.6923076923076925</v>
      </c>
      <c r="L60" s="356"/>
      <c r="M60" s="314"/>
      <c r="N60" s="356"/>
      <c r="O60" s="314"/>
      <c r="P60" s="356"/>
      <c r="Q60" s="314"/>
      <c r="R60" s="315">
        <v>1</v>
      </c>
      <c r="S60" s="316">
        <v>3.8461538461538463</v>
      </c>
      <c r="T60" s="356"/>
      <c r="U60" s="314"/>
      <c r="V60" s="314"/>
      <c r="W60" s="314"/>
      <c r="X60" s="314"/>
      <c r="Y60" s="128"/>
      <c r="Z60" s="128"/>
      <c r="AA60" s="128"/>
      <c r="AB60" s="128"/>
      <c r="AC60" s="128"/>
      <c r="AD60" s="85"/>
    </row>
    <row r="61" spans="1:30" ht="20.100000000000001" customHeight="1">
      <c r="A61" s="85"/>
      <c r="B61" s="85"/>
      <c r="C61" s="128"/>
      <c r="D61" s="85" t="s">
        <v>8154</v>
      </c>
      <c r="E61" s="128"/>
      <c r="F61" s="356"/>
      <c r="G61" s="314"/>
      <c r="H61" s="356"/>
      <c r="I61" s="314"/>
      <c r="J61" s="356"/>
      <c r="K61" s="314"/>
      <c r="L61" s="356">
        <v>1</v>
      </c>
      <c r="M61" s="314">
        <v>7.7</v>
      </c>
      <c r="N61" s="356"/>
      <c r="O61" s="314"/>
      <c r="P61" s="356"/>
      <c r="Q61" s="314"/>
      <c r="R61" s="356"/>
      <c r="S61" s="314"/>
      <c r="T61" s="356"/>
      <c r="U61" s="314"/>
      <c r="V61" s="314"/>
      <c r="W61" s="314"/>
      <c r="X61" s="314"/>
      <c r="Y61" s="128"/>
      <c r="Z61" s="128"/>
      <c r="AA61" s="128"/>
      <c r="AB61" s="128"/>
      <c r="AC61" s="128"/>
      <c r="AD61" s="85"/>
    </row>
    <row r="62" spans="1:30" ht="20.100000000000001" customHeight="1">
      <c r="A62" s="85"/>
      <c r="B62" s="85"/>
      <c r="C62" s="128"/>
      <c r="D62" s="85" t="s">
        <v>2299</v>
      </c>
      <c r="E62" s="128"/>
      <c r="F62" s="356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56"/>
      <c r="S62" s="314"/>
      <c r="T62" s="356"/>
      <c r="U62" s="314"/>
      <c r="V62" s="314"/>
      <c r="W62" s="314"/>
      <c r="X62" s="314"/>
      <c r="Y62" s="128"/>
      <c r="Z62" s="128"/>
      <c r="AA62" s="128"/>
      <c r="AB62" s="128"/>
      <c r="AC62" s="128"/>
      <c r="AD62" s="85"/>
    </row>
    <row r="63" spans="1:30" ht="20.100000000000001" customHeight="1">
      <c r="A63" s="85"/>
      <c r="B63" s="85"/>
      <c r="C63" s="128"/>
      <c r="D63" s="311" t="s">
        <v>8177</v>
      </c>
      <c r="E63" s="128"/>
      <c r="F63" s="356"/>
      <c r="G63" s="314"/>
      <c r="H63" s="356"/>
      <c r="I63" s="314"/>
      <c r="J63" s="356"/>
      <c r="K63" s="314"/>
      <c r="L63" s="356"/>
      <c r="M63" s="314"/>
      <c r="N63" s="356"/>
      <c r="O63" s="314"/>
      <c r="P63" s="356"/>
      <c r="Q63" s="314"/>
      <c r="R63" s="356"/>
      <c r="S63" s="314"/>
      <c r="T63" s="356"/>
      <c r="U63" s="314"/>
      <c r="V63" s="314"/>
      <c r="W63" s="314"/>
      <c r="X63" s="314"/>
      <c r="Y63" s="128"/>
      <c r="Z63" s="128"/>
      <c r="AA63" s="128"/>
      <c r="AB63" s="128"/>
      <c r="AC63" s="128"/>
      <c r="AD63" s="85"/>
    </row>
    <row r="64" spans="1:30" ht="20.100000000000001" customHeight="1">
      <c r="A64" s="85"/>
      <c r="B64" s="85"/>
      <c r="C64" s="128"/>
      <c r="D64" s="311" t="s">
        <v>8178</v>
      </c>
      <c r="E64" s="128"/>
      <c r="F64" s="356"/>
      <c r="G64" s="314"/>
      <c r="H64" s="356"/>
      <c r="I64" s="314"/>
      <c r="J64" s="356"/>
      <c r="K64" s="314"/>
      <c r="L64" s="356"/>
      <c r="M64" s="314"/>
      <c r="N64" s="356"/>
      <c r="O64" s="314"/>
      <c r="P64" s="356"/>
      <c r="Q64" s="314"/>
      <c r="R64" s="356"/>
      <c r="S64" s="314"/>
      <c r="T64" s="356"/>
      <c r="U64" s="314"/>
      <c r="V64" s="314"/>
      <c r="W64" s="314"/>
      <c r="X64" s="314"/>
      <c r="Y64" s="128"/>
      <c r="Z64" s="128"/>
      <c r="AA64" s="128"/>
      <c r="AB64" s="128"/>
      <c r="AC64" s="128"/>
      <c r="AD64" s="85"/>
    </row>
    <row r="65" spans="1:30" ht="20.100000000000001" customHeight="1">
      <c r="A65" s="476" t="s">
        <v>4387</v>
      </c>
      <c r="B65" s="476" t="s">
        <v>927</v>
      </c>
      <c r="C65" s="473" t="s">
        <v>4568</v>
      </c>
      <c r="D65" s="476"/>
      <c r="E65" s="473"/>
      <c r="F65" s="443"/>
      <c r="G65" s="444"/>
      <c r="H65" s="443"/>
      <c r="I65" s="444"/>
      <c r="J65" s="443"/>
      <c r="K65" s="444"/>
      <c r="L65" s="443"/>
      <c r="M65" s="444"/>
      <c r="N65" s="443"/>
      <c r="O65" s="444"/>
      <c r="P65" s="443"/>
      <c r="Q65" s="444"/>
      <c r="R65" s="443"/>
      <c r="S65" s="444"/>
      <c r="T65" s="443"/>
      <c r="U65" s="444"/>
      <c r="V65" s="473" t="s">
        <v>8118</v>
      </c>
      <c r="W65" s="473" t="s">
        <v>8118</v>
      </c>
      <c r="X65" s="473" t="s">
        <v>8118</v>
      </c>
      <c r="Y65" s="473" t="s">
        <v>8118</v>
      </c>
      <c r="Z65" s="473" t="s">
        <v>8118</v>
      </c>
      <c r="AA65" s="473" t="s">
        <v>8118</v>
      </c>
      <c r="AB65" s="473" t="s">
        <v>8118</v>
      </c>
      <c r="AC65" s="473" t="s">
        <v>8118</v>
      </c>
      <c r="AD65" s="476"/>
    </row>
    <row r="66" spans="1:30" ht="20.100000000000001" customHeight="1">
      <c r="A66" s="476" t="s">
        <v>4388</v>
      </c>
      <c r="B66" s="476" t="s">
        <v>130</v>
      </c>
      <c r="C66" s="473" t="s">
        <v>64</v>
      </c>
      <c r="D66" s="476"/>
      <c r="E66" s="485"/>
      <c r="F66" s="443">
        <v>6</v>
      </c>
      <c r="G66" s="444">
        <v>100</v>
      </c>
      <c r="H66" s="443">
        <v>9</v>
      </c>
      <c r="I66" s="444">
        <v>100</v>
      </c>
      <c r="J66" s="443">
        <v>13</v>
      </c>
      <c r="K66" s="444">
        <v>100</v>
      </c>
      <c r="L66" s="443">
        <v>13</v>
      </c>
      <c r="M66" s="444">
        <v>100</v>
      </c>
      <c r="N66" s="471">
        <v>10</v>
      </c>
      <c r="O66" s="465">
        <v>100</v>
      </c>
      <c r="P66" s="471">
        <v>7</v>
      </c>
      <c r="Q66" s="465">
        <v>100</v>
      </c>
      <c r="R66" s="471">
        <v>26</v>
      </c>
      <c r="S66" s="465">
        <v>100</v>
      </c>
      <c r="T66" s="471">
        <v>135</v>
      </c>
      <c r="U66" s="465">
        <v>100</v>
      </c>
      <c r="V66" s="473" t="s">
        <v>8118</v>
      </c>
      <c r="W66" s="473" t="s">
        <v>8118</v>
      </c>
      <c r="X66" s="473" t="s">
        <v>8118</v>
      </c>
      <c r="Y66" s="473" t="s">
        <v>8118</v>
      </c>
      <c r="Z66" s="473" t="s">
        <v>8118</v>
      </c>
      <c r="AA66" s="473" t="s">
        <v>8118</v>
      </c>
      <c r="AB66" s="473" t="s">
        <v>8118</v>
      </c>
      <c r="AC66" s="473" t="s">
        <v>8118</v>
      </c>
      <c r="AD66" s="476"/>
    </row>
    <row r="67" spans="1:30" ht="20.100000000000001" customHeight="1">
      <c r="A67" s="85"/>
      <c r="B67" s="85"/>
      <c r="C67" s="128"/>
      <c r="D67" s="85" t="s">
        <v>8155</v>
      </c>
      <c r="E67" s="209" t="s">
        <v>2413</v>
      </c>
      <c r="F67" s="356"/>
      <c r="G67" s="314"/>
      <c r="H67" s="356"/>
      <c r="I67" s="314"/>
      <c r="J67" s="356"/>
      <c r="K67" s="314"/>
      <c r="L67" s="356"/>
      <c r="M67" s="314"/>
      <c r="N67" s="315"/>
      <c r="O67" s="316"/>
      <c r="P67" s="315"/>
      <c r="Q67" s="316"/>
      <c r="R67" s="356"/>
      <c r="S67" s="314"/>
      <c r="T67" s="356"/>
      <c r="U67" s="314"/>
      <c r="V67" s="314"/>
      <c r="W67" s="314"/>
      <c r="X67" s="314"/>
      <c r="Y67" s="128"/>
      <c r="Z67" s="128"/>
      <c r="AA67" s="128"/>
      <c r="AB67" s="128"/>
      <c r="AC67" s="128"/>
      <c r="AD67" s="85"/>
    </row>
    <row r="68" spans="1:30" ht="20.100000000000001" customHeight="1">
      <c r="A68" s="85"/>
      <c r="B68" s="85"/>
      <c r="C68" s="128"/>
      <c r="D68" s="85" t="s">
        <v>8156</v>
      </c>
      <c r="E68" s="209"/>
      <c r="F68" s="356"/>
      <c r="G68" s="314"/>
      <c r="H68" s="356"/>
      <c r="I68" s="314"/>
      <c r="J68" s="356"/>
      <c r="K68" s="314"/>
      <c r="L68" s="356"/>
      <c r="M68" s="314"/>
      <c r="N68" s="356"/>
      <c r="O68" s="314"/>
      <c r="P68" s="356"/>
      <c r="Q68" s="314"/>
      <c r="R68" s="356"/>
      <c r="S68" s="314"/>
      <c r="T68" s="356"/>
      <c r="U68" s="314"/>
      <c r="V68" s="314"/>
      <c r="W68" s="314"/>
      <c r="X68" s="314"/>
      <c r="Y68" s="128"/>
      <c r="Z68" s="128"/>
      <c r="AA68" s="128"/>
      <c r="AB68" s="128"/>
      <c r="AC68" s="128"/>
      <c r="AD68" s="85"/>
    </row>
    <row r="69" spans="1:30" ht="20.100000000000001" customHeight="1">
      <c r="A69" s="476" t="s">
        <v>4389</v>
      </c>
      <c r="B69" s="476" t="s">
        <v>134</v>
      </c>
      <c r="C69" s="473" t="s">
        <v>4569</v>
      </c>
      <c r="D69" s="476" t="s">
        <v>1375</v>
      </c>
      <c r="E69" s="485" t="s">
        <v>8132</v>
      </c>
      <c r="F69" s="443"/>
      <c r="G69" s="444"/>
      <c r="H69" s="443"/>
      <c r="I69" s="444"/>
      <c r="J69" s="443"/>
      <c r="K69" s="444"/>
      <c r="L69" s="443"/>
      <c r="M69" s="444"/>
      <c r="N69" s="443"/>
      <c r="O69" s="444"/>
      <c r="P69" s="443"/>
      <c r="Q69" s="444"/>
      <c r="R69" s="443"/>
      <c r="S69" s="444"/>
      <c r="T69" s="443"/>
      <c r="U69" s="444"/>
      <c r="V69" s="473" t="s">
        <v>8118</v>
      </c>
      <c r="W69" s="473" t="s">
        <v>8118</v>
      </c>
      <c r="X69" s="473" t="s">
        <v>8118</v>
      </c>
      <c r="Y69" s="473" t="s">
        <v>8118</v>
      </c>
      <c r="Z69" s="473" t="s">
        <v>8118</v>
      </c>
      <c r="AA69" s="473" t="s">
        <v>8118</v>
      </c>
      <c r="AB69" s="473" t="s">
        <v>8118</v>
      </c>
      <c r="AC69" s="473" t="s">
        <v>8118</v>
      </c>
      <c r="AD69" s="476"/>
    </row>
    <row r="70" spans="1:30" ht="20.100000000000001" customHeight="1">
      <c r="A70" s="85"/>
      <c r="B70" s="85"/>
      <c r="C70" s="128"/>
      <c r="D70" s="85" t="s">
        <v>1376</v>
      </c>
      <c r="E70" s="128"/>
      <c r="F70" s="356"/>
      <c r="G70" s="314"/>
      <c r="H70" s="356"/>
      <c r="I70" s="314"/>
      <c r="J70" s="356"/>
      <c r="K70" s="314"/>
      <c r="L70" s="356"/>
      <c r="M70" s="314"/>
      <c r="N70" s="356"/>
      <c r="O70" s="314"/>
      <c r="P70" s="356"/>
      <c r="Q70" s="314"/>
      <c r="R70" s="356"/>
      <c r="S70" s="314"/>
      <c r="T70" s="356"/>
      <c r="U70" s="314"/>
      <c r="V70" s="314"/>
      <c r="W70" s="314"/>
      <c r="X70" s="314"/>
      <c r="Y70" s="128"/>
      <c r="Z70" s="128"/>
      <c r="AA70" s="128"/>
      <c r="AB70" s="128"/>
      <c r="AC70" s="128"/>
      <c r="AD70" s="85"/>
    </row>
    <row r="71" spans="1:30" ht="20.100000000000001" customHeight="1">
      <c r="A71" s="85"/>
      <c r="B71" s="85"/>
      <c r="C71" s="128"/>
      <c r="D71" s="85" t="s">
        <v>1377</v>
      </c>
      <c r="E71" s="128"/>
      <c r="F71" s="356"/>
      <c r="G71" s="314"/>
      <c r="H71" s="356"/>
      <c r="I71" s="314"/>
      <c r="J71" s="356"/>
      <c r="K71" s="314"/>
      <c r="L71" s="356"/>
      <c r="M71" s="314"/>
      <c r="N71" s="356"/>
      <c r="O71" s="314"/>
      <c r="P71" s="356"/>
      <c r="Q71" s="314"/>
      <c r="R71" s="356"/>
      <c r="S71" s="314"/>
      <c r="T71" s="356"/>
      <c r="U71" s="314"/>
      <c r="V71" s="314"/>
      <c r="W71" s="314"/>
      <c r="X71" s="314"/>
      <c r="Y71" s="128"/>
      <c r="Z71" s="128"/>
      <c r="AA71" s="128"/>
      <c r="AB71" s="128"/>
      <c r="AC71" s="128"/>
      <c r="AD71" s="85"/>
    </row>
    <row r="72" spans="1:30" ht="20.100000000000001" customHeight="1">
      <c r="A72" s="85"/>
      <c r="B72" s="85"/>
      <c r="C72" s="128"/>
      <c r="D72" s="85" t="s">
        <v>1378</v>
      </c>
      <c r="E72" s="128"/>
      <c r="F72" s="356"/>
      <c r="G72" s="314"/>
      <c r="H72" s="356"/>
      <c r="I72" s="314"/>
      <c r="J72" s="356"/>
      <c r="K72" s="314"/>
      <c r="L72" s="356"/>
      <c r="M72" s="314"/>
      <c r="N72" s="356"/>
      <c r="O72" s="314"/>
      <c r="P72" s="356"/>
      <c r="Q72" s="314"/>
      <c r="R72" s="356"/>
      <c r="S72" s="314"/>
      <c r="T72" s="356"/>
      <c r="U72" s="314"/>
      <c r="V72" s="314"/>
      <c r="W72" s="314"/>
      <c r="X72" s="314"/>
      <c r="Y72" s="128"/>
      <c r="Z72" s="128"/>
      <c r="AA72" s="128"/>
      <c r="AB72" s="128"/>
      <c r="AC72" s="128"/>
      <c r="AD72" s="85"/>
    </row>
    <row r="73" spans="1:30" ht="20.100000000000001" customHeight="1">
      <c r="A73" s="85"/>
      <c r="B73" s="85"/>
      <c r="C73" s="128"/>
      <c r="D73" s="85" t="s">
        <v>1379</v>
      </c>
      <c r="E73" s="128"/>
      <c r="F73" s="356"/>
      <c r="G73" s="314"/>
      <c r="H73" s="356"/>
      <c r="I73" s="314"/>
      <c r="J73" s="356"/>
      <c r="K73" s="314"/>
      <c r="L73" s="356"/>
      <c r="M73" s="314"/>
      <c r="N73" s="356"/>
      <c r="O73" s="314"/>
      <c r="P73" s="356"/>
      <c r="Q73" s="314"/>
      <c r="R73" s="356"/>
      <c r="S73" s="314"/>
      <c r="T73" s="356"/>
      <c r="U73" s="314"/>
      <c r="V73" s="314"/>
      <c r="W73" s="314"/>
      <c r="X73" s="314"/>
      <c r="Y73" s="128"/>
      <c r="Z73" s="128"/>
      <c r="AA73" s="128"/>
      <c r="AB73" s="128"/>
      <c r="AC73" s="128"/>
      <c r="AD73" s="85"/>
    </row>
    <row r="74" spans="1:30" ht="20.100000000000001" customHeight="1">
      <c r="A74" s="85"/>
      <c r="B74" s="85"/>
      <c r="C74" s="128"/>
      <c r="D74" s="85" t="s">
        <v>1380</v>
      </c>
      <c r="E74" s="128"/>
      <c r="F74" s="356"/>
      <c r="G74" s="314"/>
      <c r="H74" s="356"/>
      <c r="I74" s="314"/>
      <c r="J74" s="356"/>
      <c r="K74" s="314"/>
      <c r="L74" s="356"/>
      <c r="M74" s="314"/>
      <c r="N74" s="356"/>
      <c r="O74" s="314"/>
      <c r="P74" s="356"/>
      <c r="Q74" s="314"/>
      <c r="R74" s="356"/>
      <c r="S74" s="314"/>
      <c r="T74" s="356"/>
      <c r="U74" s="314"/>
      <c r="V74" s="314"/>
      <c r="W74" s="314"/>
      <c r="X74" s="314"/>
      <c r="Y74" s="128"/>
      <c r="Z74" s="128"/>
      <c r="AA74" s="128"/>
      <c r="AB74" s="128"/>
      <c r="AC74" s="128"/>
      <c r="AD74" s="85"/>
    </row>
    <row r="75" spans="1:30" ht="20.100000000000001" customHeight="1">
      <c r="A75" s="85"/>
      <c r="B75" s="85"/>
      <c r="C75" s="128"/>
      <c r="D75" s="85" t="s">
        <v>1381</v>
      </c>
      <c r="E75" s="128"/>
      <c r="F75" s="356"/>
      <c r="G75" s="314"/>
      <c r="H75" s="356"/>
      <c r="I75" s="314"/>
      <c r="J75" s="356"/>
      <c r="K75" s="314"/>
      <c r="L75" s="356"/>
      <c r="M75" s="314"/>
      <c r="N75" s="356"/>
      <c r="O75" s="314"/>
      <c r="P75" s="356"/>
      <c r="Q75" s="314"/>
      <c r="R75" s="356"/>
      <c r="S75" s="314"/>
      <c r="T75" s="356"/>
      <c r="U75" s="314"/>
      <c r="V75" s="314"/>
      <c r="W75" s="314"/>
      <c r="X75" s="314"/>
      <c r="Y75" s="128"/>
      <c r="Z75" s="128"/>
      <c r="AA75" s="128"/>
      <c r="AB75" s="128"/>
      <c r="AC75" s="128"/>
      <c r="AD75" s="85"/>
    </row>
    <row r="76" spans="1:30" ht="20.100000000000001" customHeight="1">
      <c r="A76" s="85"/>
      <c r="B76" s="85"/>
      <c r="C76" s="128"/>
      <c r="D76" s="311" t="s">
        <v>8177</v>
      </c>
      <c r="E76" s="128"/>
      <c r="F76" s="356"/>
      <c r="G76" s="314"/>
      <c r="H76" s="356"/>
      <c r="I76" s="314"/>
      <c r="J76" s="356"/>
      <c r="K76" s="314"/>
      <c r="L76" s="356"/>
      <c r="M76" s="314"/>
      <c r="N76" s="356"/>
      <c r="O76" s="314"/>
      <c r="P76" s="356"/>
      <c r="Q76" s="314"/>
      <c r="R76" s="356"/>
      <c r="S76" s="314"/>
      <c r="T76" s="356"/>
      <c r="U76" s="314"/>
      <c r="V76" s="314"/>
      <c r="W76" s="314"/>
      <c r="X76" s="314"/>
      <c r="Y76" s="128"/>
      <c r="Z76" s="128"/>
      <c r="AA76" s="128"/>
      <c r="AB76" s="128"/>
      <c r="AC76" s="128"/>
      <c r="AD76" s="85"/>
    </row>
    <row r="77" spans="1:30" ht="20.100000000000001" customHeight="1">
      <c r="A77" s="85"/>
      <c r="B77" s="85"/>
      <c r="C77" s="128"/>
      <c r="D77" s="311" t="s">
        <v>8178</v>
      </c>
      <c r="E77" s="128"/>
      <c r="F77" s="356"/>
      <c r="G77" s="314"/>
      <c r="H77" s="356"/>
      <c r="I77" s="314"/>
      <c r="J77" s="356"/>
      <c r="K77" s="314"/>
      <c r="L77" s="356"/>
      <c r="M77" s="314"/>
      <c r="N77" s="356"/>
      <c r="O77" s="314"/>
      <c r="P77" s="356"/>
      <c r="Q77" s="314"/>
      <c r="R77" s="356"/>
      <c r="S77" s="314"/>
      <c r="T77" s="356"/>
      <c r="U77" s="314"/>
      <c r="V77" s="314"/>
      <c r="W77" s="314"/>
      <c r="X77" s="314"/>
      <c r="Y77" s="128"/>
      <c r="Z77" s="128"/>
      <c r="AA77" s="128"/>
      <c r="AB77" s="128"/>
      <c r="AC77" s="128"/>
      <c r="AD77" s="85"/>
    </row>
    <row r="78" spans="1:30" ht="20.100000000000001" customHeight="1">
      <c r="A78" s="476" t="s">
        <v>4390</v>
      </c>
      <c r="B78" s="476" t="s">
        <v>931</v>
      </c>
      <c r="C78" s="473" t="s">
        <v>64</v>
      </c>
      <c r="D78" s="476"/>
      <c r="E78" s="497"/>
      <c r="F78" s="443">
        <v>6</v>
      </c>
      <c r="G78" s="444">
        <v>100</v>
      </c>
      <c r="H78" s="443">
        <v>9</v>
      </c>
      <c r="I78" s="444">
        <v>100</v>
      </c>
      <c r="J78" s="443">
        <v>13</v>
      </c>
      <c r="K78" s="444">
        <v>100</v>
      </c>
      <c r="L78" s="443">
        <v>13</v>
      </c>
      <c r="M78" s="444">
        <v>100</v>
      </c>
      <c r="N78" s="471">
        <v>10</v>
      </c>
      <c r="O78" s="465">
        <v>100</v>
      </c>
      <c r="P78" s="471">
        <v>7</v>
      </c>
      <c r="Q78" s="465">
        <v>100</v>
      </c>
      <c r="R78" s="471">
        <v>25</v>
      </c>
      <c r="S78" s="465">
        <v>96.2</v>
      </c>
      <c r="T78" s="471">
        <v>135</v>
      </c>
      <c r="U78" s="465">
        <v>100</v>
      </c>
      <c r="V78" s="473" t="s">
        <v>8118</v>
      </c>
      <c r="W78" s="473" t="s">
        <v>8118</v>
      </c>
      <c r="X78" s="473" t="s">
        <v>8118</v>
      </c>
      <c r="Y78" s="358" t="s">
        <v>8118</v>
      </c>
      <c r="Z78" s="358" t="s">
        <v>8118</v>
      </c>
      <c r="AA78" s="358" t="s">
        <v>8118</v>
      </c>
      <c r="AB78" s="358" t="s">
        <v>8118</v>
      </c>
      <c r="AC78" s="473" t="s">
        <v>8118</v>
      </c>
      <c r="AD78" s="374"/>
    </row>
    <row r="79" spans="1:30" ht="20.100000000000001" customHeight="1">
      <c r="A79" s="85"/>
      <c r="B79" s="85"/>
      <c r="C79" s="128"/>
      <c r="D79" s="311" t="s">
        <v>1562</v>
      </c>
      <c r="E79" s="205" t="s">
        <v>2412</v>
      </c>
      <c r="F79" s="356"/>
      <c r="G79" s="314"/>
      <c r="H79" s="356"/>
      <c r="I79" s="314"/>
      <c r="J79" s="356"/>
      <c r="K79" s="314"/>
      <c r="L79" s="356"/>
      <c r="M79" s="314"/>
      <c r="N79" s="315"/>
      <c r="O79" s="316"/>
      <c r="P79" s="315"/>
      <c r="Q79" s="316"/>
      <c r="R79" s="315"/>
      <c r="S79" s="314"/>
      <c r="T79" s="356"/>
      <c r="U79" s="314"/>
      <c r="V79" s="314"/>
      <c r="W79" s="314"/>
      <c r="X79" s="314"/>
      <c r="Y79" s="452"/>
      <c r="Z79" s="452"/>
      <c r="AA79" s="452"/>
      <c r="AB79" s="452"/>
      <c r="AC79" s="128"/>
      <c r="AD79" s="311"/>
    </row>
    <row r="80" spans="1:30" ht="20.100000000000001" customHeight="1">
      <c r="A80" s="85"/>
      <c r="B80" s="85"/>
      <c r="C80" s="128"/>
      <c r="D80" s="311" t="s">
        <v>1563</v>
      </c>
      <c r="E80" s="205"/>
      <c r="F80" s="356"/>
      <c r="G80" s="314"/>
      <c r="H80" s="356"/>
      <c r="I80" s="314"/>
      <c r="J80" s="356"/>
      <c r="K80" s="314"/>
      <c r="L80" s="356"/>
      <c r="M80" s="314"/>
      <c r="N80" s="356"/>
      <c r="O80" s="314"/>
      <c r="P80" s="356"/>
      <c r="Q80" s="314"/>
      <c r="R80" s="356">
        <v>1</v>
      </c>
      <c r="S80" s="314">
        <v>3.8</v>
      </c>
      <c r="T80" s="356"/>
      <c r="U80" s="314"/>
      <c r="V80" s="314"/>
      <c r="W80" s="314"/>
      <c r="X80" s="314"/>
      <c r="Y80" s="452"/>
      <c r="Z80" s="452"/>
      <c r="AA80" s="452"/>
      <c r="AB80" s="452"/>
      <c r="AC80" s="452"/>
      <c r="AD80" s="311"/>
    </row>
    <row r="81" spans="1:30" ht="20.100000000000001" customHeight="1">
      <c r="A81" s="476" t="s">
        <v>4391</v>
      </c>
      <c r="B81" s="476" t="s">
        <v>234</v>
      </c>
      <c r="C81" s="473" t="s">
        <v>64</v>
      </c>
      <c r="D81" s="476" t="s">
        <v>1396</v>
      </c>
      <c r="E81" s="485" t="s">
        <v>8132</v>
      </c>
      <c r="F81" s="443"/>
      <c r="G81" s="444"/>
      <c r="H81" s="443"/>
      <c r="I81" s="444"/>
      <c r="J81" s="443"/>
      <c r="K81" s="444"/>
      <c r="L81" s="443"/>
      <c r="M81" s="444"/>
      <c r="N81" s="443">
        <v>1</v>
      </c>
      <c r="O81" s="444">
        <v>10</v>
      </c>
      <c r="P81" s="443"/>
      <c r="Q81" s="444"/>
      <c r="R81" s="443"/>
      <c r="S81" s="444"/>
      <c r="T81" s="471">
        <v>9</v>
      </c>
      <c r="U81" s="465">
        <v>6.666666666666667</v>
      </c>
      <c r="V81" s="473" t="s">
        <v>8118</v>
      </c>
      <c r="W81" s="473" t="s">
        <v>8118</v>
      </c>
      <c r="X81" s="473" t="s">
        <v>8118</v>
      </c>
      <c r="Y81" s="473" t="s">
        <v>8118</v>
      </c>
      <c r="Z81" s="473" t="s">
        <v>8118</v>
      </c>
      <c r="AA81" s="473" t="s">
        <v>8118</v>
      </c>
      <c r="AB81" s="473" t="s">
        <v>8118</v>
      </c>
      <c r="AC81" s="473" t="s">
        <v>8118</v>
      </c>
      <c r="AD81" s="476"/>
    </row>
    <row r="82" spans="1:30" ht="20.100000000000001" customHeight="1">
      <c r="A82" s="85"/>
      <c r="B82" s="85"/>
      <c r="C82" s="128"/>
      <c r="D82" s="85" t="s">
        <v>1554</v>
      </c>
      <c r="E82" s="209"/>
      <c r="F82" s="356">
        <v>5</v>
      </c>
      <c r="G82" s="314">
        <v>83.333333333333329</v>
      </c>
      <c r="H82" s="356">
        <v>8</v>
      </c>
      <c r="I82" s="314">
        <v>88.888888888888886</v>
      </c>
      <c r="J82" s="356">
        <v>7</v>
      </c>
      <c r="K82" s="314">
        <v>53.846153846153847</v>
      </c>
      <c r="L82" s="356">
        <v>10</v>
      </c>
      <c r="M82" s="314">
        <v>76.92307692307692</v>
      </c>
      <c r="N82" s="315">
        <v>9</v>
      </c>
      <c r="O82" s="316">
        <v>90</v>
      </c>
      <c r="P82" s="315">
        <v>7</v>
      </c>
      <c r="Q82" s="316">
        <v>100</v>
      </c>
      <c r="R82" s="315">
        <v>24</v>
      </c>
      <c r="S82" s="316">
        <v>92.3</v>
      </c>
      <c r="T82" s="315">
        <v>105</v>
      </c>
      <c r="U82" s="316">
        <v>77.777777777777771</v>
      </c>
      <c r="V82" s="316"/>
      <c r="W82" s="316"/>
      <c r="X82" s="316"/>
      <c r="Y82" s="128"/>
      <c r="Z82" s="128"/>
      <c r="AA82" s="128"/>
      <c r="AB82" s="128"/>
      <c r="AC82" s="128"/>
      <c r="AD82" s="85"/>
    </row>
    <row r="83" spans="1:30" ht="20.100000000000001" customHeight="1">
      <c r="A83" s="85"/>
      <c r="B83" s="85"/>
      <c r="C83" s="128"/>
      <c r="D83" s="85" t="s">
        <v>1555</v>
      </c>
      <c r="E83" s="209"/>
      <c r="F83" s="356">
        <v>1</v>
      </c>
      <c r="G83" s="314">
        <v>16.666666666666668</v>
      </c>
      <c r="H83" s="356">
        <v>1</v>
      </c>
      <c r="I83" s="314">
        <v>11.111111111111111</v>
      </c>
      <c r="J83" s="356">
        <v>6</v>
      </c>
      <c r="K83" s="314">
        <v>46.153846153846153</v>
      </c>
      <c r="L83" s="356">
        <v>3</v>
      </c>
      <c r="M83" s="314">
        <v>23.076923076923077</v>
      </c>
      <c r="N83" s="356"/>
      <c r="O83" s="314"/>
      <c r="P83" s="356"/>
      <c r="Q83" s="314"/>
      <c r="R83" s="315">
        <v>1</v>
      </c>
      <c r="S83" s="316">
        <v>3.8</v>
      </c>
      <c r="T83" s="315">
        <v>21</v>
      </c>
      <c r="U83" s="316">
        <v>15.555555555555555</v>
      </c>
      <c r="V83" s="316"/>
      <c r="W83" s="316"/>
      <c r="X83" s="316"/>
      <c r="Y83" s="128"/>
      <c r="Z83" s="128"/>
      <c r="AA83" s="128"/>
      <c r="AB83" s="128"/>
      <c r="AC83" s="128"/>
      <c r="AD83" s="85"/>
    </row>
    <row r="84" spans="1:30" ht="20.100000000000001" customHeight="1">
      <c r="A84" s="85"/>
      <c r="B84" s="85"/>
      <c r="C84" s="128"/>
      <c r="D84" s="311" t="s">
        <v>8177</v>
      </c>
      <c r="E84" s="209"/>
      <c r="F84" s="356"/>
      <c r="G84" s="314"/>
      <c r="H84" s="356"/>
      <c r="I84" s="314"/>
      <c r="J84" s="356"/>
      <c r="K84" s="314"/>
      <c r="L84" s="356"/>
      <c r="M84" s="314"/>
      <c r="N84" s="356"/>
      <c r="O84" s="314"/>
      <c r="P84" s="356"/>
      <c r="Q84" s="314"/>
      <c r="R84" s="356"/>
      <c r="S84" s="314"/>
      <c r="T84" s="356"/>
      <c r="U84" s="314"/>
      <c r="V84" s="314"/>
      <c r="W84" s="314"/>
      <c r="X84" s="314"/>
      <c r="Y84" s="128"/>
      <c r="Z84" s="128"/>
      <c r="AA84" s="128"/>
      <c r="AB84" s="128"/>
      <c r="AC84" s="128"/>
      <c r="AD84" s="85"/>
    </row>
    <row r="85" spans="1:30" ht="20.100000000000001" customHeight="1">
      <c r="A85" s="85"/>
      <c r="B85" s="85"/>
      <c r="C85" s="128"/>
      <c r="D85" s="311" t="s">
        <v>8178</v>
      </c>
      <c r="E85" s="209"/>
      <c r="F85" s="356"/>
      <c r="G85" s="314"/>
      <c r="H85" s="356"/>
      <c r="I85" s="314"/>
      <c r="J85" s="356"/>
      <c r="K85" s="314"/>
      <c r="L85" s="356"/>
      <c r="M85" s="314"/>
      <c r="N85" s="356"/>
      <c r="O85" s="314"/>
      <c r="P85" s="356"/>
      <c r="Q85" s="314"/>
      <c r="R85" s="315">
        <v>1</v>
      </c>
      <c r="S85" s="314">
        <v>3.8</v>
      </c>
      <c r="T85" s="356"/>
      <c r="U85" s="314"/>
      <c r="V85" s="314"/>
      <c r="W85" s="314"/>
      <c r="X85" s="314"/>
      <c r="Y85" s="128"/>
      <c r="Z85" s="128"/>
      <c r="AA85" s="128"/>
      <c r="AB85" s="128"/>
      <c r="AC85" s="128"/>
      <c r="AD85" s="85"/>
    </row>
    <row r="86" spans="1:30" ht="20.100000000000001" customHeight="1">
      <c r="A86" s="476" t="s">
        <v>4392</v>
      </c>
      <c r="B86" s="476" t="s">
        <v>236</v>
      </c>
      <c r="C86" s="473" t="s">
        <v>64</v>
      </c>
      <c r="D86" s="476" t="s">
        <v>1556</v>
      </c>
      <c r="E86" s="473" t="s">
        <v>8132</v>
      </c>
      <c r="F86" s="443">
        <v>4</v>
      </c>
      <c r="G86" s="444">
        <v>66.666666666666671</v>
      </c>
      <c r="H86" s="443">
        <v>8</v>
      </c>
      <c r="I86" s="444">
        <v>88.888888888888886</v>
      </c>
      <c r="J86" s="443">
        <v>12</v>
      </c>
      <c r="K86" s="444">
        <v>92.307692307692307</v>
      </c>
      <c r="L86" s="443">
        <v>12</v>
      </c>
      <c r="M86" s="444">
        <v>92.307692307692307</v>
      </c>
      <c r="N86" s="471">
        <v>7</v>
      </c>
      <c r="O86" s="465">
        <v>70</v>
      </c>
      <c r="P86" s="471">
        <v>7</v>
      </c>
      <c r="Q86" s="465">
        <v>100</v>
      </c>
      <c r="R86" s="471">
        <v>21</v>
      </c>
      <c r="S86" s="465">
        <v>80.769230769230774</v>
      </c>
      <c r="T86" s="471">
        <v>120</v>
      </c>
      <c r="U86" s="465">
        <v>88.888888888888886</v>
      </c>
      <c r="V86" s="473" t="s">
        <v>8118</v>
      </c>
      <c r="W86" s="473" t="s">
        <v>8118</v>
      </c>
      <c r="X86" s="473" t="s">
        <v>8118</v>
      </c>
      <c r="Y86" s="473" t="s">
        <v>8118</v>
      </c>
      <c r="Z86" s="473" t="s">
        <v>8118</v>
      </c>
      <c r="AA86" s="473" t="s">
        <v>8118</v>
      </c>
      <c r="AB86" s="473" t="s">
        <v>8118</v>
      </c>
      <c r="AC86" s="473" t="s">
        <v>8118</v>
      </c>
      <c r="AD86" s="476"/>
    </row>
    <row r="87" spans="1:30" ht="20.100000000000001" customHeight="1">
      <c r="A87" s="85"/>
      <c r="B87" s="85"/>
      <c r="C87" s="128"/>
      <c r="D87" s="85" t="s">
        <v>2101</v>
      </c>
      <c r="E87" s="128"/>
      <c r="F87" s="356">
        <v>2</v>
      </c>
      <c r="G87" s="314">
        <v>33.333333333333336</v>
      </c>
      <c r="H87" s="356">
        <v>1</v>
      </c>
      <c r="I87" s="314">
        <v>11.111111111111111</v>
      </c>
      <c r="J87" s="356">
        <v>1</v>
      </c>
      <c r="K87" s="314">
        <v>7.6923076923076925</v>
      </c>
      <c r="L87" s="356">
        <v>1</v>
      </c>
      <c r="M87" s="314">
        <v>7.6923076923076925</v>
      </c>
      <c r="N87" s="356">
        <v>3</v>
      </c>
      <c r="O87" s="314">
        <v>30</v>
      </c>
      <c r="P87" s="356"/>
      <c r="Q87" s="314"/>
      <c r="R87" s="315">
        <v>5</v>
      </c>
      <c r="S87" s="316">
        <v>19.23076923076923</v>
      </c>
      <c r="T87" s="315">
        <v>15</v>
      </c>
      <c r="U87" s="316">
        <v>11.111111111111111</v>
      </c>
      <c r="V87" s="316"/>
      <c r="W87" s="316"/>
      <c r="X87" s="316"/>
      <c r="Y87" s="128"/>
      <c r="Z87" s="128"/>
      <c r="AA87" s="128"/>
      <c r="AB87" s="128"/>
      <c r="AC87" s="128"/>
      <c r="AD87" s="85"/>
    </row>
    <row r="88" spans="1:30" ht="20.100000000000001" customHeight="1">
      <c r="A88" s="85"/>
      <c r="B88" s="85"/>
      <c r="C88" s="128"/>
      <c r="D88" s="162" t="s">
        <v>8177</v>
      </c>
      <c r="E88" s="128"/>
      <c r="F88" s="356"/>
      <c r="G88" s="314"/>
      <c r="H88" s="356"/>
      <c r="I88" s="314"/>
      <c r="J88" s="356"/>
      <c r="K88" s="314"/>
      <c r="L88" s="356"/>
      <c r="M88" s="314"/>
      <c r="N88" s="356"/>
      <c r="O88" s="314"/>
      <c r="P88" s="356"/>
      <c r="Q88" s="314"/>
      <c r="R88" s="356"/>
      <c r="S88" s="314"/>
      <c r="T88" s="356"/>
      <c r="U88" s="314"/>
      <c r="V88" s="314"/>
      <c r="W88" s="314"/>
      <c r="X88" s="314"/>
      <c r="Y88" s="128"/>
      <c r="Z88" s="128"/>
      <c r="AA88" s="128"/>
      <c r="AB88" s="128"/>
      <c r="AC88" s="128"/>
      <c r="AD88" s="85"/>
    </row>
    <row r="89" spans="1:30" ht="20.100000000000001" customHeight="1">
      <c r="A89" s="85"/>
      <c r="B89" s="85"/>
      <c r="C89" s="128"/>
      <c r="D89" s="162" t="s">
        <v>8178</v>
      </c>
      <c r="E89" s="128"/>
      <c r="F89" s="356"/>
      <c r="G89" s="314"/>
      <c r="H89" s="356"/>
      <c r="I89" s="314"/>
      <c r="J89" s="356"/>
      <c r="K89" s="314"/>
      <c r="L89" s="356"/>
      <c r="M89" s="314"/>
      <c r="N89" s="356"/>
      <c r="O89" s="314"/>
      <c r="P89" s="356"/>
      <c r="Q89" s="314"/>
      <c r="R89" s="356"/>
      <c r="S89" s="314"/>
      <c r="T89" s="356"/>
      <c r="U89" s="314"/>
      <c r="V89" s="314"/>
      <c r="W89" s="314"/>
      <c r="X89" s="314"/>
      <c r="Y89" s="128"/>
      <c r="Z89" s="128"/>
      <c r="AA89" s="128"/>
      <c r="AB89" s="128"/>
      <c r="AC89" s="128"/>
      <c r="AD89" s="85"/>
    </row>
    <row r="90" spans="1:30" ht="20.100000000000001" customHeight="1">
      <c r="A90" s="476" t="s">
        <v>4393</v>
      </c>
      <c r="B90" s="476" t="s">
        <v>237</v>
      </c>
      <c r="C90" s="473" t="s">
        <v>64</v>
      </c>
      <c r="D90" s="476" t="s">
        <v>1853</v>
      </c>
      <c r="E90" s="473" t="s">
        <v>8132</v>
      </c>
      <c r="F90" s="443">
        <v>2</v>
      </c>
      <c r="G90" s="444">
        <v>33.333333333333336</v>
      </c>
      <c r="H90" s="443">
        <v>1</v>
      </c>
      <c r="I90" s="444">
        <v>11.111111111111111</v>
      </c>
      <c r="J90" s="443">
        <v>2</v>
      </c>
      <c r="K90" s="444">
        <v>15.384615384615385</v>
      </c>
      <c r="L90" s="443">
        <v>4</v>
      </c>
      <c r="M90" s="444">
        <v>30.76923076923077</v>
      </c>
      <c r="N90" s="471">
        <v>1</v>
      </c>
      <c r="O90" s="465">
        <v>10</v>
      </c>
      <c r="P90" s="471">
        <v>3</v>
      </c>
      <c r="Q90" s="465">
        <v>42.857142857142854</v>
      </c>
      <c r="R90" s="471">
        <v>9</v>
      </c>
      <c r="S90" s="465">
        <v>34.615384615384613</v>
      </c>
      <c r="T90" s="471">
        <v>35</v>
      </c>
      <c r="U90" s="465">
        <v>25.925925925925927</v>
      </c>
      <c r="V90" s="473" t="s">
        <v>8118</v>
      </c>
      <c r="W90" s="473" t="s">
        <v>8118</v>
      </c>
      <c r="X90" s="473" t="s">
        <v>8118</v>
      </c>
      <c r="Y90" s="473" t="s">
        <v>8118</v>
      </c>
      <c r="Z90" s="473" t="s">
        <v>8118</v>
      </c>
      <c r="AA90" s="473" t="s">
        <v>8118</v>
      </c>
      <c r="AB90" s="473" t="s">
        <v>8118</v>
      </c>
      <c r="AC90" s="473" t="s">
        <v>8118</v>
      </c>
      <c r="AD90" s="476"/>
    </row>
    <row r="91" spans="1:30" ht="20.100000000000001" customHeight="1">
      <c r="A91" s="85"/>
      <c r="B91" s="85"/>
      <c r="C91" s="128"/>
      <c r="D91" s="85" t="s">
        <v>1854</v>
      </c>
      <c r="E91" s="128"/>
      <c r="F91" s="356">
        <v>4</v>
      </c>
      <c r="G91" s="314">
        <v>66.666666666666671</v>
      </c>
      <c r="H91" s="356">
        <v>8</v>
      </c>
      <c r="I91" s="314">
        <v>88.888888888888886</v>
      </c>
      <c r="J91" s="356">
        <v>11</v>
      </c>
      <c r="K91" s="314">
        <v>84.615384615384613</v>
      </c>
      <c r="L91" s="356">
        <v>9</v>
      </c>
      <c r="M91" s="314">
        <v>69.230769230769226</v>
      </c>
      <c r="N91" s="315">
        <v>9</v>
      </c>
      <c r="O91" s="316">
        <v>90</v>
      </c>
      <c r="P91" s="315">
        <v>4</v>
      </c>
      <c r="Q91" s="316">
        <v>57.142857142857146</v>
      </c>
      <c r="R91" s="315">
        <v>17</v>
      </c>
      <c r="S91" s="316">
        <v>65.384615384615387</v>
      </c>
      <c r="T91" s="315">
        <v>100</v>
      </c>
      <c r="U91" s="316">
        <v>74.074074074074076</v>
      </c>
      <c r="V91" s="316"/>
      <c r="W91" s="316"/>
      <c r="X91" s="316"/>
      <c r="Y91" s="128"/>
      <c r="Z91" s="128"/>
      <c r="AA91" s="128"/>
      <c r="AB91" s="128"/>
      <c r="AC91" s="128"/>
      <c r="AD91" s="85"/>
    </row>
    <row r="92" spans="1:30" ht="20.100000000000001" customHeight="1">
      <c r="A92" s="85"/>
      <c r="B92" s="85"/>
      <c r="C92" s="128"/>
      <c r="D92" s="311" t="s">
        <v>8177</v>
      </c>
      <c r="E92" s="128"/>
      <c r="F92" s="356"/>
      <c r="G92" s="314"/>
      <c r="H92" s="356"/>
      <c r="I92" s="314"/>
      <c r="J92" s="356"/>
      <c r="K92" s="314"/>
      <c r="L92" s="356"/>
      <c r="M92" s="314"/>
      <c r="N92" s="356"/>
      <c r="O92" s="314"/>
      <c r="P92" s="356"/>
      <c r="Q92" s="314"/>
      <c r="R92" s="356"/>
      <c r="S92" s="314"/>
      <c r="T92" s="356"/>
      <c r="U92" s="314"/>
      <c r="V92" s="314"/>
      <c r="W92" s="314"/>
      <c r="X92" s="314"/>
      <c r="Y92" s="128"/>
      <c r="Z92" s="128"/>
      <c r="AA92" s="128"/>
      <c r="AB92" s="128"/>
      <c r="AC92" s="128"/>
      <c r="AD92" s="85"/>
    </row>
    <row r="93" spans="1:30" ht="20.100000000000001" customHeight="1">
      <c r="A93" s="85"/>
      <c r="B93" s="85"/>
      <c r="C93" s="128"/>
      <c r="D93" s="311" t="s">
        <v>8178</v>
      </c>
      <c r="E93" s="128"/>
      <c r="F93" s="356"/>
      <c r="G93" s="314"/>
      <c r="H93" s="356"/>
      <c r="I93" s="314"/>
      <c r="J93" s="356"/>
      <c r="K93" s="314"/>
      <c r="L93" s="356"/>
      <c r="M93" s="314"/>
      <c r="N93" s="356"/>
      <c r="O93" s="314"/>
      <c r="P93" s="356"/>
      <c r="Q93" s="314"/>
      <c r="R93" s="356"/>
      <c r="S93" s="314"/>
      <c r="T93" s="356"/>
      <c r="U93" s="314"/>
      <c r="V93" s="314"/>
      <c r="W93" s="314"/>
      <c r="X93" s="314"/>
      <c r="Y93" s="128"/>
      <c r="Z93" s="128"/>
      <c r="AA93" s="128"/>
      <c r="AB93" s="128"/>
      <c r="AC93" s="128"/>
      <c r="AD93" s="85"/>
    </row>
    <row r="94" spans="1:30" ht="20.100000000000001" customHeight="1">
      <c r="A94" s="476" t="s">
        <v>4394</v>
      </c>
      <c r="B94" s="476" t="s">
        <v>238</v>
      </c>
      <c r="C94" s="473" t="s">
        <v>64</v>
      </c>
      <c r="D94" s="476" t="s">
        <v>1853</v>
      </c>
      <c r="E94" s="473" t="s">
        <v>8132</v>
      </c>
      <c r="F94" s="443">
        <v>3</v>
      </c>
      <c r="G94" s="444">
        <v>50</v>
      </c>
      <c r="H94" s="443">
        <v>3</v>
      </c>
      <c r="I94" s="444">
        <v>33.333333333333336</v>
      </c>
      <c r="J94" s="443">
        <v>7</v>
      </c>
      <c r="K94" s="444">
        <f>J94*100/13</f>
        <v>53.846153846153847</v>
      </c>
      <c r="L94" s="443">
        <v>4</v>
      </c>
      <c r="M94" s="444">
        <v>30.76923076923077</v>
      </c>
      <c r="N94" s="471">
        <v>5</v>
      </c>
      <c r="O94" s="465">
        <v>50</v>
      </c>
      <c r="P94" s="471">
        <v>5</v>
      </c>
      <c r="Q94" s="465">
        <v>71.428571428571431</v>
      </c>
      <c r="R94" s="471">
        <v>12</v>
      </c>
      <c r="S94" s="465">
        <v>46.153846153846153</v>
      </c>
      <c r="T94" s="471">
        <v>78</v>
      </c>
      <c r="U94" s="465">
        <v>57.777777777777779</v>
      </c>
      <c r="V94" s="473" t="s">
        <v>8118</v>
      </c>
      <c r="W94" s="473" t="s">
        <v>8118</v>
      </c>
      <c r="X94" s="473" t="s">
        <v>8118</v>
      </c>
      <c r="Y94" s="473" t="s">
        <v>8118</v>
      </c>
      <c r="Z94" s="473" t="s">
        <v>8118</v>
      </c>
      <c r="AA94" s="473" t="s">
        <v>8118</v>
      </c>
      <c r="AB94" s="473" t="s">
        <v>8118</v>
      </c>
      <c r="AC94" s="473" t="s">
        <v>8118</v>
      </c>
      <c r="AD94" s="476"/>
    </row>
    <row r="95" spans="1:30" ht="20.100000000000001" customHeight="1">
      <c r="A95" s="85"/>
      <c r="B95" s="85"/>
      <c r="C95" s="128"/>
      <c r="D95" s="85" t="s">
        <v>1854</v>
      </c>
      <c r="E95" s="128"/>
      <c r="F95" s="356">
        <v>3</v>
      </c>
      <c r="G95" s="314">
        <v>50</v>
      </c>
      <c r="H95" s="356">
        <v>6</v>
      </c>
      <c r="I95" s="314">
        <v>66.666666666666671</v>
      </c>
      <c r="J95" s="356">
        <v>6</v>
      </c>
      <c r="K95" s="314">
        <f>J95*100/13</f>
        <v>46.153846153846153</v>
      </c>
      <c r="L95" s="356">
        <v>9</v>
      </c>
      <c r="M95" s="314">
        <v>69.230769230769226</v>
      </c>
      <c r="N95" s="315">
        <v>5</v>
      </c>
      <c r="O95" s="316">
        <v>50</v>
      </c>
      <c r="P95" s="315">
        <v>2</v>
      </c>
      <c r="Q95" s="316">
        <v>28.571428571428573</v>
      </c>
      <c r="R95" s="315">
        <v>14</v>
      </c>
      <c r="S95" s="316">
        <v>53.846153846153847</v>
      </c>
      <c r="T95" s="315">
        <v>57</v>
      </c>
      <c r="U95" s="316">
        <v>42.222222222222221</v>
      </c>
      <c r="V95" s="316"/>
      <c r="W95" s="316"/>
      <c r="X95" s="316"/>
      <c r="Y95" s="128"/>
      <c r="Z95" s="128"/>
      <c r="AA95" s="128"/>
      <c r="AB95" s="128"/>
      <c r="AC95" s="128"/>
      <c r="AD95" s="85"/>
    </row>
    <row r="96" spans="1:30" ht="20.100000000000001" customHeight="1">
      <c r="A96" s="85"/>
      <c r="B96" s="85"/>
      <c r="C96" s="128"/>
      <c r="D96" s="311" t="s">
        <v>8177</v>
      </c>
      <c r="E96" s="128"/>
      <c r="F96" s="356"/>
      <c r="G96" s="314"/>
      <c r="H96" s="356"/>
      <c r="I96" s="314"/>
      <c r="J96" s="356"/>
      <c r="K96" s="314"/>
      <c r="L96" s="356"/>
      <c r="M96" s="314"/>
      <c r="N96" s="356"/>
      <c r="O96" s="314"/>
      <c r="P96" s="356"/>
      <c r="Q96" s="314"/>
      <c r="R96" s="356"/>
      <c r="S96" s="314"/>
      <c r="T96" s="356"/>
      <c r="U96" s="314"/>
      <c r="V96" s="314"/>
      <c r="W96" s="314"/>
      <c r="X96" s="314"/>
      <c r="Y96" s="128"/>
      <c r="Z96" s="128"/>
      <c r="AA96" s="128"/>
      <c r="AB96" s="128"/>
      <c r="AC96" s="128"/>
      <c r="AD96" s="85"/>
    </row>
    <row r="97" spans="1:30" ht="20.100000000000001" customHeight="1">
      <c r="A97" s="85"/>
      <c r="B97" s="85"/>
      <c r="C97" s="128"/>
      <c r="D97" s="311" t="s">
        <v>8178</v>
      </c>
      <c r="E97" s="128"/>
      <c r="F97" s="356"/>
      <c r="G97" s="314"/>
      <c r="H97" s="356"/>
      <c r="I97" s="314"/>
      <c r="J97" s="356"/>
      <c r="K97" s="314"/>
      <c r="L97" s="356"/>
      <c r="M97" s="314"/>
      <c r="N97" s="356"/>
      <c r="O97" s="314"/>
      <c r="P97" s="356"/>
      <c r="Q97" s="314"/>
      <c r="R97" s="356"/>
      <c r="S97" s="314"/>
      <c r="T97" s="356"/>
      <c r="U97" s="314"/>
      <c r="V97" s="314"/>
      <c r="W97" s="314"/>
      <c r="X97" s="314"/>
      <c r="Y97" s="128"/>
      <c r="Z97" s="128"/>
      <c r="AA97" s="128"/>
      <c r="AB97" s="128"/>
      <c r="AC97" s="128"/>
      <c r="AD97" s="85"/>
    </row>
    <row r="98" spans="1:30" ht="20.100000000000001" customHeight="1">
      <c r="A98" s="476" t="s">
        <v>4395</v>
      </c>
      <c r="B98" s="476" t="s">
        <v>589</v>
      </c>
      <c r="C98" s="473" t="s">
        <v>64</v>
      </c>
      <c r="D98" s="476" t="s">
        <v>2102</v>
      </c>
      <c r="E98" s="473" t="s">
        <v>8132</v>
      </c>
      <c r="F98" s="443">
        <v>4</v>
      </c>
      <c r="G98" s="444">
        <v>66.666666666666671</v>
      </c>
      <c r="H98" s="443">
        <v>7</v>
      </c>
      <c r="I98" s="444">
        <v>77.777777777777771</v>
      </c>
      <c r="J98" s="443">
        <v>11</v>
      </c>
      <c r="K98" s="444">
        <f>J98/13*100</f>
        <v>84.615384615384613</v>
      </c>
      <c r="L98" s="443">
        <v>8</v>
      </c>
      <c r="M98" s="444">
        <v>61.53846153846154</v>
      </c>
      <c r="N98" s="471">
        <v>8</v>
      </c>
      <c r="O98" s="465">
        <v>80</v>
      </c>
      <c r="P98" s="471">
        <v>3</v>
      </c>
      <c r="Q98" s="465">
        <v>42.857142857142854</v>
      </c>
      <c r="R98" s="471">
        <v>11</v>
      </c>
      <c r="S98" s="465">
        <v>42.307692307692307</v>
      </c>
      <c r="T98" s="471">
        <v>120</v>
      </c>
      <c r="U98" s="465">
        <v>88.888888888888886</v>
      </c>
      <c r="V98" s="473" t="s">
        <v>8118</v>
      </c>
      <c r="W98" s="473" t="s">
        <v>8118</v>
      </c>
      <c r="X98" s="473" t="s">
        <v>8118</v>
      </c>
      <c r="Y98" s="473" t="s">
        <v>8118</v>
      </c>
      <c r="Z98" s="473" t="s">
        <v>8118</v>
      </c>
      <c r="AA98" s="473" t="s">
        <v>8118</v>
      </c>
      <c r="AB98" s="473" t="s">
        <v>8118</v>
      </c>
      <c r="AC98" s="473" t="s">
        <v>8118</v>
      </c>
      <c r="AD98" s="476"/>
    </row>
    <row r="99" spans="1:30" ht="20.100000000000001" customHeight="1">
      <c r="A99" s="85"/>
      <c r="B99" s="85"/>
      <c r="C99" s="128"/>
      <c r="D99" s="85" t="s">
        <v>2103</v>
      </c>
      <c r="E99" s="128"/>
      <c r="F99" s="356">
        <v>2</v>
      </c>
      <c r="G99" s="314">
        <v>33.333333333333336</v>
      </c>
      <c r="H99" s="356">
        <v>2</v>
      </c>
      <c r="I99" s="314">
        <v>22.222222222222221</v>
      </c>
      <c r="J99" s="356">
        <v>2</v>
      </c>
      <c r="K99" s="314">
        <f>J99/13*100</f>
        <v>15.384615384615385</v>
      </c>
      <c r="L99" s="356">
        <v>5</v>
      </c>
      <c r="M99" s="314">
        <v>38.46153846153846</v>
      </c>
      <c r="N99" s="315">
        <v>2</v>
      </c>
      <c r="O99" s="316">
        <v>20</v>
      </c>
      <c r="P99" s="315">
        <v>4</v>
      </c>
      <c r="Q99" s="316">
        <v>57.142857142857146</v>
      </c>
      <c r="R99" s="315">
        <v>15</v>
      </c>
      <c r="S99" s="316">
        <v>57.692307692307693</v>
      </c>
      <c r="T99" s="315">
        <v>15</v>
      </c>
      <c r="U99" s="316">
        <v>11.111111111111111</v>
      </c>
      <c r="V99" s="316"/>
      <c r="W99" s="316"/>
      <c r="X99" s="316"/>
      <c r="Y99" s="128"/>
      <c r="Z99" s="128"/>
      <c r="AA99" s="128"/>
      <c r="AB99" s="128"/>
      <c r="AC99" s="128"/>
      <c r="AD99" s="85"/>
    </row>
    <row r="100" spans="1:30" ht="20.100000000000001" customHeight="1">
      <c r="A100" s="311"/>
      <c r="B100" s="311"/>
      <c r="C100" s="452"/>
      <c r="D100" s="311" t="s">
        <v>8177</v>
      </c>
      <c r="E100" s="205"/>
      <c r="F100" s="356"/>
      <c r="G100" s="314"/>
      <c r="H100" s="356"/>
      <c r="I100" s="314"/>
      <c r="J100" s="356"/>
      <c r="K100" s="314"/>
      <c r="L100" s="356"/>
      <c r="M100" s="314"/>
      <c r="N100" s="315"/>
      <c r="O100" s="316"/>
      <c r="P100" s="315"/>
      <c r="Q100" s="316"/>
      <c r="R100" s="315"/>
      <c r="S100" s="316"/>
      <c r="T100" s="315"/>
      <c r="U100" s="316"/>
      <c r="V100" s="316"/>
      <c r="W100" s="316"/>
      <c r="X100" s="316"/>
      <c r="Y100" s="452"/>
      <c r="Z100" s="452"/>
      <c r="AA100" s="452"/>
      <c r="AB100" s="452"/>
      <c r="AC100" s="452"/>
      <c r="AD100" s="311"/>
    </row>
    <row r="101" spans="1:30" ht="20.100000000000001" customHeight="1">
      <c r="A101" s="311"/>
      <c r="B101" s="311"/>
      <c r="C101" s="452"/>
      <c r="D101" s="311" t="s">
        <v>8178</v>
      </c>
      <c r="E101" s="452"/>
      <c r="F101" s="356"/>
      <c r="G101" s="314"/>
      <c r="H101" s="356"/>
      <c r="I101" s="314"/>
      <c r="J101" s="356"/>
      <c r="K101" s="314"/>
      <c r="L101" s="356"/>
      <c r="M101" s="314"/>
      <c r="N101" s="315"/>
      <c r="O101" s="316"/>
      <c r="P101" s="315"/>
      <c r="Q101" s="316"/>
      <c r="R101" s="315"/>
      <c r="S101" s="316"/>
      <c r="T101" s="315"/>
      <c r="U101" s="316"/>
      <c r="V101" s="316"/>
      <c r="W101" s="316"/>
      <c r="X101" s="316"/>
      <c r="Y101" s="452"/>
      <c r="Z101" s="452"/>
      <c r="AA101" s="452"/>
      <c r="AB101" s="452"/>
      <c r="AC101" s="452"/>
      <c r="AD101" s="311"/>
    </row>
    <row r="102" spans="1:30" ht="20.100000000000001" customHeight="1">
      <c r="A102" s="476" t="s">
        <v>4396</v>
      </c>
      <c r="B102" s="476" t="s">
        <v>147</v>
      </c>
      <c r="C102" s="473" t="s">
        <v>64</v>
      </c>
      <c r="D102" s="476"/>
      <c r="E102" s="473"/>
      <c r="F102" s="443">
        <v>6</v>
      </c>
      <c r="G102" s="444">
        <v>100</v>
      </c>
      <c r="H102" s="443">
        <v>9</v>
      </c>
      <c r="I102" s="444">
        <v>100</v>
      </c>
      <c r="J102" s="443">
        <v>13</v>
      </c>
      <c r="K102" s="444">
        <v>100</v>
      </c>
      <c r="L102" s="443">
        <v>13</v>
      </c>
      <c r="M102" s="444">
        <v>100</v>
      </c>
      <c r="N102" s="471">
        <v>10</v>
      </c>
      <c r="O102" s="465">
        <v>100</v>
      </c>
      <c r="P102" s="471">
        <v>7</v>
      </c>
      <c r="Q102" s="465">
        <v>100</v>
      </c>
      <c r="R102" s="471">
        <v>26</v>
      </c>
      <c r="S102" s="465">
        <v>100</v>
      </c>
      <c r="T102" s="471">
        <v>135</v>
      </c>
      <c r="U102" s="465">
        <v>100</v>
      </c>
      <c r="V102" s="473" t="s">
        <v>8118</v>
      </c>
      <c r="W102" s="473" t="s">
        <v>8118</v>
      </c>
      <c r="X102" s="473" t="s">
        <v>8118</v>
      </c>
      <c r="Y102" s="473" t="s">
        <v>8118</v>
      </c>
      <c r="Z102" s="473" t="s">
        <v>8118</v>
      </c>
      <c r="AA102" s="473" t="s">
        <v>8118</v>
      </c>
      <c r="AB102" s="473" t="s">
        <v>8118</v>
      </c>
      <c r="AC102" s="473" t="s">
        <v>8118</v>
      </c>
      <c r="AD102" s="476"/>
    </row>
    <row r="103" spans="1:30" ht="20.100000000000001" customHeight="1">
      <c r="A103" s="85"/>
      <c r="B103" s="85"/>
      <c r="C103" s="128"/>
      <c r="D103" s="85" t="s">
        <v>1959</v>
      </c>
      <c r="E103" s="128" t="s">
        <v>758</v>
      </c>
      <c r="F103" s="356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/>
      <c r="Q103" s="314"/>
      <c r="R103" s="356"/>
      <c r="S103" s="314"/>
      <c r="T103" s="356"/>
      <c r="U103" s="314"/>
      <c r="V103" s="314"/>
      <c r="W103" s="314"/>
      <c r="X103" s="314"/>
      <c r="Y103" s="128"/>
      <c r="Z103" s="128"/>
      <c r="AA103" s="128"/>
      <c r="AB103" s="128"/>
      <c r="AC103" s="128"/>
      <c r="AD103" s="85"/>
    </row>
    <row r="104" spans="1:30" ht="20.100000000000001" customHeight="1">
      <c r="A104" s="85"/>
      <c r="B104" s="85"/>
      <c r="C104" s="128"/>
      <c r="D104" s="85" t="s">
        <v>1960</v>
      </c>
      <c r="E104" s="128"/>
      <c r="F104" s="356"/>
      <c r="G104" s="314"/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56"/>
      <c r="U104" s="314"/>
      <c r="V104" s="314"/>
      <c r="W104" s="314"/>
      <c r="X104" s="314"/>
      <c r="Y104" s="128"/>
      <c r="Z104" s="128"/>
      <c r="AA104" s="128"/>
      <c r="AB104" s="128"/>
      <c r="AC104" s="128"/>
      <c r="AD104" s="85"/>
    </row>
    <row r="105" spans="1:30" ht="20.100000000000001" customHeight="1">
      <c r="A105" s="476" t="s">
        <v>4397</v>
      </c>
      <c r="B105" s="476" t="s">
        <v>148</v>
      </c>
      <c r="C105" s="473" t="s">
        <v>64</v>
      </c>
      <c r="D105" s="476"/>
      <c r="E105" s="473"/>
      <c r="F105" s="443">
        <v>6</v>
      </c>
      <c r="G105" s="444">
        <v>100</v>
      </c>
      <c r="H105" s="443">
        <v>9</v>
      </c>
      <c r="I105" s="444">
        <v>100</v>
      </c>
      <c r="J105" s="443">
        <v>13</v>
      </c>
      <c r="K105" s="444">
        <v>100</v>
      </c>
      <c r="L105" s="443">
        <v>13</v>
      </c>
      <c r="M105" s="444">
        <v>100</v>
      </c>
      <c r="N105" s="471">
        <v>10</v>
      </c>
      <c r="O105" s="465">
        <v>100</v>
      </c>
      <c r="P105" s="471">
        <v>7</v>
      </c>
      <c r="Q105" s="465">
        <v>100</v>
      </c>
      <c r="R105" s="471">
        <v>26</v>
      </c>
      <c r="S105" s="465">
        <v>100</v>
      </c>
      <c r="T105" s="471">
        <v>135</v>
      </c>
      <c r="U105" s="465">
        <v>100</v>
      </c>
      <c r="V105" s="473" t="s">
        <v>8118</v>
      </c>
      <c r="W105" s="473" t="s">
        <v>8118</v>
      </c>
      <c r="X105" s="473" t="s">
        <v>8118</v>
      </c>
      <c r="Y105" s="473" t="s">
        <v>8118</v>
      </c>
      <c r="Z105" s="473" t="s">
        <v>8118</v>
      </c>
      <c r="AA105" s="473" t="s">
        <v>8118</v>
      </c>
      <c r="AB105" s="473" t="s">
        <v>8118</v>
      </c>
      <c r="AC105" s="473" t="s">
        <v>8118</v>
      </c>
      <c r="AD105" s="476"/>
    </row>
    <row r="106" spans="1:30" ht="20.100000000000001" customHeight="1">
      <c r="A106" s="85"/>
      <c r="B106" s="85"/>
      <c r="C106" s="128"/>
      <c r="D106" s="85" t="s">
        <v>1959</v>
      </c>
      <c r="E106" s="128" t="s">
        <v>758</v>
      </c>
      <c r="F106" s="356"/>
      <c r="G106" s="314"/>
      <c r="H106" s="356"/>
      <c r="I106" s="314"/>
      <c r="J106" s="356"/>
      <c r="K106" s="314"/>
      <c r="L106" s="356"/>
      <c r="M106" s="314"/>
      <c r="N106" s="356"/>
      <c r="O106" s="314"/>
      <c r="P106" s="356"/>
      <c r="Q106" s="314"/>
      <c r="R106" s="356"/>
      <c r="S106" s="314"/>
      <c r="T106" s="356"/>
      <c r="U106" s="314"/>
      <c r="V106" s="314"/>
      <c r="W106" s="314"/>
      <c r="X106" s="314"/>
      <c r="Y106" s="128"/>
      <c r="Z106" s="128"/>
      <c r="AA106" s="128"/>
      <c r="AB106" s="128"/>
      <c r="AC106" s="128"/>
      <c r="AD106" s="85"/>
    </row>
    <row r="107" spans="1:30" ht="20.100000000000001" customHeight="1">
      <c r="A107" s="85"/>
      <c r="B107" s="85"/>
      <c r="C107" s="128"/>
      <c r="D107" s="85" t="s">
        <v>1960</v>
      </c>
      <c r="E107" s="128"/>
      <c r="F107" s="356"/>
      <c r="G107" s="314"/>
      <c r="H107" s="356"/>
      <c r="I107" s="314"/>
      <c r="J107" s="356"/>
      <c r="K107" s="314"/>
      <c r="L107" s="356"/>
      <c r="M107" s="314"/>
      <c r="N107" s="356"/>
      <c r="O107" s="314"/>
      <c r="P107" s="356"/>
      <c r="Q107" s="314"/>
      <c r="R107" s="356"/>
      <c r="S107" s="314"/>
      <c r="T107" s="356"/>
      <c r="U107" s="314"/>
      <c r="V107" s="314"/>
      <c r="W107" s="314"/>
      <c r="X107" s="314"/>
      <c r="Y107" s="128"/>
      <c r="Z107" s="128"/>
      <c r="AA107" s="128"/>
      <c r="AB107" s="128"/>
      <c r="AC107" s="128"/>
      <c r="AD107" s="85"/>
    </row>
    <row r="108" spans="1:30" ht="20.100000000000001" customHeight="1">
      <c r="A108" s="476" t="s">
        <v>4398</v>
      </c>
      <c r="B108" s="476" t="s">
        <v>155</v>
      </c>
      <c r="C108" s="473" t="s">
        <v>64</v>
      </c>
      <c r="D108" s="374" t="s">
        <v>8390</v>
      </c>
      <c r="E108" s="485" t="s">
        <v>8119</v>
      </c>
      <c r="F108" s="443"/>
      <c r="G108" s="444"/>
      <c r="H108" s="443"/>
      <c r="I108" s="444"/>
      <c r="J108" s="443">
        <v>3</v>
      </c>
      <c r="K108" s="444">
        <v>23.076923076923077</v>
      </c>
      <c r="L108" s="443">
        <v>2</v>
      </c>
      <c r="M108" s="444">
        <v>15.384615384615385</v>
      </c>
      <c r="N108" s="471"/>
      <c r="O108" s="465"/>
      <c r="P108" s="471">
        <v>1</v>
      </c>
      <c r="Q108" s="465">
        <v>14.285714285714286</v>
      </c>
      <c r="R108" s="471">
        <v>3</v>
      </c>
      <c r="S108" s="465">
        <v>11.538461538461538</v>
      </c>
      <c r="T108" s="471">
        <v>2</v>
      </c>
      <c r="U108" s="465">
        <v>1.4814814814814814</v>
      </c>
      <c r="V108" s="473"/>
      <c r="W108" s="473"/>
      <c r="X108" s="473" t="s">
        <v>8118</v>
      </c>
      <c r="Y108" s="473" t="s">
        <v>8118</v>
      </c>
      <c r="Z108" s="473" t="s">
        <v>8118</v>
      </c>
      <c r="AA108" s="473" t="s">
        <v>8118</v>
      </c>
      <c r="AB108" s="473" t="s">
        <v>8118</v>
      </c>
      <c r="AC108" s="473" t="s">
        <v>8118</v>
      </c>
      <c r="AD108" s="476"/>
    </row>
    <row r="109" spans="1:30" ht="20.100000000000001" customHeight="1">
      <c r="A109" s="85"/>
      <c r="B109" s="85"/>
      <c r="C109" s="128"/>
      <c r="D109" s="311" t="s">
        <v>6722</v>
      </c>
      <c r="E109" s="128"/>
      <c r="F109" s="356"/>
      <c r="G109" s="314"/>
      <c r="H109" s="356"/>
      <c r="I109" s="314"/>
      <c r="J109" s="356">
        <v>3</v>
      </c>
      <c r="K109" s="314">
        <v>23.076923076923077</v>
      </c>
      <c r="L109" s="356">
        <v>1</v>
      </c>
      <c r="M109" s="314">
        <v>7.6923076923076925</v>
      </c>
      <c r="N109" s="315"/>
      <c r="O109" s="316"/>
      <c r="P109" s="315"/>
      <c r="Q109" s="316"/>
      <c r="R109" s="315">
        <v>1</v>
      </c>
      <c r="S109" s="316">
        <v>3.8461538461538463</v>
      </c>
      <c r="T109" s="315">
        <v>3</v>
      </c>
      <c r="U109" s="316">
        <v>2.2222222222222223</v>
      </c>
      <c r="V109" s="316"/>
      <c r="W109" s="316"/>
      <c r="X109" s="316"/>
      <c r="Y109" s="128"/>
      <c r="Z109" s="128"/>
      <c r="AA109" s="128"/>
      <c r="AB109" s="128"/>
      <c r="AC109" s="128"/>
      <c r="AD109" s="85"/>
    </row>
    <row r="110" spans="1:30" ht="20.100000000000001" customHeight="1">
      <c r="A110" s="85"/>
      <c r="B110" s="85"/>
      <c r="C110" s="128"/>
      <c r="D110" s="311" t="s">
        <v>6723</v>
      </c>
      <c r="E110" s="128"/>
      <c r="F110" s="356"/>
      <c r="G110" s="314"/>
      <c r="H110" s="356"/>
      <c r="I110" s="314"/>
      <c r="J110" s="356"/>
      <c r="K110" s="314"/>
      <c r="L110" s="356">
        <v>1</v>
      </c>
      <c r="M110" s="314">
        <v>7.6923076923076925</v>
      </c>
      <c r="N110" s="315"/>
      <c r="O110" s="316"/>
      <c r="P110" s="315"/>
      <c r="Q110" s="316"/>
      <c r="R110" s="315">
        <v>1</v>
      </c>
      <c r="S110" s="316">
        <v>3.8461538461538463</v>
      </c>
      <c r="T110" s="315">
        <v>1</v>
      </c>
      <c r="U110" s="316">
        <v>0.7407407407407407</v>
      </c>
      <c r="V110" s="316"/>
      <c r="W110" s="316"/>
      <c r="X110" s="316"/>
      <c r="Y110" s="128"/>
      <c r="Z110" s="128"/>
      <c r="AA110" s="128"/>
      <c r="AB110" s="128"/>
      <c r="AC110" s="128"/>
      <c r="AD110" s="85"/>
    </row>
    <row r="111" spans="1:30" ht="20.100000000000001" customHeight="1">
      <c r="A111" s="85"/>
      <c r="B111" s="85"/>
      <c r="C111" s="128"/>
      <c r="D111" s="311" t="s">
        <v>6724</v>
      </c>
      <c r="E111" s="128"/>
      <c r="F111" s="356"/>
      <c r="G111" s="314"/>
      <c r="H111" s="356"/>
      <c r="I111" s="314"/>
      <c r="J111" s="356"/>
      <c r="K111" s="314"/>
      <c r="L111" s="356"/>
      <c r="M111" s="314"/>
      <c r="N111" s="315"/>
      <c r="O111" s="316"/>
      <c r="P111" s="315">
        <v>1</v>
      </c>
      <c r="Q111" s="316">
        <v>14.285714285714286</v>
      </c>
      <c r="R111" s="315">
        <v>1</v>
      </c>
      <c r="S111" s="316">
        <v>3.8461538461538463</v>
      </c>
      <c r="T111" s="315"/>
      <c r="U111" s="316"/>
      <c r="V111" s="316"/>
      <c r="W111" s="316"/>
      <c r="X111" s="316"/>
      <c r="Y111" s="128"/>
      <c r="Z111" s="128"/>
      <c r="AA111" s="128"/>
      <c r="AB111" s="128"/>
      <c r="AC111" s="128"/>
      <c r="AD111" s="85"/>
    </row>
    <row r="112" spans="1:30" ht="20.100000000000001" customHeight="1">
      <c r="A112" s="85"/>
      <c r="B112" s="85"/>
      <c r="C112" s="128"/>
      <c r="D112" s="311" t="s">
        <v>6725</v>
      </c>
      <c r="E112" s="128"/>
      <c r="F112" s="356"/>
      <c r="G112" s="314"/>
      <c r="H112" s="356"/>
      <c r="I112" s="314"/>
      <c r="J112" s="356"/>
      <c r="K112" s="314"/>
      <c r="L112" s="356"/>
      <c r="M112" s="314"/>
      <c r="N112" s="315"/>
      <c r="O112" s="316"/>
      <c r="P112" s="315"/>
      <c r="Q112" s="316"/>
      <c r="R112" s="315">
        <v>1</v>
      </c>
      <c r="S112" s="316">
        <v>3.8461538461538463</v>
      </c>
      <c r="T112" s="315">
        <v>2</v>
      </c>
      <c r="U112" s="316">
        <v>1.4814814814814814</v>
      </c>
      <c r="V112" s="316"/>
      <c r="W112" s="316"/>
      <c r="X112" s="316"/>
      <c r="Y112" s="128"/>
      <c r="Z112" s="128"/>
      <c r="AA112" s="128"/>
      <c r="AB112" s="128"/>
      <c r="AC112" s="128"/>
      <c r="AD112" s="85"/>
    </row>
    <row r="113" spans="1:30" ht="20.100000000000001" customHeight="1">
      <c r="A113" s="85"/>
      <c r="B113" s="85"/>
      <c r="C113" s="128"/>
      <c r="D113" s="311" t="s">
        <v>6726</v>
      </c>
      <c r="E113" s="128"/>
      <c r="F113" s="356"/>
      <c r="G113" s="314"/>
      <c r="H113" s="356"/>
      <c r="I113" s="314"/>
      <c r="J113" s="356">
        <v>1</v>
      </c>
      <c r="K113" s="314">
        <v>7.6923076923076925</v>
      </c>
      <c r="L113" s="356"/>
      <c r="M113" s="314"/>
      <c r="N113" s="315"/>
      <c r="O113" s="316"/>
      <c r="P113" s="315">
        <v>1</v>
      </c>
      <c r="Q113" s="316">
        <v>14.285714285714286</v>
      </c>
      <c r="R113" s="315">
        <v>3</v>
      </c>
      <c r="S113" s="316">
        <v>11.538461538461538</v>
      </c>
      <c r="T113" s="315">
        <v>22</v>
      </c>
      <c r="U113" s="316">
        <v>16.296296296296298</v>
      </c>
      <c r="V113" s="316"/>
      <c r="W113" s="316"/>
      <c r="X113" s="316"/>
      <c r="Y113" s="128"/>
      <c r="Z113" s="128"/>
      <c r="AA113" s="128"/>
      <c r="AB113" s="128"/>
      <c r="AC113" s="128"/>
      <c r="AD113" s="85"/>
    </row>
    <row r="114" spans="1:30" ht="20.100000000000001" customHeight="1">
      <c r="A114" s="85"/>
      <c r="B114" s="85"/>
      <c r="C114" s="128"/>
      <c r="D114" s="311" t="s">
        <v>6727</v>
      </c>
      <c r="E114" s="128"/>
      <c r="F114" s="356"/>
      <c r="G114" s="314"/>
      <c r="H114" s="356"/>
      <c r="I114" s="314"/>
      <c r="J114" s="356"/>
      <c r="K114" s="314"/>
      <c r="L114" s="356"/>
      <c r="M114" s="314"/>
      <c r="N114" s="315"/>
      <c r="O114" s="316"/>
      <c r="P114" s="315"/>
      <c r="Q114" s="316"/>
      <c r="R114" s="315">
        <v>5</v>
      </c>
      <c r="S114" s="316">
        <v>19.23076923076923</v>
      </c>
      <c r="T114" s="315">
        <v>29</v>
      </c>
      <c r="U114" s="316">
        <v>21.481481481481481</v>
      </c>
      <c r="V114" s="316"/>
      <c r="W114" s="316"/>
      <c r="X114" s="316"/>
      <c r="Y114" s="128"/>
      <c r="Z114" s="128"/>
      <c r="AA114" s="128"/>
      <c r="AB114" s="128"/>
      <c r="AC114" s="128"/>
      <c r="AD114" s="85"/>
    </row>
    <row r="115" spans="1:30" ht="20.100000000000001" customHeight="1">
      <c r="A115" s="85"/>
      <c r="B115" s="85"/>
      <c r="C115" s="128"/>
      <c r="D115" s="311" t="s">
        <v>6728</v>
      </c>
      <c r="E115" s="128"/>
      <c r="F115" s="356"/>
      <c r="G115" s="314"/>
      <c r="H115" s="356"/>
      <c r="I115" s="314"/>
      <c r="J115" s="356"/>
      <c r="K115" s="314"/>
      <c r="L115" s="356"/>
      <c r="M115" s="314"/>
      <c r="N115" s="315"/>
      <c r="O115" s="316"/>
      <c r="P115" s="315"/>
      <c r="Q115" s="316"/>
      <c r="R115" s="315"/>
      <c r="S115" s="316"/>
      <c r="T115" s="315">
        <v>4</v>
      </c>
      <c r="U115" s="316">
        <v>2.9629629629629628</v>
      </c>
      <c r="V115" s="316"/>
      <c r="W115" s="316"/>
      <c r="X115" s="316"/>
      <c r="Y115" s="128"/>
      <c r="Z115" s="128"/>
      <c r="AA115" s="128"/>
      <c r="AB115" s="128"/>
      <c r="AC115" s="128"/>
      <c r="AD115" s="85"/>
    </row>
    <row r="116" spans="1:30" ht="20.100000000000001" customHeight="1">
      <c r="A116" s="85"/>
      <c r="B116" s="85"/>
      <c r="C116" s="128"/>
      <c r="D116" s="311" t="s">
        <v>6729</v>
      </c>
      <c r="E116" s="128"/>
      <c r="F116" s="356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>
        <v>1</v>
      </c>
      <c r="Q116" s="314">
        <v>14.3</v>
      </c>
      <c r="R116" s="315">
        <v>1</v>
      </c>
      <c r="S116" s="316">
        <v>3.8461538461538463</v>
      </c>
      <c r="T116" s="315">
        <v>1</v>
      </c>
      <c r="U116" s="316">
        <v>0.7407407407407407</v>
      </c>
      <c r="V116" s="316"/>
      <c r="W116" s="316"/>
      <c r="X116" s="316"/>
      <c r="Y116" s="128"/>
      <c r="Z116" s="128"/>
      <c r="AA116" s="128"/>
      <c r="AB116" s="128"/>
      <c r="AC116" s="128"/>
      <c r="AD116" s="85"/>
    </row>
    <row r="117" spans="1:30" ht="20.100000000000001" customHeight="1">
      <c r="A117" s="85"/>
      <c r="B117" s="85"/>
      <c r="C117" s="128"/>
      <c r="D117" s="311" t="s">
        <v>6730</v>
      </c>
      <c r="E117" s="128"/>
      <c r="F117" s="356"/>
      <c r="G117" s="314"/>
      <c r="H117" s="356"/>
      <c r="I117" s="314"/>
      <c r="J117" s="356">
        <v>1</v>
      </c>
      <c r="K117" s="314">
        <v>7.6923076923076925</v>
      </c>
      <c r="L117" s="356"/>
      <c r="M117" s="314"/>
      <c r="N117" s="356"/>
      <c r="O117" s="314"/>
      <c r="P117" s="356"/>
      <c r="Q117" s="314"/>
      <c r="R117" s="315"/>
      <c r="S117" s="316"/>
      <c r="T117" s="315">
        <v>1</v>
      </c>
      <c r="U117" s="316">
        <v>0.7407407407407407</v>
      </c>
      <c r="V117" s="316"/>
      <c r="W117" s="316"/>
      <c r="X117" s="316"/>
      <c r="Y117" s="128"/>
      <c r="Z117" s="128"/>
      <c r="AA117" s="128"/>
      <c r="AB117" s="128"/>
      <c r="AC117" s="128"/>
      <c r="AD117" s="85"/>
    </row>
    <row r="118" spans="1:30" ht="20.100000000000001" customHeight="1">
      <c r="A118" s="85"/>
      <c r="B118" s="85"/>
      <c r="C118" s="128"/>
      <c r="D118" s="311" t="s">
        <v>6731</v>
      </c>
      <c r="E118" s="128"/>
      <c r="F118" s="356"/>
      <c r="G118" s="314"/>
      <c r="H118" s="356"/>
      <c r="I118" s="314"/>
      <c r="J118" s="356"/>
      <c r="K118" s="314"/>
      <c r="L118" s="356"/>
      <c r="M118" s="314"/>
      <c r="N118" s="356"/>
      <c r="O118" s="314"/>
      <c r="P118" s="356"/>
      <c r="Q118" s="314"/>
      <c r="R118" s="356"/>
      <c r="S118" s="314"/>
      <c r="T118" s="315">
        <v>1</v>
      </c>
      <c r="U118" s="316">
        <v>0.7407407407407407</v>
      </c>
      <c r="V118" s="316"/>
      <c r="W118" s="316"/>
      <c r="X118" s="316"/>
      <c r="Y118" s="128"/>
      <c r="Z118" s="128"/>
      <c r="AA118" s="128"/>
      <c r="AB118" s="128"/>
      <c r="AC118" s="128"/>
      <c r="AD118" s="85"/>
    </row>
    <row r="119" spans="1:30" ht="19.5" customHeight="1">
      <c r="A119" s="85"/>
      <c r="B119" s="85"/>
      <c r="C119" s="128"/>
      <c r="D119" s="311" t="s">
        <v>8391</v>
      </c>
      <c r="E119" s="128"/>
      <c r="F119" s="210"/>
      <c r="G119" s="211"/>
      <c r="H119" s="210"/>
      <c r="I119" s="211"/>
      <c r="J119" s="210"/>
      <c r="K119" s="211"/>
      <c r="L119" s="210"/>
      <c r="M119" s="211"/>
      <c r="N119" s="210"/>
      <c r="O119" s="211"/>
      <c r="P119" s="210"/>
      <c r="Q119" s="211"/>
      <c r="R119" s="210"/>
      <c r="S119" s="211"/>
      <c r="T119" s="212"/>
      <c r="U119" s="213"/>
      <c r="V119" s="213"/>
      <c r="W119" s="213"/>
      <c r="X119" s="213"/>
      <c r="Y119" s="128"/>
      <c r="Z119" s="128"/>
      <c r="AA119" s="128"/>
      <c r="AB119" s="128"/>
      <c r="AC119" s="128"/>
      <c r="AD119" s="85"/>
    </row>
    <row r="120" spans="1:30" ht="20.100000000000001" customHeight="1">
      <c r="A120" s="85"/>
      <c r="B120" s="85"/>
      <c r="C120" s="128"/>
      <c r="D120" s="311" t="s">
        <v>8392</v>
      </c>
      <c r="E120" s="128"/>
      <c r="F120" s="356"/>
      <c r="G120" s="314"/>
      <c r="H120" s="356"/>
      <c r="I120" s="314"/>
      <c r="J120" s="356">
        <v>5</v>
      </c>
      <c r="K120" s="314">
        <v>38.46153846153846</v>
      </c>
      <c r="L120" s="356">
        <v>9</v>
      </c>
      <c r="M120" s="314">
        <v>69.230769230769226</v>
      </c>
      <c r="N120" s="315">
        <v>10</v>
      </c>
      <c r="O120" s="316">
        <v>100</v>
      </c>
      <c r="P120" s="315">
        <v>3</v>
      </c>
      <c r="Q120" s="316">
        <v>42.857142857142854</v>
      </c>
      <c r="R120" s="315">
        <v>10</v>
      </c>
      <c r="S120" s="316">
        <v>38.46153846153846</v>
      </c>
      <c r="T120" s="315">
        <v>69</v>
      </c>
      <c r="U120" s="316">
        <v>51.111111111111114</v>
      </c>
      <c r="V120" s="316"/>
      <c r="W120" s="316"/>
      <c r="X120" s="316"/>
      <c r="Y120" s="128"/>
      <c r="Z120" s="128"/>
      <c r="AA120" s="128"/>
      <c r="AB120" s="128"/>
      <c r="AC120" s="128"/>
      <c r="AD120" s="85"/>
    </row>
    <row r="121" spans="1:30" ht="20.100000000000001" customHeight="1">
      <c r="A121" s="85"/>
      <c r="B121" s="85"/>
      <c r="C121" s="128"/>
      <c r="D121" s="162" t="s">
        <v>8125</v>
      </c>
      <c r="E121" s="128"/>
      <c r="F121" s="356"/>
      <c r="G121" s="314"/>
      <c r="H121" s="356"/>
      <c r="I121" s="314"/>
      <c r="J121" s="356"/>
      <c r="K121" s="314"/>
      <c r="L121" s="356"/>
      <c r="M121" s="314"/>
      <c r="N121" s="356"/>
      <c r="O121" s="314"/>
      <c r="P121" s="356"/>
      <c r="Q121" s="314"/>
      <c r="R121" s="356"/>
      <c r="S121" s="314"/>
      <c r="T121" s="356"/>
      <c r="U121" s="314"/>
      <c r="V121" s="314"/>
      <c r="W121" s="314"/>
      <c r="X121" s="314"/>
      <c r="Y121" s="128"/>
      <c r="Z121" s="128"/>
      <c r="AA121" s="128"/>
      <c r="AB121" s="128"/>
      <c r="AC121" s="128"/>
      <c r="AD121" s="85"/>
    </row>
    <row r="122" spans="1:30" ht="20.100000000000001" customHeight="1">
      <c r="A122" s="85"/>
      <c r="B122" s="85"/>
      <c r="C122" s="128"/>
      <c r="D122" s="162" t="s">
        <v>8126</v>
      </c>
      <c r="E122" s="128"/>
      <c r="F122" s="356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314"/>
      <c r="W122" s="314"/>
      <c r="X122" s="314"/>
      <c r="Y122" s="128"/>
      <c r="Z122" s="128"/>
      <c r="AA122" s="128"/>
      <c r="AB122" s="128"/>
      <c r="AC122" s="128"/>
      <c r="AD122" s="85"/>
    </row>
    <row r="123" spans="1:30" ht="20.100000000000001" customHeight="1">
      <c r="A123" s="476" t="s">
        <v>4399</v>
      </c>
      <c r="B123" s="476" t="s">
        <v>156</v>
      </c>
      <c r="C123" s="473" t="s">
        <v>64</v>
      </c>
      <c r="D123" s="374" t="s">
        <v>8390</v>
      </c>
      <c r="E123" s="485" t="s">
        <v>8119</v>
      </c>
      <c r="F123" s="443"/>
      <c r="G123" s="444"/>
      <c r="H123" s="443"/>
      <c r="I123" s="444"/>
      <c r="J123" s="443"/>
      <c r="K123" s="444"/>
      <c r="L123" s="443"/>
      <c r="M123" s="444"/>
      <c r="N123" s="443"/>
      <c r="O123" s="444"/>
      <c r="P123" s="443"/>
      <c r="Q123" s="444"/>
      <c r="R123" s="443"/>
      <c r="S123" s="444"/>
      <c r="T123" s="443"/>
      <c r="U123" s="444"/>
      <c r="V123" s="473"/>
      <c r="W123" s="473"/>
      <c r="X123" s="473" t="s">
        <v>8118</v>
      </c>
      <c r="Y123" s="473" t="s">
        <v>8118</v>
      </c>
      <c r="Z123" s="473" t="s">
        <v>8118</v>
      </c>
      <c r="AA123" s="473" t="s">
        <v>8118</v>
      </c>
      <c r="AB123" s="473" t="s">
        <v>8118</v>
      </c>
      <c r="AC123" s="473" t="s">
        <v>8118</v>
      </c>
      <c r="AD123" s="476"/>
    </row>
    <row r="124" spans="1:30" ht="20.100000000000001" customHeight="1">
      <c r="A124" s="85"/>
      <c r="B124" s="85"/>
      <c r="C124" s="128"/>
      <c r="D124" s="311" t="s">
        <v>6722</v>
      </c>
      <c r="E124" s="128"/>
      <c r="F124" s="356"/>
      <c r="G124" s="314"/>
      <c r="H124" s="356"/>
      <c r="I124" s="314"/>
      <c r="J124" s="356">
        <v>3</v>
      </c>
      <c r="K124" s="314">
        <v>37.5</v>
      </c>
      <c r="L124" s="356">
        <v>1</v>
      </c>
      <c r="M124" s="314">
        <v>33.299999999999997</v>
      </c>
      <c r="N124" s="356"/>
      <c r="O124" s="314"/>
      <c r="P124" s="356"/>
      <c r="Q124" s="314"/>
      <c r="R124" s="315">
        <v>3</v>
      </c>
      <c r="S124" s="316">
        <v>21.428571428571427</v>
      </c>
      <c r="T124" s="315">
        <v>1</v>
      </c>
      <c r="U124" s="316">
        <v>1.6949152542372881</v>
      </c>
      <c r="V124" s="316"/>
      <c r="W124" s="316"/>
      <c r="X124" s="316"/>
      <c r="Y124" s="128"/>
      <c r="Z124" s="128"/>
      <c r="AA124" s="128"/>
      <c r="AB124" s="128"/>
      <c r="AC124" s="128"/>
      <c r="AD124" s="85"/>
    </row>
    <row r="125" spans="1:30" ht="20.100000000000001" customHeight="1">
      <c r="A125" s="85"/>
      <c r="B125" s="85"/>
      <c r="C125" s="128"/>
      <c r="D125" s="311" t="s">
        <v>6723</v>
      </c>
      <c r="E125" s="128"/>
      <c r="F125" s="356"/>
      <c r="G125" s="314"/>
      <c r="H125" s="356"/>
      <c r="I125" s="314"/>
      <c r="J125" s="356">
        <v>3</v>
      </c>
      <c r="K125" s="314">
        <v>37.5</v>
      </c>
      <c r="L125" s="356">
        <v>1</v>
      </c>
      <c r="M125" s="314">
        <v>33.299999999999997</v>
      </c>
      <c r="N125" s="356"/>
      <c r="O125" s="314"/>
      <c r="P125" s="356"/>
      <c r="Q125" s="314"/>
      <c r="R125" s="315"/>
      <c r="S125" s="316"/>
      <c r="T125" s="315">
        <v>2</v>
      </c>
      <c r="U125" s="316">
        <v>3.3898305084745761</v>
      </c>
      <c r="V125" s="316"/>
      <c r="W125" s="316"/>
      <c r="X125" s="316"/>
      <c r="Y125" s="128"/>
      <c r="Z125" s="128"/>
      <c r="AA125" s="128"/>
      <c r="AB125" s="128"/>
      <c r="AC125" s="128"/>
      <c r="AD125" s="85"/>
    </row>
    <row r="126" spans="1:30" ht="20.100000000000001" customHeight="1">
      <c r="A126" s="85"/>
      <c r="B126" s="85"/>
      <c r="C126" s="128"/>
      <c r="D126" s="311" t="s">
        <v>6724</v>
      </c>
      <c r="E126" s="128"/>
      <c r="F126" s="356"/>
      <c r="G126" s="314"/>
      <c r="H126" s="356"/>
      <c r="I126" s="314"/>
      <c r="J126" s="356"/>
      <c r="K126" s="314"/>
      <c r="L126" s="356">
        <v>1</v>
      </c>
      <c r="M126" s="314">
        <v>33.299999999999997</v>
      </c>
      <c r="N126" s="356"/>
      <c r="O126" s="314"/>
      <c r="P126" s="356"/>
      <c r="Q126" s="314"/>
      <c r="R126" s="315">
        <v>1</v>
      </c>
      <c r="S126" s="316">
        <v>7.1428571428571432</v>
      </c>
      <c r="T126" s="315">
        <v>1</v>
      </c>
      <c r="U126" s="316">
        <v>1.6949152542372881</v>
      </c>
      <c r="V126" s="316"/>
      <c r="W126" s="316"/>
      <c r="X126" s="316"/>
      <c r="Y126" s="128"/>
      <c r="Z126" s="128"/>
      <c r="AA126" s="128"/>
      <c r="AB126" s="128"/>
      <c r="AC126" s="128"/>
      <c r="AD126" s="85"/>
    </row>
    <row r="127" spans="1:30" ht="20.100000000000001" customHeight="1">
      <c r="A127" s="85"/>
      <c r="B127" s="85"/>
      <c r="C127" s="128"/>
      <c r="D127" s="311" t="s">
        <v>6725</v>
      </c>
      <c r="E127" s="128"/>
      <c r="F127" s="356"/>
      <c r="G127" s="314"/>
      <c r="H127" s="356"/>
      <c r="I127" s="314"/>
      <c r="J127" s="356"/>
      <c r="K127" s="314"/>
      <c r="L127" s="356"/>
      <c r="M127" s="314"/>
      <c r="N127" s="356"/>
      <c r="O127" s="314"/>
      <c r="P127" s="356"/>
      <c r="Q127" s="314"/>
      <c r="R127" s="315">
        <v>1</v>
      </c>
      <c r="S127" s="316">
        <v>7.1428571428571432</v>
      </c>
      <c r="T127" s="315"/>
      <c r="U127" s="316"/>
      <c r="V127" s="316"/>
      <c r="W127" s="316"/>
      <c r="X127" s="316"/>
      <c r="Y127" s="128"/>
      <c r="Z127" s="128"/>
      <c r="AA127" s="128"/>
      <c r="AB127" s="128"/>
      <c r="AC127" s="128"/>
      <c r="AD127" s="85"/>
    </row>
    <row r="128" spans="1:30" ht="20.100000000000001" customHeight="1">
      <c r="A128" s="85"/>
      <c r="B128" s="85"/>
      <c r="C128" s="128"/>
      <c r="D128" s="311" t="s">
        <v>6726</v>
      </c>
      <c r="E128" s="128"/>
      <c r="F128" s="356"/>
      <c r="G128" s="314"/>
      <c r="H128" s="356"/>
      <c r="I128" s="314"/>
      <c r="J128" s="356"/>
      <c r="K128" s="314"/>
      <c r="L128" s="356"/>
      <c r="M128" s="314"/>
      <c r="N128" s="356"/>
      <c r="O128" s="314"/>
      <c r="P128" s="356"/>
      <c r="Q128" s="314"/>
      <c r="R128" s="315">
        <v>1</v>
      </c>
      <c r="S128" s="316">
        <v>7.1428571428571432</v>
      </c>
      <c r="T128" s="315">
        <v>3</v>
      </c>
      <c r="U128" s="316">
        <v>5.0847457627118642</v>
      </c>
      <c r="V128" s="316"/>
      <c r="W128" s="316"/>
      <c r="X128" s="316"/>
      <c r="Y128" s="128"/>
      <c r="Z128" s="128"/>
      <c r="AA128" s="128"/>
      <c r="AB128" s="128"/>
      <c r="AC128" s="128"/>
      <c r="AD128" s="85"/>
    </row>
    <row r="129" spans="1:30" ht="20.100000000000001" customHeight="1">
      <c r="A129" s="85"/>
      <c r="B129" s="85"/>
      <c r="C129" s="128"/>
      <c r="D129" s="311" t="s">
        <v>6727</v>
      </c>
      <c r="E129" s="128"/>
      <c r="F129" s="356"/>
      <c r="G129" s="314"/>
      <c r="H129" s="356"/>
      <c r="I129" s="314"/>
      <c r="J129" s="356">
        <v>1</v>
      </c>
      <c r="K129" s="314">
        <v>12.5</v>
      </c>
      <c r="L129" s="356"/>
      <c r="M129" s="314"/>
      <c r="N129" s="315"/>
      <c r="O129" s="316"/>
      <c r="P129" s="315">
        <v>2</v>
      </c>
      <c r="Q129" s="316">
        <v>50</v>
      </c>
      <c r="R129" s="315">
        <v>3</v>
      </c>
      <c r="S129" s="316">
        <v>21.428571428571427</v>
      </c>
      <c r="T129" s="315">
        <v>20</v>
      </c>
      <c r="U129" s="316">
        <v>33.898305084745765</v>
      </c>
      <c r="V129" s="316"/>
      <c r="W129" s="316"/>
      <c r="X129" s="316"/>
      <c r="Y129" s="128"/>
      <c r="Z129" s="128"/>
      <c r="AA129" s="128"/>
      <c r="AB129" s="128"/>
      <c r="AC129" s="128"/>
      <c r="AD129" s="85"/>
    </row>
    <row r="130" spans="1:30" ht="20.100000000000001" customHeight="1">
      <c r="A130" s="85"/>
      <c r="B130" s="85"/>
      <c r="C130" s="128"/>
      <c r="D130" s="311" t="s">
        <v>6728</v>
      </c>
      <c r="E130" s="128"/>
      <c r="F130" s="356"/>
      <c r="G130" s="314"/>
      <c r="H130" s="356"/>
      <c r="I130" s="314"/>
      <c r="J130" s="356"/>
      <c r="K130" s="314"/>
      <c r="L130" s="356"/>
      <c r="M130" s="314"/>
      <c r="N130" s="315"/>
      <c r="O130" s="316"/>
      <c r="P130" s="315"/>
      <c r="Q130" s="316"/>
      <c r="R130" s="315">
        <v>5</v>
      </c>
      <c r="S130" s="316">
        <v>35.714285714285715</v>
      </c>
      <c r="T130" s="315">
        <v>27</v>
      </c>
      <c r="U130" s="316">
        <v>45.762711864406782</v>
      </c>
      <c r="V130" s="316"/>
      <c r="W130" s="316"/>
      <c r="X130" s="316"/>
      <c r="Y130" s="128"/>
      <c r="Z130" s="128"/>
      <c r="AA130" s="128"/>
      <c r="AB130" s="128"/>
      <c r="AC130" s="128"/>
      <c r="AD130" s="85"/>
    </row>
    <row r="131" spans="1:30" ht="20.100000000000001" customHeight="1">
      <c r="A131" s="85"/>
      <c r="B131" s="85"/>
      <c r="C131" s="128"/>
      <c r="D131" s="311" t="s">
        <v>6729</v>
      </c>
      <c r="E131" s="128"/>
      <c r="F131" s="356"/>
      <c r="G131" s="314"/>
      <c r="H131" s="356"/>
      <c r="I131" s="314"/>
      <c r="J131" s="356"/>
      <c r="K131" s="314"/>
      <c r="L131" s="356"/>
      <c r="M131" s="314"/>
      <c r="N131" s="315"/>
      <c r="O131" s="316"/>
      <c r="P131" s="315"/>
      <c r="Q131" s="316"/>
      <c r="R131" s="356"/>
      <c r="S131" s="314"/>
      <c r="T131" s="315">
        <v>3</v>
      </c>
      <c r="U131" s="316">
        <v>5.0847457627118642</v>
      </c>
      <c r="V131" s="316"/>
      <c r="W131" s="316"/>
      <c r="X131" s="316"/>
      <c r="Y131" s="128"/>
      <c r="Z131" s="128"/>
      <c r="AA131" s="128"/>
      <c r="AB131" s="128"/>
      <c r="AC131" s="128"/>
      <c r="AD131" s="85"/>
    </row>
    <row r="132" spans="1:30" ht="20.100000000000001" customHeight="1">
      <c r="A132" s="85"/>
      <c r="B132" s="85"/>
      <c r="C132" s="128"/>
      <c r="D132" s="311" t="s">
        <v>6730</v>
      </c>
      <c r="E132" s="128"/>
      <c r="F132" s="356"/>
      <c r="G132" s="314"/>
      <c r="H132" s="356"/>
      <c r="I132" s="314"/>
      <c r="J132" s="356"/>
      <c r="K132" s="314"/>
      <c r="L132" s="356"/>
      <c r="M132" s="314"/>
      <c r="N132" s="315"/>
      <c r="O132" s="316"/>
      <c r="P132" s="315">
        <v>1</v>
      </c>
      <c r="Q132" s="316">
        <v>25</v>
      </c>
      <c r="R132" s="356"/>
      <c r="S132" s="314"/>
      <c r="T132" s="315"/>
      <c r="U132" s="316"/>
      <c r="V132" s="316"/>
      <c r="W132" s="316"/>
      <c r="X132" s="316"/>
      <c r="Y132" s="128"/>
      <c r="Z132" s="128"/>
      <c r="AA132" s="128"/>
      <c r="AB132" s="128"/>
      <c r="AC132" s="128"/>
      <c r="AD132" s="85"/>
    </row>
    <row r="133" spans="1:30" ht="20.100000000000001" customHeight="1">
      <c r="A133" s="85"/>
      <c r="B133" s="85"/>
      <c r="C133" s="128"/>
      <c r="D133" s="311" t="s">
        <v>6731</v>
      </c>
      <c r="E133" s="128"/>
      <c r="F133" s="356"/>
      <c r="G133" s="314"/>
      <c r="H133" s="356"/>
      <c r="I133" s="314"/>
      <c r="J133" s="356">
        <v>1</v>
      </c>
      <c r="K133" s="314">
        <v>12.5</v>
      </c>
      <c r="L133" s="356"/>
      <c r="M133" s="314"/>
      <c r="N133" s="315"/>
      <c r="O133" s="316"/>
      <c r="P133" s="315">
        <v>1</v>
      </c>
      <c r="Q133" s="316">
        <v>25</v>
      </c>
      <c r="R133" s="356"/>
      <c r="S133" s="314"/>
      <c r="T133" s="315">
        <v>1</v>
      </c>
      <c r="U133" s="316">
        <v>1.6949152542372881</v>
      </c>
      <c r="V133" s="316"/>
      <c r="W133" s="316"/>
      <c r="X133" s="316"/>
      <c r="Y133" s="128"/>
      <c r="Z133" s="128"/>
      <c r="AA133" s="128"/>
      <c r="AB133" s="128"/>
      <c r="AC133" s="128"/>
      <c r="AD133" s="85"/>
    </row>
    <row r="134" spans="1:30" ht="19.5" customHeight="1">
      <c r="A134" s="85"/>
      <c r="B134" s="85"/>
      <c r="C134" s="128"/>
      <c r="D134" s="311" t="s">
        <v>8391</v>
      </c>
      <c r="E134" s="128"/>
      <c r="F134" s="210"/>
      <c r="G134" s="211"/>
      <c r="H134" s="210"/>
      <c r="I134" s="211"/>
      <c r="J134" s="210"/>
      <c r="K134" s="211"/>
      <c r="L134" s="210"/>
      <c r="M134" s="211"/>
      <c r="N134" s="210"/>
      <c r="O134" s="211"/>
      <c r="P134" s="210"/>
      <c r="Q134" s="211"/>
      <c r="R134" s="210"/>
      <c r="S134" s="211"/>
      <c r="T134" s="315">
        <v>1</v>
      </c>
      <c r="U134" s="316">
        <v>1.6949152542372881</v>
      </c>
      <c r="V134" s="316"/>
      <c r="W134" s="316"/>
      <c r="X134" s="316"/>
      <c r="Y134" s="128"/>
      <c r="Z134" s="128"/>
      <c r="AA134" s="128"/>
      <c r="AB134" s="128"/>
      <c r="AC134" s="128"/>
      <c r="AD134" s="85"/>
    </row>
    <row r="135" spans="1:30" ht="20.100000000000001" customHeight="1">
      <c r="A135" s="85"/>
      <c r="B135" s="85"/>
      <c r="C135" s="128"/>
      <c r="D135" s="311" t="s">
        <v>8392</v>
      </c>
      <c r="E135" s="128"/>
      <c r="F135" s="356"/>
      <c r="G135" s="314"/>
      <c r="H135" s="356"/>
      <c r="I135" s="314"/>
      <c r="J135" s="356"/>
      <c r="K135" s="314"/>
      <c r="L135" s="356"/>
      <c r="M135" s="314"/>
      <c r="N135" s="356"/>
      <c r="O135" s="314"/>
      <c r="P135" s="356"/>
      <c r="Q135" s="314"/>
      <c r="R135" s="356"/>
      <c r="S135" s="314"/>
      <c r="T135" s="356"/>
      <c r="U135" s="314"/>
      <c r="V135" s="314"/>
      <c r="W135" s="314"/>
      <c r="X135" s="314"/>
      <c r="Y135" s="128"/>
      <c r="Z135" s="128"/>
      <c r="AA135" s="128"/>
      <c r="AB135" s="128"/>
      <c r="AC135" s="128"/>
      <c r="AD135" s="85"/>
    </row>
    <row r="136" spans="1:30" ht="20.100000000000001" customHeight="1">
      <c r="A136" s="85"/>
      <c r="B136" s="85"/>
      <c r="C136" s="128"/>
      <c r="D136" s="162" t="s">
        <v>8125</v>
      </c>
      <c r="E136" s="128"/>
      <c r="F136" s="356"/>
      <c r="G136" s="314"/>
      <c r="H136" s="356"/>
      <c r="I136" s="314"/>
      <c r="J136" s="356"/>
      <c r="K136" s="314"/>
      <c r="L136" s="356"/>
      <c r="M136" s="314"/>
      <c r="N136" s="356"/>
      <c r="O136" s="314"/>
      <c r="P136" s="356"/>
      <c r="Q136" s="314"/>
      <c r="R136" s="356"/>
      <c r="S136" s="314"/>
      <c r="T136" s="356"/>
      <c r="U136" s="314"/>
      <c r="V136" s="314"/>
      <c r="W136" s="314"/>
      <c r="X136" s="314"/>
      <c r="Y136" s="128"/>
      <c r="Z136" s="128"/>
      <c r="AA136" s="128"/>
      <c r="AB136" s="128"/>
      <c r="AC136" s="128"/>
      <c r="AD136" s="85"/>
    </row>
    <row r="137" spans="1:30" ht="20.100000000000001" customHeight="1">
      <c r="A137" s="85"/>
      <c r="B137" s="85"/>
      <c r="C137" s="128"/>
      <c r="D137" s="162" t="s">
        <v>8126</v>
      </c>
      <c r="E137" s="128"/>
      <c r="F137" s="356"/>
      <c r="G137" s="314"/>
      <c r="H137" s="356"/>
      <c r="I137" s="314"/>
      <c r="J137" s="356"/>
      <c r="K137" s="314"/>
      <c r="L137" s="356"/>
      <c r="M137" s="314"/>
      <c r="N137" s="356"/>
      <c r="O137" s="314"/>
      <c r="P137" s="356"/>
      <c r="Q137" s="314"/>
      <c r="R137" s="356"/>
      <c r="S137" s="314"/>
      <c r="T137" s="356"/>
      <c r="U137" s="314"/>
      <c r="V137" s="314"/>
      <c r="W137" s="314"/>
      <c r="X137" s="314"/>
      <c r="Y137" s="128"/>
      <c r="Z137" s="128"/>
      <c r="AA137" s="128"/>
      <c r="AB137" s="128"/>
      <c r="AC137" s="128"/>
      <c r="AD137" s="85"/>
    </row>
    <row r="138" spans="1:30" ht="20.100000000000001" customHeight="1">
      <c r="A138" s="476" t="s">
        <v>4400</v>
      </c>
      <c r="B138" s="476" t="s">
        <v>157</v>
      </c>
      <c r="C138" s="473" t="s">
        <v>64</v>
      </c>
      <c r="D138" s="374" t="s">
        <v>8390</v>
      </c>
      <c r="E138" s="485" t="s">
        <v>8119</v>
      </c>
      <c r="F138" s="443"/>
      <c r="G138" s="444"/>
      <c r="H138" s="443"/>
      <c r="I138" s="444"/>
      <c r="J138" s="443"/>
      <c r="K138" s="444"/>
      <c r="L138" s="443"/>
      <c r="M138" s="444"/>
      <c r="N138" s="443"/>
      <c r="O138" s="444"/>
      <c r="P138" s="443"/>
      <c r="Q138" s="444"/>
      <c r="R138" s="443"/>
      <c r="S138" s="444"/>
      <c r="T138" s="443"/>
      <c r="U138" s="444"/>
      <c r="V138" s="473"/>
      <c r="W138" s="473"/>
      <c r="X138" s="473" t="s">
        <v>8118</v>
      </c>
      <c r="Y138" s="473" t="s">
        <v>8118</v>
      </c>
      <c r="Z138" s="473" t="s">
        <v>8118</v>
      </c>
      <c r="AA138" s="473" t="s">
        <v>8118</v>
      </c>
      <c r="AB138" s="473" t="s">
        <v>8118</v>
      </c>
      <c r="AC138" s="473" t="s">
        <v>8118</v>
      </c>
      <c r="AD138" s="476"/>
    </row>
    <row r="139" spans="1:30" ht="20.100000000000001" customHeight="1">
      <c r="A139" s="85"/>
      <c r="B139" s="85"/>
      <c r="C139" s="128"/>
      <c r="D139" s="311" t="s">
        <v>6722</v>
      </c>
      <c r="E139" s="128"/>
      <c r="F139" s="356"/>
      <c r="G139" s="314"/>
      <c r="H139" s="356"/>
      <c r="I139" s="314"/>
      <c r="J139" s="356"/>
      <c r="K139" s="314"/>
      <c r="L139" s="356"/>
      <c r="M139" s="314"/>
      <c r="N139" s="356"/>
      <c r="O139" s="314"/>
      <c r="P139" s="356"/>
      <c r="Q139" s="314"/>
      <c r="R139" s="356"/>
      <c r="S139" s="314"/>
      <c r="T139" s="356"/>
      <c r="U139" s="314"/>
      <c r="V139" s="314"/>
      <c r="W139" s="314"/>
      <c r="X139" s="314"/>
      <c r="Y139" s="128"/>
      <c r="Z139" s="128"/>
      <c r="AA139" s="128"/>
      <c r="AB139" s="128"/>
      <c r="AC139" s="128"/>
      <c r="AD139" s="85"/>
    </row>
    <row r="140" spans="1:30" ht="20.100000000000001" customHeight="1">
      <c r="A140" s="85"/>
      <c r="B140" s="85"/>
      <c r="C140" s="128"/>
      <c r="D140" s="311" t="s">
        <v>6723</v>
      </c>
      <c r="E140" s="128"/>
      <c r="F140" s="356"/>
      <c r="G140" s="314"/>
      <c r="H140" s="356"/>
      <c r="I140" s="314"/>
      <c r="J140" s="356">
        <v>3</v>
      </c>
      <c r="K140" s="314">
        <v>42.857142857142854</v>
      </c>
      <c r="L140" s="356">
        <v>1</v>
      </c>
      <c r="M140" s="314">
        <v>50</v>
      </c>
      <c r="N140" s="356"/>
      <c r="O140" s="314"/>
      <c r="P140" s="356"/>
      <c r="Q140" s="314"/>
      <c r="R140" s="315">
        <v>3</v>
      </c>
      <c r="S140" s="316">
        <v>21.428571428571427</v>
      </c>
      <c r="T140" s="315">
        <v>1</v>
      </c>
      <c r="U140" s="316">
        <v>1.8518518518518519</v>
      </c>
      <c r="V140" s="316"/>
      <c r="W140" s="316"/>
      <c r="X140" s="316"/>
      <c r="Y140" s="128"/>
      <c r="Z140" s="128"/>
      <c r="AA140" s="128"/>
      <c r="AB140" s="128"/>
      <c r="AC140" s="128"/>
      <c r="AD140" s="85"/>
    </row>
    <row r="141" spans="1:30" ht="20.100000000000001" customHeight="1">
      <c r="A141" s="85"/>
      <c r="B141" s="85"/>
      <c r="C141" s="128"/>
      <c r="D141" s="311" t="s">
        <v>6724</v>
      </c>
      <c r="E141" s="128"/>
      <c r="F141" s="356"/>
      <c r="G141" s="314"/>
      <c r="H141" s="356"/>
      <c r="I141" s="314"/>
      <c r="J141" s="356"/>
      <c r="K141" s="314"/>
      <c r="L141" s="356">
        <v>1</v>
      </c>
      <c r="M141" s="314">
        <v>50</v>
      </c>
      <c r="N141" s="356"/>
      <c r="O141" s="314"/>
      <c r="P141" s="356"/>
      <c r="Q141" s="314"/>
      <c r="R141" s="315"/>
      <c r="S141" s="316"/>
      <c r="T141" s="315">
        <v>2</v>
      </c>
      <c r="U141" s="316">
        <v>3.7037037037037037</v>
      </c>
      <c r="V141" s="316"/>
      <c r="W141" s="316"/>
      <c r="X141" s="316"/>
      <c r="Y141" s="128"/>
      <c r="Z141" s="128"/>
      <c r="AA141" s="128"/>
      <c r="AB141" s="128"/>
      <c r="AC141" s="128"/>
      <c r="AD141" s="85"/>
    </row>
    <row r="142" spans="1:30" ht="20.100000000000001" customHeight="1">
      <c r="A142" s="85"/>
      <c r="B142" s="85"/>
      <c r="C142" s="128"/>
      <c r="D142" s="311" t="s">
        <v>6725</v>
      </c>
      <c r="E142" s="128"/>
      <c r="F142" s="356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15">
        <v>1</v>
      </c>
      <c r="S142" s="316">
        <v>7.1428571428571432</v>
      </c>
      <c r="T142" s="315">
        <v>1</v>
      </c>
      <c r="U142" s="316">
        <v>1.8518518518518519</v>
      </c>
      <c r="V142" s="316"/>
      <c r="W142" s="316"/>
      <c r="X142" s="316"/>
      <c r="Y142" s="128"/>
      <c r="Z142" s="128"/>
      <c r="AA142" s="128"/>
      <c r="AB142" s="128"/>
      <c r="AC142" s="128"/>
      <c r="AD142" s="85"/>
    </row>
    <row r="143" spans="1:30" ht="20.100000000000001" customHeight="1">
      <c r="A143" s="85"/>
      <c r="B143" s="85"/>
      <c r="C143" s="128"/>
      <c r="D143" s="311" t="s">
        <v>6726</v>
      </c>
      <c r="E143" s="128"/>
      <c r="F143" s="356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15">
        <v>1</v>
      </c>
      <c r="S143" s="316">
        <v>7.1428571428571432</v>
      </c>
      <c r="T143" s="315"/>
      <c r="U143" s="316"/>
      <c r="V143" s="316"/>
      <c r="W143" s="316"/>
      <c r="X143" s="316"/>
      <c r="Y143" s="128"/>
      <c r="Z143" s="128"/>
      <c r="AA143" s="128"/>
      <c r="AB143" s="128"/>
      <c r="AC143" s="128"/>
      <c r="AD143" s="85"/>
    </row>
    <row r="144" spans="1:30" ht="20.100000000000001" customHeight="1">
      <c r="A144" s="85"/>
      <c r="B144" s="85"/>
      <c r="C144" s="128"/>
      <c r="D144" s="311" t="s">
        <v>6727</v>
      </c>
      <c r="E144" s="128"/>
      <c r="F144" s="356"/>
      <c r="G144" s="314"/>
      <c r="H144" s="356"/>
      <c r="I144" s="314"/>
      <c r="J144" s="356">
        <v>3</v>
      </c>
      <c r="K144" s="314">
        <v>42.857142857142854</v>
      </c>
      <c r="L144" s="356"/>
      <c r="M144" s="314"/>
      <c r="N144" s="356"/>
      <c r="O144" s="314"/>
      <c r="P144" s="356"/>
      <c r="Q144" s="314"/>
      <c r="R144" s="315">
        <v>1</v>
      </c>
      <c r="S144" s="316">
        <v>7.1428571428571432</v>
      </c>
      <c r="T144" s="315">
        <v>6</v>
      </c>
      <c r="U144" s="316">
        <v>11.111111111111111</v>
      </c>
      <c r="V144" s="316"/>
      <c r="W144" s="316"/>
      <c r="X144" s="316"/>
      <c r="Y144" s="128"/>
      <c r="Z144" s="128"/>
      <c r="AA144" s="128"/>
      <c r="AB144" s="128"/>
      <c r="AC144" s="128"/>
      <c r="AD144" s="85"/>
    </row>
    <row r="145" spans="1:30" ht="20.100000000000001" customHeight="1">
      <c r="A145" s="85"/>
      <c r="B145" s="85"/>
      <c r="C145" s="128"/>
      <c r="D145" s="311" t="s">
        <v>6728</v>
      </c>
      <c r="E145" s="128"/>
      <c r="F145" s="356"/>
      <c r="G145" s="314"/>
      <c r="H145" s="356"/>
      <c r="I145" s="314"/>
      <c r="J145" s="356">
        <v>1</v>
      </c>
      <c r="K145" s="314">
        <v>14.285714285714286</v>
      </c>
      <c r="L145" s="356"/>
      <c r="M145" s="314"/>
      <c r="N145" s="315"/>
      <c r="O145" s="316"/>
      <c r="P145" s="315">
        <v>2</v>
      </c>
      <c r="Q145" s="316">
        <v>66.666666666666671</v>
      </c>
      <c r="R145" s="315">
        <v>3</v>
      </c>
      <c r="S145" s="316">
        <v>21.428571428571427</v>
      </c>
      <c r="T145" s="315">
        <v>19</v>
      </c>
      <c r="U145" s="316">
        <v>35.185185185185183</v>
      </c>
      <c r="V145" s="316"/>
      <c r="W145" s="316"/>
      <c r="X145" s="316"/>
      <c r="Y145" s="128"/>
      <c r="Z145" s="128"/>
      <c r="AA145" s="128"/>
      <c r="AB145" s="128"/>
      <c r="AC145" s="128"/>
      <c r="AD145" s="85"/>
    </row>
    <row r="146" spans="1:30" ht="20.100000000000001" customHeight="1">
      <c r="A146" s="85"/>
      <c r="B146" s="85"/>
      <c r="C146" s="128"/>
      <c r="D146" s="311" t="s">
        <v>6729</v>
      </c>
      <c r="E146" s="128"/>
      <c r="F146" s="356"/>
      <c r="G146" s="314"/>
      <c r="H146" s="356"/>
      <c r="I146" s="314"/>
      <c r="J146" s="356"/>
      <c r="K146" s="314"/>
      <c r="L146" s="356"/>
      <c r="M146" s="314"/>
      <c r="N146" s="315"/>
      <c r="O146" s="316"/>
      <c r="P146" s="315"/>
      <c r="Q146" s="316"/>
      <c r="R146" s="315">
        <v>4</v>
      </c>
      <c r="S146" s="316">
        <v>28.571428571428573</v>
      </c>
      <c r="T146" s="315">
        <v>22</v>
      </c>
      <c r="U146" s="316">
        <v>40.74074074074074</v>
      </c>
      <c r="V146" s="316"/>
      <c r="W146" s="316"/>
      <c r="X146" s="316"/>
      <c r="Y146" s="128"/>
      <c r="Z146" s="128"/>
      <c r="AA146" s="128"/>
      <c r="AB146" s="128"/>
      <c r="AC146" s="128"/>
      <c r="AD146" s="85"/>
    </row>
    <row r="147" spans="1:30" ht="20.100000000000001" customHeight="1">
      <c r="A147" s="85"/>
      <c r="B147" s="85"/>
      <c r="C147" s="128"/>
      <c r="D147" s="311" t="s">
        <v>6730</v>
      </c>
      <c r="E147" s="128"/>
      <c r="F147" s="356"/>
      <c r="G147" s="314"/>
      <c r="H147" s="356"/>
      <c r="I147" s="314"/>
      <c r="J147" s="356"/>
      <c r="K147" s="314"/>
      <c r="L147" s="356"/>
      <c r="M147" s="314"/>
      <c r="N147" s="356"/>
      <c r="O147" s="314"/>
      <c r="P147" s="356"/>
      <c r="Q147" s="314"/>
      <c r="R147" s="315">
        <v>1</v>
      </c>
      <c r="S147" s="316">
        <v>7.1428571428571432</v>
      </c>
      <c r="T147" s="315">
        <v>2</v>
      </c>
      <c r="U147" s="316">
        <v>3.7037037037037037</v>
      </c>
      <c r="V147" s="316"/>
      <c r="W147" s="316"/>
      <c r="X147" s="316"/>
      <c r="Y147" s="128"/>
      <c r="Z147" s="128"/>
      <c r="AA147" s="128"/>
      <c r="AB147" s="128"/>
      <c r="AC147" s="128"/>
      <c r="AD147" s="85"/>
    </row>
    <row r="148" spans="1:30" ht="20.100000000000001" customHeight="1">
      <c r="A148" s="85"/>
      <c r="B148" s="85"/>
      <c r="C148" s="128"/>
      <c r="D148" s="311" t="s">
        <v>6731</v>
      </c>
      <c r="E148" s="128"/>
      <c r="F148" s="356"/>
      <c r="G148" s="314"/>
      <c r="H148" s="356"/>
      <c r="I148" s="314"/>
      <c r="J148" s="356"/>
      <c r="K148" s="314"/>
      <c r="L148" s="356"/>
      <c r="M148" s="314"/>
      <c r="N148" s="315"/>
      <c r="O148" s="316"/>
      <c r="P148" s="315">
        <v>1</v>
      </c>
      <c r="Q148" s="316">
        <v>33.333333333333336</v>
      </c>
      <c r="R148" s="356"/>
      <c r="S148" s="314"/>
      <c r="T148" s="315"/>
      <c r="U148" s="316"/>
      <c r="V148" s="316"/>
      <c r="W148" s="316"/>
      <c r="X148" s="316"/>
      <c r="Y148" s="128"/>
      <c r="Z148" s="128"/>
      <c r="AA148" s="128"/>
      <c r="AB148" s="128"/>
      <c r="AC148" s="128"/>
      <c r="AD148" s="85"/>
    </row>
    <row r="149" spans="1:30" ht="19.5" customHeight="1">
      <c r="A149" s="85"/>
      <c r="B149" s="85"/>
      <c r="C149" s="128"/>
      <c r="D149" s="311" t="s">
        <v>8391</v>
      </c>
      <c r="E149" s="128"/>
      <c r="F149" s="210"/>
      <c r="G149" s="211"/>
      <c r="H149" s="210"/>
      <c r="I149" s="211"/>
      <c r="J149" s="210"/>
      <c r="K149" s="211"/>
      <c r="L149" s="210"/>
      <c r="M149" s="211"/>
      <c r="N149" s="210"/>
      <c r="O149" s="211"/>
      <c r="P149" s="210"/>
      <c r="Q149" s="211"/>
      <c r="R149" s="210"/>
      <c r="S149" s="211"/>
      <c r="T149" s="315">
        <v>1</v>
      </c>
      <c r="U149" s="316">
        <v>1.8518518518518519</v>
      </c>
      <c r="V149" s="316"/>
      <c r="W149" s="316"/>
      <c r="X149" s="316"/>
      <c r="Y149" s="128"/>
      <c r="Z149" s="128"/>
      <c r="AA149" s="128"/>
      <c r="AB149" s="128"/>
      <c r="AC149" s="128"/>
      <c r="AD149" s="85"/>
    </row>
    <row r="150" spans="1:30" ht="20.100000000000001" customHeight="1">
      <c r="A150" s="85"/>
      <c r="B150" s="85"/>
      <c r="C150" s="128"/>
      <c r="D150" s="311" t="s">
        <v>8392</v>
      </c>
      <c r="E150" s="128"/>
      <c r="F150" s="356"/>
      <c r="G150" s="314"/>
      <c r="H150" s="356"/>
      <c r="I150" s="314"/>
      <c r="J150" s="356"/>
      <c r="K150" s="314"/>
      <c r="L150" s="356"/>
      <c r="M150" s="314"/>
      <c r="N150" s="356"/>
      <c r="O150" s="314"/>
      <c r="P150" s="356"/>
      <c r="Q150" s="314"/>
      <c r="R150" s="356"/>
      <c r="S150" s="314"/>
      <c r="T150" s="356"/>
      <c r="U150" s="314"/>
      <c r="V150" s="314"/>
      <c r="W150" s="314"/>
      <c r="X150" s="314"/>
      <c r="Y150" s="128"/>
      <c r="Z150" s="128"/>
      <c r="AA150" s="128"/>
      <c r="AB150" s="128"/>
      <c r="AC150" s="128"/>
      <c r="AD150" s="85"/>
    </row>
    <row r="151" spans="1:30" ht="20.100000000000001" customHeight="1">
      <c r="A151" s="85"/>
      <c r="B151" s="85"/>
      <c r="C151" s="128"/>
      <c r="D151" s="162" t="s">
        <v>8125</v>
      </c>
      <c r="E151" s="128"/>
      <c r="F151" s="356"/>
      <c r="G151" s="314"/>
      <c r="H151" s="356"/>
      <c r="I151" s="314"/>
      <c r="J151" s="356"/>
      <c r="K151" s="314"/>
      <c r="L151" s="356"/>
      <c r="M151" s="314"/>
      <c r="N151" s="356"/>
      <c r="O151" s="314"/>
      <c r="P151" s="356"/>
      <c r="Q151" s="314"/>
      <c r="R151" s="356"/>
      <c r="S151" s="314"/>
      <c r="T151" s="356"/>
      <c r="U151" s="314"/>
      <c r="V151" s="314"/>
      <c r="W151" s="314"/>
      <c r="X151" s="314"/>
      <c r="Y151" s="128"/>
      <c r="Z151" s="128"/>
      <c r="AA151" s="128"/>
      <c r="AB151" s="128"/>
      <c r="AC151" s="128"/>
      <c r="AD151" s="85"/>
    </row>
    <row r="152" spans="1:30" ht="20.100000000000001" customHeight="1">
      <c r="A152" s="85"/>
      <c r="B152" s="85"/>
      <c r="C152" s="128"/>
      <c r="D152" s="162" t="s">
        <v>8126</v>
      </c>
      <c r="E152" s="128"/>
      <c r="F152" s="356"/>
      <c r="G152" s="314"/>
      <c r="H152" s="356"/>
      <c r="I152" s="314"/>
      <c r="J152" s="356"/>
      <c r="K152" s="314"/>
      <c r="L152" s="356"/>
      <c r="M152" s="314"/>
      <c r="N152" s="356"/>
      <c r="O152" s="314"/>
      <c r="P152" s="356"/>
      <c r="Q152" s="314"/>
      <c r="R152" s="356"/>
      <c r="S152" s="314"/>
      <c r="T152" s="356"/>
      <c r="U152" s="314"/>
      <c r="V152" s="314"/>
      <c r="W152" s="314"/>
      <c r="X152" s="314"/>
      <c r="Y152" s="128"/>
      <c r="Z152" s="128"/>
      <c r="AA152" s="128"/>
      <c r="AB152" s="128"/>
      <c r="AC152" s="128"/>
      <c r="AD152" s="85"/>
    </row>
    <row r="153" spans="1:30" ht="20.100000000000001" customHeight="1">
      <c r="A153" s="476" t="s">
        <v>4401</v>
      </c>
      <c r="B153" s="476" t="s">
        <v>158</v>
      </c>
      <c r="C153" s="473" t="s">
        <v>64</v>
      </c>
      <c r="D153" s="374" t="s">
        <v>8390</v>
      </c>
      <c r="E153" s="485" t="s">
        <v>8119</v>
      </c>
      <c r="F153" s="443"/>
      <c r="G153" s="444"/>
      <c r="H153" s="443"/>
      <c r="I153" s="444"/>
      <c r="J153" s="443"/>
      <c r="K153" s="444"/>
      <c r="L153" s="443"/>
      <c r="M153" s="444"/>
      <c r="N153" s="443"/>
      <c r="O153" s="444"/>
      <c r="P153" s="443"/>
      <c r="Q153" s="444"/>
      <c r="R153" s="443"/>
      <c r="S153" s="444"/>
      <c r="T153" s="443"/>
      <c r="U153" s="444"/>
      <c r="V153" s="473"/>
      <c r="W153" s="473"/>
      <c r="X153" s="473" t="s">
        <v>8118</v>
      </c>
      <c r="Y153" s="473" t="s">
        <v>8118</v>
      </c>
      <c r="Z153" s="473" t="s">
        <v>8118</v>
      </c>
      <c r="AA153" s="473" t="s">
        <v>8118</v>
      </c>
      <c r="AB153" s="473" t="s">
        <v>8118</v>
      </c>
      <c r="AC153" s="473" t="s">
        <v>8118</v>
      </c>
      <c r="AD153" s="476"/>
    </row>
    <row r="154" spans="1:30" ht="20.100000000000001" customHeight="1">
      <c r="A154" s="85"/>
      <c r="B154" s="85"/>
      <c r="C154" s="128"/>
      <c r="D154" s="311" t="s">
        <v>6722</v>
      </c>
      <c r="E154" s="128"/>
      <c r="F154" s="356"/>
      <c r="G154" s="314"/>
      <c r="H154" s="356"/>
      <c r="I154" s="314"/>
      <c r="J154" s="356"/>
      <c r="K154" s="314"/>
      <c r="L154" s="356"/>
      <c r="M154" s="314"/>
      <c r="N154" s="356"/>
      <c r="O154" s="314"/>
      <c r="P154" s="356"/>
      <c r="Q154" s="314"/>
      <c r="R154" s="356"/>
      <c r="S154" s="314"/>
      <c r="T154" s="356"/>
      <c r="U154" s="314"/>
      <c r="V154" s="314"/>
      <c r="W154" s="314"/>
      <c r="X154" s="314"/>
      <c r="Y154" s="128"/>
      <c r="Z154" s="128"/>
      <c r="AA154" s="128"/>
      <c r="AB154" s="128"/>
      <c r="AC154" s="128"/>
      <c r="AD154" s="85"/>
    </row>
    <row r="155" spans="1:30" ht="20.100000000000001" customHeight="1">
      <c r="A155" s="85"/>
      <c r="B155" s="85"/>
      <c r="C155" s="128"/>
      <c r="D155" s="311" t="s">
        <v>6723</v>
      </c>
      <c r="E155" s="128"/>
      <c r="F155" s="356"/>
      <c r="G155" s="314"/>
      <c r="H155" s="356"/>
      <c r="I155" s="314"/>
      <c r="J155" s="356"/>
      <c r="K155" s="314"/>
      <c r="L155" s="356"/>
      <c r="M155" s="314"/>
      <c r="N155" s="356"/>
      <c r="O155" s="314"/>
      <c r="P155" s="356"/>
      <c r="Q155" s="314"/>
      <c r="R155" s="356"/>
      <c r="S155" s="314"/>
      <c r="T155" s="356"/>
      <c r="U155" s="314"/>
      <c r="V155" s="314"/>
      <c r="W155" s="314"/>
      <c r="X155" s="314"/>
      <c r="Y155" s="128"/>
      <c r="Z155" s="128"/>
      <c r="AA155" s="128"/>
      <c r="AB155" s="128"/>
      <c r="AC155" s="128"/>
      <c r="AD155" s="85"/>
    </row>
    <row r="156" spans="1:30" ht="20.100000000000001" customHeight="1">
      <c r="A156" s="85"/>
      <c r="B156" s="85"/>
      <c r="C156" s="128"/>
      <c r="D156" s="311" t="s">
        <v>6724</v>
      </c>
      <c r="E156" s="128"/>
      <c r="F156" s="356"/>
      <c r="G156" s="314"/>
      <c r="H156" s="356"/>
      <c r="I156" s="314"/>
      <c r="J156" s="356">
        <v>3</v>
      </c>
      <c r="K156" s="314">
        <f>J156/7*100</f>
        <v>42.857142857142854</v>
      </c>
      <c r="L156" s="356">
        <v>1</v>
      </c>
      <c r="M156" s="314">
        <v>50</v>
      </c>
      <c r="N156" s="315"/>
      <c r="O156" s="316"/>
      <c r="P156" s="315"/>
      <c r="Q156" s="316"/>
      <c r="R156" s="315">
        <v>3</v>
      </c>
      <c r="S156" s="316">
        <v>25</v>
      </c>
      <c r="T156" s="315">
        <v>2</v>
      </c>
      <c r="U156" s="316">
        <v>4.6511627906976747</v>
      </c>
      <c r="V156" s="316"/>
      <c r="W156" s="316"/>
      <c r="X156" s="316"/>
      <c r="Y156" s="128"/>
      <c r="Z156" s="128"/>
      <c r="AA156" s="128"/>
      <c r="AB156" s="128"/>
      <c r="AC156" s="128"/>
      <c r="AD156" s="85"/>
    </row>
    <row r="157" spans="1:30" ht="20.100000000000001" customHeight="1">
      <c r="A157" s="85"/>
      <c r="B157" s="85"/>
      <c r="C157" s="128"/>
      <c r="D157" s="311" t="s">
        <v>6725</v>
      </c>
      <c r="E157" s="128"/>
      <c r="F157" s="356"/>
      <c r="G157" s="314"/>
      <c r="H157" s="356"/>
      <c r="I157" s="314"/>
      <c r="J157" s="356"/>
      <c r="K157" s="314"/>
      <c r="L157" s="356">
        <v>1</v>
      </c>
      <c r="M157" s="314">
        <v>50</v>
      </c>
      <c r="N157" s="315"/>
      <c r="O157" s="316"/>
      <c r="P157" s="315"/>
      <c r="Q157" s="316"/>
      <c r="R157" s="315"/>
      <c r="S157" s="316"/>
      <c r="T157" s="315">
        <v>1</v>
      </c>
      <c r="U157" s="316">
        <v>2.3255813953488373</v>
      </c>
      <c r="V157" s="316"/>
      <c r="W157" s="316"/>
      <c r="X157" s="316"/>
      <c r="Y157" s="128"/>
      <c r="Z157" s="128"/>
      <c r="AA157" s="128"/>
      <c r="AB157" s="128"/>
      <c r="AC157" s="128"/>
      <c r="AD157" s="85"/>
    </row>
    <row r="158" spans="1:30" ht="20.100000000000001" customHeight="1">
      <c r="A158" s="85"/>
      <c r="B158" s="85"/>
      <c r="C158" s="128"/>
      <c r="D158" s="311" t="s">
        <v>6726</v>
      </c>
      <c r="E158" s="128"/>
      <c r="F158" s="356"/>
      <c r="G158" s="314"/>
      <c r="H158" s="356"/>
      <c r="I158" s="314"/>
      <c r="J158" s="356"/>
      <c r="K158" s="314"/>
      <c r="L158" s="356"/>
      <c r="M158" s="314"/>
      <c r="N158" s="315"/>
      <c r="O158" s="316"/>
      <c r="P158" s="315"/>
      <c r="Q158" s="316"/>
      <c r="R158" s="315">
        <v>2</v>
      </c>
      <c r="S158" s="316">
        <v>16.666666666666668</v>
      </c>
      <c r="T158" s="315">
        <v>1</v>
      </c>
      <c r="U158" s="316">
        <v>2.3255813953488373</v>
      </c>
      <c r="V158" s="316"/>
      <c r="W158" s="316"/>
      <c r="X158" s="316"/>
      <c r="Y158" s="128"/>
      <c r="Z158" s="128"/>
      <c r="AA158" s="128"/>
      <c r="AB158" s="128"/>
      <c r="AC158" s="128"/>
      <c r="AD158" s="85"/>
    </row>
    <row r="159" spans="1:30" ht="20.100000000000001" customHeight="1">
      <c r="A159" s="85"/>
      <c r="B159" s="85"/>
      <c r="C159" s="128"/>
      <c r="D159" s="311" t="s">
        <v>6727</v>
      </c>
      <c r="E159" s="128"/>
      <c r="F159" s="356"/>
      <c r="G159" s="314"/>
      <c r="H159" s="356"/>
      <c r="I159" s="314"/>
      <c r="J159" s="356"/>
      <c r="K159" s="314"/>
      <c r="L159" s="356"/>
      <c r="M159" s="314"/>
      <c r="N159" s="315"/>
      <c r="O159" s="316"/>
      <c r="P159" s="315"/>
      <c r="Q159" s="316"/>
      <c r="R159" s="315">
        <v>1</v>
      </c>
      <c r="S159" s="316">
        <v>8.3333333333333339</v>
      </c>
      <c r="T159" s="315">
        <v>2</v>
      </c>
      <c r="U159" s="316">
        <v>4.6511627906976747</v>
      </c>
      <c r="V159" s="316"/>
      <c r="W159" s="316"/>
      <c r="X159" s="316"/>
      <c r="Y159" s="128"/>
      <c r="Z159" s="128"/>
      <c r="AA159" s="128"/>
      <c r="AB159" s="128"/>
      <c r="AC159" s="128"/>
      <c r="AD159" s="85"/>
    </row>
    <row r="160" spans="1:30" ht="20.100000000000001" customHeight="1">
      <c r="A160" s="85"/>
      <c r="B160" s="85"/>
      <c r="C160" s="128"/>
      <c r="D160" s="311" t="s">
        <v>6728</v>
      </c>
      <c r="E160" s="128"/>
      <c r="F160" s="356"/>
      <c r="G160" s="314"/>
      <c r="H160" s="356"/>
      <c r="I160" s="314"/>
      <c r="J160" s="356">
        <v>3</v>
      </c>
      <c r="K160" s="314">
        <f>J160/7*100</f>
        <v>42.857142857142854</v>
      </c>
      <c r="L160" s="356"/>
      <c r="M160" s="314"/>
      <c r="N160" s="315"/>
      <c r="O160" s="316"/>
      <c r="P160" s="315"/>
      <c r="Q160" s="316"/>
      <c r="R160" s="315">
        <v>1</v>
      </c>
      <c r="S160" s="316">
        <v>8.3333333333333339</v>
      </c>
      <c r="T160" s="315">
        <v>3</v>
      </c>
      <c r="U160" s="316">
        <v>6.9767441860465116</v>
      </c>
      <c r="V160" s="316"/>
      <c r="W160" s="316"/>
      <c r="X160" s="316"/>
      <c r="Y160" s="128"/>
      <c r="Z160" s="128"/>
      <c r="AA160" s="128"/>
      <c r="AB160" s="128"/>
      <c r="AC160" s="128"/>
      <c r="AD160" s="85"/>
    </row>
    <row r="161" spans="1:30" ht="20.100000000000001" customHeight="1">
      <c r="A161" s="85"/>
      <c r="B161" s="85"/>
      <c r="C161" s="128"/>
      <c r="D161" s="311" t="s">
        <v>6729</v>
      </c>
      <c r="E161" s="128"/>
      <c r="F161" s="356"/>
      <c r="G161" s="314"/>
      <c r="H161" s="356"/>
      <c r="I161" s="314"/>
      <c r="J161" s="356">
        <v>1</v>
      </c>
      <c r="K161" s="314">
        <f>J161/7*100</f>
        <v>14.285714285714285</v>
      </c>
      <c r="L161" s="356"/>
      <c r="M161" s="314"/>
      <c r="N161" s="315"/>
      <c r="O161" s="316"/>
      <c r="P161" s="315">
        <v>2</v>
      </c>
      <c r="Q161" s="316">
        <v>100</v>
      </c>
      <c r="R161" s="315">
        <v>3</v>
      </c>
      <c r="S161" s="316">
        <v>25</v>
      </c>
      <c r="T161" s="315">
        <v>18</v>
      </c>
      <c r="U161" s="316">
        <v>41.860465116279073</v>
      </c>
      <c r="V161" s="316"/>
      <c r="W161" s="316"/>
      <c r="X161" s="316"/>
      <c r="Y161" s="128"/>
      <c r="Z161" s="128"/>
      <c r="AA161" s="128"/>
      <c r="AB161" s="128"/>
      <c r="AC161" s="128"/>
      <c r="AD161" s="85"/>
    </row>
    <row r="162" spans="1:30" ht="20.100000000000001" customHeight="1">
      <c r="A162" s="85"/>
      <c r="B162" s="85"/>
      <c r="C162" s="128"/>
      <c r="D162" s="311" t="s">
        <v>6730</v>
      </c>
      <c r="E162" s="128"/>
      <c r="F162" s="356"/>
      <c r="G162" s="314"/>
      <c r="H162" s="356"/>
      <c r="I162" s="314"/>
      <c r="J162" s="356"/>
      <c r="K162" s="314"/>
      <c r="L162" s="356"/>
      <c r="M162" s="314"/>
      <c r="N162" s="315"/>
      <c r="O162" s="316"/>
      <c r="P162" s="315"/>
      <c r="Q162" s="316"/>
      <c r="R162" s="315">
        <v>1</v>
      </c>
      <c r="S162" s="316">
        <v>8.3333333333333339</v>
      </c>
      <c r="T162" s="315">
        <v>16</v>
      </c>
      <c r="U162" s="316">
        <v>37.209302325581397</v>
      </c>
      <c r="V162" s="316"/>
      <c r="W162" s="316"/>
      <c r="X162" s="316"/>
      <c r="Y162" s="128"/>
      <c r="Z162" s="128"/>
      <c r="AA162" s="128"/>
      <c r="AB162" s="128"/>
      <c r="AC162" s="128"/>
      <c r="AD162" s="85"/>
    </row>
    <row r="163" spans="1:30" ht="20.100000000000001" customHeight="1">
      <c r="A163" s="85"/>
      <c r="B163" s="85"/>
      <c r="C163" s="128"/>
      <c r="D163" s="311" t="s">
        <v>6731</v>
      </c>
      <c r="E163" s="128"/>
      <c r="F163" s="356"/>
      <c r="G163" s="314"/>
      <c r="H163" s="356"/>
      <c r="I163" s="314"/>
      <c r="J163" s="356"/>
      <c r="K163" s="314"/>
      <c r="L163" s="356"/>
      <c r="M163" s="314"/>
      <c r="N163" s="315"/>
      <c r="O163" s="316"/>
      <c r="P163" s="315"/>
      <c r="Q163" s="316"/>
      <c r="R163" s="315">
        <v>1</v>
      </c>
      <c r="S163" s="316">
        <v>8.3333333333333339</v>
      </c>
      <c r="T163" s="315"/>
      <c r="U163" s="316"/>
      <c r="V163" s="316"/>
      <c r="W163" s="316"/>
      <c r="X163" s="316"/>
      <c r="Y163" s="128"/>
      <c r="Z163" s="128"/>
      <c r="AA163" s="128"/>
      <c r="AB163" s="128"/>
      <c r="AC163" s="128"/>
      <c r="AD163" s="85"/>
    </row>
    <row r="164" spans="1:30" ht="19.5" customHeight="1">
      <c r="A164" s="85"/>
      <c r="B164" s="85"/>
      <c r="C164" s="128"/>
      <c r="D164" s="311" t="s">
        <v>8391</v>
      </c>
      <c r="E164" s="128"/>
      <c r="F164" s="210"/>
      <c r="G164" s="211"/>
      <c r="H164" s="210"/>
      <c r="I164" s="211"/>
      <c r="J164" s="210"/>
      <c r="K164" s="211"/>
      <c r="L164" s="210"/>
      <c r="M164" s="211"/>
      <c r="N164" s="210"/>
      <c r="O164" s="211"/>
      <c r="P164" s="210"/>
      <c r="Q164" s="211"/>
      <c r="R164" s="210"/>
      <c r="S164" s="211"/>
      <c r="T164" s="212"/>
      <c r="U164" s="213"/>
      <c r="V164" s="213"/>
      <c r="W164" s="213"/>
      <c r="X164" s="213"/>
      <c r="Y164" s="128"/>
      <c r="Z164" s="128"/>
      <c r="AA164" s="128"/>
      <c r="AB164" s="128"/>
      <c r="AC164" s="128"/>
      <c r="AD164" s="85"/>
    </row>
    <row r="165" spans="1:30" ht="20.100000000000001" customHeight="1">
      <c r="A165" s="85"/>
      <c r="B165" s="85"/>
      <c r="C165" s="128"/>
      <c r="D165" s="311" t="s">
        <v>8392</v>
      </c>
      <c r="E165" s="128"/>
      <c r="F165" s="356"/>
      <c r="G165" s="314"/>
      <c r="H165" s="356"/>
      <c r="I165" s="314"/>
      <c r="J165" s="356"/>
      <c r="K165" s="314"/>
      <c r="L165" s="356"/>
      <c r="M165" s="314"/>
      <c r="N165" s="315"/>
      <c r="O165" s="316"/>
      <c r="P165" s="315"/>
      <c r="Q165" s="316"/>
      <c r="R165" s="315"/>
      <c r="S165" s="316"/>
      <c r="T165" s="315"/>
      <c r="U165" s="316"/>
      <c r="V165" s="316"/>
      <c r="W165" s="316"/>
      <c r="X165" s="316"/>
      <c r="Y165" s="128"/>
      <c r="Z165" s="128"/>
      <c r="AA165" s="128"/>
      <c r="AB165" s="128"/>
      <c r="AC165" s="128"/>
      <c r="AD165" s="85"/>
    </row>
    <row r="166" spans="1:30" ht="20.100000000000001" customHeight="1">
      <c r="A166" s="85"/>
      <c r="B166" s="85"/>
      <c r="C166" s="128"/>
      <c r="D166" s="162" t="s">
        <v>8125</v>
      </c>
      <c r="E166" s="128"/>
      <c r="F166" s="356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/>
      <c r="Q166" s="316"/>
      <c r="R166" s="315"/>
      <c r="S166" s="316"/>
      <c r="T166" s="315"/>
      <c r="U166" s="316"/>
      <c r="V166" s="316"/>
      <c r="W166" s="316"/>
      <c r="X166" s="316"/>
      <c r="Y166" s="128"/>
      <c r="Z166" s="128"/>
      <c r="AA166" s="128"/>
      <c r="AB166" s="128"/>
      <c r="AC166" s="128"/>
      <c r="AD166" s="85"/>
    </row>
    <row r="167" spans="1:30" ht="20.100000000000001" customHeight="1">
      <c r="A167" s="85"/>
      <c r="B167" s="85"/>
      <c r="C167" s="128"/>
      <c r="D167" s="162" t="s">
        <v>8126</v>
      </c>
      <c r="E167" s="128"/>
      <c r="F167" s="356"/>
      <c r="G167" s="314"/>
      <c r="H167" s="356"/>
      <c r="I167" s="314"/>
      <c r="J167" s="356"/>
      <c r="K167" s="314"/>
      <c r="L167" s="356"/>
      <c r="M167" s="314"/>
      <c r="N167" s="315"/>
      <c r="O167" s="316"/>
      <c r="P167" s="315"/>
      <c r="Q167" s="316"/>
      <c r="R167" s="315"/>
      <c r="S167" s="316"/>
      <c r="T167" s="315"/>
      <c r="U167" s="316"/>
      <c r="V167" s="316"/>
      <c r="W167" s="316"/>
      <c r="X167" s="316"/>
      <c r="Y167" s="128"/>
      <c r="Z167" s="128"/>
      <c r="AA167" s="128"/>
      <c r="AB167" s="128"/>
      <c r="AC167" s="128"/>
      <c r="AD167" s="85"/>
    </row>
    <row r="168" spans="1:30" ht="20.100000000000001" customHeight="1">
      <c r="A168" s="476" t="s">
        <v>4402</v>
      </c>
      <c r="B168" s="476" t="s">
        <v>159</v>
      </c>
      <c r="C168" s="473" t="s">
        <v>64</v>
      </c>
      <c r="D168" s="374" t="s">
        <v>8390</v>
      </c>
      <c r="E168" s="485" t="s">
        <v>8119</v>
      </c>
      <c r="F168" s="443"/>
      <c r="G168" s="444"/>
      <c r="H168" s="443"/>
      <c r="I168" s="444"/>
      <c r="J168" s="443"/>
      <c r="K168" s="444"/>
      <c r="L168" s="443"/>
      <c r="M168" s="444"/>
      <c r="N168" s="471"/>
      <c r="O168" s="465"/>
      <c r="P168" s="471"/>
      <c r="Q168" s="465"/>
      <c r="R168" s="471"/>
      <c r="S168" s="465"/>
      <c r="T168" s="471"/>
      <c r="U168" s="465"/>
      <c r="V168" s="473"/>
      <c r="W168" s="473"/>
      <c r="X168" s="473" t="s">
        <v>8118</v>
      </c>
      <c r="Y168" s="473" t="s">
        <v>8118</v>
      </c>
      <c r="Z168" s="473" t="s">
        <v>8118</v>
      </c>
      <c r="AA168" s="473" t="s">
        <v>8118</v>
      </c>
      <c r="AB168" s="473" t="s">
        <v>8118</v>
      </c>
      <c r="AC168" s="473" t="s">
        <v>8118</v>
      </c>
      <c r="AD168" s="476"/>
    </row>
    <row r="169" spans="1:30" ht="20.100000000000001" customHeight="1">
      <c r="A169" s="85"/>
      <c r="B169" s="85"/>
      <c r="C169" s="128"/>
      <c r="D169" s="311" t="s">
        <v>6722</v>
      </c>
      <c r="E169" s="128"/>
      <c r="F169" s="356"/>
      <c r="G169" s="314"/>
      <c r="H169" s="356"/>
      <c r="I169" s="314"/>
      <c r="J169" s="356"/>
      <c r="K169" s="314"/>
      <c r="L169" s="356"/>
      <c r="M169" s="314"/>
      <c r="N169" s="315"/>
      <c r="O169" s="316"/>
      <c r="P169" s="315"/>
      <c r="Q169" s="316"/>
      <c r="R169" s="315"/>
      <c r="S169" s="316"/>
      <c r="T169" s="315">
        <v>1</v>
      </c>
      <c r="U169" s="316">
        <v>4.3478260869565215</v>
      </c>
      <c r="V169" s="316"/>
      <c r="W169" s="316"/>
      <c r="X169" s="316"/>
      <c r="Y169" s="128"/>
      <c r="Z169" s="128"/>
      <c r="AA169" s="128"/>
      <c r="AB169" s="128"/>
      <c r="AC169" s="128"/>
      <c r="AD169" s="85"/>
    </row>
    <row r="170" spans="1:30" ht="20.100000000000001" customHeight="1">
      <c r="A170" s="85"/>
      <c r="B170" s="85"/>
      <c r="C170" s="128"/>
      <c r="D170" s="311" t="s">
        <v>6723</v>
      </c>
      <c r="E170" s="128"/>
      <c r="F170" s="356"/>
      <c r="G170" s="314"/>
      <c r="H170" s="356"/>
      <c r="I170" s="314"/>
      <c r="J170" s="356"/>
      <c r="K170" s="314"/>
      <c r="L170" s="356"/>
      <c r="M170" s="314"/>
      <c r="N170" s="315"/>
      <c r="O170" s="316"/>
      <c r="P170" s="315"/>
      <c r="Q170" s="316"/>
      <c r="R170" s="315"/>
      <c r="S170" s="316"/>
      <c r="T170" s="315">
        <v>2</v>
      </c>
      <c r="U170" s="316">
        <v>8.695652173913043</v>
      </c>
      <c r="V170" s="316"/>
      <c r="W170" s="316"/>
      <c r="X170" s="316"/>
      <c r="Y170" s="128"/>
      <c r="Z170" s="128"/>
      <c r="AA170" s="128"/>
      <c r="AB170" s="128"/>
      <c r="AC170" s="128"/>
      <c r="AD170" s="85"/>
    </row>
    <row r="171" spans="1:30" ht="20.100000000000001" customHeight="1">
      <c r="A171" s="85"/>
      <c r="B171" s="85"/>
      <c r="C171" s="128"/>
      <c r="D171" s="311" t="s">
        <v>6724</v>
      </c>
      <c r="E171" s="128"/>
      <c r="F171" s="356"/>
      <c r="G171" s="314"/>
      <c r="H171" s="356"/>
      <c r="I171" s="314"/>
      <c r="J171" s="356"/>
      <c r="K171" s="314"/>
      <c r="L171" s="356"/>
      <c r="M171" s="314"/>
      <c r="N171" s="315"/>
      <c r="O171" s="316"/>
      <c r="P171" s="315"/>
      <c r="Q171" s="316"/>
      <c r="R171" s="315"/>
      <c r="S171" s="316"/>
      <c r="T171" s="315"/>
      <c r="U171" s="316"/>
      <c r="V171" s="316"/>
      <c r="W171" s="316"/>
      <c r="X171" s="316"/>
      <c r="Y171" s="128"/>
      <c r="Z171" s="128"/>
      <c r="AA171" s="128"/>
      <c r="AB171" s="128"/>
      <c r="AC171" s="128"/>
      <c r="AD171" s="85"/>
    </row>
    <row r="172" spans="1:30" ht="20.100000000000001" customHeight="1">
      <c r="A172" s="85"/>
      <c r="B172" s="85"/>
      <c r="C172" s="128"/>
      <c r="D172" s="311" t="s">
        <v>6725</v>
      </c>
      <c r="E172" s="128"/>
      <c r="F172" s="356"/>
      <c r="G172" s="314"/>
      <c r="H172" s="356"/>
      <c r="I172" s="314"/>
      <c r="J172" s="356">
        <v>3</v>
      </c>
      <c r="K172" s="314">
        <v>50</v>
      </c>
      <c r="L172" s="356">
        <v>1</v>
      </c>
      <c r="M172" s="314">
        <v>50</v>
      </c>
      <c r="N172" s="315"/>
      <c r="O172" s="316"/>
      <c r="P172" s="315"/>
      <c r="Q172" s="316"/>
      <c r="R172" s="315">
        <v>3</v>
      </c>
      <c r="S172" s="316">
        <v>37.5</v>
      </c>
      <c r="T172" s="315">
        <v>2</v>
      </c>
      <c r="U172" s="316">
        <v>8.695652173913043</v>
      </c>
      <c r="V172" s="316"/>
      <c r="W172" s="316"/>
      <c r="X172" s="316"/>
      <c r="Y172" s="128"/>
      <c r="Z172" s="128"/>
      <c r="AA172" s="128"/>
      <c r="AB172" s="128"/>
      <c r="AC172" s="128"/>
      <c r="AD172" s="85"/>
    </row>
    <row r="173" spans="1:30" ht="20.100000000000001" customHeight="1">
      <c r="A173" s="85"/>
      <c r="B173" s="85"/>
      <c r="C173" s="128"/>
      <c r="D173" s="311" t="s">
        <v>6726</v>
      </c>
      <c r="E173" s="128"/>
      <c r="F173" s="356"/>
      <c r="G173" s="314"/>
      <c r="H173" s="356"/>
      <c r="I173" s="314"/>
      <c r="J173" s="356"/>
      <c r="K173" s="314"/>
      <c r="L173" s="356">
        <v>1</v>
      </c>
      <c r="M173" s="314">
        <v>50</v>
      </c>
      <c r="N173" s="315"/>
      <c r="O173" s="316"/>
      <c r="P173" s="315"/>
      <c r="Q173" s="316"/>
      <c r="R173" s="315"/>
      <c r="S173" s="316"/>
      <c r="T173" s="315">
        <v>2</v>
      </c>
      <c r="U173" s="316">
        <v>8.695652173913043</v>
      </c>
      <c r="V173" s="316"/>
      <c r="W173" s="316"/>
      <c r="X173" s="316"/>
      <c r="Y173" s="128"/>
      <c r="Z173" s="128"/>
      <c r="AA173" s="128"/>
      <c r="AB173" s="128"/>
      <c r="AC173" s="128"/>
      <c r="AD173" s="85"/>
    </row>
    <row r="174" spans="1:30" ht="20.100000000000001" customHeight="1">
      <c r="A174" s="85"/>
      <c r="B174" s="85"/>
      <c r="C174" s="128"/>
      <c r="D174" s="311" t="s">
        <v>6727</v>
      </c>
      <c r="E174" s="128"/>
      <c r="F174" s="356"/>
      <c r="G174" s="314"/>
      <c r="H174" s="356"/>
      <c r="I174" s="314"/>
      <c r="J174" s="356"/>
      <c r="K174" s="314"/>
      <c r="L174" s="356"/>
      <c r="M174" s="314"/>
      <c r="N174" s="315"/>
      <c r="O174" s="316"/>
      <c r="P174" s="315"/>
      <c r="Q174" s="316"/>
      <c r="R174" s="315">
        <v>1</v>
      </c>
      <c r="S174" s="316">
        <v>12.5</v>
      </c>
      <c r="T174" s="315">
        <v>1</v>
      </c>
      <c r="U174" s="316">
        <v>4.3478260869565215</v>
      </c>
      <c r="V174" s="316"/>
      <c r="W174" s="316"/>
      <c r="X174" s="316"/>
      <c r="Y174" s="128"/>
      <c r="Z174" s="128"/>
      <c r="AA174" s="128"/>
      <c r="AB174" s="128"/>
      <c r="AC174" s="128"/>
      <c r="AD174" s="85"/>
    </row>
    <row r="175" spans="1:30" ht="20.100000000000001" customHeight="1">
      <c r="A175" s="85"/>
      <c r="B175" s="85"/>
      <c r="C175" s="128"/>
      <c r="D175" s="311" t="s">
        <v>6728</v>
      </c>
      <c r="E175" s="128"/>
      <c r="F175" s="356"/>
      <c r="G175" s="314"/>
      <c r="H175" s="356"/>
      <c r="I175" s="314"/>
      <c r="J175" s="356"/>
      <c r="K175" s="314"/>
      <c r="L175" s="356"/>
      <c r="M175" s="314"/>
      <c r="N175" s="315"/>
      <c r="O175" s="316"/>
      <c r="P175" s="315"/>
      <c r="Q175" s="316"/>
      <c r="R175" s="315">
        <v>1</v>
      </c>
      <c r="S175" s="316">
        <v>12.5</v>
      </c>
      <c r="T175" s="315">
        <v>1</v>
      </c>
      <c r="U175" s="316">
        <v>4.3478260869565215</v>
      </c>
      <c r="V175" s="316"/>
      <c r="W175" s="316"/>
      <c r="X175" s="316"/>
      <c r="Y175" s="128"/>
      <c r="Z175" s="128"/>
      <c r="AA175" s="128"/>
      <c r="AB175" s="128"/>
      <c r="AC175" s="128"/>
      <c r="AD175" s="85"/>
    </row>
    <row r="176" spans="1:30" ht="20.100000000000001" customHeight="1">
      <c r="A176" s="85"/>
      <c r="B176" s="85"/>
      <c r="C176" s="128"/>
      <c r="D176" s="311" t="s">
        <v>6729</v>
      </c>
      <c r="E176" s="128"/>
      <c r="F176" s="356"/>
      <c r="G176" s="314"/>
      <c r="H176" s="356"/>
      <c r="I176" s="314"/>
      <c r="J176" s="356">
        <v>3</v>
      </c>
      <c r="K176" s="314">
        <v>50</v>
      </c>
      <c r="L176" s="356"/>
      <c r="M176" s="314"/>
      <c r="N176" s="315"/>
      <c r="O176" s="316"/>
      <c r="P176" s="315"/>
      <c r="Q176" s="316"/>
      <c r="R176" s="315">
        <v>1</v>
      </c>
      <c r="S176" s="316">
        <v>12.5</v>
      </c>
      <c r="T176" s="315">
        <v>2</v>
      </c>
      <c r="U176" s="316">
        <v>8.695652173913043</v>
      </c>
      <c r="V176" s="316"/>
      <c r="W176" s="316"/>
      <c r="X176" s="316"/>
      <c r="Y176" s="128"/>
      <c r="Z176" s="128"/>
      <c r="AA176" s="128"/>
      <c r="AB176" s="128"/>
      <c r="AC176" s="128"/>
      <c r="AD176" s="85"/>
    </row>
    <row r="177" spans="1:30" ht="20.100000000000001" customHeight="1">
      <c r="A177" s="85"/>
      <c r="B177" s="85"/>
      <c r="C177" s="128"/>
      <c r="D177" s="311" t="s">
        <v>6730</v>
      </c>
      <c r="E177" s="128"/>
      <c r="F177" s="356"/>
      <c r="G177" s="314"/>
      <c r="H177" s="356"/>
      <c r="I177" s="314"/>
      <c r="J177" s="356"/>
      <c r="K177" s="314"/>
      <c r="L177" s="356"/>
      <c r="M177" s="314"/>
      <c r="N177" s="315"/>
      <c r="O177" s="316"/>
      <c r="P177" s="315">
        <v>1</v>
      </c>
      <c r="Q177" s="316">
        <v>100</v>
      </c>
      <c r="R177" s="315">
        <v>2</v>
      </c>
      <c r="S177" s="316">
        <v>25</v>
      </c>
      <c r="T177" s="315">
        <v>9</v>
      </c>
      <c r="U177" s="316">
        <v>39.130434782608695</v>
      </c>
      <c r="V177" s="316"/>
      <c r="W177" s="316"/>
      <c r="X177" s="316"/>
      <c r="Y177" s="128"/>
      <c r="Z177" s="128"/>
      <c r="AA177" s="128"/>
      <c r="AB177" s="128"/>
      <c r="AC177" s="128"/>
      <c r="AD177" s="85"/>
    </row>
    <row r="178" spans="1:30" ht="20.100000000000001" customHeight="1">
      <c r="A178" s="85"/>
      <c r="B178" s="85"/>
      <c r="C178" s="128"/>
      <c r="D178" s="311" t="s">
        <v>6731</v>
      </c>
      <c r="E178" s="128"/>
      <c r="F178" s="356"/>
      <c r="G178" s="314"/>
      <c r="H178" s="356"/>
      <c r="I178" s="314"/>
      <c r="J178" s="356"/>
      <c r="K178" s="314"/>
      <c r="L178" s="356"/>
      <c r="M178" s="314"/>
      <c r="N178" s="315"/>
      <c r="O178" s="316"/>
      <c r="P178" s="315"/>
      <c r="Q178" s="316"/>
      <c r="R178" s="315"/>
      <c r="S178" s="316"/>
      <c r="T178" s="315">
        <v>3</v>
      </c>
      <c r="U178" s="316">
        <v>13.043478260869565</v>
      </c>
      <c r="V178" s="316"/>
      <c r="W178" s="316"/>
      <c r="X178" s="316"/>
      <c r="Y178" s="128"/>
      <c r="Z178" s="128"/>
      <c r="AA178" s="128"/>
      <c r="AB178" s="128"/>
      <c r="AC178" s="128"/>
      <c r="AD178" s="85"/>
    </row>
    <row r="179" spans="1:30" ht="19.5" customHeight="1">
      <c r="A179" s="85"/>
      <c r="B179" s="85"/>
      <c r="C179" s="128"/>
      <c r="D179" s="311" t="s">
        <v>8391</v>
      </c>
      <c r="E179" s="128"/>
      <c r="F179" s="210"/>
      <c r="G179" s="211"/>
      <c r="H179" s="210"/>
      <c r="I179" s="211"/>
      <c r="J179" s="210"/>
      <c r="K179" s="211"/>
      <c r="L179" s="210"/>
      <c r="M179" s="211"/>
      <c r="N179" s="210"/>
      <c r="O179" s="211"/>
      <c r="P179" s="210"/>
      <c r="Q179" s="211"/>
      <c r="R179" s="210"/>
      <c r="S179" s="211"/>
      <c r="T179" s="212"/>
      <c r="U179" s="213"/>
      <c r="V179" s="213"/>
      <c r="W179" s="213"/>
      <c r="X179" s="213"/>
      <c r="Y179" s="128"/>
      <c r="Z179" s="128"/>
      <c r="AA179" s="128"/>
      <c r="AB179" s="128"/>
      <c r="AC179" s="128"/>
      <c r="AD179" s="85"/>
    </row>
    <row r="180" spans="1:30" ht="20.100000000000001" customHeight="1">
      <c r="A180" s="85"/>
      <c r="B180" s="85"/>
      <c r="C180" s="128"/>
      <c r="D180" s="311" t="s">
        <v>8392</v>
      </c>
      <c r="E180" s="128"/>
      <c r="F180" s="356"/>
      <c r="G180" s="314"/>
      <c r="H180" s="356"/>
      <c r="I180" s="314"/>
      <c r="J180" s="356"/>
      <c r="K180" s="314"/>
      <c r="L180" s="356"/>
      <c r="M180" s="314"/>
      <c r="N180" s="315"/>
      <c r="O180" s="316"/>
      <c r="P180" s="315"/>
      <c r="Q180" s="316"/>
      <c r="R180" s="315"/>
      <c r="S180" s="316"/>
      <c r="T180" s="315"/>
      <c r="U180" s="316"/>
      <c r="V180" s="316"/>
      <c r="W180" s="316"/>
      <c r="X180" s="316"/>
      <c r="Y180" s="128"/>
      <c r="Z180" s="128"/>
      <c r="AA180" s="128"/>
      <c r="AB180" s="128"/>
      <c r="AC180" s="128"/>
      <c r="AD180" s="85"/>
    </row>
    <row r="181" spans="1:30" ht="20.100000000000001" customHeight="1">
      <c r="A181" s="85"/>
      <c r="B181" s="85"/>
      <c r="C181" s="128"/>
      <c r="D181" s="162" t="s">
        <v>8125</v>
      </c>
      <c r="E181" s="128"/>
      <c r="F181" s="356"/>
      <c r="G181" s="314"/>
      <c r="H181" s="356"/>
      <c r="I181" s="314"/>
      <c r="J181" s="356"/>
      <c r="K181" s="314"/>
      <c r="L181" s="356"/>
      <c r="M181" s="314"/>
      <c r="N181" s="315"/>
      <c r="O181" s="316"/>
      <c r="P181" s="315"/>
      <c r="Q181" s="316"/>
      <c r="R181" s="315"/>
      <c r="S181" s="316"/>
      <c r="T181" s="315"/>
      <c r="U181" s="316"/>
      <c r="V181" s="316"/>
      <c r="W181" s="316"/>
      <c r="X181" s="316"/>
      <c r="Y181" s="128"/>
      <c r="Z181" s="128"/>
      <c r="AA181" s="128"/>
      <c r="AB181" s="128"/>
      <c r="AC181" s="128"/>
      <c r="AD181" s="85"/>
    </row>
    <row r="182" spans="1:30" ht="20.100000000000001" customHeight="1">
      <c r="A182" s="85"/>
      <c r="B182" s="85"/>
      <c r="C182" s="128"/>
      <c r="D182" s="162" t="s">
        <v>8126</v>
      </c>
      <c r="E182" s="128"/>
      <c r="F182" s="356"/>
      <c r="G182" s="314"/>
      <c r="H182" s="356"/>
      <c r="I182" s="314"/>
      <c r="J182" s="356"/>
      <c r="K182" s="314"/>
      <c r="L182" s="356"/>
      <c r="M182" s="314"/>
      <c r="N182" s="315"/>
      <c r="O182" s="316"/>
      <c r="P182" s="315"/>
      <c r="Q182" s="316"/>
      <c r="R182" s="315"/>
      <c r="S182" s="316"/>
      <c r="T182" s="315"/>
      <c r="U182" s="316"/>
      <c r="V182" s="316"/>
      <c r="W182" s="316"/>
      <c r="X182" s="316"/>
      <c r="Y182" s="128"/>
      <c r="Z182" s="128"/>
      <c r="AA182" s="128"/>
      <c r="AB182" s="128"/>
      <c r="AC182" s="128"/>
      <c r="AD182" s="85"/>
    </row>
    <row r="183" spans="1:30" ht="20.100000000000001" customHeight="1">
      <c r="A183" s="476" t="s">
        <v>4403</v>
      </c>
      <c r="B183" s="476" t="s">
        <v>160</v>
      </c>
      <c r="C183" s="473" t="s">
        <v>64</v>
      </c>
      <c r="D183" s="374" t="s">
        <v>8390</v>
      </c>
      <c r="E183" s="485" t="s">
        <v>8119</v>
      </c>
      <c r="F183" s="443"/>
      <c r="G183" s="444"/>
      <c r="H183" s="443"/>
      <c r="I183" s="444"/>
      <c r="J183" s="443"/>
      <c r="K183" s="444"/>
      <c r="L183" s="443"/>
      <c r="M183" s="444"/>
      <c r="N183" s="471"/>
      <c r="O183" s="465"/>
      <c r="P183" s="471"/>
      <c r="Q183" s="465"/>
      <c r="R183" s="471"/>
      <c r="S183" s="465"/>
      <c r="T183" s="471"/>
      <c r="U183" s="465"/>
      <c r="V183" s="473"/>
      <c r="W183" s="473"/>
      <c r="X183" s="473" t="s">
        <v>8118</v>
      </c>
      <c r="Y183" s="473" t="s">
        <v>8118</v>
      </c>
      <c r="Z183" s="473" t="s">
        <v>8118</v>
      </c>
      <c r="AA183" s="473" t="s">
        <v>8118</v>
      </c>
      <c r="AB183" s="473" t="s">
        <v>8118</v>
      </c>
      <c r="AC183" s="473" t="s">
        <v>8118</v>
      </c>
      <c r="AD183" s="476"/>
    </row>
    <row r="184" spans="1:30" ht="20.100000000000001" customHeight="1">
      <c r="A184" s="85"/>
      <c r="B184" s="85"/>
      <c r="C184" s="128"/>
      <c r="D184" s="311" t="s">
        <v>6722</v>
      </c>
      <c r="E184" s="128"/>
      <c r="F184" s="356"/>
      <c r="G184" s="314"/>
      <c r="H184" s="356"/>
      <c r="I184" s="314"/>
      <c r="J184" s="356"/>
      <c r="K184" s="314"/>
      <c r="L184" s="356"/>
      <c r="M184" s="314"/>
      <c r="N184" s="315"/>
      <c r="O184" s="316"/>
      <c r="P184" s="315"/>
      <c r="Q184" s="316"/>
      <c r="R184" s="315"/>
      <c r="S184" s="316"/>
      <c r="T184" s="315">
        <v>1</v>
      </c>
      <c r="U184" s="316">
        <v>10</v>
      </c>
      <c r="V184" s="316"/>
      <c r="W184" s="316"/>
      <c r="X184" s="316"/>
      <c r="Y184" s="128"/>
      <c r="Z184" s="128"/>
      <c r="AA184" s="128"/>
      <c r="AB184" s="128"/>
      <c r="AC184" s="128"/>
      <c r="AD184" s="85"/>
    </row>
    <row r="185" spans="1:30" ht="20.100000000000001" customHeight="1">
      <c r="A185" s="85"/>
      <c r="B185" s="85"/>
      <c r="C185" s="128"/>
      <c r="D185" s="311" t="s">
        <v>6723</v>
      </c>
      <c r="E185" s="128"/>
      <c r="F185" s="356"/>
      <c r="G185" s="314"/>
      <c r="H185" s="356"/>
      <c r="I185" s="314"/>
      <c r="J185" s="356"/>
      <c r="K185" s="314"/>
      <c r="L185" s="356"/>
      <c r="M185" s="314"/>
      <c r="N185" s="315"/>
      <c r="O185" s="316"/>
      <c r="P185" s="315"/>
      <c r="Q185" s="316"/>
      <c r="R185" s="315"/>
      <c r="S185" s="316"/>
      <c r="T185" s="315">
        <v>1</v>
      </c>
      <c r="U185" s="316">
        <v>10</v>
      </c>
      <c r="V185" s="316"/>
      <c r="W185" s="316"/>
      <c r="X185" s="316"/>
      <c r="Y185" s="128"/>
      <c r="Z185" s="128"/>
      <c r="AA185" s="128"/>
      <c r="AB185" s="128"/>
      <c r="AC185" s="128"/>
      <c r="AD185" s="85"/>
    </row>
    <row r="186" spans="1:30" ht="20.100000000000001" customHeight="1">
      <c r="A186" s="85"/>
      <c r="B186" s="85"/>
      <c r="C186" s="128"/>
      <c r="D186" s="311" t="s">
        <v>6724</v>
      </c>
      <c r="E186" s="128"/>
      <c r="F186" s="356"/>
      <c r="G186" s="314"/>
      <c r="H186" s="356"/>
      <c r="I186" s="314"/>
      <c r="J186" s="356"/>
      <c r="K186" s="314"/>
      <c r="L186" s="356"/>
      <c r="M186" s="314"/>
      <c r="N186" s="315"/>
      <c r="O186" s="316"/>
      <c r="P186" s="315"/>
      <c r="Q186" s="316"/>
      <c r="R186" s="315"/>
      <c r="S186" s="316"/>
      <c r="T186" s="315"/>
      <c r="U186" s="316"/>
      <c r="V186" s="316"/>
      <c r="W186" s="316"/>
      <c r="X186" s="316"/>
      <c r="Y186" s="128"/>
      <c r="Z186" s="128"/>
      <c r="AA186" s="128"/>
      <c r="AB186" s="128"/>
      <c r="AC186" s="128"/>
      <c r="AD186" s="85"/>
    </row>
    <row r="187" spans="1:30" ht="20.100000000000001" customHeight="1">
      <c r="A187" s="85"/>
      <c r="B187" s="85"/>
      <c r="C187" s="128"/>
      <c r="D187" s="311" t="s">
        <v>6725</v>
      </c>
      <c r="E187" s="128"/>
      <c r="F187" s="356"/>
      <c r="G187" s="314"/>
      <c r="H187" s="356"/>
      <c r="I187" s="314"/>
      <c r="J187" s="356"/>
      <c r="K187" s="314"/>
      <c r="L187" s="356"/>
      <c r="M187" s="314"/>
      <c r="N187" s="315"/>
      <c r="O187" s="316"/>
      <c r="P187" s="315"/>
      <c r="Q187" s="316"/>
      <c r="R187" s="315"/>
      <c r="S187" s="316"/>
      <c r="T187" s="315"/>
      <c r="U187" s="316"/>
      <c r="V187" s="316"/>
      <c r="W187" s="316"/>
      <c r="X187" s="316"/>
      <c r="Y187" s="128"/>
      <c r="Z187" s="128"/>
      <c r="AA187" s="128"/>
      <c r="AB187" s="128"/>
      <c r="AC187" s="128"/>
      <c r="AD187" s="85"/>
    </row>
    <row r="188" spans="1:30" ht="20.100000000000001" customHeight="1">
      <c r="A188" s="85"/>
      <c r="B188" s="85"/>
      <c r="C188" s="128"/>
      <c r="D188" s="311" t="s">
        <v>6726</v>
      </c>
      <c r="E188" s="128"/>
      <c r="F188" s="356"/>
      <c r="G188" s="314"/>
      <c r="H188" s="356"/>
      <c r="I188" s="314"/>
      <c r="J188" s="356">
        <v>3</v>
      </c>
      <c r="K188" s="314">
        <v>75</v>
      </c>
      <c r="L188" s="356">
        <v>1</v>
      </c>
      <c r="M188" s="314">
        <v>50</v>
      </c>
      <c r="N188" s="315"/>
      <c r="O188" s="316"/>
      <c r="P188" s="315"/>
      <c r="Q188" s="316"/>
      <c r="R188" s="315">
        <v>3</v>
      </c>
      <c r="S188" s="316">
        <v>42.857142857142854</v>
      </c>
      <c r="T188" s="315"/>
      <c r="U188" s="316"/>
      <c r="V188" s="316"/>
      <c r="W188" s="316"/>
      <c r="X188" s="316"/>
      <c r="Y188" s="128"/>
      <c r="Z188" s="128"/>
      <c r="AA188" s="128"/>
      <c r="AB188" s="128"/>
      <c r="AC188" s="128"/>
      <c r="AD188" s="85"/>
    </row>
    <row r="189" spans="1:30" ht="20.100000000000001" customHeight="1">
      <c r="A189" s="85"/>
      <c r="B189" s="85"/>
      <c r="C189" s="128"/>
      <c r="D189" s="311" t="s">
        <v>6727</v>
      </c>
      <c r="E189" s="128"/>
      <c r="F189" s="356"/>
      <c r="G189" s="314"/>
      <c r="H189" s="356"/>
      <c r="I189" s="314"/>
      <c r="J189" s="356"/>
      <c r="K189" s="314"/>
      <c r="L189" s="356">
        <v>1</v>
      </c>
      <c r="M189" s="314">
        <v>50</v>
      </c>
      <c r="N189" s="315"/>
      <c r="O189" s="316"/>
      <c r="P189" s="315"/>
      <c r="Q189" s="316"/>
      <c r="R189" s="315"/>
      <c r="S189" s="316"/>
      <c r="T189" s="315">
        <v>1</v>
      </c>
      <c r="U189" s="316">
        <v>10</v>
      </c>
      <c r="V189" s="316"/>
      <c r="W189" s="316"/>
      <c r="X189" s="316"/>
      <c r="Y189" s="128"/>
      <c r="Z189" s="128"/>
      <c r="AA189" s="128"/>
      <c r="AB189" s="128"/>
      <c r="AC189" s="128"/>
      <c r="AD189" s="85"/>
    </row>
    <row r="190" spans="1:30" ht="20.100000000000001" customHeight="1">
      <c r="A190" s="85"/>
      <c r="B190" s="85"/>
      <c r="C190" s="128"/>
      <c r="D190" s="311" t="s">
        <v>6728</v>
      </c>
      <c r="E190" s="128"/>
      <c r="F190" s="356"/>
      <c r="G190" s="314"/>
      <c r="H190" s="356"/>
      <c r="I190" s="314"/>
      <c r="J190" s="356"/>
      <c r="K190" s="314"/>
      <c r="L190" s="356"/>
      <c r="M190" s="314"/>
      <c r="N190" s="315"/>
      <c r="O190" s="316"/>
      <c r="P190" s="315"/>
      <c r="Q190" s="316"/>
      <c r="R190" s="315">
        <v>1</v>
      </c>
      <c r="S190" s="316">
        <v>14.285714285714286</v>
      </c>
      <c r="T190" s="315">
        <v>1</v>
      </c>
      <c r="U190" s="316">
        <v>10</v>
      </c>
      <c r="V190" s="316"/>
      <c r="W190" s="316"/>
      <c r="X190" s="316"/>
      <c r="Y190" s="128"/>
      <c r="Z190" s="128"/>
      <c r="AA190" s="128"/>
      <c r="AB190" s="128"/>
      <c r="AC190" s="128"/>
      <c r="AD190" s="85"/>
    </row>
    <row r="191" spans="1:30" ht="20.100000000000001" customHeight="1">
      <c r="A191" s="85"/>
      <c r="B191" s="85"/>
      <c r="C191" s="128"/>
      <c r="D191" s="311" t="s">
        <v>6729</v>
      </c>
      <c r="E191" s="128"/>
      <c r="F191" s="356"/>
      <c r="G191" s="314"/>
      <c r="H191" s="356"/>
      <c r="I191" s="314"/>
      <c r="J191" s="356"/>
      <c r="K191" s="314"/>
      <c r="L191" s="356"/>
      <c r="M191" s="314"/>
      <c r="N191" s="315"/>
      <c r="O191" s="316"/>
      <c r="P191" s="315"/>
      <c r="Q191" s="316"/>
      <c r="R191" s="315">
        <v>1</v>
      </c>
      <c r="S191" s="316">
        <v>14.285714285714286</v>
      </c>
      <c r="T191" s="315">
        <v>1</v>
      </c>
      <c r="U191" s="316">
        <v>10</v>
      </c>
      <c r="V191" s="316"/>
      <c r="W191" s="316"/>
      <c r="X191" s="316"/>
      <c r="Y191" s="128"/>
      <c r="Z191" s="128"/>
      <c r="AA191" s="128"/>
      <c r="AB191" s="128"/>
      <c r="AC191" s="128"/>
      <c r="AD191" s="85"/>
    </row>
    <row r="192" spans="1:30" ht="20.100000000000001" customHeight="1">
      <c r="A192" s="85"/>
      <c r="B192" s="85"/>
      <c r="C192" s="128"/>
      <c r="D192" s="311" t="s">
        <v>6730</v>
      </c>
      <c r="E192" s="128"/>
      <c r="F192" s="356"/>
      <c r="G192" s="314"/>
      <c r="H192" s="356"/>
      <c r="I192" s="314"/>
      <c r="J192" s="356">
        <v>1</v>
      </c>
      <c r="K192" s="314">
        <v>25</v>
      </c>
      <c r="L192" s="356"/>
      <c r="M192" s="314"/>
      <c r="N192" s="315"/>
      <c r="O192" s="316"/>
      <c r="P192" s="315"/>
      <c r="Q192" s="316"/>
      <c r="R192" s="315">
        <v>1</v>
      </c>
      <c r="S192" s="316">
        <v>14.285714285714286</v>
      </c>
      <c r="T192" s="315">
        <v>2</v>
      </c>
      <c r="U192" s="316">
        <v>20</v>
      </c>
      <c r="V192" s="316"/>
      <c r="W192" s="316"/>
      <c r="X192" s="316"/>
      <c r="Y192" s="128"/>
      <c r="Z192" s="128"/>
      <c r="AA192" s="128"/>
      <c r="AB192" s="128"/>
      <c r="AC192" s="128"/>
      <c r="AD192" s="85"/>
    </row>
    <row r="193" spans="1:30" ht="20.100000000000001" customHeight="1">
      <c r="A193" s="85"/>
      <c r="B193" s="85"/>
      <c r="C193" s="128"/>
      <c r="D193" s="311" t="s">
        <v>6731</v>
      </c>
      <c r="E193" s="128"/>
      <c r="F193" s="356"/>
      <c r="G193" s="314"/>
      <c r="H193" s="356"/>
      <c r="I193" s="314"/>
      <c r="J193" s="356"/>
      <c r="K193" s="314"/>
      <c r="L193" s="356"/>
      <c r="M193" s="314"/>
      <c r="N193" s="315"/>
      <c r="O193" s="316"/>
      <c r="P193" s="315">
        <v>1</v>
      </c>
      <c r="Q193" s="316">
        <v>100</v>
      </c>
      <c r="R193" s="315">
        <v>1</v>
      </c>
      <c r="S193" s="316">
        <v>14.285714285714286</v>
      </c>
      <c r="T193" s="315"/>
      <c r="U193" s="316"/>
      <c r="V193" s="316"/>
      <c r="W193" s="316"/>
      <c r="X193" s="316"/>
      <c r="Y193" s="128"/>
      <c r="Z193" s="128"/>
      <c r="AA193" s="128"/>
      <c r="AB193" s="128"/>
      <c r="AC193" s="128"/>
      <c r="AD193" s="85"/>
    </row>
    <row r="194" spans="1:30" ht="19.5" customHeight="1">
      <c r="A194" s="85"/>
      <c r="B194" s="85"/>
      <c r="C194" s="128"/>
      <c r="D194" s="311" t="s">
        <v>8391</v>
      </c>
      <c r="E194" s="128"/>
      <c r="F194" s="210"/>
      <c r="G194" s="211"/>
      <c r="H194" s="210"/>
      <c r="I194" s="211"/>
      <c r="J194" s="210"/>
      <c r="K194" s="211"/>
      <c r="L194" s="210"/>
      <c r="M194" s="211"/>
      <c r="N194" s="210"/>
      <c r="O194" s="211"/>
      <c r="P194" s="210"/>
      <c r="Q194" s="211"/>
      <c r="R194" s="210"/>
      <c r="S194" s="211"/>
      <c r="T194" s="315">
        <v>3</v>
      </c>
      <c r="U194" s="316">
        <v>30</v>
      </c>
      <c r="V194" s="316"/>
      <c r="W194" s="316"/>
      <c r="X194" s="316"/>
      <c r="Y194" s="128"/>
      <c r="Z194" s="128"/>
      <c r="AA194" s="128"/>
      <c r="AB194" s="128"/>
      <c r="AC194" s="128"/>
      <c r="AD194" s="85"/>
    </row>
    <row r="195" spans="1:30" ht="20.100000000000001" customHeight="1">
      <c r="A195" s="85"/>
      <c r="B195" s="85"/>
      <c r="C195" s="128"/>
      <c r="D195" s="311" t="s">
        <v>8392</v>
      </c>
      <c r="E195" s="128"/>
      <c r="F195" s="356"/>
      <c r="G195" s="314"/>
      <c r="H195" s="356"/>
      <c r="I195" s="314"/>
      <c r="J195" s="356"/>
      <c r="K195" s="314"/>
      <c r="L195" s="356"/>
      <c r="M195" s="314"/>
      <c r="N195" s="315"/>
      <c r="O195" s="316"/>
      <c r="P195" s="315"/>
      <c r="Q195" s="316"/>
      <c r="R195" s="315"/>
      <c r="S195" s="316"/>
      <c r="T195" s="315"/>
      <c r="U195" s="316"/>
      <c r="V195" s="316"/>
      <c r="W195" s="316"/>
      <c r="X195" s="316"/>
      <c r="Y195" s="128"/>
      <c r="Z195" s="128"/>
      <c r="AA195" s="128"/>
      <c r="AB195" s="128"/>
      <c r="AC195" s="128"/>
      <c r="AD195" s="85"/>
    </row>
    <row r="196" spans="1:30" ht="20.100000000000001" customHeight="1">
      <c r="A196" s="85"/>
      <c r="B196" s="85"/>
      <c r="C196" s="128"/>
      <c r="D196" s="162" t="s">
        <v>8125</v>
      </c>
      <c r="E196" s="128"/>
      <c r="F196" s="356"/>
      <c r="G196" s="314"/>
      <c r="H196" s="356"/>
      <c r="I196" s="314"/>
      <c r="J196" s="356"/>
      <c r="K196" s="314"/>
      <c r="L196" s="356"/>
      <c r="M196" s="314"/>
      <c r="N196" s="315"/>
      <c r="O196" s="316"/>
      <c r="P196" s="315"/>
      <c r="Q196" s="316"/>
      <c r="R196" s="315"/>
      <c r="S196" s="316"/>
      <c r="T196" s="315"/>
      <c r="U196" s="316"/>
      <c r="V196" s="316"/>
      <c r="W196" s="316"/>
      <c r="X196" s="316"/>
      <c r="Y196" s="128"/>
      <c r="Z196" s="128"/>
      <c r="AA196" s="128"/>
      <c r="AB196" s="128"/>
      <c r="AC196" s="128"/>
      <c r="AD196" s="85"/>
    </row>
    <row r="197" spans="1:30" ht="20.100000000000001" customHeight="1">
      <c r="A197" s="85"/>
      <c r="B197" s="85"/>
      <c r="C197" s="128"/>
      <c r="D197" s="162" t="s">
        <v>8126</v>
      </c>
      <c r="E197" s="128"/>
      <c r="F197" s="356"/>
      <c r="G197" s="314"/>
      <c r="H197" s="356"/>
      <c r="I197" s="314"/>
      <c r="J197" s="356"/>
      <c r="K197" s="314"/>
      <c r="L197" s="356"/>
      <c r="M197" s="314"/>
      <c r="N197" s="315"/>
      <c r="O197" s="316"/>
      <c r="P197" s="315"/>
      <c r="Q197" s="316"/>
      <c r="R197" s="315"/>
      <c r="S197" s="316"/>
      <c r="T197" s="315"/>
      <c r="U197" s="316"/>
      <c r="V197" s="316"/>
      <c r="W197" s="316"/>
      <c r="X197" s="316"/>
      <c r="Y197" s="128"/>
      <c r="Z197" s="128"/>
      <c r="AA197" s="128"/>
      <c r="AB197" s="128"/>
      <c r="AC197" s="128"/>
      <c r="AD197" s="85"/>
    </row>
    <row r="198" spans="1:30" ht="20.100000000000001" customHeight="1">
      <c r="A198" s="476" t="s">
        <v>4404</v>
      </c>
      <c r="B198" s="476" t="s">
        <v>161</v>
      </c>
      <c r="C198" s="473" t="s">
        <v>64</v>
      </c>
      <c r="D198" s="374" t="s">
        <v>8390</v>
      </c>
      <c r="E198" s="485" t="s">
        <v>8119</v>
      </c>
      <c r="F198" s="443"/>
      <c r="G198" s="444"/>
      <c r="H198" s="443"/>
      <c r="I198" s="444"/>
      <c r="J198" s="443"/>
      <c r="K198" s="444"/>
      <c r="L198" s="443"/>
      <c r="M198" s="444"/>
      <c r="N198" s="471"/>
      <c r="O198" s="465"/>
      <c r="P198" s="471"/>
      <c r="Q198" s="465"/>
      <c r="R198" s="471"/>
      <c r="S198" s="465"/>
      <c r="T198" s="471">
        <v>3</v>
      </c>
      <c r="U198" s="465">
        <v>50</v>
      </c>
      <c r="V198" s="473"/>
      <c r="W198" s="473"/>
      <c r="X198" s="473" t="s">
        <v>8118</v>
      </c>
      <c r="Y198" s="473" t="s">
        <v>8118</v>
      </c>
      <c r="Z198" s="473" t="s">
        <v>8118</v>
      </c>
      <c r="AA198" s="473" t="s">
        <v>8118</v>
      </c>
      <c r="AB198" s="473" t="s">
        <v>8118</v>
      </c>
      <c r="AC198" s="473" t="s">
        <v>8118</v>
      </c>
      <c r="AD198" s="476"/>
    </row>
    <row r="199" spans="1:30" ht="20.100000000000001" customHeight="1">
      <c r="A199" s="85"/>
      <c r="B199" s="85"/>
      <c r="C199" s="128"/>
      <c r="D199" s="311" t="s">
        <v>6722</v>
      </c>
      <c r="E199" s="128"/>
      <c r="F199" s="356"/>
      <c r="G199" s="314"/>
      <c r="H199" s="356"/>
      <c r="I199" s="314"/>
      <c r="J199" s="356"/>
      <c r="K199" s="314"/>
      <c r="L199" s="356"/>
      <c r="M199" s="314"/>
      <c r="N199" s="315"/>
      <c r="O199" s="316"/>
      <c r="P199" s="315"/>
      <c r="Q199" s="316"/>
      <c r="R199" s="315"/>
      <c r="S199" s="316"/>
      <c r="T199" s="315"/>
      <c r="U199" s="316"/>
      <c r="V199" s="316"/>
      <c r="W199" s="316"/>
      <c r="X199" s="316"/>
      <c r="Y199" s="128"/>
      <c r="Z199" s="128"/>
      <c r="AA199" s="128"/>
      <c r="AB199" s="128"/>
      <c r="AC199" s="128"/>
      <c r="AD199" s="85"/>
    </row>
    <row r="200" spans="1:30" ht="20.100000000000001" customHeight="1">
      <c r="A200" s="85"/>
      <c r="B200" s="85"/>
      <c r="C200" s="128"/>
      <c r="D200" s="311" t="s">
        <v>6723</v>
      </c>
      <c r="E200" s="128"/>
      <c r="F200" s="356"/>
      <c r="G200" s="314"/>
      <c r="H200" s="356"/>
      <c r="I200" s="314"/>
      <c r="J200" s="356"/>
      <c r="K200" s="314"/>
      <c r="L200" s="356"/>
      <c r="M200" s="314"/>
      <c r="N200" s="315"/>
      <c r="O200" s="316"/>
      <c r="P200" s="315"/>
      <c r="Q200" s="316"/>
      <c r="R200" s="315"/>
      <c r="S200" s="316"/>
      <c r="T200" s="315"/>
      <c r="U200" s="316"/>
      <c r="V200" s="316"/>
      <c r="W200" s="316"/>
      <c r="X200" s="316"/>
      <c r="Y200" s="128"/>
      <c r="Z200" s="128"/>
      <c r="AA200" s="128"/>
      <c r="AB200" s="128"/>
      <c r="AC200" s="128"/>
      <c r="AD200" s="85"/>
    </row>
    <row r="201" spans="1:30" ht="20.100000000000001" customHeight="1">
      <c r="A201" s="85"/>
      <c r="B201" s="85"/>
      <c r="C201" s="128"/>
      <c r="D201" s="311" t="s">
        <v>6724</v>
      </c>
      <c r="E201" s="128"/>
      <c r="F201" s="356"/>
      <c r="G201" s="314"/>
      <c r="H201" s="356"/>
      <c r="I201" s="314"/>
      <c r="J201" s="356"/>
      <c r="K201" s="314"/>
      <c r="L201" s="356"/>
      <c r="M201" s="314"/>
      <c r="N201" s="315"/>
      <c r="O201" s="316"/>
      <c r="P201" s="315"/>
      <c r="Q201" s="316"/>
      <c r="R201" s="315"/>
      <c r="S201" s="316"/>
      <c r="T201" s="315"/>
      <c r="U201" s="316"/>
      <c r="V201" s="316"/>
      <c r="W201" s="316"/>
      <c r="X201" s="316"/>
      <c r="Y201" s="128"/>
      <c r="Z201" s="128"/>
      <c r="AA201" s="128"/>
      <c r="AB201" s="128"/>
      <c r="AC201" s="128"/>
      <c r="AD201" s="85"/>
    </row>
    <row r="202" spans="1:30" ht="20.100000000000001" customHeight="1">
      <c r="A202" s="85"/>
      <c r="B202" s="85"/>
      <c r="C202" s="128"/>
      <c r="D202" s="311" t="s">
        <v>6725</v>
      </c>
      <c r="E202" s="128"/>
      <c r="F202" s="356"/>
      <c r="G202" s="314"/>
      <c r="H202" s="356"/>
      <c r="I202" s="314"/>
      <c r="J202" s="356"/>
      <c r="K202" s="314"/>
      <c r="L202" s="356"/>
      <c r="M202" s="314"/>
      <c r="N202" s="315"/>
      <c r="O202" s="316"/>
      <c r="P202" s="315"/>
      <c r="Q202" s="316"/>
      <c r="R202" s="315"/>
      <c r="S202" s="316"/>
      <c r="T202" s="315"/>
      <c r="U202" s="316"/>
      <c r="V202" s="316"/>
      <c r="W202" s="316"/>
      <c r="X202" s="316"/>
      <c r="Y202" s="128"/>
      <c r="Z202" s="128"/>
      <c r="AA202" s="128"/>
      <c r="AB202" s="128"/>
      <c r="AC202" s="128"/>
      <c r="AD202" s="85"/>
    </row>
    <row r="203" spans="1:30" ht="20.100000000000001" customHeight="1">
      <c r="A203" s="85"/>
      <c r="B203" s="85"/>
      <c r="C203" s="128"/>
      <c r="D203" s="311" t="s">
        <v>6726</v>
      </c>
      <c r="E203" s="128"/>
      <c r="F203" s="356"/>
      <c r="G203" s="314"/>
      <c r="H203" s="356"/>
      <c r="I203" s="314"/>
      <c r="J203" s="356"/>
      <c r="K203" s="314"/>
      <c r="L203" s="356"/>
      <c r="M203" s="314"/>
      <c r="N203" s="315"/>
      <c r="O203" s="316"/>
      <c r="P203" s="315"/>
      <c r="Q203" s="316"/>
      <c r="R203" s="315"/>
      <c r="S203" s="316"/>
      <c r="T203" s="315"/>
      <c r="U203" s="316"/>
      <c r="V203" s="316"/>
      <c r="W203" s="316"/>
      <c r="X203" s="316"/>
      <c r="Y203" s="128"/>
      <c r="Z203" s="128"/>
      <c r="AA203" s="128"/>
      <c r="AB203" s="128"/>
      <c r="AC203" s="128"/>
      <c r="AD203" s="85"/>
    </row>
    <row r="204" spans="1:30" ht="20.100000000000001" customHeight="1">
      <c r="A204" s="85"/>
      <c r="B204" s="85"/>
      <c r="C204" s="128"/>
      <c r="D204" s="311" t="s">
        <v>6727</v>
      </c>
      <c r="E204" s="128"/>
      <c r="F204" s="356"/>
      <c r="G204" s="314"/>
      <c r="H204" s="356"/>
      <c r="I204" s="314"/>
      <c r="J204" s="356">
        <v>3</v>
      </c>
      <c r="K204" s="314">
        <v>100</v>
      </c>
      <c r="L204" s="356">
        <v>1</v>
      </c>
      <c r="M204" s="314">
        <v>50</v>
      </c>
      <c r="N204" s="315"/>
      <c r="O204" s="316"/>
      <c r="P204" s="315"/>
      <c r="Q204" s="316"/>
      <c r="R204" s="315">
        <v>3</v>
      </c>
      <c r="S204" s="316">
        <v>60</v>
      </c>
      <c r="T204" s="315"/>
      <c r="U204" s="316"/>
      <c r="V204" s="316"/>
      <c r="W204" s="316"/>
      <c r="X204" s="316"/>
      <c r="Y204" s="128"/>
      <c r="Z204" s="128"/>
      <c r="AA204" s="128"/>
      <c r="AB204" s="128"/>
      <c r="AC204" s="128"/>
      <c r="AD204" s="85"/>
    </row>
    <row r="205" spans="1:30" ht="20.100000000000001" customHeight="1">
      <c r="A205" s="85"/>
      <c r="B205" s="85"/>
      <c r="C205" s="128"/>
      <c r="D205" s="311" t="s">
        <v>6728</v>
      </c>
      <c r="E205" s="128"/>
      <c r="F205" s="356"/>
      <c r="G205" s="314"/>
      <c r="H205" s="356"/>
      <c r="I205" s="314"/>
      <c r="J205" s="356"/>
      <c r="K205" s="314"/>
      <c r="L205" s="356">
        <v>1</v>
      </c>
      <c r="M205" s="314">
        <v>50</v>
      </c>
      <c r="N205" s="315"/>
      <c r="O205" s="316"/>
      <c r="P205" s="315"/>
      <c r="Q205" s="316"/>
      <c r="R205" s="315"/>
      <c r="S205" s="316"/>
      <c r="T205" s="315">
        <v>1</v>
      </c>
      <c r="U205" s="316">
        <v>16.666666666666668</v>
      </c>
      <c r="V205" s="316"/>
      <c r="W205" s="316"/>
      <c r="X205" s="316"/>
      <c r="Y205" s="128"/>
      <c r="Z205" s="128"/>
      <c r="AA205" s="128"/>
      <c r="AB205" s="128"/>
      <c r="AC205" s="128"/>
      <c r="AD205" s="85"/>
    </row>
    <row r="206" spans="1:30" ht="20.100000000000001" customHeight="1">
      <c r="A206" s="85"/>
      <c r="B206" s="85"/>
      <c r="C206" s="128"/>
      <c r="D206" s="311" t="s">
        <v>6729</v>
      </c>
      <c r="E206" s="128"/>
      <c r="F206" s="356"/>
      <c r="G206" s="47"/>
      <c r="H206" s="356"/>
      <c r="I206" s="47"/>
      <c r="J206" s="356"/>
      <c r="K206" s="47"/>
      <c r="L206" s="356"/>
      <c r="M206" s="314"/>
      <c r="N206" s="315"/>
      <c r="O206" s="316"/>
      <c r="P206" s="315"/>
      <c r="Q206" s="316"/>
      <c r="R206" s="315">
        <v>1</v>
      </c>
      <c r="S206" s="316">
        <v>20</v>
      </c>
      <c r="T206" s="315">
        <v>1</v>
      </c>
      <c r="U206" s="316">
        <v>16.666666666666668</v>
      </c>
      <c r="V206" s="316"/>
      <c r="W206" s="316"/>
      <c r="X206" s="316"/>
      <c r="Y206" s="128"/>
      <c r="Z206" s="128"/>
      <c r="AA206" s="128"/>
      <c r="AB206" s="128"/>
      <c r="AC206" s="128"/>
      <c r="AD206" s="85"/>
    </row>
    <row r="207" spans="1:30" ht="20.100000000000001" customHeight="1">
      <c r="A207" s="85"/>
      <c r="B207" s="85"/>
      <c r="C207" s="128"/>
      <c r="D207" s="311" t="s">
        <v>6730</v>
      </c>
      <c r="E207" s="128"/>
      <c r="F207" s="356"/>
      <c r="G207" s="314"/>
      <c r="H207" s="356"/>
      <c r="I207" s="314"/>
      <c r="J207" s="356"/>
      <c r="K207" s="314"/>
      <c r="L207" s="356"/>
      <c r="M207" s="314"/>
      <c r="N207" s="315"/>
      <c r="O207" s="316"/>
      <c r="P207" s="315"/>
      <c r="Q207" s="316"/>
      <c r="R207" s="315">
        <v>1</v>
      </c>
      <c r="S207" s="316">
        <v>20</v>
      </c>
      <c r="T207" s="315">
        <v>1</v>
      </c>
      <c r="U207" s="316">
        <v>16.666666666666668</v>
      </c>
      <c r="V207" s="316"/>
      <c r="W207" s="316"/>
      <c r="X207" s="316"/>
      <c r="Y207" s="128"/>
      <c r="Z207" s="128"/>
      <c r="AA207" s="128"/>
      <c r="AB207" s="128"/>
      <c r="AC207" s="128"/>
      <c r="AD207" s="85"/>
    </row>
    <row r="208" spans="1:30" ht="20.100000000000001" customHeight="1">
      <c r="A208" s="85"/>
      <c r="B208" s="85"/>
      <c r="C208" s="128"/>
      <c r="D208" s="311" t="s">
        <v>6731</v>
      </c>
      <c r="E208" s="128"/>
      <c r="F208" s="356"/>
      <c r="G208" s="314"/>
      <c r="H208" s="356"/>
      <c r="I208" s="314"/>
      <c r="J208" s="356"/>
      <c r="K208" s="314"/>
      <c r="L208" s="356"/>
      <c r="M208" s="314"/>
      <c r="N208" s="315"/>
      <c r="O208" s="316"/>
      <c r="P208" s="315"/>
      <c r="Q208" s="316"/>
      <c r="R208" s="315"/>
      <c r="S208" s="316"/>
      <c r="T208" s="315"/>
      <c r="U208" s="316"/>
      <c r="V208" s="316"/>
      <c r="W208" s="316"/>
      <c r="X208" s="316"/>
      <c r="Y208" s="128"/>
      <c r="Z208" s="128"/>
      <c r="AA208" s="128"/>
      <c r="AB208" s="128"/>
      <c r="AC208" s="128"/>
      <c r="AD208" s="85"/>
    </row>
    <row r="209" spans="1:30" ht="19.5" customHeight="1">
      <c r="A209" s="85"/>
      <c r="B209" s="85"/>
      <c r="C209" s="128"/>
      <c r="D209" s="311" t="s">
        <v>8391</v>
      </c>
      <c r="E209" s="128"/>
      <c r="F209" s="210"/>
      <c r="G209" s="211"/>
      <c r="H209" s="210"/>
      <c r="I209" s="211"/>
      <c r="J209" s="210"/>
      <c r="K209" s="211"/>
      <c r="L209" s="210"/>
      <c r="M209" s="211"/>
      <c r="N209" s="210"/>
      <c r="O209" s="211"/>
      <c r="P209" s="210"/>
      <c r="Q209" s="211"/>
      <c r="R209" s="210"/>
      <c r="S209" s="211"/>
      <c r="T209" s="212"/>
      <c r="U209" s="213"/>
      <c r="V209" s="213"/>
      <c r="W209" s="213"/>
      <c r="X209" s="213"/>
      <c r="Y209" s="128"/>
      <c r="Z209" s="128"/>
      <c r="AA209" s="128"/>
      <c r="AB209" s="128"/>
      <c r="AC209" s="128"/>
      <c r="AD209" s="85"/>
    </row>
    <row r="210" spans="1:30" ht="20.100000000000001" customHeight="1">
      <c r="A210" s="85"/>
      <c r="B210" s="85"/>
      <c r="C210" s="128"/>
      <c r="D210" s="311" t="s">
        <v>8392</v>
      </c>
      <c r="E210" s="128"/>
      <c r="F210" s="356"/>
      <c r="G210" s="314"/>
      <c r="H210" s="356"/>
      <c r="I210" s="314"/>
      <c r="J210" s="356"/>
      <c r="K210" s="314"/>
      <c r="L210" s="356"/>
      <c r="M210" s="314"/>
      <c r="N210" s="315"/>
      <c r="O210" s="316"/>
      <c r="P210" s="315"/>
      <c r="Q210" s="316"/>
      <c r="R210" s="315"/>
      <c r="S210" s="316"/>
      <c r="T210" s="315"/>
      <c r="U210" s="316"/>
      <c r="V210" s="316"/>
      <c r="W210" s="316"/>
      <c r="X210" s="316"/>
      <c r="Y210" s="128"/>
      <c r="Z210" s="128"/>
      <c r="AA210" s="128"/>
      <c r="AB210" s="128"/>
      <c r="AC210" s="128"/>
      <c r="AD210" s="85"/>
    </row>
    <row r="211" spans="1:30" ht="20.100000000000001" customHeight="1">
      <c r="A211" s="85"/>
      <c r="B211" s="85"/>
      <c r="C211" s="128"/>
      <c r="D211" s="162" t="s">
        <v>8125</v>
      </c>
      <c r="E211" s="128"/>
      <c r="F211" s="356"/>
      <c r="G211" s="314"/>
      <c r="H211" s="356"/>
      <c r="I211" s="314"/>
      <c r="J211" s="356"/>
      <c r="K211" s="314"/>
      <c r="L211" s="356"/>
      <c r="M211" s="314"/>
      <c r="N211" s="315"/>
      <c r="O211" s="316"/>
      <c r="P211" s="315"/>
      <c r="Q211" s="316"/>
      <c r="R211" s="315"/>
      <c r="S211" s="316"/>
      <c r="T211" s="315"/>
      <c r="U211" s="316"/>
      <c r="V211" s="316"/>
      <c r="W211" s="316"/>
      <c r="X211" s="316"/>
      <c r="Y211" s="128"/>
      <c r="Z211" s="128"/>
      <c r="AA211" s="128"/>
      <c r="AB211" s="128"/>
      <c r="AC211" s="128"/>
      <c r="AD211" s="85"/>
    </row>
    <row r="212" spans="1:30" ht="20.100000000000001" customHeight="1">
      <c r="A212" s="85"/>
      <c r="B212" s="85"/>
      <c r="C212" s="128"/>
      <c r="D212" s="162" t="s">
        <v>8126</v>
      </c>
      <c r="E212" s="128"/>
      <c r="F212" s="356"/>
      <c r="G212" s="314"/>
      <c r="H212" s="356"/>
      <c r="I212" s="314"/>
      <c r="J212" s="356"/>
      <c r="K212" s="314"/>
      <c r="L212" s="356"/>
      <c r="M212" s="314"/>
      <c r="N212" s="315"/>
      <c r="O212" s="316"/>
      <c r="P212" s="315"/>
      <c r="Q212" s="316"/>
      <c r="R212" s="315"/>
      <c r="S212" s="316"/>
      <c r="T212" s="315"/>
      <c r="U212" s="316"/>
      <c r="V212" s="316"/>
      <c r="W212" s="316"/>
      <c r="X212" s="316"/>
      <c r="Y212" s="128"/>
      <c r="Z212" s="128"/>
      <c r="AA212" s="128"/>
      <c r="AB212" s="128"/>
      <c r="AC212" s="128"/>
      <c r="AD212" s="85"/>
    </row>
    <row r="213" spans="1:30" ht="20.100000000000001" customHeight="1">
      <c r="A213" s="476" t="s">
        <v>4405</v>
      </c>
      <c r="B213" s="476" t="s">
        <v>162</v>
      </c>
      <c r="C213" s="473" t="s">
        <v>64</v>
      </c>
      <c r="D213" s="374" t="s">
        <v>8390</v>
      </c>
      <c r="E213" s="485" t="s">
        <v>8119</v>
      </c>
      <c r="F213" s="443"/>
      <c r="G213" s="444"/>
      <c r="H213" s="443"/>
      <c r="I213" s="444"/>
      <c r="J213" s="443"/>
      <c r="K213" s="444"/>
      <c r="L213" s="443"/>
      <c r="M213" s="444"/>
      <c r="N213" s="471"/>
      <c r="O213" s="465"/>
      <c r="P213" s="471"/>
      <c r="Q213" s="465"/>
      <c r="R213" s="471"/>
      <c r="S213" s="465"/>
      <c r="T213" s="471"/>
      <c r="U213" s="465"/>
      <c r="V213" s="473"/>
      <c r="W213" s="473"/>
      <c r="X213" s="473" t="s">
        <v>8118</v>
      </c>
      <c r="Y213" s="473" t="s">
        <v>8118</v>
      </c>
      <c r="Z213" s="473" t="s">
        <v>8118</v>
      </c>
      <c r="AA213" s="473" t="s">
        <v>8118</v>
      </c>
      <c r="AB213" s="473" t="s">
        <v>8118</v>
      </c>
      <c r="AC213" s="473" t="s">
        <v>8118</v>
      </c>
      <c r="AD213" s="476"/>
    </row>
    <row r="214" spans="1:30" ht="20.100000000000001" customHeight="1">
      <c r="A214" s="85"/>
      <c r="B214" s="85"/>
      <c r="C214" s="128"/>
      <c r="D214" s="311" t="s">
        <v>6722</v>
      </c>
      <c r="E214" s="128"/>
      <c r="F214" s="356"/>
      <c r="G214" s="314"/>
      <c r="H214" s="356"/>
      <c r="I214" s="314"/>
      <c r="J214" s="356"/>
      <c r="K214" s="314"/>
      <c r="L214" s="356"/>
      <c r="M214" s="314"/>
      <c r="N214" s="315"/>
      <c r="O214" s="316"/>
      <c r="P214" s="315"/>
      <c r="Q214" s="316"/>
      <c r="R214" s="315"/>
      <c r="S214" s="316"/>
      <c r="T214" s="315">
        <v>1</v>
      </c>
      <c r="U214" s="316">
        <v>25</v>
      </c>
      <c r="V214" s="316"/>
      <c r="W214" s="316"/>
      <c r="X214" s="316"/>
      <c r="Y214" s="128"/>
      <c r="Z214" s="128"/>
      <c r="AA214" s="128"/>
      <c r="AB214" s="128"/>
      <c r="AC214" s="128"/>
      <c r="AD214" s="85"/>
    </row>
    <row r="215" spans="1:30" ht="20.100000000000001" customHeight="1">
      <c r="A215" s="85"/>
      <c r="B215" s="85"/>
      <c r="C215" s="128"/>
      <c r="D215" s="311" t="s">
        <v>6723</v>
      </c>
      <c r="E215" s="128"/>
      <c r="F215" s="356"/>
      <c r="G215" s="314"/>
      <c r="H215" s="356"/>
      <c r="I215" s="314"/>
      <c r="J215" s="356"/>
      <c r="K215" s="314"/>
      <c r="L215" s="356"/>
      <c r="M215" s="314"/>
      <c r="N215" s="315"/>
      <c r="O215" s="316"/>
      <c r="P215" s="315"/>
      <c r="Q215" s="316"/>
      <c r="R215" s="315"/>
      <c r="S215" s="316"/>
      <c r="T215" s="315"/>
      <c r="U215" s="316"/>
      <c r="V215" s="316"/>
      <c r="W215" s="316"/>
      <c r="X215" s="316"/>
      <c r="Y215" s="128"/>
      <c r="Z215" s="128"/>
      <c r="AA215" s="128"/>
      <c r="AB215" s="128"/>
      <c r="AC215" s="128"/>
      <c r="AD215" s="85"/>
    </row>
    <row r="216" spans="1:30" ht="20.100000000000001" customHeight="1">
      <c r="A216" s="85"/>
      <c r="B216" s="85"/>
      <c r="C216" s="128"/>
      <c r="D216" s="311" t="s">
        <v>6724</v>
      </c>
      <c r="E216" s="128"/>
      <c r="F216" s="356"/>
      <c r="G216" s="314"/>
      <c r="H216" s="356"/>
      <c r="I216" s="314"/>
      <c r="J216" s="356"/>
      <c r="K216" s="314"/>
      <c r="L216" s="356"/>
      <c r="M216" s="314"/>
      <c r="N216" s="315"/>
      <c r="O216" s="316"/>
      <c r="P216" s="315"/>
      <c r="Q216" s="316"/>
      <c r="R216" s="315"/>
      <c r="S216" s="316"/>
      <c r="T216" s="315"/>
      <c r="U216" s="316"/>
      <c r="V216" s="316"/>
      <c r="W216" s="316"/>
      <c r="X216" s="316"/>
      <c r="Y216" s="128"/>
      <c r="Z216" s="128"/>
      <c r="AA216" s="128"/>
      <c r="AB216" s="128"/>
      <c r="AC216" s="128"/>
      <c r="AD216" s="85"/>
    </row>
    <row r="217" spans="1:30" ht="20.100000000000001" customHeight="1">
      <c r="A217" s="85"/>
      <c r="B217" s="85"/>
      <c r="C217" s="128"/>
      <c r="D217" s="311" t="s">
        <v>6725</v>
      </c>
      <c r="E217" s="128"/>
      <c r="F217" s="356"/>
      <c r="G217" s="314"/>
      <c r="H217" s="356"/>
      <c r="I217" s="314"/>
      <c r="J217" s="356"/>
      <c r="K217" s="314"/>
      <c r="L217" s="356"/>
      <c r="M217" s="314"/>
      <c r="N217" s="315"/>
      <c r="O217" s="316"/>
      <c r="P217" s="315"/>
      <c r="Q217" s="316"/>
      <c r="R217" s="315"/>
      <c r="S217" s="316"/>
      <c r="T217" s="315"/>
      <c r="U217" s="316"/>
      <c r="V217" s="316"/>
      <c r="W217" s="316"/>
      <c r="X217" s="316"/>
      <c r="Y217" s="128"/>
      <c r="Z217" s="128"/>
      <c r="AA217" s="128"/>
      <c r="AB217" s="128"/>
      <c r="AC217" s="128"/>
      <c r="AD217" s="85"/>
    </row>
    <row r="218" spans="1:30" ht="20.100000000000001" customHeight="1">
      <c r="A218" s="85"/>
      <c r="B218" s="85"/>
      <c r="C218" s="128"/>
      <c r="D218" s="311" t="s">
        <v>6726</v>
      </c>
      <c r="E218" s="128"/>
      <c r="F218" s="356"/>
      <c r="G218" s="314"/>
      <c r="H218" s="356"/>
      <c r="I218" s="314"/>
      <c r="J218" s="356"/>
      <c r="K218" s="314"/>
      <c r="L218" s="356"/>
      <c r="M218" s="314"/>
      <c r="N218" s="315"/>
      <c r="O218" s="316"/>
      <c r="P218" s="315"/>
      <c r="Q218" s="316"/>
      <c r="R218" s="315"/>
      <c r="S218" s="316"/>
      <c r="T218" s="315"/>
      <c r="U218" s="316"/>
      <c r="V218" s="316"/>
      <c r="W218" s="316"/>
      <c r="X218" s="316"/>
      <c r="Y218" s="128"/>
      <c r="Z218" s="128"/>
      <c r="AA218" s="128"/>
      <c r="AB218" s="128"/>
      <c r="AC218" s="128"/>
      <c r="AD218" s="85"/>
    </row>
    <row r="219" spans="1:30" ht="20.100000000000001" customHeight="1">
      <c r="A219" s="85"/>
      <c r="B219" s="85"/>
      <c r="C219" s="128"/>
      <c r="D219" s="311" t="s">
        <v>6727</v>
      </c>
      <c r="E219" s="128"/>
      <c r="F219" s="356"/>
      <c r="G219" s="314"/>
      <c r="H219" s="356"/>
      <c r="I219" s="314"/>
      <c r="J219" s="356"/>
      <c r="K219" s="314"/>
      <c r="L219" s="356"/>
      <c r="M219" s="314"/>
      <c r="N219" s="315"/>
      <c r="O219" s="316"/>
      <c r="P219" s="315"/>
      <c r="Q219" s="316"/>
      <c r="R219" s="315"/>
      <c r="S219" s="316"/>
      <c r="T219" s="315"/>
      <c r="U219" s="316"/>
      <c r="V219" s="316"/>
      <c r="W219" s="316"/>
      <c r="X219" s="316"/>
      <c r="Y219" s="128"/>
      <c r="Z219" s="128"/>
      <c r="AA219" s="128"/>
      <c r="AB219" s="128"/>
      <c r="AC219" s="128"/>
      <c r="AD219" s="85"/>
    </row>
    <row r="220" spans="1:30" ht="20.100000000000001" customHeight="1">
      <c r="A220" s="85"/>
      <c r="B220" s="85"/>
      <c r="C220" s="128"/>
      <c r="D220" s="311" t="s">
        <v>6728</v>
      </c>
      <c r="E220" s="128"/>
      <c r="F220" s="356"/>
      <c r="G220" s="314"/>
      <c r="H220" s="356"/>
      <c r="I220" s="314"/>
      <c r="J220" s="356">
        <v>2</v>
      </c>
      <c r="K220" s="314">
        <v>100</v>
      </c>
      <c r="L220" s="356">
        <v>1</v>
      </c>
      <c r="M220" s="314">
        <v>50</v>
      </c>
      <c r="N220" s="315"/>
      <c r="O220" s="316"/>
      <c r="P220" s="315"/>
      <c r="Q220" s="316"/>
      <c r="R220" s="315">
        <v>3</v>
      </c>
      <c r="S220" s="316">
        <v>60</v>
      </c>
      <c r="T220" s="315">
        <v>1</v>
      </c>
      <c r="U220" s="316">
        <v>25</v>
      </c>
      <c r="V220" s="316"/>
      <c r="W220" s="316"/>
      <c r="X220" s="316"/>
      <c r="Y220" s="128"/>
      <c r="Z220" s="128"/>
      <c r="AA220" s="128"/>
      <c r="AB220" s="128"/>
      <c r="AC220" s="128"/>
      <c r="AD220" s="85"/>
    </row>
    <row r="221" spans="1:30" ht="20.100000000000001" customHeight="1">
      <c r="A221" s="85"/>
      <c r="B221" s="85"/>
      <c r="C221" s="128"/>
      <c r="D221" s="311" t="s">
        <v>6729</v>
      </c>
      <c r="E221" s="128"/>
      <c r="F221" s="356"/>
      <c r="G221" s="314"/>
      <c r="H221" s="356"/>
      <c r="I221" s="314"/>
      <c r="J221" s="356"/>
      <c r="K221" s="314"/>
      <c r="L221" s="356">
        <v>1</v>
      </c>
      <c r="M221" s="314">
        <v>50</v>
      </c>
      <c r="N221" s="315"/>
      <c r="O221" s="316"/>
      <c r="P221" s="315"/>
      <c r="Q221" s="316"/>
      <c r="R221" s="315"/>
      <c r="S221" s="316"/>
      <c r="T221" s="315">
        <v>1</v>
      </c>
      <c r="U221" s="316">
        <v>25</v>
      </c>
      <c r="V221" s="316"/>
      <c r="W221" s="316"/>
      <c r="X221" s="316"/>
      <c r="Y221" s="128"/>
      <c r="Z221" s="128"/>
      <c r="AA221" s="128"/>
      <c r="AB221" s="128"/>
      <c r="AC221" s="128"/>
      <c r="AD221" s="85"/>
    </row>
    <row r="222" spans="1:30" ht="20.100000000000001" customHeight="1">
      <c r="A222" s="85"/>
      <c r="B222" s="85"/>
      <c r="C222" s="128"/>
      <c r="D222" s="311" t="s">
        <v>6730</v>
      </c>
      <c r="E222" s="128"/>
      <c r="F222" s="356"/>
      <c r="G222" s="314"/>
      <c r="H222" s="356"/>
      <c r="I222" s="314"/>
      <c r="J222" s="356"/>
      <c r="K222" s="314"/>
      <c r="L222" s="356"/>
      <c r="M222" s="314"/>
      <c r="N222" s="315"/>
      <c r="O222" s="316"/>
      <c r="P222" s="315"/>
      <c r="Q222" s="316"/>
      <c r="R222" s="315">
        <v>1</v>
      </c>
      <c r="S222" s="316">
        <v>20</v>
      </c>
      <c r="T222" s="315"/>
      <c r="U222" s="316"/>
      <c r="V222" s="316"/>
      <c r="W222" s="316"/>
      <c r="X222" s="316"/>
      <c r="Y222" s="128"/>
      <c r="Z222" s="128"/>
      <c r="AA222" s="128"/>
      <c r="AB222" s="128"/>
      <c r="AC222" s="128"/>
      <c r="AD222" s="85"/>
    </row>
    <row r="223" spans="1:30" ht="20.100000000000001" customHeight="1">
      <c r="A223" s="85"/>
      <c r="B223" s="85"/>
      <c r="C223" s="128"/>
      <c r="D223" s="311" t="s">
        <v>6731</v>
      </c>
      <c r="E223" s="128"/>
      <c r="F223" s="356"/>
      <c r="G223" s="314"/>
      <c r="H223" s="356"/>
      <c r="I223" s="314"/>
      <c r="J223" s="356"/>
      <c r="K223" s="314"/>
      <c r="L223" s="356"/>
      <c r="M223" s="314"/>
      <c r="N223" s="315"/>
      <c r="O223" s="316"/>
      <c r="P223" s="315"/>
      <c r="Q223" s="316"/>
      <c r="R223" s="315">
        <v>1</v>
      </c>
      <c r="S223" s="316">
        <v>20</v>
      </c>
      <c r="T223" s="315"/>
      <c r="U223" s="316"/>
      <c r="V223" s="316"/>
      <c r="W223" s="316"/>
      <c r="X223" s="316"/>
      <c r="Y223" s="128"/>
      <c r="Z223" s="128"/>
      <c r="AA223" s="128"/>
      <c r="AB223" s="128"/>
      <c r="AC223" s="128"/>
      <c r="AD223" s="85"/>
    </row>
    <row r="224" spans="1:30" ht="19.5" customHeight="1">
      <c r="A224" s="85"/>
      <c r="B224" s="85"/>
      <c r="C224" s="128"/>
      <c r="D224" s="311" t="s">
        <v>8391</v>
      </c>
      <c r="E224" s="128"/>
      <c r="F224" s="210"/>
      <c r="G224" s="211"/>
      <c r="H224" s="210"/>
      <c r="I224" s="211"/>
      <c r="J224" s="210"/>
      <c r="K224" s="211"/>
      <c r="L224" s="210"/>
      <c r="M224" s="211"/>
      <c r="N224" s="210"/>
      <c r="O224" s="211"/>
      <c r="P224" s="210"/>
      <c r="Q224" s="211"/>
      <c r="R224" s="210"/>
      <c r="S224" s="211"/>
      <c r="T224" s="315">
        <v>1</v>
      </c>
      <c r="U224" s="316">
        <v>25</v>
      </c>
      <c r="V224" s="316"/>
      <c r="W224" s="316"/>
      <c r="X224" s="316"/>
      <c r="Y224" s="128"/>
      <c r="Z224" s="128"/>
      <c r="AA224" s="128"/>
      <c r="AB224" s="128"/>
      <c r="AC224" s="128"/>
      <c r="AD224" s="85"/>
    </row>
    <row r="225" spans="1:30" ht="20.100000000000001" customHeight="1">
      <c r="A225" s="85"/>
      <c r="B225" s="85"/>
      <c r="C225" s="128"/>
      <c r="D225" s="311" t="s">
        <v>8392</v>
      </c>
      <c r="E225" s="128"/>
      <c r="F225" s="356"/>
      <c r="G225" s="314"/>
      <c r="H225" s="356"/>
      <c r="I225" s="314"/>
      <c r="J225" s="356"/>
      <c r="K225" s="314"/>
      <c r="L225" s="356"/>
      <c r="M225" s="314"/>
      <c r="N225" s="315"/>
      <c r="O225" s="316"/>
      <c r="P225" s="315"/>
      <c r="Q225" s="316"/>
      <c r="R225" s="315"/>
      <c r="S225" s="316"/>
      <c r="T225" s="315"/>
      <c r="U225" s="316"/>
      <c r="V225" s="316"/>
      <c r="W225" s="316"/>
      <c r="X225" s="316"/>
      <c r="Y225" s="128"/>
      <c r="Z225" s="128"/>
      <c r="AA225" s="128"/>
      <c r="AB225" s="128"/>
      <c r="AC225" s="128"/>
      <c r="AD225" s="85"/>
    </row>
    <row r="226" spans="1:30" ht="20.100000000000001" customHeight="1">
      <c r="A226" s="85"/>
      <c r="B226" s="85"/>
      <c r="C226" s="128"/>
      <c r="D226" s="162" t="s">
        <v>8125</v>
      </c>
      <c r="E226" s="128"/>
      <c r="F226" s="356"/>
      <c r="G226" s="314"/>
      <c r="H226" s="356"/>
      <c r="I226" s="314"/>
      <c r="J226" s="356"/>
      <c r="K226" s="314"/>
      <c r="L226" s="356"/>
      <c r="M226" s="314"/>
      <c r="N226" s="315"/>
      <c r="O226" s="316"/>
      <c r="P226" s="315"/>
      <c r="Q226" s="316"/>
      <c r="R226" s="315"/>
      <c r="S226" s="316"/>
      <c r="T226" s="315"/>
      <c r="U226" s="316"/>
      <c r="V226" s="316"/>
      <c r="W226" s="316"/>
      <c r="X226" s="316"/>
      <c r="Y226" s="128"/>
      <c r="Z226" s="128"/>
      <c r="AA226" s="128"/>
      <c r="AB226" s="128"/>
      <c r="AC226" s="128"/>
      <c r="AD226" s="85"/>
    </row>
    <row r="227" spans="1:30" ht="20.100000000000001" customHeight="1">
      <c r="A227" s="85"/>
      <c r="B227" s="85"/>
      <c r="C227" s="128"/>
      <c r="D227" s="162" t="s">
        <v>8126</v>
      </c>
      <c r="E227" s="128"/>
      <c r="F227" s="356"/>
      <c r="G227" s="314"/>
      <c r="H227" s="356"/>
      <c r="I227" s="314"/>
      <c r="J227" s="356"/>
      <c r="K227" s="314"/>
      <c r="L227" s="356"/>
      <c r="M227" s="314"/>
      <c r="N227" s="315"/>
      <c r="O227" s="316"/>
      <c r="P227" s="315"/>
      <c r="Q227" s="316"/>
      <c r="R227" s="315"/>
      <c r="S227" s="316"/>
      <c r="T227" s="315"/>
      <c r="U227" s="316"/>
      <c r="V227" s="316"/>
      <c r="W227" s="316"/>
      <c r="X227" s="316"/>
      <c r="Y227" s="128"/>
      <c r="Z227" s="128"/>
      <c r="AA227" s="128"/>
      <c r="AB227" s="128"/>
      <c r="AC227" s="128"/>
      <c r="AD227" s="85"/>
    </row>
    <row r="228" spans="1:30" ht="20.100000000000001" customHeight="1">
      <c r="A228" s="476" t="s">
        <v>4406</v>
      </c>
      <c r="B228" s="476" t="s">
        <v>163</v>
      </c>
      <c r="C228" s="473" t="s">
        <v>64</v>
      </c>
      <c r="D228" s="374" t="s">
        <v>8390</v>
      </c>
      <c r="E228" s="485" t="s">
        <v>8119</v>
      </c>
      <c r="F228" s="443"/>
      <c r="G228" s="444"/>
      <c r="H228" s="443"/>
      <c r="I228" s="444"/>
      <c r="J228" s="443"/>
      <c r="K228" s="444"/>
      <c r="L228" s="443"/>
      <c r="M228" s="444"/>
      <c r="N228" s="471"/>
      <c r="O228" s="465"/>
      <c r="P228" s="471"/>
      <c r="Q228" s="465"/>
      <c r="R228" s="471"/>
      <c r="S228" s="465"/>
      <c r="T228" s="471"/>
      <c r="U228" s="465"/>
      <c r="V228" s="473"/>
      <c r="W228" s="473"/>
      <c r="X228" s="473" t="s">
        <v>8118</v>
      </c>
      <c r="Y228" s="473" t="s">
        <v>8118</v>
      </c>
      <c r="Z228" s="473" t="s">
        <v>8118</v>
      </c>
      <c r="AA228" s="473" t="s">
        <v>8118</v>
      </c>
      <c r="AB228" s="473" t="s">
        <v>8118</v>
      </c>
      <c r="AC228" s="473" t="s">
        <v>8118</v>
      </c>
      <c r="AD228" s="476"/>
    </row>
    <row r="229" spans="1:30" ht="20.100000000000001" customHeight="1">
      <c r="A229" s="85"/>
      <c r="B229" s="85"/>
      <c r="C229" s="128"/>
      <c r="D229" s="311" t="s">
        <v>6722</v>
      </c>
      <c r="E229" s="128"/>
      <c r="F229" s="356"/>
      <c r="G229" s="314"/>
      <c r="H229" s="356"/>
      <c r="I229" s="314"/>
      <c r="J229" s="356"/>
      <c r="K229" s="314"/>
      <c r="L229" s="356"/>
      <c r="M229" s="314"/>
      <c r="N229" s="315"/>
      <c r="O229" s="316"/>
      <c r="P229" s="315"/>
      <c r="Q229" s="316"/>
      <c r="R229" s="315"/>
      <c r="S229" s="316"/>
      <c r="T229" s="315"/>
      <c r="U229" s="316"/>
      <c r="V229" s="316"/>
      <c r="W229" s="316"/>
      <c r="X229" s="316"/>
      <c r="Y229" s="128"/>
      <c r="Z229" s="128"/>
      <c r="AA229" s="128"/>
      <c r="AB229" s="128"/>
      <c r="AC229" s="128"/>
      <c r="AD229" s="85"/>
    </row>
    <row r="230" spans="1:30" ht="20.100000000000001" customHeight="1">
      <c r="A230" s="85"/>
      <c r="B230" s="85"/>
      <c r="C230" s="128"/>
      <c r="D230" s="311" t="s">
        <v>6723</v>
      </c>
      <c r="E230" s="128"/>
      <c r="F230" s="356"/>
      <c r="G230" s="314"/>
      <c r="H230" s="356"/>
      <c r="I230" s="314"/>
      <c r="J230" s="356"/>
      <c r="K230" s="314"/>
      <c r="L230" s="356"/>
      <c r="M230" s="314"/>
      <c r="N230" s="315"/>
      <c r="O230" s="316"/>
      <c r="P230" s="315"/>
      <c r="Q230" s="316"/>
      <c r="R230" s="315"/>
      <c r="S230" s="316"/>
      <c r="T230" s="315">
        <v>1</v>
      </c>
      <c r="U230" s="316">
        <v>33.333333333333336</v>
      </c>
      <c r="V230" s="316"/>
      <c r="W230" s="316"/>
      <c r="X230" s="316"/>
      <c r="Y230" s="128"/>
      <c r="Z230" s="128"/>
      <c r="AA230" s="128"/>
      <c r="AB230" s="128"/>
      <c r="AC230" s="128"/>
      <c r="AD230" s="85"/>
    </row>
    <row r="231" spans="1:30" ht="20.100000000000001" customHeight="1">
      <c r="A231" s="85"/>
      <c r="B231" s="85"/>
      <c r="C231" s="128"/>
      <c r="D231" s="311" t="s">
        <v>6724</v>
      </c>
      <c r="E231" s="128"/>
      <c r="F231" s="356"/>
      <c r="G231" s="314"/>
      <c r="H231" s="356"/>
      <c r="I231" s="314"/>
      <c r="J231" s="356"/>
      <c r="K231" s="314"/>
      <c r="L231" s="356"/>
      <c r="M231" s="314"/>
      <c r="N231" s="315"/>
      <c r="O231" s="316"/>
      <c r="P231" s="315"/>
      <c r="Q231" s="316"/>
      <c r="R231" s="315"/>
      <c r="S231" s="316"/>
      <c r="T231" s="315"/>
      <c r="U231" s="316"/>
      <c r="V231" s="316"/>
      <c r="W231" s="316"/>
      <c r="X231" s="316"/>
      <c r="Y231" s="128"/>
      <c r="Z231" s="128"/>
      <c r="AA231" s="128"/>
      <c r="AB231" s="128"/>
      <c r="AC231" s="128"/>
      <c r="AD231" s="85"/>
    </row>
    <row r="232" spans="1:30" ht="20.100000000000001" customHeight="1">
      <c r="A232" s="85"/>
      <c r="B232" s="85"/>
      <c r="C232" s="128"/>
      <c r="D232" s="311" t="s">
        <v>6725</v>
      </c>
      <c r="E232" s="128"/>
      <c r="F232" s="356"/>
      <c r="G232" s="314"/>
      <c r="H232" s="356"/>
      <c r="I232" s="314"/>
      <c r="J232" s="356"/>
      <c r="K232" s="314"/>
      <c r="L232" s="356"/>
      <c r="M232" s="314"/>
      <c r="N232" s="315"/>
      <c r="O232" s="316"/>
      <c r="P232" s="315"/>
      <c r="Q232" s="316"/>
      <c r="R232" s="315"/>
      <c r="S232" s="316"/>
      <c r="T232" s="315"/>
      <c r="U232" s="316"/>
      <c r="V232" s="316"/>
      <c r="W232" s="316"/>
      <c r="X232" s="316"/>
      <c r="Y232" s="128"/>
      <c r="Z232" s="128"/>
      <c r="AA232" s="128"/>
      <c r="AB232" s="128"/>
      <c r="AC232" s="128"/>
      <c r="AD232" s="85"/>
    </row>
    <row r="233" spans="1:30" ht="20.100000000000001" customHeight="1">
      <c r="A233" s="85"/>
      <c r="B233" s="85"/>
      <c r="C233" s="128"/>
      <c r="D233" s="311" t="s">
        <v>6726</v>
      </c>
      <c r="E233" s="128"/>
      <c r="F233" s="356"/>
      <c r="G233" s="314"/>
      <c r="H233" s="356"/>
      <c r="I233" s="314"/>
      <c r="J233" s="356"/>
      <c r="K233" s="314"/>
      <c r="L233" s="356"/>
      <c r="M233" s="314"/>
      <c r="N233" s="315"/>
      <c r="O233" s="316"/>
      <c r="P233" s="315"/>
      <c r="Q233" s="316"/>
      <c r="R233" s="315"/>
      <c r="S233" s="316"/>
      <c r="T233" s="315"/>
      <c r="U233" s="316"/>
      <c r="V233" s="316"/>
      <c r="W233" s="316"/>
      <c r="X233" s="316"/>
      <c r="Y233" s="128"/>
      <c r="Z233" s="128"/>
      <c r="AA233" s="128"/>
      <c r="AB233" s="128"/>
      <c r="AC233" s="128"/>
      <c r="AD233" s="85"/>
    </row>
    <row r="234" spans="1:30" ht="20.100000000000001" customHeight="1">
      <c r="A234" s="85"/>
      <c r="B234" s="85"/>
      <c r="C234" s="128"/>
      <c r="D234" s="311" t="s">
        <v>6727</v>
      </c>
      <c r="E234" s="128"/>
      <c r="F234" s="356"/>
      <c r="G234" s="314"/>
      <c r="H234" s="356"/>
      <c r="I234" s="314"/>
      <c r="J234" s="356"/>
      <c r="K234" s="314"/>
      <c r="L234" s="356"/>
      <c r="M234" s="314"/>
      <c r="N234" s="315"/>
      <c r="O234" s="316"/>
      <c r="P234" s="315"/>
      <c r="Q234" s="316"/>
      <c r="R234" s="315"/>
      <c r="S234" s="316"/>
      <c r="T234" s="315"/>
      <c r="U234" s="316"/>
      <c r="V234" s="316"/>
      <c r="W234" s="316"/>
      <c r="X234" s="316"/>
      <c r="Y234" s="128"/>
      <c r="Z234" s="128"/>
      <c r="AA234" s="128"/>
      <c r="AB234" s="128"/>
      <c r="AC234" s="128"/>
      <c r="AD234" s="85"/>
    </row>
    <row r="235" spans="1:30" ht="20.100000000000001" customHeight="1">
      <c r="A235" s="85"/>
      <c r="B235" s="85"/>
      <c r="C235" s="128"/>
      <c r="D235" s="311" t="s">
        <v>6728</v>
      </c>
      <c r="E235" s="128"/>
      <c r="F235" s="356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315"/>
      <c r="U235" s="316"/>
      <c r="V235" s="316"/>
      <c r="W235" s="316"/>
      <c r="X235" s="316"/>
      <c r="Y235" s="128"/>
      <c r="Z235" s="128"/>
      <c r="AA235" s="128"/>
      <c r="AB235" s="128"/>
      <c r="AC235" s="128"/>
      <c r="AD235" s="85"/>
    </row>
    <row r="236" spans="1:30" ht="20.100000000000001" customHeight="1">
      <c r="A236" s="85"/>
      <c r="B236" s="85"/>
      <c r="C236" s="128"/>
      <c r="D236" s="311" t="s">
        <v>6729</v>
      </c>
      <c r="E236" s="128"/>
      <c r="F236" s="356"/>
      <c r="G236" s="314"/>
      <c r="H236" s="356"/>
      <c r="I236" s="314"/>
      <c r="J236" s="356">
        <v>2</v>
      </c>
      <c r="K236" s="314">
        <v>100</v>
      </c>
      <c r="L236" s="356">
        <v>1</v>
      </c>
      <c r="M236" s="314">
        <v>50</v>
      </c>
      <c r="N236" s="315"/>
      <c r="O236" s="316"/>
      <c r="P236" s="315"/>
      <c r="Q236" s="316"/>
      <c r="R236" s="315">
        <v>3</v>
      </c>
      <c r="S236" s="316">
        <v>100</v>
      </c>
      <c r="T236" s="315">
        <v>1</v>
      </c>
      <c r="U236" s="316">
        <v>33.333333333333336</v>
      </c>
      <c r="V236" s="316"/>
      <c r="W236" s="316"/>
      <c r="X236" s="316"/>
      <c r="Y236" s="128"/>
      <c r="Z236" s="128"/>
      <c r="AA236" s="128"/>
      <c r="AB236" s="128"/>
      <c r="AC236" s="128"/>
      <c r="AD236" s="85"/>
    </row>
    <row r="237" spans="1:30" ht="20.100000000000001" customHeight="1">
      <c r="A237" s="85"/>
      <c r="B237" s="85"/>
      <c r="C237" s="128"/>
      <c r="D237" s="311" t="s">
        <v>6730</v>
      </c>
      <c r="E237" s="128"/>
      <c r="F237" s="356"/>
      <c r="G237" s="314"/>
      <c r="H237" s="356"/>
      <c r="I237" s="314"/>
      <c r="J237" s="356"/>
      <c r="K237" s="314"/>
      <c r="L237" s="356">
        <v>1</v>
      </c>
      <c r="M237" s="314">
        <v>50</v>
      </c>
      <c r="N237" s="315"/>
      <c r="O237" s="316"/>
      <c r="P237" s="315"/>
      <c r="Q237" s="316"/>
      <c r="R237" s="315"/>
      <c r="S237" s="316"/>
      <c r="T237" s="315">
        <v>1</v>
      </c>
      <c r="U237" s="316">
        <v>33.333333333333336</v>
      </c>
      <c r="V237" s="316"/>
      <c r="W237" s="316"/>
      <c r="X237" s="316"/>
      <c r="Y237" s="128"/>
      <c r="Z237" s="128"/>
      <c r="AA237" s="128"/>
      <c r="AB237" s="128"/>
      <c r="AC237" s="128"/>
      <c r="AD237" s="85"/>
    </row>
    <row r="238" spans="1:30" ht="20.100000000000001" customHeight="1">
      <c r="A238" s="85"/>
      <c r="B238" s="85"/>
      <c r="C238" s="128"/>
      <c r="D238" s="311" t="s">
        <v>6731</v>
      </c>
      <c r="E238" s="128"/>
      <c r="F238" s="356"/>
      <c r="G238" s="314"/>
      <c r="H238" s="356"/>
      <c r="I238" s="314"/>
      <c r="J238" s="356"/>
      <c r="K238" s="314"/>
      <c r="L238" s="356"/>
      <c r="M238" s="314"/>
      <c r="N238" s="315"/>
      <c r="O238" s="316"/>
      <c r="P238" s="315"/>
      <c r="Q238" s="316"/>
      <c r="R238" s="315"/>
      <c r="S238" s="316"/>
      <c r="T238" s="315"/>
      <c r="U238" s="316"/>
      <c r="V238" s="316"/>
      <c r="W238" s="316"/>
      <c r="X238" s="316"/>
      <c r="Y238" s="128"/>
      <c r="Z238" s="128"/>
      <c r="AA238" s="128"/>
      <c r="AB238" s="128"/>
      <c r="AC238" s="128"/>
      <c r="AD238" s="85"/>
    </row>
    <row r="239" spans="1:30" ht="19.5" customHeight="1">
      <c r="A239" s="85"/>
      <c r="B239" s="85"/>
      <c r="C239" s="128"/>
      <c r="D239" s="311" t="s">
        <v>8391</v>
      </c>
      <c r="E239" s="128"/>
      <c r="F239" s="210"/>
      <c r="G239" s="211"/>
      <c r="H239" s="210"/>
      <c r="I239" s="211"/>
      <c r="J239" s="210"/>
      <c r="K239" s="211"/>
      <c r="L239" s="210"/>
      <c r="M239" s="211"/>
      <c r="N239" s="210"/>
      <c r="O239" s="211"/>
      <c r="P239" s="210"/>
      <c r="Q239" s="211"/>
      <c r="R239" s="210"/>
      <c r="S239" s="211"/>
      <c r="T239" s="212"/>
      <c r="U239" s="213"/>
      <c r="V239" s="213"/>
      <c r="W239" s="213"/>
      <c r="X239" s="213"/>
      <c r="Y239" s="128"/>
      <c r="Z239" s="128"/>
      <c r="AA239" s="128"/>
      <c r="AB239" s="128"/>
      <c r="AC239" s="128"/>
      <c r="AD239" s="85"/>
    </row>
    <row r="240" spans="1:30" ht="20.100000000000001" customHeight="1">
      <c r="A240" s="85"/>
      <c r="B240" s="85"/>
      <c r="C240" s="128"/>
      <c r="D240" s="311" t="s">
        <v>8392</v>
      </c>
      <c r="E240" s="128"/>
      <c r="F240" s="356"/>
      <c r="G240" s="314"/>
      <c r="H240" s="356"/>
      <c r="I240" s="314"/>
      <c r="J240" s="356"/>
      <c r="K240" s="314"/>
      <c r="L240" s="356"/>
      <c r="M240" s="314"/>
      <c r="N240" s="315"/>
      <c r="O240" s="316"/>
      <c r="P240" s="315"/>
      <c r="Q240" s="316"/>
      <c r="R240" s="315"/>
      <c r="S240" s="316"/>
      <c r="T240" s="315"/>
      <c r="U240" s="316"/>
      <c r="V240" s="316"/>
      <c r="W240" s="316"/>
      <c r="X240" s="316"/>
      <c r="Y240" s="128"/>
      <c r="Z240" s="128"/>
      <c r="AA240" s="128"/>
      <c r="AB240" s="128"/>
      <c r="AC240" s="128"/>
      <c r="AD240" s="85"/>
    </row>
    <row r="241" spans="1:30" ht="20.100000000000001" customHeight="1">
      <c r="A241" s="85"/>
      <c r="B241" s="85"/>
      <c r="C241" s="128"/>
      <c r="D241" s="162" t="s">
        <v>8125</v>
      </c>
      <c r="E241" s="128"/>
      <c r="F241" s="356"/>
      <c r="G241" s="314"/>
      <c r="H241" s="356"/>
      <c r="I241" s="314"/>
      <c r="J241" s="356"/>
      <c r="K241" s="314"/>
      <c r="L241" s="356"/>
      <c r="M241" s="314"/>
      <c r="N241" s="315"/>
      <c r="O241" s="316"/>
      <c r="P241" s="315"/>
      <c r="Q241" s="316"/>
      <c r="R241" s="315"/>
      <c r="S241" s="316"/>
      <c r="T241" s="315"/>
      <c r="U241" s="316"/>
      <c r="V241" s="316"/>
      <c r="W241" s="316"/>
      <c r="X241" s="316"/>
      <c r="Y241" s="128"/>
      <c r="Z241" s="128"/>
      <c r="AA241" s="128"/>
      <c r="AB241" s="128"/>
      <c r="AC241" s="128"/>
      <c r="AD241" s="85"/>
    </row>
    <row r="242" spans="1:30" ht="20.100000000000001" customHeight="1">
      <c r="A242" s="85"/>
      <c r="B242" s="85"/>
      <c r="C242" s="128"/>
      <c r="D242" s="162" t="s">
        <v>8126</v>
      </c>
      <c r="E242" s="128"/>
      <c r="F242" s="356"/>
      <c r="G242" s="314"/>
      <c r="H242" s="356"/>
      <c r="I242" s="314"/>
      <c r="J242" s="356"/>
      <c r="K242" s="314"/>
      <c r="L242" s="356"/>
      <c r="M242" s="314"/>
      <c r="N242" s="315"/>
      <c r="O242" s="316"/>
      <c r="P242" s="315"/>
      <c r="Q242" s="316"/>
      <c r="R242" s="315"/>
      <c r="S242" s="316"/>
      <c r="T242" s="315"/>
      <c r="U242" s="316"/>
      <c r="V242" s="316"/>
      <c r="W242" s="316"/>
      <c r="X242" s="316"/>
      <c r="Y242" s="128"/>
      <c r="Z242" s="128"/>
      <c r="AA242" s="128"/>
      <c r="AB242" s="128"/>
      <c r="AC242" s="128"/>
      <c r="AD242" s="85"/>
    </row>
    <row r="243" spans="1:30" ht="20.100000000000001" customHeight="1">
      <c r="A243" s="476" t="s">
        <v>4407</v>
      </c>
      <c r="B243" s="476" t="s">
        <v>164</v>
      </c>
      <c r="C243" s="473" t="s">
        <v>64</v>
      </c>
      <c r="D243" s="374" t="s">
        <v>8390</v>
      </c>
      <c r="E243" s="485" t="s">
        <v>8119</v>
      </c>
      <c r="F243" s="443"/>
      <c r="G243" s="444"/>
      <c r="H243" s="443"/>
      <c r="I243" s="444"/>
      <c r="J243" s="443"/>
      <c r="K243" s="444"/>
      <c r="L243" s="443"/>
      <c r="M243" s="444"/>
      <c r="N243" s="471"/>
      <c r="O243" s="465"/>
      <c r="P243" s="471"/>
      <c r="Q243" s="465"/>
      <c r="R243" s="471"/>
      <c r="S243" s="465"/>
      <c r="T243" s="471">
        <v>1</v>
      </c>
      <c r="U243" s="465">
        <v>50</v>
      </c>
      <c r="V243" s="473"/>
      <c r="W243" s="473"/>
      <c r="X243" s="473" t="s">
        <v>8118</v>
      </c>
      <c r="Y243" s="473" t="s">
        <v>8118</v>
      </c>
      <c r="Z243" s="473" t="s">
        <v>8118</v>
      </c>
      <c r="AA243" s="473" t="s">
        <v>8118</v>
      </c>
      <c r="AB243" s="473" t="s">
        <v>8118</v>
      </c>
      <c r="AC243" s="473" t="s">
        <v>8118</v>
      </c>
      <c r="AD243" s="476"/>
    </row>
    <row r="244" spans="1:30" ht="20.100000000000001" customHeight="1">
      <c r="A244" s="85"/>
      <c r="B244" s="85"/>
      <c r="C244" s="128"/>
      <c r="D244" s="311" t="s">
        <v>6722</v>
      </c>
      <c r="E244" s="128"/>
      <c r="F244" s="356"/>
      <c r="G244" s="314"/>
      <c r="H244" s="356"/>
      <c r="I244" s="314"/>
      <c r="J244" s="356"/>
      <c r="K244" s="314"/>
      <c r="L244" s="356"/>
      <c r="M244" s="314"/>
      <c r="N244" s="315"/>
      <c r="O244" s="316"/>
      <c r="P244" s="315"/>
      <c r="Q244" s="316"/>
      <c r="R244" s="315"/>
      <c r="S244" s="316"/>
      <c r="T244" s="315"/>
      <c r="U244" s="316"/>
      <c r="V244" s="316"/>
      <c r="W244" s="316"/>
      <c r="X244" s="316"/>
      <c r="Y244" s="128"/>
      <c r="Z244" s="128"/>
      <c r="AA244" s="128"/>
      <c r="AB244" s="128"/>
      <c r="AC244" s="128"/>
      <c r="AD244" s="85"/>
    </row>
    <row r="245" spans="1:30" ht="20.100000000000001" customHeight="1">
      <c r="A245" s="85"/>
      <c r="B245" s="85"/>
      <c r="C245" s="128"/>
      <c r="D245" s="311" t="s">
        <v>6723</v>
      </c>
      <c r="E245" s="128"/>
      <c r="F245" s="356"/>
      <c r="G245" s="314"/>
      <c r="H245" s="356"/>
      <c r="I245" s="314"/>
      <c r="J245" s="356"/>
      <c r="K245" s="314"/>
      <c r="L245" s="356"/>
      <c r="M245" s="314"/>
      <c r="N245" s="315"/>
      <c r="O245" s="316"/>
      <c r="P245" s="315"/>
      <c r="Q245" s="316"/>
      <c r="R245" s="315"/>
      <c r="S245" s="316"/>
      <c r="T245" s="315"/>
      <c r="U245" s="316"/>
      <c r="V245" s="316"/>
      <c r="W245" s="316"/>
      <c r="X245" s="316"/>
      <c r="Y245" s="128"/>
      <c r="Z245" s="128"/>
      <c r="AA245" s="128"/>
      <c r="AB245" s="128"/>
      <c r="AC245" s="128"/>
      <c r="AD245" s="85"/>
    </row>
    <row r="246" spans="1:30" ht="20.100000000000001" customHeight="1">
      <c r="A246" s="85"/>
      <c r="B246" s="85"/>
      <c r="C246" s="128"/>
      <c r="D246" s="311" t="s">
        <v>6724</v>
      </c>
      <c r="E246" s="128"/>
      <c r="F246" s="356"/>
      <c r="G246" s="314"/>
      <c r="H246" s="356"/>
      <c r="I246" s="314"/>
      <c r="J246" s="356"/>
      <c r="K246" s="314"/>
      <c r="L246" s="356"/>
      <c r="M246" s="314"/>
      <c r="N246" s="315"/>
      <c r="O246" s="316"/>
      <c r="P246" s="315"/>
      <c r="Q246" s="316"/>
      <c r="R246" s="315"/>
      <c r="S246" s="316"/>
      <c r="T246" s="315">
        <v>1</v>
      </c>
      <c r="U246" s="316">
        <v>50</v>
      </c>
      <c r="V246" s="316"/>
      <c r="W246" s="316"/>
      <c r="X246" s="316"/>
      <c r="Y246" s="128"/>
      <c r="Z246" s="128"/>
      <c r="AA246" s="128"/>
      <c r="AB246" s="128"/>
      <c r="AC246" s="128"/>
      <c r="AD246" s="85"/>
    </row>
    <row r="247" spans="1:30" ht="20.100000000000001" customHeight="1">
      <c r="A247" s="85"/>
      <c r="B247" s="85"/>
      <c r="C247" s="128"/>
      <c r="D247" s="311" t="s">
        <v>6725</v>
      </c>
      <c r="E247" s="128"/>
      <c r="F247" s="356"/>
      <c r="G247" s="314"/>
      <c r="H247" s="356"/>
      <c r="I247" s="314"/>
      <c r="J247" s="356"/>
      <c r="K247" s="314"/>
      <c r="L247" s="356"/>
      <c r="M247" s="314"/>
      <c r="N247" s="315"/>
      <c r="O247" s="316"/>
      <c r="P247" s="315"/>
      <c r="Q247" s="316"/>
      <c r="R247" s="315"/>
      <c r="S247" s="316"/>
      <c r="T247" s="315"/>
      <c r="U247" s="316"/>
      <c r="V247" s="316"/>
      <c r="W247" s="316"/>
      <c r="X247" s="316"/>
      <c r="Y247" s="128"/>
      <c r="Z247" s="128"/>
      <c r="AA247" s="128"/>
      <c r="AB247" s="128"/>
      <c r="AC247" s="128"/>
      <c r="AD247" s="85"/>
    </row>
    <row r="248" spans="1:30" ht="20.100000000000001" customHeight="1">
      <c r="A248" s="85"/>
      <c r="B248" s="85"/>
      <c r="C248" s="128"/>
      <c r="D248" s="311" t="s">
        <v>6726</v>
      </c>
      <c r="E248" s="128"/>
      <c r="F248" s="356"/>
      <c r="G248" s="314"/>
      <c r="H248" s="356"/>
      <c r="I248" s="314"/>
      <c r="J248" s="356"/>
      <c r="K248" s="314"/>
      <c r="L248" s="356"/>
      <c r="M248" s="314"/>
      <c r="N248" s="315"/>
      <c r="O248" s="316"/>
      <c r="P248" s="315"/>
      <c r="Q248" s="316"/>
      <c r="R248" s="315"/>
      <c r="S248" s="316"/>
      <c r="T248" s="315"/>
      <c r="U248" s="316"/>
      <c r="V248" s="316"/>
      <c r="W248" s="316"/>
      <c r="X248" s="316"/>
      <c r="Y248" s="128"/>
      <c r="Z248" s="128"/>
      <c r="AA248" s="128"/>
      <c r="AB248" s="128"/>
      <c r="AC248" s="128"/>
      <c r="AD248" s="85"/>
    </row>
    <row r="249" spans="1:30" ht="20.100000000000001" customHeight="1">
      <c r="A249" s="85"/>
      <c r="B249" s="85"/>
      <c r="C249" s="128"/>
      <c r="D249" s="311" t="s">
        <v>6727</v>
      </c>
      <c r="E249" s="128"/>
      <c r="F249" s="356"/>
      <c r="G249" s="314"/>
      <c r="H249" s="356"/>
      <c r="I249" s="314"/>
      <c r="J249" s="356"/>
      <c r="K249" s="314"/>
      <c r="L249" s="356"/>
      <c r="M249" s="314"/>
      <c r="N249" s="315"/>
      <c r="O249" s="316"/>
      <c r="P249" s="315"/>
      <c r="Q249" s="316"/>
      <c r="R249" s="315"/>
      <c r="S249" s="316"/>
      <c r="T249" s="315"/>
      <c r="U249" s="316"/>
      <c r="V249" s="316"/>
      <c r="W249" s="316"/>
      <c r="X249" s="316"/>
      <c r="Y249" s="128"/>
      <c r="Z249" s="128"/>
      <c r="AA249" s="128"/>
      <c r="AB249" s="128"/>
      <c r="AC249" s="128"/>
      <c r="AD249" s="85"/>
    </row>
    <row r="250" spans="1:30" ht="20.100000000000001" customHeight="1">
      <c r="A250" s="85"/>
      <c r="B250" s="85"/>
      <c r="C250" s="128"/>
      <c r="D250" s="311" t="s">
        <v>6728</v>
      </c>
      <c r="E250" s="128"/>
      <c r="F250" s="356"/>
      <c r="G250" s="314"/>
      <c r="H250" s="356"/>
      <c r="I250" s="314"/>
      <c r="J250" s="356"/>
      <c r="K250" s="314"/>
      <c r="L250" s="356"/>
      <c r="M250" s="314"/>
      <c r="N250" s="315"/>
      <c r="O250" s="316"/>
      <c r="P250" s="315"/>
      <c r="Q250" s="316"/>
      <c r="R250" s="315"/>
      <c r="S250" s="316"/>
      <c r="T250" s="315"/>
      <c r="U250" s="316"/>
      <c r="V250" s="316"/>
      <c r="W250" s="316"/>
      <c r="X250" s="316"/>
      <c r="Y250" s="128"/>
      <c r="Z250" s="128"/>
      <c r="AA250" s="128"/>
      <c r="AB250" s="128"/>
      <c r="AC250" s="128"/>
      <c r="AD250" s="85"/>
    </row>
    <row r="251" spans="1:30" ht="20.100000000000001" customHeight="1">
      <c r="A251" s="85"/>
      <c r="B251" s="85"/>
      <c r="C251" s="128"/>
      <c r="D251" s="311" t="s">
        <v>6729</v>
      </c>
      <c r="E251" s="128"/>
      <c r="F251" s="356"/>
      <c r="G251" s="314"/>
      <c r="H251" s="356"/>
      <c r="I251" s="314"/>
      <c r="J251" s="356"/>
      <c r="K251" s="314"/>
      <c r="L251" s="356"/>
      <c r="M251" s="314"/>
      <c r="N251" s="315"/>
      <c r="O251" s="316"/>
      <c r="P251" s="315"/>
      <c r="Q251" s="316"/>
      <c r="R251" s="315"/>
      <c r="S251" s="316"/>
      <c r="T251" s="315"/>
      <c r="U251" s="316"/>
      <c r="V251" s="316"/>
      <c r="W251" s="316"/>
      <c r="X251" s="316"/>
      <c r="Y251" s="128"/>
      <c r="Z251" s="128"/>
      <c r="AA251" s="128"/>
      <c r="AB251" s="128"/>
      <c r="AC251" s="128"/>
      <c r="AD251" s="85"/>
    </row>
    <row r="252" spans="1:30" ht="20.100000000000001" customHeight="1">
      <c r="A252" s="85"/>
      <c r="B252" s="85"/>
      <c r="C252" s="128"/>
      <c r="D252" s="311" t="s">
        <v>6730</v>
      </c>
      <c r="E252" s="128"/>
      <c r="F252" s="356"/>
      <c r="G252" s="314"/>
      <c r="H252" s="356"/>
      <c r="I252" s="314"/>
      <c r="J252" s="356">
        <v>2</v>
      </c>
      <c r="K252" s="314">
        <v>100</v>
      </c>
      <c r="L252" s="356">
        <v>1</v>
      </c>
      <c r="M252" s="314">
        <v>50</v>
      </c>
      <c r="N252" s="315"/>
      <c r="O252" s="316"/>
      <c r="P252" s="315"/>
      <c r="Q252" s="316"/>
      <c r="R252" s="315">
        <v>3</v>
      </c>
      <c r="S252" s="316">
        <v>100</v>
      </c>
      <c r="T252" s="315"/>
      <c r="U252" s="316"/>
      <c r="V252" s="316"/>
      <c r="W252" s="316"/>
      <c r="X252" s="316"/>
      <c r="Y252" s="128"/>
      <c r="Z252" s="128"/>
      <c r="AA252" s="128"/>
      <c r="AB252" s="128"/>
      <c r="AC252" s="128"/>
      <c r="AD252" s="85"/>
    </row>
    <row r="253" spans="1:30" ht="20.100000000000001" customHeight="1">
      <c r="A253" s="85"/>
      <c r="B253" s="85"/>
      <c r="C253" s="128"/>
      <c r="D253" s="311" t="s">
        <v>6731</v>
      </c>
      <c r="E253" s="356"/>
      <c r="F253" s="356"/>
      <c r="G253" s="314"/>
      <c r="H253" s="356"/>
      <c r="I253" s="314"/>
      <c r="J253" s="356"/>
      <c r="K253" s="314"/>
      <c r="L253" s="356">
        <v>1</v>
      </c>
      <c r="M253" s="314">
        <v>50</v>
      </c>
      <c r="N253" s="315"/>
      <c r="O253" s="316"/>
      <c r="P253" s="315"/>
      <c r="Q253" s="316"/>
      <c r="R253" s="315"/>
      <c r="S253" s="316"/>
      <c r="T253" s="315"/>
      <c r="U253" s="316"/>
      <c r="V253" s="316"/>
      <c r="W253" s="316"/>
      <c r="X253" s="316"/>
      <c r="Y253" s="128"/>
      <c r="Z253" s="128"/>
      <c r="AA253" s="128"/>
      <c r="AB253" s="128"/>
      <c r="AC253" s="128"/>
      <c r="AD253" s="85"/>
    </row>
    <row r="254" spans="1:30" ht="19.5" customHeight="1">
      <c r="A254" s="85"/>
      <c r="B254" s="85"/>
      <c r="C254" s="128"/>
      <c r="D254" s="311" t="s">
        <v>8391</v>
      </c>
      <c r="E254" s="210"/>
      <c r="F254" s="210"/>
      <c r="G254" s="211"/>
      <c r="H254" s="210"/>
      <c r="I254" s="211"/>
      <c r="J254" s="210"/>
      <c r="K254" s="211"/>
      <c r="L254" s="210"/>
      <c r="M254" s="211"/>
      <c r="N254" s="210"/>
      <c r="O254" s="211"/>
      <c r="P254" s="210"/>
      <c r="Q254" s="211"/>
      <c r="R254" s="210"/>
      <c r="S254" s="211"/>
      <c r="T254" s="212"/>
      <c r="U254" s="213"/>
      <c r="V254" s="213"/>
      <c r="W254" s="213"/>
      <c r="X254" s="213"/>
      <c r="Y254" s="128"/>
      <c r="Z254" s="128"/>
      <c r="AA254" s="128"/>
      <c r="AB254" s="128"/>
      <c r="AC254" s="128"/>
      <c r="AD254" s="85"/>
    </row>
    <row r="255" spans="1:30" ht="20.100000000000001" customHeight="1">
      <c r="A255" s="85"/>
      <c r="B255" s="85"/>
      <c r="C255" s="128"/>
      <c r="D255" s="311" t="s">
        <v>8392</v>
      </c>
      <c r="E255" s="356"/>
      <c r="F255" s="356"/>
      <c r="G255" s="314"/>
      <c r="H255" s="356"/>
      <c r="I255" s="314"/>
      <c r="J255" s="356"/>
      <c r="K255" s="314"/>
      <c r="L255" s="356"/>
      <c r="M255" s="314"/>
      <c r="N255" s="315"/>
      <c r="O255" s="316"/>
      <c r="P255" s="315"/>
      <c r="Q255" s="316"/>
      <c r="R255" s="315"/>
      <c r="S255" s="316"/>
      <c r="T255" s="315"/>
      <c r="U255" s="316"/>
      <c r="V255" s="316"/>
      <c r="W255" s="316"/>
      <c r="X255" s="316"/>
      <c r="Y255" s="128"/>
      <c r="Z255" s="128"/>
      <c r="AA255" s="128"/>
      <c r="AB255" s="128"/>
      <c r="AC255" s="128"/>
      <c r="AD255" s="85"/>
    </row>
    <row r="256" spans="1:30" ht="20.100000000000001" customHeight="1">
      <c r="A256" s="85"/>
      <c r="B256" s="85"/>
      <c r="C256" s="128"/>
      <c r="D256" s="162" t="s">
        <v>8125</v>
      </c>
      <c r="E256" s="356"/>
      <c r="F256" s="356"/>
      <c r="G256" s="314"/>
      <c r="H256" s="356"/>
      <c r="I256" s="314"/>
      <c r="J256" s="356"/>
      <c r="K256" s="314"/>
      <c r="L256" s="356"/>
      <c r="M256" s="314"/>
      <c r="N256" s="315"/>
      <c r="O256" s="316"/>
      <c r="P256" s="315"/>
      <c r="Q256" s="316"/>
      <c r="R256" s="315"/>
      <c r="S256" s="316"/>
      <c r="T256" s="315"/>
      <c r="U256" s="316"/>
      <c r="V256" s="316"/>
      <c r="W256" s="316"/>
      <c r="X256" s="316"/>
      <c r="Y256" s="128"/>
      <c r="Z256" s="128"/>
      <c r="AA256" s="128"/>
      <c r="AB256" s="128"/>
      <c r="AC256" s="128"/>
      <c r="AD256" s="85"/>
    </row>
    <row r="257" spans="1:30" ht="20.100000000000001" customHeight="1">
      <c r="A257" s="85"/>
      <c r="B257" s="85"/>
      <c r="C257" s="128"/>
      <c r="D257" s="162" t="s">
        <v>8126</v>
      </c>
      <c r="E257" s="356"/>
      <c r="F257" s="356"/>
      <c r="G257" s="314"/>
      <c r="H257" s="356"/>
      <c r="I257" s="314"/>
      <c r="J257" s="356"/>
      <c r="K257" s="314"/>
      <c r="L257" s="356"/>
      <c r="M257" s="314"/>
      <c r="N257" s="315"/>
      <c r="O257" s="316"/>
      <c r="P257" s="315"/>
      <c r="Q257" s="316"/>
      <c r="R257" s="315"/>
      <c r="S257" s="316"/>
      <c r="T257" s="315"/>
      <c r="U257" s="316"/>
      <c r="V257" s="316"/>
      <c r="W257" s="316"/>
      <c r="X257" s="316"/>
      <c r="Y257" s="128"/>
      <c r="Z257" s="128"/>
      <c r="AA257" s="128"/>
      <c r="AB257" s="128"/>
      <c r="AC257" s="128"/>
      <c r="AD257" s="85"/>
    </row>
    <row r="258" spans="1:30" ht="20.100000000000001" customHeight="1">
      <c r="A258" s="476" t="s">
        <v>4408</v>
      </c>
      <c r="B258" s="476" t="s">
        <v>165</v>
      </c>
      <c r="C258" s="473" t="s">
        <v>64</v>
      </c>
      <c r="D258" s="374" t="s">
        <v>8390</v>
      </c>
      <c r="E258" s="443" t="s">
        <v>8119</v>
      </c>
      <c r="F258" s="443"/>
      <c r="G258" s="444"/>
      <c r="H258" s="443"/>
      <c r="I258" s="444"/>
      <c r="J258" s="443"/>
      <c r="K258" s="444"/>
      <c r="L258" s="443"/>
      <c r="M258" s="444"/>
      <c r="N258" s="471"/>
      <c r="O258" s="465"/>
      <c r="P258" s="471"/>
      <c r="Q258" s="465"/>
      <c r="R258" s="471"/>
      <c r="S258" s="465"/>
      <c r="T258" s="471"/>
      <c r="U258" s="465"/>
      <c r="V258" s="473"/>
      <c r="W258" s="473"/>
      <c r="X258" s="473" t="s">
        <v>8118</v>
      </c>
      <c r="Y258" s="473" t="s">
        <v>8118</v>
      </c>
      <c r="Z258" s="473" t="s">
        <v>8118</v>
      </c>
      <c r="AA258" s="473" t="s">
        <v>8118</v>
      </c>
      <c r="AB258" s="473" t="s">
        <v>8118</v>
      </c>
      <c r="AC258" s="473" t="s">
        <v>8118</v>
      </c>
      <c r="AD258" s="476"/>
    </row>
    <row r="259" spans="1:30" ht="20.100000000000001" customHeight="1">
      <c r="A259" s="85"/>
      <c r="B259" s="85"/>
      <c r="C259" s="128"/>
      <c r="D259" s="311" t="s">
        <v>6722</v>
      </c>
      <c r="E259" s="356"/>
      <c r="F259" s="356"/>
      <c r="G259" s="314"/>
      <c r="H259" s="356"/>
      <c r="I259" s="314"/>
      <c r="J259" s="356"/>
      <c r="K259" s="314"/>
      <c r="L259" s="356"/>
      <c r="M259" s="314"/>
      <c r="N259" s="315"/>
      <c r="O259" s="316"/>
      <c r="P259" s="315"/>
      <c r="Q259" s="316"/>
      <c r="R259" s="315"/>
      <c r="S259" s="316"/>
      <c r="T259" s="315"/>
      <c r="U259" s="316"/>
      <c r="V259" s="316"/>
      <c r="W259" s="316"/>
      <c r="X259" s="316"/>
      <c r="Y259" s="128"/>
      <c r="Z259" s="128"/>
      <c r="AA259" s="128"/>
      <c r="AB259" s="128"/>
      <c r="AC259" s="128"/>
      <c r="AD259" s="85"/>
    </row>
    <row r="260" spans="1:30" ht="20.100000000000001" customHeight="1">
      <c r="A260" s="85"/>
      <c r="B260" s="85"/>
      <c r="C260" s="128"/>
      <c r="D260" s="311" t="s">
        <v>6723</v>
      </c>
      <c r="E260" s="356"/>
      <c r="F260" s="356"/>
      <c r="G260" s="314"/>
      <c r="H260" s="356"/>
      <c r="I260" s="314"/>
      <c r="J260" s="356"/>
      <c r="K260" s="314"/>
      <c r="L260" s="356"/>
      <c r="M260" s="314"/>
      <c r="N260" s="315"/>
      <c r="O260" s="316"/>
      <c r="P260" s="315"/>
      <c r="Q260" s="316"/>
      <c r="R260" s="315"/>
      <c r="S260" s="316"/>
      <c r="T260" s="315"/>
      <c r="U260" s="316"/>
      <c r="V260" s="316"/>
      <c r="W260" s="316"/>
      <c r="X260" s="316"/>
      <c r="Y260" s="128"/>
      <c r="Z260" s="128"/>
      <c r="AA260" s="128"/>
      <c r="AB260" s="128"/>
      <c r="AC260" s="128"/>
      <c r="AD260" s="85"/>
    </row>
    <row r="261" spans="1:30" ht="20.100000000000001" customHeight="1">
      <c r="A261" s="85"/>
      <c r="B261" s="85"/>
      <c r="C261" s="128"/>
      <c r="D261" s="311" t="s">
        <v>6724</v>
      </c>
      <c r="E261" s="356"/>
      <c r="F261" s="356"/>
      <c r="G261" s="314"/>
      <c r="H261" s="356"/>
      <c r="I261" s="314"/>
      <c r="J261" s="356"/>
      <c r="K261" s="314"/>
      <c r="L261" s="356"/>
      <c r="M261" s="314"/>
      <c r="N261" s="315"/>
      <c r="O261" s="316"/>
      <c r="P261" s="315"/>
      <c r="Q261" s="316"/>
      <c r="R261" s="315"/>
      <c r="S261" s="316"/>
      <c r="T261" s="315"/>
      <c r="U261" s="316"/>
      <c r="V261" s="316"/>
      <c r="W261" s="316"/>
      <c r="X261" s="316"/>
      <c r="Y261" s="128"/>
      <c r="Z261" s="128"/>
      <c r="AA261" s="128"/>
      <c r="AB261" s="128"/>
      <c r="AC261" s="128"/>
      <c r="AD261" s="85"/>
    </row>
    <row r="262" spans="1:30" ht="20.100000000000001" customHeight="1">
      <c r="A262" s="85"/>
      <c r="B262" s="85"/>
      <c r="C262" s="128"/>
      <c r="D262" s="311" t="s">
        <v>6725</v>
      </c>
      <c r="E262" s="356"/>
      <c r="F262" s="356"/>
      <c r="G262" s="314"/>
      <c r="H262" s="356"/>
      <c r="I262" s="314"/>
      <c r="J262" s="356"/>
      <c r="K262" s="314"/>
      <c r="L262" s="356"/>
      <c r="M262" s="314"/>
      <c r="N262" s="315"/>
      <c r="O262" s="316"/>
      <c r="P262" s="315"/>
      <c r="Q262" s="316"/>
      <c r="R262" s="315"/>
      <c r="S262" s="316"/>
      <c r="T262" s="315"/>
      <c r="U262" s="316"/>
      <c r="V262" s="316"/>
      <c r="W262" s="316"/>
      <c r="X262" s="316"/>
      <c r="Y262" s="128"/>
      <c r="Z262" s="128"/>
      <c r="AA262" s="128"/>
      <c r="AB262" s="128"/>
      <c r="AC262" s="128"/>
      <c r="AD262" s="85"/>
    </row>
    <row r="263" spans="1:30" ht="20.100000000000001" customHeight="1">
      <c r="A263" s="85"/>
      <c r="B263" s="85"/>
      <c r="C263" s="128"/>
      <c r="D263" s="311" t="s">
        <v>6726</v>
      </c>
      <c r="E263" s="356"/>
      <c r="F263" s="356"/>
      <c r="G263" s="314"/>
      <c r="H263" s="356"/>
      <c r="I263" s="314"/>
      <c r="J263" s="356"/>
      <c r="K263" s="314"/>
      <c r="L263" s="356"/>
      <c r="M263" s="314"/>
      <c r="N263" s="315"/>
      <c r="O263" s="316"/>
      <c r="P263" s="315"/>
      <c r="Q263" s="316"/>
      <c r="R263" s="315"/>
      <c r="S263" s="316"/>
      <c r="T263" s="315"/>
      <c r="U263" s="316"/>
      <c r="V263" s="316"/>
      <c r="W263" s="316"/>
      <c r="X263" s="316"/>
      <c r="Y263" s="128"/>
      <c r="Z263" s="128"/>
      <c r="AA263" s="128"/>
      <c r="AB263" s="128"/>
      <c r="AC263" s="128"/>
      <c r="AD263" s="85"/>
    </row>
    <row r="264" spans="1:30" ht="20.100000000000001" customHeight="1">
      <c r="A264" s="85"/>
      <c r="B264" s="85"/>
      <c r="C264" s="128"/>
      <c r="D264" s="311" t="s">
        <v>6727</v>
      </c>
      <c r="E264" s="356"/>
      <c r="F264" s="356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315"/>
      <c r="U264" s="316"/>
      <c r="V264" s="316"/>
      <c r="W264" s="316"/>
      <c r="X264" s="316"/>
      <c r="Y264" s="128"/>
      <c r="Z264" s="128"/>
      <c r="AA264" s="128"/>
      <c r="AB264" s="128"/>
      <c r="AC264" s="128"/>
      <c r="AD264" s="85"/>
    </row>
    <row r="265" spans="1:30" ht="20.100000000000001" customHeight="1">
      <c r="A265" s="85"/>
      <c r="B265" s="85"/>
      <c r="C265" s="128"/>
      <c r="D265" s="311" t="s">
        <v>6728</v>
      </c>
      <c r="E265" s="356"/>
      <c r="F265" s="356"/>
      <c r="G265" s="314"/>
      <c r="H265" s="356"/>
      <c r="I265" s="314"/>
      <c r="J265" s="356"/>
      <c r="K265" s="314"/>
      <c r="L265" s="356"/>
      <c r="M265" s="314"/>
      <c r="N265" s="315"/>
      <c r="O265" s="316"/>
      <c r="P265" s="315"/>
      <c r="Q265" s="316"/>
      <c r="R265" s="315"/>
      <c r="S265" s="316"/>
      <c r="T265" s="315"/>
      <c r="U265" s="316"/>
      <c r="V265" s="316"/>
      <c r="W265" s="316"/>
      <c r="X265" s="316"/>
      <c r="Y265" s="128"/>
      <c r="Z265" s="128"/>
      <c r="AA265" s="128"/>
      <c r="AB265" s="128"/>
      <c r="AC265" s="128"/>
      <c r="AD265" s="85"/>
    </row>
    <row r="266" spans="1:30" ht="20.100000000000001" customHeight="1">
      <c r="A266" s="85"/>
      <c r="B266" s="85"/>
      <c r="C266" s="128"/>
      <c r="D266" s="311" t="s">
        <v>6729</v>
      </c>
      <c r="E266" s="356"/>
      <c r="F266" s="356"/>
      <c r="G266" s="314"/>
      <c r="H266" s="356"/>
      <c r="I266" s="314"/>
      <c r="J266" s="356"/>
      <c r="K266" s="314"/>
      <c r="L266" s="356"/>
      <c r="M266" s="314"/>
      <c r="N266" s="315"/>
      <c r="O266" s="316"/>
      <c r="P266" s="315"/>
      <c r="Q266" s="316"/>
      <c r="R266" s="315"/>
      <c r="S266" s="316"/>
      <c r="T266" s="315"/>
      <c r="U266" s="316"/>
      <c r="V266" s="316"/>
      <c r="W266" s="316"/>
      <c r="X266" s="316"/>
      <c r="Y266" s="128"/>
      <c r="Z266" s="128"/>
      <c r="AA266" s="128"/>
      <c r="AB266" s="128"/>
      <c r="AC266" s="128"/>
      <c r="AD266" s="85"/>
    </row>
    <row r="267" spans="1:30" ht="20.100000000000001" customHeight="1">
      <c r="A267" s="85"/>
      <c r="B267" s="85"/>
      <c r="C267" s="128"/>
      <c r="D267" s="311" t="s">
        <v>6730</v>
      </c>
      <c r="E267" s="356"/>
      <c r="F267" s="356"/>
      <c r="G267" s="314"/>
      <c r="H267" s="356"/>
      <c r="I267" s="314"/>
      <c r="J267" s="356"/>
      <c r="K267" s="314"/>
      <c r="L267" s="356"/>
      <c r="M267" s="314"/>
      <c r="N267" s="315"/>
      <c r="O267" s="316"/>
      <c r="P267" s="315"/>
      <c r="Q267" s="316"/>
      <c r="R267" s="315"/>
      <c r="S267" s="316"/>
      <c r="T267" s="315"/>
      <c r="U267" s="316"/>
      <c r="V267" s="316"/>
      <c r="W267" s="316"/>
      <c r="X267" s="316"/>
      <c r="Y267" s="128"/>
      <c r="Z267" s="128"/>
      <c r="AA267" s="128"/>
      <c r="AB267" s="128"/>
      <c r="AC267" s="128"/>
      <c r="AD267" s="85"/>
    </row>
    <row r="268" spans="1:30" ht="20.100000000000001" customHeight="1">
      <c r="A268" s="85"/>
      <c r="B268" s="85"/>
      <c r="C268" s="128"/>
      <c r="D268" s="311" t="s">
        <v>6731</v>
      </c>
      <c r="E268" s="128"/>
      <c r="F268" s="356"/>
      <c r="G268" s="314"/>
      <c r="H268" s="356"/>
      <c r="I268" s="314"/>
      <c r="J268" s="356">
        <v>2</v>
      </c>
      <c r="K268" s="314">
        <v>100</v>
      </c>
      <c r="L268" s="356">
        <v>1</v>
      </c>
      <c r="M268" s="314">
        <v>100</v>
      </c>
      <c r="N268" s="315"/>
      <c r="O268" s="316"/>
      <c r="P268" s="315"/>
      <c r="Q268" s="316"/>
      <c r="R268" s="315">
        <v>3</v>
      </c>
      <c r="S268" s="316">
        <v>100</v>
      </c>
      <c r="T268" s="315"/>
      <c r="U268" s="316"/>
      <c r="V268" s="316"/>
      <c r="W268" s="316"/>
      <c r="X268" s="316"/>
      <c r="Y268" s="128"/>
      <c r="Z268" s="128"/>
      <c r="AA268" s="128"/>
      <c r="AB268" s="128"/>
      <c r="AC268" s="128"/>
      <c r="AD268" s="85"/>
    </row>
    <row r="269" spans="1:30" ht="19.5" customHeight="1">
      <c r="A269" s="85"/>
      <c r="B269" s="85"/>
      <c r="C269" s="128"/>
      <c r="D269" s="311" t="s">
        <v>8391</v>
      </c>
      <c r="E269" s="128"/>
      <c r="F269" s="210"/>
      <c r="G269" s="211"/>
      <c r="H269" s="210"/>
      <c r="I269" s="211"/>
      <c r="J269" s="210"/>
      <c r="K269" s="211"/>
      <c r="L269" s="210"/>
      <c r="M269" s="211"/>
      <c r="N269" s="210"/>
      <c r="O269" s="211"/>
      <c r="P269" s="210"/>
      <c r="Q269" s="211"/>
      <c r="R269" s="210"/>
      <c r="S269" s="211"/>
      <c r="T269" s="315">
        <v>1</v>
      </c>
      <c r="U269" s="316">
        <v>100</v>
      </c>
      <c r="V269" s="316"/>
      <c r="W269" s="316"/>
      <c r="X269" s="316"/>
      <c r="Y269" s="128"/>
      <c r="Z269" s="128"/>
      <c r="AA269" s="128"/>
      <c r="AB269" s="128"/>
      <c r="AC269" s="128"/>
      <c r="AD269" s="85"/>
    </row>
    <row r="270" spans="1:30" ht="20.100000000000001" customHeight="1">
      <c r="A270" s="85"/>
      <c r="B270" s="85"/>
      <c r="C270" s="128"/>
      <c r="D270" s="311" t="s">
        <v>8392</v>
      </c>
      <c r="E270" s="128"/>
      <c r="F270" s="356"/>
      <c r="G270" s="314"/>
      <c r="H270" s="356"/>
      <c r="I270" s="314"/>
      <c r="J270" s="356"/>
      <c r="K270" s="314"/>
      <c r="L270" s="356"/>
      <c r="M270" s="314"/>
      <c r="N270" s="315"/>
      <c r="O270" s="316"/>
      <c r="P270" s="315"/>
      <c r="Q270" s="316"/>
      <c r="R270" s="315"/>
      <c r="S270" s="316"/>
      <c r="T270" s="315"/>
      <c r="U270" s="316"/>
      <c r="V270" s="316"/>
      <c r="W270" s="316"/>
      <c r="X270" s="316"/>
      <c r="Y270" s="128"/>
      <c r="Z270" s="128"/>
      <c r="AA270" s="128"/>
      <c r="AB270" s="128"/>
      <c r="AC270" s="128"/>
      <c r="AD270" s="85"/>
    </row>
    <row r="271" spans="1:30" ht="20.100000000000001" customHeight="1">
      <c r="A271" s="85"/>
      <c r="B271" s="85"/>
      <c r="C271" s="128"/>
      <c r="D271" s="162" t="s">
        <v>8125</v>
      </c>
      <c r="E271" s="128"/>
      <c r="F271" s="356"/>
      <c r="G271" s="314"/>
      <c r="H271" s="356"/>
      <c r="I271" s="314"/>
      <c r="J271" s="356"/>
      <c r="K271" s="314"/>
      <c r="L271" s="356"/>
      <c r="M271" s="314"/>
      <c r="N271" s="315"/>
      <c r="O271" s="316"/>
      <c r="P271" s="315"/>
      <c r="Q271" s="316"/>
      <c r="R271" s="315"/>
      <c r="S271" s="316"/>
      <c r="T271" s="315"/>
      <c r="U271" s="316"/>
      <c r="V271" s="316"/>
      <c r="W271" s="316"/>
      <c r="X271" s="316"/>
      <c r="Y271" s="128"/>
      <c r="Z271" s="128"/>
      <c r="AA271" s="128"/>
      <c r="AB271" s="128"/>
      <c r="AC271" s="128"/>
      <c r="AD271" s="85"/>
    </row>
    <row r="272" spans="1:30" ht="20.100000000000001" customHeight="1">
      <c r="A272" s="85"/>
      <c r="B272" s="85"/>
      <c r="C272" s="128"/>
      <c r="D272" s="162" t="s">
        <v>8126</v>
      </c>
      <c r="E272" s="128"/>
      <c r="F272" s="356"/>
      <c r="G272" s="314"/>
      <c r="H272" s="356"/>
      <c r="I272" s="314"/>
      <c r="J272" s="356"/>
      <c r="K272" s="314"/>
      <c r="L272" s="356"/>
      <c r="M272" s="314"/>
      <c r="N272" s="315"/>
      <c r="O272" s="316"/>
      <c r="P272" s="315"/>
      <c r="Q272" s="316"/>
      <c r="R272" s="315"/>
      <c r="S272" s="316"/>
      <c r="T272" s="315"/>
      <c r="U272" s="316"/>
      <c r="V272" s="316"/>
      <c r="W272" s="316"/>
      <c r="X272" s="316"/>
      <c r="Y272" s="128"/>
      <c r="Z272" s="128"/>
      <c r="AA272" s="128"/>
      <c r="AB272" s="128"/>
      <c r="AC272" s="128"/>
      <c r="AD272" s="85"/>
    </row>
    <row r="273" spans="1:30" ht="20.100000000000001" customHeight="1">
      <c r="A273" s="476" t="s">
        <v>4544</v>
      </c>
      <c r="B273" s="476" t="s">
        <v>8393</v>
      </c>
      <c r="C273" s="473" t="s">
        <v>64</v>
      </c>
      <c r="D273" s="374" t="s">
        <v>8394</v>
      </c>
      <c r="E273" s="485" t="s">
        <v>8119</v>
      </c>
      <c r="F273" s="443"/>
      <c r="G273" s="444"/>
      <c r="H273" s="443"/>
      <c r="I273" s="444"/>
      <c r="J273" s="443"/>
      <c r="K273" s="444"/>
      <c r="L273" s="443"/>
      <c r="M273" s="444"/>
      <c r="N273" s="471"/>
      <c r="O273" s="465"/>
      <c r="P273" s="471"/>
      <c r="Q273" s="465"/>
      <c r="R273" s="471"/>
      <c r="S273" s="465"/>
      <c r="T273" s="471"/>
      <c r="U273" s="465"/>
      <c r="V273" s="465"/>
      <c r="W273" s="465"/>
      <c r="X273" s="465"/>
      <c r="Y273" s="473"/>
      <c r="Z273" s="473"/>
      <c r="AA273" s="473"/>
      <c r="AB273" s="473"/>
      <c r="AC273" s="473" t="s">
        <v>8118</v>
      </c>
      <c r="AD273" s="476"/>
    </row>
    <row r="274" spans="1:30" ht="20.100000000000001" customHeight="1">
      <c r="A274" s="85"/>
      <c r="B274" s="85"/>
      <c r="C274" s="128"/>
      <c r="D274" s="311" t="s">
        <v>8198</v>
      </c>
      <c r="E274" s="128"/>
      <c r="F274" s="356"/>
      <c r="G274" s="314"/>
      <c r="H274" s="356"/>
      <c r="I274" s="314"/>
      <c r="J274" s="356"/>
      <c r="K274" s="314"/>
      <c r="L274" s="356"/>
      <c r="M274" s="314"/>
      <c r="N274" s="315"/>
      <c r="O274" s="316"/>
      <c r="P274" s="315"/>
      <c r="Q274" s="316"/>
      <c r="R274" s="315"/>
      <c r="S274" s="316"/>
      <c r="T274" s="315"/>
      <c r="U274" s="316"/>
      <c r="V274" s="316"/>
      <c r="W274" s="316"/>
      <c r="X274" s="316"/>
      <c r="Y274" s="128"/>
      <c r="Z274" s="128"/>
      <c r="AA274" s="128"/>
      <c r="AB274" s="128"/>
      <c r="AC274" s="128"/>
      <c r="AD274" s="85"/>
    </row>
    <row r="275" spans="1:30" ht="20.100000000000001" customHeight="1">
      <c r="A275" s="85"/>
      <c r="B275" s="85"/>
      <c r="C275" s="128"/>
      <c r="D275" s="311" t="s">
        <v>8199</v>
      </c>
      <c r="E275" s="128"/>
      <c r="F275" s="356"/>
      <c r="G275" s="314"/>
      <c r="H275" s="356"/>
      <c r="I275" s="314"/>
      <c r="J275" s="356"/>
      <c r="K275" s="314"/>
      <c r="L275" s="356"/>
      <c r="M275" s="314"/>
      <c r="N275" s="315"/>
      <c r="O275" s="316"/>
      <c r="P275" s="315"/>
      <c r="Q275" s="316"/>
      <c r="R275" s="315"/>
      <c r="S275" s="316"/>
      <c r="T275" s="315"/>
      <c r="U275" s="316"/>
      <c r="V275" s="316"/>
      <c r="W275" s="316"/>
      <c r="X275" s="316"/>
      <c r="Y275" s="128"/>
      <c r="Z275" s="128"/>
      <c r="AA275" s="128"/>
      <c r="AB275" s="128"/>
      <c r="AC275" s="128"/>
      <c r="AD275" s="85"/>
    </row>
    <row r="276" spans="1:30" ht="20.100000000000001" customHeight="1">
      <c r="A276" s="85"/>
      <c r="B276" s="85"/>
      <c r="C276" s="128"/>
      <c r="D276" s="311" t="s">
        <v>8200</v>
      </c>
      <c r="E276" s="128"/>
      <c r="F276" s="356"/>
      <c r="G276" s="314"/>
      <c r="H276" s="356"/>
      <c r="I276" s="314"/>
      <c r="J276" s="356"/>
      <c r="K276" s="314"/>
      <c r="L276" s="356"/>
      <c r="M276" s="314"/>
      <c r="N276" s="315"/>
      <c r="O276" s="316"/>
      <c r="P276" s="315"/>
      <c r="Q276" s="316"/>
      <c r="R276" s="315"/>
      <c r="S276" s="316"/>
      <c r="T276" s="315"/>
      <c r="U276" s="316"/>
      <c r="V276" s="316"/>
      <c r="W276" s="316"/>
      <c r="X276" s="316"/>
      <c r="Y276" s="128"/>
      <c r="Z276" s="128"/>
      <c r="AA276" s="128"/>
      <c r="AB276" s="128"/>
      <c r="AC276" s="128"/>
      <c r="AD276" s="85"/>
    </row>
    <row r="277" spans="1:30" ht="20.100000000000001" customHeight="1">
      <c r="A277" s="85"/>
      <c r="B277" s="85"/>
      <c r="C277" s="128"/>
      <c r="D277" s="311" t="s">
        <v>8201</v>
      </c>
      <c r="E277" s="128"/>
      <c r="F277" s="356"/>
      <c r="G277" s="314"/>
      <c r="H277" s="356"/>
      <c r="I277" s="314"/>
      <c r="J277" s="356"/>
      <c r="K277" s="314"/>
      <c r="L277" s="356"/>
      <c r="M277" s="314"/>
      <c r="N277" s="315"/>
      <c r="O277" s="316"/>
      <c r="P277" s="315"/>
      <c r="Q277" s="316"/>
      <c r="R277" s="315"/>
      <c r="S277" s="316"/>
      <c r="T277" s="315"/>
      <c r="U277" s="316"/>
      <c r="V277" s="316"/>
      <c r="W277" s="316"/>
      <c r="X277" s="316"/>
      <c r="Y277" s="128"/>
      <c r="Z277" s="128"/>
      <c r="AA277" s="128"/>
      <c r="AB277" s="128"/>
      <c r="AC277" s="128"/>
      <c r="AD277" s="85"/>
    </row>
    <row r="278" spans="1:30" ht="20.100000000000001" customHeight="1">
      <c r="A278" s="85"/>
      <c r="B278" s="85"/>
      <c r="C278" s="128"/>
      <c r="D278" s="311" t="s">
        <v>8202</v>
      </c>
      <c r="E278" s="128"/>
      <c r="F278" s="356"/>
      <c r="G278" s="314"/>
      <c r="H278" s="356"/>
      <c r="I278" s="314"/>
      <c r="J278" s="356"/>
      <c r="K278" s="314"/>
      <c r="L278" s="356"/>
      <c r="M278" s="314"/>
      <c r="N278" s="315"/>
      <c r="O278" s="316"/>
      <c r="P278" s="315"/>
      <c r="Q278" s="316"/>
      <c r="R278" s="315"/>
      <c r="S278" s="316"/>
      <c r="T278" s="315"/>
      <c r="U278" s="316"/>
      <c r="V278" s="316"/>
      <c r="W278" s="316"/>
      <c r="X278" s="316"/>
      <c r="Y278" s="128"/>
      <c r="Z278" s="128"/>
      <c r="AA278" s="128"/>
      <c r="AB278" s="128"/>
      <c r="AC278" s="128"/>
      <c r="AD278" s="85"/>
    </row>
    <row r="279" spans="1:30" ht="20.100000000000001" customHeight="1">
      <c r="A279" s="85"/>
      <c r="B279" s="85"/>
      <c r="C279" s="128"/>
      <c r="D279" s="311" t="s">
        <v>8203</v>
      </c>
      <c r="E279" s="128"/>
      <c r="F279" s="356"/>
      <c r="G279" s="314"/>
      <c r="H279" s="356"/>
      <c r="I279" s="314"/>
      <c r="J279" s="356"/>
      <c r="K279" s="314"/>
      <c r="L279" s="356"/>
      <c r="M279" s="314"/>
      <c r="N279" s="315"/>
      <c r="O279" s="316"/>
      <c r="P279" s="315"/>
      <c r="Q279" s="316"/>
      <c r="R279" s="315"/>
      <c r="S279" s="316"/>
      <c r="T279" s="315"/>
      <c r="U279" s="316"/>
      <c r="V279" s="316"/>
      <c r="W279" s="316"/>
      <c r="X279" s="316"/>
      <c r="Y279" s="128"/>
      <c r="Z279" s="128"/>
      <c r="AA279" s="128"/>
      <c r="AB279" s="128"/>
      <c r="AC279" s="128"/>
      <c r="AD279" s="85"/>
    </row>
    <row r="280" spans="1:30" ht="20.100000000000001" customHeight="1">
      <c r="A280" s="85"/>
      <c r="B280" s="85"/>
      <c r="C280" s="128"/>
      <c r="D280" s="311" t="s">
        <v>8204</v>
      </c>
      <c r="E280" s="128"/>
      <c r="F280" s="356"/>
      <c r="G280" s="314"/>
      <c r="H280" s="356"/>
      <c r="I280" s="314"/>
      <c r="J280" s="356"/>
      <c r="K280" s="314"/>
      <c r="L280" s="356"/>
      <c r="M280" s="314"/>
      <c r="N280" s="315"/>
      <c r="O280" s="316"/>
      <c r="P280" s="315"/>
      <c r="Q280" s="316"/>
      <c r="R280" s="315"/>
      <c r="S280" s="316"/>
      <c r="T280" s="315"/>
      <c r="U280" s="316"/>
      <c r="V280" s="316"/>
      <c r="W280" s="316"/>
      <c r="X280" s="316"/>
      <c r="Y280" s="128"/>
      <c r="Z280" s="128"/>
      <c r="AA280" s="128"/>
      <c r="AB280" s="128"/>
      <c r="AC280" s="128"/>
      <c r="AD280" s="85"/>
    </row>
    <row r="281" spans="1:30" ht="20.100000000000001" customHeight="1">
      <c r="A281" s="85"/>
      <c r="B281" s="85"/>
      <c r="C281" s="128"/>
      <c r="D281" s="311" t="s">
        <v>8205</v>
      </c>
      <c r="E281" s="128"/>
      <c r="F281" s="356"/>
      <c r="G281" s="314"/>
      <c r="H281" s="356"/>
      <c r="I281" s="314"/>
      <c r="J281" s="356"/>
      <c r="K281" s="314"/>
      <c r="L281" s="356"/>
      <c r="M281" s="314"/>
      <c r="N281" s="315"/>
      <c r="O281" s="316"/>
      <c r="P281" s="315"/>
      <c r="Q281" s="316"/>
      <c r="R281" s="315"/>
      <c r="S281" s="316"/>
      <c r="T281" s="315"/>
      <c r="U281" s="316"/>
      <c r="V281" s="316"/>
      <c r="W281" s="316"/>
      <c r="X281" s="316"/>
      <c r="Y281" s="128"/>
      <c r="Z281" s="128"/>
      <c r="AA281" s="128"/>
      <c r="AB281" s="128"/>
      <c r="AC281" s="128"/>
      <c r="AD281" s="85"/>
    </row>
    <row r="282" spans="1:30" ht="20.100000000000001" customHeight="1">
      <c r="A282" s="85"/>
      <c r="B282" s="85"/>
      <c r="C282" s="128"/>
      <c r="D282" s="311" t="s">
        <v>8395</v>
      </c>
      <c r="E282" s="128"/>
      <c r="F282" s="356"/>
      <c r="G282" s="314"/>
      <c r="H282" s="356"/>
      <c r="I282" s="314"/>
      <c r="J282" s="356"/>
      <c r="K282" s="314"/>
      <c r="L282" s="356"/>
      <c r="M282" s="314"/>
      <c r="N282" s="315"/>
      <c r="O282" s="316"/>
      <c r="P282" s="315"/>
      <c r="Q282" s="316"/>
      <c r="R282" s="315"/>
      <c r="S282" s="316"/>
      <c r="T282" s="315"/>
      <c r="U282" s="316"/>
      <c r="V282" s="316"/>
      <c r="W282" s="316"/>
      <c r="X282" s="316"/>
      <c r="Y282" s="128"/>
      <c r="Z282" s="128"/>
      <c r="AA282" s="128"/>
      <c r="AB282" s="128"/>
      <c r="AC282" s="128"/>
      <c r="AD282" s="85"/>
    </row>
    <row r="283" spans="1:30" ht="20.100000000000001" customHeight="1">
      <c r="A283" s="85"/>
      <c r="B283" s="85"/>
      <c r="C283" s="128"/>
      <c r="D283" s="311" t="s">
        <v>8396</v>
      </c>
      <c r="E283" s="128"/>
      <c r="F283" s="356"/>
      <c r="G283" s="314"/>
      <c r="H283" s="356"/>
      <c r="I283" s="314"/>
      <c r="J283" s="356"/>
      <c r="K283" s="314"/>
      <c r="L283" s="356"/>
      <c r="M283" s="314"/>
      <c r="N283" s="315"/>
      <c r="O283" s="316"/>
      <c r="P283" s="315"/>
      <c r="Q283" s="316"/>
      <c r="R283" s="315"/>
      <c r="S283" s="316"/>
      <c r="T283" s="315">
        <v>1</v>
      </c>
      <c r="U283" s="316">
        <v>100</v>
      </c>
      <c r="V283" s="316"/>
      <c r="W283" s="316"/>
      <c r="X283" s="316"/>
      <c r="Y283" s="128"/>
      <c r="Z283" s="128"/>
      <c r="AA283" s="128"/>
      <c r="AB283" s="128"/>
      <c r="AC283" s="128"/>
      <c r="AD283" s="85"/>
    </row>
    <row r="284" spans="1:30" ht="19.5" customHeight="1">
      <c r="A284" s="85"/>
      <c r="B284" s="85"/>
      <c r="C284" s="128"/>
      <c r="D284" s="311" t="s">
        <v>8397</v>
      </c>
      <c r="E284" s="128"/>
      <c r="F284" s="210"/>
      <c r="G284" s="211"/>
      <c r="H284" s="210"/>
      <c r="I284" s="211"/>
      <c r="J284" s="210"/>
      <c r="K284" s="211"/>
      <c r="L284" s="210"/>
      <c r="M284" s="211"/>
      <c r="N284" s="210"/>
      <c r="O284" s="211"/>
      <c r="P284" s="210"/>
      <c r="Q284" s="211"/>
      <c r="R284" s="210"/>
      <c r="S284" s="211"/>
      <c r="T284" s="315"/>
      <c r="U284" s="316"/>
      <c r="V284" s="316"/>
      <c r="W284" s="316"/>
      <c r="X284" s="316"/>
      <c r="Y284" s="128"/>
      <c r="Z284" s="128"/>
      <c r="AA284" s="128"/>
      <c r="AB284" s="128"/>
      <c r="AC284" s="128"/>
      <c r="AD284" s="85"/>
    </row>
    <row r="285" spans="1:30" ht="20.100000000000001" customHeight="1">
      <c r="A285" s="85"/>
      <c r="B285" s="85"/>
      <c r="C285" s="128"/>
      <c r="D285" s="85" t="s">
        <v>8398</v>
      </c>
      <c r="E285" s="128"/>
      <c r="F285" s="356"/>
      <c r="G285" s="314"/>
      <c r="H285" s="356"/>
      <c r="I285" s="314"/>
      <c r="J285" s="356"/>
      <c r="K285" s="314"/>
      <c r="L285" s="356"/>
      <c r="M285" s="314"/>
      <c r="N285" s="315"/>
      <c r="O285" s="316"/>
      <c r="P285" s="315"/>
      <c r="Q285" s="316"/>
      <c r="R285" s="315"/>
      <c r="S285" s="316"/>
      <c r="T285" s="315"/>
      <c r="U285" s="316"/>
      <c r="V285" s="316"/>
      <c r="W285" s="316"/>
      <c r="X285" s="316"/>
      <c r="Y285" s="128"/>
      <c r="Z285" s="128"/>
      <c r="AA285" s="128"/>
      <c r="AB285" s="128"/>
      <c r="AC285" s="128"/>
      <c r="AD285" s="85"/>
    </row>
    <row r="286" spans="1:30" ht="20.100000000000001" customHeight="1">
      <c r="A286" s="85"/>
      <c r="B286" s="85"/>
      <c r="C286" s="128"/>
      <c r="D286" s="162" t="s">
        <v>8125</v>
      </c>
      <c r="E286" s="128"/>
      <c r="F286" s="356"/>
      <c r="G286" s="314"/>
      <c r="H286" s="356"/>
      <c r="I286" s="314"/>
      <c r="J286" s="356"/>
      <c r="K286" s="314"/>
      <c r="L286" s="356"/>
      <c r="M286" s="314"/>
      <c r="N286" s="315"/>
      <c r="O286" s="316"/>
      <c r="P286" s="315"/>
      <c r="Q286" s="316"/>
      <c r="R286" s="315"/>
      <c r="S286" s="316"/>
      <c r="T286" s="315"/>
      <c r="U286" s="316"/>
      <c r="V286" s="316"/>
      <c r="W286" s="316"/>
      <c r="X286" s="316"/>
      <c r="Y286" s="128"/>
      <c r="Z286" s="128"/>
      <c r="AA286" s="128"/>
      <c r="AB286" s="128"/>
      <c r="AC286" s="128"/>
      <c r="AD286" s="85"/>
    </row>
    <row r="287" spans="1:30" ht="20.100000000000001" customHeight="1">
      <c r="A287" s="85"/>
      <c r="B287" s="85"/>
      <c r="C287" s="128"/>
      <c r="D287" s="162" t="s">
        <v>8126</v>
      </c>
      <c r="E287" s="128"/>
      <c r="F287" s="356"/>
      <c r="G287" s="314"/>
      <c r="H287" s="356"/>
      <c r="I287" s="314"/>
      <c r="J287" s="356"/>
      <c r="K287" s="314"/>
      <c r="L287" s="356"/>
      <c r="M287" s="314"/>
      <c r="N287" s="315"/>
      <c r="O287" s="316"/>
      <c r="P287" s="315"/>
      <c r="Q287" s="316"/>
      <c r="R287" s="315"/>
      <c r="S287" s="316"/>
      <c r="T287" s="315"/>
      <c r="U287" s="316"/>
      <c r="V287" s="316"/>
      <c r="W287" s="316"/>
      <c r="X287" s="316"/>
      <c r="Y287" s="128"/>
      <c r="Z287" s="128"/>
      <c r="AA287" s="128"/>
      <c r="AB287" s="128"/>
      <c r="AC287" s="128"/>
      <c r="AD287" s="85"/>
    </row>
    <row r="288" spans="1:30" ht="20.100000000000001" customHeight="1">
      <c r="A288" s="476" t="s">
        <v>4409</v>
      </c>
      <c r="B288" s="476" t="s">
        <v>242</v>
      </c>
      <c r="C288" s="500" t="s">
        <v>8399</v>
      </c>
      <c r="D288" s="476" t="s">
        <v>2104</v>
      </c>
      <c r="E288" s="473" t="s">
        <v>8132</v>
      </c>
      <c r="F288" s="443"/>
      <c r="G288" s="444"/>
      <c r="H288" s="443"/>
      <c r="I288" s="444"/>
      <c r="J288" s="443"/>
      <c r="K288" s="444"/>
      <c r="L288" s="443"/>
      <c r="M288" s="444"/>
      <c r="N288" s="471"/>
      <c r="O288" s="465"/>
      <c r="P288" s="471"/>
      <c r="Q288" s="465"/>
      <c r="R288" s="471"/>
      <c r="S288" s="465"/>
      <c r="T288" s="471"/>
      <c r="U288" s="465"/>
      <c r="V288" s="473" t="s">
        <v>8118</v>
      </c>
      <c r="W288" s="473" t="s">
        <v>8118</v>
      </c>
      <c r="X288" s="473" t="s">
        <v>8118</v>
      </c>
      <c r="Y288" s="473" t="s">
        <v>8118</v>
      </c>
      <c r="Z288" s="473" t="s">
        <v>8118</v>
      </c>
      <c r="AA288" s="473" t="s">
        <v>8118</v>
      </c>
      <c r="AB288" s="473" t="s">
        <v>8118</v>
      </c>
      <c r="AC288" s="473" t="s">
        <v>8118</v>
      </c>
      <c r="AD288" s="476"/>
    </row>
    <row r="289" spans="1:30" ht="20.100000000000001" customHeight="1">
      <c r="A289" s="85"/>
      <c r="B289" s="85"/>
      <c r="C289" s="128"/>
      <c r="D289" s="85" t="s">
        <v>2105</v>
      </c>
      <c r="E289" s="128"/>
      <c r="F289" s="356">
        <v>1</v>
      </c>
      <c r="G289" s="314">
        <v>50</v>
      </c>
      <c r="H289" s="356"/>
      <c r="I289" s="314"/>
      <c r="J289" s="356"/>
      <c r="K289" s="314"/>
      <c r="L289" s="356">
        <v>1</v>
      </c>
      <c r="M289" s="314">
        <v>100</v>
      </c>
      <c r="N289" s="315">
        <v>2</v>
      </c>
      <c r="O289" s="316">
        <v>100</v>
      </c>
      <c r="P289" s="315"/>
      <c r="Q289" s="316"/>
      <c r="R289" s="315">
        <v>2</v>
      </c>
      <c r="S289" s="316">
        <v>50</v>
      </c>
      <c r="T289" s="315">
        <v>3</v>
      </c>
      <c r="U289" s="316">
        <v>100</v>
      </c>
      <c r="V289" s="316"/>
      <c r="W289" s="316"/>
      <c r="X289" s="316"/>
      <c r="Y289" s="128"/>
      <c r="Z289" s="128"/>
      <c r="AA289" s="128"/>
      <c r="AB289" s="128"/>
      <c r="AC289" s="128"/>
      <c r="AD289" s="85"/>
    </row>
    <row r="290" spans="1:30" ht="20.100000000000001" customHeight="1">
      <c r="A290" s="85"/>
      <c r="B290" s="85"/>
      <c r="C290" s="128"/>
      <c r="D290" s="85" t="s">
        <v>2106</v>
      </c>
      <c r="E290" s="128"/>
      <c r="F290" s="356">
        <v>1</v>
      </c>
      <c r="G290" s="314">
        <v>50</v>
      </c>
      <c r="H290" s="356"/>
      <c r="I290" s="314"/>
      <c r="J290" s="356"/>
      <c r="K290" s="314"/>
      <c r="L290" s="356"/>
      <c r="M290" s="314"/>
      <c r="N290" s="315"/>
      <c r="O290" s="316"/>
      <c r="P290" s="315"/>
      <c r="Q290" s="316"/>
      <c r="R290" s="315">
        <v>2</v>
      </c>
      <c r="S290" s="316">
        <v>50</v>
      </c>
      <c r="T290" s="315"/>
      <c r="U290" s="316"/>
      <c r="V290" s="316"/>
      <c r="W290" s="316"/>
      <c r="X290" s="316"/>
      <c r="Y290" s="128"/>
      <c r="Z290" s="128"/>
      <c r="AA290" s="128"/>
      <c r="AB290" s="128"/>
      <c r="AC290" s="128"/>
      <c r="AD290" s="85"/>
    </row>
    <row r="291" spans="1:30" ht="20.100000000000001" customHeight="1">
      <c r="A291" s="85"/>
      <c r="B291" s="85"/>
      <c r="C291" s="128"/>
      <c r="D291" s="85" t="s">
        <v>2107</v>
      </c>
      <c r="E291" s="128"/>
      <c r="F291" s="356"/>
      <c r="G291" s="314"/>
      <c r="H291" s="356"/>
      <c r="I291" s="314"/>
      <c r="J291" s="356">
        <v>1</v>
      </c>
      <c r="K291" s="314">
        <v>100</v>
      </c>
      <c r="L291" s="356"/>
      <c r="M291" s="314"/>
      <c r="N291" s="315"/>
      <c r="O291" s="316"/>
      <c r="P291" s="315"/>
      <c r="Q291" s="316"/>
      <c r="R291" s="315"/>
      <c r="S291" s="316"/>
      <c r="T291" s="315"/>
      <c r="U291" s="316"/>
      <c r="V291" s="316"/>
      <c r="W291" s="316"/>
      <c r="X291" s="316"/>
      <c r="Y291" s="128"/>
      <c r="Z291" s="128"/>
      <c r="AA291" s="128"/>
      <c r="AB291" s="128"/>
      <c r="AC291" s="128"/>
      <c r="AD291" s="85"/>
    </row>
    <row r="292" spans="1:30" ht="20.100000000000001" customHeight="1">
      <c r="A292" s="85"/>
      <c r="B292" s="85"/>
      <c r="C292" s="128"/>
      <c r="D292" s="162" t="s">
        <v>8177</v>
      </c>
      <c r="E292" s="128"/>
      <c r="F292" s="356"/>
      <c r="G292" s="314"/>
      <c r="H292" s="356"/>
      <c r="I292" s="314"/>
      <c r="J292" s="356"/>
      <c r="K292" s="314"/>
      <c r="L292" s="356"/>
      <c r="M292" s="314"/>
      <c r="N292" s="315"/>
      <c r="O292" s="316"/>
      <c r="P292" s="315"/>
      <c r="Q292" s="316"/>
      <c r="R292" s="315"/>
      <c r="S292" s="316"/>
      <c r="T292" s="315"/>
      <c r="U292" s="316"/>
      <c r="V292" s="316"/>
      <c r="W292" s="316"/>
      <c r="X292" s="316"/>
      <c r="Y292" s="128"/>
      <c r="Z292" s="128"/>
      <c r="AA292" s="128"/>
      <c r="AB292" s="128"/>
      <c r="AC292" s="128"/>
      <c r="AD292" s="85"/>
    </row>
    <row r="293" spans="1:30" ht="20.100000000000001" customHeight="1">
      <c r="A293" s="85"/>
      <c r="B293" s="85"/>
      <c r="C293" s="128"/>
      <c r="D293" s="162" t="s">
        <v>8178</v>
      </c>
      <c r="E293" s="128"/>
      <c r="F293" s="356"/>
      <c r="G293" s="314"/>
      <c r="H293" s="356"/>
      <c r="I293" s="314"/>
      <c r="J293" s="356"/>
      <c r="K293" s="314"/>
      <c r="L293" s="356"/>
      <c r="M293" s="314"/>
      <c r="N293" s="315"/>
      <c r="O293" s="316"/>
      <c r="P293" s="315"/>
      <c r="Q293" s="316"/>
      <c r="R293" s="315"/>
      <c r="S293" s="316"/>
      <c r="T293" s="315"/>
      <c r="U293" s="316"/>
      <c r="V293" s="316"/>
      <c r="W293" s="316"/>
      <c r="X293" s="316"/>
      <c r="Y293" s="128"/>
      <c r="Z293" s="128"/>
      <c r="AA293" s="128"/>
      <c r="AB293" s="128"/>
      <c r="AC293" s="128"/>
      <c r="AD293" s="85"/>
    </row>
    <row r="294" spans="1:30" ht="20.100000000000001" customHeight="1">
      <c r="A294" s="476" t="s">
        <v>4410</v>
      </c>
      <c r="B294" s="476" t="s">
        <v>243</v>
      </c>
      <c r="C294" s="473" t="s">
        <v>64</v>
      </c>
      <c r="D294" s="476" t="s">
        <v>8400</v>
      </c>
      <c r="E294" s="473" t="s">
        <v>8132</v>
      </c>
      <c r="F294" s="443"/>
      <c r="G294" s="444"/>
      <c r="H294" s="443"/>
      <c r="I294" s="444"/>
      <c r="J294" s="443">
        <v>2</v>
      </c>
      <c r="K294" s="444">
        <v>15.384615384615385</v>
      </c>
      <c r="L294" s="443">
        <v>1</v>
      </c>
      <c r="M294" s="444">
        <v>7.6923076923076925</v>
      </c>
      <c r="N294" s="471"/>
      <c r="O294" s="465"/>
      <c r="P294" s="471">
        <v>1</v>
      </c>
      <c r="Q294" s="465">
        <v>14.285714285714286</v>
      </c>
      <c r="R294" s="471">
        <v>1</v>
      </c>
      <c r="S294" s="465">
        <v>3.8461538461538463</v>
      </c>
      <c r="T294" s="471">
        <v>3</v>
      </c>
      <c r="U294" s="465">
        <v>2.2222222222222223</v>
      </c>
      <c r="V294" s="473" t="s">
        <v>8118</v>
      </c>
      <c r="W294" s="473" t="s">
        <v>8118</v>
      </c>
      <c r="X294" s="473" t="s">
        <v>8118</v>
      </c>
      <c r="Y294" s="473" t="s">
        <v>8118</v>
      </c>
      <c r="Z294" s="473" t="s">
        <v>8118</v>
      </c>
      <c r="AA294" s="473" t="s">
        <v>8118</v>
      </c>
      <c r="AB294" s="473" t="s">
        <v>8118</v>
      </c>
      <c r="AC294" s="473" t="s">
        <v>8118</v>
      </c>
      <c r="AD294" s="476"/>
    </row>
    <row r="295" spans="1:30" ht="20.100000000000001" customHeight="1">
      <c r="A295" s="85"/>
      <c r="B295" s="85"/>
      <c r="C295" s="128"/>
      <c r="D295" s="85" t="s">
        <v>8401</v>
      </c>
      <c r="E295" s="128"/>
      <c r="F295" s="356">
        <v>2</v>
      </c>
      <c r="G295" s="314">
        <v>33.333333333333336</v>
      </c>
      <c r="H295" s="356">
        <v>2</v>
      </c>
      <c r="I295" s="314">
        <v>22.222222222222221</v>
      </c>
      <c r="J295" s="356">
        <v>1</v>
      </c>
      <c r="K295" s="314">
        <v>7.6923076923076925</v>
      </c>
      <c r="L295" s="356">
        <v>2</v>
      </c>
      <c r="M295" s="314">
        <v>15.384615384615385</v>
      </c>
      <c r="N295" s="315">
        <v>3</v>
      </c>
      <c r="O295" s="316">
        <v>30</v>
      </c>
      <c r="P295" s="315">
        <v>1</v>
      </c>
      <c r="Q295" s="316">
        <v>14.285714285714286</v>
      </c>
      <c r="R295" s="315">
        <v>10</v>
      </c>
      <c r="S295" s="316">
        <v>38.46153846153846</v>
      </c>
      <c r="T295" s="315">
        <v>50</v>
      </c>
      <c r="U295" s="316">
        <v>37.037037037037038</v>
      </c>
      <c r="V295" s="316"/>
      <c r="W295" s="316"/>
      <c r="X295" s="316"/>
      <c r="Y295" s="128"/>
      <c r="Z295" s="128"/>
      <c r="AA295" s="128"/>
      <c r="AB295" s="128"/>
      <c r="AC295" s="128"/>
      <c r="AD295" s="85"/>
    </row>
    <row r="296" spans="1:30" ht="20.100000000000001" customHeight="1">
      <c r="A296" s="85"/>
      <c r="B296" s="85"/>
      <c r="C296" s="128"/>
      <c r="D296" s="85" t="s">
        <v>8402</v>
      </c>
      <c r="E296" s="128"/>
      <c r="F296" s="356">
        <v>3</v>
      </c>
      <c r="G296" s="314">
        <v>50</v>
      </c>
      <c r="H296" s="356">
        <v>7</v>
      </c>
      <c r="I296" s="314">
        <v>77.777777777777771</v>
      </c>
      <c r="J296" s="356">
        <v>9</v>
      </c>
      <c r="K296" s="314">
        <v>69.230769230769226</v>
      </c>
      <c r="L296" s="356">
        <v>9</v>
      </c>
      <c r="M296" s="314">
        <v>69.230769230769226</v>
      </c>
      <c r="N296" s="315">
        <v>7</v>
      </c>
      <c r="O296" s="316">
        <v>70</v>
      </c>
      <c r="P296" s="315">
        <v>5</v>
      </c>
      <c r="Q296" s="316">
        <v>71.428571428571431</v>
      </c>
      <c r="R296" s="315">
        <v>14</v>
      </c>
      <c r="S296" s="316">
        <v>53.846153846153847</v>
      </c>
      <c r="T296" s="315">
        <v>79</v>
      </c>
      <c r="U296" s="316">
        <v>58.518518518518519</v>
      </c>
      <c r="V296" s="316"/>
      <c r="W296" s="316"/>
      <c r="X296" s="316"/>
      <c r="Y296" s="128"/>
      <c r="Z296" s="128"/>
      <c r="AA296" s="128"/>
      <c r="AB296" s="128"/>
      <c r="AC296" s="128"/>
      <c r="AD296" s="85"/>
    </row>
    <row r="297" spans="1:30" ht="20.100000000000001" customHeight="1">
      <c r="A297" s="85"/>
      <c r="B297" s="85"/>
      <c r="C297" s="128"/>
      <c r="D297" s="85" t="s">
        <v>8403</v>
      </c>
      <c r="E297" s="128"/>
      <c r="F297" s="356">
        <v>1</v>
      </c>
      <c r="G297" s="314">
        <v>16.666666666666668</v>
      </c>
      <c r="H297" s="356"/>
      <c r="I297" s="314"/>
      <c r="J297" s="356">
        <v>1</v>
      </c>
      <c r="K297" s="314">
        <v>7.6923076923076925</v>
      </c>
      <c r="L297" s="356">
        <v>1</v>
      </c>
      <c r="M297" s="314">
        <v>7.6923076923076925</v>
      </c>
      <c r="N297" s="315"/>
      <c r="O297" s="316"/>
      <c r="P297" s="315"/>
      <c r="Q297" s="316"/>
      <c r="R297" s="315">
        <v>1</v>
      </c>
      <c r="S297" s="316">
        <v>3.8461538461538463</v>
      </c>
      <c r="T297" s="315">
        <v>3</v>
      </c>
      <c r="U297" s="316">
        <v>2.2222222222222223</v>
      </c>
      <c r="V297" s="316"/>
      <c r="W297" s="316"/>
      <c r="X297" s="316"/>
      <c r="Y297" s="128"/>
      <c r="Z297" s="128"/>
      <c r="AA297" s="128"/>
      <c r="AB297" s="128"/>
      <c r="AC297" s="128"/>
      <c r="AD297" s="85"/>
    </row>
    <row r="298" spans="1:30" ht="20.100000000000001" customHeight="1">
      <c r="A298" s="85"/>
      <c r="B298" s="85"/>
      <c r="C298" s="128"/>
      <c r="D298" s="162" t="s">
        <v>8177</v>
      </c>
      <c r="E298" s="128"/>
      <c r="F298" s="356"/>
      <c r="G298" s="314"/>
      <c r="H298" s="356"/>
      <c r="I298" s="314"/>
      <c r="J298" s="356"/>
      <c r="K298" s="314"/>
      <c r="L298" s="356"/>
      <c r="M298" s="314"/>
      <c r="N298" s="315"/>
      <c r="O298" s="316"/>
      <c r="P298" s="315"/>
      <c r="Q298" s="316"/>
      <c r="R298" s="315"/>
      <c r="S298" s="316"/>
      <c r="T298" s="315"/>
      <c r="U298" s="316"/>
      <c r="V298" s="316"/>
      <c r="W298" s="316"/>
      <c r="X298" s="316"/>
      <c r="Y298" s="128"/>
      <c r="Z298" s="128"/>
      <c r="AA298" s="128"/>
      <c r="AB298" s="128"/>
      <c r="AC298" s="128"/>
      <c r="AD298" s="85"/>
    </row>
    <row r="299" spans="1:30" ht="20.100000000000001" customHeight="1">
      <c r="A299" s="85"/>
      <c r="B299" s="85"/>
      <c r="C299" s="128"/>
      <c r="D299" s="162" t="s">
        <v>8178</v>
      </c>
      <c r="E299" s="128"/>
      <c r="F299" s="356"/>
      <c r="G299" s="314"/>
      <c r="H299" s="356"/>
      <c r="I299" s="314"/>
      <c r="J299" s="356"/>
      <c r="K299" s="314"/>
      <c r="L299" s="356"/>
      <c r="M299" s="314"/>
      <c r="N299" s="315"/>
      <c r="O299" s="316"/>
      <c r="P299" s="315"/>
      <c r="Q299" s="316"/>
      <c r="R299" s="315"/>
      <c r="S299" s="316"/>
      <c r="T299" s="315"/>
      <c r="U299" s="316"/>
      <c r="V299" s="316"/>
      <c r="W299" s="316"/>
      <c r="X299" s="316"/>
      <c r="Y299" s="128"/>
      <c r="Z299" s="128"/>
      <c r="AA299" s="128"/>
      <c r="AB299" s="128"/>
      <c r="AC299" s="128"/>
      <c r="AD299" s="85"/>
    </row>
    <row r="300" spans="1:30" ht="20.100000000000001" customHeight="1">
      <c r="A300" s="476" t="s">
        <v>9738</v>
      </c>
      <c r="B300" s="476" t="s">
        <v>196</v>
      </c>
      <c r="C300" s="473" t="s">
        <v>64</v>
      </c>
      <c r="D300" s="374" t="s">
        <v>1434</v>
      </c>
      <c r="E300" s="473"/>
      <c r="F300" s="443">
        <v>4</v>
      </c>
      <c r="G300" s="444">
        <v>66.666666666666671</v>
      </c>
      <c r="H300" s="443"/>
      <c r="I300" s="444"/>
      <c r="J300" s="443">
        <v>3</v>
      </c>
      <c r="K300" s="444">
        <v>23.076923076923077</v>
      </c>
      <c r="L300" s="443">
        <v>2</v>
      </c>
      <c r="M300" s="444">
        <v>15.384615384615385</v>
      </c>
      <c r="N300" s="471">
        <v>2</v>
      </c>
      <c r="O300" s="465">
        <v>20</v>
      </c>
      <c r="P300" s="471">
        <v>2</v>
      </c>
      <c r="Q300" s="465">
        <v>28.571428571428573</v>
      </c>
      <c r="R300" s="471">
        <v>9</v>
      </c>
      <c r="S300" s="465">
        <v>34.615384615384613</v>
      </c>
      <c r="T300" s="471">
        <v>53</v>
      </c>
      <c r="U300" s="465">
        <v>39.25925925925926</v>
      </c>
      <c r="V300" s="473" t="s">
        <v>8118</v>
      </c>
      <c r="W300" s="473" t="s">
        <v>8118</v>
      </c>
      <c r="X300" s="473" t="s">
        <v>8118</v>
      </c>
      <c r="Y300" s="473" t="s">
        <v>8118</v>
      </c>
      <c r="Z300" s="473" t="s">
        <v>8118</v>
      </c>
      <c r="AA300" s="473" t="s">
        <v>8118</v>
      </c>
      <c r="AB300" s="473" t="s">
        <v>8118</v>
      </c>
      <c r="AC300" s="473" t="s">
        <v>8118</v>
      </c>
      <c r="AD300" s="476"/>
    </row>
    <row r="301" spans="1:30" ht="20.100000000000001" customHeight="1">
      <c r="A301" s="85"/>
      <c r="B301" s="85"/>
      <c r="C301" s="128"/>
      <c r="D301" s="311" t="s">
        <v>1435</v>
      </c>
      <c r="E301" s="128"/>
      <c r="F301" s="356"/>
      <c r="G301" s="314"/>
      <c r="H301" s="356"/>
      <c r="I301" s="314"/>
      <c r="J301" s="356">
        <v>1</v>
      </c>
      <c r="K301" s="314">
        <v>7.6923076923076925</v>
      </c>
      <c r="L301" s="356"/>
      <c r="M301" s="314"/>
      <c r="N301" s="315">
        <v>1</v>
      </c>
      <c r="O301" s="316">
        <v>10</v>
      </c>
      <c r="P301" s="315"/>
      <c r="Q301" s="316"/>
      <c r="R301" s="315">
        <v>2</v>
      </c>
      <c r="S301" s="316">
        <v>7.6923076923076925</v>
      </c>
      <c r="T301" s="315">
        <v>7</v>
      </c>
      <c r="U301" s="316">
        <v>5.1851851851851851</v>
      </c>
      <c r="V301" s="316"/>
      <c r="W301" s="316"/>
      <c r="X301" s="316"/>
      <c r="Y301" s="128"/>
      <c r="Z301" s="128"/>
      <c r="AA301" s="128"/>
      <c r="AB301" s="128"/>
      <c r="AC301" s="128"/>
      <c r="AD301" s="85"/>
    </row>
    <row r="302" spans="1:30" ht="20.100000000000001" customHeight="1">
      <c r="A302" s="85"/>
      <c r="B302" s="85"/>
      <c r="C302" s="128"/>
      <c r="D302" s="311" t="s">
        <v>1436</v>
      </c>
      <c r="E302" s="128"/>
      <c r="F302" s="356"/>
      <c r="G302" s="314"/>
      <c r="H302" s="356">
        <v>1</v>
      </c>
      <c r="I302" s="314">
        <v>11.111111111111111</v>
      </c>
      <c r="J302" s="356">
        <v>2</v>
      </c>
      <c r="K302" s="314">
        <v>15.384615384615385</v>
      </c>
      <c r="L302" s="356"/>
      <c r="M302" s="314"/>
      <c r="N302" s="315"/>
      <c r="O302" s="316"/>
      <c r="P302" s="315">
        <v>2</v>
      </c>
      <c r="Q302" s="316">
        <v>28.571428571428573</v>
      </c>
      <c r="R302" s="315">
        <v>3</v>
      </c>
      <c r="S302" s="316">
        <v>11.538461538461538</v>
      </c>
      <c r="T302" s="315">
        <v>13</v>
      </c>
      <c r="U302" s="316">
        <v>9.6296296296296298</v>
      </c>
      <c r="V302" s="316"/>
      <c r="W302" s="316"/>
      <c r="X302" s="316"/>
      <c r="Y302" s="128"/>
      <c r="Z302" s="128"/>
      <c r="AA302" s="128"/>
      <c r="AB302" s="128"/>
      <c r="AC302" s="128"/>
      <c r="AD302" s="85"/>
    </row>
    <row r="303" spans="1:30" ht="20.100000000000001" customHeight="1">
      <c r="A303" s="85"/>
      <c r="B303" s="85"/>
      <c r="C303" s="128"/>
      <c r="D303" s="311" t="s">
        <v>1437</v>
      </c>
      <c r="E303" s="128"/>
      <c r="F303" s="356"/>
      <c r="G303" s="314"/>
      <c r="H303" s="356">
        <v>1</v>
      </c>
      <c r="I303" s="314">
        <v>11.111111111111111</v>
      </c>
      <c r="J303" s="356"/>
      <c r="K303" s="314"/>
      <c r="L303" s="356"/>
      <c r="M303" s="314"/>
      <c r="N303" s="315"/>
      <c r="O303" s="316"/>
      <c r="P303" s="315"/>
      <c r="Q303" s="316"/>
      <c r="R303" s="315">
        <v>2</v>
      </c>
      <c r="S303" s="316">
        <v>7.6923076923076925</v>
      </c>
      <c r="T303" s="315">
        <v>2</v>
      </c>
      <c r="U303" s="316">
        <v>1.4814814814814814</v>
      </c>
      <c r="V303" s="316"/>
      <c r="W303" s="316"/>
      <c r="X303" s="316"/>
      <c r="Y303" s="128"/>
      <c r="Z303" s="128"/>
      <c r="AA303" s="128"/>
      <c r="AB303" s="128"/>
      <c r="AC303" s="128"/>
      <c r="AD303" s="85"/>
    </row>
    <row r="304" spans="1:30" ht="20.100000000000001" customHeight="1">
      <c r="A304" s="85"/>
      <c r="B304" s="85"/>
      <c r="C304" s="128"/>
      <c r="D304" s="311" t="s">
        <v>1438</v>
      </c>
      <c r="E304" s="128"/>
      <c r="F304" s="356"/>
      <c r="G304" s="314"/>
      <c r="H304" s="356"/>
      <c r="I304" s="314"/>
      <c r="J304" s="356">
        <v>1</v>
      </c>
      <c r="K304" s="314">
        <v>7.6923076923076925</v>
      </c>
      <c r="L304" s="356"/>
      <c r="M304" s="314"/>
      <c r="N304" s="315"/>
      <c r="O304" s="316"/>
      <c r="P304" s="315">
        <v>2</v>
      </c>
      <c r="Q304" s="316">
        <v>28.571428571428573</v>
      </c>
      <c r="R304" s="315">
        <v>1</v>
      </c>
      <c r="S304" s="316">
        <v>3.8461538461538463</v>
      </c>
      <c r="T304" s="315">
        <v>4</v>
      </c>
      <c r="U304" s="316">
        <v>2.9629629629629628</v>
      </c>
      <c r="V304" s="316"/>
      <c r="W304" s="316"/>
      <c r="X304" s="316"/>
      <c r="Y304" s="128"/>
      <c r="Z304" s="128"/>
      <c r="AA304" s="128"/>
      <c r="AB304" s="128"/>
      <c r="AC304" s="128"/>
      <c r="AD304" s="85"/>
    </row>
    <row r="305" spans="1:30" ht="20.100000000000001" customHeight="1">
      <c r="A305" s="85"/>
      <c r="B305" s="85"/>
      <c r="C305" s="128"/>
      <c r="D305" s="311" t="s">
        <v>1559</v>
      </c>
      <c r="E305" s="128"/>
      <c r="F305" s="356"/>
      <c r="G305" s="314"/>
      <c r="H305" s="356">
        <v>1</v>
      </c>
      <c r="I305" s="314">
        <v>11.111111111111111</v>
      </c>
      <c r="J305" s="356">
        <v>2</v>
      </c>
      <c r="K305" s="314">
        <v>15.384615384615385</v>
      </c>
      <c r="L305" s="356">
        <v>3</v>
      </c>
      <c r="M305" s="314">
        <v>23.076923076923077</v>
      </c>
      <c r="N305" s="315">
        <v>1</v>
      </c>
      <c r="O305" s="316">
        <v>10</v>
      </c>
      <c r="P305" s="315"/>
      <c r="Q305" s="316"/>
      <c r="R305" s="315"/>
      <c r="S305" s="316"/>
      <c r="T305" s="315">
        <v>1</v>
      </c>
      <c r="U305" s="316">
        <v>0.7407407407407407</v>
      </c>
      <c r="V305" s="316"/>
      <c r="W305" s="316"/>
      <c r="X305" s="316"/>
      <c r="Y305" s="128"/>
      <c r="Z305" s="128"/>
      <c r="AA305" s="128"/>
      <c r="AB305" s="128"/>
      <c r="AC305" s="128"/>
      <c r="AD305" s="85"/>
    </row>
    <row r="306" spans="1:30" ht="20.100000000000001" customHeight="1">
      <c r="A306" s="85"/>
      <c r="B306" s="85"/>
      <c r="C306" s="128"/>
      <c r="D306" s="311" t="s">
        <v>1560</v>
      </c>
      <c r="E306" s="128"/>
      <c r="F306" s="356"/>
      <c r="G306" s="314"/>
      <c r="H306" s="356"/>
      <c r="I306" s="314"/>
      <c r="J306" s="356"/>
      <c r="K306" s="314"/>
      <c r="L306" s="356"/>
      <c r="M306" s="314"/>
      <c r="N306" s="315"/>
      <c r="O306" s="316"/>
      <c r="P306" s="315"/>
      <c r="Q306" s="316"/>
      <c r="R306" s="315"/>
      <c r="S306" s="316"/>
      <c r="T306" s="315">
        <v>2</v>
      </c>
      <c r="U306" s="316">
        <v>1.4814814814814814</v>
      </c>
      <c r="V306" s="316"/>
      <c r="W306" s="316"/>
      <c r="X306" s="316"/>
      <c r="Y306" s="128"/>
      <c r="Z306" s="128"/>
      <c r="AA306" s="128"/>
      <c r="AB306" s="128"/>
      <c r="AC306" s="128"/>
      <c r="AD306" s="85"/>
    </row>
    <row r="307" spans="1:30" ht="20.100000000000001" customHeight="1">
      <c r="A307" s="85"/>
      <c r="B307" s="85"/>
      <c r="C307" s="128"/>
      <c r="D307" s="311" t="s">
        <v>1439</v>
      </c>
      <c r="E307" s="128"/>
      <c r="F307" s="356">
        <v>1</v>
      </c>
      <c r="G307" s="314">
        <v>16.666666666666668</v>
      </c>
      <c r="H307" s="356">
        <v>3</v>
      </c>
      <c r="I307" s="314">
        <v>33.333333333333336</v>
      </c>
      <c r="J307" s="356">
        <v>3</v>
      </c>
      <c r="K307" s="314">
        <v>23.076923076923077</v>
      </c>
      <c r="L307" s="356">
        <v>5</v>
      </c>
      <c r="M307" s="314">
        <v>38.461538461538467</v>
      </c>
      <c r="N307" s="315">
        <v>4</v>
      </c>
      <c r="O307" s="316">
        <v>40</v>
      </c>
      <c r="P307" s="315">
        <v>1</v>
      </c>
      <c r="Q307" s="316">
        <v>14.285714285714286</v>
      </c>
      <c r="R307" s="315">
        <v>4</v>
      </c>
      <c r="S307" s="316">
        <v>15.384615384615385</v>
      </c>
      <c r="T307" s="315">
        <v>31</v>
      </c>
      <c r="U307" s="316">
        <v>22.962962962962962</v>
      </c>
      <c r="V307" s="316"/>
      <c r="W307" s="316"/>
      <c r="X307" s="316"/>
      <c r="Y307" s="128"/>
      <c r="Z307" s="128"/>
      <c r="AA307" s="128"/>
      <c r="AB307" s="128"/>
      <c r="AC307" s="128"/>
      <c r="AD307" s="85"/>
    </row>
    <row r="308" spans="1:30" ht="20.100000000000001" customHeight="1">
      <c r="A308" s="85"/>
      <c r="B308" s="85"/>
      <c r="C308" s="128"/>
      <c r="D308" s="311" t="s">
        <v>1561</v>
      </c>
      <c r="E308" s="128"/>
      <c r="F308" s="356"/>
      <c r="G308" s="314"/>
      <c r="H308" s="356"/>
      <c r="I308" s="314"/>
      <c r="J308" s="356"/>
      <c r="K308" s="314"/>
      <c r="L308" s="356"/>
      <c r="M308" s="314"/>
      <c r="N308" s="315"/>
      <c r="O308" s="316"/>
      <c r="P308" s="315"/>
      <c r="Q308" s="316"/>
      <c r="R308" s="315"/>
      <c r="S308" s="316"/>
      <c r="T308" s="315"/>
      <c r="U308" s="316"/>
      <c r="V308" s="316"/>
      <c r="W308" s="316"/>
      <c r="X308" s="316"/>
      <c r="Y308" s="128"/>
      <c r="Z308" s="128"/>
      <c r="AA308" s="128"/>
      <c r="AB308" s="128"/>
      <c r="AC308" s="128"/>
      <c r="AD308" s="85"/>
    </row>
    <row r="309" spans="1:30" ht="20.100000000000001" customHeight="1">
      <c r="A309" s="85"/>
      <c r="B309" s="85"/>
      <c r="C309" s="128"/>
      <c r="D309" s="311" t="s">
        <v>8404</v>
      </c>
      <c r="E309" s="128"/>
      <c r="F309" s="356"/>
      <c r="G309" s="314"/>
      <c r="H309" s="356"/>
      <c r="I309" s="314"/>
      <c r="J309" s="356"/>
      <c r="K309" s="314"/>
      <c r="L309" s="356">
        <v>1</v>
      </c>
      <c r="M309" s="314">
        <v>7.6923076923076925</v>
      </c>
      <c r="N309" s="315">
        <v>1</v>
      </c>
      <c r="O309" s="316">
        <v>10</v>
      </c>
      <c r="P309" s="315"/>
      <c r="Q309" s="316"/>
      <c r="R309" s="315"/>
      <c r="S309" s="316"/>
      <c r="T309" s="315">
        <v>3</v>
      </c>
      <c r="U309" s="316">
        <v>2.2222222222222223</v>
      </c>
      <c r="V309" s="316"/>
      <c r="W309" s="316"/>
      <c r="X309" s="316"/>
      <c r="Y309" s="128"/>
      <c r="Z309" s="128"/>
      <c r="AA309" s="128"/>
      <c r="AB309" s="128"/>
      <c r="AC309" s="128"/>
      <c r="AD309" s="85"/>
    </row>
    <row r="310" spans="1:30" ht="20.100000000000001" customHeight="1">
      <c r="A310" s="85"/>
      <c r="B310" s="85"/>
      <c r="C310" s="128"/>
      <c r="D310" s="311" t="s">
        <v>8405</v>
      </c>
      <c r="E310" s="128"/>
      <c r="F310" s="356"/>
      <c r="G310" s="314"/>
      <c r="H310" s="356"/>
      <c r="I310" s="314"/>
      <c r="J310" s="356"/>
      <c r="K310" s="314"/>
      <c r="L310" s="356"/>
      <c r="M310" s="314"/>
      <c r="N310" s="315"/>
      <c r="O310" s="316"/>
      <c r="P310" s="315"/>
      <c r="Q310" s="316"/>
      <c r="R310" s="315"/>
      <c r="S310" s="316"/>
      <c r="T310" s="315">
        <v>1</v>
      </c>
      <c r="U310" s="316">
        <v>0.7407407407407407</v>
      </c>
      <c r="V310" s="316"/>
      <c r="W310" s="316"/>
      <c r="X310" s="316"/>
      <c r="Y310" s="128"/>
      <c r="Z310" s="128"/>
      <c r="AA310" s="128"/>
      <c r="AB310" s="128"/>
      <c r="AC310" s="128"/>
      <c r="AD310" s="85"/>
    </row>
    <row r="311" spans="1:30" ht="20.100000000000001" customHeight="1">
      <c r="A311" s="85"/>
      <c r="B311" s="85"/>
      <c r="C311" s="128"/>
      <c r="D311" s="311" t="s">
        <v>8406</v>
      </c>
      <c r="E311" s="128"/>
      <c r="F311" s="356"/>
      <c r="G311" s="314"/>
      <c r="H311" s="356"/>
      <c r="I311" s="314"/>
      <c r="J311" s="356"/>
      <c r="K311" s="314"/>
      <c r="L311" s="356"/>
      <c r="M311" s="314"/>
      <c r="N311" s="315"/>
      <c r="O311" s="316"/>
      <c r="P311" s="315"/>
      <c r="Q311" s="316"/>
      <c r="R311" s="315"/>
      <c r="S311" s="316"/>
      <c r="T311" s="315">
        <v>6</v>
      </c>
      <c r="U311" s="316">
        <v>4.4444444444444446</v>
      </c>
      <c r="V311" s="316"/>
      <c r="W311" s="316"/>
      <c r="X311" s="316"/>
      <c r="Y311" s="128"/>
      <c r="Z311" s="128"/>
      <c r="AA311" s="128"/>
      <c r="AB311" s="128"/>
      <c r="AC311" s="128"/>
      <c r="AD311" s="85"/>
    </row>
    <row r="312" spans="1:30" ht="20.100000000000001" customHeight="1">
      <c r="A312" s="85"/>
      <c r="B312" s="85"/>
      <c r="C312" s="128"/>
      <c r="D312" s="311" t="s">
        <v>8407</v>
      </c>
      <c r="E312" s="128"/>
      <c r="F312" s="356">
        <v>1</v>
      </c>
      <c r="G312" s="314">
        <v>16.666666666666668</v>
      </c>
      <c r="H312" s="356">
        <v>1</v>
      </c>
      <c r="I312" s="314">
        <v>11.111111111111111</v>
      </c>
      <c r="J312" s="356"/>
      <c r="K312" s="314"/>
      <c r="L312" s="356"/>
      <c r="M312" s="314"/>
      <c r="N312" s="315"/>
      <c r="O312" s="316"/>
      <c r="P312" s="315"/>
      <c r="Q312" s="316"/>
      <c r="R312" s="315">
        <v>2</v>
      </c>
      <c r="S312" s="316">
        <v>7.6923076923076925</v>
      </c>
      <c r="T312" s="315">
        <v>4</v>
      </c>
      <c r="U312" s="316">
        <v>2.9629629629629628</v>
      </c>
      <c r="V312" s="316"/>
      <c r="W312" s="316"/>
      <c r="X312" s="316"/>
      <c r="Y312" s="128"/>
      <c r="Z312" s="128"/>
      <c r="AA312" s="128"/>
      <c r="AB312" s="128"/>
      <c r="AC312" s="128"/>
      <c r="AD312" s="85"/>
    </row>
    <row r="313" spans="1:30" ht="20.100000000000001" customHeight="1">
      <c r="A313" s="85"/>
      <c r="B313" s="85"/>
      <c r="C313" s="128"/>
      <c r="D313" s="311" t="s">
        <v>8408</v>
      </c>
      <c r="E313" s="128"/>
      <c r="F313" s="356"/>
      <c r="G313" s="314"/>
      <c r="H313" s="356">
        <v>1</v>
      </c>
      <c r="I313" s="314">
        <v>11.111111111111111</v>
      </c>
      <c r="J313" s="356"/>
      <c r="K313" s="314"/>
      <c r="L313" s="356"/>
      <c r="M313" s="314"/>
      <c r="N313" s="315"/>
      <c r="O313" s="316"/>
      <c r="P313" s="315"/>
      <c r="Q313" s="316"/>
      <c r="R313" s="315">
        <v>1</v>
      </c>
      <c r="S313" s="316">
        <v>3.8461538461538463</v>
      </c>
      <c r="T313" s="315">
        <v>4</v>
      </c>
      <c r="U313" s="316">
        <v>2.9629629629629628</v>
      </c>
      <c r="V313" s="316"/>
      <c r="W313" s="316"/>
      <c r="X313" s="316"/>
      <c r="Y313" s="128"/>
      <c r="Z313" s="128"/>
      <c r="AA313" s="128"/>
      <c r="AB313" s="128"/>
      <c r="AC313" s="128"/>
      <c r="AD313" s="85"/>
    </row>
    <row r="314" spans="1:30" ht="20.100000000000001" customHeight="1">
      <c r="A314" s="85"/>
      <c r="B314" s="85"/>
      <c r="C314" s="128"/>
      <c r="D314" s="311" t="s">
        <v>8409</v>
      </c>
      <c r="E314" s="128"/>
      <c r="F314" s="356"/>
      <c r="G314" s="314"/>
      <c r="H314" s="356"/>
      <c r="I314" s="314"/>
      <c r="J314" s="356">
        <v>1</v>
      </c>
      <c r="K314" s="314">
        <v>7.6923076923076925</v>
      </c>
      <c r="L314" s="356"/>
      <c r="M314" s="314"/>
      <c r="N314" s="315"/>
      <c r="O314" s="316"/>
      <c r="P314" s="315"/>
      <c r="Q314" s="316"/>
      <c r="R314" s="315">
        <v>1</v>
      </c>
      <c r="S314" s="316">
        <v>3.8461538461538463</v>
      </c>
      <c r="T314" s="315">
        <v>2</v>
      </c>
      <c r="U314" s="316">
        <v>1.4814814814814814</v>
      </c>
      <c r="V314" s="316"/>
      <c r="W314" s="316"/>
      <c r="X314" s="316"/>
      <c r="Y314" s="128"/>
      <c r="Z314" s="128"/>
      <c r="AA314" s="128"/>
      <c r="AB314" s="128"/>
      <c r="AC314" s="128"/>
      <c r="AD314" s="85"/>
    </row>
    <row r="315" spans="1:30" ht="20.100000000000001" customHeight="1">
      <c r="A315" s="85"/>
      <c r="B315" s="85"/>
      <c r="C315" s="128"/>
      <c r="D315" s="311" t="s">
        <v>8410</v>
      </c>
      <c r="E315" s="128"/>
      <c r="F315" s="356"/>
      <c r="G315" s="314"/>
      <c r="H315" s="356">
        <v>1</v>
      </c>
      <c r="I315" s="314">
        <v>11.111111111111111</v>
      </c>
      <c r="J315" s="356"/>
      <c r="K315" s="314"/>
      <c r="L315" s="356">
        <v>2</v>
      </c>
      <c r="M315" s="314">
        <v>15.384615384615385</v>
      </c>
      <c r="N315" s="315">
        <v>1</v>
      </c>
      <c r="O315" s="316">
        <v>10</v>
      </c>
      <c r="P315" s="315"/>
      <c r="Q315" s="316"/>
      <c r="R315" s="315">
        <v>1</v>
      </c>
      <c r="S315" s="316">
        <v>3.8461538461538463</v>
      </c>
      <c r="T315" s="315">
        <v>2</v>
      </c>
      <c r="U315" s="316">
        <v>1.4814814814814814</v>
      </c>
      <c r="V315" s="316"/>
      <c r="W315" s="316"/>
      <c r="X315" s="316"/>
      <c r="Y315" s="128"/>
      <c r="Z315" s="128"/>
      <c r="AA315" s="128"/>
      <c r="AB315" s="128"/>
      <c r="AC315" s="128"/>
      <c r="AD315" s="85"/>
    </row>
    <row r="316" spans="1:30" ht="20.100000000000001" customHeight="1">
      <c r="A316" s="85"/>
      <c r="B316" s="85"/>
      <c r="C316" s="128"/>
      <c r="D316" s="311" t="s">
        <v>7335</v>
      </c>
      <c r="E316" s="128"/>
      <c r="F316" s="356"/>
      <c r="G316" s="314"/>
      <c r="H316" s="356"/>
      <c r="I316" s="314"/>
      <c r="J316" s="356"/>
      <c r="K316" s="314"/>
      <c r="L316" s="356"/>
      <c r="M316" s="314"/>
      <c r="N316" s="315"/>
      <c r="O316" s="316"/>
      <c r="P316" s="315"/>
      <c r="Q316" s="316"/>
      <c r="R316" s="315"/>
      <c r="S316" s="316"/>
      <c r="T316" s="315"/>
      <c r="U316" s="316"/>
      <c r="V316" s="316"/>
      <c r="W316" s="316"/>
      <c r="X316" s="316"/>
      <c r="Y316" s="128"/>
      <c r="Z316" s="128"/>
      <c r="AA316" s="128"/>
      <c r="AB316" s="128"/>
      <c r="AC316" s="128"/>
      <c r="AD316" s="85"/>
    </row>
    <row r="317" spans="1:30" ht="20.100000000000001" customHeight="1">
      <c r="A317" s="476" t="s">
        <v>4411</v>
      </c>
      <c r="B317" s="476" t="s">
        <v>197</v>
      </c>
      <c r="C317" s="473" t="s">
        <v>4570</v>
      </c>
      <c r="D317" s="476"/>
      <c r="E317" s="473"/>
      <c r="F317" s="443"/>
      <c r="G317" s="444"/>
      <c r="H317" s="443">
        <v>1</v>
      </c>
      <c r="I317" s="444">
        <v>100</v>
      </c>
      <c r="J317" s="443"/>
      <c r="K317" s="444"/>
      <c r="L317" s="443">
        <v>2</v>
      </c>
      <c r="M317" s="444">
        <v>100</v>
      </c>
      <c r="N317" s="471">
        <v>1</v>
      </c>
      <c r="O317" s="465">
        <v>100</v>
      </c>
      <c r="P317" s="471"/>
      <c r="Q317" s="465"/>
      <c r="R317" s="471">
        <v>1</v>
      </c>
      <c r="S317" s="465">
        <v>100</v>
      </c>
      <c r="T317" s="471">
        <v>2</v>
      </c>
      <c r="U317" s="465">
        <v>100</v>
      </c>
      <c r="V317" s="473" t="s">
        <v>8118</v>
      </c>
      <c r="W317" s="473" t="s">
        <v>8118</v>
      </c>
      <c r="X317" s="473" t="s">
        <v>8118</v>
      </c>
      <c r="Y317" s="473" t="s">
        <v>8118</v>
      </c>
      <c r="Z317" s="473" t="s">
        <v>8118</v>
      </c>
      <c r="AA317" s="473" t="s">
        <v>8118</v>
      </c>
      <c r="AB317" s="473" t="s">
        <v>8118</v>
      </c>
      <c r="AC317" s="473" t="s">
        <v>8118</v>
      </c>
      <c r="AD317" s="476"/>
    </row>
    <row r="318" spans="1:30" ht="20.100000000000001" customHeight="1">
      <c r="A318" s="476" t="s">
        <v>8411</v>
      </c>
      <c r="B318" s="476" t="s">
        <v>198</v>
      </c>
      <c r="C318" s="473" t="s">
        <v>64</v>
      </c>
      <c r="D318" s="374" t="s">
        <v>1434</v>
      </c>
      <c r="E318" s="473"/>
      <c r="F318" s="443"/>
      <c r="G318" s="444"/>
      <c r="H318" s="443">
        <v>1</v>
      </c>
      <c r="I318" s="444">
        <v>11.111111111111111</v>
      </c>
      <c r="J318" s="443">
        <v>2</v>
      </c>
      <c r="K318" s="444">
        <v>15.384615384615385</v>
      </c>
      <c r="L318" s="443">
        <v>1</v>
      </c>
      <c r="M318" s="444">
        <v>7.6923076923076925</v>
      </c>
      <c r="N318" s="471">
        <v>3</v>
      </c>
      <c r="O318" s="465">
        <v>30</v>
      </c>
      <c r="P318" s="471">
        <v>2</v>
      </c>
      <c r="Q318" s="465">
        <v>28.571428571428573</v>
      </c>
      <c r="R318" s="471">
        <v>5</v>
      </c>
      <c r="S318" s="465">
        <v>19.23076923076923</v>
      </c>
      <c r="T318" s="471">
        <v>16</v>
      </c>
      <c r="U318" s="465">
        <v>11.851851851851851</v>
      </c>
      <c r="V318" s="473" t="s">
        <v>8118</v>
      </c>
      <c r="W318" s="473" t="s">
        <v>8118</v>
      </c>
      <c r="X318" s="473" t="s">
        <v>8118</v>
      </c>
      <c r="Y318" s="473" t="s">
        <v>8118</v>
      </c>
      <c r="Z318" s="473" t="s">
        <v>8118</v>
      </c>
      <c r="AA318" s="473" t="s">
        <v>8118</v>
      </c>
      <c r="AB318" s="473" t="s">
        <v>8118</v>
      </c>
      <c r="AC318" s="473" t="s">
        <v>8118</v>
      </c>
      <c r="AD318" s="476"/>
    </row>
    <row r="319" spans="1:30" ht="20.100000000000001" customHeight="1">
      <c r="A319" s="85"/>
      <c r="B319" s="85"/>
      <c r="C319" s="128"/>
      <c r="D319" s="311" t="s">
        <v>1435</v>
      </c>
      <c r="E319" s="128"/>
      <c r="F319" s="356"/>
      <c r="G319" s="314"/>
      <c r="H319" s="356"/>
      <c r="I319" s="314"/>
      <c r="J319" s="356">
        <v>2</v>
      </c>
      <c r="K319" s="314">
        <v>15.384615384615385</v>
      </c>
      <c r="L319" s="356"/>
      <c r="M319" s="314"/>
      <c r="N319" s="315"/>
      <c r="O319" s="316"/>
      <c r="P319" s="315"/>
      <c r="Q319" s="316"/>
      <c r="R319" s="315">
        <v>2</v>
      </c>
      <c r="S319" s="316">
        <v>7.6923076923076925</v>
      </c>
      <c r="T319" s="315">
        <v>8</v>
      </c>
      <c r="U319" s="316">
        <v>5.9259259259259256</v>
      </c>
      <c r="V319" s="316"/>
      <c r="W319" s="316"/>
      <c r="X319" s="316"/>
      <c r="Y319" s="128"/>
      <c r="Z319" s="128"/>
      <c r="AA319" s="128"/>
      <c r="AB319" s="128"/>
      <c r="AC319" s="128"/>
      <c r="AD319" s="85"/>
    </row>
    <row r="320" spans="1:30" ht="20.100000000000001" customHeight="1">
      <c r="A320" s="85"/>
      <c r="B320" s="85"/>
      <c r="C320" s="128"/>
      <c r="D320" s="311" t="s">
        <v>1436</v>
      </c>
      <c r="E320" s="128"/>
      <c r="F320" s="356"/>
      <c r="G320" s="314"/>
      <c r="H320" s="356"/>
      <c r="I320" s="314"/>
      <c r="J320" s="356">
        <v>1</v>
      </c>
      <c r="K320" s="314">
        <v>7.6923076923076925</v>
      </c>
      <c r="L320" s="356"/>
      <c r="M320" s="314"/>
      <c r="N320" s="315"/>
      <c r="O320" s="316"/>
      <c r="P320" s="315">
        <v>1</v>
      </c>
      <c r="Q320" s="316">
        <v>14.285714285714286</v>
      </c>
      <c r="R320" s="315">
        <v>2</v>
      </c>
      <c r="S320" s="316">
        <v>7.6923076923076925</v>
      </c>
      <c r="T320" s="315">
        <v>5</v>
      </c>
      <c r="U320" s="316">
        <v>3.7037037037037037</v>
      </c>
      <c r="V320" s="316"/>
      <c r="W320" s="316"/>
      <c r="X320" s="316"/>
      <c r="Y320" s="128"/>
      <c r="Z320" s="128"/>
      <c r="AA320" s="128"/>
      <c r="AB320" s="128"/>
      <c r="AC320" s="128"/>
      <c r="AD320" s="85"/>
    </row>
    <row r="321" spans="1:30" ht="20.100000000000001" customHeight="1">
      <c r="A321" s="85"/>
      <c r="B321" s="85"/>
      <c r="C321" s="128"/>
      <c r="D321" s="311" t="s">
        <v>1437</v>
      </c>
      <c r="E321" s="128"/>
      <c r="F321" s="356"/>
      <c r="G321" s="314"/>
      <c r="H321" s="356">
        <v>1</v>
      </c>
      <c r="I321" s="314">
        <v>11.111111111111111</v>
      </c>
      <c r="J321" s="356"/>
      <c r="K321" s="314"/>
      <c r="L321" s="356"/>
      <c r="M321" s="314"/>
      <c r="N321" s="315">
        <v>1</v>
      </c>
      <c r="O321" s="316">
        <v>10</v>
      </c>
      <c r="P321" s="315"/>
      <c r="Q321" s="316"/>
      <c r="R321" s="315">
        <v>1</v>
      </c>
      <c r="S321" s="316">
        <v>3.8461538461538463</v>
      </c>
      <c r="T321" s="315">
        <v>5</v>
      </c>
      <c r="U321" s="316">
        <v>3.7037037037037037</v>
      </c>
      <c r="V321" s="316"/>
      <c r="W321" s="316"/>
      <c r="X321" s="316"/>
      <c r="Y321" s="128"/>
      <c r="Z321" s="128"/>
      <c r="AA321" s="128"/>
      <c r="AB321" s="128"/>
      <c r="AC321" s="128"/>
      <c r="AD321" s="85"/>
    </row>
    <row r="322" spans="1:30" ht="20.100000000000001" customHeight="1">
      <c r="A322" s="85"/>
      <c r="B322" s="85"/>
      <c r="C322" s="128"/>
      <c r="D322" s="311" t="s">
        <v>1438</v>
      </c>
      <c r="E322" s="128"/>
      <c r="F322" s="356"/>
      <c r="G322" s="314"/>
      <c r="H322" s="356"/>
      <c r="I322" s="314"/>
      <c r="J322" s="356"/>
      <c r="K322" s="314"/>
      <c r="L322" s="356"/>
      <c r="M322" s="314"/>
      <c r="N322" s="315"/>
      <c r="O322" s="316"/>
      <c r="P322" s="315"/>
      <c r="Q322" s="316"/>
      <c r="R322" s="315"/>
      <c r="S322" s="316"/>
      <c r="T322" s="315">
        <v>9</v>
      </c>
      <c r="U322" s="316">
        <v>6.666666666666667</v>
      </c>
      <c r="V322" s="316"/>
      <c r="W322" s="316"/>
      <c r="X322" s="316"/>
      <c r="Y322" s="128"/>
      <c r="Z322" s="128"/>
      <c r="AA322" s="128"/>
      <c r="AB322" s="128"/>
      <c r="AC322" s="128"/>
      <c r="AD322" s="85"/>
    </row>
    <row r="323" spans="1:30" ht="20.100000000000001" customHeight="1">
      <c r="A323" s="85"/>
      <c r="B323" s="85"/>
      <c r="C323" s="128"/>
      <c r="D323" s="311" t="s">
        <v>1559</v>
      </c>
      <c r="E323" s="128"/>
      <c r="F323" s="356"/>
      <c r="G323" s="314"/>
      <c r="H323" s="356"/>
      <c r="I323" s="314"/>
      <c r="J323" s="356"/>
      <c r="K323" s="314"/>
      <c r="L323" s="356"/>
      <c r="M323" s="314"/>
      <c r="N323" s="315"/>
      <c r="O323" s="316"/>
      <c r="P323" s="315"/>
      <c r="Q323" s="316"/>
      <c r="R323" s="315">
        <v>1</v>
      </c>
      <c r="S323" s="316">
        <v>3.8461538461538463</v>
      </c>
      <c r="T323" s="315">
        <v>4</v>
      </c>
      <c r="U323" s="316">
        <v>2.9629629629629628</v>
      </c>
      <c r="V323" s="316"/>
      <c r="W323" s="316"/>
      <c r="X323" s="316"/>
      <c r="Y323" s="128"/>
      <c r="Z323" s="128"/>
      <c r="AA323" s="128"/>
      <c r="AB323" s="128"/>
      <c r="AC323" s="128"/>
      <c r="AD323" s="85"/>
    </row>
    <row r="324" spans="1:30" ht="20.100000000000001" customHeight="1">
      <c r="A324" s="85"/>
      <c r="B324" s="85"/>
      <c r="C324" s="128"/>
      <c r="D324" s="311" t="s">
        <v>1560</v>
      </c>
      <c r="E324" s="128"/>
      <c r="F324" s="356"/>
      <c r="G324" s="314"/>
      <c r="H324" s="356"/>
      <c r="I324" s="314"/>
      <c r="J324" s="356"/>
      <c r="K324" s="314"/>
      <c r="L324" s="356">
        <v>1</v>
      </c>
      <c r="M324" s="314">
        <v>7.6923076923076925</v>
      </c>
      <c r="N324" s="315"/>
      <c r="O324" s="316"/>
      <c r="P324" s="315"/>
      <c r="Q324" s="316"/>
      <c r="R324" s="315">
        <v>1</v>
      </c>
      <c r="S324" s="316">
        <v>3.8461538461538463</v>
      </c>
      <c r="T324" s="315">
        <v>1</v>
      </c>
      <c r="U324" s="316">
        <v>0.7407407407407407</v>
      </c>
      <c r="V324" s="316"/>
      <c r="W324" s="316"/>
      <c r="X324" s="316"/>
      <c r="Y324" s="128"/>
      <c r="Z324" s="128"/>
      <c r="AA324" s="128"/>
      <c r="AB324" s="128"/>
      <c r="AC324" s="128"/>
      <c r="AD324" s="85"/>
    </row>
    <row r="325" spans="1:30" ht="20.100000000000001" customHeight="1">
      <c r="A325" s="85"/>
      <c r="B325" s="85"/>
      <c r="C325" s="128"/>
      <c r="D325" s="311" t="s">
        <v>1439</v>
      </c>
      <c r="E325" s="128"/>
      <c r="F325" s="356">
        <v>1</v>
      </c>
      <c r="G325" s="314">
        <v>16.666666666666668</v>
      </c>
      <c r="H325" s="356">
        <v>1</v>
      </c>
      <c r="I325" s="314">
        <v>11.111111111111111</v>
      </c>
      <c r="J325" s="356">
        <v>1</v>
      </c>
      <c r="K325" s="314">
        <v>7.6923076923076925</v>
      </c>
      <c r="L325" s="356">
        <v>2</v>
      </c>
      <c r="M325" s="314">
        <v>15.384615384615385</v>
      </c>
      <c r="N325" s="315">
        <v>1</v>
      </c>
      <c r="O325" s="316">
        <v>10</v>
      </c>
      <c r="P325" s="315">
        <v>1</v>
      </c>
      <c r="Q325" s="316">
        <v>14.285714285714286</v>
      </c>
      <c r="R325" s="315">
        <v>1</v>
      </c>
      <c r="S325" s="316">
        <v>3.8461538461538463</v>
      </c>
      <c r="T325" s="315">
        <v>15</v>
      </c>
      <c r="U325" s="316">
        <v>11.111111111111111</v>
      </c>
      <c r="V325" s="316"/>
      <c r="W325" s="316"/>
      <c r="X325" s="316"/>
      <c r="Y325" s="128"/>
      <c r="Z325" s="128"/>
      <c r="AA325" s="128"/>
      <c r="AB325" s="128"/>
      <c r="AC325" s="128"/>
      <c r="AD325" s="85"/>
    </row>
    <row r="326" spans="1:30" ht="20.100000000000001" customHeight="1">
      <c r="A326" s="85"/>
      <c r="B326" s="85"/>
      <c r="C326" s="128"/>
      <c r="D326" s="311" t="s">
        <v>1561</v>
      </c>
      <c r="E326" s="128"/>
      <c r="F326" s="356">
        <v>1</v>
      </c>
      <c r="G326" s="314">
        <v>16.666666666666668</v>
      </c>
      <c r="H326" s="356"/>
      <c r="I326" s="314"/>
      <c r="J326" s="356">
        <v>1</v>
      </c>
      <c r="K326" s="314">
        <v>7.6923076923076925</v>
      </c>
      <c r="L326" s="356"/>
      <c r="M326" s="314"/>
      <c r="N326" s="315"/>
      <c r="O326" s="316"/>
      <c r="P326" s="315"/>
      <c r="Q326" s="316"/>
      <c r="R326" s="315"/>
      <c r="S326" s="316"/>
      <c r="T326" s="315"/>
      <c r="U326" s="316"/>
      <c r="V326" s="316"/>
      <c r="W326" s="316"/>
      <c r="X326" s="316"/>
      <c r="Y326" s="128"/>
      <c r="Z326" s="128"/>
      <c r="AA326" s="128"/>
      <c r="AB326" s="128"/>
      <c r="AC326" s="128"/>
      <c r="AD326" s="85"/>
    </row>
    <row r="327" spans="1:30" ht="20.100000000000001" customHeight="1">
      <c r="A327" s="85"/>
      <c r="B327" s="85"/>
      <c r="C327" s="128"/>
      <c r="D327" s="311" t="s">
        <v>8404</v>
      </c>
      <c r="E327" s="128"/>
      <c r="F327" s="356"/>
      <c r="G327" s="314"/>
      <c r="H327" s="356"/>
      <c r="I327" s="314"/>
      <c r="J327" s="356"/>
      <c r="K327" s="314"/>
      <c r="L327" s="356"/>
      <c r="M327" s="314"/>
      <c r="N327" s="315"/>
      <c r="O327" s="316"/>
      <c r="P327" s="315"/>
      <c r="Q327" s="316"/>
      <c r="R327" s="315"/>
      <c r="S327" s="316"/>
      <c r="T327" s="315"/>
      <c r="U327" s="316"/>
      <c r="V327" s="316"/>
      <c r="W327" s="316"/>
      <c r="X327" s="316"/>
      <c r="Y327" s="128"/>
      <c r="Z327" s="128"/>
      <c r="AA327" s="128"/>
      <c r="AB327" s="128"/>
      <c r="AC327" s="128"/>
      <c r="AD327" s="85"/>
    </row>
    <row r="328" spans="1:30" ht="20.100000000000001" customHeight="1">
      <c r="A328" s="85"/>
      <c r="B328" s="85"/>
      <c r="C328" s="128"/>
      <c r="D328" s="311" t="s">
        <v>8405</v>
      </c>
      <c r="E328" s="128"/>
      <c r="F328" s="356"/>
      <c r="G328" s="314"/>
      <c r="H328" s="356"/>
      <c r="I328" s="314"/>
      <c r="J328" s="356"/>
      <c r="K328" s="314"/>
      <c r="L328" s="356"/>
      <c r="M328" s="314"/>
      <c r="N328" s="315"/>
      <c r="O328" s="316"/>
      <c r="P328" s="315"/>
      <c r="Q328" s="316"/>
      <c r="R328" s="315">
        <v>1</v>
      </c>
      <c r="S328" s="316">
        <v>3.8461538461538463</v>
      </c>
      <c r="T328" s="315">
        <v>1</v>
      </c>
      <c r="U328" s="316">
        <v>0.7407407407407407</v>
      </c>
      <c r="V328" s="316"/>
      <c r="W328" s="316"/>
      <c r="X328" s="316"/>
      <c r="Y328" s="128"/>
      <c r="Z328" s="128"/>
      <c r="AA328" s="128"/>
      <c r="AB328" s="128"/>
      <c r="AC328" s="128"/>
      <c r="AD328" s="85"/>
    </row>
    <row r="329" spans="1:30" ht="20.100000000000001" customHeight="1">
      <c r="A329" s="85"/>
      <c r="B329" s="85"/>
      <c r="C329" s="128"/>
      <c r="D329" s="311" t="s">
        <v>8406</v>
      </c>
      <c r="E329" s="128"/>
      <c r="F329" s="356"/>
      <c r="G329" s="314"/>
      <c r="H329" s="356"/>
      <c r="I329" s="314"/>
      <c r="J329" s="356"/>
      <c r="K329" s="314"/>
      <c r="L329" s="356"/>
      <c r="M329" s="314"/>
      <c r="N329" s="315"/>
      <c r="O329" s="316"/>
      <c r="P329" s="315"/>
      <c r="Q329" s="316"/>
      <c r="R329" s="315"/>
      <c r="S329" s="316"/>
      <c r="T329" s="315"/>
      <c r="U329" s="316"/>
      <c r="V329" s="316"/>
      <c r="W329" s="316"/>
      <c r="X329" s="316"/>
      <c r="Y329" s="128"/>
      <c r="Z329" s="128"/>
      <c r="AA329" s="128"/>
      <c r="AB329" s="128"/>
      <c r="AC329" s="128"/>
      <c r="AD329" s="85"/>
    </row>
    <row r="330" spans="1:30" ht="20.100000000000001" customHeight="1">
      <c r="A330" s="85"/>
      <c r="B330" s="85"/>
      <c r="C330" s="128"/>
      <c r="D330" s="311" t="s">
        <v>8407</v>
      </c>
      <c r="E330" s="128"/>
      <c r="F330" s="356">
        <v>1</v>
      </c>
      <c r="G330" s="314">
        <v>16.666666666666668</v>
      </c>
      <c r="H330" s="356">
        <v>1</v>
      </c>
      <c r="I330" s="314">
        <v>11.111111111111111</v>
      </c>
      <c r="J330" s="356"/>
      <c r="K330" s="314"/>
      <c r="L330" s="356"/>
      <c r="M330" s="314"/>
      <c r="N330" s="315"/>
      <c r="O330" s="316"/>
      <c r="P330" s="315"/>
      <c r="Q330" s="316"/>
      <c r="R330" s="315">
        <v>1</v>
      </c>
      <c r="S330" s="316">
        <v>3.8461538461538463</v>
      </c>
      <c r="T330" s="315">
        <v>1</v>
      </c>
      <c r="U330" s="316">
        <v>0.7407407407407407</v>
      </c>
      <c r="V330" s="316"/>
      <c r="W330" s="316"/>
      <c r="X330" s="316"/>
      <c r="Y330" s="128"/>
      <c r="Z330" s="128"/>
      <c r="AA330" s="128"/>
      <c r="AB330" s="128"/>
      <c r="AC330" s="128"/>
      <c r="AD330" s="85"/>
    </row>
    <row r="331" spans="1:30" ht="20.100000000000001" customHeight="1">
      <c r="A331" s="85"/>
      <c r="B331" s="85"/>
      <c r="C331" s="128"/>
      <c r="D331" s="311" t="s">
        <v>8408</v>
      </c>
      <c r="E331" s="128"/>
      <c r="F331" s="356"/>
      <c r="G331" s="314"/>
      <c r="H331" s="356"/>
      <c r="I331" s="314"/>
      <c r="J331" s="356">
        <v>1</v>
      </c>
      <c r="K331" s="314">
        <v>7.6923076923076925</v>
      </c>
      <c r="L331" s="356"/>
      <c r="M331" s="314"/>
      <c r="N331" s="315"/>
      <c r="O331" s="316"/>
      <c r="P331" s="315">
        <v>1</v>
      </c>
      <c r="Q331" s="316">
        <v>14.285714285714286</v>
      </c>
      <c r="R331" s="315"/>
      <c r="S331" s="316"/>
      <c r="T331" s="315">
        <v>4</v>
      </c>
      <c r="U331" s="316">
        <v>2.9629629629629628</v>
      </c>
      <c r="V331" s="316"/>
      <c r="W331" s="316"/>
      <c r="X331" s="316"/>
      <c r="Y331" s="128"/>
      <c r="Z331" s="128"/>
      <c r="AA331" s="128"/>
      <c r="AB331" s="128"/>
      <c r="AC331" s="128"/>
      <c r="AD331" s="85"/>
    </row>
    <row r="332" spans="1:30" ht="20.100000000000001" customHeight="1">
      <c r="A332" s="85"/>
      <c r="B332" s="85"/>
      <c r="C332" s="128"/>
      <c r="D332" s="311" t="s">
        <v>8409</v>
      </c>
      <c r="E332" s="128"/>
      <c r="F332" s="356"/>
      <c r="G332" s="314"/>
      <c r="H332" s="356"/>
      <c r="I332" s="314"/>
      <c r="J332" s="356"/>
      <c r="K332" s="314"/>
      <c r="L332" s="356"/>
      <c r="M332" s="314"/>
      <c r="N332" s="315"/>
      <c r="O332" s="316"/>
      <c r="P332" s="315"/>
      <c r="Q332" s="316"/>
      <c r="R332" s="315"/>
      <c r="S332" s="316"/>
      <c r="T332" s="315">
        <v>1</v>
      </c>
      <c r="U332" s="316">
        <v>0.7407407407407407</v>
      </c>
      <c r="V332" s="316"/>
      <c r="W332" s="316"/>
      <c r="X332" s="316"/>
      <c r="Y332" s="128"/>
      <c r="Z332" s="128"/>
      <c r="AA332" s="128"/>
      <c r="AB332" s="128"/>
      <c r="AC332" s="128"/>
      <c r="AD332" s="85"/>
    </row>
    <row r="333" spans="1:30" ht="20.100000000000001" customHeight="1">
      <c r="A333" s="85"/>
      <c r="B333" s="85"/>
      <c r="C333" s="128"/>
      <c r="D333" s="311" t="s">
        <v>8410</v>
      </c>
      <c r="E333" s="128"/>
      <c r="F333" s="356"/>
      <c r="G333" s="314"/>
      <c r="H333" s="356"/>
      <c r="I333" s="314"/>
      <c r="J333" s="356"/>
      <c r="K333" s="314"/>
      <c r="L333" s="356"/>
      <c r="M333" s="314"/>
      <c r="N333" s="315"/>
      <c r="O333" s="316"/>
      <c r="P333" s="315"/>
      <c r="Q333" s="316"/>
      <c r="R333" s="315"/>
      <c r="S333" s="316"/>
      <c r="T333" s="315"/>
      <c r="U333" s="316"/>
      <c r="V333" s="316"/>
      <c r="W333" s="316"/>
      <c r="X333" s="316"/>
      <c r="Y333" s="128"/>
      <c r="Z333" s="128"/>
      <c r="AA333" s="128"/>
      <c r="AB333" s="128"/>
      <c r="AC333" s="128"/>
      <c r="AD333" s="85"/>
    </row>
    <row r="334" spans="1:30" ht="20.100000000000001" customHeight="1">
      <c r="A334" s="85"/>
      <c r="B334" s="85"/>
      <c r="C334" s="128"/>
      <c r="D334" s="311" t="s">
        <v>7335</v>
      </c>
      <c r="E334" s="128"/>
      <c r="F334" s="356">
        <v>3</v>
      </c>
      <c r="G334" s="314">
        <v>50</v>
      </c>
      <c r="H334" s="356">
        <v>5</v>
      </c>
      <c r="I334" s="314">
        <v>55.555555555555557</v>
      </c>
      <c r="J334" s="356">
        <v>5</v>
      </c>
      <c r="K334" s="314">
        <v>38.46153846153846</v>
      </c>
      <c r="L334" s="356">
        <v>9</v>
      </c>
      <c r="M334" s="314">
        <v>69.230769230769226</v>
      </c>
      <c r="N334" s="315">
        <v>5</v>
      </c>
      <c r="O334" s="316">
        <v>50</v>
      </c>
      <c r="P334" s="315">
        <v>2</v>
      </c>
      <c r="Q334" s="316">
        <v>28.571428571428573</v>
      </c>
      <c r="R334" s="315">
        <v>11</v>
      </c>
      <c r="S334" s="316">
        <v>42.307692307692307</v>
      </c>
      <c r="T334" s="315">
        <v>65</v>
      </c>
      <c r="U334" s="316">
        <v>48.148148148148145</v>
      </c>
      <c r="V334" s="316"/>
      <c r="W334" s="316"/>
      <c r="X334" s="316"/>
      <c r="Y334" s="128"/>
      <c r="Z334" s="128"/>
      <c r="AA334" s="128"/>
      <c r="AB334" s="128"/>
      <c r="AC334" s="128"/>
      <c r="AD334" s="85"/>
    </row>
    <row r="335" spans="1:30" ht="20.100000000000001" customHeight="1">
      <c r="A335" s="476" t="s">
        <v>4412</v>
      </c>
      <c r="B335" s="476" t="s">
        <v>199</v>
      </c>
      <c r="C335" s="473" t="s">
        <v>4571</v>
      </c>
      <c r="D335" s="476"/>
      <c r="E335" s="473"/>
      <c r="F335" s="443"/>
      <c r="G335" s="444"/>
      <c r="H335" s="443"/>
      <c r="I335" s="444"/>
      <c r="J335" s="443"/>
      <c r="K335" s="444"/>
      <c r="L335" s="443"/>
      <c r="M335" s="444"/>
      <c r="N335" s="471"/>
      <c r="O335" s="465"/>
      <c r="P335" s="471"/>
      <c r="Q335" s="465"/>
      <c r="R335" s="471"/>
      <c r="S335" s="465"/>
      <c r="T335" s="471"/>
      <c r="U335" s="465"/>
      <c r="V335" s="473" t="s">
        <v>8118</v>
      </c>
      <c r="W335" s="473" t="s">
        <v>8118</v>
      </c>
      <c r="X335" s="473" t="s">
        <v>8118</v>
      </c>
      <c r="Y335" s="473" t="s">
        <v>8118</v>
      </c>
      <c r="Z335" s="473" t="s">
        <v>8118</v>
      </c>
      <c r="AA335" s="473" t="s">
        <v>8118</v>
      </c>
      <c r="AB335" s="473" t="s">
        <v>8118</v>
      </c>
      <c r="AC335" s="473" t="s">
        <v>8118</v>
      </c>
      <c r="AD335" s="476"/>
    </row>
    <row r="336" spans="1:30" ht="20.100000000000001" customHeight="1">
      <c r="A336" s="476" t="s">
        <v>4413</v>
      </c>
      <c r="B336" s="476" t="s">
        <v>200</v>
      </c>
      <c r="C336" s="473" t="s">
        <v>64</v>
      </c>
      <c r="D336" s="476" t="s">
        <v>1440</v>
      </c>
      <c r="E336" s="485" t="s">
        <v>8132</v>
      </c>
      <c r="F336" s="443">
        <v>4</v>
      </c>
      <c r="G336" s="444">
        <v>66.666666666666671</v>
      </c>
      <c r="H336" s="443">
        <v>3</v>
      </c>
      <c r="I336" s="444">
        <v>33.333333333333336</v>
      </c>
      <c r="J336" s="443">
        <v>6</v>
      </c>
      <c r="K336" s="444">
        <v>46.153846153846153</v>
      </c>
      <c r="L336" s="443">
        <v>4</v>
      </c>
      <c r="M336" s="444">
        <v>30.76923076923077</v>
      </c>
      <c r="N336" s="471">
        <v>3</v>
      </c>
      <c r="O336" s="465">
        <v>30</v>
      </c>
      <c r="P336" s="471">
        <v>4</v>
      </c>
      <c r="Q336" s="465">
        <v>57.142857142857146</v>
      </c>
      <c r="R336" s="471">
        <v>17</v>
      </c>
      <c r="S336" s="465">
        <v>65.384615384615387</v>
      </c>
      <c r="T336" s="471">
        <v>97</v>
      </c>
      <c r="U336" s="465">
        <v>71.851851851851848</v>
      </c>
      <c r="V336" s="473" t="s">
        <v>8118</v>
      </c>
      <c r="W336" s="473" t="s">
        <v>8118</v>
      </c>
      <c r="X336" s="473" t="s">
        <v>8118</v>
      </c>
      <c r="Y336" s="473" t="s">
        <v>8118</v>
      </c>
      <c r="Z336" s="473" t="s">
        <v>8118</v>
      </c>
      <c r="AA336" s="473" t="s">
        <v>8118</v>
      </c>
      <c r="AB336" s="473" t="s">
        <v>8118</v>
      </c>
      <c r="AC336" s="473" t="s">
        <v>8118</v>
      </c>
      <c r="AD336" s="476"/>
    </row>
    <row r="337" spans="1:30" ht="20.100000000000001" customHeight="1">
      <c r="A337" s="85"/>
      <c r="B337" s="85"/>
      <c r="C337" s="128"/>
      <c r="D337" s="85" t="s">
        <v>1441</v>
      </c>
      <c r="E337" s="209"/>
      <c r="F337" s="356">
        <v>2</v>
      </c>
      <c r="G337" s="314">
        <v>33.333333333333336</v>
      </c>
      <c r="H337" s="356">
        <v>6</v>
      </c>
      <c r="I337" s="314">
        <v>66.666666666666671</v>
      </c>
      <c r="J337" s="356">
        <v>7</v>
      </c>
      <c r="K337" s="314">
        <v>53.846153846153847</v>
      </c>
      <c r="L337" s="356">
        <v>9</v>
      </c>
      <c r="M337" s="314">
        <v>69.230769230769226</v>
      </c>
      <c r="N337" s="315">
        <v>7</v>
      </c>
      <c r="O337" s="316">
        <v>70</v>
      </c>
      <c r="P337" s="315">
        <v>3</v>
      </c>
      <c r="Q337" s="316">
        <v>42.857142857142854</v>
      </c>
      <c r="R337" s="315">
        <v>9</v>
      </c>
      <c r="S337" s="316">
        <v>34.615384615384613</v>
      </c>
      <c r="T337" s="315">
        <v>38</v>
      </c>
      <c r="U337" s="316">
        <v>28.148148148148149</v>
      </c>
      <c r="V337" s="316"/>
      <c r="W337" s="316"/>
      <c r="X337" s="316"/>
      <c r="Y337" s="128"/>
      <c r="Z337" s="128"/>
      <c r="AA337" s="128"/>
      <c r="AB337" s="128"/>
      <c r="AC337" s="128"/>
      <c r="AD337" s="85"/>
    </row>
    <row r="338" spans="1:30" ht="20.100000000000001" customHeight="1">
      <c r="A338" s="85"/>
      <c r="B338" s="85"/>
      <c r="C338" s="128"/>
      <c r="D338" s="162" t="s">
        <v>8177</v>
      </c>
      <c r="E338" s="209"/>
      <c r="F338" s="356"/>
      <c r="G338" s="314"/>
      <c r="H338" s="356"/>
      <c r="I338" s="314"/>
      <c r="J338" s="356"/>
      <c r="K338" s="314"/>
      <c r="L338" s="356"/>
      <c r="M338" s="314"/>
      <c r="N338" s="315"/>
      <c r="O338" s="316"/>
      <c r="P338" s="315"/>
      <c r="Q338" s="316"/>
      <c r="R338" s="315"/>
      <c r="S338" s="316"/>
      <c r="T338" s="315"/>
      <c r="U338" s="316"/>
      <c r="V338" s="316"/>
      <c r="W338" s="316"/>
      <c r="X338" s="316"/>
      <c r="Y338" s="128"/>
      <c r="Z338" s="128"/>
      <c r="AA338" s="128"/>
      <c r="AB338" s="128"/>
      <c r="AC338" s="128"/>
      <c r="AD338" s="85"/>
    </row>
    <row r="339" spans="1:30" ht="20.100000000000001" customHeight="1">
      <c r="A339" s="85"/>
      <c r="B339" s="85"/>
      <c r="C339" s="128"/>
      <c r="D339" s="162" t="s">
        <v>8178</v>
      </c>
      <c r="E339" s="128"/>
      <c r="F339" s="356"/>
      <c r="G339" s="314"/>
      <c r="H339" s="356"/>
      <c r="I339" s="314"/>
      <c r="J339" s="356"/>
      <c r="K339" s="314"/>
      <c r="L339" s="356"/>
      <c r="M339" s="314"/>
      <c r="N339" s="315"/>
      <c r="O339" s="316"/>
      <c r="P339" s="315"/>
      <c r="Q339" s="316"/>
      <c r="R339" s="315"/>
      <c r="S339" s="316"/>
      <c r="T339" s="315"/>
      <c r="U339" s="316"/>
      <c r="V339" s="316"/>
      <c r="W339" s="316"/>
      <c r="X339" s="316"/>
      <c r="Y339" s="128"/>
      <c r="Z339" s="128"/>
      <c r="AA339" s="128"/>
      <c r="AB339" s="128"/>
      <c r="AC339" s="128"/>
      <c r="AD339" s="85"/>
    </row>
    <row r="340" spans="1:30" ht="20.100000000000001" customHeight="1">
      <c r="A340" s="476" t="s">
        <v>4414</v>
      </c>
      <c r="B340" s="476" t="s">
        <v>201</v>
      </c>
      <c r="C340" s="473" t="s">
        <v>64</v>
      </c>
      <c r="D340" s="476" t="s">
        <v>1440</v>
      </c>
      <c r="E340" s="485" t="s">
        <v>8132</v>
      </c>
      <c r="F340" s="443">
        <v>1</v>
      </c>
      <c r="G340" s="444">
        <v>33.333333333333336</v>
      </c>
      <c r="H340" s="443">
        <v>1</v>
      </c>
      <c r="I340" s="444">
        <v>25</v>
      </c>
      <c r="J340" s="443">
        <v>5</v>
      </c>
      <c r="K340" s="444">
        <v>62.5</v>
      </c>
      <c r="L340" s="443">
        <v>1</v>
      </c>
      <c r="M340" s="444">
        <v>25</v>
      </c>
      <c r="N340" s="471">
        <v>3</v>
      </c>
      <c r="O340" s="465">
        <v>60</v>
      </c>
      <c r="P340" s="471">
        <v>4</v>
      </c>
      <c r="Q340" s="465">
        <v>80</v>
      </c>
      <c r="R340" s="471">
        <v>10</v>
      </c>
      <c r="S340" s="465">
        <v>66.666666666666671</v>
      </c>
      <c r="T340" s="471">
        <v>50</v>
      </c>
      <c r="U340" s="465">
        <v>71.428571428571431</v>
      </c>
      <c r="V340" s="473" t="s">
        <v>8118</v>
      </c>
      <c r="W340" s="473" t="s">
        <v>8118</v>
      </c>
      <c r="X340" s="473" t="s">
        <v>8118</v>
      </c>
      <c r="Y340" s="473" t="s">
        <v>8118</v>
      </c>
      <c r="Z340" s="473" t="s">
        <v>8118</v>
      </c>
      <c r="AA340" s="473" t="s">
        <v>8118</v>
      </c>
      <c r="AB340" s="473" t="s">
        <v>8118</v>
      </c>
      <c r="AC340" s="473" t="s">
        <v>8118</v>
      </c>
      <c r="AD340" s="476"/>
    </row>
    <row r="341" spans="1:30" ht="20.100000000000001" customHeight="1">
      <c r="A341" s="85"/>
      <c r="B341" s="85"/>
      <c r="C341" s="452" t="s">
        <v>8412</v>
      </c>
      <c r="D341" s="85" t="s">
        <v>1441</v>
      </c>
      <c r="E341" s="209"/>
      <c r="F341" s="356">
        <v>2</v>
      </c>
      <c r="G341" s="314">
        <v>66.666666666666671</v>
      </c>
      <c r="H341" s="356">
        <v>3</v>
      </c>
      <c r="I341" s="314">
        <v>75</v>
      </c>
      <c r="J341" s="356">
        <v>3</v>
      </c>
      <c r="K341" s="314">
        <v>37.5</v>
      </c>
      <c r="L341" s="356">
        <v>3</v>
      </c>
      <c r="M341" s="314">
        <v>75</v>
      </c>
      <c r="N341" s="315">
        <v>2</v>
      </c>
      <c r="O341" s="316">
        <v>40</v>
      </c>
      <c r="P341" s="315">
        <v>1</v>
      </c>
      <c r="Q341" s="316">
        <v>20</v>
      </c>
      <c r="R341" s="315">
        <v>5</v>
      </c>
      <c r="S341" s="316">
        <v>33.333333333333336</v>
      </c>
      <c r="T341" s="315">
        <v>20</v>
      </c>
      <c r="U341" s="316">
        <v>28.571428571428573</v>
      </c>
      <c r="V341" s="316"/>
      <c r="W341" s="316"/>
      <c r="X341" s="316"/>
      <c r="Y341" s="128"/>
      <c r="Z341" s="128"/>
      <c r="AA341" s="128"/>
      <c r="AB341" s="128"/>
      <c r="AC341" s="128"/>
      <c r="AD341" s="85"/>
    </row>
    <row r="342" spans="1:30" ht="20.100000000000001" customHeight="1">
      <c r="A342" s="85"/>
      <c r="B342" s="85"/>
      <c r="C342" s="128"/>
      <c r="D342" s="162" t="s">
        <v>8177</v>
      </c>
      <c r="E342" s="209"/>
      <c r="F342" s="356"/>
      <c r="G342" s="314"/>
      <c r="H342" s="356"/>
      <c r="I342" s="314"/>
      <c r="J342" s="356"/>
      <c r="K342" s="314"/>
      <c r="L342" s="356"/>
      <c r="M342" s="314"/>
      <c r="N342" s="315"/>
      <c r="O342" s="316"/>
      <c r="P342" s="315"/>
      <c r="Q342" s="316"/>
      <c r="R342" s="315"/>
      <c r="S342" s="316"/>
      <c r="T342" s="315"/>
      <c r="U342" s="316"/>
      <c r="V342" s="316"/>
      <c r="W342" s="316"/>
      <c r="X342" s="316"/>
      <c r="Y342" s="128"/>
      <c r="Z342" s="128"/>
      <c r="AA342" s="128"/>
      <c r="AB342" s="128"/>
      <c r="AC342" s="128"/>
      <c r="AD342" s="85"/>
    </row>
    <row r="343" spans="1:30" ht="20.100000000000001" customHeight="1">
      <c r="A343" s="85"/>
      <c r="B343" s="85"/>
      <c r="C343" s="128"/>
      <c r="D343" s="162" t="s">
        <v>8178</v>
      </c>
      <c r="E343" s="128"/>
      <c r="F343" s="356"/>
      <c r="G343" s="314"/>
      <c r="H343" s="356"/>
      <c r="I343" s="314"/>
      <c r="J343" s="356"/>
      <c r="K343" s="314"/>
      <c r="L343" s="356"/>
      <c r="M343" s="314"/>
      <c r="N343" s="315"/>
      <c r="O343" s="316"/>
      <c r="P343" s="315"/>
      <c r="Q343" s="316"/>
      <c r="R343" s="315"/>
      <c r="S343" s="316"/>
      <c r="T343" s="315"/>
      <c r="U343" s="316"/>
      <c r="V343" s="316"/>
      <c r="W343" s="316"/>
      <c r="X343" s="316"/>
      <c r="Y343" s="128"/>
      <c r="Z343" s="128"/>
      <c r="AA343" s="128"/>
      <c r="AB343" s="128"/>
      <c r="AC343" s="128"/>
      <c r="AD343" s="85"/>
    </row>
    <row r="344" spans="1:30" ht="20.100000000000001" customHeight="1">
      <c r="A344" s="476" t="s">
        <v>4415</v>
      </c>
      <c r="B344" s="476" t="s">
        <v>202</v>
      </c>
      <c r="C344" s="473" t="s">
        <v>64</v>
      </c>
      <c r="D344" s="476" t="s">
        <v>1853</v>
      </c>
      <c r="E344" s="485" t="s">
        <v>8132</v>
      </c>
      <c r="F344" s="443">
        <v>6</v>
      </c>
      <c r="G344" s="444">
        <v>100</v>
      </c>
      <c r="H344" s="443">
        <v>8</v>
      </c>
      <c r="I344" s="444">
        <v>88.888888888888886</v>
      </c>
      <c r="J344" s="443">
        <v>13</v>
      </c>
      <c r="K344" s="444">
        <v>100</v>
      </c>
      <c r="L344" s="443">
        <v>12</v>
      </c>
      <c r="M344" s="444">
        <v>92.3</v>
      </c>
      <c r="N344" s="471">
        <v>10</v>
      </c>
      <c r="O344" s="465">
        <v>100</v>
      </c>
      <c r="P344" s="471">
        <v>6</v>
      </c>
      <c r="Q344" s="465">
        <v>85.714285714285708</v>
      </c>
      <c r="R344" s="471">
        <v>26</v>
      </c>
      <c r="S344" s="465">
        <v>100</v>
      </c>
      <c r="T344" s="471">
        <v>127</v>
      </c>
      <c r="U344" s="465">
        <v>94.074074074074076</v>
      </c>
      <c r="V344" s="473" t="s">
        <v>8118</v>
      </c>
      <c r="W344" s="473" t="s">
        <v>8118</v>
      </c>
      <c r="X344" s="473" t="s">
        <v>8118</v>
      </c>
      <c r="Y344" s="473" t="s">
        <v>8118</v>
      </c>
      <c r="Z344" s="473" t="s">
        <v>8118</v>
      </c>
      <c r="AA344" s="473" t="s">
        <v>8118</v>
      </c>
      <c r="AB344" s="473" t="s">
        <v>8118</v>
      </c>
      <c r="AC344" s="473" t="s">
        <v>8118</v>
      </c>
      <c r="AD344" s="476"/>
    </row>
    <row r="345" spans="1:30" ht="20.100000000000001" customHeight="1">
      <c r="A345" s="85"/>
      <c r="B345" s="85"/>
      <c r="C345" s="128"/>
      <c r="D345" s="85" t="s">
        <v>1854</v>
      </c>
      <c r="E345" s="209"/>
      <c r="F345" s="356"/>
      <c r="G345" s="314"/>
      <c r="H345" s="356">
        <v>1</v>
      </c>
      <c r="I345" s="314">
        <v>11.111111111111111</v>
      </c>
      <c r="J345" s="356"/>
      <c r="K345" s="314"/>
      <c r="L345" s="356">
        <v>1</v>
      </c>
      <c r="M345" s="314">
        <v>7.7</v>
      </c>
      <c r="N345" s="315"/>
      <c r="O345" s="316"/>
      <c r="P345" s="315">
        <v>1</v>
      </c>
      <c r="Q345" s="316">
        <v>14.285714285714286</v>
      </c>
      <c r="R345" s="315"/>
      <c r="S345" s="316"/>
      <c r="T345" s="315">
        <v>8</v>
      </c>
      <c r="U345" s="316">
        <v>5.9259259259259256</v>
      </c>
      <c r="V345" s="316"/>
      <c r="W345" s="316"/>
      <c r="X345" s="316"/>
      <c r="Y345" s="128"/>
      <c r="Z345" s="128"/>
      <c r="AA345" s="128"/>
      <c r="AB345" s="128"/>
      <c r="AC345" s="128"/>
      <c r="AD345" s="85"/>
    </row>
    <row r="346" spans="1:30" ht="20.100000000000001" customHeight="1">
      <c r="A346" s="85"/>
      <c r="B346" s="85"/>
      <c r="C346" s="128"/>
      <c r="D346" s="162" t="s">
        <v>8177</v>
      </c>
      <c r="E346" s="209"/>
      <c r="F346" s="356"/>
      <c r="G346" s="314"/>
      <c r="H346" s="356"/>
      <c r="I346" s="314"/>
      <c r="J346" s="356"/>
      <c r="K346" s="314"/>
      <c r="L346" s="356"/>
      <c r="M346" s="314"/>
      <c r="N346" s="315"/>
      <c r="O346" s="316"/>
      <c r="P346" s="315"/>
      <c r="Q346" s="316"/>
      <c r="R346" s="315"/>
      <c r="S346" s="316"/>
      <c r="T346" s="315"/>
      <c r="U346" s="316"/>
      <c r="V346" s="316"/>
      <c r="W346" s="316"/>
      <c r="X346" s="316"/>
      <c r="Y346" s="128"/>
      <c r="Z346" s="128"/>
      <c r="AA346" s="128"/>
      <c r="AB346" s="128"/>
      <c r="AC346" s="128"/>
      <c r="AD346" s="85"/>
    </row>
    <row r="347" spans="1:30" ht="20.100000000000001" customHeight="1">
      <c r="A347" s="85"/>
      <c r="B347" s="85"/>
      <c r="C347" s="128"/>
      <c r="D347" s="162" t="s">
        <v>8178</v>
      </c>
      <c r="E347" s="128"/>
      <c r="F347" s="356"/>
      <c r="G347" s="314"/>
      <c r="H347" s="356"/>
      <c r="I347" s="314"/>
      <c r="J347" s="356"/>
      <c r="K347" s="314"/>
      <c r="L347" s="356"/>
      <c r="M347" s="314"/>
      <c r="N347" s="315"/>
      <c r="O347" s="316"/>
      <c r="P347" s="315"/>
      <c r="Q347" s="316"/>
      <c r="R347" s="315"/>
      <c r="S347" s="316"/>
      <c r="T347" s="315"/>
      <c r="U347" s="316"/>
      <c r="V347" s="316"/>
      <c r="W347" s="316"/>
      <c r="X347" s="316"/>
      <c r="Y347" s="128"/>
      <c r="Z347" s="128"/>
      <c r="AA347" s="128"/>
      <c r="AB347" s="128"/>
      <c r="AC347" s="128"/>
      <c r="AD347" s="85"/>
    </row>
    <row r="348" spans="1:30" ht="20.100000000000001" customHeight="1">
      <c r="A348" s="476" t="s">
        <v>4416</v>
      </c>
      <c r="B348" s="476" t="s">
        <v>203</v>
      </c>
      <c r="C348" s="358" t="s">
        <v>4572</v>
      </c>
      <c r="D348" s="492" t="s">
        <v>1442</v>
      </c>
      <c r="E348" s="473"/>
      <c r="F348" s="443"/>
      <c r="G348" s="444"/>
      <c r="H348" s="443"/>
      <c r="I348" s="444"/>
      <c r="J348" s="443"/>
      <c r="K348" s="444"/>
      <c r="L348" s="443"/>
      <c r="M348" s="444"/>
      <c r="N348" s="471"/>
      <c r="O348" s="465"/>
      <c r="P348" s="471">
        <v>1</v>
      </c>
      <c r="Q348" s="465">
        <v>100</v>
      </c>
      <c r="R348" s="471"/>
      <c r="S348" s="465"/>
      <c r="T348" s="471">
        <v>4</v>
      </c>
      <c r="U348" s="465">
        <v>50</v>
      </c>
      <c r="V348" s="473" t="s">
        <v>8118</v>
      </c>
      <c r="W348" s="473" t="s">
        <v>8118</v>
      </c>
      <c r="X348" s="473" t="s">
        <v>8118</v>
      </c>
      <c r="Y348" s="473" t="s">
        <v>8118</v>
      </c>
      <c r="Z348" s="473" t="s">
        <v>8118</v>
      </c>
      <c r="AA348" s="473" t="s">
        <v>8118</v>
      </c>
      <c r="AB348" s="473" t="s">
        <v>8118</v>
      </c>
      <c r="AC348" s="473" t="s">
        <v>8118</v>
      </c>
      <c r="AD348" s="476"/>
    </row>
    <row r="349" spans="1:30" ht="20.100000000000001" customHeight="1">
      <c r="A349" s="85"/>
      <c r="B349" s="85"/>
      <c r="C349" s="128"/>
      <c r="D349" s="311" t="s">
        <v>1443</v>
      </c>
      <c r="E349" s="128"/>
      <c r="F349" s="356"/>
      <c r="G349" s="314"/>
      <c r="H349" s="356"/>
      <c r="I349" s="314"/>
      <c r="J349" s="356"/>
      <c r="K349" s="314"/>
      <c r="L349" s="356"/>
      <c r="M349" s="314"/>
      <c r="N349" s="315"/>
      <c r="O349" s="316"/>
      <c r="P349" s="315"/>
      <c r="Q349" s="316"/>
      <c r="R349" s="315"/>
      <c r="S349" s="316"/>
      <c r="T349" s="315"/>
      <c r="U349" s="316"/>
      <c r="V349" s="316"/>
      <c r="W349" s="316"/>
      <c r="X349" s="316"/>
      <c r="Y349" s="128"/>
      <c r="Z349" s="128"/>
      <c r="AA349" s="128"/>
      <c r="AB349" s="128"/>
      <c r="AC349" s="128"/>
      <c r="AD349" s="85"/>
    </row>
    <row r="350" spans="1:30" ht="20.100000000000001" customHeight="1">
      <c r="A350" s="85"/>
      <c r="B350" s="85"/>
      <c r="C350" s="128"/>
      <c r="D350" s="311" t="s">
        <v>1681</v>
      </c>
      <c r="E350" s="128"/>
      <c r="F350" s="356"/>
      <c r="G350" s="314"/>
      <c r="H350" s="356"/>
      <c r="I350" s="314"/>
      <c r="J350" s="356"/>
      <c r="K350" s="314"/>
      <c r="L350" s="356"/>
      <c r="M350" s="314"/>
      <c r="N350" s="315"/>
      <c r="O350" s="316"/>
      <c r="P350" s="315"/>
      <c r="Q350" s="316"/>
      <c r="R350" s="315"/>
      <c r="S350" s="316"/>
      <c r="T350" s="315"/>
      <c r="U350" s="316"/>
      <c r="V350" s="316"/>
      <c r="W350" s="316"/>
      <c r="X350" s="316"/>
      <c r="Y350" s="128"/>
      <c r="Z350" s="128"/>
      <c r="AA350" s="128"/>
      <c r="AB350" s="128"/>
      <c r="AC350" s="128"/>
      <c r="AD350" s="85"/>
    </row>
    <row r="351" spans="1:30" ht="20.100000000000001" customHeight="1">
      <c r="A351" s="85"/>
      <c r="B351" s="85"/>
      <c r="C351" s="128"/>
      <c r="D351" s="311" t="s">
        <v>1682</v>
      </c>
      <c r="E351" s="128"/>
      <c r="F351" s="356"/>
      <c r="G351" s="314"/>
      <c r="H351" s="356"/>
      <c r="I351" s="314"/>
      <c r="J351" s="356"/>
      <c r="K351" s="314"/>
      <c r="L351" s="356"/>
      <c r="M351" s="314"/>
      <c r="N351" s="315"/>
      <c r="O351" s="316"/>
      <c r="P351" s="315"/>
      <c r="Q351" s="316"/>
      <c r="R351" s="315"/>
      <c r="S351" s="316"/>
      <c r="T351" s="315"/>
      <c r="U351" s="316"/>
      <c r="V351" s="316"/>
      <c r="W351" s="316"/>
      <c r="X351" s="316"/>
      <c r="Y351" s="128"/>
      <c r="Z351" s="128"/>
      <c r="AA351" s="128"/>
      <c r="AB351" s="128"/>
      <c r="AC351" s="128"/>
      <c r="AD351" s="85"/>
    </row>
    <row r="352" spans="1:30" ht="20.100000000000001" customHeight="1">
      <c r="A352" s="85"/>
      <c r="B352" s="85"/>
      <c r="C352" s="128"/>
      <c r="D352" s="311" t="s">
        <v>1446</v>
      </c>
      <c r="E352" s="128"/>
      <c r="F352" s="356"/>
      <c r="G352" s="314"/>
      <c r="H352" s="356">
        <v>1</v>
      </c>
      <c r="I352" s="314">
        <v>100</v>
      </c>
      <c r="J352" s="356"/>
      <c r="K352" s="314"/>
      <c r="L352" s="356">
        <v>1</v>
      </c>
      <c r="M352" s="314">
        <v>100</v>
      </c>
      <c r="N352" s="315"/>
      <c r="O352" s="316"/>
      <c r="P352" s="315"/>
      <c r="Q352" s="316"/>
      <c r="R352" s="315"/>
      <c r="S352" s="316"/>
      <c r="T352" s="315">
        <v>1</v>
      </c>
      <c r="U352" s="316">
        <v>12.5</v>
      </c>
      <c r="V352" s="316"/>
      <c r="W352" s="316"/>
      <c r="X352" s="316"/>
      <c r="Y352" s="128"/>
      <c r="Z352" s="128"/>
      <c r="AA352" s="128"/>
      <c r="AB352" s="128"/>
      <c r="AC352" s="128"/>
      <c r="AD352" s="85"/>
    </row>
    <row r="353" spans="1:30" ht="20.100000000000001" customHeight="1">
      <c r="A353" s="85"/>
      <c r="B353" s="85"/>
      <c r="C353" s="128"/>
      <c r="D353" s="311" t="s">
        <v>1447</v>
      </c>
      <c r="E353" s="128"/>
      <c r="F353" s="356"/>
      <c r="G353" s="314"/>
      <c r="H353" s="356"/>
      <c r="I353" s="314"/>
      <c r="J353" s="356"/>
      <c r="K353" s="314"/>
      <c r="L353" s="356"/>
      <c r="M353" s="314"/>
      <c r="N353" s="315"/>
      <c r="O353" s="316"/>
      <c r="P353" s="315"/>
      <c r="Q353" s="316"/>
      <c r="R353" s="315"/>
      <c r="S353" s="316"/>
      <c r="T353" s="315"/>
      <c r="U353" s="316"/>
      <c r="V353" s="316"/>
      <c r="W353" s="316"/>
      <c r="X353" s="316"/>
      <c r="Y353" s="128"/>
      <c r="Z353" s="128"/>
      <c r="AA353" s="128"/>
      <c r="AB353" s="128"/>
      <c r="AC353" s="128"/>
      <c r="AD353" s="85"/>
    </row>
    <row r="354" spans="1:30" ht="20.100000000000001" customHeight="1">
      <c r="A354" s="85"/>
      <c r="B354" s="85"/>
      <c r="C354" s="128"/>
      <c r="D354" s="311" t="s">
        <v>1683</v>
      </c>
      <c r="E354" s="128"/>
      <c r="F354" s="356"/>
      <c r="G354" s="314"/>
      <c r="H354" s="356"/>
      <c r="I354" s="314"/>
      <c r="J354" s="356"/>
      <c r="K354" s="314"/>
      <c r="L354" s="356"/>
      <c r="M354" s="314"/>
      <c r="N354" s="315"/>
      <c r="O354" s="316"/>
      <c r="P354" s="315"/>
      <c r="Q354" s="316"/>
      <c r="R354" s="315"/>
      <c r="S354" s="316"/>
      <c r="T354" s="315"/>
      <c r="U354" s="316"/>
      <c r="V354" s="316"/>
      <c r="W354" s="316"/>
      <c r="X354" s="316"/>
      <c r="Y354" s="128"/>
      <c r="Z354" s="128"/>
      <c r="AA354" s="128"/>
      <c r="AB354" s="128"/>
      <c r="AC354" s="128"/>
      <c r="AD354" s="85"/>
    </row>
    <row r="355" spans="1:30" ht="20.100000000000001" customHeight="1">
      <c r="A355" s="85"/>
      <c r="B355" s="85"/>
      <c r="C355" s="128"/>
      <c r="D355" s="311" t="s">
        <v>1449</v>
      </c>
      <c r="E355" s="128"/>
      <c r="F355" s="356"/>
      <c r="G355" s="314"/>
      <c r="H355" s="356"/>
      <c r="I355" s="314"/>
      <c r="J355" s="356"/>
      <c r="K355" s="314"/>
      <c r="L355" s="356"/>
      <c r="M355" s="314"/>
      <c r="N355" s="315"/>
      <c r="O355" s="316"/>
      <c r="P355" s="315"/>
      <c r="Q355" s="316"/>
      <c r="R355" s="315"/>
      <c r="S355" s="316"/>
      <c r="T355" s="315"/>
      <c r="U355" s="316"/>
      <c r="V355" s="316"/>
      <c r="W355" s="316"/>
      <c r="X355" s="316"/>
      <c r="Y355" s="128"/>
      <c r="Z355" s="128"/>
      <c r="AA355" s="128"/>
      <c r="AB355" s="128"/>
      <c r="AC355" s="128"/>
      <c r="AD355" s="85"/>
    </row>
    <row r="356" spans="1:30" ht="20.100000000000001" customHeight="1">
      <c r="A356" s="85"/>
      <c r="B356" s="85"/>
      <c r="C356" s="128"/>
      <c r="D356" s="311" t="s">
        <v>1450</v>
      </c>
      <c r="E356" s="128"/>
      <c r="F356" s="356"/>
      <c r="G356" s="314"/>
      <c r="H356" s="356"/>
      <c r="I356" s="314"/>
      <c r="J356" s="356"/>
      <c r="K356" s="314"/>
      <c r="L356" s="356"/>
      <c r="M356" s="314"/>
      <c r="N356" s="315"/>
      <c r="O356" s="316"/>
      <c r="P356" s="315"/>
      <c r="Q356" s="316"/>
      <c r="R356" s="315"/>
      <c r="S356" s="316"/>
      <c r="T356" s="315">
        <v>1</v>
      </c>
      <c r="U356" s="316">
        <v>12.5</v>
      </c>
      <c r="V356" s="316"/>
      <c r="W356" s="316"/>
      <c r="X356" s="316"/>
      <c r="Y356" s="128"/>
      <c r="Z356" s="128"/>
      <c r="AA356" s="128"/>
      <c r="AB356" s="128"/>
      <c r="AC356" s="128"/>
      <c r="AD356" s="85"/>
    </row>
    <row r="357" spans="1:30" ht="20.100000000000001" customHeight="1">
      <c r="A357" s="85"/>
      <c r="B357" s="85"/>
      <c r="C357" s="128"/>
      <c r="D357" s="311" t="s">
        <v>8413</v>
      </c>
      <c r="E357" s="128"/>
      <c r="F357" s="356"/>
      <c r="G357" s="314"/>
      <c r="H357" s="356"/>
      <c r="I357" s="314"/>
      <c r="J357" s="356"/>
      <c r="K357" s="314"/>
      <c r="L357" s="356"/>
      <c r="M357" s="314"/>
      <c r="N357" s="315"/>
      <c r="O357" s="316"/>
      <c r="P357" s="315"/>
      <c r="Q357" s="316"/>
      <c r="R357" s="315"/>
      <c r="S357" s="316"/>
      <c r="T357" s="315">
        <v>2</v>
      </c>
      <c r="U357" s="316">
        <v>25</v>
      </c>
      <c r="V357" s="316"/>
      <c r="W357" s="316"/>
      <c r="X357" s="316"/>
      <c r="Y357" s="128"/>
      <c r="Z357" s="128"/>
      <c r="AA357" s="128"/>
      <c r="AB357" s="128"/>
      <c r="AC357" s="128"/>
      <c r="AD357" s="85"/>
    </row>
    <row r="358" spans="1:30" ht="20.100000000000001" customHeight="1">
      <c r="A358" s="85"/>
      <c r="B358" s="85"/>
      <c r="C358" s="128"/>
      <c r="D358" s="311" t="s">
        <v>8414</v>
      </c>
      <c r="E358" s="128"/>
      <c r="F358" s="356"/>
      <c r="G358" s="314"/>
      <c r="H358" s="356"/>
      <c r="I358" s="314"/>
      <c r="J358" s="356"/>
      <c r="K358" s="314"/>
      <c r="L358" s="356"/>
      <c r="M358" s="314"/>
      <c r="N358" s="315"/>
      <c r="O358" s="316"/>
      <c r="P358" s="315"/>
      <c r="Q358" s="316"/>
      <c r="R358" s="315"/>
      <c r="S358" s="316"/>
      <c r="T358" s="315"/>
      <c r="U358" s="316"/>
      <c r="V358" s="316"/>
      <c r="W358" s="316"/>
      <c r="X358" s="316"/>
      <c r="Y358" s="128"/>
      <c r="Z358" s="128"/>
      <c r="AA358" s="128"/>
      <c r="AB358" s="128"/>
      <c r="AC358" s="128"/>
      <c r="AD358" s="85"/>
    </row>
    <row r="359" spans="1:30" ht="20.100000000000001" customHeight="1">
      <c r="A359" s="85"/>
      <c r="B359" s="85"/>
      <c r="C359" s="128"/>
      <c r="D359" s="311" t="s">
        <v>8415</v>
      </c>
      <c r="E359" s="128"/>
      <c r="F359" s="356"/>
      <c r="G359" s="314"/>
      <c r="H359" s="356"/>
      <c r="I359" s="314"/>
      <c r="J359" s="356"/>
      <c r="K359" s="314"/>
      <c r="L359" s="356"/>
      <c r="M359" s="314"/>
      <c r="N359" s="315"/>
      <c r="O359" s="316"/>
      <c r="P359" s="315"/>
      <c r="Q359" s="316"/>
      <c r="R359" s="315"/>
      <c r="S359" s="316"/>
      <c r="T359" s="315"/>
      <c r="U359" s="316"/>
      <c r="V359" s="316"/>
      <c r="W359" s="316"/>
      <c r="X359" s="316"/>
      <c r="Y359" s="128"/>
      <c r="Z359" s="128"/>
      <c r="AA359" s="128"/>
      <c r="AB359" s="128"/>
      <c r="AC359" s="128"/>
      <c r="AD359" s="85"/>
    </row>
    <row r="360" spans="1:30" ht="20.100000000000001" customHeight="1">
      <c r="A360" s="85"/>
      <c r="B360" s="85"/>
      <c r="C360" s="128"/>
      <c r="D360" s="311" t="s">
        <v>8416</v>
      </c>
      <c r="E360" s="128"/>
      <c r="F360" s="356"/>
      <c r="G360" s="314"/>
      <c r="H360" s="356"/>
      <c r="I360" s="314"/>
      <c r="J360" s="356"/>
      <c r="K360" s="314"/>
      <c r="L360" s="356"/>
      <c r="M360" s="314"/>
      <c r="N360" s="315"/>
      <c r="O360" s="316"/>
      <c r="P360" s="315"/>
      <c r="Q360" s="316"/>
      <c r="R360" s="315"/>
      <c r="S360" s="316"/>
      <c r="T360" s="315"/>
      <c r="U360" s="316"/>
      <c r="V360" s="316"/>
      <c r="W360" s="316"/>
      <c r="X360" s="316"/>
      <c r="Y360" s="128"/>
      <c r="Z360" s="128"/>
      <c r="AA360" s="128"/>
      <c r="AB360" s="128"/>
      <c r="AC360" s="128"/>
      <c r="AD360" s="85"/>
    </row>
    <row r="361" spans="1:30" ht="20.100000000000001" customHeight="1">
      <c r="A361" s="85"/>
      <c r="B361" s="85"/>
      <c r="C361" s="128"/>
      <c r="D361" s="311" t="s">
        <v>8417</v>
      </c>
      <c r="E361" s="128"/>
      <c r="F361" s="356"/>
      <c r="G361" s="314"/>
      <c r="H361" s="356"/>
      <c r="I361" s="314"/>
      <c r="J361" s="356"/>
      <c r="K361" s="314"/>
      <c r="L361" s="356"/>
      <c r="M361" s="314"/>
      <c r="N361" s="315"/>
      <c r="O361" s="316"/>
      <c r="P361" s="315"/>
      <c r="Q361" s="316"/>
      <c r="R361" s="315"/>
      <c r="S361" s="316"/>
      <c r="T361" s="315"/>
      <c r="U361" s="316"/>
      <c r="V361" s="316"/>
      <c r="W361" s="316"/>
      <c r="X361" s="316"/>
      <c r="Y361" s="128"/>
      <c r="Z361" s="128"/>
      <c r="AA361" s="128"/>
      <c r="AB361" s="128"/>
      <c r="AC361" s="128"/>
      <c r="AD361" s="85"/>
    </row>
    <row r="362" spans="1:30" ht="20.100000000000001" customHeight="1">
      <c r="A362" s="85"/>
      <c r="B362" s="85"/>
      <c r="C362" s="128"/>
      <c r="D362" s="311" t="s">
        <v>8418</v>
      </c>
      <c r="E362" s="128"/>
      <c r="F362" s="356"/>
      <c r="G362" s="314"/>
      <c r="H362" s="356"/>
      <c r="I362" s="314"/>
      <c r="J362" s="356"/>
      <c r="K362" s="314"/>
      <c r="L362" s="356"/>
      <c r="M362" s="314"/>
      <c r="N362" s="315"/>
      <c r="O362" s="316"/>
      <c r="P362" s="315"/>
      <c r="Q362" s="316"/>
      <c r="R362" s="315"/>
      <c r="S362" s="316"/>
      <c r="T362" s="315"/>
      <c r="U362" s="316"/>
      <c r="V362" s="316"/>
      <c r="W362" s="316"/>
      <c r="X362" s="316"/>
      <c r="Y362" s="128"/>
      <c r="Z362" s="128"/>
      <c r="AA362" s="128"/>
      <c r="AB362" s="128"/>
      <c r="AC362" s="128"/>
      <c r="AD362" s="85"/>
    </row>
    <row r="363" spans="1:30" ht="20.100000000000001" customHeight="1">
      <c r="A363" s="85"/>
      <c r="B363" s="85"/>
      <c r="C363" s="128"/>
      <c r="D363" s="311" t="s">
        <v>8419</v>
      </c>
      <c r="E363" s="128"/>
      <c r="F363" s="356"/>
      <c r="G363" s="314"/>
      <c r="H363" s="356"/>
      <c r="I363" s="314"/>
      <c r="J363" s="356"/>
      <c r="K363" s="314"/>
      <c r="L363" s="356"/>
      <c r="M363" s="314"/>
      <c r="N363" s="315"/>
      <c r="O363" s="316"/>
      <c r="P363" s="315"/>
      <c r="Q363" s="316"/>
      <c r="R363" s="315"/>
      <c r="S363" s="316"/>
      <c r="T363" s="315"/>
      <c r="U363" s="316"/>
      <c r="V363" s="316"/>
      <c r="W363" s="316"/>
      <c r="X363" s="316"/>
      <c r="Y363" s="128"/>
      <c r="Z363" s="128"/>
      <c r="AA363" s="128"/>
      <c r="AB363" s="128"/>
      <c r="AC363" s="128"/>
      <c r="AD363" s="85"/>
    </row>
    <row r="364" spans="1:30" ht="20.100000000000001" customHeight="1">
      <c r="A364" s="85"/>
      <c r="B364" s="85"/>
      <c r="C364" s="128"/>
      <c r="D364" s="311" t="s">
        <v>8420</v>
      </c>
      <c r="E364" s="128"/>
      <c r="F364" s="356"/>
      <c r="G364" s="314"/>
      <c r="H364" s="356"/>
      <c r="I364" s="314"/>
      <c r="J364" s="356"/>
      <c r="K364" s="314"/>
      <c r="L364" s="356"/>
      <c r="M364" s="314"/>
      <c r="N364" s="315"/>
      <c r="O364" s="316"/>
      <c r="P364" s="315"/>
      <c r="Q364" s="316"/>
      <c r="R364" s="315"/>
      <c r="S364" s="316"/>
      <c r="T364" s="315"/>
      <c r="U364" s="316"/>
      <c r="V364" s="316"/>
      <c r="W364" s="316"/>
      <c r="X364" s="316"/>
      <c r="Y364" s="128"/>
      <c r="Z364" s="128"/>
      <c r="AA364" s="128"/>
      <c r="AB364" s="128"/>
      <c r="AC364" s="128"/>
      <c r="AD364" s="85"/>
    </row>
    <row r="365" spans="1:30" ht="20.100000000000001" customHeight="1">
      <c r="A365" s="476" t="s">
        <v>4417</v>
      </c>
      <c r="B365" s="476" t="s">
        <v>658</v>
      </c>
      <c r="C365" s="358" t="s">
        <v>4573</v>
      </c>
      <c r="D365" s="476"/>
      <c r="E365" s="473"/>
      <c r="F365" s="443"/>
      <c r="G365" s="444"/>
      <c r="H365" s="443"/>
      <c r="I365" s="444"/>
      <c r="J365" s="443"/>
      <c r="K365" s="444"/>
      <c r="L365" s="443"/>
      <c r="M365" s="444"/>
      <c r="N365" s="471"/>
      <c r="O365" s="465"/>
      <c r="P365" s="471"/>
      <c r="Q365" s="465"/>
      <c r="R365" s="471"/>
      <c r="S365" s="465"/>
      <c r="T365" s="471"/>
      <c r="U365" s="465"/>
      <c r="V365" s="473" t="s">
        <v>8161</v>
      </c>
      <c r="W365" s="473" t="s">
        <v>8161</v>
      </c>
      <c r="X365" s="473" t="s">
        <v>8161</v>
      </c>
      <c r="Y365" s="473" t="s">
        <v>8161</v>
      </c>
      <c r="Z365" s="473" t="s">
        <v>8161</v>
      </c>
      <c r="AA365" s="473" t="s">
        <v>8161</v>
      </c>
      <c r="AB365" s="473" t="s">
        <v>8161</v>
      </c>
      <c r="AC365" s="473" t="s">
        <v>8161</v>
      </c>
      <c r="AD365" s="476"/>
    </row>
    <row r="366" spans="1:30" ht="20.100000000000001" customHeight="1">
      <c r="A366" s="476" t="s">
        <v>8421</v>
      </c>
      <c r="B366" s="476" t="s">
        <v>659</v>
      </c>
      <c r="C366" s="358" t="s">
        <v>4572</v>
      </c>
      <c r="D366" s="492" t="s">
        <v>1442</v>
      </c>
      <c r="E366" s="473"/>
      <c r="F366" s="443"/>
      <c r="G366" s="444"/>
      <c r="H366" s="443"/>
      <c r="I366" s="444"/>
      <c r="J366" s="443"/>
      <c r="K366" s="444"/>
      <c r="L366" s="443"/>
      <c r="M366" s="444"/>
      <c r="N366" s="471"/>
      <c r="O366" s="465"/>
      <c r="P366" s="471"/>
      <c r="Q366" s="465"/>
      <c r="R366" s="471"/>
      <c r="S366" s="465"/>
      <c r="T366" s="471">
        <v>1</v>
      </c>
      <c r="U366" s="465">
        <v>12.5</v>
      </c>
      <c r="V366" s="473" t="s">
        <v>8161</v>
      </c>
      <c r="W366" s="473" t="s">
        <v>8161</v>
      </c>
      <c r="X366" s="473" t="s">
        <v>8161</v>
      </c>
      <c r="Y366" s="473" t="s">
        <v>8161</v>
      </c>
      <c r="Z366" s="473" t="s">
        <v>8161</v>
      </c>
      <c r="AA366" s="473" t="s">
        <v>8161</v>
      </c>
      <c r="AB366" s="473" t="s">
        <v>8161</v>
      </c>
      <c r="AC366" s="473" t="s">
        <v>8161</v>
      </c>
      <c r="AD366" s="476"/>
    </row>
    <row r="367" spans="1:30" ht="20.100000000000001" customHeight="1">
      <c r="A367" s="85"/>
      <c r="B367" s="85"/>
      <c r="C367" s="128"/>
      <c r="D367" s="311" t="s">
        <v>1443</v>
      </c>
      <c r="E367" s="128"/>
      <c r="F367" s="356"/>
      <c r="G367" s="314"/>
      <c r="H367" s="356"/>
      <c r="I367" s="314"/>
      <c r="J367" s="356"/>
      <c r="K367" s="314"/>
      <c r="L367" s="356"/>
      <c r="M367" s="314"/>
      <c r="N367" s="315"/>
      <c r="O367" s="316"/>
      <c r="P367" s="315"/>
      <c r="Q367" s="316"/>
      <c r="R367" s="315"/>
      <c r="S367" s="316"/>
      <c r="T367" s="315">
        <v>1</v>
      </c>
      <c r="U367" s="316">
        <v>12.5</v>
      </c>
      <c r="V367" s="316"/>
      <c r="W367" s="316"/>
      <c r="X367" s="316"/>
      <c r="Y367" s="128"/>
      <c r="Z367" s="128"/>
      <c r="AA367" s="128"/>
      <c r="AB367" s="128"/>
      <c r="AC367" s="128"/>
      <c r="AD367" s="85"/>
    </row>
    <row r="368" spans="1:30" ht="20.100000000000001" customHeight="1">
      <c r="A368" s="85"/>
      <c r="B368" s="85"/>
      <c r="C368" s="128"/>
      <c r="D368" s="311" t="s">
        <v>1681</v>
      </c>
      <c r="E368" s="128"/>
      <c r="F368" s="356"/>
      <c r="G368" s="314"/>
      <c r="H368" s="356"/>
      <c r="I368" s="314"/>
      <c r="J368" s="356"/>
      <c r="K368" s="314"/>
      <c r="L368" s="356"/>
      <c r="M368" s="314"/>
      <c r="N368" s="315"/>
      <c r="O368" s="316"/>
      <c r="P368" s="315"/>
      <c r="Q368" s="316"/>
      <c r="R368" s="315"/>
      <c r="S368" s="316"/>
      <c r="T368" s="315">
        <v>1</v>
      </c>
      <c r="U368" s="316">
        <v>12.5</v>
      </c>
      <c r="V368" s="316"/>
      <c r="W368" s="316"/>
      <c r="X368" s="316"/>
      <c r="Y368" s="128"/>
      <c r="Z368" s="128"/>
      <c r="AA368" s="128"/>
      <c r="AB368" s="128"/>
      <c r="AC368" s="128"/>
      <c r="AD368" s="85"/>
    </row>
    <row r="369" spans="1:30" ht="20.100000000000001" customHeight="1">
      <c r="A369" s="85"/>
      <c r="B369" s="85"/>
      <c r="C369" s="128"/>
      <c r="D369" s="311" t="s">
        <v>1682</v>
      </c>
      <c r="E369" s="128"/>
      <c r="F369" s="356"/>
      <c r="G369" s="314"/>
      <c r="H369" s="356"/>
      <c r="I369" s="314"/>
      <c r="J369" s="356"/>
      <c r="K369" s="314"/>
      <c r="L369" s="356"/>
      <c r="M369" s="314"/>
      <c r="N369" s="315"/>
      <c r="O369" s="316"/>
      <c r="P369" s="315"/>
      <c r="Q369" s="316"/>
      <c r="R369" s="315"/>
      <c r="S369" s="316"/>
      <c r="T369" s="315"/>
      <c r="U369" s="316"/>
      <c r="V369" s="316"/>
      <c r="W369" s="316"/>
      <c r="X369" s="316"/>
      <c r="Y369" s="128"/>
      <c r="Z369" s="128"/>
      <c r="AA369" s="128"/>
      <c r="AB369" s="128"/>
      <c r="AC369" s="128"/>
      <c r="AD369" s="85"/>
    </row>
    <row r="370" spans="1:30" ht="20.100000000000001" customHeight="1">
      <c r="A370" s="85"/>
      <c r="B370" s="85"/>
      <c r="C370" s="128"/>
      <c r="D370" s="311" t="s">
        <v>1446</v>
      </c>
      <c r="E370" s="128"/>
      <c r="F370" s="356"/>
      <c r="G370" s="314"/>
      <c r="H370" s="356"/>
      <c r="I370" s="314"/>
      <c r="J370" s="356"/>
      <c r="K370" s="314"/>
      <c r="L370" s="356"/>
      <c r="M370" s="314"/>
      <c r="N370" s="315"/>
      <c r="O370" s="316"/>
      <c r="P370" s="315"/>
      <c r="Q370" s="316"/>
      <c r="R370" s="315"/>
      <c r="S370" s="316"/>
      <c r="T370" s="315">
        <v>2</v>
      </c>
      <c r="U370" s="316">
        <v>25</v>
      </c>
      <c r="V370" s="316"/>
      <c r="W370" s="316"/>
      <c r="X370" s="316"/>
      <c r="Y370" s="128"/>
      <c r="Z370" s="128"/>
      <c r="AA370" s="128"/>
      <c r="AB370" s="128"/>
      <c r="AC370" s="128"/>
      <c r="AD370" s="85"/>
    </row>
    <row r="371" spans="1:30" ht="20.100000000000001" customHeight="1">
      <c r="A371" s="85"/>
      <c r="B371" s="85"/>
      <c r="C371" s="128"/>
      <c r="D371" s="311" t="s">
        <v>1447</v>
      </c>
      <c r="E371" s="128"/>
      <c r="F371" s="356"/>
      <c r="G371" s="314"/>
      <c r="H371" s="356"/>
      <c r="I371" s="314"/>
      <c r="J371" s="356"/>
      <c r="K371" s="314"/>
      <c r="L371" s="356"/>
      <c r="M371" s="314"/>
      <c r="N371" s="315"/>
      <c r="O371" s="316"/>
      <c r="P371" s="315">
        <v>1</v>
      </c>
      <c r="Q371" s="316">
        <v>100</v>
      </c>
      <c r="R371" s="315"/>
      <c r="S371" s="316"/>
      <c r="T371" s="315">
        <v>1</v>
      </c>
      <c r="U371" s="316">
        <v>12.5</v>
      </c>
      <c r="V371" s="316"/>
      <c r="W371" s="316"/>
      <c r="X371" s="316"/>
      <c r="Y371" s="128"/>
      <c r="Z371" s="128"/>
      <c r="AA371" s="128"/>
      <c r="AB371" s="128"/>
      <c r="AC371" s="128"/>
      <c r="AD371" s="85"/>
    </row>
    <row r="372" spans="1:30" ht="20.100000000000001" customHeight="1">
      <c r="A372" s="85"/>
      <c r="B372" s="85"/>
      <c r="C372" s="128"/>
      <c r="D372" s="311" t="s">
        <v>1683</v>
      </c>
      <c r="E372" s="128"/>
      <c r="F372" s="356"/>
      <c r="G372" s="314"/>
      <c r="H372" s="356"/>
      <c r="I372" s="314"/>
      <c r="J372" s="356"/>
      <c r="K372" s="314"/>
      <c r="L372" s="356"/>
      <c r="M372" s="314"/>
      <c r="N372" s="315"/>
      <c r="O372" s="316"/>
      <c r="P372" s="315"/>
      <c r="Q372" s="316"/>
      <c r="R372" s="315"/>
      <c r="S372" s="316"/>
      <c r="T372" s="315"/>
      <c r="U372" s="316"/>
      <c r="V372" s="316"/>
      <c r="W372" s="316"/>
      <c r="X372" s="316"/>
      <c r="Y372" s="128"/>
      <c r="Z372" s="128"/>
      <c r="AA372" s="128"/>
      <c r="AB372" s="128"/>
      <c r="AC372" s="128"/>
      <c r="AD372" s="85"/>
    </row>
    <row r="373" spans="1:30" ht="20.100000000000001" customHeight="1">
      <c r="A373" s="85"/>
      <c r="B373" s="85"/>
      <c r="C373" s="128"/>
      <c r="D373" s="311" t="s">
        <v>1449</v>
      </c>
      <c r="E373" s="128"/>
      <c r="F373" s="356"/>
      <c r="G373" s="314"/>
      <c r="H373" s="356"/>
      <c r="I373" s="314"/>
      <c r="J373" s="356"/>
      <c r="K373" s="314"/>
      <c r="L373" s="356"/>
      <c r="M373" s="314"/>
      <c r="N373" s="315"/>
      <c r="O373" s="316"/>
      <c r="P373" s="315"/>
      <c r="Q373" s="316"/>
      <c r="R373" s="315"/>
      <c r="S373" s="316"/>
      <c r="T373" s="315">
        <v>1</v>
      </c>
      <c r="U373" s="316">
        <v>12.5</v>
      </c>
      <c r="V373" s="316"/>
      <c r="W373" s="316"/>
      <c r="X373" s="316"/>
      <c r="Y373" s="128"/>
      <c r="Z373" s="128"/>
      <c r="AA373" s="128"/>
      <c r="AB373" s="128"/>
      <c r="AC373" s="128"/>
      <c r="AD373" s="85"/>
    </row>
    <row r="374" spans="1:30" ht="20.100000000000001" customHeight="1">
      <c r="A374" s="85"/>
      <c r="B374" s="85"/>
      <c r="C374" s="128"/>
      <c r="D374" s="311" t="s">
        <v>1450</v>
      </c>
      <c r="E374" s="128"/>
      <c r="F374" s="356"/>
      <c r="G374" s="314"/>
      <c r="H374" s="356"/>
      <c r="I374" s="314"/>
      <c r="J374" s="356"/>
      <c r="K374" s="314"/>
      <c r="L374" s="356"/>
      <c r="M374" s="314"/>
      <c r="N374" s="315"/>
      <c r="O374" s="316"/>
      <c r="P374" s="315"/>
      <c r="Q374" s="316"/>
      <c r="R374" s="315"/>
      <c r="S374" s="316"/>
      <c r="T374" s="315"/>
      <c r="U374" s="316"/>
      <c r="V374" s="316"/>
      <c r="W374" s="316"/>
      <c r="X374" s="316"/>
      <c r="Y374" s="128"/>
      <c r="Z374" s="128"/>
      <c r="AA374" s="128"/>
      <c r="AB374" s="128"/>
      <c r="AC374" s="128"/>
      <c r="AD374" s="85"/>
    </row>
    <row r="375" spans="1:30" ht="20.100000000000001" customHeight="1">
      <c r="A375" s="85"/>
      <c r="B375" s="85"/>
      <c r="C375" s="128"/>
      <c r="D375" s="311" t="s">
        <v>8422</v>
      </c>
      <c r="E375" s="128"/>
      <c r="F375" s="356"/>
      <c r="G375" s="314"/>
      <c r="H375" s="356"/>
      <c r="I375" s="314"/>
      <c r="J375" s="356"/>
      <c r="K375" s="314"/>
      <c r="L375" s="356"/>
      <c r="M375" s="314"/>
      <c r="N375" s="315"/>
      <c r="O375" s="316"/>
      <c r="P375" s="315"/>
      <c r="Q375" s="316"/>
      <c r="R375" s="315"/>
      <c r="S375" s="316"/>
      <c r="T375" s="315"/>
      <c r="U375" s="316"/>
      <c r="V375" s="316"/>
      <c r="W375" s="316"/>
      <c r="X375" s="316"/>
      <c r="Y375" s="128"/>
      <c r="Z375" s="128"/>
      <c r="AA375" s="128"/>
      <c r="AB375" s="128"/>
      <c r="AC375" s="128"/>
      <c r="AD375" s="85"/>
    </row>
    <row r="376" spans="1:30" ht="20.100000000000001" customHeight="1">
      <c r="A376" s="85"/>
      <c r="B376" s="85"/>
      <c r="C376" s="128"/>
      <c r="D376" s="311" t="s">
        <v>8423</v>
      </c>
      <c r="E376" s="128"/>
      <c r="F376" s="356"/>
      <c r="G376" s="314"/>
      <c r="H376" s="356"/>
      <c r="I376" s="314"/>
      <c r="J376" s="356"/>
      <c r="K376" s="314"/>
      <c r="L376" s="356"/>
      <c r="M376" s="314"/>
      <c r="N376" s="315"/>
      <c r="O376" s="316"/>
      <c r="P376" s="315"/>
      <c r="Q376" s="316"/>
      <c r="R376" s="315"/>
      <c r="S376" s="316"/>
      <c r="T376" s="315"/>
      <c r="U376" s="316"/>
      <c r="V376" s="316"/>
      <c r="W376" s="316"/>
      <c r="X376" s="316"/>
      <c r="Y376" s="128"/>
      <c r="Z376" s="128"/>
      <c r="AA376" s="128"/>
      <c r="AB376" s="128"/>
      <c r="AC376" s="128"/>
      <c r="AD376" s="85"/>
    </row>
    <row r="377" spans="1:30" ht="20.100000000000001" customHeight="1">
      <c r="A377" s="85"/>
      <c r="B377" s="85"/>
      <c r="C377" s="128"/>
      <c r="D377" s="311" t="s">
        <v>8415</v>
      </c>
      <c r="E377" s="128"/>
      <c r="F377" s="356"/>
      <c r="G377" s="314"/>
      <c r="H377" s="356"/>
      <c r="I377" s="314"/>
      <c r="J377" s="356"/>
      <c r="K377" s="314"/>
      <c r="L377" s="356"/>
      <c r="M377" s="314"/>
      <c r="N377" s="315"/>
      <c r="O377" s="316"/>
      <c r="P377" s="315"/>
      <c r="Q377" s="316"/>
      <c r="R377" s="315"/>
      <c r="S377" s="316"/>
      <c r="T377" s="315"/>
      <c r="U377" s="316"/>
      <c r="V377" s="316"/>
      <c r="W377" s="316"/>
      <c r="X377" s="316"/>
      <c r="Y377" s="128"/>
      <c r="Z377" s="128"/>
      <c r="AA377" s="128"/>
      <c r="AB377" s="128"/>
      <c r="AC377" s="128"/>
      <c r="AD377" s="85"/>
    </row>
    <row r="378" spans="1:30" ht="20.100000000000001" customHeight="1">
      <c r="A378" s="85"/>
      <c r="B378" s="85"/>
      <c r="C378" s="128"/>
      <c r="D378" s="311" t="s">
        <v>8416</v>
      </c>
      <c r="E378" s="128"/>
      <c r="F378" s="356"/>
      <c r="G378" s="314"/>
      <c r="H378" s="356"/>
      <c r="I378" s="314"/>
      <c r="J378" s="356"/>
      <c r="K378" s="314"/>
      <c r="L378" s="356"/>
      <c r="M378" s="314"/>
      <c r="N378" s="315"/>
      <c r="O378" s="316"/>
      <c r="P378" s="315"/>
      <c r="Q378" s="316"/>
      <c r="R378" s="315"/>
      <c r="S378" s="316"/>
      <c r="T378" s="315"/>
      <c r="U378" s="316"/>
      <c r="V378" s="316"/>
      <c r="W378" s="316"/>
      <c r="X378" s="316"/>
      <c r="Y378" s="128"/>
      <c r="Z378" s="128"/>
      <c r="AA378" s="128"/>
      <c r="AB378" s="128"/>
      <c r="AC378" s="128"/>
      <c r="AD378" s="85"/>
    </row>
    <row r="379" spans="1:30" ht="20.100000000000001" customHeight="1">
      <c r="A379" s="85"/>
      <c r="B379" s="85"/>
      <c r="C379" s="128"/>
      <c r="D379" s="311" t="s">
        <v>8417</v>
      </c>
      <c r="E379" s="128"/>
      <c r="F379" s="356"/>
      <c r="G379" s="314"/>
      <c r="H379" s="356"/>
      <c r="I379" s="314"/>
      <c r="J379" s="356"/>
      <c r="K379" s="314"/>
      <c r="L379" s="356"/>
      <c r="M379" s="314"/>
      <c r="N379" s="315"/>
      <c r="O379" s="316"/>
      <c r="P379" s="315"/>
      <c r="Q379" s="316"/>
      <c r="R379" s="315"/>
      <c r="S379" s="316"/>
      <c r="T379" s="315"/>
      <c r="U379" s="316"/>
      <c r="V379" s="316"/>
      <c r="W379" s="316"/>
      <c r="X379" s="316"/>
      <c r="Y379" s="128"/>
      <c r="Z379" s="128"/>
      <c r="AA379" s="128"/>
      <c r="AB379" s="128"/>
      <c r="AC379" s="128"/>
      <c r="AD379" s="85"/>
    </row>
    <row r="380" spans="1:30" ht="20.100000000000001" customHeight="1">
      <c r="A380" s="85"/>
      <c r="B380" s="85"/>
      <c r="C380" s="128"/>
      <c r="D380" s="311" t="s">
        <v>8418</v>
      </c>
      <c r="E380" s="128"/>
      <c r="F380" s="356"/>
      <c r="G380" s="314"/>
      <c r="H380" s="356"/>
      <c r="I380" s="314"/>
      <c r="J380" s="356"/>
      <c r="K380" s="314"/>
      <c r="L380" s="356"/>
      <c r="M380" s="314"/>
      <c r="N380" s="315"/>
      <c r="O380" s="316"/>
      <c r="P380" s="315"/>
      <c r="Q380" s="316"/>
      <c r="R380" s="315"/>
      <c r="S380" s="316"/>
      <c r="T380" s="315"/>
      <c r="U380" s="316"/>
      <c r="V380" s="316"/>
      <c r="W380" s="316"/>
      <c r="X380" s="316"/>
      <c r="Y380" s="128"/>
      <c r="Z380" s="128"/>
      <c r="AA380" s="128"/>
      <c r="AB380" s="128"/>
      <c r="AC380" s="128"/>
      <c r="AD380" s="85"/>
    </row>
    <row r="381" spans="1:30" ht="20.100000000000001" customHeight="1">
      <c r="A381" s="85"/>
      <c r="B381" s="85"/>
      <c r="C381" s="128"/>
      <c r="D381" s="311" t="s">
        <v>8419</v>
      </c>
      <c r="E381" s="128"/>
      <c r="F381" s="356"/>
      <c r="G381" s="314"/>
      <c r="H381" s="356"/>
      <c r="I381" s="314"/>
      <c r="J381" s="356"/>
      <c r="K381" s="314"/>
      <c r="L381" s="356"/>
      <c r="M381" s="314"/>
      <c r="N381" s="315"/>
      <c r="O381" s="316"/>
      <c r="P381" s="315"/>
      <c r="Q381" s="316"/>
      <c r="R381" s="315"/>
      <c r="S381" s="316"/>
      <c r="T381" s="315"/>
      <c r="U381" s="316"/>
      <c r="V381" s="316"/>
      <c r="W381" s="316"/>
      <c r="X381" s="316"/>
      <c r="Y381" s="128"/>
      <c r="Z381" s="128"/>
      <c r="AA381" s="128"/>
      <c r="AB381" s="128"/>
      <c r="AC381" s="128"/>
      <c r="AD381" s="85"/>
    </row>
    <row r="382" spans="1:30" ht="20.100000000000001" customHeight="1">
      <c r="A382" s="85"/>
      <c r="B382" s="85"/>
      <c r="C382" s="128"/>
      <c r="D382" s="311" t="s">
        <v>8420</v>
      </c>
      <c r="E382" s="128"/>
      <c r="F382" s="356"/>
      <c r="G382" s="314"/>
      <c r="H382" s="356">
        <v>1</v>
      </c>
      <c r="I382" s="314">
        <v>100</v>
      </c>
      <c r="J382" s="356"/>
      <c r="K382" s="314"/>
      <c r="L382" s="356">
        <v>1</v>
      </c>
      <c r="M382" s="314">
        <v>100</v>
      </c>
      <c r="N382" s="315"/>
      <c r="O382" s="316"/>
      <c r="P382" s="315"/>
      <c r="Q382" s="316"/>
      <c r="R382" s="315"/>
      <c r="S382" s="316"/>
      <c r="T382" s="315">
        <v>1</v>
      </c>
      <c r="U382" s="316">
        <v>12.5</v>
      </c>
      <c r="V382" s="316"/>
      <c r="W382" s="316"/>
      <c r="X382" s="316"/>
      <c r="Y382" s="128"/>
      <c r="Z382" s="128"/>
      <c r="AA382" s="128"/>
      <c r="AB382" s="128"/>
      <c r="AC382" s="128"/>
      <c r="AD382" s="85"/>
    </row>
    <row r="383" spans="1:30" ht="20.100000000000001" customHeight="1">
      <c r="A383" s="476" t="s">
        <v>4418</v>
      </c>
      <c r="B383" s="476" t="s">
        <v>660</v>
      </c>
      <c r="C383" s="358" t="s">
        <v>4574</v>
      </c>
      <c r="D383" s="476"/>
      <c r="E383" s="473"/>
      <c r="F383" s="443"/>
      <c r="G383" s="444"/>
      <c r="H383" s="443"/>
      <c r="I383" s="444"/>
      <c r="J383" s="443"/>
      <c r="K383" s="444"/>
      <c r="L383" s="443"/>
      <c r="M383" s="444"/>
      <c r="N383" s="471"/>
      <c r="O383" s="465"/>
      <c r="P383" s="471"/>
      <c r="Q383" s="465"/>
      <c r="R383" s="471"/>
      <c r="S383" s="465"/>
      <c r="T383" s="471"/>
      <c r="U383" s="465"/>
      <c r="V383" s="473" t="s">
        <v>8161</v>
      </c>
      <c r="W383" s="473" t="s">
        <v>8161</v>
      </c>
      <c r="X383" s="473" t="s">
        <v>8161</v>
      </c>
      <c r="Y383" s="473" t="s">
        <v>8161</v>
      </c>
      <c r="Z383" s="473" t="s">
        <v>8161</v>
      </c>
      <c r="AA383" s="473" t="s">
        <v>8161</v>
      </c>
      <c r="AB383" s="473" t="s">
        <v>8161</v>
      </c>
      <c r="AC383" s="473" t="s">
        <v>8161</v>
      </c>
      <c r="AD383" s="476"/>
    </row>
    <row r="384" spans="1:30" ht="20.100000000000001" customHeight="1">
      <c r="A384" s="476" t="s">
        <v>4419</v>
      </c>
      <c r="B384" s="476" t="s">
        <v>661</v>
      </c>
      <c r="C384" s="358" t="s">
        <v>4572</v>
      </c>
      <c r="D384" s="476" t="s">
        <v>1440</v>
      </c>
      <c r="E384" s="485" t="s">
        <v>8190</v>
      </c>
      <c r="F384" s="443"/>
      <c r="G384" s="444"/>
      <c r="H384" s="443"/>
      <c r="I384" s="444"/>
      <c r="J384" s="443"/>
      <c r="K384" s="444"/>
      <c r="L384" s="443"/>
      <c r="M384" s="444"/>
      <c r="N384" s="471"/>
      <c r="O384" s="465"/>
      <c r="P384" s="471">
        <v>1</v>
      </c>
      <c r="Q384" s="465">
        <v>100</v>
      </c>
      <c r="R384" s="471"/>
      <c r="S384" s="465"/>
      <c r="T384" s="471">
        <v>7</v>
      </c>
      <c r="U384" s="465">
        <v>87.5</v>
      </c>
      <c r="V384" s="473" t="s">
        <v>8161</v>
      </c>
      <c r="W384" s="473" t="s">
        <v>8161</v>
      </c>
      <c r="X384" s="473" t="s">
        <v>8161</v>
      </c>
      <c r="Y384" s="473" t="s">
        <v>8161</v>
      </c>
      <c r="Z384" s="473" t="s">
        <v>8161</v>
      </c>
      <c r="AA384" s="473" t="s">
        <v>8161</v>
      </c>
      <c r="AB384" s="473" t="s">
        <v>8161</v>
      </c>
      <c r="AC384" s="473" t="s">
        <v>8161</v>
      </c>
      <c r="AD384" s="476"/>
    </row>
    <row r="385" spans="1:30" ht="20.100000000000001" customHeight="1">
      <c r="A385" s="85"/>
      <c r="B385" s="85"/>
      <c r="C385" s="128"/>
      <c r="D385" s="85" t="s">
        <v>1441</v>
      </c>
      <c r="E385" s="209"/>
      <c r="F385" s="356"/>
      <c r="G385" s="314"/>
      <c r="H385" s="356">
        <v>1</v>
      </c>
      <c r="I385" s="314">
        <v>100</v>
      </c>
      <c r="J385" s="356"/>
      <c r="K385" s="314"/>
      <c r="L385" s="356">
        <v>1</v>
      </c>
      <c r="M385" s="314">
        <v>100</v>
      </c>
      <c r="N385" s="315"/>
      <c r="O385" s="316"/>
      <c r="P385" s="315"/>
      <c r="Q385" s="316"/>
      <c r="R385" s="315"/>
      <c r="S385" s="316"/>
      <c r="T385" s="315">
        <v>1</v>
      </c>
      <c r="U385" s="316">
        <v>12.5</v>
      </c>
      <c r="V385" s="316"/>
      <c r="W385" s="316"/>
      <c r="X385" s="316"/>
      <c r="Y385" s="128"/>
      <c r="Z385" s="128"/>
      <c r="AA385" s="128"/>
      <c r="AB385" s="128"/>
      <c r="AC385" s="128"/>
      <c r="AD385" s="85"/>
    </row>
    <row r="386" spans="1:30" ht="20.100000000000001" customHeight="1">
      <c r="A386" s="85"/>
      <c r="B386" s="85"/>
      <c r="C386" s="128"/>
      <c r="D386" s="162" t="s">
        <v>8191</v>
      </c>
      <c r="E386" s="209"/>
      <c r="F386" s="356"/>
      <c r="G386" s="314"/>
      <c r="H386" s="356"/>
      <c r="I386" s="314"/>
      <c r="J386" s="356"/>
      <c r="K386" s="314"/>
      <c r="L386" s="356"/>
      <c r="M386" s="314"/>
      <c r="N386" s="315"/>
      <c r="O386" s="316"/>
      <c r="P386" s="315"/>
      <c r="Q386" s="316"/>
      <c r="R386" s="315"/>
      <c r="S386" s="316"/>
      <c r="T386" s="315"/>
      <c r="U386" s="316"/>
      <c r="V386" s="316"/>
      <c r="W386" s="316"/>
      <c r="X386" s="316"/>
      <c r="Y386" s="128"/>
      <c r="Z386" s="128"/>
      <c r="AA386" s="128"/>
      <c r="AB386" s="128"/>
      <c r="AC386" s="128"/>
      <c r="AD386" s="85"/>
    </row>
    <row r="387" spans="1:30" ht="20.100000000000001" customHeight="1">
      <c r="A387" s="85"/>
      <c r="B387" s="85"/>
      <c r="C387" s="128"/>
      <c r="D387" s="162" t="s">
        <v>8192</v>
      </c>
      <c r="E387" s="128"/>
      <c r="F387" s="356"/>
      <c r="G387" s="314"/>
      <c r="H387" s="356"/>
      <c r="I387" s="314"/>
      <c r="J387" s="356"/>
      <c r="K387" s="314"/>
      <c r="L387" s="356"/>
      <c r="M387" s="314"/>
      <c r="N387" s="315"/>
      <c r="O387" s="316"/>
      <c r="P387" s="315"/>
      <c r="Q387" s="316"/>
      <c r="R387" s="315"/>
      <c r="S387" s="316"/>
      <c r="T387" s="315"/>
      <c r="U387" s="316"/>
      <c r="V387" s="316"/>
      <c r="W387" s="316"/>
      <c r="X387" s="316"/>
      <c r="Y387" s="128"/>
      <c r="Z387" s="128"/>
      <c r="AA387" s="128"/>
      <c r="AB387" s="128"/>
      <c r="AC387" s="128"/>
      <c r="AD387" s="85"/>
    </row>
    <row r="388" spans="1:30" ht="20.100000000000001" customHeight="1">
      <c r="A388" s="476" t="s">
        <v>4420</v>
      </c>
      <c r="B388" s="476" t="s">
        <v>662</v>
      </c>
      <c r="C388" s="358" t="s">
        <v>4572</v>
      </c>
      <c r="D388" s="476" t="s">
        <v>1440</v>
      </c>
      <c r="E388" s="485" t="s">
        <v>8190</v>
      </c>
      <c r="F388" s="443"/>
      <c r="G388" s="444"/>
      <c r="H388" s="443"/>
      <c r="I388" s="444"/>
      <c r="J388" s="443"/>
      <c r="K388" s="444"/>
      <c r="L388" s="443"/>
      <c r="M388" s="444"/>
      <c r="N388" s="471"/>
      <c r="O388" s="465"/>
      <c r="P388" s="471">
        <v>1</v>
      </c>
      <c r="Q388" s="465">
        <v>100</v>
      </c>
      <c r="R388" s="471"/>
      <c r="S388" s="465"/>
      <c r="T388" s="471">
        <v>4</v>
      </c>
      <c r="U388" s="465">
        <v>57.142857142857146</v>
      </c>
      <c r="V388" s="473" t="s">
        <v>8161</v>
      </c>
      <c r="W388" s="473" t="s">
        <v>8161</v>
      </c>
      <c r="X388" s="473" t="s">
        <v>8161</v>
      </c>
      <c r="Y388" s="473" t="s">
        <v>8161</v>
      </c>
      <c r="Z388" s="473" t="s">
        <v>8161</v>
      </c>
      <c r="AA388" s="473" t="s">
        <v>8161</v>
      </c>
      <c r="AB388" s="473" t="s">
        <v>8161</v>
      </c>
      <c r="AC388" s="473" t="s">
        <v>8161</v>
      </c>
      <c r="AD388" s="476"/>
    </row>
    <row r="389" spans="1:30" ht="20.100000000000001" customHeight="1">
      <c r="A389" s="85"/>
      <c r="B389" s="85"/>
      <c r="C389" s="452" t="s">
        <v>8424</v>
      </c>
      <c r="D389" s="85" t="s">
        <v>1441</v>
      </c>
      <c r="E389" s="209"/>
      <c r="F389" s="356"/>
      <c r="G389" s="314"/>
      <c r="H389" s="356"/>
      <c r="I389" s="314"/>
      <c r="J389" s="356"/>
      <c r="K389" s="314"/>
      <c r="L389" s="356"/>
      <c r="M389" s="314"/>
      <c r="N389" s="315"/>
      <c r="O389" s="316"/>
      <c r="P389" s="315"/>
      <c r="Q389" s="316"/>
      <c r="R389" s="315"/>
      <c r="S389" s="316"/>
      <c r="T389" s="315">
        <v>3</v>
      </c>
      <c r="U389" s="316">
        <v>42.857142857142854</v>
      </c>
      <c r="V389" s="316"/>
      <c r="W389" s="316"/>
      <c r="X389" s="316"/>
      <c r="Y389" s="128"/>
      <c r="Z389" s="128"/>
      <c r="AA389" s="128"/>
      <c r="AB389" s="128"/>
      <c r="AC389" s="128"/>
      <c r="AD389" s="85"/>
    </row>
    <row r="390" spans="1:30" ht="20.100000000000001" customHeight="1">
      <c r="A390" s="85"/>
      <c r="B390" s="85"/>
      <c r="C390" s="128"/>
      <c r="D390" s="162" t="s">
        <v>8191</v>
      </c>
      <c r="E390" s="209"/>
      <c r="F390" s="356"/>
      <c r="G390" s="314"/>
      <c r="H390" s="356"/>
      <c r="I390" s="314"/>
      <c r="J390" s="356"/>
      <c r="K390" s="314"/>
      <c r="L390" s="356"/>
      <c r="M390" s="314"/>
      <c r="N390" s="315"/>
      <c r="O390" s="316"/>
      <c r="P390" s="315"/>
      <c r="Q390" s="316"/>
      <c r="R390" s="315"/>
      <c r="S390" s="316"/>
      <c r="T390" s="315"/>
      <c r="U390" s="316"/>
      <c r="V390" s="316"/>
      <c r="W390" s="316"/>
      <c r="X390" s="316"/>
      <c r="Y390" s="128"/>
      <c r="Z390" s="128"/>
      <c r="AA390" s="128"/>
      <c r="AB390" s="128"/>
      <c r="AC390" s="128"/>
      <c r="AD390" s="85"/>
    </row>
    <row r="391" spans="1:30" ht="20.100000000000001" customHeight="1">
      <c r="A391" s="85"/>
      <c r="B391" s="85"/>
      <c r="C391" s="128"/>
      <c r="D391" s="162" t="s">
        <v>8192</v>
      </c>
      <c r="E391" s="128"/>
      <c r="F391" s="356"/>
      <c r="G391" s="314"/>
      <c r="H391" s="356"/>
      <c r="I391" s="314"/>
      <c r="J391" s="356"/>
      <c r="K391" s="314"/>
      <c r="L391" s="356"/>
      <c r="M391" s="314"/>
      <c r="N391" s="315"/>
      <c r="O391" s="316"/>
      <c r="P391" s="315"/>
      <c r="Q391" s="316"/>
      <c r="R391" s="315"/>
      <c r="S391" s="316"/>
      <c r="T391" s="315"/>
      <c r="U391" s="316"/>
      <c r="V391" s="316"/>
      <c r="W391" s="316"/>
      <c r="X391" s="316"/>
      <c r="Y391" s="128"/>
      <c r="Z391" s="128"/>
      <c r="AA391" s="128"/>
      <c r="AB391" s="128"/>
      <c r="AC391" s="128"/>
      <c r="AD391" s="85"/>
    </row>
    <row r="392" spans="1:30" ht="20.100000000000001" customHeight="1">
      <c r="A392" s="476" t="s">
        <v>4421</v>
      </c>
      <c r="B392" s="476" t="s">
        <v>663</v>
      </c>
      <c r="C392" s="358" t="s">
        <v>4572</v>
      </c>
      <c r="D392" s="476" t="s">
        <v>1853</v>
      </c>
      <c r="E392" s="473">
        <v>8</v>
      </c>
      <c r="F392" s="443"/>
      <c r="G392" s="444"/>
      <c r="H392" s="443">
        <v>1</v>
      </c>
      <c r="I392" s="444">
        <v>100</v>
      </c>
      <c r="J392" s="443"/>
      <c r="K392" s="444"/>
      <c r="L392" s="443">
        <v>1</v>
      </c>
      <c r="M392" s="444">
        <v>100</v>
      </c>
      <c r="N392" s="471"/>
      <c r="O392" s="465"/>
      <c r="P392" s="471"/>
      <c r="Q392" s="465"/>
      <c r="R392" s="471"/>
      <c r="S392" s="465"/>
      <c r="T392" s="471">
        <v>2</v>
      </c>
      <c r="U392" s="465">
        <v>25</v>
      </c>
      <c r="V392" s="473" t="s">
        <v>8161</v>
      </c>
      <c r="W392" s="473" t="s">
        <v>8161</v>
      </c>
      <c r="X392" s="473" t="s">
        <v>8161</v>
      </c>
      <c r="Y392" s="473" t="s">
        <v>8161</v>
      </c>
      <c r="Z392" s="473" t="s">
        <v>8161</v>
      </c>
      <c r="AA392" s="473" t="s">
        <v>8161</v>
      </c>
      <c r="AB392" s="473" t="s">
        <v>8161</v>
      </c>
      <c r="AC392" s="473" t="s">
        <v>8161</v>
      </c>
      <c r="AD392" s="476"/>
    </row>
    <row r="393" spans="1:30" ht="20.100000000000001" customHeight="1">
      <c r="A393" s="85"/>
      <c r="B393" s="85"/>
      <c r="C393" s="128"/>
      <c r="D393" s="85" t="s">
        <v>1854</v>
      </c>
      <c r="E393" s="128"/>
      <c r="F393" s="356"/>
      <c r="G393" s="314"/>
      <c r="H393" s="356"/>
      <c r="I393" s="314"/>
      <c r="J393" s="356"/>
      <c r="K393" s="314"/>
      <c r="L393" s="356"/>
      <c r="M393" s="314"/>
      <c r="N393" s="315"/>
      <c r="O393" s="316"/>
      <c r="P393" s="315">
        <v>1</v>
      </c>
      <c r="Q393" s="316">
        <v>100</v>
      </c>
      <c r="R393" s="315"/>
      <c r="S393" s="316"/>
      <c r="T393" s="315">
        <v>6</v>
      </c>
      <c r="U393" s="316">
        <v>75</v>
      </c>
      <c r="V393" s="316"/>
      <c r="W393" s="316"/>
      <c r="X393" s="316"/>
      <c r="Y393" s="128"/>
      <c r="Z393" s="128"/>
      <c r="AA393" s="128"/>
      <c r="AB393" s="128"/>
      <c r="AC393" s="128"/>
      <c r="AD393" s="85"/>
    </row>
    <row r="394" spans="1:30" ht="20.100000000000001" customHeight="1">
      <c r="A394" s="85"/>
      <c r="B394" s="85"/>
      <c r="C394" s="128"/>
      <c r="D394" s="162" t="s">
        <v>8191</v>
      </c>
      <c r="E394" s="128"/>
      <c r="F394" s="356"/>
      <c r="G394" s="314"/>
      <c r="H394" s="356"/>
      <c r="I394" s="314"/>
      <c r="J394" s="356"/>
      <c r="K394" s="314"/>
      <c r="L394" s="356"/>
      <c r="M394" s="314"/>
      <c r="N394" s="315"/>
      <c r="O394" s="316"/>
      <c r="P394" s="315"/>
      <c r="Q394" s="316"/>
      <c r="R394" s="315"/>
      <c r="S394" s="316"/>
      <c r="T394" s="315"/>
      <c r="U394" s="316"/>
      <c r="V394" s="316"/>
      <c r="W394" s="316"/>
      <c r="X394" s="316"/>
      <c r="Y394" s="128"/>
      <c r="Z394" s="128"/>
      <c r="AA394" s="128"/>
      <c r="AB394" s="128"/>
      <c r="AC394" s="128"/>
      <c r="AD394" s="85"/>
    </row>
    <row r="395" spans="1:30" ht="20.100000000000001" customHeight="1">
      <c r="A395" s="476" t="s">
        <v>4422</v>
      </c>
      <c r="B395" s="476" t="s">
        <v>664</v>
      </c>
      <c r="C395" s="358" t="s">
        <v>4572</v>
      </c>
      <c r="D395" s="476" t="s">
        <v>1451</v>
      </c>
      <c r="E395" s="473"/>
      <c r="F395" s="443"/>
      <c r="G395" s="444"/>
      <c r="H395" s="443"/>
      <c r="I395" s="444"/>
      <c r="J395" s="443"/>
      <c r="K395" s="444"/>
      <c r="L395" s="443"/>
      <c r="M395" s="444"/>
      <c r="N395" s="471"/>
      <c r="O395" s="465"/>
      <c r="P395" s="471"/>
      <c r="Q395" s="465"/>
      <c r="R395" s="471"/>
      <c r="S395" s="465"/>
      <c r="T395" s="471"/>
      <c r="U395" s="465"/>
      <c r="V395" s="473" t="s">
        <v>8161</v>
      </c>
      <c r="W395" s="473" t="s">
        <v>8161</v>
      </c>
      <c r="X395" s="473" t="s">
        <v>8161</v>
      </c>
      <c r="Y395" s="473" t="s">
        <v>8161</v>
      </c>
      <c r="Z395" s="473" t="s">
        <v>8161</v>
      </c>
      <c r="AA395" s="473" t="s">
        <v>8161</v>
      </c>
      <c r="AB395" s="473" t="s">
        <v>8161</v>
      </c>
      <c r="AC395" s="473" t="s">
        <v>8161</v>
      </c>
      <c r="AD395" s="476"/>
    </row>
    <row r="396" spans="1:30" ht="20.100000000000001" customHeight="1">
      <c r="A396" s="85"/>
      <c r="B396" s="85"/>
      <c r="C396" s="128"/>
      <c r="D396" s="85" t="s">
        <v>1452</v>
      </c>
      <c r="E396" s="128"/>
      <c r="F396" s="356"/>
      <c r="G396" s="314"/>
      <c r="H396" s="356"/>
      <c r="I396" s="314"/>
      <c r="J396" s="356"/>
      <c r="K396" s="314"/>
      <c r="L396" s="356"/>
      <c r="M396" s="314"/>
      <c r="N396" s="315"/>
      <c r="O396" s="316"/>
      <c r="P396" s="315"/>
      <c r="Q396" s="316"/>
      <c r="R396" s="315"/>
      <c r="S396" s="316"/>
      <c r="T396" s="315"/>
      <c r="U396" s="316"/>
      <c r="V396" s="316"/>
      <c r="W396" s="316"/>
      <c r="X396" s="316"/>
      <c r="Y396" s="128"/>
      <c r="Z396" s="128"/>
      <c r="AA396" s="128"/>
      <c r="AB396" s="128"/>
      <c r="AC396" s="128"/>
      <c r="AD396" s="85"/>
    </row>
    <row r="397" spans="1:30" ht="20.100000000000001" customHeight="1">
      <c r="A397" s="85"/>
      <c r="B397" s="85"/>
      <c r="C397" s="128"/>
      <c r="D397" s="85" t="s">
        <v>1453</v>
      </c>
      <c r="E397" s="128"/>
      <c r="F397" s="356"/>
      <c r="G397" s="314"/>
      <c r="H397" s="356"/>
      <c r="I397" s="314"/>
      <c r="J397" s="356"/>
      <c r="K397" s="314"/>
      <c r="L397" s="356"/>
      <c r="M397" s="314"/>
      <c r="N397" s="315"/>
      <c r="O397" s="316"/>
      <c r="P397" s="315"/>
      <c r="Q397" s="316"/>
      <c r="R397" s="315"/>
      <c r="S397" s="316"/>
      <c r="T397" s="315"/>
      <c r="U397" s="316"/>
      <c r="V397" s="316"/>
      <c r="W397" s="316"/>
      <c r="X397" s="316"/>
      <c r="Y397" s="128"/>
      <c r="Z397" s="128"/>
      <c r="AA397" s="128"/>
      <c r="AB397" s="128"/>
      <c r="AC397" s="128"/>
      <c r="AD397" s="85"/>
    </row>
    <row r="398" spans="1:30" ht="20.100000000000001" customHeight="1">
      <c r="A398" s="85"/>
      <c r="B398" s="85"/>
      <c r="C398" s="128"/>
      <c r="D398" s="85" t="s">
        <v>1684</v>
      </c>
      <c r="E398" s="128"/>
      <c r="F398" s="356"/>
      <c r="G398" s="314"/>
      <c r="H398" s="356"/>
      <c r="I398" s="314"/>
      <c r="J398" s="356"/>
      <c r="K398" s="314"/>
      <c r="L398" s="356"/>
      <c r="M398" s="314"/>
      <c r="N398" s="315"/>
      <c r="O398" s="316"/>
      <c r="P398" s="315"/>
      <c r="Q398" s="316"/>
      <c r="R398" s="315"/>
      <c r="S398" s="316"/>
      <c r="T398" s="315"/>
      <c r="U398" s="316"/>
      <c r="V398" s="316"/>
      <c r="W398" s="316"/>
      <c r="X398" s="316"/>
      <c r="Y398" s="128"/>
      <c r="Z398" s="128"/>
      <c r="AA398" s="128"/>
      <c r="AB398" s="128"/>
      <c r="AC398" s="128"/>
      <c r="AD398" s="85"/>
    </row>
    <row r="399" spans="1:30" ht="20.100000000000001" customHeight="1">
      <c r="A399" s="85"/>
      <c r="B399" s="85"/>
      <c r="C399" s="128"/>
      <c r="D399" s="85" t="s">
        <v>1455</v>
      </c>
      <c r="E399" s="128"/>
      <c r="F399" s="356"/>
      <c r="G399" s="314"/>
      <c r="H399" s="356"/>
      <c r="I399" s="314"/>
      <c r="J399" s="356"/>
      <c r="K399" s="314"/>
      <c r="L399" s="356"/>
      <c r="M399" s="314"/>
      <c r="N399" s="315"/>
      <c r="O399" s="316"/>
      <c r="P399" s="315"/>
      <c r="Q399" s="316"/>
      <c r="R399" s="315"/>
      <c r="S399" s="316"/>
      <c r="T399" s="315"/>
      <c r="U399" s="316"/>
      <c r="V399" s="316"/>
      <c r="W399" s="316"/>
      <c r="X399" s="316"/>
      <c r="Y399" s="128"/>
      <c r="Z399" s="128"/>
      <c r="AA399" s="128"/>
      <c r="AB399" s="128"/>
      <c r="AC399" s="128"/>
      <c r="AD399" s="85"/>
    </row>
    <row r="400" spans="1:30" ht="20.100000000000001" customHeight="1">
      <c r="A400" s="85"/>
      <c r="B400" s="85"/>
      <c r="C400" s="128"/>
      <c r="D400" s="85" t="s">
        <v>1685</v>
      </c>
      <c r="E400" s="128"/>
      <c r="F400" s="356"/>
      <c r="G400" s="314"/>
      <c r="H400" s="356"/>
      <c r="I400" s="314"/>
      <c r="J400" s="356"/>
      <c r="K400" s="314"/>
      <c r="L400" s="356">
        <v>1</v>
      </c>
      <c r="M400" s="314">
        <v>100</v>
      </c>
      <c r="N400" s="315"/>
      <c r="O400" s="316"/>
      <c r="P400" s="315"/>
      <c r="Q400" s="316"/>
      <c r="R400" s="315"/>
      <c r="S400" s="316"/>
      <c r="T400" s="315"/>
      <c r="U400" s="316"/>
      <c r="V400" s="316"/>
      <c r="W400" s="316"/>
      <c r="X400" s="316"/>
      <c r="Y400" s="128"/>
      <c r="Z400" s="128"/>
      <c r="AA400" s="128"/>
      <c r="AB400" s="128"/>
      <c r="AC400" s="128"/>
      <c r="AD400" s="85"/>
    </row>
    <row r="401" spans="1:30" ht="20.100000000000001" customHeight="1">
      <c r="A401" s="85"/>
      <c r="B401" s="85"/>
      <c r="C401" s="128"/>
      <c r="D401" s="85" t="s">
        <v>1456</v>
      </c>
      <c r="E401" s="128"/>
      <c r="F401" s="356"/>
      <c r="G401" s="314"/>
      <c r="H401" s="356"/>
      <c r="I401" s="314"/>
      <c r="J401" s="356"/>
      <c r="K401" s="314"/>
      <c r="L401" s="356"/>
      <c r="M401" s="314"/>
      <c r="N401" s="315"/>
      <c r="O401" s="316"/>
      <c r="P401" s="315"/>
      <c r="Q401" s="316"/>
      <c r="R401" s="315"/>
      <c r="S401" s="316"/>
      <c r="T401" s="315"/>
      <c r="U401" s="316"/>
      <c r="V401" s="316"/>
      <c r="W401" s="316"/>
      <c r="X401" s="316"/>
      <c r="Y401" s="128"/>
      <c r="Z401" s="128"/>
      <c r="AA401" s="128"/>
      <c r="AB401" s="128"/>
      <c r="AC401" s="128"/>
      <c r="AD401" s="85"/>
    </row>
    <row r="402" spans="1:30" ht="20.100000000000001" customHeight="1">
      <c r="A402" s="85"/>
      <c r="B402" s="85"/>
      <c r="C402" s="128"/>
      <c r="D402" s="85" t="s">
        <v>1686</v>
      </c>
      <c r="E402" s="128"/>
      <c r="F402" s="356"/>
      <c r="G402" s="314"/>
      <c r="H402" s="356"/>
      <c r="I402" s="314"/>
      <c r="J402" s="356"/>
      <c r="K402" s="314"/>
      <c r="L402" s="356"/>
      <c r="M402" s="314"/>
      <c r="N402" s="315"/>
      <c r="O402" s="316"/>
      <c r="P402" s="315"/>
      <c r="Q402" s="316"/>
      <c r="R402" s="315"/>
      <c r="S402" s="316"/>
      <c r="T402" s="315"/>
      <c r="U402" s="316"/>
      <c r="V402" s="316"/>
      <c r="W402" s="316"/>
      <c r="X402" s="316"/>
      <c r="Y402" s="128"/>
      <c r="Z402" s="128"/>
      <c r="AA402" s="128"/>
      <c r="AB402" s="128"/>
      <c r="AC402" s="128"/>
      <c r="AD402" s="85"/>
    </row>
    <row r="403" spans="1:30" ht="20.100000000000001" customHeight="1">
      <c r="A403" s="85"/>
      <c r="B403" s="85"/>
      <c r="C403" s="128"/>
      <c r="D403" s="85" t="s">
        <v>1458</v>
      </c>
      <c r="E403" s="128"/>
      <c r="F403" s="356"/>
      <c r="G403" s="314"/>
      <c r="H403" s="356"/>
      <c r="I403" s="314"/>
      <c r="J403" s="356"/>
      <c r="K403" s="314"/>
      <c r="L403" s="356"/>
      <c r="M403" s="314"/>
      <c r="N403" s="315"/>
      <c r="O403" s="316"/>
      <c r="P403" s="315"/>
      <c r="Q403" s="316"/>
      <c r="R403" s="315"/>
      <c r="S403" s="316"/>
      <c r="T403" s="315">
        <v>2</v>
      </c>
      <c r="U403" s="316">
        <v>25</v>
      </c>
      <c r="V403" s="316"/>
      <c r="W403" s="316"/>
      <c r="X403" s="316"/>
      <c r="Y403" s="128"/>
      <c r="Z403" s="128"/>
      <c r="AA403" s="128"/>
      <c r="AB403" s="128"/>
      <c r="AC403" s="128"/>
      <c r="AD403" s="85"/>
    </row>
    <row r="404" spans="1:30" ht="20.100000000000001" customHeight="1">
      <c r="A404" s="85"/>
      <c r="B404" s="85"/>
      <c r="C404" s="128"/>
      <c r="D404" s="85" t="s">
        <v>8425</v>
      </c>
      <c r="E404" s="128"/>
      <c r="F404" s="356"/>
      <c r="G404" s="314"/>
      <c r="H404" s="356"/>
      <c r="I404" s="314"/>
      <c r="J404" s="356"/>
      <c r="K404" s="314"/>
      <c r="L404" s="356"/>
      <c r="M404" s="314"/>
      <c r="N404" s="315"/>
      <c r="O404" s="316"/>
      <c r="P404" s="315"/>
      <c r="Q404" s="316"/>
      <c r="R404" s="315"/>
      <c r="S404" s="316"/>
      <c r="T404" s="315">
        <v>1</v>
      </c>
      <c r="U404" s="316">
        <v>12.5</v>
      </c>
      <c r="V404" s="316"/>
      <c r="W404" s="316"/>
      <c r="X404" s="316"/>
      <c r="Y404" s="128"/>
      <c r="Z404" s="128"/>
      <c r="AA404" s="128"/>
      <c r="AB404" s="128"/>
      <c r="AC404" s="128"/>
      <c r="AD404" s="85"/>
    </row>
    <row r="405" spans="1:30" ht="20.100000000000001" customHeight="1">
      <c r="A405" s="85"/>
      <c r="B405" s="85"/>
      <c r="C405" s="128"/>
      <c r="D405" s="85" t="s">
        <v>8426</v>
      </c>
      <c r="E405" s="128"/>
      <c r="F405" s="356"/>
      <c r="G405" s="314"/>
      <c r="H405" s="356">
        <v>1</v>
      </c>
      <c r="I405" s="314">
        <v>100</v>
      </c>
      <c r="J405" s="356"/>
      <c r="K405" s="314"/>
      <c r="L405" s="356"/>
      <c r="M405" s="314"/>
      <c r="N405" s="315"/>
      <c r="O405" s="316"/>
      <c r="P405" s="315">
        <v>1</v>
      </c>
      <c r="Q405" s="316">
        <v>100</v>
      </c>
      <c r="R405" s="315"/>
      <c r="S405" s="316"/>
      <c r="T405" s="315">
        <v>5</v>
      </c>
      <c r="U405" s="316">
        <v>62.5</v>
      </c>
      <c r="V405" s="316"/>
      <c r="W405" s="316"/>
      <c r="X405" s="316"/>
      <c r="Y405" s="128"/>
      <c r="Z405" s="128"/>
      <c r="AA405" s="128"/>
      <c r="AB405" s="128"/>
      <c r="AC405" s="128"/>
      <c r="AD405" s="85"/>
    </row>
    <row r="406" spans="1:30" ht="20.100000000000001" customHeight="1">
      <c r="A406" s="476" t="s">
        <v>4423</v>
      </c>
      <c r="B406" s="476" t="s">
        <v>665</v>
      </c>
      <c r="C406" s="358" t="s">
        <v>4575</v>
      </c>
      <c r="D406" s="476"/>
      <c r="E406" s="473"/>
      <c r="F406" s="443"/>
      <c r="G406" s="444"/>
      <c r="H406" s="443"/>
      <c r="I406" s="444"/>
      <c r="J406" s="443"/>
      <c r="K406" s="444"/>
      <c r="L406" s="443"/>
      <c r="M406" s="444"/>
      <c r="N406" s="471"/>
      <c r="O406" s="465"/>
      <c r="P406" s="471"/>
      <c r="Q406" s="465"/>
      <c r="R406" s="471"/>
      <c r="S406" s="465"/>
      <c r="T406" s="471">
        <v>1</v>
      </c>
      <c r="U406" s="465">
        <v>100</v>
      </c>
      <c r="V406" s="473" t="s">
        <v>8161</v>
      </c>
      <c r="W406" s="473" t="s">
        <v>8161</v>
      </c>
      <c r="X406" s="473" t="s">
        <v>8161</v>
      </c>
      <c r="Y406" s="473" t="s">
        <v>8161</v>
      </c>
      <c r="Z406" s="473" t="s">
        <v>8161</v>
      </c>
      <c r="AA406" s="473" t="s">
        <v>8161</v>
      </c>
      <c r="AB406" s="473" t="s">
        <v>8161</v>
      </c>
      <c r="AC406" s="473" t="s">
        <v>8161</v>
      </c>
      <c r="AD406" s="476"/>
    </row>
    <row r="407" spans="1:30" ht="20.100000000000001" customHeight="1">
      <c r="A407" s="476" t="s">
        <v>4424</v>
      </c>
      <c r="B407" s="476" t="s">
        <v>666</v>
      </c>
      <c r="C407" s="358" t="s">
        <v>4572</v>
      </c>
      <c r="D407" s="476" t="s">
        <v>1451</v>
      </c>
      <c r="E407" s="473"/>
      <c r="F407" s="443"/>
      <c r="G407" s="444"/>
      <c r="H407" s="443"/>
      <c r="I407" s="444"/>
      <c r="J407" s="443"/>
      <c r="K407" s="444"/>
      <c r="L407" s="443"/>
      <c r="M407" s="444"/>
      <c r="N407" s="471"/>
      <c r="O407" s="465"/>
      <c r="P407" s="471"/>
      <c r="Q407" s="465"/>
      <c r="R407" s="471"/>
      <c r="S407" s="465"/>
      <c r="T407" s="471"/>
      <c r="U407" s="465"/>
      <c r="V407" s="473" t="s">
        <v>8161</v>
      </c>
      <c r="W407" s="473" t="s">
        <v>8161</v>
      </c>
      <c r="X407" s="473" t="s">
        <v>8161</v>
      </c>
      <c r="Y407" s="473" t="s">
        <v>8161</v>
      </c>
      <c r="Z407" s="473" t="s">
        <v>8161</v>
      </c>
      <c r="AA407" s="473" t="s">
        <v>8161</v>
      </c>
      <c r="AB407" s="473" t="s">
        <v>8161</v>
      </c>
      <c r="AC407" s="473" t="s">
        <v>8161</v>
      </c>
      <c r="AD407" s="476"/>
    </row>
    <row r="408" spans="1:30" ht="20.100000000000001" customHeight="1">
      <c r="A408" s="85"/>
      <c r="B408" s="85"/>
      <c r="C408" s="128"/>
      <c r="D408" s="85" t="s">
        <v>1452</v>
      </c>
      <c r="E408" s="128"/>
      <c r="F408" s="356"/>
      <c r="G408" s="314"/>
      <c r="H408" s="356"/>
      <c r="I408" s="314"/>
      <c r="J408" s="356"/>
      <c r="K408" s="314"/>
      <c r="L408" s="356"/>
      <c r="M408" s="314"/>
      <c r="N408" s="315"/>
      <c r="O408" s="316"/>
      <c r="P408" s="315"/>
      <c r="Q408" s="316"/>
      <c r="R408" s="315"/>
      <c r="S408" s="316"/>
      <c r="T408" s="315"/>
      <c r="U408" s="316"/>
      <c r="V408" s="316"/>
      <c r="W408" s="316"/>
      <c r="X408" s="316"/>
      <c r="Y408" s="128"/>
      <c r="Z408" s="128"/>
      <c r="AA408" s="128"/>
      <c r="AB408" s="128"/>
      <c r="AC408" s="128"/>
      <c r="AD408" s="85"/>
    </row>
    <row r="409" spans="1:30" ht="20.100000000000001" customHeight="1">
      <c r="A409" s="85"/>
      <c r="B409" s="85"/>
      <c r="C409" s="128"/>
      <c r="D409" s="85" t="s">
        <v>1453</v>
      </c>
      <c r="E409" s="128"/>
      <c r="F409" s="356"/>
      <c r="G409" s="314"/>
      <c r="H409" s="356"/>
      <c r="I409" s="314"/>
      <c r="J409" s="356"/>
      <c r="K409" s="314"/>
      <c r="L409" s="356"/>
      <c r="M409" s="314"/>
      <c r="N409" s="315"/>
      <c r="O409" s="316"/>
      <c r="P409" s="315"/>
      <c r="Q409" s="316"/>
      <c r="R409" s="315"/>
      <c r="S409" s="316"/>
      <c r="T409" s="315"/>
      <c r="U409" s="316"/>
      <c r="V409" s="316"/>
      <c r="W409" s="316"/>
      <c r="X409" s="316"/>
      <c r="Y409" s="128"/>
      <c r="Z409" s="128"/>
      <c r="AA409" s="128"/>
      <c r="AB409" s="128"/>
      <c r="AC409" s="128"/>
      <c r="AD409" s="85"/>
    </row>
    <row r="410" spans="1:30" ht="20.100000000000001" customHeight="1">
      <c r="A410" s="85"/>
      <c r="B410" s="85"/>
      <c r="C410" s="128"/>
      <c r="D410" s="85" t="s">
        <v>1684</v>
      </c>
      <c r="E410" s="128"/>
      <c r="F410" s="356"/>
      <c r="G410" s="314"/>
      <c r="H410" s="356"/>
      <c r="I410" s="314"/>
      <c r="J410" s="356"/>
      <c r="K410" s="314"/>
      <c r="L410" s="356"/>
      <c r="M410" s="314"/>
      <c r="N410" s="315"/>
      <c r="O410" s="316"/>
      <c r="P410" s="315"/>
      <c r="Q410" s="316"/>
      <c r="R410" s="315"/>
      <c r="S410" s="316"/>
      <c r="T410" s="315"/>
      <c r="U410" s="316"/>
      <c r="V410" s="316"/>
      <c r="W410" s="316"/>
      <c r="X410" s="316"/>
      <c r="Y410" s="128"/>
      <c r="Z410" s="128"/>
      <c r="AA410" s="128"/>
      <c r="AB410" s="128"/>
      <c r="AC410" s="128"/>
      <c r="AD410" s="85"/>
    </row>
    <row r="411" spans="1:30" ht="20.100000000000001" customHeight="1">
      <c r="A411" s="85"/>
      <c r="B411" s="85"/>
      <c r="C411" s="128"/>
      <c r="D411" s="85" t="s">
        <v>1455</v>
      </c>
      <c r="E411" s="128"/>
      <c r="F411" s="356"/>
      <c r="G411" s="314"/>
      <c r="H411" s="356"/>
      <c r="I411" s="314"/>
      <c r="J411" s="356"/>
      <c r="K411" s="314"/>
      <c r="L411" s="356"/>
      <c r="M411" s="314"/>
      <c r="N411" s="315"/>
      <c r="O411" s="316"/>
      <c r="P411" s="315"/>
      <c r="Q411" s="316"/>
      <c r="R411" s="315"/>
      <c r="S411" s="316"/>
      <c r="T411" s="315"/>
      <c r="U411" s="316"/>
      <c r="V411" s="316"/>
      <c r="W411" s="316"/>
      <c r="X411" s="316"/>
      <c r="Y411" s="128"/>
      <c r="Z411" s="128"/>
      <c r="AA411" s="128"/>
      <c r="AB411" s="128"/>
      <c r="AC411" s="128"/>
      <c r="AD411" s="85"/>
    </row>
    <row r="412" spans="1:30" ht="20.100000000000001" customHeight="1">
      <c r="A412" s="85"/>
      <c r="B412" s="85"/>
      <c r="C412" s="128"/>
      <c r="D412" s="85" t="s">
        <v>1685</v>
      </c>
      <c r="E412" s="128"/>
      <c r="F412" s="356"/>
      <c r="G412" s="314"/>
      <c r="H412" s="356"/>
      <c r="I412" s="314"/>
      <c r="J412" s="356"/>
      <c r="K412" s="314"/>
      <c r="L412" s="356"/>
      <c r="M412" s="314"/>
      <c r="N412" s="315"/>
      <c r="O412" s="316"/>
      <c r="P412" s="315"/>
      <c r="Q412" s="316"/>
      <c r="R412" s="315"/>
      <c r="S412" s="316"/>
      <c r="T412" s="315"/>
      <c r="U412" s="316"/>
      <c r="V412" s="316"/>
      <c r="W412" s="316"/>
      <c r="X412" s="316"/>
      <c r="Y412" s="128"/>
      <c r="Z412" s="128"/>
      <c r="AA412" s="128"/>
      <c r="AB412" s="128"/>
      <c r="AC412" s="128"/>
      <c r="AD412" s="85"/>
    </row>
    <row r="413" spans="1:30" ht="20.100000000000001" customHeight="1">
      <c r="A413" s="85"/>
      <c r="B413" s="85"/>
      <c r="C413" s="128"/>
      <c r="D413" s="85" t="s">
        <v>1456</v>
      </c>
      <c r="E413" s="128"/>
      <c r="F413" s="356"/>
      <c r="G413" s="314"/>
      <c r="H413" s="356"/>
      <c r="I413" s="314"/>
      <c r="J413" s="356"/>
      <c r="K413" s="314"/>
      <c r="L413" s="356"/>
      <c r="M413" s="314"/>
      <c r="N413" s="315"/>
      <c r="O413" s="316"/>
      <c r="P413" s="315"/>
      <c r="Q413" s="316"/>
      <c r="R413" s="315"/>
      <c r="S413" s="316"/>
      <c r="T413" s="315"/>
      <c r="U413" s="316"/>
      <c r="V413" s="316"/>
      <c r="W413" s="316"/>
      <c r="X413" s="316"/>
      <c r="Y413" s="128"/>
      <c r="Z413" s="128"/>
      <c r="AA413" s="128"/>
      <c r="AB413" s="128"/>
      <c r="AC413" s="128"/>
      <c r="AD413" s="85"/>
    </row>
    <row r="414" spans="1:30" ht="20.100000000000001" customHeight="1">
      <c r="A414" s="85"/>
      <c r="B414" s="85"/>
      <c r="C414" s="128"/>
      <c r="D414" s="85" t="s">
        <v>1686</v>
      </c>
      <c r="E414" s="128"/>
      <c r="F414" s="356"/>
      <c r="G414" s="314"/>
      <c r="H414" s="356"/>
      <c r="I414" s="314"/>
      <c r="J414" s="356"/>
      <c r="K414" s="314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316"/>
      <c r="W414" s="316"/>
      <c r="X414" s="316"/>
      <c r="Y414" s="128"/>
      <c r="Z414" s="128"/>
      <c r="AA414" s="128"/>
      <c r="AB414" s="128"/>
      <c r="AC414" s="128"/>
      <c r="AD414" s="85"/>
    </row>
    <row r="415" spans="1:30" ht="20.100000000000001" customHeight="1">
      <c r="A415" s="85"/>
      <c r="B415" s="85"/>
      <c r="C415" s="128"/>
      <c r="D415" s="85" t="s">
        <v>1458</v>
      </c>
      <c r="E415" s="128"/>
      <c r="F415" s="356"/>
      <c r="G415" s="314"/>
      <c r="H415" s="356"/>
      <c r="I415" s="314"/>
      <c r="J415" s="356"/>
      <c r="K415" s="314"/>
      <c r="L415" s="356"/>
      <c r="M415" s="314"/>
      <c r="N415" s="315"/>
      <c r="O415" s="316"/>
      <c r="P415" s="315"/>
      <c r="Q415" s="316"/>
      <c r="R415" s="315"/>
      <c r="S415" s="316"/>
      <c r="T415" s="315"/>
      <c r="U415" s="316"/>
      <c r="V415" s="316"/>
      <c r="W415" s="316"/>
      <c r="X415" s="316"/>
      <c r="Y415" s="128"/>
      <c r="Z415" s="128"/>
      <c r="AA415" s="128"/>
      <c r="AB415" s="128"/>
      <c r="AC415" s="128"/>
      <c r="AD415" s="85"/>
    </row>
    <row r="416" spans="1:30" ht="20.100000000000001" customHeight="1">
      <c r="A416" s="85"/>
      <c r="B416" s="85"/>
      <c r="C416" s="128"/>
      <c r="D416" s="85" t="s">
        <v>8425</v>
      </c>
      <c r="E416" s="128"/>
      <c r="F416" s="356"/>
      <c r="G416" s="314"/>
      <c r="H416" s="356"/>
      <c r="I416" s="314"/>
      <c r="J416" s="356"/>
      <c r="K416" s="314"/>
      <c r="L416" s="356"/>
      <c r="M416" s="314"/>
      <c r="N416" s="315"/>
      <c r="O416" s="316"/>
      <c r="P416" s="315"/>
      <c r="Q416" s="316"/>
      <c r="R416" s="315"/>
      <c r="S416" s="316"/>
      <c r="T416" s="315"/>
      <c r="U416" s="316"/>
      <c r="V416" s="316"/>
      <c r="W416" s="316"/>
      <c r="X416" s="316"/>
      <c r="Y416" s="128"/>
      <c r="Z416" s="128"/>
      <c r="AA416" s="128"/>
      <c r="AB416" s="128"/>
      <c r="AC416" s="128"/>
      <c r="AD416" s="85"/>
    </row>
    <row r="417" spans="1:30" ht="20.100000000000001" customHeight="1">
      <c r="A417" s="85"/>
      <c r="B417" s="85"/>
      <c r="C417" s="128"/>
      <c r="D417" s="85" t="s">
        <v>8426</v>
      </c>
      <c r="E417" s="128"/>
      <c r="F417" s="356"/>
      <c r="G417" s="314"/>
      <c r="H417" s="356"/>
      <c r="I417" s="314"/>
      <c r="J417" s="356"/>
      <c r="K417" s="314"/>
      <c r="L417" s="356">
        <v>1</v>
      </c>
      <c r="M417" s="314">
        <v>100</v>
      </c>
      <c r="N417" s="315"/>
      <c r="O417" s="316"/>
      <c r="P417" s="315"/>
      <c r="Q417" s="316"/>
      <c r="R417" s="315"/>
      <c r="S417" s="316"/>
      <c r="T417" s="315">
        <v>3</v>
      </c>
      <c r="U417" s="316">
        <v>100</v>
      </c>
      <c r="V417" s="316"/>
      <c r="W417" s="316"/>
      <c r="X417" s="316"/>
      <c r="Y417" s="128"/>
      <c r="Z417" s="128"/>
      <c r="AA417" s="128"/>
      <c r="AB417" s="128"/>
      <c r="AC417" s="128"/>
      <c r="AD417" s="85"/>
    </row>
    <row r="418" spans="1:30" ht="20.100000000000001" customHeight="1">
      <c r="A418" s="476" t="s">
        <v>4425</v>
      </c>
      <c r="B418" s="476" t="s">
        <v>667</v>
      </c>
      <c r="C418" s="358" t="s">
        <v>4576</v>
      </c>
      <c r="D418" s="476"/>
      <c r="E418" s="473"/>
      <c r="F418" s="443"/>
      <c r="G418" s="444"/>
      <c r="H418" s="443"/>
      <c r="I418" s="444"/>
      <c r="J418" s="443"/>
      <c r="K418" s="444"/>
      <c r="L418" s="443"/>
      <c r="M418" s="444"/>
      <c r="N418" s="471"/>
      <c r="O418" s="465"/>
      <c r="P418" s="471"/>
      <c r="Q418" s="465"/>
      <c r="R418" s="471"/>
      <c r="S418" s="465"/>
      <c r="T418" s="471"/>
      <c r="U418" s="465"/>
      <c r="V418" s="473" t="s">
        <v>8161</v>
      </c>
      <c r="W418" s="473" t="s">
        <v>8161</v>
      </c>
      <c r="X418" s="473" t="s">
        <v>8161</v>
      </c>
      <c r="Y418" s="473" t="s">
        <v>8161</v>
      </c>
      <c r="Z418" s="473" t="s">
        <v>8161</v>
      </c>
      <c r="AA418" s="473" t="s">
        <v>8161</v>
      </c>
      <c r="AB418" s="473" t="s">
        <v>8161</v>
      </c>
      <c r="AC418" s="473" t="s">
        <v>8161</v>
      </c>
      <c r="AD418" s="476"/>
    </row>
    <row r="419" spans="1:30" ht="20.100000000000001" customHeight="1">
      <c r="A419" s="476" t="s">
        <v>9739</v>
      </c>
      <c r="B419" s="476" t="s">
        <v>668</v>
      </c>
      <c r="C419" s="473" t="s">
        <v>64</v>
      </c>
      <c r="D419" s="476" t="s">
        <v>1687</v>
      </c>
      <c r="E419" s="485"/>
      <c r="F419" s="69">
        <v>1</v>
      </c>
      <c r="G419" s="444">
        <v>16.666666666666668</v>
      </c>
      <c r="H419" s="69"/>
      <c r="I419" s="444"/>
      <c r="J419" s="69">
        <v>1</v>
      </c>
      <c r="K419" s="444">
        <f>J419/13*100</f>
        <v>7.6923076923076925</v>
      </c>
      <c r="L419" s="443">
        <v>1</v>
      </c>
      <c r="M419" s="444">
        <v>7.7</v>
      </c>
      <c r="N419" s="471">
        <v>1</v>
      </c>
      <c r="O419" s="465">
        <v>10</v>
      </c>
      <c r="P419" s="471">
        <v>5</v>
      </c>
      <c r="Q419" s="465">
        <v>71.428571428571431</v>
      </c>
      <c r="R419" s="471">
        <v>10</v>
      </c>
      <c r="S419" s="465">
        <v>38.46153846153846</v>
      </c>
      <c r="T419" s="471">
        <v>33</v>
      </c>
      <c r="U419" s="465">
        <v>24.444444444444443</v>
      </c>
      <c r="V419" s="473" t="s">
        <v>8161</v>
      </c>
      <c r="W419" s="473" t="s">
        <v>8161</v>
      </c>
      <c r="X419" s="473" t="s">
        <v>8161</v>
      </c>
      <c r="Y419" s="473" t="s">
        <v>8161</v>
      </c>
      <c r="Z419" s="473" t="s">
        <v>8161</v>
      </c>
      <c r="AA419" s="473" t="s">
        <v>8161</v>
      </c>
      <c r="AB419" s="473" t="s">
        <v>8161</v>
      </c>
      <c r="AC419" s="473" t="s">
        <v>8161</v>
      </c>
      <c r="AD419" s="476"/>
    </row>
    <row r="420" spans="1:30" ht="20.100000000000001" customHeight="1">
      <c r="A420" s="85"/>
      <c r="B420" s="85"/>
      <c r="C420" s="128"/>
      <c r="D420" s="85" t="s">
        <v>1460</v>
      </c>
      <c r="E420" s="209"/>
      <c r="F420" s="70"/>
      <c r="G420" s="314"/>
      <c r="H420" s="70"/>
      <c r="I420" s="314"/>
      <c r="J420" s="70">
        <v>1</v>
      </c>
      <c r="K420" s="314">
        <f>J420/13*100</f>
        <v>7.6923076923076925</v>
      </c>
      <c r="L420" s="356">
        <v>1</v>
      </c>
      <c r="M420" s="314">
        <v>7.7</v>
      </c>
      <c r="N420" s="315">
        <v>1</v>
      </c>
      <c r="O420" s="316">
        <v>10</v>
      </c>
      <c r="P420" s="315"/>
      <c r="Q420" s="316"/>
      <c r="R420" s="315">
        <v>1</v>
      </c>
      <c r="S420" s="316">
        <v>3.8461538461538463</v>
      </c>
      <c r="T420" s="315">
        <v>24</v>
      </c>
      <c r="U420" s="316">
        <v>17.777777777777779</v>
      </c>
      <c r="V420" s="316"/>
      <c r="W420" s="316"/>
      <c r="X420" s="316"/>
      <c r="Y420" s="128"/>
      <c r="Z420" s="128"/>
      <c r="AA420" s="128"/>
      <c r="AB420" s="128"/>
      <c r="AC420" s="128"/>
      <c r="AD420" s="85"/>
    </row>
    <row r="421" spans="1:30" ht="20.100000000000001" customHeight="1">
      <c r="A421" s="85"/>
      <c r="B421" s="85"/>
      <c r="C421" s="128"/>
      <c r="D421" s="85" t="s">
        <v>1461</v>
      </c>
      <c r="E421" s="209"/>
      <c r="F421" s="70">
        <v>5</v>
      </c>
      <c r="G421" s="314">
        <v>83.333333333333329</v>
      </c>
      <c r="H421" s="70">
        <v>9</v>
      </c>
      <c r="I421" s="314">
        <v>100</v>
      </c>
      <c r="J421" s="70">
        <v>11</v>
      </c>
      <c r="K421" s="314">
        <f>J421/13*100</f>
        <v>84.615384615384613</v>
      </c>
      <c r="L421" s="356">
        <v>11</v>
      </c>
      <c r="M421" s="314">
        <v>84.6</v>
      </c>
      <c r="N421" s="315">
        <v>8</v>
      </c>
      <c r="O421" s="316">
        <v>80</v>
      </c>
      <c r="P421" s="315">
        <v>2</v>
      </c>
      <c r="Q421" s="316">
        <v>28.571428571428573</v>
      </c>
      <c r="R421" s="315">
        <v>15</v>
      </c>
      <c r="S421" s="316">
        <v>57.692307692307693</v>
      </c>
      <c r="T421" s="315">
        <v>78</v>
      </c>
      <c r="U421" s="316">
        <v>57.777777777777779</v>
      </c>
      <c r="V421" s="316"/>
      <c r="W421" s="316"/>
      <c r="X421" s="316"/>
      <c r="Y421" s="128"/>
      <c r="Z421" s="128"/>
      <c r="AA421" s="128"/>
      <c r="AB421" s="128"/>
      <c r="AC421" s="128"/>
      <c r="AD421" s="85"/>
    </row>
    <row r="422" spans="1:30" ht="20.100000000000001" customHeight="1">
      <c r="A422" s="85"/>
      <c r="B422" s="85"/>
      <c r="C422" s="128"/>
      <c r="D422" s="162" t="s">
        <v>8191</v>
      </c>
      <c r="E422" s="209"/>
      <c r="F422" s="70"/>
      <c r="G422" s="314"/>
      <c r="H422" s="70"/>
      <c r="I422" s="314"/>
      <c r="J422" s="70"/>
      <c r="K422" s="314"/>
      <c r="L422" s="356"/>
      <c r="M422" s="314"/>
      <c r="N422" s="315"/>
      <c r="O422" s="316"/>
      <c r="P422" s="315"/>
      <c r="Q422" s="316"/>
      <c r="R422" s="315"/>
      <c r="S422" s="316"/>
      <c r="T422" s="315"/>
      <c r="U422" s="316"/>
      <c r="V422" s="316"/>
      <c r="W422" s="316"/>
      <c r="X422" s="316"/>
      <c r="Y422" s="128"/>
      <c r="Z422" s="128"/>
      <c r="AA422" s="128"/>
      <c r="AB422" s="128"/>
      <c r="AC422" s="128"/>
      <c r="AD422" s="85"/>
    </row>
    <row r="423" spans="1:30" ht="20.100000000000001" customHeight="1">
      <c r="A423" s="85"/>
      <c r="B423" s="85"/>
      <c r="C423" s="128"/>
      <c r="D423" s="162" t="s">
        <v>8192</v>
      </c>
      <c r="E423" s="214"/>
      <c r="F423" s="70"/>
      <c r="G423" s="314"/>
      <c r="H423" s="70"/>
      <c r="I423" s="314"/>
      <c r="J423" s="70"/>
      <c r="K423" s="314"/>
      <c r="L423" s="356"/>
      <c r="M423" s="314"/>
      <c r="N423" s="315"/>
      <c r="O423" s="316"/>
      <c r="P423" s="315"/>
      <c r="Q423" s="316"/>
      <c r="R423" s="315"/>
      <c r="S423" s="316"/>
      <c r="T423" s="315"/>
      <c r="U423" s="316"/>
      <c r="V423" s="316"/>
      <c r="W423" s="316"/>
      <c r="X423" s="316"/>
      <c r="Y423" s="128"/>
      <c r="Z423" s="128"/>
      <c r="AA423" s="128"/>
      <c r="AB423" s="128"/>
      <c r="AC423" s="128"/>
      <c r="AD423" s="85"/>
    </row>
    <row r="424" spans="1:30" ht="20.100000000000001" customHeight="1">
      <c r="A424" s="476" t="s">
        <v>4426</v>
      </c>
      <c r="B424" s="476" t="s">
        <v>669</v>
      </c>
      <c r="C424" s="473" t="s">
        <v>4577</v>
      </c>
      <c r="D424" s="476" t="s">
        <v>1462</v>
      </c>
      <c r="E424" s="485"/>
      <c r="F424" s="443">
        <v>1</v>
      </c>
      <c r="G424" s="444">
        <v>100</v>
      </c>
      <c r="H424" s="443"/>
      <c r="I424" s="444"/>
      <c r="J424" s="443"/>
      <c r="K424" s="444"/>
      <c r="L424" s="443"/>
      <c r="M424" s="215"/>
      <c r="N424" s="471">
        <v>1</v>
      </c>
      <c r="O424" s="465">
        <v>50</v>
      </c>
      <c r="P424" s="471">
        <v>5</v>
      </c>
      <c r="Q424" s="465">
        <v>100</v>
      </c>
      <c r="R424" s="471">
        <v>8</v>
      </c>
      <c r="S424" s="465">
        <v>72.727272727272734</v>
      </c>
      <c r="T424" s="471">
        <v>32</v>
      </c>
      <c r="U424" s="465">
        <v>56.140350877192979</v>
      </c>
      <c r="V424" s="473" t="s">
        <v>8161</v>
      </c>
      <c r="W424" s="473" t="s">
        <v>8161</v>
      </c>
      <c r="X424" s="473" t="s">
        <v>8161</v>
      </c>
      <c r="Y424" s="473" t="s">
        <v>8161</v>
      </c>
      <c r="Z424" s="473" t="s">
        <v>8161</v>
      </c>
      <c r="AA424" s="473" t="s">
        <v>8161</v>
      </c>
      <c r="AB424" s="473" t="s">
        <v>8161</v>
      </c>
      <c r="AC424" s="473" t="s">
        <v>8161</v>
      </c>
      <c r="AD424" s="476"/>
    </row>
    <row r="425" spans="1:30" ht="20.100000000000001" customHeight="1">
      <c r="A425" s="85"/>
      <c r="B425" s="85"/>
      <c r="C425" s="128"/>
      <c r="D425" s="55" t="s">
        <v>1463</v>
      </c>
      <c r="E425" s="209"/>
      <c r="F425" s="356"/>
      <c r="G425" s="314"/>
      <c r="H425" s="356"/>
      <c r="I425" s="314"/>
      <c r="J425" s="356">
        <v>2</v>
      </c>
      <c r="K425" s="314">
        <v>100</v>
      </c>
      <c r="L425" s="315"/>
      <c r="N425" s="315">
        <v>1</v>
      </c>
      <c r="O425" s="316">
        <v>50</v>
      </c>
      <c r="P425" s="315"/>
      <c r="Q425" s="316"/>
      <c r="R425" s="315">
        <v>2</v>
      </c>
      <c r="S425" s="316">
        <v>18.181818181818183</v>
      </c>
      <c r="T425" s="315">
        <v>22</v>
      </c>
      <c r="U425" s="316">
        <v>38.596491228070178</v>
      </c>
      <c r="V425" s="316"/>
      <c r="W425" s="316"/>
      <c r="X425" s="316"/>
      <c r="Y425" s="128"/>
      <c r="Z425" s="128"/>
      <c r="AA425" s="128"/>
      <c r="AB425" s="128"/>
      <c r="AC425" s="128"/>
      <c r="AD425" s="85"/>
    </row>
    <row r="426" spans="1:30" ht="20.100000000000001" customHeight="1">
      <c r="A426" s="85"/>
      <c r="B426" s="85"/>
      <c r="C426" s="128"/>
      <c r="D426" s="55" t="s">
        <v>1464</v>
      </c>
      <c r="E426" s="209"/>
      <c r="F426" s="356"/>
      <c r="G426" s="314"/>
      <c r="H426" s="356"/>
      <c r="I426" s="314"/>
      <c r="J426" s="356"/>
      <c r="K426" s="314"/>
      <c r="L426" s="356"/>
      <c r="M426" s="216"/>
      <c r="N426" s="315"/>
      <c r="O426" s="316"/>
      <c r="P426" s="315"/>
      <c r="Q426" s="316"/>
      <c r="R426" s="315"/>
      <c r="S426" s="316"/>
      <c r="T426" s="315"/>
      <c r="U426" s="316"/>
      <c r="V426" s="316"/>
      <c r="W426" s="316"/>
      <c r="X426" s="316"/>
      <c r="Y426" s="128"/>
      <c r="Z426" s="128"/>
      <c r="AA426" s="128"/>
      <c r="AB426" s="128"/>
      <c r="AC426" s="128"/>
      <c r="AD426" s="85"/>
    </row>
    <row r="427" spans="1:30" ht="20.100000000000001" customHeight="1">
      <c r="A427" s="85"/>
      <c r="B427" s="85"/>
      <c r="C427" s="128"/>
      <c r="D427" s="55" t="s">
        <v>1465</v>
      </c>
      <c r="E427" s="209"/>
      <c r="F427" s="356"/>
      <c r="G427" s="314"/>
      <c r="H427" s="356"/>
      <c r="I427" s="314"/>
      <c r="J427" s="356"/>
      <c r="K427" s="314"/>
      <c r="L427" s="356"/>
      <c r="M427" s="216"/>
      <c r="N427" s="315"/>
      <c r="O427" s="316"/>
      <c r="P427" s="315"/>
      <c r="Q427" s="316"/>
      <c r="R427" s="315">
        <v>1</v>
      </c>
      <c r="S427" s="316">
        <v>9.0909090909090917</v>
      </c>
      <c r="T427" s="315"/>
      <c r="U427" s="316"/>
      <c r="V427" s="316"/>
      <c r="W427" s="316"/>
      <c r="X427" s="316"/>
      <c r="Y427" s="128"/>
      <c r="Z427" s="128"/>
      <c r="AA427" s="128"/>
      <c r="AB427" s="128"/>
      <c r="AC427" s="128"/>
      <c r="AD427" s="85"/>
    </row>
    <row r="428" spans="1:30" ht="20.100000000000001" customHeight="1">
      <c r="A428" s="85"/>
      <c r="B428" s="85"/>
      <c r="C428" s="128"/>
      <c r="D428" s="55" t="s">
        <v>1466</v>
      </c>
      <c r="E428" s="209"/>
      <c r="F428" s="356"/>
      <c r="G428" s="314"/>
      <c r="H428" s="356"/>
      <c r="I428" s="314"/>
      <c r="J428" s="356"/>
      <c r="K428" s="314"/>
      <c r="L428" s="356"/>
      <c r="M428" s="216"/>
      <c r="N428" s="315"/>
      <c r="O428" s="316"/>
      <c r="P428" s="315"/>
      <c r="Q428" s="316"/>
      <c r="R428" s="315"/>
      <c r="S428" s="316"/>
      <c r="T428" s="315">
        <v>3</v>
      </c>
      <c r="U428" s="316">
        <v>5.2631578947368425</v>
      </c>
      <c r="V428" s="316"/>
      <c r="W428" s="316"/>
      <c r="X428" s="316"/>
      <c r="Y428" s="128"/>
      <c r="Z428" s="128"/>
      <c r="AA428" s="128"/>
      <c r="AB428" s="128"/>
      <c r="AC428" s="128"/>
      <c r="AD428" s="85"/>
    </row>
    <row r="429" spans="1:30" ht="20.100000000000001" customHeight="1">
      <c r="A429" s="85"/>
      <c r="B429" s="85"/>
      <c r="C429" s="128"/>
      <c r="D429" s="55" t="s">
        <v>2001</v>
      </c>
      <c r="E429" s="209"/>
      <c r="F429" s="356"/>
      <c r="G429" s="314"/>
      <c r="H429" s="356"/>
      <c r="I429" s="314"/>
      <c r="J429" s="356"/>
      <c r="K429" s="314"/>
      <c r="L429" s="356"/>
      <c r="M429" s="216"/>
      <c r="N429" s="315"/>
      <c r="O429" s="316"/>
      <c r="P429" s="315"/>
      <c r="Q429" s="316"/>
      <c r="R429" s="315"/>
      <c r="S429" s="316"/>
      <c r="T429" s="315"/>
      <c r="U429" s="316"/>
      <c r="V429" s="316"/>
      <c r="W429" s="316"/>
      <c r="X429" s="316"/>
      <c r="Y429" s="128"/>
      <c r="Z429" s="128"/>
      <c r="AA429" s="128"/>
      <c r="AB429" s="128"/>
      <c r="AC429" s="128"/>
      <c r="AD429" s="85"/>
    </row>
    <row r="430" spans="1:30" ht="20.100000000000001" customHeight="1">
      <c r="A430" s="85"/>
      <c r="B430" s="85"/>
      <c r="C430" s="128"/>
      <c r="D430" s="164" t="s">
        <v>8191</v>
      </c>
      <c r="E430" s="209"/>
      <c r="F430" s="356"/>
      <c r="G430" s="314"/>
      <c r="H430" s="356"/>
      <c r="I430" s="314"/>
      <c r="J430" s="356"/>
      <c r="K430" s="314"/>
      <c r="L430" s="356"/>
      <c r="M430" s="216"/>
      <c r="N430" s="315"/>
      <c r="O430" s="316"/>
      <c r="P430" s="315"/>
      <c r="Q430" s="316"/>
      <c r="R430" s="315"/>
      <c r="S430" s="316"/>
      <c r="T430" s="315"/>
      <c r="U430" s="316"/>
      <c r="V430" s="316"/>
      <c r="W430" s="316"/>
      <c r="X430" s="316"/>
      <c r="Y430" s="128"/>
      <c r="Z430" s="128"/>
      <c r="AA430" s="128"/>
      <c r="AB430" s="128"/>
      <c r="AC430" s="128"/>
      <c r="AD430" s="85"/>
    </row>
    <row r="431" spans="1:30" ht="20.100000000000001" customHeight="1">
      <c r="A431" s="85"/>
      <c r="B431" s="85"/>
      <c r="C431" s="128"/>
      <c r="D431" s="162" t="s">
        <v>8192</v>
      </c>
      <c r="E431" s="214"/>
      <c r="F431" s="319"/>
      <c r="G431" s="320"/>
      <c r="H431" s="319"/>
      <c r="I431" s="320"/>
      <c r="J431" s="319"/>
      <c r="K431" s="320"/>
      <c r="L431" s="319"/>
      <c r="M431" s="216"/>
      <c r="N431" s="315"/>
      <c r="O431" s="316"/>
      <c r="P431" s="315"/>
      <c r="Q431" s="316"/>
      <c r="R431" s="315"/>
      <c r="S431" s="316"/>
      <c r="T431" s="315"/>
      <c r="U431" s="316"/>
      <c r="V431" s="316"/>
      <c r="W431" s="316"/>
      <c r="X431" s="316"/>
      <c r="Y431" s="128"/>
      <c r="Z431" s="128"/>
      <c r="AA431" s="128"/>
      <c r="AB431" s="128"/>
      <c r="AC431" s="128"/>
      <c r="AD431" s="85"/>
    </row>
    <row r="432" spans="1:30" ht="20.100000000000001" customHeight="1">
      <c r="A432" s="476" t="s">
        <v>4427</v>
      </c>
      <c r="B432" s="476" t="s">
        <v>670</v>
      </c>
      <c r="C432" s="473" t="s">
        <v>4577</v>
      </c>
      <c r="D432" s="476" t="s">
        <v>1462</v>
      </c>
      <c r="E432" s="485"/>
      <c r="F432" s="69"/>
      <c r="G432" s="444"/>
      <c r="H432" s="69"/>
      <c r="I432" s="444"/>
      <c r="J432" s="69"/>
      <c r="K432" s="444"/>
      <c r="L432" s="443"/>
      <c r="M432" s="444"/>
      <c r="N432" s="471"/>
      <c r="O432" s="465"/>
      <c r="P432" s="471"/>
      <c r="Q432" s="465"/>
      <c r="R432" s="471"/>
      <c r="S432" s="465"/>
      <c r="T432" s="471">
        <v>2</v>
      </c>
      <c r="U432" s="465">
        <v>33.333333333333336</v>
      </c>
      <c r="V432" s="473" t="s">
        <v>8161</v>
      </c>
      <c r="W432" s="473" t="s">
        <v>8161</v>
      </c>
      <c r="X432" s="473" t="s">
        <v>8161</v>
      </c>
      <c r="Y432" s="473" t="s">
        <v>8161</v>
      </c>
      <c r="Z432" s="473" t="s">
        <v>8161</v>
      </c>
      <c r="AA432" s="473" t="s">
        <v>8161</v>
      </c>
      <c r="AB432" s="473" t="s">
        <v>8161</v>
      </c>
      <c r="AC432" s="473" t="s">
        <v>8161</v>
      </c>
      <c r="AD432" s="476"/>
    </row>
    <row r="433" spans="1:30" ht="20.100000000000001" customHeight="1">
      <c r="A433" s="85"/>
      <c r="B433" s="85"/>
      <c r="C433" s="128"/>
      <c r="D433" s="85" t="s">
        <v>1463</v>
      </c>
      <c r="E433" s="209"/>
      <c r="F433" s="70">
        <v>1</v>
      </c>
      <c r="G433" s="314">
        <v>100</v>
      </c>
      <c r="H433" s="70"/>
      <c r="I433" s="314"/>
      <c r="J433" s="70"/>
      <c r="K433" s="314"/>
      <c r="L433" s="356"/>
      <c r="M433" s="314"/>
      <c r="N433" s="315"/>
      <c r="O433" s="316"/>
      <c r="P433" s="315"/>
      <c r="Q433" s="316"/>
      <c r="R433" s="315">
        <v>2</v>
      </c>
      <c r="S433" s="316">
        <v>100</v>
      </c>
      <c r="T433" s="315">
        <v>4</v>
      </c>
      <c r="U433" s="316">
        <v>66.666666666666671</v>
      </c>
      <c r="V433" s="316"/>
      <c r="W433" s="316"/>
      <c r="X433" s="316"/>
      <c r="Y433" s="128"/>
      <c r="Z433" s="128"/>
      <c r="AA433" s="128"/>
      <c r="AB433" s="128"/>
      <c r="AC433" s="128"/>
      <c r="AD433" s="85"/>
    </row>
    <row r="434" spans="1:30" ht="20.100000000000001" customHeight="1">
      <c r="A434" s="85"/>
      <c r="B434" s="85"/>
      <c r="C434" s="128"/>
      <c r="D434" s="85" t="s">
        <v>1464</v>
      </c>
      <c r="E434" s="128"/>
      <c r="F434" s="70"/>
      <c r="G434" s="314"/>
      <c r="H434" s="70"/>
      <c r="I434" s="314"/>
      <c r="J434" s="70"/>
      <c r="K434" s="314"/>
      <c r="L434" s="356"/>
      <c r="M434" s="314"/>
      <c r="N434" s="315"/>
      <c r="O434" s="316"/>
      <c r="P434" s="315"/>
      <c r="Q434" s="316"/>
      <c r="R434" s="315"/>
      <c r="S434" s="316"/>
      <c r="T434" s="315"/>
      <c r="U434" s="316"/>
      <c r="V434" s="316"/>
      <c r="W434" s="316"/>
      <c r="X434" s="316"/>
      <c r="Y434" s="128"/>
      <c r="Z434" s="128"/>
      <c r="AA434" s="128"/>
      <c r="AB434" s="128"/>
      <c r="AC434" s="128"/>
      <c r="AD434" s="85"/>
    </row>
    <row r="435" spans="1:30" ht="20.100000000000001" customHeight="1">
      <c r="A435" s="85"/>
      <c r="B435" s="85"/>
      <c r="C435" s="128"/>
      <c r="D435" s="85" t="s">
        <v>1465</v>
      </c>
      <c r="E435" s="128"/>
      <c r="F435" s="70"/>
      <c r="G435" s="314"/>
      <c r="H435" s="70"/>
      <c r="I435" s="314"/>
      <c r="J435" s="70"/>
      <c r="K435" s="314"/>
      <c r="L435" s="356"/>
      <c r="M435" s="314"/>
      <c r="N435" s="315"/>
      <c r="O435" s="316"/>
      <c r="P435" s="315"/>
      <c r="Q435" s="316"/>
      <c r="R435" s="315"/>
      <c r="S435" s="316"/>
      <c r="T435" s="315"/>
      <c r="U435" s="316"/>
      <c r="V435" s="316"/>
      <c r="W435" s="316"/>
      <c r="X435" s="316"/>
      <c r="Y435" s="128"/>
      <c r="Z435" s="128"/>
      <c r="AA435" s="128"/>
      <c r="AB435" s="128"/>
      <c r="AC435" s="128"/>
      <c r="AD435" s="85"/>
    </row>
    <row r="436" spans="1:30" ht="20.100000000000001" customHeight="1">
      <c r="A436" s="85"/>
      <c r="B436" s="85"/>
      <c r="C436" s="128"/>
      <c r="D436" s="85" t="s">
        <v>1466</v>
      </c>
      <c r="E436" s="128"/>
      <c r="F436" s="70"/>
      <c r="G436" s="314"/>
      <c r="H436" s="70"/>
      <c r="I436" s="314"/>
      <c r="J436" s="70"/>
      <c r="K436" s="314"/>
      <c r="L436" s="356"/>
      <c r="M436" s="314"/>
      <c r="N436" s="315"/>
      <c r="O436" s="316"/>
      <c r="P436" s="315"/>
      <c r="Q436" s="316"/>
      <c r="R436" s="315"/>
      <c r="S436" s="316"/>
      <c r="T436" s="315"/>
      <c r="U436" s="316"/>
      <c r="V436" s="316"/>
      <c r="W436" s="316"/>
      <c r="X436" s="316"/>
      <c r="Y436" s="128"/>
      <c r="Z436" s="128"/>
      <c r="AA436" s="128"/>
      <c r="AB436" s="128"/>
      <c r="AC436" s="128"/>
      <c r="AD436" s="85"/>
    </row>
    <row r="437" spans="1:30" ht="20.100000000000001" customHeight="1">
      <c r="A437" s="85"/>
      <c r="B437" s="85"/>
      <c r="C437" s="128"/>
      <c r="D437" s="85" t="s">
        <v>2001</v>
      </c>
      <c r="E437" s="128"/>
      <c r="F437" s="70"/>
      <c r="G437" s="314"/>
      <c r="H437" s="70"/>
      <c r="I437" s="314"/>
      <c r="J437" s="70"/>
      <c r="K437" s="314"/>
      <c r="L437" s="356"/>
      <c r="M437" s="314"/>
      <c r="N437" s="315"/>
      <c r="O437" s="316"/>
      <c r="P437" s="315"/>
      <c r="Q437" s="316"/>
      <c r="R437" s="315"/>
      <c r="S437" s="316"/>
      <c r="T437" s="315"/>
      <c r="U437" s="316"/>
      <c r="V437" s="316"/>
      <c r="W437" s="316"/>
      <c r="X437" s="316"/>
      <c r="Y437" s="128"/>
      <c r="Z437" s="128"/>
      <c r="AA437" s="128"/>
      <c r="AB437" s="128"/>
      <c r="AC437" s="128"/>
      <c r="AD437" s="85"/>
    </row>
    <row r="438" spans="1:30" ht="20.100000000000001" customHeight="1">
      <c r="A438" s="85"/>
      <c r="B438" s="85"/>
      <c r="C438" s="128"/>
      <c r="D438" s="162" t="s">
        <v>8191</v>
      </c>
      <c r="E438" s="128"/>
      <c r="F438" s="70"/>
      <c r="G438" s="314"/>
      <c r="H438" s="70"/>
      <c r="I438" s="314"/>
      <c r="J438" s="70"/>
      <c r="K438" s="314"/>
      <c r="L438" s="356"/>
      <c r="M438" s="314"/>
      <c r="N438" s="315"/>
      <c r="O438" s="316"/>
      <c r="P438" s="315"/>
      <c r="Q438" s="316"/>
      <c r="R438" s="315"/>
      <c r="S438" s="316"/>
      <c r="T438" s="315"/>
      <c r="U438" s="316"/>
      <c r="V438" s="316"/>
      <c r="W438" s="316"/>
      <c r="X438" s="316"/>
      <c r="Y438" s="128"/>
      <c r="Z438" s="128"/>
      <c r="AA438" s="128"/>
      <c r="AB438" s="128"/>
      <c r="AC438" s="128"/>
      <c r="AD438" s="85"/>
    </row>
    <row r="439" spans="1:30" ht="20.100000000000001" customHeight="1">
      <c r="A439" s="85"/>
      <c r="B439" s="85"/>
      <c r="C439" s="128"/>
      <c r="D439" s="162" t="s">
        <v>8192</v>
      </c>
      <c r="E439" s="168"/>
      <c r="F439" s="70"/>
      <c r="G439" s="314"/>
      <c r="H439" s="70"/>
      <c r="I439" s="314"/>
      <c r="J439" s="70"/>
      <c r="K439" s="314"/>
      <c r="L439" s="356"/>
      <c r="M439" s="314"/>
      <c r="N439" s="315"/>
      <c r="O439" s="316"/>
      <c r="P439" s="315"/>
      <c r="Q439" s="316"/>
      <c r="R439" s="315"/>
      <c r="S439" s="316"/>
      <c r="T439" s="315"/>
      <c r="U439" s="316"/>
      <c r="V439" s="316"/>
      <c r="W439" s="316"/>
      <c r="X439" s="316"/>
      <c r="Y439" s="128"/>
      <c r="Z439" s="128"/>
      <c r="AA439" s="128"/>
      <c r="AB439" s="128"/>
      <c r="AC439" s="128"/>
      <c r="AD439" s="85"/>
    </row>
    <row r="440" spans="1:30" ht="20.100000000000001" customHeight="1">
      <c r="A440" s="476" t="s">
        <v>4428</v>
      </c>
      <c r="B440" s="476" t="s">
        <v>671</v>
      </c>
      <c r="C440" s="473" t="s">
        <v>4577</v>
      </c>
      <c r="D440" s="476" t="s">
        <v>1462</v>
      </c>
      <c r="E440" s="485" t="s">
        <v>8190</v>
      </c>
      <c r="F440" s="443"/>
      <c r="G440" s="444"/>
      <c r="H440" s="443"/>
      <c r="I440" s="444"/>
      <c r="J440" s="443"/>
      <c r="K440" s="444"/>
      <c r="L440" s="443"/>
      <c r="M440" s="444"/>
      <c r="N440" s="471"/>
      <c r="O440" s="465"/>
      <c r="P440" s="471"/>
      <c r="Q440" s="465"/>
      <c r="R440" s="471"/>
      <c r="S440" s="465"/>
      <c r="T440" s="471"/>
      <c r="U440" s="465"/>
      <c r="V440" s="473" t="s">
        <v>8161</v>
      </c>
      <c r="W440" s="473" t="s">
        <v>8161</v>
      </c>
      <c r="X440" s="473" t="s">
        <v>8161</v>
      </c>
      <c r="Y440" s="473" t="s">
        <v>8161</v>
      </c>
      <c r="Z440" s="473" t="s">
        <v>8161</v>
      </c>
      <c r="AA440" s="473" t="s">
        <v>8161</v>
      </c>
      <c r="AB440" s="473" t="s">
        <v>8161</v>
      </c>
      <c r="AC440" s="473" t="s">
        <v>8161</v>
      </c>
      <c r="AD440" s="476"/>
    </row>
    <row r="441" spans="1:30" ht="20.100000000000001" customHeight="1">
      <c r="A441" s="85"/>
      <c r="B441" s="85"/>
      <c r="C441" s="128"/>
      <c r="D441" s="85" t="s">
        <v>1463</v>
      </c>
      <c r="E441" s="128"/>
      <c r="F441" s="356"/>
      <c r="G441" s="314"/>
      <c r="H441" s="356"/>
      <c r="I441" s="314"/>
      <c r="J441" s="356"/>
      <c r="K441" s="314"/>
      <c r="L441" s="356"/>
      <c r="M441" s="314"/>
      <c r="N441" s="315"/>
      <c r="O441" s="316"/>
      <c r="P441" s="315"/>
      <c r="Q441" s="316"/>
      <c r="R441" s="315"/>
      <c r="S441" s="316"/>
      <c r="T441" s="315"/>
      <c r="U441" s="316"/>
      <c r="V441" s="316"/>
      <c r="W441" s="316"/>
      <c r="X441" s="316"/>
      <c r="Y441" s="128"/>
      <c r="Z441" s="128"/>
      <c r="AA441" s="128"/>
      <c r="AB441" s="128"/>
      <c r="AC441" s="128"/>
      <c r="AD441" s="85"/>
    </row>
    <row r="442" spans="1:30" ht="20.100000000000001" customHeight="1">
      <c r="A442" s="85"/>
      <c r="B442" s="85"/>
      <c r="C442" s="128"/>
      <c r="D442" s="85" t="s">
        <v>1464</v>
      </c>
      <c r="E442" s="128"/>
      <c r="F442" s="356"/>
      <c r="G442" s="314"/>
      <c r="H442" s="356"/>
      <c r="I442" s="314"/>
      <c r="J442" s="356"/>
      <c r="K442" s="314"/>
      <c r="L442" s="356"/>
      <c r="M442" s="314"/>
      <c r="N442" s="315"/>
      <c r="O442" s="316"/>
      <c r="P442" s="315"/>
      <c r="Q442" s="316"/>
      <c r="R442" s="315">
        <v>1</v>
      </c>
      <c r="S442" s="316">
        <v>100</v>
      </c>
      <c r="T442" s="315"/>
      <c r="U442" s="316"/>
      <c r="V442" s="316"/>
      <c r="W442" s="316"/>
      <c r="X442" s="316"/>
      <c r="Y442" s="128"/>
      <c r="Z442" s="128"/>
      <c r="AA442" s="128"/>
      <c r="AB442" s="128"/>
      <c r="AC442" s="128"/>
      <c r="AD442" s="85"/>
    </row>
    <row r="443" spans="1:30" ht="20.100000000000001" customHeight="1">
      <c r="A443" s="85"/>
      <c r="B443" s="85"/>
      <c r="C443" s="128"/>
      <c r="D443" s="85" t="s">
        <v>1465</v>
      </c>
      <c r="E443" s="128"/>
      <c r="F443" s="356"/>
      <c r="G443" s="314"/>
      <c r="H443" s="356"/>
      <c r="I443" s="314"/>
      <c r="J443" s="356"/>
      <c r="K443" s="314"/>
      <c r="L443" s="356"/>
      <c r="M443" s="314"/>
      <c r="N443" s="315"/>
      <c r="O443" s="316"/>
      <c r="P443" s="315"/>
      <c r="Q443" s="316"/>
      <c r="R443" s="315"/>
      <c r="S443" s="316"/>
      <c r="T443" s="315"/>
      <c r="U443" s="316"/>
      <c r="V443" s="316"/>
      <c r="W443" s="316"/>
      <c r="X443" s="316"/>
      <c r="Y443" s="128"/>
      <c r="Z443" s="128"/>
      <c r="AA443" s="128"/>
      <c r="AB443" s="128"/>
      <c r="AC443" s="128"/>
      <c r="AD443" s="85"/>
    </row>
    <row r="444" spans="1:30" ht="20.100000000000001" customHeight="1">
      <c r="A444" s="85"/>
      <c r="B444" s="85"/>
      <c r="C444" s="128"/>
      <c r="D444" s="85" t="s">
        <v>1466</v>
      </c>
      <c r="E444" s="128"/>
      <c r="F444" s="356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/>
      <c r="Q444" s="316"/>
      <c r="R444" s="315"/>
      <c r="S444" s="316"/>
      <c r="T444" s="315"/>
      <c r="U444" s="316"/>
      <c r="V444" s="316"/>
      <c r="W444" s="316"/>
      <c r="X444" s="316"/>
      <c r="Y444" s="128"/>
      <c r="Z444" s="128"/>
      <c r="AA444" s="128"/>
      <c r="AB444" s="128"/>
      <c r="AC444" s="128"/>
      <c r="AD444" s="85"/>
    </row>
    <row r="445" spans="1:30" ht="20.100000000000001" customHeight="1">
      <c r="A445" s="85"/>
      <c r="B445" s="85"/>
      <c r="C445" s="128"/>
      <c r="D445" s="85" t="s">
        <v>2001</v>
      </c>
      <c r="E445" s="128"/>
      <c r="F445" s="356"/>
      <c r="G445" s="314"/>
      <c r="H445" s="356"/>
      <c r="I445" s="314"/>
      <c r="J445" s="356"/>
      <c r="K445" s="314"/>
      <c r="L445" s="356"/>
      <c r="M445" s="314"/>
      <c r="N445" s="315"/>
      <c r="O445" s="316"/>
      <c r="P445" s="315"/>
      <c r="Q445" s="316"/>
      <c r="R445" s="315"/>
      <c r="S445" s="316"/>
      <c r="T445" s="315"/>
      <c r="U445" s="316"/>
      <c r="V445" s="316"/>
      <c r="W445" s="316"/>
      <c r="X445" s="316"/>
      <c r="Y445" s="128"/>
      <c r="Z445" s="128"/>
      <c r="AA445" s="128"/>
      <c r="AB445" s="128"/>
      <c r="AC445" s="128"/>
      <c r="AD445" s="85"/>
    </row>
    <row r="446" spans="1:30" ht="20.100000000000001" customHeight="1">
      <c r="A446" s="85"/>
      <c r="B446" s="85"/>
      <c r="C446" s="128"/>
      <c r="D446" s="162" t="s">
        <v>8191</v>
      </c>
      <c r="E446" s="128"/>
      <c r="F446" s="356"/>
      <c r="G446" s="314"/>
      <c r="H446" s="356"/>
      <c r="I446" s="314"/>
      <c r="J446" s="356"/>
      <c r="K446" s="314"/>
      <c r="L446" s="356"/>
      <c r="M446" s="314"/>
      <c r="N446" s="315"/>
      <c r="O446" s="316"/>
      <c r="P446" s="315"/>
      <c r="Q446" s="316"/>
      <c r="R446" s="315"/>
      <c r="S446" s="316"/>
      <c r="T446" s="315"/>
      <c r="U446" s="316"/>
      <c r="V446" s="316"/>
      <c r="W446" s="316"/>
      <c r="X446" s="316"/>
      <c r="Y446" s="128"/>
      <c r="Z446" s="128"/>
      <c r="AA446" s="128"/>
      <c r="AB446" s="128"/>
      <c r="AC446" s="128"/>
      <c r="AD446" s="85"/>
    </row>
    <row r="447" spans="1:30" ht="20.100000000000001" customHeight="1">
      <c r="A447" s="85"/>
      <c r="B447" s="85"/>
      <c r="C447" s="128"/>
      <c r="D447" s="162" t="s">
        <v>8192</v>
      </c>
      <c r="E447" s="128"/>
      <c r="F447" s="356"/>
      <c r="G447" s="314"/>
      <c r="H447" s="356"/>
      <c r="I447" s="314"/>
      <c r="J447" s="356"/>
      <c r="K447" s="314"/>
      <c r="L447" s="356"/>
      <c r="M447" s="314"/>
      <c r="N447" s="315"/>
      <c r="O447" s="316"/>
      <c r="P447" s="315"/>
      <c r="Q447" s="316"/>
      <c r="R447" s="315"/>
      <c r="S447" s="316"/>
      <c r="T447" s="315"/>
      <c r="U447" s="316"/>
      <c r="V447" s="316"/>
      <c r="W447" s="316"/>
      <c r="X447" s="316"/>
      <c r="Y447" s="128"/>
      <c r="Z447" s="128"/>
      <c r="AA447" s="128"/>
      <c r="AB447" s="128"/>
      <c r="AC447" s="128"/>
      <c r="AD447" s="85"/>
    </row>
    <row r="448" spans="1:30" ht="20.100000000000001" customHeight="1">
      <c r="A448" s="476" t="s">
        <v>4429</v>
      </c>
      <c r="B448" s="476" t="s">
        <v>672</v>
      </c>
      <c r="C448" s="473" t="s">
        <v>4577</v>
      </c>
      <c r="D448" s="476" t="s">
        <v>1462</v>
      </c>
      <c r="E448" s="485" t="s">
        <v>8190</v>
      </c>
      <c r="F448" s="443"/>
      <c r="G448" s="444"/>
      <c r="H448" s="443"/>
      <c r="I448" s="444"/>
      <c r="J448" s="443"/>
      <c r="K448" s="444"/>
      <c r="L448" s="443"/>
      <c r="M448" s="444"/>
      <c r="N448" s="471"/>
      <c r="O448" s="465"/>
      <c r="P448" s="471"/>
      <c r="Q448" s="465"/>
      <c r="R448" s="471"/>
      <c r="S448" s="465"/>
      <c r="T448" s="471"/>
      <c r="U448" s="465"/>
      <c r="V448" s="473" t="s">
        <v>8161</v>
      </c>
      <c r="W448" s="473" t="s">
        <v>8161</v>
      </c>
      <c r="X448" s="473" t="s">
        <v>8161</v>
      </c>
      <c r="Y448" s="473" t="s">
        <v>8161</v>
      </c>
      <c r="Z448" s="473" t="s">
        <v>8161</v>
      </c>
      <c r="AA448" s="473" t="s">
        <v>8161</v>
      </c>
      <c r="AB448" s="473" t="s">
        <v>8161</v>
      </c>
      <c r="AC448" s="473" t="s">
        <v>8161</v>
      </c>
      <c r="AD448" s="476"/>
    </row>
    <row r="449" spans="1:30" ht="20.100000000000001" customHeight="1">
      <c r="A449" s="85"/>
      <c r="B449" s="85"/>
      <c r="C449" s="128"/>
      <c r="D449" s="85" t="s">
        <v>1463</v>
      </c>
      <c r="E449" s="128"/>
      <c r="F449" s="356"/>
      <c r="G449" s="314"/>
      <c r="H449" s="356"/>
      <c r="I449" s="314"/>
      <c r="J449" s="356"/>
      <c r="K449" s="314"/>
      <c r="L449" s="356"/>
      <c r="M449" s="314"/>
      <c r="N449" s="315"/>
      <c r="O449" s="316"/>
      <c r="P449" s="315"/>
      <c r="Q449" s="316"/>
      <c r="R449" s="315"/>
      <c r="S449" s="316"/>
      <c r="T449" s="315"/>
      <c r="U449" s="316"/>
      <c r="V449" s="316"/>
      <c r="W449" s="316"/>
      <c r="X449" s="316"/>
      <c r="Y449" s="128"/>
      <c r="Z449" s="128"/>
      <c r="AA449" s="128"/>
      <c r="AB449" s="128"/>
      <c r="AC449" s="128"/>
      <c r="AD449" s="85"/>
    </row>
    <row r="450" spans="1:30" ht="20.100000000000001" customHeight="1">
      <c r="A450" s="85"/>
      <c r="B450" s="85"/>
      <c r="C450" s="128"/>
      <c r="D450" s="85" t="s">
        <v>1464</v>
      </c>
      <c r="E450" s="128"/>
      <c r="F450" s="356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316"/>
      <c r="W450" s="316"/>
      <c r="X450" s="316"/>
      <c r="Y450" s="128"/>
      <c r="Z450" s="128"/>
      <c r="AA450" s="128"/>
      <c r="AB450" s="128"/>
      <c r="AC450" s="128"/>
      <c r="AD450" s="85"/>
    </row>
    <row r="451" spans="1:30" ht="20.100000000000001" customHeight="1">
      <c r="A451" s="85"/>
      <c r="B451" s="85"/>
      <c r="C451" s="128"/>
      <c r="D451" s="85" t="s">
        <v>1465</v>
      </c>
      <c r="E451" s="128"/>
      <c r="F451" s="356"/>
      <c r="G451" s="314"/>
      <c r="H451" s="356"/>
      <c r="I451" s="314"/>
      <c r="J451" s="356"/>
      <c r="K451" s="314"/>
      <c r="L451" s="356"/>
      <c r="M451" s="314"/>
      <c r="N451" s="315"/>
      <c r="O451" s="316"/>
      <c r="P451" s="315"/>
      <c r="Q451" s="316"/>
      <c r="R451" s="315">
        <v>1</v>
      </c>
      <c r="S451" s="316">
        <v>100</v>
      </c>
      <c r="T451" s="315"/>
      <c r="U451" s="316"/>
      <c r="V451" s="316"/>
      <c r="W451" s="316"/>
      <c r="X451" s="316"/>
      <c r="Y451" s="128"/>
      <c r="Z451" s="128"/>
      <c r="AA451" s="128"/>
      <c r="AB451" s="128"/>
      <c r="AC451" s="128"/>
      <c r="AD451" s="85"/>
    </row>
    <row r="452" spans="1:30" ht="20.100000000000001" customHeight="1">
      <c r="A452" s="85"/>
      <c r="B452" s="85"/>
      <c r="C452" s="128"/>
      <c r="D452" s="85" t="s">
        <v>1466</v>
      </c>
      <c r="E452" s="128"/>
      <c r="F452" s="356"/>
      <c r="G452" s="314"/>
      <c r="H452" s="356"/>
      <c r="I452" s="314"/>
      <c r="J452" s="356"/>
      <c r="K452" s="314"/>
      <c r="L452" s="356"/>
      <c r="M452" s="314"/>
      <c r="N452" s="315"/>
      <c r="O452" s="316"/>
      <c r="P452" s="315"/>
      <c r="Q452" s="316"/>
      <c r="R452" s="315"/>
      <c r="S452" s="316"/>
      <c r="T452" s="315"/>
      <c r="U452" s="316"/>
      <c r="V452" s="316"/>
      <c r="W452" s="316"/>
      <c r="X452" s="316"/>
      <c r="Y452" s="128"/>
      <c r="Z452" s="128"/>
      <c r="AA452" s="128"/>
      <c r="AB452" s="128"/>
      <c r="AC452" s="128"/>
      <c r="AD452" s="85"/>
    </row>
    <row r="453" spans="1:30" ht="20.100000000000001" customHeight="1">
      <c r="A453" s="85"/>
      <c r="B453" s="85"/>
      <c r="C453" s="128"/>
      <c r="D453" s="85" t="s">
        <v>2001</v>
      </c>
      <c r="E453" s="128"/>
      <c r="F453" s="356"/>
      <c r="G453" s="314"/>
      <c r="H453" s="356"/>
      <c r="I453" s="314"/>
      <c r="J453" s="356"/>
      <c r="K453" s="314"/>
      <c r="L453" s="356"/>
      <c r="M453" s="314"/>
      <c r="N453" s="315"/>
      <c r="O453" s="316"/>
      <c r="P453" s="315"/>
      <c r="Q453" s="316"/>
      <c r="R453" s="315"/>
      <c r="S453" s="316"/>
      <c r="T453" s="315"/>
      <c r="U453" s="316"/>
      <c r="V453" s="316"/>
      <c r="W453" s="316"/>
      <c r="X453" s="316"/>
      <c r="Y453" s="128"/>
      <c r="Z453" s="128"/>
      <c r="AA453" s="128"/>
      <c r="AB453" s="128"/>
      <c r="AC453" s="128"/>
      <c r="AD453" s="85"/>
    </row>
    <row r="454" spans="1:30" ht="20.100000000000001" customHeight="1">
      <c r="A454" s="85"/>
      <c r="B454" s="85"/>
      <c r="C454" s="128"/>
      <c r="D454" s="162" t="s">
        <v>8191</v>
      </c>
      <c r="E454" s="128"/>
      <c r="F454" s="356"/>
      <c r="G454" s="314"/>
      <c r="H454" s="356"/>
      <c r="I454" s="314"/>
      <c r="J454" s="356"/>
      <c r="K454" s="314"/>
      <c r="L454" s="356"/>
      <c r="M454" s="314"/>
      <c r="N454" s="315"/>
      <c r="O454" s="316"/>
      <c r="P454" s="315"/>
      <c r="Q454" s="316"/>
      <c r="R454" s="315"/>
      <c r="S454" s="316"/>
      <c r="T454" s="315"/>
      <c r="U454" s="316"/>
      <c r="V454" s="316"/>
      <c r="W454" s="316"/>
      <c r="X454" s="316"/>
      <c r="Y454" s="128"/>
      <c r="Z454" s="128"/>
      <c r="AA454" s="128"/>
      <c r="AB454" s="128"/>
      <c r="AC454" s="128"/>
      <c r="AD454" s="85"/>
    </row>
    <row r="455" spans="1:30" ht="20.100000000000001" customHeight="1">
      <c r="A455" s="85"/>
      <c r="B455" s="85"/>
      <c r="C455" s="128"/>
      <c r="D455" s="162" t="s">
        <v>8192</v>
      </c>
      <c r="E455" s="128"/>
      <c r="F455" s="356"/>
      <c r="G455" s="314"/>
      <c r="H455" s="356"/>
      <c r="I455" s="314"/>
      <c r="J455" s="356"/>
      <c r="K455" s="314"/>
      <c r="L455" s="356"/>
      <c r="M455" s="314"/>
      <c r="N455" s="315"/>
      <c r="O455" s="316"/>
      <c r="P455" s="315"/>
      <c r="Q455" s="316"/>
      <c r="R455" s="315"/>
      <c r="S455" s="316"/>
      <c r="T455" s="315"/>
      <c r="U455" s="316"/>
      <c r="V455" s="316"/>
      <c r="W455" s="316"/>
      <c r="X455" s="316"/>
      <c r="Y455" s="128"/>
      <c r="Z455" s="128"/>
      <c r="AA455" s="128"/>
      <c r="AB455" s="128"/>
      <c r="AC455" s="128"/>
      <c r="AD455" s="85"/>
    </row>
    <row r="456" spans="1:30" ht="20.100000000000001" customHeight="1">
      <c r="A456" s="476" t="s">
        <v>4430</v>
      </c>
      <c r="B456" s="476" t="s">
        <v>673</v>
      </c>
      <c r="C456" s="473" t="s">
        <v>4577</v>
      </c>
      <c r="D456" s="476" t="s">
        <v>1462</v>
      </c>
      <c r="E456" s="485" t="s">
        <v>8190</v>
      </c>
      <c r="F456" s="443"/>
      <c r="G456" s="444"/>
      <c r="H456" s="443"/>
      <c r="I456" s="444"/>
      <c r="J456" s="443"/>
      <c r="K456" s="444"/>
      <c r="L456" s="443"/>
      <c r="M456" s="444"/>
      <c r="N456" s="471"/>
      <c r="O456" s="465"/>
      <c r="P456" s="471"/>
      <c r="Q456" s="465"/>
      <c r="R456" s="471"/>
      <c r="S456" s="465"/>
      <c r="T456" s="471"/>
      <c r="U456" s="465"/>
      <c r="V456" s="473" t="s">
        <v>8161</v>
      </c>
      <c r="W456" s="473" t="s">
        <v>8161</v>
      </c>
      <c r="X456" s="473" t="s">
        <v>8161</v>
      </c>
      <c r="Y456" s="473" t="s">
        <v>8161</v>
      </c>
      <c r="Z456" s="473" t="s">
        <v>8161</v>
      </c>
      <c r="AA456" s="473" t="s">
        <v>8161</v>
      </c>
      <c r="AB456" s="473" t="s">
        <v>8161</v>
      </c>
      <c r="AC456" s="473" t="s">
        <v>8161</v>
      </c>
      <c r="AD456" s="476"/>
    </row>
    <row r="457" spans="1:30" ht="20.100000000000001" customHeight="1">
      <c r="A457" s="85"/>
      <c r="B457" s="85"/>
      <c r="C457" s="128"/>
      <c r="D457" s="85" t="s">
        <v>1463</v>
      </c>
      <c r="E457" s="128"/>
      <c r="F457" s="356"/>
      <c r="G457" s="314"/>
      <c r="H457" s="356"/>
      <c r="I457" s="314"/>
      <c r="J457" s="356"/>
      <c r="K457" s="314"/>
      <c r="L457" s="356"/>
      <c r="M457" s="314"/>
      <c r="N457" s="315"/>
      <c r="O457" s="316"/>
      <c r="P457" s="315"/>
      <c r="Q457" s="316"/>
      <c r="R457" s="315"/>
      <c r="S457" s="316"/>
      <c r="T457" s="315"/>
      <c r="U457" s="316"/>
      <c r="V457" s="316"/>
      <c r="W457" s="316"/>
      <c r="X457" s="316"/>
      <c r="Y457" s="128"/>
      <c r="Z457" s="128"/>
      <c r="AA457" s="128"/>
      <c r="AB457" s="128"/>
      <c r="AC457" s="128"/>
      <c r="AD457" s="85"/>
    </row>
    <row r="458" spans="1:30" ht="20.100000000000001" customHeight="1">
      <c r="A458" s="85"/>
      <c r="B458" s="85"/>
      <c r="C458" s="128"/>
      <c r="D458" s="85" t="s">
        <v>1464</v>
      </c>
      <c r="E458" s="128"/>
      <c r="F458" s="356"/>
      <c r="G458" s="314"/>
      <c r="H458" s="356"/>
      <c r="I458" s="314"/>
      <c r="J458" s="356"/>
      <c r="K458" s="314"/>
      <c r="L458" s="356"/>
      <c r="M458" s="314"/>
      <c r="N458" s="315"/>
      <c r="O458" s="316"/>
      <c r="P458" s="315"/>
      <c r="Q458" s="316"/>
      <c r="R458" s="315"/>
      <c r="S458" s="316"/>
      <c r="T458" s="315"/>
      <c r="U458" s="316"/>
      <c r="V458" s="316"/>
      <c r="W458" s="316"/>
      <c r="X458" s="316"/>
      <c r="Y458" s="128"/>
      <c r="Z458" s="128"/>
      <c r="AA458" s="128"/>
      <c r="AB458" s="128"/>
      <c r="AC458" s="128"/>
      <c r="AD458" s="85"/>
    </row>
    <row r="459" spans="1:30" ht="20.100000000000001" customHeight="1">
      <c r="A459" s="85"/>
      <c r="B459" s="85"/>
      <c r="C459" s="128"/>
      <c r="D459" s="85" t="s">
        <v>1465</v>
      </c>
      <c r="E459" s="128"/>
      <c r="F459" s="356"/>
      <c r="G459" s="314"/>
      <c r="H459" s="356"/>
      <c r="I459" s="314"/>
      <c r="J459" s="356"/>
      <c r="K459" s="314"/>
      <c r="L459" s="356"/>
      <c r="M459" s="314"/>
      <c r="N459" s="315"/>
      <c r="O459" s="316"/>
      <c r="P459" s="315"/>
      <c r="Q459" s="316"/>
      <c r="R459" s="315"/>
      <c r="S459" s="316"/>
      <c r="T459" s="315"/>
      <c r="U459" s="316"/>
      <c r="V459" s="316"/>
      <c r="W459" s="316"/>
      <c r="X459" s="316"/>
      <c r="Y459" s="128"/>
      <c r="Z459" s="128"/>
      <c r="AA459" s="128"/>
      <c r="AB459" s="128"/>
      <c r="AC459" s="128"/>
      <c r="AD459" s="85"/>
    </row>
    <row r="460" spans="1:30" ht="20.100000000000001" customHeight="1">
      <c r="A460" s="85"/>
      <c r="B460" s="85"/>
      <c r="C460" s="128"/>
      <c r="D460" s="85" t="s">
        <v>1466</v>
      </c>
      <c r="E460" s="128"/>
      <c r="F460" s="356"/>
      <c r="G460" s="314"/>
      <c r="H460" s="356"/>
      <c r="I460" s="314"/>
      <c r="J460" s="356"/>
      <c r="K460" s="314"/>
      <c r="L460" s="356"/>
      <c r="M460" s="314"/>
      <c r="N460" s="315"/>
      <c r="O460" s="316"/>
      <c r="P460" s="315"/>
      <c r="Q460" s="316"/>
      <c r="R460" s="315"/>
      <c r="S460" s="316"/>
      <c r="T460" s="315"/>
      <c r="U460" s="316"/>
      <c r="V460" s="316"/>
      <c r="W460" s="316"/>
      <c r="X460" s="316"/>
      <c r="Y460" s="128"/>
      <c r="Z460" s="128"/>
      <c r="AA460" s="128"/>
      <c r="AB460" s="128"/>
      <c r="AC460" s="128"/>
      <c r="AD460" s="85"/>
    </row>
    <row r="461" spans="1:30" ht="20.100000000000001" customHeight="1">
      <c r="A461" s="85"/>
      <c r="B461" s="85"/>
      <c r="C461" s="128"/>
      <c r="D461" s="85" t="s">
        <v>2001</v>
      </c>
      <c r="E461" s="128"/>
      <c r="F461" s="356"/>
      <c r="G461" s="314"/>
      <c r="H461" s="356"/>
      <c r="I461" s="314"/>
      <c r="J461" s="356"/>
      <c r="K461" s="314"/>
      <c r="L461" s="356"/>
      <c r="M461" s="314"/>
      <c r="N461" s="315"/>
      <c r="O461" s="316"/>
      <c r="P461" s="315"/>
      <c r="Q461" s="316"/>
      <c r="R461" s="315"/>
      <c r="S461" s="316"/>
      <c r="T461" s="315"/>
      <c r="U461" s="316"/>
      <c r="V461" s="316"/>
      <c r="W461" s="316"/>
      <c r="X461" s="316"/>
      <c r="Y461" s="128"/>
      <c r="Z461" s="128"/>
      <c r="AA461" s="128"/>
      <c r="AB461" s="128"/>
      <c r="AC461" s="128"/>
      <c r="AD461" s="85"/>
    </row>
    <row r="462" spans="1:30" ht="20.100000000000001" customHeight="1">
      <c r="A462" s="85"/>
      <c r="B462" s="85"/>
      <c r="C462" s="128"/>
      <c r="D462" s="162" t="s">
        <v>8191</v>
      </c>
      <c r="E462" s="128"/>
      <c r="F462" s="356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316"/>
      <c r="W462" s="316"/>
      <c r="X462" s="316"/>
      <c r="Y462" s="128"/>
      <c r="Z462" s="128"/>
      <c r="AA462" s="128"/>
      <c r="AB462" s="128"/>
      <c r="AC462" s="128"/>
      <c r="AD462" s="85"/>
    </row>
    <row r="463" spans="1:30" ht="20.100000000000001" customHeight="1">
      <c r="A463" s="85"/>
      <c r="B463" s="85"/>
      <c r="C463" s="128"/>
      <c r="D463" s="162" t="s">
        <v>8192</v>
      </c>
      <c r="E463" s="128"/>
      <c r="F463" s="356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316"/>
      <c r="W463" s="316"/>
      <c r="X463" s="316"/>
      <c r="Y463" s="128"/>
      <c r="Z463" s="128"/>
      <c r="AA463" s="128"/>
      <c r="AB463" s="128"/>
      <c r="AC463" s="128"/>
      <c r="AD463" s="85"/>
    </row>
    <row r="464" spans="1:30" ht="20.100000000000001" customHeight="1">
      <c r="A464" s="476" t="s">
        <v>4431</v>
      </c>
      <c r="B464" s="476" t="s">
        <v>674</v>
      </c>
      <c r="C464" s="473" t="s">
        <v>4577</v>
      </c>
      <c r="D464" s="476" t="s">
        <v>1462</v>
      </c>
      <c r="E464" s="485" t="s">
        <v>8190</v>
      </c>
      <c r="F464" s="443"/>
      <c r="G464" s="444"/>
      <c r="H464" s="443"/>
      <c r="I464" s="444"/>
      <c r="J464" s="443"/>
      <c r="K464" s="444"/>
      <c r="L464" s="443"/>
      <c r="M464" s="444"/>
      <c r="N464" s="471"/>
      <c r="O464" s="465"/>
      <c r="P464" s="471"/>
      <c r="Q464" s="465"/>
      <c r="R464" s="471"/>
      <c r="S464" s="465"/>
      <c r="T464" s="471"/>
      <c r="U464" s="465"/>
      <c r="V464" s="473" t="s">
        <v>8161</v>
      </c>
      <c r="W464" s="473" t="s">
        <v>8161</v>
      </c>
      <c r="X464" s="473" t="s">
        <v>8161</v>
      </c>
      <c r="Y464" s="473" t="s">
        <v>8161</v>
      </c>
      <c r="Z464" s="473" t="s">
        <v>8161</v>
      </c>
      <c r="AA464" s="473" t="s">
        <v>8161</v>
      </c>
      <c r="AB464" s="473" t="s">
        <v>8161</v>
      </c>
      <c r="AC464" s="473" t="s">
        <v>8161</v>
      </c>
      <c r="AD464" s="476"/>
    </row>
    <row r="465" spans="1:30" ht="20.100000000000001" customHeight="1">
      <c r="A465" s="85"/>
      <c r="B465" s="85"/>
      <c r="C465" s="128"/>
      <c r="D465" s="85" t="s">
        <v>1463</v>
      </c>
      <c r="E465" s="128"/>
      <c r="F465" s="356"/>
      <c r="G465" s="314"/>
      <c r="H465" s="356"/>
      <c r="I465" s="314"/>
      <c r="J465" s="356"/>
      <c r="K465" s="314"/>
      <c r="L465" s="356"/>
      <c r="M465" s="314"/>
      <c r="N465" s="315"/>
      <c r="O465" s="316"/>
      <c r="P465" s="315"/>
      <c r="Q465" s="316"/>
      <c r="R465" s="315"/>
      <c r="S465" s="316"/>
      <c r="T465" s="315"/>
      <c r="U465" s="316"/>
      <c r="V465" s="316"/>
      <c r="W465" s="316"/>
      <c r="X465" s="316"/>
      <c r="Y465" s="128"/>
      <c r="Z465" s="128"/>
      <c r="AA465" s="128"/>
      <c r="AB465" s="128"/>
      <c r="AC465" s="128"/>
      <c r="AD465" s="85"/>
    </row>
    <row r="466" spans="1:30" ht="20.100000000000001" customHeight="1">
      <c r="A466" s="85"/>
      <c r="B466" s="85"/>
      <c r="C466" s="128"/>
      <c r="D466" s="85" t="s">
        <v>1464</v>
      </c>
      <c r="E466" s="128"/>
      <c r="F466" s="356"/>
      <c r="G466" s="314"/>
      <c r="H466" s="356"/>
      <c r="I466" s="314"/>
      <c r="J466" s="356"/>
      <c r="K466" s="314"/>
      <c r="L466" s="356"/>
      <c r="M466" s="314"/>
      <c r="N466" s="315"/>
      <c r="O466" s="316"/>
      <c r="P466" s="315"/>
      <c r="Q466" s="316"/>
      <c r="R466" s="315"/>
      <c r="S466" s="316"/>
      <c r="T466" s="315"/>
      <c r="U466" s="316"/>
      <c r="V466" s="316"/>
      <c r="W466" s="316"/>
      <c r="X466" s="316"/>
      <c r="Y466" s="128"/>
      <c r="Z466" s="128"/>
      <c r="AA466" s="128"/>
      <c r="AB466" s="128"/>
      <c r="AC466" s="128"/>
      <c r="AD466" s="85"/>
    </row>
    <row r="467" spans="1:30" ht="20.100000000000001" customHeight="1">
      <c r="A467" s="85"/>
      <c r="B467" s="85"/>
      <c r="C467" s="128"/>
      <c r="D467" s="85" t="s">
        <v>1465</v>
      </c>
      <c r="E467" s="128"/>
      <c r="F467" s="356"/>
      <c r="G467" s="314"/>
      <c r="H467" s="356"/>
      <c r="I467" s="314"/>
      <c r="J467" s="356"/>
      <c r="K467" s="314"/>
      <c r="L467" s="356"/>
      <c r="M467" s="314"/>
      <c r="N467" s="315"/>
      <c r="O467" s="316"/>
      <c r="P467" s="315"/>
      <c r="Q467" s="316"/>
      <c r="R467" s="315"/>
      <c r="S467" s="316"/>
      <c r="T467" s="315"/>
      <c r="U467" s="316"/>
      <c r="V467" s="316"/>
      <c r="W467" s="316"/>
      <c r="X467" s="316"/>
      <c r="Y467" s="128"/>
      <c r="Z467" s="128"/>
      <c r="AA467" s="128"/>
      <c r="AB467" s="128"/>
      <c r="AC467" s="128"/>
      <c r="AD467" s="85"/>
    </row>
    <row r="468" spans="1:30" ht="20.100000000000001" customHeight="1">
      <c r="A468" s="85"/>
      <c r="B468" s="85"/>
      <c r="C468" s="128"/>
      <c r="D468" s="85" t="s">
        <v>1466</v>
      </c>
      <c r="E468" s="128"/>
      <c r="F468" s="356"/>
      <c r="G468" s="314"/>
      <c r="H468" s="356"/>
      <c r="I468" s="314"/>
      <c r="J468" s="356"/>
      <c r="K468" s="314"/>
      <c r="L468" s="356"/>
      <c r="M468" s="314"/>
      <c r="N468" s="315"/>
      <c r="O468" s="316"/>
      <c r="P468" s="315"/>
      <c r="Q468" s="316"/>
      <c r="R468" s="315"/>
      <c r="S468" s="316"/>
      <c r="T468" s="315"/>
      <c r="U468" s="316"/>
      <c r="V468" s="316"/>
      <c r="W468" s="316"/>
      <c r="X468" s="316"/>
      <c r="Y468" s="128"/>
      <c r="Z468" s="128"/>
      <c r="AA468" s="128"/>
      <c r="AB468" s="128"/>
      <c r="AC468" s="128"/>
      <c r="AD468" s="85"/>
    </row>
    <row r="469" spans="1:30" ht="20.100000000000001" customHeight="1">
      <c r="A469" s="85"/>
      <c r="B469" s="85"/>
      <c r="C469" s="128"/>
      <c r="D469" s="85" t="s">
        <v>2001</v>
      </c>
      <c r="E469" s="128"/>
      <c r="F469" s="356"/>
      <c r="G469" s="314"/>
      <c r="H469" s="356"/>
      <c r="I469" s="314"/>
      <c r="J469" s="356"/>
      <c r="K469" s="314"/>
      <c r="L469" s="356"/>
      <c r="M469" s="314"/>
      <c r="N469" s="315"/>
      <c r="O469" s="316"/>
      <c r="P469" s="315"/>
      <c r="Q469" s="316"/>
      <c r="R469" s="315"/>
      <c r="S469" s="316"/>
      <c r="T469" s="315"/>
      <c r="U469" s="316"/>
      <c r="V469" s="316"/>
      <c r="W469" s="316"/>
      <c r="X469" s="316"/>
      <c r="Y469" s="128"/>
      <c r="Z469" s="128"/>
      <c r="AA469" s="128"/>
      <c r="AB469" s="128"/>
      <c r="AC469" s="128"/>
      <c r="AD469" s="85"/>
    </row>
    <row r="470" spans="1:30" ht="20.100000000000001" customHeight="1">
      <c r="A470" s="85"/>
      <c r="B470" s="85"/>
      <c r="C470" s="128"/>
      <c r="D470" s="162" t="s">
        <v>8191</v>
      </c>
      <c r="E470" s="128"/>
      <c r="F470" s="356"/>
      <c r="G470" s="314"/>
      <c r="H470" s="356"/>
      <c r="I470" s="314"/>
      <c r="J470" s="356"/>
      <c r="K470" s="314"/>
      <c r="L470" s="356"/>
      <c r="M470" s="314"/>
      <c r="N470" s="315"/>
      <c r="O470" s="316"/>
      <c r="P470" s="315"/>
      <c r="Q470" s="316"/>
      <c r="R470" s="315"/>
      <c r="S470" s="316"/>
      <c r="T470" s="315"/>
      <c r="U470" s="316"/>
      <c r="V470" s="316"/>
      <c r="W470" s="316"/>
      <c r="X470" s="316"/>
      <c r="Y470" s="128"/>
      <c r="Z470" s="128"/>
      <c r="AA470" s="128"/>
      <c r="AB470" s="128"/>
      <c r="AC470" s="128"/>
      <c r="AD470" s="85"/>
    </row>
    <row r="471" spans="1:30" ht="20.100000000000001" customHeight="1">
      <c r="A471" s="85"/>
      <c r="B471" s="85"/>
      <c r="C471" s="128"/>
      <c r="D471" s="162" t="s">
        <v>8192</v>
      </c>
      <c r="E471" s="128"/>
      <c r="F471" s="356"/>
      <c r="G471" s="314"/>
      <c r="H471" s="356"/>
      <c r="I471" s="314"/>
      <c r="J471" s="356"/>
      <c r="K471" s="314"/>
      <c r="L471" s="356"/>
      <c r="M471" s="314"/>
      <c r="N471" s="315"/>
      <c r="O471" s="316"/>
      <c r="P471" s="315"/>
      <c r="Q471" s="316"/>
      <c r="R471" s="315"/>
      <c r="S471" s="316"/>
      <c r="T471" s="315"/>
      <c r="U471" s="316"/>
      <c r="V471" s="316"/>
      <c r="W471" s="316"/>
      <c r="X471" s="316"/>
      <c r="Y471" s="128"/>
      <c r="Z471" s="128"/>
      <c r="AA471" s="128"/>
      <c r="AB471" s="128"/>
      <c r="AC471" s="128"/>
      <c r="AD471" s="85"/>
    </row>
    <row r="472" spans="1:30" ht="20.100000000000001" customHeight="1">
      <c r="A472" s="476" t="s">
        <v>4432</v>
      </c>
      <c r="B472" s="476" t="s">
        <v>675</v>
      </c>
      <c r="C472" s="473" t="s">
        <v>4578</v>
      </c>
      <c r="D472" s="476"/>
      <c r="E472" s="473"/>
      <c r="F472" s="443"/>
      <c r="G472" s="444"/>
      <c r="H472" s="443"/>
      <c r="I472" s="444"/>
      <c r="J472" s="443"/>
      <c r="K472" s="444"/>
      <c r="L472" s="443"/>
      <c r="M472" s="444"/>
      <c r="N472" s="471"/>
      <c r="O472" s="465"/>
      <c r="P472" s="471"/>
      <c r="Q472" s="465"/>
      <c r="R472" s="471"/>
      <c r="S472" s="465"/>
      <c r="T472" s="471"/>
      <c r="U472" s="465"/>
      <c r="V472" s="473" t="s">
        <v>8161</v>
      </c>
      <c r="W472" s="473" t="s">
        <v>8161</v>
      </c>
      <c r="X472" s="473" t="s">
        <v>8161</v>
      </c>
      <c r="Y472" s="473" t="s">
        <v>8161</v>
      </c>
      <c r="Z472" s="473" t="s">
        <v>8161</v>
      </c>
      <c r="AA472" s="473" t="s">
        <v>8161</v>
      </c>
      <c r="AB472" s="473" t="s">
        <v>8161</v>
      </c>
      <c r="AC472" s="473" t="s">
        <v>8161</v>
      </c>
      <c r="AD472" s="476"/>
    </row>
    <row r="473" spans="1:30" ht="20.100000000000001" customHeight="1">
      <c r="A473" s="476" t="s">
        <v>4433</v>
      </c>
      <c r="B473" s="476" t="s">
        <v>676</v>
      </c>
      <c r="C473" s="473" t="s">
        <v>64</v>
      </c>
      <c r="D473" s="476" t="s">
        <v>1687</v>
      </c>
      <c r="E473" s="485" t="s">
        <v>8190</v>
      </c>
      <c r="F473" s="443"/>
      <c r="G473" s="444"/>
      <c r="H473" s="443"/>
      <c r="I473" s="444"/>
      <c r="J473" s="443">
        <v>1</v>
      </c>
      <c r="K473" s="444">
        <v>7.6923076923076925</v>
      </c>
      <c r="L473" s="443">
        <v>1</v>
      </c>
      <c r="M473" s="444">
        <v>7.7</v>
      </c>
      <c r="N473" s="471">
        <v>1</v>
      </c>
      <c r="O473" s="465">
        <v>10</v>
      </c>
      <c r="P473" s="471">
        <v>5</v>
      </c>
      <c r="Q473" s="465">
        <v>71.428571428571431</v>
      </c>
      <c r="R473" s="471">
        <v>8</v>
      </c>
      <c r="S473" s="465">
        <v>30.76923076923077</v>
      </c>
      <c r="T473" s="471">
        <v>25</v>
      </c>
      <c r="U473" s="465">
        <v>18.518518518518519</v>
      </c>
      <c r="V473" s="473" t="s">
        <v>8161</v>
      </c>
      <c r="W473" s="473" t="s">
        <v>8161</v>
      </c>
      <c r="X473" s="473" t="s">
        <v>8161</v>
      </c>
      <c r="Y473" s="473" t="s">
        <v>8161</v>
      </c>
      <c r="Z473" s="473" t="s">
        <v>8161</v>
      </c>
      <c r="AA473" s="473" t="s">
        <v>8161</v>
      </c>
      <c r="AB473" s="473" t="s">
        <v>8161</v>
      </c>
      <c r="AC473" s="473" t="s">
        <v>8161</v>
      </c>
      <c r="AD473" s="476"/>
    </row>
    <row r="474" spans="1:30" ht="20.100000000000001" customHeight="1">
      <c r="A474" s="85"/>
      <c r="B474" s="85"/>
      <c r="C474" s="128"/>
      <c r="D474" s="85" t="s">
        <v>1460</v>
      </c>
      <c r="E474" s="128"/>
      <c r="F474" s="356"/>
      <c r="G474" s="314"/>
      <c r="H474" s="356"/>
      <c r="I474" s="314"/>
      <c r="J474" s="356">
        <v>1</v>
      </c>
      <c r="K474" s="314">
        <v>7.6923076923076925</v>
      </c>
      <c r="L474" s="356"/>
      <c r="M474" s="314"/>
      <c r="N474" s="315">
        <v>1</v>
      </c>
      <c r="O474" s="316">
        <v>10</v>
      </c>
      <c r="P474" s="315"/>
      <c r="Q474" s="316"/>
      <c r="R474" s="315">
        <v>3</v>
      </c>
      <c r="S474" s="316">
        <v>11.538461538461538</v>
      </c>
      <c r="T474" s="315">
        <v>24</v>
      </c>
      <c r="U474" s="316">
        <v>17.777777777777779</v>
      </c>
      <c r="V474" s="316"/>
      <c r="W474" s="316"/>
      <c r="X474" s="316"/>
      <c r="Y474" s="128"/>
      <c r="Z474" s="128"/>
      <c r="AA474" s="128"/>
      <c r="AB474" s="128"/>
      <c r="AC474" s="128"/>
      <c r="AD474" s="85"/>
    </row>
    <row r="475" spans="1:30" ht="20.100000000000001" customHeight="1">
      <c r="A475" s="85"/>
      <c r="B475" s="85"/>
      <c r="C475" s="128"/>
      <c r="D475" s="85" t="s">
        <v>1461</v>
      </c>
      <c r="E475" s="128"/>
      <c r="F475" s="356">
        <v>6</v>
      </c>
      <c r="G475" s="314">
        <v>100</v>
      </c>
      <c r="H475" s="356">
        <v>9</v>
      </c>
      <c r="I475" s="314">
        <v>100</v>
      </c>
      <c r="J475" s="356">
        <v>11</v>
      </c>
      <c r="K475" s="314">
        <v>84.615384615384613</v>
      </c>
      <c r="L475" s="356">
        <v>12</v>
      </c>
      <c r="M475" s="314">
        <v>92.3</v>
      </c>
      <c r="N475" s="315">
        <v>8</v>
      </c>
      <c r="O475" s="316">
        <v>80</v>
      </c>
      <c r="P475" s="315">
        <v>2</v>
      </c>
      <c r="Q475" s="316">
        <v>28.571428571428573</v>
      </c>
      <c r="R475" s="315">
        <v>15</v>
      </c>
      <c r="S475" s="316">
        <v>57.692307692307693</v>
      </c>
      <c r="T475" s="315">
        <v>86</v>
      </c>
      <c r="U475" s="316">
        <v>63.703703703703702</v>
      </c>
      <c r="V475" s="316"/>
      <c r="W475" s="316"/>
      <c r="X475" s="316"/>
      <c r="Y475" s="128"/>
      <c r="Z475" s="128"/>
      <c r="AA475" s="128"/>
      <c r="AB475" s="128"/>
      <c r="AC475" s="128"/>
      <c r="AD475" s="85"/>
    </row>
    <row r="476" spans="1:30" ht="20.100000000000001" customHeight="1">
      <c r="A476" s="85"/>
      <c r="B476" s="85"/>
      <c r="C476" s="128"/>
      <c r="D476" s="162" t="s">
        <v>8191</v>
      </c>
      <c r="E476" s="128"/>
      <c r="F476" s="356"/>
      <c r="G476" s="314"/>
      <c r="H476" s="356"/>
      <c r="I476" s="314"/>
      <c r="J476" s="356"/>
      <c r="K476" s="314"/>
      <c r="L476" s="356"/>
      <c r="M476" s="314"/>
      <c r="N476" s="315"/>
      <c r="O476" s="316"/>
      <c r="P476" s="315"/>
      <c r="Q476" s="316"/>
      <c r="R476" s="315"/>
      <c r="S476" s="316"/>
      <c r="T476" s="315"/>
      <c r="U476" s="316"/>
      <c r="V476" s="316"/>
      <c r="W476" s="316"/>
      <c r="X476" s="316"/>
      <c r="Y476" s="128"/>
      <c r="Z476" s="128"/>
      <c r="AA476" s="128"/>
      <c r="AB476" s="128"/>
      <c r="AC476" s="128"/>
      <c r="AD476" s="85"/>
    </row>
    <row r="477" spans="1:30" ht="20.100000000000001" customHeight="1">
      <c r="A477" s="85"/>
      <c r="B477" s="85"/>
      <c r="C477" s="128"/>
      <c r="D477" s="162" t="s">
        <v>8192</v>
      </c>
      <c r="E477" s="128"/>
      <c r="F477" s="356"/>
      <c r="G477" s="314"/>
      <c r="H477" s="356"/>
      <c r="I477" s="314"/>
      <c r="J477" s="356"/>
      <c r="K477" s="314"/>
      <c r="L477" s="356"/>
      <c r="M477" s="314"/>
      <c r="N477" s="315"/>
      <c r="O477" s="316"/>
      <c r="P477" s="315"/>
      <c r="Q477" s="316"/>
      <c r="R477" s="315"/>
      <c r="S477" s="316"/>
      <c r="T477" s="315"/>
      <c r="U477" s="316"/>
      <c r="V477" s="316"/>
      <c r="W477" s="316"/>
      <c r="X477" s="316"/>
      <c r="Y477" s="128"/>
      <c r="Z477" s="128"/>
      <c r="AA477" s="128"/>
      <c r="AB477" s="128"/>
      <c r="AC477" s="128"/>
      <c r="AD477" s="85"/>
    </row>
    <row r="478" spans="1:30" ht="20.100000000000001" customHeight="1">
      <c r="A478" s="476" t="s">
        <v>4434</v>
      </c>
      <c r="B478" s="476" t="s">
        <v>677</v>
      </c>
      <c r="C478" s="473" t="s">
        <v>4579</v>
      </c>
      <c r="D478" s="476" t="s">
        <v>1467</v>
      </c>
      <c r="E478" s="485" t="s">
        <v>8190</v>
      </c>
      <c r="F478" s="443"/>
      <c r="G478" s="444"/>
      <c r="H478" s="443"/>
      <c r="I478" s="444"/>
      <c r="J478" s="443"/>
      <c r="K478" s="444"/>
      <c r="L478" s="443"/>
      <c r="M478" s="444"/>
      <c r="N478" s="471">
        <v>1</v>
      </c>
      <c r="O478" s="465">
        <v>50</v>
      </c>
      <c r="P478" s="471">
        <v>4</v>
      </c>
      <c r="Q478" s="465">
        <v>80</v>
      </c>
      <c r="R478" s="471">
        <v>3</v>
      </c>
      <c r="S478" s="465">
        <v>27.272727272727273</v>
      </c>
      <c r="T478" s="471">
        <v>7</v>
      </c>
      <c r="U478" s="465">
        <v>14.285714285714286</v>
      </c>
      <c r="V478" s="473" t="s">
        <v>8161</v>
      </c>
      <c r="W478" s="473" t="s">
        <v>8161</v>
      </c>
      <c r="X478" s="473" t="s">
        <v>8161</v>
      </c>
      <c r="Y478" s="473" t="s">
        <v>8161</v>
      </c>
      <c r="Z478" s="473" t="s">
        <v>8161</v>
      </c>
      <c r="AA478" s="473" t="s">
        <v>8161</v>
      </c>
      <c r="AB478" s="473" t="s">
        <v>8161</v>
      </c>
      <c r="AC478" s="473" t="s">
        <v>8161</v>
      </c>
      <c r="AD478" s="476"/>
    </row>
    <row r="479" spans="1:30" ht="20.100000000000001" customHeight="1">
      <c r="A479" s="85"/>
      <c r="B479" s="85"/>
      <c r="C479" s="128"/>
      <c r="D479" s="85" t="s">
        <v>1468</v>
      </c>
      <c r="E479" s="128"/>
      <c r="F479" s="356"/>
      <c r="G479" s="314"/>
      <c r="H479" s="356"/>
      <c r="I479" s="314"/>
      <c r="J479" s="356"/>
      <c r="K479" s="314"/>
      <c r="L479" s="356">
        <v>1</v>
      </c>
      <c r="M479" s="314">
        <v>100</v>
      </c>
      <c r="N479" s="315"/>
      <c r="O479" s="316"/>
      <c r="P479" s="315"/>
      <c r="Q479" s="316"/>
      <c r="R479" s="315">
        <v>3</v>
      </c>
      <c r="S479" s="316">
        <v>27.272727272727273</v>
      </c>
      <c r="T479" s="315">
        <v>4</v>
      </c>
      <c r="U479" s="316">
        <v>8.1632653061224492</v>
      </c>
      <c r="V479" s="316"/>
      <c r="W479" s="316"/>
      <c r="X479" s="316"/>
      <c r="Y479" s="128"/>
      <c r="Z479" s="128"/>
      <c r="AA479" s="128"/>
      <c r="AB479" s="128"/>
      <c r="AC479" s="128"/>
      <c r="AD479" s="85"/>
    </row>
    <row r="480" spans="1:30" ht="20.100000000000001" customHeight="1">
      <c r="A480" s="85"/>
      <c r="B480" s="85"/>
      <c r="C480" s="128"/>
      <c r="D480" s="85" t="s">
        <v>1688</v>
      </c>
      <c r="E480" s="128"/>
      <c r="F480" s="356"/>
      <c r="G480" s="314"/>
      <c r="H480" s="356"/>
      <c r="I480" s="314"/>
      <c r="J480" s="356"/>
      <c r="K480" s="314"/>
      <c r="L480" s="356"/>
      <c r="M480" s="314"/>
      <c r="N480" s="315"/>
      <c r="O480" s="316"/>
      <c r="P480" s="315"/>
      <c r="Q480" s="316"/>
      <c r="R480" s="315"/>
      <c r="S480" s="316"/>
      <c r="T480" s="315">
        <v>2</v>
      </c>
      <c r="U480" s="316">
        <v>4.0816326530612246</v>
      </c>
      <c r="V480" s="316"/>
      <c r="W480" s="316"/>
      <c r="X480" s="316"/>
      <c r="Y480" s="128"/>
      <c r="Z480" s="128"/>
      <c r="AA480" s="128"/>
      <c r="AB480" s="128"/>
      <c r="AC480" s="128"/>
      <c r="AD480" s="85"/>
    </row>
    <row r="481" spans="1:30" ht="20.100000000000001" customHeight="1">
      <c r="A481" s="85"/>
      <c r="B481" s="85"/>
      <c r="C481" s="128"/>
      <c r="D481" s="85" t="s">
        <v>1470</v>
      </c>
      <c r="E481" s="128"/>
      <c r="F481" s="356"/>
      <c r="G481" s="314"/>
      <c r="H481" s="356"/>
      <c r="I481" s="314"/>
      <c r="J481" s="356">
        <v>2</v>
      </c>
      <c r="K481" s="314">
        <v>100</v>
      </c>
      <c r="L481" s="356"/>
      <c r="M481" s="314"/>
      <c r="N481" s="315">
        <v>1</v>
      </c>
      <c r="O481" s="316">
        <v>50</v>
      </c>
      <c r="P481" s="315">
        <v>1</v>
      </c>
      <c r="Q481" s="316">
        <v>20</v>
      </c>
      <c r="R481" s="315">
        <v>4</v>
      </c>
      <c r="S481" s="316">
        <v>36.363636363636367</v>
      </c>
      <c r="T481" s="315">
        <v>35</v>
      </c>
      <c r="U481" s="316">
        <v>71.428571428571431</v>
      </c>
      <c r="V481" s="316"/>
      <c r="W481" s="316"/>
      <c r="X481" s="316"/>
      <c r="Y481" s="128"/>
      <c r="Z481" s="128"/>
      <c r="AA481" s="128"/>
      <c r="AB481" s="128"/>
      <c r="AC481" s="128"/>
      <c r="AD481" s="85"/>
    </row>
    <row r="482" spans="1:30" ht="20.100000000000001" customHeight="1">
      <c r="A482" s="85"/>
      <c r="B482" s="85"/>
      <c r="C482" s="128"/>
      <c r="D482" s="85" t="s">
        <v>1885</v>
      </c>
      <c r="E482" s="128"/>
      <c r="F482" s="356"/>
      <c r="G482" s="314"/>
      <c r="H482" s="356"/>
      <c r="I482" s="314"/>
      <c r="J482" s="356"/>
      <c r="K482" s="314"/>
      <c r="L482" s="356"/>
      <c r="M482" s="314"/>
      <c r="N482" s="315"/>
      <c r="O482" s="316"/>
      <c r="P482" s="315"/>
      <c r="Q482" s="316"/>
      <c r="R482" s="315">
        <v>1</v>
      </c>
      <c r="S482" s="316">
        <v>9.0909090909090917</v>
      </c>
      <c r="T482" s="315">
        <v>1</v>
      </c>
      <c r="U482" s="316">
        <v>2</v>
      </c>
      <c r="V482" s="316"/>
      <c r="W482" s="316"/>
      <c r="X482" s="316"/>
      <c r="Y482" s="128"/>
      <c r="Z482" s="128"/>
      <c r="AA482" s="128"/>
      <c r="AB482" s="128"/>
      <c r="AC482" s="128"/>
      <c r="AD482" s="85"/>
    </row>
    <row r="483" spans="1:30" ht="20.100000000000001" customHeight="1">
      <c r="A483" s="85"/>
      <c r="B483" s="85"/>
      <c r="C483" s="128"/>
      <c r="D483" s="162" t="s">
        <v>8191</v>
      </c>
      <c r="E483" s="128"/>
      <c r="F483" s="356"/>
      <c r="G483" s="314"/>
      <c r="H483" s="356"/>
      <c r="I483" s="314"/>
      <c r="J483" s="356"/>
      <c r="K483" s="314"/>
      <c r="L483" s="356"/>
      <c r="M483" s="314"/>
      <c r="N483" s="315"/>
      <c r="O483" s="316"/>
      <c r="P483" s="315"/>
      <c r="Q483" s="316"/>
      <c r="R483" s="315"/>
      <c r="S483" s="316"/>
      <c r="T483" s="315"/>
      <c r="U483" s="316"/>
      <c r="V483" s="316"/>
      <c r="W483" s="316"/>
      <c r="X483" s="316"/>
      <c r="Y483" s="128"/>
      <c r="Z483" s="128"/>
      <c r="AA483" s="128"/>
      <c r="AB483" s="128"/>
      <c r="AC483" s="128"/>
      <c r="AD483" s="85"/>
    </row>
    <row r="484" spans="1:30" ht="20.100000000000001" customHeight="1">
      <c r="A484" s="85"/>
      <c r="B484" s="85"/>
      <c r="C484" s="128"/>
      <c r="D484" s="162" t="s">
        <v>8192</v>
      </c>
      <c r="E484" s="128"/>
      <c r="F484" s="356"/>
      <c r="G484" s="314"/>
      <c r="H484" s="356"/>
      <c r="I484" s="314"/>
      <c r="J484" s="356"/>
      <c r="K484" s="314"/>
      <c r="L484" s="356"/>
      <c r="M484" s="314"/>
      <c r="N484" s="315"/>
      <c r="O484" s="316"/>
      <c r="P484" s="315"/>
      <c r="Q484" s="316"/>
      <c r="R484" s="315"/>
      <c r="S484" s="316"/>
      <c r="T484" s="315"/>
      <c r="U484" s="316"/>
      <c r="V484" s="316"/>
      <c r="W484" s="316"/>
      <c r="X484" s="316"/>
      <c r="Y484" s="128"/>
      <c r="Z484" s="128"/>
      <c r="AA484" s="128"/>
      <c r="AB484" s="128"/>
      <c r="AC484" s="128"/>
      <c r="AD484" s="85"/>
    </row>
    <row r="485" spans="1:30" ht="20.100000000000001" customHeight="1">
      <c r="A485" s="476" t="s">
        <v>4435</v>
      </c>
      <c r="B485" s="476" t="s">
        <v>678</v>
      </c>
      <c r="C485" s="473" t="s">
        <v>4579</v>
      </c>
      <c r="D485" s="476" t="s">
        <v>1467</v>
      </c>
      <c r="E485" s="485" t="s">
        <v>8190</v>
      </c>
      <c r="F485" s="443"/>
      <c r="G485" s="444"/>
      <c r="H485" s="443"/>
      <c r="I485" s="444"/>
      <c r="J485" s="443"/>
      <c r="K485" s="444"/>
      <c r="L485" s="443"/>
      <c r="M485" s="444"/>
      <c r="N485" s="471"/>
      <c r="O485" s="465"/>
      <c r="P485" s="471"/>
      <c r="Q485" s="465"/>
      <c r="R485" s="471"/>
      <c r="S485" s="465"/>
      <c r="T485" s="471"/>
      <c r="U485" s="465"/>
      <c r="V485" s="473" t="s">
        <v>8161</v>
      </c>
      <c r="W485" s="473" t="s">
        <v>8161</v>
      </c>
      <c r="X485" s="473" t="s">
        <v>8161</v>
      </c>
      <c r="Y485" s="473" t="s">
        <v>8161</v>
      </c>
      <c r="Z485" s="473" t="s">
        <v>8161</v>
      </c>
      <c r="AA485" s="473" t="s">
        <v>8161</v>
      </c>
      <c r="AB485" s="473" t="s">
        <v>8161</v>
      </c>
      <c r="AC485" s="473" t="s">
        <v>8161</v>
      </c>
      <c r="AD485" s="476"/>
    </row>
    <row r="486" spans="1:30" ht="20.100000000000001" customHeight="1">
      <c r="A486" s="85"/>
      <c r="B486" s="85"/>
      <c r="C486" s="128"/>
      <c r="D486" s="85" t="s">
        <v>1468</v>
      </c>
      <c r="E486" s="128"/>
      <c r="F486" s="356"/>
      <c r="G486" s="314"/>
      <c r="H486" s="356"/>
      <c r="I486" s="314"/>
      <c r="J486" s="356"/>
      <c r="K486" s="314"/>
      <c r="L486" s="356"/>
      <c r="M486" s="314"/>
      <c r="N486" s="315"/>
      <c r="O486" s="316"/>
      <c r="P486" s="315"/>
      <c r="Q486" s="316"/>
      <c r="R486" s="315"/>
      <c r="S486" s="316"/>
      <c r="T486" s="315"/>
      <c r="U486" s="316"/>
      <c r="V486" s="316"/>
      <c r="W486" s="316"/>
      <c r="X486" s="316"/>
      <c r="Y486" s="128"/>
      <c r="Z486" s="128"/>
      <c r="AA486" s="128"/>
      <c r="AB486" s="128"/>
      <c r="AC486" s="128"/>
      <c r="AD486" s="85"/>
    </row>
    <row r="487" spans="1:30" ht="20.100000000000001" customHeight="1">
      <c r="A487" s="85"/>
      <c r="B487" s="85"/>
      <c r="C487" s="128"/>
      <c r="D487" s="85" t="s">
        <v>1688</v>
      </c>
      <c r="E487" s="128"/>
      <c r="F487" s="356"/>
      <c r="G487" s="314"/>
      <c r="H487" s="356"/>
      <c r="I487" s="314"/>
      <c r="J487" s="356"/>
      <c r="K487" s="314"/>
      <c r="L487" s="356"/>
      <c r="M487" s="314"/>
      <c r="N487" s="315"/>
      <c r="O487" s="316"/>
      <c r="P487" s="315"/>
      <c r="Q487" s="316"/>
      <c r="R487" s="315"/>
      <c r="S487" s="316"/>
      <c r="T487" s="315">
        <v>1</v>
      </c>
      <c r="U487" s="316">
        <v>100</v>
      </c>
      <c r="V487" s="316"/>
      <c r="W487" s="316"/>
      <c r="X487" s="316"/>
      <c r="Y487" s="128"/>
      <c r="Z487" s="128"/>
      <c r="AA487" s="128"/>
      <c r="AB487" s="128"/>
      <c r="AC487" s="128"/>
      <c r="AD487" s="85"/>
    </row>
    <row r="488" spans="1:30" ht="20.100000000000001" customHeight="1">
      <c r="A488" s="85"/>
      <c r="B488" s="85"/>
      <c r="C488" s="128"/>
      <c r="D488" s="85" t="s">
        <v>1470</v>
      </c>
      <c r="E488" s="128"/>
      <c r="F488" s="356"/>
      <c r="G488" s="314"/>
      <c r="H488" s="356"/>
      <c r="I488" s="314"/>
      <c r="J488" s="356"/>
      <c r="K488" s="314"/>
      <c r="L488" s="356"/>
      <c r="M488" s="314"/>
      <c r="N488" s="315"/>
      <c r="O488" s="316"/>
      <c r="P488" s="315"/>
      <c r="Q488" s="316"/>
      <c r="R488" s="315">
        <v>1</v>
      </c>
      <c r="S488" s="316">
        <v>100</v>
      </c>
      <c r="T488" s="315"/>
      <c r="U488" s="316"/>
      <c r="V488" s="316"/>
      <c r="W488" s="316"/>
      <c r="X488" s="316"/>
      <c r="Y488" s="128"/>
      <c r="Z488" s="128"/>
      <c r="AA488" s="128"/>
      <c r="AB488" s="128"/>
      <c r="AC488" s="128"/>
      <c r="AD488" s="85"/>
    </row>
    <row r="489" spans="1:30" ht="20.100000000000001" customHeight="1">
      <c r="A489" s="85"/>
      <c r="B489" s="85"/>
      <c r="C489" s="128"/>
      <c r="D489" s="85" t="s">
        <v>1885</v>
      </c>
      <c r="E489" s="128"/>
      <c r="F489" s="356"/>
      <c r="G489" s="314"/>
      <c r="H489" s="356"/>
      <c r="I489" s="314"/>
      <c r="J489" s="356"/>
      <c r="K489" s="314"/>
      <c r="L489" s="356"/>
      <c r="M489" s="314"/>
      <c r="N489" s="315"/>
      <c r="O489" s="316"/>
      <c r="P489" s="315"/>
      <c r="Q489" s="316"/>
      <c r="R489" s="315"/>
      <c r="S489" s="316"/>
      <c r="T489" s="315"/>
      <c r="U489" s="316"/>
      <c r="V489" s="316"/>
      <c r="W489" s="316"/>
      <c r="X489" s="316"/>
      <c r="Y489" s="128"/>
      <c r="Z489" s="128"/>
      <c r="AA489" s="128"/>
      <c r="AB489" s="128"/>
      <c r="AC489" s="128"/>
      <c r="AD489" s="85"/>
    </row>
    <row r="490" spans="1:30" ht="20.100000000000001" customHeight="1">
      <c r="A490" s="85"/>
      <c r="B490" s="85"/>
      <c r="C490" s="128"/>
      <c r="D490" s="162" t="s">
        <v>8191</v>
      </c>
      <c r="E490" s="128"/>
      <c r="F490" s="356"/>
      <c r="G490" s="314"/>
      <c r="H490" s="356"/>
      <c r="I490" s="314"/>
      <c r="J490" s="356"/>
      <c r="K490" s="314"/>
      <c r="L490" s="356"/>
      <c r="M490" s="314"/>
      <c r="N490" s="315"/>
      <c r="O490" s="316"/>
      <c r="P490" s="315"/>
      <c r="Q490" s="316"/>
      <c r="R490" s="315"/>
      <c r="S490" s="316"/>
      <c r="T490" s="315"/>
      <c r="U490" s="316"/>
      <c r="V490" s="316"/>
      <c r="W490" s="316"/>
      <c r="X490" s="316"/>
      <c r="Y490" s="128"/>
      <c r="Z490" s="128"/>
      <c r="AA490" s="128"/>
      <c r="AB490" s="128"/>
      <c r="AC490" s="128"/>
      <c r="AD490" s="85"/>
    </row>
    <row r="491" spans="1:30" ht="20.100000000000001" customHeight="1">
      <c r="A491" s="85"/>
      <c r="B491" s="85"/>
      <c r="C491" s="128"/>
      <c r="D491" s="162" t="s">
        <v>8192</v>
      </c>
      <c r="E491" s="128"/>
      <c r="F491" s="356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316"/>
      <c r="W491" s="316"/>
      <c r="X491" s="316"/>
      <c r="Y491" s="128"/>
      <c r="Z491" s="128"/>
      <c r="AA491" s="128"/>
      <c r="AB491" s="128"/>
      <c r="AC491" s="128"/>
      <c r="AD491" s="85"/>
    </row>
    <row r="492" spans="1:30" ht="20.100000000000001" customHeight="1">
      <c r="A492" s="476" t="s">
        <v>4436</v>
      </c>
      <c r="B492" s="476" t="s">
        <v>679</v>
      </c>
      <c r="C492" s="473" t="s">
        <v>4579</v>
      </c>
      <c r="D492" s="476" t="s">
        <v>1467</v>
      </c>
      <c r="E492" s="485" t="s">
        <v>8190</v>
      </c>
      <c r="F492" s="443"/>
      <c r="G492" s="444"/>
      <c r="H492" s="443"/>
      <c r="I492" s="444"/>
      <c r="J492" s="443"/>
      <c r="K492" s="444"/>
      <c r="L492" s="443"/>
      <c r="M492" s="444"/>
      <c r="N492" s="471"/>
      <c r="O492" s="465"/>
      <c r="P492" s="471"/>
      <c r="Q492" s="465"/>
      <c r="R492" s="471"/>
      <c r="S492" s="465"/>
      <c r="T492" s="471"/>
      <c r="U492" s="465"/>
      <c r="V492" s="473" t="s">
        <v>8161</v>
      </c>
      <c r="W492" s="473" t="s">
        <v>8161</v>
      </c>
      <c r="X492" s="473" t="s">
        <v>8161</v>
      </c>
      <c r="Y492" s="473" t="s">
        <v>8161</v>
      </c>
      <c r="Z492" s="473" t="s">
        <v>8161</v>
      </c>
      <c r="AA492" s="473" t="s">
        <v>8161</v>
      </c>
      <c r="AB492" s="473" t="s">
        <v>8161</v>
      </c>
      <c r="AC492" s="473" t="s">
        <v>8161</v>
      </c>
      <c r="AD492" s="476"/>
    </row>
    <row r="493" spans="1:30" ht="20.100000000000001" customHeight="1">
      <c r="A493" s="85"/>
      <c r="B493" s="85"/>
      <c r="C493" s="128"/>
      <c r="D493" s="85" t="s">
        <v>1468</v>
      </c>
      <c r="E493" s="128"/>
      <c r="F493" s="356"/>
      <c r="G493" s="314"/>
      <c r="H493" s="356"/>
      <c r="I493" s="314"/>
      <c r="J493" s="356"/>
      <c r="K493" s="314"/>
      <c r="L493" s="356"/>
      <c r="M493" s="314"/>
      <c r="N493" s="315"/>
      <c r="O493" s="316"/>
      <c r="P493" s="315"/>
      <c r="Q493" s="316"/>
      <c r="R493" s="315"/>
      <c r="S493" s="316"/>
      <c r="T493" s="315"/>
      <c r="U493" s="316"/>
      <c r="V493" s="316"/>
      <c r="W493" s="316"/>
      <c r="X493" s="316"/>
      <c r="Y493" s="128"/>
      <c r="Z493" s="128"/>
      <c r="AA493" s="128"/>
      <c r="AB493" s="128"/>
      <c r="AC493" s="128"/>
      <c r="AD493" s="85"/>
    </row>
    <row r="494" spans="1:30" ht="20.100000000000001" customHeight="1">
      <c r="A494" s="85"/>
      <c r="B494" s="85"/>
      <c r="C494" s="128"/>
      <c r="D494" s="85" t="s">
        <v>1688</v>
      </c>
      <c r="E494" s="128"/>
      <c r="F494" s="356"/>
      <c r="G494" s="314"/>
      <c r="H494" s="356"/>
      <c r="I494" s="314"/>
      <c r="J494" s="356"/>
      <c r="K494" s="314"/>
      <c r="L494" s="356"/>
      <c r="M494" s="314"/>
      <c r="N494" s="315"/>
      <c r="O494" s="316"/>
      <c r="P494" s="315"/>
      <c r="Q494" s="316"/>
      <c r="R494" s="315"/>
      <c r="S494" s="316"/>
      <c r="T494" s="315"/>
      <c r="U494" s="316"/>
      <c r="V494" s="316"/>
      <c r="W494" s="316"/>
      <c r="X494" s="316"/>
      <c r="Y494" s="128"/>
      <c r="Z494" s="128"/>
      <c r="AA494" s="128"/>
      <c r="AB494" s="128"/>
      <c r="AC494" s="128"/>
      <c r="AD494" s="85"/>
    </row>
    <row r="495" spans="1:30" ht="20.100000000000001" customHeight="1">
      <c r="A495" s="85"/>
      <c r="B495" s="85"/>
      <c r="C495" s="128"/>
      <c r="D495" s="85" t="s">
        <v>1470</v>
      </c>
      <c r="E495" s="128"/>
      <c r="F495" s="356"/>
      <c r="G495" s="314"/>
      <c r="H495" s="356"/>
      <c r="I495" s="314"/>
      <c r="J495" s="356"/>
      <c r="K495" s="314"/>
      <c r="L495" s="356"/>
      <c r="M495" s="314"/>
      <c r="N495" s="315"/>
      <c r="O495" s="316"/>
      <c r="P495" s="315"/>
      <c r="Q495" s="316"/>
      <c r="R495" s="315"/>
      <c r="S495" s="316"/>
      <c r="T495" s="315"/>
      <c r="U495" s="316"/>
      <c r="V495" s="316"/>
      <c r="W495" s="316"/>
      <c r="X495" s="316"/>
      <c r="Y495" s="128"/>
      <c r="Z495" s="128"/>
      <c r="AA495" s="128"/>
      <c r="AB495" s="128"/>
      <c r="AC495" s="128"/>
      <c r="AD495" s="85"/>
    </row>
    <row r="496" spans="1:30" ht="20.100000000000001" customHeight="1">
      <c r="A496" s="85"/>
      <c r="B496" s="85"/>
      <c r="C496" s="128"/>
      <c r="D496" s="85" t="s">
        <v>1885</v>
      </c>
      <c r="E496" s="128"/>
      <c r="F496" s="356"/>
      <c r="G496" s="314"/>
      <c r="H496" s="356"/>
      <c r="I496" s="314"/>
      <c r="J496" s="356"/>
      <c r="K496" s="314"/>
      <c r="L496" s="356"/>
      <c r="M496" s="314"/>
      <c r="N496" s="315"/>
      <c r="O496" s="316"/>
      <c r="P496" s="315"/>
      <c r="Q496" s="316"/>
      <c r="R496" s="315"/>
      <c r="S496" s="316"/>
      <c r="T496" s="315"/>
      <c r="U496" s="316"/>
      <c r="V496" s="316"/>
      <c r="W496" s="316"/>
      <c r="X496" s="316"/>
      <c r="Y496" s="128"/>
      <c r="Z496" s="128"/>
      <c r="AA496" s="128"/>
      <c r="AB496" s="128"/>
      <c r="AC496" s="128"/>
      <c r="AD496" s="85"/>
    </row>
    <row r="497" spans="1:30" ht="20.100000000000001" customHeight="1">
      <c r="A497" s="85"/>
      <c r="B497" s="85"/>
      <c r="C497" s="128"/>
      <c r="D497" s="162" t="s">
        <v>8191</v>
      </c>
      <c r="E497" s="128"/>
      <c r="F497" s="356"/>
      <c r="G497" s="314"/>
      <c r="H497" s="356"/>
      <c r="I497" s="314"/>
      <c r="J497" s="356"/>
      <c r="K497" s="314"/>
      <c r="L497" s="356"/>
      <c r="M497" s="314"/>
      <c r="N497" s="315"/>
      <c r="O497" s="316"/>
      <c r="P497" s="315"/>
      <c r="Q497" s="316"/>
      <c r="R497" s="315"/>
      <c r="S497" s="316"/>
      <c r="T497" s="315"/>
      <c r="U497" s="316"/>
      <c r="V497" s="316"/>
      <c r="W497" s="316"/>
      <c r="X497" s="316"/>
      <c r="Y497" s="128"/>
      <c r="Z497" s="128"/>
      <c r="AA497" s="128"/>
      <c r="AB497" s="128"/>
      <c r="AC497" s="128"/>
      <c r="AD497" s="85"/>
    </row>
    <row r="498" spans="1:30" ht="20.100000000000001" customHeight="1">
      <c r="A498" s="85"/>
      <c r="B498" s="85"/>
      <c r="C498" s="128"/>
      <c r="D498" s="162" t="s">
        <v>8192</v>
      </c>
      <c r="E498" s="128"/>
      <c r="F498" s="356"/>
      <c r="G498" s="314"/>
      <c r="H498" s="356"/>
      <c r="I498" s="314"/>
      <c r="J498" s="356"/>
      <c r="K498" s="314"/>
      <c r="L498" s="356"/>
      <c r="M498" s="314"/>
      <c r="N498" s="315"/>
      <c r="O498" s="316"/>
      <c r="P498" s="315"/>
      <c r="Q498" s="316"/>
      <c r="R498" s="315"/>
      <c r="S498" s="316"/>
      <c r="T498" s="315"/>
      <c r="U498" s="316"/>
      <c r="V498" s="316"/>
      <c r="W498" s="316"/>
      <c r="X498" s="316"/>
      <c r="Y498" s="128"/>
      <c r="Z498" s="128"/>
      <c r="AA498" s="128"/>
      <c r="AB498" s="128"/>
      <c r="AC498" s="128"/>
      <c r="AD498" s="85"/>
    </row>
    <row r="499" spans="1:30" ht="20.100000000000001" customHeight="1">
      <c r="A499" s="476" t="s">
        <v>4437</v>
      </c>
      <c r="B499" s="476" t="s">
        <v>680</v>
      </c>
      <c r="C499" s="473" t="s">
        <v>4579</v>
      </c>
      <c r="D499" s="476" t="s">
        <v>1467</v>
      </c>
      <c r="E499" s="485" t="s">
        <v>8190</v>
      </c>
      <c r="F499" s="443"/>
      <c r="G499" s="444"/>
      <c r="H499" s="443"/>
      <c r="I499" s="444"/>
      <c r="J499" s="443"/>
      <c r="K499" s="444"/>
      <c r="L499" s="443"/>
      <c r="M499" s="444"/>
      <c r="N499" s="471"/>
      <c r="O499" s="465"/>
      <c r="P499" s="471"/>
      <c r="Q499" s="465"/>
      <c r="R499" s="471"/>
      <c r="S499" s="465"/>
      <c r="T499" s="471"/>
      <c r="U499" s="465"/>
      <c r="V499" s="473" t="s">
        <v>8161</v>
      </c>
      <c r="W499" s="473" t="s">
        <v>8161</v>
      </c>
      <c r="X499" s="473" t="s">
        <v>8161</v>
      </c>
      <c r="Y499" s="473" t="s">
        <v>8161</v>
      </c>
      <c r="Z499" s="473" t="s">
        <v>8161</v>
      </c>
      <c r="AA499" s="473" t="s">
        <v>8161</v>
      </c>
      <c r="AB499" s="473" t="s">
        <v>8161</v>
      </c>
      <c r="AC499" s="473" t="s">
        <v>8161</v>
      </c>
      <c r="AD499" s="476"/>
    </row>
    <row r="500" spans="1:30" ht="20.100000000000001" customHeight="1">
      <c r="A500" s="85"/>
      <c r="B500" s="85"/>
      <c r="C500" s="128"/>
      <c r="D500" s="85" t="s">
        <v>1468</v>
      </c>
      <c r="E500" s="128"/>
      <c r="F500" s="356"/>
      <c r="G500" s="314"/>
      <c r="H500" s="356"/>
      <c r="I500" s="314"/>
      <c r="J500" s="356"/>
      <c r="K500" s="314"/>
      <c r="L500" s="356"/>
      <c r="M500" s="314"/>
      <c r="N500" s="315"/>
      <c r="O500" s="316"/>
      <c r="P500" s="315"/>
      <c r="Q500" s="316"/>
      <c r="R500" s="315"/>
      <c r="S500" s="316"/>
      <c r="T500" s="315"/>
      <c r="U500" s="316"/>
      <c r="V500" s="316"/>
      <c r="W500" s="316"/>
      <c r="X500" s="316"/>
      <c r="Y500" s="128"/>
      <c r="Z500" s="128"/>
      <c r="AA500" s="128"/>
      <c r="AB500" s="128"/>
      <c r="AC500" s="128"/>
      <c r="AD500" s="85"/>
    </row>
    <row r="501" spans="1:30" ht="20.100000000000001" customHeight="1">
      <c r="A501" s="85"/>
      <c r="B501" s="85"/>
      <c r="C501" s="128"/>
      <c r="D501" s="85" t="s">
        <v>1688</v>
      </c>
      <c r="E501" s="128"/>
      <c r="F501" s="356"/>
      <c r="G501" s="314"/>
      <c r="H501" s="356"/>
      <c r="I501" s="314"/>
      <c r="J501" s="356"/>
      <c r="K501" s="314"/>
      <c r="L501" s="356"/>
      <c r="M501" s="314"/>
      <c r="N501" s="315"/>
      <c r="O501" s="316"/>
      <c r="P501" s="315"/>
      <c r="Q501" s="316"/>
      <c r="R501" s="315"/>
      <c r="S501" s="316"/>
      <c r="T501" s="315"/>
      <c r="U501" s="316"/>
      <c r="V501" s="316"/>
      <c r="W501" s="316"/>
      <c r="X501" s="316"/>
      <c r="Y501" s="128"/>
      <c r="Z501" s="128"/>
      <c r="AA501" s="128"/>
      <c r="AB501" s="128"/>
      <c r="AC501" s="128"/>
      <c r="AD501" s="85"/>
    </row>
    <row r="502" spans="1:30" ht="20.100000000000001" customHeight="1">
      <c r="A502" s="85"/>
      <c r="B502" s="85"/>
      <c r="C502" s="128"/>
      <c r="D502" s="85" t="s">
        <v>1470</v>
      </c>
      <c r="E502" s="128"/>
      <c r="F502" s="356"/>
      <c r="G502" s="314"/>
      <c r="H502" s="356"/>
      <c r="I502" s="314"/>
      <c r="J502" s="356"/>
      <c r="K502" s="314"/>
      <c r="L502" s="356"/>
      <c r="M502" s="314"/>
      <c r="N502" s="315"/>
      <c r="O502" s="316"/>
      <c r="P502" s="315"/>
      <c r="Q502" s="316"/>
      <c r="R502" s="315"/>
      <c r="S502" s="316"/>
      <c r="T502" s="315"/>
      <c r="U502" s="316"/>
      <c r="V502" s="316"/>
      <c r="W502" s="316"/>
      <c r="X502" s="316"/>
      <c r="Y502" s="128"/>
      <c r="Z502" s="128"/>
      <c r="AA502" s="128"/>
      <c r="AB502" s="128"/>
      <c r="AC502" s="128"/>
      <c r="AD502" s="85"/>
    </row>
    <row r="503" spans="1:30" ht="20.100000000000001" customHeight="1">
      <c r="A503" s="85"/>
      <c r="B503" s="85"/>
      <c r="C503" s="128"/>
      <c r="D503" s="85" t="s">
        <v>1885</v>
      </c>
      <c r="E503" s="128"/>
      <c r="F503" s="356"/>
      <c r="G503" s="314"/>
      <c r="H503" s="356"/>
      <c r="I503" s="314"/>
      <c r="J503" s="356"/>
      <c r="K503" s="314"/>
      <c r="L503" s="356"/>
      <c r="M503" s="314"/>
      <c r="N503" s="315"/>
      <c r="O503" s="316"/>
      <c r="P503" s="315"/>
      <c r="Q503" s="316"/>
      <c r="R503" s="315"/>
      <c r="S503" s="316"/>
      <c r="T503" s="315"/>
      <c r="U503" s="316"/>
      <c r="V503" s="316"/>
      <c r="W503" s="316"/>
      <c r="X503" s="316"/>
      <c r="Y503" s="128"/>
      <c r="Z503" s="128"/>
      <c r="AA503" s="128"/>
      <c r="AB503" s="128"/>
      <c r="AC503" s="128"/>
      <c r="AD503" s="85"/>
    </row>
    <row r="504" spans="1:30" ht="20.100000000000001" customHeight="1">
      <c r="A504" s="85"/>
      <c r="B504" s="85"/>
      <c r="C504" s="128"/>
      <c r="D504" s="162" t="s">
        <v>8191</v>
      </c>
      <c r="E504" s="128"/>
      <c r="F504" s="356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/>
      <c r="U504" s="316"/>
      <c r="V504" s="316"/>
      <c r="W504" s="316"/>
      <c r="X504" s="316"/>
      <c r="Y504" s="128"/>
      <c r="Z504" s="128"/>
      <c r="AA504" s="128"/>
      <c r="AB504" s="128"/>
      <c r="AC504" s="128"/>
      <c r="AD504" s="85"/>
    </row>
    <row r="505" spans="1:30" ht="20.100000000000001" customHeight="1">
      <c r="A505" s="85"/>
      <c r="B505" s="85"/>
      <c r="C505" s="128"/>
      <c r="D505" s="162" t="s">
        <v>8192</v>
      </c>
      <c r="E505" s="128"/>
      <c r="F505" s="356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316"/>
      <c r="W505" s="316"/>
      <c r="X505" s="316"/>
      <c r="Y505" s="128"/>
      <c r="Z505" s="128"/>
      <c r="AA505" s="128"/>
      <c r="AB505" s="128"/>
      <c r="AC505" s="128"/>
      <c r="AD505" s="85"/>
    </row>
    <row r="506" spans="1:30" ht="20.100000000000001" customHeight="1">
      <c r="A506" s="476" t="s">
        <v>4438</v>
      </c>
      <c r="B506" s="476" t="s">
        <v>681</v>
      </c>
      <c r="C506" s="473" t="s">
        <v>4579</v>
      </c>
      <c r="D506" s="476" t="s">
        <v>1467</v>
      </c>
      <c r="E506" s="485" t="s">
        <v>8190</v>
      </c>
      <c r="F506" s="443"/>
      <c r="G506" s="444"/>
      <c r="H506" s="443"/>
      <c r="I506" s="444"/>
      <c r="J506" s="443"/>
      <c r="K506" s="444"/>
      <c r="L506" s="443"/>
      <c r="M506" s="444"/>
      <c r="N506" s="471"/>
      <c r="O506" s="465"/>
      <c r="P506" s="471"/>
      <c r="Q506" s="465"/>
      <c r="R506" s="471"/>
      <c r="S506" s="465"/>
      <c r="T506" s="471"/>
      <c r="U506" s="465"/>
      <c r="V506" s="473" t="s">
        <v>8161</v>
      </c>
      <c r="W506" s="473" t="s">
        <v>8161</v>
      </c>
      <c r="X506" s="473" t="s">
        <v>8161</v>
      </c>
      <c r="Y506" s="473" t="s">
        <v>8161</v>
      </c>
      <c r="Z506" s="473" t="s">
        <v>8161</v>
      </c>
      <c r="AA506" s="473" t="s">
        <v>8161</v>
      </c>
      <c r="AB506" s="473" t="s">
        <v>8161</v>
      </c>
      <c r="AC506" s="473" t="s">
        <v>8161</v>
      </c>
      <c r="AD506" s="476"/>
    </row>
    <row r="507" spans="1:30" ht="20.100000000000001" customHeight="1">
      <c r="A507" s="85"/>
      <c r="B507" s="85"/>
      <c r="C507" s="128"/>
      <c r="D507" s="85" t="s">
        <v>1468</v>
      </c>
      <c r="E507" s="128"/>
      <c r="F507" s="356"/>
      <c r="G507" s="314"/>
      <c r="H507" s="356"/>
      <c r="I507" s="314"/>
      <c r="J507" s="356"/>
      <c r="K507" s="314"/>
      <c r="L507" s="356"/>
      <c r="M507" s="314"/>
      <c r="N507" s="315"/>
      <c r="O507" s="316"/>
      <c r="P507" s="315"/>
      <c r="Q507" s="316"/>
      <c r="R507" s="315"/>
      <c r="S507" s="316"/>
      <c r="T507" s="315"/>
      <c r="U507" s="316"/>
      <c r="V507" s="316"/>
      <c r="W507" s="316"/>
      <c r="X507" s="316"/>
      <c r="Y507" s="128"/>
      <c r="Z507" s="128"/>
      <c r="AA507" s="128"/>
      <c r="AB507" s="128"/>
      <c r="AC507" s="128"/>
      <c r="AD507" s="85"/>
    </row>
    <row r="508" spans="1:30" ht="20.100000000000001" customHeight="1">
      <c r="A508" s="85"/>
      <c r="B508" s="85"/>
      <c r="C508" s="128"/>
      <c r="D508" s="85" t="s">
        <v>1688</v>
      </c>
      <c r="E508" s="128"/>
      <c r="F508" s="356"/>
      <c r="G508" s="314"/>
      <c r="H508" s="356"/>
      <c r="I508" s="314"/>
      <c r="J508" s="356"/>
      <c r="K508" s="314"/>
      <c r="L508" s="356"/>
      <c r="M508" s="314"/>
      <c r="N508" s="315"/>
      <c r="O508" s="316"/>
      <c r="P508" s="315"/>
      <c r="Q508" s="316"/>
      <c r="R508" s="315"/>
      <c r="S508" s="316"/>
      <c r="T508" s="315"/>
      <c r="U508" s="316"/>
      <c r="V508" s="316"/>
      <c r="W508" s="316"/>
      <c r="X508" s="316"/>
      <c r="Y508" s="128"/>
      <c r="Z508" s="128"/>
      <c r="AA508" s="128"/>
      <c r="AB508" s="128"/>
      <c r="AC508" s="128"/>
      <c r="AD508" s="85"/>
    </row>
    <row r="509" spans="1:30" ht="20.100000000000001" customHeight="1">
      <c r="A509" s="85"/>
      <c r="B509" s="85"/>
      <c r="C509" s="128"/>
      <c r="D509" s="85" t="s">
        <v>1470</v>
      </c>
      <c r="E509" s="128"/>
      <c r="F509" s="356"/>
      <c r="G509" s="314"/>
      <c r="H509" s="356"/>
      <c r="I509" s="314"/>
      <c r="J509" s="356"/>
      <c r="K509" s="314"/>
      <c r="L509" s="356"/>
      <c r="M509" s="314"/>
      <c r="N509" s="315"/>
      <c r="O509" s="316"/>
      <c r="P509" s="315"/>
      <c r="Q509" s="316"/>
      <c r="R509" s="315"/>
      <c r="S509" s="316"/>
      <c r="T509" s="315"/>
      <c r="U509" s="316"/>
      <c r="V509" s="316"/>
      <c r="W509" s="316"/>
      <c r="X509" s="316"/>
      <c r="Y509" s="128"/>
      <c r="Z509" s="128"/>
      <c r="AA509" s="128"/>
      <c r="AB509" s="128"/>
      <c r="AC509" s="128"/>
      <c r="AD509" s="85"/>
    </row>
    <row r="510" spans="1:30" ht="20.100000000000001" customHeight="1">
      <c r="A510" s="85"/>
      <c r="B510" s="85"/>
      <c r="C510" s="128"/>
      <c r="D510" s="85" t="s">
        <v>1885</v>
      </c>
      <c r="E510" s="128"/>
      <c r="F510" s="356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/>
      <c r="Q510" s="316"/>
      <c r="R510" s="315"/>
      <c r="S510" s="316"/>
      <c r="T510" s="315"/>
      <c r="U510" s="316"/>
      <c r="V510" s="316"/>
      <c r="W510" s="316"/>
      <c r="X510" s="316"/>
      <c r="Y510" s="128"/>
      <c r="Z510" s="128"/>
      <c r="AA510" s="128"/>
      <c r="AB510" s="128"/>
      <c r="AC510" s="128"/>
      <c r="AD510" s="85"/>
    </row>
    <row r="511" spans="1:30" ht="20.100000000000001" customHeight="1">
      <c r="A511" s="85"/>
      <c r="B511" s="85"/>
      <c r="C511" s="128"/>
      <c r="D511" s="162" t="s">
        <v>8191</v>
      </c>
      <c r="E511" s="128"/>
      <c r="F511" s="356"/>
      <c r="G511" s="314"/>
      <c r="H511" s="356"/>
      <c r="I511" s="314"/>
      <c r="J511" s="356"/>
      <c r="K511" s="314"/>
      <c r="L511" s="356"/>
      <c r="M511" s="314"/>
      <c r="N511" s="315"/>
      <c r="O511" s="316"/>
      <c r="P511" s="315"/>
      <c r="Q511" s="316"/>
      <c r="R511" s="315"/>
      <c r="S511" s="316"/>
      <c r="T511" s="315"/>
      <c r="U511" s="316"/>
      <c r="V511" s="316"/>
      <c r="W511" s="316"/>
      <c r="X511" s="316"/>
      <c r="Y511" s="128"/>
      <c r="Z511" s="128"/>
      <c r="AA511" s="128"/>
      <c r="AB511" s="128"/>
      <c r="AC511" s="128"/>
      <c r="AD511" s="85"/>
    </row>
    <row r="512" spans="1:30" ht="20.100000000000001" customHeight="1">
      <c r="A512" s="85"/>
      <c r="B512" s="85"/>
      <c r="C512" s="128"/>
      <c r="D512" s="162" t="s">
        <v>8192</v>
      </c>
      <c r="E512" s="128"/>
      <c r="F512" s="356"/>
      <c r="G512" s="314"/>
      <c r="H512" s="356"/>
      <c r="I512" s="314"/>
      <c r="J512" s="356"/>
      <c r="K512" s="314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316"/>
      <c r="W512" s="316"/>
      <c r="X512" s="316"/>
      <c r="Y512" s="128"/>
      <c r="Z512" s="128"/>
      <c r="AA512" s="128"/>
      <c r="AB512" s="128"/>
      <c r="AC512" s="128"/>
      <c r="AD512" s="85"/>
    </row>
    <row r="513" spans="1:30" ht="20.100000000000001" customHeight="1">
      <c r="A513" s="476" t="s">
        <v>4439</v>
      </c>
      <c r="B513" s="476" t="s">
        <v>682</v>
      </c>
      <c r="C513" s="473" t="s">
        <v>4580</v>
      </c>
      <c r="D513" s="476"/>
      <c r="E513" s="473"/>
      <c r="F513" s="443"/>
      <c r="G513" s="444"/>
      <c r="H513" s="443"/>
      <c r="I513" s="444"/>
      <c r="J513" s="443"/>
      <c r="K513" s="444"/>
      <c r="L513" s="443"/>
      <c r="M513" s="444"/>
      <c r="N513" s="471"/>
      <c r="O513" s="465"/>
      <c r="P513" s="471"/>
      <c r="Q513" s="465"/>
      <c r="R513" s="471">
        <v>1</v>
      </c>
      <c r="S513" s="465">
        <v>100</v>
      </c>
      <c r="T513" s="471">
        <v>1</v>
      </c>
      <c r="U513" s="465">
        <v>100</v>
      </c>
      <c r="V513" s="473" t="s">
        <v>8161</v>
      </c>
      <c r="W513" s="473" t="s">
        <v>8161</v>
      </c>
      <c r="X513" s="473" t="s">
        <v>8161</v>
      </c>
      <c r="Y513" s="473" t="s">
        <v>8161</v>
      </c>
      <c r="Z513" s="473" t="s">
        <v>8161</v>
      </c>
      <c r="AA513" s="473" t="s">
        <v>8161</v>
      </c>
      <c r="AB513" s="473" t="s">
        <v>8161</v>
      </c>
      <c r="AC513" s="473" t="s">
        <v>8161</v>
      </c>
      <c r="AD513" s="476"/>
    </row>
    <row r="514" spans="1:30" ht="20.100000000000001" customHeight="1">
      <c r="A514" s="476" t="s">
        <v>4440</v>
      </c>
      <c r="B514" s="476" t="s">
        <v>683</v>
      </c>
      <c r="C514" s="473" t="s">
        <v>64</v>
      </c>
      <c r="D514" s="476" t="s">
        <v>1853</v>
      </c>
      <c r="E514" s="485" t="s">
        <v>8190</v>
      </c>
      <c r="F514" s="443">
        <v>1</v>
      </c>
      <c r="G514" s="444">
        <v>16.666666666666668</v>
      </c>
      <c r="H514" s="443"/>
      <c r="I514" s="444"/>
      <c r="J514" s="443">
        <v>1</v>
      </c>
      <c r="K514" s="444">
        <v>7.6923076923076925</v>
      </c>
      <c r="L514" s="443"/>
      <c r="M514" s="444"/>
      <c r="N514" s="471">
        <v>2</v>
      </c>
      <c r="O514" s="465">
        <v>20</v>
      </c>
      <c r="P514" s="471">
        <v>5</v>
      </c>
      <c r="Q514" s="465">
        <v>71.428571428571431</v>
      </c>
      <c r="R514" s="471">
        <v>7</v>
      </c>
      <c r="S514" s="465">
        <v>26.923076923076923</v>
      </c>
      <c r="T514" s="471">
        <v>34</v>
      </c>
      <c r="U514" s="465">
        <v>25.185185185185187</v>
      </c>
      <c r="V514" s="473" t="s">
        <v>8161</v>
      </c>
      <c r="W514" s="473" t="s">
        <v>8161</v>
      </c>
      <c r="X514" s="473" t="s">
        <v>8161</v>
      </c>
      <c r="Y514" s="473" t="s">
        <v>8161</v>
      </c>
      <c r="Z514" s="473" t="s">
        <v>8161</v>
      </c>
      <c r="AA514" s="473" t="s">
        <v>8161</v>
      </c>
      <c r="AB514" s="473" t="s">
        <v>8161</v>
      </c>
      <c r="AC514" s="473" t="s">
        <v>8161</v>
      </c>
      <c r="AD514" s="476"/>
    </row>
    <row r="515" spans="1:30" ht="20.100000000000001" customHeight="1">
      <c r="A515" s="85"/>
      <c r="B515" s="85"/>
      <c r="C515" s="128"/>
      <c r="D515" s="85" t="s">
        <v>1854</v>
      </c>
      <c r="E515" s="209"/>
      <c r="F515" s="356">
        <v>5</v>
      </c>
      <c r="G515" s="314">
        <v>83.333333333333329</v>
      </c>
      <c r="H515" s="356">
        <v>9</v>
      </c>
      <c r="I515" s="314">
        <v>100</v>
      </c>
      <c r="J515" s="356">
        <v>12</v>
      </c>
      <c r="K515" s="314">
        <v>92.307692307692307</v>
      </c>
      <c r="L515" s="356">
        <v>13</v>
      </c>
      <c r="M515" s="314">
        <v>100</v>
      </c>
      <c r="N515" s="315">
        <v>8</v>
      </c>
      <c r="O515" s="316">
        <v>80</v>
      </c>
      <c r="P515" s="315">
        <v>2</v>
      </c>
      <c r="Q515" s="316">
        <v>28.571428571428573</v>
      </c>
      <c r="R515" s="315">
        <v>19</v>
      </c>
      <c r="S515" s="316">
        <v>73.07692307692308</v>
      </c>
      <c r="T515" s="315">
        <v>101</v>
      </c>
      <c r="U515" s="316">
        <v>74.81481481481481</v>
      </c>
      <c r="V515" s="316"/>
      <c r="W515" s="316"/>
      <c r="X515" s="316"/>
      <c r="Y515" s="128"/>
      <c r="Z515" s="128"/>
      <c r="AA515" s="128"/>
      <c r="AB515" s="128"/>
      <c r="AC515" s="128"/>
      <c r="AD515" s="85"/>
    </row>
    <row r="516" spans="1:30" ht="20.100000000000001" customHeight="1">
      <c r="A516" s="85"/>
      <c r="B516" s="85"/>
      <c r="C516" s="128"/>
      <c r="D516" s="162" t="s">
        <v>8191</v>
      </c>
      <c r="E516" s="209"/>
      <c r="F516" s="356"/>
      <c r="G516" s="314"/>
      <c r="H516" s="356"/>
      <c r="I516" s="314"/>
      <c r="J516" s="356"/>
      <c r="K516" s="314"/>
      <c r="L516" s="356"/>
      <c r="M516" s="314"/>
      <c r="N516" s="315"/>
      <c r="O516" s="316"/>
      <c r="P516" s="315"/>
      <c r="Q516" s="316"/>
      <c r="R516" s="315"/>
      <c r="S516" s="316"/>
      <c r="T516" s="315"/>
      <c r="U516" s="316"/>
      <c r="V516" s="316"/>
      <c r="W516" s="316"/>
      <c r="X516" s="316"/>
      <c r="Y516" s="128"/>
      <c r="Z516" s="128"/>
      <c r="AA516" s="128"/>
      <c r="AB516" s="128"/>
      <c r="AC516" s="128"/>
      <c r="AD516" s="85"/>
    </row>
    <row r="517" spans="1:30" ht="20.100000000000001" customHeight="1">
      <c r="A517" s="85"/>
      <c r="B517" s="85"/>
      <c r="C517" s="128"/>
      <c r="D517" s="162" t="s">
        <v>8192</v>
      </c>
      <c r="E517" s="128"/>
      <c r="F517" s="356"/>
      <c r="G517" s="314"/>
      <c r="H517" s="356"/>
      <c r="I517" s="314"/>
      <c r="J517" s="356"/>
      <c r="K517" s="314"/>
      <c r="L517" s="356"/>
      <c r="M517" s="314"/>
      <c r="N517" s="315"/>
      <c r="O517" s="316"/>
      <c r="P517" s="315"/>
      <c r="Q517" s="316"/>
      <c r="R517" s="315"/>
      <c r="S517" s="316"/>
      <c r="T517" s="315"/>
      <c r="U517" s="316"/>
      <c r="V517" s="316"/>
      <c r="W517" s="316"/>
      <c r="X517" s="316"/>
      <c r="Y517" s="128"/>
      <c r="Z517" s="128"/>
      <c r="AA517" s="128"/>
      <c r="AB517" s="128"/>
      <c r="AC517" s="128"/>
      <c r="AD517" s="85"/>
    </row>
    <row r="518" spans="1:30" ht="20.100000000000001" customHeight="1">
      <c r="A518" s="476" t="s">
        <v>4441</v>
      </c>
      <c r="B518" s="476" t="s">
        <v>684</v>
      </c>
      <c r="C518" s="473" t="s">
        <v>4581</v>
      </c>
      <c r="D518" s="476" t="s">
        <v>1471</v>
      </c>
      <c r="E518" s="473"/>
      <c r="F518" s="443">
        <v>1</v>
      </c>
      <c r="G518" s="444">
        <v>100</v>
      </c>
      <c r="H518" s="443"/>
      <c r="I518" s="444"/>
      <c r="J518" s="443"/>
      <c r="K518" s="444"/>
      <c r="L518" s="443"/>
      <c r="M518" s="444"/>
      <c r="N518" s="471">
        <v>1</v>
      </c>
      <c r="O518" s="465">
        <v>50</v>
      </c>
      <c r="P518" s="471"/>
      <c r="Q518" s="465"/>
      <c r="R518" s="471">
        <v>4</v>
      </c>
      <c r="S518" s="465">
        <v>57.142857142857146</v>
      </c>
      <c r="T518" s="471">
        <v>9</v>
      </c>
      <c r="U518" s="465">
        <v>26.470588235294116</v>
      </c>
      <c r="V518" s="473" t="s">
        <v>8161</v>
      </c>
      <c r="W518" s="473" t="s">
        <v>8161</v>
      </c>
      <c r="X518" s="473" t="s">
        <v>8161</v>
      </c>
      <c r="Y518" s="473" t="s">
        <v>8161</v>
      </c>
      <c r="Z518" s="473" t="s">
        <v>8161</v>
      </c>
      <c r="AA518" s="473" t="s">
        <v>8161</v>
      </c>
      <c r="AB518" s="473" t="s">
        <v>8161</v>
      </c>
      <c r="AC518" s="473" t="s">
        <v>8161</v>
      </c>
      <c r="AD518" s="476"/>
    </row>
    <row r="519" spans="1:30" ht="20.100000000000001" customHeight="1">
      <c r="A519" s="85"/>
      <c r="B519" s="85"/>
      <c r="C519" s="128"/>
      <c r="D519" s="85" t="s">
        <v>1472</v>
      </c>
      <c r="E519" s="128"/>
      <c r="F519" s="356"/>
      <c r="G519" s="314"/>
      <c r="H519" s="356"/>
      <c r="I519" s="314"/>
      <c r="J519" s="356">
        <v>1</v>
      </c>
      <c r="K519" s="314">
        <v>100</v>
      </c>
      <c r="L519" s="356"/>
      <c r="M519" s="314"/>
      <c r="N519" s="315">
        <v>1</v>
      </c>
      <c r="O519" s="316">
        <v>50</v>
      </c>
      <c r="P519" s="315">
        <v>5</v>
      </c>
      <c r="Q519" s="316">
        <v>100</v>
      </c>
      <c r="R519" s="315">
        <v>3</v>
      </c>
      <c r="S519" s="316">
        <v>42.857142857142854</v>
      </c>
      <c r="T519" s="315">
        <v>25</v>
      </c>
      <c r="U519" s="316">
        <v>73.529411764705884</v>
      </c>
      <c r="V519" s="316"/>
      <c r="W519" s="316"/>
      <c r="X519" s="316"/>
      <c r="Y519" s="128"/>
      <c r="Z519" s="128"/>
      <c r="AA519" s="128"/>
      <c r="AB519" s="128"/>
      <c r="AC519" s="128"/>
      <c r="AD519" s="85"/>
    </row>
    <row r="520" spans="1:30" ht="20.100000000000001" customHeight="1">
      <c r="A520" s="476" t="s">
        <v>4442</v>
      </c>
      <c r="B520" s="476" t="s">
        <v>685</v>
      </c>
      <c r="C520" s="473" t="s">
        <v>4581</v>
      </c>
      <c r="D520" s="476" t="s">
        <v>1853</v>
      </c>
      <c r="E520" s="473"/>
      <c r="F520" s="443">
        <v>1</v>
      </c>
      <c r="G520" s="444">
        <v>100</v>
      </c>
      <c r="H520" s="443"/>
      <c r="I520" s="444"/>
      <c r="J520" s="443"/>
      <c r="K520" s="444"/>
      <c r="L520" s="443"/>
      <c r="M520" s="444"/>
      <c r="N520" s="471">
        <v>1</v>
      </c>
      <c r="O520" s="465">
        <v>50</v>
      </c>
      <c r="P520" s="471"/>
      <c r="Q520" s="465"/>
      <c r="R520" s="471">
        <v>3</v>
      </c>
      <c r="S520" s="465">
        <v>42.857142857142854</v>
      </c>
      <c r="T520" s="471">
        <v>5</v>
      </c>
      <c r="U520" s="465">
        <v>14.705882352941176</v>
      </c>
      <c r="V520" s="473" t="s">
        <v>8161</v>
      </c>
      <c r="W520" s="473" t="s">
        <v>8161</v>
      </c>
      <c r="X520" s="473" t="s">
        <v>8161</v>
      </c>
      <c r="Y520" s="473" t="s">
        <v>8161</v>
      </c>
      <c r="Z520" s="473" t="s">
        <v>8161</v>
      </c>
      <c r="AA520" s="473" t="s">
        <v>8161</v>
      </c>
      <c r="AB520" s="473" t="s">
        <v>8161</v>
      </c>
      <c r="AC520" s="473" t="s">
        <v>8161</v>
      </c>
      <c r="AD520" s="476"/>
    </row>
    <row r="521" spans="1:30" ht="20.100000000000001" customHeight="1">
      <c r="A521" s="85"/>
      <c r="B521" s="85"/>
      <c r="C521" s="128"/>
      <c r="D521" s="85" t="s">
        <v>1854</v>
      </c>
      <c r="E521" s="128"/>
      <c r="F521" s="356"/>
      <c r="G521" s="314"/>
      <c r="H521" s="356"/>
      <c r="I521" s="314"/>
      <c r="J521" s="356">
        <v>1</v>
      </c>
      <c r="K521" s="314">
        <v>100</v>
      </c>
      <c r="L521" s="356"/>
      <c r="M521" s="314"/>
      <c r="N521" s="315">
        <v>1</v>
      </c>
      <c r="O521" s="316">
        <v>50</v>
      </c>
      <c r="P521" s="315">
        <v>5</v>
      </c>
      <c r="Q521" s="316">
        <v>100</v>
      </c>
      <c r="R521" s="315">
        <v>4</v>
      </c>
      <c r="S521" s="316">
        <v>57.142857142857146</v>
      </c>
      <c r="T521" s="315">
        <v>29</v>
      </c>
      <c r="U521" s="316">
        <v>85.294117647058826</v>
      </c>
      <c r="V521" s="316"/>
      <c r="W521" s="316"/>
      <c r="X521" s="316"/>
      <c r="Y521" s="128"/>
      <c r="Z521" s="128"/>
      <c r="AA521" s="128"/>
      <c r="AB521" s="128"/>
      <c r="AC521" s="128"/>
      <c r="AD521" s="85"/>
    </row>
    <row r="522" spans="1:30" ht="20.100000000000001" customHeight="1">
      <c r="A522" s="476" t="s">
        <v>4443</v>
      </c>
      <c r="B522" s="476" t="s">
        <v>686</v>
      </c>
      <c r="C522" s="473" t="s">
        <v>4582</v>
      </c>
      <c r="D522" s="476" t="s">
        <v>1689</v>
      </c>
      <c r="E522" s="485" t="s">
        <v>8190</v>
      </c>
      <c r="F522" s="443">
        <v>1</v>
      </c>
      <c r="G522" s="444">
        <v>100</v>
      </c>
      <c r="H522" s="443"/>
      <c r="I522" s="444"/>
      <c r="J522" s="443"/>
      <c r="K522" s="444"/>
      <c r="L522" s="443"/>
      <c r="M522" s="444"/>
      <c r="N522" s="471"/>
      <c r="O522" s="465"/>
      <c r="P522" s="471"/>
      <c r="Q522" s="465"/>
      <c r="R522" s="471"/>
      <c r="S522" s="465"/>
      <c r="T522" s="471"/>
      <c r="U522" s="465"/>
      <c r="V522" s="473" t="s">
        <v>8161</v>
      </c>
      <c r="W522" s="473" t="s">
        <v>8161</v>
      </c>
      <c r="X522" s="473" t="s">
        <v>8161</v>
      </c>
      <c r="Y522" s="473" t="s">
        <v>8161</v>
      </c>
      <c r="Z522" s="473" t="s">
        <v>8161</v>
      </c>
      <c r="AA522" s="473" t="s">
        <v>8161</v>
      </c>
      <c r="AB522" s="473" t="s">
        <v>8161</v>
      </c>
      <c r="AC522" s="473" t="s">
        <v>8161</v>
      </c>
      <c r="AD522" s="476"/>
    </row>
    <row r="523" spans="1:30" ht="20.100000000000001" customHeight="1">
      <c r="A523" s="85"/>
      <c r="B523" s="85"/>
      <c r="C523" s="128"/>
      <c r="D523" s="85" t="s">
        <v>1474</v>
      </c>
      <c r="E523" s="128"/>
      <c r="F523" s="356"/>
      <c r="G523" s="314"/>
      <c r="H523" s="356"/>
      <c r="I523" s="314"/>
      <c r="J523" s="356"/>
      <c r="K523" s="314"/>
      <c r="L523" s="356"/>
      <c r="M523" s="314"/>
      <c r="N523" s="315"/>
      <c r="O523" s="316"/>
      <c r="P523" s="315"/>
      <c r="Q523" s="316"/>
      <c r="R523" s="315"/>
      <c r="S523" s="316"/>
      <c r="T523" s="315"/>
      <c r="U523" s="316"/>
      <c r="V523" s="316"/>
      <c r="W523" s="316"/>
      <c r="X523" s="316"/>
      <c r="Y523" s="128"/>
      <c r="Z523" s="128"/>
      <c r="AA523" s="128"/>
      <c r="AB523" s="128"/>
      <c r="AC523" s="128"/>
      <c r="AD523" s="85"/>
    </row>
    <row r="524" spans="1:30" ht="20.100000000000001" customHeight="1">
      <c r="A524" s="85"/>
      <c r="B524" s="85"/>
      <c r="C524" s="128"/>
      <c r="D524" s="85" t="s">
        <v>1475</v>
      </c>
      <c r="E524" s="128"/>
      <c r="F524" s="356"/>
      <c r="G524" s="314"/>
      <c r="H524" s="356"/>
      <c r="I524" s="314"/>
      <c r="J524" s="356"/>
      <c r="K524" s="314"/>
      <c r="L524" s="356"/>
      <c r="M524" s="314"/>
      <c r="N524" s="315"/>
      <c r="O524" s="316"/>
      <c r="P524" s="315"/>
      <c r="Q524" s="316"/>
      <c r="R524" s="315"/>
      <c r="S524" s="316"/>
      <c r="T524" s="315"/>
      <c r="U524" s="316"/>
      <c r="V524" s="316"/>
      <c r="W524" s="316"/>
      <c r="X524" s="316"/>
      <c r="Y524" s="128"/>
      <c r="Z524" s="128"/>
      <c r="AA524" s="128"/>
      <c r="AB524" s="128"/>
      <c r="AC524" s="128"/>
      <c r="AD524" s="85"/>
    </row>
    <row r="525" spans="1:30" ht="20.100000000000001" customHeight="1">
      <c r="A525" s="85"/>
      <c r="B525" s="85"/>
      <c r="C525" s="128"/>
      <c r="D525" s="85" t="s">
        <v>1476</v>
      </c>
      <c r="E525" s="128"/>
      <c r="F525" s="356"/>
      <c r="G525" s="314"/>
      <c r="H525" s="356"/>
      <c r="I525" s="314"/>
      <c r="J525" s="356"/>
      <c r="K525" s="314"/>
      <c r="L525" s="356"/>
      <c r="M525" s="314"/>
      <c r="N525" s="315"/>
      <c r="O525" s="316"/>
      <c r="P525" s="315"/>
      <c r="Q525" s="316"/>
      <c r="R525" s="315"/>
      <c r="S525" s="316"/>
      <c r="T525" s="315"/>
      <c r="U525" s="316"/>
      <c r="V525" s="316"/>
      <c r="W525" s="316"/>
      <c r="X525" s="316"/>
      <c r="Y525" s="128"/>
      <c r="Z525" s="128"/>
      <c r="AA525" s="128"/>
      <c r="AB525" s="128"/>
      <c r="AC525" s="128"/>
      <c r="AD525" s="85"/>
    </row>
    <row r="526" spans="1:30" ht="20.100000000000001" customHeight="1">
      <c r="A526" s="85"/>
      <c r="B526" s="85"/>
      <c r="C526" s="128"/>
      <c r="D526" s="85" t="s">
        <v>1477</v>
      </c>
      <c r="E526" s="128"/>
      <c r="F526" s="356"/>
      <c r="G526" s="314"/>
      <c r="H526" s="356"/>
      <c r="I526" s="314"/>
      <c r="J526" s="356"/>
      <c r="K526" s="314"/>
      <c r="L526" s="356"/>
      <c r="M526" s="314"/>
      <c r="N526" s="315">
        <v>1</v>
      </c>
      <c r="O526" s="316">
        <v>100</v>
      </c>
      <c r="P526" s="315"/>
      <c r="Q526" s="316"/>
      <c r="R526" s="315">
        <v>3</v>
      </c>
      <c r="S526" s="316">
        <v>100</v>
      </c>
      <c r="T526" s="315">
        <v>5</v>
      </c>
      <c r="U526" s="316">
        <v>100</v>
      </c>
      <c r="V526" s="316"/>
      <c r="W526" s="316"/>
      <c r="X526" s="316"/>
      <c r="Y526" s="128"/>
      <c r="Z526" s="128"/>
      <c r="AA526" s="128"/>
      <c r="AB526" s="128"/>
      <c r="AC526" s="128"/>
      <c r="AD526" s="85"/>
    </row>
    <row r="527" spans="1:30" ht="20.100000000000001" customHeight="1">
      <c r="A527" s="85"/>
      <c r="B527" s="85"/>
      <c r="C527" s="128"/>
      <c r="D527" s="85" t="s">
        <v>2001</v>
      </c>
      <c r="E527" s="128"/>
      <c r="F527" s="356"/>
      <c r="G527" s="314"/>
      <c r="H527" s="356"/>
      <c r="I527" s="314"/>
      <c r="J527" s="356"/>
      <c r="K527" s="314"/>
      <c r="L527" s="356"/>
      <c r="M527" s="314"/>
      <c r="N527" s="315"/>
      <c r="O527" s="316"/>
      <c r="P527" s="315"/>
      <c r="Q527" s="316"/>
      <c r="R527" s="315"/>
      <c r="S527" s="316"/>
      <c r="T527" s="315"/>
      <c r="U527" s="316"/>
      <c r="V527" s="316"/>
      <c r="W527" s="316"/>
      <c r="X527" s="316"/>
      <c r="Y527" s="128"/>
      <c r="Z527" s="128"/>
      <c r="AA527" s="128"/>
      <c r="AB527" s="128"/>
      <c r="AC527" s="128"/>
      <c r="AD527" s="85"/>
    </row>
    <row r="528" spans="1:30" ht="20.100000000000001" customHeight="1">
      <c r="A528" s="85"/>
      <c r="B528" s="85"/>
      <c r="C528" s="128"/>
      <c r="D528" s="162" t="s">
        <v>8191</v>
      </c>
      <c r="E528" s="128"/>
      <c r="F528" s="356"/>
      <c r="G528" s="314"/>
      <c r="H528" s="356"/>
      <c r="I528" s="314"/>
      <c r="J528" s="356"/>
      <c r="K528" s="314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316"/>
      <c r="W528" s="316"/>
      <c r="X528" s="316"/>
      <c r="Y528" s="128"/>
      <c r="Z528" s="128"/>
      <c r="AA528" s="128"/>
      <c r="AB528" s="128"/>
      <c r="AC528" s="128"/>
      <c r="AD528" s="85"/>
    </row>
    <row r="529" spans="1:30" ht="20.100000000000001" customHeight="1">
      <c r="A529" s="85"/>
      <c r="B529" s="85"/>
      <c r="C529" s="128"/>
      <c r="D529" s="162" t="s">
        <v>8192</v>
      </c>
      <c r="E529" s="128"/>
      <c r="F529" s="356"/>
      <c r="G529" s="314"/>
      <c r="H529" s="356"/>
      <c r="I529" s="314"/>
      <c r="J529" s="356"/>
      <c r="K529" s="314"/>
      <c r="L529" s="356"/>
      <c r="M529" s="314"/>
      <c r="N529" s="315"/>
      <c r="O529" s="316"/>
      <c r="P529" s="315"/>
      <c r="Q529" s="316"/>
      <c r="R529" s="315"/>
      <c r="S529" s="316"/>
      <c r="T529" s="315"/>
      <c r="U529" s="316"/>
      <c r="V529" s="316"/>
      <c r="W529" s="316"/>
      <c r="X529" s="316"/>
      <c r="Y529" s="128"/>
      <c r="Z529" s="128"/>
      <c r="AA529" s="128"/>
      <c r="AB529" s="128"/>
      <c r="AC529" s="128"/>
      <c r="AD529" s="85"/>
    </row>
    <row r="530" spans="1:30" ht="20.100000000000001" customHeight="1">
      <c r="A530" s="476" t="s">
        <v>4444</v>
      </c>
      <c r="B530" s="476" t="s">
        <v>687</v>
      </c>
      <c r="C530" s="473" t="s">
        <v>4583</v>
      </c>
      <c r="D530" s="476"/>
      <c r="E530" s="473"/>
      <c r="F530" s="443"/>
      <c r="G530" s="444"/>
      <c r="H530" s="443"/>
      <c r="I530" s="444"/>
      <c r="J530" s="443"/>
      <c r="K530" s="444"/>
      <c r="L530" s="443"/>
      <c r="M530" s="444"/>
      <c r="N530" s="471"/>
      <c r="O530" s="465"/>
      <c r="P530" s="471"/>
      <c r="Q530" s="465"/>
      <c r="R530" s="471"/>
      <c r="S530" s="465"/>
      <c r="T530" s="471"/>
      <c r="U530" s="465"/>
      <c r="V530" s="473" t="s">
        <v>8161</v>
      </c>
      <c r="W530" s="473" t="s">
        <v>8161</v>
      </c>
      <c r="X530" s="473" t="s">
        <v>8161</v>
      </c>
      <c r="Y530" s="473" t="s">
        <v>8161</v>
      </c>
      <c r="Z530" s="473" t="s">
        <v>8161</v>
      </c>
      <c r="AA530" s="473" t="s">
        <v>8161</v>
      </c>
      <c r="AB530" s="473" t="s">
        <v>8161</v>
      </c>
      <c r="AC530" s="473" t="s">
        <v>8161</v>
      </c>
      <c r="AD530" s="476"/>
    </row>
    <row r="531" spans="1:30" ht="20.100000000000001" customHeight="1">
      <c r="A531" s="374" t="s">
        <v>4445</v>
      </c>
      <c r="B531" s="374" t="s">
        <v>8427</v>
      </c>
      <c r="C531" s="473" t="s">
        <v>4582</v>
      </c>
      <c r="D531" s="476"/>
      <c r="E531" s="358"/>
      <c r="F531" s="443">
        <v>1</v>
      </c>
      <c r="G531" s="444">
        <v>100</v>
      </c>
      <c r="H531" s="443"/>
      <c r="I531" s="444"/>
      <c r="J531" s="443"/>
      <c r="K531" s="444"/>
      <c r="L531" s="443"/>
      <c r="M531" s="444"/>
      <c r="N531" s="471">
        <v>1</v>
      </c>
      <c r="O531" s="465">
        <v>100</v>
      </c>
      <c r="P531" s="471"/>
      <c r="Q531" s="465"/>
      <c r="R531" s="471">
        <v>3</v>
      </c>
      <c r="S531" s="465">
        <v>100</v>
      </c>
      <c r="T531" s="471">
        <v>5</v>
      </c>
      <c r="U531" s="465">
        <v>100</v>
      </c>
      <c r="V531" s="473" t="s">
        <v>8161</v>
      </c>
      <c r="W531" s="473" t="s">
        <v>8161</v>
      </c>
      <c r="X531" s="473" t="s">
        <v>8161</v>
      </c>
      <c r="Y531" s="358" t="s">
        <v>8161</v>
      </c>
      <c r="Z531" s="358" t="s">
        <v>8161</v>
      </c>
      <c r="AA531" s="358" t="s">
        <v>8161</v>
      </c>
      <c r="AB531" s="358" t="s">
        <v>8161</v>
      </c>
      <c r="AC531" s="473" t="s">
        <v>8161</v>
      </c>
      <c r="AD531" s="374"/>
    </row>
    <row r="532" spans="1:30" ht="20.100000000000001" customHeight="1">
      <c r="A532" s="311"/>
      <c r="B532" s="311"/>
      <c r="C532" s="452"/>
      <c r="D532" s="120" t="s">
        <v>1970</v>
      </c>
      <c r="E532" s="452" t="s">
        <v>1335</v>
      </c>
      <c r="F532" s="356"/>
      <c r="G532" s="314"/>
      <c r="H532" s="356"/>
      <c r="I532" s="314"/>
      <c r="J532" s="356"/>
      <c r="K532" s="314"/>
      <c r="L532" s="356"/>
      <c r="M532" s="314"/>
      <c r="N532" s="315"/>
      <c r="O532" s="316"/>
      <c r="P532" s="315"/>
      <c r="Q532" s="316"/>
      <c r="R532" s="315"/>
      <c r="S532" s="316"/>
      <c r="T532" s="315"/>
      <c r="U532" s="316"/>
      <c r="V532" s="316"/>
      <c r="W532" s="316"/>
      <c r="X532" s="316"/>
      <c r="Y532" s="452"/>
      <c r="Z532" s="452"/>
      <c r="AA532" s="452"/>
      <c r="AB532" s="452"/>
      <c r="AC532" s="128"/>
      <c r="AD532" s="311"/>
    </row>
    <row r="533" spans="1:30" ht="20.100000000000001" customHeight="1">
      <c r="A533" s="85"/>
      <c r="B533" s="311"/>
      <c r="C533" s="452"/>
      <c r="D533" s="120" t="s">
        <v>1971</v>
      </c>
      <c r="E533" s="452"/>
      <c r="F533" s="356"/>
      <c r="G533" s="314"/>
      <c r="H533" s="356"/>
      <c r="I533" s="314"/>
      <c r="J533" s="356"/>
      <c r="K533" s="314"/>
      <c r="L533" s="356"/>
      <c r="M533" s="314"/>
      <c r="N533" s="315"/>
      <c r="O533" s="316"/>
      <c r="P533" s="315"/>
      <c r="Q533" s="316"/>
      <c r="R533" s="315"/>
      <c r="S533" s="316"/>
      <c r="T533" s="315"/>
      <c r="U533" s="316"/>
      <c r="V533" s="316"/>
      <c r="W533" s="316"/>
      <c r="X533" s="316"/>
      <c r="Y533" s="452"/>
      <c r="Z533" s="452"/>
      <c r="AA533" s="452"/>
      <c r="AB533" s="452"/>
      <c r="AC533" s="452"/>
      <c r="AD533" s="311"/>
    </row>
    <row r="534" spans="1:30" ht="20.100000000000001" customHeight="1">
      <c r="A534" s="374" t="s">
        <v>4446</v>
      </c>
      <c r="B534" s="374" t="s">
        <v>689</v>
      </c>
      <c r="C534" s="473" t="s">
        <v>4582</v>
      </c>
      <c r="D534" s="476"/>
      <c r="E534" s="358"/>
      <c r="F534" s="443">
        <v>1</v>
      </c>
      <c r="G534" s="444">
        <v>100</v>
      </c>
      <c r="H534" s="443"/>
      <c r="I534" s="444"/>
      <c r="J534" s="443"/>
      <c r="K534" s="444"/>
      <c r="L534" s="443"/>
      <c r="M534" s="444"/>
      <c r="N534" s="471">
        <v>1</v>
      </c>
      <c r="O534" s="465">
        <v>100</v>
      </c>
      <c r="P534" s="471"/>
      <c r="Q534" s="465"/>
      <c r="R534" s="471">
        <v>3</v>
      </c>
      <c r="S534" s="465">
        <v>100</v>
      </c>
      <c r="T534" s="471">
        <v>5</v>
      </c>
      <c r="U534" s="465">
        <v>100</v>
      </c>
      <c r="V534" s="473" t="s">
        <v>8161</v>
      </c>
      <c r="W534" s="473" t="s">
        <v>8161</v>
      </c>
      <c r="X534" s="473" t="s">
        <v>8161</v>
      </c>
      <c r="Y534" s="358" t="s">
        <v>8161</v>
      </c>
      <c r="Z534" s="358" t="s">
        <v>8161</v>
      </c>
      <c r="AA534" s="358" t="s">
        <v>8161</v>
      </c>
      <c r="AB534" s="358" t="s">
        <v>8161</v>
      </c>
      <c r="AC534" s="473" t="s">
        <v>8161</v>
      </c>
      <c r="AD534" s="374"/>
    </row>
    <row r="535" spans="1:30" ht="20.100000000000001" customHeight="1">
      <c r="A535" s="311"/>
      <c r="B535" s="311"/>
      <c r="C535" s="452"/>
      <c r="D535" s="120" t="s">
        <v>1959</v>
      </c>
      <c r="E535" s="452" t="s">
        <v>73</v>
      </c>
      <c r="F535" s="356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316"/>
      <c r="W535" s="316"/>
      <c r="X535" s="316"/>
      <c r="Y535" s="452"/>
      <c r="Z535" s="452"/>
      <c r="AA535" s="452"/>
      <c r="AB535" s="452"/>
      <c r="AC535" s="128"/>
      <c r="AD535" s="311"/>
    </row>
    <row r="536" spans="1:30" ht="20.100000000000001" customHeight="1">
      <c r="A536" s="85"/>
      <c r="B536" s="311"/>
      <c r="C536" s="452"/>
      <c r="D536" s="120" t="s">
        <v>1960</v>
      </c>
      <c r="E536" s="452"/>
      <c r="F536" s="356"/>
      <c r="G536" s="314"/>
      <c r="H536" s="356"/>
      <c r="I536" s="314"/>
      <c r="J536" s="356"/>
      <c r="K536" s="314"/>
      <c r="L536" s="356"/>
      <c r="M536" s="314"/>
      <c r="N536" s="315"/>
      <c r="O536" s="316"/>
      <c r="P536" s="315"/>
      <c r="Q536" s="316"/>
      <c r="R536" s="315"/>
      <c r="S536" s="316"/>
      <c r="T536" s="315"/>
      <c r="U536" s="316"/>
      <c r="V536" s="316"/>
      <c r="W536" s="316"/>
      <c r="X536" s="316"/>
      <c r="Y536" s="452"/>
      <c r="Z536" s="452"/>
      <c r="AA536" s="452"/>
      <c r="AB536" s="452"/>
      <c r="AC536" s="452"/>
      <c r="AD536" s="311"/>
    </row>
    <row r="537" spans="1:30" ht="20.100000000000001" customHeight="1">
      <c r="A537" s="476" t="s">
        <v>4447</v>
      </c>
      <c r="B537" s="476" t="s">
        <v>690</v>
      </c>
      <c r="C537" s="473" t="s">
        <v>4581</v>
      </c>
      <c r="D537" s="476" t="s">
        <v>1471</v>
      </c>
      <c r="E537" s="473"/>
      <c r="F537" s="443"/>
      <c r="G537" s="444"/>
      <c r="H537" s="443"/>
      <c r="I537" s="444"/>
      <c r="J537" s="443"/>
      <c r="K537" s="444"/>
      <c r="L537" s="443"/>
      <c r="M537" s="444"/>
      <c r="N537" s="471"/>
      <c r="O537" s="465"/>
      <c r="P537" s="471">
        <v>2</v>
      </c>
      <c r="Q537" s="465">
        <v>40</v>
      </c>
      <c r="R537" s="471"/>
      <c r="S537" s="465"/>
      <c r="T537" s="471">
        <v>4</v>
      </c>
      <c r="U537" s="465">
        <v>11.764705882352942</v>
      </c>
      <c r="V537" s="473" t="s">
        <v>8161</v>
      </c>
      <c r="W537" s="473" t="s">
        <v>8161</v>
      </c>
      <c r="X537" s="473" t="s">
        <v>8161</v>
      </c>
      <c r="Y537" s="473" t="s">
        <v>8161</v>
      </c>
      <c r="Z537" s="473" t="s">
        <v>8161</v>
      </c>
      <c r="AA537" s="473" t="s">
        <v>8161</v>
      </c>
      <c r="AB537" s="473" t="s">
        <v>8161</v>
      </c>
      <c r="AC537" s="473" t="s">
        <v>8161</v>
      </c>
      <c r="AD537" s="476"/>
    </row>
    <row r="538" spans="1:30" ht="20.100000000000001" customHeight="1">
      <c r="A538" s="85"/>
      <c r="B538" s="85"/>
      <c r="C538" s="128"/>
      <c r="D538" s="85" t="s">
        <v>1472</v>
      </c>
      <c r="E538" s="128"/>
      <c r="F538" s="356">
        <v>1</v>
      </c>
      <c r="G538" s="314">
        <v>100</v>
      </c>
      <c r="H538" s="356"/>
      <c r="I538" s="314"/>
      <c r="J538" s="356">
        <v>1</v>
      </c>
      <c r="K538" s="314">
        <v>100</v>
      </c>
      <c r="L538" s="356"/>
      <c r="M538" s="314"/>
      <c r="N538" s="315">
        <v>2</v>
      </c>
      <c r="O538" s="316">
        <v>100</v>
      </c>
      <c r="P538" s="315">
        <v>3</v>
      </c>
      <c r="Q538" s="316">
        <v>60</v>
      </c>
      <c r="R538" s="315">
        <v>7</v>
      </c>
      <c r="S538" s="316">
        <v>100</v>
      </c>
      <c r="T538" s="315">
        <v>30</v>
      </c>
      <c r="U538" s="316">
        <v>88.235294117647058</v>
      </c>
      <c r="V538" s="316"/>
      <c r="W538" s="316"/>
      <c r="X538" s="316"/>
      <c r="Y538" s="128"/>
      <c r="Z538" s="128"/>
      <c r="AA538" s="128"/>
      <c r="AB538" s="128"/>
      <c r="AC538" s="128"/>
      <c r="AD538" s="85"/>
    </row>
    <row r="539" spans="1:30" ht="20.100000000000001" customHeight="1">
      <c r="A539" s="476" t="s">
        <v>4448</v>
      </c>
      <c r="B539" s="476" t="s">
        <v>691</v>
      </c>
      <c r="C539" s="473" t="s">
        <v>4581</v>
      </c>
      <c r="D539" s="476" t="s">
        <v>1853</v>
      </c>
      <c r="E539" s="473"/>
      <c r="F539" s="443"/>
      <c r="G539" s="444"/>
      <c r="H539" s="443"/>
      <c r="I539" s="444"/>
      <c r="J539" s="443"/>
      <c r="K539" s="444"/>
      <c r="L539" s="443"/>
      <c r="M539" s="444"/>
      <c r="N539" s="471"/>
      <c r="O539" s="465"/>
      <c r="P539" s="471">
        <v>1</v>
      </c>
      <c r="Q539" s="465">
        <v>20</v>
      </c>
      <c r="R539" s="471"/>
      <c r="S539" s="465"/>
      <c r="T539" s="471">
        <v>4</v>
      </c>
      <c r="U539" s="465">
        <v>11.764705882352942</v>
      </c>
      <c r="V539" s="473" t="s">
        <v>8161</v>
      </c>
      <c r="W539" s="473" t="s">
        <v>8161</v>
      </c>
      <c r="X539" s="473" t="s">
        <v>8161</v>
      </c>
      <c r="Y539" s="473" t="s">
        <v>8161</v>
      </c>
      <c r="Z539" s="473" t="s">
        <v>8161</v>
      </c>
      <c r="AA539" s="473" t="s">
        <v>8161</v>
      </c>
      <c r="AB539" s="473" t="s">
        <v>8161</v>
      </c>
      <c r="AC539" s="473" t="s">
        <v>8161</v>
      </c>
      <c r="AD539" s="476"/>
    </row>
    <row r="540" spans="1:30" ht="20.100000000000001" customHeight="1">
      <c r="A540" s="85"/>
      <c r="B540" s="85"/>
      <c r="C540" s="128"/>
      <c r="D540" s="85" t="s">
        <v>1854</v>
      </c>
      <c r="E540" s="128"/>
      <c r="F540" s="356">
        <v>1</v>
      </c>
      <c r="G540" s="314">
        <v>100</v>
      </c>
      <c r="H540" s="356"/>
      <c r="I540" s="314"/>
      <c r="J540" s="356">
        <v>1</v>
      </c>
      <c r="K540" s="314">
        <v>100</v>
      </c>
      <c r="L540" s="356"/>
      <c r="M540" s="314"/>
      <c r="N540" s="315">
        <v>2</v>
      </c>
      <c r="O540" s="316">
        <v>100</v>
      </c>
      <c r="P540" s="315">
        <v>4</v>
      </c>
      <c r="Q540" s="316">
        <v>80</v>
      </c>
      <c r="R540" s="315">
        <v>7</v>
      </c>
      <c r="S540" s="316">
        <v>100</v>
      </c>
      <c r="T540" s="315">
        <v>30</v>
      </c>
      <c r="U540" s="316">
        <v>88.235294117647058</v>
      </c>
      <c r="V540" s="316"/>
      <c r="W540" s="316"/>
      <c r="X540" s="316"/>
      <c r="Y540" s="128"/>
      <c r="Z540" s="128"/>
      <c r="AA540" s="128"/>
      <c r="AB540" s="128"/>
      <c r="AC540" s="128"/>
      <c r="AD540" s="85"/>
    </row>
    <row r="541" spans="1:30" ht="20.100000000000001" customHeight="1">
      <c r="A541" s="476" t="s">
        <v>4449</v>
      </c>
      <c r="B541" s="476" t="s">
        <v>692</v>
      </c>
      <c r="C541" s="473" t="s">
        <v>4584</v>
      </c>
      <c r="D541" s="476" t="s">
        <v>1689</v>
      </c>
      <c r="E541" s="485" t="s">
        <v>8190</v>
      </c>
      <c r="F541" s="443"/>
      <c r="G541" s="444"/>
      <c r="H541" s="443"/>
      <c r="I541" s="444"/>
      <c r="J541" s="443"/>
      <c r="K541" s="444"/>
      <c r="L541" s="443"/>
      <c r="M541" s="444"/>
      <c r="N541" s="471"/>
      <c r="O541" s="465"/>
      <c r="P541" s="471"/>
      <c r="Q541" s="465"/>
      <c r="R541" s="471"/>
      <c r="S541" s="465"/>
      <c r="T541" s="471"/>
      <c r="U541" s="465"/>
      <c r="V541" s="473" t="s">
        <v>8161</v>
      </c>
      <c r="W541" s="473" t="s">
        <v>8161</v>
      </c>
      <c r="X541" s="473" t="s">
        <v>8161</v>
      </c>
      <c r="Y541" s="473" t="s">
        <v>8161</v>
      </c>
      <c r="Z541" s="473" t="s">
        <v>8161</v>
      </c>
      <c r="AA541" s="473" t="s">
        <v>8161</v>
      </c>
      <c r="AB541" s="473" t="s">
        <v>8161</v>
      </c>
      <c r="AC541" s="473" t="s">
        <v>8161</v>
      </c>
      <c r="AD541" s="476"/>
    </row>
    <row r="542" spans="1:30" ht="20.100000000000001" customHeight="1">
      <c r="A542" s="85"/>
      <c r="B542" s="85"/>
      <c r="C542" s="128"/>
      <c r="D542" s="85" t="s">
        <v>1474</v>
      </c>
      <c r="E542" s="128"/>
      <c r="F542" s="356"/>
      <c r="G542" s="314"/>
      <c r="H542" s="356"/>
      <c r="I542" s="314"/>
      <c r="J542" s="356"/>
      <c r="K542" s="314"/>
      <c r="L542" s="356"/>
      <c r="M542" s="314"/>
      <c r="N542" s="315"/>
      <c r="O542" s="316"/>
      <c r="P542" s="315"/>
      <c r="Q542" s="316"/>
      <c r="R542" s="315"/>
      <c r="S542" s="316"/>
      <c r="T542" s="315"/>
      <c r="U542" s="316"/>
      <c r="V542" s="316"/>
      <c r="W542" s="316"/>
      <c r="X542" s="316"/>
      <c r="Y542" s="128"/>
      <c r="Z542" s="128"/>
      <c r="AA542" s="128"/>
      <c r="AB542" s="128"/>
      <c r="AC542" s="128"/>
      <c r="AD542" s="85"/>
    </row>
    <row r="543" spans="1:30" ht="20.100000000000001" customHeight="1">
      <c r="A543" s="85"/>
      <c r="B543" s="85"/>
      <c r="C543" s="128"/>
      <c r="D543" s="85" t="s">
        <v>1475</v>
      </c>
      <c r="E543" s="128"/>
      <c r="F543" s="356"/>
      <c r="G543" s="314"/>
      <c r="H543" s="356"/>
      <c r="I543" s="314"/>
      <c r="J543" s="356"/>
      <c r="K543" s="314"/>
      <c r="L543" s="356"/>
      <c r="M543" s="314"/>
      <c r="N543" s="315"/>
      <c r="O543" s="316"/>
      <c r="P543" s="315"/>
      <c r="Q543" s="316"/>
      <c r="R543" s="315"/>
      <c r="S543" s="316"/>
      <c r="T543" s="315"/>
      <c r="U543" s="316"/>
      <c r="V543" s="316"/>
      <c r="W543" s="316"/>
      <c r="X543" s="316"/>
      <c r="Y543" s="128"/>
      <c r="Z543" s="128"/>
      <c r="AA543" s="128"/>
      <c r="AB543" s="128"/>
      <c r="AC543" s="128"/>
      <c r="AD543" s="85"/>
    </row>
    <row r="544" spans="1:30" ht="20.100000000000001" customHeight="1">
      <c r="A544" s="85"/>
      <c r="B544" s="85"/>
      <c r="C544" s="128"/>
      <c r="D544" s="85" t="s">
        <v>1476</v>
      </c>
      <c r="E544" s="128"/>
      <c r="F544" s="356"/>
      <c r="G544" s="314"/>
      <c r="H544" s="356"/>
      <c r="I544" s="314"/>
      <c r="J544" s="356"/>
      <c r="K544" s="314"/>
      <c r="L544" s="356"/>
      <c r="M544" s="314"/>
      <c r="N544" s="315"/>
      <c r="O544" s="316"/>
      <c r="P544" s="315"/>
      <c r="Q544" s="316"/>
      <c r="R544" s="315"/>
      <c r="S544" s="316"/>
      <c r="T544" s="315"/>
      <c r="U544" s="316"/>
      <c r="V544" s="316"/>
      <c r="W544" s="316"/>
      <c r="X544" s="316"/>
      <c r="Y544" s="128"/>
      <c r="Z544" s="128"/>
      <c r="AA544" s="128"/>
      <c r="AB544" s="128"/>
      <c r="AC544" s="128"/>
      <c r="AD544" s="85"/>
    </row>
    <row r="545" spans="1:30" ht="20.100000000000001" customHeight="1">
      <c r="A545" s="85"/>
      <c r="B545" s="85"/>
      <c r="C545" s="128"/>
      <c r="D545" s="85" t="s">
        <v>1477</v>
      </c>
      <c r="E545" s="128"/>
      <c r="F545" s="356"/>
      <c r="G545" s="314"/>
      <c r="H545" s="356"/>
      <c r="I545" s="314"/>
      <c r="J545" s="356"/>
      <c r="K545" s="314"/>
      <c r="L545" s="356"/>
      <c r="M545" s="314"/>
      <c r="N545" s="315"/>
      <c r="O545" s="316"/>
      <c r="P545" s="315">
        <v>1</v>
      </c>
      <c r="Q545" s="316">
        <v>100</v>
      </c>
      <c r="R545" s="315"/>
      <c r="S545" s="316"/>
      <c r="T545" s="315">
        <v>4</v>
      </c>
      <c r="U545" s="316">
        <v>100</v>
      </c>
      <c r="V545" s="316"/>
      <c r="W545" s="316"/>
      <c r="X545" s="316"/>
      <c r="Y545" s="128"/>
      <c r="Z545" s="128"/>
      <c r="AA545" s="128"/>
      <c r="AB545" s="128"/>
      <c r="AC545" s="128"/>
      <c r="AD545" s="85"/>
    </row>
    <row r="546" spans="1:30" ht="20.100000000000001" customHeight="1">
      <c r="A546" s="85"/>
      <c r="B546" s="85"/>
      <c r="C546" s="128"/>
      <c r="D546" s="85" t="s">
        <v>2001</v>
      </c>
      <c r="E546" s="128"/>
      <c r="F546" s="356"/>
      <c r="G546" s="314"/>
      <c r="H546" s="356"/>
      <c r="I546" s="314"/>
      <c r="J546" s="356"/>
      <c r="K546" s="314"/>
      <c r="L546" s="356"/>
      <c r="M546" s="314"/>
      <c r="N546" s="315"/>
      <c r="O546" s="316"/>
      <c r="P546" s="315"/>
      <c r="Q546" s="316"/>
      <c r="R546" s="315"/>
      <c r="S546" s="316"/>
      <c r="T546" s="315"/>
      <c r="U546" s="316"/>
      <c r="V546" s="316"/>
      <c r="W546" s="316"/>
      <c r="X546" s="316"/>
      <c r="Y546" s="128"/>
      <c r="Z546" s="128"/>
      <c r="AA546" s="128"/>
      <c r="AB546" s="128"/>
      <c r="AC546" s="128"/>
      <c r="AD546" s="85"/>
    </row>
    <row r="547" spans="1:30" ht="20.100000000000001" customHeight="1">
      <c r="A547" s="85"/>
      <c r="B547" s="85"/>
      <c r="C547" s="128"/>
      <c r="D547" s="162" t="s">
        <v>8191</v>
      </c>
      <c r="E547" s="128"/>
      <c r="F547" s="356"/>
      <c r="G547" s="314"/>
      <c r="H547" s="356"/>
      <c r="I547" s="314"/>
      <c r="J547" s="356"/>
      <c r="K547" s="314"/>
      <c r="L547" s="356"/>
      <c r="M547" s="314"/>
      <c r="N547" s="315"/>
      <c r="O547" s="316"/>
      <c r="P547" s="315"/>
      <c r="Q547" s="316"/>
      <c r="R547" s="315"/>
      <c r="S547" s="316"/>
      <c r="T547" s="315"/>
      <c r="U547" s="316"/>
      <c r="V547" s="316"/>
      <c r="W547" s="316"/>
      <c r="X547" s="316"/>
      <c r="Y547" s="128"/>
      <c r="Z547" s="128"/>
      <c r="AA547" s="128"/>
      <c r="AB547" s="128"/>
      <c r="AC547" s="128"/>
      <c r="AD547" s="85"/>
    </row>
    <row r="548" spans="1:30" ht="20.100000000000001" customHeight="1">
      <c r="A548" s="85"/>
      <c r="B548" s="85"/>
      <c r="C548" s="128"/>
      <c r="D548" s="162" t="s">
        <v>8192</v>
      </c>
      <c r="E548" s="128"/>
      <c r="F548" s="356"/>
      <c r="G548" s="314"/>
      <c r="H548" s="356"/>
      <c r="I548" s="314"/>
      <c r="J548" s="356"/>
      <c r="K548" s="314"/>
      <c r="L548" s="356"/>
      <c r="M548" s="314"/>
      <c r="N548" s="315"/>
      <c r="O548" s="316"/>
      <c r="P548" s="315"/>
      <c r="Q548" s="316"/>
      <c r="R548" s="315"/>
      <c r="S548" s="316"/>
      <c r="T548" s="315"/>
      <c r="U548" s="316"/>
      <c r="V548" s="316"/>
      <c r="W548" s="316"/>
      <c r="X548" s="316"/>
      <c r="Y548" s="128"/>
      <c r="Z548" s="128"/>
      <c r="AA548" s="128"/>
      <c r="AB548" s="128"/>
      <c r="AC548" s="128"/>
      <c r="AD548" s="85"/>
    </row>
    <row r="549" spans="1:30" ht="20.100000000000001" customHeight="1">
      <c r="A549" s="476" t="s">
        <v>4450</v>
      </c>
      <c r="B549" s="476" t="s">
        <v>693</v>
      </c>
      <c r="C549" s="473" t="s">
        <v>4585</v>
      </c>
      <c r="D549" s="476"/>
      <c r="E549" s="473"/>
      <c r="F549" s="443"/>
      <c r="G549" s="444"/>
      <c r="H549" s="443"/>
      <c r="I549" s="444"/>
      <c r="J549" s="443"/>
      <c r="K549" s="444"/>
      <c r="L549" s="443"/>
      <c r="M549" s="444"/>
      <c r="N549" s="471"/>
      <c r="O549" s="465"/>
      <c r="P549" s="471"/>
      <c r="Q549" s="465"/>
      <c r="R549" s="471"/>
      <c r="S549" s="465"/>
      <c r="T549" s="471"/>
      <c r="U549" s="465"/>
      <c r="V549" s="473" t="s">
        <v>8161</v>
      </c>
      <c r="W549" s="473" t="s">
        <v>8161</v>
      </c>
      <c r="X549" s="473" t="s">
        <v>8161</v>
      </c>
      <c r="Y549" s="473" t="s">
        <v>8161</v>
      </c>
      <c r="Z549" s="473" t="s">
        <v>8161</v>
      </c>
      <c r="AA549" s="473" t="s">
        <v>8161</v>
      </c>
      <c r="AB549" s="473" t="s">
        <v>8161</v>
      </c>
      <c r="AC549" s="473" t="s">
        <v>8161</v>
      </c>
      <c r="AD549" s="476"/>
    </row>
    <row r="550" spans="1:30" ht="20.100000000000001" customHeight="1">
      <c r="A550" s="374" t="s">
        <v>4451</v>
      </c>
      <c r="B550" s="374" t="s">
        <v>694</v>
      </c>
      <c r="C550" s="473" t="s">
        <v>4584</v>
      </c>
      <c r="D550" s="476"/>
      <c r="E550" s="358"/>
      <c r="F550" s="443"/>
      <c r="G550" s="444"/>
      <c r="H550" s="443"/>
      <c r="I550" s="444"/>
      <c r="J550" s="443"/>
      <c r="K550" s="444"/>
      <c r="L550" s="443"/>
      <c r="M550" s="444"/>
      <c r="N550" s="471"/>
      <c r="O550" s="465"/>
      <c r="P550" s="471">
        <v>1</v>
      </c>
      <c r="Q550" s="465">
        <v>100</v>
      </c>
      <c r="R550" s="471"/>
      <c r="S550" s="465"/>
      <c r="T550" s="471">
        <v>4</v>
      </c>
      <c r="U550" s="465">
        <v>100</v>
      </c>
      <c r="V550" s="473" t="s">
        <v>8161</v>
      </c>
      <c r="W550" s="473" t="s">
        <v>8161</v>
      </c>
      <c r="X550" s="473" t="s">
        <v>8161</v>
      </c>
      <c r="Y550" s="358" t="s">
        <v>8161</v>
      </c>
      <c r="Z550" s="358" t="s">
        <v>8161</v>
      </c>
      <c r="AA550" s="358" t="s">
        <v>8161</v>
      </c>
      <c r="AB550" s="358" t="s">
        <v>8161</v>
      </c>
      <c r="AC550" s="473" t="s">
        <v>8161</v>
      </c>
      <c r="AD550" s="374"/>
    </row>
    <row r="551" spans="1:30" ht="20.100000000000001" customHeight="1">
      <c r="A551" s="311"/>
      <c r="B551" s="311"/>
      <c r="C551" s="452"/>
      <c r="D551" s="120" t="s">
        <v>1970</v>
      </c>
      <c r="E551" s="452" t="s">
        <v>1335</v>
      </c>
      <c r="F551" s="356"/>
      <c r="G551" s="314"/>
      <c r="H551" s="356"/>
      <c r="I551" s="314"/>
      <c r="J551" s="356"/>
      <c r="K551" s="314"/>
      <c r="L551" s="356"/>
      <c r="M551" s="314"/>
      <c r="N551" s="315"/>
      <c r="O551" s="316"/>
      <c r="P551" s="315"/>
      <c r="Q551" s="316"/>
      <c r="R551" s="315"/>
      <c r="S551" s="316"/>
      <c r="T551" s="315"/>
      <c r="U551" s="316"/>
      <c r="V551" s="316"/>
      <c r="W551" s="316"/>
      <c r="X551" s="316"/>
      <c r="Y551" s="452"/>
      <c r="Z551" s="452"/>
      <c r="AA551" s="452"/>
      <c r="AB551" s="452"/>
      <c r="AC551" s="128"/>
      <c r="AD551" s="311"/>
    </row>
    <row r="552" spans="1:30" ht="20.100000000000001" customHeight="1">
      <c r="A552" s="85"/>
      <c r="B552" s="311"/>
      <c r="C552" s="452"/>
      <c r="D552" s="120" t="s">
        <v>1971</v>
      </c>
      <c r="E552" s="452"/>
      <c r="F552" s="356"/>
      <c r="G552" s="314"/>
      <c r="H552" s="356"/>
      <c r="I552" s="314"/>
      <c r="J552" s="356"/>
      <c r="K552" s="314"/>
      <c r="L552" s="356"/>
      <c r="M552" s="314"/>
      <c r="N552" s="315"/>
      <c r="O552" s="316"/>
      <c r="P552" s="315"/>
      <c r="Q552" s="316"/>
      <c r="R552" s="315"/>
      <c r="S552" s="316"/>
      <c r="T552" s="315"/>
      <c r="U552" s="316"/>
      <c r="V552" s="316"/>
      <c r="W552" s="316"/>
      <c r="X552" s="316"/>
      <c r="Y552" s="452"/>
      <c r="Z552" s="452"/>
      <c r="AA552" s="452"/>
      <c r="AB552" s="452"/>
      <c r="AC552" s="452"/>
      <c r="AD552" s="311"/>
    </row>
    <row r="553" spans="1:30" ht="20.100000000000001" customHeight="1">
      <c r="A553" s="374" t="s">
        <v>4452</v>
      </c>
      <c r="B553" s="374" t="s">
        <v>695</v>
      </c>
      <c r="C553" s="473" t="s">
        <v>4584</v>
      </c>
      <c r="D553" s="476"/>
      <c r="E553" s="358"/>
      <c r="F553" s="443"/>
      <c r="G553" s="444"/>
      <c r="H553" s="443"/>
      <c r="I553" s="444"/>
      <c r="J553" s="443"/>
      <c r="K553" s="444"/>
      <c r="L553" s="443"/>
      <c r="M553" s="444"/>
      <c r="N553" s="471"/>
      <c r="O553" s="465"/>
      <c r="P553" s="471">
        <v>1</v>
      </c>
      <c r="Q553" s="465">
        <v>100</v>
      </c>
      <c r="R553" s="471"/>
      <c r="S553" s="465"/>
      <c r="T553" s="471">
        <v>4</v>
      </c>
      <c r="U553" s="465">
        <v>100</v>
      </c>
      <c r="V553" s="473" t="s">
        <v>8161</v>
      </c>
      <c r="W553" s="473" t="s">
        <v>8161</v>
      </c>
      <c r="X553" s="473" t="s">
        <v>8161</v>
      </c>
      <c r="Y553" s="358" t="s">
        <v>8161</v>
      </c>
      <c r="Z553" s="358" t="s">
        <v>8161</v>
      </c>
      <c r="AA553" s="358" t="s">
        <v>8161</v>
      </c>
      <c r="AB553" s="358" t="s">
        <v>8161</v>
      </c>
      <c r="AC553" s="473" t="s">
        <v>8161</v>
      </c>
      <c r="AD553" s="374"/>
    </row>
    <row r="554" spans="1:30" ht="20.100000000000001" customHeight="1">
      <c r="A554" s="311"/>
      <c r="B554" s="311"/>
      <c r="C554" s="452"/>
      <c r="D554" s="120" t="s">
        <v>1959</v>
      </c>
      <c r="E554" s="452" t="s">
        <v>73</v>
      </c>
      <c r="F554" s="356"/>
      <c r="G554" s="314"/>
      <c r="H554" s="356"/>
      <c r="I554" s="314"/>
      <c r="J554" s="356"/>
      <c r="K554" s="314"/>
      <c r="L554" s="356"/>
      <c r="M554" s="314"/>
      <c r="N554" s="315"/>
      <c r="O554" s="316"/>
      <c r="P554" s="315"/>
      <c r="Q554" s="316"/>
      <c r="R554" s="315"/>
      <c r="S554" s="316"/>
      <c r="T554" s="315"/>
      <c r="U554" s="316"/>
      <c r="V554" s="316"/>
      <c r="W554" s="316"/>
      <c r="X554" s="316"/>
      <c r="Y554" s="452"/>
      <c r="Z554" s="452"/>
      <c r="AA554" s="452"/>
      <c r="AB554" s="452"/>
      <c r="AC554" s="128"/>
      <c r="AD554" s="311"/>
    </row>
    <row r="555" spans="1:30" ht="20.100000000000001" customHeight="1">
      <c r="A555" s="85"/>
      <c r="B555" s="311"/>
      <c r="C555" s="452"/>
      <c r="D555" s="120" t="s">
        <v>1960</v>
      </c>
      <c r="E555" s="452"/>
      <c r="F555" s="356"/>
      <c r="G555" s="314"/>
      <c r="H555" s="356"/>
      <c r="I555" s="314"/>
      <c r="J555" s="356"/>
      <c r="K555" s="314"/>
      <c r="L555" s="356"/>
      <c r="M555" s="314"/>
      <c r="N555" s="315"/>
      <c r="O555" s="316"/>
      <c r="P555" s="315"/>
      <c r="Q555" s="316"/>
      <c r="R555" s="315"/>
      <c r="S555" s="316"/>
      <c r="T555" s="315"/>
      <c r="U555" s="316"/>
      <c r="V555" s="316"/>
      <c r="W555" s="316"/>
      <c r="X555" s="316"/>
      <c r="Y555" s="452"/>
      <c r="Z555" s="452"/>
      <c r="AA555" s="452"/>
      <c r="AB555" s="452"/>
      <c r="AC555" s="452"/>
      <c r="AD555" s="311"/>
    </row>
    <row r="556" spans="1:30" ht="20.100000000000001" customHeight="1">
      <c r="A556" s="476" t="s">
        <v>4453</v>
      </c>
      <c r="B556" s="476" t="s">
        <v>696</v>
      </c>
      <c r="C556" s="473" t="s">
        <v>4586</v>
      </c>
      <c r="D556" s="476" t="s">
        <v>1471</v>
      </c>
      <c r="E556" s="473"/>
      <c r="F556" s="443"/>
      <c r="G556" s="444"/>
      <c r="H556" s="443"/>
      <c r="I556" s="444"/>
      <c r="J556" s="443">
        <v>1</v>
      </c>
      <c r="K556" s="444">
        <v>100</v>
      </c>
      <c r="L556" s="443"/>
      <c r="M556" s="444"/>
      <c r="N556" s="471">
        <v>1</v>
      </c>
      <c r="O556" s="465">
        <v>50</v>
      </c>
      <c r="P556" s="471">
        <v>4</v>
      </c>
      <c r="Q556" s="465">
        <v>80</v>
      </c>
      <c r="R556" s="471">
        <v>6</v>
      </c>
      <c r="S556" s="465">
        <v>85.714285714285708</v>
      </c>
      <c r="T556" s="471">
        <v>23</v>
      </c>
      <c r="U556" s="465">
        <v>67.647058823529406</v>
      </c>
      <c r="V556" s="473" t="s">
        <v>8161</v>
      </c>
      <c r="W556" s="473" t="s">
        <v>8161</v>
      </c>
      <c r="X556" s="473" t="s">
        <v>8161</v>
      </c>
      <c r="Y556" s="473" t="s">
        <v>8161</v>
      </c>
      <c r="Z556" s="473" t="s">
        <v>8161</v>
      </c>
      <c r="AA556" s="473" t="s">
        <v>8161</v>
      </c>
      <c r="AB556" s="473" t="s">
        <v>8161</v>
      </c>
      <c r="AC556" s="473" t="s">
        <v>8161</v>
      </c>
      <c r="AD556" s="476"/>
    </row>
    <row r="557" spans="1:30" ht="20.100000000000001" customHeight="1">
      <c r="A557" s="85"/>
      <c r="B557" s="85"/>
      <c r="C557" s="128"/>
      <c r="D557" s="85" t="s">
        <v>1472</v>
      </c>
      <c r="E557" s="128"/>
      <c r="F557" s="356">
        <v>1</v>
      </c>
      <c r="G557" s="314">
        <v>100</v>
      </c>
      <c r="H557" s="356"/>
      <c r="I557" s="314"/>
      <c r="J557" s="356"/>
      <c r="K557" s="314"/>
      <c r="L557" s="356"/>
      <c r="M557" s="314"/>
      <c r="N557" s="315">
        <v>1</v>
      </c>
      <c r="O557" s="316">
        <v>50</v>
      </c>
      <c r="P557" s="315">
        <v>1</v>
      </c>
      <c r="Q557" s="316">
        <v>20</v>
      </c>
      <c r="R557" s="315">
        <v>1</v>
      </c>
      <c r="S557" s="316">
        <v>14.285714285714286</v>
      </c>
      <c r="T557" s="315">
        <v>11</v>
      </c>
      <c r="U557" s="316">
        <v>32.352941176470587</v>
      </c>
      <c r="V557" s="316"/>
      <c r="W557" s="316"/>
      <c r="X557" s="316"/>
      <c r="Y557" s="128"/>
      <c r="Z557" s="128"/>
      <c r="AA557" s="128"/>
      <c r="AB557" s="128"/>
      <c r="AC557" s="128"/>
      <c r="AD557" s="85"/>
    </row>
    <row r="558" spans="1:30" ht="20.100000000000001" customHeight="1">
      <c r="A558" s="476" t="s">
        <v>4454</v>
      </c>
      <c r="B558" s="476" t="s">
        <v>697</v>
      </c>
      <c r="C558" s="473" t="s">
        <v>4586</v>
      </c>
      <c r="D558" s="476" t="s">
        <v>1853</v>
      </c>
      <c r="E558" s="473"/>
      <c r="F558" s="443"/>
      <c r="G558" s="444"/>
      <c r="H558" s="443"/>
      <c r="I558" s="444"/>
      <c r="J558" s="443">
        <v>1</v>
      </c>
      <c r="K558" s="444">
        <v>100</v>
      </c>
      <c r="L558" s="443"/>
      <c r="M558" s="444"/>
      <c r="N558" s="471"/>
      <c r="O558" s="465"/>
      <c r="P558" s="471">
        <v>4</v>
      </c>
      <c r="Q558" s="465">
        <v>80</v>
      </c>
      <c r="R558" s="471">
        <v>4</v>
      </c>
      <c r="S558" s="465">
        <v>57.142857142857146</v>
      </c>
      <c r="T558" s="471">
        <v>21</v>
      </c>
      <c r="U558" s="465">
        <v>61.764705882352942</v>
      </c>
      <c r="V558" s="473" t="s">
        <v>8161</v>
      </c>
      <c r="W558" s="473" t="s">
        <v>8161</v>
      </c>
      <c r="X558" s="473" t="s">
        <v>8161</v>
      </c>
      <c r="Y558" s="473" t="s">
        <v>8161</v>
      </c>
      <c r="Z558" s="473" t="s">
        <v>8161</v>
      </c>
      <c r="AA558" s="473" t="s">
        <v>8161</v>
      </c>
      <c r="AB558" s="473" t="s">
        <v>8161</v>
      </c>
      <c r="AC558" s="473" t="s">
        <v>8161</v>
      </c>
      <c r="AD558" s="476"/>
    </row>
    <row r="559" spans="1:30" ht="20.100000000000001" customHeight="1">
      <c r="A559" s="85"/>
      <c r="B559" s="85"/>
      <c r="C559" s="128"/>
      <c r="D559" s="85" t="s">
        <v>1854</v>
      </c>
      <c r="E559" s="128"/>
      <c r="F559" s="356">
        <v>1</v>
      </c>
      <c r="G559" s="314">
        <v>100</v>
      </c>
      <c r="H559" s="356"/>
      <c r="I559" s="314"/>
      <c r="J559" s="356"/>
      <c r="K559" s="314"/>
      <c r="L559" s="356"/>
      <c r="M559" s="314"/>
      <c r="N559" s="315">
        <v>2</v>
      </c>
      <c r="O559" s="316">
        <v>100</v>
      </c>
      <c r="P559" s="315">
        <v>1</v>
      </c>
      <c r="Q559" s="316">
        <v>20</v>
      </c>
      <c r="R559" s="315">
        <v>3</v>
      </c>
      <c r="S559" s="316">
        <v>42.857142857142854</v>
      </c>
      <c r="T559" s="315">
        <v>13</v>
      </c>
      <c r="U559" s="316">
        <v>38.235294117647058</v>
      </c>
      <c r="V559" s="316"/>
      <c r="W559" s="316"/>
      <c r="X559" s="316"/>
      <c r="Y559" s="128"/>
      <c r="Z559" s="128"/>
      <c r="AA559" s="128"/>
      <c r="AB559" s="128"/>
      <c r="AC559" s="128"/>
      <c r="AD559" s="85"/>
    </row>
    <row r="560" spans="1:30" ht="20.100000000000001" customHeight="1">
      <c r="A560" s="476" t="s">
        <v>4455</v>
      </c>
      <c r="B560" s="476" t="s">
        <v>8428</v>
      </c>
      <c r="C560" s="473" t="s">
        <v>4587</v>
      </c>
      <c r="D560" s="476" t="s">
        <v>1689</v>
      </c>
      <c r="E560" s="485" t="s">
        <v>8190</v>
      </c>
      <c r="F560" s="443"/>
      <c r="G560" s="444"/>
      <c r="H560" s="443"/>
      <c r="I560" s="444"/>
      <c r="J560" s="443"/>
      <c r="K560" s="444"/>
      <c r="L560" s="443"/>
      <c r="M560" s="444"/>
      <c r="N560" s="471"/>
      <c r="O560" s="465"/>
      <c r="P560" s="471"/>
      <c r="Q560" s="465"/>
      <c r="R560" s="471"/>
      <c r="S560" s="465"/>
      <c r="T560" s="471"/>
      <c r="U560" s="465"/>
      <c r="V560" s="473" t="s">
        <v>8161</v>
      </c>
      <c r="W560" s="473" t="s">
        <v>8161</v>
      </c>
      <c r="X560" s="473" t="s">
        <v>8161</v>
      </c>
      <c r="Y560" s="473" t="s">
        <v>8161</v>
      </c>
      <c r="Z560" s="473" t="s">
        <v>8161</v>
      </c>
      <c r="AA560" s="473" t="s">
        <v>8161</v>
      </c>
      <c r="AB560" s="473" t="s">
        <v>8161</v>
      </c>
      <c r="AC560" s="473" t="s">
        <v>8161</v>
      </c>
      <c r="AD560" s="476"/>
    </row>
    <row r="561" spans="1:30" ht="20.100000000000001" customHeight="1">
      <c r="A561" s="85"/>
      <c r="B561" s="85"/>
      <c r="C561" s="128"/>
      <c r="D561" s="85" t="s">
        <v>1474</v>
      </c>
      <c r="E561" s="128"/>
      <c r="F561" s="356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/>
      <c r="Q561" s="316"/>
      <c r="R561" s="315"/>
      <c r="S561" s="316"/>
      <c r="T561" s="315"/>
      <c r="U561" s="316"/>
      <c r="V561" s="316"/>
      <c r="W561" s="316"/>
      <c r="X561" s="316"/>
      <c r="Y561" s="128"/>
      <c r="Z561" s="128"/>
      <c r="AA561" s="128"/>
      <c r="AB561" s="128"/>
      <c r="AC561" s="128"/>
      <c r="AD561" s="85"/>
    </row>
    <row r="562" spans="1:30" ht="20.100000000000001" customHeight="1">
      <c r="A562" s="85"/>
      <c r="B562" s="85"/>
      <c r="C562" s="128"/>
      <c r="D562" s="85" t="s">
        <v>1475</v>
      </c>
      <c r="E562" s="128"/>
      <c r="F562" s="356"/>
      <c r="G562" s="314"/>
      <c r="H562" s="356"/>
      <c r="I562" s="314"/>
      <c r="J562" s="356"/>
      <c r="K562" s="314"/>
      <c r="L562" s="356"/>
      <c r="M562" s="314"/>
      <c r="N562" s="315"/>
      <c r="O562" s="316"/>
      <c r="P562" s="315"/>
      <c r="Q562" s="316"/>
      <c r="R562" s="315"/>
      <c r="S562" s="316"/>
      <c r="T562" s="315"/>
      <c r="U562" s="316"/>
      <c r="V562" s="316"/>
      <c r="W562" s="316"/>
      <c r="X562" s="316"/>
      <c r="Y562" s="128"/>
      <c r="Z562" s="128"/>
      <c r="AA562" s="128"/>
      <c r="AB562" s="128"/>
      <c r="AC562" s="128"/>
      <c r="AD562" s="85"/>
    </row>
    <row r="563" spans="1:30" ht="20.100000000000001" customHeight="1">
      <c r="A563" s="85"/>
      <c r="B563" s="85"/>
      <c r="C563" s="128"/>
      <c r="D563" s="85" t="s">
        <v>1476</v>
      </c>
      <c r="E563" s="128"/>
      <c r="F563" s="356"/>
      <c r="G563" s="314"/>
      <c r="H563" s="356"/>
      <c r="I563" s="314"/>
      <c r="J563" s="356"/>
      <c r="K563" s="314"/>
      <c r="L563" s="356"/>
      <c r="M563" s="314"/>
      <c r="N563" s="315"/>
      <c r="O563" s="316"/>
      <c r="P563" s="315"/>
      <c r="Q563" s="316"/>
      <c r="R563" s="315"/>
      <c r="S563" s="316"/>
      <c r="T563" s="315"/>
      <c r="U563" s="316"/>
      <c r="V563" s="316"/>
      <c r="W563" s="316"/>
      <c r="X563" s="316"/>
      <c r="Y563" s="128"/>
      <c r="Z563" s="128"/>
      <c r="AA563" s="128"/>
      <c r="AB563" s="128"/>
      <c r="AC563" s="128"/>
      <c r="AD563" s="85"/>
    </row>
    <row r="564" spans="1:30" ht="20.100000000000001" customHeight="1">
      <c r="A564" s="85"/>
      <c r="B564" s="85"/>
      <c r="C564" s="128"/>
      <c r="D564" s="85" t="s">
        <v>1477</v>
      </c>
      <c r="E564" s="128"/>
      <c r="F564" s="356"/>
      <c r="G564" s="314"/>
      <c r="H564" s="356"/>
      <c r="I564" s="314"/>
      <c r="J564" s="356">
        <v>1</v>
      </c>
      <c r="K564" s="314">
        <v>100</v>
      </c>
      <c r="L564" s="356"/>
      <c r="M564" s="314"/>
      <c r="N564" s="315"/>
      <c r="O564" s="316"/>
      <c r="P564" s="315">
        <v>4</v>
      </c>
      <c r="Q564" s="316">
        <v>100</v>
      </c>
      <c r="R564" s="315">
        <v>4</v>
      </c>
      <c r="S564" s="316">
        <v>100</v>
      </c>
      <c r="T564" s="315">
        <v>21</v>
      </c>
      <c r="U564" s="316">
        <v>100</v>
      </c>
      <c r="V564" s="316"/>
      <c r="W564" s="316"/>
      <c r="X564" s="316"/>
      <c r="Y564" s="128"/>
      <c r="Z564" s="128"/>
      <c r="AA564" s="128"/>
      <c r="AB564" s="128"/>
      <c r="AC564" s="128"/>
      <c r="AD564" s="85"/>
    </row>
    <row r="565" spans="1:30" ht="20.100000000000001" customHeight="1">
      <c r="A565" s="85"/>
      <c r="B565" s="85"/>
      <c r="C565" s="128"/>
      <c r="D565" s="85" t="s">
        <v>2001</v>
      </c>
      <c r="E565" s="128"/>
      <c r="F565" s="356"/>
      <c r="G565" s="314"/>
      <c r="H565" s="356"/>
      <c r="I565" s="314"/>
      <c r="J565" s="356"/>
      <c r="K565" s="314"/>
      <c r="L565" s="356"/>
      <c r="M565" s="314"/>
      <c r="N565" s="315"/>
      <c r="O565" s="316"/>
      <c r="P565" s="315"/>
      <c r="Q565" s="316"/>
      <c r="R565" s="315"/>
      <c r="S565" s="316"/>
      <c r="T565" s="315"/>
      <c r="U565" s="316"/>
      <c r="V565" s="316"/>
      <c r="W565" s="316"/>
      <c r="X565" s="316"/>
      <c r="Y565" s="128"/>
      <c r="Z565" s="128"/>
      <c r="AA565" s="128"/>
      <c r="AB565" s="128"/>
      <c r="AC565" s="128"/>
      <c r="AD565" s="85"/>
    </row>
    <row r="566" spans="1:30" ht="20.100000000000001" customHeight="1">
      <c r="A566" s="85"/>
      <c r="B566" s="85"/>
      <c r="C566" s="128"/>
      <c r="D566" s="162" t="s">
        <v>8191</v>
      </c>
      <c r="E566" s="128"/>
      <c r="F566" s="356"/>
      <c r="G566" s="314"/>
      <c r="H566" s="356"/>
      <c r="I566" s="314"/>
      <c r="J566" s="356"/>
      <c r="K566" s="314"/>
      <c r="L566" s="356"/>
      <c r="M566" s="314"/>
      <c r="N566" s="315"/>
      <c r="O566" s="316"/>
      <c r="P566" s="315"/>
      <c r="Q566" s="316"/>
      <c r="R566" s="315"/>
      <c r="S566" s="316"/>
      <c r="T566" s="315"/>
      <c r="U566" s="316"/>
      <c r="V566" s="316"/>
      <c r="W566" s="316"/>
      <c r="X566" s="316"/>
      <c r="Y566" s="128"/>
      <c r="Z566" s="128"/>
      <c r="AA566" s="128"/>
      <c r="AB566" s="128"/>
      <c r="AC566" s="128"/>
      <c r="AD566" s="85"/>
    </row>
    <row r="567" spans="1:30" ht="20.100000000000001" customHeight="1">
      <c r="A567" s="85"/>
      <c r="B567" s="85"/>
      <c r="C567" s="128"/>
      <c r="D567" s="162" t="s">
        <v>8192</v>
      </c>
      <c r="E567" s="128"/>
      <c r="F567" s="356"/>
      <c r="G567" s="314"/>
      <c r="H567" s="356"/>
      <c r="I567" s="314"/>
      <c r="J567" s="356"/>
      <c r="K567" s="314"/>
      <c r="L567" s="356"/>
      <c r="M567" s="314"/>
      <c r="N567" s="315"/>
      <c r="O567" s="316"/>
      <c r="P567" s="315"/>
      <c r="Q567" s="316"/>
      <c r="R567" s="315"/>
      <c r="S567" s="316"/>
      <c r="T567" s="315"/>
      <c r="U567" s="316"/>
      <c r="V567" s="316"/>
      <c r="W567" s="316"/>
      <c r="X567" s="316"/>
      <c r="Y567" s="128"/>
      <c r="Z567" s="128"/>
      <c r="AA567" s="128"/>
      <c r="AB567" s="128"/>
      <c r="AC567" s="128"/>
      <c r="AD567" s="85"/>
    </row>
    <row r="568" spans="1:30" ht="20.100000000000001" customHeight="1">
      <c r="A568" s="476" t="s">
        <v>4456</v>
      </c>
      <c r="B568" s="476" t="s">
        <v>699</v>
      </c>
      <c r="C568" s="473" t="s">
        <v>4588</v>
      </c>
      <c r="D568" s="476"/>
      <c r="E568" s="473"/>
      <c r="F568" s="443"/>
      <c r="G568" s="444"/>
      <c r="H568" s="443"/>
      <c r="I568" s="444"/>
      <c r="J568" s="443"/>
      <c r="K568" s="444"/>
      <c r="L568" s="443"/>
      <c r="M568" s="444"/>
      <c r="N568" s="471"/>
      <c r="O568" s="465"/>
      <c r="P568" s="471"/>
      <c r="Q568" s="465"/>
      <c r="R568" s="471"/>
      <c r="S568" s="465"/>
      <c r="T568" s="471"/>
      <c r="U568" s="465"/>
      <c r="V568" s="473" t="s">
        <v>8161</v>
      </c>
      <c r="W568" s="473" t="s">
        <v>8161</v>
      </c>
      <c r="X568" s="473" t="s">
        <v>8161</v>
      </c>
      <c r="Y568" s="473" t="s">
        <v>8161</v>
      </c>
      <c r="Z568" s="473" t="s">
        <v>8161</v>
      </c>
      <c r="AA568" s="473" t="s">
        <v>8161</v>
      </c>
      <c r="AB568" s="473" t="s">
        <v>8161</v>
      </c>
      <c r="AC568" s="473" t="s">
        <v>8161</v>
      </c>
      <c r="AD568" s="476"/>
    </row>
    <row r="569" spans="1:30" ht="20.100000000000001" customHeight="1">
      <c r="A569" s="374" t="s">
        <v>8429</v>
      </c>
      <c r="B569" s="374" t="s">
        <v>700</v>
      </c>
      <c r="C569" s="473" t="s">
        <v>4587</v>
      </c>
      <c r="D569" s="476"/>
      <c r="E569" s="358"/>
      <c r="F569" s="443"/>
      <c r="G569" s="444"/>
      <c r="H569" s="443"/>
      <c r="I569" s="444"/>
      <c r="J569" s="443">
        <v>1</v>
      </c>
      <c r="K569" s="444">
        <v>100</v>
      </c>
      <c r="L569" s="443"/>
      <c r="M569" s="444"/>
      <c r="N569" s="471"/>
      <c r="O569" s="465"/>
      <c r="P569" s="471">
        <v>4</v>
      </c>
      <c r="Q569" s="465">
        <v>100</v>
      </c>
      <c r="R569" s="471">
        <v>4</v>
      </c>
      <c r="S569" s="465">
        <v>100</v>
      </c>
      <c r="T569" s="471">
        <v>21</v>
      </c>
      <c r="U569" s="465">
        <v>100</v>
      </c>
      <c r="V569" s="473" t="s">
        <v>8161</v>
      </c>
      <c r="W569" s="473" t="s">
        <v>8161</v>
      </c>
      <c r="X569" s="473" t="s">
        <v>8161</v>
      </c>
      <c r="Y569" s="358" t="s">
        <v>8161</v>
      </c>
      <c r="Z569" s="358" t="s">
        <v>8161</v>
      </c>
      <c r="AA569" s="358" t="s">
        <v>8161</v>
      </c>
      <c r="AB569" s="358" t="s">
        <v>8161</v>
      </c>
      <c r="AC569" s="473" t="s">
        <v>8161</v>
      </c>
      <c r="AD569" s="374"/>
    </row>
    <row r="570" spans="1:30" ht="20.100000000000001" customHeight="1">
      <c r="A570" s="311"/>
      <c r="B570" s="311"/>
      <c r="C570" s="452"/>
      <c r="D570" s="120" t="s">
        <v>1970</v>
      </c>
      <c r="E570" s="452" t="s">
        <v>1335</v>
      </c>
      <c r="F570" s="356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315"/>
      <c r="U570" s="316"/>
      <c r="V570" s="316"/>
      <c r="W570" s="316"/>
      <c r="X570" s="316"/>
      <c r="Y570" s="452"/>
      <c r="Z570" s="452"/>
      <c r="AA570" s="452"/>
      <c r="AB570" s="452"/>
      <c r="AC570" s="128"/>
      <c r="AD570" s="311"/>
    </row>
    <row r="571" spans="1:30" ht="20.100000000000001" customHeight="1">
      <c r="A571" s="85"/>
      <c r="B571" s="311"/>
      <c r="C571" s="452"/>
      <c r="D571" s="120" t="s">
        <v>1971</v>
      </c>
      <c r="E571" s="452"/>
      <c r="F571" s="356"/>
      <c r="G571" s="314"/>
      <c r="H571" s="356"/>
      <c r="I571" s="314"/>
      <c r="J571" s="356"/>
      <c r="K571" s="314"/>
      <c r="L571" s="356"/>
      <c r="M571" s="314"/>
      <c r="N571" s="315"/>
      <c r="O571" s="316"/>
      <c r="P571" s="315"/>
      <c r="Q571" s="316"/>
      <c r="R571" s="315"/>
      <c r="S571" s="316"/>
      <c r="T571" s="315"/>
      <c r="U571" s="316"/>
      <c r="V571" s="316"/>
      <c r="W571" s="316"/>
      <c r="X571" s="316"/>
      <c r="Y571" s="452"/>
      <c r="Z571" s="452"/>
      <c r="AA571" s="452"/>
      <c r="AB571" s="452"/>
      <c r="AC571" s="452"/>
      <c r="AD571" s="311"/>
    </row>
    <row r="572" spans="1:30" ht="20.100000000000001" customHeight="1">
      <c r="A572" s="374" t="s">
        <v>4457</v>
      </c>
      <c r="B572" s="374" t="s">
        <v>701</v>
      </c>
      <c r="C572" s="473" t="s">
        <v>4587</v>
      </c>
      <c r="D572" s="476"/>
      <c r="E572" s="358"/>
      <c r="F572" s="443"/>
      <c r="G572" s="444"/>
      <c r="H572" s="443"/>
      <c r="I572" s="444"/>
      <c r="J572" s="443">
        <v>1</v>
      </c>
      <c r="K572" s="444">
        <v>100</v>
      </c>
      <c r="L572" s="443"/>
      <c r="M572" s="444"/>
      <c r="N572" s="471"/>
      <c r="O572" s="465"/>
      <c r="P572" s="471">
        <v>4</v>
      </c>
      <c r="Q572" s="465">
        <v>100</v>
      </c>
      <c r="R572" s="471">
        <v>4</v>
      </c>
      <c r="S572" s="465">
        <v>100</v>
      </c>
      <c r="T572" s="471">
        <v>21</v>
      </c>
      <c r="U572" s="465">
        <v>100</v>
      </c>
      <c r="V572" s="473" t="s">
        <v>8161</v>
      </c>
      <c r="W572" s="473" t="s">
        <v>8161</v>
      </c>
      <c r="X572" s="473" t="s">
        <v>8161</v>
      </c>
      <c r="Y572" s="358" t="s">
        <v>8161</v>
      </c>
      <c r="Z572" s="358" t="s">
        <v>8161</v>
      </c>
      <c r="AA572" s="358" t="s">
        <v>8161</v>
      </c>
      <c r="AB572" s="358" t="s">
        <v>8161</v>
      </c>
      <c r="AC572" s="473" t="s">
        <v>8161</v>
      </c>
      <c r="AD572" s="374"/>
    </row>
    <row r="573" spans="1:30" ht="20.100000000000001" customHeight="1">
      <c r="A573" s="311"/>
      <c r="B573" s="311"/>
      <c r="C573" s="452"/>
      <c r="D573" s="120" t="s">
        <v>1959</v>
      </c>
      <c r="E573" s="452" t="s">
        <v>73</v>
      </c>
      <c r="F573" s="356"/>
      <c r="G573" s="314"/>
      <c r="H573" s="356"/>
      <c r="I573" s="314"/>
      <c r="J573" s="356"/>
      <c r="K573" s="314"/>
      <c r="L573" s="356"/>
      <c r="M573" s="314"/>
      <c r="N573" s="315"/>
      <c r="O573" s="316"/>
      <c r="P573" s="315"/>
      <c r="Q573" s="316"/>
      <c r="R573" s="315"/>
      <c r="S573" s="316"/>
      <c r="T573" s="315"/>
      <c r="U573" s="316"/>
      <c r="V573" s="316"/>
      <c r="W573" s="316"/>
      <c r="X573" s="316"/>
      <c r="Y573" s="452"/>
      <c r="Z573" s="452"/>
      <c r="AA573" s="452"/>
      <c r="AB573" s="452"/>
      <c r="AC573" s="128"/>
      <c r="AD573" s="311"/>
    </row>
    <row r="574" spans="1:30" ht="20.100000000000001" customHeight="1">
      <c r="A574" s="85"/>
      <c r="B574" s="311"/>
      <c r="C574" s="452"/>
      <c r="D574" s="120" t="s">
        <v>1960</v>
      </c>
      <c r="E574" s="452"/>
      <c r="F574" s="356"/>
      <c r="G574" s="314"/>
      <c r="H574" s="356"/>
      <c r="I574" s="314"/>
      <c r="J574" s="356"/>
      <c r="K574" s="314"/>
      <c r="L574" s="356"/>
      <c r="M574" s="314"/>
      <c r="N574" s="315"/>
      <c r="O574" s="316"/>
      <c r="P574" s="315"/>
      <c r="Q574" s="316"/>
      <c r="R574" s="315"/>
      <c r="S574" s="316"/>
      <c r="T574" s="315"/>
      <c r="U574" s="316"/>
      <c r="V574" s="316"/>
      <c r="W574" s="316"/>
      <c r="X574" s="316"/>
      <c r="Y574" s="452"/>
      <c r="Z574" s="452"/>
      <c r="AA574" s="452"/>
      <c r="AB574" s="452"/>
      <c r="AC574" s="452"/>
      <c r="AD574" s="311"/>
    </row>
    <row r="575" spans="1:30" ht="20.100000000000001" customHeight="1">
      <c r="A575" s="476" t="s">
        <v>4458</v>
      </c>
      <c r="B575" s="476" t="s">
        <v>702</v>
      </c>
      <c r="C575" s="473" t="s">
        <v>4581</v>
      </c>
      <c r="D575" s="476" t="s">
        <v>1471</v>
      </c>
      <c r="E575" s="473"/>
      <c r="F575" s="443"/>
      <c r="G575" s="444"/>
      <c r="H575" s="443"/>
      <c r="I575" s="444"/>
      <c r="J575" s="443"/>
      <c r="K575" s="444"/>
      <c r="L575" s="443"/>
      <c r="M575" s="444"/>
      <c r="N575" s="471"/>
      <c r="O575" s="465"/>
      <c r="P575" s="471">
        <v>1</v>
      </c>
      <c r="Q575" s="465">
        <v>20</v>
      </c>
      <c r="R575" s="471">
        <v>2</v>
      </c>
      <c r="S575" s="465">
        <v>28.571428571428573</v>
      </c>
      <c r="T575" s="471">
        <v>5</v>
      </c>
      <c r="U575" s="465">
        <v>14.705882352941176</v>
      </c>
      <c r="V575" s="473" t="s">
        <v>8161</v>
      </c>
      <c r="W575" s="473" t="s">
        <v>8161</v>
      </c>
      <c r="X575" s="473" t="s">
        <v>8161</v>
      </c>
      <c r="Y575" s="473" t="s">
        <v>8161</v>
      </c>
      <c r="Z575" s="473" t="s">
        <v>8161</v>
      </c>
      <c r="AA575" s="473" t="s">
        <v>8161</v>
      </c>
      <c r="AB575" s="473" t="s">
        <v>8161</v>
      </c>
      <c r="AC575" s="473" t="s">
        <v>8161</v>
      </c>
      <c r="AD575" s="476"/>
    </row>
    <row r="576" spans="1:30" ht="20.100000000000001" customHeight="1">
      <c r="A576" s="85"/>
      <c r="B576" s="85"/>
      <c r="C576" s="128"/>
      <c r="D576" s="85" t="s">
        <v>1472</v>
      </c>
      <c r="E576" s="128"/>
      <c r="F576" s="356">
        <v>1</v>
      </c>
      <c r="G576" s="314">
        <v>100</v>
      </c>
      <c r="H576" s="356"/>
      <c r="I576" s="314"/>
      <c r="J576" s="356">
        <v>1</v>
      </c>
      <c r="K576" s="314">
        <v>100</v>
      </c>
      <c r="L576" s="356"/>
      <c r="M576" s="314"/>
      <c r="N576" s="315">
        <v>2</v>
      </c>
      <c r="O576" s="316">
        <v>100</v>
      </c>
      <c r="P576" s="315">
        <v>4</v>
      </c>
      <c r="Q576" s="316">
        <v>80</v>
      </c>
      <c r="R576" s="315">
        <v>5</v>
      </c>
      <c r="S576" s="316">
        <v>71.428571428571431</v>
      </c>
      <c r="T576" s="315">
        <v>29</v>
      </c>
      <c r="U576" s="316">
        <v>85.294117647058826</v>
      </c>
      <c r="V576" s="316"/>
      <c r="W576" s="316"/>
      <c r="X576" s="316"/>
      <c r="Y576" s="128"/>
      <c r="Z576" s="128"/>
      <c r="AA576" s="128"/>
      <c r="AB576" s="128"/>
      <c r="AC576" s="128"/>
      <c r="AD576" s="85"/>
    </row>
    <row r="577" spans="1:30" ht="20.100000000000001" customHeight="1">
      <c r="A577" s="476" t="s">
        <v>4459</v>
      </c>
      <c r="B577" s="476" t="s">
        <v>703</v>
      </c>
      <c r="C577" s="473" t="s">
        <v>4581</v>
      </c>
      <c r="D577" s="476" t="s">
        <v>1853</v>
      </c>
      <c r="E577" s="473"/>
      <c r="F577" s="443"/>
      <c r="G577" s="444"/>
      <c r="H577" s="443"/>
      <c r="I577" s="444"/>
      <c r="J577" s="443"/>
      <c r="K577" s="444"/>
      <c r="L577" s="443"/>
      <c r="M577" s="444"/>
      <c r="N577" s="471"/>
      <c r="O577" s="465"/>
      <c r="P577" s="471">
        <v>1</v>
      </c>
      <c r="Q577" s="465">
        <v>20</v>
      </c>
      <c r="R577" s="471">
        <v>2</v>
      </c>
      <c r="S577" s="465">
        <v>28.571428571428573</v>
      </c>
      <c r="T577" s="471">
        <v>4</v>
      </c>
      <c r="U577" s="465">
        <v>11.764705882352942</v>
      </c>
      <c r="V577" s="473" t="s">
        <v>8161</v>
      </c>
      <c r="W577" s="473" t="s">
        <v>8161</v>
      </c>
      <c r="X577" s="473" t="s">
        <v>8161</v>
      </c>
      <c r="Y577" s="473" t="s">
        <v>8161</v>
      </c>
      <c r="Z577" s="473" t="s">
        <v>8161</v>
      </c>
      <c r="AA577" s="473" t="s">
        <v>8161</v>
      </c>
      <c r="AB577" s="473" t="s">
        <v>8161</v>
      </c>
      <c r="AC577" s="473" t="s">
        <v>8161</v>
      </c>
      <c r="AD577" s="476"/>
    </row>
    <row r="578" spans="1:30" ht="20.100000000000001" customHeight="1">
      <c r="A578" s="85"/>
      <c r="B578" s="85"/>
      <c r="C578" s="128"/>
      <c r="D578" s="85" t="s">
        <v>1854</v>
      </c>
      <c r="E578" s="128"/>
      <c r="F578" s="356">
        <v>1</v>
      </c>
      <c r="G578" s="314">
        <v>100</v>
      </c>
      <c r="H578" s="356"/>
      <c r="I578" s="314"/>
      <c r="J578" s="356">
        <v>1</v>
      </c>
      <c r="K578" s="314">
        <v>100</v>
      </c>
      <c r="L578" s="356"/>
      <c r="M578" s="314"/>
      <c r="N578" s="315">
        <v>2</v>
      </c>
      <c r="O578" s="316">
        <v>100</v>
      </c>
      <c r="P578" s="315">
        <v>4</v>
      </c>
      <c r="Q578" s="316">
        <v>80</v>
      </c>
      <c r="R578" s="315">
        <v>5</v>
      </c>
      <c r="S578" s="316">
        <v>71.428571428571431</v>
      </c>
      <c r="T578" s="315">
        <v>30</v>
      </c>
      <c r="U578" s="316">
        <v>88.235294117647058</v>
      </c>
      <c r="V578" s="316"/>
      <c r="W578" s="316"/>
      <c r="X578" s="316"/>
      <c r="Y578" s="128"/>
      <c r="Z578" s="128"/>
      <c r="AA578" s="128"/>
      <c r="AB578" s="128"/>
      <c r="AC578" s="128"/>
      <c r="AD578" s="85"/>
    </row>
    <row r="579" spans="1:30" ht="20.100000000000001" customHeight="1">
      <c r="A579" s="476" t="s">
        <v>4460</v>
      </c>
      <c r="B579" s="476" t="s">
        <v>704</v>
      </c>
      <c r="C579" s="473" t="s">
        <v>4589</v>
      </c>
      <c r="D579" s="476" t="s">
        <v>1689</v>
      </c>
      <c r="E579" s="485" t="s">
        <v>8190</v>
      </c>
      <c r="F579" s="443"/>
      <c r="G579" s="444"/>
      <c r="H579" s="443"/>
      <c r="I579" s="444"/>
      <c r="J579" s="443"/>
      <c r="K579" s="444"/>
      <c r="L579" s="443"/>
      <c r="M579" s="444"/>
      <c r="N579" s="471"/>
      <c r="O579" s="465"/>
      <c r="P579" s="471"/>
      <c r="Q579" s="465"/>
      <c r="R579" s="471"/>
      <c r="S579" s="465"/>
      <c r="T579" s="471"/>
      <c r="U579" s="465"/>
      <c r="V579" s="473" t="s">
        <v>8161</v>
      </c>
      <c r="W579" s="473" t="s">
        <v>8161</v>
      </c>
      <c r="X579" s="473" t="s">
        <v>8161</v>
      </c>
      <c r="Y579" s="473" t="s">
        <v>8161</v>
      </c>
      <c r="Z579" s="473" t="s">
        <v>8161</v>
      </c>
      <c r="AA579" s="473" t="s">
        <v>8161</v>
      </c>
      <c r="AB579" s="473" t="s">
        <v>8161</v>
      </c>
      <c r="AC579" s="473" t="s">
        <v>8161</v>
      </c>
      <c r="AD579" s="476"/>
    </row>
    <row r="580" spans="1:30" ht="20.100000000000001" customHeight="1">
      <c r="A580" s="85"/>
      <c r="B580" s="85"/>
      <c r="C580" s="128"/>
      <c r="D580" s="85" t="s">
        <v>1474</v>
      </c>
      <c r="E580" s="128"/>
      <c r="F580" s="356"/>
      <c r="G580" s="314"/>
      <c r="H580" s="356"/>
      <c r="I580" s="314"/>
      <c r="J580" s="356"/>
      <c r="K580" s="314"/>
      <c r="L580" s="356"/>
      <c r="M580" s="314"/>
      <c r="N580" s="315"/>
      <c r="O580" s="316"/>
      <c r="P580" s="315"/>
      <c r="Q580" s="316"/>
      <c r="R580" s="315"/>
      <c r="S580" s="316"/>
      <c r="T580" s="315"/>
      <c r="U580" s="316"/>
      <c r="V580" s="316"/>
      <c r="W580" s="316"/>
      <c r="X580" s="316"/>
      <c r="Y580" s="128"/>
      <c r="Z580" s="128"/>
      <c r="AA580" s="128"/>
      <c r="AB580" s="128"/>
      <c r="AC580" s="128"/>
      <c r="AD580" s="85"/>
    </row>
    <row r="581" spans="1:30" ht="20.100000000000001" customHeight="1">
      <c r="A581" s="85"/>
      <c r="B581" s="85"/>
      <c r="C581" s="128"/>
      <c r="D581" s="85" t="s">
        <v>1475</v>
      </c>
      <c r="E581" s="128"/>
      <c r="F581" s="356"/>
      <c r="G581" s="314"/>
      <c r="H581" s="356"/>
      <c r="I581" s="314"/>
      <c r="J581" s="356"/>
      <c r="K581" s="314"/>
      <c r="L581" s="356"/>
      <c r="M581" s="314"/>
      <c r="N581" s="315"/>
      <c r="O581" s="316"/>
      <c r="P581" s="315"/>
      <c r="Q581" s="316"/>
      <c r="R581" s="315"/>
      <c r="S581" s="316"/>
      <c r="T581" s="315"/>
      <c r="U581" s="316"/>
      <c r="V581" s="316"/>
      <c r="W581" s="316"/>
      <c r="X581" s="316"/>
      <c r="Y581" s="128"/>
      <c r="Z581" s="128"/>
      <c r="AA581" s="128"/>
      <c r="AB581" s="128"/>
      <c r="AC581" s="128"/>
      <c r="AD581" s="85"/>
    </row>
    <row r="582" spans="1:30" ht="20.100000000000001" customHeight="1">
      <c r="A582" s="85"/>
      <c r="B582" s="85"/>
      <c r="C582" s="128"/>
      <c r="D582" s="85" t="s">
        <v>1476</v>
      </c>
      <c r="E582" s="128"/>
      <c r="F582" s="356"/>
      <c r="G582" s="314"/>
      <c r="H582" s="356"/>
      <c r="I582" s="314"/>
      <c r="J582" s="356"/>
      <c r="K582" s="314"/>
      <c r="L582" s="356"/>
      <c r="M582" s="314"/>
      <c r="N582" s="315"/>
      <c r="O582" s="316"/>
      <c r="P582" s="315"/>
      <c r="Q582" s="316"/>
      <c r="R582" s="315"/>
      <c r="S582" s="316"/>
      <c r="T582" s="315"/>
      <c r="U582" s="316"/>
      <c r="V582" s="316"/>
      <c r="W582" s="316"/>
      <c r="X582" s="316"/>
      <c r="Y582" s="128"/>
      <c r="Z582" s="128"/>
      <c r="AA582" s="128"/>
      <c r="AB582" s="128"/>
      <c r="AC582" s="128"/>
      <c r="AD582" s="85"/>
    </row>
    <row r="583" spans="1:30" ht="20.100000000000001" customHeight="1">
      <c r="A583" s="85"/>
      <c r="B583" s="85"/>
      <c r="C583" s="128"/>
      <c r="D583" s="85" t="s">
        <v>1477</v>
      </c>
      <c r="E583" s="128"/>
      <c r="F583" s="356"/>
      <c r="G583" s="314"/>
      <c r="H583" s="356"/>
      <c r="I583" s="314"/>
      <c r="J583" s="356"/>
      <c r="K583" s="314"/>
      <c r="L583" s="356"/>
      <c r="M583" s="314"/>
      <c r="N583" s="315"/>
      <c r="O583" s="316"/>
      <c r="P583" s="315">
        <v>1</v>
      </c>
      <c r="Q583" s="316">
        <v>100</v>
      </c>
      <c r="R583" s="315">
        <v>2</v>
      </c>
      <c r="S583" s="316">
        <v>100</v>
      </c>
      <c r="T583" s="315">
        <v>4</v>
      </c>
      <c r="U583" s="316">
        <v>100</v>
      </c>
      <c r="V583" s="316"/>
      <c r="W583" s="316"/>
      <c r="X583" s="316"/>
      <c r="Y583" s="128"/>
      <c r="Z583" s="128"/>
      <c r="AA583" s="128"/>
      <c r="AB583" s="128"/>
      <c r="AC583" s="128"/>
      <c r="AD583" s="85"/>
    </row>
    <row r="584" spans="1:30" ht="20.100000000000001" customHeight="1">
      <c r="A584" s="85"/>
      <c r="B584" s="85"/>
      <c r="C584" s="128"/>
      <c r="D584" s="85" t="s">
        <v>2001</v>
      </c>
      <c r="E584" s="128"/>
      <c r="F584" s="356"/>
      <c r="G584" s="314"/>
      <c r="H584" s="356"/>
      <c r="I584" s="314"/>
      <c r="J584" s="356"/>
      <c r="K584" s="314"/>
      <c r="L584" s="356"/>
      <c r="M584" s="314"/>
      <c r="N584" s="315"/>
      <c r="O584" s="316"/>
      <c r="P584" s="315"/>
      <c r="Q584" s="316"/>
      <c r="R584" s="315"/>
      <c r="S584" s="316"/>
      <c r="T584" s="315"/>
      <c r="U584" s="316"/>
      <c r="V584" s="316"/>
      <c r="W584" s="316"/>
      <c r="X584" s="316"/>
      <c r="Y584" s="128"/>
      <c r="Z584" s="128"/>
      <c r="AA584" s="128"/>
      <c r="AB584" s="128"/>
      <c r="AC584" s="128"/>
      <c r="AD584" s="85"/>
    </row>
    <row r="585" spans="1:30" ht="20.100000000000001" customHeight="1">
      <c r="A585" s="85"/>
      <c r="B585" s="85"/>
      <c r="C585" s="128"/>
      <c r="D585" s="162" t="s">
        <v>8191</v>
      </c>
      <c r="E585" s="128"/>
      <c r="F585" s="356"/>
      <c r="G585" s="314"/>
      <c r="H585" s="356"/>
      <c r="I585" s="314"/>
      <c r="J585" s="356"/>
      <c r="K585" s="314"/>
      <c r="L585" s="356"/>
      <c r="M585" s="314"/>
      <c r="N585" s="315"/>
      <c r="O585" s="316"/>
      <c r="P585" s="315"/>
      <c r="Q585" s="316"/>
      <c r="R585" s="315"/>
      <c r="S585" s="316"/>
      <c r="T585" s="315"/>
      <c r="U585" s="316"/>
      <c r="V585" s="316"/>
      <c r="W585" s="316"/>
      <c r="X585" s="316"/>
      <c r="Y585" s="128"/>
      <c r="Z585" s="128"/>
      <c r="AA585" s="128"/>
      <c r="AB585" s="128"/>
      <c r="AC585" s="128"/>
      <c r="AD585" s="85"/>
    </row>
    <row r="586" spans="1:30" ht="20.100000000000001" customHeight="1">
      <c r="A586" s="85"/>
      <c r="B586" s="85"/>
      <c r="C586" s="128"/>
      <c r="D586" s="162" t="s">
        <v>8192</v>
      </c>
      <c r="E586" s="128"/>
      <c r="F586" s="356"/>
      <c r="G586" s="314"/>
      <c r="H586" s="356"/>
      <c r="I586" s="314"/>
      <c r="J586" s="356"/>
      <c r="K586" s="314"/>
      <c r="L586" s="356"/>
      <c r="M586" s="314"/>
      <c r="N586" s="315"/>
      <c r="O586" s="316"/>
      <c r="P586" s="315"/>
      <c r="Q586" s="316"/>
      <c r="R586" s="315"/>
      <c r="S586" s="316"/>
      <c r="T586" s="315"/>
      <c r="U586" s="316"/>
      <c r="V586" s="316"/>
      <c r="W586" s="316"/>
      <c r="X586" s="316"/>
      <c r="Y586" s="128"/>
      <c r="Z586" s="128"/>
      <c r="AA586" s="128"/>
      <c r="AB586" s="128"/>
      <c r="AC586" s="128"/>
      <c r="AD586" s="85"/>
    </row>
    <row r="587" spans="1:30" ht="20.100000000000001" customHeight="1">
      <c r="A587" s="476" t="s">
        <v>4461</v>
      </c>
      <c r="B587" s="476" t="s">
        <v>705</v>
      </c>
      <c r="C587" s="473" t="s">
        <v>4590</v>
      </c>
      <c r="D587" s="476"/>
      <c r="E587" s="485"/>
      <c r="F587" s="443"/>
      <c r="G587" s="444"/>
      <c r="H587" s="443"/>
      <c r="I587" s="444"/>
      <c r="J587" s="443"/>
      <c r="K587" s="444"/>
      <c r="L587" s="443"/>
      <c r="M587" s="444"/>
      <c r="N587" s="471"/>
      <c r="O587" s="465"/>
      <c r="P587" s="471"/>
      <c r="Q587" s="465"/>
      <c r="R587" s="471"/>
      <c r="S587" s="465"/>
      <c r="T587" s="471"/>
      <c r="U587" s="465"/>
      <c r="V587" s="473" t="s">
        <v>8161</v>
      </c>
      <c r="W587" s="473" t="s">
        <v>8161</v>
      </c>
      <c r="X587" s="473" t="s">
        <v>8161</v>
      </c>
      <c r="Y587" s="473" t="s">
        <v>8161</v>
      </c>
      <c r="Z587" s="473" t="s">
        <v>8161</v>
      </c>
      <c r="AA587" s="473" t="s">
        <v>8161</v>
      </c>
      <c r="AB587" s="473" t="s">
        <v>8161</v>
      </c>
      <c r="AC587" s="473" t="s">
        <v>8161</v>
      </c>
      <c r="AD587" s="476"/>
    </row>
    <row r="588" spans="1:30" ht="20.100000000000001" customHeight="1">
      <c r="A588" s="374" t="s">
        <v>4462</v>
      </c>
      <c r="B588" s="374" t="s">
        <v>706</v>
      </c>
      <c r="C588" s="473" t="s">
        <v>4589</v>
      </c>
      <c r="D588" s="476"/>
      <c r="E588" s="358"/>
      <c r="F588" s="443"/>
      <c r="G588" s="444"/>
      <c r="H588" s="443"/>
      <c r="I588" s="444"/>
      <c r="J588" s="443"/>
      <c r="K588" s="444"/>
      <c r="L588" s="443"/>
      <c r="M588" s="444"/>
      <c r="N588" s="471"/>
      <c r="O588" s="465"/>
      <c r="P588" s="471">
        <v>1</v>
      </c>
      <c r="Q588" s="465">
        <v>100</v>
      </c>
      <c r="R588" s="471">
        <v>2</v>
      </c>
      <c r="S588" s="465">
        <v>100</v>
      </c>
      <c r="T588" s="471">
        <v>4</v>
      </c>
      <c r="U588" s="465">
        <v>100</v>
      </c>
      <c r="V588" s="473" t="s">
        <v>8161</v>
      </c>
      <c r="W588" s="473" t="s">
        <v>8161</v>
      </c>
      <c r="X588" s="473" t="s">
        <v>8161</v>
      </c>
      <c r="Y588" s="358" t="s">
        <v>8161</v>
      </c>
      <c r="Z588" s="358" t="s">
        <v>8161</v>
      </c>
      <c r="AA588" s="358" t="s">
        <v>8161</v>
      </c>
      <c r="AB588" s="358" t="s">
        <v>8161</v>
      </c>
      <c r="AC588" s="473" t="s">
        <v>8161</v>
      </c>
      <c r="AD588" s="374"/>
    </row>
    <row r="589" spans="1:30" ht="20.100000000000001" customHeight="1">
      <c r="A589" s="311"/>
      <c r="B589" s="311"/>
      <c r="C589" s="452"/>
      <c r="D589" s="120" t="s">
        <v>1970</v>
      </c>
      <c r="E589" s="452" t="s">
        <v>1335</v>
      </c>
      <c r="F589" s="356"/>
      <c r="G589" s="314"/>
      <c r="H589" s="356"/>
      <c r="I589" s="314"/>
      <c r="J589" s="356"/>
      <c r="K589" s="314"/>
      <c r="L589" s="356"/>
      <c r="M589" s="314"/>
      <c r="N589" s="315"/>
      <c r="O589" s="316"/>
      <c r="P589" s="315"/>
      <c r="Q589" s="316"/>
      <c r="R589" s="315"/>
      <c r="S589" s="316"/>
      <c r="T589" s="315"/>
      <c r="U589" s="316"/>
      <c r="V589" s="316"/>
      <c r="W589" s="316"/>
      <c r="X589" s="316"/>
      <c r="Y589" s="452"/>
      <c r="Z589" s="452"/>
      <c r="AA589" s="452"/>
      <c r="AB589" s="452"/>
      <c r="AC589" s="128"/>
      <c r="AD589" s="311"/>
    </row>
    <row r="590" spans="1:30" ht="20.100000000000001" customHeight="1">
      <c r="A590" s="85"/>
      <c r="B590" s="311"/>
      <c r="C590" s="452"/>
      <c r="D590" s="120" t="s">
        <v>1971</v>
      </c>
      <c r="E590" s="452"/>
      <c r="F590" s="356"/>
      <c r="G590" s="314"/>
      <c r="H590" s="356"/>
      <c r="I590" s="314"/>
      <c r="J590" s="356"/>
      <c r="K590" s="314"/>
      <c r="L590" s="356"/>
      <c r="M590" s="314"/>
      <c r="N590" s="315"/>
      <c r="O590" s="316"/>
      <c r="P590" s="315"/>
      <c r="Q590" s="316"/>
      <c r="R590" s="315"/>
      <c r="S590" s="316"/>
      <c r="T590" s="315"/>
      <c r="U590" s="316"/>
      <c r="V590" s="316"/>
      <c r="W590" s="316"/>
      <c r="X590" s="316"/>
      <c r="Y590" s="452"/>
      <c r="Z590" s="452"/>
      <c r="AA590" s="452"/>
      <c r="AB590" s="452"/>
      <c r="AC590" s="452"/>
      <c r="AD590" s="311"/>
    </row>
    <row r="591" spans="1:30" ht="20.100000000000001" customHeight="1">
      <c r="A591" s="374" t="s">
        <v>4463</v>
      </c>
      <c r="B591" s="374" t="s">
        <v>707</v>
      </c>
      <c r="C591" s="473" t="s">
        <v>4589</v>
      </c>
      <c r="D591" s="476"/>
      <c r="E591" s="358"/>
      <c r="F591" s="443"/>
      <c r="G591" s="444"/>
      <c r="H591" s="443"/>
      <c r="I591" s="444"/>
      <c r="J591" s="443"/>
      <c r="K591" s="444"/>
      <c r="L591" s="443"/>
      <c r="M591" s="444"/>
      <c r="N591" s="471"/>
      <c r="O591" s="465"/>
      <c r="P591" s="471">
        <v>1</v>
      </c>
      <c r="Q591" s="465">
        <v>100</v>
      </c>
      <c r="R591" s="471">
        <v>2</v>
      </c>
      <c r="S591" s="465">
        <v>100</v>
      </c>
      <c r="T591" s="471">
        <v>4</v>
      </c>
      <c r="U591" s="465">
        <v>100</v>
      </c>
      <c r="V591" s="473" t="s">
        <v>8161</v>
      </c>
      <c r="W591" s="473" t="s">
        <v>8161</v>
      </c>
      <c r="X591" s="473" t="s">
        <v>8161</v>
      </c>
      <c r="Y591" s="358" t="s">
        <v>8161</v>
      </c>
      <c r="Z591" s="358" t="s">
        <v>8161</v>
      </c>
      <c r="AA591" s="358" t="s">
        <v>8161</v>
      </c>
      <c r="AB591" s="358" t="s">
        <v>8161</v>
      </c>
      <c r="AC591" s="473" t="s">
        <v>8161</v>
      </c>
      <c r="AD591" s="374"/>
    </row>
    <row r="592" spans="1:30" ht="20.100000000000001" customHeight="1">
      <c r="A592" s="311"/>
      <c r="B592" s="311"/>
      <c r="C592" s="452"/>
      <c r="D592" s="120" t="s">
        <v>1959</v>
      </c>
      <c r="E592" s="452" t="s">
        <v>73</v>
      </c>
      <c r="F592" s="356"/>
      <c r="G592" s="314"/>
      <c r="H592" s="356"/>
      <c r="I592" s="314"/>
      <c r="J592" s="356"/>
      <c r="K592" s="314"/>
      <c r="L592" s="356"/>
      <c r="M592" s="314"/>
      <c r="N592" s="315"/>
      <c r="O592" s="316"/>
      <c r="P592" s="315"/>
      <c r="Q592" s="316"/>
      <c r="R592" s="315"/>
      <c r="S592" s="316"/>
      <c r="T592" s="315"/>
      <c r="U592" s="316"/>
      <c r="V592" s="316"/>
      <c r="W592" s="316"/>
      <c r="X592" s="316"/>
      <c r="Y592" s="452"/>
      <c r="Z592" s="452"/>
      <c r="AA592" s="452"/>
      <c r="AB592" s="452"/>
      <c r="AC592" s="128"/>
      <c r="AD592" s="311"/>
    </row>
    <row r="593" spans="1:30" ht="20.100000000000001" customHeight="1">
      <c r="A593" s="85"/>
      <c r="B593" s="311"/>
      <c r="C593" s="452"/>
      <c r="D593" s="120" t="s">
        <v>1960</v>
      </c>
      <c r="E593" s="452"/>
      <c r="F593" s="356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/>
      <c r="S593" s="316"/>
      <c r="T593" s="315"/>
      <c r="U593" s="316"/>
      <c r="V593" s="316"/>
      <c r="W593" s="316"/>
      <c r="X593" s="316"/>
      <c r="Y593" s="452"/>
      <c r="Z593" s="452"/>
      <c r="AA593" s="452"/>
      <c r="AB593" s="452"/>
      <c r="AC593" s="452"/>
      <c r="AD593" s="311"/>
    </row>
    <row r="594" spans="1:30" ht="20.100000000000001" customHeight="1">
      <c r="A594" s="476" t="s">
        <v>4464</v>
      </c>
      <c r="B594" s="476" t="s">
        <v>708</v>
      </c>
      <c r="C594" s="473" t="s">
        <v>4581</v>
      </c>
      <c r="D594" s="476" t="s">
        <v>1471</v>
      </c>
      <c r="E594" s="473"/>
      <c r="F594" s="443"/>
      <c r="G594" s="444"/>
      <c r="H594" s="443"/>
      <c r="I594" s="444"/>
      <c r="J594" s="443"/>
      <c r="K594" s="444"/>
      <c r="L594" s="443"/>
      <c r="M594" s="444"/>
      <c r="N594" s="471">
        <v>1</v>
      </c>
      <c r="O594" s="465">
        <v>50</v>
      </c>
      <c r="P594" s="471"/>
      <c r="Q594" s="465"/>
      <c r="R594" s="471">
        <v>3</v>
      </c>
      <c r="S594" s="465">
        <v>42.857142857142854</v>
      </c>
      <c r="T594" s="471">
        <v>5</v>
      </c>
      <c r="U594" s="465">
        <v>14.705882352941176</v>
      </c>
      <c r="V594" s="473" t="s">
        <v>8161</v>
      </c>
      <c r="W594" s="473" t="s">
        <v>8161</v>
      </c>
      <c r="X594" s="473" t="s">
        <v>8161</v>
      </c>
      <c r="Y594" s="473" t="s">
        <v>8161</v>
      </c>
      <c r="Z594" s="473" t="s">
        <v>8161</v>
      </c>
      <c r="AA594" s="473" t="s">
        <v>8161</v>
      </c>
      <c r="AB594" s="473" t="s">
        <v>8161</v>
      </c>
      <c r="AC594" s="473" t="s">
        <v>8161</v>
      </c>
      <c r="AD594" s="476"/>
    </row>
    <row r="595" spans="1:30" ht="20.100000000000001" customHeight="1">
      <c r="A595" s="85"/>
      <c r="B595" s="85"/>
      <c r="C595" s="128"/>
      <c r="D595" s="85" t="s">
        <v>1472</v>
      </c>
      <c r="E595" s="128"/>
      <c r="F595" s="356">
        <v>1</v>
      </c>
      <c r="G595" s="314">
        <v>100</v>
      </c>
      <c r="H595" s="356"/>
      <c r="I595" s="314"/>
      <c r="J595" s="356">
        <v>1</v>
      </c>
      <c r="K595" s="314">
        <v>100</v>
      </c>
      <c r="L595" s="356"/>
      <c r="M595" s="314"/>
      <c r="N595" s="315">
        <v>1</v>
      </c>
      <c r="O595" s="316">
        <v>50</v>
      </c>
      <c r="P595" s="315">
        <v>5</v>
      </c>
      <c r="Q595" s="316">
        <v>100</v>
      </c>
      <c r="R595" s="315">
        <v>4</v>
      </c>
      <c r="S595" s="316">
        <v>57.142857142857146</v>
      </c>
      <c r="T595" s="315">
        <v>29</v>
      </c>
      <c r="U595" s="316">
        <v>85.294117647058826</v>
      </c>
      <c r="V595" s="316"/>
      <c r="W595" s="316"/>
      <c r="X595" s="316"/>
      <c r="Y595" s="128"/>
      <c r="Z595" s="128"/>
      <c r="AA595" s="128"/>
      <c r="AB595" s="128"/>
      <c r="AC595" s="128"/>
      <c r="AD595" s="85"/>
    </row>
    <row r="596" spans="1:30" ht="20.100000000000001" customHeight="1">
      <c r="A596" s="476" t="s">
        <v>4465</v>
      </c>
      <c r="B596" s="476" t="s">
        <v>709</v>
      </c>
      <c r="C596" s="473" t="s">
        <v>4581</v>
      </c>
      <c r="D596" s="476" t="s">
        <v>1853</v>
      </c>
      <c r="E596" s="473"/>
      <c r="F596" s="443"/>
      <c r="G596" s="444"/>
      <c r="H596" s="443"/>
      <c r="I596" s="444"/>
      <c r="J596" s="443"/>
      <c r="K596" s="444"/>
      <c r="L596" s="443"/>
      <c r="M596" s="444"/>
      <c r="N596" s="471">
        <v>1</v>
      </c>
      <c r="O596" s="465">
        <v>50</v>
      </c>
      <c r="P596" s="471"/>
      <c r="Q596" s="465"/>
      <c r="R596" s="471">
        <v>3</v>
      </c>
      <c r="S596" s="465">
        <v>42.857142857142854</v>
      </c>
      <c r="T596" s="471">
        <v>5</v>
      </c>
      <c r="U596" s="465">
        <v>14.705882352941176</v>
      </c>
      <c r="V596" s="473" t="s">
        <v>8161</v>
      </c>
      <c r="W596" s="473" t="s">
        <v>8161</v>
      </c>
      <c r="X596" s="473" t="s">
        <v>8161</v>
      </c>
      <c r="Y596" s="473" t="s">
        <v>8161</v>
      </c>
      <c r="Z596" s="473" t="s">
        <v>8161</v>
      </c>
      <c r="AA596" s="473" t="s">
        <v>8161</v>
      </c>
      <c r="AB596" s="473" t="s">
        <v>8161</v>
      </c>
      <c r="AC596" s="473" t="s">
        <v>8161</v>
      </c>
      <c r="AD596" s="476"/>
    </row>
    <row r="597" spans="1:30" ht="20.100000000000001" customHeight="1">
      <c r="A597" s="85"/>
      <c r="B597" s="85"/>
      <c r="C597" s="128"/>
      <c r="D597" s="85" t="s">
        <v>1854</v>
      </c>
      <c r="E597" s="128"/>
      <c r="F597" s="356">
        <v>1</v>
      </c>
      <c r="G597" s="314">
        <v>100</v>
      </c>
      <c r="H597" s="356"/>
      <c r="I597" s="314"/>
      <c r="J597" s="356">
        <v>1</v>
      </c>
      <c r="K597" s="314">
        <v>100</v>
      </c>
      <c r="L597" s="356"/>
      <c r="M597" s="314"/>
      <c r="N597" s="315">
        <v>1</v>
      </c>
      <c r="O597" s="316">
        <v>50</v>
      </c>
      <c r="P597" s="315">
        <v>5</v>
      </c>
      <c r="Q597" s="316">
        <v>100</v>
      </c>
      <c r="R597" s="315">
        <v>4</v>
      </c>
      <c r="S597" s="316">
        <v>57.142857142857146</v>
      </c>
      <c r="T597" s="315">
        <v>29</v>
      </c>
      <c r="U597" s="316">
        <v>85.294117647058826</v>
      </c>
      <c r="V597" s="316"/>
      <c r="W597" s="316"/>
      <c r="X597" s="316"/>
      <c r="Y597" s="128"/>
      <c r="Z597" s="128"/>
      <c r="AA597" s="128"/>
      <c r="AB597" s="128"/>
      <c r="AC597" s="128"/>
      <c r="AD597" s="85"/>
    </row>
    <row r="598" spans="1:30" ht="20.100000000000001" customHeight="1">
      <c r="A598" s="476" t="s">
        <v>4466</v>
      </c>
      <c r="B598" s="476" t="s">
        <v>710</v>
      </c>
      <c r="C598" s="473" t="s">
        <v>4591</v>
      </c>
      <c r="D598" s="476" t="s">
        <v>1689</v>
      </c>
      <c r="E598" s="485" t="s">
        <v>8190</v>
      </c>
      <c r="F598" s="443"/>
      <c r="G598" s="444"/>
      <c r="H598" s="443"/>
      <c r="I598" s="444"/>
      <c r="J598" s="443"/>
      <c r="K598" s="444"/>
      <c r="L598" s="443"/>
      <c r="M598" s="444"/>
      <c r="N598" s="471"/>
      <c r="O598" s="465"/>
      <c r="P598" s="471"/>
      <c r="Q598" s="465"/>
      <c r="R598" s="471"/>
      <c r="S598" s="465"/>
      <c r="T598" s="471"/>
      <c r="U598" s="465"/>
      <c r="V598" s="473" t="s">
        <v>8161</v>
      </c>
      <c r="W598" s="473" t="s">
        <v>8161</v>
      </c>
      <c r="X598" s="473" t="s">
        <v>8161</v>
      </c>
      <c r="Y598" s="473" t="s">
        <v>8161</v>
      </c>
      <c r="Z598" s="473" t="s">
        <v>8161</v>
      </c>
      <c r="AA598" s="473" t="s">
        <v>8161</v>
      </c>
      <c r="AB598" s="473" t="s">
        <v>8161</v>
      </c>
      <c r="AC598" s="473" t="s">
        <v>8161</v>
      </c>
      <c r="AD598" s="476"/>
    </row>
    <row r="599" spans="1:30" ht="20.100000000000001" customHeight="1">
      <c r="A599" s="85"/>
      <c r="B599" s="85"/>
      <c r="C599" s="128"/>
      <c r="D599" s="85" t="s">
        <v>1474</v>
      </c>
      <c r="E599" s="128"/>
      <c r="F599" s="356"/>
      <c r="G599" s="314"/>
      <c r="H599" s="356"/>
      <c r="I599" s="314"/>
      <c r="J599" s="356"/>
      <c r="K599" s="314"/>
      <c r="L599" s="356"/>
      <c r="M599" s="314"/>
      <c r="N599" s="315"/>
      <c r="O599" s="316"/>
      <c r="P599" s="315"/>
      <c r="Q599" s="316"/>
      <c r="R599" s="315"/>
      <c r="S599" s="316"/>
      <c r="T599" s="315"/>
      <c r="U599" s="316"/>
      <c r="V599" s="316"/>
      <c r="W599" s="316"/>
      <c r="X599" s="316"/>
      <c r="Y599" s="128"/>
      <c r="Z599" s="128"/>
      <c r="AA599" s="128"/>
      <c r="AB599" s="128"/>
      <c r="AC599" s="128"/>
      <c r="AD599" s="85"/>
    </row>
    <row r="600" spans="1:30" ht="20.100000000000001" customHeight="1">
      <c r="A600" s="85"/>
      <c r="B600" s="85"/>
      <c r="C600" s="128"/>
      <c r="D600" s="85" t="s">
        <v>1475</v>
      </c>
      <c r="E600" s="128"/>
      <c r="F600" s="356"/>
      <c r="G600" s="314"/>
      <c r="H600" s="356"/>
      <c r="I600" s="314"/>
      <c r="J600" s="356"/>
      <c r="K600" s="314"/>
      <c r="L600" s="356"/>
      <c r="M600" s="314"/>
      <c r="N600" s="315"/>
      <c r="O600" s="316"/>
      <c r="P600" s="315"/>
      <c r="Q600" s="316"/>
      <c r="R600" s="315"/>
      <c r="S600" s="316"/>
      <c r="T600" s="315"/>
      <c r="U600" s="316"/>
      <c r="V600" s="316"/>
      <c r="W600" s="316"/>
      <c r="X600" s="316"/>
      <c r="Y600" s="128"/>
      <c r="Z600" s="128"/>
      <c r="AA600" s="128"/>
      <c r="AB600" s="128"/>
      <c r="AC600" s="128"/>
      <c r="AD600" s="85"/>
    </row>
    <row r="601" spans="1:30" ht="20.100000000000001" customHeight="1">
      <c r="A601" s="85"/>
      <c r="B601" s="85"/>
      <c r="C601" s="128"/>
      <c r="D601" s="85" t="s">
        <v>1476</v>
      </c>
      <c r="E601" s="128"/>
      <c r="F601" s="356"/>
      <c r="G601" s="314"/>
      <c r="H601" s="356"/>
      <c r="I601" s="314"/>
      <c r="J601" s="356"/>
      <c r="K601" s="314"/>
      <c r="L601" s="356"/>
      <c r="M601" s="314"/>
      <c r="N601" s="315"/>
      <c r="O601" s="316"/>
      <c r="P601" s="315"/>
      <c r="Q601" s="316"/>
      <c r="R601" s="315"/>
      <c r="S601" s="316"/>
      <c r="T601" s="315"/>
      <c r="U601" s="316"/>
      <c r="V601" s="316"/>
      <c r="W601" s="316"/>
      <c r="X601" s="316"/>
      <c r="Y601" s="128"/>
      <c r="Z601" s="128"/>
      <c r="AA601" s="128"/>
      <c r="AB601" s="128"/>
      <c r="AC601" s="128"/>
      <c r="AD601" s="85"/>
    </row>
    <row r="602" spans="1:30" ht="20.100000000000001" customHeight="1">
      <c r="A602" s="85"/>
      <c r="B602" s="85"/>
      <c r="C602" s="128"/>
      <c r="D602" s="85" t="s">
        <v>1477</v>
      </c>
      <c r="E602" s="128"/>
      <c r="F602" s="356"/>
      <c r="G602" s="314"/>
      <c r="H602" s="356"/>
      <c r="I602" s="314"/>
      <c r="J602" s="356"/>
      <c r="K602" s="314"/>
      <c r="L602" s="356"/>
      <c r="M602" s="314"/>
      <c r="N602" s="315">
        <v>1</v>
      </c>
      <c r="O602" s="316">
        <v>100</v>
      </c>
      <c r="P602" s="315"/>
      <c r="Q602" s="316"/>
      <c r="R602" s="315">
        <v>3</v>
      </c>
      <c r="S602" s="316">
        <v>100</v>
      </c>
      <c r="T602" s="315">
        <v>5</v>
      </c>
      <c r="U602" s="316">
        <v>100</v>
      </c>
      <c r="V602" s="316"/>
      <c r="W602" s="316"/>
      <c r="X602" s="316"/>
      <c r="Y602" s="128"/>
      <c r="Z602" s="128"/>
      <c r="AA602" s="128"/>
      <c r="AB602" s="128"/>
      <c r="AC602" s="128"/>
      <c r="AD602" s="85"/>
    </row>
    <row r="603" spans="1:30" ht="20.100000000000001" customHeight="1">
      <c r="A603" s="85"/>
      <c r="B603" s="85"/>
      <c r="C603" s="128"/>
      <c r="D603" s="85" t="s">
        <v>2001</v>
      </c>
      <c r="E603" s="128"/>
      <c r="F603" s="356"/>
      <c r="G603" s="314"/>
      <c r="H603" s="356"/>
      <c r="I603" s="314"/>
      <c r="J603" s="356"/>
      <c r="K603" s="314"/>
      <c r="L603" s="356"/>
      <c r="M603" s="314"/>
      <c r="N603" s="315"/>
      <c r="O603" s="316"/>
      <c r="P603" s="315"/>
      <c r="Q603" s="316"/>
      <c r="R603" s="315"/>
      <c r="S603" s="316"/>
      <c r="T603" s="315"/>
      <c r="U603" s="316"/>
      <c r="V603" s="316"/>
      <c r="W603" s="316"/>
      <c r="X603" s="316"/>
      <c r="Y603" s="128"/>
      <c r="Z603" s="128"/>
      <c r="AA603" s="128"/>
      <c r="AB603" s="128"/>
      <c r="AC603" s="128"/>
      <c r="AD603" s="85"/>
    </row>
    <row r="604" spans="1:30" ht="20.100000000000001" customHeight="1">
      <c r="A604" s="85"/>
      <c r="B604" s="85"/>
      <c r="C604" s="128"/>
      <c r="D604" s="162" t="s">
        <v>8191</v>
      </c>
      <c r="E604" s="128"/>
      <c r="F604" s="356"/>
      <c r="G604" s="314"/>
      <c r="H604" s="356"/>
      <c r="I604" s="314"/>
      <c r="J604" s="356"/>
      <c r="K604" s="314"/>
      <c r="L604" s="356"/>
      <c r="M604" s="314"/>
      <c r="N604" s="315"/>
      <c r="O604" s="316"/>
      <c r="P604" s="315"/>
      <c r="Q604" s="316"/>
      <c r="R604" s="315"/>
      <c r="S604" s="316"/>
      <c r="T604" s="315"/>
      <c r="U604" s="316"/>
      <c r="V604" s="316"/>
      <c r="W604" s="316"/>
      <c r="X604" s="316"/>
      <c r="Y604" s="128"/>
      <c r="Z604" s="128"/>
      <c r="AA604" s="128"/>
      <c r="AB604" s="128"/>
      <c r="AC604" s="128"/>
      <c r="AD604" s="85"/>
    </row>
    <row r="605" spans="1:30" ht="20.100000000000001" customHeight="1">
      <c r="A605" s="85"/>
      <c r="B605" s="85"/>
      <c r="C605" s="128"/>
      <c r="D605" s="162" t="s">
        <v>8192</v>
      </c>
      <c r="E605" s="128"/>
      <c r="F605" s="356"/>
      <c r="G605" s="314"/>
      <c r="H605" s="356"/>
      <c r="I605" s="314"/>
      <c r="J605" s="356"/>
      <c r="K605" s="314"/>
      <c r="L605" s="356"/>
      <c r="M605" s="314"/>
      <c r="N605" s="315"/>
      <c r="O605" s="316"/>
      <c r="P605" s="315"/>
      <c r="Q605" s="316"/>
      <c r="R605" s="315"/>
      <c r="S605" s="316"/>
      <c r="T605" s="315"/>
      <c r="U605" s="316"/>
      <c r="V605" s="316"/>
      <c r="W605" s="316"/>
      <c r="X605" s="316"/>
      <c r="Y605" s="128"/>
      <c r="Z605" s="128"/>
      <c r="AA605" s="128"/>
      <c r="AB605" s="128"/>
      <c r="AC605" s="128"/>
      <c r="AD605" s="85"/>
    </row>
    <row r="606" spans="1:30" ht="20.100000000000001" customHeight="1">
      <c r="A606" s="476" t="s">
        <v>4467</v>
      </c>
      <c r="B606" s="476" t="s">
        <v>711</v>
      </c>
      <c r="C606" s="473" t="s">
        <v>4592</v>
      </c>
      <c r="D606" s="476"/>
      <c r="E606" s="485"/>
      <c r="F606" s="443"/>
      <c r="G606" s="444"/>
      <c r="H606" s="443"/>
      <c r="I606" s="444"/>
      <c r="J606" s="443"/>
      <c r="K606" s="444"/>
      <c r="L606" s="443"/>
      <c r="M606" s="444"/>
      <c r="N606" s="471"/>
      <c r="O606" s="465"/>
      <c r="P606" s="471"/>
      <c r="Q606" s="465"/>
      <c r="R606" s="471"/>
      <c r="S606" s="465"/>
      <c r="T606" s="471"/>
      <c r="U606" s="465"/>
      <c r="V606" s="473" t="s">
        <v>8161</v>
      </c>
      <c r="W606" s="473" t="s">
        <v>8161</v>
      </c>
      <c r="X606" s="473" t="s">
        <v>8161</v>
      </c>
      <c r="Y606" s="473" t="s">
        <v>8161</v>
      </c>
      <c r="Z606" s="473" t="s">
        <v>8161</v>
      </c>
      <c r="AA606" s="473" t="s">
        <v>8161</v>
      </c>
      <c r="AB606" s="473" t="s">
        <v>8161</v>
      </c>
      <c r="AC606" s="473" t="s">
        <v>8161</v>
      </c>
      <c r="AD606" s="476"/>
    </row>
    <row r="607" spans="1:30" ht="20.100000000000001" customHeight="1">
      <c r="A607" s="374" t="s">
        <v>4468</v>
      </c>
      <c r="B607" s="374" t="s">
        <v>712</v>
      </c>
      <c r="C607" s="473" t="s">
        <v>4591</v>
      </c>
      <c r="D607" s="476"/>
      <c r="E607" s="358"/>
      <c r="F607" s="443"/>
      <c r="G607" s="444"/>
      <c r="H607" s="443"/>
      <c r="I607" s="444"/>
      <c r="J607" s="443"/>
      <c r="K607" s="444"/>
      <c r="L607" s="443"/>
      <c r="M607" s="444"/>
      <c r="N607" s="471">
        <v>1</v>
      </c>
      <c r="O607" s="465">
        <v>100</v>
      </c>
      <c r="P607" s="471"/>
      <c r="Q607" s="465"/>
      <c r="R607" s="471">
        <v>3</v>
      </c>
      <c r="S607" s="465">
        <v>100</v>
      </c>
      <c r="T607" s="471">
        <v>5</v>
      </c>
      <c r="U607" s="465">
        <v>100</v>
      </c>
      <c r="V607" s="473" t="s">
        <v>8161</v>
      </c>
      <c r="W607" s="473" t="s">
        <v>8161</v>
      </c>
      <c r="X607" s="473" t="s">
        <v>8161</v>
      </c>
      <c r="Y607" s="358" t="s">
        <v>8161</v>
      </c>
      <c r="Z607" s="358" t="s">
        <v>8161</v>
      </c>
      <c r="AA607" s="358" t="s">
        <v>8161</v>
      </c>
      <c r="AB607" s="358" t="s">
        <v>8161</v>
      </c>
      <c r="AC607" s="473" t="s">
        <v>8161</v>
      </c>
      <c r="AD607" s="374"/>
    </row>
    <row r="608" spans="1:30" ht="20.100000000000001" customHeight="1">
      <c r="A608" s="311"/>
      <c r="B608" s="311"/>
      <c r="C608" s="452"/>
      <c r="D608" s="120" t="s">
        <v>1970</v>
      </c>
      <c r="E608" s="452" t="s">
        <v>1335</v>
      </c>
      <c r="F608" s="356"/>
      <c r="G608" s="314"/>
      <c r="H608" s="356"/>
      <c r="I608" s="314"/>
      <c r="J608" s="356"/>
      <c r="K608" s="314"/>
      <c r="L608" s="356"/>
      <c r="M608" s="314"/>
      <c r="N608" s="315"/>
      <c r="O608" s="316"/>
      <c r="P608" s="315"/>
      <c r="Q608" s="316"/>
      <c r="R608" s="315"/>
      <c r="S608" s="316"/>
      <c r="T608" s="315"/>
      <c r="U608" s="316"/>
      <c r="V608" s="316"/>
      <c r="W608" s="316"/>
      <c r="X608" s="316"/>
      <c r="Y608" s="452"/>
      <c r="Z608" s="452"/>
      <c r="AA608" s="452"/>
      <c r="AB608" s="452"/>
      <c r="AC608" s="128"/>
      <c r="AD608" s="311"/>
    </row>
    <row r="609" spans="1:30" ht="20.100000000000001" customHeight="1">
      <c r="A609" s="85"/>
      <c r="B609" s="311"/>
      <c r="C609" s="452"/>
      <c r="D609" s="120" t="s">
        <v>1971</v>
      </c>
      <c r="E609" s="452"/>
      <c r="F609" s="356"/>
      <c r="G609" s="314"/>
      <c r="H609" s="356"/>
      <c r="I609" s="314"/>
      <c r="J609" s="356"/>
      <c r="K609" s="314"/>
      <c r="L609" s="356"/>
      <c r="M609" s="314"/>
      <c r="N609" s="315"/>
      <c r="O609" s="316"/>
      <c r="P609" s="315"/>
      <c r="Q609" s="316"/>
      <c r="R609" s="315"/>
      <c r="S609" s="316"/>
      <c r="T609" s="315"/>
      <c r="U609" s="316"/>
      <c r="V609" s="316"/>
      <c r="W609" s="316"/>
      <c r="X609" s="316"/>
      <c r="Y609" s="452"/>
      <c r="Z609" s="452"/>
      <c r="AA609" s="452"/>
      <c r="AB609" s="452"/>
      <c r="AC609" s="452"/>
      <c r="AD609" s="311"/>
    </row>
    <row r="610" spans="1:30" ht="20.100000000000001" customHeight="1">
      <c r="A610" s="374" t="s">
        <v>4469</v>
      </c>
      <c r="B610" s="374" t="s">
        <v>713</v>
      </c>
      <c r="C610" s="473" t="s">
        <v>4591</v>
      </c>
      <c r="D610" s="476"/>
      <c r="E610" s="358"/>
      <c r="F610" s="443"/>
      <c r="G610" s="444"/>
      <c r="H610" s="443"/>
      <c r="I610" s="444"/>
      <c r="J610" s="443"/>
      <c r="K610" s="444"/>
      <c r="L610" s="443"/>
      <c r="M610" s="444"/>
      <c r="N610" s="471">
        <v>1</v>
      </c>
      <c r="O610" s="465">
        <v>100</v>
      </c>
      <c r="P610" s="471"/>
      <c r="Q610" s="465"/>
      <c r="R610" s="471">
        <v>3</v>
      </c>
      <c r="S610" s="465">
        <v>100</v>
      </c>
      <c r="T610" s="471">
        <v>5</v>
      </c>
      <c r="U610" s="465">
        <v>100</v>
      </c>
      <c r="V610" s="473" t="s">
        <v>8161</v>
      </c>
      <c r="W610" s="473" t="s">
        <v>8161</v>
      </c>
      <c r="X610" s="473" t="s">
        <v>8161</v>
      </c>
      <c r="Y610" s="358" t="s">
        <v>8161</v>
      </c>
      <c r="Z610" s="358" t="s">
        <v>8161</v>
      </c>
      <c r="AA610" s="358" t="s">
        <v>8161</v>
      </c>
      <c r="AB610" s="358" t="s">
        <v>8161</v>
      </c>
      <c r="AC610" s="473" t="s">
        <v>8161</v>
      </c>
      <c r="AD610" s="374"/>
    </row>
    <row r="611" spans="1:30" ht="20.100000000000001" customHeight="1">
      <c r="A611" s="311"/>
      <c r="B611" s="311"/>
      <c r="C611" s="452"/>
      <c r="D611" s="120" t="s">
        <v>1959</v>
      </c>
      <c r="E611" s="452" t="s">
        <v>73</v>
      </c>
      <c r="F611" s="356"/>
      <c r="G611" s="314"/>
      <c r="H611" s="356"/>
      <c r="I611" s="314"/>
      <c r="J611" s="356"/>
      <c r="K611" s="314"/>
      <c r="L611" s="356"/>
      <c r="M611" s="314"/>
      <c r="N611" s="315"/>
      <c r="O611" s="316"/>
      <c r="P611" s="315"/>
      <c r="Q611" s="316"/>
      <c r="R611" s="315"/>
      <c r="S611" s="316"/>
      <c r="T611" s="315"/>
      <c r="U611" s="316"/>
      <c r="V611" s="316"/>
      <c r="W611" s="316"/>
      <c r="X611" s="316"/>
      <c r="Y611" s="452"/>
      <c r="Z611" s="452"/>
      <c r="AA611" s="452"/>
      <c r="AB611" s="452"/>
      <c r="AC611" s="128"/>
      <c r="AD611" s="311"/>
    </row>
    <row r="612" spans="1:30" ht="20.100000000000001" customHeight="1">
      <c r="A612" s="85"/>
      <c r="B612" s="311"/>
      <c r="C612" s="452"/>
      <c r="D612" s="120" t="s">
        <v>1960</v>
      </c>
      <c r="E612" s="452"/>
      <c r="F612" s="356"/>
      <c r="G612" s="314"/>
      <c r="H612" s="356"/>
      <c r="I612" s="314"/>
      <c r="J612" s="356"/>
      <c r="K612" s="314"/>
      <c r="L612" s="356"/>
      <c r="M612" s="314"/>
      <c r="N612" s="315"/>
      <c r="O612" s="316"/>
      <c r="P612" s="315"/>
      <c r="Q612" s="316"/>
      <c r="R612" s="315"/>
      <c r="S612" s="316"/>
      <c r="T612" s="315"/>
      <c r="U612" s="316"/>
      <c r="V612" s="316"/>
      <c r="W612" s="316"/>
      <c r="X612" s="316"/>
      <c r="Y612" s="452"/>
      <c r="Z612" s="452"/>
      <c r="AA612" s="452"/>
      <c r="AB612" s="452"/>
      <c r="AC612" s="452"/>
      <c r="AD612" s="311"/>
    </row>
    <row r="613" spans="1:30" ht="20.100000000000001" customHeight="1">
      <c r="A613" s="476" t="s">
        <v>4470</v>
      </c>
      <c r="B613" s="476" t="s">
        <v>714</v>
      </c>
      <c r="C613" s="473" t="s">
        <v>4581</v>
      </c>
      <c r="D613" s="476" t="s">
        <v>1471</v>
      </c>
      <c r="E613" s="473"/>
      <c r="F613" s="443"/>
      <c r="G613" s="444"/>
      <c r="H613" s="443"/>
      <c r="I613" s="444"/>
      <c r="J613" s="443"/>
      <c r="K613" s="444"/>
      <c r="L613" s="443"/>
      <c r="M613" s="444"/>
      <c r="N613" s="471"/>
      <c r="O613" s="465"/>
      <c r="P613" s="471"/>
      <c r="Q613" s="465"/>
      <c r="R613" s="471"/>
      <c r="S613" s="465"/>
      <c r="T613" s="471">
        <v>2</v>
      </c>
      <c r="U613" s="465">
        <v>5.882352941176471</v>
      </c>
      <c r="V613" s="473" t="s">
        <v>8161</v>
      </c>
      <c r="W613" s="473" t="s">
        <v>8161</v>
      </c>
      <c r="X613" s="473" t="s">
        <v>8161</v>
      </c>
      <c r="Y613" s="473" t="s">
        <v>8161</v>
      </c>
      <c r="Z613" s="473" t="s">
        <v>8161</v>
      </c>
      <c r="AA613" s="473" t="s">
        <v>8161</v>
      </c>
      <c r="AB613" s="473" t="s">
        <v>8161</v>
      </c>
      <c r="AC613" s="473" t="s">
        <v>8161</v>
      </c>
      <c r="AD613" s="476"/>
    </row>
    <row r="614" spans="1:30" ht="20.100000000000001" customHeight="1">
      <c r="A614" s="85"/>
      <c r="B614" s="85"/>
      <c r="C614" s="128"/>
      <c r="D614" s="85" t="s">
        <v>1472</v>
      </c>
      <c r="E614" s="128"/>
      <c r="F614" s="356">
        <v>1</v>
      </c>
      <c r="G614" s="314">
        <v>100</v>
      </c>
      <c r="H614" s="356"/>
      <c r="I614" s="314"/>
      <c r="J614" s="356">
        <v>1</v>
      </c>
      <c r="K614" s="314">
        <v>100</v>
      </c>
      <c r="L614" s="356"/>
      <c r="M614" s="314"/>
      <c r="N614" s="315">
        <v>2</v>
      </c>
      <c r="O614" s="316">
        <v>100</v>
      </c>
      <c r="P614" s="315">
        <v>5</v>
      </c>
      <c r="Q614" s="316">
        <v>100</v>
      </c>
      <c r="R614" s="315">
        <v>7</v>
      </c>
      <c r="S614" s="316">
        <v>100</v>
      </c>
      <c r="T614" s="315">
        <v>32</v>
      </c>
      <c r="U614" s="316">
        <v>94.117647058823536</v>
      </c>
      <c r="V614" s="316"/>
      <c r="W614" s="316"/>
      <c r="X614" s="316"/>
      <c r="Y614" s="128"/>
      <c r="Z614" s="128"/>
      <c r="AA614" s="128"/>
      <c r="AB614" s="128"/>
      <c r="AC614" s="128"/>
      <c r="AD614" s="85"/>
    </row>
    <row r="615" spans="1:30" ht="20.100000000000001" customHeight="1">
      <c r="A615" s="476" t="s">
        <v>4471</v>
      </c>
      <c r="B615" s="476" t="s">
        <v>715</v>
      </c>
      <c r="C615" s="473" t="s">
        <v>4581</v>
      </c>
      <c r="D615" s="476" t="s">
        <v>1853</v>
      </c>
      <c r="E615" s="473"/>
      <c r="F615" s="443"/>
      <c r="G615" s="444"/>
      <c r="H615" s="443"/>
      <c r="I615" s="444"/>
      <c r="J615" s="443"/>
      <c r="K615" s="444"/>
      <c r="L615" s="443"/>
      <c r="M615" s="444"/>
      <c r="N615" s="471"/>
      <c r="O615" s="465"/>
      <c r="P615" s="471"/>
      <c r="Q615" s="465"/>
      <c r="R615" s="471"/>
      <c r="S615" s="465"/>
      <c r="T615" s="471">
        <v>2</v>
      </c>
      <c r="U615" s="465">
        <v>5.882352941176471</v>
      </c>
      <c r="V615" s="473" t="s">
        <v>8161</v>
      </c>
      <c r="W615" s="473" t="s">
        <v>8161</v>
      </c>
      <c r="X615" s="473" t="s">
        <v>8161</v>
      </c>
      <c r="Y615" s="473" t="s">
        <v>8161</v>
      </c>
      <c r="Z615" s="473" t="s">
        <v>8161</v>
      </c>
      <c r="AA615" s="473" t="s">
        <v>8161</v>
      </c>
      <c r="AB615" s="473" t="s">
        <v>8161</v>
      </c>
      <c r="AC615" s="473" t="s">
        <v>8161</v>
      </c>
      <c r="AD615" s="476"/>
    </row>
    <row r="616" spans="1:30" ht="20.100000000000001" customHeight="1">
      <c r="A616" s="85"/>
      <c r="B616" s="85"/>
      <c r="C616" s="128"/>
      <c r="D616" s="85" t="s">
        <v>1854</v>
      </c>
      <c r="E616" s="128"/>
      <c r="F616" s="356">
        <v>1</v>
      </c>
      <c r="G616" s="314">
        <v>100</v>
      </c>
      <c r="H616" s="356"/>
      <c r="I616" s="314"/>
      <c r="J616" s="356">
        <v>1</v>
      </c>
      <c r="K616" s="314">
        <v>100</v>
      </c>
      <c r="L616" s="356"/>
      <c r="M616" s="314"/>
      <c r="N616" s="315">
        <v>2</v>
      </c>
      <c r="O616" s="316">
        <v>100</v>
      </c>
      <c r="P616" s="315">
        <v>5</v>
      </c>
      <c r="Q616" s="316">
        <v>100</v>
      </c>
      <c r="R616" s="315">
        <v>7</v>
      </c>
      <c r="S616" s="316">
        <v>100</v>
      </c>
      <c r="T616" s="315">
        <v>32</v>
      </c>
      <c r="U616" s="316">
        <v>94.117647058823536</v>
      </c>
      <c r="V616" s="316"/>
      <c r="W616" s="316"/>
      <c r="X616" s="316"/>
      <c r="Y616" s="128"/>
      <c r="Z616" s="128"/>
      <c r="AA616" s="128"/>
      <c r="AB616" s="128"/>
      <c r="AC616" s="128"/>
      <c r="AD616" s="85"/>
    </row>
    <row r="617" spans="1:30" ht="20.100000000000001" customHeight="1">
      <c r="A617" s="476" t="s">
        <v>4472</v>
      </c>
      <c r="B617" s="476" t="s">
        <v>716</v>
      </c>
      <c r="C617" s="473" t="s">
        <v>4593</v>
      </c>
      <c r="D617" s="476" t="s">
        <v>1689</v>
      </c>
      <c r="E617" s="485" t="s">
        <v>8190</v>
      </c>
      <c r="F617" s="443"/>
      <c r="G617" s="444"/>
      <c r="H617" s="443"/>
      <c r="I617" s="444"/>
      <c r="J617" s="443"/>
      <c r="K617" s="444"/>
      <c r="L617" s="443"/>
      <c r="M617" s="444"/>
      <c r="N617" s="471"/>
      <c r="O617" s="465"/>
      <c r="P617" s="471"/>
      <c r="Q617" s="465"/>
      <c r="R617" s="471"/>
      <c r="S617" s="465"/>
      <c r="T617" s="471"/>
      <c r="U617" s="465"/>
      <c r="V617" s="473" t="s">
        <v>8161</v>
      </c>
      <c r="W617" s="473" t="s">
        <v>8161</v>
      </c>
      <c r="X617" s="473" t="s">
        <v>8161</v>
      </c>
      <c r="Y617" s="473" t="s">
        <v>8161</v>
      </c>
      <c r="Z617" s="473" t="s">
        <v>8161</v>
      </c>
      <c r="AA617" s="473" t="s">
        <v>8161</v>
      </c>
      <c r="AB617" s="473" t="s">
        <v>8161</v>
      </c>
      <c r="AC617" s="473" t="s">
        <v>8161</v>
      </c>
      <c r="AD617" s="476"/>
    </row>
    <row r="618" spans="1:30" ht="20.100000000000001" customHeight="1">
      <c r="A618" s="85"/>
      <c r="B618" s="85"/>
      <c r="C618" s="128"/>
      <c r="D618" s="85" t="s">
        <v>1474</v>
      </c>
      <c r="E618" s="128"/>
      <c r="F618" s="356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/>
      <c r="U618" s="316"/>
      <c r="V618" s="316"/>
      <c r="W618" s="316"/>
      <c r="X618" s="316"/>
      <c r="Y618" s="128"/>
      <c r="Z618" s="128"/>
      <c r="AA618" s="128"/>
      <c r="AB618" s="128"/>
      <c r="AC618" s="128"/>
      <c r="AD618" s="85"/>
    </row>
    <row r="619" spans="1:30" ht="20.100000000000001" customHeight="1">
      <c r="A619" s="85"/>
      <c r="B619" s="85"/>
      <c r="C619" s="128"/>
      <c r="D619" s="85" t="s">
        <v>1475</v>
      </c>
      <c r="E619" s="128"/>
      <c r="F619" s="356"/>
      <c r="G619" s="314"/>
      <c r="H619" s="356"/>
      <c r="I619" s="314"/>
      <c r="J619" s="356"/>
      <c r="K619" s="314"/>
      <c r="L619" s="356"/>
      <c r="M619" s="314"/>
      <c r="N619" s="315"/>
      <c r="O619" s="316"/>
      <c r="P619" s="315"/>
      <c r="Q619" s="316"/>
      <c r="R619" s="315"/>
      <c r="S619" s="316"/>
      <c r="T619" s="315"/>
      <c r="U619" s="316"/>
      <c r="V619" s="316"/>
      <c r="W619" s="316"/>
      <c r="X619" s="316"/>
      <c r="Y619" s="128"/>
      <c r="Z619" s="128"/>
      <c r="AA619" s="128"/>
      <c r="AB619" s="128"/>
      <c r="AC619" s="128"/>
      <c r="AD619" s="85"/>
    </row>
    <row r="620" spans="1:30" ht="20.100000000000001" customHeight="1">
      <c r="A620" s="85"/>
      <c r="B620" s="85"/>
      <c r="C620" s="128"/>
      <c r="D620" s="85" t="s">
        <v>1476</v>
      </c>
      <c r="E620" s="128"/>
      <c r="F620" s="356"/>
      <c r="G620" s="314"/>
      <c r="H620" s="356"/>
      <c r="I620" s="314"/>
      <c r="J620" s="356"/>
      <c r="K620" s="314"/>
      <c r="L620" s="356"/>
      <c r="M620" s="314"/>
      <c r="N620" s="315"/>
      <c r="O620" s="316"/>
      <c r="P620" s="315"/>
      <c r="Q620" s="316"/>
      <c r="R620" s="315"/>
      <c r="S620" s="316"/>
      <c r="T620" s="315"/>
      <c r="U620" s="316"/>
      <c r="V620" s="316"/>
      <c r="W620" s="316"/>
      <c r="X620" s="316"/>
      <c r="Y620" s="128"/>
      <c r="Z620" s="128"/>
      <c r="AA620" s="128"/>
      <c r="AB620" s="128"/>
      <c r="AC620" s="128"/>
      <c r="AD620" s="85"/>
    </row>
    <row r="621" spans="1:30" ht="20.100000000000001" customHeight="1">
      <c r="A621" s="85"/>
      <c r="B621" s="85"/>
      <c r="C621" s="128"/>
      <c r="D621" s="85" t="s">
        <v>1477</v>
      </c>
      <c r="E621" s="128"/>
      <c r="F621" s="356"/>
      <c r="G621" s="314"/>
      <c r="H621" s="356"/>
      <c r="I621" s="314"/>
      <c r="J621" s="356"/>
      <c r="K621" s="314"/>
      <c r="L621" s="356"/>
      <c r="M621" s="314"/>
      <c r="N621" s="315"/>
      <c r="O621" s="316"/>
      <c r="P621" s="315"/>
      <c r="Q621" s="316"/>
      <c r="R621" s="315"/>
      <c r="S621" s="316"/>
      <c r="T621" s="315">
        <v>2</v>
      </c>
      <c r="U621" s="316">
        <v>100</v>
      </c>
      <c r="V621" s="316"/>
      <c r="W621" s="316"/>
      <c r="X621" s="316"/>
      <c r="Y621" s="128"/>
      <c r="Z621" s="128"/>
      <c r="AA621" s="128"/>
      <c r="AB621" s="128"/>
      <c r="AC621" s="128"/>
      <c r="AD621" s="85"/>
    </row>
    <row r="622" spans="1:30" ht="20.100000000000001" customHeight="1">
      <c r="A622" s="85"/>
      <c r="B622" s="85"/>
      <c r="C622" s="128"/>
      <c r="D622" s="85" t="s">
        <v>2001</v>
      </c>
      <c r="E622" s="128"/>
      <c r="F622" s="356"/>
      <c r="G622" s="314"/>
      <c r="H622" s="356"/>
      <c r="I622" s="314"/>
      <c r="J622" s="356"/>
      <c r="K622" s="314"/>
      <c r="L622" s="356"/>
      <c r="M622" s="314"/>
      <c r="N622" s="315"/>
      <c r="O622" s="316"/>
      <c r="P622" s="315"/>
      <c r="Q622" s="316"/>
      <c r="R622" s="315"/>
      <c r="S622" s="316"/>
      <c r="T622" s="315"/>
      <c r="U622" s="316"/>
      <c r="V622" s="316"/>
      <c r="W622" s="316"/>
      <c r="X622" s="316"/>
      <c r="Y622" s="128"/>
      <c r="Z622" s="128"/>
      <c r="AA622" s="128"/>
      <c r="AB622" s="128"/>
      <c r="AC622" s="128"/>
      <c r="AD622" s="85"/>
    </row>
    <row r="623" spans="1:30" ht="20.100000000000001" customHeight="1">
      <c r="A623" s="85"/>
      <c r="B623" s="85"/>
      <c r="C623" s="128"/>
      <c r="D623" s="162" t="s">
        <v>8191</v>
      </c>
      <c r="E623" s="128"/>
      <c r="F623" s="356"/>
      <c r="G623" s="314"/>
      <c r="H623" s="356"/>
      <c r="I623" s="314"/>
      <c r="J623" s="356"/>
      <c r="K623" s="314"/>
      <c r="L623" s="356"/>
      <c r="M623" s="314"/>
      <c r="N623" s="315"/>
      <c r="O623" s="316"/>
      <c r="P623" s="315"/>
      <c r="Q623" s="316"/>
      <c r="R623" s="315"/>
      <c r="S623" s="316"/>
      <c r="T623" s="315"/>
      <c r="U623" s="316"/>
      <c r="V623" s="316"/>
      <c r="W623" s="316"/>
      <c r="X623" s="316"/>
      <c r="Y623" s="128"/>
      <c r="Z623" s="128"/>
      <c r="AA623" s="128"/>
      <c r="AB623" s="128"/>
      <c r="AC623" s="128"/>
      <c r="AD623" s="85"/>
    </row>
    <row r="624" spans="1:30" ht="20.100000000000001" customHeight="1">
      <c r="A624" s="85"/>
      <c r="B624" s="85"/>
      <c r="C624" s="128"/>
      <c r="D624" s="162" t="s">
        <v>8192</v>
      </c>
      <c r="E624" s="128"/>
      <c r="F624" s="356"/>
      <c r="G624" s="314"/>
      <c r="H624" s="356"/>
      <c r="I624" s="314"/>
      <c r="J624" s="356"/>
      <c r="K624" s="314"/>
      <c r="L624" s="356"/>
      <c r="M624" s="314"/>
      <c r="N624" s="315"/>
      <c r="O624" s="316"/>
      <c r="P624" s="315"/>
      <c r="Q624" s="316"/>
      <c r="R624" s="315"/>
      <c r="S624" s="316"/>
      <c r="T624" s="315"/>
      <c r="U624" s="316"/>
      <c r="V624" s="316"/>
      <c r="W624" s="316"/>
      <c r="X624" s="316"/>
      <c r="Y624" s="128"/>
      <c r="Z624" s="128"/>
      <c r="AA624" s="128"/>
      <c r="AB624" s="128"/>
      <c r="AC624" s="128"/>
      <c r="AD624" s="85"/>
    </row>
    <row r="625" spans="1:30" ht="20.100000000000001" customHeight="1">
      <c r="A625" s="476" t="s">
        <v>4473</v>
      </c>
      <c r="B625" s="476" t="s">
        <v>717</v>
      </c>
      <c r="C625" s="473" t="s">
        <v>4594</v>
      </c>
      <c r="D625" s="476"/>
      <c r="E625" s="473"/>
      <c r="F625" s="443"/>
      <c r="G625" s="444"/>
      <c r="H625" s="443"/>
      <c r="I625" s="444"/>
      <c r="J625" s="443"/>
      <c r="K625" s="444"/>
      <c r="L625" s="443"/>
      <c r="M625" s="444"/>
      <c r="N625" s="471"/>
      <c r="O625" s="465"/>
      <c r="P625" s="471"/>
      <c r="Q625" s="465"/>
      <c r="R625" s="471"/>
      <c r="S625" s="465"/>
      <c r="T625" s="471"/>
      <c r="U625" s="465"/>
      <c r="V625" s="473" t="s">
        <v>8161</v>
      </c>
      <c r="W625" s="473" t="s">
        <v>8161</v>
      </c>
      <c r="X625" s="473" t="s">
        <v>8161</v>
      </c>
      <c r="Y625" s="473" t="s">
        <v>8161</v>
      </c>
      <c r="Z625" s="473" t="s">
        <v>8161</v>
      </c>
      <c r="AA625" s="473" t="s">
        <v>8161</v>
      </c>
      <c r="AB625" s="473" t="s">
        <v>8161</v>
      </c>
      <c r="AC625" s="473" t="s">
        <v>8161</v>
      </c>
      <c r="AD625" s="476"/>
    </row>
    <row r="626" spans="1:30" ht="20.100000000000001" customHeight="1">
      <c r="A626" s="374" t="s">
        <v>4474</v>
      </c>
      <c r="B626" s="374" t="s">
        <v>718</v>
      </c>
      <c r="C626" s="473" t="s">
        <v>4593</v>
      </c>
      <c r="D626" s="476"/>
      <c r="E626" s="358"/>
      <c r="F626" s="443"/>
      <c r="G626" s="444"/>
      <c r="H626" s="443"/>
      <c r="I626" s="444"/>
      <c r="J626" s="443"/>
      <c r="K626" s="444"/>
      <c r="L626" s="443"/>
      <c r="M626" s="444"/>
      <c r="N626" s="471"/>
      <c r="O626" s="465"/>
      <c r="P626" s="471"/>
      <c r="Q626" s="465"/>
      <c r="R626" s="471"/>
      <c r="S626" s="465"/>
      <c r="T626" s="471">
        <v>2</v>
      </c>
      <c r="U626" s="465">
        <v>100</v>
      </c>
      <c r="V626" s="473" t="s">
        <v>8161</v>
      </c>
      <c r="W626" s="473" t="s">
        <v>8161</v>
      </c>
      <c r="X626" s="473" t="s">
        <v>8161</v>
      </c>
      <c r="Y626" s="358" t="s">
        <v>8161</v>
      </c>
      <c r="Z626" s="358" t="s">
        <v>8161</v>
      </c>
      <c r="AA626" s="358" t="s">
        <v>8161</v>
      </c>
      <c r="AB626" s="358" t="s">
        <v>8161</v>
      </c>
      <c r="AC626" s="473" t="s">
        <v>8161</v>
      </c>
      <c r="AD626" s="374"/>
    </row>
    <row r="627" spans="1:30" ht="20.100000000000001" customHeight="1">
      <c r="A627" s="311"/>
      <c r="B627" s="311"/>
      <c r="C627" s="452"/>
      <c r="D627" s="120" t="s">
        <v>1970</v>
      </c>
      <c r="E627" s="452" t="s">
        <v>1335</v>
      </c>
      <c r="F627" s="356"/>
      <c r="G627" s="314"/>
      <c r="H627" s="356"/>
      <c r="I627" s="314"/>
      <c r="J627" s="356"/>
      <c r="K627" s="314"/>
      <c r="L627" s="356"/>
      <c r="M627" s="314"/>
      <c r="N627" s="315"/>
      <c r="O627" s="316"/>
      <c r="P627" s="315"/>
      <c r="Q627" s="316"/>
      <c r="R627" s="315"/>
      <c r="S627" s="316"/>
      <c r="T627" s="315"/>
      <c r="U627" s="316"/>
      <c r="V627" s="316"/>
      <c r="W627" s="316"/>
      <c r="X627" s="316"/>
      <c r="Y627" s="452"/>
      <c r="Z627" s="452"/>
      <c r="AA627" s="452"/>
      <c r="AB627" s="452"/>
      <c r="AC627" s="128"/>
      <c r="AD627" s="311"/>
    </row>
    <row r="628" spans="1:30" ht="20.100000000000001" customHeight="1">
      <c r="A628" s="85"/>
      <c r="B628" s="311"/>
      <c r="C628" s="452"/>
      <c r="D628" s="120" t="s">
        <v>1971</v>
      </c>
      <c r="E628" s="452"/>
      <c r="F628" s="356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/>
      <c r="S628" s="316"/>
      <c r="T628" s="315"/>
      <c r="U628" s="316"/>
      <c r="V628" s="316"/>
      <c r="W628" s="316"/>
      <c r="X628" s="316"/>
      <c r="Y628" s="452"/>
      <c r="Z628" s="452"/>
      <c r="AA628" s="452"/>
      <c r="AB628" s="452"/>
      <c r="AC628" s="452"/>
      <c r="AD628" s="311"/>
    </row>
    <row r="629" spans="1:30" ht="20.100000000000001" customHeight="1">
      <c r="A629" s="374" t="s">
        <v>4475</v>
      </c>
      <c r="B629" s="374" t="s">
        <v>719</v>
      </c>
      <c r="C629" s="473" t="s">
        <v>4593</v>
      </c>
      <c r="D629" s="476"/>
      <c r="E629" s="358"/>
      <c r="F629" s="443"/>
      <c r="G629" s="444"/>
      <c r="H629" s="443"/>
      <c r="I629" s="444"/>
      <c r="J629" s="443"/>
      <c r="K629" s="444"/>
      <c r="L629" s="443"/>
      <c r="M629" s="444"/>
      <c r="N629" s="471"/>
      <c r="O629" s="465"/>
      <c r="P629" s="471"/>
      <c r="Q629" s="465"/>
      <c r="R629" s="471"/>
      <c r="S629" s="465"/>
      <c r="T629" s="471">
        <v>2</v>
      </c>
      <c r="U629" s="465">
        <v>100</v>
      </c>
      <c r="V629" s="473" t="s">
        <v>8161</v>
      </c>
      <c r="W629" s="473" t="s">
        <v>8161</v>
      </c>
      <c r="X629" s="473" t="s">
        <v>8161</v>
      </c>
      <c r="Y629" s="358" t="s">
        <v>8161</v>
      </c>
      <c r="Z629" s="358" t="s">
        <v>8161</v>
      </c>
      <c r="AA629" s="358" t="s">
        <v>8161</v>
      </c>
      <c r="AB629" s="358" t="s">
        <v>8161</v>
      </c>
      <c r="AC629" s="473" t="s">
        <v>8161</v>
      </c>
      <c r="AD629" s="374"/>
    </row>
    <row r="630" spans="1:30" ht="20.100000000000001" customHeight="1">
      <c r="A630" s="311"/>
      <c r="B630" s="311"/>
      <c r="C630" s="452"/>
      <c r="D630" s="120" t="s">
        <v>1959</v>
      </c>
      <c r="E630" s="452" t="s">
        <v>73</v>
      </c>
      <c r="F630" s="356"/>
      <c r="G630" s="314"/>
      <c r="H630" s="356"/>
      <c r="I630" s="314"/>
      <c r="J630" s="356"/>
      <c r="K630" s="314"/>
      <c r="L630" s="356"/>
      <c r="M630" s="314"/>
      <c r="N630" s="315"/>
      <c r="O630" s="316"/>
      <c r="P630" s="315"/>
      <c r="Q630" s="316"/>
      <c r="R630" s="315"/>
      <c r="S630" s="316"/>
      <c r="T630" s="315"/>
      <c r="U630" s="316"/>
      <c r="V630" s="316"/>
      <c r="W630" s="316"/>
      <c r="X630" s="316"/>
      <c r="Y630" s="452"/>
      <c r="Z630" s="452"/>
      <c r="AA630" s="452"/>
      <c r="AB630" s="452"/>
      <c r="AC630" s="128"/>
      <c r="AD630" s="311"/>
    </row>
    <row r="631" spans="1:30" ht="20.100000000000001" customHeight="1">
      <c r="A631" s="85"/>
      <c r="B631" s="311"/>
      <c r="C631" s="452"/>
      <c r="D631" s="120" t="s">
        <v>1960</v>
      </c>
      <c r="E631" s="452"/>
      <c r="F631" s="356"/>
      <c r="G631" s="314"/>
      <c r="H631" s="356"/>
      <c r="I631" s="314"/>
      <c r="J631" s="356"/>
      <c r="K631" s="314"/>
      <c r="L631" s="356"/>
      <c r="M631" s="314"/>
      <c r="N631" s="315"/>
      <c r="O631" s="316"/>
      <c r="P631" s="315"/>
      <c r="Q631" s="316"/>
      <c r="R631" s="315"/>
      <c r="S631" s="316"/>
      <c r="T631" s="315"/>
      <c r="U631" s="316"/>
      <c r="V631" s="316"/>
      <c r="W631" s="316"/>
      <c r="X631" s="316"/>
      <c r="Y631" s="452"/>
      <c r="Z631" s="452"/>
      <c r="AA631" s="452"/>
      <c r="AB631" s="452"/>
      <c r="AC631" s="452"/>
      <c r="AD631" s="311"/>
    </row>
    <row r="632" spans="1:30" ht="20.100000000000001" customHeight="1">
      <c r="A632" s="476" t="s">
        <v>4476</v>
      </c>
      <c r="B632" s="476" t="s">
        <v>720</v>
      </c>
      <c r="C632" s="473" t="s">
        <v>64</v>
      </c>
      <c r="D632" s="374" t="s">
        <v>8256</v>
      </c>
      <c r="E632" s="485" t="s">
        <v>8190</v>
      </c>
      <c r="F632" s="443"/>
      <c r="G632" s="444"/>
      <c r="H632" s="443"/>
      <c r="I632" s="444"/>
      <c r="J632" s="443"/>
      <c r="K632" s="444"/>
      <c r="L632" s="443"/>
      <c r="M632" s="444"/>
      <c r="N632" s="471"/>
      <c r="O632" s="465"/>
      <c r="P632" s="471"/>
      <c r="Q632" s="465"/>
      <c r="R632" s="471"/>
      <c r="S632" s="465"/>
      <c r="T632" s="471"/>
      <c r="U632" s="465"/>
      <c r="V632" s="473" t="s">
        <v>8161</v>
      </c>
      <c r="W632" s="473" t="s">
        <v>8161</v>
      </c>
      <c r="X632" s="473" t="s">
        <v>8161</v>
      </c>
      <c r="Y632" s="473" t="s">
        <v>8161</v>
      </c>
      <c r="Z632" s="473" t="s">
        <v>8161</v>
      </c>
      <c r="AA632" s="473" t="s">
        <v>8161</v>
      </c>
      <c r="AB632" s="473" t="s">
        <v>8161</v>
      </c>
      <c r="AC632" s="473" t="s">
        <v>8161</v>
      </c>
      <c r="AD632" s="476"/>
    </row>
    <row r="633" spans="1:30" ht="20.100000000000001" customHeight="1">
      <c r="A633" s="85"/>
      <c r="B633" s="85"/>
      <c r="C633" s="128"/>
      <c r="D633" s="311" t="s">
        <v>8257</v>
      </c>
      <c r="E633" s="128"/>
      <c r="F633" s="356"/>
      <c r="G633" s="314"/>
      <c r="H633" s="356"/>
      <c r="I633" s="314"/>
      <c r="J633" s="356"/>
      <c r="K633" s="314"/>
      <c r="L633" s="356"/>
      <c r="M633" s="314"/>
      <c r="N633" s="315"/>
      <c r="O633" s="316"/>
      <c r="P633" s="315"/>
      <c r="Q633" s="316"/>
      <c r="R633" s="315">
        <v>1</v>
      </c>
      <c r="S633" s="316">
        <v>3.8461538461538463</v>
      </c>
      <c r="T633" s="315">
        <v>2</v>
      </c>
      <c r="U633" s="316">
        <v>1.4814814814814814</v>
      </c>
      <c r="V633" s="316"/>
      <c r="W633" s="316"/>
      <c r="X633" s="316"/>
      <c r="Y633" s="128"/>
      <c r="Z633" s="128"/>
      <c r="AA633" s="128"/>
      <c r="AB633" s="128"/>
      <c r="AC633" s="128"/>
      <c r="AD633" s="85"/>
    </row>
    <row r="634" spans="1:30" ht="20.100000000000001" customHeight="1">
      <c r="A634" s="85"/>
      <c r="B634" s="85"/>
      <c r="C634" s="128"/>
      <c r="D634" s="311" t="s">
        <v>8258</v>
      </c>
      <c r="E634" s="128"/>
      <c r="F634" s="356"/>
      <c r="G634" s="314"/>
      <c r="H634" s="356"/>
      <c r="I634" s="314"/>
      <c r="J634" s="356"/>
      <c r="K634" s="314"/>
      <c r="L634" s="356"/>
      <c r="M634" s="314"/>
      <c r="N634" s="315"/>
      <c r="O634" s="316"/>
      <c r="P634" s="315"/>
      <c r="Q634" s="316"/>
      <c r="R634" s="315"/>
      <c r="S634" s="316"/>
      <c r="T634" s="315">
        <v>2</v>
      </c>
      <c r="U634" s="316">
        <v>1.4814814814814814</v>
      </c>
      <c r="V634" s="316"/>
      <c r="W634" s="316"/>
      <c r="X634" s="316"/>
      <c r="Y634" s="128"/>
      <c r="Z634" s="128"/>
      <c r="AA634" s="128"/>
      <c r="AB634" s="128"/>
      <c r="AC634" s="128"/>
      <c r="AD634" s="85"/>
    </row>
    <row r="635" spans="1:30" ht="20.100000000000001" customHeight="1">
      <c r="A635" s="85"/>
      <c r="B635" s="85"/>
      <c r="C635" s="128"/>
      <c r="D635" s="311" t="s">
        <v>8259</v>
      </c>
      <c r="E635" s="128"/>
      <c r="F635" s="356"/>
      <c r="G635" s="314"/>
      <c r="H635" s="356"/>
      <c r="I635" s="314"/>
      <c r="J635" s="356"/>
      <c r="K635" s="314"/>
      <c r="L635" s="356"/>
      <c r="M635" s="314"/>
      <c r="N635" s="315"/>
      <c r="O635" s="316"/>
      <c r="P635" s="315"/>
      <c r="Q635" s="316"/>
      <c r="R635" s="315"/>
      <c r="S635" s="316"/>
      <c r="T635" s="315">
        <v>2</v>
      </c>
      <c r="U635" s="316">
        <v>1.4814814814814814</v>
      </c>
      <c r="V635" s="316"/>
      <c r="W635" s="316"/>
      <c r="X635" s="316"/>
      <c r="Y635" s="128"/>
      <c r="Z635" s="128"/>
      <c r="AA635" s="128"/>
      <c r="AB635" s="128"/>
      <c r="AC635" s="128"/>
      <c r="AD635" s="85"/>
    </row>
    <row r="636" spans="1:30" ht="20.100000000000001" customHeight="1">
      <c r="A636" s="85"/>
      <c r="B636" s="85"/>
      <c r="C636" s="128"/>
      <c r="D636" s="311" t="s">
        <v>1885</v>
      </c>
      <c r="E636" s="128"/>
      <c r="F636" s="356"/>
      <c r="G636" s="314"/>
      <c r="H636" s="356"/>
      <c r="I636" s="314"/>
      <c r="J636" s="356"/>
      <c r="K636" s="314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316"/>
      <c r="W636" s="316"/>
      <c r="X636" s="316"/>
      <c r="Y636" s="128"/>
      <c r="Z636" s="128"/>
      <c r="AA636" s="128"/>
      <c r="AB636" s="128"/>
      <c r="AC636" s="128"/>
      <c r="AD636" s="85"/>
    </row>
    <row r="637" spans="1:30" ht="20.100000000000001" customHeight="1">
      <c r="A637" s="85"/>
      <c r="B637" s="85"/>
      <c r="C637" s="128"/>
      <c r="D637" s="311" t="s">
        <v>8430</v>
      </c>
      <c r="E637" s="128"/>
      <c r="F637" s="531">
        <v>6</v>
      </c>
      <c r="G637" s="314">
        <v>100</v>
      </c>
      <c r="H637" s="356">
        <v>9</v>
      </c>
      <c r="I637" s="314">
        <v>100</v>
      </c>
      <c r="J637" s="356">
        <v>13</v>
      </c>
      <c r="K637" s="314">
        <v>100</v>
      </c>
      <c r="L637" s="356">
        <v>13</v>
      </c>
      <c r="M637" s="314">
        <v>100</v>
      </c>
      <c r="N637" s="315">
        <v>10</v>
      </c>
      <c r="O637" s="316">
        <v>100</v>
      </c>
      <c r="P637" s="315">
        <v>7</v>
      </c>
      <c r="Q637" s="316">
        <v>100</v>
      </c>
      <c r="R637" s="315">
        <v>25</v>
      </c>
      <c r="S637" s="316">
        <v>96.15384615384616</v>
      </c>
      <c r="T637" s="315">
        <v>129</v>
      </c>
      <c r="U637" s="316">
        <v>95.555555555555557</v>
      </c>
      <c r="V637" s="316"/>
      <c r="W637" s="316"/>
      <c r="X637" s="316"/>
      <c r="Y637" s="128"/>
      <c r="Z637" s="128"/>
      <c r="AA637" s="128"/>
      <c r="AB637" s="128"/>
      <c r="AC637" s="128"/>
      <c r="AD637" s="85"/>
    </row>
    <row r="638" spans="1:30" ht="20.100000000000001" customHeight="1">
      <c r="A638" s="85"/>
      <c r="B638" s="85"/>
      <c r="C638" s="128"/>
      <c r="D638" s="162" t="s">
        <v>8191</v>
      </c>
      <c r="E638" s="128"/>
      <c r="F638" s="356"/>
      <c r="G638" s="314"/>
      <c r="H638" s="356"/>
      <c r="I638" s="314"/>
      <c r="J638" s="356"/>
      <c r="K638" s="314"/>
      <c r="L638" s="356"/>
      <c r="M638" s="314"/>
      <c r="N638" s="315"/>
      <c r="O638" s="316"/>
      <c r="P638" s="315"/>
      <c r="Q638" s="316"/>
      <c r="R638" s="315"/>
      <c r="S638" s="316"/>
      <c r="T638" s="315"/>
      <c r="U638" s="316"/>
      <c r="V638" s="316"/>
      <c r="W638" s="316"/>
      <c r="X638" s="316"/>
      <c r="Y638" s="128"/>
      <c r="Z638" s="128"/>
      <c r="AA638" s="128"/>
      <c r="AB638" s="128"/>
      <c r="AC638" s="128"/>
      <c r="AD638" s="85"/>
    </row>
    <row r="639" spans="1:30" ht="20.100000000000001" customHeight="1">
      <c r="A639" s="85"/>
      <c r="B639" s="85"/>
      <c r="C639" s="128"/>
      <c r="D639" s="162" t="s">
        <v>8192</v>
      </c>
      <c r="E639" s="128"/>
      <c r="F639" s="356"/>
      <c r="G639" s="314"/>
      <c r="H639" s="356"/>
      <c r="I639" s="314"/>
      <c r="J639" s="356"/>
      <c r="K639" s="314"/>
      <c r="L639" s="356"/>
      <c r="M639" s="314"/>
      <c r="N639" s="315"/>
      <c r="O639" s="316"/>
      <c r="P639" s="315"/>
      <c r="Q639" s="316"/>
      <c r="R639" s="315"/>
      <c r="S639" s="316"/>
      <c r="T639" s="315"/>
      <c r="U639" s="316"/>
      <c r="V639" s="316"/>
      <c r="W639" s="316"/>
      <c r="X639" s="316"/>
      <c r="Y639" s="128"/>
      <c r="Z639" s="128"/>
      <c r="AA639" s="128"/>
      <c r="AB639" s="128"/>
      <c r="AC639" s="128"/>
      <c r="AD639" s="85"/>
    </row>
    <row r="640" spans="1:30" ht="20.100000000000001" customHeight="1">
      <c r="A640" s="476" t="s">
        <v>9740</v>
      </c>
      <c r="B640" s="476" t="s">
        <v>721</v>
      </c>
      <c r="C640" s="473" t="s">
        <v>64</v>
      </c>
      <c r="D640" s="374" t="s">
        <v>8256</v>
      </c>
      <c r="E640" s="485" t="s">
        <v>8190</v>
      </c>
      <c r="F640" s="443"/>
      <c r="G640" s="444"/>
      <c r="H640" s="443"/>
      <c r="I640" s="444"/>
      <c r="J640" s="443"/>
      <c r="K640" s="444"/>
      <c r="L640" s="443"/>
      <c r="M640" s="444"/>
      <c r="N640" s="471"/>
      <c r="O640" s="465"/>
      <c r="P640" s="471"/>
      <c r="Q640" s="465"/>
      <c r="R640" s="471"/>
      <c r="S640" s="465"/>
      <c r="T640" s="471"/>
      <c r="U640" s="465"/>
      <c r="V640" s="473" t="s">
        <v>8161</v>
      </c>
      <c r="W640" s="473" t="s">
        <v>8161</v>
      </c>
      <c r="X640" s="473" t="s">
        <v>8161</v>
      </c>
      <c r="Y640" s="473" t="s">
        <v>8161</v>
      </c>
      <c r="Z640" s="473" t="s">
        <v>8161</v>
      </c>
      <c r="AA640" s="473" t="s">
        <v>8161</v>
      </c>
      <c r="AB640" s="473" t="s">
        <v>8161</v>
      </c>
      <c r="AC640" s="473" t="s">
        <v>8161</v>
      </c>
      <c r="AD640" s="476"/>
    </row>
    <row r="641" spans="1:30" ht="20.100000000000001" customHeight="1">
      <c r="A641" s="85"/>
      <c r="B641" s="85"/>
      <c r="C641" s="128"/>
      <c r="D641" s="311" t="s">
        <v>8257</v>
      </c>
      <c r="E641" s="128"/>
      <c r="F641" s="356"/>
      <c r="G641" s="314"/>
      <c r="H641" s="356"/>
      <c r="I641" s="314"/>
      <c r="J641" s="356"/>
      <c r="K641" s="314"/>
      <c r="L641" s="356"/>
      <c r="M641" s="314"/>
      <c r="N641" s="315"/>
      <c r="O641" s="316"/>
      <c r="P641" s="315"/>
      <c r="Q641" s="316"/>
      <c r="R641" s="315"/>
      <c r="S641" s="316"/>
      <c r="T641" s="315"/>
      <c r="U641" s="316"/>
      <c r="V641" s="316"/>
      <c r="W641" s="316"/>
      <c r="X641" s="316"/>
      <c r="Y641" s="128"/>
      <c r="Z641" s="128"/>
      <c r="AA641" s="128"/>
      <c r="AB641" s="128"/>
      <c r="AC641" s="128"/>
      <c r="AD641" s="85"/>
    </row>
    <row r="642" spans="1:30" ht="20.100000000000001" customHeight="1">
      <c r="A642" s="85"/>
      <c r="B642" s="85"/>
      <c r="C642" s="128"/>
      <c r="D642" s="311" t="s">
        <v>8258</v>
      </c>
      <c r="E642" s="128"/>
      <c r="F642" s="356"/>
      <c r="G642" s="314"/>
      <c r="H642" s="356"/>
      <c r="I642" s="314"/>
      <c r="J642" s="356"/>
      <c r="K642" s="314"/>
      <c r="L642" s="356"/>
      <c r="M642" s="314"/>
      <c r="N642" s="315"/>
      <c r="O642" s="316"/>
      <c r="P642" s="315"/>
      <c r="Q642" s="316"/>
      <c r="R642" s="315"/>
      <c r="S642" s="316"/>
      <c r="T642" s="315"/>
      <c r="U642" s="316"/>
      <c r="V642" s="316"/>
      <c r="W642" s="316"/>
      <c r="X642" s="316"/>
      <c r="Y642" s="128"/>
      <c r="Z642" s="128"/>
      <c r="AA642" s="128"/>
      <c r="AB642" s="128"/>
      <c r="AC642" s="128"/>
      <c r="AD642" s="85"/>
    </row>
    <row r="643" spans="1:30" ht="20.100000000000001" customHeight="1">
      <c r="A643" s="85"/>
      <c r="B643" s="85"/>
      <c r="C643" s="128"/>
      <c r="D643" s="311" t="s">
        <v>8259</v>
      </c>
      <c r="E643" s="128"/>
      <c r="F643" s="356"/>
      <c r="G643" s="314"/>
      <c r="H643" s="356"/>
      <c r="I643" s="314"/>
      <c r="J643" s="356"/>
      <c r="K643" s="314"/>
      <c r="L643" s="356"/>
      <c r="M643" s="314"/>
      <c r="N643" s="315"/>
      <c r="O643" s="316"/>
      <c r="P643" s="315"/>
      <c r="Q643" s="316"/>
      <c r="R643" s="315"/>
      <c r="S643" s="316"/>
      <c r="T643" s="315"/>
      <c r="U643" s="316"/>
      <c r="V643" s="316"/>
      <c r="W643" s="316"/>
      <c r="X643" s="316"/>
      <c r="Y643" s="128"/>
      <c r="Z643" s="128"/>
      <c r="AA643" s="128"/>
      <c r="AB643" s="128"/>
      <c r="AC643" s="128"/>
      <c r="AD643" s="85"/>
    </row>
    <row r="644" spans="1:30" ht="20.100000000000001" customHeight="1">
      <c r="A644" s="85"/>
      <c r="B644" s="85"/>
      <c r="C644" s="128"/>
      <c r="D644" s="311" t="s">
        <v>1885</v>
      </c>
      <c r="E644" s="128"/>
      <c r="F644" s="356"/>
      <c r="G644" s="314"/>
      <c r="H644" s="356"/>
      <c r="I644" s="314"/>
      <c r="J644" s="356"/>
      <c r="K644" s="314"/>
      <c r="L644" s="356"/>
      <c r="M644" s="314"/>
      <c r="N644" s="315"/>
      <c r="O644" s="316"/>
      <c r="P644" s="315"/>
      <c r="Q644" s="316"/>
      <c r="R644" s="315"/>
      <c r="S644" s="316"/>
      <c r="T644" s="315"/>
      <c r="U644" s="316"/>
      <c r="V644" s="316"/>
      <c r="W644" s="316"/>
      <c r="X644" s="316"/>
      <c r="Y644" s="128"/>
      <c r="Z644" s="128"/>
      <c r="AA644" s="128"/>
      <c r="AB644" s="128"/>
      <c r="AC644" s="128"/>
      <c r="AD644" s="85"/>
    </row>
    <row r="645" spans="1:30" ht="20.100000000000001" customHeight="1">
      <c r="A645" s="85"/>
      <c r="B645" s="85"/>
      <c r="C645" s="128"/>
      <c r="D645" s="311" t="s">
        <v>8430</v>
      </c>
      <c r="E645" s="128"/>
      <c r="F645" s="356"/>
      <c r="G645" s="314"/>
      <c r="H645" s="356"/>
      <c r="I645" s="314"/>
      <c r="J645" s="356"/>
      <c r="K645" s="314"/>
      <c r="L645" s="356"/>
      <c r="M645" s="314"/>
      <c r="N645" s="315"/>
      <c r="O645" s="316"/>
      <c r="P645" s="315"/>
      <c r="Q645" s="316"/>
      <c r="R645" s="315"/>
      <c r="S645" s="316"/>
      <c r="T645" s="315"/>
      <c r="U645" s="316"/>
      <c r="V645" s="316"/>
      <c r="W645" s="316"/>
      <c r="X645" s="316"/>
      <c r="Y645" s="128"/>
      <c r="Z645" s="128"/>
      <c r="AA645" s="128"/>
      <c r="AB645" s="128"/>
      <c r="AC645" s="128"/>
      <c r="AD645" s="85"/>
    </row>
    <row r="646" spans="1:30" ht="20.100000000000001" customHeight="1">
      <c r="A646" s="85"/>
      <c r="B646" s="85"/>
      <c r="C646" s="128"/>
      <c r="D646" s="162" t="s">
        <v>8191</v>
      </c>
      <c r="E646" s="128"/>
      <c r="F646" s="356"/>
      <c r="G646" s="314"/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315"/>
      <c r="U646" s="316"/>
      <c r="V646" s="316"/>
      <c r="W646" s="316"/>
      <c r="X646" s="316"/>
      <c r="Y646" s="128"/>
      <c r="Z646" s="128"/>
      <c r="AA646" s="128"/>
      <c r="AB646" s="128"/>
      <c r="AC646" s="128"/>
      <c r="AD646" s="85"/>
    </row>
    <row r="647" spans="1:30" ht="20.100000000000001" customHeight="1">
      <c r="A647" s="85"/>
      <c r="B647" s="85"/>
      <c r="C647" s="128"/>
      <c r="D647" s="162" t="s">
        <v>8192</v>
      </c>
      <c r="E647" s="128"/>
      <c r="F647" s="356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/>
      <c r="Q647" s="316"/>
      <c r="R647" s="315"/>
      <c r="S647" s="316"/>
      <c r="T647" s="315"/>
      <c r="U647" s="316"/>
      <c r="V647" s="316"/>
      <c r="W647" s="316"/>
      <c r="X647" s="316"/>
      <c r="Y647" s="128"/>
      <c r="Z647" s="128"/>
      <c r="AA647" s="128"/>
      <c r="AB647" s="128"/>
      <c r="AC647" s="128"/>
      <c r="AD647" s="85"/>
    </row>
    <row r="648" spans="1:30" ht="20.100000000000001" customHeight="1">
      <c r="A648" s="476" t="s">
        <v>4477</v>
      </c>
      <c r="B648" s="476" t="s">
        <v>722</v>
      </c>
      <c r="C648" s="473" t="s">
        <v>64</v>
      </c>
      <c r="D648" s="374" t="s">
        <v>8256</v>
      </c>
      <c r="E648" s="485" t="s">
        <v>8190</v>
      </c>
      <c r="F648" s="443"/>
      <c r="G648" s="444"/>
      <c r="H648" s="443"/>
      <c r="I648" s="444"/>
      <c r="J648" s="443"/>
      <c r="K648" s="444"/>
      <c r="L648" s="443"/>
      <c r="M648" s="444"/>
      <c r="N648" s="471"/>
      <c r="O648" s="465"/>
      <c r="P648" s="471"/>
      <c r="Q648" s="465"/>
      <c r="R648" s="471"/>
      <c r="S648" s="465"/>
      <c r="T648" s="471"/>
      <c r="U648" s="465"/>
      <c r="V648" s="473" t="s">
        <v>8161</v>
      </c>
      <c r="W648" s="473" t="s">
        <v>8161</v>
      </c>
      <c r="X648" s="473" t="s">
        <v>8161</v>
      </c>
      <c r="Y648" s="473" t="s">
        <v>8161</v>
      </c>
      <c r="Z648" s="473" t="s">
        <v>8161</v>
      </c>
      <c r="AA648" s="473" t="s">
        <v>8161</v>
      </c>
      <c r="AB648" s="473" t="s">
        <v>8161</v>
      </c>
      <c r="AC648" s="473" t="s">
        <v>8161</v>
      </c>
      <c r="AD648" s="476"/>
    </row>
    <row r="649" spans="1:30" ht="20.100000000000001" customHeight="1">
      <c r="A649" s="85"/>
      <c r="B649" s="85"/>
      <c r="C649" s="128"/>
      <c r="D649" s="311" t="s">
        <v>8257</v>
      </c>
      <c r="E649" s="128"/>
      <c r="F649" s="356"/>
      <c r="G649" s="314"/>
      <c r="H649" s="356"/>
      <c r="I649" s="314"/>
      <c r="J649" s="356"/>
      <c r="K649" s="314"/>
      <c r="L649" s="356"/>
      <c r="M649" s="314"/>
      <c r="N649" s="315"/>
      <c r="O649" s="316"/>
      <c r="P649" s="315"/>
      <c r="Q649" s="316"/>
      <c r="R649" s="315"/>
      <c r="S649" s="316"/>
      <c r="T649" s="315"/>
      <c r="U649" s="316"/>
      <c r="V649" s="316"/>
      <c r="W649" s="316"/>
      <c r="X649" s="316"/>
      <c r="Y649" s="128"/>
      <c r="Z649" s="128"/>
      <c r="AA649" s="128"/>
      <c r="AB649" s="128"/>
      <c r="AC649" s="128"/>
      <c r="AD649" s="85"/>
    </row>
    <row r="650" spans="1:30" ht="20.100000000000001" customHeight="1">
      <c r="A650" s="85"/>
      <c r="B650" s="85"/>
      <c r="C650" s="128"/>
      <c r="D650" s="311" t="s">
        <v>8258</v>
      </c>
      <c r="E650" s="128"/>
      <c r="F650" s="356"/>
      <c r="G650" s="314"/>
      <c r="H650" s="356"/>
      <c r="I650" s="314"/>
      <c r="J650" s="356"/>
      <c r="K650" s="314"/>
      <c r="L650" s="356"/>
      <c r="M650" s="314"/>
      <c r="N650" s="315"/>
      <c r="O650" s="316"/>
      <c r="P650" s="315"/>
      <c r="Q650" s="316"/>
      <c r="R650" s="315"/>
      <c r="S650" s="316"/>
      <c r="T650" s="315"/>
      <c r="U650" s="316"/>
      <c r="V650" s="316"/>
      <c r="W650" s="316"/>
      <c r="X650" s="316"/>
      <c r="Y650" s="128"/>
      <c r="Z650" s="128"/>
      <c r="AA650" s="128"/>
      <c r="AB650" s="128"/>
      <c r="AC650" s="128"/>
      <c r="AD650" s="85"/>
    </row>
    <row r="651" spans="1:30" ht="20.100000000000001" customHeight="1">
      <c r="A651" s="85"/>
      <c r="B651" s="85"/>
      <c r="C651" s="128"/>
      <c r="D651" s="311" t="s">
        <v>8259</v>
      </c>
      <c r="E651" s="128"/>
      <c r="F651" s="356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316"/>
      <c r="W651" s="316"/>
      <c r="X651" s="316"/>
      <c r="Y651" s="128"/>
      <c r="Z651" s="128"/>
      <c r="AA651" s="128"/>
      <c r="AB651" s="128"/>
      <c r="AC651" s="128"/>
      <c r="AD651" s="85"/>
    </row>
    <row r="652" spans="1:30" ht="20.100000000000001" customHeight="1">
      <c r="A652" s="85"/>
      <c r="B652" s="85"/>
      <c r="C652" s="128"/>
      <c r="D652" s="311" t="s">
        <v>1885</v>
      </c>
      <c r="E652" s="128"/>
      <c r="F652" s="356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316"/>
      <c r="W652" s="316"/>
      <c r="X652" s="316"/>
      <c r="Y652" s="128"/>
      <c r="Z652" s="128"/>
      <c r="AA652" s="128"/>
      <c r="AB652" s="128"/>
      <c r="AC652" s="128"/>
      <c r="AD652" s="85"/>
    </row>
    <row r="653" spans="1:30" ht="20.100000000000001" customHeight="1">
      <c r="A653" s="85"/>
      <c r="B653" s="85"/>
      <c r="C653" s="128"/>
      <c r="D653" s="311" t="s">
        <v>8430</v>
      </c>
      <c r="E653" s="128"/>
      <c r="F653" s="356"/>
      <c r="G653" s="314"/>
      <c r="H653" s="356"/>
      <c r="I653" s="314"/>
      <c r="J653" s="356"/>
      <c r="K653" s="314"/>
      <c r="L653" s="356"/>
      <c r="M653" s="314"/>
      <c r="N653" s="315"/>
      <c r="O653" s="316"/>
      <c r="P653" s="315"/>
      <c r="Q653" s="316"/>
      <c r="R653" s="315"/>
      <c r="S653" s="316"/>
      <c r="T653" s="315"/>
      <c r="U653" s="316"/>
      <c r="V653" s="316"/>
      <c r="W653" s="316"/>
      <c r="X653" s="316"/>
      <c r="Y653" s="128"/>
      <c r="Z653" s="128"/>
      <c r="AA653" s="128"/>
      <c r="AB653" s="128"/>
      <c r="AC653" s="128"/>
      <c r="AD653" s="85"/>
    </row>
    <row r="654" spans="1:30" ht="20.100000000000001" customHeight="1">
      <c r="A654" s="85"/>
      <c r="B654" s="85"/>
      <c r="C654" s="128"/>
      <c r="D654" s="162" t="s">
        <v>8191</v>
      </c>
      <c r="E654" s="128"/>
      <c r="F654" s="356"/>
      <c r="G654" s="314"/>
      <c r="H654" s="356"/>
      <c r="I654" s="314"/>
      <c r="J654" s="356"/>
      <c r="K654" s="314"/>
      <c r="L654" s="356"/>
      <c r="M654" s="314"/>
      <c r="N654" s="315"/>
      <c r="O654" s="316"/>
      <c r="P654" s="315"/>
      <c r="Q654" s="316"/>
      <c r="R654" s="315"/>
      <c r="S654" s="316"/>
      <c r="T654" s="315"/>
      <c r="U654" s="316"/>
      <c r="V654" s="316"/>
      <c r="W654" s="316"/>
      <c r="X654" s="316"/>
      <c r="Y654" s="128"/>
      <c r="Z654" s="128"/>
      <c r="AA654" s="128"/>
      <c r="AB654" s="128"/>
      <c r="AC654" s="128"/>
      <c r="AD654" s="85"/>
    </row>
    <row r="655" spans="1:30" ht="20.100000000000001" customHeight="1">
      <c r="A655" s="85"/>
      <c r="B655" s="85"/>
      <c r="C655" s="128"/>
      <c r="D655" s="162" t="s">
        <v>8192</v>
      </c>
      <c r="E655" s="128"/>
      <c r="F655" s="356"/>
      <c r="G655" s="314"/>
      <c r="H655" s="356"/>
      <c r="I655" s="314"/>
      <c r="J655" s="356"/>
      <c r="K655" s="314"/>
      <c r="L655" s="356"/>
      <c r="M655" s="314"/>
      <c r="N655" s="315"/>
      <c r="O655" s="316"/>
      <c r="P655" s="315"/>
      <c r="Q655" s="316"/>
      <c r="R655" s="315"/>
      <c r="S655" s="316"/>
      <c r="T655" s="315"/>
      <c r="U655" s="316"/>
      <c r="V655" s="316"/>
      <c r="W655" s="316"/>
      <c r="X655" s="316"/>
      <c r="Y655" s="128"/>
      <c r="Z655" s="128"/>
      <c r="AA655" s="128"/>
      <c r="AB655" s="128"/>
      <c r="AC655" s="128"/>
      <c r="AD655" s="85"/>
    </row>
    <row r="656" spans="1:30" ht="20.100000000000001" customHeight="1">
      <c r="A656" s="476" t="s">
        <v>4478</v>
      </c>
      <c r="B656" s="476" t="s">
        <v>723</v>
      </c>
      <c r="C656" s="473" t="s">
        <v>64</v>
      </c>
      <c r="D656" s="374" t="s">
        <v>8256</v>
      </c>
      <c r="E656" s="485" t="s">
        <v>8190</v>
      </c>
      <c r="F656" s="443"/>
      <c r="G656" s="444"/>
      <c r="H656" s="443"/>
      <c r="I656" s="444"/>
      <c r="J656" s="443"/>
      <c r="K656" s="444"/>
      <c r="L656" s="443"/>
      <c r="M656" s="444"/>
      <c r="N656" s="471"/>
      <c r="O656" s="465"/>
      <c r="P656" s="471"/>
      <c r="Q656" s="465"/>
      <c r="R656" s="471"/>
      <c r="S656" s="465"/>
      <c r="T656" s="471"/>
      <c r="U656" s="465"/>
      <c r="V656" s="473" t="s">
        <v>8161</v>
      </c>
      <c r="W656" s="473" t="s">
        <v>8161</v>
      </c>
      <c r="X656" s="473" t="s">
        <v>8161</v>
      </c>
      <c r="Y656" s="473" t="s">
        <v>8161</v>
      </c>
      <c r="Z656" s="473" t="s">
        <v>8161</v>
      </c>
      <c r="AA656" s="473" t="s">
        <v>8161</v>
      </c>
      <c r="AB656" s="473" t="s">
        <v>8161</v>
      </c>
      <c r="AC656" s="473" t="s">
        <v>8161</v>
      </c>
      <c r="AD656" s="476"/>
    </row>
    <row r="657" spans="1:30" ht="20.100000000000001" customHeight="1">
      <c r="A657" s="85"/>
      <c r="B657" s="85"/>
      <c r="C657" s="128"/>
      <c r="D657" s="311" t="s">
        <v>8257</v>
      </c>
      <c r="E657" s="128"/>
      <c r="F657" s="356"/>
      <c r="G657" s="314"/>
      <c r="H657" s="356"/>
      <c r="I657" s="314"/>
      <c r="J657" s="356"/>
      <c r="K657" s="314"/>
      <c r="L657" s="356"/>
      <c r="M657" s="314"/>
      <c r="N657" s="315"/>
      <c r="O657" s="316"/>
      <c r="P657" s="315"/>
      <c r="Q657" s="316"/>
      <c r="R657" s="315"/>
      <c r="S657" s="316"/>
      <c r="T657" s="315"/>
      <c r="U657" s="316"/>
      <c r="V657" s="316"/>
      <c r="W657" s="316"/>
      <c r="X657" s="316"/>
      <c r="Y657" s="128"/>
      <c r="Z657" s="128"/>
      <c r="AA657" s="128"/>
      <c r="AB657" s="128"/>
      <c r="AC657" s="128"/>
      <c r="AD657" s="85"/>
    </row>
    <row r="658" spans="1:30" ht="20.100000000000001" customHeight="1">
      <c r="A658" s="85"/>
      <c r="B658" s="85"/>
      <c r="C658" s="128"/>
      <c r="D658" s="311" t="s">
        <v>8258</v>
      </c>
      <c r="E658" s="128"/>
      <c r="F658" s="356"/>
      <c r="G658" s="314"/>
      <c r="H658" s="356"/>
      <c r="I658" s="314"/>
      <c r="J658" s="356"/>
      <c r="K658" s="314"/>
      <c r="L658" s="356"/>
      <c r="M658" s="314"/>
      <c r="N658" s="315"/>
      <c r="O658" s="316"/>
      <c r="P658" s="315"/>
      <c r="Q658" s="316"/>
      <c r="R658" s="315"/>
      <c r="S658" s="316"/>
      <c r="T658" s="315"/>
      <c r="U658" s="316"/>
      <c r="V658" s="316"/>
      <c r="W658" s="316"/>
      <c r="X658" s="316"/>
      <c r="Y658" s="128"/>
      <c r="Z658" s="128"/>
      <c r="AA658" s="128"/>
      <c r="AB658" s="128"/>
      <c r="AC658" s="128"/>
      <c r="AD658" s="85"/>
    </row>
    <row r="659" spans="1:30" ht="20.100000000000001" customHeight="1">
      <c r="A659" s="85"/>
      <c r="B659" s="85"/>
      <c r="C659" s="128"/>
      <c r="D659" s="311" t="s">
        <v>8259</v>
      </c>
      <c r="E659" s="128"/>
      <c r="F659" s="356"/>
      <c r="G659" s="314"/>
      <c r="H659" s="356"/>
      <c r="I659" s="314"/>
      <c r="J659" s="356"/>
      <c r="K659" s="314"/>
      <c r="L659" s="356"/>
      <c r="M659" s="314"/>
      <c r="N659" s="315"/>
      <c r="O659" s="316"/>
      <c r="P659" s="315"/>
      <c r="Q659" s="316"/>
      <c r="R659" s="315"/>
      <c r="S659" s="316"/>
      <c r="T659" s="315"/>
      <c r="U659" s="316"/>
      <c r="V659" s="316"/>
      <c r="W659" s="316"/>
      <c r="X659" s="316"/>
      <c r="Y659" s="128"/>
      <c r="Z659" s="128"/>
      <c r="AA659" s="128"/>
      <c r="AB659" s="128"/>
      <c r="AC659" s="128"/>
      <c r="AD659" s="85"/>
    </row>
    <row r="660" spans="1:30" ht="20.100000000000001" customHeight="1">
      <c r="A660" s="85"/>
      <c r="B660" s="85"/>
      <c r="C660" s="128"/>
      <c r="D660" s="311" t="s">
        <v>1885</v>
      </c>
      <c r="E660" s="128"/>
      <c r="F660" s="356"/>
      <c r="G660" s="314"/>
      <c r="H660" s="356"/>
      <c r="I660" s="314"/>
      <c r="J660" s="356"/>
      <c r="K660" s="314"/>
      <c r="L660" s="356"/>
      <c r="M660" s="314"/>
      <c r="N660" s="315"/>
      <c r="O660" s="316"/>
      <c r="P660" s="315"/>
      <c r="Q660" s="316"/>
      <c r="R660" s="315"/>
      <c r="S660" s="316"/>
      <c r="T660" s="315"/>
      <c r="U660" s="316"/>
      <c r="V660" s="316"/>
      <c r="W660" s="316"/>
      <c r="X660" s="316"/>
      <c r="Y660" s="128"/>
      <c r="Z660" s="128"/>
      <c r="AA660" s="128"/>
      <c r="AB660" s="128"/>
      <c r="AC660" s="128"/>
      <c r="AD660" s="85"/>
    </row>
    <row r="661" spans="1:30" ht="20.100000000000001" customHeight="1">
      <c r="A661" s="85"/>
      <c r="B661" s="85"/>
      <c r="C661" s="128"/>
      <c r="D661" s="311" t="s">
        <v>8430</v>
      </c>
      <c r="E661" s="128"/>
      <c r="F661" s="356"/>
      <c r="G661" s="314"/>
      <c r="H661" s="356"/>
      <c r="I661" s="314"/>
      <c r="J661" s="356"/>
      <c r="K661" s="314"/>
      <c r="L661" s="356"/>
      <c r="M661" s="314"/>
      <c r="N661" s="315"/>
      <c r="O661" s="316"/>
      <c r="P661" s="315"/>
      <c r="Q661" s="316"/>
      <c r="R661" s="315"/>
      <c r="S661" s="316"/>
      <c r="T661" s="315"/>
      <c r="U661" s="316"/>
      <c r="V661" s="316"/>
      <c r="W661" s="316"/>
      <c r="X661" s="316"/>
      <c r="Y661" s="128"/>
      <c r="Z661" s="128"/>
      <c r="AA661" s="128"/>
      <c r="AB661" s="128"/>
      <c r="AC661" s="128"/>
      <c r="AD661" s="85"/>
    </row>
    <row r="662" spans="1:30" ht="20.100000000000001" customHeight="1">
      <c r="A662" s="85"/>
      <c r="B662" s="85"/>
      <c r="C662" s="128"/>
      <c r="D662" s="162" t="s">
        <v>8191</v>
      </c>
      <c r="E662" s="128"/>
      <c r="F662" s="356"/>
      <c r="G662" s="314"/>
      <c r="H662" s="356"/>
      <c r="I662" s="314"/>
      <c r="J662" s="356"/>
      <c r="K662" s="314"/>
      <c r="L662" s="356"/>
      <c r="M662" s="314"/>
      <c r="N662" s="315"/>
      <c r="O662" s="316"/>
      <c r="P662" s="315"/>
      <c r="Q662" s="316"/>
      <c r="R662" s="315"/>
      <c r="S662" s="316"/>
      <c r="T662" s="315"/>
      <c r="U662" s="316"/>
      <c r="V662" s="316"/>
      <c r="W662" s="316"/>
      <c r="X662" s="316"/>
      <c r="Y662" s="128"/>
      <c r="Z662" s="128"/>
      <c r="AA662" s="128"/>
      <c r="AB662" s="128"/>
      <c r="AC662" s="128"/>
      <c r="AD662" s="85"/>
    </row>
    <row r="663" spans="1:30" ht="20.100000000000001" customHeight="1">
      <c r="A663" s="85"/>
      <c r="B663" s="85"/>
      <c r="C663" s="128"/>
      <c r="D663" s="162" t="s">
        <v>8192</v>
      </c>
      <c r="E663" s="128"/>
      <c r="F663" s="356"/>
      <c r="G663" s="314"/>
      <c r="H663" s="356"/>
      <c r="I663" s="314"/>
      <c r="J663" s="356"/>
      <c r="K663" s="314"/>
      <c r="L663" s="356"/>
      <c r="M663" s="314"/>
      <c r="N663" s="315"/>
      <c r="O663" s="316"/>
      <c r="P663" s="315"/>
      <c r="Q663" s="316"/>
      <c r="R663" s="315"/>
      <c r="S663" s="316"/>
      <c r="T663" s="315"/>
      <c r="U663" s="316"/>
      <c r="V663" s="316"/>
      <c r="W663" s="316"/>
      <c r="X663" s="316"/>
      <c r="Y663" s="128"/>
      <c r="Z663" s="128"/>
      <c r="AA663" s="128"/>
      <c r="AB663" s="128"/>
      <c r="AC663" s="128"/>
      <c r="AD663" s="85"/>
    </row>
    <row r="664" spans="1:30" ht="20.100000000000001" customHeight="1">
      <c r="A664" s="476" t="s">
        <v>4479</v>
      </c>
      <c r="B664" s="476" t="s">
        <v>724</v>
      </c>
      <c r="C664" s="473" t="s">
        <v>64</v>
      </c>
      <c r="D664" s="374" t="s">
        <v>8256</v>
      </c>
      <c r="E664" s="485" t="s">
        <v>8190</v>
      </c>
      <c r="F664" s="443"/>
      <c r="G664" s="444"/>
      <c r="H664" s="443"/>
      <c r="I664" s="444"/>
      <c r="J664" s="443"/>
      <c r="K664" s="444"/>
      <c r="L664" s="443"/>
      <c r="M664" s="444"/>
      <c r="N664" s="471"/>
      <c r="O664" s="465"/>
      <c r="P664" s="471"/>
      <c r="Q664" s="465"/>
      <c r="R664" s="471"/>
      <c r="S664" s="465"/>
      <c r="T664" s="471"/>
      <c r="U664" s="465"/>
      <c r="V664" s="473" t="s">
        <v>8161</v>
      </c>
      <c r="W664" s="473" t="s">
        <v>8161</v>
      </c>
      <c r="X664" s="473" t="s">
        <v>8161</v>
      </c>
      <c r="Y664" s="473" t="s">
        <v>8161</v>
      </c>
      <c r="Z664" s="473" t="s">
        <v>8161</v>
      </c>
      <c r="AA664" s="473" t="s">
        <v>8161</v>
      </c>
      <c r="AB664" s="473" t="s">
        <v>8161</v>
      </c>
      <c r="AC664" s="473" t="s">
        <v>8161</v>
      </c>
      <c r="AD664" s="476"/>
    </row>
    <row r="665" spans="1:30" ht="20.100000000000001" customHeight="1">
      <c r="A665" s="85"/>
      <c r="B665" s="85"/>
      <c r="C665" s="128"/>
      <c r="D665" s="311" t="s">
        <v>8257</v>
      </c>
      <c r="E665" s="128"/>
      <c r="F665" s="356"/>
      <c r="G665" s="314"/>
      <c r="H665" s="356"/>
      <c r="I665" s="314"/>
      <c r="J665" s="356"/>
      <c r="K665" s="314"/>
      <c r="L665" s="356"/>
      <c r="M665" s="314"/>
      <c r="N665" s="315"/>
      <c r="O665" s="316"/>
      <c r="P665" s="315"/>
      <c r="Q665" s="316"/>
      <c r="R665" s="315"/>
      <c r="S665" s="316"/>
      <c r="T665" s="315"/>
      <c r="U665" s="316"/>
      <c r="V665" s="316"/>
      <c r="W665" s="316"/>
      <c r="X665" s="316"/>
      <c r="Y665" s="128"/>
      <c r="Z665" s="128"/>
      <c r="AA665" s="128"/>
      <c r="AB665" s="128"/>
      <c r="AC665" s="128"/>
      <c r="AD665" s="85"/>
    </row>
    <row r="666" spans="1:30" ht="20.100000000000001" customHeight="1">
      <c r="A666" s="85"/>
      <c r="B666" s="85"/>
      <c r="C666" s="128"/>
      <c r="D666" s="311" t="s">
        <v>8258</v>
      </c>
      <c r="E666" s="128"/>
      <c r="F666" s="356"/>
      <c r="G666" s="314"/>
      <c r="H666" s="356"/>
      <c r="I666" s="314"/>
      <c r="J666" s="356"/>
      <c r="K666" s="314"/>
      <c r="L666" s="356"/>
      <c r="M666" s="314"/>
      <c r="N666" s="315"/>
      <c r="O666" s="316"/>
      <c r="P666" s="315"/>
      <c r="Q666" s="316"/>
      <c r="R666" s="315"/>
      <c r="S666" s="316"/>
      <c r="T666" s="315"/>
      <c r="U666" s="316"/>
      <c r="V666" s="316"/>
      <c r="W666" s="316"/>
      <c r="X666" s="316"/>
      <c r="Y666" s="128"/>
      <c r="Z666" s="128"/>
      <c r="AA666" s="128"/>
      <c r="AB666" s="128"/>
      <c r="AC666" s="128"/>
      <c r="AD666" s="85"/>
    </row>
    <row r="667" spans="1:30" ht="20.100000000000001" customHeight="1">
      <c r="A667" s="85"/>
      <c r="B667" s="85"/>
      <c r="C667" s="128"/>
      <c r="D667" s="311" t="s">
        <v>8259</v>
      </c>
      <c r="E667" s="128"/>
      <c r="F667" s="356"/>
      <c r="G667" s="314"/>
      <c r="H667" s="356"/>
      <c r="I667" s="314"/>
      <c r="J667" s="356"/>
      <c r="K667" s="314"/>
      <c r="L667" s="356"/>
      <c r="M667" s="314"/>
      <c r="N667" s="315"/>
      <c r="O667" s="316"/>
      <c r="P667" s="315"/>
      <c r="Q667" s="316"/>
      <c r="R667" s="315"/>
      <c r="S667" s="316"/>
      <c r="T667" s="315"/>
      <c r="U667" s="316"/>
      <c r="V667" s="316"/>
      <c r="W667" s="316"/>
      <c r="X667" s="316"/>
      <c r="Y667" s="128"/>
      <c r="Z667" s="128"/>
      <c r="AA667" s="128"/>
      <c r="AB667" s="128"/>
      <c r="AC667" s="128"/>
      <c r="AD667" s="85"/>
    </row>
    <row r="668" spans="1:30" ht="20.100000000000001" customHeight="1">
      <c r="A668" s="85"/>
      <c r="B668" s="85"/>
      <c r="C668" s="128"/>
      <c r="D668" s="311" t="s">
        <v>1885</v>
      </c>
      <c r="E668" s="128"/>
      <c r="F668" s="356"/>
      <c r="G668" s="314"/>
      <c r="H668" s="356"/>
      <c r="I668" s="314"/>
      <c r="J668" s="356"/>
      <c r="K668" s="314"/>
      <c r="L668" s="356"/>
      <c r="M668" s="314"/>
      <c r="N668" s="315"/>
      <c r="O668" s="316"/>
      <c r="P668" s="315"/>
      <c r="Q668" s="316"/>
      <c r="R668" s="315"/>
      <c r="S668" s="316"/>
      <c r="T668" s="315"/>
      <c r="U668" s="316"/>
      <c r="V668" s="316"/>
      <c r="W668" s="316"/>
      <c r="X668" s="316"/>
      <c r="Y668" s="128"/>
      <c r="Z668" s="128"/>
      <c r="AA668" s="128"/>
      <c r="AB668" s="128"/>
      <c r="AC668" s="128"/>
      <c r="AD668" s="85"/>
    </row>
    <row r="669" spans="1:30" ht="20.100000000000001" customHeight="1">
      <c r="A669" s="85"/>
      <c r="B669" s="85"/>
      <c r="C669" s="128"/>
      <c r="D669" s="311" t="s">
        <v>8430</v>
      </c>
      <c r="E669" s="128"/>
      <c r="F669" s="356"/>
      <c r="G669" s="314"/>
      <c r="H669" s="356"/>
      <c r="I669" s="314"/>
      <c r="J669" s="356"/>
      <c r="K669" s="314"/>
      <c r="L669" s="356"/>
      <c r="M669" s="314"/>
      <c r="N669" s="315"/>
      <c r="O669" s="316"/>
      <c r="P669" s="315"/>
      <c r="Q669" s="316"/>
      <c r="R669" s="315"/>
      <c r="S669" s="316"/>
      <c r="T669" s="315"/>
      <c r="U669" s="316"/>
      <c r="V669" s="316"/>
      <c r="W669" s="316"/>
      <c r="X669" s="316"/>
      <c r="Y669" s="128"/>
      <c r="Z669" s="128"/>
      <c r="AA669" s="128"/>
      <c r="AB669" s="128"/>
      <c r="AC669" s="128"/>
      <c r="AD669" s="85"/>
    </row>
    <row r="670" spans="1:30" ht="20.100000000000001" customHeight="1">
      <c r="A670" s="85"/>
      <c r="B670" s="85"/>
      <c r="C670" s="128"/>
      <c r="D670" s="162" t="s">
        <v>8191</v>
      </c>
      <c r="E670" s="128"/>
      <c r="F670" s="356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316"/>
      <c r="W670" s="316"/>
      <c r="X670" s="316"/>
      <c r="Y670" s="128"/>
      <c r="Z670" s="128"/>
      <c r="AA670" s="128"/>
      <c r="AB670" s="128"/>
      <c r="AC670" s="128"/>
      <c r="AD670" s="85"/>
    </row>
    <row r="671" spans="1:30" ht="20.100000000000001" customHeight="1">
      <c r="A671" s="85"/>
      <c r="B671" s="85"/>
      <c r="C671" s="128"/>
      <c r="D671" s="162" t="s">
        <v>8192</v>
      </c>
      <c r="E671" s="128"/>
      <c r="F671" s="356"/>
      <c r="G671" s="314"/>
      <c r="H671" s="356"/>
      <c r="I671" s="314"/>
      <c r="J671" s="356"/>
      <c r="K671" s="314"/>
      <c r="L671" s="356"/>
      <c r="M671" s="314"/>
      <c r="N671" s="315"/>
      <c r="O671" s="316"/>
      <c r="P671" s="315"/>
      <c r="Q671" s="316"/>
      <c r="R671" s="315"/>
      <c r="S671" s="316"/>
      <c r="T671" s="315"/>
      <c r="U671" s="316"/>
      <c r="V671" s="316"/>
      <c r="W671" s="316"/>
      <c r="X671" s="316"/>
      <c r="Y671" s="128"/>
      <c r="Z671" s="128"/>
      <c r="AA671" s="128"/>
      <c r="AB671" s="128"/>
      <c r="AC671" s="128"/>
      <c r="AD671" s="85"/>
    </row>
    <row r="672" spans="1:30" ht="20.100000000000001" customHeight="1">
      <c r="A672" s="476" t="s">
        <v>4480</v>
      </c>
      <c r="B672" s="476" t="s">
        <v>725</v>
      </c>
      <c r="C672" s="473" t="s">
        <v>4595</v>
      </c>
      <c r="D672" s="476"/>
      <c r="E672" s="473"/>
      <c r="F672" s="443"/>
      <c r="G672" s="444"/>
      <c r="H672" s="443"/>
      <c r="I672" s="444"/>
      <c r="J672" s="443"/>
      <c r="K672" s="444"/>
      <c r="L672" s="443"/>
      <c r="M672" s="444"/>
      <c r="N672" s="471"/>
      <c r="O672" s="465"/>
      <c r="P672" s="471"/>
      <c r="Q672" s="465"/>
      <c r="R672" s="471"/>
      <c r="S672" s="465"/>
      <c r="T672" s="471"/>
      <c r="U672" s="465"/>
      <c r="V672" s="473" t="s">
        <v>8161</v>
      </c>
      <c r="W672" s="473" t="s">
        <v>8161</v>
      </c>
      <c r="X672" s="473" t="s">
        <v>8161</v>
      </c>
      <c r="Y672" s="473" t="s">
        <v>8161</v>
      </c>
      <c r="Z672" s="473" t="s">
        <v>8161</v>
      </c>
      <c r="AA672" s="473" t="s">
        <v>8161</v>
      </c>
      <c r="AB672" s="473" t="s">
        <v>8161</v>
      </c>
      <c r="AC672" s="473" t="s">
        <v>8161</v>
      </c>
      <c r="AD672" s="476"/>
    </row>
    <row r="673" spans="1:30" ht="20.100000000000001" customHeight="1">
      <c r="A673" s="476" t="s">
        <v>4481</v>
      </c>
      <c r="B673" s="476" t="s">
        <v>726</v>
      </c>
      <c r="C673" s="473" t="s">
        <v>64</v>
      </c>
      <c r="D673" s="476" t="s">
        <v>1853</v>
      </c>
      <c r="E673" s="485" t="s">
        <v>8190</v>
      </c>
      <c r="F673" s="443"/>
      <c r="G673" s="444"/>
      <c r="H673" s="443"/>
      <c r="I673" s="444"/>
      <c r="J673" s="443"/>
      <c r="K673" s="444"/>
      <c r="L673" s="443"/>
      <c r="M673" s="444"/>
      <c r="N673" s="471"/>
      <c r="O673" s="465"/>
      <c r="P673" s="471"/>
      <c r="Q673" s="465"/>
      <c r="R673" s="471">
        <v>1</v>
      </c>
      <c r="S673" s="465">
        <v>3.8461538461538463</v>
      </c>
      <c r="T673" s="471">
        <v>3</v>
      </c>
      <c r="U673" s="465">
        <v>2.2222222222222223</v>
      </c>
      <c r="V673" s="473" t="s">
        <v>8161</v>
      </c>
      <c r="W673" s="473" t="s">
        <v>8161</v>
      </c>
      <c r="X673" s="473" t="s">
        <v>8161</v>
      </c>
      <c r="Y673" s="473" t="s">
        <v>8161</v>
      </c>
      <c r="Z673" s="473" t="s">
        <v>8161</v>
      </c>
      <c r="AA673" s="473" t="s">
        <v>8161</v>
      </c>
      <c r="AB673" s="473" t="s">
        <v>8161</v>
      </c>
      <c r="AC673" s="473" t="s">
        <v>8161</v>
      </c>
      <c r="AD673" s="476"/>
    </row>
    <row r="674" spans="1:30" ht="20.100000000000001" customHeight="1">
      <c r="A674" s="85"/>
      <c r="B674" s="85"/>
      <c r="C674" s="128"/>
      <c r="D674" s="85" t="s">
        <v>1854</v>
      </c>
      <c r="E674" s="209"/>
      <c r="F674" s="356">
        <v>6</v>
      </c>
      <c r="G674" s="314">
        <v>100</v>
      </c>
      <c r="H674" s="356">
        <v>9</v>
      </c>
      <c r="I674" s="314">
        <v>100</v>
      </c>
      <c r="J674" s="356">
        <v>13</v>
      </c>
      <c r="K674" s="314">
        <v>100</v>
      </c>
      <c r="L674" s="356">
        <v>13</v>
      </c>
      <c r="M674" s="314">
        <v>100</v>
      </c>
      <c r="N674" s="315">
        <v>10</v>
      </c>
      <c r="O674" s="316">
        <v>100</v>
      </c>
      <c r="P674" s="315">
        <v>7</v>
      </c>
      <c r="Q674" s="316">
        <v>100</v>
      </c>
      <c r="R674" s="315">
        <v>25</v>
      </c>
      <c r="S674" s="316">
        <v>96.15384615384616</v>
      </c>
      <c r="T674" s="315">
        <v>132</v>
      </c>
      <c r="U674" s="316">
        <v>97.777777777777771</v>
      </c>
      <c r="V674" s="316"/>
      <c r="W674" s="316"/>
      <c r="X674" s="316"/>
      <c r="Y674" s="128"/>
      <c r="Z674" s="128"/>
      <c r="AA674" s="128"/>
      <c r="AB674" s="128"/>
      <c r="AC674" s="128"/>
      <c r="AD674" s="85"/>
    </row>
    <row r="675" spans="1:30" ht="20.100000000000001" customHeight="1">
      <c r="A675" s="85"/>
      <c r="B675" s="85"/>
      <c r="C675" s="128"/>
      <c r="D675" s="162" t="s">
        <v>8191</v>
      </c>
      <c r="E675" s="209"/>
      <c r="F675" s="356"/>
      <c r="G675" s="314"/>
      <c r="H675" s="356"/>
      <c r="I675" s="314"/>
      <c r="J675" s="356"/>
      <c r="K675" s="314"/>
      <c r="L675" s="356"/>
      <c r="M675" s="314"/>
      <c r="N675" s="315"/>
      <c r="O675" s="316"/>
      <c r="P675" s="315"/>
      <c r="Q675" s="316"/>
      <c r="R675" s="315"/>
      <c r="S675" s="316"/>
      <c r="T675" s="315"/>
      <c r="U675" s="316"/>
      <c r="V675" s="316"/>
      <c r="W675" s="316"/>
      <c r="X675" s="316"/>
      <c r="Y675" s="128"/>
      <c r="Z675" s="128"/>
      <c r="AA675" s="128"/>
      <c r="AB675" s="128"/>
      <c r="AC675" s="128"/>
      <c r="AD675" s="85"/>
    </row>
    <row r="676" spans="1:30" ht="20.100000000000001" customHeight="1">
      <c r="A676" s="85"/>
      <c r="B676" s="85"/>
      <c r="C676" s="128"/>
      <c r="D676" s="162" t="s">
        <v>8192</v>
      </c>
      <c r="E676" s="128"/>
      <c r="F676" s="356"/>
      <c r="G676" s="314"/>
      <c r="H676" s="356"/>
      <c r="I676" s="314"/>
      <c r="J676" s="356"/>
      <c r="K676" s="314"/>
      <c r="L676" s="356"/>
      <c r="M676" s="314"/>
      <c r="N676" s="315"/>
      <c r="O676" s="316"/>
      <c r="P676" s="315"/>
      <c r="Q676" s="316"/>
      <c r="R676" s="315"/>
      <c r="S676" s="316"/>
      <c r="T676" s="315"/>
      <c r="U676" s="316"/>
      <c r="V676" s="316"/>
      <c r="W676" s="316"/>
      <c r="X676" s="316"/>
      <c r="Y676" s="128"/>
      <c r="Z676" s="128"/>
      <c r="AA676" s="128"/>
      <c r="AB676" s="128"/>
      <c r="AC676" s="128"/>
      <c r="AD676" s="85"/>
    </row>
    <row r="677" spans="1:30" ht="20.100000000000001" customHeight="1">
      <c r="A677" s="476" t="s">
        <v>4482</v>
      </c>
      <c r="B677" s="476" t="s">
        <v>727</v>
      </c>
      <c r="C677" s="473" t="s">
        <v>4596</v>
      </c>
      <c r="D677" s="374" t="s">
        <v>8256</v>
      </c>
      <c r="E677" s="485" t="s">
        <v>8190</v>
      </c>
      <c r="F677" s="443"/>
      <c r="G677" s="444"/>
      <c r="H677" s="443"/>
      <c r="I677" s="444"/>
      <c r="J677" s="443"/>
      <c r="K677" s="444"/>
      <c r="L677" s="443"/>
      <c r="M677" s="444"/>
      <c r="N677" s="471"/>
      <c r="O677" s="465"/>
      <c r="P677" s="471"/>
      <c r="Q677" s="465"/>
      <c r="R677" s="471"/>
      <c r="S677" s="465"/>
      <c r="T677" s="471"/>
      <c r="U677" s="465"/>
      <c r="V677" s="473" t="s">
        <v>8161</v>
      </c>
      <c r="W677" s="473" t="s">
        <v>8161</v>
      </c>
      <c r="X677" s="473" t="s">
        <v>8161</v>
      </c>
      <c r="Y677" s="473" t="s">
        <v>8161</v>
      </c>
      <c r="Z677" s="473" t="s">
        <v>8161</v>
      </c>
      <c r="AA677" s="473" t="s">
        <v>8161</v>
      </c>
      <c r="AB677" s="473" t="s">
        <v>8161</v>
      </c>
      <c r="AC677" s="473" t="s">
        <v>8161</v>
      </c>
      <c r="AD677" s="476"/>
    </row>
    <row r="678" spans="1:30" ht="20.100000000000001" customHeight="1">
      <c r="A678" s="85"/>
      <c r="B678" s="85"/>
      <c r="C678" s="128"/>
      <c r="D678" s="311" t="s">
        <v>8257</v>
      </c>
      <c r="E678" s="128"/>
      <c r="F678" s="356"/>
      <c r="G678" s="314"/>
      <c r="H678" s="356"/>
      <c r="I678" s="314"/>
      <c r="J678" s="356"/>
      <c r="K678" s="314"/>
      <c r="L678" s="356"/>
      <c r="M678" s="314"/>
      <c r="N678" s="315"/>
      <c r="O678" s="316"/>
      <c r="P678" s="315"/>
      <c r="Q678" s="316"/>
      <c r="R678" s="315">
        <v>1</v>
      </c>
      <c r="S678" s="316">
        <v>100</v>
      </c>
      <c r="T678" s="315"/>
      <c r="U678" s="316"/>
      <c r="V678" s="316"/>
      <c r="W678" s="316"/>
      <c r="X678" s="316"/>
      <c r="Y678" s="128"/>
      <c r="Z678" s="128"/>
      <c r="AA678" s="128"/>
      <c r="AB678" s="128"/>
      <c r="AC678" s="128"/>
      <c r="AD678" s="85"/>
    </row>
    <row r="679" spans="1:30" ht="20.100000000000001" customHeight="1">
      <c r="A679" s="85"/>
      <c r="B679" s="85"/>
      <c r="C679" s="128"/>
      <c r="D679" s="311" t="s">
        <v>8258</v>
      </c>
      <c r="E679" s="128"/>
      <c r="F679" s="356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315">
        <v>1</v>
      </c>
      <c r="U679" s="316">
        <v>33.333333333333336</v>
      </c>
      <c r="V679" s="316"/>
      <c r="W679" s="316"/>
      <c r="X679" s="316"/>
      <c r="Y679" s="128"/>
      <c r="Z679" s="128"/>
      <c r="AA679" s="128"/>
      <c r="AB679" s="128"/>
      <c r="AC679" s="128"/>
      <c r="AD679" s="85"/>
    </row>
    <row r="680" spans="1:30" ht="20.100000000000001" customHeight="1">
      <c r="A680" s="85"/>
      <c r="B680" s="85"/>
      <c r="C680" s="128"/>
      <c r="D680" s="311" t="s">
        <v>8259</v>
      </c>
      <c r="E680" s="128"/>
      <c r="F680" s="356"/>
      <c r="G680" s="314"/>
      <c r="H680" s="356"/>
      <c r="I680" s="314"/>
      <c r="J680" s="356"/>
      <c r="K680" s="314"/>
      <c r="L680" s="356"/>
      <c r="M680" s="314"/>
      <c r="N680" s="315"/>
      <c r="O680" s="316"/>
      <c r="P680" s="315"/>
      <c r="Q680" s="316"/>
      <c r="R680" s="315"/>
      <c r="S680" s="316"/>
      <c r="T680" s="315"/>
      <c r="U680" s="316"/>
      <c r="V680" s="316"/>
      <c r="W680" s="316"/>
      <c r="X680" s="316"/>
      <c r="Y680" s="128"/>
      <c r="Z680" s="128"/>
      <c r="AA680" s="128"/>
      <c r="AB680" s="128"/>
      <c r="AC680" s="128"/>
      <c r="AD680" s="85"/>
    </row>
    <row r="681" spans="1:30" ht="20.100000000000001" customHeight="1">
      <c r="A681" s="85"/>
      <c r="B681" s="85"/>
      <c r="C681" s="128"/>
      <c r="D681" s="311" t="s">
        <v>1885</v>
      </c>
      <c r="E681" s="128"/>
      <c r="F681" s="356"/>
      <c r="G681" s="314"/>
      <c r="H681" s="356"/>
      <c r="I681" s="314"/>
      <c r="J681" s="356"/>
      <c r="K681" s="314"/>
      <c r="L681" s="356"/>
      <c r="M681" s="314"/>
      <c r="N681" s="315"/>
      <c r="O681" s="316"/>
      <c r="P681" s="315"/>
      <c r="Q681" s="316"/>
      <c r="R681" s="315"/>
      <c r="S681" s="316"/>
      <c r="T681" s="315">
        <v>2</v>
      </c>
      <c r="U681" s="316">
        <v>66.666666666666671</v>
      </c>
      <c r="V681" s="316"/>
      <c r="W681" s="316"/>
      <c r="X681" s="316"/>
      <c r="Y681" s="128"/>
      <c r="Z681" s="128"/>
      <c r="AA681" s="128"/>
      <c r="AB681" s="128"/>
      <c r="AC681" s="128"/>
      <c r="AD681" s="85"/>
    </row>
    <row r="682" spans="1:30" ht="20.100000000000001" customHeight="1">
      <c r="A682" s="85"/>
      <c r="B682" s="85"/>
      <c r="C682" s="128"/>
      <c r="D682" s="162" t="s">
        <v>8191</v>
      </c>
      <c r="E682" s="128"/>
      <c r="F682" s="356"/>
      <c r="G682" s="314"/>
      <c r="H682" s="356"/>
      <c r="I682" s="314"/>
      <c r="J682" s="356"/>
      <c r="K682" s="314"/>
      <c r="L682" s="356"/>
      <c r="M682" s="314"/>
      <c r="N682" s="315"/>
      <c r="O682" s="316"/>
      <c r="P682" s="315"/>
      <c r="Q682" s="316"/>
      <c r="R682" s="315"/>
      <c r="S682" s="316"/>
      <c r="T682" s="315"/>
      <c r="U682" s="316"/>
      <c r="V682" s="316"/>
      <c r="W682" s="316"/>
      <c r="X682" s="316"/>
      <c r="Y682" s="128"/>
      <c r="Z682" s="128"/>
      <c r="AA682" s="128"/>
      <c r="AB682" s="128"/>
      <c r="AC682" s="128"/>
      <c r="AD682" s="85"/>
    </row>
    <row r="683" spans="1:30" ht="20.100000000000001" customHeight="1">
      <c r="A683" s="85"/>
      <c r="B683" s="85"/>
      <c r="C683" s="128"/>
      <c r="D683" s="162" t="s">
        <v>8192</v>
      </c>
      <c r="E683" s="128"/>
      <c r="F683" s="356"/>
      <c r="G683" s="314"/>
      <c r="H683" s="356"/>
      <c r="I683" s="314"/>
      <c r="J683" s="356"/>
      <c r="K683" s="314"/>
      <c r="L683" s="356"/>
      <c r="M683" s="314"/>
      <c r="N683" s="315"/>
      <c r="O683" s="316"/>
      <c r="P683" s="315"/>
      <c r="Q683" s="316"/>
      <c r="R683" s="315"/>
      <c r="S683" s="316"/>
      <c r="T683" s="315"/>
      <c r="U683" s="316"/>
      <c r="V683" s="316"/>
      <c r="W683" s="316"/>
      <c r="X683" s="316"/>
      <c r="Y683" s="128"/>
      <c r="Z683" s="128"/>
      <c r="AA683" s="128"/>
      <c r="AB683" s="128"/>
      <c r="AC683" s="128"/>
      <c r="AD683" s="85"/>
    </row>
    <row r="684" spans="1:30" ht="20.100000000000001" customHeight="1">
      <c r="A684" s="476" t="s">
        <v>4483</v>
      </c>
      <c r="B684" s="476" t="s">
        <v>728</v>
      </c>
      <c r="C684" s="473" t="s">
        <v>4596</v>
      </c>
      <c r="D684" s="374" t="s">
        <v>8256</v>
      </c>
      <c r="E684" s="485" t="s">
        <v>8190</v>
      </c>
      <c r="F684" s="443"/>
      <c r="G684" s="444"/>
      <c r="H684" s="443"/>
      <c r="I684" s="444"/>
      <c r="J684" s="443"/>
      <c r="K684" s="444"/>
      <c r="L684" s="443"/>
      <c r="M684" s="444"/>
      <c r="N684" s="471"/>
      <c r="O684" s="465"/>
      <c r="P684" s="471"/>
      <c r="Q684" s="465"/>
      <c r="R684" s="471"/>
      <c r="S684" s="465"/>
      <c r="T684" s="471"/>
      <c r="U684" s="465"/>
      <c r="V684" s="473" t="s">
        <v>8161</v>
      </c>
      <c r="W684" s="473" t="s">
        <v>8161</v>
      </c>
      <c r="X684" s="473" t="s">
        <v>8161</v>
      </c>
      <c r="Y684" s="473" t="s">
        <v>8161</v>
      </c>
      <c r="Z684" s="473" t="s">
        <v>8161</v>
      </c>
      <c r="AA684" s="473" t="s">
        <v>8161</v>
      </c>
      <c r="AB684" s="473" t="s">
        <v>8161</v>
      </c>
      <c r="AC684" s="473" t="s">
        <v>8161</v>
      </c>
      <c r="AD684" s="476"/>
    </row>
    <row r="685" spans="1:30" ht="20.100000000000001" customHeight="1">
      <c r="A685" s="85"/>
      <c r="B685" s="85"/>
      <c r="C685" s="128"/>
      <c r="D685" s="311" t="s">
        <v>8257</v>
      </c>
      <c r="E685" s="128"/>
      <c r="F685" s="356"/>
      <c r="G685" s="314"/>
      <c r="H685" s="356"/>
      <c r="I685" s="314"/>
      <c r="J685" s="356"/>
      <c r="K685" s="314"/>
      <c r="L685" s="356"/>
      <c r="M685" s="314"/>
      <c r="N685" s="315"/>
      <c r="O685" s="316"/>
      <c r="P685" s="315"/>
      <c r="Q685" s="316"/>
      <c r="R685" s="315"/>
      <c r="S685" s="316"/>
      <c r="T685" s="315"/>
      <c r="U685" s="316"/>
      <c r="V685" s="316"/>
      <c r="W685" s="316"/>
      <c r="X685" s="316"/>
      <c r="Y685" s="128"/>
      <c r="Z685" s="128"/>
      <c r="AA685" s="128"/>
      <c r="AB685" s="128"/>
      <c r="AC685" s="128"/>
      <c r="AD685" s="85"/>
    </row>
    <row r="686" spans="1:30" ht="20.100000000000001" customHeight="1">
      <c r="A686" s="85"/>
      <c r="B686" s="85"/>
      <c r="C686" s="128"/>
      <c r="D686" s="311" t="s">
        <v>8258</v>
      </c>
      <c r="E686" s="128"/>
      <c r="F686" s="356"/>
      <c r="G686" s="314"/>
      <c r="H686" s="356"/>
      <c r="I686" s="314"/>
      <c r="J686" s="356"/>
      <c r="K686" s="314"/>
      <c r="L686" s="356"/>
      <c r="M686" s="314"/>
      <c r="N686" s="315"/>
      <c r="O686" s="316"/>
      <c r="P686" s="315"/>
      <c r="Q686" s="316"/>
      <c r="R686" s="315"/>
      <c r="S686" s="316"/>
      <c r="T686" s="315"/>
      <c r="U686" s="316"/>
      <c r="V686" s="316"/>
      <c r="W686" s="316"/>
      <c r="X686" s="316"/>
      <c r="Y686" s="128"/>
      <c r="Z686" s="128"/>
      <c r="AA686" s="128"/>
      <c r="AB686" s="128"/>
      <c r="AC686" s="128"/>
      <c r="AD686" s="85"/>
    </row>
    <row r="687" spans="1:30" ht="20.100000000000001" customHeight="1">
      <c r="A687" s="85"/>
      <c r="B687" s="85"/>
      <c r="C687" s="128"/>
      <c r="D687" s="311" t="s">
        <v>8259</v>
      </c>
      <c r="E687" s="128"/>
      <c r="F687" s="356"/>
      <c r="G687" s="314"/>
      <c r="H687" s="356"/>
      <c r="I687" s="314"/>
      <c r="J687" s="356"/>
      <c r="K687" s="314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316"/>
      <c r="W687" s="316"/>
      <c r="X687" s="316"/>
      <c r="Y687" s="128"/>
      <c r="Z687" s="128"/>
      <c r="AA687" s="128"/>
      <c r="AB687" s="128"/>
      <c r="AC687" s="128"/>
      <c r="AD687" s="85"/>
    </row>
    <row r="688" spans="1:30" ht="20.100000000000001" customHeight="1">
      <c r="A688" s="85"/>
      <c r="B688" s="85"/>
      <c r="C688" s="128"/>
      <c r="D688" s="311" t="s">
        <v>1885</v>
      </c>
      <c r="E688" s="128"/>
      <c r="F688" s="356"/>
      <c r="G688" s="314"/>
      <c r="H688" s="356"/>
      <c r="I688" s="314"/>
      <c r="J688" s="356"/>
      <c r="K688" s="314"/>
      <c r="L688" s="356"/>
      <c r="M688" s="314"/>
      <c r="N688" s="315"/>
      <c r="O688" s="316"/>
      <c r="P688" s="315"/>
      <c r="Q688" s="316"/>
      <c r="R688" s="315"/>
      <c r="S688" s="316"/>
      <c r="T688" s="315"/>
      <c r="U688" s="316"/>
      <c r="V688" s="316"/>
      <c r="W688" s="316"/>
      <c r="X688" s="316"/>
      <c r="Y688" s="128"/>
      <c r="Z688" s="128"/>
      <c r="AA688" s="128"/>
      <c r="AB688" s="128"/>
      <c r="AC688" s="128"/>
      <c r="AD688" s="85"/>
    </row>
    <row r="689" spans="1:30" ht="20.100000000000001" customHeight="1">
      <c r="A689" s="85"/>
      <c r="B689" s="85"/>
      <c r="C689" s="128"/>
      <c r="D689" s="162" t="s">
        <v>8191</v>
      </c>
      <c r="E689" s="128"/>
      <c r="F689" s="356"/>
      <c r="G689" s="314"/>
      <c r="H689" s="356"/>
      <c r="I689" s="314"/>
      <c r="J689" s="356"/>
      <c r="K689" s="314"/>
      <c r="L689" s="356"/>
      <c r="M689" s="314"/>
      <c r="N689" s="315"/>
      <c r="O689" s="316"/>
      <c r="P689" s="315"/>
      <c r="Q689" s="316"/>
      <c r="R689" s="315"/>
      <c r="S689" s="316"/>
      <c r="T689" s="315"/>
      <c r="U689" s="316"/>
      <c r="V689" s="316"/>
      <c r="W689" s="316"/>
      <c r="X689" s="316"/>
      <c r="Y689" s="128"/>
      <c r="Z689" s="128"/>
      <c r="AA689" s="128"/>
      <c r="AB689" s="128"/>
      <c r="AC689" s="128"/>
      <c r="AD689" s="85"/>
    </row>
    <row r="690" spans="1:30" ht="20.100000000000001" customHeight="1">
      <c r="A690" s="85"/>
      <c r="B690" s="85"/>
      <c r="C690" s="128"/>
      <c r="D690" s="162" t="s">
        <v>8192</v>
      </c>
      <c r="E690" s="128"/>
      <c r="F690" s="356"/>
      <c r="G690" s="314"/>
      <c r="H690" s="356"/>
      <c r="I690" s="314"/>
      <c r="J690" s="356"/>
      <c r="K690" s="314"/>
      <c r="L690" s="356"/>
      <c r="M690" s="314"/>
      <c r="N690" s="315"/>
      <c r="O690" s="316"/>
      <c r="P690" s="315"/>
      <c r="Q690" s="316"/>
      <c r="R690" s="315"/>
      <c r="S690" s="316"/>
      <c r="T690" s="315"/>
      <c r="U690" s="316"/>
      <c r="V690" s="316"/>
      <c r="W690" s="316"/>
      <c r="X690" s="316"/>
      <c r="Y690" s="128"/>
      <c r="Z690" s="128"/>
      <c r="AA690" s="128"/>
      <c r="AB690" s="128"/>
      <c r="AC690" s="128"/>
      <c r="AD690" s="85"/>
    </row>
    <row r="691" spans="1:30" ht="20.100000000000001" customHeight="1">
      <c r="A691" s="476" t="s">
        <v>4484</v>
      </c>
      <c r="B691" s="476" t="s">
        <v>729</v>
      </c>
      <c r="C691" s="473" t="s">
        <v>4596</v>
      </c>
      <c r="D691" s="374" t="s">
        <v>8256</v>
      </c>
      <c r="E691" s="485" t="s">
        <v>8190</v>
      </c>
      <c r="F691" s="443"/>
      <c r="G691" s="444"/>
      <c r="H691" s="443"/>
      <c r="I691" s="444"/>
      <c r="J691" s="443"/>
      <c r="K691" s="444"/>
      <c r="L691" s="443"/>
      <c r="M691" s="444"/>
      <c r="N691" s="471"/>
      <c r="O691" s="465"/>
      <c r="P691" s="471"/>
      <c r="Q691" s="465"/>
      <c r="R691" s="471"/>
      <c r="S691" s="465"/>
      <c r="T691" s="471"/>
      <c r="U691" s="465"/>
      <c r="V691" s="473" t="s">
        <v>8161</v>
      </c>
      <c r="W691" s="473" t="s">
        <v>8161</v>
      </c>
      <c r="X691" s="473" t="s">
        <v>8161</v>
      </c>
      <c r="Y691" s="473" t="s">
        <v>8161</v>
      </c>
      <c r="Z691" s="473" t="s">
        <v>8161</v>
      </c>
      <c r="AA691" s="473" t="s">
        <v>8161</v>
      </c>
      <c r="AB691" s="473" t="s">
        <v>8161</v>
      </c>
      <c r="AC691" s="473" t="s">
        <v>8161</v>
      </c>
      <c r="AD691" s="476"/>
    </row>
    <row r="692" spans="1:30" ht="20.100000000000001" customHeight="1">
      <c r="A692" s="85"/>
      <c r="B692" s="85"/>
      <c r="C692" s="128"/>
      <c r="D692" s="311" t="s">
        <v>8257</v>
      </c>
      <c r="E692" s="128"/>
      <c r="F692" s="356"/>
      <c r="G692" s="314"/>
      <c r="H692" s="356"/>
      <c r="I692" s="314"/>
      <c r="J692" s="356"/>
      <c r="K692" s="314"/>
      <c r="L692" s="356"/>
      <c r="M692" s="314"/>
      <c r="N692" s="315"/>
      <c r="O692" s="316"/>
      <c r="P692" s="315"/>
      <c r="Q692" s="316"/>
      <c r="R692" s="315"/>
      <c r="S692" s="316"/>
      <c r="T692" s="315"/>
      <c r="U692" s="316"/>
      <c r="V692" s="316"/>
      <c r="W692" s="316"/>
      <c r="X692" s="316"/>
      <c r="Y692" s="128"/>
      <c r="Z692" s="128"/>
      <c r="AA692" s="128"/>
      <c r="AB692" s="128"/>
      <c r="AC692" s="128"/>
      <c r="AD692" s="85"/>
    </row>
    <row r="693" spans="1:30" ht="20.100000000000001" customHeight="1">
      <c r="A693" s="85"/>
      <c r="B693" s="85"/>
      <c r="C693" s="128"/>
      <c r="D693" s="311" t="s">
        <v>8258</v>
      </c>
      <c r="E693" s="128"/>
      <c r="F693" s="356"/>
      <c r="G693" s="314"/>
      <c r="H693" s="356"/>
      <c r="I693" s="314"/>
      <c r="J693" s="356"/>
      <c r="K693" s="314"/>
      <c r="L693" s="356"/>
      <c r="M693" s="314"/>
      <c r="N693" s="315"/>
      <c r="O693" s="316"/>
      <c r="P693" s="315"/>
      <c r="Q693" s="316"/>
      <c r="R693" s="315"/>
      <c r="S693" s="316"/>
      <c r="T693" s="315"/>
      <c r="U693" s="316"/>
      <c r="V693" s="316"/>
      <c r="W693" s="316"/>
      <c r="X693" s="316"/>
      <c r="Y693" s="128"/>
      <c r="Z693" s="128"/>
      <c r="AA693" s="128"/>
      <c r="AB693" s="128"/>
      <c r="AC693" s="128"/>
      <c r="AD693" s="85"/>
    </row>
    <row r="694" spans="1:30" ht="20.100000000000001" customHeight="1">
      <c r="A694" s="85"/>
      <c r="B694" s="85"/>
      <c r="C694" s="128"/>
      <c r="D694" s="311" t="s">
        <v>8259</v>
      </c>
      <c r="E694" s="128"/>
      <c r="F694" s="356"/>
      <c r="G694" s="314"/>
      <c r="H694" s="356"/>
      <c r="I694" s="314"/>
      <c r="J694" s="356"/>
      <c r="K694" s="314"/>
      <c r="L694" s="356"/>
      <c r="M694" s="314"/>
      <c r="N694" s="315"/>
      <c r="O694" s="316"/>
      <c r="P694" s="315"/>
      <c r="Q694" s="316"/>
      <c r="R694" s="315"/>
      <c r="S694" s="316"/>
      <c r="T694" s="315"/>
      <c r="U694" s="316"/>
      <c r="V694" s="316"/>
      <c r="W694" s="316"/>
      <c r="X694" s="316"/>
      <c r="Y694" s="128"/>
      <c r="Z694" s="128"/>
      <c r="AA694" s="128"/>
      <c r="AB694" s="128"/>
      <c r="AC694" s="128"/>
      <c r="AD694" s="85"/>
    </row>
    <row r="695" spans="1:30" ht="20.100000000000001" customHeight="1">
      <c r="A695" s="85"/>
      <c r="B695" s="85"/>
      <c r="C695" s="128"/>
      <c r="D695" s="311" t="s">
        <v>1885</v>
      </c>
      <c r="E695" s="128"/>
      <c r="F695" s="356"/>
      <c r="G695" s="314"/>
      <c r="H695" s="356"/>
      <c r="I695" s="314"/>
      <c r="J695" s="356"/>
      <c r="K695" s="314"/>
      <c r="L695" s="356"/>
      <c r="M695" s="314"/>
      <c r="N695" s="315"/>
      <c r="O695" s="316"/>
      <c r="P695" s="315"/>
      <c r="Q695" s="316"/>
      <c r="R695" s="315"/>
      <c r="S695" s="316"/>
      <c r="T695" s="315"/>
      <c r="U695" s="316"/>
      <c r="V695" s="316"/>
      <c r="W695" s="316"/>
      <c r="X695" s="316"/>
      <c r="Y695" s="128"/>
      <c r="Z695" s="128"/>
      <c r="AA695" s="128"/>
      <c r="AB695" s="128"/>
      <c r="AC695" s="128"/>
      <c r="AD695" s="85"/>
    </row>
    <row r="696" spans="1:30" ht="20.100000000000001" customHeight="1">
      <c r="A696" s="85"/>
      <c r="B696" s="85"/>
      <c r="C696" s="128"/>
      <c r="D696" s="162" t="s">
        <v>8191</v>
      </c>
      <c r="E696" s="128"/>
      <c r="F696" s="356"/>
      <c r="G696" s="314"/>
      <c r="H696" s="356"/>
      <c r="I696" s="314"/>
      <c r="J696" s="356"/>
      <c r="K696" s="314"/>
      <c r="L696" s="356"/>
      <c r="M696" s="314"/>
      <c r="N696" s="315"/>
      <c r="O696" s="316"/>
      <c r="P696" s="315"/>
      <c r="Q696" s="316"/>
      <c r="R696" s="315"/>
      <c r="S696" s="316"/>
      <c r="T696" s="315"/>
      <c r="U696" s="316"/>
      <c r="V696" s="316"/>
      <c r="W696" s="316"/>
      <c r="X696" s="316"/>
      <c r="Y696" s="128"/>
      <c r="Z696" s="128"/>
      <c r="AA696" s="128"/>
      <c r="AB696" s="128"/>
      <c r="AC696" s="128"/>
      <c r="AD696" s="85"/>
    </row>
    <row r="697" spans="1:30" ht="20.100000000000001" customHeight="1">
      <c r="A697" s="85"/>
      <c r="B697" s="85"/>
      <c r="C697" s="128"/>
      <c r="D697" s="162" t="s">
        <v>8192</v>
      </c>
      <c r="E697" s="128"/>
      <c r="F697" s="356"/>
      <c r="G697" s="314"/>
      <c r="H697" s="356"/>
      <c r="I697" s="314"/>
      <c r="J697" s="356"/>
      <c r="K697" s="314"/>
      <c r="L697" s="356"/>
      <c r="M697" s="314"/>
      <c r="N697" s="315"/>
      <c r="O697" s="316"/>
      <c r="P697" s="315"/>
      <c r="Q697" s="316"/>
      <c r="R697" s="315"/>
      <c r="S697" s="316"/>
      <c r="T697" s="315"/>
      <c r="U697" s="316"/>
      <c r="V697" s="316"/>
      <c r="W697" s="316"/>
      <c r="X697" s="316"/>
      <c r="Y697" s="128"/>
      <c r="Z697" s="128"/>
      <c r="AA697" s="128"/>
      <c r="AB697" s="128"/>
      <c r="AC697" s="128"/>
      <c r="AD697" s="85"/>
    </row>
    <row r="698" spans="1:30" ht="20.100000000000001" customHeight="1">
      <c r="A698" s="476" t="s">
        <v>4485</v>
      </c>
      <c r="B698" s="476" t="s">
        <v>730</v>
      </c>
      <c r="C698" s="473" t="s">
        <v>4596</v>
      </c>
      <c r="D698" s="374" t="s">
        <v>8256</v>
      </c>
      <c r="E698" s="485" t="s">
        <v>8190</v>
      </c>
      <c r="F698" s="443"/>
      <c r="G698" s="444"/>
      <c r="H698" s="443"/>
      <c r="I698" s="444"/>
      <c r="J698" s="443"/>
      <c r="K698" s="444"/>
      <c r="L698" s="443"/>
      <c r="M698" s="444"/>
      <c r="N698" s="471"/>
      <c r="O698" s="465"/>
      <c r="P698" s="471"/>
      <c r="Q698" s="465"/>
      <c r="R698" s="471"/>
      <c r="S698" s="465"/>
      <c r="T698" s="471"/>
      <c r="U698" s="465"/>
      <c r="V698" s="473" t="s">
        <v>8161</v>
      </c>
      <c r="W698" s="473" t="s">
        <v>8161</v>
      </c>
      <c r="X698" s="473" t="s">
        <v>8161</v>
      </c>
      <c r="Y698" s="473" t="s">
        <v>8161</v>
      </c>
      <c r="Z698" s="473" t="s">
        <v>8161</v>
      </c>
      <c r="AA698" s="473" t="s">
        <v>8161</v>
      </c>
      <c r="AB698" s="473" t="s">
        <v>8161</v>
      </c>
      <c r="AC698" s="473" t="s">
        <v>8161</v>
      </c>
      <c r="AD698" s="476"/>
    </row>
    <row r="699" spans="1:30" ht="20.100000000000001" customHeight="1">
      <c r="A699" s="85"/>
      <c r="B699" s="85"/>
      <c r="C699" s="128"/>
      <c r="D699" s="311" t="s">
        <v>8257</v>
      </c>
      <c r="E699" s="128"/>
      <c r="F699" s="356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315"/>
      <c r="U699" s="316"/>
      <c r="V699" s="316"/>
      <c r="W699" s="316"/>
      <c r="X699" s="316"/>
      <c r="Y699" s="128"/>
      <c r="Z699" s="128"/>
      <c r="AA699" s="128"/>
      <c r="AB699" s="128"/>
      <c r="AC699" s="128"/>
      <c r="AD699" s="85"/>
    </row>
    <row r="700" spans="1:30" ht="20.100000000000001" customHeight="1">
      <c r="A700" s="85"/>
      <c r="B700" s="85"/>
      <c r="C700" s="128"/>
      <c r="D700" s="311" t="s">
        <v>8258</v>
      </c>
      <c r="E700" s="128"/>
      <c r="F700" s="356"/>
      <c r="G700" s="314"/>
      <c r="H700" s="356"/>
      <c r="I700" s="314"/>
      <c r="J700" s="356"/>
      <c r="K700" s="314"/>
      <c r="L700" s="356"/>
      <c r="M700" s="314"/>
      <c r="N700" s="315"/>
      <c r="O700" s="316"/>
      <c r="P700" s="315"/>
      <c r="Q700" s="316"/>
      <c r="R700" s="315"/>
      <c r="S700" s="316"/>
      <c r="T700" s="315"/>
      <c r="U700" s="316"/>
      <c r="V700" s="316"/>
      <c r="W700" s="316"/>
      <c r="X700" s="316"/>
      <c r="Y700" s="128"/>
      <c r="Z700" s="128"/>
      <c r="AA700" s="128"/>
      <c r="AB700" s="128"/>
      <c r="AC700" s="128"/>
      <c r="AD700" s="85"/>
    </row>
    <row r="701" spans="1:30" ht="20.100000000000001" customHeight="1">
      <c r="A701" s="85"/>
      <c r="B701" s="85"/>
      <c r="C701" s="128"/>
      <c r="D701" s="311" t="s">
        <v>8259</v>
      </c>
      <c r="E701" s="128"/>
      <c r="F701" s="356"/>
      <c r="G701" s="314"/>
      <c r="H701" s="356"/>
      <c r="I701" s="314"/>
      <c r="J701" s="356"/>
      <c r="K701" s="314"/>
      <c r="L701" s="356"/>
      <c r="M701" s="314"/>
      <c r="N701" s="315"/>
      <c r="O701" s="316"/>
      <c r="P701" s="315"/>
      <c r="Q701" s="316"/>
      <c r="R701" s="315"/>
      <c r="S701" s="316"/>
      <c r="T701" s="315"/>
      <c r="U701" s="316"/>
      <c r="V701" s="316"/>
      <c r="W701" s="316"/>
      <c r="X701" s="316"/>
      <c r="Y701" s="128"/>
      <c r="Z701" s="128"/>
      <c r="AA701" s="128"/>
      <c r="AB701" s="128"/>
      <c r="AC701" s="128"/>
      <c r="AD701" s="85"/>
    </row>
    <row r="702" spans="1:30" ht="20.100000000000001" customHeight="1">
      <c r="A702" s="85"/>
      <c r="B702" s="85"/>
      <c r="C702" s="128"/>
      <c r="D702" s="311" t="s">
        <v>1885</v>
      </c>
      <c r="E702" s="128"/>
      <c r="F702" s="356"/>
      <c r="G702" s="314"/>
      <c r="H702" s="356"/>
      <c r="I702" s="314"/>
      <c r="J702" s="356"/>
      <c r="K702" s="314"/>
      <c r="L702" s="356"/>
      <c r="M702" s="314"/>
      <c r="N702" s="315"/>
      <c r="O702" s="316"/>
      <c r="P702" s="315"/>
      <c r="Q702" s="316"/>
      <c r="R702" s="315"/>
      <c r="S702" s="316"/>
      <c r="T702" s="315"/>
      <c r="U702" s="316"/>
      <c r="V702" s="316"/>
      <c r="W702" s="316"/>
      <c r="X702" s="316"/>
      <c r="Y702" s="128"/>
      <c r="Z702" s="128"/>
      <c r="AA702" s="128"/>
      <c r="AB702" s="128"/>
      <c r="AC702" s="128"/>
      <c r="AD702" s="85"/>
    </row>
    <row r="703" spans="1:30" ht="20.100000000000001" customHeight="1">
      <c r="A703" s="85"/>
      <c r="B703" s="85"/>
      <c r="C703" s="128"/>
      <c r="D703" s="162" t="s">
        <v>8191</v>
      </c>
      <c r="E703" s="128"/>
      <c r="F703" s="356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316"/>
      <c r="W703" s="316"/>
      <c r="X703" s="316"/>
      <c r="Y703" s="128"/>
      <c r="Z703" s="128"/>
      <c r="AA703" s="128"/>
      <c r="AB703" s="128"/>
      <c r="AC703" s="128"/>
      <c r="AD703" s="85"/>
    </row>
    <row r="704" spans="1:30" ht="20.100000000000001" customHeight="1">
      <c r="A704" s="85"/>
      <c r="B704" s="85"/>
      <c r="C704" s="128"/>
      <c r="D704" s="162" t="s">
        <v>8192</v>
      </c>
      <c r="E704" s="128"/>
      <c r="F704" s="356"/>
      <c r="G704" s="314"/>
      <c r="H704" s="356"/>
      <c r="I704" s="314"/>
      <c r="J704" s="356"/>
      <c r="K704" s="314"/>
      <c r="L704" s="356"/>
      <c r="M704" s="314"/>
      <c r="N704" s="315"/>
      <c r="O704" s="316"/>
      <c r="P704" s="315"/>
      <c r="Q704" s="316"/>
      <c r="R704" s="315"/>
      <c r="S704" s="316"/>
      <c r="T704" s="315"/>
      <c r="U704" s="316"/>
      <c r="V704" s="316"/>
      <c r="W704" s="316"/>
      <c r="X704" s="316"/>
      <c r="Y704" s="128"/>
      <c r="Z704" s="128"/>
      <c r="AA704" s="128"/>
      <c r="AB704" s="128"/>
      <c r="AC704" s="128"/>
      <c r="AD704" s="85"/>
    </row>
    <row r="705" spans="1:30" ht="20.100000000000001" customHeight="1">
      <c r="A705" s="476" t="s">
        <v>4486</v>
      </c>
      <c r="B705" s="476" t="s">
        <v>731</v>
      </c>
      <c r="C705" s="473" t="s">
        <v>4596</v>
      </c>
      <c r="D705" s="374" t="s">
        <v>8256</v>
      </c>
      <c r="E705" s="485" t="s">
        <v>8190</v>
      </c>
      <c r="F705" s="443"/>
      <c r="G705" s="444"/>
      <c r="H705" s="443"/>
      <c r="I705" s="444"/>
      <c r="J705" s="443"/>
      <c r="K705" s="444"/>
      <c r="L705" s="443"/>
      <c r="M705" s="444"/>
      <c r="N705" s="471"/>
      <c r="O705" s="465"/>
      <c r="P705" s="471"/>
      <c r="Q705" s="465"/>
      <c r="R705" s="471"/>
      <c r="S705" s="465"/>
      <c r="T705" s="471"/>
      <c r="U705" s="465"/>
      <c r="V705" s="473" t="s">
        <v>8161</v>
      </c>
      <c r="W705" s="473" t="s">
        <v>8161</v>
      </c>
      <c r="X705" s="473" t="s">
        <v>8161</v>
      </c>
      <c r="Y705" s="473" t="s">
        <v>8161</v>
      </c>
      <c r="Z705" s="473" t="s">
        <v>8161</v>
      </c>
      <c r="AA705" s="473" t="s">
        <v>8161</v>
      </c>
      <c r="AB705" s="473" t="s">
        <v>8161</v>
      </c>
      <c r="AC705" s="473" t="s">
        <v>8161</v>
      </c>
      <c r="AD705" s="476"/>
    </row>
    <row r="706" spans="1:30" ht="20.100000000000001" customHeight="1">
      <c r="A706" s="85"/>
      <c r="B706" s="85"/>
      <c r="C706" s="128"/>
      <c r="D706" s="311" t="s">
        <v>8257</v>
      </c>
      <c r="E706" s="128"/>
      <c r="F706" s="356"/>
      <c r="G706" s="314"/>
      <c r="H706" s="356"/>
      <c r="I706" s="314"/>
      <c r="J706" s="356"/>
      <c r="K706" s="314"/>
      <c r="L706" s="356"/>
      <c r="M706" s="314"/>
      <c r="N706" s="315"/>
      <c r="O706" s="316"/>
      <c r="P706" s="315"/>
      <c r="Q706" s="316"/>
      <c r="R706" s="315"/>
      <c r="S706" s="316"/>
      <c r="T706" s="315"/>
      <c r="U706" s="316"/>
      <c r="V706" s="316"/>
      <c r="W706" s="316"/>
      <c r="X706" s="316"/>
      <c r="Y706" s="128"/>
      <c r="Z706" s="128"/>
      <c r="AA706" s="128"/>
      <c r="AB706" s="128"/>
      <c r="AC706" s="128"/>
      <c r="AD706" s="85"/>
    </row>
    <row r="707" spans="1:30" ht="20.100000000000001" customHeight="1">
      <c r="A707" s="85"/>
      <c r="B707" s="85"/>
      <c r="C707" s="128"/>
      <c r="D707" s="311" t="s">
        <v>8258</v>
      </c>
      <c r="E707" s="128"/>
      <c r="F707" s="356"/>
      <c r="G707" s="314"/>
      <c r="H707" s="356"/>
      <c r="I707" s="314"/>
      <c r="J707" s="356"/>
      <c r="K707" s="314"/>
      <c r="L707" s="356"/>
      <c r="M707" s="314"/>
      <c r="N707" s="315"/>
      <c r="O707" s="316"/>
      <c r="P707" s="315"/>
      <c r="Q707" s="316"/>
      <c r="R707" s="315"/>
      <c r="S707" s="316"/>
      <c r="T707" s="315"/>
      <c r="U707" s="316"/>
      <c r="V707" s="316"/>
      <c r="W707" s="316"/>
      <c r="X707" s="316"/>
      <c r="Y707" s="128"/>
      <c r="Z707" s="128"/>
      <c r="AA707" s="128"/>
      <c r="AB707" s="128"/>
      <c r="AC707" s="128"/>
      <c r="AD707" s="85"/>
    </row>
    <row r="708" spans="1:30" ht="20.100000000000001" customHeight="1">
      <c r="A708" s="85"/>
      <c r="B708" s="85"/>
      <c r="C708" s="128"/>
      <c r="D708" s="311" t="s">
        <v>8259</v>
      </c>
      <c r="E708" s="128"/>
      <c r="F708" s="356"/>
      <c r="G708" s="314"/>
      <c r="H708" s="356"/>
      <c r="I708" s="314"/>
      <c r="J708" s="356"/>
      <c r="K708" s="314"/>
      <c r="L708" s="356"/>
      <c r="M708" s="314"/>
      <c r="N708" s="315"/>
      <c r="O708" s="316"/>
      <c r="P708" s="315"/>
      <c r="Q708" s="316"/>
      <c r="R708" s="315"/>
      <c r="S708" s="316"/>
      <c r="T708" s="315"/>
      <c r="U708" s="316"/>
      <c r="V708" s="316"/>
      <c r="W708" s="316"/>
      <c r="X708" s="316"/>
      <c r="Y708" s="128"/>
      <c r="Z708" s="128"/>
      <c r="AA708" s="128"/>
      <c r="AB708" s="128"/>
      <c r="AC708" s="128"/>
      <c r="AD708" s="85"/>
    </row>
    <row r="709" spans="1:30" ht="20.100000000000001" customHeight="1">
      <c r="A709" s="85"/>
      <c r="B709" s="85"/>
      <c r="C709" s="128"/>
      <c r="D709" s="311" t="s">
        <v>1885</v>
      </c>
      <c r="E709" s="128"/>
      <c r="F709" s="356"/>
      <c r="G709" s="314"/>
      <c r="H709" s="356"/>
      <c r="I709" s="314"/>
      <c r="J709" s="356"/>
      <c r="K709" s="314"/>
      <c r="L709" s="356"/>
      <c r="M709" s="314"/>
      <c r="N709" s="315"/>
      <c r="O709" s="316"/>
      <c r="P709" s="315"/>
      <c r="Q709" s="316"/>
      <c r="R709" s="315"/>
      <c r="S709" s="316"/>
      <c r="T709" s="315"/>
      <c r="U709" s="316"/>
      <c r="V709" s="316"/>
      <c r="W709" s="316"/>
      <c r="X709" s="316"/>
      <c r="Y709" s="128"/>
      <c r="Z709" s="128"/>
      <c r="AA709" s="128"/>
      <c r="AB709" s="128"/>
      <c r="AC709" s="128"/>
      <c r="AD709" s="85"/>
    </row>
    <row r="710" spans="1:30" ht="20.100000000000001" customHeight="1">
      <c r="A710" s="85"/>
      <c r="B710" s="85"/>
      <c r="C710" s="128"/>
      <c r="D710" s="162" t="s">
        <v>8191</v>
      </c>
      <c r="E710" s="128"/>
      <c r="F710" s="356"/>
      <c r="G710" s="314"/>
      <c r="H710" s="356"/>
      <c r="I710" s="314"/>
      <c r="J710" s="356"/>
      <c r="K710" s="314"/>
      <c r="L710" s="356"/>
      <c r="M710" s="314"/>
      <c r="N710" s="315"/>
      <c r="O710" s="316"/>
      <c r="P710" s="315"/>
      <c r="Q710" s="316"/>
      <c r="R710" s="315"/>
      <c r="S710" s="316"/>
      <c r="T710" s="315"/>
      <c r="U710" s="316"/>
      <c r="V710" s="316"/>
      <c r="W710" s="316"/>
      <c r="X710" s="316"/>
      <c r="Y710" s="128"/>
      <c r="Z710" s="128"/>
      <c r="AA710" s="128"/>
      <c r="AB710" s="128"/>
      <c r="AC710" s="128"/>
      <c r="AD710" s="85"/>
    </row>
    <row r="711" spans="1:30" ht="20.100000000000001" customHeight="1">
      <c r="A711" s="85"/>
      <c r="B711" s="85"/>
      <c r="C711" s="128"/>
      <c r="D711" s="162" t="s">
        <v>8192</v>
      </c>
      <c r="E711" s="128"/>
      <c r="F711" s="356"/>
      <c r="G711" s="314"/>
      <c r="H711" s="356"/>
      <c r="I711" s="314"/>
      <c r="J711" s="356"/>
      <c r="K711" s="314"/>
      <c r="L711" s="356"/>
      <c r="M711" s="314"/>
      <c r="N711" s="315"/>
      <c r="O711" s="316"/>
      <c r="P711" s="315"/>
      <c r="Q711" s="316"/>
      <c r="R711" s="315"/>
      <c r="S711" s="316"/>
      <c r="T711" s="315"/>
      <c r="U711" s="316"/>
      <c r="V711" s="316"/>
      <c r="W711" s="316"/>
      <c r="X711" s="316"/>
      <c r="Y711" s="128"/>
      <c r="Z711" s="128"/>
      <c r="AA711" s="128"/>
      <c r="AB711" s="128"/>
      <c r="AC711" s="128"/>
      <c r="AD711" s="85"/>
    </row>
    <row r="712" spans="1:30" ht="20.100000000000001" customHeight="1">
      <c r="A712" s="476" t="s">
        <v>4487</v>
      </c>
      <c r="B712" s="476" t="s">
        <v>732</v>
      </c>
      <c r="C712" s="473" t="s">
        <v>4597</v>
      </c>
      <c r="D712" s="476"/>
      <c r="E712" s="473"/>
      <c r="F712" s="443"/>
      <c r="G712" s="444"/>
      <c r="H712" s="443"/>
      <c r="I712" s="444"/>
      <c r="J712" s="443"/>
      <c r="K712" s="444"/>
      <c r="L712" s="443"/>
      <c r="M712" s="444"/>
      <c r="N712" s="471"/>
      <c r="O712" s="465"/>
      <c r="P712" s="471"/>
      <c r="Q712" s="465"/>
      <c r="R712" s="471"/>
      <c r="S712" s="465"/>
      <c r="T712" s="471">
        <v>2</v>
      </c>
      <c r="U712" s="465">
        <v>100</v>
      </c>
      <c r="V712" s="473" t="s">
        <v>8161</v>
      </c>
      <c r="W712" s="473" t="s">
        <v>8161</v>
      </c>
      <c r="X712" s="473" t="s">
        <v>8161</v>
      </c>
      <c r="Y712" s="473" t="s">
        <v>8161</v>
      </c>
      <c r="Z712" s="473" t="s">
        <v>8161</v>
      </c>
      <c r="AA712" s="473" t="s">
        <v>8161</v>
      </c>
      <c r="AB712" s="473" t="s">
        <v>8161</v>
      </c>
      <c r="AC712" s="473" t="s">
        <v>8161</v>
      </c>
      <c r="AD712" s="476"/>
    </row>
    <row r="713" spans="1:30" ht="20.100000000000001" customHeight="1">
      <c r="A713" s="476" t="s">
        <v>4488</v>
      </c>
      <c r="B713" s="476" t="s">
        <v>733</v>
      </c>
      <c r="C713" s="473" t="s">
        <v>64</v>
      </c>
      <c r="D713" s="492" t="s">
        <v>1478</v>
      </c>
      <c r="E713" s="485" t="s">
        <v>8164</v>
      </c>
      <c r="F713" s="443"/>
      <c r="G713" s="444"/>
      <c r="H713" s="443"/>
      <c r="I713" s="444"/>
      <c r="J713" s="443"/>
      <c r="K713" s="444"/>
      <c r="L713" s="443">
        <v>1</v>
      </c>
      <c r="M713" s="444">
        <v>7.7</v>
      </c>
      <c r="N713" s="471">
        <v>1</v>
      </c>
      <c r="O713" s="465">
        <v>10</v>
      </c>
      <c r="P713" s="471">
        <v>1</v>
      </c>
      <c r="Q713" s="465">
        <v>14.285714285714286</v>
      </c>
      <c r="R713" s="471">
        <v>1</v>
      </c>
      <c r="S713" s="465">
        <v>3.8461538461538463</v>
      </c>
      <c r="T713" s="471">
        <v>3</v>
      </c>
      <c r="U713" s="465">
        <v>2.2222222222222223</v>
      </c>
      <c r="V713" s="473" t="s">
        <v>8161</v>
      </c>
      <c r="W713" s="473" t="s">
        <v>8161</v>
      </c>
      <c r="X713" s="473" t="s">
        <v>8161</v>
      </c>
      <c r="Y713" s="473" t="s">
        <v>8161</v>
      </c>
      <c r="Z713" s="473" t="s">
        <v>8161</v>
      </c>
      <c r="AA713" s="473" t="s">
        <v>8161</v>
      </c>
      <c r="AB713" s="473" t="s">
        <v>8161</v>
      </c>
      <c r="AC713" s="473" t="s">
        <v>8161</v>
      </c>
      <c r="AD713" s="476"/>
    </row>
    <row r="714" spans="1:30" ht="20.100000000000001" customHeight="1">
      <c r="A714" s="85"/>
      <c r="B714" s="85"/>
      <c r="C714" s="128"/>
      <c r="D714" s="120" t="s">
        <v>1479</v>
      </c>
      <c r="E714" s="128"/>
      <c r="F714" s="356"/>
      <c r="G714" s="314"/>
      <c r="H714" s="356"/>
      <c r="I714" s="314"/>
      <c r="J714" s="356"/>
      <c r="K714" s="314"/>
      <c r="L714" s="356"/>
      <c r="M714" s="314"/>
      <c r="N714" s="315"/>
      <c r="O714" s="316"/>
      <c r="P714" s="315"/>
      <c r="Q714" s="316"/>
      <c r="R714" s="315"/>
      <c r="S714" s="316"/>
      <c r="T714" s="315"/>
      <c r="U714" s="316"/>
      <c r="V714" s="316"/>
      <c r="W714" s="316"/>
      <c r="X714" s="316"/>
      <c r="Y714" s="128"/>
      <c r="Z714" s="128"/>
      <c r="AA714" s="128"/>
      <c r="AB714" s="128"/>
      <c r="AC714" s="128"/>
      <c r="AD714" s="85"/>
    </row>
    <row r="715" spans="1:30" ht="20.100000000000001" customHeight="1">
      <c r="A715" s="85"/>
      <c r="B715" s="85"/>
      <c r="C715" s="128"/>
      <c r="D715" s="120" t="s">
        <v>1480</v>
      </c>
      <c r="E715" s="128"/>
      <c r="F715" s="356">
        <v>1</v>
      </c>
      <c r="G715" s="314">
        <v>16.666666666666668</v>
      </c>
      <c r="H715" s="356"/>
      <c r="I715" s="314"/>
      <c r="J715" s="356"/>
      <c r="K715" s="314"/>
      <c r="L715" s="356"/>
      <c r="M715" s="314"/>
      <c r="N715" s="315"/>
      <c r="O715" s="316"/>
      <c r="P715" s="315"/>
      <c r="Q715" s="316"/>
      <c r="R715" s="315"/>
      <c r="S715" s="316"/>
      <c r="T715" s="315"/>
      <c r="U715" s="316"/>
      <c r="V715" s="316"/>
      <c r="W715" s="316"/>
      <c r="X715" s="316"/>
      <c r="Y715" s="128"/>
      <c r="Z715" s="128"/>
      <c r="AA715" s="128"/>
      <c r="AB715" s="128"/>
      <c r="AC715" s="128"/>
      <c r="AD715" s="85"/>
    </row>
    <row r="716" spans="1:30" ht="20.100000000000001" customHeight="1">
      <c r="A716" s="85"/>
      <c r="B716" s="85"/>
      <c r="C716" s="128"/>
      <c r="D716" s="120" t="s">
        <v>1481</v>
      </c>
      <c r="E716" s="128"/>
      <c r="F716" s="356"/>
      <c r="G716" s="314"/>
      <c r="H716" s="356"/>
      <c r="I716" s="314"/>
      <c r="J716" s="356"/>
      <c r="K716" s="314"/>
      <c r="L716" s="356"/>
      <c r="M716" s="314"/>
      <c r="N716" s="315"/>
      <c r="O716" s="316"/>
      <c r="P716" s="315"/>
      <c r="Q716" s="316"/>
      <c r="R716" s="315"/>
      <c r="S716" s="316"/>
      <c r="T716" s="315"/>
      <c r="U716" s="316"/>
      <c r="V716" s="316"/>
      <c r="W716" s="316"/>
      <c r="X716" s="316"/>
      <c r="Y716" s="128"/>
      <c r="Z716" s="128"/>
      <c r="AA716" s="128"/>
      <c r="AB716" s="128"/>
      <c r="AC716" s="128"/>
      <c r="AD716" s="85"/>
    </row>
    <row r="717" spans="1:30" ht="20.100000000000001" customHeight="1">
      <c r="A717" s="85"/>
      <c r="B717" s="85"/>
      <c r="C717" s="128"/>
      <c r="D717" s="120" t="s">
        <v>1482</v>
      </c>
      <c r="E717" s="128"/>
      <c r="F717" s="356"/>
      <c r="G717" s="314"/>
      <c r="H717" s="356"/>
      <c r="I717" s="314"/>
      <c r="J717" s="356">
        <v>1</v>
      </c>
      <c r="K717" s="314">
        <v>7.6923076923076925</v>
      </c>
      <c r="L717" s="356"/>
      <c r="M717" s="314"/>
      <c r="N717" s="315"/>
      <c r="O717" s="316"/>
      <c r="P717" s="315"/>
      <c r="Q717" s="316"/>
      <c r="R717" s="315"/>
      <c r="S717" s="316"/>
      <c r="T717" s="315"/>
      <c r="U717" s="316"/>
      <c r="V717" s="316"/>
      <c r="W717" s="316"/>
      <c r="X717" s="316"/>
      <c r="Y717" s="128"/>
      <c r="Z717" s="128"/>
      <c r="AA717" s="128"/>
      <c r="AB717" s="128"/>
      <c r="AC717" s="128"/>
      <c r="AD717" s="85"/>
    </row>
    <row r="718" spans="1:30" ht="20.100000000000001" customHeight="1">
      <c r="A718" s="85"/>
      <c r="B718" s="85"/>
      <c r="C718" s="128"/>
      <c r="D718" s="120" t="s">
        <v>1483</v>
      </c>
      <c r="E718" s="128"/>
      <c r="F718" s="356"/>
      <c r="G718" s="314"/>
      <c r="H718" s="356"/>
      <c r="I718" s="314"/>
      <c r="J718" s="356"/>
      <c r="K718" s="314"/>
      <c r="L718" s="356"/>
      <c r="M718" s="314"/>
      <c r="N718" s="315"/>
      <c r="O718" s="316"/>
      <c r="P718" s="315"/>
      <c r="Q718" s="316"/>
      <c r="R718" s="315"/>
      <c r="S718" s="316"/>
      <c r="T718" s="315">
        <v>1</v>
      </c>
      <c r="U718" s="316">
        <v>0.7407407407407407</v>
      </c>
      <c r="V718" s="316"/>
      <c r="W718" s="316"/>
      <c r="X718" s="316"/>
      <c r="Y718" s="128"/>
      <c r="Z718" s="128"/>
      <c r="AA718" s="128"/>
      <c r="AB718" s="128"/>
      <c r="AC718" s="128"/>
      <c r="AD718" s="85"/>
    </row>
    <row r="719" spans="1:30" ht="20.100000000000001" customHeight="1">
      <c r="A719" s="85"/>
      <c r="B719" s="85"/>
      <c r="C719" s="128"/>
      <c r="D719" s="120" t="s">
        <v>1484</v>
      </c>
      <c r="E719" s="128"/>
      <c r="F719" s="356"/>
      <c r="G719" s="314"/>
      <c r="H719" s="356"/>
      <c r="I719" s="314"/>
      <c r="J719" s="356"/>
      <c r="K719" s="314"/>
      <c r="L719" s="356"/>
      <c r="M719" s="314"/>
      <c r="N719" s="315"/>
      <c r="O719" s="316"/>
      <c r="P719" s="315"/>
      <c r="Q719" s="316"/>
      <c r="R719" s="315">
        <v>1</v>
      </c>
      <c r="S719" s="316">
        <v>3.8</v>
      </c>
      <c r="T719" s="315"/>
      <c r="U719" s="316"/>
      <c r="V719" s="316"/>
      <c r="W719" s="316"/>
      <c r="X719" s="316"/>
      <c r="Y719" s="128"/>
      <c r="Z719" s="128"/>
      <c r="AA719" s="128"/>
      <c r="AB719" s="128"/>
      <c r="AC719" s="128"/>
      <c r="AD719" s="85"/>
    </row>
    <row r="720" spans="1:30" ht="20.100000000000001" customHeight="1">
      <c r="A720" s="85"/>
      <c r="B720" s="85"/>
      <c r="C720" s="128"/>
      <c r="D720" s="120" t="s">
        <v>1912</v>
      </c>
      <c r="E720" s="128"/>
      <c r="F720" s="356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316"/>
      <c r="W720" s="316"/>
      <c r="X720" s="316"/>
      <c r="Y720" s="128"/>
      <c r="Z720" s="128"/>
      <c r="AA720" s="128"/>
      <c r="AB720" s="128"/>
      <c r="AC720" s="128"/>
      <c r="AD720" s="85"/>
    </row>
    <row r="721" spans="1:30" ht="20.100000000000001" customHeight="1">
      <c r="A721" s="85"/>
      <c r="B721" s="85"/>
      <c r="C721" s="128"/>
      <c r="D721" s="120" t="s">
        <v>8431</v>
      </c>
      <c r="E721" s="128"/>
      <c r="F721" s="356">
        <v>5</v>
      </c>
      <c r="G721" s="314">
        <v>83.333333333333329</v>
      </c>
      <c r="H721" s="356">
        <v>9</v>
      </c>
      <c r="I721" s="314">
        <v>100</v>
      </c>
      <c r="J721" s="356">
        <v>12</v>
      </c>
      <c r="K721" s="314">
        <v>92.307692307692307</v>
      </c>
      <c r="L721" s="356">
        <v>12</v>
      </c>
      <c r="M721" s="314">
        <v>92.3</v>
      </c>
      <c r="N721" s="315">
        <v>9</v>
      </c>
      <c r="O721" s="316">
        <v>90</v>
      </c>
      <c r="P721" s="315">
        <v>6</v>
      </c>
      <c r="Q721" s="316">
        <v>85.714285714285708</v>
      </c>
      <c r="R721" s="315">
        <v>24</v>
      </c>
      <c r="S721" s="316">
        <v>92.3</v>
      </c>
      <c r="T721" s="315">
        <v>131</v>
      </c>
      <c r="U721" s="316">
        <v>97.037037037037038</v>
      </c>
      <c r="V721" s="316"/>
      <c r="W721" s="316"/>
      <c r="X721" s="316"/>
      <c r="Y721" s="128"/>
      <c r="Z721" s="128"/>
      <c r="AA721" s="128"/>
      <c r="AB721" s="128"/>
      <c r="AC721" s="128"/>
      <c r="AD721" s="85"/>
    </row>
    <row r="722" spans="1:30" ht="20.100000000000001" customHeight="1">
      <c r="A722" s="85"/>
      <c r="B722" s="85"/>
      <c r="C722" s="128"/>
      <c r="D722" s="85" t="s">
        <v>1959</v>
      </c>
      <c r="E722" s="128"/>
      <c r="F722" s="356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/>
      <c r="Q722" s="316"/>
      <c r="R722" s="315"/>
      <c r="S722" s="316"/>
      <c r="T722" s="315"/>
      <c r="U722" s="316"/>
      <c r="V722" s="316"/>
      <c r="W722" s="316"/>
      <c r="X722" s="316"/>
      <c r="Y722" s="128"/>
      <c r="Z722" s="128"/>
      <c r="AA722" s="128"/>
      <c r="AB722" s="128"/>
      <c r="AC722" s="128"/>
      <c r="AD722" s="85"/>
    </row>
    <row r="723" spans="1:30" ht="20.100000000000001" customHeight="1">
      <c r="A723" s="85"/>
      <c r="B723" s="85"/>
      <c r="C723" s="128"/>
      <c r="D723" s="86" t="s">
        <v>1960</v>
      </c>
      <c r="E723" s="128"/>
      <c r="F723" s="356"/>
      <c r="G723" s="314"/>
      <c r="H723" s="356"/>
      <c r="I723" s="314"/>
      <c r="J723" s="356"/>
      <c r="K723" s="314"/>
      <c r="L723" s="356"/>
      <c r="M723" s="314"/>
      <c r="N723" s="315"/>
      <c r="O723" s="316"/>
      <c r="P723" s="315"/>
      <c r="Q723" s="316"/>
      <c r="R723" s="315"/>
      <c r="S723" s="316"/>
      <c r="T723" s="315"/>
      <c r="U723" s="316"/>
      <c r="V723" s="316"/>
      <c r="W723" s="316"/>
      <c r="X723" s="316"/>
      <c r="Y723" s="128"/>
      <c r="Z723" s="128"/>
      <c r="AA723" s="128"/>
      <c r="AB723" s="128"/>
      <c r="AC723" s="128"/>
      <c r="AD723" s="85"/>
    </row>
    <row r="724" spans="1:30" ht="20.100000000000001" customHeight="1">
      <c r="A724" s="476" t="s">
        <v>4489</v>
      </c>
      <c r="B724" s="476" t="s">
        <v>734</v>
      </c>
      <c r="C724" s="473" t="s">
        <v>64</v>
      </c>
      <c r="D724" s="492" t="s">
        <v>1478</v>
      </c>
      <c r="E724" s="485" t="s">
        <v>8164</v>
      </c>
      <c r="F724" s="443"/>
      <c r="G724" s="444"/>
      <c r="H724" s="443"/>
      <c r="I724" s="444"/>
      <c r="J724" s="443">
        <v>1</v>
      </c>
      <c r="K724" s="444">
        <v>100</v>
      </c>
      <c r="L724" s="443"/>
      <c r="M724" s="444"/>
      <c r="N724" s="471"/>
      <c r="O724" s="465"/>
      <c r="P724" s="471"/>
      <c r="Q724" s="465"/>
      <c r="R724" s="471">
        <v>1</v>
      </c>
      <c r="S724" s="465">
        <v>100</v>
      </c>
      <c r="T724" s="471"/>
      <c r="U724" s="465"/>
      <c r="V724" s="473" t="s">
        <v>8161</v>
      </c>
      <c r="W724" s="473" t="s">
        <v>8161</v>
      </c>
      <c r="X724" s="473" t="s">
        <v>8161</v>
      </c>
      <c r="Y724" s="473" t="s">
        <v>8161</v>
      </c>
      <c r="Z724" s="473" t="s">
        <v>8161</v>
      </c>
      <c r="AA724" s="473" t="s">
        <v>8161</v>
      </c>
      <c r="AB724" s="473" t="s">
        <v>8161</v>
      </c>
      <c r="AC724" s="473" t="s">
        <v>8161</v>
      </c>
      <c r="AD724" s="476"/>
    </row>
    <row r="725" spans="1:30" ht="20.100000000000001" customHeight="1">
      <c r="A725" s="85"/>
      <c r="B725" s="85"/>
      <c r="C725" s="128"/>
      <c r="D725" s="120" t="s">
        <v>1479</v>
      </c>
      <c r="E725" s="128"/>
      <c r="F725" s="356"/>
      <c r="G725" s="314"/>
      <c r="H725" s="356"/>
      <c r="I725" s="314"/>
      <c r="J725" s="356"/>
      <c r="K725" s="314"/>
      <c r="L725" s="356"/>
      <c r="M725" s="314"/>
      <c r="N725" s="315"/>
      <c r="O725" s="316"/>
      <c r="P725" s="315"/>
      <c r="Q725" s="316"/>
      <c r="R725" s="315"/>
      <c r="S725" s="316"/>
      <c r="T725" s="315">
        <v>1</v>
      </c>
      <c r="U725" s="316">
        <v>100</v>
      </c>
      <c r="V725" s="316"/>
      <c r="W725" s="316"/>
      <c r="X725" s="316"/>
      <c r="Y725" s="128"/>
      <c r="Z725" s="128"/>
      <c r="AA725" s="128"/>
      <c r="AB725" s="128"/>
      <c r="AC725" s="128"/>
      <c r="AD725" s="85"/>
    </row>
    <row r="726" spans="1:30" ht="20.100000000000001" customHeight="1">
      <c r="A726" s="85"/>
      <c r="B726" s="85"/>
      <c r="C726" s="128"/>
      <c r="D726" s="120" t="s">
        <v>1480</v>
      </c>
      <c r="E726" s="128"/>
      <c r="F726" s="356"/>
      <c r="G726" s="314"/>
      <c r="H726" s="356"/>
      <c r="I726" s="314"/>
      <c r="J726" s="356"/>
      <c r="K726" s="314"/>
      <c r="L726" s="356"/>
      <c r="M726" s="314"/>
      <c r="N726" s="315"/>
      <c r="O726" s="316"/>
      <c r="P726" s="315"/>
      <c r="Q726" s="316"/>
      <c r="R726" s="315"/>
      <c r="S726" s="316"/>
      <c r="T726" s="315"/>
      <c r="U726" s="316"/>
      <c r="V726" s="316"/>
      <c r="W726" s="316"/>
      <c r="X726" s="316"/>
      <c r="Y726" s="128"/>
      <c r="Z726" s="128"/>
      <c r="AA726" s="128"/>
      <c r="AB726" s="128"/>
      <c r="AC726" s="128"/>
      <c r="AD726" s="85"/>
    </row>
    <row r="727" spans="1:30" ht="20.100000000000001" customHeight="1">
      <c r="A727" s="85"/>
      <c r="B727" s="85"/>
      <c r="C727" s="128"/>
      <c r="D727" s="120" t="s">
        <v>1481</v>
      </c>
      <c r="E727" s="128"/>
      <c r="F727" s="356"/>
      <c r="G727" s="314"/>
      <c r="H727" s="356"/>
      <c r="I727" s="314"/>
      <c r="J727" s="356"/>
      <c r="K727" s="314"/>
      <c r="L727" s="356"/>
      <c r="M727" s="314"/>
      <c r="N727" s="315"/>
      <c r="O727" s="316"/>
      <c r="P727" s="315"/>
      <c r="Q727" s="316"/>
      <c r="R727" s="315"/>
      <c r="S727" s="316"/>
      <c r="T727" s="315"/>
      <c r="U727" s="316"/>
      <c r="V727" s="316"/>
      <c r="W727" s="316"/>
      <c r="X727" s="316"/>
      <c r="Y727" s="128"/>
      <c r="Z727" s="128"/>
      <c r="AA727" s="128"/>
      <c r="AB727" s="128"/>
      <c r="AC727" s="128"/>
      <c r="AD727" s="85"/>
    </row>
    <row r="728" spans="1:30" ht="20.100000000000001" customHeight="1">
      <c r="A728" s="85"/>
      <c r="B728" s="85"/>
      <c r="C728" s="128"/>
      <c r="D728" s="120" t="s">
        <v>1482</v>
      </c>
      <c r="E728" s="128"/>
      <c r="F728" s="356"/>
      <c r="G728" s="314"/>
      <c r="H728" s="356"/>
      <c r="I728" s="314"/>
      <c r="J728" s="356"/>
      <c r="K728" s="314"/>
      <c r="L728" s="356"/>
      <c r="M728" s="314"/>
      <c r="N728" s="315"/>
      <c r="O728" s="316"/>
      <c r="P728" s="315"/>
      <c r="Q728" s="316"/>
      <c r="R728" s="315"/>
      <c r="S728" s="316"/>
      <c r="T728" s="315"/>
      <c r="U728" s="316"/>
      <c r="V728" s="316"/>
      <c r="W728" s="316"/>
      <c r="X728" s="316"/>
      <c r="Y728" s="128"/>
      <c r="Z728" s="128"/>
      <c r="AA728" s="128"/>
      <c r="AB728" s="128"/>
      <c r="AC728" s="128"/>
      <c r="AD728" s="85"/>
    </row>
    <row r="729" spans="1:30" ht="20.100000000000001" customHeight="1">
      <c r="A729" s="85"/>
      <c r="B729" s="85"/>
      <c r="C729" s="128"/>
      <c r="D729" s="120" t="s">
        <v>1483</v>
      </c>
      <c r="E729" s="128"/>
      <c r="F729" s="356"/>
      <c r="G729" s="314"/>
      <c r="H729" s="356"/>
      <c r="I729" s="314"/>
      <c r="J729" s="356"/>
      <c r="K729" s="314"/>
      <c r="L729" s="356"/>
      <c r="M729" s="314"/>
      <c r="N729" s="315"/>
      <c r="O729" s="316"/>
      <c r="P729" s="315"/>
      <c r="Q729" s="316"/>
      <c r="R729" s="315"/>
      <c r="S729" s="316"/>
      <c r="T729" s="315"/>
      <c r="U729" s="316"/>
      <c r="V729" s="316"/>
      <c r="W729" s="316"/>
      <c r="X729" s="316"/>
      <c r="Y729" s="128"/>
      <c r="Z729" s="128"/>
      <c r="AA729" s="128"/>
      <c r="AB729" s="128"/>
      <c r="AC729" s="128"/>
      <c r="AD729" s="85"/>
    </row>
    <row r="730" spans="1:30" ht="20.100000000000001" customHeight="1">
      <c r="A730" s="85"/>
      <c r="B730" s="85"/>
      <c r="C730" s="128"/>
      <c r="D730" s="120" t="s">
        <v>1484</v>
      </c>
      <c r="E730" s="128"/>
      <c r="F730" s="356"/>
      <c r="G730" s="314"/>
      <c r="H730" s="356"/>
      <c r="I730" s="314"/>
      <c r="J730" s="356"/>
      <c r="K730" s="314"/>
      <c r="L730" s="356"/>
      <c r="M730" s="314"/>
      <c r="N730" s="315"/>
      <c r="O730" s="316"/>
      <c r="P730" s="315"/>
      <c r="Q730" s="316"/>
      <c r="R730" s="315"/>
      <c r="S730" s="316"/>
      <c r="T730" s="315"/>
      <c r="U730" s="316"/>
      <c r="V730" s="316"/>
      <c r="W730" s="316"/>
      <c r="X730" s="316"/>
      <c r="Y730" s="128"/>
      <c r="Z730" s="128"/>
      <c r="AA730" s="128"/>
      <c r="AB730" s="128"/>
      <c r="AC730" s="128"/>
      <c r="AD730" s="85"/>
    </row>
    <row r="731" spans="1:30" ht="20.100000000000001" customHeight="1">
      <c r="A731" s="85"/>
      <c r="B731" s="85"/>
      <c r="C731" s="128"/>
      <c r="D731" s="120" t="s">
        <v>1912</v>
      </c>
      <c r="E731" s="128"/>
      <c r="F731" s="356"/>
      <c r="G731" s="314"/>
      <c r="H731" s="356"/>
      <c r="I731" s="314"/>
      <c r="J731" s="356"/>
      <c r="K731" s="314"/>
      <c r="L731" s="356"/>
      <c r="M731" s="314"/>
      <c r="N731" s="315"/>
      <c r="O731" s="316"/>
      <c r="P731" s="315"/>
      <c r="Q731" s="316"/>
      <c r="R731" s="315"/>
      <c r="S731" s="316"/>
      <c r="T731" s="315"/>
      <c r="U731" s="316"/>
      <c r="V731" s="316"/>
      <c r="W731" s="316"/>
      <c r="X731" s="316"/>
      <c r="Y731" s="128"/>
      <c r="Z731" s="128"/>
      <c r="AA731" s="128"/>
      <c r="AB731" s="128"/>
      <c r="AC731" s="128"/>
      <c r="AD731" s="85"/>
    </row>
    <row r="732" spans="1:30" ht="20.100000000000001" customHeight="1">
      <c r="A732" s="85"/>
      <c r="B732" s="85"/>
      <c r="C732" s="128"/>
      <c r="D732" s="120" t="s">
        <v>8431</v>
      </c>
      <c r="E732" s="128"/>
      <c r="F732" s="356"/>
      <c r="G732" s="314"/>
      <c r="H732" s="356"/>
      <c r="I732" s="314"/>
      <c r="J732" s="356"/>
      <c r="K732" s="314"/>
      <c r="L732" s="356"/>
      <c r="M732" s="314"/>
      <c r="N732" s="315"/>
      <c r="O732" s="316"/>
      <c r="P732" s="315"/>
      <c r="Q732" s="316"/>
      <c r="R732" s="315"/>
      <c r="S732" s="316"/>
      <c r="T732" s="315"/>
      <c r="U732" s="316"/>
      <c r="V732" s="316"/>
      <c r="W732" s="316"/>
      <c r="X732" s="316"/>
      <c r="Y732" s="128"/>
      <c r="Z732" s="128"/>
      <c r="AA732" s="128"/>
      <c r="AB732" s="128"/>
      <c r="AC732" s="128"/>
      <c r="AD732" s="85"/>
    </row>
    <row r="733" spans="1:30" ht="20.100000000000001" customHeight="1">
      <c r="A733" s="85"/>
      <c r="B733" s="85"/>
      <c r="C733" s="128"/>
      <c r="D733" s="85" t="s">
        <v>1959</v>
      </c>
      <c r="E733" s="128"/>
      <c r="F733" s="356"/>
      <c r="G733" s="314"/>
      <c r="H733" s="356"/>
      <c r="I733" s="314"/>
      <c r="J733" s="356"/>
      <c r="K733" s="314"/>
      <c r="L733" s="356"/>
      <c r="M733" s="314"/>
      <c r="N733" s="315"/>
      <c r="O733" s="316"/>
      <c r="P733" s="315"/>
      <c r="Q733" s="316"/>
      <c r="R733" s="315"/>
      <c r="S733" s="316"/>
      <c r="T733" s="315"/>
      <c r="U733" s="316"/>
      <c r="V733" s="316"/>
      <c r="W733" s="316"/>
      <c r="X733" s="316"/>
      <c r="Y733" s="128"/>
      <c r="Z733" s="128"/>
      <c r="AA733" s="128"/>
      <c r="AB733" s="128"/>
      <c r="AC733" s="128"/>
      <c r="AD733" s="85"/>
    </row>
    <row r="734" spans="1:30" ht="20.100000000000001" customHeight="1">
      <c r="A734" s="85"/>
      <c r="B734" s="85"/>
      <c r="C734" s="128"/>
      <c r="D734" s="86" t="s">
        <v>1960</v>
      </c>
      <c r="E734" s="128"/>
      <c r="F734" s="356"/>
      <c r="G734" s="314"/>
      <c r="H734" s="356"/>
      <c r="I734" s="314"/>
      <c r="J734" s="356"/>
      <c r="K734" s="314"/>
      <c r="L734" s="356"/>
      <c r="M734" s="314"/>
      <c r="N734" s="315"/>
      <c r="O734" s="316"/>
      <c r="P734" s="315"/>
      <c r="Q734" s="316"/>
      <c r="R734" s="315"/>
      <c r="S734" s="316"/>
      <c r="T734" s="315"/>
      <c r="U734" s="316"/>
      <c r="V734" s="316"/>
      <c r="W734" s="316"/>
      <c r="X734" s="316"/>
      <c r="Y734" s="128"/>
      <c r="Z734" s="128"/>
      <c r="AA734" s="128"/>
      <c r="AB734" s="128"/>
      <c r="AC734" s="128"/>
      <c r="AD734" s="85"/>
    </row>
    <row r="735" spans="1:30" ht="20.100000000000001" customHeight="1">
      <c r="A735" s="476" t="s">
        <v>4490</v>
      </c>
      <c r="B735" s="476" t="s">
        <v>735</v>
      </c>
      <c r="C735" s="473" t="s">
        <v>64</v>
      </c>
      <c r="D735" s="492" t="s">
        <v>1478</v>
      </c>
      <c r="E735" s="485" t="s">
        <v>8164</v>
      </c>
      <c r="F735" s="443"/>
      <c r="G735" s="444"/>
      <c r="H735" s="443"/>
      <c r="I735" s="444"/>
      <c r="J735" s="443"/>
      <c r="K735" s="444"/>
      <c r="L735" s="443"/>
      <c r="M735" s="444"/>
      <c r="N735" s="471"/>
      <c r="O735" s="465"/>
      <c r="P735" s="471"/>
      <c r="Q735" s="465"/>
      <c r="R735" s="471"/>
      <c r="S735" s="465"/>
      <c r="T735" s="471"/>
      <c r="U735" s="465"/>
      <c r="V735" s="473" t="s">
        <v>8161</v>
      </c>
      <c r="W735" s="473" t="s">
        <v>8161</v>
      </c>
      <c r="X735" s="473" t="s">
        <v>8161</v>
      </c>
      <c r="Y735" s="473" t="s">
        <v>8161</v>
      </c>
      <c r="Z735" s="473" t="s">
        <v>8161</v>
      </c>
      <c r="AA735" s="473" t="s">
        <v>8161</v>
      </c>
      <c r="AB735" s="473" t="s">
        <v>8161</v>
      </c>
      <c r="AC735" s="473" t="s">
        <v>8161</v>
      </c>
      <c r="AD735" s="476"/>
    </row>
    <row r="736" spans="1:30" ht="20.100000000000001" customHeight="1">
      <c r="A736" s="85"/>
      <c r="B736" s="85"/>
      <c r="C736" s="128"/>
      <c r="D736" s="120" t="s">
        <v>1479</v>
      </c>
      <c r="E736" s="128"/>
      <c r="F736" s="356"/>
      <c r="G736" s="314"/>
      <c r="H736" s="356"/>
      <c r="I736" s="314"/>
      <c r="J736" s="356"/>
      <c r="K736" s="314"/>
      <c r="L736" s="356"/>
      <c r="M736" s="314"/>
      <c r="N736" s="315"/>
      <c r="O736" s="316"/>
      <c r="P736" s="315"/>
      <c r="Q736" s="316"/>
      <c r="R736" s="315">
        <v>1</v>
      </c>
      <c r="S736" s="316">
        <v>100</v>
      </c>
      <c r="T736" s="315"/>
      <c r="U736" s="316"/>
      <c r="V736" s="316"/>
      <c r="W736" s="316"/>
      <c r="X736" s="316"/>
      <c r="Y736" s="128"/>
      <c r="Z736" s="128"/>
      <c r="AA736" s="128"/>
      <c r="AB736" s="128"/>
      <c r="AC736" s="128"/>
      <c r="AD736" s="85"/>
    </row>
    <row r="737" spans="1:30" ht="20.100000000000001" customHeight="1">
      <c r="A737" s="85"/>
      <c r="B737" s="85"/>
      <c r="C737" s="128"/>
      <c r="D737" s="120" t="s">
        <v>1480</v>
      </c>
      <c r="E737" s="128"/>
      <c r="F737" s="356"/>
      <c r="G737" s="314"/>
      <c r="H737" s="356"/>
      <c r="I737" s="314"/>
      <c r="J737" s="356"/>
      <c r="K737" s="314"/>
      <c r="L737" s="356"/>
      <c r="M737" s="314"/>
      <c r="N737" s="315"/>
      <c r="O737" s="316"/>
      <c r="P737" s="315"/>
      <c r="Q737" s="316"/>
      <c r="R737" s="315"/>
      <c r="S737" s="316"/>
      <c r="T737" s="315"/>
      <c r="U737" s="316"/>
      <c r="V737" s="316"/>
      <c r="W737" s="316"/>
      <c r="X737" s="316"/>
      <c r="Y737" s="128"/>
      <c r="Z737" s="128"/>
      <c r="AA737" s="128"/>
      <c r="AB737" s="128"/>
      <c r="AC737" s="128"/>
      <c r="AD737" s="85"/>
    </row>
    <row r="738" spans="1:30" ht="20.100000000000001" customHeight="1">
      <c r="A738" s="85"/>
      <c r="B738" s="85"/>
      <c r="C738" s="128"/>
      <c r="D738" s="120" t="s">
        <v>1481</v>
      </c>
      <c r="E738" s="128"/>
      <c r="F738" s="356"/>
      <c r="G738" s="314"/>
      <c r="H738" s="356"/>
      <c r="I738" s="314"/>
      <c r="J738" s="356"/>
      <c r="K738" s="314"/>
      <c r="L738" s="356"/>
      <c r="M738" s="314"/>
      <c r="N738" s="315"/>
      <c r="O738" s="316"/>
      <c r="P738" s="315"/>
      <c r="Q738" s="316"/>
      <c r="R738" s="315"/>
      <c r="S738" s="316"/>
      <c r="T738" s="315"/>
      <c r="U738" s="316"/>
      <c r="V738" s="316"/>
      <c r="W738" s="316"/>
      <c r="X738" s="316"/>
      <c r="Y738" s="128"/>
      <c r="Z738" s="128"/>
      <c r="AA738" s="128"/>
      <c r="AB738" s="128"/>
      <c r="AC738" s="128"/>
      <c r="AD738" s="85"/>
    </row>
    <row r="739" spans="1:30" ht="20.100000000000001" customHeight="1">
      <c r="A739" s="85"/>
      <c r="B739" s="85"/>
      <c r="C739" s="128"/>
      <c r="D739" s="120" t="s">
        <v>1482</v>
      </c>
      <c r="E739" s="128"/>
      <c r="F739" s="356"/>
      <c r="G739" s="314"/>
      <c r="H739" s="356"/>
      <c r="I739" s="314"/>
      <c r="J739" s="356"/>
      <c r="K739" s="314"/>
      <c r="L739" s="356"/>
      <c r="M739" s="314"/>
      <c r="N739" s="315"/>
      <c r="O739" s="316"/>
      <c r="P739" s="315"/>
      <c r="Q739" s="316"/>
      <c r="R739" s="315"/>
      <c r="S739" s="316"/>
      <c r="T739" s="315">
        <v>1</v>
      </c>
      <c r="U739" s="316">
        <v>100</v>
      </c>
      <c r="V739" s="316"/>
      <c r="W739" s="316"/>
      <c r="X739" s="316"/>
      <c r="Y739" s="128"/>
      <c r="Z739" s="128"/>
      <c r="AA739" s="128"/>
      <c r="AB739" s="128"/>
      <c r="AC739" s="128"/>
      <c r="AD739" s="85"/>
    </row>
    <row r="740" spans="1:30" ht="20.100000000000001" customHeight="1">
      <c r="A740" s="85"/>
      <c r="B740" s="85"/>
      <c r="C740" s="128"/>
      <c r="D740" s="120" t="s">
        <v>1483</v>
      </c>
      <c r="E740" s="128"/>
      <c r="F740" s="356"/>
      <c r="G740" s="314"/>
      <c r="H740" s="356"/>
      <c r="I740" s="314"/>
      <c r="J740" s="356">
        <v>1</v>
      </c>
      <c r="K740" s="314">
        <v>100</v>
      </c>
      <c r="L740" s="356"/>
      <c r="M740" s="314"/>
      <c r="N740" s="315"/>
      <c r="O740" s="316"/>
      <c r="P740" s="315"/>
      <c r="Q740" s="316"/>
      <c r="R740" s="315"/>
      <c r="S740" s="316"/>
      <c r="T740" s="315"/>
      <c r="U740" s="316"/>
      <c r="V740" s="316"/>
      <c r="W740" s="316"/>
      <c r="X740" s="316"/>
      <c r="Y740" s="128"/>
      <c r="Z740" s="128"/>
      <c r="AA740" s="128"/>
      <c r="AB740" s="128"/>
      <c r="AC740" s="128"/>
      <c r="AD740" s="85"/>
    </row>
    <row r="741" spans="1:30" ht="20.100000000000001" customHeight="1">
      <c r="A741" s="85"/>
      <c r="B741" s="85"/>
      <c r="C741" s="128"/>
      <c r="D741" s="120" t="s">
        <v>1484</v>
      </c>
      <c r="E741" s="128"/>
      <c r="F741" s="356"/>
      <c r="G741" s="314"/>
      <c r="H741" s="356"/>
      <c r="I741" s="314"/>
      <c r="J741" s="356"/>
      <c r="K741" s="314"/>
      <c r="L741" s="356"/>
      <c r="M741" s="314"/>
      <c r="N741" s="315"/>
      <c r="O741" s="316"/>
      <c r="P741" s="315"/>
      <c r="Q741" s="316"/>
      <c r="R741" s="315"/>
      <c r="S741" s="316"/>
      <c r="T741" s="315"/>
      <c r="U741" s="316"/>
      <c r="V741" s="316"/>
      <c r="W741" s="316"/>
      <c r="X741" s="316"/>
      <c r="Y741" s="128"/>
      <c r="Z741" s="128"/>
      <c r="AA741" s="128"/>
      <c r="AB741" s="128"/>
      <c r="AC741" s="128"/>
      <c r="AD741" s="85"/>
    </row>
    <row r="742" spans="1:30" ht="20.100000000000001" customHeight="1">
      <c r="A742" s="85"/>
      <c r="B742" s="85"/>
      <c r="C742" s="128"/>
      <c r="D742" s="120" t="s">
        <v>1912</v>
      </c>
      <c r="E742" s="128"/>
      <c r="F742" s="356"/>
      <c r="G742" s="314"/>
      <c r="H742" s="356"/>
      <c r="I742" s="314"/>
      <c r="J742" s="356"/>
      <c r="K742" s="314"/>
      <c r="L742" s="356"/>
      <c r="M742" s="314"/>
      <c r="N742" s="315"/>
      <c r="O742" s="316"/>
      <c r="P742" s="315"/>
      <c r="Q742" s="316"/>
      <c r="R742" s="315"/>
      <c r="S742" s="316"/>
      <c r="T742" s="315"/>
      <c r="U742" s="316"/>
      <c r="V742" s="316"/>
      <c r="W742" s="316"/>
      <c r="X742" s="316"/>
      <c r="Y742" s="128"/>
      <c r="Z742" s="128"/>
      <c r="AA742" s="128"/>
      <c r="AB742" s="128"/>
      <c r="AC742" s="128"/>
      <c r="AD742" s="85"/>
    </row>
    <row r="743" spans="1:30" ht="20.100000000000001" customHeight="1">
      <c r="A743" s="85"/>
      <c r="B743" s="85"/>
      <c r="C743" s="128"/>
      <c r="D743" s="120" t="s">
        <v>8431</v>
      </c>
      <c r="E743" s="128"/>
      <c r="F743" s="356"/>
      <c r="G743" s="314"/>
      <c r="H743" s="356"/>
      <c r="I743" s="314"/>
      <c r="J743" s="356"/>
      <c r="K743" s="314"/>
      <c r="L743" s="356"/>
      <c r="M743" s="314"/>
      <c r="N743" s="315"/>
      <c r="O743" s="316"/>
      <c r="P743" s="315"/>
      <c r="Q743" s="316"/>
      <c r="R743" s="315"/>
      <c r="S743" s="316"/>
      <c r="T743" s="315"/>
      <c r="U743" s="316"/>
      <c r="V743" s="316"/>
      <c r="W743" s="316"/>
      <c r="X743" s="316"/>
      <c r="Y743" s="128"/>
      <c r="Z743" s="128"/>
      <c r="AA743" s="128"/>
      <c r="AB743" s="128"/>
      <c r="AC743" s="128"/>
      <c r="AD743" s="85"/>
    </row>
    <row r="744" spans="1:30" ht="20.100000000000001" customHeight="1">
      <c r="A744" s="85"/>
      <c r="B744" s="85"/>
      <c r="C744" s="128"/>
      <c r="D744" s="85" t="s">
        <v>1959</v>
      </c>
      <c r="E744" s="128"/>
      <c r="F744" s="356"/>
      <c r="G744" s="314"/>
      <c r="H744" s="356"/>
      <c r="I744" s="314"/>
      <c r="J744" s="356"/>
      <c r="K744" s="314"/>
      <c r="L744" s="356"/>
      <c r="M744" s="314"/>
      <c r="N744" s="315"/>
      <c r="O744" s="316"/>
      <c r="P744" s="315"/>
      <c r="Q744" s="316"/>
      <c r="R744" s="315"/>
      <c r="S744" s="316"/>
      <c r="T744" s="315"/>
      <c r="U744" s="316"/>
      <c r="V744" s="316"/>
      <c r="W744" s="316"/>
      <c r="X744" s="316"/>
      <c r="Y744" s="128"/>
      <c r="Z744" s="128"/>
      <c r="AA744" s="128"/>
      <c r="AB744" s="128"/>
      <c r="AC744" s="128"/>
      <c r="AD744" s="85"/>
    </row>
    <row r="745" spans="1:30" ht="20.100000000000001" customHeight="1">
      <c r="A745" s="85"/>
      <c r="B745" s="85"/>
      <c r="C745" s="128"/>
      <c r="D745" s="86" t="s">
        <v>1960</v>
      </c>
      <c r="E745" s="128"/>
      <c r="F745" s="356"/>
      <c r="G745" s="314"/>
      <c r="H745" s="356"/>
      <c r="I745" s="314"/>
      <c r="J745" s="356"/>
      <c r="K745" s="314"/>
      <c r="L745" s="356"/>
      <c r="M745" s="314"/>
      <c r="N745" s="315"/>
      <c r="O745" s="316"/>
      <c r="P745" s="315"/>
      <c r="Q745" s="316"/>
      <c r="R745" s="315"/>
      <c r="S745" s="316"/>
      <c r="T745" s="315"/>
      <c r="U745" s="316"/>
      <c r="V745" s="316"/>
      <c r="W745" s="316"/>
      <c r="X745" s="316"/>
      <c r="Y745" s="128"/>
      <c r="Z745" s="128"/>
      <c r="AA745" s="128"/>
      <c r="AB745" s="128"/>
      <c r="AC745" s="128"/>
      <c r="AD745" s="85"/>
    </row>
    <row r="746" spans="1:30" ht="20.100000000000001" customHeight="1">
      <c r="A746" s="476" t="s">
        <v>4491</v>
      </c>
      <c r="B746" s="476" t="s">
        <v>736</v>
      </c>
      <c r="C746" s="473" t="s">
        <v>64</v>
      </c>
      <c r="D746" s="492" t="s">
        <v>1478</v>
      </c>
      <c r="E746" s="485" t="s">
        <v>8164</v>
      </c>
      <c r="F746" s="443"/>
      <c r="G746" s="444"/>
      <c r="H746" s="443"/>
      <c r="I746" s="444"/>
      <c r="J746" s="443"/>
      <c r="K746" s="444"/>
      <c r="L746" s="443"/>
      <c r="M746" s="444"/>
      <c r="N746" s="471"/>
      <c r="O746" s="465"/>
      <c r="P746" s="471"/>
      <c r="Q746" s="465"/>
      <c r="R746" s="471"/>
      <c r="S746" s="465"/>
      <c r="T746" s="471"/>
      <c r="U746" s="465"/>
      <c r="V746" s="473" t="s">
        <v>8161</v>
      </c>
      <c r="W746" s="473" t="s">
        <v>8161</v>
      </c>
      <c r="X746" s="473" t="s">
        <v>8161</v>
      </c>
      <c r="Y746" s="473" t="s">
        <v>8161</v>
      </c>
      <c r="Z746" s="473" t="s">
        <v>8161</v>
      </c>
      <c r="AA746" s="473" t="s">
        <v>8161</v>
      </c>
      <c r="AB746" s="473" t="s">
        <v>8161</v>
      </c>
      <c r="AC746" s="473" t="s">
        <v>8161</v>
      </c>
      <c r="AD746" s="476"/>
    </row>
    <row r="747" spans="1:30" ht="20.100000000000001" customHeight="1">
      <c r="A747" s="85"/>
      <c r="B747" s="85"/>
      <c r="C747" s="128"/>
      <c r="D747" s="120" t="s">
        <v>1479</v>
      </c>
      <c r="E747" s="128"/>
      <c r="F747" s="356"/>
      <c r="G747" s="314"/>
      <c r="H747" s="356"/>
      <c r="I747" s="314"/>
      <c r="J747" s="356"/>
      <c r="K747" s="314"/>
      <c r="L747" s="356"/>
      <c r="M747" s="314"/>
      <c r="N747" s="315"/>
      <c r="O747" s="316"/>
      <c r="P747" s="315"/>
      <c r="Q747" s="316"/>
      <c r="R747" s="315"/>
      <c r="S747" s="316"/>
      <c r="T747" s="315"/>
      <c r="U747" s="316"/>
      <c r="V747" s="316"/>
      <c r="W747" s="316"/>
      <c r="X747" s="316"/>
      <c r="Y747" s="128"/>
      <c r="Z747" s="128"/>
      <c r="AA747" s="128"/>
      <c r="AB747" s="128"/>
      <c r="AC747" s="128"/>
      <c r="AD747" s="85"/>
    </row>
    <row r="748" spans="1:30" ht="20.100000000000001" customHeight="1">
      <c r="A748" s="85"/>
      <c r="B748" s="85"/>
      <c r="C748" s="128"/>
      <c r="D748" s="120" t="s">
        <v>1480</v>
      </c>
      <c r="E748" s="128"/>
      <c r="F748" s="356"/>
      <c r="G748" s="314"/>
      <c r="H748" s="356"/>
      <c r="I748" s="314"/>
      <c r="J748" s="356"/>
      <c r="K748" s="314"/>
      <c r="L748" s="356"/>
      <c r="M748" s="314"/>
      <c r="N748" s="315"/>
      <c r="O748" s="316"/>
      <c r="P748" s="315"/>
      <c r="Q748" s="316"/>
      <c r="R748" s="315">
        <v>1</v>
      </c>
      <c r="S748" s="316">
        <v>100</v>
      </c>
      <c r="T748" s="315"/>
      <c r="U748" s="316"/>
      <c r="V748" s="316"/>
      <c r="W748" s="316"/>
      <c r="X748" s="316"/>
      <c r="Y748" s="128"/>
      <c r="Z748" s="128"/>
      <c r="AA748" s="128"/>
      <c r="AB748" s="128"/>
      <c r="AC748" s="128"/>
      <c r="AD748" s="85"/>
    </row>
    <row r="749" spans="1:30" ht="20.100000000000001" customHeight="1">
      <c r="A749" s="85"/>
      <c r="B749" s="85"/>
      <c r="C749" s="128"/>
      <c r="D749" s="120" t="s">
        <v>1481</v>
      </c>
      <c r="E749" s="128"/>
      <c r="F749" s="356"/>
      <c r="G749" s="314"/>
      <c r="H749" s="356"/>
      <c r="I749" s="314"/>
      <c r="J749" s="356"/>
      <c r="K749" s="314"/>
      <c r="L749" s="356"/>
      <c r="M749" s="314"/>
      <c r="N749" s="315"/>
      <c r="O749" s="316"/>
      <c r="P749" s="315"/>
      <c r="Q749" s="316"/>
      <c r="R749" s="315"/>
      <c r="S749" s="316"/>
      <c r="T749" s="315"/>
      <c r="U749" s="316"/>
      <c r="V749" s="316"/>
      <c r="W749" s="316"/>
      <c r="X749" s="316"/>
      <c r="Y749" s="128"/>
      <c r="Z749" s="128"/>
      <c r="AA749" s="128"/>
      <c r="AB749" s="128"/>
      <c r="AC749" s="128"/>
      <c r="AD749" s="85"/>
    </row>
    <row r="750" spans="1:30" ht="20.100000000000001" customHeight="1">
      <c r="A750" s="85"/>
      <c r="B750" s="85"/>
      <c r="C750" s="128"/>
      <c r="D750" s="120" t="s">
        <v>1482</v>
      </c>
      <c r="E750" s="128"/>
      <c r="F750" s="356"/>
      <c r="G750" s="314"/>
      <c r="H750" s="356"/>
      <c r="I750" s="314"/>
      <c r="J750" s="356"/>
      <c r="K750" s="314"/>
      <c r="L750" s="356"/>
      <c r="M750" s="314"/>
      <c r="N750" s="315"/>
      <c r="O750" s="316"/>
      <c r="P750" s="315"/>
      <c r="Q750" s="316"/>
      <c r="R750" s="315"/>
      <c r="S750" s="316"/>
      <c r="T750" s="315"/>
      <c r="U750" s="316"/>
      <c r="V750" s="316"/>
      <c r="W750" s="316"/>
      <c r="X750" s="316"/>
      <c r="Y750" s="128"/>
      <c r="Z750" s="128"/>
      <c r="AA750" s="128"/>
      <c r="AB750" s="128"/>
      <c r="AC750" s="128"/>
      <c r="AD750" s="85"/>
    </row>
    <row r="751" spans="1:30" ht="20.100000000000001" customHeight="1">
      <c r="A751" s="85"/>
      <c r="B751" s="85"/>
      <c r="C751" s="128"/>
      <c r="D751" s="120" t="s">
        <v>1483</v>
      </c>
      <c r="E751" s="128"/>
      <c r="F751" s="356"/>
      <c r="G751" s="314"/>
      <c r="H751" s="356"/>
      <c r="I751" s="314"/>
      <c r="J751" s="356"/>
      <c r="K751" s="314"/>
      <c r="L751" s="356"/>
      <c r="M751" s="314"/>
      <c r="N751" s="315"/>
      <c r="O751" s="316"/>
      <c r="P751" s="315"/>
      <c r="Q751" s="316"/>
      <c r="R751" s="315"/>
      <c r="S751" s="316"/>
      <c r="T751" s="315">
        <v>1</v>
      </c>
      <c r="U751" s="316">
        <v>100</v>
      </c>
      <c r="V751" s="316"/>
      <c r="W751" s="316"/>
      <c r="X751" s="316"/>
      <c r="Y751" s="128"/>
      <c r="Z751" s="128"/>
      <c r="AA751" s="128"/>
      <c r="AB751" s="128"/>
      <c r="AC751" s="128"/>
      <c r="AD751" s="85"/>
    </row>
    <row r="752" spans="1:30" ht="20.100000000000001" customHeight="1">
      <c r="A752" s="85"/>
      <c r="B752" s="85"/>
      <c r="C752" s="128"/>
      <c r="D752" s="120" t="s">
        <v>1484</v>
      </c>
      <c r="E752" s="128"/>
      <c r="F752" s="356"/>
      <c r="G752" s="314"/>
      <c r="H752" s="356"/>
      <c r="I752" s="314"/>
      <c r="J752" s="356"/>
      <c r="K752" s="314"/>
      <c r="L752" s="356"/>
      <c r="M752" s="314"/>
      <c r="N752" s="315"/>
      <c r="O752" s="316"/>
      <c r="P752" s="315"/>
      <c r="Q752" s="316"/>
      <c r="R752" s="315"/>
      <c r="S752" s="316"/>
      <c r="T752" s="315"/>
      <c r="U752" s="316"/>
      <c r="V752" s="316"/>
      <c r="W752" s="316"/>
      <c r="X752" s="316"/>
      <c r="Y752" s="128"/>
      <c r="Z752" s="128"/>
      <c r="AA752" s="128"/>
      <c r="AB752" s="128"/>
      <c r="AC752" s="128"/>
      <c r="AD752" s="85"/>
    </row>
    <row r="753" spans="1:30" ht="20.100000000000001" customHeight="1">
      <c r="A753" s="85"/>
      <c r="B753" s="85"/>
      <c r="C753" s="128"/>
      <c r="D753" s="120" t="s">
        <v>1912</v>
      </c>
      <c r="E753" s="128"/>
      <c r="F753" s="356"/>
      <c r="G753" s="314"/>
      <c r="H753" s="356"/>
      <c r="I753" s="314"/>
      <c r="J753" s="356"/>
      <c r="K753" s="314"/>
      <c r="L753" s="356"/>
      <c r="M753" s="314"/>
      <c r="N753" s="315"/>
      <c r="O753" s="316"/>
      <c r="P753" s="315"/>
      <c r="Q753" s="316"/>
      <c r="R753" s="315"/>
      <c r="S753" s="316"/>
      <c r="T753" s="315"/>
      <c r="U753" s="316"/>
      <c r="V753" s="316"/>
      <c r="W753" s="316"/>
      <c r="X753" s="316"/>
      <c r="Y753" s="128"/>
      <c r="Z753" s="128"/>
      <c r="AA753" s="128"/>
      <c r="AB753" s="128"/>
      <c r="AC753" s="128"/>
      <c r="AD753" s="85"/>
    </row>
    <row r="754" spans="1:30" ht="20.100000000000001" customHeight="1">
      <c r="A754" s="85"/>
      <c r="B754" s="85"/>
      <c r="C754" s="128"/>
      <c r="D754" s="120" t="s">
        <v>8431</v>
      </c>
      <c r="E754" s="128"/>
      <c r="F754" s="356"/>
      <c r="G754" s="314"/>
      <c r="H754" s="356"/>
      <c r="I754" s="314"/>
      <c r="J754" s="356"/>
      <c r="K754" s="314"/>
      <c r="L754" s="356"/>
      <c r="M754" s="314"/>
      <c r="N754" s="315"/>
      <c r="O754" s="316"/>
      <c r="P754" s="315"/>
      <c r="Q754" s="316"/>
      <c r="R754" s="315"/>
      <c r="S754" s="316"/>
      <c r="T754" s="315"/>
      <c r="U754" s="316"/>
      <c r="V754" s="316"/>
      <c r="W754" s="316"/>
      <c r="X754" s="316"/>
      <c r="Y754" s="128"/>
      <c r="Z754" s="128"/>
      <c r="AA754" s="128"/>
      <c r="AB754" s="128"/>
      <c r="AC754" s="128"/>
      <c r="AD754" s="85"/>
    </row>
    <row r="755" spans="1:30" ht="20.100000000000001" customHeight="1">
      <c r="A755" s="85"/>
      <c r="B755" s="85"/>
      <c r="C755" s="128"/>
      <c r="D755" s="85" t="s">
        <v>1959</v>
      </c>
      <c r="E755" s="128"/>
      <c r="F755" s="356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315"/>
      <c r="U755" s="316"/>
      <c r="V755" s="316"/>
      <c r="W755" s="316"/>
      <c r="X755" s="316"/>
      <c r="Y755" s="128"/>
      <c r="Z755" s="128"/>
      <c r="AA755" s="128"/>
      <c r="AB755" s="128"/>
      <c r="AC755" s="128"/>
      <c r="AD755" s="85"/>
    </row>
    <row r="756" spans="1:30" ht="20.100000000000001" customHeight="1">
      <c r="A756" s="85"/>
      <c r="B756" s="85"/>
      <c r="C756" s="128"/>
      <c r="D756" s="86" t="s">
        <v>1960</v>
      </c>
      <c r="E756" s="128"/>
      <c r="F756" s="356"/>
      <c r="G756" s="314"/>
      <c r="H756" s="356"/>
      <c r="I756" s="314"/>
      <c r="J756" s="356"/>
      <c r="K756" s="314"/>
      <c r="L756" s="356"/>
      <c r="M756" s="314"/>
      <c r="N756" s="315"/>
      <c r="O756" s="316"/>
      <c r="P756" s="315"/>
      <c r="Q756" s="316"/>
      <c r="R756" s="315"/>
      <c r="S756" s="316"/>
      <c r="T756" s="315"/>
      <c r="U756" s="316"/>
      <c r="V756" s="316"/>
      <c r="W756" s="316"/>
      <c r="X756" s="316"/>
      <c r="Y756" s="128"/>
      <c r="Z756" s="128"/>
      <c r="AA756" s="128"/>
      <c r="AB756" s="128"/>
      <c r="AC756" s="128"/>
      <c r="AD756" s="85"/>
    </row>
    <row r="757" spans="1:30" ht="20.100000000000001" customHeight="1">
      <c r="A757" s="476" t="s">
        <v>4492</v>
      </c>
      <c r="B757" s="476" t="s">
        <v>737</v>
      </c>
      <c r="C757" s="473" t="s">
        <v>64</v>
      </c>
      <c r="D757" s="492" t="s">
        <v>1478</v>
      </c>
      <c r="E757" s="485" t="s">
        <v>8164</v>
      </c>
      <c r="F757" s="443"/>
      <c r="G757" s="444"/>
      <c r="H757" s="443"/>
      <c r="I757" s="444"/>
      <c r="J757" s="443"/>
      <c r="K757" s="444"/>
      <c r="L757" s="443"/>
      <c r="M757" s="444"/>
      <c r="N757" s="471"/>
      <c r="O757" s="465"/>
      <c r="P757" s="471"/>
      <c r="Q757" s="465"/>
      <c r="R757" s="471"/>
      <c r="S757" s="465"/>
      <c r="T757" s="471"/>
      <c r="U757" s="465"/>
      <c r="V757" s="473" t="s">
        <v>8161</v>
      </c>
      <c r="W757" s="473" t="s">
        <v>8161</v>
      </c>
      <c r="X757" s="473" t="s">
        <v>8161</v>
      </c>
      <c r="Y757" s="473" t="s">
        <v>8161</v>
      </c>
      <c r="Z757" s="473" t="s">
        <v>8161</v>
      </c>
      <c r="AA757" s="473" t="s">
        <v>8161</v>
      </c>
      <c r="AB757" s="473" t="s">
        <v>8161</v>
      </c>
      <c r="AC757" s="473" t="s">
        <v>8161</v>
      </c>
      <c r="AD757" s="476"/>
    </row>
    <row r="758" spans="1:30" ht="20.100000000000001" customHeight="1">
      <c r="A758" s="85"/>
      <c r="B758" s="85"/>
      <c r="C758" s="128"/>
      <c r="D758" s="120" t="s">
        <v>1479</v>
      </c>
      <c r="E758" s="128"/>
      <c r="F758" s="356"/>
      <c r="G758" s="314"/>
      <c r="H758" s="356"/>
      <c r="I758" s="314"/>
      <c r="J758" s="356"/>
      <c r="K758" s="314"/>
      <c r="L758" s="356"/>
      <c r="M758" s="314"/>
      <c r="N758" s="315"/>
      <c r="O758" s="316"/>
      <c r="P758" s="315"/>
      <c r="Q758" s="316"/>
      <c r="R758" s="315"/>
      <c r="S758" s="316"/>
      <c r="T758" s="315"/>
      <c r="U758" s="316"/>
      <c r="V758" s="316"/>
      <c r="W758" s="316"/>
      <c r="X758" s="316"/>
      <c r="Y758" s="128"/>
      <c r="Z758" s="128"/>
      <c r="AA758" s="128"/>
      <c r="AB758" s="128"/>
      <c r="AC758" s="128"/>
      <c r="AD758" s="85"/>
    </row>
    <row r="759" spans="1:30" ht="20.100000000000001" customHeight="1">
      <c r="A759" s="85"/>
      <c r="B759" s="85"/>
      <c r="C759" s="128"/>
      <c r="D759" s="120" t="s">
        <v>1480</v>
      </c>
      <c r="E759" s="128"/>
      <c r="F759" s="356"/>
      <c r="G759" s="314"/>
      <c r="H759" s="356"/>
      <c r="I759" s="314"/>
      <c r="J759" s="356"/>
      <c r="K759" s="314"/>
      <c r="L759" s="356"/>
      <c r="M759" s="314"/>
      <c r="N759" s="315"/>
      <c r="O759" s="316"/>
      <c r="P759" s="315"/>
      <c r="Q759" s="316"/>
      <c r="R759" s="315"/>
      <c r="S759" s="316"/>
      <c r="T759" s="315"/>
      <c r="U759" s="316"/>
      <c r="V759" s="316"/>
      <c r="W759" s="316"/>
      <c r="X759" s="316"/>
      <c r="Y759" s="128"/>
      <c r="Z759" s="128"/>
      <c r="AA759" s="128"/>
      <c r="AB759" s="128"/>
      <c r="AC759" s="128"/>
      <c r="AD759" s="85"/>
    </row>
    <row r="760" spans="1:30" ht="20.100000000000001" customHeight="1">
      <c r="A760" s="85"/>
      <c r="B760" s="85"/>
      <c r="C760" s="128"/>
      <c r="D760" s="120" t="s">
        <v>1481</v>
      </c>
      <c r="E760" s="128"/>
      <c r="F760" s="356"/>
      <c r="G760" s="314"/>
      <c r="H760" s="356"/>
      <c r="I760" s="314"/>
      <c r="J760" s="356"/>
      <c r="K760" s="314"/>
      <c r="L760" s="356"/>
      <c r="M760" s="314"/>
      <c r="N760" s="315"/>
      <c r="O760" s="316"/>
      <c r="P760" s="315"/>
      <c r="Q760" s="316"/>
      <c r="R760" s="315"/>
      <c r="S760" s="316"/>
      <c r="T760" s="315"/>
      <c r="U760" s="316"/>
      <c r="V760" s="316"/>
      <c r="W760" s="316"/>
      <c r="X760" s="316"/>
      <c r="Y760" s="128"/>
      <c r="Z760" s="128"/>
      <c r="AA760" s="128"/>
      <c r="AB760" s="128"/>
      <c r="AC760" s="128"/>
      <c r="AD760" s="85"/>
    </row>
    <row r="761" spans="1:30" ht="20.100000000000001" customHeight="1">
      <c r="A761" s="85"/>
      <c r="B761" s="85"/>
      <c r="C761" s="128"/>
      <c r="D761" s="120" t="s">
        <v>1482</v>
      </c>
      <c r="E761" s="128"/>
      <c r="F761" s="356"/>
      <c r="G761" s="314"/>
      <c r="H761" s="356"/>
      <c r="I761" s="314"/>
      <c r="J761" s="356"/>
      <c r="K761" s="314"/>
      <c r="L761" s="356"/>
      <c r="M761" s="314"/>
      <c r="N761" s="315"/>
      <c r="O761" s="316"/>
      <c r="P761" s="315"/>
      <c r="Q761" s="316"/>
      <c r="R761" s="315">
        <v>1</v>
      </c>
      <c r="S761" s="316">
        <v>100</v>
      </c>
      <c r="T761" s="315"/>
      <c r="U761" s="316"/>
      <c r="V761" s="316"/>
      <c r="W761" s="316"/>
      <c r="X761" s="316"/>
      <c r="Y761" s="128"/>
      <c r="Z761" s="128"/>
      <c r="AA761" s="128"/>
      <c r="AB761" s="128"/>
      <c r="AC761" s="128"/>
      <c r="AD761" s="85"/>
    </row>
    <row r="762" spans="1:30" ht="20.100000000000001" customHeight="1">
      <c r="A762" s="85"/>
      <c r="B762" s="85"/>
      <c r="C762" s="128"/>
      <c r="D762" s="120" t="s">
        <v>1483</v>
      </c>
      <c r="E762" s="128"/>
      <c r="F762" s="356"/>
      <c r="G762" s="314"/>
      <c r="H762" s="356"/>
      <c r="I762" s="314"/>
      <c r="J762" s="356"/>
      <c r="K762" s="314"/>
      <c r="L762" s="356"/>
      <c r="M762" s="314"/>
      <c r="N762" s="315"/>
      <c r="O762" s="316"/>
      <c r="P762" s="315"/>
      <c r="Q762" s="316"/>
      <c r="R762" s="315"/>
      <c r="S762" s="316"/>
      <c r="T762" s="315"/>
      <c r="U762" s="316"/>
      <c r="V762" s="316"/>
      <c r="W762" s="316"/>
      <c r="X762" s="316"/>
      <c r="Y762" s="128"/>
      <c r="Z762" s="128"/>
      <c r="AA762" s="128"/>
      <c r="AB762" s="128"/>
      <c r="AC762" s="128"/>
      <c r="AD762" s="85"/>
    </row>
    <row r="763" spans="1:30" ht="20.100000000000001" customHeight="1">
      <c r="A763" s="85"/>
      <c r="B763" s="85"/>
      <c r="C763" s="128"/>
      <c r="D763" s="120" t="s">
        <v>1484</v>
      </c>
      <c r="E763" s="128"/>
      <c r="F763" s="356"/>
      <c r="G763" s="314"/>
      <c r="H763" s="356"/>
      <c r="I763" s="314"/>
      <c r="J763" s="356"/>
      <c r="K763" s="314"/>
      <c r="L763" s="356"/>
      <c r="M763" s="314"/>
      <c r="N763" s="315"/>
      <c r="O763" s="316"/>
      <c r="P763" s="315"/>
      <c r="Q763" s="316"/>
      <c r="R763" s="315"/>
      <c r="S763" s="316"/>
      <c r="T763" s="315"/>
      <c r="U763" s="316"/>
      <c r="V763" s="316"/>
      <c r="W763" s="316"/>
      <c r="X763" s="316"/>
      <c r="Y763" s="128"/>
      <c r="Z763" s="128"/>
      <c r="AA763" s="128"/>
      <c r="AB763" s="128"/>
      <c r="AC763" s="128"/>
      <c r="AD763" s="85"/>
    </row>
    <row r="764" spans="1:30" ht="20.100000000000001" customHeight="1">
      <c r="A764" s="85"/>
      <c r="B764" s="85"/>
      <c r="C764" s="128"/>
      <c r="D764" s="120" t="s">
        <v>1912</v>
      </c>
      <c r="E764" s="128"/>
      <c r="F764" s="356"/>
      <c r="G764" s="314"/>
      <c r="H764" s="356"/>
      <c r="I764" s="314"/>
      <c r="J764" s="356"/>
      <c r="K764" s="314"/>
      <c r="L764" s="356"/>
      <c r="M764" s="314"/>
      <c r="N764" s="315"/>
      <c r="O764" s="316"/>
      <c r="P764" s="315"/>
      <c r="Q764" s="316"/>
      <c r="R764" s="315"/>
      <c r="S764" s="316"/>
      <c r="T764" s="315"/>
      <c r="U764" s="316"/>
      <c r="V764" s="316"/>
      <c r="W764" s="316"/>
      <c r="X764" s="316"/>
      <c r="Y764" s="128"/>
      <c r="Z764" s="128"/>
      <c r="AA764" s="128"/>
      <c r="AB764" s="128"/>
      <c r="AC764" s="128"/>
      <c r="AD764" s="85"/>
    </row>
    <row r="765" spans="1:30" ht="20.100000000000001" customHeight="1">
      <c r="A765" s="85"/>
      <c r="B765" s="85"/>
      <c r="C765" s="128"/>
      <c r="D765" s="120" t="s">
        <v>8431</v>
      </c>
      <c r="E765" s="128"/>
      <c r="F765" s="356"/>
      <c r="G765" s="314"/>
      <c r="H765" s="356"/>
      <c r="I765" s="314"/>
      <c r="J765" s="356"/>
      <c r="K765" s="314"/>
      <c r="L765" s="356"/>
      <c r="M765" s="314"/>
      <c r="N765" s="315"/>
      <c r="O765" s="316"/>
      <c r="P765" s="315"/>
      <c r="Q765" s="316"/>
      <c r="R765" s="315"/>
      <c r="S765" s="316"/>
      <c r="T765" s="315"/>
      <c r="U765" s="316"/>
      <c r="V765" s="316"/>
      <c r="W765" s="316"/>
      <c r="X765" s="316"/>
      <c r="Y765" s="128"/>
      <c r="Z765" s="128"/>
      <c r="AA765" s="128"/>
      <c r="AB765" s="128"/>
      <c r="AC765" s="128"/>
      <c r="AD765" s="85"/>
    </row>
    <row r="766" spans="1:30" ht="20.100000000000001" customHeight="1">
      <c r="A766" s="85"/>
      <c r="B766" s="85"/>
      <c r="C766" s="128"/>
      <c r="D766" s="85" t="s">
        <v>1959</v>
      </c>
      <c r="E766" s="128"/>
      <c r="F766" s="356"/>
      <c r="G766" s="314"/>
      <c r="H766" s="356"/>
      <c r="I766" s="314"/>
      <c r="J766" s="356"/>
      <c r="K766" s="314"/>
      <c r="L766" s="356"/>
      <c r="M766" s="314"/>
      <c r="N766" s="315"/>
      <c r="O766" s="316"/>
      <c r="P766" s="315"/>
      <c r="Q766" s="316"/>
      <c r="R766" s="315"/>
      <c r="S766" s="316"/>
      <c r="T766" s="315"/>
      <c r="U766" s="316"/>
      <c r="V766" s="316"/>
      <c r="W766" s="316"/>
      <c r="X766" s="316"/>
      <c r="Y766" s="128"/>
      <c r="Z766" s="128"/>
      <c r="AA766" s="128"/>
      <c r="AB766" s="128"/>
      <c r="AC766" s="128"/>
      <c r="AD766" s="85"/>
    </row>
    <row r="767" spans="1:30" ht="20.100000000000001" customHeight="1">
      <c r="A767" s="85"/>
      <c r="B767" s="85"/>
      <c r="C767" s="128"/>
      <c r="D767" s="86" t="s">
        <v>1960</v>
      </c>
      <c r="E767" s="128"/>
      <c r="F767" s="356"/>
      <c r="G767" s="314"/>
      <c r="H767" s="356"/>
      <c r="I767" s="314"/>
      <c r="J767" s="356"/>
      <c r="K767" s="314"/>
      <c r="L767" s="356"/>
      <c r="M767" s="314"/>
      <c r="N767" s="315"/>
      <c r="O767" s="316"/>
      <c r="P767" s="315"/>
      <c r="Q767" s="316"/>
      <c r="R767" s="315"/>
      <c r="S767" s="316"/>
      <c r="T767" s="315"/>
      <c r="U767" s="316"/>
      <c r="V767" s="316"/>
      <c r="W767" s="316"/>
      <c r="X767" s="316"/>
      <c r="Y767" s="128"/>
      <c r="Z767" s="128"/>
      <c r="AA767" s="128"/>
      <c r="AB767" s="128"/>
      <c r="AC767" s="128"/>
      <c r="AD767" s="85"/>
    </row>
    <row r="768" spans="1:30" ht="20.100000000000001" customHeight="1">
      <c r="A768" s="476" t="s">
        <v>4493</v>
      </c>
      <c r="B768" s="476" t="s">
        <v>738</v>
      </c>
      <c r="C768" s="473" t="s">
        <v>64</v>
      </c>
      <c r="D768" s="492" t="s">
        <v>1478</v>
      </c>
      <c r="E768" s="485" t="s">
        <v>8164</v>
      </c>
      <c r="F768" s="443"/>
      <c r="G768" s="444"/>
      <c r="H768" s="443"/>
      <c r="I768" s="444"/>
      <c r="J768" s="443"/>
      <c r="K768" s="444"/>
      <c r="L768" s="443"/>
      <c r="M768" s="444"/>
      <c r="N768" s="471"/>
      <c r="O768" s="465"/>
      <c r="P768" s="471"/>
      <c r="Q768" s="465"/>
      <c r="R768" s="471"/>
      <c r="S768" s="465"/>
      <c r="T768" s="471"/>
      <c r="U768" s="465"/>
      <c r="V768" s="473" t="s">
        <v>8161</v>
      </c>
      <c r="W768" s="473" t="s">
        <v>8161</v>
      </c>
      <c r="X768" s="473" t="s">
        <v>8161</v>
      </c>
      <c r="Y768" s="473" t="s">
        <v>8161</v>
      </c>
      <c r="Z768" s="473" t="s">
        <v>8161</v>
      </c>
      <c r="AA768" s="473" t="s">
        <v>8161</v>
      </c>
      <c r="AB768" s="473" t="s">
        <v>8161</v>
      </c>
      <c r="AC768" s="473" t="s">
        <v>8161</v>
      </c>
      <c r="AD768" s="476"/>
    </row>
    <row r="769" spans="1:30" ht="20.100000000000001" customHeight="1">
      <c r="A769" s="85"/>
      <c r="B769" s="85"/>
      <c r="C769" s="128"/>
      <c r="D769" s="120" t="s">
        <v>1479</v>
      </c>
      <c r="E769" s="128"/>
      <c r="F769" s="356"/>
      <c r="G769" s="314"/>
      <c r="H769" s="356"/>
      <c r="I769" s="314"/>
      <c r="J769" s="356"/>
      <c r="K769" s="314"/>
      <c r="L769" s="356"/>
      <c r="M769" s="314"/>
      <c r="N769" s="315"/>
      <c r="O769" s="316"/>
      <c r="P769" s="315"/>
      <c r="Q769" s="316"/>
      <c r="R769" s="315"/>
      <c r="S769" s="316"/>
      <c r="T769" s="315"/>
      <c r="U769" s="316"/>
      <c r="V769" s="316"/>
      <c r="W769" s="316"/>
      <c r="X769" s="316"/>
      <c r="Y769" s="128"/>
      <c r="Z769" s="128"/>
      <c r="AA769" s="128"/>
      <c r="AB769" s="128"/>
      <c r="AC769" s="128"/>
      <c r="AD769" s="85"/>
    </row>
    <row r="770" spans="1:30" ht="20.100000000000001" customHeight="1">
      <c r="A770" s="85"/>
      <c r="B770" s="85"/>
      <c r="C770" s="128"/>
      <c r="D770" s="120" t="s">
        <v>1480</v>
      </c>
      <c r="E770" s="128"/>
      <c r="F770" s="356"/>
      <c r="G770" s="314"/>
      <c r="H770" s="356"/>
      <c r="I770" s="314"/>
      <c r="J770" s="356"/>
      <c r="K770" s="314"/>
      <c r="L770" s="356"/>
      <c r="M770" s="314"/>
      <c r="N770" s="315"/>
      <c r="O770" s="316"/>
      <c r="P770" s="315"/>
      <c r="Q770" s="316"/>
      <c r="R770" s="315"/>
      <c r="S770" s="316"/>
      <c r="T770" s="315"/>
      <c r="U770" s="316"/>
      <c r="V770" s="316"/>
      <c r="W770" s="316"/>
      <c r="X770" s="316"/>
      <c r="Y770" s="128"/>
      <c r="Z770" s="128"/>
      <c r="AA770" s="128"/>
      <c r="AB770" s="128"/>
      <c r="AC770" s="128"/>
      <c r="AD770" s="85"/>
    </row>
    <row r="771" spans="1:30" ht="20.100000000000001" customHeight="1">
      <c r="A771" s="85"/>
      <c r="B771" s="85"/>
      <c r="C771" s="128"/>
      <c r="D771" s="120" t="s">
        <v>1481</v>
      </c>
      <c r="E771" s="128"/>
      <c r="F771" s="356"/>
      <c r="G771" s="314"/>
      <c r="H771" s="356"/>
      <c r="I771" s="314"/>
      <c r="J771" s="356"/>
      <c r="K771" s="314"/>
      <c r="L771" s="356"/>
      <c r="M771" s="314"/>
      <c r="N771" s="315"/>
      <c r="O771" s="316"/>
      <c r="P771" s="315"/>
      <c r="Q771" s="316"/>
      <c r="R771" s="315"/>
      <c r="S771" s="316"/>
      <c r="T771" s="315"/>
      <c r="U771" s="316"/>
      <c r="V771" s="316"/>
      <c r="W771" s="316"/>
      <c r="X771" s="316"/>
      <c r="Y771" s="128"/>
      <c r="Z771" s="128"/>
      <c r="AA771" s="128"/>
      <c r="AB771" s="128"/>
      <c r="AC771" s="128"/>
      <c r="AD771" s="85"/>
    </row>
    <row r="772" spans="1:30" ht="20.100000000000001" customHeight="1">
      <c r="A772" s="85"/>
      <c r="B772" s="85"/>
      <c r="C772" s="128"/>
      <c r="D772" s="120" t="s">
        <v>1482</v>
      </c>
      <c r="E772" s="128"/>
      <c r="F772" s="356"/>
      <c r="G772" s="314"/>
      <c r="H772" s="356"/>
      <c r="I772" s="314"/>
      <c r="J772" s="356"/>
      <c r="K772" s="314"/>
      <c r="L772" s="356"/>
      <c r="M772" s="314"/>
      <c r="N772" s="315"/>
      <c r="O772" s="316"/>
      <c r="P772" s="315"/>
      <c r="Q772" s="316"/>
      <c r="R772" s="315"/>
      <c r="S772" s="316"/>
      <c r="T772" s="315"/>
      <c r="U772" s="316"/>
      <c r="V772" s="316"/>
      <c r="W772" s="316"/>
      <c r="X772" s="316"/>
      <c r="Y772" s="128"/>
      <c r="Z772" s="128"/>
      <c r="AA772" s="128"/>
      <c r="AB772" s="128"/>
      <c r="AC772" s="128"/>
      <c r="AD772" s="85"/>
    </row>
    <row r="773" spans="1:30" ht="20.100000000000001" customHeight="1">
      <c r="A773" s="85"/>
      <c r="B773" s="85"/>
      <c r="C773" s="128"/>
      <c r="D773" s="120" t="s">
        <v>1483</v>
      </c>
      <c r="E773" s="128"/>
      <c r="F773" s="356"/>
      <c r="G773" s="314"/>
      <c r="H773" s="356"/>
      <c r="I773" s="314"/>
      <c r="J773" s="356"/>
      <c r="K773" s="314"/>
      <c r="L773" s="356"/>
      <c r="M773" s="314"/>
      <c r="N773" s="315"/>
      <c r="O773" s="316"/>
      <c r="P773" s="315"/>
      <c r="Q773" s="316"/>
      <c r="R773" s="315">
        <v>1</v>
      </c>
      <c r="S773" s="316">
        <v>100</v>
      </c>
      <c r="T773" s="315"/>
      <c r="U773" s="316"/>
      <c r="V773" s="316"/>
      <c r="W773" s="316"/>
      <c r="X773" s="316"/>
      <c r="Y773" s="128"/>
      <c r="Z773" s="128"/>
      <c r="AA773" s="128"/>
      <c r="AB773" s="128"/>
      <c r="AC773" s="128"/>
      <c r="AD773" s="85"/>
    </row>
    <row r="774" spans="1:30" ht="20.100000000000001" customHeight="1">
      <c r="A774" s="85"/>
      <c r="B774" s="85"/>
      <c r="C774" s="128"/>
      <c r="D774" s="120" t="s">
        <v>1484</v>
      </c>
      <c r="E774" s="128"/>
      <c r="F774" s="356"/>
      <c r="G774" s="314"/>
      <c r="H774" s="356"/>
      <c r="I774" s="314"/>
      <c r="J774" s="356"/>
      <c r="K774" s="314"/>
      <c r="L774" s="356"/>
      <c r="M774" s="314"/>
      <c r="N774" s="315"/>
      <c r="O774" s="316"/>
      <c r="P774" s="315"/>
      <c r="Q774" s="316"/>
      <c r="R774" s="315"/>
      <c r="S774" s="316"/>
      <c r="T774" s="315"/>
      <c r="U774" s="316"/>
      <c r="V774" s="316"/>
      <c r="W774" s="316"/>
      <c r="X774" s="316"/>
      <c r="Y774" s="128"/>
      <c r="Z774" s="128"/>
      <c r="AA774" s="128"/>
      <c r="AB774" s="128"/>
      <c r="AC774" s="128"/>
      <c r="AD774" s="85"/>
    </row>
    <row r="775" spans="1:30" ht="20.100000000000001" customHeight="1">
      <c r="A775" s="85"/>
      <c r="B775" s="85"/>
      <c r="C775" s="128"/>
      <c r="D775" s="120" t="s">
        <v>1912</v>
      </c>
      <c r="E775" s="128"/>
      <c r="F775" s="356"/>
      <c r="G775" s="314"/>
      <c r="H775" s="356"/>
      <c r="I775" s="314"/>
      <c r="J775" s="356"/>
      <c r="K775" s="314"/>
      <c r="L775" s="356"/>
      <c r="M775" s="314"/>
      <c r="N775" s="315"/>
      <c r="O775" s="316"/>
      <c r="P775" s="315"/>
      <c r="Q775" s="316"/>
      <c r="R775" s="315"/>
      <c r="S775" s="316"/>
      <c r="T775" s="315"/>
      <c r="U775" s="316"/>
      <c r="V775" s="316"/>
      <c r="W775" s="316"/>
      <c r="X775" s="316"/>
      <c r="Y775" s="128"/>
      <c r="Z775" s="128"/>
      <c r="AA775" s="128"/>
      <c r="AB775" s="128"/>
      <c r="AC775" s="128"/>
      <c r="AD775" s="85"/>
    </row>
    <row r="776" spans="1:30" ht="20.100000000000001" customHeight="1">
      <c r="A776" s="85"/>
      <c r="B776" s="85"/>
      <c r="C776" s="128"/>
      <c r="D776" s="120" t="s">
        <v>8431</v>
      </c>
      <c r="E776" s="128"/>
      <c r="F776" s="356"/>
      <c r="G776" s="314"/>
      <c r="H776" s="356"/>
      <c r="I776" s="314"/>
      <c r="J776" s="356"/>
      <c r="K776" s="314"/>
      <c r="L776" s="356"/>
      <c r="M776" s="314"/>
      <c r="N776" s="315"/>
      <c r="O776" s="316"/>
      <c r="P776" s="315"/>
      <c r="Q776" s="316"/>
      <c r="R776" s="315"/>
      <c r="S776" s="316"/>
      <c r="T776" s="315"/>
      <c r="U776" s="316"/>
      <c r="V776" s="316"/>
      <c r="W776" s="316"/>
      <c r="X776" s="316"/>
      <c r="Y776" s="128"/>
      <c r="Z776" s="128"/>
      <c r="AA776" s="128"/>
      <c r="AB776" s="128"/>
      <c r="AC776" s="128"/>
      <c r="AD776" s="85"/>
    </row>
    <row r="777" spans="1:30" ht="20.100000000000001" customHeight="1">
      <c r="A777" s="85"/>
      <c r="B777" s="85"/>
      <c r="C777" s="128"/>
      <c r="D777" s="85" t="s">
        <v>1959</v>
      </c>
      <c r="E777" s="128"/>
      <c r="F777" s="356"/>
      <c r="G777" s="314"/>
      <c r="H777" s="356"/>
      <c r="I777" s="314"/>
      <c r="J777" s="356"/>
      <c r="K777" s="314"/>
      <c r="L777" s="356"/>
      <c r="M777" s="314"/>
      <c r="N777" s="315"/>
      <c r="O777" s="316"/>
      <c r="P777" s="315"/>
      <c r="Q777" s="316"/>
      <c r="R777" s="315"/>
      <c r="S777" s="316"/>
      <c r="T777" s="315"/>
      <c r="U777" s="316"/>
      <c r="V777" s="316"/>
      <c r="W777" s="316"/>
      <c r="X777" s="316"/>
      <c r="Y777" s="128"/>
      <c r="Z777" s="128"/>
      <c r="AA777" s="128"/>
      <c r="AB777" s="128"/>
      <c r="AC777" s="128"/>
      <c r="AD777" s="85"/>
    </row>
    <row r="778" spans="1:30" ht="20.100000000000001" customHeight="1">
      <c r="A778" s="85"/>
      <c r="B778" s="85"/>
      <c r="C778" s="128"/>
      <c r="D778" s="86" t="s">
        <v>1960</v>
      </c>
      <c r="E778" s="128"/>
      <c r="F778" s="356"/>
      <c r="G778" s="314"/>
      <c r="H778" s="356"/>
      <c r="I778" s="314"/>
      <c r="J778" s="356"/>
      <c r="K778" s="314"/>
      <c r="L778" s="356"/>
      <c r="M778" s="314"/>
      <c r="N778" s="315"/>
      <c r="O778" s="316"/>
      <c r="P778" s="315"/>
      <c r="Q778" s="316"/>
      <c r="R778" s="315"/>
      <c r="S778" s="316"/>
      <c r="T778" s="315"/>
      <c r="U778" s="316"/>
      <c r="V778" s="316"/>
      <c r="W778" s="316"/>
      <c r="X778" s="316"/>
      <c r="Y778" s="128"/>
      <c r="Z778" s="128"/>
      <c r="AA778" s="128"/>
      <c r="AB778" s="128"/>
      <c r="AC778" s="128"/>
      <c r="AD778" s="85"/>
    </row>
    <row r="779" spans="1:30" ht="20.100000000000001" customHeight="1">
      <c r="A779" s="476" t="s">
        <v>4494</v>
      </c>
      <c r="B779" s="476" t="s">
        <v>739</v>
      </c>
      <c r="C779" s="473" t="s">
        <v>64</v>
      </c>
      <c r="D779" s="492" t="s">
        <v>1478</v>
      </c>
      <c r="E779" s="485" t="s">
        <v>8164</v>
      </c>
      <c r="F779" s="443"/>
      <c r="G779" s="444"/>
      <c r="H779" s="443"/>
      <c r="I779" s="444"/>
      <c r="J779" s="443"/>
      <c r="K779" s="444"/>
      <c r="L779" s="443"/>
      <c r="M779" s="444"/>
      <c r="N779" s="471"/>
      <c r="O779" s="465"/>
      <c r="P779" s="471"/>
      <c r="Q779" s="465"/>
      <c r="R779" s="471"/>
      <c r="S779" s="465"/>
      <c r="T779" s="471"/>
      <c r="U779" s="465"/>
      <c r="V779" s="473" t="s">
        <v>8161</v>
      </c>
      <c r="W779" s="473" t="s">
        <v>8161</v>
      </c>
      <c r="X779" s="473" t="s">
        <v>8161</v>
      </c>
      <c r="Y779" s="473" t="s">
        <v>8161</v>
      </c>
      <c r="Z779" s="473" t="s">
        <v>8161</v>
      </c>
      <c r="AA779" s="473" t="s">
        <v>8161</v>
      </c>
      <c r="AB779" s="473" t="s">
        <v>8161</v>
      </c>
      <c r="AC779" s="473" t="s">
        <v>8161</v>
      </c>
      <c r="AD779" s="476"/>
    </row>
    <row r="780" spans="1:30" ht="20.100000000000001" customHeight="1">
      <c r="A780" s="85"/>
      <c r="B780" s="85"/>
      <c r="C780" s="128"/>
      <c r="D780" s="120" t="s">
        <v>1479</v>
      </c>
      <c r="E780" s="128"/>
      <c r="F780" s="356"/>
      <c r="G780" s="314"/>
      <c r="H780" s="356"/>
      <c r="I780" s="314"/>
      <c r="J780" s="356"/>
      <c r="K780" s="314"/>
      <c r="L780" s="356"/>
      <c r="M780" s="314"/>
      <c r="N780" s="315"/>
      <c r="O780" s="316"/>
      <c r="P780" s="315"/>
      <c r="Q780" s="316"/>
      <c r="R780" s="315"/>
      <c r="S780" s="316"/>
      <c r="T780" s="315"/>
      <c r="U780" s="316"/>
      <c r="V780" s="316"/>
      <c r="W780" s="316"/>
      <c r="X780" s="316"/>
      <c r="Y780" s="128"/>
      <c r="Z780" s="128"/>
      <c r="AA780" s="128"/>
      <c r="AB780" s="128"/>
      <c r="AC780" s="128"/>
      <c r="AD780" s="85"/>
    </row>
    <row r="781" spans="1:30" ht="20.100000000000001" customHeight="1">
      <c r="A781" s="85"/>
      <c r="B781" s="85"/>
      <c r="C781" s="128"/>
      <c r="D781" s="120" t="s">
        <v>1480</v>
      </c>
      <c r="E781" s="128"/>
      <c r="F781" s="356"/>
      <c r="G781" s="314"/>
      <c r="H781" s="356"/>
      <c r="I781" s="314"/>
      <c r="J781" s="356"/>
      <c r="K781" s="314"/>
      <c r="L781" s="356"/>
      <c r="M781" s="314"/>
      <c r="N781" s="315"/>
      <c r="O781" s="316"/>
      <c r="P781" s="315"/>
      <c r="Q781" s="316"/>
      <c r="R781" s="315"/>
      <c r="S781" s="316"/>
      <c r="T781" s="315"/>
      <c r="U781" s="316"/>
      <c r="V781" s="316"/>
      <c r="W781" s="316"/>
      <c r="X781" s="316"/>
      <c r="Y781" s="128"/>
      <c r="Z781" s="128"/>
      <c r="AA781" s="128"/>
      <c r="AB781" s="128"/>
      <c r="AC781" s="128"/>
      <c r="AD781" s="85"/>
    </row>
    <row r="782" spans="1:30" ht="20.100000000000001" customHeight="1">
      <c r="A782" s="85"/>
      <c r="B782" s="85"/>
      <c r="C782" s="128"/>
      <c r="D782" s="120" t="s">
        <v>1481</v>
      </c>
      <c r="E782" s="128"/>
      <c r="F782" s="356"/>
      <c r="G782" s="314"/>
      <c r="H782" s="356"/>
      <c r="I782" s="314"/>
      <c r="J782" s="356"/>
      <c r="K782" s="314"/>
      <c r="L782" s="356"/>
      <c r="M782" s="314"/>
      <c r="N782" s="315"/>
      <c r="O782" s="316"/>
      <c r="P782" s="315"/>
      <c r="Q782" s="316"/>
      <c r="R782" s="315"/>
      <c r="S782" s="316"/>
      <c r="T782" s="315"/>
      <c r="U782" s="316"/>
      <c r="V782" s="316"/>
      <c r="W782" s="316"/>
      <c r="X782" s="316"/>
      <c r="Y782" s="128"/>
      <c r="Z782" s="128"/>
      <c r="AA782" s="128"/>
      <c r="AB782" s="128"/>
      <c r="AC782" s="128"/>
      <c r="AD782" s="85"/>
    </row>
    <row r="783" spans="1:30" ht="20.100000000000001" customHeight="1">
      <c r="A783" s="85"/>
      <c r="B783" s="85"/>
      <c r="C783" s="128"/>
      <c r="D783" s="120" t="s">
        <v>1482</v>
      </c>
      <c r="E783" s="128"/>
      <c r="F783" s="356"/>
      <c r="G783" s="314"/>
      <c r="H783" s="356"/>
      <c r="I783" s="314"/>
      <c r="J783" s="356"/>
      <c r="K783" s="314"/>
      <c r="L783" s="356"/>
      <c r="M783" s="314"/>
      <c r="N783" s="315"/>
      <c r="O783" s="316"/>
      <c r="P783" s="315"/>
      <c r="Q783" s="316"/>
      <c r="R783" s="315"/>
      <c r="S783" s="316"/>
      <c r="T783" s="315"/>
      <c r="U783" s="316"/>
      <c r="V783" s="316"/>
      <c r="W783" s="316"/>
      <c r="X783" s="316"/>
      <c r="Y783" s="128"/>
      <c r="Z783" s="128"/>
      <c r="AA783" s="128"/>
      <c r="AB783" s="128"/>
      <c r="AC783" s="128"/>
      <c r="AD783" s="85"/>
    </row>
    <row r="784" spans="1:30" ht="20.100000000000001" customHeight="1">
      <c r="A784" s="85"/>
      <c r="B784" s="85"/>
      <c r="C784" s="128"/>
      <c r="D784" s="120" t="s">
        <v>1483</v>
      </c>
      <c r="E784" s="128"/>
      <c r="F784" s="356"/>
      <c r="G784" s="314"/>
      <c r="H784" s="356"/>
      <c r="I784" s="314"/>
      <c r="J784" s="356"/>
      <c r="K784" s="314"/>
      <c r="L784" s="356"/>
      <c r="M784" s="314"/>
      <c r="N784" s="315"/>
      <c r="O784" s="316"/>
      <c r="P784" s="315"/>
      <c r="Q784" s="316"/>
      <c r="R784" s="315"/>
      <c r="S784" s="316"/>
      <c r="T784" s="315"/>
      <c r="U784" s="316"/>
      <c r="V784" s="316"/>
      <c r="W784" s="316"/>
      <c r="X784" s="316"/>
      <c r="Y784" s="128"/>
      <c r="Z784" s="128"/>
      <c r="AA784" s="128"/>
      <c r="AB784" s="128"/>
      <c r="AC784" s="128"/>
      <c r="AD784" s="85"/>
    </row>
    <row r="785" spans="1:30" ht="20.100000000000001" customHeight="1">
      <c r="A785" s="85"/>
      <c r="B785" s="85"/>
      <c r="C785" s="128"/>
      <c r="D785" s="120" t="s">
        <v>1484</v>
      </c>
      <c r="E785" s="128"/>
      <c r="F785" s="356"/>
      <c r="G785" s="314"/>
      <c r="H785" s="356"/>
      <c r="I785" s="314"/>
      <c r="J785" s="356"/>
      <c r="K785" s="314"/>
      <c r="L785" s="356"/>
      <c r="M785" s="314"/>
      <c r="N785" s="315"/>
      <c r="O785" s="316"/>
      <c r="P785" s="315"/>
      <c r="Q785" s="316"/>
      <c r="R785" s="315"/>
      <c r="S785" s="316"/>
      <c r="T785" s="315"/>
      <c r="U785" s="316"/>
      <c r="V785" s="316"/>
      <c r="W785" s="316"/>
      <c r="X785" s="316"/>
      <c r="Y785" s="128"/>
      <c r="Z785" s="128"/>
      <c r="AA785" s="128"/>
      <c r="AB785" s="128"/>
      <c r="AC785" s="128"/>
      <c r="AD785" s="85"/>
    </row>
    <row r="786" spans="1:30" ht="20.100000000000001" customHeight="1">
      <c r="A786" s="85"/>
      <c r="B786" s="85"/>
      <c r="C786" s="128"/>
      <c r="D786" s="120" t="s">
        <v>1912</v>
      </c>
      <c r="E786" s="128"/>
      <c r="F786" s="356"/>
      <c r="G786" s="314"/>
      <c r="H786" s="356"/>
      <c r="I786" s="314"/>
      <c r="J786" s="356"/>
      <c r="K786" s="314"/>
      <c r="L786" s="356"/>
      <c r="M786" s="314"/>
      <c r="N786" s="315"/>
      <c r="O786" s="316"/>
      <c r="P786" s="315"/>
      <c r="Q786" s="316"/>
      <c r="R786" s="315"/>
      <c r="S786" s="316"/>
      <c r="T786" s="315"/>
      <c r="U786" s="316"/>
      <c r="V786" s="316"/>
      <c r="W786" s="316"/>
      <c r="X786" s="316"/>
      <c r="Y786" s="128"/>
      <c r="Z786" s="128"/>
      <c r="AA786" s="128"/>
      <c r="AB786" s="128"/>
      <c r="AC786" s="128"/>
      <c r="AD786" s="85"/>
    </row>
    <row r="787" spans="1:30" ht="20.100000000000001" customHeight="1">
      <c r="A787" s="85"/>
      <c r="B787" s="85"/>
      <c r="C787" s="128"/>
      <c r="D787" s="120" t="s">
        <v>8431</v>
      </c>
      <c r="E787" s="128"/>
      <c r="F787" s="356"/>
      <c r="G787" s="314"/>
      <c r="H787" s="356"/>
      <c r="I787" s="314"/>
      <c r="J787" s="356"/>
      <c r="K787" s="314"/>
      <c r="L787" s="356"/>
      <c r="M787" s="314"/>
      <c r="N787" s="315"/>
      <c r="O787" s="316"/>
      <c r="P787" s="315"/>
      <c r="Q787" s="316"/>
      <c r="R787" s="315"/>
      <c r="S787" s="316"/>
      <c r="T787" s="315"/>
      <c r="U787" s="316"/>
      <c r="V787" s="316"/>
      <c r="W787" s="316"/>
      <c r="X787" s="316"/>
      <c r="Y787" s="128"/>
      <c r="Z787" s="128"/>
      <c r="AA787" s="128"/>
      <c r="AB787" s="128"/>
      <c r="AC787" s="128"/>
      <c r="AD787" s="85"/>
    </row>
    <row r="788" spans="1:30" ht="20.100000000000001" customHeight="1">
      <c r="A788" s="85"/>
      <c r="B788" s="85"/>
      <c r="C788" s="128"/>
      <c r="D788" s="85" t="s">
        <v>1959</v>
      </c>
      <c r="E788" s="128"/>
      <c r="F788" s="356"/>
      <c r="G788" s="314"/>
      <c r="H788" s="356"/>
      <c r="I788" s="314"/>
      <c r="J788" s="356"/>
      <c r="K788" s="314"/>
      <c r="L788" s="356"/>
      <c r="M788" s="314"/>
      <c r="N788" s="315"/>
      <c r="O788" s="316"/>
      <c r="P788" s="315"/>
      <c r="Q788" s="316"/>
      <c r="R788" s="315"/>
      <c r="S788" s="316"/>
      <c r="T788" s="315"/>
      <c r="U788" s="316"/>
      <c r="V788" s="316"/>
      <c r="W788" s="316"/>
      <c r="X788" s="316"/>
      <c r="Y788" s="128"/>
      <c r="Z788" s="128"/>
      <c r="AA788" s="128"/>
      <c r="AB788" s="128"/>
      <c r="AC788" s="128"/>
      <c r="AD788" s="85"/>
    </row>
    <row r="789" spans="1:30" ht="20.100000000000001" customHeight="1">
      <c r="A789" s="85"/>
      <c r="B789" s="85"/>
      <c r="C789" s="128"/>
      <c r="D789" s="86" t="s">
        <v>1960</v>
      </c>
      <c r="E789" s="128"/>
      <c r="F789" s="356"/>
      <c r="G789" s="314"/>
      <c r="H789" s="356"/>
      <c r="I789" s="314"/>
      <c r="J789" s="356"/>
      <c r="K789" s="314"/>
      <c r="L789" s="356"/>
      <c r="M789" s="314"/>
      <c r="N789" s="315"/>
      <c r="O789" s="316"/>
      <c r="P789" s="315"/>
      <c r="Q789" s="316"/>
      <c r="R789" s="315"/>
      <c r="S789" s="316"/>
      <c r="T789" s="315"/>
      <c r="U789" s="316"/>
      <c r="V789" s="316"/>
      <c r="W789" s="316"/>
      <c r="X789" s="316"/>
      <c r="Y789" s="128"/>
      <c r="Z789" s="128"/>
      <c r="AA789" s="128"/>
      <c r="AB789" s="128"/>
      <c r="AC789" s="128"/>
      <c r="AD789" s="85"/>
    </row>
    <row r="790" spans="1:30" ht="20.100000000000001" customHeight="1">
      <c r="A790" s="476" t="s">
        <v>4495</v>
      </c>
      <c r="B790" s="476" t="s">
        <v>740</v>
      </c>
      <c r="C790" s="473" t="s">
        <v>64</v>
      </c>
      <c r="D790" s="492" t="s">
        <v>1478</v>
      </c>
      <c r="E790" s="485" t="s">
        <v>8164</v>
      </c>
      <c r="F790" s="443"/>
      <c r="G790" s="444"/>
      <c r="H790" s="443"/>
      <c r="I790" s="444"/>
      <c r="J790" s="443"/>
      <c r="K790" s="444"/>
      <c r="L790" s="443"/>
      <c r="M790" s="444"/>
      <c r="N790" s="471"/>
      <c r="O790" s="465"/>
      <c r="P790" s="471"/>
      <c r="Q790" s="465"/>
      <c r="R790" s="471"/>
      <c r="S790" s="465"/>
      <c r="T790" s="471"/>
      <c r="U790" s="465"/>
      <c r="V790" s="473" t="s">
        <v>8161</v>
      </c>
      <c r="W790" s="473" t="s">
        <v>8161</v>
      </c>
      <c r="X790" s="473" t="s">
        <v>8161</v>
      </c>
      <c r="Y790" s="473" t="s">
        <v>8161</v>
      </c>
      <c r="Z790" s="473" t="s">
        <v>8161</v>
      </c>
      <c r="AA790" s="473" t="s">
        <v>8161</v>
      </c>
      <c r="AB790" s="473" t="s">
        <v>8161</v>
      </c>
      <c r="AC790" s="473" t="s">
        <v>8161</v>
      </c>
      <c r="AD790" s="476"/>
    </row>
    <row r="791" spans="1:30" ht="20.100000000000001" customHeight="1">
      <c r="A791" s="85"/>
      <c r="B791" s="85"/>
      <c r="C791" s="128"/>
      <c r="D791" s="120" t="s">
        <v>1479</v>
      </c>
      <c r="E791" s="128"/>
      <c r="F791" s="356"/>
      <c r="G791" s="314"/>
      <c r="H791" s="356"/>
      <c r="I791" s="314"/>
      <c r="J791" s="356"/>
      <c r="K791" s="314"/>
      <c r="L791" s="356"/>
      <c r="M791" s="314"/>
      <c r="N791" s="315"/>
      <c r="O791" s="316"/>
      <c r="P791" s="315"/>
      <c r="Q791" s="316"/>
      <c r="R791" s="315"/>
      <c r="S791" s="316"/>
      <c r="T791" s="315"/>
      <c r="U791" s="316"/>
      <c r="V791" s="316"/>
      <c r="W791" s="316"/>
      <c r="X791" s="316"/>
      <c r="Y791" s="128"/>
      <c r="Z791" s="128"/>
      <c r="AA791" s="128"/>
      <c r="AB791" s="128"/>
      <c r="AC791" s="128"/>
      <c r="AD791" s="85"/>
    </row>
    <row r="792" spans="1:30" ht="20.100000000000001" customHeight="1">
      <c r="A792" s="85"/>
      <c r="B792" s="85"/>
      <c r="C792" s="128"/>
      <c r="D792" s="120" t="s">
        <v>1480</v>
      </c>
      <c r="E792" s="128"/>
      <c r="F792" s="356"/>
      <c r="G792" s="314"/>
      <c r="H792" s="356"/>
      <c r="I792" s="314"/>
      <c r="J792" s="356"/>
      <c r="K792" s="314"/>
      <c r="L792" s="356"/>
      <c r="M792" s="314"/>
      <c r="N792" s="315"/>
      <c r="O792" s="316"/>
      <c r="P792" s="315"/>
      <c r="Q792" s="316"/>
      <c r="R792" s="315"/>
      <c r="S792" s="316"/>
      <c r="T792" s="315"/>
      <c r="U792" s="316"/>
      <c r="V792" s="316"/>
      <c r="W792" s="316"/>
      <c r="X792" s="316"/>
      <c r="Y792" s="128"/>
      <c r="Z792" s="128"/>
      <c r="AA792" s="128"/>
      <c r="AB792" s="128"/>
      <c r="AC792" s="128"/>
      <c r="AD792" s="85"/>
    </row>
    <row r="793" spans="1:30" ht="20.100000000000001" customHeight="1">
      <c r="A793" s="85"/>
      <c r="B793" s="85"/>
      <c r="C793" s="128"/>
      <c r="D793" s="120" t="s">
        <v>1481</v>
      </c>
      <c r="E793" s="128"/>
      <c r="F793" s="356"/>
      <c r="G793" s="314"/>
      <c r="H793" s="356"/>
      <c r="I793" s="314"/>
      <c r="J793" s="356"/>
      <c r="K793" s="314"/>
      <c r="L793" s="356"/>
      <c r="M793" s="314"/>
      <c r="N793" s="315"/>
      <c r="O793" s="316"/>
      <c r="P793" s="315"/>
      <c r="Q793" s="316"/>
      <c r="R793" s="315"/>
      <c r="S793" s="316"/>
      <c r="T793" s="315"/>
      <c r="U793" s="316"/>
      <c r="V793" s="316"/>
      <c r="W793" s="316"/>
      <c r="X793" s="316"/>
      <c r="Y793" s="128"/>
      <c r="Z793" s="128"/>
      <c r="AA793" s="128"/>
      <c r="AB793" s="128"/>
      <c r="AC793" s="128"/>
      <c r="AD793" s="85"/>
    </row>
    <row r="794" spans="1:30" ht="20.100000000000001" customHeight="1">
      <c r="A794" s="85"/>
      <c r="B794" s="85"/>
      <c r="C794" s="128"/>
      <c r="D794" s="120" t="s">
        <v>1482</v>
      </c>
      <c r="E794" s="128"/>
      <c r="F794" s="356"/>
      <c r="G794" s="314"/>
      <c r="H794" s="356"/>
      <c r="I794" s="314"/>
      <c r="J794" s="356"/>
      <c r="K794" s="314"/>
      <c r="L794" s="356"/>
      <c r="M794" s="314"/>
      <c r="N794" s="315"/>
      <c r="O794" s="316"/>
      <c r="P794" s="315"/>
      <c r="Q794" s="316"/>
      <c r="R794" s="315"/>
      <c r="S794" s="316"/>
      <c r="T794" s="315"/>
      <c r="U794" s="316"/>
      <c r="V794" s="316"/>
      <c r="W794" s="316"/>
      <c r="X794" s="316"/>
      <c r="Y794" s="128"/>
      <c r="Z794" s="128"/>
      <c r="AA794" s="128"/>
      <c r="AB794" s="128"/>
      <c r="AC794" s="128"/>
      <c r="AD794" s="85"/>
    </row>
    <row r="795" spans="1:30" ht="20.100000000000001" customHeight="1">
      <c r="A795" s="85"/>
      <c r="B795" s="85"/>
      <c r="C795" s="128"/>
      <c r="D795" s="120" t="s">
        <v>1483</v>
      </c>
      <c r="E795" s="128"/>
      <c r="F795" s="356"/>
      <c r="G795" s="314"/>
      <c r="H795" s="356"/>
      <c r="I795" s="314"/>
      <c r="J795" s="356"/>
      <c r="K795" s="314"/>
      <c r="L795" s="356"/>
      <c r="M795" s="314"/>
      <c r="N795" s="315"/>
      <c r="O795" s="316"/>
      <c r="P795" s="315"/>
      <c r="Q795" s="316"/>
      <c r="R795" s="315"/>
      <c r="S795" s="316"/>
      <c r="T795" s="315"/>
      <c r="U795" s="316"/>
      <c r="V795" s="316"/>
      <c r="W795" s="316"/>
      <c r="X795" s="316"/>
      <c r="Y795" s="128"/>
      <c r="Z795" s="128"/>
      <c r="AA795" s="128"/>
      <c r="AB795" s="128"/>
      <c r="AC795" s="128"/>
      <c r="AD795" s="85"/>
    </row>
    <row r="796" spans="1:30" ht="20.100000000000001" customHeight="1">
      <c r="A796" s="85"/>
      <c r="B796" s="85"/>
      <c r="C796" s="128"/>
      <c r="D796" s="120" t="s">
        <v>1484</v>
      </c>
      <c r="E796" s="128"/>
      <c r="F796" s="356"/>
      <c r="G796" s="314"/>
      <c r="H796" s="356"/>
      <c r="I796" s="314"/>
      <c r="J796" s="356"/>
      <c r="K796" s="314"/>
      <c r="L796" s="356"/>
      <c r="M796" s="314"/>
      <c r="N796" s="315"/>
      <c r="O796" s="316"/>
      <c r="P796" s="315"/>
      <c r="Q796" s="316"/>
      <c r="R796" s="315"/>
      <c r="S796" s="316"/>
      <c r="T796" s="315"/>
      <c r="U796" s="316"/>
      <c r="V796" s="316"/>
      <c r="W796" s="316"/>
      <c r="X796" s="316"/>
      <c r="Y796" s="128"/>
      <c r="Z796" s="128"/>
      <c r="AA796" s="128"/>
      <c r="AB796" s="128"/>
      <c r="AC796" s="128"/>
      <c r="AD796" s="85"/>
    </row>
    <row r="797" spans="1:30" ht="20.100000000000001" customHeight="1">
      <c r="A797" s="85"/>
      <c r="B797" s="85"/>
      <c r="C797" s="128"/>
      <c r="D797" s="120" t="s">
        <v>1912</v>
      </c>
      <c r="E797" s="128"/>
      <c r="F797" s="356"/>
      <c r="G797" s="314"/>
      <c r="H797" s="356"/>
      <c r="I797" s="314"/>
      <c r="J797" s="356"/>
      <c r="K797" s="314"/>
      <c r="L797" s="356"/>
      <c r="M797" s="314"/>
      <c r="N797" s="315"/>
      <c r="O797" s="316"/>
      <c r="P797" s="315"/>
      <c r="Q797" s="316"/>
      <c r="R797" s="315"/>
      <c r="S797" s="316"/>
      <c r="T797" s="315"/>
      <c r="U797" s="316"/>
      <c r="V797" s="316"/>
      <c r="W797" s="316"/>
      <c r="X797" s="316"/>
      <c r="Y797" s="128"/>
      <c r="Z797" s="128"/>
      <c r="AA797" s="128"/>
      <c r="AB797" s="128"/>
      <c r="AC797" s="128"/>
      <c r="AD797" s="85"/>
    </row>
    <row r="798" spans="1:30" ht="20.100000000000001" customHeight="1">
      <c r="A798" s="85"/>
      <c r="B798" s="85"/>
      <c r="C798" s="128"/>
      <c r="D798" s="120" t="s">
        <v>8431</v>
      </c>
      <c r="E798" s="128"/>
      <c r="F798" s="356"/>
      <c r="G798" s="314"/>
      <c r="H798" s="356"/>
      <c r="I798" s="314"/>
      <c r="J798" s="356"/>
      <c r="K798" s="314"/>
      <c r="L798" s="356"/>
      <c r="M798" s="314"/>
      <c r="N798" s="315"/>
      <c r="O798" s="316"/>
      <c r="P798" s="315"/>
      <c r="Q798" s="316"/>
      <c r="R798" s="315"/>
      <c r="S798" s="316"/>
      <c r="T798" s="315"/>
      <c r="U798" s="316"/>
      <c r="V798" s="316"/>
      <c r="W798" s="316"/>
      <c r="X798" s="316"/>
      <c r="Y798" s="128"/>
      <c r="Z798" s="128"/>
      <c r="AA798" s="128"/>
      <c r="AB798" s="128"/>
      <c r="AC798" s="128"/>
      <c r="AD798" s="85"/>
    </row>
    <row r="799" spans="1:30" ht="20.100000000000001" customHeight="1">
      <c r="A799" s="85"/>
      <c r="B799" s="85"/>
      <c r="C799" s="128"/>
      <c r="D799" s="85" t="s">
        <v>1959</v>
      </c>
      <c r="E799" s="128"/>
      <c r="F799" s="356"/>
      <c r="G799" s="314"/>
      <c r="H799" s="356"/>
      <c r="I799" s="314"/>
      <c r="J799" s="356"/>
      <c r="K799" s="314"/>
      <c r="L799" s="356"/>
      <c r="M799" s="314"/>
      <c r="N799" s="315"/>
      <c r="O799" s="316"/>
      <c r="P799" s="315"/>
      <c r="Q799" s="316"/>
      <c r="R799" s="315"/>
      <c r="S799" s="316"/>
      <c r="T799" s="315"/>
      <c r="U799" s="316"/>
      <c r="V799" s="316"/>
      <c r="W799" s="316"/>
      <c r="X799" s="316"/>
      <c r="Y799" s="128"/>
      <c r="Z799" s="128"/>
      <c r="AA799" s="128"/>
      <c r="AB799" s="128"/>
      <c r="AC799" s="128"/>
      <c r="AD799" s="85"/>
    </row>
    <row r="800" spans="1:30" ht="20.100000000000001" customHeight="1">
      <c r="A800" s="85"/>
      <c r="B800" s="85"/>
      <c r="C800" s="128"/>
      <c r="D800" s="86" t="s">
        <v>1960</v>
      </c>
      <c r="E800" s="128"/>
      <c r="F800" s="356"/>
      <c r="G800" s="314"/>
      <c r="H800" s="356"/>
      <c r="I800" s="314"/>
      <c r="J800" s="356"/>
      <c r="K800" s="314"/>
      <c r="L800" s="356"/>
      <c r="M800" s="314"/>
      <c r="N800" s="315"/>
      <c r="O800" s="316"/>
      <c r="P800" s="315"/>
      <c r="Q800" s="316"/>
      <c r="R800" s="315"/>
      <c r="S800" s="316"/>
      <c r="T800" s="315"/>
      <c r="U800" s="316"/>
      <c r="V800" s="316"/>
      <c r="W800" s="316"/>
      <c r="X800" s="316"/>
      <c r="Y800" s="128"/>
      <c r="Z800" s="128"/>
      <c r="AA800" s="128"/>
      <c r="AB800" s="128"/>
      <c r="AC800" s="128"/>
      <c r="AD800" s="85"/>
    </row>
    <row r="801" spans="1:30" ht="20.100000000000001" customHeight="1">
      <c r="A801" s="476" t="s">
        <v>4496</v>
      </c>
      <c r="B801" s="476" t="s">
        <v>741</v>
      </c>
      <c r="C801" s="473" t="s">
        <v>4598</v>
      </c>
      <c r="D801" s="476"/>
      <c r="E801" s="473"/>
      <c r="F801" s="443"/>
      <c r="G801" s="444"/>
      <c r="H801" s="443"/>
      <c r="I801" s="444"/>
      <c r="J801" s="443"/>
      <c r="K801" s="444"/>
      <c r="L801" s="443"/>
      <c r="M801" s="444"/>
      <c r="N801" s="471"/>
      <c r="O801" s="465"/>
      <c r="P801" s="471"/>
      <c r="Q801" s="465"/>
      <c r="R801" s="471"/>
      <c r="S801" s="465"/>
      <c r="T801" s="471"/>
      <c r="U801" s="465"/>
      <c r="V801" s="473" t="s">
        <v>8161</v>
      </c>
      <c r="W801" s="473" t="s">
        <v>8161</v>
      </c>
      <c r="X801" s="473" t="s">
        <v>8161</v>
      </c>
      <c r="Y801" s="473" t="s">
        <v>8161</v>
      </c>
      <c r="Z801" s="473" t="s">
        <v>8161</v>
      </c>
      <c r="AA801" s="473" t="s">
        <v>8161</v>
      </c>
      <c r="AB801" s="473" t="s">
        <v>8161</v>
      </c>
      <c r="AC801" s="473" t="s">
        <v>8161</v>
      </c>
      <c r="AD801" s="476"/>
    </row>
    <row r="802" spans="1:30" ht="20.100000000000001" customHeight="1">
      <c r="A802" s="476" t="s">
        <v>4497</v>
      </c>
      <c r="B802" s="476" t="s">
        <v>742</v>
      </c>
      <c r="C802" s="473" t="s">
        <v>64</v>
      </c>
      <c r="D802" s="492" t="s">
        <v>1478</v>
      </c>
      <c r="E802" s="485" t="s">
        <v>8164</v>
      </c>
      <c r="F802" s="443"/>
      <c r="G802" s="444"/>
      <c r="H802" s="443"/>
      <c r="I802" s="444"/>
      <c r="J802" s="443">
        <v>1</v>
      </c>
      <c r="K802" s="444">
        <v>7.6923076923076925</v>
      </c>
      <c r="L802" s="443"/>
      <c r="M802" s="444"/>
      <c r="N802" s="471">
        <v>1</v>
      </c>
      <c r="O802" s="465">
        <v>10</v>
      </c>
      <c r="P802" s="471"/>
      <c r="Q802" s="465"/>
      <c r="R802" s="471">
        <v>1</v>
      </c>
      <c r="S802" s="465">
        <v>3.8</v>
      </c>
      <c r="T802" s="471"/>
      <c r="U802" s="465"/>
      <c r="V802" s="473" t="s">
        <v>8161</v>
      </c>
      <c r="W802" s="473" t="s">
        <v>8161</v>
      </c>
      <c r="X802" s="473" t="s">
        <v>8161</v>
      </c>
      <c r="Y802" s="473" t="s">
        <v>8161</v>
      </c>
      <c r="Z802" s="473" t="s">
        <v>8161</v>
      </c>
      <c r="AA802" s="473" t="s">
        <v>8161</v>
      </c>
      <c r="AB802" s="473" t="s">
        <v>8161</v>
      </c>
      <c r="AC802" s="473" t="s">
        <v>8161</v>
      </c>
      <c r="AD802" s="476"/>
    </row>
    <row r="803" spans="1:30" ht="20.100000000000001" customHeight="1">
      <c r="A803" s="85"/>
      <c r="B803" s="85"/>
      <c r="C803" s="128"/>
      <c r="D803" s="120" t="s">
        <v>1479</v>
      </c>
      <c r="E803" s="128"/>
      <c r="F803" s="356"/>
      <c r="G803" s="314"/>
      <c r="H803" s="356"/>
      <c r="I803" s="314"/>
      <c r="J803" s="356">
        <v>1</v>
      </c>
      <c r="K803" s="314">
        <v>7.6923076923076925</v>
      </c>
      <c r="L803" s="356"/>
      <c r="M803" s="314"/>
      <c r="N803" s="315"/>
      <c r="O803" s="316"/>
      <c r="P803" s="315"/>
      <c r="Q803" s="316"/>
      <c r="R803" s="315"/>
      <c r="S803" s="316"/>
      <c r="T803" s="315"/>
      <c r="U803" s="316"/>
      <c r="V803" s="316"/>
      <c r="W803" s="316"/>
      <c r="X803" s="316"/>
      <c r="Y803" s="128"/>
      <c r="Z803" s="128"/>
      <c r="AA803" s="128"/>
      <c r="AB803" s="128"/>
      <c r="AC803" s="128"/>
      <c r="AD803" s="85"/>
    </row>
    <row r="804" spans="1:30" ht="20.100000000000001" customHeight="1">
      <c r="A804" s="85"/>
      <c r="B804" s="85"/>
      <c r="C804" s="128"/>
      <c r="D804" s="120" t="s">
        <v>1480</v>
      </c>
      <c r="E804" s="128"/>
      <c r="F804" s="356">
        <v>1</v>
      </c>
      <c r="G804" s="314">
        <v>16.666666666666668</v>
      </c>
      <c r="H804" s="356"/>
      <c r="I804" s="314"/>
      <c r="J804" s="356"/>
      <c r="K804" s="314"/>
      <c r="L804" s="356"/>
      <c r="M804" s="314"/>
      <c r="N804" s="315"/>
      <c r="O804" s="316"/>
      <c r="P804" s="315"/>
      <c r="Q804" s="316"/>
      <c r="R804" s="315"/>
      <c r="S804" s="316"/>
      <c r="T804" s="315"/>
      <c r="U804" s="316"/>
      <c r="V804" s="316"/>
      <c r="W804" s="316"/>
      <c r="X804" s="316"/>
      <c r="Y804" s="128"/>
      <c r="Z804" s="128"/>
      <c r="AA804" s="128"/>
      <c r="AB804" s="128"/>
      <c r="AC804" s="128"/>
      <c r="AD804" s="85"/>
    </row>
    <row r="805" spans="1:30" ht="20.100000000000001" customHeight="1">
      <c r="A805" s="85"/>
      <c r="B805" s="85"/>
      <c r="C805" s="128"/>
      <c r="D805" s="120" t="s">
        <v>1481</v>
      </c>
      <c r="E805" s="128"/>
      <c r="F805" s="356"/>
      <c r="G805" s="314"/>
      <c r="H805" s="356"/>
      <c r="I805" s="314"/>
      <c r="J805" s="356"/>
      <c r="K805" s="314"/>
      <c r="L805" s="356"/>
      <c r="M805" s="314"/>
      <c r="N805" s="315"/>
      <c r="O805" s="316"/>
      <c r="P805" s="315"/>
      <c r="Q805" s="316"/>
      <c r="R805" s="315"/>
      <c r="S805" s="316"/>
      <c r="T805" s="315"/>
      <c r="U805" s="316"/>
      <c r="V805" s="316"/>
      <c r="W805" s="316"/>
      <c r="X805" s="316"/>
      <c r="Y805" s="128"/>
      <c r="Z805" s="128"/>
      <c r="AA805" s="128"/>
      <c r="AB805" s="128"/>
      <c r="AC805" s="128"/>
      <c r="AD805" s="85"/>
    </row>
    <row r="806" spans="1:30" ht="20.100000000000001" customHeight="1">
      <c r="A806" s="85"/>
      <c r="B806" s="85"/>
      <c r="C806" s="128"/>
      <c r="D806" s="120" t="s">
        <v>1482</v>
      </c>
      <c r="E806" s="128"/>
      <c r="F806" s="356"/>
      <c r="G806" s="314"/>
      <c r="H806" s="356"/>
      <c r="I806" s="314"/>
      <c r="J806" s="356"/>
      <c r="K806" s="314"/>
      <c r="L806" s="356"/>
      <c r="M806" s="314"/>
      <c r="N806" s="315"/>
      <c r="O806" s="316"/>
      <c r="P806" s="315"/>
      <c r="Q806" s="316"/>
      <c r="R806" s="315"/>
      <c r="S806" s="316"/>
      <c r="T806" s="315"/>
      <c r="U806" s="316"/>
      <c r="V806" s="316"/>
      <c r="W806" s="316"/>
      <c r="X806" s="316"/>
      <c r="Y806" s="128"/>
      <c r="Z806" s="128"/>
      <c r="AA806" s="128"/>
      <c r="AB806" s="128"/>
      <c r="AC806" s="128"/>
      <c r="AD806" s="85"/>
    </row>
    <row r="807" spans="1:30" ht="20.100000000000001" customHeight="1">
      <c r="A807" s="85"/>
      <c r="B807" s="85"/>
      <c r="C807" s="128"/>
      <c r="D807" s="120" t="s">
        <v>1483</v>
      </c>
      <c r="E807" s="128"/>
      <c r="F807" s="356"/>
      <c r="G807" s="314"/>
      <c r="H807" s="356"/>
      <c r="I807" s="314"/>
      <c r="J807" s="356"/>
      <c r="K807" s="314"/>
      <c r="L807" s="356"/>
      <c r="M807" s="314"/>
      <c r="N807" s="315"/>
      <c r="O807" s="316"/>
      <c r="P807" s="315"/>
      <c r="Q807" s="316"/>
      <c r="R807" s="315"/>
      <c r="S807" s="316"/>
      <c r="T807" s="315">
        <v>1</v>
      </c>
      <c r="U807" s="316">
        <v>0.7407407407407407</v>
      </c>
      <c r="V807" s="316"/>
      <c r="W807" s="316"/>
      <c r="X807" s="316"/>
      <c r="Y807" s="128"/>
      <c r="Z807" s="128"/>
      <c r="AA807" s="128"/>
      <c r="AB807" s="128"/>
      <c r="AC807" s="128"/>
      <c r="AD807" s="85"/>
    </row>
    <row r="808" spans="1:30" ht="20.100000000000001" customHeight="1">
      <c r="A808" s="85"/>
      <c r="B808" s="85"/>
      <c r="C808" s="128"/>
      <c r="D808" s="120" t="s">
        <v>1484</v>
      </c>
      <c r="E808" s="128"/>
      <c r="F808" s="356"/>
      <c r="G808" s="314"/>
      <c r="H808" s="356"/>
      <c r="I808" s="314"/>
      <c r="J808" s="356"/>
      <c r="K808" s="314"/>
      <c r="L808" s="356"/>
      <c r="M808" s="314"/>
      <c r="N808" s="315"/>
      <c r="O808" s="316"/>
      <c r="P808" s="315"/>
      <c r="Q808" s="316"/>
      <c r="R808" s="315"/>
      <c r="S808" s="316"/>
      <c r="T808" s="315"/>
      <c r="U808" s="316"/>
      <c r="V808" s="316"/>
      <c r="W808" s="316"/>
      <c r="X808" s="316"/>
      <c r="Y808" s="128"/>
      <c r="Z808" s="128"/>
      <c r="AA808" s="128"/>
      <c r="AB808" s="128"/>
      <c r="AC808" s="128"/>
      <c r="AD808" s="85"/>
    </row>
    <row r="809" spans="1:30" ht="20.100000000000001" customHeight="1">
      <c r="A809" s="85"/>
      <c r="B809" s="85"/>
      <c r="C809" s="128"/>
      <c r="D809" s="120" t="s">
        <v>1912</v>
      </c>
      <c r="E809" s="128"/>
      <c r="F809" s="356"/>
      <c r="G809" s="314"/>
      <c r="H809" s="356"/>
      <c r="I809" s="314"/>
      <c r="J809" s="356"/>
      <c r="K809" s="314"/>
      <c r="L809" s="356"/>
      <c r="M809" s="314"/>
      <c r="N809" s="315"/>
      <c r="O809" s="316"/>
      <c r="P809" s="315"/>
      <c r="Q809" s="316"/>
      <c r="R809" s="315"/>
      <c r="S809" s="316"/>
      <c r="T809" s="315">
        <v>1</v>
      </c>
      <c r="U809" s="316">
        <v>0.7407407407407407</v>
      </c>
      <c r="V809" s="316"/>
      <c r="W809" s="316"/>
      <c r="X809" s="316"/>
      <c r="Y809" s="128"/>
      <c r="Z809" s="128"/>
      <c r="AA809" s="128"/>
      <c r="AB809" s="128"/>
      <c r="AC809" s="128"/>
      <c r="AD809" s="85"/>
    </row>
    <row r="810" spans="1:30" ht="20.100000000000001" customHeight="1">
      <c r="A810" s="85"/>
      <c r="B810" s="85"/>
      <c r="C810" s="128"/>
      <c r="D810" s="120" t="s">
        <v>8432</v>
      </c>
      <c r="E810" s="128"/>
      <c r="F810" s="356">
        <v>5</v>
      </c>
      <c r="G810" s="314">
        <v>83.333333333333329</v>
      </c>
      <c r="H810" s="356">
        <v>9</v>
      </c>
      <c r="I810" s="314">
        <v>100</v>
      </c>
      <c r="J810" s="356">
        <v>11</v>
      </c>
      <c r="K810" s="314">
        <v>84.615384615384613</v>
      </c>
      <c r="L810" s="356">
        <v>13</v>
      </c>
      <c r="M810" s="314">
        <v>100</v>
      </c>
      <c r="N810" s="315">
        <v>9</v>
      </c>
      <c r="O810" s="316">
        <v>90</v>
      </c>
      <c r="P810" s="315">
        <v>7</v>
      </c>
      <c r="Q810" s="316">
        <v>100</v>
      </c>
      <c r="R810" s="315">
        <v>25</v>
      </c>
      <c r="S810" s="316">
        <v>96.2</v>
      </c>
      <c r="T810" s="315">
        <v>133</v>
      </c>
      <c r="U810" s="316">
        <v>98.518518518518519</v>
      </c>
      <c r="V810" s="316"/>
      <c r="W810" s="316"/>
      <c r="X810" s="316"/>
      <c r="Y810" s="128"/>
      <c r="Z810" s="128"/>
      <c r="AA810" s="128"/>
      <c r="AB810" s="128"/>
      <c r="AC810" s="128"/>
      <c r="AD810" s="85"/>
    </row>
    <row r="811" spans="1:30" ht="20.100000000000001" customHeight="1">
      <c r="A811" s="85"/>
      <c r="B811" s="85"/>
      <c r="C811" s="128"/>
      <c r="D811" s="85" t="s">
        <v>1959</v>
      </c>
      <c r="E811" s="128"/>
      <c r="F811" s="356"/>
      <c r="G811" s="314"/>
      <c r="H811" s="356"/>
      <c r="I811" s="314"/>
      <c r="J811" s="356"/>
      <c r="K811" s="314"/>
      <c r="L811" s="356"/>
      <c r="M811" s="314"/>
      <c r="N811" s="315"/>
      <c r="O811" s="316"/>
      <c r="P811" s="315"/>
      <c r="Q811" s="316"/>
      <c r="R811" s="315"/>
      <c r="S811" s="316"/>
      <c r="T811" s="315"/>
      <c r="U811" s="316"/>
      <c r="V811" s="316"/>
      <c r="W811" s="316"/>
      <c r="X811" s="316"/>
      <c r="Y811" s="128"/>
      <c r="Z811" s="128"/>
      <c r="AA811" s="128"/>
      <c r="AB811" s="128"/>
      <c r="AC811" s="128"/>
      <c r="AD811" s="85"/>
    </row>
    <row r="812" spans="1:30" ht="20.100000000000001" customHeight="1">
      <c r="A812" s="85"/>
      <c r="B812" s="85"/>
      <c r="C812" s="128"/>
      <c r="D812" s="85" t="s">
        <v>1960</v>
      </c>
      <c r="E812" s="128"/>
      <c r="F812" s="356"/>
      <c r="G812" s="314"/>
      <c r="H812" s="356"/>
      <c r="I812" s="314"/>
      <c r="J812" s="356"/>
      <c r="K812" s="314"/>
      <c r="L812" s="356"/>
      <c r="M812" s="314"/>
      <c r="N812" s="315"/>
      <c r="O812" s="316"/>
      <c r="P812" s="315"/>
      <c r="Q812" s="316"/>
      <c r="R812" s="315"/>
      <c r="S812" s="316"/>
      <c r="T812" s="315"/>
      <c r="U812" s="316"/>
      <c r="V812" s="316"/>
      <c r="W812" s="316"/>
      <c r="X812" s="316"/>
      <c r="Y812" s="128"/>
      <c r="Z812" s="128"/>
      <c r="AA812" s="128"/>
      <c r="AB812" s="128"/>
      <c r="AC812" s="128"/>
      <c r="AD812" s="85"/>
    </row>
    <row r="813" spans="1:30" ht="20.100000000000001" customHeight="1">
      <c r="A813" s="476" t="s">
        <v>4498</v>
      </c>
      <c r="B813" s="476" t="s">
        <v>743</v>
      </c>
      <c r="C813" s="473" t="s">
        <v>64</v>
      </c>
      <c r="D813" s="492" t="s">
        <v>1478</v>
      </c>
      <c r="E813" s="485" t="s">
        <v>8164</v>
      </c>
      <c r="F813" s="443"/>
      <c r="G813" s="444"/>
      <c r="H813" s="443"/>
      <c r="I813" s="444"/>
      <c r="J813" s="443"/>
      <c r="K813" s="444"/>
      <c r="L813" s="443"/>
      <c r="M813" s="444"/>
      <c r="N813" s="471"/>
      <c r="O813" s="465"/>
      <c r="P813" s="471"/>
      <c r="Q813" s="465"/>
      <c r="R813" s="471"/>
      <c r="S813" s="465"/>
      <c r="T813" s="471"/>
      <c r="U813" s="465"/>
      <c r="V813" s="473" t="s">
        <v>8161</v>
      </c>
      <c r="W813" s="473" t="s">
        <v>8161</v>
      </c>
      <c r="X813" s="473" t="s">
        <v>8161</v>
      </c>
      <c r="Y813" s="473" t="s">
        <v>8161</v>
      </c>
      <c r="Z813" s="473" t="s">
        <v>8161</v>
      </c>
      <c r="AA813" s="473" t="s">
        <v>8161</v>
      </c>
      <c r="AB813" s="473" t="s">
        <v>8161</v>
      </c>
      <c r="AC813" s="473" t="s">
        <v>8161</v>
      </c>
      <c r="AD813" s="476"/>
    </row>
    <row r="814" spans="1:30" ht="20.100000000000001" customHeight="1">
      <c r="A814" s="85"/>
      <c r="B814" s="85"/>
      <c r="C814" s="128"/>
      <c r="D814" s="120" t="s">
        <v>1479</v>
      </c>
      <c r="E814" s="128"/>
      <c r="F814" s="356"/>
      <c r="G814" s="314"/>
      <c r="H814" s="356"/>
      <c r="I814" s="314"/>
      <c r="J814" s="356">
        <v>1</v>
      </c>
      <c r="K814" s="314">
        <v>50</v>
      </c>
      <c r="L814" s="356"/>
      <c r="M814" s="314"/>
      <c r="N814" s="315"/>
      <c r="O814" s="316"/>
      <c r="P814" s="315"/>
      <c r="Q814" s="316"/>
      <c r="R814" s="315">
        <v>1</v>
      </c>
      <c r="S814" s="316">
        <v>100</v>
      </c>
      <c r="T814" s="315"/>
      <c r="U814" s="316"/>
      <c r="V814" s="316"/>
      <c r="W814" s="316"/>
      <c r="X814" s="316"/>
      <c r="Y814" s="128"/>
      <c r="Z814" s="128"/>
      <c r="AA814" s="128"/>
      <c r="AB814" s="128"/>
      <c r="AC814" s="128"/>
      <c r="AD814" s="85"/>
    </row>
    <row r="815" spans="1:30" ht="20.100000000000001" customHeight="1">
      <c r="A815" s="85"/>
      <c r="B815" s="85"/>
      <c r="C815" s="128"/>
      <c r="D815" s="120" t="s">
        <v>1480</v>
      </c>
      <c r="E815" s="128"/>
      <c r="F815" s="356"/>
      <c r="G815" s="314"/>
      <c r="H815" s="356"/>
      <c r="I815" s="314"/>
      <c r="J815" s="356">
        <v>1</v>
      </c>
      <c r="K815" s="314">
        <v>50</v>
      </c>
      <c r="L815" s="356"/>
      <c r="M815" s="314"/>
      <c r="N815" s="315"/>
      <c r="O815" s="316"/>
      <c r="P815" s="315"/>
      <c r="Q815" s="316"/>
      <c r="R815" s="315"/>
      <c r="S815" s="316"/>
      <c r="T815" s="315"/>
      <c r="U815" s="316"/>
      <c r="V815" s="316"/>
      <c r="W815" s="316"/>
      <c r="X815" s="316"/>
      <c r="Y815" s="128"/>
      <c r="Z815" s="128"/>
      <c r="AA815" s="128"/>
      <c r="AB815" s="128"/>
      <c r="AC815" s="128"/>
      <c r="AD815" s="85"/>
    </row>
    <row r="816" spans="1:30" ht="20.100000000000001" customHeight="1">
      <c r="A816" s="85"/>
      <c r="B816" s="85"/>
      <c r="C816" s="128"/>
      <c r="D816" s="120" t="s">
        <v>1481</v>
      </c>
      <c r="E816" s="128"/>
      <c r="F816" s="356"/>
      <c r="G816" s="314"/>
      <c r="H816" s="356"/>
      <c r="I816" s="314"/>
      <c r="J816" s="356"/>
      <c r="K816" s="314"/>
      <c r="L816" s="356"/>
      <c r="M816" s="314"/>
      <c r="N816" s="315"/>
      <c r="O816" s="316"/>
      <c r="P816" s="315"/>
      <c r="Q816" s="316"/>
      <c r="R816" s="315"/>
      <c r="S816" s="316"/>
      <c r="T816" s="315"/>
      <c r="U816" s="316"/>
      <c r="V816" s="316"/>
      <c r="W816" s="316"/>
      <c r="X816" s="316"/>
      <c r="Y816" s="128"/>
      <c r="Z816" s="128"/>
      <c r="AA816" s="128"/>
      <c r="AB816" s="128"/>
      <c r="AC816" s="128"/>
      <c r="AD816" s="85"/>
    </row>
    <row r="817" spans="1:30" ht="20.100000000000001" customHeight="1">
      <c r="A817" s="85"/>
      <c r="B817" s="85"/>
      <c r="C817" s="128"/>
      <c r="D817" s="120" t="s">
        <v>1482</v>
      </c>
      <c r="E817" s="128"/>
      <c r="F817" s="356"/>
      <c r="G817" s="314"/>
      <c r="H817" s="356"/>
      <c r="I817" s="314"/>
      <c r="J817" s="356"/>
      <c r="K817" s="314"/>
      <c r="L817" s="356"/>
      <c r="M817" s="314"/>
      <c r="N817" s="315"/>
      <c r="O817" s="316"/>
      <c r="P817" s="315"/>
      <c r="Q817" s="316"/>
      <c r="R817" s="315"/>
      <c r="S817" s="316"/>
      <c r="T817" s="315"/>
      <c r="U817" s="316"/>
      <c r="V817" s="316"/>
      <c r="W817" s="316"/>
      <c r="X817" s="316"/>
      <c r="Y817" s="128"/>
      <c r="Z817" s="128"/>
      <c r="AA817" s="128"/>
      <c r="AB817" s="128"/>
      <c r="AC817" s="128"/>
      <c r="AD817" s="85"/>
    </row>
    <row r="818" spans="1:30" ht="20.100000000000001" customHeight="1">
      <c r="A818" s="85"/>
      <c r="B818" s="85"/>
      <c r="C818" s="128"/>
      <c r="D818" s="120" t="s">
        <v>1483</v>
      </c>
      <c r="E818" s="128"/>
      <c r="F818" s="356"/>
      <c r="G818" s="314"/>
      <c r="H818" s="356"/>
      <c r="I818" s="314"/>
      <c r="J818" s="356"/>
      <c r="K818" s="314"/>
      <c r="L818" s="356"/>
      <c r="M818" s="314"/>
      <c r="N818" s="315"/>
      <c r="O818" s="316"/>
      <c r="P818" s="315"/>
      <c r="Q818" s="316"/>
      <c r="R818" s="315"/>
      <c r="S818" s="316"/>
      <c r="T818" s="315"/>
      <c r="U818" s="316"/>
      <c r="V818" s="316"/>
      <c r="W818" s="316"/>
      <c r="X818" s="316"/>
      <c r="Y818" s="128"/>
      <c r="Z818" s="128"/>
      <c r="AA818" s="128"/>
      <c r="AB818" s="128"/>
      <c r="AC818" s="128"/>
      <c r="AD818" s="85"/>
    </row>
    <row r="819" spans="1:30" ht="20.100000000000001" customHeight="1">
      <c r="A819" s="85"/>
      <c r="B819" s="85"/>
      <c r="C819" s="128"/>
      <c r="D819" s="120" t="s">
        <v>1484</v>
      </c>
      <c r="E819" s="128"/>
      <c r="F819" s="356"/>
      <c r="G819" s="314"/>
      <c r="H819" s="356"/>
      <c r="I819" s="314"/>
      <c r="J819" s="356"/>
      <c r="K819" s="314"/>
      <c r="L819" s="356"/>
      <c r="M819" s="314"/>
      <c r="N819" s="315"/>
      <c r="O819" s="316"/>
      <c r="P819" s="315"/>
      <c r="Q819" s="316"/>
      <c r="R819" s="315"/>
      <c r="S819" s="316"/>
      <c r="T819" s="315"/>
      <c r="U819" s="316"/>
      <c r="V819" s="316"/>
      <c r="W819" s="316"/>
      <c r="X819" s="316"/>
      <c r="Y819" s="128"/>
      <c r="Z819" s="128"/>
      <c r="AA819" s="128"/>
      <c r="AB819" s="128"/>
      <c r="AC819" s="128"/>
      <c r="AD819" s="85"/>
    </row>
    <row r="820" spans="1:30" ht="20.100000000000001" customHeight="1">
      <c r="A820" s="85"/>
      <c r="B820" s="85"/>
      <c r="C820" s="128"/>
      <c r="D820" s="120" t="s">
        <v>1912</v>
      </c>
      <c r="E820" s="128"/>
      <c r="F820" s="356"/>
      <c r="G820" s="314"/>
      <c r="H820" s="356"/>
      <c r="I820" s="314"/>
      <c r="J820" s="356"/>
      <c r="K820" s="314"/>
      <c r="L820" s="356"/>
      <c r="M820" s="314"/>
      <c r="N820" s="315"/>
      <c r="O820" s="316"/>
      <c r="P820" s="315"/>
      <c r="Q820" s="316"/>
      <c r="R820" s="315"/>
      <c r="S820" s="316"/>
      <c r="T820" s="315"/>
      <c r="U820" s="316"/>
      <c r="V820" s="316"/>
      <c r="W820" s="316"/>
      <c r="X820" s="316"/>
      <c r="Y820" s="128"/>
      <c r="Z820" s="128"/>
      <c r="AA820" s="128"/>
      <c r="AB820" s="128"/>
      <c r="AC820" s="128"/>
      <c r="AD820" s="85"/>
    </row>
    <row r="821" spans="1:30" ht="20.100000000000001" customHeight="1">
      <c r="A821" s="85"/>
      <c r="B821" s="85"/>
      <c r="C821" s="128"/>
      <c r="D821" s="120" t="s">
        <v>8432</v>
      </c>
      <c r="E821" s="128"/>
      <c r="F821" s="356"/>
      <c r="G821" s="314"/>
      <c r="H821" s="356"/>
      <c r="I821" s="314"/>
      <c r="J821" s="356"/>
      <c r="K821" s="314"/>
      <c r="L821" s="356"/>
      <c r="M821" s="314"/>
      <c r="N821" s="315"/>
      <c r="O821" s="316"/>
      <c r="P821" s="315"/>
      <c r="Q821" s="316"/>
      <c r="R821" s="315"/>
      <c r="S821" s="316"/>
      <c r="T821" s="315"/>
      <c r="U821" s="316"/>
      <c r="V821" s="316"/>
      <c r="W821" s="316"/>
      <c r="X821" s="316"/>
      <c r="Y821" s="128"/>
      <c r="Z821" s="128"/>
      <c r="AA821" s="128"/>
      <c r="AB821" s="128"/>
      <c r="AC821" s="128"/>
      <c r="AD821" s="85"/>
    </row>
    <row r="822" spans="1:30" ht="20.100000000000001" customHeight="1">
      <c r="A822" s="85"/>
      <c r="B822" s="85"/>
      <c r="C822" s="128"/>
      <c r="D822" s="85" t="s">
        <v>1959</v>
      </c>
      <c r="E822" s="128"/>
      <c r="F822" s="356"/>
      <c r="G822" s="314"/>
      <c r="H822" s="356"/>
      <c r="I822" s="314"/>
      <c r="J822" s="356"/>
      <c r="K822" s="314"/>
      <c r="L822" s="356"/>
      <c r="M822" s="314"/>
      <c r="N822" s="315"/>
      <c r="O822" s="316"/>
      <c r="P822" s="315"/>
      <c r="Q822" s="316"/>
      <c r="R822" s="315"/>
      <c r="S822" s="316"/>
      <c r="T822" s="315"/>
      <c r="U822" s="316"/>
      <c r="V822" s="316"/>
      <c r="W822" s="316"/>
      <c r="X822" s="316"/>
      <c r="Y822" s="128"/>
      <c r="Z822" s="128"/>
      <c r="AA822" s="128"/>
      <c r="AB822" s="128"/>
      <c r="AC822" s="128"/>
      <c r="AD822" s="85"/>
    </row>
    <row r="823" spans="1:30" ht="20.100000000000001" customHeight="1">
      <c r="A823" s="85"/>
      <c r="B823" s="85"/>
      <c r="C823" s="128"/>
      <c r="D823" s="85" t="s">
        <v>1960</v>
      </c>
      <c r="E823" s="128"/>
      <c r="F823" s="356"/>
      <c r="G823" s="314"/>
      <c r="H823" s="356"/>
      <c r="I823" s="314"/>
      <c r="J823" s="356"/>
      <c r="K823" s="314"/>
      <c r="L823" s="356"/>
      <c r="M823" s="314"/>
      <c r="N823" s="315"/>
      <c r="O823" s="316"/>
      <c r="P823" s="315"/>
      <c r="Q823" s="316"/>
      <c r="R823" s="315"/>
      <c r="S823" s="316"/>
      <c r="T823" s="315"/>
      <c r="U823" s="316"/>
      <c r="V823" s="316"/>
      <c r="W823" s="316"/>
      <c r="X823" s="316"/>
      <c r="Y823" s="128"/>
      <c r="Z823" s="128"/>
      <c r="AA823" s="128"/>
      <c r="AB823" s="128"/>
      <c r="AC823" s="128"/>
      <c r="AD823" s="85"/>
    </row>
    <row r="824" spans="1:30" ht="20.100000000000001" customHeight="1">
      <c r="A824" s="476" t="s">
        <v>4499</v>
      </c>
      <c r="B824" s="476" t="s">
        <v>744</v>
      </c>
      <c r="C824" s="473" t="s">
        <v>64</v>
      </c>
      <c r="D824" s="492" t="s">
        <v>1478</v>
      </c>
      <c r="E824" s="485" t="s">
        <v>8164</v>
      </c>
      <c r="F824" s="443"/>
      <c r="G824" s="444"/>
      <c r="H824" s="443"/>
      <c r="I824" s="444"/>
      <c r="J824" s="443"/>
      <c r="K824" s="444"/>
      <c r="L824" s="443"/>
      <c r="M824" s="444"/>
      <c r="N824" s="471"/>
      <c r="O824" s="465"/>
      <c r="P824" s="471"/>
      <c r="Q824" s="465"/>
      <c r="R824" s="471"/>
      <c r="S824" s="465"/>
      <c r="T824" s="471"/>
      <c r="U824" s="465"/>
      <c r="V824" s="473" t="s">
        <v>8161</v>
      </c>
      <c r="W824" s="473" t="s">
        <v>8161</v>
      </c>
      <c r="X824" s="473" t="s">
        <v>8161</v>
      </c>
      <c r="Y824" s="473" t="s">
        <v>8161</v>
      </c>
      <c r="Z824" s="473" t="s">
        <v>8161</v>
      </c>
      <c r="AA824" s="473" t="s">
        <v>8161</v>
      </c>
      <c r="AB824" s="473" t="s">
        <v>8161</v>
      </c>
      <c r="AC824" s="473" t="s">
        <v>8161</v>
      </c>
      <c r="AD824" s="476"/>
    </row>
    <row r="825" spans="1:30" ht="20.100000000000001" customHeight="1">
      <c r="A825" s="85"/>
      <c r="B825" s="85"/>
      <c r="C825" s="128"/>
      <c r="D825" s="120" t="s">
        <v>1479</v>
      </c>
      <c r="E825" s="128"/>
      <c r="F825" s="356"/>
      <c r="G825" s="314"/>
      <c r="H825" s="356"/>
      <c r="I825" s="314"/>
      <c r="J825" s="356"/>
      <c r="K825" s="314"/>
      <c r="L825" s="356"/>
      <c r="M825" s="314"/>
      <c r="N825" s="315"/>
      <c r="O825" s="316"/>
      <c r="P825" s="315"/>
      <c r="Q825" s="316"/>
      <c r="R825" s="315"/>
      <c r="S825" s="316"/>
      <c r="T825" s="315"/>
      <c r="U825" s="316"/>
      <c r="V825" s="316"/>
      <c r="W825" s="316"/>
      <c r="X825" s="316"/>
      <c r="Y825" s="128"/>
      <c r="Z825" s="128"/>
      <c r="AA825" s="128"/>
      <c r="AB825" s="128"/>
      <c r="AC825" s="128"/>
      <c r="AD825" s="85"/>
    </row>
    <row r="826" spans="1:30" ht="20.100000000000001" customHeight="1">
      <c r="A826" s="85"/>
      <c r="B826" s="85"/>
      <c r="C826" s="128"/>
      <c r="D826" s="120" t="s">
        <v>1480</v>
      </c>
      <c r="E826" s="128"/>
      <c r="F826" s="356"/>
      <c r="G826" s="314"/>
      <c r="H826" s="356"/>
      <c r="I826" s="314"/>
      <c r="J826" s="356"/>
      <c r="K826" s="314"/>
      <c r="L826" s="356"/>
      <c r="M826" s="314"/>
      <c r="N826" s="315"/>
      <c r="O826" s="316"/>
      <c r="P826" s="315"/>
      <c r="Q826" s="316"/>
      <c r="R826" s="315">
        <v>1</v>
      </c>
      <c r="S826" s="316">
        <v>100</v>
      </c>
      <c r="T826" s="315"/>
      <c r="U826" s="316"/>
      <c r="V826" s="316"/>
      <c r="W826" s="316"/>
      <c r="X826" s="316"/>
      <c r="Y826" s="128"/>
      <c r="Z826" s="128"/>
      <c r="AA826" s="128"/>
      <c r="AB826" s="128"/>
      <c r="AC826" s="128"/>
      <c r="AD826" s="85"/>
    </row>
    <row r="827" spans="1:30" ht="20.100000000000001" customHeight="1">
      <c r="A827" s="85"/>
      <c r="B827" s="85"/>
      <c r="C827" s="128"/>
      <c r="D827" s="120" t="s">
        <v>1481</v>
      </c>
      <c r="E827" s="128"/>
      <c r="F827" s="356"/>
      <c r="G827" s="314"/>
      <c r="H827" s="356"/>
      <c r="I827" s="314"/>
      <c r="J827" s="356">
        <v>2</v>
      </c>
      <c r="K827" s="314">
        <v>100</v>
      </c>
      <c r="L827" s="356"/>
      <c r="M827" s="314"/>
      <c r="N827" s="315"/>
      <c r="O827" s="316"/>
      <c r="P827" s="315"/>
      <c r="Q827" s="316"/>
      <c r="R827" s="315"/>
      <c r="S827" s="316"/>
      <c r="T827" s="315"/>
      <c r="U827" s="316"/>
      <c r="V827" s="316"/>
      <c r="W827" s="316"/>
      <c r="X827" s="316"/>
      <c r="Y827" s="128"/>
      <c r="Z827" s="128"/>
      <c r="AA827" s="128"/>
      <c r="AB827" s="128"/>
      <c r="AC827" s="128"/>
      <c r="AD827" s="85"/>
    </row>
    <row r="828" spans="1:30" ht="20.100000000000001" customHeight="1">
      <c r="A828" s="85"/>
      <c r="B828" s="85"/>
      <c r="C828" s="128"/>
      <c r="D828" s="120" t="s">
        <v>1482</v>
      </c>
      <c r="E828" s="128"/>
      <c r="F828" s="356"/>
      <c r="G828" s="314"/>
      <c r="H828" s="356"/>
      <c r="I828" s="314"/>
      <c r="J828" s="356"/>
      <c r="K828" s="314"/>
      <c r="L828" s="356"/>
      <c r="M828" s="314"/>
      <c r="N828" s="315"/>
      <c r="O828" s="316"/>
      <c r="P828" s="315"/>
      <c r="Q828" s="316"/>
      <c r="R828" s="315"/>
      <c r="S828" s="316"/>
      <c r="T828" s="315"/>
      <c r="U828" s="316"/>
      <c r="V828" s="316"/>
      <c r="W828" s="316"/>
      <c r="X828" s="316"/>
      <c r="Y828" s="128"/>
      <c r="Z828" s="128"/>
      <c r="AA828" s="128"/>
      <c r="AB828" s="128"/>
      <c r="AC828" s="128"/>
      <c r="AD828" s="85"/>
    </row>
    <row r="829" spans="1:30" ht="20.100000000000001" customHeight="1">
      <c r="A829" s="85"/>
      <c r="B829" s="85"/>
      <c r="C829" s="128"/>
      <c r="D829" s="120" t="s">
        <v>1483</v>
      </c>
      <c r="E829" s="128"/>
      <c r="F829" s="356"/>
      <c r="G829" s="314"/>
      <c r="H829" s="356"/>
      <c r="I829" s="314"/>
      <c r="J829" s="356"/>
      <c r="K829" s="314"/>
      <c r="L829" s="356"/>
      <c r="M829" s="314"/>
      <c r="N829" s="315"/>
      <c r="O829" s="316"/>
      <c r="P829" s="315"/>
      <c r="Q829" s="316"/>
      <c r="R829" s="315"/>
      <c r="S829" s="316"/>
      <c r="T829" s="315"/>
      <c r="U829" s="316"/>
      <c r="V829" s="316"/>
      <c r="W829" s="316"/>
      <c r="X829" s="316"/>
      <c r="Y829" s="128"/>
      <c r="Z829" s="128"/>
      <c r="AA829" s="128"/>
      <c r="AB829" s="128"/>
      <c r="AC829" s="128"/>
      <c r="AD829" s="85"/>
    </row>
    <row r="830" spans="1:30" ht="20.100000000000001" customHeight="1">
      <c r="A830" s="85"/>
      <c r="B830" s="85"/>
      <c r="C830" s="128"/>
      <c r="D830" s="120" t="s">
        <v>1484</v>
      </c>
      <c r="E830" s="128"/>
      <c r="F830" s="356"/>
      <c r="G830" s="314"/>
      <c r="H830" s="356"/>
      <c r="I830" s="314"/>
      <c r="J830" s="356"/>
      <c r="K830" s="314"/>
      <c r="L830" s="356"/>
      <c r="M830" s="314"/>
      <c r="N830" s="315"/>
      <c r="O830" s="316"/>
      <c r="P830" s="315"/>
      <c r="Q830" s="316"/>
      <c r="R830" s="315"/>
      <c r="S830" s="316"/>
      <c r="T830" s="315"/>
      <c r="U830" s="316"/>
      <c r="V830" s="316"/>
      <c r="W830" s="316"/>
      <c r="X830" s="316"/>
      <c r="Y830" s="128"/>
      <c r="Z830" s="128"/>
      <c r="AA830" s="128"/>
      <c r="AB830" s="128"/>
      <c r="AC830" s="128"/>
      <c r="AD830" s="85"/>
    </row>
    <row r="831" spans="1:30" ht="20.100000000000001" customHeight="1">
      <c r="A831" s="85"/>
      <c r="B831" s="85"/>
      <c r="C831" s="128"/>
      <c r="D831" s="120" t="s">
        <v>1912</v>
      </c>
      <c r="E831" s="128"/>
      <c r="F831" s="356"/>
      <c r="G831" s="314"/>
      <c r="H831" s="356"/>
      <c r="I831" s="314"/>
      <c r="J831" s="356"/>
      <c r="K831" s="314"/>
      <c r="L831" s="356"/>
      <c r="M831" s="314"/>
      <c r="N831" s="315"/>
      <c r="O831" s="316"/>
      <c r="P831" s="315"/>
      <c r="Q831" s="316"/>
      <c r="R831" s="315"/>
      <c r="S831" s="316"/>
      <c r="T831" s="315"/>
      <c r="U831" s="316"/>
      <c r="V831" s="316"/>
      <c r="W831" s="316"/>
      <c r="X831" s="316"/>
      <c r="Y831" s="128"/>
      <c r="Z831" s="128"/>
      <c r="AA831" s="128"/>
      <c r="AB831" s="128"/>
      <c r="AC831" s="128"/>
      <c r="AD831" s="85"/>
    </row>
    <row r="832" spans="1:30" ht="20.100000000000001" customHeight="1">
      <c r="A832" s="85"/>
      <c r="B832" s="85"/>
      <c r="C832" s="128"/>
      <c r="D832" s="120" t="s">
        <v>8432</v>
      </c>
      <c r="E832" s="128"/>
      <c r="F832" s="356"/>
      <c r="G832" s="314"/>
      <c r="H832" s="356"/>
      <c r="I832" s="314"/>
      <c r="J832" s="356"/>
      <c r="K832" s="314"/>
      <c r="L832" s="356"/>
      <c r="M832" s="314"/>
      <c r="N832" s="315"/>
      <c r="O832" s="316"/>
      <c r="P832" s="315"/>
      <c r="Q832" s="316"/>
      <c r="R832" s="315"/>
      <c r="S832" s="316"/>
      <c r="T832" s="315"/>
      <c r="U832" s="316"/>
      <c r="V832" s="316"/>
      <c r="W832" s="316"/>
      <c r="X832" s="316"/>
      <c r="Y832" s="128"/>
      <c r="Z832" s="128"/>
      <c r="AA832" s="128"/>
      <c r="AB832" s="128"/>
      <c r="AC832" s="128"/>
      <c r="AD832" s="85"/>
    </row>
    <row r="833" spans="1:30" ht="20.100000000000001" customHeight="1">
      <c r="A833" s="85"/>
      <c r="B833" s="85"/>
      <c r="C833" s="128"/>
      <c r="D833" s="85" t="s">
        <v>1959</v>
      </c>
      <c r="E833" s="128"/>
      <c r="F833" s="356"/>
      <c r="G833" s="314"/>
      <c r="H833" s="356"/>
      <c r="I833" s="314"/>
      <c r="J833" s="356"/>
      <c r="K833" s="314"/>
      <c r="L833" s="356"/>
      <c r="M833" s="314"/>
      <c r="N833" s="315"/>
      <c r="O833" s="316"/>
      <c r="P833" s="315"/>
      <c r="Q833" s="316"/>
      <c r="R833" s="315"/>
      <c r="S833" s="316"/>
      <c r="T833" s="315"/>
      <c r="U833" s="316"/>
      <c r="V833" s="316"/>
      <c r="W833" s="316"/>
      <c r="X833" s="316"/>
      <c r="Y833" s="128"/>
      <c r="Z833" s="128"/>
      <c r="AA833" s="128"/>
      <c r="AB833" s="128"/>
      <c r="AC833" s="128"/>
      <c r="AD833" s="85"/>
    </row>
    <row r="834" spans="1:30" ht="20.100000000000001" customHeight="1">
      <c r="A834" s="85"/>
      <c r="B834" s="85"/>
      <c r="C834" s="128"/>
      <c r="D834" s="85" t="s">
        <v>1960</v>
      </c>
      <c r="E834" s="128"/>
      <c r="F834" s="356"/>
      <c r="G834" s="314"/>
      <c r="H834" s="356"/>
      <c r="I834" s="314"/>
      <c r="J834" s="356"/>
      <c r="K834" s="314"/>
      <c r="L834" s="356"/>
      <c r="M834" s="314"/>
      <c r="N834" s="315"/>
      <c r="O834" s="316"/>
      <c r="P834" s="315"/>
      <c r="Q834" s="316"/>
      <c r="R834" s="315"/>
      <c r="S834" s="316"/>
      <c r="T834" s="315"/>
      <c r="U834" s="316"/>
      <c r="V834" s="316"/>
      <c r="W834" s="316"/>
      <c r="X834" s="316"/>
      <c r="Y834" s="128"/>
      <c r="Z834" s="128"/>
      <c r="AA834" s="128"/>
      <c r="AB834" s="128"/>
      <c r="AC834" s="128"/>
      <c r="AD834" s="85"/>
    </row>
    <row r="835" spans="1:30" ht="20.100000000000001" customHeight="1">
      <c r="A835" s="476" t="s">
        <v>4500</v>
      </c>
      <c r="B835" s="476" t="s">
        <v>745</v>
      </c>
      <c r="C835" s="473" t="s">
        <v>64</v>
      </c>
      <c r="D835" s="492" t="s">
        <v>1478</v>
      </c>
      <c r="E835" s="485" t="s">
        <v>8164</v>
      </c>
      <c r="F835" s="443"/>
      <c r="G835" s="444"/>
      <c r="H835" s="443"/>
      <c r="I835" s="444"/>
      <c r="J835" s="443"/>
      <c r="K835" s="444"/>
      <c r="L835" s="443"/>
      <c r="M835" s="444"/>
      <c r="N835" s="471"/>
      <c r="O835" s="465"/>
      <c r="P835" s="471"/>
      <c r="Q835" s="465"/>
      <c r="R835" s="471"/>
      <c r="S835" s="465"/>
      <c r="T835" s="471"/>
      <c r="U835" s="465"/>
      <c r="V835" s="473" t="s">
        <v>8161</v>
      </c>
      <c r="W835" s="473" t="s">
        <v>8161</v>
      </c>
      <c r="X835" s="473" t="s">
        <v>8161</v>
      </c>
      <c r="Y835" s="473" t="s">
        <v>8161</v>
      </c>
      <c r="Z835" s="473" t="s">
        <v>8161</v>
      </c>
      <c r="AA835" s="473" t="s">
        <v>8161</v>
      </c>
      <c r="AB835" s="473" t="s">
        <v>8161</v>
      </c>
      <c r="AC835" s="473" t="s">
        <v>8161</v>
      </c>
      <c r="AD835" s="476"/>
    </row>
    <row r="836" spans="1:30" ht="20.100000000000001" customHeight="1">
      <c r="A836" s="85"/>
      <c r="B836" s="85"/>
      <c r="C836" s="128"/>
      <c r="D836" s="120" t="s">
        <v>1479</v>
      </c>
      <c r="E836" s="128"/>
      <c r="F836" s="356"/>
      <c r="G836" s="314"/>
      <c r="H836" s="356"/>
      <c r="I836" s="314"/>
      <c r="J836" s="356"/>
      <c r="K836" s="314"/>
      <c r="L836" s="356"/>
      <c r="M836" s="314"/>
      <c r="N836" s="315"/>
      <c r="O836" s="316"/>
      <c r="P836" s="315"/>
      <c r="Q836" s="316"/>
      <c r="R836" s="315"/>
      <c r="S836" s="316"/>
      <c r="T836" s="315"/>
      <c r="U836" s="316"/>
      <c r="V836" s="316"/>
      <c r="W836" s="316"/>
      <c r="X836" s="316"/>
      <c r="Y836" s="128"/>
      <c r="Z836" s="128"/>
      <c r="AA836" s="128"/>
      <c r="AB836" s="128"/>
      <c r="AC836" s="128"/>
      <c r="AD836" s="85"/>
    </row>
    <row r="837" spans="1:30" ht="20.100000000000001" customHeight="1">
      <c r="A837" s="85"/>
      <c r="B837" s="85"/>
      <c r="C837" s="128"/>
      <c r="D837" s="120" t="s">
        <v>1480</v>
      </c>
      <c r="E837" s="128"/>
      <c r="F837" s="356"/>
      <c r="G837" s="314"/>
      <c r="H837" s="356"/>
      <c r="I837" s="314"/>
      <c r="J837" s="356"/>
      <c r="K837" s="314"/>
      <c r="L837" s="356"/>
      <c r="M837" s="314"/>
      <c r="N837" s="315"/>
      <c r="O837" s="316"/>
      <c r="P837" s="315"/>
      <c r="Q837" s="316"/>
      <c r="R837" s="315"/>
      <c r="S837" s="316"/>
      <c r="T837" s="315"/>
      <c r="U837" s="316"/>
      <c r="V837" s="316"/>
      <c r="W837" s="316"/>
      <c r="X837" s="316"/>
      <c r="Y837" s="128"/>
      <c r="Z837" s="128"/>
      <c r="AA837" s="128"/>
      <c r="AB837" s="128"/>
      <c r="AC837" s="128"/>
      <c r="AD837" s="85"/>
    </row>
    <row r="838" spans="1:30" ht="20.100000000000001" customHeight="1">
      <c r="A838" s="85"/>
      <c r="B838" s="85"/>
      <c r="C838" s="128"/>
      <c r="D838" s="120" t="s">
        <v>1481</v>
      </c>
      <c r="E838" s="128"/>
      <c r="F838" s="356"/>
      <c r="G838" s="314"/>
      <c r="H838" s="356"/>
      <c r="I838" s="314"/>
      <c r="J838" s="356"/>
      <c r="K838" s="314"/>
      <c r="L838" s="356"/>
      <c r="M838" s="314"/>
      <c r="N838" s="315"/>
      <c r="O838" s="316"/>
      <c r="P838" s="315"/>
      <c r="Q838" s="316"/>
      <c r="R838" s="315"/>
      <c r="S838" s="316"/>
      <c r="T838" s="315"/>
      <c r="U838" s="316"/>
      <c r="V838" s="316"/>
      <c r="W838" s="316"/>
      <c r="X838" s="316"/>
      <c r="Y838" s="128"/>
      <c r="Z838" s="128"/>
      <c r="AA838" s="128"/>
      <c r="AB838" s="128"/>
      <c r="AC838" s="128"/>
      <c r="AD838" s="85"/>
    </row>
    <row r="839" spans="1:30" ht="20.100000000000001" customHeight="1">
      <c r="A839" s="85"/>
      <c r="B839" s="85"/>
      <c r="C839" s="128"/>
      <c r="D839" s="120" t="s">
        <v>1482</v>
      </c>
      <c r="E839" s="128"/>
      <c r="F839" s="356"/>
      <c r="G839" s="314"/>
      <c r="H839" s="356"/>
      <c r="I839" s="314"/>
      <c r="J839" s="356">
        <v>2</v>
      </c>
      <c r="K839" s="314">
        <v>100</v>
      </c>
      <c r="L839" s="356"/>
      <c r="M839" s="314"/>
      <c r="N839" s="315"/>
      <c r="O839" s="316"/>
      <c r="P839" s="315"/>
      <c r="Q839" s="316"/>
      <c r="R839" s="315">
        <v>1</v>
      </c>
      <c r="S839" s="316">
        <v>100</v>
      </c>
      <c r="T839" s="315"/>
      <c r="U839" s="316"/>
      <c r="V839" s="316"/>
      <c r="W839" s="316"/>
      <c r="X839" s="316"/>
      <c r="Y839" s="128"/>
      <c r="Z839" s="128"/>
      <c r="AA839" s="128"/>
      <c r="AB839" s="128"/>
      <c r="AC839" s="128"/>
      <c r="AD839" s="85"/>
    </row>
    <row r="840" spans="1:30" ht="20.100000000000001" customHeight="1">
      <c r="A840" s="85"/>
      <c r="B840" s="85"/>
      <c r="C840" s="128"/>
      <c r="D840" s="120" t="s">
        <v>1483</v>
      </c>
      <c r="E840" s="128"/>
      <c r="F840" s="356"/>
      <c r="G840" s="314"/>
      <c r="H840" s="356"/>
      <c r="I840" s="314"/>
      <c r="J840" s="356"/>
      <c r="K840" s="314"/>
      <c r="L840" s="356"/>
      <c r="M840" s="314"/>
      <c r="N840" s="315"/>
      <c r="O840" s="316"/>
      <c r="P840" s="315"/>
      <c r="Q840" s="316"/>
      <c r="R840" s="315"/>
      <c r="S840" s="316"/>
      <c r="T840" s="315"/>
      <c r="U840" s="316"/>
      <c r="V840" s="316"/>
      <c r="W840" s="316"/>
      <c r="X840" s="316"/>
      <c r="Y840" s="128"/>
      <c r="Z840" s="128"/>
      <c r="AA840" s="128"/>
      <c r="AB840" s="128"/>
      <c r="AC840" s="128"/>
      <c r="AD840" s="85"/>
    </row>
    <row r="841" spans="1:30" ht="20.100000000000001" customHeight="1">
      <c r="A841" s="85"/>
      <c r="B841" s="85"/>
      <c r="C841" s="128"/>
      <c r="D841" s="120" t="s">
        <v>1484</v>
      </c>
      <c r="E841" s="128"/>
      <c r="F841" s="356"/>
      <c r="G841" s="314"/>
      <c r="H841" s="356"/>
      <c r="I841" s="314"/>
      <c r="J841" s="356"/>
      <c r="K841" s="314"/>
      <c r="L841" s="356"/>
      <c r="M841" s="314"/>
      <c r="N841" s="315"/>
      <c r="O841" s="316"/>
      <c r="P841" s="315"/>
      <c r="Q841" s="316"/>
      <c r="R841" s="315"/>
      <c r="S841" s="316"/>
      <c r="T841" s="315"/>
      <c r="U841" s="316"/>
      <c r="V841" s="316"/>
      <c r="W841" s="316"/>
      <c r="X841" s="316"/>
      <c r="Y841" s="128"/>
      <c r="Z841" s="128"/>
      <c r="AA841" s="128"/>
      <c r="AB841" s="128"/>
      <c r="AC841" s="128"/>
      <c r="AD841" s="85"/>
    </row>
    <row r="842" spans="1:30" ht="20.100000000000001" customHeight="1">
      <c r="A842" s="85"/>
      <c r="B842" s="85"/>
      <c r="C842" s="128"/>
      <c r="D842" s="120" t="s">
        <v>1912</v>
      </c>
      <c r="E842" s="128"/>
      <c r="F842" s="356"/>
      <c r="G842" s="314"/>
      <c r="H842" s="356"/>
      <c r="I842" s="314"/>
      <c r="J842" s="356"/>
      <c r="K842" s="314"/>
      <c r="L842" s="356"/>
      <c r="M842" s="314"/>
      <c r="N842" s="315"/>
      <c r="O842" s="316"/>
      <c r="P842" s="315"/>
      <c r="Q842" s="316"/>
      <c r="R842" s="315"/>
      <c r="S842" s="316"/>
      <c r="T842" s="315"/>
      <c r="U842" s="316"/>
      <c r="V842" s="316"/>
      <c r="W842" s="316"/>
      <c r="X842" s="316"/>
      <c r="Y842" s="128"/>
      <c r="Z842" s="128"/>
      <c r="AA842" s="128"/>
      <c r="AB842" s="128"/>
      <c r="AC842" s="128"/>
      <c r="AD842" s="85"/>
    </row>
    <row r="843" spans="1:30" ht="20.100000000000001" customHeight="1">
      <c r="A843" s="85"/>
      <c r="B843" s="85"/>
      <c r="C843" s="128"/>
      <c r="D843" s="120" t="s">
        <v>8432</v>
      </c>
      <c r="E843" s="128"/>
      <c r="F843" s="356"/>
      <c r="G843" s="314"/>
      <c r="H843" s="356"/>
      <c r="I843" s="314"/>
      <c r="J843" s="356"/>
      <c r="K843" s="314"/>
      <c r="L843" s="356"/>
      <c r="M843" s="314"/>
      <c r="N843" s="315"/>
      <c r="O843" s="316"/>
      <c r="P843" s="315"/>
      <c r="Q843" s="316"/>
      <c r="R843" s="315"/>
      <c r="S843" s="316"/>
      <c r="T843" s="315"/>
      <c r="U843" s="316"/>
      <c r="V843" s="316"/>
      <c r="W843" s="316"/>
      <c r="X843" s="316"/>
      <c r="Y843" s="128"/>
      <c r="Z843" s="128"/>
      <c r="AA843" s="128"/>
      <c r="AB843" s="128"/>
      <c r="AC843" s="128"/>
      <c r="AD843" s="85"/>
    </row>
    <row r="844" spans="1:30" ht="20.100000000000001" customHeight="1">
      <c r="A844" s="85"/>
      <c r="B844" s="85"/>
      <c r="C844" s="128"/>
      <c r="D844" s="85" t="s">
        <v>1959</v>
      </c>
      <c r="E844" s="128"/>
      <c r="F844" s="356"/>
      <c r="G844" s="314"/>
      <c r="H844" s="356"/>
      <c r="I844" s="314"/>
      <c r="J844" s="356"/>
      <c r="K844" s="314"/>
      <c r="L844" s="356"/>
      <c r="M844" s="314"/>
      <c r="N844" s="315"/>
      <c r="O844" s="316"/>
      <c r="P844" s="315"/>
      <c r="Q844" s="316"/>
      <c r="R844" s="315"/>
      <c r="S844" s="316"/>
      <c r="T844" s="315"/>
      <c r="U844" s="316"/>
      <c r="V844" s="316"/>
      <c r="W844" s="316"/>
      <c r="X844" s="316"/>
      <c r="Y844" s="128"/>
      <c r="Z844" s="128"/>
      <c r="AA844" s="128"/>
      <c r="AB844" s="128"/>
      <c r="AC844" s="128"/>
      <c r="AD844" s="85"/>
    </row>
    <row r="845" spans="1:30" ht="20.100000000000001" customHeight="1">
      <c r="A845" s="85"/>
      <c r="B845" s="85"/>
      <c r="C845" s="128"/>
      <c r="D845" s="85" t="s">
        <v>1960</v>
      </c>
      <c r="E845" s="128"/>
      <c r="F845" s="356"/>
      <c r="G845" s="314"/>
      <c r="H845" s="356"/>
      <c r="I845" s="314"/>
      <c r="J845" s="356"/>
      <c r="K845" s="314"/>
      <c r="L845" s="356"/>
      <c r="M845" s="314"/>
      <c r="N845" s="315"/>
      <c r="O845" s="316"/>
      <c r="P845" s="315"/>
      <c r="Q845" s="316"/>
      <c r="R845" s="315"/>
      <c r="S845" s="316"/>
      <c r="T845" s="315"/>
      <c r="U845" s="316"/>
      <c r="V845" s="316"/>
      <c r="W845" s="316"/>
      <c r="X845" s="316"/>
      <c r="Y845" s="128"/>
      <c r="Z845" s="128"/>
      <c r="AA845" s="128"/>
      <c r="AB845" s="128"/>
      <c r="AC845" s="128"/>
      <c r="AD845" s="85"/>
    </row>
    <row r="846" spans="1:30" ht="20.100000000000001" customHeight="1">
      <c r="A846" s="476" t="s">
        <v>4501</v>
      </c>
      <c r="B846" s="476" t="s">
        <v>746</v>
      </c>
      <c r="C846" s="473" t="s">
        <v>64</v>
      </c>
      <c r="D846" s="492" t="s">
        <v>1478</v>
      </c>
      <c r="E846" s="485" t="s">
        <v>8164</v>
      </c>
      <c r="F846" s="443"/>
      <c r="G846" s="444"/>
      <c r="H846" s="443"/>
      <c r="I846" s="444"/>
      <c r="J846" s="443"/>
      <c r="K846" s="444"/>
      <c r="L846" s="443"/>
      <c r="M846" s="444"/>
      <c r="N846" s="471"/>
      <c r="O846" s="465"/>
      <c r="P846" s="471"/>
      <c r="Q846" s="465"/>
      <c r="R846" s="471"/>
      <c r="S846" s="465"/>
      <c r="T846" s="471"/>
      <c r="U846" s="465"/>
      <c r="V846" s="473" t="s">
        <v>8161</v>
      </c>
      <c r="W846" s="473" t="s">
        <v>8161</v>
      </c>
      <c r="X846" s="473" t="s">
        <v>8161</v>
      </c>
      <c r="Y846" s="473" t="s">
        <v>8161</v>
      </c>
      <c r="Z846" s="473" t="s">
        <v>8161</v>
      </c>
      <c r="AA846" s="473" t="s">
        <v>8161</v>
      </c>
      <c r="AB846" s="473" t="s">
        <v>8161</v>
      </c>
      <c r="AC846" s="473" t="s">
        <v>8161</v>
      </c>
      <c r="AD846" s="476"/>
    </row>
    <row r="847" spans="1:30" ht="20.100000000000001" customHeight="1">
      <c r="A847" s="85"/>
      <c r="B847" s="85"/>
      <c r="C847" s="128"/>
      <c r="D847" s="120" t="s">
        <v>1479</v>
      </c>
      <c r="E847" s="128"/>
      <c r="F847" s="356"/>
      <c r="G847" s="314"/>
      <c r="H847" s="356"/>
      <c r="I847" s="314"/>
      <c r="J847" s="356"/>
      <c r="K847" s="314"/>
      <c r="L847" s="356"/>
      <c r="M847" s="314"/>
      <c r="N847" s="315"/>
      <c r="O847" s="316"/>
      <c r="P847" s="315"/>
      <c r="Q847" s="316"/>
      <c r="R847" s="315"/>
      <c r="S847" s="316"/>
      <c r="T847" s="315"/>
      <c r="U847" s="316"/>
      <c r="V847" s="316"/>
      <c r="W847" s="316"/>
      <c r="X847" s="316"/>
      <c r="Y847" s="128"/>
      <c r="Z847" s="128"/>
      <c r="AA847" s="128"/>
      <c r="AB847" s="128"/>
      <c r="AC847" s="128"/>
      <c r="AD847" s="85"/>
    </row>
    <row r="848" spans="1:30" ht="20.100000000000001" customHeight="1">
      <c r="A848" s="85"/>
      <c r="B848" s="85"/>
      <c r="C848" s="128"/>
      <c r="D848" s="120" t="s">
        <v>1480</v>
      </c>
      <c r="E848" s="128"/>
      <c r="F848" s="356"/>
      <c r="G848" s="314"/>
      <c r="H848" s="356"/>
      <c r="I848" s="314"/>
      <c r="J848" s="356"/>
      <c r="K848" s="314"/>
      <c r="L848" s="356"/>
      <c r="M848" s="314"/>
      <c r="N848" s="315"/>
      <c r="O848" s="316"/>
      <c r="P848" s="315"/>
      <c r="Q848" s="316"/>
      <c r="R848" s="315"/>
      <c r="S848" s="316"/>
      <c r="T848" s="315"/>
      <c r="U848" s="316"/>
      <c r="V848" s="316"/>
      <c r="W848" s="316"/>
      <c r="X848" s="316"/>
      <c r="Y848" s="128"/>
      <c r="Z848" s="128"/>
      <c r="AA848" s="128"/>
      <c r="AB848" s="128"/>
      <c r="AC848" s="128"/>
      <c r="AD848" s="85"/>
    </row>
    <row r="849" spans="1:30" ht="20.100000000000001" customHeight="1">
      <c r="A849" s="85"/>
      <c r="B849" s="85"/>
      <c r="C849" s="128"/>
      <c r="D849" s="120" t="s">
        <v>1481</v>
      </c>
      <c r="E849" s="128"/>
      <c r="F849" s="356"/>
      <c r="G849" s="314"/>
      <c r="H849" s="356"/>
      <c r="I849" s="314"/>
      <c r="J849" s="356"/>
      <c r="K849" s="314"/>
      <c r="L849" s="356"/>
      <c r="M849" s="314"/>
      <c r="N849" s="315"/>
      <c r="O849" s="316"/>
      <c r="P849" s="315"/>
      <c r="Q849" s="316"/>
      <c r="R849" s="315"/>
      <c r="S849" s="316"/>
      <c r="T849" s="315"/>
      <c r="U849" s="316"/>
      <c r="V849" s="316"/>
      <c r="W849" s="316"/>
      <c r="X849" s="316"/>
      <c r="Y849" s="128"/>
      <c r="Z849" s="128"/>
      <c r="AA849" s="128"/>
      <c r="AB849" s="128"/>
      <c r="AC849" s="128"/>
      <c r="AD849" s="85"/>
    </row>
    <row r="850" spans="1:30" ht="20.100000000000001" customHeight="1">
      <c r="A850" s="85"/>
      <c r="B850" s="85"/>
      <c r="C850" s="128"/>
      <c r="D850" s="120" t="s">
        <v>1482</v>
      </c>
      <c r="E850" s="128"/>
      <c r="F850" s="356"/>
      <c r="G850" s="314"/>
      <c r="H850" s="356"/>
      <c r="I850" s="314"/>
      <c r="J850" s="356"/>
      <c r="K850" s="314"/>
      <c r="L850" s="356"/>
      <c r="M850" s="314"/>
      <c r="N850" s="315"/>
      <c r="O850" s="316"/>
      <c r="P850" s="315"/>
      <c r="Q850" s="316"/>
      <c r="R850" s="315"/>
      <c r="S850" s="316"/>
      <c r="T850" s="315"/>
      <c r="U850" s="316"/>
      <c r="V850" s="316"/>
      <c r="W850" s="316"/>
      <c r="X850" s="316"/>
      <c r="Y850" s="128"/>
      <c r="Z850" s="128"/>
      <c r="AA850" s="128"/>
      <c r="AB850" s="128"/>
      <c r="AC850" s="128"/>
      <c r="AD850" s="85"/>
    </row>
    <row r="851" spans="1:30" ht="20.100000000000001" customHeight="1">
      <c r="A851" s="85"/>
      <c r="B851" s="85"/>
      <c r="C851" s="128"/>
      <c r="D851" s="120" t="s">
        <v>1483</v>
      </c>
      <c r="E851" s="128"/>
      <c r="F851" s="356"/>
      <c r="G851" s="314"/>
      <c r="H851" s="356"/>
      <c r="I851" s="314"/>
      <c r="J851" s="356"/>
      <c r="K851" s="314"/>
      <c r="L851" s="356"/>
      <c r="M851" s="314"/>
      <c r="N851" s="315"/>
      <c r="O851" s="316"/>
      <c r="P851" s="315"/>
      <c r="Q851" s="316"/>
      <c r="R851" s="315">
        <v>1</v>
      </c>
      <c r="S851" s="316">
        <v>100</v>
      </c>
      <c r="T851" s="315"/>
      <c r="U851" s="316"/>
      <c r="V851" s="316"/>
      <c r="W851" s="316"/>
      <c r="X851" s="316"/>
      <c r="Y851" s="128"/>
      <c r="Z851" s="128"/>
      <c r="AA851" s="128"/>
      <c r="AB851" s="128"/>
      <c r="AC851" s="128"/>
      <c r="AD851" s="85"/>
    </row>
    <row r="852" spans="1:30" ht="20.100000000000001" customHeight="1">
      <c r="A852" s="85"/>
      <c r="B852" s="85"/>
      <c r="C852" s="128"/>
      <c r="D852" s="120" t="s">
        <v>1484</v>
      </c>
      <c r="E852" s="128"/>
      <c r="F852" s="356"/>
      <c r="G852" s="314"/>
      <c r="H852" s="356"/>
      <c r="I852" s="314"/>
      <c r="J852" s="356"/>
      <c r="K852" s="314"/>
      <c r="L852" s="356"/>
      <c r="M852" s="314"/>
      <c r="N852" s="315"/>
      <c r="O852" s="316"/>
      <c r="P852" s="315"/>
      <c r="Q852" s="316"/>
      <c r="R852" s="315"/>
      <c r="S852" s="316"/>
      <c r="T852" s="315"/>
      <c r="U852" s="316"/>
      <c r="V852" s="316"/>
      <c r="W852" s="316"/>
      <c r="X852" s="316"/>
      <c r="Y852" s="128"/>
      <c r="Z852" s="128"/>
      <c r="AA852" s="128"/>
      <c r="AB852" s="128"/>
      <c r="AC852" s="128"/>
      <c r="AD852" s="85"/>
    </row>
    <row r="853" spans="1:30" ht="20.100000000000001" customHeight="1">
      <c r="A853" s="85"/>
      <c r="B853" s="85"/>
      <c r="C853" s="128"/>
      <c r="D853" s="120" t="s">
        <v>1912</v>
      </c>
      <c r="E853" s="128"/>
      <c r="F853" s="356"/>
      <c r="G853" s="314"/>
      <c r="H853" s="356"/>
      <c r="I853" s="314"/>
      <c r="J853" s="356"/>
      <c r="K853" s="314"/>
      <c r="L853" s="356"/>
      <c r="M853" s="314"/>
      <c r="N853" s="315"/>
      <c r="O853" s="316"/>
      <c r="P853" s="315"/>
      <c r="Q853" s="316"/>
      <c r="R853" s="315"/>
      <c r="S853" s="316"/>
      <c r="T853" s="315"/>
      <c r="U853" s="316"/>
      <c r="V853" s="316"/>
      <c r="W853" s="316"/>
      <c r="X853" s="316"/>
      <c r="Y853" s="128"/>
      <c r="Z853" s="128"/>
      <c r="AA853" s="128"/>
      <c r="AB853" s="128"/>
      <c r="AC853" s="128"/>
      <c r="AD853" s="85"/>
    </row>
    <row r="854" spans="1:30" ht="20.100000000000001" customHeight="1">
      <c r="A854" s="85"/>
      <c r="B854" s="85"/>
      <c r="C854" s="128"/>
      <c r="D854" s="120" t="s">
        <v>8432</v>
      </c>
      <c r="E854" s="128"/>
      <c r="F854" s="356"/>
      <c r="G854" s="314"/>
      <c r="H854" s="356"/>
      <c r="I854" s="314"/>
      <c r="J854" s="356"/>
      <c r="K854" s="314"/>
      <c r="L854" s="356"/>
      <c r="M854" s="314"/>
      <c r="N854" s="315"/>
      <c r="O854" s="316"/>
      <c r="P854" s="315"/>
      <c r="Q854" s="316"/>
      <c r="R854" s="315"/>
      <c r="S854" s="316"/>
      <c r="T854" s="315"/>
      <c r="U854" s="316"/>
      <c r="V854" s="316"/>
      <c r="W854" s="316"/>
      <c r="X854" s="316"/>
      <c r="Y854" s="128"/>
      <c r="Z854" s="128"/>
      <c r="AA854" s="128"/>
      <c r="AB854" s="128"/>
      <c r="AC854" s="128"/>
      <c r="AD854" s="85"/>
    </row>
    <row r="855" spans="1:30" ht="20.100000000000001" customHeight="1">
      <c r="A855" s="85"/>
      <c r="B855" s="85"/>
      <c r="C855" s="128"/>
      <c r="D855" s="85" t="s">
        <v>1959</v>
      </c>
      <c r="E855" s="128"/>
      <c r="F855" s="356"/>
      <c r="G855" s="314"/>
      <c r="H855" s="356"/>
      <c r="I855" s="314"/>
      <c r="J855" s="356"/>
      <c r="K855" s="314"/>
      <c r="L855" s="356"/>
      <c r="M855" s="314"/>
      <c r="N855" s="315"/>
      <c r="O855" s="316"/>
      <c r="P855" s="315"/>
      <c r="Q855" s="316"/>
      <c r="R855" s="315"/>
      <c r="S855" s="316"/>
      <c r="T855" s="315"/>
      <c r="U855" s="316"/>
      <c r="V855" s="316"/>
      <c r="W855" s="316"/>
      <c r="X855" s="316"/>
      <c r="Y855" s="128"/>
      <c r="Z855" s="128"/>
      <c r="AA855" s="128"/>
      <c r="AB855" s="128"/>
      <c r="AC855" s="128"/>
      <c r="AD855" s="85"/>
    </row>
    <row r="856" spans="1:30" ht="20.100000000000001" customHeight="1">
      <c r="A856" s="85"/>
      <c r="B856" s="85"/>
      <c r="C856" s="128"/>
      <c r="D856" s="85" t="s">
        <v>1960</v>
      </c>
      <c r="E856" s="128"/>
      <c r="F856" s="356"/>
      <c r="G856" s="314"/>
      <c r="H856" s="356"/>
      <c r="I856" s="314"/>
      <c r="J856" s="356"/>
      <c r="K856" s="314"/>
      <c r="L856" s="356"/>
      <c r="M856" s="314"/>
      <c r="N856" s="315"/>
      <c r="O856" s="316"/>
      <c r="P856" s="315"/>
      <c r="Q856" s="316"/>
      <c r="R856" s="315"/>
      <c r="S856" s="316"/>
      <c r="T856" s="315"/>
      <c r="U856" s="316"/>
      <c r="V856" s="316"/>
      <c r="W856" s="316"/>
      <c r="X856" s="316"/>
      <c r="Y856" s="128"/>
      <c r="Z856" s="128"/>
      <c r="AA856" s="128"/>
      <c r="AB856" s="128"/>
      <c r="AC856" s="128"/>
      <c r="AD856" s="85"/>
    </row>
    <row r="857" spans="1:30" ht="20.100000000000001" customHeight="1">
      <c r="A857" s="476" t="s">
        <v>4502</v>
      </c>
      <c r="B857" s="476" t="s">
        <v>747</v>
      </c>
      <c r="C857" s="473" t="s">
        <v>64</v>
      </c>
      <c r="D857" s="492" t="s">
        <v>1478</v>
      </c>
      <c r="E857" s="485" t="s">
        <v>8164</v>
      </c>
      <c r="F857" s="443"/>
      <c r="G857" s="444"/>
      <c r="H857" s="443"/>
      <c r="I857" s="444"/>
      <c r="J857" s="443"/>
      <c r="K857" s="444"/>
      <c r="L857" s="443"/>
      <c r="M857" s="444"/>
      <c r="N857" s="471"/>
      <c r="O857" s="465"/>
      <c r="P857" s="471"/>
      <c r="Q857" s="465"/>
      <c r="R857" s="471"/>
      <c r="S857" s="465"/>
      <c r="T857" s="471"/>
      <c r="U857" s="465"/>
      <c r="V857" s="473" t="s">
        <v>8161</v>
      </c>
      <c r="W857" s="473" t="s">
        <v>8161</v>
      </c>
      <c r="X857" s="473" t="s">
        <v>8161</v>
      </c>
      <c r="Y857" s="473" t="s">
        <v>8161</v>
      </c>
      <c r="Z857" s="473" t="s">
        <v>8161</v>
      </c>
      <c r="AA857" s="473" t="s">
        <v>8161</v>
      </c>
      <c r="AB857" s="473" t="s">
        <v>8161</v>
      </c>
      <c r="AC857" s="473" t="s">
        <v>8161</v>
      </c>
      <c r="AD857" s="476"/>
    </row>
    <row r="858" spans="1:30" ht="20.100000000000001" customHeight="1">
      <c r="A858" s="85"/>
      <c r="B858" s="85"/>
      <c r="C858" s="128"/>
      <c r="D858" s="120" t="s">
        <v>1479</v>
      </c>
      <c r="E858" s="128"/>
      <c r="F858" s="356"/>
      <c r="G858" s="314"/>
      <c r="H858" s="356"/>
      <c r="I858" s="314"/>
      <c r="J858" s="356"/>
      <c r="K858" s="314"/>
      <c r="L858" s="356"/>
      <c r="M858" s="314"/>
      <c r="N858" s="315"/>
      <c r="O858" s="316"/>
      <c r="P858" s="315"/>
      <c r="Q858" s="316"/>
      <c r="R858" s="315"/>
      <c r="S858" s="316"/>
      <c r="T858" s="315"/>
      <c r="U858" s="316"/>
      <c r="V858" s="316"/>
      <c r="W858" s="316"/>
      <c r="X858" s="316"/>
      <c r="Y858" s="128"/>
      <c r="Z858" s="128"/>
      <c r="AA858" s="128"/>
      <c r="AB858" s="128"/>
      <c r="AC858" s="128"/>
      <c r="AD858" s="85"/>
    </row>
    <row r="859" spans="1:30" ht="20.100000000000001" customHeight="1">
      <c r="A859" s="85"/>
      <c r="B859" s="85"/>
      <c r="C859" s="128"/>
      <c r="D859" s="120" t="s">
        <v>1480</v>
      </c>
      <c r="E859" s="128"/>
      <c r="F859" s="356"/>
      <c r="G859" s="314"/>
      <c r="H859" s="356"/>
      <c r="I859" s="314"/>
      <c r="J859" s="356"/>
      <c r="K859" s="314"/>
      <c r="L859" s="356"/>
      <c r="M859" s="314"/>
      <c r="N859" s="315"/>
      <c r="O859" s="316"/>
      <c r="P859" s="315"/>
      <c r="Q859" s="316"/>
      <c r="R859" s="315"/>
      <c r="S859" s="316"/>
      <c r="T859" s="315"/>
      <c r="U859" s="316"/>
      <c r="V859" s="316"/>
      <c r="W859" s="316"/>
      <c r="X859" s="316"/>
      <c r="Y859" s="128"/>
      <c r="Z859" s="128"/>
      <c r="AA859" s="128"/>
      <c r="AB859" s="128"/>
      <c r="AC859" s="128"/>
      <c r="AD859" s="85"/>
    </row>
    <row r="860" spans="1:30" ht="20.100000000000001" customHeight="1">
      <c r="A860" s="85"/>
      <c r="B860" s="85"/>
      <c r="C860" s="128"/>
      <c r="D860" s="120" t="s">
        <v>1481</v>
      </c>
      <c r="E860" s="128"/>
      <c r="F860" s="356"/>
      <c r="G860" s="314"/>
      <c r="H860" s="356"/>
      <c r="I860" s="314"/>
      <c r="J860" s="356"/>
      <c r="K860" s="314"/>
      <c r="L860" s="356"/>
      <c r="M860" s="314"/>
      <c r="N860" s="315"/>
      <c r="O860" s="316"/>
      <c r="P860" s="315"/>
      <c r="Q860" s="316"/>
      <c r="R860" s="315"/>
      <c r="S860" s="316"/>
      <c r="T860" s="315"/>
      <c r="U860" s="316"/>
      <c r="V860" s="316"/>
      <c r="W860" s="316"/>
      <c r="X860" s="316"/>
      <c r="Y860" s="128"/>
      <c r="Z860" s="128"/>
      <c r="AA860" s="128"/>
      <c r="AB860" s="128"/>
      <c r="AC860" s="128"/>
      <c r="AD860" s="85"/>
    </row>
    <row r="861" spans="1:30" ht="20.100000000000001" customHeight="1">
      <c r="A861" s="85"/>
      <c r="B861" s="85"/>
      <c r="C861" s="128"/>
      <c r="D861" s="120" t="s">
        <v>1482</v>
      </c>
      <c r="E861" s="128"/>
      <c r="F861" s="356"/>
      <c r="G861" s="314"/>
      <c r="H861" s="356"/>
      <c r="I861" s="314"/>
      <c r="J861" s="356"/>
      <c r="K861" s="314"/>
      <c r="L861" s="356"/>
      <c r="M861" s="314"/>
      <c r="N861" s="315"/>
      <c r="O861" s="316"/>
      <c r="P861" s="315"/>
      <c r="Q861" s="316"/>
      <c r="R861" s="315"/>
      <c r="S861" s="316"/>
      <c r="T861" s="315"/>
      <c r="U861" s="316"/>
      <c r="V861" s="316"/>
      <c r="W861" s="316"/>
      <c r="X861" s="316"/>
      <c r="Y861" s="128"/>
      <c r="Z861" s="128"/>
      <c r="AA861" s="128"/>
      <c r="AB861" s="128"/>
      <c r="AC861" s="128"/>
      <c r="AD861" s="85"/>
    </row>
    <row r="862" spans="1:30" ht="20.100000000000001" customHeight="1">
      <c r="A862" s="85"/>
      <c r="B862" s="85"/>
      <c r="C862" s="128"/>
      <c r="D862" s="120" t="s">
        <v>1483</v>
      </c>
      <c r="E862" s="128"/>
      <c r="F862" s="356"/>
      <c r="G862" s="314"/>
      <c r="H862" s="356"/>
      <c r="I862" s="314"/>
      <c r="J862" s="356"/>
      <c r="K862" s="314"/>
      <c r="L862" s="356"/>
      <c r="M862" s="314"/>
      <c r="N862" s="315"/>
      <c r="O862" s="316"/>
      <c r="P862" s="315"/>
      <c r="Q862" s="316"/>
      <c r="R862" s="315"/>
      <c r="S862" s="316"/>
      <c r="T862" s="315"/>
      <c r="U862" s="316"/>
      <c r="V862" s="316"/>
      <c r="W862" s="316"/>
      <c r="X862" s="316"/>
      <c r="Y862" s="128"/>
      <c r="Z862" s="128"/>
      <c r="AA862" s="128"/>
      <c r="AB862" s="128"/>
      <c r="AC862" s="128"/>
      <c r="AD862" s="85"/>
    </row>
    <row r="863" spans="1:30" ht="20.100000000000001" customHeight="1">
      <c r="A863" s="85"/>
      <c r="B863" s="85"/>
      <c r="C863" s="128"/>
      <c r="D863" s="120" t="s">
        <v>1484</v>
      </c>
      <c r="E863" s="128"/>
      <c r="F863" s="356"/>
      <c r="G863" s="314"/>
      <c r="H863" s="356"/>
      <c r="I863" s="314"/>
      <c r="J863" s="356"/>
      <c r="K863" s="314"/>
      <c r="L863" s="356"/>
      <c r="M863" s="314"/>
      <c r="N863" s="315"/>
      <c r="O863" s="316"/>
      <c r="P863" s="315"/>
      <c r="Q863" s="316"/>
      <c r="R863" s="315">
        <v>1</v>
      </c>
      <c r="S863" s="316">
        <v>100</v>
      </c>
      <c r="T863" s="315"/>
      <c r="U863" s="316"/>
      <c r="V863" s="316"/>
      <c r="W863" s="316"/>
      <c r="X863" s="316"/>
      <c r="Y863" s="128"/>
      <c r="Z863" s="128"/>
      <c r="AA863" s="128"/>
      <c r="AB863" s="128"/>
      <c r="AC863" s="128"/>
      <c r="AD863" s="85"/>
    </row>
    <row r="864" spans="1:30" ht="20.100000000000001" customHeight="1">
      <c r="A864" s="85"/>
      <c r="B864" s="85"/>
      <c r="C864" s="128"/>
      <c r="D864" s="120" t="s">
        <v>1912</v>
      </c>
      <c r="E864" s="128"/>
      <c r="F864" s="356"/>
      <c r="G864" s="314"/>
      <c r="H864" s="356"/>
      <c r="I864" s="314"/>
      <c r="J864" s="356"/>
      <c r="K864" s="314"/>
      <c r="L864" s="356"/>
      <c r="M864" s="314"/>
      <c r="N864" s="315"/>
      <c r="O864" s="316"/>
      <c r="P864" s="315"/>
      <c r="Q864" s="316"/>
      <c r="R864" s="315"/>
      <c r="S864" s="316"/>
      <c r="T864" s="315"/>
      <c r="U864" s="316"/>
      <c r="V864" s="316"/>
      <c r="W864" s="316"/>
      <c r="X864" s="316"/>
      <c r="Y864" s="128"/>
      <c r="Z864" s="128"/>
      <c r="AA864" s="128"/>
      <c r="AB864" s="128"/>
      <c r="AC864" s="128"/>
      <c r="AD864" s="85"/>
    </row>
    <row r="865" spans="1:30" ht="20.100000000000001" customHeight="1">
      <c r="A865" s="85"/>
      <c r="B865" s="85"/>
      <c r="C865" s="128"/>
      <c r="D865" s="120" t="s">
        <v>8432</v>
      </c>
      <c r="E865" s="128"/>
      <c r="F865" s="356"/>
      <c r="G865" s="314"/>
      <c r="H865" s="356"/>
      <c r="I865" s="314"/>
      <c r="J865" s="356"/>
      <c r="K865" s="314"/>
      <c r="L865" s="356"/>
      <c r="M865" s="314"/>
      <c r="N865" s="315"/>
      <c r="O865" s="316"/>
      <c r="P865" s="315"/>
      <c r="Q865" s="316"/>
      <c r="R865" s="315"/>
      <c r="S865" s="316"/>
      <c r="T865" s="315"/>
      <c r="U865" s="316"/>
      <c r="V865" s="316"/>
      <c r="W865" s="316"/>
      <c r="X865" s="316"/>
      <c r="Y865" s="128"/>
      <c r="Z865" s="128"/>
      <c r="AA865" s="128"/>
      <c r="AB865" s="128"/>
      <c r="AC865" s="128"/>
      <c r="AD865" s="85"/>
    </row>
    <row r="866" spans="1:30" ht="20.100000000000001" customHeight="1">
      <c r="A866" s="85"/>
      <c r="B866" s="85"/>
      <c r="C866" s="128"/>
      <c r="D866" s="85" t="s">
        <v>1959</v>
      </c>
      <c r="E866" s="128"/>
      <c r="F866" s="356"/>
      <c r="G866" s="314"/>
      <c r="H866" s="356"/>
      <c r="I866" s="314"/>
      <c r="J866" s="356"/>
      <c r="K866" s="314"/>
      <c r="L866" s="356"/>
      <c r="M866" s="314"/>
      <c r="N866" s="315"/>
      <c r="O866" s="316"/>
      <c r="P866" s="315"/>
      <c r="Q866" s="316"/>
      <c r="R866" s="315"/>
      <c r="S866" s="316"/>
      <c r="T866" s="315"/>
      <c r="U866" s="316"/>
      <c r="V866" s="316"/>
      <c r="W866" s="316"/>
      <c r="X866" s="316"/>
      <c r="Y866" s="128"/>
      <c r="Z866" s="128"/>
      <c r="AA866" s="128"/>
      <c r="AB866" s="128"/>
      <c r="AC866" s="128"/>
      <c r="AD866" s="85"/>
    </row>
    <row r="867" spans="1:30" ht="20.100000000000001" customHeight="1">
      <c r="A867" s="85"/>
      <c r="B867" s="85"/>
      <c r="C867" s="128"/>
      <c r="D867" s="85" t="s">
        <v>1960</v>
      </c>
      <c r="E867" s="128"/>
      <c r="F867" s="356"/>
      <c r="G867" s="314"/>
      <c r="H867" s="356"/>
      <c r="I867" s="314"/>
      <c r="J867" s="356"/>
      <c r="K867" s="314"/>
      <c r="L867" s="356"/>
      <c r="M867" s="314"/>
      <c r="N867" s="315"/>
      <c r="O867" s="316"/>
      <c r="P867" s="315"/>
      <c r="Q867" s="316"/>
      <c r="R867" s="315"/>
      <c r="S867" s="316"/>
      <c r="T867" s="315"/>
      <c r="U867" s="316"/>
      <c r="V867" s="316"/>
      <c r="W867" s="316"/>
      <c r="X867" s="316"/>
      <c r="Y867" s="128"/>
      <c r="Z867" s="128"/>
      <c r="AA867" s="128"/>
      <c r="AB867" s="128"/>
      <c r="AC867" s="128"/>
      <c r="AD867" s="85"/>
    </row>
    <row r="868" spans="1:30" ht="20.100000000000001" customHeight="1">
      <c r="A868" s="476" t="s">
        <v>4503</v>
      </c>
      <c r="B868" s="476" t="s">
        <v>748</v>
      </c>
      <c r="C868" s="473" t="s">
        <v>64</v>
      </c>
      <c r="D868" s="492" t="s">
        <v>1478</v>
      </c>
      <c r="E868" s="485" t="s">
        <v>8164</v>
      </c>
      <c r="F868" s="443"/>
      <c r="G868" s="444"/>
      <c r="H868" s="443"/>
      <c r="I868" s="444"/>
      <c r="J868" s="443"/>
      <c r="K868" s="444"/>
      <c r="L868" s="443"/>
      <c r="M868" s="444"/>
      <c r="N868" s="471"/>
      <c r="O868" s="465"/>
      <c r="P868" s="471"/>
      <c r="Q868" s="465"/>
      <c r="R868" s="471"/>
      <c r="S868" s="465"/>
      <c r="T868" s="471"/>
      <c r="U868" s="465"/>
      <c r="V868" s="473" t="s">
        <v>8161</v>
      </c>
      <c r="W868" s="473" t="s">
        <v>8161</v>
      </c>
      <c r="X868" s="473" t="s">
        <v>8161</v>
      </c>
      <c r="Y868" s="473" t="s">
        <v>8161</v>
      </c>
      <c r="Z868" s="473" t="s">
        <v>8161</v>
      </c>
      <c r="AA868" s="473" t="s">
        <v>8161</v>
      </c>
      <c r="AB868" s="473" t="s">
        <v>8161</v>
      </c>
      <c r="AC868" s="473" t="s">
        <v>8161</v>
      </c>
      <c r="AD868" s="476"/>
    </row>
    <row r="869" spans="1:30" ht="20.100000000000001" customHeight="1">
      <c r="A869" s="85"/>
      <c r="B869" s="85"/>
      <c r="C869" s="128"/>
      <c r="D869" s="120" t="s">
        <v>1479</v>
      </c>
      <c r="E869" s="128"/>
      <c r="F869" s="356"/>
      <c r="G869" s="314"/>
      <c r="H869" s="356"/>
      <c r="I869" s="314"/>
      <c r="J869" s="356"/>
      <c r="K869" s="314"/>
      <c r="L869" s="356"/>
      <c r="M869" s="314"/>
      <c r="N869" s="315"/>
      <c r="O869" s="316"/>
      <c r="P869" s="315"/>
      <c r="Q869" s="316"/>
      <c r="R869" s="315"/>
      <c r="S869" s="316"/>
      <c r="T869" s="315"/>
      <c r="U869" s="316"/>
      <c r="V869" s="316"/>
      <c r="W869" s="316"/>
      <c r="X869" s="316"/>
      <c r="Y869" s="128"/>
      <c r="Z869" s="128"/>
      <c r="AA869" s="128"/>
      <c r="AB869" s="128"/>
      <c r="AC869" s="128"/>
      <c r="AD869" s="85"/>
    </row>
    <row r="870" spans="1:30" ht="20.100000000000001" customHeight="1">
      <c r="A870" s="85"/>
      <c r="B870" s="85"/>
      <c r="C870" s="128"/>
      <c r="D870" s="120" t="s">
        <v>1480</v>
      </c>
      <c r="E870" s="128"/>
      <c r="F870" s="356"/>
      <c r="G870" s="314"/>
      <c r="H870" s="356"/>
      <c r="I870" s="314"/>
      <c r="J870" s="356"/>
      <c r="K870" s="314"/>
      <c r="L870" s="356"/>
      <c r="M870" s="314"/>
      <c r="N870" s="315"/>
      <c r="O870" s="316"/>
      <c r="P870" s="315"/>
      <c r="Q870" s="316"/>
      <c r="R870" s="315"/>
      <c r="S870" s="316"/>
      <c r="T870" s="315"/>
      <c r="U870" s="316"/>
      <c r="V870" s="316"/>
      <c r="W870" s="316"/>
      <c r="X870" s="316"/>
      <c r="Y870" s="128"/>
      <c r="Z870" s="128"/>
      <c r="AA870" s="128"/>
      <c r="AB870" s="128"/>
      <c r="AC870" s="128"/>
      <c r="AD870" s="85"/>
    </row>
    <row r="871" spans="1:30" ht="20.100000000000001" customHeight="1">
      <c r="A871" s="85"/>
      <c r="B871" s="85"/>
      <c r="C871" s="128"/>
      <c r="D871" s="120" t="s">
        <v>1481</v>
      </c>
      <c r="E871" s="128"/>
      <c r="F871" s="356"/>
      <c r="G871" s="314"/>
      <c r="H871" s="356"/>
      <c r="I871" s="314"/>
      <c r="J871" s="356"/>
      <c r="K871" s="314"/>
      <c r="L871" s="356"/>
      <c r="M871" s="314"/>
      <c r="N871" s="315"/>
      <c r="O871" s="316"/>
      <c r="P871" s="315"/>
      <c r="Q871" s="316"/>
      <c r="R871" s="315"/>
      <c r="S871" s="316"/>
      <c r="T871" s="315"/>
      <c r="U871" s="316"/>
      <c r="V871" s="316"/>
      <c r="W871" s="316"/>
      <c r="X871" s="316"/>
      <c r="Y871" s="128"/>
      <c r="Z871" s="128"/>
      <c r="AA871" s="128"/>
      <c r="AB871" s="128"/>
      <c r="AC871" s="128"/>
      <c r="AD871" s="85"/>
    </row>
    <row r="872" spans="1:30" ht="20.100000000000001" customHeight="1">
      <c r="A872" s="85"/>
      <c r="B872" s="85"/>
      <c r="C872" s="128"/>
      <c r="D872" s="120" t="s">
        <v>1482</v>
      </c>
      <c r="E872" s="128"/>
      <c r="F872" s="356"/>
      <c r="G872" s="314"/>
      <c r="H872" s="356"/>
      <c r="I872" s="314"/>
      <c r="J872" s="356"/>
      <c r="K872" s="314"/>
      <c r="L872" s="356"/>
      <c r="M872" s="314"/>
      <c r="N872" s="315"/>
      <c r="O872" s="316"/>
      <c r="P872" s="315"/>
      <c r="Q872" s="316"/>
      <c r="R872" s="315"/>
      <c r="S872" s="316"/>
      <c r="T872" s="315"/>
      <c r="U872" s="316"/>
      <c r="V872" s="316"/>
      <c r="W872" s="316"/>
      <c r="X872" s="316"/>
      <c r="Y872" s="128"/>
      <c r="Z872" s="128"/>
      <c r="AA872" s="128"/>
      <c r="AB872" s="128"/>
      <c r="AC872" s="128"/>
      <c r="AD872" s="85"/>
    </row>
    <row r="873" spans="1:30" ht="20.100000000000001" customHeight="1">
      <c r="A873" s="85"/>
      <c r="B873" s="85"/>
      <c r="C873" s="128"/>
      <c r="D873" s="120" t="s">
        <v>1483</v>
      </c>
      <c r="E873" s="128"/>
      <c r="F873" s="356"/>
      <c r="G873" s="314"/>
      <c r="H873" s="356"/>
      <c r="I873" s="314"/>
      <c r="J873" s="356"/>
      <c r="K873" s="314"/>
      <c r="L873" s="356"/>
      <c r="M873" s="314"/>
      <c r="N873" s="315"/>
      <c r="O873" s="316"/>
      <c r="P873" s="315"/>
      <c r="Q873" s="316"/>
      <c r="R873" s="315"/>
      <c r="S873" s="316"/>
      <c r="T873" s="315"/>
      <c r="U873" s="316"/>
      <c r="V873" s="316"/>
      <c r="W873" s="316"/>
      <c r="X873" s="316"/>
      <c r="Y873" s="128"/>
      <c r="Z873" s="128"/>
      <c r="AA873" s="128"/>
      <c r="AB873" s="128"/>
      <c r="AC873" s="128"/>
      <c r="AD873" s="85"/>
    </row>
    <row r="874" spans="1:30" ht="20.100000000000001" customHeight="1">
      <c r="A874" s="85"/>
      <c r="B874" s="85"/>
      <c r="C874" s="128"/>
      <c r="D874" s="120" t="s">
        <v>1484</v>
      </c>
      <c r="E874" s="128"/>
      <c r="F874" s="356"/>
      <c r="G874" s="314"/>
      <c r="H874" s="356"/>
      <c r="I874" s="314"/>
      <c r="J874" s="356"/>
      <c r="K874" s="314"/>
      <c r="L874" s="356"/>
      <c r="M874" s="314"/>
      <c r="N874" s="315"/>
      <c r="O874" s="316"/>
      <c r="P874" s="315"/>
      <c r="Q874" s="316"/>
      <c r="R874" s="315"/>
      <c r="S874" s="316"/>
      <c r="T874" s="315"/>
      <c r="U874" s="316"/>
      <c r="V874" s="316"/>
      <c r="W874" s="316"/>
      <c r="X874" s="316"/>
      <c r="Y874" s="128"/>
      <c r="Z874" s="128"/>
      <c r="AA874" s="128"/>
      <c r="AB874" s="128"/>
      <c r="AC874" s="128"/>
      <c r="AD874" s="85"/>
    </row>
    <row r="875" spans="1:30" ht="20.100000000000001" customHeight="1">
      <c r="A875" s="85"/>
      <c r="B875" s="85"/>
      <c r="C875" s="128"/>
      <c r="D875" s="120" t="s">
        <v>1912</v>
      </c>
      <c r="E875" s="128"/>
      <c r="F875" s="356"/>
      <c r="G875" s="314"/>
      <c r="H875" s="356"/>
      <c r="I875" s="314"/>
      <c r="J875" s="356"/>
      <c r="K875" s="314"/>
      <c r="L875" s="356"/>
      <c r="M875" s="314"/>
      <c r="N875" s="315"/>
      <c r="O875" s="316"/>
      <c r="P875" s="315"/>
      <c r="Q875" s="316"/>
      <c r="R875" s="315"/>
      <c r="S875" s="316"/>
      <c r="T875" s="315"/>
      <c r="U875" s="316"/>
      <c r="V875" s="316"/>
      <c r="W875" s="316"/>
      <c r="X875" s="316"/>
      <c r="Y875" s="128"/>
      <c r="Z875" s="128"/>
      <c r="AA875" s="128"/>
      <c r="AB875" s="128"/>
      <c r="AC875" s="128"/>
      <c r="AD875" s="85"/>
    </row>
    <row r="876" spans="1:30" ht="20.100000000000001" customHeight="1">
      <c r="A876" s="85"/>
      <c r="B876" s="85"/>
      <c r="C876" s="128"/>
      <c r="D876" s="120" t="s">
        <v>8432</v>
      </c>
      <c r="E876" s="128"/>
      <c r="F876" s="356"/>
      <c r="G876" s="314"/>
      <c r="H876" s="356"/>
      <c r="I876" s="314"/>
      <c r="J876" s="356"/>
      <c r="K876" s="314"/>
      <c r="L876" s="356"/>
      <c r="M876" s="314"/>
      <c r="N876" s="315"/>
      <c r="O876" s="316"/>
      <c r="P876" s="315"/>
      <c r="Q876" s="316"/>
      <c r="R876" s="315"/>
      <c r="S876" s="316"/>
      <c r="T876" s="315"/>
      <c r="U876" s="316"/>
      <c r="V876" s="316"/>
      <c r="W876" s="316"/>
      <c r="X876" s="316"/>
      <c r="Y876" s="128"/>
      <c r="Z876" s="128"/>
      <c r="AA876" s="128"/>
      <c r="AB876" s="128"/>
      <c r="AC876" s="128"/>
      <c r="AD876" s="85"/>
    </row>
    <row r="877" spans="1:30" ht="20.100000000000001" customHeight="1">
      <c r="A877" s="85"/>
      <c r="B877" s="85"/>
      <c r="C877" s="128"/>
      <c r="D877" s="85" t="s">
        <v>1959</v>
      </c>
      <c r="E877" s="128"/>
      <c r="F877" s="356"/>
      <c r="G877" s="314"/>
      <c r="H877" s="356"/>
      <c r="I877" s="314"/>
      <c r="J877" s="356"/>
      <c r="K877" s="314"/>
      <c r="L877" s="356"/>
      <c r="M877" s="314"/>
      <c r="N877" s="315"/>
      <c r="O877" s="316"/>
      <c r="P877" s="315"/>
      <c r="Q877" s="316"/>
      <c r="R877" s="315"/>
      <c r="S877" s="316"/>
      <c r="T877" s="315"/>
      <c r="U877" s="316"/>
      <c r="V877" s="316"/>
      <c r="W877" s="316"/>
      <c r="X877" s="316"/>
      <c r="Y877" s="128"/>
      <c r="Z877" s="128"/>
      <c r="AA877" s="128"/>
      <c r="AB877" s="128"/>
      <c r="AC877" s="128"/>
      <c r="AD877" s="85"/>
    </row>
    <row r="878" spans="1:30" ht="20.100000000000001" customHeight="1">
      <c r="A878" s="85"/>
      <c r="B878" s="85"/>
      <c r="C878" s="128"/>
      <c r="D878" s="85" t="s">
        <v>1960</v>
      </c>
      <c r="E878" s="128"/>
      <c r="F878" s="356"/>
      <c r="G878" s="314"/>
      <c r="H878" s="356"/>
      <c r="I878" s="314"/>
      <c r="J878" s="356"/>
      <c r="K878" s="314"/>
      <c r="L878" s="356"/>
      <c r="M878" s="314"/>
      <c r="N878" s="315"/>
      <c r="O878" s="316"/>
      <c r="P878" s="315"/>
      <c r="Q878" s="316"/>
      <c r="R878" s="315"/>
      <c r="S878" s="316"/>
      <c r="T878" s="315"/>
      <c r="U878" s="316"/>
      <c r="V878" s="316"/>
      <c r="W878" s="316"/>
      <c r="X878" s="316"/>
      <c r="Y878" s="128"/>
      <c r="Z878" s="128"/>
      <c r="AA878" s="128"/>
      <c r="AB878" s="128"/>
      <c r="AC878" s="128"/>
      <c r="AD878" s="85"/>
    </row>
    <row r="879" spans="1:30" ht="20.100000000000001" customHeight="1">
      <c r="A879" s="476" t="s">
        <v>4504</v>
      </c>
      <c r="B879" s="476" t="s">
        <v>749</v>
      </c>
      <c r="C879" s="473" t="s">
        <v>64</v>
      </c>
      <c r="D879" s="492" t="s">
        <v>1478</v>
      </c>
      <c r="E879" s="485" t="s">
        <v>8164</v>
      </c>
      <c r="F879" s="443"/>
      <c r="G879" s="444"/>
      <c r="H879" s="443"/>
      <c r="I879" s="444"/>
      <c r="J879" s="443"/>
      <c r="K879" s="444"/>
      <c r="L879" s="443"/>
      <c r="M879" s="444"/>
      <c r="N879" s="471"/>
      <c r="O879" s="465"/>
      <c r="P879" s="471"/>
      <c r="Q879" s="465"/>
      <c r="R879" s="471"/>
      <c r="S879" s="465"/>
      <c r="T879" s="471"/>
      <c r="U879" s="465"/>
      <c r="V879" s="473" t="s">
        <v>8161</v>
      </c>
      <c r="W879" s="473" t="s">
        <v>8161</v>
      </c>
      <c r="X879" s="473" t="s">
        <v>8161</v>
      </c>
      <c r="Y879" s="473" t="s">
        <v>8161</v>
      </c>
      <c r="Z879" s="473" t="s">
        <v>8161</v>
      </c>
      <c r="AA879" s="473" t="s">
        <v>8161</v>
      </c>
      <c r="AB879" s="473" t="s">
        <v>8161</v>
      </c>
      <c r="AC879" s="473" t="s">
        <v>8161</v>
      </c>
      <c r="AD879" s="476"/>
    </row>
    <row r="880" spans="1:30" ht="20.100000000000001" customHeight="1">
      <c r="A880" s="85"/>
      <c r="B880" s="85"/>
      <c r="C880" s="128"/>
      <c r="D880" s="120" t="s">
        <v>1479</v>
      </c>
      <c r="E880" s="128"/>
      <c r="F880" s="356"/>
      <c r="G880" s="314"/>
      <c r="H880" s="356"/>
      <c r="I880" s="314"/>
      <c r="J880" s="356"/>
      <c r="K880" s="314"/>
      <c r="L880" s="356"/>
      <c r="M880" s="314"/>
      <c r="N880" s="315"/>
      <c r="O880" s="316"/>
      <c r="P880" s="315"/>
      <c r="Q880" s="316"/>
      <c r="R880" s="315"/>
      <c r="S880" s="316"/>
      <c r="T880" s="315"/>
      <c r="U880" s="316"/>
      <c r="V880" s="316"/>
      <c r="W880" s="316"/>
      <c r="X880" s="316"/>
      <c r="Y880" s="128"/>
      <c r="Z880" s="128"/>
      <c r="AA880" s="128"/>
      <c r="AB880" s="128"/>
      <c r="AC880" s="128"/>
      <c r="AD880" s="85"/>
    </row>
    <row r="881" spans="1:30" ht="20.100000000000001" customHeight="1">
      <c r="A881" s="85"/>
      <c r="B881" s="85"/>
      <c r="C881" s="128"/>
      <c r="D881" s="120" t="s">
        <v>1480</v>
      </c>
      <c r="E881" s="128"/>
      <c r="F881" s="356"/>
      <c r="G881" s="314"/>
      <c r="H881" s="356"/>
      <c r="I881" s="314"/>
      <c r="J881" s="356"/>
      <c r="K881" s="314"/>
      <c r="L881" s="356"/>
      <c r="M881" s="314"/>
      <c r="N881" s="315"/>
      <c r="O881" s="316"/>
      <c r="P881" s="315"/>
      <c r="Q881" s="316"/>
      <c r="R881" s="315"/>
      <c r="S881" s="316"/>
      <c r="T881" s="315"/>
      <c r="U881" s="316"/>
      <c r="V881" s="316"/>
      <c r="W881" s="316"/>
      <c r="X881" s="316"/>
      <c r="Y881" s="128"/>
      <c r="Z881" s="128"/>
      <c r="AA881" s="128"/>
      <c r="AB881" s="128"/>
      <c r="AC881" s="128"/>
      <c r="AD881" s="85"/>
    </row>
    <row r="882" spans="1:30" ht="20.100000000000001" customHeight="1">
      <c r="A882" s="85"/>
      <c r="B882" s="85"/>
      <c r="C882" s="128"/>
      <c r="D882" s="120" t="s">
        <v>1481</v>
      </c>
      <c r="E882" s="128"/>
      <c r="F882" s="356"/>
      <c r="G882" s="314"/>
      <c r="H882" s="356"/>
      <c r="I882" s="314"/>
      <c r="J882" s="356"/>
      <c r="K882" s="314"/>
      <c r="L882" s="356"/>
      <c r="M882" s="314"/>
      <c r="N882" s="315"/>
      <c r="O882" s="316"/>
      <c r="P882" s="315"/>
      <c r="Q882" s="316"/>
      <c r="R882" s="315"/>
      <c r="S882" s="316"/>
      <c r="T882" s="315"/>
      <c r="U882" s="316"/>
      <c r="V882" s="316"/>
      <c r="W882" s="316"/>
      <c r="X882" s="316"/>
      <c r="Y882" s="128"/>
      <c r="Z882" s="128"/>
      <c r="AA882" s="128"/>
      <c r="AB882" s="128"/>
      <c r="AC882" s="128"/>
      <c r="AD882" s="85"/>
    </row>
    <row r="883" spans="1:30" ht="20.100000000000001" customHeight="1">
      <c r="A883" s="85"/>
      <c r="B883" s="85"/>
      <c r="C883" s="128"/>
      <c r="D883" s="120" t="s">
        <v>1482</v>
      </c>
      <c r="E883" s="128"/>
      <c r="F883" s="356"/>
      <c r="G883" s="314"/>
      <c r="H883" s="356"/>
      <c r="I883" s="314"/>
      <c r="J883" s="356"/>
      <c r="K883" s="314"/>
      <c r="L883" s="356"/>
      <c r="M883" s="314"/>
      <c r="N883" s="315"/>
      <c r="O883" s="316"/>
      <c r="P883" s="315"/>
      <c r="Q883" s="316"/>
      <c r="R883" s="315"/>
      <c r="S883" s="316"/>
      <c r="T883" s="315"/>
      <c r="U883" s="316"/>
      <c r="V883" s="316"/>
      <c r="W883" s="316"/>
      <c r="X883" s="316"/>
      <c r="Y883" s="128"/>
      <c r="Z883" s="128"/>
      <c r="AA883" s="128"/>
      <c r="AB883" s="128"/>
      <c r="AC883" s="128"/>
      <c r="AD883" s="85"/>
    </row>
    <row r="884" spans="1:30" ht="20.100000000000001" customHeight="1">
      <c r="A884" s="85"/>
      <c r="B884" s="85"/>
      <c r="C884" s="128"/>
      <c r="D884" s="120" t="s">
        <v>1483</v>
      </c>
      <c r="E884" s="128"/>
      <c r="F884" s="356"/>
      <c r="G884" s="314"/>
      <c r="H884" s="356"/>
      <c r="I884" s="314"/>
      <c r="J884" s="356"/>
      <c r="K884" s="314"/>
      <c r="L884" s="356"/>
      <c r="M884" s="314"/>
      <c r="N884" s="315"/>
      <c r="O884" s="316"/>
      <c r="P884" s="315"/>
      <c r="Q884" s="316"/>
      <c r="R884" s="315"/>
      <c r="S884" s="316"/>
      <c r="T884" s="315"/>
      <c r="U884" s="316"/>
      <c r="V884" s="316"/>
      <c r="W884" s="316"/>
      <c r="X884" s="316"/>
      <c r="Y884" s="128"/>
      <c r="Z884" s="128"/>
      <c r="AA884" s="128"/>
      <c r="AB884" s="128"/>
      <c r="AC884" s="128"/>
      <c r="AD884" s="85"/>
    </row>
    <row r="885" spans="1:30" ht="20.100000000000001" customHeight="1">
      <c r="A885" s="85"/>
      <c r="B885" s="85"/>
      <c r="C885" s="128"/>
      <c r="D885" s="120" t="s">
        <v>1484</v>
      </c>
      <c r="E885" s="128"/>
      <c r="F885" s="356"/>
      <c r="G885" s="314"/>
      <c r="H885" s="356"/>
      <c r="I885" s="314"/>
      <c r="J885" s="356"/>
      <c r="K885" s="314"/>
      <c r="L885" s="356"/>
      <c r="M885" s="314"/>
      <c r="N885" s="315"/>
      <c r="O885" s="316"/>
      <c r="P885" s="315"/>
      <c r="Q885" s="316"/>
      <c r="R885" s="315"/>
      <c r="S885" s="316"/>
      <c r="T885" s="315"/>
      <c r="U885" s="316"/>
      <c r="V885" s="316"/>
      <c r="W885" s="316"/>
      <c r="X885" s="316"/>
      <c r="Y885" s="128"/>
      <c r="Z885" s="128"/>
      <c r="AA885" s="128"/>
      <c r="AB885" s="128"/>
      <c r="AC885" s="128"/>
      <c r="AD885" s="85"/>
    </row>
    <row r="886" spans="1:30" ht="20.100000000000001" customHeight="1">
      <c r="A886" s="85"/>
      <c r="B886" s="85"/>
      <c r="C886" s="128"/>
      <c r="D886" s="120" t="s">
        <v>1912</v>
      </c>
      <c r="E886" s="128"/>
      <c r="F886" s="356"/>
      <c r="G886" s="314"/>
      <c r="H886" s="356"/>
      <c r="I886" s="314"/>
      <c r="J886" s="356"/>
      <c r="K886" s="314"/>
      <c r="L886" s="356"/>
      <c r="M886" s="314"/>
      <c r="N886" s="315"/>
      <c r="O886" s="316"/>
      <c r="P886" s="315"/>
      <c r="Q886" s="316"/>
      <c r="R886" s="315"/>
      <c r="S886" s="316"/>
      <c r="T886" s="315"/>
      <c r="U886" s="316"/>
      <c r="V886" s="316"/>
      <c r="W886" s="316"/>
      <c r="X886" s="316"/>
      <c r="Y886" s="128"/>
      <c r="Z886" s="128"/>
      <c r="AA886" s="128"/>
      <c r="AB886" s="128"/>
      <c r="AC886" s="128"/>
      <c r="AD886" s="85"/>
    </row>
    <row r="887" spans="1:30" ht="20.100000000000001" customHeight="1">
      <c r="A887" s="85"/>
      <c r="B887" s="85"/>
      <c r="C887" s="128"/>
      <c r="D887" s="120" t="s">
        <v>8432</v>
      </c>
      <c r="E887" s="128"/>
      <c r="F887" s="356"/>
      <c r="G887" s="314"/>
      <c r="H887" s="356"/>
      <c r="I887" s="314"/>
      <c r="J887" s="356"/>
      <c r="K887" s="314"/>
      <c r="L887" s="356"/>
      <c r="M887" s="314"/>
      <c r="N887" s="315"/>
      <c r="O887" s="316"/>
      <c r="P887" s="315"/>
      <c r="Q887" s="316"/>
      <c r="R887" s="315"/>
      <c r="S887" s="316"/>
      <c r="T887" s="315"/>
      <c r="U887" s="316"/>
      <c r="V887" s="316"/>
      <c r="W887" s="316"/>
      <c r="X887" s="316"/>
      <c r="Y887" s="128"/>
      <c r="Z887" s="128"/>
      <c r="AA887" s="128"/>
      <c r="AB887" s="128"/>
      <c r="AC887" s="128"/>
      <c r="AD887" s="85"/>
    </row>
    <row r="888" spans="1:30" ht="20.100000000000001" customHeight="1">
      <c r="A888" s="85"/>
      <c r="B888" s="85"/>
      <c r="C888" s="128"/>
      <c r="D888" s="85" t="s">
        <v>1959</v>
      </c>
      <c r="E888" s="128"/>
      <c r="F888" s="356"/>
      <c r="G888" s="314"/>
      <c r="H888" s="356"/>
      <c r="I888" s="314"/>
      <c r="J888" s="356"/>
      <c r="K888" s="314"/>
      <c r="L888" s="356"/>
      <c r="M888" s="314"/>
      <c r="N888" s="315"/>
      <c r="O888" s="316"/>
      <c r="P888" s="315"/>
      <c r="Q888" s="316"/>
      <c r="R888" s="315"/>
      <c r="S888" s="316"/>
      <c r="T888" s="315"/>
      <c r="U888" s="316"/>
      <c r="V888" s="316"/>
      <c r="W888" s="316"/>
      <c r="X888" s="316"/>
      <c r="Y888" s="128"/>
      <c r="Z888" s="128"/>
      <c r="AA888" s="128"/>
      <c r="AB888" s="128"/>
      <c r="AC888" s="128"/>
      <c r="AD888" s="85"/>
    </row>
    <row r="889" spans="1:30" ht="20.100000000000001" customHeight="1">
      <c r="A889" s="85"/>
      <c r="B889" s="85"/>
      <c r="C889" s="128"/>
      <c r="D889" s="85" t="s">
        <v>1960</v>
      </c>
      <c r="E889" s="128"/>
      <c r="F889" s="356"/>
      <c r="G889" s="314"/>
      <c r="H889" s="356"/>
      <c r="I889" s="314"/>
      <c r="J889" s="356"/>
      <c r="K889" s="314"/>
      <c r="L889" s="356"/>
      <c r="M889" s="314"/>
      <c r="N889" s="315"/>
      <c r="O889" s="316"/>
      <c r="P889" s="315"/>
      <c r="Q889" s="316"/>
      <c r="R889" s="315"/>
      <c r="S889" s="316"/>
      <c r="T889" s="315"/>
      <c r="U889" s="316"/>
      <c r="V889" s="316"/>
      <c r="W889" s="316"/>
      <c r="X889" s="316"/>
      <c r="Y889" s="128"/>
      <c r="Z889" s="128"/>
      <c r="AA889" s="128"/>
      <c r="AB889" s="128"/>
      <c r="AC889" s="128"/>
      <c r="AD889" s="85"/>
    </row>
    <row r="890" spans="1:30" ht="20.100000000000001" customHeight="1">
      <c r="A890" s="476" t="s">
        <v>4505</v>
      </c>
      <c r="B890" s="476" t="s">
        <v>750</v>
      </c>
      <c r="C890" s="473" t="s">
        <v>4599</v>
      </c>
      <c r="D890" s="476"/>
      <c r="E890" s="473"/>
      <c r="F890" s="443"/>
      <c r="G890" s="444"/>
      <c r="H890" s="443"/>
      <c r="I890" s="444"/>
      <c r="J890" s="443"/>
      <c r="K890" s="444"/>
      <c r="L890" s="443"/>
      <c r="M890" s="444"/>
      <c r="N890" s="471"/>
      <c r="O890" s="465"/>
      <c r="P890" s="471"/>
      <c r="Q890" s="465"/>
      <c r="R890" s="471"/>
      <c r="S890" s="465"/>
      <c r="T890" s="471">
        <v>1</v>
      </c>
      <c r="U890" s="465">
        <v>99.980361351139038</v>
      </c>
      <c r="V890" s="473" t="s">
        <v>8161</v>
      </c>
      <c r="W890" s="473" t="s">
        <v>8161</v>
      </c>
      <c r="X890" s="473" t="s">
        <v>8161</v>
      </c>
      <c r="Y890" s="473" t="s">
        <v>8161</v>
      </c>
      <c r="Z890" s="473" t="s">
        <v>8161</v>
      </c>
      <c r="AA890" s="473" t="s">
        <v>8161</v>
      </c>
      <c r="AB890" s="473" t="s">
        <v>8161</v>
      </c>
      <c r="AC890" s="473" t="s">
        <v>8161</v>
      </c>
      <c r="AD890" s="476"/>
    </row>
    <row r="891" spans="1:30" ht="20.100000000000001" customHeight="1">
      <c r="A891" s="476" t="s">
        <v>4506</v>
      </c>
      <c r="B891" s="476" t="s">
        <v>751</v>
      </c>
      <c r="C891" s="473" t="s">
        <v>64</v>
      </c>
      <c r="D891" s="476" t="s">
        <v>1485</v>
      </c>
      <c r="E891" s="485" t="s">
        <v>8190</v>
      </c>
      <c r="F891" s="443"/>
      <c r="G891" s="444"/>
      <c r="H891" s="443"/>
      <c r="I891" s="444"/>
      <c r="J891" s="443"/>
      <c r="K891" s="444"/>
      <c r="L891" s="443">
        <v>1</v>
      </c>
      <c r="M891" s="444">
        <v>7.6923076923076925</v>
      </c>
      <c r="N891" s="471"/>
      <c r="O891" s="465"/>
      <c r="P891" s="471"/>
      <c r="Q891" s="465"/>
      <c r="R891" s="471">
        <v>1</v>
      </c>
      <c r="S891" s="465">
        <v>3.8461538461538463</v>
      </c>
      <c r="T891" s="471"/>
      <c r="U891" s="465"/>
      <c r="V891" s="473" t="s">
        <v>8161</v>
      </c>
      <c r="W891" s="473" t="s">
        <v>8161</v>
      </c>
      <c r="X891" s="473" t="s">
        <v>8161</v>
      </c>
      <c r="Y891" s="473" t="s">
        <v>8161</v>
      </c>
      <c r="Z891" s="473" t="s">
        <v>8161</v>
      </c>
      <c r="AA891" s="473" t="s">
        <v>8161</v>
      </c>
      <c r="AB891" s="473" t="s">
        <v>8161</v>
      </c>
      <c r="AC891" s="473" t="s">
        <v>8161</v>
      </c>
      <c r="AD891" s="476"/>
    </row>
    <row r="892" spans="1:30" ht="20.100000000000001" customHeight="1">
      <c r="A892" s="85"/>
      <c r="B892" s="85"/>
      <c r="C892" s="128"/>
      <c r="D892" s="85" t="s">
        <v>1486</v>
      </c>
      <c r="E892" s="128"/>
      <c r="F892" s="356"/>
      <c r="G892" s="314"/>
      <c r="H892" s="356">
        <v>1</v>
      </c>
      <c r="I892" s="314">
        <v>11.111111111111111</v>
      </c>
      <c r="J892" s="356"/>
      <c r="K892" s="314"/>
      <c r="L892" s="356">
        <v>1</v>
      </c>
      <c r="M892" s="314">
        <v>7.6923076923076925</v>
      </c>
      <c r="N892" s="315">
        <v>1</v>
      </c>
      <c r="O892" s="316">
        <v>10</v>
      </c>
      <c r="P892" s="315">
        <v>5</v>
      </c>
      <c r="Q892" s="316">
        <v>71.400000000000006</v>
      </c>
      <c r="R892" s="315">
        <v>3</v>
      </c>
      <c r="S892" s="316">
        <v>11.538461538461538</v>
      </c>
      <c r="T892" s="315">
        <v>37</v>
      </c>
      <c r="U892" s="316">
        <v>27.4</v>
      </c>
      <c r="V892" s="316"/>
      <c r="W892" s="316"/>
      <c r="X892" s="316"/>
      <c r="Y892" s="128"/>
      <c r="Z892" s="128"/>
      <c r="AA892" s="128"/>
      <c r="AB892" s="128"/>
      <c r="AC892" s="128"/>
      <c r="AD892" s="85"/>
    </row>
    <row r="893" spans="1:30" ht="20.100000000000001" customHeight="1">
      <c r="A893" s="85"/>
      <c r="B893" s="85"/>
      <c r="C893" s="128"/>
      <c r="D893" s="85" t="s">
        <v>1487</v>
      </c>
      <c r="E893" s="128"/>
      <c r="F893" s="356">
        <v>4</v>
      </c>
      <c r="G893" s="314">
        <v>66.666666666666671</v>
      </c>
      <c r="H893" s="356">
        <v>6</v>
      </c>
      <c r="I893" s="314">
        <v>66.666666666666671</v>
      </c>
      <c r="J893" s="356">
        <v>10</v>
      </c>
      <c r="K893" s="314">
        <v>76.92307692307692</v>
      </c>
      <c r="L893" s="356">
        <v>10</v>
      </c>
      <c r="M893" s="314">
        <v>76.92307692307692</v>
      </c>
      <c r="N893" s="315">
        <v>8</v>
      </c>
      <c r="O893" s="316">
        <v>80</v>
      </c>
      <c r="P893" s="315">
        <v>2</v>
      </c>
      <c r="Q893" s="316">
        <v>28.6</v>
      </c>
      <c r="R893" s="315">
        <v>21</v>
      </c>
      <c r="S893" s="316">
        <v>80.769230769230774</v>
      </c>
      <c r="T893" s="315">
        <v>86</v>
      </c>
      <c r="U893" s="316">
        <v>63.7</v>
      </c>
      <c r="V893" s="316"/>
      <c r="W893" s="316"/>
      <c r="X893" s="316"/>
      <c r="Y893" s="128"/>
      <c r="Z893" s="128"/>
      <c r="AA893" s="128"/>
      <c r="AB893" s="128"/>
      <c r="AC893" s="128"/>
      <c r="AD893" s="85"/>
    </row>
    <row r="894" spans="1:30" ht="20.100000000000001" customHeight="1">
      <c r="A894" s="85"/>
      <c r="B894" s="85"/>
      <c r="C894" s="128"/>
      <c r="D894" s="85" t="s">
        <v>1488</v>
      </c>
      <c r="E894" s="128"/>
      <c r="F894" s="356">
        <v>2</v>
      </c>
      <c r="G894" s="314">
        <v>33.333333333333336</v>
      </c>
      <c r="H894" s="356">
        <v>2</v>
      </c>
      <c r="I894" s="314">
        <v>22.222222222222221</v>
      </c>
      <c r="J894" s="356">
        <v>3</v>
      </c>
      <c r="K894" s="314">
        <v>23.076923076923077</v>
      </c>
      <c r="L894" s="356">
        <v>1</v>
      </c>
      <c r="M894" s="314">
        <v>7.6923076923076925</v>
      </c>
      <c r="N894" s="315">
        <v>1</v>
      </c>
      <c r="O894" s="316">
        <v>10</v>
      </c>
      <c r="P894" s="315"/>
      <c r="Q894" s="316"/>
      <c r="R894" s="315">
        <v>1</v>
      </c>
      <c r="S894" s="316">
        <v>3.8461538461538463</v>
      </c>
      <c r="T894" s="315">
        <v>12</v>
      </c>
      <c r="U894" s="316">
        <v>8.9</v>
      </c>
      <c r="V894" s="316"/>
      <c r="W894" s="316"/>
      <c r="X894" s="316"/>
      <c r="Y894" s="128"/>
      <c r="Z894" s="128"/>
      <c r="AA894" s="128"/>
      <c r="AB894" s="128"/>
      <c r="AC894" s="128"/>
      <c r="AD894" s="85"/>
    </row>
    <row r="895" spans="1:30" ht="20.100000000000001" customHeight="1">
      <c r="A895" s="85"/>
      <c r="B895" s="85"/>
      <c r="C895" s="128"/>
      <c r="D895" s="162" t="s">
        <v>8191</v>
      </c>
      <c r="E895" s="128"/>
      <c r="F895" s="356"/>
      <c r="G895" s="314"/>
      <c r="H895" s="356"/>
      <c r="I895" s="314"/>
      <c r="J895" s="356"/>
      <c r="K895" s="314"/>
      <c r="L895" s="356"/>
      <c r="M895" s="314"/>
      <c r="N895" s="315"/>
      <c r="O895" s="316"/>
      <c r="P895" s="315"/>
      <c r="Q895" s="316"/>
      <c r="R895" s="315"/>
      <c r="S895" s="316"/>
      <c r="T895" s="315"/>
      <c r="U895" s="316"/>
      <c r="V895" s="316"/>
      <c r="W895" s="316"/>
      <c r="X895" s="316"/>
      <c r="Y895" s="128"/>
      <c r="Z895" s="128"/>
      <c r="AA895" s="128"/>
      <c r="AB895" s="128"/>
      <c r="AC895" s="128"/>
      <c r="AD895" s="85"/>
    </row>
    <row r="896" spans="1:30" ht="20.100000000000001" customHeight="1">
      <c r="A896" s="85"/>
      <c r="B896" s="85"/>
      <c r="C896" s="128"/>
      <c r="D896" s="162" t="s">
        <v>8192</v>
      </c>
      <c r="E896" s="128"/>
      <c r="F896" s="356"/>
      <c r="G896" s="314"/>
      <c r="H896" s="356"/>
      <c r="I896" s="314"/>
      <c r="J896" s="356"/>
      <c r="K896" s="314"/>
      <c r="L896" s="356"/>
      <c r="M896" s="314"/>
      <c r="N896" s="315"/>
      <c r="O896" s="316"/>
      <c r="P896" s="315"/>
      <c r="Q896" s="316"/>
      <c r="R896" s="315"/>
      <c r="S896" s="316"/>
      <c r="T896" s="315"/>
      <c r="U896" s="316"/>
      <c r="V896" s="316"/>
      <c r="W896" s="316"/>
      <c r="X896" s="316"/>
      <c r="Y896" s="128"/>
      <c r="Z896" s="128"/>
      <c r="AA896" s="128"/>
      <c r="AB896" s="128"/>
      <c r="AC896" s="128"/>
      <c r="AD896" s="85"/>
    </row>
    <row r="897" spans="1:31" ht="20.100000000000001" customHeight="1">
      <c r="A897" s="476" t="s">
        <v>4507</v>
      </c>
      <c r="B897" s="476" t="s">
        <v>752</v>
      </c>
      <c r="C897" s="473" t="s">
        <v>64</v>
      </c>
      <c r="D897" s="476" t="s">
        <v>1853</v>
      </c>
      <c r="E897" s="485" t="s">
        <v>8190</v>
      </c>
      <c r="F897" s="443"/>
      <c r="G897" s="444"/>
      <c r="H897" s="443"/>
      <c r="I897" s="444"/>
      <c r="J897" s="443"/>
      <c r="K897" s="444"/>
      <c r="L897" s="443"/>
      <c r="M897" s="444"/>
      <c r="N897" s="471"/>
      <c r="O897" s="465"/>
      <c r="P897" s="471"/>
      <c r="Q897" s="465"/>
      <c r="R897" s="471"/>
      <c r="S897" s="465"/>
      <c r="T897" s="471">
        <v>17</v>
      </c>
      <c r="U897" s="465">
        <v>12.592592592592593</v>
      </c>
      <c r="V897" s="473" t="s">
        <v>8161</v>
      </c>
      <c r="W897" s="473" t="s">
        <v>8161</v>
      </c>
      <c r="X897" s="473" t="s">
        <v>8161</v>
      </c>
      <c r="Y897" s="473" t="s">
        <v>8161</v>
      </c>
      <c r="Z897" s="473" t="s">
        <v>8161</v>
      </c>
      <c r="AA897" s="473" t="s">
        <v>8161</v>
      </c>
      <c r="AB897" s="473" t="s">
        <v>8161</v>
      </c>
      <c r="AC897" s="473" t="s">
        <v>8161</v>
      </c>
      <c r="AD897" s="476"/>
    </row>
    <row r="898" spans="1:31" ht="20.100000000000001" customHeight="1">
      <c r="A898" s="85"/>
      <c r="B898" s="85"/>
      <c r="C898" s="128"/>
      <c r="D898" s="85" t="s">
        <v>1854</v>
      </c>
      <c r="E898" s="209"/>
      <c r="F898" s="356">
        <v>6</v>
      </c>
      <c r="G898" s="314">
        <v>100</v>
      </c>
      <c r="H898" s="356">
        <v>9</v>
      </c>
      <c r="I898" s="314">
        <v>100</v>
      </c>
      <c r="J898" s="356">
        <v>13</v>
      </c>
      <c r="K898" s="314">
        <v>100</v>
      </c>
      <c r="L898" s="356">
        <v>13</v>
      </c>
      <c r="M898" s="314">
        <v>100</v>
      </c>
      <c r="N898" s="315">
        <v>10</v>
      </c>
      <c r="O898" s="316">
        <v>100</v>
      </c>
      <c r="P898" s="315">
        <v>7</v>
      </c>
      <c r="Q898" s="316">
        <v>100</v>
      </c>
      <c r="R898" s="315">
        <v>26</v>
      </c>
      <c r="S898" s="316">
        <v>100</v>
      </c>
      <c r="T898" s="315">
        <v>118</v>
      </c>
      <c r="U898" s="316">
        <v>87.407407407407405</v>
      </c>
      <c r="V898" s="316"/>
      <c r="W898" s="316"/>
      <c r="X898" s="316"/>
      <c r="Y898" s="128"/>
      <c r="Z898" s="128"/>
      <c r="AA898" s="128"/>
      <c r="AB898" s="128"/>
      <c r="AC898" s="128"/>
      <c r="AD898" s="85"/>
    </row>
    <row r="899" spans="1:31" ht="20.100000000000001" customHeight="1">
      <c r="A899" s="85"/>
      <c r="B899" s="85"/>
      <c r="C899" s="128"/>
      <c r="D899" s="162" t="s">
        <v>8191</v>
      </c>
      <c r="E899" s="209"/>
      <c r="F899" s="356"/>
      <c r="G899" s="314"/>
      <c r="H899" s="356"/>
      <c r="I899" s="314"/>
      <c r="J899" s="356"/>
      <c r="K899" s="314"/>
      <c r="L899" s="356"/>
      <c r="M899" s="314"/>
      <c r="N899" s="315"/>
      <c r="O899" s="316"/>
      <c r="P899" s="315"/>
      <c r="Q899" s="316"/>
      <c r="R899" s="315"/>
      <c r="S899" s="316"/>
      <c r="T899" s="315"/>
      <c r="U899" s="316"/>
      <c r="V899" s="316"/>
      <c r="W899" s="316"/>
      <c r="X899" s="316"/>
      <c r="Y899" s="128"/>
      <c r="Z899" s="128"/>
      <c r="AA899" s="128"/>
      <c r="AB899" s="128"/>
      <c r="AC899" s="128"/>
      <c r="AD899" s="85"/>
    </row>
    <row r="900" spans="1:31" ht="20.100000000000001" customHeight="1">
      <c r="A900" s="85"/>
      <c r="B900" s="85"/>
      <c r="C900" s="128"/>
      <c r="D900" s="162" t="s">
        <v>8192</v>
      </c>
      <c r="E900" s="128"/>
      <c r="F900" s="356"/>
      <c r="G900" s="314"/>
      <c r="H900" s="356"/>
      <c r="I900" s="314"/>
      <c r="J900" s="356"/>
      <c r="K900" s="314"/>
      <c r="L900" s="356"/>
      <c r="M900" s="314"/>
      <c r="N900" s="315"/>
      <c r="O900" s="316"/>
      <c r="P900" s="315"/>
      <c r="Q900" s="316"/>
      <c r="R900" s="315"/>
      <c r="S900" s="316"/>
      <c r="T900" s="315"/>
      <c r="U900" s="316"/>
      <c r="V900" s="316"/>
      <c r="W900" s="316"/>
      <c r="X900" s="316"/>
      <c r="Y900" s="128"/>
      <c r="Z900" s="128"/>
      <c r="AA900" s="128"/>
      <c r="AB900" s="128"/>
      <c r="AC900" s="128"/>
      <c r="AD900" s="85"/>
    </row>
    <row r="901" spans="1:31" ht="20.100000000000001" customHeight="1">
      <c r="A901" s="476" t="s">
        <v>4508</v>
      </c>
      <c r="B901" s="476" t="s">
        <v>753</v>
      </c>
      <c r="C901" s="473" t="s">
        <v>4600</v>
      </c>
      <c r="D901" s="476"/>
      <c r="E901" s="473"/>
      <c r="F901" s="443"/>
      <c r="G901" s="444"/>
      <c r="H901" s="443"/>
      <c r="I901" s="444"/>
      <c r="J901" s="443"/>
      <c r="K901" s="444"/>
      <c r="L901" s="443"/>
      <c r="M901" s="444"/>
      <c r="N901" s="471"/>
      <c r="O901" s="465"/>
      <c r="P901" s="471"/>
      <c r="Q901" s="465"/>
      <c r="R901" s="471"/>
      <c r="S901" s="465"/>
      <c r="T901" s="471">
        <v>17</v>
      </c>
      <c r="U901" s="465">
        <v>100</v>
      </c>
      <c r="V901" s="473" t="s">
        <v>8161</v>
      </c>
      <c r="W901" s="473" t="s">
        <v>8161</v>
      </c>
      <c r="X901" s="473" t="s">
        <v>8161</v>
      </c>
      <c r="Y901" s="473" t="s">
        <v>8161</v>
      </c>
      <c r="Z901" s="473" t="s">
        <v>8161</v>
      </c>
      <c r="AA901" s="473" t="s">
        <v>8161</v>
      </c>
      <c r="AB901" s="473" t="s">
        <v>8161</v>
      </c>
      <c r="AC901" s="473" t="s">
        <v>8161</v>
      </c>
      <c r="AD901" s="476"/>
    </row>
    <row r="902" spans="1:31" s="5" customFormat="1" ht="20.100000000000001" customHeight="1">
      <c r="A902" s="476" t="s">
        <v>4509</v>
      </c>
      <c r="B902" s="476" t="s">
        <v>754</v>
      </c>
      <c r="C902" s="473" t="s">
        <v>4600</v>
      </c>
      <c r="D902" s="476"/>
      <c r="E902" s="473"/>
      <c r="F902" s="443"/>
      <c r="G902" s="444"/>
      <c r="H902" s="443"/>
      <c r="I902" s="444"/>
      <c r="J902" s="443"/>
      <c r="K902" s="444"/>
      <c r="L902" s="443"/>
      <c r="M902" s="444"/>
      <c r="N902" s="471"/>
      <c r="O902" s="465"/>
      <c r="P902" s="471"/>
      <c r="Q902" s="465"/>
      <c r="R902" s="471"/>
      <c r="S902" s="465"/>
      <c r="T902" s="471">
        <v>17</v>
      </c>
      <c r="U902" s="465">
        <v>100</v>
      </c>
      <c r="V902" s="473" t="s">
        <v>8161</v>
      </c>
      <c r="W902" s="473" t="s">
        <v>8161</v>
      </c>
      <c r="X902" s="473" t="s">
        <v>8161</v>
      </c>
      <c r="Y902" s="473" t="s">
        <v>8161</v>
      </c>
      <c r="Z902" s="473" t="s">
        <v>8161</v>
      </c>
      <c r="AA902" s="473" t="s">
        <v>8161</v>
      </c>
      <c r="AB902" s="473" t="s">
        <v>8161</v>
      </c>
      <c r="AC902" s="473" t="s">
        <v>8161</v>
      </c>
      <c r="AD902" s="476"/>
      <c r="AE902" s="51"/>
    </row>
    <row r="903" spans="1:31" s="5" customFormat="1" ht="20.100000000000001" customHeight="1">
      <c r="A903" s="85"/>
      <c r="B903" s="85"/>
      <c r="C903" s="128"/>
      <c r="D903" s="85" t="s">
        <v>1529</v>
      </c>
      <c r="E903" s="128" t="s">
        <v>73</v>
      </c>
      <c r="F903" s="356"/>
      <c r="G903" s="314"/>
      <c r="H903" s="356"/>
      <c r="I903" s="314"/>
      <c r="J903" s="356"/>
      <c r="K903" s="314"/>
      <c r="L903" s="356"/>
      <c r="M903" s="314"/>
      <c r="N903" s="315"/>
      <c r="O903" s="316"/>
      <c r="P903" s="315"/>
      <c r="Q903" s="316"/>
      <c r="R903" s="315"/>
      <c r="S903" s="316"/>
      <c r="T903" s="315"/>
      <c r="U903" s="316"/>
      <c r="V903" s="316"/>
      <c r="W903" s="316"/>
      <c r="X903" s="316"/>
      <c r="Y903" s="128"/>
      <c r="Z903" s="128"/>
      <c r="AA903" s="128"/>
      <c r="AB903" s="128"/>
      <c r="AC903" s="128"/>
      <c r="AD903" s="85"/>
      <c r="AE903" s="51"/>
    </row>
    <row r="904" spans="1:31" s="5" customFormat="1" ht="20.100000000000001" customHeight="1">
      <c r="A904" s="85"/>
      <c r="B904" s="85"/>
      <c r="C904" s="128"/>
      <c r="D904" s="85" t="s">
        <v>1530</v>
      </c>
      <c r="E904" s="128"/>
      <c r="F904" s="356"/>
      <c r="G904" s="314"/>
      <c r="H904" s="356"/>
      <c r="I904" s="314"/>
      <c r="J904" s="356"/>
      <c r="K904" s="314"/>
      <c r="L904" s="356"/>
      <c r="M904" s="314"/>
      <c r="N904" s="315"/>
      <c r="O904" s="316"/>
      <c r="P904" s="315"/>
      <c r="Q904" s="316"/>
      <c r="R904" s="315"/>
      <c r="S904" s="316"/>
      <c r="T904" s="315"/>
      <c r="U904" s="316"/>
      <c r="V904" s="316"/>
      <c r="W904" s="316"/>
      <c r="X904" s="316"/>
      <c r="Y904" s="128"/>
      <c r="Z904" s="128"/>
      <c r="AA904" s="128"/>
      <c r="AB904" s="128"/>
      <c r="AC904" s="128"/>
      <c r="AD904" s="85"/>
      <c r="AE904" s="51"/>
    </row>
    <row r="905" spans="1:31" ht="20.100000000000001" customHeight="1">
      <c r="A905" s="476" t="s">
        <v>4510</v>
      </c>
      <c r="B905" s="476" t="s">
        <v>755</v>
      </c>
      <c r="C905" s="473" t="s">
        <v>4601</v>
      </c>
      <c r="D905" s="476" t="s">
        <v>1961</v>
      </c>
      <c r="E905" s="485" t="s">
        <v>8164</v>
      </c>
      <c r="F905" s="443"/>
      <c r="G905" s="444"/>
      <c r="H905" s="443"/>
      <c r="I905" s="444"/>
      <c r="J905" s="443"/>
      <c r="K905" s="444"/>
      <c r="L905" s="443"/>
      <c r="M905" s="444"/>
      <c r="N905" s="471"/>
      <c r="O905" s="465"/>
      <c r="P905" s="471"/>
      <c r="Q905" s="465"/>
      <c r="R905" s="471"/>
      <c r="S905" s="465"/>
      <c r="T905" s="471"/>
      <c r="U905" s="465"/>
      <c r="V905" s="473" t="s">
        <v>8161</v>
      </c>
      <c r="W905" s="473" t="s">
        <v>8161</v>
      </c>
      <c r="X905" s="473" t="s">
        <v>8161</v>
      </c>
      <c r="Y905" s="473" t="s">
        <v>8161</v>
      </c>
      <c r="Z905" s="473" t="s">
        <v>8161</v>
      </c>
      <c r="AA905" s="473" t="s">
        <v>8161</v>
      </c>
      <c r="AB905" s="473" t="s">
        <v>8161</v>
      </c>
      <c r="AC905" s="473" t="s">
        <v>8161</v>
      </c>
      <c r="AD905" s="476"/>
    </row>
    <row r="906" spans="1:31" ht="20.100000000000001" customHeight="1">
      <c r="A906" s="85"/>
      <c r="B906" s="85"/>
      <c r="C906" s="128"/>
      <c r="D906" s="85" t="s">
        <v>1962</v>
      </c>
      <c r="E906" s="128"/>
      <c r="F906" s="356"/>
      <c r="G906" s="314"/>
      <c r="H906" s="356"/>
      <c r="I906" s="314"/>
      <c r="J906" s="356"/>
      <c r="K906" s="314"/>
      <c r="L906" s="356"/>
      <c r="M906" s="314"/>
      <c r="N906" s="315"/>
      <c r="O906" s="316"/>
      <c r="P906" s="315"/>
      <c r="Q906" s="316"/>
      <c r="R906" s="315"/>
      <c r="S906" s="316"/>
      <c r="T906" s="315"/>
      <c r="U906" s="316"/>
      <c r="V906" s="316"/>
      <c r="W906" s="316"/>
      <c r="X906" s="316"/>
      <c r="Y906" s="128"/>
      <c r="Z906" s="128"/>
      <c r="AA906" s="128"/>
      <c r="AB906" s="128"/>
      <c r="AC906" s="128"/>
      <c r="AD906" s="85"/>
    </row>
    <row r="907" spans="1:31" ht="20.100000000000001" customHeight="1">
      <c r="A907" s="85"/>
      <c r="B907" s="85"/>
      <c r="C907" s="128"/>
      <c r="D907" s="85" t="s">
        <v>1963</v>
      </c>
      <c r="E907" s="128"/>
      <c r="F907" s="356"/>
      <c r="G907" s="314"/>
      <c r="H907" s="356"/>
      <c r="I907" s="314"/>
      <c r="J907" s="356"/>
      <c r="K907" s="314"/>
      <c r="L907" s="356"/>
      <c r="M907" s="314"/>
      <c r="N907" s="315"/>
      <c r="O907" s="316"/>
      <c r="P907" s="315"/>
      <c r="Q907" s="316"/>
      <c r="R907" s="315"/>
      <c r="S907" s="316"/>
      <c r="T907" s="315"/>
      <c r="U907" s="316"/>
      <c r="V907" s="316"/>
      <c r="W907" s="316"/>
      <c r="X907" s="316"/>
      <c r="Y907" s="128"/>
      <c r="Z907" s="128"/>
      <c r="AA907" s="128"/>
      <c r="AB907" s="128"/>
      <c r="AC907" s="128"/>
      <c r="AD907" s="85"/>
    </row>
    <row r="908" spans="1:31" ht="20.100000000000001" customHeight="1">
      <c r="A908" s="85"/>
      <c r="B908" s="85"/>
      <c r="C908" s="128"/>
      <c r="D908" s="85" t="s">
        <v>1964</v>
      </c>
      <c r="E908" s="128"/>
      <c r="F908" s="356"/>
      <c r="G908" s="314"/>
      <c r="H908" s="356"/>
      <c r="I908" s="314"/>
      <c r="J908" s="356"/>
      <c r="K908" s="314"/>
      <c r="L908" s="356"/>
      <c r="M908" s="314"/>
      <c r="N908" s="315"/>
      <c r="O908" s="316"/>
      <c r="P908" s="315"/>
      <c r="Q908" s="316"/>
      <c r="R908" s="315"/>
      <c r="S908" s="316"/>
      <c r="T908" s="315"/>
      <c r="U908" s="316"/>
      <c r="V908" s="316"/>
      <c r="W908" s="316"/>
      <c r="X908" s="316"/>
      <c r="Y908" s="128"/>
      <c r="Z908" s="128"/>
      <c r="AA908" s="128"/>
      <c r="AB908" s="128"/>
      <c r="AC908" s="128"/>
      <c r="AD908" s="85"/>
    </row>
    <row r="909" spans="1:31" ht="20.100000000000001" customHeight="1">
      <c r="A909" s="85"/>
      <c r="B909" s="85"/>
      <c r="C909" s="128"/>
      <c r="D909" s="162" t="s">
        <v>8278</v>
      </c>
      <c r="E909" s="128"/>
      <c r="F909" s="356"/>
      <c r="G909" s="314"/>
      <c r="H909" s="356"/>
      <c r="I909" s="314"/>
      <c r="J909" s="356"/>
      <c r="K909" s="314"/>
      <c r="L909" s="356"/>
      <c r="M909" s="314"/>
      <c r="N909" s="315"/>
      <c r="O909" s="316"/>
      <c r="P909" s="315"/>
      <c r="Q909" s="316"/>
      <c r="R909" s="315"/>
      <c r="S909" s="316"/>
      <c r="T909" s="315"/>
      <c r="U909" s="316"/>
      <c r="V909" s="316"/>
      <c r="W909" s="316"/>
      <c r="X909" s="316"/>
      <c r="Y909" s="128"/>
      <c r="Z909" s="128"/>
      <c r="AA909" s="128"/>
      <c r="AB909" s="128"/>
      <c r="AC909" s="128"/>
      <c r="AD909" s="85"/>
    </row>
    <row r="910" spans="1:31" ht="20.100000000000001" customHeight="1">
      <c r="A910" s="85"/>
      <c r="B910" s="85"/>
      <c r="C910" s="128"/>
      <c r="D910" s="162" t="s">
        <v>8279</v>
      </c>
      <c r="E910" s="128"/>
      <c r="F910" s="356"/>
      <c r="G910" s="314"/>
      <c r="H910" s="356"/>
      <c r="I910" s="314"/>
      <c r="J910" s="356"/>
      <c r="K910" s="314"/>
      <c r="L910" s="356"/>
      <c r="M910" s="314"/>
      <c r="N910" s="315"/>
      <c r="O910" s="316"/>
      <c r="P910" s="315"/>
      <c r="Q910" s="316"/>
      <c r="R910" s="315"/>
      <c r="S910" s="316"/>
      <c r="T910" s="315"/>
      <c r="U910" s="316"/>
      <c r="V910" s="316"/>
      <c r="W910" s="316"/>
      <c r="X910" s="316"/>
      <c r="Y910" s="128"/>
      <c r="Z910" s="128"/>
      <c r="AA910" s="128"/>
      <c r="AB910" s="128"/>
      <c r="AC910" s="128"/>
      <c r="AD910" s="85"/>
    </row>
    <row r="911" spans="1:31" ht="20.100000000000001" customHeight="1">
      <c r="A911" s="476" t="s">
        <v>4511</v>
      </c>
      <c r="B911" s="476" t="s">
        <v>756</v>
      </c>
      <c r="C911" s="473" t="s">
        <v>4600</v>
      </c>
      <c r="D911" s="476" t="s">
        <v>1853</v>
      </c>
      <c r="E911" s="485" t="s">
        <v>8190</v>
      </c>
      <c r="F911" s="443"/>
      <c r="G911" s="444"/>
      <c r="H911" s="443"/>
      <c r="I911" s="444"/>
      <c r="J911" s="443"/>
      <c r="K911" s="444"/>
      <c r="L911" s="443"/>
      <c r="M911" s="444"/>
      <c r="N911" s="471"/>
      <c r="O911" s="465"/>
      <c r="P911" s="471"/>
      <c r="Q911" s="465"/>
      <c r="R911" s="471"/>
      <c r="S911" s="465"/>
      <c r="T911" s="471"/>
      <c r="U911" s="465"/>
      <c r="V911" s="473" t="s">
        <v>8161</v>
      </c>
      <c r="W911" s="473" t="s">
        <v>8161</v>
      </c>
      <c r="X911" s="473" t="s">
        <v>8161</v>
      </c>
      <c r="Y911" s="473" t="s">
        <v>8161</v>
      </c>
      <c r="Z911" s="473" t="s">
        <v>8161</v>
      </c>
      <c r="AA911" s="473" t="s">
        <v>8161</v>
      </c>
      <c r="AB911" s="473" t="s">
        <v>8161</v>
      </c>
      <c r="AC911" s="473" t="s">
        <v>8161</v>
      </c>
      <c r="AD911" s="476"/>
    </row>
    <row r="912" spans="1:31" ht="20.100000000000001" customHeight="1">
      <c r="A912" s="85"/>
      <c r="B912" s="85"/>
      <c r="C912" s="128"/>
      <c r="D912" s="85" t="s">
        <v>1854</v>
      </c>
      <c r="E912" s="209"/>
      <c r="F912" s="356"/>
      <c r="G912" s="314"/>
      <c r="H912" s="356"/>
      <c r="I912" s="314"/>
      <c r="J912" s="356"/>
      <c r="K912" s="314"/>
      <c r="L912" s="356"/>
      <c r="M912" s="314"/>
      <c r="N912" s="315"/>
      <c r="O912" s="316"/>
      <c r="P912" s="315"/>
      <c r="Q912" s="316"/>
      <c r="R912" s="315"/>
      <c r="S912" s="316"/>
      <c r="T912" s="315">
        <v>17</v>
      </c>
      <c r="U912" s="316">
        <v>100</v>
      </c>
      <c r="V912" s="316"/>
      <c r="W912" s="316"/>
      <c r="X912" s="316"/>
      <c r="Y912" s="128"/>
      <c r="Z912" s="128"/>
      <c r="AA912" s="128"/>
      <c r="AB912" s="128"/>
      <c r="AC912" s="128"/>
      <c r="AD912" s="85"/>
    </row>
    <row r="913" spans="1:30" ht="20.100000000000001" customHeight="1">
      <c r="A913" s="85"/>
      <c r="B913" s="85"/>
      <c r="C913" s="128"/>
      <c r="D913" s="162" t="s">
        <v>8191</v>
      </c>
      <c r="E913" s="209"/>
      <c r="F913" s="356"/>
      <c r="G913" s="314"/>
      <c r="H913" s="356"/>
      <c r="I913" s="314"/>
      <c r="J913" s="356"/>
      <c r="K913" s="314"/>
      <c r="L913" s="356"/>
      <c r="M913" s="314"/>
      <c r="N913" s="315"/>
      <c r="O913" s="316"/>
      <c r="P913" s="315"/>
      <c r="Q913" s="316"/>
      <c r="R913" s="315"/>
      <c r="S913" s="316"/>
      <c r="T913" s="315"/>
      <c r="U913" s="316"/>
      <c r="V913" s="316"/>
      <c r="W913" s="316"/>
      <c r="X913" s="316"/>
      <c r="Y913" s="128"/>
      <c r="Z913" s="128"/>
      <c r="AA913" s="128"/>
      <c r="AB913" s="128"/>
      <c r="AC913" s="128"/>
      <c r="AD913" s="85"/>
    </row>
    <row r="914" spans="1:30" ht="20.100000000000001" customHeight="1">
      <c r="A914" s="85"/>
      <c r="B914" s="85"/>
      <c r="C914" s="128"/>
      <c r="D914" s="162" t="s">
        <v>8192</v>
      </c>
      <c r="E914" s="128"/>
      <c r="F914" s="356"/>
      <c r="G914" s="314"/>
      <c r="H914" s="356"/>
      <c r="I914" s="314"/>
      <c r="J914" s="356"/>
      <c r="K914" s="314"/>
      <c r="L914" s="356"/>
      <c r="M914" s="314"/>
      <c r="N914" s="315"/>
      <c r="O914" s="316"/>
      <c r="P914" s="315"/>
      <c r="Q914" s="316"/>
      <c r="R914" s="315"/>
      <c r="S914" s="316"/>
      <c r="T914" s="315"/>
      <c r="U914" s="316"/>
      <c r="V914" s="316"/>
      <c r="W914" s="316"/>
      <c r="X914" s="316"/>
      <c r="Y914" s="128"/>
      <c r="Z914" s="128"/>
      <c r="AA914" s="128"/>
      <c r="AB914" s="128"/>
      <c r="AC914" s="128"/>
      <c r="AD914" s="85"/>
    </row>
    <row r="915" spans="1:30" ht="20.100000000000001" customHeight="1">
      <c r="A915" s="476" t="s">
        <v>4512</v>
      </c>
      <c r="B915" s="476" t="s">
        <v>757</v>
      </c>
      <c r="C915" s="473" t="s">
        <v>4602</v>
      </c>
      <c r="D915" s="476"/>
      <c r="E915" s="473"/>
      <c r="F915" s="443"/>
      <c r="G915" s="444"/>
      <c r="H915" s="443"/>
      <c r="I915" s="444"/>
      <c r="J915" s="443"/>
      <c r="K915" s="444"/>
      <c r="L915" s="443"/>
      <c r="M915" s="444"/>
      <c r="N915" s="471"/>
      <c r="O915" s="465"/>
      <c r="P915" s="471"/>
      <c r="Q915" s="465"/>
      <c r="R915" s="471"/>
      <c r="S915" s="465"/>
      <c r="T915" s="471"/>
      <c r="U915" s="465"/>
      <c r="V915" s="473" t="s">
        <v>8161</v>
      </c>
      <c r="W915" s="473" t="s">
        <v>8161</v>
      </c>
      <c r="X915" s="473" t="s">
        <v>8161</v>
      </c>
      <c r="Y915" s="473" t="s">
        <v>8161</v>
      </c>
      <c r="Z915" s="473" t="s">
        <v>8161</v>
      </c>
      <c r="AA915" s="473" t="s">
        <v>8161</v>
      </c>
      <c r="AB915" s="473" t="s">
        <v>8161</v>
      </c>
      <c r="AC915" s="473" t="s">
        <v>8161</v>
      </c>
      <c r="AD915" s="473"/>
    </row>
    <row r="916" spans="1:30" ht="20.100000000000001" customHeight="1">
      <c r="A916" s="85"/>
      <c r="B916" s="85"/>
      <c r="C916" s="128"/>
      <c r="D916" s="85" t="s">
        <v>1959</v>
      </c>
      <c r="E916" s="128" t="s">
        <v>758</v>
      </c>
      <c r="F916" s="356"/>
      <c r="G916" s="314"/>
      <c r="H916" s="356"/>
      <c r="I916" s="314"/>
      <c r="J916" s="356"/>
      <c r="K916" s="314"/>
      <c r="L916" s="356"/>
      <c r="M916" s="314"/>
      <c r="N916" s="315"/>
      <c r="O916" s="316"/>
      <c r="P916" s="315"/>
      <c r="Q916" s="316"/>
      <c r="R916" s="315"/>
      <c r="S916" s="316"/>
      <c r="T916" s="315"/>
      <c r="U916" s="316"/>
      <c r="V916" s="316"/>
      <c r="W916" s="316"/>
      <c r="X916" s="316"/>
      <c r="Y916" s="128"/>
      <c r="Z916" s="128"/>
      <c r="AA916" s="128"/>
      <c r="AB916" s="128"/>
      <c r="AC916" s="128"/>
      <c r="AD916" s="128"/>
    </row>
    <row r="917" spans="1:30" ht="20.100000000000001" customHeight="1">
      <c r="A917" s="85"/>
      <c r="B917" s="85"/>
      <c r="C917" s="128"/>
      <c r="D917" s="85" t="s">
        <v>1960</v>
      </c>
      <c r="E917" s="85"/>
      <c r="F917" s="356"/>
      <c r="G917" s="314"/>
      <c r="H917" s="356"/>
      <c r="I917" s="314"/>
      <c r="J917" s="356"/>
      <c r="K917" s="314"/>
      <c r="L917" s="356"/>
      <c r="M917" s="314"/>
      <c r="N917" s="315"/>
      <c r="O917" s="316"/>
      <c r="P917" s="315"/>
      <c r="Q917" s="316"/>
      <c r="R917" s="315"/>
      <c r="S917" s="316"/>
      <c r="T917" s="315"/>
      <c r="U917" s="316"/>
      <c r="V917" s="316"/>
      <c r="W917" s="316"/>
      <c r="X917" s="316"/>
      <c r="Y917" s="128"/>
      <c r="Z917" s="128"/>
      <c r="AA917" s="128"/>
      <c r="AB917" s="128"/>
      <c r="AC917" s="128"/>
      <c r="AD917" s="128"/>
    </row>
    <row r="918" spans="1:30" ht="20.100000000000001" customHeight="1">
      <c r="A918" s="476" t="s">
        <v>4513</v>
      </c>
      <c r="B918" s="476" t="s">
        <v>768</v>
      </c>
      <c r="C918" s="473" t="s">
        <v>64</v>
      </c>
      <c r="D918" s="476" t="s">
        <v>1506</v>
      </c>
      <c r="E918" s="485" t="s">
        <v>8190</v>
      </c>
      <c r="F918" s="443"/>
      <c r="G918" s="444"/>
      <c r="H918" s="443"/>
      <c r="I918" s="444"/>
      <c r="J918" s="443">
        <v>1</v>
      </c>
      <c r="K918" s="444">
        <v>7.6923076923076925</v>
      </c>
      <c r="L918" s="443">
        <v>1</v>
      </c>
      <c r="M918" s="444">
        <v>7.6923076923076925</v>
      </c>
      <c r="N918" s="471">
        <v>1</v>
      </c>
      <c r="O918" s="465">
        <v>10</v>
      </c>
      <c r="P918" s="471"/>
      <c r="Q918" s="465"/>
      <c r="R918" s="471"/>
      <c r="S918" s="465"/>
      <c r="T918" s="471">
        <v>4</v>
      </c>
      <c r="U918" s="465">
        <v>2.9629629629629628</v>
      </c>
      <c r="V918" s="473" t="s">
        <v>8161</v>
      </c>
      <c r="W918" s="473" t="s">
        <v>8161</v>
      </c>
      <c r="X918" s="473" t="s">
        <v>8161</v>
      </c>
      <c r="Y918" s="473" t="s">
        <v>8161</v>
      </c>
      <c r="Z918" s="473" t="s">
        <v>8161</v>
      </c>
      <c r="AA918" s="473" t="s">
        <v>8161</v>
      </c>
      <c r="AB918" s="473" t="s">
        <v>8161</v>
      </c>
      <c r="AC918" s="473" t="s">
        <v>8161</v>
      </c>
      <c r="AD918" s="476"/>
    </row>
    <row r="919" spans="1:30" ht="20.100000000000001" customHeight="1">
      <c r="A919" s="85"/>
      <c r="B919" s="85"/>
      <c r="C919" s="128"/>
      <c r="D919" s="85" t="s">
        <v>1490</v>
      </c>
      <c r="E919" s="128"/>
      <c r="F919" s="356">
        <v>2</v>
      </c>
      <c r="G919" s="314">
        <v>33.333333333333336</v>
      </c>
      <c r="H919" s="356">
        <v>4</v>
      </c>
      <c r="I919" s="314">
        <v>44.444444444444443</v>
      </c>
      <c r="J919" s="356">
        <v>7</v>
      </c>
      <c r="K919" s="314">
        <v>53.846153846153847</v>
      </c>
      <c r="L919" s="356">
        <v>5</v>
      </c>
      <c r="M919" s="314">
        <v>38.46153846153846</v>
      </c>
      <c r="N919" s="315">
        <v>3</v>
      </c>
      <c r="O919" s="316">
        <v>30</v>
      </c>
      <c r="P919" s="315">
        <v>2</v>
      </c>
      <c r="Q919" s="316">
        <v>28.571428571428573</v>
      </c>
      <c r="R919" s="315">
        <v>9</v>
      </c>
      <c r="S919" s="316">
        <v>34.615384615384613</v>
      </c>
      <c r="T919" s="315">
        <v>31</v>
      </c>
      <c r="U919" s="316">
        <v>22.962962962962962</v>
      </c>
      <c r="V919" s="316"/>
      <c r="W919" s="316"/>
      <c r="X919" s="316"/>
      <c r="Y919" s="128"/>
      <c r="Z919" s="128"/>
      <c r="AA919" s="128"/>
      <c r="AB919" s="128"/>
      <c r="AC919" s="128"/>
      <c r="AD919" s="85"/>
    </row>
    <row r="920" spans="1:30" ht="20.100000000000001" customHeight="1">
      <c r="A920" s="85"/>
      <c r="B920" s="85"/>
      <c r="C920" s="128"/>
      <c r="D920" s="85" t="s">
        <v>1507</v>
      </c>
      <c r="E920" s="128"/>
      <c r="F920" s="356">
        <v>3</v>
      </c>
      <c r="G920" s="314">
        <v>50</v>
      </c>
      <c r="H920" s="356">
        <v>5</v>
      </c>
      <c r="I920" s="314">
        <v>55.555555555555557</v>
      </c>
      <c r="J920" s="356">
        <v>4</v>
      </c>
      <c r="K920" s="314">
        <v>30.76923076923077</v>
      </c>
      <c r="L920" s="356">
        <v>7</v>
      </c>
      <c r="M920" s="314">
        <v>53.846153846153847</v>
      </c>
      <c r="N920" s="315">
        <v>4</v>
      </c>
      <c r="O920" s="316">
        <v>40</v>
      </c>
      <c r="P920" s="315">
        <v>5</v>
      </c>
      <c r="Q920" s="316">
        <v>71.428571428571431</v>
      </c>
      <c r="R920" s="315">
        <v>15</v>
      </c>
      <c r="S920" s="316">
        <v>57.692307692307693</v>
      </c>
      <c r="T920" s="315">
        <v>74</v>
      </c>
      <c r="U920" s="316">
        <v>54.814814814814817</v>
      </c>
      <c r="V920" s="316"/>
      <c r="W920" s="316"/>
      <c r="X920" s="316"/>
      <c r="Y920" s="128"/>
      <c r="Z920" s="128"/>
      <c r="AA920" s="128"/>
      <c r="AB920" s="128"/>
      <c r="AC920" s="128"/>
      <c r="AD920" s="85"/>
    </row>
    <row r="921" spans="1:30" ht="20.100000000000001" customHeight="1">
      <c r="A921" s="85"/>
      <c r="B921" s="85"/>
      <c r="C921" s="128"/>
      <c r="D921" s="85" t="s">
        <v>1508</v>
      </c>
      <c r="E921" s="128"/>
      <c r="F921" s="356">
        <v>1</v>
      </c>
      <c r="G921" s="314">
        <v>16.666666666666668</v>
      </c>
      <c r="H921" s="356"/>
      <c r="I921" s="314"/>
      <c r="J921" s="356">
        <v>1</v>
      </c>
      <c r="K921" s="314">
        <v>7.6923076923076925</v>
      </c>
      <c r="L921" s="356"/>
      <c r="M921" s="314"/>
      <c r="N921" s="315">
        <v>2</v>
      </c>
      <c r="O921" s="316">
        <v>20</v>
      </c>
      <c r="P921" s="315"/>
      <c r="Q921" s="316"/>
      <c r="R921" s="315">
        <v>2</v>
      </c>
      <c r="S921" s="316">
        <v>7.6923076923076925</v>
      </c>
      <c r="T921" s="315">
        <v>24</v>
      </c>
      <c r="U921" s="316">
        <v>17.777777777777779</v>
      </c>
      <c r="V921" s="316"/>
      <c r="W921" s="316"/>
      <c r="X921" s="316"/>
      <c r="Y921" s="128"/>
      <c r="Z921" s="128"/>
      <c r="AA921" s="128"/>
      <c r="AB921" s="128"/>
      <c r="AC921" s="128"/>
      <c r="AD921" s="85"/>
    </row>
    <row r="922" spans="1:30" ht="20.100000000000001" customHeight="1">
      <c r="A922" s="85"/>
      <c r="B922" s="85"/>
      <c r="C922" s="128"/>
      <c r="D922" s="85" t="s">
        <v>1509</v>
      </c>
      <c r="E922" s="128"/>
      <c r="F922" s="356"/>
      <c r="G922" s="314"/>
      <c r="H922" s="356"/>
      <c r="I922" s="314"/>
      <c r="J922" s="356"/>
      <c r="K922" s="314"/>
      <c r="L922" s="356"/>
      <c r="M922" s="314"/>
      <c r="N922" s="315"/>
      <c r="O922" s="316"/>
      <c r="P922" s="315"/>
      <c r="Q922" s="316"/>
      <c r="R922" s="315"/>
      <c r="S922" s="316"/>
      <c r="T922" s="315">
        <v>2</v>
      </c>
      <c r="U922" s="316">
        <v>1.4814814814814814</v>
      </c>
      <c r="V922" s="316"/>
      <c r="W922" s="316"/>
      <c r="X922" s="316"/>
      <c r="Y922" s="128"/>
      <c r="Z922" s="128"/>
      <c r="AA922" s="128"/>
      <c r="AB922" s="128"/>
      <c r="AC922" s="128"/>
      <c r="AD922" s="85"/>
    </row>
    <row r="923" spans="1:30" ht="20.100000000000001" customHeight="1">
      <c r="A923" s="85"/>
      <c r="B923" s="85"/>
      <c r="C923" s="128"/>
      <c r="D923" s="162" t="s">
        <v>8191</v>
      </c>
      <c r="E923" s="128"/>
      <c r="F923" s="356"/>
      <c r="G923" s="314"/>
      <c r="H923" s="356"/>
      <c r="I923" s="314"/>
      <c r="J923" s="356"/>
      <c r="K923" s="314"/>
      <c r="L923" s="356"/>
      <c r="M923" s="314"/>
      <c r="N923" s="315"/>
      <c r="O923" s="316"/>
      <c r="P923" s="315"/>
      <c r="Q923" s="316"/>
      <c r="R923" s="315"/>
      <c r="S923" s="316"/>
      <c r="T923" s="315"/>
      <c r="U923" s="316"/>
      <c r="V923" s="316"/>
      <c r="W923" s="316"/>
      <c r="X923" s="316"/>
      <c r="Y923" s="128"/>
      <c r="Z923" s="128"/>
      <c r="AA923" s="128"/>
      <c r="AB923" s="128"/>
      <c r="AC923" s="128"/>
      <c r="AD923" s="85"/>
    </row>
    <row r="924" spans="1:30" ht="20.100000000000001" customHeight="1">
      <c r="A924" s="85"/>
      <c r="B924" s="85"/>
      <c r="C924" s="128"/>
      <c r="D924" s="162" t="s">
        <v>8192</v>
      </c>
      <c r="E924" s="128"/>
      <c r="F924" s="356"/>
      <c r="G924" s="314"/>
      <c r="H924" s="356"/>
      <c r="I924" s="314"/>
      <c r="J924" s="356"/>
      <c r="K924" s="314"/>
      <c r="L924" s="356"/>
      <c r="M924" s="314"/>
      <c r="N924" s="315"/>
      <c r="O924" s="316"/>
      <c r="P924" s="315"/>
      <c r="Q924" s="316"/>
      <c r="R924" s="315"/>
      <c r="S924" s="316"/>
      <c r="T924" s="315"/>
      <c r="U924" s="316"/>
      <c r="V924" s="316"/>
      <c r="W924" s="316"/>
      <c r="X924" s="316"/>
      <c r="Y924" s="128"/>
      <c r="Z924" s="128"/>
      <c r="AA924" s="128"/>
      <c r="AB924" s="128"/>
      <c r="AC924" s="128"/>
      <c r="AD924" s="85"/>
    </row>
    <row r="925" spans="1:30" ht="20.100000000000001" customHeight="1">
      <c r="A925" s="476" t="s">
        <v>4514</v>
      </c>
      <c r="B925" s="476" t="s">
        <v>769</v>
      </c>
      <c r="C925" s="473" t="s">
        <v>64</v>
      </c>
      <c r="D925" s="476" t="s">
        <v>1506</v>
      </c>
      <c r="E925" s="485" t="s">
        <v>8190</v>
      </c>
      <c r="F925" s="443">
        <v>1</v>
      </c>
      <c r="G925" s="444">
        <v>16.666666666666668</v>
      </c>
      <c r="H925" s="443">
        <v>1</v>
      </c>
      <c r="I925" s="444">
        <v>11.111111111111111</v>
      </c>
      <c r="J925" s="443"/>
      <c r="K925" s="444"/>
      <c r="L925" s="443">
        <v>1</v>
      </c>
      <c r="M925" s="444">
        <v>7.6923076923076925</v>
      </c>
      <c r="N925" s="471">
        <v>1</v>
      </c>
      <c r="O925" s="465">
        <v>10</v>
      </c>
      <c r="P925" s="471"/>
      <c r="Q925" s="465"/>
      <c r="R925" s="471"/>
      <c r="S925" s="465"/>
      <c r="T925" s="471">
        <v>6</v>
      </c>
      <c r="U925" s="465">
        <v>4.4444444444444446</v>
      </c>
      <c r="V925" s="473" t="s">
        <v>8161</v>
      </c>
      <c r="W925" s="473" t="s">
        <v>8161</v>
      </c>
      <c r="X925" s="473" t="s">
        <v>8161</v>
      </c>
      <c r="Y925" s="473" t="s">
        <v>8161</v>
      </c>
      <c r="Z925" s="473" t="s">
        <v>8161</v>
      </c>
      <c r="AA925" s="473" t="s">
        <v>8161</v>
      </c>
      <c r="AB925" s="473" t="s">
        <v>8161</v>
      </c>
      <c r="AC925" s="473" t="s">
        <v>8161</v>
      </c>
      <c r="AD925" s="476"/>
    </row>
    <row r="926" spans="1:30" ht="20.100000000000001" customHeight="1">
      <c r="A926" s="85"/>
      <c r="B926" s="85"/>
      <c r="C926" s="128"/>
      <c r="D926" s="85" t="s">
        <v>1490</v>
      </c>
      <c r="E926" s="128"/>
      <c r="F926" s="356">
        <v>1</v>
      </c>
      <c r="G926" s="314">
        <v>16.666666666666668</v>
      </c>
      <c r="H926" s="356">
        <v>3</v>
      </c>
      <c r="I926" s="314">
        <v>33.333333333333336</v>
      </c>
      <c r="J926" s="356">
        <v>8</v>
      </c>
      <c r="K926" s="314">
        <v>61.53846153846154</v>
      </c>
      <c r="L926" s="356">
        <v>5</v>
      </c>
      <c r="M926" s="314">
        <v>38.46153846153846</v>
      </c>
      <c r="N926" s="315">
        <v>4</v>
      </c>
      <c r="O926" s="316">
        <v>40</v>
      </c>
      <c r="P926" s="315">
        <v>2</v>
      </c>
      <c r="Q926" s="316">
        <v>28.571428571428573</v>
      </c>
      <c r="R926" s="315">
        <v>9</v>
      </c>
      <c r="S926" s="316">
        <v>34.615384615384613</v>
      </c>
      <c r="T926" s="315">
        <v>32</v>
      </c>
      <c r="U926" s="316">
        <v>23.703703703703702</v>
      </c>
      <c r="V926" s="316"/>
      <c r="W926" s="316"/>
      <c r="X926" s="316"/>
      <c r="Y926" s="128"/>
      <c r="Z926" s="128"/>
      <c r="AA926" s="128"/>
      <c r="AB926" s="128"/>
      <c r="AC926" s="128"/>
      <c r="AD926" s="85"/>
    </row>
    <row r="927" spans="1:30" ht="20.100000000000001" customHeight="1">
      <c r="A927" s="85"/>
      <c r="B927" s="85"/>
      <c r="C927" s="128"/>
      <c r="D927" s="85" t="s">
        <v>1507</v>
      </c>
      <c r="E927" s="128"/>
      <c r="F927" s="356">
        <v>3</v>
      </c>
      <c r="G927" s="314">
        <v>50</v>
      </c>
      <c r="H927" s="356">
        <v>4</v>
      </c>
      <c r="I927" s="314">
        <v>44.444444444444443</v>
      </c>
      <c r="J927" s="356">
        <v>4</v>
      </c>
      <c r="K927" s="314">
        <v>30.76923076923077</v>
      </c>
      <c r="L927" s="356">
        <v>6</v>
      </c>
      <c r="M927" s="314">
        <v>46.153846153846153</v>
      </c>
      <c r="N927" s="315">
        <v>3</v>
      </c>
      <c r="O927" s="316">
        <v>30</v>
      </c>
      <c r="P927" s="315">
        <v>5</v>
      </c>
      <c r="Q927" s="316">
        <v>71.428571428571431</v>
      </c>
      <c r="R927" s="315">
        <v>15</v>
      </c>
      <c r="S927" s="316">
        <v>57.692307692307693</v>
      </c>
      <c r="T927" s="315">
        <v>76</v>
      </c>
      <c r="U927" s="316">
        <v>56.296296296296298</v>
      </c>
      <c r="V927" s="316"/>
      <c r="W927" s="316"/>
      <c r="X927" s="316"/>
      <c r="Y927" s="128"/>
      <c r="Z927" s="128"/>
      <c r="AA927" s="128"/>
      <c r="AB927" s="128"/>
      <c r="AC927" s="128"/>
      <c r="AD927" s="85"/>
    </row>
    <row r="928" spans="1:30" ht="20.100000000000001" customHeight="1">
      <c r="A928" s="85"/>
      <c r="B928" s="85"/>
      <c r="C928" s="128"/>
      <c r="D928" s="85" t="s">
        <v>1508</v>
      </c>
      <c r="E928" s="128"/>
      <c r="F928" s="356">
        <v>1</v>
      </c>
      <c r="G928" s="314">
        <v>16.666666666666668</v>
      </c>
      <c r="H928" s="356">
        <v>1</v>
      </c>
      <c r="I928" s="314">
        <v>11.111111111111111</v>
      </c>
      <c r="J928" s="356">
        <v>1</v>
      </c>
      <c r="K928" s="314">
        <v>7.6923076923076925</v>
      </c>
      <c r="L928" s="356">
        <v>1</v>
      </c>
      <c r="M928" s="314">
        <v>7.6923076923076925</v>
      </c>
      <c r="N928" s="315">
        <v>2</v>
      </c>
      <c r="O928" s="316">
        <v>20</v>
      </c>
      <c r="P928" s="315"/>
      <c r="Q928" s="316"/>
      <c r="R928" s="315">
        <v>2</v>
      </c>
      <c r="S928" s="316">
        <v>7.6923076923076925</v>
      </c>
      <c r="T928" s="315">
        <v>19</v>
      </c>
      <c r="U928" s="316">
        <v>14.074074074074074</v>
      </c>
      <c r="V928" s="316"/>
      <c r="W928" s="316"/>
      <c r="X928" s="316"/>
      <c r="Y928" s="128"/>
      <c r="Z928" s="128"/>
      <c r="AA928" s="128"/>
      <c r="AB928" s="128"/>
      <c r="AC928" s="128"/>
      <c r="AD928" s="85"/>
    </row>
    <row r="929" spans="1:30" ht="20.100000000000001" customHeight="1">
      <c r="A929" s="85"/>
      <c r="B929" s="85"/>
      <c r="C929" s="128"/>
      <c r="D929" s="85" t="s">
        <v>1509</v>
      </c>
      <c r="E929" s="128"/>
      <c r="F929" s="356"/>
      <c r="G929" s="314"/>
      <c r="H929" s="356"/>
      <c r="I929" s="314"/>
      <c r="J929" s="356"/>
      <c r="K929" s="314"/>
      <c r="L929" s="356"/>
      <c r="M929" s="314"/>
      <c r="N929" s="315"/>
      <c r="O929" s="316"/>
      <c r="P929" s="315"/>
      <c r="Q929" s="316"/>
      <c r="R929" s="315"/>
      <c r="S929" s="316"/>
      <c r="T929" s="315">
        <v>2</v>
      </c>
      <c r="U929" s="316">
        <v>1.4814814814814814</v>
      </c>
      <c r="V929" s="316"/>
      <c r="W929" s="316"/>
      <c r="X929" s="316"/>
      <c r="Y929" s="128"/>
      <c r="Z929" s="128"/>
      <c r="AA929" s="128"/>
      <c r="AB929" s="128"/>
      <c r="AC929" s="128"/>
      <c r="AD929" s="85"/>
    </row>
    <row r="930" spans="1:30" ht="20.100000000000001" customHeight="1">
      <c r="A930" s="85"/>
      <c r="B930" s="85"/>
      <c r="C930" s="128"/>
      <c r="D930" s="162" t="s">
        <v>8191</v>
      </c>
      <c r="E930" s="128"/>
      <c r="F930" s="356"/>
      <c r="G930" s="314"/>
      <c r="H930" s="356"/>
      <c r="I930" s="314"/>
      <c r="J930" s="356"/>
      <c r="K930" s="314"/>
      <c r="L930" s="356"/>
      <c r="M930" s="314"/>
      <c r="N930" s="315"/>
      <c r="O930" s="316"/>
      <c r="P930" s="315"/>
      <c r="Q930" s="316"/>
      <c r="R930" s="315"/>
      <c r="S930" s="316"/>
      <c r="T930" s="315"/>
      <c r="U930" s="316"/>
      <c r="V930" s="316"/>
      <c r="W930" s="316"/>
      <c r="X930" s="316"/>
      <c r="Y930" s="128"/>
      <c r="Z930" s="128"/>
      <c r="AA930" s="128"/>
      <c r="AB930" s="128"/>
      <c r="AC930" s="128"/>
      <c r="AD930" s="85"/>
    </row>
    <row r="931" spans="1:30" ht="20.100000000000001" customHeight="1">
      <c r="A931" s="85"/>
      <c r="B931" s="85"/>
      <c r="C931" s="128"/>
      <c r="D931" s="162" t="s">
        <v>8192</v>
      </c>
      <c r="E931" s="128"/>
      <c r="F931" s="356"/>
      <c r="G931" s="314"/>
      <c r="H931" s="356"/>
      <c r="I931" s="314"/>
      <c r="J931" s="356"/>
      <c r="K931" s="314"/>
      <c r="L931" s="356"/>
      <c r="M931" s="314"/>
      <c r="N931" s="315"/>
      <c r="O931" s="316"/>
      <c r="P931" s="315"/>
      <c r="Q931" s="316"/>
      <c r="R931" s="315"/>
      <c r="S931" s="316"/>
      <c r="T931" s="315"/>
      <c r="U931" s="316"/>
      <c r="V931" s="316"/>
      <c r="W931" s="316"/>
      <c r="X931" s="316"/>
      <c r="Y931" s="128"/>
      <c r="Z931" s="128"/>
      <c r="AA931" s="128"/>
      <c r="AB931" s="128"/>
      <c r="AC931" s="128"/>
      <c r="AD931" s="85"/>
    </row>
    <row r="932" spans="1:30" ht="20.100000000000001" customHeight="1">
      <c r="A932" s="476" t="s">
        <v>4515</v>
      </c>
      <c r="B932" s="476" t="s">
        <v>770</v>
      </c>
      <c r="C932" s="473" t="s">
        <v>64</v>
      </c>
      <c r="D932" s="476" t="s">
        <v>1506</v>
      </c>
      <c r="E932" s="485" t="s">
        <v>8190</v>
      </c>
      <c r="F932" s="443"/>
      <c r="G932" s="444"/>
      <c r="H932" s="443">
        <v>1</v>
      </c>
      <c r="I932" s="444">
        <v>11.111111111111111</v>
      </c>
      <c r="J932" s="443"/>
      <c r="K932" s="444"/>
      <c r="L932" s="443">
        <v>1</v>
      </c>
      <c r="M932" s="444">
        <v>7.6923076923076925</v>
      </c>
      <c r="N932" s="471">
        <v>3</v>
      </c>
      <c r="O932" s="465">
        <v>30</v>
      </c>
      <c r="P932" s="471">
        <v>2</v>
      </c>
      <c r="Q932" s="465">
        <v>28.571428571428573</v>
      </c>
      <c r="R932" s="471"/>
      <c r="S932" s="465"/>
      <c r="T932" s="471">
        <v>8</v>
      </c>
      <c r="U932" s="465">
        <v>5.9259259259259256</v>
      </c>
      <c r="V932" s="473" t="s">
        <v>8161</v>
      </c>
      <c r="W932" s="473" t="s">
        <v>8161</v>
      </c>
      <c r="X932" s="473" t="s">
        <v>8161</v>
      </c>
      <c r="Y932" s="473" t="s">
        <v>8161</v>
      </c>
      <c r="Z932" s="473" t="s">
        <v>8161</v>
      </c>
      <c r="AA932" s="473" t="s">
        <v>8161</v>
      </c>
      <c r="AB932" s="473" t="s">
        <v>8161</v>
      </c>
      <c r="AC932" s="473" t="s">
        <v>8161</v>
      </c>
      <c r="AD932" s="476"/>
    </row>
    <row r="933" spans="1:30" ht="20.100000000000001" customHeight="1">
      <c r="A933" s="85"/>
      <c r="B933" s="85"/>
      <c r="C933" s="128"/>
      <c r="D933" s="85" t="s">
        <v>1490</v>
      </c>
      <c r="E933" s="128"/>
      <c r="F933" s="356"/>
      <c r="G933" s="314"/>
      <c r="H933" s="356">
        <v>1</v>
      </c>
      <c r="I933" s="314">
        <v>11.111111111111111</v>
      </c>
      <c r="J933" s="356">
        <v>7</v>
      </c>
      <c r="K933" s="314">
        <v>53.846153846153847</v>
      </c>
      <c r="L933" s="356">
        <v>3</v>
      </c>
      <c r="M933" s="314">
        <v>23.076923076923077</v>
      </c>
      <c r="N933" s="315"/>
      <c r="O933" s="316"/>
      <c r="P933" s="315">
        <v>1</v>
      </c>
      <c r="Q933" s="316">
        <v>14.285714285714286</v>
      </c>
      <c r="R933" s="315">
        <v>4</v>
      </c>
      <c r="S933" s="316">
        <v>15.384615384615385</v>
      </c>
      <c r="T933" s="315">
        <v>36</v>
      </c>
      <c r="U933" s="316">
        <v>26.666666666666668</v>
      </c>
      <c r="V933" s="316"/>
      <c r="W933" s="316"/>
      <c r="X933" s="316"/>
      <c r="Y933" s="128"/>
      <c r="Z933" s="128"/>
      <c r="AA933" s="128"/>
      <c r="AB933" s="128"/>
      <c r="AC933" s="128"/>
      <c r="AD933" s="85"/>
    </row>
    <row r="934" spans="1:30" ht="20.100000000000001" customHeight="1">
      <c r="A934" s="85"/>
      <c r="B934" s="85"/>
      <c r="C934" s="128"/>
      <c r="D934" s="85" t="s">
        <v>1507</v>
      </c>
      <c r="E934" s="128"/>
      <c r="F934" s="356">
        <v>4</v>
      </c>
      <c r="G934" s="314">
        <v>66.666666666666671</v>
      </c>
      <c r="H934" s="356">
        <v>7</v>
      </c>
      <c r="I934" s="314">
        <v>77.777777777777771</v>
      </c>
      <c r="J934" s="356">
        <v>4</v>
      </c>
      <c r="K934" s="314">
        <v>30.76923076923077</v>
      </c>
      <c r="L934" s="356">
        <v>9</v>
      </c>
      <c r="M934" s="314">
        <v>69.230769230769226</v>
      </c>
      <c r="N934" s="315">
        <v>5</v>
      </c>
      <c r="O934" s="316">
        <v>50</v>
      </c>
      <c r="P934" s="315">
        <v>3</v>
      </c>
      <c r="Q934" s="316">
        <v>42.857142857142854</v>
      </c>
      <c r="R934" s="315">
        <v>16</v>
      </c>
      <c r="S934" s="316">
        <v>61.53846153846154</v>
      </c>
      <c r="T934" s="315">
        <v>65</v>
      </c>
      <c r="U934" s="316">
        <v>48.148148148148145</v>
      </c>
      <c r="V934" s="316"/>
      <c r="W934" s="316"/>
      <c r="X934" s="316"/>
      <c r="Y934" s="128"/>
      <c r="Z934" s="128"/>
      <c r="AA934" s="128"/>
      <c r="AB934" s="128"/>
      <c r="AC934" s="128"/>
      <c r="AD934" s="85"/>
    </row>
    <row r="935" spans="1:30" ht="20.100000000000001" customHeight="1">
      <c r="A935" s="85"/>
      <c r="B935" s="85"/>
      <c r="C935" s="128"/>
      <c r="D935" s="85" t="s">
        <v>1508</v>
      </c>
      <c r="E935" s="128"/>
      <c r="F935" s="356">
        <v>2</v>
      </c>
      <c r="G935" s="314">
        <v>33.333333333333336</v>
      </c>
      <c r="H935" s="356"/>
      <c r="I935" s="314"/>
      <c r="J935" s="356">
        <v>2</v>
      </c>
      <c r="K935" s="314">
        <v>15.384615384615385</v>
      </c>
      <c r="L935" s="356"/>
      <c r="M935" s="314"/>
      <c r="N935" s="315">
        <v>2</v>
      </c>
      <c r="O935" s="316">
        <v>20</v>
      </c>
      <c r="P935" s="315">
        <v>1</v>
      </c>
      <c r="Q935" s="316">
        <v>14.285714285714286</v>
      </c>
      <c r="R935" s="315">
        <v>6</v>
      </c>
      <c r="S935" s="316">
        <v>23.076923076923077</v>
      </c>
      <c r="T935" s="315">
        <v>24</v>
      </c>
      <c r="U935" s="316">
        <v>17.777777777777779</v>
      </c>
      <c r="V935" s="316"/>
      <c r="W935" s="316"/>
      <c r="X935" s="316"/>
      <c r="Y935" s="128"/>
      <c r="Z935" s="128"/>
      <c r="AA935" s="128"/>
      <c r="AB935" s="128"/>
      <c r="AC935" s="128"/>
      <c r="AD935" s="85"/>
    </row>
    <row r="936" spans="1:30" ht="20.100000000000001" customHeight="1">
      <c r="A936" s="85"/>
      <c r="B936" s="85"/>
      <c r="C936" s="128"/>
      <c r="D936" s="85" t="s">
        <v>1509</v>
      </c>
      <c r="E936" s="128"/>
      <c r="F936" s="356"/>
      <c r="G936" s="314"/>
      <c r="H936" s="356"/>
      <c r="I936" s="314"/>
      <c r="J936" s="356"/>
      <c r="K936" s="314"/>
      <c r="L936" s="356"/>
      <c r="M936" s="314"/>
      <c r="N936" s="315"/>
      <c r="O936" s="316"/>
      <c r="P936" s="315"/>
      <c r="Q936" s="316"/>
      <c r="R936" s="315"/>
      <c r="S936" s="316"/>
      <c r="T936" s="315">
        <v>2</v>
      </c>
      <c r="U936" s="316">
        <v>1.4814814814814814</v>
      </c>
      <c r="V936" s="316"/>
      <c r="W936" s="316"/>
      <c r="X936" s="316"/>
      <c r="Y936" s="128"/>
      <c r="Z936" s="128"/>
      <c r="AA936" s="128"/>
      <c r="AB936" s="128"/>
      <c r="AC936" s="128"/>
      <c r="AD936" s="85"/>
    </row>
    <row r="937" spans="1:30" ht="20.100000000000001" customHeight="1">
      <c r="A937" s="85"/>
      <c r="B937" s="85"/>
      <c r="C937" s="128"/>
      <c r="D937" s="162" t="s">
        <v>8191</v>
      </c>
      <c r="E937" s="128"/>
      <c r="F937" s="356"/>
      <c r="G937" s="314"/>
      <c r="H937" s="356"/>
      <c r="I937" s="314"/>
      <c r="J937" s="356"/>
      <c r="K937" s="314"/>
      <c r="L937" s="356"/>
      <c r="M937" s="314"/>
      <c r="N937" s="315"/>
      <c r="O937" s="316"/>
      <c r="P937" s="315"/>
      <c r="Q937" s="316"/>
      <c r="R937" s="315"/>
      <c r="S937" s="316"/>
      <c r="T937" s="315"/>
      <c r="U937" s="316"/>
      <c r="V937" s="316"/>
      <c r="W937" s="316"/>
      <c r="X937" s="316"/>
      <c r="Y937" s="128"/>
      <c r="Z937" s="128"/>
      <c r="AA937" s="128"/>
      <c r="AB937" s="128"/>
      <c r="AC937" s="128"/>
      <c r="AD937" s="85"/>
    </row>
    <row r="938" spans="1:30" ht="20.100000000000001" customHeight="1">
      <c r="A938" s="85"/>
      <c r="B938" s="85"/>
      <c r="C938" s="128"/>
      <c r="D938" s="162" t="s">
        <v>8192</v>
      </c>
      <c r="E938" s="128"/>
      <c r="F938" s="356"/>
      <c r="G938" s="314"/>
      <c r="H938" s="356"/>
      <c r="I938" s="314"/>
      <c r="J938" s="356"/>
      <c r="K938" s="314"/>
      <c r="L938" s="356"/>
      <c r="M938" s="314"/>
      <c r="N938" s="315"/>
      <c r="O938" s="316"/>
      <c r="P938" s="315"/>
      <c r="Q938" s="316"/>
      <c r="R938" s="315"/>
      <c r="S938" s="316"/>
      <c r="T938" s="315"/>
      <c r="U938" s="316"/>
      <c r="V938" s="316"/>
      <c r="W938" s="316"/>
      <c r="X938" s="316"/>
      <c r="Y938" s="128"/>
      <c r="Z938" s="128"/>
      <c r="AA938" s="128"/>
      <c r="AB938" s="128"/>
      <c r="AC938" s="128"/>
      <c r="AD938" s="85"/>
    </row>
    <row r="939" spans="1:30" ht="20.100000000000001" customHeight="1">
      <c r="A939" s="374" t="s">
        <v>8433</v>
      </c>
      <c r="B939" s="374" t="s">
        <v>8281</v>
      </c>
      <c r="C939" s="473" t="s">
        <v>64</v>
      </c>
      <c r="D939" s="492" t="s">
        <v>1506</v>
      </c>
      <c r="E939" s="358" t="s">
        <v>8190</v>
      </c>
      <c r="F939" s="443"/>
      <c r="G939" s="444"/>
      <c r="H939" s="443">
        <v>1</v>
      </c>
      <c r="I939" s="444">
        <v>11.111111111111111</v>
      </c>
      <c r="J939" s="443"/>
      <c r="K939" s="444"/>
      <c r="L939" s="443"/>
      <c r="M939" s="444"/>
      <c r="N939" s="471"/>
      <c r="O939" s="465"/>
      <c r="P939" s="471"/>
      <c r="Q939" s="465"/>
      <c r="R939" s="471"/>
      <c r="S939" s="465"/>
      <c r="T939" s="471"/>
      <c r="U939" s="465"/>
      <c r="V939" s="358" t="s">
        <v>8161</v>
      </c>
      <c r="W939" s="358" t="s">
        <v>8161</v>
      </c>
      <c r="X939" s="358"/>
      <c r="Y939" s="358"/>
      <c r="Z939" s="358"/>
      <c r="AA939" s="358"/>
      <c r="AB939" s="358"/>
      <c r="AC939" s="358"/>
      <c r="AD939" s="374"/>
    </row>
    <row r="940" spans="1:30" ht="20.100000000000001" customHeight="1">
      <c r="A940" s="311"/>
      <c r="B940" s="311"/>
      <c r="C940" s="452"/>
      <c r="D940" s="120" t="s">
        <v>1490</v>
      </c>
      <c r="E940" s="452"/>
      <c r="F940" s="356">
        <v>1</v>
      </c>
      <c r="G940" s="314">
        <v>16.666666666666668</v>
      </c>
      <c r="H940" s="356">
        <v>1</v>
      </c>
      <c r="I940" s="314">
        <v>11.111111111111111</v>
      </c>
      <c r="J940" s="356"/>
      <c r="K940" s="314"/>
      <c r="L940" s="356"/>
      <c r="M940" s="314"/>
      <c r="N940" s="315"/>
      <c r="O940" s="316"/>
      <c r="P940" s="315"/>
      <c r="Q940" s="316"/>
      <c r="R940" s="315"/>
      <c r="S940" s="316"/>
      <c r="T940" s="315"/>
      <c r="U940" s="316"/>
      <c r="V940" s="452"/>
      <c r="W940" s="452"/>
      <c r="X940" s="452"/>
      <c r="Y940" s="452"/>
      <c r="Z940" s="452"/>
      <c r="AA940" s="452"/>
      <c r="AB940" s="452"/>
      <c r="AC940" s="452"/>
      <c r="AD940" s="311"/>
    </row>
    <row r="941" spans="1:30" ht="20.100000000000001" customHeight="1">
      <c r="A941" s="311"/>
      <c r="B941" s="311"/>
      <c r="C941" s="452"/>
      <c r="D941" s="120" t="s">
        <v>1507</v>
      </c>
      <c r="E941" s="452"/>
      <c r="F941" s="356">
        <v>1</v>
      </c>
      <c r="G941" s="314">
        <v>16.666666666666668</v>
      </c>
      <c r="H941" s="356">
        <v>4</v>
      </c>
      <c r="I941" s="314">
        <v>44.444444444444443</v>
      </c>
      <c r="J941" s="356"/>
      <c r="K941" s="314"/>
      <c r="L941" s="356"/>
      <c r="M941" s="314"/>
      <c r="N941" s="315"/>
      <c r="O941" s="316"/>
      <c r="P941" s="315"/>
      <c r="Q941" s="316"/>
      <c r="R941" s="315"/>
      <c r="S941" s="316"/>
      <c r="T941" s="315"/>
      <c r="U941" s="316"/>
      <c r="V941" s="452"/>
      <c r="W941" s="452"/>
      <c r="X941" s="452"/>
      <c r="Y941" s="452"/>
      <c r="Z941" s="452"/>
      <c r="AA941" s="452"/>
      <c r="AB941" s="452"/>
      <c r="AC941" s="452"/>
      <c r="AD941" s="311"/>
    </row>
    <row r="942" spans="1:30" ht="20.100000000000001" customHeight="1">
      <c r="A942" s="311"/>
      <c r="B942" s="311"/>
      <c r="C942" s="452"/>
      <c r="D942" s="120" t="s">
        <v>1508</v>
      </c>
      <c r="E942" s="452"/>
      <c r="F942" s="356">
        <v>2</v>
      </c>
      <c r="G942" s="314">
        <v>33.333333333333336</v>
      </c>
      <c r="H942" s="356">
        <v>3</v>
      </c>
      <c r="I942" s="314">
        <v>33.333333333333336</v>
      </c>
      <c r="J942" s="356"/>
      <c r="K942" s="314"/>
      <c r="L942" s="356"/>
      <c r="M942" s="314"/>
      <c r="N942" s="315"/>
      <c r="O942" s="316"/>
      <c r="P942" s="315"/>
      <c r="Q942" s="316"/>
      <c r="R942" s="315"/>
      <c r="S942" s="316"/>
      <c r="T942" s="315"/>
      <c r="U942" s="316"/>
      <c r="V942" s="452"/>
      <c r="W942" s="452"/>
      <c r="X942" s="452"/>
      <c r="Y942" s="452"/>
      <c r="Z942" s="452"/>
      <c r="AA942" s="452"/>
      <c r="AB942" s="452"/>
      <c r="AC942" s="452"/>
      <c r="AD942" s="311"/>
    </row>
    <row r="943" spans="1:30" ht="20.100000000000001" customHeight="1">
      <c r="A943" s="311"/>
      <c r="B943" s="311"/>
      <c r="C943" s="452"/>
      <c r="D943" s="120" t="s">
        <v>1509</v>
      </c>
      <c r="E943" s="452"/>
      <c r="F943" s="356">
        <v>2</v>
      </c>
      <c r="G943" s="314">
        <v>33.333333333333336</v>
      </c>
      <c r="H943" s="356"/>
      <c r="I943" s="314"/>
      <c r="J943" s="356"/>
      <c r="K943" s="314"/>
      <c r="L943" s="356"/>
      <c r="M943" s="314"/>
      <c r="N943" s="315"/>
      <c r="O943" s="316"/>
      <c r="P943" s="315"/>
      <c r="Q943" s="316"/>
      <c r="R943" s="315"/>
      <c r="S943" s="316"/>
      <c r="T943" s="315"/>
      <c r="U943" s="316"/>
      <c r="V943" s="452"/>
      <c r="W943" s="452"/>
      <c r="X943" s="452"/>
      <c r="Y943" s="452"/>
      <c r="Z943" s="452"/>
      <c r="AA943" s="452"/>
      <c r="AB943" s="452"/>
      <c r="AC943" s="452"/>
      <c r="AD943" s="311"/>
    </row>
    <row r="944" spans="1:30" ht="20.100000000000001" customHeight="1">
      <c r="A944" s="311"/>
      <c r="B944" s="311"/>
      <c r="C944" s="452"/>
      <c r="D944" s="120" t="s">
        <v>8191</v>
      </c>
      <c r="E944" s="452"/>
      <c r="F944" s="356"/>
      <c r="G944" s="314"/>
      <c r="H944" s="356"/>
      <c r="I944" s="314"/>
      <c r="J944" s="356"/>
      <c r="K944" s="314"/>
      <c r="L944" s="356"/>
      <c r="M944" s="314"/>
      <c r="N944" s="315"/>
      <c r="O944" s="316"/>
      <c r="P944" s="315"/>
      <c r="Q944" s="316"/>
      <c r="R944" s="315"/>
      <c r="S944" s="316"/>
      <c r="T944" s="315"/>
      <c r="U944" s="316"/>
      <c r="V944" s="452"/>
      <c r="W944" s="452"/>
      <c r="X944" s="452"/>
      <c r="Y944" s="452"/>
      <c r="Z944" s="452"/>
      <c r="AA944" s="452"/>
      <c r="AB944" s="452"/>
      <c r="AC944" s="452"/>
      <c r="AD944" s="311"/>
    </row>
    <row r="945" spans="1:30" ht="20.100000000000001" customHeight="1">
      <c r="A945" s="311"/>
      <c r="B945" s="311"/>
      <c r="C945" s="452"/>
      <c r="D945" s="120" t="s">
        <v>8192</v>
      </c>
      <c r="E945" s="452"/>
      <c r="F945" s="356"/>
      <c r="G945" s="314"/>
      <c r="H945" s="356"/>
      <c r="I945" s="314"/>
      <c r="J945" s="356"/>
      <c r="K945" s="314"/>
      <c r="L945" s="356"/>
      <c r="M945" s="314"/>
      <c r="N945" s="315"/>
      <c r="O945" s="316"/>
      <c r="P945" s="315"/>
      <c r="Q945" s="316"/>
      <c r="R945" s="315"/>
      <c r="S945" s="316"/>
      <c r="T945" s="315"/>
      <c r="U945" s="316"/>
      <c r="V945" s="452"/>
      <c r="W945" s="452"/>
      <c r="X945" s="452"/>
      <c r="Y945" s="452"/>
      <c r="Z945" s="452"/>
      <c r="AA945" s="452"/>
      <c r="AB945" s="452"/>
      <c r="AC945" s="452"/>
      <c r="AD945" s="311"/>
    </row>
    <row r="946" spans="1:30" ht="20.100000000000001" customHeight="1">
      <c r="A946" s="374" t="s">
        <v>8434</v>
      </c>
      <c r="B946" s="374" t="s">
        <v>8435</v>
      </c>
      <c r="C946" s="473" t="s">
        <v>64</v>
      </c>
      <c r="D946" s="492" t="s">
        <v>1506</v>
      </c>
      <c r="E946" s="358" t="s">
        <v>8275</v>
      </c>
      <c r="F946" s="443"/>
      <c r="G946" s="444"/>
      <c r="H946" s="443"/>
      <c r="I946" s="444"/>
      <c r="J946" s="443"/>
      <c r="K946" s="444"/>
      <c r="L946" s="443"/>
      <c r="M946" s="444"/>
      <c r="N946" s="471"/>
      <c r="O946" s="465"/>
      <c r="P946" s="471"/>
      <c r="Q946" s="465"/>
      <c r="R946" s="471"/>
      <c r="S946" s="465"/>
      <c r="T946" s="471"/>
      <c r="U946" s="465"/>
      <c r="V946" s="358" t="s">
        <v>8276</v>
      </c>
      <c r="W946" s="358" t="s">
        <v>8276</v>
      </c>
      <c r="X946" s="358"/>
      <c r="Y946" s="358"/>
      <c r="Z946" s="358"/>
      <c r="AA946" s="358"/>
      <c r="AB946" s="358"/>
      <c r="AC946" s="358"/>
      <c r="AD946" s="374"/>
    </row>
    <row r="947" spans="1:30" ht="20.100000000000001" customHeight="1">
      <c r="A947" s="311"/>
      <c r="B947" s="311"/>
      <c r="C947" s="452"/>
      <c r="D947" s="120" t="s">
        <v>1490</v>
      </c>
      <c r="E947" s="452"/>
      <c r="F947" s="356"/>
      <c r="G947" s="314"/>
      <c r="H947" s="356">
        <v>2</v>
      </c>
      <c r="I947" s="314">
        <v>22.222222222222221</v>
      </c>
      <c r="J947" s="356"/>
      <c r="K947" s="314"/>
      <c r="L947" s="356"/>
      <c r="M947" s="314"/>
      <c r="N947" s="315"/>
      <c r="O947" s="316"/>
      <c r="P947" s="315"/>
      <c r="Q947" s="316"/>
      <c r="R947" s="315"/>
      <c r="S947" s="316"/>
      <c r="T947" s="315"/>
      <c r="U947" s="316"/>
      <c r="V947" s="452"/>
      <c r="W947" s="452"/>
      <c r="X947" s="452"/>
      <c r="Y947" s="452"/>
      <c r="Z947" s="452"/>
      <c r="AA947" s="452"/>
      <c r="AB947" s="452"/>
      <c r="AC947" s="452"/>
      <c r="AD947" s="311"/>
    </row>
    <row r="948" spans="1:30" ht="20.100000000000001" customHeight="1">
      <c r="A948" s="311"/>
      <c r="B948" s="311"/>
      <c r="C948" s="452"/>
      <c r="D948" s="120" t="s">
        <v>1507</v>
      </c>
      <c r="E948" s="452"/>
      <c r="F948" s="356">
        <v>1</v>
      </c>
      <c r="G948" s="314">
        <v>16.666666666666668</v>
      </c>
      <c r="H948" s="356">
        <v>3</v>
      </c>
      <c r="I948" s="314">
        <v>33.333333333333336</v>
      </c>
      <c r="J948" s="356"/>
      <c r="K948" s="314"/>
      <c r="L948" s="356"/>
      <c r="M948" s="314"/>
      <c r="N948" s="315"/>
      <c r="O948" s="316"/>
      <c r="P948" s="315"/>
      <c r="Q948" s="316"/>
      <c r="R948" s="315"/>
      <c r="S948" s="316"/>
      <c r="T948" s="315"/>
      <c r="U948" s="316"/>
      <c r="V948" s="452"/>
      <c r="W948" s="452"/>
      <c r="X948" s="452"/>
      <c r="Y948" s="452"/>
      <c r="Z948" s="452"/>
      <c r="AA948" s="452"/>
      <c r="AB948" s="452"/>
      <c r="AC948" s="452"/>
      <c r="AD948" s="311"/>
    </row>
    <row r="949" spans="1:30" ht="20.100000000000001" customHeight="1">
      <c r="A949" s="311"/>
      <c r="B949" s="311"/>
      <c r="C949" s="452"/>
      <c r="D949" s="120" t="s">
        <v>1508</v>
      </c>
      <c r="E949" s="452"/>
      <c r="F949" s="356">
        <v>3</v>
      </c>
      <c r="G949" s="314">
        <v>50</v>
      </c>
      <c r="H949" s="356">
        <v>4</v>
      </c>
      <c r="I949" s="314">
        <v>44.444444444444443</v>
      </c>
      <c r="J949" s="356"/>
      <c r="K949" s="314"/>
      <c r="L949" s="356"/>
      <c r="M949" s="314"/>
      <c r="N949" s="315"/>
      <c r="O949" s="316"/>
      <c r="P949" s="315"/>
      <c r="Q949" s="316"/>
      <c r="R949" s="315"/>
      <c r="S949" s="316"/>
      <c r="T949" s="315"/>
      <c r="U949" s="316"/>
      <c r="V949" s="452"/>
      <c r="W949" s="452"/>
      <c r="X949" s="452"/>
      <c r="Y949" s="452"/>
      <c r="Z949" s="452"/>
      <c r="AA949" s="452"/>
      <c r="AB949" s="452"/>
      <c r="AC949" s="452"/>
      <c r="AD949" s="311"/>
    </row>
    <row r="950" spans="1:30" ht="20.100000000000001" customHeight="1">
      <c r="A950" s="311"/>
      <c r="B950" s="311"/>
      <c r="C950" s="452"/>
      <c r="D950" s="120" t="s">
        <v>1509</v>
      </c>
      <c r="E950" s="452"/>
      <c r="F950" s="356">
        <v>2</v>
      </c>
      <c r="G950" s="314">
        <v>33.333333333333336</v>
      </c>
      <c r="H950" s="356"/>
      <c r="I950" s="314"/>
      <c r="J950" s="356"/>
      <c r="K950" s="314"/>
      <c r="L950" s="356"/>
      <c r="M950" s="314"/>
      <c r="N950" s="315"/>
      <c r="O950" s="316"/>
      <c r="P950" s="315"/>
      <c r="Q950" s="316"/>
      <c r="R950" s="315"/>
      <c r="S950" s="316"/>
      <c r="T950" s="315"/>
      <c r="U950" s="316"/>
      <c r="V950" s="452"/>
      <c r="W950" s="452"/>
      <c r="X950" s="452"/>
      <c r="Y950" s="452"/>
      <c r="Z950" s="452"/>
      <c r="AA950" s="452"/>
      <c r="AB950" s="452"/>
      <c r="AC950" s="452"/>
      <c r="AD950" s="311"/>
    </row>
    <row r="951" spans="1:30" ht="20.100000000000001" customHeight="1">
      <c r="A951" s="311"/>
      <c r="B951" s="311"/>
      <c r="C951" s="452"/>
      <c r="D951" s="120" t="s">
        <v>8436</v>
      </c>
      <c r="E951" s="452"/>
      <c r="F951" s="356"/>
      <c r="G951" s="314"/>
      <c r="H951" s="356"/>
      <c r="I951" s="314"/>
      <c r="J951" s="356"/>
      <c r="K951" s="314"/>
      <c r="L951" s="356"/>
      <c r="M951" s="314"/>
      <c r="N951" s="315"/>
      <c r="O951" s="316"/>
      <c r="P951" s="315"/>
      <c r="Q951" s="316"/>
      <c r="R951" s="315"/>
      <c r="S951" s="316"/>
      <c r="T951" s="315"/>
      <c r="U951" s="316"/>
      <c r="V951" s="452"/>
      <c r="W951" s="452"/>
      <c r="X951" s="452"/>
      <c r="Y951" s="452"/>
      <c r="Z951" s="452"/>
      <c r="AA951" s="452"/>
      <c r="AB951" s="452"/>
      <c r="AC951" s="452"/>
      <c r="AD951" s="311"/>
    </row>
    <row r="952" spans="1:30" ht="20.100000000000001" customHeight="1">
      <c r="A952" s="311"/>
      <c r="B952" s="311"/>
      <c r="C952" s="452"/>
      <c r="D952" s="120" t="s">
        <v>8437</v>
      </c>
      <c r="E952" s="452"/>
      <c r="F952" s="356"/>
      <c r="G952" s="314"/>
      <c r="H952" s="356"/>
      <c r="I952" s="314"/>
      <c r="J952" s="356"/>
      <c r="K952" s="314"/>
      <c r="L952" s="356"/>
      <c r="M952" s="314"/>
      <c r="N952" s="315"/>
      <c r="O952" s="316"/>
      <c r="P952" s="315"/>
      <c r="Q952" s="316"/>
      <c r="R952" s="315"/>
      <c r="S952" s="316"/>
      <c r="T952" s="315"/>
      <c r="U952" s="316"/>
      <c r="V952" s="452"/>
      <c r="W952" s="452"/>
      <c r="X952" s="452"/>
      <c r="Y952" s="452"/>
      <c r="Z952" s="452"/>
      <c r="AA952" s="452"/>
      <c r="AB952" s="452"/>
      <c r="AC952" s="452"/>
      <c r="AD952" s="311"/>
    </row>
    <row r="953" spans="1:30" ht="20.100000000000001" customHeight="1">
      <c r="A953" s="374" t="s">
        <v>8438</v>
      </c>
      <c r="B953" s="374" t="s">
        <v>8439</v>
      </c>
      <c r="C953" s="473" t="s">
        <v>64</v>
      </c>
      <c r="D953" s="492" t="s">
        <v>1506</v>
      </c>
      <c r="E953" s="358" t="s">
        <v>8275</v>
      </c>
      <c r="F953" s="443"/>
      <c r="G953" s="444"/>
      <c r="H953" s="443"/>
      <c r="I953" s="444"/>
      <c r="J953" s="443"/>
      <c r="K953" s="444"/>
      <c r="L953" s="443"/>
      <c r="M953" s="444"/>
      <c r="N953" s="471"/>
      <c r="O953" s="465"/>
      <c r="P953" s="471"/>
      <c r="Q953" s="465"/>
      <c r="R953" s="471"/>
      <c r="S953" s="465"/>
      <c r="T953" s="471"/>
      <c r="U953" s="465"/>
      <c r="V953" s="358" t="s">
        <v>8276</v>
      </c>
      <c r="W953" s="358" t="s">
        <v>8276</v>
      </c>
      <c r="X953" s="358"/>
      <c r="Y953" s="358"/>
      <c r="Z953" s="358"/>
      <c r="AA953" s="358"/>
      <c r="AB953" s="358"/>
      <c r="AC953" s="358"/>
      <c r="AD953" s="374"/>
    </row>
    <row r="954" spans="1:30" ht="20.100000000000001" customHeight="1">
      <c r="A954" s="311"/>
      <c r="B954" s="311"/>
      <c r="C954" s="452"/>
      <c r="D954" s="120" t="s">
        <v>1490</v>
      </c>
      <c r="E954" s="452"/>
      <c r="F954" s="356"/>
      <c r="G954" s="314"/>
      <c r="H954" s="356">
        <v>3</v>
      </c>
      <c r="I954" s="314">
        <v>33.333333333333336</v>
      </c>
      <c r="J954" s="356"/>
      <c r="K954" s="314"/>
      <c r="L954" s="356"/>
      <c r="M954" s="314"/>
      <c r="N954" s="315"/>
      <c r="O954" s="316"/>
      <c r="P954" s="315"/>
      <c r="Q954" s="316"/>
      <c r="R954" s="315"/>
      <c r="S954" s="316"/>
      <c r="T954" s="315"/>
      <c r="U954" s="316"/>
      <c r="V954" s="452"/>
      <c r="W954" s="452"/>
      <c r="X954" s="452"/>
      <c r="Y954" s="452"/>
      <c r="Z954" s="452"/>
      <c r="AA954" s="452"/>
      <c r="AB954" s="452"/>
      <c r="AC954" s="452"/>
      <c r="AD954" s="311"/>
    </row>
    <row r="955" spans="1:30" ht="20.100000000000001" customHeight="1">
      <c r="A955" s="311"/>
      <c r="B955" s="311"/>
      <c r="C955" s="452"/>
      <c r="D955" s="120" t="s">
        <v>1507</v>
      </c>
      <c r="E955" s="452"/>
      <c r="F955" s="356">
        <v>1</v>
      </c>
      <c r="G955" s="314">
        <v>16.666666666666668</v>
      </c>
      <c r="H955" s="356">
        <v>4</v>
      </c>
      <c r="I955" s="314">
        <v>44.444444444444443</v>
      </c>
      <c r="J955" s="356"/>
      <c r="K955" s="314"/>
      <c r="L955" s="356"/>
      <c r="M955" s="314"/>
      <c r="N955" s="315"/>
      <c r="O955" s="316"/>
      <c r="P955" s="315"/>
      <c r="Q955" s="316"/>
      <c r="R955" s="315"/>
      <c r="S955" s="316"/>
      <c r="T955" s="315"/>
      <c r="U955" s="316"/>
      <c r="V955" s="452"/>
      <c r="W955" s="452"/>
      <c r="X955" s="452"/>
      <c r="Y955" s="452"/>
      <c r="Z955" s="452"/>
      <c r="AA955" s="452"/>
      <c r="AB955" s="452"/>
      <c r="AC955" s="452"/>
      <c r="AD955" s="311"/>
    </row>
    <row r="956" spans="1:30" ht="20.100000000000001" customHeight="1">
      <c r="A956" s="311"/>
      <c r="B956" s="311"/>
      <c r="C956" s="452"/>
      <c r="D956" s="120" t="s">
        <v>1508</v>
      </c>
      <c r="E956" s="452"/>
      <c r="F956" s="356">
        <v>3</v>
      </c>
      <c r="G956" s="314">
        <v>50</v>
      </c>
      <c r="H956" s="356">
        <v>2</v>
      </c>
      <c r="I956" s="314">
        <v>22.222222222222221</v>
      </c>
      <c r="J956" s="356"/>
      <c r="K956" s="314"/>
      <c r="L956" s="356"/>
      <c r="M956" s="314"/>
      <c r="N956" s="315"/>
      <c r="O956" s="316"/>
      <c r="P956" s="315"/>
      <c r="Q956" s="316"/>
      <c r="R956" s="315"/>
      <c r="S956" s="316"/>
      <c r="T956" s="315"/>
      <c r="U956" s="316"/>
      <c r="V956" s="452"/>
      <c r="W956" s="452"/>
      <c r="X956" s="452"/>
      <c r="Y956" s="452"/>
      <c r="Z956" s="452"/>
      <c r="AA956" s="452"/>
      <c r="AB956" s="452"/>
      <c r="AC956" s="452"/>
      <c r="AD956" s="311"/>
    </row>
    <row r="957" spans="1:30" ht="20.100000000000001" customHeight="1">
      <c r="A957" s="311"/>
      <c r="B957" s="311"/>
      <c r="C957" s="452"/>
      <c r="D957" s="120" t="s">
        <v>1509</v>
      </c>
      <c r="E957" s="452"/>
      <c r="F957" s="356">
        <v>2</v>
      </c>
      <c r="G957" s="314">
        <v>33.333333333333336</v>
      </c>
      <c r="H957" s="356"/>
      <c r="I957" s="314"/>
      <c r="J957" s="356"/>
      <c r="K957" s="314"/>
      <c r="L957" s="356"/>
      <c r="M957" s="314"/>
      <c r="N957" s="315"/>
      <c r="O957" s="316"/>
      <c r="P957" s="315"/>
      <c r="Q957" s="316"/>
      <c r="R957" s="315"/>
      <c r="S957" s="316"/>
      <c r="T957" s="315"/>
      <c r="U957" s="316"/>
      <c r="V957" s="452"/>
      <c r="W957" s="452"/>
      <c r="X957" s="452"/>
      <c r="Y957" s="452"/>
      <c r="Z957" s="452"/>
      <c r="AA957" s="452"/>
      <c r="AB957" s="452"/>
      <c r="AC957" s="452"/>
      <c r="AD957" s="311"/>
    </row>
    <row r="958" spans="1:30" ht="20.100000000000001" customHeight="1">
      <c r="A958" s="311"/>
      <c r="B958" s="311"/>
      <c r="C958" s="452"/>
      <c r="D958" s="120" t="s">
        <v>8436</v>
      </c>
      <c r="E958" s="452"/>
      <c r="F958" s="356"/>
      <c r="G958" s="314"/>
      <c r="H958" s="356"/>
      <c r="I958" s="314"/>
      <c r="J958" s="356"/>
      <c r="K958" s="314"/>
      <c r="L958" s="356"/>
      <c r="M958" s="314"/>
      <c r="N958" s="315"/>
      <c r="O958" s="316"/>
      <c r="P958" s="315"/>
      <c r="Q958" s="316"/>
      <c r="R958" s="315"/>
      <c r="S958" s="316"/>
      <c r="T958" s="315"/>
      <c r="U958" s="316"/>
      <c r="V958" s="452"/>
      <c r="W958" s="452"/>
      <c r="X958" s="452"/>
      <c r="Y958" s="452"/>
      <c r="Z958" s="452"/>
      <c r="AA958" s="452"/>
      <c r="AB958" s="452"/>
      <c r="AC958" s="452"/>
      <c r="AD958" s="311"/>
    </row>
    <row r="959" spans="1:30" ht="20.100000000000001" customHeight="1">
      <c r="A959" s="311"/>
      <c r="B959" s="311"/>
      <c r="C959" s="452"/>
      <c r="D959" s="120" t="s">
        <v>8437</v>
      </c>
      <c r="E959" s="452"/>
      <c r="F959" s="356"/>
      <c r="G959" s="314"/>
      <c r="H959" s="356"/>
      <c r="I959" s="314"/>
      <c r="J959" s="356"/>
      <c r="K959" s="314"/>
      <c r="L959" s="356"/>
      <c r="M959" s="314"/>
      <c r="N959" s="315"/>
      <c r="O959" s="316"/>
      <c r="P959" s="315"/>
      <c r="Q959" s="316"/>
      <c r="R959" s="315"/>
      <c r="S959" s="316"/>
      <c r="T959" s="315"/>
      <c r="U959" s="316"/>
      <c r="V959" s="452"/>
      <c r="W959" s="452"/>
      <c r="X959" s="452"/>
      <c r="Y959" s="452"/>
      <c r="Z959" s="452"/>
      <c r="AA959" s="452"/>
      <c r="AB959" s="452"/>
      <c r="AC959" s="452"/>
      <c r="AD959" s="311"/>
    </row>
    <row r="960" spans="1:30" ht="20.100000000000001" customHeight="1">
      <c r="A960" s="374" t="s">
        <v>8440</v>
      </c>
      <c r="B960" s="374" t="s">
        <v>8441</v>
      </c>
      <c r="C960" s="473" t="s">
        <v>64</v>
      </c>
      <c r="D960" s="492" t="s">
        <v>1506</v>
      </c>
      <c r="E960" s="358" t="s">
        <v>8275</v>
      </c>
      <c r="F960" s="443"/>
      <c r="G960" s="444"/>
      <c r="H960" s="443"/>
      <c r="I960" s="444"/>
      <c r="J960" s="443"/>
      <c r="K960" s="444"/>
      <c r="L960" s="443"/>
      <c r="M960" s="444"/>
      <c r="N960" s="471"/>
      <c r="O960" s="465"/>
      <c r="P960" s="471"/>
      <c r="Q960" s="465"/>
      <c r="R960" s="471"/>
      <c r="S960" s="465"/>
      <c r="T960" s="471"/>
      <c r="U960" s="465"/>
      <c r="V960" s="358" t="s">
        <v>8276</v>
      </c>
      <c r="W960" s="358" t="s">
        <v>8276</v>
      </c>
      <c r="X960" s="358"/>
      <c r="Y960" s="358"/>
      <c r="Z960" s="358"/>
      <c r="AA960" s="358"/>
      <c r="AB960" s="358"/>
      <c r="AC960" s="358"/>
      <c r="AD960" s="374"/>
    </row>
    <row r="961" spans="1:30" ht="20.100000000000001" customHeight="1">
      <c r="A961" s="311"/>
      <c r="B961" s="311"/>
      <c r="C961" s="452"/>
      <c r="D961" s="120" t="s">
        <v>1490</v>
      </c>
      <c r="E961" s="452"/>
      <c r="F961" s="356"/>
      <c r="G961" s="314"/>
      <c r="H961" s="356">
        <v>2</v>
      </c>
      <c r="I961" s="314">
        <v>22.222222222222221</v>
      </c>
      <c r="J961" s="356"/>
      <c r="K961" s="314"/>
      <c r="L961" s="356"/>
      <c r="M961" s="314"/>
      <c r="N961" s="315"/>
      <c r="O961" s="316"/>
      <c r="P961" s="315"/>
      <c r="Q961" s="316"/>
      <c r="R961" s="315"/>
      <c r="S961" s="316"/>
      <c r="T961" s="315"/>
      <c r="U961" s="316"/>
      <c r="V961" s="452"/>
      <c r="W961" s="452"/>
      <c r="X961" s="452"/>
      <c r="Y961" s="452"/>
      <c r="Z961" s="452"/>
      <c r="AA961" s="452"/>
      <c r="AB961" s="452"/>
      <c r="AC961" s="452"/>
      <c r="AD961" s="311"/>
    </row>
    <row r="962" spans="1:30" ht="20.100000000000001" customHeight="1">
      <c r="A962" s="311"/>
      <c r="B962" s="311"/>
      <c r="C962" s="452"/>
      <c r="D962" s="120" t="s">
        <v>1507</v>
      </c>
      <c r="E962" s="452"/>
      <c r="F962" s="356"/>
      <c r="G962" s="314"/>
      <c r="H962" s="356"/>
      <c r="I962" s="314"/>
      <c r="J962" s="356"/>
      <c r="K962" s="314"/>
      <c r="L962" s="356"/>
      <c r="M962" s="314"/>
      <c r="N962" s="315"/>
      <c r="O962" s="316"/>
      <c r="P962" s="315"/>
      <c r="Q962" s="316"/>
      <c r="R962" s="315"/>
      <c r="S962" s="316"/>
      <c r="T962" s="315"/>
      <c r="U962" s="316"/>
      <c r="V962" s="452"/>
      <c r="W962" s="452"/>
      <c r="X962" s="452"/>
      <c r="Y962" s="452"/>
      <c r="Z962" s="452"/>
      <c r="AA962" s="452"/>
      <c r="AB962" s="452"/>
      <c r="AC962" s="452"/>
      <c r="AD962" s="311"/>
    </row>
    <row r="963" spans="1:30" ht="20.100000000000001" customHeight="1">
      <c r="A963" s="311"/>
      <c r="B963" s="311"/>
      <c r="C963" s="452"/>
      <c r="D963" s="120" t="s">
        <v>1508</v>
      </c>
      <c r="E963" s="452"/>
      <c r="F963" s="356">
        <v>4</v>
      </c>
      <c r="G963" s="314">
        <v>66.666666666666671</v>
      </c>
      <c r="H963" s="356">
        <v>7</v>
      </c>
      <c r="I963" s="314">
        <v>77.777777777777771</v>
      </c>
      <c r="J963" s="356"/>
      <c r="K963" s="314"/>
      <c r="L963" s="356"/>
      <c r="M963" s="314"/>
      <c r="N963" s="315"/>
      <c r="O963" s="316"/>
      <c r="P963" s="315"/>
      <c r="Q963" s="316"/>
      <c r="R963" s="315"/>
      <c r="S963" s="316"/>
      <c r="T963" s="315"/>
      <c r="U963" s="316"/>
      <c r="V963" s="452"/>
      <c r="W963" s="452"/>
      <c r="X963" s="452"/>
      <c r="Y963" s="452"/>
      <c r="Z963" s="452"/>
      <c r="AA963" s="452"/>
      <c r="AB963" s="452"/>
      <c r="AC963" s="452"/>
      <c r="AD963" s="311"/>
    </row>
    <row r="964" spans="1:30" ht="20.100000000000001" customHeight="1">
      <c r="A964" s="311"/>
      <c r="B964" s="311"/>
      <c r="C964" s="452"/>
      <c r="D964" s="120" t="s">
        <v>1509</v>
      </c>
      <c r="E964" s="452"/>
      <c r="F964" s="356">
        <v>2</v>
      </c>
      <c r="G964" s="314">
        <v>33.333333333333336</v>
      </c>
      <c r="H964" s="356"/>
      <c r="I964" s="314"/>
      <c r="J964" s="356"/>
      <c r="K964" s="314"/>
      <c r="L964" s="356"/>
      <c r="M964" s="314"/>
      <c r="N964" s="315"/>
      <c r="O964" s="316"/>
      <c r="P964" s="315"/>
      <c r="Q964" s="316"/>
      <c r="R964" s="315"/>
      <c r="S964" s="316"/>
      <c r="T964" s="315"/>
      <c r="U964" s="316"/>
      <c r="V964" s="452"/>
      <c r="W964" s="452"/>
      <c r="X964" s="452"/>
      <c r="Y964" s="452"/>
      <c r="Z964" s="452"/>
      <c r="AA964" s="452"/>
      <c r="AB964" s="452"/>
      <c r="AC964" s="452"/>
      <c r="AD964" s="311"/>
    </row>
    <row r="965" spans="1:30" ht="20.100000000000001" customHeight="1">
      <c r="A965" s="311"/>
      <c r="B965" s="311"/>
      <c r="C965" s="452"/>
      <c r="D965" s="120" t="s">
        <v>8436</v>
      </c>
      <c r="E965" s="452"/>
      <c r="F965" s="356"/>
      <c r="G965" s="314"/>
      <c r="H965" s="356"/>
      <c r="I965" s="314"/>
      <c r="J965" s="356"/>
      <c r="K965" s="314"/>
      <c r="L965" s="356"/>
      <c r="M965" s="314"/>
      <c r="N965" s="315"/>
      <c r="O965" s="316"/>
      <c r="P965" s="315"/>
      <c r="Q965" s="316"/>
      <c r="R965" s="315"/>
      <c r="S965" s="316"/>
      <c r="T965" s="315"/>
      <c r="U965" s="316"/>
      <c r="V965" s="452"/>
      <c r="W965" s="452"/>
      <c r="X965" s="452"/>
      <c r="Y965" s="452"/>
      <c r="Z965" s="452"/>
      <c r="AA965" s="452"/>
      <c r="AB965" s="452"/>
      <c r="AC965" s="452"/>
      <c r="AD965" s="311"/>
    </row>
    <row r="966" spans="1:30" ht="20.100000000000001" customHeight="1">
      <c r="A966" s="311"/>
      <c r="B966" s="311"/>
      <c r="C966" s="452"/>
      <c r="D966" s="120" t="s">
        <v>8437</v>
      </c>
      <c r="E966" s="452"/>
      <c r="F966" s="356"/>
      <c r="G966" s="314"/>
      <c r="H966" s="356"/>
      <c r="I966" s="314"/>
      <c r="J966" s="356"/>
      <c r="K966" s="314"/>
      <c r="L966" s="356"/>
      <c r="M966" s="314"/>
      <c r="N966" s="315"/>
      <c r="O966" s="316"/>
      <c r="P966" s="315"/>
      <c r="Q966" s="316"/>
      <c r="R966" s="315"/>
      <c r="S966" s="316"/>
      <c r="T966" s="315"/>
      <c r="U966" s="316"/>
      <c r="V966" s="452"/>
      <c r="W966" s="452"/>
      <c r="X966" s="452"/>
      <c r="Y966" s="452"/>
      <c r="Z966" s="452"/>
      <c r="AA966" s="452"/>
      <c r="AB966" s="452"/>
      <c r="AC966" s="452"/>
      <c r="AD966" s="311"/>
    </row>
    <row r="967" spans="1:30" ht="20.100000000000001" customHeight="1">
      <c r="A967" s="374" t="s">
        <v>8442</v>
      </c>
      <c r="B967" s="374" t="s">
        <v>8443</v>
      </c>
      <c r="C967" s="473" t="s">
        <v>64</v>
      </c>
      <c r="D967" s="492" t="s">
        <v>1510</v>
      </c>
      <c r="E967" s="358" t="s">
        <v>8275</v>
      </c>
      <c r="F967" s="443"/>
      <c r="G967" s="444"/>
      <c r="H967" s="443"/>
      <c r="I967" s="444"/>
      <c r="J967" s="443"/>
      <c r="K967" s="444"/>
      <c r="L967" s="443"/>
      <c r="M967" s="444"/>
      <c r="N967" s="471"/>
      <c r="O967" s="465"/>
      <c r="P967" s="471"/>
      <c r="Q967" s="465"/>
      <c r="R967" s="471"/>
      <c r="S967" s="465"/>
      <c r="T967" s="471"/>
      <c r="U967" s="465"/>
      <c r="V967" s="358" t="s">
        <v>8276</v>
      </c>
      <c r="W967" s="358" t="s">
        <v>8276</v>
      </c>
      <c r="X967" s="358"/>
      <c r="Y967" s="358"/>
      <c r="Z967" s="358"/>
      <c r="AA967" s="358"/>
      <c r="AB967" s="358"/>
      <c r="AC967" s="358"/>
      <c r="AD967" s="374"/>
    </row>
    <row r="968" spans="1:30" ht="20.100000000000001" customHeight="1">
      <c r="A968" s="311"/>
      <c r="B968" s="311"/>
      <c r="C968" s="452"/>
      <c r="D968" s="120" t="s">
        <v>1511</v>
      </c>
      <c r="E968" s="452"/>
      <c r="F968" s="356"/>
      <c r="G968" s="314"/>
      <c r="H968" s="356"/>
      <c r="I968" s="314"/>
      <c r="J968" s="356"/>
      <c r="K968" s="314"/>
      <c r="L968" s="356"/>
      <c r="M968" s="314"/>
      <c r="N968" s="315"/>
      <c r="O968" s="316"/>
      <c r="P968" s="315"/>
      <c r="Q968" s="316"/>
      <c r="R968" s="315"/>
      <c r="S968" s="316"/>
      <c r="T968" s="315"/>
      <c r="U968" s="316"/>
      <c r="V968" s="452"/>
      <c r="W968" s="452"/>
      <c r="X968" s="452"/>
      <c r="Y968" s="452"/>
      <c r="Z968" s="452"/>
      <c r="AA968" s="452"/>
      <c r="AB968" s="452"/>
      <c r="AC968" s="452"/>
      <c r="AD968" s="311"/>
    </row>
    <row r="969" spans="1:30" ht="20.100000000000001" customHeight="1">
      <c r="A969" s="311"/>
      <c r="B969" s="311"/>
      <c r="C969" s="452"/>
      <c r="D969" s="120" t="s">
        <v>1512</v>
      </c>
      <c r="E969" s="452"/>
      <c r="F969" s="356">
        <v>2</v>
      </c>
      <c r="G969" s="314">
        <v>33.333333333333336</v>
      </c>
      <c r="H969" s="356">
        <v>6</v>
      </c>
      <c r="I969" s="314">
        <v>66.666666666666671</v>
      </c>
      <c r="J969" s="356"/>
      <c r="K969" s="314"/>
      <c r="L969" s="356"/>
      <c r="M969" s="314"/>
      <c r="N969" s="315"/>
      <c r="O969" s="316"/>
      <c r="P969" s="315"/>
      <c r="Q969" s="316"/>
      <c r="R969" s="315"/>
      <c r="S969" s="316"/>
      <c r="T969" s="315"/>
      <c r="U969" s="316"/>
      <c r="V969" s="452"/>
      <c r="W969" s="452"/>
      <c r="X969" s="452"/>
      <c r="Y969" s="452"/>
      <c r="Z969" s="452"/>
      <c r="AA969" s="452"/>
      <c r="AB969" s="452"/>
      <c r="AC969" s="452"/>
      <c r="AD969" s="311"/>
    </row>
    <row r="970" spans="1:30" ht="20.100000000000001" customHeight="1">
      <c r="A970" s="311"/>
      <c r="B970" s="311"/>
      <c r="C970" s="452"/>
      <c r="D970" s="120" t="s">
        <v>1513</v>
      </c>
      <c r="E970" s="452"/>
      <c r="F970" s="356">
        <v>2</v>
      </c>
      <c r="G970" s="314">
        <v>33.333333333333336</v>
      </c>
      <c r="H970" s="356">
        <v>3</v>
      </c>
      <c r="I970" s="314">
        <v>33.333333333333336</v>
      </c>
      <c r="J970" s="356"/>
      <c r="K970" s="314"/>
      <c r="L970" s="356"/>
      <c r="M970" s="314"/>
      <c r="N970" s="315"/>
      <c r="O970" s="316"/>
      <c r="P970" s="315"/>
      <c r="Q970" s="316"/>
      <c r="R970" s="315"/>
      <c r="S970" s="316"/>
      <c r="T970" s="315"/>
      <c r="U970" s="316"/>
      <c r="V970" s="452"/>
      <c r="W970" s="452"/>
      <c r="X970" s="452"/>
      <c r="Y970" s="452"/>
      <c r="Z970" s="452"/>
      <c r="AA970" s="452"/>
      <c r="AB970" s="452"/>
      <c r="AC970" s="452"/>
      <c r="AD970" s="311"/>
    </row>
    <row r="971" spans="1:30" ht="20.100000000000001" customHeight="1">
      <c r="A971" s="311"/>
      <c r="B971" s="311"/>
      <c r="C971" s="452"/>
      <c r="D971" s="120" t="s">
        <v>1514</v>
      </c>
      <c r="E971" s="452"/>
      <c r="F971" s="356">
        <v>2</v>
      </c>
      <c r="G971" s="314">
        <v>33.333333333333336</v>
      </c>
      <c r="H971" s="356"/>
      <c r="I971" s="314"/>
      <c r="J971" s="356"/>
      <c r="K971" s="314"/>
      <c r="L971" s="356"/>
      <c r="M971" s="314"/>
      <c r="N971" s="315"/>
      <c r="O971" s="316"/>
      <c r="P971" s="315"/>
      <c r="Q971" s="316"/>
      <c r="R971" s="315"/>
      <c r="S971" s="316"/>
      <c r="T971" s="315"/>
      <c r="U971" s="316"/>
      <c r="V971" s="452"/>
      <c r="W971" s="452"/>
      <c r="X971" s="452"/>
      <c r="Y971" s="452"/>
      <c r="Z971" s="452"/>
      <c r="AA971" s="452"/>
      <c r="AB971" s="452"/>
      <c r="AC971" s="452"/>
      <c r="AD971" s="311"/>
    </row>
    <row r="972" spans="1:30" ht="20.100000000000001" customHeight="1">
      <c r="A972" s="311"/>
      <c r="B972" s="311"/>
      <c r="C972" s="452"/>
      <c r="D972" s="120" t="s">
        <v>8436</v>
      </c>
      <c r="E972" s="452"/>
      <c r="F972" s="356"/>
      <c r="G972" s="314"/>
      <c r="H972" s="356"/>
      <c r="I972" s="314"/>
      <c r="J972" s="356"/>
      <c r="K972" s="314"/>
      <c r="L972" s="356"/>
      <c r="M972" s="314"/>
      <c r="N972" s="315"/>
      <c r="O972" s="316"/>
      <c r="P972" s="315"/>
      <c r="Q972" s="316"/>
      <c r="R972" s="315"/>
      <c r="S972" s="316"/>
      <c r="T972" s="315"/>
      <c r="U972" s="316"/>
      <c r="V972" s="452"/>
      <c r="W972" s="452"/>
      <c r="X972" s="452"/>
      <c r="Y972" s="452"/>
      <c r="Z972" s="452"/>
      <c r="AA972" s="452"/>
      <c r="AB972" s="452"/>
      <c r="AC972" s="452"/>
      <c r="AD972" s="311"/>
    </row>
    <row r="973" spans="1:30" ht="20.100000000000001" customHeight="1">
      <c r="A973" s="311"/>
      <c r="B973" s="311"/>
      <c r="C973" s="452"/>
      <c r="D973" s="120" t="s">
        <v>8437</v>
      </c>
      <c r="E973" s="452"/>
      <c r="F973" s="356"/>
      <c r="G973" s="314"/>
      <c r="H973" s="356"/>
      <c r="I973" s="314"/>
      <c r="J973" s="356"/>
      <c r="K973" s="314"/>
      <c r="L973" s="356"/>
      <c r="M973" s="314"/>
      <c r="N973" s="315"/>
      <c r="O973" s="316"/>
      <c r="P973" s="315"/>
      <c r="Q973" s="316"/>
      <c r="R973" s="315"/>
      <c r="S973" s="316"/>
      <c r="T973" s="315"/>
      <c r="U973" s="316"/>
      <c r="V973" s="452"/>
      <c r="W973" s="452"/>
      <c r="X973" s="452"/>
      <c r="Y973" s="452"/>
      <c r="Z973" s="452"/>
      <c r="AA973" s="452"/>
      <c r="AB973" s="452"/>
      <c r="AC973" s="452"/>
      <c r="AD973" s="311"/>
    </row>
    <row r="974" spans="1:30" ht="20.100000000000001" customHeight="1">
      <c r="A974" s="476" t="s">
        <v>4516</v>
      </c>
      <c r="B974" s="476" t="s">
        <v>771</v>
      </c>
      <c r="C974" s="473" t="s">
        <v>64</v>
      </c>
      <c r="D974" s="374" t="s">
        <v>1510</v>
      </c>
      <c r="E974" s="485" t="s">
        <v>8275</v>
      </c>
      <c r="F974" s="443"/>
      <c r="G974" s="444"/>
      <c r="H974" s="443"/>
      <c r="I974" s="444"/>
      <c r="J974" s="443"/>
      <c r="K974" s="444"/>
      <c r="L974" s="443"/>
      <c r="M974" s="444"/>
      <c r="N974" s="471">
        <v>1</v>
      </c>
      <c r="O974" s="465">
        <v>10</v>
      </c>
      <c r="P974" s="471"/>
      <c r="Q974" s="465"/>
      <c r="R974" s="471"/>
      <c r="S974" s="465"/>
      <c r="T974" s="471">
        <v>5</v>
      </c>
      <c r="U974" s="465">
        <v>3.7037037037037037</v>
      </c>
      <c r="V974" s="473" t="s">
        <v>8276</v>
      </c>
      <c r="W974" s="473" t="s">
        <v>8276</v>
      </c>
      <c r="X974" s="473" t="s">
        <v>8276</v>
      </c>
      <c r="Y974" s="473" t="s">
        <v>8276</v>
      </c>
      <c r="Z974" s="473" t="s">
        <v>8276</v>
      </c>
      <c r="AA974" s="473" t="s">
        <v>8276</v>
      </c>
      <c r="AB974" s="473" t="s">
        <v>8276</v>
      </c>
      <c r="AC974" s="473" t="s">
        <v>8276</v>
      </c>
      <c r="AD974" s="476"/>
    </row>
    <row r="975" spans="1:30" ht="20.100000000000001" customHeight="1">
      <c r="A975" s="85"/>
      <c r="B975" s="85"/>
      <c r="C975" s="128"/>
      <c r="D975" s="311" t="s">
        <v>1511</v>
      </c>
      <c r="E975" s="128"/>
      <c r="F975" s="356"/>
      <c r="G975" s="314"/>
      <c r="H975" s="356">
        <v>1</v>
      </c>
      <c r="I975" s="314">
        <v>11.111111111111111</v>
      </c>
      <c r="J975" s="356"/>
      <c r="K975" s="314"/>
      <c r="L975" s="356">
        <v>4</v>
      </c>
      <c r="M975" s="314">
        <v>30.76923076923077</v>
      </c>
      <c r="N975" s="315">
        <v>4</v>
      </c>
      <c r="O975" s="316">
        <v>40</v>
      </c>
      <c r="P975" s="315">
        <v>1</v>
      </c>
      <c r="Q975" s="316">
        <v>14.285714285714286</v>
      </c>
      <c r="R975" s="315">
        <v>4</v>
      </c>
      <c r="S975" s="316">
        <v>15.384615384615385</v>
      </c>
      <c r="T975" s="315">
        <v>29</v>
      </c>
      <c r="U975" s="316">
        <v>21.481481481481481</v>
      </c>
      <c r="V975" s="316"/>
      <c r="W975" s="316"/>
      <c r="X975" s="316"/>
      <c r="Y975" s="128"/>
      <c r="Z975" s="128"/>
      <c r="AA975" s="128"/>
      <c r="AB975" s="128"/>
      <c r="AC975" s="128"/>
      <c r="AD975" s="85"/>
    </row>
    <row r="976" spans="1:30" ht="20.100000000000001" customHeight="1">
      <c r="A976" s="85"/>
      <c r="B976" s="85"/>
      <c r="C976" s="128"/>
      <c r="D976" s="311" t="s">
        <v>1512</v>
      </c>
      <c r="E976" s="128"/>
      <c r="F976" s="356">
        <v>4</v>
      </c>
      <c r="G976" s="314">
        <v>66.666666666666671</v>
      </c>
      <c r="H976" s="356">
        <v>7</v>
      </c>
      <c r="I976" s="314">
        <v>77.777777777777771</v>
      </c>
      <c r="J976" s="356">
        <v>10</v>
      </c>
      <c r="K976" s="314">
        <v>76.92307692307692</v>
      </c>
      <c r="L976" s="356">
        <v>8</v>
      </c>
      <c r="M976" s="314">
        <v>61.53846153846154</v>
      </c>
      <c r="N976" s="315">
        <v>3</v>
      </c>
      <c r="O976" s="316">
        <v>30</v>
      </c>
      <c r="P976" s="315">
        <v>5</v>
      </c>
      <c r="Q976" s="316">
        <v>71.428571428571431</v>
      </c>
      <c r="R976" s="315">
        <v>16</v>
      </c>
      <c r="S976" s="316">
        <v>61.53846153846154</v>
      </c>
      <c r="T976" s="315">
        <v>66</v>
      </c>
      <c r="U976" s="316">
        <v>48.888888888888886</v>
      </c>
      <c r="V976" s="316"/>
      <c r="W976" s="316"/>
      <c r="X976" s="316"/>
      <c r="Y976" s="128"/>
      <c r="Z976" s="128"/>
      <c r="AA976" s="128"/>
      <c r="AB976" s="128"/>
      <c r="AC976" s="128"/>
      <c r="AD976" s="85"/>
    </row>
    <row r="977" spans="1:30" ht="20.100000000000001" customHeight="1">
      <c r="A977" s="85"/>
      <c r="B977" s="85"/>
      <c r="C977" s="128"/>
      <c r="D977" s="311" t="s">
        <v>1513</v>
      </c>
      <c r="E977" s="128"/>
      <c r="F977" s="356">
        <v>2</v>
      </c>
      <c r="G977" s="314">
        <v>33.333333333333336</v>
      </c>
      <c r="H977" s="356">
        <v>1</v>
      </c>
      <c r="I977" s="314">
        <v>11.111111111111111</v>
      </c>
      <c r="J977" s="356">
        <v>3</v>
      </c>
      <c r="K977" s="314">
        <v>23.076923076923077</v>
      </c>
      <c r="L977" s="356">
        <v>1</v>
      </c>
      <c r="M977" s="314">
        <v>7.6923076923076925</v>
      </c>
      <c r="N977" s="315">
        <v>2</v>
      </c>
      <c r="O977" s="316">
        <v>20</v>
      </c>
      <c r="P977" s="315">
        <v>1</v>
      </c>
      <c r="Q977" s="316">
        <v>14.285714285714286</v>
      </c>
      <c r="R977" s="315">
        <v>5</v>
      </c>
      <c r="S977" s="316">
        <v>19.23076923076923</v>
      </c>
      <c r="T977" s="315">
        <v>32</v>
      </c>
      <c r="U977" s="316">
        <v>23.703703703703702</v>
      </c>
      <c r="V977" s="316"/>
      <c r="W977" s="316"/>
      <c r="X977" s="316"/>
      <c r="Y977" s="128"/>
      <c r="Z977" s="128"/>
      <c r="AA977" s="128"/>
      <c r="AB977" s="128"/>
      <c r="AC977" s="128"/>
      <c r="AD977" s="85"/>
    </row>
    <row r="978" spans="1:30" ht="20.100000000000001" customHeight="1">
      <c r="A978" s="85"/>
      <c r="B978" s="85"/>
      <c r="C978" s="128"/>
      <c r="D978" s="311" t="s">
        <v>1514</v>
      </c>
      <c r="E978" s="128"/>
      <c r="F978" s="356"/>
      <c r="G978" s="314"/>
      <c r="H978" s="356"/>
      <c r="I978" s="314"/>
      <c r="J978" s="356"/>
      <c r="K978" s="314"/>
      <c r="L978" s="356"/>
      <c r="M978" s="314"/>
      <c r="N978" s="315"/>
      <c r="O978" s="316"/>
      <c r="P978" s="315"/>
      <c r="Q978" s="316"/>
      <c r="R978" s="315">
        <v>1</v>
      </c>
      <c r="S978" s="316">
        <v>3.8461538461538463</v>
      </c>
      <c r="T978" s="315">
        <v>3</v>
      </c>
      <c r="U978" s="316">
        <v>2.2222222222222223</v>
      </c>
      <c r="V978" s="316"/>
      <c r="W978" s="316"/>
      <c r="X978" s="316"/>
      <c r="Y978" s="128"/>
      <c r="Z978" s="128"/>
      <c r="AA978" s="128"/>
      <c r="AB978" s="128"/>
      <c r="AC978" s="128"/>
      <c r="AD978" s="85"/>
    </row>
    <row r="979" spans="1:30" ht="20.100000000000001" customHeight="1">
      <c r="A979" s="85"/>
      <c r="B979" s="85"/>
      <c r="C979" s="128"/>
      <c r="D979" s="162" t="s">
        <v>8436</v>
      </c>
      <c r="E979" s="128"/>
      <c r="F979" s="356"/>
      <c r="G979" s="314"/>
      <c r="H979" s="356"/>
      <c r="I979" s="314"/>
      <c r="J979" s="356"/>
      <c r="K979" s="314"/>
      <c r="L979" s="356"/>
      <c r="M979" s="314"/>
      <c r="N979" s="315"/>
      <c r="O979" s="316"/>
      <c r="P979" s="315"/>
      <c r="Q979" s="316"/>
      <c r="R979" s="315"/>
      <c r="S979" s="316"/>
      <c r="T979" s="315"/>
      <c r="U979" s="316"/>
      <c r="V979" s="316"/>
      <c r="W979" s="316"/>
      <c r="X979" s="316"/>
      <c r="Y979" s="128"/>
      <c r="Z979" s="128"/>
      <c r="AA979" s="128"/>
      <c r="AB979" s="128"/>
      <c r="AC979" s="128"/>
      <c r="AD979" s="85"/>
    </row>
    <row r="980" spans="1:30" ht="20.100000000000001" customHeight="1">
      <c r="A980" s="85"/>
      <c r="B980" s="85"/>
      <c r="C980" s="128"/>
      <c r="D980" s="162" t="s">
        <v>8437</v>
      </c>
      <c r="E980" s="128"/>
      <c r="F980" s="356"/>
      <c r="G980" s="314"/>
      <c r="H980" s="356"/>
      <c r="I980" s="314"/>
      <c r="J980" s="356"/>
      <c r="K980" s="314"/>
      <c r="L980" s="356"/>
      <c r="M980" s="314"/>
      <c r="N980" s="315"/>
      <c r="O980" s="316"/>
      <c r="P980" s="315"/>
      <c r="Q980" s="316"/>
      <c r="R980" s="315"/>
      <c r="S980" s="316"/>
      <c r="T980" s="315"/>
      <c r="U980" s="316"/>
      <c r="V980" s="316"/>
      <c r="W980" s="316"/>
      <c r="X980" s="316"/>
      <c r="Y980" s="128"/>
      <c r="Z980" s="128"/>
      <c r="AA980" s="128"/>
      <c r="AB980" s="128"/>
      <c r="AC980" s="128"/>
      <c r="AD980" s="85"/>
    </row>
    <row r="981" spans="1:30" ht="20.100000000000001" customHeight="1">
      <c r="A981" s="476" t="s">
        <v>4517</v>
      </c>
      <c r="B981" s="476" t="s">
        <v>204</v>
      </c>
      <c r="C981" s="473" t="s">
        <v>64</v>
      </c>
      <c r="D981" s="374" t="s">
        <v>1510</v>
      </c>
      <c r="E981" s="485" t="s">
        <v>8275</v>
      </c>
      <c r="F981" s="443"/>
      <c r="G981" s="444"/>
      <c r="H981" s="443"/>
      <c r="I981" s="444"/>
      <c r="J981" s="443"/>
      <c r="K981" s="444"/>
      <c r="L981" s="443"/>
      <c r="M981" s="444"/>
      <c r="N981" s="471"/>
      <c r="O981" s="465"/>
      <c r="P981" s="471"/>
      <c r="Q981" s="465"/>
      <c r="R981" s="471"/>
      <c r="S981" s="465"/>
      <c r="T981" s="471">
        <v>3</v>
      </c>
      <c r="U981" s="465">
        <v>2.2222222222222223</v>
      </c>
      <c r="V981" s="473" t="s">
        <v>8276</v>
      </c>
      <c r="W981" s="473" t="s">
        <v>8276</v>
      </c>
      <c r="X981" s="473" t="s">
        <v>8276</v>
      </c>
      <c r="Y981" s="473" t="s">
        <v>8276</v>
      </c>
      <c r="Z981" s="473" t="s">
        <v>8276</v>
      </c>
      <c r="AA981" s="473" t="s">
        <v>8276</v>
      </c>
      <c r="AB981" s="473" t="s">
        <v>8276</v>
      </c>
      <c r="AC981" s="473" t="s">
        <v>8276</v>
      </c>
      <c r="AD981" s="476"/>
    </row>
    <row r="982" spans="1:30" ht="20.100000000000001" customHeight="1">
      <c r="A982" s="85"/>
      <c r="B982" s="85"/>
      <c r="C982" s="128"/>
      <c r="D982" s="311" t="s">
        <v>1511</v>
      </c>
      <c r="E982" s="128"/>
      <c r="F982" s="356"/>
      <c r="G982" s="314"/>
      <c r="H982" s="356"/>
      <c r="I982" s="314"/>
      <c r="J982" s="356">
        <v>1</v>
      </c>
      <c r="K982" s="314">
        <v>7.6923076923076925</v>
      </c>
      <c r="L982" s="356">
        <v>2</v>
      </c>
      <c r="M982" s="314">
        <v>15.384615384615385</v>
      </c>
      <c r="N982" s="315">
        <v>1</v>
      </c>
      <c r="O982" s="316">
        <v>10</v>
      </c>
      <c r="P982" s="315">
        <v>1</v>
      </c>
      <c r="Q982" s="316">
        <v>14.285714285714286</v>
      </c>
      <c r="R982" s="315">
        <v>7</v>
      </c>
      <c r="S982" s="316">
        <v>26.923076923076923</v>
      </c>
      <c r="T982" s="315">
        <v>24</v>
      </c>
      <c r="U982" s="316">
        <v>17.777777777777779</v>
      </c>
      <c r="V982" s="316"/>
      <c r="W982" s="316"/>
      <c r="X982" s="316"/>
      <c r="Y982" s="128"/>
      <c r="Z982" s="128"/>
      <c r="AA982" s="128"/>
      <c r="AB982" s="128"/>
      <c r="AC982" s="128"/>
      <c r="AD982" s="85"/>
    </row>
    <row r="983" spans="1:30" ht="20.100000000000001" customHeight="1">
      <c r="A983" s="85"/>
      <c r="B983" s="85"/>
      <c r="C983" s="128"/>
      <c r="D983" s="311" t="s">
        <v>1512</v>
      </c>
      <c r="E983" s="128"/>
      <c r="F983" s="356">
        <v>3</v>
      </c>
      <c r="G983" s="314">
        <v>50</v>
      </c>
      <c r="H983" s="356">
        <v>6</v>
      </c>
      <c r="I983" s="314">
        <v>66.666666666666671</v>
      </c>
      <c r="J983" s="356">
        <v>10</v>
      </c>
      <c r="K983" s="314">
        <v>76.92307692307692</v>
      </c>
      <c r="L983" s="356">
        <v>8</v>
      </c>
      <c r="M983" s="314">
        <v>61.53846153846154</v>
      </c>
      <c r="N983" s="315">
        <v>6</v>
      </c>
      <c r="O983" s="316">
        <v>60</v>
      </c>
      <c r="P983" s="315">
        <v>5</v>
      </c>
      <c r="Q983" s="316">
        <v>71.428571428571431</v>
      </c>
      <c r="R983" s="315">
        <v>11</v>
      </c>
      <c r="S983" s="316">
        <v>42.307692307692307</v>
      </c>
      <c r="T983" s="315">
        <v>71</v>
      </c>
      <c r="U983" s="316">
        <v>52.592592592592595</v>
      </c>
      <c r="V983" s="316"/>
      <c r="W983" s="316"/>
      <c r="X983" s="316"/>
      <c r="Y983" s="128"/>
      <c r="Z983" s="128"/>
      <c r="AA983" s="128"/>
      <c r="AB983" s="128"/>
      <c r="AC983" s="128"/>
      <c r="AD983" s="85"/>
    </row>
    <row r="984" spans="1:30" ht="20.100000000000001" customHeight="1">
      <c r="A984" s="85"/>
      <c r="B984" s="85"/>
      <c r="C984" s="128"/>
      <c r="D984" s="311" t="s">
        <v>1513</v>
      </c>
      <c r="E984" s="128"/>
      <c r="F984" s="356">
        <v>3</v>
      </c>
      <c r="G984" s="314">
        <v>50</v>
      </c>
      <c r="H984" s="356">
        <v>3</v>
      </c>
      <c r="I984" s="314">
        <v>33.333333333333336</v>
      </c>
      <c r="J984" s="356">
        <v>2</v>
      </c>
      <c r="K984" s="314">
        <v>15.384615384615385</v>
      </c>
      <c r="L984" s="356">
        <v>2</v>
      </c>
      <c r="M984" s="314">
        <v>15.384615384615385</v>
      </c>
      <c r="N984" s="315">
        <v>3</v>
      </c>
      <c r="O984" s="316">
        <v>30</v>
      </c>
      <c r="P984" s="315">
        <v>1</v>
      </c>
      <c r="Q984" s="316">
        <v>14.285714285714286</v>
      </c>
      <c r="R984" s="315">
        <v>7</v>
      </c>
      <c r="S984" s="316">
        <v>26.923076923076923</v>
      </c>
      <c r="T984" s="315">
        <v>33</v>
      </c>
      <c r="U984" s="316">
        <v>24.444444444444443</v>
      </c>
      <c r="V984" s="316"/>
      <c r="W984" s="316"/>
      <c r="X984" s="316"/>
      <c r="Y984" s="128"/>
      <c r="Z984" s="128"/>
      <c r="AA984" s="128"/>
      <c r="AB984" s="128"/>
      <c r="AC984" s="128"/>
      <c r="AD984" s="85"/>
    </row>
    <row r="985" spans="1:30" ht="20.100000000000001" customHeight="1">
      <c r="A985" s="85"/>
      <c r="B985" s="85"/>
      <c r="C985" s="128"/>
      <c r="D985" s="311" t="s">
        <v>1514</v>
      </c>
      <c r="E985" s="128"/>
      <c r="F985" s="356"/>
      <c r="G985" s="314"/>
      <c r="H985" s="356"/>
      <c r="I985" s="314"/>
      <c r="J985" s="356"/>
      <c r="K985" s="314"/>
      <c r="L985" s="356">
        <v>1</v>
      </c>
      <c r="M985" s="314">
        <v>7.6923076923076925</v>
      </c>
      <c r="N985" s="315"/>
      <c r="O985" s="316"/>
      <c r="P985" s="315"/>
      <c r="Q985" s="316"/>
      <c r="R985" s="315">
        <v>1</v>
      </c>
      <c r="S985" s="316">
        <v>3.8461538461538463</v>
      </c>
      <c r="T985" s="315">
        <v>4</v>
      </c>
      <c r="U985" s="316">
        <v>2.9629629629629628</v>
      </c>
      <c r="V985" s="316"/>
      <c r="W985" s="316"/>
      <c r="X985" s="316"/>
      <c r="Y985" s="128"/>
      <c r="Z985" s="128"/>
      <c r="AA985" s="128"/>
      <c r="AB985" s="128"/>
      <c r="AC985" s="128"/>
      <c r="AD985" s="85"/>
    </row>
    <row r="986" spans="1:30" ht="20.100000000000001" customHeight="1">
      <c r="A986" s="85"/>
      <c r="B986" s="85"/>
      <c r="C986" s="128"/>
      <c r="D986" s="162" t="s">
        <v>8436</v>
      </c>
      <c r="E986" s="128"/>
      <c r="F986" s="356"/>
      <c r="G986" s="314"/>
      <c r="H986" s="356"/>
      <c r="I986" s="314"/>
      <c r="J986" s="356"/>
      <c r="K986" s="314"/>
      <c r="L986" s="356"/>
      <c r="M986" s="314"/>
      <c r="N986" s="315"/>
      <c r="O986" s="316"/>
      <c r="P986" s="315"/>
      <c r="Q986" s="316"/>
      <c r="R986" s="315"/>
      <c r="S986" s="316"/>
      <c r="T986" s="315"/>
      <c r="U986" s="316"/>
      <c r="V986" s="316"/>
      <c r="W986" s="316"/>
      <c r="X986" s="316"/>
      <c r="Y986" s="128"/>
      <c r="Z986" s="128"/>
      <c r="AA986" s="128"/>
      <c r="AB986" s="128"/>
      <c r="AC986" s="128"/>
      <c r="AD986" s="85"/>
    </row>
    <row r="987" spans="1:30" ht="20.100000000000001" customHeight="1">
      <c r="A987" s="85"/>
      <c r="B987" s="85"/>
      <c r="C987" s="128"/>
      <c r="D987" s="162" t="s">
        <v>8437</v>
      </c>
      <c r="E987" s="128"/>
      <c r="F987" s="356"/>
      <c r="G987" s="314"/>
      <c r="H987" s="356"/>
      <c r="I987" s="314"/>
      <c r="J987" s="356"/>
      <c r="K987" s="314"/>
      <c r="L987" s="356"/>
      <c r="M987" s="314"/>
      <c r="N987" s="315"/>
      <c r="O987" s="316"/>
      <c r="P987" s="315"/>
      <c r="Q987" s="316"/>
      <c r="R987" s="315"/>
      <c r="S987" s="316"/>
      <c r="T987" s="315"/>
      <c r="U987" s="316"/>
      <c r="V987" s="316"/>
      <c r="W987" s="316"/>
      <c r="X987" s="316"/>
      <c r="Y987" s="128"/>
      <c r="Z987" s="128"/>
      <c r="AA987" s="128"/>
      <c r="AB987" s="128"/>
      <c r="AC987" s="128"/>
      <c r="AD987" s="85"/>
    </row>
    <row r="988" spans="1:30" ht="20.100000000000001" customHeight="1">
      <c r="A988" s="476" t="s">
        <v>4518</v>
      </c>
      <c r="B988" s="476" t="s">
        <v>205</v>
      </c>
      <c r="C988" s="473" t="s">
        <v>64</v>
      </c>
      <c r="D988" s="374" t="s">
        <v>1510</v>
      </c>
      <c r="E988" s="485" t="s">
        <v>8275</v>
      </c>
      <c r="F988" s="443"/>
      <c r="G988" s="444"/>
      <c r="H988" s="443"/>
      <c r="I988" s="444"/>
      <c r="J988" s="443"/>
      <c r="K988" s="444"/>
      <c r="L988" s="443"/>
      <c r="M988" s="444"/>
      <c r="N988" s="471"/>
      <c r="O988" s="465"/>
      <c r="P988" s="471">
        <v>1</v>
      </c>
      <c r="Q988" s="465">
        <v>14.285714285714286</v>
      </c>
      <c r="R988" s="471"/>
      <c r="S988" s="465"/>
      <c r="T988" s="471">
        <v>4</v>
      </c>
      <c r="U988" s="465">
        <v>2.9629629629629628</v>
      </c>
      <c r="V988" s="473" t="s">
        <v>8276</v>
      </c>
      <c r="W988" s="473" t="s">
        <v>8276</v>
      </c>
      <c r="X988" s="473" t="s">
        <v>8276</v>
      </c>
      <c r="Y988" s="473" t="s">
        <v>8276</v>
      </c>
      <c r="Z988" s="473" t="s">
        <v>8276</v>
      </c>
      <c r="AA988" s="473" t="s">
        <v>8276</v>
      </c>
      <c r="AB988" s="473" t="s">
        <v>8276</v>
      </c>
      <c r="AC988" s="473" t="s">
        <v>8276</v>
      </c>
      <c r="AD988" s="476"/>
    </row>
    <row r="989" spans="1:30" ht="20.100000000000001" customHeight="1">
      <c r="A989" s="85"/>
      <c r="B989" s="85"/>
      <c r="C989" s="128"/>
      <c r="D989" s="311" t="s">
        <v>1511</v>
      </c>
      <c r="E989" s="128"/>
      <c r="F989" s="356">
        <v>1</v>
      </c>
      <c r="G989" s="314">
        <v>16.666666666666668</v>
      </c>
      <c r="H989" s="356"/>
      <c r="I989" s="314"/>
      <c r="J989" s="356"/>
      <c r="K989" s="314"/>
      <c r="L989" s="356">
        <v>4</v>
      </c>
      <c r="M989" s="314">
        <v>30.76923076923077</v>
      </c>
      <c r="N989" s="315">
        <v>1</v>
      </c>
      <c r="O989" s="316">
        <v>10</v>
      </c>
      <c r="P989" s="315"/>
      <c r="Q989" s="316"/>
      <c r="R989" s="315">
        <v>4</v>
      </c>
      <c r="S989" s="316">
        <v>15.384615384615385</v>
      </c>
      <c r="T989" s="315">
        <v>36</v>
      </c>
      <c r="U989" s="316">
        <v>26.666666666666668</v>
      </c>
      <c r="V989" s="316"/>
      <c r="W989" s="316"/>
      <c r="X989" s="316"/>
      <c r="Y989" s="128"/>
      <c r="Z989" s="128"/>
      <c r="AA989" s="128"/>
      <c r="AB989" s="128"/>
      <c r="AC989" s="128"/>
      <c r="AD989" s="85"/>
    </row>
    <row r="990" spans="1:30" ht="20.100000000000001" customHeight="1">
      <c r="A990" s="85"/>
      <c r="B990" s="85"/>
      <c r="C990" s="128"/>
      <c r="D990" s="311" t="s">
        <v>1512</v>
      </c>
      <c r="E990" s="128"/>
      <c r="F990" s="356">
        <v>2</v>
      </c>
      <c r="G990" s="314">
        <v>33.333333333333336</v>
      </c>
      <c r="H990" s="356">
        <v>5</v>
      </c>
      <c r="I990" s="314">
        <v>55.555555555555557</v>
      </c>
      <c r="J990" s="356">
        <v>11</v>
      </c>
      <c r="K990" s="314">
        <v>84.615384615384613</v>
      </c>
      <c r="L990" s="356">
        <v>7</v>
      </c>
      <c r="M990" s="314">
        <v>53.846153846153847</v>
      </c>
      <c r="N990" s="315">
        <v>7</v>
      </c>
      <c r="O990" s="316">
        <v>70</v>
      </c>
      <c r="P990" s="315">
        <v>5</v>
      </c>
      <c r="Q990" s="316">
        <v>71.428571428571431</v>
      </c>
      <c r="R990" s="315">
        <v>19</v>
      </c>
      <c r="S990" s="316">
        <v>73.07692307692308</v>
      </c>
      <c r="T990" s="315">
        <v>61</v>
      </c>
      <c r="U990" s="316">
        <v>45.185185185185183</v>
      </c>
      <c r="V990" s="316"/>
      <c r="W990" s="316"/>
      <c r="X990" s="316"/>
      <c r="Y990" s="128"/>
      <c r="Z990" s="128"/>
      <c r="AA990" s="128"/>
      <c r="AB990" s="128"/>
      <c r="AC990" s="128"/>
      <c r="AD990" s="85"/>
    </row>
    <row r="991" spans="1:30" ht="20.100000000000001" customHeight="1">
      <c r="A991" s="85"/>
      <c r="B991" s="85"/>
      <c r="C991" s="128"/>
      <c r="D991" s="311" t="s">
        <v>1513</v>
      </c>
      <c r="E991" s="128"/>
      <c r="F991" s="356">
        <v>3</v>
      </c>
      <c r="G991" s="314">
        <v>50</v>
      </c>
      <c r="H991" s="356">
        <v>4</v>
      </c>
      <c r="I991" s="314">
        <v>44.444444444444443</v>
      </c>
      <c r="J991" s="356">
        <v>2</v>
      </c>
      <c r="K991" s="314">
        <v>15.384615384615385</v>
      </c>
      <c r="L991" s="356">
        <v>1</v>
      </c>
      <c r="M991" s="314">
        <v>7.6923076923076925</v>
      </c>
      <c r="N991" s="315">
        <v>2</v>
      </c>
      <c r="O991" s="316">
        <v>20</v>
      </c>
      <c r="P991" s="315">
        <v>1</v>
      </c>
      <c r="Q991" s="316">
        <v>14.285714285714286</v>
      </c>
      <c r="R991" s="315">
        <v>3</v>
      </c>
      <c r="S991" s="316">
        <v>11.538461538461538</v>
      </c>
      <c r="T991" s="315">
        <v>31</v>
      </c>
      <c r="U991" s="316">
        <v>22.962962962962962</v>
      </c>
      <c r="V991" s="316"/>
      <c r="W991" s="316"/>
      <c r="X991" s="316"/>
      <c r="Y991" s="128"/>
      <c r="Z991" s="128"/>
      <c r="AA991" s="128"/>
      <c r="AB991" s="128"/>
      <c r="AC991" s="128"/>
      <c r="AD991" s="85"/>
    </row>
    <row r="992" spans="1:30" ht="20.100000000000001" customHeight="1">
      <c r="A992" s="85"/>
      <c r="B992" s="85"/>
      <c r="C992" s="128"/>
      <c r="D992" s="311" t="s">
        <v>1514</v>
      </c>
      <c r="E992" s="128"/>
      <c r="F992" s="356"/>
      <c r="G992" s="314"/>
      <c r="H992" s="356"/>
      <c r="I992" s="314"/>
      <c r="J992" s="356"/>
      <c r="K992" s="314"/>
      <c r="L992" s="356">
        <v>1</v>
      </c>
      <c r="M992" s="314">
        <v>7.6923076923076925</v>
      </c>
      <c r="N992" s="315"/>
      <c r="O992" s="316"/>
      <c r="P992" s="315"/>
      <c r="Q992" s="316"/>
      <c r="R992" s="315"/>
      <c r="S992" s="316"/>
      <c r="T992" s="315">
        <v>3</v>
      </c>
      <c r="U992" s="316">
        <v>2.2222222222222223</v>
      </c>
      <c r="V992" s="316"/>
      <c r="W992" s="316"/>
      <c r="X992" s="316"/>
      <c r="Y992" s="128"/>
      <c r="Z992" s="128"/>
      <c r="AA992" s="128"/>
      <c r="AB992" s="128"/>
      <c r="AC992" s="128"/>
      <c r="AD992" s="85"/>
    </row>
    <row r="993" spans="1:30" ht="20.100000000000001" customHeight="1">
      <c r="A993" s="85"/>
      <c r="B993" s="85"/>
      <c r="C993" s="128"/>
      <c r="D993" s="162" t="s">
        <v>8436</v>
      </c>
      <c r="E993" s="128"/>
      <c r="F993" s="356"/>
      <c r="G993" s="314"/>
      <c r="H993" s="356"/>
      <c r="I993" s="314"/>
      <c r="J993" s="356"/>
      <c r="K993" s="314"/>
      <c r="L993" s="356"/>
      <c r="M993" s="314"/>
      <c r="N993" s="315"/>
      <c r="O993" s="316"/>
      <c r="P993" s="315"/>
      <c r="Q993" s="316"/>
      <c r="R993" s="315"/>
      <c r="S993" s="316"/>
      <c r="T993" s="315"/>
      <c r="U993" s="316"/>
      <c r="V993" s="316"/>
      <c r="W993" s="316"/>
      <c r="X993" s="316"/>
      <c r="Y993" s="128"/>
      <c r="Z993" s="128"/>
      <c r="AA993" s="128"/>
      <c r="AB993" s="128"/>
      <c r="AC993" s="128"/>
      <c r="AD993" s="85"/>
    </row>
    <row r="994" spans="1:30" ht="20.100000000000001" customHeight="1">
      <c r="A994" s="85"/>
      <c r="B994" s="85"/>
      <c r="C994" s="128"/>
      <c r="D994" s="162" t="s">
        <v>8437</v>
      </c>
      <c r="E994" s="128"/>
      <c r="F994" s="356"/>
      <c r="G994" s="314"/>
      <c r="H994" s="356"/>
      <c r="I994" s="314"/>
      <c r="J994" s="356"/>
      <c r="K994" s="314"/>
      <c r="L994" s="356"/>
      <c r="M994" s="314"/>
      <c r="N994" s="315"/>
      <c r="O994" s="316"/>
      <c r="P994" s="315"/>
      <c r="Q994" s="316"/>
      <c r="R994" s="315"/>
      <c r="S994" s="316"/>
      <c r="T994" s="315"/>
      <c r="U994" s="316"/>
      <c r="V994" s="316"/>
      <c r="W994" s="316"/>
      <c r="X994" s="316"/>
      <c r="Y994" s="128"/>
      <c r="Z994" s="128"/>
      <c r="AA994" s="128"/>
      <c r="AB994" s="128"/>
      <c r="AC994" s="128"/>
      <c r="AD994" s="85"/>
    </row>
    <row r="995" spans="1:30" ht="20.100000000000001" customHeight="1">
      <c r="A995" s="476" t="s">
        <v>4519</v>
      </c>
      <c r="B995" s="476" t="s">
        <v>206</v>
      </c>
      <c r="C995" s="473" t="s">
        <v>64</v>
      </c>
      <c r="D995" s="374" t="s">
        <v>1510</v>
      </c>
      <c r="E995" s="485" t="s">
        <v>8275</v>
      </c>
      <c r="F995" s="443"/>
      <c r="G995" s="444"/>
      <c r="H995" s="443"/>
      <c r="I995" s="444"/>
      <c r="J995" s="443"/>
      <c r="K995" s="444"/>
      <c r="L995" s="443"/>
      <c r="M995" s="444"/>
      <c r="N995" s="471"/>
      <c r="O995" s="465"/>
      <c r="P995" s="471">
        <v>1</v>
      </c>
      <c r="Q995" s="465">
        <v>14.285714285714286</v>
      </c>
      <c r="R995" s="471"/>
      <c r="S995" s="465"/>
      <c r="T995" s="471">
        <v>5</v>
      </c>
      <c r="U995" s="465">
        <v>3.7037037037037037</v>
      </c>
      <c r="V995" s="473" t="s">
        <v>8276</v>
      </c>
      <c r="W995" s="473" t="s">
        <v>8276</v>
      </c>
      <c r="X995" s="473" t="s">
        <v>8276</v>
      </c>
      <c r="Y995" s="473" t="s">
        <v>8276</v>
      </c>
      <c r="Z995" s="473" t="s">
        <v>8276</v>
      </c>
      <c r="AA995" s="473" t="s">
        <v>8276</v>
      </c>
      <c r="AB995" s="473" t="s">
        <v>8276</v>
      </c>
      <c r="AC995" s="473" t="s">
        <v>8276</v>
      </c>
      <c r="AD995" s="476"/>
    </row>
    <row r="996" spans="1:30" ht="20.100000000000001" customHeight="1">
      <c r="A996" s="85"/>
      <c r="B996" s="85"/>
      <c r="C996" s="128"/>
      <c r="D996" s="311" t="s">
        <v>1511</v>
      </c>
      <c r="E996" s="128"/>
      <c r="F996" s="356"/>
      <c r="G996" s="314"/>
      <c r="H996" s="356">
        <v>1</v>
      </c>
      <c r="I996" s="314">
        <v>11.111111111111111</v>
      </c>
      <c r="J996" s="356">
        <v>1</v>
      </c>
      <c r="K996" s="314">
        <v>7.6923076923076925</v>
      </c>
      <c r="L996" s="356">
        <v>7</v>
      </c>
      <c r="M996" s="314">
        <v>53.846153846153847</v>
      </c>
      <c r="N996" s="315">
        <v>2</v>
      </c>
      <c r="O996" s="316">
        <v>20</v>
      </c>
      <c r="P996" s="315"/>
      <c r="Q996" s="316"/>
      <c r="R996" s="315">
        <v>6</v>
      </c>
      <c r="S996" s="316">
        <v>23.076923076923077</v>
      </c>
      <c r="T996" s="315">
        <v>31</v>
      </c>
      <c r="U996" s="316">
        <v>22.962962962962962</v>
      </c>
      <c r="V996" s="316"/>
      <c r="W996" s="316"/>
      <c r="X996" s="316"/>
      <c r="Y996" s="128"/>
      <c r="Z996" s="128"/>
      <c r="AA996" s="128"/>
      <c r="AB996" s="128"/>
      <c r="AC996" s="128"/>
      <c r="AD996" s="85"/>
    </row>
    <row r="997" spans="1:30" ht="20.100000000000001" customHeight="1">
      <c r="A997" s="85"/>
      <c r="B997" s="85"/>
      <c r="C997" s="128"/>
      <c r="D997" s="311" t="s">
        <v>1512</v>
      </c>
      <c r="E997" s="128"/>
      <c r="F997" s="356">
        <v>4</v>
      </c>
      <c r="G997" s="314">
        <v>66.666666666666671</v>
      </c>
      <c r="H997" s="356">
        <v>7</v>
      </c>
      <c r="I997" s="314">
        <v>77.777777777777771</v>
      </c>
      <c r="J997" s="356">
        <v>11</v>
      </c>
      <c r="K997" s="314">
        <v>84.615384615384613</v>
      </c>
      <c r="L997" s="356">
        <v>5</v>
      </c>
      <c r="M997" s="314">
        <v>38.46153846153846</v>
      </c>
      <c r="N997" s="315">
        <v>5</v>
      </c>
      <c r="O997" s="316">
        <v>50</v>
      </c>
      <c r="P997" s="315">
        <v>6</v>
      </c>
      <c r="Q997" s="316">
        <v>85.714285714285708</v>
      </c>
      <c r="R997" s="315">
        <v>14</v>
      </c>
      <c r="S997" s="316">
        <v>53.846153846153847</v>
      </c>
      <c r="T997" s="315">
        <v>70</v>
      </c>
      <c r="U997" s="316">
        <v>51.851851851851855</v>
      </c>
      <c r="V997" s="316"/>
      <c r="W997" s="316"/>
      <c r="X997" s="316"/>
      <c r="Y997" s="128"/>
      <c r="Z997" s="128"/>
      <c r="AA997" s="128"/>
      <c r="AB997" s="128"/>
      <c r="AC997" s="128"/>
      <c r="AD997" s="85"/>
    </row>
    <row r="998" spans="1:30" ht="20.100000000000001" customHeight="1">
      <c r="A998" s="85"/>
      <c r="B998" s="85"/>
      <c r="C998" s="128"/>
      <c r="D998" s="311" t="s">
        <v>1513</v>
      </c>
      <c r="E998" s="128"/>
      <c r="F998" s="356">
        <v>2</v>
      </c>
      <c r="G998" s="314">
        <v>33.333333333333336</v>
      </c>
      <c r="H998" s="356">
        <v>1</v>
      </c>
      <c r="I998" s="314">
        <v>11.111111111111111</v>
      </c>
      <c r="J998" s="356">
        <v>1</v>
      </c>
      <c r="K998" s="314">
        <v>7.6923076923076925</v>
      </c>
      <c r="L998" s="356">
        <v>1</v>
      </c>
      <c r="M998" s="314">
        <v>7.6923076923076925</v>
      </c>
      <c r="N998" s="315">
        <v>3</v>
      </c>
      <c r="O998" s="316">
        <v>30</v>
      </c>
      <c r="P998" s="315"/>
      <c r="Q998" s="316"/>
      <c r="R998" s="315">
        <v>6</v>
      </c>
      <c r="S998" s="316">
        <v>23.076923076923077</v>
      </c>
      <c r="T998" s="315">
        <v>27</v>
      </c>
      <c r="U998" s="316">
        <v>20</v>
      </c>
      <c r="V998" s="316"/>
      <c r="W998" s="316"/>
      <c r="X998" s="316"/>
      <c r="Y998" s="128"/>
      <c r="Z998" s="128"/>
      <c r="AA998" s="128"/>
      <c r="AB998" s="128"/>
      <c r="AC998" s="128"/>
      <c r="AD998" s="85"/>
    </row>
    <row r="999" spans="1:30" ht="20.100000000000001" customHeight="1">
      <c r="A999" s="85"/>
      <c r="B999" s="85"/>
      <c r="C999" s="128"/>
      <c r="D999" s="311" t="s">
        <v>1514</v>
      </c>
      <c r="E999" s="128"/>
      <c r="F999" s="356"/>
      <c r="G999" s="314"/>
      <c r="H999" s="356"/>
      <c r="I999" s="314"/>
      <c r="J999" s="356"/>
      <c r="K999" s="314"/>
      <c r="L999" s="356"/>
      <c r="M999" s="314"/>
      <c r="N999" s="315"/>
      <c r="O999" s="316"/>
      <c r="P999" s="315"/>
      <c r="Q999" s="316"/>
      <c r="R999" s="315"/>
      <c r="S999" s="316"/>
      <c r="T999" s="315">
        <v>2</v>
      </c>
      <c r="U999" s="316">
        <v>1.4814814814814814</v>
      </c>
      <c r="V999" s="316"/>
      <c r="W999" s="316"/>
      <c r="X999" s="316"/>
      <c r="Y999" s="128"/>
      <c r="Z999" s="128"/>
      <c r="AA999" s="128"/>
      <c r="AB999" s="128"/>
      <c r="AC999" s="128"/>
      <c r="AD999" s="85"/>
    </row>
    <row r="1000" spans="1:30" ht="20.100000000000001" customHeight="1">
      <c r="A1000" s="85"/>
      <c r="B1000" s="85"/>
      <c r="C1000" s="128"/>
      <c r="D1000" s="162" t="s">
        <v>8436</v>
      </c>
      <c r="E1000" s="128"/>
      <c r="F1000" s="356"/>
      <c r="G1000" s="314"/>
      <c r="H1000" s="356"/>
      <c r="I1000" s="314"/>
      <c r="J1000" s="356"/>
      <c r="K1000" s="314"/>
      <c r="L1000" s="356"/>
      <c r="M1000" s="314"/>
      <c r="N1000" s="315"/>
      <c r="O1000" s="316"/>
      <c r="P1000" s="315"/>
      <c r="Q1000" s="316"/>
      <c r="R1000" s="315"/>
      <c r="S1000" s="316"/>
      <c r="T1000" s="315"/>
      <c r="U1000" s="316"/>
      <c r="V1000" s="316"/>
      <c r="W1000" s="316"/>
      <c r="X1000" s="316"/>
      <c r="Y1000" s="128"/>
      <c r="Z1000" s="128"/>
      <c r="AA1000" s="128"/>
      <c r="AB1000" s="128"/>
      <c r="AC1000" s="128"/>
      <c r="AD1000" s="85"/>
    </row>
    <row r="1001" spans="1:30" ht="20.100000000000001" customHeight="1">
      <c r="A1001" s="85"/>
      <c r="B1001" s="85"/>
      <c r="C1001" s="128"/>
      <c r="D1001" s="162" t="s">
        <v>8437</v>
      </c>
      <c r="E1001" s="128"/>
      <c r="F1001" s="356"/>
      <c r="G1001" s="314"/>
      <c r="H1001" s="356"/>
      <c r="I1001" s="314"/>
      <c r="J1001" s="356"/>
      <c r="K1001" s="314"/>
      <c r="L1001" s="356"/>
      <c r="M1001" s="314"/>
      <c r="N1001" s="315"/>
      <c r="O1001" s="316"/>
      <c r="P1001" s="315"/>
      <c r="Q1001" s="316"/>
      <c r="R1001" s="315"/>
      <c r="S1001" s="316"/>
      <c r="T1001" s="315"/>
      <c r="U1001" s="316"/>
      <c r="V1001" s="316"/>
      <c r="W1001" s="316"/>
      <c r="X1001" s="316"/>
      <c r="Y1001" s="128"/>
      <c r="Z1001" s="128"/>
      <c r="AA1001" s="128"/>
      <c r="AB1001" s="128"/>
      <c r="AC1001" s="128"/>
      <c r="AD1001" s="85"/>
    </row>
    <row r="1002" spans="1:30" ht="20.100000000000001" customHeight="1">
      <c r="A1002" s="476" t="s">
        <v>4520</v>
      </c>
      <c r="B1002" s="476" t="s">
        <v>207</v>
      </c>
      <c r="C1002" s="473" t="s">
        <v>64</v>
      </c>
      <c r="D1002" s="374" t="s">
        <v>1510</v>
      </c>
      <c r="E1002" s="485" t="s">
        <v>8275</v>
      </c>
      <c r="F1002" s="443"/>
      <c r="G1002" s="444"/>
      <c r="H1002" s="443"/>
      <c r="I1002" s="444"/>
      <c r="J1002" s="443"/>
      <c r="K1002" s="444"/>
      <c r="L1002" s="443"/>
      <c r="M1002" s="444"/>
      <c r="N1002" s="471"/>
      <c r="O1002" s="465"/>
      <c r="P1002" s="471"/>
      <c r="Q1002" s="465"/>
      <c r="R1002" s="471">
        <v>1</v>
      </c>
      <c r="S1002" s="465">
        <v>3.8461538461538463</v>
      </c>
      <c r="T1002" s="471">
        <v>2</v>
      </c>
      <c r="U1002" s="465">
        <v>1.4814814814814814</v>
      </c>
      <c r="V1002" s="473" t="s">
        <v>8276</v>
      </c>
      <c r="W1002" s="473" t="s">
        <v>8276</v>
      </c>
      <c r="X1002" s="473" t="s">
        <v>8276</v>
      </c>
      <c r="Y1002" s="473" t="s">
        <v>8276</v>
      </c>
      <c r="Z1002" s="473" t="s">
        <v>8276</v>
      </c>
      <c r="AA1002" s="473" t="s">
        <v>8276</v>
      </c>
      <c r="AB1002" s="473" t="s">
        <v>8276</v>
      </c>
      <c r="AC1002" s="473" t="s">
        <v>8276</v>
      </c>
      <c r="AD1002" s="476"/>
    </row>
    <row r="1003" spans="1:30" ht="20.100000000000001" customHeight="1">
      <c r="A1003" s="85"/>
      <c r="B1003" s="85"/>
      <c r="C1003" s="128"/>
      <c r="D1003" s="311" t="s">
        <v>1511</v>
      </c>
      <c r="E1003" s="128"/>
      <c r="F1003" s="356"/>
      <c r="G1003" s="314"/>
      <c r="H1003" s="356">
        <v>1</v>
      </c>
      <c r="I1003" s="314">
        <v>11.111111111111111</v>
      </c>
      <c r="J1003" s="356">
        <v>1</v>
      </c>
      <c r="K1003" s="314">
        <v>7.6923076923076925</v>
      </c>
      <c r="L1003" s="356">
        <v>2</v>
      </c>
      <c r="M1003" s="314">
        <v>15.384615384615385</v>
      </c>
      <c r="N1003" s="315">
        <v>1</v>
      </c>
      <c r="O1003" s="316">
        <v>10</v>
      </c>
      <c r="P1003" s="315"/>
      <c r="Q1003" s="316"/>
      <c r="R1003" s="315">
        <v>1</v>
      </c>
      <c r="S1003" s="316">
        <v>3.8461538461538463</v>
      </c>
      <c r="T1003" s="315">
        <v>29</v>
      </c>
      <c r="U1003" s="316">
        <v>21.481481481481481</v>
      </c>
      <c r="V1003" s="316"/>
      <c r="W1003" s="316"/>
      <c r="X1003" s="316"/>
      <c r="Y1003" s="128"/>
      <c r="Z1003" s="128"/>
      <c r="AA1003" s="128"/>
      <c r="AB1003" s="128"/>
      <c r="AC1003" s="128"/>
      <c r="AD1003" s="85"/>
    </row>
    <row r="1004" spans="1:30" ht="20.100000000000001" customHeight="1">
      <c r="A1004" s="85"/>
      <c r="B1004" s="85"/>
      <c r="C1004" s="128"/>
      <c r="D1004" s="311" t="s">
        <v>1512</v>
      </c>
      <c r="E1004" s="128"/>
      <c r="F1004" s="356">
        <v>3</v>
      </c>
      <c r="G1004" s="314">
        <v>50</v>
      </c>
      <c r="H1004" s="356">
        <v>5</v>
      </c>
      <c r="I1004" s="314">
        <v>55.555555555555557</v>
      </c>
      <c r="J1004" s="356">
        <v>10</v>
      </c>
      <c r="K1004" s="314">
        <v>76.92307692307692</v>
      </c>
      <c r="L1004" s="356">
        <v>6</v>
      </c>
      <c r="M1004" s="314">
        <v>46.153846153846153</v>
      </c>
      <c r="N1004" s="315">
        <v>6</v>
      </c>
      <c r="O1004" s="316">
        <v>60</v>
      </c>
      <c r="P1004" s="315">
        <v>4</v>
      </c>
      <c r="Q1004" s="316">
        <v>57.142857142857146</v>
      </c>
      <c r="R1004" s="315">
        <v>15</v>
      </c>
      <c r="S1004" s="316">
        <v>57.692307692307693</v>
      </c>
      <c r="T1004" s="315">
        <v>75</v>
      </c>
      <c r="U1004" s="316">
        <v>55.555555555555557</v>
      </c>
      <c r="V1004" s="316"/>
      <c r="W1004" s="316"/>
      <c r="X1004" s="316"/>
      <c r="Y1004" s="128"/>
      <c r="Z1004" s="128"/>
      <c r="AA1004" s="128"/>
      <c r="AB1004" s="128"/>
      <c r="AC1004" s="128"/>
      <c r="AD1004" s="85"/>
    </row>
    <row r="1005" spans="1:30" ht="20.100000000000001" customHeight="1">
      <c r="A1005" s="85"/>
      <c r="B1005" s="85"/>
      <c r="C1005" s="128"/>
      <c r="D1005" s="311" t="s">
        <v>1513</v>
      </c>
      <c r="E1005" s="128"/>
      <c r="F1005" s="356">
        <v>3</v>
      </c>
      <c r="G1005" s="314">
        <v>50</v>
      </c>
      <c r="H1005" s="356">
        <v>3</v>
      </c>
      <c r="I1005" s="314">
        <v>33.333333333333336</v>
      </c>
      <c r="J1005" s="356">
        <v>2</v>
      </c>
      <c r="K1005" s="314">
        <v>15.384615384615385</v>
      </c>
      <c r="L1005" s="356">
        <v>4</v>
      </c>
      <c r="M1005" s="314">
        <v>30.76923076923077</v>
      </c>
      <c r="N1005" s="315">
        <v>3</v>
      </c>
      <c r="O1005" s="316">
        <v>30</v>
      </c>
      <c r="P1005" s="315">
        <v>3</v>
      </c>
      <c r="Q1005" s="316">
        <v>42.857142857142854</v>
      </c>
      <c r="R1005" s="315">
        <v>9</v>
      </c>
      <c r="S1005" s="316">
        <v>34.615384615384613</v>
      </c>
      <c r="T1005" s="315">
        <v>27</v>
      </c>
      <c r="U1005" s="316">
        <v>20</v>
      </c>
      <c r="V1005" s="316"/>
      <c r="W1005" s="316"/>
      <c r="X1005" s="316"/>
      <c r="Y1005" s="128"/>
      <c r="Z1005" s="128"/>
      <c r="AA1005" s="128"/>
      <c r="AB1005" s="128"/>
      <c r="AC1005" s="128"/>
      <c r="AD1005" s="85"/>
    </row>
    <row r="1006" spans="1:30" ht="20.100000000000001" customHeight="1">
      <c r="A1006" s="85"/>
      <c r="B1006" s="85"/>
      <c r="C1006" s="128"/>
      <c r="D1006" s="311" t="s">
        <v>1514</v>
      </c>
      <c r="E1006" s="128"/>
      <c r="F1006" s="356"/>
      <c r="G1006" s="314"/>
      <c r="H1006" s="356"/>
      <c r="I1006" s="314"/>
      <c r="J1006" s="356"/>
      <c r="K1006" s="314"/>
      <c r="L1006" s="356">
        <v>1</v>
      </c>
      <c r="M1006" s="314">
        <v>7.6923076923076925</v>
      </c>
      <c r="N1006" s="315"/>
      <c r="O1006" s="316"/>
      <c r="P1006" s="315"/>
      <c r="Q1006" s="316"/>
      <c r="R1006" s="315"/>
      <c r="S1006" s="316"/>
      <c r="T1006" s="315">
        <v>2</v>
      </c>
      <c r="U1006" s="316">
        <v>1.4814814814814814</v>
      </c>
      <c r="V1006" s="316"/>
      <c r="W1006" s="316"/>
      <c r="X1006" s="316"/>
      <c r="Y1006" s="128"/>
      <c r="Z1006" s="128"/>
      <c r="AA1006" s="128"/>
      <c r="AB1006" s="128"/>
      <c r="AC1006" s="128"/>
      <c r="AD1006" s="85"/>
    </row>
    <row r="1007" spans="1:30" ht="20.100000000000001" customHeight="1">
      <c r="A1007" s="85"/>
      <c r="B1007" s="85"/>
      <c r="C1007" s="128"/>
      <c r="D1007" s="162" t="s">
        <v>8436</v>
      </c>
      <c r="E1007" s="128"/>
      <c r="F1007" s="356"/>
      <c r="G1007" s="314"/>
      <c r="H1007" s="356"/>
      <c r="I1007" s="314"/>
      <c r="J1007" s="356"/>
      <c r="K1007" s="314"/>
      <c r="L1007" s="356"/>
      <c r="M1007" s="314"/>
      <c r="N1007" s="315"/>
      <c r="O1007" s="316"/>
      <c r="P1007" s="315"/>
      <c r="Q1007" s="316"/>
      <c r="R1007" s="315"/>
      <c r="S1007" s="316"/>
      <c r="T1007" s="315"/>
      <c r="U1007" s="316"/>
      <c r="V1007" s="316"/>
      <c r="W1007" s="316"/>
      <c r="X1007" s="316"/>
      <c r="Y1007" s="128"/>
      <c r="Z1007" s="128"/>
      <c r="AA1007" s="128"/>
      <c r="AB1007" s="128"/>
      <c r="AC1007" s="128"/>
      <c r="AD1007" s="85"/>
    </row>
    <row r="1008" spans="1:30" ht="20.100000000000001" customHeight="1">
      <c r="A1008" s="85"/>
      <c r="B1008" s="85"/>
      <c r="C1008" s="128"/>
      <c r="D1008" s="162" t="s">
        <v>8437</v>
      </c>
      <c r="E1008" s="128"/>
      <c r="F1008" s="356"/>
      <c r="G1008" s="314"/>
      <c r="H1008" s="356"/>
      <c r="I1008" s="314"/>
      <c r="J1008" s="356"/>
      <c r="K1008" s="314"/>
      <c r="L1008" s="356"/>
      <c r="M1008" s="314"/>
      <c r="N1008" s="315"/>
      <c r="O1008" s="316"/>
      <c r="P1008" s="315"/>
      <c r="Q1008" s="316"/>
      <c r="R1008" s="315"/>
      <c r="S1008" s="316"/>
      <c r="T1008" s="315"/>
      <c r="U1008" s="316"/>
      <c r="V1008" s="316"/>
      <c r="W1008" s="316"/>
      <c r="X1008" s="316"/>
      <c r="Y1008" s="128"/>
      <c r="Z1008" s="128"/>
      <c r="AA1008" s="128"/>
      <c r="AB1008" s="128"/>
      <c r="AC1008" s="128"/>
      <c r="AD1008" s="85"/>
    </row>
    <row r="1009" spans="1:30" ht="20.100000000000001" customHeight="1">
      <c r="A1009" s="476" t="s">
        <v>4521</v>
      </c>
      <c r="B1009" s="476" t="s">
        <v>208</v>
      </c>
      <c r="C1009" s="473" t="s">
        <v>64</v>
      </c>
      <c r="D1009" s="374" t="s">
        <v>1510</v>
      </c>
      <c r="E1009" s="485" t="s">
        <v>8275</v>
      </c>
      <c r="F1009" s="443"/>
      <c r="G1009" s="444"/>
      <c r="H1009" s="443"/>
      <c r="I1009" s="444"/>
      <c r="J1009" s="443"/>
      <c r="K1009" s="444"/>
      <c r="L1009" s="443">
        <v>1</v>
      </c>
      <c r="M1009" s="444">
        <v>7.6923076923076925</v>
      </c>
      <c r="N1009" s="471">
        <v>2</v>
      </c>
      <c r="O1009" s="465">
        <v>20</v>
      </c>
      <c r="P1009" s="471">
        <v>1</v>
      </c>
      <c r="Q1009" s="465">
        <v>14.285714285714286</v>
      </c>
      <c r="R1009" s="471"/>
      <c r="S1009" s="465"/>
      <c r="T1009" s="471">
        <v>7</v>
      </c>
      <c r="U1009" s="465">
        <v>5.1851851851851851</v>
      </c>
      <c r="V1009" s="473" t="s">
        <v>8276</v>
      </c>
      <c r="W1009" s="473" t="s">
        <v>8276</v>
      </c>
      <c r="X1009" s="473" t="s">
        <v>8276</v>
      </c>
      <c r="Y1009" s="473" t="s">
        <v>8276</v>
      </c>
      <c r="Z1009" s="473" t="s">
        <v>8276</v>
      </c>
      <c r="AA1009" s="473" t="s">
        <v>8276</v>
      </c>
      <c r="AB1009" s="473" t="s">
        <v>8276</v>
      </c>
      <c r="AC1009" s="473" t="s">
        <v>8276</v>
      </c>
      <c r="AD1009" s="476"/>
    </row>
    <row r="1010" spans="1:30" ht="20.100000000000001" customHeight="1">
      <c r="A1010" s="85"/>
      <c r="B1010" s="85"/>
      <c r="C1010" s="128"/>
      <c r="D1010" s="311" t="s">
        <v>1511</v>
      </c>
      <c r="E1010" s="128"/>
      <c r="F1010" s="356"/>
      <c r="G1010" s="314"/>
      <c r="H1010" s="356">
        <v>1</v>
      </c>
      <c r="I1010" s="314">
        <v>11.111111111111111</v>
      </c>
      <c r="J1010" s="356">
        <v>1</v>
      </c>
      <c r="K1010" s="314">
        <v>7.6923076923076925</v>
      </c>
      <c r="L1010" s="356">
        <v>3</v>
      </c>
      <c r="M1010" s="314">
        <v>23.076923076923077</v>
      </c>
      <c r="N1010" s="315">
        <v>3</v>
      </c>
      <c r="O1010" s="316">
        <v>30</v>
      </c>
      <c r="P1010" s="315">
        <v>1</v>
      </c>
      <c r="Q1010" s="316">
        <v>14.285714285714286</v>
      </c>
      <c r="R1010" s="315">
        <v>9</v>
      </c>
      <c r="S1010" s="316">
        <v>34.615384615384613</v>
      </c>
      <c r="T1010" s="315">
        <v>48</v>
      </c>
      <c r="U1010" s="316">
        <v>35.555555555555557</v>
      </c>
      <c r="V1010" s="316"/>
      <c r="W1010" s="316"/>
      <c r="X1010" s="316"/>
      <c r="Y1010" s="128"/>
      <c r="Z1010" s="128"/>
      <c r="AA1010" s="128"/>
      <c r="AB1010" s="128"/>
      <c r="AC1010" s="128"/>
      <c r="AD1010" s="85"/>
    </row>
    <row r="1011" spans="1:30" ht="20.100000000000001" customHeight="1">
      <c r="A1011" s="85"/>
      <c r="B1011" s="85"/>
      <c r="C1011" s="128"/>
      <c r="D1011" s="311" t="s">
        <v>1512</v>
      </c>
      <c r="E1011" s="128"/>
      <c r="F1011" s="356">
        <v>4</v>
      </c>
      <c r="G1011" s="314">
        <v>66.666666666666671</v>
      </c>
      <c r="H1011" s="356">
        <v>6</v>
      </c>
      <c r="I1011" s="314">
        <v>66.666666666666671</v>
      </c>
      <c r="J1011" s="356">
        <v>11</v>
      </c>
      <c r="K1011" s="314">
        <v>84.615384615384613</v>
      </c>
      <c r="L1011" s="356">
        <v>8</v>
      </c>
      <c r="M1011" s="314">
        <v>61.53846153846154</v>
      </c>
      <c r="N1011" s="315">
        <v>3</v>
      </c>
      <c r="O1011" s="316">
        <v>30</v>
      </c>
      <c r="P1011" s="315">
        <v>4</v>
      </c>
      <c r="Q1011" s="316">
        <v>57.142857142857146</v>
      </c>
      <c r="R1011" s="315">
        <v>14</v>
      </c>
      <c r="S1011" s="316">
        <v>53.846153846153847</v>
      </c>
      <c r="T1011" s="315">
        <v>66</v>
      </c>
      <c r="U1011" s="316">
        <v>48.888888888888886</v>
      </c>
      <c r="V1011" s="316"/>
      <c r="W1011" s="316"/>
      <c r="X1011" s="316"/>
      <c r="Y1011" s="128"/>
      <c r="Z1011" s="128"/>
      <c r="AA1011" s="128"/>
      <c r="AB1011" s="128"/>
      <c r="AC1011" s="128"/>
      <c r="AD1011" s="85"/>
    </row>
    <row r="1012" spans="1:30" ht="20.100000000000001" customHeight="1">
      <c r="A1012" s="85"/>
      <c r="B1012" s="85"/>
      <c r="C1012" s="128"/>
      <c r="D1012" s="311" t="s">
        <v>1513</v>
      </c>
      <c r="E1012" s="128"/>
      <c r="F1012" s="356">
        <v>1</v>
      </c>
      <c r="G1012" s="314">
        <v>16.666666666666668</v>
      </c>
      <c r="H1012" s="356">
        <v>2</v>
      </c>
      <c r="I1012" s="314">
        <v>22.222222222222221</v>
      </c>
      <c r="J1012" s="356">
        <v>1</v>
      </c>
      <c r="K1012" s="314">
        <v>7.6923076923076925</v>
      </c>
      <c r="L1012" s="356">
        <v>1</v>
      </c>
      <c r="M1012" s="314">
        <v>7.6923076923076925</v>
      </c>
      <c r="N1012" s="315">
        <v>2</v>
      </c>
      <c r="O1012" s="316">
        <v>20</v>
      </c>
      <c r="P1012" s="315">
        <v>1</v>
      </c>
      <c r="Q1012" s="316">
        <v>14.285714285714286</v>
      </c>
      <c r="R1012" s="315">
        <v>3</v>
      </c>
      <c r="S1012" s="316">
        <v>11.538461538461538</v>
      </c>
      <c r="T1012" s="315">
        <v>12</v>
      </c>
      <c r="U1012" s="316">
        <v>8.8888888888888893</v>
      </c>
      <c r="V1012" s="316"/>
      <c r="W1012" s="316"/>
      <c r="X1012" s="316"/>
      <c r="Y1012" s="128"/>
      <c r="Z1012" s="128"/>
      <c r="AA1012" s="128"/>
      <c r="AB1012" s="128"/>
      <c r="AC1012" s="128"/>
      <c r="AD1012" s="85"/>
    </row>
    <row r="1013" spans="1:30" ht="20.100000000000001" customHeight="1">
      <c r="A1013" s="85"/>
      <c r="B1013" s="85"/>
      <c r="C1013" s="128"/>
      <c r="D1013" s="311" t="s">
        <v>1514</v>
      </c>
      <c r="E1013" s="128"/>
      <c r="F1013" s="356">
        <v>1</v>
      </c>
      <c r="G1013" s="314">
        <v>16.666666666666668</v>
      </c>
      <c r="H1013" s="356"/>
      <c r="I1013" s="314"/>
      <c r="J1013" s="356"/>
      <c r="K1013" s="314"/>
      <c r="L1013" s="356"/>
      <c r="M1013" s="314"/>
      <c r="N1013" s="315"/>
      <c r="O1013" s="316"/>
      <c r="P1013" s="315"/>
      <c r="Q1013" s="316"/>
      <c r="R1013" s="315"/>
      <c r="S1013" s="316"/>
      <c r="T1013" s="315">
        <v>2</v>
      </c>
      <c r="U1013" s="316">
        <v>1.4814814814814814</v>
      </c>
      <c r="V1013" s="316"/>
      <c r="W1013" s="316"/>
      <c r="X1013" s="316"/>
      <c r="Y1013" s="128"/>
      <c r="Z1013" s="128"/>
      <c r="AA1013" s="128"/>
      <c r="AB1013" s="128"/>
      <c r="AC1013" s="128"/>
      <c r="AD1013" s="85"/>
    </row>
    <row r="1014" spans="1:30" ht="20.100000000000001" customHeight="1">
      <c r="A1014" s="85"/>
      <c r="B1014" s="85"/>
      <c r="C1014" s="128"/>
      <c r="D1014" s="162" t="s">
        <v>8436</v>
      </c>
      <c r="E1014" s="128"/>
      <c r="F1014" s="356"/>
      <c r="G1014" s="314"/>
      <c r="H1014" s="356"/>
      <c r="I1014" s="314"/>
      <c r="J1014" s="356"/>
      <c r="K1014" s="314"/>
      <c r="L1014" s="356"/>
      <c r="M1014" s="314"/>
      <c r="N1014" s="315"/>
      <c r="O1014" s="316"/>
      <c r="P1014" s="315"/>
      <c r="Q1014" s="316"/>
      <c r="R1014" s="315"/>
      <c r="S1014" s="316"/>
      <c r="T1014" s="315"/>
      <c r="U1014" s="316"/>
      <c r="V1014" s="316"/>
      <c r="W1014" s="316"/>
      <c r="X1014" s="316"/>
      <c r="Y1014" s="128"/>
      <c r="Z1014" s="128"/>
      <c r="AA1014" s="128"/>
      <c r="AB1014" s="128"/>
      <c r="AC1014" s="128"/>
      <c r="AD1014" s="85"/>
    </row>
    <row r="1015" spans="1:30" ht="20.100000000000001" customHeight="1">
      <c r="A1015" s="85"/>
      <c r="B1015" s="85"/>
      <c r="C1015" s="128"/>
      <c r="D1015" s="162" t="s">
        <v>8437</v>
      </c>
      <c r="E1015" s="128"/>
      <c r="F1015" s="356"/>
      <c r="G1015" s="314"/>
      <c r="H1015" s="356"/>
      <c r="I1015" s="314"/>
      <c r="J1015" s="356"/>
      <c r="K1015" s="314"/>
      <c r="L1015" s="356"/>
      <c r="M1015" s="314"/>
      <c r="N1015" s="315"/>
      <c r="O1015" s="316"/>
      <c r="P1015" s="315"/>
      <c r="Q1015" s="316"/>
      <c r="R1015" s="315"/>
      <c r="S1015" s="316"/>
      <c r="T1015" s="315"/>
      <c r="U1015" s="316"/>
      <c r="V1015" s="316"/>
      <c r="W1015" s="316"/>
      <c r="X1015" s="316"/>
      <c r="Y1015" s="128"/>
      <c r="Z1015" s="128"/>
      <c r="AA1015" s="128"/>
      <c r="AB1015" s="128"/>
      <c r="AC1015" s="128"/>
      <c r="AD1015" s="85"/>
    </row>
    <row r="1016" spans="1:30" ht="20.100000000000001" customHeight="1">
      <c r="A1016" s="476" t="s">
        <v>4522</v>
      </c>
      <c r="B1016" s="476" t="s">
        <v>209</v>
      </c>
      <c r="C1016" s="473" t="s">
        <v>64</v>
      </c>
      <c r="D1016" s="374" t="s">
        <v>1510</v>
      </c>
      <c r="E1016" s="485" t="s">
        <v>8275</v>
      </c>
      <c r="F1016" s="443"/>
      <c r="G1016" s="444"/>
      <c r="H1016" s="443"/>
      <c r="I1016" s="444"/>
      <c r="J1016" s="443"/>
      <c r="K1016" s="444"/>
      <c r="L1016" s="443"/>
      <c r="M1016" s="444"/>
      <c r="N1016" s="471"/>
      <c r="O1016" s="465"/>
      <c r="P1016" s="471"/>
      <c r="Q1016" s="465"/>
      <c r="R1016" s="471"/>
      <c r="S1016" s="465"/>
      <c r="T1016" s="471"/>
      <c r="U1016" s="465"/>
      <c r="V1016" s="473" t="s">
        <v>8276</v>
      </c>
      <c r="W1016" s="473" t="s">
        <v>8276</v>
      </c>
      <c r="X1016" s="473" t="s">
        <v>8276</v>
      </c>
      <c r="Y1016" s="473" t="s">
        <v>8276</v>
      </c>
      <c r="Z1016" s="473" t="s">
        <v>8276</v>
      </c>
      <c r="AA1016" s="473" t="s">
        <v>8276</v>
      </c>
      <c r="AB1016" s="473" t="s">
        <v>8276</v>
      </c>
      <c r="AC1016" s="473" t="s">
        <v>8276</v>
      </c>
      <c r="AD1016" s="476"/>
    </row>
    <row r="1017" spans="1:30" ht="20.100000000000001" customHeight="1">
      <c r="A1017" s="85"/>
      <c r="B1017" s="85"/>
      <c r="C1017" s="128"/>
      <c r="D1017" s="311" t="s">
        <v>1511</v>
      </c>
      <c r="E1017" s="128"/>
      <c r="F1017" s="356"/>
      <c r="G1017" s="314"/>
      <c r="H1017" s="356"/>
      <c r="I1017" s="314"/>
      <c r="J1017" s="356">
        <v>2</v>
      </c>
      <c r="K1017" s="314">
        <v>15.384615384615385</v>
      </c>
      <c r="L1017" s="356">
        <v>2</v>
      </c>
      <c r="M1017" s="314">
        <v>15.384615384615385</v>
      </c>
      <c r="N1017" s="315"/>
      <c r="O1017" s="316"/>
      <c r="P1017" s="315">
        <v>1</v>
      </c>
      <c r="Q1017" s="316">
        <v>14.285714285714286</v>
      </c>
      <c r="R1017" s="315">
        <v>2</v>
      </c>
      <c r="S1017" s="316">
        <v>7.6923076923076925</v>
      </c>
      <c r="T1017" s="315">
        <v>22</v>
      </c>
      <c r="U1017" s="316">
        <v>16.296296296296298</v>
      </c>
      <c r="V1017" s="316"/>
      <c r="W1017" s="316"/>
      <c r="X1017" s="316"/>
      <c r="Y1017" s="128"/>
      <c r="Z1017" s="128"/>
      <c r="AA1017" s="128"/>
      <c r="AB1017" s="128"/>
      <c r="AC1017" s="128"/>
      <c r="AD1017" s="85"/>
    </row>
    <row r="1018" spans="1:30" ht="20.100000000000001" customHeight="1">
      <c r="A1018" s="85"/>
      <c r="B1018" s="85"/>
      <c r="C1018" s="128"/>
      <c r="D1018" s="311" t="s">
        <v>1512</v>
      </c>
      <c r="E1018" s="128"/>
      <c r="F1018" s="356">
        <v>3</v>
      </c>
      <c r="G1018" s="314">
        <v>50</v>
      </c>
      <c r="H1018" s="356">
        <v>6</v>
      </c>
      <c r="I1018" s="314">
        <v>66.666666666666671</v>
      </c>
      <c r="J1018" s="356">
        <v>9</v>
      </c>
      <c r="K1018" s="314">
        <v>69.230769230769226</v>
      </c>
      <c r="L1018" s="356">
        <v>7</v>
      </c>
      <c r="M1018" s="314">
        <v>53.846153846153847</v>
      </c>
      <c r="N1018" s="315">
        <v>5</v>
      </c>
      <c r="O1018" s="316">
        <v>50</v>
      </c>
      <c r="P1018" s="315">
        <v>4</v>
      </c>
      <c r="Q1018" s="316">
        <v>57.142857142857146</v>
      </c>
      <c r="R1018" s="315">
        <v>21</v>
      </c>
      <c r="S1018" s="316">
        <v>80.769230769230774</v>
      </c>
      <c r="T1018" s="315">
        <v>70</v>
      </c>
      <c r="U1018" s="316">
        <v>51.851851851851855</v>
      </c>
      <c r="V1018" s="316"/>
      <c r="W1018" s="316"/>
      <c r="X1018" s="316"/>
      <c r="Y1018" s="128"/>
      <c r="Z1018" s="128"/>
      <c r="AA1018" s="128"/>
      <c r="AB1018" s="128"/>
      <c r="AC1018" s="128"/>
      <c r="AD1018" s="85"/>
    </row>
    <row r="1019" spans="1:30" ht="20.100000000000001" customHeight="1">
      <c r="A1019" s="85"/>
      <c r="B1019" s="85"/>
      <c r="C1019" s="128"/>
      <c r="D1019" s="311" t="s">
        <v>1513</v>
      </c>
      <c r="E1019" s="128"/>
      <c r="F1019" s="356">
        <v>3</v>
      </c>
      <c r="G1019" s="314">
        <v>50</v>
      </c>
      <c r="H1019" s="356">
        <v>3</v>
      </c>
      <c r="I1019" s="314">
        <v>33.333333333333336</v>
      </c>
      <c r="J1019" s="356">
        <v>2</v>
      </c>
      <c r="K1019" s="314">
        <v>15.384615384615385</v>
      </c>
      <c r="L1019" s="356">
        <v>3</v>
      </c>
      <c r="M1019" s="314">
        <v>23.076923076923077</v>
      </c>
      <c r="N1019" s="315">
        <v>5</v>
      </c>
      <c r="O1019" s="316">
        <v>50</v>
      </c>
      <c r="P1019" s="315">
        <v>2</v>
      </c>
      <c r="Q1019" s="316">
        <v>28.571428571428573</v>
      </c>
      <c r="R1019" s="315">
        <v>3</v>
      </c>
      <c r="S1019" s="316">
        <v>11.538461538461538</v>
      </c>
      <c r="T1019" s="315">
        <v>39</v>
      </c>
      <c r="U1019" s="316">
        <v>28.888888888888889</v>
      </c>
      <c r="V1019" s="316"/>
      <c r="W1019" s="316"/>
      <c r="X1019" s="316"/>
      <c r="Y1019" s="128"/>
      <c r="Z1019" s="128"/>
      <c r="AA1019" s="128"/>
      <c r="AB1019" s="128"/>
      <c r="AC1019" s="128"/>
      <c r="AD1019" s="85"/>
    </row>
    <row r="1020" spans="1:30" ht="20.100000000000001" customHeight="1">
      <c r="A1020" s="85"/>
      <c r="B1020" s="85"/>
      <c r="C1020" s="128"/>
      <c r="D1020" s="311" t="s">
        <v>1514</v>
      </c>
      <c r="E1020" s="128"/>
      <c r="F1020" s="356"/>
      <c r="G1020" s="314"/>
      <c r="H1020" s="356"/>
      <c r="I1020" s="314"/>
      <c r="J1020" s="356"/>
      <c r="K1020" s="314"/>
      <c r="L1020" s="356">
        <v>1</v>
      </c>
      <c r="M1020" s="314">
        <v>7.6923076923076925</v>
      </c>
      <c r="N1020" s="315"/>
      <c r="O1020" s="316"/>
      <c r="P1020" s="315"/>
      <c r="Q1020" s="316"/>
      <c r="R1020" s="315"/>
      <c r="S1020" s="316"/>
      <c r="T1020" s="315">
        <v>4</v>
      </c>
      <c r="U1020" s="316">
        <v>2.9629629629629628</v>
      </c>
      <c r="V1020" s="316"/>
      <c r="W1020" s="316"/>
      <c r="X1020" s="316"/>
      <c r="Y1020" s="128"/>
      <c r="Z1020" s="128"/>
      <c r="AA1020" s="128"/>
      <c r="AB1020" s="128"/>
      <c r="AC1020" s="128"/>
      <c r="AD1020" s="85"/>
    </row>
    <row r="1021" spans="1:30" ht="20.100000000000001" customHeight="1">
      <c r="A1021" s="85"/>
      <c r="B1021" s="85"/>
      <c r="C1021" s="128"/>
      <c r="D1021" s="162" t="s">
        <v>8436</v>
      </c>
      <c r="E1021" s="128"/>
      <c r="F1021" s="356"/>
      <c r="G1021" s="314"/>
      <c r="H1021" s="356"/>
      <c r="I1021" s="314"/>
      <c r="J1021" s="356"/>
      <c r="K1021" s="314"/>
      <c r="L1021" s="356"/>
      <c r="M1021" s="314"/>
      <c r="N1021" s="315"/>
      <c r="O1021" s="316"/>
      <c r="P1021" s="315"/>
      <c r="Q1021" s="316"/>
      <c r="R1021" s="315"/>
      <c r="S1021" s="316"/>
      <c r="T1021" s="315"/>
      <c r="U1021" s="316"/>
      <c r="V1021" s="316"/>
      <c r="W1021" s="316"/>
      <c r="X1021" s="316"/>
      <c r="Y1021" s="128"/>
      <c r="Z1021" s="128"/>
      <c r="AA1021" s="128"/>
      <c r="AB1021" s="128"/>
      <c r="AC1021" s="128"/>
      <c r="AD1021" s="85"/>
    </row>
    <row r="1022" spans="1:30" ht="20.100000000000001" customHeight="1">
      <c r="A1022" s="85"/>
      <c r="B1022" s="85"/>
      <c r="C1022" s="128"/>
      <c r="D1022" s="162" t="s">
        <v>8437</v>
      </c>
      <c r="E1022" s="128"/>
      <c r="F1022" s="356"/>
      <c r="G1022" s="314"/>
      <c r="H1022" s="356"/>
      <c r="I1022" s="314"/>
      <c r="J1022" s="356"/>
      <c r="K1022" s="314"/>
      <c r="L1022" s="356"/>
      <c r="M1022" s="314"/>
      <c r="N1022" s="315"/>
      <c r="O1022" s="316"/>
      <c r="P1022" s="315"/>
      <c r="Q1022" s="316"/>
      <c r="R1022" s="315"/>
      <c r="S1022" s="316"/>
      <c r="T1022" s="315"/>
      <c r="U1022" s="316"/>
      <c r="V1022" s="316"/>
      <c r="W1022" s="316"/>
      <c r="X1022" s="316"/>
      <c r="Y1022" s="128"/>
      <c r="Z1022" s="128"/>
      <c r="AA1022" s="128"/>
      <c r="AB1022" s="128"/>
      <c r="AC1022" s="128"/>
      <c r="AD1022" s="85"/>
    </row>
    <row r="1023" spans="1:30" ht="20.100000000000001" customHeight="1">
      <c r="A1023" s="476" t="s">
        <v>4523</v>
      </c>
      <c r="B1023" s="476" t="s">
        <v>212</v>
      </c>
      <c r="C1023" s="473" t="s">
        <v>64</v>
      </c>
      <c r="D1023" s="374" t="s">
        <v>1510</v>
      </c>
      <c r="E1023" s="485" t="s">
        <v>8275</v>
      </c>
      <c r="F1023" s="443"/>
      <c r="G1023" s="444"/>
      <c r="H1023" s="443"/>
      <c r="I1023" s="444"/>
      <c r="J1023" s="443"/>
      <c r="K1023" s="444"/>
      <c r="L1023" s="443"/>
      <c r="M1023" s="444"/>
      <c r="N1023" s="471"/>
      <c r="O1023" s="465"/>
      <c r="P1023" s="471"/>
      <c r="Q1023" s="465"/>
      <c r="R1023" s="471"/>
      <c r="S1023" s="465"/>
      <c r="T1023" s="471">
        <v>1</v>
      </c>
      <c r="U1023" s="465">
        <v>0.7407407407407407</v>
      </c>
      <c r="V1023" s="473" t="s">
        <v>8276</v>
      </c>
      <c r="W1023" s="473" t="s">
        <v>8276</v>
      </c>
      <c r="X1023" s="473" t="s">
        <v>8276</v>
      </c>
      <c r="Y1023" s="473" t="s">
        <v>8276</v>
      </c>
      <c r="Z1023" s="473" t="s">
        <v>8276</v>
      </c>
      <c r="AA1023" s="473" t="s">
        <v>8276</v>
      </c>
      <c r="AB1023" s="473" t="s">
        <v>8276</v>
      </c>
      <c r="AC1023" s="473" t="s">
        <v>8276</v>
      </c>
      <c r="AD1023" s="476"/>
    </row>
    <row r="1024" spans="1:30" ht="20.100000000000001" customHeight="1">
      <c r="A1024" s="85"/>
      <c r="B1024" s="85"/>
      <c r="C1024" s="128"/>
      <c r="D1024" s="311" t="s">
        <v>1511</v>
      </c>
      <c r="E1024" s="128"/>
      <c r="F1024" s="356"/>
      <c r="G1024" s="314"/>
      <c r="H1024" s="356"/>
      <c r="I1024" s="314"/>
      <c r="J1024" s="356"/>
      <c r="K1024" s="314"/>
      <c r="L1024" s="356">
        <v>4</v>
      </c>
      <c r="M1024" s="314">
        <v>30.76923076923077</v>
      </c>
      <c r="N1024" s="315">
        <v>3</v>
      </c>
      <c r="O1024" s="316">
        <v>30</v>
      </c>
      <c r="P1024" s="315">
        <v>1</v>
      </c>
      <c r="Q1024" s="316">
        <v>14.285714285714286</v>
      </c>
      <c r="R1024" s="315">
        <v>4</v>
      </c>
      <c r="S1024" s="316">
        <v>15.384615384615385</v>
      </c>
      <c r="T1024" s="315">
        <v>33</v>
      </c>
      <c r="U1024" s="316">
        <v>24.444444444444443</v>
      </c>
      <c r="V1024" s="316"/>
      <c r="W1024" s="316"/>
      <c r="X1024" s="316"/>
      <c r="Y1024" s="128"/>
      <c r="Z1024" s="128"/>
      <c r="AA1024" s="128"/>
      <c r="AB1024" s="128"/>
      <c r="AC1024" s="128"/>
      <c r="AD1024" s="85"/>
    </row>
    <row r="1025" spans="1:30" ht="20.100000000000001" customHeight="1">
      <c r="A1025" s="85"/>
      <c r="B1025" s="85"/>
      <c r="C1025" s="128"/>
      <c r="D1025" s="311" t="s">
        <v>1512</v>
      </c>
      <c r="E1025" s="128"/>
      <c r="F1025" s="356">
        <v>3</v>
      </c>
      <c r="G1025" s="314">
        <v>50</v>
      </c>
      <c r="H1025" s="356">
        <v>7</v>
      </c>
      <c r="I1025" s="314">
        <v>77.777777777777771</v>
      </c>
      <c r="J1025" s="356">
        <v>12</v>
      </c>
      <c r="K1025" s="314">
        <v>92.307692307692307</v>
      </c>
      <c r="L1025" s="356">
        <v>8</v>
      </c>
      <c r="M1025" s="314">
        <v>61.53846153846154</v>
      </c>
      <c r="N1025" s="315">
        <v>4</v>
      </c>
      <c r="O1025" s="316">
        <v>40</v>
      </c>
      <c r="P1025" s="315">
        <v>5</v>
      </c>
      <c r="Q1025" s="316">
        <v>71.428571428571431</v>
      </c>
      <c r="R1025" s="315">
        <v>20</v>
      </c>
      <c r="S1025" s="316">
        <v>76.92307692307692</v>
      </c>
      <c r="T1025" s="315">
        <v>73</v>
      </c>
      <c r="U1025" s="316">
        <v>54.074074074074076</v>
      </c>
      <c r="V1025" s="316"/>
      <c r="W1025" s="316"/>
      <c r="X1025" s="316"/>
      <c r="Y1025" s="128"/>
      <c r="Z1025" s="128"/>
      <c r="AA1025" s="128"/>
      <c r="AB1025" s="128"/>
      <c r="AC1025" s="128"/>
      <c r="AD1025" s="85"/>
    </row>
    <row r="1026" spans="1:30" ht="20.100000000000001" customHeight="1">
      <c r="A1026" s="85"/>
      <c r="B1026" s="85"/>
      <c r="C1026" s="128"/>
      <c r="D1026" s="311" t="s">
        <v>1513</v>
      </c>
      <c r="E1026" s="128"/>
      <c r="F1026" s="356">
        <v>3</v>
      </c>
      <c r="G1026" s="314">
        <v>50</v>
      </c>
      <c r="H1026" s="356">
        <v>2</v>
      </c>
      <c r="I1026" s="314">
        <v>22.222222222222221</v>
      </c>
      <c r="J1026" s="356">
        <v>1</v>
      </c>
      <c r="K1026" s="314">
        <v>7.6923076923076925</v>
      </c>
      <c r="L1026" s="356">
        <v>1</v>
      </c>
      <c r="M1026" s="314">
        <v>7.6923076923076925</v>
      </c>
      <c r="N1026" s="315">
        <v>3</v>
      </c>
      <c r="O1026" s="316">
        <v>30</v>
      </c>
      <c r="P1026" s="315">
        <v>1</v>
      </c>
      <c r="Q1026" s="316">
        <v>14.285714285714286</v>
      </c>
      <c r="R1026" s="315">
        <v>2</v>
      </c>
      <c r="S1026" s="316">
        <v>7.6923076923076925</v>
      </c>
      <c r="T1026" s="315">
        <v>26</v>
      </c>
      <c r="U1026" s="316">
        <v>19.25925925925926</v>
      </c>
      <c r="V1026" s="316"/>
      <c r="W1026" s="316"/>
      <c r="X1026" s="316"/>
      <c r="Y1026" s="128"/>
      <c r="Z1026" s="128"/>
      <c r="AA1026" s="128"/>
      <c r="AB1026" s="128"/>
      <c r="AC1026" s="128"/>
      <c r="AD1026" s="85"/>
    </row>
    <row r="1027" spans="1:30" ht="20.100000000000001" customHeight="1">
      <c r="A1027" s="85"/>
      <c r="B1027" s="85"/>
      <c r="C1027" s="128"/>
      <c r="D1027" s="311" t="s">
        <v>1514</v>
      </c>
      <c r="E1027" s="128"/>
      <c r="F1027" s="356"/>
      <c r="G1027" s="314"/>
      <c r="H1027" s="356"/>
      <c r="I1027" s="314"/>
      <c r="J1027" s="356"/>
      <c r="K1027" s="314"/>
      <c r="L1027" s="356"/>
      <c r="M1027" s="314"/>
      <c r="N1027" s="315"/>
      <c r="O1027" s="316"/>
      <c r="P1027" s="315"/>
      <c r="Q1027" s="316"/>
      <c r="R1027" s="315"/>
      <c r="S1027" s="316"/>
      <c r="T1027" s="315">
        <v>2</v>
      </c>
      <c r="U1027" s="316">
        <v>1.4814814814814814</v>
      </c>
      <c r="V1027" s="316"/>
      <c r="W1027" s="316"/>
      <c r="X1027" s="316"/>
      <c r="Y1027" s="128"/>
      <c r="Z1027" s="128"/>
      <c r="AA1027" s="128"/>
      <c r="AB1027" s="128"/>
      <c r="AC1027" s="128"/>
      <c r="AD1027" s="85"/>
    </row>
    <row r="1028" spans="1:30" ht="20.100000000000001" customHeight="1">
      <c r="A1028" s="85"/>
      <c r="B1028" s="85"/>
      <c r="C1028" s="128"/>
      <c r="D1028" s="162" t="s">
        <v>8436</v>
      </c>
      <c r="E1028" s="128"/>
      <c r="F1028" s="356"/>
      <c r="G1028" s="314"/>
      <c r="H1028" s="356"/>
      <c r="I1028" s="314"/>
      <c r="J1028" s="356"/>
      <c r="K1028" s="314"/>
      <c r="L1028" s="356"/>
      <c r="M1028" s="314"/>
      <c r="N1028" s="315"/>
      <c r="O1028" s="316"/>
      <c r="P1028" s="315"/>
      <c r="Q1028" s="316"/>
      <c r="R1028" s="315"/>
      <c r="S1028" s="316"/>
      <c r="T1028" s="315"/>
      <c r="U1028" s="316"/>
      <c r="V1028" s="316"/>
      <c r="W1028" s="316"/>
      <c r="X1028" s="316"/>
      <c r="Y1028" s="128"/>
      <c r="Z1028" s="128"/>
      <c r="AA1028" s="128"/>
      <c r="AB1028" s="128"/>
      <c r="AC1028" s="128"/>
      <c r="AD1028" s="85"/>
    </row>
    <row r="1029" spans="1:30" ht="20.100000000000001" customHeight="1">
      <c r="A1029" s="85"/>
      <c r="B1029" s="85"/>
      <c r="C1029" s="128"/>
      <c r="D1029" s="162" t="s">
        <v>8437</v>
      </c>
      <c r="E1029" s="128"/>
      <c r="F1029" s="356"/>
      <c r="G1029" s="314"/>
      <c r="H1029" s="356"/>
      <c r="I1029" s="314"/>
      <c r="J1029" s="356"/>
      <c r="K1029" s="314"/>
      <c r="L1029" s="356"/>
      <c r="M1029" s="314"/>
      <c r="N1029" s="315"/>
      <c r="O1029" s="316"/>
      <c r="P1029" s="315"/>
      <c r="Q1029" s="316"/>
      <c r="R1029" s="315"/>
      <c r="S1029" s="316"/>
      <c r="T1029" s="315"/>
      <c r="U1029" s="316"/>
      <c r="V1029" s="316"/>
      <c r="W1029" s="316"/>
      <c r="X1029" s="316"/>
      <c r="Y1029" s="128"/>
      <c r="Z1029" s="128"/>
      <c r="AA1029" s="128"/>
      <c r="AB1029" s="128"/>
      <c r="AC1029" s="128"/>
      <c r="AD1029" s="85"/>
    </row>
    <row r="1030" spans="1:30" ht="20.100000000000001" customHeight="1">
      <c r="A1030" s="476" t="s">
        <v>4524</v>
      </c>
      <c r="B1030" s="476" t="s">
        <v>46</v>
      </c>
      <c r="C1030" s="473" t="s">
        <v>64</v>
      </c>
      <c r="D1030" s="476" t="s">
        <v>1853</v>
      </c>
      <c r="E1030" s="473"/>
      <c r="F1030" s="443"/>
      <c r="G1030" s="444"/>
      <c r="H1030" s="443">
        <v>2</v>
      </c>
      <c r="I1030" s="444">
        <v>22.222222222222221</v>
      </c>
      <c r="J1030" s="443">
        <v>1</v>
      </c>
      <c r="K1030" s="444">
        <v>7.6923076923076925</v>
      </c>
      <c r="L1030" s="443">
        <v>2</v>
      </c>
      <c r="M1030" s="444">
        <v>15.4</v>
      </c>
      <c r="N1030" s="471"/>
      <c r="O1030" s="465"/>
      <c r="P1030" s="471"/>
      <c r="Q1030" s="465"/>
      <c r="R1030" s="471">
        <v>2</v>
      </c>
      <c r="S1030" s="465">
        <v>7.6923076923076925</v>
      </c>
      <c r="T1030" s="471">
        <v>18</v>
      </c>
      <c r="U1030" s="465">
        <v>13.333333333333334</v>
      </c>
      <c r="V1030" s="473" t="s">
        <v>8276</v>
      </c>
      <c r="W1030" s="473" t="s">
        <v>8276</v>
      </c>
      <c r="X1030" s="473" t="s">
        <v>8276</v>
      </c>
      <c r="Y1030" s="473" t="s">
        <v>8276</v>
      </c>
      <c r="Z1030" s="473" t="s">
        <v>8276</v>
      </c>
      <c r="AA1030" s="473" t="s">
        <v>8276</v>
      </c>
      <c r="AB1030" s="473" t="s">
        <v>8276</v>
      </c>
      <c r="AC1030" s="473" t="s">
        <v>8276</v>
      </c>
      <c r="AD1030" s="476"/>
    </row>
    <row r="1031" spans="1:30" ht="20.100000000000001" customHeight="1">
      <c r="A1031" s="85"/>
      <c r="B1031" s="85"/>
      <c r="C1031" s="128"/>
      <c r="D1031" s="85" t="s">
        <v>1854</v>
      </c>
      <c r="E1031" s="128"/>
      <c r="F1031" s="356">
        <v>6</v>
      </c>
      <c r="G1031" s="314">
        <v>100</v>
      </c>
      <c r="H1031" s="356">
        <v>7</v>
      </c>
      <c r="I1031" s="314">
        <v>77.777777777777771</v>
      </c>
      <c r="J1031" s="356">
        <v>12</v>
      </c>
      <c r="K1031" s="314">
        <v>92.307692307692307</v>
      </c>
      <c r="L1031" s="356">
        <v>11</v>
      </c>
      <c r="M1031" s="314">
        <v>84.6</v>
      </c>
      <c r="N1031" s="315">
        <v>10</v>
      </c>
      <c r="O1031" s="316">
        <v>100</v>
      </c>
      <c r="P1031" s="315">
        <v>7</v>
      </c>
      <c r="Q1031" s="316">
        <v>100</v>
      </c>
      <c r="R1031" s="315">
        <v>24</v>
      </c>
      <c r="S1031" s="316">
        <v>92.307692307692307</v>
      </c>
      <c r="T1031" s="315">
        <v>117</v>
      </c>
      <c r="U1031" s="316">
        <v>86.666666666666671</v>
      </c>
      <c r="V1031" s="316"/>
      <c r="W1031" s="316"/>
      <c r="X1031" s="316"/>
      <c r="Y1031" s="128"/>
      <c r="Z1031" s="128"/>
      <c r="AA1031" s="128"/>
      <c r="AB1031" s="128"/>
      <c r="AC1031" s="128"/>
      <c r="AD1031" s="85"/>
    </row>
    <row r="1032" spans="1:30" ht="20.100000000000001" customHeight="1">
      <c r="A1032" s="476" t="s">
        <v>4525</v>
      </c>
      <c r="B1032" s="476" t="s">
        <v>47</v>
      </c>
      <c r="C1032" s="473" t="s">
        <v>4603</v>
      </c>
      <c r="D1032" s="476" t="s">
        <v>8444</v>
      </c>
      <c r="E1032" s="473"/>
      <c r="F1032" s="443"/>
      <c r="G1032" s="444"/>
      <c r="H1032" s="443">
        <v>1</v>
      </c>
      <c r="I1032" s="444">
        <v>50</v>
      </c>
      <c r="J1032" s="443">
        <v>1</v>
      </c>
      <c r="K1032" s="444">
        <v>100</v>
      </c>
      <c r="L1032" s="443">
        <v>2</v>
      </c>
      <c r="M1032" s="444">
        <v>100</v>
      </c>
      <c r="N1032" s="471"/>
      <c r="O1032" s="465"/>
      <c r="P1032" s="471"/>
      <c r="Q1032" s="465"/>
      <c r="R1032" s="471">
        <v>2</v>
      </c>
      <c r="S1032" s="465">
        <v>100</v>
      </c>
      <c r="T1032" s="471">
        <v>12</v>
      </c>
      <c r="U1032" s="465">
        <v>66.666666666666671</v>
      </c>
      <c r="V1032" s="473" t="s">
        <v>8118</v>
      </c>
      <c r="W1032" s="473" t="s">
        <v>8118</v>
      </c>
      <c r="X1032" s="473" t="s">
        <v>8118</v>
      </c>
      <c r="Y1032" s="473" t="s">
        <v>8118</v>
      </c>
      <c r="Z1032" s="473" t="s">
        <v>8118</v>
      </c>
      <c r="AA1032" s="473" t="s">
        <v>8118</v>
      </c>
      <c r="AB1032" s="473" t="s">
        <v>8118</v>
      </c>
      <c r="AC1032" s="473" t="s">
        <v>8118</v>
      </c>
      <c r="AD1032" s="476"/>
    </row>
    <row r="1033" spans="1:30" ht="20.100000000000001" customHeight="1">
      <c r="A1033" s="85"/>
      <c r="B1033" s="85"/>
      <c r="C1033" s="128"/>
      <c r="D1033" s="85" t="s">
        <v>8445</v>
      </c>
      <c r="E1033" s="128"/>
      <c r="F1033" s="356"/>
      <c r="G1033" s="314"/>
      <c r="H1033" s="356">
        <v>1</v>
      </c>
      <c r="I1033" s="314">
        <v>50</v>
      </c>
      <c r="J1033" s="356"/>
      <c r="K1033" s="314"/>
      <c r="L1033" s="356"/>
      <c r="M1033" s="314"/>
      <c r="N1033" s="315"/>
      <c r="O1033" s="316"/>
      <c r="P1033" s="315"/>
      <c r="Q1033" s="316"/>
      <c r="R1033" s="315"/>
      <c r="S1033" s="316"/>
      <c r="T1033" s="315">
        <v>6</v>
      </c>
      <c r="U1033" s="316">
        <v>33.333333333333336</v>
      </c>
      <c r="V1033" s="316"/>
      <c r="W1033" s="316"/>
      <c r="X1033" s="316"/>
      <c r="Y1033" s="128"/>
      <c r="Z1033" s="128"/>
      <c r="AA1033" s="128"/>
      <c r="AB1033" s="128"/>
      <c r="AC1033" s="128"/>
      <c r="AD1033" s="85"/>
    </row>
    <row r="1034" spans="1:30" ht="20.100000000000001" customHeight="1">
      <c r="A1034" s="476" t="s">
        <v>4526</v>
      </c>
      <c r="B1034" s="476" t="s">
        <v>48</v>
      </c>
      <c r="C1034" s="473" t="s">
        <v>4604</v>
      </c>
      <c r="D1034" s="476"/>
      <c r="E1034" s="473"/>
      <c r="F1034" s="443"/>
      <c r="G1034" s="444"/>
      <c r="H1034" s="443">
        <v>1</v>
      </c>
      <c r="I1034" s="444">
        <v>100</v>
      </c>
      <c r="J1034" s="443">
        <v>1</v>
      </c>
      <c r="K1034" s="444">
        <v>100</v>
      </c>
      <c r="L1034" s="443">
        <v>2</v>
      </c>
      <c r="M1034" s="444">
        <v>100</v>
      </c>
      <c r="N1034" s="471"/>
      <c r="O1034" s="465"/>
      <c r="P1034" s="471"/>
      <c r="Q1034" s="465"/>
      <c r="R1034" s="471">
        <v>2</v>
      </c>
      <c r="S1034" s="465">
        <v>100</v>
      </c>
      <c r="T1034" s="471">
        <v>12</v>
      </c>
      <c r="U1034" s="465">
        <v>100</v>
      </c>
      <c r="V1034" s="473" t="s">
        <v>8118</v>
      </c>
      <c r="W1034" s="473" t="s">
        <v>8118</v>
      </c>
      <c r="X1034" s="473" t="s">
        <v>8118</v>
      </c>
      <c r="Y1034" s="473" t="s">
        <v>8118</v>
      </c>
      <c r="Z1034" s="473" t="s">
        <v>8118</v>
      </c>
      <c r="AA1034" s="473" t="s">
        <v>8118</v>
      </c>
      <c r="AB1034" s="473" t="s">
        <v>8118</v>
      </c>
      <c r="AC1034" s="473" t="s">
        <v>8118</v>
      </c>
      <c r="AD1034" s="476"/>
    </row>
    <row r="1035" spans="1:30" ht="20.100000000000001" customHeight="1">
      <c r="A1035" s="476" t="s">
        <v>4527</v>
      </c>
      <c r="B1035" s="476" t="s">
        <v>49</v>
      </c>
      <c r="C1035" s="473" t="s">
        <v>4604</v>
      </c>
      <c r="D1035" s="374" t="s">
        <v>1974</v>
      </c>
      <c r="E1035" s="485" t="s">
        <v>8119</v>
      </c>
      <c r="F1035" s="443"/>
      <c r="G1035" s="444"/>
      <c r="H1035" s="443"/>
      <c r="I1035" s="444"/>
      <c r="J1035" s="443"/>
      <c r="K1035" s="444"/>
      <c r="L1035" s="443"/>
      <c r="M1035" s="444"/>
      <c r="N1035" s="471"/>
      <c r="O1035" s="465"/>
      <c r="P1035" s="471"/>
      <c r="Q1035" s="465"/>
      <c r="R1035" s="471"/>
      <c r="S1035" s="465"/>
      <c r="T1035" s="464"/>
      <c r="U1035" s="465"/>
      <c r="V1035" s="473" t="s">
        <v>8118</v>
      </c>
      <c r="W1035" s="473" t="s">
        <v>8118</v>
      </c>
      <c r="X1035" s="473" t="s">
        <v>8118</v>
      </c>
      <c r="Y1035" s="473" t="s">
        <v>8118</v>
      </c>
      <c r="Z1035" s="473" t="s">
        <v>8118</v>
      </c>
      <c r="AA1035" s="473" t="s">
        <v>8118</v>
      </c>
      <c r="AB1035" s="473" t="s">
        <v>8118</v>
      </c>
      <c r="AC1035" s="473" t="s">
        <v>8118</v>
      </c>
      <c r="AD1035" s="374" t="s">
        <v>8446</v>
      </c>
    </row>
    <row r="1036" spans="1:30" ht="20.100000000000001" customHeight="1">
      <c r="A1036" s="85"/>
      <c r="B1036" s="85"/>
      <c r="C1036" s="128"/>
      <c r="D1036" s="311" t="s">
        <v>1975</v>
      </c>
      <c r="E1036" s="128"/>
      <c r="F1036" s="356"/>
      <c r="G1036" s="314"/>
      <c r="H1036" s="356"/>
      <c r="I1036" s="314"/>
      <c r="J1036" s="356"/>
      <c r="K1036" s="314"/>
      <c r="L1036" s="356"/>
      <c r="M1036" s="314"/>
      <c r="N1036" s="315"/>
      <c r="O1036" s="316"/>
      <c r="P1036" s="315"/>
      <c r="Q1036" s="316"/>
      <c r="R1036" s="315"/>
      <c r="S1036" s="316"/>
      <c r="T1036" s="217"/>
      <c r="U1036" s="316"/>
      <c r="V1036" s="316"/>
      <c r="W1036" s="316"/>
      <c r="X1036" s="316"/>
      <c r="Y1036" s="128"/>
      <c r="Z1036" s="128"/>
      <c r="AA1036" s="128"/>
      <c r="AB1036" s="128"/>
      <c r="AC1036" s="128"/>
      <c r="AD1036" s="85"/>
    </row>
    <row r="1037" spans="1:30" ht="20.100000000000001" customHeight="1">
      <c r="A1037" s="85"/>
      <c r="B1037" s="85"/>
      <c r="C1037" s="128"/>
      <c r="D1037" s="311" t="s">
        <v>1976</v>
      </c>
      <c r="E1037" s="128"/>
      <c r="F1037" s="356"/>
      <c r="G1037" s="314"/>
      <c r="H1037" s="356">
        <v>1</v>
      </c>
      <c r="I1037" s="314">
        <v>100</v>
      </c>
      <c r="J1037" s="356">
        <v>1</v>
      </c>
      <c r="K1037" s="314">
        <v>100</v>
      </c>
      <c r="L1037" s="356"/>
      <c r="M1037" s="314"/>
      <c r="N1037" s="315"/>
      <c r="O1037" s="316"/>
      <c r="P1037" s="315"/>
      <c r="Q1037" s="316"/>
      <c r="R1037" s="315"/>
      <c r="S1037" s="316"/>
      <c r="T1037" s="217"/>
      <c r="U1037" s="316"/>
      <c r="V1037" s="316"/>
      <c r="W1037" s="316"/>
      <c r="X1037" s="316"/>
      <c r="Y1037" s="128"/>
      <c r="Z1037" s="128"/>
      <c r="AA1037" s="128"/>
      <c r="AB1037" s="128"/>
      <c r="AC1037" s="128"/>
      <c r="AD1037" s="85"/>
    </row>
    <row r="1038" spans="1:30" ht="20.100000000000001" customHeight="1">
      <c r="A1038" s="85"/>
      <c r="B1038" s="85"/>
      <c r="C1038" s="128"/>
      <c r="D1038" s="311" t="s">
        <v>1977</v>
      </c>
      <c r="E1038" s="128"/>
      <c r="F1038" s="356"/>
      <c r="G1038" s="314"/>
      <c r="H1038" s="356"/>
      <c r="I1038" s="314"/>
      <c r="J1038" s="356"/>
      <c r="K1038" s="314"/>
      <c r="L1038" s="356"/>
      <c r="M1038" s="314"/>
      <c r="N1038" s="315"/>
      <c r="O1038" s="316"/>
      <c r="P1038" s="315"/>
      <c r="Q1038" s="316"/>
      <c r="R1038" s="315"/>
      <c r="S1038" s="316"/>
      <c r="T1038" s="217">
        <v>5</v>
      </c>
      <c r="U1038" s="316">
        <v>41.7</v>
      </c>
      <c r="V1038" s="316"/>
      <c r="W1038" s="316"/>
      <c r="X1038" s="316"/>
      <c r="Y1038" s="128"/>
      <c r="Z1038" s="128"/>
      <c r="AA1038" s="128"/>
      <c r="AB1038" s="128"/>
      <c r="AC1038" s="128"/>
      <c r="AD1038" s="85"/>
    </row>
    <row r="1039" spans="1:30" ht="20.100000000000001" customHeight="1">
      <c r="A1039" s="85"/>
      <c r="B1039" s="85"/>
      <c r="C1039" s="128"/>
      <c r="D1039" s="311" t="s">
        <v>1978</v>
      </c>
      <c r="E1039" s="128"/>
      <c r="F1039" s="356"/>
      <c r="G1039" s="314"/>
      <c r="H1039" s="356"/>
      <c r="I1039" s="314"/>
      <c r="J1039" s="356"/>
      <c r="K1039" s="314"/>
      <c r="L1039" s="356"/>
      <c r="M1039" s="314"/>
      <c r="N1039" s="315"/>
      <c r="O1039" s="316"/>
      <c r="P1039" s="315"/>
      <c r="Q1039" s="316"/>
      <c r="R1039" s="315"/>
      <c r="S1039" s="316"/>
      <c r="T1039" s="217"/>
      <c r="U1039" s="316"/>
      <c r="V1039" s="316"/>
      <c r="W1039" s="316"/>
      <c r="X1039" s="316"/>
      <c r="Y1039" s="128"/>
      <c r="Z1039" s="128"/>
      <c r="AA1039" s="128"/>
      <c r="AB1039" s="128"/>
      <c r="AC1039" s="128"/>
      <c r="AD1039" s="85"/>
    </row>
    <row r="1040" spans="1:30" ht="20.100000000000001" customHeight="1">
      <c r="A1040" s="85"/>
      <c r="B1040" s="85"/>
      <c r="C1040" s="128"/>
      <c r="D1040" s="311" t="s">
        <v>1979</v>
      </c>
      <c r="E1040" s="128"/>
      <c r="F1040" s="356"/>
      <c r="G1040" s="314"/>
      <c r="H1040" s="356"/>
      <c r="I1040" s="314"/>
      <c r="J1040" s="356"/>
      <c r="K1040" s="314"/>
      <c r="L1040" s="356"/>
      <c r="M1040" s="314"/>
      <c r="N1040" s="315"/>
      <c r="O1040" s="316"/>
      <c r="P1040" s="315"/>
      <c r="Q1040" s="316"/>
      <c r="R1040" s="315"/>
      <c r="S1040" s="316"/>
      <c r="T1040" s="217"/>
      <c r="U1040" s="316"/>
      <c r="V1040" s="316"/>
      <c r="W1040" s="316"/>
      <c r="X1040" s="316"/>
      <c r="Y1040" s="128"/>
      <c r="Z1040" s="128"/>
      <c r="AA1040" s="128"/>
      <c r="AB1040" s="128"/>
      <c r="AC1040" s="128"/>
      <c r="AD1040" s="85"/>
    </row>
    <row r="1041" spans="1:30" ht="20.100000000000001" customHeight="1">
      <c r="A1041" s="85"/>
      <c r="B1041" s="85"/>
      <c r="C1041" s="128"/>
      <c r="D1041" s="311" t="s">
        <v>1980</v>
      </c>
      <c r="E1041" s="128"/>
      <c r="F1041" s="356"/>
      <c r="G1041" s="314"/>
      <c r="H1041" s="356"/>
      <c r="I1041" s="314"/>
      <c r="J1041" s="356"/>
      <c r="K1041" s="314"/>
      <c r="L1041" s="356"/>
      <c r="M1041" s="314"/>
      <c r="N1041" s="315"/>
      <c r="O1041" s="316"/>
      <c r="P1041" s="315"/>
      <c r="Q1041" s="316"/>
      <c r="R1041" s="315">
        <v>1</v>
      </c>
      <c r="S1041" s="316">
        <v>50</v>
      </c>
      <c r="T1041" s="217"/>
      <c r="U1041" s="316"/>
      <c r="V1041" s="316"/>
      <c r="W1041" s="316"/>
      <c r="X1041" s="316"/>
      <c r="Y1041" s="128"/>
      <c r="Z1041" s="128"/>
      <c r="AA1041" s="128"/>
      <c r="AB1041" s="128"/>
      <c r="AC1041" s="128"/>
      <c r="AD1041" s="85"/>
    </row>
    <row r="1042" spans="1:30" ht="20.100000000000001" customHeight="1">
      <c r="A1042" s="85"/>
      <c r="B1042" s="85"/>
      <c r="C1042" s="128"/>
      <c r="D1042" s="311" t="s">
        <v>1981</v>
      </c>
      <c r="E1042" s="128"/>
      <c r="F1042" s="356"/>
      <c r="G1042" s="314"/>
      <c r="H1042" s="356"/>
      <c r="I1042" s="314"/>
      <c r="J1042" s="356"/>
      <c r="K1042" s="314"/>
      <c r="L1042" s="356"/>
      <c r="M1042" s="314"/>
      <c r="N1042" s="315"/>
      <c r="O1042" s="316"/>
      <c r="P1042" s="315"/>
      <c r="Q1042" s="316"/>
      <c r="R1042" s="315"/>
      <c r="S1042" s="316"/>
      <c r="T1042" s="217"/>
      <c r="U1042" s="316"/>
      <c r="V1042" s="316"/>
      <c r="W1042" s="316"/>
      <c r="X1042" s="316"/>
      <c r="Y1042" s="128"/>
      <c r="Z1042" s="128"/>
      <c r="AA1042" s="128"/>
      <c r="AB1042" s="128"/>
      <c r="AC1042" s="128"/>
      <c r="AD1042" s="85"/>
    </row>
    <row r="1043" spans="1:30" ht="20.100000000000001" customHeight="1">
      <c r="A1043" s="85"/>
      <c r="B1043" s="85"/>
      <c r="C1043" s="128"/>
      <c r="D1043" s="311" t="s">
        <v>1982</v>
      </c>
      <c r="E1043" s="128"/>
      <c r="F1043" s="356"/>
      <c r="G1043" s="314"/>
      <c r="H1043" s="356"/>
      <c r="I1043" s="314"/>
      <c r="J1043" s="356"/>
      <c r="K1043" s="314"/>
      <c r="L1043" s="356"/>
      <c r="M1043" s="314"/>
      <c r="N1043" s="315"/>
      <c r="O1043" s="316"/>
      <c r="P1043" s="315"/>
      <c r="Q1043" s="316"/>
      <c r="R1043" s="315"/>
      <c r="S1043" s="316"/>
      <c r="T1043" s="217">
        <v>2</v>
      </c>
      <c r="U1043" s="316">
        <v>16.7</v>
      </c>
      <c r="V1043" s="316"/>
      <c r="W1043" s="316"/>
      <c r="X1043" s="316"/>
      <c r="Y1043" s="128"/>
      <c r="Z1043" s="128"/>
      <c r="AA1043" s="128"/>
      <c r="AB1043" s="128"/>
      <c r="AC1043" s="128"/>
      <c r="AD1043" s="85"/>
    </row>
    <row r="1044" spans="1:30" ht="20.100000000000001" customHeight="1">
      <c r="A1044" s="85"/>
      <c r="B1044" s="85"/>
      <c r="C1044" s="128"/>
      <c r="D1044" s="311" t="s">
        <v>8447</v>
      </c>
      <c r="E1044" s="128"/>
      <c r="F1044" s="356"/>
      <c r="G1044" s="314"/>
      <c r="H1044" s="356"/>
      <c r="I1044" s="314"/>
      <c r="J1044" s="356"/>
      <c r="K1044" s="314"/>
      <c r="L1044" s="356"/>
      <c r="M1044" s="314"/>
      <c r="N1044" s="315"/>
      <c r="O1044" s="316"/>
      <c r="P1044" s="315"/>
      <c r="Q1044" s="316"/>
      <c r="R1044" s="315"/>
      <c r="S1044" s="316"/>
      <c r="T1044" s="217"/>
      <c r="U1044" s="316"/>
      <c r="V1044" s="316"/>
      <c r="W1044" s="316"/>
      <c r="X1044" s="316"/>
      <c r="Y1044" s="128"/>
      <c r="Z1044" s="128"/>
      <c r="AA1044" s="128"/>
      <c r="AB1044" s="128"/>
      <c r="AC1044" s="128"/>
      <c r="AD1044" s="85"/>
    </row>
    <row r="1045" spans="1:30" ht="20.100000000000001" customHeight="1">
      <c r="A1045" s="85"/>
      <c r="B1045" s="85"/>
      <c r="C1045" s="128"/>
      <c r="D1045" s="311" t="s">
        <v>7337</v>
      </c>
      <c r="E1045" s="128"/>
      <c r="F1045" s="356"/>
      <c r="G1045" s="314"/>
      <c r="H1045" s="356"/>
      <c r="I1045" s="314"/>
      <c r="J1045" s="356"/>
      <c r="K1045" s="314"/>
      <c r="L1045" s="356"/>
      <c r="M1045" s="314"/>
      <c r="N1045" s="315"/>
      <c r="O1045" s="316"/>
      <c r="P1045" s="315"/>
      <c r="Q1045" s="316"/>
      <c r="R1045" s="315"/>
      <c r="S1045" s="316"/>
      <c r="T1045" s="217">
        <v>1</v>
      </c>
      <c r="U1045" s="316">
        <v>8.3000000000000007</v>
      </c>
      <c r="V1045" s="316"/>
      <c r="W1045" s="316"/>
      <c r="X1045" s="316"/>
      <c r="Y1045" s="128"/>
      <c r="Z1045" s="128"/>
      <c r="AA1045" s="128"/>
      <c r="AB1045" s="128"/>
      <c r="AC1045" s="128"/>
      <c r="AD1045" s="85"/>
    </row>
    <row r="1046" spans="1:30" ht="20.100000000000001" customHeight="1">
      <c r="A1046" s="85"/>
      <c r="B1046" s="85"/>
      <c r="C1046" s="128"/>
      <c r="D1046" s="311" t="s">
        <v>8448</v>
      </c>
      <c r="E1046" s="128"/>
      <c r="F1046" s="356"/>
      <c r="G1046" s="314"/>
      <c r="H1046" s="356"/>
      <c r="I1046" s="314"/>
      <c r="J1046" s="356"/>
      <c r="K1046" s="314"/>
      <c r="L1046" s="356"/>
      <c r="M1046" s="314"/>
      <c r="N1046" s="315"/>
      <c r="O1046" s="316"/>
      <c r="P1046" s="315"/>
      <c r="Q1046" s="316"/>
      <c r="R1046" s="315"/>
      <c r="S1046" s="316"/>
      <c r="T1046" s="217"/>
      <c r="U1046" s="316"/>
      <c r="V1046" s="316"/>
      <c r="W1046" s="316"/>
      <c r="X1046" s="316"/>
      <c r="Y1046" s="128"/>
      <c r="Z1046" s="128"/>
      <c r="AA1046" s="128"/>
      <c r="AB1046" s="128"/>
      <c r="AC1046" s="128"/>
      <c r="AD1046" s="85"/>
    </row>
    <row r="1047" spans="1:30" ht="20.100000000000001" customHeight="1">
      <c r="A1047" s="85"/>
      <c r="B1047" s="85"/>
      <c r="C1047" s="128"/>
      <c r="D1047" s="311" t="s">
        <v>8449</v>
      </c>
      <c r="E1047" s="128"/>
      <c r="F1047" s="356"/>
      <c r="G1047" s="314"/>
      <c r="H1047" s="356"/>
      <c r="I1047" s="314"/>
      <c r="J1047" s="356"/>
      <c r="K1047" s="314"/>
      <c r="L1047" s="356"/>
      <c r="M1047" s="314"/>
      <c r="N1047" s="315"/>
      <c r="O1047" s="316"/>
      <c r="P1047" s="315"/>
      <c r="Q1047" s="316"/>
      <c r="R1047" s="315"/>
      <c r="S1047" s="316"/>
      <c r="T1047" s="217">
        <v>2</v>
      </c>
      <c r="U1047" s="316">
        <v>16.7</v>
      </c>
      <c r="V1047" s="316"/>
      <c r="W1047" s="316"/>
      <c r="X1047" s="316"/>
      <c r="Y1047" s="128"/>
      <c r="Z1047" s="128"/>
      <c r="AA1047" s="128"/>
      <c r="AB1047" s="128"/>
      <c r="AC1047" s="128"/>
      <c r="AD1047" s="85"/>
    </row>
    <row r="1048" spans="1:30" ht="20.100000000000001" customHeight="1">
      <c r="A1048" s="85"/>
      <c r="B1048" s="85"/>
      <c r="C1048" s="128"/>
      <c r="D1048" s="311" t="s">
        <v>8450</v>
      </c>
      <c r="E1048" s="128"/>
      <c r="F1048" s="356"/>
      <c r="G1048" s="314"/>
      <c r="H1048" s="356"/>
      <c r="I1048" s="314"/>
      <c r="J1048" s="356"/>
      <c r="K1048" s="314"/>
      <c r="L1048" s="356">
        <v>1</v>
      </c>
      <c r="M1048" s="314">
        <v>50</v>
      </c>
      <c r="N1048" s="315"/>
      <c r="O1048" s="316"/>
      <c r="P1048" s="315"/>
      <c r="Q1048" s="316"/>
      <c r="R1048" s="315">
        <v>1</v>
      </c>
      <c r="S1048" s="316">
        <v>50</v>
      </c>
      <c r="T1048" s="217"/>
      <c r="U1048" s="316"/>
      <c r="V1048" s="316"/>
      <c r="W1048" s="316"/>
      <c r="X1048" s="316"/>
      <c r="Y1048" s="128"/>
      <c r="Z1048" s="128"/>
      <c r="AA1048" s="128"/>
      <c r="AB1048" s="128"/>
      <c r="AC1048" s="128"/>
      <c r="AD1048" s="85"/>
    </row>
    <row r="1049" spans="1:30" ht="20.100000000000001" customHeight="1">
      <c r="A1049" s="85"/>
      <c r="B1049" s="85"/>
      <c r="C1049" s="128"/>
      <c r="D1049" s="311" t="s">
        <v>8451</v>
      </c>
      <c r="E1049" s="128"/>
      <c r="F1049" s="356"/>
      <c r="G1049" s="314"/>
      <c r="H1049" s="356"/>
      <c r="I1049" s="314"/>
      <c r="J1049" s="356"/>
      <c r="K1049" s="314"/>
      <c r="L1049" s="356"/>
      <c r="M1049" s="314"/>
      <c r="N1049" s="315"/>
      <c r="O1049" s="316"/>
      <c r="P1049" s="315"/>
      <c r="Q1049" s="316"/>
      <c r="R1049" s="315"/>
      <c r="S1049" s="316"/>
      <c r="T1049" s="217"/>
      <c r="U1049" s="316"/>
      <c r="V1049" s="316"/>
      <c r="W1049" s="316"/>
      <c r="X1049" s="316"/>
      <c r="Y1049" s="128"/>
      <c r="Z1049" s="128"/>
      <c r="AA1049" s="128"/>
      <c r="AB1049" s="128"/>
      <c r="AC1049" s="128"/>
      <c r="AD1049" s="85"/>
    </row>
    <row r="1050" spans="1:30" ht="20.100000000000001" customHeight="1">
      <c r="A1050" s="85"/>
      <c r="B1050" s="85"/>
      <c r="C1050" s="128"/>
      <c r="D1050" s="311" t="s">
        <v>8452</v>
      </c>
      <c r="E1050" s="128"/>
      <c r="F1050" s="356"/>
      <c r="G1050" s="314"/>
      <c r="H1050" s="356"/>
      <c r="I1050" s="314"/>
      <c r="J1050" s="356"/>
      <c r="K1050" s="314"/>
      <c r="L1050" s="356">
        <v>1</v>
      </c>
      <c r="M1050" s="314">
        <v>50</v>
      </c>
      <c r="N1050" s="315"/>
      <c r="O1050" s="316"/>
      <c r="P1050" s="315"/>
      <c r="Q1050" s="316"/>
      <c r="R1050" s="315"/>
      <c r="S1050" s="316"/>
      <c r="T1050" s="217">
        <v>1</v>
      </c>
      <c r="U1050" s="316">
        <v>8.3000000000000007</v>
      </c>
      <c r="V1050" s="316"/>
      <c r="W1050" s="316"/>
      <c r="X1050" s="316"/>
      <c r="Y1050" s="128"/>
      <c r="Z1050" s="128"/>
      <c r="AA1050" s="128"/>
      <c r="AB1050" s="128"/>
      <c r="AC1050" s="128"/>
      <c r="AD1050" s="85"/>
    </row>
    <row r="1051" spans="1:30" ht="20.100000000000001" customHeight="1">
      <c r="A1051" s="85"/>
      <c r="B1051" s="85"/>
      <c r="C1051" s="128"/>
      <c r="D1051" s="311" t="s">
        <v>8453</v>
      </c>
      <c r="E1051" s="128"/>
      <c r="F1051" s="356"/>
      <c r="G1051" s="314"/>
      <c r="H1051" s="356"/>
      <c r="I1051" s="314"/>
      <c r="J1051" s="356"/>
      <c r="K1051" s="314"/>
      <c r="L1051" s="356"/>
      <c r="M1051" s="314"/>
      <c r="N1051" s="315"/>
      <c r="O1051" s="316"/>
      <c r="P1051" s="315"/>
      <c r="Q1051" s="316"/>
      <c r="R1051" s="315"/>
      <c r="S1051" s="316"/>
      <c r="T1051" s="217"/>
      <c r="U1051" s="316"/>
      <c r="V1051" s="316"/>
      <c r="W1051" s="316"/>
      <c r="X1051" s="316"/>
      <c r="Y1051" s="128"/>
      <c r="Z1051" s="128"/>
      <c r="AA1051" s="128"/>
      <c r="AB1051" s="128"/>
      <c r="AC1051" s="128"/>
      <c r="AD1051" s="85"/>
    </row>
    <row r="1052" spans="1:30" ht="20.100000000000001" customHeight="1">
      <c r="A1052" s="85"/>
      <c r="B1052" s="85"/>
      <c r="C1052" s="128"/>
      <c r="D1052" s="311" t="s">
        <v>8454</v>
      </c>
      <c r="E1052" s="128"/>
      <c r="F1052" s="356"/>
      <c r="G1052" s="314"/>
      <c r="H1052" s="356"/>
      <c r="I1052" s="314"/>
      <c r="J1052" s="356"/>
      <c r="K1052" s="314"/>
      <c r="L1052" s="356"/>
      <c r="M1052" s="314"/>
      <c r="N1052" s="315"/>
      <c r="O1052" s="316"/>
      <c r="P1052" s="315"/>
      <c r="Q1052" s="316"/>
      <c r="R1052" s="315"/>
      <c r="S1052" s="316"/>
      <c r="T1052" s="217">
        <v>1</v>
      </c>
      <c r="U1052" s="316">
        <v>8.3000000000000007</v>
      </c>
      <c r="V1052" s="316"/>
      <c r="W1052" s="316"/>
      <c r="X1052" s="316"/>
      <c r="Y1052" s="128"/>
      <c r="Z1052" s="128"/>
      <c r="AA1052" s="128"/>
      <c r="AB1052" s="128"/>
      <c r="AC1052" s="128"/>
      <c r="AD1052" s="85"/>
    </row>
    <row r="1053" spans="1:30" ht="20.100000000000001" customHeight="1">
      <c r="A1053" s="85"/>
      <c r="B1053" s="85"/>
      <c r="C1053" s="128"/>
      <c r="D1053" s="311" t="s">
        <v>8455</v>
      </c>
      <c r="E1053" s="128"/>
      <c r="F1053" s="356"/>
      <c r="G1053" s="314"/>
      <c r="H1053" s="356"/>
      <c r="I1053" s="314"/>
      <c r="J1053" s="356"/>
      <c r="K1053" s="314"/>
      <c r="L1053" s="356"/>
      <c r="M1053" s="314"/>
      <c r="N1053" s="315"/>
      <c r="O1053" s="316"/>
      <c r="P1053" s="315"/>
      <c r="Q1053" s="316"/>
      <c r="R1053" s="315"/>
      <c r="S1053" s="316"/>
      <c r="T1053" s="217"/>
      <c r="U1053" s="316"/>
      <c r="V1053" s="316"/>
      <c r="W1053" s="316"/>
      <c r="X1053" s="316"/>
      <c r="Y1053" s="128"/>
      <c r="Z1053" s="128"/>
      <c r="AA1053" s="128"/>
      <c r="AB1053" s="128"/>
      <c r="AC1053" s="128"/>
      <c r="AD1053" s="85"/>
    </row>
    <row r="1054" spans="1:30" ht="20.100000000000001" customHeight="1">
      <c r="A1054" s="85"/>
      <c r="B1054" s="85"/>
      <c r="C1054" s="128"/>
      <c r="D1054" s="162" t="s">
        <v>8120</v>
      </c>
      <c r="E1054" s="128"/>
      <c r="F1054" s="356"/>
      <c r="G1054" s="314"/>
      <c r="H1054" s="356"/>
      <c r="I1054" s="314"/>
      <c r="J1054" s="356"/>
      <c r="K1054" s="314"/>
      <c r="L1054" s="356"/>
      <c r="M1054" s="314"/>
      <c r="N1054" s="315"/>
      <c r="O1054" s="316"/>
      <c r="P1054" s="315"/>
      <c r="Q1054" s="316"/>
      <c r="R1054" s="315"/>
      <c r="S1054" s="316"/>
      <c r="T1054" s="217"/>
      <c r="U1054" s="316"/>
      <c r="V1054" s="316"/>
      <c r="W1054" s="316"/>
      <c r="X1054" s="316"/>
      <c r="Y1054" s="128"/>
      <c r="Z1054" s="128"/>
      <c r="AA1054" s="128"/>
      <c r="AB1054" s="128"/>
      <c r="AC1054" s="128"/>
      <c r="AD1054" s="85"/>
    </row>
    <row r="1055" spans="1:30" ht="20.100000000000001" customHeight="1">
      <c r="A1055" s="85"/>
      <c r="B1055" s="85"/>
      <c r="C1055" s="128"/>
      <c r="D1055" s="162" t="s">
        <v>8121</v>
      </c>
      <c r="E1055" s="128"/>
      <c r="F1055" s="356"/>
      <c r="G1055" s="314"/>
      <c r="H1055" s="356"/>
      <c r="I1055" s="314"/>
      <c r="J1055" s="356"/>
      <c r="K1055" s="314"/>
      <c r="L1055" s="356"/>
      <c r="M1055" s="314"/>
      <c r="N1055" s="315"/>
      <c r="O1055" s="316"/>
      <c r="P1055" s="315"/>
      <c r="Q1055" s="316"/>
      <c r="R1055" s="315"/>
      <c r="S1055" s="316"/>
      <c r="T1055" s="315"/>
      <c r="U1055" s="316"/>
      <c r="V1055" s="316"/>
      <c r="W1055" s="316"/>
      <c r="X1055" s="316"/>
      <c r="Y1055" s="128"/>
      <c r="Z1055" s="128"/>
      <c r="AA1055" s="128"/>
      <c r="AB1055" s="128"/>
      <c r="AC1055" s="128"/>
      <c r="AD1055" s="85"/>
    </row>
    <row r="1056" spans="1:30" ht="20.100000000000001" customHeight="1">
      <c r="A1056" s="476" t="s">
        <v>4528</v>
      </c>
      <c r="B1056" s="476" t="s">
        <v>50</v>
      </c>
      <c r="C1056" s="473" t="s">
        <v>4604</v>
      </c>
      <c r="D1056" s="476"/>
      <c r="E1056" s="473"/>
      <c r="F1056" s="443"/>
      <c r="G1056" s="444"/>
      <c r="H1056" s="443">
        <v>1</v>
      </c>
      <c r="I1056" s="444">
        <v>100</v>
      </c>
      <c r="J1056" s="443">
        <v>1</v>
      </c>
      <c r="K1056" s="444">
        <v>100</v>
      </c>
      <c r="L1056" s="443">
        <v>2</v>
      </c>
      <c r="M1056" s="444">
        <v>100</v>
      </c>
      <c r="N1056" s="471"/>
      <c r="O1056" s="465"/>
      <c r="P1056" s="471"/>
      <c r="Q1056" s="465"/>
      <c r="R1056" s="471">
        <v>2</v>
      </c>
      <c r="S1056" s="465">
        <v>100</v>
      </c>
      <c r="T1056" s="471">
        <v>12</v>
      </c>
      <c r="U1056" s="465">
        <v>100</v>
      </c>
      <c r="V1056" s="473" t="s">
        <v>8118</v>
      </c>
      <c r="W1056" s="473" t="s">
        <v>8118</v>
      </c>
      <c r="X1056" s="473" t="s">
        <v>8118</v>
      </c>
      <c r="Y1056" s="473" t="s">
        <v>8118</v>
      </c>
      <c r="Z1056" s="473" t="s">
        <v>8118</v>
      </c>
      <c r="AA1056" s="473" t="s">
        <v>8118</v>
      </c>
      <c r="AB1056" s="473" t="s">
        <v>8118</v>
      </c>
      <c r="AC1056" s="473" t="s">
        <v>8118</v>
      </c>
      <c r="AD1056" s="476"/>
    </row>
    <row r="1057" spans="1:30" ht="20.100000000000001" customHeight="1">
      <c r="A1057" s="476" t="s">
        <v>4529</v>
      </c>
      <c r="B1057" s="476" t="s">
        <v>51</v>
      </c>
      <c r="C1057" s="473" t="s">
        <v>4604</v>
      </c>
      <c r="D1057" s="476" t="s">
        <v>1983</v>
      </c>
      <c r="E1057" s="485" t="s">
        <v>8119</v>
      </c>
      <c r="F1057" s="443"/>
      <c r="G1057" s="444"/>
      <c r="H1057" s="443"/>
      <c r="I1057" s="444"/>
      <c r="J1057" s="443"/>
      <c r="K1057" s="444"/>
      <c r="L1057" s="443"/>
      <c r="M1057" s="444"/>
      <c r="N1057" s="471"/>
      <c r="O1057" s="465"/>
      <c r="P1057" s="471"/>
      <c r="Q1057" s="465"/>
      <c r="R1057" s="471"/>
      <c r="S1057" s="465"/>
      <c r="T1057" s="471"/>
      <c r="U1057" s="465"/>
      <c r="V1057" s="473" t="s">
        <v>8118</v>
      </c>
      <c r="W1057" s="473" t="s">
        <v>8118</v>
      </c>
      <c r="X1057" s="473" t="s">
        <v>8118</v>
      </c>
      <c r="Y1057" s="473" t="s">
        <v>8118</v>
      </c>
      <c r="Z1057" s="473" t="s">
        <v>8118</v>
      </c>
      <c r="AA1057" s="473" t="s">
        <v>8118</v>
      </c>
      <c r="AB1057" s="473" t="s">
        <v>8118</v>
      </c>
      <c r="AC1057" s="473" t="s">
        <v>8118</v>
      </c>
      <c r="AD1057" s="374" t="s">
        <v>8456</v>
      </c>
    </row>
    <row r="1058" spans="1:30" ht="20.100000000000001" customHeight="1">
      <c r="A1058" s="85"/>
      <c r="B1058" s="85"/>
      <c r="C1058" s="128"/>
      <c r="D1058" s="85" t="s">
        <v>1984</v>
      </c>
      <c r="E1058" s="128"/>
      <c r="F1058" s="356"/>
      <c r="G1058" s="314"/>
      <c r="H1058" s="356"/>
      <c r="I1058" s="314"/>
      <c r="J1058" s="356"/>
      <c r="K1058" s="314"/>
      <c r="L1058" s="356">
        <v>1</v>
      </c>
      <c r="M1058" s="314">
        <v>50</v>
      </c>
      <c r="N1058" s="315"/>
      <c r="O1058" s="316"/>
      <c r="P1058" s="315"/>
      <c r="Q1058" s="316"/>
      <c r="R1058" s="315"/>
      <c r="S1058" s="316"/>
      <c r="T1058" s="315"/>
      <c r="U1058" s="316"/>
      <c r="V1058" s="316"/>
      <c r="W1058" s="316"/>
      <c r="X1058" s="316"/>
      <c r="Y1058" s="128"/>
      <c r="Z1058" s="128"/>
      <c r="AA1058" s="128"/>
      <c r="AB1058" s="128"/>
      <c r="AC1058" s="128"/>
      <c r="AD1058" s="85"/>
    </row>
    <row r="1059" spans="1:30" ht="20.100000000000001" customHeight="1">
      <c r="A1059" s="85"/>
      <c r="B1059" s="85"/>
      <c r="C1059" s="128"/>
      <c r="D1059" s="85" t="s">
        <v>1985</v>
      </c>
      <c r="E1059" s="128"/>
      <c r="F1059" s="356"/>
      <c r="G1059" s="314"/>
      <c r="H1059" s="356"/>
      <c r="I1059" s="314"/>
      <c r="J1059" s="356"/>
      <c r="K1059" s="314"/>
      <c r="L1059" s="356"/>
      <c r="M1059" s="314"/>
      <c r="N1059" s="315"/>
      <c r="O1059" s="316"/>
      <c r="P1059" s="315"/>
      <c r="Q1059" s="316"/>
      <c r="R1059" s="315"/>
      <c r="S1059" s="316"/>
      <c r="T1059" s="315"/>
      <c r="U1059" s="316"/>
      <c r="V1059" s="316"/>
      <c r="W1059" s="316"/>
      <c r="X1059" s="316"/>
      <c r="Y1059" s="128"/>
      <c r="Z1059" s="128"/>
      <c r="AA1059" s="128"/>
      <c r="AB1059" s="128"/>
      <c r="AC1059" s="128"/>
      <c r="AD1059" s="85"/>
    </row>
    <row r="1060" spans="1:30" ht="20.100000000000001" customHeight="1">
      <c r="A1060" s="85"/>
      <c r="B1060" s="85"/>
      <c r="C1060" s="128"/>
      <c r="D1060" s="85" t="s">
        <v>1986</v>
      </c>
      <c r="E1060" s="128"/>
      <c r="F1060" s="356"/>
      <c r="G1060" s="314"/>
      <c r="H1060" s="356"/>
      <c r="I1060" s="314"/>
      <c r="J1060" s="356"/>
      <c r="K1060" s="314"/>
      <c r="L1060" s="356"/>
      <c r="M1060" s="314"/>
      <c r="N1060" s="315"/>
      <c r="O1060" s="316"/>
      <c r="P1060" s="315"/>
      <c r="Q1060" s="316"/>
      <c r="R1060" s="315">
        <v>1</v>
      </c>
      <c r="S1060" s="316">
        <v>50</v>
      </c>
      <c r="T1060" s="315"/>
      <c r="U1060" s="316"/>
      <c r="V1060" s="316"/>
      <c r="W1060" s="316"/>
      <c r="X1060" s="316"/>
      <c r="Y1060" s="128"/>
      <c r="Z1060" s="128"/>
      <c r="AA1060" s="128"/>
      <c r="AB1060" s="128"/>
      <c r="AC1060" s="128"/>
      <c r="AD1060" s="85"/>
    </row>
    <row r="1061" spans="1:30" ht="20.100000000000001" customHeight="1">
      <c r="A1061" s="85"/>
      <c r="B1061" s="85"/>
      <c r="C1061" s="128"/>
      <c r="D1061" s="85" t="s">
        <v>1987</v>
      </c>
      <c r="E1061" s="128"/>
      <c r="F1061" s="356"/>
      <c r="G1061" s="314"/>
      <c r="H1061" s="356"/>
      <c r="I1061" s="314"/>
      <c r="J1061" s="356"/>
      <c r="K1061" s="314"/>
      <c r="L1061" s="356"/>
      <c r="M1061" s="314"/>
      <c r="N1061" s="315"/>
      <c r="O1061" s="316"/>
      <c r="P1061" s="315"/>
      <c r="Q1061" s="316"/>
      <c r="R1061" s="315"/>
      <c r="S1061" s="316"/>
      <c r="T1061" s="315">
        <v>1</v>
      </c>
      <c r="U1061" s="316">
        <v>8.3000000000000007</v>
      </c>
      <c r="V1061" s="316"/>
      <c r="W1061" s="316"/>
      <c r="X1061" s="316"/>
      <c r="Y1061" s="128"/>
      <c r="Z1061" s="128"/>
      <c r="AA1061" s="128"/>
      <c r="AB1061" s="128"/>
      <c r="AC1061" s="128"/>
      <c r="AD1061" s="85"/>
    </row>
    <row r="1062" spans="1:30" ht="20.100000000000001" customHeight="1">
      <c r="A1062" s="85"/>
      <c r="B1062" s="85"/>
      <c r="C1062" s="128"/>
      <c r="D1062" s="85" t="s">
        <v>1988</v>
      </c>
      <c r="E1062" s="128"/>
      <c r="F1062" s="356"/>
      <c r="G1062" s="314"/>
      <c r="H1062" s="356"/>
      <c r="I1062" s="314"/>
      <c r="J1062" s="356"/>
      <c r="K1062" s="314"/>
      <c r="L1062" s="356"/>
      <c r="M1062" s="314"/>
      <c r="N1062" s="315"/>
      <c r="O1062" s="316"/>
      <c r="P1062" s="315"/>
      <c r="Q1062" s="316"/>
      <c r="R1062" s="315"/>
      <c r="S1062" s="316"/>
      <c r="T1062" s="315">
        <v>1</v>
      </c>
      <c r="U1062" s="316">
        <v>8.3000000000000007</v>
      </c>
      <c r="V1062" s="316"/>
      <c r="W1062" s="316"/>
      <c r="X1062" s="316"/>
      <c r="Y1062" s="128"/>
      <c r="Z1062" s="128"/>
      <c r="AA1062" s="128"/>
      <c r="AB1062" s="128"/>
      <c r="AC1062" s="128"/>
      <c r="AD1062" s="85"/>
    </row>
    <row r="1063" spans="1:30" ht="20.100000000000001" customHeight="1">
      <c r="A1063" s="85"/>
      <c r="B1063" s="85"/>
      <c r="C1063" s="128"/>
      <c r="D1063" s="85" t="s">
        <v>1989</v>
      </c>
      <c r="E1063" s="128"/>
      <c r="F1063" s="356"/>
      <c r="G1063" s="314"/>
      <c r="H1063" s="356"/>
      <c r="I1063" s="314"/>
      <c r="J1063" s="356"/>
      <c r="K1063" s="314"/>
      <c r="L1063" s="356"/>
      <c r="M1063" s="314"/>
      <c r="N1063" s="315"/>
      <c r="O1063" s="316"/>
      <c r="P1063" s="315"/>
      <c r="Q1063" s="316"/>
      <c r="R1063" s="315"/>
      <c r="S1063" s="316"/>
      <c r="T1063" s="315"/>
      <c r="U1063" s="316"/>
      <c r="V1063" s="316"/>
      <c r="W1063" s="316"/>
      <c r="X1063" s="316"/>
      <c r="Y1063" s="128"/>
      <c r="Z1063" s="128"/>
      <c r="AA1063" s="128"/>
      <c r="AB1063" s="128"/>
      <c r="AC1063" s="128"/>
      <c r="AD1063" s="85"/>
    </row>
    <row r="1064" spans="1:30" ht="20.100000000000001" customHeight="1">
      <c r="A1064" s="85"/>
      <c r="B1064" s="85"/>
      <c r="C1064" s="128"/>
      <c r="D1064" s="85" t="s">
        <v>1990</v>
      </c>
      <c r="E1064" s="128"/>
      <c r="F1064" s="356"/>
      <c r="G1064" s="314"/>
      <c r="H1064" s="356"/>
      <c r="I1064" s="314"/>
      <c r="J1064" s="356"/>
      <c r="K1064" s="314"/>
      <c r="L1064" s="356"/>
      <c r="M1064" s="314"/>
      <c r="N1064" s="315"/>
      <c r="O1064" s="316"/>
      <c r="P1064" s="315"/>
      <c r="Q1064" s="316"/>
      <c r="R1064" s="315"/>
      <c r="S1064" s="316"/>
      <c r="T1064" s="315">
        <v>4</v>
      </c>
      <c r="U1064" s="316">
        <v>33.299999999999997</v>
      </c>
      <c r="V1064" s="316"/>
      <c r="W1064" s="316"/>
      <c r="X1064" s="316"/>
      <c r="Y1064" s="128"/>
      <c r="Z1064" s="128"/>
      <c r="AA1064" s="128"/>
      <c r="AB1064" s="128"/>
      <c r="AC1064" s="128"/>
      <c r="AD1064" s="85"/>
    </row>
    <row r="1065" spans="1:30" ht="20.100000000000001" customHeight="1">
      <c r="A1065" s="85"/>
      <c r="B1065" s="85"/>
      <c r="C1065" s="128"/>
      <c r="D1065" s="85" t="s">
        <v>1991</v>
      </c>
      <c r="E1065" s="128"/>
      <c r="F1065" s="356"/>
      <c r="G1065" s="314"/>
      <c r="H1065" s="356">
        <v>1</v>
      </c>
      <c r="I1065" s="314">
        <v>100</v>
      </c>
      <c r="J1065" s="356">
        <v>1</v>
      </c>
      <c r="K1065" s="314">
        <v>100</v>
      </c>
      <c r="L1065" s="356">
        <v>1</v>
      </c>
      <c r="M1065" s="314">
        <v>50</v>
      </c>
      <c r="N1065" s="315"/>
      <c r="O1065" s="316"/>
      <c r="P1065" s="315"/>
      <c r="Q1065" s="316"/>
      <c r="R1065" s="315">
        <v>1</v>
      </c>
      <c r="S1065" s="316">
        <v>50</v>
      </c>
      <c r="T1065" s="315">
        <v>3</v>
      </c>
      <c r="U1065" s="316">
        <v>25</v>
      </c>
      <c r="V1065" s="316"/>
      <c r="W1065" s="316"/>
      <c r="X1065" s="316"/>
      <c r="Y1065" s="128"/>
      <c r="Z1065" s="128"/>
      <c r="AA1065" s="128"/>
      <c r="AB1065" s="128"/>
      <c r="AC1065" s="128"/>
      <c r="AD1065" s="85"/>
    </row>
    <row r="1066" spans="1:30" ht="20.100000000000001" customHeight="1">
      <c r="A1066" s="85"/>
      <c r="B1066" s="85"/>
      <c r="C1066" s="128"/>
      <c r="D1066" s="85" t="s">
        <v>8457</v>
      </c>
      <c r="E1066" s="128"/>
      <c r="F1066" s="356"/>
      <c r="G1066" s="314"/>
      <c r="H1066" s="356"/>
      <c r="I1066" s="314"/>
      <c r="J1066" s="356"/>
      <c r="K1066" s="314"/>
      <c r="L1066" s="356"/>
      <c r="M1066" s="314"/>
      <c r="N1066" s="315"/>
      <c r="O1066" s="316"/>
      <c r="P1066" s="315"/>
      <c r="Q1066" s="316"/>
      <c r="R1066" s="315"/>
      <c r="S1066" s="316"/>
      <c r="T1066" s="315">
        <v>3</v>
      </c>
      <c r="U1066" s="316">
        <v>25</v>
      </c>
      <c r="V1066" s="316"/>
      <c r="W1066" s="316"/>
      <c r="X1066" s="316"/>
      <c r="Y1066" s="128"/>
      <c r="Z1066" s="128"/>
      <c r="AA1066" s="128"/>
      <c r="AB1066" s="128"/>
      <c r="AC1066" s="128"/>
      <c r="AD1066" s="85"/>
    </row>
    <row r="1067" spans="1:30" ht="20.100000000000001" customHeight="1">
      <c r="A1067" s="85"/>
      <c r="B1067" s="85"/>
      <c r="C1067" s="128"/>
      <c r="D1067" s="162" t="s">
        <v>8120</v>
      </c>
      <c r="E1067" s="128"/>
      <c r="F1067" s="356"/>
      <c r="G1067" s="314"/>
      <c r="H1067" s="356"/>
      <c r="I1067" s="314"/>
      <c r="J1067" s="356"/>
      <c r="K1067" s="314"/>
      <c r="L1067" s="356"/>
      <c r="M1067" s="314"/>
      <c r="N1067" s="315"/>
      <c r="O1067" s="316"/>
      <c r="P1067" s="315"/>
      <c r="Q1067" s="316"/>
      <c r="R1067" s="315"/>
      <c r="S1067" s="316"/>
      <c r="T1067" s="315"/>
      <c r="U1067" s="316"/>
      <c r="V1067" s="316"/>
      <c r="W1067" s="316"/>
      <c r="X1067" s="316"/>
      <c r="Y1067" s="128"/>
      <c r="Z1067" s="128"/>
      <c r="AA1067" s="128"/>
      <c r="AB1067" s="128"/>
      <c r="AC1067" s="128"/>
      <c r="AD1067" s="85"/>
    </row>
    <row r="1068" spans="1:30" ht="20.100000000000001" customHeight="1">
      <c r="A1068" s="85"/>
      <c r="B1068" s="85"/>
      <c r="C1068" s="128"/>
      <c r="D1068" s="162" t="s">
        <v>8121</v>
      </c>
      <c r="E1068" s="128"/>
      <c r="F1068" s="356"/>
      <c r="G1068" s="314"/>
      <c r="H1068" s="356"/>
      <c r="I1068" s="314"/>
      <c r="J1068" s="356"/>
      <c r="K1068" s="314"/>
      <c r="L1068" s="356"/>
      <c r="M1068" s="314"/>
      <c r="N1068" s="315"/>
      <c r="O1068" s="316"/>
      <c r="P1068" s="315"/>
      <c r="Q1068" s="316"/>
      <c r="R1068" s="315"/>
      <c r="S1068" s="316"/>
      <c r="T1068" s="315"/>
      <c r="U1068" s="316"/>
      <c r="V1068" s="316"/>
      <c r="W1068" s="316"/>
      <c r="X1068" s="316"/>
      <c r="Y1068" s="128"/>
      <c r="Z1068" s="128"/>
      <c r="AA1068" s="128"/>
      <c r="AB1068" s="128"/>
      <c r="AC1068" s="128"/>
      <c r="AD1068" s="85"/>
    </row>
    <row r="1069" spans="1:30" ht="20.100000000000001" customHeight="1">
      <c r="A1069" s="476" t="s">
        <v>4530</v>
      </c>
      <c r="B1069" s="476" t="s">
        <v>52</v>
      </c>
      <c r="C1069" s="473" t="s">
        <v>4604</v>
      </c>
      <c r="D1069" s="476" t="s">
        <v>1951</v>
      </c>
      <c r="E1069" s="485"/>
      <c r="F1069" s="443"/>
      <c r="G1069" s="444"/>
      <c r="H1069" s="443">
        <v>1</v>
      </c>
      <c r="I1069" s="444">
        <v>100</v>
      </c>
      <c r="J1069" s="443"/>
      <c r="K1069" s="444"/>
      <c r="L1069" s="443">
        <v>2</v>
      </c>
      <c r="M1069" s="444">
        <v>100</v>
      </c>
      <c r="N1069" s="471"/>
      <c r="O1069" s="465"/>
      <c r="P1069" s="471"/>
      <c r="Q1069" s="465"/>
      <c r="R1069" s="471">
        <v>1</v>
      </c>
      <c r="S1069" s="465">
        <v>50</v>
      </c>
      <c r="T1069" s="471">
        <v>10</v>
      </c>
      <c r="U1069" s="465">
        <v>83.333333333333329</v>
      </c>
      <c r="V1069" s="473" t="s">
        <v>8118</v>
      </c>
      <c r="W1069" s="473" t="s">
        <v>8118</v>
      </c>
      <c r="X1069" s="473" t="s">
        <v>8118</v>
      </c>
      <c r="Y1069" s="473" t="s">
        <v>8118</v>
      </c>
      <c r="Z1069" s="473" t="s">
        <v>8118</v>
      </c>
      <c r="AA1069" s="473" t="s">
        <v>8118</v>
      </c>
      <c r="AB1069" s="473" t="s">
        <v>8118</v>
      </c>
      <c r="AC1069" s="473" t="s">
        <v>8118</v>
      </c>
      <c r="AD1069" s="476"/>
    </row>
    <row r="1070" spans="1:30" ht="20.100000000000001" customHeight="1">
      <c r="A1070" s="85"/>
      <c r="B1070" s="85"/>
      <c r="C1070" s="128"/>
      <c r="D1070" s="85" t="s">
        <v>1952</v>
      </c>
      <c r="E1070" s="128"/>
      <c r="F1070" s="356"/>
      <c r="G1070" s="314"/>
      <c r="H1070" s="356"/>
      <c r="I1070" s="314"/>
      <c r="J1070" s="356"/>
      <c r="K1070" s="314"/>
      <c r="L1070" s="356"/>
      <c r="M1070" s="314"/>
      <c r="N1070" s="315"/>
      <c r="O1070" s="316"/>
      <c r="P1070" s="315"/>
      <c r="Q1070" s="316"/>
      <c r="R1070" s="315"/>
      <c r="S1070" s="316"/>
      <c r="T1070" s="315">
        <v>2</v>
      </c>
      <c r="U1070" s="316">
        <v>16.666666666666668</v>
      </c>
      <c r="V1070" s="316"/>
      <c r="W1070" s="316"/>
      <c r="X1070" s="316"/>
      <c r="Y1070" s="128"/>
      <c r="Z1070" s="128"/>
      <c r="AA1070" s="128"/>
      <c r="AB1070" s="128"/>
      <c r="AC1070" s="128"/>
      <c r="AD1070" s="85"/>
    </row>
    <row r="1071" spans="1:30" ht="20.100000000000001" customHeight="1">
      <c r="A1071" s="85"/>
      <c r="B1071" s="85"/>
      <c r="C1071" s="128"/>
      <c r="D1071" s="85" t="s">
        <v>1953</v>
      </c>
      <c r="E1071" s="128"/>
      <c r="F1071" s="356"/>
      <c r="G1071" s="314"/>
      <c r="H1071" s="356"/>
      <c r="I1071" s="314"/>
      <c r="J1071" s="356"/>
      <c r="K1071" s="314"/>
      <c r="L1071" s="356"/>
      <c r="M1071" s="314"/>
      <c r="N1071" s="315"/>
      <c r="O1071" s="316"/>
      <c r="P1071" s="315"/>
      <c r="Q1071" s="316"/>
      <c r="R1071" s="315"/>
      <c r="S1071" s="316"/>
      <c r="T1071" s="315"/>
      <c r="U1071" s="316"/>
      <c r="V1071" s="316"/>
      <c r="W1071" s="316"/>
      <c r="X1071" s="316"/>
      <c r="Y1071" s="128"/>
      <c r="Z1071" s="128"/>
      <c r="AA1071" s="128"/>
      <c r="AB1071" s="128"/>
      <c r="AC1071" s="128"/>
      <c r="AD1071" s="85"/>
    </row>
    <row r="1072" spans="1:30" ht="20.100000000000001" customHeight="1">
      <c r="A1072" s="85"/>
      <c r="B1072" s="85"/>
      <c r="C1072" s="128"/>
      <c r="D1072" s="85" t="s">
        <v>1691</v>
      </c>
      <c r="E1072" s="128"/>
      <c r="F1072" s="356"/>
      <c r="G1072" s="314"/>
      <c r="H1072" s="356"/>
      <c r="I1072" s="314"/>
      <c r="J1072" s="356">
        <v>1</v>
      </c>
      <c r="K1072" s="314">
        <v>100</v>
      </c>
      <c r="L1072" s="356"/>
      <c r="M1072" s="314"/>
      <c r="N1072" s="315"/>
      <c r="O1072" s="316"/>
      <c r="P1072" s="315"/>
      <c r="Q1072" s="316"/>
      <c r="R1072" s="315">
        <v>1</v>
      </c>
      <c r="S1072" s="316">
        <v>50</v>
      </c>
      <c r="T1072" s="315"/>
      <c r="U1072" s="316"/>
      <c r="V1072" s="316"/>
      <c r="W1072" s="316"/>
      <c r="X1072" s="316"/>
      <c r="Y1072" s="128"/>
      <c r="Z1072" s="128"/>
      <c r="AA1072" s="128"/>
      <c r="AB1072" s="128"/>
      <c r="AC1072" s="128"/>
      <c r="AD1072" s="85"/>
    </row>
    <row r="1073" spans="1:30" ht="20.100000000000001" customHeight="1">
      <c r="A1073" s="85"/>
      <c r="B1073" s="85"/>
      <c r="C1073" s="128"/>
      <c r="D1073" s="85" t="s">
        <v>1885</v>
      </c>
      <c r="E1073" s="128"/>
      <c r="F1073" s="356"/>
      <c r="G1073" s="314"/>
      <c r="H1073" s="356"/>
      <c r="I1073" s="314"/>
      <c r="J1073" s="356"/>
      <c r="K1073" s="314"/>
      <c r="L1073" s="356"/>
      <c r="M1073" s="314"/>
      <c r="N1073" s="315"/>
      <c r="O1073" s="316"/>
      <c r="P1073" s="315"/>
      <c r="Q1073" s="316"/>
      <c r="R1073" s="315"/>
      <c r="S1073" s="316"/>
      <c r="T1073" s="315"/>
      <c r="U1073" s="316"/>
      <c r="V1073" s="316"/>
      <c r="W1073" s="316"/>
      <c r="X1073" s="316"/>
      <c r="Y1073" s="128"/>
      <c r="Z1073" s="128"/>
      <c r="AA1073" s="128"/>
      <c r="AB1073" s="128"/>
      <c r="AC1073" s="128"/>
      <c r="AD1073" s="85"/>
    </row>
    <row r="1074" spans="1:30" ht="20.100000000000001" customHeight="1">
      <c r="A1074" s="476" t="s">
        <v>4531</v>
      </c>
      <c r="B1074" s="476" t="s">
        <v>53</v>
      </c>
      <c r="C1074" s="473" t="s">
        <v>4605</v>
      </c>
      <c r="D1074" s="476"/>
      <c r="E1074" s="473"/>
      <c r="F1074" s="443"/>
      <c r="G1074" s="444"/>
      <c r="H1074" s="443"/>
      <c r="I1074" s="444"/>
      <c r="J1074" s="443"/>
      <c r="K1074" s="444"/>
      <c r="L1074" s="443"/>
      <c r="M1074" s="444"/>
      <c r="N1074" s="471"/>
      <c r="O1074" s="465"/>
      <c r="P1074" s="471"/>
      <c r="Q1074" s="465"/>
      <c r="R1074" s="471"/>
      <c r="S1074" s="465"/>
      <c r="T1074" s="471"/>
      <c r="U1074" s="465"/>
      <c r="V1074" s="473" t="s">
        <v>8118</v>
      </c>
      <c r="W1074" s="473" t="s">
        <v>8118</v>
      </c>
      <c r="X1074" s="473" t="s">
        <v>8118</v>
      </c>
      <c r="Y1074" s="473" t="s">
        <v>8118</v>
      </c>
      <c r="Z1074" s="473" t="s">
        <v>8118</v>
      </c>
      <c r="AA1074" s="473" t="s">
        <v>8118</v>
      </c>
      <c r="AB1074" s="473" t="s">
        <v>8118</v>
      </c>
      <c r="AC1074" s="473" t="s">
        <v>8118</v>
      </c>
      <c r="AD1074" s="476"/>
    </row>
    <row r="1075" spans="1:30" ht="20.100000000000001" customHeight="1">
      <c r="A1075" s="476" t="s">
        <v>4532</v>
      </c>
      <c r="B1075" s="476" t="s">
        <v>54</v>
      </c>
      <c r="C1075" s="473" t="s">
        <v>4604</v>
      </c>
      <c r="D1075" s="374"/>
      <c r="E1075" s="497"/>
      <c r="F1075" s="443"/>
      <c r="G1075" s="444"/>
      <c r="H1075" s="443">
        <v>1</v>
      </c>
      <c r="I1075" s="444">
        <v>100</v>
      </c>
      <c r="J1075" s="443"/>
      <c r="K1075" s="444"/>
      <c r="L1075" s="443">
        <v>2</v>
      </c>
      <c r="M1075" s="444">
        <v>100</v>
      </c>
      <c r="N1075" s="471"/>
      <c r="O1075" s="465"/>
      <c r="P1075" s="471"/>
      <c r="Q1075" s="465"/>
      <c r="R1075" s="471"/>
      <c r="S1075" s="465"/>
      <c r="T1075" s="471">
        <v>12</v>
      </c>
      <c r="U1075" s="465">
        <v>100</v>
      </c>
      <c r="V1075" s="473" t="s">
        <v>8118</v>
      </c>
      <c r="W1075" s="473" t="s">
        <v>8118</v>
      </c>
      <c r="X1075" s="473" t="s">
        <v>8118</v>
      </c>
      <c r="Y1075" s="473" t="s">
        <v>8118</v>
      </c>
      <c r="Z1075" s="473" t="s">
        <v>8118</v>
      </c>
      <c r="AA1075" s="473" t="s">
        <v>8118</v>
      </c>
      <c r="AB1075" s="473"/>
      <c r="AC1075" s="473" t="s">
        <v>8118</v>
      </c>
      <c r="AD1075" s="476"/>
    </row>
    <row r="1076" spans="1:30" ht="20.100000000000001" customHeight="1">
      <c r="A1076" s="476" t="s">
        <v>4533</v>
      </c>
      <c r="B1076" s="476" t="s">
        <v>55</v>
      </c>
      <c r="C1076" s="473" t="s">
        <v>4606</v>
      </c>
      <c r="D1076" s="476"/>
      <c r="E1076" s="473"/>
      <c r="F1076" s="443"/>
      <c r="G1076" s="444"/>
      <c r="H1076" s="443">
        <v>1</v>
      </c>
      <c r="I1076" s="444">
        <v>100</v>
      </c>
      <c r="J1076" s="443"/>
      <c r="K1076" s="444"/>
      <c r="L1076" s="443"/>
      <c r="M1076" s="444"/>
      <c r="N1076" s="471"/>
      <c r="O1076" s="465"/>
      <c r="P1076" s="471"/>
      <c r="Q1076" s="465"/>
      <c r="R1076" s="471"/>
      <c r="S1076" s="465"/>
      <c r="T1076" s="471">
        <v>6</v>
      </c>
      <c r="U1076" s="465">
        <v>100</v>
      </c>
      <c r="V1076" s="473" t="s">
        <v>8118</v>
      </c>
      <c r="W1076" s="473" t="s">
        <v>8118</v>
      </c>
      <c r="X1076" s="473" t="s">
        <v>8118</v>
      </c>
      <c r="Y1076" s="473" t="s">
        <v>8118</v>
      </c>
      <c r="Z1076" s="473" t="s">
        <v>8118</v>
      </c>
      <c r="AA1076" s="473" t="s">
        <v>8118</v>
      </c>
      <c r="AB1076" s="473" t="s">
        <v>8118</v>
      </c>
      <c r="AC1076" s="473" t="s">
        <v>8118</v>
      </c>
      <c r="AD1076" s="476"/>
    </row>
    <row r="1077" spans="1:30" ht="20.100000000000001" customHeight="1">
      <c r="A1077" s="476" t="s">
        <v>4534</v>
      </c>
      <c r="B1077" s="476" t="s">
        <v>56</v>
      </c>
      <c r="C1077" s="473" t="s">
        <v>4606</v>
      </c>
      <c r="D1077" s="374" t="s">
        <v>1974</v>
      </c>
      <c r="E1077" s="485"/>
      <c r="F1077" s="443"/>
      <c r="G1077" s="444"/>
      <c r="H1077" s="443"/>
      <c r="I1077" s="444"/>
      <c r="J1077" s="443"/>
      <c r="K1077" s="444"/>
      <c r="L1077" s="443"/>
      <c r="M1077" s="444"/>
      <c r="N1077" s="471"/>
      <c r="O1077" s="465"/>
      <c r="P1077" s="471"/>
      <c r="Q1077" s="465"/>
      <c r="R1077" s="471"/>
      <c r="S1077" s="465"/>
      <c r="T1077" s="464">
        <v>1</v>
      </c>
      <c r="U1077" s="465">
        <v>16.666666666666668</v>
      </c>
      <c r="V1077" s="473" t="s">
        <v>8118</v>
      </c>
      <c r="W1077" s="473" t="s">
        <v>8118</v>
      </c>
      <c r="X1077" s="473" t="s">
        <v>8118</v>
      </c>
      <c r="Y1077" s="473" t="s">
        <v>8118</v>
      </c>
      <c r="Z1077" s="473" t="s">
        <v>8118</v>
      </c>
      <c r="AA1077" s="473" t="s">
        <v>8118</v>
      </c>
      <c r="AB1077" s="473" t="s">
        <v>8118</v>
      </c>
      <c r="AC1077" s="473" t="s">
        <v>8118</v>
      </c>
      <c r="AD1077" s="374" t="s">
        <v>8446</v>
      </c>
    </row>
    <row r="1078" spans="1:30" ht="20.100000000000001" customHeight="1">
      <c r="A1078" s="85"/>
      <c r="B1078" s="85"/>
      <c r="C1078" s="128"/>
      <c r="D1078" s="311" t="s">
        <v>1975</v>
      </c>
      <c r="E1078" s="128"/>
      <c r="F1078" s="356"/>
      <c r="G1078" s="314"/>
      <c r="H1078" s="356"/>
      <c r="I1078" s="314"/>
      <c r="J1078" s="356"/>
      <c r="K1078" s="314"/>
      <c r="L1078" s="356"/>
      <c r="M1078" s="314"/>
      <c r="N1078" s="315"/>
      <c r="O1078" s="316"/>
      <c r="P1078" s="315"/>
      <c r="Q1078" s="316"/>
      <c r="R1078" s="315"/>
      <c r="S1078" s="316"/>
      <c r="T1078" s="217"/>
      <c r="U1078" s="316"/>
      <c r="V1078" s="316"/>
      <c r="W1078" s="316"/>
      <c r="X1078" s="316"/>
      <c r="Y1078" s="128"/>
      <c r="Z1078" s="128"/>
      <c r="AA1078" s="128"/>
      <c r="AB1078" s="128"/>
      <c r="AC1078" s="128"/>
      <c r="AD1078" s="85"/>
    </row>
    <row r="1079" spans="1:30" ht="20.100000000000001" customHeight="1">
      <c r="A1079" s="85"/>
      <c r="B1079" s="85"/>
      <c r="C1079" s="128"/>
      <c r="D1079" s="311" t="s">
        <v>1976</v>
      </c>
      <c r="E1079" s="128"/>
      <c r="F1079" s="356"/>
      <c r="G1079" s="314"/>
      <c r="H1079" s="356"/>
      <c r="I1079" s="314"/>
      <c r="J1079" s="356"/>
      <c r="K1079" s="314"/>
      <c r="L1079" s="356"/>
      <c r="M1079" s="314"/>
      <c r="N1079" s="315"/>
      <c r="O1079" s="316"/>
      <c r="P1079" s="315"/>
      <c r="Q1079" s="316"/>
      <c r="R1079" s="315"/>
      <c r="S1079" s="316"/>
      <c r="T1079" s="217"/>
      <c r="U1079" s="316"/>
      <c r="V1079" s="316"/>
      <c r="W1079" s="316"/>
      <c r="X1079" s="316"/>
      <c r="Y1079" s="128"/>
      <c r="Z1079" s="128"/>
      <c r="AA1079" s="128"/>
      <c r="AB1079" s="128"/>
      <c r="AC1079" s="128"/>
      <c r="AD1079" s="85"/>
    </row>
    <row r="1080" spans="1:30" ht="20.100000000000001" customHeight="1">
      <c r="A1080" s="85"/>
      <c r="B1080" s="85"/>
      <c r="C1080" s="128"/>
      <c r="D1080" s="311" t="s">
        <v>1977</v>
      </c>
      <c r="E1080" s="128"/>
      <c r="F1080" s="356"/>
      <c r="G1080" s="314"/>
      <c r="H1080" s="356"/>
      <c r="I1080" s="314"/>
      <c r="J1080" s="356"/>
      <c r="K1080" s="314"/>
      <c r="L1080" s="356"/>
      <c r="M1080" s="314"/>
      <c r="N1080" s="315"/>
      <c r="O1080" s="316"/>
      <c r="P1080" s="315"/>
      <c r="Q1080" s="316"/>
      <c r="R1080" s="315"/>
      <c r="S1080" s="316"/>
      <c r="T1080" s="217"/>
      <c r="U1080" s="316"/>
      <c r="V1080" s="316"/>
      <c r="W1080" s="316"/>
      <c r="X1080" s="316"/>
      <c r="Y1080" s="128"/>
      <c r="Z1080" s="128"/>
      <c r="AA1080" s="128"/>
      <c r="AB1080" s="128"/>
      <c r="AC1080" s="128"/>
      <c r="AD1080" s="85"/>
    </row>
    <row r="1081" spans="1:30" ht="20.100000000000001" customHeight="1">
      <c r="A1081" s="85"/>
      <c r="B1081" s="85"/>
      <c r="C1081" s="128"/>
      <c r="D1081" s="311" t="s">
        <v>1978</v>
      </c>
      <c r="E1081" s="128"/>
      <c r="F1081" s="356"/>
      <c r="G1081" s="314"/>
      <c r="H1081" s="356"/>
      <c r="I1081" s="314"/>
      <c r="J1081" s="356"/>
      <c r="K1081" s="314"/>
      <c r="L1081" s="356"/>
      <c r="M1081" s="314"/>
      <c r="N1081" s="315"/>
      <c r="O1081" s="316"/>
      <c r="P1081" s="315"/>
      <c r="Q1081" s="316"/>
      <c r="R1081" s="315"/>
      <c r="S1081" s="316"/>
      <c r="T1081" s="217"/>
      <c r="U1081" s="316"/>
      <c r="V1081" s="316"/>
      <c r="W1081" s="316"/>
      <c r="X1081" s="316"/>
      <c r="Y1081" s="128"/>
      <c r="Z1081" s="128"/>
      <c r="AA1081" s="128"/>
      <c r="AB1081" s="128"/>
      <c r="AC1081" s="128"/>
      <c r="AD1081" s="85"/>
    </row>
    <row r="1082" spans="1:30" ht="20.100000000000001" customHeight="1">
      <c r="A1082" s="85"/>
      <c r="B1082" s="85"/>
      <c r="C1082" s="128"/>
      <c r="D1082" s="311" t="s">
        <v>1979</v>
      </c>
      <c r="E1082" s="128"/>
      <c r="F1082" s="356"/>
      <c r="G1082" s="314"/>
      <c r="H1082" s="356"/>
      <c r="I1082" s="314"/>
      <c r="J1082" s="356"/>
      <c r="K1082" s="314"/>
      <c r="L1082" s="356"/>
      <c r="M1082" s="314"/>
      <c r="N1082" s="315"/>
      <c r="O1082" s="316"/>
      <c r="P1082" s="315"/>
      <c r="Q1082" s="316"/>
      <c r="R1082" s="315"/>
      <c r="S1082" s="316"/>
      <c r="T1082" s="217"/>
      <c r="U1082" s="316"/>
      <c r="V1082" s="316"/>
      <c r="W1082" s="316"/>
      <c r="X1082" s="316"/>
      <c r="Y1082" s="128"/>
      <c r="Z1082" s="128"/>
      <c r="AA1082" s="128"/>
      <c r="AB1082" s="128"/>
      <c r="AC1082" s="128"/>
      <c r="AD1082" s="85"/>
    </row>
    <row r="1083" spans="1:30" ht="20.100000000000001" customHeight="1">
      <c r="A1083" s="85"/>
      <c r="B1083" s="85"/>
      <c r="C1083" s="128"/>
      <c r="D1083" s="311" t="s">
        <v>1980</v>
      </c>
      <c r="E1083" s="128"/>
      <c r="F1083" s="356"/>
      <c r="G1083" s="314"/>
      <c r="H1083" s="356"/>
      <c r="I1083" s="314"/>
      <c r="J1083" s="356"/>
      <c r="K1083" s="314"/>
      <c r="L1083" s="356"/>
      <c r="M1083" s="314"/>
      <c r="N1083" s="315"/>
      <c r="O1083" s="316"/>
      <c r="P1083" s="315"/>
      <c r="Q1083" s="316"/>
      <c r="R1083" s="315"/>
      <c r="S1083" s="316"/>
      <c r="T1083" s="217">
        <v>1</v>
      </c>
      <c r="U1083" s="316">
        <v>16.666666666666668</v>
      </c>
      <c r="V1083" s="316"/>
      <c r="W1083" s="316"/>
      <c r="X1083" s="316"/>
      <c r="Y1083" s="128"/>
      <c r="Z1083" s="128"/>
      <c r="AA1083" s="128"/>
      <c r="AB1083" s="128"/>
      <c r="AC1083" s="128"/>
      <c r="AD1083" s="85"/>
    </row>
    <row r="1084" spans="1:30" ht="20.100000000000001" customHeight="1">
      <c r="A1084" s="85"/>
      <c r="B1084" s="85"/>
      <c r="C1084" s="128"/>
      <c r="D1084" s="311" t="s">
        <v>1981</v>
      </c>
      <c r="E1084" s="128"/>
      <c r="F1084" s="356"/>
      <c r="G1084" s="314"/>
      <c r="H1084" s="356"/>
      <c r="I1084" s="314"/>
      <c r="J1084" s="356"/>
      <c r="K1084" s="314"/>
      <c r="L1084" s="356"/>
      <c r="M1084" s="314"/>
      <c r="N1084" s="315"/>
      <c r="O1084" s="316"/>
      <c r="P1084" s="315"/>
      <c r="Q1084" s="316"/>
      <c r="R1084" s="315"/>
      <c r="S1084" s="316"/>
      <c r="T1084" s="217">
        <v>1</v>
      </c>
      <c r="U1084" s="316">
        <v>16.7</v>
      </c>
      <c r="V1084" s="316"/>
      <c r="W1084" s="316"/>
      <c r="X1084" s="316"/>
      <c r="Y1084" s="128"/>
      <c r="Z1084" s="128"/>
      <c r="AA1084" s="128"/>
      <c r="AB1084" s="128"/>
      <c r="AC1084" s="128"/>
      <c r="AD1084" s="85"/>
    </row>
    <row r="1085" spans="1:30" ht="20.100000000000001" customHeight="1">
      <c r="A1085" s="85"/>
      <c r="B1085" s="85"/>
      <c r="C1085" s="128"/>
      <c r="D1085" s="311" t="s">
        <v>1982</v>
      </c>
      <c r="E1085" s="128"/>
      <c r="F1085" s="356"/>
      <c r="G1085" s="314"/>
      <c r="H1085" s="356"/>
      <c r="I1085" s="314"/>
      <c r="J1085" s="356"/>
      <c r="K1085" s="314"/>
      <c r="L1085" s="356"/>
      <c r="M1085" s="314"/>
      <c r="N1085" s="315"/>
      <c r="O1085" s="316"/>
      <c r="P1085" s="315"/>
      <c r="Q1085" s="316"/>
      <c r="R1085" s="315"/>
      <c r="S1085" s="316"/>
      <c r="T1085" s="217"/>
      <c r="U1085" s="316"/>
      <c r="V1085" s="316"/>
      <c r="W1085" s="316"/>
      <c r="X1085" s="316"/>
      <c r="Y1085" s="128"/>
      <c r="Z1085" s="128"/>
      <c r="AA1085" s="128"/>
      <c r="AB1085" s="128"/>
      <c r="AC1085" s="128"/>
      <c r="AD1085" s="85"/>
    </row>
    <row r="1086" spans="1:30" ht="20.100000000000001" customHeight="1">
      <c r="A1086" s="85"/>
      <c r="B1086" s="85"/>
      <c r="C1086" s="128"/>
      <c r="D1086" s="311" t="s">
        <v>8447</v>
      </c>
      <c r="E1086" s="128"/>
      <c r="F1086" s="356"/>
      <c r="G1086" s="314"/>
      <c r="H1086" s="356"/>
      <c r="I1086" s="314"/>
      <c r="J1086" s="356"/>
      <c r="K1086" s="314"/>
      <c r="L1086" s="356"/>
      <c r="M1086" s="314"/>
      <c r="N1086" s="315"/>
      <c r="O1086" s="316"/>
      <c r="P1086" s="315"/>
      <c r="Q1086" s="316"/>
      <c r="R1086" s="315"/>
      <c r="S1086" s="316"/>
      <c r="T1086" s="217"/>
      <c r="U1086" s="316"/>
      <c r="V1086" s="316"/>
      <c r="W1086" s="316"/>
      <c r="X1086" s="316"/>
      <c r="Y1086" s="128"/>
      <c r="Z1086" s="128"/>
      <c r="AA1086" s="128"/>
      <c r="AB1086" s="128"/>
      <c r="AC1086" s="128"/>
      <c r="AD1086" s="85"/>
    </row>
    <row r="1087" spans="1:30" ht="20.100000000000001" customHeight="1">
      <c r="A1087" s="85"/>
      <c r="B1087" s="85"/>
      <c r="C1087" s="128"/>
      <c r="D1087" s="311" t="s">
        <v>7337</v>
      </c>
      <c r="E1087" s="128"/>
      <c r="F1087" s="356"/>
      <c r="G1087" s="314"/>
      <c r="H1087" s="356"/>
      <c r="I1087" s="314"/>
      <c r="J1087" s="356"/>
      <c r="K1087" s="314"/>
      <c r="L1087" s="356"/>
      <c r="M1087" s="314"/>
      <c r="N1087" s="315"/>
      <c r="O1087" s="316"/>
      <c r="P1087" s="315"/>
      <c r="Q1087" s="316"/>
      <c r="R1087" s="315"/>
      <c r="S1087" s="316"/>
      <c r="T1087" s="217"/>
      <c r="U1087" s="316"/>
      <c r="V1087" s="316"/>
      <c r="W1087" s="316"/>
      <c r="X1087" s="316"/>
      <c r="Y1087" s="128"/>
      <c r="Z1087" s="128"/>
      <c r="AA1087" s="128"/>
      <c r="AB1087" s="128"/>
      <c r="AC1087" s="128"/>
      <c r="AD1087" s="85"/>
    </row>
    <row r="1088" spans="1:30" ht="20.100000000000001" customHeight="1">
      <c r="A1088" s="85"/>
      <c r="B1088" s="85"/>
      <c r="C1088" s="128"/>
      <c r="D1088" s="311" t="s">
        <v>8448</v>
      </c>
      <c r="E1088" s="128"/>
      <c r="F1088" s="356"/>
      <c r="G1088" s="314"/>
      <c r="H1088" s="356"/>
      <c r="I1088" s="314"/>
      <c r="J1088" s="356"/>
      <c r="K1088" s="314"/>
      <c r="L1088" s="356"/>
      <c r="M1088" s="314"/>
      <c r="N1088" s="315"/>
      <c r="O1088" s="316"/>
      <c r="P1088" s="315"/>
      <c r="Q1088" s="316"/>
      <c r="R1088" s="315"/>
      <c r="S1088" s="316"/>
      <c r="T1088" s="217">
        <v>1</v>
      </c>
      <c r="U1088" s="316">
        <v>16.666666666666668</v>
      </c>
      <c r="V1088" s="316"/>
      <c r="W1088" s="316"/>
      <c r="X1088" s="316"/>
      <c r="Y1088" s="128"/>
      <c r="Z1088" s="128"/>
      <c r="AA1088" s="128"/>
      <c r="AB1088" s="128"/>
      <c r="AC1088" s="128"/>
      <c r="AD1088" s="85"/>
    </row>
    <row r="1089" spans="1:30" ht="20.100000000000001" customHeight="1">
      <c r="A1089" s="85"/>
      <c r="B1089" s="85"/>
      <c r="C1089" s="128"/>
      <c r="D1089" s="311" t="s">
        <v>8449</v>
      </c>
      <c r="E1089" s="128"/>
      <c r="F1089" s="356"/>
      <c r="G1089" s="314"/>
      <c r="H1089" s="356"/>
      <c r="I1089" s="314"/>
      <c r="J1089" s="356"/>
      <c r="K1089" s="314"/>
      <c r="L1089" s="356"/>
      <c r="M1089" s="314"/>
      <c r="N1089" s="315"/>
      <c r="O1089" s="316"/>
      <c r="P1089" s="315"/>
      <c r="Q1089" s="316"/>
      <c r="R1089" s="315"/>
      <c r="S1089" s="316"/>
      <c r="T1089" s="217">
        <v>1</v>
      </c>
      <c r="U1089" s="316">
        <v>16.7</v>
      </c>
      <c r="V1089" s="316"/>
      <c r="W1089" s="316"/>
      <c r="X1089" s="316"/>
      <c r="Y1089" s="128"/>
      <c r="Z1089" s="128"/>
      <c r="AA1089" s="128"/>
      <c r="AB1089" s="128"/>
      <c r="AC1089" s="128"/>
      <c r="AD1089" s="85"/>
    </row>
    <row r="1090" spans="1:30" ht="20.100000000000001" customHeight="1">
      <c r="A1090" s="85"/>
      <c r="B1090" s="85"/>
      <c r="C1090" s="128"/>
      <c r="D1090" s="311" t="s">
        <v>8450</v>
      </c>
      <c r="E1090" s="128"/>
      <c r="F1090" s="356"/>
      <c r="G1090" s="314"/>
      <c r="H1090" s="356"/>
      <c r="I1090" s="314"/>
      <c r="J1090" s="356"/>
      <c r="K1090" s="314"/>
      <c r="L1090" s="356"/>
      <c r="M1090" s="314"/>
      <c r="N1090" s="315"/>
      <c r="O1090" s="316"/>
      <c r="P1090" s="315"/>
      <c r="Q1090" s="316"/>
      <c r="R1090" s="315"/>
      <c r="S1090" s="316"/>
      <c r="T1090" s="217"/>
      <c r="U1090" s="316"/>
      <c r="V1090" s="316"/>
      <c r="W1090" s="316"/>
      <c r="X1090" s="316"/>
      <c r="Y1090" s="128"/>
      <c r="Z1090" s="128"/>
      <c r="AA1090" s="128"/>
      <c r="AB1090" s="128"/>
      <c r="AC1090" s="128"/>
      <c r="AD1090" s="85"/>
    </row>
    <row r="1091" spans="1:30" ht="20.100000000000001" customHeight="1">
      <c r="A1091" s="85"/>
      <c r="B1091" s="85"/>
      <c r="C1091" s="128"/>
      <c r="D1091" s="311" t="s">
        <v>8451</v>
      </c>
      <c r="E1091" s="128"/>
      <c r="F1091" s="356"/>
      <c r="G1091" s="314"/>
      <c r="H1091" s="356"/>
      <c r="I1091" s="314"/>
      <c r="J1091" s="356"/>
      <c r="K1091" s="314"/>
      <c r="L1091" s="356"/>
      <c r="M1091" s="314"/>
      <c r="N1091" s="315"/>
      <c r="O1091" s="316"/>
      <c r="P1091" s="315"/>
      <c r="Q1091" s="316"/>
      <c r="R1091" s="315"/>
      <c r="S1091" s="316"/>
      <c r="T1091" s="217">
        <v>1</v>
      </c>
      <c r="U1091" s="316">
        <v>16.7</v>
      </c>
      <c r="V1091" s="316"/>
      <c r="W1091" s="316"/>
      <c r="X1091" s="316"/>
      <c r="Y1091" s="128"/>
      <c r="Z1091" s="128"/>
      <c r="AA1091" s="128"/>
      <c r="AB1091" s="128"/>
      <c r="AC1091" s="128"/>
      <c r="AD1091" s="85"/>
    </row>
    <row r="1092" spans="1:30" ht="20.100000000000001" customHeight="1">
      <c r="A1092" s="85"/>
      <c r="B1092" s="85"/>
      <c r="C1092" s="128"/>
      <c r="D1092" s="311" t="s">
        <v>8452</v>
      </c>
      <c r="E1092" s="128"/>
      <c r="F1092" s="356"/>
      <c r="G1092" s="314"/>
      <c r="H1092" s="356"/>
      <c r="I1092" s="314"/>
      <c r="J1092" s="356"/>
      <c r="K1092" s="314"/>
      <c r="L1092" s="356"/>
      <c r="M1092" s="314"/>
      <c r="N1092" s="315"/>
      <c r="O1092" s="316"/>
      <c r="P1092" s="315"/>
      <c r="Q1092" s="316"/>
      <c r="R1092" s="315"/>
      <c r="S1092" s="316"/>
      <c r="T1092" s="315"/>
      <c r="U1092" s="316"/>
      <c r="V1092" s="316"/>
      <c r="W1092" s="316"/>
      <c r="X1092" s="316"/>
      <c r="Y1092" s="128"/>
      <c r="Z1092" s="128"/>
      <c r="AA1092" s="128"/>
      <c r="AB1092" s="128"/>
      <c r="AC1092" s="128"/>
      <c r="AD1092" s="85"/>
    </row>
    <row r="1093" spans="1:30" ht="20.100000000000001" customHeight="1">
      <c r="A1093" s="85"/>
      <c r="B1093" s="85"/>
      <c r="C1093" s="128"/>
      <c r="D1093" s="311" t="s">
        <v>8453</v>
      </c>
      <c r="E1093" s="128"/>
      <c r="F1093" s="356"/>
      <c r="G1093" s="314"/>
      <c r="H1093" s="356"/>
      <c r="I1093" s="314"/>
      <c r="J1093" s="356"/>
      <c r="K1093" s="314"/>
      <c r="L1093" s="356"/>
      <c r="M1093" s="314"/>
      <c r="N1093" s="315"/>
      <c r="O1093" s="316"/>
      <c r="P1093" s="315"/>
      <c r="Q1093" s="316"/>
      <c r="R1093" s="315"/>
      <c r="S1093" s="316"/>
      <c r="T1093" s="315"/>
      <c r="U1093" s="316"/>
      <c r="V1093" s="316"/>
      <c r="W1093" s="316"/>
      <c r="X1093" s="316"/>
      <c r="Y1093" s="128"/>
      <c r="Z1093" s="128"/>
      <c r="AA1093" s="128"/>
      <c r="AB1093" s="128"/>
      <c r="AC1093" s="128"/>
      <c r="AD1093" s="85"/>
    </row>
    <row r="1094" spans="1:30" ht="20.100000000000001" customHeight="1">
      <c r="A1094" s="85"/>
      <c r="B1094" s="85"/>
      <c r="C1094" s="128"/>
      <c r="D1094" s="311" t="s">
        <v>8454</v>
      </c>
      <c r="E1094" s="128"/>
      <c r="F1094" s="356"/>
      <c r="G1094" s="314"/>
      <c r="H1094" s="356"/>
      <c r="I1094" s="314"/>
      <c r="J1094" s="356"/>
      <c r="K1094" s="314"/>
      <c r="L1094" s="356"/>
      <c r="M1094" s="314"/>
      <c r="N1094" s="315"/>
      <c r="O1094" s="316"/>
      <c r="P1094" s="315"/>
      <c r="Q1094" s="316"/>
      <c r="R1094" s="315"/>
      <c r="S1094" s="316"/>
      <c r="T1094" s="315"/>
      <c r="U1094" s="316"/>
      <c r="V1094" s="316"/>
      <c r="W1094" s="316"/>
      <c r="X1094" s="316"/>
      <c r="Y1094" s="128"/>
      <c r="Z1094" s="128"/>
      <c r="AA1094" s="128"/>
      <c r="AB1094" s="128"/>
      <c r="AC1094" s="128"/>
      <c r="AD1094" s="85"/>
    </row>
    <row r="1095" spans="1:30" ht="20.100000000000001" customHeight="1">
      <c r="A1095" s="85"/>
      <c r="B1095" s="85"/>
      <c r="C1095" s="128"/>
      <c r="D1095" s="311" t="s">
        <v>8455</v>
      </c>
      <c r="E1095" s="128"/>
      <c r="F1095" s="356"/>
      <c r="G1095" s="314"/>
      <c r="H1095" s="356">
        <v>1</v>
      </c>
      <c r="I1095" s="314">
        <v>100</v>
      </c>
      <c r="J1095" s="356"/>
      <c r="K1095" s="314"/>
      <c r="L1095" s="356"/>
      <c r="M1095" s="314"/>
      <c r="N1095" s="315"/>
      <c r="O1095" s="316"/>
      <c r="P1095" s="315"/>
      <c r="Q1095" s="316"/>
      <c r="R1095" s="315"/>
      <c r="S1095" s="316"/>
      <c r="T1095" s="315"/>
      <c r="U1095" s="316"/>
      <c r="V1095" s="316"/>
      <c r="W1095" s="316"/>
      <c r="X1095" s="316"/>
      <c r="Y1095" s="128"/>
      <c r="Z1095" s="128"/>
      <c r="AA1095" s="128"/>
      <c r="AB1095" s="128"/>
      <c r="AC1095" s="128"/>
      <c r="AD1095" s="85"/>
    </row>
    <row r="1096" spans="1:30" ht="20.100000000000001" customHeight="1">
      <c r="A1096" s="476" t="s">
        <v>4535</v>
      </c>
      <c r="B1096" s="476" t="s">
        <v>57</v>
      </c>
      <c r="C1096" s="473" t="s">
        <v>4606</v>
      </c>
      <c r="D1096" s="476"/>
      <c r="E1096" s="497"/>
      <c r="F1096" s="443"/>
      <c r="G1096" s="444"/>
      <c r="H1096" s="443"/>
      <c r="I1096" s="444"/>
      <c r="J1096" s="443"/>
      <c r="K1096" s="444"/>
      <c r="L1096" s="443"/>
      <c r="M1096" s="444"/>
      <c r="N1096" s="471"/>
      <c r="O1096" s="465"/>
      <c r="P1096" s="471"/>
      <c r="Q1096" s="465"/>
      <c r="R1096" s="471"/>
      <c r="S1096" s="465"/>
      <c r="T1096" s="471">
        <v>6</v>
      </c>
      <c r="U1096" s="465">
        <v>100</v>
      </c>
      <c r="V1096" s="473"/>
      <c r="W1096" s="473"/>
      <c r="X1096" s="473" t="s">
        <v>8118</v>
      </c>
      <c r="Y1096" s="358" t="s">
        <v>8118</v>
      </c>
      <c r="Z1096" s="358" t="s">
        <v>8118</v>
      </c>
      <c r="AA1096" s="358" t="s">
        <v>8118</v>
      </c>
      <c r="AB1096" s="358" t="s">
        <v>8118</v>
      </c>
      <c r="AC1096" s="473" t="s">
        <v>8118</v>
      </c>
      <c r="AD1096" s="374"/>
    </row>
    <row r="1097" spans="1:30" ht="20.100000000000001" customHeight="1">
      <c r="A1097" s="85"/>
      <c r="B1097" s="85"/>
      <c r="C1097" s="128"/>
      <c r="D1097" s="85" t="s">
        <v>8458</v>
      </c>
      <c r="E1097" s="205" t="s">
        <v>2414</v>
      </c>
      <c r="F1097" s="356"/>
      <c r="G1097" s="314"/>
      <c r="H1097" s="356"/>
      <c r="I1097" s="314"/>
      <c r="J1097" s="356"/>
      <c r="K1097" s="314"/>
      <c r="L1097" s="356"/>
      <c r="M1097" s="314"/>
      <c r="N1097" s="315"/>
      <c r="O1097" s="316"/>
      <c r="P1097" s="315"/>
      <c r="Q1097" s="316"/>
      <c r="R1097" s="315"/>
      <c r="S1097" s="316"/>
      <c r="T1097" s="315"/>
      <c r="U1097" s="316"/>
      <c r="V1097" s="316"/>
      <c r="W1097" s="316"/>
      <c r="X1097" s="316"/>
      <c r="Y1097" s="452"/>
      <c r="Z1097" s="452"/>
      <c r="AA1097" s="452"/>
      <c r="AB1097" s="452"/>
      <c r="AC1097" s="128"/>
      <c r="AD1097" s="311"/>
    </row>
    <row r="1098" spans="1:30" ht="20.100000000000001" customHeight="1">
      <c r="A1098" s="85"/>
      <c r="B1098" s="85"/>
      <c r="C1098" s="128"/>
      <c r="D1098" s="85" t="s">
        <v>8459</v>
      </c>
      <c r="E1098" s="205"/>
      <c r="F1098" s="356"/>
      <c r="G1098" s="314"/>
      <c r="H1098" s="356"/>
      <c r="I1098" s="314"/>
      <c r="J1098" s="356"/>
      <c r="K1098" s="314"/>
      <c r="L1098" s="356"/>
      <c r="M1098" s="314"/>
      <c r="N1098" s="315"/>
      <c r="O1098" s="316"/>
      <c r="P1098" s="315"/>
      <c r="Q1098" s="316"/>
      <c r="R1098" s="315"/>
      <c r="S1098" s="316"/>
      <c r="T1098" s="315"/>
      <c r="U1098" s="316"/>
      <c r="V1098" s="316"/>
      <c r="W1098" s="316"/>
      <c r="X1098" s="316"/>
      <c r="Y1098" s="452"/>
      <c r="Z1098" s="452"/>
      <c r="AA1098" s="452"/>
      <c r="AB1098" s="452"/>
      <c r="AC1098" s="452"/>
      <c r="AD1098" s="311"/>
    </row>
    <row r="1099" spans="1:30" ht="20.100000000000001" customHeight="1">
      <c r="A1099" s="476" t="s">
        <v>4536</v>
      </c>
      <c r="B1099" s="476" t="s">
        <v>58</v>
      </c>
      <c r="C1099" s="473" t="s">
        <v>4607</v>
      </c>
      <c r="D1099" s="476" t="s">
        <v>1573</v>
      </c>
      <c r="E1099" s="485"/>
      <c r="F1099" s="443"/>
      <c r="G1099" s="444"/>
      <c r="H1099" s="443"/>
      <c r="I1099" s="444"/>
      <c r="J1099" s="443"/>
      <c r="K1099" s="444"/>
      <c r="L1099" s="443"/>
      <c r="M1099" s="444"/>
      <c r="N1099" s="471"/>
      <c r="O1099" s="465"/>
      <c r="P1099" s="471"/>
      <c r="Q1099" s="465"/>
      <c r="R1099" s="471"/>
      <c r="S1099" s="465"/>
      <c r="T1099" s="471"/>
      <c r="U1099" s="465"/>
      <c r="V1099" s="473"/>
      <c r="W1099" s="473"/>
      <c r="X1099" s="473" t="s">
        <v>8118</v>
      </c>
      <c r="Y1099" s="473" t="s">
        <v>8118</v>
      </c>
      <c r="Z1099" s="473" t="s">
        <v>8118</v>
      </c>
      <c r="AA1099" s="473" t="s">
        <v>8118</v>
      </c>
      <c r="AB1099" s="473" t="s">
        <v>8118</v>
      </c>
      <c r="AC1099" s="473"/>
      <c r="AD1099" s="476"/>
    </row>
    <row r="1100" spans="1:30" ht="20.100000000000001" customHeight="1">
      <c r="A1100" s="85"/>
      <c r="B1100" s="85"/>
      <c r="C1100" s="128"/>
      <c r="D1100" s="85" t="s">
        <v>1574</v>
      </c>
      <c r="E1100" s="128"/>
      <c r="F1100" s="356"/>
      <c r="G1100" s="314"/>
      <c r="H1100" s="356"/>
      <c r="I1100" s="314"/>
      <c r="J1100" s="356"/>
      <c r="K1100" s="314"/>
      <c r="L1100" s="356"/>
      <c r="M1100" s="314"/>
      <c r="N1100" s="315"/>
      <c r="O1100" s="316"/>
      <c r="P1100" s="315"/>
      <c r="Q1100" s="316"/>
      <c r="R1100" s="315"/>
      <c r="S1100" s="316"/>
      <c r="T1100" s="315"/>
      <c r="U1100" s="316"/>
      <c r="V1100" s="316"/>
      <c r="W1100" s="316"/>
      <c r="X1100" s="316"/>
      <c r="Y1100" s="128"/>
      <c r="Z1100" s="128"/>
      <c r="AA1100" s="128"/>
      <c r="AB1100" s="128"/>
      <c r="AC1100" s="128"/>
      <c r="AD1100" s="85"/>
    </row>
    <row r="1101" spans="1:30" ht="20.100000000000001" customHeight="1">
      <c r="A1101" s="85"/>
      <c r="B1101" s="85"/>
      <c r="C1101" s="128"/>
      <c r="D1101" s="85" t="s">
        <v>1575</v>
      </c>
      <c r="E1101" s="128"/>
      <c r="F1101" s="356"/>
      <c r="G1101" s="314"/>
      <c r="H1101" s="356"/>
      <c r="I1101" s="314"/>
      <c r="J1101" s="356"/>
      <c r="K1101" s="314"/>
      <c r="L1101" s="356"/>
      <c r="M1101" s="314"/>
      <c r="N1101" s="315"/>
      <c r="O1101" s="316"/>
      <c r="P1101" s="315"/>
      <c r="Q1101" s="316"/>
      <c r="R1101" s="315"/>
      <c r="S1101" s="316"/>
      <c r="T1101" s="315"/>
      <c r="U1101" s="316"/>
      <c r="V1101" s="316"/>
      <c r="W1101" s="316"/>
      <c r="X1101" s="316"/>
      <c r="Y1101" s="128"/>
      <c r="Z1101" s="128"/>
      <c r="AA1101" s="128"/>
      <c r="AB1101" s="128"/>
      <c r="AC1101" s="128"/>
      <c r="AD1101" s="85"/>
    </row>
    <row r="1102" spans="1:30" ht="20.100000000000001" customHeight="1">
      <c r="A1102" s="85"/>
      <c r="B1102" s="85"/>
      <c r="C1102" s="128"/>
      <c r="D1102" s="85" t="s">
        <v>1659</v>
      </c>
      <c r="E1102" s="128"/>
      <c r="F1102" s="356"/>
      <c r="G1102" s="314"/>
      <c r="H1102" s="356"/>
      <c r="I1102" s="314"/>
      <c r="J1102" s="356"/>
      <c r="K1102" s="314"/>
      <c r="L1102" s="356"/>
      <c r="M1102" s="314"/>
      <c r="N1102" s="315"/>
      <c r="O1102" s="316"/>
      <c r="P1102" s="315"/>
      <c r="Q1102" s="316"/>
      <c r="R1102" s="315"/>
      <c r="S1102" s="316"/>
      <c r="T1102" s="315"/>
      <c r="U1102" s="316"/>
      <c r="V1102" s="316"/>
      <c r="W1102" s="316"/>
      <c r="X1102" s="316"/>
      <c r="Y1102" s="128"/>
      <c r="Z1102" s="128"/>
      <c r="AA1102" s="128"/>
      <c r="AB1102" s="128"/>
      <c r="AC1102" s="128"/>
      <c r="AD1102" s="85"/>
    </row>
    <row r="1103" spans="1:30" ht="20.100000000000001" customHeight="1">
      <c r="A1103" s="85"/>
      <c r="B1103" s="85"/>
      <c r="C1103" s="128"/>
      <c r="D1103" s="85" t="s">
        <v>1577</v>
      </c>
      <c r="E1103" s="128"/>
      <c r="F1103" s="356"/>
      <c r="G1103" s="314"/>
      <c r="H1103" s="356"/>
      <c r="I1103" s="314"/>
      <c r="J1103" s="356"/>
      <c r="K1103" s="314"/>
      <c r="L1103" s="356"/>
      <c r="M1103" s="314"/>
      <c r="N1103" s="315"/>
      <c r="O1103" s="316"/>
      <c r="P1103" s="315"/>
      <c r="Q1103" s="316"/>
      <c r="R1103" s="315"/>
      <c r="S1103" s="316"/>
      <c r="T1103" s="315"/>
      <c r="U1103" s="316"/>
      <c r="V1103" s="316"/>
      <c r="W1103" s="316"/>
      <c r="X1103" s="316"/>
      <c r="Y1103" s="128"/>
      <c r="Z1103" s="128"/>
      <c r="AA1103" s="128"/>
      <c r="AB1103" s="128"/>
      <c r="AC1103" s="128"/>
      <c r="AD1103" s="85"/>
    </row>
    <row r="1104" spans="1:30" ht="20.100000000000001" customHeight="1">
      <c r="A1104" s="85"/>
      <c r="B1104" s="85"/>
      <c r="C1104" s="128"/>
      <c r="D1104" s="85" t="s">
        <v>1578</v>
      </c>
      <c r="E1104" s="128"/>
      <c r="F1104" s="356"/>
      <c r="G1104" s="314"/>
      <c r="H1104" s="356"/>
      <c r="I1104" s="314"/>
      <c r="J1104" s="356"/>
      <c r="K1104" s="314"/>
      <c r="L1104" s="356"/>
      <c r="M1104" s="314"/>
      <c r="N1104" s="315"/>
      <c r="O1104" s="316"/>
      <c r="P1104" s="315"/>
      <c r="Q1104" s="316"/>
      <c r="R1104" s="315"/>
      <c r="S1104" s="316"/>
      <c r="T1104" s="315"/>
      <c r="U1104" s="316"/>
      <c r="V1104" s="316"/>
      <c r="W1104" s="316"/>
      <c r="X1104" s="316"/>
      <c r="Y1104" s="128"/>
      <c r="Z1104" s="128"/>
      <c r="AA1104" s="128"/>
      <c r="AB1104" s="128"/>
      <c r="AC1104" s="128"/>
      <c r="AD1104" s="85"/>
    </row>
    <row r="1105" spans="1:30" ht="20.100000000000001" customHeight="1">
      <c r="A1105" s="85"/>
      <c r="B1105" s="85"/>
      <c r="C1105" s="128"/>
      <c r="D1105" s="85" t="s">
        <v>1579</v>
      </c>
      <c r="E1105" s="128"/>
      <c r="F1105" s="356"/>
      <c r="G1105" s="314"/>
      <c r="H1105" s="356"/>
      <c r="I1105" s="314"/>
      <c r="J1105" s="356"/>
      <c r="K1105" s="314"/>
      <c r="L1105" s="356"/>
      <c r="M1105" s="314"/>
      <c r="N1105" s="315"/>
      <c r="O1105" s="316"/>
      <c r="P1105" s="315"/>
      <c r="Q1105" s="316"/>
      <c r="R1105" s="315"/>
      <c r="S1105" s="316"/>
      <c r="T1105" s="315"/>
      <c r="U1105" s="316"/>
      <c r="V1105" s="316"/>
      <c r="W1105" s="316"/>
      <c r="X1105" s="316"/>
      <c r="Y1105" s="128"/>
      <c r="Z1105" s="128"/>
      <c r="AA1105" s="128"/>
      <c r="AB1105" s="128"/>
      <c r="AC1105" s="128"/>
      <c r="AD1105" s="85"/>
    </row>
    <row r="1106" spans="1:30" ht="20.100000000000001" customHeight="1">
      <c r="A1106" s="85"/>
      <c r="B1106" s="85"/>
      <c r="C1106" s="128"/>
      <c r="D1106" s="85" t="s">
        <v>1661</v>
      </c>
      <c r="E1106" s="128"/>
      <c r="F1106" s="356"/>
      <c r="G1106" s="314"/>
      <c r="H1106" s="356"/>
      <c r="I1106" s="314"/>
      <c r="J1106" s="356"/>
      <c r="K1106" s="314"/>
      <c r="L1106" s="356"/>
      <c r="M1106" s="314"/>
      <c r="N1106" s="315"/>
      <c r="O1106" s="316"/>
      <c r="P1106" s="315"/>
      <c r="Q1106" s="316"/>
      <c r="R1106" s="315"/>
      <c r="S1106" s="316"/>
      <c r="T1106" s="315"/>
      <c r="U1106" s="316"/>
      <c r="V1106" s="316"/>
      <c r="W1106" s="316"/>
      <c r="X1106" s="316"/>
      <c r="Y1106" s="128"/>
      <c r="Z1106" s="128"/>
      <c r="AA1106" s="128"/>
      <c r="AB1106" s="128"/>
      <c r="AC1106" s="128"/>
      <c r="AD1106" s="85"/>
    </row>
    <row r="1107" spans="1:30" ht="20.100000000000001" customHeight="1">
      <c r="A1107" s="476" t="s">
        <v>4537</v>
      </c>
      <c r="B1107" s="476" t="s">
        <v>59</v>
      </c>
      <c r="C1107" s="473" t="s">
        <v>4606</v>
      </c>
      <c r="D1107" s="476"/>
      <c r="E1107" s="497"/>
      <c r="F1107" s="443"/>
      <c r="G1107" s="444"/>
      <c r="H1107" s="443"/>
      <c r="I1107" s="444"/>
      <c r="J1107" s="443"/>
      <c r="K1107" s="444"/>
      <c r="L1107" s="443"/>
      <c r="M1107" s="444"/>
      <c r="N1107" s="471"/>
      <c r="O1107" s="465"/>
      <c r="P1107" s="471"/>
      <c r="Q1107" s="465"/>
      <c r="R1107" s="471"/>
      <c r="S1107" s="465"/>
      <c r="T1107" s="471">
        <v>6</v>
      </c>
      <c r="U1107" s="465">
        <v>100</v>
      </c>
      <c r="V1107" s="473"/>
      <c r="W1107" s="473"/>
      <c r="X1107" s="473" t="s">
        <v>8118</v>
      </c>
      <c r="Y1107" s="358" t="s">
        <v>8118</v>
      </c>
      <c r="Z1107" s="358" t="s">
        <v>8118</v>
      </c>
      <c r="AA1107" s="358" t="s">
        <v>8118</v>
      </c>
      <c r="AB1107" s="358" t="s">
        <v>8118</v>
      </c>
      <c r="AC1107" s="473" t="s">
        <v>8118</v>
      </c>
      <c r="AD1107" s="374"/>
    </row>
    <row r="1108" spans="1:30" ht="20.100000000000001" customHeight="1">
      <c r="A1108" s="85"/>
      <c r="B1108" s="85"/>
      <c r="C1108" s="128"/>
      <c r="D1108" s="85" t="s">
        <v>8458</v>
      </c>
      <c r="E1108" s="205" t="s">
        <v>2414</v>
      </c>
      <c r="F1108" s="356"/>
      <c r="G1108" s="314"/>
      <c r="H1108" s="356"/>
      <c r="I1108" s="314"/>
      <c r="J1108" s="356"/>
      <c r="K1108" s="314"/>
      <c r="L1108" s="356"/>
      <c r="M1108" s="314"/>
      <c r="N1108" s="315"/>
      <c r="O1108" s="316"/>
      <c r="P1108" s="315"/>
      <c r="Q1108" s="316"/>
      <c r="R1108" s="315"/>
      <c r="S1108" s="316"/>
      <c r="T1108" s="315"/>
      <c r="U1108" s="316"/>
      <c r="V1108" s="316"/>
      <c r="W1108" s="316"/>
      <c r="X1108" s="316"/>
      <c r="Y1108" s="452"/>
      <c r="Z1108" s="452"/>
      <c r="AA1108" s="452"/>
      <c r="AB1108" s="452"/>
      <c r="AC1108" s="128"/>
      <c r="AD1108" s="311"/>
    </row>
    <row r="1109" spans="1:30" ht="20.100000000000001" customHeight="1">
      <c r="A1109" s="85"/>
      <c r="B1109" s="85"/>
      <c r="C1109" s="128"/>
      <c r="D1109" s="85" t="s">
        <v>8459</v>
      </c>
      <c r="E1109" s="205"/>
      <c r="F1109" s="356"/>
      <c r="G1109" s="314"/>
      <c r="H1109" s="356"/>
      <c r="I1109" s="314"/>
      <c r="J1109" s="356"/>
      <c r="K1109" s="314"/>
      <c r="L1109" s="356"/>
      <c r="M1109" s="314"/>
      <c r="N1109" s="315"/>
      <c r="O1109" s="316"/>
      <c r="P1109" s="315"/>
      <c r="Q1109" s="316"/>
      <c r="R1109" s="315"/>
      <c r="S1109" s="316"/>
      <c r="T1109" s="315"/>
      <c r="U1109" s="316"/>
      <c r="V1109" s="316"/>
      <c r="W1109" s="316"/>
      <c r="X1109" s="316"/>
      <c r="Y1109" s="452"/>
      <c r="Z1109" s="452"/>
      <c r="AA1109" s="452"/>
      <c r="AB1109" s="452"/>
      <c r="AC1109" s="452"/>
      <c r="AD1109" s="311"/>
    </row>
    <row r="1110" spans="1:30" ht="20.100000000000001" customHeight="1">
      <c r="A1110" s="476" t="s">
        <v>4538</v>
      </c>
      <c r="B1110" s="476" t="s">
        <v>60</v>
      </c>
      <c r="C1110" s="473" t="s">
        <v>4608</v>
      </c>
      <c r="D1110" s="476" t="s">
        <v>1573</v>
      </c>
      <c r="E1110" s="485"/>
      <c r="F1110" s="443"/>
      <c r="G1110" s="444"/>
      <c r="H1110" s="443"/>
      <c r="I1110" s="444"/>
      <c r="J1110" s="443"/>
      <c r="K1110" s="444"/>
      <c r="L1110" s="443"/>
      <c r="M1110" s="444"/>
      <c r="N1110" s="471"/>
      <c r="O1110" s="465"/>
      <c r="P1110" s="471"/>
      <c r="Q1110" s="465"/>
      <c r="R1110" s="471"/>
      <c r="S1110" s="465"/>
      <c r="T1110" s="471"/>
      <c r="U1110" s="465"/>
      <c r="V1110" s="473"/>
      <c r="W1110" s="473"/>
      <c r="X1110" s="473" t="s">
        <v>8118</v>
      </c>
      <c r="Y1110" s="473" t="s">
        <v>8118</v>
      </c>
      <c r="Z1110" s="473" t="s">
        <v>8118</v>
      </c>
      <c r="AA1110" s="473" t="s">
        <v>8118</v>
      </c>
      <c r="AB1110" s="473" t="s">
        <v>8118</v>
      </c>
      <c r="AC1110" s="473"/>
      <c r="AD1110" s="476"/>
    </row>
    <row r="1111" spans="1:30" ht="20.100000000000001" customHeight="1">
      <c r="A1111" s="85"/>
      <c r="B1111" s="85"/>
      <c r="C1111" s="128"/>
      <c r="D1111" s="85" t="s">
        <v>1574</v>
      </c>
      <c r="E1111" s="128"/>
      <c r="F1111" s="356"/>
      <c r="G1111" s="314"/>
      <c r="H1111" s="356"/>
      <c r="I1111" s="314"/>
      <c r="J1111" s="356"/>
      <c r="K1111" s="314"/>
      <c r="L1111" s="356"/>
      <c r="M1111" s="314"/>
      <c r="N1111" s="315"/>
      <c r="O1111" s="316"/>
      <c r="P1111" s="315"/>
      <c r="Q1111" s="316"/>
      <c r="R1111" s="315"/>
      <c r="S1111" s="316"/>
      <c r="T1111" s="315"/>
      <c r="U1111" s="316"/>
      <c r="V1111" s="316"/>
      <c r="W1111" s="316"/>
      <c r="X1111" s="316"/>
      <c r="Y1111" s="128"/>
      <c r="Z1111" s="128"/>
      <c r="AA1111" s="128"/>
      <c r="AB1111" s="128"/>
      <c r="AC1111" s="128"/>
      <c r="AD1111" s="85"/>
    </row>
    <row r="1112" spans="1:30" ht="20.100000000000001" customHeight="1">
      <c r="A1112" s="85"/>
      <c r="B1112" s="85"/>
      <c r="C1112" s="128"/>
      <c r="D1112" s="85" t="s">
        <v>1575</v>
      </c>
      <c r="E1112" s="128"/>
      <c r="F1112" s="356"/>
      <c r="G1112" s="314"/>
      <c r="H1112" s="356"/>
      <c r="I1112" s="314"/>
      <c r="J1112" s="356"/>
      <c r="K1112" s="314"/>
      <c r="L1112" s="356"/>
      <c r="M1112" s="314"/>
      <c r="N1112" s="315"/>
      <c r="O1112" s="316"/>
      <c r="P1112" s="315"/>
      <c r="Q1112" s="316"/>
      <c r="R1112" s="315"/>
      <c r="S1112" s="316"/>
      <c r="T1112" s="315"/>
      <c r="U1112" s="316"/>
      <c r="V1112" s="316"/>
      <c r="W1112" s="316"/>
      <c r="X1112" s="316"/>
      <c r="Y1112" s="128"/>
      <c r="Z1112" s="128"/>
      <c r="AA1112" s="128"/>
      <c r="AB1112" s="128"/>
      <c r="AC1112" s="128"/>
      <c r="AD1112" s="85"/>
    </row>
    <row r="1113" spans="1:30" ht="20.100000000000001" customHeight="1">
      <c r="A1113" s="85"/>
      <c r="B1113" s="85"/>
      <c r="C1113" s="128"/>
      <c r="D1113" s="85" t="s">
        <v>1659</v>
      </c>
      <c r="E1113" s="128"/>
      <c r="F1113" s="356"/>
      <c r="G1113" s="314"/>
      <c r="H1113" s="356"/>
      <c r="I1113" s="314"/>
      <c r="J1113" s="356"/>
      <c r="K1113" s="314"/>
      <c r="L1113" s="356"/>
      <c r="M1113" s="314"/>
      <c r="N1113" s="315"/>
      <c r="O1113" s="316"/>
      <c r="P1113" s="315"/>
      <c r="Q1113" s="316"/>
      <c r="R1113" s="315"/>
      <c r="S1113" s="316"/>
      <c r="T1113" s="315"/>
      <c r="U1113" s="316"/>
      <c r="V1113" s="316"/>
      <c r="W1113" s="316"/>
      <c r="X1113" s="316"/>
      <c r="Y1113" s="128"/>
      <c r="Z1113" s="128"/>
      <c r="AA1113" s="128"/>
      <c r="AB1113" s="128"/>
      <c r="AC1113" s="128"/>
      <c r="AD1113" s="85"/>
    </row>
    <row r="1114" spans="1:30" ht="20.100000000000001" customHeight="1">
      <c r="A1114" s="85"/>
      <c r="B1114" s="85"/>
      <c r="C1114" s="128"/>
      <c r="D1114" s="85" t="s">
        <v>1577</v>
      </c>
      <c r="E1114" s="128"/>
      <c r="F1114" s="356"/>
      <c r="G1114" s="314"/>
      <c r="H1114" s="356"/>
      <c r="I1114" s="314"/>
      <c r="J1114" s="356"/>
      <c r="K1114" s="314"/>
      <c r="L1114" s="356"/>
      <c r="M1114" s="314"/>
      <c r="N1114" s="315"/>
      <c r="O1114" s="316"/>
      <c r="P1114" s="315"/>
      <c r="Q1114" s="316"/>
      <c r="R1114" s="315"/>
      <c r="S1114" s="316"/>
      <c r="T1114" s="315"/>
      <c r="U1114" s="316"/>
      <c r="V1114" s="316"/>
      <c r="W1114" s="316"/>
      <c r="X1114" s="316"/>
      <c r="Y1114" s="128"/>
      <c r="Z1114" s="128"/>
      <c r="AA1114" s="128"/>
      <c r="AB1114" s="128"/>
      <c r="AC1114" s="128"/>
      <c r="AD1114" s="85"/>
    </row>
    <row r="1115" spans="1:30" ht="20.100000000000001" customHeight="1">
      <c r="A1115" s="85"/>
      <c r="B1115" s="85"/>
      <c r="C1115" s="128"/>
      <c r="D1115" s="85" t="s">
        <v>1578</v>
      </c>
      <c r="E1115" s="128"/>
      <c r="F1115" s="356"/>
      <c r="G1115" s="314"/>
      <c r="H1115" s="356"/>
      <c r="I1115" s="314"/>
      <c r="J1115" s="356"/>
      <c r="K1115" s="314"/>
      <c r="L1115" s="356"/>
      <c r="M1115" s="314"/>
      <c r="N1115" s="315"/>
      <c r="O1115" s="316"/>
      <c r="P1115" s="315"/>
      <c r="Q1115" s="316"/>
      <c r="R1115" s="315"/>
      <c r="S1115" s="316"/>
      <c r="T1115" s="315"/>
      <c r="U1115" s="316"/>
      <c r="V1115" s="316"/>
      <c r="W1115" s="316"/>
      <c r="X1115" s="316"/>
      <c r="Y1115" s="128"/>
      <c r="Z1115" s="128"/>
      <c r="AA1115" s="128"/>
      <c r="AB1115" s="128"/>
      <c r="AC1115" s="128"/>
      <c r="AD1115" s="85"/>
    </row>
    <row r="1116" spans="1:30" ht="20.100000000000001" customHeight="1">
      <c r="A1116" s="85"/>
      <c r="B1116" s="85"/>
      <c r="C1116" s="128"/>
      <c r="D1116" s="85" t="s">
        <v>1579</v>
      </c>
      <c r="E1116" s="128"/>
      <c r="F1116" s="356"/>
      <c r="G1116" s="314"/>
      <c r="H1116" s="356"/>
      <c r="I1116" s="314"/>
      <c r="J1116" s="356"/>
      <c r="K1116" s="314"/>
      <c r="L1116" s="356"/>
      <c r="M1116" s="314"/>
      <c r="N1116" s="315"/>
      <c r="O1116" s="316"/>
      <c r="P1116" s="315"/>
      <c r="Q1116" s="316"/>
      <c r="R1116" s="315"/>
      <c r="S1116" s="316"/>
      <c r="T1116" s="315"/>
      <c r="U1116" s="316"/>
      <c r="V1116" s="316"/>
      <c r="W1116" s="316"/>
      <c r="X1116" s="316"/>
      <c r="Y1116" s="128"/>
      <c r="Z1116" s="128"/>
      <c r="AA1116" s="128"/>
      <c r="AB1116" s="128"/>
      <c r="AC1116" s="128"/>
      <c r="AD1116" s="85"/>
    </row>
    <row r="1117" spans="1:30" ht="20.100000000000001" customHeight="1">
      <c r="A1117" s="85"/>
      <c r="B1117" s="85"/>
      <c r="C1117" s="128"/>
      <c r="D1117" s="85" t="s">
        <v>1661</v>
      </c>
      <c r="E1117" s="128"/>
      <c r="F1117" s="356"/>
      <c r="G1117" s="314"/>
      <c r="H1117" s="356"/>
      <c r="I1117" s="314"/>
      <c r="J1117" s="356"/>
      <c r="K1117" s="314"/>
      <c r="L1117" s="356"/>
      <c r="M1117" s="314"/>
      <c r="N1117" s="315"/>
      <c r="O1117" s="316"/>
      <c r="P1117" s="315"/>
      <c r="Q1117" s="316"/>
      <c r="R1117" s="315"/>
      <c r="S1117" s="316"/>
      <c r="T1117" s="315"/>
      <c r="U1117" s="316"/>
      <c r="V1117" s="316"/>
      <c r="W1117" s="316"/>
      <c r="X1117" s="316"/>
      <c r="Y1117" s="128"/>
      <c r="Z1117" s="128"/>
      <c r="AA1117" s="128"/>
      <c r="AB1117" s="128"/>
      <c r="AC1117" s="128"/>
      <c r="AD1117" s="85"/>
    </row>
    <row r="1118" spans="1:30" ht="20.100000000000001" customHeight="1">
      <c r="A1118" s="476" t="s">
        <v>4539</v>
      </c>
      <c r="B1118" s="476" t="s">
        <v>61</v>
      </c>
      <c r="C1118" s="473" t="s">
        <v>4606</v>
      </c>
      <c r="D1118" s="476"/>
      <c r="E1118" s="497"/>
      <c r="F1118" s="443"/>
      <c r="G1118" s="444"/>
      <c r="H1118" s="443">
        <v>1</v>
      </c>
      <c r="I1118" s="444">
        <v>100</v>
      </c>
      <c r="J1118" s="443"/>
      <c r="K1118" s="444"/>
      <c r="L1118" s="443"/>
      <c r="M1118" s="444"/>
      <c r="N1118" s="471"/>
      <c r="O1118" s="465"/>
      <c r="P1118" s="471"/>
      <c r="Q1118" s="465"/>
      <c r="R1118" s="471"/>
      <c r="S1118" s="465"/>
      <c r="T1118" s="471">
        <v>5</v>
      </c>
      <c r="U1118" s="465">
        <v>83.3</v>
      </c>
      <c r="V1118" s="473" t="s">
        <v>8118</v>
      </c>
      <c r="W1118" s="473" t="s">
        <v>8118</v>
      </c>
      <c r="X1118" s="473" t="s">
        <v>8118</v>
      </c>
      <c r="Y1118" s="358" t="s">
        <v>8118</v>
      </c>
      <c r="Z1118" s="358" t="s">
        <v>8118</v>
      </c>
      <c r="AA1118" s="358" t="s">
        <v>8118</v>
      </c>
      <c r="AB1118" s="358" t="s">
        <v>8118</v>
      </c>
      <c r="AC1118" s="473" t="s">
        <v>8118</v>
      </c>
      <c r="AD1118" s="374"/>
    </row>
    <row r="1119" spans="1:30" ht="20.100000000000001" customHeight="1">
      <c r="A1119" s="85"/>
      <c r="B1119" s="85"/>
      <c r="C1119" s="128"/>
      <c r="D1119" s="85" t="s">
        <v>8460</v>
      </c>
      <c r="E1119" s="205" t="s">
        <v>2414</v>
      </c>
      <c r="F1119" s="356"/>
      <c r="G1119" s="314"/>
      <c r="H1119" s="356"/>
      <c r="I1119" s="314"/>
      <c r="J1119" s="356"/>
      <c r="K1119" s="314"/>
      <c r="L1119" s="356"/>
      <c r="M1119" s="314"/>
      <c r="N1119" s="315"/>
      <c r="O1119" s="316"/>
      <c r="P1119" s="315"/>
      <c r="Q1119" s="316"/>
      <c r="R1119" s="315"/>
      <c r="S1119" s="316"/>
      <c r="T1119" s="315"/>
      <c r="U1119" s="316"/>
      <c r="V1119" s="316"/>
      <c r="W1119" s="316"/>
      <c r="X1119" s="316"/>
      <c r="Y1119" s="452"/>
      <c r="Z1119" s="452"/>
      <c r="AA1119" s="452"/>
      <c r="AB1119" s="452"/>
      <c r="AC1119" s="128"/>
      <c r="AD1119" s="311"/>
    </row>
    <row r="1120" spans="1:30" ht="20.100000000000001" customHeight="1">
      <c r="A1120" s="85"/>
      <c r="B1120" s="85"/>
      <c r="C1120" s="128"/>
      <c r="D1120" s="85" t="s">
        <v>8461</v>
      </c>
      <c r="E1120" s="205"/>
      <c r="F1120" s="356"/>
      <c r="G1120" s="314"/>
      <c r="H1120" s="356"/>
      <c r="I1120" s="314"/>
      <c r="J1120" s="356"/>
      <c r="K1120" s="314"/>
      <c r="L1120" s="356"/>
      <c r="M1120" s="314"/>
      <c r="N1120" s="315"/>
      <c r="O1120" s="316"/>
      <c r="P1120" s="315"/>
      <c r="Q1120" s="316"/>
      <c r="R1120" s="315"/>
      <c r="S1120" s="316"/>
      <c r="T1120" s="315">
        <v>1</v>
      </c>
      <c r="U1120" s="316">
        <v>16.7</v>
      </c>
      <c r="V1120" s="316"/>
      <c r="W1120" s="316"/>
      <c r="X1120" s="316"/>
      <c r="Y1120" s="452"/>
      <c r="Z1120" s="452"/>
      <c r="AA1120" s="452"/>
      <c r="AB1120" s="452"/>
      <c r="AC1120" s="452"/>
      <c r="AD1120" s="311"/>
    </row>
    <row r="1121" spans="1:30" ht="20.100000000000001" customHeight="1">
      <c r="A1121" s="476" t="s">
        <v>4540</v>
      </c>
      <c r="B1121" s="476" t="s">
        <v>62</v>
      </c>
      <c r="C1121" s="473" t="s">
        <v>4606</v>
      </c>
      <c r="D1121" s="476" t="s">
        <v>1591</v>
      </c>
      <c r="E1121" s="485"/>
      <c r="F1121" s="443"/>
      <c r="G1121" s="444"/>
      <c r="H1121" s="443"/>
      <c r="I1121" s="444"/>
      <c r="J1121" s="443"/>
      <c r="K1121" s="444"/>
      <c r="L1121" s="443"/>
      <c r="M1121" s="444"/>
      <c r="N1121" s="471"/>
      <c r="O1121" s="465"/>
      <c r="P1121" s="471"/>
      <c r="Q1121" s="465"/>
      <c r="R1121" s="471"/>
      <c r="S1121" s="465"/>
      <c r="T1121" s="471"/>
      <c r="U1121" s="465"/>
      <c r="V1121" s="473" t="s">
        <v>8118</v>
      </c>
      <c r="W1121" s="473" t="s">
        <v>8118</v>
      </c>
      <c r="X1121" s="473" t="s">
        <v>8118</v>
      </c>
      <c r="Y1121" s="473" t="s">
        <v>8118</v>
      </c>
      <c r="Z1121" s="473" t="s">
        <v>8118</v>
      </c>
      <c r="AA1121" s="473" t="s">
        <v>8118</v>
      </c>
      <c r="AB1121" s="473" t="s">
        <v>8118</v>
      </c>
      <c r="AC1121" s="473" t="s">
        <v>8118</v>
      </c>
      <c r="AD1121" s="476"/>
    </row>
    <row r="1122" spans="1:30" ht="20.100000000000001" customHeight="1">
      <c r="A1122" s="85"/>
      <c r="B1122" s="85"/>
      <c r="C1122" s="128"/>
      <c r="D1122" s="85" t="s">
        <v>1592</v>
      </c>
      <c r="E1122" s="128"/>
      <c r="F1122" s="356"/>
      <c r="G1122" s="314"/>
      <c r="H1122" s="356"/>
      <c r="I1122" s="314"/>
      <c r="J1122" s="356"/>
      <c r="K1122" s="314"/>
      <c r="L1122" s="356"/>
      <c r="M1122" s="314"/>
      <c r="N1122" s="315"/>
      <c r="O1122" s="316"/>
      <c r="P1122" s="315"/>
      <c r="Q1122" s="316"/>
      <c r="R1122" s="315"/>
      <c r="S1122" s="316"/>
      <c r="T1122" s="315"/>
      <c r="U1122" s="316"/>
      <c r="V1122" s="316"/>
      <c r="W1122" s="316"/>
      <c r="X1122" s="316"/>
      <c r="Y1122" s="128"/>
      <c r="Z1122" s="128"/>
      <c r="AA1122" s="128"/>
      <c r="AB1122" s="128"/>
      <c r="AC1122" s="128"/>
      <c r="AD1122" s="85"/>
    </row>
    <row r="1123" spans="1:30" ht="20.100000000000001" customHeight="1">
      <c r="A1123" s="85"/>
      <c r="B1123" s="85"/>
      <c r="C1123" s="128"/>
      <c r="D1123" s="85" t="s">
        <v>1593</v>
      </c>
      <c r="E1123" s="128"/>
      <c r="F1123" s="356"/>
      <c r="G1123" s="314"/>
      <c r="H1123" s="356">
        <v>1</v>
      </c>
      <c r="I1123" s="314">
        <v>100</v>
      </c>
      <c r="J1123" s="356"/>
      <c r="K1123" s="314"/>
      <c r="L1123" s="356"/>
      <c r="M1123" s="314"/>
      <c r="N1123" s="315"/>
      <c r="O1123" s="316"/>
      <c r="P1123" s="315"/>
      <c r="Q1123" s="316"/>
      <c r="R1123" s="315"/>
      <c r="S1123" s="316"/>
      <c r="T1123" s="315">
        <v>3</v>
      </c>
      <c r="U1123" s="316">
        <v>50</v>
      </c>
      <c r="V1123" s="316"/>
      <c r="W1123" s="316"/>
      <c r="X1123" s="316"/>
      <c r="Y1123" s="128"/>
      <c r="Z1123" s="128"/>
      <c r="AA1123" s="128"/>
      <c r="AB1123" s="128"/>
      <c r="AC1123" s="128"/>
      <c r="AD1123" s="85"/>
    </row>
    <row r="1124" spans="1:30" ht="20.100000000000001" customHeight="1">
      <c r="A1124" s="85"/>
      <c r="B1124" s="85"/>
      <c r="C1124" s="128"/>
      <c r="D1124" s="85" t="s">
        <v>1594</v>
      </c>
      <c r="E1124" s="128"/>
      <c r="F1124" s="356"/>
      <c r="G1124" s="314"/>
      <c r="H1124" s="356"/>
      <c r="I1124" s="314"/>
      <c r="J1124" s="356"/>
      <c r="K1124" s="314"/>
      <c r="L1124" s="356"/>
      <c r="M1124" s="314"/>
      <c r="N1124" s="315"/>
      <c r="O1124" s="316"/>
      <c r="P1124" s="315"/>
      <c r="Q1124" s="316"/>
      <c r="R1124" s="315"/>
      <c r="S1124" s="316"/>
      <c r="T1124" s="315"/>
      <c r="U1124" s="316"/>
      <c r="V1124" s="316"/>
      <c r="W1124" s="316"/>
      <c r="X1124" s="316"/>
      <c r="Y1124" s="128"/>
      <c r="Z1124" s="128"/>
      <c r="AA1124" s="128"/>
      <c r="AB1124" s="128"/>
      <c r="AC1124" s="128"/>
      <c r="AD1124" s="85"/>
    </row>
    <row r="1125" spans="1:30" ht="20.100000000000001" customHeight="1">
      <c r="A1125" s="85"/>
      <c r="B1125" s="85"/>
      <c r="C1125" s="128"/>
      <c r="D1125" s="85" t="s">
        <v>1595</v>
      </c>
      <c r="E1125" s="128"/>
      <c r="F1125" s="356"/>
      <c r="G1125" s="314"/>
      <c r="H1125" s="356"/>
      <c r="I1125" s="314"/>
      <c r="J1125" s="356"/>
      <c r="K1125" s="314"/>
      <c r="L1125" s="356"/>
      <c r="M1125" s="314"/>
      <c r="N1125" s="315"/>
      <c r="O1125" s="316"/>
      <c r="P1125" s="315"/>
      <c r="Q1125" s="316"/>
      <c r="R1125" s="315"/>
      <c r="S1125" s="316"/>
      <c r="T1125" s="315"/>
      <c r="U1125" s="316"/>
      <c r="V1125" s="316"/>
      <c r="W1125" s="316"/>
      <c r="X1125" s="316"/>
      <c r="Y1125" s="128"/>
      <c r="Z1125" s="128"/>
      <c r="AA1125" s="128"/>
      <c r="AB1125" s="128"/>
      <c r="AC1125" s="128"/>
      <c r="AD1125" s="85"/>
    </row>
    <row r="1126" spans="1:30" ht="20.100000000000001" customHeight="1">
      <c r="A1126" s="85"/>
      <c r="B1126" s="85"/>
      <c r="C1126" s="128"/>
      <c r="D1126" s="85" t="s">
        <v>1692</v>
      </c>
      <c r="E1126" s="128"/>
      <c r="F1126" s="356"/>
      <c r="G1126" s="314"/>
      <c r="H1126" s="356"/>
      <c r="I1126" s="314"/>
      <c r="J1126" s="356"/>
      <c r="K1126" s="314"/>
      <c r="L1126" s="356"/>
      <c r="M1126" s="314"/>
      <c r="N1126" s="315"/>
      <c r="O1126" s="316"/>
      <c r="P1126" s="315"/>
      <c r="Q1126" s="316"/>
      <c r="R1126" s="315"/>
      <c r="S1126" s="316"/>
      <c r="T1126" s="315"/>
      <c r="U1126" s="316"/>
      <c r="V1126" s="316"/>
      <c r="W1126" s="316"/>
      <c r="X1126" s="316"/>
      <c r="Y1126" s="128"/>
      <c r="Z1126" s="128"/>
      <c r="AA1126" s="128"/>
      <c r="AB1126" s="128"/>
      <c r="AC1126" s="128"/>
      <c r="AD1126" s="85"/>
    </row>
    <row r="1127" spans="1:30" ht="20.100000000000001" customHeight="1">
      <c r="A1127" s="85"/>
      <c r="B1127" s="85"/>
      <c r="C1127" s="128"/>
      <c r="D1127" s="85" t="s">
        <v>1693</v>
      </c>
      <c r="E1127" s="128"/>
      <c r="F1127" s="356"/>
      <c r="G1127" s="314"/>
      <c r="H1127" s="356"/>
      <c r="I1127" s="314"/>
      <c r="J1127" s="356"/>
      <c r="K1127" s="314"/>
      <c r="L1127" s="356"/>
      <c r="M1127" s="314"/>
      <c r="N1127" s="315"/>
      <c r="O1127" s="316"/>
      <c r="P1127" s="315"/>
      <c r="Q1127" s="316"/>
      <c r="R1127" s="315"/>
      <c r="S1127" s="316"/>
      <c r="T1127" s="315"/>
      <c r="U1127" s="316"/>
      <c r="V1127" s="316"/>
      <c r="W1127" s="316"/>
      <c r="X1127" s="316"/>
      <c r="Y1127" s="128"/>
      <c r="Z1127" s="128"/>
      <c r="AA1127" s="128"/>
      <c r="AB1127" s="128"/>
      <c r="AC1127" s="128"/>
      <c r="AD1127" s="85"/>
    </row>
    <row r="1128" spans="1:30" ht="20.100000000000001" customHeight="1">
      <c r="A1128" s="85"/>
      <c r="B1128" s="85"/>
      <c r="C1128" s="128"/>
      <c r="D1128" s="85" t="s">
        <v>1694</v>
      </c>
      <c r="E1128" s="128"/>
      <c r="F1128" s="356"/>
      <c r="G1128" s="314"/>
      <c r="H1128" s="356"/>
      <c r="I1128" s="314"/>
      <c r="J1128" s="356"/>
      <c r="K1128" s="314"/>
      <c r="L1128" s="356"/>
      <c r="M1128" s="314"/>
      <c r="N1128" s="315"/>
      <c r="O1128" s="316"/>
      <c r="P1128" s="315"/>
      <c r="Q1128" s="316"/>
      <c r="R1128" s="315"/>
      <c r="S1128" s="316"/>
      <c r="T1128" s="315">
        <v>1</v>
      </c>
      <c r="U1128" s="316">
        <v>16.666666666666668</v>
      </c>
      <c r="V1128" s="316"/>
      <c r="W1128" s="316"/>
      <c r="X1128" s="316"/>
      <c r="Y1128" s="128"/>
      <c r="Z1128" s="128"/>
      <c r="AA1128" s="128"/>
      <c r="AB1128" s="128"/>
      <c r="AC1128" s="128"/>
      <c r="AD1128" s="85"/>
    </row>
    <row r="1129" spans="1:30" ht="20.100000000000001" customHeight="1">
      <c r="A1129" s="85"/>
      <c r="B1129" s="85"/>
      <c r="C1129" s="128"/>
      <c r="D1129" s="85" t="s">
        <v>2337</v>
      </c>
      <c r="E1129" s="128"/>
      <c r="F1129" s="356"/>
      <c r="G1129" s="314"/>
      <c r="H1129" s="356"/>
      <c r="I1129" s="314"/>
      <c r="J1129" s="356"/>
      <c r="K1129" s="314"/>
      <c r="L1129" s="356"/>
      <c r="M1129" s="314"/>
      <c r="N1129" s="315"/>
      <c r="O1129" s="316"/>
      <c r="P1129" s="315"/>
      <c r="Q1129" s="316"/>
      <c r="R1129" s="315"/>
      <c r="S1129" s="316"/>
      <c r="T1129" s="315"/>
      <c r="U1129" s="316"/>
      <c r="V1129" s="316"/>
      <c r="W1129" s="316"/>
      <c r="X1129" s="316"/>
      <c r="Y1129" s="128"/>
      <c r="Z1129" s="128"/>
      <c r="AA1129" s="128"/>
      <c r="AB1129" s="128"/>
      <c r="AC1129" s="128"/>
      <c r="AD1129" s="85"/>
    </row>
    <row r="1130" spans="1:30" ht="20.100000000000001" customHeight="1">
      <c r="A1130" s="85"/>
      <c r="B1130" s="85"/>
      <c r="C1130" s="128"/>
      <c r="D1130" s="85" t="s">
        <v>8462</v>
      </c>
      <c r="E1130" s="128"/>
      <c r="F1130" s="356"/>
      <c r="G1130" s="314"/>
      <c r="H1130" s="356"/>
      <c r="I1130" s="314"/>
      <c r="J1130" s="356"/>
      <c r="K1130" s="314"/>
      <c r="L1130" s="356"/>
      <c r="M1130" s="314"/>
      <c r="N1130" s="315"/>
      <c r="O1130" s="316"/>
      <c r="P1130" s="315"/>
      <c r="Q1130" s="316"/>
      <c r="R1130" s="315"/>
      <c r="S1130" s="316"/>
      <c r="T1130" s="315">
        <v>2</v>
      </c>
      <c r="U1130" s="316">
        <v>33.333333333333336</v>
      </c>
      <c r="V1130" s="316"/>
      <c r="W1130" s="316"/>
      <c r="X1130" s="316"/>
      <c r="Y1130" s="128"/>
      <c r="Z1130" s="128"/>
      <c r="AA1130" s="128"/>
      <c r="AB1130" s="128"/>
      <c r="AC1130" s="128"/>
      <c r="AD1130" s="85"/>
    </row>
    <row r="1131" spans="1:30" ht="20.100000000000001" customHeight="1">
      <c r="A1131" s="362" t="s">
        <v>4541</v>
      </c>
      <c r="B1131" s="362" t="s">
        <v>953</v>
      </c>
      <c r="C1131" s="363" t="s">
        <v>4609</v>
      </c>
      <c r="D1131" s="362"/>
      <c r="E1131" s="363"/>
      <c r="F1131" s="364"/>
      <c r="G1131" s="365"/>
      <c r="H1131" s="364"/>
      <c r="I1131" s="365"/>
      <c r="J1131" s="364"/>
      <c r="K1131" s="365"/>
      <c r="L1131" s="364"/>
      <c r="M1131" s="365"/>
      <c r="N1131" s="366"/>
      <c r="O1131" s="367"/>
      <c r="P1131" s="366"/>
      <c r="Q1131" s="367"/>
      <c r="R1131" s="366"/>
      <c r="S1131" s="367"/>
      <c r="T1131" s="366"/>
      <c r="U1131" s="367"/>
      <c r="V1131" s="473" t="s">
        <v>8118</v>
      </c>
      <c r="W1131" s="473" t="s">
        <v>8118</v>
      </c>
      <c r="X1131" s="473" t="s">
        <v>8118</v>
      </c>
      <c r="Y1131" s="363" t="s">
        <v>8118</v>
      </c>
      <c r="Z1131" s="363" t="s">
        <v>8118</v>
      </c>
      <c r="AA1131" s="363" t="s">
        <v>8118</v>
      </c>
      <c r="AB1131" s="363" t="s">
        <v>8118</v>
      </c>
      <c r="AC1131" s="363" t="s">
        <v>8118</v>
      </c>
      <c r="AD1131" s="362"/>
    </row>
    <row r="1132" spans="1:30" ht="20.100000000000001" customHeight="1">
      <c r="A1132" s="85" t="s">
        <v>4542</v>
      </c>
      <c r="B1132" s="85" t="s">
        <v>63</v>
      </c>
      <c r="C1132" s="473" t="s">
        <v>4603</v>
      </c>
      <c r="D1132" s="85" t="s">
        <v>1695</v>
      </c>
      <c r="E1132" s="209" t="s">
        <v>8132</v>
      </c>
      <c r="F1132" s="356"/>
      <c r="G1132" s="314"/>
      <c r="H1132" s="356"/>
      <c r="I1132" s="314"/>
      <c r="J1132" s="356">
        <v>1</v>
      </c>
      <c r="K1132" s="314">
        <v>100</v>
      </c>
      <c r="L1132" s="356"/>
      <c r="M1132" s="314"/>
      <c r="N1132" s="315"/>
      <c r="O1132" s="316"/>
      <c r="P1132" s="315"/>
      <c r="Q1132" s="316"/>
      <c r="R1132" s="315"/>
      <c r="S1132" s="316"/>
      <c r="T1132" s="315"/>
      <c r="U1132" s="316"/>
      <c r="V1132" s="473" t="s">
        <v>8118</v>
      </c>
      <c r="W1132" s="473" t="s">
        <v>8118</v>
      </c>
      <c r="X1132" s="473" t="s">
        <v>8118</v>
      </c>
      <c r="Y1132" s="128" t="s">
        <v>8118</v>
      </c>
      <c r="Z1132" s="128" t="s">
        <v>8118</v>
      </c>
      <c r="AA1132" s="128" t="s">
        <v>8118</v>
      </c>
      <c r="AB1132" s="128" t="s">
        <v>8118</v>
      </c>
      <c r="AC1132" s="128" t="s">
        <v>8118</v>
      </c>
      <c r="AD1132" s="85"/>
    </row>
    <row r="1133" spans="1:30" ht="20.100000000000001" customHeight="1">
      <c r="A1133" s="85"/>
      <c r="B1133" s="85"/>
      <c r="C1133" s="128"/>
      <c r="D1133" s="85" t="s">
        <v>1696</v>
      </c>
      <c r="E1133" s="128"/>
      <c r="F1133" s="356"/>
      <c r="G1133" s="314"/>
      <c r="H1133" s="356"/>
      <c r="I1133" s="314"/>
      <c r="J1133" s="356"/>
      <c r="K1133" s="314"/>
      <c r="L1133" s="356">
        <v>1</v>
      </c>
      <c r="M1133" s="314">
        <v>50</v>
      </c>
      <c r="N1133" s="315"/>
      <c r="O1133" s="316"/>
      <c r="P1133" s="315"/>
      <c r="Q1133" s="316"/>
      <c r="R1133" s="315"/>
      <c r="S1133" s="316"/>
      <c r="T1133" s="315">
        <v>1</v>
      </c>
      <c r="U1133" s="316">
        <v>5.5555555555555554</v>
      </c>
      <c r="V1133" s="316"/>
      <c r="W1133" s="316"/>
      <c r="X1133" s="316"/>
      <c r="Y1133" s="128"/>
      <c r="Z1133" s="128"/>
      <c r="AA1133" s="128"/>
      <c r="AB1133" s="128"/>
      <c r="AC1133" s="128"/>
      <c r="AD1133" s="85"/>
    </row>
    <row r="1134" spans="1:30" ht="20.100000000000001" customHeight="1">
      <c r="A1134" s="85"/>
      <c r="B1134" s="85"/>
      <c r="C1134" s="128"/>
      <c r="D1134" s="85" t="s">
        <v>1697</v>
      </c>
      <c r="E1134" s="128"/>
      <c r="F1134" s="356"/>
      <c r="G1134" s="314"/>
      <c r="H1134" s="356"/>
      <c r="I1134" s="314"/>
      <c r="J1134" s="356"/>
      <c r="K1134" s="314"/>
      <c r="L1134" s="356"/>
      <c r="M1134" s="314"/>
      <c r="N1134" s="315"/>
      <c r="O1134" s="316"/>
      <c r="P1134" s="315"/>
      <c r="Q1134" s="316"/>
      <c r="R1134" s="315"/>
      <c r="S1134" s="316"/>
      <c r="T1134" s="315">
        <v>1</v>
      </c>
      <c r="U1134" s="316">
        <v>5.5555555555555554</v>
      </c>
      <c r="V1134" s="316"/>
      <c r="W1134" s="316"/>
      <c r="X1134" s="316"/>
      <c r="Y1134" s="128"/>
      <c r="Z1134" s="128"/>
      <c r="AA1134" s="128"/>
      <c r="AB1134" s="128"/>
      <c r="AC1134" s="128"/>
      <c r="AD1134" s="85"/>
    </row>
    <row r="1135" spans="1:30" ht="20.100000000000001" customHeight="1">
      <c r="A1135" s="85"/>
      <c r="B1135" s="85"/>
      <c r="C1135" s="128"/>
      <c r="D1135" s="85" t="s">
        <v>1698</v>
      </c>
      <c r="E1135" s="128"/>
      <c r="F1135" s="356"/>
      <c r="G1135" s="314"/>
      <c r="H1135" s="356"/>
      <c r="I1135" s="314"/>
      <c r="J1135" s="356"/>
      <c r="K1135" s="314"/>
      <c r="L1135" s="356"/>
      <c r="M1135" s="314"/>
      <c r="N1135" s="315"/>
      <c r="O1135" s="316"/>
      <c r="P1135" s="315"/>
      <c r="Q1135" s="316"/>
      <c r="R1135" s="315"/>
      <c r="S1135" s="316"/>
      <c r="T1135" s="315">
        <v>5</v>
      </c>
      <c r="U1135" s="316">
        <v>27.777777777777779</v>
      </c>
      <c r="V1135" s="316"/>
      <c r="W1135" s="316"/>
      <c r="X1135" s="316"/>
      <c r="Y1135" s="128"/>
      <c r="Z1135" s="128"/>
      <c r="AA1135" s="128"/>
      <c r="AB1135" s="128"/>
      <c r="AC1135" s="128"/>
      <c r="AD1135" s="85"/>
    </row>
    <row r="1136" spans="1:30" ht="20.100000000000001" customHeight="1">
      <c r="A1136" s="85"/>
      <c r="B1136" s="85"/>
      <c r="C1136" s="128"/>
      <c r="D1136" s="85" t="s">
        <v>1699</v>
      </c>
      <c r="E1136" s="128"/>
      <c r="F1136" s="356"/>
      <c r="G1136" s="314"/>
      <c r="H1136" s="356"/>
      <c r="I1136" s="314"/>
      <c r="J1136" s="356"/>
      <c r="K1136" s="314"/>
      <c r="L1136" s="356"/>
      <c r="M1136" s="314"/>
      <c r="N1136" s="315"/>
      <c r="O1136" s="316"/>
      <c r="P1136" s="315"/>
      <c r="Q1136" s="316"/>
      <c r="R1136" s="315"/>
      <c r="S1136" s="316"/>
      <c r="T1136" s="315">
        <v>1</v>
      </c>
      <c r="U1136" s="316">
        <v>5.5555555555555554</v>
      </c>
      <c r="V1136" s="316"/>
      <c r="W1136" s="316"/>
      <c r="X1136" s="316"/>
      <c r="Y1136" s="128"/>
      <c r="Z1136" s="128"/>
      <c r="AA1136" s="128"/>
      <c r="AB1136" s="128"/>
      <c r="AC1136" s="128"/>
      <c r="AD1136" s="85"/>
    </row>
    <row r="1137" spans="1:30" ht="20.100000000000001" customHeight="1">
      <c r="A1137" s="85"/>
      <c r="B1137" s="85"/>
      <c r="C1137" s="128"/>
      <c r="D1137" s="85" t="s">
        <v>1700</v>
      </c>
      <c r="E1137" s="128"/>
      <c r="F1137" s="356"/>
      <c r="G1137" s="314"/>
      <c r="H1137" s="356"/>
      <c r="I1137" s="314"/>
      <c r="J1137" s="356"/>
      <c r="K1137" s="314"/>
      <c r="L1137" s="356"/>
      <c r="M1137" s="314"/>
      <c r="N1137" s="315"/>
      <c r="O1137" s="316"/>
      <c r="P1137" s="315"/>
      <c r="Q1137" s="316"/>
      <c r="R1137" s="315"/>
      <c r="S1137" s="316"/>
      <c r="T1137" s="315">
        <v>4</v>
      </c>
      <c r="U1137" s="316">
        <v>22.222222222222221</v>
      </c>
      <c r="V1137" s="316"/>
      <c r="W1137" s="316"/>
      <c r="X1137" s="316"/>
      <c r="Y1137" s="128"/>
      <c r="Z1137" s="128"/>
      <c r="AA1137" s="128"/>
      <c r="AB1137" s="128"/>
      <c r="AC1137" s="128"/>
      <c r="AD1137" s="85"/>
    </row>
    <row r="1138" spans="1:30" ht="20.100000000000001" customHeight="1">
      <c r="A1138" s="85"/>
      <c r="B1138" s="85"/>
      <c r="C1138" s="128"/>
      <c r="D1138" s="85" t="s">
        <v>1701</v>
      </c>
      <c r="E1138" s="128"/>
      <c r="F1138" s="356"/>
      <c r="G1138" s="314"/>
      <c r="H1138" s="356">
        <v>2</v>
      </c>
      <c r="I1138" s="314">
        <v>100</v>
      </c>
      <c r="J1138" s="356"/>
      <c r="K1138" s="314"/>
      <c r="L1138" s="356">
        <v>1</v>
      </c>
      <c r="M1138" s="314">
        <v>50</v>
      </c>
      <c r="N1138" s="315"/>
      <c r="O1138" s="316"/>
      <c r="P1138" s="315"/>
      <c r="Q1138" s="316"/>
      <c r="R1138" s="315">
        <v>2</v>
      </c>
      <c r="S1138" s="316">
        <v>100</v>
      </c>
      <c r="T1138" s="315">
        <v>6</v>
      </c>
      <c r="U1138" s="316">
        <v>33.333333333333336</v>
      </c>
      <c r="V1138" s="316"/>
      <c r="W1138" s="316"/>
      <c r="X1138" s="316"/>
      <c r="Y1138" s="128"/>
      <c r="Z1138" s="128"/>
      <c r="AA1138" s="128"/>
      <c r="AB1138" s="128"/>
      <c r="AC1138" s="128"/>
      <c r="AD1138" s="85"/>
    </row>
    <row r="1139" spans="1:30" ht="20.100000000000001" customHeight="1">
      <c r="A1139" s="85"/>
      <c r="B1139" s="85"/>
      <c r="C1139" s="128"/>
      <c r="D1139" s="162" t="s">
        <v>8177</v>
      </c>
      <c r="E1139" s="128"/>
      <c r="F1139" s="356"/>
      <c r="G1139" s="314"/>
      <c r="H1139" s="356"/>
      <c r="I1139" s="314"/>
      <c r="J1139" s="356"/>
      <c r="K1139" s="314"/>
      <c r="L1139" s="356"/>
      <c r="M1139" s="314"/>
      <c r="N1139" s="315"/>
      <c r="O1139" s="316"/>
      <c r="P1139" s="315"/>
      <c r="Q1139" s="316"/>
      <c r="R1139" s="315"/>
      <c r="S1139" s="316"/>
      <c r="T1139" s="315"/>
      <c r="U1139" s="316"/>
      <c r="V1139" s="316"/>
      <c r="W1139" s="316"/>
      <c r="X1139" s="316"/>
      <c r="Y1139" s="128"/>
      <c r="Z1139" s="128"/>
      <c r="AA1139" s="128"/>
      <c r="AB1139" s="128"/>
      <c r="AC1139" s="128"/>
      <c r="AD1139" s="85"/>
    </row>
    <row r="1140" spans="1:30" ht="20.100000000000001" customHeight="1">
      <c r="A1140" s="86"/>
      <c r="B1140" s="86"/>
      <c r="C1140" s="168"/>
      <c r="D1140" s="218" t="s">
        <v>8178</v>
      </c>
      <c r="E1140" s="168"/>
      <c r="F1140" s="319"/>
      <c r="G1140" s="320"/>
      <c r="H1140" s="319"/>
      <c r="I1140" s="320"/>
      <c r="J1140" s="319"/>
      <c r="K1140" s="320"/>
      <c r="L1140" s="319"/>
      <c r="M1140" s="320"/>
      <c r="N1140" s="321"/>
      <c r="O1140" s="322"/>
      <c r="P1140" s="321"/>
      <c r="Q1140" s="322"/>
      <c r="R1140" s="321"/>
      <c r="S1140" s="322"/>
      <c r="T1140" s="321"/>
      <c r="U1140" s="322"/>
      <c r="V1140" s="322"/>
      <c r="W1140" s="322"/>
      <c r="X1140" s="322"/>
      <c r="Y1140" s="168"/>
      <c r="Z1140" s="168"/>
      <c r="AA1140" s="168"/>
      <c r="AB1140" s="168"/>
      <c r="AC1140" s="168"/>
      <c r="AD1140" s="86"/>
    </row>
    <row r="1141" spans="1:30" ht="20.100000000000001" customHeight="1">
      <c r="A1141" s="476" t="s">
        <v>4545</v>
      </c>
      <c r="B1141" s="476" t="s">
        <v>8463</v>
      </c>
      <c r="C1141" s="473" t="s">
        <v>64</v>
      </c>
      <c r="D1141" s="476" t="s">
        <v>8464</v>
      </c>
      <c r="E1141" s="473"/>
      <c r="F1141" s="443"/>
      <c r="G1141" s="444"/>
      <c r="H1141" s="443"/>
      <c r="I1141" s="444"/>
      <c r="J1141" s="443"/>
      <c r="K1141" s="444"/>
      <c r="L1141" s="443"/>
      <c r="M1141" s="444"/>
      <c r="N1141" s="471"/>
      <c r="O1141" s="465"/>
      <c r="P1141" s="471"/>
      <c r="Q1141" s="465"/>
      <c r="R1141" s="471"/>
      <c r="S1141" s="465"/>
      <c r="T1141" s="471">
        <v>6</v>
      </c>
      <c r="U1141" s="465">
        <v>4.4000000000000004</v>
      </c>
      <c r="V1141" s="465"/>
      <c r="W1141" s="465"/>
      <c r="X1141" s="465"/>
      <c r="Y1141" s="473"/>
      <c r="Z1141" s="473"/>
      <c r="AA1141" s="473"/>
      <c r="AB1141" s="473"/>
      <c r="AC1141" s="473" t="s">
        <v>8118</v>
      </c>
      <c r="AD1141" s="476"/>
    </row>
    <row r="1142" spans="1:30" ht="20.100000000000001" customHeight="1">
      <c r="A1142" s="86"/>
      <c r="B1142" s="86"/>
      <c r="C1142" s="168"/>
      <c r="D1142" s="86" t="s">
        <v>8465</v>
      </c>
      <c r="E1142" s="168"/>
      <c r="F1142" s="319"/>
      <c r="G1142" s="320"/>
      <c r="H1142" s="319"/>
      <c r="I1142" s="320"/>
      <c r="J1142" s="319"/>
      <c r="K1142" s="320"/>
      <c r="L1142" s="319"/>
      <c r="M1142" s="320"/>
      <c r="N1142" s="321"/>
      <c r="O1142" s="322"/>
      <c r="P1142" s="321"/>
      <c r="Q1142" s="322"/>
      <c r="R1142" s="321"/>
      <c r="S1142" s="322"/>
      <c r="T1142" s="321">
        <v>129</v>
      </c>
      <c r="U1142" s="322">
        <v>95.6</v>
      </c>
      <c r="V1142" s="322"/>
      <c r="W1142" s="322"/>
      <c r="X1142" s="322"/>
      <c r="Y1142" s="168"/>
      <c r="Z1142" s="168"/>
      <c r="AA1142" s="168"/>
      <c r="AB1142" s="168"/>
      <c r="AC1142" s="168"/>
      <c r="AD1142" s="86"/>
    </row>
    <row r="1143" spans="1:30" ht="20.100000000000001" customHeight="1">
      <c r="A1143" s="362" t="s">
        <v>4546</v>
      </c>
      <c r="B1143" s="362" t="s">
        <v>8466</v>
      </c>
      <c r="C1143" s="363" t="s">
        <v>4560</v>
      </c>
      <c r="D1143" s="362"/>
      <c r="E1143" s="363"/>
      <c r="F1143" s="364"/>
      <c r="G1143" s="365"/>
      <c r="H1143" s="364"/>
      <c r="I1143" s="365"/>
      <c r="J1143" s="364"/>
      <c r="K1143" s="365"/>
      <c r="L1143" s="364"/>
      <c r="M1143" s="365"/>
      <c r="N1143" s="366"/>
      <c r="O1143" s="367"/>
      <c r="P1143" s="366"/>
      <c r="Q1143" s="367"/>
      <c r="R1143" s="366"/>
      <c r="S1143" s="367"/>
      <c r="T1143" s="366">
        <v>6</v>
      </c>
      <c r="U1143" s="367">
        <v>100</v>
      </c>
      <c r="V1143" s="367"/>
      <c r="W1143" s="367"/>
      <c r="X1143" s="367"/>
      <c r="Y1143" s="363"/>
      <c r="Z1143" s="363"/>
      <c r="AA1143" s="363"/>
      <c r="AB1143" s="363"/>
      <c r="AC1143" s="363" t="s">
        <v>8118</v>
      </c>
      <c r="AD1143" s="362"/>
    </row>
    <row r="1144" spans="1:30" ht="20.100000000000001" customHeight="1">
      <c r="A1144" s="362" t="s">
        <v>4547</v>
      </c>
      <c r="B1144" s="362" t="s">
        <v>8294</v>
      </c>
      <c r="C1144" s="363" t="s">
        <v>4560</v>
      </c>
      <c r="D1144" s="362"/>
      <c r="E1144" s="363"/>
      <c r="F1144" s="364"/>
      <c r="G1144" s="365"/>
      <c r="H1144" s="364"/>
      <c r="I1144" s="365"/>
      <c r="J1144" s="364"/>
      <c r="K1144" s="365"/>
      <c r="L1144" s="364"/>
      <c r="M1144" s="365"/>
      <c r="N1144" s="366"/>
      <c r="O1144" s="367"/>
      <c r="P1144" s="366"/>
      <c r="Q1144" s="367"/>
      <c r="R1144" s="366"/>
      <c r="S1144" s="367"/>
      <c r="T1144" s="366">
        <v>6</v>
      </c>
      <c r="U1144" s="367">
        <v>100</v>
      </c>
      <c r="V1144" s="367"/>
      <c r="W1144" s="367"/>
      <c r="X1144" s="367"/>
      <c r="Y1144" s="363"/>
      <c r="Z1144" s="363"/>
      <c r="AA1144" s="363"/>
      <c r="AB1144" s="363"/>
      <c r="AC1144" s="363" t="s">
        <v>8118</v>
      </c>
      <c r="AD1144" s="362"/>
    </row>
    <row r="1145" spans="1:30" ht="20.100000000000001" customHeight="1">
      <c r="A1145" s="476" t="s">
        <v>4548</v>
      </c>
      <c r="B1145" s="476" t="s">
        <v>8295</v>
      </c>
      <c r="C1145" s="473" t="s">
        <v>4560</v>
      </c>
      <c r="D1145" s="468" t="s">
        <v>8296</v>
      </c>
      <c r="E1145" s="473"/>
      <c r="F1145" s="443"/>
      <c r="G1145" s="444"/>
      <c r="H1145" s="443"/>
      <c r="I1145" s="444"/>
      <c r="J1145" s="443"/>
      <c r="K1145" s="444"/>
      <c r="L1145" s="443"/>
      <c r="M1145" s="444"/>
      <c r="N1145" s="471"/>
      <c r="O1145" s="465"/>
      <c r="P1145" s="471"/>
      <c r="Q1145" s="465"/>
      <c r="R1145" s="471"/>
      <c r="S1145" s="465"/>
      <c r="T1145" s="471">
        <v>2</v>
      </c>
      <c r="U1145" s="465">
        <v>33.299999999999997</v>
      </c>
      <c r="V1145" s="465"/>
      <c r="W1145" s="465"/>
      <c r="X1145" s="465"/>
      <c r="Y1145" s="473"/>
      <c r="Z1145" s="473"/>
      <c r="AA1145" s="473"/>
      <c r="AB1145" s="473"/>
      <c r="AC1145" s="473" t="s">
        <v>8118</v>
      </c>
      <c r="AD1145" s="476"/>
    </row>
    <row r="1146" spans="1:30" ht="20.100000000000001" customHeight="1">
      <c r="A1146" s="85"/>
      <c r="B1146" s="85"/>
      <c r="C1146" s="111"/>
      <c r="D1146" s="111" t="s">
        <v>2510</v>
      </c>
      <c r="E1146" s="128"/>
      <c r="F1146" s="356"/>
      <c r="G1146" s="314"/>
      <c r="H1146" s="356"/>
      <c r="I1146" s="314"/>
      <c r="J1146" s="356"/>
      <c r="K1146" s="314"/>
      <c r="L1146" s="356"/>
      <c r="M1146" s="314"/>
      <c r="N1146" s="315"/>
      <c r="O1146" s="316"/>
      <c r="P1146" s="315"/>
      <c r="Q1146" s="316"/>
      <c r="R1146" s="315"/>
      <c r="S1146" s="316"/>
      <c r="T1146" s="315">
        <v>1</v>
      </c>
      <c r="U1146" s="316">
        <v>16.7</v>
      </c>
      <c r="V1146" s="316"/>
      <c r="W1146" s="316"/>
      <c r="X1146" s="316"/>
      <c r="Y1146" s="128"/>
      <c r="Z1146" s="128"/>
      <c r="AA1146" s="128"/>
      <c r="AB1146" s="128"/>
      <c r="AC1146" s="128"/>
      <c r="AD1146" s="85"/>
    </row>
    <row r="1147" spans="1:30" ht="20.100000000000001" customHeight="1">
      <c r="A1147" s="85"/>
      <c r="B1147" s="85"/>
      <c r="C1147" s="111"/>
      <c r="D1147" s="111" t="s">
        <v>2511</v>
      </c>
      <c r="E1147" s="128"/>
      <c r="F1147" s="356"/>
      <c r="G1147" s="314"/>
      <c r="H1147" s="356"/>
      <c r="I1147" s="314"/>
      <c r="J1147" s="356"/>
      <c r="K1147" s="314"/>
      <c r="L1147" s="356"/>
      <c r="M1147" s="314"/>
      <c r="N1147" s="315"/>
      <c r="O1147" s="316"/>
      <c r="P1147" s="315"/>
      <c r="Q1147" s="316"/>
      <c r="R1147" s="315"/>
      <c r="S1147" s="316"/>
      <c r="T1147" s="315"/>
      <c r="U1147" s="316"/>
      <c r="V1147" s="316"/>
      <c r="W1147" s="316"/>
      <c r="X1147" s="316"/>
      <c r="Y1147" s="128"/>
      <c r="Z1147" s="128"/>
      <c r="AA1147" s="128"/>
      <c r="AB1147" s="128"/>
      <c r="AC1147" s="128"/>
      <c r="AD1147" s="85"/>
    </row>
    <row r="1148" spans="1:30" ht="20.100000000000001" customHeight="1">
      <c r="A1148" s="85"/>
      <c r="B1148" s="85"/>
      <c r="C1148" s="111"/>
      <c r="D1148" s="111" t="s">
        <v>2512</v>
      </c>
      <c r="E1148" s="128"/>
      <c r="F1148" s="356"/>
      <c r="G1148" s="314"/>
      <c r="H1148" s="356"/>
      <c r="I1148" s="314"/>
      <c r="J1148" s="356"/>
      <c r="K1148" s="314"/>
      <c r="L1148" s="356"/>
      <c r="M1148" s="314"/>
      <c r="N1148" s="315"/>
      <c r="O1148" s="316"/>
      <c r="P1148" s="315"/>
      <c r="Q1148" s="316"/>
      <c r="R1148" s="315"/>
      <c r="S1148" s="316"/>
      <c r="T1148" s="315"/>
      <c r="U1148" s="316"/>
      <c r="V1148" s="316"/>
      <c r="W1148" s="316"/>
      <c r="X1148" s="316"/>
      <c r="Y1148" s="128"/>
      <c r="Z1148" s="128"/>
      <c r="AA1148" s="128"/>
      <c r="AB1148" s="128"/>
      <c r="AC1148" s="128"/>
      <c r="AD1148" s="85"/>
    </row>
    <row r="1149" spans="1:30" ht="20.100000000000001" customHeight="1">
      <c r="A1149" s="85"/>
      <c r="B1149" s="85"/>
      <c r="C1149" s="111"/>
      <c r="D1149" s="111" t="s">
        <v>2513</v>
      </c>
      <c r="E1149" s="128"/>
      <c r="F1149" s="356"/>
      <c r="G1149" s="314"/>
      <c r="H1149" s="356"/>
      <c r="I1149" s="314"/>
      <c r="J1149" s="356"/>
      <c r="K1149" s="314"/>
      <c r="L1149" s="356"/>
      <c r="M1149" s="314"/>
      <c r="N1149" s="315"/>
      <c r="O1149" s="316"/>
      <c r="P1149" s="315"/>
      <c r="Q1149" s="316"/>
      <c r="R1149" s="315"/>
      <c r="S1149" s="316"/>
      <c r="T1149" s="315"/>
      <c r="U1149" s="316"/>
      <c r="V1149" s="316"/>
      <c r="W1149" s="316"/>
      <c r="X1149" s="316"/>
      <c r="Y1149" s="128"/>
      <c r="Z1149" s="128"/>
      <c r="AA1149" s="128"/>
      <c r="AB1149" s="128"/>
      <c r="AC1149" s="128"/>
      <c r="AD1149" s="85"/>
    </row>
    <row r="1150" spans="1:30" ht="20.100000000000001" customHeight="1">
      <c r="A1150" s="85"/>
      <c r="B1150" s="85"/>
      <c r="C1150" s="111"/>
      <c r="D1150" s="111" t="s">
        <v>2514</v>
      </c>
      <c r="E1150" s="128"/>
      <c r="F1150" s="356"/>
      <c r="G1150" s="314"/>
      <c r="H1150" s="356"/>
      <c r="I1150" s="314"/>
      <c r="J1150" s="356"/>
      <c r="K1150" s="314"/>
      <c r="L1150" s="356"/>
      <c r="M1150" s="314"/>
      <c r="N1150" s="315"/>
      <c r="O1150" s="316"/>
      <c r="P1150" s="315"/>
      <c r="Q1150" s="316"/>
      <c r="R1150" s="315"/>
      <c r="S1150" s="316"/>
      <c r="T1150" s="315"/>
      <c r="U1150" s="316"/>
      <c r="V1150" s="316"/>
      <c r="W1150" s="316"/>
      <c r="X1150" s="316"/>
      <c r="Y1150" s="128"/>
      <c r="Z1150" s="128"/>
      <c r="AA1150" s="128"/>
      <c r="AB1150" s="128"/>
      <c r="AC1150" s="128"/>
      <c r="AD1150" s="85"/>
    </row>
    <row r="1151" spans="1:30" ht="20.100000000000001" customHeight="1">
      <c r="A1151" s="85"/>
      <c r="B1151" s="85"/>
      <c r="C1151" s="111"/>
      <c r="D1151" s="111" t="s">
        <v>2515</v>
      </c>
      <c r="E1151" s="128"/>
      <c r="F1151" s="356"/>
      <c r="G1151" s="314"/>
      <c r="H1151" s="356"/>
      <c r="I1151" s="314"/>
      <c r="J1151" s="356"/>
      <c r="K1151" s="314"/>
      <c r="L1151" s="356"/>
      <c r="M1151" s="314"/>
      <c r="N1151" s="315"/>
      <c r="O1151" s="316"/>
      <c r="P1151" s="315"/>
      <c r="Q1151" s="316"/>
      <c r="R1151" s="315"/>
      <c r="S1151" s="316"/>
      <c r="T1151" s="315"/>
      <c r="U1151" s="316"/>
      <c r="V1151" s="316"/>
      <c r="W1151" s="316"/>
      <c r="X1151" s="316"/>
      <c r="Y1151" s="128"/>
      <c r="Z1151" s="128"/>
      <c r="AA1151" s="128"/>
      <c r="AB1151" s="128"/>
      <c r="AC1151" s="128"/>
      <c r="AD1151" s="85"/>
    </row>
    <row r="1152" spans="1:30" ht="20.100000000000001" customHeight="1">
      <c r="A1152" s="85"/>
      <c r="B1152" s="85"/>
      <c r="C1152" s="111"/>
      <c r="D1152" s="111" t="s">
        <v>2516</v>
      </c>
      <c r="E1152" s="128"/>
      <c r="F1152" s="356"/>
      <c r="G1152" s="314"/>
      <c r="H1152" s="356"/>
      <c r="I1152" s="314"/>
      <c r="J1152" s="356"/>
      <c r="K1152" s="314"/>
      <c r="L1152" s="356"/>
      <c r="M1152" s="314"/>
      <c r="N1152" s="315"/>
      <c r="O1152" s="316"/>
      <c r="P1152" s="315"/>
      <c r="Q1152" s="316"/>
      <c r="R1152" s="315"/>
      <c r="S1152" s="316"/>
      <c r="T1152" s="315">
        <v>1</v>
      </c>
      <c r="U1152" s="316">
        <v>16.7</v>
      </c>
      <c r="V1152" s="316"/>
      <c r="W1152" s="316"/>
      <c r="X1152" s="316"/>
      <c r="Y1152" s="128"/>
      <c r="Z1152" s="128"/>
      <c r="AA1152" s="128"/>
      <c r="AB1152" s="128"/>
      <c r="AC1152" s="128"/>
      <c r="AD1152" s="85"/>
    </row>
    <row r="1153" spans="1:30" ht="20.100000000000001" customHeight="1">
      <c r="A1153" s="85"/>
      <c r="B1153" s="85"/>
      <c r="C1153" s="111"/>
      <c r="D1153" s="111" t="s">
        <v>2517</v>
      </c>
      <c r="E1153" s="128"/>
      <c r="F1153" s="356"/>
      <c r="G1153" s="314"/>
      <c r="H1153" s="356"/>
      <c r="I1153" s="314"/>
      <c r="J1153" s="356"/>
      <c r="K1153" s="314"/>
      <c r="L1153" s="356"/>
      <c r="M1153" s="314"/>
      <c r="N1153" s="315"/>
      <c r="O1153" s="316"/>
      <c r="P1153" s="315"/>
      <c r="Q1153" s="316"/>
      <c r="R1153" s="315"/>
      <c r="S1153" s="316"/>
      <c r="T1153" s="315">
        <v>1</v>
      </c>
      <c r="U1153" s="316">
        <v>16.7</v>
      </c>
      <c r="V1153" s="316"/>
      <c r="W1153" s="316"/>
      <c r="X1153" s="316"/>
      <c r="Y1153" s="128"/>
      <c r="Z1153" s="128"/>
      <c r="AA1153" s="128"/>
      <c r="AB1153" s="128"/>
      <c r="AC1153" s="128"/>
      <c r="AD1153" s="85"/>
    </row>
    <row r="1154" spans="1:30" ht="20.100000000000001" customHeight="1">
      <c r="A1154" s="85"/>
      <c r="B1154" s="85"/>
      <c r="C1154" s="111"/>
      <c r="D1154" s="111" t="s">
        <v>2518</v>
      </c>
      <c r="E1154" s="128"/>
      <c r="F1154" s="356"/>
      <c r="G1154" s="314"/>
      <c r="H1154" s="356"/>
      <c r="I1154" s="314"/>
      <c r="J1154" s="356"/>
      <c r="K1154" s="314"/>
      <c r="L1154" s="356"/>
      <c r="M1154" s="314"/>
      <c r="N1154" s="315"/>
      <c r="O1154" s="316"/>
      <c r="P1154" s="315"/>
      <c r="Q1154" s="316"/>
      <c r="R1154" s="315"/>
      <c r="S1154" s="316"/>
      <c r="T1154" s="315"/>
      <c r="U1154" s="316"/>
      <c r="V1154" s="316"/>
      <c r="W1154" s="316"/>
      <c r="X1154" s="316"/>
      <c r="Y1154" s="128"/>
      <c r="Z1154" s="128"/>
      <c r="AA1154" s="128"/>
      <c r="AB1154" s="128"/>
      <c r="AC1154" s="128"/>
      <c r="AD1154" s="85"/>
    </row>
    <row r="1155" spans="1:30" ht="20.100000000000001" customHeight="1">
      <c r="A1155" s="85"/>
      <c r="B1155" s="85"/>
      <c r="C1155" s="111"/>
      <c r="D1155" s="111" t="s">
        <v>2519</v>
      </c>
      <c r="E1155" s="128"/>
      <c r="F1155" s="356"/>
      <c r="G1155" s="314"/>
      <c r="H1155" s="356"/>
      <c r="I1155" s="314"/>
      <c r="J1155" s="356"/>
      <c r="K1155" s="314"/>
      <c r="L1155" s="356"/>
      <c r="M1155" s="314"/>
      <c r="N1155" s="315"/>
      <c r="O1155" s="316"/>
      <c r="P1155" s="315"/>
      <c r="Q1155" s="316"/>
      <c r="R1155" s="315"/>
      <c r="S1155" s="316"/>
      <c r="T1155" s="315">
        <v>1</v>
      </c>
      <c r="U1155" s="316">
        <v>16.7</v>
      </c>
      <c r="V1155" s="316"/>
      <c r="W1155" s="316"/>
      <c r="X1155" s="316"/>
      <c r="Y1155" s="128"/>
      <c r="Z1155" s="128"/>
      <c r="AA1155" s="128"/>
      <c r="AB1155" s="128"/>
      <c r="AC1155" s="128"/>
      <c r="AD1155" s="85"/>
    </row>
    <row r="1156" spans="1:30" ht="20.100000000000001" customHeight="1">
      <c r="A1156" s="85"/>
      <c r="B1156" s="85"/>
      <c r="C1156" s="111"/>
      <c r="D1156" s="111" t="s">
        <v>2520</v>
      </c>
      <c r="E1156" s="128"/>
      <c r="F1156" s="356"/>
      <c r="G1156" s="314"/>
      <c r="H1156" s="356"/>
      <c r="I1156" s="314"/>
      <c r="J1156" s="356"/>
      <c r="K1156" s="314"/>
      <c r="L1156" s="356"/>
      <c r="M1156" s="314"/>
      <c r="N1156" s="315"/>
      <c r="O1156" s="316"/>
      <c r="P1156" s="315"/>
      <c r="Q1156" s="316"/>
      <c r="R1156" s="315"/>
      <c r="S1156" s="316"/>
      <c r="T1156" s="315"/>
      <c r="U1156" s="316"/>
      <c r="V1156" s="316"/>
      <c r="W1156" s="316"/>
      <c r="X1156" s="316"/>
      <c r="Y1156" s="128"/>
      <c r="Z1156" s="128"/>
      <c r="AA1156" s="128"/>
      <c r="AB1156" s="128"/>
      <c r="AC1156" s="128"/>
      <c r="AD1156" s="85"/>
    </row>
    <row r="1157" spans="1:30" ht="20.100000000000001" customHeight="1">
      <c r="A1157" s="85"/>
      <c r="B1157" s="85"/>
      <c r="C1157" s="111"/>
      <c r="D1157" s="111" t="s">
        <v>2521</v>
      </c>
      <c r="E1157" s="128"/>
      <c r="F1157" s="356"/>
      <c r="G1157" s="314"/>
      <c r="H1157" s="356"/>
      <c r="I1157" s="314"/>
      <c r="J1157" s="356"/>
      <c r="K1157" s="314"/>
      <c r="L1157" s="356"/>
      <c r="M1157" s="314"/>
      <c r="N1157" s="315"/>
      <c r="O1157" s="316"/>
      <c r="P1157" s="315"/>
      <c r="Q1157" s="316"/>
      <c r="R1157" s="315"/>
      <c r="S1157" s="316"/>
      <c r="T1157" s="315"/>
      <c r="U1157" s="316"/>
      <c r="V1157" s="316"/>
      <c r="W1157" s="316"/>
      <c r="X1157" s="316"/>
      <c r="Y1157" s="128"/>
      <c r="Z1157" s="128"/>
      <c r="AA1157" s="128"/>
      <c r="AB1157" s="128"/>
      <c r="AC1157" s="128"/>
      <c r="AD1157" s="85"/>
    </row>
    <row r="1158" spans="1:30" ht="20.100000000000001" customHeight="1">
      <c r="A1158" s="85"/>
      <c r="B1158" s="85"/>
      <c r="C1158" s="111"/>
      <c r="D1158" s="111" t="s">
        <v>2522</v>
      </c>
      <c r="E1158" s="128"/>
      <c r="F1158" s="356"/>
      <c r="G1158" s="314"/>
      <c r="H1158" s="356"/>
      <c r="I1158" s="314"/>
      <c r="J1158" s="356"/>
      <c r="K1158" s="314"/>
      <c r="L1158" s="356"/>
      <c r="M1158" s="314"/>
      <c r="N1158" s="315"/>
      <c r="O1158" s="316"/>
      <c r="P1158" s="315"/>
      <c r="Q1158" s="316"/>
      <c r="R1158" s="315"/>
      <c r="S1158" s="316"/>
      <c r="T1158" s="315"/>
      <c r="U1158" s="316"/>
      <c r="V1158" s="316"/>
      <c r="W1158" s="316"/>
      <c r="X1158" s="316"/>
      <c r="Y1158" s="128"/>
      <c r="Z1158" s="128"/>
      <c r="AA1158" s="128"/>
      <c r="AB1158" s="128"/>
      <c r="AC1158" s="128"/>
      <c r="AD1158" s="85"/>
    </row>
    <row r="1159" spans="1:30" ht="20.100000000000001" customHeight="1">
      <c r="A1159" s="85"/>
      <c r="B1159" s="85"/>
      <c r="C1159" s="111"/>
      <c r="D1159" s="111" t="s">
        <v>2523</v>
      </c>
      <c r="E1159" s="128"/>
      <c r="F1159" s="356"/>
      <c r="G1159" s="314"/>
      <c r="H1159" s="356"/>
      <c r="I1159" s="314"/>
      <c r="J1159" s="356"/>
      <c r="K1159" s="314"/>
      <c r="L1159" s="356"/>
      <c r="M1159" s="314"/>
      <c r="N1159" s="315"/>
      <c r="O1159" s="316"/>
      <c r="P1159" s="315"/>
      <c r="Q1159" s="316"/>
      <c r="R1159" s="315"/>
      <c r="S1159" s="316"/>
      <c r="T1159" s="315"/>
      <c r="U1159" s="316"/>
      <c r="V1159" s="316"/>
      <c r="W1159" s="316"/>
      <c r="X1159" s="316"/>
      <c r="Y1159" s="128"/>
      <c r="Z1159" s="128"/>
      <c r="AA1159" s="128"/>
      <c r="AB1159" s="128"/>
      <c r="AC1159" s="128"/>
      <c r="AD1159" s="85"/>
    </row>
    <row r="1160" spans="1:30" ht="20.100000000000001" customHeight="1">
      <c r="A1160" s="85"/>
      <c r="B1160" s="85"/>
      <c r="C1160" s="111"/>
      <c r="D1160" s="111" t="s">
        <v>2524</v>
      </c>
      <c r="E1160" s="128"/>
      <c r="F1160" s="356"/>
      <c r="G1160" s="314"/>
      <c r="H1160" s="356"/>
      <c r="I1160" s="314"/>
      <c r="J1160" s="356"/>
      <c r="K1160" s="314"/>
      <c r="L1160" s="356"/>
      <c r="M1160" s="314"/>
      <c r="N1160" s="315"/>
      <c r="O1160" s="316"/>
      <c r="P1160" s="315"/>
      <c r="Q1160" s="316"/>
      <c r="R1160" s="315"/>
      <c r="S1160" s="316"/>
      <c r="T1160" s="315"/>
      <c r="U1160" s="316"/>
      <c r="V1160" s="316"/>
      <c r="W1160" s="316"/>
      <c r="X1160" s="316"/>
      <c r="Y1160" s="128"/>
      <c r="Z1160" s="128"/>
      <c r="AA1160" s="128"/>
      <c r="AB1160" s="128"/>
      <c r="AC1160" s="128"/>
      <c r="AD1160" s="85"/>
    </row>
    <row r="1161" spans="1:30" ht="20.100000000000001" customHeight="1">
      <c r="A1161" s="85"/>
      <c r="B1161" s="85"/>
      <c r="C1161" s="111"/>
      <c r="D1161" s="111" t="s">
        <v>2525</v>
      </c>
      <c r="E1161" s="128"/>
      <c r="F1161" s="356"/>
      <c r="G1161" s="314"/>
      <c r="H1161" s="356"/>
      <c r="I1161" s="314"/>
      <c r="J1161" s="356"/>
      <c r="K1161" s="314"/>
      <c r="L1161" s="356"/>
      <c r="M1161" s="314"/>
      <c r="N1161" s="315"/>
      <c r="O1161" s="316"/>
      <c r="P1161" s="315"/>
      <c r="Q1161" s="316"/>
      <c r="R1161" s="315"/>
      <c r="S1161" s="316"/>
      <c r="T1161" s="315"/>
      <c r="U1161" s="316"/>
      <c r="V1161" s="316"/>
      <c r="W1161" s="316"/>
      <c r="X1161" s="316"/>
      <c r="Y1161" s="128"/>
      <c r="Z1161" s="128"/>
      <c r="AA1161" s="128"/>
      <c r="AB1161" s="128"/>
      <c r="AC1161" s="128"/>
      <c r="AD1161" s="85"/>
    </row>
    <row r="1162" spans="1:30" ht="20.100000000000001" customHeight="1">
      <c r="A1162" s="85"/>
      <c r="B1162" s="85"/>
      <c r="C1162" s="111"/>
      <c r="D1162" s="111" t="s">
        <v>2526</v>
      </c>
      <c r="E1162" s="128"/>
      <c r="F1162" s="356"/>
      <c r="G1162" s="314"/>
      <c r="H1162" s="356"/>
      <c r="I1162" s="314"/>
      <c r="J1162" s="356"/>
      <c r="K1162" s="314"/>
      <c r="L1162" s="356"/>
      <c r="M1162" s="314"/>
      <c r="N1162" s="315"/>
      <c r="O1162" s="316"/>
      <c r="P1162" s="315"/>
      <c r="Q1162" s="316"/>
      <c r="R1162" s="315"/>
      <c r="S1162" s="316"/>
      <c r="T1162" s="315"/>
      <c r="U1162" s="316"/>
      <c r="V1162" s="316"/>
      <c r="W1162" s="316"/>
      <c r="X1162" s="316"/>
      <c r="Y1162" s="128"/>
      <c r="Z1162" s="128"/>
      <c r="AA1162" s="128"/>
      <c r="AB1162" s="128"/>
      <c r="AC1162" s="128"/>
      <c r="AD1162" s="85"/>
    </row>
    <row r="1163" spans="1:30" ht="20.100000000000001" customHeight="1">
      <c r="A1163" s="85"/>
      <c r="B1163" s="85"/>
      <c r="C1163" s="111"/>
      <c r="D1163" s="111" t="s">
        <v>2527</v>
      </c>
      <c r="E1163" s="128"/>
      <c r="F1163" s="356"/>
      <c r="G1163" s="314"/>
      <c r="H1163" s="356"/>
      <c r="I1163" s="314"/>
      <c r="J1163" s="356"/>
      <c r="K1163" s="314"/>
      <c r="L1163" s="356"/>
      <c r="M1163" s="314"/>
      <c r="N1163" s="315"/>
      <c r="O1163" s="316"/>
      <c r="P1163" s="315"/>
      <c r="Q1163" s="316"/>
      <c r="R1163" s="315"/>
      <c r="S1163" s="316"/>
      <c r="T1163" s="315"/>
      <c r="U1163" s="316"/>
      <c r="V1163" s="316"/>
      <c r="W1163" s="316"/>
      <c r="X1163" s="316"/>
      <c r="Y1163" s="128"/>
      <c r="Z1163" s="128"/>
      <c r="AA1163" s="128"/>
      <c r="AB1163" s="128"/>
      <c r="AC1163" s="128"/>
      <c r="AD1163" s="85"/>
    </row>
    <row r="1164" spans="1:30" ht="20.100000000000001" customHeight="1">
      <c r="A1164" s="86"/>
      <c r="B1164" s="86"/>
      <c r="C1164" s="106"/>
      <c r="D1164" s="106" t="s">
        <v>2528</v>
      </c>
      <c r="E1164" s="168"/>
      <c r="F1164" s="319"/>
      <c r="G1164" s="320"/>
      <c r="H1164" s="319"/>
      <c r="I1164" s="320"/>
      <c r="J1164" s="319"/>
      <c r="K1164" s="320"/>
      <c r="L1164" s="319"/>
      <c r="M1164" s="320"/>
      <c r="N1164" s="321"/>
      <c r="O1164" s="322"/>
      <c r="P1164" s="321"/>
      <c r="Q1164" s="322"/>
      <c r="R1164" s="321"/>
      <c r="S1164" s="322"/>
      <c r="T1164" s="321"/>
      <c r="U1164" s="322"/>
      <c r="V1164" s="322"/>
      <c r="W1164" s="322"/>
      <c r="X1164" s="322"/>
      <c r="Y1164" s="168"/>
      <c r="Z1164" s="168"/>
      <c r="AA1164" s="168"/>
      <c r="AB1164" s="168"/>
      <c r="AC1164" s="168"/>
      <c r="AD1164" s="86"/>
    </row>
    <row r="1165" spans="1:30" ht="20.100000000000001" customHeight="1">
      <c r="A1165" s="362" t="s">
        <v>4549</v>
      </c>
      <c r="B1165" s="362" t="s">
        <v>8297</v>
      </c>
      <c r="C1165" s="363" t="s">
        <v>4560</v>
      </c>
      <c r="D1165" s="362"/>
      <c r="E1165" s="363"/>
      <c r="F1165" s="364"/>
      <c r="G1165" s="365"/>
      <c r="H1165" s="364"/>
      <c r="I1165" s="365"/>
      <c r="J1165" s="364"/>
      <c r="K1165" s="365"/>
      <c r="L1165" s="364"/>
      <c r="M1165" s="365"/>
      <c r="N1165" s="366"/>
      <c r="O1165" s="367"/>
      <c r="P1165" s="366"/>
      <c r="Q1165" s="367"/>
      <c r="R1165" s="366"/>
      <c r="S1165" s="367"/>
      <c r="T1165" s="366">
        <v>6</v>
      </c>
      <c r="U1165" s="367">
        <v>100</v>
      </c>
      <c r="V1165" s="367"/>
      <c r="W1165" s="367"/>
      <c r="X1165" s="367"/>
      <c r="Y1165" s="363"/>
      <c r="Z1165" s="363"/>
      <c r="AA1165" s="363"/>
      <c r="AB1165" s="363"/>
      <c r="AC1165" s="363" t="s">
        <v>8118</v>
      </c>
      <c r="AD1165" s="362"/>
    </row>
    <row r="1166" spans="1:30" ht="20.100000000000001" customHeight="1">
      <c r="A1166" s="476" t="s">
        <v>4550</v>
      </c>
      <c r="B1166" s="476" t="s">
        <v>8298</v>
      </c>
      <c r="C1166" s="473" t="s">
        <v>4560</v>
      </c>
      <c r="D1166" s="468" t="s">
        <v>2530</v>
      </c>
      <c r="E1166" s="473"/>
      <c r="F1166" s="443"/>
      <c r="G1166" s="444"/>
      <c r="H1166" s="443"/>
      <c r="I1166" s="444"/>
      <c r="J1166" s="443"/>
      <c r="K1166" s="444"/>
      <c r="L1166" s="443"/>
      <c r="M1166" s="444"/>
      <c r="N1166" s="471"/>
      <c r="O1166" s="465"/>
      <c r="P1166" s="471"/>
      <c r="Q1166" s="465"/>
      <c r="R1166" s="471"/>
      <c r="S1166" s="465"/>
      <c r="T1166" s="471"/>
      <c r="U1166" s="465"/>
      <c r="V1166" s="465"/>
      <c r="W1166" s="465"/>
      <c r="X1166" s="465"/>
      <c r="Y1166" s="473"/>
      <c r="Z1166" s="473"/>
      <c r="AA1166" s="473"/>
      <c r="AB1166" s="473"/>
      <c r="AC1166" s="473" t="s">
        <v>138</v>
      </c>
      <c r="AD1166" s="476"/>
    </row>
    <row r="1167" spans="1:30" ht="20.100000000000001" customHeight="1">
      <c r="A1167" s="85"/>
      <c r="B1167" s="85"/>
      <c r="C1167" s="128"/>
      <c r="D1167" s="111" t="s">
        <v>2531</v>
      </c>
      <c r="E1167" s="128"/>
      <c r="F1167" s="356"/>
      <c r="G1167" s="314"/>
      <c r="H1167" s="356"/>
      <c r="I1167" s="314"/>
      <c r="J1167" s="356"/>
      <c r="K1167" s="314"/>
      <c r="L1167" s="356"/>
      <c r="M1167" s="314"/>
      <c r="N1167" s="315"/>
      <c r="O1167" s="316"/>
      <c r="P1167" s="315"/>
      <c r="Q1167" s="316"/>
      <c r="R1167" s="315"/>
      <c r="S1167" s="316"/>
      <c r="T1167" s="315"/>
      <c r="U1167" s="316"/>
      <c r="V1167" s="316"/>
      <c r="W1167" s="316"/>
      <c r="X1167" s="316"/>
      <c r="Y1167" s="128"/>
      <c r="Z1167" s="128"/>
      <c r="AA1167" s="128"/>
      <c r="AB1167" s="128"/>
      <c r="AC1167" s="128"/>
      <c r="AD1167" s="85"/>
    </row>
    <row r="1168" spans="1:30" ht="20.100000000000001" customHeight="1">
      <c r="A1168" s="85"/>
      <c r="B1168" s="85"/>
      <c r="C1168" s="128"/>
      <c r="D1168" s="111" t="s">
        <v>2532</v>
      </c>
      <c r="E1168" s="128"/>
      <c r="F1168" s="356"/>
      <c r="G1168" s="314"/>
      <c r="H1168" s="356"/>
      <c r="I1168" s="314"/>
      <c r="J1168" s="356"/>
      <c r="K1168" s="314"/>
      <c r="L1168" s="356"/>
      <c r="M1168" s="314"/>
      <c r="N1168" s="315"/>
      <c r="O1168" s="316"/>
      <c r="P1168" s="315"/>
      <c r="Q1168" s="316"/>
      <c r="R1168" s="315"/>
      <c r="S1168" s="316"/>
      <c r="T1168" s="315"/>
      <c r="U1168" s="316"/>
      <c r="V1168" s="316"/>
      <c r="W1168" s="316"/>
      <c r="X1168" s="316"/>
      <c r="Y1168" s="128"/>
      <c r="Z1168" s="128"/>
      <c r="AA1168" s="128"/>
      <c r="AB1168" s="128"/>
      <c r="AC1168" s="128"/>
      <c r="AD1168" s="85"/>
    </row>
    <row r="1169" spans="1:30" ht="20.100000000000001" customHeight="1">
      <c r="A1169" s="85"/>
      <c r="B1169" s="85"/>
      <c r="C1169" s="128"/>
      <c r="D1169" s="111" t="s">
        <v>2533</v>
      </c>
      <c r="E1169" s="128"/>
      <c r="F1169" s="356"/>
      <c r="G1169" s="314"/>
      <c r="H1169" s="356"/>
      <c r="I1169" s="314"/>
      <c r="J1169" s="356"/>
      <c r="K1169" s="314"/>
      <c r="L1169" s="356"/>
      <c r="M1169" s="314"/>
      <c r="N1169" s="315"/>
      <c r="O1169" s="316"/>
      <c r="P1169" s="315"/>
      <c r="Q1169" s="316"/>
      <c r="R1169" s="315"/>
      <c r="S1169" s="316"/>
      <c r="T1169" s="315">
        <v>1</v>
      </c>
      <c r="U1169" s="316">
        <v>16.7</v>
      </c>
      <c r="V1169" s="316"/>
      <c r="W1169" s="316"/>
      <c r="X1169" s="316"/>
      <c r="Y1169" s="128"/>
      <c r="Z1169" s="128"/>
      <c r="AA1169" s="128"/>
      <c r="AB1169" s="128"/>
      <c r="AC1169" s="128"/>
      <c r="AD1169" s="85"/>
    </row>
    <row r="1170" spans="1:30" ht="20.100000000000001" customHeight="1">
      <c r="A1170" s="85"/>
      <c r="B1170" s="85"/>
      <c r="C1170" s="128"/>
      <c r="D1170" s="111" t="s">
        <v>2534</v>
      </c>
      <c r="E1170" s="128"/>
      <c r="F1170" s="356"/>
      <c r="G1170" s="314"/>
      <c r="H1170" s="356"/>
      <c r="I1170" s="314"/>
      <c r="J1170" s="356"/>
      <c r="K1170" s="314"/>
      <c r="L1170" s="356"/>
      <c r="M1170" s="314"/>
      <c r="N1170" s="315"/>
      <c r="O1170" s="316"/>
      <c r="P1170" s="315"/>
      <c r="Q1170" s="316"/>
      <c r="R1170" s="315"/>
      <c r="S1170" s="316"/>
      <c r="T1170" s="315">
        <v>2</v>
      </c>
      <c r="U1170" s="316">
        <v>33.299999999999997</v>
      </c>
      <c r="V1170" s="316"/>
      <c r="W1170" s="316"/>
      <c r="X1170" s="316"/>
      <c r="Y1170" s="128"/>
      <c r="Z1170" s="128"/>
      <c r="AA1170" s="128"/>
      <c r="AB1170" s="128"/>
      <c r="AC1170" s="128"/>
      <c r="AD1170" s="85"/>
    </row>
    <row r="1171" spans="1:30" ht="20.100000000000001" customHeight="1">
      <c r="A1171" s="85"/>
      <c r="B1171" s="85"/>
      <c r="C1171" s="128"/>
      <c r="D1171" s="111" t="s">
        <v>2535</v>
      </c>
      <c r="E1171" s="128"/>
      <c r="F1171" s="356"/>
      <c r="G1171" s="314"/>
      <c r="H1171" s="356"/>
      <c r="I1171" s="314"/>
      <c r="J1171" s="356"/>
      <c r="K1171" s="314"/>
      <c r="L1171" s="356"/>
      <c r="M1171" s="314"/>
      <c r="N1171" s="315"/>
      <c r="O1171" s="316"/>
      <c r="P1171" s="315"/>
      <c r="Q1171" s="316"/>
      <c r="R1171" s="315"/>
      <c r="S1171" s="316"/>
      <c r="T1171" s="315">
        <v>1</v>
      </c>
      <c r="U1171" s="316">
        <v>16.7</v>
      </c>
      <c r="V1171" s="316"/>
      <c r="W1171" s="316"/>
      <c r="X1171" s="316"/>
      <c r="Y1171" s="128"/>
      <c r="Z1171" s="128"/>
      <c r="AA1171" s="128"/>
      <c r="AB1171" s="128"/>
      <c r="AC1171" s="128"/>
      <c r="AD1171" s="85"/>
    </row>
    <row r="1172" spans="1:30" ht="20.100000000000001" customHeight="1">
      <c r="A1172" s="85"/>
      <c r="B1172" s="85"/>
      <c r="C1172" s="128"/>
      <c r="D1172" s="111" t="s">
        <v>2536</v>
      </c>
      <c r="E1172" s="128"/>
      <c r="F1172" s="356"/>
      <c r="G1172" s="314"/>
      <c r="H1172" s="356"/>
      <c r="I1172" s="314"/>
      <c r="J1172" s="356"/>
      <c r="K1172" s="314"/>
      <c r="L1172" s="356"/>
      <c r="M1172" s="314"/>
      <c r="N1172" s="315"/>
      <c r="O1172" s="316"/>
      <c r="P1172" s="315"/>
      <c r="Q1172" s="316"/>
      <c r="R1172" s="315"/>
      <c r="S1172" s="316"/>
      <c r="T1172" s="315">
        <v>1</v>
      </c>
      <c r="U1172" s="316">
        <v>16.7</v>
      </c>
      <c r="V1172" s="316"/>
      <c r="W1172" s="316"/>
      <c r="X1172" s="316"/>
      <c r="Y1172" s="128"/>
      <c r="Z1172" s="128"/>
      <c r="AA1172" s="128"/>
      <c r="AB1172" s="128"/>
      <c r="AC1172" s="128"/>
      <c r="AD1172" s="85"/>
    </row>
    <row r="1173" spans="1:30" ht="20.100000000000001" customHeight="1">
      <c r="A1173" s="85"/>
      <c r="B1173" s="85"/>
      <c r="C1173" s="128"/>
      <c r="D1173" s="111" t="s">
        <v>2537</v>
      </c>
      <c r="E1173" s="128"/>
      <c r="F1173" s="356"/>
      <c r="G1173" s="314"/>
      <c r="H1173" s="356"/>
      <c r="I1173" s="314"/>
      <c r="J1173" s="356"/>
      <c r="K1173" s="314"/>
      <c r="L1173" s="356"/>
      <c r="M1173" s="314"/>
      <c r="N1173" s="315"/>
      <c r="O1173" s="316"/>
      <c r="P1173" s="315"/>
      <c r="Q1173" s="316"/>
      <c r="R1173" s="315"/>
      <c r="S1173" s="316"/>
      <c r="T1173" s="315"/>
      <c r="U1173" s="316"/>
      <c r="V1173" s="316"/>
      <c r="W1173" s="316"/>
      <c r="X1173" s="316"/>
      <c r="Y1173" s="128"/>
      <c r="Z1173" s="128"/>
      <c r="AA1173" s="128"/>
      <c r="AB1173" s="128"/>
      <c r="AC1173" s="128"/>
      <c r="AD1173" s="85"/>
    </row>
    <row r="1174" spans="1:30" ht="20.100000000000001" customHeight="1">
      <c r="A1174" s="85"/>
      <c r="B1174" s="85"/>
      <c r="C1174" s="128"/>
      <c r="D1174" s="111" t="s">
        <v>2538</v>
      </c>
      <c r="E1174" s="128"/>
      <c r="F1174" s="356"/>
      <c r="G1174" s="314"/>
      <c r="H1174" s="356"/>
      <c r="I1174" s="314"/>
      <c r="J1174" s="356"/>
      <c r="K1174" s="314"/>
      <c r="L1174" s="356"/>
      <c r="M1174" s="314"/>
      <c r="N1174" s="315"/>
      <c r="O1174" s="316"/>
      <c r="P1174" s="315"/>
      <c r="Q1174" s="316"/>
      <c r="R1174" s="315"/>
      <c r="S1174" s="316"/>
      <c r="T1174" s="315"/>
      <c r="U1174" s="316"/>
      <c r="V1174" s="316"/>
      <c r="W1174" s="316"/>
      <c r="X1174" s="316"/>
      <c r="Y1174" s="128"/>
      <c r="Z1174" s="128"/>
      <c r="AA1174" s="128"/>
      <c r="AB1174" s="128"/>
      <c r="AC1174" s="128"/>
      <c r="AD1174" s="85"/>
    </row>
    <row r="1175" spans="1:30" ht="20.100000000000001" customHeight="1">
      <c r="A1175" s="85"/>
      <c r="B1175" s="85"/>
      <c r="C1175" s="128"/>
      <c r="D1175" s="111" t="s">
        <v>2539</v>
      </c>
      <c r="E1175" s="128"/>
      <c r="F1175" s="356"/>
      <c r="G1175" s="314"/>
      <c r="H1175" s="356"/>
      <c r="I1175" s="314"/>
      <c r="J1175" s="356"/>
      <c r="K1175" s="314"/>
      <c r="L1175" s="356"/>
      <c r="M1175" s="314"/>
      <c r="N1175" s="315"/>
      <c r="O1175" s="316"/>
      <c r="P1175" s="315"/>
      <c r="Q1175" s="316"/>
      <c r="R1175" s="315"/>
      <c r="S1175" s="316"/>
      <c r="T1175" s="315">
        <v>1</v>
      </c>
      <c r="U1175" s="316">
        <v>16.7</v>
      </c>
      <c r="V1175" s="316"/>
      <c r="W1175" s="316"/>
      <c r="X1175" s="316"/>
      <c r="Y1175" s="128"/>
      <c r="Z1175" s="128"/>
      <c r="AA1175" s="128"/>
      <c r="AB1175" s="128"/>
      <c r="AC1175" s="128"/>
      <c r="AD1175" s="85"/>
    </row>
    <row r="1176" spans="1:30" ht="20.100000000000001" customHeight="1">
      <c r="C1176" s="128"/>
      <c r="D1176" s="111" t="s">
        <v>2540</v>
      </c>
      <c r="E1176" s="128"/>
      <c r="F1176" s="356"/>
      <c r="G1176" s="314"/>
      <c r="H1176" s="356"/>
      <c r="I1176" s="314"/>
      <c r="J1176" s="356"/>
      <c r="K1176" s="314"/>
      <c r="L1176" s="356"/>
      <c r="M1176" s="314"/>
      <c r="N1176" s="315"/>
      <c r="O1176" s="316"/>
      <c r="P1176" s="315"/>
      <c r="Q1176" s="316"/>
      <c r="R1176" s="315"/>
      <c r="S1176" s="316"/>
      <c r="T1176" s="315"/>
      <c r="U1176" s="316"/>
      <c r="V1176" s="316"/>
      <c r="W1176" s="316"/>
      <c r="X1176" s="316"/>
      <c r="Y1176" s="128"/>
      <c r="Z1176" s="128"/>
      <c r="AA1176" s="128"/>
      <c r="AB1176" s="128"/>
      <c r="AC1176" s="128"/>
      <c r="AD1176" s="85"/>
    </row>
    <row r="1177" spans="1:30" ht="20.100000000000001" customHeight="1">
      <c r="A1177" s="476" t="s">
        <v>4551</v>
      </c>
      <c r="B1177" s="476" t="s">
        <v>8299</v>
      </c>
      <c r="C1177" s="473" t="s">
        <v>4560</v>
      </c>
      <c r="D1177" s="476"/>
      <c r="E1177" s="473"/>
      <c r="F1177" s="443"/>
      <c r="G1177" s="444"/>
      <c r="H1177" s="443"/>
      <c r="I1177" s="444"/>
      <c r="J1177" s="443"/>
      <c r="K1177" s="444"/>
      <c r="L1177" s="443"/>
      <c r="M1177" s="444"/>
      <c r="N1177" s="471"/>
      <c r="O1177" s="465"/>
      <c r="P1177" s="471"/>
      <c r="Q1177" s="465"/>
      <c r="R1177" s="471"/>
      <c r="S1177" s="465"/>
      <c r="T1177" s="471">
        <v>5</v>
      </c>
      <c r="U1177" s="465">
        <v>83.3</v>
      </c>
      <c r="V1177" s="465"/>
      <c r="W1177" s="465"/>
      <c r="X1177" s="465"/>
      <c r="Y1177" s="473"/>
      <c r="Z1177" s="473"/>
      <c r="AA1177" s="473"/>
      <c r="AB1177" s="473"/>
      <c r="AC1177" s="473" t="s">
        <v>138</v>
      </c>
      <c r="AD1177" s="476"/>
    </row>
    <row r="1178" spans="1:30" ht="19.5" customHeight="1">
      <c r="A1178" s="111"/>
      <c r="B1178" s="111"/>
      <c r="C1178" s="145"/>
      <c r="D1178" s="311" t="s">
        <v>8300</v>
      </c>
      <c r="E1178" s="145" t="s">
        <v>8123</v>
      </c>
      <c r="F1178" s="210"/>
      <c r="G1178" s="211"/>
      <c r="H1178" s="210"/>
      <c r="I1178" s="211"/>
      <c r="J1178" s="210"/>
      <c r="K1178" s="211"/>
      <c r="L1178" s="210"/>
      <c r="M1178" s="211"/>
      <c r="N1178" s="212"/>
      <c r="O1178" s="213"/>
      <c r="P1178" s="212"/>
      <c r="Q1178" s="213"/>
      <c r="R1178" s="212"/>
      <c r="S1178" s="213"/>
      <c r="T1178" s="315">
        <v>1</v>
      </c>
      <c r="U1178" s="316">
        <v>16.7</v>
      </c>
      <c r="V1178" s="316"/>
      <c r="W1178" s="316"/>
      <c r="X1178" s="316"/>
      <c r="Y1178" s="145"/>
      <c r="Z1178" s="145"/>
      <c r="AA1178" s="145"/>
      <c r="AB1178" s="145"/>
      <c r="AC1178" s="145"/>
      <c r="AD1178" s="111"/>
    </row>
    <row r="1179" spans="1:30" ht="19.5" customHeight="1">
      <c r="A1179" s="106"/>
      <c r="B1179" s="106"/>
      <c r="C1179" s="171"/>
      <c r="D1179" s="317" t="s">
        <v>8301</v>
      </c>
      <c r="E1179" s="171"/>
      <c r="F1179" s="219"/>
      <c r="G1179" s="220"/>
      <c r="H1179" s="219"/>
      <c r="I1179" s="220"/>
      <c r="J1179" s="219"/>
      <c r="K1179" s="220"/>
      <c r="L1179" s="219"/>
      <c r="M1179" s="220"/>
      <c r="N1179" s="221"/>
      <c r="O1179" s="222"/>
      <c r="P1179" s="221"/>
      <c r="Q1179" s="222"/>
      <c r="R1179" s="221"/>
      <c r="S1179" s="222"/>
      <c r="T1179" s="321"/>
      <c r="U1179" s="322"/>
      <c r="V1179" s="322"/>
      <c r="W1179" s="322"/>
      <c r="X1179" s="322"/>
      <c r="Y1179" s="171"/>
      <c r="Z1179" s="171"/>
      <c r="AA1179" s="171"/>
      <c r="AB1179" s="171"/>
      <c r="AC1179" s="171"/>
      <c r="AD1179" s="106"/>
    </row>
    <row r="1180" spans="1:30" ht="20.100000000000001" customHeight="1">
      <c r="A1180" s="85" t="s">
        <v>4552</v>
      </c>
      <c r="B1180" s="85" t="s">
        <v>8302</v>
      </c>
      <c r="C1180" s="473" t="s">
        <v>4560</v>
      </c>
      <c r="D1180" s="85"/>
      <c r="E1180" s="128"/>
      <c r="F1180" s="356"/>
      <c r="G1180" s="314"/>
      <c r="H1180" s="356"/>
      <c r="I1180" s="314"/>
      <c r="J1180" s="356"/>
      <c r="K1180" s="314"/>
      <c r="L1180" s="356"/>
      <c r="M1180" s="314"/>
      <c r="N1180" s="315"/>
      <c r="O1180" s="316"/>
      <c r="P1180" s="315"/>
      <c r="Q1180" s="316"/>
      <c r="R1180" s="315"/>
      <c r="S1180" s="316"/>
      <c r="T1180" s="315">
        <v>5</v>
      </c>
      <c r="U1180" s="316">
        <v>83.3</v>
      </c>
      <c r="V1180" s="316"/>
      <c r="W1180" s="316"/>
      <c r="X1180" s="316"/>
      <c r="Y1180" s="128"/>
      <c r="Z1180" s="128"/>
      <c r="AA1180" s="128"/>
      <c r="AB1180" s="128"/>
      <c r="AC1180" s="473" t="s">
        <v>138</v>
      </c>
      <c r="AD1180" s="85"/>
    </row>
    <row r="1181" spans="1:30" ht="19.5" customHeight="1">
      <c r="A1181" s="111"/>
      <c r="B1181" s="111"/>
      <c r="C1181" s="145"/>
      <c r="D1181" s="311" t="s">
        <v>8303</v>
      </c>
      <c r="E1181" s="145" t="s">
        <v>8304</v>
      </c>
      <c r="F1181" s="210"/>
      <c r="G1181" s="211"/>
      <c r="H1181" s="210"/>
      <c r="I1181" s="211"/>
      <c r="J1181" s="210"/>
      <c r="K1181" s="211"/>
      <c r="L1181" s="210"/>
      <c r="M1181" s="211"/>
      <c r="N1181" s="212"/>
      <c r="O1181" s="213"/>
      <c r="P1181" s="212"/>
      <c r="Q1181" s="213"/>
      <c r="R1181" s="212"/>
      <c r="S1181" s="213"/>
      <c r="T1181" s="315">
        <v>1</v>
      </c>
      <c r="U1181" s="316">
        <v>16.7</v>
      </c>
      <c r="V1181" s="316"/>
      <c r="W1181" s="316"/>
      <c r="X1181" s="316"/>
      <c r="Y1181" s="145"/>
      <c r="Z1181" s="145"/>
      <c r="AA1181" s="145"/>
      <c r="AB1181" s="145"/>
      <c r="AC1181" s="145"/>
      <c r="AD1181" s="111"/>
    </row>
    <row r="1182" spans="1:30" ht="19.5" customHeight="1">
      <c r="A1182" s="106"/>
      <c r="B1182" s="106"/>
      <c r="C1182" s="171"/>
      <c r="D1182" s="317" t="s">
        <v>8305</v>
      </c>
      <c r="E1182" s="171"/>
      <c r="F1182" s="219"/>
      <c r="G1182" s="220"/>
      <c r="H1182" s="219"/>
      <c r="I1182" s="220"/>
      <c r="J1182" s="219"/>
      <c r="K1182" s="220"/>
      <c r="L1182" s="219"/>
      <c r="M1182" s="220"/>
      <c r="N1182" s="221"/>
      <c r="O1182" s="222"/>
      <c r="P1182" s="221"/>
      <c r="Q1182" s="222"/>
      <c r="R1182" s="221"/>
      <c r="S1182" s="222"/>
      <c r="T1182" s="321"/>
      <c r="U1182" s="322"/>
      <c r="V1182" s="322"/>
      <c r="W1182" s="322"/>
      <c r="X1182" s="322"/>
      <c r="Y1182" s="171"/>
      <c r="Z1182" s="171"/>
      <c r="AA1182" s="171"/>
      <c r="AB1182" s="171"/>
      <c r="AC1182" s="171"/>
      <c r="AD1182" s="106"/>
    </row>
    <row r="1183" spans="1:30" ht="20.100000000000001" customHeight="1">
      <c r="A1183" s="85" t="s">
        <v>4553</v>
      </c>
      <c r="B1183" s="85" t="s">
        <v>8306</v>
      </c>
      <c r="C1183" s="128" t="s">
        <v>4561</v>
      </c>
      <c r="D1183" s="85" t="s">
        <v>8307</v>
      </c>
      <c r="E1183" s="128" t="s">
        <v>8304</v>
      </c>
      <c r="F1183" s="356"/>
      <c r="G1183" s="314"/>
      <c r="H1183" s="356"/>
      <c r="I1183" s="314"/>
      <c r="J1183" s="356"/>
      <c r="K1183" s="314"/>
      <c r="L1183" s="356"/>
      <c r="M1183" s="314"/>
      <c r="N1183" s="315"/>
      <c r="O1183" s="316"/>
      <c r="P1183" s="315"/>
      <c r="Q1183" s="316"/>
      <c r="R1183" s="315"/>
      <c r="S1183" s="316"/>
      <c r="T1183" s="315"/>
      <c r="U1183" s="316"/>
      <c r="V1183" s="316"/>
      <c r="W1183" s="316"/>
      <c r="X1183" s="316"/>
      <c r="Y1183" s="128"/>
      <c r="Z1183" s="128"/>
      <c r="AA1183" s="128"/>
      <c r="AB1183" s="128"/>
      <c r="AC1183" s="473" t="s">
        <v>138</v>
      </c>
      <c r="AD1183" s="85"/>
    </row>
    <row r="1184" spans="1:30" ht="20.100000000000001" customHeight="1">
      <c r="A1184" s="85"/>
      <c r="B1184" s="85"/>
      <c r="C1184" s="128"/>
      <c r="D1184" s="85" t="s">
        <v>8308</v>
      </c>
      <c r="E1184" s="128"/>
      <c r="F1184" s="356"/>
      <c r="G1184" s="314"/>
      <c r="H1184" s="356"/>
      <c r="I1184" s="314"/>
      <c r="J1184" s="356"/>
      <c r="K1184" s="314"/>
      <c r="L1184" s="356"/>
      <c r="M1184" s="314"/>
      <c r="N1184" s="315"/>
      <c r="O1184" s="316"/>
      <c r="P1184" s="315"/>
      <c r="Q1184" s="316"/>
      <c r="R1184" s="315"/>
      <c r="S1184" s="316"/>
      <c r="T1184" s="315"/>
      <c r="U1184" s="316"/>
      <c r="V1184" s="316"/>
      <c r="W1184" s="316"/>
      <c r="X1184" s="316"/>
      <c r="Y1184" s="128"/>
      <c r="Z1184" s="128"/>
      <c r="AA1184" s="128"/>
      <c r="AB1184" s="128"/>
      <c r="AC1184" s="128"/>
      <c r="AD1184" s="85"/>
    </row>
    <row r="1185" spans="1:30" ht="20.100000000000001" customHeight="1">
      <c r="A1185" s="85"/>
      <c r="B1185" s="85"/>
      <c r="C1185" s="128"/>
      <c r="D1185" s="85" t="s">
        <v>8309</v>
      </c>
      <c r="E1185" s="128"/>
      <c r="F1185" s="356"/>
      <c r="G1185" s="314"/>
      <c r="H1185" s="356"/>
      <c r="I1185" s="314"/>
      <c r="J1185" s="356"/>
      <c r="K1185" s="314"/>
      <c r="L1185" s="356"/>
      <c r="M1185" s="314"/>
      <c r="N1185" s="315"/>
      <c r="O1185" s="316"/>
      <c r="P1185" s="315"/>
      <c r="Q1185" s="316"/>
      <c r="R1185" s="315"/>
      <c r="S1185" s="316"/>
      <c r="T1185" s="315"/>
      <c r="U1185" s="316"/>
      <c r="V1185" s="316"/>
      <c r="W1185" s="316"/>
      <c r="X1185" s="316"/>
      <c r="Y1185" s="128"/>
      <c r="Z1185" s="128"/>
      <c r="AA1185" s="128"/>
      <c r="AB1185" s="128"/>
      <c r="AC1185" s="128"/>
      <c r="AD1185" s="85"/>
    </row>
    <row r="1186" spans="1:30" ht="20.100000000000001" customHeight="1">
      <c r="A1186" s="85"/>
      <c r="B1186" s="85"/>
      <c r="C1186" s="128"/>
      <c r="D1186" s="85" t="s">
        <v>8310</v>
      </c>
      <c r="E1186" s="128"/>
      <c r="F1186" s="356"/>
      <c r="G1186" s="314"/>
      <c r="H1186" s="356"/>
      <c r="I1186" s="314"/>
      <c r="J1186" s="356"/>
      <c r="K1186" s="314"/>
      <c r="L1186" s="356"/>
      <c r="M1186" s="314"/>
      <c r="N1186" s="315"/>
      <c r="O1186" s="316"/>
      <c r="P1186" s="315"/>
      <c r="Q1186" s="316"/>
      <c r="R1186" s="315"/>
      <c r="S1186" s="316"/>
      <c r="T1186" s="315"/>
      <c r="U1186" s="316"/>
      <c r="V1186" s="316"/>
      <c r="W1186" s="316"/>
      <c r="X1186" s="316"/>
      <c r="Y1186" s="128"/>
      <c r="Z1186" s="128"/>
      <c r="AA1186" s="128"/>
      <c r="AB1186" s="128"/>
      <c r="AC1186" s="128"/>
      <c r="AD1186" s="85"/>
    </row>
    <row r="1187" spans="1:30" ht="20.100000000000001" customHeight="1">
      <c r="A1187" s="85"/>
      <c r="B1187" s="85"/>
      <c r="C1187" s="128"/>
      <c r="D1187" s="85" t="s">
        <v>8467</v>
      </c>
      <c r="E1187" s="128"/>
      <c r="F1187" s="356"/>
      <c r="G1187" s="314"/>
      <c r="H1187" s="356"/>
      <c r="I1187" s="314"/>
      <c r="J1187" s="356"/>
      <c r="K1187" s="314"/>
      <c r="L1187" s="356"/>
      <c r="M1187" s="314"/>
      <c r="N1187" s="315"/>
      <c r="O1187" s="316"/>
      <c r="P1187" s="315"/>
      <c r="Q1187" s="316"/>
      <c r="R1187" s="315"/>
      <c r="S1187" s="316"/>
      <c r="T1187" s="315">
        <v>1</v>
      </c>
      <c r="U1187" s="316">
        <v>100</v>
      </c>
      <c r="V1187" s="316"/>
      <c r="W1187" s="316"/>
      <c r="X1187" s="316"/>
      <c r="Y1187" s="128"/>
      <c r="Z1187" s="128"/>
      <c r="AA1187" s="128"/>
      <c r="AB1187" s="128"/>
      <c r="AC1187" s="128"/>
      <c r="AD1187" s="85"/>
    </row>
    <row r="1188" spans="1:30" ht="20.100000000000001" customHeight="1">
      <c r="A1188" s="86"/>
      <c r="B1188" s="86"/>
      <c r="C1188" s="168"/>
      <c r="D1188" s="86" t="s">
        <v>8468</v>
      </c>
      <c r="E1188" s="168"/>
      <c r="F1188" s="319"/>
      <c r="G1188" s="320"/>
      <c r="H1188" s="319"/>
      <c r="I1188" s="320"/>
      <c r="J1188" s="319"/>
      <c r="K1188" s="320"/>
      <c r="L1188" s="319"/>
      <c r="M1188" s="320"/>
      <c r="N1188" s="321"/>
      <c r="O1188" s="322"/>
      <c r="P1188" s="321"/>
      <c r="Q1188" s="322"/>
      <c r="R1188" s="321"/>
      <c r="S1188" s="322"/>
      <c r="T1188" s="321"/>
      <c r="U1188" s="322"/>
      <c r="V1188" s="322"/>
      <c r="W1188" s="322"/>
      <c r="X1188" s="322"/>
      <c r="Y1188" s="168"/>
      <c r="Z1188" s="168"/>
      <c r="AA1188" s="168"/>
      <c r="AB1188" s="168"/>
      <c r="AC1188" s="168"/>
      <c r="AD1188" s="86"/>
    </row>
    <row r="1189" spans="1:30" ht="20.100000000000001" customHeight="1">
      <c r="A1189" s="476" t="s">
        <v>4554</v>
      </c>
      <c r="B1189" s="476" t="s">
        <v>8313</v>
      </c>
      <c r="C1189" s="473" t="s">
        <v>4560</v>
      </c>
      <c r="D1189" s="476"/>
      <c r="E1189" s="473"/>
      <c r="F1189" s="443"/>
      <c r="G1189" s="444"/>
      <c r="H1189" s="443"/>
      <c r="I1189" s="444"/>
      <c r="J1189" s="443"/>
      <c r="K1189" s="444"/>
      <c r="L1189" s="443"/>
      <c r="M1189" s="444"/>
      <c r="N1189" s="471"/>
      <c r="O1189" s="465"/>
      <c r="P1189" s="471"/>
      <c r="Q1189" s="465"/>
      <c r="R1189" s="471"/>
      <c r="S1189" s="465"/>
      <c r="T1189" s="471">
        <v>4</v>
      </c>
      <c r="U1189" s="465">
        <v>66.7</v>
      </c>
      <c r="V1189" s="465"/>
      <c r="W1189" s="465"/>
      <c r="X1189" s="465"/>
      <c r="Y1189" s="473"/>
      <c r="Z1189" s="473"/>
      <c r="AA1189" s="473"/>
      <c r="AB1189" s="473"/>
      <c r="AC1189" s="473" t="s">
        <v>138</v>
      </c>
      <c r="AD1189" s="476"/>
    </row>
    <row r="1190" spans="1:30" ht="20.100000000000001" customHeight="1">
      <c r="A1190" s="85"/>
      <c r="B1190" s="85"/>
      <c r="C1190" s="145"/>
      <c r="D1190" s="311" t="s">
        <v>8300</v>
      </c>
      <c r="E1190" s="145" t="s">
        <v>8123</v>
      </c>
      <c r="F1190" s="210"/>
      <c r="G1190" s="211"/>
      <c r="H1190" s="210"/>
      <c r="I1190" s="211"/>
      <c r="J1190" s="210"/>
      <c r="K1190" s="211"/>
      <c r="L1190" s="210"/>
      <c r="M1190" s="211"/>
      <c r="N1190" s="212"/>
      <c r="O1190" s="213"/>
      <c r="P1190" s="212"/>
      <c r="Q1190" s="213"/>
      <c r="R1190" s="212"/>
      <c r="S1190" s="213"/>
      <c r="T1190" s="315">
        <v>1</v>
      </c>
      <c r="U1190" s="316">
        <v>16.7</v>
      </c>
      <c r="V1190" s="316"/>
      <c r="W1190" s="316"/>
      <c r="X1190" s="316"/>
      <c r="Y1190" s="145"/>
      <c r="Z1190" s="145"/>
      <c r="AA1190" s="145"/>
      <c r="AB1190" s="145"/>
      <c r="AC1190" s="145"/>
      <c r="AD1190" s="111"/>
    </row>
    <row r="1191" spans="1:30" ht="20.100000000000001" customHeight="1">
      <c r="A1191" s="86"/>
      <c r="B1191" s="86"/>
      <c r="C1191" s="171"/>
      <c r="D1191" s="317" t="s">
        <v>8301</v>
      </c>
      <c r="E1191" s="171"/>
      <c r="F1191" s="219"/>
      <c r="G1191" s="220"/>
      <c r="H1191" s="219"/>
      <c r="I1191" s="220"/>
      <c r="J1191" s="219"/>
      <c r="K1191" s="220"/>
      <c r="L1191" s="219"/>
      <c r="M1191" s="220"/>
      <c r="N1191" s="221"/>
      <c r="O1191" s="222"/>
      <c r="P1191" s="221"/>
      <c r="Q1191" s="222"/>
      <c r="R1191" s="221"/>
      <c r="S1191" s="222"/>
      <c r="T1191" s="321">
        <v>1</v>
      </c>
      <c r="U1191" s="322">
        <v>16.7</v>
      </c>
      <c r="V1191" s="322"/>
      <c r="W1191" s="322"/>
      <c r="X1191" s="322"/>
      <c r="Y1191" s="171"/>
      <c r="Z1191" s="171"/>
      <c r="AA1191" s="171"/>
      <c r="AB1191" s="171"/>
      <c r="AC1191" s="171"/>
      <c r="AD1191" s="106"/>
    </row>
    <row r="1192" spans="1:30" ht="20.100000000000001" customHeight="1">
      <c r="A1192" s="476" t="s">
        <v>4555</v>
      </c>
      <c r="B1192" s="476" t="s">
        <v>8314</v>
      </c>
      <c r="C1192" s="473" t="s">
        <v>4560</v>
      </c>
      <c r="D1192" s="476"/>
      <c r="E1192" s="473"/>
      <c r="F1192" s="443"/>
      <c r="G1192" s="444"/>
      <c r="H1192" s="443"/>
      <c r="I1192" s="444"/>
      <c r="J1192" s="443"/>
      <c r="K1192" s="444"/>
      <c r="L1192" s="443"/>
      <c r="M1192" s="444"/>
      <c r="N1192" s="471"/>
      <c r="O1192" s="465"/>
      <c r="P1192" s="471"/>
      <c r="Q1192" s="465"/>
      <c r="R1192" s="471"/>
      <c r="S1192" s="465"/>
      <c r="T1192" s="471">
        <v>4</v>
      </c>
      <c r="U1192" s="465">
        <v>66.7</v>
      </c>
      <c r="V1192" s="465"/>
      <c r="W1192" s="465"/>
      <c r="X1192" s="465"/>
      <c r="Y1192" s="473"/>
      <c r="Z1192" s="473"/>
      <c r="AA1192" s="473"/>
      <c r="AB1192" s="473"/>
      <c r="AC1192" s="473" t="s">
        <v>138</v>
      </c>
      <c r="AD1192" s="476"/>
    </row>
    <row r="1193" spans="1:30" ht="20.100000000000001" customHeight="1">
      <c r="A1193" s="85"/>
      <c r="B1193" s="85"/>
      <c r="C1193" s="128"/>
      <c r="D1193" s="311" t="s">
        <v>8303</v>
      </c>
      <c r="E1193" s="145" t="s">
        <v>8304</v>
      </c>
      <c r="F1193" s="356"/>
      <c r="G1193" s="314"/>
      <c r="H1193" s="356"/>
      <c r="I1193" s="314"/>
      <c r="J1193" s="356"/>
      <c r="K1193" s="314"/>
      <c r="L1193" s="356"/>
      <c r="M1193" s="314"/>
      <c r="N1193" s="315"/>
      <c r="O1193" s="316"/>
      <c r="P1193" s="315"/>
      <c r="Q1193" s="316"/>
      <c r="R1193" s="315"/>
      <c r="S1193" s="316"/>
      <c r="T1193" s="315">
        <v>1</v>
      </c>
      <c r="U1193" s="316">
        <v>16.7</v>
      </c>
      <c r="V1193" s="316"/>
      <c r="W1193" s="316"/>
      <c r="X1193" s="316"/>
      <c r="Y1193" s="128"/>
      <c r="Z1193" s="128"/>
      <c r="AA1193" s="128"/>
      <c r="AB1193" s="128"/>
      <c r="AC1193" s="128"/>
      <c r="AD1193" s="85"/>
    </row>
    <row r="1194" spans="1:30" ht="20.100000000000001" customHeight="1">
      <c r="A1194" s="86"/>
      <c r="B1194" s="86"/>
      <c r="C1194" s="168"/>
      <c r="D1194" s="317" t="s">
        <v>8305</v>
      </c>
      <c r="E1194" s="171"/>
      <c r="F1194" s="319"/>
      <c r="G1194" s="320"/>
      <c r="H1194" s="319"/>
      <c r="I1194" s="320"/>
      <c r="J1194" s="319"/>
      <c r="K1194" s="320"/>
      <c r="L1194" s="319"/>
      <c r="M1194" s="320"/>
      <c r="N1194" s="321"/>
      <c r="O1194" s="322"/>
      <c r="P1194" s="321"/>
      <c r="Q1194" s="322"/>
      <c r="R1194" s="321"/>
      <c r="S1194" s="322"/>
      <c r="T1194" s="321">
        <v>1</v>
      </c>
      <c r="U1194" s="322">
        <v>16.7</v>
      </c>
      <c r="V1194" s="322"/>
      <c r="W1194" s="322"/>
      <c r="X1194" s="322"/>
      <c r="Y1194" s="168"/>
      <c r="Z1194" s="168"/>
      <c r="AA1194" s="168"/>
      <c r="AB1194" s="168"/>
      <c r="AC1194" s="168"/>
      <c r="AD1194" s="86"/>
    </row>
    <row r="1195" spans="1:30" ht="20.100000000000001" customHeight="1">
      <c r="A1195" s="476" t="s">
        <v>4556</v>
      </c>
      <c r="B1195" s="476" t="s">
        <v>8315</v>
      </c>
      <c r="C1195" s="473" t="s">
        <v>4562</v>
      </c>
      <c r="D1195" s="476" t="s">
        <v>8307</v>
      </c>
      <c r="E1195" s="473" t="s">
        <v>8304</v>
      </c>
      <c r="F1195" s="443"/>
      <c r="G1195" s="444"/>
      <c r="H1195" s="443"/>
      <c r="I1195" s="444"/>
      <c r="J1195" s="443"/>
      <c r="K1195" s="444"/>
      <c r="L1195" s="443"/>
      <c r="M1195" s="444"/>
      <c r="N1195" s="471"/>
      <c r="O1195" s="465"/>
      <c r="P1195" s="471"/>
      <c r="Q1195" s="465"/>
      <c r="R1195" s="471"/>
      <c r="S1195" s="465"/>
      <c r="T1195" s="471"/>
      <c r="U1195" s="465"/>
      <c r="V1195" s="465"/>
      <c r="W1195" s="465"/>
      <c r="X1195" s="465"/>
      <c r="Y1195" s="473"/>
      <c r="Z1195" s="473"/>
      <c r="AA1195" s="473"/>
      <c r="AB1195" s="473"/>
      <c r="AC1195" s="473" t="s">
        <v>138</v>
      </c>
      <c r="AD1195" s="476"/>
    </row>
    <row r="1196" spans="1:30" ht="20.100000000000001" customHeight="1">
      <c r="A1196" s="85"/>
      <c r="B1196" s="85"/>
      <c r="C1196" s="128"/>
      <c r="D1196" s="85" t="s">
        <v>8308</v>
      </c>
      <c r="E1196" s="128"/>
      <c r="F1196" s="356"/>
      <c r="G1196" s="314"/>
      <c r="H1196" s="356"/>
      <c r="I1196" s="314"/>
      <c r="J1196" s="356"/>
      <c r="K1196" s="314"/>
      <c r="L1196" s="356"/>
      <c r="M1196" s="314"/>
      <c r="N1196" s="315"/>
      <c r="O1196" s="316"/>
      <c r="P1196" s="315"/>
      <c r="Q1196" s="316"/>
      <c r="R1196" s="315"/>
      <c r="S1196" s="316"/>
      <c r="T1196" s="315"/>
      <c r="U1196" s="316"/>
      <c r="V1196" s="316"/>
      <c r="W1196" s="316"/>
      <c r="X1196" s="316"/>
      <c r="Y1196" s="128"/>
      <c r="Z1196" s="128"/>
      <c r="AA1196" s="128"/>
      <c r="AB1196" s="128"/>
      <c r="AC1196" s="128"/>
      <c r="AD1196" s="85"/>
    </row>
    <row r="1197" spans="1:30" ht="20.100000000000001" customHeight="1">
      <c r="A1197" s="85"/>
      <c r="B1197" s="85"/>
      <c r="C1197" s="128"/>
      <c r="D1197" s="85" t="s">
        <v>8309</v>
      </c>
      <c r="E1197" s="128"/>
      <c r="F1197" s="356"/>
      <c r="G1197" s="314"/>
      <c r="H1197" s="356"/>
      <c r="I1197" s="314"/>
      <c r="J1197" s="356"/>
      <c r="K1197" s="314"/>
      <c r="L1197" s="356"/>
      <c r="M1197" s="314"/>
      <c r="N1197" s="315"/>
      <c r="O1197" s="316"/>
      <c r="P1197" s="315"/>
      <c r="Q1197" s="316"/>
      <c r="R1197" s="315"/>
      <c r="S1197" s="316"/>
      <c r="T1197" s="315"/>
      <c r="U1197" s="316"/>
      <c r="V1197" s="316"/>
      <c r="W1197" s="316"/>
      <c r="X1197" s="316"/>
      <c r="Y1197" s="128"/>
      <c r="Z1197" s="128"/>
      <c r="AA1197" s="128"/>
      <c r="AB1197" s="128"/>
      <c r="AC1197" s="128"/>
      <c r="AD1197" s="85"/>
    </row>
    <row r="1198" spans="1:30" ht="20.100000000000001" customHeight="1">
      <c r="A1198" s="85"/>
      <c r="B1198" s="85"/>
      <c r="C1198" s="128"/>
      <c r="D1198" s="85" t="s">
        <v>8310</v>
      </c>
      <c r="E1198" s="128"/>
      <c r="F1198" s="356"/>
      <c r="G1198" s="314"/>
      <c r="H1198" s="356"/>
      <c r="I1198" s="314"/>
      <c r="J1198" s="356"/>
      <c r="K1198" s="314"/>
      <c r="L1198" s="356"/>
      <c r="M1198" s="314"/>
      <c r="N1198" s="315"/>
      <c r="O1198" s="316"/>
      <c r="P1198" s="315"/>
      <c r="Q1198" s="316"/>
      <c r="R1198" s="315"/>
      <c r="S1198" s="316"/>
      <c r="T1198" s="315"/>
      <c r="U1198" s="316"/>
      <c r="V1198" s="316"/>
      <c r="W1198" s="316"/>
      <c r="X1198" s="316"/>
      <c r="Y1198" s="128"/>
      <c r="Z1198" s="128"/>
      <c r="AA1198" s="128"/>
      <c r="AB1198" s="128"/>
      <c r="AC1198" s="128"/>
      <c r="AD1198" s="85"/>
    </row>
    <row r="1199" spans="1:30" ht="20.100000000000001" customHeight="1">
      <c r="A1199" s="85"/>
      <c r="B1199" s="85"/>
      <c r="C1199" s="128"/>
      <c r="D1199" s="85" t="s">
        <v>8311</v>
      </c>
      <c r="E1199" s="128"/>
      <c r="F1199" s="356"/>
      <c r="G1199" s="314"/>
      <c r="H1199" s="356"/>
      <c r="I1199" s="314"/>
      <c r="J1199" s="356"/>
      <c r="K1199" s="314"/>
      <c r="L1199" s="356"/>
      <c r="M1199" s="314"/>
      <c r="N1199" s="315"/>
      <c r="O1199" s="316"/>
      <c r="P1199" s="315"/>
      <c r="Q1199" s="316"/>
      <c r="R1199" s="315"/>
      <c r="S1199" s="316"/>
      <c r="T1199" s="315">
        <v>1</v>
      </c>
      <c r="U1199" s="316">
        <v>50</v>
      </c>
      <c r="V1199" s="316"/>
      <c r="W1199" s="316"/>
      <c r="X1199" s="316"/>
      <c r="Y1199" s="128"/>
      <c r="Z1199" s="128"/>
      <c r="AA1199" s="128"/>
      <c r="AB1199" s="128"/>
      <c r="AC1199" s="128"/>
      <c r="AD1199" s="85"/>
    </row>
    <row r="1200" spans="1:30" ht="20.100000000000001" customHeight="1">
      <c r="A1200" s="86"/>
      <c r="B1200" s="86"/>
      <c r="C1200" s="168"/>
      <c r="D1200" s="86" t="s">
        <v>8312</v>
      </c>
      <c r="E1200" s="168"/>
      <c r="F1200" s="319"/>
      <c r="G1200" s="320"/>
      <c r="H1200" s="319"/>
      <c r="I1200" s="320"/>
      <c r="J1200" s="319"/>
      <c r="K1200" s="320"/>
      <c r="L1200" s="319"/>
      <c r="M1200" s="320"/>
      <c r="N1200" s="321"/>
      <c r="O1200" s="322"/>
      <c r="P1200" s="321"/>
      <c r="Q1200" s="322"/>
      <c r="R1200" s="321"/>
      <c r="S1200" s="322"/>
      <c r="T1200" s="321">
        <v>1</v>
      </c>
      <c r="U1200" s="322">
        <v>50</v>
      </c>
      <c r="V1200" s="322"/>
      <c r="W1200" s="322"/>
      <c r="X1200" s="322"/>
      <c r="Y1200" s="168"/>
      <c r="Z1200" s="168"/>
      <c r="AA1200" s="168"/>
      <c r="AB1200" s="168"/>
      <c r="AC1200" s="168"/>
      <c r="AD1200" s="86"/>
    </row>
    <row r="1201" spans="1:30" ht="20.100000000000001" customHeight="1">
      <c r="A1201" s="476" t="s">
        <v>4557</v>
      </c>
      <c r="B1201" s="476" t="s">
        <v>8316</v>
      </c>
      <c r="C1201" s="473" t="s">
        <v>4560</v>
      </c>
      <c r="D1201" s="468" t="s">
        <v>2542</v>
      </c>
      <c r="E1201" s="473"/>
      <c r="F1201" s="443"/>
      <c r="G1201" s="444"/>
      <c r="H1201" s="443"/>
      <c r="I1201" s="444"/>
      <c r="J1201" s="443"/>
      <c r="K1201" s="444"/>
      <c r="L1201" s="443"/>
      <c r="M1201" s="444"/>
      <c r="N1201" s="471"/>
      <c r="O1201" s="465"/>
      <c r="P1201" s="471"/>
      <c r="Q1201" s="465"/>
      <c r="R1201" s="471"/>
      <c r="S1201" s="465"/>
      <c r="T1201" s="471">
        <v>1</v>
      </c>
      <c r="U1201" s="465">
        <v>16.7</v>
      </c>
      <c r="V1201" s="465"/>
      <c r="W1201" s="465"/>
      <c r="X1201" s="465"/>
      <c r="Y1201" s="473"/>
      <c r="Z1201" s="473"/>
      <c r="AA1201" s="473"/>
      <c r="AB1201" s="473"/>
      <c r="AC1201" s="473" t="s">
        <v>138</v>
      </c>
      <c r="AD1201" s="476"/>
    </row>
    <row r="1202" spans="1:30" ht="20.100000000000001" customHeight="1">
      <c r="A1202" s="85"/>
      <c r="B1202" s="85"/>
      <c r="C1202" s="128"/>
      <c r="D1202" s="111" t="s">
        <v>2543</v>
      </c>
      <c r="E1202" s="128"/>
      <c r="F1202" s="356"/>
      <c r="G1202" s="314"/>
      <c r="H1202" s="356"/>
      <c r="I1202" s="314"/>
      <c r="J1202" s="356"/>
      <c r="K1202" s="314"/>
      <c r="L1202" s="356"/>
      <c r="M1202" s="314"/>
      <c r="N1202" s="315"/>
      <c r="O1202" s="316"/>
      <c r="P1202" s="315"/>
      <c r="Q1202" s="316"/>
      <c r="R1202" s="315"/>
      <c r="S1202" s="316"/>
      <c r="T1202" s="315">
        <v>1</v>
      </c>
      <c r="U1202" s="316">
        <v>16.7</v>
      </c>
      <c r="V1202" s="316"/>
      <c r="W1202" s="316"/>
      <c r="X1202" s="316"/>
      <c r="Y1202" s="128"/>
      <c r="Z1202" s="128"/>
      <c r="AA1202" s="128"/>
      <c r="AB1202" s="128"/>
      <c r="AC1202" s="128"/>
      <c r="AD1202" s="85"/>
    </row>
    <row r="1203" spans="1:30" ht="20.100000000000001" customHeight="1">
      <c r="A1203" s="85"/>
      <c r="B1203" s="85"/>
      <c r="C1203" s="128"/>
      <c r="D1203" s="111" t="s">
        <v>2544</v>
      </c>
      <c r="E1203" s="128"/>
      <c r="F1203" s="356"/>
      <c r="G1203" s="314"/>
      <c r="H1203" s="356"/>
      <c r="I1203" s="314"/>
      <c r="J1203" s="356"/>
      <c r="K1203" s="314"/>
      <c r="L1203" s="356"/>
      <c r="M1203" s="314"/>
      <c r="N1203" s="315"/>
      <c r="O1203" s="316"/>
      <c r="P1203" s="315"/>
      <c r="Q1203" s="316"/>
      <c r="R1203" s="315"/>
      <c r="S1203" s="316"/>
      <c r="T1203" s="315"/>
      <c r="U1203" s="316"/>
      <c r="V1203" s="316"/>
      <c r="W1203" s="316"/>
      <c r="X1203" s="316"/>
      <c r="Y1203" s="128"/>
      <c r="Z1203" s="128"/>
      <c r="AA1203" s="128"/>
      <c r="AB1203" s="128"/>
      <c r="AC1203" s="128"/>
      <c r="AD1203" s="85"/>
    </row>
    <row r="1204" spans="1:30" ht="20.100000000000001" customHeight="1">
      <c r="A1204" s="85"/>
      <c r="B1204" s="85"/>
      <c r="C1204" s="128"/>
      <c r="D1204" s="111" t="s">
        <v>2545</v>
      </c>
      <c r="E1204" s="128"/>
      <c r="F1204" s="356"/>
      <c r="G1204" s="314"/>
      <c r="H1204" s="356"/>
      <c r="I1204" s="314"/>
      <c r="J1204" s="356"/>
      <c r="K1204" s="314"/>
      <c r="L1204" s="356"/>
      <c r="M1204" s="314"/>
      <c r="N1204" s="315"/>
      <c r="O1204" s="316"/>
      <c r="P1204" s="315"/>
      <c r="Q1204" s="316"/>
      <c r="R1204" s="315"/>
      <c r="S1204" s="316"/>
      <c r="T1204" s="315"/>
      <c r="U1204" s="316"/>
      <c r="V1204" s="316"/>
      <c r="W1204" s="316"/>
      <c r="X1204" s="316"/>
      <c r="Y1204" s="128"/>
      <c r="Z1204" s="128"/>
      <c r="AA1204" s="128"/>
      <c r="AB1204" s="128"/>
      <c r="AC1204" s="128"/>
      <c r="AD1204" s="85"/>
    </row>
    <row r="1205" spans="1:30" ht="20.100000000000001" customHeight="1">
      <c r="A1205" s="85"/>
      <c r="B1205" s="85"/>
      <c r="C1205" s="128"/>
      <c r="D1205" s="111" t="s">
        <v>2546</v>
      </c>
      <c r="E1205" s="128"/>
      <c r="F1205" s="356"/>
      <c r="G1205" s="314"/>
      <c r="H1205" s="356"/>
      <c r="I1205" s="314"/>
      <c r="J1205" s="356"/>
      <c r="K1205" s="314"/>
      <c r="L1205" s="356"/>
      <c r="M1205" s="314"/>
      <c r="N1205" s="315"/>
      <c r="O1205" s="316"/>
      <c r="P1205" s="315"/>
      <c r="Q1205" s="316"/>
      <c r="R1205" s="315"/>
      <c r="S1205" s="316"/>
      <c r="T1205" s="315">
        <v>1</v>
      </c>
      <c r="U1205" s="316">
        <v>16.7</v>
      </c>
      <c r="V1205" s="316"/>
      <c r="W1205" s="316"/>
      <c r="X1205" s="316"/>
      <c r="Y1205" s="128"/>
      <c r="Z1205" s="128"/>
      <c r="AA1205" s="128"/>
      <c r="AB1205" s="128"/>
      <c r="AC1205" s="128"/>
      <c r="AD1205" s="85"/>
    </row>
    <row r="1206" spans="1:30" ht="20.100000000000001" customHeight="1">
      <c r="A1206" s="85"/>
      <c r="B1206" s="85"/>
      <c r="C1206" s="128"/>
      <c r="D1206" s="111" t="s">
        <v>2547</v>
      </c>
      <c r="E1206" s="128"/>
      <c r="F1206" s="356"/>
      <c r="G1206" s="314"/>
      <c r="H1206" s="356"/>
      <c r="I1206" s="314"/>
      <c r="J1206" s="356"/>
      <c r="K1206" s="314"/>
      <c r="L1206" s="356"/>
      <c r="M1206" s="314"/>
      <c r="N1206" s="315"/>
      <c r="O1206" s="316"/>
      <c r="P1206" s="315"/>
      <c r="Q1206" s="316"/>
      <c r="R1206" s="315"/>
      <c r="S1206" s="316"/>
      <c r="T1206" s="315"/>
      <c r="U1206" s="316"/>
      <c r="V1206" s="316"/>
      <c r="W1206" s="316"/>
      <c r="X1206" s="316"/>
      <c r="Y1206" s="128"/>
      <c r="Z1206" s="128"/>
      <c r="AA1206" s="128"/>
      <c r="AB1206" s="128"/>
      <c r="AC1206" s="128"/>
      <c r="AD1206" s="85"/>
    </row>
    <row r="1207" spans="1:30" ht="20.100000000000001" customHeight="1">
      <c r="A1207" s="85"/>
      <c r="B1207" s="85"/>
      <c r="C1207" s="128"/>
      <c r="D1207" s="111" t="s">
        <v>2548</v>
      </c>
      <c r="E1207" s="128"/>
      <c r="F1207" s="356"/>
      <c r="G1207" s="314"/>
      <c r="H1207" s="356"/>
      <c r="I1207" s="314"/>
      <c r="J1207" s="356"/>
      <c r="K1207" s="314"/>
      <c r="L1207" s="356"/>
      <c r="M1207" s="314"/>
      <c r="N1207" s="315"/>
      <c r="O1207" s="316"/>
      <c r="P1207" s="315"/>
      <c r="Q1207" s="316"/>
      <c r="R1207" s="315"/>
      <c r="S1207" s="316"/>
      <c r="T1207" s="315">
        <v>1</v>
      </c>
      <c r="U1207" s="316">
        <v>16.7</v>
      </c>
      <c r="V1207" s="316"/>
      <c r="W1207" s="316"/>
      <c r="X1207" s="316"/>
      <c r="Y1207" s="128"/>
      <c r="Z1207" s="128"/>
      <c r="AA1207" s="128"/>
      <c r="AB1207" s="128"/>
      <c r="AC1207" s="128"/>
      <c r="AD1207" s="85"/>
    </row>
    <row r="1208" spans="1:30" ht="20.100000000000001" customHeight="1">
      <c r="A1208" s="86"/>
      <c r="B1208" s="86"/>
      <c r="C1208" s="168"/>
      <c r="D1208" s="106" t="s">
        <v>2549</v>
      </c>
      <c r="E1208" s="168"/>
      <c r="F1208" s="319"/>
      <c r="G1208" s="320"/>
      <c r="H1208" s="319"/>
      <c r="I1208" s="320"/>
      <c r="J1208" s="319"/>
      <c r="K1208" s="320"/>
      <c r="L1208" s="319"/>
      <c r="M1208" s="320"/>
      <c r="N1208" s="321"/>
      <c r="O1208" s="322"/>
      <c r="P1208" s="321"/>
      <c r="Q1208" s="322"/>
      <c r="R1208" s="321"/>
      <c r="S1208" s="322"/>
      <c r="T1208" s="321">
        <v>2</v>
      </c>
      <c r="U1208" s="322">
        <v>33.299999999999997</v>
      </c>
      <c r="V1208" s="322"/>
      <c r="W1208" s="322"/>
      <c r="X1208" s="322"/>
      <c r="Y1208" s="168"/>
      <c r="Z1208" s="168"/>
      <c r="AA1208" s="168"/>
      <c r="AB1208" s="168"/>
      <c r="AC1208" s="168"/>
      <c r="AD1208" s="86"/>
    </row>
    <row r="1209" spans="1:30" ht="20.100000000000001" customHeight="1">
      <c r="A1209" s="476" t="s">
        <v>4558</v>
      </c>
      <c r="B1209" s="476" t="s">
        <v>8317</v>
      </c>
      <c r="C1209" s="473" t="s">
        <v>4560</v>
      </c>
      <c r="D1209" s="476"/>
      <c r="E1209" s="473"/>
      <c r="F1209" s="443"/>
      <c r="G1209" s="444"/>
      <c r="H1209" s="443"/>
      <c r="I1209" s="444"/>
      <c r="J1209" s="443"/>
      <c r="K1209" s="444"/>
      <c r="L1209" s="443"/>
      <c r="M1209" s="444"/>
      <c r="N1209" s="471"/>
      <c r="O1209" s="465"/>
      <c r="P1209" s="471"/>
      <c r="Q1209" s="465"/>
      <c r="R1209" s="471"/>
      <c r="S1209" s="465"/>
      <c r="T1209" s="471">
        <v>4</v>
      </c>
      <c r="U1209" s="465">
        <v>66.7</v>
      </c>
      <c r="V1209" s="465"/>
      <c r="W1209" s="465"/>
      <c r="X1209" s="465"/>
      <c r="Y1209" s="473"/>
      <c r="Z1209" s="473"/>
      <c r="AA1209" s="473"/>
      <c r="AB1209" s="473"/>
      <c r="AC1209" s="473" t="s">
        <v>138</v>
      </c>
      <c r="AD1209" s="476"/>
    </row>
    <row r="1210" spans="1:30" ht="19.5" customHeight="1">
      <c r="A1210" s="111"/>
      <c r="B1210" s="111"/>
      <c r="C1210" s="145"/>
      <c r="D1210" s="311" t="s">
        <v>8318</v>
      </c>
      <c r="E1210" s="145" t="s">
        <v>233</v>
      </c>
      <c r="F1210" s="210"/>
      <c r="G1210" s="211"/>
      <c r="H1210" s="210"/>
      <c r="I1210" s="211"/>
      <c r="J1210" s="210"/>
      <c r="K1210" s="211"/>
      <c r="L1210" s="210"/>
      <c r="M1210" s="211"/>
      <c r="N1210" s="212"/>
      <c r="O1210" s="213"/>
      <c r="P1210" s="212"/>
      <c r="Q1210" s="213"/>
      <c r="R1210" s="212"/>
      <c r="S1210" s="213"/>
      <c r="T1210" s="315">
        <v>1</v>
      </c>
      <c r="U1210" s="316">
        <v>16.7</v>
      </c>
      <c r="V1210" s="316"/>
      <c r="W1210" s="316"/>
      <c r="X1210" s="316"/>
      <c r="Y1210" s="145"/>
      <c r="Z1210" s="145"/>
      <c r="AA1210" s="145"/>
      <c r="AB1210" s="145"/>
      <c r="AC1210" s="145"/>
      <c r="AD1210" s="111"/>
    </row>
    <row r="1211" spans="1:30" ht="19.5" customHeight="1">
      <c r="A1211" s="106"/>
      <c r="B1211" s="106"/>
      <c r="C1211" s="171"/>
      <c r="D1211" s="317" t="s">
        <v>8319</v>
      </c>
      <c r="E1211" s="171"/>
      <c r="F1211" s="219"/>
      <c r="G1211" s="220"/>
      <c r="H1211" s="219"/>
      <c r="I1211" s="220"/>
      <c r="J1211" s="219"/>
      <c r="K1211" s="220"/>
      <c r="L1211" s="219"/>
      <c r="M1211" s="220"/>
      <c r="N1211" s="221"/>
      <c r="O1211" s="222"/>
      <c r="P1211" s="221"/>
      <c r="Q1211" s="222"/>
      <c r="R1211" s="221"/>
      <c r="S1211" s="222"/>
      <c r="T1211" s="321">
        <v>1</v>
      </c>
      <c r="U1211" s="322">
        <v>16.7</v>
      </c>
      <c r="V1211" s="322"/>
      <c r="W1211" s="322"/>
      <c r="X1211" s="322"/>
      <c r="Y1211" s="171"/>
      <c r="Z1211" s="171"/>
      <c r="AA1211" s="171"/>
      <c r="AB1211" s="171"/>
      <c r="AC1211" s="171"/>
      <c r="AD1211" s="106"/>
    </row>
    <row r="1212" spans="1:30" ht="19.5" customHeight="1">
      <c r="A1212" s="476" t="s">
        <v>4559</v>
      </c>
      <c r="B1212" s="476" t="s">
        <v>8320</v>
      </c>
      <c r="C1212" s="473" t="s">
        <v>4563</v>
      </c>
      <c r="D1212" s="468" t="s">
        <v>8321</v>
      </c>
      <c r="E1212" s="496" t="s">
        <v>8304</v>
      </c>
      <c r="F1212" s="501"/>
      <c r="G1212" s="502"/>
      <c r="H1212" s="501"/>
      <c r="I1212" s="502"/>
      <c r="J1212" s="501"/>
      <c r="K1212" s="502"/>
      <c r="L1212" s="501"/>
      <c r="M1212" s="502"/>
      <c r="N1212" s="503"/>
      <c r="O1212" s="504"/>
      <c r="P1212" s="503"/>
      <c r="Q1212" s="504"/>
      <c r="R1212" s="503"/>
      <c r="S1212" s="504"/>
      <c r="T1212" s="471">
        <v>1</v>
      </c>
      <c r="U1212" s="465">
        <v>50</v>
      </c>
      <c r="V1212" s="465"/>
      <c r="W1212" s="465"/>
      <c r="X1212" s="465"/>
      <c r="Y1212" s="496"/>
      <c r="Z1212" s="496"/>
      <c r="AA1212" s="496"/>
      <c r="AB1212" s="496"/>
      <c r="AC1212" s="496" t="s">
        <v>138</v>
      </c>
      <c r="AD1212" s="468"/>
    </row>
    <row r="1213" spans="1:30" ht="19.5" customHeight="1">
      <c r="A1213" s="111"/>
      <c r="B1213" s="111"/>
      <c r="C1213" s="145"/>
      <c r="D1213" s="111" t="s">
        <v>8322</v>
      </c>
      <c r="E1213" s="145"/>
      <c r="F1213" s="210"/>
      <c r="G1213" s="211"/>
      <c r="H1213" s="210"/>
      <c r="I1213" s="211"/>
      <c r="J1213" s="210"/>
      <c r="K1213" s="211"/>
      <c r="L1213" s="210"/>
      <c r="M1213" s="211"/>
      <c r="N1213" s="212"/>
      <c r="O1213" s="213"/>
      <c r="P1213" s="212"/>
      <c r="Q1213" s="213"/>
      <c r="R1213" s="212"/>
      <c r="S1213" s="213"/>
      <c r="T1213" s="315"/>
      <c r="U1213" s="316"/>
      <c r="V1213" s="316"/>
      <c r="W1213" s="316"/>
      <c r="X1213" s="316"/>
      <c r="Y1213" s="145"/>
      <c r="Z1213" s="145"/>
      <c r="AA1213" s="145"/>
      <c r="AB1213" s="145"/>
      <c r="AC1213" s="145"/>
      <c r="AD1213" s="111"/>
    </row>
    <row r="1214" spans="1:30" ht="19.5" customHeight="1">
      <c r="A1214" s="111"/>
      <c r="B1214" s="111"/>
      <c r="C1214" s="145"/>
      <c r="D1214" s="111" t="s">
        <v>8323</v>
      </c>
      <c r="E1214" s="145"/>
      <c r="F1214" s="210"/>
      <c r="G1214" s="211"/>
      <c r="H1214" s="210"/>
      <c r="I1214" s="211"/>
      <c r="J1214" s="210"/>
      <c r="K1214" s="211"/>
      <c r="L1214" s="210"/>
      <c r="M1214" s="211"/>
      <c r="N1214" s="212"/>
      <c r="O1214" s="213"/>
      <c r="P1214" s="212"/>
      <c r="Q1214" s="213"/>
      <c r="R1214" s="212"/>
      <c r="S1214" s="213"/>
      <c r="T1214" s="315"/>
      <c r="U1214" s="316"/>
      <c r="V1214" s="316"/>
      <c r="W1214" s="316"/>
      <c r="X1214" s="316"/>
      <c r="Y1214" s="145"/>
      <c r="Z1214" s="145"/>
      <c r="AA1214" s="145"/>
      <c r="AB1214" s="145"/>
      <c r="AC1214" s="145"/>
      <c r="AD1214" s="111"/>
    </row>
    <row r="1215" spans="1:30" ht="19.5" customHeight="1">
      <c r="A1215" s="111"/>
      <c r="B1215" s="111"/>
      <c r="C1215" s="145"/>
      <c r="D1215" s="111" t="s">
        <v>2553</v>
      </c>
      <c r="E1215" s="145"/>
      <c r="F1215" s="210"/>
      <c r="G1215" s="211"/>
      <c r="H1215" s="210"/>
      <c r="I1215" s="211"/>
      <c r="J1215" s="210"/>
      <c r="K1215" s="211"/>
      <c r="L1215" s="210"/>
      <c r="M1215" s="211"/>
      <c r="N1215" s="212"/>
      <c r="O1215" s="213"/>
      <c r="P1215" s="212"/>
      <c r="Q1215" s="213"/>
      <c r="R1215" s="212"/>
      <c r="S1215" s="213"/>
      <c r="T1215" s="315"/>
      <c r="U1215" s="316"/>
      <c r="V1215" s="316"/>
      <c r="W1215" s="316"/>
      <c r="X1215" s="316"/>
      <c r="Y1215" s="145"/>
      <c r="Z1215" s="145"/>
      <c r="AA1215" s="145"/>
      <c r="AB1215" s="145"/>
      <c r="AC1215" s="145"/>
      <c r="AD1215" s="111"/>
    </row>
    <row r="1216" spans="1:30" ht="19.5" customHeight="1">
      <c r="A1216" s="111"/>
      <c r="B1216" s="111"/>
      <c r="C1216" s="145"/>
      <c r="D1216" s="111" t="s">
        <v>2554</v>
      </c>
      <c r="E1216" s="145"/>
      <c r="F1216" s="210"/>
      <c r="G1216" s="211"/>
      <c r="H1216" s="210"/>
      <c r="I1216" s="211"/>
      <c r="J1216" s="210"/>
      <c r="K1216" s="211"/>
      <c r="L1216" s="210"/>
      <c r="M1216" s="211"/>
      <c r="N1216" s="212"/>
      <c r="O1216" s="213"/>
      <c r="P1216" s="212"/>
      <c r="Q1216" s="213"/>
      <c r="R1216" s="212"/>
      <c r="S1216" s="213"/>
      <c r="T1216" s="315"/>
      <c r="U1216" s="316"/>
      <c r="V1216" s="316"/>
      <c r="W1216" s="316"/>
      <c r="X1216" s="316"/>
      <c r="Y1216" s="145"/>
      <c r="Z1216" s="145"/>
      <c r="AA1216" s="145"/>
      <c r="AB1216" s="145"/>
      <c r="AC1216" s="145"/>
      <c r="AD1216" s="111"/>
    </row>
    <row r="1217" spans="1:30" ht="19.5" customHeight="1">
      <c r="A1217" s="111"/>
      <c r="B1217" s="111"/>
      <c r="C1217" s="145"/>
      <c r="D1217" s="111" t="s">
        <v>2555</v>
      </c>
      <c r="E1217" s="145"/>
      <c r="F1217" s="210"/>
      <c r="G1217" s="211"/>
      <c r="H1217" s="210"/>
      <c r="I1217" s="211"/>
      <c r="J1217" s="210"/>
      <c r="K1217" s="211"/>
      <c r="L1217" s="210"/>
      <c r="M1217" s="211"/>
      <c r="N1217" s="212"/>
      <c r="O1217" s="213"/>
      <c r="P1217" s="212"/>
      <c r="Q1217" s="213"/>
      <c r="R1217" s="212"/>
      <c r="S1217" s="213"/>
      <c r="T1217" s="315"/>
      <c r="U1217" s="316"/>
      <c r="V1217" s="316"/>
      <c r="W1217" s="316"/>
      <c r="X1217" s="316"/>
      <c r="Y1217" s="145"/>
      <c r="Z1217" s="145"/>
      <c r="AA1217" s="145"/>
      <c r="AB1217" s="145"/>
      <c r="AC1217" s="145"/>
      <c r="AD1217" s="111"/>
    </row>
    <row r="1218" spans="1:30" ht="19.5" customHeight="1">
      <c r="A1218" s="111"/>
      <c r="B1218" s="111"/>
      <c r="C1218" s="145"/>
      <c r="D1218" s="111" t="s">
        <v>2556</v>
      </c>
      <c r="E1218" s="145"/>
      <c r="F1218" s="210"/>
      <c r="G1218" s="211"/>
      <c r="H1218" s="210"/>
      <c r="I1218" s="211"/>
      <c r="J1218" s="210"/>
      <c r="K1218" s="211"/>
      <c r="L1218" s="210"/>
      <c r="M1218" s="211"/>
      <c r="N1218" s="212"/>
      <c r="O1218" s="213"/>
      <c r="P1218" s="212"/>
      <c r="Q1218" s="213"/>
      <c r="R1218" s="212"/>
      <c r="S1218" s="213"/>
      <c r="T1218" s="315"/>
      <c r="U1218" s="316"/>
      <c r="V1218" s="316"/>
      <c r="W1218" s="316"/>
      <c r="X1218" s="316"/>
      <c r="Y1218" s="145"/>
      <c r="Z1218" s="145"/>
      <c r="AA1218" s="145"/>
      <c r="AB1218" s="145"/>
      <c r="AC1218" s="145"/>
      <c r="AD1218" s="111"/>
    </row>
    <row r="1219" spans="1:30" ht="19.5" customHeight="1">
      <c r="A1219" s="111"/>
      <c r="B1219" s="111"/>
      <c r="C1219" s="145"/>
      <c r="D1219" s="111" t="s">
        <v>2557</v>
      </c>
      <c r="E1219" s="145"/>
      <c r="F1219" s="210"/>
      <c r="G1219" s="211"/>
      <c r="H1219" s="210"/>
      <c r="I1219" s="211"/>
      <c r="J1219" s="210"/>
      <c r="K1219" s="211"/>
      <c r="L1219" s="210"/>
      <c r="M1219" s="211"/>
      <c r="N1219" s="212"/>
      <c r="O1219" s="213"/>
      <c r="P1219" s="212"/>
      <c r="Q1219" s="213"/>
      <c r="R1219" s="212"/>
      <c r="S1219" s="213"/>
      <c r="T1219" s="315"/>
      <c r="U1219" s="316"/>
      <c r="V1219" s="316"/>
      <c r="W1219" s="316"/>
      <c r="X1219" s="316"/>
      <c r="Y1219" s="145"/>
      <c r="Z1219" s="145"/>
      <c r="AA1219" s="145"/>
      <c r="AB1219" s="145"/>
      <c r="AC1219" s="145"/>
      <c r="AD1219" s="111"/>
    </row>
    <row r="1220" spans="1:30" ht="19.5" customHeight="1">
      <c r="A1220" s="111"/>
      <c r="B1220" s="111"/>
      <c r="C1220" s="145"/>
      <c r="D1220" s="311" t="s">
        <v>8324</v>
      </c>
      <c r="E1220" s="145"/>
      <c r="F1220" s="210"/>
      <c r="G1220" s="211"/>
      <c r="H1220" s="210"/>
      <c r="I1220" s="211"/>
      <c r="J1220" s="210"/>
      <c r="K1220" s="211"/>
      <c r="L1220" s="210"/>
      <c r="M1220" s="211"/>
      <c r="N1220" s="212"/>
      <c r="O1220" s="213"/>
      <c r="P1220" s="212"/>
      <c r="Q1220" s="213"/>
      <c r="R1220" s="212"/>
      <c r="S1220" s="213"/>
      <c r="T1220" s="315">
        <v>1</v>
      </c>
      <c r="U1220" s="316">
        <v>50</v>
      </c>
      <c r="V1220" s="316"/>
      <c r="W1220" s="316"/>
      <c r="X1220" s="316"/>
      <c r="Y1220" s="145"/>
      <c r="Z1220" s="145"/>
      <c r="AA1220" s="145"/>
      <c r="AB1220" s="145"/>
      <c r="AC1220" s="145"/>
      <c r="AD1220" s="111"/>
    </row>
    <row r="1221" spans="1:30" ht="19.5" customHeight="1">
      <c r="A1221" s="106"/>
      <c r="B1221" s="106"/>
      <c r="C1221" s="171"/>
      <c r="D1221" s="317" t="s">
        <v>8325</v>
      </c>
      <c r="E1221" s="171"/>
      <c r="F1221" s="219"/>
      <c r="G1221" s="220"/>
      <c r="H1221" s="219"/>
      <c r="I1221" s="220"/>
      <c r="J1221" s="219"/>
      <c r="K1221" s="220"/>
      <c r="L1221" s="219"/>
      <c r="M1221" s="220"/>
      <c r="N1221" s="221"/>
      <c r="O1221" s="222"/>
      <c r="P1221" s="221"/>
      <c r="Q1221" s="222"/>
      <c r="R1221" s="221"/>
      <c r="S1221" s="222"/>
      <c r="T1221" s="321"/>
      <c r="U1221" s="322"/>
      <c r="V1221" s="322"/>
      <c r="W1221" s="322"/>
      <c r="X1221" s="322"/>
      <c r="Y1221" s="171"/>
      <c r="Z1221" s="171"/>
      <c r="AA1221" s="171"/>
      <c r="AB1221" s="171"/>
      <c r="AC1221" s="171"/>
      <c r="AD1221" s="106"/>
    </row>
  </sheetData>
  <mergeCells count="15">
    <mergeCell ref="F1:G1"/>
    <mergeCell ref="J1:K1"/>
    <mergeCell ref="H1:I1"/>
    <mergeCell ref="AD1:AD2"/>
    <mergeCell ref="L1:M1"/>
    <mergeCell ref="N1:O1"/>
    <mergeCell ref="P1:Q1"/>
    <mergeCell ref="R1:S1"/>
    <mergeCell ref="T1:U1"/>
    <mergeCell ref="V1:AC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코드집-BC2파트</oddHeader>
    <oddFooter>&amp;C&amp;P/&amp;N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2">
    <tabColor theme="3"/>
  </sheetPr>
  <dimension ref="A1:AD894"/>
  <sheetViews>
    <sheetView zoomScale="80" zoomScaleNormal="80" workbookViewId="0">
      <pane xSplit="2" ySplit="2" topLeftCell="D867" activePane="bottomRight" state="frozen"/>
      <selection activeCell="D19" sqref="D19"/>
      <selection pane="topRight" activeCell="D19" sqref="D19"/>
      <selection pane="bottomLeft" activeCell="D19" sqref="D19"/>
      <selection pane="bottomRight" activeCell="G36" sqref="G36"/>
    </sheetView>
  </sheetViews>
  <sheetFormatPr defaultRowHeight="20.100000000000001" customHeight="1"/>
  <cols>
    <col min="1" max="1" width="11.140625" style="51" customWidth="1"/>
    <col min="2" max="2" width="50.85546875" style="51" customWidth="1"/>
    <col min="3" max="3" width="37.5703125" style="52" customWidth="1"/>
    <col min="4" max="4" width="61.42578125" style="51" bestFit="1" customWidth="1"/>
    <col min="5" max="5" width="17" style="52" bestFit="1" customWidth="1"/>
    <col min="6" max="7" width="11" style="52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36" style="51" bestFit="1" customWidth="1"/>
    <col min="31" max="16384" width="9.140625" style="51"/>
  </cols>
  <sheetData>
    <row r="1" spans="1:30" ht="20.100000000000001" customHeight="1">
      <c r="A1" s="605" t="s">
        <v>8368</v>
      </c>
      <c r="B1" s="605" t="s">
        <v>8088</v>
      </c>
      <c r="C1" s="605" t="s">
        <v>8089</v>
      </c>
      <c r="D1" s="605" t="s">
        <v>8090</v>
      </c>
      <c r="E1" s="605" t="s">
        <v>8091</v>
      </c>
      <c r="F1" s="582" t="s">
        <v>8092</v>
      </c>
      <c r="G1" s="584"/>
      <c r="H1" s="607" t="s">
        <v>8093</v>
      </c>
      <c r="I1" s="607"/>
      <c r="J1" s="607" t="s">
        <v>8094</v>
      </c>
      <c r="K1" s="607"/>
      <c r="L1" s="607" t="s">
        <v>8095</v>
      </c>
      <c r="M1" s="607"/>
      <c r="N1" s="607" t="s">
        <v>8096</v>
      </c>
      <c r="O1" s="607"/>
      <c r="P1" s="607" t="s">
        <v>8097</v>
      </c>
      <c r="Q1" s="607"/>
      <c r="R1" s="607" t="s">
        <v>8098</v>
      </c>
      <c r="S1" s="607"/>
      <c r="T1" s="607" t="s">
        <v>8099</v>
      </c>
      <c r="U1" s="607"/>
      <c r="V1" s="582" t="s">
        <v>8101</v>
      </c>
      <c r="W1" s="583"/>
      <c r="X1" s="583"/>
      <c r="Y1" s="583"/>
      <c r="Z1" s="583"/>
      <c r="AA1" s="583"/>
      <c r="AB1" s="583"/>
      <c r="AC1" s="584"/>
      <c r="AD1" s="605" t="s">
        <v>8102</v>
      </c>
    </row>
    <row r="2" spans="1:30" ht="27">
      <c r="A2" s="605"/>
      <c r="B2" s="605"/>
      <c r="C2" s="605"/>
      <c r="D2" s="605"/>
      <c r="E2" s="605"/>
      <c r="F2" s="455" t="s">
        <v>8103</v>
      </c>
      <c r="G2" s="455" t="s">
        <v>8104</v>
      </c>
      <c r="H2" s="454" t="s">
        <v>8103</v>
      </c>
      <c r="I2" s="425" t="s">
        <v>8104</v>
      </c>
      <c r="J2" s="454" t="s">
        <v>8103</v>
      </c>
      <c r="K2" s="425" t="s">
        <v>8104</v>
      </c>
      <c r="L2" s="454" t="s">
        <v>8103</v>
      </c>
      <c r="M2" s="425" t="s">
        <v>8104</v>
      </c>
      <c r="N2" s="454" t="s">
        <v>8103</v>
      </c>
      <c r="O2" s="425" t="s">
        <v>8104</v>
      </c>
      <c r="P2" s="454" t="s">
        <v>8103</v>
      </c>
      <c r="Q2" s="425" t="s">
        <v>8104</v>
      </c>
      <c r="R2" s="454" t="s">
        <v>8103</v>
      </c>
      <c r="S2" s="425" t="s">
        <v>8104</v>
      </c>
      <c r="T2" s="454" t="s">
        <v>8103</v>
      </c>
      <c r="U2" s="425" t="s">
        <v>8104</v>
      </c>
      <c r="V2" s="425" t="s">
        <v>8105</v>
      </c>
      <c r="W2" s="425" t="s">
        <v>8106</v>
      </c>
      <c r="X2" s="425" t="s">
        <v>8107</v>
      </c>
      <c r="Y2" s="425" t="s">
        <v>8108</v>
      </c>
      <c r="Z2" s="404" t="s">
        <v>8109</v>
      </c>
      <c r="AA2" s="405" t="s">
        <v>8110</v>
      </c>
      <c r="AB2" s="405" t="s">
        <v>8111</v>
      </c>
      <c r="AC2" s="406" t="s">
        <v>8112</v>
      </c>
      <c r="AD2" s="605"/>
    </row>
    <row r="3" spans="1:30" s="38" customFormat="1" ht="20.100000000000001" customHeight="1">
      <c r="A3" s="374" t="s">
        <v>4614</v>
      </c>
      <c r="B3" s="374" t="s">
        <v>1334</v>
      </c>
      <c r="C3" s="358" t="s">
        <v>8469</v>
      </c>
      <c r="D3" s="374" t="s">
        <v>8470</v>
      </c>
      <c r="E3" s="358"/>
      <c r="F3" s="443">
        <v>81</v>
      </c>
      <c r="G3" s="444">
        <v>96.428571428571431</v>
      </c>
      <c r="H3" s="443">
        <v>67</v>
      </c>
      <c r="I3" s="444">
        <v>95.714285714285708</v>
      </c>
      <c r="J3" s="443">
        <v>66</v>
      </c>
      <c r="K3" s="444">
        <v>94.285714285714292</v>
      </c>
      <c r="L3" s="443">
        <v>73</v>
      </c>
      <c r="M3" s="444">
        <v>94.805194805194802</v>
      </c>
      <c r="N3" s="471">
        <v>113</v>
      </c>
      <c r="O3" s="465">
        <v>92.6</v>
      </c>
      <c r="P3" s="471">
        <v>125</v>
      </c>
      <c r="Q3" s="465">
        <v>95.419847328244273</v>
      </c>
      <c r="R3" s="471">
        <v>172</v>
      </c>
      <c r="S3" s="465">
        <v>94.505494505494511</v>
      </c>
      <c r="T3" s="471">
        <v>201</v>
      </c>
      <c r="U3" s="465">
        <v>92.626728110599075</v>
      </c>
      <c r="V3" s="358" t="s">
        <v>138</v>
      </c>
      <c r="W3" s="358" t="s">
        <v>138</v>
      </c>
      <c r="X3" s="358" t="s">
        <v>138</v>
      </c>
      <c r="Y3" s="358" t="s">
        <v>138</v>
      </c>
      <c r="Z3" s="358" t="s">
        <v>138</v>
      </c>
      <c r="AA3" s="358" t="s">
        <v>138</v>
      </c>
      <c r="AB3" s="358" t="s">
        <v>138</v>
      </c>
      <c r="AC3" s="358" t="s">
        <v>138</v>
      </c>
      <c r="AD3" s="374"/>
    </row>
    <row r="4" spans="1:30" s="38" customFormat="1" ht="20.100000000000001" customHeight="1">
      <c r="A4" s="311"/>
      <c r="B4" s="311"/>
      <c r="C4" s="452"/>
      <c r="D4" s="311" t="s">
        <v>8471</v>
      </c>
      <c r="E4" s="452"/>
      <c r="F4" s="356">
        <v>3</v>
      </c>
      <c r="G4" s="314">
        <v>3.5714285714285716</v>
      </c>
      <c r="H4" s="356">
        <v>3</v>
      </c>
      <c r="I4" s="314">
        <v>4.2857142857142856</v>
      </c>
      <c r="J4" s="356">
        <v>4</v>
      </c>
      <c r="K4" s="314">
        <v>5.7142857142857144</v>
      </c>
      <c r="L4" s="356">
        <v>4</v>
      </c>
      <c r="M4" s="314">
        <v>5.1948051948051948</v>
      </c>
      <c r="N4" s="315">
        <v>9</v>
      </c>
      <c r="O4" s="316">
        <v>7.4</v>
      </c>
      <c r="P4" s="315">
        <v>6</v>
      </c>
      <c r="Q4" s="316">
        <v>4.5801526717557248</v>
      </c>
      <c r="R4" s="315">
        <v>10</v>
      </c>
      <c r="S4" s="316">
        <v>5.4945054945054945</v>
      </c>
      <c r="T4" s="315">
        <v>16</v>
      </c>
      <c r="U4" s="316">
        <v>7.3732718894009217</v>
      </c>
      <c r="V4" s="452"/>
      <c r="W4" s="452"/>
      <c r="X4" s="452"/>
      <c r="Y4" s="452"/>
      <c r="Z4" s="452"/>
      <c r="AA4" s="452"/>
      <c r="AB4" s="452"/>
      <c r="AC4" s="452"/>
      <c r="AD4" s="311"/>
    </row>
    <row r="5" spans="1:30" ht="20.100000000000001" customHeight="1">
      <c r="A5" s="374" t="s">
        <v>4615</v>
      </c>
      <c r="B5" s="374" t="s">
        <v>8472</v>
      </c>
      <c r="C5" s="358" t="s">
        <v>4616</v>
      </c>
      <c r="D5" s="374" t="s">
        <v>2108</v>
      </c>
      <c r="E5" s="358" t="s">
        <v>73</v>
      </c>
      <c r="F5" s="443">
        <v>73</v>
      </c>
      <c r="G5" s="444">
        <v>90.123456790123456</v>
      </c>
      <c r="H5" s="443">
        <v>61</v>
      </c>
      <c r="I5" s="444">
        <v>91.044776119402982</v>
      </c>
      <c r="J5" s="443">
        <v>55</v>
      </c>
      <c r="K5" s="444">
        <v>83.333333333333329</v>
      </c>
      <c r="L5" s="443">
        <v>69</v>
      </c>
      <c r="M5" s="444">
        <v>94.520547945205479</v>
      </c>
      <c r="N5" s="471">
        <v>103</v>
      </c>
      <c r="O5" s="465">
        <v>91.2</v>
      </c>
      <c r="P5" s="471">
        <v>110</v>
      </c>
      <c r="Q5" s="465">
        <v>88</v>
      </c>
      <c r="R5" s="471">
        <v>157</v>
      </c>
      <c r="S5" s="465">
        <v>91.3</v>
      </c>
      <c r="T5" s="471">
        <v>175</v>
      </c>
      <c r="U5" s="465">
        <v>87.06467661691542</v>
      </c>
      <c r="V5" s="358" t="s">
        <v>138</v>
      </c>
      <c r="W5" s="358" t="s">
        <v>138</v>
      </c>
      <c r="X5" s="358" t="s">
        <v>138</v>
      </c>
      <c r="Y5" s="358" t="s">
        <v>138</v>
      </c>
      <c r="Z5" s="358" t="s">
        <v>138</v>
      </c>
      <c r="AA5" s="358" t="s">
        <v>138</v>
      </c>
      <c r="AB5" s="358" t="s">
        <v>138</v>
      </c>
      <c r="AC5" s="358" t="s">
        <v>138</v>
      </c>
      <c r="AD5" s="374"/>
    </row>
    <row r="6" spans="1:30" ht="20.100000000000001" customHeight="1">
      <c r="A6" s="311"/>
      <c r="B6" s="311"/>
      <c r="C6" s="452"/>
      <c r="D6" s="311" t="s">
        <v>2109</v>
      </c>
      <c r="E6" s="452"/>
      <c r="F6" s="356">
        <v>5</v>
      </c>
      <c r="G6" s="314">
        <v>6.1728395061728394</v>
      </c>
      <c r="H6" s="356">
        <v>4</v>
      </c>
      <c r="I6" s="314">
        <v>5.9701492537313436</v>
      </c>
      <c r="J6" s="356">
        <v>9</v>
      </c>
      <c r="K6" s="314">
        <v>13.636363636363637</v>
      </c>
      <c r="L6" s="356">
        <v>2</v>
      </c>
      <c r="M6" s="314">
        <v>2.7397260273972601</v>
      </c>
      <c r="N6" s="315">
        <v>9</v>
      </c>
      <c r="O6" s="316">
        <v>8</v>
      </c>
      <c r="P6" s="315">
        <v>9</v>
      </c>
      <c r="Q6" s="316">
        <v>7.2</v>
      </c>
      <c r="R6" s="315">
        <v>7</v>
      </c>
      <c r="S6" s="316">
        <v>4.0935672514619883</v>
      </c>
      <c r="T6" s="315">
        <v>13</v>
      </c>
      <c r="U6" s="316">
        <v>6.4676616915422889</v>
      </c>
      <c r="V6" s="452"/>
      <c r="W6" s="452"/>
      <c r="X6" s="452"/>
      <c r="Y6" s="452"/>
      <c r="Z6" s="452"/>
      <c r="AA6" s="452"/>
      <c r="AB6" s="452"/>
      <c r="AC6" s="452"/>
      <c r="AD6" s="311"/>
    </row>
    <row r="7" spans="1:30" ht="20.100000000000001" customHeight="1">
      <c r="A7" s="311"/>
      <c r="B7" s="311"/>
      <c r="C7" s="452"/>
      <c r="D7" s="311" t="s">
        <v>2110</v>
      </c>
      <c r="E7" s="452"/>
      <c r="F7" s="356"/>
      <c r="G7" s="314"/>
      <c r="H7" s="356">
        <v>1</v>
      </c>
      <c r="I7" s="314">
        <v>1.4925373134328359</v>
      </c>
      <c r="J7" s="356"/>
      <c r="K7" s="314"/>
      <c r="L7" s="356">
        <v>1</v>
      </c>
      <c r="M7" s="314">
        <v>1.3698630136986301</v>
      </c>
      <c r="N7" s="315"/>
      <c r="O7" s="316"/>
      <c r="P7" s="315">
        <v>1</v>
      </c>
      <c r="Q7" s="316">
        <v>0.8</v>
      </c>
      <c r="R7" s="315"/>
      <c r="S7" s="314"/>
      <c r="T7" s="315">
        <v>1</v>
      </c>
      <c r="U7" s="316">
        <v>0.49751243781094528</v>
      </c>
      <c r="V7" s="452"/>
      <c r="W7" s="452"/>
      <c r="X7" s="452"/>
      <c r="Y7" s="452"/>
      <c r="Z7" s="452"/>
      <c r="AA7" s="452"/>
      <c r="AB7" s="452"/>
      <c r="AC7" s="452"/>
      <c r="AD7" s="311"/>
    </row>
    <row r="8" spans="1:30" ht="20.100000000000001" customHeight="1">
      <c r="A8" s="311"/>
      <c r="B8" s="311"/>
      <c r="C8" s="452"/>
      <c r="D8" s="311" t="s">
        <v>2111</v>
      </c>
      <c r="E8" s="452"/>
      <c r="F8" s="356"/>
      <c r="G8" s="314"/>
      <c r="H8" s="356">
        <v>1</v>
      </c>
      <c r="I8" s="314">
        <v>1.4925373134328359</v>
      </c>
      <c r="J8" s="356">
        <v>1</v>
      </c>
      <c r="K8" s="314">
        <v>1.5151515151515151</v>
      </c>
      <c r="L8" s="356"/>
      <c r="M8" s="314"/>
      <c r="N8" s="356"/>
      <c r="O8" s="314"/>
      <c r="P8" s="356"/>
      <c r="Q8" s="314"/>
      <c r="R8" s="315">
        <v>2</v>
      </c>
      <c r="S8" s="316">
        <v>1.1695906432748537</v>
      </c>
      <c r="T8" s="315">
        <v>5</v>
      </c>
      <c r="U8" s="316">
        <v>2.4875621890547261</v>
      </c>
      <c r="V8" s="452"/>
      <c r="W8" s="452"/>
      <c r="X8" s="452"/>
      <c r="Y8" s="452"/>
      <c r="Z8" s="452"/>
      <c r="AA8" s="452"/>
      <c r="AB8" s="452"/>
      <c r="AC8" s="452"/>
      <c r="AD8" s="311"/>
    </row>
    <row r="9" spans="1:30" ht="20.100000000000001" customHeight="1">
      <c r="A9" s="311"/>
      <c r="B9" s="311"/>
      <c r="C9" s="452"/>
      <c r="D9" s="311" t="s">
        <v>2112</v>
      </c>
      <c r="E9" s="452"/>
      <c r="F9" s="356"/>
      <c r="G9" s="314"/>
      <c r="H9" s="356"/>
      <c r="I9" s="314"/>
      <c r="J9" s="356"/>
      <c r="K9" s="314"/>
      <c r="L9" s="356">
        <v>1</v>
      </c>
      <c r="M9" s="314">
        <v>1.3698630136986301</v>
      </c>
      <c r="N9" s="356"/>
      <c r="O9" s="314"/>
      <c r="P9" s="356"/>
      <c r="Q9" s="314"/>
      <c r="R9" s="315">
        <v>1</v>
      </c>
      <c r="S9" s="316">
        <v>0.58479532163742687</v>
      </c>
      <c r="T9" s="315">
        <v>1</v>
      </c>
      <c r="U9" s="316">
        <v>0.49751243781094528</v>
      </c>
      <c r="V9" s="452"/>
      <c r="W9" s="452"/>
      <c r="X9" s="452"/>
      <c r="Y9" s="452"/>
      <c r="Z9" s="452"/>
      <c r="AA9" s="452"/>
      <c r="AB9" s="452"/>
      <c r="AC9" s="452"/>
      <c r="AD9" s="311"/>
    </row>
    <row r="10" spans="1:30" ht="20.100000000000001" customHeight="1">
      <c r="A10" s="311"/>
      <c r="B10" s="311"/>
      <c r="C10" s="452"/>
      <c r="D10" s="311" t="s">
        <v>2113</v>
      </c>
      <c r="E10" s="452"/>
      <c r="F10" s="356"/>
      <c r="G10" s="314"/>
      <c r="H10" s="356"/>
      <c r="I10" s="314"/>
      <c r="J10" s="356"/>
      <c r="K10" s="314"/>
      <c r="L10" s="356"/>
      <c r="M10" s="314"/>
      <c r="N10" s="356"/>
      <c r="O10" s="314"/>
      <c r="P10" s="356"/>
      <c r="Q10" s="314"/>
      <c r="R10" s="356"/>
      <c r="S10" s="314"/>
      <c r="T10" s="356"/>
      <c r="U10" s="314"/>
      <c r="V10" s="452"/>
      <c r="W10" s="452"/>
      <c r="X10" s="452"/>
      <c r="Y10" s="452"/>
      <c r="Z10" s="452"/>
      <c r="AA10" s="452"/>
      <c r="AB10" s="452"/>
      <c r="AC10" s="452"/>
      <c r="AD10" s="311"/>
    </row>
    <row r="11" spans="1:30" ht="20.100000000000001" customHeight="1">
      <c r="A11" s="311"/>
      <c r="B11" s="311"/>
      <c r="C11" s="452"/>
      <c r="D11" s="311" t="s">
        <v>2114</v>
      </c>
      <c r="E11" s="452"/>
      <c r="F11" s="356">
        <v>1</v>
      </c>
      <c r="G11" s="314">
        <v>1.2345679012345678</v>
      </c>
      <c r="H11" s="356"/>
      <c r="I11" s="314"/>
      <c r="J11" s="356"/>
      <c r="K11" s="314"/>
      <c r="L11" s="356"/>
      <c r="M11" s="314"/>
      <c r="N11" s="315"/>
      <c r="O11" s="316"/>
      <c r="P11" s="315">
        <v>5</v>
      </c>
      <c r="Q11" s="316">
        <v>4</v>
      </c>
      <c r="R11" s="315">
        <v>3</v>
      </c>
      <c r="S11" s="316">
        <v>1.7</v>
      </c>
      <c r="T11" s="315">
        <v>5</v>
      </c>
      <c r="U11" s="316">
        <v>2.4875621890547261</v>
      </c>
      <c r="V11" s="452"/>
      <c r="W11" s="452"/>
      <c r="X11" s="452"/>
      <c r="Y11" s="452"/>
      <c r="Z11" s="452"/>
      <c r="AA11" s="452"/>
      <c r="AB11" s="452"/>
      <c r="AC11" s="452"/>
      <c r="AD11" s="311"/>
    </row>
    <row r="12" spans="1:30" ht="20.100000000000001" customHeight="1">
      <c r="A12" s="311"/>
      <c r="B12" s="311"/>
      <c r="C12" s="452"/>
      <c r="D12" s="311" t="s">
        <v>2115</v>
      </c>
      <c r="E12" s="452"/>
      <c r="F12" s="356">
        <v>1</v>
      </c>
      <c r="G12" s="314">
        <v>1.2345679012345678</v>
      </c>
      <c r="H12" s="356"/>
      <c r="I12" s="314"/>
      <c r="J12" s="356">
        <v>1</v>
      </c>
      <c r="K12" s="314">
        <v>1.5151515151515151</v>
      </c>
      <c r="L12" s="356"/>
      <c r="M12" s="314"/>
      <c r="N12" s="356"/>
      <c r="O12" s="314"/>
      <c r="P12" s="356"/>
      <c r="Q12" s="314"/>
      <c r="R12" s="315">
        <v>1</v>
      </c>
      <c r="S12" s="316">
        <v>0.58479532163742687</v>
      </c>
      <c r="T12" s="356"/>
      <c r="U12" s="314"/>
      <c r="V12" s="452"/>
      <c r="W12" s="452"/>
      <c r="X12" s="452"/>
      <c r="Y12" s="452"/>
      <c r="Z12" s="452"/>
      <c r="AA12" s="452"/>
      <c r="AB12" s="452"/>
      <c r="AC12" s="452"/>
      <c r="AD12" s="311"/>
    </row>
    <row r="13" spans="1:30" ht="20.100000000000001" customHeight="1">
      <c r="A13" s="311"/>
      <c r="B13" s="311"/>
      <c r="C13" s="452"/>
      <c r="D13" s="311" t="s">
        <v>2337</v>
      </c>
      <c r="E13" s="452"/>
      <c r="F13" s="356"/>
      <c r="G13" s="314"/>
      <c r="H13" s="356"/>
      <c r="I13" s="314"/>
      <c r="J13" s="356"/>
      <c r="K13" s="314"/>
      <c r="L13" s="356"/>
      <c r="M13" s="314"/>
      <c r="N13" s="356"/>
      <c r="O13" s="314"/>
      <c r="P13" s="356"/>
      <c r="Q13" s="314"/>
      <c r="R13" s="356"/>
      <c r="S13" s="314"/>
      <c r="T13" s="315">
        <v>1</v>
      </c>
      <c r="U13" s="316">
        <v>0.49751243781094528</v>
      </c>
      <c r="V13" s="452"/>
      <c r="W13" s="452"/>
      <c r="X13" s="452"/>
      <c r="Y13" s="452"/>
      <c r="Z13" s="452"/>
      <c r="AA13" s="452"/>
      <c r="AB13" s="452"/>
      <c r="AC13" s="452"/>
      <c r="AD13" s="311"/>
    </row>
    <row r="14" spans="1:30" ht="20.100000000000001" customHeight="1">
      <c r="A14" s="311"/>
      <c r="B14" s="311"/>
      <c r="C14" s="452"/>
      <c r="D14" s="311" t="s">
        <v>8474</v>
      </c>
      <c r="E14" s="452"/>
      <c r="F14" s="356">
        <v>1</v>
      </c>
      <c r="G14" s="314">
        <v>1.2345679012345678</v>
      </c>
      <c r="H14" s="356"/>
      <c r="I14" s="314"/>
      <c r="J14" s="356"/>
      <c r="K14" s="314"/>
      <c r="L14" s="356"/>
      <c r="M14" s="314"/>
      <c r="N14" s="356">
        <v>1</v>
      </c>
      <c r="O14" s="314">
        <v>0.9</v>
      </c>
      <c r="P14" s="356"/>
      <c r="Q14" s="314"/>
      <c r="R14" s="356"/>
      <c r="S14" s="314"/>
      <c r="T14" s="356"/>
      <c r="U14" s="314"/>
      <c r="V14" s="452"/>
      <c r="W14" s="452"/>
      <c r="X14" s="452"/>
      <c r="Y14" s="452"/>
      <c r="Z14" s="452"/>
      <c r="AA14" s="452"/>
      <c r="AB14" s="452"/>
      <c r="AC14" s="452"/>
      <c r="AD14" s="311"/>
    </row>
    <row r="15" spans="1:30" ht="20.100000000000001" customHeight="1">
      <c r="A15" s="311"/>
      <c r="B15" s="311"/>
      <c r="C15" s="452"/>
      <c r="D15" s="311" t="s">
        <v>1959</v>
      </c>
      <c r="E15" s="452"/>
      <c r="F15" s="356"/>
      <c r="G15" s="314"/>
      <c r="H15" s="356"/>
      <c r="I15" s="314"/>
      <c r="J15" s="356"/>
      <c r="K15" s="314"/>
      <c r="L15" s="356"/>
      <c r="M15" s="314"/>
      <c r="N15" s="356"/>
      <c r="O15" s="314"/>
      <c r="P15" s="356"/>
      <c r="Q15" s="314"/>
      <c r="R15" s="356"/>
      <c r="S15" s="314"/>
      <c r="T15" s="356"/>
      <c r="U15" s="314"/>
      <c r="V15" s="452"/>
      <c r="W15" s="452"/>
      <c r="X15" s="452"/>
      <c r="Y15" s="452"/>
      <c r="Z15" s="452"/>
      <c r="AA15" s="452"/>
      <c r="AB15" s="452"/>
      <c r="AC15" s="452"/>
      <c r="AD15" s="311"/>
    </row>
    <row r="16" spans="1:30" ht="20.100000000000001" customHeight="1">
      <c r="A16" s="311"/>
      <c r="B16" s="311"/>
      <c r="C16" s="452"/>
      <c r="D16" s="311" t="s">
        <v>1960</v>
      </c>
      <c r="E16" s="452"/>
      <c r="F16" s="356"/>
      <c r="G16" s="314"/>
      <c r="H16" s="356"/>
      <c r="I16" s="314"/>
      <c r="J16" s="356"/>
      <c r="K16" s="314"/>
      <c r="L16" s="356"/>
      <c r="M16" s="314"/>
      <c r="N16" s="356"/>
      <c r="O16" s="314"/>
      <c r="P16" s="356"/>
      <c r="Q16" s="314"/>
      <c r="R16" s="315">
        <v>1</v>
      </c>
      <c r="S16" s="314">
        <v>0.6</v>
      </c>
      <c r="T16" s="356"/>
      <c r="U16" s="314"/>
      <c r="V16" s="452"/>
      <c r="W16" s="452"/>
      <c r="X16" s="452"/>
      <c r="Y16" s="452"/>
      <c r="Z16" s="452"/>
      <c r="AA16" s="452"/>
      <c r="AB16" s="452"/>
      <c r="AC16" s="452"/>
      <c r="AD16" s="311"/>
    </row>
    <row r="17" spans="1:30" ht="20.100000000000001" customHeight="1">
      <c r="A17" s="374" t="s">
        <v>4617</v>
      </c>
      <c r="B17" s="374" t="s">
        <v>8475</v>
      </c>
      <c r="C17" s="358" t="s">
        <v>4618</v>
      </c>
      <c r="D17" s="374"/>
      <c r="E17" s="358"/>
      <c r="F17" s="443"/>
      <c r="G17" s="444"/>
      <c r="H17" s="443"/>
      <c r="I17" s="444"/>
      <c r="J17" s="443"/>
      <c r="K17" s="444"/>
      <c r="L17" s="443"/>
      <c r="M17" s="444"/>
      <c r="N17" s="443"/>
      <c r="O17" s="444"/>
      <c r="P17" s="443"/>
      <c r="Q17" s="444"/>
      <c r="R17" s="443"/>
      <c r="S17" s="444"/>
      <c r="T17" s="443">
        <v>1</v>
      </c>
      <c r="U17" s="444">
        <v>100</v>
      </c>
      <c r="V17" s="358" t="s">
        <v>138</v>
      </c>
      <c r="W17" s="358" t="s">
        <v>138</v>
      </c>
      <c r="X17" s="358" t="s">
        <v>138</v>
      </c>
      <c r="Y17" s="358" t="s">
        <v>138</v>
      </c>
      <c r="Z17" s="358" t="s">
        <v>138</v>
      </c>
      <c r="AA17" s="358" t="s">
        <v>138</v>
      </c>
      <c r="AB17" s="358" t="s">
        <v>138</v>
      </c>
      <c r="AC17" s="358" t="s">
        <v>138</v>
      </c>
      <c r="AD17" s="374"/>
    </row>
    <row r="18" spans="1:30" ht="20.100000000000001" customHeight="1">
      <c r="A18" s="374" t="s">
        <v>4619</v>
      </c>
      <c r="B18" s="374" t="s">
        <v>8476</v>
      </c>
      <c r="C18" s="358" t="s">
        <v>4620</v>
      </c>
      <c r="D18" s="374" t="s">
        <v>2116</v>
      </c>
      <c r="E18" s="358" t="s">
        <v>73</v>
      </c>
      <c r="F18" s="443">
        <v>1</v>
      </c>
      <c r="G18" s="444">
        <v>33.333333333333336</v>
      </c>
      <c r="H18" s="443">
        <v>1</v>
      </c>
      <c r="I18" s="444">
        <v>33.333333333333336</v>
      </c>
      <c r="J18" s="443"/>
      <c r="K18" s="444"/>
      <c r="L18" s="443">
        <v>2</v>
      </c>
      <c r="M18" s="444">
        <v>50</v>
      </c>
      <c r="N18" s="471">
        <v>2</v>
      </c>
      <c r="O18" s="465">
        <v>22.222222222222221</v>
      </c>
      <c r="P18" s="471">
        <v>2</v>
      </c>
      <c r="Q18" s="465">
        <v>33.333333333333336</v>
      </c>
      <c r="R18" s="471">
        <v>4</v>
      </c>
      <c r="S18" s="465">
        <v>40</v>
      </c>
      <c r="T18" s="471">
        <v>6</v>
      </c>
      <c r="U18" s="465">
        <v>37.5</v>
      </c>
      <c r="V18" s="358" t="s">
        <v>138</v>
      </c>
      <c r="W18" s="358" t="s">
        <v>138</v>
      </c>
      <c r="X18" s="358" t="s">
        <v>138</v>
      </c>
      <c r="Y18" s="358" t="s">
        <v>138</v>
      </c>
      <c r="Z18" s="358" t="s">
        <v>138</v>
      </c>
      <c r="AA18" s="358" t="s">
        <v>138</v>
      </c>
      <c r="AB18" s="358" t="s">
        <v>138</v>
      </c>
      <c r="AC18" s="358" t="s">
        <v>138</v>
      </c>
      <c r="AD18" s="374"/>
    </row>
    <row r="19" spans="1:30" ht="20.100000000000001" customHeight="1">
      <c r="A19" s="311"/>
      <c r="B19" s="311"/>
      <c r="C19" s="452"/>
      <c r="D19" s="311" t="s">
        <v>2117</v>
      </c>
      <c r="E19" s="452"/>
      <c r="F19" s="356"/>
      <c r="G19" s="314"/>
      <c r="H19" s="356">
        <v>1</v>
      </c>
      <c r="I19" s="314">
        <v>33.333333333333336</v>
      </c>
      <c r="J19" s="356">
        <v>2</v>
      </c>
      <c r="K19" s="314">
        <v>50</v>
      </c>
      <c r="L19" s="356">
        <v>2</v>
      </c>
      <c r="M19" s="314">
        <v>50</v>
      </c>
      <c r="N19" s="356">
        <v>1</v>
      </c>
      <c r="O19" s="314">
        <v>11.111111111111111</v>
      </c>
      <c r="P19" s="356"/>
      <c r="Q19" s="314"/>
      <c r="R19" s="315">
        <v>1</v>
      </c>
      <c r="S19" s="316">
        <v>10</v>
      </c>
      <c r="T19" s="315">
        <v>2</v>
      </c>
      <c r="U19" s="316">
        <v>12.5</v>
      </c>
      <c r="V19" s="452"/>
      <c r="W19" s="452"/>
      <c r="X19" s="452"/>
      <c r="Y19" s="452"/>
      <c r="Z19" s="452"/>
      <c r="AA19" s="452"/>
      <c r="AB19" s="452"/>
      <c r="AC19" s="452"/>
      <c r="AD19" s="311"/>
    </row>
    <row r="20" spans="1:30" ht="20.100000000000001" customHeight="1">
      <c r="A20" s="311"/>
      <c r="B20" s="311"/>
      <c r="C20" s="452"/>
      <c r="D20" s="311" t="s">
        <v>2118</v>
      </c>
      <c r="E20" s="452"/>
      <c r="F20" s="356">
        <v>1</v>
      </c>
      <c r="G20" s="314">
        <v>33.333333333333336</v>
      </c>
      <c r="H20" s="356"/>
      <c r="I20" s="314"/>
      <c r="J20" s="356">
        <v>1</v>
      </c>
      <c r="K20" s="314">
        <v>25</v>
      </c>
      <c r="L20" s="356"/>
      <c r="M20" s="314"/>
      <c r="N20" s="356">
        <v>1</v>
      </c>
      <c r="O20" s="314">
        <v>11.111111111111111</v>
      </c>
      <c r="P20" s="356"/>
      <c r="Q20" s="314"/>
      <c r="R20" s="315">
        <v>1</v>
      </c>
      <c r="S20" s="316">
        <v>10</v>
      </c>
      <c r="T20" s="315">
        <v>2</v>
      </c>
      <c r="U20" s="316">
        <v>12.5</v>
      </c>
      <c r="V20" s="452"/>
      <c r="W20" s="452"/>
      <c r="X20" s="452"/>
      <c r="Y20" s="452"/>
      <c r="Z20" s="452"/>
      <c r="AA20" s="452"/>
      <c r="AB20" s="452"/>
      <c r="AC20" s="452"/>
      <c r="AD20" s="311"/>
    </row>
    <row r="21" spans="1:30" ht="20.100000000000001" customHeight="1">
      <c r="A21" s="311"/>
      <c r="B21" s="311"/>
      <c r="C21" s="452"/>
      <c r="D21" s="311" t="s">
        <v>2119</v>
      </c>
      <c r="E21" s="452"/>
      <c r="F21" s="356"/>
      <c r="G21" s="314"/>
      <c r="H21" s="356"/>
      <c r="I21" s="314"/>
      <c r="J21" s="356"/>
      <c r="K21" s="314"/>
      <c r="L21" s="356"/>
      <c r="M21" s="314"/>
      <c r="N21" s="356"/>
      <c r="O21" s="314"/>
      <c r="P21" s="356"/>
      <c r="Q21" s="314"/>
      <c r="R21" s="315"/>
      <c r="S21" s="316"/>
      <c r="T21" s="356"/>
      <c r="U21" s="314"/>
      <c r="V21" s="452"/>
      <c r="W21" s="452"/>
      <c r="X21" s="452"/>
      <c r="Y21" s="452"/>
      <c r="Z21" s="452"/>
      <c r="AA21" s="452"/>
      <c r="AB21" s="452"/>
      <c r="AC21" s="452"/>
      <c r="AD21" s="311"/>
    </row>
    <row r="22" spans="1:30" ht="20.100000000000001" customHeight="1">
      <c r="A22" s="311"/>
      <c r="B22" s="311"/>
      <c r="C22" s="452"/>
      <c r="D22" s="311" t="s">
        <v>2120</v>
      </c>
      <c r="E22" s="452"/>
      <c r="F22" s="356"/>
      <c r="G22" s="314"/>
      <c r="H22" s="356"/>
      <c r="I22" s="314"/>
      <c r="J22" s="356">
        <v>1</v>
      </c>
      <c r="K22" s="314">
        <v>25</v>
      </c>
      <c r="L22" s="356"/>
      <c r="M22" s="314"/>
      <c r="N22" s="356">
        <v>1</v>
      </c>
      <c r="O22" s="314">
        <v>11.111111111111111</v>
      </c>
      <c r="P22" s="315">
        <v>2</v>
      </c>
      <c r="Q22" s="316">
        <v>33.333333333333336</v>
      </c>
      <c r="R22" s="315">
        <v>2</v>
      </c>
      <c r="S22" s="316">
        <v>20</v>
      </c>
      <c r="T22" s="356"/>
      <c r="U22" s="314"/>
      <c r="V22" s="452"/>
      <c r="W22" s="452"/>
      <c r="X22" s="452"/>
      <c r="Y22" s="452"/>
      <c r="Z22" s="452"/>
      <c r="AA22" s="452"/>
      <c r="AB22" s="452"/>
      <c r="AC22" s="452"/>
      <c r="AD22" s="311"/>
    </row>
    <row r="23" spans="1:30" ht="20.100000000000001" customHeight="1">
      <c r="A23" s="311"/>
      <c r="B23" s="311"/>
      <c r="C23" s="452"/>
      <c r="D23" s="311" t="s">
        <v>2121</v>
      </c>
      <c r="E23" s="452"/>
      <c r="F23" s="356"/>
      <c r="G23" s="314"/>
      <c r="H23" s="356"/>
      <c r="I23" s="314"/>
      <c r="J23" s="356"/>
      <c r="K23" s="314"/>
      <c r="L23" s="356"/>
      <c r="M23" s="314"/>
      <c r="N23" s="315"/>
      <c r="O23" s="316"/>
      <c r="P23" s="356"/>
      <c r="Q23" s="314"/>
      <c r="R23" s="356"/>
      <c r="S23" s="314"/>
      <c r="T23" s="356"/>
      <c r="U23" s="314"/>
      <c r="V23" s="452"/>
      <c r="W23" s="452"/>
      <c r="X23" s="452"/>
      <c r="Y23" s="452"/>
      <c r="Z23" s="452"/>
      <c r="AA23" s="452"/>
      <c r="AB23" s="452"/>
      <c r="AC23" s="452"/>
      <c r="AD23" s="311"/>
    </row>
    <row r="24" spans="1:30" ht="20.100000000000001" customHeight="1">
      <c r="A24" s="311"/>
      <c r="B24" s="311"/>
      <c r="C24" s="452"/>
      <c r="D24" s="311" t="s">
        <v>2122</v>
      </c>
      <c r="E24" s="452"/>
      <c r="F24" s="356"/>
      <c r="G24" s="314"/>
      <c r="H24" s="356"/>
      <c r="I24" s="314"/>
      <c r="J24" s="356"/>
      <c r="K24" s="314"/>
      <c r="L24" s="356"/>
      <c r="M24" s="314"/>
      <c r="N24" s="356"/>
      <c r="O24" s="314"/>
      <c r="P24" s="356"/>
      <c r="Q24" s="314"/>
      <c r="R24" s="356"/>
      <c r="S24" s="314"/>
      <c r="T24" s="356"/>
      <c r="U24" s="314"/>
      <c r="V24" s="452"/>
      <c r="W24" s="452"/>
      <c r="X24" s="452"/>
      <c r="Y24" s="452"/>
      <c r="Z24" s="452"/>
      <c r="AA24" s="452"/>
      <c r="AB24" s="452"/>
      <c r="AC24" s="452"/>
      <c r="AD24" s="311"/>
    </row>
    <row r="25" spans="1:30" ht="20.100000000000001" customHeight="1">
      <c r="A25" s="311"/>
      <c r="B25" s="311"/>
      <c r="C25" s="452"/>
      <c r="D25" s="311" t="s">
        <v>2123</v>
      </c>
      <c r="E25" s="452"/>
      <c r="F25" s="356"/>
      <c r="G25" s="314"/>
      <c r="H25" s="356">
        <v>1</v>
      </c>
      <c r="I25" s="314">
        <v>33.333333333333336</v>
      </c>
      <c r="J25" s="356"/>
      <c r="K25" s="314"/>
      <c r="L25" s="356"/>
      <c r="M25" s="314"/>
      <c r="N25" s="315">
        <v>1</v>
      </c>
      <c r="O25" s="316">
        <v>11.111111111111111</v>
      </c>
      <c r="P25" s="315">
        <v>1</v>
      </c>
      <c r="Q25" s="316">
        <v>16.666666666666668</v>
      </c>
      <c r="R25" s="315"/>
      <c r="S25" s="314"/>
      <c r="T25" s="356"/>
      <c r="U25" s="314"/>
      <c r="V25" s="452"/>
      <c r="W25" s="452"/>
      <c r="X25" s="452"/>
      <c r="Y25" s="452"/>
      <c r="Z25" s="452"/>
      <c r="AA25" s="452"/>
      <c r="AB25" s="452"/>
      <c r="AC25" s="452"/>
      <c r="AD25" s="311"/>
    </row>
    <row r="26" spans="1:30" ht="20.100000000000001" customHeight="1">
      <c r="A26" s="311"/>
      <c r="B26" s="311"/>
      <c r="C26" s="452"/>
      <c r="D26" s="311" t="s">
        <v>2124</v>
      </c>
      <c r="E26" s="452"/>
      <c r="F26" s="356"/>
      <c r="G26" s="314"/>
      <c r="H26" s="356"/>
      <c r="I26" s="314"/>
      <c r="J26" s="356"/>
      <c r="K26" s="314"/>
      <c r="L26" s="356"/>
      <c r="M26" s="314"/>
      <c r="N26" s="356"/>
      <c r="O26" s="314"/>
      <c r="P26" s="356"/>
      <c r="Q26" s="314"/>
      <c r="R26" s="356"/>
      <c r="S26" s="314"/>
      <c r="T26" s="356"/>
      <c r="U26" s="314"/>
      <c r="V26" s="452"/>
      <c r="W26" s="452"/>
      <c r="X26" s="452"/>
      <c r="Y26" s="452"/>
      <c r="Z26" s="452"/>
      <c r="AA26" s="452"/>
      <c r="AB26" s="452"/>
      <c r="AC26" s="452"/>
      <c r="AD26" s="311"/>
    </row>
    <row r="27" spans="1:30" ht="20.100000000000001" customHeight="1">
      <c r="A27" s="311"/>
      <c r="B27" s="311"/>
      <c r="C27" s="452"/>
      <c r="D27" s="311" t="s">
        <v>8477</v>
      </c>
      <c r="E27" s="452"/>
      <c r="F27" s="356"/>
      <c r="G27" s="314"/>
      <c r="H27" s="356"/>
      <c r="I27" s="314"/>
      <c r="J27" s="356"/>
      <c r="K27" s="314"/>
      <c r="L27" s="356"/>
      <c r="M27" s="314"/>
      <c r="N27" s="356">
        <v>2</v>
      </c>
      <c r="O27" s="314">
        <v>22.222222222222221</v>
      </c>
      <c r="P27" s="356"/>
      <c r="Q27" s="314"/>
      <c r="R27" s="315">
        <v>1</v>
      </c>
      <c r="S27" s="316">
        <v>10</v>
      </c>
      <c r="T27" s="315">
        <v>2</v>
      </c>
      <c r="U27" s="316">
        <v>12.5</v>
      </c>
      <c r="V27" s="452"/>
      <c r="W27" s="452"/>
      <c r="X27" s="452"/>
      <c r="Y27" s="452"/>
      <c r="Z27" s="452"/>
      <c r="AA27" s="452"/>
      <c r="AB27" s="452"/>
      <c r="AC27" s="452"/>
      <c r="AD27" s="311"/>
    </row>
    <row r="28" spans="1:30" ht="20.100000000000001" customHeight="1">
      <c r="A28" s="311"/>
      <c r="B28" s="311"/>
      <c r="C28" s="452"/>
      <c r="D28" s="311" t="s">
        <v>8478</v>
      </c>
      <c r="E28" s="452"/>
      <c r="F28" s="356"/>
      <c r="G28" s="314"/>
      <c r="H28" s="356"/>
      <c r="I28" s="314"/>
      <c r="J28" s="356"/>
      <c r="K28" s="314"/>
      <c r="L28" s="356"/>
      <c r="M28" s="314"/>
      <c r="N28" s="356">
        <v>1</v>
      </c>
      <c r="O28" s="314">
        <v>11.111111111111111</v>
      </c>
      <c r="P28" s="356"/>
      <c r="Q28" s="314"/>
      <c r="R28" s="315"/>
      <c r="S28" s="316"/>
      <c r="T28" s="315">
        <v>1</v>
      </c>
      <c r="U28" s="316">
        <v>6.25</v>
      </c>
      <c r="V28" s="452"/>
      <c r="W28" s="452"/>
      <c r="X28" s="452"/>
      <c r="Y28" s="452"/>
      <c r="Z28" s="452"/>
      <c r="AA28" s="452"/>
      <c r="AB28" s="452"/>
      <c r="AC28" s="452"/>
      <c r="AD28" s="311"/>
    </row>
    <row r="29" spans="1:30" ht="20.100000000000001" customHeight="1">
      <c r="A29" s="311"/>
      <c r="B29" s="311"/>
      <c r="C29" s="452"/>
      <c r="D29" s="311" t="s">
        <v>8479</v>
      </c>
      <c r="E29" s="452"/>
      <c r="F29" s="356">
        <v>1</v>
      </c>
      <c r="G29" s="314">
        <v>33.333333333333336</v>
      </c>
      <c r="H29" s="356"/>
      <c r="I29" s="314"/>
      <c r="J29" s="356"/>
      <c r="K29" s="314"/>
      <c r="L29" s="356"/>
      <c r="M29" s="314"/>
      <c r="N29" s="315"/>
      <c r="O29" s="316"/>
      <c r="P29" s="315">
        <v>1</v>
      </c>
      <c r="Q29" s="316">
        <v>16.666666666666668</v>
      </c>
      <c r="R29" s="315">
        <v>1</v>
      </c>
      <c r="S29" s="316">
        <v>10</v>
      </c>
      <c r="T29" s="315">
        <v>3</v>
      </c>
      <c r="U29" s="316">
        <v>18.75</v>
      </c>
      <c r="V29" s="452"/>
      <c r="W29" s="452"/>
      <c r="X29" s="452"/>
      <c r="Y29" s="452"/>
      <c r="Z29" s="452"/>
      <c r="AA29" s="452"/>
      <c r="AB29" s="452"/>
      <c r="AC29" s="452"/>
      <c r="AD29" s="311"/>
    </row>
    <row r="30" spans="1:30" ht="20.100000000000001" customHeight="1">
      <c r="A30" s="311"/>
      <c r="B30" s="311"/>
      <c r="C30" s="452"/>
      <c r="D30" s="311" t="s">
        <v>1959</v>
      </c>
      <c r="E30" s="452"/>
      <c r="F30" s="356"/>
      <c r="G30" s="314"/>
      <c r="H30" s="356"/>
      <c r="I30" s="314"/>
      <c r="J30" s="356"/>
      <c r="K30" s="314"/>
      <c r="L30" s="356"/>
      <c r="M30" s="314"/>
      <c r="N30" s="356"/>
      <c r="O30" s="314"/>
      <c r="P30" s="356"/>
      <c r="Q30" s="314"/>
      <c r="R30" s="356"/>
      <c r="S30" s="314"/>
      <c r="T30" s="356"/>
      <c r="U30" s="314"/>
      <c r="V30" s="452"/>
      <c r="W30" s="452"/>
      <c r="X30" s="452"/>
      <c r="Y30" s="452"/>
      <c r="Z30" s="452"/>
      <c r="AA30" s="452"/>
      <c r="AB30" s="452"/>
      <c r="AC30" s="452"/>
      <c r="AD30" s="311"/>
    </row>
    <row r="31" spans="1:30" ht="20.100000000000001" customHeight="1">
      <c r="A31" s="311"/>
      <c r="B31" s="311"/>
      <c r="C31" s="452"/>
      <c r="D31" s="311" t="s">
        <v>1960</v>
      </c>
      <c r="E31" s="452"/>
      <c r="F31" s="356"/>
      <c r="G31" s="314"/>
      <c r="H31" s="356"/>
      <c r="I31" s="314"/>
      <c r="J31" s="356"/>
      <c r="K31" s="314"/>
      <c r="L31" s="356"/>
      <c r="M31" s="314"/>
      <c r="N31" s="356"/>
      <c r="O31" s="314"/>
      <c r="P31" s="356"/>
      <c r="Q31" s="314"/>
      <c r="R31" s="356"/>
      <c r="S31" s="314"/>
      <c r="T31" s="356"/>
      <c r="U31" s="314"/>
      <c r="V31" s="452"/>
      <c r="W31" s="452"/>
      <c r="X31" s="452"/>
      <c r="Y31" s="452"/>
      <c r="Z31" s="452"/>
      <c r="AA31" s="452"/>
      <c r="AB31" s="452"/>
      <c r="AC31" s="452"/>
      <c r="AD31" s="311"/>
    </row>
    <row r="32" spans="1:30" ht="20.100000000000001" customHeight="1">
      <c r="A32" s="374" t="s">
        <v>4621</v>
      </c>
      <c r="B32" s="374" t="s">
        <v>8480</v>
      </c>
      <c r="C32" s="358" t="s">
        <v>4622</v>
      </c>
      <c r="D32" s="374"/>
      <c r="E32" s="358"/>
      <c r="F32" s="443">
        <v>1</v>
      </c>
      <c r="G32" s="444">
        <v>100</v>
      </c>
      <c r="H32" s="443"/>
      <c r="I32" s="444"/>
      <c r="J32" s="443"/>
      <c r="K32" s="444"/>
      <c r="L32" s="443"/>
      <c r="M32" s="444"/>
      <c r="N32" s="443"/>
      <c r="O32" s="444"/>
      <c r="P32" s="443">
        <v>1</v>
      </c>
      <c r="Q32" s="444">
        <v>100</v>
      </c>
      <c r="R32" s="443">
        <v>1</v>
      </c>
      <c r="S32" s="444">
        <v>100</v>
      </c>
      <c r="T32" s="443">
        <v>3</v>
      </c>
      <c r="U32" s="444">
        <v>100</v>
      </c>
      <c r="V32" s="358" t="s">
        <v>138</v>
      </c>
      <c r="W32" s="358" t="s">
        <v>138</v>
      </c>
      <c r="X32" s="358" t="s">
        <v>138</v>
      </c>
      <c r="Y32" s="358" t="s">
        <v>138</v>
      </c>
      <c r="Z32" s="358" t="s">
        <v>138</v>
      </c>
      <c r="AA32" s="358" t="s">
        <v>138</v>
      </c>
      <c r="AB32" s="358" t="s">
        <v>138</v>
      </c>
      <c r="AC32" s="358" t="s">
        <v>138</v>
      </c>
      <c r="AD32" s="374"/>
    </row>
    <row r="33" spans="1:30" ht="20.100000000000001" customHeight="1">
      <c r="A33" s="374" t="s">
        <v>4623</v>
      </c>
      <c r="B33" s="374" t="s">
        <v>8481</v>
      </c>
      <c r="C33" s="358" t="s">
        <v>4616</v>
      </c>
      <c r="D33" s="374"/>
      <c r="E33" s="358"/>
      <c r="F33" s="443">
        <v>81</v>
      </c>
      <c r="G33" s="444">
        <v>100</v>
      </c>
      <c r="H33" s="443">
        <v>67</v>
      </c>
      <c r="I33" s="444">
        <v>100</v>
      </c>
      <c r="J33" s="443">
        <f>5092-5026</f>
        <v>66</v>
      </c>
      <c r="K33" s="444">
        <v>100</v>
      </c>
      <c r="L33" s="443">
        <v>73</v>
      </c>
      <c r="M33" s="444">
        <v>100</v>
      </c>
      <c r="N33" s="443">
        <v>113</v>
      </c>
      <c r="O33" s="444">
        <v>100</v>
      </c>
      <c r="P33" s="443">
        <v>125</v>
      </c>
      <c r="Q33" s="444">
        <v>100</v>
      </c>
      <c r="R33" s="443">
        <v>172</v>
      </c>
      <c r="S33" s="444">
        <v>100</v>
      </c>
      <c r="T33" s="443">
        <v>201</v>
      </c>
      <c r="U33" s="444">
        <v>100</v>
      </c>
      <c r="V33" s="358" t="s">
        <v>138</v>
      </c>
      <c r="W33" s="358" t="s">
        <v>138</v>
      </c>
      <c r="X33" s="358" t="s">
        <v>138</v>
      </c>
      <c r="Y33" s="358" t="s">
        <v>138</v>
      </c>
      <c r="Z33" s="358" t="s">
        <v>138</v>
      </c>
      <c r="AA33" s="358" t="s">
        <v>138</v>
      </c>
      <c r="AB33" s="358" t="s">
        <v>138</v>
      </c>
      <c r="AC33" s="358" t="s">
        <v>138</v>
      </c>
      <c r="AD33" s="374"/>
    </row>
    <row r="34" spans="1:30" ht="20.100000000000001" customHeight="1">
      <c r="A34" s="374" t="s">
        <v>4624</v>
      </c>
      <c r="B34" s="374" t="s">
        <v>8482</v>
      </c>
      <c r="C34" s="358" t="s">
        <v>4616</v>
      </c>
      <c r="D34" s="374" t="s">
        <v>1974</v>
      </c>
      <c r="E34" s="358" t="s">
        <v>73</v>
      </c>
      <c r="F34" s="443">
        <v>1</v>
      </c>
      <c r="G34" s="444">
        <v>1.2345679012345678</v>
      </c>
      <c r="H34" s="443">
        <v>1</v>
      </c>
      <c r="I34" s="444">
        <v>1.4925373134328359</v>
      </c>
      <c r="J34" s="443"/>
      <c r="K34" s="444"/>
      <c r="L34" s="443"/>
      <c r="M34" s="444"/>
      <c r="N34" s="443"/>
      <c r="O34" s="444"/>
      <c r="P34" s="443"/>
      <c r="Q34" s="444"/>
      <c r="R34" s="443"/>
      <c r="S34" s="444"/>
      <c r="T34" s="464">
        <v>1</v>
      </c>
      <c r="U34" s="465">
        <v>0.49751243781094528</v>
      </c>
      <c r="V34" s="358" t="s">
        <v>138</v>
      </c>
      <c r="W34" s="358" t="s">
        <v>138</v>
      </c>
      <c r="X34" s="358" t="s">
        <v>138</v>
      </c>
      <c r="Y34" s="358" t="s">
        <v>138</v>
      </c>
      <c r="Z34" s="358" t="s">
        <v>138</v>
      </c>
      <c r="AA34" s="358" t="s">
        <v>138</v>
      </c>
      <c r="AB34" s="358" t="s">
        <v>138</v>
      </c>
      <c r="AC34" s="358" t="s">
        <v>138</v>
      </c>
      <c r="AD34" s="374" t="s">
        <v>8484</v>
      </c>
    </row>
    <row r="35" spans="1:30" ht="20.100000000000001" customHeight="1">
      <c r="A35" s="311"/>
      <c r="B35" s="311"/>
      <c r="C35" s="452"/>
      <c r="D35" s="311" t="s">
        <v>1975</v>
      </c>
      <c r="E35" s="452"/>
      <c r="F35" s="356"/>
      <c r="G35" s="314"/>
      <c r="H35" s="356"/>
      <c r="I35" s="314"/>
      <c r="J35" s="356"/>
      <c r="K35" s="314"/>
      <c r="L35" s="356"/>
      <c r="M35" s="314"/>
      <c r="N35" s="356"/>
      <c r="O35" s="314"/>
      <c r="P35" s="356"/>
      <c r="Q35" s="314"/>
      <c r="R35" s="315">
        <v>1</v>
      </c>
      <c r="S35" s="316">
        <v>0.58823529411764708</v>
      </c>
      <c r="T35" s="217"/>
      <c r="U35" s="314"/>
      <c r="V35" s="452"/>
      <c r="W35" s="452"/>
      <c r="X35" s="452"/>
      <c r="Y35" s="452"/>
      <c r="Z35" s="452"/>
      <c r="AA35" s="452"/>
      <c r="AB35" s="452"/>
      <c r="AC35" s="452"/>
      <c r="AD35" s="311"/>
    </row>
    <row r="36" spans="1:30" ht="20.100000000000001" customHeight="1">
      <c r="A36" s="311"/>
      <c r="B36" s="311"/>
      <c r="C36" s="452"/>
      <c r="D36" s="311" t="s">
        <v>1976</v>
      </c>
      <c r="E36" s="452"/>
      <c r="F36" s="356">
        <v>18</v>
      </c>
      <c r="G36" s="314">
        <v>22.222222222222221</v>
      </c>
      <c r="H36" s="356">
        <v>10</v>
      </c>
      <c r="I36" s="314">
        <v>14.925373134328359</v>
      </c>
      <c r="J36" s="356">
        <v>11</v>
      </c>
      <c r="K36" s="314">
        <v>16.666666666666668</v>
      </c>
      <c r="L36" s="356">
        <v>17</v>
      </c>
      <c r="M36" s="314">
        <v>23.287671232876711</v>
      </c>
      <c r="N36" s="315">
        <v>21</v>
      </c>
      <c r="O36" s="316">
        <v>18.584070796460178</v>
      </c>
      <c r="P36" s="315">
        <v>31</v>
      </c>
      <c r="Q36" s="316">
        <v>24.8</v>
      </c>
      <c r="R36" s="315">
        <v>36</v>
      </c>
      <c r="S36" s="316">
        <v>20.9</v>
      </c>
      <c r="T36" s="217"/>
      <c r="U36" s="316"/>
      <c r="V36" s="452"/>
      <c r="W36" s="452"/>
      <c r="X36" s="452"/>
      <c r="Y36" s="452"/>
      <c r="Z36" s="452"/>
      <c r="AA36" s="452"/>
      <c r="AB36" s="452"/>
      <c r="AC36" s="452"/>
      <c r="AD36" s="311"/>
    </row>
    <row r="37" spans="1:30" ht="20.100000000000001" customHeight="1">
      <c r="A37" s="311"/>
      <c r="B37" s="311"/>
      <c r="C37" s="452"/>
      <c r="D37" s="311" t="s">
        <v>1977</v>
      </c>
      <c r="E37" s="452"/>
      <c r="F37" s="356">
        <v>2</v>
      </c>
      <c r="G37" s="314">
        <v>2.4691358024691357</v>
      </c>
      <c r="H37" s="356">
        <v>5</v>
      </c>
      <c r="I37" s="314">
        <v>7.4626865671641793</v>
      </c>
      <c r="J37" s="356">
        <v>2</v>
      </c>
      <c r="K37" s="314">
        <v>3.0303030303030303</v>
      </c>
      <c r="L37" s="356">
        <v>1</v>
      </c>
      <c r="M37" s="314">
        <v>1.3698630136986301</v>
      </c>
      <c r="N37" s="315"/>
      <c r="O37" s="316"/>
      <c r="P37" s="315">
        <v>1</v>
      </c>
      <c r="Q37" s="316">
        <v>0.8</v>
      </c>
      <c r="R37" s="315">
        <v>3</v>
      </c>
      <c r="S37" s="316">
        <v>1.7</v>
      </c>
      <c r="T37" s="217">
        <v>43</v>
      </c>
      <c r="U37" s="316">
        <v>21.4</v>
      </c>
      <c r="V37" s="452"/>
      <c r="W37" s="452"/>
      <c r="X37" s="452"/>
      <c r="Y37" s="452"/>
      <c r="Z37" s="452"/>
      <c r="AA37" s="452"/>
      <c r="AB37" s="452"/>
      <c r="AC37" s="452"/>
      <c r="AD37" s="311"/>
    </row>
    <row r="38" spans="1:30" ht="20.100000000000001" customHeight="1">
      <c r="A38" s="311"/>
      <c r="B38" s="311"/>
      <c r="C38" s="452"/>
      <c r="D38" s="311" t="s">
        <v>1978</v>
      </c>
      <c r="E38" s="452"/>
      <c r="F38" s="356">
        <v>1</v>
      </c>
      <c r="G38" s="314">
        <v>1.2345679012345678</v>
      </c>
      <c r="H38" s="356">
        <v>1</v>
      </c>
      <c r="I38" s="314">
        <v>1.4925373134328359</v>
      </c>
      <c r="J38" s="356"/>
      <c r="K38" s="314"/>
      <c r="L38" s="356">
        <v>3</v>
      </c>
      <c r="M38" s="314">
        <v>4.10958904109589</v>
      </c>
      <c r="N38" s="315">
        <v>3</v>
      </c>
      <c r="O38" s="316">
        <v>2.6548672566371683</v>
      </c>
      <c r="P38" s="356"/>
      <c r="Q38" s="314"/>
      <c r="R38" s="315">
        <v>2</v>
      </c>
      <c r="S38" s="316">
        <v>1.1764705882352942</v>
      </c>
      <c r="T38" s="217">
        <v>4</v>
      </c>
      <c r="U38" s="314">
        <v>2</v>
      </c>
      <c r="V38" s="452"/>
      <c r="W38" s="452"/>
      <c r="X38" s="452"/>
      <c r="Y38" s="452"/>
      <c r="Z38" s="452"/>
      <c r="AA38" s="452"/>
      <c r="AB38" s="452"/>
      <c r="AC38" s="452"/>
      <c r="AD38" s="311"/>
    </row>
    <row r="39" spans="1:30" ht="20.100000000000001" customHeight="1">
      <c r="A39" s="311"/>
      <c r="B39" s="311"/>
      <c r="C39" s="452"/>
      <c r="D39" s="311" t="s">
        <v>1979</v>
      </c>
      <c r="E39" s="452"/>
      <c r="F39" s="356">
        <v>4</v>
      </c>
      <c r="G39" s="314">
        <v>4.9382716049382713</v>
      </c>
      <c r="H39" s="356">
        <v>3</v>
      </c>
      <c r="I39" s="314">
        <v>4.4776119402985071</v>
      </c>
      <c r="J39" s="356">
        <v>4</v>
      </c>
      <c r="K39" s="314">
        <v>6.0606060606060606</v>
      </c>
      <c r="L39" s="356">
        <v>6</v>
      </c>
      <c r="M39" s="314">
        <v>8.2191780821917799</v>
      </c>
      <c r="N39" s="356">
        <v>8</v>
      </c>
      <c r="O39" s="314">
        <v>7.0796460176991154</v>
      </c>
      <c r="P39" s="315">
        <v>9</v>
      </c>
      <c r="Q39" s="316">
        <v>7.2</v>
      </c>
      <c r="R39" s="315">
        <v>12</v>
      </c>
      <c r="S39" s="316">
        <v>7</v>
      </c>
      <c r="T39" s="217">
        <v>26</v>
      </c>
      <c r="U39" s="316">
        <v>12.9</v>
      </c>
      <c r="V39" s="452"/>
      <c r="W39" s="452"/>
      <c r="X39" s="452"/>
      <c r="Y39" s="452"/>
      <c r="Z39" s="452"/>
      <c r="AA39" s="452"/>
      <c r="AB39" s="452"/>
      <c r="AC39" s="452"/>
      <c r="AD39" s="311"/>
    </row>
    <row r="40" spans="1:30" ht="20.100000000000001" customHeight="1">
      <c r="A40" s="311"/>
      <c r="B40" s="311"/>
      <c r="C40" s="452"/>
      <c r="D40" s="311" t="s">
        <v>1980</v>
      </c>
      <c r="E40" s="452"/>
      <c r="F40" s="356">
        <v>5</v>
      </c>
      <c r="G40" s="314">
        <v>6.1728395061728394</v>
      </c>
      <c r="H40" s="356">
        <v>1</v>
      </c>
      <c r="I40" s="314">
        <v>1.4925373134328359</v>
      </c>
      <c r="J40" s="356">
        <v>4</v>
      </c>
      <c r="K40" s="314">
        <v>6.0606060606060606</v>
      </c>
      <c r="L40" s="356">
        <v>3</v>
      </c>
      <c r="M40" s="314">
        <v>4.10958904109589</v>
      </c>
      <c r="N40" s="315">
        <v>3</v>
      </c>
      <c r="O40" s="316">
        <v>2.6548672566371683</v>
      </c>
      <c r="P40" s="315">
        <v>3</v>
      </c>
      <c r="Q40" s="316">
        <v>2.4</v>
      </c>
      <c r="R40" s="315">
        <v>12</v>
      </c>
      <c r="S40" s="316">
        <v>7</v>
      </c>
      <c r="T40" s="217">
        <v>5</v>
      </c>
      <c r="U40" s="316">
        <v>2.5</v>
      </c>
      <c r="V40" s="452"/>
      <c r="W40" s="452"/>
      <c r="X40" s="452"/>
      <c r="Y40" s="452"/>
      <c r="Z40" s="452"/>
      <c r="AA40" s="452"/>
      <c r="AB40" s="452"/>
      <c r="AC40" s="452"/>
      <c r="AD40" s="311"/>
    </row>
    <row r="41" spans="1:30" ht="20.100000000000001" customHeight="1">
      <c r="A41" s="311"/>
      <c r="B41" s="311"/>
      <c r="C41" s="452"/>
      <c r="D41" s="311" t="s">
        <v>1981</v>
      </c>
      <c r="E41" s="452"/>
      <c r="F41" s="356">
        <v>2</v>
      </c>
      <c r="G41" s="314">
        <v>2.4691358024691357</v>
      </c>
      <c r="H41" s="356">
        <v>6</v>
      </c>
      <c r="I41" s="314">
        <v>8.9552238805970141</v>
      </c>
      <c r="J41" s="356">
        <v>3</v>
      </c>
      <c r="K41" s="314">
        <v>4.5454545454545459</v>
      </c>
      <c r="L41" s="356">
        <v>5</v>
      </c>
      <c r="M41" s="314">
        <v>6.8493150684931505</v>
      </c>
      <c r="N41" s="315">
        <v>5</v>
      </c>
      <c r="O41" s="316">
        <v>4.4247787610619467</v>
      </c>
      <c r="P41" s="315">
        <v>7</v>
      </c>
      <c r="Q41" s="316">
        <v>5.6</v>
      </c>
      <c r="R41" s="315">
        <v>16</v>
      </c>
      <c r="S41" s="316">
        <v>9.3000000000000007</v>
      </c>
      <c r="T41" s="217">
        <v>7</v>
      </c>
      <c r="U41" s="316">
        <v>3.5</v>
      </c>
      <c r="V41" s="452"/>
      <c r="W41" s="452"/>
      <c r="X41" s="452"/>
      <c r="Y41" s="452"/>
      <c r="Z41" s="452"/>
      <c r="AA41" s="452"/>
      <c r="AB41" s="452"/>
      <c r="AC41" s="452"/>
      <c r="AD41" s="311"/>
    </row>
    <row r="42" spans="1:30" ht="20.100000000000001" customHeight="1">
      <c r="A42" s="311"/>
      <c r="B42" s="311"/>
      <c r="C42" s="452"/>
      <c r="D42" s="311" t="s">
        <v>1982</v>
      </c>
      <c r="E42" s="452"/>
      <c r="F42" s="356">
        <v>1</v>
      </c>
      <c r="G42" s="314">
        <v>1.2345679012345678</v>
      </c>
      <c r="H42" s="356">
        <v>3</v>
      </c>
      <c r="I42" s="314">
        <v>4.4776119402985071</v>
      </c>
      <c r="J42" s="356">
        <v>2</v>
      </c>
      <c r="K42" s="314">
        <v>3.0303030303030303</v>
      </c>
      <c r="L42" s="356">
        <v>1</v>
      </c>
      <c r="M42" s="314">
        <v>1.3698630136986301</v>
      </c>
      <c r="N42" s="315">
        <v>2</v>
      </c>
      <c r="O42" s="316">
        <v>1.7699115044247788</v>
      </c>
      <c r="P42" s="315">
        <v>2</v>
      </c>
      <c r="Q42" s="316">
        <v>1.6</v>
      </c>
      <c r="R42" s="315">
        <v>3</v>
      </c>
      <c r="S42" s="316">
        <v>1.7</v>
      </c>
      <c r="T42" s="217">
        <v>10</v>
      </c>
      <c r="U42" s="316">
        <v>5</v>
      </c>
      <c r="V42" s="452"/>
      <c r="W42" s="452"/>
      <c r="X42" s="452"/>
      <c r="Y42" s="452"/>
      <c r="Z42" s="452"/>
      <c r="AA42" s="452"/>
      <c r="AB42" s="452"/>
      <c r="AC42" s="452"/>
      <c r="AD42" s="311"/>
    </row>
    <row r="43" spans="1:30" ht="20.100000000000001" customHeight="1">
      <c r="A43" s="311"/>
      <c r="B43" s="311"/>
      <c r="C43" s="452"/>
      <c r="D43" s="311" t="s">
        <v>8485</v>
      </c>
      <c r="E43" s="452"/>
      <c r="F43" s="356">
        <v>5</v>
      </c>
      <c r="G43" s="314">
        <v>6.1728395061728394</v>
      </c>
      <c r="H43" s="356">
        <v>1</v>
      </c>
      <c r="I43" s="314">
        <v>1.4925373134328359</v>
      </c>
      <c r="J43" s="356">
        <v>1</v>
      </c>
      <c r="K43" s="314">
        <v>1.5151515151515151</v>
      </c>
      <c r="L43" s="356">
        <v>1</v>
      </c>
      <c r="M43" s="314">
        <v>1.3698630136986301</v>
      </c>
      <c r="N43" s="315">
        <v>1</v>
      </c>
      <c r="O43" s="316">
        <v>0.88495575221238942</v>
      </c>
      <c r="P43" s="315">
        <v>5</v>
      </c>
      <c r="Q43" s="316">
        <v>4</v>
      </c>
      <c r="R43" s="315">
        <v>5</v>
      </c>
      <c r="S43" s="316">
        <v>2.9</v>
      </c>
      <c r="T43" s="217">
        <v>6</v>
      </c>
      <c r="U43" s="314">
        <v>3</v>
      </c>
      <c r="V43" s="452"/>
      <c r="W43" s="452"/>
      <c r="X43" s="452"/>
      <c r="Y43" s="452"/>
      <c r="Z43" s="452"/>
      <c r="AA43" s="452"/>
      <c r="AB43" s="452"/>
      <c r="AC43" s="452"/>
      <c r="AD43" s="311"/>
    </row>
    <row r="44" spans="1:30" ht="20.100000000000001" customHeight="1">
      <c r="A44" s="311"/>
      <c r="B44" s="311"/>
      <c r="C44" s="452"/>
      <c r="D44" s="311" t="s">
        <v>8486</v>
      </c>
      <c r="E44" s="452"/>
      <c r="F44" s="356"/>
      <c r="G44" s="314"/>
      <c r="H44" s="356"/>
      <c r="I44" s="314"/>
      <c r="J44" s="356"/>
      <c r="K44" s="314"/>
      <c r="L44" s="356"/>
      <c r="M44" s="314"/>
      <c r="N44" s="315"/>
      <c r="O44" s="316"/>
      <c r="P44" s="356"/>
      <c r="Q44" s="314"/>
      <c r="R44" s="356"/>
      <c r="S44" s="314"/>
      <c r="T44" s="217">
        <v>2</v>
      </c>
      <c r="U44" s="316">
        <v>1</v>
      </c>
      <c r="V44" s="452"/>
      <c r="W44" s="452"/>
      <c r="X44" s="452"/>
      <c r="Y44" s="452"/>
      <c r="Z44" s="452"/>
      <c r="AA44" s="452"/>
      <c r="AB44" s="452"/>
      <c r="AC44" s="452"/>
      <c r="AD44" s="311"/>
    </row>
    <row r="45" spans="1:30" ht="20.100000000000001" customHeight="1">
      <c r="A45" s="311"/>
      <c r="B45" s="311"/>
      <c r="C45" s="452"/>
      <c r="D45" s="311" t="s">
        <v>8487</v>
      </c>
      <c r="E45" s="452"/>
      <c r="F45" s="356">
        <v>3</v>
      </c>
      <c r="G45" s="314">
        <v>3.7037037037037037</v>
      </c>
      <c r="H45" s="356"/>
      <c r="I45" s="314"/>
      <c r="J45" s="356">
        <v>1</v>
      </c>
      <c r="K45" s="314">
        <v>1.5151515151515151</v>
      </c>
      <c r="L45" s="356"/>
      <c r="M45" s="314"/>
      <c r="N45" s="315">
        <v>3</v>
      </c>
      <c r="O45" s="316">
        <v>2.6548672566371683</v>
      </c>
      <c r="P45" s="315">
        <v>2</v>
      </c>
      <c r="Q45" s="316">
        <v>1.6</v>
      </c>
      <c r="R45" s="315">
        <v>2</v>
      </c>
      <c r="S45" s="316">
        <v>1.2</v>
      </c>
      <c r="T45" s="217">
        <v>7</v>
      </c>
      <c r="U45" s="316">
        <v>3.5</v>
      </c>
      <c r="V45" s="452"/>
      <c r="W45" s="452"/>
      <c r="X45" s="452"/>
      <c r="Y45" s="452"/>
      <c r="Z45" s="452"/>
      <c r="AA45" s="452"/>
      <c r="AB45" s="452"/>
      <c r="AC45" s="452"/>
      <c r="AD45" s="311"/>
    </row>
    <row r="46" spans="1:30" ht="20.100000000000001" customHeight="1">
      <c r="A46" s="311"/>
      <c r="B46" s="311"/>
      <c r="C46" s="452"/>
      <c r="D46" s="311" t="s">
        <v>8488</v>
      </c>
      <c r="E46" s="452"/>
      <c r="F46" s="356"/>
      <c r="G46" s="314"/>
      <c r="H46" s="356"/>
      <c r="I46" s="314"/>
      <c r="J46" s="356">
        <v>2</v>
      </c>
      <c r="K46" s="314">
        <v>3.0303030303030303</v>
      </c>
      <c r="L46" s="356">
        <v>2</v>
      </c>
      <c r="M46" s="314">
        <v>2.7397260273972601</v>
      </c>
      <c r="N46" s="356"/>
      <c r="O46" s="314"/>
      <c r="P46" s="315">
        <v>1</v>
      </c>
      <c r="Q46" s="316">
        <v>0.8</v>
      </c>
      <c r="R46" s="315">
        <v>1</v>
      </c>
      <c r="S46" s="316">
        <v>0.6</v>
      </c>
      <c r="T46" s="217">
        <v>20</v>
      </c>
      <c r="U46" s="314">
        <v>10</v>
      </c>
      <c r="V46" s="452"/>
      <c r="W46" s="452"/>
      <c r="X46" s="452"/>
      <c r="Y46" s="452"/>
      <c r="Z46" s="452"/>
      <c r="AA46" s="452"/>
      <c r="AB46" s="452"/>
      <c r="AC46" s="452"/>
      <c r="AD46" s="311"/>
    </row>
    <row r="47" spans="1:30" ht="20.100000000000001" customHeight="1">
      <c r="A47" s="311"/>
      <c r="B47" s="311"/>
      <c r="C47" s="452"/>
      <c r="D47" s="311" t="s">
        <v>8489</v>
      </c>
      <c r="E47" s="452"/>
      <c r="F47" s="356">
        <v>13</v>
      </c>
      <c r="G47" s="314">
        <v>16.049382716049383</v>
      </c>
      <c r="H47" s="356">
        <v>8</v>
      </c>
      <c r="I47" s="314">
        <v>11.940298507462687</v>
      </c>
      <c r="J47" s="356">
        <v>10</v>
      </c>
      <c r="K47" s="314">
        <v>15.151515151515152</v>
      </c>
      <c r="L47" s="356">
        <v>12</v>
      </c>
      <c r="M47" s="314">
        <v>16.43835616438356</v>
      </c>
      <c r="N47" s="356">
        <v>14</v>
      </c>
      <c r="O47" s="314">
        <v>12.389380530973451</v>
      </c>
      <c r="P47" s="315">
        <v>24</v>
      </c>
      <c r="Q47" s="316">
        <v>19.2</v>
      </c>
      <c r="R47" s="315">
        <v>25</v>
      </c>
      <c r="S47" s="316">
        <v>14.5</v>
      </c>
      <c r="T47" s="217">
        <v>10</v>
      </c>
      <c r="U47" s="316">
        <v>5</v>
      </c>
      <c r="V47" s="452"/>
      <c r="W47" s="452"/>
      <c r="X47" s="452"/>
      <c r="Y47" s="452"/>
      <c r="Z47" s="452"/>
      <c r="AA47" s="452"/>
      <c r="AB47" s="452"/>
      <c r="AC47" s="452"/>
      <c r="AD47" s="311"/>
    </row>
    <row r="48" spans="1:30" ht="20.100000000000001" customHeight="1">
      <c r="A48" s="311"/>
      <c r="B48" s="311"/>
      <c r="C48" s="452"/>
      <c r="D48" s="311" t="s">
        <v>8490</v>
      </c>
      <c r="E48" s="452"/>
      <c r="F48" s="356">
        <v>9</v>
      </c>
      <c r="G48" s="314">
        <v>11.111111111111111</v>
      </c>
      <c r="H48" s="356">
        <v>15</v>
      </c>
      <c r="I48" s="314">
        <v>22.388059701492537</v>
      </c>
      <c r="J48" s="356">
        <v>13</v>
      </c>
      <c r="K48" s="314">
        <v>19.696969696969695</v>
      </c>
      <c r="L48" s="356">
        <v>11</v>
      </c>
      <c r="M48" s="314">
        <v>15.068493150684931</v>
      </c>
      <c r="N48" s="315">
        <v>32</v>
      </c>
      <c r="O48" s="316">
        <v>28.318584070796462</v>
      </c>
      <c r="P48" s="315">
        <v>25</v>
      </c>
      <c r="Q48" s="316">
        <v>20</v>
      </c>
      <c r="R48" s="315">
        <v>25</v>
      </c>
      <c r="S48" s="316">
        <v>14.5</v>
      </c>
      <c r="T48" s="217">
        <v>6</v>
      </c>
      <c r="U48" s="316">
        <v>3</v>
      </c>
      <c r="V48" s="452"/>
      <c r="W48" s="452"/>
      <c r="X48" s="452"/>
      <c r="Y48" s="452"/>
      <c r="Z48" s="452"/>
      <c r="AA48" s="452"/>
      <c r="AB48" s="452"/>
      <c r="AC48" s="452"/>
      <c r="AD48" s="311"/>
    </row>
    <row r="49" spans="1:30" ht="20.100000000000001" customHeight="1">
      <c r="A49" s="311"/>
      <c r="B49" s="311"/>
      <c r="C49" s="452"/>
      <c r="D49" s="311" t="s">
        <v>8491</v>
      </c>
      <c r="E49" s="452"/>
      <c r="F49" s="356">
        <v>2</v>
      </c>
      <c r="G49" s="314">
        <v>2.4691358024691357</v>
      </c>
      <c r="H49" s="356">
        <v>3</v>
      </c>
      <c r="I49" s="314">
        <v>4.4776119402985071</v>
      </c>
      <c r="J49" s="356">
        <v>4</v>
      </c>
      <c r="K49" s="314">
        <v>6.0606060606060606</v>
      </c>
      <c r="L49" s="356">
        <v>1</v>
      </c>
      <c r="M49" s="314">
        <v>1.3698630136986301</v>
      </c>
      <c r="N49" s="315">
        <v>2</v>
      </c>
      <c r="O49" s="316">
        <v>1.7699115044247788</v>
      </c>
      <c r="P49" s="315">
        <v>4</v>
      </c>
      <c r="Q49" s="316">
        <v>3.2</v>
      </c>
      <c r="R49" s="315">
        <v>3</v>
      </c>
      <c r="S49" s="316">
        <v>1.7</v>
      </c>
      <c r="T49" s="217">
        <v>15</v>
      </c>
      <c r="U49" s="316">
        <v>7.5</v>
      </c>
      <c r="V49" s="452"/>
      <c r="W49" s="452"/>
      <c r="X49" s="452"/>
      <c r="Y49" s="452"/>
      <c r="Z49" s="452"/>
      <c r="AA49" s="452"/>
      <c r="AB49" s="452"/>
      <c r="AC49" s="452"/>
      <c r="AD49" s="311"/>
    </row>
    <row r="50" spans="1:30" ht="20.100000000000001" customHeight="1">
      <c r="A50" s="311"/>
      <c r="B50" s="311"/>
      <c r="C50" s="452"/>
      <c r="D50" s="311" t="s">
        <v>8492</v>
      </c>
      <c r="E50" s="452"/>
      <c r="F50" s="356">
        <v>6</v>
      </c>
      <c r="G50" s="314">
        <v>7.4074074074074074</v>
      </c>
      <c r="H50" s="356">
        <v>6</v>
      </c>
      <c r="I50" s="314">
        <v>8.9552238805970141</v>
      </c>
      <c r="J50" s="356">
        <v>1</v>
      </c>
      <c r="K50" s="314">
        <v>1.5151515151515151</v>
      </c>
      <c r="L50" s="356">
        <v>3</v>
      </c>
      <c r="M50" s="314">
        <v>4.10958904109589</v>
      </c>
      <c r="N50" s="315">
        <v>5</v>
      </c>
      <c r="O50" s="316">
        <v>4.4247787610619467</v>
      </c>
      <c r="P50" s="315">
        <v>2</v>
      </c>
      <c r="Q50" s="316">
        <v>1.6</v>
      </c>
      <c r="R50" s="315">
        <v>8</v>
      </c>
      <c r="S50" s="316">
        <v>4.7</v>
      </c>
      <c r="T50" s="217">
        <v>1</v>
      </c>
      <c r="U50" s="316">
        <v>0.5</v>
      </c>
      <c r="V50" s="452"/>
      <c r="W50" s="452"/>
      <c r="X50" s="452"/>
      <c r="Y50" s="452"/>
      <c r="Z50" s="452"/>
      <c r="AA50" s="452"/>
      <c r="AB50" s="452"/>
      <c r="AC50" s="452"/>
      <c r="AD50" s="311"/>
    </row>
    <row r="51" spans="1:30" ht="20.100000000000001" customHeight="1">
      <c r="A51" s="311"/>
      <c r="B51" s="311"/>
      <c r="C51" s="452"/>
      <c r="D51" s="311" t="s">
        <v>8493</v>
      </c>
      <c r="E51" s="452"/>
      <c r="F51" s="356"/>
      <c r="G51" s="314"/>
      <c r="H51" s="356">
        <v>1</v>
      </c>
      <c r="I51" s="314">
        <v>1.4925373134328359</v>
      </c>
      <c r="J51" s="356"/>
      <c r="K51" s="314"/>
      <c r="L51" s="356">
        <v>1</v>
      </c>
      <c r="M51" s="314">
        <v>1.3698630136986301</v>
      </c>
      <c r="N51" s="315">
        <v>1</v>
      </c>
      <c r="O51" s="316">
        <v>0.88495575221238942</v>
      </c>
      <c r="P51" s="315">
        <v>1</v>
      </c>
      <c r="Q51" s="316">
        <v>0.8</v>
      </c>
      <c r="R51" s="315">
        <v>3</v>
      </c>
      <c r="S51" s="316">
        <v>1.7</v>
      </c>
      <c r="T51" s="217">
        <v>34</v>
      </c>
      <c r="U51" s="314">
        <v>16.899999999999999</v>
      </c>
      <c r="V51" s="452"/>
      <c r="W51" s="452"/>
      <c r="X51" s="452"/>
      <c r="Y51" s="452"/>
      <c r="Z51" s="452"/>
      <c r="AA51" s="452"/>
      <c r="AB51" s="452"/>
      <c r="AC51" s="452"/>
      <c r="AD51" s="311"/>
    </row>
    <row r="52" spans="1:30" ht="20.100000000000001" customHeight="1">
      <c r="A52" s="311"/>
      <c r="B52" s="311"/>
      <c r="C52" s="452"/>
      <c r="D52" s="311" t="s">
        <v>8494</v>
      </c>
      <c r="E52" s="452"/>
      <c r="F52" s="356">
        <v>9</v>
      </c>
      <c r="G52" s="314">
        <v>11.111111111111111</v>
      </c>
      <c r="H52" s="356">
        <v>3</v>
      </c>
      <c r="I52" s="314">
        <v>4.4776119402985071</v>
      </c>
      <c r="J52" s="356">
        <v>7</v>
      </c>
      <c r="K52" s="314">
        <v>10.606060606060606</v>
      </c>
      <c r="L52" s="356">
        <v>6</v>
      </c>
      <c r="M52" s="314">
        <v>8.2191780821917799</v>
      </c>
      <c r="N52" s="315">
        <v>11</v>
      </c>
      <c r="O52" s="316">
        <v>9.7345132743362832</v>
      </c>
      <c r="P52" s="315">
        <v>8</v>
      </c>
      <c r="Q52" s="316">
        <v>6.4</v>
      </c>
      <c r="R52" s="315">
        <v>13</v>
      </c>
      <c r="S52" s="316">
        <v>7.6</v>
      </c>
      <c r="T52" s="217">
        <v>3</v>
      </c>
      <c r="U52" s="314">
        <v>1.5</v>
      </c>
      <c r="V52" s="452"/>
      <c r="W52" s="452"/>
      <c r="X52" s="452"/>
      <c r="Y52" s="452"/>
      <c r="Z52" s="452"/>
      <c r="AA52" s="452"/>
      <c r="AB52" s="452"/>
      <c r="AC52" s="452"/>
      <c r="AD52" s="311"/>
    </row>
    <row r="53" spans="1:30" ht="24">
      <c r="A53" s="311"/>
      <c r="B53" s="311"/>
      <c r="C53" s="452"/>
      <c r="D53" s="311" t="s">
        <v>8495</v>
      </c>
      <c r="E53" s="452"/>
      <c r="F53" s="356"/>
      <c r="G53" s="314"/>
      <c r="H53" s="356"/>
      <c r="I53" s="314"/>
      <c r="J53" s="356">
        <v>1</v>
      </c>
      <c r="K53" s="314">
        <v>1.5151515151515151</v>
      </c>
      <c r="L53" s="356"/>
      <c r="M53" s="314"/>
      <c r="N53" s="315">
        <v>2</v>
      </c>
      <c r="O53" s="316">
        <v>1.7699115044247788</v>
      </c>
      <c r="P53" s="315"/>
      <c r="Q53" s="316"/>
      <c r="R53" s="315"/>
      <c r="S53" s="316"/>
      <c r="T53" s="217"/>
      <c r="U53" s="314"/>
      <c r="V53" s="452"/>
      <c r="W53" s="452"/>
      <c r="X53" s="452"/>
      <c r="Y53" s="452"/>
      <c r="Z53" s="452"/>
      <c r="AA53" s="452"/>
      <c r="AB53" s="452"/>
      <c r="AC53" s="452"/>
      <c r="AD53" s="311"/>
    </row>
    <row r="54" spans="1:30" ht="20.100000000000001" customHeight="1">
      <c r="A54" s="311"/>
      <c r="B54" s="311"/>
      <c r="C54" s="452"/>
      <c r="D54" s="311" t="s">
        <v>1959</v>
      </c>
      <c r="E54" s="452"/>
      <c r="F54" s="356"/>
      <c r="G54" s="314"/>
      <c r="H54" s="356"/>
      <c r="I54" s="314"/>
      <c r="J54" s="356"/>
      <c r="K54" s="314"/>
      <c r="L54" s="356"/>
      <c r="M54" s="314"/>
      <c r="N54" s="315"/>
      <c r="O54" s="316"/>
      <c r="P54" s="356"/>
      <c r="Q54" s="314"/>
      <c r="R54" s="315">
        <v>1</v>
      </c>
      <c r="S54" s="314">
        <v>0.6</v>
      </c>
      <c r="T54" s="217">
        <v>1</v>
      </c>
      <c r="U54" s="314">
        <v>0.5</v>
      </c>
      <c r="V54" s="452"/>
      <c r="W54" s="452"/>
      <c r="X54" s="452"/>
      <c r="Y54" s="452"/>
      <c r="Z54" s="452"/>
      <c r="AA54" s="452"/>
      <c r="AB54" s="452"/>
      <c r="AC54" s="452"/>
      <c r="AD54" s="311"/>
    </row>
    <row r="55" spans="1:30" ht="20.100000000000001" customHeight="1">
      <c r="A55" s="311"/>
      <c r="B55" s="311"/>
      <c r="C55" s="452"/>
      <c r="D55" s="311" t="s">
        <v>1960</v>
      </c>
      <c r="E55" s="452"/>
      <c r="F55" s="356"/>
      <c r="G55" s="314"/>
      <c r="H55" s="356"/>
      <c r="I55" s="314"/>
      <c r="J55" s="356"/>
      <c r="K55" s="314"/>
      <c r="L55" s="356"/>
      <c r="M55" s="314"/>
      <c r="N55" s="356"/>
      <c r="O55" s="314"/>
      <c r="P55" s="356"/>
      <c r="Q55" s="314"/>
      <c r="R55" s="315">
        <v>1</v>
      </c>
      <c r="S55" s="314">
        <v>0.6</v>
      </c>
      <c r="T55" s="356"/>
      <c r="U55" s="314"/>
      <c r="V55" s="452"/>
      <c r="W55" s="452"/>
      <c r="X55" s="452"/>
      <c r="Y55" s="452"/>
      <c r="Z55" s="452"/>
      <c r="AA55" s="452"/>
      <c r="AB55" s="452"/>
      <c r="AC55" s="452"/>
      <c r="AD55" s="311"/>
    </row>
    <row r="56" spans="1:30" ht="20.100000000000001" customHeight="1">
      <c r="A56" s="374" t="s">
        <v>4625</v>
      </c>
      <c r="B56" s="374" t="s">
        <v>8496</v>
      </c>
      <c r="C56" s="358" t="s">
        <v>4616</v>
      </c>
      <c r="D56" s="374"/>
      <c r="E56" s="358"/>
      <c r="F56" s="443">
        <v>81</v>
      </c>
      <c r="G56" s="444">
        <v>100</v>
      </c>
      <c r="H56" s="443">
        <v>67</v>
      </c>
      <c r="I56" s="444">
        <v>100</v>
      </c>
      <c r="J56" s="443">
        <f>5092-5026</f>
        <v>66</v>
      </c>
      <c r="K56" s="444">
        <v>100</v>
      </c>
      <c r="L56" s="443">
        <v>73</v>
      </c>
      <c r="M56" s="444">
        <v>100</v>
      </c>
      <c r="N56" s="443">
        <v>113</v>
      </c>
      <c r="O56" s="444">
        <v>100</v>
      </c>
      <c r="P56" s="443">
        <v>125</v>
      </c>
      <c r="Q56" s="444">
        <v>100</v>
      </c>
      <c r="R56" s="443">
        <v>172</v>
      </c>
      <c r="S56" s="444">
        <v>100</v>
      </c>
      <c r="T56" s="443">
        <v>201</v>
      </c>
      <c r="U56" s="444">
        <v>100</v>
      </c>
      <c r="V56" s="358" t="s">
        <v>138</v>
      </c>
      <c r="W56" s="358" t="s">
        <v>138</v>
      </c>
      <c r="X56" s="358" t="s">
        <v>138</v>
      </c>
      <c r="Y56" s="358" t="s">
        <v>138</v>
      </c>
      <c r="Z56" s="358" t="s">
        <v>138</v>
      </c>
      <c r="AA56" s="358" t="s">
        <v>138</v>
      </c>
      <c r="AB56" s="358" t="s">
        <v>138</v>
      </c>
      <c r="AC56" s="358" t="s">
        <v>138</v>
      </c>
      <c r="AD56" s="374"/>
    </row>
    <row r="57" spans="1:30" ht="20.100000000000001" customHeight="1">
      <c r="A57" s="374" t="s">
        <v>4626</v>
      </c>
      <c r="B57" s="374" t="s">
        <v>8497</v>
      </c>
      <c r="C57" s="358" t="s">
        <v>4616</v>
      </c>
      <c r="D57" s="374" t="s">
        <v>1983</v>
      </c>
      <c r="E57" s="358" t="s">
        <v>73</v>
      </c>
      <c r="F57" s="443">
        <v>1</v>
      </c>
      <c r="G57" s="444">
        <v>1.2345679012345678</v>
      </c>
      <c r="H57" s="443"/>
      <c r="I57" s="444"/>
      <c r="J57" s="443">
        <v>1</v>
      </c>
      <c r="K57" s="444">
        <v>1.5151515151515151</v>
      </c>
      <c r="L57" s="443"/>
      <c r="M57" s="444"/>
      <c r="N57" s="471">
        <v>1</v>
      </c>
      <c r="O57" s="465">
        <v>0.88495575221238942</v>
      </c>
      <c r="P57" s="471">
        <v>1</v>
      </c>
      <c r="Q57" s="465">
        <v>0.8</v>
      </c>
      <c r="R57" s="471"/>
      <c r="S57" s="444"/>
      <c r="T57" s="471">
        <v>2</v>
      </c>
      <c r="U57" s="465">
        <v>0.99502487562189057</v>
      </c>
      <c r="V57" s="358" t="s">
        <v>138</v>
      </c>
      <c r="W57" s="358" t="s">
        <v>138</v>
      </c>
      <c r="X57" s="358" t="s">
        <v>138</v>
      </c>
      <c r="Y57" s="358" t="s">
        <v>138</v>
      </c>
      <c r="Z57" s="358" t="s">
        <v>138</v>
      </c>
      <c r="AA57" s="358" t="s">
        <v>138</v>
      </c>
      <c r="AB57" s="358" t="s">
        <v>138</v>
      </c>
      <c r="AC57" s="358" t="s">
        <v>138</v>
      </c>
      <c r="AD57" s="374" t="s">
        <v>8498</v>
      </c>
    </row>
    <row r="58" spans="1:30" ht="20.100000000000001" customHeight="1">
      <c r="A58" s="311"/>
      <c r="B58" s="311"/>
      <c r="C58" s="452"/>
      <c r="D58" s="311" t="s">
        <v>1984</v>
      </c>
      <c r="E58" s="452"/>
      <c r="F58" s="356">
        <v>2</v>
      </c>
      <c r="G58" s="314">
        <v>2.4691358024691357</v>
      </c>
      <c r="H58" s="356">
        <v>2</v>
      </c>
      <c r="I58" s="314">
        <v>2.9850746268656718</v>
      </c>
      <c r="J58" s="356">
        <v>1</v>
      </c>
      <c r="K58" s="314">
        <v>1.5151515151515151</v>
      </c>
      <c r="L58" s="356">
        <v>5</v>
      </c>
      <c r="M58" s="314">
        <v>6.8493150684931505</v>
      </c>
      <c r="N58" s="315"/>
      <c r="O58" s="316"/>
      <c r="P58" s="315">
        <v>8</v>
      </c>
      <c r="Q58" s="316">
        <v>6.4</v>
      </c>
      <c r="R58" s="315">
        <v>5</v>
      </c>
      <c r="S58" s="316">
        <v>2.9239766081871346</v>
      </c>
      <c r="T58" s="315">
        <v>1</v>
      </c>
      <c r="U58" s="316">
        <v>0.49751243781094528</v>
      </c>
      <c r="V58" s="452"/>
      <c r="W58" s="452"/>
      <c r="X58" s="452"/>
      <c r="Y58" s="452"/>
      <c r="Z58" s="452"/>
      <c r="AA58" s="452"/>
      <c r="AB58" s="452"/>
      <c r="AC58" s="452"/>
      <c r="AD58" s="311"/>
    </row>
    <row r="59" spans="1:30" ht="20.100000000000001" customHeight="1">
      <c r="A59" s="311"/>
      <c r="B59" s="311"/>
      <c r="C59" s="452"/>
      <c r="D59" s="311" t="s">
        <v>1985</v>
      </c>
      <c r="E59" s="452"/>
      <c r="F59" s="356">
        <v>7</v>
      </c>
      <c r="G59" s="314">
        <v>8.6419753086419746</v>
      </c>
      <c r="H59" s="356">
        <v>4</v>
      </c>
      <c r="I59" s="314">
        <v>5.9701492537313436</v>
      </c>
      <c r="J59" s="356">
        <v>8</v>
      </c>
      <c r="K59" s="314">
        <v>12.121212121212121</v>
      </c>
      <c r="L59" s="356">
        <v>12</v>
      </c>
      <c r="M59" s="314">
        <v>16.43835616438356</v>
      </c>
      <c r="N59" s="315">
        <v>12</v>
      </c>
      <c r="O59" s="316">
        <v>10.619469026548673</v>
      </c>
      <c r="P59" s="315">
        <v>13</v>
      </c>
      <c r="Q59" s="316">
        <v>10.4</v>
      </c>
      <c r="R59" s="315">
        <v>19</v>
      </c>
      <c r="S59" s="316">
        <v>11</v>
      </c>
      <c r="T59" s="315">
        <v>9</v>
      </c>
      <c r="U59" s="316">
        <v>4.5</v>
      </c>
      <c r="V59" s="452"/>
      <c r="W59" s="452"/>
      <c r="X59" s="452"/>
      <c r="Y59" s="452"/>
      <c r="Z59" s="452"/>
      <c r="AA59" s="452"/>
      <c r="AB59" s="452"/>
      <c r="AC59" s="452"/>
      <c r="AD59" s="311"/>
    </row>
    <row r="60" spans="1:30" ht="20.100000000000001" customHeight="1">
      <c r="A60" s="311"/>
      <c r="B60" s="311"/>
      <c r="C60" s="452"/>
      <c r="D60" s="311" t="s">
        <v>1986</v>
      </c>
      <c r="E60" s="452"/>
      <c r="F60" s="356">
        <v>11</v>
      </c>
      <c r="G60" s="314">
        <v>13.580246913580247</v>
      </c>
      <c r="H60" s="356">
        <v>8</v>
      </c>
      <c r="I60" s="314">
        <v>11.940298507462687</v>
      </c>
      <c r="J60" s="356">
        <v>6</v>
      </c>
      <c r="K60" s="314">
        <v>9.0909090909090917</v>
      </c>
      <c r="L60" s="356">
        <v>4</v>
      </c>
      <c r="M60" s="314">
        <v>5.4794520547945202</v>
      </c>
      <c r="N60" s="315">
        <v>5</v>
      </c>
      <c r="O60" s="316">
        <v>4.4247787610619467</v>
      </c>
      <c r="P60" s="315">
        <v>3</v>
      </c>
      <c r="Q60" s="316">
        <v>2.4</v>
      </c>
      <c r="R60" s="315">
        <v>20</v>
      </c>
      <c r="S60" s="316">
        <v>11.6</v>
      </c>
      <c r="T60" s="315">
        <v>27</v>
      </c>
      <c r="U60" s="316">
        <v>13.4</v>
      </c>
      <c r="V60" s="452"/>
      <c r="W60" s="452"/>
      <c r="X60" s="452"/>
      <c r="Y60" s="452"/>
      <c r="Z60" s="452"/>
      <c r="AA60" s="452"/>
      <c r="AB60" s="452"/>
      <c r="AC60" s="452"/>
      <c r="AD60" s="311"/>
    </row>
    <row r="61" spans="1:30" ht="20.100000000000001" customHeight="1">
      <c r="A61" s="311"/>
      <c r="B61" s="311"/>
      <c r="C61" s="452"/>
      <c r="D61" s="311" t="s">
        <v>1987</v>
      </c>
      <c r="E61" s="452"/>
      <c r="F61" s="356"/>
      <c r="G61" s="314"/>
      <c r="H61" s="356">
        <v>1</v>
      </c>
      <c r="I61" s="314">
        <v>1.4925373134328359</v>
      </c>
      <c r="J61" s="356">
        <v>2</v>
      </c>
      <c r="K61" s="314">
        <v>3.0303030303030303</v>
      </c>
      <c r="L61" s="356">
        <v>1</v>
      </c>
      <c r="M61" s="314">
        <v>1.3698630136986301</v>
      </c>
      <c r="N61" s="315">
        <v>1</v>
      </c>
      <c r="O61" s="316">
        <v>0.88495575221238942</v>
      </c>
      <c r="P61" s="315">
        <v>1</v>
      </c>
      <c r="Q61" s="316">
        <v>0.8</v>
      </c>
      <c r="R61" s="315">
        <v>8</v>
      </c>
      <c r="S61" s="316">
        <v>4.6783625730994149</v>
      </c>
      <c r="T61" s="315">
        <v>21</v>
      </c>
      <c r="U61" s="316">
        <v>10.4</v>
      </c>
      <c r="V61" s="452"/>
      <c r="W61" s="452"/>
      <c r="X61" s="452"/>
      <c r="Y61" s="452"/>
      <c r="Z61" s="452"/>
      <c r="AA61" s="452"/>
      <c r="AB61" s="452"/>
      <c r="AC61" s="452"/>
      <c r="AD61" s="311"/>
    </row>
    <row r="62" spans="1:30" ht="20.100000000000001" customHeight="1">
      <c r="A62" s="311"/>
      <c r="B62" s="311"/>
      <c r="C62" s="452"/>
      <c r="D62" s="311" t="s">
        <v>1988</v>
      </c>
      <c r="E62" s="452"/>
      <c r="F62" s="356">
        <v>1</v>
      </c>
      <c r="G62" s="314">
        <v>1.2345679012345678</v>
      </c>
      <c r="H62" s="356"/>
      <c r="I62" s="314"/>
      <c r="J62" s="356"/>
      <c r="K62" s="314"/>
      <c r="L62" s="356"/>
      <c r="M62" s="314"/>
      <c r="N62" s="315"/>
      <c r="O62" s="316"/>
      <c r="P62" s="315"/>
      <c r="Q62" s="316"/>
      <c r="R62" s="315"/>
      <c r="S62" s="314"/>
      <c r="T62" s="315">
        <v>5</v>
      </c>
      <c r="U62" s="316">
        <v>2.5</v>
      </c>
      <c r="V62" s="452"/>
      <c r="W62" s="452"/>
      <c r="X62" s="452"/>
      <c r="Y62" s="452"/>
      <c r="Z62" s="452"/>
      <c r="AA62" s="452"/>
      <c r="AB62" s="452"/>
      <c r="AC62" s="452"/>
      <c r="AD62" s="311"/>
    </row>
    <row r="63" spans="1:30" ht="20.100000000000001" customHeight="1">
      <c r="A63" s="311"/>
      <c r="B63" s="311"/>
      <c r="C63" s="452"/>
      <c r="D63" s="311" t="s">
        <v>1989</v>
      </c>
      <c r="E63" s="452"/>
      <c r="F63" s="356">
        <v>11</v>
      </c>
      <c r="G63" s="314">
        <v>13.580246913580247</v>
      </c>
      <c r="H63" s="356">
        <v>6</v>
      </c>
      <c r="I63" s="314">
        <v>8.9552238805970141</v>
      </c>
      <c r="J63" s="356">
        <v>8</v>
      </c>
      <c r="K63" s="314">
        <v>12.121212121212121</v>
      </c>
      <c r="L63" s="356">
        <v>5</v>
      </c>
      <c r="M63" s="314">
        <v>6.8493150684931505</v>
      </c>
      <c r="N63" s="315">
        <v>12</v>
      </c>
      <c r="O63" s="316">
        <v>10.619469026548673</v>
      </c>
      <c r="P63" s="315">
        <v>11</v>
      </c>
      <c r="Q63" s="316">
        <v>8.8000000000000007</v>
      </c>
      <c r="R63" s="315">
        <v>17</v>
      </c>
      <c r="S63" s="316">
        <v>9.9415204678362574</v>
      </c>
      <c r="T63" s="315">
        <v>2</v>
      </c>
      <c r="U63" s="316">
        <v>1</v>
      </c>
      <c r="V63" s="452"/>
      <c r="W63" s="452"/>
      <c r="X63" s="452"/>
      <c r="Y63" s="452"/>
      <c r="Z63" s="452"/>
      <c r="AA63" s="452"/>
      <c r="AB63" s="452"/>
      <c r="AC63" s="452"/>
      <c r="AD63" s="311"/>
    </row>
    <row r="64" spans="1:30" ht="20.100000000000001" customHeight="1">
      <c r="A64" s="311"/>
      <c r="B64" s="311"/>
      <c r="C64" s="452"/>
      <c r="D64" s="311" t="s">
        <v>1990</v>
      </c>
      <c r="E64" s="452"/>
      <c r="F64" s="356">
        <v>5</v>
      </c>
      <c r="G64" s="314">
        <v>6.1728395061728394</v>
      </c>
      <c r="H64" s="356">
        <v>10</v>
      </c>
      <c r="I64" s="314">
        <v>14.925373134328359</v>
      </c>
      <c r="J64" s="356">
        <v>2</v>
      </c>
      <c r="K64" s="314">
        <v>3</v>
      </c>
      <c r="L64" s="356">
        <v>7</v>
      </c>
      <c r="M64" s="314">
        <v>9.5890410958904102</v>
      </c>
      <c r="N64" s="315">
        <v>7</v>
      </c>
      <c r="O64" s="316">
        <v>6.1946902654867255</v>
      </c>
      <c r="P64" s="315">
        <v>10</v>
      </c>
      <c r="Q64" s="316">
        <v>8</v>
      </c>
      <c r="R64" s="315">
        <v>18</v>
      </c>
      <c r="S64" s="316">
        <v>10.526315789473685</v>
      </c>
      <c r="T64" s="315">
        <v>34</v>
      </c>
      <c r="U64" s="316">
        <v>16.899999999999999</v>
      </c>
      <c r="V64" s="452"/>
      <c r="W64" s="452"/>
      <c r="X64" s="452"/>
      <c r="Y64" s="452"/>
      <c r="Z64" s="452"/>
      <c r="AA64" s="452"/>
      <c r="AB64" s="452"/>
      <c r="AC64" s="452"/>
      <c r="AD64" s="311"/>
    </row>
    <row r="65" spans="1:30" ht="20.100000000000001" customHeight="1">
      <c r="A65" s="311"/>
      <c r="B65" s="311"/>
      <c r="C65" s="452"/>
      <c r="D65" s="311" t="s">
        <v>1991</v>
      </c>
      <c r="E65" s="452"/>
      <c r="F65" s="356">
        <v>43</v>
      </c>
      <c r="G65" s="314">
        <v>53.086419753086417</v>
      </c>
      <c r="H65" s="356">
        <v>36</v>
      </c>
      <c r="I65" s="314">
        <v>53.731343283582092</v>
      </c>
      <c r="J65" s="356">
        <v>38</v>
      </c>
      <c r="K65" s="314">
        <v>57.6</v>
      </c>
      <c r="L65" s="356">
        <v>39</v>
      </c>
      <c r="M65" s="314">
        <v>53.424657534246577</v>
      </c>
      <c r="N65" s="315">
        <v>75</v>
      </c>
      <c r="O65" s="316">
        <v>66.371681415929203</v>
      </c>
      <c r="P65" s="315">
        <v>78</v>
      </c>
      <c r="Q65" s="316">
        <v>62.4</v>
      </c>
      <c r="R65" s="315">
        <v>84</v>
      </c>
      <c r="S65" s="316">
        <v>48.8</v>
      </c>
      <c r="T65" s="315">
        <v>9</v>
      </c>
      <c r="U65" s="316">
        <v>4.5</v>
      </c>
      <c r="V65" s="452"/>
      <c r="W65" s="452"/>
      <c r="X65" s="452"/>
      <c r="Y65" s="452"/>
      <c r="Z65" s="452"/>
      <c r="AA65" s="452"/>
      <c r="AB65" s="452"/>
      <c r="AC65" s="452"/>
      <c r="AD65" s="311"/>
    </row>
    <row r="66" spans="1:30" ht="20.100000000000001" customHeight="1">
      <c r="A66" s="311"/>
      <c r="B66" s="311"/>
      <c r="C66" s="452"/>
      <c r="D66" s="311" t="s">
        <v>8499</v>
      </c>
      <c r="E66" s="452"/>
      <c r="F66" s="356"/>
      <c r="G66" s="314"/>
      <c r="H66" s="356"/>
      <c r="I66" s="314"/>
      <c r="J66" s="356"/>
      <c r="K66" s="314"/>
      <c r="L66" s="356"/>
      <c r="M66" s="314"/>
      <c r="N66" s="356"/>
      <c r="O66" s="314"/>
      <c r="P66" s="356"/>
      <c r="Q66" s="314"/>
      <c r="R66" s="356"/>
      <c r="S66" s="314"/>
      <c r="T66" s="356">
        <v>91</v>
      </c>
      <c r="U66" s="314">
        <v>45.3</v>
      </c>
      <c r="V66" s="452"/>
      <c r="W66" s="452"/>
      <c r="X66" s="452"/>
      <c r="Y66" s="452"/>
      <c r="Z66" s="452"/>
      <c r="AA66" s="452"/>
      <c r="AB66" s="452"/>
      <c r="AC66" s="452"/>
      <c r="AD66" s="311"/>
    </row>
    <row r="67" spans="1:30" ht="20.100000000000001" customHeight="1">
      <c r="A67" s="311"/>
      <c r="B67" s="311"/>
      <c r="C67" s="452"/>
      <c r="D67" s="311" t="s">
        <v>1959</v>
      </c>
      <c r="E67" s="452"/>
      <c r="F67" s="356"/>
      <c r="G67" s="314"/>
      <c r="H67" s="356"/>
      <c r="I67" s="314"/>
      <c r="J67" s="356"/>
      <c r="K67" s="314"/>
      <c r="L67" s="356"/>
      <c r="M67" s="314"/>
      <c r="N67" s="356"/>
      <c r="O67" s="314"/>
      <c r="P67" s="356"/>
      <c r="Q67" s="314"/>
      <c r="R67" s="356"/>
      <c r="S67" s="314"/>
      <c r="T67" s="356"/>
      <c r="U67" s="314"/>
      <c r="V67" s="452"/>
      <c r="W67" s="452"/>
      <c r="X67" s="452"/>
      <c r="Y67" s="452"/>
      <c r="Z67" s="452"/>
      <c r="AA67" s="452"/>
      <c r="AB67" s="452"/>
      <c r="AC67" s="452"/>
      <c r="AD67" s="311"/>
    </row>
    <row r="68" spans="1:30" ht="20.100000000000001" customHeight="1">
      <c r="A68" s="311"/>
      <c r="B68" s="311"/>
      <c r="C68" s="452"/>
      <c r="D68" s="311" t="s">
        <v>1960</v>
      </c>
      <c r="E68" s="452"/>
      <c r="F68" s="356"/>
      <c r="G68" s="314"/>
      <c r="H68" s="356"/>
      <c r="I68" s="314"/>
      <c r="J68" s="356"/>
      <c r="K68" s="314"/>
      <c r="L68" s="356"/>
      <c r="M68" s="314"/>
      <c r="N68" s="356"/>
      <c r="O68" s="314"/>
      <c r="P68" s="356"/>
      <c r="Q68" s="314"/>
      <c r="R68" s="315">
        <v>1</v>
      </c>
      <c r="S68" s="314">
        <v>0.6</v>
      </c>
      <c r="T68" s="356"/>
      <c r="U68" s="314"/>
      <c r="V68" s="452"/>
      <c r="W68" s="452"/>
      <c r="X68" s="452"/>
      <c r="Y68" s="452"/>
      <c r="Z68" s="452"/>
      <c r="AA68" s="452"/>
      <c r="AB68" s="452"/>
      <c r="AC68" s="452"/>
      <c r="AD68" s="311"/>
    </row>
    <row r="69" spans="1:30" ht="20.100000000000001" customHeight="1">
      <c r="A69" s="374" t="s">
        <v>4627</v>
      </c>
      <c r="B69" s="374" t="s">
        <v>8500</v>
      </c>
      <c r="C69" s="358" t="s">
        <v>4616</v>
      </c>
      <c r="D69" s="374" t="s">
        <v>8501</v>
      </c>
      <c r="E69" s="358" t="s">
        <v>8372</v>
      </c>
      <c r="F69" s="443">
        <v>55</v>
      </c>
      <c r="G69" s="444">
        <v>67.901234567901241</v>
      </c>
      <c r="H69" s="443">
        <v>40</v>
      </c>
      <c r="I69" s="444">
        <v>59.701492537313435</v>
      </c>
      <c r="J69" s="443">
        <v>46</v>
      </c>
      <c r="K69" s="444">
        <v>69.696969696969703</v>
      </c>
      <c r="L69" s="443">
        <v>52</v>
      </c>
      <c r="M69" s="444">
        <v>71.232876712328761</v>
      </c>
      <c r="N69" s="471">
        <v>82</v>
      </c>
      <c r="O69" s="465">
        <v>72.599999999999994</v>
      </c>
      <c r="P69" s="471">
        <v>86</v>
      </c>
      <c r="Q69" s="465">
        <v>68.8</v>
      </c>
      <c r="R69" s="471">
        <v>130</v>
      </c>
      <c r="S69" s="465">
        <v>75.581395348837205</v>
      </c>
      <c r="T69" s="471">
        <v>156</v>
      </c>
      <c r="U69" s="465">
        <v>77.599999999999994</v>
      </c>
      <c r="V69" s="358" t="s">
        <v>138</v>
      </c>
      <c r="W69" s="358" t="s">
        <v>138</v>
      </c>
      <c r="X69" s="358" t="s">
        <v>138</v>
      </c>
      <c r="Y69" s="358" t="s">
        <v>138</v>
      </c>
      <c r="Z69" s="358" t="s">
        <v>138</v>
      </c>
      <c r="AA69" s="358" t="s">
        <v>138</v>
      </c>
      <c r="AB69" s="358" t="s">
        <v>138</v>
      </c>
      <c r="AC69" s="358" t="s">
        <v>138</v>
      </c>
      <c r="AD69" s="374"/>
    </row>
    <row r="70" spans="1:30" ht="20.100000000000001" customHeight="1">
      <c r="A70" s="311"/>
      <c r="B70" s="311"/>
      <c r="C70" s="452"/>
      <c r="D70" s="311" t="s">
        <v>8502</v>
      </c>
      <c r="E70" s="452"/>
      <c r="F70" s="356">
        <v>15</v>
      </c>
      <c r="G70" s="314">
        <v>18.518518518518519</v>
      </c>
      <c r="H70" s="356">
        <v>18</v>
      </c>
      <c r="I70" s="314">
        <v>26.865671641791046</v>
      </c>
      <c r="J70" s="356">
        <v>13</v>
      </c>
      <c r="K70" s="314">
        <v>19.696969696969695</v>
      </c>
      <c r="L70" s="356">
        <v>12</v>
      </c>
      <c r="M70" s="314">
        <v>16.438356164383563</v>
      </c>
      <c r="N70" s="315">
        <v>20</v>
      </c>
      <c r="O70" s="316">
        <v>17.7</v>
      </c>
      <c r="P70" s="315">
        <v>24</v>
      </c>
      <c r="Q70" s="316">
        <v>19.2</v>
      </c>
      <c r="R70" s="315">
        <v>19</v>
      </c>
      <c r="S70" s="316">
        <v>11.046511627906977</v>
      </c>
      <c r="T70" s="315">
        <v>20</v>
      </c>
      <c r="U70" s="316">
        <v>10</v>
      </c>
      <c r="V70" s="452"/>
      <c r="W70" s="452"/>
      <c r="X70" s="452"/>
      <c r="Y70" s="452"/>
      <c r="Z70" s="452"/>
      <c r="AA70" s="452"/>
      <c r="AB70" s="452"/>
      <c r="AC70" s="452"/>
      <c r="AD70" s="311"/>
    </row>
    <row r="71" spans="1:30" ht="20.100000000000001" customHeight="1">
      <c r="A71" s="311"/>
      <c r="B71" s="311"/>
      <c r="C71" s="452"/>
      <c r="D71" s="311" t="s">
        <v>8503</v>
      </c>
      <c r="E71" s="452"/>
      <c r="F71" s="356">
        <v>8</v>
      </c>
      <c r="G71" s="314">
        <v>9.8765432098765427</v>
      </c>
      <c r="H71" s="356">
        <v>9</v>
      </c>
      <c r="I71" s="314">
        <v>13.432835820895523</v>
      </c>
      <c r="J71" s="356">
        <v>5</v>
      </c>
      <c r="K71" s="314">
        <v>7.5757575757575761</v>
      </c>
      <c r="L71" s="356">
        <v>7</v>
      </c>
      <c r="M71" s="314">
        <v>9.5890410958904102</v>
      </c>
      <c r="N71" s="315">
        <v>11</v>
      </c>
      <c r="O71" s="316">
        <v>9.6999999999999993</v>
      </c>
      <c r="P71" s="315">
        <v>12</v>
      </c>
      <c r="Q71" s="316">
        <v>9.6</v>
      </c>
      <c r="R71" s="315">
        <v>21</v>
      </c>
      <c r="S71" s="316">
        <v>12.209302325581396</v>
      </c>
      <c r="T71" s="315">
        <v>24</v>
      </c>
      <c r="U71" s="316">
        <v>11.9</v>
      </c>
      <c r="V71" s="452"/>
      <c r="W71" s="452"/>
      <c r="X71" s="452"/>
      <c r="Y71" s="452"/>
      <c r="Z71" s="452"/>
      <c r="AA71" s="452"/>
      <c r="AB71" s="452"/>
      <c r="AC71" s="452"/>
      <c r="AD71" s="311"/>
    </row>
    <row r="72" spans="1:30" ht="20.100000000000001" customHeight="1">
      <c r="A72" s="311"/>
      <c r="B72" s="311"/>
      <c r="C72" s="452"/>
      <c r="D72" s="311" t="s">
        <v>8504</v>
      </c>
      <c r="E72" s="452"/>
      <c r="F72" s="356"/>
      <c r="G72" s="314"/>
      <c r="H72" s="356"/>
      <c r="I72" s="314"/>
      <c r="J72" s="356"/>
      <c r="K72" s="314"/>
      <c r="L72" s="356"/>
      <c r="M72" s="314"/>
      <c r="N72" s="356"/>
      <c r="O72" s="314"/>
      <c r="P72" s="356"/>
      <c r="Q72" s="314"/>
      <c r="R72" s="315"/>
      <c r="S72" s="316"/>
      <c r="T72" s="356"/>
      <c r="U72" s="314"/>
      <c r="V72" s="452"/>
      <c r="W72" s="452"/>
      <c r="X72" s="452"/>
      <c r="Y72" s="452"/>
      <c r="Z72" s="452"/>
      <c r="AA72" s="452"/>
      <c r="AB72" s="452"/>
      <c r="AC72" s="452"/>
      <c r="AD72" s="311"/>
    </row>
    <row r="73" spans="1:30" ht="20.100000000000001" customHeight="1">
      <c r="A73" s="311"/>
      <c r="B73" s="311"/>
      <c r="C73" s="452"/>
      <c r="D73" s="311" t="s">
        <v>8505</v>
      </c>
      <c r="E73" s="452"/>
      <c r="F73" s="356">
        <v>3</v>
      </c>
      <c r="G73" s="314">
        <v>3.7037037037037037</v>
      </c>
      <c r="H73" s="356"/>
      <c r="I73" s="314"/>
      <c r="J73" s="356">
        <v>2</v>
      </c>
      <c r="K73" s="314">
        <v>3.0303030303030303</v>
      </c>
      <c r="L73" s="356">
        <v>2</v>
      </c>
      <c r="M73" s="314">
        <v>2.7397260273972601</v>
      </c>
      <c r="N73" s="315"/>
      <c r="O73" s="316"/>
      <c r="P73" s="315">
        <v>3</v>
      </c>
      <c r="Q73" s="316">
        <v>2.4</v>
      </c>
      <c r="R73" s="315">
        <v>2</v>
      </c>
      <c r="S73" s="316">
        <v>1.1627906976744187</v>
      </c>
      <c r="T73" s="356"/>
      <c r="U73" s="314"/>
      <c r="V73" s="452"/>
      <c r="W73" s="452"/>
      <c r="X73" s="452"/>
      <c r="Y73" s="452"/>
      <c r="Z73" s="452"/>
      <c r="AA73" s="452"/>
      <c r="AB73" s="452"/>
      <c r="AC73" s="452"/>
      <c r="AD73" s="311"/>
    </row>
    <row r="74" spans="1:30" ht="20.100000000000001" customHeight="1">
      <c r="A74" s="311"/>
      <c r="B74" s="311"/>
      <c r="C74" s="452"/>
      <c r="D74" s="311" t="s">
        <v>1861</v>
      </c>
      <c r="E74" s="452"/>
      <c r="F74" s="356"/>
      <c r="G74" s="314"/>
      <c r="H74" s="356"/>
      <c r="I74" s="314"/>
      <c r="J74" s="356"/>
      <c r="K74" s="314"/>
      <c r="L74" s="356"/>
      <c r="M74" s="314"/>
      <c r="N74" s="356"/>
      <c r="O74" s="314"/>
      <c r="P74" s="356"/>
      <c r="Q74" s="314"/>
      <c r="R74" s="356"/>
      <c r="S74" s="314"/>
      <c r="T74" s="356"/>
      <c r="U74" s="314"/>
      <c r="V74" s="452"/>
      <c r="W74" s="452"/>
      <c r="X74" s="452"/>
      <c r="Y74" s="452"/>
      <c r="Z74" s="452"/>
      <c r="AA74" s="452"/>
      <c r="AB74" s="452"/>
      <c r="AC74" s="452"/>
      <c r="AD74" s="311"/>
    </row>
    <row r="75" spans="1:30" ht="20.100000000000001" customHeight="1">
      <c r="A75" s="311"/>
      <c r="B75" s="311"/>
      <c r="C75" s="452"/>
      <c r="D75" s="311" t="s">
        <v>1862</v>
      </c>
      <c r="E75" s="452"/>
      <c r="F75" s="356"/>
      <c r="G75" s="314"/>
      <c r="H75" s="356"/>
      <c r="I75" s="314"/>
      <c r="J75" s="356"/>
      <c r="K75" s="314"/>
      <c r="L75" s="356"/>
      <c r="M75" s="314"/>
      <c r="N75" s="356"/>
      <c r="O75" s="314"/>
      <c r="P75" s="356"/>
      <c r="Q75" s="314"/>
      <c r="R75" s="356"/>
      <c r="S75" s="314"/>
      <c r="T75" s="356">
        <v>1</v>
      </c>
      <c r="U75" s="314">
        <v>0.5</v>
      </c>
      <c r="V75" s="452"/>
      <c r="W75" s="452"/>
      <c r="X75" s="452"/>
      <c r="Y75" s="452"/>
      <c r="Z75" s="452"/>
      <c r="AA75" s="452"/>
      <c r="AB75" s="452"/>
      <c r="AC75" s="452"/>
      <c r="AD75" s="311"/>
    </row>
    <row r="76" spans="1:30" ht="20.100000000000001" customHeight="1">
      <c r="A76" s="374" t="s">
        <v>4628</v>
      </c>
      <c r="B76" s="374" t="s">
        <v>8506</v>
      </c>
      <c r="C76" s="358" t="s">
        <v>4629</v>
      </c>
      <c r="D76" s="374"/>
      <c r="E76" s="358"/>
      <c r="F76" s="443">
        <v>3</v>
      </c>
      <c r="G76" s="444">
        <v>100</v>
      </c>
      <c r="H76" s="443"/>
      <c r="I76" s="444"/>
      <c r="J76" s="443">
        <v>2</v>
      </c>
      <c r="K76" s="444">
        <v>100</v>
      </c>
      <c r="L76" s="443">
        <v>2</v>
      </c>
      <c r="M76" s="444">
        <v>100</v>
      </c>
      <c r="N76" s="443"/>
      <c r="O76" s="444"/>
      <c r="P76" s="443">
        <v>3</v>
      </c>
      <c r="Q76" s="444">
        <v>100</v>
      </c>
      <c r="R76" s="443">
        <v>2</v>
      </c>
      <c r="S76" s="444">
        <v>100</v>
      </c>
      <c r="T76" s="443"/>
      <c r="U76" s="444"/>
      <c r="V76" s="358" t="s">
        <v>138</v>
      </c>
      <c r="W76" s="358" t="s">
        <v>138</v>
      </c>
      <c r="X76" s="358" t="s">
        <v>138</v>
      </c>
      <c r="Y76" s="358" t="s">
        <v>138</v>
      </c>
      <c r="Z76" s="358" t="s">
        <v>138</v>
      </c>
      <c r="AA76" s="358" t="s">
        <v>138</v>
      </c>
      <c r="AB76" s="358" t="s">
        <v>138</v>
      </c>
      <c r="AC76" s="358" t="s">
        <v>138</v>
      </c>
      <c r="AD76" s="374"/>
    </row>
    <row r="77" spans="1:30" ht="20.100000000000001" customHeight="1">
      <c r="A77" s="374" t="s">
        <v>4630</v>
      </c>
      <c r="B77" s="374" t="s">
        <v>8507</v>
      </c>
      <c r="C77" s="358" t="s">
        <v>4616</v>
      </c>
      <c r="D77" s="374"/>
      <c r="E77" s="358"/>
      <c r="F77" s="443">
        <v>81</v>
      </c>
      <c r="G77" s="444">
        <v>100</v>
      </c>
      <c r="H77" s="443">
        <v>67</v>
      </c>
      <c r="I77" s="444">
        <v>100</v>
      </c>
      <c r="J77" s="443">
        <v>66</v>
      </c>
      <c r="K77" s="444">
        <v>100</v>
      </c>
      <c r="L77" s="443">
        <v>73</v>
      </c>
      <c r="M77" s="444">
        <v>100</v>
      </c>
      <c r="N77" s="443">
        <v>113</v>
      </c>
      <c r="O77" s="444">
        <v>100</v>
      </c>
      <c r="P77" s="443">
        <v>124</v>
      </c>
      <c r="Q77" s="444">
        <v>99.2</v>
      </c>
      <c r="R77" s="443">
        <v>172</v>
      </c>
      <c r="S77" s="444">
        <v>100</v>
      </c>
      <c r="T77" s="443">
        <v>201</v>
      </c>
      <c r="U77" s="444">
        <v>100</v>
      </c>
      <c r="V77" s="358" t="s">
        <v>138</v>
      </c>
      <c r="W77" s="358" t="s">
        <v>138</v>
      </c>
      <c r="X77" s="358" t="s">
        <v>138</v>
      </c>
      <c r="Y77" s="358" t="s">
        <v>138</v>
      </c>
      <c r="Z77" s="358" t="s">
        <v>138</v>
      </c>
      <c r="AA77" s="358" t="s">
        <v>138</v>
      </c>
      <c r="AB77" s="358" t="s">
        <v>138</v>
      </c>
      <c r="AC77" s="358" t="s">
        <v>138</v>
      </c>
      <c r="AD77" s="374"/>
    </row>
    <row r="78" spans="1:30" ht="20.100000000000001" customHeight="1">
      <c r="A78" s="311"/>
      <c r="B78" s="311"/>
      <c r="C78" s="452"/>
      <c r="D78" s="311" t="s">
        <v>1566</v>
      </c>
      <c r="E78" s="452" t="s">
        <v>1091</v>
      </c>
      <c r="F78" s="356"/>
      <c r="G78" s="314"/>
      <c r="H78" s="356"/>
      <c r="I78" s="314"/>
      <c r="J78" s="356"/>
      <c r="K78" s="314"/>
      <c r="L78" s="356"/>
      <c r="M78" s="314"/>
      <c r="N78" s="356"/>
      <c r="O78" s="314"/>
      <c r="P78" s="356"/>
      <c r="Q78" s="314"/>
      <c r="R78" s="356"/>
      <c r="S78" s="314"/>
      <c r="T78" s="356"/>
      <c r="U78" s="314"/>
      <c r="V78" s="452"/>
      <c r="W78" s="452"/>
      <c r="X78" s="452"/>
      <c r="Y78" s="452"/>
      <c r="Z78" s="452"/>
      <c r="AA78" s="452"/>
      <c r="AB78" s="452"/>
      <c r="AC78" s="452"/>
      <c r="AD78" s="311"/>
    </row>
    <row r="79" spans="1:30" ht="20.100000000000001" customHeight="1">
      <c r="A79" s="311"/>
      <c r="B79" s="311"/>
      <c r="C79" s="452"/>
      <c r="D79" s="311" t="s">
        <v>1567</v>
      </c>
      <c r="E79" s="452"/>
      <c r="F79" s="356"/>
      <c r="G79" s="314"/>
      <c r="H79" s="356"/>
      <c r="I79" s="314"/>
      <c r="J79" s="356"/>
      <c r="K79" s="314"/>
      <c r="L79" s="356"/>
      <c r="M79" s="314"/>
      <c r="N79" s="356"/>
      <c r="O79" s="314"/>
      <c r="P79" s="356">
        <v>1</v>
      </c>
      <c r="Q79" s="314">
        <v>0.8</v>
      </c>
      <c r="R79" s="356"/>
      <c r="S79" s="314"/>
      <c r="T79" s="356"/>
      <c r="U79" s="314"/>
      <c r="V79" s="452"/>
      <c r="W79" s="452"/>
      <c r="X79" s="452"/>
      <c r="Y79" s="452"/>
      <c r="Z79" s="452"/>
      <c r="AA79" s="452"/>
      <c r="AB79" s="452"/>
      <c r="AC79" s="452"/>
      <c r="AD79" s="311"/>
    </row>
    <row r="80" spans="1:30" ht="20.100000000000001" customHeight="1">
      <c r="A80" s="374" t="s">
        <v>4631</v>
      </c>
      <c r="B80" s="374" t="s">
        <v>8508</v>
      </c>
      <c r="C80" s="358" t="s">
        <v>4620</v>
      </c>
      <c r="D80" s="374"/>
      <c r="E80" s="358"/>
      <c r="F80" s="443">
        <v>3</v>
      </c>
      <c r="G80" s="444">
        <v>100</v>
      </c>
      <c r="H80" s="443">
        <v>3</v>
      </c>
      <c r="I80" s="444">
        <v>100</v>
      </c>
      <c r="J80" s="443">
        <f>5092-5088</f>
        <v>4</v>
      </c>
      <c r="K80" s="444">
        <v>100</v>
      </c>
      <c r="L80" s="443">
        <v>4</v>
      </c>
      <c r="M80" s="444">
        <v>100</v>
      </c>
      <c r="N80" s="443">
        <v>9</v>
      </c>
      <c r="O80" s="444">
        <v>100</v>
      </c>
      <c r="P80" s="443">
        <v>6</v>
      </c>
      <c r="Q80" s="444">
        <v>100</v>
      </c>
      <c r="R80" s="443">
        <v>10</v>
      </c>
      <c r="S80" s="444">
        <v>100</v>
      </c>
      <c r="T80" s="443">
        <v>16</v>
      </c>
      <c r="U80" s="444">
        <v>100</v>
      </c>
      <c r="V80" s="358" t="s">
        <v>138</v>
      </c>
      <c r="W80" s="358" t="s">
        <v>138</v>
      </c>
      <c r="X80" s="358" t="s">
        <v>138</v>
      </c>
      <c r="Y80" s="358" t="s">
        <v>138</v>
      </c>
      <c r="Z80" s="358" t="s">
        <v>138</v>
      </c>
      <c r="AA80" s="358" t="s">
        <v>138</v>
      </c>
      <c r="AB80" s="358" t="s">
        <v>138</v>
      </c>
      <c r="AC80" s="358" t="s">
        <v>138</v>
      </c>
      <c r="AD80" s="374"/>
    </row>
    <row r="81" spans="1:30" ht="20.100000000000001" customHeight="1">
      <c r="A81" s="374" t="s">
        <v>4632</v>
      </c>
      <c r="B81" s="374" t="s">
        <v>8509</v>
      </c>
      <c r="C81" s="358" t="s">
        <v>4620</v>
      </c>
      <c r="D81" s="374" t="s">
        <v>1974</v>
      </c>
      <c r="E81" s="358" t="s">
        <v>73</v>
      </c>
      <c r="F81" s="443"/>
      <c r="G81" s="444"/>
      <c r="H81" s="443"/>
      <c r="I81" s="444"/>
      <c r="J81" s="443"/>
      <c r="K81" s="444"/>
      <c r="L81" s="443"/>
      <c r="M81" s="444"/>
      <c r="N81" s="443"/>
      <c r="O81" s="444"/>
      <c r="P81" s="443"/>
      <c r="Q81" s="444"/>
      <c r="R81" s="443"/>
      <c r="S81" s="444"/>
      <c r="T81" s="464"/>
      <c r="U81" s="444"/>
      <c r="V81" s="358" t="s">
        <v>138</v>
      </c>
      <c r="W81" s="358" t="s">
        <v>138</v>
      </c>
      <c r="X81" s="358" t="s">
        <v>138</v>
      </c>
      <c r="Y81" s="358" t="s">
        <v>138</v>
      </c>
      <c r="Z81" s="358" t="s">
        <v>138</v>
      </c>
      <c r="AA81" s="358" t="s">
        <v>138</v>
      </c>
      <c r="AB81" s="358" t="s">
        <v>138</v>
      </c>
      <c r="AC81" s="358" t="s">
        <v>138</v>
      </c>
      <c r="AD81" s="374" t="s">
        <v>8446</v>
      </c>
    </row>
    <row r="82" spans="1:30" ht="20.100000000000001" customHeight="1">
      <c r="A82" s="311"/>
      <c r="B82" s="311"/>
      <c r="C82" s="452"/>
      <c r="D82" s="311" t="s">
        <v>1975</v>
      </c>
      <c r="E82" s="452"/>
      <c r="F82" s="356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217"/>
      <c r="U82" s="314"/>
      <c r="V82" s="452"/>
      <c r="W82" s="452"/>
      <c r="X82" s="452"/>
      <c r="Y82" s="452"/>
      <c r="Z82" s="452"/>
      <c r="AA82" s="452"/>
      <c r="AB82" s="452"/>
      <c r="AC82" s="452"/>
      <c r="AD82" s="311"/>
    </row>
    <row r="83" spans="1:30" ht="20.100000000000001" customHeight="1">
      <c r="A83" s="311"/>
      <c r="B83" s="311"/>
      <c r="C83" s="452"/>
      <c r="D83" s="311" t="s">
        <v>1976</v>
      </c>
      <c r="E83" s="452"/>
      <c r="F83" s="356"/>
      <c r="G83" s="314"/>
      <c r="H83" s="356"/>
      <c r="I83" s="314"/>
      <c r="J83" s="356">
        <v>1</v>
      </c>
      <c r="K83" s="314">
        <v>25</v>
      </c>
      <c r="L83" s="356"/>
      <c r="M83" s="314"/>
      <c r="N83" s="315">
        <v>2</v>
      </c>
      <c r="O83" s="316">
        <v>22.2</v>
      </c>
      <c r="P83" s="315">
        <v>1</v>
      </c>
      <c r="Q83" s="316">
        <v>16.666666666666668</v>
      </c>
      <c r="R83" s="315">
        <v>2</v>
      </c>
      <c r="S83" s="316">
        <v>20</v>
      </c>
      <c r="T83" s="217"/>
      <c r="U83" s="314"/>
      <c r="V83" s="452"/>
      <c r="W83" s="452"/>
      <c r="X83" s="452"/>
      <c r="Y83" s="452"/>
      <c r="Z83" s="452"/>
      <c r="AA83" s="452"/>
      <c r="AB83" s="452"/>
      <c r="AC83" s="452"/>
      <c r="AD83" s="311"/>
    </row>
    <row r="84" spans="1:30" ht="20.100000000000001" customHeight="1">
      <c r="A84" s="311"/>
      <c r="B84" s="311"/>
      <c r="C84" s="452"/>
      <c r="D84" s="311" t="s">
        <v>1977</v>
      </c>
      <c r="E84" s="452"/>
      <c r="F84" s="356"/>
      <c r="G84" s="314"/>
      <c r="H84" s="356"/>
      <c r="I84" s="314"/>
      <c r="J84" s="356"/>
      <c r="K84" s="314"/>
      <c r="L84" s="356"/>
      <c r="M84" s="314"/>
      <c r="N84" s="356"/>
      <c r="O84" s="314"/>
      <c r="P84" s="356"/>
      <c r="Q84" s="314"/>
      <c r="R84" s="315"/>
      <c r="S84" s="314"/>
      <c r="T84" s="217"/>
      <c r="U84" s="314"/>
      <c r="V84" s="452"/>
      <c r="W84" s="452"/>
      <c r="X84" s="452"/>
      <c r="Y84" s="452"/>
      <c r="Z84" s="452"/>
      <c r="AA84" s="452"/>
      <c r="AB84" s="452"/>
      <c r="AC84" s="452"/>
      <c r="AD84" s="311"/>
    </row>
    <row r="85" spans="1:30" ht="20.100000000000001" customHeight="1">
      <c r="A85" s="311"/>
      <c r="B85" s="311"/>
      <c r="C85" s="452"/>
      <c r="D85" s="311" t="s">
        <v>1978</v>
      </c>
      <c r="E85" s="452"/>
      <c r="F85" s="356"/>
      <c r="G85" s="314"/>
      <c r="H85" s="356"/>
      <c r="I85" s="314"/>
      <c r="J85" s="356"/>
      <c r="K85" s="314"/>
      <c r="L85" s="356"/>
      <c r="M85" s="314"/>
      <c r="N85" s="356">
        <v>1</v>
      </c>
      <c r="O85" s="314">
        <v>11.1</v>
      </c>
      <c r="P85" s="356"/>
      <c r="Q85" s="314"/>
      <c r="R85" s="315"/>
      <c r="S85" s="314"/>
      <c r="T85" s="217"/>
      <c r="U85" s="314"/>
      <c r="V85" s="452"/>
      <c r="W85" s="452"/>
      <c r="X85" s="452"/>
      <c r="Y85" s="452"/>
      <c r="Z85" s="452"/>
      <c r="AA85" s="452"/>
      <c r="AB85" s="452"/>
      <c r="AC85" s="452"/>
      <c r="AD85" s="311"/>
    </row>
    <row r="86" spans="1:30" ht="20.100000000000001" customHeight="1">
      <c r="A86" s="311"/>
      <c r="B86" s="311"/>
      <c r="C86" s="452"/>
      <c r="D86" s="311" t="s">
        <v>1979</v>
      </c>
      <c r="E86" s="452"/>
      <c r="F86" s="356"/>
      <c r="G86" s="314"/>
      <c r="H86" s="356"/>
      <c r="I86" s="314"/>
      <c r="J86" s="356"/>
      <c r="K86" s="314"/>
      <c r="L86" s="356"/>
      <c r="M86" s="314"/>
      <c r="N86" s="356"/>
      <c r="O86" s="314"/>
      <c r="P86" s="356"/>
      <c r="Q86" s="314"/>
      <c r="R86" s="315">
        <v>1</v>
      </c>
      <c r="S86" s="316">
        <v>10</v>
      </c>
      <c r="T86" s="217"/>
      <c r="U86" s="314"/>
      <c r="V86" s="452"/>
      <c r="W86" s="452"/>
      <c r="X86" s="452"/>
      <c r="Y86" s="452"/>
      <c r="Z86" s="452"/>
      <c r="AA86" s="452"/>
      <c r="AB86" s="452"/>
      <c r="AC86" s="452"/>
      <c r="AD86" s="311"/>
    </row>
    <row r="87" spans="1:30" ht="20.100000000000001" customHeight="1">
      <c r="A87" s="311"/>
      <c r="B87" s="311"/>
      <c r="C87" s="452"/>
      <c r="D87" s="311" t="s">
        <v>1980</v>
      </c>
      <c r="E87" s="452"/>
      <c r="F87" s="356">
        <v>1</v>
      </c>
      <c r="G87" s="314">
        <v>33.333333333333336</v>
      </c>
      <c r="H87" s="356">
        <v>1</v>
      </c>
      <c r="I87" s="314">
        <v>33.333333333333336</v>
      </c>
      <c r="J87" s="356"/>
      <c r="K87" s="314"/>
      <c r="L87" s="356">
        <v>1</v>
      </c>
      <c r="M87" s="314">
        <v>25</v>
      </c>
      <c r="N87" s="315">
        <v>5</v>
      </c>
      <c r="O87" s="316">
        <v>55.6</v>
      </c>
      <c r="P87" s="315">
        <v>2</v>
      </c>
      <c r="Q87" s="316">
        <v>33.333333333333336</v>
      </c>
      <c r="R87" s="315">
        <v>3</v>
      </c>
      <c r="S87" s="316">
        <v>30</v>
      </c>
      <c r="T87" s="217">
        <v>8</v>
      </c>
      <c r="U87" s="316">
        <v>50</v>
      </c>
      <c r="V87" s="452"/>
      <c r="W87" s="452"/>
      <c r="X87" s="452"/>
      <c r="Y87" s="452"/>
      <c r="Z87" s="452"/>
      <c r="AA87" s="452"/>
      <c r="AB87" s="452"/>
      <c r="AC87" s="452"/>
      <c r="AD87" s="311"/>
    </row>
    <row r="88" spans="1:30" ht="20.100000000000001" customHeight="1">
      <c r="A88" s="311"/>
      <c r="B88" s="311"/>
      <c r="C88" s="452"/>
      <c r="D88" s="311" t="s">
        <v>1981</v>
      </c>
      <c r="E88" s="452"/>
      <c r="F88" s="356">
        <v>1</v>
      </c>
      <c r="G88" s="314">
        <v>33.333333333333336</v>
      </c>
      <c r="H88" s="356"/>
      <c r="I88" s="314"/>
      <c r="J88" s="356">
        <v>1</v>
      </c>
      <c r="K88" s="314">
        <v>25</v>
      </c>
      <c r="L88" s="356"/>
      <c r="M88" s="314"/>
      <c r="N88" s="356">
        <v>1</v>
      </c>
      <c r="O88" s="314">
        <v>11.1</v>
      </c>
      <c r="P88" s="356"/>
      <c r="Q88" s="314"/>
      <c r="R88" s="315"/>
      <c r="S88" s="314"/>
      <c r="T88" s="217"/>
      <c r="U88" s="316"/>
      <c r="V88" s="452"/>
      <c r="W88" s="452"/>
      <c r="X88" s="452"/>
      <c r="Y88" s="452"/>
      <c r="Z88" s="452"/>
      <c r="AA88" s="452"/>
      <c r="AB88" s="452"/>
      <c r="AC88" s="452"/>
      <c r="AD88" s="311"/>
    </row>
    <row r="89" spans="1:30" ht="20.100000000000001" customHeight="1">
      <c r="A89" s="311"/>
      <c r="B89" s="311"/>
      <c r="C89" s="452"/>
      <c r="D89" s="311" t="s">
        <v>1982</v>
      </c>
      <c r="E89" s="452"/>
      <c r="F89" s="356">
        <v>1</v>
      </c>
      <c r="G89" s="314">
        <v>33.333333333333336</v>
      </c>
      <c r="H89" s="356"/>
      <c r="I89" s="314"/>
      <c r="J89" s="356"/>
      <c r="K89" s="314"/>
      <c r="L89" s="356"/>
      <c r="M89" s="314"/>
      <c r="N89" s="356"/>
      <c r="O89" s="314"/>
      <c r="P89" s="356"/>
      <c r="Q89" s="314"/>
      <c r="R89" s="315">
        <v>1</v>
      </c>
      <c r="S89" s="316">
        <v>10</v>
      </c>
      <c r="T89" s="217">
        <v>1</v>
      </c>
      <c r="U89" s="314">
        <v>6.3</v>
      </c>
      <c r="V89" s="452"/>
      <c r="W89" s="452"/>
      <c r="X89" s="452"/>
      <c r="Y89" s="452"/>
      <c r="Z89" s="452"/>
      <c r="AA89" s="452"/>
      <c r="AB89" s="452"/>
      <c r="AC89" s="452"/>
      <c r="AD89" s="311"/>
    </row>
    <row r="90" spans="1:30" ht="20.100000000000001" customHeight="1">
      <c r="A90" s="311"/>
      <c r="B90" s="311"/>
      <c r="C90" s="452"/>
      <c r="D90" s="311" t="s">
        <v>8447</v>
      </c>
      <c r="E90" s="452"/>
      <c r="F90" s="356"/>
      <c r="G90" s="314"/>
      <c r="H90" s="356"/>
      <c r="I90" s="314"/>
      <c r="J90" s="356"/>
      <c r="K90" s="314"/>
      <c r="L90" s="356"/>
      <c r="M90" s="314"/>
      <c r="N90" s="315"/>
      <c r="O90" s="316"/>
      <c r="P90" s="315">
        <v>1</v>
      </c>
      <c r="Q90" s="316">
        <v>16.666666666666668</v>
      </c>
      <c r="R90" s="315">
        <v>2</v>
      </c>
      <c r="S90" s="316">
        <v>20</v>
      </c>
      <c r="T90" s="217"/>
      <c r="U90" s="314"/>
      <c r="V90" s="452"/>
      <c r="W90" s="452"/>
      <c r="X90" s="452"/>
      <c r="Y90" s="452"/>
      <c r="Z90" s="452"/>
      <c r="AA90" s="452"/>
      <c r="AB90" s="452"/>
      <c r="AC90" s="452"/>
      <c r="AD90" s="311"/>
    </row>
    <row r="91" spans="1:30" ht="20.100000000000001" customHeight="1">
      <c r="A91" s="311"/>
      <c r="B91" s="311"/>
      <c r="C91" s="452"/>
      <c r="D91" s="311" t="s">
        <v>7337</v>
      </c>
      <c r="E91" s="452"/>
      <c r="F91" s="356"/>
      <c r="G91" s="314"/>
      <c r="H91" s="356"/>
      <c r="I91" s="314"/>
      <c r="J91" s="356"/>
      <c r="K91" s="314"/>
      <c r="L91" s="356"/>
      <c r="M91" s="314"/>
      <c r="N91" s="356"/>
      <c r="O91" s="314"/>
      <c r="P91" s="356"/>
      <c r="Q91" s="314"/>
      <c r="R91" s="315"/>
      <c r="S91" s="314"/>
      <c r="T91" s="217"/>
      <c r="U91" s="314"/>
      <c r="V91" s="452"/>
      <c r="W91" s="452"/>
      <c r="X91" s="452"/>
      <c r="Y91" s="452"/>
      <c r="Z91" s="452"/>
      <c r="AA91" s="452"/>
      <c r="AB91" s="452"/>
      <c r="AC91" s="452"/>
      <c r="AD91" s="311"/>
    </row>
    <row r="92" spans="1:30" ht="20.100000000000001" customHeight="1">
      <c r="A92" s="311"/>
      <c r="B92" s="311"/>
      <c r="C92" s="452"/>
      <c r="D92" s="311" t="s">
        <v>8448</v>
      </c>
      <c r="E92" s="452"/>
      <c r="F92" s="356"/>
      <c r="G92" s="314"/>
      <c r="H92" s="356">
        <v>1</v>
      </c>
      <c r="I92" s="314">
        <v>33.333333333333336</v>
      </c>
      <c r="J92" s="356">
        <v>1</v>
      </c>
      <c r="K92" s="314">
        <v>25</v>
      </c>
      <c r="L92" s="356">
        <v>2</v>
      </c>
      <c r="M92" s="314">
        <v>50</v>
      </c>
      <c r="N92" s="315"/>
      <c r="O92" s="316"/>
      <c r="P92" s="315">
        <v>1</v>
      </c>
      <c r="Q92" s="316">
        <v>16.666666666666668</v>
      </c>
      <c r="R92" s="315">
        <v>1</v>
      </c>
      <c r="S92" s="316">
        <v>10</v>
      </c>
      <c r="T92" s="217"/>
      <c r="U92" s="314"/>
      <c r="V92" s="452"/>
      <c r="W92" s="452"/>
      <c r="X92" s="452"/>
      <c r="Y92" s="452"/>
      <c r="Z92" s="452"/>
      <c r="AA92" s="452"/>
      <c r="AB92" s="452"/>
      <c r="AC92" s="452"/>
      <c r="AD92" s="311"/>
    </row>
    <row r="93" spans="1:30" ht="20.100000000000001" customHeight="1">
      <c r="A93" s="311"/>
      <c r="B93" s="311"/>
      <c r="C93" s="452"/>
      <c r="D93" s="311" t="s">
        <v>8449</v>
      </c>
      <c r="E93" s="452"/>
      <c r="F93" s="356"/>
      <c r="G93" s="314"/>
      <c r="H93" s="356"/>
      <c r="I93" s="314"/>
      <c r="J93" s="356"/>
      <c r="K93" s="314"/>
      <c r="L93" s="356"/>
      <c r="M93" s="314"/>
      <c r="N93" s="356"/>
      <c r="O93" s="314"/>
      <c r="P93" s="356"/>
      <c r="Q93" s="314"/>
      <c r="R93" s="315"/>
      <c r="S93" s="314"/>
      <c r="T93" s="217">
        <v>1</v>
      </c>
      <c r="U93" s="314">
        <v>6.3</v>
      </c>
      <c r="V93" s="452"/>
      <c r="W93" s="452"/>
      <c r="X93" s="452"/>
      <c r="Y93" s="452"/>
      <c r="Z93" s="452"/>
      <c r="AA93" s="452"/>
      <c r="AB93" s="452"/>
      <c r="AC93" s="452"/>
      <c r="AD93" s="311"/>
    </row>
    <row r="94" spans="1:30" ht="20.100000000000001" customHeight="1">
      <c r="A94" s="311"/>
      <c r="B94" s="311"/>
      <c r="C94" s="452"/>
      <c r="D94" s="311" t="s">
        <v>8450</v>
      </c>
      <c r="E94" s="452"/>
      <c r="F94" s="356"/>
      <c r="G94" s="314"/>
      <c r="H94" s="356"/>
      <c r="I94" s="314"/>
      <c r="J94" s="356"/>
      <c r="K94" s="314"/>
      <c r="L94" s="356"/>
      <c r="M94" s="314"/>
      <c r="N94" s="356"/>
      <c r="O94" s="314"/>
      <c r="P94" s="356"/>
      <c r="Q94" s="314"/>
      <c r="R94" s="315"/>
      <c r="S94" s="314"/>
      <c r="T94" s="217"/>
      <c r="U94" s="316"/>
      <c r="V94" s="452"/>
      <c r="W94" s="452"/>
      <c r="X94" s="452"/>
      <c r="Y94" s="452"/>
      <c r="Z94" s="452"/>
      <c r="AA94" s="452"/>
      <c r="AB94" s="452"/>
      <c r="AC94" s="452"/>
      <c r="AD94" s="311"/>
    </row>
    <row r="95" spans="1:30" ht="20.100000000000001" customHeight="1">
      <c r="A95" s="311"/>
      <c r="B95" s="311"/>
      <c r="C95" s="452"/>
      <c r="D95" s="311" t="s">
        <v>8451</v>
      </c>
      <c r="E95" s="452"/>
      <c r="F95" s="356"/>
      <c r="G95" s="314"/>
      <c r="H95" s="356"/>
      <c r="I95" s="314"/>
      <c r="J95" s="356"/>
      <c r="K95" s="314"/>
      <c r="L95" s="356"/>
      <c r="M95" s="314"/>
      <c r="N95" s="356"/>
      <c r="O95" s="314"/>
      <c r="P95" s="356"/>
      <c r="Q95" s="314"/>
      <c r="R95" s="315"/>
      <c r="S95" s="314"/>
      <c r="T95" s="217"/>
      <c r="U95" s="314"/>
      <c r="V95" s="452"/>
      <c r="W95" s="452"/>
      <c r="X95" s="452"/>
      <c r="Y95" s="452"/>
      <c r="Z95" s="452"/>
      <c r="AA95" s="452"/>
      <c r="AB95" s="452"/>
      <c r="AC95" s="452"/>
      <c r="AD95" s="311"/>
    </row>
    <row r="96" spans="1:30" ht="20.100000000000001" customHeight="1">
      <c r="A96" s="311"/>
      <c r="B96" s="311"/>
      <c r="C96" s="452"/>
      <c r="D96" s="311" t="s">
        <v>8452</v>
      </c>
      <c r="E96" s="452"/>
      <c r="F96" s="356"/>
      <c r="G96" s="314"/>
      <c r="H96" s="356"/>
      <c r="I96" s="314"/>
      <c r="J96" s="356"/>
      <c r="K96" s="314"/>
      <c r="L96" s="356"/>
      <c r="M96" s="314"/>
      <c r="N96" s="356"/>
      <c r="O96" s="314"/>
      <c r="P96" s="356"/>
      <c r="Q96" s="314"/>
      <c r="R96" s="315"/>
      <c r="S96" s="314"/>
      <c r="T96" s="217">
        <v>1</v>
      </c>
      <c r="U96" s="314">
        <v>6.3</v>
      </c>
      <c r="V96" s="452"/>
      <c r="W96" s="452"/>
      <c r="X96" s="452"/>
      <c r="Y96" s="452"/>
      <c r="Z96" s="452"/>
      <c r="AA96" s="452"/>
      <c r="AB96" s="452"/>
      <c r="AC96" s="452"/>
      <c r="AD96" s="311"/>
    </row>
    <row r="97" spans="1:30" ht="20.100000000000001" customHeight="1">
      <c r="A97" s="311"/>
      <c r="B97" s="311"/>
      <c r="C97" s="452"/>
      <c r="D97" s="311" t="s">
        <v>8453</v>
      </c>
      <c r="E97" s="452"/>
      <c r="F97" s="356"/>
      <c r="G97" s="314"/>
      <c r="H97" s="356"/>
      <c r="I97" s="314"/>
      <c r="J97" s="356"/>
      <c r="K97" s="314"/>
      <c r="L97" s="356"/>
      <c r="M97" s="314"/>
      <c r="N97" s="356"/>
      <c r="O97" s="314"/>
      <c r="P97" s="356"/>
      <c r="Q97" s="314"/>
      <c r="R97" s="315"/>
      <c r="S97" s="314"/>
      <c r="T97" s="217">
        <v>1</v>
      </c>
      <c r="U97" s="316">
        <v>6.25</v>
      </c>
      <c r="V97" s="452"/>
      <c r="W97" s="452"/>
      <c r="X97" s="452"/>
      <c r="Y97" s="452"/>
      <c r="Z97" s="452"/>
      <c r="AA97" s="452"/>
      <c r="AB97" s="452"/>
      <c r="AC97" s="452"/>
      <c r="AD97" s="311"/>
    </row>
    <row r="98" spans="1:30" ht="20.100000000000001" customHeight="1">
      <c r="A98" s="311"/>
      <c r="B98" s="311"/>
      <c r="C98" s="452"/>
      <c r="D98" s="311" t="s">
        <v>8454</v>
      </c>
      <c r="E98" s="452"/>
      <c r="F98" s="356"/>
      <c r="G98" s="314"/>
      <c r="H98" s="356"/>
      <c r="I98" s="314"/>
      <c r="J98" s="356"/>
      <c r="K98" s="314"/>
      <c r="L98" s="356"/>
      <c r="M98" s="314"/>
      <c r="N98" s="356"/>
      <c r="O98" s="314"/>
      <c r="P98" s="356"/>
      <c r="Q98" s="314"/>
      <c r="R98" s="315"/>
      <c r="S98" s="314"/>
      <c r="T98" s="217">
        <v>4</v>
      </c>
      <c r="U98" s="316">
        <v>25</v>
      </c>
      <c r="V98" s="452"/>
      <c r="W98" s="452"/>
      <c r="X98" s="452"/>
      <c r="Y98" s="452"/>
      <c r="Z98" s="452"/>
      <c r="AA98" s="452"/>
      <c r="AB98" s="452"/>
      <c r="AC98" s="452"/>
      <c r="AD98" s="311"/>
    </row>
    <row r="99" spans="1:30" ht="20.100000000000001" customHeight="1">
      <c r="A99" s="311"/>
      <c r="B99" s="311"/>
      <c r="C99" s="452"/>
      <c r="D99" s="311" t="s">
        <v>8455</v>
      </c>
      <c r="E99" s="452"/>
      <c r="F99" s="356"/>
      <c r="G99" s="314"/>
      <c r="H99" s="356">
        <v>1</v>
      </c>
      <c r="I99" s="314">
        <v>33.333333333333336</v>
      </c>
      <c r="J99" s="356">
        <v>1</v>
      </c>
      <c r="K99" s="314">
        <v>25</v>
      </c>
      <c r="L99" s="356">
        <v>1</v>
      </c>
      <c r="M99" s="314">
        <v>25</v>
      </c>
      <c r="N99" s="315"/>
      <c r="O99" s="316"/>
      <c r="P99" s="315">
        <v>1</v>
      </c>
      <c r="Q99" s="316">
        <v>16.666666666666668</v>
      </c>
      <c r="R99" s="315"/>
      <c r="S99" s="314"/>
      <c r="T99" s="217"/>
      <c r="U99" s="316"/>
      <c r="V99" s="452"/>
      <c r="W99" s="452"/>
      <c r="X99" s="452"/>
      <c r="Y99" s="452"/>
      <c r="Z99" s="452"/>
      <c r="AA99" s="452"/>
      <c r="AB99" s="452"/>
      <c r="AC99" s="452"/>
      <c r="AD99" s="311"/>
    </row>
    <row r="100" spans="1:30" ht="20.100000000000001" customHeight="1">
      <c r="A100" s="311"/>
      <c r="B100" s="311"/>
      <c r="C100" s="452"/>
      <c r="D100" s="311" t="s">
        <v>1959</v>
      </c>
      <c r="E100" s="452"/>
      <c r="F100" s="356"/>
      <c r="G100" s="314"/>
      <c r="H100" s="356"/>
      <c r="I100" s="314"/>
      <c r="J100" s="356"/>
      <c r="K100" s="314"/>
      <c r="L100" s="356"/>
      <c r="M100" s="314"/>
      <c r="N100" s="356"/>
      <c r="O100" s="314"/>
      <c r="P100" s="356"/>
      <c r="Q100" s="314"/>
      <c r="R100" s="356"/>
      <c r="S100" s="314"/>
      <c r="T100" s="217"/>
      <c r="U100" s="314"/>
      <c r="V100" s="452"/>
      <c r="W100" s="452"/>
      <c r="X100" s="452"/>
      <c r="Y100" s="452"/>
      <c r="Z100" s="452"/>
      <c r="AA100" s="452"/>
      <c r="AB100" s="452"/>
      <c r="AC100" s="452"/>
      <c r="AD100" s="311"/>
    </row>
    <row r="101" spans="1:30" ht="20.100000000000001" customHeight="1">
      <c r="A101" s="311"/>
      <c r="B101" s="311"/>
      <c r="C101" s="452"/>
      <c r="D101" s="311" t="s">
        <v>1960</v>
      </c>
      <c r="E101" s="452"/>
      <c r="F101" s="356"/>
      <c r="G101" s="314"/>
      <c r="H101" s="356"/>
      <c r="I101" s="314"/>
      <c r="J101" s="356"/>
      <c r="K101" s="314"/>
      <c r="L101" s="356"/>
      <c r="M101" s="314"/>
      <c r="N101" s="356"/>
      <c r="O101" s="314"/>
      <c r="P101" s="356"/>
      <c r="Q101" s="314"/>
      <c r="R101" s="356"/>
      <c r="S101" s="314"/>
      <c r="T101" s="356"/>
      <c r="U101" s="314"/>
      <c r="V101" s="452"/>
      <c r="W101" s="452"/>
      <c r="X101" s="452"/>
      <c r="Y101" s="452"/>
      <c r="Z101" s="452"/>
      <c r="AA101" s="452"/>
      <c r="AB101" s="452"/>
      <c r="AC101" s="452"/>
      <c r="AD101" s="311"/>
    </row>
    <row r="102" spans="1:30" ht="20.100000000000001" customHeight="1">
      <c r="A102" s="374" t="s">
        <v>4633</v>
      </c>
      <c r="B102" s="374" t="s">
        <v>8510</v>
      </c>
      <c r="C102" s="358" t="s">
        <v>4620</v>
      </c>
      <c r="D102" s="476"/>
      <c r="E102" s="227"/>
      <c r="F102" s="443">
        <v>3</v>
      </c>
      <c r="G102" s="444">
        <v>100</v>
      </c>
      <c r="H102" s="443">
        <v>3</v>
      </c>
      <c r="I102" s="444">
        <v>100</v>
      </c>
      <c r="J102" s="443">
        <v>4</v>
      </c>
      <c r="K102" s="444">
        <v>100</v>
      </c>
      <c r="L102" s="443">
        <v>4</v>
      </c>
      <c r="M102" s="444">
        <v>100</v>
      </c>
      <c r="N102" s="443">
        <v>9</v>
      </c>
      <c r="O102" s="444">
        <v>100</v>
      </c>
      <c r="P102" s="443">
        <v>6</v>
      </c>
      <c r="Q102" s="444">
        <v>100</v>
      </c>
      <c r="R102" s="443">
        <v>10</v>
      </c>
      <c r="S102" s="444">
        <v>100</v>
      </c>
      <c r="T102" s="443">
        <v>16</v>
      </c>
      <c r="U102" s="444">
        <v>100</v>
      </c>
      <c r="V102" s="358" t="s">
        <v>138</v>
      </c>
      <c r="W102" s="358" t="s">
        <v>138</v>
      </c>
      <c r="X102" s="358" t="s">
        <v>138</v>
      </c>
      <c r="Y102" s="358" t="s">
        <v>138</v>
      </c>
      <c r="Z102" s="358" t="s">
        <v>138</v>
      </c>
      <c r="AA102" s="358" t="s">
        <v>138</v>
      </c>
      <c r="AB102" s="358" t="s">
        <v>138</v>
      </c>
      <c r="AC102" s="358" t="s">
        <v>138</v>
      </c>
      <c r="AD102" s="374"/>
    </row>
    <row r="103" spans="1:30" ht="20.100000000000001" customHeight="1">
      <c r="A103" s="311"/>
      <c r="B103" s="311"/>
      <c r="C103" s="452"/>
      <c r="D103" s="311" t="s">
        <v>1568</v>
      </c>
      <c r="E103" s="452" t="s">
        <v>1336</v>
      </c>
      <c r="F103" s="356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/>
      <c r="Q103" s="314"/>
      <c r="R103" s="356"/>
      <c r="S103" s="314"/>
      <c r="T103" s="356"/>
      <c r="U103" s="314"/>
      <c r="V103" s="452"/>
      <c r="W103" s="452"/>
      <c r="X103" s="452"/>
      <c r="Y103" s="452"/>
      <c r="Z103" s="452"/>
      <c r="AA103" s="452"/>
      <c r="AB103" s="452"/>
      <c r="AC103" s="452"/>
      <c r="AD103" s="311"/>
    </row>
    <row r="104" spans="1:30" ht="20.100000000000001" customHeight="1">
      <c r="A104" s="311"/>
      <c r="B104" s="311"/>
      <c r="C104" s="452"/>
      <c r="D104" s="311" t="s">
        <v>1569</v>
      </c>
      <c r="E104" s="452"/>
      <c r="F104" s="356"/>
      <c r="G104" s="314"/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56"/>
      <c r="U104" s="314"/>
      <c r="V104" s="452"/>
      <c r="W104" s="452"/>
      <c r="X104" s="452"/>
      <c r="Y104" s="452"/>
      <c r="Z104" s="452"/>
      <c r="AA104" s="452"/>
      <c r="AB104" s="452"/>
      <c r="AC104" s="452"/>
      <c r="AD104" s="311"/>
    </row>
    <row r="105" spans="1:30" ht="20.100000000000001" customHeight="1">
      <c r="A105" s="374" t="s">
        <v>4634</v>
      </c>
      <c r="B105" s="374" t="s">
        <v>8511</v>
      </c>
      <c r="C105" s="358" t="s">
        <v>4620</v>
      </c>
      <c r="D105" s="374" t="s">
        <v>1591</v>
      </c>
      <c r="E105" s="358" t="s">
        <v>73</v>
      </c>
      <c r="F105" s="443"/>
      <c r="G105" s="444"/>
      <c r="H105" s="443"/>
      <c r="I105" s="444"/>
      <c r="J105" s="443"/>
      <c r="K105" s="444"/>
      <c r="L105" s="443"/>
      <c r="M105" s="444"/>
      <c r="N105" s="471">
        <v>2</v>
      </c>
      <c r="O105" s="465">
        <v>22.222222222222221</v>
      </c>
      <c r="P105" s="471">
        <v>1</v>
      </c>
      <c r="Q105" s="465">
        <v>16.666666666666668</v>
      </c>
      <c r="R105" s="471">
        <v>1</v>
      </c>
      <c r="S105" s="465">
        <v>10</v>
      </c>
      <c r="T105" s="471">
        <v>2</v>
      </c>
      <c r="U105" s="465">
        <v>12.5</v>
      </c>
      <c r="V105" s="358" t="s">
        <v>138</v>
      </c>
      <c r="W105" s="358" t="s">
        <v>138</v>
      </c>
      <c r="X105" s="358" t="s">
        <v>138</v>
      </c>
      <c r="Y105" s="358" t="s">
        <v>138</v>
      </c>
      <c r="Z105" s="358" t="s">
        <v>138</v>
      </c>
      <c r="AA105" s="358" t="s">
        <v>138</v>
      </c>
      <c r="AB105" s="358" t="s">
        <v>138</v>
      </c>
      <c r="AC105" s="358" t="s">
        <v>138</v>
      </c>
      <c r="AD105" s="374"/>
    </row>
    <row r="106" spans="1:30" ht="20.100000000000001" customHeight="1">
      <c r="A106" s="311"/>
      <c r="B106" s="311"/>
      <c r="C106" s="452"/>
      <c r="D106" s="311" t="s">
        <v>1592</v>
      </c>
      <c r="E106" s="452"/>
      <c r="F106" s="356">
        <v>2</v>
      </c>
      <c r="G106" s="314">
        <v>66.666666666666671</v>
      </c>
      <c r="H106" s="356"/>
      <c r="I106" s="314"/>
      <c r="J106" s="356">
        <v>1</v>
      </c>
      <c r="K106" s="314">
        <v>25</v>
      </c>
      <c r="L106" s="356"/>
      <c r="M106" s="314"/>
      <c r="N106" s="356">
        <v>1</v>
      </c>
      <c r="O106" s="314">
        <v>11.111111111111111</v>
      </c>
      <c r="P106" s="356"/>
      <c r="Q106" s="314"/>
      <c r="R106" s="315"/>
      <c r="S106" s="314"/>
      <c r="T106" s="315">
        <v>3</v>
      </c>
      <c r="U106" s="316">
        <v>18.75</v>
      </c>
      <c r="V106" s="452"/>
      <c r="W106" s="452"/>
      <c r="X106" s="452"/>
      <c r="Y106" s="452"/>
      <c r="Z106" s="452"/>
      <c r="AA106" s="452"/>
      <c r="AB106" s="452"/>
      <c r="AC106" s="452"/>
      <c r="AD106" s="311"/>
    </row>
    <row r="107" spans="1:30" ht="20.100000000000001" customHeight="1">
      <c r="A107" s="311"/>
      <c r="B107" s="311"/>
      <c r="C107" s="452"/>
      <c r="D107" s="311" t="s">
        <v>2125</v>
      </c>
      <c r="E107" s="452"/>
      <c r="F107" s="356"/>
      <c r="G107" s="314"/>
      <c r="H107" s="356">
        <v>2</v>
      </c>
      <c r="I107" s="314">
        <v>66.666666666666671</v>
      </c>
      <c r="J107" s="356">
        <v>2</v>
      </c>
      <c r="K107" s="314">
        <v>50</v>
      </c>
      <c r="L107" s="356"/>
      <c r="M107" s="314"/>
      <c r="N107" s="315">
        <v>1</v>
      </c>
      <c r="O107" s="316">
        <v>11.111111111111111</v>
      </c>
      <c r="P107" s="315">
        <v>3</v>
      </c>
      <c r="Q107" s="316">
        <v>50</v>
      </c>
      <c r="R107" s="315">
        <v>2</v>
      </c>
      <c r="S107" s="316">
        <v>20</v>
      </c>
      <c r="T107" s="315">
        <v>7</v>
      </c>
      <c r="U107" s="316">
        <v>43.75</v>
      </c>
      <c r="V107" s="452"/>
      <c r="W107" s="452"/>
      <c r="X107" s="452"/>
      <c r="Y107" s="452"/>
      <c r="Z107" s="452"/>
      <c r="AA107" s="452"/>
      <c r="AB107" s="452"/>
      <c r="AC107" s="452"/>
      <c r="AD107" s="311"/>
    </row>
    <row r="108" spans="1:30" ht="20.100000000000001" customHeight="1">
      <c r="A108" s="311"/>
      <c r="B108" s="311"/>
      <c r="C108" s="452"/>
      <c r="D108" s="311" t="s">
        <v>1594</v>
      </c>
      <c r="E108" s="452"/>
      <c r="F108" s="356"/>
      <c r="G108" s="314"/>
      <c r="H108" s="356">
        <v>1</v>
      </c>
      <c r="I108" s="314">
        <v>33.333333333333336</v>
      </c>
      <c r="J108" s="356">
        <v>1</v>
      </c>
      <c r="K108" s="314">
        <v>25</v>
      </c>
      <c r="L108" s="356">
        <v>2</v>
      </c>
      <c r="M108" s="314">
        <v>50</v>
      </c>
      <c r="N108" s="315">
        <v>2</v>
      </c>
      <c r="O108" s="316">
        <v>22.222222222222221</v>
      </c>
      <c r="P108" s="315">
        <v>1</v>
      </c>
      <c r="Q108" s="316">
        <v>16.666666666666668</v>
      </c>
      <c r="R108" s="315">
        <v>2</v>
      </c>
      <c r="S108" s="316">
        <v>20</v>
      </c>
      <c r="T108" s="315">
        <v>1</v>
      </c>
      <c r="U108" s="316">
        <v>6.25</v>
      </c>
      <c r="V108" s="452"/>
      <c r="W108" s="452"/>
      <c r="X108" s="452"/>
      <c r="Y108" s="452"/>
      <c r="Z108" s="452"/>
      <c r="AA108" s="452"/>
      <c r="AB108" s="452"/>
      <c r="AC108" s="452"/>
      <c r="AD108" s="311"/>
    </row>
    <row r="109" spans="1:30" ht="20.100000000000001" customHeight="1">
      <c r="A109" s="311"/>
      <c r="B109" s="311"/>
      <c r="C109" s="452"/>
      <c r="D109" s="311" t="s">
        <v>1595</v>
      </c>
      <c r="E109" s="452"/>
      <c r="F109" s="356"/>
      <c r="G109" s="314"/>
      <c r="H109" s="356"/>
      <c r="I109" s="314"/>
      <c r="J109" s="356"/>
      <c r="K109" s="314"/>
      <c r="L109" s="356"/>
      <c r="M109" s="314"/>
      <c r="N109" s="356">
        <v>1</v>
      </c>
      <c r="O109" s="314">
        <v>11.111111111111111</v>
      </c>
      <c r="P109" s="356"/>
      <c r="Q109" s="314"/>
      <c r="R109" s="315">
        <v>1</v>
      </c>
      <c r="S109" s="316">
        <v>10</v>
      </c>
      <c r="T109" s="315">
        <v>1</v>
      </c>
      <c r="U109" s="316">
        <v>6.25</v>
      </c>
      <c r="V109" s="452"/>
      <c r="W109" s="452"/>
      <c r="X109" s="452"/>
      <c r="Y109" s="452"/>
      <c r="Z109" s="452"/>
      <c r="AA109" s="452"/>
      <c r="AB109" s="452"/>
      <c r="AC109" s="452"/>
      <c r="AD109" s="311"/>
    </row>
    <row r="110" spans="1:30" ht="20.100000000000001" customHeight="1">
      <c r="A110" s="311"/>
      <c r="B110" s="311"/>
      <c r="C110" s="452"/>
      <c r="D110" s="311" t="s">
        <v>1692</v>
      </c>
      <c r="E110" s="452"/>
      <c r="F110" s="356">
        <v>1</v>
      </c>
      <c r="G110" s="314">
        <v>33.333333333333336</v>
      </c>
      <c r="H110" s="356"/>
      <c r="I110" s="314"/>
      <c r="J110" s="356"/>
      <c r="K110" s="314"/>
      <c r="L110" s="356">
        <v>1</v>
      </c>
      <c r="M110" s="314">
        <v>25</v>
      </c>
      <c r="N110" s="356"/>
      <c r="O110" s="314"/>
      <c r="P110" s="356"/>
      <c r="Q110" s="314"/>
      <c r="R110" s="315"/>
      <c r="S110" s="314"/>
      <c r="T110" s="356"/>
      <c r="U110" s="314"/>
      <c r="V110" s="452"/>
      <c r="W110" s="452"/>
      <c r="X110" s="452"/>
      <c r="Y110" s="452"/>
      <c r="Z110" s="452"/>
      <c r="AA110" s="452"/>
      <c r="AB110" s="452"/>
      <c r="AC110" s="452"/>
      <c r="AD110" s="311"/>
    </row>
    <row r="111" spans="1:30" ht="20.100000000000001" customHeight="1">
      <c r="A111" s="311"/>
      <c r="B111" s="311"/>
      <c r="C111" s="452"/>
      <c r="D111" s="311" t="s">
        <v>2126</v>
      </c>
      <c r="E111" s="452"/>
      <c r="F111" s="356"/>
      <c r="G111" s="314"/>
      <c r="H111" s="356"/>
      <c r="I111" s="314"/>
      <c r="J111" s="356"/>
      <c r="K111" s="314"/>
      <c r="L111" s="356"/>
      <c r="M111" s="314"/>
      <c r="N111" s="356">
        <v>1</v>
      </c>
      <c r="O111" s="314">
        <v>11.111111111111111</v>
      </c>
      <c r="P111" s="315">
        <v>1</v>
      </c>
      <c r="Q111" s="316">
        <v>16.666666666666668</v>
      </c>
      <c r="R111" s="315">
        <v>2</v>
      </c>
      <c r="S111" s="316">
        <v>20</v>
      </c>
      <c r="T111" s="315">
        <v>1</v>
      </c>
      <c r="U111" s="316">
        <v>6.25</v>
      </c>
      <c r="V111" s="452"/>
      <c r="W111" s="452"/>
      <c r="X111" s="452"/>
      <c r="Y111" s="452"/>
      <c r="Z111" s="452"/>
      <c r="AA111" s="452"/>
      <c r="AB111" s="452"/>
      <c r="AC111" s="452"/>
      <c r="AD111" s="311"/>
    </row>
    <row r="112" spans="1:30" ht="20.100000000000001" customHeight="1">
      <c r="A112" s="311"/>
      <c r="B112" s="311"/>
      <c r="C112" s="452"/>
      <c r="D112" s="311" t="s">
        <v>2127</v>
      </c>
      <c r="E112" s="452"/>
      <c r="F112" s="356"/>
      <c r="G112" s="314"/>
      <c r="H112" s="356"/>
      <c r="I112" s="314"/>
      <c r="J112" s="356"/>
      <c r="K112" s="314"/>
      <c r="L112" s="356"/>
      <c r="M112" s="314"/>
      <c r="N112" s="315"/>
      <c r="O112" s="316"/>
      <c r="P112" s="356"/>
      <c r="Q112" s="314"/>
      <c r="R112" s="356"/>
      <c r="S112" s="314"/>
      <c r="T112" s="315"/>
      <c r="U112" s="316"/>
      <c r="V112" s="452"/>
      <c r="W112" s="452"/>
      <c r="X112" s="452"/>
      <c r="Y112" s="452"/>
      <c r="Z112" s="452"/>
      <c r="AA112" s="452"/>
      <c r="AB112" s="452"/>
      <c r="AC112" s="452"/>
      <c r="AD112" s="311"/>
    </row>
    <row r="113" spans="1:30" ht="20.100000000000001" customHeight="1">
      <c r="A113" s="311"/>
      <c r="B113" s="311"/>
      <c r="C113" s="452"/>
      <c r="D113" s="311" t="s">
        <v>2337</v>
      </c>
      <c r="E113" s="452"/>
      <c r="F113" s="356"/>
      <c r="G113" s="314"/>
      <c r="H113" s="356"/>
      <c r="I113" s="314"/>
      <c r="J113" s="356"/>
      <c r="K113" s="314"/>
      <c r="L113" s="356"/>
      <c r="M113" s="314"/>
      <c r="N113" s="315"/>
      <c r="O113" s="316"/>
      <c r="P113" s="356"/>
      <c r="Q113" s="314"/>
      <c r="R113" s="356"/>
      <c r="S113" s="314"/>
      <c r="T113" s="315">
        <v>1</v>
      </c>
      <c r="U113" s="316">
        <v>6.25</v>
      </c>
      <c r="V113" s="452"/>
      <c r="W113" s="452"/>
      <c r="X113" s="452"/>
      <c r="Y113" s="452"/>
      <c r="Z113" s="452"/>
      <c r="AA113" s="452"/>
      <c r="AB113" s="452"/>
      <c r="AC113" s="452"/>
      <c r="AD113" s="311"/>
    </row>
    <row r="114" spans="1:30" ht="20.100000000000001" customHeight="1">
      <c r="A114" s="311"/>
      <c r="B114" s="311"/>
      <c r="C114" s="452"/>
      <c r="D114" s="311" t="s">
        <v>8462</v>
      </c>
      <c r="E114" s="452"/>
      <c r="F114" s="356"/>
      <c r="G114" s="314"/>
      <c r="H114" s="356"/>
      <c r="I114" s="314"/>
      <c r="J114" s="356"/>
      <c r="K114" s="314"/>
      <c r="L114" s="356">
        <v>1</v>
      </c>
      <c r="M114" s="314">
        <v>25</v>
      </c>
      <c r="N114" s="315">
        <v>1</v>
      </c>
      <c r="O114" s="316">
        <v>11.111111111111111</v>
      </c>
      <c r="P114" s="356"/>
      <c r="Q114" s="314"/>
      <c r="R114" s="315">
        <v>2</v>
      </c>
      <c r="S114" s="316">
        <v>20</v>
      </c>
      <c r="T114" s="356"/>
      <c r="U114" s="314"/>
      <c r="V114" s="452"/>
      <c r="W114" s="452"/>
      <c r="X114" s="452"/>
      <c r="Y114" s="452"/>
      <c r="Z114" s="452"/>
      <c r="AA114" s="452"/>
      <c r="AB114" s="452"/>
      <c r="AC114" s="452"/>
      <c r="AD114" s="311"/>
    </row>
    <row r="115" spans="1:30" ht="20.100000000000001" customHeight="1">
      <c r="A115" s="311"/>
      <c r="B115" s="311"/>
      <c r="C115" s="452"/>
      <c r="D115" s="311" t="s">
        <v>1959</v>
      </c>
      <c r="E115" s="452"/>
      <c r="F115" s="356"/>
      <c r="G115" s="314"/>
      <c r="H115" s="356"/>
      <c r="I115" s="314"/>
      <c r="J115" s="356"/>
      <c r="K115" s="314"/>
      <c r="L115" s="356"/>
      <c r="M115" s="314"/>
      <c r="N115" s="356"/>
      <c r="O115" s="314"/>
      <c r="P115" s="356"/>
      <c r="Q115" s="314"/>
      <c r="R115" s="356"/>
      <c r="S115" s="314"/>
      <c r="T115" s="356"/>
      <c r="U115" s="314"/>
      <c r="V115" s="452"/>
      <c r="W115" s="452"/>
      <c r="X115" s="452"/>
      <c r="Y115" s="452"/>
      <c r="Z115" s="452"/>
      <c r="AA115" s="452"/>
      <c r="AB115" s="452"/>
      <c r="AC115" s="452"/>
      <c r="AD115" s="311"/>
    </row>
    <row r="116" spans="1:30" ht="20.100000000000001" customHeight="1">
      <c r="A116" s="311"/>
      <c r="B116" s="311"/>
      <c r="C116" s="452"/>
      <c r="D116" s="311" t="s">
        <v>1960</v>
      </c>
      <c r="E116" s="452"/>
      <c r="F116" s="356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56"/>
      <c r="U116" s="314"/>
      <c r="V116" s="452"/>
      <c r="W116" s="452"/>
      <c r="X116" s="452"/>
      <c r="Y116" s="452"/>
      <c r="Z116" s="452"/>
      <c r="AA116" s="452"/>
      <c r="AB116" s="452"/>
      <c r="AC116" s="452"/>
      <c r="AD116" s="311"/>
    </row>
    <row r="117" spans="1:30" ht="20.100000000000001" customHeight="1">
      <c r="A117" s="374" t="s">
        <v>4635</v>
      </c>
      <c r="B117" s="374" t="s">
        <v>8512</v>
      </c>
      <c r="C117" s="358" t="s">
        <v>4636</v>
      </c>
      <c r="D117" s="374"/>
      <c r="E117" s="358"/>
      <c r="F117" s="443"/>
      <c r="G117" s="444"/>
      <c r="H117" s="443"/>
      <c r="I117" s="444"/>
      <c r="J117" s="443"/>
      <c r="K117" s="444"/>
      <c r="L117" s="443"/>
      <c r="M117" s="444"/>
      <c r="N117" s="443"/>
      <c r="O117" s="444"/>
      <c r="P117" s="443"/>
      <c r="Q117" s="444"/>
      <c r="R117" s="443"/>
      <c r="S117" s="444"/>
      <c r="T117" s="443">
        <v>1</v>
      </c>
      <c r="U117" s="444">
        <v>100</v>
      </c>
      <c r="V117" s="358" t="s">
        <v>138</v>
      </c>
      <c r="W117" s="358" t="s">
        <v>138</v>
      </c>
      <c r="X117" s="358" t="s">
        <v>138</v>
      </c>
      <c r="Y117" s="358" t="s">
        <v>138</v>
      </c>
      <c r="Z117" s="358" t="s">
        <v>138</v>
      </c>
      <c r="AA117" s="358" t="s">
        <v>138</v>
      </c>
      <c r="AB117" s="358" t="s">
        <v>138</v>
      </c>
      <c r="AC117" s="358" t="s">
        <v>138</v>
      </c>
      <c r="AD117" s="374"/>
    </row>
    <row r="118" spans="1:30" ht="20.100000000000001" customHeight="1">
      <c r="A118" s="374" t="s">
        <v>4637</v>
      </c>
      <c r="B118" s="374" t="s">
        <v>8513</v>
      </c>
      <c r="C118" s="358" t="s">
        <v>4620</v>
      </c>
      <c r="D118" s="476"/>
      <c r="E118" s="358"/>
      <c r="F118" s="443">
        <v>3</v>
      </c>
      <c r="G118" s="444">
        <v>100</v>
      </c>
      <c r="H118" s="443">
        <v>2</v>
      </c>
      <c r="I118" s="444">
        <v>66.599999999999994</v>
      </c>
      <c r="J118" s="443">
        <v>3</v>
      </c>
      <c r="K118" s="444">
        <f>J118/4*100</f>
        <v>75</v>
      </c>
      <c r="L118" s="443">
        <v>4</v>
      </c>
      <c r="M118" s="444">
        <v>100</v>
      </c>
      <c r="N118" s="443">
        <v>9</v>
      </c>
      <c r="O118" s="444">
        <v>100</v>
      </c>
      <c r="P118" s="443">
        <v>6</v>
      </c>
      <c r="Q118" s="444">
        <v>100</v>
      </c>
      <c r="R118" s="443">
        <v>9</v>
      </c>
      <c r="S118" s="444">
        <v>90</v>
      </c>
      <c r="T118" s="443">
        <v>16</v>
      </c>
      <c r="U118" s="444">
        <v>100</v>
      </c>
      <c r="V118" s="358" t="s">
        <v>138</v>
      </c>
      <c r="W118" s="358" t="s">
        <v>138</v>
      </c>
      <c r="X118" s="358" t="s">
        <v>138</v>
      </c>
      <c r="Y118" s="358" t="s">
        <v>138</v>
      </c>
      <c r="Z118" s="358" t="s">
        <v>138</v>
      </c>
      <c r="AA118" s="358" t="s">
        <v>138</v>
      </c>
      <c r="AB118" s="358" t="s">
        <v>138</v>
      </c>
      <c r="AC118" s="358" t="s">
        <v>138</v>
      </c>
      <c r="AD118" s="374"/>
    </row>
    <row r="119" spans="1:30" ht="20.100000000000001" customHeight="1">
      <c r="A119" s="311"/>
      <c r="B119" s="311"/>
      <c r="C119" s="452"/>
      <c r="D119" s="311" t="s">
        <v>1568</v>
      </c>
      <c r="E119" s="452" t="s">
        <v>1336</v>
      </c>
      <c r="F119" s="356"/>
      <c r="G119" s="314"/>
      <c r="H119" s="356"/>
      <c r="I119" s="314"/>
      <c r="J119" s="356"/>
      <c r="K119" s="314"/>
      <c r="L119" s="356"/>
      <c r="M119" s="314"/>
      <c r="N119" s="356"/>
      <c r="O119" s="314"/>
      <c r="P119" s="356"/>
      <c r="Q119" s="314"/>
      <c r="R119" s="356"/>
      <c r="S119" s="314"/>
      <c r="T119" s="356"/>
      <c r="U119" s="314"/>
      <c r="V119" s="452"/>
      <c r="W119" s="452"/>
      <c r="X119" s="452"/>
      <c r="Y119" s="452"/>
      <c r="Z119" s="452"/>
      <c r="AA119" s="452"/>
      <c r="AB119" s="452"/>
      <c r="AC119" s="452"/>
      <c r="AD119" s="311"/>
    </row>
    <row r="120" spans="1:30" ht="20.100000000000001" customHeight="1">
      <c r="A120" s="311"/>
      <c r="B120" s="311"/>
      <c r="C120" s="452"/>
      <c r="D120" s="311" t="s">
        <v>1569</v>
      </c>
      <c r="E120" s="452"/>
      <c r="F120" s="356"/>
      <c r="G120" s="314"/>
      <c r="H120" s="356">
        <v>1</v>
      </c>
      <c r="I120" s="314">
        <v>33.299999999999997</v>
      </c>
      <c r="J120" s="356">
        <v>1</v>
      </c>
      <c r="K120" s="314">
        <f>J120/4*100</f>
        <v>25</v>
      </c>
      <c r="L120" s="356"/>
      <c r="M120" s="314"/>
      <c r="N120" s="356"/>
      <c r="O120" s="314"/>
      <c r="P120" s="356"/>
      <c r="Q120" s="314"/>
      <c r="R120" s="315">
        <v>1</v>
      </c>
      <c r="S120" s="314">
        <v>10</v>
      </c>
      <c r="T120" s="356"/>
      <c r="U120" s="314"/>
      <c r="V120" s="452"/>
      <c r="W120" s="452"/>
      <c r="X120" s="452"/>
      <c r="Y120" s="452"/>
      <c r="Z120" s="452"/>
      <c r="AA120" s="452"/>
      <c r="AB120" s="452"/>
      <c r="AC120" s="452"/>
      <c r="AD120" s="311"/>
    </row>
    <row r="121" spans="1:30" ht="20.100000000000001" customHeight="1">
      <c r="A121" s="374" t="s">
        <v>4638</v>
      </c>
      <c r="B121" s="374" t="s">
        <v>8514</v>
      </c>
      <c r="C121" s="358" t="s">
        <v>4620</v>
      </c>
      <c r="D121" s="476"/>
      <c r="E121" s="358"/>
      <c r="F121" s="443">
        <v>3</v>
      </c>
      <c r="G121" s="444">
        <v>100</v>
      </c>
      <c r="H121" s="443">
        <v>2</v>
      </c>
      <c r="I121" s="444">
        <v>66.599999999999994</v>
      </c>
      <c r="J121" s="443">
        <v>3</v>
      </c>
      <c r="K121" s="444">
        <f>J121/4*100</f>
        <v>75</v>
      </c>
      <c r="L121" s="443">
        <v>4</v>
      </c>
      <c r="M121" s="444">
        <v>100</v>
      </c>
      <c r="N121" s="443">
        <v>9</v>
      </c>
      <c r="O121" s="444">
        <v>100</v>
      </c>
      <c r="P121" s="443">
        <v>6</v>
      </c>
      <c r="Q121" s="444">
        <v>100</v>
      </c>
      <c r="R121" s="443">
        <v>10</v>
      </c>
      <c r="S121" s="444">
        <v>100</v>
      </c>
      <c r="T121" s="443">
        <v>16</v>
      </c>
      <c r="U121" s="444">
        <v>100</v>
      </c>
      <c r="V121" s="358" t="s">
        <v>138</v>
      </c>
      <c r="W121" s="358" t="s">
        <v>138</v>
      </c>
      <c r="X121" s="358" t="s">
        <v>138</v>
      </c>
      <c r="Y121" s="358" t="s">
        <v>138</v>
      </c>
      <c r="Z121" s="358" t="s">
        <v>138</v>
      </c>
      <c r="AA121" s="358" t="s">
        <v>138</v>
      </c>
      <c r="AB121" s="358" t="s">
        <v>138</v>
      </c>
      <c r="AC121" s="358" t="s">
        <v>138</v>
      </c>
      <c r="AD121" s="374"/>
    </row>
    <row r="122" spans="1:30" ht="20.100000000000001" customHeight="1">
      <c r="A122" s="311"/>
      <c r="B122" s="311"/>
      <c r="C122" s="452"/>
      <c r="D122" s="311" t="s">
        <v>1568</v>
      </c>
      <c r="E122" s="452" t="s">
        <v>1336</v>
      </c>
      <c r="F122" s="356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452"/>
      <c r="W122" s="452"/>
      <c r="X122" s="452"/>
      <c r="Y122" s="452"/>
      <c r="Z122" s="452"/>
      <c r="AA122" s="452"/>
      <c r="AB122" s="452"/>
      <c r="AC122" s="452"/>
      <c r="AD122" s="311"/>
    </row>
    <row r="123" spans="1:30" ht="20.100000000000001" customHeight="1">
      <c r="A123" s="311"/>
      <c r="B123" s="311"/>
      <c r="C123" s="452"/>
      <c r="D123" s="311" t="s">
        <v>1569</v>
      </c>
      <c r="E123" s="452"/>
      <c r="F123" s="356"/>
      <c r="G123" s="314"/>
      <c r="H123" s="356">
        <v>1</v>
      </c>
      <c r="I123" s="314">
        <v>33.299999999999997</v>
      </c>
      <c r="J123" s="356">
        <v>1</v>
      </c>
      <c r="K123" s="314">
        <f>J123/4*100</f>
        <v>25</v>
      </c>
      <c r="L123" s="356"/>
      <c r="M123" s="314"/>
      <c r="N123" s="356"/>
      <c r="O123" s="314"/>
      <c r="P123" s="356"/>
      <c r="Q123" s="314"/>
      <c r="R123" s="356"/>
      <c r="S123" s="314"/>
      <c r="T123" s="356"/>
      <c r="U123" s="314"/>
      <c r="V123" s="452"/>
      <c r="W123" s="452"/>
      <c r="X123" s="452"/>
      <c r="Y123" s="452"/>
      <c r="Z123" s="452"/>
      <c r="AA123" s="452"/>
      <c r="AB123" s="452"/>
      <c r="AC123" s="452"/>
      <c r="AD123" s="311"/>
    </row>
    <row r="124" spans="1:30" ht="20.100000000000001" customHeight="1">
      <c r="A124" s="374" t="s">
        <v>4639</v>
      </c>
      <c r="B124" s="374" t="s">
        <v>8515</v>
      </c>
      <c r="C124" s="358" t="s">
        <v>4620</v>
      </c>
      <c r="D124" s="374" t="s">
        <v>8516</v>
      </c>
      <c r="E124" s="358" t="s">
        <v>7409</v>
      </c>
      <c r="F124" s="443"/>
      <c r="G124" s="444"/>
      <c r="H124" s="443"/>
      <c r="I124" s="444"/>
      <c r="J124" s="443"/>
      <c r="K124" s="444"/>
      <c r="L124" s="443"/>
      <c r="M124" s="444"/>
      <c r="N124" s="443">
        <v>1</v>
      </c>
      <c r="O124" s="444">
        <v>11.1</v>
      </c>
      <c r="P124" s="443"/>
      <c r="Q124" s="444"/>
      <c r="R124" s="471">
        <v>2</v>
      </c>
      <c r="S124" s="465">
        <v>20</v>
      </c>
      <c r="T124" s="443"/>
      <c r="U124" s="444"/>
      <c r="V124" s="358" t="s">
        <v>138</v>
      </c>
      <c r="W124" s="358" t="s">
        <v>138</v>
      </c>
      <c r="X124" s="358" t="s">
        <v>138</v>
      </c>
      <c r="Y124" s="358" t="s">
        <v>138</v>
      </c>
      <c r="Z124" s="358" t="s">
        <v>138</v>
      </c>
      <c r="AA124" s="358" t="s">
        <v>138</v>
      </c>
      <c r="AB124" s="358" t="s">
        <v>138</v>
      </c>
      <c r="AC124" s="358" t="s">
        <v>138</v>
      </c>
      <c r="AD124" s="374" t="s">
        <v>8517</v>
      </c>
    </row>
    <row r="125" spans="1:30" ht="20.100000000000001" customHeight="1">
      <c r="A125" s="311"/>
      <c r="B125" s="311"/>
      <c r="C125" s="452"/>
      <c r="D125" s="311" t="s">
        <v>8518</v>
      </c>
      <c r="E125" s="452"/>
      <c r="F125" s="356"/>
      <c r="G125" s="314"/>
      <c r="H125" s="356"/>
      <c r="I125" s="314"/>
      <c r="J125" s="356"/>
      <c r="K125" s="314"/>
      <c r="L125" s="356"/>
      <c r="M125" s="314"/>
      <c r="N125" s="315">
        <v>2</v>
      </c>
      <c r="O125" s="316">
        <v>22.2</v>
      </c>
      <c r="P125" s="315">
        <v>2</v>
      </c>
      <c r="Q125" s="316">
        <v>33.333333333333336</v>
      </c>
      <c r="R125" s="315">
        <v>2</v>
      </c>
      <c r="S125" s="316">
        <v>20</v>
      </c>
      <c r="T125" s="315">
        <v>1</v>
      </c>
      <c r="U125" s="316">
        <v>6.25</v>
      </c>
      <c r="V125" s="452"/>
      <c r="W125" s="452"/>
      <c r="X125" s="452"/>
      <c r="Y125" s="452"/>
      <c r="Z125" s="452"/>
      <c r="AA125" s="452"/>
      <c r="AB125" s="452"/>
      <c r="AC125" s="452"/>
      <c r="AD125" s="311"/>
    </row>
    <row r="126" spans="1:30" ht="20.100000000000001" customHeight="1">
      <c r="A126" s="311"/>
      <c r="B126" s="311"/>
      <c r="C126" s="452"/>
      <c r="D126" s="311" t="s">
        <v>8519</v>
      </c>
      <c r="E126" s="452"/>
      <c r="F126" s="356">
        <v>1</v>
      </c>
      <c r="G126" s="314">
        <v>33.333333333333336</v>
      </c>
      <c r="H126" s="356"/>
      <c r="I126" s="314"/>
      <c r="J126" s="356"/>
      <c r="K126" s="314"/>
      <c r="L126" s="356"/>
      <c r="M126" s="314"/>
      <c r="N126" s="315">
        <v>1</v>
      </c>
      <c r="O126" s="316">
        <v>11.1</v>
      </c>
      <c r="P126" s="315">
        <v>1</v>
      </c>
      <c r="Q126" s="316">
        <v>16.666666666666668</v>
      </c>
      <c r="R126" s="315">
        <v>2</v>
      </c>
      <c r="S126" s="316">
        <v>20</v>
      </c>
      <c r="T126" s="315">
        <v>1</v>
      </c>
      <c r="U126" s="316">
        <v>6.25</v>
      </c>
      <c r="V126" s="452"/>
      <c r="W126" s="452"/>
      <c r="X126" s="452"/>
      <c r="Y126" s="452"/>
      <c r="Z126" s="452"/>
      <c r="AA126" s="452"/>
      <c r="AB126" s="452"/>
      <c r="AC126" s="452"/>
      <c r="AD126" s="311"/>
    </row>
    <row r="127" spans="1:30" ht="20.100000000000001" customHeight="1">
      <c r="A127" s="311"/>
      <c r="B127" s="311"/>
      <c r="C127" s="452"/>
      <c r="D127" s="311" t="s">
        <v>8520</v>
      </c>
      <c r="E127" s="452"/>
      <c r="F127" s="356"/>
      <c r="G127" s="314"/>
      <c r="H127" s="356">
        <v>1</v>
      </c>
      <c r="I127" s="314">
        <v>33.333333333333336</v>
      </c>
      <c r="J127" s="356">
        <v>1</v>
      </c>
      <c r="K127" s="314">
        <v>25</v>
      </c>
      <c r="L127" s="356">
        <v>1</v>
      </c>
      <c r="M127" s="314">
        <v>25</v>
      </c>
      <c r="N127" s="315"/>
      <c r="O127" s="316"/>
      <c r="P127" s="315">
        <v>1</v>
      </c>
      <c r="Q127" s="316">
        <v>16.666666666666668</v>
      </c>
      <c r="R127" s="315"/>
      <c r="S127" s="314"/>
      <c r="T127" s="315">
        <v>3</v>
      </c>
      <c r="U127" s="316">
        <v>18.75</v>
      </c>
      <c r="V127" s="452"/>
      <c r="W127" s="452"/>
      <c r="X127" s="452"/>
      <c r="Y127" s="452"/>
      <c r="Z127" s="452"/>
      <c r="AA127" s="452"/>
      <c r="AB127" s="452"/>
      <c r="AC127" s="452"/>
      <c r="AD127" s="311"/>
    </row>
    <row r="128" spans="1:30" ht="20.100000000000001" customHeight="1">
      <c r="A128" s="311"/>
      <c r="B128" s="311"/>
      <c r="C128" s="452"/>
      <c r="D128" s="311" t="s">
        <v>8521</v>
      </c>
      <c r="E128" s="452"/>
      <c r="F128" s="356">
        <v>2</v>
      </c>
      <c r="G128" s="314">
        <v>66.666666666666671</v>
      </c>
      <c r="H128" s="356">
        <v>1</v>
      </c>
      <c r="I128" s="314">
        <v>33.333333333333336</v>
      </c>
      <c r="J128" s="356"/>
      <c r="K128" s="314"/>
      <c r="L128" s="356">
        <v>3</v>
      </c>
      <c r="M128" s="314">
        <v>75</v>
      </c>
      <c r="N128" s="315">
        <v>4</v>
      </c>
      <c r="O128" s="316">
        <v>44.4</v>
      </c>
      <c r="P128" s="315">
        <v>2</v>
      </c>
      <c r="Q128" s="316">
        <v>33.333333333333336</v>
      </c>
      <c r="R128" s="315">
        <v>2</v>
      </c>
      <c r="S128" s="316">
        <v>20</v>
      </c>
      <c r="T128" s="315">
        <v>2</v>
      </c>
      <c r="U128" s="316">
        <v>12.5</v>
      </c>
      <c r="V128" s="452"/>
      <c r="W128" s="452"/>
      <c r="X128" s="452"/>
      <c r="Y128" s="452"/>
      <c r="Z128" s="452"/>
      <c r="AA128" s="452"/>
      <c r="AB128" s="452"/>
      <c r="AC128" s="452"/>
      <c r="AD128" s="311"/>
    </row>
    <row r="129" spans="1:30" ht="20.100000000000001" customHeight="1">
      <c r="A129" s="311"/>
      <c r="B129" s="311"/>
      <c r="C129" s="452"/>
      <c r="D129" s="311" t="s">
        <v>8522</v>
      </c>
      <c r="E129" s="452"/>
      <c r="F129" s="356"/>
      <c r="G129" s="314"/>
      <c r="H129" s="356"/>
      <c r="I129" s="314"/>
      <c r="J129" s="356">
        <v>3</v>
      </c>
      <c r="K129" s="314">
        <v>75</v>
      </c>
      <c r="L129" s="356"/>
      <c r="M129" s="314"/>
      <c r="N129" s="356">
        <v>1</v>
      </c>
      <c r="O129" s="314">
        <v>11.1</v>
      </c>
      <c r="P129" s="356"/>
      <c r="Q129" s="314"/>
      <c r="R129" s="315">
        <v>1</v>
      </c>
      <c r="S129" s="316">
        <v>10</v>
      </c>
      <c r="T129" s="356"/>
      <c r="U129" s="314"/>
      <c r="V129" s="452"/>
      <c r="W129" s="452"/>
      <c r="X129" s="452"/>
      <c r="Y129" s="452"/>
      <c r="Z129" s="452"/>
      <c r="AA129" s="452"/>
      <c r="AB129" s="452"/>
      <c r="AC129" s="452"/>
      <c r="AD129" s="311"/>
    </row>
    <row r="130" spans="1:30" ht="20.100000000000001" customHeight="1">
      <c r="A130" s="311"/>
      <c r="B130" s="311"/>
      <c r="C130" s="452"/>
      <c r="D130" s="311" t="s">
        <v>8523</v>
      </c>
      <c r="E130" s="452"/>
      <c r="F130" s="356"/>
      <c r="G130" s="314"/>
      <c r="H130" s="356">
        <v>1</v>
      </c>
      <c r="I130" s="314">
        <v>33.333333333333336</v>
      </c>
      <c r="J130" s="356"/>
      <c r="K130" s="314"/>
      <c r="L130" s="356"/>
      <c r="M130" s="314"/>
      <c r="N130" s="356"/>
      <c r="O130" s="314"/>
      <c r="P130" s="356"/>
      <c r="Q130" s="314"/>
      <c r="R130" s="315">
        <v>1</v>
      </c>
      <c r="S130" s="316">
        <v>10</v>
      </c>
      <c r="T130" s="356"/>
      <c r="U130" s="314"/>
      <c r="V130" s="452"/>
      <c r="W130" s="452"/>
      <c r="X130" s="452"/>
      <c r="Y130" s="452"/>
      <c r="Z130" s="452"/>
      <c r="AA130" s="452"/>
      <c r="AB130" s="452"/>
      <c r="AC130" s="452"/>
      <c r="AD130" s="311"/>
    </row>
    <row r="131" spans="1:30" ht="20.100000000000001" customHeight="1">
      <c r="A131" s="311"/>
      <c r="B131" s="311"/>
      <c r="C131" s="452"/>
      <c r="D131" s="311" t="s">
        <v>1861</v>
      </c>
      <c r="E131" s="452"/>
      <c r="F131" s="356"/>
      <c r="G131" s="314"/>
      <c r="H131" s="356"/>
      <c r="I131" s="314"/>
      <c r="J131" s="356"/>
      <c r="K131" s="314"/>
      <c r="L131" s="356"/>
      <c r="M131" s="314"/>
      <c r="N131" s="356"/>
      <c r="O131" s="314"/>
      <c r="P131" s="356"/>
      <c r="Q131" s="314"/>
      <c r="R131" s="356"/>
      <c r="S131" s="314"/>
      <c r="T131" s="356"/>
      <c r="U131" s="314"/>
      <c r="V131" s="452"/>
      <c r="W131" s="452"/>
      <c r="X131" s="452"/>
      <c r="Y131" s="452"/>
      <c r="Z131" s="452"/>
      <c r="AA131" s="452"/>
      <c r="AB131" s="452"/>
      <c r="AC131" s="452"/>
      <c r="AD131" s="311"/>
    </row>
    <row r="132" spans="1:30" ht="20.100000000000001" customHeight="1">
      <c r="A132" s="311"/>
      <c r="B132" s="311"/>
      <c r="C132" s="452"/>
      <c r="D132" s="311" t="s">
        <v>1862</v>
      </c>
      <c r="E132" s="452"/>
      <c r="F132" s="356"/>
      <c r="G132" s="314"/>
      <c r="H132" s="356"/>
      <c r="I132" s="314"/>
      <c r="J132" s="356"/>
      <c r="K132" s="314"/>
      <c r="L132" s="356"/>
      <c r="M132" s="314"/>
      <c r="N132" s="356"/>
      <c r="O132" s="314"/>
      <c r="P132" s="356"/>
      <c r="Q132" s="314"/>
      <c r="R132" s="356"/>
      <c r="S132" s="314"/>
      <c r="T132" s="356">
        <v>9</v>
      </c>
      <c r="U132" s="314">
        <v>56.3</v>
      </c>
      <c r="V132" s="452"/>
      <c r="W132" s="452"/>
      <c r="X132" s="452"/>
      <c r="Y132" s="452"/>
      <c r="Z132" s="452"/>
      <c r="AA132" s="452"/>
      <c r="AB132" s="452"/>
      <c r="AC132" s="452"/>
      <c r="AD132" s="311"/>
    </row>
    <row r="133" spans="1:30" ht="20.100000000000001" customHeight="1">
      <c r="A133" s="374" t="s">
        <v>4640</v>
      </c>
      <c r="B133" s="374" t="s">
        <v>8524</v>
      </c>
      <c r="C133" s="358" t="s">
        <v>4641</v>
      </c>
      <c r="D133" s="374"/>
      <c r="E133" s="358"/>
      <c r="F133" s="443"/>
      <c r="G133" s="444"/>
      <c r="H133" s="443">
        <v>1</v>
      </c>
      <c r="I133" s="444">
        <v>100</v>
      </c>
      <c r="J133" s="443"/>
      <c r="K133" s="444"/>
      <c r="L133" s="443"/>
      <c r="M133" s="444"/>
      <c r="N133" s="443"/>
      <c r="O133" s="444"/>
      <c r="P133" s="443"/>
      <c r="Q133" s="444"/>
      <c r="R133" s="443">
        <v>1</v>
      </c>
      <c r="S133" s="444">
        <v>100</v>
      </c>
      <c r="T133" s="443"/>
      <c r="U133" s="444"/>
      <c r="V133" s="358" t="s">
        <v>138</v>
      </c>
      <c r="W133" s="358" t="s">
        <v>138</v>
      </c>
      <c r="X133" s="358" t="s">
        <v>138</v>
      </c>
      <c r="Y133" s="358" t="s">
        <v>138</v>
      </c>
      <c r="Z133" s="358" t="s">
        <v>138</v>
      </c>
      <c r="AA133" s="358" t="s">
        <v>138</v>
      </c>
      <c r="AB133" s="358" t="s">
        <v>138</v>
      </c>
      <c r="AC133" s="358" t="s">
        <v>138</v>
      </c>
      <c r="AD133" s="374"/>
    </row>
    <row r="134" spans="1:30" ht="20.100000000000001" customHeight="1">
      <c r="A134" s="374" t="s">
        <v>4642</v>
      </c>
      <c r="B134" s="374" t="s">
        <v>1337</v>
      </c>
      <c r="C134" s="358" t="s">
        <v>8525</v>
      </c>
      <c r="D134" s="374" t="s">
        <v>2352</v>
      </c>
      <c r="E134" s="358"/>
      <c r="F134" s="443">
        <v>26</v>
      </c>
      <c r="G134" s="444">
        <v>30.952380952380953</v>
      </c>
      <c r="H134" s="443">
        <v>29</v>
      </c>
      <c r="I134" s="444">
        <v>41.428571428571431</v>
      </c>
      <c r="J134" s="443">
        <v>17</v>
      </c>
      <c r="K134" s="444">
        <v>24.285714285714285</v>
      </c>
      <c r="L134" s="443">
        <v>21</v>
      </c>
      <c r="M134" s="444">
        <v>27.272727272727273</v>
      </c>
      <c r="N134" s="471">
        <v>47</v>
      </c>
      <c r="O134" s="465">
        <v>38.524590163934427</v>
      </c>
      <c r="P134" s="471">
        <v>42</v>
      </c>
      <c r="Q134" s="465">
        <v>32.061068702290079</v>
      </c>
      <c r="R134" s="471">
        <v>75</v>
      </c>
      <c r="S134" s="465">
        <v>41.208791208791212</v>
      </c>
      <c r="T134" s="471">
        <v>101</v>
      </c>
      <c r="U134" s="465">
        <v>46.543778801843317</v>
      </c>
      <c r="V134" s="358" t="s">
        <v>138</v>
      </c>
      <c r="W134" s="358" t="s">
        <v>138</v>
      </c>
      <c r="X134" s="358" t="s">
        <v>138</v>
      </c>
      <c r="Y134" s="358" t="s">
        <v>138</v>
      </c>
      <c r="Z134" s="358" t="s">
        <v>138</v>
      </c>
      <c r="AA134" s="358" t="s">
        <v>138</v>
      </c>
      <c r="AB134" s="358" t="s">
        <v>138</v>
      </c>
      <c r="AC134" s="358" t="s">
        <v>138</v>
      </c>
      <c r="AD134" s="374"/>
    </row>
    <row r="135" spans="1:30" ht="20.100000000000001" customHeight="1">
      <c r="A135" s="311"/>
      <c r="B135" s="311"/>
      <c r="C135" s="452"/>
      <c r="D135" s="311" t="s">
        <v>2353</v>
      </c>
      <c r="E135" s="452"/>
      <c r="F135" s="356">
        <v>6</v>
      </c>
      <c r="G135" s="314">
        <v>7.1428571428571432</v>
      </c>
      <c r="H135" s="356">
        <v>7</v>
      </c>
      <c r="I135" s="314">
        <v>10</v>
      </c>
      <c r="J135" s="356">
        <v>6</v>
      </c>
      <c r="K135" s="314">
        <v>8.5714285714285712</v>
      </c>
      <c r="L135" s="356">
        <v>7</v>
      </c>
      <c r="M135" s="314">
        <v>9.0909090909090917</v>
      </c>
      <c r="N135" s="315">
        <v>8</v>
      </c>
      <c r="O135" s="316">
        <v>6.557377049180328</v>
      </c>
      <c r="P135" s="315">
        <v>12</v>
      </c>
      <c r="Q135" s="316">
        <v>9.1603053435114496</v>
      </c>
      <c r="R135" s="315">
        <v>13</v>
      </c>
      <c r="S135" s="316">
        <v>7.1428571428571432</v>
      </c>
      <c r="T135" s="315">
        <v>7</v>
      </c>
      <c r="U135" s="316">
        <v>3.225806451612903</v>
      </c>
      <c r="V135" s="452"/>
      <c r="W135" s="452"/>
      <c r="X135" s="452"/>
      <c r="Y135" s="452"/>
      <c r="Z135" s="452"/>
      <c r="AA135" s="452"/>
      <c r="AB135" s="452"/>
      <c r="AC135" s="452"/>
      <c r="AD135" s="311"/>
    </row>
    <row r="136" spans="1:30" ht="20.100000000000001" customHeight="1">
      <c r="A136" s="311"/>
      <c r="B136" s="311"/>
      <c r="C136" s="452"/>
      <c r="D136" s="311" t="s">
        <v>2354</v>
      </c>
      <c r="E136" s="452"/>
      <c r="F136" s="356">
        <v>2</v>
      </c>
      <c r="G136" s="314">
        <v>2.3809523809523809</v>
      </c>
      <c r="H136" s="356">
        <v>3</v>
      </c>
      <c r="I136" s="314">
        <v>4.2857142857142856</v>
      </c>
      <c r="J136" s="356">
        <v>1</v>
      </c>
      <c r="K136" s="314">
        <v>1.4285714285714286</v>
      </c>
      <c r="L136" s="356">
        <v>2</v>
      </c>
      <c r="M136" s="314">
        <v>2.5974025974025974</v>
      </c>
      <c r="N136" s="315">
        <v>2</v>
      </c>
      <c r="O136" s="316">
        <v>1.639344262295082</v>
      </c>
      <c r="P136" s="315"/>
      <c r="Q136" s="316"/>
      <c r="R136" s="315">
        <v>5</v>
      </c>
      <c r="S136" s="316">
        <v>2.7472527472527473</v>
      </c>
      <c r="T136" s="315">
        <v>6</v>
      </c>
      <c r="U136" s="316">
        <v>2.7649769585253456</v>
      </c>
      <c r="V136" s="452"/>
      <c r="W136" s="452"/>
      <c r="X136" s="452"/>
      <c r="Y136" s="452"/>
      <c r="Z136" s="452"/>
      <c r="AA136" s="452"/>
      <c r="AB136" s="452"/>
      <c r="AC136" s="452"/>
      <c r="AD136" s="311"/>
    </row>
    <row r="137" spans="1:30" ht="20.100000000000001" customHeight="1">
      <c r="A137" s="311"/>
      <c r="B137" s="311"/>
      <c r="C137" s="452"/>
      <c r="D137" s="311" t="s">
        <v>2355</v>
      </c>
      <c r="E137" s="452"/>
      <c r="F137" s="356">
        <v>33</v>
      </c>
      <c r="G137" s="314">
        <v>39.285714285714285</v>
      </c>
      <c r="H137" s="356">
        <v>16</v>
      </c>
      <c r="I137" s="314">
        <v>22.857142857142858</v>
      </c>
      <c r="J137" s="356">
        <v>27</v>
      </c>
      <c r="K137" s="314">
        <v>38.571428571428569</v>
      </c>
      <c r="L137" s="356">
        <v>29</v>
      </c>
      <c r="M137" s="314">
        <v>37.662337662337663</v>
      </c>
      <c r="N137" s="315">
        <v>41</v>
      </c>
      <c r="O137" s="316">
        <v>33.606557377049178</v>
      </c>
      <c r="P137" s="315">
        <v>45</v>
      </c>
      <c r="Q137" s="316">
        <v>34.351145038167942</v>
      </c>
      <c r="R137" s="315">
        <v>65</v>
      </c>
      <c r="S137" s="316">
        <v>35.714285714285715</v>
      </c>
      <c r="T137" s="315">
        <v>68</v>
      </c>
      <c r="U137" s="316">
        <v>31.336405529953918</v>
      </c>
      <c r="V137" s="452"/>
      <c r="W137" s="452"/>
      <c r="X137" s="452"/>
      <c r="Y137" s="452"/>
      <c r="Z137" s="452"/>
      <c r="AA137" s="452"/>
      <c r="AB137" s="452"/>
      <c r="AC137" s="452"/>
      <c r="AD137" s="311"/>
    </row>
    <row r="138" spans="1:30" ht="20.100000000000001" customHeight="1">
      <c r="A138" s="311"/>
      <c r="B138" s="311"/>
      <c r="C138" s="452"/>
      <c r="D138" s="311" t="s">
        <v>2356</v>
      </c>
      <c r="E138" s="452"/>
      <c r="F138" s="356">
        <v>1</v>
      </c>
      <c r="G138" s="314">
        <v>1.1904761904761905</v>
      </c>
      <c r="H138" s="356"/>
      <c r="I138" s="314"/>
      <c r="J138" s="356">
        <v>1</v>
      </c>
      <c r="K138" s="314">
        <v>1.4285714285714286</v>
      </c>
      <c r="L138" s="356">
        <v>4</v>
      </c>
      <c r="M138" s="314">
        <v>5.1948051948051948</v>
      </c>
      <c r="N138" s="315">
        <v>2</v>
      </c>
      <c r="O138" s="316">
        <v>1.639344262295082</v>
      </c>
      <c r="P138" s="315">
        <v>3</v>
      </c>
      <c r="Q138" s="316">
        <v>2.2900763358778624</v>
      </c>
      <c r="R138" s="315"/>
      <c r="S138" s="314"/>
      <c r="T138" s="315">
        <v>2</v>
      </c>
      <c r="U138" s="316">
        <v>0.92165898617511521</v>
      </c>
      <c r="V138" s="452"/>
      <c r="W138" s="452"/>
      <c r="X138" s="452"/>
      <c r="Y138" s="452"/>
      <c r="Z138" s="452"/>
      <c r="AA138" s="452"/>
      <c r="AB138" s="452"/>
      <c r="AC138" s="452"/>
      <c r="AD138" s="311"/>
    </row>
    <row r="139" spans="1:30" ht="20.100000000000001" customHeight="1">
      <c r="A139" s="311"/>
      <c r="B139" s="311"/>
      <c r="C139" s="452"/>
      <c r="D139" s="311" t="s">
        <v>2128</v>
      </c>
      <c r="E139" s="452"/>
      <c r="F139" s="356">
        <v>7</v>
      </c>
      <c r="G139" s="314">
        <v>8.3333333333333339</v>
      </c>
      <c r="H139" s="356">
        <v>6</v>
      </c>
      <c r="I139" s="314">
        <v>8.5714285714285712</v>
      </c>
      <c r="J139" s="356">
        <v>8</v>
      </c>
      <c r="K139" s="314">
        <v>11.428571428571429</v>
      </c>
      <c r="L139" s="356">
        <v>6</v>
      </c>
      <c r="M139" s="314">
        <v>7.7922077922077921</v>
      </c>
      <c r="N139" s="315">
        <v>13</v>
      </c>
      <c r="O139" s="316">
        <v>10.655737704918034</v>
      </c>
      <c r="P139" s="315">
        <v>19</v>
      </c>
      <c r="Q139" s="316">
        <v>14.503816793893129</v>
      </c>
      <c r="R139" s="315">
        <v>15</v>
      </c>
      <c r="S139" s="316">
        <v>8.2417582417582409</v>
      </c>
      <c r="T139" s="315">
        <v>24</v>
      </c>
      <c r="U139" s="316">
        <v>11.059907834101383</v>
      </c>
      <c r="V139" s="452"/>
      <c r="W139" s="452"/>
      <c r="X139" s="452"/>
      <c r="Y139" s="452"/>
      <c r="Z139" s="452"/>
      <c r="AA139" s="452"/>
      <c r="AB139" s="452"/>
      <c r="AC139" s="452"/>
      <c r="AD139" s="311"/>
    </row>
    <row r="140" spans="1:30" ht="20.100000000000001" customHeight="1">
      <c r="A140" s="311"/>
      <c r="B140" s="311"/>
      <c r="C140" s="452"/>
      <c r="D140" s="311" t="s">
        <v>2358</v>
      </c>
      <c r="E140" s="452"/>
      <c r="F140" s="356"/>
      <c r="G140" s="314"/>
      <c r="H140" s="356"/>
      <c r="I140" s="314"/>
      <c r="J140" s="356">
        <v>1</v>
      </c>
      <c r="K140" s="314">
        <v>1.4285714285714286</v>
      </c>
      <c r="L140" s="356"/>
      <c r="M140" s="314"/>
      <c r="N140" s="356">
        <v>1</v>
      </c>
      <c r="O140" s="314">
        <v>0.81967213114754101</v>
      </c>
      <c r="P140" s="356"/>
      <c r="Q140" s="314"/>
      <c r="R140" s="315">
        <v>1</v>
      </c>
      <c r="S140" s="316">
        <v>0.5494505494505495</v>
      </c>
      <c r="T140" s="315"/>
      <c r="U140" s="316"/>
      <c r="V140" s="452"/>
      <c r="W140" s="452"/>
      <c r="X140" s="452"/>
      <c r="Y140" s="452"/>
      <c r="Z140" s="452"/>
      <c r="AA140" s="452"/>
      <c r="AB140" s="452"/>
      <c r="AC140" s="452"/>
      <c r="AD140" s="311"/>
    </row>
    <row r="141" spans="1:30" ht="20.100000000000001" customHeight="1">
      <c r="A141" s="311"/>
      <c r="B141" s="311"/>
      <c r="C141" s="452"/>
      <c r="D141" s="311" t="s">
        <v>2359</v>
      </c>
      <c r="E141" s="452"/>
      <c r="F141" s="356">
        <v>6</v>
      </c>
      <c r="G141" s="314">
        <v>7.1428571428571432</v>
      </c>
      <c r="H141" s="356">
        <v>4</v>
      </c>
      <c r="I141" s="314">
        <v>5.7142857142857144</v>
      </c>
      <c r="J141" s="356">
        <v>6</v>
      </c>
      <c r="K141" s="314">
        <v>8.5714285714285712</v>
      </c>
      <c r="L141" s="356">
        <v>2</v>
      </c>
      <c r="M141" s="314">
        <v>2.5974025974025974</v>
      </c>
      <c r="N141" s="315">
        <v>2</v>
      </c>
      <c r="O141" s="316">
        <v>1.639344262295082</v>
      </c>
      <c r="P141" s="315">
        <v>3</v>
      </c>
      <c r="Q141" s="316">
        <v>2.2900763358778624</v>
      </c>
      <c r="R141" s="315">
        <v>3</v>
      </c>
      <c r="S141" s="316">
        <v>1.6483516483516483</v>
      </c>
      <c r="T141" s="315">
        <v>2</v>
      </c>
      <c r="U141" s="316">
        <v>0.92165898617511521</v>
      </c>
      <c r="V141" s="452"/>
      <c r="W141" s="452"/>
      <c r="X141" s="452"/>
      <c r="Y141" s="452"/>
      <c r="Z141" s="452"/>
      <c r="AA141" s="452"/>
      <c r="AB141" s="452"/>
      <c r="AC141" s="452"/>
      <c r="AD141" s="311"/>
    </row>
    <row r="142" spans="1:30" ht="20.100000000000001" customHeight="1">
      <c r="A142" s="311"/>
      <c r="B142" s="311"/>
      <c r="C142" s="452"/>
      <c r="D142" s="311" t="s">
        <v>2360</v>
      </c>
      <c r="E142" s="452"/>
      <c r="F142" s="356">
        <v>1</v>
      </c>
      <c r="G142" s="314">
        <v>1.1904761904761905</v>
      </c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15"/>
      <c r="S142" s="314"/>
      <c r="T142" s="356"/>
      <c r="U142" s="314"/>
      <c r="V142" s="452"/>
      <c r="W142" s="452"/>
      <c r="X142" s="452"/>
      <c r="Y142" s="452"/>
      <c r="Z142" s="452"/>
      <c r="AA142" s="452"/>
      <c r="AB142" s="452"/>
      <c r="AC142" s="452"/>
      <c r="AD142" s="311"/>
    </row>
    <row r="143" spans="1:30" ht="20.100000000000001" customHeight="1">
      <c r="A143" s="311"/>
      <c r="B143" s="311"/>
      <c r="C143" s="452"/>
      <c r="D143" s="311" t="s">
        <v>8526</v>
      </c>
      <c r="E143" s="452"/>
      <c r="F143" s="356"/>
      <c r="G143" s="314"/>
      <c r="H143" s="356"/>
      <c r="I143" s="314"/>
      <c r="J143" s="356"/>
      <c r="K143" s="314"/>
      <c r="L143" s="356">
        <v>1</v>
      </c>
      <c r="M143" s="314">
        <v>1.2987012987012987</v>
      </c>
      <c r="N143" s="356"/>
      <c r="O143" s="314"/>
      <c r="P143" s="356"/>
      <c r="Q143" s="314"/>
      <c r="R143" s="315">
        <v>1</v>
      </c>
      <c r="S143" s="316">
        <v>0.5494505494505495</v>
      </c>
      <c r="T143" s="356"/>
      <c r="U143" s="314"/>
      <c r="V143" s="452"/>
      <c r="W143" s="452"/>
      <c r="X143" s="452"/>
      <c r="Y143" s="452"/>
      <c r="Z143" s="452"/>
      <c r="AA143" s="452"/>
      <c r="AB143" s="452"/>
      <c r="AC143" s="452"/>
      <c r="AD143" s="311"/>
    </row>
    <row r="144" spans="1:30" ht="20.100000000000001" customHeight="1">
      <c r="A144" s="311"/>
      <c r="B144" s="311"/>
      <c r="C144" s="452"/>
      <c r="D144" s="311" t="s">
        <v>8527</v>
      </c>
      <c r="E144" s="452"/>
      <c r="F144" s="356">
        <v>1</v>
      </c>
      <c r="G144" s="314">
        <v>1.1904761904761905</v>
      </c>
      <c r="H144" s="356">
        <v>2</v>
      </c>
      <c r="I144" s="314">
        <v>2.8571428571428572</v>
      </c>
      <c r="J144" s="356">
        <v>1</v>
      </c>
      <c r="K144" s="314">
        <v>1.4285714285714286</v>
      </c>
      <c r="L144" s="356">
        <v>3</v>
      </c>
      <c r="M144" s="314">
        <v>3.8961038961038961</v>
      </c>
      <c r="N144" s="356"/>
      <c r="O144" s="314"/>
      <c r="P144" s="356"/>
      <c r="Q144" s="314"/>
      <c r="R144" s="315"/>
      <c r="S144" s="314"/>
      <c r="T144" s="315">
        <v>1</v>
      </c>
      <c r="U144" s="316">
        <v>0.46082949308755761</v>
      </c>
      <c r="V144" s="452"/>
      <c r="W144" s="452"/>
      <c r="X144" s="452"/>
      <c r="Y144" s="452"/>
      <c r="Z144" s="452"/>
      <c r="AA144" s="452"/>
      <c r="AB144" s="452"/>
      <c r="AC144" s="452"/>
      <c r="AD144" s="311"/>
    </row>
    <row r="145" spans="1:30" ht="20.100000000000001" customHeight="1">
      <c r="A145" s="311"/>
      <c r="B145" s="311"/>
      <c r="C145" s="452"/>
      <c r="D145" s="311" t="s">
        <v>8528</v>
      </c>
      <c r="E145" s="452"/>
      <c r="F145" s="356">
        <v>1</v>
      </c>
      <c r="G145" s="314">
        <v>1.1904761904761905</v>
      </c>
      <c r="H145" s="356">
        <v>3</v>
      </c>
      <c r="I145" s="314">
        <v>4.2857142857142856</v>
      </c>
      <c r="J145" s="356">
        <v>2</v>
      </c>
      <c r="K145" s="314">
        <v>2.8571428571428572</v>
      </c>
      <c r="L145" s="356">
        <v>1</v>
      </c>
      <c r="M145" s="314">
        <v>1.2987012987012987</v>
      </c>
      <c r="N145" s="356">
        <v>4</v>
      </c>
      <c r="O145" s="314">
        <v>3.278688524590164</v>
      </c>
      <c r="P145" s="315">
        <v>5</v>
      </c>
      <c r="Q145" s="316">
        <v>3.8167938931297711</v>
      </c>
      <c r="R145" s="315">
        <v>2</v>
      </c>
      <c r="S145" s="316">
        <v>1.098901098901099</v>
      </c>
      <c r="T145" s="315">
        <v>2</v>
      </c>
      <c r="U145" s="316">
        <v>0.92165898617511521</v>
      </c>
      <c r="V145" s="452"/>
      <c r="W145" s="452"/>
      <c r="X145" s="452"/>
      <c r="Y145" s="452"/>
      <c r="Z145" s="452"/>
      <c r="AA145" s="452"/>
      <c r="AB145" s="452"/>
      <c r="AC145" s="452"/>
      <c r="AD145" s="311"/>
    </row>
    <row r="146" spans="1:30" ht="20.100000000000001" customHeight="1">
      <c r="A146" s="311"/>
      <c r="B146" s="311"/>
      <c r="C146" s="452"/>
      <c r="D146" s="311" t="s">
        <v>8529</v>
      </c>
      <c r="E146" s="452"/>
      <c r="F146" s="356"/>
      <c r="G146" s="314"/>
      <c r="H146" s="356"/>
      <c r="I146" s="314"/>
      <c r="J146" s="356"/>
      <c r="K146" s="314"/>
      <c r="L146" s="356"/>
      <c r="M146" s="314"/>
      <c r="N146" s="356"/>
      <c r="O146" s="314"/>
      <c r="P146" s="356"/>
      <c r="Q146" s="314"/>
      <c r="R146" s="315">
        <v>1</v>
      </c>
      <c r="S146" s="316">
        <v>0.5494505494505495</v>
      </c>
      <c r="T146" s="356"/>
      <c r="U146" s="314"/>
      <c r="V146" s="452"/>
      <c r="W146" s="452"/>
      <c r="X146" s="452"/>
      <c r="Y146" s="452"/>
      <c r="Z146" s="452"/>
      <c r="AA146" s="452"/>
      <c r="AB146" s="452"/>
      <c r="AC146" s="452"/>
      <c r="AD146" s="311"/>
    </row>
    <row r="147" spans="1:30" ht="20.100000000000001" customHeight="1">
      <c r="A147" s="311"/>
      <c r="B147" s="311"/>
      <c r="C147" s="452"/>
      <c r="D147" s="311" t="s">
        <v>8530</v>
      </c>
      <c r="E147" s="452"/>
      <c r="F147" s="356"/>
      <c r="G147" s="314"/>
      <c r="H147" s="356"/>
      <c r="I147" s="314"/>
      <c r="J147" s="356"/>
      <c r="K147" s="314"/>
      <c r="L147" s="356">
        <v>1</v>
      </c>
      <c r="M147" s="314">
        <v>1.2987012987012987</v>
      </c>
      <c r="N147" s="356"/>
      <c r="O147" s="314"/>
      <c r="P147" s="315">
        <v>2</v>
      </c>
      <c r="Q147" s="316">
        <v>1.5267175572519085</v>
      </c>
      <c r="R147" s="315"/>
      <c r="S147" s="316"/>
      <c r="T147" s="315">
        <v>2</v>
      </c>
      <c r="U147" s="316">
        <v>0.92165898617511521</v>
      </c>
      <c r="V147" s="452"/>
      <c r="W147" s="452"/>
      <c r="X147" s="452"/>
      <c r="Y147" s="452"/>
      <c r="Z147" s="452"/>
      <c r="AA147" s="452"/>
      <c r="AB147" s="452"/>
      <c r="AC147" s="452"/>
      <c r="AD147" s="311"/>
    </row>
    <row r="148" spans="1:30" ht="20.100000000000001" customHeight="1">
      <c r="A148" s="311"/>
      <c r="B148" s="311"/>
      <c r="C148" s="452"/>
      <c r="D148" s="311" t="s">
        <v>8531</v>
      </c>
      <c r="E148" s="452"/>
      <c r="F148" s="356"/>
      <c r="G148" s="314"/>
      <c r="H148" s="356"/>
      <c r="I148" s="314"/>
      <c r="J148" s="356"/>
      <c r="K148" s="314"/>
      <c r="L148" s="356"/>
      <c r="M148" s="314"/>
      <c r="N148" s="356">
        <v>1</v>
      </c>
      <c r="O148" s="314">
        <v>0.81967213114754101</v>
      </c>
      <c r="P148" s="315"/>
      <c r="Q148" s="316"/>
      <c r="R148" s="315">
        <v>1</v>
      </c>
      <c r="S148" s="316">
        <v>0.5494505494505495</v>
      </c>
      <c r="T148" s="315">
        <v>1</v>
      </c>
      <c r="U148" s="316">
        <v>0.46082949308755761</v>
      </c>
      <c r="V148" s="452"/>
      <c r="W148" s="452"/>
      <c r="X148" s="452"/>
      <c r="Y148" s="452"/>
      <c r="Z148" s="452"/>
      <c r="AA148" s="452"/>
      <c r="AB148" s="452"/>
      <c r="AC148" s="452"/>
      <c r="AD148" s="311"/>
    </row>
    <row r="149" spans="1:30" ht="20.100000000000001" customHeight="1">
      <c r="A149" s="311"/>
      <c r="B149" s="311"/>
      <c r="C149" s="452"/>
      <c r="D149" s="311" t="s">
        <v>8532</v>
      </c>
      <c r="E149" s="452"/>
      <c r="F149" s="356"/>
      <c r="G149" s="314"/>
      <c r="H149" s="356"/>
      <c r="I149" s="314"/>
      <c r="J149" s="356"/>
      <c r="K149" s="314"/>
      <c r="L149" s="356"/>
      <c r="M149" s="314"/>
      <c r="N149" s="356"/>
      <c r="O149" s="314"/>
      <c r="P149" s="315"/>
      <c r="Q149" s="316"/>
      <c r="R149" s="315"/>
      <c r="S149" s="316"/>
      <c r="T149" s="315"/>
      <c r="U149" s="316"/>
      <c r="V149" s="452"/>
      <c r="W149" s="452"/>
      <c r="X149" s="452"/>
      <c r="Y149" s="452"/>
      <c r="Z149" s="452"/>
      <c r="AA149" s="452"/>
      <c r="AB149" s="452"/>
      <c r="AC149" s="452"/>
      <c r="AD149" s="311"/>
    </row>
    <row r="150" spans="1:30" ht="20.100000000000001" customHeight="1">
      <c r="A150" s="311"/>
      <c r="B150" s="311"/>
      <c r="C150" s="452"/>
      <c r="D150" s="311" t="s">
        <v>8533</v>
      </c>
      <c r="E150" s="452"/>
      <c r="F150" s="356"/>
      <c r="G150" s="314"/>
      <c r="H150" s="356"/>
      <c r="I150" s="314"/>
      <c r="J150" s="356"/>
      <c r="K150" s="314"/>
      <c r="L150" s="356"/>
      <c r="M150" s="314"/>
      <c r="N150" s="315"/>
      <c r="O150" s="316"/>
      <c r="P150" s="315"/>
      <c r="Q150" s="316"/>
      <c r="R150" s="315"/>
      <c r="S150" s="316"/>
      <c r="T150" s="315"/>
      <c r="U150" s="316"/>
      <c r="V150" s="452"/>
      <c r="W150" s="452"/>
      <c r="X150" s="452"/>
      <c r="Y150" s="452"/>
      <c r="Z150" s="452"/>
      <c r="AA150" s="452"/>
      <c r="AB150" s="452"/>
      <c r="AC150" s="452"/>
      <c r="AD150" s="311"/>
    </row>
    <row r="151" spans="1:30" ht="20.100000000000001" customHeight="1">
      <c r="A151" s="311"/>
      <c r="B151" s="311"/>
      <c r="C151" s="452"/>
      <c r="D151" s="311" t="s">
        <v>8534</v>
      </c>
      <c r="E151" s="452"/>
      <c r="F151" s="356"/>
      <c r="G151" s="314"/>
      <c r="H151" s="356"/>
      <c r="I151" s="314"/>
      <c r="J151" s="356"/>
      <c r="K151" s="314"/>
      <c r="L151" s="356"/>
      <c r="M151" s="314"/>
      <c r="N151" s="356">
        <v>1</v>
      </c>
      <c r="O151" s="314">
        <v>0.81967213114754101</v>
      </c>
      <c r="P151" s="315"/>
      <c r="Q151" s="316"/>
      <c r="R151" s="315"/>
      <c r="S151" s="316"/>
      <c r="T151" s="315">
        <v>1</v>
      </c>
      <c r="U151" s="316">
        <v>0.46082949308755761</v>
      </c>
      <c r="V151" s="452"/>
      <c r="W151" s="452"/>
      <c r="X151" s="452"/>
      <c r="Y151" s="452"/>
      <c r="Z151" s="452"/>
      <c r="AA151" s="452"/>
      <c r="AB151" s="452"/>
      <c r="AC151" s="452"/>
      <c r="AD151" s="311"/>
    </row>
    <row r="152" spans="1:30" ht="20.100000000000001" customHeight="1">
      <c r="A152" s="311"/>
      <c r="B152" s="311"/>
      <c r="C152" s="452"/>
      <c r="D152" s="311" t="s">
        <v>8535</v>
      </c>
      <c r="E152" s="452"/>
      <c r="F152" s="356"/>
      <c r="G152" s="314"/>
      <c r="H152" s="356"/>
      <c r="I152" s="314"/>
      <c r="J152" s="356"/>
      <c r="K152" s="314"/>
      <c r="L152" s="356"/>
      <c r="M152" s="314"/>
      <c r="N152" s="315"/>
      <c r="O152" s="316"/>
      <c r="P152" s="315"/>
      <c r="Q152" s="316"/>
      <c r="R152" s="315"/>
      <c r="S152" s="316"/>
      <c r="T152" s="315"/>
      <c r="U152" s="316"/>
      <c r="V152" s="452"/>
      <c r="W152" s="452"/>
      <c r="X152" s="452"/>
      <c r="Y152" s="452"/>
      <c r="Z152" s="452"/>
      <c r="AA152" s="452"/>
      <c r="AB152" s="452"/>
      <c r="AC152" s="452"/>
      <c r="AD152" s="311"/>
    </row>
    <row r="153" spans="1:30" ht="20.100000000000001" customHeight="1">
      <c r="A153" s="374" t="s">
        <v>4643</v>
      </c>
      <c r="B153" s="374" t="s">
        <v>1338</v>
      </c>
      <c r="C153" s="358" t="s">
        <v>4644</v>
      </c>
      <c r="D153" s="374"/>
      <c r="E153" s="358"/>
      <c r="F153" s="443"/>
      <c r="G153" s="444"/>
      <c r="H153" s="443"/>
      <c r="I153" s="444"/>
      <c r="J153" s="443"/>
      <c r="K153" s="444"/>
      <c r="L153" s="443"/>
      <c r="M153" s="444"/>
      <c r="N153" s="471">
        <v>1</v>
      </c>
      <c r="O153" s="465">
        <v>100</v>
      </c>
      <c r="P153" s="471"/>
      <c r="Q153" s="465"/>
      <c r="R153" s="471"/>
      <c r="S153" s="465"/>
      <c r="T153" s="366">
        <v>1</v>
      </c>
      <c r="U153" s="444">
        <v>100</v>
      </c>
      <c r="V153" s="358" t="s">
        <v>138</v>
      </c>
      <c r="W153" s="358" t="s">
        <v>138</v>
      </c>
      <c r="X153" s="358" t="s">
        <v>138</v>
      </c>
      <c r="Y153" s="358" t="s">
        <v>138</v>
      </c>
      <c r="Z153" s="358" t="s">
        <v>138</v>
      </c>
      <c r="AA153" s="358" t="s">
        <v>138</v>
      </c>
      <c r="AB153" s="358" t="s">
        <v>138</v>
      </c>
      <c r="AC153" s="358" t="s">
        <v>138</v>
      </c>
      <c r="AD153" s="374"/>
    </row>
    <row r="154" spans="1:30" ht="20.100000000000001" customHeight="1">
      <c r="A154" s="374" t="s">
        <v>4645</v>
      </c>
      <c r="B154" s="374" t="s">
        <v>1339</v>
      </c>
      <c r="C154" s="358" t="s">
        <v>8525</v>
      </c>
      <c r="D154" s="374" t="s">
        <v>2352</v>
      </c>
      <c r="E154" s="358"/>
      <c r="F154" s="443">
        <v>23</v>
      </c>
      <c r="G154" s="444">
        <v>27.38095238095238</v>
      </c>
      <c r="H154" s="443">
        <v>11</v>
      </c>
      <c r="I154" s="444">
        <v>15.714285714285714</v>
      </c>
      <c r="J154" s="443">
        <v>18</v>
      </c>
      <c r="K154" s="444">
        <v>25.714285714285715</v>
      </c>
      <c r="L154" s="443">
        <v>25</v>
      </c>
      <c r="M154" s="444">
        <v>32.467532467532465</v>
      </c>
      <c r="N154" s="471">
        <v>29</v>
      </c>
      <c r="O154" s="465">
        <v>23.770491803278688</v>
      </c>
      <c r="P154" s="471">
        <v>36</v>
      </c>
      <c r="Q154" s="465">
        <v>27.480916030534353</v>
      </c>
      <c r="R154" s="471">
        <v>43</v>
      </c>
      <c r="S154" s="465">
        <v>23.626373626373628</v>
      </c>
      <c r="T154" s="471">
        <v>52</v>
      </c>
      <c r="U154" s="465">
        <v>23.963133640552996</v>
      </c>
      <c r="V154" s="358" t="s">
        <v>138</v>
      </c>
      <c r="W154" s="358" t="s">
        <v>138</v>
      </c>
      <c r="X154" s="358" t="s">
        <v>138</v>
      </c>
      <c r="Y154" s="358" t="s">
        <v>138</v>
      </c>
      <c r="Z154" s="358" t="s">
        <v>138</v>
      </c>
      <c r="AA154" s="358" t="s">
        <v>138</v>
      </c>
      <c r="AB154" s="358" t="s">
        <v>138</v>
      </c>
      <c r="AC154" s="358" t="s">
        <v>138</v>
      </c>
      <c r="AD154" s="374"/>
    </row>
    <row r="155" spans="1:30" ht="20.100000000000001" customHeight="1">
      <c r="A155" s="311"/>
      <c r="B155" s="311"/>
      <c r="C155" s="452"/>
      <c r="D155" s="311" t="s">
        <v>2353</v>
      </c>
      <c r="E155" s="452"/>
      <c r="F155" s="356">
        <v>6</v>
      </c>
      <c r="G155" s="314">
        <v>7.1428571428571432</v>
      </c>
      <c r="H155" s="356">
        <v>13</v>
      </c>
      <c r="I155" s="314">
        <v>18.571428571428573</v>
      </c>
      <c r="J155" s="356">
        <v>15</v>
      </c>
      <c r="K155" s="314">
        <v>21.428571428571427</v>
      </c>
      <c r="L155" s="356">
        <v>13</v>
      </c>
      <c r="M155" s="314">
        <v>16.883116883116884</v>
      </c>
      <c r="N155" s="315">
        <v>18</v>
      </c>
      <c r="O155" s="316">
        <v>14.754098360655737</v>
      </c>
      <c r="P155" s="315">
        <v>21</v>
      </c>
      <c r="Q155" s="316">
        <v>16.03053435114504</v>
      </c>
      <c r="R155" s="315">
        <v>34</v>
      </c>
      <c r="S155" s="316">
        <v>18.681318681318682</v>
      </c>
      <c r="T155" s="315">
        <v>23</v>
      </c>
      <c r="U155" s="316">
        <v>10.599078341013826</v>
      </c>
      <c r="V155" s="452"/>
      <c r="W155" s="452"/>
      <c r="X155" s="452"/>
      <c r="Y155" s="452"/>
      <c r="Z155" s="452"/>
      <c r="AA155" s="452"/>
      <c r="AB155" s="452"/>
      <c r="AC155" s="452"/>
      <c r="AD155" s="311"/>
    </row>
    <row r="156" spans="1:30" ht="20.100000000000001" customHeight="1">
      <c r="A156" s="311"/>
      <c r="B156" s="311"/>
      <c r="C156" s="452"/>
      <c r="D156" s="311" t="s">
        <v>2354</v>
      </c>
      <c r="E156" s="452"/>
      <c r="F156" s="356">
        <v>6</v>
      </c>
      <c r="G156" s="314">
        <v>7.1428571428571432</v>
      </c>
      <c r="H156" s="356">
        <v>6</v>
      </c>
      <c r="I156" s="314">
        <v>8.5714285714285712</v>
      </c>
      <c r="J156" s="356">
        <v>1</v>
      </c>
      <c r="K156" s="314">
        <v>1.4285714285714286</v>
      </c>
      <c r="L156" s="356"/>
      <c r="M156" s="314"/>
      <c r="N156" s="315">
        <v>5</v>
      </c>
      <c r="O156" s="316">
        <v>4.0983606557377046</v>
      </c>
      <c r="P156" s="315">
        <v>6</v>
      </c>
      <c r="Q156" s="316">
        <v>4.5801526717557248</v>
      </c>
      <c r="R156" s="315">
        <v>4</v>
      </c>
      <c r="S156" s="316">
        <v>2.197802197802198</v>
      </c>
      <c r="T156" s="315">
        <v>10</v>
      </c>
      <c r="U156" s="316">
        <v>4.6082949308755756</v>
      </c>
      <c r="V156" s="452"/>
      <c r="W156" s="452"/>
      <c r="X156" s="452"/>
      <c r="Y156" s="452"/>
      <c r="Z156" s="452"/>
      <c r="AA156" s="452"/>
      <c r="AB156" s="452"/>
      <c r="AC156" s="452"/>
      <c r="AD156" s="311"/>
    </row>
    <row r="157" spans="1:30" ht="20.100000000000001" customHeight="1">
      <c r="A157" s="311"/>
      <c r="B157" s="311"/>
      <c r="C157" s="452"/>
      <c r="D157" s="311" t="s">
        <v>2355</v>
      </c>
      <c r="E157" s="452"/>
      <c r="F157" s="356">
        <v>26</v>
      </c>
      <c r="G157" s="314">
        <v>30.952380952380953</v>
      </c>
      <c r="H157" s="356">
        <v>17</v>
      </c>
      <c r="I157" s="314">
        <v>24.285714285714285</v>
      </c>
      <c r="J157" s="356">
        <v>16</v>
      </c>
      <c r="K157" s="314">
        <v>22.857142857142858</v>
      </c>
      <c r="L157" s="356">
        <v>19</v>
      </c>
      <c r="M157" s="314">
        <v>24.675324675324674</v>
      </c>
      <c r="N157" s="315">
        <v>28</v>
      </c>
      <c r="O157" s="316">
        <v>22.950819672131146</v>
      </c>
      <c r="P157" s="315">
        <v>22</v>
      </c>
      <c r="Q157" s="316">
        <v>16.793893129770993</v>
      </c>
      <c r="R157" s="315">
        <v>32</v>
      </c>
      <c r="S157" s="316">
        <v>17.582417582417584</v>
      </c>
      <c r="T157" s="315">
        <v>42</v>
      </c>
      <c r="U157" s="316">
        <v>19.35483870967742</v>
      </c>
      <c r="V157" s="452"/>
      <c r="W157" s="452"/>
      <c r="X157" s="452"/>
      <c r="Y157" s="452"/>
      <c r="Z157" s="452"/>
      <c r="AA157" s="452"/>
      <c r="AB157" s="452"/>
      <c r="AC157" s="452"/>
      <c r="AD157" s="311"/>
    </row>
    <row r="158" spans="1:30" ht="20.100000000000001" customHeight="1">
      <c r="A158" s="311"/>
      <c r="B158" s="311"/>
      <c r="C158" s="452"/>
      <c r="D158" s="311" t="s">
        <v>2356</v>
      </c>
      <c r="E158" s="452"/>
      <c r="F158" s="356">
        <v>1</v>
      </c>
      <c r="G158" s="314">
        <v>1.1904761904761905</v>
      </c>
      <c r="H158" s="356">
        <v>4</v>
      </c>
      <c r="I158" s="314">
        <v>5.7142857142857144</v>
      </c>
      <c r="J158" s="356">
        <v>1</v>
      </c>
      <c r="K158" s="314">
        <v>1.4285714285714286</v>
      </c>
      <c r="L158" s="356">
        <v>3</v>
      </c>
      <c r="M158" s="314">
        <v>3.8961038961038961</v>
      </c>
      <c r="N158" s="315">
        <v>5</v>
      </c>
      <c r="O158" s="316">
        <v>4.0983606557377046</v>
      </c>
      <c r="P158" s="315">
        <v>3</v>
      </c>
      <c r="Q158" s="316">
        <v>2.2900763358778624</v>
      </c>
      <c r="R158" s="315">
        <v>2</v>
      </c>
      <c r="S158" s="316">
        <v>1.098901098901099</v>
      </c>
      <c r="T158" s="315">
        <v>10</v>
      </c>
      <c r="U158" s="316">
        <v>4.6082949308755756</v>
      </c>
      <c r="V158" s="452"/>
      <c r="W158" s="452"/>
      <c r="X158" s="452"/>
      <c r="Y158" s="452"/>
      <c r="Z158" s="452"/>
      <c r="AA158" s="452"/>
      <c r="AB158" s="452"/>
      <c r="AC158" s="452"/>
      <c r="AD158" s="311"/>
    </row>
    <row r="159" spans="1:30" ht="20.100000000000001" customHeight="1">
      <c r="A159" s="311"/>
      <c r="B159" s="311"/>
      <c r="C159" s="452"/>
      <c r="D159" s="311" t="s">
        <v>2128</v>
      </c>
      <c r="E159" s="452"/>
      <c r="F159" s="356">
        <v>9</v>
      </c>
      <c r="G159" s="314">
        <v>10.714285714285714</v>
      </c>
      <c r="H159" s="356">
        <v>9</v>
      </c>
      <c r="I159" s="314">
        <v>12.857142857142858</v>
      </c>
      <c r="J159" s="356">
        <v>7</v>
      </c>
      <c r="K159" s="314">
        <v>10</v>
      </c>
      <c r="L159" s="356">
        <v>9</v>
      </c>
      <c r="M159" s="314">
        <v>11.688311688311689</v>
      </c>
      <c r="N159" s="315">
        <v>22</v>
      </c>
      <c r="O159" s="316">
        <v>18.032786885245901</v>
      </c>
      <c r="P159" s="315">
        <v>21</v>
      </c>
      <c r="Q159" s="316">
        <v>16.03053435114504</v>
      </c>
      <c r="R159" s="315">
        <v>33</v>
      </c>
      <c r="S159" s="316">
        <v>18.131868131868131</v>
      </c>
      <c r="T159" s="315">
        <v>39</v>
      </c>
      <c r="U159" s="316">
        <v>17.972350230414747</v>
      </c>
      <c r="V159" s="452"/>
      <c r="W159" s="452"/>
      <c r="X159" s="452"/>
      <c r="Y159" s="452"/>
      <c r="Z159" s="452"/>
      <c r="AA159" s="452"/>
      <c r="AB159" s="452"/>
      <c r="AC159" s="452"/>
      <c r="AD159" s="311"/>
    </row>
    <row r="160" spans="1:30" ht="20.100000000000001" customHeight="1">
      <c r="A160" s="311"/>
      <c r="B160" s="311"/>
      <c r="C160" s="452"/>
      <c r="D160" s="311" t="s">
        <v>2358</v>
      </c>
      <c r="E160" s="452"/>
      <c r="F160" s="356"/>
      <c r="G160" s="314"/>
      <c r="H160" s="356"/>
      <c r="I160" s="314"/>
      <c r="J160" s="356"/>
      <c r="K160" s="314"/>
      <c r="L160" s="356"/>
      <c r="M160" s="314"/>
      <c r="N160" s="315"/>
      <c r="O160" s="316"/>
      <c r="P160" s="315"/>
      <c r="Q160" s="316"/>
      <c r="R160" s="315">
        <v>2</v>
      </c>
      <c r="S160" s="316">
        <v>1.098901098901099</v>
      </c>
      <c r="T160" s="315"/>
      <c r="U160" s="316"/>
      <c r="V160" s="452"/>
      <c r="W160" s="452"/>
      <c r="X160" s="452"/>
      <c r="Y160" s="452"/>
      <c r="Z160" s="452"/>
      <c r="AA160" s="452"/>
      <c r="AB160" s="452"/>
      <c r="AC160" s="452"/>
      <c r="AD160" s="311"/>
    </row>
    <row r="161" spans="1:30" ht="20.100000000000001" customHeight="1">
      <c r="A161" s="311"/>
      <c r="B161" s="311"/>
      <c r="C161" s="452"/>
      <c r="D161" s="311" t="s">
        <v>2359</v>
      </c>
      <c r="E161" s="452"/>
      <c r="F161" s="356">
        <v>3</v>
      </c>
      <c r="G161" s="314">
        <v>3.5714285714285716</v>
      </c>
      <c r="H161" s="356">
        <v>4</v>
      </c>
      <c r="I161" s="314">
        <v>5.7142857142857144</v>
      </c>
      <c r="J161" s="356">
        <v>4</v>
      </c>
      <c r="K161" s="314">
        <v>5.7142857142857144</v>
      </c>
      <c r="L161" s="356">
        <v>2</v>
      </c>
      <c r="M161" s="314">
        <v>2.5974025974025974</v>
      </c>
      <c r="N161" s="315">
        <v>7</v>
      </c>
      <c r="O161" s="316">
        <v>5.7377049180327866</v>
      </c>
      <c r="P161" s="315">
        <v>6</v>
      </c>
      <c r="Q161" s="316">
        <v>4.5801526717557248</v>
      </c>
      <c r="R161" s="315">
        <v>8</v>
      </c>
      <c r="S161" s="316">
        <v>4.395604395604396</v>
      </c>
      <c r="T161" s="315">
        <v>9</v>
      </c>
      <c r="U161" s="316">
        <v>4.1474654377880187</v>
      </c>
      <c r="V161" s="452"/>
      <c r="W161" s="452"/>
      <c r="X161" s="452"/>
      <c r="Y161" s="452"/>
      <c r="Z161" s="452"/>
      <c r="AA161" s="452"/>
      <c r="AB161" s="452"/>
      <c r="AC161" s="452"/>
      <c r="AD161" s="311"/>
    </row>
    <row r="162" spans="1:30" ht="20.100000000000001" customHeight="1">
      <c r="A162" s="311"/>
      <c r="B162" s="311"/>
      <c r="C162" s="452"/>
      <c r="D162" s="311" t="s">
        <v>2360</v>
      </c>
      <c r="E162" s="452"/>
      <c r="F162" s="356">
        <v>2</v>
      </c>
      <c r="G162" s="314">
        <v>2.3809523809523809</v>
      </c>
      <c r="H162" s="356"/>
      <c r="I162" s="314"/>
      <c r="J162" s="356"/>
      <c r="K162" s="314"/>
      <c r="L162" s="356"/>
      <c r="M162" s="314"/>
      <c r="N162" s="315">
        <v>2</v>
      </c>
      <c r="O162" s="316">
        <v>1.639344262295082</v>
      </c>
      <c r="P162" s="315"/>
      <c r="Q162" s="316"/>
      <c r="R162" s="315">
        <v>1</v>
      </c>
      <c r="S162" s="316">
        <v>0.5494505494505495</v>
      </c>
      <c r="T162" s="315">
        <v>1</v>
      </c>
      <c r="U162" s="316">
        <v>0.46082949308755761</v>
      </c>
      <c r="V162" s="452"/>
      <c r="W162" s="452"/>
      <c r="X162" s="452"/>
      <c r="Y162" s="452"/>
      <c r="Z162" s="452"/>
      <c r="AA162" s="452"/>
      <c r="AB162" s="452"/>
      <c r="AC162" s="452"/>
      <c r="AD162" s="311"/>
    </row>
    <row r="163" spans="1:30" ht="20.100000000000001" customHeight="1">
      <c r="A163" s="311"/>
      <c r="B163" s="311"/>
      <c r="C163" s="452"/>
      <c r="D163" s="311" t="s">
        <v>8526</v>
      </c>
      <c r="E163" s="452"/>
      <c r="F163" s="356"/>
      <c r="G163" s="314">
        <v>3.5714285714285716</v>
      </c>
      <c r="H163" s="356"/>
      <c r="I163" s="314"/>
      <c r="J163" s="356"/>
      <c r="K163" s="314"/>
      <c r="L163" s="356"/>
      <c r="M163" s="314"/>
      <c r="N163" s="315">
        <v>1</v>
      </c>
      <c r="O163" s="316">
        <v>0.81967213114754101</v>
      </c>
      <c r="P163" s="315">
        <v>1</v>
      </c>
      <c r="Q163" s="316">
        <v>0.76335877862595425</v>
      </c>
      <c r="R163" s="315">
        <v>3</v>
      </c>
      <c r="S163" s="316">
        <v>1.6483516483516483</v>
      </c>
      <c r="T163" s="315">
        <v>1</v>
      </c>
      <c r="U163" s="316">
        <v>0.46082949308755761</v>
      </c>
      <c r="V163" s="452"/>
      <c r="W163" s="452"/>
      <c r="X163" s="452"/>
      <c r="Y163" s="452"/>
      <c r="Z163" s="452"/>
      <c r="AA163" s="452"/>
      <c r="AB163" s="452"/>
      <c r="AC163" s="452"/>
      <c r="AD163" s="311"/>
    </row>
    <row r="164" spans="1:30" ht="20.100000000000001" customHeight="1">
      <c r="A164" s="311"/>
      <c r="B164" s="311"/>
      <c r="C164" s="452"/>
      <c r="D164" s="311" t="s">
        <v>8527</v>
      </c>
      <c r="E164" s="452"/>
      <c r="F164" s="356">
        <v>3</v>
      </c>
      <c r="G164" s="314">
        <v>2.3809523809523809</v>
      </c>
      <c r="H164" s="356">
        <v>3</v>
      </c>
      <c r="I164" s="314">
        <v>4.2857142857142856</v>
      </c>
      <c r="J164" s="356">
        <v>3</v>
      </c>
      <c r="K164" s="314">
        <v>4.2857142857142856</v>
      </c>
      <c r="L164" s="356">
        <v>1</v>
      </c>
      <c r="M164" s="314">
        <v>1.2987012987012987</v>
      </c>
      <c r="N164" s="315">
        <v>2</v>
      </c>
      <c r="O164" s="316">
        <v>1.639344262295082</v>
      </c>
      <c r="P164" s="315">
        <v>3</v>
      </c>
      <c r="Q164" s="316">
        <v>2.2900763358778624</v>
      </c>
      <c r="R164" s="315">
        <v>4</v>
      </c>
      <c r="S164" s="316">
        <v>2.197802197802198</v>
      </c>
      <c r="T164" s="315">
        <v>2</v>
      </c>
      <c r="U164" s="316">
        <v>0.92165898617511521</v>
      </c>
      <c r="V164" s="452"/>
      <c r="W164" s="452"/>
      <c r="X164" s="452"/>
      <c r="Y164" s="452"/>
      <c r="Z164" s="452"/>
      <c r="AA164" s="452"/>
      <c r="AB164" s="452"/>
      <c r="AC164" s="452"/>
      <c r="AD164" s="311"/>
    </row>
    <row r="165" spans="1:30" ht="20.100000000000001" customHeight="1">
      <c r="A165" s="311"/>
      <c r="B165" s="311"/>
      <c r="C165" s="452"/>
      <c r="D165" s="311" t="s">
        <v>8528</v>
      </c>
      <c r="E165" s="452"/>
      <c r="F165" s="356">
        <v>2</v>
      </c>
      <c r="G165" s="314">
        <v>2.3809523809523809</v>
      </c>
      <c r="H165" s="356">
        <v>1</v>
      </c>
      <c r="I165" s="314">
        <v>1.4285714285714286</v>
      </c>
      <c r="J165" s="356">
        <v>2</v>
      </c>
      <c r="K165" s="314">
        <v>2.8571428571428572</v>
      </c>
      <c r="L165" s="356">
        <v>3</v>
      </c>
      <c r="M165" s="314">
        <v>3.8961038961038961</v>
      </c>
      <c r="N165" s="315">
        <v>1</v>
      </c>
      <c r="O165" s="316">
        <v>0.81967213114754101</v>
      </c>
      <c r="P165" s="315">
        <v>3</v>
      </c>
      <c r="Q165" s="316">
        <v>2.2900763358778624</v>
      </c>
      <c r="R165" s="315">
        <v>9</v>
      </c>
      <c r="S165" s="316">
        <v>4.9450549450549453</v>
      </c>
      <c r="T165" s="315">
        <v>6</v>
      </c>
      <c r="U165" s="316">
        <v>2.7649769585253456</v>
      </c>
      <c r="V165" s="452"/>
      <c r="W165" s="452"/>
      <c r="X165" s="452"/>
      <c r="Y165" s="452"/>
      <c r="Z165" s="452"/>
      <c r="AA165" s="452"/>
      <c r="AB165" s="452"/>
      <c r="AC165" s="452"/>
      <c r="AD165" s="311"/>
    </row>
    <row r="166" spans="1:30" ht="20.100000000000001" customHeight="1">
      <c r="A166" s="311"/>
      <c r="B166" s="311"/>
      <c r="C166" s="452"/>
      <c r="D166" s="311" t="s">
        <v>8529</v>
      </c>
      <c r="E166" s="452"/>
      <c r="F166" s="356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>
        <v>2</v>
      </c>
      <c r="Q166" s="316">
        <v>1.5267175572519085</v>
      </c>
      <c r="R166" s="315">
        <v>2</v>
      </c>
      <c r="S166" s="316">
        <v>1.098901098901099</v>
      </c>
      <c r="T166" s="315">
        <v>4</v>
      </c>
      <c r="U166" s="316">
        <v>1.8433179723502304</v>
      </c>
      <c r="V166" s="452"/>
      <c r="W166" s="452"/>
      <c r="X166" s="452"/>
      <c r="Y166" s="452"/>
      <c r="Z166" s="452"/>
      <c r="AA166" s="452"/>
      <c r="AB166" s="452"/>
      <c r="AC166" s="452"/>
      <c r="AD166" s="311"/>
    </row>
    <row r="167" spans="1:30" ht="20.100000000000001" customHeight="1">
      <c r="A167" s="311"/>
      <c r="B167" s="311"/>
      <c r="C167" s="452"/>
      <c r="D167" s="311" t="s">
        <v>8530</v>
      </c>
      <c r="E167" s="452"/>
      <c r="F167" s="356">
        <v>2</v>
      </c>
      <c r="G167" s="314">
        <v>1.1904761904761905</v>
      </c>
      <c r="H167" s="356">
        <v>1</v>
      </c>
      <c r="I167" s="314">
        <v>1.4285714285714286</v>
      </c>
      <c r="J167" s="356">
        <v>1</v>
      </c>
      <c r="K167" s="314">
        <v>1.4285714285714286</v>
      </c>
      <c r="L167" s="356"/>
      <c r="M167" s="314"/>
      <c r="N167" s="315"/>
      <c r="O167" s="316"/>
      <c r="P167" s="315">
        <v>4</v>
      </c>
      <c r="Q167" s="316">
        <v>3.053435114503817</v>
      </c>
      <c r="R167" s="315">
        <v>2</v>
      </c>
      <c r="S167" s="316">
        <v>1.098901098901099</v>
      </c>
      <c r="T167" s="315">
        <v>4</v>
      </c>
      <c r="U167" s="316">
        <v>1.8433179723502304</v>
      </c>
      <c r="V167" s="452"/>
      <c r="W167" s="452"/>
      <c r="X167" s="452"/>
      <c r="Y167" s="452"/>
      <c r="Z167" s="452"/>
      <c r="AA167" s="452"/>
      <c r="AB167" s="452"/>
      <c r="AC167" s="452"/>
      <c r="AD167" s="311"/>
    </row>
    <row r="168" spans="1:30" ht="20.100000000000001" customHeight="1">
      <c r="A168" s="311"/>
      <c r="B168" s="311"/>
      <c r="C168" s="452"/>
      <c r="D168" s="311" t="s">
        <v>8531</v>
      </c>
      <c r="E168" s="452"/>
      <c r="F168" s="356"/>
      <c r="G168" s="314"/>
      <c r="H168" s="356">
        <v>1</v>
      </c>
      <c r="I168" s="314">
        <v>1.4285714285714286</v>
      </c>
      <c r="J168" s="356"/>
      <c r="K168" s="314"/>
      <c r="L168" s="356"/>
      <c r="M168" s="314"/>
      <c r="N168" s="315">
        <v>1</v>
      </c>
      <c r="O168" s="316">
        <v>0.81967213114754101</v>
      </c>
      <c r="P168" s="315">
        <v>1</v>
      </c>
      <c r="Q168" s="316">
        <v>0.76335877862595425</v>
      </c>
      <c r="R168" s="315"/>
      <c r="S168" s="316"/>
      <c r="T168" s="315">
        <v>2</v>
      </c>
      <c r="U168" s="316">
        <v>0.92165898617511521</v>
      </c>
      <c r="V168" s="452"/>
      <c r="W168" s="452"/>
      <c r="X168" s="452"/>
      <c r="Y168" s="452"/>
      <c r="Z168" s="452"/>
      <c r="AA168" s="452"/>
      <c r="AB168" s="452"/>
      <c r="AC168" s="452"/>
      <c r="AD168" s="311"/>
    </row>
    <row r="169" spans="1:30" ht="20.100000000000001" customHeight="1">
      <c r="A169" s="311"/>
      <c r="B169" s="311"/>
      <c r="C169" s="452"/>
      <c r="D169" s="311" t="s">
        <v>8532</v>
      </c>
      <c r="E169" s="452"/>
      <c r="F169" s="356"/>
      <c r="G169" s="314"/>
      <c r="H169" s="356"/>
      <c r="I169" s="314"/>
      <c r="J169" s="356"/>
      <c r="K169" s="314"/>
      <c r="L169" s="356"/>
      <c r="M169" s="314"/>
      <c r="N169" s="315"/>
      <c r="O169" s="316"/>
      <c r="P169" s="315"/>
      <c r="Q169" s="316"/>
      <c r="R169" s="315"/>
      <c r="S169" s="316"/>
      <c r="T169" s="315">
        <v>1</v>
      </c>
      <c r="U169" s="316">
        <v>0.46082949308755761</v>
      </c>
      <c r="V169" s="452"/>
      <c r="W169" s="452"/>
      <c r="X169" s="452"/>
      <c r="Y169" s="452"/>
      <c r="Z169" s="452"/>
      <c r="AA169" s="452"/>
      <c r="AB169" s="452"/>
      <c r="AC169" s="452"/>
      <c r="AD169" s="311"/>
    </row>
    <row r="170" spans="1:30" ht="20.100000000000001" customHeight="1">
      <c r="A170" s="311"/>
      <c r="B170" s="311"/>
      <c r="C170" s="452"/>
      <c r="D170" s="311" t="s">
        <v>8533</v>
      </c>
      <c r="E170" s="452"/>
      <c r="F170" s="356"/>
      <c r="G170" s="314"/>
      <c r="H170" s="356"/>
      <c r="I170" s="314"/>
      <c r="J170" s="356"/>
      <c r="K170" s="314"/>
      <c r="L170" s="356"/>
      <c r="M170" s="314"/>
      <c r="N170" s="315"/>
      <c r="O170" s="316"/>
      <c r="P170" s="315"/>
      <c r="Q170" s="316"/>
      <c r="R170" s="315"/>
      <c r="S170" s="316"/>
      <c r="T170" s="315">
        <v>1</v>
      </c>
      <c r="U170" s="316">
        <v>0.46082949308755761</v>
      </c>
      <c r="V170" s="452"/>
      <c r="W170" s="452"/>
      <c r="X170" s="452"/>
      <c r="Y170" s="452"/>
      <c r="Z170" s="452"/>
      <c r="AA170" s="452"/>
      <c r="AB170" s="452"/>
      <c r="AC170" s="452"/>
      <c r="AD170" s="311"/>
    </row>
    <row r="171" spans="1:30" ht="20.100000000000001" customHeight="1">
      <c r="A171" s="311"/>
      <c r="B171" s="311"/>
      <c r="C171" s="452"/>
      <c r="D171" s="311" t="s">
        <v>8534</v>
      </c>
      <c r="E171" s="452"/>
      <c r="F171" s="356"/>
      <c r="G171" s="314"/>
      <c r="H171" s="356"/>
      <c r="I171" s="314"/>
      <c r="J171" s="356"/>
      <c r="K171" s="314"/>
      <c r="L171" s="356"/>
      <c r="M171" s="314"/>
      <c r="N171" s="315"/>
      <c r="O171" s="316"/>
      <c r="P171" s="315"/>
      <c r="Q171" s="316"/>
      <c r="R171" s="315"/>
      <c r="S171" s="316"/>
      <c r="T171" s="315">
        <v>1</v>
      </c>
      <c r="U171" s="316">
        <v>0.46082949308755761</v>
      </c>
      <c r="V171" s="452"/>
      <c r="W171" s="452"/>
      <c r="X171" s="452"/>
      <c r="Y171" s="452"/>
      <c r="Z171" s="452"/>
      <c r="AA171" s="452"/>
      <c r="AB171" s="452"/>
      <c r="AC171" s="452"/>
      <c r="AD171" s="311"/>
    </row>
    <row r="172" spans="1:30" ht="20.100000000000001" customHeight="1">
      <c r="A172" s="311"/>
      <c r="B172" s="311"/>
      <c r="C172" s="452"/>
      <c r="D172" s="311" t="s">
        <v>8535</v>
      </c>
      <c r="E172" s="452"/>
      <c r="F172" s="356">
        <v>1</v>
      </c>
      <c r="G172" s="314">
        <v>1.9638648860958365E-2</v>
      </c>
      <c r="H172" s="356"/>
      <c r="I172" s="314"/>
      <c r="J172" s="356">
        <v>2</v>
      </c>
      <c r="K172" s="314">
        <v>2.8571428571428572</v>
      </c>
      <c r="L172" s="356">
        <v>2</v>
      </c>
      <c r="M172" s="314">
        <v>2.5974025974025974</v>
      </c>
      <c r="N172" s="315">
        <v>1</v>
      </c>
      <c r="O172" s="316">
        <v>0.81967213114754101</v>
      </c>
      <c r="P172" s="315">
        <v>2</v>
      </c>
      <c r="Q172" s="316">
        <v>1.5267175572519085</v>
      </c>
      <c r="R172" s="315">
        <v>3</v>
      </c>
      <c r="S172" s="316">
        <v>1.6483516483516483</v>
      </c>
      <c r="T172" s="315">
        <v>9</v>
      </c>
      <c r="U172" s="316">
        <v>4.1474654377880187</v>
      </c>
      <c r="V172" s="452"/>
      <c r="W172" s="452"/>
      <c r="X172" s="452"/>
      <c r="Y172" s="452"/>
      <c r="Z172" s="452"/>
      <c r="AA172" s="452"/>
      <c r="AB172" s="452"/>
      <c r="AC172" s="452"/>
      <c r="AD172" s="311"/>
    </row>
    <row r="173" spans="1:30" ht="20.100000000000001" customHeight="1">
      <c r="A173" s="374" t="s">
        <v>4646</v>
      </c>
      <c r="B173" s="374" t="s">
        <v>1340</v>
      </c>
      <c r="C173" s="358" t="s">
        <v>4647</v>
      </c>
      <c r="D173" s="374"/>
      <c r="E173" s="358"/>
      <c r="F173" s="443"/>
      <c r="G173" s="444"/>
      <c r="H173" s="443"/>
      <c r="I173" s="444"/>
      <c r="J173" s="443"/>
      <c r="K173" s="444"/>
      <c r="L173" s="443"/>
      <c r="M173" s="444"/>
      <c r="N173" s="471"/>
      <c r="O173" s="465"/>
      <c r="P173" s="471"/>
      <c r="Q173" s="465"/>
      <c r="R173" s="471"/>
      <c r="S173" s="465"/>
      <c r="T173" s="471">
        <v>1</v>
      </c>
      <c r="U173" s="444">
        <v>100</v>
      </c>
      <c r="V173" s="358" t="s">
        <v>138</v>
      </c>
      <c r="W173" s="358" t="s">
        <v>138</v>
      </c>
      <c r="X173" s="358" t="s">
        <v>138</v>
      </c>
      <c r="Y173" s="358" t="s">
        <v>138</v>
      </c>
      <c r="Z173" s="358" t="s">
        <v>138</v>
      </c>
      <c r="AA173" s="358" t="s">
        <v>138</v>
      </c>
      <c r="AB173" s="358" t="s">
        <v>138</v>
      </c>
      <c r="AC173" s="358" t="s">
        <v>138</v>
      </c>
      <c r="AD173" s="374"/>
    </row>
    <row r="174" spans="1:30" ht="20.100000000000001" customHeight="1">
      <c r="A174" s="374" t="s">
        <v>4648</v>
      </c>
      <c r="B174" s="374" t="s">
        <v>1341</v>
      </c>
      <c r="C174" s="358" t="s">
        <v>8525</v>
      </c>
      <c r="D174" s="374" t="s">
        <v>8536</v>
      </c>
      <c r="E174" s="358" t="s">
        <v>1335</v>
      </c>
      <c r="F174" s="443">
        <v>50</v>
      </c>
      <c r="G174" s="444">
        <v>59.523809523809526</v>
      </c>
      <c r="H174" s="443">
        <v>30</v>
      </c>
      <c r="I174" s="444">
        <v>42.857142857142854</v>
      </c>
      <c r="J174" s="443">
        <v>46</v>
      </c>
      <c r="K174" s="444">
        <v>65.714285714285708</v>
      </c>
      <c r="L174" s="443">
        <v>36</v>
      </c>
      <c r="M174" s="444">
        <v>46.753246753246756</v>
      </c>
      <c r="N174" s="471">
        <v>72</v>
      </c>
      <c r="O174" s="465">
        <v>59</v>
      </c>
      <c r="P174" s="471">
        <v>74</v>
      </c>
      <c r="Q174" s="465">
        <v>56.488549618320612</v>
      </c>
      <c r="R174" s="471">
        <v>116</v>
      </c>
      <c r="S174" s="465">
        <v>63.736263736263737</v>
      </c>
      <c r="T174" s="471">
        <v>180</v>
      </c>
      <c r="U174" s="465">
        <v>82.94930875576037</v>
      </c>
      <c r="V174" s="358" t="s">
        <v>138</v>
      </c>
      <c r="W174" s="358" t="s">
        <v>138</v>
      </c>
      <c r="X174" s="358" t="s">
        <v>138</v>
      </c>
      <c r="Y174" s="358" t="s">
        <v>138</v>
      </c>
      <c r="Z174" s="358" t="s">
        <v>138</v>
      </c>
      <c r="AA174" s="358" t="s">
        <v>138</v>
      </c>
      <c r="AB174" s="358" t="s">
        <v>138</v>
      </c>
      <c r="AC174" s="358" t="s">
        <v>138</v>
      </c>
      <c r="AD174" s="374"/>
    </row>
    <row r="175" spans="1:30" ht="20.100000000000001" customHeight="1">
      <c r="A175" s="311"/>
      <c r="B175" s="311"/>
      <c r="C175" s="452"/>
      <c r="D175" s="311" t="s">
        <v>8537</v>
      </c>
      <c r="E175" s="452"/>
      <c r="F175" s="356">
        <v>34</v>
      </c>
      <c r="G175" s="314">
        <v>40.476190476190474</v>
      </c>
      <c r="H175" s="356">
        <v>40</v>
      </c>
      <c r="I175" s="314">
        <v>57.142857142857146</v>
      </c>
      <c r="J175" s="356">
        <v>24</v>
      </c>
      <c r="K175" s="314">
        <v>34.285714285714285</v>
      </c>
      <c r="L175" s="356">
        <v>41</v>
      </c>
      <c r="M175" s="314">
        <v>53.246753246753244</v>
      </c>
      <c r="N175" s="315">
        <v>50</v>
      </c>
      <c r="O175" s="316">
        <v>41</v>
      </c>
      <c r="P175" s="315">
        <v>57</v>
      </c>
      <c r="Q175" s="316">
        <v>43.511450381679388</v>
      </c>
      <c r="R175" s="315">
        <v>66</v>
      </c>
      <c r="S175" s="316">
        <v>36.263736263736263</v>
      </c>
      <c r="T175" s="315">
        <v>37</v>
      </c>
      <c r="U175" s="316">
        <v>17.05069124423963</v>
      </c>
      <c r="V175" s="452"/>
      <c r="W175" s="452"/>
      <c r="X175" s="452"/>
      <c r="Y175" s="452"/>
      <c r="Z175" s="452"/>
      <c r="AA175" s="452"/>
      <c r="AB175" s="452"/>
      <c r="AC175" s="452"/>
      <c r="AD175" s="311"/>
    </row>
    <row r="176" spans="1:30" ht="20.100000000000001" customHeight="1">
      <c r="A176" s="311"/>
      <c r="B176" s="311"/>
      <c r="C176" s="452"/>
      <c r="D176" s="311" t="s">
        <v>1861</v>
      </c>
      <c r="E176" s="452"/>
      <c r="F176" s="356"/>
      <c r="G176" s="314"/>
      <c r="H176" s="356"/>
      <c r="I176" s="314"/>
      <c r="J176" s="356"/>
      <c r="K176" s="314"/>
      <c r="L176" s="356"/>
      <c r="M176" s="314"/>
      <c r="N176" s="315"/>
      <c r="O176" s="316"/>
      <c r="P176" s="315"/>
      <c r="Q176" s="316"/>
      <c r="R176" s="315"/>
      <c r="S176" s="316"/>
      <c r="T176" s="315"/>
      <c r="U176" s="316"/>
      <c r="V176" s="452"/>
      <c r="W176" s="452"/>
      <c r="X176" s="452"/>
      <c r="Y176" s="452"/>
      <c r="Z176" s="452"/>
      <c r="AA176" s="452"/>
      <c r="AB176" s="452"/>
      <c r="AC176" s="452"/>
      <c r="AD176" s="311"/>
    </row>
    <row r="177" spans="1:30" ht="20.100000000000001" customHeight="1">
      <c r="A177" s="311"/>
      <c r="B177" s="311"/>
      <c r="C177" s="452"/>
      <c r="D177" s="311" t="s">
        <v>1862</v>
      </c>
      <c r="E177" s="452"/>
      <c r="F177" s="356"/>
      <c r="G177" s="314"/>
      <c r="H177" s="356"/>
      <c r="I177" s="314"/>
      <c r="J177" s="356"/>
      <c r="K177" s="314"/>
      <c r="L177" s="356"/>
      <c r="M177" s="314"/>
      <c r="N177" s="315"/>
      <c r="O177" s="316"/>
      <c r="P177" s="315"/>
      <c r="Q177" s="316"/>
      <c r="R177" s="315"/>
      <c r="S177" s="316"/>
      <c r="T177" s="315"/>
      <c r="U177" s="316"/>
      <c r="V177" s="452"/>
      <c r="W177" s="452"/>
      <c r="X177" s="452"/>
      <c r="Y177" s="452"/>
      <c r="Z177" s="452"/>
      <c r="AA177" s="452"/>
      <c r="AB177" s="452"/>
      <c r="AC177" s="452"/>
      <c r="AD177" s="311"/>
    </row>
    <row r="178" spans="1:30" ht="20.100000000000001" customHeight="1">
      <c r="A178" s="374" t="s">
        <v>4649</v>
      </c>
      <c r="B178" s="374" t="s">
        <v>1342</v>
      </c>
      <c r="C178" s="358" t="s">
        <v>8525</v>
      </c>
      <c r="D178" s="374" t="s">
        <v>8536</v>
      </c>
      <c r="E178" s="358" t="s">
        <v>1335</v>
      </c>
      <c r="F178" s="443">
        <v>22</v>
      </c>
      <c r="G178" s="444">
        <v>26.19047619047619</v>
      </c>
      <c r="H178" s="443">
        <v>11</v>
      </c>
      <c r="I178" s="444">
        <v>15.714285714285714</v>
      </c>
      <c r="J178" s="443">
        <v>8</v>
      </c>
      <c r="K178" s="444">
        <v>11.428571428571429</v>
      </c>
      <c r="L178" s="443">
        <v>14</v>
      </c>
      <c r="M178" s="444">
        <v>18.181818181818183</v>
      </c>
      <c r="N178" s="471">
        <v>16</v>
      </c>
      <c r="O178" s="465">
        <v>13.1</v>
      </c>
      <c r="P178" s="471">
        <v>22</v>
      </c>
      <c r="Q178" s="465">
        <v>16.793893129771</v>
      </c>
      <c r="R178" s="471">
        <v>43</v>
      </c>
      <c r="S178" s="465">
        <v>23.626373626373628</v>
      </c>
      <c r="T178" s="471">
        <v>71</v>
      </c>
      <c r="U178" s="465">
        <v>32.718894009216591</v>
      </c>
      <c r="V178" s="358" t="s">
        <v>138</v>
      </c>
      <c r="W178" s="358" t="s">
        <v>138</v>
      </c>
      <c r="X178" s="358" t="s">
        <v>138</v>
      </c>
      <c r="Y178" s="358" t="s">
        <v>138</v>
      </c>
      <c r="Z178" s="358" t="s">
        <v>138</v>
      </c>
      <c r="AA178" s="358" t="s">
        <v>138</v>
      </c>
      <c r="AB178" s="358" t="s">
        <v>138</v>
      </c>
      <c r="AC178" s="358" t="s">
        <v>138</v>
      </c>
      <c r="AD178" s="374"/>
    </row>
    <row r="179" spans="1:30" ht="20.100000000000001" customHeight="1">
      <c r="A179" s="311"/>
      <c r="B179" s="311"/>
      <c r="C179" s="452"/>
      <c r="D179" s="311" t="s">
        <v>8537</v>
      </c>
      <c r="E179" s="452"/>
      <c r="F179" s="356">
        <v>62</v>
      </c>
      <c r="G179" s="314">
        <v>73.80952380952381</v>
      </c>
      <c r="H179" s="356">
        <v>59</v>
      </c>
      <c r="I179" s="314">
        <v>84.285714285714292</v>
      </c>
      <c r="J179" s="356">
        <v>62</v>
      </c>
      <c r="K179" s="314">
        <v>88.571428571428569</v>
      </c>
      <c r="L179" s="356">
        <v>63</v>
      </c>
      <c r="M179" s="314">
        <v>81.818181818181813</v>
      </c>
      <c r="N179" s="315">
        <v>106</v>
      </c>
      <c r="O179" s="316">
        <v>86.9</v>
      </c>
      <c r="P179" s="315">
        <v>109</v>
      </c>
      <c r="Q179" s="316">
        <v>83.206106870229007</v>
      </c>
      <c r="R179" s="315">
        <v>139</v>
      </c>
      <c r="S179" s="316">
        <v>76.373626373626379</v>
      </c>
      <c r="T179" s="315">
        <v>146</v>
      </c>
      <c r="U179" s="316">
        <v>67.281105990783416</v>
      </c>
      <c r="V179" s="452"/>
      <c r="W179" s="452"/>
      <c r="X179" s="452"/>
      <c r="Y179" s="452"/>
      <c r="Z179" s="452"/>
      <c r="AA179" s="452"/>
      <c r="AB179" s="452"/>
      <c r="AC179" s="452"/>
      <c r="AD179" s="311"/>
    </row>
    <row r="180" spans="1:30" ht="20.100000000000001" customHeight="1">
      <c r="A180" s="311"/>
      <c r="B180" s="311"/>
      <c r="C180" s="452"/>
      <c r="D180" s="311" t="s">
        <v>1861</v>
      </c>
      <c r="E180" s="452"/>
      <c r="F180" s="356"/>
      <c r="G180" s="314"/>
      <c r="H180" s="356"/>
      <c r="I180" s="314"/>
      <c r="J180" s="356"/>
      <c r="K180" s="314"/>
      <c r="L180" s="356"/>
      <c r="M180" s="314"/>
      <c r="N180" s="315"/>
      <c r="O180" s="316"/>
      <c r="P180" s="315"/>
      <c r="Q180" s="316"/>
      <c r="R180" s="315"/>
      <c r="S180" s="316"/>
      <c r="T180" s="315"/>
      <c r="U180" s="316"/>
      <c r="V180" s="452"/>
      <c r="W180" s="452"/>
      <c r="X180" s="452"/>
      <c r="Y180" s="452"/>
      <c r="Z180" s="452"/>
      <c r="AA180" s="452"/>
      <c r="AB180" s="452"/>
      <c r="AC180" s="452"/>
      <c r="AD180" s="311"/>
    </row>
    <row r="181" spans="1:30" ht="20.100000000000001" customHeight="1">
      <c r="A181" s="311"/>
      <c r="B181" s="311"/>
      <c r="C181" s="452"/>
      <c r="D181" s="311" t="s">
        <v>1862</v>
      </c>
      <c r="E181" s="452"/>
      <c r="F181" s="356"/>
      <c r="G181" s="314"/>
      <c r="H181" s="356"/>
      <c r="I181" s="314"/>
      <c r="J181" s="356"/>
      <c r="K181" s="314"/>
      <c r="L181" s="356"/>
      <c r="M181" s="314"/>
      <c r="N181" s="315"/>
      <c r="O181" s="316"/>
      <c r="P181" s="315"/>
      <c r="Q181" s="316"/>
      <c r="R181" s="315"/>
      <c r="S181" s="316"/>
      <c r="T181" s="315"/>
      <c r="U181" s="316"/>
      <c r="V181" s="452"/>
      <c r="W181" s="452"/>
      <c r="X181" s="452"/>
      <c r="Y181" s="452"/>
      <c r="Z181" s="452"/>
      <c r="AA181" s="452"/>
      <c r="AB181" s="452"/>
      <c r="AC181" s="452"/>
      <c r="AD181" s="311"/>
    </row>
    <row r="182" spans="1:30" ht="20.100000000000001" customHeight="1">
      <c r="A182" s="374" t="s">
        <v>4650</v>
      </c>
      <c r="B182" s="374" t="s">
        <v>8538</v>
      </c>
      <c r="C182" s="358" t="s">
        <v>4616</v>
      </c>
      <c r="D182" s="374" t="s">
        <v>8536</v>
      </c>
      <c r="E182" s="358" t="s">
        <v>1335</v>
      </c>
      <c r="F182" s="443">
        <v>45</v>
      </c>
      <c r="G182" s="444">
        <v>55.555555555555557</v>
      </c>
      <c r="H182" s="443">
        <v>28</v>
      </c>
      <c r="I182" s="444">
        <v>41.791044776119406</v>
      </c>
      <c r="J182" s="443">
        <v>36</v>
      </c>
      <c r="K182" s="444">
        <v>54.545454545454547</v>
      </c>
      <c r="L182" s="443">
        <v>38</v>
      </c>
      <c r="M182" s="444">
        <v>52.054794520547944</v>
      </c>
      <c r="N182" s="471">
        <v>67</v>
      </c>
      <c r="O182" s="465">
        <v>59.3</v>
      </c>
      <c r="P182" s="471">
        <v>77</v>
      </c>
      <c r="Q182" s="465">
        <v>61.6</v>
      </c>
      <c r="R182" s="471">
        <v>101</v>
      </c>
      <c r="S182" s="465">
        <v>58.7</v>
      </c>
      <c r="T182" s="471">
        <v>132</v>
      </c>
      <c r="U182" s="465">
        <v>65.671641791044777</v>
      </c>
      <c r="V182" s="358" t="s">
        <v>138</v>
      </c>
      <c r="W182" s="358" t="s">
        <v>138</v>
      </c>
      <c r="X182" s="358" t="s">
        <v>138</v>
      </c>
      <c r="Y182" s="358" t="s">
        <v>138</v>
      </c>
      <c r="Z182" s="358" t="s">
        <v>138</v>
      </c>
      <c r="AA182" s="358" t="s">
        <v>138</v>
      </c>
      <c r="AB182" s="358" t="s">
        <v>138</v>
      </c>
      <c r="AC182" s="358" t="s">
        <v>138</v>
      </c>
      <c r="AD182" s="374"/>
    </row>
    <row r="183" spans="1:30" ht="20.100000000000001" customHeight="1">
      <c r="A183" s="311"/>
      <c r="B183" s="311"/>
      <c r="C183" s="452"/>
      <c r="D183" s="311" t="s">
        <v>8537</v>
      </c>
      <c r="E183" s="452"/>
      <c r="F183" s="356">
        <v>36</v>
      </c>
      <c r="G183" s="314">
        <v>44.444444444444443</v>
      </c>
      <c r="H183" s="356">
        <v>39</v>
      </c>
      <c r="I183" s="314">
        <v>58.208955223880594</v>
      </c>
      <c r="J183" s="356">
        <v>30</v>
      </c>
      <c r="K183" s="314">
        <v>45.454545454545453</v>
      </c>
      <c r="L183" s="356">
        <v>35</v>
      </c>
      <c r="M183" s="314">
        <v>47.945205479452056</v>
      </c>
      <c r="N183" s="315">
        <v>46</v>
      </c>
      <c r="O183" s="316">
        <v>40.700000000000003</v>
      </c>
      <c r="P183" s="315">
        <v>48</v>
      </c>
      <c r="Q183" s="316">
        <v>38.4</v>
      </c>
      <c r="R183" s="315">
        <v>70</v>
      </c>
      <c r="S183" s="316">
        <v>40.700000000000003</v>
      </c>
      <c r="T183" s="315">
        <v>69</v>
      </c>
      <c r="U183" s="316">
        <v>34.328358208955223</v>
      </c>
      <c r="V183" s="452"/>
      <c r="W183" s="452"/>
      <c r="X183" s="452"/>
      <c r="Y183" s="452"/>
      <c r="Z183" s="452"/>
      <c r="AA183" s="452"/>
      <c r="AB183" s="452"/>
      <c r="AC183" s="452"/>
      <c r="AD183" s="311"/>
    </row>
    <row r="184" spans="1:30" ht="20.100000000000001" customHeight="1">
      <c r="A184" s="311"/>
      <c r="B184" s="311"/>
      <c r="C184" s="452"/>
      <c r="D184" s="311" t="s">
        <v>1861</v>
      </c>
      <c r="E184" s="452"/>
      <c r="F184" s="356"/>
      <c r="G184" s="314"/>
      <c r="H184" s="356"/>
      <c r="I184" s="314"/>
      <c r="J184" s="356"/>
      <c r="K184" s="314"/>
      <c r="L184" s="356"/>
      <c r="M184" s="314"/>
      <c r="N184" s="315"/>
      <c r="O184" s="316"/>
      <c r="P184" s="315"/>
      <c r="Q184" s="316"/>
      <c r="R184" s="315"/>
      <c r="S184" s="316"/>
      <c r="T184" s="315"/>
      <c r="U184" s="316"/>
      <c r="V184" s="452"/>
      <c r="W184" s="452"/>
      <c r="X184" s="452"/>
      <c r="Y184" s="452"/>
      <c r="Z184" s="452"/>
      <c r="AA184" s="452"/>
      <c r="AB184" s="452"/>
      <c r="AC184" s="452"/>
      <c r="AD184" s="311"/>
    </row>
    <row r="185" spans="1:30" ht="20.100000000000001" customHeight="1">
      <c r="A185" s="311"/>
      <c r="B185" s="311"/>
      <c r="C185" s="452"/>
      <c r="D185" s="311" t="s">
        <v>1862</v>
      </c>
      <c r="E185" s="452"/>
      <c r="F185" s="356"/>
      <c r="G185" s="314"/>
      <c r="H185" s="356"/>
      <c r="I185" s="314"/>
      <c r="J185" s="356"/>
      <c r="K185" s="314"/>
      <c r="L185" s="356"/>
      <c r="M185" s="314"/>
      <c r="N185" s="315"/>
      <c r="O185" s="316"/>
      <c r="P185" s="315"/>
      <c r="Q185" s="316"/>
      <c r="R185" s="315">
        <v>1</v>
      </c>
      <c r="S185" s="316">
        <v>0.6</v>
      </c>
      <c r="T185" s="315"/>
      <c r="U185" s="316"/>
      <c r="V185" s="452"/>
      <c r="W185" s="452"/>
      <c r="X185" s="452"/>
      <c r="Y185" s="452"/>
      <c r="Z185" s="452"/>
      <c r="AA185" s="452"/>
      <c r="AB185" s="452"/>
      <c r="AC185" s="452"/>
      <c r="AD185" s="311"/>
    </row>
    <row r="186" spans="1:30" ht="20.100000000000001" customHeight="1">
      <c r="A186" s="374" t="s">
        <v>4651</v>
      </c>
      <c r="B186" s="374" t="s">
        <v>8539</v>
      </c>
      <c r="C186" s="358" t="s">
        <v>4616</v>
      </c>
      <c r="D186" s="374" t="s">
        <v>8536</v>
      </c>
      <c r="E186" s="358" t="s">
        <v>1335</v>
      </c>
      <c r="F186" s="443">
        <v>30</v>
      </c>
      <c r="G186" s="444">
        <v>37.037037037037038</v>
      </c>
      <c r="H186" s="443">
        <v>18</v>
      </c>
      <c r="I186" s="444">
        <v>26.865671641791046</v>
      </c>
      <c r="J186" s="443">
        <v>24</v>
      </c>
      <c r="K186" s="444">
        <v>36.363636363636367</v>
      </c>
      <c r="L186" s="443">
        <v>23</v>
      </c>
      <c r="M186" s="444">
        <v>31.506849315068493</v>
      </c>
      <c r="N186" s="471">
        <v>40</v>
      </c>
      <c r="O186" s="465">
        <v>35.4</v>
      </c>
      <c r="P186" s="471">
        <v>52</v>
      </c>
      <c r="Q186" s="465">
        <v>41.6</v>
      </c>
      <c r="R186" s="471">
        <v>80</v>
      </c>
      <c r="S186" s="465">
        <v>46.5</v>
      </c>
      <c r="T186" s="471">
        <v>101</v>
      </c>
      <c r="U186" s="465">
        <v>50.24875621890547</v>
      </c>
      <c r="V186" s="358" t="s">
        <v>138</v>
      </c>
      <c r="W186" s="358" t="s">
        <v>138</v>
      </c>
      <c r="X186" s="358" t="s">
        <v>138</v>
      </c>
      <c r="Y186" s="358" t="s">
        <v>138</v>
      </c>
      <c r="Z186" s="358" t="s">
        <v>138</v>
      </c>
      <c r="AA186" s="358" t="s">
        <v>138</v>
      </c>
      <c r="AB186" s="358" t="s">
        <v>138</v>
      </c>
      <c r="AC186" s="358" t="s">
        <v>138</v>
      </c>
      <c r="AD186" s="374"/>
    </row>
    <row r="187" spans="1:30" ht="20.100000000000001" customHeight="1">
      <c r="A187" s="311"/>
      <c r="B187" s="311"/>
      <c r="C187" s="452"/>
      <c r="D187" s="311" t="s">
        <v>8537</v>
      </c>
      <c r="E187" s="452"/>
      <c r="F187" s="356">
        <v>51</v>
      </c>
      <c r="G187" s="314">
        <v>62.962962962962962</v>
      </c>
      <c r="H187" s="356">
        <v>49</v>
      </c>
      <c r="I187" s="314">
        <v>73.134328358208961</v>
      </c>
      <c r="J187" s="356">
        <v>42</v>
      </c>
      <c r="K187" s="314">
        <v>63.636363636363633</v>
      </c>
      <c r="L187" s="356">
        <v>50</v>
      </c>
      <c r="M187" s="314">
        <v>68.493150684931507</v>
      </c>
      <c r="N187" s="315">
        <v>73</v>
      </c>
      <c r="O187" s="316">
        <v>64.599999999999994</v>
      </c>
      <c r="P187" s="315">
        <v>73</v>
      </c>
      <c r="Q187" s="316">
        <v>58.4</v>
      </c>
      <c r="R187" s="315">
        <v>91</v>
      </c>
      <c r="S187" s="316">
        <v>52.9</v>
      </c>
      <c r="T187" s="315">
        <v>100</v>
      </c>
      <c r="U187" s="316">
        <v>49.75124378109453</v>
      </c>
      <c r="V187" s="452"/>
      <c r="W187" s="452"/>
      <c r="X187" s="452"/>
      <c r="Y187" s="452"/>
      <c r="Z187" s="452"/>
      <c r="AA187" s="452"/>
      <c r="AB187" s="452"/>
      <c r="AC187" s="452"/>
      <c r="AD187" s="311"/>
    </row>
    <row r="188" spans="1:30" ht="20.100000000000001" customHeight="1">
      <c r="A188" s="311"/>
      <c r="B188" s="311"/>
      <c r="C188" s="452"/>
      <c r="D188" s="311" t="s">
        <v>1861</v>
      </c>
      <c r="E188" s="452"/>
      <c r="F188" s="356"/>
      <c r="G188" s="314"/>
      <c r="H188" s="356"/>
      <c r="I188" s="314"/>
      <c r="J188" s="356"/>
      <c r="K188" s="314"/>
      <c r="L188" s="356"/>
      <c r="M188" s="314"/>
      <c r="N188" s="315"/>
      <c r="O188" s="316"/>
      <c r="P188" s="315"/>
      <c r="Q188" s="316"/>
      <c r="R188" s="315"/>
      <c r="S188" s="316"/>
      <c r="T188" s="315"/>
      <c r="U188" s="316"/>
      <c r="V188" s="452"/>
      <c r="W188" s="452"/>
      <c r="X188" s="452"/>
      <c r="Y188" s="452"/>
      <c r="Z188" s="452"/>
      <c r="AA188" s="452"/>
      <c r="AB188" s="452"/>
      <c r="AC188" s="452"/>
      <c r="AD188" s="311"/>
    </row>
    <row r="189" spans="1:30" ht="20.100000000000001" customHeight="1">
      <c r="A189" s="311"/>
      <c r="B189" s="311"/>
      <c r="C189" s="452"/>
      <c r="D189" s="311" t="s">
        <v>1862</v>
      </c>
      <c r="E189" s="452"/>
      <c r="F189" s="356"/>
      <c r="G189" s="314"/>
      <c r="H189" s="356"/>
      <c r="I189" s="314"/>
      <c r="J189" s="356"/>
      <c r="K189" s="314"/>
      <c r="L189" s="356"/>
      <c r="M189" s="314"/>
      <c r="N189" s="315"/>
      <c r="O189" s="316"/>
      <c r="P189" s="315"/>
      <c r="Q189" s="316"/>
      <c r="R189" s="315">
        <v>1</v>
      </c>
      <c r="S189" s="316">
        <v>0.6</v>
      </c>
      <c r="T189" s="315"/>
      <c r="U189" s="316"/>
      <c r="V189" s="452"/>
      <c r="W189" s="452"/>
      <c r="X189" s="452"/>
      <c r="Y189" s="452"/>
      <c r="Z189" s="452"/>
      <c r="AA189" s="452"/>
      <c r="AB189" s="452"/>
      <c r="AC189" s="452"/>
      <c r="AD189" s="311"/>
    </row>
    <row r="190" spans="1:30" ht="20.100000000000001" customHeight="1">
      <c r="A190" s="374" t="s">
        <v>8540</v>
      </c>
      <c r="B190" s="374" t="s">
        <v>8541</v>
      </c>
      <c r="C190" s="358" t="s">
        <v>4652</v>
      </c>
      <c r="D190" s="374" t="s">
        <v>2129</v>
      </c>
      <c r="E190" s="358"/>
      <c r="F190" s="443">
        <v>1</v>
      </c>
      <c r="G190" s="444">
        <v>3.3333333333333335</v>
      </c>
      <c r="H190" s="443"/>
      <c r="I190" s="444"/>
      <c r="J190" s="443"/>
      <c r="K190" s="444"/>
      <c r="L190" s="443"/>
      <c r="M190" s="444"/>
      <c r="N190" s="471"/>
      <c r="O190" s="465"/>
      <c r="P190" s="471">
        <v>1</v>
      </c>
      <c r="Q190" s="465">
        <v>1.9230769230769231</v>
      </c>
      <c r="R190" s="471"/>
      <c r="S190" s="465"/>
      <c r="T190" s="471">
        <v>2</v>
      </c>
      <c r="U190" s="465">
        <v>1.9801980198019802</v>
      </c>
      <c r="V190" s="358" t="s">
        <v>138</v>
      </c>
      <c r="W190" s="358" t="s">
        <v>138</v>
      </c>
      <c r="X190" s="358" t="s">
        <v>138</v>
      </c>
      <c r="Y190" s="358" t="s">
        <v>138</v>
      </c>
      <c r="Z190" s="358" t="s">
        <v>138</v>
      </c>
      <c r="AA190" s="358" t="s">
        <v>138</v>
      </c>
      <c r="AB190" s="358" t="s">
        <v>138</v>
      </c>
      <c r="AC190" s="358" t="s">
        <v>138</v>
      </c>
      <c r="AD190" s="374"/>
    </row>
    <row r="191" spans="1:30" ht="20.100000000000001" customHeight="1">
      <c r="A191" s="311"/>
      <c r="B191" s="311"/>
      <c r="C191" s="452"/>
      <c r="D191" s="311" t="s">
        <v>2130</v>
      </c>
      <c r="E191" s="452"/>
      <c r="F191" s="356">
        <v>27</v>
      </c>
      <c r="G191" s="314">
        <v>90</v>
      </c>
      <c r="H191" s="356">
        <v>17</v>
      </c>
      <c r="I191" s="314">
        <v>94.444444444444443</v>
      </c>
      <c r="J191" s="356">
        <v>22</v>
      </c>
      <c r="K191" s="314">
        <v>91.666666666666671</v>
      </c>
      <c r="L191" s="356">
        <v>22</v>
      </c>
      <c r="M191" s="314">
        <v>95.7</v>
      </c>
      <c r="N191" s="315">
        <v>34</v>
      </c>
      <c r="O191" s="316">
        <v>85</v>
      </c>
      <c r="P191" s="315">
        <v>44</v>
      </c>
      <c r="Q191" s="316">
        <v>84.615384615384613</v>
      </c>
      <c r="R191" s="315">
        <v>67</v>
      </c>
      <c r="S191" s="316">
        <v>83.75</v>
      </c>
      <c r="T191" s="315">
        <v>75</v>
      </c>
      <c r="U191" s="316">
        <v>74.257425742574256</v>
      </c>
      <c r="V191" s="452"/>
      <c r="W191" s="452"/>
      <c r="X191" s="452"/>
      <c r="Y191" s="452"/>
      <c r="Z191" s="452"/>
      <c r="AA191" s="452"/>
      <c r="AB191" s="452"/>
      <c r="AC191" s="452"/>
      <c r="AD191" s="311"/>
    </row>
    <row r="192" spans="1:30" ht="20.100000000000001" customHeight="1">
      <c r="A192" s="311"/>
      <c r="B192" s="311"/>
      <c r="C192" s="452"/>
      <c r="D192" s="311" t="s">
        <v>2131</v>
      </c>
      <c r="E192" s="452"/>
      <c r="F192" s="356">
        <v>1</v>
      </c>
      <c r="G192" s="314">
        <v>3.3333333333333335</v>
      </c>
      <c r="H192" s="356">
        <v>1</v>
      </c>
      <c r="I192" s="314">
        <v>5.5555555555555554</v>
      </c>
      <c r="J192" s="356">
        <v>2</v>
      </c>
      <c r="K192" s="314">
        <v>8.3333333333333339</v>
      </c>
      <c r="L192" s="356"/>
      <c r="M192" s="314"/>
      <c r="N192" s="315">
        <v>5</v>
      </c>
      <c r="O192" s="316">
        <v>12.5</v>
      </c>
      <c r="P192" s="315">
        <v>5</v>
      </c>
      <c r="Q192" s="316">
        <v>9.615384615384615</v>
      </c>
      <c r="R192" s="315">
        <v>6</v>
      </c>
      <c r="S192" s="316">
        <v>7.5</v>
      </c>
      <c r="T192" s="315">
        <v>13</v>
      </c>
      <c r="U192" s="316">
        <v>12.871287128712872</v>
      </c>
      <c r="V192" s="452"/>
      <c r="W192" s="452"/>
      <c r="X192" s="452"/>
      <c r="Y192" s="452"/>
      <c r="Z192" s="452"/>
      <c r="AA192" s="452"/>
      <c r="AB192" s="452"/>
      <c r="AC192" s="452"/>
      <c r="AD192" s="311"/>
    </row>
    <row r="193" spans="1:30" ht="20.100000000000001" customHeight="1">
      <c r="A193" s="311"/>
      <c r="B193" s="311"/>
      <c r="C193" s="452"/>
      <c r="D193" s="311" t="s">
        <v>2132</v>
      </c>
      <c r="E193" s="452"/>
      <c r="F193" s="356"/>
      <c r="G193" s="314"/>
      <c r="H193" s="356"/>
      <c r="I193" s="314"/>
      <c r="J193" s="356"/>
      <c r="K193" s="314"/>
      <c r="L193" s="356"/>
      <c r="M193" s="314"/>
      <c r="N193" s="315"/>
      <c r="O193" s="316"/>
      <c r="P193" s="315"/>
      <c r="Q193" s="316"/>
      <c r="R193" s="315">
        <v>2</v>
      </c>
      <c r="S193" s="316">
        <v>2.5</v>
      </c>
      <c r="T193" s="315">
        <v>1</v>
      </c>
      <c r="U193" s="316">
        <v>0.99009900990099009</v>
      </c>
      <c r="V193" s="452"/>
      <c r="W193" s="452"/>
      <c r="X193" s="452"/>
      <c r="Y193" s="452"/>
      <c r="Z193" s="452"/>
      <c r="AA193" s="452"/>
      <c r="AB193" s="452"/>
      <c r="AC193" s="452"/>
      <c r="AD193" s="311"/>
    </row>
    <row r="194" spans="1:30" ht="20.100000000000001" customHeight="1">
      <c r="A194" s="311"/>
      <c r="B194" s="311"/>
      <c r="C194" s="452"/>
      <c r="D194" s="311" t="s">
        <v>2133</v>
      </c>
      <c r="E194" s="452"/>
      <c r="F194" s="356"/>
      <c r="G194" s="314"/>
      <c r="H194" s="356"/>
      <c r="I194" s="314"/>
      <c r="J194" s="356"/>
      <c r="K194" s="314"/>
      <c r="L194" s="356">
        <v>1</v>
      </c>
      <c r="M194" s="314">
        <v>4.3</v>
      </c>
      <c r="N194" s="315"/>
      <c r="O194" s="316"/>
      <c r="P194" s="315">
        <v>1</v>
      </c>
      <c r="Q194" s="316">
        <v>1.9230769230769231</v>
      </c>
      <c r="R194" s="315">
        <v>2</v>
      </c>
      <c r="S194" s="316">
        <v>2.5</v>
      </c>
      <c r="T194" s="315">
        <v>1</v>
      </c>
      <c r="U194" s="316">
        <v>0.99009900990099009</v>
      </c>
      <c r="V194" s="452"/>
      <c r="W194" s="452"/>
      <c r="X194" s="452"/>
      <c r="Y194" s="452"/>
      <c r="Z194" s="452"/>
      <c r="AA194" s="452"/>
      <c r="AB194" s="452"/>
      <c r="AC194" s="452"/>
      <c r="AD194" s="311"/>
    </row>
    <row r="195" spans="1:30" ht="20.100000000000001" customHeight="1">
      <c r="A195" s="311"/>
      <c r="B195" s="311"/>
      <c r="C195" s="452"/>
      <c r="D195" s="311" t="s">
        <v>2134</v>
      </c>
      <c r="E195" s="452"/>
      <c r="F195" s="356"/>
      <c r="G195" s="314"/>
      <c r="H195" s="356"/>
      <c r="I195" s="314"/>
      <c r="J195" s="356"/>
      <c r="K195" s="314"/>
      <c r="L195" s="356"/>
      <c r="M195" s="314"/>
      <c r="N195" s="315"/>
      <c r="O195" s="316"/>
      <c r="P195" s="315"/>
      <c r="Q195" s="316"/>
      <c r="R195" s="315"/>
      <c r="S195" s="316"/>
      <c r="T195" s="315"/>
      <c r="U195" s="316"/>
      <c r="V195" s="452"/>
      <c r="W195" s="452"/>
      <c r="X195" s="452"/>
      <c r="Y195" s="452"/>
      <c r="Z195" s="452"/>
      <c r="AA195" s="452"/>
      <c r="AB195" s="452"/>
      <c r="AC195" s="452"/>
      <c r="AD195" s="311"/>
    </row>
    <row r="196" spans="1:30" ht="20.100000000000001" customHeight="1">
      <c r="A196" s="311"/>
      <c r="B196" s="311"/>
      <c r="C196" s="452"/>
      <c r="D196" s="311" t="s">
        <v>2135</v>
      </c>
      <c r="E196" s="452"/>
      <c r="F196" s="356"/>
      <c r="G196" s="314"/>
      <c r="H196" s="356"/>
      <c r="I196" s="314"/>
      <c r="J196" s="356"/>
      <c r="K196" s="314"/>
      <c r="L196" s="356"/>
      <c r="M196" s="314"/>
      <c r="N196" s="315"/>
      <c r="O196" s="316"/>
      <c r="P196" s="315"/>
      <c r="Q196" s="316"/>
      <c r="R196" s="315"/>
      <c r="S196" s="316"/>
      <c r="T196" s="315"/>
      <c r="U196" s="316"/>
      <c r="V196" s="452"/>
      <c r="W196" s="452"/>
      <c r="X196" s="452"/>
      <c r="Y196" s="452"/>
      <c r="Z196" s="452"/>
      <c r="AA196" s="452"/>
      <c r="AB196" s="452"/>
      <c r="AC196" s="452"/>
      <c r="AD196" s="311"/>
    </row>
    <row r="197" spans="1:30" ht="20.100000000000001" customHeight="1">
      <c r="A197" s="311"/>
      <c r="B197" s="311"/>
      <c r="C197" s="452"/>
      <c r="D197" s="311" t="s">
        <v>2136</v>
      </c>
      <c r="E197" s="452"/>
      <c r="F197" s="356"/>
      <c r="G197" s="314"/>
      <c r="H197" s="356"/>
      <c r="I197" s="314"/>
      <c r="J197" s="356"/>
      <c r="K197" s="314"/>
      <c r="L197" s="356"/>
      <c r="M197" s="314"/>
      <c r="N197" s="315"/>
      <c r="O197" s="316"/>
      <c r="P197" s="315"/>
      <c r="Q197" s="316"/>
      <c r="R197" s="315">
        <v>1</v>
      </c>
      <c r="S197" s="316">
        <v>1.25</v>
      </c>
      <c r="T197" s="315"/>
      <c r="U197" s="316"/>
      <c r="V197" s="452"/>
      <c r="W197" s="452"/>
      <c r="X197" s="452"/>
      <c r="Y197" s="452"/>
      <c r="Z197" s="452"/>
      <c r="AA197" s="452"/>
      <c r="AB197" s="452"/>
      <c r="AC197" s="452"/>
      <c r="AD197" s="311"/>
    </row>
    <row r="198" spans="1:30" ht="20.100000000000001" customHeight="1">
      <c r="A198" s="311"/>
      <c r="B198" s="311"/>
      <c r="C198" s="452"/>
      <c r="D198" s="311" t="s">
        <v>2137</v>
      </c>
      <c r="E198" s="452"/>
      <c r="F198" s="356"/>
      <c r="G198" s="314"/>
      <c r="H198" s="356"/>
      <c r="I198" s="314"/>
      <c r="J198" s="356"/>
      <c r="K198" s="314"/>
      <c r="L198" s="356"/>
      <c r="M198" s="314"/>
      <c r="N198" s="315"/>
      <c r="O198" s="316"/>
      <c r="P198" s="315">
        <v>1</v>
      </c>
      <c r="Q198" s="316">
        <v>1.9230769230769231</v>
      </c>
      <c r="R198" s="315">
        <v>1</v>
      </c>
      <c r="S198" s="316">
        <v>1.25</v>
      </c>
      <c r="T198" s="315">
        <v>2</v>
      </c>
      <c r="U198" s="316">
        <v>1.9801980198019802</v>
      </c>
      <c r="V198" s="452"/>
      <c r="W198" s="452"/>
      <c r="X198" s="452"/>
      <c r="Y198" s="452"/>
      <c r="Z198" s="452"/>
      <c r="AA198" s="452"/>
      <c r="AB198" s="452"/>
      <c r="AC198" s="452"/>
      <c r="AD198" s="311"/>
    </row>
    <row r="199" spans="1:30" ht="20.100000000000001" customHeight="1">
      <c r="A199" s="311"/>
      <c r="B199" s="311"/>
      <c r="C199" s="452"/>
      <c r="D199" s="311" t="s">
        <v>8542</v>
      </c>
      <c r="E199" s="452"/>
      <c r="F199" s="356">
        <v>1</v>
      </c>
      <c r="G199" s="314">
        <v>3.3333333333333335</v>
      </c>
      <c r="H199" s="356"/>
      <c r="I199" s="314"/>
      <c r="J199" s="356"/>
      <c r="K199" s="314"/>
      <c r="L199" s="356"/>
      <c r="M199" s="314"/>
      <c r="N199" s="315">
        <v>1</v>
      </c>
      <c r="O199" s="316">
        <v>2.5</v>
      </c>
      <c r="P199" s="315"/>
      <c r="Q199" s="316"/>
      <c r="R199" s="315"/>
      <c r="S199" s="316"/>
      <c r="T199" s="315">
        <v>3</v>
      </c>
      <c r="U199" s="316">
        <v>2.9702970297029703</v>
      </c>
      <c r="V199" s="452"/>
      <c r="W199" s="452"/>
      <c r="X199" s="452"/>
      <c r="Y199" s="452"/>
      <c r="Z199" s="452"/>
      <c r="AA199" s="452"/>
      <c r="AB199" s="452"/>
      <c r="AC199" s="452"/>
      <c r="AD199" s="311"/>
    </row>
    <row r="200" spans="1:30" ht="20.100000000000001" customHeight="1">
      <c r="A200" s="311"/>
      <c r="B200" s="311"/>
      <c r="C200" s="452"/>
      <c r="D200" s="311" t="s">
        <v>8543</v>
      </c>
      <c r="E200" s="452"/>
      <c r="F200" s="356"/>
      <c r="G200" s="314"/>
      <c r="H200" s="356"/>
      <c r="I200" s="314"/>
      <c r="J200" s="356"/>
      <c r="K200" s="314"/>
      <c r="L200" s="356"/>
      <c r="M200" s="314"/>
      <c r="N200" s="315"/>
      <c r="O200" s="316"/>
      <c r="P200" s="315"/>
      <c r="Q200" s="316"/>
      <c r="R200" s="315">
        <v>1</v>
      </c>
      <c r="S200" s="316">
        <v>1.25</v>
      </c>
      <c r="T200" s="315">
        <v>4</v>
      </c>
      <c r="U200" s="316">
        <v>3.9603960396039604</v>
      </c>
      <c r="V200" s="452"/>
      <c r="W200" s="452"/>
      <c r="X200" s="452"/>
      <c r="Y200" s="452"/>
      <c r="Z200" s="452"/>
      <c r="AA200" s="452"/>
      <c r="AB200" s="452"/>
      <c r="AC200" s="452"/>
      <c r="AD200" s="311"/>
    </row>
    <row r="201" spans="1:30" ht="20.100000000000001" customHeight="1">
      <c r="A201" s="374" t="s">
        <v>4653</v>
      </c>
      <c r="B201" s="374" t="s">
        <v>8544</v>
      </c>
      <c r="C201" s="358" t="s">
        <v>4652</v>
      </c>
      <c r="D201" s="374" t="s">
        <v>2129</v>
      </c>
      <c r="E201" s="358"/>
      <c r="F201" s="443"/>
      <c r="G201" s="444"/>
      <c r="H201" s="443"/>
      <c r="I201" s="444"/>
      <c r="J201" s="443"/>
      <c r="K201" s="444"/>
      <c r="L201" s="443"/>
      <c r="M201" s="444"/>
      <c r="N201" s="471"/>
      <c r="O201" s="465"/>
      <c r="P201" s="471"/>
      <c r="Q201" s="465"/>
      <c r="R201" s="471"/>
      <c r="S201" s="465"/>
      <c r="T201" s="471"/>
      <c r="U201" s="465"/>
      <c r="V201" s="358" t="s">
        <v>138</v>
      </c>
      <c r="W201" s="358" t="s">
        <v>138</v>
      </c>
      <c r="X201" s="358" t="s">
        <v>138</v>
      </c>
      <c r="Y201" s="358" t="s">
        <v>138</v>
      </c>
      <c r="Z201" s="358" t="s">
        <v>138</v>
      </c>
      <c r="AA201" s="358" t="s">
        <v>138</v>
      </c>
      <c r="AB201" s="358" t="s">
        <v>138</v>
      </c>
      <c r="AC201" s="358" t="s">
        <v>138</v>
      </c>
      <c r="AD201" s="374"/>
    </row>
    <row r="202" spans="1:30" ht="20.100000000000001" customHeight="1">
      <c r="A202" s="311"/>
      <c r="B202" s="311"/>
      <c r="C202" s="452"/>
      <c r="D202" s="311" t="s">
        <v>2130</v>
      </c>
      <c r="E202" s="452"/>
      <c r="F202" s="356"/>
      <c r="G202" s="314"/>
      <c r="H202" s="356"/>
      <c r="I202" s="314"/>
      <c r="J202" s="356">
        <v>1</v>
      </c>
      <c r="K202" s="314">
        <v>100</v>
      </c>
      <c r="L202" s="356"/>
      <c r="M202" s="314"/>
      <c r="N202" s="315"/>
      <c r="O202" s="316"/>
      <c r="P202" s="315">
        <v>1</v>
      </c>
      <c r="Q202" s="316">
        <v>20</v>
      </c>
      <c r="R202" s="315"/>
      <c r="S202" s="316"/>
      <c r="T202" s="315">
        <v>1</v>
      </c>
      <c r="U202" s="316">
        <v>5.882352941176471</v>
      </c>
      <c r="V202" s="452"/>
      <c r="W202" s="452"/>
      <c r="X202" s="452"/>
      <c r="Y202" s="452"/>
      <c r="Z202" s="452"/>
      <c r="AA202" s="452"/>
      <c r="AB202" s="452"/>
      <c r="AC202" s="452"/>
      <c r="AD202" s="311"/>
    </row>
    <row r="203" spans="1:30" ht="20.100000000000001" customHeight="1">
      <c r="A203" s="311"/>
      <c r="B203" s="311"/>
      <c r="C203" s="452"/>
      <c r="D203" s="311" t="s">
        <v>2131</v>
      </c>
      <c r="E203" s="452"/>
      <c r="F203" s="356">
        <v>2</v>
      </c>
      <c r="G203" s="314">
        <v>66.666666666666671</v>
      </c>
      <c r="H203" s="356">
        <v>1</v>
      </c>
      <c r="I203" s="314">
        <v>100</v>
      </c>
      <c r="J203" s="356"/>
      <c r="K203" s="314"/>
      <c r="L203" s="356">
        <v>3</v>
      </c>
      <c r="M203" s="314">
        <v>75</v>
      </c>
      <c r="N203" s="315">
        <v>1</v>
      </c>
      <c r="O203" s="316">
        <v>50</v>
      </c>
      <c r="P203" s="315">
        <v>3</v>
      </c>
      <c r="Q203" s="316">
        <v>60</v>
      </c>
      <c r="R203" s="315">
        <v>6</v>
      </c>
      <c r="S203" s="316">
        <v>75</v>
      </c>
      <c r="T203" s="315">
        <v>9</v>
      </c>
      <c r="U203" s="316">
        <v>52.941176470588232</v>
      </c>
      <c r="V203" s="452"/>
      <c r="W203" s="452"/>
      <c r="X203" s="452"/>
      <c r="Y203" s="452"/>
      <c r="Z203" s="452"/>
      <c r="AA203" s="452"/>
      <c r="AB203" s="452"/>
      <c r="AC203" s="452"/>
      <c r="AD203" s="311"/>
    </row>
    <row r="204" spans="1:30" ht="20.100000000000001" customHeight="1">
      <c r="A204" s="311"/>
      <c r="B204" s="311"/>
      <c r="C204" s="452"/>
      <c r="D204" s="311" t="s">
        <v>2132</v>
      </c>
      <c r="E204" s="452"/>
      <c r="F204" s="356"/>
      <c r="G204" s="314"/>
      <c r="H204" s="356"/>
      <c r="I204" s="314"/>
      <c r="J204" s="356"/>
      <c r="K204" s="314"/>
      <c r="L204" s="356">
        <v>1</v>
      </c>
      <c r="M204" s="314">
        <v>25</v>
      </c>
      <c r="N204" s="315">
        <v>1</v>
      </c>
      <c r="O204" s="316">
        <v>50</v>
      </c>
      <c r="P204" s="315"/>
      <c r="Q204" s="316"/>
      <c r="R204" s="315">
        <v>2</v>
      </c>
      <c r="S204" s="316">
        <v>25</v>
      </c>
      <c r="T204" s="315">
        <v>2</v>
      </c>
      <c r="U204" s="316">
        <v>11.764705882352942</v>
      </c>
      <c r="V204" s="452"/>
      <c r="W204" s="452"/>
      <c r="X204" s="452"/>
      <c r="Y204" s="452"/>
      <c r="Z204" s="452"/>
      <c r="AA204" s="452"/>
      <c r="AB204" s="452"/>
      <c r="AC204" s="452"/>
      <c r="AD204" s="311"/>
    </row>
    <row r="205" spans="1:30" ht="20.100000000000001" customHeight="1">
      <c r="A205" s="311"/>
      <c r="B205" s="311"/>
      <c r="C205" s="452"/>
      <c r="D205" s="311" t="s">
        <v>2133</v>
      </c>
      <c r="E205" s="452"/>
      <c r="F205" s="356">
        <v>1</v>
      </c>
      <c r="G205" s="314">
        <v>33.333333333333336</v>
      </c>
      <c r="H205" s="356"/>
      <c r="I205" s="314"/>
      <c r="J205" s="356"/>
      <c r="K205" s="314"/>
      <c r="L205" s="356"/>
      <c r="M205" s="314"/>
      <c r="N205" s="315"/>
      <c r="O205" s="316"/>
      <c r="P205" s="315"/>
      <c r="Q205" s="316"/>
      <c r="R205" s="315"/>
      <c r="S205" s="316"/>
      <c r="T205" s="315">
        <v>1</v>
      </c>
      <c r="U205" s="316">
        <v>5.882352941176471</v>
      </c>
      <c r="V205" s="452"/>
      <c r="W205" s="452"/>
      <c r="X205" s="452"/>
      <c r="Y205" s="452"/>
      <c r="Z205" s="452"/>
      <c r="AA205" s="452"/>
      <c r="AB205" s="452"/>
      <c r="AC205" s="452"/>
      <c r="AD205" s="311"/>
    </row>
    <row r="206" spans="1:30" ht="20.100000000000001" customHeight="1">
      <c r="A206" s="311"/>
      <c r="B206" s="311"/>
      <c r="C206" s="452"/>
      <c r="D206" s="311" t="s">
        <v>2134</v>
      </c>
      <c r="E206" s="452"/>
      <c r="F206" s="356"/>
      <c r="G206" s="314"/>
      <c r="H206" s="356"/>
      <c r="I206" s="314"/>
      <c r="J206" s="356"/>
      <c r="K206" s="314"/>
      <c r="L206" s="356"/>
      <c r="M206" s="314"/>
      <c r="N206" s="315"/>
      <c r="O206" s="316"/>
      <c r="P206" s="315"/>
      <c r="Q206" s="316"/>
      <c r="R206" s="315"/>
      <c r="S206" s="316"/>
      <c r="T206" s="315"/>
      <c r="U206" s="316"/>
      <c r="V206" s="452"/>
      <c r="W206" s="452"/>
      <c r="X206" s="452"/>
      <c r="Y206" s="452"/>
      <c r="Z206" s="452"/>
      <c r="AA206" s="452"/>
      <c r="AB206" s="452"/>
      <c r="AC206" s="452"/>
      <c r="AD206" s="311"/>
    </row>
    <row r="207" spans="1:30" ht="20.100000000000001" customHeight="1">
      <c r="A207" s="311"/>
      <c r="B207" s="311"/>
      <c r="C207" s="452"/>
      <c r="D207" s="311" t="s">
        <v>2135</v>
      </c>
      <c r="E207" s="452"/>
      <c r="F207" s="356"/>
      <c r="G207" s="314"/>
      <c r="H207" s="356"/>
      <c r="I207" s="314"/>
      <c r="J207" s="356"/>
      <c r="K207" s="314"/>
      <c r="L207" s="356"/>
      <c r="M207" s="314"/>
      <c r="N207" s="315"/>
      <c r="O207" s="316"/>
      <c r="P207" s="315"/>
      <c r="Q207" s="316"/>
      <c r="R207" s="315"/>
      <c r="S207" s="316"/>
      <c r="T207" s="315"/>
      <c r="U207" s="316"/>
      <c r="V207" s="452"/>
      <c r="W207" s="452"/>
      <c r="X207" s="452"/>
      <c r="Y207" s="452"/>
      <c r="Z207" s="452"/>
      <c r="AA207" s="452"/>
      <c r="AB207" s="452"/>
      <c r="AC207" s="452"/>
      <c r="AD207" s="311"/>
    </row>
    <row r="208" spans="1:30" ht="20.100000000000001" customHeight="1">
      <c r="A208" s="311"/>
      <c r="B208" s="311"/>
      <c r="C208" s="452"/>
      <c r="D208" s="311" t="s">
        <v>2136</v>
      </c>
      <c r="E208" s="452"/>
      <c r="F208" s="356"/>
      <c r="G208" s="314"/>
      <c r="H208" s="356"/>
      <c r="I208" s="314"/>
      <c r="J208" s="356"/>
      <c r="K208" s="314"/>
      <c r="L208" s="356"/>
      <c r="M208" s="314"/>
      <c r="N208" s="315"/>
      <c r="O208" s="316"/>
      <c r="P208" s="315"/>
      <c r="Q208" s="316"/>
      <c r="R208" s="315"/>
      <c r="S208" s="316"/>
      <c r="T208" s="315">
        <v>1</v>
      </c>
      <c r="U208" s="316">
        <v>5.882352941176471</v>
      </c>
      <c r="V208" s="452"/>
      <c r="W208" s="452"/>
      <c r="X208" s="452"/>
      <c r="Y208" s="452"/>
      <c r="Z208" s="452"/>
      <c r="AA208" s="452"/>
      <c r="AB208" s="452"/>
      <c r="AC208" s="452"/>
      <c r="AD208" s="311"/>
    </row>
    <row r="209" spans="1:30" ht="20.100000000000001" customHeight="1">
      <c r="A209" s="311"/>
      <c r="B209" s="311"/>
      <c r="C209" s="452"/>
      <c r="D209" s="311" t="s">
        <v>2137</v>
      </c>
      <c r="E209" s="452"/>
      <c r="F209" s="356"/>
      <c r="G209" s="314"/>
      <c r="H209" s="356"/>
      <c r="I209" s="314"/>
      <c r="J209" s="356"/>
      <c r="K209" s="314"/>
      <c r="L209" s="356"/>
      <c r="M209" s="314"/>
      <c r="N209" s="315"/>
      <c r="O209" s="316"/>
      <c r="P209" s="315"/>
      <c r="Q209" s="316"/>
      <c r="R209" s="315"/>
      <c r="S209" s="316"/>
      <c r="T209" s="315">
        <v>1</v>
      </c>
      <c r="U209" s="316">
        <v>5.882352941176471</v>
      </c>
      <c r="V209" s="452"/>
      <c r="W209" s="452"/>
      <c r="X209" s="452"/>
      <c r="Y209" s="452"/>
      <c r="Z209" s="452"/>
      <c r="AA209" s="452"/>
      <c r="AB209" s="452"/>
      <c r="AC209" s="452"/>
      <c r="AD209" s="311"/>
    </row>
    <row r="210" spans="1:30" ht="20.100000000000001" customHeight="1">
      <c r="A210" s="311"/>
      <c r="B210" s="311"/>
      <c r="C210" s="452"/>
      <c r="D210" s="311" t="s">
        <v>8542</v>
      </c>
      <c r="E210" s="452"/>
      <c r="F210" s="356"/>
      <c r="G210" s="314"/>
      <c r="H210" s="356"/>
      <c r="I210" s="314"/>
      <c r="J210" s="356"/>
      <c r="K210" s="314"/>
      <c r="L210" s="356"/>
      <c r="M210" s="314"/>
      <c r="N210" s="315"/>
      <c r="O210" s="316"/>
      <c r="P210" s="315">
        <v>1</v>
      </c>
      <c r="Q210" s="316">
        <v>20</v>
      </c>
      <c r="R210" s="315"/>
      <c r="S210" s="316"/>
      <c r="T210" s="315">
        <v>2</v>
      </c>
      <c r="U210" s="316">
        <v>11.764705882352942</v>
      </c>
      <c r="V210" s="452"/>
      <c r="W210" s="452"/>
      <c r="X210" s="452"/>
      <c r="Y210" s="452"/>
      <c r="Z210" s="452"/>
      <c r="AA210" s="452"/>
      <c r="AB210" s="452"/>
      <c r="AC210" s="452"/>
      <c r="AD210" s="311"/>
    </row>
    <row r="211" spans="1:30" ht="20.100000000000001" customHeight="1">
      <c r="A211" s="311"/>
      <c r="B211" s="311"/>
      <c r="C211" s="452"/>
      <c r="D211" s="311" t="s">
        <v>8543</v>
      </c>
      <c r="E211" s="452"/>
      <c r="F211" s="356"/>
      <c r="G211" s="314"/>
      <c r="H211" s="356"/>
      <c r="I211" s="314"/>
      <c r="J211" s="356"/>
      <c r="K211" s="314"/>
      <c r="L211" s="356"/>
      <c r="M211" s="314"/>
      <c r="N211" s="315"/>
      <c r="O211" s="316"/>
      <c r="P211" s="315"/>
      <c r="Q211" s="316"/>
      <c r="R211" s="315"/>
      <c r="S211" s="316"/>
      <c r="T211" s="315"/>
      <c r="U211" s="316"/>
      <c r="V211" s="452"/>
      <c r="W211" s="452"/>
      <c r="X211" s="452"/>
      <c r="Y211" s="452"/>
      <c r="Z211" s="452"/>
      <c r="AA211" s="452"/>
      <c r="AB211" s="452"/>
      <c r="AC211" s="452"/>
      <c r="AD211" s="311"/>
    </row>
    <row r="212" spans="1:30" ht="20.100000000000001" customHeight="1">
      <c r="A212" s="374" t="s">
        <v>4654</v>
      </c>
      <c r="B212" s="374" t="s">
        <v>8545</v>
      </c>
      <c r="C212" s="358" t="s">
        <v>4652</v>
      </c>
      <c r="D212" s="374" t="s">
        <v>2129</v>
      </c>
      <c r="E212" s="358"/>
      <c r="F212" s="443"/>
      <c r="G212" s="444"/>
      <c r="H212" s="443"/>
      <c r="I212" s="444"/>
      <c r="J212" s="443"/>
      <c r="K212" s="444"/>
      <c r="L212" s="443"/>
      <c r="M212" s="444"/>
      <c r="N212" s="471"/>
      <c r="O212" s="465"/>
      <c r="P212" s="471"/>
      <c r="Q212" s="465"/>
      <c r="R212" s="471"/>
      <c r="S212" s="465"/>
      <c r="T212" s="471"/>
      <c r="U212" s="465"/>
      <c r="V212" s="358" t="s">
        <v>138</v>
      </c>
      <c r="W212" s="358" t="s">
        <v>138</v>
      </c>
      <c r="X212" s="358" t="s">
        <v>138</v>
      </c>
      <c r="Y212" s="358" t="s">
        <v>138</v>
      </c>
      <c r="Z212" s="358" t="s">
        <v>138</v>
      </c>
      <c r="AA212" s="358" t="s">
        <v>138</v>
      </c>
      <c r="AB212" s="358" t="s">
        <v>138</v>
      </c>
      <c r="AC212" s="358" t="s">
        <v>138</v>
      </c>
      <c r="AD212" s="374"/>
    </row>
    <row r="213" spans="1:30" ht="20.100000000000001" customHeight="1">
      <c r="A213" s="311"/>
      <c r="B213" s="311"/>
      <c r="C213" s="452"/>
      <c r="D213" s="311" t="s">
        <v>2130</v>
      </c>
      <c r="E213" s="452"/>
      <c r="F213" s="356">
        <v>1</v>
      </c>
      <c r="G213" s="314">
        <v>50</v>
      </c>
      <c r="H213" s="356"/>
      <c r="I213" s="314"/>
      <c r="J213" s="356"/>
      <c r="K213" s="314"/>
      <c r="L213" s="356"/>
      <c r="M213" s="314"/>
      <c r="N213" s="315"/>
      <c r="O213" s="316"/>
      <c r="P213" s="315"/>
      <c r="Q213" s="316"/>
      <c r="R213" s="315"/>
      <c r="S213" s="316"/>
      <c r="T213" s="315"/>
      <c r="U213" s="316"/>
      <c r="V213" s="452"/>
      <c r="W213" s="452"/>
      <c r="X213" s="452"/>
      <c r="Y213" s="452"/>
      <c r="Z213" s="452"/>
      <c r="AA213" s="452"/>
      <c r="AB213" s="452"/>
      <c r="AC213" s="452"/>
      <c r="AD213" s="311"/>
    </row>
    <row r="214" spans="1:30" ht="20.100000000000001" customHeight="1">
      <c r="A214" s="311"/>
      <c r="B214" s="311"/>
      <c r="C214" s="452"/>
      <c r="D214" s="311" t="s">
        <v>2131</v>
      </c>
      <c r="E214" s="452"/>
      <c r="F214" s="356"/>
      <c r="G214" s="314"/>
      <c r="H214" s="356"/>
      <c r="I214" s="314"/>
      <c r="J214" s="356"/>
      <c r="K214" s="314"/>
      <c r="L214" s="356"/>
      <c r="M214" s="314"/>
      <c r="N214" s="315"/>
      <c r="O214" s="316"/>
      <c r="P214" s="315">
        <v>1</v>
      </c>
      <c r="Q214" s="316">
        <v>100</v>
      </c>
      <c r="R214" s="315">
        <v>1</v>
      </c>
      <c r="S214" s="316">
        <v>50</v>
      </c>
      <c r="T214" s="315">
        <v>1</v>
      </c>
      <c r="U214" s="316">
        <v>25</v>
      </c>
      <c r="V214" s="452"/>
      <c r="W214" s="452"/>
      <c r="X214" s="452"/>
      <c r="Y214" s="452"/>
      <c r="Z214" s="452"/>
      <c r="AA214" s="452"/>
      <c r="AB214" s="452"/>
      <c r="AC214" s="452"/>
      <c r="AD214" s="311"/>
    </row>
    <row r="215" spans="1:30" ht="20.100000000000001" customHeight="1">
      <c r="A215" s="311"/>
      <c r="B215" s="311"/>
      <c r="C215" s="452"/>
      <c r="D215" s="311" t="s">
        <v>2132</v>
      </c>
      <c r="E215" s="452"/>
      <c r="F215" s="356"/>
      <c r="G215" s="314"/>
      <c r="H215" s="356"/>
      <c r="I215" s="314"/>
      <c r="J215" s="356"/>
      <c r="K215" s="314"/>
      <c r="L215" s="356">
        <v>1</v>
      </c>
      <c r="M215" s="314">
        <v>100</v>
      </c>
      <c r="N215" s="315"/>
      <c r="O215" s="316"/>
      <c r="P215" s="315"/>
      <c r="Q215" s="316"/>
      <c r="R215" s="315"/>
      <c r="S215" s="316"/>
      <c r="T215" s="315">
        <v>2</v>
      </c>
      <c r="U215" s="316">
        <v>50</v>
      </c>
      <c r="V215" s="452"/>
      <c r="W215" s="452"/>
      <c r="X215" s="452"/>
      <c r="Y215" s="452"/>
      <c r="Z215" s="452"/>
      <c r="AA215" s="452"/>
      <c r="AB215" s="452"/>
      <c r="AC215" s="452"/>
      <c r="AD215" s="311"/>
    </row>
    <row r="216" spans="1:30" ht="20.100000000000001" customHeight="1">
      <c r="A216" s="311"/>
      <c r="B216" s="311"/>
      <c r="C216" s="452"/>
      <c r="D216" s="311" t="s">
        <v>2133</v>
      </c>
      <c r="E216" s="452"/>
      <c r="F216" s="356"/>
      <c r="G216" s="314"/>
      <c r="H216" s="356"/>
      <c r="I216" s="314"/>
      <c r="J216" s="356"/>
      <c r="K216" s="314"/>
      <c r="L216" s="356"/>
      <c r="M216" s="314"/>
      <c r="N216" s="315"/>
      <c r="O216" s="316"/>
      <c r="P216" s="315"/>
      <c r="Q216" s="316"/>
      <c r="R216" s="315"/>
      <c r="S216" s="316"/>
      <c r="T216" s="315">
        <v>1</v>
      </c>
      <c r="U216" s="316">
        <v>25</v>
      </c>
      <c r="V216" s="452"/>
      <c r="W216" s="452"/>
      <c r="X216" s="452"/>
      <c r="Y216" s="452"/>
      <c r="Z216" s="452"/>
      <c r="AA216" s="452"/>
      <c r="AB216" s="452"/>
      <c r="AC216" s="452"/>
      <c r="AD216" s="311"/>
    </row>
    <row r="217" spans="1:30" ht="20.100000000000001" customHeight="1">
      <c r="A217" s="311"/>
      <c r="B217" s="311"/>
      <c r="C217" s="452"/>
      <c r="D217" s="311" t="s">
        <v>2134</v>
      </c>
      <c r="E217" s="452"/>
      <c r="F217" s="356">
        <v>1</v>
      </c>
      <c r="G217" s="314">
        <v>50</v>
      </c>
      <c r="H217" s="356"/>
      <c r="I217" s="314"/>
      <c r="J217" s="356"/>
      <c r="K217" s="314"/>
      <c r="L217" s="356"/>
      <c r="M217" s="314"/>
      <c r="N217" s="315"/>
      <c r="O217" s="316"/>
      <c r="P217" s="315"/>
      <c r="Q217" s="316"/>
      <c r="R217" s="315"/>
      <c r="S217" s="316"/>
      <c r="T217" s="315"/>
      <c r="U217" s="316"/>
      <c r="V217" s="452"/>
      <c r="W217" s="452"/>
      <c r="X217" s="452"/>
      <c r="Y217" s="452"/>
      <c r="Z217" s="452"/>
      <c r="AA217" s="452"/>
      <c r="AB217" s="452"/>
      <c r="AC217" s="452"/>
      <c r="AD217" s="311"/>
    </row>
    <row r="218" spans="1:30" ht="20.100000000000001" customHeight="1">
      <c r="A218" s="311"/>
      <c r="B218" s="311"/>
      <c r="C218" s="452"/>
      <c r="D218" s="311" t="s">
        <v>2135</v>
      </c>
      <c r="E218" s="452"/>
      <c r="F218" s="356"/>
      <c r="G218" s="314"/>
      <c r="H218" s="356"/>
      <c r="I218" s="314"/>
      <c r="J218" s="356"/>
      <c r="K218" s="314"/>
      <c r="L218" s="356"/>
      <c r="M218" s="314"/>
      <c r="N218" s="315"/>
      <c r="O218" s="316"/>
      <c r="P218" s="315"/>
      <c r="Q218" s="316"/>
      <c r="R218" s="315"/>
      <c r="S218" s="316"/>
      <c r="T218" s="315"/>
      <c r="U218" s="316"/>
      <c r="V218" s="452"/>
      <c r="W218" s="452"/>
      <c r="X218" s="452"/>
      <c r="Y218" s="452"/>
      <c r="Z218" s="452"/>
      <c r="AA218" s="452"/>
      <c r="AB218" s="452"/>
      <c r="AC218" s="452"/>
      <c r="AD218" s="311"/>
    </row>
    <row r="219" spans="1:30" ht="20.100000000000001" customHeight="1">
      <c r="A219" s="311"/>
      <c r="B219" s="311"/>
      <c r="C219" s="452"/>
      <c r="D219" s="311" t="s">
        <v>2136</v>
      </c>
      <c r="E219" s="452"/>
      <c r="F219" s="356"/>
      <c r="G219" s="314"/>
      <c r="H219" s="356"/>
      <c r="I219" s="314"/>
      <c r="J219" s="356"/>
      <c r="K219" s="314"/>
      <c r="L219" s="356"/>
      <c r="M219" s="314"/>
      <c r="N219" s="315"/>
      <c r="O219" s="316"/>
      <c r="P219" s="315"/>
      <c r="Q219" s="316"/>
      <c r="R219" s="315"/>
      <c r="S219" s="316"/>
      <c r="T219" s="315"/>
      <c r="U219" s="316"/>
      <c r="V219" s="452"/>
      <c r="W219" s="452"/>
      <c r="X219" s="452"/>
      <c r="Y219" s="452"/>
      <c r="Z219" s="452"/>
      <c r="AA219" s="452"/>
      <c r="AB219" s="452"/>
      <c r="AC219" s="452"/>
      <c r="AD219" s="311"/>
    </row>
    <row r="220" spans="1:30" ht="20.100000000000001" customHeight="1">
      <c r="A220" s="311"/>
      <c r="B220" s="311"/>
      <c r="C220" s="452"/>
      <c r="D220" s="311" t="s">
        <v>2137</v>
      </c>
      <c r="E220" s="452"/>
      <c r="F220" s="356"/>
      <c r="G220" s="314"/>
      <c r="H220" s="356"/>
      <c r="I220" s="314"/>
      <c r="J220" s="356"/>
      <c r="K220" s="314"/>
      <c r="L220" s="356"/>
      <c r="M220" s="314"/>
      <c r="N220" s="315"/>
      <c r="O220" s="316"/>
      <c r="P220" s="315"/>
      <c r="Q220" s="316"/>
      <c r="R220" s="315"/>
      <c r="S220" s="316"/>
      <c r="T220" s="315"/>
      <c r="U220" s="316"/>
      <c r="V220" s="452"/>
      <c r="W220" s="452"/>
      <c r="X220" s="452"/>
      <c r="Y220" s="452"/>
      <c r="Z220" s="452"/>
      <c r="AA220" s="452"/>
      <c r="AB220" s="452"/>
      <c r="AC220" s="452"/>
      <c r="AD220" s="311"/>
    </row>
    <row r="221" spans="1:30" ht="20.100000000000001" customHeight="1">
      <c r="A221" s="311"/>
      <c r="B221" s="311"/>
      <c r="C221" s="452"/>
      <c r="D221" s="311" t="s">
        <v>8542</v>
      </c>
      <c r="E221" s="452"/>
      <c r="F221" s="356"/>
      <c r="G221" s="314"/>
      <c r="H221" s="356"/>
      <c r="I221" s="314"/>
      <c r="J221" s="356"/>
      <c r="K221" s="314"/>
      <c r="L221" s="356"/>
      <c r="M221" s="314"/>
      <c r="N221" s="315"/>
      <c r="O221" s="316"/>
      <c r="P221" s="315"/>
      <c r="Q221" s="316"/>
      <c r="R221" s="315">
        <v>1</v>
      </c>
      <c r="S221" s="316">
        <v>50</v>
      </c>
      <c r="T221" s="315"/>
      <c r="U221" s="316"/>
      <c r="V221" s="452"/>
      <c r="W221" s="452"/>
      <c r="X221" s="452"/>
      <c r="Y221" s="452"/>
      <c r="Z221" s="452"/>
      <c r="AA221" s="452"/>
      <c r="AB221" s="452"/>
      <c r="AC221" s="452"/>
      <c r="AD221" s="311"/>
    </row>
    <row r="222" spans="1:30" ht="20.100000000000001" customHeight="1">
      <c r="A222" s="311"/>
      <c r="B222" s="311"/>
      <c r="C222" s="452"/>
      <c r="D222" s="311" t="s">
        <v>8543</v>
      </c>
      <c r="E222" s="452"/>
      <c r="F222" s="356"/>
      <c r="G222" s="314"/>
      <c r="H222" s="356"/>
      <c r="I222" s="314"/>
      <c r="J222" s="356"/>
      <c r="K222" s="314"/>
      <c r="L222" s="356"/>
      <c r="M222" s="314"/>
      <c r="N222" s="315"/>
      <c r="O222" s="316"/>
      <c r="P222" s="315"/>
      <c r="Q222" s="316"/>
      <c r="R222" s="315"/>
      <c r="S222" s="316"/>
      <c r="T222" s="315"/>
      <c r="U222" s="316"/>
      <c r="V222" s="452"/>
      <c r="W222" s="452"/>
      <c r="X222" s="452"/>
      <c r="Y222" s="452"/>
      <c r="Z222" s="452"/>
      <c r="AA222" s="452"/>
      <c r="AB222" s="452"/>
      <c r="AC222" s="452"/>
      <c r="AD222" s="311"/>
    </row>
    <row r="223" spans="1:30" ht="20.100000000000001" customHeight="1">
      <c r="A223" s="374" t="s">
        <v>4655</v>
      </c>
      <c r="B223" s="374" t="s">
        <v>8546</v>
      </c>
      <c r="C223" s="358" t="s">
        <v>4652</v>
      </c>
      <c r="D223" s="374" t="s">
        <v>2129</v>
      </c>
      <c r="E223" s="358"/>
      <c r="F223" s="443"/>
      <c r="G223" s="444"/>
      <c r="H223" s="443"/>
      <c r="I223" s="444"/>
      <c r="J223" s="443"/>
      <c r="K223" s="444"/>
      <c r="L223" s="443"/>
      <c r="M223" s="444"/>
      <c r="N223" s="471"/>
      <c r="O223" s="465"/>
      <c r="P223" s="471"/>
      <c r="Q223" s="465"/>
      <c r="R223" s="471"/>
      <c r="S223" s="465"/>
      <c r="T223" s="471"/>
      <c r="U223" s="465"/>
      <c r="V223" s="358" t="s">
        <v>138</v>
      </c>
      <c r="W223" s="358" t="s">
        <v>138</v>
      </c>
      <c r="X223" s="358" t="s">
        <v>138</v>
      </c>
      <c r="Y223" s="358" t="s">
        <v>138</v>
      </c>
      <c r="Z223" s="358" t="s">
        <v>138</v>
      </c>
      <c r="AA223" s="358" t="s">
        <v>138</v>
      </c>
      <c r="AB223" s="358" t="s">
        <v>138</v>
      </c>
      <c r="AC223" s="358" t="s">
        <v>138</v>
      </c>
      <c r="AD223" s="374"/>
    </row>
    <row r="224" spans="1:30" ht="20.100000000000001" customHeight="1">
      <c r="A224" s="311"/>
      <c r="B224" s="311"/>
      <c r="C224" s="452"/>
      <c r="D224" s="311" t="s">
        <v>2130</v>
      </c>
      <c r="E224" s="452"/>
      <c r="F224" s="356"/>
      <c r="G224" s="314"/>
      <c r="H224" s="356"/>
      <c r="I224" s="314"/>
      <c r="J224" s="356"/>
      <c r="K224" s="314"/>
      <c r="L224" s="356"/>
      <c r="M224" s="314"/>
      <c r="N224" s="315"/>
      <c r="O224" s="316"/>
      <c r="P224" s="315"/>
      <c r="Q224" s="316"/>
      <c r="R224" s="315"/>
      <c r="S224" s="316"/>
      <c r="T224" s="315"/>
      <c r="U224" s="316"/>
      <c r="V224" s="452"/>
      <c r="W224" s="452"/>
      <c r="X224" s="452"/>
      <c r="Y224" s="452"/>
      <c r="Z224" s="452"/>
      <c r="AA224" s="452"/>
      <c r="AB224" s="452"/>
      <c r="AC224" s="452"/>
      <c r="AD224" s="311"/>
    </row>
    <row r="225" spans="1:30" ht="20.100000000000001" customHeight="1">
      <c r="A225" s="311"/>
      <c r="B225" s="311"/>
      <c r="C225" s="452"/>
      <c r="D225" s="311" t="s">
        <v>2131</v>
      </c>
      <c r="E225" s="452"/>
      <c r="F225" s="356">
        <v>1</v>
      </c>
      <c r="G225" s="314">
        <v>50</v>
      </c>
      <c r="H225" s="356"/>
      <c r="I225" s="314"/>
      <c r="J225" s="356"/>
      <c r="K225" s="314"/>
      <c r="L225" s="356"/>
      <c r="M225" s="314"/>
      <c r="N225" s="315"/>
      <c r="O225" s="316"/>
      <c r="P225" s="315"/>
      <c r="Q225" s="316"/>
      <c r="R225" s="315"/>
      <c r="S225" s="316"/>
      <c r="T225" s="315"/>
      <c r="U225" s="316"/>
      <c r="V225" s="452"/>
      <c r="W225" s="452"/>
      <c r="X225" s="452"/>
      <c r="Y225" s="452"/>
      <c r="Z225" s="452"/>
      <c r="AA225" s="452"/>
      <c r="AB225" s="452"/>
      <c r="AC225" s="452"/>
      <c r="AD225" s="311"/>
    </row>
    <row r="226" spans="1:30" ht="20.100000000000001" customHeight="1">
      <c r="A226" s="311"/>
      <c r="B226" s="311"/>
      <c r="C226" s="452"/>
      <c r="D226" s="311" t="s">
        <v>2132</v>
      </c>
      <c r="E226" s="452"/>
      <c r="F226" s="356"/>
      <c r="G226" s="314"/>
      <c r="H226" s="356"/>
      <c r="I226" s="314"/>
      <c r="J226" s="356"/>
      <c r="K226" s="314"/>
      <c r="L226" s="356"/>
      <c r="M226" s="314"/>
      <c r="N226" s="315"/>
      <c r="O226" s="316"/>
      <c r="P226" s="315">
        <v>1</v>
      </c>
      <c r="Q226" s="316">
        <v>100</v>
      </c>
      <c r="R226" s="315"/>
      <c r="S226" s="316"/>
      <c r="T226" s="315"/>
      <c r="U226" s="316"/>
      <c r="V226" s="452"/>
      <c r="W226" s="452"/>
      <c r="X226" s="452"/>
      <c r="Y226" s="452"/>
      <c r="Z226" s="452"/>
      <c r="AA226" s="452"/>
      <c r="AB226" s="452"/>
      <c r="AC226" s="452"/>
      <c r="AD226" s="311"/>
    </row>
    <row r="227" spans="1:30" ht="20.100000000000001" customHeight="1">
      <c r="A227" s="311"/>
      <c r="B227" s="311"/>
      <c r="C227" s="452"/>
      <c r="D227" s="311" t="s">
        <v>2133</v>
      </c>
      <c r="E227" s="452"/>
      <c r="F227" s="356"/>
      <c r="G227" s="314"/>
      <c r="H227" s="356"/>
      <c r="I227" s="314"/>
      <c r="J227" s="356"/>
      <c r="K227" s="314"/>
      <c r="L227" s="356"/>
      <c r="M227" s="314"/>
      <c r="N227" s="315"/>
      <c r="O227" s="316"/>
      <c r="P227" s="315"/>
      <c r="Q227" s="316"/>
      <c r="R227" s="315"/>
      <c r="S227" s="316"/>
      <c r="T227" s="315">
        <v>2</v>
      </c>
      <c r="U227" s="316">
        <v>50</v>
      </c>
      <c r="V227" s="452"/>
      <c r="W227" s="452"/>
      <c r="X227" s="452"/>
      <c r="Y227" s="452"/>
      <c r="Z227" s="452"/>
      <c r="AA227" s="452"/>
      <c r="AB227" s="452"/>
      <c r="AC227" s="452"/>
      <c r="AD227" s="311"/>
    </row>
    <row r="228" spans="1:30" ht="20.100000000000001" customHeight="1">
      <c r="A228" s="311"/>
      <c r="B228" s="311"/>
      <c r="C228" s="452"/>
      <c r="D228" s="311" t="s">
        <v>2134</v>
      </c>
      <c r="E228" s="452"/>
      <c r="F228" s="356"/>
      <c r="G228" s="314"/>
      <c r="H228" s="356"/>
      <c r="I228" s="314"/>
      <c r="J228" s="356"/>
      <c r="K228" s="314"/>
      <c r="L228" s="356"/>
      <c r="M228" s="314"/>
      <c r="N228" s="315"/>
      <c r="O228" s="316"/>
      <c r="P228" s="315"/>
      <c r="Q228" s="316"/>
      <c r="R228" s="315"/>
      <c r="S228" s="316"/>
      <c r="T228" s="315"/>
      <c r="U228" s="316"/>
      <c r="V228" s="452"/>
      <c r="W228" s="452"/>
      <c r="X228" s="452"/>
      <c r="Y228" s="452"/>
      <c r="Z228" s="452"/>
      <c r="AA228" s="452"/>
      <c r="AB228" s="452"/>
      <c r="AC228" s="452"/>
      <c r="AD228" s="311"/>
    </row>
    <row r="229" spans="1:30" ht="20.100000000000001" customHeight="1">
      <c r="A229" s="311"/>
      <c r="B229" s="311"/>
      <c r="C229" s="452"/>
      <c r="D229" s="311" t="s">
        <v>2135</v>
      </c>
      <c r="E229" s="452"/>
      <c r="F229" s="356"/>
      <c r="G229" s="314"/>
      <c r="H229" s="356"/>
      <c r="I229" s="314"/>
      <c r="J229" s="356"/>
      <c r="K229" s="314"/>
      <c r="L229" s="356"/>
      <c r="M229" s="314"/>
      <c r="N229" s="315"/>
      <c r="O229" s="316"/>
      <c r="P229" s="315"/>
      <c r="Q229" s="316"/>
      <c r="R229" s="315"/>
      <c r="S229" s="316"/>
      <c r="T229" s="315">
        <v>2</v>
      </c>
      <c r="U229" s="316">
        <v>50</v>
      </c>
      <c r="V229" s="452"/>
      <c r="W229" s="452"/>
      <c r="X229" s="452"/>
      <c r="Y229" s="452"/>
      <c r="Z229" s="452"/>
      <c r="AA229" s="452"/>
      <c r="AB229" s="452"/>
      <c r="AC229" s="452"/>
      <c r="AD229" s="311"/>
    </row>
    <row r="230" spans="1:30" ht="20.100000000000001" customHeight="1">
      <c r="A230" s="311"/>
      <c r="B230" s="311"/>
      <c r="C230" s="452"/>
      <c r="D230" s="311" t="s">
        <v>2136</v>
      </c>
      <c r="E230" s="452"/>
      <c r="F230" s="356"/>
      <c r="G230" s="314"/>
      <c r="H230" s="356"/>
      <c r="I230" s="314"/>
      <c r="J230" s="356"/>
      <c r="K230" s="314"/>
      <c r="L230" s="356"/>
      <c r="M230" s="314"/>
      <c r="N230" s="315"/>
      <c r="O230" s="316"/>
      <c r="P230" s="315"/>
      <c r="Q230" s="316"/>
      <c r="R230" s="315"/>
      <c r="S230" s="316"/>
      <c r="T230" s="315"/>
      <c r="U230" s="316"/>
      <c r="V230" s="452"/>
      <c r="W230" s="452"/>
      <c r="X230" s="452"/>
      <c r="Y230" s="452"/>
      <c r="Z230" s="452"/>
      <c r="AA230" s="452"/>
      <c r="AB230" s="452"/>
      <c r="AC230" s="452"/>
      <c r="AD230" s="311"/>
    </row>
    <row r="231" spans="1:30" ht="20.100000000000001" customHeight="1">
      <c r="A231" s="311"/>
      <c r="B231" s="311"/>
      <c r="C231" s="452"/>
      <c r="D231" s="311" t="s">
        <v>2137</v>
      </c>
      <c r="E231" s="452"/>
      <c r="F231" s="356"/>
      <c r="G231" s="314"/>
      <c r="H231" s="356"/>
      <c r="I231" s="314"/>
      <c r="J231" s="356"/>
      <c r="K231" s="314"/>
      <c r="L231" s="356"/>
      <c r="M231" s="314"/>
      <c r="N231" s="315"/>
      <c r="O231" s="316"/>
      <c r="P231" s="315"/>
      <c r="Q231" s="316"/>
      <c r="R231" s="315"/>
      <c r="S231" s="316"/>
      <c r="T231" s="315"/>
      <c r="U231" s="316"/>
      <c r="V231" s="452"/>
      <c r="W231" s="452"/>
      <c r="X231" s="452"/>
      <c r="Y231" s="452"/>
      <c r="Z231" s="452"/>
      <c r="AA231" s="452"/>
      <c r="AB231" s="452"/>
      <c r="AC231" s="452"/>
      <c r="AD231" s="311"/>
    </row>
    <row r="232" spans="1:30" ht="20.100000000000001" customHeight="1">
      <c r="A232" s="311"/>
      <c r="B232" s="311"/>
      <c r="C232" s="452"/>
      <c r="D232" s="311" t="s">
        <v>8542</v>
      </c>
      <c r="E232" s="452"/>
      <c r="F232" s="356">
        <v>1</v>
      </c>
      <c r="G232" s="314">
        <v>50</v>
      </c>
      <c r="H232" s="356"/>
      <c r="I232" s="314"/>
      <c r="J232" s="356"/>
      <c r="K232" s="314"/>
      <c r="L232" s="356">
        <v>1</v>
      </c>
      <c r="M232" s="314">
        <v>100</v>
      </c>
      <c r="N232" s="315"/>
      <c r="O232" s="316"/>
      <c r="P232" s="315"/>
      <c r="Q232" s="316"/>
      <c r="R232" s="315"/>
      <c r="S232" s="316"/>
      <c r="T232" s="315"/>
      <c r="U232" s="316"/>
      <c r="V232" s="452"/>
      <c r="W232" s="452"/>
      <c r="X232" s="452"/>
      <c r="Y232" s="452"/>
      <c r="Z232" s="452"/>
      <c r="AA232" s="452"/>
      <c r="AB232" s="452"/>
      <c r="AC232" s="452"/>
      <c r="AD232" s="311"/>
    </row>
    <row r="233" spans="1:30" ht="20.100000000000001" customHeight="1">
      <c r="A233" s="311"/>
      <c r="B233" s="311"/>
      <c r="C233" s="452"/>
      <c r="D233" s="311" t="s">
        <v>8543</v>
      </c>
      <c r="E233" s="452"/>
      <c r="F233" s="356"/>
      <c r="G233" s="314"/>
      <c r="H233" s="356"/>
      <c r="I233" s="314"/>
      <c r="J233" s="356"/>
      <c r="K233" s="314"/>
      <c r="L233" s="356"/>
      <c r="M233" s="314"/>
      <c r="N233" s="315"/>
      <c r="O233" s="316"/>
      <c r="P233" s="315"/>
      <c r="Q233" s="316"/>
      <c r="R233" s="315"/>
      <c r="S233" s="316"/>
      <c r="T233" s="315"/>
      <c r="U233" s="316"/>
      <c r="V233" s="452"/>
      <c r="W233" s="452"/>
      <c r="X233" s="452"/>
      <c r="Y233" s="452"/>
      <c r="Z233" s="452"/>
      <c r="AA233" s="452"/>
      <c r="AB233" s="452"/>
      <c r="AC233" s="452"/>
      <c r="AD233" s="311"/>
    </row>
    <row r="234" spans="1:30" ht="20.100000000000001" customHeight="1">
      <c r="A234" s="374" t="s">
        <v>4656</v>
      </c>
      <c r="B234" s="374" t="s">
        <v>8547</v>
      </c>
      <c r="C234" s="358" t="s">
        <v>4652</v>
      </c>
      <c r="D234" s="374" t="s">
        <v>2129</v>
      </c>
      <c r="E234" s="358"/>
      <c r="F234" s="443"/>
      <c r="G234" s="444"/>
      <c r="H234" s="443"/>
      <c r="I234" s="444"/>
      <c r="J234" s="443"/>
      <c r="K234" s="444"/>
      <c r="L234" s="443"/>
      <c r="M234" s="444"/>
      <c r="N234" s="471"/>
      <c r="O234" s="465"/>
      <c r="P234" s="471"/>
      <c r="Q234" s="465"/>
      <c r="R234" s="471"/>
      <c r="S234" s="465"/>
      <c r="T234" s="471"/>
      <c r="U234" s="465"/>
      <c r="V234" s="358" t="s">
        <v>138</v>
      </c>
      <c r="W234" s="358" t="s">
        <v>138</v>
      </c>
      <c r="X234" s="358" t="s">
        <v>138</v>
      </c>
      <c r="Y234" s="358" t="s">
        <v>138</v>
      </c>
      <c r="Z234" s="358" t="s">
        <v>138</v>
      </c>
      <c r="AA234" s="358" t="s">
        <v>138</v>
      </c>
      <c r="AB234" s="358" t="s">
        <v>138</v>
      </c>
      <c r="AC234" s="358" t="s">
        <v>138</v>
      </c>
      <c r="AD234" s="374"/>
    </row>
    <row r="235" spans="1:30" ht="20.100000000000001" customHeight="1">
      <c r="A235" s="311"/>
      <c r="B235" s="311"/>
      <c r="C235" s="452"/>
      <c r="D235" s="311" t="s">
        <v>2130</v>
      </c>
      <c r="E235" s="452"/>
      <c r="F235" s="356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315"/>
      <c r="U235" s="316"/>
      <c r="V235" s="452"/>
      <c r="W235" s="452"/>
      <c r="X235" s="452"/>
      <c r="Y235" s="452"/>
      <c r="Z235" s="452"/>
      <c r="AA235" s="452"/>
      <c r="AB235" s="452"/>
      <c r="AC235" s="452"/>
      <c r="AD235" s="311"/>
    </row>
    <row r="236" spans="1:30" ht="20.100000000000001" customHeight="1">
      <c r="A236" s="311"/>
      <c r="B236" s="311"/>
      <c r="C236" s="452"/>
      <c r="D236" s="311" t="s">
        <v>2131</v>
      </c>
      <c r="E236" s="452"/>
      <c r="F236" s="356"/>
      <c r="G236" s="314"/>
      <c r="H236" s="356"/>
      <c r="I236" s="314"/>
      <c r="J236" s="356"/>
      <c r="K236" s="314"/>
      <c r="L236" s="356"/>
      <c r="M236" s="314"/>
      <c r="N236" s="315"/>
      <c r="O236" s="316"/>
      <c r="P236" s="315"/>
      <c r="Q236" s="316"/>
      <c r="R236" s="315"/>
      <c r="S236" s="316"/>
      <c r="T236" s="315"/>
      <c r="U236" s="316"/>
      <c r="V236" s="452"/>
      <c r="W236" s="452"/>
      <c r="X236" s="452"/>
      <c r="Y236" s="452"/>
      <c r="Z236" s="452"/>
      <c r="AA236" s="452"/>
      <c r="AB236" s="452"/>
      <c r="AC236" s="452"/>
      <c r="AD236" s="311"/>
    </row>
    <row r="237" spans="1:30" ht="20.100000000000001" customHeight="1">
      <c r="A237" s="311"/>
      <c r="B237" s="311"/>
      <c r="C237" s="452"/>
      <c r="D237" s="311" t="s">
        <v>2132</v>
      </c>
      <c r="E237" s="452"/>
      <c r="F237" s="356"/>
      <c r="G237" s="314"/>
      <c r="H237" s="356"/>
      <c r="I237" s="314"/>
      <c r="J237" s="356"/>
      <c r="K237" s="314"/>
      <c r="L237" s="356"/>
      <c r="M237" s="314"/>
      <c r="N237" s="315"/>
      <c r="O237" s="316"/>
      <c r="P237" s="315"/>
      <c r="Q237" s="316"/>
      <c r="R237" s="315"/>
      <c r="S237" s="316"/>
      <c r="T237" s="315"/>
      <c r="U237" s="316"/>
      <c r="V237" s="452"/>
      <c r="W237" s="452"/>
      <c r="X237" s="452"/>
      <c r="Y237" s="452"/>
      <c r="Z237" s="452"/>
      <c r="AA237" s="452"/>
      <c r="AB237" s="452"/>
      <c r="AC237" s="452"/>
      <c r="AD237" s="311"/>
    </row>
    <row r="238" spans="1:30" ht="20.100000000000001" customHeight="1">
      <c r="A238" s="311"/>
      <c r="B238" s="311"/>
      <c r="C238" s="452"/>
      <c r="D238" s="311" t="s">
        <v>2133</v>
      </c>
      <c r="E238" s="452"/>
      <c r="F238" s="356"/>
      <c r="G238" s="314"/>
      <c r="H238" s="356"/>
      <c r="I238" s="314"/>
      <c r="J238" s="356"/>
      <c r="K238" s="314"/>
      <c r="L238" s="356"/>
      <c r="M238" s="314"/>
      <c r="N238" s="315"/>
      <c r="O238" s="316"/>
      <c r="P238" s="315"/>
      <c r="Q238" s="316"/>
      <c r="R238" s="315"/>
      <c r="S238" s="316"/>
      <c r="T238" s="315"/>
      <c r="U238" s="316"/>
      <c r="V238" s="452"/>
      <c r="W238" s="452"/>
      <c r="X238" s="452"/>
      <c r="Y238" s="452"/>
      <c r="Z238" s="452"/>
      <c r="AA238" s="452"/>
      <c r="AB238" s="452"/>
      <c r="AC238" s="452"/>
      <c r="AD238" s="311"/>
    </row>
    <row r="239" spans="1:30" ht="20.100000000000001" customHeight="1">
      <c r="A239" s="311"/>
      <c r="B239" s="311"/>
      <c r="C239" s="452"/>
      <c r="D239" s="311" t="s">
        <v>2134</v>
      </c>
      <c r="E239" s="452"/>
      <c r="F239" s="356"/>
      <c r="G239" s="314"/>
      <c r="H239" s="356"/>
      <c r="I239" s="314"/>
      <c r="J239" s="356"/>
      <c r="K239" s="314"/>
      <c r="L239" s="356"/>
      <c r="M239" s="314"/>
      <c r="N239" s="315"/>
      <c r="O239" s="316"/>
      <c r="P239" s="315"/>
      <c r="Q239" s="316"/>
      <c r="R239" s="315"/>
      <c r="S239" s="316"/>
      <c r="T239" s="315"/>
      <c r="U239" s="316"/>
      <c r="V239" s="452"/>
      <c r="W239" s="452"/>
      <c r="X239" s="452"/>
      <c r="Y239" s="452"/>
      <c r="Z239" s="452"/>
      <c r="AA239" s="452"/>
      <c r="AB239" s="452"/>
      <c r="AC239" s="452"/>
      <c r="AD239" s="311"/>
    </row>
    <row r="240" spans="1:30" ht="20.100000000000001" customHeight="1">
      <c r="A240" s="311"/>
      <c r="B240" s="311"/>
      <c r="C240" s="452"/>
      <c r="D240" s="311" t="s">
        <v>2135</v>
      </c>
      <c r="E240" s="452"/>
      <c r="F240" s="356"/>
      <c r="G240" s="314"/>
      <c r="H240" s="356"/>
      <c r="I240" s="314"/>
      <c r="J240" s="356"/>
      <c r="K240" s="314"/>
      <c r="L240" s="356"/>
      <c r="M240" s="314"/>
      <c r="N240" s="315"/>
      <c r="O240" s="316"/>
      <c r="P240" s="315"/>
      <c r="Q240" s="316"/>
      <c r="R240" s="315"/>
      <c r="S240" s="316"/>
      <c r="T240" s="315"/>
      <c r="U240" s="316"/>
      <c r="V240" s="452"/>
      <c r="W240" s="452"/>
      <c r="X240" s="452"/>
      <c r="Y240" s="452"/>
      <c r="Z240" s="452"/>
      <c r="AA240" s="452"/>
      <c r="AB240" s="452"/>
      <c r="AC240" s="452"/>
      <c r="AD240" s="311"/>
    </row>
    <row r="241" spans="1:30" ht="20.100000000000001" customHeight="1">
      <c r="A241" s="311"/>
      <c r="B241" s="311"/>
      <c r="C241" s="452"/>
      <c r="D241" s="311" t="s">
        <v>2136</v>
      </c>
      <c r="E241" s="452"/>
      <c r="F241" s="356">
        <v>1</v>
      </c>
      <c r="G241" s="314">
        <v>100</v>
      </c>
      <c r="H241" s="356"/>
      <c r="I241" s="314"/>
      <c r="J241" s="356"/>
      <c r="K241" s="314"/>
      <c r="L241" s="356"/>
      <c r="M241" s="314"/>
      <c r="N241" s="315"/>
      <c r="O241" s="316"/>
      <c r="P241" s="315"/>
      <c r="Q241" s="316"/>
      <c r="R241" s="315"/>
      <c r="S241" s="316"/>
      <c r="T241" s="315">
        <v>1</v>
      </c>
      <c r="U241" s="316">
        <v>50</v>
      </c>
      <c r="V241" s="452"/>
      <c r="W241" s="452"/>
      <c r="X241" s="452"/>
      <c r="Y241" s="452"/>
      <c r="Z241" s="452"/>
      <c r="AA241" s="452"/>
      <c r="AB241" s="452"/>
      <c r="AC241" s="452"/>
      <c r="AD241" s="311"/>
    </row>
    <row r="242" spans="1:30" ht="20.100000000000001" customHeight="1">
      <c r="A242" s="311"/>
      <c r="B242" s="311"/>
      <c r="C242" s="452"/>
      <c r="D242" s="311" t="s">
        <v>2137</v>
      </c>
      <c r="E242" s="452"/>
      <c r="F242" s="356"/>
      <c r="G242" s="314"/>
      <c r="H242" s="356"/>
      <c r="I242" s="314"/>
      <c r="J242" s="356"/>
      <c r="K242" s="314"/>
      <c r="L242" s="356"/>
      <c r="M242" s="314"/>
      <c r="N242" s="315"/>
      <c r="O242" s="316"/>
      <c r="P242" s="315"/>
      <c r="Q242" s="316"/>
      <c r="R242" s="315"/>
      <c r="S242" s="316"/>
      <c r="T242" s="315"/>
      <c r="U242" s="316"/>
      <c r="V242" s="452"/>
      <c r="W242" s="452"/>
      <c r="X242" s="452"/>
      <c r="Y242" s="452"/>
      <c r="Z242" s="452"/>
      <c r="AA242" s="452"/>
      <c r="AB242" s="452"/>
      <c r="AC242" s="452"/>
      <c r="AD242" s="311"/>
    </row>
    <row r="243" spans="1:30" ht="20.100000000000001" customHeight="1">
      <c r="A243" s="311"/>
      <c r="B243" s="311"/>
      <c r="C243" s="452"/>
      <c r="D243" s="311" t="s">
        <v>8542</v>
      </c>
      <c r="E243" s="452"/>
      <c r="F243" s="356"/>
      <c r="G243" s="314"/>
      <c r="H243" s="356"/>
      <c r="I243" s="314"/>
      <c r="J243" s="356"/>
      <c r="K243" s="314"/>
      <c r="L243" s="356"/>
      <c r="M243" s="314"/>
      <c r="N243" s="315"/>
      <c r="O243" s="316"/>
      <c r="P243" s="315"/>
      <c r="Q243" s="316"/>
      <c r="R243" s="315"/>
      <c r="S243" s="316"/>
      <c r="T243" s="315"/>
      <c r="U243" s="316"/>
      <c r="V243" s="452"/>
      <c r="W243" s="452"/>
      <c r="X243" s="452"/>
      <c r="Y243" s="452"/>
      <c r="Z243" s="452"/>
      <c r="AA243" s="452"/>
      <c r="AB243" s="452"/>
      <c r="AC243" s="452"/>
      <c r="AD243" s="311"/>
    </row>
    <row r="244" spans="1:30" ht="20.100000000000001" customHeight="1">
      <c r="A244" s="311"/>
      <c r="B244" s="311"/>
      <c r="C244" s="452"/>
      <c r="D244" s="311" t="s">
        <v>8543</v>
      </c>
      <c r="E244" s="452"/>
      <c r="F244" s="356"/>
      <c r="G244" s="314"/>
      <c r="H244" s="356"/>
      <c r="I244" s="314"/>
      <c r="J244" s="356"/>
      <c r="K244" s="314"/>
      <c r="L244" s="356"/>
      <c r="M244" s="314"/>
      <c r="N244" s="315"/>
      <c r="O244" s="316"/>
      <c r="P244" s="315"/>
      <c r="Q244" s="316"/>
      <c r="R244" s="315"/>
      <c r="S244" s="316"/>
      <c r="T244" s="315">
        <v>1</v>
      </c>
      <c r="U244" s="316">
        <v>50</v>
      </c>
      <c r="V244" s="452"/>
      <c r="W244" s="452"/>
      <c r="X244" s="452"/>
      <c r="Y244" s="452"/>
      <c r="Z244" s="452"/>
      <c r="AA244" s="452"/>
      <c r="AB244" s="452"/>
      <c r="AC244" s="452"/>
      <c r="AD244" s="311"/>
    </row>
    <row r="245" spans="1:30" ht="20.100000000000001" customHeight="1">
      <c r="A245" s="374" t="s">
        <v>4657</v>
      </c>
      <c r="B245" s="374" t="s">
        <v>8548</v>
      </c>
      <c r="C245" s="358" t="s">
        <v>4652</v>
      </c>
      <c r="D245" s="374" t="s">
        <v>2129</v>
      </c>
      <c r="E245" s="358"/>
      <c r="F245" s="443"/>
      <c r="G245" s="444"/>
      <c r="H245" s="443"/>
      <c r="I245" s="444"/>
      <c r="J245" s="443"/>
      <c r="K245" s="444"/>
      <c r="L245" s="443"/>
      <c r="M245" s="444"/>
      <c r="N245" s="471"/>
      <c r="O245" s="465"/>
      <c r="P245" s="471"/>
      <c r="Q245" s="465"/>
      <c r="R245" s="471"/>
      <c r="S245" s="465"/>
      <c r="T245" s="471"/>
      <c r="U245" s="465"/>
      <c r="V245" s="358" t="s">
        <v>138</v>
      </c>
      <c r="W245" s="358" t="s">
        <v>138</v>
      </c>
      <c r="X245" s="358" t="s">
        <v>138</v>
      </c>
      <c r="Y245" s="358" t="s">
        <v>138</v>
      </c>
      <c r="Z245" s="358" t="s">
        <v>138</v>
      </c>
      <c r="AA245" s="358" t="s">
        <v>138</v>
      </c>
      <c r="AB245" s="358" t="s">
        <v>138</v>
      </c>
      <c r="AC245" s="358" t="s">
        <v>138</v>
      </c>
      <c r="AD245" s="374"/>
    </row>
    <row r="246" spans="1:30" ht="20.100000000000001" customHeight="1">
      <c r="A246" s="311"/>
      <c r="B246" s="311"/>
      <c r="C246" s="452"/>
      <c r="D246" s="311" t="s">
        <v>2130</v>
      </c>
      <c r="E246" s="452"/>
      <c r="F246" s="356"/>
      <c r="G246" s="314"/>
      <c r="H246" s="356"/>
      <c r="I246" s="314"/>
      <c r="J246" s="356"/>
      <c r="K246" s="314"/>
      <c r="L246" s="356"/>
      <c r="M246" s="314"/>
      <c r="N246" s="315"/>
      <c r="O246" s="316"/>
      <c r="P246" s="315"/>
      <c r="Q246" s="316"/>
      <c r="R246" s="315"/>
      <c r="S246" s="316"/>
      <c r="T246" s="315"/>
      <c r="U246" s="316"/>
      <c r="V246" s="452"/>
      <c r="W246" s="452"/>
      <c r="X246" s="452"/>
      <c r="Y246" s="452"/>
      <c r="Z246" s="452"/>
      <c r="AA246" s="452"/>
      <c r="AB246" s="452"/>
      <c r="AC246" s="452"/>
      <c r="AD246" s="311"/>
    </row>
    <row r="247" spans="1:30" ht="20.100000000000001" customHeight="1">
      <c r="A247" s="311"/>
      <c r="B247" s="311"/>
      <c r="C247" s="452"/>
      <c r="D247" s="311" t="s">
        <v>2131</v>
      </c>
      <c r="E247" s="452"/>
      <c r="F247" s="356"/>
      <c r="G247" s="314"/>
      <c r="H247" s="356"/>
      <c r="I247" s="314"/>
      <c r="J247" s="356"/>
      <c r="K247" s="314"/>
      <c r="L247" s="356"/>
      <c r="M247" s="314"/>
      <c r="N247" s="315"/>
      <c r="O247" s="316"/>
      <c r="P247" s="315"/>
      <c r="Q247" s="316"/>
      <c r="R247" s="315"/>
      <c r="S247" s="316"/>
      <c r="T247" s="315"/>
      <c r="U247" s="316"/>
      <c r="V247" s="452"/>
      <c r="W247" s="452"/>
      <c r="X247" s="452"/>
      <c r="Y247" s="452"/>
      <c r="Z247" s="452"/>
      <c r="AA247" s="452"/>
      <c r="AB247" s="452"/>
      <c r="AC247" s="452"/>
      <c r="AD247" s="311"/>
    </row>
    <row r="248" spans="1:30" ht="20.100000000000001" customHeight="1">
      <c r="A248" s="311"/>
      <c r="B248" s="311"/>
      <c r="C248" s="452"/>
      <c r="D248" s="311" t="s">
        <v>2132</v>
      </c>
      <c r="E248" s="452"/>
      <c r="F248" s="356"/>
      <c r="G248" s="314"/>
      <c r="H248" s="356"/>
      <c r="I248" s="314"/>
      <c r="J248" s="356"/>
      <c r="K248" s="314"/>
      <c r="L248" s="356"/>
      <c r="M248" s="314"/>
      <c r="N248" s="315"/>
      <c r="O248" s="316"/>
      <c r="P248" s="315"/>
      <c r="Q248" s="316"/>
      <c r="R248" s="315"/>
      <c r="S248" s="316"/>
      <c r="T248" s="315"/>
      <c r="U248" s="316"/>
      <c r="V248" s="452"/>
      <c r="W248" s="452"/>
      <c r="X248" s="452"/>
      <c r="Y248" s="452"/>
      <c r="Z248" s="452"/>
      <c r="AA248" s="452"/>
      <c r="AB248" s="452"/>
      <c r="AC248" s="452"/>
      <c r="AD248" s="311"/>
    </row>
    <row r="249" spans="1:30" ht="20.100000000000001" customHeight="1">
      <c r="A249" s="311"/>
      <c r="B249" s="311"/>
      <c r="C249" s="452"/>
      <c r="D249" s="311" t="s">
        <v>2133</v>
      </c>
      <c r="E249" s="452"/>
      <c r="F249" s="356"/>
      <c r="G249" s="314"/>
      <c r="H249" s="356"/>
      <c r="I249" s="314"/>
      <c r="J249" s="356"/>
      <c r="K249" s="314"/>
      <c r="L249" s="356"/>
      <c r="M249" s="314"/>
      <c r="N249" s="315"/>
      <c r="O249" s="316"/>
      <c r="P249" s="315"/>
      <c r="Q249" s="316"/>
      <c r="R249" s="315"/>
      <c r="S249" s="316"/>
      <c r="T249" s="315"/>
      <c r="U249" s="316"/>
      <c r="V249" s="452"/>
      <c r="W249" s="452"/>
      <c r="X249" s="452"/>
      <c r="Y249" s="452"/>
      <c r="Z249" s="452"/>
      <c r="AA249" s="452"/>
      <c r="AB249" s="452"/>
      <c r="AC249" s="452"/>
      <c r="AD249" s="311"/>
    </row>
    <row r="250" spans="1:30" ht="20.100000000000001" customHeight="1">
      <c r="A250" s="311"/>
      <c r="B250" s="311"/>
      <c r="C250" s="452"/>
      <c r="D250" s="311" t="s">
        <v>2134</v>
      </c>
      <c r="E250" s="452"/>
      <c r="F250" s="356"/>
      <c r="G250" s="314"/>
      <c r="H250" s="356"/>
      <c r="I250" s="314"/>
      <c r="J250" s="356"/>
      <c r="K250" s="314"/>
      <c r="L250" s="356"/>
      <c r="M250" s="314"/>
      <c r="N250" s="315"/>
      <c r="O250" s="316"/>
      <c r="P250" s="315"/>
      <c r="Q250" s="316"/>
      <c r="R250" s="315"/>
      <c r="S250" s="316"/>
      <c r="T250" s="315"/>
      <c r="U250" s="316"/>
      <c r="V250" s="452"/>
      <c r="W250" s="452"/>
      <c r="X250" s="452"/>
      <c r="Y250" s="452"/>
      <c r="Z250" s="452"/>
      <c r="AA250" s="452"/>
      <c r="AB250" s="452"/>
      <c r="AC250" s="452"/>
      <c r="AD250" s="311"/>
    </row>
    <row r="251" spans="1:30" ht="20.100000000000001" customHeight="1">
      <c r="A251" s="311"/>
      <c r="B251" s="311"/>
      <c r="C251" s="452"/>
      <c r="D251" s="311" t="s">
        <v>2135</v>
      </c>
      <c r="E251" s="452"/>
      <c r="F251" s="356"/>
      <c r="G251" s="314"/>
      <c r="H251" s="356"/>
      <c r="I251" s="314"/>
      <c r="J251" s="356"/>
      <c r="K251" s="314"/>
      <c r="L251" s="356"/>
      <c r="M251" s="314"/>
      <c r="N251" s="315"/>
      <c r="O251" s="316"/>
      <c r="P251" s="315"/>
      <c r="Q251" s="316"/>
      <c r="R251" s="315"/>
      <c r="S251" s="316"/>
      <c r="T251" s="315"/>
      <c r="U251" s="316"/>
      <c r="V251" s="452"/>
      <c r="W251" s="452"/>
      <c r="X251" s="452"/>
      <c r="Y251" s="452"/>
      <c r="Z251" s="452"/>
      <c r="AA251" s="452"/>
      <c r="AB251" s="452"/>
      <c r="AC251" s="452"/>
      <c r="AD251" s="311"/>
    </row>
    <row r="252" spans="1:30" ht="20.100000000000001" customHeight="1">
      <c r="A252" s="311"/>
      <c r="B252" s="311"/>
      <c r="C252" s="452"/>
      <c r="D252" s="311" t="s">
        <v>2136</v>
      </c>
      <c r="E252" s="452"/>
      <c r="F252" s="356"/>
      <c r="G252" s="314"/>
      <c r="H252" s="356"/>
      <c r="I252" s="314"/>
      <c r="J252" s="356"/>
      <c r="K252" s="314"/>
      <c r="L252" s="356"/>
      <c r="M252" s="314"/>
      <c r="N252" s="315"/>
      <c r="O252" s="316"/>
      <c r="P252" s="315"/>
      <c r="Q252" s="316"/>
      <c r="R252" s="315"/>
      <c r="S252" s="316"/>
      <c r="T252" s="315"/>
      <c r="U252" s="316"/>
      <c r="V252" s="452"/>
      <c r="W252" s="452"/>
      <c r="X252" s="452"/>
      <c r="Y252" s="452"/>
      <c r="Z252" s="452"/>
      <c r="AA252" s="452"/>
      <c r="AB252" s="452"/>
      <c r="AC252" s="452"/>
      <c r="AD252" s="311"/>
    </row>
    <row r="253" spans="1:30" ht="20.100000000000001" customHeight="1">
      <c r="A253" s="311"/>
      <c r="B253" s="311"/>
      <c r="C253" s="452"/>
      <c r="D253" s="311" t="s">
        <v>2137</v>
      </c>
      <c r="E253" s="356"/>
      <c r="F253" s="356"/>
      <c r="G253" s="314"/>
      <c r="H253" s="356"/>
      <c r="I253" s="314"/>
      <c r="J253" s="356"/>
      <c r="K253" s="314"/>
      <c r="L253" s="356"/>
      <c r="M253" s="314"/>
      <c r="N253" s="315"/>
      <c r="O253" s="316"/>
      <c r="P253" s="315"/>
      <c r="Q253" s="316"/>
      <c r="R253" s="315"/>
      <c r="S253" s="316"/>
      <c r="T253" s="315"/>
      <c r="U253" s="316"/>
      <c r="V253" s="452"/>
      <c r="W253" s="452"/>
      <c r="X253" s="452"/>
      <c r="Y253" s="452"/>
      <c r="Z253" s="452"/>
      <c r="AA253" s="452"/>
      <c r="AB253" s="452"/>
      <c r="AC253" s="452"/>
      <c r="AD253" s="311"/>
    </row>
    <row r="254" spans="1:30" ht="20.100000000000001" customHeight="1">
      <c r="A254" s="311"/>
      <c r="B254" s="311"/>
      <c r="C254" s="452"/>
      <c r="D254" s="311" t="s">
        <v>8542</v>
      </c>
      <c r="E254" s="356"/>
      <c r="F254" s="356"/>
      <c r="G254" s="314"/>
      <c r="H254" s="356"/>
      <c r="I254" s="314"/>
      <c r="J254" s="356"/>
      <c r="K254" s="314"/>
      <c r="L254" s="356"/>
      <c r="M254" s="314"/>
      <c r="N254" s="315"/>
      <c r="O254" s="316"/>
      <c r="P254" s="315"/>
      <c r="Q254" s="316"/>
      <c r="R254" s="315"/>
      <c r="S254" s="316"/>
      <c r="T254" s="315"/>
      <c r="U254" s="316"/>
      <c r="V254" s="452"/>
      <c r="W254" s="452"/>
      <c r="X254" s="452"/>
      <c r="Y254" s="452"/>
      <c r="Z254" s="452"/>
      <c r="AA254" s="452"/>
      <c r="AB254" s="452"/>
      <c r="AC254" s="452"/>
      <c r="AD254" s="311"/>
    </row>
    <row r="255" spans="1:30" ht="20.100000000000001" customHeight="1">
      <c r="A255" s="311"/>
      <c r="B255" s="311"/>
      <c r="C255" s="452"/>
      <c r="D255" s="311" t="s">
        <v>8543</v>
      </c>
      <c r="E255" s="356"/>
      <c r="F255" s="356"/>
      <c r="G255" s="314"/>
      <c r="H255" s="356"/>
      <c r="I255" s="314"/>
      <c r="J255" s="356"/>
      <c r="K255" s="314"/>
      <c r="L255" s="356"/>
      <c r="M255" s="314"/>
      <c r="N255" s="315"/>
      <c r="O255" s="316"/>
      <c r="P255" s="315"/>
      <c r="Q255" s="316"/>
      <c r="R255" s="315"/>
      <c r="S255" s="316"/>
      <c r="T255" s="315"/>
      <c r="U255" s="316"/>
      <c r="V255" s="452"/>
      <c r="W255" s="452"/>
      <c r="X255" s="452"/>
      <c r="Y255" s="452"/>
      <c r="Z255" s="452"/>
      <c r="AA255" s="452"/>
      <c r="AB255" s="452"/>
      <c r="AC255" s="452"/>
      <c r="AD255" s="311"/>
    </row>
    <row r="256" spans="1:30" ht="20.100000000000001" customHeight="1">
      <c r="A256" s="374" t="s">
        <v>4658</v>
      </c>
      <c r="B256" s="374" t="s">
        <v>8549</v>
      </c>
      <c r="C256" s="358" t="s">
        <v>4652</v>
      </c>
      <c r="D256" s="374" t="s">
        <v>2129</v>
      </c>
      <c r="E256" s="443"/>
      <c r="F256" s="443"/>
      <c r="G256" s="444"/>
      <c r="H256" s="443"/>
      <c r="I256" s="444"/>
      <c r="J256" s="443"/>
      <c r="K256" s="444"/>
      <c r="L256" s="443"/>
      <c r="M256" s="444"/>
      <c r="N256" s="471"/>
      <c r="O256" s="465"/>
      <c r="P256" s="471"/>
      <c r="Q256" s="465"/>
      <c r="R256" s="471"/>
      <c r="S256" s="465"/>
      <c r="T256" s="471"/>
      <c r="U256" s="465"/>
      <c r="V256" s="358" t="s">
        <v>138</v>
      </c>
      <c r="W256" s="358" t="s">
        <v>138</v>
      </c>
      <c r="X256" s="358" t="s">
        <v>138</v>
      </c>
      <c r="Y256" s="358" t="s">
        <v>138</v>
      </c>
      <c r="Z256" s="358" t="s">
        <v>138</v>
      </c>
      <c r="AA256" s="358" t="s">
        <v>138</v>
      </c>
      <c r="AB256" s="358" t="s">
        <v>138</v>
      </c>
      <c r="AC256" s="358" t="s">
        <v>138</v>
      </c>
      <c r="AD256" s="374"/>
    </row>
    <row r="257" spans="1:30" ht="20.100000000000001" customHeight="1">
      <c r="A257" s="311"/>
      <c r="B257" s="311"/>
      <c r="C257" s="452"/>
      <c r="D257" s="311" t="s">
        <v>2130</v>
      </c>
      <c r="E257" s="356"/>
      <c r="F257" s="356"/>
      <c r="G257" s="314"/>
      <c r="H257" s="356"/>
      <c r="I257" s="314"/>
      <c r="J257" s="356"/>
      <c r="K257" s="314"/>
      <c r="L257" s="356"/>
      <c r="M257" s="314"/>
      <c r="N257" s="315"/>
      <c r="O257" s="316"/>
      <c r="P257" s="315"/>
      <c r="Q257" s="316"/>
      <c r="R257" s="315"/>
      <c r="S257" s="316"/>
      <c r="T257" s="315"/>
      <c r="U257" s="316"/>
      <c r="V257" s="452"/>
      <c r="W257" s="452"/>
      <c r="X257" s="452"/>
      <c r="Y257" s="452"/>
      <c r="Z257" s="452"/>
      <c r="AA257" s="452"/>
      <c r="AB257" s="452"/>
      <c r="AC257" s="452"/>
      <c r="AD257" s="311"/>
    </row>
    <row r="258" spans="1:30" ht="20.100000000000001" customHeight="1">
      <c r="A258" s="311"/>
      <c r="B258" s="311"/>
      <c r="C258" s="452"/>
      <c r="D258" s="311" t="s">
        <v>2131</v>
      </c>
      <c r="E258" s="356"/>
      <c r="F258" s="356"/>
      <c r="G258" s="314"/>
      <c r="H258" s="356"/>
      <c r="I258" s="314"/>
      <c r="J258" s="356"/>
      <c r="K258" s="314"/>
      <c r="L258" s="356"/>
      <c r="M258" s="314"/>
      <c r="N258" s="315"/>
      <c r="O258" s="316"/>
      <c r="P258" s="315"/>
      <c r="Q258" s="316"/>
      <c r="R258" s="315"/>
      <c r="S258" s="316"/>
      <c r="T258" s="315"/>
      <c r="U258" s="316"/>
      <c r="V258" s="452"/>
      <c r="W258" s="452"/>
      <c r="X258" s="452"/>
      <c r="Y258" s="452"/>
      <c r="Z258" s="452"/>
      <c r="AA258" s="452"/>
      <c r="AB258" s="452"/>
      <c r="AC258" s="452"/>
      <c r="AD258" s="311"/>
    </row>
    <row r="259" spans="1:30" ht="20.100000000000001" customHeight="1">
      <c r="A259" s="311"/>
      <c r="B259" s="311"/>
      <c r="C259" s="452"/>
      <c r="D259" s="311" t="s">
        <v>2132</v>
      </c>
      <c r="E259" s="356"/>
      <c r="F259" s="356"/>
      <c r="G259" s="314"/>
      <c r="H259" s="356"/>
      <c r="I259" s="314"/>
      <c r="J259" s="356"/>
      <c r="K259" s="314"/>
      <c r="L259" s="356"/>
      <c r="M259" s="314"/>
      <c r="N259" s="315"/>
      <c r="O259" s="316"/>
      <c r="P259" s="315"/>
      <c r="Q259" s="316"/>
      <c r="R259" s="315"/>
      <c r="S259" s="316"/>
      <c r="T259" s="315"/>
      <c r="U259" s="316"/>
      <c r="V259" s="452"/>
      <c r="W259" s="452"/>
      <c r="X259" s="452"/>
      <c r="Y259" s="452"/>
      <c r="Z259" s="452"/>
      <c r="AA259" s="452"/>
      <c r="AB259" s="452"/>
      <c r="AC259" s="452"/>
      <c r="AD259" s="311"/>
    </row>
    <row r="260" spans="1:30" ht="20.100000000000001" customHeight="1">
      <c r="A260" s="311"/>
      <c r="B260" s="311"/>
      <c r="C260" s="452"/>
      <c r="D260" s="311" t="s">
        <v>2133</v>
      </c>
      <c r="E260" s="356"/>
      <c r="F260" s="356"/>
      <c r="G260" s="314"/>
      <c r="H260" s="356"/>
      <c r="I260" s="314"/>
      <c r="J260" s="356"/>
      <c r="K260" s="314"/>
      <c r="L260" s="356"/>
      <c r="M260" s="314"/>
      <c r="N260" s="315"/>
      <c r="O260" s="316"/>
      <c r="P260" s="315"/>
      <c r="Q260" s="316"/>
      <c r="R260" s="315"/>
      <c r="S260" s="316"/>
      <c r="T260" s="315"/>
      <c r="U260" s="316"/>
      <c r="V260" s="452"/>
      <c r="W260" s="452"/>
      <c r="X260" s="452"/>
      <c r="Y260" s="452"/>
      <c r="Z260" s="452"/>
      <c r="AA260" s="452"/>
      <c r="AB260" s="452"/>
      <c r="AC260" s="452"/>
      <c r="AD260" s="311"/>
    </row>
    <row r="261" spans="1:30" ht="20.100000000000001" customHeight="1">
      <c r="A261" s="311"/>
      <c r="B261" s="311"/>
      <c r="C261" s="452"/>
      <c r="D261" s="311" t="s">
        <v>2134</v>
      </c>
      <c r="E261" s="356"/>
      <c r="F261" s="356"/>
      <c r="G261" s="314"/>
      <c r="H261" s="356"/>
      <c r="I261" s="314"/>
      <c r="J261" s="356"/>
      <c r="K261" s="314"/>
      <c r="L261" s="356"/>
      <c r="M261" s="314"/>
      <c r="N261" s="315"/>
      <c r="O261" s="316"/>
      <c r="P261" s="315"/>
      <c r="Q261" s="316"/>
      <c r="R261" s="315"/>
      <c r="S261" s="316"/>
      <c r="T261" s="315"/>
      <c r="U261" s="316"/>
      <c r="V261" s="452"/>
      <c r="W261" s="452"/>
      <c r="X261" s="452"/>
      <c r="Y261" s="452"/>
      <c r="Z261" s="452"/>
      <c r="AA261" s="452"/>
      <c r="AB261" s="452"/>
      <c r="AC261" s="452"/>
      <c r="AD261" s="311"/>
    </row>
    <row r="262" spans="1:30" ht="20.100000000000001" customHeight="1">
      <c r="A262" s="311"/>
      <c r="B262" s="311"/>
      <c r="C262" s="452"/>
      <c r="D262" s="311" t="s">
        <v>2135</v>
      </c>
      <c r="E262" s="356"/>
      <c r="F262" s="356"/>
      <c r="G262" s="314"/>
      <c r="H262" s="356"/>
      <c r="I262" s="314"/>
      <c r="J262" s="356"/>
      <c r="K262" s="314"/>
      <c r="L262" s="356"/>
      <c r="M262" s="314"/>
      <c r="N262" s="315"/>
      <c r="O262" s="316"/>
      <c r="P262" s="315"/>
      <c r="Q262" s="316"/>
      <c r="R262" s="315"/>
      <c r="S262" s="316"/>
      <c r="T262" s="315"/>
      <c r="U262" s="316"/>
      <c r="V262" s="452"/>
      <c r="W262" s="452"/>
      <c r="X262" s="452"/>
      <c r="Y262" s="452"/>
      <c r="Z262" s="452"/>
      <c r="AA262" s="452"/>
      <c r="AB262" s="452"/>
      <c r="AC262" s="452"/>
      <c r="AD262" s="311"/>
    </row>
    <row r="263" spans="1:30" ht="20.100000000000001" customHeight="1">
      <c r="A263" s="311"/>
      <c r="B263" s="311"/>
      <c r="C263" s="452"/>
      <c r="D263" s="311" t="s">
        <v>2136</v>
      </c>
      <c r="E263" s="356"/>
      <c r="F263" s="356"/>
      <c r="G263" s="314"/>
      <c r="H263" s="356"/>
      <c r="I263" s="314"/>
      <c r="J263" s="356"/>
      <c r="K263" s="314"/>
      <c r="L263" s="356"/>
      <c r="M263" s="314"/>
      <c r="N263" s="315"/>
      <c r="O263" s="316"/>
      <c r="P263" s="315"/>
      <c r="Q263" s="316"/>
      <c r="R263" s="315"/>
      <c r="S263" s="316"/>
      <c r="T263" s="315"/>
      <c r="U263" s="316"/>
      <c r="V263" s="452"/>
      <c r="W263" s="452"/>
      <c r="X263" s="452"/>
      <c r="Y263" s="452"/>
      <c r="Z263" s="452"/>
      <c r="AA263" s="452"/>
      <c r="AB263" s="452"/>
      <c r="AC263" s="452"/>
      <c r="AD263" s="311"/>
    </row>
    <row r="264" spans="1:30" ht="20.100000000000001" customHeight="1">
      <c r="A264" s="311"/>
      <c r="B264" s="311"/>
      <c r="C264" s="452"/>
      <c r="D264" s="311" t="s">
        <v>2137</v>
      </c>
      <c r="E264" s="356"/>
      <c r="F264" s="356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315"/>
      <c r="U264" s="316"/>
      <c r="V264" s="452"/>
      <c r="W264" s="452"/>
      <c r="X264" s="452"/>
      <c r="Y264" s="452"/>
      <c r="Z264" s="452"/>
      <c r="AA264" s="452"/>
      <c r="AB264" s="452"/>
      <c r="AC264" s="452"/>
      <c r="AD264" s="311"/>
    </row>
    <row r="265" spans="1:30" ht="20.100000000000001" customHeight="1">
      <c r="A265" s="311"/>
      <c r="B265" s="311"/>
      <c r="C265" s="452"/>
      <c r="D265" s="311" t="s">
        <v>8542</v>
      </c>
      <c r="E265" s="356"/>
      <c r="F265" s="356"/>
      <c r="G265" s="314"/>
      <c r="H265" s="356"/>
      <c r="I265" s="314"/>
      <c r="J265" s="356"/>
      <c r="K265" s="314"/>
      <c r="L265" s="356"/>
      <c r="M265" s="314"/>
      <c r="N265" s="315"/>
      <c r="O265" s="316"/>
      <c r="P265" s="315"/>
      <c r="Q265" s="316"/>
      <c r="R265" s="315"/>
      <c r="S265" s="316"/>
      <c r="T265" s="315"/>
      <c r="U265" s="316"/>
      <c r="V265" s="452"/>
      <c r="W265" s="452"/>
      <c r="X265" s="452"/>
      <c r="Y265" s="452"/>
      <c r="Z265" s="452"/>
      <c r="AA265" s="452"/>
      <c r="AB265" s="452"/>
      <c r="AC265" s="452"/>
      <c r="AD265" s="311"/>
    </row>
    <row r="266" spans="1:30" ht="20.100000000000001" customHeight="1">
      <c r="A266" s="311"/>
      <c r="B266" s="311"/>
      <c r="C266" s="452"/>
      <c r="D266" s="311" t="s">
        <v>8543</v>
      </c>
      <c r="E266" s="356"/>
      <c r="F266" s="356"/>
      <c r="G266" s="314"/>
      <c r="H266" s="356"/>
      <c r="I266" s="314"/>
      <c r="J266" s="356"/>
      <c r="K266" s="314"/>
      <c r="L266" s="356"/>
      <c r="M266" s="314"/>
      <c r="N266" s="315"/>
      <c r="O266" s="316"/>
      <c r="P266" s="315"/>
      <c r="Q266" s="316"/>
      <c r="R266" s="315"/>
      <c r="S266" s="316"/>
      <c r="T266" s="315"/>
      <c r="U266" s="316"/>
      <c r="V266" s="452"/>
      <c r="W266" s="452"/>
      <c r="X266" s="452"/>
      <c r="Y266" s="452"/>
      <c r="Z266" s="452"/>
      <c r="AA266" s="452"/>
      <c r="AB266" s="452"/>
      <c r="AC266" s="452"/>
      <c r="AD266" s="311"/>
    </row>
    <row r="267" spans="1:30" ht="20.100000000000001" customHeight="1">
      <c r="A267" s="374" t="s">
        <v>4659</v>
      </c>
      <c r="B267" s="374" t="s">
        <v>8550</v>
      </c>
      <c r="C267" s="358" t="s">
        <v>4652</v>
      </c>
      <c r="D267" s="374" t="s">
        <v>2129</v>
      </c>
      <c r="E267" s="443"/>
      <c r="F267" s="443"/>
      <c r="G267" s="444"/>
      <c r="H267" s="443"/>
      <c r="I267" s="444"/>
      <c r="J267" s="443"/>
      <c r="K267" s="444"/>
      <c r="L267" s="443"/>
      <c r="M267" s="444"/>
      <c r="N267" s="471"/>
      <c r="O267" s="465"/>
      <c r="P267" s="471"/>
      <c r="Q267" s="465"/>
      <c r="R267" s="471"/>
      <c r="S267" s="465"/>
      <c r="T267" s="471"/>
      <c r="U267" s="465"/>
      <c r="V267" s="358" t="s">
        <v>138</v>
      </c>
      <c r="W267" s="358" t="s">
        <v>138</v>
      </c>
      <c r="X267" s="358" t="s">
        <v>138</v>
      </c>
      <c r="Y267" s="358" t="s">
        <v>138</v>
      </c>
      <c r="Z267" s="358" t="s">
        <v>138</v>
      </c>
      <c r="AA267" s="358" t="s">
        <v>138</v>
      </c>
      <c r="AB267" s="358" t="s">
        <v>138</v>
      </c>
      <c r="AC267" s="358" t="s">
        <v>138</v>
      </c>
      <c r="AD267" s="374"/>
    </row>
    <row r="268" spans="1:30" ht="20.100000000000001" customHeight="1">
      <c r="A268" s="311"/>
      <c r="B268" s="311"/>
      <c r="C268" s="452"/>
      <c r="D268" s="311" t="s">
        <v>2130</v>
      </c>
      <c r="E268" s="452"/>
      <c r="F268" s="356"/>
      <c r="G268" s="314"/>
      <c r="H268" s="356"/>
      <c r="I268" s="314"/>
      <c r="J268" s="356"/>
      <c r="K268" s="314"/>
      <c r="L268" s="356"/>
      <c r="M268" s="314"/>
      <c r="N268" s="315"/>
      <c r="O268" s="316"/>
      <c r="P268" s="315"/>
      <c r="Q268" s="316"/>
      <c r="R268" s="315"/>
      <c r="S268" s="316"/>
      <c r="T268" s="315"/>
      <c r="U268" s="316"/>
      <c r="V268" s="452"/>
      <c r="W268" s="452"/>
      <c r="X268" s="452"/>
      <c r="Y268" s="452"/>
      <c r="Z268" s="452"/>
      <c r="AA268" s="452"/>
      <c r="AB268" s="452"/>
      <c r="AC268" s="452"/>
      <c r="AD268" s="311"/>
    </row>
    <row r="269" spans="1:30" ht="20.100000000000001" customHeight="1">
      <c r="A269" s="311"/>
      <c r="B269" s="311"/>
      <c r="C269" s="452"/>
      <c r="D269" s="311" t="s">
        <v>2131</v>
      </c>
      <c r="E269" s="452"/>
      <c r="F269" s="356"/>
      <c r="G269" s="314"/>
      <c r="H269" s="356"/>
      <c r="I269" s="314"/>
      <c r="J269" s="356"/>
      <c r="K269" s="314"/>
      <c r="L269" s="356"/>
      <c r="M269" s="314"/>
      <c r="N269" s="315"/>
      <c r="O269" s="316"/>
      <c r="P269" s="315"/>
      <c r="Q269" s="316"/>
      <c r="R269" s="315"/>
      <c r="S269" s="316"/>
      <c r="T269" s="315"/>
      <c r="U269" s="316"/>
      <c r="V269" s="452"/>
      <c r="W269" s="452"/>
      <c r="X269" s="452"/>
      <c r="Y269" s="452"/>
      <c r="Z269" s="452"/>
      <c r="AA269" s="452"/>
      <c r="AB269" s="452"/>
      <c r="AC269" s="452"/>
      <c r="AD269" s="311"/>
    </row>
    <row r="270" spans="1:30" ht="20.100000000000001" customHeight="1">
      <c r="A270" s="311"/>
      <c r="B270" s="311"/>
      <c r="C270" s="452"/>
      <c r="D270" s="311" t="s">
        <v>2132</v>
      </c>
      <c r="E270" s="452"/>
      <c r="F270" s="356"/>
      <c r="G270" s="314"/>
      <c r="H270" s="356"/>
      <c r="I270" s="314"/>
      <c r="J270" s="356"/>
      <c r="K270" s="314"/>
      <c r="L270" s="356"/>
      <c r="M270" s="314"/>
      <c r="N270" s="315"/>
      <c r="O270" s="316"/>
      <c r="P270" s="315"/>
      <c r="Q270" s="316"/>
      <c r="R270" s="315"/>
      <c r="S270" s="316"/>
      <c r="T270" s="315"/>
      <c r="U270" s="316"/>
      <c r="V270" s="452"/>
      <c r="W270" s="452"/>
      <c r="X270" s="452"/>
      <c r="Y270" s="452"/>
      <c r="Z270" s="452"/>
      <c r="AA270" s="452"/>
      <c r="AB270" s="452"/>
      <c r="AC270" s="452"/>
      <c r="AD270" s="311"/>
    </row>
    <row r="271" spans="1:30" ht="20.100000000000001" customHeight="1">
      <c r="A271" s="311"/>
      <c r="B271" s="311"/>
      <c r="C271" s="452"/>
      <c r="D271" s="311" t="s">
        <v>2133</v>
      </c>
      <c r="E271" s="452"/>
      <c r="F271" s="356"/>
      <c r="G271" s="314"/>
      <c r="H271" s="356"/>
      <c r="I271" s="314"/>
      <c r="J271" s="356"/>
      <c r="K271" s="314"/>
      <c r="L271" s="356"/>
      <c r="M271" s="314"/>
      <c r="N271" s="315"/>
      <c r="O271" s="316"/>
      <c r="P271" s="315"/>
      <c r="Q271" s="316"/>
      <c r="R271" s="315"/>
      <c r="S271" s="316"/>
      <c r="T271" s="315"/>
      <c r="U271" s="316"/>
      <c r="V271" s="452"/>
      <c r="W271" s="452"/>
      <c r="X271" s="452"/>
      <c r="Y271" s="452"/>
      <c r="Z271" s="452"/>
      <c r="AA271" s="452"/>
      <c r="AB271" s="452"/>
      <c r="AC271" s="452"/>
      <c r="AD271" s="311"/>
    </row>
    <row r="272" spans="1:30" ht="20.100000000000001" customHeight="1">
      <c r="A272" s="311"/>
      <c r="B272" s="311"/>
      <c r="C272" s="452"/>
      <c r="D272" s="311" t="s">
        <v>2134</v>
      </c>
      <c r="E272" s="452"/>
      <c r="F272" s="356"/>
      <c r="G272" s="314"/>
      <c r="H272" s="356"/>
      <c r="I272" s="314"/>
      <c r="J272" s="356"/>
      <c r="K272" s="314"/>
      <c r="L272" s="356"/>
      <c r="M272" s="314"/>
      <c r="N272" s="315"/>
      <c r="O272" s="316"/>
      <c r="P272" s="315"/>
      <c r="Q272" s="316"/>
      <c r="R272" s="315"/>
      <c r="S272" s="316"/>
      <c r="T272" s="315"/>
      <c r="U272" s="316"/>
      <c r="V272" s="452"/>
      <c r="W272" s="452"/>
      <c r="X272" s="452"/>
      <c r="Y272" s="452"/>
      <c r="Z272" s="452"/>
      <c r="AA272" s="452"/>
      <c r="AB272" s="452"/>
      <c r="AC272" s="452"/>
      <c r="AD272" s="311"/>
    </row>
    <row r="273" spans="1:30" ht="20.100000000000001" customHeight="1">
      <c r="A273" s="311"/>
      <c r="B273" s="311"/>
      <c r="C273" s="452"/>
      <c r="D273" s="311" t="s">
        <v>2135</v>
      </c>
      <c r="E273" s="452"/>
      <c r="F273" s="356"/>
      <c r="G273" s="314"/>
      <c r="H273" s="356"/>
      <c r="I273" s="314"/>
      <c r="J273" s="356"/>
      <c r="K273" s="314"/>
      <c r="L273" s="356"/>
      <c r="M273" s="314"/>
      <c r="N273" s="315"/>
      <c r="O273" s="316"/>
      <c r="P273" s="315"/>
      <c r="Q273" s="316"/>
      <c r="R273" s="315"/>
      <c r="S273" s="316"/>
      <c r="T273" s="315"/>
      <c r="U273" s="316"/>
      <c r="V273" s="452"/>
      <c r="W273" s="452"/>
      <c r="X273" s="452"/>
      <c r="Y273" s="452"/>
      <c r="Z273" s="452"/>
      <c r="AA273" s="452"/>
      <c r="AB273" s="452"/>
      <c r="AC273" s="452"/>
      <c r="AD273" s="311"/>
    </row>
    <row r="274" spans="1:30" ht="20.100000000000001" customHeight="1">
      <c r="A274" s="311"/>
      <c r="B274" s="311"/>
      <c r="C274" s="452"/>
      <c r="D274" s="311" t="s">
        <v>2136</v>
      </c>
      <c r="E274" s="452"/>
      <c r="F274" s="356"/>
      <c r="G274" s="314"/>
      <c r="H274" s="356"/>
      <c r="I274" s="314"/>
      <c r="J274" s="356"/>
      <c r="K274" s="314"/>
      <c r="L274" s="356"/>
      <c r="M274" s="314"/>
      <c r="N274" s="315"/>
      <c r="O274" s="316"/>
      <c r="P274" s="315"/>
      <c r="Q274" s="316"/>
      <c r="R274" s="315"/>
      <c r="S274" s="316"/>
      <c r="T274" s="315"/>
      <c r="U274" s="316"/>
      <c r="V274" s="452"/>
      <c r="W274" s="452"/>
      <c r="X274" s="452"/>
      <c r="Y274" s="452"/>
      <c r="Z274" s="452"/>
      <c r="AA274" s="452"/>
      <c r="AB274" s="452"/>
      <c r="AC274" s="452"/>
      <c r="AD274" s="311"/>
    </row>
    <row r="275" spans="1:30" ht="20.100000000000001" customHeight="1">
      <c r="A275" s="311"/>
      <c r="B275" s="311"/>
      <c r="C275" s="452"/>
      <c r="D275" s="311" t="s">
        <v>2137</v>
      </c>
      <c r="E275" s="452"/>
      <c r="F275" s="356"/>
      <c r="G275" s="314"/>
      <c r="H275" s="356"/>
      <c r="I275" s="314"/>
      <c r="J275" s="356"/>
      <c r="K275" s="314"/>
      <c r="L275" s="356"/>
      <c r="M275" s="314"/>
      <c r="N275" s="315"/>
      <c r="O275" s="316"/>
      <c r="P275" s="315"/>
      <c r="Q275" s="316"/>
      <c r="R275" s="315"/>
      <c r="S275" s="316"/>
      <c r="T275" s="315"/>
      <c r="U275" s="316"/>
      <c r="V275" s="452"/>
      <c r="W275" s="452"/>
      <c r="X275" s="452"/>
      <c r="Y275" s="452"/>
      <c r="Z275" s="452"/>
      <c r="AA275" s="452"/>
      <c r="AB275" s="452"/>
      <c r="AC275" s="452"/>
      <c r="AD275" s="311"/>
    </row>
    <row r="276" spans="1:30" ht="20.100000000000001" customHeight="1">
      <c r="A276" s="311"/>
      <c r="B276" s="311"/>
      <c r="C276" s="452"/>
      <c r="D276" s="311" t="s">
        <v>8542</v>
      </c>
      <c r="E276" s="452"/>
      <c r="F276" s="356"/>
      <c r="G276" s="314"/>
      <c r="H276" s="356"/>
      <c r="I276" s="314"/>
      <c r="J276" s="356"/>
      <c r="K276" s="314"/>
      <c r="L276" s="356"/>
      <c r="M276" s="314"/>
      <c r="N276" s="315"/>
      <c r="O276" s="316"/>
      <c r="P276" s="315"/>
      <c r="Q276" s="316"/>
      <c r="R276" s="315"/>
      <c r="S276" s="316"/>
      <c r="T276" s="315"/>
      <c r="U276" s="316"/>
      <c r="V276" s="452"/>
      <c r="W276" s="452"/>
      <c r="X276" s="452"/>
      <c r="Y276" s="452"/>
      <c r="Z276" s="452"/>
      <c r="AA276" s="452"/>
      <c r="AB276" s="452"/>
      <c r="AC276" s="452"/>
      <c r="AD276" s="311"/>
    </row>
    <row r="277" spans="1:30" ht="20.100000000000001" customHeight="1">
      <c r="A277" s="311"/>
      <c r="B277" s="311"/>
      <c r="C277" s="452"/>
      <c r="D277" s="311" t="s">
        <v>8543</v>
      </c>
      <c r="E277" s="452"/>
      <c r="F277" s="356"/>
      <c r="G277" s="314"/>
      <c r="H277" s="356"/>
      <c r="I277" s="314"/>
      <c r="J277" s="356"/>
      <c r="K277" s="314"/>
      <c r="L277" s="356"/>
      <c r="M277" s="314"/>
      <c r="N277" s="315"/>
      <c r="O277" s="316"/>
      <c r="P277" s="315"/>
      <c r="Q277" s="316"/>
      <c r="R277" s="315"/>
      <c r="S277" s="316"/>
      <c r="T277" s="315"/>
      <c r="U277" s="316"/>
      <c r="V277" s="452"/>
      <c r="W277" s="452"/>
      <c r="X277" s="452"/>
      <c r="Y277" s="452"/>
      <c r="Z277" s="452"/>
      <c r="AA277" s="452"/>
      <c r="AB277" s="452"/>
      <c r="AC277" s="452"/>
      <c r="AD277" s="311"/>
    </row>
    <row r="278" spans="1:30" ht="20.100000000000001" customHeight="1">
      <c r="A278" s="374" t="s">
        <v>4660</v>
      </c>
      <c r="B278" s="374" t="s">
        <v>8551</v>
      </c>
      <c r="C278" s="358" t="s">
        <v>4652</v>
      </c>
      <c r="D278" s="374" t="s">
        <v>2129</v>
      </c>
      <c r="E278" s="358"/>
      <c r="F278" s="443"/>
      <c r="G278" s="444"/>
      <c r="H278" s="443"/>
      <c r="I278" s="444"/>
      <c r="J278" s="443"/>
      <c r="K278" s="444"/>
      <c r="L278" s="443"/>
      <c r="M278" s="444"/>
      <c r="N278" s="471"/>
      <c r="O278" s="465"/>
      <c r="P278" s="471"/>
      <c r="Q278" s="465"/>
      <c r="R278" s="471"/>
      <c r="S278" s="465"/>
      <c r="T278" s="471"/>
      <c r="U278" s="465"/>
      <c r="V278" s="358" t="s">
        <v>138</v>
      </c>
      <c r="W278" s="358" t="s">
        <v>138</v>
      </c>
      <c r="X278" s="358" t="s">
        <v>138</v>
      </c>
      <c r="Y278" s="358" t="s">
        <v>138</v>
      </c>
      <c r="Z278" s="358" t="s">
        <v>138</v>
      </c>
      <c r="AA278" s="358" t="s">
        <v>138</v>
      </c>
      <c r="AB278" s="358" t="s">
        <v>138</v>
      </c>
      <c r="AC278" s="358" t="s">
        <v>138</v>
      </c>
      <c r="AD278" s="374"/>
    </row>
    <row r="279" spans="1:30" ht="20.100000000000001" customHeight="1">
      <c r="A279" s="311"/>
      <c r="B279" s="311"/>
      <c r="C279" s="452"/>
      <c r="D279" s="311" t="s">
        <v>2130</v>
      </c>
      <c r="E279" s="452"/>
      <c r="F279" s="356"/>
      <c r="G279" s="314"/>
      <c r="H279" s="356"/>
      <c r="I279" s="314"/>
      <c r="J279" s="356"/>
      <c r="K279" s="314"/>
      <c r="L279" s="356"/>
      <c r="M279" s="314"/>
      <c r="N279" s="315"/>
      <c r="O279" s="316"/>
      <c r="P279" s="315"/>
      <c r="Q279" s="316"/>
      <c r="R279" s="315"/>
      <c r="S279" s="316"/>
      <c r="T279" s="315"/>
      <c r="U279" s="316"/>
      <c r="V279" s="452"/>
      <c r="W279" s="452"/>
      <c r="X279" s="452"/>
      <c r="Y279" s="452"/>
      <c r="Z279" s="452"/>
      <c r="AA279" s="452"/>
      <c r="AB279" s="452"/>
      <c r="AC279" s="452"/>
      <c r="AD279" s="311"/>
    </row>
    <row r="280" spans="1:30" ht="20.100000000000001" customHeight="1">
      <c r="A280" s="311"/>
      <c r="B280" s="311"/>
      <c r="C280" s="452"/>
      <c r="D280" s="311" t="s">
        <v>2131</v>
      </c>
      <c r="E280" s="452"/>
      <c r="F280" s="356"/>
      <c r="G280" s="314"/>
      <c r="H280" s="356"/>
      <c r="I280" s="314"/>
      <c r="J280" s="356"/>
      <c r="K280" s="314"/>
      <c r="L280" s="356"/>
      <c r="M280" s="314"/>
      <c r="N280" s="315"/>
      <c r="O280" s="316"/>
      <c r="P280" s="315"/>
      <c r="Q280" s="316"/>
      <c r="R280" s="315"/>
      <c r="S280" s="316"/>
      <c r="T280" s="315"/>
      <c r="U280" s="316"/>
      <c r="V280" s="452"/>
      <c r="W280" s="452"/>
      <c r="X280" s="452"/>
      <c r="Y280" s="452"/>
      <c r="Z280" s="452"/>
      <c r="AA280" s="452"/>
      <c r="AB280" s="452"/>
      <c r="AC280" s="452"/>
      <c r="AD280" s="311"/>
    </row>
    <row r="281" spans="1:30" ht="20.100000000000001" customHeight="1">
      <c r="A281" s="311"/>
      <c r="B281" s="311"/>
      <c r="C281" s="452"/>
      <c r="D281" s="311" t="s">
        <v>2132</v>
      </c>
      <c r="E281" s="452"/>
      <c r="F281" s="356"/>
      <c r="G281" s="314"/>
      <c r="H281" s="356"/>
      <c r="I281" s="314"/>
      <c r="J281" s="356"/>
      <c r="K281" s="314"/>
      <c r="L281" s="356"/>
      <c r="M281" s="314"/>
      <c r="N281" s="315"/>
      <c r="O281" s="316"/>
      <c r="P281" s="315"/>
      <c r="Q281" s="316"/>
      <c r="R281" s="315"/>
      <c r="S281" s="316"/>
      <c r="T281" s="315"/>
      <c r="U281" s="316"/>
      <c r="V281" s="452"/>
      <c r="W281" s="452"/>
      <c r="X281" s="452"/>
      <c r="Y281" s="452"/>
      <c r="Z281" s="452"/>
      <c r="AA281" s="452"/>
      <c r="AB281" s="452"/>
      <c r="AC281" s="452"/>
      <c r="AD281" s="311"/>
    </row>
    <row r="282" spans="1:30" ht="20.100000000000001" customHeight="1">
      <c r="A282" s="311"/>
      <c r="B282" s="311"/>
      <c r="C282" s="452"/>
      <c r="D282" s="311" t="s">
        <v>2133</v>
      </c>
      <c r="E282" s="452"/>
      <c r="F282" s="356"/>
      <c r="G282" s="314"/>
      <c r="H282" s="356"/>
      <c r="I282" s="314"/>
      <c r="J282" s="356"/>
      <c r="K282" s="314"/>
      <c r="L282" s="356"/>
      <c r="M282" s="314"/>
      <c r="N282" s="315"/>
      <c r="O282" s="316"/>
      <c r="P282" s="315"/>
      <c r="Q282" s="316"/>
      <c r="R282" s="315"/>
      <c r="S282" s="316"/>
      <c r="T282" s="315"/>
      <c r="U282" s="316"/>
      <c r="V282" s="452"/>
      <c r="W282" s="452"/>
      <c r="X282" s="452"/>
      <c r="Y282" s="452"/>
      <c r="Z282" s="452"/>
      <c r="AA282" s="452"/>
      <c r="AB282" s="452"/>
      <c r="AC282" s="452"/>
      <c r="AD282" s="311"/>
    </row>
    <row r="283" spans="1:30" ht="20.100000000000001" customHeight="1">
      <c r="A283" s="311"/>
      <c r="B283" s="311"/>
      <c r="C283" s="452"/>
      <c r="D283" s="311" t="s">
        <v>2134</v>
      </c>
      <c r="E283" s="452"/>
      <c r="F283" s="356"/>
      <c r="G283" s="314"/>
      <c r="H283" s="356"/>
      <c r="I283" s="314"/>
      <c r="J283" s="356"/>
      <c r="K283" s="314"/>
      <c r="L283" s="356"/>
      <c r="M283" s="314"/>
      <c r="N283" s="315"/>
      <c r="O283" s="316"/>
      <c r="P283" s="315"/>
      <c r="Q283" s="316"/>
      <c r="R283" s="315"/>
      <c r="S283" s="316"/>
      <c r="T283" s="315"/>
      <c r="U283" s="316"/>
      <c r="V283" s="452"/>
      <c r="W283" s="452"/>
      <c r="X283" s="452"/>
      <c r="Y283" s="452"/>
      <c r="Z283" s="452"/>
      <c r="AA283" s="452"/>
      <c r="AB283" s="452"/>
      <c r="AC283" s="452"/>
      <c r="AD283" s="311"/>
    </row>
    <row r="284" spans="1:30" ht="20.100000000000001" customHeight="1">
      <c r="A284" s="311"/>
      <c r="B284" s="311"/>
      <c r="C284" s="452"/>
      <c r="D284" s="311" t="s">
        <v>2135</v>
      </c>
      <c r="E284" s="452"/>
      <c r="F284" s="356"/>
      <c r="G284" s="314"/>
      <c r="H284" s="356"/>
      <c r="I284" s="314"/>
      <c r="J284" s="356"/>
      <c r="K284" s="314"/>
      <c r="L284" s="356"/>
      <c r="M284" s="314"/>
      <c r="N284" s="315"/>
      <c r="O284" s="316"/>
      <c r="P284" s="315"/>
      <c r="Q284" s="316"/>
      <c r="R284" s="315"/>
      <c r="S284" s="316"/>
      <c r="T284" s="315"/>
      <c r="U284" s="316"/>
      <c r="V284" s="452"/>
      <c r="W284" s="452"/>
      <c r="X284" s="452"/>
      <c r="Y284" s="452"/>
      <c r="Z284" s="452"/>
      <c r="AA284" s="452"/>
      <c r="AB284" s="452"/>
      <c r="AC284" s="452"/>
      <c r="AD284" s="311"/>
    </row>
    <row r="285" spans="1:30" ht="20.100000000000001" customHeight="1">
      <c r="A285" s="311"/>
      <c r="B285" s="311"/>
      <c r="C285" s="452"/>
      <c r="D285" s="311" t="s">
        <v>2136</v>
      </c>
      <c r="E285" s="452"/>
      <c r="F285" s="356"/>
      <c r="G285" s="314"/>
      <c r="H285" s="356"/>
      <c r="I285" s="314"/>
      <c r="J285" s="356"/>
      <c r="K285" s="314"/>
      <c r="L285" s="356"/>
      <c r="M285" s="314"/>
      <c r="N285" s="315"/>
      <c r="O285" s="316"/>
      <c r="P285" s="315"/>
      <c r="Q285" s="316"/>
      <c r="R285" s="315"/>
      <c r="S285" s="316"/>
      <c r="T285" s="315"/>
      <c r="U285" s="316"/>
      <c r="V285" s="452"/>
      <c r="W285" s="452"/>
      <c r="X285" s="452"/>
      <c r="Y285" s="452"/>
      <c r="Z285" s="452"/>
      <c r="AA285" s="452"/>
      <c r="AB285" s="452"/>
      <c r="AC285" s="452"/>
      <c r="AD285" s="311"/>
    </row>
    <row r="286" spans="1:30" ht="20.100000000000001" customHeight="1">
      <c r="A286" s="311"/>
      <c r="B286" s="311"/>
      <c r="C286" s="452"/>
      <c r="D286" s="311" t="s">
        <v>2137</v>
      </c>
      <c r="E286" s="452"/>
      <c r="F286" s="356"/>
      <c r="G286" s="314"/>
      <c r="H286" s="356"/>
      <c r="I286" s="314"/>
      <c r="J286" s="356"/>
      <c r="K286" s="314"/>
      <c r="L286" s="356"/>
      <c r="M286" s="314"/>
      <c r="N286" s="315"/>
      <c r="O286" s="316"/>
      <c r="P286" s="315"/>
      <c r="Q286" s="316"/>
      <c r="R286" s="315"/>
      <c r="S286" s="316"/>
      <c r="T286" s="315"/>
      <c r="U286" s="316"/>
      <c r="V286" s="452"/>
      <c r="W286" s="452"/>
      <c r="X286" s="452"/>
      <c r="Y286" s="452"/>
      <c r="Z286" s="452"/>
      <c r="AA286" s="452"/>
      <c r="AB286" s="452"/>
      <c r="AC286" s="452"/>
      <c r="AD286" s="311"/>
    </row>
    <row r="287" spans="1:30" ht="20.100000000000001" customHeight="1">
      <c r="A287" s="311"/>
      <c r="B287" s="311"/>
      <c r="C287" s="452"/>
      <c r="D287" s="311" t="s">
        <v>8542</v>
      </c>
      <c r="E287" s="452"/>
      <c r="F287" s="356"/>
      <c r="G287" s="314"/>
      <c r="H287" s="356"/>
      <c r="I287" s="314"/>
      <c r="J287" s="356"/>
      <c r="K287" s="314"/>
      <c r="L287" s="356"/>
      <c r="M287" s="314"/>
      <c r="N287" s="315"/>
      <c r="O287" s="316"/>
      <c r="P287" s="315"/>
      <c r="Q287" s="316"/>
      <c r="R287" s="315"/>
      <c r="S287" s="316"/>
      <c r="T287" s="315"/>
      <c r="U287" s="316"/>
      <c r="V287" s="452"/>
      <c r="W287" s="452"/>
      <c r="X287" s="452"/>
      <c r="Y287" s="452"/>
      <c r="Z287" s="452"/>
      <c r="AA287" s="452"/>
      <c r="AB287" s="452"/>
      <c r="AC287" s="452"/>
      <c r="AD287" s="311"/>
    </row>
    <row r="288" spans="1:30" ht="20.100000000000001" customHeight="1">
      <c r="A288" s="311"/>
      <c r="B288" s="311"/>
      <c r="C288" s="452"/>
      <c r="D288" s="311" t="s">
        <v>8543</v>
      </c>
      <c r="E288" s="452"/>
      <c r="F288" s="356"/>
      <c r="G288" s="314"/>
      <c r="H288" s="356"/>
      <c r="I288" s="314"/>
      <c r="J288" s="356"/>
      <c r="K288" s="314"/>
      <c r="L288" s="356"/>
      <c r="M288" s="314"/>
      <c r="N288" s="315"/>
      <c r="O288" s="316"/>
      <c r="P288" s="315"/>
      <c r="Q288" s="316"/>
      <c r="R288" s="315"/>
      <c r="S288" s="316"/>
      <c r="T288" s="315"/>
      <c r="U288" s="316"/>
      <c r="V288" s="452"/>
      <c r="W288" s="452"/>
      <c r="X288" s="452"/>
      <c r="Y288" s="452"/>
      <c r="Z288" s="452"/>
      <c r="AA288" s="452"/>
      <c r="AB288" s="452"/>
      <c r="AC288" s="452"/>
      <c r="AD288" s="311"/>
    </row>
    <row r="289" spans="1:30" ht="20.100000000000001" customHeight="1">
      <c r="A289" s="374" t="s">
        <v>4661</v>
      </c>
      <c r="B289" s="374" t="s">
        <v>8552</v>
      </c>
      <c r="C289" s="358" t="s">
        <v>4652</v>
      </c>
      <c r="D289" s="374" t="s">
        <v>2129</v>
      </c>
      <c r="E289" s="358"/>
      <c r="F289" s="443"/>
      <c r="G289" s="444"/>
      <c r="H289" s="443"/>
      <c r="I289" s="444"/>
      <c r="J289" s="443"/>
      <c r="K289" s="444"/>
      <c r="L289" s="443"/>
      <c r="M289" s="444"/>
      <c r="N289" s="471"/>
      <c r="O289" s="465"/>
      <c r="P289" s="471"/>
      <c r="Q289" s="465"/>
      <c r="R289" s="471"/>
      <c r="S289" s="465"/>
      <c r="T289" s="471"/>
      <c r="U289" s="465"/>
      <c r="V289" s="358" t="s">
        <v>138</v>
      </c>
      <c r="W289" s="358" t="s">
        <v>138</v>
      </c>
      <c r="X289" s="358" t="s">
        <v>138</v>
      </c>
      <c r="Y289" s="358" t="s">
        <v>138</v>
      </c>
      <c r="Z289" s="358" t="s">
        <v>138</v>
      </c>
      <c r="AA289" s="358" t="s">
        <v>138</v>
      </c>
      <c r="AB289" s="358" t="s">
        <v>138</v>
      </c>
      <c r="AC289" s="358" t="s">
        <v>138</v>
      </c>
      <c r="AD289" s="374"/>
    </row>
    <row r="290" spans="1:30" ht="20.100000000000001" customHeight="1">
      <c r="A290" s="311"/>
      <c r="B290" s="311"/>
      <c r="C290" s="452"/>
      <c r="D290" s="311" t="s">
        <v>2130</v>
      </c>
      <c r="E290" s="452"/>
      <c r="F290" s="356"/>
      <c r="G290" s="314"/>
      <c r="H290" s="356"/>
      <c r="I290" s="314"/>
      <c r="J290" s="356"/>
      <c r="K290" s="314"/>
      <c r="L290" s="356"/>
      <c r="M290" s="314"/>
      <c r="N290" s="315"/>
      <c r="O290" s="316"/>
      <c r="P290" s="315"/>
      <c r="Q290" s="316"/>
      <c r="R290" s="315"/>
      <c r="S290" s="316"/>
      <c r="T290" s="315"/>
      <c r="U290" s="316"/>
      <c r="V290" s="452"/>
      <c r="W290" s="452"/>
      <c r="X290" s="452"/>
      <c r="Y290" s="452"/>
      <c r="Z290" s="452"/>
      <c r="AA290" s="452"/>
      <c r="AB290" s="452"/>
      <c r="AC290" s="452"/>
      <c r="AD290" s="311"/>
    </row>
    <row r="291" spans="1:30" ht="20.100000000000001" customHeight="1">
      <c r="A291" s="311"/>
      <c r="B291" s="311"/>
      <c r="C291" s="452"/>
      <c r="D291" s="311" t="s">
        <v>2131</v>
      </c>
      <c r="E291" s="452"/>
      <c r="F291" s="356"/>
      <c r="G291" s="314"/>
      <c r="H291" s="356"/>
      <c r="I291" s="314"/>
      <c r="J291" s="356"/>
      <c r="K291" s="314"/>
      <c r="L291" s="356"/>
      <c r="M291" s="314"/>
      <c r="N291" s="315"/>
      <c r="O291" s="316"/>
      <c r="P291" s="315"/>
      <c r="Q291" s="316"/>
      <c r="R291" s="315"/>
      <c r="S291" s="316"/>
      <c r="T291" s="315"/>
      <c r="U291" s="316"/>
      <c r="V291" s="452"/>
      <c r="W291" s="452"/>
      <c r="X291" s="452"/>
      <c r="Y291" s="452"/>
      <c r="Z291" s="452"/>
      <c r="AA291" s="452"/>
      <c r="AB291" s="452"/>
      <c r="AC291" s="452"/>
      <c r="AD291" s="311"/>
    </row>
    <row r="292" spans="1:30" ht="20.100000000000001" customHeight="1">
      <c r="A292" s="311"/>
      <c r="B292" s="311"/>
      <c r="C292" s="452"/>
      <c r="D292" s="311" t="s">
        <v>2132</v>
      </c>
      <c r="E292" s="452"/>
      <c r="F292" s="356"/>
      <c r="G292" s="314"/>
      <c r="H292" s="356"/>
      <c r="I292" s="314"/>
      <c r="J292" s="356"/>
      <c r="K292" s="314"/>
      <c r="L292" s="356"/>
      <c r="M292" s="314"/>
      <c r="N292" s="315"/>
      <c r="O292" s="316"/>
      <c r="P292" s="315"/>
      <c r="Q292" s="316"/>
      <c r="R292" s="315"/>
      <c r="S292" s="316"/>
      <c r="T292" s="315"/>
      <c r="U292" s="316"/>
      <c r="V292" s="452"/>
      <c r="W292" s="452"/>
      <c r="X292" s="452"/>
      <c r="Y292" s="452"/>
      <c r="Z292" s="452"/>
      <c r="AA292" s="452"/>
      <c r="AB292" s="452"/>
      <c r="AC292" s="452"/>
      <c r="AD292" s="311"/>
    </row>
    <row r="293" spans="1:30" ht="20.100000000000001" customHeight="1">
      <c r="A293" s="311"/>
      <c r="B293" s="311"/>
      <c r="C293" s="452"/>
      <c r="D293" s="311" t="s">
        <v>2133</v>
      </c>
      <c r="E293" s="452"/>
      <c r="F293" s="356"/>
      <c r="G293" s="314"/>
      <c r="H293" s="356"/>
      <c r="I293" s="314"/>
      <c r="J293" s="356"/>
      <c r="K293" s="314"/>
      <c r="L293" s="356"/>
      <c r="M293" s="314"/>
      <c r="N293" s="315"/>
      <c r="O293" s="316"/>
      <c r="P293" s="315"/>
      <c r="Q293" s="316"/>
      <c r="R293" s="315"/>
      <c r="S293" s="316"/>
      <c r="T293" s="315"/>
      <c r="U293" s="316"/>
      <c r="V293" s="452"/>
      <c r="W293" s="452"/>
      <c r="X293" s="452"/>
      <c r="Y293" s="452"/>
      <c r="Z293" s="452"/>
      <c r="AA293" s="452"/>
      <c r="AB293" s="452"/>
      <c r="AC293" s="452"/>
      <c r="AD293" s="311"/>
    </row>
    <row r="294" spans="1:30" ht="20.100000000000001" customHeight="1">
      <c r="A294" s="311"/>
      <c r="B294" s="311"/>
      <c r="C294" s="452"/>
      <c r="D294" s="311" t="s">
        <v>2134</v>
      </c>
      <c r="E294" s="452"/>
      <c r="F294" s="356"/>
      <c r="G294" s="314"/>
      <c r="H294" s="356"/>
      <c r="I294" s="314"/>
      <c r="J294" s="356"/>
      <c r="K294" s="314"/>
      <c r="L294" s="356"/>
      <c r="M294" s="314"/>
      <c r="N294" s="315"/>
      <c r="O294" s="316"/>
      <c r="P294" s="315"/>
      <c r="Q294" s="316"/>
      <c r="R294" s="315"/>
      <c r="S294" s="316"/>
      <c r="T294" s="315"/>
      <c r="U294" s="316"/>
      <c r="V294" s="452"/>
      <c r="W294" s="452"/>
      <c r="X294" s="452"/>
      <c r="Y294" s="452"/>
      <c r="Z294" s="452"/>
      <c r="AA294" s="452"/>
      <c r="AB294" s="452"/>
      <c r="AC294" s="452"/>
      <c r="AD294" s="311"/>
    </row>
    <row r="295" spans="1:30" ht="20.100000000000001" customHeight="1">
      <c r="A295" s="311"/>
      <c r="B295" s="311"/>
      <c r="C295" s="452"/>
      <c r="D295" s="311" t="s">
        <v>2135</v>
      </c>
      <c r="E295" s="452"/>
      <c r="F295" s="356"/>
      <c r="G295" s="314"/>
      <c r="H295" s="356"/>
      <c r="I295" s="314"/>
      <c r="J295" s="356"/>
      <c r="K295" s="314"/>
      <c r="L295" s="356"/>
      <c r="M295" s="314"/>
      <c r="N295" s="315"/>
      <c r="O295" s="316"/>
      <c r="P295" s="315"/>
      <c r="Q295" s="316"/>
      <c r="R295" s="315"/>
      <c r="S295" s="316"/>
      <c r="T295" s="315"/>
      <c r="U295" s="316"/>
      <c r="V295" s="452"/>
      <c r="W295" s="452"/>
      <c r="X295" s="452"/>
      <c r="Y295" s="452"/>
      <c r="Z295" s="452"/>
      <c r="AA295" s="452"/>
      <c r="AB295" s="452"/>
      <c r="AC295" s="452"/>
      <c r="AD295" s="311"/>
    </row>
    <row r="296" spans="1:30" ht="20.100000000000001" customHeight="1">
      <c r="A296" s="311"/>
      <c r="B296" s="311"/>
      <c r="C296" s="452"/>
      <c r="D296" s="311" t="s">
        <v>2136</v>
      </c>
      <c r="E296" s="452"/>
      <c r="F296" s="356"/>
      <c r="G296" s="314"/>
      <c r="H296" s="356"/>
      <c r="I296" s="314"/>
      <c r="J296" s="356"/>
      <c r="K296" s="314"/>
      <c r="L296" s="356"/>
      <c r="M296" s="314"/>
      <c r="N296" s="315"/>
      <c r="O296" s="316"/>
      <c r="P296" s="315"/>
      <c r="Q296" s="316"/>
      <c r="R296" s="315"/>
      <c r="S296" s="316"/>
      <c r="T296" s="315"/>
      <c r="U296" s="316"/>
      <c r="V296" s="452"/>
      <c r="W296" s="452"/>
      <c r="X296" s="452"/>
      <c r="Y296" s="452"/>
      <c r="Z296" s="452"/>
      <c r="AA296" s="452"/>
      <c r="AB296" s="452"/>
      <c r="AC296" s="452"/>
      <c r="AD296" s="311"/>
    </row>
    <row r="297" spans="1:30" ht="20.100000000000001" customHeight="1">
      <c r="A297" s="311"/>
      <c r="B297" s="311"/>
      <c r="C297" s="452"/>
      <c r="D297" s="311" t="s">
        <v>2137</v>
      </c>
      <c r="E297" s="452"/>
      <c r="F297" s="356"/>
      <c r="G297" s="314"/>
      <c r="H297" s="356"/>
      <c r="I297" s="314"/>
      <c r="J297" s="356"/>
      <c r="K297" s="314"/>
      <c r="L297" s="356"/>
      <c r="M297" s="314"/>
      <c r="N297" s="315"/>
      <c r="O297" s="316"/>
      <c r="P297" s="315"/>
      <c r="Q297" s="316"/>
      <c r="R297" s="315"/>
      <c r="S297" s="316"/>
      <c r="T297" s="315"/>
      <c r="U297" s="316"/>
      <c r="V297" s="452"/>
      <c r="W297" s="452"/>
      <c r="X297" s="452"/>
      <c r="Y297" s="452"/>
      <c r="Z297" s="452"/>
      <c r="AA297" s="452"/>
      <c r="AB297" s="452"/>
      <c r="AC297" s="452"/>
      <c r="AD297" s="311"/>
    </row>
    <row r="298" spans="1:30" ht="20.100000000000001" customHeight="1">
      <c r="A298" s="311"/>
      <c r="B298" s="311"/>
      <c r="C298" s="452"/>
      <c r="D298" s="311" t="s">
        <v>8542</v>
      </c>
      <c r="E298" s="452"/>
      <c r="F298" s="356"/>
      <c r="G298" s="314"/>
      <c r="H298" s="356"/>
      <c r="I298" s="314"/>
      <c r="J298" s="356"/>
      <c r="K298" s="314"/>
      <c r="L298" s="356"/>
      <c r="M298" s="314"/>
      <c r="N298" s="315"/>
      <c r="O298" s="316"/>
      <c r="P298" s="315"/>
      <c r="Q298" s="316"/>
      <c r="R298" s="315"/>
      <c r="S298" s="316"/>
      <c r="T298" s="315"/>
      <c r="U298" s="316"/>
      <c r="V298" s="452"/>
      <c r="W298" s="452"/>
      <c r="X298" s="452"/>
      <c r="Y298" s="452"/>
      <c r="Z298" s="452"/>
      <c r="AA298" s="452"/>
      <c r="AB298" s="452"/>
      <c r="AC298" s="452"/>
      <c r="AD298" s="311"/>
    </row>
    <row r="299" spans="1:30" ht="20.100000000000001" customHeight="1">
      <c r="A299" s="311"/>
      <c r="B299" s="311"/>
      <c r="C299" s="452"/>
      <c r="D299" s="311" t="s">
        <v>8543</v>
      </c>
      <c r="E299" s="452"/>
      <c r="F299" s="356"/>
      <c r="G299" s="314"/>
      <c r="H299" s="356"/>
      <c r="I299" s="314"/>
      <c r="J299" s="356"/>
      <c r="K299" s="314"/>
      <c r="L299" s="356"/>
      <c r="M299" s="314"/>
      <c r="N299" s="315"/>
      <c r="O299" s="316"/>
      <c r="P299" s="315"/>
      <c r="Q299" s="316"/>
      <c r="R299" s="315"/>
      <c r="S299" s="316"/>
      <c r="T299" s="315"/>
      <c r="U299" s="316"/>
      <c r="V299" s="452"/>
      <c r="W299" s="452"/>
      <c r="X299" s="452"/>
      <c r="Y299" s="452"/>
      <c r="Z299" s="452"/>
      <c r="AA299" s="452"/>
      <c r="AB299" s="452"/>
      <c r="AC299" s="452"/>
      <c r="AD299" s="311"/>
    </row>
    <row r="300" spans="1:30" ht="20.100000000000001" customHeight="1">
      <c r="A300" s="374" t="s">
        <v>4662</v>
      </c>
      <c r="B300" s="374" t="s">
        <v>8553</v>
      </c>
      <c r="C300" s="358" t="s">
        <v>4652</v>
      </c>
      <c r="D300" s="374" t="s">
        <v>2129</v>
      </c>
      <c r="E300" s="358"/>
      <c r="F300" s="443"/>
      <c r="G300" s="444"/>
      <c r="H300" s="443"/>
      <c r="I300" s="444"/>
      <c r="J300" s="443"/>
      <c r="K300" s="444"/>
      <c r="L300" s="443"/>
      <c r="M300" s="444"/>
      <c r="N300" s="471"/>
      <c r="O300" s="465"/>
      <c r="P300" s="471"/>
      <c r="Q300" s="465"/>
      <c r="R300" s="471"/>
      <c r="S300" s="465"/>
      <c r="T300" s="471"/>
      <c r="U300" s="465"/>
      <c r="V300" s="358" t="s">
        <v>138</v>
      </c>
      <c r="W300" s="358" t="s">
        <v>138</v>
      </c>
      <c r="X300" s="358" t="s">
        <v>138</v>
      </c>
      <c r="Y300" s="358" t="s">
        <v>138</v>
      </c>
      <c r="Z300" s="358" t="s">
        <v>138</v>
      </c>
      <c r="AA300" s="358" t="s">
        <v>138</v>
      </c>
      <c r="AB300" s="358" t="s">
        <v>138</v>
      </c>
      <c r="AC300" s="358" t="s">
        <v>138</v>
      </c>
      <c r="AD300" s="374"/>
    </row>
    <row r="301" spans="1:30" ht="20.100000000000001" customHeight="1">
      <c r="A301" s="311"/>
      <c r="B301" s="311"/>
      <c r="C301" s="452"/>
      <c r="D301" s="311" t="s">
        <v>2130</v>
      </c>
      <c r="E301" s="452"/>
      <c r="F301" s="356"/>
      <c r="G301" s="314"/>
      <c r="H301" s="356"/>
      <c r="I301" s="314"/>
      <c r="J301" s="356"/>
      <c r="K301" s="314"/>
      <c r="L301" s="356"/>
      <c r="M301" s="314"/>
      <c r="N301" s="315"/>
      <c r="O301" s="316"/>
      <c r="P301" s="315"/>
      <c r="Q301" s="316"/>
      <c r="R301" s="315"/>
      <c r="S301" s="316"/>
      <c r="T301" s="315"/>
      <c r="U301" s="316"/>
      <c r="V301" s="452"/>
      <c r="W301" s="452"/>
      <c r="X301" s="452"/>
      <c r="Y301" s="452"/>
      <c r="Z301" s="452"/>
      <c r="AA301" s="452"/>
      <c r="AB301" s="452"/>
      <c r="AC301" s="452"/>
      <c r="AD301" s="311"/>
    </row>
    <row r="302" spans="1:30" ht="20.100000000000001" customHeight="1">
      <c r="A302" s="311"/>
      <c r="B302" s="311"/>
      <c r="C302" s="452"/>
      <c r="D302" s="311" t="s">
        <v>2131</v>
      </c>
      <c r="E302" s="452"/>
      <c r="F302" s="356"/>
      <c r="G302" s="314"/>
      <c r="H302" s="356"/>
      <c r="I302" s="314"/>
      <c r="J302" s="356"/>
      <c r="K302" s="314"/>
      <c r="L302" s="356"/>
      <c r="M302" s="314"/>
      <c r="N302" s="315"/>
      <c r="O302" s="316"/>
      <c r="P302" s="315"/>
      <c r="Q302" s="316"/>
      <c r="R302" s="315"/>
      <c r="S302" s="316"/>
      <c r="T302" s="315"/>
      <c r="U302" s="316"/>
      <c r="V302" s="452"/>
      <c r="W302" s="452"/>
      <c r="X302" s="452"/>
      <c r="Y302" s="452"/>
      <c r="Z302" s="452"/>
      <c r="AA302" s="452"/>
      <c r="AB302" s="452"/>
      <c r="AC302" s="452"/>
      <c r="AD302" s="311"/>
    </row>
    <row r="303" spans="1:30" ht="20.100000000000001" customHeight="1">
      <c r="A303" s="311"/>
      <c r="B303" s="311"/>
      <c r="C303" s="452"/>
      <c r="D303" s="311" t="s">
        <v>2132</v>
      </c>
      <c r="E303" s="452"/>
      <c r="F303" s="356"/>
      <c r="G303" s="314"/>
      <c r="H303" s="356"/>
      <c r="I303" s="314"/>
      <c r="J303" s="356"/>
      <c r="K303" s="314"/>
      <c r="L303" s="356"/>
      <c r="M303" s="314"/>
      <c r="N303" s="315"/>
      <c r="O303" s="316"/>
      <c r="P303" s="315"/>
      <c r="Q303" s="316"/>
      <c r="R303" s="315"/>
      <c r="S303" s="316"/>
      <c r="T303" s="315"/>
      <c r="U303" s="316"/>
      <c r="V303" s="452"/>
      <c r="W303" s="452"/>
      <c r="X303" s="452"/>
      <c r="Y303" s="452"/>
      <c r="Z303" s="452"/>
      <c r="AA303" s="452"/>
      <c r="AB303" s="452"/>
      <c r="AC303" s="452"/>
      <c r="AD303" s="311"/>
    </row>
    <row r="304" spans="1:30" ht="20.100000000000001" customHeight="1">
      <c r="A304" s="311"/>
      <c r="B304" s="311"/>
      <c r="C304" s="452"/>
      <c r="D304" s="311" t="s">
        <v>2133</v>
      </c>
      <c r="E304" s="452"/>
      <c r="F304" s="356"/>
      <c r="G304" s="314"/>
      <c r="H304" s="356"/>
      <c r="I304" s="314"/>
      <c r="J304" s="356"/>
      <c r="K304" s="314"/>
      <c r="L304" s="356"/>
      <c r="M304" s="314"/>
      <c r="N304" s="315"/>
      <c r="O304" s="316"/>
      <c r="P304" s="315"/>
      <c r="Q304" s="316"/>
      <c r="R304" s="315"/>
      <c r="S304" s="316"/>
      <c r="T304" s="315"/>
      <c r="U304" s="316"/>
      <c r="V304" s="452"/>
      <c r="W304" s="452"/>
      <c r="X304" s="452"/>
      <c r="Y304" s="452"/>
      <c r="Z304" s="452"/>
      <c r="AA304" s="452"/>
      <c r="AB304" s="452"/>
      <c r="AC304" s="452"/>
      <c r="AD304" s="311"/>
    </row>
    <row r="305" spans="1:30" ht="20.100000000000001" customHeight="1">
      <c r="A305" s="311"/>
      <c r="B305" s="311"/>
      <c r="C305" s="452"/>
      <c r="D305" s="311" t="s">
        <v>2134</v>
      </c>
      <c r="E305" s="452"/>
      <c r="F305" s="356"/>
      <c r="G305" s="314"/>
      <c r="H305" s="356"/>
      <c r="I305" s="314"/>
      <c r="J305" s="356"/>
      <c r="K305" s="314"/>
      <c r="L305" s="356"/>
      <c r="M305" s="314"/>
      <c r="N305" s="315"/>
      <c r="O305" s="316"/>
      <c r="P305" s="315"/>
      <c r="Q305" s="316"/>
      <c r="R305" s="315"/>
      <c r="S305" s="316"/>
      <c r="T305" s="315"/>
      <c r="U305" s="316"/>
      <c r="V305" s="452"/>
      <c r="W305" s="452"/>
      <c r="X305" s="452"/>
      <c r="Y305" s="452"/>
      <c r="Z305" s="452"/>
      <c r="AA305" s="452"/>
      <c r="AB305" s="452"/>
      <c r="AC305" s="452"/>
      <c r="AD305" s="311"/>
    </row>
    <row r="306" spans="1:30" ht="20.100000000000001" customHeight="1">
      <c r="A306" s="311"/>
      <c r="B306" s="311"/>
      <c r="C306" s="452"/>
      <c r="D306" s="311" t="s">
        <v>2135</v>
      </c>
      <c r="E306" s="452"/>
      <c r="F306" s="356"/>
      <c r="G306" s="314"/>
      <c r="H306" s="356"/>
      <c r="I306" s="314"/>
      <c r="J306" s="356"/>
      <c r="K306" s="314"/>
      <c r="L306" s="356"/>
      <c r="M306" s="314"/>
      <c r="N306" s="315"/>
      <c r="O306" s="316"/>
      <c r="P306" s="315"/>
      <c r="Q306" s="316"/>
      <c r="R306" s="315"/>
      <c r="S306" s="316"/>
      <c r="T306" s="315"/>
      <c r="U306" s="316"/>
      <c r="V306" s="452"/>
      <c r="W306" s="452"/>
      <c r="X306" s="452"/>
      <c r="Y306" s="452"/>
      <c r="Z306" s="452"/>
      <c r="AA306" s="452"/>
      <c r="AB306" s="452"/>
      <c r="AC306" s="452"/>
      <c r="AD306" s="311"/>
    </row>
    <row r="307" spans="1:30" ht="20.100000000000001" customHeight="1">
      <c r="A307" s="311"/>
      <c r="B307" s="311"/>
      <c r="C307" s="452"/>
      <c r="D307" s="311" t="s">
        <v>2136</v>
      </c>
      <c r="E307" s="452"/>
      <c r="F307" s="356"/>
      <c r="G307" s="314"/>
      <c r="H307" s="356"/>
      <c r="I307" s="314"/>
      <c r="J307" s="356"/>
      <c r="K307" s="314"/>
      <c r="L307" s="356"/>
      <c r="M307" s="314"/>
      <c r="N307" s="315"/>
      <c r="O307" s="316"/>
      <c r="P307" s="315"/>
      <c r="Q307" s="316"/>
      <c r="R307" s="315"/>
      <c r="S307" s="316"/>
      <c r="T307" s="315"/>
      <c r="U307" s="316"/>
      <c r="V307" s="452"/>
      <c r="W307" s="452"/>
      <c r="X307" s="452"/>
      <c r="Y307" s="452"/>
      <c r="Z307" s="452"/>
      <c r="AA307" s="452"/>
      <c r="AB307" s="452"/>
      <c r="AC307" s="452"/>
      <c r="AD307" s="311"/>
    </row>
    <row r="308" spans="1:30" ht="20.100000000000001" customHeight="1">
      <c r="A308" s="311"/>
      <c r="B308" s="311"/>
      <c r="C308" s="452"/>
      <c r="D308" s="311" t="s">
        <v>2137</v>
      </c>
      <c r="E308" s="452"/>
      <c r="F308" s="356"/>
      <c r="G308" s="314"/>
      <c r="H308" s="356"/>
      <c r="I308" s="314"/>
      <c r="J308" s="356"/>
      <c r="K308" s="314"/>
      <c r="L308" s="356"/>
      <c r="M308" s="314"/>
      <c r="N308" s="315"/>
      <c r="O308" s="316"/>
      <c r="P308" s="315"/>
      <c r="Q308" s="316"/>
      <c r="R308" s="315"/>
      <c r="S308" s="316"/>
      <c r="T308" s="315"/>
      <c r="U308" s="316"/>
      <c r="V308" s="452"/>
      <c r="W308" s="452"/>
      <c r="X308" s="452"/>
      <c r="Y308" s="452"/>
      <c r="Z308" s="452"/>
      <c r="AA308" s="452"/>
      <c r="AB308" s="452"/>
      <c r="AC308" s="452"/>
      <c r="AD308" s="311"/>
    </row>
    <row r="309" spans="1:30" ht="20.100000000000001" customHeight="1">
      <c r="A309" s="311"/>
      <c r="B309" s="311"/>
      <c r="C309" s="452"/>
      <c r="D309" s="311" t="s">
        <v>8542</v>
      </c>
      <c r="E309" s="452"/>
      <c r="F309" s="356"/>
      <c r="G309" s="314"/>
      <c r="H309" s="356"/>
      <c r="I309" s="314"/>
      <c r="J309" s="356"/>
      <c r="K309" s="314"/>
      <c r="L309" s="356"/>
      <c r="M309" s="314"/>
      <c r="N309" s="315"/>
      <c r="O309" s="316"/>
      <c r="P309" s="315"/>
      <c r="Q309" s="316"/>
      <c r="R309" s="315"/>
      <c r="S309" s="316"/>
      <c r="T309" s="315"/>
      <c r="U309" s="316"/>
      <c r="V309" s="452"/>
      <c r="W309" s="452"/>
      <c r="X309" s="452"/>
      <c r="Y309" s="452"/>
      <c r="Z309" s="452"/>
      <c r="AA309" s="452"/>
      <c r="AB309" s="452"/>
      <c r="AC309" s="452"/>
      <c r="AD309" s="311"/>
    </row>
    <row r="310" spans="1:30" ht="20.100000000000001" customHeight="1">
      <c r="A310" s="311"/>
      <c r="B310" s="311"/>
      <c r="C310" s="452"/>
      <c r="D310" s="311" t="s">
        <v>8543</v>
      </c>
      <c r="E310" s="452"/>
      <c r="F310" s="356"/>
      <c r="G310" s="314"/>
      <c r="H310" s="356"/>
      <c r="I310" s="314"/>
      <c r="J310" s="356"/>
      <c r="K310" s="314"/>
      <c r="L310" s="356"/>
      <c r="M310" s="314"/>
      <c r="N310" s="315"/>
      <c r="O310" s="316"/>
      <c r="P310" s="315"/>
      <c r="Q310" s="316"/>
      <c r="R310" s="315"/>
      <c r="S310" s="316"/>
      <c r="T310" s="315"/>
      <c r="U310" s="316"/>
      <c r="V310" s="452"/>
      <c r="W310" s="452"/>
      <c r="X310" s="452"/>
      <c r="Y310" s="452"/>
      <c r="Z310" s="452"/>
      <c r="AA310" s="452"/>
      <c r="AB310" s="452"/>
      <c r="AC310" s="452"/>
      <c r="AD310" s="311"/>
    </row>
    <row r="311" spans="1:30" ht="20.100000000000001" customHeight="1">
      <c r="A311" s="374" t="s">
        <v>4663</v>
      </c>
      <c r="B311" s="374" t="s">
        <v>8554</v>
      </c>
      <c r="C311" s="358" t="s">
        <v>4664</v>
      </c>
      <c r="D311" s="374"/>
      <c r="E311" s="358"/>
      <c r="F311" s="443"/>
      <c r="G311" s="444"/>
      <c r="H311" s="443"/>
      <c r="I311" s="444"/>
      <c r="J311" s="443"/>
      <c r="K311" s="444"/>
      <c r="L311" s="443"/>
      <c r="M311" s="444"/>
      <c r="N311" s="471"/>
      <c r="O311" s="465"/>
      <c r="P311" s="471"/>
      <c r="Q311" s="465"/>
      <c r="R311" s="471">
        <v>1</v>
      </c>
      <c r="S311" s="465">
        <v>100</v>
      </c>
      <c r="T311" s="471">
        <v>5</v>
      </c>
      <c r="U311" s="465">
        <v>100</v>
      </c>
      <c r="V311" s="358" t="s">
        <v>138</v>
      </c>
      <c r="W311" s="358" t="s">
        <v>138</v>
      </c>
      <c r="X311" s="358" t="s">
        <v>138</v>
      </c>
      <c r="Y311" s="358" t="s">
        <v>138</v>
      </c>
      <c r="Z311" s="358" t="s">
        <v>138</v>
      </c>
      <c r="AA311" s="358" t="s">
        <v>138</v>
      </c>
      <c r="AB311" s="358" t="s">
        <v>138</v>
      </c>
      <c r="AC311" s="358" t="s">
        <v>138</v>
      </c>
      <c r="AD311" s="374"/>
    </row>
    <row r="312" spans="1:30" ht="20.100000000000001" customHeight="1">
      <c r="A312" s="374" t="s">
        <v>4665</v>
      </c>
      <c r="B312" s="374" t="s">
        <v>8555</v>
      </c>
      <c r="C312" s="358" t="s">
        <v>4616</v>
      </c>
      <c r="D312" s="374" t="s">
        <v>1471</v>
      </c>
      <c r="E312" s="358" t="s">
        <v>1335</v>
      </c>
      <c r="F312" s="443">
        <v>4</v>
      </c>
      <c r="G312" s="444">
        <v>4.9382716049382713</v>
      </c>
      <c r="H312" s="443">
        <v>5</v>
      </c>
      <c r="I312" s="444">
        <v>7.4626865671641793</v>
      </c>
      <c r="J312" s="443">
        <v>3</v>
      </c>
      <c r="K312" s="444">
        <v>4.5454545454545459</v>
      </c>
      <c r="L312" s="443">
        <v>9</v>
      </c>
      <c r="M312" s="444">
        <v>12.328767123287671</v>
      </c>
      <c r="N312" s="471">
        <v>10</v>
      </c>
      <c r="O312" s="465">
        <v>8.8000000000000007</v>
      </c>
      <c r="P312" s="471">
        <v>16</v>
      </c>
      <c r="Q312" s="465">
        <v>12.8</v>
      </c>
      <c r="R312" s="471">
        <v>25</v>
      </c>
      <c r="S312" s="465">
        <v>14.5</v>
      </c>
      <c r="T312" s="471">
        <v>50</v>
      </c>
      <c r="U312" s="465">
        <v>24.875621890547265</v>
      </c>
      <c r="V312" s="358" t="s">
        <v>138</v>
      </c>
      <c r="W312" s="358" t="s">
        <v>138</v>
      </c>
      <c r="X312" s="358" t="s">
        <v>138</v>
      </c>
      <c r="Y312" s="358" t="s">
        <v>138</v>
      </c>
      <c r="Z312" s="358" t="s">
        <v>138</v>
      </c>
      <c r="AA312" s="358" t="s">
        <v>138</v>
      </c>
      <c r="AB312" s="358" t="s">
        <v>138</v>
      </c>
      <c r="AC312" s="358" t="s">
        <v>138</v>
      </c>
      <c r="AD312" s="374"/>
    </row>
    <row r="313" spans="1:30" ht="20.100000000000001" customHeight="1">
      <c r="A313" s="311"/>
      <c r="B313" s="311"/>
      <c r="C313" s="452"/>
      <c r="D313" s="311" t="s">
        <v>1472</v>
      </c>
      <c r="E313" s="452"/>
      <c r="F313" s="356">
        <v>77</v>
      </c>
      <c r="G313" s="314">
        <v>95.061728395061735</v>
      </c>
      <c r="H313" s="356">
        <v>62</v>
      </c>
      <c r="I313" s="314">
        <v>92.537313432835816</v>
      </c>
      <c r="J313" s="356">
        <v>63</v>
      </c>
      <c r="K313" s="314">
        <v>95.454545454545453</v>
      </c>
      <c r="L313" s="356">
        <v>64</v>
      </c>
      <c r="M313" s="314">
        <v>87.671232876712324</v>
      </c>
      <c r="N313" s="315">
        <v>103</v>
      </c>
      <c r="O313" s="316">
        <v>91.2</v>
      </c>
      <c r="P313" s="315">
        <v>109</v>
      </c>
      <c r="Q313" s="316">
        <v>87.2</v>
      </c>
      <c r="R313" s="315">
        <v>146</v>
      </c>
      <c r="S313" s="316">
        <v>84.9</v>
      </c>
      <c r="T313" s="315">
        <v>151</v>
      </c>
      <c r="U313" s="316">
        <v>75.124378109452735</v>
      </c>
      <c r="V313" s="452"/>
      <c r="W313" s="452"/>
      <c r="X313" s="452"/>
      <c r="Y313" s="452"/>
      <c r="Z313" s="452"/>
      <c r="AA313" s="452"/>
      <c r="AB313" s="452"/>
      <c r="AC313" s="452"/>
      <c r="AD313" s="311"/>
    </row>
    <row r="314" spans="1:30" ht="20.100000000000001" customHeight="1">
      <c r="A314" s="311"/>
      <c r="B314" s="311"/>
      <c r="C314" s="452"/>
      <c r="D314" s="311" t="s">
        <v>8436</v>
      </c>
      <c r="E314" s="452"/>
      <c r="F314" s="356"/>
      <c r="G314" s="314"/>
      <c r="H314" s="356"/>
      <c r="I314" s="314"/>
      <c r="J314" s="356"/>
      <c r="K314" s="314"/>
      <c r="L314" s="356"/>
      <c r="M314" s="314"/>
      <c r="N314" s="315"/>
      <c r="O314" s="316"/>
      <c r="P314" s="315"/>
      <c r="Q314" s="316"/>
      <c r="R314" s="315"/>
      <c r="S314" s="316"/>
      <c r="T314" s="315"/>
      <c r="U314" s="316"/>
      <c r="V314" s="452"/>
      <c r="W314" s="452"/>
      <c r="X314" s="452"/>
      <c r="Y314" s="452"/>
      <c r="Z314" s="452"/>
      <c r="AA314" s="452"/>
      <c r="AB314" s="452"/>
      <c r="AC314" s="452"/>
      <c r="AD314" s="311"/>
    </row>
    <row r="315" spans="1:30" ht="20.100000000000001" customHeight="1">
      <c r="A315" s="311"/>
      <c r="B315" s="311"/>
      <c r="C315" s="452"/>
      <c r="D315" s="311" t="s">
        <v>8437</v>
      </c>
      <c r="E315" s="452"/>
      <c r="F315" s="356"/>
      <c r="G315" s="314"/>
      <c r="H315" s="356"/>
      <c r="I315" s="314"/>
      <c r="J315" s="356"/>
      <c r="K315" s="314"/>
      <c r="L315" s="356"/>
      <c r="M315" s="314"/>
      <c r="N315" s="315"/>
      <c r="O315" s="316"/>
      <c r="P315" s="315"/>
      <c r="Q315" s="316"/>
      <c r="R315" s="315">
        <v>1</v>
      </c>
      <c r="S315" s="316">
        <v>0.6</v>
      </c>
      <c r="T315" s="315"/>
      <c r="U315" s="316"/>
      <c r="V315" s="452"/>
      <c r="W315" s="452"/>
      <c r="X315" s="452"/>
      <c r="Y315" s="452"/>
      <c r="Z315" s="452"/>
      <c r="AA315" s="452"/>
      <c r="AB315" s="452"/>
      <c r="AC315" s="452"/>
      <c r="AD315" s="311"/>
    </row>
    <row r="316" spans="1:30" ht="20.100000000000001" customHeight="1">
      <c r="A316" s="374" t="s">
        <v>4666</v>
      </c>
      <c r="B316" s="374" t="s">
        <v>8556</v>
      </c>
      <c r="C316" s="358" t="s">
        <v>4616</v>
      </c>
      <c r="D316" s="374" t="s">
        <v>1471</v>
      </c>
      <c r="E316" s="358" t="s">
        <v>1335</v>
      </c>
      <c r="F316" s="443">
        <v>10</v>
      </c>
      <c r="G316" s="444">
        <v>12.345679012345679</v>
      </c>
      <c r="H316" s="443">
        <v>6</v>
      </c>
      <c r="I316" s="444">
        <v>8.9552238805970141</v>
      </c>
      <c r="J316" s="443">
        <v>6</v>
      </c>
      <c r="K316" s="444">
        <v>9.0909090909090917</v>
      </c>
      <c r="L316" s="443">
        <v>12</v>
      </c>
      <c r="M316" s="444">
        <v>16.438356164383563</v>
      </c>
      <c r="N316" s="471">
        <v>16</v>
      </c>
      <c r="O316" s="465">
        <v>14.2</v>
      </c>
      <c r="P316" s="471">
        <v>13</v>
      </c>
      <c r="Q316" s="465">
        <v>10.4</v>
      </c>
      <c r="R316" s="471">
        <v>37</v>
      </c>
      <c r="S316" s="465">
        <v>21.5</v>
      </c>
      <c r="T316" s="471">
        <v>64</v>
      </c>
      <c r="U316" s="465">
        <v>31.840796019900498</v>
      </c>
      <c r="V316" s="358" t="s">
        <v>138</v>
      </c>
      <c r="W316" s="358" t="s">
        <v>138</v>
      </c>
      <c r="X316" s="358" t="s">
        <v>138</v>
      </c>
      <c r="Y316" s="358" t="s">
        <v>138</v>
      </c>
      <c r="Z316" s="358" t="s">
        <v>138</v>
      </c>
      <c r="AA316" s="358" t="s">
        <v>138</v>
      </c>
      <c r="AB316" s="358" t="s">
        <v>138</v>
      </c>
      <c r="AC316" s="358" t="s">
        <v>138</v>
      </c>
      <c r="AD316" s="374"/>
    </row>
    <row r="317" spans="1:30" ht="20.100000000000001" customHeight="1">
      <c r="A317" s="311"/>
      <c r="B317" s="311"/>
      <c r="C317" s="452"/>
      <c r="D317" s="311" t="s">
        <v>1472</v>
      </c>
      <c r="E317" s="452"/>
      <c r="F317" s="356">
        <v>71</v>
      </c>
      <c r="G317" s="314">
        <v>87.654320987654316</v>
      </c>
      <c r="H317" s="356">
        <v>61</v>
      </c>
      <c r="I317" s="314">
        <v>91.044776119402982</v>
      </c>
      <c r="J317" s="356">
        <v>60</v>
      </c>
      <c r="K317" s="314">
        <v>90.909090909090907</v>
      </c>
      <c r="L317" s="356">
        <v>61</v>
      </c>
      <c r="M317" s="314">
        <v>83.561643835616437</v>
      </c>
      <c r="N317" s="315">
        <v>97</v>
      </c>
      <c r="O317" s="316">
        <v>85.8</v>
      </c>
      <c r="P317" s="315">
        <v>112</v>
      </c>
      <c r="Q317" s="316">
        <v>89.6</v>
      </c>
      <c r="R317" s="315">
        <v>134</v>
      </c>
      <c r="S317" s="316">
        <v>77.900000000000006</v>
      </c>
      <c r="T317" s="315">
        <v>137</v>
      </c>
      <c r="U317" s="316">
        <v>68.159203980099505</v>
      </c>
      <c r="V317" s="452"/>
      <c r="W317" s="452"/>
      <c r="X317" s="452"/>
      <c r="Y317" s="452"/>
      <c r="Z317" s="452"/>
      <c r="AA317" s="452"/>
      <c r="AB317" s="452"/>
      <c r="AC317" s="452"/>
      <c r="AD317" s="311"/>
    </row>
    <row r="318" spans="1:30" ht="20.100000000000001" customHeight="1">
      <c r="A318" s="311"/>
      <c r="B318" s="311"/>
      <c r="C318" s="452"/>
      <c r="D318" s="311" t="s">
        <v>8436</v>
      </c>
      <c r="E318" s="452"/>
      <c r="F318" s="356"/>
      <c r="G318" s="314"/>
      <c r="H318" s="356"/>
      <c r="I318" s="314"/>
      <c r="J318" s="356"/>
      <c r="K318" s="314"/>
      <c r="L318" s="356"/>
      <c r="M318" s="314"/>
      <c r="N318" s="315"/>
      <c r="O318" s="316"/>
      <c r="P318" s="315"/>
      <c r="Q318" s="316"/>
      <c r="R318" s="315"/>
      <c r="S318" s="316"/>
      <c r="T318" s="315"/>
      <c r="U318" s="316"/>
      <c r="V318" s="452"/>
      <c r="W318" s="452"/>
      <c r="X318" s="452"/>
      <c r="Y318" s="452"/>
      <c r="Z318" s="452"/>
      <c r="AA318" s="452"/>
      <c r="AB318" s="452"/>
      <c r="AC318" s="452"/>
      <c r="AD318" s="311"/>
    </row>
    <row r="319" spans="1:30" ht="20.100000000000001" customHeight="1">
      <c r="A319" s="311"/>
      <c r="B319" s="311"/>
      <c r="C319" s="452"/>
      <c r="D319" s="311" t="s">
        <v>8437</v>
      </c>
      <c r="E319" s="452"/>
      <c r="F319" s="356"/>
      <c r="G319" s="314"/>
      <c r="H319" s="356"/>
      <c r="I319" s="314"/>
      <c r="J319" s="356"/>
      <c r="K319" s="314"/>
      <c r="L319" s="356"/>
      <c r="M319" s="314"/>
      <c r="N319" s="315"/>
      <c r="O319" s="316"/>
      <c r="P319" s="315"/>
      <c r="Q319" s="316"/>
      <c r="R319" s="315">
        <v>1</v>
      </c>
      <c r="S319" s="316">
        <v>0.6</v>
      </c>
      <c r="T319" s="315"/>
      <c r="U319" s="316"/>
      <c r="V319" s="452"/>
      <c r="W319" s="452"/>
      <c r="X319" s="452"/>
      <c r="Y319" s="452"/>
      <c r="Z319" s="452"/>
      <c r="AA319" s="452"/>
      <c r="AB319" s="452"/>
      <c r="AC319" s="452"/>
      <c r="AD319" s="311"/>
    </row>
    <row r="320" spans="1:30" ht="20.100000000000001" customHeight="1">
      <c r="A320" s="374" t="s">
        <v>4667</v>
      </c>
      <c r="B320" s="374" t="s">
        <v>8557</v>
      </c>
      <c r="C320" s="358" t="s">
        <v>4616</v>
      </c>
      <c r="D320" s="374" t="s">
        <v>1471</v>
      </c>
      <c r="E320" s="358" t="s">
        <v>1335</v>
      </c>
      <c r="F320" s="443">
        <v>15</v>
      </c>
      <c r="G320" s="444">
        <v>18.518518518518519</v>
      </c>
      <c r="H320" s="443">
        <v>1</v>
      </c>
      <c r="I320" s="444">
        <v>1.4925373134328359</v>
      </c>
      <c r="J320" s="443">
        <v>7</v>
      </c>
      <c r="K320" s="444">
        <v>10.606060606060606</v>
      </c>
      <c r="L320" s="443">
        <v>12</v>
      </c>
      <c r="M320" s="444">
        <v>16.438356164383563</v>
      </c>
      <c r="N320" s="471">
        <v>19</v>
      </c>
      <c r="O320" s="465">
        <v>16.8</v>
      </c>
      <c r="P320" s="471">
        <v>33</v>
      </c>
      <c r="Q320" s="465">
        <v>26.4</v>
      </c>
      <c r="R320" s="471">
        <v>47</v>
      </c>
      <c r="S320" s="465">
        <v>27.3</v>
      </c>
      <c r="T320" s="471">
        <v>78</v>
      </c>
      <c r="U320" s="465">
        <v>38.805970149253731</v>
      </c>
      <c r="V320" s="358" t="s">
        <v>138</v>
      </c>
      <c r="W320" s="358" t="s">
        <v>138</v>
      </c>
      <c r="X320" s="358" t="s">
        <v>138</v>
      </c>
      <c r="Y320" s="358" t="s">
        <v>138</v>
      </c>
      <c r="Z320" s="358" t="s">
        <v>138</v>
      </c>
      <c r="AA320" s="358" t="s">
        <v>138</v>
      </c>
      <c r="AB320" s="358" t="s">
        <v>138</v>
      </c>
      <c r="AC320" s="358" t="s">
        <v>138</v>
      </c>
      <c r="AD320" s="374"/>
    </row>
    <row r="321" spans="1:30" ht="20.100000000000001" customHeight="1">
      <c r="A321" s="311"/>
      <c r="B321" s="311"/>
      <c r="C321" s="452"/>
      <c r="D321" s="311" t="s">
        <v>1472</v>
      </c>
      <c r="E321" s="452"/>
      <c r="F321" s="356">
        <v>66</v>
      </c>
      <c r="G321" s="314">
        <v>81.481481481481481</v>
      </c>
      <c r="H321" s="356">
        <v>66</v>
      </c>
      <c r="I321" s="314">
        <v>98.507462686567166</v>
      </c>
      <c r="J321" s="356">
        <v>59</v>
      </c>
      <c r="K321" s="314">
        <v>89.393939393939391</v>
      </c>
      <c r="L321" s="356">
        <v>61</v>
      </c>
      <c r="M321" s="314">
        <v>83.561643835616437</v>
      </c>
      <c r="N321" s="315">
        <v>94</v>
      </c>
      <c r="O321" s="316">
        <v>83.2</v>
      </c>
      <c r="P321" s="315">
        <v>92</v>
      </c>
      <c r="Q321" s="316">
        <v>73.599999999999994</v>
      </c>
      <c r="R321" s="315">
        <v>124</v>
      </c>
      <c r="S321" s="316">
        <v>72.099999999999994</v>
      </c>
      <c r="T321" s="315">
        <v>123</v>
      </c>
      <c r="U321" s="316">
        <v>61.194029850746269</v>
      </c>
      <c r="V321" s="452"/>
      <c r="W321" s="452"/>
      <c r="X321" s="452"/>
      <c r="Y321" s="452"/>
      <c r="Z321" s="452"/>
      <c r="AA321" s="452"/>
      <c r="AB321" s="452"/>
      <c r="AC321" s="452"/>
      <c r="AD321" s="311"/>
    </row>
    <row r="322" spans="1:30" ht="20.100000000000001" customHeight="1">
      <c r="A322" s="311"/>
      <c r="B322" s="311"/>
      <c r="C322" s="452"/>
      <c r="D322" s="311" t="s">
        <v>8436</v>
      </c>
      <c r="E322" s="452"/>
      <c r="F322" s="356"/>
      <c r="G322" s="314"/>
      <c r="H322" s="356"/>
      <c r="I322" s="314"/>
      <c r="J322" s="356"/>
      <c r="K322" s="314"/>
      <c r="L322" s="356"/>
      <c r="M322" s="314"/>
      <c r="N322" s="315"/>
      <c r="O322" s="316"/>
      <c r="P322" s="315"/>
      <c r="Q322" s="316"/>
      <c r="R322" s="315"/>
      <c r="S322" s="316"/>
      <c r="T322" s="315"/>
      <c r="U322" s="316"/>
      <c r="V322" s="452"/>
      <c r="W322" s="452"/>
      <c r="X322" s="452"/>
      <c r="Y322" s="452"/>
      <c r="Z322" s="452"/>
      <c r="AA322" s="452"/>
      <c r="AB322" s="452"/>
      <c r="AC322" s="452"/>
      <c r="AD322" s="311"/>
    </row>
    <row r="323" spans="1:30" ht="20.100000000000001" customHeight="1">
      <c r="A323" s="311"/>
      <c r="B323" s="311"/>
      <c r="C323" s="452"/>
      <c r="D323" s="311" t="s">
        <v>8437</v>
      </c>
      <c r="E323" s="452"/>
      <c r="F323" s="356"/>
      <c r="G323" s="314"/>
      <c r="H323" s="356"/>
      <c r="I323" s="314"/>
      <c r="J323" s="356"/>
      <c r="K323" s="314"/>
      <c r="L323" s="356"/>
      <c r="M323" s="314"/>
      <c r="N323" s="315"/>
      <c r="O323" s="316"/>
      <c r="P323" s="315"/>
      <c r="Q323" s="316"/>
      <c r="R323" s="315">
        <v>1</v>
      </c>
      <c r="S323" s="316">
        <v>0.6</v>
      </c>
      <c r="T323" s="315"/>
      <c r="U323" s="316"/>
      <c r="V323" s="452"/>
      <c r="W323" s="452"/>
      <c r="X323" s="452"/>
      <c r="Y323" s="452"/>
      <c r="Z323" s="452"/>
      <c r="AA323" s="452"/>
      <c r="AB323" s="452"/>
      <c r="AC323" s="452"/>
      <c r="AD323" s="311"/>
    </row>
    <row r="324" spans="1:30" ht="20.100000000000001" customHeight="1">
      <c r="A324" s="374" t="s">
        <v>4668</v>
      </c>
      <c r="B324" s="374" t="s">
        <v>8558</v>
      </c>
      <c r="C324" s="358" t="s">
        <v>4669</v>
      </c>
      <c r="D324" s="374" t="s">
        <v>1467</v>
      </c>
      <c r="E324" s="358"/>
      <c r="F324" s="443">
        <v>5</v>
      </c>
      <c r="G324" s="444">
        <v>33.333333333333336</v>
      </c>
      <c r="H324" s="443">
        <v>1</v>
      </c>
      <c r="I324" s="444">
        <v>100</v>
      </c>
      <c r="J324" s="443">
        <v>5</v>
      </c>
      <c r="K324" s="444">
        <v>71.428571428571431</v>
      </c>
      <c r="L324" s="443">
        <v>5</v>
      </c>
      <c r="M324" s="444">
        <v>41.666666666666664</v>
      </c>
      <c r="N324" s="471">
        <v>5</v>
      </c>
      <c r="O324" s="465">
        <v>26.315789473684209</v>
      </c>
      <c r="P324" s="471">
        <v>13</v>
      </c>
      <c r="Q324" s="465">
        <v>39.393939393939391</v>
      </c>
      <c r="R324" s="471">
        <v>21</v>
      </c>
      <c r="S324" s="465">
        <v>44.680851063829785</v>
      </c>
      <c r="T324" s="471">
        <v>30</v>
      </c>
      <c r="U324" s="465">
        <v>38.46153846153846</v>
      </c>
      <c r="V324" s="358" t="s">
        <v>138</v>
      </c>
      <c r="W324" s="358" t="s">
        <v>138</v>
      </c>
      <c r="X324" s="358" t="s">
        <v>138</v>
      </c>
      <c r="Y324" s="358" t="s">
        <v>138</v>
      </c>
      <c r="Z324" s="358" t="s">
        <v>138</v>
      </c>
      <c r="AA324" s="358" t="s">
        <v>138</v>
      </c>
      <c r="AB324" s="358" t="s">
        <v>138</v>
      </c>
      <c r="AC324" s="358" t="s">
        <v>138</v>
      </c>
      <c r="AD324" s="374"/>
    </row>
    <row r="325" spans="1:30" ht="20.100000000000001" customHeight="1">
      <c r="A325" s="311"/>
      <c r="B325" s="311"/>
      <c r="C325" s="452"/>
      <c r="D325" s="311" t="s">
        <v>1468</v>
      </c>
      <c r="E325" s="452"/>
      <c r="F325" s="356">
        <v>6</v>
      </c>
      <c r="G325" s="314">
        <v>40</v>
      </c>
      <c r="H325" s="356"/>
      <c r="I325" s="314"/>
      <c r="J325" s="356"/>
      <c r="K325" s="314"/>
      <c r="L325" s="356">
        <v>3</v>
      </c>
      <c r="M325" s="314">
        <v>25</v>
      </c>
      <c r="N325" s="315">
        <v>8</v>
      </c>
      <c r="O325" s="316">
        <v>42.10526315789474</v>
      </c>
      <c r="P325" s="315">
        <v>5</v>
      </c>
      <c r="Q325" s="316">
        <v>15.151515151515152</v>
      </c>
      <c r="R325" s="315">
        <v>12</v>
      </c>
      <c r="S325" s="316">
        <v>25.531914893617021</v>
      </c>
      <c r="T325" s="315">
        <v>21</v>
      </c>
      <c r="U325" s="316">
        <v>26.923076923076923</v>
      </c>
      <c r="V325" s="452"/>
      <c r="W325" s="452"/>
      <c r="X325" s="452"/>
      <c r="Y325" s="452"/>
      <c r="Z325" s="452"/>
      <c r="AA325" s="452"/>
      <c r="AB325" s="452"/>
      <c r="AC325" s="452"/>
      <c r="AD325" s="311"/>
    </row>
    <row r="326" spans="1:30" ht="20.100000000000001" customHeight="1">
      <c r="A326" s="311"/>
      <c r="B326" s="311"/>
      <c r="C326" s="452"/>
      <c r="D326" s="311" t="s">
        <v>1688</v>
      </c>
      <c r="E326" s="452"/>
      <c r="F326" s="356">
        <v>4</v>
      </c>
      <c r="G326" s="314">
        <v>26.666666666666668</v>
      </c>
      <c r="H326" s="356"/>
      <c r="I326" s="314"/>
      <c r="J326" s="356">
        <v>2</v>
      </c>
      <c r="K326" s="314">
        <v>28.571428571428573</v>
      </c>
      <c r="L326" s="356">
        <v>3</v>
      </c>
      <c r="M326" s="314">
        <v>25</v>
      </c>
      <c r="N326" s="315">
        <v>5</v>
      </c>
      <c r="O326" s="316">
        <v>26.315789473684209</v>
      </c>
      <c r="P326" s="315">
        <v>14</v>
      </c>
      <c r="Q326" s="316">
        <v>42.424242424242422</v>
      </c>
      <c r="R326" s="315">
        <v>14</v>
      </c>
      <c r="S326" s="316">
        <v>29.787234042553191</v>
      </c>
      <c r="T326" s="315">
        <v>26</v>
      </c>
      <c r="U326" s="316">
        <v>33.333333333333336</v>
      </c>
      <c r="V326" s="452"/>
      <c r="W326" s="452"/>
      <c r="X326" s="452"/>
      <c r="Y326" s="452"/>
      <c r="Z326" s="452"/>
      <c r="AA326" s="452"/>
      <c r="AB326" s="452"/>
      <c r="AC326" s="452"/>
      <c r="AD326" s="311"/>
    </row>
    <row r="327" spans="1:30" ht="20.100000000000001" customHeight="1">
      <c r="A327" s="311"/>
      <c r="B327" s="311"/>
      <c r="C327" s="452"/>
      <c r="D327" s="311" t="s">
        <v>1392</v>
      </c>
      <c r="E327" s="452"/>
      <c r="F327" s="356"/>
      <c r="G327" s="314"/>
      <c r="H327" s="356"/>
      <c r="I327" s="314"/>
      <c r="J327" s="356"/>
      <c r="K327" s="314"/>
      <c r="L327" s="356">
        <v>1</v>
      </c>
      <c r="M327" s="314">
        <v>8.3333333333333339</v>
      </c>
      <c r="N327" s="315">
        <v>1</v>
      </c>
      <c r="O327" s="316">
        <v>5.2631578947368425</v>
      </c>
      <c r="P327" s="315">
        <v>1</v>
      </c>
      <c r="Q327" s="316">
        <v>3.0303030303030303</v>
      </c>
      <c r="R327" s="315"/>
      <c r="S327" s="316"/>
      <c r="T327" s="315">
        <v>1</v>
      </c>
      <c r="U327" s="316">
        <v>1.2820512820512822</v>
      </c>
      <c r="V327" s="452"/>
      <c r="W327" s="452"/>
      <c r="X327" s="452"/>
      <c r="Y327" s="452"/>
      <c r="Z327" s="452"/>
      <c r="AA327" s="452"/>
      <c r="AB327" s="452"/>
      <c r="AC327" s="452"/>
      <c r="AD327" s="311"/>
    </row>
    <row r="328" spans="1:30" ht="20.100000000000001" customHeight="1">
      <c r="A328" s="374" t="s">
        <v>4670</v>
      </c>
      <c r="B328" s="374" t="s">
        <v>8559</v>
      </c>
      <c r="C328" s="358" t="s">
        <v>4671</v>
      </c>
      <c r="D328" s="374"/>
      <c r="E328" s="358"/>
      <c r="F328" s="443"/>
      <c r="G328" s="444"/>
      <c r="H328" s="443"/>
      <c r="I328" s="444"/>
      <c r="J328" s="443"/>
      <c r="K328" s="444"/>
      <c r="L328" s="443">
        <v>1</v>
      </c>
      <c r="M328" s="444">
        <v>100</v>
      </c>
      <c r="N328" s="471">
        <v>1</v>
      </c>
      <c r="O328" s="465">
        <v>100</v>
      </c>
      <c r="P328" s="471">
        <v>1</v>
      </c>
      <c r="Q328" s="465">
        <v>100</v>
      </c>
      <c r="R328" s="471"/>
      <c r="S328" s="465"/>
      <c r="T328" s="471">
        <v>1</v>
      </c>
      <c r="U328" s="465">
        <v>100</v>
      </c>
      <c r="V328" s="358" t="s">
        <v>138</v>
      </c>
      <c r="W328" s="358" t="s">
        <v>138</v>
      </c>
      <c r="X328" s="358" t="s">
        <v>138</v>
      </c>
      <c r="Y328" s="358" t="s">
        <v>138</v>
      </c>
      <c r="Z328" s="358" t="s">
        <v>138</v>
      </c>
      <c r="AA328" s="358" t="s">
        <v>138</v>
      </c>
      <c r="AB328" s="358" t="s">
        <v>138</v>
      </c>
      <c r="AC328" s="358" t="s">
        <v>138</v>
      </c>
      <c r="AD328" s="374"/>
    </row>
    <row r="329" spans="1:30" ht="20.100000000000001" customHeight="1">
      <c r="A329" s="374" t="s">
        <v>4672</v>
      </c>
      <c r="B329" s="374" t="s">
        <v>1343</v>
      </c>
      <c r="C329" s="358" t="s">
        <v>8525</v>
      </c>
      <c r="D329" s="374" t="s">
        <v>1471</v>
      </c>
      <c r="E329" s="358" t="s">
        <v>1335</v>
      </c>
      <c r="F329" s="443">
        <v>7</v>
      </c>
      <c r="G329" s="444">
        <v>8.3333333333333339</v>
      </c>
      <c r="H329" s="443">
        <v>2</v>
      </c>
      <c r="I329" s="444">
        <v>2.8571428571428572</v>
      </c>
      <c r="J329" s="443">
        <v>6</v>
      </c>
      <c r="K329" s="444">
        <v>8.5714285714285712</v>
      </c>
      <c r="L329" s="443">
        <v>6</v>
      </c>
      <c r="M329" s="444">
        <v>7.7922077922077921</v>
      </c>
      <c r="N329" s="471">
        <v>14</v>
      </c>
      <c r="O329" s="465">
        <v>11.5</v>
      </c>
      <c r="P329" s="471">
        <v>13</v>
      </c>
      <c r="Q329" s="465">
        <v>9.9236641221374047</v>
      </c>
      <c r="R329" s="471">
        <v>20</v>
      </c>
      <c r="S329" s="465">
        <v>10.989010989010989</v>
      </c>
      <c r="T329" s="471">
        <v>35</v>
      </c>
      <c r="U329" s="465">
        <v>16.129032258064516</v>
      </c>
      <c r="V329" s="358" t="s">
        <v>138</v>
      </c>
      <c r="W329" s="358" t="s">
        <v>138</v>
      </c>
      <c r="X329" s="358" t="s">
        <v>138</v>
      </c>
      <c r="Y329" s="358" t="s">
        <v>138</v>
      </c>
      <c r="Z329" s="358" t="s">
        <v>138</v>
      </c>
      <c r="AA329" s="358" t="s">
        <v>138</v>
      </c>
      <c r="AB329" s="358" t="s">
        <v>138</v>
      </c>
      <c r="AC329" s="358" t="s">
        <v>138</v>
      </c>
      <c r="AD329" s="374"/>
    </row>
    <row r="330" spans="1:30" ht="20.100000000000001" customHeight="1">
      <c r="A330" s="311"/>
      <c r="B330" s="311"/>
      <c r="C330" s="452"/>
      <c r="D330" s="311" t="s">
        <v>1472</v>
      </c>
      <c r="E330" s="452"/>
      <c r="F330" s="356">
        <v>77</v>
      </c>
      <c r="G330" s="314">
        <v>91.666666666666671</v>
      </c>
      <c r="H330" s="356">
        <v>68</v>
      </c>
      <c r="I330" s="314">
        <v>97.142857142857139</v>
      </c>
      <c r="J330" s="356">
        <v>64</v>
      </c>
      <c r="K330" s="314">
        <v>91.428571428571431</v>
      </c>
      <c r="L330" s="356">
        <v>71</v>
      </c>
      <c r="M330" s="314">
        <v>92.20779220779221</v>
      </c>
      <c r="N330" s="315">
        <v>108</v>
      </c>
      <c r="O330" s="316">
        <v>88.5</v>
      </c>
      <c r="P330" s="315">
        <v>118</v>
      </c>
      <c r="Q330" s="316">
        <v>90.07633587786259</v>
      </c>
      <c r="R330" s="315">
        <v>162</v>
      </c>
      <c r="S330" s="316">
        <v>89.010989010989007</v>
      </c>
      <c r="T330" s="315">
        <v>182</v>
      </c>
      <c r="U330" s="316">
        <v>83.870967741935488</v>
      </c>
      <c r="V330" s="452"/>
      <c r="W330" s="452"/>
      <c r="X330" s="452"/>
      <c r="Y330" s="452"/>
      <c r="Z330" s="452"/>
      <c r="AA330" s="452"/>
      <c r="AB330" s="452"/>
      <c r="AC330" s="452"/>
      <c r="AD330" s="311"/>
    </row>
    <row r="331" spans="1:30" ht="20.100000000000001" customHeight="1">
      <c r="A331" s="311"/>
      <c r="B331" s="311"/>
      <c r="C331" s="452"/>
      <c r="D331" s="311" t="s">
        <v>8436</v>
      </c>
      <c r="E331" s="452"/>
      <c r="F331" s="356"/>
      <c r="G331" s="314"/>
      <c r="H331" s="356"/>
      <c r="I331" s="314"/>
      <c r="J331" s="356"/>
      <c r="K331" s="314"/>
      <c r="L331" s="356"/>
      <c r="M331" s="314"/>
      <c r="N331" s="315"/>
      <c r="O331" s="316"/>
      <c r="P331" s="315"/>
      <c r="Q331" s="316"/>
      <c r="R331" s="315"/>
      <c r="S331" s="316"/>
      <c r="T331" s="315"/>
      <c r="U331" s="316"/>
      <c r="V331" s="452"/>
      <c r="W331" s="452"/>
      <c r="X331" s="452"/>
      <c r="Y331" s="452"/>
      <c r="Z331" s="452"/>
      <c r="AA331" s="452"/>
      <c r="AB331" s="452"/>
      <c r="AC331" s="452"/>
      <c r="AD331" s="311"/>
    </row>
    <row r="332" spans="1:30" ht="20.100000000000001" customHeight="1">
      <c r="A332" s="311"/>
      <c r="B332" s="311"/>
      <c r="C332" s="452"/>
      <c r="D332" s="311" t="s">
        <v>8437</v>
      </c>
      <c r="E332" s="452"/>
      <c r="F332" s="356"/>
      <c r="G332" s="314"/>
      <c r="H332" s="356"/>
      <c r="I332" s="314"/>
      <c r="J332" s="356"/>
      <c r="K332" s="314"/>
      <c r="L332" s="356"/>
      <c r="M332" s="314"/>
      <c r="N332" s="315"/>
      <c r="O332" s="316"/>
      <c r="P332" s="315"/>
      <c r="Q332" s="316"/>
      <c r="R332" s="315"/>
      <c r="S332" s="316"/>
      <c r="T332" s="315"/>
      <c r="U332" s="316"/>
      <c r="V332" s="452"/>
      <c r="W332" s="452"/>
      <c r="X332" s="452"/>
      <c r="Y332" s="452"/>
      <c r="Z332" s="452"/>
      <c r="AA332" s="452"/>
      <c r="AB332" s="452"/>
      <c r="AC332" s="452"/>
      <c r="AD332" s="311"/>
    </row>
    <row r="333" spans="1:30" ht="20.100000000000001" customHeight="1">
      <c r="A333" s="374" t="s">
        <v>4673</v>
      </c>
      <c r="B333" s="374" t="s">
        <v>1344</v>
      </c>
      <c r="C333" s="358" t="s">
        <v>4674</v>
      </c>
      <c r="D333" s="374" t="s">
        <v>2138</v>
      </c>
      <c r="E333" s="358"/>
      <c r="F333" s="443">
        <v>3</v>
      </c>
      <c r="G333" s="444">
        <v>42.857142857142854</v>
      </c>
      <c r="H333" s="443">
        <v>1</v>
      </c>
      <c r="I333" s="444">
        <v>50</v>
      </c>
      <c r="J333" s="443">
        <v>2</v>
      </c>
      <c r="K333" s="444">
        <v>33.333333333333336</v>
      </c>
      <c r="L333" s="443">
        <v>4</v>
      </c>
      <c r="M333" s="444">
        <v>66.666666666666671</v>
      </c>
      <c r="N333" s="471">
        <v>5</v>
      </c>
      <c r="O333" s="465">
        <v>35.714285714285715</v>
      </c>
      <c r="P333" s="471">
        <v>4</v>
      </c>
      <c r="Q333" s="465">
        <v>30.76923076923077</v>
      </c>
      <c r="R333" s="471">
        <v>8</v>
      </c>
      <c r="S333" s="465">
        <v>40</v>
      </c>
      <c r="T333" s="471">
        <v>16</v>
      </c>
      <c r="U333" s="465">
        <v>45.714285714285715</v>
      </c>
      <c r="V333" s="358" t="s">
        <v>138</v>
      </c>
      <c r="W333" s="358" t="s">
        <v>138</v>
      </c>
      <c r="X333" s="358" t="s">
        <v>138</v>
      </c>
      <c r="Y333" s="358" t="s">
        <v>138</v>
      </c>
      <c r="Z333" s="358" t="s">
        <v>138</v>
      </c>
      <c r="AA333" s="358" t="s">
        <v>138</v>
      </c>
      <c r="AB333" s="358" t="s">
        <v>138</v>
      </c>
      <c r="AC333" s="358" t="s">
        <v>138</v>
      </c>
      <c r="AD333" s="374"/>
    </row>
    <row r="334" spans="1:30" ht="20.100000000000001" customHeight="1">
      <c r="A334" s="311"/>
      <c r="B334" s="311"/>
      <c r="C334" s="452"/>
      <c r="D334" s="311" t="s">
        <v>2139</v>
      </c>
      <c r="E334" s="452"/>
      <c r="F334" s="356">
        <v>1</v>
      </c>
      <c r="G334" s="314">
        <v>14.285714285714286</v>
      </c>
      <c r="H334" s="356"/>
      <c r="I334" s="314"/>
      <c r="J334" s="356">
        <v>1</v>
      </c>
      <c r="K334" s="314">
        <v>16.666666666666668</v>
      </c>
      <c r="L334" s="356">
        <v>2</v>
      </c>
      <c r="M334" s="314">
        <v>33.333333333333336</v>
      </c>
      <c r="N334" s="315">
        <v>1</v>
      </c>
      <c r="O334" s="316">
        <v>7.1428571428571432</v>
      </c>
      <c r="P334" s="315">
        <v>2</v>
      </c>
      <c r="Q334" s="316">
        <v>15.384615384615385</v>
      </c>
      <c r="R334" s="315">
        <v>3</v>
      </c>
      <c r="S334" s="316">
        <v>15</v>
      </c>
      <c r="T334" s="315"/>
      <c r="U334" s="316"/>
      <c r="V334" s="452"/>
      <c r="W334" s="452"/>
      <c r="X334" s="452"/>
      <c r="Y334" s="452"/>
      <c r="Z334" s="452"/>
      <c r="AA334" s="452"/>
      <c r="AB334" s="452"/>
      <c r="AC334" s="452"/>
      <c r="AD334" s="311"/>
    </row>
    <row r="335" spans="1:30" ht="20.100000000000001" customHeight="1">
      <c r="A335" s="311"/>
      <c r="B335" s="311"/>
      <c r="C335" s="452"/>
      <c r="D335" s="311" t="s">
        <v>2140</v>
      </c>
      <c r="E335" s="452"/>
      <c r="F335" s="356">
        <v>1</v>
      </c>
      <c r="G335" s="314">
        <v>14.285714285714286</v>
      </c>
      <c r="H335" s="356"/>
      <c r="I335" s="314"/>
      <c r="J335" s="356">
        <v>2</v>
      </c>
      <c r="K335" s="314">
        <v>33.333333333333336</v>
      </c>
      <c r="L335" s="356"/>
      <c r="M335" s="314"/>
      <c r="N335" s="315">
        <v>3</v>
      </c>
      <c r="O335" s="316">
        <v>21.428571428571427</v>
      </c>
      <c r="P335" s="315">
        <v>2</v>
      </c>
      <c r="Q335" s="316">
        <v>15.384615384615385</v>
      </c>
      <c r="R335" s="315">
        <v>4</v>
      </c>
      <c r="S335" s="316">
        <v>20</v>
      </c>
      <c r="T335" s="315">
        <v>8</v>
      </c>
      <c r="U335" s="316">
        <v>22.857142857142858</v>
      </c>
      <c r="V335" s="452"/>
      <c r="W335" s="452"/>
      <c r="X335" s="452"/>
      <c r="Y335" s="452"/>
      <c r="Z335" s="452"/>
      <c r="AA335" s="452"/>
      <c r="AB335" s="452"/>
      <c r="AC335" s="452"/>
      <c r="AD335" s="311"/>
    </row>
    <row r="336" spans="1:30" ht="20.100000000000001" customHeight="1">
      <c r="A336" s="311"/>
      <c r="B336" s="311"/>
      <c r="C336" s="452"/>
      <c r="D336" s="311" t="s">
        <v>2141</v>
      </c>
      <c r="E336" s="452"/>
      <c r="F336" s="356"/>
      <c r="G336" s="314"/>
      <c r="H336" s="356">
        <v>1</v>
      </c>
      <c r="I336" s="314">
        <v>50</v>
      </c>
      <c r="J336" s="356"/>
      <c r="K336" s="314"/>
      <c r="L336" s="356"/>
      <c r="M336" s="314"/>
      <c r="N336" s="315">
        <v>3</v>
      </c>
      <c r="O336" s="316">
        <v>21.428571428571427</v>
      </c>
      <c r="P336" s="315">
        <v>3</v>
      </c>
      <c r="Q336" s="316">
        <v>23.076923076923077</v>
      </c>
      <c r="R336" s="315">
        <v>1</v>
      </c>
      <c r="S336" s="316">
        <v>5</v>
      </c>
      <c r="T336" s="315">
        <v>8</v>
      </c>
      <c r="U336" s="316">
        <v>22.857142857142858</v>
      </c>
      <c r="V336" s="452"/>
      <c r="W336" s="452"/>
      <c r="X336" s="452"/>
      <c r="Y336" s="452"/>
      <c r="Z336" s="452"/>
      <c r="AA336" s="452"/>
      <c r="AB336" s="452"/>
      <c r="AC336" s="452"/>
      <c r="AD336" s="311"/>
    </row>
    <row r="337" spans="1:30" ht="20.100000000000001" customHeight="1">
      <c r="A337" s="311"/>
      <c r="B337" s="311"/>
      <c r="C337" s="452"/>
      <c r="D337" s="311" t="s">
        <v>2142</v>
      </c>
      <c r="E337" s="452"/>
      <c r="F337" s="356">
        <v>2</v>
      </c>
      <c r="G337" s="314">
        <v>28.571428571428573</v>
      </c>
      <c r="H337" s="356"/>
      <c r="I337" s="314"/>
      <c r="J337" s="356"/>
      <c r="K337" s="314"/>
      <c r="L337" s="356"/>
      <c r="M337" s="314"/>
      <c r="N337" s="315">
        <v>2</v>
      </c>
      <c r="O337" s="316">
        <v>14.285714285714286</v>
      </c>
      <c r="P337" s="315">
        <v>2</v>
      </c>
      <c r="Q337" s="316">
        <v>15.384615384615385</v>
      </c>
      <c r="R337" s="315">
        <v>3</v>
      </c>
      <c r="S337" s="316">
        <v>15</v>
      </c>
      <c r="T337" s="315">
        <v>1</v>
      </c>
      <c r="U337" s="316">
        <v>2.8571428571428572</v>
      </c>
      <c r="V337" s="452"/>
      <c r="W337" s="452"/>
      <c r="X337" s="452"/>
      <c r="Y337" s="452"/>
      <c r="Z337" s="452"/>
      <c r="AA337" s="452"/>
      <c r="AB337" s="452"/>
      <c r="AC337" s="452"/>
      <c r="AD337" s="311"/>
    </row>
    <row r="338" spans="1:30" ht="20.100000000000001" customHeight="1">
      <c r="A338" s="311"/>
      <c r="B338" s="311"/>
      <c r="C338" s="452"/>
      <c r="D338" s="311" t="s">
        <v>2143</v>
      </c>
      <c r="E338" s="452"/>
      <c r="F338" s="356"/>
      <c r="G338" s="314"/>
      <c r="H338" s="356"/>
      <c r="I338" s="314"/>
      <c r="J338" s="356">
        <v>1</v>
      </c>
      <c r="K338" s="314">
        <v>16.666666666666668</v>
      </c>
      <c r="L338" s="356"/>
      <c r="M338" s="314"/>
      <c r="N338" s="315"/>
      <c r="O338" s="316"/>
      <c r="P338" s="315"/>
      <c r="Q338" s="316"/>
      <c r="R338" s="315">
        <v>1</v>
      </c>
      <c r="S338" s="316">
        <v>5</v>
      </c>
      <c r="T338" s="315">
        <v>1</v>
      </c>
      <c r="U338" s="316">
        <v>2.8571428571428572</v>
      </c>
      <c r="V338" s="452"/>
      <c r="W338" s="452"/>
      <c r="X338" s="452"/>
      <c r="Y338" s="452"/>
      <c r="Z338" s="452"/>
      <c r="AA338" s="452"/>
      <c r="AB338" s="452"/>
      <c r="AC338" s="452"/>
      <c r="AD338" s="311"/>
    </row>
    <row r="339" spans="1:30" ht="20.100000000000001" customHeight="1">
      <c r="A339" s="311"/>
      <c r="B339" s="311"/>
      <c r="C339" s="452"/>
      <c r="D339" s="311" t="s">
        <v>2299</v>
      </c>
      <c r="E339" s="452"/>
      <c r="F339" s="356"/>
      <c r="G339" s="314"/>
      <c r="H339" s="356"/>
      <c r="I339" s="314"/>
      <c r="J339" s="356"/>
      <c r="K339" s="314"/>
      <c r="L339" s="356"/>
      <c r="M339" s="314"/>
      <c r="N339" s="315"/>
      <c r="O339" s="316"/>
      <c r="P339" s="315"/>
      <c r="Q339" s="316"/>
      <c r="R339" s="315"/>
      <c r="S339" s="316"/>
      <c r="T339" s="315">
        <v>1</v>
      </c>
      <c r="U339" s="316">
        <v>2.8571428571428572</v>
      </c>
      <c r="V339" s="452"/>
      <c r="W339" s="452"/>
      <c r="X339" s="452"/>
      <c r="Y339" s="452"/>
      <c r="Z339" s="452"/>
      <c r="AA339" s="452"/>
      <c r="AB339" s="452"/>
      <c r="AC339" s="452"/>
      <c r="AD339" s="311"/>
    </row>
    <row r="340" spans="1:30" ht="20.100000000000001" customHeight="1">
      <c r="A340" s="374" t="s">
        <v>4675</v>
      </c>
      <c r="B340" s="374" t="s">
        <v>1345</v>
      </c>
      <c r="C340" s="358" t="s">
        <v>4674</v>
      </c>
      <c r="D340" s="374" t="s">
        <v>2138</v>
      </c>
      <c r="E340" s="358"/>
      <c r="F340" s="443"/>
      <c r="G340" s="444"/>
      <c r="H340" s="443"/>
      <c r="I340" s="444"/>
      <c r="J340" s="443"/>
      <c r="K340" s="444"/>
      <c r="L340" s="443"/>
      <c r="M340" s="444"/>
      <c r="N340" s="471"/>
      <c r="O340" s="465"/>
      <c r="P340" s="471"/>
      <c r="Q340" s="465"/>
      <c r="R340" s="471"/>
      <c r="S340" s="465"/>
      <c r="T340" s="471">
        <v>2</v>
      </c>
      <c r="U340" s="465">
        <v>33.333333333333336</v>
      </c>
      <c r="V340" s="358" t="s">
        <v>138</v>
      </c>
      <c r="W340" s="358" t="s">
        <v>138</v>
      </c>
      <c r="X340" s="358" t="s">
        <v>138</v>
      </c>
      <c r="Y340" s="358" t="s">
        <v>138</v>
      </c>
      <c r="Z340" s="358" t="s">
        <v>138</v>
      </c>
      <c r="AA340" s="358" t="s">
        <v>138</v>
      </c>
      <c r="AB340" s="358" t="s">
        <v>138</v>
      </c>
      <c r="AC340" s="358" t="s">
        <v>138</v>
      </c>
      <c r="AD340" s="374"/>
    </row>
    <row r="341" spans="1:30" ht="20.100000000000001" customHeight="1">
      <c r="A341" s="311"/>
      <c r="B341" s="311"/>
      <c r="C341" s="452"/>
      <c r="D341" s="311" t="s">
        <v>2139</v>
      </c>
      <c r="E341" s="452"/>
      <c r="F341" s="356">
        <v>1</v>
      </c>
      <c r="G341" s="314">
        <v>50</v>
      </c>
      <c r="H341" s="356"/>
      <c r="I341" s="314"/>
      <c r="J341" s="356"/>
      <c r="K341" s="314"/>
      <c r="L341" s="356">
        <v>2</v>
      </c>
      <c r="M341" s="314">
        <v>66.666666666666671</v>
      </c>
      <c r="N341" s="315"/>
      <c r="O341" s="316"/>
      <c r="P341" s="315">
        <v>1</v>
      </c>
      <c r="Q341" s="316">
        <v>100</v>
      </c>
      <c r="R341" s="315"/>
      <c r="S341" s="316"/>
      <c r="T341" s="315">
        <v>1</v>
      </c>
      <c r="U341" s="316">
        <v>16.666666666666668</v>
      </c>
      <c r="V341" s="452"/>
      <c r="W341" s="452"/>
      <c r="X341" s="452"/>
      <c r="Y341" s="452"/>
      <c r="Z341" s="452"/>
      <c r="AA341" s="452"/>
      <c r="AB341" s="452"/>
      <c r="AC341" s="452"/>
      <c r="AD341" s="311"/>
    </row>
    <row r="342" spans="1:30" ht="20.100000000000001" customHeight="1">
      <c r="A342" s="311"/>
      <c r="B342" s="311"/>
      <c r="C342" s="452"/>
      <c r="D342" s="311" t="s">
        <v>2140</v>
      </c>
      <c r="E342" s="452"/>
      <c r="F342" s="356">
        <v>1</v>
      </c>
      <c r="G342" s="314">
        <v>50</v>
      </c>
      <c r="H342" s="356"/>
      <c r="I342" s="314"/>
      <c r="J342" s="356"/>
      <c r="K342" s="314"/>
      <c r="L342" s="356">
        <v>1</v>
      </c>
      <c r="M342" s="314">
        <v>33.333333333333336</v>
      </c>
      <c r="N342" s="315"/>
      <c r="O342" s="316"/>
      <c r="P342" s="315"/>
      <c r="Q342" s="316"/>
      <c r="R342" s="315">
        <v>1</v>
      </c>
      <c r="S342" s="316">
        <v>25</v>
      </c>
      <c r="T342" s="315">
        <v>1</v>
      </c>
      <c r="U342" s="316">
        <v>16.666666666666668</v>
      </c>
      <c r="V342" s="452"/>
      <c r="W342" s="452"/>
      <c r="X342" s="452"/>
      <c r="Y342" s="452"/>
      <c r="Z342" s="452"/>
      <c r="AA342" s="452"/>
      <c r="AB342" s="452"/>
      <c r="AC342" s="452"/>
      <c r="AD342" s="311"/>
    </row>
    <row r="343" spans="1:30" ht="20.100000000000001" customHeight="1">
      <c r="A343" s="311"/>
      <c r="B343" s="311"/>
      <c r="C343" s="452"/>
      <c r="D343" s="311" t="s">
        <v>2141</v>
      </c>
      <c r="E343" s="452"/>
      <c r="F343" s="356"/>
      <c r="G343" s="314"/>
      <c r="H343" s="356"/>
      <c r="I343" s="314"/>
      <c r="J343" s="356"/>
      <c r="K343" s="314"/>
      <c r="L343" s="356"/>
      <c r="M343" s="314"/>
      <c r="N343" s="315"/>
      <c r="O343" s="316"/>
      <c r="P343" s="315"/>
      <c r="Q343" s="316"/>
      <c r="R343" s="315">
        <v>1</v>
      </c>
      <c r="S343" s="316">
        <v>25</v>
      </c>
      <c r="T343" s="315"/>
      <c r="U343" s="316"/>
      <c r="V343" s="452"/>
      <c r="W343" s="452"/>
      <c r="X343" s="452"/>
      <c r="Y343" s="452"/>
      <c r="Z343" s="452"/>
      <c r="AA343" s="452"/>
      <c r="AB343" s="452"/>
      <c r="AC343" s="452"/>
      <c r="AD343" s="311"/>
    </row>
    <row r="344" spans="1:30" ht="20.100000000000001" customHeight="1">
      <c r="A344" s="311"/>
      <c r="B344" s="311"/>
      <c r="C344" s="452"/>
      <c r="D344" s="311" t="s">
        <v>2142</v>
      </c>
      <c r="E344" s="452"/>
      <c r="F344" s="356"/>
      <c r="G344" s="314"/>
      <c r="H344" s="356"/>
      <c r="I344" s="314"/>
      <c r="J344" s="356">
        <v>1</v>
      </c>
      <c r="K344" s="314">
        <v>100</v>
      </c>
      <c r="L344" s="356"/>
      <c r="M344" s="314"/>
      <c r="N344" s="315"/>
      <c r="O344" s="316"/>
      <c r="P344" s="315"/>
      <c r="Q344" s="316"/>
      <c r="R344" s="315">
        <v>2</v>
      </c>
      <c r="S344" s="316">
        <v>50</v>
      </c>
      <c r="T344" s="315">
        <v>1</v>
      </c>
      <c r="U344" s="316">
        <v>16.666666666666668</v>
      </c>
      <c r="V344" s="452"/>
      <c r="W344" s="452"/>
      <c r="X344" s="452"/>
      <c r="Y344" s="452"/>
      <c r="Z344" s="452"/>
      <c r="AA344" s="452"/>
      <c r="AB344" s="452"/>
      <c r="AC344" s="452"/>
      <c r="AD344" s="311"/>
    </row>
    <row r="345" spans="1:30" ht="20.100000000000001" customHeight="1">
      <c r="A345" s="311"/>
      <c r="B345" s="311"/>
      <c r="C345" s="452"/>
      <c r="D345" s="311" t="s">
        <v>2143</v>
      </c>
      <c r="E345" s="452"/>
      <c r="F345" s="356"/>
      <c r="G345" s="314"/>
      <c r="H345" s="356"/>
      <c r="I345" s="314"/>
      <c r="J345" s="356"/>
      <c r="K345" s="314"/>
      <c r="L345" s="356"/>
      <c r="M345" s="314"/>
      <c r="N345" s="315"/>
      <c r="O345" s="316"/>
      <c r="P345" s="315"/>
      <c r="Q345" s="316"/>
      <c r="R345" s="315"/>
      <c r="S345" s="316"/>
      <c r="T345" s="315">
        <v>1</v>
      </c>
      <c r="U345" s="316">
        <v>16.666666666666668</v>
      </c>
      <c r="V345" s="452"/>
      <c r="W345" s="452"/>
      <c r="X345" s="452"/>
      <c r="Y345" s="452"/>
      <c r="Z345" s="452"/>
      <c r="AA345" s="452"/>
      <c r="AB345" s="452"/>
      <c r="AC345" s="452"/>
      <c r="AD345" s="311"/>
    </row>
    <row r="346" spans="1:30" ht="20.100000000000001" customHeight="1">
      <c r="A346" s="311"/>
      <c r="B346" s="311"/>
      <c r="C346" s="452"/>
      <c r="D346" s="311" t="s">
        <v>2299</v>
      </c>
      <c r="E346" s="452"/>
      <c r="F346" s="356"/>
      <c r="G346" s="314"/>
      <c r="H346" s="356"/>
      <c r="I346" s="314"/>
      <c r="J346" s="356"/>
      <c r="K346" s="314"/>
      <c r="L346" s="356"/>
      <c r="M346" s="314"/>
      <c r="N346" s="315"/>
      <c r="O346" s="316"/>
      <c r="P346" s="315"/>
      <c r="Q346" s="316"/>
      <c r="R346" s="315"/>
      <c r="S346" s="316"/>
      <c r="T346" s="315"/>
      <c r="U346" s="316"/>
      <c r="V346" s="452"/>
      <c r="W346" s="452"/>
      <c r="X346" s="452"/>
      <c r="Y346" s="452"/>
      <c r="Z346" s="452"/>
      <c r="AA346" s="452"/>
      <c r="AB346" s="452"/>
      <c r="AC346" s="452"/>
      <c r="AD346" s="311"/>
    </row>
    <row r="347" spans="1:30" ht="20.100000000000001" customHeight="1">
      <c r="A347" s="374" t="s">
        <v>4676</v>
      </c>
      <c r="B347" s="374" t="s">
        <v>1346</v>
      </c>
      <c r="C347" s="358" t="s">
        <v>4674</v>
      </c>
      <c r="D347" s="374" t="s">
        <v>2138</v>
      </c>
      <c r="E347" s="358"/>
      <c r="F347" s="443"/>
      <c r="G347" s="444"/>
      <c r="H347" s="443"/>
      <c r="I347" s="444"/>
      <c r="J347" s="443"/>
      <c r="K347" s="444"/>
      <c r="L347" s="443"/>
      <c r="M347" s="444"/>
      <c r="N347" s="471"/>
      <c r="O347" s="465"/>
      <c r="P347" s="471"/>
      <c r="Q347" s="465"/>
      <c r="R347" s="471"/>
      <c r="S347" s="465"/>
      <c r="T347" s="471"/>
      <c r="U347" s="465"/>
      <c r="V347" s="358" t="s">
        <v>138</v>
      </c>
      <c r="W347" s="358" t="s">
        <v>138</v>
      </c>
      <c r="X347" s="358" t="s">
        <v>138</v>
      </c>
      <c r="Y347" s="358" t="s">
        <v>138</v>
      </c>
      <c r="Z347" s="358" t="s">
        <v>138</v>
      </c>
      <c r="AA347" s="358" t="s">
        <v>138</v>
      </c>
      <c r="AB347" s="358" t="s">
        <v>138</v>
      </c>
      <c r="AC347" s="358" t="s">
        <v>138</v>
      </c>
      <c r="AD347" s="374"/>
    </row>
    <row r="348" spans="1:30" ht="20.100000000000001" customHeight="1">
      <c r="A348" s="311"/>
      <c r="B348" s="311"/>
      <c r="C348" s="452"/>
      <c r="D348" s="311" t="s">
        <v>2139</v>
      </c>
      <c r="E348" s="452"/>
      <c r="F348" s="356"/>
      <c r="G348" s="314"/>
      <c r="H348" s="356"/>
      <c r="I348" s="314"/>
      <c r="J348" s="356"/>
      <c r="K348" s="314"/>
      <c r="L348" s="356"/>
      <c r="M348" s="314"/>
      <c r="N348" s="315"/>
      <c r="O348" s="316"/>
      <c r="P348" s="315"/>
      <c r="Q348" s="316"/>
      <c r="R348" s="315"/>
      <c r="S348" s="316"/>
      <c r="T348" s="315">
        <v>1</v>
      </c>
      <c r="U348" s="316">
        <v>33.333333333333336</v>
      </c>
      <c r="V348" s="452"/>
      <c r="W348" s="452"/>
      <c r="X348" s="452"/>
      <c r="Y348" s="452"/>
      <c r="Z348" s="452"/>
      <c r="AA348" s="452"/>
      <c r="AB348" s="452"/>
      <c r="AC348" s="452"/>
      <c r="AD348" s="311"/>
    </row>
    <row r="349" spans="1:30" ht="20.100000000000001" customHeight="1">
      <c r="A349" s="311"/>
      <c r="B349" s="311"/>
      <c r="C349" s="452"/>
      <c r="D349" s="311" t="s">
        <v>2140</v>
      </c>
      <c r="E349" s="452"/>
      <c r="F349" s="356"/>
      <c r="G349" s="314"/>
      <c r="H349" s="356"/>
      <c r="I349" s="314"/>
      <c r="J349" s="356"/>
      <c r="K349" s="314"/>
      <c r="L349" s="356"/>
      <c r="M349" s="314"/>
      <c r="N349" s="315"/>
      <c r="O349" s="316"/>
      <c r="P349" s="315"/>
      <c r="Q349" s="316"/>
      <c r="R349" s="315"/>
      <c r="S349" s="316"/>
      <c r="T349" s="315">
        <v>1</v>
      </c>
      <c r="U349" s="316">
        <v>33.333333333333336</v>
      </c>
      <c r="V349" s="452"/>
      <c r="W349" s="452"/>
      <c r="X349" s="452"/>
      <c r="Y349" s="452"/>
      <c r="Z349" s="452"/>
      <c r="AA349" s="452"/>
      <c r="AB349" s="452"/>
      <c r="AC349" s="452"/>
      <c r="AD349" s="311"/>
    </row>
    <row r="350" spans="1:30" ht="20.100000000000001" customHeight="1">
      <c r="A350" s="311"/>
      <c r="B350" s="311"/>
      <c r="C350" s="452"/>
      <c r="D350" s="311" t="s">
        <v>2141</v>
      </c>
      <c r="E350" s="452"/>
      <c r="F350" s="356"/>
      <c r="G350" s="314"/>
      <c r="H350" s="356"/>
      <c r="I350" s="314"/>
      <c r="J350" s="356"/>
      <c r="K350" s="314"/>
      <c r="L350" s="356"/>
      <c r="M350" s="314"/>
      <c r="N350" s="315"/>
      <c r="O350" s="316"/>
      <c r="P350" s="315"/>
      <c r="Q350" s="316"/>
      <c r="R350" s="315"/>
      <c r="S350" s="316"/>
      <c r="T350" s="315">
        <v>1</v>
      </c>
      <c r="U350" s="316">
        <v>33.333333333333336</v>
      </c>
      <c r="V350" s="452"/>
      <c r="W350" s="452"/>
      <c r="X350" s="452"/>
      <c r="Y350" s="452"/>
      <c r="Z350" s="452"/>
      <c r="AA350" s="452"/>
      <c r="AB350" s="452"/>
      <c r="AC350" s="452"/>
      <c r="AD350" s="311"/>
    </row>
    <row r="351" spans="1:30" ht="20.100000000000001" customHeight="1">
      <c r="A351" s="311"/>
      <c r="B351" s="311"/>
      <c r="C351" s="452"/>
      <c r="D351" s="311" t="s">
        <v>2142</v>
      </c>
      <c r="E351" s="452"/>
      <c r="F351" s="356">
        <v>1</v>
      </c>
      <c r="G351" s="314">
        <v>100</v>
      </c>
      <c r="H351" s="356"/>
      <c r="I351" s="314"/>
      <c r="J351" s="356"/>
      <c r="K351" s="314"/>
      <c r="L351" s="356">
        <v>2</v>
      </c>
      <c r="M351" s="314">
        <v>100</v>
      </c>
      <c r="N351" s="315"/>
      <c r="O351" s="316"/>
      <c r="P351" s="315"/>
      <c r="Q351" s="316"/>
      <c r="R351" s="315">
        <v>1</v>
      </c>
      <c r="S351" s="316">
        <v>50</v>
      </c>
      <c r="T351" s="315"/>
      <c r="U351" s="316"/>
      <c r="V351" s="452"/>
      <c r="W351" s="452"/>
      <c r="X351" s="452"/>
      <c r="Y351" s="452"/>
      <c r="Z351" s="452"/>
      <c r="AA351" s="452"/>
      <c r="AB351" s="452"/>
      <c r="AC351" s="452"/>
      <c r="AD351" s="311"/>
    </row>
    <row r="352" spans="1:30" ht="20.100000000000001" customHeight="1">
      <c r="A352" s="311"/>
      <c r="B352" s="311"/>
      <c r="C352" s="452"/>
      <c r="D352" s="311" t="s">
        <v>2143</v>
      </c>
      <c r="E352" s="452"/>
      <c r="F352" s="356"/>
      <c r="G352" s="314"/>
      <c r="H352" s="356"/>
      <c r="I352" s="314"/>
      <c r="J352" s="356"/>
      <c r="K352" s="314"/>
      <c r="L352" s="356"/>
      <c r="M352" s="314"/>
      <c r="N352" s="315"/>
      <c r="O352" s="316"/>
      <c r="P352" s="315"/>
      <c r="Q352" s="316"/>
      <c r="R352" s="315">
        <v>1</v>
      </c>
      <c r="S352" s="316">
        <v>50</v>
      </c>
      <c r="T352" s="315"/>
      <c r="U352" s="316"/>
      <c r="V352" s="452"/>
      <c r="W352" s="452"/>
      <c r="X352" s="452"/>
      <c r="Y352" s="452"/>
      <c r="Z352" s="452"/>
      <c r="AA352" s="452"/>
      <c r="AB352" s="452"/>
      <c r="AC352" s="452"/>
      <c r="AD352" s="311"/>
    </row>
    <row r="353" spans="1:30" ht="20.100000000000001" customHeight="1">
      <c r="A353" s="311"/>
      <c r="B353" s="311"/>
      <c r="C353" s="452"/>
      <c r="D353" s="311" t="s">
        <v>2299</v>
      </c>
      <c r="E353" s="452"/>
      <c r="F353" s="356"/>
      <c r="G353" s="314"/>
      <c r="H353" s="356"/>
      <c r="I353" s="314"/>
      <c r="J353" s="356"/>
      <c r="K353" s="314"/>
      <c r="L353" s="356"/>
      <c r="M353" s="314"/>
      <c r="N353" s="315"/>
      <c r="O353" s="316"/>
      <c r="P353" s="315"/>
      <c r="Q353" s="316"/>
      <c r="R353" s="315"/>
      <c r="S353" s="316"/>
      <c r="T353" s="315"/>
      <c r="U353" s="316"/>
      <c r="V353" s="452"/>
      <c r="W353" s="452"/>
      <c r="X353" s="452"/>
      <c r="Y353" s="452"/>
      <c r="Z353" s="452"/>
      <c r="AA353" s="452"/>
      <c r="AB353" s="452"/>
      <c r="AC353" s="452"/>
      <c r="AD353" s="311"/>
    </row>
    <row r="354" spans="1:30" ht="20.100000000000001" customHeight="1">
      <c r="A354" s="374" t="s">
        <v>4677</v>
      </c>
      <c r="B354" s="374" t="s">
        <v>568</v>
      </c>
      <c r="C354" s="358" t="s">
        <v>4674</v>
      </c>
      <c r="D354" s="374" t="s">
        <v>2138</v>
      </c>
      <c r="E354" s="358"/>
      <c r="F354" s="443"/>
      <c r="G354" s="444"/>
      <c r="H354" s="443"/>
      <c r="I354" s="444"/>
      <c r="J354" s="443"/>
      <c r="K354" s="444"/>
      <c r="L354" s="443"/>
      <c r="M354" s="444"/>
      <c r="N354" s="471"/>
      <c r="O354" s="465"/>
      <c r="P354" s="471"/>
      <c r="Q354" s="465"/>
      <c r="R354" s="471"/>
      <c r="S354" s="465"/>
      <c r="T354" s="471"/>
      <c r="U354" s="465"/>
      <c r="V354" s="358" t="s">
        <v>138</v>
      </c>
      <c r="W354" s="358" t="s">
        <v>138</v>
      </c>
      <c r="X354" s="358" t="s">
        <v>138</v>
      </c>
      <c r="Y354" s="358" t="s">
        <v>138</v>
      </c>
      <c r="Z354" s="358" t="s">
        <v>138</v>
      </c>
      <c r="AA354" s="358" t="s">
        <v>138</v>
      </c>
      <c r="AB354" s="358" t="s">
        <v>138</v>
      </c>
      <c r="AC354" s="358" t="s">
        <v>138</v>
      </c>
      <c r="AD354" s="374"/>
    </row>
    <row r="355" spans="1:30" ht="20.100000000000001" customHeight="1">
      <c r="A355" s="311"/>
      <c r="B355" s="311"/>
      <c r="C355" s="452"/>
      <c r="D355" s="311" t="s">
        <v>2139</v>
      </c>
      <c r="E355" s="452"/>
      <c r="F355" s="356"/>
      <c r="G355" s="314"/>
      <c r="H355" s="356"/>
      <c r="I355" s="314"/>
      <c r="J355" s="356"/>
      <c r="K355" s="314"/>
      <c r="L355" s="356"/>
      <c r="M355" s="314"/>
      <c r="N355" s="315"/>
      <c r="O355" s="316"/>
      <c r="P355" s="315"/>
      <c r="Q355" s="316"/>
      <c r="R355" s="315">
        <v>1</v>
      </c>
      <c r="S355" s="316">
        <v>100</v>
      </c>
      <c r="T355" s="315"/>
      <c r="U355" s="316"/>
      <c r="V355" s="452"/>
      <c r="W355" s="452"/>
      <c r="X355" s="452"/>
      <c r="Y355" s="452"/>
      <c r="Z355" s="452"/>
      <c r="AA355" s="452"/>
      <c r="AB355" s="452"/>
      <c r="AC355" s="452"/>
      <c r="AD355" s="311"/>
    </row>
    <row r="356" spans="1:30" ht="20.100000000000001" customHeight="1">
      <c r="A356" s="311"/>
      <c r="B356" s="311"/>
      <c r="C356" s="452"/>
      <c r="D356" s="311" t="s">
        <v>2140</v>
      </c>
      <c r="E356" s="452"/>
      <c r="F356" s="356"/>
      <c r="G356" s="314"/>
      <c r="H356" s="356"/>
      <c r="I356" s="314"/>
      <c r="J356" s="356"/>
      <c r="K356" s="314"/>
      <c r="L356" s="356"/>
      <c r="M356" s="314"/>
      <c r="N356" s="315"/>
      <c r="O356" s="316"/>
      <c r="P356" s="315"/>
      <c r="Q356" s="316"/>
      <c r="R356" s="315"/>
      <c r="S356" s="316"/>
      <c r="T356" s="315"/>
      <c r="U356" s="316"/>
      <c r="V356" s="452"/>
      <c r="W356" s="452"/>
      <c r="X356" s="452"/>
      <c r="Y356" s="452"/>
      <c r="Z356" s="452"/>
      <c r="AA356" s="452"/>
      <c r="AB356" s="452"/>
      <c r="AC356" s="452"/>
      <c r="AD356" s="311"/>
    </row>
    <row r="357" spans="1:30" ht="20.100000000000001" customHeight="1">
      <c r="A357" s="311"/>
      <c r="B357" s="311"/>
      <c r="C357" s="452"/>
      <c r="D357" s="311" t="s">
        <v>2141</v>
      </c>
      <c r="E357" s="452"/>
      <c r="F357" s="356"/>
      <c r="G357" s="314"/>
      <c r="H357" s="356"/>
      <c r="I357" s="314"/>
      <c r="J357" s="356"/>
      <c r="K357" s="314"/>
      <c r="L357" s="356"/>
      <c r="M357" s="314"/>
      <c r="N357" s="315"/>
      <c r="O357" s="316"/>
      <c r="P357" s="315"/>
      <c r="Q357" s="316"/>
      <c r="R357" s="315"/>
      <c r="S357" s="316"/>
      <c r="T357" s="315"/>
      <c r="U357" s="316"/>
      <c r="V357" s="452"/>
      <c r="W357" s="452"/>
      <c r="X357" s="452"/>
      <c r="Y357" s="452"/>
      <c r="Z357" s="452"/>
      <c r="AA357" s="452"/>
      <c r="AB357" s="452"/>
      <c r="AC357" s="452"/>
      <c r="AD357" s="311"/>
    </row>
    <row r="358" spans="1:30" ht="20.100000000000001" customHeight="1">
      <c r="A358" s="311"/>
      <c r="B358" s="311"/>
      <c r="C358" s="452"/>
      <c r="D358" s="311" t="s">
        <v>2142</v>
      </c>
      <c r="E358" s="452"/>
      <c r="F358" s="356"/>
      <c r="G358" s="314"/>
      <c r="H358" s="356"/>
      <c r="I358" s="314"/>
      <c r="J358" s="356"/>
      <c r="K358" s="314"/>
      <c r="L358" s="356"/>
      <c r="M358" s="314"/>
      <c r="N358" s="315"/>
      <c r="O358" s="316"/>
      <c r="P358" s="315"/>
      <c r="Q358" s="316"/>
      <c r="R358" s="315"/>
      <c r="S358" s="316"/>
      <c r="T358" s="315">
        <v>1</v>
      </c>
      <c r="U358" s="316">
        <v>100</v>
      </c>
      <c r="V358" s="452"/>
      <c r="W358" s="452"/>
      <c r="X358" s="452"/>
      <c r="Y358" s="452"/>
      <c r="Z358" s="452"/>
      <c r="AA358" s="452"/>
      <c r="AB358" s="452"/>
      <c r="AC358" s="452"/>
      <c r="AD358" s="311"/>
    </row>
    <row r="359" spans="1:30" ht="20.100000000000001" customHeight="1">
      <c r="A359" s="311"/>
      <c r="B359" s="311"/>
      <c r="C359" s="452"/>
      <c r="D359" s="311" t="s">
        <v>2143</v>
      </c>
      <c r="E359" s="452"/>
      <c r="F359" s="356"/>
      <c r="G359" s="314"/>
      <c r="H359" s="356"/>
      <c r="I359" s="314"/>
      <c r="J359" s="356"/>
      <c r="K359" s="314"/>
      <c r="L359" s="356">
        <v>2</v>
      </c>
      <c r="M359" s="314">
        <v>100</v>
      </c>
      <c r="N359" s="315"/>
      <c r="O359" s="316"/>
      <c r="P359" s="315"/>
      <c r="Q359" s="316"/>
      <c r="R359" s="315"/>
      <c r="S359" s="316"/>
      <c r="T359" s="315"/>
      <c r="U359" s="316"/>
      <c r="V359" s="452"/>
      <c r="W359" s="452"/>
      <c r="X359" s="452"/>
      <c r="Y359" s="452"/>
      <c r="Z359" s="452"/>
      <c r="AA359" s="452"/>
      <c r="AB359" s="452"/>
      <c r="AC359" s="452"/>
      <c r="AD359" s="311"/>
    </row>
    <row r="360" spans="1:30" ht="20.100000000000001" customHeight="1">
      <c r="A360" s="311"/>
      <c r="B360" s="311"/>
      <c r="C360" s="452"/>
      <c r="D360" s="311" t="s">
        <v>2299</v>
      </c>
      <c r="E360" s="452"/>
      <c r="F360" s="356"/>
      <c r="G360" s="314"/>
      <c r="H360" s="356"/>
      <c r="I360" s="314"/>
      <c r="J360" s="356"/>
      <c r="K360" s="314"/>
      <c r="L360" s="356"/>
      <c r="M360" s="314"/>
      <c r="N360" s="315"/>
      <c r="O360" s="316"/>
      <c r="P360" s="315"/>
      <c r="Q360" s="316"/>
      <c r="R360" s="315"/>
      <c r="S360" s="316"/>
      <c r="T360" s="315"/>
      <c r="U360" s="316"/>
      <c r="V360" s="452"/>
      <c r="W360" s="452"/>
      <c r="X360" s="452"/>
      <c r="Y360" s="452"/>
      <c r="Z360" s="452"/>
      <c r="AA360" s="452"/>
      <c r="AB360" s="452"/>
      <c r="AC360" s="452"/>
      <c r="AD360" s="311"/>
    </row>
    <row r="361" spans="1:30" ht="20.100000000000001" customHeight="1">
      <c r="A361" s="374" t="s">
        <v>4678</v>
      </c>
      <c r="B361" s="374" t="s">
        <v>569</v>
      </c>
      <c r="C361" s="358" t="s">
        <v>4674</v>
      </c>
      <c r="D361" s="374" t="s">
        <v>2138</v>
      </c>
      <c r="E361" s="358"/>
      <c r="F361" s="443"/>
      <c r="G361" s="444"/>
      <c r="H361" s="443"/>
      <c r="I361" s="444"/>
      <c r="J361" s="443"/>
      <c r="K361" s="444"/>
      <c r="L361" s="443"/>
      <c r="M361" s="444"/>
      <c r="N361" s="471"/>
      <c r="O361" s="465"/>
      <c r="P361" s="471"/>
      <c r="Q361" s="465"/>
      <c r="R361" s="471"/>
      <c r="S361" s="465"/>
      <c r="T361" s="471"/>
      <c r="U361" s="465"/>
      <c r="V361" s="358" t="s">
        <v>138</v>
      </c>
      <c r="W361" s="358" t="s">
        <v>138</v>
      </c>
      <c r="X361" s="358" t="s">
        <v>138</v>
      </c>
      <c r="Y361" s="358" t="s">
        <v>138</v>
      </c>
      <c r="Z361" s="358" t="s">
        <v>138</v>
      </c>
      <c r="AA361" s="358" t="s">
        <v>138</v>
      </c>
      <c r="AB361" s="358" t="s">
        <v>138</v>
      </c>
      <c r="AC361" s="358" t="s">
        <v>138</v>
      </c>
      <c r="AD361" s="374"/>
    </row>
    <row r="362" spans="1:30" ht="20.100000000000001" customHeight="1">
      <c r="A362" s="311"/>
      <c r="B362" s="311"/>
      <c r="C362" s="452"/>
      <c r="D362" s="311" t="s">
        <v>2139</v>
      </c>
      <c r="E362" s="452"/>
      <c r="F362" s="356"/>
      <c r="G362" s="314"/>
      <c r="H362" s="356"/>
      <c r="I362" s="314"/>
      <c r="J362" s="356"/>
      <c r="K362" s="314"/>
      <c r="L362" s="356"/>
      <c r="M362" s="314"/>
      <c r="N362" s="315"/>
      <c r="O362" s="316"/>
      <c r="P362" s="315"/>
      <c r="Q362" s="316"/>
      <c r="R362" s="315"/>
      <c r="S362" s="316"/>
      <c r="T362" s="315"/>
      <c r="U362" s="316"/>
      <c r="V362" s="452"/>
      <c r="W362" s="452"/>
      <c r="X362" s="452"/>
      <c r="Y362" s="452"/>
      <c r="Z362" s="452"/>
      <c r="AA362" s="452"/>
      <c r="AB362" s="452"/>
      <c r="AC362" s="452"/>
      <c r="AD362" s="311"/>
    </row>
    <row r="363" spans="1:30" ht="20.100000000000001" customHeight="1">
      <c r="A363" s="311"/>
      <c r="B363" s="311"/>
      <c r="C363" s="452"/>
      <c r="D363" s="311" t="s">
        <v>2140</v>
      </c>
      <c r="E363" s="452"/>
      <c r="F363" s="356"/>
      <c r="G363" s="314"/>
      <c r="H363" s="356"/>
      <c r="I363" s="314"/>
      <c r="J363" s="356"/>
      <c r="K363" s="314"/>
      <c r="L363" s="356"/>
      <c r="M363" s="314"/>
      <c r="N363" s="315"/>
      <c r="O363" s="316"/>
      <c r="P363" s="315"/>
      <c r="Q363" s="316"/>
      <c r="R363" s="315"/>
      <c r="S363" s="316"/>
      <c r="T363" s="315"/>
      <c r="U363" s="316"/>
      <c r="V363" s="452"/>
      <c r="W363" s="452"/>
      <c r="X363" s="452"/>
      <c r="Y363" s="452"/>
      <c r="Z363" s="452"/>
      <c r="AA363" s="452"/>
      <c r="AB363" s="452"/>
      <c r="AC363" s="452"/>
      <c r="AD363" s="311"/>
    </row>
    <row r="364" spans="1:30" ht="20.100000000000001" customHeight="1">
      <c r="A364" s="311"/>
      <c r="B364" s="311"/>
      <c r="C364" s="452"/>
      <c r="D364" s="311" t="s">
        <v>2141</v>
      </c>
      <c r="E364" s="452"/>
      <c r="F364" s="356"/>
      <c r="G364" s="314"/>
      <c r="H364" s="356"/>
      <c r="I364" s="314"/>
      <c r="J364" s="356"/>
      <c r="K364" s="314"/>
      <c r="L364" s="356"/>
      <c r="M364" s="314"/>
      <c r="N364" s="315"/>
      <c r="O364" s="316"/>
      <c r="P364" s="315"/>
      <c r="Q364" s="316"/>
      <c r="R364" s="315"/>
      <c r="S364" s="316"/>
      <c r="T364" s="315"/>
      <c r="U364" s="316"/>
      <c r="V364" s="452"/>
      <c r="W364" s="452"/>
      <c r="X364" s="452"/>
      <c r="Y364" s="452"/>
      <c r="Z364" s="452"/>
      <c r="AA364" s="452"/>
      <c r="AB364" s="452"/>
      <c r="AC364" s="452"/>
      <c r="AD364" s="311"/>
    </row>
    <row r="365" spans="1:30" ht="20.100000000000001" customHeight="1">
      <c r="A365" s="311"/>
      <c r="B365" s="311"/>
      <c r="C365" s="452"/>
      <c r="D365" s="311" t="s">
        <v>2142</v>
      </c>
      <c r="E365" s="452"/>
      <c r="F365" s="356"/>
      <c r="G365" s="314"/>
      <c r="H365" s="356"/>
      <c r="I365" s="314"/>
      <c r="J365" s="356"/>
      <c r="K365" s="314"/>
      <c r="L365" s="356"/>
      <c r="M365" s="314"/>
      <c r="N365" s="315"/>
      <c r="O365" s="316"/>
      <c r="P365" s="315"/>
      <c r="Q365" s="316"/>
      <c r="R365" s="315"/>
      <c r="S365" s="316"/>
      <c r="T365" s="315"/>
      <c r="U365" s="316"/>
      <c r="V365" s="452"/>
      <c r="W365" s="452"/>
      <c r="X365" s="452"/>
      <c r="Y365" s="452"/>
      <c r="Z365" s="452"/>
      <c r="AA365" s="452"/>
      <c r="AB365" s="452"/>
      <c r="AC365" s="452"/>
      <c r="AD365" s="311"/>
    </row>
    <row r="366" spans="1:30" ht="20.100000000000001" customHeight="1">
      <c r="A366" s="311"/>
      <c r="B366" s="311"/>
      <c r="C366" s="452"/>
      <c r="D366" s="311" t="s">
        <v>2143</v>
      </c>
      <c r="E366" s="452"/>
      <c r="F366" s="356"/>
      <c r="G366" s="314"/>
      <c r="H366" s="356"/>
      <c r="I366" s="314"/>
      <c r="J366" s="356"/>
      <c r="K366" s="314"/>
      <c r="L366" s="356"/>
      <c r="M366" s="314"/>
      <c r="N366" s="315"/>
      <c r="O366" s="316"/>
      <c r="P366" s="315"/>
      <c r="Q366" s="316"/>
      <c r="R366" s="315"/>
      <c r="S366" s="316"/>
      <c r="T366" s="315"/>
      <c r="U366" s="316"/>
      <c r="V366" s="452"/>
      <c r="W366" s="452"/>
      <c r="X366" s="452"/>
      <c r="Y366" s="452"/>
      <c r="Z366" s="452"/>
      <c r="AA366" s="452"/>
      <c r="AB366" s="452"/>
      <c r="AC366" s="452"/>
      <c r="AD366" s="311"/>
    </row>
    <row r="367" spans="1:30" ht="20.100000000000001" customHeight="1">
      <c r="A367" s="311"/>
      <c r="B367" s="311"/>
      <c r="C367" s="452"/>
      <c r="D367" s="311" t="s">
        <v>2299</v>
      </c>
      <c r="E367" s="452"/>
      <c r="F367" s="356"/>
      <c r="G367" s="314"/>
      <c r="H367" s="356"/>
      <c r="I367" s="314"/>
      <c r="J367" s="356"/>
      <c r="K367" s="314"/>
      <c r="L367" s="356"/>
      <c r="M367" s="314"/>
      <c r="N367" s="315"/>
      <c r="O367" s="316"/>
      <c r="P367" s="315"/>
      <c r="Q367" s="316"/>
      <c r="R367" s="315"/>
      <c r="S367" s="316"/>
      <c r="T367" s="315"/>
      <c r="U367" s="316"/>
      <c r="V367" s="452"/>
      <c r="W367" s="452"/>
      <c r="X367" s="452"/>
      <c r="Y367" s="452"/>
      <c r="Z367" s="452"/>
      <c r="AA367" s="452"/>
      <c r="AB367" s="452"/>
      <c r="AC367" s="452"/>
      <c r="AD367" s="311"/>
    </row>
    <row r="368" spans="1:30" ht="20.100000000000001" customHeight="1">
      <c r="A368" s="374" t="s">
        <v>4679</v>
      </c>
      <c r="B368" s="374" t="s">
        <v>570</v>
      </c>
      <c r="C368" s="358" t="s">
        <v>4674</v>
      </c>
      <c r="D368" s="374" t="s">
        <v>2138</v>
      </c>
      <c r="E368" s="358"/>
      <c r="F368" s="443"/>
      <c r="G368" s="444"/>
      <c r="H368" s="443"/>
      <c r="I368" s="444"/>
      <c r="J368" s="443"/>
      <c r="K368" s="444"/>
      <c r="L368" s="443"/>
      <c r="M368" s="444"/>
      <c r="N368" s="471"/>
      <c r="O368" s="465"/>
      <c r="P368" s="471"/>
      <c r="Q368" s="465"/>
      <c r="R368" s="471"/>
      <c r="S368" s="465"/>
      <c r="T368" s="471"/>
      <c r="U368" s="465"/>
      <c r="V368" s="358" t="s">
        <v>138</v>
      </c>
      <c r="W368" s="358" t="s">
        <v>138</v>
      </c>
      <c r="X368" s="358" t="s">
        <v>138</v>
      </c>
      <c r="Y368" s="358" t="s">
        <v>138</v>
      </c>
      <c r="Z368" s="358" t="s">
        <v>138</v>
      </c>
      <c r="AA368" s="358" t="s">
        <v>138</v>
      </c>
      <c r="AB368" s="358" t="s">
        <v>138</v>
      </c>
      <c r="AC368" s="358" t="s">
        <v>138</v>
      </c>
      <c r="AD368" s="374"/>
    </row>
    <row r="369" spans="1:30" ht="20.100000000000001" customHeight="1">
      <c r="A369" s="311"/>
      <c r="B369" s="311"/>
      <c r="C369" s="452"/>
      <c r="D369" s="311" t="s">
        <v>2139</v>
      </c>
      <c r="E369" s="452"/>
      <c r="F369" s="356"/>
      <c r="G369" s="314"/>
      <c r="H369" s="356"/>
      <c r="I369" s="314"/>
      <c r="J369" s="356"/>
      <c r="K369" s="314"/>
      <c r="L369" s="356"/>
      <c r="M369" s="314"/>
      <c r="N369" s="315"/>
      <c r="O369" s="316"/>
      <c r="P369" s="315"/>
      <c r="Q369" s="316"/>
      <c r="R369" s="315"/>
      <c r="S369" s="316"/>
      <c r="T369" s="315"/>
      <c r="U369" s="316"/>
      <c r="V369" s="452"/>
      <c r="W369" s="452"/>
      <c r="X369" s="452"/>
      <c r="Y369" s="452"/>
      <c r="Z369" s="452"/>
      <c r="AA369" s="452"/>
      <c r="AB369" s="452"/>
      <c r="AC369" s="452"/>
      <c r="AD369" s="311"/>
    </row>
    <row r="370" spans="1:30" ht="20.100000000000001" customHeight="1">
      <c r="A370" s="311"/>
      <c r="B370" s="311"/>
      <c r="C370" s="452"/>
      <c r="D370" s="311" t="s">
        <v>2140</v>
      </c>
      <c r="E370" s="452"/>
      <c r="F370" s="356"/>
      <c r="G370" s="314"/>
      <c r="H370" s="356"/>
      <c r="I370" s="314"/>
      <c r="J370" s="356"/>
      <c r="K370" s="314"/>
      <c r="L370" s="356"/>
      <c r="M370" s="314"/>
      <c r="N370" s="315"/>
      <c r="O370" s="316"/>
      <c r="P370" s="315"/>
      <c r="Q370" s="316"/>
      <c r="R370" s="315"/>
      <c r="S370" s="316"/>
      <c r="T370" s="315"/>
      <c r="U370" s="316"/>
      <c r="V370" s="452"/>
      <c r="W370" s="452"/>
      <c r="X370" s="452"/>
      <c r="Y370" s="452"/>
      <c r="Z370" s="452"/>
      <c r="AA370" s="452"/>
      <c r="AB370" s="452"/>
      <c r="AC370" s="452"/>
      <c r="AD370" s="311"/>
    </row>
    <row r="371" spans="1:30" ht="20.100000000000001" customHeight="1">
      <c r="A371" s="311"/>
      <c r="B371" s="311"/>
      <c r="C371" s="452"/>
      <c r="D371" s="311" t="s">
        <v>2141</v>
      </c>
      <c r="E371" s="452"/>
      <c r="F371" s="356"/>
      <c r="G371" s="314"/>
      <c r="H371" s="356"/>
      <c r="I371" s="314"/>
      <c r="J371" s="356"/>
      <c r="K371" s="314"/>
      <c r="L371" s="356"/>
      <c r="M371" s="314"/>
      <c r="N371" s="315"/>
      <c r="O371" s="316"/>
      <c r="P371" s="315"/>
      <c r="Q371" s="316"/>
      <c r="R371" s="315"/>
      <c r="S371" s="316"/>
      <c r="T371" s="315"/>
      <c r="U371" s="316"/>
      <c r="V371" s="452"/>
      <c r="W371" s="452"/>
      <c r="X371" s="452"/>
      <c r="Y371" s="452"/>
      <c r="Z371" s="452"/>
      <c r="AA371" s="452"/>
      <c r="AB371" s="452"/>
      <c r="AC371" s="452"/>
      <c r="AD371" s="311"/>
    </row>
    <row r="372" spans="1:30" ht="20.100000000000001" customHeight="1">
      <c r="A372" s="311"/>
      <c r="B372" s="311"/>
      <c r="C372" s="452"/>
      <c r="D372" s="311" t="s">
        <v>2142</v>
      </c>
      <c r="E372" s="452"/>
      <c r="F372" s="356"/>
      <c r="G372" s="314"/>
      <c r="H372" s="356"/>
      <c r="I372" s="314"/>
      <c r="J372" s="356"/>
      <c r="K372" s="314"/>
      <c r="L372" s="356"/>
      <c r="M372" s="314"/>
      <c r="N372" s="315"/>
      <c r="O372" s="316"/>
      <c r="P372" s="315"/>
      <c r="Q372" s="316"/>
      <c r="R372" s="315"/>
      <c r="S372" s="316"/>
      <c r="T372" s="315"/>
      <c r="U372" s="316"/>
      <c r="V372" s="452"/>
      <c r="W372" s="452"/>
      <c r="X372" s="452"/>
      <c r="Y372" s="452"/>
      <c r="Z372" s="452"/>
      <c r="AA372" s="452"/>
      <c r="AB372" s="452"/>
      <c r="AC372" s="452"/>
      <c r="AD372" s="311"/>
    </row>
    <row r="373" spans="1:30" ht="20.100000000000001" customHeight="1">
      <c r="A373" s="311"/>
      <c r="B373" s="311"/>
      <c r="C373" s="452"/>
      <c r="D373" s="311" t="s">
        <v>2143</v>
      </c>
      <c r="E373" s="452"/>
      <c r="F373" s="356"/>
      <c r="G373" s="314"/>
      <c r="H373" s="356"/>
      <c r="I373" s="314"/>
      <c r="J373" s="356"/>
      <c r="K373" s="314"/>
      <c r="L373" s="356"/>
      <c r="M373" s="314"/>
      <c r="N373" s="315"/>
      <c r="O373" s="316"/>
      <c r="P373" s="315"/>
      <c r="Q373" s="316"/>
      <c r="R373" s="315"/>
      <c r="S373" s="316"/>
      <c r="T373" s="315"/>
      <c r="U373" s="316"/>
      <c r="V373" s="452"/>
      <c r="W373" s="452"/>
      <c r="X373" s="452"/>
      <c r="Y373" s="452"/>
      <c r="Z373" s="452"/>
      <c r="AA373" s="452"/>
      <c r="AB373" s="452"/>
      <c r="AC373" s="452"/>
      <c r="AD373" s="311"/>
    </row>
    <row r="374" spans="1:30" ht="20.100000000000001" customHeight="1">
      <c r="A374" s="311"/>
      <c r="B374" s="311"/>
      <c r="C374" s="452"/>
      <c r="D374" s="311" t="s">
        <v>2299</v>
      </c>
      <c r="E374" s="452"/>
      <c r="F374" s="356"/>
      <c r="G374" s="314"/>
      <c r="H374" s="356"/>
      <c r="I374" s="314"/>
      <c r="J374" s="356"/>
      <c r="K374" s="314"/>
      <c r="L374" s="356"/>
      <c r="M374" s="314"/>
      <c r="N374" s="315"/>
      <c r="O374" s="316"/>
      <c r="P374" s="315"/>
      <c r="Q374" s="316"/>
      <c r="R374" s="315"/>
      <c r="S374" s="316"/>
      <c r="T374" s="315"/>
      <c r="U374" s="316"/>
      <c r="V374" s="452"/>
      <c r="W374" s="452"/>
      <c r="X374" s="452"/>
      <c r="Y374" s="452"/>
      <c r="Z374" s="452"/>
      <c r="AA374" s="452"/>
      <c r="AB374" s="452"/>
      <c r="AC374" s="452"/>
      <c r="AD374" s="311"/>
    </row>
    <row r="375" spans="1:30" ht="20.100000000000001" customHeight="1">
      <c r="A375" s="374" t="s">
        <v>4680</v>
      </c>
      <c r="B375" s="374" t="s">
        <v>571</v>
      </c>
      <c r="C375" s="358" t="s">
        <v>4674</v>
      </c>
      <c r="D375" s="374" t="s">
        <v>2138</v>
      </c>
      <c r="E375" s="358"/>
      <c r="F375" s="443"/>
      <c r="G375" s="444"/>
      <c r="H375" s="443"/>
      <c r="I375" s="444"/>
      <c r="J375" s="443"/>
      <c r="K375" s="444"/>
      <c r="L375" s="443"/>
      <c r="M375" s="444"/>
      <c r="N375" s="471"/>
      <c r="O375" s="465"/>
      <c r="P375" s="471"/>
      <c r="Q375" s="465"/>
      <c r="R375" s="471"/>
      <c r="S375" s="465"/>
      <c r="T375" s="471"/>
      <c r="U375" s="465"/>
      <c r="V375" s="358" t="s">
        <v>138</v>
      </c>
      <c r="W375" s="358" t="s">
        <v>138</v>
      </c>
      <c r="X375" s="358" t="s">
        <v>138</v>
      </c>
      <c r="Y375" s="358" t="s">
        <v>138</v>
      </c>
      <c r="Z375" s="358" t="s">
        <v>138</v>
      </c>
      <c r="AA375" s="358" t="s">
        <v>138</v>
      </c>
      <c r="AB375" s="358" t="s">
        <v>138</v>
      </c>
      <c r="AC375" s="358" t="s">
        <v>138</v>
      </c>
      <c r="AD375" s="374"/>
    </row>
    <row r="376" spans="1:30" ht="20.100000000000001" customHeight="1">
      <c r="A376" s="311"/>
      <c r="B376" s="311"/>
      <c r="C376" s="452"/>
      <c r="D376" s="311" t="s">
        <v>2139</v>
      </c>
      <c r="E376" s="452"/>
      <c r="F376" s="356"/>
      <c r="G376" s="314"/>
      <c r="H376" s="356"/>
      <c r="I376" s="314"/>
      <c r="J376" s="356"/>
      <c r="K376" s="314"/>
      <c r="L376" s="356"/>
      <c r="M376" s="314"/>
      <c r="N376" s="315"/>
      <c r="O376" s="316"/>
      <c r="P376" s="315"/>
      <c r="Q376" s="316"/>
      <c r="R376" s="315"/>
      <c r="S376" s="316"/>
      <c r="T376" s="315"/>
      <c r="U376" s="316"/>
      <c r="V376" s="452"/>
      <c r="W376" s="452"/>
      <c r="X376" s="452"/>
      <c r="Y376" s="452"/>
      <c r="Z376" s="452"/>
      <c r="AA376" s="452"/>
      <c r="AB376" s="452"/>
      <c r="AC376" s="452"/>
      <c r="AD376" s="311"/>
    </row>
    <row r="377" spans="1:30" ht="20.100000000000001" customHeight="1">
      <c r="A377" s="311"/>
      <c r="B377" s="311"/>
      <c r="C377" s="452"/>
      <c r="D377" s="311" t="s">
        <v>2140</v>
      </c>
      <c r="E377" s="452"/>
      <c r="F377" s="356"/>
      <c r="G377" s="314"/>
      <c r="H377" s="356"/>
      <c r="I377" s="314"/>
      <c r="J377" s="356"/>
      <c r="K377" s="314"/>
      <c r="L377" s="356"/>
      <c r="M377" s="314"/>
      <c r="N377" s="315"/>
      <c r="O377" s="316"/>
      <c r="P377" s="315"/>
      <c r="Q377" s="316"/>
      <c r="R377" s="315"/>
      <c r="S377" s="316"/>
      <c r="T377" s="315"/>
      <c r="U377" s="316"/>
      <c r="V377" s="452"/>
      <c r="W377" s="452"/>
      <c r="X377" s="452"/>
      <c r="Y377" s="452"/>
      <c r="Z377" s="452"/>
      <c r="AA377" s="452"/>
      <c r="AB377" s="452"/>
      <c r="AC377" s="452"/>
      <c r="AD377" s="311"/>
    </row>
    <row r="378" spans="1:30" ht="20.100000000000001" customHeight="1">
      <c r="A378" s="311"/>
      <c r="B378" s="311"/>
      <c r="C378" s="452"/>
      <c r="D378" s="311" t="s">
        <v>2141</v>
      </c>
      <c r="E378" s="452"/>
      <c r="F378" s="356"/>
      <c r="G378" s="314"/>
      <c r="H378" s="356"/>
      <c r="I378" s="314"/>
      <c r="J378" s="356"/>
      <c r="K378" s="314"/>
      <c r="L378" s="356"/>
      <c r="M378" s="314"/>
      <c r="N378" s="315"/>
      <c r="O378" s="316"/>
      <c r="P378" s="315"/>
      <c r="Q378" s="316"/>
      <c r="R378" s="315"/>
      <c r="S378" s="316"/>
      <c r="T378" s="315"/>
      <c r="U378" s="316"/>
      <c r="V378" s="452"/>
      <c r="W378" s="452"/>
      <c r="X378" s="452"/>
      <c r="Y378" s="452"/>
      <c r="Z378" s="452"/>
      <c r="AA378" s="452"/>
      <c r="AB378" s="452"/>
      <c r="AC378" s="452"/>
      <c r="AD378" s="311"/>
    </row>
    <row r="379" spans="1:30" ht="20.100000000000001" customHeight="1">
      <c r="A379" s="311"/>
      <c r="B379" s="311"/>
      <c r="C379" s="452"/>
      <c r="D379" s="311" t="s">
        <v>2142</v>
      </c>
      <c r="E379" s="452"/>
      <c r="F379" s="356"/>
      <c r="G379" s="314"/>
      <c r="H379" s="356"/>
      <c r="I379" s="314"/>
      <c r="J379" s="356"/>
      <c r="K379" s="314"/>
      <c r="L379" s="356"/>
      <c r="M379" s="314"/>
      <c r="N379" s="315"/>
      <c r="O379" s="316"/>
      <c r="P379" s="315"/>
      <c r="Q379" s="316"/>
      <c r="R379" s="315"/>
      <c r="S379" s="316"/>
      <c r="T379" s="315"/>
      <c r="U379" s="316"/>
      <c r="V379" s="452"/>
      <c r="W379" s="452"/>
      <c r="X379" s="452"/>
      <c r="Y379" s="452"/>
      <c r="Z379" s="452"/>
      <c r="AA379" s="452"/>
      <c r="AB379" s="452"/>
      <c r="AC379" s="452"/>
      <c r="AD379" s="311"/>
    </row>
    <row r="380" spans="1:30" ht="20.100000000000001" customHeight="1">
      <c r="A380" s="311"/>
      <c r="B380" s="311"/>
      <c r="C380" s="452"/>
      <c r="D380" s="311" t="s">
        <v>2143</v>
      </c>
      <c r="E380" s="452"/>
      <c r="F380" s="356"/>
      <c r="G380" s="314"/>
      <c r="H380" s="356"/>
      <c r="I380" s="314"/>
      <c r="J380" s="356"/>
      <c r="K380" s="314"/>
      <c r="L380" s="356"/>
      <c r="M380" s="314"/>
      <c r="N380" s="315"/>
      <c r="O380" s="316"/>
      <c r="P380" s="315"/>
      <c r="Q380" s="316"/>
      <c r="R380" s="315"/>
      <c r="S380" s="316"/>
      <c r="T380" s="315"/>
      <c r="U380" s="316"/>
      <c r="V380" s="452"/>
      <c r="W380" s="452"/>
      <c r="X380" s="452"/>
      <c r="Y380" s="452"/>
      <c r="Z380" s="452"/>
      <c r="AA380" s="452"/>
      <c r="AB380" s="452"/>
      <c r="AC380" s="452"/>
      <c r="AD380" s="311"/>
    </row>
    <row r="381" spans="1:30" ht="20.100000000000001" customHeight="1">
      <c r="A381" s="311"/>
      <c r="B381" s="311"/>
      <c r="C381" s="452"/>
      <c r="D381" s="311" t="s">
        <v>2299</v>
      </c>
      <c r="E381" s="452"/>
      <c r="F381" s="356"/>
      <c r="G381" s="314"/>
      <c r="H381" s="356"/>
      <c r="I381" s="314"/>
      <c r="J381" s="356"/>
      <c r="K381" s="314"/>
      <c r="L381" s="356"/>
      <c r="M381" s="314"/>
      <c r="N381" s="315"/>
      <c r="O381" s="316"/>
      <c r="P381" s="315"/>
      <c r="Q381" s="316"/>
      <c r="R381" s="315"/>
      <c r="S381" s="316"/>
      <c r="T381" s="315"/>
      <c r="U381" s="316"/>
      <c r="V381" s="452"/>
      <c r="W381" s="452"/>
      <c r="X381" s="452"/>
      <c r="Y381" s="452"/>
      <c r="Z381" s="452"/>
      <c r="AA381" s="452"/>
      <c r="AB381" s="452"/>
      <c r="AC381" s="452"/>
      <c r="AD381" s="311"/>
    </row>
    <row r="382" spans="1:30" ht="20.100000000000001" customHeight="1">
      <c r="A382" s="374" t="s">
        <v>4681</v>
      </c>
      <c r="B382" s="374" t="s">
        <v>572</v>
      </c>
      <c r="C382" s="358" t="s">
        <v>4682</v>
      </c>
      <c r="D382" s="374"/>
      <c r="E382" s="358"/>
      <c r="F382" s="443"/>
      <c r="G382" s="444"/>
      <c r="H382" s="443"/>
      <c r="I382" s="444"/>
      <c r="J382" s="443"/>
      <c r="K382" s="444"/>
      <c r="L382" s="443"/>
      <c r="M382" s="444"/>
      <c r="N382" s="471"/>
      <c r="O382" s="465"/>
      <c r="P382" s="471"/>
      <c r="Q382" s="465"/>
      <c r="R382" s="471"/>
      <c r="S382" s="465"/>
      <c r="T382" s="471">
        <v>1</v>
      </c>
      <c r="U382" s="465">
        <v>100</v>
      </c>
      <c r="V382" s="358" t="s">
        <v>138</v>
      </c>
      <c r="W382" s="358" t="s">
        <v>138</v>
      </c>
      <c r="X382" s="358" t="s">
        <v>138</v>
      </c>
      <c r="Y382" s="358" t="s">
        <v>138</v>
      </c>
      <c r="Z382" s="358" t="s">
        <v>138</v>
      </c>
      <c r="AA382" s="358" t="s">
        <v>138</v>
      </c>
      <c r="AB382" s="358" t="s">
        <v>138</v>
      </c>
      <c r="AC382" s="358" t="s">
        <v>138</v>
      </c>
      <c r="AD382" s="374"/>
    </row>
    <row r="383" spans="1:30" ht="20.100000000000001" customHeight="1">
      <c r="A383" s="374" t="s">
        <v>4683</v>
      </c>
      <c r="B383" s="374" t="s">
        <v>573</v>
      </c>
      <c r="C383" s="358" t="s">
        <v>8525</v>
      </c>
      <c r="D383" s="374" t="s">
        <v>8536</v>
      </c>
      <c r="E383" s="358" t="s">
        <v>1335</v>
      </c>
      <c r="F383" s="443">
        <v>7</v>
      </c>
      <c r="G383" s="444">
        <v>8.3333333333333339</v>
      </c>
      <c r="H383" s="443">
        <v>4</v>
      </c>
      <c r="I383" s="444">
        <v>5.7142857142857144</v>
      </c>
      <c r="J383" s="443">
        <v>6</v>
      </c>
      <c r="K383" s="444">
        <v>8.5714285714285712</v>
      </c>
      <c r="L383" s="443">
        <v>7</v>
      </c>
      <c r="M383" s="444">
        <v>9.0909090909090917</v>
      </c>
      <c r="N383" s="471">
        <v>11</v>
      </c>
      <c r="O383" s="465">
        <v>9.0163934426229506</v>
      </c>
      <c r="P383" s="471">
        <v>12</v>
      </c>
      <c r="Q383" s="465">
        <v>9.1603053435114496</v>
      </c>
      <c r="R383" s="471">
        <v>26</v>
      </c>
      <c r="S383" s="465">
        <v>14.285714285714286</v>
      </c>
      <c r="T383" s="471">
        <v>29</v>
      </c>
      <c r="U383" s="465">
        <v>13.364055299539171</v>
      </c>
      <c r="V383" s="358" t="s">
        <v>138</v>
      </c>
      <c r="W383" s="358" t="s">
        <v>138</v>
      </c>
      <c r="X383" s="358" t="s">
        <v>138</v>
      </c>
      <c r="Y383" s="358" t="s">
        <v>138</v>
      </c>
      <c r="Z383" s="358" t="s">
        <v>138</v>
      </c>
      <c r="AA383" s="358" t="s">
        <v>138</v>
      </c>
      <c r="AB383" s="358" t="s">
        <v>138</v>
      </c>
      <c r="AC383" s="358" t="s">
        <v>138</v>
      </c>
      <c r="AD383" s="374"/>
    </row>
    <row r="384" spans="1:30" ht="20.100000000000001" customHeight="1">
      <c r="A384" s="311"/>
      <c r="B384" s="311"/>
      <c r="C384" s="452"/>
      <c r="D384" s="311" t="s">
        <v>8537</v>
      </c>
      <c r="E384" s="452"/>
      <c r="F384" s="356">
        <v>77</v>
      </c>
      <c r="G384" s="314">
        <v>91.666666666666671</v>
      </c>
      <c r="H384" s="356">
        <v>66</v>
      </c>
      <c r="I384" s="314">
        <v>94.285714285714292</v>
      </c>
      <c r="J384" s="356">
        <v>64</v>
      </c>
      <c r="K384" s="314">
        <v>91.428571428571431</v>
      </c>
      <c r="L384" s="356">
        <v>70</v>
      </c>
      <c r="M384" s="314">
        <v>90.909090909090907</v>
      </c>
      <c r="N384" s="315">
        <v>111</v>
      </c>
      <c r="O384" s="316">
        <v>90.983606557377044</v>
      </c>
      <c r="P384" s="315">
        <v>119</v>
      </c>
      <c r="Q384" s="316">
        <v>90.839694656488547</v>
      </c>
      <c r="R384" s="315">
        <v>156</v>
      </c>
      <c r="S384" s="316">
        <v>85.714285714285708</v>
      </c>
      <c r="T384" s="315">
        <v>188</v>
      </c>
      <c r="U384" s="316">
        <v>86.635944700460826</v>
      </c>
      <c r="V384" s="452"/>
      <c r="W384" s="452"/>
      <c r="X384" s="452"/>
      <c r="Y384" s="452"/>
      <c r="Z384" s="452"/>
      <c r="AA384" s="452"/>
      <c r="AB384" s="452"/>
      <c r="AC384" s="452"/>
      <c r="AD384" s="311"/>
    </row>
    <row r="385" spans="1:30" ht="20.100000000000001" customHeight="1">
      <c r="A385" s="311"/>
      <c r="B385" s="311"/>
      <c r="C385" s="452"/>
      <c r="D385" s="311" t="s">
        <v>1861</v>
      </c>
      <c r="E385" s="452"/>
      <c r="F385" s="356"/>
      <c r="G385" s="314"/>
      <c r="H385" s="356"/>
      <c r="I385" s="314"/>
      <c r="J385" s="356"/>
      <c r="K385" s="314"/>
      <c r="L385" s="356"/>
      <c r="M385" s="314"/>
      <c r="N385" s="315"/>
      <c r="O385" s="316"/>
      <c r="P385" s="315"/>
      <c r="Q385" s="316"/>
      <c r="R385" s="315"/>
      <c r="S385" s="316"/>
      <c r="T385" s="315"/>
      <c r="U385" s="316"/>
      <c r="V385" s="452"/>
      <c r="W385" s="452"/>
      <c r="X385" s="452"/>
      <c r="Y385" s="452"/>
      <c r="Z385" s="452"/>
      <c r="AA385" s="452"/>
      <c r="AB385" s="452"/>
      <c r="AC385" s="452"/>
      <c r="AD385" s="311"/>
    </row>
    <row r="386" spans="1:30" ht="20.100000000000001" customHeight="1">
      <c r="A386" s="311"/>
      <c r="B386" s="311"/>
      <c r="C386" s="452"/>
      <c r="D386" s="311" t="s">
        <v>1862</v>
      </c>
      <c r="E386" s="452"/>
      <c r="F386" s="356"/>
      <c r="G386" s="314"/>
      <c r="H386" s="356"/>
      <c r="I386" s="314"/>
      <c r="J386" s="356"/>
      <c r="K386" s="314"/>
      <c r="L386" s="356"/>
      <c r="M386" s="314"/>
      <c r="N386" s="315"/>
      <c r="O386" s="316"/>
      <c r="P386" s="315"/>
      <c r="Q386" s="316"/>
      <c r="R386" s="315"/>
      <c r="S386" s="316"/>
      <c r="T386" s="315"/>
      <c r="U386" s="316"/>
      <c r="V386" s="452"/>
      <c r="W386" s="452"/>
      <c r="X386" s="452"/>
      <c r="Y386" s="452"/>
      <c r="Z386" s="452"/>
      <c r="AA386" s="452"/>
      <c r="AB386" s="452"/>
      <c r="AC386" s="452"/>
      <c r="AD386" s="311"/>
    </row>
    <row r="387" spans="1:30" ht="20.100000000000001" customHeight="1">
      <c r="A387" s="374" t="s">
        <v>4684</v>
      </c>
      <c r="B387" s="374" t="s">
        <v>574</v>
      </c>
      <c r="C387" s="358" t="s">
        <v>4685</v>
      </c>
      <c r="D387" s="374" t="s">
        <v>1478</v>
      </c>
      <c r="E387" s="358" t="s">
        <v>73</v>
      </c>
      <c r="F387" s="443">
        <v>4</v>
      </c>
      <c r="G387" s="444">
        <v>57.142857142857146</v>
      </c>
      <c r="H387" s="443">
        <v>3</v>
      </c>
      <c r="I387" s="444">
        <v>75</v>
      </c>
      <c r="J387" s="443">
        <v>1</v>
      </c>
      <c r="K387" s="444">
        <v>16.666666666666668</v>
      </c>
      <c r="L387" s="443">
        <v>5</v>
      </c>
      <c r="M387" s="444">
        <v>71.428571428571431</v>
      </c>
      <c r="N387" s="471">
        <v>9</v>
      </c>
      <c r="O387" s="465">
        <v>81.8</v>
      </c>
      <c r="P387" s="471">
        <v>9</v>
      </c>
      <c r="Q387" s="465">
        <v>75</v>
      </c>
      <c r="R387" s="471">
        <v>13</v>
      </c>
      <c r="S387" s="465">
        <v>50</v>
      </c>
      <c r="T387" s="471">
        <v>11</v>
      </c>
      <c r="U387" s="465">
        <v>37.931034482758619</v>
      </c>
      <c r="V387" s="358" t="s">
        <v>138</v>
      </c>
      <c r="W387" s="358" t="s">
        <v>138</v>
      </c>
      <c r="X387" s="358" t="s">
        <v>138</v>
      </c>
      <c r="Y387" s="358" t="s">
        <v>138</v>
      </c>
      <c r="Z387" s="358" t="s">
        <v>138</v>
      </c>
      <c r="AA387" s="358" t="s">
        <v>138</v>
      </c>
      <c r="AB387" s="358" t="s">
        <v>138</v>
      </c>
      <c r="AC387" s="358" t="s">
        <v>138</v>
      </c>
      <c r="AD387" s="374"/>
    </row>
    <row r="388" spans="1:30" ht="20.100000000000001" customHeight="1">
      <c r="A388" s="311"/>
      <c r="B388" s="311"/>
      <c r="C388" s="452"/>
      <c r="D388" s="311" t="s">
        <v>2144</v>
      </c>
      <c r="E388" s="452"/>
      <c r="F388" s="356">
        <v>1</v>
      </c>
      <c r="G388" s="314">
        <v>14.285714285714286</v>
      </c>
      <c r="H388" s="356">
        <v>1</v>
      </c>
      <c r="I388" s="314">
        <v>25</v>
      </c>
      <c r="J388" s="356">
        <v>2</v>
      </c>
      <c r="K388" s="314">
        <v>33.333333333333336</v>
      </c>
      <c r="L388" s="356">
        <v>1</v>
      </c>
      <c r="M388" s="314">
        <v>14.285714285714286</v>
      </c>
      <c r="N388" s="315">
        <v>2</v>
      </c>
      <c r="O388" s="316">
        <v>18.2</v>
      </c>
      <c r="P388" s="315">
        <v>1</v>
      </c>
      <c r="Q388" s="316">
        <v>8.3333333333333339</v>
      </c>
      <c r="R388" s="315"/>
      <c r="S388" s="316"/>
      <c r="T388" s="315">
        <v>3</v>
      </c>
      <c r="U388" s="316">
        <v>10.344827586206897</v>
      </c>
      <c r="V388" s="452"/>
      <c r="W388" s="452"/>
      <c r="X388" s="452"/>
      <c r="Y388" s="452"/>
      <c r="Z388" s="452"/>
      <c r="AA388" s="452"/>
      <c r="AB388" s="452"/>
      <c r="AC388" s="452"/>
      <c r="AD388" s="311"/>
    </row>
    <row r="389" spans="1:30" ht="20.100000000000001" customHeight="1">
      <c r="A389" s="311"/>
      <c r="B389" s="311"/>
      <c r="C389" s="452"/>
      <c r="D389" s="311" t="s">
        <v>1690</v>
      </c>
      <c r="E389" s="452"/>
      <c r="F389" s="356"/>
      <c r="G389" s="314"/>
      <c r="H389" s="356"/>
      <c r="I389" s="314"/>
      <c r="J389" s="356"/>
      <c r="K389" s="314"/>
      <c r="L389" s="356">
        <v>1</v>
      </c>
      <c r="M389" s="314">
        <v>14.285714285714286</v>
      </c>
      <c r="N389" s="315"/>
      <c r="O389" s="316"/>
      <c r="P389" s="315">
        <v>2</v>
      </c>
      <c r="Q389" s="316">
        <v>16.666666666666668</v>
      </c>
      <c r="R389" s="315">
        <v>3</v>
      </c>
      <c r="S389" s="316">
        <v>11.538461538461538</v>
      </c>
      <c r="T389" s="315">
        <v>4</v>
      </c>
      <c r="U389" s="316">
        <v>13.793103448275861</v>
      </c>
      <c r="V389" s="452"/>
      <c r="W389" s="452"/>
      <c r="X389" s="452"/>
      <c r="Y389" s="452"/>
      <c r="Z389" s="452"/>
      <c r="AA389" s="452"/>
      <c r="AB389" s="452"/>
      <c r="AC389" s="452"/>
      <c r="AD389" s="311"/>
    </row>
    <row r="390" spans="1:30" ht="20.100000000000001" customHeight="1">
      <c r="A390" s="311"/>
      <c r="B390" s="311"/>
      <c r="C390" s="452"/>
      <c r="D390" s="311" t="s">
        <v>1481</v>
      </c>
      <c r="E390" s="452"/>
      <c r="F390" s="356">
        <v>1</v>
      </c>
      <c r="G390" s="314">
        <v>14.285714285714286</v>
      </c>
      <c r="H390" s="356"/>
      <c r="I390" s="314"/>
      <c r="J390" s="356"/>
      <c r="K390" s="314"/>
      <c r="L390" s="356"/>
      <c r="M390" s="314"/>
      <c r="N390" s="315"/>
      <c r="O390" s="316"/>
      <c r="P390" s="315"/>
      <c r="Q390" s="316"/>
      <c r="R390" s="315"/>
      <c r="S390" s="316"/>
      <c r="T390" s="315">
        <v>1</v>
      </c>
      <c r="U390" s="316">
        <v>3.4482758620689653</v>
      </c>
      <c r="V390" s="452"/>
      <c r="W390" s="452"/>
      <c r="X390" s="452"/>
      <c r="Y390" s="452"/>
      <c r="Z390" s="452"/>
      <c r="AA390" s="452"/>
      <c r="AB390" s="452"/>
      <c r="AC390" s="452"/>
      <c r="AD390" s="311"/>
    </row>
    <row r="391" spans="1:30" ht="20.100000000000001" customHeight="1">
      <c r="A391" s="311"/>
      <c r="B391" s="311"/>
      <c r="C391" s="452"/>
      <c r="D391" s="311" t="s">
        <v>2145</v>
      </c>
      <c r="E391" s="452"/>
      <c r="F391" s="356"/>
      <c r="G391" s="314"/>
      <c r="H391" s="356"/>
      <c r="I391" s="314"/>
      <c r="J391" s="356"/>
      <c r="K391" s="314"/>
      <c r="L391" s="356"/>
      <c r="M391" s="314"/>
      <c r="N391" s="315"/>
      <c r="O391" s="316"/>
      <c r="P391" s="315"/>
      <c r="Q391" s="316"/>
      <c r="R391" s="315">
        <v>2</v>
      </c>
      <c r="S391" s="316">
        <v>7.6923076923076925</v>
      </c>
      <c r="T391" s="315">
        <v>2</v>
      </c>
      <c r="U391" s="316">
        <v>6.8965517241379306</v>
      </c>
      <c r="V391" s="452"/>
      <c r="W391" s="452"/>
      <c r="X391" s="452"/>
      <c r="Y391" s="452"/>
      <c r="Z391" s="452"/>
      <c r="AA391" s="452"/>
      <c r="AB391" s="452"/>
      <c r="AC391" s="452"/>
      <c r="AD391" s="311"/>
    </row>
    <row r="392" spans="1:30" ht="20.100000000000001" customHeight="1">
      <c r="A392" s="311"/>
      <c r="B392" s="311"/>
      <c r="C392" s="452"/>
      <c r="D392" s="311" t="s">
        <v>2146</v>
      </c>
      <c r="E392" s="452"/>
      <c r="F392" s="356"/>
      <c r="G392" s="314"/>
      <c r="H392" s="356"/>
      <c r="I392" s="314"/>
      <c r="J392" s="356">
        <v>1</v>
      </c>
      <c r="K392" s="314">
        <v>16.666666666666668</v>
      </c>
      <c r="L392" s="356"/>
      <c r="M392" s="314"/>
      <c r="N392" s="315"/>
      <c r="O392" s="316"/>
      <c r="P392" s="315"/>
      <c r="Q392" s="316"/>
      <c r="R392" s="315">
        <v>5</v>
      </c>
      <c r="S392" s="316">
        <v>19.23076923076923</v>
      </c>
      <c r="T392" s="315">
        <v>3</v>
      </c>
      <c r="U392" s="316">
        <v>10.344827586206897</v>
      </c>
      <c r="V392" s="452"/>
      <c r="W392" s="452"/>
      <c r="X392" s="452"/>
      <c r="Y392" s="452"/>
      <c r="Z392" s="452"/>
      <c r="AA392" s="452"/>
      <c r="AB392" s="452"/>
      <c r="AC392" s="452"/>
      <c r="AD392" s="311"/>
    </row>
    <row r="393" spans="1:30" ht="20.100000000000001" customHeight="1">
      <c r="A393" s="311"/>
      <c r="B393" s="311"/>
      <c r="C393" s="452"/>
      <c r="D393" s="311" t="s">
        <v>2147</v>
      </c>
      <c r="E393" s="452"/>
      <c r="F393" s="356">
        <v>1</v>
      </c>
      <c r="G393" s="314">
        <v>14.285714285714286</v>
      </c>
      <c r="H393" s="356"/>
      <c r="I393" s="314"/>
      <c r="J393" s="356">
        <v>2</v>
      </c>
      <c r="K393" s="314">
        <v>33.333333333333336</v>
      </c>
      <c r="L393" s="356"/>
      <c r="M393" s="314"/>
      <c r="N393" s="315"/>
      <c r="O393" s="316"/>
      <c r="P393" s="315"/>
      <c r="Q393" s="316"/>
      <c r="R393" s="315">
        <v>3</v>
      </c>
      <c r="S393" s="316">
        <v>11.538461538461538</v>
      </c>
      <c r="T393" s="315">
        <v>4</v>
      </c>
      <c r="U393" s="316">
        <v>13.793103448275861</v>
      </c>
      <c r="V393" s="452"/>
      <c r="W393" s="452"/>
      <c r="X393" s="452"/>
      <c r="Y393" s="452"/>
      <c r="Z393" s="452"/>
      <c r="AA393" s="452"/>
      <c r="AB393" s="452"/>
      <c r="AC393" s="452"/>
      <c r="AD393" s="311"/>
    </row>
    <row r="394" spans="1:30" ht="20.100000000000001" customHeight="1">
      <c r="A394" s="311"/>
      <c r="B394" s="311"/>
      <c r="C394" s="452"/>
      <c r="D394" s="311" t="s">
        <v>1912</v>
      </c>
      <c r="E394" s="452"/>
      <c r="F394" s="356"/>
      <c r="G394" s="314"/>
      <c r="H394" s="356"/>
      <c r="I394" s="314"/>
      <c r="J394" s="356"/>
      <c r="K394" s="314"/>
      <c r="L394" s="356"/>
      <c r="M394" s="314"/>
      <c r="N394" s="315"/>
      <c r="O394" s="316"/>
      <c r="P394" s="315"/>
      <c r="Q394" s="316"/>
      <c r="R394" s="315"/>
      <c r="S394" s="316"/>
      <c r="T394" s="315">
        <v>1</v>
      </c>
      <c r="U394" s="316">
        <v>3.4482758620689653</v>
      </c>
      <c r="V394" s="452"/>
      <c r="W394" s="452"/>
      <c r="X394" s="452"/>
      <c r="Y394" s="452"/>
      <c r="Z394" s="452"/>
      <c r="AA394" s="452"/>
      <c r="AB394" s="452"/>
      <c r="AC394" s="452"/>
      <c r="AD394" s="311"/>
    </row>
    <row r="395" spans="1:30" ht="20.100000000000001" customHeight="1">
      <c r="A395" s="311"/>
      <c r="B395" s="311"/>
      <c r="C395" s="452"/>
      <c r="D395" s="311" t="s">
        <v>1959</v>
      </c>
      <c r="E395" s="452"/>
      <c r="F395" s="356"/>
      <c r="G395" s="314"/>
      <c r="H395" s="356"/>
      <c r="I395" s="314"/>
      <c r="J395" s="356"/>
      <c r="K395" s="314"/>
      <c r="L395" s="356"/>
      <c r="M395" s="314"/>
      <c r="N395" s="315"/>
      <c r="O395" s="316"/>
      <c r="P395" s="315"/>
      <c r="Q395" s="316"/>
      <c r="R395" s="315"/>
      <c r="S395" s="316"/>
      <c r="T395" s="315"/>
      <c r="U395" s="316"/>
      <c r="V395" s="452"/>
      <c r="W395" s="452"/>
      <c r="X395" s="452"/>
      <c r="Y395" s="452"/>
      <c r="Z395" s="452"/>
      <c r="AA395" s="452"/>
      <c r="AB395" s="452"/>
      <c r="AC395" s="452"/>
      <c r="AD395" s="311"/>
    </row>
    <row r="396" spans="1:30" ht="20.100000000000001" customHeight="1">
      <c r="A396" s="311"/>
      <c r="B396" s="311"/>
      <c r="C396" s="452"/>
      <c r="D396" s="311" t="s">
        <v>1960</v>
      </c>
      <c r="E396" s="452"/>
      <c r="F396" s="356"/>
      <c r="G396" s="314"/>
      <c r="H396" s="356"/>
      <c r="I396" s="314"/>
      <c r="J396" s="356"/>
      <c r="K396" s="314"/>
      <c r="L396" s="356"/>
      <c r="M396" s="314"/>
      <c r="N396" s="315"/>
      <c r="O396" s="316"/>
      <c r="P396" s="315"/>
      <c r="Q396" s="316"/>
      <c r="R396" s="315"/>
      <c r="S396" s="316"/>
      <c r="T396" s="315"/>
      <c r="U396" s="316"/>
      <c r="V396" s="452"/>
      <c r="W396" s="452"/>
      <c r="X396" s="452"/>
      <c r="Y396" s="452"/>
      <c r="Z396" s="452"/>
      <c r="AA396" s="452"/>
      <c r="AB396" s="452"/>
      <c r="AC396" s="452"/>
      <c r="AD396" s="311"/>
    </row>
    <row r="397" spans="1:30" ht="20.100000000000001" customHeight="1">
      <c r="A397" s="374" t="s">
        <v>4686</v>
      </c>
      <c r="B397" s="374" t="s">
        <v>575</v>
      </c>
      <c r="C397" s="358" t="s">
        <v>4685</v>
      </c>
      <c r="D397" s="374" t="s">
        <v>1478</v>
      </c>
      <c r="E397" s="358" t="s">
        <v>73</v>
      </c>
      <c r="F397" s="443"/>
      <c r="G397" s="444"/>
      <c r="H397" s="443"/>
      <c r="I397" s="444"/>
      <c r="J397" s="443"/>
      <c r="K397" s="444"/>
      <c r="L397" s="443"/>
      <c r="M397" s="444"/>
      <c r="N397" s="471"/>
      <c r="O397" s="465"/>
      <c r="P397" s="471"/>
      <c r="Q397" s="465"/>
      <c r="R397" s="471"/>
      <c r="S397" s="465"/>
      <c r="T397" s="471"/>
      <c r="U397" s="465"/>
      <c r="V397" s="358" t="s">
        <v>138</v>
      </c>
      <c r="W397" s="358" t="s">
        <v>138</v>
      </c>
      <c r="X397" s="358" t="s">
        <v>138</v>
      </c>
      <c r="Y397" s="358" t="s">
        <v>138</v>
      </c>
      <c r="Z397" s="358" t="s">
        <v>138</v>
      </c>
      <c r="AA397" s="358" t="s">
        <v>138</v>
      </c>
      <c r="AB397" s="358" t="s">
        <v>138</v>
      </c>
      <c r="AC397" s="358" t="s">
        <v>138</v>
      </c>
      <c r="AD397" s="374"/>
    </row>
    <row r="398" spans="1:30" ht="20.100000000000001" customHeight="1">
      <c r="A398" s="311"/>
      <c r="B398" s="311"/>
      <c r="C398" s="452"/>
      <c r="D398" s="311" t="s">
        <v>2144</v>
      </c>
      <c r="E398" s="452"/>
      <c r="F398" s="356">
        <v>3</v>
      </c>
      <c r="G398" s="314">
        <v>60</v>
      </c>
      <c r="H398" s="356">
        <v>2</v>
      </c>
      <c r="I398" s="314">
        <v>66.666666666666671</v>
      </c>
      <c r="J398" s="356">
        <v>1</v>
      </c>
      <c r="K398" s="314">
        <v>100</v>
      </c>
      <c r="L398" s="356">
        <v>4</v>
      </c>
      <c r="M398" s="314">
        <v>80</v>
      </c>
      <c r="N398" s="315">
        <v>4</v>
      </c>
      <c r="O398" s="316">
        <v>44.4</v>
      </c>
      <c r="P398" s="315">
        <v>4</v>
      </c>
      <c r="Q398" s="316">
        <v>50</v>
      </c>
      <c r="R398" s="315">
        <v>5</v>
      </c>
      <c r="S398" s="316">
        <v>35.714285714285715</v>
      </c>
      <c r="T398" s="315">
        <v>8</v>
      </c>
      <c r="U398" s="316">
        <v>50</v>
      </c>
      <c r="V398" s="452"/>
      <c r="W398" s="452"/>
      <c r="X398" s="452"/>
      <c r="Y398" s="452"/>
      <c r="Z398" s="452"/>
      <c r="AA398" s="452"/>
      <c r="AB398" s="452"/>
      <c r="AC398" s="452"/>
      <c r="AD398" s="311"/>
    </row>
    <row r="399" spans="1:30" ht="20.100000000000001" customHeight="1">
      <c r="A399" s="311"/>
      <c r="B399" s="311"/>
      <c r="C399" s="452"/>
      <c r="D399" s="311" t="s">
        <v>1690</v>
      </c>
      <c r="E399" s="452"/>
      <c r="F399" s="356">
        <v>2</v>
      </c>
      <c r="G399" s="314">
        <v>40</v>
      </c>
      <c r="H399" s="356">
        <v>1</v>
      </c>
      <c r="I399" s="314">
        <v>33.333333333333336</v>
      </c>
      <c r="J399" s="356"/>
      <c r="K399" s="314"/>
      <c r="L399" s="356">
        <v>1</v>
      </c>
      <c r="M399" s="314">
        <v>20</v>
      </c>
      <c r="N399" s="315">
        <v>4</v>
      </c>
      <c r="O399" s="316">
        <v>44.4</v>
      </c>
      <c r="P399" s="315">
        <v>3</v>
      </c>
      <c r="Q399" s="316">
        <v>37.5</v>
      </c>
      <c r="R399" s="315">
        <v>3</v>
      </c>
      <c r="S399" s="316">
        <v>21.428571428571427</v>
      </c>
      <c r="T399" s="315">
        <v>2</v>
      </c>
      <c r="U399" s="316">
        <v>12.5</v>
      </c>
      <c r="V399" s="452"/>
      <c r="W399" s="452"/>
      <c r="X399" s="452"/>
      <c r="Y399" s="452"/>
      <c r="Z399" s="452"/>
      <c r="AA399" s="452"/>
      <c r="AB399" s="452"/>
      <c r="AC399" s="452"/>
      <c r="AD399" s="311"/>
    </row>
    <row r="400" spans="1:30" ht="20.100000000000001" customHeight="1">
      <c r="A400" s="311"/>
      <c r="B400" s="311"/>
      <c r="C400" s="452"/>
      <c r="D400" s="311" t="s">
        <v>1481</v>
      </c>
      <c r="E400" s="452"/>
      <c r="F400" s="356"/>
      <c r="G400" s="314"/>
      <c r="H400" s="356"/>
      <c r="I400" s="314"/>
      <c r="J400" s="356"/>
      <c r="K400" s="314"/>
      <c r="L400" s="356"/>
      <c r="M400" s="314"/>
      <c r="N400" s="315"/>
      <c r="O400" s="316"/>
      <c r="P400" s="315"/>
      <c r="Q400" s="316"/>
      <c r="R400" s="315"/>
      <c r="S400" s="316"/>
      <c r="T400" s="315">
        <v>1</v>
      </c>
      <c r="U400" s="316">
        <v>6.25</v>
      </c>
      <c r="V400" s="452"/>
      <c r="W400" s="452"/>
      <c r="X400" s="452"/>
      <c r="Y400" s="452"/>
      <c r="Z400" s="452"/>
      <c r="AA400" s="452"/>
      <c r="AB400" s="452"/>
      <c r="AC400" s="452"/>
      <c r="AD400" s="311"/>
    </row>
    <row r="401" spans="1:30" ht="20.100000000000001" customHeight="1">
      <c r="A401" s="311"/>
      <c r="B401" s="311"/>
      <c r="C401" s="452"/>
      <c r="D401" s="311" t="s">
        <v>2145</v>
      </c>
      <c r="E401" s="452"/>
      <c r="F401" s="356"/>
      <c r="G401" s="314"/>
      <c r="H401" s="356"/>
      <c r="I401" s="314"/>
      <c r="J401" s="356"/>
      <c r="K401" s="314"/>
      <c r="L401" s="356"/>
      <c r="M401" s="314"/>
      <c r="N401" s="315"/>
      <c r="O401" s="316"/>
      <c r="P401" s="315"/>
      <c r="Q401" s="316"/>
      <c r="R401" s="315">
        <v>3</v>
      </c>
      <c r="S401" s="316">
        <v>21.428571428571427</v>
      </c>
      <c r="T401" s="315">
        <v>1</v>
      </c>
      <c r="U401" s="316">
        <v>6.25</v>
      </c>
      <c r="V401" s="452"/>
      <c r="W401" s="452"/>
      <c r="X401" s="452"/>
      <c r="Y401" s="452"/>
      <c r="Z401" s="452"/>
      <c r="AA401" s="452"/>
      <c r="AB401" s="452"/>
      <c r="AC401" s="452"/>
      <c r="AD401" s="311"/>
    </row>
    <row r="402" spans="1:30" ht="20.100000000000001" customHeight="1">
      <c r="A402" s="311"/>
      <c r="B402" s="311"/>
      <c r="C402" s="452"/>
      <c r="D402" s="311" t="s">
        <v>2146</v>
      </c>
      <c r="E402" s="452"/>
      <c r="F402" s="356"/>
      <c r="G402" s="314"/>
      <c r="H402" s="356"/>
      <c r="I402" s="314"/>
      <c r="J402" s="356"/>
      <c r="K402" s="314"/>
      <c r="L402" s="356"/>
      <c r="M402" s="314"/>
      <c r="N402" s="315">
        <v>1</v>
      </c>
      <c r="O402" s="316">
        <v>11.1</v>
      </c>
      <c r="P402" s="315"/>
      <c r="Q402" s="316"/>
      <c r="R402" s="315">
        <v>2</v>
      </c>
      <c r="S402" s="316">
        <v>14.285714285714286</v>
      </c>
      <c r="T402" s="315">
        <v>1</v>
      </c>
      <c r="U402" s="316">
        <v>6.25</v>
      </c>
      <c r="V402" s="452"/>
      <c r="W402" s="452"/>
      <c r="X402" s="452"/>
      <c r="Y402" s="452"/>
      <c r="Z402" s="452"/>
      <c r="AA402" s="452"/>
      <c r="AB402" s="452"/>
      <c r="AC402" s="452"/>
      <c r="AD402" s="311"/>
    </row>
    <row r="403" spans="1:30" ht="20.100000000000001" customHeight="1">
      <c r="A403" s="311"/>
      <c r="B403" s="311"/>
      <c r="C403" s="452"/>
      <c r="D403" s="311" t="s">
        <v>2147</v>
      </c>
      <c r="E403" s="452"/>
      <c r="F403" s="356"/>
      <c r="G403" s="314"/>
      <c r="H403" s="356"/>
      <c r="I403" s="314"/>
      <c r="J403" s="356"/>
      <c r="K403" s="314"/>
      <c r="L403" s="356"/>
      <c r="M403" s="314"/>
      <c r="N403" s="315"/>
      <c r="O403" s="316"/>
      <c r="P403" s="315">
        <v>1</v>
      </c>
      <c r="Q403" s="316">
        <v>12.5</v>
      </c>
      <c r="R403" s="315">
        <v>1</v>
      </c>
      <c r="S403" s="316">
        <v>7.1428571428571432</v>
      </c>
      <c r="T403" s="315">
        <v>3</v>
      </c>
      <c r="U403" s="316">
        <v>18.75</v>
      </c>
      <c r="V403" s="452"/>
      <c r="W403" s="452"/>
      <c r="X403" s="452"/>
      <c r="Y403" s="452"/>
      <c r="Z403" s="452"/>
      <c r="AA403" s="452"/>
      <c r="AB403" s="452"/>
      <c r="AC403" s="452"/>
      <c r="AD403" s="311"/>
    </row>
    <row r="404" spans="1:30" ht="20.100000000000001" customHeight="1">
      <c r="A404" s="311"/>
      <c r="B404" s="311"/>
      <c r="C404" s="452"/>
      <c r="D404" s="311" t="s">
        <v>1912</v>
      </c>
      <c r="E404" s="452"/>
      <c r="F404" s="356"/>
      <c r="G404" s="314"/>
      <c r="H404" s="356"/>
      <c r="I404" s="314"/>
      <c r="J404" s="356"/>
      <c r="K404" s="314"/>
      <c r="L404" s="356"/>
      <c r="M404" s="314"/>
      <c r="N404" s="315"/>
      <c r="O404" s="316"/>
      <c r="P404" s="315"/>
      <c r="Q404" s="316"/>
      <c r="R404" s="315"/>
      <c r="S404" s="316"/>
      <c r="T404" s="315"/>
      <c r="U404" s="316"/>
      <c r="V404" s="452"/>
      <c r="W404" s="452"/>
      <c r="X404" s="452"/>
      <c r="Y404" s="452"/>
      <c r="Z404" s="452"/>
      <c r="AA404" s="452"/>
      <c r="AB404" s="452"/>
      <c r="AC404" s="452"/>
      <c r="AD404" s="311"/>
    </row>
    <row r="405" spans="1:30" ht="20.100000000000001" customHeight="1">
      <c r="A405" s="311"/>
      <c r="B405" s="311"/>
      <c r="C405" s="452"/>
      <c r="D405" s="311" t="s">
        <v>1959</v>
      </c>
      <c r="E405" s="452"/>
      <c r="F405" s="356"/>
      <c r="G405" s="314"/>
      <c r="H405" s="356"/>
      <c r="I405" s="314"/>
      <c r="J405" s="356"/>
      <c r="K405" s="314"/>
      <c r="L405" s="356"/>
      <c r="M405" s="314"/>
      <c r="N405" s="315"/>
      <c r="O405" s="316"/>
      <c r="P405" s="315"/>
      <c r="Q405" s="316"/>
      <c r="R405" s="315"/>
      <c r="S405" s="316"/>
      <c r="T405" s="315"/>
      <c r="U405" s="316"/>
      <c r="V405" s="452"/>
      <c r="W405" s="452"/>
      <c r="X405" s="452"/>
      <c r="Y405" s="452"/>
      <c r="Z405" s="452"/>
      <c r="AA405" s="452"/>
      <c r="AB405" s="452"/>
      <c r="AC405" s="452"/>
      <c r="AD405" s="311"/>
    </row>
    <row r="406" spans="1:30" ht="20.100000000000001" customHeight="1">
      <c r="A406" s="311"/>
      <c r="B406" s="311"/>
      <c r="C406" s="452"/>
      <c r="D406" s="311" t="s">
        <v>1960</v>
      </c>
      <c r="E406" s="452"/>
      <c r="F406" s="356"/>
      <c r="G406" s="314"/>
      <c r="H406" s="356"/>
      <c r="I406" s="314"/>
      <c r="J406" s="356"/>
      <c r="K406" s="314"/>
      <c r="L406" s="356"/>
      <c r="M406" s="314"/>
      <c r="N406" s="315"/>
      <c r="O406" s="316"/>
      <c r="P406" s="315"/>
      <c r="Q406" s="316"/>
      <c r="R406" s="315"/>
      <c r="S406" s="316"/>
      <c r="T406" s="315"/>
      <c r="U406" s="316"/>
      <c r="V406" s="452"/>
      <c r="W406" s="452"/>
      <c r="X406" s="452"/>
      <c r="Y406" s="452"/>
      <c r="Z406" s="452"/>
      <c r="AA406" s="452"/>
      <c r="AB406" s="452"/>
      <c r="AC406" s="452"/>
      <c r="AD406" s="311"/>
    </row>
    <row r="407" spans="1:30" ht="20.100000000000001" customHeight="1">
      <c r="A407" s="374" t="s">
        <v>4687</v>
      </c>
      <c r="B407" s="374" t="s">
        <v>576</v>
      </c>
      <c r="C407" s="358" t="s">
        <v>4685</v>
      </c>
      <c r="D407" s="374" t="s">
        <v>1478</v>
      </c>
      <c r="E407" s="358" t="s">
        <v>73</v>
      </c>
      <c r="F407" s="443"/>
      <c r="G407" s="444"/>
      <c r="H407" s="443"/>
      <c r="I407" s="444"/>
      <c r="J407" s="443"/>
      <c r="K407" s="444"/>
      <c r="L407" s="443"/>
      <c r="M407" s="444"/>
      <c r="N407" s="471"/>
      <c r="O407" s="465"/>
      <c r="P407" s="471"/>
      <c r="Q407" s="465"/>
      <c r="R407" s="471"/>
      <c r="S407" s="465"/>
      <c r="T407" s="471">
        <v>1</v>
      </c>
      <c r="U407" s="465">
        <v>9.0909090909090917</v>
      </c>
      <c r="V407" s="358" t="s">
        <v>138</v>
      </c>
      <c r="W407" s="358" t="s">
        <v>138</v>
      </c>
      <c r="X407" s="358" t="s">
        <v>138</v>
      </c>
      <c r="Y407" s="358" t="s">
        <v>138</v>
      </c>
      <c r="Z407" s="358" t="s">
        <v>138</v>
      </c>
      <c r="AA407" s="358" t="s">
        <v>138</v>
      </c>
      <c r="AB407" s="358" t="s">
        <v>138</v>
      </c>
      <c r="AC407" s="358" t="s">
        <v>138</v>
      </c>
      <c r="AD407" s="374"/>
    </row>
    <row r="408" spans="1:30" ht="20.100000000000001" customHeight="1">
      <c r="A408" s="311"/>
      <c r="B408" s="311"/>
      <c r="C408" s="452"/>
      <c r="D408" s="311" t="s">
        <v>2144</v>
      </c>
      <c r="E408" s="452"/>
      <c r="F408" s="356">
        <v>1</v>
      </c>
      <c r="G408" s="314">
        <v>33.333333333333336</v>
      </c>
      <c r="H408" s="356"/>
      <c r="I408" s="314"/>
      <c r="J408" s="356"/>
      <c r="K408" s="314"/>
      <c r="L408" s="356"/>
      <c r="M408" s="314"/>
      <c r="N408" s="315">
        <v>1</v>
      </c>
      <c r="O408" s="316">
        <v>12.5</v>
      </c>
      <c r="P408" s="315"/>
      <c r="Q408" s="316"/>
      <c r="R408" s="315"/>
      <c r="S408" s="316"/>
      <c r="T408" s="315"/>
      <c r="U408" s="316"/>
      <c r="V408" s="452"/>
      <c r="W408" s="452"/>
      <c r="X408" s="452"/>
      <c r="Y408" s="452"/>
      <c r="Z408" s="452"/>
      <c r="AA408" s="452"/>
      <c r="AB408" s="452"/>
      <c r="AC408" s="452"/>
      <c r="AD408" s="311"/>
    </row>
    <row r="409" spans="1:30" ht="20.100000000000001" customHeight="1">
      <c r="A409" s="311"/>
      <c r="B409" s="311"/>
      <c r="C409" s="452"/>
      <c r="D409" s="311" t="s">
        <v>1690</v>
      </c>
      <c r="E409" s="452"/>
      <c r="F409" s="356">
        <v>2</v>
      </c>
      <c r="G409" s="314">
        <v>66.666666666666671</v>
      </c>
      <c r="H409" s="356">
        <v>2</v>
      </c>
      <c r="I409" s="314">
        <v>66.666666666666671</v>
      </c>
      <c r="J409" s="356"/>
      <c r="K409" s="314"/>
      <c r="L409" s="356">
        <v>3</v>
      </c>
      <c r="M409" s="314">
        <v>60</v>
      </c>
      <c r="N409" s="315">
        <v>4</v>
      </c>
      <c r="O409" s="316">
        <v>50</v>
      </c>
      <c r="P409" s="315">
        <v>3</v>
      </c>
      <c r="Q409" s="316">
        <v>60</v>
      </c>
      <c r="R409" s="315">
        <v>4</v>
      </c>
      <c r="S409" s="316">
        <v>40</v>
      </c>
      <c r="T409" s="315">
        <v>5</v>
      </c>
      <c r="U409" s="316">
        <v>45.454545454545453</v>
      </c>
      <c r="V409" s="452"/>
      <c r="W409" s="452"/>
      <c r="X409" s="452"/>
      <c r="Y409" s="452"/>
      <c r="Z409" s="452"/>
      <c r="AA409" s="452"/>
      <c r="AB409" s="452"/>
      <c r="AC409" s="452"/>
      <c r="AD409" s="311"/>
    </row>
    <row r="410" spans="1:30" ht="20.100000000000001" customHeight="1">
      <c r="A410" s="311"/>
      <c r="B410" s="311"/>
      <c r="C410" s="452"/>
      <c r="D410" s="311" t="s">
        <v>1481</v>
      </c>
      <c r="E410" s="452"/>
      <c r="F410" s="356"/>
      <c r="G410" s="314"/>
      <c r="H410" s="356"/>
      <c r="I410" s="314"/>
      <c r="J410" s="356"/>
      <c r="K410" s="314"/>
      <c r="L410" s="356"/>
      <c r="M410" s="314"/>
      <c r="N410" s="315"/>
      <c r="O410" s="316"/>
      <c r="P410" s="315"/>
      <c r="Q410" s="316"/>
      <c r="R410" s="315"/>
      <c r="S410" s="316"/>
      <c r="T410" s="315"/>
      <c r="U410" s="316"/>
      <c r="V410" s="452"/>
      <c r="W410" s="452"/>
      <c r="X410" s="452"/>
      <c r="Y410" s="452"/>
      <c r="Z410" s="452"/>
      <c r="AA410" s="452"/>
      <c r="AB410" s="452"/>
      <c r="AC410" s="452"/>
      <c r="AD410" s="311"/>
    </row>
    <row r="411" spans="1:30" ht="20.100000000000001" customHeight="1">
      <c r="A411" s="311"/>
      <c r="B411" s="311"/>
      <c r="C411" s="452"/>
      <c r="D411" s="311" t="s">
        <v>2145</v>
      </c>
      <c r="E411" s="452"/>
      <c r="F411" s="356"/>
      <c r="G411" s="314"/>
      <c r="H411" s="356">
        <v>1</v>
      </c>
      <c r="I411" s="314">
        <v>33.333333333333336</v>
      </c>
      <c r="J411" s="356"/>
      <c r="K411" s="314"/>
      <c r="L411" s="356">
        <v>1</v>
      </c>
      <c r="M411" s="314">
        <v>20</v>
      </c>
      <c r="N411" s="315">
        <v>1</v>
      </c>
      <c r="O411" s="316">
        <v>12.5</v>
      </c>
      <c r="P411" s="315">
        <v>1</v>
      </c>
      <c r="Q411" s="316">
        <v>20</v>
      </c>
      <c r="R411" s="315">
        <v>2</v>
      </c>
      <c r="S411" s="316">
        <v>20</v>
      </c>
      <c r="T411" s="315">
        <v>3</v>
      </c>
      <c r="U411" s="316">
        <v>27.272727272727273</v>
      </c>
      <c r="V411" s="452"/>
      <c r="W411" s="452"/>
      <c r="X411" s="452"/>
      <c r="Y411" s="452"/>
      <c r="Z411" s="452"/>
      <c r="AA411" s="452"/>
      <c r="AB411" s="452"/>
      <c r="AC411" s="452"/>
      <c r="AD411" s="311"/>
    </row>
    <row r="412" spans="1:30" ht="20.100000000000001" customHeight="1">
      <c r="A412" s="311"/>
      <c r="B412" s="311"/>
      <c r="C412" s="452"/>
      <c r="D412" s="311" t="s">
        <v>2146</v>
      </c>
      <c r="E412" s="452"/>
      <c r="F412" s="356"/>
      <c r="G412" s="314"/>
      <c r="H412" s="356"/>
      <c r="I412" s="314"/>
      <c r="J412" s="356"/>
      <c r="K412" s="314"/>
      <c r="L412" s="356">
        <v>1</v>
      </c>
      <c r="M412" s="314">
        <v>20</v>
      </c>
      <c r="N412" s="315">
        <v>2</v>
      </c>
      <c r="O412" s="316">
        <v>25</v>
      </c>
      <c r="P412" s="315">
        <v>1</v>
      </c>
      <c r="Q412" s="316">
        <v>20</v>
      </c>
      <c r="R412" s="315">
        <v>2</v>
      </c>
      <c r="S412" s="316">
        <v>20</v>
      </c>
      <c r="T412" s="315">
        <v>2</v>
      </c>
      <c r="U412" s="316">
        <v>18.181818181818183</v>
      </c>
      <c r="V412" s="452"/>
      <c r="W412" s="452"/>
      <c r="X412" s="452"/>
      <c r="Y412" s="452"/>
      <c r="Z412" s="452"/>
      <c r="AA412" s="452"/>
      <c r="AB412" s="452"/>
      <c r="AC412" s="452"/>
      <c r="AD412" s="311"/>
    </row>
    <row r="413" spans="1:30" ht="20.100000000000001" customHeight="1">
      <c r="A413" s="311"/>
      <c r="B413" s="311"/>
      <c r="C413" s="452"/>
      <c r="D413" s="311" t="s">
        <v>2147</v>
      </c>
      <c r="E413" s="452"/>
      <c r="F413" s="356"/>
      <c r="G413" s="314"/>
      <c r="H413" s="356"/>
      <c r="I413" s="314"/>
      <c r="J413" s="356"/>
      <c r="K413" s="314"/>
      <c r="L413" s="356"/>
      <c r="M413" s="314"/>
      <c r="N413" s="315"/>
      <c r="O413" s="316"/>
      <c r="P413" s="315"/>
      <c r="Q413" s="316"/>
      <c r="R413" s="315">
        <v>2</v>
      </c>
      <c r="S413" s="316">
        <v>20</v>
      </c>
      <c r="T413" s="315"/>
      <c r="U413" s="316"/>
      <c r="V413" s="452"/>
      <c r="W413" s="452"/>
      <c r="X413" s="452"/>
      <c r="Y413" s="452"/>
      <c r="Z413" s="452"/>
      <c r="AA413" s="452"/>
      <c r="AB413" s="452"/>
      <c r="AC413" s="452"/>
      <c r="AD413" s="311"/>
    </row>
    <row r="414" spans="1:30" ht="20.100000000000001" customHeight="1">
      <c r="A414" s="311"/>
      <c r="B414" s="311"/>
      <c r="C414" s="452"/>
      <c r="D414" s="311" t="s">
        <v>1912</v>
      </c>
      <c r="E414" s="452"/>
      <c r="F414" s="356"/>
      <c r="G414" s="314"/>
      <c r="H414" s="356"/>
      <c r="I414" s="314"/>
      <c r="J414" s="356"/>
      <c r="K414" s="314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452"/>
      <c r="W414" s="452"/>
      <c r="X414" s="452"/>
      <c r="Y414" s="452"/>
      <c r="Z414" s="452"/>
      <c r="AA414" s="452"/>
      <c r="AB414" s="452"/>
      <c r="AC414" s="452"/>
      <c r="AD414" s="311"/>
    </row>
    <row r="415" spans="1:30" ht="20.100000000000001" customHeight="1">
      <c r="A415" s="311"/>
      <c r="B415" s="311"/>
      <c r="C415" s="452"/>
      <c r="D415" s="311" t="s">
        <v>1959</v>
      </c>
      <c r="E415" s="452"/>
      <c r="F415" s="356"/>
      <c r="G415" s="314"/>
      <c r="H415" s="356"/>
      <c r="I415" s="314"/>
      <c r="J415" s="356"/>
      <c r="K415" s="314"/>
      <c r="L415" s="356"/>
      <c r="M415" s="314"/>
      <c r="N415" s="315"/>
      <c r="O415" s="316"/>
      <c r="P415" s="315"/>
      <c r="Q415" s="316"/>
      <c r="R415" s="315"/>
      <c r="S415" s="316"/>
      <c r="T415" s="315"/>
      <c r="U415" s="316"/>
      <c r="V415" s="452"/>
      <c r="W415" s="452"/>
      <c r="X415" s="452"/>
      <c r="Y415" s="452"/>
      <c r="Z415" s="452"/>
      <c r="AA415" s="452"/>
      <c r="AB415" s="452"/>
      <c r="AC415" s="452"/>
      <c r="AD415" s="311"/>
    </row>
    <row r="416" spans="1:30" ht="20.100000000000001" customHeight="1">
      <c r="A416" s="311"/>
      <c r="B416" s="311"/>
      <c r="C416" s="452"/>
      <c r="D416" s="311" t="s">
        <v>1960</v>
      </c>
      <c r="E416" s="452"/>
      <c r="F416" s="356"/>
      <c r="G416" s="314"/>
      <c r="H416" s="356"/>
      <c r="I416" s="314"/>
      <c r="J416" s="356"/>
      <c r="K416" s="314"/>
      <c r="L416" s="356"/>
      <c r="M416" s="314"/>
      <c r="N416" s="315"/>
      <c r="O416" s="316"/>
      <c r="P416" s="315"/>
      <c r="Q416" s="316"/>
      <c r="R416" s="315"/>
      <c r="S416" s="316"/>
      <c r="T416" s="315"/>
      <c r="U416" s="316"/>
      <c r="V416" s="452"/>
      <c r="W416" s="452"/>
      <c r="X416" s="452"/>
      <c r="Y416" s="452"/>
      <c r="Z416" s="452"/>
      <c r="AA416" s="452"/>
      <c r="AB416" s="452"/>
      <c r="AC416" s="452"/>
      <c r="AD416" s="311"/>
    </row>
    <row r="417" spans="1:30" ht="20.100000000000001" customHeight="1">
      <c r="A417" s="374" t="s">
        <v>4688</v>
      </c>
      <c r="B417" s="374" t="s">
        <v>577</v>
      </c>
      <c r="C417" s="358" t="s">
        <v>4685</v>
      </c>
      <c r="D417" s="374" t="s">
        <v>1478</v>
      </c>
      <c r="E417" s="358" t="s">
        <v>73</v>
      </c>
      <c r="F417" s="443"/>
      <c r="G417" s="444"/>
      <c r="H417" s="443"/>
      <c r="I417" s="444"/>
      <c r="J417" s="443"/>
      <c r="K417" s="444"/>
      <c r="L417" s="443"/>
      <c r="M417" s="444"/>
      <c r="N417" s="471"/>
      <c r="O417" s="465"/>
      <c r="P417" s="471"/>
      <c r="Q417" s="465"/>
      <c r="R417" s="471">
        <v>1</v>
      </c>
      <c r="S417" s="465">
        <v>16.666666666666668</v>
      </c>
      <c r="T417" s="471"/>
      <c r="U417" s="465"/>
      <c r="V417" s="358" t="s">
        <v>138</v>
      </c>
      <c r="W417" s="358" t="s">
        <v>138</v>
      </c>
      <c r="X417" s="358" t="s">
        <v>138</v>
      </c>
      <c r="Y417" s="358" t="s">
        <v>138</v>
      </c>
      <c r="Z417" s="358" t="s">
        <v>138</v>
      </c>
      <c r="AA417" s="358" t="s">
        <v>138</v>
      </c>
      <c r="AB417" s="358" t="s">
        <v>138</v>
      </c>
      <c r="AC417" s="358" t="s">
        <v>138</v>
      </c>
      <c r="AD417" s="374"/>
    </row>
    <row r="418" spans="1:30" ht="20.100000000000001" customHeight="1">
      <c r="A418" s="311"/>
      <c r="B418" s="311"/>
      <c r="C418" s="452"/>
      <c r="D418" s="311" t="s">
        <v>2144</v>
      </c>
      <c r="E418" s="323"/>
      <c r="F418" s="356"/>
      <c r="G418" s="314"/>
      <c r="H418" s="356"/>
      <c r="I418" s="314"/>
      <c r="J418" s="356"/>
      <c r="K418" s="314"/>
      <c r="L418" s="356"/>
      <c r="M418" s="314"/>
      <c r="N418" s="315"/>
      <c r="O418" s="316"/>
      <c r="P418" s="315"/>
      <c r="Q418" s="316"/>
      <c r="R418" s="315"/>
      <c r="S418" s="316"/>
      <c r="T418" s="315"/>
      <c r="U418" s="316"/>
      <c r="V418" s="452"/>
      <c r="W418" s="452"/>
      <c r="X418" s="452"/>
      <c r="Y418" s="452"/>
      <c r="Z418" s="452"/>
      <c r="AA418" s="452"/>
      <c r="AB418" s="452"/>
      <c r="AC418" s="452"/>
      <c r="AD418" s="311"/>
    </row>
    <row r="419" spans="1:30" ht="20.100000000000001" customHeight="1">
      <c r="A419" s="311"/>
      <c r="B419" s="311"/>
      <c r="C419" s="452"/>
      <c r="D419" s="311" t="s">
        <v>1690</v>
      </c>
      <c r="E419" s="323"/>
      <c r="F419" s="70"/>
      <c r="G419" s="314"/>
      <c r="H419" s="70"/>
      <c r="I419" s="314"/>
      <c r="J419" s="70"/>
      <c r="K419" s="314"/>
      <c r="L419" s="356"/>
      <c r="M419" s="314"/>
      <c r="N419" s="315"/>
      <c r="O419" s="316"/>
      <c r="P419" s="315"/>
      <c r="Q419" s="316"/>
      <c r="R419" s="315"/>
      <c r="S419" s="316"/>
      <c r="T419" s="315"/>
      <c r="U419" s="316"/>
      <c r="V419" s="452"/>
      <c r="W419" s="452"/>
      <c r="X419" s="452"/>
      <c r="Y419" s="452"/>
      <c r="Z419" s="452"/>
      <c r="AA419" s="452"/>
      <c r="AB419" s="452"/>
      <c r="AC419" s="452"/>
      <c r="AD419" s="311"/>
    </row>
    <row r="420" spans="1:30" ht="20.100000000000001" customHeight="1">
      <c r="A420" s="311"/>
      <c r="B420" s="311"/>
      <c r="C420" s="452"/>
      <c r="D420" s="311" t="s">
        <v>1481</v>
      </c>
      <c r="E420" s="323"/>
      <c r="F420" s="70"/>
      <c r="G420" s="314"/>
      <c r="H420" s="70"/>
      <c r="I420" s="314"/>
      <c r="J420" s="70"/>
      <c r="K420" s="314"/>
      <c r="L420" s="356">
        <v>1</v>
      </c>
      <c r="M420" s="314">
        <v>20</v>
      </c>
      <c r="N420" s="315"/>
      <c r="O420" s="316"/>
      <c r="P420" s="315"/>
      <c r="Q420" s="316"/>
      <c r="R420" s="315"/>
      <c r="S420" s="316"/>
      <c r="T420" s="315">
        <v>1</v>
      </c>
      <c r="U420" s="316">
        <v>11.111111111111111</v>
      </c>
      <c r="V420" s="452"/>
      <c r="W420" s="452"/>
      <c r="X420" s="452"/>
      <c r="Y420" s="452"/>
      <c r="Z420" s="452"/>
      <c r="AA420" s="452"/>
      <c r="AB420" s="452"/>
      <c r="AC420" s="452"/>
      <c r="AD420" s="311"/>
    </row>
    <row r="421" spans="1:30" ht="20.100000000000001" customHeight="1">
      <c r="A421" s="311"/>
      <c r="B421" s="311"/>
      <c r="C421" s="452"/>
      <c r="D421" s="311" t="s">
        <v>2145</v>
      </c>
      <c r="E421" s="323"/>
      <c r="F421" s="70"/>
      <c r="G421" s="314"/>
      <c r="H421" s="70"/>
      <c r="I421" s="314"/>
      <c r="J421" s="70"/>
      <c r="K421" s="314"/>
      <c r="L421" s="356">
        <v>2</v>
      </c>
      <c r="M421" s="314">
        <v>40</v>
      </c>
      <c r="N421" s="315">
        <v>2</v>
      </c>
      <c r="O421" s="316">
        <v>40</v>
      </c>
      <c r="P421" s="315"/>
      <c r="Q421" s="316"/>
      <c r="R421" s="315">
        <v>3</v>
      </c>
      <c r="S421" s="316">
        <v>50</v>
      </c>
      <c r="T421" s="315">
        <v>2</v>
      </c>
      <c r="U421" s="316">
        <v>22.222222222222221</v>
      </c>
      <c r="V421" s="452"/>
      <c r="W421" s="452"/>
      <c r="X421" s="452"/>
      <c r="Y421" s="452"/>
      <c r="Z421" s="452"/>
      <c r="AA421" s="452"/>
      <c r="AB421" s="452"/>
      <c r="AC421" s="452"/>
      <c r="AD421" s="311"/>
    </row>
    <row r="422" spans="1:30" ht="20.100000000000001" customHeight="1">
      <c r="A422" s="311"/>
      <c r="B422" s="311"/>
      <c r="C422" s="452"/>
      <c r="D422" s="311" t="s">
        <v>2146</v>
      </c>
      <c r="E422" s="323"/>
      <c r="F422" s="70">
        <v>2</v>
      </c>
      <c r="G422" s="314">
        <v>100</v>
      </c>
      <c r="H422" s="70">
        <v>1</v>
      </c>
      <c r="I422" s="314">
        <v>100</v>
      </c>
      <c r="J422" s="70"/>
      <c r="K422" s="314"/>
      <c r="L422" s="356">
        <v>1</v>
      </c>
      <c r="M422" s="314">
        <v>20</v>
      </c>
      <c r="N422" s="315">
        <v>2</v>
      </c>
      <c r="O422" s="316">
        <v>40</v>
      </c>
      <c r="P422" s="315"/>
      <c r="Q422" s="316"/>
      <c r="R422" s="315">
        <v>1</v>
      </c>
      <c r="S422" s="316">
        <v>16.666666666666668</v>
      </c>
      <c r="T422" s="315">
        <v>5</v>
      </c>
      <c r="U422" s="316">
        <v>55.555555555555557</v>
      </c>
      <c r="V422" s="452"/>
      <c r="W422" s="452"/>
      <c r="X422" s="452"/>
      <c r="Y422" s="452"/>
      <c r="Z422" s="452"/>
      <c r="AA422" s="452"/>
      <c r="AB422" s="452"/>
      <c r="AC422" s="452"/>
      <c r="AD422" s="311"/>
    </row>
    <row r="423" spans="1:30" ht="20.100000000000001" customHeight="1">
      <c r="A423" s="311"/>
      <c r="B423" s="311"/>
      <c r="C423" s="452"/>
      <c r="D423" s="311" t="s">
        <v>2147</v>
      </c>
      <c r="E423" s="323"/>
      <c r="F423" s="70"/>
      <c r="G423" s="314"/>
      <c r="H423" s="70"/>
      <c r="I423" s="314"/>
      <c r="J423" s="70"/>
      <c r="K423" s="314"/>
      <c r="L423" s="356">
        <v>1</v>
      </c>
      <c r="M423" s="314">
        <v>20</v>
      </c>
      <c r="N423" s="315">
        <v>1</v>
      </c>
      <c r="O423" s="316">
        <v>20</v>
      </c>
      <c r="P423" s="315"/>
      <c r="Q423" s="316"/>
      <c r="R423" s="315">
        <v>1</v>
      </c>
      <c r="S423" s="316">
        <v>16.666666666666668</v>
      </c>
      <c r="T423" s="315">
        <v>1</v>
      </c>
      <c r="U423" s="316">
        <v>11.111111111111111</v>
      </c>
      <c r="V423" s="452"/>
      <c r="W423" s="452"/>
      <c r="X423" s="452"/>
      <c r="Y423" s="452"/>
      <c r="Z423" s="452"/>
      <c r="AA423" s="452"/>
      <c r="AB423" s="452"/>
      <c r="AC423" s="452"/>
      <c r="AD423" s="311"/>
    </row>
    <row r="424" spans="1:30" ht="20.100000000000001" customHeight="1">
      <c r="A424" s="311"/>
      <c r="B424" s="311"/>
      <c r="C424" s="452"/>
      <c r="D424" s="311" t="s">
        <v>1912</v>
      </c>
      <c r="E424" s="323"/>
      <c r="F424" s="70"/>
      <c r="G424" s="314"/>
      <c r="H424" s="70"/>
      <c r="I424" s="314"/>
      <c r="J424" s="70"/>
      <c r="K424" s="314"/>
      <c r="L424" s="356"/>
      <c r="M424" s="314"/>
      <c r="N424" s="315"/>
      <c r="O424" s="316"/>
      <c r="P424" s="315"/>
      <c r="Q424" s="316"/>
      <c r="R424" s="315"/>
      <c r="S424" s="316"/>
      <c r="T424" s="315"/>
      <c r="U424" s="316"/>
      <c r="V424" s="452"/>
      <c r="W424" s="452"/>
      <c r="X424" s="452"/>
      <c r="Y424" s="452"/>
      <c r="Z424" s="452"/>
      <c r="AA424" s="452"/>
      <c r="AB424" s="452"/>
      <c r="AC424" s="452"/>
      <c r="AD424" s="311"/>
    </row>
    <row r="425" spans="1:30" ht="20.100000000000001" customHeight="1">
      <c r="A425" s="311"/>
      <c r="B425" s="311"/>
      <c r="C425" s="452"/>
      <c r="D425" s="311" t="s">
        <v>1959</v>
      </c>
      <c r="E425" s="323"/>
      <c r="F425" s="70"/>
      <c r="G425" s="314"/>
      <c r="H425" s="70"/>
      <c r="I425" s="314"/>
      <c r="J425" s="70"/>
      <c r="K425" s="314"/>
      <c r="L425" s="356"/>
      <c r="M425" s="314"/>
      <c r="N425" s="315"/>
      <c r="O425" s="316"/>
      <c r="P425" s="315"/>
      <c r="Q425" s="316"/>
      <c r="R425" s="315"/>
      <c r="S425" s="316"/>
      <c r="T425" s="315"/>
      <c r="U425" s="316"/>
      <c r="V425" s="452"/>
      <c r="W425" s="452"/>
      <c r="X425" s="452"/>
      <c r="Y425" s="452"/>
      <c r="Z425" s="452"/>
      <c r="AA425" s="452"/>
      <c r="AB425" s="452"/>
      <c r="AC425" s="452"/>
      <c r="AD425" s="311"/>
    </row>
    <row r="426" spans="1:30" ht="20.100000000000001" customHeight="1">
      <c r="A426" s="311"/>
      <c r="B426" s="311"/>
      <c r="C426" s="452"/>
      <c r="D426" s="311" t="s">
        <v>1960</v>
      </c>
      <c r="E426" s="323"/>
      <c r="F426" s="70"/>
      <c r="G426" s="314"/>
      <c r="H426" s="70"/>
      <c r="I426" s="314"/>
      <c r="J426" s="70"/>
      <c r="K426" s="314"/>
      <c r="L426" s="356"/>
      <c r="M426" s="314"/>
      <c r="N426" s="315"/>
      <c r="O426" s="316"/>
      <c r="P426" s="315"/>
      <c r="Q426" s="316"/>
      <c r="R426" s="315"/>
      <c r="S426" s="316"/>
      <c r="T426" s="315"/>
      <c r="U426" s="316"/>
      <c r="V426" s="452"/>
      <c r="W426" s="452"/>
      <c r="X426" s="452"/>
      <c r="Y426" s="452"/>
      <c r="Z426" s="452"/>
      <c r="AA426" s="452"/>
      <c r="AB426" s="452"/>
      <c r="AC426" s="452"/>
      <c r="AD426" s="311"/>
    </row>
    <row r="427" spans="1:30" ht="20.100000000000001" customHeight="1">
      <c r="A427" s="374" t="s">
        <v>4689</v>
      </c>
      <c r="B427" s="374" t="s">
        <v>578</v>
      </c>
      <c r="C427" s="358" t="s">
        <v>4685</v>
      </c>
      <c r="D427" s="374" t="s">
        <v>1478</v>
      </c>
      <c r="E427" s="358" t="s">
        <v>73</v>
      </c>
      <c r="F427" s="69"/>
      <c r="G427" s="444"/>
      <c r="H427" s="69"/>
      <c r="I427" s="444"/>
      <c r="J427" s="69"/>
      <c r="K427" s="444"/>
      <c r="L427" s="443"/>
      <c r="M427" s="444"/>
      <c r="N427" s="471"/>
      <c r="O427" s="465"/>
      <c r="P427" s="471"/>
      <c r="Q427" s="465"/>
      <c r="R427" s="471"/>
      <c r="S427" s="465"/>
      <c r="T427" s="471">
        <v>1</v>
      </c>
      <c r="U427" s="465">
        <v>16.666666666666668</v>
      </c>
      <c r="V427" s="358" t="s">
        <v>138</v>
      </c>
      <c r="W427" s="358" t="s">
        <v>138</v>
      </c>
      <c r="X427" s="358" t="s">
        <v>138</v>
      </c>
      <c r="Y427" s="358" t="s">
        <v>138</v>
      </c>
      <c r="Z427" s="358" t="s">
        <v>138</v>
      </c>
      <c r="AA427" s="358" t="s">
        <v>138</v>
      </c>
      <c r="AB427" s="358" t="s">
        <v>138</v>
      </c>
      <c r="AC427" s="358" t="s">
        <v>138</v>
      </c>
      <c r="AD427" s="374"/>
    </row>
    <row r="428" spans="1:30" ht="20.100000000000001" customHeight="1">
      <c r="A428" s="311"/>
      <c r="B428" s="311"/>
      <c r="C428" s="452"/>
      <c r="D428" s="311" t="s">
        <v>2144</v>
      </c>
      <c r="E428" s="323"/>
      <c r="F428" s="70"/>
      <c r="G428" s="314"/>
      <c r="H428" s="70"/>
      <c r="I428" s="314"/>
      <c r="J428" s="70"/>
      <c r="K428" s="314"/>
      <c r="L428" s="356"/>
      <c r="M428" s="314"/>
      <c r="N428" s="315"/>
      <c r="O428" s="316"/>
      <c r="P428" s="315"/>
      <c r="Q428" s="316"/>
      <c r="R428" s="315">
        <v>1</v>
      </c>
      <c r="S428" s="316">
        <v>20</v>
      </c>
      <c r="T428" s="315"/>
      <c r="U428" s="316"/>
      <c r="V428" s="452"/>
      <c r="W428" s="452"/>
      <c r="X428" s="452"/>
      <c r="Y428" s="452"/>
      <c r="Z428" s="452"/>
      <c r="AA428" s="452"/>
      <c r="AB428" s="452"/>
      <c r="AC428" s="452"/>
      <c r="AD428" s="311"/>
    </row>
    <row r="429" spans="1:30" ht="20.100000000000001" customHeight="1">
      <c r="A429" s="311"/>
      <c r="B429" s="311"/>
      <c r="C429" s="452"/>
      <c r="D429" s="311" t="s">
        <v>1690</v>
      </c>
      <c r="E429" s="323"/>
      <c r="F429" s="70"/>
      <c r="G429" s="314"/>
      <c r="H429" s="70"/>
      <c r="I429" s="314"/>
      <c r="J429" s="70"/>
      <c r="K429" s="314"/>
      <c r="L429" s="356"/>
      <c r="M429" s="314"/>
      <c r="N429" s="315"/>
      <c r="O429" s="316"/>
      <c r="P429" s="315"/>
      <c r="Q429" s="316"/>
      <c r="R429" s="315"/>
      <c r="S429" s="316"/>
      <c r="T429" s="315"/>
      <c r="U429" s="316"/>
      <c r="V429" s="452"/>
      <c r="W429" s="452"/>
      <c r="X429" s="452"/>
      <c r="Y429" s="452"/>
      <c r="Z429" s="452"/>
      <c r="AA429" s="452"/>
      <c r="AB429" s="452"/>
      <c r="AC429" s="452"/>
      <c r="AD429" s="311"/>
    </row>
    <row r="430" spans="1:30" ht="20.100000000000001" customHeight="1">
      <c r="A430" s="311"/>
      <c r="B430" s="311"/>
      <c r="C430" s="452"/>
      <c r="D430" s="311" t="s">
        <v>1481</v>
      </c>
      <c r="E430" s="323"/>
      <c r="F430" s="70"/>
      <c r="G430" s="314"/>
      <c r="H430" s="70"/>
      <c r="I430" s="314"/>
      <c r="J430" s="70"/>
      <c r="K430" s="314"/>
      <c r="L430" s="356"/>
      <c r="M430" s="314"/>
      <c r="N430" s="315"/>
      <c r="O430" s="316"/>
      <c r="P430" s="315"/>
      <c r="Q430" s="316"/>
      <c r="R430" s="315"/>
      <c r="S430" s="316"/>
      <c r="T430" s="315"/>
      <c r="U430" s="316"/>
      <c r="V430" s="452"/>
      <c r="W430" s="452"/>
      <c r="X430" s="452"/>
      <c r="Y430" s="452"/>
      <c r="Z430" s="452"/>
      <c r="AA430" s="452"/>
      <c r="AB430" s="452"/>
      <c r="AC430" s="452"/>
      <c r="AD430" s="311"/>
    </row>
    <row r="431" spans="1:30" ht="20.100000000000001" customHeight="1">
      <c r="A431" s="311"/>
      <c r="B431" s="311"/>
      <c r="C431" s="452"/>
      <c r="D431" s="311" t="s">
        <v>2145</v>
      </c>
      <c r="E431" s="323"/>
      <c r="F431" s="70"/>
      <c r="G431" s="314"/>
      <c r="H431" s="70"/>
      <c r="I431" s="314"/>
      <c r="J431" s="70"/>
      <c r="K431" s="314"/>
      <c r="L431" s="356">
        <v>1</v>
      </c>
      <c r="M431" s="314">
        <v>25</v>
      </c>
      <c r="N431" s="315"/>
      <c r="O431" s="316"/>
      <c r="P431" s="315"/>
      <c r="Q431" s="316"/>
      <c r="R431" s="315"/>
      <c r="S431" s="316"/>
      <c r="T431" s="315">
        <v>2</v>
      </c>
      <c r="U431" s="316">
        <v>33.333333333333336</v>
      </c>
      <c r="V431" s="452"/>
      <c r="W431" s="452"/>
      <c r="X431" s="452"/>
      <c r="Y431" s="452"/>
      <c r="Z431" s="452"/>
      <c r="AA431" s="452"/>
      <c r="AB431" s="452"/>
      <c r="AC431" s="452"/>
      <c r="AD431" s="311"/>
    </row>
    <row r="432" spans="1:30" ht="20.100000000000001" customHeight="1">
      <c r="A432" s="311"/>
      <c r="B432" s="311"/>
      <c r="C432" s="452"/>
      <c r="D432" s="311" t="s">
        <v>2146</v>
      </c>
      <c r="E432" s="323"/>
      <c r="F432" s="70"/>
      <c r="G432" s="314"/>
      <c r="H432" s="70"/>
      <c r="I432" s="314"/>
      <c r="J432" s="70"/>
      <c r="K432" s="314"/>
      <c r="L432" s="356">
        <v>2</v>
      </c>
      <c r="M432" s="314">
        <v>50</v>
      </c>
      <c r="N432" s="315">
        <v>2</v>
      </c>
      <c r="O432" s="316">
        <v>100</v>
      </c>
      <c r="P432" s="315"/>
      <c r="Q432" s="316"/>
      <c r="R432" s="315">
        <v>3</v>
      </c>
      <c r="S432" s="316">
        <v>60</v>
      </c>
      <c r="T432" s="315">
        <v>1</v>
      </c>
      <c r="U432" s="316">
        <v>16.666666666666668</v>
      </c>
      <c r="V432" s="452"/>
      <c r="W432" s="452"/>
      <c r="X432" s="452"/>
      <c r="Y432" s="452"/>
      <c r="Z432" s="452"/>
      <c r="AA432" s="452"/>
      <c r="AB432" s="452"/>
      <c r="AC432" s="452"/>
      <c r="AD432" s="311"/>
    </row>
    <row r="433" spans="1:30" ht="20.100000000000001" customHeight="1">
      <c r="A433" s="311"/>
      <c r="B433" s="311"/>
      <c r="C433" s="452"/>
      <c r="D433" s="325" t="s">
        <v>2147</v>
      </c>
      <c r="E433" s="323"/>
      <c r="F433" s="70">
        <v>2</v>
      </c>
      <c r="G433" s="314">
        <v>100</v>
      </c>
      <c r="H433" s="70"/>
      <c r="I433" s="314"/>
      <c r="J433" s="70"/>
      <c r="K433" s="314"/>
      <c r="L433" s="356">
        <v>1</v>
      </c>
      <c r="M433" s="314">
        <v>25</v>
      </c>
      <c r="N433" s="315"/>
      <c r="O433" s="316"/>
      <c r="P433" s="315"/>
      <c r="Q433" s="316"/>
      <c r="R433" s="315">
        <v>1</v>
      </c>
      <c r="S433" s="316">
        <v>20</v>
      </c>
      <c r="T433" s="315">
        <v>2</v>
      </c>
      <c r="U433" s="316">
        <v>33.333333333333336</v>
      </c>
      <c r="V433" s="452"/>
      <c r="W433" s="452"/>
      <c r="X433" s="452"/>
      <c r="Y433" s="452"/>
      <c r="Z433" s="452"/>
      <c r="AA433" s="452"/>
      <c r="AB433" s="452"/>
      <c r="AC433" s="452"/>
      <c r="AD433" s="311"/>
    </row>
    <row r="434" spans="1:30" ht="20.100000000000001" customHeight="1">
      <c r="A434" s="311"/>
      <c r="B434" s="311"/>
      <c r="C434" s="452"/>
      <c r="D434" s="325" t="s">
        <v>1912</v>
      </c>
      <c r="E434" s="323"/>
      <c r="F434" s="70"/>
      <c r="G434" s="314"/>
      <c r="H434" s="70"/>
      <c r="I434" s="314"/>
      <c r="J434" s="356"/>
      <c r="K434" s="314"/>
      <c r="L434" s="356"/>
      <c r="M434" s="314"/>
      <c r="N434" s="315"/>
      <c r="O434" s="316"/>
      <c r="P434" s="315"/>
      <c r="Q434" s="316"/>
      <c r="R434" s="315"/>
      <c r="S434" s="316"/>
      <c r="T434" s="315"/>
      <c r="U434" s="316"/>
      <c r="V434" s="452"/>
      <c r="W434" s="452"/>
      <c r="X434" s="452"/>
      <c r="Y434" s="452"/>
      <c r="Z434" s="452"/>
      <c r="AA434" s="452"/>
      <c r="AB434" s="452"/>
      <c r="AC434" s="452"/>
      <c r="AD434" s="311"/>
    </row>
    <row r="435" spans="1:30" ht="20.100000000000001" customHeight="1">
      <c r="A435" s="311"/>
      <c r="B435" s="311"/>
      <c r="C435" s="452"/>
      <c r="D435" s="325" t="s">
        <v>1959</v>
      </c>
      <c r="E435" s="323"/>
      <c r="F435" s="70"/>
      <c r="G435" s="314"/>
      <c r="H435" s="70"/>
      <c r="I435" s="314"/>
      <c r="J435" s="356"/>
      <c r="K435" s="314"/>
      <c r="L435" s="356"/>
      <c r="M435" s="314"/>
      <c r="N435" s="315"/>
      <c r="O435" s="316"/>
      <c r="P435" s="315"/>
      <c r="Q435" s="316"/>
      <c r="R435" s="315"/>
      <c r="S435" s="316"/>
      <c r="T435" s="315"/>
      <c r="U435" s="316"/>
      <c r="V435" s="452"/>
      <c r="W435" s="452"/>
      <c r="X435" s="452"/>
      <c r="Y435" s="452"/>
      <c r="Z435" s="452"/>
      <c r="AA435" s="452"/>
      <c r="AB435" s="452"/>
      <c r="AC435" s="452"/>
      <c r="AD435" s="311"/>
    </row>
    <row r="436" spans="1:30" ht="20.100000000000001" customHeight="1">
      <c r="A436" s="311"/>
      <c r="B436" s="311"/>
      <c r="C436" s="452"/>
      <c r="D436" s="311" t="s">
        <v>1960</v>
      </c>
      <c r="E436" s="452"/>
      <c r="F436" s="356"/>
      <c r="G436" s="314"/>
      <c r="H436" s="356"/>
      <c r="I436" s="314"/>
      <c r="J436" s="356"/>
      <c r="K436" s="314"/>
      <c r="L436" s="356"/>
      <c r="M436" s="314"/>
      <c r="N436" s="315"/>
      <c r="O436" s="316"/>
      <c r="P436" s="315"/>
      <c r="Q436" s="316"/>
      <c r="R436" s="315"/>
      <c r="S436" s="316"/>
      <c r="T436" s="315"/>
      <c r="U436" s="316"/>
      <c r="V436" s="452"/>
      <c r="W436" s="452"/>
      <c r="X436" s="452"/>
      <c r="Y436" s="452"/>
      <c r="Z436" s="452"/>
      <c r="AA436" s="452"/>
      <c r="AB436" s="452"/>
      <c r="AC436" s="452"/>
      <c r="AD436" s="311"/>
    </row>
    <row r="437" spans="1:30" ht="20.100000000000001" customHeight="1">
      <c r="A437" s="374" t="s">
        <v>4690</v>
      </c>
      <c r="B437" s="374" t="s">
        <v>579</v>
      </c>
      <c r="C437" s="358" t="s">
        <v>4685</v>
      </c>
      <c r="D437" s="374" t="s">
        <v>1478</v>
      </c>
      <c r="E437" s="358" t="s">
        <v>73</v>
      </c>
      <c r="F437" s="443"/>
      <c r="G437" s="444"/>
      <c r="H437" s="443"/>
      <c r="I437" s="444"/>
      <c r="J437" s="443"/>
      <c r="K437" s="444"/>
      <c r="L437" s="443"/>
      <c r="M437" s="444"/>
      <c r="N437" s="471"/>
      <c r="O437" s="465"/>
      <c r="P437" s="471"/>
      <c r="Q437" s="465"/>
      <c r="R437" s="471"/>
      <c r="S437" s="465"/>
      <c r="T437" s="471"/>
      <c r="U437" s="465"/>
      <c r="V437" s="358" t="s">
        <v>138</v>
      </c>
      <c r="W437" s="358" t="s">
        <v>138</v>
      </c>
      <c r="X437" s="358" t="s">
        <v>138</v>
      </c>
      <c r="Y437" s="358" t="s">
        <v>138</v>
      </c>
      <c r="Z437" s="358" t="s">
        <v>138</v>
      </c>
      <c r="AA437" s="358" t="s">
        <v>138</v>
      </c>
      <c r="AB437" s="358" t="s">
        <v>138</v>
      </c>
      <c r="AC437" s="358" t="s">
        <v>138</v>
      </c>
      <c r="AD437" s="374"/>
    </row>
    <row r="438" spans="1:30" ht="20.100000000000001" customHeight="1">
      <c r="A438" s="311"/>
      <c r="B438" s="311"/>
      <c r="C438" s="452"/>
      <c r="D438" s="311" t="s">
        <v>2144</v>
      </c>
      <c r="E438" s="452"/>
      <c r="F438" s="356"/>
      <c r="G438" s="314"/>
      <c r="H438" s="356"/>
      <c r="I438" s="314"/>
      <c r="J438" s="356"/>
      <c r="K438" s="314"/>
      <c r="L438" s="356"/>
      <c r="M438" s="314"/>
      <c r="N438" s="315"/>
      <c r="O438" s="316"/>
      <c r="P438" s="315"/>
      <c r="Q438" s="316"/>
      <c r="R438" s="315"/>
      <c r="S438" s="316"/>
      <c r="T438" s="315"/>
      <c r="U438" s="316"/>
      <c r="V438" s="452"/>
      <c r="W438" s="452"/>
      <c r="X438" s="452"/>
      <c r="Y438" s="452"/>
      <c r="Z438" s="452"/>
      <c r="AA438" s="452"/>
      <c r="AB438" s="452"/>
      <c r="AC438" s="452"/>
      <c r="AD438" s="311"/>
    </row>
    <row r="439" spans="1:30" ht="20.100000000000001" customHeight="1">
      <c r="A439" s="311"/>
      <c r="B439" s="311"/>
      <c r="C439" s="452"/>
      <c r="D439" s="311" t="s">
        <v>1690</v>
      </c>
      <c r="E439" s="452"/>
      <c r="F439" s="356"/>
      <c r="G439" s="314"/>
      <c r="H439" s="356"/>
      <c r="I439" s="314"/>
      <c r="J439" s="356"/>
      <c r="K439" s="314"/>
      <c r="L439" s="356"/>
      <c r="M439" s="314"/>
      <c r="N439" s="315"/>
      <c r="O439" s="316"/>
      <c r="P439" s="315"/>
      <c r="Q439" s="316"/>
      <c r="R439" s="315">
        <v>1</v>
      </c>
      <c r="S439" s="316">
        <v>33.333333333333336</v>
      </c>
      <c r="T439" s="315"/>
      <c r="U439" s="316"/>
      <c r="V439" s="452"/>
      <c r="W439" s="452"/>
      <c r="X439" s="452"/>
      <c r="Y439" s="452"/>
      <c r="Z439" s="452"/>
      <c r="AA439" s="452"/>
      <c r="AB439" s="452"/>
      <c r="AC439" s="452"/>
      <c r="AD439" s="311"/>
    </row>
    <row r="440" spans="1:30" ht="20.100000000000001" customHeight="1">
      <c r="A440" s="311"/>
      <c r="B440" s="311"/>
      <c r="C440" s="452"/>
      <c r="D440" s="311" t="s">
        <v>1481</v>
      </c>
      <c r="E440" s="452"/>
      <c r="F440" s="356"/>
      <c r="G440" s="314"/>
      <c r="H440" s="356"/>
      <c r="I440" s="314"/>
      <c r="J440" s="356"/>
      <c r="K440" s="314"/>
      <c r="L440" s="356"/>
      <c r="M440" s="314"/>
      <c r="N440" s="315"/>
      <c r="O440" s="316"/>
      <c r="P440" s="315"/>
      <c r="Q440" s="316"/>
      <c r="R440" s="315"/>
      <c r="S440" s="316"/>
      <c r="T440" s="315"/>
      <c r="U440" s="316"/>
      <c r="V440" s="452"/>
      <c r="W440" s="452"/>
      <c r="X440" s="452"/>
      <c r="Y440" s="452"/>
      <c r="Z440" s="452"/>
      <c r="AA440" s="452"/>
      <c r="AB440" s="452"/>
      <c r="AC440" s="452"/>
      <c r="AD440" s="311"/>
    </row>
    <row r="441" spans="1:30" ht="20.100000000000001" customHeight="1">
      <c r="A441" s="311"/>
      <c r="B441" s="311"/>
      <c r="C441" s="452"/>
      <c r="D441" s="311" t="s">
        <v>2145</v>
      </c>
      <c r="E441" s="452"/>
      <c r="F441" s="356"/>
      <c r="G441" s="314"/>
      <c r="H441" s="356"/>
      <c r="I441" s="314"/>
      <c r="J441" s="356"/>
      <c r="K441" s="314"/>
      <c r="L441" s="356"/>
      <c r="M441" s="314"/>
      <c r="N441" s="315"/>
      <c r="O441" s="316"/>
      <c r="P441" s="315"/>
      <c r="Q441" s="316"/>
      <c r="R441" s="315"/>
      <c r="S441" s="316"/>
      <c r="T441" s="315"/>
      <c r="U441" s="316"/>
      <c r="V441" s="452"/>
      <c r="W441" s="452"/>
      <c r="X441" s="452"/>
      <c r="Y441" s="452"/>
      <c r="Z441" s="452"/>
      <c r="AA441" s="452"/>
      <c r="AB441" s="452"/>
      <c r="AC441" s="452"/>
      <c r="AD441" s="311"/>
    </row>
    <row r="442" spans="1:30" ht="20.100000000000001" customHeight="1">
      <c r="A442" s="311"/>
      <c r="B442" s="311"/>
      <c r="C442" s="452"/>
      <c r="D442" s="311" t="s">
        <v>2146</v>
      </c>
      <c r="E442" s="452"/>
      <c r="F442" s="356"/>
      <c r="G442" s="314"/>
      <c r="H442" s="356"/>
      <c r="I442" s="314"/>
      <c r="J442" s="356"/>
      <c r="K442" s="314"/>
      <c r="L442" s="356">
        <v>1</v>
      </c>
      <c r="M442" s="314">
        <v>33.299999999999997</v>
      </c>
      <c r="N442" s="315"/>
      <c r="O442" s="316"/>
      <c r="P442" s="315"/>
      <c r="Q442" s="316"/>
      <c r="R442" s="315"/>
      <c r="S442" s="316"/>
      <c r="T442" s="315">
        <v>1</v>
      </c>
      <c r="U442" s="316">
        <v>100</v>
      </c>
      <c r="V442" s="452"/>
      <c r="W442" s="452"/>
      <c r="X442" s="452"/>
      <c r="Y442" s="452"/>
      <c r="Z442" s="452"/>
      <c r="AA442" s="452"/>
      <c r="AB442" s="452"/>
      <c r="AC442" s="452"/>
      <c r="AD442" s="311"/>
    </row>
    <row r="443" spans="1:30" ht="20.100000000000001" customHeight="1">
      <c r="A443" s="311"/>
      <c r="B443" s="311"/>
      <c r="C443" s="452"/>
      <c r="D443" s="311" t="s">
        <v>2147</v>
      </c>
      <c r="E443" s="452"/>
      <c r="F443" s="356"/>
      <c r="G443" s="314"/>
      <c r="H443" s="356"/>
      <c r="I443" s="314"/>
      <c r="J443" s="356"/>
      <c r="K443" s="314"/>
      <c r="L443" s="356">
        <v>2</v>
      </c>
      <c r="M443" s="314">
        <v>66.7</v>
      </c>
      <c r="N443" s="315">
        <v>1</v>
      </c>
      <c r="O443" s="316">
        <v>100</v>
      </c>
      <c r="P443" s="315"/>
      <c r="Q443" s="316"/>
      <c r="R443" s="315">
        <v>2</v>
      </c>
      <c r="S443" s="316">
        <v>66.666666666666671</v>
      </c>
      <c r="T443" s="315"/>
      <c r="U443" s="316"/>
      <c r="V443" s="452"/>
      <c r="W443" s="452"/>
      <c r="X443" s="452"/>
      <c r="Y443" s="452"/>
      <c r="Z443" s="452"/>
      <c r="AA443" s="452"/>
      <c r="AB443" s="452"/>
      <c r="AC443" s="452"/>
      <c r="AD443" s="311"/>
    </row>
    <row r="444" spans="1:30" ht="20.100000000000001" customHeight="1">
      <c r="A444" s="311"/>
      <c r="B444" s="311"/>
      <c r="C444" s="452"/>
      <c r="D444" s="311" t="s">
        <v>1912</v>
      </c>
      <c r="E444" s="452"/>
      <c r="F444" s="356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/>
      <c r="Q444" s="316"/>
      <c r="R444" s="315"/>
      <c r="S444" s="316"/>
      <c r="T444" s="315"/>
      <c r="U444" s="316"/>
      <c r="V444" s="452"/>
      <c r="W444" s="452"/>
      <c r="X444" s="452"/>
      <c r="Y444" s="452"/>
      <c r="Z444" s="452"/>
      <c r="AA444" s="452"/>
      <c r="AB444" s="452"/>
      <c r="AC444" s="452"/>
      <c r="AD444" s="311"/>
    </row>
    <row r="445" spans="1:30" ht="20.100000000000001" customHeight="1">
      <c r="A445" s="311"/>
      <c r="B445" s="311"/>
      <c r="C445" s="452"/>
      <c r="D445" s="311" t="s">
        <v>1959</v>
      </c>
      <c r="E445" s="452"/>
      <c r="F445" s="356"/>
      <c r="G445" s="314"/>
      <c r="H445" s="356"/>
      <c r="I445" s="314"/>
      <c r="J445" s="356"/>
      <c r="K445" s="314"/>
      <c r="L445" s="356"/>
      <c r="M445" s="314"/>
      <c r="N445" s="315"/>
      <c r="O445" s="316"/>
      <c r="P445" s="315"/>
      <c r="Q445" s="316"/>
      <c r="R445" s="315"/>
      <c r="S445" s="316"/>
      <c r="T445" s="315"/>
      <c r="U445" s="316"/>
      <c r="V445" s="452"/>
      <c r="W445" s="452"/>
      <c r="X445" s="452"/>
      <c r="Y445" s="452"/>
      <c r="Z445" s="452"/>
      <c r="AA445" s="452"/>
      <c r="AB445" s="452"/>
      <c r="AC445" s="452"/>
      <c r="AD445" s="311"/>
    </row>
    <row r="446" spans="1:30" ht="20.100000000000001" customHeight="1">
      <c r="A446" s="311"/>
      <c r="B446" s="311"/>
      <c r="C446" s="452"/>
      <c r="D446" s="311" t="s">
        <v>1960</v>
      </c>
      <c r="E446" s="452"/>
      <c r="F446" s="356"/>
      <c r="G446" s="314"/>
      <c r="H446" s="356"/>
      <c r="I446" s="314"/>
      <c r="J446" s="356"/>
      <c r="K446" s="314"/>
      <c r="L446" s="356"/>
      <c r="M446" s="314"/>
      <c r="N446" s="315"/>
      <c r="O446" s="316"/>
      <c r="P446" s="315"/>
      <c r="Q446" s="316"/>
      <c r="R446" s="315"/>
      <c r="S446" s="316"/>
      <c r="T446" s="315"/>
      <c r="U446" s="316"/>
      <c r="V446" s="452"/>
      <c r="W446" s="452"/>
      <c r="X446" s="452"/>
      <c r="Y446" s="452"/>
      <c r="Z446" s="452"/>
      <c r="AA446" s="452"/>
      <c r="AB446" s="452"/>
      <c r="AC446" s="452"/>
      <c r="AD446" s="311"/>
    </row>
    <row r="447" spans="1:30" ht="20.100000000000001" customHeight="1">
      <c r="A447" s="374" t="s">
        <v>4691</v>
      </c>
      <c r="B447" s="374" t="s">
        <v>580</v>
      </c>
      <c r="C447" s="358" t="s">
        <v>4685</v>
      </c>
      <c r="D447" s="374" t="s">
        <v>1478</v>
      </c>
      <c r="E447" s="358" t="s">
        <v>73</v>
      </c>
      <c r="F447" s="443"/>
      <c r="G447" s="444"/>
      <c r="H447" s="443"/>
      <c r="I447" s="444"/>
      <c r="J447" s="443"/>
      <c r="K447" s="444"/>
      <c r="L447" s="443"/>
      <c r="M447" s="444"/>
      <c r="N447" s="471"/>
      <c r="O447" s="465"/>
      <c r="P447" s="471"/>
      <c r="Q447" s="465"/>
      <c r="R447" s="471"/>
      <c r="S447" s="465"/>
      <c r="T447" s="471"/>
      <c r="U447" s="465"/>
      <c r="V447" s="358" t="s">
        <v>138</v>
      </c>
      <c r="W447" s="358" t="s">
        <v>138</v>
      </c>
      <c r="X447" s="358" t="s">
        <v>138</v>
      </c>
      <c r="Y447" s="358" t="s">
        <v>138</v>
      </c>
      <c r="Z447" s="358" t="s">
        <v>138</v>
      </c>
      <c r="AA447" s="358" t="s">
        <v>138</v>
      </c>
      <c r="AB447" s="358" t="s">
        <v>138</v>
      </c>
      <c r="AC447" s="358" t="s">
        <v>138</v>
      </c>
      <c r="AD447" s="374"/>
    </row>
    <row r="448" spans="1:30" ht="20.100000000000001" customHeight="1">
      <c r="A448" s="311"/>
      <c r="B448" s="311"/>
      <c r="C448" s="452"/>
      <c r="D448" s="311" t="s">
        <v>2144</v>
      </c>
      <c r="E448" s="452"/>
      <c r="F448" s="356"/>
      <c r="G448" s="314"/>
      <c r="H448" s="356"/>
      <c r="I448" s="314"/>
      <c r="J448" s="356"/>
      <c r="K448" s="314"/>
      <c r="L448" s="356"/>
      <c r="M448" s="314"/>
      <c r="N448" s="315"/>
      <c r="O448" s="316"/>
      <c r="P448" s="315"/>
      <c r="Q448" s="316"/>
      <c r="R448" s="315"/>
      <c r="S448" s="316"/>
      <c r="T448" s="315"/>
      <c r="U448" s="316"/>
      <c r="V448" s="452"/>
      <c r="W448" s="452"/>
      <c r="X448" s="452"/>
      <c r="Y448" s="452"/>
      <c r="Z448" s="452"/>
      <c r="AA448" s="452"/>
      <c r="AB448" s="452"/>
      <c r="AC448" s="452"/>
      <c r="AD448" s="311"/>
    </row>
    <row r="449" spans="1:30" ht="20.100000000000001" customHeight="1">
      <c r="A449" s="311"/>
      <c r="B449" s="311"/>
      <c r="C449" s="452"/>
      <c r="D449" s="311" t="s">
        <v>1690</v>
      </c>
      <c r="E449" s="452"/>
      <c r="F449" s="356"/>
      <c r="G449" s="314"/>
      <c r="H449" s="356"/>
      <c r="I449" s="314"/>
      <c r="J449" s="356"/>
      <c r="K449" s="314"/>
      <c r="L449" s="356"/>
      <c r="M449" s="314"/>
      <c r="N449" s="315"/>
      <c r="O449" s="316"/>
      <c r="P449" s="315"/>
      <c r="Q449" s="316"/>
      <c r="R449" s="315"/>
      <c r="S449" s="316"/>
      <c r="T449" s="315"/>
      <c r="U449" s="316"/>
      <c r="V449" s="452"/>
      <c r="W449" s="452"/>
      <c r="X449" s="452"/>
      <c r="Y449" s="452"/>
      <c r="Z449" s="452"/>
      <c r="AA449" s="452"/>
      <c r="AB449" s="452"/>
      <c r="AC449" s="452"/>
      <c r="AD449" s="311"/>
    </row>
    <row r="450" spans="1:30" ht="20.100000000000001" customHeight="1">
      <c r="A450" s="311"/>
      <c r="B450" s="311"/>
      <c r="C450" s="452"/>
      <c r="D450" s="311" t="s">
        <v>1481</v>
      </c>
      <c r="E450" s="452"/>
      <c r="F450" s="356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452"/>
      <c r="W450" s="452"/>
      <c r="X450" s="452"/>
      <c r="Y450" s="452"/>
      <c r="Z450" s="452"/>
      <c r="AA450" s="452"/>
      <c r="AB450" s="452"/>
      <c r="AC450" s="452"/>
      <c r="AD450" s="311"/>
    </row>
    <row r="451" spans="1:30" ht="20.100000000000001" customHeight="1">
      <c r="A451" s="311"/>
      <c r="B451" s="311"/>
      <c r="C451" s="452"/>
      <c r="D451" s="311" t="s">
        <v>2145</v>
      </c>
      <c r="E451" s="452"/>
      <c r="F451" s="356"/>
      <c r="G451" s="314"/>
      <c r="H451" s="356"/>
      <c r="I451" s="314"/>
      <c r="J451" s="356"/>
      <c r="K451" s="314"/>
      <c r="L451" s="356"/>
      <c r="M451" s="314"/>
      <c r="N451" s="315"/>
      <c r="O451" s="316"/>
      <c r="P451" s="315"/>
      <c r="Q451" s="316"/>
      <c r="R451" s="315"/>
      <c r="S451" s="316"/>
      <c r="T451" s="315"/>
      <c r="U451" s="316"/>
      <c r="V451" s="452"/>
      <c r="W451" s="452"/>
      <c r="X451" s="452"/>
      <c r="Y451" s="452"/>
      <c r="Z451" s="452"/>
      <c r="AA451" s="452"/>
      <c r="AB451" s="452"/>
      <c r="AC451" s="452"/>
      <c r="AD451" s="311"/>
    </row>
    <row r="452" spans="1:30" ht="20.100000000000001" customHeight="1">
      <c r="A452" s="311"/>
      <c r="B452" s="311"/>
      <c r="C452" s="452"/>
      <c r="D452" s="311" t="s">
        <v>2146</v>
      </c>
      <c r="E452" s="452"/>
      <c r="F452" s="356"/>
      <c r="G452" s="314"/>
      <c r="H452" s="356"/>
      <c r="I452" s="314"/>
      <c r="J452" s="356"/>
      <c r="K452" s="314"/>
      <c r="L452" s="356"/>
      <c r="M452" s="314"/>
      <c r="N452" s="315"/>
      <c r="O452" s="316"/>
      <c r="P452" s="315"/>
      <c r="Q452" s="316"/>
      <c r="R452" s="315"/>
      <c r="S452" s="316"/>
      <c r="T452" s="315"/>
      <c r="U452" s="316"/>
      <c r="V452" s="452"/>
      <c r="W452" s="452"/>
      <c r="X452" s="452"/>
      <c r="Y452" s="452"/>
      <c r="Z452" s="452"/>
      <c r="AA452" s="452"/>
      <c r="AB452" s="452"/>
      <c r="AC452" s="452"/>
      <c r="AD452" s="311"/>
    </row>
    <row r="453" spans="1:30" ht="20.100000000000001" customHeight="1">
      <c r="A453" s="311"/>
      <c r="B453" s="311"/>
      <c r="C453" s="452"/>
      <c r="D453" s="311" t="s">
        <v>2147</v>
      </c>
      <c r="E453" s="452"/>
      <c r="F453" s="356"/>
      <c r="G453" s="314"/>
      <c r="H453" s="356"/>
      <c r="I453" s="314"/>
      <c r="J453" s="356"/>
      <c r="K453" s="314"/>
      <c r="L453" s="356"/>
      <c r="M453" s="314"/>
      <c r="N453" s="315"/>
      <c r="O453" s="316"/>
      <c r="P453" s="315"/>
      <c r="Q453" s="316"/>
      <c r="R453" s="315"/>
      <c r="S453" s="316"/>
      <c r="T453" s="315">
        <v>1</v>
      </c>
      <c r="U453" s="316">
        <v>100</v>
      </c>
      <c r="V453" s="452"/>
      <c r="W453" s="452"/>
      <c r="X453" s="452"/>
      <c r="Y453" s="452"/>
      <c r="Z453" s="452"/>
      <c r="AA453" s="452"/>
      <c r="AB453" s="452"/>
      <c r="AC453" s="452"/>
      <c r="AD453" s="311"/>
    </row>
    <row r="454" spans="1:30" ht="20.100000000000001" customHeight="1">
      <c r="A454" s="311"/>
      <c r="B454" s="311"/>
      <c r="C454" s="452"/>
      <c r="D454" s="311" t="s">
        <v>1912</v>
      </c>
      <c r="E454" s="452"/>
      <c r="F454" s="356"/>
      <c r="G454" s="314"/>
      <c r="H454" s="356"/>
      <c r="I454" s="314"/>
      <c r="J454" s="356"/>
      <c r="K454" s="314"/>
      <c r="L454" s="356"/>
      <c r="M454" s="314"/>
      <c r="N454" s="315"/>
      <c r="O454" s="316"/>
      <c r="P454" s="315"/>
      <c r="Q454" s="316"/>
      <c r="R454" s="315"/>
      <c r="S454" s="316"/>
      <c r="T454" s="315"/>
      <c r="U454" s="316"/>
      <c r="V454" s="452"/>
      <c r="W454" s="452"/>
      <c r="X454" s="452"/>
      <c r="Y454" s="452"/>
      <c r="Z454" s="452"/>
      <c r="AA454" s="452"/>
      <c r="AB454" s="452"/>
      <c r="AC454" s="452"/>
      <c r="AD454" s="311"/>
    </row>
    <row r="455" spans="1:30" ht="20.100000000000001" customHeight="1">
      <c r="A455" s="311"/>
      <c r="B455" s="311"/>
      <c r="C455" s="452"/>
      <c r="D455" s="311" t="s">
        <v>1959</v>
      </c>
      <c r="E455" s="452"/>
      <c r="F455" s="356"/>
      <c r="G455" s="314"/>
      <c r="H455" s="356"/>
      <c r="I455" s="314"/>
      <c r="J455" s="356"/>
      <c r="K455" s="314"/>
      <c r="L455" s="356"/>
      <c r="M455" s="314"/>
      <c r="N455" s="315"/>
      <c r="O455" s="316"/>
      <c r="P455" s="315"/>
      <c r="Q455" s="316"/>
      <c r="R455" s="315"/>
      <c r="S455" s="316"/>
      <c r="T455" s="315"/>
      <c r="U455" s="316"/>
      <c r="V455" s="452"/>
      <c r="W455" s="452"/>
      <c r="X455" s="452"/>
      <c r="Y455" s="452"/>
      <c r="Z455" s="452"/>
      <c r="AA455" s="452"/>
      <c r="AB455" s="452"/>
      <c r="AC455" s="452"/>
      <c r="AD455" s="311"/>
    </row>
    <row r="456" spans="1:30" ht="20.100000000000001" customHeight="1">
      <c r="A456" s="311"/>
      <c r="B456" s="311"/>
      <c r="C456" s="452"/>
      <c r="D456" s="311" t="s">
        <v>1960</v>
      </c>
      <c r="E456" s="452"/>
      <c r="F456" s="356"/>
      <c r="G456" s="314"/>
      <c r="H456" s="356"/>
      <c r="I456" s="314"/>
      <c r="J456" s="356"/>
      <c r="K456" s="314"/>
      <c r="L456" s="356"/>
      <c r="M456" s="314"/>
      <c r="N456" s="315"/>
      <c r="O456" s="316"/>
      <c r="P456" s="315"/>
      <c r="Q456" s="316"/>
      <c r="R456" s="315"/>
      <c r="S456" s="316"/>
      <c r="T456" s="315"/>
      <c r="U456" s="316"/>
      <c r="V456" s="452"/>
      <c r="W456" s="452"/>
      <c r="X456" s="452"/>
      <c r="Y456" s="452"/>
      <c r="Z456" s="452"/>
      <c r="AA456" s="452"/>
      <c r="AB456" s="452"/>
      <c r="AC456" s="452"/>
      <c r="AD456" s="311"/>
    </row>
    <row r="457" spans="1:30" ht="20.100000000000001" customHeight="1">
      <c r="A457" s="374" t="s">
        <v>4692</v>
      </c>
      <c r="B457" s="374" t="s">
        <v>8560</v>
      </c>
      <c r="C457" s="358" t="s">
        <v>4685</v>
      </c>
      <c r="D457" s="374" t="s">
        <v>1478</v>
      </c>
      <c r="E457" s="358" t="s">
        <v>73</v>
      </c>
      <c r="F457" s="443"/>
      <c r="G457" s="444"/>
      <c r="H457" s="443"/>
      <c r="I457" s="444"/>
      <c r="J457" s="443"/>
      <c r="K457" s="444"/>
      <c r="L457" s="443"/>
      <c r="M457" s="444"/>
      <c r="N457" s="471"/>
      <c r="O457" s="465"/>
      <c r="P457" s="471"/>
      <c r="Q457" s="465"/>
      <c r="R457" s="471"/>
      <c r="S457" s="465"/>
      <c r="T457" s="471"/>
      <c r="U457" s="465"/>
      <c r="V457" s="358" t="s">
        <v>138</v>
      </c>
      <c r="W457" s="358" t="s">
        <v>138</v>
      </c>
      <c r="X457" s="358" t="s">
        <v>138</v>
      </c>
      <c r="Y457" s="358" t="s">
        <v>138</v>
      </c>
      <c r="Z457" s="358" t="s">
        <v>138</v>
      </c>
      <c r="AA457" s="358" t="s">
        <v>138</v>
      </c>
      <c r="AB457" s="358" t="s">
        <v>138</v>
      </c>
      <c r="AC457" s="358" t="s">
        <v>138</v>
      </c>
      <c r="AD457" s="374"/>
    </row>
    <row r="458" spans="1:30" ht="20.100000000000001" customHeight="1">
      <c r="A458" s="311"/>
      <c r="B458" s="311"/>
      <c r="C458" s="452"/>
      <c r="D458" s="311" t="s">
        <v>2144</v>
      </c>
      <c r="E458" s="452"/>
      <c r="F458" s="356"/>
      <c r="G458" s="314"/>
      <c r="H458" s="356"/>
      <c r="I458" s="314"/>
      <c r="J458" s="356"/>
      <c r="K458" s="314"/>
      <c r="L458" s="356"/>
      <c r="M458" s="314"/>
      <c r="N458" s="315"/>
      <c r="O458" s="316"/>
      <c r="P458" s="315"/>
      <c r="Q458" s="316"/>
      <c r="R458" s="315"/>
      <c r="S458" s="316"/>
      <c r="T458" s="315"/>
      <c r="U458" s="316"/>
      <c r="V458" s="452"/>
      <c r="W458" s="452"/>
      <c r="X458" s="452"/>
      <c r="Y458" s="452"/>
      <c r="Z458" s="452"/>
      <c r="AA458" s="452"/>
      <c r="AB458" s="452"/>
      <c r="AC458" s="452"/>
      <c r="AD458" s="311"/>
    </row>
    <row r="459" spans="1:30" ht="20.100000000000001" customHeight="1">
      <c r="A459" s="311"/>
      <c r="B459" s="311"/>
      <c r="C459" s="452"/>
      <c r="D459" s="311" t="s">
        <v>1690</v>
      </c>
      <c r="E459" s="452"/>
      <c r="F459" s="356"/>
      <c r="G459" s="314"/>
      <c r="H459" s="356"/>
      <c r="I459" s="314"/>
      <c r="J459" s="356"/>
      <c r="K459" s="314"/>
      <c r="L459" s="356"/>
      <c r="M459" s="314"/>
      <c r="N459" s="315"/>
      <c r="O459" s="316"/>
      <c r="P459" s="315"/>
      <c r="Q459" s="316"/>
      <c r="R459" s="315"/>
      <c r="S459" s="316"/>
      <c r="T459" s="315"/>
      <c r="U459" s="316"/>
      <c r="V459" s="452"/>
      <c r="W459" s="452"/>
      <c r="X459" s="452"/>
      <c r="Y459" s="452"/>
      <c r="Z459" s="452"/>
      <c r="AA459" s="452"/>
      <c r="AB459" s="452"/>
      <c r="AC459" s="452"/>
      <c r="AD459" s="311"/>
    </row>
    <row r="460" spans="1:30" ht="20.100000000000001" customHeight="1">
      <c r="A460" s="311"/>
      <c r="B460" s="311"/>
      <c r="C460" s="452"/>
      <c r="D460" s="311" t="s">
        <v>1481</v>
      </c>
      <c r="E460" s="452"/>
      <c r="F460" s="356"/>
      <c r="G460" s="314"/>
      <c r="H460" s="356"/>
      <c r="I460" s="314"/>
      <c r="J460" s="356"/>
      <c r="K460" s="314"/>
      <c r="L460" s="356"/>
      <c r="M460" s="314"/>
      <c r="N460" s="315"/>
      <c r="O460" s="316"/>
      <c r="P460" s="315"/>
      <c r="Q460" s="316"/>
      <c r="R460" s="315"/>
      <c r="S460" s="316"/>
      <c r="T460" s="315"/>
      <c r="U460" s="316"/>
      <c r="V460" s="452"/>
      <c r="W460" s="452"/>
      <c r="X460" s="452"/>
      <c r="Y460" s="452"/>
      <c r="Z460" s="452"/>
      <c r="AA460" s="452"/>
      <c r="AB460" s="452"/>
      <c r="AC460" s="452"/>
      <c r="AD460" s="311"/>
    </row>
    <row r="461" spans="1:30" ht="20.100000000000001" customHeight="1">
      <c r="A461" s="311"/>
      <c r="B461" s="311"/>
      <c r="C461" s="452"/>
      <c r="D461" s="311" t="s">
        <v>2145</v>
      </c>
      <c r="E461" s="452"/>
      <c r="F461" s="356"/>
      <c r="G461" s="314"/>
      <c r="H461" s="356"/>
      <c r="I461" s="314"/>
      <c r="J461" s="356"/>
      <c r="K461" s="314"/>
      <c r="L461" s="356"/>
      <c r="M461" s="314"/>
      <c r="N461" s="315"/>
      <c r="O461" s="316"/>
      <c r="P461" s="315"/>
      <c r="Q461" s="316"/>
      <c r="R461" s="315"/>
      <c r="S461" s="316"/>
      <c r="T461" s="315"/>
      <c r="U461" s="316"/>
      <c r="V461" s="452"/>
      <c r="W461" s="452"/>
      <c r="X461" s="452"/>
      <c r="Y461" s="452"/>
      <c r="Z461" s="452"/>
      <c r="AA461" s="452"/>
      <c r="AB461" s="452"/>
      <c r="AC461" s="452"/>
      <c r="AD461" s="311"/>
    </row>
    <row r="462" spans="1:30" ht="20.100000000000001" customHeight="1">
      <c r="A462" s="311"/>
      <c r="B462" s="311"/>
      <c r="C462" s="452"/>
      <c r="D462" s="311" t="s">
        <v>2146</v>
      </c>
      <c r="E462" s="452"/>
      <c r="F462" s="356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452"/>
      <c r="W462" s="452"/>
      <c r="X462" s="452"/>
      <c r="Y462" s="452"/>
      <c r="Z462" s="452"/>
      <c r="AA462" s="452"/>
      <c r="AB462" s="452"/>
      <c r="AC462" s="452"/>
      <c r="AD462" s="311"/>
    </row>
    <row r="463" spans="1:30" ht="20.100000000000001" customHeight="1">
      <c r="A463" s="311"/>
      <c r="B463" s="311"/>
      <c r="C463" s="452"/>
      <c r="D463" s="311" t="s">
        <v>2147</v>
      </c>
      <c r="E463" s="452"/>
      <c r="F463" s="356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452"/>
      <c r="W463" s="452"/>
      <c r="X463" s="452"/>
      <c r="Y463" s="452"/>
      <c r="Z463" s="452"/>
      <c r="AA463" s="452"/>
      <c r="AB463" s="452"/>
      <c r="AC463" s="452"/>
      <c r="AD463" s="311"/>
    </row>
    <row r="464" spans="1:30" ht="20.100000000000001" customHeight="1">
      <c r="A464" s="311"/>
      <c r="B464" s="311"/>
      <c r="C464" s="452"/>
      <c r="D464" s="311" t="s">
        <v>1912</v>
      </c>
      <c r="E464" s="452"/>
      <c r="F464" s="356"/>
      <c r="G464" s="314"/>
      <c r="H464" s="356"/>
      <c r="I464" s="314"/>
      <c r="J464" s="356"/>
      <c r="K464" s="314"/>
      <c r="L464" s="356"/>
      <c r="M464" s="314"/>
      <c r="N464" s="315"/>
      <c r="O464" s="316"/>
      <c r="P464" s="315"/>
      <c r="Q464" s="316"/>
      <c r="R464" s="315"/>
      <c r="S464" s="316"/>
      <c r="T464" s="315"/>
      <c r="U464" s="316"/>
      <c r="V464" s="452"/>
      <c r="W464" s="452"/>
      <c r="X464" s="452"/>
      <c r="Y464" s="452"/>
      <c r="Z464" s="452"/>
      <c r="AA464" s="452"/>
      <c r="AB464" s="452"/>
      <c r="AC464" s="452"/>
      <c r="AD464" s="311"/>
    </row>
    <row r="465" spans="1:30" ht="20.100000000000001" customHeight="1">
      <c r="A465" s="311"/>
      <c r="B465" s="311"/>
      <c r="C465" s="452"/>
      <c r="D465" s="311" t="s">
        <v>1959</v>
      </c>
      <c r="E465" s="452"/>
      <c r="F465" s="356"/>
      <c r="G465" s="314"/>
      <c r="H465" s="356"/>
      <c r="I465" s="314"/>
      <c r="J465" s="356"/>
      <c r="K465" s="314"/>
      <c r="L465" s="356"/>
      <c r="M465" s="314"/>
      <c r="N465" s="315"/>
      <c r="O465" s="316"/>
      <c r="P465" s="315"/>
      <c r="Q465" s="316"/>
      <c r="R465" s="315"/>
      <c r="S465" s="316"/>
      <c r="T465" s="315"/>
      <c r="U465" s="316"/>
      <c r="V465" s="452"/>
      <c r="W465" s="452"/>
      <c r="X465" s="452"/>
      <c r="Y465" s="452"/>
      <c r="Z465" s="452"/>
      <c r="AA465" s="452"/>
      <c r="AB465" s="452"/>
      <c r="AC465" s="452"/>
      <c r="AD465" s="311"/>
    </row>
    <row r="466" spans="1:30" ht="20.100000000000001" customHeight="1">
      <c r="A466" s="311"/>
      <c r="B466" s="311"/>
      <c r="C466" s="452"/>
      <c r="D466" s="311" t="s">
        <v>1960</v>
      </c>
      <c r="E466" s="452"/>
      <c r="F466" s="356"/>
      <c r="G466" s="314"/>
      <c r="H466" s="356"/>
      <c r="I466" s="314"/>
      <c r="J466" s="356"/>
      <c r="K466" s="314"/>
      <c r="L466" s="356"/>
      <c r="M466" s="314"/>
      <c r="N466" s="315"/>
      <c r="O466" s="316"/>
      <c r="P466" s="315"/>
      <c r="Q466" s="316"/>
      <c r="R466" s="315"/>
      <c r="S466" s="316"/>
      <c r="T466" s="315"/>
      <c r="U466" s="316"/>
      <c r="V466" s="452"/>
      <c r="W466" s="452"/>
      <c r="X466" s="452"/>
      <c r="Y466" s="452"/>
      <c r="Z466" s="452"/>
      <c r="AA466" s="452"/>
      <c r="AB466" s="452"/>
      <c r="AC466" s="452"/>
      <c r="AD466" s="311"/>
    </row>
    <row r="467" spans="1:30" ht="20.100000000000001" customHeight="1">
      <c r="A467" s="374" t="s">
        <v>4693</v>
      </c>
      <c r="B467" s="374" t="s">
        <v>581</v>
      </c>
      <c r="C467" s="358" t="s">
        <v>4694</v>
      </c>
      <c r="D467" s="374"/>
      <c r="E467" s="358"/>
      <c r="F467" s="443"/>
      <c r="G467" s="444"/>
      <c r="H467" s="443"/>
      <c r="I467" s="444"/>
      <c r="J467" s="443"/>
      <c r="K467" s="444"/>
      <c r="L467" s="443"/>
      <c r="M467" s="444"/>
      <c r="N467" s="471"/>
      <c r="O467" s="465"/>
      <c r="P467" s="471"/>
      <c r="Q467" s="465"/>
      <c r="R467" s="471"/>
      <c r="S467" s="465"/>
      <c r="T467" s="471">
        <v>1</v>
      </c>
      <c r="U467" s="465">
        <v>100</v>
      </c>
      <c r="V467" s="358" t="s">
        <v>138</v>
      </c>
      <c r="W467" s="358" t="s">
        <v>138</v>
      </c>
      <c r="X467" s="358" t="s">
        <v>138</v>
      </c>
      <c r="Y467" s="358" t="s">
        <v>138</v>
      </c>
      <c r="Z467" s="358" t="s">
        <v>138</v>
      </c>
      <c r="AA467" s="358" t="s">
        <v>138</v>
      </c>
      <c r="AB467" s="358" t="s">
        <v>138</v>
      </c>
      <c r="AC467" s="358" t="s">
        <v>138</v>
      </c>
      <c r="AD467" s="374"/>
    </row>
    <row r="468" spans="1:30" ht="20.100000000000001" customHeight="1">
      <c r="A468" s="374" t="s">
        <v>4695</v>
      </c>
      <c r="B468" s="374" t="s">
        <v>582</v>
      </c>
      <c r="C468" s="358" t="s">
        <v>8525</v>
      </c>
      <c r="D468" s="374" t="s">
        <v>8536</v>
      </c>
      <c r="E468" s="358" t="s">
        <v>1335</v>
      </c>
      <c r="F468" s="443">
        <v>5</v>
      </c>
      <c r="G468" s="444">
        <v>5.9523809523809526</v>
      </c>
      <c r="H468" s="443">
        <v>1</v>
      </c>
      <c r="I468" s="444">
        <v>1.4285714285714286</v>
      </c>
      <c r="J468" s="443">
        <v>5</v>
      </c>
      <c r="K468" s="444">
        <v>7.1428571428571432</v>
      </c>
      <c r="L468" s="443">
        <v>6</v>
      </c>
      <c r="M468" s="444">
        <v>7.7922077922077921</v>
      </c>
      <c r="N468" s="471">
        <v>4</v>
      </c>
      <c r="O468" s="465">
        <v>3.3</v>
      </c>
      <c r="P468" s="471">
        <v>8</v>
      </c>
      <c r="Q468" s="465">
        <v>6.106870229007634</v>
      </c>
      <c r="R468" s="471">
        <v>11</v>
      </c>
      <c r="S468" s="465">
        <v>6.0439560439560438</v>
      </c>
      <c r="T468" s="471">
        <v>19</v>
      </c>
      <c r="U468" s="465">
        <v>8.7557603686635943</v>
      </c>
      <c r="V468" s="358" t="s">
        <v>138</v>
      </c>
      <c r="W468" s="358" t="s">
        <v>138</v>
      </c>
      <c r="X468" s="358" t="s">
        <v>138</v>
      </c>
      <c r="Y468" s="358" t="s">
        <v>138</v>
      </c>
      <c r="Z468" s="358" t="s">
        <v>138</v>
      </c>
      <c r="AA468" s="358" t="s">
        <v>138</v>
      </c>
      <c r="AB468" s="358" t="s">
        <v>138</v>
      </c>
      <c r="AC468" s="358" t="s">
        <v>138</v>
      </c>
      <c r="AD468" s="374"/>
    </row>
    <row r="469" spans="1:30" ht="20.100000000000001" customHeight="1">
      <c r="A469" s="311"/>
      <c r="B469" s="311"/>
      <c r="C469" s="452"/>
      <c r="D469" s="311" t="s">
        <v>8537</v>
      </c>
      <c r="E469" s="452"/>
      <c r="F469" s="356">
        <v>79</v>
      </c>
      <c r="G469" s="314">
        <v>94.047619047619051</v>
      </c>
      <c r="H469" s="356">
        <v>69</v>
      </c>
      <c r="I469" s="314">
        <v>98.571428571428569</v>
      </c>
      <c r="J469" s="356">
        <v>65</v>
      </c>
      <c r="K469" s="314">
        <v>92.857142857142861</v>
      </c>
      <c r="L469" s="356">
        <v>71</v>
      </c>
      <c r="M469" s="314">
        <v>92.20779220779221</v>
      </c>
      <c r="N469" s="315">
        <v>118</v>
      </c>
      <c r="O469" s="316">
        <v>96.7</v>
      </c>
      <c r="P469" s="315">
        <v>123</v>
      </c>
      <c r="Q469" s="316">
        <v>93.89312977099236</v>
      </c>
      <c r="R469" s="315">
        <v>171</v>
      </c>
      <c r="S469" s="316">
        <v>93.956043956043956</v>
      </c>
      <c r="T469" s="315">
        <v>198</v>
      </c>
      <c r="U469" s="316">
        <v>91.244239631336399</v>
      </c>
      <c r="V469" s="452"/>
      <c r="W469" s="452"/>
      <c r="X469" s="452"/>
      <c r="Y469" s="452"/>
      <c r="Z469" s="452"/>
      <c r="AA469" s="452"/>
      <c r="AB469" s="452"/>
      <c r="AC469" s="452"/>
      <c r="AD469" s="311"/>
    </row>
    <row r="470" spans="1:30" ht="20.100000000000001" customHeight="1">
      <c r="A470" s="311"/>
      <c r="B470" s="311"/>
      <c r="C470" s="452"/>
      <c r="D470" s="311" t="s">
        <v>1861</v>
      </c>
      <c r="E470" s="452"/>
      <c r="F470" s="356"/>
      <c r="G470" s="314"/>
      <c r="H470" s="356"/>
      <c r="I470" s="314"/>
      <c r="J470" s="356"/>
      <c r="K470" s="314"/>
      <c r="L470" s="356"/>
      <c r="M470" s="314"/>
      <c r="N470" s="315"/>
      <c r="O470" s="316"/>
      <c r="P470" s="315"/>
      <c r="Q470" s="316"/>
      <c r="R470" s="315"/>
      <c r="S470" s="316"/>
      <c r="T470" s="315"/>
      <c r="U470" s="316"/>
      <c r="V470" s="452"/>
      <c r="W470" s="452"/>
      <c r="X470" s="452"/>
      <c r="Y470" s="452"/>
      <c r="Z470" s="452"/>
      <c r="AA470" s="452"/>
      <c r="AB470" s="452"/>
      <c r="AC470" s="452"/>
      <c r="AD470" s="311"/>
    </row>
    <row r="471" spans="1:30" ht="20.100000000000001" customHeight="1">
      <c r="A471" s="311"/>
      <c r="B471" s="311"/>
      <c r="C471" s="452"/>
      <c r="D471" s="311" t="s">
        <v>1862</v>
      </c>
      <c r="E471" s="452"/>
      <c r="F471" s="356"/>
      <c r="G471" s="314"/>
      <c r="H471" s="356"/>
      <c r="I471" s="314"/>
      <c r="J471" s="356"/>
      <c r="K471" s="314"/>
      <c r="L471" s="356"/>
      <c r="M471" s="314"/>
      <c r="N471" s="315"/>
      <c r="O471" s="316"/>
      <c r="P471" s="315"/>
      <c r="Q471" s="316"/>
      <c r="R471" s="315"/>
      <c r="S471" s="316"/>
      <c r="T471" s="315"/>
      <c r="U471" s="316"/>
      <c r="V471" s="452"/>
      <c r="W471" s="452"/>
      <c r="X471" s="452"/>
      <c r="Y471" s="452"/>
      <c r="Z471" s="452"/>
      <c r="AA471" s="452"/>
      <c r="AB471" s="452"/>
      <c r="AC471" s="452"/>
      <c r="AD471" s="311"/>
    </row>
    <row r="472" spans="1:30" ht="20.100000000000001" customHeight="1">
      <c r="A472" s="374" t="s">
        <v>4696</v>
      </c>
      <c r="B472" s="374" t="s">
        <v>583</v>
      </c>
      <c r="C472" s="358" t="s">
        <v>4697</v>
      </c>
      <c r="D472" s="374" t="s">
        <v>8561</v>
      </c>
      <c r="E472" s="358" t="s">
        <v>1335</v>
      </c>
      <c r="F472" s="443">
        <v>1</v>
      </c>
      <c r="G472" s="444">
        <v>20</v>
      </c>
      <c r="H472" s="443"/>
      <c r="I472" s="444"/>
      <c r="J472" s="443">
        <v>2</v>
      </c>
      <c r="K472" s="444">
        <v>40</v>
      </c>
      <c r="L472" s="443">
        <v>2</v>
      </c>
      <c r="M472" s="444">
        <v>33.333333333333336</v>
      </c>
      <c r="N472" s="471">
        <v>1</v>
      </c>
      <c r="O472" s="465">
        <v>25</v>
      </c>
      <c r="P472" s="471"/>
      <c r="Q472" s="465"/>
      <c r="R472" s="471">
        <v>1</v>
      </c>
      <c r="S472" s="465">
        <v>9.0909090909090917</v>
      </c>
      <c r="T472" s="471">
        <v>7</v>
      </c>
      <c r="U472" s="465">
        <v>36.842105263157897</v>
      </c>
      <c r="V472" s="358" t="s">
        <v>138</v>
      </c>
      <c r="W472" s="358" t="s">
        <v>138</v>
      </c>
      <c r="X472" s="358" t="s">
        <v>138</v>
      </c>
      <c r="Y472" s="358" t="s">
        <v>138</v>
      </c>
      <c r="Z472" s="358" t="s">
        <v>138</v>
      </c>
      <c r="AA472" s="358" t="s">
        <v>138</v>
      </c>
      <c r="AB472" s="358" t="s">
        <v>138</v>
      </c>
      <c r="AC472" s="358" t="s">
        <v>138</v>
      </c>
      <c r="AD472" s="374"/>
    </row>
    <row r="473" spans="1:30" ht="20.100000000000001" customHeight="1">
      <c r="A473" s="311"/>
      <c r="B473" s="311"/>
      <c r="C473" s="452"/>
      <c r="D473" s="311" t="s">
        <v>8562</v>
      </c>
      <c r="E473" s="452"/>
      <c r="F473" s="356">
        <v>1</v>
      </c>
      <c r="G473" s="314">
        <v>20</v>
      </c>
      <c r="H473" s="356"/>
      <c r="I473" s="314"/>
      <c r="J473" s="356">
        <v>1</v>
      </c>
      <c r="K473" s="314">
        <v>20</v>
      </c>
      <c r="L473" s="356"/>
      <c r="M473" s="314"/>
      <c r="N473" s="315">
        <v>1</v>
      </c>
      <c r="O473" s="316">
        <v>25</v>
      </c>
      <c r="P473" s="315">
        <v>5</v>
      </c>
      <c r="Q473" s="316">
        <v>62.5</v>
      </c>
      <c r="R473" s="315">
        <v>2</v>
      </c>
      <c r="S473" s="316">
        <v>18.181818181818183</v>
      </c>
      <c r="T473" s="315">
        <v>3</v>
      </c>
      <c r="U473" s="316">
        <v>15.789473684210526</v>
      </c>
      <c r="V473" s="452"/>
      <c r="W473" s="452"/>
      <c r="X473" s="452"/>
      <c r="Y473" s="452"/>
      <c r="Z473" s="452"/>
      <c r="AA473" s="452"/>
      <c r="AB473" s="452"/>
      <c r="AC473" s="452"/>
      <c r="AD473" s="311"/>
    </row>
    <row r="474" spans="1:30" ht="20.100000000000001" customHeight="1">
      <c r="A474" s="311"/>
      <c r="B474" s="311"/>
      <c r="C474" s="452"/>
      <c r="D474" s="311" t="s">
        <v>8563</v>
      </c>
      <c r="E474" s="452"/>
      <c r="F474" s="356">
        <v>3</v>
      </c>
      <c r="G474" s="314">
        <v>60</v>
      </c>
      <c r="H474" s="356"/>
      <c r="I474" s="314"/>
      <c r="J474" s="356"/>
      <c r="K474" s="314"/>
      <c r="L474" s="356">
        <v>2</v>
      </c>
      <c r="M474" s="314">
        <v>33.333333333333336</v>
      </c>
      <c r="N474" s="315">
        <v>2</v>
      </c>
      <c r="O474" s="316">
        <v>50</v>
      </c>
      <c r="P474" s="315">
        <v>3</v>
      </c>
      <c r="Q474" s="316">
        <v>37.5</v>
      </c>
      <c r="R474" s="315">
        <v>6</v>
      </c>
      <c r="S474" s="316">
        <v>54.545454545454547</v>
      </c>
      <c r="T474" s="315">
        <v>7</v>
      </c>
      <c r="U474" s="316">
        <v>36.842105263157897</v>
      </c>
      <c r="V474" s="452"/>
      <c r="W474" s="452"/>
      <c r="X474" s="452"/>
      <c r="Y474" s="452"/>
      <c r="Z474" s="452"/>
      <c r="AA474" s="452"/>
      <c r="AB474" s="452"/>
      <c r="AC474" s="452"/>
      <c r="AD474" s="311"/>
    </row>
    <row r="475" spans="1:30" ht="20.100000000000001" customHeight="1">
      <c r="A475" s="311"/>
      <c r="B475" s="311"/>
      <c r="C475" s="452"/>
      <c r="D475" s="311" t="s">
        <v>8564</v>
      </c>
      <c r="E475" s="452"/>
      <c r="F475" s="356"/>
      <c r="G475" s="314"/>
      <c r="H475" s="356"/>
      <c r="I475" s="314"/>
      <c r="J475" s="356">
        <v>1</v>
      </c>
      <c r="K475" s="314">
        <v>20</v>
      </c>
      <c r="L475" s="356">
        <v>2</v>
      </c>
      <c r="M475" s="314">
        <v>33.333333333333336</v>
      </c>
      <c r="N475" s="315"/>
      <c r="O475" s="316"/>
      <c r="P475" s="315"/>
      <c r="Q475" s="316"/>
      <c r="R475" s="315">
        <v>2</v>
      </c>
      <c r="S475" s="316">
        <v>18.181818181818183</v>
      </c>
      <c r="T475" s="315">
        <v>1</v>
      </c>
      <c r="U475" s="316">
        <v>5.2631578947368425</v>
      </c>
      <c r="V475" s="452"/>
      <c r="W475" s="452"/>
      <c r="X475" s="452"/>
      <c r="Y475" s="452"/>
      <c r="Z475" s="452"/>
      <c r="AA475" s="452"/>
      <c r="AB475" s="452"/>
      <c r="AC475" s="452"/>
      <c r="AD475" s="311"/>
    </row>
    <row r="476" spans="1:30" ht="20.100000000000001" customHeight="1">
      <c r="A476" s="311"/>
      <c r="B476" s="311"/>
      <c r="C476" s="452"/>
      <c r="D476" s="311" t="s">
        <v>8565</v>
      </c>
      <c r="E476" s="452"/>
      <c r="F476" s="356"/>
      <c r="G476" s="314"/>
      <c r="H476" s="356"/>
      <c r="I476" s="314"/>
      <c r="J476" s="356">
        <v>1</v>
      </c>
      <c r="K476" s="314">
        <v>20</v>
      </c>
      <c r="L476" s="356"/>
      <c r="M476" s="314"/>
      <c r="N476" s="315"/>
      <c r="O476" s="316"/>
      <c r="P476" s="315"/>
      <c r="Q476" s="316"/>
      <c r="R476" s="315"/>
      <c r="S476" s="316"/>
      <c r="T476" s="315">
        <v>1</v>
      </c>
      <c r="U476" s="316">
        <v>5.2631578947368425</v>
      </c>
      <c r="V476" s="452"/>
      <c r="W476" s="452"/>
      <c r="X476" s="452"/>
      <c r="Y476" s="452"/>
      <c r="Z476" s="452"/>
      <c r="AA476" s="452"/>
      <c r="AB476" s="452"/>
      <c r="AC476" s="452"/>
      <c r="AD476" s="311"/>
    </row>
    <row r="477" spans="1:30" ht="20.100000000000001" customHeight="1">
      <c r="A477" s="311"/>
      <c r="B477" s="311"/>
      <c r="C477" s="452"/>
      <c r="D477" s="311" t="s">
        <v>1861</v>
      </c>
      <c r="E477" s="452"/>
      <c r="F477" s="356"/>
      <c r="G477" s="314"/>
      <c r="H477" s="356"/>
      <c r="I477" s="314"/>
      <c r="J477" s="356"/>
      <c r="K477" s="314"/>
      <c r="L477" s="356"/>
      <c r="M477" s="314"/>
      <c r="N477" s="315"/>
      <c r="O477" s="316"/>
      <c r="P477" s="315"/>
      <c r="Q477" s="316"/>
      <c r="R477" s="315"/>
      <c r="S477" s="316"/>
      <c r="T477" s="315"/>
      <c r="U477" s="316"/>
      <c r="V477" s="452"/>
      <c r="W477" s="452"/>
      <c r="X477" s="452"/>
      <c r="Y477" s="452"/>
      <c r="Z477" s="452"/>
      <c r="AA477" s="452"/>
      <c r="AB477" s="452"/>
      <c r="AC477" s="452"/>
      <c r="AD477" s="311"/>
    </row>
    <row r="478" spans="1:30" ht="20.100000000000001" customHeight="1">
      <c r="A478" s="311"/>
      <c r="B478" s="311"/>
      <c r="C478" s="452"/>
      <c r="D478" s="311" t="s">
        <v>1862</v>
      </c>
      <c r="E478" s="452"/>
      <c r="F478" s="356"/>
      <c r="G478" s="314"/>
      <c r="H478" s="356"/>
      <c r="I478" s="314"/>
      <c r="J478" s="356"/>
      <c r="K478" s="314"/>
      <c r="L478" s="356"/>
      <c r="M478" s="314"/>
      <c r="N478" s="315"/>
      <c r="O478" s="316"/>
      <c r="P478" s="315"/>
      <c r="Q478" s="316"/>
      <c r="R478" s="315"/>
      <c r="S478" s="316"/>
      <c r="T478" s="315"/>
      <c r="U478" s="316"/>
      <c r="V478" s="452"/>
      <c r="W478" s="452"/>
      <c r="X478" s="452"/>
      <c r="Y478" s="452"/>
      <c r="Z478" s="452"/>
      <c r="AA478" s="452"/>
      <c r="AB478" s="452"/>
      <c r="AC478" s="452"/>
      <c r="AD478" s="311"/>
    </row>
    <row r="479" spans="1:30" ht="20.100000000000001" customHeight="1">
      <c r="A479" s="374" t="s">
        <v>4698</v>
      </c>
      <c r="B479" s="374" t="s">
        <v>1028</v>
      </c>
      <c r="C479" s="358" t="s">
        <v>4697</v>
      </c>
      <c r="D479" s="374" t="s">
        <v>8561</v>
      </c>
      <c r="E479" s="358" t="s">
        <v>1335</v>
      </c>
      <c r="F479" s="443"/>
      <c r="G479" s="444"/>
      <c r="H479" s="443"/>
      <c r="I479" s="444"/>
      <c r="J479" s="443"/>
      <c r="K479" s="444"/>
      <c r="L479" s="443"/>
      <c r="M479" s="444"/>
      <c r="N479" s="471">
        <v>1</v>
      </c>
      <c r="O479" s="465">
        <v>100</v>
      </c>
      <c r="P479" s="471"/>
      <c r="Q479" s="465"/>
      <c r="R479" s="471"/>
      <c r="S479" s="465"/>
      <c r="T479" s="471"/>
      <c r="U479" s="465"/>
      <c r="V479" s="358" t="s">
        <v>138</v>
      </c>
      <c r="W479" s="358" t="s">
        <v>138</v>
      </c>
      <c r="X479" s="358" t="s">
        <v>138</v>
      </c>
      <c r="Y479" s="358" t="s">
        <v>138</v>
      </c>
      <c r="Z479" s="358" t="s">
        <v>138</v>
      </c>
      <c r="AA479" s="358" t="s">
        <v>138</v>
      </c>
      <c r="AB479" s="358" t="s">
        <v>138</v>
      </c>
      <c r="AC479" s="358" t="s">
        <v>138</v>
      </c>
      <c r="AD479" s="374"/>
    </row>
    <row r="480" spans="1:30" ht="20.100000000000001" customHeight="1">
      <c r="A480" s="311"/>
      <c r="B480" s="311"/>
      <c r="C480" s="452"/>
      <c r="D480" s="311" t="s">
        <v>8562</v>
      </c>
      <c r="E480" s="452"/>
      <c r="F480" s="356"/>
      <c r="G480" s="314"/>
      <c r="H480" s="356">
        <v>1</v>
      </c>
      <c r="I480" s="314">
        <v>100</v>
      </c>
      <c r="J480" s="356"/>
      <c r="K480" s="314"/>
      <c r="L480" s="356"/>
      <c r="M480" s="314"/>
      <c r="N480" s="315"/>
      <c r="O480" s="316"/>
      <c r="P480" s="315"/>
      <c r="Q480" s="316"/>
      <c r="R480" s="315"/>
      <c r="S480" s="316"/>
      <c r="T480" s="315"/>
      <c r="U480" s="316"/>
      <c r="V480" s="452"/>
      <c r="W480" s="452"/>
      <c r="X480" s="452"/>
      <c r="Y480" s="452"/>
      <c r="Z480" s="452"/>
      <c r="AA480" s="452"/>
      <c r="AB480" s="452"/>
      <c r="AC480" s="452"/>
      <c r="AD480" s="311"/>
    </row>
    <row r="481" spans="1:30" ht="20.100000000000001" customHeight="1">
      <c r="A481" s="311"/>
      <c r="B481" s="311"/>
      <c r="C481" s="452"/>
      <c r="D481" s="311" t="s">
        <v>8563</v>
      </c>
      <c r="E481" s="452"/>
      <c r="F481" s="356"/>
      <c r="G481" s="314"/>
      <c r="H481" s="356"/>
      <c r="I481" s="314"/>
      <c r="J481" s="356"/>
      <c r="K481" s="314"/>
      <c r="L481" s="356"/>
      <c r="M481" s="314"/>
      <c r="N481" s="315"/>
      <c r="O481" s="316"/>
      <c r="P481" s="315"/>
      <c r="Q481" s="316"/>
      <c r="R481" s="315"/>
      <c r="S481" s="316"/>
      <c r="T481" s="315">
        <v>1</v>
      </c>
      <c r="U481" s="316">
        <v>33.333333333333336</v>
      </c>
      <c r="V481" s="452"/>
      <c r="W481" s="452"/>
      <c r="X481" s="452"/>
      <c r="Y481" s="452"/>
      <c r="Z481" s="452"/>
      <c r="AA481" s="452"/>
      <c r="AB481" s="452"/>
      <c r="AC481" s="452"/>
      <c r="AD481" s="311"/>
    </row>
    <row r="482" spans="1:30" ht="20.100000000000001" customHeight="1">
      <c r="A482" s="311"/>
      <c r="B482" s="311"/>
      <c r="C482" s="452"/>
      <c r="D482" s="311" t="s">
        <v>8564</v>
      </c>
      <c r="E482" s="452"/>
      <c r="F482" s="356">
        <v>1</v>
      </c>
      <c r="G482" s="314">
        <v>100</v>
      </c>
      <c r="H482" s="356"/>
      <c r="I482" s="314"/>
      <c r="J482" s="356"/>
      <c r="K482" s="314"/>
      <c r="L482" s="356">
        <v>2</v>
      </c>
      <c r="M482" s="314">
        <v>100</v>
      </c>
      <c r="N482" s="315"/>
      <c r="O482" s="316"/>
      <c r="P482" s="315"/>
      <c r="Q482" s="316"/>
      <c r="R482" s="315">
        <v>1</v>
      </c>
      <c r="S482" s="316">
        <v>100</v>
      </c>
      <c r="T482" s="315">
        <v>2</v>
      </c>
      <c r="U482" s="316">
        <v>66.666666666666671</v>
      </c>
      <c r="V482" s="452"/>
      <c r="W482" s="452"/>
      <c r="X482" s="452"/>
      <c r="Y482" s="452"/>
      <c r="Z482" s="452"/>
      <c r="AA482" s="452"/>
      <c r="AB482" s="452"/>
      <c r="AC482" s="452"/>
      <c r="AD482" s="311"/>
    </row>
    <row r="483" spans="1:30" ht="20.100000000000001" customHeight="1">
      <c r="A483" s="311"/>
      <c r="B483" s="311"/>
      <c r="C483" s="452"/>
      <c r="D483" s="311" t="s">
        <v>8565</v>
      </c>
      <c r="E483" s="452"/>
      <c r="F483" s="356"/>
      <c r="G483" s="314"/>
      <c r="H483" s="356"/>
      <c r="I483" s="314"/>
      <c r="J483" s="356"/>
      <c r="K483" s="314"/>
      <c r="L483" s="356"/>
      <c r="M483" s="314"/>
      <c r="N483" s="315"/>
      <c r="O483" s="316"/>
      <c r="P483" s="315"/>
      <c r="Q483" s="316"/>
      <c r="R483" s="315"/>
      <c r="S483" s="316"/>
      <c r="T483" s="315"/>
      <c r="U483" s="316"/>
      <c r="V483" s="452"/>
      <c r="W483" s="452"/>
      <c r="X483" s="452"/>
      <c r="Y483" s="452"/>
      <c r="Z483" s="452"/>
      <c r="AA483" s="452"/>
      <c r="AB483" s="452"/>
      <c r="AC483" s="452"/>
      <c r="AD483" s="311"/>
    </row>
    <row r="484" spans="1:30" ht="20.100000000000001" customHeight="1">
      <c r="A484" s="311"/>
      <c r="B484" s="311"/>
      <c r="C484" s="452"/>
      <c r="D484" s="311" t="s">
        <v>1861</v>
      </c>
      <c r="E484" s="452"/>
      <c r="F484" s="356"/>
      <c r="G484" s="314"/>
      <c r="H484" s="356"/>
      <c r="I484" s="314"/>
      <c r="J484" s="356"/>
      <c r="K484" s="314"/>
      <c r="L484" s="356"/>
      <c r="M484" s="314"/>
      <c r="N484" s="315"/>
      <c r="O484" s="316"/>
      <c r="P484" s="315"/>
      <c r="Q484" s="316"/>
      <c r="R484" s="315"/>
      <c r="S484" s="316"/>
      <c r="T484" s="315"/>
      <c r="U484" s="316"/>
      <c r="V484" s="452"/>
      <c r="W484" s="452"/>
      <c r="X484" s="452"/>
      <c r="Y484" s="452"/>
      <c r="Z484" s="452"/>
      <c r="AA484" s="452"/>
      <c r="AB484" s="452"/>
      <c r="AC484" s="452"/>
      <c r="AD484" s="311"/>
    </row>
    <row r="485" spans="1:30" ht="20.100000000000001" customHeight="1">
      <c r="A485" s="311"/>
      <c r="B485" s="311"/>
      <c r="C485" s="452"/>
      <c r="D485" s="311" t="s">
        <v>1862</v>
      </c>
      <c r="E485" s="452"/>
      <c r="F485" s="356"/>
      <c r="G485" s="314"/>
      <c r="H485" s="356"/>
      <c r="I485" s="314"/>
      <c r="J485" s="356"/>
      <c r="K485" s="314"/>
      <c r="L485" s="356"/>
      <c r="M485" s="314"/>
      <c r="N485" s="315"/>
      <c r="O485" s="316"/>
      <c r="P485" s="315"/>
      <c r="Q485" s="316"/>
      <c r="R485" s="315"/>
      <c r="S485" s="316"/>
      <c r="T485" s="315"/>
      <c r="U485" s="316"/>
      <c r="V485" s="452"/>
      <c r="W485" s="452"/>
      <c r="X485" s="452"/>
      <c r="Y485" s="452"/>
      <c r="Z485" s="452"/>
      <c r="AA485" s="452"/>
      <c r="AB485" s="452"/>
      <c r="AC485" s="452"/>
      <c r="AD485" s="311"/>
    </row>
    <row r="486" spans="1:30" ht="20.100000000000001" customHeight="1">
      <c r="A486" s="374" t="s">
        <v>4699</v>
      </c>
      <c r="B486" s="374" t="s">
        <v>1029</v>
      </c>
      <c r="C486" s="358" t="s">
        <v>4697</v>
      </c>
      <c r="D486" s="374" t="s">
        <v>8561</v>
      </c>
      <c r="E486" s="358" t="s">
        <v>1335</v>
      </c>
      <c r="F486" s="443">
        <v>1</v>
      </c>
      <c r="G486" s="444">
        <v>100</v>
      </c>
      <c r="H486" s="443"/>
      <c r="I486" s="444"/>
      <c r="J486" s="443"/>
      <c r="K486" s="444"/>
      <c r="L486" s="443"/>
      <c r="M486" s="444"/>
      <c r="N486" s="471"/>
      <c r="O486" s="465"/>
      <c r="P486" s="471"/>
      <c r="Q486" s="465"/>
      <c r="R486" s="471"/>
      <c r="S486" s="465"/>
      <c r="T486" s="471"/>
      <c r="U486" s="465"/>
      <c r="V486" s="358" t="s">
        <v>138</v>
      </c>
      <c r="W486" s="358" t="s">
        <v>138</v>
      </c>
      <c r="X486" s="358" t="s">
        <v>138</v>
      </c>
      <c r="Y486" s="358" t="s">
        <v>138</v>
      </c>
      <c r="Z486" s="358" t="s">
        <v>138</v>
      </c>
      <c r="AA486" s="358" t="s">
        <v>138</v>
      </c>
      <c r="AB486" s="358" t="s">
        <v>138</v>
      </c>
      <c r="AC486" s="358" t="s">
        <v>138</v>
      </c>
      <c r="AD486" s="374"/>
    </row>
    <row r="487" spans="1:30" ht="20.100000000000001" customHeight="1">
      <c r="A487" s="311"/>
      <c r="B487" s="311"/>
      <c r="C487" s="452"/>
      <c r="D487" s="311" t="s">
        <v>8562</v>
      </c>
      <c r="E487" s="452"/>
      <c r="F487" s="356"/>
      <c r="G487" s="314"/>
      <c r="H487" s="356"/>
      <c r="I487" s="314"/>
      <c r="J487" s="356"/>
      <c r="K487" s="314"/>
      <c r="L487" s="356"/>
      <c r="M487" s="314"/>
      <c r="N487" s="315"/>
      <c r="O487" s="316"/>
      <c r="P487" s="315"/>
      <c r="Q487" s="316"/>
      <c r="R487" s="315"/>
      <c r="S487" s="316"/>
      <c r="T487" s="315"/>
      <c r="U487" s="316"/>
      <c r="V487" s="452"/>
      <c r="W487" s="452"/>
      <c r="X487" s="452"/>
      <c r="Y487" s="452"/>
      <c r="Z487" s="452"/>
      <c r="AA487" s="452"/>
      <c r="AB487" s="452"/>
      <c r="AC487" s="452"/>
      <c r="AD487" s="311"/>
    </row>
    <row r="488" spans="1:30" ht="20.100000000000001" customHeight="1">
      <c r="A488" s="311"/>
      <c r="B488" s="311"/>
      <c r="C488" s="452"/>
      <c r="D488" s="311" t="s">
        <v>8563</v>
      </c>
      <c r="E488" s="452"/>
      <c r="F488" s="356"/>
      <c r="G488" s="314"/>
      <c r="H488" s="356"/>
      <c r="I488" s="314"/>
      <c r="J488" s="356"/>
      <c r="K488" s="314"/>
      <c r="L488" s="356"/>
      <c r="M488" s="314"/>
      <c r="N488" s="315"/>
      <c r="O488" s="316"/>
      <c r="P488" s="315"/>
      <c r="Q488" s="316"/>
      <c r="R488" s="315"/>
      <c r="S488" s="316"/>
      <c r="T488" s="315"/>
      <c r="U488" s="316"/>
      <c r="V488" s="452"/>
      <c r="W488" s="452"/>
      <c r="X488" s="452"/>
      <c r="Y488" s="452"/>
      <c r="Z488" s="452"/>
      <c r="AA488" s="452"/>
      <c r="AB488" s="452"/>
      <c r="AC488" s="452"/>
      <c r="AD488" s="311"/>
    </row>
    <row r="489" spans="1:30" ht="20.100000000000001" customHeight="1">
      <c r="A489" s="311"/>
      <c r="B489" s="311"/>
      <c r="C489" s="452"/>
      <c r="D489" s="311" t="s">
        <v>8564</v>
      </c>
      <c r="E489" s="452"/>
      <c r="F489" s="356"/>
      <c r="G489" s="314"/>
      <c r="H489" s="356"/>
      <c r="I489" s="314"/>
      <c r="J489" s="356"/>
      <c r="K489" s="314"/>
      <c r="L489" s="356"/>
      <c r="M489" s="314"/>
      <c r="N489" s="315"/>
      <c r="O489" s="316"/>
      <c r="P489" s="315"/>
      <c r="Q489" s="316"/>
      <c r="R489" s="315"/>
      <c r="S489" s="316"/>
      <c r="T489" s="315">
        <v>1</v>
      </c>
      <c r="U489" s="316">
        <v>100</v>
      </c>
      <c r="V489" s="452"/>
      <c r="W489" s="452"/>
      <c r="X489" s="452"/>
      <c r="Y489" s="452"/>
      <c r="Z489" s="452"/>
      <c r="AA489" s="452"/>
      <c r="AB489" s="452"/>
      <c r="AC489" s="452"/>
      <c r="AD489" s="311"/>
    </row>
    <row r="490" spans="1:30" ht="20.100000000000001" customHeight="1">
      <c r="A490" s="311"/>
      <c r="B490" s="311"/>
      <c r="C490" s="452"/>
      <c r="D490" s="311" t="s">
        <v>8565</v>
      </c>
      <c r="E490" s="452"/>
      <c r="F490" s="356"/>
      <c r="G490" s="314"/>
      <c r="H490" s="356"/>
      <c r="I490" s="314"/>
      <c r="J490" s="356"/>
      <c r="K490" s="314"/>
      <c r="L490" s="356"/>
      <c r="M490" s="314"/>
      <c r="N490" s="315"/>
      <c r="O490" s="316"/>
      <c r="P490" s="315"/>
      <c r="Q490" s="316"/>
      <c r="R490" s="315"/>
      <c r="S490" s="316"/>
      <c r="T490" s="315"/>
      <c r="U490" s="316"/>
      <c r="V490" s="452"/>
      <c r="W490" s="452"/>
      <c r="X490" s="452"/>
      <c r="Y490" s="452"/>
      <c r="Z490" s="452"/>
      <c r="AA490" s="452"/>
      <c r="AB490" s="452"/>
      <c r="AC490" s="452"/>
      <c r="AD490" s="311"/>
    </row>
    <row r="491" spans="1:30" ht="20.100000000000001" customHeight="1">
      <c r="A491" s="311"/>
      <c r="B491" s="311"/>
      <c r="C491" s="452"/>
      <c r="D491" s="311" t="s">
        <v>1861</v>
      </c>
      <c r="E491" s="452"/>
      <c r="F491" s="356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452"/>
      <c r="W491" s="452"/>
      <c r="X491" s="452"/>
      <c r="Y491" s="452"/>
      <c r="Z491" s="452"/>
      <c r="AA491" s="452"/>
      <c r="AB491" s="452"/>
      <c r="AC491" s="452"/>
      <c r="AD491" s="311"/>
    </row>
    <row r="492" spans="1:30" ht="20.100000000000001" customHeight="1">
      <c r="A492" s="311"/>
      <c r="B492" s="311"/>
      <c r="C492" s="452"/>
      <c r="D492" s="311" t="s">
        <v>1862</v>
      </c>
      <c r="E492" s="452"/>
      <c r="F492" s="356"/>
      <c r="G492" s="314"/>
      <c r="H492" s="356"/>
      <c r="I492" s="314"/>
      <c r="J492" s="356"/>
      <c r="K492" s="314"/>
      <c r="L492" s="356"/>
      <c r="M492" s="314"/>
      <c r="N492" s="315"/>
      <c r="O492" s="316"/>
      <c r="P492" s="315"/>
      <c r="Q492" s="316"/>
      <c r="R492" s="315"/>
      <c r="S492" s="316"/>
      <c r="T492" s="315"/>
      <c r="U492" s="316"/>
      <c r="V492" s="452"/>
      <c r="W492" s="452"/>
      <c r="X492" s="452"/>
      <c r="Y492" s="452"/>
      <c r="Z492" s="452"/>
      <c r="AA492" s="452"/>
      <c r="AB492" s="452"/>
      <c r="AC492" s="452"/>
      <c r="AD492" s="311"/>
    </row>
    <row r="493" spans="1:30" ht="20.100000000000001" customHeight="1">
      <c r="A493" s="374" t="s">
        <v>4700</v>
      </c>
      <c r="B493" s="374" t="s">
        <v>1030</v>
      </c>
      <c r="C493" s="358" t="s">
        <v>4697</v>
      </c>
      <c r="D493" s="374" t="s">
        <v>8561</v>
      </c>
      <c r="E493" s="358" t="s">
        <v>1335</v>
      </c>
      <c r="F493" s="443"/>
      <c r="G493" s="444"/>
      <c r="H493" s="443"/>
      <c r="I493" s="444"/>
      <c r="J493" s="443"/>
      <c r="K493" s="444"/>
      <c r="L493" s="443"/>
      <c r="M493" s="444"/>
      <c r="N493" s="471"/>
      <c r="O493" s="465"/>
      <c r="P493" s="471"/>
      <c r="Q493" s="465"/>
      <c r="R493" s="471"/>
      <c r="S493" s="465"/>
      <c r="T493" s="471"/>
      <c r="U493" s="465"/>
      <c r="V493" s="358" t="s">
        <v>138</v>
      </c>
      <c r="W493" s="358" t="s">
        <v>138</v>
      </c>
      <c r="X493" s="358" t="s">
        <v>138</v>
      </c>
      <c r="Y493" s="358" t="s">
        <v>138</v>
      </c>
      <c r="Z493" s="358" t="s">
        <v>138</v>
      </c>
      <c r="AA493" s="358" t="s">
        <v>138</v>
      </c>
      <c r="AB493" s="358" t="s">
        <v>138</v>
      </c>
      <c r="AC493" s="358" t="s">
        <v>138</v>
      </c>
      <c r="AD493" s="374"/>
    </row>
    <row r="494" spans="1:30" ht="20.100000000000001" customHeight="1">
      <c r="A494" s="311"/>
      <c r="B494" s="311"/>
      <c r="C494" s="452"/>
      <c r="D494" s="311" t="s">
        <v>8562</v>
      </c>
      <c r="E494" s="452"/>
      <c r="F494" s="356"/>
      <c r="G494" s="314"/>
      <c r="H494" s="356"/>
      <c r="I494" s="314"/>
      <c r="J494" s="356"/>
      <c r="K494" s="314"/>
      <c r="L494" s="356"/>
      <c r="M494" s="314"/>
      <c r="N494" s="315"/>
      <c r="O494" s="316"/>
      <c r="P494" s="315"/>
      <c r="Q494" s="316"/>
      <c r="R494" s="315"/>
      <c r="S494" s="316"/>
      <c r="T494" s="315"/>
      <c r="U494" s="316"/>
      <c r="V494" s="452"/>
      <c r="W494" s="452"/>
      <c r="X494" s="452"/>
      <c r="Y494" s="452"/>
      <c r="Z494" s="452"/>
      <c r="AA494" s="452"/>
      <c r="AB494" s="452"/>
      <c r="AC494" s="452"/>
      <c r="AD494" s="311"/>
    </row>
    <row r="495" spans="1:30" ht="20.100000000000001" customHeight="1">
      <c r="A495" s="311"/>
      <c r="B495" s="311"/>
      <c r="C495" s="452"/>
      <c r="D495" s="311" t="s">
        <v>8563</v>
      </c>
      <c r="E495" s="452"/>
      <c r="F495" s="356"/>
      <c r="G495" s="314"/>
      <c r="H495" s="356"/>
      <c r="I495" s="314"/>
      <c r="J495" s="356"/>
      <c r="K495" s="314"/>
      <c r="L495" s="356"/>
      <c r="M495" s="314"/>
      <c r="N495" s="315"/>
      <c r="O495" s="316"/>
      <c r="P495" s="315"/>
      <c r="Q495" s="316"/>
      <c r="R495" s="315"/>
      <c r="S495" s="316"/>
      <c r="T495" s="315"/>
      <c r="U495" s="316"/>
      <c r="V495" s="452"/>
      <c r="W495" s="452"/>
      <c r="X495" s="452"/>
      <c r="Y495" s="452"/>
      <c r="Z495" s="452"/>
      <c r="AA495" s="452"/>
      <c r="AB495" s="452"/>
      <c r="AC495" s="452"/>
      <c r="AD495" s="311"/>
    </row>
    <row r="496" spans="1:30" ht="20.100000000000001" customHeight="1">
      <c r="A496" s="311"/>
      <c r="B496" s="311"/>
      <c r="C496" s="452"/>
      <c r="D496" s="311" t="s">
        <v>8564</v>
      </c>
      <c r="E496" s="452"/>
      <c r="F496" s="356"/>
      <c r="G496" s="314"/>
      <c r="H496" s="356"/>
      <c r="I496" s="314"/>
      <c r="J496" s="356"/>
      <c r="K496" s="314"/>
      <c r="L496" s="356"/>
      <c r="M496" s="314"/>
      <c r="N496" s="315"/>
      <c r="O496" s="316"/>
      <c r="P496" s="315"/>
      <c r="Q496" s="316"/>
      <c r="R496" s="315"/>
      <c r="S496" s="316"/>
      <c r="T496" s="315"/>
      <c r="U496" s="316"/>
      <c r="V496" s="452"/>
      <c r="W496" s="452"/>
      <c r="X496" s="452"/>
      <c r="Y496" s="452"/>
      <c r="Z496" s="452"/>
      <c r="AA496" s="452"/>
      <c r="AB496" s="452"/>
      <c r="AC496" s="452"/>
      <c r="AD496" s="311"/>
    </row>
    <row r="497" spans="1:30" ht="20.100000000000001" customHeight="1">
      <c r="A497" s="311"/>
      <c r="B497" s="311"/>
      <c r="C497" s="452"/>
      <c r="D497" s="311" t="s">
        <v>8565</v>
      </c>
      <c r="E497" s="452"/>
      <c r="F497" s="356"/>
      <c r="G497" s="314"/>
      <c r="H497" s="356"/>
      <c r="I497" s="314"/>
      <c r="J497" s="356"/>
      <c r="K497" s="314"/>
      <c r="L497" s="356"/>
      <c r="M497" s="314"/>
      <c r="N497" s="315"/>
      <c r="O497" s="316"/>
      <c r="P497" s="315"/>
      <c r="Q497" s="316"/>
      <c r="R497" s="315"/>
      <c r="S497" s="316"/>
      <c r="T497" s="315"/>
      <c r="U497" s="316"/>
      <c r="V497" s="452"/>
      <c r="W497" s="452"/>
      <c r="X497" s="452"/>
      <c r="Y497" s="452"/>
      <c r="Z497" s="452"/>
      <c r="AA497" s="452"/>
      <c r="AB497" s="452"/>
      <c r="AC497" s="452"/>
      <c r="AD497" s="311"/>
    </row>
    <row r="498" spans="1:30" ht="20.100000000000001" customHeight="1">
      <c r="A498" s="311"/>
      <c r="B498" s="311"/>
      <c r="C498" s="452"/>
      <c r="D498" s="311" t="s">
        <v>1861</v>
      </c>
      <c r="E498" s="452"/>
      <c r="F498" s="356"/>
      <c r="G498" s="314"/>
      <c r="H498" s="356"/>
      <c r="I498" s="314"/>
      <c r="J498" s="356"/>
      <c r="K498" s="314"/>
      <c r="L498" s="356"/>
      <c r="M498" s="314"/>
      <c r="N498" s="315"/>
      <c r="O498" s="316"/>
      <c r="P498" s="315"/>
      <c r="Q498" s="316"/>
      <c r="R498" s="315"/>
      <c r="S498" s="316"/>
      <c r="T498" s="315"/>
      <c r="U498" s="316"/>
      <c r="V498" s="452"/>
      <c r="W498" s="452"/>
      <c r="X498" s="452"/>
      <c r="Y498" s="452"/>
      <c r="Z498" s="452"/>
      <c r="AA498" s="452"/>
      <c r="AB498" s="452"/>
      <c r="AC498" s="452"/>
      <c r="AD498" s="311"/>
    </row>
    <row r="499" spans="1:30" ht="20.100000000000001" customHeight="1">
      <c r="A499" s="311"/>
      <c r="B499" s="311"/>
      <c r="C499" s="452"/>
      <c r="D499" s="311" t="s">
        <v>1862</v>
      </c>
      <c r="E499" s="452"/>
      <c r="F499" s="356"/>
      <c r="G499" s="314"/>
      <c r="H499" s="356"/>
      <c r="I499" s="314"/>
      <c r="J499" s="356"/>
      <c r="K499" s="314"/>
      <c r="L499" s="356"/>
      <c r="M499" s="314"/>
      <c r="N499" s="315"/>
      <c r="O499" s="316"/>
      <c r="P499" s="315"/>
      <c r="Q499" s="316"/>
      <c r="R499" s="315"/>
      <c r="S499" s="316"/>
      <c r="T499" s="315"/>
      <c r="U499" s="316"/>
      <c r="V499" s="452"/>
      <c r="W499" s="452"/>
      <c r="X499" s="452"/>
      <c r="Y499" s="452"/>
      <c r="Z499" s="452"/>
      <c r="AA499" s="452"/>
      <c r="AB499" s="452"/>
      <c r="AC499" s="452"/>
      <c r="AD499" s="311"/>
    </row>
    <row r="500" spans="1:30" ht="20.100000000000001" customHeight="1">
      <c r="A500" s="374" t="s">
        <v>4701</v>
      </c>
      <c r="B500" s="374" t="s">
        <v>1031</v>
      </c>
      <c r="C500" s="358" t="s">
        <v>4697</v>
      </c>
      <c r="D500" s="374" t="s">
        <v>8561</v>
      </c>
      <c r="E500" s="358" t="s">
        <v>1335</v>
      </c>
      <c r="F500" s="443"/>
      <c r="G500" s="444"/>
      <c r="H500" s="443"/>
      <c r="I500" s="444"/>
      <c r="J500" s="443"/>
      <c r="K500" s="444"/>
      <c r="L500" s="443"/>
      <c r="M500" s="444"/>
      <c r="N500" s="471"/>
      <c r="O500" s="465"/>
      <c r="P500" s="471"/>
      <c r="Q500" s="465"/>
      <c r="R500" s="471"/>
      <c r="S500" s="465"/>
      <c r="T500" s="471"/>
      <c r="U500" s="465"/>
      <c r="V500" s="358" t="s">
        <v>138</v>
      </c>
      <c r="W500" s="358" t="s">
        <v>138</v>
      </c>
      <c r="X500" s="358" t="s">
        <v>138</v>
      </c>
      <c r="Y500" s="358" t="s">
        <v>138</v>
      </c>
      <c r="Z500" s="358" t="s">
        <v>138</v>
      </c>
      <c r="AA500" s="358" t="s">
        <v>138</v>
      </c>
      <c r="AB500" s="358" t="s">
        <v>138</v>
      </c>
      <c r="AC500" s="358" t="s">
        <v>138</v>
      </c>
      <c r="AD500" s="374"/>
    </row>
    <row r="501" spans="1:30" ht="20.100000000000001" customHeight="1">
      <c r="A501" s="311"/>
      <c r="B501" s="311"/>
      <c r="C501" s="452"/>
      <c r="D501" s="311" t="s">
        <v>8562</v>
      </c>
      <c r="E501" s="452"/>
      <c r="F501" s="356"/>
      <c r="G501" s="314"/>
      <c r="H501" s="356"/>
      <c r="I501" s="314"/>
      <c r="J501" s="356"/>
      <c r="K501" s="314"/>
      <c r="L501" s="356"/>
      <c r="M501" s="314"/>
      <c r="N501" s="315"/>
      <c r="O501" s="316"/>
      <c r="P501" s="315"/>
      <c r="Q501" s="316"/>
      <c r="R501" s="315"/>
      <c r="S501" s="316"/>
      <c r="T501" s="315"/>
      <c r="U501" s="316"/>
      <c r="V501" s="452"/>
      <c r="W501" s="452"/>
      <c r="X501" s="452"/>
      <c r="Y501" s="452"/>
      <c r="Z501" s="452"/>
      <c r="AA501" s="452"/>
      <c r="AB501" s="452"/>
      <c r="AC501" s="452"/>
      <c r="AD501" s="311"/>
    </row>
    <row r="502" spans="1:30" ht="20.100000000000001" customHeight="1">
      <c r="A502" s="311"/>
      <c r="B502" s="311"/>
      <c r="C502" s="452"/>
      <c r="D502" s="311" t="s">
        <v>8563</v>
      </c>
      <c r="E502" s="452"/>
      <c r="F502" s="356"/>
      <c r="G502" s="314"/>
      <c r="H502" s="356"/>
      <c r="I502" s="314"/>
      <c r="J502" s="356"/>
      <c r="K502" s="314"/>
      <c r="L502" s="356"/>
      <c r="M502" s="314"/>
      <c r="N502" s="315"/>
      <c r="O502" s="316"/>
      <c r="P502" s="315"/>
      <c r="Q502" s="316"/>
      <c r="R502" s="315"/>
      <c r="S502" s="316"/>
      <c r="T502" s="315"/>
      <c r="U502" s="316"/>
      <c r="V502" s="452"/>
      <c r="W502" s="452"/>
      <c r="X502" s="452"/>
      <c r="Y502" s="452"/>
      <c r="Z502" s="452"/>
      <c r="AA502" s="452"/>
      <c r="AB502" s="452"/>
      <c r="AC502" s="452"/>
      <c r="AD502" s="311"/>
    </row>
    <row r="503" spans="1:30" ht="20.100000000000001" customHeight="1">
      <c r="A503" s="311"/>
      <c r="B503" s="311"/>
      <c r="C503" s="452"/>
      <c r="D503" s="311" t="s">
        <v>8564</v>
      </c>
      <c r="E503" s="452"/>
      <c r="F503" s="356"/>
      <c r="G503" s="314"/>
      <c r="H503" s="356"/>
      <c r="I503" s="314"/>
      <c r="J503" s="356"/>
      <c r="K503" s="314"/>
      <c r="L503" s="356"/>
      <c r="M503" s="314"/>
      <c r="N503" s="315"/>
      <c r="O503" s="316"/>
      <c r="P503" s="315"/>
      <c r="Q503" s="316"/>
      <c r="R503" s="315"/>
      <c r="S503" s="316"/>
      <c r="T503" s="315"/>
      <c r="U503" s="316"/>
      <c r="V503" s="452"/>
      <c r="W503" s="452"/>
      <c r="X503" s="452"/>
      <c r="Y503" s="452"/>
      <c r="Z503" s="452"/>
      <c r="AA503" s="452"/>
      <c r="AB503" s="452"/>
      <c r="AC503" s="452"/>
      <c r="AD503" s="311"/>
    </row>
    <row r="504" spans="1:30" ht="20.100000000000001" customHeight="1">
      <c r="A504" s="311"/>
      <c r="B504" s="311"/>
      <c r="C504" s="452"/>
      <c r="D504" s="311" t="s">
        <v>8565</v>
      </c>
      <c r="E504" s="452"/>
      <c r="F504" s="356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/>
      <c r="U504" s="316"/>
      <c r="V504" s="452"/>
      <c r="W504" s="452"/>
      <c r="X504" s="452"/>
      <c r="Y504" s="452"/>
      <c r="Z504" s="452"/>
      <c r="AA504" s="452"/>
      <c r="AB504" s="452"/>
      <c r="AC504" s="452"/>
      <c r="AD504" s="311"/>
    </row>
    <row r="505" spans="1:30" ht="20.100000000000001" customHeight="1">
      <c r="A505" s="311"/>
      <c r="B505" s="311"/>
      <c r="C505" s="452"/>
      <c r="D505" s="311" t="s">
        <v>1861</v>
      </c>
      <c r="E505" s="452"/>
      <c r="F505" s="356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452"/>
      <c r="W505" s="452"/>
      <c r="X505" s="452"/>
      <c r="Y505" s="452"/>
      <c r="Z505" s="452"/>
      <c r="AA505" s="452"/>
      <c r="AB505" s="452"/>
      <c r="AC505" s="452"/>
      <c r="AD505" s="311"/>
    </row>
    <row r="506" spans="1:30" ht="20.100000000000001" customHeight="1">
      <c r="A506" s="311"/>
      <c r="B506" s="311"/>
      <c r="C506" s="452"/>
      <c r="D506" s="311" t="s">
        <v>1862</v>
      </c>
      <c r="E506" s="452"/>
      <c r="F506" s="356"/>
      <c r="G506" s="314"/>
      <c r="H506" s="356"/>
      <c r="I506" s="314"/>
      <c r="J506" s="356"/>
      <c r="K506" s="314"/>
      <c r="L506" s="356"/>
      <c r="M506" s="314"/>
      <c r="N506" s="315"/>
      <c r="O506" s="316"/>
      <c r="P506" s="315"/>
      <c r="Q506" s="316"/>
      <c r="R506" s="315"/>
      <c r="S506" s="316"/>
      <c r="T506" s="315"/>
      <c r="U506" s="316"/>
      <c r="V506" s="452"/>
      <c r="W506" s="452"/>
      <c r="X506" s="452"/>
      <c r="Y506" s="452"/>
      <c r="Z506" s="452"/>
      <c r="AA506" s="452"/>
      <c r="AB506" s="452"/>
      <c r="AC506" s="452"/>
      <c r="AD506" s="311"/>
    </row>
    <row r="507" spans="1:30" ht="20.100000000000001" customHeight="1">
      <c r="A507" s="374" t="s">
        <v>4702</v>
      </c>
      <c r="B507" s="374" t="s">
        <v>1032</v>
      </c>
      <c r="C507" s="358" t="s">
        <v>4703</v>
      </c>
      <c r="D507" s="374"/>
      <c r="E507" s="358"/>
      <c r="F507" s="443"/>
      <c r="G507" s="444"/>
      <c r="H507" s="443"/>
      <c r="I507" s="444"/>
      <c r="J507" s="443">
        <v>1</v>
      </c>
      <c r="K507" s="444">
        <v>100</v>
      </c>
      <c r="L507" s="443"/>
      <c r="M507" s="444"/>
      <c r="N507" s="471"/>
      <c r="O507" s="465"/>
      <c r="P507" s="471"/>
      <c r="Q507" s="465"/>
      <c r="R507" s="471"/>
      <c r="S507" s="465"/>
      <c r="T507" s="471">
        <v>1</v>
      </c>
      <c r="U507" s="465">
        <v>100</v>
      </c>
      <c r="V507" s="358" t="s">
        <v>138</v>
      </c>
      <c r="W507" s="358" t="s">
        <v>138</v>
      </c>
      <c r="X507" s="358" t="s">
        <v>138</v>
      </c>
      <c r="Y507" s="358" t="s">
        <v>138</v>
      </c>
      <c r="Z507" s="358" t="s">
        <v>138</v>
      </c>
      <c r="AA507" s="358" t="s">
        <v>138</v>
      </c>
      <c r="AB507" s="358" t="s">
        <v>138</v>
      </c>
      <c r="AC507" s="358" t="s">
        <v>138</v>
      </c>
      <c r="AD507" s="374"/>
    </row>
    <row r="508" spans="1:30" ht="20.100000000000001" customHeight="1">
      <c r="A508" s="374" t="s">
        <v>4704</v>
      </c>
      <c r="B508" s="374" t="s">
        <v>1033</v>
      </c>
      <c r="C508" s="358" t="s">
        <v>8525</v>
      </c>
      <c r="D508" s="374"/>
      <c r="E508" s="358"/>
      <c r="F508" s="443">
        <v>84</v>
      </c>
      <c r="G508" s="444">
        <v>100</v>
      </c>
      <c r="H508" s="443">
        <v>70</v>
      </c>
      <c r="I508" s="444">
        <v>100</v>
      </c>
      <c r="J508" s="443">
        <v>70</v>
      </c>
      <c r="K508" s="444">
        <v>100</v>
      </c>
      <c r="L508" s="443">
        <v>77</v>
      </c>
      <c r="M508" s="444">
        <v>100</v>
      </c>
      <c r="N508" s="471">
        <v>122</v>
      </c>
      <c r="O508" s="465">
        <v>100</v>
      </c>
      <c r="P508" s="471">
        <v>131</v>
      </c>
      <c r="Q508" s="465">
        <v>100</v>
      </c>
      <c r="R508" s="471">
        <v>182</v>
      </c>
      <c r="S508" s="465">
        <v>100</v>
      </c>
      <c r="T508" s="471">
        <v>216</v>
      </c>
      <c r="U508" s="465">
        <v>99.5</v>
      </c>
      <c r="V508" s="358" t="s">
        <v>138</v>
      </c>
      <c r="W508" s="358" t="s">
        <v>138</v>
      </c>
      <c r="X508" s="358" t="s">
        <v>138</v>
      </c>
      <c r="Y508" s="358" t="s">
        <v>138</v>
      </c>
      <c r="Z508" s="358" t="s">
        <v>138</v>
      </c>
      <c r="AA508" s="358" t="s">
        <v>138</v>
      </c>
      <c r="AB508" s="358" t="s">
        <v>138</v>
      </c>
      <c r="AC508" s="358" t="s">
        <v>138</v>
      </c>
      <c r="AD508" s="374"/>
    </row>
    <row r="509" spans="1:30" ht="20.100000000000001" customHeight="1">
      <c r="A509" s="311"/>
      <c r="B509" s="311"/>
      <c r="C509" s="452"/>
      <c r="D509" s="311" t="s">
        <v>8566</v>
      </c>
      <c r="E509" s="452">
        <v>9998.9999000000007</v>
      </c>
      <c r="F509" s="356"/>
      <c r="G509" s="314"/>
      <c r="H509" s="356"/>
      <c r="I509" s="314"/>
      <c r="J509" s="356"/>
      <c r="K509" s="314"/>
      <c r="L509" s="356"/>
      <c r="M509" s="314"/>
      <c r="N509" s="315"/>
      <c r="O509" s="316"/>
      <c r="P509" s="315"/>
      <c r="Q509" s="316"/>
      <c r="R509" s="315"/>
      <c r="S509" s="316"/>
      <c r="T509" s="315"/>
      <c r="U509" s="316"/>
      <c r="V509" s="452"/>
      <c r="W509" s="452"/>
      <c r="X509" s="452"/>
      <c r="Y509" s="452"/>
      <c r="Z509" s="452"/>
      <c r="AA509" s="452"/>
      <c r="AB509" s="452"/>
      <c r="AC509" s="452"/>
      <c r="AD509" s="311"/>
    </row>
    <row r="510" spans="1:30" ht="20.100000000000001" customHeight="1">
      <c r="A510" s="311"/>
      <c r="B510" s="311"/>
      <c r="C510" s="452"/>
      <c r="D510" s="311" t="s">
        <v>8567</v>
      </c>
      <c r="E510" s="452"/>
      <c r="F510" s="356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/>
      <c r="Q510" s="316"/>
      <c r="R510" s="315"/>
      <c r="S510" s="316"/>
      <c r="T510" s="315">
        <v>1</v>
      </c>
      <c r="U510" s="316">
        <v>0.5</v>
      </c>
      <c r="V510" s="452"/>
      <c r="W510" s="452"/>
      <c r="X510" s="452"/>
      <c r="Y510" s="452"/>
      <c r="Z510" s="452"/>
      <c r="AA510" s="452"/>
      <c r="AB510" s="452"/>
      <c r="AC510" s="452"/>
      <c r="AD510" s="311"/>
    </row>
    <row r="511" spans="1:30" ht="20.100000000000001" customHeight="1">
      <c r="A511" s="374" t="s">
        <v>4705</v>
      </c>
      <c r="B511" s="374" t="s">
        <v>1034</v>
      </c>
      <c r="C511" s="358" t="s">
        <v>8525</v>
      </c>
      <c r="D511" s="374"/>
      <c r="E511" s="358"/>
      <c r="F511" s="443">
        <v>84</v>
      </c>
      <c r="G511" s="444">
        <v>100</v>
      </c>
      <c r="H511" s="443">
        <v>70</v>
      </c>
      <c r="I511" s="444">
        <v>100</v>
      </c>
      <c r="J511" s="443">
        <v>70</v>
      </c>
      <c r="K511" s="444">
        <v>100</v>
      </c>
      <c r="L511" s="443">
        <v>76</v>
      </c>
      <c r="M511" s="444">
        <v>98.7</v>
      </c>
      <c r="N511" s="471">
        <v>121</v>
      </c>
      <c r="O511" s="465">
        <v>99.2</v>
      </c>
      <c r="P511" s="471">
        <v>131</v>
      </c>
      <c r="Q511" s="465">
        <v>100</v>
      </c>
      <c r="R511" s="471">
        <v>180</v>
      </c>
      <c r="S511" s="465">
        <v>98.9</v>
      </c>
      <c r="T511" s="471">
        <v>202</v>
      </c>
      <c r="U511" s="465">
        <v>93.1</v>
      </c>
      <c r="V511" s="358" t="s">
        <v>138</v>
      </c>
      <c r="W511" s="358" t="s">
        <v>138</v>
      </c>
      <c r="X511" s="358" t="s">
        <v>138</v>
      </c>
      <c r="Y511" s="358" t="s">
        <v>138</v>
      </c>
      <c r="Z511" s="358" t="s">
        <v>138</v>
      </c>
      <c r="AA511" s="358" t="s">
        <v>138</v>
      </c>
      <c r="AB511" s="358" t="s">
        <v>138</v>
      </c>
      <c r="AC511" s="358" t="s">
        <v>138</v>
      </c>
      <c r="AD511" s="374"/>
    </row>
    <row r="512" spans="1:30" ht="20.100000000000001" customHeight="1">
      <c r="A512" s="311"/>
      <c r="B512" s="311"/>
      <c r="C512" s="452"/>
      <c r="D512" s="311" t="s">
        <v>1959</v>
      </c>
      <c r="E512" s="452">
        <v>98.99</v>
      </c>
      <c r="F512" s="356"/>
      <c r="G512" s="314"/>
      <c r="H512" s="356"/>
      <c r="I512" s="314"/>
      <c r="J512" s="356"/>
      <c r="K512" s="314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452"/>
      <c r="W512" s="452"/>
      <c r="X512" s="452"/>
      <c r="Y512" s="452"/>
      <c r="Z512" s="452"/>
      <c r="AA512" s="452"/>
      <c r="AB512" s="452"/>
      <c r="AC512" s="452"/>
      <c r="AD512" s="311"/>
    </row>
    <row r="513" spans="1:30" ht="20.100000000000001" customHeight="1">
      <c r="A513" s="311"/>
      <c r="B513" s="311"/>
      <c r="C513" s="452"/>
      <c r="D513" s="311" t="s">
        <v>1960</v>
      </c>
      <c r="E513" s="452"/>
      <c r="F513" s="356"/>
      <c r="G513" s="314"/>
      <c r="H513" s="356"/>
      <c r="I513" s="314"/>
      <c r="J513" s="356"/>
      <c r="K513" s="314"/>
      <c r="L513" s="356">
        <v>1</v>
      </c>
      <c r="M513" s="314">
        <v>1.3</v>
      </c>
      <c r="N513" s="315">
        <v>1</v>
      </c>
      <c r="O513" s="316">
        <v>0.8</v>
      </c>
      <c r="P513" s="315"/>
      <c r="Q513" s="316"/>
      <c r="R513" s="315">
        <v>2</v>
      </c>
      <c r="S513" s="316">
        <v>1.1000000000000001</v>
      </c>
      <c r="T513" s="315">
        <v>15</v>
      </c>
      <c r="U513" s="316">
        <v>6.9</v>
      </c>
      <c r="V513" s="452"/>
      <c r="W513" s="452"/>
      <c r="X513" s="452"/>
      <c r="Y513" s="452"/>
      <c r="Z513" s="452"/>
      <c r="AA513" s="452"/>
      <c r="AB513" s="452"/>
      <c r="AC513" s="452"/>
      <c r="AD513" s="311"/>
    </row>
    <row r="514" spans="1:30" ht="20.100000000000001" customHeight="1">
      <c r="A514" s="374" t="s">
        <v>4706</v>
      </c>
      <c r="B514" s="374" t="s">
        <v>1035</v>
      </c>
      <c r="C514" s="358" t="s">
        <v>4707</v>
      </c>
      <c r="D514" s="374" t="s">
        <v>8568</v>
      </c>
      <c r="E514" s="358">
        <v>98.99</v>
      </c>
      <c r="F514" s="443"/>
      <c r="G514" s="444"/>
      <c r="H514" s="443"/>
      <c r="I514" s="444"/>
      <c r="J514" s="443"/>
      <c r="K514" s="444"/>
      <c r="L514" s="443"/>
      <c r="M514" s="444"/>
      <c r="N514" s="471">
        <v>1</v>
      </c>
      <c r="O514" s="465">
        <v>100</v>
      </c>
      <c r="P514" s="471"/>
      <c r="Q514" s="465"/>
      <c r="R514" s="471"/>
      <c r="S514" s="465"/>
      <c r="T514" s="471">
        <v>10</v>
      </c>
      <c r="U514" s="465">
        <v>66.7</v>
      </c>
      <c r="V514" s="358" t="s">
        <v>138</v>
      </c>
      <c r="W514" s="358" t="s">
        <v>138</v>
      </c>
      <c r="X514" s="358" t="s">
        <v>138</v>
      </c>
      <c r="Y514" s="358" t="s">
        <v>138</v>
      </c>
      <c r="Z514" s="358" t="s">
        <v>138</v>
      </c>
      <c r="AA514" s="358" t="s">
        <v>138</v>
      </c>
      <c r="AB514" s="358" t="s">
        <v>138</v>
      </c>
      <c r="AC514" s="358" t="s">
        <v>138</v>
      </c>
      <c r="AD514" s="374"/>
    </row>
    <row r="515" spans="1:30" ht="20.100000000000001" customHeight="1">
      <c r="A515" s="311"/>
      <c r="B515" s="311"/>
      <c r="C515" s="452"/>
      <c r="D515" s="311" t="s">
        <v>8569</v>
      </c>
      <c r="E515" s="452"/>
      <c r="F515" s="356"/>
      <c r="G515" s="314"/>
      <c r="H515" s="356"/>
      <c r="I515" s="314"/>
      <c r="J515" s="356"/>
      <c r="K515" s="314"/>
      <c r="L515" s="356">
        <v>1</v>
      </c>
      <c r="M515" s="314">
        <v>100</v>
      </c>
      <c r="N515" s="315"/>
      <c r="O515" s="316"/>
      <c r="P515" s="315"/>
      <c r="Q515" s="316"/>
      <c r="R515" s="315">
        <v>1</v>
      </c>
      <c r="S515" s="316">
        <v>50</v>
      </c>
      <c r="T515" s="315"/>
      <c r="U515" s="316"/>
      <c r="V515" s="452"/>
      <c r="W515" s="452"/>
      <c r="X515" s="452"/>
      <c r="Y515" s="452"/>
      <c r="Z515" s="452"/>
      <c r="AA515" s="452"/>
      <c r="AB515" s="452"/>
      <c r="AC515" s="452"/>
      <c r="AD515" s="311"/>
    </row>
    <row r="516" spans="1:30" ht="20.100000000000001" customHeight="1">
      <c r="A516" s="311"/>
      <c r="B516" s="311"/>
      <c r="C516" s="452"/>
      <c r="D516" s="311" t="s">
        <v>7408</v>
      </c>
      <c r="E516" s="452"/>
      <c r="F516" s="356"/>
      <c r="G516" s="314"/>
      <c r="H516" s="356"/>
      <c r="I516" s="314"/>
      <c r="J516" s="356"/>
      <c r="K516" s="314"/>
      <c r="L516" s="356"/>
      <c r="M516" s="314"/>
      <c r="N516" s="315"/>
      <c r="O516" s="316"/>
      <c r="P516" s="315"/>
      <c r="Q516" s="316"/>
      <c r="R516" s="315"/>
      <c r="S516" s="316"/>
      <c r="T516" s="315">
        <v>2</v>
      </c>
      <c r="U516" s="316">
        <v>13.3</v>
      </c>
      <c r="V516" s="452"/>
      <c r="W516" s="452"/>
      <c r="X516" s="452"/>
      <c r="Y516" s="452"/>
      <c r="Z516" s="452"/>
      <c r="AA516" s="452"/>
      <c r="AB516" s="452"/>
      <c r="AC516" s="452"/>
      <c r="AD516" s="311"/>
    </row>
    <row r="517" spans="1:30" ht="20.100000000000001" customHeight="1">
      <c r="A517" s="311"/>
      <c r="B517" s="311"/>
      <c r="C517" s="452"/>
      <c r="D517" s="311" t="s">
        <v>8571</v>
      </c>
      <c r="E517" s="452"/>
      <c r="F517" s="356"/>
      <c r="G517" s="314"/>
      <c r="H517" s="356"/>
      <c r="I517" s="314"/>
      <c r="J517" s="356"/>
      <c r="K517" s="314"/>
      <c r="L517" s="356"/>
      <c r="M517" s="314"/>
      <c r="N517" s="315"/>
      <c r="O517" s="316"/>
      <c r="P517" s="315"/>
      <c r="Q517" s="316"/>
      <c r="R517" s="315"/>
      <c r="S517" s="316"/>
      <c r="T517" s="315"/>
      <c r="U517" s="316"/>
      <c r="V517" s="452"/>
      <c r="W517" s="452"/>
      <c r="X517" s="452"/>
      <c r="Y517" s="452"/>
      <c r="Z517" s="452"/>
      <c r="AA517" s="452"/>
      <c r="AB517" s="452"/>
      <c r="AC517" s="452"/>
      <c r="AD517" s="311"/>
    </row>
    <row r="518" spans="1:30" ht="20.100000000000001" customHeight="1">
      <c r="A518" s="311"/>
      <c r="B518" s="311"/>
      <c r="C518" s="452"/>
      <c r="D518" s="311" t="s">
        <v>1959</v>
      </c>
      <c r="E518" s="452"/>
      <c r="F518" s="356"/>
      <c r="G518" s="314"/>
      <c r="H518" s="356"/>
      <c r="I518" s="314"/>
      <c r="J518" s="356"/>
      <c r="K518" s="314"/>
      <c r="L518" s="356"/>
      <c r="M518" s="314"/>
      <c r="N518" s="315"/>
      <c r="O518" s="316"/>
      <c r="P518" s="315"/>
      <c r="Q518" s="316"/>
      <c r="R518" s="315"/>
      <c r="S518" s="316"/>
      <c r="T518" s="315"/>
      <c r="U518" s="316"/>
      <c r="V518" s="452"/>
      <c r="W518" s="452"/>
      <c r="X518" s="452"/>
      <c r="Y518" s="452"/>
      <c r="Z518" s="452"/>
      <c r="AA518" s="452"/>
      <c r="AB518" s="452"/>
      <c r="AC518" s="452"/>
      <c r="AD518" s="311"/>
    </row>
    <row r="519" spans="1:30" ht="20.100000000000001" customHeight="1">
      <c r="A519" s="311"/>
      <c r="B519" s="311"/>
      <c r="C519" s="452"/>
      <c r="D519" s="311" t="s">
        <v>1960</v>
      </c>
      <c r="E519" s="452"/>
      <c r="F519" s="356"/>
      <c r="G519" s="314"/>
      <c r="H519" s="356"/>
      <c r="I519" s="314"/>
      <c r="J519" s="356"/>
      <c r="K519" s="314"/>
      <c r="L519" s="356"/>
      <c r="M519" s="314"/>
      <c r="N519" s="315"/>
      <c r="O519" s="316"/>
      <c r="P519" s="315"/>
      <c r="Q519" s="316"/>
      <c r="R519" s="315">
        <v>1</v>
      </c>
      <c r="S519" s="316">
        <v>50</v>
      </c>
      <c r="T519" s="315">
        <v>3</v>
      </c>
      <c r="U519" s="316">
        <v>20</v>
      </c>
      <c r="V519" s="452"/>
      <c r="W519" s="452"/>
      <c r="X519" s="452"/>
      <c r="Y519" s="452"/>
      <c r="Z519" s="452"/>
      <c r="AA519" s="452"/>
      <c r="AB519" s="452"/>
      <c r="AC519" s="452"/>
      <c r="AD519" s="311"/>
    </row>
    <row r="520" spans="1:30" ht="20.100000000000001" customHeight="1">
      <c r="A520" s="374" t="s">
        <v>4708</v>
      </c>
      <c r="B520" s="374" t="s">
        <v>8572</v>
      </c>
      <c r="C520" s="358" t="s">
        <v>4616</v>
      </c>
      <c r="D520" s="374" t="s">
        <v>2148</v>
      </c>
      <c r="E520" s="358"/>
      <c r="F520" s="443">
        <v>16</v>
      </c>
      <c r="G520" s="444">
        <v>19.753086419753085</v>
      </c>
      <c r="H520" s="443">
        <v>11</v>
      </c>
      <c r="I520" s="444">
        <v>16.417910447761194</v>
      </c>
      <c r="J520" s="443">
        <v>12</v>
      </c>
      <c r="K520" s="444">
        <f>J520/66*100</f>
        <v>18.181818181818183</v>
      </c>
      <c r="L520" s="443">
        <v>16</v>
      </c>
      <c r="M520" s="444">
        <v>21.917808219178081</v>
      </c>
      <c r="N520" s="471">
        <v>18</v>
      </c>
      <c r="O520" s="465">
        <v>15.929203539823009</v>
      </c>
      <c r="P520" s="471">
        <v>23</v>
      </c>
      <c r="Q520" s="465">
        <v>18.399999999999999</v>
      </c>
      <c r="R520" s="471">
        <v>33</v>
      </c>
      <c r="S520" s="465">
        <v>19.186046511627907</v>
      </c>
      <c r="T520" s="471">
        <v>27</v>
      </c>
      <c r="U520" s="465">
        <v>13.432835820895523</v>
      </c>
      <c r="V520" s="358" t="s">
        <v>138</v>
      </c>
      <c r="W520" s="358" t="s">
        <v>138</v>
      </c>
      <c r="X520" s="358" t="s">
        <v>138</v>
      </c>
      <c r="Y520" s="358" t="s">
        <v>138</v>
      </c>
      <c r="Z520" s="358" t="s">
        <v>138</v>
      </c>
      <c r="AA520" s="358" t="s">
        <v>138</v>
      </c>
      <c r="AB520" s="358" t="s">
        <v>138</v>
      </c>
      <c r="AC520" s="358" t="s">
        <v>138</v>
      </c>
      <c r="AD520" s="374"/>
    </row>
    <row r="521" spans="1:30" ht="20.100000000000001" customHeight="1">
      <c r="A521" s="311"/>
      <c r="B521" s="311"/>
      <c r="C521" s="452"/>
      <c r="D521" s="311" t="s">
        <v>2149</v>
      </c>
      <c r="E521" s="452"/>
      <c r="F521" s="356"/>
      <c r="G521" s="314"/>
      <c r="H521" s="356"/>
      <c r="I521" s="314"/>
      <c r="J521" s="356"/>
      <c r="K521" s="314"/>
      <c r="L521" s="356"/>
      <c r="M521" s="314"/>
      <c r="N521" s="315"/>
      <c r="O521" s="316"/>
      <c r="P521" s="315"/>
      <c r="Q521" s="316"/>
      <c r="R521" s="315">
        <v>2</v>
      </c>
      <c r="S521" s="316">
        <v>1.1627906976744187</v>
      </c>
      <c r="T521" s="315">
        <v>1</v>
      </c>
      <c r="U521" s="316">
        <v>0.49751243781094528</v>
      </c>
      <c r="V521" s="452"/>
      <c r="W521" s="452"/>
      <c r="X521" s="452"/>
      <c r="Y521" s="452"/>
      <c r="Z521" s="452"/>
      <c r="AA521" s="452"/>
      <c r="AB521" s="452"/>
      <c r="AC521" s="452"/>
      <c r="AD521" s="311"/>
    </row>
    <row r="522" spans="1:30" ht="20.100000000000001" customHeight="1">
      <c r="A522" s="311"/>
      <c r="B522" s="311"/>
      <c r="C522" s="452"/>
      <c r="D522" s="311" t="s">
        <v>2150</v>
      </c>
      <c r="E522" s="452"/>
      <c r="F522" s="356">
        <v>5</v>
      </c>
      <c r="G522" s="314">
        <v>6.1728395061728394</v>
      </c>
      <c r="H522" s="356">
        <v>8</v>
      </c>
      <c r="I522" s="314">
        <v>11.940298507462687</v>
      </c>
      <c r="J522" s="356">
        <v>3</v>
      </c>
      <c r="K522" s="314">
        <f t="shared" ref="K522:K528" si="0">J522/66*100</f>
        <v>4.5454545454545459</v>
      </c>
      <c r="L522" s="356">
        <v>2</v>
      </c>
      <c r="M522" s="314">
        <v>2.7397260273972601</v>
      </c>
      <c r="N522" s="315">
        <v>8</v>
      </c>
      <c r="O522" s="316">
        <v>7.0796460176991154</v>
      </c>
      <c r="P522" s="315">
        <v>11</v>
      </c>
      <c r="Q522" s="316">
        <v>8.8000000000000007</v>
      </c>
      <c r="R522" s="315">
        <v>11</v>
      </c>
      <c r="S522" s="316">
        <v>6.3953488372093021</v>
      </c>
      <c r="T522" s="315">
        <v>21</v>
      </c>
      <c r="U522" s="316">
        <v>10.447761194029852</v>
      </c>
      <c r="V522" s="452"/>
      <c r="W522" s="452"/>
      <c r="X522" s="452"/>
      <c r="Y522" s="452"/>
      <c r="Z522" s="452"/>
      <c r="AA522" s="452"/>
      <c r="AB522" s="452"/>
      <c r="AC522" s="452"/>
      <c r="AD522" s="311"/>
    </row>
    <row r="523" spans="1:30" ht="20.100000000000001" customHeight="1">
      <c r="A523" s="311"/>
      <c r="B523" s="311"/>
      <c r="C523" s="452"/>
      <c r="D523" s="311" t="s">
        <v>2151</v>
      </c>
      <c r="E523" s="452"/>
      <c r="F523" s="356"/>
      <c r="G523" s="314"/>
      <c r="H523" s="356">
        <v>1</v>
      </c>
      <c r="I523" s="314">
        <v>1.4925373134328359</v>
      </c>
      <c r="J523" s="356">
        <v>1</v>
      </c>
      <c r="K523" s="314">
        <f t="shared" si="0"/>
        <v>1.5151515151515151</v>
      </c>
      <c r="L523" s="356">
        <v>1</v>
      </c>
      <c r="M523" s="314">
        <v>1.3698630136986301</v>
      </c>
      <c r="N523" s="315">
        <v>1</v>
      </c>
      <c r="O523" s="316">
        <v>0.88495575221238942</v>
      </c>
      <c r="P523" s="315">
        <v>2</v>
      </c>
      <c r="Q523" s="316">
        <v>1.6</v>
      </c>
      <c r="R523" s="315">
        <v>2</v>
      </c>
      <c r="S523" s="316">
        <v>1.1627906976744187</v>
      </c>
      <c r="T523" s="315">
        <v>2</v>
      </c>
      <c r="U523" s="316">
        <v>0.99502487562189057</v>
      </c>
      <c r="V523" s="452"/>
      <c r="W523" s="452"/>
      <c r="X523" s="452"/>
      <c r="Y523" s="452"/>
      <c r="Z523" s="452"/>
      <c r="AA523" s="452"/>
      <c r="AB523" s="452"/>
      <c r="AC523" s="452"/>
      <c r="AD523" s="311"/>
    </row>
    <row r="524" spans="1:30" ht="20.100000000000001" customHeight="1">
      <c r="A524" s="311"/>
      <c r="B524" s="311"/>
      <c r="C524" s="452"/>
      <c r="D524" s="311" t="s">
        <v>2152</v>
      </c>
      <c r="E524" s="452"/>
      <c r="F524" s="356">
        <v>21</v>
      </c>
      <c r="G524" s="314">
        <v>25.925925925925927</v>
      </c>
      <c r="H524" s="356">
        <v>19</v>
      </c>
      <c r="I524" s="314">
        <v>28.35820895522388</v>
      </c>
      <c r="J524" s="356">
        <v>17</v>
      </c>
      <c r="K524" s="314">
        <f t="shared" si="0"/>
        <v>25.757575757575758</v>
      </c>
      <c r="L524" s="356">
        <v>17</v>
      </c>
      <c r="M524" s="314">
        <v>23.287671232876711</v>
      </c>
      <c r="N524" s="315">
        <v>36</v>
      </c>
      <c r="O524" s="316">
        <v>31.858407079646017</v>
      </c>
      <c r="P524" s="315">
        <v>30</v>
      </c>
      <c r="Q524" s="316">
        <v>24</v>
      </c>
      <c r="R524" s="315">
        <v>29</v>
      </c>
      <c r="S524" s="316">
        <v>16.86046511627907</v>
      </c>
      <c r="T524" s="315">
        <v>43</v>
      </c>
      <c r="U524" s="316">
        <v>21.393034825870647</v>
      </c>
      <c r="V524" s="452"/>
      <c r="W524" s="452"/>
      <c r="X524" s="452"/>
      <c r="Y524" s="452"/>
      <c r="Z524" s="452"/>
      <c r="AA524" s="452"/>
      <c r="AB524" s="452"/>
      <c r="AC524" s="452"/>
      <c r="AD524" s="311"/>
    </row>
    <row r="525" spans="1:30" ht="20.100000000000001" customHeight="1">
      <c r="A525" s="311"/>
      <c r="B525" s="311"/>
      <c r="C525" s="452"/>
      <c r="D525" s="311" t="s">
        <v>2153</v>
      </c>
      <c r="E525" s="452"/>
      <c r="F525" s="356">
        <v>2</v>
      </c>
      <c r="G525" s="314">
        <v>2.4691358024691357</v>
      </c>
      <c r="H525" s="356">
        <v>4</v>
      </c>
      <c r="I525" s="314">
        <v>5.9701492537313436</v>
      </c>
      <c r="J525" s="356">
        <v>3</v>
      </c>
      <c r="K525" s="314">
        <f t="shared" si="0"/>
        <v>4.5454545454545459</v>
      </c>
      <c r="L525" s="356">
        <v>7</v>
      </c>
      <c r="M525" s="314">
        <v>9.5890410958904102</v>
      </c>
      <c r="N525" s="315">
        <v>1</v>
      </c>
      <c r="O525" s="316">
        <v>0.88495575221238942</v>
      </c>
      <c r="P525" s="315">
        <v>8</v>
      </c>
      <c r="Q525" s="316">
        <v>6.4</v>
      </c>
      <c r="R525" s="315">
        <v>3</v>
      </c>
      <c r="S525" s="316">
        <v>1.7441860465116279</v>
      </c>
      <c r="T525" s="315">
        <v>12</v>
      </c>
      <c r="U525" s="316">
        <v>5.9701492537313436</v>
      </c>
      <c r="V525" s="452"/>
      <c r="W525" s="452"/>
      <c r="X525" s="452"/>
      <c r="Y525" s="452"/>
      <c r="Z525" s="452"/>
      <c r="AA525" s="452"/>
      <c r="AB525" s="452"/>
      <c r="AC525" s="452"/>
      <c r="AD525" s="311"/>
    </row>
    <row r="526" spans="1:30" ht="20.100000000000001" customHeight="1">
      <c r="A526" s="311"/>
      <c r="B526" s="311"/>
      <c r="C526" s="452"/>
      <c r="D526" s="311" t="s">
        <v>2154</v>
      </c>
      <c r="E526" s="452"/>
      <c r="F526" s="356">
        <v>3</v>
      </c>
      <c r="G526" s="314">
        <v>3.7037037037037037</v>
      </c>
      <c r="H526" s="356">
        <v>3</v>
      </c>
      <c r="I526" s="314">
        <v>4.4776119402985071</v>
      </c>
      <c r="J526" s="356">
        <v>4</v>
      </c>
      <c r="K526" s="314">
        <f t="shared" si="0"/>
        <v>6.0606060606060606</v>
      </c>
      <c r="L526" s="356">
        <v>2</v>
      </c>
      <c r="M526" s="314">
        <v>2.7397260273972601</v>
      </c>
      <c r="N526" s="315">
        <v>4</v>
      </c>
      <c r="O526" s="316">
        <v>3.5398230088495577</v>
      </c>
      <c r="P526" s="315">
        <v>1</v>
      </c>
      <c r="Q526" s="316">
        <v>0.8</v>
      </c>
      <c r="R526" s="315">
        <v>8</v>
      </c>
      <c r="S526" s="316">
        <v>4.6511627906976747</v>
      </c>
      <c r="T526" s="315">
        <v>8</v>
      </c>
      <c r="U526" s="316">
        <v>3.9800995024875623</v>
      </c>
      <c r="V526" s="452"/>
      <c r="W526" s="452"/>
      <c r="X526" s="452"/>
      <c r="Y526" s="452"/>
      <c r="Z526" s="452"/>
      <c r="AA526" s="452"/>
      <c r="AB526" s="452"/>
      <c r="AC526" s="452"/>
      <c r="AD526" s="311"/>
    </row>
    <row r="527" spans="1:30" ht="20.100000000000001" customHeight="1">
      <c r="A527" s="311"/>
      <c r="B527" s="311"/>
      <c r="C527" s="452"/>
      <c r="D527" s="311" t="s">
        <v>2155</v>
      </c>
      <c r="E527" s="452"/>
      <c r="F527" s="356">
        <v>28</v>
      </c>
      <c r="G527" s="314">
        <v>34.567901234567898</v>
      </c>
      <c r="H527" s="356">
        <v>20</v>
      </c>
      <c r="I527" s="314">
        <v>29.850746268656717</v>
      </c>
      <c r="J527" s="356">
        <v>22</v>
      </c>
      <c r="K527" s="314">
        <f t="shared" si="0"/>
        <v>33.333333333333329</v>
      </c>
      <c r="L527" s="356">
        <v>22</v>
      </c>
      <c r="M527" s="314">
        <v>30.136986301369863</v>
      </c>
      <c r="N527" s="315">
        <v>36</v>
      </c>
      <c r="O527" s="316">
        <v>31.858407079646017</v>
      </c>
      <c r="P527" s="315">
        <v>39</v>
      </c>
      <c r="Q527" s="316">
        <v>31.2</v>
      </c>
      <c r="R527" s="315">
        <v>64</v>
      </c>
      <c r="S527" s="316">
        <v>37.209302325581397</v>
      </c>
      <c r="T527" s="315">
        <v>63</v>
      </c>
      <c r="U527" s="316">
        <v>31.343283582089551</v>
      </c>
      <c r="V527" s="452"/>
      <c r="W527" s="452"/>
      <c r="X527" s="452"/>
      <c r="Y527" s="452"/>
      <c r="Z527" s="452"/>
      <c r="AA527" s="452"/>
      <c r="AB527" s="452"/>
      <c r="AC527" s="452"/>
      <c r="AD527" s="311"/>
    </row>
    <row r="528" spans="1:30" ht="20.100000000000001" customHeight="1">
      <c r="A528" s="311"/>
      <c r="B528" s="311"/>
      <c r="C528" s="452"/>
      <c r="D528" s="311" t="s">
        <v>2156</v>
      </c>
      <c r="E528" s="452"/>
      <c r="F528" s="356">
        <v>6</v>
      </c>
      <c r="G528" s="314">
        <v>7.4074074074074074</v>
      </c>
      <c r="H528" s="356">
        <v>1</v>
      </c>
      <c r="I528" s="314">
        <v>1.4925373134328359</v>
      </c>
      <c r="J528" s="356">
        <v>4</v>
      </c>
      <c r="K528" s="314">
        <f t="shared" si="0"/>
        <v>6.0606060606060606</v>
      </c>
      <c r="L528" s="356">
        <v>5</v>
      </c>
      <c r="M528" s="314">
        <v>6.8493150684931505</v>
      </c>
      <c r="N528" s="315">
        <v>8</v>
      </c>
      <c r="O528" s="316">
        <v>7.0796460176991154</v>
      </c>
      <c r="P528" s="315">
        <v>5</v>
      </c>
      <c r="Q528" s="316">
        <v>4</v>
      </c>
      <c r="R528" s="315">
        <v>11</v>
      </c>
      <c r="S528" s="316">
        <v>6.3953488372093021</v>
      </c>
      <c r="T528" s="315">
        <v>16</v>
      </c>
      <c r="U528" s="316">
        <v>7.9601990049751246</v>
      </c>
      <c r="V528" s="452"/>
      <c r="W528" s="452"/>
      <c r="X528" s="452"/>
      <c r="Y528" s="452"/>
      <c r="Z528" s="452"/>
      <c r="AA528" s="452"/>
      <c r="AB528" s="452"/>
      <c r="AC528" s="452"/>
      <c r="AD528" s="311"/>
    </row>
    <row r="529" spans="1:30" ht="20.100000000000001" customHeight="1">
      <c r="A529" s="311"/>
      <c r="B529" s="311"/>
      <c r="C529" s="452"/>
      <c r="D529" s="311" t="s">
        <v>8573</v>
      </c>
      <c r="E529" s="452"/>
      <c r="F529" s="356"/>
      <c r="G529" s="314"/>
      <c r="H529" s="356"/>
      <c r="I529" s="314"/>
      <c r="J529" s="356"/>
      <c r="K529" s="314"/>
      <c r="L529" s="356">
        <v>1</v>
      </c>
      <c r="M529" s="314">
        <v>1.3698630136986301</v>
      </c>
      <c r="N529" s="315">
        <v>1</v>
      </c>
      <c r="O529" s="316">
        <v>0.88495575221238942</v>
      </c>
      <c r="P529" s="315">
        <v>4</v>
      </c>
      <c r="Q529" s="316">
        <v>3.2</v>
      </c>
      <c r="R529" s="315">
        <v>4</v>
      </c>
      <c r="S529" s="316">
        <v>2.3255813953488373</v>
      </c>
      <c r="T529" s="315">
        <v>1</v>
      </c>
      <c r="U529" s="316">
        <v>0.49751243781094528</v>
      </c>
      <c r="V529" s="452"/>
      <c r="W529" s="452"/>
      <c r="X529" s="452"/>
      <c r="Y529" s="452"/>
      <c r="Z529" s="452"/>
      <c r="AA529" s="452"/>
      <c r="AB529" s="452"/>
      <c r="AC529" s="452"/>
      <c r="AD529" s="311"/>
    </row>
    <row r="530" spans="1:30" ht="20.100000000000001" customHeight="1">
      <c r="A530" s="311"/>
      <c r="B530" s="311"/>
      <c r="C530" s="452"/>
      <c r="D530" s="311" t="s">
        <v>8574</v>
      </c>
      <c r="E530" s="452"/>
      <c r="F530" s="356"/>
      <c r="G530" s="314"/>
      <c r="H530" s="356"/>
      <c r="I530" s="314"/>
      <c r="J530" s="356"/>
      <c r="K530" s="314"/>
      <c r="L530" s="356"/>
      <c r="M530" s="314"/>
      <c r="N530" s="315"/>
      <c r="O530" s="316"/>
      <c r="P530" s="315">
        <v>2</v>
      </c>
      <c r="Q530" s="316">
        <v>1.6</v>
      </c>
      <c r="R530" s="315">
        <v>5</v>
      </c>
      <c r="S530" s="316">
        <v>2.9069767441860463</v>
      </c>
      <c r="T530" s="315">
        <v>7</v>
      </c>
      <c r="U530" s="316">
        <v>3.4825870646766171</v>
      </c>
      <c r="V530" s="452"/>
      <c r="W530" s="452"/>
      <c r="X530" s="452"/>
      <c r="Y530" s="452"/>
      <c r="Z530" s="452"/>
      <c r="AA530" s="452"/>
      <c r="AB530" s="452"/>
      <c r="AC530" s="452"/>
      <c r="AD530" s="311"/>
    </row>
    <row r="531" spans="1:30" ht="20.100000000000001" customHeight="1">
      <c r="A531" s="374" t="s">
        <v>4709</v>
      </c>
      <c r="B531" s="374" t="s">
        <v>8575</v>
      </c>
      <c r="C531" s="358" t="s">
        <v>4710</v>
      </c>
      <c r="D531" s="374"/>
      <c r="E531" s="358"/>
      <c r="F531" s="443"/>
      <c r="G531" s="444"/>
      <c r="H531" s="443"/>
      <c r="I531" s="444"/>
      <c r="J531" s="443"/>
      <c r="K531" s="444"/>
      <c r="L531" s="443">
        <v>1</v>
      </c>
      <c r="M531" s="444">
        <v>100</v>
      </c>
      <c r="N531" s="471">
        <v>1</v>
      </c>
      <c r="O531" s="465">
        <v>100</v>
      </c>
      <c r="P531" s="471">
        <v>4</v>
      </c>
      <c r="Q531" s="465">
        <v>100</v>
      </c>
      <c r="R531" s="471">
        <v>4</v>
      </c>
      <c r="S531" s="465">
        <v>100</v>
      </c>
      <c r="T531" s="471">
        <v>1</v>
      </c>
      <c r="U531" s="465">
        <v>100</v>
      </c>
      <c r="V531" s="358" t="s">
        <v>138</v>
      </c>
      <c r="W531" s="358" t="s">
        <v>138</v>
      </c>
      <c r="X531" s="358" t="s">
        <v>138</v>
      </c>
      <c r="Y531" s="358" t="s">
        <v>138</v>
      </c>
      <c r="Z531" s="358" t="s">
        <v>138</v>
      </c>
      <c r="AA531" s="358" t="s">
        <v>138</v>
      </c>
      <c r="AB531" s="358" t="s">
        <v>138</v>
      </c>
      <c r="AC531" s="358" t="s">
        <v>138</v>
      </c>
      <c r="AD531" s="374"/>
    </row>
    <row r="532" spans="1:30" ht="20.100000000000001" customHeight="1">
      <c r="A532" s="374" t="s">
        <v>4711</v>
      </c>
      <c r="B532" s="374" t="s">
        <v>8576</v>
      </c>
      <c r="C532" s="358" t="s">
        <v>4616</v>
      </c>
      <c r="D532" s="374" t="s">
        <v>2148</v>
      </c>
      <c r="E532" s="358"/>
      <c r="F532" s="443">
        <v>2</v>
      </c>
      <c r="G532" s="444">
        <v>2.4691358024691357</v>
      </c>
      <c r="H532" s="443">
        <v>1</v>
      </c>
      <c r="I532" s="444">
        <v>1.4925373134328359</v>
      </c>
      <c r="J532" s="443">
        <v>4</v>
      </c>
      <c r="K532" s="444">
        <f t="shared" ref="K532:K542" si="1">J532/66*100</f>
        <v>6.0606060606060606</v>
      </c>
      <c r="L532" s="443"/>
      <c r="M532" s="444"/>
      <c r="N532" s="471">
        <v>6</v>
      </c>
      <c r="O532" s="465">
        <v>5.3097345132743365</v>
      </c>
      <c r="P532" s="471">
        <v>4</v>
      </c>
      <c r="Q532" s="465">
        <v>3.2520325203252032</v>
      </c>
      <c r="R532" s="471">
        <v>7</v>
      </c>
      <c r="S532" s="465">
        <v>4.1916167664670656</v>
      </c>
      <c r="T532" s="471">
        <v>8</v>
      </c>
      <c r="U532" s="465">
        <v>4.1237113402061851</v>
      </c>
      <c r="V532" s="358" t="s">
        <v>138</v>
      </c>
      <c r="W532" s="358" t="s">
        <v>138</v>
      </c>
      <c r="X532" s="358" t="s">
        <v>138</v>
      </c>
      <c r="Y532" s="358" t="s">
        <v>138</v>
      </c>
      <c r="Z532" s="358" t="s">
        <v>138</v>
      </c>
      <c r="AA532" s="358" t="s">
        <v>138</v>
      </c>
      <c r="AB532" s="358" t="s">
        <v>138</v>
      </c>
      <c r="AC532" s="358" t="s">
        <v>138</v>
      </c>
      <c r="AD532" s="374"/>
    </row>
    <row r="533" spans="1:30" ht="20.100000000000001" customHeight="1">
      <c r="A533" s="311"/>
      <c r="B533" s="311"/>
      <c r="C533" s="452"/>
      <c r="D533" s="311" t="s">
        <v>2149</v>
      </c>
      <c r="E533" s="452"/>
      <c r="F533" s="356"/>
      <c r="G533" s="314"/>
      <c r="H533" s="356">
        <v>2</v>
      </c>
      <c r="I533" s="314">
        <v>2.9850746268656718</v>
      </c>
      <c r="J533" s="356"/>
      <c r="K533" s="314"/>
      <c r="L533" s="356">
        <v>3</v>
      </c>
      <c r="M533" s="314">
        <v>4.10958904109589</v>
      </c>
      <c r="N533" s="315">
        <v>1</v>
      </c>
      <c r="O533" s="316">
        <v>0.88495575221238942</v>
      </c>
      <c r="P533" s="315">
        <v>3</v>
      </c>
      <c r="Q533" s="316">
        <v>2.4</v>
      </c>
      <c r="R533" s="315">
        <v>5</v>
      </c>
      <c r="S533" s="316">
        <v>2.9940119760479043</v>
      </c>
      <c r="T533" s="315">
        <v>3</v>
      </c>
      <c r="U533" s="316">
        <v>1.5463917525773196</v>
      </c>
      <c r="V533" s="452"/>
      <c r="W533" s="452"/>
      <c r="X533" s="452"/>
      <c r="Y533" s="452"/>
      <c r="Z533" s="452"/>
      <c r="AA533" s="452"/>
      <c r="AB533" s="452"/>
      <c r="AC533" s="452"/>
      <c r="AD533" s="311"/>
    </row>
    <row r="534" spans="1:30" ht="20.100000000000001" customHeight="1">
      <c r="A534" s="311"/>
      <c r="B534" s="311"/>
      <c r="C534" s="452"/>
      <c r="D534" s="311" t="s">
        <v>2150</v>
      </c>
      <c r="E534" s="452"/>
      <c r="F534" s="356">
        <v>4</v>
      </c>
      <c r="G534" s="314">
        <v>4.9382716049382713</v>
      </c>
      <c r="H534" s="356">
        <v>1</v>
      </c>
      <c r="I534" s="314">
        <v>1.4925373134328359</v>
      </c>
      <c r="J534" s="356">
        <v>4</v>
      </c>
      <c r="K534" s="314">
        <f t="shared" si="1"/>
        <v>6.0606060606060606</v>
      </c>
      <c r="L534" s="356">
        <v>4</v>
      </c>
      <c r="M534" s="314">
        <v>5.4794520547945202</v>
      </c>
      <c r="N534" s="315">
        <v>8</v>
      </c>
      <c r="O534" s="316">
        <v>7.0796460176991154</v>
      </c>
      <c r="P534" s="315">
        <v>4</v>
      </c>
      <c r="Q534" s="316">
        <v>3.2520325203252032</v>
      </c>
      <c r="R534" s="315">
        <v>16</v>
      </c>
      <c r="S534" s="316">
        <v>9.5808383233532926</v>
      </c>
      <c r="T534" s="315">
        <v>21</v>
      </c>
      <c r="U534" s="316">
        <v>10.824742268041238</v>
      </c>
      <c r="V534" s="452"/>
      <c r="W534" s="452"/>
      <c r="X534" s="452"/>
      <c r="Y534" s="452"/>
      <c r="Z534" s="452"/>
      <c r="AA534" s="452"/>
      <c r="AB534" s="452"/>
      <c r="AC534" s="452"/>
      <c r="AD534" s="311"/>
    </row>
    <row r="535" spans="1:30" ht="20.100000000000001" customHeight="1">
      <c r="A535" s="311"/>
      <c r="B535" s="311"/>
      <c r="C535" s="452"/>
      <c r="D535" s="311" t="s">
        <v>2151</v>
      </c>
      <c r="E535" s="452"/>
      <c r="F535" s="356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>
        <v>1</v>
      </c>
      <c r="Q535" s="316">
        <v>0.81300813008130079</v>
      </c>
      <c r="R535" s="315"/>
      <c r="S535" s="316"/>
      <c r="T535" s="315">
        <v>1</v>
      </c>
      <c r="U535" s="316">
        <v>0.51546391752577314</v>
      </c>
      <c r="V535" s="452"/>
      <c r="W535" s="452"/>
      <c r="X535" s="452"/>
      <c r="Y535" s="452"/>
      <c r="Z535" s="452"/>
      <c r="AA535" s="452"/>
      <c r="AB535" s="452"/>
      <c r="AC535" s="452"/>
      <c r="AD535" s="311"/>
    </row>
    <row r="536" spans="1:30" ht="20.100000000000001" customHeight="1">
      <c r="A536" s="311"/>
      <c r="B536" s="311"/>
      <c r="C536" s="452"/>
      <c r="D536" s="311" t="s">
        <v>2152</v>
      </c>
      <c r="E536" s="452"/>
      <c r="F536" s="356">
        <v>3</v>
      </c>
      <c r="G536" s="314">
        <v>3.7037037037037037</v>
      </c>
      <c r="H536" s="356">
        <v>4</v>
      </c>
      <c r="I536" s="314">
        <v>5.9701492537313436</v>
      </c>
      <c r="J536" s="356">
        <v>10</v>
      </c>
      <c r="K536" s="314">
        <f t="shared" si="1"/>
        <v>15.151515151515152</v>
      </c>
      <c r="L536" s="356">
        <v>11</v>
      </c>
      <c r="M536" s="314">
        <v>15.1</v>
      </c>
      <c r="N536" s="315">
        <v>10</v>
      </c>
      <c r="O536" s="316">
        <v>8.8495575221238933</v>
      </c>
      <c r="P536" s="315">
        <v>15</v>
      </c>
      <c r="Q536" s="316">
        <v>12.195121951219512</v>
      </c>
      <c r="R536" s="315">
        <v>15</v>
      </c>
      <c r="S536" s="316">
        <v>8.9820359281437128</v>
      </c>
      <c r="T536" s="315">
        <v>13</v>
      </c>
      <c r="U536" s="316">
        <v>6.7010309278350517</v>
      </c>
      <c r="V536" s="452"/>
      <c r="W536" s="452"/>
      <c r="X536" s="452"/>
      <c r="Y536" s="452"/>
      <c r="Z536" s="452"/>
      <c r="AA536" s="452"/>
      <c r="AB536" s="452"/>
      <c r="AC536" s="452"/>
      <c r="AD536" s="311"/>
    </row>
    <row r="537" spans="1:30" ht="20.100000000000001" customHeight="1">
      <c r="A537" s="311"/>
      <c r="B537" s="311"/>
      <c r="C537" s="452"/>
      <c r="D537" s="311" t="s">
        <v>2153</v>
      </c>
      <c r="E537" s="452"/>
      <c r="F537" s="356">
        <v>7</v>
      </c>
      <c r="G537" s="314">
        <v>8.6419753086419746</v>
      </c>
      <c r="H537" s="356">
        <v>2</v>
      </c>
      <c r="I537" s="314">
        <v>2.9850746268656718</v>
      </c>
      <c r="J537" s="356">
        <v>2</v>
      </c>
      <c r="K537" s="314">
        <f t="shared" si="1"/>
        <v>3.0303030303030303</v>
      </c>
      <c r="L537" s="356">
        <v>5</v>
      </c>
      <c r="M537" s="314">
        <v>6.8493150684931505</v>
      </c>
      <c r="N537" s="315">
        <v>6</v>
      </c>
      <c r="O537" s="316">
        <v>5.3097345132743365</v>
      </c>
      <c r="P537" s="315">
        <v>10</v>
      </c>
      <c r="Q537" s="316">
        <v>8.1300813008130088</v>
      </c>
      <c r="R537" s="315">
        <v>12</v>
      </c>
      <c r="S537" s="316">
        <v>7.1856287425149699</v>
      </c>
      <c r="T537" s="315">
        <v>12</v>
      </c>
      <c r="U537" s="316">
        <v>6.1855670103092786</v>
      </c>
      <c r="V537" s="452"/>
      <c r="W537" s="452"/>
      <c r="X537" s="452"/>
      <c r="Y537" s="452"/>
      <c r="Z537" s="452"/>
      <c r="AA537" s="452"/>
      <c r="AB537" s="452"/>
      <c r="AC537" s="452"/>
      <c r="AD537" s="311"/>
    </row>
    <row r="538" spans="1:30" ht="20.100000000000001" customHeight="1">
      <c r="A538" s="311"/>
      <c r="B538" s="311"/>
      <c r="C538" s="452"/>
      <c r="D538" s="311" t="s">
        <v>2154</v>
      </c>
      <c r="E538" s="452"/>
      <c r="F538" s="356">
        <v>4</v>
      </c>
      <c r="G538" s="314">
        <v>4.9382716049382713</v>
      </c>
      <c r="H538" s="356">
        <v>5</v>
      </c>
      <c r="I538" s="314">
        <v>7.4626865671641793</v>
      </c>
      <c r="J538" s="356">
        <v>4</v>
      </c>
      <c r="K538" s="314">
        <f t="shared" si="1"/>
        <v>6.0606060606060606</v>
      </c>
      <c r="L538" s="356">
        <v>2</v>
      </c>
      <c r="M538" s="314">
        <v>2.7397260273972601</v>
      </c>
      <c r="N538" s="315">
        <v>1</v>
      </c>
      <c r="O538" s="316">
        <v>0.88495575221238942</v>
      </c>
      <c r="P538" s="315">
        <v>1</v>
      </c>
      <c r="Q538" s="316">
        <v>0.81300813008130079</v>
      </c>
      <c r="R538" s="315">
        <v>2</v>
      </c>
      <c r="S538" s="316">
        <v>1.1976047904191616</v>
      </c>
      <c r="T538" s="315">
        <v>7</v>
      </c>
      <c r="U538" s="316">
        <v>3.6082474226804124</v>
      </c>
      <c r="V538" s="452"/>
      <c r="W538" s="452"/>
      <c r="X538" s="452"/>
      <c r="Y538" s="452"/>
      <c r="Z538" s="452"/>
      <c r="AA538" s="452"/>
      <c r="AB538" s="452"/>
      <c r="AC538" s="452"/>
      <c r="AD538" s="311"/>
    </row>
    <row r="539" spans="1:30" ht="20.100000000000001" customHeight="1">
      <c r="A539" s="311"/>
      <c r="B539" s="311"/>
      <c r="C539" s="452"/>
      <c r="D539" s="311" t="s">
        <v>2155</v>
      </c>
      <c r="E539" s="452"/>
      <c r="F539" s="356">
        <v>19</v>
      </c>
      <c r="G539" s="314">
        <v>23.456790123456791</v>
      </c>
      <c r="H539" s="356">
        <v>22</v>
      </c>
      <c r="I539" s="314">
        <v>32.835820895522389</v>
      </c>
      <c r="J539" s="356">
        <v>12</v>
      </c>
      <c r="K539" s="314">
        <f t="shared" si="1"/>
        <v>18.181818181818183</v>
      </c>
      <c r="L539" s="356">
        <v>13</v>
      </c>
      <c r="M539" s="314">
        <v>17.80821917808219</v>
      </c>
      <c r="N539" s="315">
        <v>19</v>
      </c>
      <c r="O539" s="316">
        <v>16.814159292035399</v>
      </c>
      <c r="P539" s="315">
        <v>25</v>
      </c>
      <c r="Q539" s="316">
        <v>20.325203252032519</v>
      </c>
      <c r="R539" s="315">
        <v>31</v>
      </c>
      <c r="S539" s="316">
        <v>18.562874251497007</v>
      </c>
      <c r="T539" s="315">
        <v>45</v>
      </c>
      <c r="U539" s="316">
        <v>23.195876288659793</v>
      </c>
      <c r="V539" s="452"/>
      <c r="W539" s="452"/>
      <c r="X539" s="452"/>
      <c r="Y539" s="452"/>
      <c r="Z539" s="452"/>
      <c r="AA539" s="452"/>
      <c r="AB539" s="452"/>
      <c r="AC539" s="452"/>
      <c r="AD539" s="311"/>
    </row>
    <row r="540" spans="1:30" ht="20.100000000000001" customHeight="1">
      <c r="A540" s="311"/>
      <c r="B540" s="311"/>
      <c r="C540" s="452"/>
      <c r="D540" s="311" t="s">
        <v>2156</v>
      </c>
      <c r="E540" s="452"/>
      <c r="F540" s="356">
        <v>9</v>
      </c>
      <c r="G540" s="314">
        <v>11.111111111111111</v>
      </c>
      <c r="H540" s="356">
        <v>9</v>
      </c>
      <c r="I540" s="314">
        <v>13.432835820895523</v>
      </c>
      <c r="J540" s="356">
        <v>3</v>
      </c>
      <c r="K540" s="314">
        <f t="shared" si="1"/>
        <v>4.5454545454545459</v>
      </c>
      <c r="L540" s="356">
        <v>10</v>
      </c>
      <c r="M540" s="314">
        <v>13.698630136986301</v>
      </c>
      <c r="N540" s="315">
        <v>16</v>
      </c>
      <c r="O540" s="316">
        <v>14.159292035398231</v>
      </c>
      <c r="P540" s="315">
        <v>11</v>
      </c>
      <c r="Q540" s="316">
        <v>8.9430894308943092</v>
      </c>
      <c r="R540" s="315">
        <v>15</v>
      </c>
      <c r="S540" s="316">
        <v>8.9820359281437128</v>
      </c>
      <c r="T540" s="315">
        <v>19</v>
      </c>
      <c r="U540" s="316">
        <v>9.7938144329896915</v>
      </c>
      <c r="V540" s="452"/>
      <c r="W540" s="452"/>
      <c r="X540" s="452"/>
      <c r="Y540" s="452"/>
      <c r="Z540" s="452"/>
      <c r="AA540" s="452"/>
      <c r="AB540" s="452"/>
      <c r="AC540" s="452"/>
      <c r="AD540" s="311"/>
    </row>
    <row r="541" spans="1:30" ht="20.100000000000001" customHeight="1">
      <c r="A541" s="311"/>
      <c r="B541" s="311"/>
      <c r="C541" s="452"/>
      <c r="D541" s="311" t="s">
        <v>8573</v>
      </c>
      <c r="E541" s="452"/>
      <c r="F541" s="356"/>
      <c r="G541" s="314"/>
      <c r="H541" s="356"/>
      <c r="I541" s="314"/>
      <c r="J541" s="356"/>
      <c r="K541" s="314"/>
      <c r="L541" s="356"/>
      <c r="M541" s="314"/>
      <c r="N541" s="315"/>
      <c r="O541" s="316"/>
      <c r="P541" s="315">
        <v>2</v>
      </c>
      <c r="Q541" s="316">
        <v>1.6260162601626016</v>
      </c>
      <c r="R541" s="315">
        <v>6</v>
      </c>
      <c r="S541" s="316">
        <v>3.5928143712574849</v>
      </c>
      <c r="T541" s="315">
        <v>4</v>
      </c>
      <c r="U541" s="316">
        <v>2.0618556701030926</v>
      </c>
      <c r="V541" s="452"/>
      <c r="W541" s="452"/>
      <c r="X541" s="452"/>
      <c r="Y541" s="452"/>
      <c r="Z541" s="452"/>
      <c r="AA541" s="452"/>
      <c r="AB541" s="452"/>
      <c r="AC541" s="452"/>
      <c r="AD541" s="311"/>
    </row>
    <row r="542" spans="1:30" ht="20.100000000000001" customHeight="1">
      <c r="A542" s="311"/>
      <c r="B542" s="311"/>
      <c r="C542" s="452"/>
      <c r="D542" s="311" t="s">
        <v>8574</v>
      </c>
      <c r="E542" s="452"/>
      <c r="F542" s="356">
        <v>33</v>
      </c>
      <c r="G542" s="314">
        <v>40.74074074074074</v>
      </c>
      <c r="H542" s="356">
        <v>21</v>
      </c>
      <c r="I542" s="314">
        <v>31.3</v>
      </c>
      <c r="J542" s="356">
        <v>27</v>
      </c>
      <c r="K542" s="314">
        <f t="shared" si="1"/>
        <v>40.909090909090914</v>
      </c>
      <c r="L542" s="356">
        <v>25</v>
      </c>
      <c r="M542" s="314">
        <v>34.246575342465754</v>
      </c>
      <c r="N542" s="315">
        <v>46</v>
      </c>
      <c r="O542" s="316">
        <v>40.707964601769909</v>
      </c>
      <c r="P542" s="315">
        <v>47</v>
      </c>
      <c r="Q542" s="316">
        <v>38.211382113821138</v>
      </c>
      <c r="R542" s="315">
        <v>58</v>
      </c>
      <c r="S542" s="316">
        <v>34.730538922155688</v>
      </c>
      <c r="T542" s="315">
        <v>61</v>
      </c>
      <c r="U542" s="316">
        <v>31.443298969072163</v>
      </c>
      <c r="V542" s="452"/>
      <c r="W542" s="452"/>
      <c r="X542" s="452"/>
      <c r="Y542" s="452"/>
      <c r="Z542" s="452"/>
      <c r="AA542" s="452"/>
      <c r="AB542" s="452"/>
      <c r="AC542" s="452"/>
      <c r="AD542" s="311"/>
    </row>
    <row r="543" spans="1:30" ht="20.100000000000001" customHeight="1">
      <c r="A543" s="374" t="s">
        <v>4712</v>
      </c>
      <c r="B543" s="374" t="s">
        <v>8577</v>
      </c>
      <c r="C543" s="358" t="s">
        <v>4713</v>
      </c>
      <c r="D543" s="374"/>
      <c r="E543" s="358"/>
      <c r="F543" s="443"/>
      <c r="G543" s="444"/>
      <c r="H543" s="443"/>
      <c r="I543" s="444"/>
      <c r="J543" s="443"/>
      <c r="K543" s="444"/>
      <c r="L543" s="443"/>
      <c r="M543" s="444"/>
      <c r="N543" s="471"/>
      <c r="O543" s="465"/>
      <c r="P543" s="471">
        <v>2</v>
      </c>
      <c r="Q543" s="465">
        <v>100</v>
      </c>
      <c r="R543" s="471">
        <v>6</v>
      </c>
      <c r="S543" s="465">
        <v>100</v>
      </c>
      <c r="T543" s="471">
        <v>4</v>
      </c>
      <c r="U543" s="465">
        <v>100</v>
      </c>
      <c r="V543" s="358" t="s">
        <v>138</v>
      </c>
      <c r="W543" s="358" t="s">
        <v>138</v>
      </c>
      <c r="X543" s="358" t="s">
        <v>138</v>
      </c>
      <c r="Y543" s="358" t="s">
        <v>138</v>
      </c>
      <c r="Z543" s="358" t="s">
        <v>138</v>
      </c>
      <c r="AA543" s="358" t="s">
        <v>138</v>
      </c>
      <c r="AB543" s="358" t="s">
        <v>138</v>
      </c>
      <c r="AC543" s="358" t="s">
        <v>138</v>
      </c>
      <c r="AD543" s="374"/>
    </row>
    <row r="544" spans="1:30" ht="20.100000000000001" customHeight="1">
      <c r="A544" s="374" t="s">
        <v>4714</v>
      </c>
      <c r="B544" s="374" t="s">
        <v>8578</v>
      </c>
      <c r="C544" s="358" t="s">
        <v>4616</v>
      </c>
      <c r="D544" s="374" t="s">
        <v>2157</v>
      </c>
      <c r="E544" s="358"/>
      <c r="F544" s="443">
        <v>27</v>
      </c>
      <c r="G544" s="444">
        <v>33.333333333333336</v>
      </c>
      <c r="H544" s="443">
        <v>23</v>
      </c>
      <c r="I544" s="444">
        <v>34.328358208955223</v>
      </c>
      <c r="J544" s="443">
        <v>28</v>
      </c>
      <c r="K544" s="444">
        <v>42.424242424242422</v>
      </c>
      <c r="L544" s="443">
        <v>21</v>
      </c>
      <c r="M544" s="444">
        <v>28.767123287671232</v>
      </c>
      <c r="N544" s="471">
        <v>39</v>
      </c>
      <c r="O544" s="465">
        <v>34.513274336283189</v>
      </c>
      <c r="P544" s="471">
        <v>42</v>
      </c>
      <c r="Q544" s="465">
        <v>33.6</v>
      </c>
      <c r="R544" s="471">
        <v>54</v>
      </c>
      <c r="S544" s="465">
        <v>31.395348837209301</v>
      </c>
      <c r="T544" s="471">
        <v>52</v>
      </c>
      <c r="U544" s="465">
        <v>25.870646766169155</v>
      </c>
      <c r="V544" s="358" t="s">
        <v>138</v>
      </c>
      <c r="W544" s="358" t="s">
        <v>138</v>
      </c>
      <c r="X544" s="358" t="s">
        <v>138</v>
      </c>
      <c r="Y544" s="358" t="s">
        <v>138</v>
      </c>
      <c r="Z544" s="358" t="s">
        <v>138</v>
      </c>
      <c r="AA544" s="358" t="s">
        <v>138</v>
      </c>
      <c r="AB544" s="358" t="s">
        <v>138</v>
      </c>
      <c r="AC544" s="358" t="s">
        <v>138</v>
      </c>
      <c r="AD544" s="374"/>
    </row>
    <row r="545" spans="1:30" ht="20.100000000000001" customHeight="1">
      <c r="A545" s="311"/>
      <c r="B545" s="311"/>
      <c r="C545" s="452"/>
      <c r="D545" s="311" t="s">
        <v>2158</v>
      </c>
      <c r="E545" s="452"/>
      <c r="F545" s="356">
        <v>3</v>
      </c>
      <c r="G545" s="314">
        <v>3.7037037037037037</v>
      </c>
      <c r="H545" s="356">
        <v>6</v>
      </c>
      <c r="I545" s="314">
        <v>8.9552238805970141</v>
      </c>
      <c r="J545" s="356">
        <v>4</v>
      </c>
      <c r="K545" s="314">
        <v>6.0606060606060606</v>
      </c>
      <c r="L545" s="356">
        <v>5</v>
      </c>
      <c r="M545" s="314">
        <v>6.8493150684931505</v>
      </c>
      <c r="N545" s="315">
        <v>3</v>
      </c>
      <c r="O545" s="316">
        <v>2.6548672566371683</v>
      </c>
      <c r="P545" s="315">
        <v>7</v>
      </c>
      <c r="Q545" s="316">
        <v>5.6</v>
      </c>
      <c r="R545" s="315">
        <v>9</v>
      </c>
      <c r="S545" s="316">
        <v>5.2325581395348841</v>
      </c>
      <c r="T545" s="315">
        <v>12</v>
      </c>
      <c r="U545" s="316">
        <v>5.9701492537313436</v>
      </c>
      <c r="V545" s="452"/>
      <c r="W545" s="452"/>
      <c r="X545" s="452"/>
      <c r="Y545" s="452"/>
      <c r="Z545" s="452"/>
      <c r="AA545" s="452"/>
      <c r="AB545" s="452"/>
      <c r="AC545" s="452"/>
      <c r="AD545" s="311"/>
    </row>
    <row r="546" spans="1:30" ht="20.100000000000001" customHeight="1">
      <c r="A546" s="311"/>
      <c r="B546" s="311"/>
      <c r="C546" s="452"/>
      <c r="D546" s="311" t="s">
        <v>2159</v>
      </c>
      <c r="E546" s="452"/>
      <c r="F546" s="356">
        <v>1</v>
      </c>
      <c r="G546" s="314">
        <v>1.2345679012345678</v>
      </c>
      <c r="H546" s="356">
        <v>1</v>
      </c>
      <c r="I546" s="314">
        <v>1.4925373134328359</v>
      </c>
      <c r="J546" s="356">
        <v>1</v>
      </c>
      <c r="K546" s="314">
        <v>1.5151515151515151</v>
      </c>
      <c r="L546" s="356">
        <v>1</v>
      </c>
      <c r="M546" s="314">
        <v>1.3698630136986301</v>
      </c>
      <c r="N546" s="315"/>
      <c r="O546" s="316"/>
      <c r="P546" s="315">
        <v>1</v>
      </c>
      <c r="Q546" s="316">
        <v>0.8</v>
      </c>
      <c r="R546" s="315">
        <v>2</v>
      </c>
      <c r="S546" s="316">
        <v>1.1627906976744187</v>
      </c>
      <c r="T546" s="315">
        <v>6</v>
      </c>
      <c r="U546" s="316">
        <v>2.9850746268656718</v>
      </c>
      <c r="V546" s="452"/>
      <c r="W546" s="452"/>
      <c r="X546" s="452"/>
      <c r="Y546" s="452"/>
      <c r="Z546" s="452"/>
      <c r="AA546" s="452"/>
      <c r="AB546" s="452"/>
      <c r="AC546" s="452"/>
      <c r="AD546" s="311"/>
    </row>
    <row r="547" spans="1:30" ht="20.100000000000001" customHeight="1">
      <c r="A547" s="311"/>
      <c r="B547" s="311"/>
      <c r="C547" s="452"/>
      <c r="D547" s="311" t="s">
        <v>2160</v>
      </c>
      <c r="E547" s="452"/>
      <c r="F547" s="356">
        <v>5</v>
      </c>
      <c r="G547" s="314">
        <v>6.1728395061728394</v>
      </c>
      <c r="H547" s="356">
        <v>3</v>
      </c>
      <c r="I547" s="314">
        <v>4.4776119402985071</v>
      </c>
      <c r="J547" s="356">
        <v>5</v>
      </c>
      <c r="K547" s="314">
        <v>7.5757575757575761</v>
      </c>
      <c r="L547" s="356">
        <v>7</v>
      </c>
      <c r="M547" s="314">
        <v>9.5890410958904102</v>
      </c>
      <c r="N547" s="315">
        <v>11</v>
      </c>
      <c r="O547" s="316">
        <v>9.7345132743362832</v>
      </c>
      <c r="P547" s="315">
        <v>5</v>
      </c>
      <c r="Q547" s="316">
        <v>4</v>
      </c>
      <c r="R547" s="315">
        <v>10</v>
      </c>
      <c r="S547" s="316">
        <v>5.8139534883720927</v>
      </c>
      <c r="T547" s="315">
        <v>13</v>
      </c>
      <c r="U547" s="316">
        <v>6.4676616915422889</v>
      </c>
      <c r="V547" s="452"/>
      <c r="W547" s="452"/>
      <c r="X547" s="452"/>
      <c r="Y547" s="452"/>
      <c r="Z547" s="452"/>
      <c r="AA547" s="452"/>
      <c r="AB547" s="452"/>
      <c r="AC547" s="452"/>
      <c r="AD547" s="311"/>
    </row>
    <row r="548" spans="1:30" ht="20.100000000000001" customHeight="1">
      <c r="A548" s="311"/>
      <c r="B548" s="311"/>
      <c r="C548" s="452"/>
      <c r="D548" s="311" t="s">
        <v>2161</v>
      </c>
      <c r="E548" s="452"/>
      <c r="F548" s="356">
        <v>31</v>
      </c>
      <c r="G548" s="314">
        <v>38.271604938271608</v>
      </c>
      <c r="H548" s="356">
        <v>29</v>
      </c>
      <c r="I548" s="314">
        <v>43.28358208955224</v>
      </c>
      <c r="J548" s="356">
        <v>20</v>
      </c>
      <c r="K548" s="314">
        <v>30.303030303030305</v>
      </c>
      <c r="L548" s="356">
        <v>28</v>
      </c>
      <c r="M548" s="314">
        <v>38.356164383561641</v>
      </c>
      <c r="N548" s="315">
        <v>45</v>
      </c>
      <c r="O548" s="316">
        <v>39.823008849557525</v>
      </c>
      <c r="P548" s="315">
        <v>47</v>
      </c>
      <c r="Q548" s="316">
        <v>37.6</v>
      </c>
      <c r="R548" s="315">
        <v>73</v>
      </c>
      <c r="S548" s="316">
        <v>42.441860465116278</v>
      </c>
      <c r="T548" s="315">
        <v>91</v>
      </c>
      <c r="U548" s="316">
        <v>45.273631840796021</v>
      </c>
      <c r="V548" s="452"/>
      <c r="W548" s="452"/>
      <c r="X548" s="452"/>
      <c r="Y548" s="452"/>
      <c r="Z548" s="452"/>
      <c r="AA548" s="452"/>
      <c r="AB548" s="452"/>
      <c r="AC548" s="452"/>
      <c r="AD548" s="311"/>
    </row>
    <row r="549" spans="1:30" ht="20.100000000000001" customHeight="1">
      <c r="A549" s="311"/>
      <c r="B549" s="311"/>
      <c r="C549" s="452"/>
      <c r="D549" s="311" t="s">
        <v>2162</v>
      </c>
      <c r="E549" s="452"/>
      <c r="F549" s="356">
        <v>11</v>
      </c>
      <c r="G549" s="314">
        <v>13.580246913580247</v>
      </c>
      <c r="H549" s="356">
        <v>5</v>
      </c>
      <c r="I549" s="314">
        <v>7.4626865671641793</v>
      </c>
      <c r="J549" s="356">
        <v>8</v>
      </c>
      <c r="K549" s="314">
        <v>12.121212121212121</v>
      </c>
      <c r="L549" s="356">
        <v>10</v>
      </c>
      <c r="M549" s="314">
        <v>13.698630136986301</v>
      </c>
      <c r="N549" s="315">
        <v>12</v>
      </c>
      <c r="O549" s="316">
        <v>10.619469026548673</v>
      </c>
      <c r="P549" s="315">
        <v>23</v>
      </c>
      <c r="Q549" s="316">
        <v>18.399999999999999</v>
      </c>
      <c r="R549" s="315">
        <v>18</v>
      </c>
      <c r="S549" s="316">
        <v>10.465116279069768</v>
      </c>
      <c r="T549" s="315">
        <v>16</v>
      </c>
      <c r="U549" s="316">
        <v>7.9601990049751246</v>
      </c>
      <c r="V549" s="452"/>
      <c r="W549" s="452"/>
      <c r="X549" s="452"/>
      <c r="Y549" s="452"/>
      <c r="Z549" s="452"/>
      <c r="AA549" s="452"/>
      <c r="AB549" s="452"/>
      <c r="AC549" s="452"/>
      <c r="AD549" s="311"/>
    </row>
    <row r="550" spans="1:30" ht="20.100000000000001" customHeight="1">
      <c r="A550" s="311"/>
      <c r="B550" s="311"/>
      <c r="C550" s="452"/>
      <c r="D550" s="311" t="s">
        <v>2163</v>
      </c>
      <c r="E550" s="452"/>
      <c r="F550" s="356">
        <v>1</v>
      </c>
      <c r="G550" s="314">
        <v>1.2345679012345678</v>
      </c>
      <c r="H550" s="356"/>
      <c r="I550" s="314"/>
      <c r="J550" s="356"/>
      <c r="K550" s="314"/>
      <c r="L550" s="356"/>
      <c r="M550" s="314"/>
      <c r="N550" s="315">
        <v>1</v>
      </c>
      <c r="O550" s="316">
        <v>0.88495575221238942</v>
      </c>
      <c r="P550" s="315"/>
      <c r="Q550" s="316"/>
      <c r="R550" s="315">
        <v>3</v>
      </c>
      <c r="S550" s="316">
        <v>1.7441860465116279</v>
      </c>
      <c r="T550" s="315">
        <v>2</v>
      </c>
      <c r="U550" s="316">
        <v>0.99502487562189057</v>
      </c>
      <c r="V550" s="452"/>
      <c r="W550" s="452"/>
      <c r="X550" s="452"/>
      <c r="Y550" s="452"/>
      <c r="Z550" s="452"/>
      <c r="AA550" s="452"/>
      <c r="AB550" s="452"/>
      <c r="AC550" s="452"/>
      <c r="AD550" s="311"/>
    </row>
    <row r="551" spans="1:30" ht="20.100000000000001" customHeight="1">
      <c r="A551" s="311"/>
      <c r="B551" s="311"/>
      <c r="C551" s="452"/>
      <c r="D551" s="311" t="s">
        <v>1912</v>
      </c>
      <c r="E551" s="452"/>
      <c r="F551" s="356"/>
      <c r="G551" s="314"/>
      <c r="H551" s="356"/>
      <c r="I551" s="314"/>
      <c r="J551" s="356"/>
      <c r="K551" s="314"/>
      <c r="L551" s="356">
        <v>1</v>
      </c>
      <c r="M551" s="314">
        <v>1.3698630136986301</v>
      </c>
      <c r="N551" s="315">
        <v>2</v>
      </c>
      <c r="O551" s="316">
        <v>1.7699115044247788</v>
      </c>
      <c r="P551" s="315"/>
      <c r="Q551" s="316"/>
      <c r="R551" s="315">
        <v>3</v>
      </c>
      <c r="S551" s="316">
        <v>1.7441860465116279</v>
      </c>
      <c r="T551" s="315">
        <v>9</v>
      </c>
      <c r="U551" s="316">
        <v>4.4776119402985071</v>
      </c>
      <c r="V551" s="452"/>
      <c r="W551" s="452"/>
      <c r="X551" s="452"/>
      <c r="Y551" s="452"/>
      <c r="Z551" s="452"/>
      <c r="AA551" s="452"/>
      <c r="AB551" s="452"/>
      <c r="AC551" s="452"/>
      <c r="AD551" s="311"/>
    </row>
    <row r="552" spans="1:30" ht="20.100000000000001" customHeight="1">
      <c r="A552" s="311"/>
      <c r="B552" s="311"/>
      <c r="C552" s="452"/>
      <c r="D552" s="311" t="s">
        <v>1913</v>
      </c>
      <c r="E552" s="452"/>
      <c r="F552" s="356">
        <v>2</v>
      </c>
      <c r="G552" s="314">
        <v>2.4691358024691357</v>
      </c>
      <c r="H552" s="356"/>
      <c r="I552" s="314"/>
      <c r="J552" s="356"/>
      <c r="K552" s="314"/>
      <c r="L552" s="356"/>
      <c r="M552" s="314"/>
      <c r="N552" s="315"/>
      <c r="O552" s="316"/>
      <c r="P552" s="315"/>
      <c r="Q552" s="316"/>
      <c r="R552" s="315"/>
      <c r="S552" s="316"/>
      <c r="T552" s="315"/>
      <c r="U552" s="316"/>
      <c r="V552" s="452"/>
      <c r="W552" s="452"/>
      <c r="X552" s="452"/>
      <c r="Y552" s="452"/>
      <c r="Z552" s="452"/>
      <c r="AA552" s="452"/>
      <c r="AB552" s="452"/>
      <c r="AC552" s="452"/>
      <c r="AD552" s="311"/>
    </row>
    <row r="553" spans="1:30" ht="20.100000000000001" customHeight="1">
      <c r="A553" s="374" t="s">
        <v>4715</v>
      </c>
      <c r="B553" s="374" t="s">
        <v>8579</v>
      </c>
      <c r="C553" s="358" t="s">
        <v>4716</v>
      </c>
      <c r="D553" s="374"/>
      <c r="E553" s="358"/>
      <c r="F553" s="443"/>
      <c r="G553" s="444"/>
      <c r="H553" s="443"/>
      <c r="I553" s="444"/>
      <c r="J553" s="443"/>
      <c r="K553" s="444"/>
      <c r="L553" s="443">
        <v>1</v>
      </c>
      <c r="M553" s="444">
        <v>100</v>
      </c>
      <c r="N553" s="471">
        <v>2</v>
      </c>
      <c r="O553" s="465">
        <v>100</v>
      </c>
      <c r="P553" s="471"/>
      <c r="Q553" s="465"/>
      <c r="R553" s="471">
        <v>3</v>
      </c>
      <c r="S553" s="465">
        <v>100</v>
      </c>
      <c r="T553" s="471">
        <v>9</v>
      </c>
      <c r="U553" s="465">
        <v>100</v>
      </c>
      <c r="V553" s="358" t="s">
        <v>138</v>
      </c>
      <c r="W553" s="358" t="s">
        <v>138</v>
      </c>
      <c r="X553" s="358" t="s">
        <v>138</v>
      </c>
      <c r="Y553" s="358" t="s">
        <v>138</v>
      </c>
      <c r="Z553" s="358" t="s">
        <v>138</v>
      </c>
      <c r="AA553" s="358" t="s">
        <v>138</v>
      </c>
      <c r="AB553" s="358" t="s">
        <v>138</v>
      </c>
      <c r="AC553" s="358" t="s">
        <v>138</v>
      </c>
      <c r="AD553" s="374"/>
    </row>
    <row r="554" spans="1:30" ht="20.100000000000001" customHeight="1">
      <c r="A554" s="374" t="s">
        <v>4717</v>
      </c>
      <c r="B554" s="374" t="s">
        <v>8580</v>
      </c>
      <c r="C554" s="358" t="s">
        <v>4616</v>
      </c>
      <c r="D554" s="374" t="s">
        <v>2157</v>
      </c>
      <c r="E554" s="358"/>
      <c r="F554" s="443">
        <v>2</v>
      </c>
      <c r="G554" s="444">
        <v>2.4691358024691357</v>
      </c>
      <c r="H554" s="443">
        <v>3</v>
      </c>
      <c r="I554" s="444">
        <v>4.4776119402985071</v>
      </c>
      <c r="J554" s="443">
        <v>2</v>
      </c>
      <c r="K554" s="444">
        <v>3.0303030303030303</v>
      </c>
      <c r="L554" s="443">
        <v>4</v>
      </c>
      <c r="M554" s="444">
        <v>5.4794520547945202</v>
      </c>
      <c r="N554" s="471">
        <v>9</v>
      </c>
      <c r="O554" s="465">
        <v>7.9646017699115044</v>
      </c>
      <c r="P554" s="471">
        <v>9</v>
      </c>
      <c r="Q554" s="465">
        <v>7.2</v>
      </c>
      <c r="R554" s="471">
        <v>5</v>
      </c>
      <c r="S554" s="465">
        <v>2.9069767441860463</v>
      </c>
      <c r="T554" s="471">
        <v>9</v>
      </c>
      <c r="U554" s="465">
        <v>4.4776119402985071</v>
      </c>
      <c r="V554" s="358" t="s">
        <v>138</v>
      </c>
      <c r="W554" s="358" t="s">
        <v>138</v>
      </c>
      <c r="X554" s="358" t="s">
        <v>138</v>
      </c>
      <c r="Y554" s="358" t="s">
        <v>138</v>
      </c>
      <c r="Z554" s="358" t="s">
        <v>138</v>
      </c>
      <c r="AA554" s="358" t="s">
        <v>138</v>
      </c>
      <c r="AB554" s="358" t="s">
        <v>138</v>
      </c>
      <c r="AC554" s="358" t="s">
        <v>138</v>
      </c>
      <c r="AD554" s="374"/>
    </row>
    <row r="555" spans="1:30" ht="20.100000000000001" customHeight="1">
      <c r="A555" s="311"/>
      <c r="B555" s="311"/>
      <c r="C555" s="452"/>
      <c r="D555" s="311" t="s">
        <v>2158</v>
      </c>
      <c r="E555" s="452"/>
      <c r="F555" s="356">
        <v>9</v>
      </c>
      <c r="G555" s="314">
        <v>11.111111111111111</v>
      </c>
      <c r="H555" s="356">
        <v>7</v>
      </c>
      <c r="I555" s="314">
        <v>10.447761194029852</v>
      </c>
      <c r="J555" s="356">
        <v>4</v>
      </c>
      <c r="K555" s="314">
        <v>6.0606060606060606</v>
      </c>
      <c r="L555" s="356">
        <v>3</v>
      </c>
      <c r="M555" s="314">
        <v>4.1095890410958908</v>
      </c>
      <c r="N555" s="315">
        <v>5</v>
      </c>
      <c r="O555" s="316">
        <v>4.4247787610619467</v>
      </c>
      <c r="P555" s="315">
        <v>8</v>
      </c>
      <c r="Q555" s="316">
        <v>6.4</v>
      </c>
      <c r="R555" s="315">
        <v>18</v>
      </c>
      <c r="S555" s="316">
        <v>10.465116279069768</v>
      </c>
      <c r="T555" s="315">
        <v>15</v>
      </c>
      <c r="U555" s="316">
        <v>7.4626865671641793</v>
      </c>
      <c r="V555" s="452"/>
      <c r="W555" s="452"/>
      <c r="X555" s="452"/>
      <c r="Y555" s="452"/>
      <c r="Z555" s="452"/>
      <c r="AA555" s="452"/>
      <c r="AB555" s="452"/>
      <c r="AC555" s="452"/>
      <c r="AD555" s="311"/>
    </row>
    <row r="556" spans="1:30" ht="20.100000000000001" customHeight="1">
      <c r="A556" s="311"/>
      <c r="B556" s="311"/>
      <c r="C556" s="452"/>
      <c r="D556" s="311" t="s">
        <v>2159</v>
      </c>
      <c r="E556" s="452"/>
      <c r="F556" s="356"/>
      <c r="G556" s="314"/>
      <c r="H556" s="356"/>
      <c r="I556" s="314"/>
      <c r="J556" s="356">
        <v>1</v>
      </c>
      <c r="K556" s="314">
        <v>1.5151515151515151</v>
      </c>
      <c r="L556" s="356">
        <v>1</v>
      </c>
      <c r="M556" s="314">
        <v>1.3698630136986301</v>
      </c>
      <c r="N556" s="315"/>
      <c r="O556" s="316"/>
      <c r="P556" s="315">
        <v>2</v>
      </c>
      <c r="Q556" s="316">
        <v>1.6</v>
      </c>
      <c r="R556" s="315">
        <v>2</v>
      </c>
      <c r="S556" s="316">
        <v>1.1627906976744187</v>
      </c>
      <c r="T556" s="315">
        <v>4</v>
      </c>
      <c r="U556" s="316">
        <v>1.9900497512437811</v>
      </c>
      <c r="V556" s="452"/>
      <c r="W556" s="452"/>
      <c r="X556" s="452"/>
      <c r="Y556" s="452"/>
      <c r="Z556" s="452"/>
      <c r="AA556" s="452"/>
      <c r="AB556" s="452"/>
      <c r="AC556" s="452"/>
      <c r="AD556" s="311"/>
    </row>
    <row r="557" spans="1:30" ht="20.100000000000001" customHeight="1">
      <c r="A557" s="311"/>
      <c r="B557" s="311"/>
      <c r="C557" s="452"/>
      <c r="D557" s="311" t="s">
        <v>2160</v>
      </c>
      <c r="E557" s="452"/>
      <c r="F557" s="356">
        <v>6</v>
      </c>
      <c r="G557" s="314">
        <v>7.4074074074074074</v>
      </c>
      <c r="H557" s="356">
        <v>6</v>
      </c>
      <c r="I557" s="314">
        <v>8.9552238805970141</v>
      </c>
      <c r="J557" s="356">
        <v>4</v>
      </c>
      <c r="K557" s="314">
        <v>6.0606060606060606</v>
      </c>
      <c r="L557" s="356">
        <v>9</v>
      </c>
      <c r="M557" s="314">
        <v>12.328767123287671</v>
      </c>
      <c r="N557" s="315">
        <v>11</v>
      </c>
      <c r="O557" s="316">
        <v>9.7345132743362832</v>
      </c>
      <c r="P557" s="315">
        <v>5</v>
      </c>
      <c r="Q557" s="316">
        <v>4</v>
      </c>
      <c r="R557" s="315">
        <v>11</v>
      </c>
      <c r="S557" s="316">
        <v>6.3953488372093021</v>
      </c>
      <c r="T557" s="315">
        <v>12</v>
      </c>
      <c r="U557" s="316">
        <v>5.9701492537313436</v>
      </c>
      <c r="V557" s="452"/>
      <c r="W557" s="452"/>
      <c r="X557" s="452"/>
      <c r="Y557" s="452"/>
      <c r="Z557" s="452"/>
      <c r="AA557" s="452"/>
      <c r="AB557" s="452"/>
      <c r="AC557" s="452"/>
      <c r="AD557" s="311"/>
    </row>
    <row r="558" spans="1:30" ht="20.100000000000001" customHeight="1">
      <c r="A558" s="311"/>
      <c r="B558" s="311"/>
      <c r="C558" s="452"/>
      <c r="D558" s="311" t="s">
        <v>2161</v>
      </c>
      <c r="E558" s="452"/>
      <c r="F558" s="356">
        <v>13</v>
      </c>
      <c r="G558" s="314">
        <v>16.049382716049383</v>
      </c>
      <c r="H558" s="356">
        <v>16</v>
      </c>
      <c r="I558" s="314">
        <v>23.880597014925375</v>
      </c>
      <c r="J558" s="356">
        <v>17</v>
      </c>
      <c r="K558" s="314">
        <v>25.757575757575758</v>
      </c>
      <c r="L558" s="356">
        <v>20</v>
      </c>
      <c r="M558" s="314">
        <v>27.397260273972602</v>
      </c>
      <c r="N558" s="315">
        <v>19</v>
      </c>
      <c r="O558" s="316">
        <v>16.814159292035399</v>
      </c>
      <c r="P558" s="315">
        <v>25</v>
      </c>
      <c r="Q558" s="316">
        <v>20</v>
      </c>
      <c r="R558" s="315">
        <v>30</v>
      </c>
      <c r="S558" s="316">
        <v>17.441860465116278</v>
      </c>
      <c r="T558" s="315">
        <v>35</v>
      </c>
      <c r="U558" s="316">
        <v>17.412935323383085</v>
      </c>
      <c r="V558" s="452"/>
      <c r="W558" s="452"/>
      <c r="X558" s="452"/>
      <c r="Y558" s="452"/>
      <c r="Z558" s="452"/>
      <c r="AA558" s="452"/>
      <c r="AB558" s="452"/>
      <c r="AC558" s="452"/>
      <c r="AD558" s="311"/>
    </row>
    <row r="559" spans="1:30" ht="20.100000000000001" customHeight="1">
      <c r="A559" s="311"/>
      <c r="B559" s="311"/>
      <c r="C559" s="452"/>
      <c r="D559" s="311" t="s">
        <v>2162</v>
      </c>
      <c r="E559" s="452"/>
      <c r="F559" s="356">
        <v>10</v>
      </c>
      <c r="G559" s="314">
        <v>12.345679012345679</v>
      </c>
      <c r="H559" s="356">
        <v>6</v>
      </c>
      <c r="I559" s="314">
        <v>8.9552238805970141</v>
      </c>
      <c r="J559" s="356">
        <v>7</v>
      </c>
      <c r="K559" s="314">
        <v>10.606060606060606</v>
      </c>
      <c r="L559" s="356">
        <v>7</v>
      </c>
      <c r="M559" s="314">
        <v>9.5890410958904102</v>
      </c>
      <c r="N559" s="315">
        <v>12</v>
      </c>
      <c r="O559" s="316">
        <v>10.619469026548673</v>
      </c>
      <c r="P559" s="315">
        <v>8</v>
      </c>
      <c r="Q559" s="316">
        <v>6.4</v>
      </c>
      <c r="R559" s="315">
        <v>12</v>
      </c>
      <c r="S559" s="316">
        <v>6.9767441860465116</v>
      </c>
      <c r="T559" s="315">
        <v>21</v>
      </c>
      <c r="U559" s="316">
        <v>10.447761194029852</v>
      </c>
      <c r="V559" s="452"/>
      <c r="W559" s="452"/>
      <c r="X559" s="452"/>
      <c r="Y559" s="452"/>
      <c r="Z559" s="452"/>
      <c r="AA559" s="452"/>
      <c r="AB559" s="452"/>
      <c r="AC559" s="452"/>
      <c r="AD559" s="311"/>
    </row>
    <row r="560" spans="1:30" ht="20.100000000000001" customHeight="1">
      <c r="A560" s="311"/>
      <c r="B560" s="311"/>
      <c r="C560" s="452"/>
      <c r="D560" s="311" t="s">
        <v>2163</v>
      </c>
      <c r="E560" s="452"/>
      <c r="F560" s="356">
        <v>1</v>
      </c>
      <c r="G560" s="314">
        <v>1.2345679012345678</v>
      </c>
      <c r="H560" s="356">
        <v>2</v>
      </c>
      <c r="I560" s="314">
        <v>2.9850746268656718</v>
      </c>
      <c r="J560" s="356">
        <v>2</v>
      </c>
      <c r="K560" s="314">
        <v>3.0303030303030303</v>
      </c>
      <c r="L560" s="356">
        <v>1</v>
      </c>
      <c r="M560" s="314">
        <v>1.3698630136986301</v>
      </c>
      <c r="N560" s="315"/>
      <c r="O560" s="316"/>
      <c r="P560" s="315">
        <v>4</v>
      </c>
      <c r="Q560" s="316">
        <v>3.2</v>
      </c>
      <c r="R560" s="315">
        <v>4</v>
      </c>
      <c r="S560" s="316">
        <v>2.3255813953488373</v>
      </c>
      <c r="T560" s="315">
        <v>5</v>
      </c>
      <c r="U560" s="316">
        <v>2.4875621890547261</v>
      </c>
      <c r="V560" s="452"/>
      <c r="W560" s="452"/>
      <c r="X560" s="452"/>
      <c r="Y560" s="452"/>
      <c r="Z560" s="452"/>
      <c r="AA560" s="452"/>
      <c r="AB560" s="452"/>
      <c r="AC560" s="452"/>
      <c r="AD560" s="311"/>
    </row>
    <row r="561" spans="1:30" ht="20.100000000000001" customHeight="1">
      <c r="A561" s="311"/>
      <c r="B561" s="311"/>
      <c r="C561" s="452"/>
      <c r="D561" s="311" t="s">
        <v>1912</v>
      </c>
      <c r="E561" s="452"/>
      <c r="F561" s="356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>
        <v>1</v>
      </c>
      <c r="Q561" s="316">
        <v>0.8</v>
      </c>
      <c r="R561" s="315">
        <v>5</v>
      </c>
      <c r="S561" s="316">
        <v>2.9069767441860463</v>
      </c>
      <c r="T561" s="315">
        <v>2</v>
      </c>
      <c r="U561" s="316">
        <v>0.99502487562189057</v>
      </c>
      <c r="V561" s="452"/>
      <c r="W561" s="452"/>
      <c r="X561" s="452"/>
      <c r="Y561" s="452"/>
      <c r="Z561" s="452"/>
      <c r="AA561" s="452"/>
      <c r="AB561" s="452"/>
      <c r="AC561" s="452"/>
      <c r="AD561" s="311"/>
    </row>
    <row r="562" spans="1:30" ht="20.100000000000001" customHeight="1">
      <c r="A562" s="311"/>
      <c r="B562" s="311"/>
      <c r="C562" s="452"/>
      <c r="D562" s="311" t="s">
        <v>1913</v>
      </c>
      <c r="E562" s="452"/>
      <c r="F562" s="356">
        <v>40</v>
      </c>
      <c r="G562" s="314">
        <v>49.382716049382715</v>
      </c>
      <c r="H562" s="356">
        <v>27</v>
      </c>
      <c r="I562" s="314">
        <v>40.298507462686565</v>
      </c>
      <c r="J562" s="356">
        <v>29</v>
      </c>
      <c r="K562" s="314">
        <v>43.939393939393938</v>
      </c>
      <c r="L562" s="356">
        <v>28</v>
      </c>
      <c r="M562" s="314">
        <v>38.356164383561641</v>
      </c>
      <c r="N562" s="315">
        <v>57</v>
      </c>
      <c r="O562" s="316">
        <v>50.442477876106196</v>
      </c>
      <c r="P562" s="315">
        <v>63</v>
      </c>
      <c r="Q562" s="316">
        <v>50.4</v>
      </c>
      <c r="R562" s="315">
        <v>85</v>
      </c>
      <c r="S562" s="316">
        <v>49.418604651162788</v>
      </c>
      <c r="T562" s="315">
        <v>98</v>
      </c>
      <c r="U562" s="316">
        <v>48.756218905472636</v>
      </c>
      <c r="V562" s="452"/>
      <c r="W562" s="452"/>
      <c r="X562" s="452"/>
      <c r="Y562" s="452"/>
      <c r="Z562" s="452"/>
      <c r="AA562" s="452"/>
      <c r="AB562" s="452"/>
      <c r="AC562" s="452"/>
      <c r="AD562" s="311"/>
    </row>
    <row r="563" spans="1:30" ht="20.100000000000001" customHeight="1">
      <c r="A563" s="374" t="s">
        <v>4718</v>
      </c>
      <c r="B563" s="374" t="s">
        <v>8581</v>
      </c>
      <c r="C563" s="358" t="s">
        <v>4719</v>
      </c>
      <c r="D563" s="374"/>
      <c r="E563" s="358"/>
      <c r="F563" s="443"/>
      <c r="G563" s="444"/>
      <c r="H563" s="443"/>
      <c r="I563" s="444"/>
      <c r="J563" s="443"/>
      <c r="K563" s="444"/>
      <c r="L563" s="443"/>
      <c r="M563" s="444"/>
      <c r="N563" s="471"/>
      <c r="O563" s="465"/>
      <c r="P563" s="471">
        <v>1</v>
      </c>
      <c r="Q563" s="465">
        <v>100</v>
      </c>
      <c r="R563" s="471">
        <v>5</v>
      </c>
      <c r="S563" s="465">
        <v>100</v>
      </c>
      <c r="T563" s="471">
        <v>2</v>
      </c>
      <c r="U563" s="465">
        <v>100</v>
      </c>
      <c r="V563" s="358" t="s">
        <v>138</v>
      </c>
      <c r="W563" s="358" t="s">
        <v>138</v>
      </c>
      <c r="X563" s="358" t="s">
        <v>138</v>
      </c>
      <c r="Y563" s="358" t="s">
        <v>138</v>
      </c>
      <c r="Z563" s="358" t="s">
        <v>138</v>
      </c>
      <c r="AA563" s="358" t="s">
        <v>138</v>
      </c>
      <c r="AB563" s="358" t="s">
        <v>138</v>
      </c>
      <c r="AC563" s="358" t="s">
        <v>138</v>
      </c>
      <c r="AD563" s="374"/>
    </row>
    <row r="564" spans="1:30" ht="20.100000000000001" customHeight="1">
      <c r="A564" s="374" t="s">
        <v>4720</v>
      </c>
      <c r="B564" s="374" t="s">
        <v>8582</v>
      </c>
      <c r="C564" s="358" t="s">
        <v>4616</v>
      </c>
      <c r="D564" s="374" t="s">
        <v>2164</v>
      </c>
      <c r="E564" s="358"/>
      <c r="F564" s="443">
        <v>42</v>
      </c>
      <c r="G564" s="444">
        <v>51.851851851851855</v>
      </c>
      <c r="H564" s="443">
        <v>27</v>
      </c>
      <c r="I564" s="444">
        <v>40.298507462686565</v>
      </c>
      <c r="J564" s="443">
        <v>30</v>
      </c>
      <c r="K564" s="444">
        <f>J564/66*100</f>
        <v>45.454545454545453</v>
      </c>
      <c r="L564" s="443">
        <v>36</v>
      </c>
      <c r="M564" s="444">
        <v>49.315068493150683</v>
      </c>
      <c r="N564" s="471">
        <v>50</v>
      </c>
      <c r="O564" s="465">
        <v>44.2</v>
      </c>
      <c r="P564" s="471">
        <v>50</v>
      </c>
      <c r="Q564" s="465">
        <v>40</v>
      </c>
      <c r="R564" s="471">
        <v>65</v>
      </c>
      <c r="S564" s="465">
        <v>37.790697674418603</v>
      </c>
      <c r="T564" s="471">
        <v>67</v>
      </c>
      <c r="U564" s="465">
        <v>33.333333333333336</v>
      </c>
      <c r="V564" s="358" t="s">
        <v>138</v>
      </c>
      <c r="W564" s="358" t="s">
        <v>138</v>
      </c>
      <c r="X564" s="358" t="s">
        <v>138</v>
      </c>
      <c r="Y564" s="358" t="s">
        <v>138</v>
      </c>
      <c r="Z564" s="358" t="s">
        <v>138</v>
      </c>
      <c r="AA564" s="358" t="s">
        <v>138</v>
      </c>
      <c r="AB564" s="358" t="s">
        <v>138</v>
      </c>
      <c r="AC564" s="358" t="s">
        <v>138</v>
      </c>
      <c r="AD564" s="374"/>
    </row>
    <row r="565" spans="1:30" ht="20.100000000000001" customHeight="1">
      <c r="A565" s="311"/>
      <c r="B565" s="311"/>
      <c r="C565" s="452"/>
      <c r="D565" s="311" t="s">
        <v>2165</v>
      </c>
      <c r="E565" s="452"/>
      <c r="F565" s="356"/>
      <c r="G565" s="314"/>
      <c r="H565" s="356"/>
      <c r="I565" s="314"/>
      <c r="J565" s="356"/>
      <c r="K565" s="314"/>
      <c r="L565" s="356">
        <v>1</v>
      </c>
      <c r="M565" s="314">
        <v>1.3698630136986301</v>
      </c>
      <c r="N565" s="315"/>
      <c r="O565" s="316"/>
      <c r="P565" s="315"/>
      <c r="Q565" s="316"/>
      <c r="R565" s="315">
        <v>1</v>
      </c>
      <c r="S565" s="316">
        <v>0.58139534883720934</v>
      </c>
      <c r="T565" s="315">
        <v>1</v>
      </c>
      <c r="U565" s="316">
        <v>0.49751243781094528</v>
      </c>
      <c r="V565" s="452"/>
      <c r="W565" s="452"/>
      <c r="X565" s="452"/>
      <c r="Y565" s="452"/>
      <c r="Z565" s="452"/>
      <c r="AA565" s="452"/>
      <c r="AB565" s="452"/>
      <c r="AC565" s="452"/>
      <c r="AD565" s="311"/>
    </row>
    <row r="566" spans="1:30" ht="20.100000000000001" customHeight="1">
      <c r="A566" s="311"/>
      <c r="B566" s="311"/>
      <c r="C566" s="452"/>
      <c r="D566" s="311" t="s">
        <v>2166</v>
      </c>
      <c r="E566" s="452"/>
      <c r="F566" s="356"/>
      <c r="G566" s="314"/>
      <c r="H566" s="356"/>
      <c r="I566" s="314"/>
      <c r="J566" s="356"/>
      <c r="K566" s="314"/>
      <c r="L566" s="356"/>
      <c r="M566" s="314"/>
      <c r="N566" s="315"/>
      <c r="O566" s="316"/>
      <c r="P566" s="315"/>
      <c r="Q566" s="316"/>
      <c r="R566" s="315"/>
      <c r="S566" s="316"/>
      <c r="T566" s="315"/>
      <c r="U566" s="316"/>
      <c r="V566" s="452"/>
      <c r="W566" s="452"/>
      <c r="X566" s="452"/>
      <c r="Y566" s="452"/>
      <c r="Z566" s="452"/>
      <c r="AA566" s="452"/>
      <c r="AB566" s="452"/>
      <c r="AC566" s="452"/>
      <c r="AD566" s="311"/>
    </row>
    <row r="567" spans="1:30" ht="20.100000000000001" customHeight="1">
      <c r="A567" s="311"/>
      <c r="B567" s="311"/>
      <c r="C567" s="452"/>
      <c r="D567" s="311" t="s">
        <v>2167</v>
      </c>
      <c r="E567" s="452"/>
      <c r="F567" s="356">
        <v>14</v>
      </c>
      <c r="G567" s="314">
        <v>17.283950617283949</v>
      </c>
      <c r="H567" s="356">
        <v>9</v>
      </c>
      <c r="I567" s="314">
        <v>13.432835820895523</v>
      </c>
      <c r="J567" s="356">
        <v>7</v>
      </c>
      <c r="K567" s="314">
        <f>J567/66*100</f>
        <v>10.606060606060606</v>
      </c>
      <c r="L567" s="356">
        <v>11</v>
      </c>
      <c r="M567" s="314">
        <v>15.068493150684931</v>
      </c>
      <c r="N567" s="315">
        <v>9</v>
      </c>
      <c r="O567" s="316">
        <v>8</v>
      </c>
      <c r="P567" s="315">
        <v>19</v>
      </c>
      <c r="Q567" s="316">
        <v>15.2</v>
      </c>
      <c r="R567" s="315">
        <v>18</v>
      </c>
      <c r="S567" s="316">
        <v>10.465116279069768</v>
      </c>
      <c r="T567" s="315">
        <v>40</v>
      </c>
      <c r="U567" s="316">
        <v>19.900497512437809</v>
      </c>
      <c r="V567" s="452"/>
      <c r="W567" s="452"/>
      <c r="X567" s="452"/>
      <c r="Y567" s="452"/>
      <c r="Z567" s="452"/>
      <c r="AA567" s="452"/>
      <c r="AB567" s="452"/>
      <c r="AC567" s="452"/>
      <c r="AD567" s="311"/>
    </row>
    <row r="568" spans="1:30" ht="20.100000000000001" customHeight="1">
      <c r="A568" s="311"/>
      <c r="B568" s="311"/>
      <c r="C568" s="452"/>
      <c r="D568" s="311" t="s">
        <v>2168</v>
      </c>
      <c r="E568" s="452"/>
      <c r="F568" s="356">
        <v>1</v>
      </c>
      <c r="G568" s="314">
        <v>1.2345679012345678</v>
      </c>
      <c r="H568" s="356"/>
      <c r="I568" s="314"/>
      <c r="J568" s="356">
        <v>1</v>
      </c>
      <c r="K568" s="314">
        <f>J568/66*100</f>
        <v>1.5151515151515151</v>
      </c>
      <c r="L568" s="356"/>
      <c r="M568" s="314"/>
      <c r="N568" s="315">
        <v>2</v>
      </c>
      <c r="O568" s="316">
        <v>1.8</v>
      </c>
      <c r="P568" s="315">
        <v>1</v>
      </c>
      <c r="Q568" s="316">
        <v>0.8</v>
      </c>
      <c r="R568" s="315">
        <v>1</v>
      </c>
      <c r="S568" s="316">
        <v>0.58139534883720934</v>
      </c>
      <c r="T568" s="315">
        <v>2</v>
      </c>
      <c r="U568" s="316">
        <v>0.99502487562189057</v>
      </c>
      <c r="V568" s="452"/>
      <c r="W568" s="452"/>
      <c r="X568" s="452"/>
      <c r="Y568" s="452"/>
      <c r="Z568" s="452"/>
      <c r="AA568" s="452"/>
      <c r="AB568" s="452"/>
      <c r="AC568" s="452"/>
      <c r="AD568" s="311"/>
    </row>
    <row r="569" spans="1:30" ht="20.100000000000001" customHeight="1">
      <c r="A569" s="311"/>
      <c r="B569" s="311"/>
      <c r="C569" s="452"/>
      <c r="D569" s="311" t="s">
        <v>2001</v>
      </c>
      <c r="E569" s="452"/>
      <c r="F569" s="356">
        <v>4</v>
      </c>
      <c r="G569" s="314">
        <v>4.9382716049382713</v>
      </c>
      <c r="H569" s="356">
        <v>1</v>
      </c>
      <c r="I569" s="314">
        <v>1.4925373134328359</v>
      </c>
      <c r="J569" s="356"/>
      <c r="K569" s="314"/>
      <c r="L569" s="356">
        <v>1</v>
      </c>
      <c r="M569" s="314">
        <v>1.3698630136986301</v>
      </c>
      <c r="N569" s="315">
        <v>1</v>
      </c>
      <c r="O569" s="316">
        <v>0.9</v>
      </c>
      <c r="P569" s="315">
        <v>2</v>
      </c>
      <c r="Q569" s="316">
        <v>1.6</v>
      </c>
      <c r="R569" s="315">
        <v>6</v>
      </c>
      <c r="S569" s="316">
        <v>3.4883720930232558</v>
      </c>
      <c r="T569" s="315">
        <v>3</v>
      </c>
      <c r="U569" s="316">
        <v>1.4925373134328359</v>
      </c>
      <c r="V569" s="452"/>
      <c r="W569" s="452"/>
      <c r="X569" s="452"/>
      <c r="Y569" s="452"/>
      <c r="Z569" s="452"/>
      <c r="AA569" s="452"/>
      <c r="AB569" s="452"/>
      <c r="AC569" s="452"/>
      <c r="AD569" s="311"/>
    </row>
    <row r="570" spans="1:30" ht="20.100000000000001" customHeight="1">
      <c r="A570" s="311"/>
      <c r="B570" s="311"/>
      <c r="C570" s="452"/>
      <c r="D570" s="311" t="s">
        <v>2169</v>
      </c>
      <c r="E570" s="452"/>
      <c r="F570" s="356">
        <v>20</v>
      </c>
      <c r="G570" s="314">
        <v>24.691358024691358</v>
      </c>
      <c r="H570" s="356">
        <v>30</v>
      </c>
      <c r="I570" s="314">
        <v>44.776119402985074</v>
      </c>
      <c r="J570" s="356">
        <v>28</v>
      </c>
      <c r="K570" s="314">
        <f>J570/66*100</f>
        <v>42.424242424242422</v>
      </c>
      <c r="L570" s="356">
        <v>24</v>
      </c>
      <c r="M570" s="314">
        <v>32.87671232876712</v>
      </c>
      <c r="N570" s="315">
        <v>51</v>
      </c>
      <c r="O570" s="316">
        <v>45.1</v>
      </c>
      <c r="P570" s="315">
        <v>53</v>
      </c>
      <c r="Q570" s="316">
        <v>42.4</v>
      </c>
      <c r="R570" s="315">
        <v>81</v>
      </c>
      <c r="S570" s="316">
        <v>47.093023255813954</v>
      </c>
      <c r="T570" s="315">
        <v>88</v>
      </c>
      <c r="U570" s="316">
        <v>43.781094527363187</v>
      </c>
      <c r="V570" s="452"/>
      <c r="W570" s="452"/>
      <c r="X570" s="452"/>
      <c r="Y570" s="452"/>
      <c r="Z570" s="452"/>
      <c r="AA570" s="452"/>
      <c r="AB570" s="452"/>
      <c r="AC570" s="452"/>
      <c r="AD570" s="311"/>
    </row>
    <row r="571" spans="1:30" ht="20.100000000000001" customHeight="1">
      <c r="A571" s="374" t="s">
        <v>4721</v>
      </c>
      <c r="B571" s="374" t="s">
        <v>8583</v>
      </c>
      <c r="C571" s="358" t="s">
        <v>4616</v>
      </c>
      <c r="D571" s="374" t="s">
        <v>2164</v>
      </c>
      <c r="E571" s="358"/>
      <c r="F571" s="443">
        <v>1</v>
      </c>
      <c r="G571" s="444">
        <v>6.666666666666667</v>
      </c>
      <c r="H571" s="443"/>
      <c r="I571" s="444"/>
      <c r="J571" s="443"/>
      <c r="K571" s="444"/>
      <c r="L571" s="443"/>
      <c r="M571" s="444"/>
      <c r="N571" s="471"/>
      <c r="O571" s="465"/>
      <c r="P571" s="471">
        <v>3</v>
      </c>
      <c r="Q571" s="465">
        <v>17.647058823529413</v>
      </c>
      <c r="R571" s="471">
        <v>1</v>
      </c>
      <c r="S571" s="465">
        <v>2.7777777777777777</v>
      </c>
      <c r="T571" s="471">
        <v>2</v>
      </c>
      <c r="U571" s="465">
        <v>5</v>
      </c>
      <c r="V571" s="358" t="s">
        <v>138</v>
      </c>
      <c r="W571" s="358" t="s">
        <v>138</v>
      </c>
      <c r="X571" s="358" t="s">
        <v>138</v>
      </c>
      <c r="Y571" s="358" t="s">
        <v>138</v>
      </c>
      <c r="Z571" s="358" t="s">
        <v>138</v>
      </c>
      <c r="AA571" s="358" t="s">
        <v>138</v>
      </c>
      <c r="AB571" s="358" t="s">
        <v>138</v>
      </c>
      <c r="AC571" s="358" t="s">
        <v>138</v>
      </c>
      <c r="AD571" s="374"/>
    </row>
    <row r="572" spans="1:30" ht="20.100000000000001" customHeight="1">
      <c r="A572" s="311"/>
      <c r="B572" s="311"/>
      <c r="C572" s="452"/>
      <c r="D572" s="311" t="s">
        <v>2165</v>
      </c>
      <c r="E572" s="452"/>
      <c r="F572" s="356"/>
      <c r="G572" s="314"/>
      <c r="H572" s="356"/>
      <c r="I572" s="314"/>
      <c r="J572" s="356">
        <v>1</v>
      </c>
      <c r="K572" s="314">
        <v>10</v>
      </c>
      <c r="L572" s="356">
        <v>2</v>
      </c>
      <c r="M572" s="314">
        <v>14.285714285714286</v>
      </c>
      <c r="N572" s="315">
        <v>1</v>
      </c>
      <c r="O572" s="316">
        <v>5.9</v>
      </c>
      <c r="P572" s="315"/>
      <c r="Q572" s="316"/>
      <c r="R572" s="315">
        <v>2</v>
      </c>
      <c r="S572" s="316">
        <v>5.5555555555555554</v>
      </c>
      <c r="T572" s="315">
        <v>5</v>
      </c>
      <c r="U572" s="316">
        <v>12.5</v>
      </c>
      <c r="V572" s="452"/>
      <c r="W572" s="452"/>
      <c r="X572" s="452"/>
      <c r="Y572" s="452"/>
      <c r="Z572" s="452"/>
      <c r="AA572" s="452"/>
      <c r="AB572" s="452"/>
      <c r="AC572" s="452"/>
      <c r="AD572" s="311"/>
    </row>
    <row r="573" spans="1:30" ht="20.100000000000001" customHeight="1">
      <c r="A573" s="311"/>
      <c r="B573" s="311"/>
      <c r="C573" s="452"/>
      <c r="D573" s="311" t="s">
        <v>2166</v>
      </c>
      <c r="E573" s="452"/>
      <c r="F573" s="356"/>
      <c r="G573" s="314"/>
      <c r="H573" s="356"/>
      <c r="I573" s="314"/>
      <c r="J573" s="356"/>
      <c r="K573" s="314"/>
      <c r="L573" s="356"/>
      <c r="M573" s="314"/>
      <c r="N573" s="315"/>
      <c r="O573" s="316"/>
      <c r="P573" s="315"/>
      <c r="Q573" s="316"/>
      <c r="R573" s="315">
        <v>2</v>
      </c>
      <c r="S573" s="316">
        <v>5.5555555555555554</v>
      </c>
      <c r="T573" s="315">
        <v>1</v>
      </c>
      <c r="U573" s="316">
        <v>2.5</v>
      </c>
      <c r="V573" s="452"/>
      <c r="W573" s="452"/>
      <c r="X573" s="452"/>
      <c r="Y573" s="452"/>
      <c r="Z573" s="452"/>
      <c r="AA573" s="452"/>
      <c r="AB573" s="452"/>
      <c r="AC573" s="452"/>
      <c r="AD573" s="311"/>
    </row>
    <row r="574" spans="1:30" ht="20.100000000000001" customHeight="1">
      <c r="A574" s="311"/>
      <c r="B574" s="311"/>
      <c r="C574" s="452"/>
      <c r="D574" s="311" t="s">
        <v>2167</v>
      </c>
      <c r="E574" s="452"/>
      <c r="F574" s="356">
        <v>14</v>
      </c>
      <c r="G574" s="314">
        <v>93.333333333333329</v>
      </c>
      <c r="H574" s="356">
        <v>8</v>
      </c>
      <c r="I574" s="314">
        <v>100</v>
      </c>
      <c r="J574" s="356">
        <v>9</v>
      </c>
      <c r="K574" s="314">
        <v>90</v>
      </c>
      <c r="L574" s="356">
        <v>11</v>
      </c>
      <c r="M574" s="314">
        <v>78.571428571428569</v>
      </c>
      <c r="N574" s="315">
        <v>15</v>
      </c>
      <c r="O574" s="316">
        <v>88.2</v>
      </c>
      <c r="P574" s="315">
        <v>14</v>
      </c>
      <c r="Q574" s="316">
        <v>82.352941176470594</v>
      </c>
      <c r="R574" s="315">
        <v>30</v>
      </c>
      <c r="S574" s="316">
        <v>83.333333333333329</v>
      </c>
      <c r="T574" s="315">
        <v>30</v>
      </c>
      <c r="U574" s="316">
        <v>75</v>
      </c>
      <c r="V574" s="452"/>
      <c r="W574" s="452"/>
      <c r="X574" s="452"/>
      <c r="Y574" s="452"/>
      <c r="Z574" s="452"/>
      <c r="AA574" s="452"/>
      <c r="AB574" s="452"/>
      <c r="AC574" s="452"/>
      <c r="AD574" s="311"/>
    </row>
    <row r="575" spans="1:30" ht="20.100000000000001" customHeight="1">
      <c r="A575" s="311"/>
      <c r="B575" s="311"/>
      <c r="C575" s="452"/>
      <c r="D575" s="311" t="s">
        <v>2168</v>
      </c>
      <c r="E575" s="452"/>
      <c r="F575" s="356"/>
      <c r="G575" s="314"/>
      <c r="H575" s="356"/>
      <c r="I575" s="314"/>
      <c r="J575" s="356"/>
      <c r="K575" s="314"/>
      <c r="L575" s="356"/>
      <c r="M575" s="314"/>
      <c r="N575" s="315">
        <v>1</v>
      </c>
      <c r="O575" s="316">
        <v>5.9</v>
      </c>
      <c r="P575" s="315"/>
      <c r="Q575" s="316"/>
      <c r="R575" s="315"/>
      <c r="S575" s="316"/>
      <c r="T575" s="315">
        <v>1</v>
      </c>
      <c r="U575" s="316">
        <v>2.5</v>
      </c>
      <c r="V575" s="452"/>
      <c r="W575" s="452"/>
      <c r="X575" s="452"/>
      <c r="Y575" s="452"/>
      <c r="Z575" s="452"/>
      <c r="AA575" s="452"/>
      <c r="AB575" s="452"/>
      <c r="AC575" s="452"/>
      <c r="AD575" s="311"/>
    </row>
    <row r="576" spans="1:30" ht="20.100000000000001" customHeight="1">
      <c r="A576" s="311"/>
      <c r="B576" s="311"/>
      <c r="C576" s="452"/>
      <c r="D576" s="311" t="s">
        <v>2001</v>
      </c>
      <c r="E576" s="452"/>
      <c r="F576" s="356"/>
      <c r="G576" s="314"/>
      <c r="H576" s="356"/>
      <c r="I576" s="314"/>
      <c r="J576" s="356"/>
      <c r="K576" s="314"/>
      <c r="L576" s="356">
        <v>1</v>
      </c>
      <c r="M576" s="314">
        <v>7.1428571428571432</v>
      </c>
      <c r="N576" s="315"/>
      <c r="O576" s="316"/>
      <c r="P576" s="315"/>
      <c r="Q576" s="316"/>
      <c r="R576" s="315">
        <v>1</v>
      </c>
      <c r="S576" s="316">
        <v>2.7777777777777777</v>
      </c>
      <c r="T576" s="315">
        <v>1</v>
      </c>
      <c r="U576" s="316">
        <v>2.5</v>
      </c>
      <c r="V576" s="452"/>
      <c r="W576" s="452"/>
      <c r="X576" s="452"/>
      <c r="Y576" s="452"/>
      <c r="Z576" s="452"/>
      <c r="AA576" s="452"/>
      <c r="AB576" s="452"/>
      <c r="AC576" s="452"/>
      <c r="AD576" s="311"/>
    </row>
    <row r="577" spans="1:30" ht="20.100000000000001" customHeight="1">
      <c r="A577" s="311"/>
      <c r="B577" s="311"/>
      <c r="C577" s="452"/>
      <c r="D577" s="311" t="s">
        <v>2169</v>
      </c>
      <c r="E577" s="452"/>
      <c r="F577" s="356"/>
      <c r="G577" s="314"/>
      <c r="H577" s="356"/>
      <c r="I577" s="314"/>
      <c r="J577" s="356"/>
      <c r="K577" s="314"/>
      <c r="L577" s="356"/>
      <c r="M577" s="314"/>
      <c r="N577" s="315"/>
      <c r="O577" s="316"/>
      <c r="P577" s="315"/>
      <c r="Q577" s="316"/>
      <c r="R577" s="315"/>
      <c r="S577" s="316"/>
      <c r="T577" s="315"/>
      <c r="U577" s="316"/>
      <c r="V577" s="452"/>
      <c r="W577" s="452"/>
      <c r="X577" s="452"/>
      <c r="Y577" s="452"/>
      <c r="Z577" s="452"/>
      <c r="AA577" s="452"/>
      <c r="AB577" s="452"/>
      <c r="AC577" s="452"/>
      <c r="AD577" s="311"/>
    </row>
    <row r="578" spans="1:30" ht="20.100000000000001" customHeight="1">
      <c r="A578" s="374" t="s">
        <v>4722</v>
      </c>
      <c r="B578" s="374" t="s">
        <v>8584</v>
      </c>
      <c r="C578" s="358" t="s">
        <v>4616</v>
      </c>
      <c r="D578" s="374" t="s">
        <v>2164</v>
      </c>
      <c r="E578" s="358"/>
      <c r="F578" s="443"/>
      <c r="G578" s="444"/>
      <c r="H578" s="443"/>
      <c r="I578" s="444"/>
      <c r="J578" s="443"/>
      <c r="K578" s="444"/>
      <c r="L578" s="443"/>
      <c r="M578" s="444"/>
      <c r="N578" s="471"/>
      <c r="O578" s="465"/>
      <c r="P578" s="471"/>
      <c r="Q578" s="465"/>
      <c r="R578" s="471"/>
      <c r="S578" s="465"/>
      <c r="T578" s="471"/>
      <c r="U578" s="465"/>
      <c r="V578" s="358" t="s">
        <v>138</v>
      </c>
      <c r="W578" s="358" t="s">
        <v>138</v>
      </c>
      <c r="X578" s="358" t="s">
        <v>138</v>
      </c>
      <c r="Y578" s="358" t="s">
        <v>138</v>
      </c>
      <c r="Z578" s="358" t="s">
        <v>138</v>
      </c>
      <c r="AA578" s="358" t="s">
        <v>138</v>
      </c>
      <c r="AB578" s="358" t="s">
        <v>138</v>
      </c>
      <c r="AC578" s="358" t="s">
        <v>138</v>
      </c>
      <c r="AD578" s="374"/>
    </row>
    <row r="579" spans="1:30" ht="20.100000000000001" customHeight="1">
      <c r="A579" s="311"/>
      <c r="B579" s="311"/>
      <c r="C579" s="452"/>
      <c r="D579" s="311" t="s">
        <v>2165</v>
      </c>
      <c r="E579" s="452"/>
      <c r="F579" s="356"/>
      <c r="G579" s="314"/>
      <c r="H579" s="356"/>
      <c r="I579" s="314"/>
      <c r="J579" s="356"/>
      <c r="K579" s="314"/>
      <c r="L579" s="356">
        <v>1</v>
      </c>
      <c r="M579" s="314">
        <v>33.333333333333336</v>
      </c>
      <c r="N579" s="315"/>
      <c r="O579" s="316"/>
      <c r="P579" s="315"/>
      <c r="Q579" s="316"/>
      <c r="R579" s="315">
        <v>1</v>
      </c>
      <c r="S579" s="316">
        <v>14.285714285714286</v>
      </c>
      <c r="T579" s="315"/>
      <c r="U579" s="316"/>
      <c r="V579" s="452"/>
      <c r="W579" s="452"/>
      <c r="X579" s="452"/>
      <c r="Y579" s="452"/>
      <c r="Z579" s="452"/>
      <c r="AA579" s="452"/>
      <c r="AB579" s="452"/>
      <c r="AC579" s="452"/>
      <c r="AD579" s="311"/>
    </row>
    <row r="580" spans="1:30" ht="20.100000000000001" customHeight="1">
      <c r="A580" s="311"/>
      <c r="B580" s="311"/>
      <c r="C580" s="452"/>
      <c r="D580" s="311" t="s">
        <v>2166</v>
      </c>
      <c r="E580" s="452"/>
      <c r="F580" s="356"/>
      <c r="G580" s="314"/>
      <c r="H580" s="356"/>
      <c r="I580" s="314"/>
      <c r="J580" s="356">
        <v>1</v>
      </c>
      <c r="K580" s="314">
        <v>100</v>
      </c>
      <c r="L580" s="356"/>
      <c r="M580" s="314"/>
      <c r="N580" s="315"/>
      <c r="O580" s="316"/>
      <c r="P580" s="315"/>
      <c r="Q580" s="316"/>
      <c r="R580" s="315"/>
      <c r="S580" s="316"/>
      <c r="T580" s="315">
        <v>2</v>
      </c>
      <c r="U580" s="316">
        <v>28.571428571428573</v>
      </c>
      <c r="V580" s="452"/>
      <c r="W580" s="452"/>
      <c r="X580" s="452"/>
      <c r="Y580" s="452"/>
      <c r="Z580" s="452"/>
      <c r="AA580" s="452"/>
      <c r="AB580" s="452"/>
      <c r="AC580" s="452"/>
      <c r="AD580" s="311"/>
    </row>
    <row r="581" spans="1:30" ht="20.100000000000001" customHeight="1">
      <c r="A581" s="311"/>
      <c r="B581" s="311"/>
      <c r="C581" s="452"/>
      <c r="D581" s="311" t="s">
        <v>2167</v>
      </c>
      <c r="E581" s="452"/>
      <c r="F581" s="356"/>
      <c r="G581" s="314"/>
      <c r="H581" s="356"/>
      <c r="I581" s="314"/>
      <c r="J581" s="356"/>
      <c r="K581" s="314"/>
      <c r="L581" s="356">
        <v>2</v>
      </c>
      <c r="M581" s="314">
        <v>66.666666666666671</v>
      </c>
      <c r="N581" s="315"/>
      <c r="O581" s="316"/>
      <c r="P581" s="315"/>
      <c r="Q581" s="316"/>
      <c r="R581" s="315">
        <v>4</v>
      </c>
      <c r="S581" s="316">
        <v>57.142857142857146</v>
      </c>
      <c r="T581" s="315">
        <v>4</v>
      </c>
      <c r="U581" s="316">
        <v>57.142857142857146</v>
      </c>
      <c r="V581" s="452"/>
      <c r="W581" s="452"/>
      <c r="X581" s="452"/>
      <c r="Y581" s="452"/>
      <c r="Z581" s="452"/>
      <c r="AA581" s="452"/>
      <c r="AB581" s="452"/>
      <c r="AC581" s="452"/>
      <c r="AD581" s="311"/>
    </row>
    <row r="582" spans="1:30" ht="20.100000000000001" customHeight="1">
      <c r="A582" s="311"/>
      <c r="B582" s="311"/>
      <c r="C582" s="452"/>
      <c r="D582" s="311" t="s">
        <v>2168</v>
      </c>
      <c r="E582" s="452"/>
      <c r="F582" s="356"/>
      <c r="G582" s="314"/>
      <c r="H582" s="356"/>
      <c r="I582" s="314"/>
      <c r="J582" s="356"/>
      <c r="K582" s="314"/>
      <c r="L582" s="356"/>
      <c r="M582" s="314"/>
      <c r="N582" s="315"/>
      <c r="O582" s="316"/>
      <c r="P582" s="315"/>
      <c r="Q582" s="316"/>
      <c r="R582" s="315">
        <v>1</v>
      </c>
      <c r="S582" s="316">
        <v>14.285714285714286</v>
      </c>
      <c r="T582" s="315">
        <v>1</v>
      </c>
      <c r="U582" s="316">
        <v>14.285714285714286</v>
      </c>
      <c r="V582" s="452"/>
      <c r="W582" s="452"/>
      <c r="X582" s="452"/>
      <c r="Y582" s="452"/>
      <c r="Z582" s="452"/>
      <c r="AA582" s="452"/>
      <c r="AB582" s="452"/>
      <c r="AC582" s="452"/>
      <c r="AD582" s="311"/>
    </row>
    <row r="583" spans="1:30" ht="20.100000000000001" customHeight="1">
      <c r="A583" s="311"/>
      <c r="B583" s="311"/>
      <c r="C583" s="452"/>
      <c r="D583" s="311" t="s">
        <v>2001</v>
      </c>
      <c r="E583" s="452"/>
      <c r="F583" s="356"/>
      <c r="G583" s="314"/>
      <c r="H583" s="356"/>
      <c r="I583" s="314"/>
      <c r="J583" s="356"/>
      <c r="K583" s="314"/>
      <c r="L583" s="356"/>
      <c r="M583" s="314"/>
      <c r="N583" s="315"/>
      <c r="O583" s="316"/>
      <c r="P583" s="315"/>
      <c r="Q583" s="316"/>
      <c r="R583" s="315">
        <v>1</v>
      </c>
      <c r="S583" s="316">
        <v>14.285714285714286</v>
      </c>
      <c r="T583" s="315"/>
      <c r="U583" s="316"/>
      <c r="V583" s="452"/>
      <c r="W583" s="452"/>
      <c r="X583" s="452"/>
      <c r="Y583" s="452"/>
      <c r="Z583" s="452"/>
      <c r="AA583" s="452"/>
      <c r="AB583" s="452"/>
      <c r="AC583" s="452"/>
      <c r="AD583" s="311"/>
    </row>
    <row r="584" spans="1:30" ht="20.100000000000001" customHeight="1">
      <c r="A584" s="311"/>
      <c r="B584" s="311"/>
      <c r="C584" s="452"/>
      <c r="D584" s="311" t="s">
        <v>2169</v>
      </c>
      <c r="E584" s="452"/>
      <c r="F584" s="356"/>
      <c r="G584" s="314"/>
      <c r="H584" s="356"/>
      <c r="I584" s="314"/>
      <c r="J584" s="356"/>
      <c r="K584" s="314"/>
      <c r="L584" s="356"/>
      <c r="M584" s="314"/>
      <c r="N584" s="315"/>
      <c r="O584" s="316"/>
      <c r="P584" s="315"/>
      <c r="Q584" s="316"/>
      <c r="R584" s="315"/>
      <c r="S584" s="316"/>
      <c r="T584" s="315"/>
      <c r="U584" s="316"/>
      <c r="V584" s="452"/>
      <c r="W584" s="452"/>
      <c r="X584" s="452"/>
      <c r="Y584" s="452"/>
      <c r="Z584" s="452"/>
      <c r="AA584" s="452"/>
      <c r="AB584" s="452"/>
      <c r="AC584" s="452"/>
      <c r="AD584" s="311"/>
    </row>
    <row r="585" spans="1:30" ht="20.100000000000001" customHeight="1">
      <c r="A585" s="374" t="s">
        <v>4723</v>
      </c>
      <c r="B585" s="374" t="s">
        <v>8585</v>
      </c>
      <c r="C585" s="358" t="s">
        <v>4616</v>
      </c>
      <c r="D585" s="374" t="s">
        <v>2164</v>
      </c>
      <c r="E585" s="358"/>
      <c r="F585" s="443"/>
      <c r="G585" s="444"/>
      <c r="H585" s="443"/>
      <c r="I585" s="444"/>
      <c r="J585" s="443"/>
      <c r="K585" s="444"/>
      <c r="L585" s="443"/>
      <c r="M585" s="444"/>
      <c r="N585" s="471"/>
      <c r="O585" s="465"/>
      <c r="P585" s="471"/>
      <c r="Q585" s="465"/>
      <c r="R585" s="471"/>
      <c r="S585" s="465"/>
      <c r="T585" s="471"/>
      <c r="U585" s="465"/>
      <c r="V585" s="358" t="s">
        <v>138</v>
      </c>
      <c r="W585" s="358" t="s">
        <v>138</v>
      </c>
      <c r="X585" s="358" t="s">
        <v>138</v>
      </c>
      <c r="Y585" s="358" t="s">
        <v>138</v>
      </c>
      <c r="Z585" s="358" t="s">
        <v>138</v>
      </c>
      <c r="AA585" s="358" t="s">
        <v>138</v>
      </c>
      <c r="AB585" s="358" t="s">
        <v>138</v>
      </c>
      <c r="AC585" s="358" t="s">
        <v>138</v>
      </c>
      <c r="AD585" s="374"/>
    </row>
    <row r="586" spans="1:30" ht="20.100000000000001" customHeight="1">
      <c r="A586" s="311"/>
      <c r="B586" s="311"/>
      <c r="C586" s="452"/>
      <c r="D586" s="311" t="s">
        <v>2165</v>
      </c>
      <c r="E586" s="452"/>
      <c r="F586" s="356"/>
      <c r="G586" s="314"/>
      <c r="H586" s="356"/>
      <c r="I586" s="314"/>
      <c r="J586" s="356"/>
      <c r="K586" s="314"/>
      <c r="L586" s="356"/>
      <c r="M586" s="314"/>
      <c r="N586" s="315"/>
      <c r="O586" s="316"/>
      <c r="P586" s="315"/>
      <c r="Q586" s="316"/>
      <c r="R586" s="315"/>
      <c r="S586" s="316"/>
      <c r="T586" s="315"/>
      <c r="U586" s="316"/>
      <c r="V586" s="452"/>
      <c r="W586" s="452"/>
      <c r="X586" s="452"/>
      <c r="Y586" s="452"/>
      <c r="Z586" s="452"/>
      <c r="AA586" s="452"/>
      <c r="AB586" s="452"/>
      <c r="AC586" s="452"/>
      <c r="AD586" s="311"/>
    </row>
    <row r="587" spans="1:30" ht="20.100000000000001" customHeight="1">
      <c r="A587" s="311"/>
      <c r="B587" s="311"/>
      <c r="C587" s="452"/>
      <c r="D587" s="311" t="s">
        <v>2166</v>
      </c>
      <c r="E587" s="452"/>
      <c r="F587" s="356"/>
      <c r="G587" s="314"/>
      <c r="H587" s="356"/>
      <c r="I587" s="314"/>
      <c r="J587" s="356"/>
      <c r="K587" s="314"/>
      <c r="L587" s="356">
        <v>1</v>
      </c>
      <c r="M587" s="314">
        <v>50</v>
      </c>
      <c r="N587" s="315"/>
      <c r="O587" s="316"/>
      <c r="P587" s="315"/>
      <c r="Q587" s="316"/>
      <c r="R587" s="315"/>
      <c r="S587" s="316"/>
      <c r="T587" s="315"/>
      <c r="U587" s="316"/>
      <c r="V587" s="452"/>
      <c r="W587" s="452"/>
      <c r="X587" s="452"/>
      <c r="Y587" s="452"/>
      <c r="Z587" s="452"/>
      <c r="AA587" s="452"/>
      <c r="AB587" s="452"/>
      <c r="AC587" s="452"/>
      <c r="AD587" s="311"/>
    </row>
    <row r="588" spans="1:30" ht="20.100000000000001" customHeight="1">
      <c r="A588" s="311"/>
      <c r="B588" s="311"/>
      <c r="C588" s="452"/>
      <c r="D588" s="311" t="s">
        <v>2167</v>
      </c>
      <c r="E588" s="452"/>
      <c r="F588" s="356"/>
      <c r="G588" s="314"/>
      <c r="H588" s="356"/>
      <c r="I588" s="314"/>
      <c r="J588" s="356">
        <v>1</v>
      </c>
      <c r="K588" s="314">
        <v>100</v>
      </c>
      <c r="L588" s="356"/>
      <c r="M588" s="314"/>
      <c r="N588" s="315"/>
      <c r="O588" s="316"/>
      <c r="P588" s="315"/>
      <c r="Q588" s="316"/>
      <c r="R588" s="315"/>
      <c r="S588" s="316"/>
      <c r="T588" s="315">
        <v>2</v>
      </c>
      <c r="U588" s="316">
        <v>100</v>
      </c>
      <c r="V588" s="452"/>
      <c r="W588" s="452"/>
      <c r="X588" s="452"/>
      <c r="Y588" s="452"/>
      <c r="Z588" s="452"/>
      <c r="AA588" s="452"/>
      <c r="AB588" s="452"/>
      <c r="AC588" s="452"/>
      <c r="AD588" s="311"/>
    </row>
    <row r="589" spans="1:30" ht="20.100000000000001" customHeight="1">
      <c r="A589" s="311"/>
      <c r="B589" s="311"/>
      <c r="C589" s="452"/>
      <c r="D589" s="311" t="s">
        <v>2168</v>
      </c>
      <c r="E589" s="452"/>
      <c r="F589" s="356"/>
      <c r="G589" s="314"/>
      <c r="H589" s="356"/>
      <c r="I589" s="314"/>
      <c r="J589" s="356"/>
      <c r="K589" s="314"/>
      <c r="L589" s="356">
        <v>1</v>
      </c>
      <c r="M589" s="314">
        <v>50</v>
      </c>
      <c r="N589" s="315"/>
      <c r="O589" s="316"/>
      <c r="P589" s="315"/>
      <c r="Q589" s="316"/>
      <c r="R589" s="315"/>
      <c r="S589" s="316"/>
      <c r="T589" s="315"/>
      <c r="U589" s="316"/>
      <c r="V589" s="452"/>
      <c r="W589" s="452"/>
      <c r="X589" s="452"/>
      <c r="Y589" s="452"/>
      <c r="Z589" s="452"/>
      <c r="AA589" s="452"/>
      <c r="AB589" s="452"/>
      <c r="AC589" s="452"/>
      <c r="AD589" s="311"/>
    </row>
    <row r="590" spans="1:30" ht="20.100000000000001" customHeight="1">
      <c r="A590" s="311"/>
      <c r="B590" s="311"/>
      <c r="C590" s="452"/>
      <c r="D590" s="311" t="s">
        <v>2001</v>
      </c>
      <c r="E590" s="452"/>
      <c r="F590" s="356"/>
      <c r="G590" s="314"/>
      <c r="H590" s="356"/>
      <c r="I590" s="314"/>
      <c r="J590" s="356"/>
      <c r="K590" s="314"/>
      <c r="L590" s="356"/>
      <c r="M590" s="314"/>
      <c r="N590" s="315"/>
      <c r="O590" s="316"/>
      <c r="P590" s="315"/>
      <c r="Q590" s="316"/>
      <c r="R590" s="315"/>
      <c r="S590" s="316"/>
      <c r="T590" s="315"/>
      <c r="U590" s="316"/>
      <c r="V590" s="452"/>
      <c r="W590" s="452"/>
      <c r="X590" s="452"/>
      <c r="Y590" s="452"/>
      <c r="Z590" s="452"/>
      <c r="AA590" s="452"/>
      <c r="AB590" s="452"/>
      <c r="AC590" s="452"/>
      <c r="AD590" s="311"/>
    </row>
    <row r="591" spans="1:30" ht="20.100000000000001" customHeight="1">
      <c r="A591" s="311"/>
      <c r="B591" s="311"/>
      <c r="C591" s="452"/>
      <c r="D591" s="311" t="s">
        <v>2169</v>
      </c>
      <c r="E591" s="452"/>
      <c r="F591" s="356"/>
      <c r="G591" s="314"/>
      <c r="H591" s="356"/>
      <c r="I591" s="314"/>
      <c r="J591" s="356"/>
      <c r="K591" s="314"/>
      <c r="L591" s="356"/>
      <c r="M591" s="314"/>
      <c r="N591" s="315"/>
      <c r="O591" s="316"/>
      <c r="P591" s="315"/>
      <c r="Q591" s="316"/>
      <c r="R591" s="315"/>
      <c r="S591" s="316"/>
      <c r="T591" s="315"/>
      <c r="U591" s="316"/>
      <c r="V591" s="452"/>
      <c r="W591" s="452"/>
      <c r="X591" s="452"/>
      <c r="Y591" s="452"/>
      <c r="Z591" s="452"/>
      <c r="AA591" s="452"/>
      <c r="AB591" s="452"/>
      <c r="AC591" s="452"/>
      <c r="AD591" s="311"/>
    </row>
    <row r="592" spans="1:30" ht="20.100000000000001" customHeight="1">
      <c r="A592" s="374" t="s">
        <v>4724</v>
      </c>
      <c r="B592" s="374" t="s">
        <v>8586</v>
      </c>
      <c r="C592" s="358" t="s">
        <v>4616</v>
      </c>
      <c r="D592" s="374" t="s">
        <v>2164</v>
      </c>
      <c r="E592" s="358"/>
      <c r="F592" s="443"/>
      <c r="G592" s="444"/>
      <c r="H592" s="443"/>
      <c r="I592" s="444"/>
      <c r="J592" s="443"/>
      <c r="K592" s="444"/>
      <c r="L592" s="443"/>
      <c r="M592" s="444"/>
      <c r="N592" s="471"/>
      <c r="O592" s="465"/>
      <c r="P592" s="471"/>
      <c r="Q592" s="465"/>
      <c r="R592" s="471"/>
      <c r="S592" s="465"/>
      <c r="T592" s="471"/>
      <c r="U592" s="465"/>
      <c r="V592" s="358" t="s">
        <v>138</v>
      </c>
      <c r="W592" s="358" t="s">
        <v>138</v>
      </c>
      <c r="X592" s="358" t="s">
        <v>138</v>
      </c>
      <c r="Y592" s="358" t="s">
        <v>138</v>
      </c>
      <c r="Z592" s="358" t="s">
        <v>138</v>
      </c>
      <c r="AA592" s="358" t="s">
        <v>138</v>
      </c>
      <c r="AB592" s="358" t="s">
        <v>138</v>
      </c>
      <c r="AC592" s="358" t="s">
        <v>138</v>
      </c>
      <c r="AD592" s="374"/>
    </row>
    <row r="593" spans="1:30" ht="20.100000000000001" customHeight="1">
      <c r="A593" s="311"/>
      <c r="B593" s="311"/>
      <c r="C593" s="452"/>
      <c r="D593" s="311" t="s">
        <v>2165</v>
      </c>
      <c r="E593" s="452"/>
      <c r="F593" s="356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/>
      <c r="S593" s="316"/>
      <c r="T593" s="315"/>
      <c r="U593" s="316"/>
      <c r="V593" s="452"/>
      <c r="W593" s="452"/>
      <c r="X593" s="452"/>
      <c r="Y593" s="452"/>
      <c r="Z593" s="452"/>
      <c r="AA593" s="452"/>
      <c r="AB593" s="452"/>
      <c r="AC593" s="452"/>
      <c r="AD593" s="311"/>
    </row>
    <row r="594" spans="1:30" ht="20.100000000000001" customHeight="1">
      <c r="A594" s="311"/>
      <c r="B594" s="311"/>
      <c r="C594" s="452"/>
      <c r="D594" s="311" t="s">
        <v>2166</v>
      </c>
      <c r="E594" s="452"/>
      <c r="F594" s="356"/>
      <c r="G594" s="314"/>
      <c r="H594" s="356"/>
      <c r="I594" s="314"/>
      <c r="J594" s="356"/>
      <c r="K594" s="314"/>
      <c r="L594" s="356"/>
      <c r="M594" s="314"/>
      <c r="N594" s="315"/>
      <c r="O594" s="316"/>
      <c r="P594" s="315"/>
      <c r="Q594" s="316"/>
      <c r="R594" s="315"/>
      <c r="S594" s="316"/>
      <c r="T594" s="315"/>
      <c r="U594" s="316"/>
      <c r="V594" s="452"/>
      <c r="W594" s="452"/>
      <c r="X594" s="452"/>
      <c r="Y594" s="452"/>
      <c r="Z594" s="452"/>
      <c r="AA594" s="452"/>
      <c r="AB594" s="452"/>
      <c r="AC594" s="452"/>
      <c r="AD594" s="311"/>
    </row>
    <row r="595" spans="1:30" ht="20.100000000000001" customHeight="1">
      <c r="A595" s="311"/>
      <c r="B595" s="311"/>
      <c r="C595" s="452"/>
      <c r="D595" s="311" t="s">
        <v>2167</v>
      </c>
      <c r="E595" s="452"/>
      <c r="F595" s="356"/>
      <c r="G595" s="314"/>
      <c r="H595" s="356"/>
      <c r="I595" s="314"/>
      <c r="J595" s="356"/>
      <c r="K595" s="314"/>
      <c r="L595" s="356"/>
      <c r="M595" s="314"/>
      <c r="N595" s="315"/>
      <c r="O595" s="316"/>
      <c r="P595" s="315"/>
      <c r="Q595" s="316"/>
      <c r="R595" s="315"/>
      <c r="S595" s="316"/>
      <c r="T595" s="315"/>
      <c r="U595" s="316"/>
      <c r="V595" s="452"/>
      <c r="W595" s="452"/>
      <c r="X595" s="452"/>
      <c r="Y595" s="452"/>
      <c r="Z595" s="452"/>
      <c r="AA595" s="452"/>
      <c r="AB595" s="452"/>
      <c r="AC595" s="452"/>
      <c r="AD595" s="311"/>
    </row>
    <row r="596" spans="1:30" ht="20.100000000000001" customHeight="1">
      <c r="A596" s="311"/>
      <c r="B596" s="311"/>
      <c r="C596" s="452"/>
      <c r="D596" s="311" t="s">
        <v>2168</v>
      </c>
      <c r="E596" s="452"/>
      <c r="F596" s="356"/>
      <c r="G596" s="314"/>
      <c r="H596" s="356"/>
      <c r="I596" s="314"/>
      <c r="J596" s="356"/>
      <c r="K596" s="314"/>
      <c r="L596" s="356"/>
      <c r="M596" s="314"/>
      <c r="N596" s="315"/>
      <c r="O596" s="316"/>
      <c r="P596" s="315"/>
      <c r="Q596" s="316"/>
      <c r="R596" s="315"/>
      <c r="S596" s="316"/>
      <c r="T596" s="315"/>
      <c r="U596" s="316"/>
      <c r="V596" s="452"/>
      <c r="W596" s="452"/>
      <c r="X596" s="452"/>
      <c r="Y596" s="452"/>
      <c r="Z596" s="452"/>
      <c r="AA596" s="452"/>
      <c r="AB596" s="452"/>
      <c r="AC596" s="452"/>
      <c r="AD596" s="311"/>
    </row>
    <row r="597" spans="1:30" ht="20.100000000000001" customHeight="1">
      <c r="A597" s="311"/>
      <c r="B597" s="311"/>
      <c r="C597" s="452"/>
      <c r="D597" s="311" t="s">
        <v>2001</v>
      </c>
      <c r="E597" s="452"/>
      <c r="F597" s="356"/>
      <c r="G597" s="314"/>
      <c r="H597" s="356"/>
      <c r="I597" s="314"/>
      <c r="J597" s="356"/>
      <c r="K597" s="314"/>
      <c r="L597" s="356"/>
      <c r="M597" s="314"/>
      <c r="N597" s="315"/>
      <c r="O597" s="316"/>
      <c r="P597" s="315"/>
      <c r="Q597" s="316"/>
      <c r="R597" s="315"/>
      <c r="S597" s="316"/>
      <c r="T597" s="315"/>
      <c r="U597" s="316"/>
      <c r="V597" s="452"/>
      <c r="W597" s="452"/>
      <c r="X597" s="452"/>
      <c r="Y597" s="452"/>
      <c r="Z597" s="452"/>
      <c r="AA597" s="452"/>
      <c r="AB597" s="452"/>
      <c r="AC597" s="452"/>
      <c r="AD597" s="311"/>
    </row>
    <row r="598" spans="1:30" ht="20.100000000000001" customHeight="1">
      <c r="A598" s="311"/>
      <c r="B598" s="311"/>
      <c r="C598" s="452"/>
      <c r="D598" s="311" t="s">
        <v>2169</v>
      </c>
      <c r="E598" s="452"/>
      <c r="F598" s="356"/>
      <c r="G598" s="314"/>
      <c r="H598" s="356"/>
      <c r="I598" s="314"/>
      <c r="J598" s="356"/>
      <c r="K598" s="314"/>
      <c r="L598" s="356"/>
      <c r="M598" s="314"/>
      <c r="N598" s="315"/>
      <c r="O598" s="316"/>
      <c r="P598" s="315"/>
      <c r="Q598" s="316"/>
      <c r="R598" s="315"/>
      <c r="S598" s="316"/>
      <c r="T598" s="315"/>
      <c r="U598" s="316"/>
      <c r="V598" s="452"/>
      <c r="W598" s="452"/>
      <c r="X598" s="452"/>
      <c r="Y598" s="452"/>
      <c r="Z598" s="452"/>
      <c r="AA598" s="452"/>
      <c r="AB598" s="452"/>
      <c r="AC598" s="452"/>
      <c r="AD598" s="311"/>
    </row>
    <row r="599" spans="1:30" ht="20.100000000000001" customHeight="1">
      <c r="A599" s="374" t="s">
        <v>4725</v>
      </c>
      <c r="B599" s="374" t="s">
        <v>8587</v>
      </c>
      <c r="C599" s="358" t="s">
        <v>4616</v>
      </c>
      <c r="D599" s="374" t="s">
        <v>2164</v>
      </c>
      <c r="E599" s="358"/>
      <c r="F599" s="443"/>
      <c r="G599" s="444"/>
      <c r="H599" s="443"/>
      <c r="I599" s="444"/>
      <c r="J599" s="443"/>
      <c r="K599" s="444"/>
      <c r="L599" s="443"/>
      <c r="M599" s="444"/>
      <c r="N599" s="471"/>
      <c r="O599" s="465"/>
      <c r="P599" s="471"/>
      <c r="Q599" s="465"/>
      <c r="R599" s="471"/>
      <c r="S599" s="465"/>
      <c r="T599" s="471"/>
      <c r="U599" s="465"/>
      <c r="V599" s="358" t="s">
        <v>138</v>
      </c>
      <c r="W599" s="358" t="s">
        <v>138</v>
      </c>
      <c r="X599" s="358" t="s">
        <v>138</v>
      </c>
      <c r="Y599" s="358" t="s">
        <v>138</v>
      </c>
      <c r="Z599" s="358" t="s">
        <v>138</v>
      </c>
      <c r="AA599" s="358" t="s">
        <v>138</v>
      </c>
      <c r="AB599" s="358" t="s">
        <v>138</v>
      </c>
      <c r="AC599" s="358" t="s">
        <v>138</v>
      </c>
      <c r="AD599" s="374"/>
    </row>
    <row r="600" spans="1:30" ht="20.100000000000001" customHeight="1">
      <c r="A600" s="311"/>
      <c r="B600" s="311"/>
      <c r="C600" s="452"/>
      <c r="D600" s="311" t="s">
        <v>2165</v>
      </c>
      <c r="E600" s="452"/>
      <c r="F600" s="356"/>
      <c r="G600" s="314"/>
      <c r="H600" s="356"/>
      <c r="I600" s="314"/>
      <c r="J600" s="356"/>
      <c r="K600" s="314"/>
      <c r="L600" s="356"/>
      <c r="M600" s="314"/>
      <c r="N600" s="315"/>
      <c r="O600" s="316"/>
      <c r="P600" s="315"/>
      <c r="Q600" s="316"/>
      <c r="R600" s="315"/>
      <c r="S600" s="316"/>
      <c r="T600" s="315"/>
      <c r="U600" s="316"/>
      <c r="V600" s="452"/>
      <c r="W600" s="452"/>
      <c r="X600" s="452"/>
      <c r="Y600" s="452"/>
      <c r="Z600" s="452"/>
      <c r="AA600" s="452"/>
      <c r="AB600" s="452"/>
      <c r="AC600" s="452"/>
      <c r="AD600" s="311"/>
    </row>
    <row r="601" spans="1:30" ht="20.100000000000001" customHeight="1">
      <c r="A601" s="311"/>
      <c r="B601" s="311"/>
      <c r="C601" s="452"/>
      <c r="D601" s="311" t="s">
        <v>2166</v>
      </c>
      <c r="E601" s="452"/>
      <c r="F601" s="356"/>
      <c r="G601" s="314"/>
      <c r="H601" s="356"/>
      <c r="I601" s="314"/>
      <c r="J601" s="356"/>
      <c r="K601" s="314"/>
      <c r="L601" s="356"/>
      <c r="M601" s="314"/>
      <c r="N601" s="315"/>
      <c r="O601" s="316"/>
      <c r="P601" s="315"/>
      <c r="Q601" s="316"/>
      <c r="R601" s="315"/>
      <c r="S601" s="316"/>
      <c r="T601" s="315"/>
      <c r="U601" s="316"/>
      <c r="V601" s="452"/>
      <c r="W601" s="452"/>
      <c r="X601" s="452"/>
      <c r="Y601" s="452"/>
      <c r="Z601" s="452"/>
      <c r="AA601" s="452"/>
      <c r="AB601" s="452"/>
      <c r="AC601" s="452"/>
      <c r="AD601" s="311"/>
    </row>
    <row r="602" spans="1:30" ht="20.100000000000001" customHeight="1">
      <c r="A602" s="311"/>
      <c r="B602" s="311"/>
      <c r="C602" s="452"/>
      <c r="D602" s="311" t="s">
        <v>2167</v>
      </c>
      <c r="E602" s="452"/>
      <c r="F602" s="356"/>
      <c r="G602" s="314"/>
      <c r="H602" s="356"/>
      <c r="I602" s="314"/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315"/>
      <c r="U602" s="316"/>
      <c r="V602" s="452"/>
      <c r="W602" s="452"/>
      <c r="X602" s="452"/>
      <c r="Y602" s="452"/>
      <c r="Z602" s="452"/>
      <c r="AA602" s="452"/>
      <c r="AB602" s="452"/>
      <c r="AC602" s="452"/>
      <c r="AD602" s="311"/>
    </row>
    <row r="603" spans="1:30" ht="20.100000000000001" customHeight="1">
      <c r="A603" s="311"/>
      <c r="B603" s="311"/>
      <c r="C603" s="452"/>
      <c r="D603" s="311" t="s">
        <v>2168</v>
      </c>
      <c r="E603" s="452"/>
      <c r="F603" s="356"/>
      <c r="G603" s="314"/>
      <c r="H603" s="356"/>
      <c r="I603" s="314"/>
      <c r="J603" s="356"/>
      <c r="K603" s="314"/>
      <c r="L603" s="356"/>
      <c r="M603" s="314"/>
      <c r="N603" s="315"/>
      <c r="O603" s="316"/>
      <c r="P603" s="315"/>
      <c r="Q603" s="316"/>
      <c r="R603" s="315"/>
      <c r="S603" s="316"/>
      <c r="T603" s="315"/>
      <c r="U603" s="316"/>
      <c r="V603" s="452"/>
      <c r="W603" s="452"/>
      <c r="X603" s="452"/>
      <c r="Y603" s="452"/>
      <c r="Z603" s="452"/>
      <c r="AA603" s="452"/>
      <c r="AB603" s="452"/>
      <c r="AC603" s="452"/>
      <c r="AD603" s="311"/>
    </row>
    <row r="604" spans="1:30" ht="20.100000000000001" customHeight="1">
      <c r="A604" s="311"/>
      <c r="B604" s="311"/>
      <c r="C604" s="452"/>
      <c r="D604" s="311" t="s">
        <v>2001</v>
      </c>
      <c r="E604" s="452"/>
      <c r="F604" s="356"/>
      <c r="G604" s="314"/>
      <c r="H604" s="356"/>
      <c r="I604" s="314"/>
      <c r="J604" s="356"/>
      <c r="K604" s="314"/>
      <c r="L604" s="356"/>
      <c r="M604" s="314"/>
      <c r="N604" s="315"/>
      <c r="O604" s="316"/>
      <c r="P604" s="315"/>
      <c r="Q604" s="316"/>
      <c r="R604" s="315"/>
      <c r="S604" s="316"/>
      <c r="T604" s="315"/>
      <c r="U604" s="316"/>
      <c r="V604" s="452"/>
      <c r="W604" s="452"/>
      <c r="X604" s="452"/>
      <c r="Y604" s="452"/>
      <c r="Z604" s="452"/>
      <c r="AA604" s="452"/>
      <c r="AB604" s="452"/>
      <c r="AC604" s="452"/>
      <c r="AD604" s="311"/>
    </row>
    <row r="605" spans="1:30" ht="20.100000000000001" customHeight="1">
      <c r="A605" s="311"/>
      <c r="B605" s="311"/>
      <c r="C605" s="452"/>
      <c r="D605" s="311" t="s">
        <v>2169</v>
      </c>
      <c r="E605" s="452"/>
      <c r="F605" s="356"/>
      <c r="G605" s="314"/>
      <c r="H605" s="356"/>
      <c r="I605" s="314"/>
      <c r="J605" s="356"/>
      <c r="K605" s="314"/>
      <c r="L605" s="356"/>
      <c r="M605" s="314"/>
      <c r="N605" s="315"/>
      <c r="O605" s="316"/>
      <c r="P605" s="315"/>
      <c r="Q605" s="316"/>
      <c r="R605" s="315"/>
      <c r="S605" s="316"/>
      <c r="T605" s="315"/>
      <c r="U605" s="316"/>
      <c r="V605" s="452"/>
      <c r="W605" s="452"/>
      <c r="X605" s="452"/>
      <c r="Y605" s="452"/>
      <c r="Z605" s="452"/>
      <c r="AA605" s="452"/>
      <c r="AB605" s="452"/>
      <c r="AC605" s="452"/>
      <c r="AD605" s="311"/>
    </row>
    <row r="606" spans="1:30" ht="20.100000000000001" customHeight="1">
      <c r="A606" s="374" t="s">
        <v>8588</v>
      </c>
      <c r="B606" s="374" t="s">
        <v>8589</v>
      </c>
      <c r="C606" s="358" t="s">
        <v>8590</v>
      </c>
      <c r="D606" s="374"/>
      <c r="E606" s="358"/>
      <c r="F606" s="443">
        <v>4</v>
      </c>
      <c r="G606" s="444">
        <v>100</v>
      </c>
      <c r="H606" s="443">
        <v>1</v>
      </c>
      <c r="I606" s="444">
        <v>100</v>
      </c>
      <c r="J606" s="443"/>
      <c r="K606" s="444"/>
      <c r="L606" s="443">
        <v>2</v>
      </c>
      <c r="M606" s="444">
        <v>100</v>
      </c>
      <c r="N606" s="471">
        <v>1</v>
      </c>
      <c r="O606" s="465">
        <v>100</v>
      </c>
      <c r="P606" s="471">
        <v>2</v>
      </c>
      <c r="Q606" s="465">
        <v>100</v>
      </c>
      <c r="R606" s="471">
        <v>8</v>
      </c>
      <c r="S606" s="465">
        <v>100</v>
      </c>
      <c r="T606" s="471">
        <v>4</v>
      </c>
      <c r="U606" s="465">
        <v>100</v>
      </c>
      <c r="V606" s="358" t="s">
        <v>138</v>
      </c>
      <c r="W606" s="358" t="s">
        <v>138</v>
      </c>
      <c r="X606" s="358" t="s">
        <v>138</v>
      </c>
      <c r="Y606" s="358" t="s">
        <v>138</v>
      </c>
      <c r="Z606" s="358" t="s">
        <v>138</v>
      </c>
      <c r="AA606" s="358" t="s">
        <v>138</v>
      </c>
      <c r="AB606" s="358" t="s">
        <v>138</v>
      </c>
      <c r="AC606" s="358" t="s">
        <v>138</v>
      </c>
      <c r="AD606" s="374"/>
    </row>
    <row r="607" spans="1:30" ht="20.100000000000001" customHeight="1">
      <c r="A607" s="374" t="s">
        <v>4726</v>
      </c>
      <c r="B607" s="374" t="s">
        <v>8591</v>
      </c>
      <c r="C607" s="358" t="s">
        <v>4727</v>
      </c>
      <c r="D607" s="374" t="s">
        <v>2170</v>
      </c>
      <c r="E607" s="358">
        <v>98</v>
      </c>
      <c r="F607" s="443">
        <v>1</v>
      </c>
      <c r="G607" s="444">
        <v>3.4482758620689653</v>
      </c>
      <c r="H607" s="443">
        <v>6</v>
      </c>
      <c r="I607" s="444">
        <v>23.076923076923077</v>
      </c>
      <c r="J607" s="443">
        <v>1</v>
      </c>
      <c r="K607" s="444">
        <v>3.3333333333333335</v>
      </c>
      <c r="L607" s="443">
        <v>3</v>
      </c>
      <c r="M607" s="444">
        <v>12</v>
      </c>
      <c r="N607" s="471">
        <v>5</v>
      </c>
      <c r="O607" s="465">
        <v>10.416666666666666</v>
      </c>
      <c r="P607" s="471">
        <v>4</v>
      </c>
      <c r="Q607" s="465">
        <v>7.8431372549019605</v>
      </c>
      <c r="R607" s="471">
        <v>5</v>
      </c>
      <c r="S607" s="465">
        <v>8.4745762711864412</v>
      </c>
      <c r="T607" s="471">
        <v>4</v>
      </c>
      <c r="U607" s="465">
        <v>6.557377049180328</v>
      </c>
      <c r="V607" s="358" t="s">
        <v>138</v>
      </c>
      <c r="W607" s="358" t="s">
        <v>138</v>
      </c>
      <c r="X607" s="358" t="s">
        <v>138</v>
      </c>
      <c r="Y607" s="358" t="s">
        <v>138</v>
      </c>
      <c r="Z607" s="358" t="s">
        <v>138</v>
      </c>
      <c r="AA607" s="358" t="s">
        <v>138</v>
      </c>
      <c r="AB607" s="358" t="s">
        <v>138</v>
      </c>
      <c r="AC607" s="358" t="s">
        <v>138</v>
      </c>
      <c r="AD607" s="374"/>
    </row>
    <row r="608" spans="1:30" ht="20.100000000000001" customHeight="1">
      <c r="A608" s="311"/>
      <c r="B608" s="311"/>
      <c r="C608" s="452"/>
      <c r="D608" s="311" t="s">
        <v>2171</v>
      </c>
      <c r="E608" s="452"/>
      <c r="F608" s="356">
        <v>1</v>
      </c>
      <c r="G608" s="314">
        <v>3.4482758620689653</v>
      </c>
      <c r="H608" s="356">
        <v>1</v>
      </c>
      <c r="I608" s="314">
        <v>3.8461538461538463</v>
      </c>
      <c r="J608" s="356">
        <v>1</v>
      </c>
      <c r="K608" s="314">
        <v>3.3333333333333335</v>
      </c>
      <c r="L608" s="356">
        <v>2</v>
      </c>
      <c r="M608" s="314">
        <v>8</v>
      </c>
      <c r="N608" s="315">
        <v>2</v>
      </c>
      <c r="O608" s="316">
        <v>4.166666666666667</v>
      </c>
      <c r="P608" s="315"/>
      <c r="Q608" s="316"/>
      <c r="R608" s="315">
        <v>4</v>
      </c>
      <c r="S608" s="316">
        <v>6.7796610169491522</v>
      </c>
      <c r="T608" s="315">
        <v>2</v>
      </c>
      <c r="U608" s="316">
        <v>3.278688524590164</v>
      </c>
      <c r="V608" s="452"/>
      <c r="W608" s="452"/>
      <c r="X608" s="452"/>
      <c r="Y608" s="452"/>
      <c r="Z608" s="452"/>
      <c r="AA608" s="452"/>
      <c r="AB608" s="452"/>
      <c r="AC608" s="452"/>
      <c r="AD608" s="311"/>
    </row>
    <row r="609" spans="1:30" ht="20.100000000000001" customHeight="1">
      <c r="A609" s="311"/>
      <c r="B609" s="311"/>
      <c r="C609" s="452"/>
      <c r="D609" s="311" t="s">
        <v>2172</v>
      </c>
      <c r="E609" s="452"/>
      <c r="F609" s="356">
        <v>3</v>
      </c>
      <c r="G609" s="314">
        <v>10.344827586206897</v>
      </c>
      <c r="H609" s="356">
        <v>1</v>
      </c>
      <c r="I609" s="314">
        <v>3.8461538461538463</v>
      </c>
      <c r="J609" s="356">
        <v>5</v>
      </c>
      <c r="K609" s="314">
        <v>16.666666666666668</v>
      </c>
      <c r="L609" s="356">
        <v>2</v>
      </c>
      <c r="M609" s="314">
        <v>8</v>
      </c>
      <c r="N609" s="315">
        <v>4</v>
      </c>
      <c r="O609" s="316">
        <v>8.3333333333333339</v>
      </c>
      <c r="P609" s="315">
        <v>3</v>
      </c>
      <c r="Q609" s="316">
        <v>5.882352941176471</v>
      </c>
      <c r="R609" s="315">
        <v>3</v>
      </c>
      <c r="S609" s="316">
        <v>5.0847457627118642</v>
      </c>
      <c r="T609" s="315">
        <v>6</v>
      </c>
      <c r="U609" s="316">
        <v>9.8360655737704921</v>
      </c>
      <c r="V609" s="452"/>
      <c r="W609" s="452"/>
      <c r="X609" s="452"/>
      <c r="Y609" s="452"/>
      <c r="Z609" s="452"/>
      <c r="AA609" s="452"/>
      <c r="AB609" s="452"/>
      <c r="AC609" s="452"/>
      <c r="AD609" s="311"/>
    </row>
    <row r="610" spans="1:30" ht="20.100000000000001" customHeight="1">
      <c r="A610" s="311"/>
      <c r="B610" s="311"/>
      <c r="C610" s="452"/>
      <c r="D610" s="311" t="s">
        <v>2173</v>
      </c>
      <c r="E610" s="452"/>
      <c r="F610" s="356">
        <v>11</v>
      </c>
      <c r="G610" s="314">
        <v>37.931034482758619</v>
      </c>
      <c r="H610" s="356">
        <v>10</v>
      </c>
      <c r="I610" s="314">
        <v>38.46153846153846</v>
      </c>
      <c r="J610" s="356">
        <v>14</v>
      </c>
      <c r="K610" s="314">
        <v>46.666666666666664</v>
      </c>
      <c r="L610" s="356">
        <v>9</v>
      </c>
      <c r="M610" s="314">
        <v>36</v>
      </c>
      <c r="N610" s="315">
        <v>17</v>
      </c>
      <c r="O610" s="316">
        <v>35.416666666666664</v>
      </c>
      <c r="P610" s="315">
        <v>15</v>
      </c>
      <c r="Q610" s="316">
        <v>29.411764705882351</v>
      </c>
      <c r="R610" s="315">
        <v>23</v>
      </c>
      <c r="S610" s="316">
        <v>38.983050847457626</v>
      </c>
      <c r="T610" s="315">
        <v>20</v>
      </c>
      <c r="U610" s="316">
        <v>32.786885245901637</v>
      </c>
      <c r="V610" s="452"/>
      <c r="W610" s="452"/>
      <c r="X610" s="452"/>
      <c r="Y610" s="452"/>
      <c r="Z610" s="452"/>
      <c r="AA610" s="452"/>
      <c r="AB610" s="452"/>
      <c r="AC610" s="452"/>
      <c r="AD610" s="311"/>
    </row>
    <row r="611" spans="1:30" ht="20.100000000000001" customHeight="1">
      <c r="A611" s="311"/>
      <c r="B611" s="311"/>
      <c r="C611" s="452"/>
      <c r="D611" s="311" t="s">
        <v>2174</v>
      </c>
      <c r="E611" s="452"/>
      <c r="F611" s="356">
        <v>11</v>
      </c>
      <c r="G611" s="314">
        <v>37.931034482758619</v>
      </c>
      <c r="H611" s="356">
        <v>6</v>
      </c>
      <c r="I611" s="314">
        <v>23.076923076923077</v>
      </c>
      <c r="J611" s="356">
        <v>6</v>
      </c>
      <c r="K611" s="314">
        <v>20</v>
      </c>
      <c r="L611" s="356">
        <v>4</v>
      </c>
      <c r="M611" s="314">
        <v>16</v>
      </c>
      <c r="N611" s="315">
        <v>10</v>
      </c>
      <c r="O611" s="316">
        <v>20.833333333333332</v>
      </c>
      <c r="P611" s="315">
        <v>20</v>
      </c>
      <c r="Q611" s="316">
        <v>39.215686274509807</v>
      </c>
      <c r="R611" s="315">
        <v>13</v>
      </c>
      <c r="S611" s="316">
        <v>22.033898305084747</v>
      </c>
      <c r="T611" s="315">
        <v>22</v>
      </c>
      <c r="U611" s="316">
        <v>36.065573770491802</v>
      </c>
      <c r="V611" s="452"/>
      <c r="W611" s="452"/>
      <c r="X611" s="452"/>
      <c r="Y611" s="452"/>
      <c r="Z611" s="452"/>
      <c r="AA611" s="452"/>
      <c r="AB611" s="452"/>
      <c r="AC611" s="452"/>
      <c r="AD611" s="311"/>
    </row>
    <row r="612" spans="1:30" ht="20.100000000000001" customHeight="1">
      <c r="A612" s="311"/>
      <c r="B612" s="311"/>
      <c r="C612" s="452"/>
      <c r="D612" s="311" t="s">
        <v>2175</v>
      </c>
      <c r="E612" s="452"/>
      <c r="F612" s="356"/>
      <c r="G612" s="314"/>
      <c r="H612" s="356"/>
      <c r="I612" s="314"/>
      <c r="J612" s="356"/>
      <c r="K612" s="314"/>
      <c r="L612" s="356">
        <v>1</v>
      </c>
      <c r="M612" s="314">
        <v>4</v>
      </c>
      <c r="N612" s="315">
        <v>1</v>
      </c>
      <c r="O612" s="316">
        <v>2.0833333333333335</v>
      </c>
      <c r="P612" s="315"/>
      <c r="Q612" s="316"/>
      <c r="R612" s="315">
        <v>1</v>
      </c>
      <c r="S612" s="316">
        <v>1.6949152542372881</v>
      </c>
      <c r="T612" s="315">
        <v>2</v>
      </c>
      <c r="U612" s="316">
        <v>3.278688524590164</v>
      </c>
      <c r="V612" s="452"/>
      <c r="W612" s="452"/>
      <c r="X612" s="452"/>
      <c r="Y612" s="452"/>
      <c r="Z612" s="452"/>
      <c r="AA612" s="452"/>
      <c r="AB612" s="452"/>
      <c r="AC612" s="452"/>
      <c r="AD612" s="311"/>
    </row>
    <row r="613" spans="1:30" ht="20.100000000000001" customHeight="1">
      <c r="A613" s="311"/>
      <c r="B613" s="311"/>
      <c r="C613" s="452"/>
      <c r="D613" s="311" t="s">
        <v>2299</v>
      </c>
      <c r="E613" s="452"/>
      <c r="F613" s="356"/>
      <c r="G613" s="314"/>
      <c r="H613" s="356"/>
      <c r="I613" s="314"/>
      <c r="J613" s="356"/>
      <c r="K613" s="314"/>
      <c r="L613" s="356"/>
      <c r="M613" s="314"/>
      <c r="N613" s="315"/>
      <c r="O613" s="316"/>
      <c r="P613" s="315"/>
      <c r="Q613" s="316"/>
      <c r="R613" s="315">
        <v>2</v>
      </c>
      <c r="S613" s="316">
        <v>3.3898305084745761</v>
      </c>
      <c r="T613" s="315">
        <v>2</v>
      </c>
      <c r="U613" s="316">
        <v>3.278688524590164</v>
      </c>
      <c r="V613" s="452"/>
      <c r="W613" s="452"/>
      <c r="X613" s="452"/>
      <c r="Y613" s="452"/>
      <c r="Z613" s="452"/>
      <c r="AA613" s="452"/>
      <c r="AB613" s="452"/>
      <c r="AC613" s="452"/>
      <c r="AD613" s="311"/>
    </row>
    <row r="614" spans="1:30" ht="20.100000000000001" customHeight="1">
      <c r="A614" s="311"/>
      <c r="B614" s="311"/>
      <c r="C614" s="452"/>
      <c r="D614" s="311" t="s">
        <v>2176</v>
      </c>
      <c r="E614" s="452"/>
      <c r="F614" s="356">
        <v>2</v>
      </c>
      <c r="G614" s="314">
        <v>6.8965517241379306</v>
      </c>
      <c r="H614" s="356">
        <v>2</v>
      </c>
      <c r="I614" s="314">
        <v>7.6923076923076925</v>
      </c>
      <c r="J614" s="356">
        <v>3</v>
      </c>
      <c r="K614" s="314">
        <v>10</v>
      </c>
      <c r="L614" s="356">
        <v>4</v>
      </c>
      <c r="M614" s="314">
        <v>16</v>
      </c>
      <c r="N614" s="315">
        <v>9</v>
      </c>
      <c r="O614" s="316">
        <v>18.75</v>
      </c>
      <c r="P614" s="315">
        <v>9</v>
      </c>
      <c r="Q614" s="316">
        <v>17.647058823529413</v>
      </c>
      <c r="R614" s="315">
        <v>8</v>
      </c>
      <c r="S614" s="316">
        <v>13.559322033898304</v>
      </c>
      <c r="T614" s="315">
        <v>3</v>
      </c>
      <c r="U614" s="316">
        <v>4.918032786885246</v>
      </c>
      <c r="V614" s="452"/>
      <c r="W614" s="452"/>
      <c r="X614" s="452"/>
      <c r="Y614" s="452"/>
      <c r="Z614" s="452"/>
      <c r="AA614" s="452"/>
      <c r="AB614" s="452"/>
      <c r="AC614" s="452"/>
      <c r="AD614" s="311"/>
    </row>
    <row r="615" spans="1:30" ht="20.100000000000001" customHeight="1">
      <c r="A615" s="311"/>
      <c r="B615" s="311"/>
      <c r="C615" s="452"/>
      <c r="D615" s="311" t="s">
        <v>1959</v>
      </c>
      <c r="E615" s="452"/>
      <c r="F615" s="356"/>
      <c r="G615" s="314"/>
      <c r="H615" s="356"/>
      <c r="I615" s="314"/>
      <c r="J615" s="356"/>
      <c r="K615" s="314"/>
      <c r="L615" s="356"/>
      <c r="M615" s="314"/>
      <c r="N615" s="315"/>
      <c r="O615" s="316"/>
      <c r="P615" s="315"/>
      <c r="Q615" s="316"/>
      <c r="R615" s="315"/>
      <c r="S615" s="316"/>
      <c r="T615" s="315"/>
      <c r="U615" s="316"/>
      <c r="V615" s="452"/>
      <c r="W615" s="452"/>
      <c r="X615" s="452"/>
      <c r="Y615" s="452"/>
      <c r="Z615" s="452"/>
      <c r="AA615" s="452"/>
      <c r="AB615" s="452"/>
      <c r="AC615" s="452"/>
      <c r="AD615" s="311"/>
    </row>
    <row r="616" spans="1:30" ht="20.100000000000001" customHeight="1">
      <c r="A616" s="374" t="s">
        <v>4728</v>
      </c>
      <c r="B616" s="374" t="s">
        <v>8592</v>
      </c>
      <c r="C616" s="358" t="s">
        <v>4729</v>
      </c>
      <c r="D616" s="374"/>
      <c r="E616" s="358"/>
      <c r="F616" s="443"/>
      <c r="G616" s="444"/>
      <c r="H616" s="443"/>
      <c r="I616" s="444"/>
      <c r="J616" s="443"/>
      <c r="K616" s="444"/>
      <c r="L616" s="443"/>
      <c r="M616" s="444"/>
      <c r="N616" s="471"/>
      <c r="O616" s="465"/>
      <c r="P616" s="471"/>
      <c r="Q616" s="465"/>
      <c r="R616" s="471">
        <v>2</v>
      </c>
      <c r="S616" s="465">
        <v>100</v>
      </c>
      <c r="T616" s="471">
        <v>2</v>
      </c>
      <c r="U616" s="465">
        <v>100</v>
      </c>
      <c r="V616" s="358" t="s">
        <v>138</v>
      </c>
      <c r="W616" s="358" t="s">
        <v>138</v>
      </c>
      <c r="X616" s="358" t="s">
        <v>138</v>
      </c>
      <c r="Y616" s="358" t="s">
        <v>138</v>
      </c>
      <c r="Z616" s="358" t="s">
        <v>138</v>
      </c>
      <c r="AA616" s="358" t="s">
        <v>138</v>
      </c>
      <c r="AB616" s="358" t="s">
        <v>138</v>
      </c>
      <c r="AC616" s="358" t="s">
        <v>138</v>
      </c>
      <c r="AD616" s="374"/>
    </row>
    <row r="617" spans="1:30" ht="20.100000000000001" customHeight="1">
      <c r="A617" s="374" t="s">
        <v>4730</v>
      </c>
      <c r="B617" s="374" t="s">
        <v>8593</v>
      </c>
      <c r="C617" s="358" t="s">
        <v>4620</v>
      </c>
      <c r="D617" s="374" t="s">
        <v>2177</v>
      </c>
      <c r="E617" s="358">
        <v>98</v>
      </c>
      <c r="F617" s="443">
        <v>1</v>
      </c>
      <c r="G617" s="444">
        <v>33.333333333333336</v>
      </c>
      <c r="H617" s="443">
        <v>1</v>
      </c>
      <c r="I617" s="444">
        <v>33.333333333333336</v>
      </c>
      <c r="J617" s="443">
        <v>1</v>
      </c>
      <c r="K617" s="444">
        <v>25</v>
      </c>
      <c r="L617" s="443">
        <v>1</v>
      </c>
      <c r="M617" s="444">
        <v>25</v>
      </c>
      <c r="N617" s="471">
        <v>3</v>
      </c>
      <c r="O617" s="465">
        <v>33.299999999999997</v>
      </c>
      <c r="P617" s="471">
        <v>3</v>
      </c>
      <c r="Q617" s="465">
        <v>50</v>
      </c>
      <c r="R617" s="471">
        <v>2</v>
      </c>
      <c r="S617" s="465">
        <v>20</v>
      </c>
      <c r="T617" s="471">
        <v>3</v>
      </c>
      <c r="U617" s="465">
        <v>18.75</v>
      </c>
      <c r="V617" s="358" t="s">
        <v>138</v>
      </c>
      <c r="W617" s="358" t="s">
        <v>138</v>
      </c>
      <c r="X617" s="358" t="s">
        <v>138</v>
      </c>
      <c r="Y617" s="358" t="s">
        <v>138</v>
      </c>
      <c r="Z617" s="358" t="s">
        <v>138</v>
      </c>
      <c r="AA617" s="358" t="s">
        <v>138</v>
      </c>
      <c r="AB617" s="358" t="s">
        <v>138</v>
      </c>
      <c r="AC617" s="358" t="s">
        <v>138</v>
      </c>
      <c r="AD617" s="374"/>
    </row>
    <row r="618" spans="1:30" ht="20.100000000000001" customHeight="1">
      <c r="A618" s="311"/>
      <c r="B618" s="311"/>
      <c r="C618" s="452"/>
      <c r="D618" s="311" t="s">
        <v>2178</v>
      </c>
      <c r="E618" s="452"/>
      <c r="F618" s="356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>
        <v>2</v>
      </c>
      <c r="U618" s="316">
        <v>12.5</v>
      </c>
      <c r="V618" s="452"/>
      <c r="W618" s="452"/>
      <c r="X618" s="452"/>
      <c r="Y618" s="452"/>
      <c r="Z618" s="452"/>
      <c r="AA618" s="452"/>
      <c r="AB618" s="452"/>
      <c r="AC618" s="452"/>
      <c r="AD618" s="311"/>
    </row>
    <row r="619" spans="1:30" ht="20.100000000000001" customHeight="1">
      <c r="A619" s="311"/>
      <c r="B619" s="311"/>
      <c r="C619" s="452"/>
      <c r="D619" s="311" t="s">
        <v>2179</v>
      </c>
      <c r="E619" s="452"/>
      <c r="F619" s="356"/>
      <c r="G619" s="314"/>
      <c r="H619" s="356">
        <v>1</v>
      </c>
      <c r="I619" s="314">
        <v>33.333333333333336</v>
      </c>
      <c r="J619" s="356">
        <v>1</v>
      </c>
      <c r="K619" s="314">
        <v>25</v>
      </c>
      <c r="L619" s="356">
        <v>1</v>
      </c>
      <c r="M619" s="314">
        <v>25</v>
      </c>
      <c r="N619" s="315">
        <v>2</v>
      </c>
      <c r="O619" s="316">
        <v>22.2</v>
      </c>
      <c r="P619" s="315"/>
      <c r="Q619" s="316"/>
      <c r="R619" s="315"/>
      <c r="S619" s="316"/>
      <c r="T619" s="315">
        <v>1</v>
      </c>
      <c r="U619" s="316">
        <v>6.25</v>
      </c>
      <c r="V619" s="452"/>
      <c r="W619" s="452"/>
      <c r="X619" s="452"/>
      <c r="Y619" s="452"/>
      <c r="Z619" s="452"/>
      <c r="AA619" s="452"/>
      <c r="AB619" s="452"/>
      <c r="AC619" s="452"/>
      <c r="AD619" s="311"/>
    </row>
    <row r="620" spans="1:30" ht="20.100000000000001" customHeight="1">
      <c r="A620" s="311"/>
      <c r="B620" s="311"/>
      <c r="C620" s="452"/>
      <c r="D620" s="311" t="s">
        <v>2180</v>
      </c>
      <c r="E620" s="452"/>
      <c r="F620" s="356"/>
      <c r="G620" s="314"/>
      <c r="H620" s="356"/>
      <c r="I620" s="314"/>
      <c r="J620" s="356">
        <v>1</v>
      </c>
      <c r="K620" s="314">
        <v>25</v>
      </c>
      <c r="L620" s="356"/>
      <c r="M620" s="314"/>
      <c r="N620" s="315">
        <v>3</v>
      </c>
      <c r="O620" s="316">
        <v>33.299999999999997</v>
      </c>
      <c r="P620" s="315">
        <v>1</v>
      </c>
      <c r="Q620" s="316">
        <v>16.666666666666668</v>
      </c>
      <c r="R620" s="315">
        <v>1</v>
      </c>
      <c r="S620" s="316">
        <v>10</v>
      </c>
      <c r="T620" s="315">
        <v>4</v>
      </c>
      <c r="U620" s="316">
        <v>25</v>
      </c>
      <c r="V620" s="452"/>
      <c r="W620" s="452"/>
      <c r="X620" s="452"/>
      <c r="Y620" s="452"/>
      <c r="Z620" s="452"/>
      <c r="AA620" s="452"/>
      <c r="AB620" s="452"/>
      <c r="AC620" s="452"/>
      <c r="AD620" s="311"/>
    </row>
    <row r="621" spans="1:30" ht="20.100000000000001" customHeight="1">
      <c r="A621" s="311"/>
      <c r="B621" s="311"/>
      <c r="C621" s="452"/>
      <c r="D621" s="311" t="s">
        <v>2181</v>
      </c>
      <c r="E621" s="452"/>
      <c r="F621" s="356"/>
      <c r="G621" s="314"/>
      <c r="H621" s="356"/>
      <c r="I621" s="314"/>
      <c r="J621" s="356"/>
      <c r="K621" s="314"/>
      <c r="L621" s="356"/>
      <c r="M621" s="314"/>
      <c r="N621" s="315"/>
      <c r="O621" s="316"/>
      <c r="P621" s="315"/>
      <c r="Q621" s="316"/>
      <c r="R621" s="315">
        <v>1</v>
      </c>
      <c r="S621" s="316">
        <v>10</v>
      </c>
      <c r="T621" s="315"/>
      <c r="U621" s="316"/>
      <c r="V621" s="452"/>
      <c r="W621" s="452"/>
      <c r="X621" s="452"/>
      <c r="Y621" s="452"/>
      <c r="Z621" s="452"/>
      <c r="AA621" s="452"/>
      <c r="AB621" s="452"/>
      <c r="AC621" s="452"/>
      <c r="AD621" s="311"/>
    </row>
    <row r="622" spans="1:30" ht="20.100000000000001" customHeight="1">
      <c r="A622" s="311"/>
      <c r="B622" s="311"/>
      <c r="C622" s="452"/>
      <c r="D622" s="311" t="s">
        <v>2182</v>
      </c>
      <c r="E622" s="452"/>
      <c r="F622" s="356"/>
      <c r="G622" s="314"/>
      <c r="H622" s="356">
        <v>1</v>
      </c>
      <c r="I622" s="314">
        <v>33.333333333333336</v>
      </c>
      <c r="J622" s="356"/>
      <c r="K622" s="314"/>
      <c r="L622" s="356">
        <v>1</v>
      </c>
      <c r="M622" s="314">
        <v>25</v>
      </c>
      <c r="N622" s="315"/>
      <c r="O622" s="316"/>
      <c r="P622" s="315"/>
      <c r="Q622" s="316"/>
      <c r="R622" s="315">
        <v>1</v>
      </c>
      <c r="S622" s="316">
        <v>10</v>
      </c>
      <c r="T622" s="315">
        <v>3</v>
      </c>
      <c r="U622" s="316">
        <v>18.75</v>
      </c>
      <c r="V622" s="452"/>
      <c r="W622" s="452"/>
      <c r="X622" s="452"/>
      <c r="Y622" s="452"/>
      <c r="Z622" s="452"/>
      <c r="AA622" s="452"/>
      <c r="AB622" s="452"/>
      <c r="AC622" s="452"/>
      <c r="AD622" s="311"/>
    </row>
    <row r="623" spans="1:30" ht="20.100000000000001" customHeight="1">
      <c r="A623" s="311"/>
      <c r="B623" s="311"/>
      <c r="C623" s="452"/>
      <c r="D623" s="311" t="s">
        <v>2183</v>
      </c>
      <c r="E623" s="452"/>
      <c r="F623" s="356">
        <v>1</v>
      </c>
      <c r="G623" s="314">
        <v>33.333333333333336</v>
      </c>
      <c r="H623" s="356"/>
      <c r="I623" s="314"/>
      <c r="J623" s="356"/>
      <c r="K623" s="314"/>
      <c r="L623" s="356"/>
      <c r="M623" s="314"/>
      <c r="N623" s="315"/>
      <c r="O623" s="316"/>
      <c r="P623" s="315">
        <v>1</v>
      </c>
      <c r="Q623" s="316">
        <v>16.666666666666668</v>
      </c>
      <c r="R623" s="315">
        <v>4</v>
      </c>
      <c r="S623" s="316">
        <v>40</v>
      </c>
      <c r="T623" s="315"/>
      <c r="U623" s="316"/>
      <c r="V623" s="452"/>
      <c r="W623" s="452"/>
      <c r="X623" s="452"/>
      <c r="Y623" s="452"/>
      <c r="Z623" s="452"/>
      <c r="AA623" s="452"/>
      <c r="AB623" s="452"/>
      <c r="AC623" s="452"/>
      <c r="AD623" s="311"/>
    </row>
    <row r="624" spans="1:30" ht="20.100000000000001" customHeight="1">
      <c r="A624" s="311"/>
      <c r="B624" s="311"/>
      <c r="C624" s="452"/>
      <c r="D624" s="311" t="s">
        <v>1912</v>
      </c>
      <c r="E624" s="452"/>
      <c r="F624" s="356">
        <v>1</v>
      </c>
      <c r="G624" s="314">
        <v>33.333333333333336</v>
      </c>
      <c r="H624" s="356"/>
      <c r="I624" s="314"/>
      <c r="J624" s="356">
        <v>1</v>
      </c>
      <c r="K624" s="314">
        <v>25</v>
      </c>
      <c r="L624" s="356">
        <v>1</v>
      </c>
      <c r="M624" s="314">
        <v>25</v>
      </c>
      <c r="N624" s="315">
        <v>1</v>
      </c>
      <c r="O624" s="316">
        <v>11.1</v>
      </c>
      <c r="P624" s="315">
        <v>1</v>
      </c>
      <c r="Q624" s="316">
        <v>16.666666666666668</v>
      </c>
      <c r="R624" s="315">
        <v>1</v>
      </c>
      <c r="S624" s="316">
        <v>10</v>
      </c>
      <c r="T624" s="315">
        <v>3</v>
      </c>
      <c r="U624" s="316">
        <v>18.75</v>
      </c>
      <c r="V624" s="452"/>
      <c r="W624" s="452"/>
      <c r="X624" s="452"/>
      <c r="Y624" s="452"/>
      <c r="Z624" s="452"/>
      <c r="AA624" s="452"/>
      <c r="AB624" s="452"/>
      <c r="AC624" s="452"/>
      <c r="AD624" s="311"/>
    </row>
    <row r="625" spans="1:30" ht="20.100000000000001" customHeight="1">
      <c r="A625" s="311"/>
      <c r="B625" s="311"/>
      <c r="C625" s="452"/>
      <c r="D625" s="311" t="s">
        <v>1959</v>
      </c>
      <c r="E625" s="452"/>
      <c r="F625" s="356"/>
      <c r="G625" s="314"/>
      <c r="H625" s="356"/>
      <c r="I625" s="314"/>
      <c r="J625" s="356"/>
      <c r="K625" s="314"/>
      <c r="L625" s="356"/>
      <c r="M625" s="314"/>
      <c r="N625" s="315"/>
      <c r="O625" s="316"/>
      <c r="P625" s="315"/>
      <c r="Q625" s="316"/>
      <c r="R625" s="315"/>
      <c r="S625" s="316"/>
      <c r="T625" s="315"/>
      <c r="U625" s="316"/>
      <c r="V625" s="452"/>
      <c r="W625" s="452"/>
      <c r="X625" s="452"/>
      <c r="Y625" s="452"/>
      <c r="Z625" s="452"/>
      <c r="AA625" s="452"/>
      <c r="AB625" s="452"/>
      <c r="AC625" s="452"/>
      <c r="AD625" s="311"/>
    </row>
    <row r="626" spans="1:30" ht="20.100000000000001" customHeight="1">
      <c r="A626" s="374" t="s">
        <v>4731</v>
      </c>
      <c r="B626" s="374" t="s">
        <v>8594</v>
      </c>
      <c r="C626" s="358" t="s">
        <v>4620</v>
      </c>
      <c r="D626" s="374" t="s">
        <v>2177</v>
      </c>
      <c r="E626" s="358">
        <v>98</v>
      </c>
      <c r="F626" s="443"/>
      <c r="G626" s="444"/>
      <c r="H626" s="443">
        <v>1</v>
      </c>
      <c r="I626" s="444">
        <v>100</v>
      </c>
      <c r="J626" s="443"/>
      <c r="K626" s="444"/>
      <c r="L626" s="443"/>
      <c r="M626" s="444"/>
      <c r="N626" s="471"/>
      <c r="O626" s="465"/>
      <c r="P626" s="471"/>
      <c r="Q626" s="465"/>
      <c r="R626" s="471"/>
      <c r="S626" s="465"/>
      <c r="T626" s="471"/>
      <c r="U626" s="465"/>
      <c r="V626" s="358" t="s">
        <v>138</v>
      </c>
      <c r="W626" s="358" t="s">
        <v>138</v>
      </c>
      <c r="X626" s="358" t="s">
        <v>138</v>
      </c>
      <c r="Y626" s="358" t="s">
        <v>138</v>
      </c>
      <c r="Z626" s="358" t="s">
        <v>138</v>
      </c>
      <c r="AA626" s="358" t="s">
        <v>138</v>
      </c>
      <c r="AB626" s="358" t="s">
        <v>138</v>
      </c>
      <c r="AC626" s="358" t="s">
        <v>138</v>
      </c>
      <c r="AD626" s="374"/>
    </row>
    <row r="627" spans="1:30" ht="20.100000000000001" customHeight="1">
      <c r="A627" s="311"/>
      <c r="B627" s="311"/>
      <c r="C627" s="452"/>
      <c r="D627" s="311" t="s">
        <v>2178</v>
      </c>
      <c r="E627" s="452"/>
      <c r="F627" s="356"/>
      <c r="G627" s="314"/>
      <c r="H627" s="356"/>
      <c r="I627" s="314"/>
      <c r="J627" s="356"/>
      <c r="K627" s="314"/>
      <c r="L627" s="356"/>
      <c r="M627" s="314"/>
      <c r="N627" s="315">
        <v>1</v>
      </c>
      <c r="O627" s="316">
        <v>50</v>
      </c>
      <c r="P627" s="315"/>
      <c r="Q627" s="316"/>
      <c r="R627" s="315"/>
      <c r="S627" s="316"/>
      <c r="T627" s="315">
        <v>1</v>
      </c>
      <c r="U627" s="316">
        <v>25</v>
      </c>
      <c r="V627" s="452"/>
      <c r="W627" s="452"/>
      <c r="X627" s="452"/>
      <c r="Y627" s="452"/>
      <c r="Z627" s="452"/>
      <c r="AA627" s="452"/>
      <c r="AB627" s="452"/>
      <c r="AC627" s="452"/>
      <c r="AD627" s="311"/>
    </row>
    <row r="628" spans="1:30" ht="20.100000000000001" customHeight="1">
      <c r="A628" s="311"/>
      <c r="B628" s="311"/>
      <c r="C628" s="452"/>
      <c r="D628" s="311" t="s">
        <v>2179</v>
      </c>
      <c r="E628" s="452"/>
      <c r="F628" s="356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>
        <v>1</v>
      </c>
      <c r="S628" s="316">
        <v>50</v>
      </c>
      <c r="T628" s="315">
        <v>3</v>
      </c>
      <c r="U628" s="316">
        <v>75</v>
      </c>
      <c r="V628" s="452"/>
      <c r="W628" s="452"/>
      <c r="X628" s="452"/>
      <c r="Y628" s="452"/>
      <c r="Z628" s="452"/>
      <c r="AA628" s="452"/>
      <c r="AB628" s="452"/>
      <c r="AC628" s="452"/>
      <c r="AD628" s="311"/>
    </row>
    <row r="629" spans="1:30" ht="20.100000000000001" customHeight="1">
      <c r="A629" s="311"/>
      <c r="B629" s="311"/>
      <c r="C629" s="452"/>
      <c r="D629" s="311" t="s">
        <v>2180</v>
      </c>
      <c r="E629" s="452"/>
      <c r="F629" s="356">
        <v>2</v>
      </c>
      <c r="G629" s="314">
        <v>100</v>
      </c>
      <c r="H629" s="356"/>
      <c r="I629" s="314"/>
      <c r="J629" s="356"/>
      <c r="K629" s="314"/>
      <c r="L629" s="356">
        <v>1</v>
      </c>
      <c r="M629" s="314">
        <v>100</v>
      </c>
      <c r="N629" s="315"/>
      <c r="O629" s="316"/>
      <c r="P629" s="315"/>
      <c r="Q629" s="316"/>
      <c r="R629" s="315">
        <v>1</v>
      </c>
      <c r="S629" s="316">
        <v>50</v>
      </c>
      <c r="T629" s="315"/>
      <c r="U629" s="316"/>
      <c r="V629" s="452"/>
      <c r="W629" s="452"/>
      <c r="X629" s="452"/>
      <c r="Y629" s="452"/>
      <c r="Z629" s="452"/>
      <c r="AA629" s="452"/>
      <c r="AB629" s="452"/>
      <c r="AC629" s="452"/>
      <c r="AD629" s="311"/>
    </row>
    <row r="630" spans="1:30" ht="20.100000000000001" customHeight="1">
      <c r="A630" s="311"/>
      <c r="B630" s="311"/>
      <c r="C630" s="452"/>
      <c r="D630" s="311" t="s">
        <v>2181</v>
      </c>
      <c r="E630" s="452"/>
      <c r="F630" s="356"/>
      <c r="G630" s="314"/>
      <c r="H630" s="356"/>
      <c r="I630" s="314"/>
      <c r="J630" s="356"/>
      <c r="K630" s="314"/>
      <c r="L630" s="356"/>
      <c r="M630" s="314"/>
      <c r="N630" s="315"/>
      <c r="O630" s="316"/>
      <c r="P630" s="315"/>
      <c r="Q630" s="316"/>
      <c r="R630" s="315"/>
      <c r="S630" s="316"/>
      <c r="T630" s="315"/>
      <c r="U630" s="316"/>
      <c r="V630" s="452"/>
      <c r="W630" s="452"/>
      <c r="X630" s="452"/>
      <c r="Y630" s="452"/>
      <c r="Z630" s="452"/>
      <c r="AA630" s="452"/>
      <c r="AB630" s="452"/>
      <c r="AC630" s="452"/>
      <c r="AD630" s="311"/>
    </row>
    <row r="631" spans="1:30" ht="20.100000000000001" customHeight="1">
      <c r="A631" s="311"/>
      <c r="B631" s="311"/>
      <c r="C631" s="452"/>
      <c r="D631" s="311" t="s">
        <v>2182</v>
      </c>
      <c r="E631" s="452"/>
      <c r="F631" s="356"/>
      <c r="G631" s="314"/>
      <c r="H631" s="356"/>
      <c r="I631" s="314"/>
      <c r="J631" s="356">
        <v>1</v>
      </c>
      <c r="K631" s="314">
        <v>100</v>
      </c>
      <c r="L631" s="356"/>
      <c r="M631" s="314"/>
      <c r="N631" s="315">
        <v>1</v>
      </c>
      <c r="O631" s="316">
        <v>50</v>
      </c>
      <c r="P631" s="315"/>
      <c r="Q631" s="316"/>
      <c r="R631" s="315"/>
      <c r="S631" s="316"/>
      <c r="T631" s="315"/>
      <c r="U631" s="316"/>
      <c r="V631" s="452"/>
      <c r="W631" s="452"/>
      <c r="X631" s="452"/>
      <c r="Y631" s="452"/>
      <c r="Z631" s="452"/>
      <c r="AA631" s="452"/>
      <c r="AB631" s="452"/>
      <c r="AC631" s="452"/>
      <c r="AD631" s="311"/>
    </row>
    <row r="632" spans="1:30" ht="20.100000000000001" customHeight="1">
      <c r="A632" s="311"/>
      <c r="B632" s="311"/>
      <c r="C632" s="452"/>
      <c r="D632" s="311" t="s">
        <v>2183</v>
      </c>
      <c r="E632" s="452"/>
      <c r="F632" s="356"/>
      <c r="G632" s="314"/>
      <c r="H632" s="356"/>
      <c r="I632" s="314"/>
      <c r="J632" s="356"/>
      <c r="K632" s="314"/>
      <c r="L632" s="356"/>
      <c r="M632" s="314"/>
      <c r="N632" s="315"/>
      <c r="O632" s="316"/>
      <c r="P632" s="315"/>
      <c r="Q632" s="316"/>
      <c r="R632" s="315"/>
      <c r="S632" s="316"/>
      <c r="T632" s="315"/>
      <c r="U632" s="316"/>
      <c r="V632" s="452"/>
      <c r="W632" s="452"/>
      <c r="X632" s="452"/>
      <c r="Y632" s="452"/>
      <c r="Z632" s="452"/>
      <c r="AA632" s="452"/>
      <c r="AB632" s="452"/>
      <c r="AC632" s="452"/>
      <c r="AD632" s="311"/>
    </row>
    <row r="633" spans="1:30" ht="20.100000000000001" customHeight="1">
      <c r="A633" s="311"/>
      <c r="B633" s="311"/>
      <c r="C633" s="452"/>
      <c r="D633" s="311" t="s">
        <v>1912</v>
      </c>
      <c r="E633" s="452"/>
      <c r="F633" s="356"/>
      <c r="G633" s="314"/>
      <c r="H633" s="356"/>
      <c r="I633" s="314"/>
      <c r="J633" s="356"/>
      <c r="K633" s="314"/>
      <c r="L633" s="356"/>
      <c r="M633" s="314"/>
      <c r="N633" s="315"/>
      <c r="O633" s="316"/>
      <c r="P633" s="315"/>
      <c r="Q633" s="316"/>
      <c r="R633" s="315"/>
      <c r="S633" s="316"/>
      <c r="T633" s="315"/>
      <c r="U633" s="316"/>
      <c r="V633" s="452"/>
      <c r="W633" s="452"/>
      <c r="X633" s="452"/>
      <c r="Y633" s="452"/>
      <c r="Z633" s="452"/>
      <c r="AA633" s="452"/>
      <c r="AB633" s="452"/>
      <c r="AC633" s="452"/>
      <c r="AD633" s="311"/>
    </row>
    <row r="634" spans="1:30" ht="20.100000000000001" customHeight="1">
      <c r="A634" s="311"/>
      <c r="B634" s="311"/>
      <c r="C634" s="452"/>
      <c r="D634" s="311" t="s">
        <v>1959</v>
      </c>
      <c r="E634" s="452"/>
      <c r="F634" s="356"/>
      <c r="G634" s="314"/>
      <c r="H634" s="356"/>
      <c r="I634" s="314"/>
      <c r="J634" s="356"/>
      <c r="K634" s="314"/>
      <c r="L634" s="356"/>
      <c r="M634" s="314"/>
      <c r="N634" s="315"/>
      <c r="O634" s="316"/>
      <c r="P634" s="315"/>
      <c r="Q634" s="316"/>
      <c r="R634" s="315"/>
      <c r="S634" s="316"/>
      <c r="T634" s="315"/>
      <c r="U634" s="316"/>
      <c r="V634" s="452"/>
      <c r="W634" s="452"/>
      <c r="X634" s="452"/>
      <c r="Y634" s="452"/>
      <c r="Z634" s="452"/>
      <c r="AA634" s="452"/>
      <c r="AB634" s="452"/>
      <c r="AC634" s="452"/>
      <c r="AD634" s="311"/>
    </row>
    <row r="635" spans="1:30" ht="20.100000000000001" customHeight="1">
      <c r="A635" s="374" t="s">
        <v>4732</v>
      </c>
      <c r="B635" s="374" t="s">
        <v>8595</v>
      </c>
      <c r="C635" s="358" t="s">
        <v>4620</v>
      </c>
      <c r="D635" s="374" t="s">
        <v>2177</v>
      </c>
      <c r="E635" s="358">
        <v>98</v>
      </c>
      <c r="F635" s="443"/>
      <c r="G635" s="444"/>
      <c r="H635" s="443"/>
      <c r="I635" s="444"/>
      <c r="J635" s="443"/>
      <c r="K635" s="444"/>
      <c r="L635" s="443"/>
      <c r="M635" s="444"/>
      <c r="N635" s="471"/>
      <c r="O635" s="465"/>
      <c r="P635" s="471"/>
      <c r="Q635" s="465"/>
      <c r="R635" s="471"/>
      <c r="S635" s="465"/>
      <c r="T635" s="471"/>
      <c r="U635" s="465"/>
      <c r="V635" s="358" t="s">
        <v>138</v>
      </c>
      <c r="W635" s="358" t="s">
        <v>138</v>
      </c>
      <c r="X635" s="358" t="s">
        <v>138</v>
      </c>
      <c r="Y635" s="358" t="s">
        <v>138</v>
      </c>
      <c r="Z635" s="358" t="s">
        <v>138</v>
      </c>
      <c r="AA635" s="358" t="s">
        <v>138</v>
      </c>
      <c r="AB635" s="358" t="s">
        <v>138</v>
      </c>
      <c r="AC635" s="358" t="s">
        <v>138</v>
      </c>
      <c r="AD635" s="374"/>
    </row>
    <row r="636" spans="1:30" ht="20.100000000000001" customHeight="1">
      <c r="A636" s="311"/>
      <c r="B636" s="311"/>
      <c r="C636" s="452"/>
      <c r="D636" s="311" t="s">
        <v>2178</v>
      </c>
      <c r="E636" s="452"/>
      <c r="F636" s="356"/>
      <c r="G636" s="314"/>
      <c r="H636" s="356"/>
      <c r="I636" s="314"/>
      <c r="J636" s="356"/>
      <c r="K636" s="314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452"/>
      <c r="W636" s="452"/>
      <c r="X636" s="452"/>
      <c r="Y636" s="452"/>
      <c r="Z636" s="452"/>
      <c r="AA636" s="452"/>
      <c r="AB636" s="452"/>
      <c r="AC636" s="452"/>
      <c r="AD636" s="311"/>
    </row>
    <row r="637" spans="1:30" ht="20.100000000000001" customHeight="1">
      <c r="A637" s="311"/>
      <c r="B637" s="311"/>
      <c r="C637" s="452"/>
      <c r="D637" s="311" t="s">
        <v>2179</v>
      </c>
      <c r="E637" s="452"/>
      <c r="F637" s="356">
        <v>1</v>
      </c>
      <c r="G637" s="314">
        <v>50</v>
      </c>
      <c r="H637" s="356"/>
      <c r="I637" s="314"/>
      <c r="J637" s="356"/>
      <c r="K637" s="314"/>
      <c r="L637" s="356"/>
      <c r="M637" s="314"/>
      <c r="N637" s="315"/>
      <c r="O637" s="316"/>
      <c r="P637" s="315"/>
      <c r="Q637" s="316"/>
      <c r="R637" s="315"/>
      <c r="S637" s="316"/>
      <c r="T637" s="315"/>
      <c r="U637" s="316"/>
      <c r="V637" s="452"/>
      <c r="W637" s="452"/>
      <c r="X637" s="452"/>
      <c r="Y637" s="452"/>
      <c r="Z637" s="452"/>
      <c r="AA637" s="452"/>
      <c r="AB637" s="452"/>
      <c r="AC637" s="452"/>
      <c r="AD637" s="311"/>
    </row>
    <row r="638" spans="1:30" ht="20.100000000000001" customHeight="1">
      <c r="A638" s="311"/>
      <c r="B638" s="311"/>
      <c r="C638" s="452"/>
      <c r="D638" s="311" t="s">
        <v>2180</v>
      </c>
      <c r="E638" s="452"/>
      <c r="F638" s="356"/>
      <c r="G638" s="314"/>
      <c r="H638" s="356"/>
      <c r="I638" s="314"/>
      <c r="J638" s="356"/>
      <c r="K638" s="314"/>
      <c r="L638" s="356"/>
      <c r="M638" s="314"/>
      <c r="N638" s="315">
        <v>1</v>
      </c>
      <c r="O638" s="316">
        <v>100</v>
      </c>
      <c r="P638" s="315"/>
      <c r="Q638" s="316"/>
      <c r="R638" s="315"/>
      <c r="S638" s="316"/>
      <c r="T638" s="315"/>
      <c r="U638" s="316"/>
      <c r="V638" s="452"/>
      <c r="W638" s="452"/>
      <c r="X638" s="452"/>
      <c r="Y638" s="452"/>
      <c r="Z638" s="452"/>
      <c r="AA638" s="452"/>
      <c r="AB638" s="452"/>
      <c r="AC638" s="452"/>
      <c r="AD638" s="311"/>
    </row>
    <row r="639" spans="1:30" ht="20.100000000000001" customHeight="1">
      <c r="A639" s="311"/>
      <c r="B639" s="311"/>
      <c r="C639" s="452"/>
      <c r="D639" s="311" t="s">
        <v>2181</v>
      </c>
      <c r="E639" s="452"/>
      <c r="F639" s="356"/>
      <c r="G639" s="314"/>
      <c r="H639" s="356"/>
      <c r="I639" s="314"/>
      <c r="J639" s="356"/>
      <c r="K639" s="314"/>
      <c r="L639" s="356"/>
      <c r="M639" s="314"/>
      <c r="N639" s="315"/>
      <c r="O639" s="316"/>
      <c r="P639" s="315"/>
      <c r="Q639" s="316"/>
      <c r="R639" s="315"/>
      <c r="S639" s="316"/>
      <c r="T639" s="315"/>
      <c r="U639" s="316"/>
      <c r="V639" s="452"/>
      <c r="W639" s="452"/>
      <c r="X639" s="452"/>
      <c r="Y639" s="452"/>
      <c r="Z639" s="452"/>
      <c r="AA639" s="452"/>
      <c r="AB639" s="452"/>
      <c r="AC639" s="452"/>
      <c r="AD639" s="311"/>
    </row>
    <row r="640" spans="1:30" ht="20.100000000000001" customHeight="1">
      <c r="A640" s="311"/>
      <c r="B640" s="311"/>
      <c r="C640" s="452"/>
      <c r="D640" s="311" t="s">
        <v>2182</v>
      </c>
      <c r="E640" s="452"/>
      <c r="F640" s="356">
        <v>1</v>
      </c>
      <c r="G640" s="314">
        <v>50</v>
      </c>
      <c r="H640" s="356"/>
      <c r="I640" s="314"/>
      <c r="J640" s="356"/>
      <c r="K640" s="314"/>
      <c r="L640" s="356">
        <v>1</v>
      </c>
      <c r="M640" s="314">
        <v>100</v>
      </c>
      <c r="N640" s="315"/>
      <c r="O640" s="316"/>
      <c r="P640" s="315"/>
      <c r="Q640" s="316"/>
      <c r="R640" s="315">
        <v>1</v>
      </c>
      <c r="S640" s="316">
        <v>100</v>
      </c>
      <c r="T640" s="315">
        <v>2</v>
      </c>
      <c r="U640" s="316">
        <v>100</v>
      </c>
      <c r="V640" s="452"/>
      <c r="W640" s="452"/>
      <c r="X640" s="452"/>
      <c r="Y640" s="452"/>
      <c r="Z640" s="452"/>
      <c r="AA640" s="452"/>
      <c r="AB640" s="452"/>
      <c r="AC640" s="452"/>
      <c r="AD640" s="311"/>
    </row>
    <row r="641" spans="1:30" ht="20.100000000000001" customHeight="1">
      <c r="A641" s="311"/>
      <c r="B641" s="311"/>
      <c r="C641" s="452"/>
      <c r="D641" s="311" t="s">
        <v>2183</v>
      </c>
      <c r="E641" s="452"/>
      <c r="F641" s="356"/>
      <c r="G641" s="314"/>
      <c r="H641" s="356"/>
      <c r="I641" s="314"/>
      <c r="J641" s="356"/>
      <c r="K641" s="314"/>
      <c r="L641" s="356"/>
      <c r="M641" s="314"/>
      <c r="N641" s="315"/>
      <c r="O641" s="316"/>
      <c r="P641" s="315"/>
      <c r="Q641" s="316"/>
      <c r="R641" s="315"/>
      <c r="S641" s="316"/>
      <c r="T641" s="315"/>
      <c r="U641" s="316"/>
      <c r="V641" s="452"/>
      <c r="W641" s="452"/>
      <c r="X641" s="452"/>
      <c r="Y641" s="452"/>
      <c r="Z641" s="452"/>
      <c r="AA641" s="452"/>
      <c r="AB641" s="452"/>
      <c r="AC641" s="452"/>
      <c r="AD641" s="311"/>
    </row>
    <row r="642" spans="1:30" ht="20.100000000000001" customHeight="1">
      <c r="A642" s="311"/>
      <c r="B642" s="311"/>
      <c r="C642" s="452"/>
      <c r="D642" s="311" t="s">
        <v>1912</v>
      </c>
      <c r="E642" s="452"/>
      <c r="F642" s="356"/>
      <c r="G642" s="314"/>
      <c r="H642" s="356"/>
      <c r="I642" s="314"/>
      <c r="J642" s="356"/>
      <c r="K642" s="314"/>
      <c r="L642" s="356"/>
      <c r="M642" s="314"/>
      <c r="N642" s="315"/>
      <c r="O642" s="316"/>
      <c r="P642" s="315"/>
      <c r="Q642" s="316"/>
      <c r="R642" s="315"/>
      <c r="S642" s="316"/>
      <c r="T642" s="315"/>
      <c r="U642" s="316"/>
      <c r="V642" s="452"/>
      <c r="W642" s="452"/>
      <c r="X642" s="452"/>
      <c r="Y642" s="452"/>
      <c r="Z642" s="452"/>
      <c r="AA642" s="452"/>
      <c r="AB642" s="452"/>
      <c r="AC642" s="452"/>
      <c r="AD642" s="311"/>
    </row>
    <row r="643" spans="1:30" ht="20.100000000000001" customHeight="1">
      <c r="A643" s="311"/>
      <c r="B643" s="311"/>
      <c r="C643" s="452"/>
      <c r="D643" s="311" t="s">
        <v>1959</v>
      </c>
      <c r="E643" s="452"/>
      <c r="F643" s="356"/>
      <c r="G643" s="314"/>
      <c r="H643" s="356"/>
      <c r="I643" s="314"/>
      <c r="J643" s="356"/>
      <c r="K643" s="314"/>
      <c r="L643" s="356"/>
      <c r="M643" s="314"/>
      <c r="N643" s="315"/>
      <c r="O643" s="316"/>
      <c r="P643" s="315"/>
      <c r="Q643" s="316"/>
      <c r="R643" s="315"/>
      <c r="S643" s="316"/>
      <c r="T643" s="315"/>
      <c r="U643" s="316"/>
      <c r="V643" s="452"/>
      <c r="W643" s="452"/>
      <c r="X643" s="452"/>
      <c r="Y643" s="452"/>
      <c r="Z643" s="452"/>
      <c r="AA643" s="452"/>
      <c r="AB643" s="452"/>
      <c r="AC643" s="452"/>
      <c r="AD643" s="311"/>
    </row>
    <row r="644" spans="1:30" ht="20.100000000000001" customHeight="1">
      <c r="A644" s="374" t="s">
        <v>4733</v>
      </c>
      <c r="B644" s="374" t="s">
        <v>8596</v>
      </c>
      <c r="C644" s="358" t="s">
        <v>4620</v>
      </c>
      <c r="D644" s="374" t="s">
        <v>2177</v>
      </c>
      <c r="E644" s="358">
        <v>98</v>
      </c>
      <c r="F644" s="443"/>
      <c r="G644" s="444"/>
      <c r="H644" s="443"/>
      <c r="I644" s="444"/>
      <c r="J644" s="443"/>
      <c r="K644" s="444"/>
      <c r="L644" s="443"/>
      <c r="M644" s="444"/>
      <c r="N644" s="471"/>
      <c r="O644" s="465"/>
      <c r="P644" s="471"/>
      <c r="Q644" s="465"/>
      <c r="R644" s="471"/>
      <c r="S644" s="465"/>
      <c r="T644" s="471"/>
      <c r="U644" s="465"/>
      <c r="V644" s="358" t="s">
        <v>138</v>
      </c>
      <c r="W644" s="358" t="s">
        <v>138</v>
      </c>
      <c r="X644" s="358" t="s">
        <v>138</v>
      </c>
      <c r="Y644" s="358" t="s">
        <v>138</v>
      </c>
      <c r="Z644" s="358" t="s">
        <v>138</v>
      </c>
      <c r="AA644" s="358" t="s">
        <v>138</v>
      </c>
      <c r="AB644" s="358" t="s">
        <v>138</v>
      </c>
      <c r="AC644" s="358" t="s">
        <v>138</v>
      </c>
      <c r="AD644" s="374"/>
    </row>
    <row r="645" spans="1:30" ht="20.100000000000001" customHeight="1">
      <c r="A645" s="311"/>
      <c r="B645" s="311"/>
      <c r="C645" s="452"/>
      <c r="D645" s="311" t="s">
        <v>2178</v>
      </c>
      <c r="E645" s="452"/>
      <c r="F645" s="356"/>
      <c r="G645" s="314"/>
      <c r="H645" s="356"/>
      <c r="I645" s="314"/>
      <c r="J645" s="356"/>
      <c r="K645" s="314"/>
      <c r="L645" s="356"/>
      <c r="M645" s="314"/>
      <c r="N645" s="315"/>
      <c r="O645" s="316"/>
      <c r="P645" s="315"/>
      <c r="Q645" s="316"/>
      <c r="R645" s="315"/>
      <c r="S645" s="316"/>
      <c r="T645" s="315"/>
      <c r="U645" s="316"/>
      <c r="V645" s="452"/>
      <c r="W645" s="452"/>
      <c r="X645" s="452"/>
      <c r="Y645" s="452"/>
      <c r="Z645" s="452"/>
      <c r="AA645" s="452"/>
      <c r="AB645" s="452"/>
      <c r="AC645" s="452"/>
      <c r="AD645" s="311"/>
    </row>
    <row r="646" spans="1:30" ht="20.100000000000001" customHeight="1">
      <c r="A646" s="311"/>
      <c r="B646" s="311"/>
      <c r="C646" s="452"/>
      <c r="D646" s="311" t="s">
        <v>2179</v>
      </c>
      <c r="E646" s="452"/>
      <c r="F646" s="356">
        <v>1</v>
      </c>
      <c r="G646" s="314">
        <v>100</v>
      </c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315"/>
      <c r="U646" s="316"/>
      <c r="V646" s="452"/>
      <c r="W646" s="452"/>
      <c r="X646" s="452"/>
      <c r="Y646" s="452"/>
      <c r="Z646" s="452"/>
      <c r="AA646" s="452"/>
      <c r="AB646" s="452"/>
      <c r="AC646" s="452"/>
      <c r="AD646" s="311"/>
    </row>
    <row r="647" spans="1:30" ht="20.100000000000001" customHeight="1">
      <c r="A647" s="311"/>
      <c r="B647" s="311"/>
      <c r="C647" s="452"/>
      <c r="D647" s="311" t="s">
        <v>2180</v>
      </c>
      <c r="E647" s="452"/>
      <c r="F647" s="356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/>
      <c r="Q647" s="316"/>
      <c r="R647" s="315"/>
      <c r="S647" s="316"/>
      <c r="T647" s="315"/>
      <c r="U647" s="316"/>
      <c r="V647" s="452"/>
      <c r="W647" s="452"/>
      <c r="X647" s="452"/>
      <c r="Y647" s="452"/>
      <c r="Z647" s="452"/>
      <c r="AA647" s="452"/>
      <c r="AB647" s="452"/>
      <c r="AC647" s="452"/>
      <c r="AD647" s="311"/>
    </row>
    <row r="648" spans="1:30" ht="20.100000000000001" customHeight="1">
      <c r="A648" s="311"/>
      <c r="B648" s="311"/>
      <c r="C648" s="452"/>
      <c r="D648" s="311" t="s">
        <v>2181</v>
      </c>
      <c r="E648" s="452"/>
      <c r="F648" s="356"/>
      <c r="G648" s="314"/>
      <c r="H648" s="356"/>
      <c r="I648" s="314"/>
      <c r="J648" s="356"/>
      <c r="K648" s="314"/>
      <c r="L648" s="356"/>
      <c r="M648" s="314"/>
      <c r="N648" s="315">
        <v>1</v>
      </c>
      <c r="O648" s="316">
        <v>100</v>
      </c>
      <c r="P648" s="315"/>
      <c r="Q648" s="316"/>
      <c r="R648" s="315"/>
      <c r="S648" s="316"/>
      <c r="T648" s="315"/>
      <c r="U648" s="316"/>
      <c r="V648" s="452"/>
      <c r="W648" s="452"/>
      <c r="X648" s="452"/>
      <c r="Y648" s="452"/>
      <c r="Z648" s="452"/>
      <c r="AA648" s="452"/>
      <c r="AB648" s="452"/>
      <c r="AC648" s="452"/>
      <c r="AD648" s="311"/>
    </row>
    <row r="649" spans="1:30" ht="20.100000000000001" customHeight="1">
      <c r="A649" s="311"/>
      <c r="B649" s="311"/>
      <c r="C649" s="452"/>
      <c r="D649" s="311" t="s">
        <v>2182</v>
      </c>
      <c r="E649" s="452"/>
      <c r="F649" s="356"/>
      <c r="G649" s="314"/>
      <c r="H649" s="356"/>
      <c r="I649" s="314"/>
      <c r="J649" s="356"/>
      <c r="K649" s="314"/>
      <c r="L649" s="356"/>
      <c r="M649" s="314"/>
      <c r="N649" s="315"/>
      <c r="O649" s="316"/>
      <c r="P649" s="315"/>
      <c r="Q649" s="316"/>
      <c r="R649" s="315"/>
      <c r="S649" s="316"/>
      <c r="T649" s="315"/>
      <c r="U649" s="316"/>
      <c r="V649" s="452"/>
      <c r="W649" s="452"/>
      <c r="X649" s="452"/>
      <c r="Y649" s="452"/>
      <c r="Z649" s="452"/>
      <c r="AA649" s="452"/>
      <c r="AB649" s="452"/>
      <c r="AC649" s="452"/>
      <c r="AD649" s="311"/>
    </row>
    <row r="650" spans="1:30" ht="20.100000000000001" customHeight="1">
      <c r="A650" s="311"/>
      <c r="B650" s="311"/>
      <c r="C650" s="452"/>
      <c r="D650" s="311" t="s">
        <v>2183</v>
      </c>
      <c r="E650" s="452"/>
      <c r="F650" s="356"/>
      <c r="G650" s="314"/>
      <c r="H650" s="356"/>
      <c r="I650" s="314"/>
      <c r="J650" s="356"/>
      <c r="K650" s="314"/>
      <c r="L650" s="356"/>
      <c r="M650" s="314"/>
      <c r="N650" s="315"/>
      <c r="O650" s="316"/>
      <c r="P650" s="315"/>
      <c r="Q650" s="316"/>
      <c r="R650" s="315"/>
      <c r="S650" s="316"/>
      <c r="T650" s="315">
        <v>1</v>
      </c>
      <c r="U650" s="316">
        <v>100</v>
      </c>
      <c r="V650" s="452"/>
      <c r="W650" s="452"/>
      <c r="X650" s="452"/>
      <c r="Y650" s="452"/>
      <c r="Z650" s="452"/>
      <c r="AA650" s="452"/>
      <c r="AB650" s="452"/>
      <c r="AC650" s="452"/>
      <c r="AD650" s="311"/>
    </row>
    <row r="651" spans="1:30" ht="20.100000000000001" customHeight="1">
      <c r="A651" s="311"/>
      <c r="B651" s="311"/>
      <c r="C651" s="452"/>
      <c r="D651" s="311" t="s">
        <v>1912</v>
      </c>
      <c r="E651" s="452"/>
      <c r="F651" s="356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452"/>
      <c r="W651" s="452"/>
      <c r="X651" s="452"/>
      <c r="Y651" s="452"/>
      <c r="Z651" s="452"/>
      <c r="AA651" s="452"/>
      <c r="AB651" s="452"/>
      <c r="AC651" s="452"/>
      <c r="AD651" s="311"/>
    </row>
    <row r="652" spans="1:30" ht="20.100000000000001" customHeight="1">
      <c r="A652" s="311"/>
      <c r="B652" s="311"/>
      <c r="C652" s="452"/>
      <c r="D652" s="311" t="s">
        <v>1959</v>
      </c>
      <c r="E652" s="452"/>
      <c r="F652" s="356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452"/>
      <c r="W652" s="452"/>
      <c r="X652" s="452"/>
      <c r="Y652" s="452"/>
      <c r="Z652" s="452"/>
      <c r="AA652" s="452"/>
      <c r="AB652" s="452"/>
      <c r="AC652" s="452"/>
      <c r="AD652" s="311"/>
    </row>
    <row r="653" spans="1:30" ht="20.100000000000001" customHeight="1">
      <c r="A653" s="374" t="s">
        <v>4734</v>
      </c>
      <c r="B653" s="374" t="s">
        <v>8597</v>
      </c>
      <c r="C653" s="358" t="s">
        <v>4620</v>
      </c>
      <c r="D653" s="374" t="s">
        <v>2177</v>
      </c>
      <c r="E653" s="358">
        <v>98</v>
      </c>
      <c r="F653" s="443"/>
      <c r="G653" s="444"/>
      <c r="H653" s="443"/>
      <c r="I653" s="444"/>
      <c r="J653" s="443"/>
      <c r="K653" s="444"/>
      <c r="L653" s="443"/>
      <c r="M653" s="444"/>
      <c r="N653" s="471"/>
      <c r="O653" s="465"/>
      <c r="P653" s="471"/>
      <c r="Q653" s="465"/>
      <c r="R653" s="471"/>
      <c r="S653" s="465"/>
      <c r="T653" s="471"/>
      <c r="U653" s="465"/>
      <c r="V653" s="358" t="s">
        <v>138</v>
      </c>
      <c r="W653" s="358" t="s">
        <v>138</v>
      </c>
      <c r="X653" s="358" t="s">
        <v>138</v>
      </c>
      <c r="Y653" s="358" t="s">
        <v>138</v>
      </c>
      <c r="Z653" s="358" t="s">
        <v>138</v>
      </c>
      <c r="AA653" s="358" t="s">
        <v>138</v>
      </c>
      <c r="AB653" s="358" t="s">
        <v>138</v>
      </c>
      <c r="AC653" s="358" t="s">
        <v>138</v>
      </c>
      <c r="AD653" s="374"/>
    </row>
    <row r="654" spans="1:30" ht="20.100000000000001" customHeight="1">
      <c r="A654" s="311"/>
      <c r="B654" s="311"/>
      <c r="C654" s="452"/>
      <c r="D654" s="311" t="s">
        <v>2178</v>
      </c>
      <c r="E654" s="452"/>
      <c r="F654" s="356"/>
      <c r="G654" s="314"/>
      <c r="H654" s="356"/>
      <c r="I654" s="314"/>
      <c r="J654" s="356"/>
      <c r="K654" s="314"/>
      <c r="L654" s="356"/>
      <c r="M654" s="314"/>
      <c r="N654" s="315"/>
      <c r="O654" s="316"/>
      <c r="P654" s="315"/>
      <c r="Q654" s="316"/>
      <c r="R654" s="315"/>
      <c r="S654" s="316"/>
      <c r="T654" s="315"/>
      <c r="U654" s="316"/>
      <c r="V654" s="452"/>
      <c r="W654" s="452"/>
      <c r="X654" s="452"/>
      <c r="Y654" s="452"/>
      <c r="Z654" s="452"/>
      <c r="AA654" s="452"/>
      <c r="AB654" s="452"/>
      <c r="AC654" s="452"/>
      <c r="AD654" s="311"/>
    </row>
    <row r="655" spans="1:30" ht="20.100000000000001" customHeight="1">
      <c r="A655" s="311"/>
      <c r="B655" s="311"/>
      <c r="C655" s="452"/>
      <c r="D655" s="311" t="s">
        <v>2179</v>
      </c>
      <c r="E655" s="452"/>
      <c r="F655" s="356"/>
      <c r="G655" s="314"/>
      <c r="H655" s="356"/>
      <c r="I655" s="314"/>
      <c r="J655" s="356"/>
      <c r="K655" s="314"/>
      <c r="L655" s="356"/>
      <c r="M655" s="314"/>
      <c r="N655" s="315"/>
      <c r="O655" s="316"/>
      <c r="P655" s="315"/>
      <c r="Q655" s="316"/>
      <c r="R655" s="315"/>
      <c r="S655" s="316"/>
      <c r="T655" s="315"/>
      <c r="U655" s="316"/>
      <c r="V655" s="452"/>
      <c r="W655" s="452"/>
      <c r="X655" s="452"/>
      <c r="Y655" s="452"/>
      <c r="Z655" s="452"/>
      <c r="AA655" s="452"/>
      <c r="AB655" s="452"/>
      <c r="AC655" s="452"/>
      <c r="AD655" s="311"/>
    </row>
    <row r="656" spans="1:30" ht="20.100000000000001" customHeight="1">
      <c r="A656" s="311"/>
      <c r="B656" s="311"/>
      <c r="C656" s="452"/>
      <c r="D656" s="311" t="s">
        <v>2180</v>
      </c>
      <c r="E656" s="452"/>
      <c r="F656" s="356"/>
      <c r="G656" s="314"/>
      <c r="H656" s="356"/>
      <c r="I656" s="314"/>
      <c r="J656" s="356"/>
      <c r="K656" s="314"/>
      <c r="L656" s="356"/>
      <c r="M656" s="314"/>
      <c r="N656" s="315"/>
      <c r="O656" s="316"/>
      <c r="P656" s="315"/>
      <c r="Q656" s="316"/>
      <c r="R656" s="315"/>
      <c r="S656" s="316"/>
      <c r="T656" s="315"/>
      <c r="U656" s="316"/>
      <c r="V656" s="452"/>
      <c r="W656" s="452"/>
      <c r="X656" s="452"/>
      <c r="Y656" s="452"/>
      <c r="Z656" s="452"/>
      <c r="AA656" s="452"/>
      <c r="AB656" s="452"/>
      <c r="AC656" s="452"/>
      <c r="AD656" s="311"/>
    </row>
    <row r="657" spans="1:30" ht="20.100000000000001" customHeight="1">
      <c r="A657" s="311"/>
      <c r="B657" s="311"/>
      <c r="C657" s="452"/>
      <c r="D657" s="311" t="s">
        <v>2181</v>
      </c>
      <c r="E657" s="452"/>
      <c r="F657" s="356"/>
      <c r="G657" s="314"/>
      <c r="H657" s="356"/>
      <c r="I657" s="314"/>
      <c r="J657" s="356"/>
      <c r="K657" s="314"/>
      <c r="L657" s="356"/>
      <c r="M657" s="314"/>
      <c r="N657" s="315"/>
      <c r="O657" s="316"/>
      <c r="P657" s="315"/>
      <c r="Q657" s="316"/>
      <c r="R657" s="315"/>
      <c r="S657" s="316"/>
      <c r="T657" s="315"/>
      <c r="U657" s="316"/>
      <c r="V657" s="452"/>
      <c r="W657" s="452"/>
      <c r="X657" s="452"/>
      <c r="Y657" s="452"/>
      <c r="Z657" s="452"/>
      <c r="AA657" s="452"/>
      <c r="AB657" s="452"/>
      <c r="AC657" s="452"/>
      <c r="AD657" s="311"/>
    </row>
    <row r="658" spans="1:30" ht="20.100000000000001" customHeight="1">
      <c r="A658" s="311"/>
      <c r="B658" s="311"/>
      <c r="C658" s="452"/>
      <c r="D658" s="311" t="s">
        <v>2182</v>
      </c>
      <c r="E658" s="452"/>
      <c r="F658" s="356"/>
      <c r="G658" s="314"/>
      <c r="H658" s="356"/>
      <c r="I658" s="314"/>
      <c r="J658" s="356"/>
      <c r="K658" s="314"/>
      <c r="L658" s="356"/>
      <c r="M658" s="314"/>
      <c r="N658" s="315"/>
      <c r="O658" s="316"/>
      <c r="P658" s="315"/>
      <c r="Q658" s="316"/>
      <c r="R658" s="315"/>
      <c r="S658" s="316"/>
      <c r="T658" s="315"/>
      <c r="U658" s="316"/>
      <c r="V658" s="452"/>
      <c r="W658" s="452"/>
      <c r="X658" s="452"/>
      <c r="Y658" s="452"/>
      <c r="Z658" s="452"/>
      <c r="AA658" s="452"/>
      <c r="AB658" s="452"/>
      <c r="AC658" s="452"/>
      <c r="AD658" s="311"/>
    </row>
    <row r="659" spans="1:30" ht="20.100000000000001" customHeight="1">
      <c r="A659" s="311"/>
      <c r="B659" s="311"/>
      <c r="C659" s="452"/>
      <c r="D659" s="311" t="s">
        <v>2183</v>
      </c>
      <c r="E659" s="452"/>
      <c r="F659" s="356"/>
      <c r="G659" s="314"/>
      <c r="H659" s="356"/>
      <c r="I659" s="314"/>
      <c r="J659" s="356"/>
      <c r="K659" s="314"/>
      <c r="L659" s="356"/>
      <c r="M659" s="314"/>
      <c r="N659" s="315">
        <v>1</v>
      </c>
      <c r="O659" s="316">
        <v>100</v>
      </c>
      <c r="P659" s="315"/>
      <c r="Q659" s="316"/>
      <c r="R659" s="315"/>
      <c r="S659" s="316"/>
      <c r="T659" s="315"/>
      <c r="U659" s="316"/>
      <c r="V659" s="452"/>
      <c r="W659" s="452"/>
      <c r="X659" s="452"/>
      <c r="Y659" s="452"/>
      <c r="Z659" s="452"/>
      <c r="AA659" s="452"/>
      <c r="AB659" s="452"/>
      <c r="AC659" s="452"/>
      <c r="AD659" s="311"/>
    </row>
    <row r="660" spans="1:30" ht="20.100000000000001" customHeight="1">
      <c r="A660" s="311"/>
      <c r="B660" s="311"/>
      <c r="C660" s="452"/>
      <c r="D660" s="311" t="s">
        <v>1912</v>
      </c>
      <c r="E660" s="452"/>
      <c r="F660" s="356"/>
      <c r="G660" s="314"/>
      <c r="H660" s="356"/>
      <c r="I660" s="314"/>
      <c r="J660" s="356"/>
      <c r="K660" s="314"/>
      <c r="L660" s="356"/>
      <c r="M660" s="314"/>
      <c r="N660" s="315"/>
      <c r="O660" s="316"/>
      <c r="P660" s="315"/>
      <c r="Q660" s="316"/>
      <c r="R660" s="315"/>
      <c r="S660" s="316"/>
      <c r="T660" s="315"/>
      <c r="U660" s="316"/>
      <c r="V660" s="452"/>
      <c r="W660" s="452"/>
      <c r="X660" s="452"/>
      <c r="Y660" s="452"/>
      <c r="Z660" s="452"/>
      <c r="AA660" s="452"/>
      <c r="AB660" s="452"/>
      <c r="AC660" s="452"/>
      <c r="AD660" s="311"/>
    </row>
    <row r="661" spans="1:30" ht="20.100000000000001" customHeight="1">
      <c r="A661" s="311"/>
      <c r="B661" s="311"/>
      <c r="C661" s="452"/>
      <c r="D661" s="311" t="s">
        <v>1959</v>
      </c>
      <c r="E661" s="452"/>
      <c r="F661" s="356"/>
      <c r="G661" s="314"/>
      <c r="H661" s="356"/>
      <c r="I661" s="314"/>
      <c r="J661" s="356"/>
      <c r="K661" s="314"/>
      <c r="L661" s="356"/>
      <c r="M661" s="314"/>
      <c r="N661" s="315"/>
      <c r="O661" s="316"/>
      <c r="P661" s="315"/>
      <c r="Q661" s="316"/>
      <c r="R661" s="315"/>
      <c r="S661" s="316"/>
      <c r="T661" s="315"/>
      <c r="U661" s="316"/>
      <c r="V661" s="452"/>
      <c r="W661" s="452"/>
      <c r="X661" s="452"/>
      <c r="Y661" s="452"/>
      <c r="Z661" s="452"/>
      <c r="AA661" s="452"/>
      <c r="AB661" s="452"/>
      <c r="AC661" s="452"/>
      <c r="AD661" s="311"/>
    </row>
    <row r="662" spans="1:30" ht="20.100000000000001" customHeight="1">
      <c r="A662" s="374" t="s">
        <v>4735</v>
      </c>
      <c r="B662" s="374" t="s">
        <v>8598</v>
      </c>
      <c r="C662" s="358" t="s">
        <v>4620</v>
      </c>
      <c r="D662" s="374" t="s">
        <v>2177</v>
      </c>
      <c r="E662" s="358">
        <v>98</v>
      </c>
      <c r="F662" s="443"/>
      <c r="G662" s="444"/>
      <c r="H662" s="443"/>
      <c r="I662" s="444"/>
      <c r="J662" s="443"/>
      <c r="K662" s="444"/>
      <c r="L662" s="443"/>
      <c r="M662" s="444"/>
      <c r="N662" s="471"/>
      <c r="O662" s="465"/>
      <c r="P662" s="471"/>
      <c r="Q662" s="465"/>
      <c r="R662" s="471"/>
      <c r="S662" s="465"/>
      <c r="T662" s="471"/>
      <c r="U662" s="465"/>
      <c r="V662" s="358" t="s">
        <v>138</v>
      </c>
      <c r="W662" s="358" t="s">
        <v>138</v>
      </c>
      <c r="X662" s="358" t="s">
        <v>138</v>
      </c>
      <c r="Y662" s="358" t="s">
        <v>138</v>
      </c>
      <c r="Z662" s="358" t="s">
        <v>138</v>
      </c>
      <c r="AA662" s="358" t="s">
        <v>138</v>
      </c>
      <c r="AB662" s="358" t="s">
        <v>138</v>
      </c>
      <c r="AC662" s="358" t="s">
        <v>138</v>
      </c>
      <c r="AD662" s="374"/>
    </row>
    <row r="663" spans="1:30" ht="20.100000000000001" customHeight="1">
      <c r="A663" s="311"/>
      <c r="B663" s="311"/>
      <c r="C663" s="452"/>
      <c r="D663" s="311" t="s">
        <v>2178</v>
      </c>
      <c r="E663" s="452"/>
      <c r="F663" s="356"/>
      <c r="G663" s="314"/>
      <c r="H663" s="356"/>
      <c r="I663" s="314"/>
      <c r="J663" s="356"/>
      <c r="K663" s="314"/>
      <c r="L663" s="356"/>
      <c r="M663" s="314"/>
      <c r="N663" s="315"/>
      <c r="O663" s="316"/>
      <c r="P663" s="315"/>
      <c r="Q663" s="316"/>
      <c r="R663" s="315"/>
      <c r="S663" s="316"/>
      <c r="T663" s="315"/>
      <c r="U663" s="316"/>
      <c r="V663" s="452"/>
      <c r="W663" s="452"/>
      <c r="X663" s="452"/>
      <c r="Y663" s="452"/>
      <c r="Z663" s="452"/>
      <c r="AA663" s="452"/>
      <c r="AB663" s="452"/>
      <c r="AC663" s="452"/>
      <c r="AD663" s="311"/>
    </row>
    <row r="664" spans="1:30" ht="20.100000000000001" customHeight="1">
      <c r="A664" s="311"/>
      <c r="B664" s="311"/>
      <c r="C664" s="452"/>
      <c r="D664" s="311" t="s">
        <v>2179</v>
      </c>
      <c r="E664" s="452"/>
      <c r="F664" s="356"/>
      <c r="G664" s="314"/>
      <c r="H664" s="356"/>
      <c r="I664" s="314"/>
      <c r="J664" s="356"/>
      <c r="K664" s="314"/>
      <c r="L664" s="356"/>
      <c r="M664" s="314"/>
      <c r="N664" s="315"/>
      <c r="O664" s="316"/>
      <c r="P664" s="315"/>
      <c r="Q664" s="316"/>
      <c r="R664" s="315"/>
      <c r="S664" s="316"/>
      <c r="T664" s="315"/>
      <c r="U664" s="316"/>
      <c r="V664" s="452"/>
      <c r="W664" s="452"/>
      <c r="X664" s="452"/>
      <c r="Y664" s="452"/>
      <c r="Z664" s="452"/>
      <c r="AA664" s="452"/>
      <c r="AB664" s="452"/>
      <c r="AC664" s="452"/>
      <c r="AD664" s="311"/>
    </row>
    <row r="665" spans="1:30" ht="20.100000000000001" customHeight="1">
      <c r="A665" s="311"/>
      <c r="B665" s="311"/>
      <c r="C665" s="452"/>
      <c r="D665" s="311" t="s">
        <v>2180</v>
      </c>
      <c r="E665" s="452"/>
      <c r="F665" s="356"/>
      <c r="G665" s="314"/>
      <c r="H665" s="356"/>
      <c r="I665" s="314"/>
      <c r="J665" s="356"/>
      <c r="K665" s="314"/>
      <c r="L665" s="356"/>
      <c r="M665" s="314"/>
      <c r="N665" s="315"/>
      <c r="O665" s="316"/>
      <c r="P665" s="315"/>
      <c r="Q665" s="316"/>
      <c r="R665" s="315"/>
      <c r="S665" s="316"/>
      <c r="T665" s="315"/>
      <c r="U665" s="316"/>
      <c r="V665" s="452"/>
      <c r="W665" s="452"/>
      <c r="X665" s="452"/>
      <c r="Y665" s="452"/>
      <c r="Z665" s="452"/>
      <c r="AA665" s="452"/>
      <c r="AB665" s="452"/>
      <c r="AC665" s="452"/>
      <c r="AD665" s="311"/>
    </row>
    <row r="666" spans="1:30" ht="20.100000000000001" customHeight="1">
      <c r="A666" s="311"/>
      <c r="B666" s="311"/>
      <c r="C666" s="452"/>
      <c r="D666" s="311" t="s">
        <v>2181</v>
      </c>
      <c r="E666" s="452"/>
      <c r="F666" s="356"/>
      <c r="G666" s="314"/>
      <c r="H666" s="356"/>
      <c r="I666" s="314"/>
      <c r="J666" s="356"/>
      <c r="K666" s="314"/>
      <c r="L666" s="356"/>
      <c r="M666" s="314"/>
      <c r="N666" s="315"/>
      <c r="O666" s="316"/>
      <c r="P666" s="315"/>
      <c r="Q666" s="316"/>
      <c r="R666" s="315"/>
      <c r="S666" s="316"/>
      <c r="T666" s="315"/>
      <c r="U666" s="316"/>
      <c r="V666" s="452"/>
      <c r="W666" s="452"/>
      <c r="X666" s="452"/>
      <c r="Y666" s="452"/>
      <c r="Z666" s="452"/>
      <c r="AA666" s="452"/>
      <c r="AB666" s="452"/>
      <c r="AC666" s="452"/>
      <c r="AD666" s="311"/>
    </row>
    <row r="667" spans="1:30" ht="20.100000000000001" customHeight="1">
      <c r="A667" s="311"/>
      <c r="B667" s="311"/>
      <c r="C667" s="452"/>
      <c r="D667" s="311" t="s">
        <v>2182</v>
      </c>
      <c r="E667" s="452"/>
      <c r="F667" s="356"/>
      <c r="G667" s="314"/>
      <c r="H667" s="356"/>
      <c r="I667" s="314"/>
      <c r="J667" s="356"/>
      <c r="K667" s="314"/>
      <c r="L667" s="356"/>
      <c r="M667" s="314"/>
      <c r="N667" s="315"/>
      <c r="O667" s="316"/>
      <c r="P667" s="315"/>
      <c r="Q667" s="316"/>
      <c r="R667" s="315"/>
      <c r="S667" s="316"/>
      <c r="T667" s="315"/>
      <c r="U667" s="316"/>
      <c r="V667" s="452"/>
      <c r="W667" s="452"/>
      <c r="X667" s="452"/>
      <c r="Y667" s="452"/>
      <c r="Z667" s="452"/>
      <c r="AA667" s="452"/>
      <c r="AB667" s="452"/>
      <c r="AC667" s="452"/>
      <c r="AD667" s="311"/>
    </row>
    <row r="668" spans="1:30" ht="20.100000000000001" customHeight="1">
      <c r="A668" s="311"/>
      <c r="B668" s="311"/>
      <c r="C668" s="452"/>
      <c r="D668" s="311" t="s">
        <v>2183</v>
      </c>
      <c r="E668" s="452"/>
      <c r="F668" s="356"/>
      <c r="G668" s="314"/>
      <c r="H668" s="356"/>
      <c r="I668" s="314"/>
      <c r="J668" s="356"/>
      <c r="K668" s="314"/>
      <c r="L668" s="356"/>
      <c r="M668" s="314"/>
      <c r="N668" s="315"/>
      <c r="O668" s="316"/>
      <c r="P668" s="315"/>
      <c r="Q668" s="316"/>
      <c r="R668" s="315"/>
      <c r="S668" s="316"/>
      <c r="T668" s="315"/>
      <c r="U668" s="316"/>
      <c r="V668" s="452"/>
      <c r="W668" s="452"/>
      <c r="X668" s="452"/>
      <c r="Y668" s="452"/>
      <c r="Z668" s="452"/>
      <c r="AA668" s="452"/>
      <c r="AB668" s="452"/>
      <c r="AC668" s="452"/>
      <c r="AD668" s="311"/>
    </row>
    <row r="669" spans="1:30" ht="20.100000000000001" customHeight="1">
      <c r="A669" s="311"/>
      <c r="B669" s="311"/>
      <c r="C669" s="452"/>
      <c r="D669" s="311" t="s">
        <v>1912</v>
      </c>
      <c r="E669" s="452"/>
      <c r="F669" s="356"/>
      <c r="G669" s="314"/>
      <c r="H669" s="356"/>
      <c r="I669" s="314"/>
      <c r="J669" s="356"/>
      <c r="K669" s="314"/>
      <c r="L669" s="356"/>
      <c r="M669" s="314"/>
      <c r="N669" s="315"/>
      <c r="O669" s="316"/>
      <c r="P669" s="315"/>
      <c r="Q669" s="316"/>
      <c r="R669" s="315"/>
      <c r="S669" s="316"/>
      <c r="T669" s="315"/>
      <c r="U669" s="316"/>
      <c r="V669" s="452"/>
      <c r="W669" s="452"/>
      <c r="X669" s="452"/>
      <c r="Y669" s="452"/>
      <c r="Z669" s="452"/>
      <c r="AA669" s="452"/>
      <c r="AB669" s="452"/>
      <c r="AC669" s="452"/>
      <c r="AD669" s="311"/>
    </row>
    <row r="670" spans="1:30" ht="20.100000000000001" customHeight="1">
      <c r="A670" s="311"/>
      <c r="B670" s="311"/>
      <c r="C670" s="452"/>
      <c r="D670" s="311" t="s">
        <v>1959</v>
      </c>
      <c r="E670" s="452"/>
      <c r="F670" s="356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452"/>
      <c r="W670" s="452"/>
      <c r="X670" s="452"/>
      <c r="Y670" s="452"/>
      <c r="Z670" s="452"/>
      <c r="AA670" s="452"/>
      <c r="AB670" s="452"/>
      <c r="AC670" s="452"/>
      <c r="AD670" s="311"/>
    </row>
    <row r="671" spans="1:30" ht="20.100000000000001" customHeight="1">
      <c r="A671" s="374" t="s">
        <v>4736</v>
      </c>
      <c r="B671" s="374" t="s">
        <v>8599</v>
      </c>
      <c r="C671" s="358" t="s">
        <v>4620</v>
      </c>
      <c r="D671" s="374" t="s">
        <v>2177</v>
      </c>
      <c r="E671" s="358">
        <v>98</v>
      </c>
      <c r="F671" s="443"/>
      <c r="G671" s="444"/>
      <c r="H671" s="443"/>
      <c r="I671" s="444"/>
      <c r="J671" s="443"/>
      <c r="K671" s="444"/>
      <c r="L671" s="443"/>
      <c r="M671" s="444"/>
      <c r="N671" s="471"/>
      <c r="O671" s="465"/>
      <c r="P671" s="471"/>
      <c r="Q671" s="465"/>
      <c r="R671" s="471"/>
      <c r="S671" s="465"/>
      <c r="T671" s="471"/>
      <c r="U671" s="465"/>
      <c r="V671" s="358" t="s">
        <v>138</v>
      </c>
      <c r="W671" s="358" t="s">
        <v>138</v>
      </c>
      <c r="X671" s="358" t="s">
        <v>138</v>
      </c>
      <c r="Y671" s="358" t="s">
        <v>138</v>
      </c>
      <c r="Z671" s="358" t="s">
        <v>138</v>
      </c>
      <c r="AA671" s="358" t="s">
        <v>138</v>
      </c>
      <c r="AB671" s="358" t="s">
        <v>138</v>
      </c>
      <c r="AC671" s="358" t="s">
        <v>138</v>
      </c>
      <c r="AD671" s="374"/>
    </row>
    <row r="672" spans="1:30" ht="20.100000000000001" customHeight="1">
      <c r="A672" s="311"/>
      <c r="B672" s="311"/>
      <c r="C672" s="452"/>
      <c r="D672" s="311" t="s">
        <v>2178</v>
      </c>
      <c r="E672" s="452"/>
      <c r="F672" s="356"/>
      <c r="G672" s="314"/>
      <c r="H672" s="356"/>
      <c r="I672" s="314"/>
      <c r="J672" s="356"/>
      <c r="K672" s="314"/>
      <c r="L672" s="356"/>
      <c r="M672" s="314"/>
      <c r="N672" s="315"/>
      <c r="O672" s="316"/>
      <c r="P672" s="315"/>
      <c r="Q672" s="316"/>
      <c r="R672" s="315"/>
      <c r="S672" s="316"/>
      <c r="T672" s="315"/>
      <c r="U672" s="316"/>
      <c r="V672" s="452"/>
      <c r="W672" s="452"/>
      <c r="X672" s="452"/>
      <c r="Y672" s="452"/>
      <c r="Z672" s="452"/>
      <c r="AA672" s="452"/>
      <c r="AB672" s="452"/>
      <c r="AC672" s="452"/>
      <c r="AD672" s="311"/>
    </row>
    <row r="673" spans="1:30" ht="20.100000000000001" customHeight="1">
      <c r="A673" s="311"/>
      <c r="B673" s="311"/>
      <c r="C673" s="452"/>
      <c r="D673" s="311" t="s">
        <v>2179</v>
      </c>
      <c r="E673" s="452"/>
      <c r="F673" s="356"/>
      <c r="G673" s="314"/>
      <c r="H673" s="356"/>
      <c r="I673" s="314"/>
      <c r="J673" s="356"/>
      <c r="K673" s="314"/>
      <c r="L673" s="356"/>
      <c r="M673" s="314"/>
      <c r="N673" s="315"/>
      <c r="O673" s="316"/>
      <c r="P673" s="315"/>
      <c r="Q673" s="316"/>
      <c r="R673" s="315"/>
      <c r="S673" s="316"/>
      <c r="T673" s="315"/>
      <c r="U673" s="316"/>
      <c r="V673" s="452"/>
      <c r="W673" s="452"/>
      <c r="X673" s="452"/>
      <c r="Y673" s="452"/>
      <c r="Z673" s="452"/>
      <c r="AA673" s="452"/>
      <c r="AB673" s="452"/>
      <c r="AC673" s="452"/>
      <c r="AD673" s="311"/>
    </row>
    <row r="674" spans="1:30" ht="20.100000000000001" customHeight="1">
      <c r="A674" s="311"/>
      <c r="B674" s="311"/>
      <c r="C674" s="452"/>
      <c r="D674" s="311" t="s">
        <v>2180</v>
      </c>
      <c r="E674" s="452"/>
      <c r="F674" s="356"/>
      <c r="G674" s="314"/>
      <c r="H674" s="356"/>
      <c r="I674" s="314"/>
      <c r="J674" s="356"/>
      <c r="K674" s="314"/>
      <c r="L674" s="356"/>
      <c r="M674" s="314"/>
      <c r="N674" s="315"/>
      <c r="O674" s="316"/>
      <c r="P674" s="315"/>
      <c r="Q674" s="316"/>
      <c r="R674" s="315"/>
      <c r="S674" s="316"/>
      <c r="T674" s="315"/>
      <c r="U674" s="316"/>
      <c r="V674" s="452"/>
      <c r="W674" s="452"/>
      <c r="X674" s="452"/>
      <c r="Y674" s="452"/>
      <c r="Z674" s="452"/>
      <c r="AA674" s="452"/>
      <c r="AB674" s="452"/>
      <c r="AC674" s="452"/>
      <c r="AD674" s="311"/>
    </row>
    <row r="675" spans="1:30" ht="20.100000000000001" customHeight="1">
      <c r="A675" s="311"/>
      <c r="B675" s="311"/>
      <c r="C675" s="452"/>
      <c r="D675" s="311" t="s">
        <v>2181</v>
      </c>
      <c r="E675" s="452"/>
      <c r="F675" s="356"/>
      <c r="G675" s="314"/>
      <c r="H675" s="356"/>
      <c r="I675" s="314"/>
      <c r="J675" s="356"/>
      <c r="K675" s="314"/>
      <c r="L675" s="356"/>
      <c r="M675" s="314"/>
      <c r="N675" s="315"/>
      <c r="O675" s="316"/>
      <c r="P675" s="315"/>
      <c r="Q675" s="316"/>
      <c r="R675" s="315"/>
      <c r="S675" s="316"/>
      <c r="T675" s="315"/>
      <c r="U675" s="316"/>
      <c r="V675" s="452"/>
      <c r="W675" s="452"/>
      <c r="X675" s="452"/>
      <c r="Y675" s="452"/>
      <c r="Z675" s="452"/>
      <c r="AA675" s="452"/>
      <c r="AB675" s="452"/>
      <c r="AC675" s="452"/>
      <c r="AD675" s="311"/>
    </row>
    <row r="676" spans="1:30" ht="20.100000000000001" customHeight="1">
      <c r="A676" s="311"/>
      <c r="B676" s="311"/>
      <c r="C676" s="452"/>
      <c r="D676" s="311" t="s">
        <v>2182</v>
      </c>
      <c r="E676" s="452"/>
      <c r="F676" s="356"/>
      <c r="G676" s="314"/>
      <c r="H676" s="356"/>
      <c r="I676" s="314"/>
      <c r="J676" s="356"/>
      <c r="K676" s="314"/>
      <c r="L676" s="356"/>
      <c r="M676" s="314"/>
      <c r="N676" s="315"/>
      <c r="O676" s="316"/>
      <c r="P676" s="315"/>
      <c r="Q676" s="316"/>
      <c r="R676" s="315"/>
      <c r="S676" s="316"/>
      <c r="T676" s="315"/>
      <c r="U676" s="316"/>
      <c r="V676" s="452"/>
      <c r="W676" s="452"/>
      <c r="X676" s="452"/>
      <c r="Y676" s="452"/>
      <c r="Z676" s="452"/>
      <c r="AA676" s="452"/>
      <c r="AB676" s="452"/>
      <c r="AC676" s="452"/>
      <c r="AD676" s="311"/>
    </row>
    <row r="677" spans="1:30" ht="20.100000000000001" customHeight="1">
      <c r="A677" s="311"/>
      <c r="B677" s="311"/>
      <c r="C677" s="452"/>
      <c r="D677" s="311" t="s">
        <v>2183</v>
      </c>
      <c r="E677" s="452"/>
      <c r="F677" s="356"/>
      <c r="G677" s="314"/>
      <c r="H677" s="356"/>
      <c r="I677" s="314"/>
      <c r="J677" s="356"/>
      <c r="K677" s="314"/>
      <c r="L677" s="356"/>
      <c r="M677" s="314"/>
      <c r="N677" s="315"/>
      <c r="O677" s="316"/>
      <c r="P677" s="315"/>
      <c r="Q677" s="316"/>
      <c r="R677" s="315"/>
      <c r="S677" s="316"/>
      <c r="T677" s="315"/>
      <c r="U677" s="316"/>
      <c r="V677" s="452"/>
      <c r="W677" s="452"/>
      <c r="X677" s="452"/>
      <c r="Y677" s="452"/>
      <c r="Z677" s="452"/>
      <c r="AA677" s="452"/>
      <c r="AB677" s="452"/>
      <c r="AC677" s="452"/>
      <c r="AD677" s="311"/>
    </row>
    <row r="678" spans="1:30" ht="20.100000000000001" customHeight="1">
      <c r="A678" s="311"/>
      <c r="B678" s="311"/>
      <c r="C678" s="452"/>
      <c r="D678" s="311" t="s">
        <v>1912</v>
      </c>
      <c r="E678" s="452"/>
      <c r="F678" s="356"/>
      <c r="G678" s="314"/>
      <c r="H678" s="356"/>
      <c r="I678" s="314"/>
      <c r="J678" s="356"/>
      <c r="K678" s="314"/>
      <c r="L678" s="356"/>
      <c r="M678" s="314"/>
      <c r="N678" s="315"/>
      <c r="O678" s="316"/>
      <c r="P678" s="315"/>
      <c r="Q678" s="316"/>
      <c r="R678" s="315"/>
      <c r="S678" s="316"/>
      <c r="T678" s="315"/>
      <c r="U678" s="316"/>
      <c r="V678" s="452"/>
      <c r="W678" s="452"/>
      <c r="X678" s="452"/>
      <c r="Y678" s="452"/>
      <c r="Z678" s="452"/>
      <c r="AA678" s="452"/>
      <c r="AB678" s="452"/>
      <c r="AC678" s="452"/>
      <c r="AD678" s="311"/>
    </row>
    <row r="679" spans="1:30" ht="20.100000000000001" customHeight="1">
      <c r="A679" s="311"/>
      <c r="B679" s="311"/>
      <c r="C679" s="452"/>
      <c r="D679" s="311" t="s">
        <v>1959</v>
      </c>
      <c r="E679" s="452"/>
      <c r="F679" s="356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315"/>
      <c r="U679" s="316"/>
      <c r="V679" s="452"/>
      <c r="W679" s="452"/>
      <c r="X679" s="452"/>
      <c r="Y679" s="452"/>
      <c r="Z679" s="452"/>
      <c r="AA679" s="452"/>
      <c r="AB679" s="452"/>
      <c r="AC679" s="452"/>
      <c r="AD679" s="311"/>
    </row>
    <row r="680" spans="1:30" ht="20.100000000000001" customHeight="1">
      <c r="A680" s="374" t="s">
        <v>4737</v>
      </c>
      <c r="B680" s="374" t="s">
        <v>8600</v>
      </c>
      <c r="C680" s="358" t="s">
        <v>4620</v>
      </c>
      <c r="D680" s="374" t="s">
        <v>2177</v>
      </c>
      <c r="E680" s="358">
        <v>98</v>
      </c>
      <c r="F680" s="443"/>
      <c r="G680" s="444"/>
      <c r="H680" s="443"/>
      <c r="I680" s="444"/>
      <c r="J680" s="443"/>
      <c r="K680" s="444"/>
      <c r="L680" s="443"/>
      <c r="M680" s="444"/>
      <c r="N680" s="471"/>
      <c r="O680" s="465"/>
      <c r="P680" s="471"/>
      <c r="Q680" s="465"/>
      <c r="R680" s="471"/>
      <c r="S680" s="465"/>
      <c r="T680" s="471"/>
      <c r="U680" s="465"/>
      <c r="V680" s="358" t="s">
        <v>138</v>
      </c>
      <c r="W680" s="358" t="s">
        <v>138</v>
      </c>
      <c r="X680" s="358" t="s">
        <v>138</v>
      </c>
      <c r="Y680" s="358" t="s">
        <v>138</v>
      </c>
      <c r="Z680" s="358" t="s">
        <v>138</v>
      </c>
      <c r="AA680" s="358" t="s">
        <v>138</v>
      </c>
      <c r="AB680" s="358" t="s">
        <v>138</v>
      </c>
      <c r="AC680" s="358" t="s">
        <v>138</v>
      </c>
      <c r="AD680" s="374"/>
    </row>
    <row r="681" spans="1:30" ht="20.100000000000001" customHeight="1">
      <c r="A681" s="311"/>
      <c r="B681" s="311"/>
      <c r="C681" s="452"/>
      <c r="D681" s="311" t="s">
        <v>2178</v>
      </c>
      <c r="E681" s="452"/>
      <c r="F681" s="356"/>
      <c r="G681" s="314"/>
      <c r="H681" s="356"/>
      <c r="I681" s="314"/>
      <c r="J681" s="356"/>
      <c r="K681" s="314"/>
      <c r="L681" s="356"/>
      <c r="M681" s="314"/>
      <c r="N681" s="315"/>
      <c r="O681" s="316"/>
      <c r="P681" s="315"/>
      <c r="Q681" s="316"/>
      <c r="R681" s="315"/>
      <c r="S681" s="316"/>
      <c r="T681" s="315"/>
      <c r="U681" s="316"/>
      <c r="V681" s="452"/>
      <c r="W681" s="452"/>
      <c r="X681" s="452"/>
      <c r="Y681" s="452"/>
      <c r="Z681" s="452"/>
      <c r="AA681" s="452"/>
      <c r="AB681" s="452"/>
      <c r="AC681" s="452"/>
      <c r="AD681" s="311"/>
    </row>
    <row r="682" spans="1:30" ht="20.100000000000001" customHeight="1">
      <c r="A682" s="311"/>
      <c r="B682" s="311"/>
      <c r="C682" s="452"/>
      <c r="D682" s="311" t="s">
        <v>2179</v>
      </c>
      <c r="E682" s="452"/>
      <c r="F682" s="356"/>
      <c r="G682" s="314"/>
      <c r="H682" s="356"/>
      <c r="I682" s="314"/>
      <c r="J682" s="356"/>
      <c r="K682" s="314"/>
      <c r="L682" s="356"/>
      <c r="M682" s="314"/>
      <c r="N682" s="315"/>
      <c r="O682" s="316"/>
      <c r="P682" s="315"/>
      <c r="Q682" s="316"/>
      <c r="R682" s="315"/>
      <c r="S682" s="316"/>
      <c r="T682" s="315"/>
      <c r="U682" s="316"/>
      <c r="V682" s="452"/>
      <c r="W682" s="452"/>
      <c r="X682" s="452"/>
      <c r="Y682" s="452"/>
      <c r="Z682" s="452"/>
      <c r="AA682" s="452"/>
      <c r="AB682" s="452"/>
      <c r="AC682" s="452"/>
      <c r="AD682" s="311"/>
    </row>
    <row r="683" spans="1:30" ht="20.100000000000001" customHeight="1">
      <c r="A683" s="311"/>
      <c r="B683" s="311"/>
      <c r="C683" s="452"/>
      <c r="D683" s="311" t="s">
        <v>2180</v>
      </c>
      <c r="E683" s="452"/>
      <c r="F683" s="356"/>
      <c r="G683" s="314"/>
      <c r="H683" s="356"/>
      <c r="I683" s="314"/>
      <c r="J683" s="356"/>
      <c r="K683" s="314"/>
      <c r="L683" s="356"/>
      <c r="M683" s="314"/>
      <c r="N683" s="315"/>
      <c r="O683" s="316"/>
      <c r="P683" s="315"/>
      <c r="Q683" s="316"/>
      <c r="R683" s="315"/>
      <c r="S683" s="316"/>
      <c r="T683" s="315"/>
      <c r="U683" s="316"/>
      <c r="V683" s="452"/>
      <c r="W683" s="452"/>
      <c r="X683" s="452"/>
      <c r="Y683" s="452"/>
      <c r="Z683" s="452"/>
      <c r="AA683" s="452"/>
      <c r="AB683" s="452"/>
      <c r="AC683" s="452"/>
      <c r="AD683" s="311"/>
    </row>
    <row r="684" spans="1:30" ht="20.100000000000001" customHeight="1">
      <c r="A684" s="311"/>
      <c r="B684" s="311"/>
      <c r="C684" s="452"/>
      <c r="D684" s="311" t="s">
        <v>2181</v>
      </c>
      <c r="E684" s="452"/>
      <c r="F684" s="356"/>
      <c r="G684" s="314"/>
      <c r="H684" s="356"/>
      <c r="I684" s="314"/>
      <c r="J684" s="356"/>
      <c r="K684" s="314"/>
      <c r="L684" s="356"/>
      <c r="M684" s="314"/>
      <c r="N684" s="315"/>
      <c r="O684" s="316"/>
      <c r="P684" s="315"/>
      <c r="Q684" s="316"/>
      <c r="R684" s="315"/>
      <c r="S684" s="316"/>
      <c r="T684" s="315"/>
      <c r="U684" s="316"/>
      <c r="V684" s="452"/>
      <c r="W684" s="452"/>
      <c r="X684" s="452"/>
      <c r="Y684" s="452"/>
      <c r="Z684" s="452"/>
      <c r="AA684" s="452"/>
      <c r="AB684" s="452"/>
      <c r="AC684" s="452"/>
      <c r="AD684" s="311"/>
    </row>
    <row r="685" spans="1:30" ht="20.100000000000001" customHeight="1">
      <c r="A685" s="311"/>
      <c r="B685" s="311"/>
      <c r="C685" s="452"/>
      <c r="D685" s="311" t="s">
        <v>2182</v>
      </c>
      <c r="E685" s="452"/>
      <c r="F685" s="356"/>
      <c r="G685" s="314"/>
      <c r="H685" s="356"/>
      <c r="I685" s="314"/>
      <c r="J685" s="356"/>
      <c r="K685" s="314"/>
      <c r="L685" s="356"/>
      <c r="M685" s="314"/>
      <c r="N685" s="315"/>
      <c r="O685" s="316"/>
      <c r="P685" s="315"/>
      <c r="Q685" s="316"/>
      <c r="R685" s="315"/>
      <c r="S685" s="316"/>
      <c r="T685" s="315"/>
      <c r="U685" s="316"/>
      <c r="V685" s="452"/>
      <c r="W685" s="452"/>
      <c r="X685" s="452"/>
      <c r="Y685" s="452"/>
      <c r="Z685" s="452"/>
      <c r="AA685" s="452"/>
      <c r="AB685" s="452"/>
      <c r="AC685" s="452"/>
      <c r="AD685" s="311"/>
    </row>
    <row r="686" spans="1:30" ht="20.100000000000001" customHeight="1">
      <c r="A686" s="311"/>
      <c r="B686" s="311"/>
      <c r="C686" s="452"/>
      <c r="D686" s="311" t="s">
        <v>2183</v>
      </c>
      <c r="E686" s="452"/>
      <c r="F686" s="356"/>
      <c r="G686" s="314"/>
      <c r="H686" s="356"/>
      <c r="I686" s="314"/>
      <c r="J686" s="356"/>
      <c r="K686" s="314"/>
      <c r="L686" s="356"/>
      <c r="M686" s="314"/>
      <c r="N686" s="315"/>
      <c r="O686" s="316"/>
      <c r="P686" s="315"/>
      <c r="Q686" s="316"/>
      <c r="R686" s="315"/>
      <c r="S686" s="316"/>
      <c r="T686" s="315"/>
      <c r="U686" s="316"/>
      <c r="V686" s="452"/>
      <c r="W686" s="452"/>
      <c r="X686" s="452"/>
      <c r="Y686" s="452"/>
      <c r="Z686" s="452"/>
      <c r="AA686" s="452"/>
      <c r="AB686" s="452"/>
      <c r="AC686" s="452"/>
      <c r="AD686" s="311"/>
    </row>
    <row r="687" spans="1:30" ht="20.100000000000001" customHeight="1">
      <c r="A687" s="311"/>
      <c r="B687" s="311"/>
      <c r="C687" s="452"/>
      <c r="D687" s="311" t="s">
        <v>1912</v>
      </c>
      <c r="E687" s="452"/>
      <c r="F687" s="356"/>
      <c r="G687" s="314"/>
      <c r="H687" s="356"/>
      <c r="I687" s="314"/>
      <c r="J687" s="356"/>
      <c r="K687" s="314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452"/>
      <c r="W687" s="452"/>
      <c r="X687" s="452"/>
      <c r="Y687" s="452"/>
      <c r="Z687" s="452"/>
      <c r="AA687" s="452"/>
      <c r="AB687" s="452"/>
      <c r="AC687" s="452"/>
      <c r="AD687" s="311"/>
    </row>
    <row r="688" spans="1:30" ht="20.100000000000001" customHeight="1">
      <c r="A688" s="311"/>
      <c r="B688" s="311"/>
      <c r="C688" s="452"/>
      <c r="D688" s="311" t="s">
        <v>1959</v>
      </c>
      <c r="E688" s="452"/>
      <c r="F688" s="356"/>
      <c r="G688" s="314"/>
      <c r="H688" s="356"/>
      <c r="I688" s="314"/>
      <c r="J688" s="356"/>
      <c r="K688" s="314"/>
      <c r="L688" s="356"/>
      <c r="M688" s="314"/>
      <c r="N688" s="315"/>
      <c r="O688" s="316"/>
      <c r="P688" s="315"/>
      <c r="Q688" s="316"/>
      <c r="R688" s="315"/>
      <c r="S688" s="316"/>
      <c r="T688" s="315"/>
      <c r="U688" s="316"/>
      <c r="V688" s="452"/>
      <c r="W688" s="452"/>
      <c r="X688" s="452"/>
      <c r="Y688" s="452"/>
      <c r="Z688" s="452"/>
      <c r="AA688" s="452"/>
      <c r="AB688" s="452"/>
      <c r="AC688" s="452"/>
      <c r="AD688" s="311"/>
    </row>
    <row r="689" spans="1:30" ht="20.100000000000001" customHeight="1">
      <c r="A689" s="374" t="s">
        <v>4738</v>
      </c>
      <c r="B689" s="374" t="s">
        <v>8601</v>
      </c>
      <c r="C689" s="358" t="s">
        <v>4739</v>
      </c>
      <c r="D689" s="374"/>
      <c r="E689" s="358"/>
      <c r="F689" s="443">
        <v>1</v>
      </c>
      <c r="G689" s="444">
        <v>100</v>
      </c>
      <c r="H689" s="443"/>
      <c r="I689" s="444"/>
      <c r="J689" s="443">
        <v>1</v>
      </c>
      <c r="K689" s="444">
        <v>100</v>
      </c>
      <c r="L689" s="443">
        <v>1</v>
      </c>
      <c r="M689" s="444">
        <v>100</v>
      </c>
      <c r="N689" s="471">
        <v>1</v>
      </c>
      <c r="O689" s="465">
        <v>100</v>
      </c>
      <c r="P689" s="471">
        <v>1</v>
      </c>
      <c r="Q689" s="465">
        <v>100</v>
      </c>
      <c r="R689" s="471">
        <v>1</v>
      </c>
      <c r="S689" s="465">
        <v>100</v>
      </c>
      <c r="T689" s="471">
        <v>3</v>
      </c>
      <c r="U689" s="465">
        <v>100</v>
      </c>
      <c r="V689" s="358" t="s">
        <v>138</v>
      </c>
      <c r="W689" s="358" t="s">
        <v>138</v>
      </c>
      <c r="X689" s="358" t="s">
        <v>138</v>
      </c>
      <c r="Y689" s="358" t="s">
        <v>138</v>
      </c>
      <c r="Z689" s="358" t="s">
        <v>138</v>
      </c>
      <c r="AA689" s="358" t="s">
        <v>138</v>
      </c>
      <c r="AB689" s="358" t="s">
        <v>138</v>
      </c>
      <c r="AC689" s="358" t="s">
        <v>138</v>
      </c>
      <c r="AD689" s="374"/>
    </row>
    <row r="690" spans="1:30" ht="20.100000000000001" customHeight="1">
      <c r="A690" s="374" t="s">
        <v>4740</v>
      </c>
      <c r="B690" s="374" t="s">
        <v>1036</v>
      </c>
      <c r="C690" s="358" t="s">
        <v>8525</v>
      </c>
      <c r="D690" s="374" t="s">
        <v>2184</v>
      </c>
      <c r="E690" s="358"/>
      <c r="F690" s="443">
        <v>11</v>
      </c>
      <c r="G690" s="444">
        <v>13.095238095238095</v>
      </c>
      <c r="H690" s="443">
        <v>10</v>
      </c>
      <c r="I690" s="444">
        <v>14.285714285714286</v>
      </c>
      <c r="J690" s="443">
        <v>16</v>
      </c>
      <c r="K690" s="444">
        <v>22.857142857142858</v>
      </c>
      <c r="L690" s="443">
        <v>21</v>
      </c>
      <c r="M690" s="444">
        <v>27.27272727272727</v>
      </c>
      <c r="N690" s="471">
        <v>24</v>
      </c>
      <c r="O690" s="465">
        <v>19.672131147540984</v>
      </c>
      <c r="P690" s="471">
        <v>18</v>
      </c>
      <c r="Q690" s="465">
        <v>13.740458015267176</v>
      </c>
      <c r="R690" s="471">
        <v>29</v>
      </c>
      <c r="S690" s="465">
        <v>15.934065934065934</v>
      </c>
      <c r="T690" s="471">
        <v>57</v>
      </c>
      <c r="U690" s="465">
        <v>26.267281105990783</v>
      </c>
      <c r="V690" s="358" t="s">
        <v>138</v>
      </c>
      <c r="W690" s="358" t="s">
        <v>138</v>
      </c>
      <c r="X690" s="358" t="s">
        <v>138</v>
      </c>
      <c r="Y690" s="358" t="s">
        <v>138</v>
      </c>
      <c r="Z690" s="358" t="s">
        <v>138</v>
      </c>
      <c r="AA690" s="358" t="s">
        <v>138</v>
      </c>
      <c r="AB690" s="358" t="s">
        <v>138</v>
      </c>
      <c r="AC690" s="358" t="s">
        <v>138</v>
      </c>
      <c r="AD690" s="374"/>
    </row>
    <row r="691" spans="1:30" ht="20.100000000000001" customHeight="1">
      <c r="A691" s="311"/>
      <c r="B691" s="311"/>
      <c r="C691" s="452"/>
      <c r="D691" s="311" t="s">
        <v>1435</v>
      </c>
      <c r="E691" s="452"/>
      <c r="F691" s="356">
        <v>1</v>
      </c>
      <c r="G691" s="314">
        <v>1.1904761904761905</v>
      </c>
      <c r="H691" s="356"/>
      <c r="I691" s="314"/>
      <c r="J691" s="356"/>
      <c r="K691" s="314"/>
      <c r="L691" s="356">
        <v>3</v>
      </c>
      <c r="M691" s="314">
        <v>3.8961038961038961</v>
      </c>
      <c r="N691" s="315">
        <v>4</v>
      </c>
      <c r="O691" s="316">
        <v>3.278688524590164</v>
      </c>
      <c r="P691" s="315">
        <v>2</v>
      </c>
      <c r="Q691" s="316">
        <v>1.5267175572519085</v>
      </c>
      <c r="R691" s="315">
        <v>5</v>
      </c>
      <c r="S691" s="316">
        <v>2.7472527472527473</v>
      </c>
      <c r="T691" s="315">
        <v>3</v>
      </c>
      <c r="U691" s="316">
        <v>1.3824884792626728</v>
      </c>
      <c r="V691" s="452"/>
      <c r="W691" s="452"/>
      <c r="X691" s="452"/>
      <c r="Y691" s="452"/>
      <c r="Z691" s="452"/>
      <c r="AA691" s="452"/>
      <c r="AB691" s="452"/>
      <c r="AC691" s="452"/>
      <c r="AD691" s="311"/>
    </row>
    <row r="692" spans="1:30" ht="20.100000000000001" customHeight="1">
      <c r="A692" s="311"/>
      <c r="B692" s="311"/>
      <c r="C692" s="452"/>
      <c r="D692" s="311" t="s">
        <v>1436</v>
      </c>
      <c r="E692" s="452"/>
      <c r="F692" s="356">
        <v>5</v>
      </c>
      <c r="G692" s="314">
        <v>5.9523809523809526</v>
      </c>
      <c r="H692" s="356">
        <v>1</v>
      </c>
      <c r="I692" s="314">
        <v>1.4285714285714286</v>
      </c>
      <c r="J692" s="356">
        <v>2</v>
      </c>
      <c r="K692" s="314">
        <v>2.8571428571428572</v>
      </c>
      <c r="L692" s="356">
        <v>1</v>
      </c>
      <c r="M692" s="314">
        <v>1.2987012987012987</v>
      </c>
      <c r="N692" s="315">
        <v>3</v>
      </c>
      <c r="O692" s="316">
        <v>2.459016393442623</v>
      </c>
      <c r="P692" s="315">
        <v>4</v>
      </c>
      <c r="Q692" s="316">
        <v>3.053435114503817</v>
      </c>
      <c r="R692" s="315">
        <v>10</v>
      </c>
      <c r="S692" s="316">
        <v>5.4945054945054945</v>
      </c>
      <c r="T692" s="315">
        <v>11</v>
      </c>
      <c r="U692" s="316">
        <v>5.0691244239631335</v>
      </c>
      <c r="V692" s="452"/>
      <c r="W692" s="452"/>
      <c r="X692" s="452"/>
      <c r="Y692" s="452"/>
      <c r="Z692" s="452"/>
      <c r="AA692" s="452"/>
      <c r="AB692" s="452"/>
      <c r="AC692" s="452"/>
      <c r="AD692" s="311"/>
    </row>
    <row r="693" spans="1:30" ht="20.100000000000001" customHeight="1">
      <c r="A693" s="311"/>
      <c r="B693" s="311"/>
      <c r="C693" s="452"/>
      <c r="D693" s="311" t="s">
        <v>1437</v>
      </c>
      <c r="E693" s="452"/>
      <c r="F693" s="356">
        <v>3</v>
      </c>
      <c r="G693" s="314">
        <v>3.5714285714285716</v>
      </c>
      <c r="H693" s="356">
        <v>5</v>
      </c>
      <c r="I693" s="314">
        <v>7.1428571428571432</v>
      </c>
      <c r="J693" s="356">
        <v>7</v>
      </c>
      <c r="K693" s="314">
        <v>10</v>
      </c>
      <c r="L693" s="356">
        <v>2</v>
      </c>
      <c r="M693" s="314">
        <v>2.5974025974025974</v>
      </c>
      <c r="N693" s="315">
        <v>8</v>
      </c>
      <c r="O693" s="316">
        <v>6.557377049180328</v>
      </c>
      <c r="P693" s="315">
        <v>10</v>
      </c>
      <c r="Q693" s="316">
        <v>7.6335877862595423</v>
      </c>
      <c r="R693" s="315">
        <v>5</v>
      </c>
      <c r="S693" s="316">
        <v>2.7472527472527473</v>
      </c>
      <c r="T693" s="315">
        <v>12</v>
      </c>
      <c r="U693" s="316">
        <v>5.5299539170506913</v>
      </c>
      <c r="V693" s="452"/>
      <c r="W693" s="452"/>
      <c r="X693" s="452"/>
      <c r="Y693" s="452"/>
      <c r="Z693" s="452"/>
      <c r="AA693" s="452"/>
      <c r="AB693" s="452"/>
      <c r="AC693" s="452"/>
      <c r="AD693" s="311"/>
    </row>
    <row r="694" spans="1:30" ht="20.100000000000001" customHeight="1">
      <c r="A694" s="311"/>
      <c r="B694" s="311"/>
      <c r="C694" s="452"/>
      <c r="D694" s="311" t="s">
        <v>2185</v>
      </c>
      <c r="E694" s="452"/>
      <c r="F694" s="356">
        <v>3</v>
      </c>
      <c r="G694" s="314">
        <v>3.5714285714285716</v>
      </c>
      <c r="H694" s="356">
        <v>3</v>
      </c>
      <c r="I694" s="314">
        <v>4.2857142857142856</v>
      </c>
      <c r="J694" s="356">
        <v>2</v>
      </c>
      <c r="K694" s="314">
        <v>2.8571428571428572</v>
      </c>
      <c r="L694" s="356">
        <v>3</v>
      </c>
      <c r="M694" s="314">
        <v>3.8961038961038961</v>
      </c>
      <c r="N694" s="315">
        <v>6</v>
      </c>
      <c r="O694" s="316">
        <v>4.918032786885246</v>
      </c>
      <c r="P694" s="315">
        <v>4</v>
      </c>
      <c r="Q694" s="316">
        <v>3.053435114503817</v>
      </c>
      <c r="R694" s="315">
        <v>11</v>
      </c>
      <c r="S694" s="316">
        <v>6.0439560439560438</v>
      </c>
      <c r="T694" s="315">
        <v>17</v>
      </c>
      <c r="U694" s="316">
        <v>7.8341013824884795</v>
      </c>
      <c r="V694" s="452"/>
      <c r="W694" s="452"/>
      <c r="X694" s="452"/>
      <c r="Y694" s="452"/>
      <c r="Z694" s="452"/>
      <c r="AA694" s="452"/>
      <c r="AB694" s="452"/>
      <c r="AC694" s="452"/>
      <c r="AD694" s="311"/>
    </row>
    <row r="695" spans="1:30" ht="20.100000000000001" customHeight="1">
      <c r="A695" s="311"/>
      <c r="B695" s="311"/>
      <c r="C695" s="452"/>
      <c r="D695" s="311" t="s">
        <v>2186</v>
      </c>
      <c r="E695" s="452"/>
      <c r="F695" s="356">
        <v>31</v>
      </c>
      <c r="G695" s="314">
        <v>36.904761904761905</v>
      </c>
      <c r="H695" s="356">
        <v>21</v>
      </c>
      <c r="I695" s="314">
        <v>30</v>
      </c>
      <c r="J695" s="356">
        <v>15</v>
      </c>
      <c r="K695" s="314">
        <v>21.428571428571427</v>
      </c>
      <c r="L695" s="356">
        <v>12</v>
      </c>
      <c r="M695" s="314">
        <v>15.584415584415584</v>
      </c>
      <c r="N695" s="315">
        <v>34</v>
      </c>
      <c r="O695" s="316">
        <v>27.868852459016395</v>
      </c>
      <c r="P695" s="315">
        <v>43</v>
      </c>
      <c r="Q695" s="316">
        <v>32.824427480916029</v>
      </c>
      <c r="R695" s="315">
        <v>51</v>
      </c>
      <c r="S695" s="316">
        <v>28.021978021978022</v>
      </c>
      <c r="T695" s="315">
        <v>48</v>
      </c>
      <c r="U695" s="316">
        <v>22.119815668202765</v>
      </c>
      <c r="V695" s="452"/>
      <c r="W695" s="452"/>
      <c r="X695" s="452"/>
      <c r="Y695" s="452"/>
      <c r="Z695" s="452"/>
      <c r="AA695" s="452"/>
      <c r="AB695" s="452"/>
      <c r="AC695" s="452"/>
      <c r="AD695" s="311"/>
    </row>
    <row r="696" spans="1:30" ht="20.100000000000001" customHeight="1">
      <c r="A696" s="311"/>
      <c r="B696" s="311"/>
      <c r="C696" s="452"/>
      <c r="D696" s="311" t="s">
        <v>2187</v>
      </c>
      <c r="E696" s="452"/>
      <c r="F696" s="356">
        <v>4</v>
      </c>
      <c r="G696" s="314">
        <v>4.7619047619047619</v>
      </c>
      <c r="H696" s="356">
        <v>5</v>
      </c>
      <c r="I696" s="314">
        <v>7.1428571428571432</v>
      </c>
      <c r="J696" s="356">
        <v>7</v>
      </c>
      <c r="K696" s="314">
        <v>10</v>
      </c>
      <c r="L696" s="356">
        <v>3</v>
      </c>
      <c r="M696" s="314">
        <v>3.8961038961038961</v>
      </c>
      <c r="N696" s="315">
        <v>7</v>
      </c>
      <c r="O696" s="316">
        <v>5.7377049180327866</v>
      </c>
      <c r="P696" s="315">
        <v>12</v>
      </c>
      <c r="Q696" s="316">
        <v>9.1603053435114496</v>
      </c>
      <c r="R696" s="315">
        <v>18</v>
      </c>
      <c r="S696" s="316">
        <v>9.8901098901098905</v>
      </c>
      <c r="T696" s="315">
        <v>8</v>
      </c>
      <c r="U696" s="316">
        <v>3.6866359447004609</v>
      </c>
      <c r="V696" s="452"/>
      <c r="W696" s="452"/>
      <c r="X696" s="452"/>
      <c r="Y696" s="452"/>
      <c r="Z696" s="452"/>
      <c r="AA696" s="452"/>
      <c r="AB696" s="452"/>
      <c r="AC696" s="452"/>
      <c r="AD696" s="311"/>
    </row>
    <row r="697" spans="1:30" ht="20.100000000000001" customHeight="1">
      <c r="A697" s="311"/>
      <c r="B697" s="311"/>
      <c r="C697" s="452"/>
      <c r="D697" s="311" t="s">
        <v>2188</v>
      </c>
      <c r="E697" s="452"/>
      <c r="F697" s="356"/>
      <c r="G697" s="314"/>
      <c r="H697" s="356"/>
      <c r="I697" s="314"/>
      <c r="J697" s="356"/>
      <c r="K697" s="314"/>
      <c r="L697" s="356">
        <v>1</v>
      </c>
      <c r="M697" s="314">
        <v>1.2987012987012987</v>
      </c>
      <c r="N697" s="315">
        <v>1</v>
      </c>
      <c r="O697" s="316">
        <v>0.81967213114754101</v>
      </c>
      <c r="P697" s="315"/>
      <c r="Q697" s="316"/>
      <c r="R697" s="315"/>
      <c r="S697" s="316"/>
      <c r="T697" s="315">
        <v>2</v>
      </c>
      <c r="U697" s="316">
        <v>0.92165898617511521</v>
      </c>
      <c r="V697" s="452"/>
      <c r="W697" s="452"/>
      <c r="X697" s="452"/>
      <c r="Y697" s="452"/>
      <c r="Z697" s="452"/>
      <c r="AA697" s="452"/>
      <c r="AB697" s="452"/>
      <c r="AC697" s="452"/>
      <c r="AD697" s="311"/>
    </row>
    <row r="698" spans="1:30" ht="20.100000000000001" customHeight="1">
      <c r="A698" s="311"/>
      <c r="B698" s="311"/>
      <c r="C698" s="452"/>
      <c r="D698" s="311" t="s">
        <v>2189</v>
      </c>
      <c r="E698" s="452"/>
      <c r="F698" s="356"/>
      <c r="G698" s="314"/>
      <c r="H698" s="356">
        <v>3</v>
      </c>
      <c r="I698" s="314">
        <v>4.2857142857142856</v>
      </c>
      <c r="J698" s="356">
        <v>1</v>
      </c>
      <c r="K698" s="314">
        <v>1.4285714285714286</v>
      </c>
      <c r="L698" s="356">
        <v>4</v>
      </c>
      <c r="M698" s="314">
        <v>5.1948051948051948</v>
      </c>
      <c r="N698" s="315">
        <v>5</v>
      </c>
      <c r="O698" s="316">
        <v>4.0983606557377046</v>
      </c>
      <c r="P698" s="315">
        <v>11</v>
      </c>
      <c r="Q698" s="316">
        <v>8.3969465648854964</v>
      </c>
      <c r="R698" s="315">
        <v>3</v>
      </c>
      <c r="S698" s="316">
        <v>1.6483516483516483</v>
      </c>
      <c r="T698" s="315">
        <v>2</v>
      </c>
      <c r="U698" s="316">
        <v>0.92165898617511521</v>
      </c>
      <c r="V698" s="452"/>
      <c r="W698" s="452"/>
      <c r="X698" s="452"/>
      <c r="Y698" s="452"/>
      <c r="Z698" s="452"/>
      <c r="AA698" s="452"/>
      <c r="AB698" s="452"/>
      <c r="AC698" s="452"/>
      <c r="AD698" s="311"/>
    </row>
    <row r="699" spans="1:30" ht="20.100000000000001" customHeight="1">
      <c r="A699" s="311"/>
      <c r="B699" s="311"/>
      <c r="C699" s="452"/>
      <c r="D699" s="311" t="s">
        <v>8602</v>
      </c>
      <c r="E699" s="452"/>
      <c r="F699" s="356">
        <v>12</v>
      </c>
      <c r="G699" s="314">
        <v>14.285714285714286</v>
      </c>
      <c r="H699" s="356">
        <v>7</v>
      </c>
      <c r="I699" s="314">
        <v>10</v>
      </c>
      <c r="J699" s="356">
        <v>5</v>
      </c>
      <c r="K699" s="314">
        <v>7.1428571428571432</v>
      </c>
      <c r="L699" s="356">
        <v>7</v>
      </c>
      <c r="M699" s="314">
        <v>9.0909090909090917</v>
      </c>
      <c r="N699" s="315">
        <v>11</v>
      </c>
      <c r="O699" s="316">
        <v>9.0163934426229506</v>
      </c>
      <c r="P699" s="315">
        <v>11</v>
      </c>
      <c r="Q699" s="316">
        <v>8.3969465648854964</v>
      </c>
      <c r="R699" s="315">
        <v>19</v>
      </c>
      <c r="S699" s="316">
        <v>10.43956043956044</v>
      </c>
      <c r="T699" s="315">
        <v>14</v>
      </c>
      <c r="U699" s="316">
        <v>6.4516129032258061</v>
      </c>
      <c r="V699" s="452"/>
      <c r="W699" s="452"/>
      <c r="X699" s="452"/>
      <c r="Y699" s="452"/>
      <c r="Z699" s="452"/>
      <c r="AA699" s="452"/>
      <c r="AB699" s="452"/>
      <c r="AC699" s="452"/>
      <c r="AD699" s="311"/>
    </row>
    <row r="700" spans="1:30" ht="20.100000000000001" customHeight="1">
      <c r="A700" s="311"/>
      <c r="B700" s="311"/>
      <c r="C700" s="452"/>
      <c r="D700" s="311" t="s">
        <v>8603</v>
      </c>
      <c r="E700" s="452"/>
      <c r="F700" s="356">
        <v>14</v>
      </c>
      <c r="G700" s="314">
        <v>16.666666666666668</v>
      </c>
      <c r="H700" s="356">
        <v>12</v>
      </c>
      <c r="I700" s="314">
        <v>17.142857142857142</v>
      </c>
      <c r="J700" s="356">
        <v>11</v>
      </c>
      <c r="K700" s="314">
        <v>15.714285714285714</v>
      </c>
      <c r="L700" s="356">
        <v>16</v>
      </c>
      <c r="M700" s="314">
        <v>20.779220779220779</v>
      </c>
      <c r="N700" s="315">
        <v>15</v>
      </c>
      <c r="O700" s="316">
        <v>12.295081967213115</v>
      </c>
      <c r="P700" s="315">
        <v>16</v>
      </c>
      <c r="Q700" s="316">
        <v>12.213740458015268</v>
      </c>
      <c r="R700" s="315">
        <v>23</v>
      </c>
      <c r="S700" s="316">
        <v>12.637362637362637</v>
      </c>
      <c r="T700" s="315">
        <v>30</v>
      </c>
      <c r="U700" s="316">
        <v>13.824884792626728</v>
      </c>
      <c r="V700" s="452"/>
      <c r="W700" s="452"/>
      <c r="X700" s="452"/>
      <c r="Y700" s="452"/>
      <c r="Z700" s="452"/>
      <c r="AA700" s="452"/>
      <c r="AB700" s="452"/>
      <c r="AC700" s="452"/>
      <c r="AD700" s="311"/>
    </row>
    <row r="701" spans="1:30" ht="20.100000000000001" customHeight="1">
      <c r="A701" s="311"/>
      <c r="B701" s="311"/>
      <c r="C701" s="452"/>
      <c r="D701" s="311" t="s">
        <v>8604</v>
      </c>
      <c r="E701" s="452"/>
      <c r="F701" s="356"/>
      <c r="G701" s="314"/>
      <c r="H701" s="356">
        <v>2</v>
      </c>
      <c r="I701" s="314">
        <v>2.8571428571428572</v>
      </c>
      <c r="J701" s="356">
        <v>3</v>
      </c>
      <c r="K701" s="314">
        <v>4.2857142857142856</v>
      </c>
      <c r="L701" s="356">
        <v>3</v>
      </c>
      <c r="M701" s="314">
        <v>3.8961038961038961</v>
      </c>
      <c r="N701" s="315">
        <v>2</v>
      </c>
      <c r="O701" s="316">
        <v>1.639344262295082</v>
      </c>
      <c r="P701" s="315"/>
      <c r="Q701" s="316"/>
      <c r="R701" s="315">
        <v>6</v>
      </c>
      <c r="S701" s="316">
        <v>3.2967032967032965</v>
      </c>
      <c r="T701" s="315">
        <v>6</v>
      </c>
      <c r="U701" s="316">
        <v>2.7649769585253456</v>
      </c>
      <c r="V701" s="452"/>
      <c r="W701" s="452"/>
      <c r="X701" s="452"/>
      <c r="Y701" s="452"/>
      <c r="Z701" s="452"/>
      <c r="AA701" s="452"/>
      <c r="AB701" s="452"/>
      <c r="AC701" s="452"/>
      <c r="AD701" s="311"/>
    </row>
    <row r="702" spans="1:30" ht="20.100000000000001" customHeight="1">
      <c r="A702" s="311"/>
      <c r="B702" s="311"/>
      <c r="C702" s="452"/>
      <c r="D702" s="311" t="s">
        <v>8605</v>
      </c>
      <c r="E702" s="452"/>
      <c r="F702" s="356"/>
      <c r="G702" s="314"/>
      <c r="H702" s="356">
        <v>1</v>
      </c>
      <c r="I702" s="314">
        <v>1.4285714285714286</v>
      </c>
      <c r="J702" s="356">
        <v>1</v>
      </c>
      <c r="K702" s="314">
        <v>1.4285714285714286</v>
      </c>
      <c r="L702" s="356">
        <v>1</v>
      </c>
      <c r="M702" s="314">
        <v>1.2987012987012987</v>
      </c>
      <c r="N702" s="315">
        <v>2</v>
      </c>
      <c r="O702" s="316">
        <v>1.639344262295082</v>
      </c>
      <c r="P702" s="315"/>
      <c r="Q702" s="316"/>
      <c r="R702" s="315">
        <v>2</v>
      </c>
      <c r="S702" s="316">
        <v>1.098901098901099</v>
      </c>
      <c r="T702" s="315">
        <v>7</v>
      </c>
      <c r="U702" s="316">
        <v>3.225806451612903</v>
      </c>
      <c r="V702" s="452"/>
      <c r="W702" s="452"/>
      <c r="X702" s="452"/>
      <c r="Y702" s="452"/>
      <c r="Z702" s="452"/>
      <c r="AA702" s="452"/>
      <c r="AB702" s="452"/>
      <c r="AC702" s="452"/>
      <c r="AD702" s="311"/>
    </row>
    <row r="703" spans="1:30" ht="20.100000000000001" customHeight="1">
      <c r="A703" s="311"/>
      <c r="B703" s="311"/>
      <c r="C703" s="452"/>
      <c r="D703" s="311" t="s">
        <v>8607</v>
      </c>
      <c r="E703" s="452"/>
      <c r="F703" s="356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452"/>
      <c r="W703" s="452"/>
      <c r="X703" s="452"/>
      <c r="Y703" s="452"/>
      <c r="Z703" s="452"/>
      <c r="AA703" s="452"/>
      <c r="AB703" s="452"/>
      <c r="AC703" s="452"/>
      <c r="AD703" s="311"/>
    </row>
    <row r="704" spans="1:30" ht="20.100000000000001" customHeight="1">
      <c r="A704" s="374" t="s">
        <v>4741</v>
      </c>
      <c r="B704" s="374" t="s">
        <v>1037</v>
      </c>
      <c r="C704" s="358" t="s">
        <v>4742</v>
      </c>
      <c r="D704" s="374"/>
      <c r="E704" s="358"/>
      <c r="F704" s="443"/>
      <c r="G704" s="444"/>
      <c r="H704" s="443">
        <v>1</v>
      </c>
      <c r="I704" s="444">
        <v>100</v>
      </c>
      <c r="J704" s="443">
        <v>1</v>
      </c>
      <c r="K704" s="444">
        <v>100</v>
      </c>
      <c r="L704" s="443">
        <v>1</v>
      </c>
      <c r="M704" s="444">
        <v>100</v>
      </c>
      <c r="N704" s="471">
        <v>2</v>
      </c>
      <c r="O704" s="465">
        <v>100</v>
      </c>
      <c r="P704" s="471"/>
      <c r="Q704" s="465"/>
      <c r="R704" s="471">
        <v>2</v>
      </c>
      <c r="S704" s="465">
        <v>100</v>
      </c>
      <c r="T704" s="471">
        <v>7</v>
      </c>
      <c r="U704" s="465">
        <v>100</v>
      </c>
      <c r="V704" s="358" t="s">
        <v>138</v>
      </c>
      <c r="W704" s="358" t="s">
        <v>138</v>
      </c>
      <c r="X704" s="358" t="s">
        <v>138</v>
      </c>
      <c r="Y704" s="358" t="s">
        <v>138</v>
      </c>
      <c r="Z704" s="358" t="s">
        <v>138</v>
      </c>
      <c r="AA704" s="358" t="s">
        <v>138</v>
      </c>
      <c r="AB704" s="358" t="s">
        <v>138</v>
      </c>
      <c r="AC704" s="358" t="s">
        <v>138</v>
      </c>
      <c r="AD704" s="374"/>
    </row>
    <row r="705" spans="1:30" ht="20.100000000000001" customHeight="1">
      <c r="A705" s="374" t="s">
        <v>4743</v>
      </c>
      <c r="B705" s="374" t="s">
        <v>1038</v>
      </c>
      <c r="C705" s="358" t="s">
        <v>8525</v>
      </c>
      <c r="D705" s="374" t="s">
        <v>2184</v>
      </c>
      <c r="E705" s="358"/>
      <c r="F705" s="443">
        <v>7</v>
      </c>
      <c r="G705" s="444">
        <v>8.3333333333333339</v>
      </c>
      <c r="H705" s="443">
        <v>1</v>
      </c>
      <c r="I705" s="444">
        <v>1.4285714285714286</v>
      </c>
      <c r="J705" s="443">
        <v>3</v>
      </c>
      <c r="K705" s="444">
        <v>4.2857142857142856</v>
      </c>
      <c r="L705" s="443">
        <v>10</v>
      </c>
      <c r="M705" s="444">
        <v>12.987012987012985</v>
      </c>
      <c r="N705" s="471">
        <v>6</v>
      </c>
      <c r="O705" s="465">
        <v>4.918032786885246</v>
      </c>
      <c r="P705" s="471">
        <v>8</v>
      </c>
      <c r="Q705" s="465">
        <v>6.106870229007634</v>
      </c>
      <c r="R705" s="471">
        <v>11</v>
      </c>
      <c r="S705" s="465">
        <v>6.0439560439560438</v>
      </c>
      <c r="T705" s="471">
        <v>20</v>
      </c>
      <c r="U705" s="465">
        <v>9.2165898617511512</v>
      </c>
      <c r="V705" s="358" t="s">
        <v>138</v>
      </c>
      <c r="W705" s="358" t="s">
        <v>138</v>
      </c>
      <c r="X705" s="358" t="s">
        <v>138</v>
      </c>
      <c r="Y705" s="358" t="s">
        <v>138</v>
      </c>
      <c r="Z705" s="358" t="s">
        <v>138</v>
      </c>
      <c r="AA705" s="358" t="s">
        <v>138</v>
      </c>
      <c r="AB705" s="358" t="s">
        <v>138</v>
      </c>
      <c r="AC705" s="358" t="s">
        <v>138</v>
      </c>
      <c r="AD705" s="374"/>
    </row>
    <row r="706" spans="1:30" ht="20.100000000000001" customHeight="1">
      <c r="A706" s="311"/>
      <c r="B706" s="311"/>
      <c r="C706" s="452"/>
      <c r="D706" s="311" t="s">
        <v>1435</v>
      </c>
      <c r="E706" s="452"/>
      <c r="F706" s="356">
        <v>2</v>
      </c>
      <c r="G706" s="314">
        <v>2.3809523809523809</v>
      </c>
      <c r="H706" s="356">
        <v>1</v>
      </c>
      <c r="I706" s="314">
        <v>1.4285714285714286</v>
      </c>
      <c r="J706" s="356">
        <v>2</v>
      </c>
      <c r="K706" s="314">
        <v>2.8571428571428572</v>
      </c>
      <c r="L706" s="356">
        <v>4</v>
      </c>
      <c r="M706" s="314">
        <v>5.1948051948051948</v>
      </c>
      <c r="N706" s="315">
        <v>2</v>
      </c>
      <c r="O706" s="316">
        <v>1.639344262295082</v>
      </c>
      <c r="P706" s="315">
        <v>4</v>
      </c>
      <c r="Q706" s="316">
        <v>3.053435114503817</v>
      </c>
      <c r="R706" s="315">
        <v>1</v>
      </c>
      <c r="S706" s="316">
        <v>0.5494505494505495</v>
      </c>
      <c r="T706" s="315">
        <v>10</v>
      </c>
      <c r="U706" s="316">
        <v>4.6082949308755756</v>
      </c>
      <c r="V706" s="452"/>
      <c r="W706" s="452"/>
      <c r="X706" s="452"/>
      <c r="Y706" s="452"/>
      <c r="Z706" s="452"/>
      <c r="AA706" s="452"/>
      <c r="AB706" s="452"/>
      <c r="AC706" s="452"/>
      <c r="AD706" s="311"/>
    </row>
    <row r="707" spans="1:30" ht="20.100000000000001" customHeight="1">
      <c r="A707" s="311"/>
      <c r="B707" s="311"/>
      <c r="C707" s="452"/>
      <c r="D707" s="311" t="s">
        <v>1436</v>
      </c>
      <c r="E707" s="452"/>
      <c r="F707" s="356"/>
      <c r="G707" s="314"/>
      <c r="H707" s="356"/>
      <c r="I707" s="314"/>
      <c r="J707" s="356">
        <v>2</v>
      </c>
      <c r="K707" s="314">
        <v>2.8571428571428572</v>
      </c>
      <c r="L707" s="356"/>
      <c r="M707" s="314"/>
      <c r="N707" s="315"/>
      <c r="O707" s="316"/>
      <c r="P707" s="315">
        <v>1</v>
      </c>
      <c r="Q707" s="316">
        <v>0.76335877862595425</v>
      </c>
      <c r="R707" s="315">
        <v>2</v>
      </c>
      <c r="S707" s="316">
        <v>1.098901098901099</v>
      </c>
      <c r="T707" s="315">
        <v>2</v>
      </c>
      <c r="U707" s="316">
        <v>0.92165898617511521</v>
      </c>
      <c r="V707" s="452"/>
      <c r="W707" s="452"/>
      <c r="X707" s="452"/>
      <c r="Y707" s="452"/>
      <c r="Z707" s="452"/>
      <c r="AA707" s="452"/>
      <c r="AB707" s="452"/>
      <c r="AC707" s="452"/>
      <c r="AD707" s="311"/>
    </row>
    <row r="708" spans="1:30" ht="20.100000000000001" customHeight="1">
      <c r="A708" s="311"/>
      <c r="B708" s="311"/>
      <c r="C708" s="452"/>
      <c r="D708" s="311" t="s">
        <v>1437</v>
      </c>
      <c r="E708" s="452"/>
      <c r="F708" s="356">
        <v>1</v>
      </c>
      <c r="G708" s="314">
        <v>1.1904761904761905</v>
      </c>
      <c r="H708" s="356">
        <v>2</v>
      </c>
      <c r="I708" s="314">
        <v>2.8571428571428572</v>
      </c>
      <c r="J708" s="356">
        <v>4</v>
      </c>
      <c r="K708" s="314">
        <v>5.7142857142857144</v>
      </c>
      <c r="L708" s="356">
        <v>2</v>
      </c>
      <c r="M708" s="314">
        <v>2.5974025974025974</v>
      </c>
      <c r="N708" s="315"/>
      <c r="O708" s="316"/>
      <c r="P708" s="315">
        <v>7</v>
      </c>
      <c r="Q708" s="316">
        <v>5.343511450381679</v>
      </c>
      <c r="R708" s="315">
        <v>9</v>
      </c>
      <c r="S708" s="316">
        <v>4.9450549450549453</v>
      </c>
      <c r="T708" s="315">
        <v>8</v>
      </c>
      <c r="U708" s="316">
        <v>3.6866359447004609</v>
      </c>
      <c r="V708" s="452"/>
      <c r="W708" s="452"/>
      <c r="X708" s="452"/>
      <c r="Y708" s="452"/>
      <c r="Z708" s="452"/>
      <c r="AA708" s="452"/>
      <c r="AB708" s="452"/>
      <c r="AC708" s="452"/>
      <c r="AD708" s="311"/>
    </row>
    <row r="709" spans="1:30" ht="20.100000000000001" customHeight="1">
      <c r="A709" s="311"/>
      <c r="B709" s="311"/>
      <c r="C709" s="452"/>
      <c r="D709" s="311" t="s">
        <v>2185</v>
      </c>
      <c r="E709" s="452"/>
      <c r="F709" s="356">
        <v>2</v>
      </c>
      <c r="G709" s="314">
        <v>2.3809523809523809</v>
      </c>
      <c r="H709" s="356">
        <v>5</v>
      </c>
      <c r="I709" s="314">
        <v>7.1428571428571432</v>
      </c>
      <c r="J709" s="356">
        <v>5</v>
      </c>
      <c r="K709" s="314">
        <v>7.1428571428571432</v>
      </c>
      <c r="L709" s="356">
        <v>4</v>
      </c>
      <c r="M709" s="314">
        <v>5.1948051948051948</v>
      </c>
      <c r="N709" s="315">
        <v>2</v>
      </c>
      <c r="O709" s="316">
        <v>1.639344262295082</v>
      </c>
      <c r="P709" s="315">
        <v>2</v>
      </c>
      <c r="Q709" s="316">
        <v>1.5267175572519085</v>
      </c>
      <c r="R709" s="315">
        <v>10</v>
      </c>
      <c r="S709" s="316">
        <v>5.4945054945054945</v>
      </c>
      <c r="T709" s="315">
        <v>17</v>
      </c>
      <c r="U709" s="316">
        <v>7.8341013824884795</v>
      </c>
      <c r="V709" s="452"/>
      <c r="W709" s="452"/>
      <c r="X709" s="452"/>
      <c r="Y709" s="452"/>
      <c r="Z709" s="452"/>
      <c r="AA709" s="452"/>
      <c r="AB709" s="452"/>
      <c r="AC709" s="452"/>
      <c r="AD709" s="311"/>
    </row>
    <row r="710" spans="1:30" ht="20.100000000000001" customHeight="1">
      <c r="A710" s="311"/>
      <c r="B710" s="311"/>
      <c r="C710" s="452"/>
      <c r="D710" s="311" t="s">
        <v>2186</v>
      </c>
      <c r="E710" s="452"/>
      <c r="F710" s="356">
        <v>18</v>
      </c>
      <c r="G710" s="314">
        <v>21.428571428571427</v>
      </c>
      <c r="H710" s="356">
        <v>19</v>
      </c>
      <c r="I710" s="314">
        <v>27.142857142857142</v>
      </c>
      <c r="J710" s="356">
        <v>14</v>
      </c>
      <c r="K710" s="314">
        <v>20</v>
      </c>
      <c r="L710" s="356">
        <v>10</v>
      </c>
      <c r="M710" s="314">
        <v>12.987012987012985</v>
      </c>
      <c r="N710" s="315">
        <v>17</v>
      </c>
      <c r="O710" s="316">
        <v>13.934426229508198</v>
      </c>
      <c r="P710" s="315">
        <v>15</v>
      </c>
      <c r="Q710" s="316">
        <v>11.450381679389313</v>
      </c>
      <c r="R710" s="315">
        <v>29</v>
      </c>
      <c r="S710" s="316">
        <v>15.934065934065934</v>
      </c>
      <c r="T710" s="315">
        <v>38</v>
      </c>
      <c r="U710" s="316">
        <v>17.511520737327189</v>
      </c>
      <c r="V710" s="452"/>
      <c r="W710" s="452"/>
      <c r="X710" s="452"/>
      <c r="Y710" s="452"/>
      <c r="Z710" s="452"/>
      <c r="AA710" s="452"/>
      <c r="AB710" s="452"/>
      <c r="AC710" s="452"/>
      <c r="AD710" s="311"/>
    </row>
    <row r="711" spans="1:30" ht="20.100000000000001" customHeight="1">
      <c r="A711" s="311"/>
      <c r="B711" s="311"/>
      <c r="C711" s="452"/>
      <c r="D711" s="311" t="s">
        <v>2187</v>
      </c>
      <c r="E711" s="452"/>
      <c r="F711" s="356">
        <v>4</v>
      </c>
      <c r="G711" s="314">
        <v>4.7619047619047619</v>
      </c>
      <c r="H711" s="356">
        <v>4</v>
      </c>
      <c r="I711" s="314">
        <v>5.7142857142857144</v>
      </c>
      <c r="J711" s="356">
        <v>7</v>
      </c>
      <c r="K711" s="314">
        <v>10</v>
      </c>
      <c r="L711" s="356">
        <v>6</v>
      </c>
      <c r="M711" s="314">
        <v>7.7922077922077921</v>
      </c>
      <c r="N711" s="315">
        <v>13</v>
      </c>
      <c r="O711" s="316">
        <v>10.655737704918034</v>
      </c>
      <c r="P711" s="315">
        <v>12</v>
      </c>
      <c r="Q711" s="316">
        <v>9.1603053435114496</v>
      </c>
      <c r="R711" s="315">
        <v>17</v>
      </c>
      <c r="S711" s="316">
        <v>9.3406593406593412</v>
      </c>
      <c r="T711" s="315">
        <v>17</v>
      </c>
      <c r="U711" s="316">
        <v>7.8341013824884795</v>
      </c>
      <c r="V711" s="452"/>
      <c r="W711" s="452"/>
      <c r="X711" s="452"/>
      <c r="Y711" s="452"/>
      <c r="Z711" s="452"/>
      <c r="AA711" s="452"/>
      <c r="AB711" s="452"/>
      <c r="AC711" s="452"/>
      <c r="AD711" s="311"/>
    </row>
    <row r="712" spans="1:30" ht="20.100000000000001" customHeight="1">
      <c r="A712" s="311"/>
      <c r="B712" s="311"/>
      <c r="C712" s="452"/>
      <c r="D712" s="311" t="s">
        <v>2188</v>
      </c>
      <c r="E712" s="452"/>
      <c r="F712" s="356"/>
      <c r="G712" s="314"/>
      <c r="H712" s="356"/>
      <c r="I712" s="314"/>
      <c r="J712" s="356"/>
      <c r="K712" s="314"/>
      <c r="L712" s="356">
        <v>1</v>
      </c>
      <c r="M712" s="314">
        <v>1.2987012987012987</v>
      </c>
      <c r="N712" s="315"/>
      <c r="O712" s="316"/>
      <c r="P712" s="315"/>
      <c r="Q712" s="316"/>
      <c r="R712" s="315">
        <v>1</v>
      </c>
      <c r="S712" s="316">
        <v>0.5494505494505495</v>
      </c>
      <c r="T712" s="315">
        <v>1</v>
      </c>
      <c r="U712" s="316">
        <v>0.46082949308755761</v>
      </c>
      <c r="V712" s="452"/>
      <c r="W712" s="452"/>
      <c r="X712" s="452"/>
      <c r="Y712" s="452"/>
      <c r="Z712" s="452"/>
      <c r="AA712" s="452"/>
      <c r="AB712" s="452"/>
      <c r="AC712" s="452"/>
      <c r="AD712" s="311"/>
    </row>
    <row r="713" spans="1:30" ht="20.100000000000001" customHeight="1">
      <c r="A713" s="311"/>
      <c r="B713" s="311"/>
      <c r="C713" s="452"/>
      <c r="D713" s="311" t="s">
        <v>2189</v>
      </c>
      <c r="E713" s="452"/>
      <c r="F713" s="356">
        <v>3</v>
      </c>
      <c r="G713" s="314">
        <v>3.5714285714285716</v>
      </c>
      <c r="H713" s="356">
        <v>6</v>
      </c>
      <c r="I713" s="314">
        <v>8.5714285714285712</v>
      </c>
      <c r="J713" s="356">
        <v>1</v>
      </c>
      <c r="K713" s="314">
        <v>1.4285714285714286</v>
      </c>
      <c r="L713" s="356">
        <v>2</v>
      </c>
      <c r="M713" s="314">
        <v>2.5974025974025974</v>
      </c>
      <c r="N713" s="315">
        <v>17</v>
      </c>
      <c r="O713" s="316">
        <v>13.934426229508198</v>
      </c>
      <c r="P713" s="315">
        <v>10</v>
      </c>
      <c r="Q713" s="316">
        <v>7.6335877862595423</v>
      </c>
      <c r="R713" s="315">
        <v>16</v>
      </c>
      <c r="S713" s="316">
        <v>8.791208791208792</v>
      </c>
      <c r="T713" s="315">
        <v>8</v>
      </c>
      <c r="U713" s="316">
        <v>3.6866359447004609</v>
      </c>
      <c r="V713" s="452"/>
      <c r="W713" s="452"/>
      <c r="X713" s="452"/>
      <c r="Y713" s="452"/>
      <c r="Z713" s="452"/>
      <c r="AA713" s="452"/>
      <c r="AB713" s="452"/>
      <c r="AC713" s="452"/>
      <c r="AD713" s="311"/>
    </row>
    <row r="714" spans="1:30" ht="20.100000000000001" customHeight="1">
      <c r="A714" s="311"/>
      <c r="B714" s="311"/>
      <c r="C714" s="452"/>
      <c r="D714" s="311" t="s">
        <v>8602</v>
      </c>
      <c r="E714" s="452"/>
      <c r="F714" s="356">
        <v>7</v>
      </c>
      <c r="G714" s="314">
        <v>8.3333333333333339</v>
      </c>
      <c r="H714" s="356">
        <v>5</v>
      </c>
      <c r="I714" s="314">
        <v>7.1428571428571432</v>
      </c>
      <c r="J714" s="356">
        <v>5</v>
      </c>
      <c r="K714" s="314">
        <v>7.1428571428571432</v>
      </c>
      <c r="L714" s="356">
        <v>8</v>
      </c>
      <c r="M714" s="314">
        <v>10.38961038961039</v>
      </c>
      <c r="N714" s="315">
        <v>13</v>
      </c>
      <c r="O714" s="316">
        <v>10.655737704918034</v>
      </c>
      <c r="P714" s="315">
        <v>13</v>
      </c>
      <c r="Q714" s="316">
        <v>9.9236641221374047</v>
      </c>
      <c r="R714" s="315">
        <v>16</v>
      </c>
      <c r="S714" s="316">
        <v>8.791208791208792</v>
      </c>
      <c r="T714" s="315">
        <v>25</v>
      </c>
      <c r="U714" s="316">
        <v>11.52073732718894</v>
      </c>
      <c r="V714" s="452"/>
      <c r="W714" s="452"/>
      <c r="X714" s="452"/>
      <c r="Y714" s="452"/>
      <c r="Z714" s="452"/>
      <c r="AA714" s="452"/>
      <c r="AB714" s="452"/>
      <c r="AC714" s="452"/>
      <c r="AD714" s="311"/>
    </row>
    <row r="715" spans="1:30" ht="20.100000000000001" customHeight="1">
      <c r="A715" s="311"/>
      <c r="B715" s="311"/>
      <c r="C715" s="452"/>
      <c r="D715" s="311" t="s">
        <v>8603</v>
      </c>
      <c r="E715" s="452"/>
      <c r="F715" s="356">
        <v>12</v>
      </c>
      <c r="G715" s="314">
        <v>14.285714285714286</v>
      </c>
      <c r="H715" s="356">
        <v>5</v>
      </c>
      <c r="I715" s="314">
        <v>7.1428571428571432</v>
      </c>
      <c r="J715" s="356">
        <v>4</v>
      </c>
      <c r="K715" s="314">
        <v>5.7142857142857144</v>
      </c>
      <c r="L715" s="356">
        <v>7</v>
      </c>
      <c r="M715" s="314">
        <v>9.0909090909090917</v>
      </c>
      <c r="N715" s="315">
        <v>14</v>
      </c>
      <c r="O715" s="316">
        <v>11.475409836065573</v>
      </c>
      <c r="P715" s="315">
        <v>10</v>
      </c>
      <c r="Q715" s="316">
        <v>7.6335877862595423</v>
      </c>
      <c r="R715" s="315">
        <v>21</v>
      </c>
      <c r="S715" s="316">
        <v>11.538461538461538</v>
      </c>
      <c r="T715" s="315">
        <v>24</v>
      </c>
      <c r="U715" s="316">
        <v>11.059907834101383</v>
      </c>
      <c r="V715" s="452"/>
      <c r="W715" s="452"/>
      <c r="X715" s="452"/>
      <c r="Y715" s="452"/>
      <c r="Z715" s="452"/>
      <c r="AA715" s="452"/>
      <c r="AB715" s="452"/>
      <c r="AC715" s="452"/>
      <c r="AD715" s="311"/>
    </row>
    <row r="716" spans="1:30" ht="20.100000000000001" customHeight="1">
      <c r="A716" s="311"/>
      <c r="B716" s="311"/>
      <c r="C716" s="452"/>
      <c r="D716" s="311" t="s">
        <v>8604</v>
      </c>
      <c r="E716" s="452"/>
      <c r="F716" s="356">
        <v>4</v>
      </c>
      <c r="G716" s="314">
        <v>4.7619047619047619</v>
      </c>
      <c r="H716" s="356">
        <v>1</v>
      </c>
      <c r="I716" s="314">
        <v>1.4285714285714286</v>
      </c>
      <c r="J716" s="356">
        <v>2</v>
      </c>
      <c r="K716" s="314">
        <v>2.8571428571428572</v>
      </c>
      <c r="L716" s="356">
        <v>4</v>
      </c>
      <c r="M716" s="314">
        <v>5.1948051948051948</v>
      </c>
      <c r="N716" s="315">
        <v>4</v>
      </c>
      <c r="O716" s="316">
        <v>3.278688524590164</v>
      </c>
      <c r="P716" s="315">
        <v>4</v>
      </c>
      <c r="Q716" s="316">
        <v>3.053435114503817</v>
      </c>
      <c r="R716" s="315">
        <v>6</v>
      </c>
      <c r="S716" s="316">
        <v>3.2967032967032965</v>
      </c>
      <c r="T716" s="315">
        <v>8</v>
      </c>
      <c r="U716" s="316">
        <v>3.6866359447004609</v>
      </c>
      <c r="V716" s="452"/>
      <c r="W716" s="452"/>
      <c r="X716" s="452"/>
      <c r="Y716" s="452"/>
      <c r="Z716" s="452"/>
      <c r="AA716" s="452"/>
      <c r="AB716" s="452"/>
      <c r="AC716" s="452"/>
      <c r="AD716" s="311"/>
    </row>
    <row r="717" spans="1:30" ht="20.100000000000001" customHeight="1">
      <c r="A717" s="311"/>
      <c r="B717" s="311"/>
      <c r="C717" s="452"/>
      <c r="D717" s="311" t="s">
        <v>8605</v>
      </c>
      <c r="E717" s="452"/>
      <c r="F717" s="356"/>
      <c r="G717" s="314"/>
      <c r="H717" s="356"/>
      <c r="I717" s="314"/>
      <c r="J717" s="356"/>
      <c r="K717" s="314"/>
      <c r="L717" s="356">
        <v>1</v>
      </c>
      <c r="M717" s="314">
        <v>1.2987012987012987</v>
      </c>
      <c r="N717" s="315"/>
      <c r="O717" s="316"/>
      <c r="P717" s="315"/>
      <c r="Q717" s="316"/>
      <c r="R717" s="315"/>
      <c r="S717" s="316"/>
      <c r="T717" s="315">
        <v>1</v>
      </c>
      <c r="U717" s="316">
        <v>0.46082949308755761</v>
      </c>
      <c r="V717" s="452"/>
      <c r="W717" s="452"/>
      <c r="X717" s="452"/>
      <c r="Y717" s="452"/>
      <c r="Z717" s="452"/>
      <c r="AA717" s="452"/>
      <c r="AB717" s="452"/>
      <c r="AC717" s="452"/>
      <c r="AD717" s="311"/>
    </row>
    <row r="718" spans="1:30" ht="20.100000000000001" customHeight="1">
      <c r="A718" s="311"/>
      <c r="B718" s="311"/>
      <c r="C718" s="452"/>
      <c r="D718" s="311" t="s">
        <v>8607</v>
      </c>
      <c r="E718" s="452"/>
      <c r="F718" s="356">
        <v>24</v>
      </c>
      <c r="G718" s="314">
        <v>28.571428571428573</v>
      </c>
      <c r="H718" s="356">
        <v>21</v>
      </c>
      <c r="I718" s="314">
        <v>30</v>
      </c>
      <c r="J718" s="356">
        <v>21</v>
      </c>
      <c r="K718" s="314">
        <v>30</v>
      </c>
      <c r="L718" s="356">
        <v>18</v>
      </c>
      <c r="M718" s="314">
        <v>23.376623376623375</v>
      </c>
      <c r="N718" s="315">
        <v>34</v>
      </c>
      <c r="O718" s="316">
        <v>27.868852459016395</v>
      </c>
      <c r="P718" s="315">
        <v>45</v>
      </c>
      <c r="Q718" s="316">
        <v>34.351145038167942</v>
      </c>
      <c r="R718" s="315">
        <v>43</v>
      </c>
      <c r="S718" s="316">
        <v>23.626373626373628</v>
      </c>
      <c r="T718" s="315">
        <v>38</v>
      </c>
      <c r="U718" s="316">
        <v>17.511520737327189</v>
      </c>
      <c r="V718" s="452"/>
      <c r="W718" s="452"/>
      <c r="X718" s="452"/>
      <c r="Y718" s="452"/>
      <c r="Z718" s="452"/>
      <c r="AA718" s="452"/>
      <c r="AB718" s="452"/>
      <c r="AC718" s="452"/>
      <c r="AD718" s="311"/>
    </row>
    <row r="719" spans="1:30" ht="20.100000000000001" customHeight="1">
      <c r="A719" s="374" t="s">
        <v>4744</v>
      </c>
      <c r="B719" s="374" t="s">
        <v>1039</v>
      </c>
      <c r="C719" s="358" t="s">
        <v>4745</v>
      </c>
      <c r="D719" s="374"/>
      <c r="E719" s="358"/>
      <c r="F719" s="443"/>
      <c r="G719" s="444"/>
      <c r="H719" s="443"/>
      <c r="I719" s="444"/>
      <c r="J719" s="443"/>
      <c r="K719" s="444"/>
      <c r="L719" s="443">
        <v>1</v>
      </c>
      <c r="M719" s="444">
        <v>100</v>
      </c>
      <c r="N719" s="471"/>
      <c r="O719" s="465"/>
      <c r="P719" s="471"/>
      <c r="Q719" s="465"/>
      <c r="R719" s="471"/>
      <c r="S719" s="465"/>
      <c r="T719" s="471">
        <v>1</v>
      </c>
      <c r="U719" s="465">
        <v>100</v>
      </c>
      <c r="V719" s="358" t="s">
        <v>138</v>
      </c>
      <c r="W719" s="358" t="s">
        <v>138</v>
      </c>
      <c r="X719" s="358" t="s">
        <v>138</v>
      </c>
      <c r="Y719" s="358" t="s">
        <v>138</v>
      </c>
      <c r="Z719" s="358" t="s">
        <v>138</v>
      </c>
      <c r="AA719" s="358" t="s">
        <v>138</v>
      </c>
      <c r="AB719" s="358" t="s">
        <v>138</v>
      </c>
      <c r="AC719" s="358" t="s">
        <v>138</v>
      </c>
      <c r="AD719" s="374"/>
    </row>
    <row r="720" spans="1:30" ht="20.100000000000001" customHeight="1">
      <c r="A720" s="374" t="s">
        <v>4746</v>
      </c>
      <c r="B720" s="374" t="s">
        <v>1040</v>
      </c>
      <c r="C720" s="358" t="s">
        <v>8525</v>
      </c>
      <c r="D720" s="374" t="s">
        <v>8608</v>
      </c>
      <c r="E720" s="358" t="s">
        <v>1335</v>
      </c>
      <c r="F720" s="443">
        <v>26</v>
      </c>
      <c r="G720" s="444">
        <v>36.111111111111114</v>
      </c>
      <c r="H720" s="443">
        <v>17</v>
      </c>
      <c r="I720" s="444">
        <v>26.984126984126984</v>
      </c>
      <c r="J720" s="443">
        <v>25</v>
      </c>
      <c r="K720" s="444">
        <f>J720/65*100</f>
        <v>38.461538461538467</v>
      </c>
      <c r="L720" s="443">
        <v>30</v>
      </c>
      <c r="M720" s="444">
        <v>42.857142857142854</v>
      </c>
      <c r="N720" s="471">
        <v>49</v>
      </c>
      <c r="O720" s="465">
        <v>44.1</v>
      </c>
      <c r="P720" s="471">
        <v>54</v>
      </c>
      <c r="Q720" s="465">
        <v>45</v>
      </c>
      <c r="R720" s="471">
        <v>74</v>
      </c>
      <c r="S720" s="465">
        <v>45.4</v>
      </c>
      <c r="T720" s="471">
        <v>126</v>
      </c>
      <c r="U720" s="465">
        <v>58.064516129032256</v>
      </c>
      <c r="V720" s="358" t="s">
        <v>138</v>
      </c>
      <c r="W720" s="358" t="s">
        <v>138</v>
      </c>
      <c r="X720" s="358" t="s">
        <v>138</v>
      </c>
      <c r="Y720" s="358" t="s">
        <v>138</v>
      </c>
      <c r="Z720" s="358" t="s">
        <v>138</v>
      </c>
      <c r="AA720" s="358" t="s">
        <v>138</v>
      </c>
      <c r="AB720" s="358" t="s">
        <v>138</v>
      </c>
      <c r="AC720" s="358" t="s">
        <v>138</v>
      </c>
      <c r="AD720" s="374"/>
    </row>
    <row r="721" spans="1:30" ht="20.100000000000001" customHeight="1">
      <c r="A721" s="311"/>
      <c r="B721" s="311"/>
      <c r="C721" s="452" t="s">
        <v>4747</v>
      </c>
      <c r="D721" s="311" t="s">
        <v>8609</v>
      </c>
      <c r="E721" s="452"/>
      <c r="F721" s="356">
        <v>46</v>
      </c>
      <c r="G721" s="314">
        <v>63.888888888888886</v>
      </c>
      <c r="H721" s="356">
        <v>46</v>
      </c>
      <c r="I721" s="314">
        <v>73.015873015873012</v>
      </c>
      <c r="J721" s="356">
        <v>40</v>
      </c>
      <c r="K721" s="314">
        <f>J721/65*100</f>
        <v>61.53846153846154</v>
      </c>
      <c r="L721" s="356">
        <v>40</v>
      </c>
      <c r="M721" s="314">
        <v>57.142857142857139</v>
      </c>
      <c r="N721" s="315">
        <v>62</v>
      </c>
      <c r="O721" s="316">
        <v>55.9</v>
      </c>
      <c r="P721" s="315">
        <v>66</v>
      </c>
      <c r="Q721" s="316">
        <v>55</v>
      </c>
      <c r="R721" s="315">
        <v>89</v>
      </c>
      <c r="S721" s="316">
        <v>54.6</v>
      </c>
      <c r="T721" s="315">
        <v>91</v>
      </c>
      <c r="U721" s="316">
        <v>41.935483870967744</v>
      </c>
      <c r="V721" s="452"/>
      <c r="W721" s="452"/>
      <c r="X721" s="452"/>
      <c r="Y721" s="452"/>
      <c r="Z721" s="452"/>
      <c r="AA721" s="452"/>
      <c r="AB721" s="452"/>
      <c r="AC721" s="452"/>
      <c r="AD721" s="311"/>
    </row>
    <row r="722" spans="1:30" ht="20.100000000000001" customHeight="1">
      <c r="A722" s="311"/>
      <c r="B722" s="311"/>
      <c r="C722" s="452"/>
      <c r="D722" s="311" t="s">
        <v>1861</v>
      </c>
      <c r="E722" s="452"/>
      <c r="F722" s="356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/>
      <c r="Q722" s="316"/>
      <c r="R722" s="315"/>
      <c r="S722" s="316"/>
      <c r="T722" s="315"/>
      <c r="U722" s="316"/>
      <c r="V722" s="452"/>
      <c r="W722" s="452"/>
      <c r="X722" s="452"/>
      <c r="Y722" s="452"/>
      <c r="Z722" s="452"/>
      <c r="AA722" s="452"/>
      <c r="AB722" s="452"/>
      <c r="AC722" s="452"/>
      <c r="AD722" s="311"/>
    </row>
    <row r="723" spans="1:30" ht="20.100000000000001" customHeight="1">
      <c r="A723" s="311"/>
      <c r="B723" s="311"/>
      <c r="C723" s="452"/>
      <c r="D723" s="311" t="s">
        <v>1862</v>
      </c>
      <c r="E723" s="452"/>
      <c r="F723" s="356"/>
      <c r="G723" s="314"/>
      <c r="H723" s="356"/>
      <c r="I723" s="314"/>
      <c r="J723" s="356"/>
      <c r="K723" s="314"/>
      <c r="L723" s="356"/>
      <c r="M723" s="314"/>
      <c r="N723" s="315"/>
      <c r="O723" s="316"/>
      <c r="P723" s="315"/>
      <c r="Q723" s="316"/>
      <c r="R723" s="315"/>
      <c r="S723" s="316"/>
      <c r="T723" s="315"/>
      <c r="U723" s="316"/>
      <c r="V723" s="452"/>
      <c r="W723" s="452"/>
      <c r="X723" s="452"/>
      <c r="Y723" s="452"/>
      <c r="Z723" s="452"/>
      <c r="AA723" s="452"/>
      <c r="AB723" s="452"/>
      <c r="AC723" s="452"/>
      <c r="AD723" s="311"/>
    </row>
    <row r="724" spans="1:30" ht="20.100000000000001" customHeight="1">
      <c r="A724" s="374" t="s">
        <v>4748</v>
      </c>
      <c r="B724" s="374" t="s">
        <v>1041</v>
      </c>
      <c r="C724" s="358" t="s">
        <v>8525</v>
      </c>
      <c r="D724" s="374" t="s">
        <v>8608</v>
      </c>
      <c r="E724" s="358" t="s">
        <v>1335</v>
      </c>
      <c r="F724" s="443">
        <v>18</v>
      </c>
      <c r="G724" s="444">
        <v>33.962264150943398</v>
      </c>
      <c r="H724" s="443">
        <v>13</v>
      </c>
      <c r="I724" s="444">
        <v>29.545454545454547</v>
      </c>
      <c r="J724" s="443">
        <v>14</v>
      </c>
      <c r="K724" s="444">
        <v>31.818181818181817</v>
      </c>
      <c r="L724" s="443">
        <v>17</v>
      </c>
      <c r="M724" s="444">
        <v>33.299999999999997</v>
      </c>
      <c r="N724" s="471">
        <v>28</v>
      </c>
      <c r="O724" s="465">
        <v>37.299999999999997</v>
      </c>
      <c r="P724" s="471">
        <v>32</v>
      </c>
      <c r="Q724" s="465">
        <v>43.835616438356162</v>
      </c>
      <c r="R724" s="471">
        <v>44</v>
      </c>
      <c r="S724" s="465">
        <v>35.799999999999997</v>
      </c>
      <c r="T724" s="471">
        <v>96</v>
      </c>
      <c r="U724" s="465">
        <v>53.631284916201118</v>
      </c>
      <c r="V724" s="358" t="s">
        <v>138</v>
      </c>
      <c r="W724" s="358" t="s">
        <v>138</v>
      </c>
      <c r="X724" s="358" t="s">
        <v>138</v>
      </c>
      <c r="Y724" s="358" t="s">
        <v>138</v>
      </c>
      <c r="Z724" s="358" t="s">
        <v>138</v>
      </c>
      <c r="AA724" s="358" t="s">
        <v>138</v>
      </c>
      <c r="AB724" s="358" t="s">
        <v>138</v>
      </c>
      <c r="AC724" s="358" t="s">
        <v>138</v>
      </c>
      <c r="AD724" s="374"/>
    </row>
    <row r="725" spans="1:30" ht="20.100000000000001" customHeight="1">
      <c r="A725" s="311"/>
      <c r="B725" s="311"/>
      <c r="C725" s="452" t="s">
        <v>4749</v>
      </c>
      <c r="D725" s="311" t="s">
        <v>8609</v>
      </c>
      <c r="E725" s="452"/>
      <c r="F725" s="356">
        <v>35</v>
      </c>
      <c r="G725" s="314">
        <v>66.037735849056602</v>
      </c>
      <c r="H725" s="356">
        <v>31</v>
      </c>
      <c r="I725" s="314">
        <v>70.454545454545453</v>
      </c>
      <c r="J725" s="356">
        <v>30</v>
      </c>
      <c r="K725" s="314">
        <v>68.181818181818187</v>
      </c>
      <c r="L725" s="356">
        <v>34</v>
      </c>
      <c r="M725" s="314">
        <v>66.7</v>
      </c>
      <c r="N725" s="315">
        <v>47</v>
      </c>
      <c r="O725" s="316">
        <v>62.7</v>
      </c>
      <c r="P725" s="315">
        <v>41</v>
      </c>
      <c r="Q725" s="316">
        <v>56.164383561643838</v>
      </c>
      <c r="R725" s="315">
        <v>79</v>
      </c>
      <c r="S725" s="316">
        <v>64.2</v>
      </c>
      <c r="T725" s="315">
        <v>83</v>
      </c>
      <c r="U725" s="316">
        <v>46.368715083798882</v>
      </c>
      <c r="V725" s="452"/>
      <c r="W725" s="452"/>
      <c r="X725" s="452"/>
      <c r="Y725" s="452"/>
      <c r="Z725" s="452"/>
      <c r="AA725" s="452"/>
      <c r="AB725" s="452"/>
      <c r="AC725" s="452"/>
      <c r="AD725" s="311"/>
    </row>
    <row r="726" spans="1:30" ht="20.100000000000001" customHeight="1">
      <c r="A726" s="311"/>
      <c r="B726" s="311"/>
      <c r="C726" s="452"/>
      <c r="D726" s="311" t="s">
        <v>1861</v>
      </c>
      <c r="E726" s="452"/>
      <c r="F726" s="356"/>
      <c r="G726" s="314"/>
      <c r="H726" s="356"/>
      <c r="I726" s="314"/>
      <c r="J726" s="356"/>
      <c r="K726" s="314"/>
      <c r="L726" s="356"/>
      <c r="M726" s="314"/>
      <c r="N726" s="315"/>
      <c r="O726" s="316"/>
      <c r="P726" s="315"/>
      <c r="Q726" s="316"/>
      <c r="R726" s="315"/>
      <c r="S726" s="316"/>
      <c r="T726" s="315"/>
      <c r="U726" s="316"/>
      <c r="V726" s="452"/>
      <c r="W726" s="452"/>
      <c r="X726" s="452"/>
      <c r="Y726" s="452"/>
      <c r="Z726" s="452"/>
      <c r="AA726" s="452"/>
      <c r="AB726" s="452"/>
      <c r="AC726" s="452"/>
      <c r="AD726" s="311"/>
    </row>
    <row r="727" spans="1:30" ht="20.100000000000001" customHeight="1">
      <c r="A727" s="311"/>
      <c r="B727" s="311"/>
      <c r="C727" s="452"/>
      <c r="D727" s="311" t="s">
        <v>1862</v>
      </c>
      <c r="E727" s="452"/>
      <c r="F727" s="356"/>
      <c r="G727" s="314"/>
      <c r="H727" s="356"/>
      <c r="I727" s="314"/>
      <c r="J727" s="356"/>
      <c r="K727" s="314"/>
      <c r="L727" s="356"/>
      <c r="M727" s="314"/>
      <c r="N727" s="315"/>
      <c r="O727" s="316"/>
      <c r="P727" s="315"/>
      <c r="Q727" s="316"/>
      <c r="R727" s="315"/>
      <c r="S727" s="316"/>
      <c r="T727" s="315"/>
      <c r="U727" s="316"/>
      <c r="V727" s="452"/>
      <c r="W727" s="452"/>
      <c r="X727" s="452"/>
      <c r="Y727" s="452"/>
      <c r="Z727" s="452"/>
      <c r="AA727" s="452"/>
      <c r="AB727" s="452"/>
      <c r="AC727" s="452"/>
      <c r="AD727" s="311"/>
    </row>
    <row r="728" spans="1:30" ht="20.100000000000001" customHeight="1">
      <c r="A728" s="374" t="s">
        <v>4750</v>
      </c>
      <c r="B728" s="374" t="s">
        <v>8610</v>
      </c>
      <c r="C728" s="358" t="s">
        <v>4620</v>
      </c>
      <c r="D728" s="374" t="s">
        <v>2190</v>
      </c>
      <c r="E728" s="358"/>
      <c r="F728" s="443"/>
      <c r="G728" s="444"/>
      <c r="H728" s="443"/>
      <c r="I728" s="444"/>
      <c r="J728" s="443">
        <v>1</v>
      </c>
      <c r="K728" s="444">
        <v>25</v>
      </c>
      <c r="L728" s="443">
        <v>1</v>
      </c>
      <c r="M728" s="444">
        <v>25</v>
      </c>
      <c r="N728" s="471"/>
      <c r="O728" s="465"/>
      <c r="P728" s="471"/>
      <c r="Q728" s="465"/>
      <c r="R728" s="471">
        <v>1</v>
      </c>
      <c r="S728" s="465">
        <v>10</v>
      </c>
      <c r="T728" s="471">
        <v>2</v>
      </c>
      <c r="U728" s="465">
        <v>12.5</v>
      </c>
      <c r="V728" s="358" t="s">
        <v>138</v>
      </c>
      <c r="W728" s="358" t="s">
        <v>138</v>
      </c>
      <c r="X728" s="358" t="s">
        <v>138</v>
      </c>
      <c r="Y728" s="358" t="s">
        <v>138</v>
      </c>
      <c r="Z728" s="358" t="s">
        <v>138</v>
      </c>
      <c r="AA728" s="358" t="s">
        <v>138</v>
      </c>
      <c r="AB728" s="358" t="s">
        <v>138</v>
      </c>
      <c r="AC728" s="358" t="s">
        <v>138</v>
      </c>
      <c r="AD728" s="374"/>
    </row>
    <row r="729" spans="1:30" ht="20.100000000000001" customHeight="1">
      <c r="A729" s="311"/>
      <c r="B729" s="311"/>
      <c r="C729" s="452"/>
      <c r="D729" s="311" t="s">
        <v>2191</v>
      </c>
      <c r="E729" s="452"/>
      <c r="F729" s="356">
        <v>2</v>
      </c>
      <c r="G729" s="314">
        <v>66.666666666666671</v>
      </c>
      <c r="H729" s="356">
        <v>1</v>
      </c>
      <c r="I729" s="314">
        <v>33.333333333333336</v>
      </c>
      <c r="J729" s="356">
        <v>1</v>
      </c>
      <c r="K729" s="314">
        <v>25</v>
      </c>
      <c r="L729" s="356">
        <v>1</v>
      </c>
      <c r="M729" s="314">
        <v>25</v>
      </c>
      <c r="N729" s="315">
        <v>4</v>
      </c>
      <c r="O729" s="316">
        <v>44.4</v>
      </c>
      <c r="P729" s="315">
        <v>5</v>
      </c>
      <c r="Q729" s="316">
        <v>83.333333333333329</v>
      </c>
      <c r="R729" s="315">
        <v>5</v>
      </c>
      <c r="S729" s="316">
        <v>50</v>
      </c>
      <c r="T729" s="315">
        <v>11</v>
      </c>
      <c r="U729" s="316">
        <v>68.75</v>
      </c>
      <c r="V729" s="452"/>
      <c r="W729" s="452"/>
      <c r="X729" s="452"/>
      <c r="Y729" s="452"/>
      <c r="Z729" s="452"/>
      <c r="AA729" s="452"/>
      <c r="AB729" s="452"/>
      <c r="AC729" s="452"/>
      <c r="AD729" s="311"/>
    </row>
    <row r="730" spans="1:30" ht="20.100000000000001" customHeight="1">
      <c r="A730" s="311"/>
      <c r="B730" s="311"/>
      <c r="C730" s="452"/>
      <c r="D730" s="311" t="s">
        <v>2192</v>
      </c>
      <c r="E730" s="452"/>
      <c r="F730" s="356"/>
      <c r="G730" s="314"/>
      <c r="H730" s="356"/>
      <c r="I730" s="314"/>
      <c r="J730" s="356">
        <v>1</v>
      </c>
      <c r="K730" s="314">
        <v>25</v>
      </c>
      <c r="L730" s="356"/>
      <c r="M730" s="314"/>
      <c r="N730" s="315"/>
      <c r="O730" s="316"/>
      <c r="P730" s="315"/>
      <c r="Q730" s="316"/>
      <c r="R730" s="315">
        <v>2</v>
      </c>
      <c r="S730" s="316">
        <v>20</v>
      </c>
      <c r="T730" s="315"/>
      <c r="U730" s="316"/>
      <c r="V730" s="452"/>
      <c r="W730" s="452"/>
      <c r="X730" s="452"/>
      <c r="Y730" s="452"/>
      <c r="Z730" s="452"/>
      <c r="AA730" s="452"/>
      <c r="AB730" s="452"/>
      <c r="AC730" s="452"/>
      <c r="AD730" s="311"/>
    </row>
    <row r="731" spans="1:30" ht="20.100000000000001" customHeight="1">
      <c r="A731" s="311"/>
      <c r="B731" s="311"/>
      <c r="C731" s="452"/>
      <c r="D731" s="311" t="s">
        <v>2193</v>
      </c>
      <c r="E731" s="452"/>
      <c r="F731" s="356"/>
      <c r="G731" s="314"/>
      <c r="H731" s="356"/>
      <c r="I731" s="314"/>
      <c r="J731" s="356"/>
      <c r="K731" s="314"/>
      <c r="L731" s="356"/>
      <c r="M731" s="314"/>
      <c r="N731" s="315"/>
      <c r="O731" s="316"/>
      <c r="P731" s="315"/>
      <c r="Q731" s="316"/>
      <c r="R731" s="315"/>
      <c r="S731" s="316"/>
      <c r="T731" s="315"/>
      <c r="U731" s="316"/>
      <c r="V731" s="452"/>
      <c r="W731" s="452"/>
      <c r="X731" s="452"/>
      <c r="Y731" s="452"/>
      <c r="Z731" s="452"/>
      <c r="AA731" s="452"/>
      <c r="AB731" s="452"/>
      <c r="AC731" s="452"/>
      <c r="AD731" s="311"/>
    </row>
    <row r="732" spans="1:30" ht="20.100000000000001" customHeight="1">
      <c r="A732" s="311"/>
      <c r="B732" s="311"/>
      <c r="C732" s="452"/>
      <c r="D732" s="311" t="s">
        <v>2194</v>
      </c>
      <c r="E732" s="452"/>
      <c r="F732" s="356">
        <v>1</v>
      </c>
      <c r="G732" s="314">
        <v>33.333333333333336</v>
      </c>
      <c r="H732" s="356"/>
      <c r="I732" s="314"/>
      <c r="J732" s="356"/>
      <c r="K732" s="314"/>
      <c r="L732" s="356"/>
      <c r="M732" s="314"/>
      <c r="N732" s="315">
        <v>1</v>
      </c>
      <c r="O732" s="316">
        <v>11.1</v>
      </c>
      <c r="P732" s="315"/>
      <c r="Q732" s="316"/>
      <c r="R732" s="315">
        <v>2</v>
      </c>
      <c r="S732" s="316">
        <v>20</v>
      </c>
      <c r="T732" s="315">
        <v>1</v>
      </c>
      <c r="U732" s="316">
        <v>6.25</v>
      </c>
      <c r="V732" s="452"/>
      <c r="W732" s="452"/>
      <c r="X732" s="452"/>
      <c r="Y732" s="452"/>
      <c r="Z732" s="452"/>
      <c r="AA732" s="452"/>
      <c r="AB732" s="452"/>
      <c r="AC732" s="452"/>
      <c r="AD732" s="311"/>
    </row>
    <row r="733" spans="1:30" ht="20.100000000000001" customHeight="1">
      <c r="A733" s="311"/>
      <c r="B733" s="311"/>
      <c r="C733" s="452"/>
      <c r="D733" s="311" t="s">
        <v>1609</v>
      </c>
      <c r="E733" s="452"/>
      <c r="F733" s="356"/>
      <c r="G733" s="314"/>
      <c r="H733" s="356"/>
      <c r="I733" s="314"/>
      <c r="J733" s="356"/>
      <c r="K733" s="314"/>
      <c r="L733" s="356"/>
      <c r="M733" s="314"/>
      <c r="N733" s="315"/>
      <c r="O733" s="316"/>
      <c r="P733" s="315"/>
      <c r="Q733" s="316"/>
      <c r="R733" s="315"/>
      <c r="S733" s="316"/>
      <c r="T733" s="315"/>
      <c r="U733" s="316"/>
      <c r="V733" s="452"/>
      <c r="W733" s="452"/>
      <c r="X733" s="452"/>
      <c r="Y733" s="452"/>
      <c r="Z733" s="452"/>
      <c r="AA733" s="452"/>
      <c r="AB733" s="452"/>
      <c r="AC733" s="452"/>
      <c r="AD733" s="311"/>
    </row>
    <row r="734" spans="1:30" ht="20.100000000000001" customHeight="1">
      <c r="A734" s="311"/>
      <c r="B734" s="311"/>
      <c r="C734" s="452"/>
      <c r="D734" s="311" t="s">
        <v>2195</v>
      </c>
      <c r="E734" s="452"/>
      <c r="F734" s="356"/>
      <c r="G734" s="314"/>
      <c r="H734" s="356"/>
      <c r="I734" s="314"/>
      <c r="J734" s="356"/>
      <c r="K734" s="314"/>
      <c r="L734" s="356"/>
      <c r="M734" s="314"/>
      <c r="N734" s="315">
        <v>2</v>
      </c>
      <c r="O734" s="316">
        <v>22.2</v>
      </c>
      <c r="P734" s="315"/>
      <c r="Q734" s="316"/>
      <c r="R734" s="315"/>
      <c r="S734" s="316"/>
      <c r="T734" s="315">
        <v>1</v>
      </c>
      <c r="U734" s="316">
        <v>6.25</v>
      </c>
      <c r="V734" s="452"/>
      <c r="W734" s="452"/>
      <c r="X734" s="452"/>
      <c r="Y734" s="452"/>
      <c r="Z734" s="452"/>
      <c r="AA734" s="452"/>
      <c r="AB734" s="452"/>
      <c r="AC734" s="452"/>
      <c r="AD734" s="311"/>
    </row>
    <row r="735" spans="1:30" ht="20.100000000000001" customHeight="1">
      <c r="A735" s="311"/>
      <c r="B735" s="311"/>
      <c r="C735" s="452"/>
      <c r="D735" s="311" t="s">
        <v>2196</v>
      </c>
      <c r="E735" s="452"/>
      <c r="F735" s="356"/>
      <c r="G735" s="314"/>
      <c r="H735" s="356">
        <v>2</v>
      </c>
      <c r="I735" s="314">
        <v>66.666666666666671</v>
      </c>
      <c r="J735" s="356">
        <v>1</v>
      </c>
      <c r="K735" s="314">
        <v>25</v>
      </c>
      <c r="L735" s="356">
        <v>2</v>
      </c>
      <c r="M735" s="314">
        <v>50</v>
      </c>
      <c r="N735" s="315">
        <v>2</v>
      </c>
      <c r="O735" s="316">
        <v>22.2</v>
      </c>
      <c r="P735" s="315">
        <v>1</v>
      </c>
      <c r="Q735" s="316">
        <v>16.666666666666668</v>
      </c>
      <c r="R735" s="315"/>
      <c r="S735" s="316"/>
      <c r="T735" s="315">
        <v>1</v>
      </c>
      <c r="U735" s="316">
        <v>6.25</v>
      </c>
      <c r="V735" s="452"/>
      <c r="W735" s="452"/>
      <c r="X735" s="452"/>
      <c r="Y735" s="452"/>
      <c r="Z735" s="452"/>
      <c r="AA735" s="452"/>
      <c r="AB735" s="452"/>
      <c r="AC735" s="452"/>
      <c r="AD735" s="311"/>
    </row>
    <row r="736" spans="1:30" ht="20.100000000000001" customHeight="1">
      <c r="A736" s="311"/>
      <c r="B736" s="311"/>
      <c r="C736" s="452"/>
      <c r="D736" s="311" t="s">
        <v>2337</v>
      </c>
      <c r="E736" s="452"/>
      <c r="F736" s="356"/>
      <c r="G736" s="314"/>
      <c r="H736" s="356"/>
      <c r="I736" s="314"/>
      <c r="J736" s="356"/>
      <c r="K736" s="314"/>
      <c r="L736" s="356"/>
      <c r="M736" s="314"/>
      <c r="N736" s="315"/>
      <c r="O736" s="316"/>
      <c r="P736" s="315"/>
      <c r="Q736" s="316"/>
      <c r="R736" s="315"/>
      <c r="S736" s="316"/>
      <c r="T736" s="315"/>
      <c r="U736" s="316"/>
      <c r="V736" s="452"/>
      <c r="W736" s="452"/>
      <c r="X736" s="452"/>
      <c r="Y736" s="452"/>
      <c r="Z736" s="452"/>
      <c r="AA736" s="452"/>
      <c r="AB736" s="452"/>
      <c r="AC736" s="452"/>
      <c r="AD736" s="311"/>
    </row>
    <row r="737" spans="1:30" ht="20.100000000000001" customHeight="1">
      <c r="A737" s="311"/>
      <c r="B737" s="311"/>
      <c r="C737" s="452"/>
      <c r="D737" s="311" t="s">
        <v>8611</v>
      </c>
      <c r="E737" s="452"/>
      <c r="F737" s="356"/>
      <c r="G737" s="314"/>
      <c r="H737" s="356"/>
      <c r="I737" s="314"/>
      <c r="J737" s="356"/>
      <c r="K737" s="314"/>
      <c r="L737" s="356"/>
      <c r="M737" s="314"/>
      <c r="N737" s="315"/>
      <c r="O737" s="316"/>
      <c r="P737" s="315"/>
      <c r="Q737" s="316"/>
      <c r="R737" s="315"/>
      <c r="S737" s="316"/>
      <c r="T737" s="315"/>
      <c r="U737" s="316"/>
      <c r="V737" s="452"/>
      <c r="W737" s="452"/>
      <c r="X737" s="452"/>
      <c r="Y737" s="452"/>
      <c r="Z737" s="452"/>
      <c r="AA737" s="452"/>
      <c r="AB737" s="452"/>
      <c r="AC737" s="452"/>
      <c r="AD737" s="311"/>
    </row>
    <row r="738" spans="1:30" ht="20.100000000000001" customHeight="1">
      <c r="A738" s="374" t="s">
        <v>4751</v>
      </c>
      <c r="B738" s="374" t="s">
        <v>8612</v>
      </c>
      <c r="C738" s="358" t="s">
        <v>4752</v>
      </c>
      <c r="D738" s="374"/>
      <c r="E738" s="358"/>
      <c r="F738" s="443"/>
      <c r="G738" s="444"/>
      <c r="H738" s="443"/>
      <c r="I738" s="444"/>
      <c r="J738" s="443"/>
      <c r="K738" s="444"/>
      <c r="L738" s="443"/>
      <c r="M738" s="444"/>
      <c r="N738" s="471"/>
      <c r="O738" s="465"/>
      <c r="P738" s="471"/>
      <c r="Q738" s="465"/>
      <c r="R738" s="471"/>
      <c r="S738" s="465"/>
      <c r="T738" s="471"/>
      <c r="U738" s="465"/>
      <c r="V738" s="358" t="s">
        <v>138</v>
      </c>
      <c r="W738" s="358" t="s">
        <v>138</v>
      </c>
      <c r="X738" s="358" t="s">
        <v>138</v>
      </c>
      <c r="Y738" s="358" t="s">
        <v>138</v>
      </c>
      <c r="Z738" s="358" t="s">
        <v>138</v>
      </c>
      <c r="AA738" s="358" t="s">
        <v>138</v>
      </c>
      <c r="AB738" s="358" t="s">
        <v>138</v>
      </c>
      <c r="AC738" s="358" t="s">
        <v>138</v>
      </c>
      <c r="AD738" s="374"/>
    </row>
    <row r="739" spans="1:30" ht="20.100000000000001" customHeight="1">
      <c r="A739" s="374" t="s">
        <v>4753</v>
      </c>
      <c r="B739" s="374" t="s">
        <v>8613</v>
      </c>
      <c r="C739" s="358" t="s">
        <v>4620</v>
      </c>
      <c r="D739" s="374" t="s">
        <v>2190</v>
      </c>
      <c r="E739" s="358"/>
      <c r="F739" s="443">
        <v>1</v>
      </c>
      <c r="G739" s="444">
        <v>33.333333333333336</v>
      </c>
      <c r="H739" s="443"/>
      <c r="I739" s="444"/>
      <c r="J739" s="443"/>
      <c r="K739" s="444"/>
      <c r="L739" s="443"/>
      <c r="M739" s="444"/>
      <c r="N739" s="471">
        <v>1</v>
      </c>
      <c r="O739" s="465">
        <v>11.1</v>
      </c>
      <c r="P739" s="471">
        <v>1</v>
      </c>
      <c r="Q739" s="465">
        <v>16.666666666666668</v>
      </c>
      <c r="R739" s="471"/>
      <c r="S739" s="465"/>
      <c r="T739" s="471">
        <v>5</v>
      </c>
      <c r="U739" s="465">
        <v>31.25</v>
      </c>
      <c r="V739" s="358" t="s">
        <v>138</v>
      </c>
      <c r="W739" s="358" t="s">
        <v>138</v>
      </c>
      <c r="X739" s="358" t="s">
        <v>138</v>
      </c>
      <c r="Y739" s="358" t="s">
        <v>138</v>
      </c>
      <c r="Z739" s="358" t="s">
        <v>138</v>
      </c>
      <c r="AA739" s="358" t="s">
        <v>138</v>
      </c>
      <c r="AB739" s="358" t="s">
        <v>138</v>
      </c>
      <c r="AC739" s="358" t="s">
        <v>138</v>
      </c>
      <c r="AD739" s="374"/>
    </row>
    <row r="740" spans="1:30" ht="20.100000000000001" customHeight="1">
      <c r="A740" s="311"/>
      <c r="B740" s="311"/>
      <c r="C740" s="452"/>
      <c r="D740" s="311" t="s">
        <v>2191</v>
      </c>
      <c r="E740" s="452"/>
      <c r="F740" s="356"/>
      <c r="G740" s="314"/>
      <c r="H740" s="356"/>
      <c r="I740" s="314"/>
      <c r="J740" s="356">
        <v>2</v>
      </c>
      <c r="K740" s="314">
        <v>50</v>
      </c>
      <c r="L740" s="356"/>
      <c r="M740" s="314"/>
      <c r="N740" s="315">
        <v>1</v>
      </c>
      <c r="O740" s="316">
        <v>11.1</v>
      </c>
      <c r="P740" s="315"/>
      <c r="Q740" s="316"/>
      <c r="R740" s="315">
        <v>1</v>
      </c>
      <c r="S740" s="316">
        <v>10</v>
      </c>
      <c r="T740" s="315">
        <v>1</v>
      </c>
      <c r="U740" s="316">
        <v>6.25</v>
      </c>
      <c r="V740" s="452"/>
      <c r="W740" s="452"/>
      <c r="X740" s="452"/>
      <c r="Y740" s="452"/>
      <c r="Z740" s="452"/>
      <c r="AA740" s="452"/>
      <c r="AB740" s="452"/>
      <c r="AC740" s="452"/>
      <c r="AD740" s="311"/>
    </row>
    <row r="741" spans="1:30" ht="20.100000000000001" customHeight="1">
      <c r="A741" s="311"/>
      <c r="B741" s="311"/>
      <c r="C741" s="452"/>
      <c r="D741" s="311" t="s">
        <v>2192</v>
      </c>
      <c r="E741" s="452"/>
      <c r="F741" s="356"/>
      <c r="G741" s="314"/>
      <c r="H741" s="356"/>
      <c r="I741" s="314"/>
      <c r="J741" s="356"/>
      <c r="K741" s="314"/>
      <c r="L741" s="356">
        <v>2</v>
      </c>
      <c r="M741" s="314">
        <v>50</v>
      </c>
      <c r="N741" s="315"/>
      <c r="O741" s="316"/>
      <c r="P741" s="315"/>
      <c r="Q741" s="316"/>
      <c r="R741" s="315"/>
      <c r="S741" s="316"/>
      <c r="T741" s="315"/>
      <c r="U741" s="316"/>
      <c r="V741" s="452"/>
      <c r="W741" s="452"/>
      <c r="X741" s="452"/>
      <c r="Y741" s="452"/>
      <c r="Z741" s="452"/>
      <c r="AA741" s="452"/>
      <c r="AB741" s="452"/>
      <c r="AC741" s="452"/>
      <c r="AD741" s="311"/>
    </row>
    <row r="742" spans="1:30" ht="20.100000000000001" customHeight="1">
      <c r="A742" s="311"/>
      <c r="B742" s="311"/>
      <c r="C742" s="452"/>
      <c r="D742" s="311" t="s">
        <v>2193</v>
      </c>
      <c r="E742" s="452"/>
      <c r="F742" s="356"/>
      <c r="G742" s="314"/>
      <c r="H742" s="356"/>
      <c r="I742" s="314"/>
      <c r="J742" s="356"/>
      <c r="K742" s="314"/>
      <c r="L742" s="356"/>
      <c r="M742" s="314"/>
      <c r="N742" s="315"/>
      <c r="O742" s="316"/>
      <c r="P742" s="315"/>
      <c r="Q742" s="316"/>
      <c r="R742" s="315"/>
      <c r="S742" s="316"/>
      <c r="T742" s="315"/>
      <c r="U742" s="316"/>
      <c r="V742" s="452"/>
      <c r="W742" s="452"/>
      <c r="X742" s="452"/>
      <c r="Y742" s="452"/>
      <c r="Z742" s="452"/>
      <c r="AA742" s="452"/>
      <c r="AB742" s="452"/>
      <c r="AC742" s="452"/>
      <c r="AD742" s="311"/>
    </row>
    <row r="743" spans="1:30" ht="20.100000000000001" customHeight="1">
      <c r="A743" s="311"/>
      <c r="B743" s="311"/>
      <c r="C743" s="452"/>
      <c r="D743" s="311" t="s">
        <v>2194</v>
      </c>
      <c r="E743" s="452"/>
      <c r="F743" s="356"/>
      <c r="G743" s="314"/>
      <c r="H743" s="356"/>
      <c r="I743" s="314"/>
      <c r="J743" s="356"/>
      <c r="K743" s="314"/>
      <c r="L743" s="356"/>
      <c r="M743" s="314"/>
      <c r="N743" s="315">
        <v>1</v>
      </c>
      <c r="O743" s="316">
        <v>11.1</v>
      </c>
      <c r="P743" s="315"/>
      <c r="Q743" s="316"/>
      <c r="R743" s="315">
        <v>2</v>
      </c>
      <c r="S743" s="316">
        <v>20</v>
      </c>
      <c r="T743" s="315">
        <v>3</v>
      </c>
      <c r="U743" s="316">
        <v>18.75</v>
      </c>
      <c r="V743" s="452"/>
      <c r="W743" s="452"/>
      <c r="X743" s="452"/>
      <c r="Y743" s="452"/>
      <c r="Z743" s="452"/>
      <c r="AA743" s="452"/>
      <c r="AB743" s="452"/>
      <c r="AC743" s="452"/>
      <c r="AD743" s="311"/>
    </row>
    <row r="744" spans="1:30" ht="20.100000000000001" customHeight="1">
      <c r="A744" s="311"/>
      <c r="B744" s="311"/>
      <c r="C744" s="452"/>
      <c r="D744" s="311" t="s">
        <v>1609</v>
      </c>
      <c r="E744" s="452"/>
      <c r="F744" s="356">
        <v>1</v>
      </c>
      <c r="G744" s="314">
        <v>33.333333333333336</v>
      </c>
      <c r="H744" s="356">
        <v>1</v>
      </c>
      <c r="I744" s="314">
        <v>33.333333333333336</v>
      </c>
      <c r="J744" s="356"/>
      <c r="K744" s="314"/>
      <c r="L744" s="356"/>
      <c r="M744" s="314"/>
      <c r="N744" s="315">
        <v>1</v>
      </c>
      <c r="O744" s="316">
        <v>11.1</v>
      </c>
      <c r="P744" s="315">
        <v>1</v>
      </c>
      <c r="Q744" s="316">
        <v>16.666666666666668</v>
      </c>
      <c r="R744" s="315">
        <v>1</v>
      </c>
      <c r="S744" s="316">
        <v>10</v>
      </c>
      <c r="T744" s="315">
        <v>1</v>
      </c>
      <c r="U744" s="316">
        <v>6.25</v>
      </c>
      <c r="V744" s="452"/>
      <c r="W744" s="452"/>
      <c r="X744" s="452"/>
      <c r="Y744" s="452"/>
      <c r="Z744" s="452"/>
      <c r="AA744" s="452"/>
      <c r="AB744" s="452"/>
      <c r="AC744" s="452"/>
      <c r="AD744" s="311"/>
    </row>
    <row r="745" spans="1:30" ht="20.100000000000001" customHeight="1">
      <c r="A745" s="311"/>
      <c r="B745" s="311"/>
      <c r="C745" s="452"/>
      <c r="D745" s="311" t="s">
        <v>2195</v>
      </c>
      <c r="E745" s="452"/>
      <c r="F745" s="356">
        <v>1</v>
      </c>
      <c r="G745" s="314">
        <v>33.333333333333336</v>
      </c>
      <c r="H745" s="356"/>
      <c r="I745" s="314"/>
      <c r="J745" s="356"/>
      <c r="K745" s="314"/>
      <c r="L745" s="356"/>
      <c r="M745" s="314"/>
      <c r="N745" s="315"/>
      <c r="O745" s="316"/>
      <c r="P745" s="315"/>
      <c r="Q745" s="316"/>
      <c r="R745" s="315"/>
      <c r="S745" s="316"/>
      <c r="T745" s="315">
        <v>2</v>
      </c>
      <c r="U745" s="316">
        <v>12.5</v>
      </c>
      <c r="V745" s="452"/>
      <c r="W745" s="452"/>
      <c r="X745" s="452"/>
      <c r="Y745" s="452"/>
      <c r="Z745" s="452"/>
      <c r="AA745" s="452"/>
      <c r="AB745" s="452"/>
      <c r="AC745" s="452"/>
      <c r="AD745" s="311"/>
    </row>
    <row r="746" spans="1:30" ht="20.100000000000001" customHeight="1">
      <c r="A746" s="311"/>
      <c r="B746" s="311"/>
      <c r="C746" s="452"/>
      <c r="D746" s="311" t="s">
        <v>2196</v>
      </c>
      <c r="E746" s="452"/>
      <c r="F746" s="356"/>
      <c r="G746" s="314"/>
      <c r="H746" s="356"/>
      <c r="I746" s="314"/>
      <c r="J746" s="356">
        <v>1</v>
      </c>
      <c r="K746" s="314">
        <v>25</v>
      </c>
      <c r="L746" s="356"/>
      <c r="M746" s="314"/>
      <c r="N746" s="315">
        <v>1</v>
      </c>
      <c r="O746" s="316">
        <v>11.1</v>
      </c>
      <c r="P746" s="315">
        <v>1</v>
      </c>
      <c r="Q746" s="316">
        <v>16.666666666666668</v>
      </c>
      <c r="R746" s="315">
        <v>3</v>
      </c>
      <c r="S746" s="316">
        <v>30</v>
      </c>
      <c r="T746" s="315">
        <v>1</v>
      </c>
      <c r="U746" s="316">
        <v>6.25</v>
      </c>
      <c r="V746" s="452"/>
      <c r="W746" s="452"/>
      <c r="X746" s="452"/>
      <c r="Y746" s="452"/>
      <c r="Z746" s="452"/>
      <c r="AA746" s="452"/>
      <c r="AB746" s="452"/>
      <c r="AC746" s="452"/>
      <c r="AD746" s="311"/>
    </row>
    <row r="747" spans="1:30" ht="20.100000000000001" customHeight="1">
      <c r="A747" s="311"/>
      <c r="B747" s="311"/>
      <c r="C747" s="452"/>
      <c r="D747" s="311" t="s">
        <v>2337</v>
      </c>
      <c r="E747" s="452"/>
      <c r="F747" s="356"/>
      <c r="G747" s="314"/>
      <c r="H747" s="356"/>
      <c r="I747" s="314"/>
      <c r="J747" s="356"/>
      <c r="K747" s="314"/>
      <c r="L747" s="356"/>
      <c r="M747" s="314"/>
      <c r="N747" s="315"/>
      <c r="O747" s="316"/>
      <c r="P747" s="315"/>
      <c r="Q747" s="316"/>
      <c r="R747" s="315"/>
      <c r="S747" s="316"/>
      <c r="T747" s="315"/>
      <c r="U747" s="316"/>
      <c r="V747" s="452"/>
      <c r="W747" s="452"/>
      <c r="X747" s="452"/>
      <c r="Y747" s="452"/>
      <c r="Z747" s="452"/>
      <c r="AA747" s="452"/>
      <c r="AB747" s="452"/>
      <c r="AC747" s="452"/>
      <c r="AD747" s="311"/>
    </row>
    <row r="748" spans="1:30" ht="20.100000000000001" customHeight="1">
      <c r="A748" s="311"/>
      <c r="B748" s="311"/>
      <c r="C748" s="452"/>
      <c r="D748" s="311" t="s">
        <v>8611</v>
      </c>
      <c r="E748" s="452"/>
      <c r="F748" s="356"/>
      <c r="G748" s="314"/>
      <c r="H748" s="356">
        <v>2</v>
      </c>
      <c r="I748" s="314">
        <v>66.666666666666671</v>
      </c>
      <c r="J748" s="356">
        <v>1</v>
      </c>
      <c r="K748" s="314">
        <v>25</v>
      </c>
      <c r="L748" s="356">
        <v>2</v>
      </c>
      <c r="M748" s="314">
        <v>50</v>
      </c>
      <c r="N748" s="315">
        <v>4</v>
      </c>
      <c r="O748" s="316">
        <v>44.4</v>
      </c>
      <c r="P748" s="315">
        <v>3</v>
      </c>
      <c r="Q748" s="316">
        <v>50</v>
      </c>
      <c r="R748" s="315">
        <v>3</v>
      </c>
      <c r="S748" s="316">
        <v>30</v>
      </c>
      <c r="T748" s="315">
        <v>3</v>
      </c>
      <c r="U748" s="316">
        <v>18.75</v>
      </c>
      <c r="V748" s="452"/>
      <c r="W748" s="452"/>
      <c r="X748" s="452"/>
      <c r="Y748" s="452"/>
      <c r="Z748" s="452"/>
      <c r="AA748" s="452"/>
      <c r="AB748" s="452"/>
      <c r="AC748" s="452"/>
      <c r="AD748" s="311"/>
    </row>
    <row r="749" spans="1:30" ht="20.100000000000001" customHeight="1">
      <c r="A749" s="374" t="s">
        <v>4754</v>
      </c>
      <c r="B749" s="374" t="s">
        <v>8614</v>
      </c>
      <c r="C749" s="358" t="s">
        <v>4755</v>
      </c>
      <c r="D749" s="374"/>
      <c r="E749" s="358"/>
      <c r="F749" s="443"/>
      <c r="G749" s="444"/>
      <c r="H749" s="443"/>
      <c r="I749" s="444"/>
      <c r="J749" s="443"/>
      <c r="K749" s="444"/>
      <c r="L749" s="443"/>
      <c r="M749" s="444"/>
      <c r="N749" s="471"/>
      <c r="O749" s="465"/>
      <c r="P749" s="471"/>
      <c r="Q749" s="465"/>
      <c r="R749" s="471"/>
      <c r="S749" s="465"/>
      <c r="T749" s="471"/>
      <c r="U749" s="465"/>
      <c r="V749" s="358" t="s">
        <v>138</v>
      </c>
      <c r="W749" s="358" t="s">
        <v>138</v>
      </c>
      <c r="X749" s="358" t="s">
        <v>138</v>
      </c>
      <c r="Y749" s="358" t="s">
        <v>138</v>
      </c>
      <c r="Z749" s="358" t="s">
        <v>138</v>
      </c>
      <c r="AA749" s="358" t="s">
        <v>138</v>
      </c>
      <c r="AB749" s="358" t="s">
        <v>138</v>
      </c>
      <c r="AC749" s="358" t="s">
        <v>138</v>
      </c>
      <c r="AD749" s="374"/>
    </row>
    <row r="750" spans="1:30" ht="20.100000000000001" customHeight="1">
      <c r="A750" s="374" t="s">
        <v>4756</v>
      </c>
      <c r="B750" s="374" t="s">
        <v>1042</v>
      </c>
      <c r="C750" s="358" t="s">
        <v>8525</v>
      </c>
      <c r="D750" s="374" t="s">
        <v>2197</v>
      </c>
      <c r="E750" s="358" t="s">
        <v>73</v>
      </c>
      <c r="F750" s="443">
        <v>23</v>
      </c>
      <c r="G750" s="444">
        <v>27.38095238095238</v>
      </c>
      <c r="H750" s="443">
        <v>18</v>
      </c>
      <c r="I750" s="444">
        <v>25.714285714285715</v>
      </c>
      <c r="J750" s="443">
        <v>18</v>
      </c>
      <c r="K750" s="444">
        <v>25.714285714285715</v>
      </c>
      <c r="L750" s="443">
        <v>24</v>
      </c>
      <c r="M750" s="444">
        <v>31.168831168831169</v>
      </c>
      <c r="N750" s="471">
        <v>43</v>
      </c>
      <c r="O750" s="465">
        <v>35.245901639344261</v>
      </c>
      <c r="P750" s="471">
        <v>51</v>
      </c>
      <c r="Q750" s="465">
        <v>38.931297709923662</v>
      </c>
      <c r="R750" s="471">
        <v>46</v>
      </c>
      <c r="S750" s="465">
        <v>25.274725274725274</v>
      </c>
      <c r="T750" s="471">
        <v>35</v>
      </c>
      <c r="U750" s="465">
        <v>16.129032258064516</v>
      </c>
      <c r="V750" s="358" t="s">
        <v>138</v>
      </c>
      <c r="W750" s="358" t="s">
        <v>138</v>
      </c>
      <c r="X750" s="358" t="s">
        <v>138</v>
      </c>
      <c r="Y750" s="358" t="s">
        <v>138</v>
      </c>
      <c r="Z750" s="358" t="s">
        <v>138</v>
      </c>
      <c r="AA750" s="358" t="s">
        <v>138</v>
      </c>
      <c r="AB750" s="358" t="s">
        <v>138</v>
      </c>
      <c r="AC750" s="358" t="s">
        <v>138</v>
      </c>
      <c r="AD750" s="374"/>
    </row>
    <row r="751" spans="1:30" ht="20.100000000000001" customHeight="1">
      <c r="A751" s="311"/>
      <c r="B751" s="311"/>
      <c r="C751" s="452"/>
      <c r="D751" s="311" t="s">
        <v>2198</v>
      </c>
      <c r="E751" s="452"/>
      <c r="F751" s="356">
        <v>29</v>
      </c>
      <c r="G751" s="314">
        <v>34.523809523809526</v>
      </c>
      <c r="H751" s="356">
        <v>25</v>
      </c>
      <c r="I751" s="314">
        <v>35.714285714285715</v>
      </c>
      <c r="J751" s="356">
        <v>24</v>
      </c>
      <c r="K751" s="314">
        <v>34.285714285714285</v>
      </c>
      <c r="L751" s="356">
        <v>21</v>
      </c>
      <c r="M751" s="314">
        <v>27.27272727272727</v>
      </c>
      <c r="N751" s="315">
        <v>39</v>
      </c>
      <c r="O751" s="316">
        <v>31.967213114754099</v>
      </c>
      <c r="P751" s="315">
        <v>31</v>
      </c>
      <c r="Q751" s="316">
        <v>23.664122137404579</v>
      </c>
      <c r="R751" s="315">
        <v>59</v>
      </c>
      <c r="S751" s="316">
        <v>32.417582417582416</v>
      </c>
      <c r="T751" s="315">
        <v>49</v>
      </c>
      <c r="U751" s="316">
        <v>22.580645161290324</v>
      </c>
      <c r="V751" s="452"/>
      <c r="W751" s="452"/>
      <c r="X751" s="452"/>
      <c r="Y751" s="452"/>
      <c r="Z751" s="452"/>
      <c r="AA751" s="452"/>
      <c r="AB751" s="452"/>
      <c r="AC751" s="452"/>
      <c r="AD751" s="311"/>
    </row>
    <row r="752" spans="1:30" ht="20.100000000000001" customHeight="1">
      <c r="A752" s="311"/>
      <c r="B752" s="311"/>
      <c r="C752" s="452"/>
      <c r="D752" s="311" t="s">
        <v>2199</v>
      </c>
      <c r="E752" s="452"/>
      <c r="F752" s="356">
        <v>17</v>
      </c>
      <c r="G752" s="314">
        <v>20.238095238095237</v>
      </c>
      <c r="H752" s="356">
        <v>9</v>
      </c>
      <c r="I752" s="314">
        <v>12.857142857142858</v>
      </c>
      <c r="J752" s="356">
        <v>13</v>
      </c>
      <c r="K752" s="314">
        <v>18.571428571428573</v>
      </c>
      <c r="L752" s="356">
        <v>11</v>
      </c>
      <c r="M752" s="314">
        <v>14.285714285714285</v>
      </c>
      <c r="N752" s="315">
        <v>14</v>
      </c>
      <c r="O752" s="316">
        <v>11.475409836065573</v>
      </c>
      <c r="P752" s="315">
        <v>14</v>
      </c>
      <c r="Q752" s="316">
        <v>10.687022900763358</v>
      </c>
      <c r="R752" s="315">
        <v>26</v>
      </c>
      <c r="S752" s="316">
        <v>14.285714285714286</v>
      </c>
      <c r="T752" s="315">
        <v>46</v>
      </c>
      <c r="U752" s="316">
        <v>21.198156682027651</v>
      </c>
      <c r="V752" s="452"/>
      <c r="W752" s="452"/>
      <c r="X752" s="452"/>
      <c r="Y752" s="452"/>
      <c r="Z752" s="452"/>
      <c r="AA752" s="452"/>
      <c r="AB752" s="452"/>
      <c r="AC752" s="452"/>
      <c r="AD752" s="311"/>
    </row>
    <row r="753" spans="1:30" ht="20.100000000000001" customHeight="1">
      <c r="A753" s="311"/>
      <c r="B753" s="311"/>
      <c r="C753" s="452"/>
      <c r="D753" s="311" t="s">
        <v>2200</v>
      </c>
      <c r="E753" s="452"/>
      <c r="F753" s="356">
        <v>3</v>
      </c>
      <c r="G753" s="314">
        <v>3.5714285714285716</v>
      </c>
      <c r="H753" s="356">
        <v>4</v>
      </c>
      <c r="I753" s="314">
        <v>5.7142857142857144</v>
      </c>
      <c r="J753" s="356"/>
      <c r="K753" s="314"/>
      <c r="L753" s="356">
        <v>4</v>
      </c>
      <c r="M753" s="314">
        <v>5.1948051948051948</v>
      </c>
      <c r="N753" s="315">
        <v>3</v>
      </c>
      <c r="O753" s="316">
        <v>2.459016393442623</v>
      </c>
      <c r="P753" s="315">
        <v>10</v>
      </c>
      <c r="Q753" s="316">
        <v>7.6335877862595423</v>
      </c>
      <c r="R753" s="315">
        <v>10</v>
      </c>
      <c r="S753" s="316">
        <v>5.4945054945054945</v>
      </c>
      <c r="T753" s="315">
        <v>19</v>
      </c>
      <c r="U753" s="316">
        <v>8.7557603686635943</v>
      </c>
      <c r="V753" s="452"/>
      <c r="W753" s="452"/>
      <c r="X753" s="452"/>
      <c r="Y753" s="452"/>
      <c r="Z753" s="452"/>
      <c r="AA753" s="452"/>
      <c r="AB753" s="452"/>
      <c r="AC753" s="452"/>
      <c r="AD753" s="311"/>
    </row>
    <row r="754" spans="1:30" ht="20.100000000000001" customHeight="1">
      <c r="A754" s="311"/>
      <c r="B754" s="311"/>
      <c r="C754" s="452"/>
      <c r="D754" s="311" t="s">
        <v>2201</v>
      </c>
      <c r="E754" s="452"/>
      <c r="F754" s="356"/>
      <c r="G754" s="314"/>
      <c r="H754" s="356">
        <v>1</v>
      </c>
      <c r="I754" s="314">
        <v>1.4285714285714286</v>
      </c>
      <c r="J754" s="356">
        <v>3</v>
      </c>
      <c r="K754" s="314">
        <v>4.2857142857142856</v>
      </c>
      <c r="L754" s="356"/>
      <c r="M754" s="314"/>
      <c r="N754" s="315">
        <v>1</v>
      </c>
      <c r="O754" s="316">
        <v>0.81967213114754101</v>
      </c>
      <c r="P754" s="315">
        <v>2</v>
      </c>
      <c r="Q754" s="316">
        <v>1.5267175572519085</v>
      </c>
      <c r="R754" s="315">
        <v>1</v>
      </c>
      <c r="S754" s="316">
        <v>0.5494505494505495</v>
      </c>
      <c r="T754" s="315">
        <v>7</v>
      </c>
      <c r="U754" s="316">
        <v>3.225806451612903</v>
      </c>
      <c r="V754" s="452"/>
      <c r="W754" s="452"/>
      <c r="X754" s="452"/>
      <c r="Y754" s="452"/>
      <c r="Z754" s="452"/>
      <c r="AA754" s="452"/>
      <c r="AB754" s="452"/>
      <c r="AC754" s="452"/>
      <c r="AD754" s="311"/>
    </row>
    <row r="755" spans="1:30" ht="20.100000000000001" customHeight="1">
      <c r="A755" s="311"/>
      <c r="B755" s="311"/>
      <c r="C755" s="452"/>
      <c r="D755" s="311" t="s">
        <v>2202</v>
      </c>
      <c r="E755" s="452"/>
      <c r="F755" s="356"/>
      <c r="G755" s="314"/>
      <c r="H755" s="356"/>
      <c r="I755" s="314"/>
      <c r="J755" s="356">
        <v>1</v>
      </c>
      <c r="K755" s="314">
        <v>1.4285714285714286</v>
      </c>
      <c r="L755" s="356"/>
      <c r="M755" s="314"/>
      <c r="N755" s="315">
        <v>1</v>
      </c>
      <c r="O755" s="316">
        <v>0.81967213114754101</v>
      </c>
      <c r="P755" s="315"/>
      <c r="Q755" s="316"/>
      <c r="R755" s="315">
        <v>3</v>
      </c>
      <c r="S755" s="316">
        <v>1.6483516483516483</v>
      </c>
      <c r="T755" s="315">
        <v>3</v>
      </c>
      <c r="U755" s="316">
        <v>1.3824884792626728</v>
      </c>
      <c r="V755" s="452"/>
      <c r="W755" s="452"/>
      <c r="X755" s="452"/>
      <c r="Y755" s="452"/>
      <c r="Z755" s="452"/>
      <c r="AA755" s="452"/>
      <c r="AB755" s="452"/>
      <c r="AC755" s="452"/>
      <c r="AD755" s="311"/>
    </row>
    <row r="756" spans="1:30" ht="20.100000000000001" customHeight="1">
      <c r="A756" s="311"/>
      <c r="B756" s="311"/>
      <c r="C756" s="452"/>
      <c r="D756" s="311" t="s">
        <v>2203</v>
      </c>
      <c r="E756" s="452"/>
      <c r="F756" s="356">
        <v>2</v>
      </c>
      <c r="G756" s="314">
        <v>2.3809523809523809</v>
      </c>
      <c r="H756" s="356">
        <v>2</v>
      </c>
      <c r="I756" s="314">
        <v>2.8571428571428572</v>
      </c>
      <c r="J756" s="356"/>
      <c r="K756" s="314"/>
      <c r="L756" s="356">
        <v>3</v>
      </c>
      <c r="M756" s="314">
        <v>3.8961038961038961</v>
      </c>
      <c r="N756" s="315">
        <v>2</v>
      </c>
      <c r="O756" s="316">
        <v>1.639344262295082</v>
      </c>
      <c r="P756" s="315">
        <v>3</v>
      </c>
      <c r="Q756" s="316">
        <v>2.2900763358778624</v>
      </c>
      <c r="R756" s="315">
        <v>1</v>
      </c>
      <c r="S756" s="316">
        <v>0.5494505494505495</v>
      </c>
      <c r="T756" s="315">
        <v>14</v>
      </c>
      <c r="U756" s="316">
        <v>6.4516129032258061</v>
      </c>
      <c r="V756" s="452"/>
      <c r="W756" s="452"/>
      <c r="X756" s="452"/>
      <c r="Y756" s="452"/>
      <c r="Z756" s="452"/>
      <c r="AA756" s="452"/>
      <c r="AB756" s="452"/>
      <c r="AC756" s="452"/>
      <c r="AD756" s="311"/>
    </row>
    <row r="757" spans="1:30" ht="20.100000000000001" customHeight="1">
      <c r="A757" s="311"/>
      <c r="B757" s="311"/>
      <c r="C757" s="452"/>
      <c r="D757" s="311" t="s">
        <v>8615</v>
      </c>
      <c r="E757" s="452"/>
      <c r="F757" s="356">
        <v>10</v>
      </c>
      <c r="G757" s="314">
        <v>11.904761904761905</v>
      </c>
      <c r="H757" s="356">
        <v>11</v>
      </c>
      <c r="I757" s="314">
        <v>15.714285714285714</v>
      </c>
      <c r="J757" s="356">
        <v>11</v>
      </c>
      <c r="K757" s="314">
        <v>15.714285714285714</v>
      </c>
      <c r="L757" s="356">
        <v>13</v>
      </c>
      <c r="M757" s="314">
        <v>16.883116883116884</v>
      </c>
      <c r="N757" s="315">
        <v>19</v>
      </c>
      <c r="O757" s="316">
        <v>15.573770491803279</v>
      </c>
      <c r="P757" s="315">
        <v>20</v>
      </c>
      <c r="Q757" s="316">
        <v>15.267175572519085</v>
      </c>
      <c r="R757" s="315">
        <v>36</v>
      </c>
      <c r="S757" s="316">
        <v>19.780219780219781</v>
      </c>
      <c r="T757" s="315">
        <v>44</v>
      </c>
      <c r="U757" s="316">
        <v>20.276497695852534</v>
      </c>
      <c r="V757" s="452"/>
      <c r="W757" s="452"/>
      <c r="X757" s="452"/>
      <c r="Y757" s="452"/>
      <c r="Z757" s="452"/>
      <c r="AA757" s="452"/>
      <c r="AB757" s="452"/>
      <c r="AC757" s="452"/>
      <c r="AD757" s="311"/>
    </row>
    <row r="758" spans="1:30" ht="20.100000000000001" customHeight="1">
      <c r="A758" s="311"/>
      <c r="B758" s="311"/>
      <c r="C758" s="452"/>
      <c r="D758" s="311" t="s">
        <v>1959</v>
      </c>
      <c r="E758" s="452"/>
      <c r="F758" s="356"/>
      <c r="G758" s="314"/>
      <c r="H758" s="356"/>
      <c r="I758" s="314"/>
      <c r="J758" s="356"/>
      <c r="K758" s="314"/>
      <c r="L758" s="356">
        <v>1</v>
      </c>
      <c r="M758" s="314">
        <v>1.2987012987012987</v>
      </c>
      <c r="N758" s="315"/>
      <c r="O758" s="316"/>
      <c r="P758" s="315"/>
      <c r="Q758" s="316"/>
      <c r="R758" s="315"/>
      <c r="S758" s="316"/>
      <c r="T758" s="315"/>
      <c r="U758" s="316"/>
      <c r="V758" s="452"/>
      <c r="W758" s="452"/>
      <c r="X758" s="452"/>
      <c r="Y758" s="452"/>
      <c r="Z758" s="452"/>
      <c r="AA758" s="452"/>
      <c r="AB758" s="452"/>
      <c r="AC758" s="452"/>
      <c r="AD758" s="311"/>
    </row>
    <row r="759" spans="1:30" ht="20.100000000000001" customHeight="1">
      <c r="A759" s="311"/>
      <c r="B759" s="311"/>
      <c r="C759" s="452"/>
      <c r="D759" s="311" t="s">
        <v>1960</v>
      </c>
      <c r="E759" s="452"/>
      <c r="F759" s="356"/>
      <c r="G759" s="314"/>
      <c r="H759" s="356"/>
      <c r="I759" s="314"/>
      <c r="J759" s="356"/>
      <c r="K759" s="314"/>
      <c r="L759" s="356"/>
      <c r="M759" s="314"/>
      <c r="N759" s="315"/>
      <c r="O759" s="316"/>
      <c r="P759" s="315"/>
      <c r="Q759" s="316"/>
      <c r="R759" s="315"/>
      <c r="S759" s="316"/>
      <c r="T759" s="315"/>
      <c r="U759" s="316"/>
      <c r="V759" s="452"/>
      <c r="W759" s="452"/>
      <c r="X759" s="452"/>
      <c r="Y759" s="452"/>
      <c r="Z759" s="452"/>
      <c r="AA759" s="452"/>
      <c r="AB759" s="452"/>
      <c r="AC759" s="452"/>
      <c r="AD759" s="311"/>
    </row>
    <row r="760" spans="1:30" ht="20.100000000000001" customHeight="1">
      <c r="A760" s="374" t="s">
        <v>4757</v>
      </c>
      <c r="B760" s="374" t="s">
        <v>1043</v>
      </c>
      <c r="C760" s="358" t="s">
        <v>8525</v>
      </c>
      <c r="D760" s="374" t="s">
        <v>1451</v>
      </c>
      <c r="E760" s="358"/>
      <c r="F760" s="443">
        <v>3</v>
      </c>
      <c r="G760" s="444">
        <v>3.5714285714285716</v>
      </c>
      <c r="H760" s="443">
        <v>3</v>
      </c>
      <c r="I760" s="444">
        <v>4.2857142857142856</v>
      </c>
      <c r="J760" s="443">
        <v>5</v>
      </c>
      <c r="K760" s="444">
        <v>7.1428571428571432</v>
      </c>
      <c r="L760" s="443">
        <v>4</v>
      </c>
      <c r="M760" s="444">
        <v>5.1948051948051948</v>
      </c>
      <c r="N760" s="471">
        <v>8</v>
      </c>
      <c r="O760" s="465">
        <v>6.557377049180328</v>
      </c>
      <c r="P760" s="471">
        <v>4</v>
      </c>
      <c r="Q760" s="465">
        <v>3.053435114503817</v>
      </c>
      <c r="R760" s="471">
        <v>13</v>
      </c>
      <c r="S760" s="465">
        <v>7.1428571428571432</v>
      </c>
      <c r="T760" s="471">
        <v>17</v>
      </c>
      <c r="U760" s="465">
        <v>7.8341013824884795</v>
      </c>
      <c r="V760" s="358" t="s">
        <v>138</v>
      </c>
      <c r="W760" s="358" t="s">
        <v>138</v>
      </c>
      <c r="X760" s="358" t="s">
        <v>138</v>
      </c>
      <c r="Y760" s="358" t="s">
        <v>138</v>
      </c>
      <c r="Z760" s="358" t="s">
        <v>138</v>
      </c>
      <c r="AA760" s="358" t="s">
        <v>138</v>
      </c>
      <c r="AB760" s="358" t="s">
        <v>138</v>
      </c>
      <c r="AC760" s="358" t="s">
        <v>138</v>
      </c>
      <c r="AD760" s="374"/>
    </row>
    <row r="761" spans="1:30" ht="20.100000000000001" customHeight="1">
      <c r="A761" s="311"/>
      <c r="B761" s="311"/>
      <c r="C761" s="452"/>
      <c r="D761" s="311" t="s">
        <v>1452</v>
      </c>
      <c r="E761" s="452"/>
      <c r="F761" s="356">
        <v>1</v>
      </c>
      <c r="G761" s="314">
        <v>1.1904761904761905</v>
      </c>
      <c r="H761" s="356">
        <v>2</v>
      </c>
      <c r="I761" s="314">
        <v>2.8571428571428572</v>
      </c>
      <c r="J761" s="356">
        <v>1</v>
      </c>
      <c r="K761" s="314">
        <v>1.4285714285714286</v>
      </c>
      <c r="L761" s="356"/>
      <c r="M761" s="314"/>
      <c r="N761" s="315">
        <v>3</v>
      </c>
      <c r="O761" s="316">
        <v>2.459016393442623</v>
      </c>
      <c r="P761" s="315"/>
      <c r="Q761" s="316"/>
      <c r="R761" s="315">
        <v>1</v>
      </c>
      <c r="S761" s="316">
        <v>0.5494505494505495</v>
      </c>
      <c r="T761" s="315"/>
      <c r="U761" s="316"/>
      <c r="V761" s="452"/>
      <c r="W761" s="452"/>
      <c r="X761" s="452"/>
      <c r="Y761" s="452"/>
      <c r="Z761" s="452"/>
      <c r="AA761" s="452"/>
      <c r="AB761" s="452"/>
      <c r="AC761" s="452"/>
      <c r="AD761" s="311"/>
    </row>
    <row r="762" spans="1:30" ht="20.100000000000001" customHeight="1">
      <c r="A762" s="311"/>
      <c r="B762" s="311"/>
      <c r="C762" s="452"/>
      <c r="D762" s="311" t="s">
        <v>1453</v>
      </c>
      <c r="E762" s="452"/>
      <c r="F762" s="356"/>
      <c r="G762" s="314"/>
      <c r="H762" s="356"/>
      <c r="I762" s="314"/>
      <c r="J762" s="356"/>
      <c r="K762" s="314"/>
      <c r="L762" s="356"/>
      <c r="M762" s="314"/>
      <c r="N762" s="315">
        <v>1</v>
      </c>
      <c r="O762" s="316">
        <v>0.81967213114754101</v>
      </c>
      <c r="P762" s="315">
        <v>1</v>
      </c>
      <c r="Q762" s="316">
        <v>0.76335877862595425</v>
      </c>
      <c r="R762" s="315">
        <v>2</v>
      </c>
      <c r="S762" s="316">
        <v>1.098901098901099</v>
      </c>
      <c r="T762" s="315">
        <v>1</v>
      </c>
      <c r="U762" s="316">
        <v>0.46082949308755761</v>
      </c>
      <c r="V762" s="452"/>
      <c r="W762" s="452"/>
      <c r="X762" s="452"/>
      <c r="Y762" s="452"/>
      <c r="Z762" s="452"/>
      <c r="AA762" s="452"/>
      <c r="AB762" s="452"/>
      <c r="AC762" s="452"/>
      <c r="AD762" s="311"/>
    </row>
    <row r="763" spans="1:30" ht="20.100000000000001" customHeight="1">
      <c r="A763" s="311"/>
      <c r="B763" s="311"/>
      <c r="C763" s="452"/>
      <c r="D763" s="311" t="s">
        <v>1684</v>
      </c>
      <c r="E763" s="452"/>
      <c r="F763" s="356"/>
      <c r="G763" s="314"/>
      <c r="H763" s="356">
        <v>1</v>
      </c>
      <c r="I763" s="314">
        <v>1.4285714285714286</v>
      </c>
      <c r="J763" s="356">
        <v>1</v>
      </c>
      <c r="K763" s="314">
        <v>1.4285714285714286</v>
      </c>
      <c r="L763" s="356"/>
      <c r="M763" s="314"/>
      <c r="N763" s="315">
        <v>1</v>
      </c>
      <c r="O763" s="316">
        <v>0.81967213114754101</v>
      </c>
      <c r="P763" s="315">
        <v>2</v>
      </c>
      <c r="Q763" s="316">
        <v>1.5267175572519085</v>
      </c>
      <c r="R763" s="315">
        <v>2</v>
      </c>
      <c r="S763" s="316">
        <v>1.098901098901099</v>
      </c>
      <c r="T763" s="315">
        <v>5</v>
      </c>
      <c r="U763" s="316">
        <v>2.3041474654377878</v>
      </c>
      <c r="V763" s="452"/>
      <c r="W763" s="452"/>
      <c r="X763" s="452"/>
      <c r="Y763" s="452"/>
      <c r="Z763" s="452"/>
      <c r="AA763" s="452"/>
      <c r="AB763" s="452"/>
      <c r="AC763" s="452"/>
      <c r="AD763" s="311"/>
    </row>
    <row r="764" spans="1:30" ht="20.100000000000001" customHeight="1">
      <c r="A764" s="311"/>
      <c r="B764" s="311"/>
      <c r="C764" s="452"/>
      <c r="D764" s="311" t="s">
        <v>1455</v>
      </c>
      <c r="E764" s="452"/>
      <c r="F764" s="356"/>
      <c r="G764" s="314"/>
      <c r="H764" s="356"/>
      <c r="I764" s="314"/>
      <c r="J764" s="356"/>
      <c r="K764" s="314"/>
      <c r="L764" s="356"/>
      <c r="M764" s="314"/>
      <c r="N764" s="315">
        <v>1</v>
      </c>
      <c r="O764" s="316">
        <v>0.81967213114754101</v>
      </c>
      <c r="P764" s="315">
        <v>1</v>
      </c>
      <c r="Q764" s="316">
        <v>0.76335877862595425</v>
      </c>
      <c r="R764" s="315"/>
      <c r="S764" s="316"/>
      <c r="T764" s="315">
        <v>1</v>
      </c>
      <c r="U764" s="316">
        <v>0.46082949308755761</v>
      </c>
      <c r="V764" s="452"/>
      <c r="W764" s="452"/>
      <c r="X764" s="452"/>
      <c r="Y764" s="452"/>
      <c r="Z764" s="452"/>
      <c r="AA764" s="452"/>
      <c r="AB764" s="452"/>
      <c r="AC764" s="452"/>
      <c r="AD764" s="311"/>
    </row>
    <row r="765" spans="1:30" ht="20.100000000000001" customHeight="1">
      <c r="A765" s="311"/>
      <c r="B765" s="311"/>
      <c r="C765" s="452"/>
      <c r="D765" s="311" t="s">
        <v>2204</v>
      </c>
      <c r="E765" s="452"/>
      <c r="F765" s="356">
        <v>3</v>
      </c>
      <c r="G765" s="314">
        <v>3.5714285714285716</v>
      </c>
      <c r="H765" s="356">
        <v>1</v>
      </c>
      <c r="I765" s="314">
        <v>1.4285714285714286</v>
      </c>
      <c r="J765" s="356">
        <v>6</v>
      </c>
      <c r="K765" s="314">
        <v>8.5714285714285712</v>
      </c>
      <c r="L765" s="356">
        <v>4</v>
      </c>
      <c r="M765" s="314">
        <v>5.1948051948051948</v>
      </c>
      <c r="N765" s="315">
        <v>3</v>
      </c>
      <c r="O765" s="316">
        <v>2.459016393442623</v>
      </c>
      <c r="P765" s="315">
        <v>2</v>
      </c>
      <c r="Q765" s="316">
        <v>1.5267175572519085</v>
      </c>
      <c r="R765" s="315">
        <v>2</v>
      </c>
      <c r="S765" s="316">
        <v>1.098901098901099</v>
      </c>
      <c r="T765" s="315">
        <v>6</v>
      </c>
      <c r="U765" s="316">
        <v>2.7649769585253456</v>
      </c>
      <c r="V765" s="452"/>
      <c r="W765" s="452"/>
      <c r="X765" s="452"/>
      <c r="Y765" s="452"/>
      <c r="Z765" s="452"/>
      <c r="AA765" s="452"/>
      <c r="AB765" s="452"/>
      <c r="AC765" s="452"/>
      <c r="AD765" s="311"/>
    </row>
    <row r="766" spans="1:30" ht="20.100000000000001" customHeight="1">
      <c r="A766" s="311"/>
      <c r="B766" s="311"/>
      <c r="C766" s="452"/>
      <c r="D766" s="311" t="s">
        <v>2205</v>
      </c>
      <c r="E766" s="452"/>
      <c r="F766" s="356">
        <v>1</v>
      </c>
      <c r="G766" s="314">
        <v>1.1904761904761905</v>
      </c>
      <c r="H766" s="356"/>
      <c r="I766" s="314"/>
      <c r="J766" s="356"/>
      <c r="K766" s="314"/>
      <c r="L766" s="356"/>
      <c r="M766" s="314"/>
      <c r="N766" s="315"/>
      <c r="O766" s="316"/>
      <c r="P766" s="315"/>
      <c r="Q766" s="316"/>
      <c r="R766" s="315"/>
      <c r="S766" s="316"/>
      <c r="T766" s="315">
        <v>1</v>
      </c>
      <c r="U766" s="316">
        <v>0.46082949308755761</v>
      </c>
      <c r="V766" s="452"/>
      <c r="W766" s="452"/>
      <c r="X766" s="452"/>
      <c r="Y766" s="452"/>
      <c r="Z766" s="452"/>
      <c r="AA766" s="452"/>
      <c r="AB766" s="452"/>
      <c r="AC766" s="452"/>
      <c r="AD766" s="311"/>
    </row>
    <row r="767" spans="1:30" ht="20.100000000000001" customHeight="1">
      <c r="A767" s="311"/>
      <c r="B767" s="311"/>
      <c r="C767" s="452"/>
      <c r="D767" s="311" t="s">
        <v>1686</v>
      </c>
      <c r="E767" s="452"/>
      <c r="F767" s="356"/>
      <c r="G767" s="314"/>
      <c r="H767" s="356">
        <v>1</v>
      </c>
      <c r="I767" s="314">
        <v>1.4285714285714286</v>
      </c>
      <c r="J767" s="356">
        <v>2</v>
      </c>
      <c r="K767" s="314">
        <v>2.8571428571428572</v>
      </c>
      <c r="L767" s="356">
        <v>1</v>
      </c>
      <c r="M767" s="314">
        <v>1.2987012987012987</v>
      </c>
      <c r="N767" s="315">
        <v>1</v>
      </c>
      <c r="O767" s="316">
        <v>0.81967213114754101</v>
      </c>
      <c r="P767" s="315">
        <v>2</v>
      </c>
      <c r="Q767" s="316">
        <v>1.5267175572519085</v>
      </c>
      <c r="R767" s="315">
        <v>5</v>
      </c>
      <c r="S767" s="316">
        <v>2.7472527472527473</v>
      </c>
      <c r="T767" s="315">
        <v>4</v>
      </c>
      <c r="U767" s="316">
        <v>1.8433179723502304</v>
      </c>
      <c r="V767" s="452"/>
      <c r="W767" s="452"/>
      <c r="X767" s="452"/>
      <c r="Y767" s="452"/>
      <c r="Z767" s="452"/>
      <c r="AA767" s="452"/>
      <c r="AB767" s="452"/>
      <c r="AC767" s="452"/>
      <c r="AD767" s="311"/>
    </row>
    <row r="768" spans="1:30" ht="20.100000000000001" customHeight="1">
      <c r="A768" s="311"/>
      <c r="B768" s="311"/>
      <c r="C768" s="452"/>
      <c r="D768" s="311" t="s">
        <v>2206</v>
      </c>
      <c r="E768" s="452"/>
      <c r="F768" s="356">
        <v>7</v>
      </c>
      <c r="G768" s="314">
        <v>8.3333333333333339</v>
      </c>
      <c r="H768" s="356">
        <v>3</v>
      </c>
      <c r="I768" s="314">
        <v>4.2857142857142856</v>
      </c>
      <c r="J768" s="356"/>
      <c r="K768" s="314"/>
      <c r="L768" s="356">
        <v>6</v>
      </c>
      <c r="M768" s="314">
        <v>7.7922077922077921</v>
      </c>
      <c r="N768" s="315">
        <v>9</v>
      </c>
      <c r="O768" s="316">
        <v>7.3770491803278686</v>
      </c>
      <c r="P768" s="315">
        <v>20</v>
      </c>
      <c r="Q768" s="316">
        <v>15.267175572519085</v>
      </c>
      <c r="R768" s="315">
        <v>18</v>
      </c>
      <c r="S768" s="316">
        <v>9.8901098901098905</v>
      </c>
      <c r="T768" s="315">
        <v>34</v>
      </c>
      <c r="U768" s="316">
        <v>15.7</v>
      </c>
      <c r="V768" s="452"/>
      <c r="W768" s="452"/>
      <c r="X768" s="452"/>
      <c r="Y768" s="452"/>
      <c r="Z768" s="452"/>
      <c r="AA768" s="452"/>
      <c r="AB768" s="452"/>
      <c r="AC768" s="452"/>
      <c r="AD768" s="311"/>
    </row>
    <row r="769" spans="1:30" ht="20.100000000000001" customHeight="1">
      <c r="A769" s="311"/>
      <c r="B769" s="311"/>
      <c r="C769" s="452"/>
      <c r="D769" s="311" t="s">
        <v>8573</v>
      </c>
      <c r="E769" s="452"/>
      <c r="F769" s="356"/>
      <c r="G769" s="314"/>
      <c r="H769" s="356">
        <v>1</v>
      </c>
      <c r="I769" s="314">
        <v>1.4285714285714286</v>
      </c>
      <c r="J769" s="356"/>
      <c r="K769" s="314"/>
      <c r="L769" s="356">
        <v>1</v>
      </c>
      <c r="M769" s="314">
        <v>1.2987012987012987</v>
      </c>
      <c r="N769" s="315"/>
      <c r="O769" s="316"/>
      <c r="P769" s="315"/>
      <c r="Q769" s="316"/>
      <c r="R769" s="315"/>
      <c r="S769" s="316"/>
      <c r="T769" s="315">
        <v>3</v>
      </c>
      <c r="U769" s="316">
        <v>1.3824884792626728</v>
      </c>
      <c r="V769" s="452"/>
      <c r="W769" s="452"/>
      <c r="X769" s="452"/>
      <c r="Y769" s="452"/>
      <c r="Z769" s="452"/>
      <c r="AA769" s="452"/>
      <c r="AB769" s="452"/>
      <c r="AC769" s="452"/>
      <c r="AD769" s="311"/>
    </row>
    <row r="770" spans="1:30" ht="20.100000000000001" customHeight="1">
      <c r="A770" s="311"/>
      <c r="B770" s="311"/>
      <c r="C770" s="452"/>
      <c r="D770" s="311" t="s">
        <v>8616</v>
      </c>
      <c r="E770" s="452"/>
      <c r="F770" s="356">
        <v>69</v>
      </c>
      <c r="G770" s="314">
        <v>82.142857142857139</v>
      </c>
      <c r="H770" s="356">
        <v>58</v>
      </c>
      <c r="I770" s="314">
        <v>82.857142857142861</v>
      </c>
      <c r="J770" s="356">
        <v>55</v>
      </c>
      <c r="K770" s="314">
        <v>78.571428571428569</v>
      </c>
      <c r="L770" s="356">
        <v>61</v>
      </c>
      <c r="M770" s="314">
        <v>79.220779220779221</v>
      </c>
      <c r="N770" s="315">
        <v>95</v>
      </c>
      <c r="O770" s="316">
        <v>77.868852459016395</v>
      </c>
      <c r="P770" s="315">
        <v>99</v>
      </c>
      <c r="Q770" s="316">
        <v>75.572519083969468</v>
      </c>
      <c r="R770" s="315">
        <v>139</v>
      </c>
      <c r="S770" s="316">
        <v>76.373626373626379</v>
      </c>
      <c r="T770" s="315">
        <v>145</v>
      </c>
      <c r="U770" s="316">
        <v>66.820276497695858</v>
      </c>
      <c r="V770" s="452"/>
      <c r="W770" s="452"/>
      <c r="X770" s="452"/>
      <c r="Y770" s="452"/>
      <c r="Z770" s="452"/>
      <c r="AA770" s="452"/>
      <c r="AB770" s="452"/>
      <c r="AC770" s="452"/>
      <c r="AD770" s="311"/>
    </row>
    <row r="771" spans="1:30" ht="20.100000000000001" customHeight="1">
      <c r="A771" s="374" t="s">
        <v>4758</v>
      </c>
      <c r="B771" s="374" t="s">
        <v>1044</v>
      </c>
      <c r="C771" s="358" t="s">
        <v>4759</v>
      </c>
      <c r="D771" s="374"/>
      <c r="E771" s="358"/>
      <c r="F771" s="443"/>
      <c r="G771" s="444"/>
      <c r="H771" s="443">
        <v>1</v>
      </c>
      <c r="I771" s="444">
        <v>100</v>
      </c>
      <c r="J771" s="443"/>
      <c r="K771" s="444"/>
      <c r="L771" s="443">
        <v>1</v>
      </c>
      <c r="M771" s="444">
        <v>100</v>
      </c>
      <c r="N771" s="471"/>
      <c r="O771" s="465"/>
      <c r="P771" s="471"/>
      <c r="Q771" s="465"/>
      <c r="R771" s="471"/>
      <c r="S771" s="465"/>
      <c r="T771" s="471">
        <v>3</v>
      </c>
      <c r="U771" s="465">
        <v>100</v>
      </c>
      <c r="V771" s="358" t="s">
        <v>138</v>
      </c>
      <c r="W771" s="358" t="s">
        <v>138</v>
      </c>
      <c r="X771" s="358" t="s">
        <v>138</v>
      </c>
      <c r="Y771" s="358" t="s">
        <v>138</v>
      </c>
      <c r="Z771" s="358" t="s">
        <v>138</v>
      </c>
      <c r="AA771" s="358" t="s">
        <v>138</v>
      </c>
      <c r="AB771" s="358" t="s">
        <v>138</v>
      </c>
      <c r="AC771" s="358" t="s">
        <v>138</v>
      </c>
      <c r="AD771" s="374"/>
    </row>
    <row r="772" spans="1:30" ht="20.100000000000001" customHeight="1">
      <c r="A772" s="374" t="s">
        <v>4760</v>
      </c>
      <c r="B772" s="374" t="s">
        <v>1045</v>
      </c>
      <c r="C772" s="358" t="s">
        <v>8525</v>
      </c>
      <c r="D772" s="374" t="s">
        <v>1451</v>
      </c>
      <c r="E772" s="358"/>
      <c r="F772" s="443">
        <v>1</v>
      </c>
      <c r="G772" s="444">
        <v>6.666666666666667</v>
      </c>
      <c r="H772" s="443">
        <v>1</v>
      </c>
      <c r="I772" s="444">
        <v>8.3333333333333339</v>
      </c>
      <c r="J772" s="443"/>
      <c r="K772" s="444"/>
      <c r="L772" s="443"/>
      <c r="M772" s="444"/>
      <c r="N772" s="471"/>
      <c r="O772" s="465"/>
      <c r="P772" s="471"/>
      <c r="Q772" s="465"/>
      <c r="R772" s="471"/>
      <c r="S772" s="465"/>
      <c r="T772" s="471"/>
      <c r="U772" s="465"/>
      <c r="V772" s="358" t="s">
        <v>138</v>
      </c>
      <c r="W772" s="358" t="s">
        <v>138</v>
      </c>
      <c r="X772" s="358" t="s">
        <v>138</v>
      </c>
      <c r="Y772" s="358" t="s">
        <v>138</v>
      </c>
      <c r="Z772" s="358" t="s">
        <v>138</v>
      </c>
      <c r="AA772" s="358" t="s">
        <v>138</v>
      </c>
      <c r="AB772" s="358" t="s">
        <v>138</v>
      </c>
      <c r="AC772" s="358" t="s">
        <v>138</v>
      </c>
      <c r="AD772" s="374"/>
    </row>
    <row r="773" spans="1:30" ht="20.100000000000001" customHeight="1">
      <c r="A773" s="311"/>
      <c r="B773" s="311"/>
      <c r="C773" s="452"/>
      <c r="D773" s="311" t="s">
        <v>1452</v>
      </c>
      <c r="E773" s="452"/>
      <c r="F773" s="356"/>
      <c r="G773" s="314"/>
      <c r="H773" s="356">
        <v>1</v>
      </c>
      <c r="I773" s="314">
        <v>8.3333333333333339</v>
      </c>
      <c r="J773" s="356"/>
      <c r="K773" s="314"/>
      <c r="L773" s="356">
        <v>2</v>
      </c>
      <c r="M773" s="314">
        <v>12.5</v>
      </c>
      <c r="N773" s="315"/>
      <c r="O773" s="316"/>
      <c r="P773" s="315"/>
      <c r="Q773" s="316"/>
      <c r="R773" s="315">
        <v>7</v>
      </c>
      <c r="S773" s="316">
        <v>16.279069767441861</v>
      </c>
      <c r="T773" s="315">
        <v>5</v>
      </c>
      <c r="U773" s="316">
        <v>6.9444444444444446</v>
      </c>
      <c r="V773" s="452"/>
      <c r="W773" s="452"/>
      <c r="X773" s="452"/>
      <c r="Y773" s="452"/>
      <c r="Z773" s="452"/>
      <c r="AA773" s="452"/>
      <c r="AB773" s="452"/>
      <c r="AC773" s="452"/>
      <c r="AD773" s="311"/>
    </row>
    <row r="774" spans="1:30" ht="20.100000000000001" customHeight="1">
      <c r="A774" s="311"/>
      <c r="B774" s="311"/>
      <c r="C774" s="452"/>
      <c r="D774" s="311" t="s">
        <v>1453</v>
      </c>
      <c r="E774" s="452"/>
      <c r="F774" s="356"/>
      <c r="G774" s="314"/>
      <c r="H774" s="356"/>
      <c r="I774" s="314"/>
      <c r="J774" s="356"/>
      <c r="K774" s="314"/>
      <c r="L774" s="356"/>
      <c r="M774" s="314"/>
      <c r="N774" s="315"/>
      <c r="O774" s="316"/>
      <c r="P774" s="315"/>
      <c r="Q774" s="316"/>
      <c r="R774" s="315"/>
      <c r="S774" s="316"/>
      <c r="T774" s="315"/>
      <c r="U774" s="316"/>
      <c r="V774" s="452"/>
      <c r="W774" s="452"/>
      <c r="X774" s="452"/>
      <c r="Y774" s="452"/>
      <c r="Z774" s="452"/>
      <c r="AA774" s="452"/>
      <c r="AB774" s="452"/>
      <c r="AC774" s="452"/>
      <c r="AD774" s="311"/>
    </row>
    <row r="775" spans="1:30" ht="20.100000000000001" customHeight="1">
      <c r="A775" s="311"/>
      <c r="B775" s="311"/>
      <c r="C775" s="452"/>
      <c r="D775" s="311" t="s">
        <v>1684</v>
      </c>
      <c r="E775" s="452"/>
      <c r="F775" s="356">
        <v>1</v>
      </c>
      <c r="G775" s="314">
        <v>6.666666666666667</v>
      </c>
      <c r="H775" s="356"/>
      <c r="I775" s="314"/>
      <c r="J775" s="356"/>
      <c r="K775" s="314"/>
      <c r="L775" s="356"/>
      <c r="M775" s="314"/>
      <c r="N775" s="315"/>
      <c r="O775" s="316"/>
      <c r="P775" s="315"/>
      <c r="Q775" s="316"/>
      <c r="R775" s="315"/>
      <c r="S775" s="316"/>
      <c r="T775" s="315">
        <v>1</v>
      </c>
      <c r="U775" s="316">
        <v>1.3888888888888888</v>
      </c>
      <c r="V775" s="452"/>
      <c r="W775" s="452"/>
      <c r="X775" s="452"/>
      <c r="Y775" s="452"/>
      <c r="Z775" s="452"/>
      <c r="AA775" s="452"/>
      <c r="AB775" s="452"/>
      <c r="AC775" s="452"/>
      <c r="AD775" s="311"/>
    </row>
    <row r="776" spans="1:30" ht="20.100000000000001" customHeight="1">
      <c r="A776" s="311"/>
      <c r="B776" s="311"/>
      <c r="C776" s="452"/>
      <c r="D776" s="311" t="s">
        <v>1455</v>
      </c>
      <c r="E776" s="452"/>
      <c r="F776" s="356"/>
      <c r="G776" s="314"/>
      <c r="H776" s="356"/>
      <c r="I776" s="314"/>
      <c r="J776" s="356"/>
      <c r="K776" s="314"/>
      <c r="L776" s="356">
        <v>1</v>
      </c>
      <c r="M776" s="314">
        <v>6.25</v>
      </c>
      <c r="N776" s="315"/>
      <c r="O776" s="316"/>
      <c r="P776" s="315"/>
      <c r="Q776" s="316"/>
      <c r="R776" s="315"/>
      <c r="S776" s="316"/>
      <c r="T776" s="315"/>
      <c r="U776" s="316"/>
      <c r="V776" s="452"/>
      <c r="W776" s="452"/>
      <c r="X776" s="452"/>
      <c r="Y776" s="452"/>
      <c r="Z776" s="452"/>
      <c r="AA776" s="452"/>
      <c r="AB776" s="452"/>
      <c r="AC776" s="452"/>
      <c r="AD776" s="311"/>
    </row>
    <row r="777" spans="1:30" ht="20.100000000000001" customHeight="1">
      <c r="A777" s="311"/>
      <c r="B777" s="311"/>
      <c r="C777" s="452"/>
      <c r="D777" s="311" t="s">
        <v>2204</v>
      </c>
      <c r="E777" s="452"/>
      <c r="F777" s="356">
        <v>2</v>
      </c>
      <c r="G777" s="314">
        <v>13.333333333333334</v>
      </c>
      <c r="H777" s="356">
        <v>1</v>
      </c>
      <c r="I777" s="314">
        <v>8.3333333333333339</v>
      </c>
      <c r="J777" s="356"/>
      <c r="K777" s="314"/>
      <c r="L777" s="356">
        <v>1</v>
      </c>
      <c r="M777" s="314">
        <v>6.25</v>
      </c>
      <c r="N777" s="315">
        <v>4</v>
      </c>
      <c r="O777" s="316">
        <v>14.8</v>
      </c>
      <c r="P777" s="315"/>
      <c r="Q777" s="316"/>
      <c r="R777" s="315">
        <v>1</v>
      </c>
      <c r="S777" s="316">
        <v>2.3255813953488373</v>
      </c>
      <c r="T777" s="315">
        <v>3</v>
      </c>
      <c r="U777" s="316">
        <v>4.166666666666667</v>
      </c>
      <c r="V777" s="452"/>
      <c r="W777" s="452"/>
      <c r="X777" s="452"/>
      <c r="Y777" s="452"/>
      <c r="Z777" s="452"/>
      <c r="AA777" s="452"/>
      <c r="AB777" s="452"/>
      <c r="AC777" s="452"/>
      <c r="AD777" s="311"/>
    </row>
    <row r="778" spans="1:30" ht="20.100000000000001" customHeight="1">
      <c r="A778" s="311"/>
      <c r="B778" s="311"/>
      <c r="C778" s="452"/>
      <c r="D778" s="311" t="s">
        <v>2205</v>
      </c>
      <c r="E778" s="452"/>
      <c r="F778" s="356"/>
      <c r="G778" s="314"/>
      <c r="H778" s="356"/>
      <c r="I778" s="314"/>
      <c r="J778" s="356"/>
      <c r="K778" s="314"/>
      <c r="L778" s="356"/>
      <c r="M778" s="314"/>
      <c r="N778" s="315"/>
      <c r="O778" s="316"/>
      <c r="P778" s="315"/>
      <c r="Q778" s="316"/>
      <c r="R778" s="315">
        <v>1</v>
      </c>
      <c r="S778" s="316">
        <v>2.3255813953488373</v>
      </c>
      <c r="T778" s="315">
        <v>1</v>
      </c>
      <c r="U778" s="316">
        <v>1.3888888888888888</v>
      </c>
      <c r="V778" s="452"/>
      <c r="W778" s="452"/>
      <c r="X778" s="452"/>
      <c r="Y778" s="452"/>
      <c r="Z778" s="452"/>
      <c r="AA778" s="452"/>
      <c r="AB778" s="452"/>
      <c r="AC778" s="452"/>
      <c r="AD778" s="311"/>
    </row>
    <row r="779" spans="1:30" ht="20.100000000000001" customHeight="1">
      <c r="A779" s="311"/>
      <c r="B779" s="311"/>
      <c r="C779" s="452"/>
      <c r="D779" s="311" t="s">
        <v>1686</v>
      </c>
      <c r="E779" s="452"/>
      <c r="F779" s="356"/>
      <c r="G779" s="314"/>
      <c r="H779" s="356"/>
      <c r="I779" s="314"/>
      <c r="J779" s="356"/>
      <c r="K779" s="314"/>
      <c r="L779" s="356">
        <v>1</v>
      </c>
      <c r="M779" s="314">
        <v>6.25</v>
      </c>
      <c r="N779" s="315"/>
      <c r="O779" s="316"/>
      <c r="P779" s="315">
        <v>2</v>
      </c>
      <c r="Q779" s="316">
        <v>6.25</v>
      </c>
      <c r="R779" s="315"/>
      <c r="S779" s="316"/>
      <c r="T779" s="315">
        <v>4</v>
      </c>
      <c r="U779" s="316">
        <v>5.5555555555555554</v>
      </c>
      <c r="V779" s="452"/>
      <c r="W779" s="452"/>
      <c r="X779" s="452"/>
      <c r="Y779" s="452"/>
      <c r="Z779" s="452"/>
      <c r="AA779" s="452"/>
      <c r="AB779" s="452"/>
      <c r="AC779" s="452"/>
      <c r="AD779" s="311"/>
    </row>
    <row r="780" spans="1:30" ht="20.100000000000001" customHeight="1">
      <c r="A780" s="311"/>
      <c r="B780" s="311"/>
      <c r="C780" s="452"/>
      <c r="D780" s="311" t="s">
        <v>2206</v>
      </c>
      <c r="E780" s="452"/>
      <c r="F780" s="356">
        <v>2</v>
      </c>
      <c r="G780" s="314">
        <v>13.333333333333334</v>
      </c>
      <c r="H780" s="356"/>
      <c r="I780" s="314"/>
      <c r="J780" s="356">
        <v>1</v>
      </c>
      <c r="K780" s="314">
        <v>6.666666666666667</v>
      </c>
      <c r="L780" s="356">
        <v>2</v>
      </c>
      <c r="M780" s="314">
        <v>12.5</v>
      </c>
      <c r="N780" s="315">
        <v>1</v>
      </c>
      <c r="O780" s="316">
        <v>3.7</v>
      </c>
      <c r="P780" s="315">
        <v>2</v>
      </c>
      <c r="Q780" s="316">
        <v>6.25</v>
      </c>
      <c r="R780" s="315">
        <v>8</v>
      </c>
      <c r="S780" s="316">
        <v>18.604651162790699</v>
      </c>
      <c r="T780" s="315">
        <v>5</v>
      </c>
      <c r="U780" s="316">
        <v>6.9</v>
      </c>
      <c r="V780" s="452"/>
      <c r="W780" s="452"/>
      <c r="X780" s="452"/>
      <c r="Y780" s="452"/>
      <c r="Z780" s="452"/>
      <c r="AA780" s="452"/>
      <c r="AB780" s="452"/>
      <c r="AC780" s="452"/>
      <c r="AD780" s="311"/>
    </row>
    <row r="781" spans="1:30" ht="20.100000000000001" customHeight="1">
      <c r="A781" s="311"/>
      <c r="B781" s="311"/>
      <c r="C781" s="452"/>
      <c r="D781" s="311" t="s">
        <v>8573</v>
      </c>
      <c r="E781" s="452"/>
      <c r="F781" s="356"/>
      <c r="G781" s="314"/>
      <c r="H781" s="356"/>
      <c r="I781" s="314"/>
      <c r="J781" s="356"/>
      <c r="K781" s="314"/>
      <c r="L781" s="356"/>
      <c r="M781" s="314"/>
      <c r="N781" s="315">
        <v>1</v>
      </c>
      <c r="O781" s="316">
        <v>3.7</v>
      </c>
      <c r="P781" s="315"/>
      <c r="Q781" s="316"/>
      <c r="R781" s="315"/>
      <c r="S781" s="316"/>
      <c r="T781" s="315">
        <v>1</v>
      </c>
      <c r="U781" s="316">
        <v>1.3888888888888888</v>
      </c>
      <c r="V781" s="452"/>
      <c r="W781" s="452"/>
      <c r="X781" s="452"/>
      <c r="Y781" s="452"/>
      <c r="Z781" s="452"/>
      <c r="AA781" s="452"/>
      <c r="AB781" s="452"/>
      <c r="AC781" s="452"/>
      <c r="AD781" s="311"/>
    </row>
    <row r="782" spans="1:30" ht="20.100000000000001" customHeight="1">
      <c r="A782" s="311"/>
      <c r="B782" s="311"/>
      <c r="C782" s="452"/>
      <c r="D782" s="311" t="s">
        <v>8616</v>
      </c>
      <c r="E782" s="452"/>
      <c r="F782" s="356">
        <v>9</v>
      </c>
      <c r="G782" s="314">
        <v>60</v>
      </c>
      <c r="H782" s="356">
        <v>9</v>
      </c>
      <c r="I782" s="314">
        <v>75</v>
      </c>
      <c r="J782" s="356">
        <v>14</v>
      </c>
      <c r="K782" s="314">
        <v>93.333333333333329</v>
      </c>
      <c r="L782" s="356">
        <v>9</v>
      </c>
      <c r="M782" s="314">
        <v>56.25</v>
      </c>
      <c r="N782" s="315">
        <v>21</v>
      </c>
      <c r="O782" s="316">
        <v>77.8</v>
      </c>
      <c r="P782" s="315">
        <v>28</v>
      </c>
      <c r="Q782" s="316">
        <v>87.5</v>
      </c>
      <c r="R782" s="315">
        <v>26</v>
      </c>
      <c r="S782" s="316">
        <v>60.465116279069768</v>
      </c>
      <c r="T782" s="315">
        <v>52</v>
      </c>
      <c r="U782" s="316">
        <v>72.222222222222229</v>
      </c>
      <c r="V782" s="452"/>
      <c r="W782" s="452"/>
      <c r="X782" s="452"/>
      <c r="Y782" s="452"/>
      <c r="Z782" s="452"/>
      <c r="AA782" s="452"/>
      <c r="AB782" s="452"/>
      <c r="AC782" s="452"/>
      <c r="AD782" s="311"/>
    </row>
    <row r="783" spans="1:30" ht="20.100000000000001" customHeight="1">
      <c r="A783" s="374" t="s">
        <v>4761</v>
      </c>
      <c r="B783" s="374" t="s">
        <v>1046</v>
      </c>
      <c r="C783" s="358" t="s">
        <v>4762</v>
      </c>
      <c r="D783" s="374"/>
      <c r="E783" s="358"/>
      <c r="F783" s="443"/>
      <c r="G783" s="444"/>
      <c r="H783" s="443"/>
      <c r="I783" s="444"/>
      <c r="J783" s="443"/>
      <c r="K783" s="444"/>
      <c r="L783" s="443"/>
      <c r="M783" s="444"/>
      <c r="N783" s="471">
        <v>1</v>
      </c>
      <c r="O783" s="465">
        <v>100</v>
      </c>
      <c r="P783" s="471"/>
      <c r="Q783" s="465"/>
      <c r="R783" s="471"/>
      <c r="S783" s="465"/>
      <c r="T783" s="471">
        <v>1</v>
      </c>
      <c r="U783" s="465">
        <v>100</v>
      </c>
      <c r="V783" s="358" t="s">
        <v>138</v>
      </c>
      <c r="W783" s="358" t="s">
        <v>138</v>
      </c>
      <c r="X783" s="358" t="s">
        <v>138</v>
      </c>
      <c r="Y783" s="358" t="s">
        <v>138</v>
      </c>
      <c r="Z783" s="358" t="s">
        <v>138</v>
      </c>
      <c r="AA783" s="358" t="s">
        <v>138</v>
      </c>
      <c r="AB783" s="358" t="s">
        <v>138</v>
      </c>
      <c r="AC783" s="358" t="s">
        <v>138</v>
      </c>
      <c r="AD783" s="374"/>
    </row>
    <row r="784" spans="1:30" ht="20.100000000000001" customHeight="1">
      <c r="A784" s="374" t="s">
        <v>8617</v>
      </c>
      <c r="B784" s="374" t="s">
        <v>1047</v>
      </c>
      <c r="C784" s="358" t="s">
        <v>4763</v>
      </c>
      <c r="D784" s="374" t="s">
        <v>2197</v>
      </c>
      <c r="E784" s="358" t="s">
        <v>73</v>
      </c>
      <c r="F784" s="443">
        <v>1</v>
      </c>
      <c r="G784" s="444">
        <v>6.666666666666667</v>
      </c>
      <c r="H784" s="443">
        <v>1</v>
      </c>
      <c r="I784" s="444">
        <v>8.3333333333333339</v>
      </c>
      <c r="J784" s="443">
        <v>1</v>
      </c>
      <c r="K784" s="444">
        <v>6.666666666666667</v>
      </c>
      <c r="L784" s="443">
        <v>1</v>
      </c>
      <c r="M784" s="444">
        <v>6.3</v>
      </c>
      <c r="N784" s="471">
        <v>5</v>
      </c>
      <c r="O784" s="465">
        <v>18.518518518518519</v>
      </c>
      <c r="P784" s="471">
        <v>7</v>
      </c>
      <c r="Q784" s="465">
        <v>21.9</v>
      </c>
      <c r="R784" s="471">
        <v>8</v>
      </c>
      <c r="S784" s="465">
        <v>18.600000000000001</v>
      </c>
      <c r="T784" s="471">
        <v>8</v>
      </c>
      <c r="U784" s="465">
        <v>11.111111111111111</v>
      </c>
      <c r="V784" s="358" t="s">
        <v>138</v>
      </c>
      <c r="W784" s="358" t="s">
        <v>138</v>
      </c>
      <c r="X784" s="358" t="s">
        <v>138</v>
      </c>
      <c r="Y784" s="358" t="s">
        <v>138</v>
      </c>
      <c r="Z784" s="358" t="s">
        <v>138</v>
      </c>
      <c r="AA784" s="358" t="s">
        <v>138</v>
      </c>
      <c r="AB784" s="358" t="s">
        <v>138</v>
      </c>
      <c r="AC784" s="358" t="s">
        <v>138</v>
      </c>
      <c r="AD784" s="374"/>
    </row>
    <row r="785" spans="1:30" ht="20.100000000000001" customHeight="1">
      <c r="A785" s="311"/>
      <c r="B785" s="311"/>
      <c r="C785" s="452"/>
      <c r="D785" s="311" t="s">
        <v>2198</v>
      </c>
      <c r="E785" s="452"/>
      <c r="F785" s="356">
        <v>2</v>
      </c>
      <c r="G785" s="314">
        <v>13.333333333333334</v>
      </c>
      <c r="H785" s="356">
        <v>2</v>
      </c>
      <c r="I785" s="314">
        <v>16.666666666666668</v>
      </c>
      <c r="J785" s="356">
        <v>4</v>
      </c>
      <c r="K785" s="314">
        <v>26.666666666666668</v>
      </c>
      <c r="L785" s="356">
        <v>2</v>
      </c>
      <c r="M785" s="314">
        <v>12.5</v>
      </c>
      <c r="N785" s="315">
        <v>3</v>
      </c>
      <c r="O785" s="316">
        <v>11.111111111111111</v>
      </c>
      <c r="P785" s="315">
        <v>6</v>
      </c>
      <c r="Q785" s="316">
        <v>18.8</v>
      </c>
      <c r="R785" s="315">
        <v>13</v>
      </c>
      <c r="S785" s="316">
        <v>30.2</v>
      </c>
      <c r="T785" s="315">
        <v>11</v>
      </c>
      <c r="U785" s="316">
        <v>15.277777777777779</v>
      </c>
      <c r="V785" s="452"/>
      <c r="W785" s="452"/>
      <c r="X785" s="452"/>
      <c r="Y785" s="452"/>
      <c r="Z785" s="452"/>
      <c r="AA785" s="452"/>
      <c r="AB785" s="452"/>
      <c r="AC785" s="452"/>
      <c r="AD785" s="311"/>
    </row>
    <row r="786" spans="1:30" ht="20.100000000000001" customHeight="1">
      <c r="A786" s="311"/>
      <c r="B786" s="311"/>
      <c r="C786" s="452"/>
      <c r="D786" s="311" t="s">
        <v>2199</v>
      </c>
      <c r="E786" s="452"/>
      <c r="F786" s="356">
        <v>2</v>
      </c>
      <c r="G786" s="314">
        <v>13.333333333333334</v>
      </c>
      <c r="H786" s="356"/>
      <c r="I786" s="314"/>
      <c r="J786" s="356">
        <v>1</v>
      </c>
      <c r="K786" s="314">
        <v>6.666666666666667</v>
      </c>
      <c r="L786" s="356">
        <v>3</v>
      </c>
      <c r="M786" s="314">
        <v>18.8</v>
      </c>
      <c r="N786" s="315">
        <v>2</v>
      </c>
      <c r="O786" s="316">
        <v>7.4074074074074074</v>
      </c>
      <c r="P786" s="315">
        <v>3</v>
      </c>
      <c r="Q786" s="316">
        <v>9.4</v>
      </c>
      <c r="R786" s="315">
        <v>6</v>
      </c>
      <c r="S786" s="316">
        <v>14</v>
      </c>
      <c r="T786" s="315">
        <v>13</v>
      </c>
      <c r="U786" s="316">
        <v>18.055555555555557</v>
      </c>
      <c r="V786" s="452"/>
      <c r="W786" s="452"/>
      <c r="X786" s="452"/>
      <c r="Y786" s="452"/>
      <c r="Z786" s="452"/>
      <c r="AA786" s="452"/>
      <c r="AB786" s="452"/>
      <c r="AC786" s="452"/>
      <c r="AD786" s="311"/>
    </row>
    <row r="787" spans="1:30" ht="20.100000000000001" customHeight="1">
      <c r="A787" s="311"/>
      <c r="B787" s="311"/>
      <c r="C787" s="452"/>
      <c r="D787" s="311" t="s">
        <v>2200</v>
      </c>
      <c r="E787" s="452"/>
      <c r="F787" s="356"/>
      <c r="G787" s="314"/>
      <c r="H787" s="356"/>
      <c r="I787" s="314"/>
      <c r="J787" s="356">
        <v>1</v>
      </c>
      <c r="K787" s="314">
        <v>6.666666666666667</v>
      </c>
      <c r="L787" s="356">
        <v>2</v>
      </c>
      <c r="M787" s="314">
        <v>12.5</v>
      </c>
      <c r="N787" s="315"/>
      <c r="O787" s="316"/>
      <c r="P787" s="315">
        <v>3</v>
      </c>
      <c r="Q787" s="316">
        <v>9.4</v>
      </c>
      <c r="R787" s="315">
        <v>7</v>
      </c>
      <c r="S787" s="316">
        <v>16.3</v>
      </c>
      <c r="T787" s="315">
        <v>13</v>
      </c>
      <c r="U787" s="316">
        <v>18.055555555555557</v>
      </c>
      <c r="V787" s="452"/>
      <c r="W787" s="452"/>
      <c r="X787" s="452"/>
      <c r="Y787" s="452"/>
      <c r="Z787" s="452"/>
      <c r="AA787" s="452"/>
      <c r="AB787" s="452"/>
      <c r="AC787" s="452"/>
      <c r="AD787" s="311"/>
    </row>
    <row r="788" spans="1:30" ht="20.100000000000001" customHeight="1">
      <c r="A788" s="311"/>
      <c r="B788" s="311"/>
      <c r="C788" s="452"/>
      <c r="D788" s="311" t="s">
        <v>2201</v>
      </c>
      <c r="E788" s="452"/>
      <c r="F788" s="356">
        <v>1</v>
      </c>
      <c r="G788" s="314">
        <v>6.666666666666667</v>
      </c>
      <c r="H788" s="356"/>
      <c r="I788" s="314"/>
      <c r="J788" s="356"/>
      <c r="K788" s="314"/>
      <c r="L788" s="356">
        <v>1</v>
      </c>
      <c r="M788" s="314">
        <v>6.3</v>
      </c>
      <c r="N788" s="315"/>
      <c r="O788" s="316"/>
      <c r="P788" s="315">
        <v>1</v>
      </c>
      <c r="Q788" s="316">
        <v>3.1</v>
      </c>
      <c r="R788" s="315">
        <v>1</v>
      </c>
      <c r="S788" s="316">
        <v>2.2999999999999998</v>
      </c>
      <c r="T788" s="315">
        <v>6</v>
      </c>
      <c r="U788" s="316">
        <v>8.3333333333333339</v>
      </c>
      <c r="V788" s="452"/>
      <c r="W788" s="452"/>
      <c r="X788" s="452"/>
      <c r="Y788" s="452"/>
      <c r="Z788" s="452"/>
      <c r="AA788" s="452"/>
      <c r="AB788" s="452"/>
      <c r="AC788" s="452"/>
      <c r="AD788" s="311"/>
    </row>
    <row r="789" spans="1:30" ht="20.100000000000001" customHeight="1">
      <c r="A789" s="311"/>
      <c r="B789" s="311"/>
      <c r="C789" s="452"/>
      <c r="D789" s="311" t="s">
        <v>2202</v>
      </c>
      <c r="E789" s="452"/>
      <c r="F789" s="356"/>
      <c r="G789" s="314"/>
      <c r="H789" s="356"/>
      <c r="I789" s="314"/>
      <c r="J789" s="356">
        <v>1</v>
      </c>
      <c r="K789" s="314">
        <v>6.666666666666667</v>
      </c>
      <c r="L789" s="356"/>
      <c r="M789" s="314"/>
      <c r="N789" s="315"/>
      <c r="O789" s="316"/>
      <c r="P789" s="315">
        <v>1</v>
      </c>
      <c r="Q789" s="316">
        <v>3.1</v>
      </c>
      <c r="R789" s="315">
        <v>1</v>
      </c>
      <c r="S789" s="316">
        <v>2.2999999999999998</v>
      </c>
      <c r="T789" s="315">
        <v>1</v>
      </c>
      <c r="U789" s="316">
        <v>1.3888888888888888</v>
      </c>
      <c r="V789" s="452"/>
      <c r="W789" s="452"/>
      <c r="X789" s="452"/>
      <c r="Y789" s="452"/>
      <c r="Z789" s="452"/>
      <c r="AA789" s="452"/>
      <c r="AB789" s="452"/>
      <c r="AC789" s="452"/>
      <c r="AD789" s="311"/>
    </row>
    <row r="790" spans="1:30" ht="20.100000000000001" customHeight="1">
      <c r="A790" s="311"/>
      <c r="B790" s="311"/>
      <c r="C790" s="452"/>
      <c r="D790" s="311" t="s">
        <v>2203</v>
      </c>
      <c r="E790" s="452"/>
      <c r="F790" s="356">
        <v>1</v>
      </c>
      <c r="G790" s="314">
        <v>6.666666666666667</v>
      </c>
      <c r="H790" s="356">
        <v>3</v>
      </c>
      <c r="I790" s="314">
        <v>25</v>
      </c>
      <c r="J790" s="356">
        <v>1</v>
      </c>
      <c r="K790" s="314">
        <v>6.666666666666667</v>
      </c>
      <c r="L790" s="356"/>
      <c r="M790" s="314"/>
      <c r="N790" s="315">
        <v>3</v>
      </c>
      <c r="O790" s="316">
        <v>11.111111111111111</v>
      </c>
      <c r="P790" s="315">
        <v>2</v>
      </c>
      <c r="Q790" s="316">
        <v>6.3</v>
      </c>
      <c r="R790" s="315">
        <v>2</v>
      </c>
      <c r="S790" s="316">
        <v>4.7</v>
      </c>
      <c r="T790" s="315">
        <v>9</v>
      </c>
      <c r="U790" s="316">
        <v>12.5</v>
      </c>
      <c r="V790" s="452"/>
      <c r="W790" s="452"/>
      <c r="X790" s="452"/>
      <c r="Y790" s="452"/>
      <c r="Z790" s="452"/>
      <c r="AA790" s="452"/>
      <c r="AB790" s="452"/>
      <c r="AC790" s="452"/>
      <c r="AD790" s="311"/>
    </row>
    <row r="791" spans="1:30" ht="20.100000000000001" customHeight="1">
      <c r="A791" s="311"/>
      <c r="B791" s="311"/>
      <c r="C791" s="452"/>
      <c r="D791" s="311" t="s">
        <v>2207</v>
      </c>
      <c r="E791" s="452"/>
      <c r="F791" s="356">
        <v>8</v>
      </c>
      <c r="G791" s="314">
        <v>53.333333333333336</v>
      </c>
      <c r="H791" s="356">
        <v>6</v>
      </c>
      <c r="I791" s="314">
        <v>50</v>
      </c>
      <c r="J791" s="356">
        <v>6</v>
      </c>
      <c r="K791" s="314">
        <v>40</v>
      </c>
      <c r="L791" s="356">
        <v>7</v>
      </c>
      <c r="M791" s="314">
        <v>43.8</v>
      </c>
      <c r="N791" s="315">
        <v>14</v>
      </c>
      <c r="O791" s="316">
        <v>51.851851851851855</v>
      </c>
      <c r="P791" s="315">
        <v>8</v>
      </c>
      <c r="Q791" s="316">
        <v>25</v>
      </c>
      <c r="R791" s="315">
        <v>4</v>
      </c>
      <c r="S791" s="316">
        <v>9.3000000000000007</v>
      </c>
      <c r="T791" s="315">
        <v>11</v>
      </c>
      <c r="U791" s="316">
        <v>15.277777777777779</v>
      </c>
      <c r="V791" s="452"/>
      <c r="W791" s="452"/>
      <c r="X791" s="452"/>
      <c r="Y791" s="452"/>
      <c r="Z791" s="452"/>
      <c r="AA791" s="452"/>
      <c r="AB791" s="452"/>
      <c r="AC791" s="452"/>
      <c r="AD791" s="311"/>
    </row>
    <row r="792" spans="1:30" ht="20.100000000000001" customHeight="1">
      <c r="A792" s="311"/>
      <c r="B792" s="311"/>
      <c r="C792" s="452"/>
      <c r="D792" s="311" t="s">
        <v>1959</v>
      </c>
      <c r="E792" s="452"/>
      <c r="F792" s="356"/>
      <c r="G792" s="314"/>
      <c r="H792" s="356"/>
      <c r="I792" s="314"/>
      <c r="J792" s="356"/>
      <c r="K792" s="314"/>
      <c r="L792" s="356"/>
      <c r="M792" s="314"/>
      <c r="N792" s="315"/>
      <c r="O792" s="316"/>
      <c r="P792" s="315">
        <v>1</v>
      </c>
      <c r="Q792" s="316">
        <v>3.1</v>
      </c>
      <c r="R792" s="315"/>
      <c r="S792" s="316"/>
      <c r="T792" s="315"/>
      <c r="U792" s="316"/>
      <c r="V792" s="452"/>
      <c r="W792" s="452"/>
      <c r="X792" s="452"/>
      <c r="Y792" s="452"/>
      <c r="Z792" s="452"/>
      <c r="AA792" s="452"/>
      <c r="AB792" s="452"/>
      <c r="AC792" s="452"/>
      <c r="AD792" s="311"/>
    </row>
    <row r="793" spans="1:30" ht="20.100000000000001" customHeight="1">
      <c r="A793" s="311"/>
      <c r="B793" s="311"/>
      <c r="C793" s="452"/>
      <c r="D793" s="311" t="s">
        <v>1960</v>
      </c>
      <c r="E793" s="452"/>
      <c r="F793" s="356"/>
      <c r="G793" s="314"/>
      <c r="H793" s="356"/>
      <c r="I793" s="314"/>
      <c r="J793" s="356"/>
      <c r="K793" s="314"/>
      <c r="L793" s="356"/>
      <c r="M793" s="314"/>
      <c r="N793" s="315"/>
      <c r="O793" s="316"/>
      <c r="P793" s="315"/>
      <c r="Q793" s="316"/>
      <c r="R793" s="315">
        <v>1</v>
      </c>
      <c r="S793" s="316">
        <v>2.2999999999999998</v>
      </c>
      <c r="T793" s="315"/>
      <c r="U793" s="316"/>
      <c r="V793" s="452"/>
      <c r="W793" s="452"/>
      <c r="X793" s="452"/>
      <c r="Y793" s="452"/>
      <c r="Z793" s="452"/>
      <c r="AA793" s="452"/>
      <c r="AB793" s="452"/>
      <c r="AC793" s="452"/>
      <c r="AD793" s="311"/>
    </row>
    <row r="794" spans="1:30" ht="20.100000000000001" customHeight="1">
      <c r="A794" s="374" t="s">
        <v>8618</v>
      </c>
      <c r="B794" s="374" t="s">
        <v>1048</v>
      </c>
      <c r="C794" s="358" t="s">
        <v>4763</v>
      </c>
      <c r="D794" s="374" t="s">
        <v>8619</v>
      </c>
      <c r="E794" s="358" t="s">
        <v>1335</v>
      </c>
      <c r="F794" s="443">
        <v>5</v>
      </c>
      <c r="G794" s="444">
        <v>33.333333333333336</v>
      </c>
      <c r="H794" s="443">
        <v>5</v>
      </c>
      <c r="I794" s="444">
        <v>41.666666666666664</v>
      </c>
      <c r="J794" s="443">
        <v>6</v>
      </c>
      <c r="K794" s="444">
        <v>40</v>
      </c>
      <c r="L794" s="443">
        <v>6</v>
      </c>
      <c r="M794" s="444">
        <v>37.5</v>
      </c>
      <c r="N794" s="471">
        <v>7</v>
      </c>
      <c r="O794" s="465">
        <v>25.925925925925927</v>
      </c>
      <c r="P794" s="471">
        <v>7</v>
      </c>
      <c r="Q794" s="465">
        <v>21.9</v>
      </c>
      <c r="R794" s="471">
        <v>12</v>
      </c>
      <c r="S794" s="465">
        <v>27.906976744186046</v>
      </c>
      <c r="T794" s="471">
        <v>14</v>
      </c>
      <c r="U794" s="465">
        <v>19.444444444444443</v>
      </c>
      <c r="V794" s="358" t="s">
        <v>138</v>
      </c>
      <c r="W794" s="358" t="s">
        <v>138</v>
      </c>
      <c r="X794" s="358" t="s">
        <v>138</v>
      </c>
      <c r="Y794" s="358" t="s">
        <v>138</v>
      </c>
      <c r="Z794" s="358" t="s">
        <v>138</v>
      </c>
      <c r="AA794" s="358" t="s">
        <v>138</v>
      </c>
      <c r="AB794" s="358" t="s">
        <v>138</v>
      </c>
      <c r="AC794" s="358" t="s">
        <v>138</v>
      </c>
      <c r="AD794" s="374"/>
    </row>
    <row r="795" spans="1:30" ht="20.100000000000001" customHeight="1">
      <c r="A795" s="311"/>
      <c r="B795" s="311"/>
      <c r="C795" s="452"/>
      <c r="D795" s="311" t="s">
        <v>8620</v>
      </c>
      <c r="E795" s="452"/>
      <c r="F795" s="356">
        <v>5</v>
      </c>
      <c r="G795" s="314">
        <v>33.333333333333336</v>
      </c>
      <c r="H795" s="356">
        <v>2</v>
      </c>
      <c r="I795" s="314">
        <v>16.666666666666668</v>
      </c>
      <c r="J795" s="356">
        <v>2</v>
      </c>
      <c r="K795" s="314">
        <v>13.333333333333334</v>
      </c>
      <c r="L795" s="356">
        <v>4</v>
      </c>
      <c r="M795" s="314">
        <v>25</v>
      </c>
      <c r="N795" s="315">
        <v>5</v>
      </c>
      <c r="O795" s="316">
        <v>18.518518518518519</v>
      </c>
      <c r="P795" s="315">
        <v>5</v>
      </c>
      <c r="Q795" s="316">
        <v>15.6</v>
      </c>
      <c r="R795" s="315">
        <v>9</v>
      </c>
      <c r="S795" s="316">
        <v>20.930232558139537</v>
      </c>
      <c r="T795" s="315">
        <v>6</v>
      </c>
      <c r="U795" s="316">
        <v>8.3333333333333339</v>
      </c>
      <c r="V795" s="316"/>
      <c r="W795" s="316"/>
      <c r="X795" s="316"/>
      <c r="Y795" s="316"/>
      <c r="Z795" s="316"/>
      <c r="AA795" s="452"/>
      <c r="AB795" s="452"/>
      <c r="AC795" s="452"/>
      <c r="AD795" s="311"/>
    </row>
    <row r="796" spans="1:30" ht="20.100000000000001" customHeight="1">
      <c r="A796" s="311"/>
      <c r="B796" s="311"/>
      <c r="C796" s="452"/>
      <c r="D796" s="311" t="s">
        <v>8621</v>
      </c>
      <c r="E796" s="452"/>
      <c r="F796" s="356">
        <v>4</v>
      </c>
      <c r="G796" s="314">
        <v>26.666666666666668</v>
      </c>
      <c r="H796" s="356">
        <v>4</v>
      </c>
      <c r="I796" s="314">
        <v>33.333333333333336</v>
      </c>
      <c r="J796" s="356">
        <v>5</v>
      </c>
      <c r="K796" s="314">
        <v>33.333333333333336</v>
      </c>
      <c r="L796" s="356">
        <v>2</v>
      </c>
      <c r="M796" s="314">
        <v>12.5</v>
      </c>
      <c r="N796" s="315">
        <v>12</v>
      </c>
      <c r="O796" s="316">
        <v>44.444444444444443</v>
      </c>
      <c r="P796" s="315">
        <v>6</v>
      </c>
      <c r="Q796" s="316">
        <v>18.8</v>
      </c>
      <c r="R796" s="315">
        <v>7</v>
      </c>
      <c r="S796" s="316">
        <v>16.279069767441861</v>
      </c>
      <c r="T796" s="315">
        <v>11</v>
      </c>
      <c r="U796" s="316">
        <v>15.277777777777779</v>
      </c>
      <c r="V796" s="316"/>
      <c r="W796" s="316"/>
      <c r="X796" s="316"/>
      <c r="Y796" s="316"/>
      <c r="Z796" s="316"/>
      <c r="AA796" s="452"/>
      <c r="AB796" s="452"/>
      <c r="AC796" s="452"/>
      <c r="AD796" s="311"/>
    </row>
    <row r="797" spans="1:30" ht="20.100000000000001" customHeight="1">
      <c r="A797" s="311"/>
      <c r="B797" s="311"/>
      <c r="C797" s="452"/>
      <c r="D797" s="311" t="s">
        <v>8622</v>
      </c>
      <c r="E797" s="452"/>
      <c r="F797" s="356">
        <v>1</v>
      </c>
      <c r="G797" s="314">
        <v>6.666666666666667</v>
      </c>
      <c r="H797" s="356"/>
      <c r="I797" s="314"/>
      <c r="J797" s="356">
        <v>1</v>
      </c>
      <c r="K797" s="314">
        <v>6.666666666666667</v>
      </c>
      <c r="L797" s="356">
        <v>3</v>
      </c>
      <c r="M797" s="314">
        <v>18.8</v>
      </c>
      <c r="N797" s="315">
        <v>2</v>
      </c>
      <c r="O797" s="316">
        <v>7.4074074074074074</v>
      </c>
      <c r="P797" s="315">
        <v>8</v>
      </c>
      <c r="Q797" s="316">
        <v>25</v>
      </c>
      <c r="R797" s="315">
        <v>10</v>
      </c>
      <c r="S797" s="316">
        <v>23.255813953488371</v>
      </c>
      <c r="T797" s="315">
        <v>21</v>
      </c>
      <c r="U797" s="316">
        <v>29.166666666666668</v>
      </c>
      <c r="V797" s="316"/>
      <c r="W797" s="316"/>
      <c r="X797" s="316"/>
      <c r="Y797" s="316"/>
      <c r="Z797" s="316"/>
      <c r="AA797" s="452"/>
      <c r="AB797" s="452"/>
      <c r="AC797" s="452"/>
      <c r="AD797" s="311"/>
    </row>
    <row r="798" spans="1:30" ht="20.100000000000001" customHeight="1">
      <c r="A798" s="311"/>
      <c r="B798" s="311"/>
      <c r="C798" s="452"/>
      <c r="D798" s="311" t="s">
        <v>8623</v>
      </c>
      <c r="E798" s="452"/>
      <c r="F798" s="356"/>
      <c r="G798" s="314"/>
      <c r="H798" s="356">
        <v>1</v>
      </c>
      <c r="I798" s="314">
        <v>8.3333333333333339</v>
      </c>
      <c r="J798" s="356">
        <v>1</v>
      </c>
      <c r="K798" s="314">
        <v>6.666666666666667</v>
      </c>
      <c r="L798" s="356">
        <v>1</v>
      </c>
      <c r="M798" s="314">
        <v>6.3</v>
      </c>
      <c r="N798" s="315">
        <v>1</v>
      </c>
      <c r="O798" s="316">
        <v>3.7037037037037037</v>
      </c>
      <c r="P798" s="315">
        <v>5</v>
      </c>
      <c r="Q798" s="316">
        <v>15.6</v>
      </c>
      <c r="R798" s="315">
        <v>5</v>
      </c>
      <c r="S798" s="316">
        <v>11.627906976744185</v>
      </c>
      <c r="T798" s="315">
        <v>20</v>
      </c>
      <c r="U798" s="316">
        <v>27.777777777777779</v>
      </c>
      <c r="V798" s="316"/>
      <c r="W798" s="316"/>
      <c r="X798" s="316"/>
      <c r="Y798" s="316"/>
      <c r="Z798" s="316"/>
      <c r="AA798" s="452"/>
      <c r="AB798" s="452"/>
      <c r="AC798" s="452"/>
      <c r="AD798" s="311"/>
    </row>
    <row r="799" spans="1:30" ht="20.100000000000001" customHeight="1">
      <c r="A799" s="311"/>
      <c r="B799" s="311"/>
      <c r="C799" s="452"/>
      <c r="D799" s="311" t="s">
        <v>1861</v>
      </c>
      <c r="E799" s="452"/>
      <c r="F799" s="356"/>
      <c r="G799" s="314"/>
      <c r="H799" s="356"/>
      <c r="I799" s="314"/>
      <c r="J799" s="356"/>
      <c r="K799" s="314"/>
      <c r="L799" s="356"/>
      <c r="M799" s="314"/>
      <c r="N799" s="315"/>
      <c r="O799" s="316"/>
      <c r="P799" s="315">
        <v>1</v>
      </c>
      <c r="Q799" s="316">
        <v>3.1</v>
      </c>
      <c r="R799" s="315"/>
      <c r="S799" s="316"/>
      <c r="T799" s="315"/>
      <c r="U799" s="316"/>
      <c r="V799" s="316"/>
      <c r="W799" s="316"/>
      <c r="X799" s="316"/>
      <c r="Y799" s="316"/>
      <c r="Z799" s="316"/>
      <c r="AA799" s="452"/>
      <c r="AB799" s="452"/>
      <c r="AC799" s="452"/>
      <c r="AD799" s="311"/>
    </row>
    <row r="800" spans="1:30" ht="20.100000000000001" customHeight="1">
      <c r="A800" s="317"/>
      <c r="B800" s="317"/>
      <c r="C800" s="318"/>
      <c r="D800" s="317" t="s">
        <v>1862</v>
      </c>
      <c r="E800" s="318"/>
      <c r="F800" s="319"/>
      <c r="G800" s="320"/>
      <c r="H800" s="319"/>
      <c r="I800" s="320"/>
      <c r="J800" s="319"/>
      <c r="K800" s="320"/>
      <c r="L800" s="319"/>
      <c r="M800" s="320"/>
      <c r="N800" s="321"/>
      <c r="O800" s="322"/>
      <c r="P800" s="321"/>
      <c r="Q800" s="322"/>
      <c r="R800" s="321"/>
      <c r="S800" s="322"/>
      <c r="T800" s="321"/>
      <c r="U800" s="322"/>
      <c r="V800" s="322"/>
      <c r="W800" s="322"/>
      <c r="X800" s="322"/>
      <c r="Y800" s="322"/>
      <c r="Z800" s="322"/>
      <c r="AA800" s="318"/>
      <c r="AB800" s="318"/>
      <c r="AC800" s="318"/>
      <c r="AD800" s="317"/>
    </row>
    <row r="801" spans="1:30" ht="19.5" customHeight="1">
      <c r="A801" s="374" t="s">
        <v>8624</v>
      </c>
      <c r="B801" s="374" t="s">
        <v>8625</v>
      </c>
      <c r="C801" s="358" t="s">
        <v>8525</v>
      </c>
      <c r="D801" s="468" t="s">
        <v>2507</v>
      </c>
      <c r="E801" s="358"/>
      <c r="F801" s="488"/>
      <c r="G801" s="489"/>
      <c r="H801" s="488"/>
      <c r="I801" s="489"/>
      <c r="J801" s="488"/>
      <c r="K801" s="489"/>
      <c r="L801" s="488"/>
      <c r="M801" s="489"/>
      <c r="N801" s="490"/>
      <c r="O801" s="491"/>
      <c r="P801" s="490"/>
      <c r="Q801" s="491"/>
      <c r="R801" s="490"/>
      <c r="S801" s="491"/>
      <c r="T801" s="471">
        <v>173</v>
      </c>
      <c r="U801" s="465">
        <v>79.723502304147459</v>
      </c>
      <c r="V801" s="444"/>
      <c r="W801" s="465"/>
      <c r="X801" s="465"/>
      <c r="Y801" s="465"/>
      <c r="Z801" s="465"/>
      <c r="AA801" s="358"/>
      <c r="AB801" s="358"/>
      <c r="AC801" s="358" t="s">
        <v>138</v>
      </c>
      <c r="AD801" s="374"/>
    </row>
    <row r="802" spans="1:30" ht="19.5" customHeight="1">
      <c r="A802" s="311"/>
      <c r="B802" s="311"/>
      <c r="C802" s="452"/>
      <c r="D802" s="111" t="s">
        <v>2508</v>
      </c>
      <c r="E802" s="452"/>
      <c r="F802" s="160"/>
      <c r="G802" s="161"/>
      <c r="H802" s="160"/>
      <c r="I802" s="161"/>
      <c r="J802" s="160"/>
      <c r="K802" s="161"/>
      <c r="L802" s="160"/>
      <c r="M802" s="161"/>
      <c r="N802" s="76"/>
      <c r="O802" s="336"/>
      <c r="P802" s="76"/>
      <c r="Q802" s="336"/>
      <c r="R802" s="76"/>
      <c r="S802" s="336"/>
      <c r="T802" s="315">
        <v>44</v>
      </c>
      <c r="U802" s="316">
        <v>20.276497695852534</v>
      </c>
      <c r="V802" s="314"/>
      <c r="W802" s="316"/>
      <c r="X802" s="316"/>
      <c r="Y802" s="316"/>
      <c r="Z802" s="316"/>
      <c r="AA802" s="452"/>
      <c r="AB802" s="452"/>
      <c r="AC802" s="452"/>
      <c r="AD802" s="311"/>
    </row>
    <row r="803" spans="1:30" ht="19.5" customHeight="1">
      <c r="A803" s="374" t="s">
        <v>4764</v>
      </c>
      <c r="B803" s="374" t="s">
        <v>8626</v>
      </c>
      <c r="C803" s="358" t="s">
        <v>4765</v>
      </c>
      <c r="D803" s="374"/>
      <c r="E803" s="358"/>
      <c r="F803" s="488"/>
      <c r="G803" s="489"/>
      <c r="H803" s="488"/>
      <c r="I803" s="489"/>
      <c r="J803" s="488"/>
      <c r="K803" s="489"/>
      <c r="L803" s="488"/>
      <c r="M803" s="489"/>
      <c r="N803" s="490"/>
      <c r="O803" s="491"/>
      <c r="P803" s="490"/>
      <c r="Q803" s="491"/>
      <c r="R803" s="490"/>
      <c r="S803" s="491"/>
      <c r="T803" s="471">
        <v>173</v>
      </c>
      <c r="U803" s="465">
        <v>100</v>
      </c>
      <c r="V803" s="444"/>
      <c r="W803" s="465"/>
      <c r="X803" s="465"/>
      <c r="Y803" s="465"/>
      <c r="Z803" s="465"/>
      <c r="AA803" s="358"/>
      <c r="AB803" s="358"/>
      <c r="AC803" s="358" t="s">
        <v>138</v>
      </c>
      <c r="AD803" s="374"/>
    </row>
    <row r="804" spans="1:30" ht="19.5" customHeight="1">
      <c r="A804" s="374" t="s">
        <v>4766</v>
      </c>
      <c r="B804" s="468" t="s">
        <v>8627</v>
      </c>
      <c r="C804" s="358" t="s">
        <v>4767</v>
      </c>
      <c r="D804" s="468" t="s">
        <v>8628</v>
      </c>
      <c r="E804" s="496"/>
      <c r="F804" s="488"/>
      <c r="G804" s="489"/>
      <c r="H804" s="488"/>
      <c r="I804" s="489"/>
      <c r="J804" s="488"/>
      <c r="K804" s="489"/>
      <c r="L804" s="488"/>
      <c r="M804" s="489"/>
      <c r="N804" s="490"/>
      <c r="O804" s="491"/>
      <c r="P804" s="490"/>
      <c r="Q804" s="491"/>
      <c r="R804" s="490"/>
      <c r="S804" s="491"/>
      <c r="T804" s="471">
        <v>4</v>
      </c>
      <c r="U804" s="465">
        <v>2.3121387283236996</v>
      </c>
      <c r="V804" s="444"/>
      <c r="W804" s="465"/>
      <c r="X804" s="465"/>
      <c r="Y804" s="465"/>
      <c r="Z804" s="465"/>
      <c r="AA804" s="496"/>
      <c r="AB804" s="496"/>
      <c r="AC804" s="496" t="s">
        <v>138</v>
      </c>
      <c r="AD804" s="468"/>
    </row>
    <row r="805" spans="1:30" ht="19.5" customHeight="1">
      <c r="A805" s="111"/>
      <c r="B805" s="111"/>
      <c r="C805" s="145"/>
      <c r="D805" s="111" t="s">
        <v>2510</v>
      </c>
      <c r="E805" s="145"/>
      <c r="F805" s="160"/>
      <c r="G805" s="161"/>
      <c r="H805" s="160"/>
      <c r="I805" s="161"/>
      <c r="J805" s="160"/>
      <c r="K805" s="161"/>
      <c r="L805" s="160"/>
      <c r="M805" s="161"/>
      <c r="N805" s="76"/>
      <c r="O805" s="336"/>
      <c r="P805" s="76"/>
      <c r="Q805" s="336"/>
      <c r="R805" s="76"/>
      <c r="S805" s="336"/>
      <c r="T805" s="315"/>
      <c r="U805" s="316"/>
      <c r="V805" s="314"/>
      <c r="W805" s="316"/>
      <c r="X805" s="316"/>
      <c r="Y805" s="316"/>
      <c r="Z805" s="316"/>
      <c r="AA805" s="145"/>
      <c r="AB805" s="145"/>
      <c r="AC805" s="145"/>
      <c r="AD805" s="111"/>
    </row>
    <row r="806" spans="1:30" ht="19.5" customHeight="1">
      <c r="A806" s="111"/>
      <c r="B806" s="111"/>
      <c r="C806" s="145"/>
      <c r="D806" s="111" t="s">
        <v>2511</v>
      </c>
      <c r="E806" s="145"/>
      <c r="F806" s="160"/>
      <c r="G806" s="161"/>
      <c r="H806" s="160"/>
      <c r="I806" s="161"/>
      <c r="J806" s="160"/>
      <c r="K806" s="161"/>
      <c r="L806" s="160"/>
      <c r="M806" s="161"/>
      <c r="N806" s="76"/>
      <c r="O806" s="336"/>
      <c r="P806" s="76"/>
      <c r="Q806" s="336"/>
      <c r="R806" s="76"/>
      <c r="S806" s="336"/>
      <c r="T806" s="315"/>
      <c r="U806" s="316"/>
      <c r="V806" s="314"/>
      <c r="W806" s="316"/>
      <c r="X806" s="316"/>
      <c r="Y806" s="316"/>
      <c r="Z806" s="316"/>
      <c r="AA806" s="145"/>
      <c r="AB806" s="145"/>
      <c r="AC806" s="145"/>
      <c r="AD806" s="111"/>
    </row>
    <row r="807" spans="1:30" ht="19.5" customHeight="1">
      <c r="A807" s="111"/>
      <c r="B807" s="111"/>
      <c r="C807" s="145"/>
      <c r="D807" s="111" t="s">
        <v>2512</v>
      </c>
      <c r="E807" s="145"/>
      <c r="F807" s="160"/>
      <c r="G807" s="161"/>
      <c r="H807" s="160"/>
      <c r="I807" s="161"/>
      <c r="J807" s="160"/>
      <c r="K807" s="161"/>
      <c r="L807" s="160"/>
      <c r="M807" s="161"/>
      <c r="N807" s="76"/>
      <c r="O807" s="336"/>
      <c r="P807" s="76"/>
      <c r="Q807" s="336"/>
      <c r="R807" s="76"/>
      <c r="S807" s="336"/>
      <c r="T807" s="315">
        <v>40</v>
      </c>
      <c r="U807" s="316">
        <v>23.121387283236995</v>
      </c>
      <c r="V807" s="314"/>
      <c r="W807" s="316"/>
      <c r="X807" s="316"/>
      <c r="Y807" s="316"/>
      <c r="Z807" s="316"/>
      <c r="AA807" s="145"/>
      <c r="AB807" s="145"/>
      <c r="AC807" s="145"/>
      <c r="AD807" s="111"/>
    </row>
    <row r="808" spans="1:30" ht="19.5" customHeight="1">
      <c r="A808" s="111"/>
      <c r="B808" s="111"/>
      <c r="C808" s="145"/>
      <c r="D808" s="111" t="s">
        <v>2513</v>
      </c>
      <c r="E808" s="145"/>
      <c r="F808" s="160"/>
      <c r="G808" s="161"/>
      <c r="H808" s="160"/>
      <c r="I808" s="161"/>
      <c r="J808" s="160"/>
      <c r="K808" s="161"/>
      <c r="L808" s="160"/>
      <c r="M808" s="161"/>
      <c r="N808" s="76"/>
      <c r="O808" s="336"/>
      <c r="P808" s="76"/>
      <c r="Q808" s="336"/>
      <c r="R808" s="76"/>
      <c r="S808" s="336"/>
      <c r="T808" s="315">
        <v>2</v>
      </c>
      <c r="U808" s="316">
        <v>1.1560693641618498</v>
      </c>
      <c r="V808" s="314"/>
      <c r="W808" s="316"/>
      <c r="X808" s="316"/>
      <c r="Y808" s="316"/>
      <c r="Z808" s="316"/>
      <c r="AA808" s="145"/>
      <c r="AB808" s="145"/>
      <c r="AC808" s="145"/>
      <c r="AD808" s="111"/>
    </row>
    <row r="809" spans="1:30" ht="19.5" customHeight="1">
      <c r="A809" s="111"/>
      <c r="B809" s="111"/>
      <c r="C809" s="145"/>
      <c r="D809" s="111" t="s">
        <v>2514</v>
      </c>
      <c r="E809" s="145"/>
      <c r="F809" s="160"/>
      <c r="G809" s="161"/>
      <c r="H809" s="160"/>
      <c r="I809" s="161"/>
      <c r="J809" s="160"/>
      <c r="K809" s="161"/>
      <c r="L809" s="160"/>
      <c r="M809" s="161"/>
      <c r="N809" s="76"/>
      <c r="O809" s="336"/>
      <c r="P809" s="76"/>
      <c r="Q809" s="336"/>
      <c r="R809" s="76"/>
      <c r="S809" s="336"/>
      <c r="T809" s="315">
        <v>29</v>
      </c>
      <c r="U809" s="316">
        <v>16.76300578034682</v>
      </c>
      <c r="V809" s="314"/>
      <c r="W809" s="316"/>
      <c r="X809" s="316"/>
      <c r="Y809" s="316"/>
      <c r="Z809" s="316"/>
      <c r="AA809" s="145"/>
      <c r="AB809" s="145"/>
      <c r="AC809" s="145"/>
      <c r="AD809" s="111"/>
    </row>
    <row r="810" spans="1:30" ht="19.5" customHeight="1">
      <c r="A810" s="111"/>
      <c r="B810" s="111"/>
      <c r="C810" s="145"/>
      <c r="D810" s="111" t="s">
        <v>2515</v>
      </c>
      <c r="E810" s="145"/>
      <c r="F810" s="160"/>
      <c r="G810" s="161"/>
      <c r="H810" s="160"/>
      <c r="I810" s="161"/>
      <c r="J810" s="160"/>
      <c r="K810" s="161"/>
      <c r="L810" s="160"/>
      <c r="M810" s="161"/>
      <c r="N810" s="76"/>
      <c r="O810" s="336"/>
      <c r="P810" s="76"/>
      <c r="Q810" s="336"/>
      <c r="R810" s="76"/>
      <c r="S810" s="336"/>
      <c r="T810" s="315">
        <v>16</v>
      </c>
      <c r="U810" s="316">
        <v>9.2485549132947984</v>
      </c>
      <c r="V810" s="314"/>
      <c r="W810" s="316"/>
      <c r="X810" s="316"/>
      <c r="Y810" s="316"/>
      <c r="Z810" s="316"/>
      <c r="AA810" s="145"/>
      <c r="AB810" s="145"/>
      <c r="AC810" s="145"/>
      <c r="AD810" s="111"/>
    </row>
    <row r="811" spans="1:30" ht="19.5" customHeight="1">
      <c r="A811" s="111"/>
      <c r="B811" s="111"/>
      <c r="C811" s="145"/>
      <c r="D811" s="111" t="s">
        <v>2516</v>
      </c>
      <c r="E811" s="145"/>
      <c r="F811" s="160"/>
      <c r="G811" s="161"/>
      <c r="H811" s="160"/>
      <c r="I811" s="161"/>
      <c r="J811" s="160"/>
      <c r="K811" s="161"/>
      <c r="L811" s="160"/>
      <c r="M811" s="161"/>
      <c r="N811" s="76"/>
      <c r="O811" s="336"/>
      <c r="P811" s="76"/>
      <c r="Q811" s="336"/>
      <c r="R811" s="76"/>
      <c r="S811" s="336"/>
      <c r="T811" s="315">
        <v>9</v>
      </c>
      <c r="U811" s="316">
        <v>5.202312138728324</v>
      </c>
      <c r="V811" s="314"/>
      <c r="W811" s="316"/>
      <c r="X811" s="316"/>
      <c r="Y811" s="316"/>
      <c r="Z811" s="316"/>
      <c r="AA811" s="145"/>
      <c r="AB811" s="145"/>
      <c r="AC811" s="145"/>
      <c r="AD811" s="111"/>
    </row>
    <row r="812" spans="1:30" ht="19.5" customHeight="1">
      <c r="A812" s="111"/>
      <c r="B812" s="111"/>
      <c r="C812" s="145"/>
      <c r="D812" s="111" t="s">
        <v>2517</v>
      </c>
      <c r="E812" s="145"/>
      <c r="F812" s="160"/>
      <c r="G812" s="161"/>
      <c r="H812" s="160"/>
      <c r="I812" s="161"/>
      <c r="J812" s="160"/>
      <c r="K812" s="161"/>
      <c r="L812" s="160"/>
      <c r="M812" s="161"/>
      <c r="N812" s="76"/>
      <c r="O812" s="336"/>
      <c r="P812" s="76"/>
      <c r="Q812" s="336"/>
      <c r="R812" s="76"/>
      <c r="S812" s="336"/>
      <c r="T812" s="315">
        <v>3</v>
      </c>
      <c r="U812" s="316">
        <v>1.7341040462427746</v>
      </c>
      <c r="V812" s="314"/>
      <c r="W812" s="316"/>
      <c r="X812" s="316"/>
      <c r="Y812" s="316"/>
      <c r="Z812" s="316"/>
      <c r="AA812" s="145"/>
      <c r="AB812" s="145"/>
      <c r="AC812" s="145"/>
      <c r="AD812" s="111"/>
    </row>
    <row r="813" spans="1:30" ht="19.5" customHeight="1">
      <c r="A813" s="111"/>
      <c r="B813" s="111"/>
      <c r="C813" s="145"/>
      <c r="D813" s="111" t="s">
        <v>2518</v>
      </c>
      <c r="E813" s="145"/>
      <c r="F813" s="160"/>
      <c r="G813" s="161"/>
      <c r="H813" s="160"/>
      <c r="I813" s="161"/>
      <c r="J813" s="160"/>
      <c r="K813" s="161"/>
      <c r="L813" s="160"/>
      <c r="M813" s="161"/>
      <c r="N813" s="76"/>
      <c r="O813" s="336"/>
      <c r="P813" s="76"/>
      <c r="Q813" s="336"/>
      <c r="R813" s="76"/>
      <c r="S813" s="336"/>
      <c r="T813" s="315">
        <v>2</v>
      </c>
      <c r="U813" s="316">
        <v>1.1560693641618498</v>
      </c>
      <c r="V813" s="314"/>
      <c r="W813" s="316"/>
      <c r="X813" s="316"/>
      <c r="Y813" s="316"/>
      <c r="Z813" s="316"/>
      <c r="AA813" s="145"/>
      <c r="AB813" s="145"/>
      <c r="AC813" s="145"/>
      <c r="AD813" s="111"/>
    </row>
    <row r="814" spans="1:30" ht="19.5" customHeight="1">
      <c r="A814" s="111"/>
      <c r="B814" s="111"/>
      <c r="C814" s="145"/>
      <c r="D814" s="111" t="s">
        <v>8629</v>
      </c>
      <c r="E814" s="145"/>
      <c r="F814" s="160"/>
      <c r="G814" s="161"/>
      <c r="H814" s="160"/>
      <c r="I814" s="161"/>
      <c r="J814" s="160"/>
      <c r="K814" s="161"/>
      <c r="L814" s="160"/>
      <c r="M814" s="161"/>
      <c r="N814" s="76"/>
      <c r="O814" s="336"/>
      <c r="P814" s="76"/>
      <c r="Q814" s="336"/>
      <c r="R814" s="76"/>
      <c r="S814" s="336"/>
      <c r="T814" s="315">
        <v>1</v>
      </c>
      <c r="U814" s="316">
        <v>0.5780346820809249</v>
      </c>
      <c r="V814" s="314"/>
      <c r="W814" s="316"/>
      <c r="X814" s="316"/>
      <c r="Y814" s="316"/>
      <c r="Z814" s="316"/>
      <c r="AA814" s="145"/>
      <c r="AB814" s="145"/>
      <c r="AC814" s="145"/>
      <c r="AD814" s="111"/>
    </row>
    <row r="815" spans="1:30" ht="19.5" customHeight="1">
      <c r="A815" s="111"/>
      <c r="B815" s="111"/>
      <c r="C815" s="145"/>
      <c r="D815" s="111" t="s">
        <v>8630</v>
      </c>
      <c r="E815" s="145"/>
      <c r="F815" s="160"/>
      <c r="G815" s="161"/>
      <c r="H815" s="160"/>
      <c r="I815" s="161"/>
      <c r="J815" s="160"/>
      <c r="K815" s="161"/>
      <c r="L815" s="160"/>
      <c r="M815" s="161"/>
      <c r="N815" s="76"/>
      <c r="O815" s="336"/>
      <c r="P815" s="76"/>
      <c r="Q815" s="336"/>
      <c r="R815" s="76"/>
      <c r="S815" s="336"/>
      <c r="T815" s="315"/>
      <c r="U815" s="316"/>
      <c r="V815" s="314"/>
      <c r="W815" s="316"/>
      <c r="X815" s="316"/>
      <c r="Y815" s="316"/>
      <c r="Z815" s="316"/>
      <c r="AA815" s="145"/>
      <c r="AB815" s="145"/>
      <c r="AC815" s="145"/>
      <c r="AD815" s="111"/>
    </row>
    <row r="816" spans="1:30" ht="19.5" customHeight="1">
      <c r="A816" s="111"/>
      <c r="B816" s="111"/>
      <c r="C816" s="145"/>
      <c r="D816" s="111" t="s">
        <v>8631</v>
      </c>
      <c r="E816" s="145"/>
      <c r="F816" s="160"/>
      <c r="G816" s="161"/>
      <c r="H816" s="160"/>
      <c r="I816" s="161"/>
      <c r="J816" s="160"/>
      <c r="K816" s="161"/>
      <c r="L816" s="160"/>
      <c r="M816" s="161"/>
      <c r="N816" s="76"/>
      <c r="O816" s="336"/>
      <c r="P816" s="76"/>
      <c r="Q816" s="336"/>
      <c r="R816" s="76"/>
      <c r="S816" s="336"/>
      <c r="T816" s="315">
        <v>14</v>
      </c>
      <c r="U816" s="316">
        <v>8.0924855491329488</v>
      </c>
      <c r="V816" s="314"/>
      <c r="W816" s="316"/>
      <c r="X816" s="316"/>
      <c r="Y816" s="316"/>
      <c r="Z816" s="316"/>
      <c r="AA816" s="145"/>
      <c r="AB816" s="145"/>
      <c r="AC816" s="145"/>
      <c r="AD816" s="111"/>
    </row>
    <row r="817" spans="1:30" ht="19.5" customHeight="1">
      <c r="A817" s="111"/>
      <c r="B817" s="111"/>
      <c r="C817" s="145"/>
      <c r="D817" s="111" t="s">
        <v>8632</v>
      </c>
      <c r="E817" s="145"/>
      <c r="F817" s="160"/>
      <c r="G817" s="161"/>
      <c r="H817" s="160"/>
      <c r="I817" s="161"/>
      <c r="J817" s="160"/>
      <c r="K817" s="161"/>
      <c r="L817" s="160"/>
      <c r="M817" s="161"/>
      <c r="N817" s="76"/>
      <c r="O817" s="336"/>
      <c r="P817" s="76"/>
      <c r="Q817" s="336"/>
      <c r="R817" s="76"/>
      <c r="S817" s="336"/>
      <c r="T817" s="315">
        <v>14</v>
      </c>
      <c r="U817" s="316">
        <v>8.0924855491329488</v>
      </c>
      <c r="V817" s="314"/>
      <c r="W817" s="316"/>
      <c r="X817" s="316"/>
      <c r="Y817" s="316"/>
      <c r="Z817" s="316"/>
      <c r="AA817" s="145"/>
      <c r="AB817" s="145"/>
      <c r="AC817" s="145"/>
      <c r="AD817" s="111"/>
    </row>
    <row r="818" spans="1:30" ht="19.5" customHeight="1">
      <c r="A818" s="111"/>
      <c r="B818" s="111"/>
      <c r="C818" s="145"/>
      <c r="D818" s="111" t="s">
        <v>8633</v>
      </c>
      <c r="E818" s="145"/>
      <c r="F818" s="160"/>
      <c r="G818" s="161"/>
      <c r="H818" s="160"/>
      <c r="I818" s="161"/>
      <c r="J818" s="160"/>
      <c r="K818" s="161"/>
      <c r="L818" s="160"/>
      <c r="M818" s="161"/>
      <c r="N818" s="76"/>
      <c r="O818" s="336"/>
      <c r="P818" s="76"/>
      <c r="Q818" s="336"/>
      <c r="R818" s="76"/>
      <c r="S818" s="336"/>
      <c r="T818" s="315">
        <v>4</v>
      </c>
      <c r="U818" s="316">
        <v>2.3121387283236996</v>
      </c>
      <c r="V818" s="314"/>
      <c r="W818" s="316"/>
      <c r="X818" s="316"/>
      <c r="Y818" s="316"/>
      <c r="Z818" s="316"/>
      <c r="AA818" s="145"/>
      <c r="AB818" s="145"/>
      <c r="AC818" s="145"/>
      <c r="AD818" s="111"/>
    </row>
    <row r="819" spans="1:30" ht="19.5" customHeight="1">
      <c r="A819" s="111"/>
      <c r="B819" s="111"/>
      <c r="C819" s="145"/>
      <c r="D819" s="111" t="s">
        <v>8634</v>
      </c>
      <c r="E819" s="145"/>
      <c r="F819" s="160"/>
      <c r="G819" s="161"/>
      <c r="H819" s="160"/>
      <c r="I819" s="161"/>
      <c r="J819" s="160"/>
      <c r="K819" s="161"/>
      <c r="L819" s="160"/>
      <c r="M819" s="161"/>
      <c r="N819" s="76"/>
      <c r="O819" s="336"/>
      <c r="P819" s="76"/>
      <c r="Q819" s="336"/>
      <c r="R819" s="76"/>
      <c r="S819" s="336"/>
      <c r="T819" s="315">
        <v>5</v>
      </c>
      <c r="U819" s="316">
        <v>2.8901734104046244</v>
      </c>
      <c r="V819" s="314"/>
      <c r="W819" s="316"/>
      <c r="X819" s="316"/>
      <c r="Y819" s="316"/>
      <c r="Z819" s="316"/>
      <c r="AA819" s="145"/>
      <c r="AB819" s="145"/>
      <c r="AC819" s="145"/>
      <c r="AD819" s="111"/>
    </row>
    <row r="820" spans="1:30" ht="19.5" customHeight="1">
      <c r="A820" s="111"/>
      <c r="B820" s="111"/>
      <c r="C820" s="145"/>
      <c r="D820" s="111" t="s">
        <v>8635</v>
      </c>
      <c r="E820" s="145"/>
      <c r="F820" s="160"/>
      <c r="G820" s="161"/>
      <c r="H820" s="160"/>
      <c r="I820" s="161"/>
      <c r="J820" s="160"/>
      <c r="K820" s="161"/>
      <c r="L820" s="160"/>
      <c r="M820" s="161"/>
      <c r="N820" s="76"/>
      <c r="O820" s="336"/>
      <c r="P820" s="76"/>
      <c r="Q820" s="336"/>
      <c r="R820" s="76"/>
      <c r="S820" s="336"/>
      <c r="T820" s="315">
        <v>1</v>
      </c>
      <c r="U820" s="316">
        <v>0.5780346820809249</v>
      </c>
      <c r="V820" s="314"/>
      <c r="W820" s="316"/>
      <c r="X820" s="316"/>
      <c r="Y820" s="316"/>
      <c r="Z820" s="316"/>
      <c r="AA820" s="145"/>
      <c r="AB820" s="145"/>
      <c r="AC820" s="145"/>
      <c r="AD820" s="111"/>
    </row>
    <row r="821" spans="1:30" ht="19.5" customHeight="1">
      <c r="A821" s="111"/>
      <c r="B821" s="111"/>
      <c r="C821" s="145"/>
      <c r="D821" s="111" t="s">
        <v>8636</v>
      </c>
      <c r="E821" s="145"/>
      <c r="F821" s="160"/>
      <c r="G821" s="161"/>
      <c r="H821" s="160"/>
      <c r="I821" s="161"/>
      <c r="J821" s="160"/>
      <c r="K821" s="161"/>
      <c r="L821" s="160"/>
      <c r="M821" s="161"/>
      <c r="N821" s="76"/>
      <c r="O821" s="336"/>
      <c r="P821" s="76"/>
      <c r="Q821" s="336"/>
      <c r="R821" s="76"/>
      <c r="S821" s="336"/>
      <c r="T821" s="315">
        <v>23</v>
      </c>
      <c r="U821" s="316">
        <v>13.294797687861271</v>
      </c>
      <c r="V821" s="314"/>
      <c r="W821" s="316"/>
      <c r="X821" s="316"/>
      <c r="Y821" s="316"/>
      <c r="Z821" s="316"/>
      <c r="AA821" s="145"/>
      <c r="AB821" s="145"/>
      <c r="AC821" s="145"/>
      <c r="AD821" s="111"/>
    </row>
    <row r="822" spans="1:30" ht="19.5" customHeight="1">
      <c r="A822" s="111"/>
      <c r="B822" s="111"/>
      <c r="C822" s="145"/>
      <c r="D822" s="111" t="s">
        <v>8637</v>
      </c>
      <c r="E822" s="145"/>
      <c r="F822" s="160"/>
      <c r="G822" s="161"/>
      <c r="H822" s="160"/>
      <c r="I822" s="161"/>
      <c r="J822" s="160"/>
      <c r="K822" s="161"/>
      <c r="L822" s="160"/>
      <c r="M822" s="161"/>
      <c r="N822" s="76"/>
      <c r="O822" s="336"/>
      <c r="P822" s="76"/>
      <c r="Q822" s="336"/>
      <c r="R822" s="76"/>
      <c r="S822" s="336"/>
      <c r="T822" s="315">
        <v>6</v>
      </c>
      <c r="U822" s="316">
        <v>3.4682080924855492</v>
      </c>
      <c r="V822" s="314"/>
      <c r="W822" s="316"/>
      <c r="X822" s="316"/>
      <c r="Y822" s="316"/>
      <c r="Z822" s="316"/>
      <c r="AA822" s="145"/>
      <c r="AB822" s="145"/>
      <c r="AC822" s="145"/>
      <c r="AD822" s="111"/>
    </row>
    <row r="823" spans="1:30" ht="19.5" customHeight="1">
      <c r="A823" s="111"/>
      <c r="B823" s="111"/>
      <c r="C823" s="145"/>
      <c r="D823" s="111" t="s">
        <v>8638</v>
      </c>
      <c r="E823" s="145"/>
      <c r="F823" s="160"/>
      <c r="G823" s="161"/>
      <c r="H823" s="160"/>
      <c r="I823" s="161"/>
      <c r="J823" s="160"/>
      <c r="K823" s="161"/>
      <c r="L823" s="160"/>
      <c r="M823" s="161"/>
      <c r="N823" s="76"/>
      <c r="O823" s="336"/>
      <c r="P823" s="76"/>
      <c r="Q823" s="336"/>
      <c r="R823" s="76"/>
      <c r="S823" s="336"/>
      <c r="T823" s="315"/>
      <c r="U823" s="316"/>
      <c r="V823" s="314"/>
      <c r="W823" s="316"/>
      <c r="X823" s="316"/>
      <c r="Y823" s="316"/>
      <c r="Z823" s="316"/>
      <c r="AA823" s="145"/>
      <c r="AB823" s="145"/>
      <c r="AC823" s="145"/>
      <c r="AD823" s="111"/>
    </row>
    <row r="824" spans="1:30" ht="19.5" customHeight="1">
      <c r="A824" s="374" t="s">
        <v>4768</v>
      </c>
      <c r="B824" s="374" t="s">
        <v>8639</v>
      </c>
      <c r="C824" s="358" t="s">
        <v>4767</v>
      </c>
      <c r="D824" s="374"/>
      <c r="E824" s="358"/>
      <c r="F824" s="488"/>
      <c r="G824" s="489"/>
      <c r="H824" s="488"/>
      <c r="I824" s="489"/>
      <c r="J824" s="488"/>
      <c r="K824" s="489"/>
      <c r="L824" s="488"/>
      <c r="M824" s="489"/>
      <c r="N824" s="490"/>
      <c r="O824" s="491"/>
      <c r="P824" s="490"/>
      <c r="Q824" s="491"/>
      <c r="R824" s="490"/>
      <c r="S824" s="491"/>
      <c r="T824" s="471">
        <v>173</v>
      </c>
      <c r="U824" s="465">
        <v>100</v>
      </c>
      <c r="V824" s="444"/>
      <c r="W824" s="465"/>
      <c r="X824" s="465"/>
      <c r="Y824" s="465"/>
      <c r="Z824" s="465"/>
      <c r="AA824" s="358"/>
      <c r="AB824" s="358"/>
      <c r="AC824" s="358" t="s">
        <v>138</v>
      </c>
      <c r="AD824" s="374"/>
    </row>
    <row r="825" spans="1:30" ht="19.5" customHeight="1">
      <c r="A825" s="374" t="s">
        <v>4769</v>
      </c>
      <c r="B825" s="468" t="s">
        <v>8640</v>
      </c>
      <c r="C825" s="358" t="s">
        <v>4767</v>
      </c>
      <c r="D825" s="468" t="s">
        <v>2530</v>
      </c>
      <c r="E825" s="496"/>
      <c r="F825" s="488"/>
      <c r="G825" s="489"/>
      <c r="H825" s="488"/>
      <c r="I825" s="489"/>
      <c r="J825" s="488"/>
      <c r="K825" s="489"/>
      <c r="L825" s="488"/>
      <c r="M825" s="489"/>
      <c r="N825" s="490"/>
      <c r="O825" s="491"/>
      <c r="P825" s="490"/>
      <c r="Q825" s="491"/>
      <c r="R825" s="490"/>
      <c r="S825" s="491"/>
      <c r="T825" s="471">
        <v>6</v>
      </c>
      <c r="U825" s="465">
        <v>3.4682080924855492</v>
      </c>
      <c r="V825" s="444"/>
      <c r="W825" s="465"/>
      <c r="X825" s="465"/>
      <c r="Y825" s="465"/>
      <c r="Z825" s="465"/>
      <c r="AA825" s="496"/>
      <c r="AB825" s="496"/>
      <c r="AC825" s="496" t="s">
        <v>138</v>
      </c>
      <c r="AD825" s="468"/>
    </row>
    <row r="826" spans="1:30" ht="19.5" customHeight="1">
      <c r="A826" s="111"/>
      <c r="B826" s="111"/>
      <c r="C826" s="145"/>
      <c r="D826" s="111" t="s">
        <v>2531</v>
      </c>
      <c r="E826" s="145"/>
      <c r="F826" s="160"/>
      <c r="G826" s="161"/>
      <c r="H826" s="160"/>
      <c r="I826" s="161"/>
      <c r="J826" s="160"/>
      <c r="K826" s="161"/>
      <c r="L826" s="160"/>
      <c r="M826" s="161"/>
      <c r="N826" s="76"/>
      <c r="O826" s="336"/>
      <c r="P826" s="76"/>
      <c r="Q826" s="336"/>
      <c r="R826" s="76"/>
      <c r="S826" s="336"/>
      <c r="T826" s="315">
        <v>3</v>
      </c>
      <c r="U826" s="316">
        <v>1.7341040462427746</v>
      </c>
      <c r="V826" s="314"/>
      <c r="W826" s="316"/>
      <c r="X826" s="316"/>
      <c r="Y826" s="316"/>
      <c r="Z826" s="316"/>
      <c r="AA826" s="145"/>
      <c r="AB826" s="145"/>
      <c r="AC826" s="145"/>
      <c r="AD826" s="111"/>
    </row>
    <row r="827" spans="1:30" ht="19.5" customHeight="1">
      <c r="A827" s="111"/>
      <c r="B827" s="111"/>
      <c r="C827" s="145"/>
      <c r="D827" s="111" t="s">
        <v>2532</v>
      </c>
      <c r="E827" s="145"/>
      <c r="F827" s="160"/>
      <c r="G827" s="161"/>
      <c r="H827" s="160"/>
      <c r="I827" s="161"/>
      <c r="J827" s="160"/>
      <c r="K827" s="161"/>
      <c r="L827" s="160"/>
      <c r="M827" s="161"/>
      <c r="N827" s="76"/>
      <c r="O827" s="336"/>
      <c r="P827" s="76"/>
      <c r="Q827" s="336"/>
      <c r="R827" s="76"/>
      <c r="S827" s="336"/>
      <c r="T827" s="315">
        <v>7</v>
      </c>
      <c r="U827" s="316">
        <v>4.0462427745664744</v>
      </c>
      <c r="V827" s="314"/>
      <c r="W827" s="316"/>
      <c r="X827" s="316"/>
      <c r="Y827" s="316"/>
      <c r="Z827" s="316"/>
      <c r="AA827" s="145"/>
      <c r="AB827" s="145"/>
      <c r="AC827" s="145"/>
      <c r="AD827" s="111"/>
    </row>
    <row r="828" spans="1:30" ht="19.5" customHeight="1">
      <c r="A828" s="111"/>
      <c r="B828" s="111"/>
      <c r="C828" s="145"/>
      <c r="D828" s="111" t="s">
        <v>2533</v>
      </c>
      <c r="E828" s="145"/>
      <c r="F828" s="160"/>
      <c r="G828" s="161"/>
      <c r="H828" s="160"/>
      <c r="I828" s="161"/>
      <c r="J828" s="160"/>
      <c r="K828" s="161"/>
      <c r="L828" s="160"/>
      <c r="M828" s="161"/>
      <c r="N828" s="76"/>
      <c r="O828" s="336"/>
      <c r="P828" s="76"/>
      <c r="Q828" s="336"/>
      <c r="R828" s="76"/>
      <c r="S828" s="336"/>
      <c r="T828" s="315">
        <v>12</v>
      </c>
      <c r="U828" s="316">
        <v>6.9364161849710984</v>
      </c>
      <c r="V828" s="314"/>
      <c r="W828" s="316"/>
      <c r="X828" s="316"/>
      <c r="Y828" s="316"/>
      <c r="Z828" s="316"/>
      <c r="AA828" s="145"/>
      <c r="AB828" s="145"/>
      <c r="AC828" s="145"/>
      <c r="AD828" s="111"/>
    </row>
    <row r="829" spans="1:30" ht="19.5" customHeight="1">
      <c r="A829" s="111"/>
      <c r="B829" s="111"/>
      <c r="C829" s="145"/>
      <c r="D829" s="111" t="s">
        <v>2534</v>
      </c>
      <c r="E829" s="145"/>
      <c r="F829" s="160"/>
      <c r="G829" s="161"/>
      <c r="H829" s="160"/>
      <c r="I829" s="161"/>
      <c r="J829" s="160"/>
      <c r="K829" s="161"/>
      <c r="L829" s="160"/>
      <c r="M829" s="161"/>
      <c r="N829" s="76"/>
      <c r="O829" s="336"/>
      <c r="P829" s="76"/>
      <c r="Q829" s="336"/>
      <c r="R829" s="76"/>
      <c r="S829" s="336"/>
      <c r="T829" s="315">
        <v>18</v>
      </c>
      <c r="U829" s="316">
        <v>10.404624277456648</v>
      </c>
      <c r="V829" s="314"/>
      <c r="W829" s="316"/>
      <c r="X829" s="316"/>
      <c r="Y829" s="316"/>
      <c r="Z829" s="316"/>
      <c r="AA829" s="145"/>
      <c r="AB829" s="145"/>
      <c r="AC829" s="145"/>
      <c r="AD829" s="111"/>
    </row>
    <row r="830" spans="1:30" ht="19.5" customHeight="1">
      <c r="A830" s="111"/>
      <c r="B830" s="111"/>
      <c r="C830" s="145"/>
      <c r="D830" s="111" t="s">
        <v>2535</v>
      </c>
      <c r="E830" s="145"/>
      <c r="F830" s="160"/>
      <c r="G830" s="161"/>
      <c r="H830" s="160"/>
      <c r="I830" s="161"/>
      <c r="J830" s="160"/>
      <c r="K830" s="161"/>
      <c r="L830" s="160"/>
      <c r="M830" s="161"/>
      <c r="N830" s="76"/>
      <c r="O830" s="336"/>
      <c r="P830" s="76"/>
      <c r="Q830" s="336"/>
      <c r="R830" s="76"/>
      <c r="S830" s="336"/>
      <c r="T830" s="315">
        <v>8</v>
      </c>
      <c r="U830" s="316">
        <v>4.6242774566473992</v>
      </c>
      <c r="V830" s="314"/>
      <c r="W830" s="316"/>
      <c r="X830" s="316"/>
      <c r="Y830" s="316"/>
      <c r="Z830" s="316"/>
      <c r="AA830" s="145"/>
      <c r="AB830" s="145"/>
      <c r="AC830" s="145"/>
      <c r="AD830" s="111"/>
    </row>
    <row r="831" spans="1:30" ht="19.5" customHeight="1">
      <c r="A831" s="111"/>
      <c r="B831" s="111"/>
      <c r="C831" s="145"/>
      <c r="D831" s="111" t="s">
        <v>2536</v>
      </c>
      <c r="E831" s="145"/>
      <c r="F831" s="160"/>
      <c r="G831" s="161"/>
      <c r="H831" s="160"/>
      <c r="I831" s="161"/>
      <c r="J831" s="160"/>
      <c r="K831" s="161"/>
      <c r="L831" s="160"/>
      <c r="M831" s="161"/>
      <c r="N831" s="76"/>
      <c r="O831" s="336"/>
      <c r="P831" s="76"/>
      <c r="Q831" s="336"/>
      <c r="R831" s="76"/>
      <c r="S831" s="336"/>
      <c r="T831" s="315">
        <v>1</v>
      </c>
      <c r="U831" s="316">
        <v>0.5780346820809249</v>
      </c>
      <c r="V831" s="314"/>
      <c r="W831" s="316"/>
      <c r="X831" s="316"/>
      <c r="Y831" s="316"/>
      <c r="Z831" s="316"/>
      <c r="AA831" s="145"/>
      <c r="AB831" s="145"/>
      <c r="AC831" s="145"/>
      <c r="AD831" s="111"/>
    </row>
    <row r="832" spans="1:30" ht="19.5" customHeight="1">
      <c r="A832" s="111"/>
      <c r="B832" s="111"/>
      <c r="C832" s="145"/>
      <c r="D832" s="111" t="s">
        <v>2537</v>
      </c>
      <c r="E832" s="145"/>
      <c r="F832" s="160"/>
      <c r="G832" s="161"/>
      <c r="H832" s="160"/>
      <c r="I832" s="161"/>
      <c r="J832" s="160"/>
      <c r="K832" s="161"/>
      <c r="L832" s="160"/>
      <c r="M832" s="161"/>
      <c r="N832" s="76"/>
      <c r="O832" s="336"/>
      <c r="P832" s="76"/>
      <c r="Q832" s="336"/>
      <c r="R832" s="76"/>
      <c r="S832" s="336"/>
      <c r="T832" s="315">
        <v>27</v>
      </c>
      <c r="U832" s="316">
        <v>15.606936416184972</v>
      </c>
      <c r="V832" s="314"/>
      <c r="W832" s="316"/>
      <c r="X832" s="316"/>
      <c r="Y832" s="316"/>
      <c r="Z832" s="316"/>
      <c r="AA832" s="145"/>
      <c r="AB832" s="145"/>
      <c r="AC832" s="145"/>
      <c r="AD832" s="111"/>
    </row>
    <row r="833" spans="1:30" ht="19.5" customHeight="1">
      <c r="A833" s="111"/>
      <c r="B833" s="111"/>
      <c r="C833" s="145"/>
      <c r="D833" s="111" t="s">
        <v>2538</v>
      </c>
      <c r="E833" s="145"/>
      <c r="F833" s="160"/>
      <c r="G833" s="161"/>
      <c r="H833" s="160"/>
      <c r="I833" s="161"/>
      <c r="J833" s="160"/>
      <c r="K833" s="161"/>
      <c r="L833" s="160"/>
      <c r="M833" s="161"/>
      <c r="N833" s="76"/>
      <c r="O833" s="336"/>
      <c r="P833" s="76"/>
      <c r="Q833" s="336"/>
      <c r="R833" s="76"/>
      <c r="S833" s="336"/>
      <c r="T833" s="315">
        <v>6</v>
      </c>
      <c r="U833" s="316">
        <v>3.4682080924855492</v>
      </c>
      <c r="V833" s="314"/>
      <c r="W833" s="316"/>
      <c r="X833" s="316"/>
      <c r="Y833" s="316"/>
      <c r="Z833" s="316"/>
      <c r="AA833" s="145"/>
      <c r="AB833" s="145"/>
      <c r="AC833" s="145"/>
      <c r="AD833" s="111"/>
    </row>
    <row r="834" spans="1:30" ht="19.5" customHeight="1">
      <c r="A834" s="111"/>
      <c r="B834" s="111"/>
      <c r="C834" s="145"/>
      <c r="D834" s="111" t="s">
        <v>2539</v>
      </c>
      <c r="E834" s="145"/>
      <c r="F834" s="160"/>
      <c r="G834" s="161"/>
      <c r="H834" s="160"/>
      <c r="I834" s="161"/>
      <c r="J834" s="160"/>
      <c r="K834" s="161"/>
      <c r="L834" s="160"/>
      <c r="M834" s="161"/>
      <c r="N834" s="76"/>
      <c r="O834" s="336"/>
      <c r="P834" s="76"/>
      <c r="Q834" s="336"/>
      <c r="R834" s="76"/>
      <c r="S834" s="336"/>
      <c r="T834" s="315">
        <v>84</v>
      </c>
      <c r="U834" s="316">
        <v>48.554913294797686</v>
      </c>
      <c r="V834" s="314"/>
      <c r="W834" s="316"/>
      <c r="X834" s="316"/>
      <c r="Y834" s="316"/>
      <c r="Z834" s="316"/>
      <c r="AA834" s="145"/>
      <c r="AB834" s="145"/>
      <c r="AC834" s="145"/>
      <c r="AD834" s="111"/>
    </row>
    <row r="835" spans="1:30" ht="19.5" customHeight="1">
      <c r="A835" s="111"/>
      <c r="B835" s="111"/>
      <c r="C835" s="145"/>
      <c r="D835" s="111" t="s">
        <v>2540</v>
      </c>
      <c r="E835" s="145"/>
      <c r="F835" s="160"/>
      <c r="G835" s="161"/>
      <c r="H835" s="160"/>
      <c r="I835" s="161"/>
      <c r="J835" s="160"/>
      <c r="K835" s="161"/>
      <c r="L835" s="160"/>
      <c r="M835" s="161"/>
      <c r="N835" s="76"/>
      <c r="O835" s="336"/>
      <c r="P835" s="76"/>
      <c r="Q835" s="336"/>
      <c r="R835" s="76"/>
      <c r="S835" s="336"/>
      <c r="T835" s="315">
        <v>1</v>
      </c>
      <c r="U835" s="316">
        <v>0.5780346820809249</v>
      </c>
      <c r="V835" s="314"/>
      <c r="W835" s="316"/>
      <c r="X835" s="316"/>
      <c r="Y835" s="316"/>
      <c r="Z835" s="316"/>
      <c r="AA835" s="145"/>
      <c r="AB835" s="145"/>
      <c r="AC835" s="145"/>
      <c r="AD835" s="111"/>
    </row>
    <row r="836" spans="1:30" ht="19.5" customHeight="1">
      <c r="A836" s="374" t="s">
        <v>4770</v>
      </c>
      <c r="B836" s="374" t="s">
        <v>8642</v>
      </c>
      <c r="C836" s="358" t="s">
        <v>4767</v>
      </c>
      <c r="D836" s="374"/>
      <c r="E836" s="358"/>
      <c r="F836" s="488"/>
      <c r="G836" s="489"/>
      <c r="H836" s="488"/>
      <c r="I836" s="489"/>
      <c r="J836" s="488"/>
      <c r="K836" s="489"/>
      <c r="L836" s="488"/>
      <c r="M836" s="489"/>
      <c r="N836" s="490"/>
      <c r="O836" s="491"/>
      <c r="P836" s="490"/>
      <c r="Q836" s="491"/>
      <c r="R836" s="490"/>
      <c r="S836" s="491"/>
      <c r="T836" s="471">
        <v>173</v>
      </c>
      <c r="U836" s="465">
        <v>100</v>
      </c>
      <c r="V836" s="444"/>
      <c r="W836" s="465"/>
      <c r="X836" s="465"/>
      <c r="Y836" s="465"/>
      <c r="Z836" s="465"/>
      <c r="AA836" s="358"/>
      <c r="AB836" s="358"/>
      <c r="AC836" s="358" t="s">
        <v>138</v>
      </c>
      <c r="AD836" s="374"/>
    </row>
    <row r="837" spans="1:30" ht="19.5" customHeight="1">
      <c r="A837" s="374" t="s">
        <v>4771</v>
      </c>
      <c r="B837" s="374" t="s">
        <v>8643</v>
      </c>
      <c r="C837" s="358" t="s">
        <v>4767</v>
      </c>
      <c r="D837" s="374"/>
      <c r="E837" s="358"/>
      <c r="F837" s="488"/>
      <c r="G837" s="489"/>
      <c r="H837" s="488"/>
      <c r="I837" s="489"/>
      <c r="J837" s="488"/>
      <c r="K837" s="489"/>
      <c r="L837" s="488"/>
      <c r="M837" s="489"/>
      <c r="N837" s="490"/>
      <c r="O837" s="491"/>
      <c r="P837" s="490"/>
      <c r="Q837" s="491"/>
      <c r="R837" s="490"/>
      <c r="S837" s="491"/>
      <c r="T837" s="471">
        <v>158</v>
      </c>
      <c r="U837" s="465">
        <v>91.3</v>
      </c>
      <c r="V837" s="444"/>
      <c r="W837" s="465"/>
      <c r="X837" s="465"/>
      <c r="Y837" s="465"/>
      <c r="Z837" s="465"/>
      <c r="AA837" s="358"/>
      <c r="AB837" s="358"/>
      <c r="AC837" s="358" t="s">
        <v>138</v>
      </c>
      <c r="AD837" s="374"/>
    </row>
    <row r="838" spans="1:30" ht="19.5" customHeight="1">
      <c r="A838" s="111"/>
      <c r="B838" s="111"/>
      <c r="C838" s="145"/>
      <c r="D838" s="311" t="s">
        <v>8644</v>
      </c>
      <c r="E838" s="145" t="s">
        <v>758</v>
      </c>
      <c r="F838" s="160"/>
      <c r="G838" s="161"/>
      <c r="H838" s="160"/>
      <c r="I838" s="161"/>
      <c r="J838" s="160"/>
      <c r="K838" s="161"/>
      <c r="L838" s="160"/>
      <c r="M838" s="161"/>
      <c r="N838" s="76"/>
      <c r="O838" s="336"/>
      <c r="P838" s="76"/>
      <c r="Q838" s="336"/>
      <c r="R838" s="76"/>
      <c r="S838" s="336"/>
      <c r="T838" s="315"/>
      <c r="U838" s="316"/>
      <c r="V838" s="314"/>
      <c r="W838" s="316"/>
      <c r="X838" s="316"/>
      <c r="Y838" s="316"/>
      <c r="Z838" s="316"/>
      <c r="AA838" s="145"/>
      <c r="AB838" s="145"/>
      <c r="AC838" s="145"/>
      <c r="AD838" s="111"/>
    </row>
    <row r="839" spans="1:30" ht="19.5" customHeight="1">
      <c r="A839" s="111"/>
      <c r="B839" s="111"/>
      <c r="C839" s="145"/>
      <c r="D839" s="311" t="s">
        <v>8645</v>
      </c>
      <c r="E839" s="145"/>
      <c r="F839" s="160"/>
      <c r="G839" s="161"/>
      <c r="H839" s="160"/>
      <c r="I839" s="161"/>
      <c r="J839" s="160"/>
      <c r="K839" s="161"/>
      <c r="L839" s="160"/>
      <c r="M839" s="161"/>
      <c r="N839" s="76"/>
      <c r="O839" s="336"/>
      <c r="P839" s="76"/>
      <c r="Q839" s="336"/>
      <c r="R839" s="76"/>
      <c r="S839" s="336"/>
      <c r="T839" s="315">
        <v>15</v>
      </c>
      <c r="U839" s="316">
        <v>8.6999999999999993</v>
      </c>
      <c r="V839" s="314"/>
      <c r="W839" s="316"/>
      <c r="X839" s="316"/>
      <c r="Y839" s="316"/>
      <c r="Z839" s="316"/>
      <c r="AA839" s="145"/>
      <c r="AB839" s="145"/>
      <c r="AC839" s="145"/>
      <c r="AD839" s="111"/>
    </row>
    <row r="840" spans="1:30" ht="19.5" customHeight="1">
      <c r="A840" s="374" t="s">
        <v>4772</v>
      </c>
      <c r="B840" s="468" t="s">
        <v>8646</v>
      </c>
      <c r="C840" s="358" t="s">
        <v>4773</v>
      </c>
      <c r="D840" s="468" t="s">
        <v>8647</v>
      </c>
      <c r="E840" s="496" t="s">
        <v>7338</v>
      </c>
      <c r="F840" s="488"/>
      <c r="G840" s="489"/>
      <c r="H840" s="488"/>
      <c r="I840" s="489"/>
      <c r="J840" s="488"/>
      <c r="K840" s="489"/>
      <c r="L840" s="488"/>
      <c r="M840" s="489"/>
      <c r="N840" s="490"/>
      <c r="O840" s="491"/>
      <c r="P840" s="490"/>
      <c r="Q840" s="491"/>
      <c r="R840" s="490"/>
      <c r="S840" s="491"/>
      <c r="T840" s="471">
        <v>6</v>
      </c>
      <c r="U840" s="465">
        <v>40</v>
      </c>
      <c r="V840" s="444"/>
      <c r="W840" s="465"/>
      <c r="X840" s="465"/>
      <c r="Y840" s="465"/>
      <c r="Z840" s="465"/>
      <c r="AA840" s="496"/>
      <c r="AB840" s="496"/>
      <c r="AC840" s="496" t="s">
        <v>138</v>
      </c>
      <c r="AD840" s="468"/>
    </row>
    <row r="841" spans="1:30" ht="19.5" customHeight="1">
      <c r="A841" s="111"/>
      <c r="B841" s="111"/>
      <c r="C841" s="145"/>
      <c r="D841" s="111" t="s">
        <v>8648</v>
      </c>
      <c r="E841" s="145"/>
      <c r="F841" s="160"/>
      <c r="G841" s="161"/>
      <c r="H841" s="160"/>
      <c r="I841" s="161"/>
      <c r="J841" s="160"/>
      <c r="K841" s="161"/>
      <c r="L841" s="160"/>
      <c r="M841" s="161"/>
      <c r="N841" s="76"/>
      <c r="O841" s="336"/>
      <c r="P841" s="76"/>
      <c r="Q841" s="336"/>
      <c r="R841" s="76"/>
      <c r="S841" s="336"/>
      <c r="T841" s="315">
        <v>4</v>
      </c>
      <c r="U841" s="316">
        <v>26.7</v>
      </c>
      <c r="V841" s="314"/>
      <c r="W841" s="316"/>
      <c r="X841" s="316"/>
      <c r="Y841" s="316"/>
      <c r="Z841" s="316"/>
      <c r="AA841" s="145"/>
      <c r="AB841" s="145"/>
      <c r="AC841" s="145"/>
      <c r="AD841" s="111"/>
    </row>
    <row r="842" spans="1:30" ht="19.5" customHeight="1">
      <c r="A842" s="111"/>
      <c r="B842" s="111"/>
      <c r="C842" s="145"/>
      <c r="D842" s="111" t="s">
        <v>8649</v>
      </c>
      <c r="E842" s="145"/>
      <c r="F842" s="160"/>
      <c r="G842" s="161"/>
      <c r="H842" s="160"/>
      <c r="I842" s="161"/>
      <c r="J842" s="160"/>
      <c r="K842" s="161"/>
      <c r="L842" s="160"/>
      <c r="M842" s="161"/>
      <c r="N842" s="76"/>
      <c r="O842" s="336"/>
      <c r="P842" s="76"/>
      <c r="Q842" s="336"/>
      <c r="R842" s="76"/>
      <c r="S842" s="336"/>
      <c r="T842" s="315">
        <v>1</v>
      </c>
      <c r="U842" s="316">
        <v>6.7</v>
      </c>
      <c r="V842" s="314"/>
      <c r="W842" s="316"/>
      <c r="X842" s="316"/>
      <c r="Y842" s="316"/>
      <c r="Z842" s="316"/>
      <c r="AA842" s="145"/>
      <c r="AB842" s="145"/>
      <c r="AC842" s="145"/>
      <c r="AD842" s="111"/>
    </row>
    <row r="843" spans="1:30" ht="19.5" customHeight="1">
      <c r="A843" s="111"/>
      <c r="B843" s="111"/>
      <c r="C843" s="145"/>
      <c r="D843" s="111" t="s">
        <v>8650</v>
      </c>
      <c r="E843" s="145"/>
      <c r="F843" s="160"/>
      <c r="G843" s="161"/>
      <c r="H843" s="160"/>
      <c r="I843" s="161"/>
      <c r="J843" s="160"/>
      <c r="K843" s="161"/>
      <c r="L843" s="160"/>
      <c r="M843" s="161"/>
      <c r="N843" s="76"/>
      <c r="O843" s="336"/>
      <c r="P843" s="76"/>
      <c r="Q843" s="336"/>
      <c r="R843" s="76"/>
      <c r="S843" s="336"/>
      <c r="T843" s="315">
        <v>2</v>
      </c>
      <c r="U843" s="316">
        <v>13.3</v>
      </c>
      <c r="V843" s="314"/>
      <c r="W843" s="316"/>
      <c r="X843" s="316"/>
      <c r="Y843" s="316"/>
      <c r="Z843" s="316"/>
      <c r="AA843" s="145"/>
      <c r="AB843" s="145"/>
      <c r="AC843" s="145"/>
      <c r="AD843" s="111"/>
    </row>
    <row r="844" spans="1:30" ht="19.5" customHeight="1">
      <c r="A844" s="111"/>
      <c r="B844" s="111"/>
      <c r="C844" s="145"/>
      <c r="D844" s="311" t="s">
        <v>8644</v>
      </c>
      <c r="E844" s="145"/>
      <c r="F844" s="160"/>
      <c r="G844" s="161"/>
      <c r="H844" s="160"/>
      <c r="I844" s="161"/>
      <c r="J844" s="160"/>
      <c r="K844" s="161"/>
      <c r="L844" s="160"/>
      <c r="M844" s="161"/>
      <c r="N844" s="76"/>
      <c r="O844" s="336"/>
      <c r="P844" s="76"/>
      <c r="Q844" s="336"/>
      <c r="R844" s="76"/>
      <c r="S844" s="336"/>
      <c r="T844" s="315"/>
      <c r="U844" s="316"/>
      <c r="V844" s="314"/>
      <c r="W844" s="316"/>
      <c r="X844" s="316"/>
      <c r="Y844" s="316"/>
      <c r="Z844" s="316"/>
      <c r="AA844" s="145"/>
      <c r="AB844" s="145"/>
      <c r="AC844" s="145"/>
      <c r="AD844" s="111"/>
    </row>
    <row r="845" spans="1:30" ht="19.5" customHeight="1">
      <c r="A845" s="111"/>
      <c r="B845" s="111"/>
      <c r="C845" s="145"/>
      <c r="D845" s="311" t="s">
        <v>8645</v>
      </c>
      <c r="E845" s="145"/>
      <c r="F845" s="160"/>
      <c r="G845" s="161"/>
      <c r="H845" s="160"/>
      <c r="I845" s="161"/>
      <c r="J845" s="160"/>
      <c r="K845" s="161"/>
      <c r="L845" s="160"/>
      <c r="M845" s="161"/>
      <c r="N845" s="76"/>
      <c r="O845" s="336"/>
      <c r="P845" s="76"/>
      <c r="Q845" s="336"/>
      <c r="R845" s="76"/>
      <c r="S845" s="336"/>
      <c r="T845" s="321">
        <v>2</v>
      </c>
      <c r="U845" s="54">
        <v>13.3</v>
      </c>
      <c r="V845" s="47"/>
      <c r="AA845" s="145"/>
      <c r="AB845" s="145"/>
      <c r="AC845" s="145"/>
      <c r="AD845" s="111"/>
    </row>
    <row r="846" spans="1:30" ht="19.5" customHeight="1">
      <c r="A846" s="374" t="s">
        <v>4774</v>
      </c>
      <c r="B846" s="374" t="s">
        <v>8651</v>
      </c>
      <c r="C846" s="358" t="s">
        <v>4767</v>
      </c>
      <c r="D846" s="374"/>
      <c r="E846" s="358"/>
      <c r="F846" s="488"/>
      <c r="G846" s="489"/>
      <c r="H846" s="488"/>
      <c r="I846" s="489"/>
      <c r="J846" s="488"/>
      <c r="K846" s="489"/>
      <c r="L846" s="488"/>
      <c r="M846" s="489"/>
      <c r="N846" s="490"/>
      <c r="O846" s="491"/>
      <c r="P846" s="490"/>
      <c r="Q846" s="491"/>
      <c r="R846" s="490"/>
      <c r="S846" s="491"/>
      <c r="T846" s="471">
        <v>173</v>
      </c>
      <c r="U846" s="465">
        <v>100</v>
      </c>
      <c r="V846" s="444"/>
      <c r="W846" s="465"/>
      <c r="X846" s="465"/>
      <c r="Y846" s="465"/>
      <c r="Z846" s="465"/>
      <c r="AA846" s="358"/>
      <c r="AB846" s="358"/>
      <c r="AC846" s="358" t="s">
        <v>138</v>
      </c>
      <c r="AD846" s="374"/>
    </row>
    <row r="847" spans="1:30" ht="19.5" customHeight="1">
      <c r="A847" s="374" t="s">
        <v>4775</v>
      </c>
      <c r="B847" s="374" t="s">
        <v>8652</v>
      </c>
      <c r="C847" s="358" t="s">
        <v>4767</v>
      </c>
      <c r="D847" s="374"/>
      <c r="E847" s="358"/>
      <c r="F847" s="488"/>
      <c r="G847" s="489"/>
      <c r="H847" s="488"/>
      <c r="I847" s="489"/>
      <c r="J847" s="488"/>
      <c r="K847" s="489"/>
      <c r="L847" s="488"/>
      <c r="M847" s="489"/>
      <c r="N847" s="490"/>
      <c r="O847" s="491"/>
      <c r="P847" s="490"/>
      <c r="Q847" s="491"/>
      <c r="R847" s="490"/>
      <c r="S847" s="491"/>
      <c r="T847" s="471">
        <v>167</v>
      </c>
      <c r="U847" s="465">
        <v>96.5</v>
      </c>
      <c r="V847" s="444"/>
      <c r="W847" s="465"/>
      <c r="X847" s="465"/>
      <c r="Y847" s="465"/>
      <c r="Z847" s="465"/>
      <c r="AA847" s="358"/>
      <c r="AB847" s="358"/>
      <c r="AC847" s="358" t="s">
        <v>138</v>
      </c>
      <c r="AD847" s="374"/>
    </row>
    <row r="848" spans="1:30" ht="19.5" customHeight="1">
      <c r="A848" s="111"/>
      <c r="B848" s="111"/>
      <c r="C848" s="145"/>
      <c r="D848" s="311" t="s">
        <v>8644</v>
      </c>
      <c r="E848" s="145" t="s">
        <v>7338</v>
      </c>
      <c r="F848" s="160"/>
      <c r="G848" s="161"/>
      <c r="H848" s="160"/>
      <c r="I848" s="161"/>
      <c r="J848" s="160"/>
      <c r="K848" s="161"/>
      <c r="L848" s="160"/>
      <c r="M848" s="161"/>
      <c r="N848" s="76"/>
      <c r="O848" s="336"/>
      <c r="P848" s="76"/>
      <c r="Q848" s="336"/>
      <c r="R848" s="76"/>
      <c r="S848" s="336"/>
      <c r="T848" s="315"/>
      <c r="U848" s="316"/>
      <c r="V848" s="314"/>
      <c r="W848" s="316"/>
      <c r="X848" s="316"/>
      <c r="Y848" s="316"/>
      <c r="Z848" s="316"/>
      <c r="AA848" s="145"/>
      <c r="AB848" s="145"/>
      <c r="AC848" s="145"/>
      <c r="AD848" s="111"/>
    </row>
    <row r="849" spans="1:30" ht="19.5" customHeight="1">
      <c r="A849" s="111"/>
      <c r="B849" s="111"/>
      <c r="C849" s="145"/>
      <c r="D849" s="311" t="s">
        <v>8645</v>
      </c>
      <c r="E849" s="145"/>
      <c r="F849" s="160"/>
      <c r="G849" s="161"/>
      <c r="H849" s="160"/>
      <c r="I849" s="161"/>
      <c r="J849" s="160"/>
      <c r="K849" s="161"/>
      <c r="L849" s="160"/>
      <c r="M849" s="161"/>
      <c r="N849" s="76"/>
      <c r="O849" s="336"/>
      <c r="P849" s="76"/>
      <c r="Q849" s="336"/>
      <c r="R849" s="76"/>
      <c r="S849" s="336"/>
      <c r="T849" s="315">
        <v>6</v>
      </c>
      <c r="U849" s="316">
        <v>3.5</v>
      </c>
      <c r="V849" s="314"/>
      <c r="W849" s="316"/>
      <c r="X849" s="316"/>
      <c r="Y849" s="316"/>
      <c r="Z849" s="316"/>
      <c r="AA849" s="145"/>
      <c r="AB849" s="145"/>
      <c r="AC849" s="145"/>
      <c r="AD849" s="111"/>
    </row>
    <row r="850" spans="1:30" ht="19.5" customHeight="1">
      <c r="A850" s="374" t="s">
        <v>4776</v>
      </c>
      <c r="B850" s="468" t="s">
        <v>8653</v>
      </c>
      <c r="C850" s="358" t="s">
        <v>4777</v>
      </c>
      <c r="D850" s="468" t="s">
        <v>8647</v>
      </c>
      <c r="E850" s="496" t="s">
        <v>7338</v>
      </c>
      <c r="F850" s="488"/>
      <c r="G850" s="489"/>
      <c r="H850" s="488"/>
      <c r="I850" s="489"/>
      <c r="J850" s="488"/>
      <c r="K850" s="489"/>
      <c r="L850" s="488"/>
      <c r="M850" s="489"/>
      <c r="N850" s="490"/>
      <c r="O850" s="491"/>
      <c r="P850" s="490"/>
      <c r="Q850" s="491"/>
      <c r="R850" s="490"/>
      <c r="S850" s="491"/>
      <c r="T850" s="471"/>
      <c r="U850" s="465"/>
      <c r="V850" s="444"/>
      <c r="W850" s="465"/>
      <c r="X850" s="465"/>
      <c r="Y850" s="465"/>
      <c r="Z850" s="465"/>
      <c r="AA850" s="496"/>
      <c r="AB850" s="496"/>
      <c r="AC850" s="496" t="s">
        <v>138</v>
      </c>
      <c r="AD850" s="468"/>
    </row>
    <row r="851" spans="1:30" ht="19.5" customHeight="1">
      <c r="A851" s="111"/>
      <c r="B851" s="111"/>
      <c r="C851" s="145"/>
      <c r="D851" s="111" t="s">
        <v>8648</v>
      </c>
      <c r="E851" s="145"/>
      <c r="F851" s="160"/>
      <c r="G851" s="161"/>
      <c r="H851" s="160"/>
      <c r="I851" s="161"/>
      <c r="J851" s="160"/>
      <c r="K851" s="161"/>
      <c r="L851" s="160"/>
      <c r="M851" s="161"/>
      <c r="N851" s="76"/>
      <c r="O851" s="336"/>
      <c r="P851" s="76"/>
      <c r="Q851" s="336"/>
      <c r="R851" s="76"/>
      <c r="S851" s="336"/>
      <c r="T851" s="315">
        <v>2</v>
      </c>
      <c r="U851" s="316">
        <v>33.299999999999997</v>
      </c>
      <c r="V851" s="314"/>
      <c r="W851" s="316"/>
      <c r="X851" s="316"/>
      <c r="Y851" s="316"/>
      <c r="Z851" s="316"/>
      <c r="AA851" s="145"/>
      <c r="AB851" s="145"/>
      <c r="AC851" s="145"/>
      <c r="AD851" s="111"/>
    </row>
    <row r="852" spans="1:30" ht="19.5" customHeight="1">
      <c r="A852" s="111"/>
      <c r="B852" s="111"/>
      <c r="C852" s="145"/>
      <c r="D852" s="111" t="s">
        <v>8649</v>
      </c>
      <c r="E852" s="145"/>
      <c r="F852" s="160"/>
      <c r="G852" s="161"/>
      <c r="H852" s="160"/>
      <c r="I852" s="161"/>
      <c r="J852" s="160"/>
      <c r="K852" s="161"/>
      <c r="L852" s="160"/>
      <c r="M852" s="161"/>
      <c r="N852" s="76"/>
      <c r="O852" s="336"/>
      <c r="P852" s="76"/>
      <c r="Q852" s="336"/>
      <c r="R852" s="76"/>
      <c r="S852" s="336"/>
      <c r="T852" s="315">
        <v>1</v>
      </c>
      <c r="U852" s="316">
        <v>16.7</v>
      </c>
      <c r="V852" s="314"/>
      <c r="W852" s="316"/>
      <c r="X852" s="316"/>
      <c r="Y852" s="316"/>
      <c r="Z852" s="316"/>
      <c r="AA852" s="145"/>
      <c r="AB852" s="145"/>
      <c r="AC852" s="145"/>
      <c r="AD852" s="111"/>
    </row>
    <row r="853" spans="1:30" ht="19.5" customHeight="1">
      <c r="A853" s="111"/>
      <c r="B853" s="111"/>
      <c r="C853" s="145"/>
      <c r="D853" s="111" t="s">
        <v>8650</v>
      </c>
      <c r="E853" s="145"/>
      <c r="F853" s="160"/>
      <c r="G853" s="161"/>
      <c r="H853" s="160"/>
      <c r="I853" s="161"/>
      <c r="J853" s="160"/>
      <c r="K853" s="161"/>
      <c r="L853" s="160"/>
      <c r="M853" s="161"/>
      <c r="N853" s="76"/>
      <c r="O853" s="336"/>
      <c r="P853" s="76"/>
      <c r="Q853" s="336"/>
      <c r="R853" s="76"/>
      <c r="S853" s="336"/>
      <c r="T853" s="315">
        <v>1</v>
      </c>
      <c r="U853" s="316">
        <v>16.7</v>
      </c>
      <c r="V853" s="314"/>
      <c r="W853" s="316"/>
      <c r="X853" s="316"/>
      <c r="Y853" s="316"/>
      <c r="Z853" s="316"/>
      <c r="AA853" s="145"/>
      <c r="AB853" s="145"/>
      <c r="AC853" s="145"/>
      <c r="AD853" s="111"/>
    </row>
    <row r="854" spans="1:30" ht="19.5" customHeight="1">
      <c r="A854" s="111"/>
      <c r="B854" s="111"/>
      <c r="C854" s="145"/>
      <c r="D854" s="311" t="s">
        <v>8644</v>
      </c>
      <c r="E854" s="145"/>
      <c r="F854" s="160"/>
      <c r="G854" s="161"/>
      <c r="H854" s="160"/>
      <c r="I854" s="161"/>
      <c r="J854" s="160"/>
      <c r="K854" s="161"/>
      <c r="L854" s="160"/>
      <c r="M854" s="161"/>
      <c r="N854" s="76"/>
      <c r="O854" s="336"/>
      <c r="P854" s="76"/>
      <c r="Q854" s="336"/>
      <c r="R854" s="76"/>
      <c r="S854" s="336"/>
      <c r="T854" s="315"/>
      <c r="U854" s="316"/>
      <c r="V854" s="314"/>
      <c r="W854" s="316"/>
      <c r="X854" s="316"/>
      <c r="Y854" s="316"/>
      <c r="Z854" s="316"/>
      <c r="AA854" s="145"/>
      <c r="AB854" s="145"/>
      <c r="AC854" s="145"/>
      <c r="AD854" s="111"/>
    </row>
    <row r="855" spans="1:30" ht="19.5" customHeight="1">
      <c r="A855" s="111"/>
      <c r="B855" s="111"/>
      <c r="C855" s="145"/>
      <c r="D855" s="311" t="s">
        <v>8645</v>
      </c>
      <c r="E855" s="145"/>
      <c r="F855" s="160"/>
      <c r="G855" s="161"/>
      <c r="H855" s="160"/>
      <c r="I855" s="161"/>
      <c r="J855" s="160"/>
      <c r="K855" s="161"/>
      <c r="L855" s="160"/>
      <c r="M855" s="161"/>
      <c r="N855" s="76"/>
      <c r="O855" s="336"/>
      <c r="P855" s="76"/>
      <c r="Q855" s="336"/>
      <c r="R855" s="76"/>
      <c r="S855" s="336"/>
      <c r="T855" s="315">
        <v>2</v>
      </c>
      <c r="U855" s="316">
        <v>33.299999999999997</v>
      </c>
      <c r="V855" s="314"/>
      <c r="W855" s="316"/>
      <c r="X855" s="316"/>
      <c r="Y855" s="316"/>
      <c r="Z855" s="316"/>
      <c r="AA855" s="145"/>
      <c r="AB855" s="145"/>
      <c r="AC855" s="145"/>
      <c r="AD855" s="111"/>
    </row>
    <row r="856" spans="1:30" ht="19.5" customHeight="1">
      <c r="A856" s="374" t="s">
        <v>4778</v>
      </c>
      <c r="B856" s="468" t="s">
        <v>8654</v>
      </c>
      <c r="C856" s="358" t="s">
        <v>4767</v>
      </c>
      <c r="D856" s="468" t="s">
        <v>2542</v>
      </c>
      <c r="E856" s="496"/>
      <c r="F856" s="488"/>
      <c r="G856" s="489"/>
      <c r="H856" s="488"/>
      <c r="I856" s="489"/>
      <c r="J856" s="488"/>
      <c r="K856" s="489"/>
      <c r="L856" s="488"/>
      <c r="M856" s="489"/>
      <c r="N856" s="490"/>
      <c r="O856" s="491"/>
      <c r="P856" s="490"/>
      <c r="Q856" s="491"/>
      <c r="R856" s="490"/>
      <c r="S856" s="491"/>
      <c r="T856" s="471">
        <v>41</v>
      </c>
      <c r="U856" s="465">
        <v>23.699421965317921</v>
      </c>
      <c r="V856" s="444"/>
      <c r="W856" s="465"/>
      <c r="X856" s="465"/>
      <c r="Y856" s="465"/>
      <c r="Z856" s="465"/>
      <c r="AA856" s="496"/>
      <c r="AB856" s="496"/>
      <c r="AC856" s="496" t="s">
        <v>138</v>
      </c>
      <c r="AD856" s="468"/>
    </row>
    <row r="857" spans="1:30" ht="19.5" customHeight="1">
      <c r="A857" s="111"/>
      <c r="B857" s="111"/>
      <c r="C857" s="145"/>
      <c r="D857" s="111" t="s">
        <v>2543</v>
      </c>
      <c r="E857" s="145"/>
      <c r="F857" s="160"/>
      <c r="G857" s="161"/>
      <c r="H857" s="160"/>
      <c r="I857" s="161"/>
      <c r="J857" s="160"/>
      <c r="K857" s="161"/>
      <c r="L857" s="160"/>
      <c r="M857" s="161"/>
      <c r="N857" s="76"/>
      <c r="O857" s="336"/>
      <c r="P857" s="76"/>
      <c r="Q857" s="336"/>
      <c r="R857" s="76"/>
      <c r="S857" s="336"/>
      <c r="T857" s="315">
        <v>13</v>
      </c>
      <c r="U857" s="316">
        <v>7.5144508670520231</v>
      </c>
      <c r="V857" s="314"/>
      <c r="W857" s="316"/>
      <c r="X857" s="316"/>
      <c r="Y857" s="316"/>
      <c r="Z857" s="316"/>
      <c r="AA857" s="145"/>
      <c r="AB857" s="145"/>
      <c r="AC857" s="145"/>
      <c r="AD857" s="111"/>
    </row>
    <row r="858" spans="1:30" ht="19.5" customHeight="1">
      <c r="A858" s="111"/>
      <c r="B858" s="111"/>
      <c r="C858" s="145"/>
      <c r="D858" s="111" t="s">
        <v>2544</v>
      </c>
      <c r="E858" s="145"/>
      <c r="F858" s="160"/>
      <c r="G858" s="161"/>
      <c r="H858" s="160"/>
      <c r="I858" s="161"/>
      <c r="J858" s="160"/>
      <c r="K858" s="161"/>
      <c r="L858" s="160"/>
      <c r="M858" s="161"/>
      <c r="N858" s="76"/>
      <c r="O858" s="336"/>
      <c r="P858" s="76"/>
      <c r="Q858" s="336"/>
      <c r="R858" s="76"/>
      <c r="S858" s="336"/>
      <c r="T858" s="315">
        <v>42</v>
      </c>
      <c r="U858" s="316">
        <v>24.277456647398843</v>
      </c>
      <c r="V858" s="314"/>
      <c r="W858" s="316"/>
      <c r="X858" s="316"/>
      <c r="Y858" s="316"/>
      <c r="Z858" s="316"/>
      <c r="AA858" s="145"/>
      <c r="AB858" s="145"/>
      <c r="AC858" s="145"/>
      <c r="AD858" s="111"/>
    </row>
    <row r="859" spans="1:30" ht="19.5" customHeight="1">
      <c r="A859" s="111"/>
      <c r="B859" s="111"/>
      <c r="C859" s="145"/>
      <c r="D859" s="111" t="s">
        <v>2545</v>
      </c>
      <c r="E859" s="145"/>
      <c r="F859" s="160"/>
      <c r="G859" s="161"/>
      <c r="H859" s="160"/>
      <c r="I859" s="161"/>
      <c r="J859" s="160"/>
      <c r="K859" s="161"/>
      <c r="L859" s="160"/>
      <c r="M859" s="161"/>
      <c r="N859" s="76"/>
      <c r="O859" s="336"/>
      <c r="P859" s="76"/>
      <c r="Q859" s="336"/>
      <c r="R859" s="76"/>
      <c r="S859" s="336"/>
      <c r="T859" s="315">
        <v>54</v>
      </c>
      <c r="U859" s="316">
        <v>31.213872832369944</v>
      </c>
      <c r="V859" s="314"/>
      <c r="W859" s="316"/>
      <c r="X859" s="316"/>
      <c r="Y859" s="316"/>
      <c r="Z859" s="316"/>
      <c r="AA859" s="145"/>
      <c r="AB859" s="145"/>
      <c r="AC859" s="145"/>
      <c r="AD859" s="111"/>
    </row>
    <row r="860" spans="1:30" ht="19.5" customHeight="1">
      <c r="A860" s="111"/>
      <c r="B860" s="111"/>
      <c r="C860" s="145"/>
      <c r="D860" s="111" t="s">
        <v>2546</v>
      </c>
      <c r="E860" s="145"/>
      <c r="F860" s="160"/>
      <c r="G860" s="161"/>
      <c r="H860" s="160"/>
      <c r="I860" s="161"/>
      <c r="J860" s="160"/>
      <c r="K860" s="161"/>
      <c r="L860" s="160"/>
      <c r="M860" s="161"/>
      <c r="N860" s="76"/>
      <c r="O860" s="336"/>
      <c r="P860" s="76"/>
      <c r="Q860" s="336"/>
      <c r="R860" s="76"/>
      <c r="S860" s="336"/>
      <c r="T860" s="315">
        <v>19</v>
      </c>
      <c r="U860" s="316">
        <v>10.982658959537572</v>
      </c>
      <c r="V860" s="314"/>
      <c r="W860" s="316"/>
      <c r="X860" s="316"/>
      <c r="Y860" s="316"/>
      <c r="Z860" s="316"/>
      <c r="AA860" s="145"/>
      <c r="AB860" s="145"/>
      <c r="AC860" s="145"/>
      <c r="AD860" s="111"/>
    </row>
    <row r="861" spans="1:30" ht="19.5" customHeight="1">
      <c r="A861" s="111"/>
      <c r="B861" s="111"/>
      <c r="C861" s="145"/>
      <c r="D861" s="111" t="s">
        <v>2547</v>
      </c>
      <c r="E861" s="145"/>
      <c r="F861" s="160"/>
      <c r="G861" s="161"/>
      <c r="H861" s="160"/>
      <c r="I861" s="161"/>
      <c r="J861" s="160"/>
      <c r="K861" s="161"/>
      <c r="L861" s="160"/>
      <c r="M861" s="161"/>
      <c r="N861" s="76"/>
      <c r="O861" s="336"/>
      <c r="P861" s="76"/>
      <c r="Q861" s="336"/>
      <c r="R861" s="76"/>
      <c r="S861" s="336"/>
      <c r="T861" s="315">
        <v>1</v>
      </c>
      <c r="U861" s="316">
        <v>0.5780346820809249</v>
      </c>
      <c r="V861" s="314"/>
      <c r="W861" s="316"/>
      <c r="X861" s="316"/>
      <c r="Y861" s="316"/>
      <c r="Z861" s="316"/>
      <c r="AA861" s="145"/>
      <c r="AB861" s="145"/>
      <c r="AC861" s="145"/>
      <c r="AD861" s="111"/>
    </row>
    <row r="862" spans="1:30" ht="19.5" customHeight="1">
      <c r="A862" s="111"/>
      <c r="B862" s="111"/>
      <c r="C862" s="145"/>
      <c r="D862" s="111" t="s">
        <v>2548</v>
      </c>
      <c r="E862" s="145"/>
      <c r="F862" s="160"/>
      <c r="G862" s="161"/>
      <c r="H862" s="160"/>
      <c r="I862" s="161"/>
      <c r="J862" s="160"/>
      <c r="K862" s="161"/>
      <c r="L862" s="160"/>
      <c r="M862" s="161"/>
      <c r="N862" s="76"/>
      <c r="O862" s="336"/>
      <c r="P862" s="76"/>
      <c r="Q862" s="336"/>
      <c r="R862" s="76"/>
      <c r="S862" s="336"/>
      <c r="T862" s="315">
        <v>2</v>
      </c>
      <c r="U862" s="316">
        <v>1.1560693641618498</v>
      </c>
      <c r="V862" s="314"/>
      <c r="W862" s="316"/>
      <c r="X862" s="316"/>
      <c r="Y862" s="316"/>
      <c r="Z862" s="316"/>
      <c r="AA862" s="145"/>
      <c r="AB862" s="145"/>
      <c r="AC862" s="145"/>
      <c r="AD862" s="111"/>
    </row>
    <row r="863" spans="1:30" ht="19.5" customHeight="1">
      <c r="A863" s="111"/>
      <c r="B863" s="111"/>
      <c r="C863" s="145"/>
      <c r="D863" s="111" t="s">
        <v>2549</v>
      </c>
      <c r="E863" s="145"/>
      <c r="F863" s="160"/>
      <c r="G863" s="161"/>
      <c r="H863" s="160"/>
      <c r="I863" s="161"/>
      <c r="J863" s="160"/>
      <c r="K863" s="161"/>
      <c r="L863" s="160"/>
      <c r="M863" s="161"/>
      <c r="N863" s="76"/>
      <c r="O863" s="336"/>
      <c r="P863" s="76"/>
      <c r="Q863" s="336"/>
      <c r="R863" s="76"/>
      <c r="S863" s="336"/>
      <c r="T863" s="315">
        <v>1</v>
      </c>
      <c r="U863" s="316">
        <v>0.5780346820809249</v>
      </c>
      <c r="V863" s="314"/>
      <c r="W863" s="316"/>
      <c r="X863" s="316"/>
      <c r="Y863" s="316"/>
      <c r="Z863" s="316"/>
      <c r="AA863" s="145"/>
      <c r="AB863" s="145"/>
      <c r="AC863" s="145"/>
      <c r="AD863" s="111"/>
    </row>
    <row r="864" spans="1:30" ht="19.5" customHeight="1">
      <c r="A864" s="374" t="s">
        <v>4779</v>
      </c>
      <c r="B864" s="374" t="s">
        <v>8656</v>
      </c>
      <c r="C864" s="358" t="s">
        <v>4767</v>
      </c>
      <c r="D864" s="374"/>
      <c r="E864" s="358"/>
      <c r="F864" s="488"/>
      <c r="G864" s="489"/>
      <c r="H864" s="488"/>
      <c r="I864" s="489"/>
      <c r="J864" s="488"/>
      <c r="K864" s="489"/>
      <c r="L864" s="488"/>
      <c r="M864" s="489"/>
      <c r="N864" s="490"/>
      <c r="O864" s="491"/>
      <c r="P864" s="490"/>
      <c r="Q864" s="491"/>
      <c r="R864" s="490"/>
      <c r="S864" s="491"/>
      <c r="T864" s="471">
        <v>169</v>
      </c>
      <c r="U864" s="465">
        <v>97.7</v>
      </c>
      <c r="V864" s="444"/>
      <c r="W864" s="465"/>
      <c r="X864" s="465"/>
      <c r="Y864" s="465"/>
      <c r="Z864" s="465"/>
      <c r="AA864" s="358"/>
      <c r="AB864" s="358"/>
      <c r="AC864" s="358" t="s">
        <v>138</v>
      </c>
      <c r="AD864" s="374"/>
    </row>
    <row r="865" spans="1:30" ht="19.5" customHeight="1">
      <c r="A865" s="111"/>
      <c r="B865" s="111"/>
      <c r="C865" s="145"/>
      <c r="D865" s="311" t="s">
        <v>8657</v>
      </c>
      <c r="E865" s="145" t="s">
        <v>233</v>
      </c>
      <c r="F865" s="160"/>
      <c r="G865" s="161"/>
      <c r="H865" s="160"/>
      <c r="I865" s="161"/>
      <c r="J865" s="160"/>
      <c r="K865" s="161"/>
      <c r="L865" s="160"/>
      <c r="M865" s="161"/>
      <c r="N865" s="76"/>
      <c r="O865" s="336"/>
      <c r="P865" s="76"/>
      <c r="Q865" s="336"/>
      <c r="R865" s="76"/>
      <c r="S865" s="336"/>
      <c r="T865" s="315"/>
      <c r="U865" s="316"/>
      <c r="V865" s="314"/>
      <c r="W865" s="316"/>
      <c r="X865" s="316"/>
      <c r="Y865" s="316"/>
      <c r="Z865" s="316"/>
      <c r="AA865" s="145"/>
      <c r="AB865" s="145"/>
      <c r="AC865" s="145"/>
      <c r="AD865" s="111"/>
    </row>
    <row r="866" spans="1:30" ht="19.5" customHeight="1">
      <c r="A866" s="111"/>
      <c r="B866" s="111"/>
      <c r="C866" s="145"/>
      <c r="D866" s="311" t="s">
        <v>8658</v>
      </c>
      <c r="E866" s="145"/>
      <c r="F866" s="160"/>
      <c r="G866" s="161"/>
      <c r="H866" s="160"/>
      <c r="I866" s="161"/>
      <c r="J866" s="160"/>
      <c r="K866" s="161"/>
      <c r="L866" s="160"/>
      <c r="M866" s="161"/>
      <c r="N866" s="76"/>
      <c r="O866" s="336"/>
      <c r="P866" s="76"/>
      <c r="Q866" s="336"/>
      <c r="R866" s="76"/>
      <c r="S866" s="336"/>
      <c r="T866" s="315">
        <v>4</v>
      </c>
      <c r="U866" s="316">
        <v>2.2999999999999998</v>
      </c>
      <c r="V866" s="314"/>
      <c r="W866" s="316"/>
      <c r="X866" s="316"/>
      <c r="Y866" s="316"/>
      <c r="Z866" s="316"/>
      <c r="AA866" s="145"/>
      <c r="AB866" s="145"/>
      <c r="AC866" s="145"/>
      <c r="AD866" s="111"/>
    </row>
    <row r="867" spans="1:30" ht="19.5" customHeight="1">
      <c r="A867" s="374" t="s">
        <v>4780</v>
      </c>
      <c r="B867" s="468" t="s">
        <v>8659</v>
      </c>
      <c r="C867" s="496" t="s">
        <v>4781</v>
      </c>
      <c r="D867" s="468" t="s">
        <v>2550</v>
      </c>
      <c r="E867" s="496"/>
      <c r="F867" s="488"/>
      <c r="G867" s="489"/>
      <c r="H867" s="488"/>
      <c r="I867" s="489"/>
      <c r="J867" s="488"/>
      <c r="K867" s="489"/>
      <c r="L867" s="488"/>
      <c r="M867" s="489"/>
      <c r="N867" s="490"/>
      <c r="O867" s="491"/>
      <c r="P867" s="490"/>
      <c r="Q867" s="491"/>
      <c r="R867" s="490"/>
      <c r="S867" s="491"/>
      <c r="T867" s="471">
        <v>1</v>
      </c>
      <c r="U867" s="465">
        <v>25</v>
      </c>
      <c r="V867" s="444"/>
      <c r="W867" s="465"/>
      <c r="X867" s="465"/>
      <c r="Y867" s="465"/>
      <c r="Z867" s="465"/>
      <c r="AA867" s="496"/>
      <c r="AB867" s="496"/>
      <c r="AC867" s="496" t="s">
        <v>138</v>
      </c>
      <c r="AD867" s="468"/>
    </row>
    <row r="868" spans="1:30" ht="19.5" customHeight="1">
      <c r="A868" s="111"/>
      <c r="B868" s="111"/>
      <c r="C868" s="145"/>
      <c r="D868" s="111" t="s">
        <v>2551</v>
      </c>
      <c r="E868" s="145"/>
      <c r="F868" s="160"/>
      <c r="G868" s="161"/>
      <c r="H868" s="160"/>
      <c r="I868" s="161"/>
      <c r="J868" s="160"/>
      <c r="K868" s="161"/>
      <c r="L868" s="160"/>
      <c r="M868" s="161"/>
      <c r="N868" s="76"/>
      <c r="O868" s="336"/>
      <c r="P868" s="76"/>
      <c r="Q868" s="336"/>
      <c r="R868" s="76"/>
      <c r="S868" s="336"/>
      <c r="T868" s="315"/>
      <c r="U868" s="316"/>
      <c r="V868" s="314"/>
      <c r="W868" s="316"/>
      <c r="X868" s="316"/>
      <c r="Y868" s="316"/>
      <c r="Z868" s="316"/>
      <c r="AA868" s="145"/>
      <c r="AB868" s="145"/>
      <c r="AC868" s="145"/>
      <c r="AD868" s="111"/>
    </row>
    <row r="869" spans="1:30" ht="19.5" customHeight="1">
      <c r="A869" s="111"/>
      <c r="B869" s="111"/>
      <c r="C869" s="145"/>
      <c r="D869" s="111" t="s">
        <v>2552</v>
      </c>
      <c r="E869" s="145"/>
      <c r="F869" s="160"/>
      <c r="G869" s="161"/>
      <c r="H869" s="160"/>
      <c r="I869" s="161"/>
      <c r="J869" s="160"/>
      <c r="K869" s="161"/>
      <c r="L869" s="160"/>
      <c r="M869" s="161"/>
      <c r="N869" s="76"/>
      <c r="O869" s="336"/>
      <c r="P869" s="76"/>
      <c r="Q869" s="336"/>
      <c r="R869" s="76"/>
      <c r="S869" s="336"/>
      <c r="T869" s="315">
        <v>2</v>
      </c>
      <c r="U869" s="316">
        <v>50</v>
      </c>
      <c r="V869" s="314"/>
      <c r="W869" s="316"/>
      <c r="X869" s="316"/>
      <c r="Y869" s="316"/>
      <c r="Z869" s="316"/>
      <c r="AA869" s="145"/>
      <c r="AB869" s="145"/>
      <c r="AC869" s="145"/>
      <c r="AD869" s="111"/>
    </row>
    <row r="870" spans="1:30" ht="19.5" customHeight="1">
      <c r="A870" s="111"/>
      <c r="B870" s="111"/>
      <c r="C870" s="145"/>
      <c r="D870" s="111" t="s">
        <v>2553</v>
      </c>
      <c r="E870" s="145"/>
      <c r="F870" s="160"/>
      <c r="G870" s="161"/>
      <c r="H870" s="160"/>
      <c r="I870" s="161"/>
      <c r="J870" s="160"/>
      <c r="K870" s="161"/>
      <c r="L870" s="160"/>
      <c r="M870" s="161"/>
      <c r="N870" s="76"/>
      <c r="O870" s="336"/>
      <c r="P870" s="76"/>
      <c r="Q870" s="336"/>
      <c r="R870" s="76"/>
      <c r="S870" s="336"/>
      <c r="T870" s="315">
        <v>1</v>
      </c>
      <c r="U870" s="316">
        <v>25</v>
      </c>
      <c r="V870" s="314"/>
      <c r="W870" s="316"/>
      <c r="X870" s="316"/>
      <c r="Y870" s="316"/>
      <c r="Z870" s="316"/>
      <c r="AA870" s="145"/>
      <c r="AB870" s="145"/>
      <c r="AC870" s="145"/>
      <c r="AD870" s="111"/>
    </row>
    <row r="871" spans="1:30" ht="19.5" customHeight="1">
      <c r="A871" s="111"/>
      <c r="B871" s="111"/>
      <c r="C871" s="145"/>
      <c r="D871" s="111" t="s">
        <v>2554</v>
      </c>
      <c r="E871" s="145"/>
      <c r="F871" s="160"/>
      <c r="G871" s="161"/>
      <c r="H871" s="160"/>
      <c r="I871" s="161"/>
      <c r="J871" s="160"/>
      <c r="K871" s="161"/>
      <c r="L871" s="160"/>
      <c r="M871" s="161"/>
      <c r="N871" s="76"/>
      <c r="O871" s="336"/>
      <c r="P871" s="76"/>
      <c r="Q871" s="336"/>
      <c r="R871" s="76"/>
      <c r="S871" s="336"/>
      <c r="T871" s="315"/>
      <c r="U871" s="316"/>
      <c r="V871" s="314"/>
      <c r="W871" s="316"/>
      <c r="X871" s="316"/>
      <c r="Y871" s="316"/>
      <c r="Z871" s="316"/>
      <c r="AA871" s="145"/>
      <c r="AB871" s="145"/>
      <c r="AC871" s="145"/>
      <c r="AD871" s="111"/>
    </row>
    <row r="872" spans="1:30" ht="19.5" customHeight="1">
      <c r="A872" s="111"/>
      <c r="B872" s="111"/>
      <c r="C872" s="145"/>
      <c r="D872" s="111" t="s">
        <v>2555</v>
      </c>
      <c r="E872" s="145"/>
      <c r="F872" s="160"/>
      <c r="G872" s="161"/>
      <c r="H872" s="160"/>
      <c r="I872" s="161"/>
      <c r="J872" s="160"/>
      <c r="K872" s="161"/>
      <c r="L872" s="160"/>
      <c r="M872" s="161"/>
      <c r="N872" s="76"/>
      <c r="O872" s="336"/>
      <c r="P872" s="76"/>
      <c r="Q872" s="336"/>
      <c r="R872" s="76"/>
      <c r="S872" s="336"/>
      <c r="T872" s="315"/>
      <c r="U872" s="316"/>
      <c r="V872" s="314"/>
      <c r="W872" s="316"/>
      <c r="X872" s="316"/>
      <c r="Y872" s="316"/>
      <c r="Z872" s="316"/>
      <c r="AA872" s="145"/>
      <c r="AB872" s="145"/>
      <c r="AC872" s="145"/>
      <c r="AD872" s="111"/>
    </row>
    <row r="873" spans="1:30" ht="19.5" customHeight="1">
      <c r="A873" s="111"/>
      <c r="B873" s="111"/>
      <c r="C873" s="145"/>
      <c r="D873" s="111" t="s">
        <v>2556</v>
      </c>
      <c r="E873" s="145"/>
      <c r="F873" s="160"/>
      <c r="G873" s="161"/>
      <c r="H873" s="160"/>
      <c r="I873" s="161"/>
      <c r="J873" s="160"/>
      <c r="K873" s="161"/>
      <c r="L873" s="160"/>
      <c r="M873" s="161"/>
      <c r="N873" s="76"/>
      <c r="O873" s="336"/>
      <c r="P873" s="76"/>
      <c r="Q873" s="336"/>
      <c r="R873" s="76"/>
      <c r="S873" s="336"/>
      <c r="T873" s="315"/>
      <c r="U873" s="316"/>
      <c r="V873" s="314"/>
      <c r="W873" s="316"/>
      <c r="X873" s="316"/>
      <c r="Y873" s="316"/>
      <c r="Z873" s="316"/>
      <c r="AA873" s="145"/>
      <c r="AB873" s="145"/>
      <c r="AC873" s="145"/>
      <c r="AD873" s="111"/>
    </row>
    <row r="874" spans="1:30" ht="19.5" customHeight="1">
      <c r="A874" s="111"/>
      <c r="B874" s="111"/>
      <c r="C874" s="145"/>
      <c r="D874" s="111" t="s">
        <v>2557</v>
      </c>
      <c r="E874" s="145"/>
      <c r="F874" s="160"/>
      <c r="G874" s="161"/>
      <c r="H874" s="160"/>
      <c r="I874" s="161"/>
      <c r="J874" s="160"/>
      <c r="K874" s="161"/>
      <c r="L874" s="160"/>
      <c r="M874" s="161"/>
      <c r="N874" s="76"/>
      <c r="O874" s="336"/>
      <c r="P874" s="76"/>
      <c r="Q874" s="336"/>
      <c r="R874" s="76"/>
      <c r="S874" s="336"/>
      <c r="T874" s="315"/>
      <c r="U874" s="316"/>
      <c r="V874" s="314"/>
      <c r="W874" s="316"/>
      <c r="X874" s="316"/>
      <c r="Y874" s="316"/>
      <c r="Z874" s="316"/>
      <c r="AA874" s="145"/>
      <c r="AB874" s="145"/>
      <c r="AC874" s="145"/>
      <c r="AD874" s="111"/>
    </row>
    <row r="875" spans="1:30" ht="19.5" customHeight="1">
      <c r="A875" s="374" t="s">
        <v>4782</v>
      </c>
      <c r="B875" s="468" t="s">
        <v>8660</v>
      </c>
      <c r="C875" s="358" t="s">
        <v>4767</v>
      </c>
      <c r="D875" s="468" t="s">
        <v>2558</v>
      </c>
      <c r="E875" s="496"/>
      <c r="F875" s="488"/>
      <c r="G875" s="489"/>
      <c r="H875" s="488"/>
      <c r="I875" s="489"/>
      <c r="J875" s="488"/>
      <c r="K875" s="489"/>
      <c r="L875" s="488"/>
      <c r="M875" s="489"/>
      <c r="N875" s="490"/>
      <c r="O875" s="491"/>
      <c r="P875" s="490"/>
      <c r="Q875" s="491"/>
      <c r="R875" s="490"/>
      <c r="S875" s="491"/>
      <c r="T875" s="471">
        <v>39</v>
      </c>
      <c r="U875" s="465">
        <v>22.543352601156069</v>
      </c>
      <c r="V875" s="444"/>
      <c r="W875" s="465"/>
      <c r="X875" s="465"/>
      <c r="Y875" s="465"/>
      <c r="Z875" s="465"/>
      <c r="AA875" s="496"/>
      <c r="AB875" s="496"/>
      <c r="AC875" s="496" t="s">
        <v>138</v>
      </c>
      <c r="AD875" s="468"/>
    </row>
    <row r="876" spans="1:30" ht="19.5" customHeight="1">
      <c r="A876" s="111"/>
      <c r="B876" s="111"/>
      <c r="C876" s="145"/>
      <c r="D876" s="111" t="s">
        <v>2559</v>
      </c>
      <c r="E876" s="145"/>
      <c r="F876" s="160"/>
      <c r="G876" s="161"/>
      <c r="H876" s="160"/>
      <c r="I876" s="161"/>
      <c r="J876" s="160"/>
      <c r="K876" s="161"/>
      <c r="L876" s="160"/>
      <c r="M876" s="161"/>
      <c r="N876" s="76"/>
      <c r="O876" s="336"/>
      <c r="P876" s="76"/>
      <c r="Q876" s="336"/>
      <c r="R876" s="76"/>
      <c r="S876" s="336"/>
      <c r="T876" s="315">
        <v>20</v>
      </c>
      <c r="U876" s="316">
        <v>11.560693641618498</v>
      </c>
      <c r="V876" s="314"/>
      <c r="W876" s="316"/>
      <c r="X876" s="316"/>
      <c r="Y876" s="316"/>
      <c r="Z876" s="316"/>
      <c r="AA876" s="145"/>
      <c r="AB876" s="145"/>
      <c r="AC876" s="145"/>
      <c r="AD876" s="111"/>
    </row>
    <row r="877" spans="1:30" ht="19.5" customHeight="1">
      <c r="A877" s="111"/>
      <c r="B877" s="111"/>
      <c r="C877" s="145"/>
      <c r="D877" s="111" t="s">
        <v>2560</v>
      </c>
      <c r="E877" s="145"/>
      <c r="F877" s="160"/>
      <c r="G877" s="161"/>
      <c r="H877" s="160"/>
      <c r="I877" s="161"/>
      <c r="J877" s="160"/>
      <c r="K877" s="161"/>
      <c r="L877" s="160"/>
      <c r="M877" s="161"/>
      <c r="N877" s="76"/>
      <c r="O877" s="336"/>
      <c r="P877" s="76"/>
      <c r="Q877" s="336"/>
      <c r="R877" s="76"/>
      <c r="S877" s="336"/>
      <c r="T877" s="315">
        <v>3</v>
      </c>
      <c r="U877" s="316">
        <v>1.7341040462427746</v>
      </c>
      <c r="V877" s="314"/>
      <c r="W877" s="316"/>
      <c r="X877" s="316"/>
      <c r="Y877" s="316"/>
      <c r="Z877" s="316"/>
      <c r="AA877" s="145"/>
      <c r="AB877" s="145"/>
      <c r="AC877" s="145"/>
      <c r="AD877" s="111"/>
    </row>
    <row r="878" spans="1:30" ht="19.5" customHeight="1">
      <c r="A878" s="111"/>
      <c r="B878" s="111"/>
      <c r="C878" s="145"/>
      <c r="D878" s="111" t="s">
        <v>2561</v>
      </c>
      <c r="E878" s="145"/>
      <c r="F878" s="160"/>
      <c r="G878" s="161"/>
      <c r="H878" s="160"/>
      <c r="I878" s="161"/>
      <c r="J878" s="160"/>
      <c r="K878" s="161"/>
      <c r="L878" s="160"/>
      <c r="M878" s="161"/>
      <c r="N878" s="76"/>
      <c r="O878" s="336"/>
      <c r="P878" s="76"/>
      <c r="Q878" s="336"/>
      <c r="R878" s="76"/>
      <c r="S878" s="336"/>
      <c r="T878" s="315">
        <v>35</v>
      </c>
      <c r="U878" s="316">
        <v>20.23121387283237</v>
      </c>
      <c r="V878" s="314"/>
      <c r="W878" s="316"/>
      <c r="X878" s="316"/>
      <c r="Y878" s="316"/>
      <c r="Z878" s="316"/>
      <c r="AA878" s="145"/>
      <c r="AB878" s="145"/>
      <c r="AC878" s="145"/>
      <c r="AD878" s="111"/>
    </row>
    <row r="879" spans="1:30" ht="19.5" customHeight="1">
      <c r="A879" s="111"/>
      <c r="B879" s="111"/>
      <c r="C879" s="145"/>
      <c r="D879" s="111" t="s">
        <v>2562</v>
      </c>
      <c r="E879" s="145"/>
      <c r="F879" s="160"/>
      <c r="G879" s="161"/>
      <c r="H879" s="160"/>
      <c r="I879" s="161"/>
      <c r="J879" s="160"/>
      <c r="K879" s="161"/>
      <c r="L879" s="160"/>
      <c r="M879" s="161"/>
      <c r="N879" s="76"/>
      <c r="O879" s="336"/>
      <c r="P879" s="76"/>
      <c r="Q879" s="336"/>
      <c r="R879" s="76"/>
      <c r="S879" s="336"/>
      <c r="T879" s="315">
        <v>26</v>
      </c>
      <c r="U879" s="316">
        <v>15.028901734104046</v>
      </c>
      <c r="V879" s="314"/>
      <c r="W879" s="316"/>
      <c r="X879" s="316"/>
      <c r="Y879" s="316"/>
      <c r="Z879" s="316"/>
      <c r="AA879" s="145"/>
      <c r="AB879" s="145"/>
      <c r="AC879" s="145"/>
      <c r="AD879" s="111"/>
    </row>
    <row r="880" spans="1:30" ht="19.5" customHeight="1">
      <c r="A880" s="111"/>
      <c r="B880" s="111"/>
      <c r="C880" s="145"/>
      <c r="D880" s="111" t="s">
        <v>2563</v>
      </c>
      <c r="E880" s="145"/>
      <c r="F880" s="160"/>
      <c r="G880" s="161"/>
      <c r="H880" s="160"/>
      <c r="I880" s="161"/>
      <c r="J880" s="160"/>
      <c r="K880" s="161"/>
      <c r="L880" s="160"/>
      <c r="M880" s="161"/>
      <c r="N880" s="76"/>
      <c r="O880" s="336"/>
      <c r="P880" s="76"/>
      <c r="Q880" s="336"/>
      <c r="R880" s="76"/>
      <c r="S880" s="336"/>
      <c r="T880" s="315">
        <v>3</v>
      </c>
      <c r="U880" s="316">
        <v>1.7341040462427746</v>
      </c>
      <c r="V880" s="314"/>
      <c r="W880" s="316"/>
      <c r="X880" s="316"/>
      <c r="Y880" s="316"/>
      <c r="Z880" s="316"/>
      <c r="AA880" s="145"/>
      <c r="AB880" s="145"/>
      <c r="AC880" s="145"/>
      <c r="AD880" s="111"/>
    </row>
    <row r="881" spans="1:30" ht="19.5" customHeight="1">
      <c r="A881" s="111"/>
      <c r="B881" s="111"/>
      <c r="C881" s="145"/>
      <c r="D881" s="111" t="s">
        <v>2564</v>
      </c>
      <c r="E881" s="145"/>
      <c r="F881" s="160"/>
      <c r="G881" s="161"/>
      <c r="H881" s="160"/>
      <c r="I881" s="161"/>
      <c r="J881" s="160"/>
      <c r="K881" s="161"/>
      <c r="L881" s="160"/>
      <c r="M881" s="161"/>
      <c r="N881" s="76"/>
      <c r="O881" s="336"/>
      <c r="P881" s="76"/>
      <c r="Q881" s="336"/>
      <c r="R881" s="76"/>
      <c r="S881" s="336"/>
      <c r="T881" s="315">
        <v>1</v>
      </c>
      <c r="U881" s="316">
        <v>0.5780346820809249</v>
      </c>
      <c r="V881" s="314"/>
      <c r="W881" s="316"/>
      <c r="X881" s="316"/>
      <c r="Y881" s="316"/>
      <c r="Z881" s="316"/>
      <c r="AA881" s="145"/>
      <c r="AB881" s="145"/>
      <c r="AC881" s="145"/>
      <c r="AD881" s="111"/>
    </row>
    <row r="882" spans="1:30" ht="19.5" customHeight="1">
      <c r="A882" s="111"/>
      <c r="B882" s="111"/>
      <c r="C882" s="145"/>
      <c r="D882" s="111" t="s">
        <v>2565</v>
      </c>
      <c r="E882" s="145"/>
      <c r="F882" s="160"/>
      <c r="G882" s="161"/>
      <c r="H882" s="160"/>
      <c r="I882" s="161"/>
      <c r="J882" s="160"/>
      <c r="K882" s="161"/>
      <c r="L882" s="160"/>
      <c r="M882" s="161"/>
      <c r="N882" s="76"/>
      <c r="O882" s="336"/>
      <c r="P882" s="76"/>
      <c r="Q882" s="336"/>
      <c r="R882" s="76"/>
      <c r="S882" s="336"/>
      <c r="T882" s="315">
        <v>8</v>
      </c>
      <c r="U882" s="316">
        <v>4.6242774566473992</v>
      </c>
      <c r="V882" s="314"/>
      <c r="W882" s="316"/>
      <c r="X882" s="316"/>
      <c r="Y882" s="316"/>
      <c r="Z882" s="316"/>
      <c r="AA882" s="145"/>
      <c r="AB882" s="145"/>
      <c r="AC882" s="145"/>
      <c r="AD882" s="111"/>
    </row>
    <row r="883" spans="1:30" ht="19.5" customHeight="1">
      <c r="A883" s="111"/>
      <c r="B883" s="111"/>
      <c r="C883" s="145"/>
      <c r="D883" s="111" t="s">
        <v>2566</v>
      </c>
      <c r="E883" s="145"/>
      <c r="F883" s="160"/>
      <c r="G883" s="161"/>
      <c r="H883" s="160"/>
      <c r="I883" s="161"/>
      <c r="J883" s="160"/>
      <c r="K883" s="161"/>
      <c r="L883" s="160"/>
      <c r="M883" s="161"/>
      <c r="N883" s="76"/>
      <c r="O883" s="336"/>
      <c r="P883" s="76"/>
      <c r="Q883" s="336"/>
      <c r="R883" s="76"/>
      <c r="S883" s="336"/>
      <c r="T883" s="315">
        <v>3</v>
      </c>
      <c r="U883" s="316">
        <v>1.7341040462427746</v>
      </c>
      <c r="V883" s="314"/>
      <c r="W883" s="316"/>
      <c r="X883" s="316"/>
      <c r="Y883" s="316"/>
      <c r="Z883" s="316"/>
      <c r="AA883" s="145"/>
      <c r="AB883" s="145"/>
      <c r="AC883" s="145"/>
      <c r="AD883" s="111"/>
    </row>
    <row r="884" spans="1:30" ht="19.5" customHeight="1">
      <c r="A884" s="111"/>
      <c r="B884" s="111"/>
      <c r="C884" s="145"/>
      <c r="D884" s="111" t="s">
        <v>8661</v>
      </c>
      <c r="E884" s="145"/>
      <c r="F884" s="160"/>
      <c r="G884" s="161"/>
      <c r="H884" s="160"/>
      <c r="I884" s="161"/>
      <c r="J884" s="160"/>
      <c r="K884" s="161"/>
      <c r="L884" s="160"/>
      <c r="M884" s="161"/>
      <c r="N884" s="76"/>
      <c r="O884" s="336"/>
      <c r="P884" s="76"/>
      <c r="Q884" s="336"/>
      <c r="R884" s="76"/>
      <c r="S884" s="336"/>
      <c r="T884" s="315">
        <v>3</v>
      </c>
      <c r="U884" s="316">
        <v>1.7341040462427746</v>
      </c>
      <c r="V884" s="314"/>
      <c r="W884" s="316"/>
      <c r="X884" s="316"/>
      <c r="Y884" s="316"/>
      <c r="Z884" s="316"/>
      <c r="AA884" s="145"/>
      <c r="AB884" s="145"/>
      <c r="AC884" s="145"/>
      <c r="AD884" s="111"/>
    </row>
    <row r="885" spans="1:30" ht="19.5" customHeight="1">
      <c r="A885" s="111"/>
      <c r="B885" s="111"/>
      <c r="C885" s="145"/>
      <c r="D885" s="111" t="s">
        <v>8662</v>
      </c>
      <c r="E885" s="145"/>
      <c r="F885" s="160"/>
      <c r="G885" s="161"/>
      <c r="H885" s="160"/>
      <c r="I885" s="161"/>
      <c r="J885" s="160"/>
      <c r="K885" s="161"/>
      <c r="L885" s="160"/>
      <c r="M885" s="161"/>
      <c r="N885" s="76"/>
      <c r="O885" s="336"/>
      <c r="P885" s="76"/>
      <c r="Q885" s="336"/>
      <c r="R885" s="76"/>
      <c r="S885" s="336"/>
      <c r="T885" s="315">
        <v>1</v>
      </c>
      <c r="U885" s="316">
        <v>0.5780346820809249</v>
      </c>
      <c r="V885" s="314"/>
      <c r="W885" s="316"/>
      <c r="X885" s="316"/>
      <c r="Y885" s="316"/>
      <c r="Z885" s="316"/>
      <c r="AA885" s="145"/>
      <c r="AB885" s="145"/>
      <c r="AC885" s="145"/>
      <c r="AD885" s="111"/>
    </row>
    <row r="886" spans="1:30" ht="19.5" customHeight="1">
      <c r="A886" s="111"/>
      <c r="B886" s="111"/>
      <c r="C886" s="145"/>
      <c r="D886" s="111" t="s">
        <v>8663</v>
      </c>
      <c r="E886" s="145"/>
      <c r="F886" s="160"/>
      <c r="G886" s="161"/>
      <c r="H886" s="160"/>
      <c r="I886" s="161"/>
      <c r="J886" s="160"/>
      <c r="K886" s="161"/>
      <c r="L886" s="160"/>
      <c r="M886" s="161"/>
      <c r="N886" s="76"/>
      <c r="O886" s="336"/>
      <c r="P886" s="76"/>
      <c r="Q886" s="336"/>
      <c r="R886" s="76"/>
      <c r="S886" s="336"/>
      <c r="T886" s="315">
        <v>1</v>
      </c>
      <c r="U886" s="316">
        <v>0.5780346820809249</v>
      </c>
      <c r="V886" s="314"/>
      <c r="W886" s="316"/>
      <c r="X886" s="316"/>
      <c r="Y886" s="316"/>
      <c r="Z886" s="316"/>
      <c r="AA886" s="145"/>
      <c r="AB886" s="145"/>
      <c r="AC886" s="145"/>
      <c r="AD886" s="111"/>
    </row>
    <row r="887" spans="1:30" ht="19.5" customHeight="1">
      <c r="A887" s="111"/>
      <c r="B887" s="111"/>
      <c r="C887" s="145"/>
      <c r="D887" s="111" t="s">
        <v>8664</v>
      </c>
      <c r="E887" s="145"/>
      <c r="F887" s="160"/>
      <c r="G887" s="161"/>
      <c r="H887" s="160"/>
      <c r="I887" s="161"/>
      <c r="J887" s="160"/>
      <c r="K887" s="161"/>
      <c r="L887" s="160"/>
      <c r="M887" s="161"/>
      <c r="N887" s="76"/>
      <c r="O887" s="336"/>
      <c r="P887" s="76"/>
      <c r="Q887" s="336"/>
      <c r="R887" s="76"/>
      <c r="S887" s="336"/>
      <c r="T887" s="315">
        <v>4</v>
      </c>
      <c r="U887" s="316">
        <v>2.3121387283236996</v>
      </c>
      <c r="V887" s="314"/>
      <c r="W887" s="316"/>
      <c r="X887" s="316"/>
      <c r="Y887" s="316"/>
      <c r="Z887" s="316"/>
      <c r="AA887" s="145"/>
      <c r="AB887" s="145"/>
      <c r="AC887" s="145"/>
      <c r="AD887" s="111"/>
    </row>
    <row r="888" spans="1:30" ht="19.5" customHeight="1">
      <c r="A888" s="111"/>
      <c r="B888" s="111"/>
      <c r="C888" s="145"/>
      <c r="D888" s="111" t="s">
        <v>8665</v>
      </c>
      <c r="E888" s="145"/>
      <c r="F888" s="160"/>
      <c r="G888" s="161"/>
      <c r="H888" s="160"/>
      <c r="I888" s="161"/>
      <c r="J888" s="160"/>
      <c r="K888" s="161"/>
      <c r="L888" s="160"/>
      <c r="M888" s="161"/>
      <c r="N888" s="76"/>
      <c r="O888" s="336"/>
      <c r="P888" s="76"/>
      <c r="Q888" s="336"/>
      <c r="R888" s="76"/>
      <c r="S888" s="336"/>
      <c r="T888" s="315">
        <v>1</v>
      </c>
      <c r="U888" s="316">
        <v>0.5780346820809249</v>
      </c>
      <c r="V888" s="314"/>
      <c r="W888" s="316"/>
      <c r="X888" s="316"/>
      <c r="Y888" s="316"/>
      <c r="Z888" s="316"/>
      <c r="AA888" s="145"/>
      <c r="AB888" s="145"/>
      <c r="AC888" s="145"/>
      <c r="AD888" s="111"/>
    </row>
    <row r="889" spans="1:30" ht="19.5" customHeight="1">
      <c r="A889" s="111"/>
      <c r="B889" s="111"/>
      <c r="C889" s="145"/>
      <c r="D889" s="111" t="s">
        <v>8666</v>
      </c>
      <c r="E889" s="145"/>
      <c r="F889" s="160"/>
      <c r="G889" s="161"/>
      <c r="H889" s="160"/>
      <c r="I889" s="161"/>
      <c r="J889" s="160"/>
      <c r="K889" s="161"/>
      <c r="L889" s="160"/>
      <c r="M889" s="161"/>
      <c r="N889" s="76"/>
      <c r="O889" s="336"/>
      <c r="P889" s="76"/>
      <c r="Q889" s="336"/>
      <c r="R889" s="76"/>
      <c r="S889" s="336"/>
      <c r="T889" s="315">
        <v>25</v>
      </c>
      <c r="U889" s="316">
        <v>14.450867052023121</v>
      </c>
      <c r="V889" s="314"/>
      <c r="W889" s="316"/>
      <c r="X889" s="316"/>
      <c r="Y889" s="316"/>
      <c r="Z889" s="316"/>
      <c r="AA889" s="145"/>
      <c r="AB889" s="145"/>
      <c r="AC889" s="145"/>
      <c r="AD889" s="111"/>
    </row>
    <row r="890" spans="1:30" ht="19.5" customHeight="1">
      <c r="A890" s="374" t="s">
        <v>4783</v>
      </c>
      <c r="B890" s="374" t="s">
        <v>8667</v>
      </c>
      <c r="C890" s="358" t="s">
        <v>4784</v>
      </c>
      <c r="D890" s="374"/>
      <c r="E890" s="358"/>
      <c r="F890" s="488"/>
      <c r="G890" s="489"/>
      <c r="H890" s="488"/>
      <c r="I890" s="489"/>
      <c r="J890" s="488"/>
      <c r="K890" s="489"/>
      <c r="L890" s="488"/>
      <c r="M890" s="489"/>
      <c r="N890" s="490"/>
      <c r="O890" s="491"/>
      <c r="P890" s="490"/>
      <c r="Q890" s="491"/>
      <c r="R890" s="490"/>
      <c r="S890" s="491"/>
      <c r="T890" s="471">
        <v>25</v>
      </c>
      <c r="U890" s="465">
        <v>100</v>
      </c>
      <c r="V890" s="444"/>
      <c r="W890" s="465"/>
      <c r="X890" s="465"/>
      <c r="Y890" s="465"/>
      <c r="Z890" s="465"/>
      <c r="AA890" s="358"/>
      <c r="AB890" s="358"/>
      <c r="AC890" s="358" t="s">
        <v>138</v>
      </c>
      <c r="AD890" s="374"/>
    </row>
    <row r="891" spans="1:30" ht="19.5" customHeight="1">
      <c r="A891" s="374" t="s">
        <v>4785</v>
      </c>
      <c r="B891" s="374" t="s">
        <v>8668</v>
      </c>
      <c r="C891" s="358" t="s">
        <v>4767</v>
      </c>
      <c r="D891" s="374" t="s">
        <v>8608</v>
      </c>
      <c r="E891" s="358" t="s">
        <v>7409</v>
      </c>
      <c r="F891" s="488"/>
      <c r="G891" s="489"/>
      <c r="H891" s="488"/>
      <c r="I891" s="489"/>
      <c r="J891" s="488"/>
      <c r="K891" s="489"/>
      <c r="L891" s="488"/>
      <c r="M891" s="489"/>
      <c r="N891" s="490"/>
      <c r="O891" s="491"/>
      <c r="P891" s="490"/>
      <c r="Q891" s="491"/>
      <c r="R891" s="490"/>
      <c r="S891" s="491"/>
      <c r="T891" s="471">
        <v>49</v>
      </c>
      <c r="U891" s="465">
        <v>28.323699421965319</v>
      </c>
      <c r="V891" s="444"/>
      <c r="W891" s="465"/>
      <c r="X891" s="465"/>
      <c r="Y891" s="465"/>
      <c r="Z891" s="465"/>
      <c r="AA891" s="358"/>
      <c r="AB891" s="358"/>
      <c r="AC891" s="358" t="s">
        <v>138</v>
      </c>
      <c r="AD891" s="374"/>
    </row>
    <row r="892" spans="1:30" ht="19.5" customHeight="1">
      <c r="A892" s="311"/>
      <c r="B892" s="311"/>
      <c r="C892" s="452"/>
      <c r="D892" s="311" t="s">
        <v>8609</v>
      </c>
      <c r="E892" s="452"/>
      <c r="F892" s="160"/>
      <c r="G892" s="161"/>
      <c r="H892" s="160"/>
      <c r="I892" s="161"/>
      <c r="J892" s="160"/>
      <c r="K892" s="161"/>
      <c r="L892" s="160"/>
      <c r="M892" s="161"/>
      <c r="N892" s="76"/>
      <c r="O892" s="336"/>
      <c r="P892" s="76"/>
      <c r="Q892" s="336"/>
      <c r="R892" s="76"/>
      <c r="S892" s="336"/>
      <c r="T892" s="315">
        <v>124</v>
      </c>
      <c r="U892" s="316">
        <v>71.676300578034684</v>
      </c>
      <c r="V892" s="314"/>
      <c r="W892" s="316"/>
      <c r="X892" s="316"/>
      <c r="Y892" s="316"/>
      <c r="Z892" s="316"/>
      <c r="AA892" s="452"/>
      <c r="AB892" s="452"/>
      <c r="AC892" s="452"/>
      <c r="AD892" s="311"/>
    </row>
    <row r="893" spans="1:30" ht="19.5" customHeight="1">
      <c r="A893" s="311"/>
      <c r="B893" s="311"/>
      <c r="C893" s="452"/>
      <c r="D893" s="311" t="s">
        <v>1861</v>
      </c>
      <c r="E893" s="452"/>
      <c r="F893" s="160"/>
      <c r="G893" s="161"/>
      <c r="H893" s="160"/>
      <c r="I893" s="161"/>
      <c r="J893" s="160"/>
      <c r="K893" s="161"/>
      <c r="L893" s="160"/>
      <c r="M893" s="161"/>
      <c r="N893" s="76"/>
      <c r="O893" s="336"/>
      <c r="P893" s="76"/>
      <c r="Q893" s="336"/>
      <c r="R893" s="76"/>
      <c r="S893" s="336"/>
      <c r="T893" s="315"/>
      <c r="U893" s="316"/>
      <c r="V893" s="314"/>
      <c r="W893" s="316"/>
      <c r="X893" s="316"/>
      <c r="Y893" s="316"/>
      <c r="Z893" s="316"/>
      <c r="AA893" s="452"/>
      <c r="AB893" s="452"/>
      <c r="AC893" s="452"/>
      <c r="AD893" s="311"/>
    </row>
    <row r="894" spans="1:30" ht="19.5" customHeight="1">
      <c r="A894" s="317"/>
      <c r="B894" s="317"/>
      <c r="C894" s="318"/>
      <c r="D894" s="317" t="s">
        <v>1862</v>
      </c>
      <c r="E894" s="318"/>
      <c r="F894" s="172"/>
      <c r="G894" s="173"/>
      <c r="H894" s="172"/>
      <c r="I894" s="173"/>
      <c r="J894" s="172"/>
      <c r="K894" s="173"/>
      <c r="L894" s="172"/>
      <c r="M894" s="173"/>
      <c r="N894" s="78"/>
      <c r="O894" s="339"/>
      <c r="P894" s="78"/>
      <c r="Q894" s="339"/>
      <c r="R894" s="78"/>
      <c r="S894" s="339"/>
      <c r="T894" s="321"/>
      <c r="U894" s="322"/>
      <c r="V894" s="320"/>
      <c r="W894" s="322"/>
      <c r="X894" s="322"/>
      <c r="Y894" s="322"/>
      <c r="Z894" s="322"/>
      <c r="AA894" s="318"/>
      <c r="AB894" s="318"/>
      <c r="AC894" s="318"/>
      <c r="AD894" s="317"/>
    </row>
  </sheetData>
  <mergeCells count="15">
    <mergeCell ref="AD1:AD2"/>
    <mergeCell ref="L1:M1"/>
    <mergeCell ref="N1:O1"/>
    <mergeCell ref="P1:Q1"/>
    <mergeCell ref="R1:S1"/>
    <mergeCell ref="T1:U1"/>
    <mergeCell ref="F1:G1"/>
    <mergeCell ref="V1:AC1"/>
    <mergeCell ref="A1:A2"/>
    <mergeCell ref="B1:B2"/>
    <mergeCell ref="C1:C2"/>
    <mergeCell ref="D1:D2"/>
    <mergeCell ref="E1:E2"/>
    <mergeCell ref="J1:K1"/>
    <mergeCell ref="H1:I1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코드집-BD파트</oddHeader>
    <oddFooter>&amp;C&amp;P/&amp;N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2">
    <tabColor theme="3"/>
  </sheetPr>
  <dimension ref="A1:AE899"/>
  <sheetViews>
    <sheetView zoomScale="80" zoomScaleNormal="80" workbookViewId="0">
      <pane xSplit="2" ySplit="2" topLeftCell="C873" activePane="bottomRight" state="frozen"/>
      <selection activeCell="D19" sqref="D19"/>
      <selection pane="topRight" activeCell="D19" sqref="D19"/>
      <selection pane="bottomLeft" activeCell="D19" sqref="D19"/>
      <selection pane="bottomRight" activeCell="F361" sqref="F361:F379"/>
    </sheetView>
  </sheetViews>
  <sheetFormatPr defaultRowHeight="20.100000000000001" customHeight="1"/>
  <cols>
    <col min="1" max="1" width="11.140625" style="51" customWidth="1"/>
    <col min="2" max="2" width="33.85546875" style="51" customWidth="1"/>
    <col min="3" max="3" width="35.28515625" style="52" customWidth="1"/>
    <col min="4" max="4" width="56.140625" style="51" customWidth="1"/>
    <col min="5" max="5" width="7.28515625" style="52" customWidth="1"/>
    <col min="6" max="6" width="11.42578125" style="52" customWidth="1"/>
    <col min="7" max="7" width="10.140625" style="52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34.42578125" style="51" bestFit="1" customWidth="1"/>
    <col min="31" max="16384" width="9.140625" style="51"/>
  </cols>
  <sheetData>
    <row r="1" spans="1:31" s="228" customFormat="1" ht="20.100000000000001" customHeight="1">
      <c r="A1" s="610" t="s">
        <v>7322</v>
      </c>
      <c r="B1" s="605" t="s">
        <v>6989</v>
      </c>
      <c r="C1" s="605" t="s">
        <v>7601</v>
      </c>
      <c r="D1" s="605" t="s">
        <v>7398</v>
      </c>
      <c r="E1" s="605" t="s">
        <v>7303</v>
      </c>
      <c r="F1" s="607" t="s">
        <v>7581</v>
      </c>
      <c r="G1" s="607"/>
      <c r="H1" s="607" t="s">
        <v>7553</v>
      </c>
      <c r="I1" s="607"/>
      <c r="J1" s="607" t="s">
        <v>7863</v>
      </c>
      <c r="K1" s="607"/>
      <c r="L1" s="607" t="s">
        <v>8326</v>
      </c>
      <c r="M1" s="607"/>
      <c r="N1" s="607" t="s">
        <v>7400</v>
      </c>
      <c r="O1" s="607"/>
      <c r="P1" s="607" t="s">
        <v>6996</v>
      </c>
      <c r="Q1" s="607"/>
      <c r="R1" s="607" t="s">
        <v>7401</v>
      </c>
      <c r="S1" s="607"/>
      <c r="T1" s="607" t="s">
        <v>7323</v>
      </c>
      <c r="U1" s="607"/>
      <c r="V1" s="582" t="s">
        <v>8100</v>
      </c>
      <c r="W1" s="583"/>
      <c r="X1" s="583"/>
      <c r="Y1" s="583"/>
      <c r="Z1" s="583"/>
      <c r="AA1" s="583"/>
      <c r="AB1" s="583"/>
      <c r="AC1" s="584"/>
      <c r="AD1" s="605" t="s">
        <v>7870</v>
      </c>
      <c r="AE1" s="52"/>
    </row>
    <row r="2" spans="1:31" s="228" customFormat="1" ht="27">
      <c r="A2" s="588"/>
      <c r="B2" s="605"/>
      <c r="C2" s="605"/>
      <c r="D2" s="605"/>
      <c r="E2" s="605"/>
      <c r="F2" s="454" t="s">
        <v>7306</v>
      </c>
      <c r="G2" s="425" t="s">
        <v>7307</v>
      </c>
      <c r="H2" s="454" t="s">
        <v>7306</v>
      </c>
      <c r="I2" s="425" t="s">
        <v>7307</v>
      </c>
      <c r="J2" s="454" t="s">
        <v>7306</v>
      </c>
      <c r="K2" s="425" t="s">
        <v>7307</v>
      </c>
      <c r="L2" s="454" t="s">
        <v>7306</v>
      </c>
      <c r="M2" s="425" t="s">
        <v>7307</v>
      </c>
      <c r="N2" s="454" t="s">
        <v>7306</v>
      </c>
      <c r="O2" s="425" t="s">
        <v>7307</v>
      </c>
      <c r="P2" s="454" t="s">
        <v>7306</v>
      </c>
      <c r="Q2" s="425" t="s">
        <v>7307</v>
      </c>
      <c r="R2" s="454" t="s">
        <v>7306</v>
      </c>
      <c r="S2" s="425" t="s">
        <v>7307</v>
      </c>
      <c r="T2" s="454" t="s">
        <v>7306</v>
      </c>
      <c r="U2" s="425" t="s">
        <v>7307</v>
      </c>
      <c r="V2" s="425" t="s">
        <v>7585</v>
      </c>
      <c r="W2" s="425" t="s">
        <v>7554</v>
      </c>
      <c r="X2" s="425" t="s">
        <v>7578</v>
      </c>
      <c r="Y2" s="425" t="s">
        <v>7404</v>
      </c>
      <c r="Z2" s="404" t="s">
        <v>7297</v>
      </c>
      <c r="AA2" s="405" t="s">
        <v>7005</v>
      </c>
      <c r="AB2" s="405" t="s">
        <v>2964</v>
      </c>
      <c r="AC2" s="406" t="s">
        <v>2965</v>
      </c>
      <c r="AD2" s="605"/>
      <c r="AE2" s="52"/>
    </row>
    <row r="3" spans="1:31" ht="20.100000000000001" customHeight="1">
      <c r="A3" s="476" t="s">
        <v>9741</v>
      </c>
      <c r="B3" s="476" t="s">
        <v>1049</v>
      </c>
      <c r="C3" s="473" t="s">
        <v>8669</v>
      </c>
      <c r="D3" s="476" t="s">
        <v>8670</v>
      </c>
      <c r="E3" s="473">
        <v>8</v>
      </c>
      <c r="F3" s="443">
        <v>82</v>
      </c>
      <c r="G3" s="444">
        <v>82.828282828282823</v>
      </c>
      <c r="H3" s="443">
        <v>99</v>
      </c>
      <c r="I3" s="444">
        <v>83.193277310924373</v>
      </c>
      <c r="J3" s="443">
        <v>89</v>
      </c>
      <c r="K3" s="444">
        <v>73.553719008264466</v>
      </c>
      <c r="L3" s="443">
        <v>130</v>
      </c>
      <c r="M3" s="444">
        <v>78.787878787878782</v>
      </c>
      <c r="N3" s="471">
        <v>132</v>
      </c>
      <c r="O3" s="465">
        <v>83.544303797468359</v>
      </c>
      <c r="P3" s="471">
        <v>155</v>
      </c>
      <c r="Q3" s="465">
        <v>77.5</v>
      </c>
      <c r="R3" s="471">
        <v>207</v>
      </c>
      <c r="S3" s="465">
        <v>81.818181818181813</v>
      </c>
      <c r="T3" s="471">
        <v>385</v>
      </c>
      <c r="U3" s="465">
        <v>82.26495726495726</v>
      </c>
      <c r="V3" s="473" t="s">
        <v>138</v>
      </c>
      <c r="W3" s="473" t="s">
        <v>138</v>
      </c>
      <c r="X3" s="473" t="s">
        <v>138</v>
      </c>
      <c r="Y3" s="473" t="s">
        <v>138</v>
      </c>
      <c r="Z3" s="473" t="s">
        <v>138</v>
      </c>
      <c r="AA3" s="473" t="s">
        <v>138</v>
      </c>
      <c r="AB3" s="473" t="s">
        <v>138</v>
      </c>
      <c r="AC3" s="473" t="s">
        <v>138</v>
      </c>
      <c r="AD3" s="476"/>
    </row>
    <row r="4" spans="1:31" ht="20.100000000000001" customHeight="1">
      <c r="A4" s="229"/>
      <c r="B4" s="85"/>
      <c r="C4" s="128"/>
      <c r="D4" s="85" t="s">
        <v>8671</v>
      </c>
      <c r="E4" s="128"/>
      <c r="F4" s="356">
        <v>12</v>
      </c>
      <c r="G4" s="314">
        <v>12.121212121212121</v>
      </c>
      <c r="H4" s="356">
        <v>12</v>
      </c>
      <c r="I4" s="314">
        <v>10.084033613445378</v>
      </c>
      <c r="J4" s="356">
        <v>21</v>
      </c>
      <c r="K4" s="314">
        <v>17.355371900826448</v>
      </c>
      <c r="L4" s="356">
        <v>21</v>
      </c>
      <c r="M4" s="314">
        <v>12.727272727272727</v>
      </c>
      <c r="N4" s="315">
        <v>13</v>
      </c>
      <c r="O4" s="316">
        <v>8.2278481012658222</v>
      </c>
      <c r="P4" s="315">
        <v>22</v>
      </c>
      <c r="Q4" s="316">
        <v>11</v>
      </c>
      <c r="R4" s="315">
        <v>21</v>
      </c>
      <c r="S4" s="316">
        <v>8.3003952569169961</v>
      </c>
      <c r="T4" s="315">
        <v>36</v>
      </c>
      <c r="U4" s="316">
        <v>7.6923076923076925</v>
      </c>
      <c r="V4" s="128"/>
      <c r="W4" s="128"/>
      <c r="X4" s="128"/>
      <c r="Y4" s="128"/>
      <c r="Z4" s="128"/>
      <c r="AA4" s="128"/>
      <c r="AB4" s="128"/>
      <c r="AC4" s="128"/>
      <c r="AD4" s="230"/>
    </row>
    <row r="5" spans="1:31" ht="20.100000000000001" customHeight="1">
      <c r="A5" s="229"/>
      <c r="B5" s="85"/>
      <c r="C5" s="128"/>
      <c r="D5" s="85" t="s">
        <v>8672</v>
      </c>
      <c r="E5" s="128"/>
      <c r="F5" s="356">
        <v>1</v>
      </c>
      <c r="G5" s="314">
        <v>1.0101010101010102</v>
      </c>
      <c r="H5" s="356"/>
      <c r="I5" s="314"/>
      <c r="J5" s="356">
        <v>1</v>
      </c>
      <c r="K5" s="314">
        <v>0.82644628099173556</v>
      </c>
      <c r="L5" s="356"/>
      <c r="M5" s="314"/>
      <c r="N5" s="315">
        <v>1</v>
      </c>
      <c r="O5" s="316">
        <v>0.63291139240506333</v>
      </c>
      <c r="P5" s="315">
        <v>2</v>
      </c>
      <c r="Q5" s="316">
        <v>1</v>
      </c>
      <c r="R5" s="315">
        <v>4</v>
      </c>
      <c r="S5" s="316">
        <v>1.5810276679841897</v>
      </c>
      <c r="T5" s="315">
        <v>8</v>
      </c>
      <c r="U5" s="316">
        <v>1.7094017094017093</v>
      </c>
      <c r="V5" s="128"/>
      <c r="W5" s="128"/>
      <c r="X5" s="128"/>
      <c r="Y5" s="128"/>
      <c r="Z5" s="128"/>
      <c r="AA5" s="128"/>
      <c r="AB5" s="128"/>
      <c r="AC5" s="128"/>
      <c r="AD5" s="230"/>
    </row>
    <row r="6" spans="1:31" ht="20.100000000000001" customHeight="1">
      <c r="A6" s="229"/>
      <c r="B6" s="85"/>
      <c r="C6" s="128"/>
      <c r="D6" s="85" t="s">
        <v>8673</v>
      </c>
      <c r="E6" s="128"/>
      <c r="F6" s="356">
        <v>2</v>
      </c>
      <c r="G6" s="314">
        <v>2.0202020202020203</v>
      </c>
      <c r="H6" s="356">
        <v>3</v>
      </c>
      <c r="I6" s="314">
        <v>2.5210084033613445</v>
      </c>
      <c r="J6" s="356">
        <v>4</v>
      </c>
      <c r="K6" s="314">
        <v>3.3057851239669422</v>
      </c>
      <c r="L6" s="356">
        <v>6</v>
      </c>
      <c r="M6" s="314">
        <v>3.6363636363636362</v>
      </c>
      <c r="N6" s="315">
        <v>4</v>
      </c>
      <c r="O6" s="316">
        <v>2.5316455696202533</v>
      </c>
      <c r="P6" s="315">
        <v>5</v>
      </c>
      <c r="Q6" s="316">
        <v>2.5</v>
      </c>
      <c r="R6" s="315">
        <v>13</v>
      </c>
      <c r="S6" s="316">
        <v>5.1383399209486162</v>
      </c>
      <c r="T6" s="315">
        <v>14</v>
      </c>
      <c r="U6" s="316">
        <v>2.9914529914529915</v>
      </c>
      <c r="V6" s="128"/>
      <c r="W6" s="128"/>
      <c r="X6" s="128"/>
      <c r="Y6" s="128"/>
      <c r="Z6" s="128"/>
      <c r="AA6" s="128"/>
      <c r="AB6" s="128"/>
      <c r="AC6" s="128"/>
      <c r="AD6" s="230"/>
    </row>
    <row r="7" spans="1:31" ht="20.100000000000001" customHeight="1">
      <c r="A7" s="229"/>
      <c r="B7" s="85"/>
      <c r="C7" s="128"/>
      <c r="D7" s="85" t="s">
        <v>8674</v>
      </c>
      <c r="E7" s="128"/>
      <c r="F7" s="356"/>
      <c r="G7" s="314"/>
      <c r="H7" s="356"/>
      <c r="I7" s="314"/>
      <c r="J7" s="356"/>
      <c r="K7" s="314"/>
      <c r="L7" s="356"/>
      <c r="M7" s="314"/>
      <c r="O7" s="316"/>
      <c r="P7" s="356"/>
      <c r="Q7" s="314"/>
      <c r="R7" s="315">
        <v>1</v>
      </c>
      <c r="S7" s="316">
        <v>0.39525691699604742</v>
      </c>
      <c r="T7" s="315">
        <v>3</v>
      </c>
      <c r="U7" s="316">
        <v>0.64102564102564108</v>
      </c>
      <c r="V7" s="128"/>
      <c r="W7" s="128"/>
      <c r="X7" s="128"/>
      <c r="Y7" s="128"/>
      <c r="Z7" s="128"/>
      <c r="AA7" s="128"/>
      <c r="AB7" s="128"/>
      <c r="AC7" s="128"/>
      <c r="AD7" s="230"/>
    </row>
    <row r="8" spans="1:31" ht="20.100000000000001" customHeight="1">
      <c r="A8" s="229"/>
      <c r="B8" s="85"/>
      <c r="C8" s="128"/>
      <c r="D8" s="85" t="s">
        <v>8675</v>
      </c>
      <c r="E8" s="128"/>
      <c r="F8" s="356">
        <v>2</v>
      </c>
      <c r="G8" s="314">
        <v>2.0202020202020203</v>
      </c>
      <c r="H8" s="356">
        <v>5</v>
      </c>
      <c r="I8" s="314">
        <v>4.2016806722689077</v>
      </c>
      <c r="J8" s="356">
        <v>5</v>
      </c>
      <c r="K8" s="314">
        <v>4.1322314049586772</v>
      </c>
      <c r="L8" s="356">
        <v>8</v>
      </c>
      <c r="M8" s="314">
        <v>4.8484848484848486</v>
      </c>
      <c r="N8" s="356">
        <v>8</v>
      </c>
      <c r="O8" s="314">
        <v>5.0632911392405067</v>
      </c>
      <c r="P8" s="315">
        <v>15</v>
      </c>
      <c r="Q8" s="316">
        <v>7.5</v>
      </c>
      <c r="R8" s="315">
        <v>4</v>
      </c>
      <c r="S8" s="316">
        <v>1.5810276679841897</v>
      </c>
      <c r="T8" s="315">
        <v>16</v>
      </c>
      <c r="U8" s="316">
        <v>3.4188034188034186</v>
      </c>
      <c r="V8" s="128"/>
      <c r="W8" s="128"/>
      <c r="X8" s="128"/>
      <c r="Y8" s="128"/>
      <c r="Z8" s="128"/>
      <c r="AA8" s="128"/>
      <c r="AB8" s="128"/>
      <c r="AC8" s="128"/>
      <c r="AD8" s="230"/>
    </row>
    <row r="9" spans="1:31" ht="20.100000000000001" customHeight="1">
      <c r="A9" s="229"/>
      <c r="B9" s="85"/>
      <c r="C9" s="128"/>
      <c r="D9" s="85" t="s">
        <v>3242</v>
      </c>
      <c r="E9" s="128"/>
      <c r="F9" s="356"/>
      <c r="G9" s="314"/>
      <c r="H9" s="356"/>
      <c r="I9" s="314"/>
      <c r="J9" s="356">
        <v>1</v>
      </c>
      <c r="K9" s="314">
        <v>0.82644628099173556</v>
      </c>
      <c r="L9" s="356"/>
      <c r="M9" s="314"/>
      <c r="N9" s="315"/>
      <c r="O9" s="316"/>
      <c r="P9" s="315">
        <v>1</v>
      </c>
      <c r="Q9" s="316">
        <v>0.5</v>
      </c>
      <c r="R9" s="315">
        <v>3</v>
      </c>
      <c r="S9" s="316">
        <v>1.1857707509881423</v>
      </c>
      <c r="T9" s="315">
        <v>6</v>
      </c>
      <c r="U9" s="316">
        <v>1.2820512820512822</v>
      </c>
      <c r="V9" s="128"/>
      <c r="W9" s="128"/>
      <c r="X9" s="128"/>
      <c r="Y9" s="128"/>
      <c r="Z9" s="128"/>
      <c r="AA9" s="128"/>
      <c r="AB9" s="128"/>
      <c r="AC9" s="128"/>
      <c r="AD9" s="230"/>
    </row>
    <row r="10" spans="1:31" ht="20.100000000000001" customHeight="1">
      <c r="A10" s="229"/>
      <c r="B10" s="85"/>
      <c r="C10" s="128"/>
      <c r="D10" s="85" t="s">
        <v>1861</v>
      </c>
      <c r="E10" s="128"/>
      <c r="F10" s="356"/>
      <c r="G10" s="314"/>
      <c r="H10" s="356"/>
      <c r="I10" s="314"/>
      <c r="J10" s="356"/>
      <c r="K10" s="314"/>
      <c r="L10" s="356"/>
      <c r="M10" s="314"/>
      <c r="N10" s="356"/>
      <c r="O10" s="314"/>
      <c r="P10" s="356"/>
      <c r="Q10" s="314"/>
      <c r="R10" s="356"/>
      <c r="S10" s="314"/>
      <c r="T10" s="356"/>
      <c r="U10" s="314"/>
      <c r="V10" s="128"/>
      <c r="W10" s="128"/>
      <c r="X10" s="128"/>
      <c r="Y10" s="128"/>
      <c r="Z10" s="128"/>
      <c r="AA10" s="128"/>
      <c r="AB10" s="128"/>
      <c r="AC10" s="128"/>
      <c r="AD10" s="230"/>
    </row>
    <row r="11" spans="1:31" ht="20.100000000000001" customHeight="1">
      <c r="A11" s="476" t="s">
        <v>4800</v>
      </c>
      <c r="B11" s="476" t="s">
        <v>8676</v>
      </c>
      <c r="C11" s="473" t="s">
        <v>4911</v>
      </c>
      <c r="D11" s="476"/>
      <c r="E11" s="473"/>
      <c r="F11" s="364"/>
      <c r="G11" s="365"/>
      <c r="H11" s="364"/>
      <c r="I11" s="365"/>
      <c r="J11" s="364">
        <v>1</v>
      </c>
      <c r="K11" s="365">
        <v>100</v>
      </c>
      <c r="L11" s="364"/>
      <c r="M11" s="365"/>
      <c r="N11" s="366"/>
      <c r="O11" s="367"/>
      <c r="P11" s="366">
        <v>1</v>
      </c>
      <c r="Q11" s="367">
        <v>100</v>
      </c>
      <c r="R11" s="366">
        <v>3</v>
      </c>
      <c r="S11" s="367">
        <v>100</v>
      </c>
      <c r="T11" s="366">
        <v>6</v>
      </c>
      <c r="U11" s="367">
        <v>100</v>
      </c>
      <c r="V11" s="473" t="s">
        <v>138</v>
      </c>
      <c r="W11" s="473" t="s">
        <v>138</v>
      </c>
      <c r="X11" s="473" t="s">
        <v>138</v>
      </c>
      <c r="Y11" s="473" t="s">
        <v>138</v>
      </c>
      <c r="Z11" s="473" t="s">
        <v>138</v>
      </c>
      <c r="AA11" s="473" t="s">
        <v>138</v>
      </c>
      <c r="AB11" s="473" t="s">
        <v>138</v>
      </c>
      <c r="AC11" s="473" t="s">
        <v>138</v>
      </c>
      <c r="AD11" s="476"/>
    </row>
    <row r="12" spans="1:31" ht="20.100000000000001" customHeight="1">
      <c r="A12" s="476" t="s">
        <v>4801</v>
      </c>
      <c r="B12" s="476" t="s">
        <v>1050</v>
      </c>
      <c r="C12" s="473" t="s">
        <v>8677</v>
      </c>
      <c r="D12" s="476" t="s">
        <v>2317</v>
      </c>
      <c r="E12" s="473">
        <v>98</v>
      </c>
      <c r="F12" s="443">
        <v>1629</v>
      </c>
      <c r="G12" s="444">
        <v>74.112829845313925</v>
      </c>
      <c r="H12" s="443">
        <v>1687</v>
      </c>
      <c r="I12" s="444">
        <v>75.077881619937699</v>
      </c>
      <c r="J12" s="443">
        <v>1729</v>
      </c>
      <c r="K12" s="444">
        <f>J12/2263*100</f>
        <v>76.403004860804245</v>
      </c>
      <c r="L12" s="443">
        <v>1797</v>
      </c>
      <c r="M12" s="444">
        <v>78.06255430060817</v>
      </c>
      <c r="N12" s="471">
        <v>1847</v>
      </c>
      <c r="O12" s="465">
        <v>79.100642398286936</v>
      </c>
      <c r="P12" s="471">
        <v>1843</v>
      </c>
      <c r="Q12" s="465">
        <v>77.099999999999994</v>
      </c>
      <c r="R12" s="471">
        <v>1863</v>
      </c>
      <c r="S12" s="465">
        <v>78.7</v>
      </c>
      <c r="T12" s="471">
        <v>1978</v>
      </c>
      <c r="U12" s="465">
        <v>79.822437449556091</v>
      </c>
      <c r="V12" s="473" t="s">
        <v>138</v>
      </c>
      <c r="W12" s="473" t="s">
        <v>138</v>
      </c>
      <c r="X12" s="473" t="s">
        <v>138</v>
      </c>
      <c r="Y12" s="473" t="s">
        <v>138</v>
      </c>
      <c r="Z12" s="473" t="s">
        <v>138</v>
      </c>
      <c r="AA12" s="473" t="s">
        <v>138</v>
      </c>
      <c r="AB12" s="473" t="s">
        <v>138</v>
      </c>
      <c r="AC12" s="473" t="s">
        <v>138</v>
      </c>
      <c r="AD12" s="476"/>
    </row>
    <row r="13" spans="1:31" ht="20.100000000000001" customHeight="1">
      <c r="A13" s="229"/>
      <c r="B13" s="85"/>
      <c r="C13" s="128"/>
      <c r="D13" s="85" t="s">
        <v>2209</v>
      </c>
      <c r="E13" s="128"/>
      <c r="F13" s="356">
        <v>46</v>
      </c>
      <c r="G13" s="314">
        <v>2.0928116469517741</v>
      </c>
      <c r="H13" s="356">
        <v>49</v>
      </c>
      <c r="I13" s="314">
        <v>2.1806853582554515</v>
      </c>
      <c r="J13" s="356">
        <v>63</v>
      </c>
      <c r="K13" s="314">
        <f t="shared" ref="K13:K27" si="0">J13/2263*100</f>
        <v>2.7839151568714096</v>
      </c>
      <c r="L13" s="356">
        <v>55</v>
      </c>
      <c r="M13" s="314">
        <v>2.3892267593397043</v>
      </c>
      <c r="N13" s="315">
        <v>41</v>
      </c>
      <c r="O13" s="316">
        <v>1.7558886509635974</v>
      </c>
      <c r="P13" s="315">
        <v>31</v>
      </c>
      <c r="Q13" s="316">
        <v>1.2981574539363485</v>
      </c>
      <c r="R13" s="315">
        <v>39</v>
      </c>
      <c r="S13" s="316">
        <v>1.6490486257928119</v>
      </c>
      <c r="T13" s="315">
        <v>28</v>
      </c>
      <c r="U13" s="316">
        <v>1.1299435028248588</v>
      </c>
      <c r="V13" s="128"/>
      <c r="W13" s="128"/>
      <c r="X13" s="128"/>
      <c r="Y13" s="128"/>
      <c r="Z13" s="128"/>
      <c r="AA13" s="128"/>
      <c r="AB13" s="128"/>
      <c r="AC13" s="128"/>
      <c r="AD13" s="230"/>
    </row>
    <row r="14" spans="1:31" ht="20.100000000000001" customHeight="1">
      <c r="A14" s="229"/>
      <c r="B14" s="85"/>
      <c r="C14" s="128"/>
      <c r="D14" s="85" t="s">
        <v>2210</v>
      </c>
      <c r="E14" s="128"/>
      <c r="F14" s="356">
        <v>46</v>
      </c>
      <c r="G14" s="314">
        <v>2.0928116469517741</v>
      </c>
      <c r="H14" s="356">
        <v>38</v>
      </c>
      <c r="I14" s="314">
        <v>1.6911437472185136</v>
      </c>
      <c r="J14" s="356">
        <v>38</v>
      </c>
      <c r="K14" s="314">
        <f t="shared" si="0"/>
        <v>1.6791869200176759</v>
      </c>
      <c r="L14" s="356">
        <v>33</v>
      </c>
      <c r="M14" s="314">
        <v>1.4335360556038228</v>
      </c>
      <c r="N14" s="315">
        <v>50</v>
      </c>
      <c r="O14" s="316">
        <v>2.1413276231263385</v>
      </c>
      <c r="P14" s="315">
        <v>37</v>
      </c>
      <c r="Q14" s="316">
        <v>1.5494137353433837</v>
      </c>
      <c r="R14" s="315">
        <v>25</v>
      </c>
      <c r="S14" s="316">
        <v>1.0570824524312896</v>
      </c>
      <c r="T14" s="315">
        <v>25</v>
      </c>
      <c r="U14" s="316">
        <v>1.0088781275221954</v>
      </c>
      <c r="V14" s="128"/>
      <c r="W14" s="128"/>
      <c r="X14" s="128"/>
      <c r="Y14" s="128"/>
      <c r="Z14" s="128"/>
      <c r="AA14" s="128"/>
      <c r="AB14" s="128"/>
      <c r="AC14" s="128"/>
      <c r="AD14" s="230"/>
    </row>
    <row r="15" spans="1:31" ht="20.100000000000001" customHeight="1">
      <c r="A15" s="229"/>
      <c r="B15" s="85"/>
      <c r="C15" s="128"/>
      <c r="D15" s="85" t="s">
        <v>2211</v>
      </c>
      <c r="E15" s="128"/>
      <c r="F15" s="356">
        <v>5</v>
      </c>
      <c r="G15" s="314">
        <v>0.22747952684258416</v>
      </c>
      <c r="H15" s="356">
        <v>5</v>
      </c>
      <c r="I15" s="314">
        <v>0.22251891410769917</v>
      </c>
      <c r="J15" s="356">
        <v>4</v>
      </c>
      <c r="K15" s="314">
        <f t="shared" si="0"/>
        <v>0.17675651789659744</v>
      </c>
      <c r="L15" s="356">
        <v>6</v>
      </c>
      <c r="M15" s="314">
        <v>0.26064291920069504</v>
      </c>
      <c r="N15" s="315">
        <v>8</v>
      </c>
      <c r="O15" s="316">
        <v>0.34261241970021411</v>
      </c>
      <c r="P15" s="315">
        <v>7</v>
      </c>
      <c r="Q15" s="316">
        <v>0.29313232830820768</v>
      </c>
      <c r="R15" s="315">
        <v>3</v>
      </c>
      <c r="S15" s="316">
        <v>0.12684989429175475</v>
      </c>
      <c r="T15" s="315">
        <v>7</v>
      </c>
      <c r="U15" s="316">
        <v>0.2824858757062147</v>
      </c>
      <c r="V15" s="128"/>
      <c r="W15" s="128"/>
      <c r="X15" s="128"/>
      <c r="Y15" s="128"/>
      <c r="Z15" s="128"/>
      <c r="AA15" s="128"/>
      <c r="AB15" s="128"/>
      <c r="AC15" s="128"/>
      <c r="AD15" s="230"/>
    </row>
    <row r="16" spans="1:31" ht="20.100000000000001" customHeight="1">
      <c r="A16" s="229"/>
      <c r="B16" s="85"/>
      <c r="C16" s="128"/>
      <c r="D16" s="85" t="s">
        <v>2212</v>
      </c>
      <c r="E16" s="128"/>
      <c r="F16" s="356">
        <v>4</v>
      </c>
      <c r="G16" s="314">
        <v>0.18198362147406733</v>
      </c>
      <c r="H16" s="356">
        <v>3</v>
      </c>
      <c r="I16" s="314">
        <v>0.13351134846461948</v>
      </c>
      <c r="J16" s="356">
        <v>1</v>
      </c>
      <c r="K16" s="314">
        <f t="shared" si="0"/>
        <v>4.4189129474149359E-2</v>
      </c>
      <c r="L16" s="356">
        <v>2</v>
      </c>
      <c r="M16" s="314">
        <v>8.6880973066898348E-2</v>
      </c>
      <c r="N16" s="315">
        <v>6</v>
      </c>
      <c r="O16" s="316">
        <v>0.2569593147751606</v>
      </c>
      <c r="P16" s="315">
        <v>6</v>
      </c>
      <c r="Q16" s="316">
        <v>0.25125628140703515</v>
      </c>
      <c r="R16" s="315">
        <v>10</v>
      </c>
      <c r="S16" s="316">
        <v>0.42283298097251587</v>
      </c>
      <c r="T16" s="315">
        <v>1</v>
      </c>
      <c r="U16" s="316"/>
      <c r="V16" s="128"/>
      <c r="W16" s="128"/>
      <c r="X16" s="128"/>
      <c r="Y16" s="128"/>
      <c r="Z16" s="128"/>
      <c r="AA16" s="128"/>
      <c r="AB16" s="128"/>
      <c r="AC16" s="128"/>
      <c r="AD16" s="230"/>
    </row>
    <row r="17" spans="1:30" ht="20.100000000000001" customHeight="1">
      <c r="A17" s="229"/>
      <c r="B17" s="85"/>
      <c r="C17" s="128"/>
      <c r="D17" s="85" t="s">
        <v>2213</v>
      </c>
      <c r="E17" s="128"/>
      <c r="F17" s="356">
        <v>9</v>
      </c>
      <c r="G17" s="314">
        <v>0.40946314831665148</v>
      </c>
      <c r="H17" s="356">
        <v>5</v>
      </c>
      <c r="I17" s="314">
        <v>0.22251891410769917</v>
      </c>
      <c r="J17" s="356">
        <v>6</v>
      </c>
      <c r="K17" s="314">
        <f t="shared" si="0"/>
        <v>0.26513477684489617</v>
      </c>
      <c r="L17" s="356">
        <v>12</v>
      </c>
      <c r="M17" s="314">
        <v>0.52128583840139009</v>
      </c>
      <c r="N17" s="315">
        <v>8</v>
      </c>
      <c r="O17" s="316">
        <v>0.34261241970021411</v>
      </c>
      <c r="P17" s="315">
        <v>10</v>
      </c>
      <c r="Q17" s="316">
        <v>0.41876046901172531</v>
      </c>
      <c r="R17" s="315">
        <v>16</v>
      </c>
      <c r="S17" s="316">
        <v>0.67653276955602537</v>
      </c>
      <c r="T17" s="315">
        <v>12</v>
      </c>
      <c r="U17" s="316">
        <v>0.48426150121065376</v>
      </c>
      <c r="V17" s="128"/>
      <c r="W17" s="128"/>
      <c r="X17" s="128"/>
      <c r="Y17" s="128"/>
      <c r="Z17" s="128"/>
      <c r="AA17" s="128"/>
      <c r="AB17" s="128"/>
      <c r="AC17" s="128"/>
      <c r="AD17" s="230"/>
    </row>
    <row r="18" spans="1:30" ht="20.100000000000001" customHeight="1">
      <c r="A18" s="229"/>
      <c r="B18" s="85"/>
      <c r="C18" s="128"/>
      <c r="D18" s="85" t="s">
        <v>2214</v>
      </c>
      <c r="E18" s="128"/>
      <c r="F18" s="356">
        <v>46</v>
      </c>
      <c r="G18" s="314">
        <v>2.0928116469517741</v>
      </c>
      <c r="H18" s="356">
        <v>43</v>
      </c>
      <c r="I18" s="314">
        <v>1.9136626613262127</v>
      </c>
      <c r="J18" s="356">
        <v>41</v>
      </c>
      <c r="K18" s="314">
        <f t="shared" si="0"/>
        <v>1.8117543084401235</v>
      </c>
      <c r="L18" s="356">
        <v>37</v>
      </c>
      <c r="M18" s="314">
        <v>1.6072980017376195</v>
      </c>
      <c r="N18" s="315">
        <v>49</v>
      </c>
      <c r="O18" s="316">
        <v>2.0985010706638114</v>
      </c>
      <c r="P18" s="315">
        <v>50</v>
      </c>
      <c r="Q18" s="316">
        <v>2.0938023450586263</v>
      </c>
      <c r="R18" s="315">
        <v>40</v>
      </c>
      <c r="S18" s="316">
        <v>1.6913319238900635</v>
      </c>
      <c r="T18" s="315">
        <v>35</v>
      </c>
      <c r="U18" s="316">
        <v>1.4124293785310735</v>
      </c>
      <c r="V18" s="128"/>
      <c r="W18" s="128"/>
      <c r="X18" s="128"/>
      <c r="Y18" s="128"/>
      <c r="Z18" s="128"/>
      <c r="AA18" s="128"/>
      <c r="AB18" s="128"/>
      <c r="AC18" s="128"/>
      <c r="AD18" s="230"/>
    </row>
    <row r="19" spans="1:30" ht="20.100000000000001" customHeight="1">
      <c r="A19" s="229"/>
      <c r="B19" s="85"/>
      <c r="C19" s="128"/>
      <c r="D19" s="85" t="s">
        <v>2215</v>
      </c>
      <c r="E19" s="128"/>
      <c r="F19" s="356">
        <v>13</v>
      </c>
      <c r="G19" s="314">
        <v>0.59144676979071886</v>
      </c>
      <c r="H19" s="356">
        <v>10</v>
      </c>
      <c r="I19" s="314">
        <v>0.44503782821539833</v>
      </c>
      <c r="J19" s="356">
        <v>12</v>
      </c>
      <c r="K19" s="314">
        <f t="shared" si="0"/>
        <v>0.53026955368979234</v>
      </c>
      <c r="L19" s="356">
        <v>3</v>
      </c>
      <c r="M19" s="314">
        <v>0.13032145960034752</v>
      </c>
      <c r="N19" s="315">
        <v>3</v>
      </c>
      <c r="O19" s="316">
        <v>0.1284796573875803</v>
      </c>
      <c r="P19" s="315">
        <v>8</v>
      </c>
      <c r="Q19" s="316">
        <v>0.33500837520938026</v>
      </c>
      <c r="R19" s="315">
        <v>3</v>
      </c>
      <c r="S19" s="316">
        <v>0.12684989429175475</v>
      </c>
      <c r="T19" s="315">
        <v>14</v>
      </c>
      <c r="U19" s="316">
        <v>0.56497175141242939</v>
      </c>
      <c r="V19" s="128"/>
      <c r="W19" s="128"/>
      <c r="X19" s="128"/>
      <c r="Y19" s="128"/>
      <c r="Z19" s="128"/>
      <c r="AA19" s="128"/>
      <c r="AB19" s="128"/>
      <c r="AC19" s="128"/>
      <c r="AD19" s="230"/>
    </row>
    <row r="20" spans="1:30" ht="20.100000000000001" customHeight="1">
      <c r="A20" s="229"/>
      <c r="B20" s="85"/>
      <c r="C20" s="128"/>
      <c r="D20" s="85" t="s">
        <v>2216</v>
      </c>
      <c r="E20" s="128"/>
      <c r="F20" s="356">
        <v>6</v>
      </c>
      <c r="G20" s="314">
        <v>0.27297543221110099</v>
      </c>
      <c r="H20" s="356">
        <v>6</v>
      </c>
      <c r="I20" s="314">
        <v>0.26702269692923897</v>
      </c>
      <c r="J20" s="356">
        <v>5</v>
      </c>
      <c r="K20" s="314">
        <f t="shared" si="0"/>
        <v>0.22094564737074682</v>
      </c>
      <c r="L20" s="356">
        <v>6</v>
      </c>
      <c r="M20" s="314">
        <v>0.26064291920069504</v>
      </c>
      <c r="N20" s="315">
        <v>4</v>
      </c>
      <c r="O20" s="316">
        <v>0.17130620985010706</v>
      </c>
      <c r="P20" s="315">
        <v>4</v>
      </c>
      <c r="Q20" s="316">
        <v>0.16750418760469013</v>
      </c>
      <c r="R20" s="315">
        <v>13</v>
      </c>
      <c r="S20" s="316">
        <v>0.54968287526427062</v>
      </c>
      <c r="T20" s="315">
        <v>10</v>
      </c>
      <c r="U20" s="316">
        <v>0.40355125100887812</v>
      </c>
      <c r="V20" s="128"/>
      <c r="W20" s="128"/>
      <c r="X20" s="128"/>
      <c r="Y20" s="128"/>
      <c r="Z20" s="128"/>
      <c r="AA20" s="128"/>
      <c r="AB20" s="128"/>
      <c r="AC20" s="128"/>
      <c r="AD20" s="230"/>
    </row>
    <row r="21" spans="1:30" ht="20.100000000000001" customHeight="1">
      <c r="A21" s="229"/>
      <c r="B21" s="85"/>
      <c r="C21" s="128"/>
      <c r="D21" s="85" t="s">
        <v>8678</v>
      </c>
      <c r="E21" s="128"/>
      <c r="F21" s="356">
        <v>163</v>
      </c>
      <c r="G21" s="314">
        <v>7.4158325750682437</v>
      </c>
      <c r="H21" s="356">
        <v>160</v>
      </c>
      <c r="I21" s="314">
        <v>7.1206052514463734</v>
      </c>
      <c r="J21" s="356">
        <v>153</v>
      </c>
      <c r="K21" s="314">
        <f t="shared" si="0"/>
        <v>6.7609368095448517</v>
      </c>
      <c r="L21" s="356">
        <v>135</v>
      </c>
      <c r="M21" s="314">
        <v>5.8644656820156387</v>
      </c>
      <c r="N21" s="315">
        <v>115</v>
      </c>
      <c r="O21" s="316">
        <v>4.925053533190578</v>
      </c>
      <c r="P21" s="315">
        <v>127</v>
      </c>
      <c r="Q21" s="316">
        <v>5.3182579564489112</v>
      </c>
      <c r="R21" s="315">
        <v>82</v>
      </c>
      <c r="S21" s="316">
        <v>3.4672304439746302</v>
      </c>
      <c r="T21" s="315">
        <v>63</v>
      </c>
      <c r="U21" s="316">
        <v>2.5423728813559321</v>
      </c>
      <c r="V21" s="128"/>
      <c r="W21" s="128"/>
      <c r="X21" s="128"/>
      <c r="Y21" s="128"/>
      <c r="Z21" s="128"/>
      <c r="AA21" s="128"/>
      <c r="AB21" s="128"/>
      <c r="AC21" s="128"/>
      <c r="AD21" s="230"/>
    </row>
    <row r="22" spans="1:30" ht="20.100000000000001" customHeight="1">
      <c r="A22" s="229"/>
      <c r="B22" s="85"/>
      <c r="C22" s="128"/>
      <c r="D22" s="85" t="s">
        <v>8679</v>
      </c>
      <c r="E22" s="128"/>
      <c r="F22" s="356">
        <v>54</v>
      </c>
      <c r="G22" s="314">
        <v>2.4567788898999092</v>
      </c>
      <c r="H22" s="356">
        <v>53</v>
      </c>
      <c r="I22" s="314">
        <v>2.358700489541611</v>
      </c>
      <c r="J22" s="356">
        <v>57</v>
      </c>
      <c r="K22" s="314">
        <f t="shared" si="0"/>
        <v>2.5187803800265134</v>
      </c>
      <c r="L22" s="356">
        <v>53</v>
      </c>
      <c r="M22" s="314">
        <v>2.3023457862728063</v>
      </c>
      <c r="N22" s="315">
        <v>60</v>
      </c>
      <c r="O22" s="316">
        <v>2.5695931477516059</v>
      </c>
      <c r="P22" s="315">
        <v>80</v>
      </c>
      <c r="Q22" s="316">
        <v>3.3</v>
      </c>
      <c r="R22" s="315">
        <v>70</v>
      </c>
      <c r="S22" s="316">
        <v>2.9598308668076112</v>
      </c>
      <c r="T22" s="315">
        <v>80</v>
      </c>
      <c r="U22" s="316">
        <v>3.228410008071025</v>
      </c>
      <c r="V22" s="128"/>
      <c r="W22" s="128"/>
      <c r="X22" s="128"/>
      <c r="Y22" s="128"/>
      <c r="Z22" s="128"/>
      <c r="AA22" s="128"/>
      <c r="AB22" s="128"/>
      <c r="AC22" s="128"/>
      <c r="AD22" s="230"/>
    </row>
    <row r="23" spans="1:30" ht="20.100000000000001" customHeight="1">
      <c r="A23" s="229"/>
      <c r="B23" s="85"/>
      <c r="C23" s="128"/>
      <c r="D23" s="85" t="s">
        <v>4978</v>
      </c>
      <c r="E23" s="128"/>
      <c r="F23" s="356">
        <v>164</v>
      </c>
      <c r="G23" s="314">
        <v>7.4613284804367606</v>
      </c>
      <c r="H23" s="356">
        <v>172</v>
      </c>
      <c r="I23" s="314">
        <v>7.6546506453048506</v>
      </c>
      <c r="J23" s="356">
        <v>132</v>
      </c>
      <c r="K23" s="314">
        <f t="shared" si="0"/>
        <v>5.8329650905877157</v>
      </c>
      <c r="L23" s="356">
        <v>132</v>
      </c>
      <c r="M23" s="314">
        <v>5.7341442224152912</v>
      </c>
      <c r="N23" s="315">
        <v>110</v>
      </c>
      <c r="O23" s="316">
        <v>4.7109207708779444</v>
      </c>
      <c r="P23" s="315">
        <v>130</v>
      </c>
      <c r="Q23" s="316">
        <v>5.4438860971524292</v>
      </c>
      <c r="R23" s="315">
        <v>124</v>
      </c>
      <c r="S23" s="316">
        <v>5.2431289640591965</v>
      </c>
      <c r="T23" s="315">
        <v>117</v>
      </c>
      <c r="U23" s="316">
        <v>4.7215496368038741</v>
      </c>
      <c r="V23" s="128"/>
      <c r="W23" s="128"/>
      <c r="X23" s="128"/>
      <c r="Y23" s="128"/>
      <c r="Z23" s="128"/>
      <c r="AA23" s="128"/>
      <c r="AB23" s="128"/>
      <c r="AC23" s="128"/>
      <c r="AD23" s="230"/>
    </row>
    <row r="24" spans="1:30" ht="20.100000000000001" customHeight="1">
      <c r="A24" s="229"/>
      <c r="B24" s="85"/>
      <c r="C24" s="128"/>
      <c r="D24" s="85" t="s">
        <v>4977</v>
      </c>
      <c r="E24" s="128"/>
      <c r="F24" s="356">
        <v>5</v>
      </c>
      <c r="G24" s="314">
        <v>0.22747952684258416</v>
      </c>
      <c r="H24" s="356">
        <v>7</v>
      </c>
      <c r="I24" s="314">
        <v>0.3115264797507788</v>
      </c>
      <c r="J24" s="356">
        <v>7</v>
      </c>
      <c r="K24" s="314">
        <f t="shared" si="0"/>
        <v>0.30932390631904555</v>
      </c>
      <c r="L24" s="356">
        <v>14</v>
      </c>
      <c r="M24" s="314">
        <v>0.60816681146828844</v>
      </c>
      <c r="N24" s="315">
        <v>19</v>
      </c>
      <c r="O24" s="316">
        <v>0.8137044967880086</v>
      </c>
      <c r="P24" s="315">
        <v>28</v>
      </c>
      <c r="Q24" s="316">
        <v>1.1725293132328307</v>
      </c>
      <c r="R24" s="315">
        <v>45</v>
      </c>
      <c r="S24" s="316">
        <v>1.9027484143763214</v>
      </c>
      <c r="T24" s="315">
        <v>63</v>
      </c>
      <c r="U24" s="316">
        <v>2.5423728813559321</v>
      </c>
      <c r="V24" s="128"/>
      <c r="W24" s="128"/>
      <c r="X24" s="128"/>
      <c r="Y24" s="128"/>
      <c r="Z24" s="128"/>
      <c r="AA24" s="128"/>
      <c r="AB24" s="128"/>
      <c r="AC24" s="128"/>
      <c r="AD24" s="230"/>
    </row>
    <row r="25" spans="1:30" ht="20.100000000000001" customHeight="1">
      <c r="A25" s="229"/>
      <c r="B25" s="85"/>
      <c r="C25" s="128"/>
      <c r="D25" s="85" t="s">
        <v>8680</v>
      </c>
      <c r="E25" s="128"/>
      <c r="F25" s="356">
        <v>2</v>
      </c>
      <c r="G25" s="314">
        <v>9.0991810737033663E-2</v>
      </c>
      <c r="H25" s="356">
        <v>2</v>
      </c>
      <c r="I25" s="314">
        <v>8.9007565643079656E-2</v>
      </c>
      <c r="J25" s="356">
        <v>4</v>
      </c>
      <c r="K25" s="314">
        <f t="shared" si="0"/>
        <v>0.17675651789659744</v>
      </c>
      <c r="L25" s="356">
        <v>5</v>
      </c>
      <c r="M25" s="314">
        <v>0.2172024326672459</v>
      </c>
      <c r="N25" s="315">
        <v>4</v>
      </c>
      <c r="O25" s="316">
        <v>0.17130620985010706</v>
      </c>
      <c r="P25" s="315">
        <v>4</v>
      </c>
      <c r="Q25" s="316">
        <v>0.16750418760469013</v>
      </c>
      <c r="R25" s="315">
        <v>5</v>
      </c>
      <c r="S25" s="316">
        <v>0.21141649048625794</v>
      </c>
      <c r="T25" s="315">
        <v>4</v>
      </c>
      <c r="U25" s="316">
        <v>0.16142050040355124</v>
      </c>
      <c r="V25" s="128"/>
      <c r="W25" s="128"/>
      <c r="X25" s="128"/>
      <c r="Y25" s="128"/>
      <c r="Z25" s="128"/>
      <c r="AA25" s="128"/>
      <c r="AB25" s="128"/>
      <c r="AC25" s="128"/>
      <c r="AD25" s="230"/>
    </row>
    <row r="26" spans="1:30" ht="20.100000000000001" customHeight="1">
      <c r="A26" s="229"/>
      <c r="B26" s="85"/>
      <c r="C26" s="128"/>
      <c r="D26" s="85" t="s">
        <v>8681</v>
      </c>
      <c r="E26" s="128"/>
      <c r="F26" s="356">
        <v>1</v>
      </c>
      <c r="G26" s="314">
        <v>4.5495905368516831E-2</v>
      </c>
      <c r="H26" s="356">
        <v>3</v>
      </c>
      <c r="I26" s="314">
        <v>0.13351134846461948</v>
      </c>
      <c r="J26" s="356"/>
      <c r="K26" s="314"/>
      <c r="L26" s="356">
        <v>2</v>
      </c>
      <c r="M26" s="314">
        <v>8.6880973066898348E-2</v>
      </c>
      <c r="N26" s="315">
        <v>1</v>
      </c>
      <c r="O26" s="316">
        <v>4.2826552462526764E-2</v>
      </c>
      <c r="P26" s="315">
        <v>4</v>
      </c>
      <c r="Q26" s="316">
        <v>0.16750418760469013</v>
      </c>
      <c r="R26" s="315">
        <v>1</v>
      </c>
      <c r="S26" s="316"/>
      <c r="T26" s="315">
        <v>3</v>
      </c>
      <c r="U26" s="316">
        <v>0.12106537530266344</v>
      </c>
      <c r="V26" s="128"/>
      <c r="W26" s="128"/>
      <c r="X26" s="128"/>
      <c r="Y26" s="128"/>
      <c r="Z26" s="128"/>
      <c r="AA26" s="128"/>
      <c r="AB26" s="128"/>
      <c r="AC26" s="128"/>
      <c r="AD26" s="230"/>
    </row>
    <row r="27" spans="1:30" ht="20.100000000000001" customHeight="1">
      <c r="A27" s="229"/>
      <c r="B27" s="85"/>
      <c r="C27" s="128"/>
      <c r="D27" s="85" t="s">
        <v>4366</v>
      </c>
      <c r="E27" s="128"/>
      <c r="F27" s="356">
        <v>5</v>
      </c>
      <c r="G27" s="314">
        <v>0.22747952684258416</v>
      </c>
      <c r="H27" s="356">
        <v>4</v>
      </c>
      <c r="I27" s="314">
        <v>0.17801513128615931</v>
      </c>
      <c r="J27" s="356">
        <v>11</v>
      </c>
      <c r="K27" s="314">
        <f t="shared" si="0"/>
        <v>0.4860804242156429</v>
      </c>
      <c r="L27" s="356">
        <v>10</v>
      </c>
      <c r="M27" s="314">
        <v>0.4344048653344918</v>
      </c>
      <c r="N27" s="315">
        <v>10</v>
      </c>
      <c r="O27" s="316">
        <v>0.42826552462526768</v>
      </c>
      <c r="P27" s="315">
        <v>19</v>
      </c>
      <c r="Q27" s="316">
        <v>0.7956448911222781</v>
      </c>
      <c r="R27" s="315">
        <v>26</v>
      </c>
      <c r="S27" s="316">
        <v>1.0993657505285412</v>
      </c>
      <c r="T27" s="315">
        <v>38</v>
      </c>
      <c r="U27" s="316">
        <v>1.5334947538337369</v>
      </c>
      <c r="V27" s="128"/>
      <c r="W27" s="128"/>
      <c r="X27" s="128"/>
      <c r="Y27" s="128"/>
      <c r="Z27" s="128"/>
      <c r="AA27" s="128"/>
      <c r="AB27" s="128"/>
      <c r="AC27" s="128"/>
      <c r="AD27" s="230"/>
    </row>
    <row r="28" spans="1:30" ht="20.100000000000001" customHeight="1">
      <c r="A28" s="229"/>
      <c r="B28" s="85"/>
      <c r="C28" s="128"/>
      <c r="D28" s="85" t="s">
        <v>1959</v>
      </c>
      <c r="E28" s="128"/>
      <c r="F28" s="356"/>
      <c r="G28" s="314"/>
      <c r="H28" s="356"/>
      <c r="I28" s="314"/>
      <c r="J28" s="356"/>
      <c r="K28" s="314"/>
      <c r="L28" s="356"/>
      <c r="M28" s="314"/>
      <c r="N28" s="356"/>
      <c r="O28" s="314"/>
      <c r="P28" s="356">
        <v>1</v>
      </c>
      <c r="Q28" s="314"/>
      <c r="R28" s="356">
        <v>1</v>
      </c>
      <c r="S28" s="314"/>
      <c r="T28" s="356"/>
      <c r="U28" s="314"/>
      <c r="V28" s="128"/>
      <c r="W28" s="128"/>
      <c r="X28" s="128"/>
      <c r="Y28" s="128"/>
      <c r="Z28" s="128"/>
      <c r="AA28" s="128"/>
      <c r="AB28" s="128"/>
      <c r="AC28" s="128"/>
      <c r="AD28" s="230"/>
    </row>
    <row r="29" spans="1:30" ht="20.100000000000001" customHeight="1">
      <c r="A29" s="476" t="s">
        <v>4802</v>
      </c>
      <c r="B29" s="476" t="s">
        <v>1051</v>
      </c>
      <c r="C29" s="473" t="s">
        <v>4912</v>
      </c>
      <c r="D29" s="476"/>
      <c r="E29" s="473"/>
      <c r="F29" s="443">
        <v>5</v>
      </c>
      <c r="G29" s="365">
        <v>100</v>
      </c>
      <c r="H29" s="443">
        <v>4</v>
      </c>
      <c r="I29" s="365">
        <v>100</v>
      </c>
      <c r="J29" s="443">
        <v>11</v>
      </c>
      <c r="K29" s="365">
        <v>100</v>
      </c>
      <c r="L29" s="443">
        <v>10</v>
      </c>
      <c r="M29" s="365">
        <v>100</v>
      </c>
      <c r="N29" s="443">
        <v>10</v>
      </c>
      <c r="O29" s="367">
        <v>100</v>
      </c>
      <c r="P29" s="443">
        <v>19</v>
      </c>
      <c r="Q29" s="367">
        <v>100</v>
      </c>
      <c r="R29" s="443">
        <v>26</v>
      </c>
      <c r="S29" s="367">
        <v>100</v>
      </c>
      <c r="T29" s="443">
        <v>38</v>
      </c>
      <c r="U29" s="367">
        <v>100</v>
      </c>
      <c r="V29" s="473" t="s">
        <v>138</v>
      </c>
      <c r="W29" s="473" t="s">
        <v>138</v>
      </c>
      <c r="X29" s="473" t="s">
        <v>138</v>
      </c>
      <c r="Y29" s="473" t="s">
        <v>138</v>
      </c>
      <c r="Z29" s="473" t="s">
        <v>138</v>
      </c>
      <c r="AA29" s="473" t="s">
        <v>138</v>
      </c>
      <c r="AB29" s="473" t="s">
        <v>138</v>
      </c>
      <c r="AC29" s="473" t="s">
        <v>138</v>
      </c>
      <c r="AD29" s="476"/>
    </row>
    <row r="30" spans="1:30" ht="20.100000000000001" customHeight="1">
      <c r="A30" s="476" t="s">
        <v>4803</v>
      </c>
      <c r="B30" s="476" t="s">
        <v>1052</v>
      </c>
      <c r="C30" s="473" t="s">
        <v>4913</v>
      </c>
      <c r="D30" s="476" t="s">
        <v>3258</v>
      </c>
      <c r="E30" s="473" t="s">
        <v>1335</v>
      </c>
      <c r="F30" s="443">
        <v>48</v>
      </c>
      <c r="G30" s="444">
        <v>8.5714285714285712</v>
      </c>
      <c r="H30" s="443">
        <v>60</v>
      </c>
      <c r="I30" s="444">
        <v>10.810810810810811</v>
      </c>
      <c r="J30" s="443">
        <v>75</v>
      </c>
      <c r="K30" s="444">
        <v>14.150943396226415</v>
      </c>
      <c r="L30" s="443">
        <v>62</v>
      </c>
      <c r="M30" s="444">
        <v>12.57606490872211</v>
      </c>
      <c r="N30" s="471">
        <v>74</v>
      </c>
      <c r="O30" s="465">
        <v>15.416666666666666</v>
      </c>
      <c r="P30" s="471">
        <v>70</v>
      </c>
      <c r="Q30" s="465">
        <v>13.084112149532711</v>
      </c>
      <c r="R30" s="471">
        <v>82</v>
      </c>
      <c r="S30" s="465">
        <v>16.872427983539094</v>
      </c>
      <c r="T30" s="471">
        <v>2086</v>
      </c>
      <c r="U30" s="465">
        <v>84.180790960451972</v>
      </c>
      <c r="V30" s="473" t="s">
        <v>138</v>
      </c>
      <c r="W30" s="473" t="s">
        <v>138</v>
      </c>
      <c r="X30" s="473" t="s">
        <v>138</v>
      </c>
      <c r="Y30" s="473" t="s">
        <v>138</v>
      </c>
      <c r="Z30" s="473" t="s">
        <v>138</v>
      </c>
      <c r="AA30" s="473" t="s">
        <v>138</v>
      </c>
      <c r="AB30" s="473" t="s">
        <v>138</v>
      </c>
      <c r="AC30" s="473" t="s">
        <v>138</v>
      </c>
      <c r="AD30" s="476" t="s">
        <v>8682</v>
      </c>
    </row>
    <row r="31" spans="1:30" ht="20.100000000000001" customHeight="1">
      <c r="A31" s="229"/>
      <c r="B31" s="85"/>
      <c r="C31" s="128"/>
      <c r="D31" s="85" t="s">
        <v>7397</v>
      </c>
      <c r="E31" s="128"/>
      <c r="F31" s="356">
        <v>512</v>
      </c>
      <c r="G31" s="314">
        <v>91.428571428571431</v>
      </c>
      <c r="H31" s="356">
        <v>495</v>
      </c>
      <c r="I31" s="314">
        <v>89.189189189189193</v>
      </c>
      <c r="J31" s="356">
        <v>455</v>
      </c>
      <c r="K31" s="314">
        <v>85.84905660377359</v>
      </c>
      <c r="L31" s="356">
        <v>431</v>
      </c>
      <c r="M31" s="314">
        <v>87.423935091277897</v>
      </c>
      <c r="N31" s="315">
        <v>406</v>
      </c>
      <c r="O31" s="316">
        <v>84.583333333333329</v>
      </c>
      <c r="P31" s="315">
        <v>465</v>
      </c>
      <c r="Q31" s="316">
        <v>86.915887850467286</v>
      </c>
      <c r="R31" s="315">
        <v>404</v>
      </c>
      <c r="S31" s="316">
        <v>83.127572016460903</v>
      </c>
      <c r="T31" s="315">
        <v>392</v>
      </c>
      <c r="U31" s="316">
        <v>15.819209039548022</v>
      </c>
      <c r="V31" s="128"/>
      <c r="W31" s="128"/>
      <c r="X31" s="128"/>
      <c r="Y31" s="128"/>
      <c r="Z31" s="128"/>
      <c r="AA31" s="128"/>
      <c r="AB31" s="128"/>
      <c r="AC31" s="128"/>
      <c r="AD31" s="230"/>
    </row>
    <row r="32" spans="1:30" ht="20.100000000000001" customHeight="1">
      <c r="A32" s="229"/>
      <c r="B32" s="85"/>
      <c r="C32" s="128"/>
      <c r="D32" s="85" t="s">
        <v>1861</v>
      </c>
      <c r="E32" s="128"/>
      <c r="F32" s="356"/>
      <c r="G32" s="314"/>
      <c r="H32" s="356"/>
      <c r="I32" s="314"/>
      <c r="J32" s="356"/>
      <c r="K32" s="314"/>
      <c r="L32" s="356"/>
      <c r="M32" s="314"/>
      <c r="N32" s="356"/>
      <c r="O32" s="314"/>
      <c r="P32" s="356"/>
      <c r="Q32" s="314"/>
      <c r="R32" s="356"/>
      <c r="S32" s="314"/>
      <c r="T32" s="356"/>
      <c r="U32" s="314"/>
      <c r="V32" s="128"/>
      <c r="W32" s="128"/>
      <c r="X32" s="128"/>
      <c r="Y32" s="128"/>
      <c r="Z32" s="128"/>
      <c r="AA32" s="128"/>
      <c r="AB32" s="128"/>
      <c r="AC32" s="128"/>
      <c r="AD32" s="230"/>
    </row>
    <row r="33" spans="1:30" ht="20.100000000000001" customHeight="1">
      <c r="A33" s="229"/>
      <c r="B33" s="85"/>
      <c r="C33" s="128"/>
      <c r="D33" s="85" t="s">
        <v>1862</v>
      </c>
      <c r="E33" s="128"/>
      <c r="F33" s="356"/>
      <c r="G33" s="314"/>
      <c r="H33" s="356"/>
      <c r="I33" s="314"/>
      <c r="J33" s="356"/>
      <c r="K33" s="314"/>
      <c r="L33" s="356"/>
      <c r="M33" s="314"/>
      <c r="N33" s="356"/>
      <c r="O33" s="314"/>
      <c r="P33" s="356"/>
      <c r="Q33" s="314"/>
      <c r="R33" s="356"/>
      <c r="S33" s="314"/>
      <c r="T33" s="356"/>
      <c r="U33" s="314"/>
      <c r="V33" s="128"/>
      <c r="W33" s="128"/>
      <c r="X33" s="128"/>
      <c r="Y33" s="128"/>
      <c r="Z33" s="128"/>
      <c r="AA33" s="128"/>
      <c r="AB33" s="128"/>
      <c r="AC33" s="128"/>
      <c r="AD33" s="230"/>
    </row>
    <row r="34" spans="1:30" ht="20.100000000000001" customHeight="1">
      <c r="A34" s="476" t="s">
        <v>4804</v>
      </c>
      <c r="B34" s="476" t="s">
        <v>8683</v>
      </c>
      <c r="C34" s="473" t="s">
        <v>8684</v>
      </c>
      <c r="D34" s="476" t="s">
        <v>1853</v>
      </c>
      <c r="E34" s="473"/>
      <c r="F34" s="443">
        <v>41</v>
      </c>
      <c r="G34" s="444">
        <v>1.7849368741837179</v>
      </c>
      <c r="H34" s="443">
        <v>46</v>
      </c>
      <c r="I34" s="444">
        <v>1.9442096365173289</v>
      </c>
      <c r="J34" s="443">
        <v>49</v>
      </c>
      <c r="K34" s="444">
        <v>2.0553691275167787</v>
      </c>
      <c r="L34" s="443">
        <v>66</v>
      </c>
      <c r="M34" s="444">
        <v>2.7</v>
      </c>
      <c r="N34" s="471">
        <v>58</v>
      </c>
      <c r="O34" s="465">
        <v>2.3265142398716407</v>
      </c>
      <c r="P34" s="471">
        <v>87</v>
      </c>
      <c r="Q34" s="465">
        <v>3.3603707995365006</v>
      </c>
      <c r="R34" s="471">
        <v>102</v>
      </c>
      <c r="S34" s="465">
        <v>3.8946162657502863</v>
      </c>
      <c r="T34" s="471">
        <v>788</v>
      </c>
      <c r="U34" s="465">
        <v>26.748133061778685</v>
      </c>
      <c r="V34" s="473" t="s">
        <v>138</v>
      </c>
      <c r="W34" s="473" t="s">
        <v>138</v>
      </c>
      <c r="X34" s="473" t="s">
        <v>138</v>
      </c>
      <c r="Y34" s="473" t="s">
        <v>138</v>
      </c>
      <c r="Z34" s="473" t="s">
        <v>138</v>
      </c>
      <c r="AA34" s="473" t="s">
        <v>138</v>
      </c>
      <c r="AB34" s="473" t="s">
        <v>138</v>
      </c>
      <c r="AC34" s="473" t="s">
        <v>138</v>
      </c>
      <c r="AD34" s="611" t="s">
        <v>8685</v>
      </c>
    </row>
    <row r="35" spans="1:30" ht="20.100000000000001" customHeight="1">
      <c r="A35" s="85"/>
      <c r="B35" s="85"/>
      <c r="C35" s="128"/>
      <c r="D35" s="85" t="s">
        <v>1854</v>
      </c>
      <c r="E35" s="128"/>
      <c r="F35" s="356">
        <v>2256</v>
      </c>
      <c r="G35" s="314">
        <v>98.215063125816286</v>
      </c>
      <c r="H35" s="356">
        <v>2320</v>
      </c>
      <c r="I35" s="314">
        <v>98.055790363482672</v>
      </c>
      <c r="J35" s="356">
        <v>2335</v>
      </c>
      <c r="K35" s="314">
        <v>97.944630872483216</v>
      </c>
      <c r="L35" s="356">
        <v>2401</v>
      </c>
      <c r="M35" s="314">
        <v>97.3</v>
      </c>
      <c r="N35" s="315">
        <v>2435</v>
      </c>
      <c r="O35" s="316">
        <v>97.673485760128358</v>
      </c>
      <c r="P35" s="315">
        <v>2502</v>
      </c>
      <c r="Q35" s="316">
        <v>96.639629200463503</v>
      </c>
      <c r="R35" s="315">
        <v>2517</v>
      </c>
      <c r="S35" s="316">
        <v>96.105383734249713</v>
      </c>
      <c r="T35" s="315">
        <v>2158</v>
      </c>
      <c r="U35" s="316">
        <v>73.251866938221312</v>
      </c>
      <c r="V35" s="128"/>
      <c r="W35" s="128"/>
      <c r="X35" s="128"/>
      <c r="Y35" s="128"/>
      <c r="Z35" s="128"/>
      <c r="AA35" s="128"/>
      <c r="AB35" s="128"/>
      <c r="AC35" s="128"/>
      <c r="AD35" s="612"/>
    </row>
    <row r="36" spans="1:30" ht="20.100000000000001" customHeight="1">
      <c r="A36" s="476" t="s">
        <v>4805</v>
      </c>
      <c r="B36" s="476" t="s">
        <v>1053</v>
      </c>
      <c r="C36" s="473" t="s">
        <v>4914</v>
      </c>
      <c r="D36" s="476"/>
      <c r="E36" s="473"/>
      <c r="F36" s="443">
        <v>41</v>
      </c>
      <c r="G36" s="365">
        <v>100</v>
      </c>
      <c r="H36" s="443">
        <v>46</v>
      </c>
      <c r="I36" s="365">
        <v>100</v>
      </c>
      <c r="J36" s="443">
        <v>49</v>
      </c>
      <c r="K36" s="365">
        <v>100</v>
      </c>
      <c r="L36" s="443">
        <v>66</v>
      </c>
      <c r="M36" s="365">
        <v>100</v>
      </c>
      <c r="N36" s="443">
        <v>58</v>
      </c>
      <c r="O36" s="367">
        <v>100</v>
      </c>
      <c r="P36" s="443">
        <v>87</v>
      </c>
      <c r="Q36" s="367">
        <v>100</v>
      </c>
      <c r="R36" s="443">
        <v>102</v>
      </c>
      <c r="S36" s="367">
        <v>100</v>
      </c>
      <c r="T36" s="443"/>
      <c r="U36" s="444"/>
      <c r="V36" s="473" t="s">
        <v>138</v>
      </c>
      <c r="W36" s="473" t="s">
        <v>138</v>
      </c>
      <c r="X36" s="473" t="s">
        <v>138</v>
      </c>
      <c r="Y36" s="473" t="s">
        <v>138</v>
      </c>
      <c r="Z36" s="473" t="s">
        <v>138</v>
      </c>
      <c r="AA36" s="473" t="s">
        <v>138</v>
      </c>
      <c r="AB36" s="473" t="s">
        <v>138</v>
      </c>
      <c r="AC36" s="473"/>
      <c r="AD36" s="476"/>
    </row>
    <row r="37" spans="1:30" ht="20.100000000000001" customHeight="1">
      <c r="A37" s="476" t="s">
        <v>4806</v>
      </c>
      <c r="B37" s="476" t="s">
        <v>1054</v>
      </c>
      <c r="C37" s="473" t="s">
        <v>4914</v>
      </c>
      <c r="D37" s="476"/>
      <c r="E37" s="473"/>
      <c r="F37" s="443">
        <v>41</v>
      </c>
      <c r="G37" s="444">
        <v>100</v>
      </c>
      <c r="H37" s="443">
        <v>46</v>
      </c>
      <c r="I37" s="444">
        <v>100</v>
      </c>
      <c r="J37" s="443">
        <v>49</v>
      </c>
      <c r="K37" s="444">
        <v>100</v>
      </c>
      <c r="L37" s="443">
        <v>65</v>
      </c>
      <c r="M37" s="444">
        <v>98.5</v>
      </c>
      <c r="N37" s="443">
        <v>58</v>
      </c>
      <c r="O37" s="465">
        <v>100</v>
      </c>
      <c r="P37" s="443">
        <v>87</v>
      </c>
      <c r="Q37" s="465">
        <v>100</v>
      </c>
      <c r="R37" s="443">
        <v>98</v>
      </c>
      <c r="S37" s="465">
        <v>96.1</v>
      </c>
      <c r="T37" s="443"/>
      <c r="U37" s="444"/>
      <c r="V37" s="473" t="s">
        <v>138</v>
      </c>
      <c r="W37" s="473" t="s">
        <v>138</v>
      </c>
      <c r="X37" s="473" t="s">
        <v>138</v>
      </c>
      <c r="Y37" s="473" t="s">
        <v>138</v>
      </c>
      <c r="Z37" s="473" t="s">
        <v>138</v>
      </c>
      <c r="AA37" s="473" t="s">
        <v>138</v>
      </c>
      <c r="AB37" s="473" t="s">
        <v>138</v>
      </c>
      <c r="AC37" s="473"/>
      <c r="AD37" s="476"/>
    </row>
    <row r="38" spans="1:30" ht="20.100000000000001" customHeight="1">
      <c r="A38" s="88"/>
      <c r="B38" s="85"/>
      <c r="C38" s="128"/>
      <c r="D38" s="85" t="s">
        <v>1959</v>
      </c>
      <c r="E38" s="128" t="s">
        <v>73</v>
      </c>
      <c r="F38" s="356"/>
      <c r="G38" s="314"/>
      <c r="H38" s="356"/>
      <c r="I38" s="314"/>
      <c r="J38" s="356"/>
      <c r="K38" s="314"/>
      <c r="L38" s="356"/>
      <c r="M38" s="314"/>
      <c r="N38" s="356"/>
      <c r="O38" s="314"/>
      <c r="P38" s="356"/>
      <c r="Q38" s="314"/>
      <c r="R38" s="356"/>
      <c r="S38" s="314"/>
      <c r="T38" s="356"/>
      <c r="U38" s="314"/>
      <c r="V38" s="128"/>
      <c r="W38" s="128"/>
      <c r="X38" s="128"/>
      <c r="Y38" s="128"/>
      <c r="Z38" s="128"/>
      <c r="AA38" s="128"/>
      <c r="AB38" s="128"/>
      <c r="AC38" s="128"/>
      <c r="AD38" s="85"/>
    </row>
    <row r="39" spans="1:30" ht="20.100000000000001" customHeight="1">
      <c r="A39" s="229"/>
      <c r="B39" s="85"/>
      <c r="C39" s="128"/>
      <c r="D39" s="85" t="s">
        <v>1960</v>
      </c>
      <c r="E39" s="128"/>
      <c r="F39" s="356"/>
      <c r="G39" s="314"/>
      <c r="H39" s="356"/>
      <c r="I39" s="314"/>
      <c r="J39" s="356"/>
      <c r="K39" s="314"/>
      <c r="L39" s="356">
        <v>1</v>
      </c>
      <c r="M39" s="314">
        <v>1.5</v>
      </c>
      <c r="N39" s="356"/>
      <c r="O39" s="314"/>
      <c r="P39" s="356"/>
      <c r="Q39" s="314"/>
      <c r="R39" s="356">
        <v>4</v>
      </c>
      <c r="S39" s="314">
        <v>3.9</v>
      </c>
      <c r="T39" s="356"/>
      <c r="U39" s="314"/>
      <c r="V39" s="128"/>
      <c r="W39" s="128"/>
      <c r="X39" s="128"/>
      <c r="Y39" s="128"/>
      <c r="Z39" s="128"/>
      <c r="AA39" s="128"/>
      <c r="AB39" s="128"/>
      <c r="AC39" s="128"/>
      <c r="AD39" s="230"/>
    </row>
    <row r="40" spans="1:30" ht="20.100000000000001" customHeight="1">
      <c r="A40" s="476" t="s">
        <v>4807</v>
      </c>
      <c r="B40" s="476" t="s">
        <v>1055</v>
      </c>
      <c r="C40" s="473" t="s">
        <v>4915</v>
      </c>
      <c r="D40" s="476" t="s">
        <v>7385</v>
      </c>
      <c r="E40" s="473" t="s">
        <v>73</v>
      </c>
      <c r="F40" s="443"/>
      <c r="G40" s="444"/>
      <c r="H40" s="443"/>
      <c r="I40" s="444"/>
      <c r="J40" s="443"/>
      <c r="K40" s="444"/>
      <c r="L40" s="443"/>
      <c r="M40" s="444"/>
      <c r="N40" s="443"/>
      <c r="O40" s="444"/>
      <c r="P40" s="443"/>
      <c r="Q40" s="444"/>
      <c r="R40" s="471">
        <v>1</v>
      </c>
      <c r="S40" s="465">
        <v>25</v>
      </c>
      <c r="T40" s="443"/>
      <c r="U40" s="444"/>
      <c r="V40" s="473" t="s">
        <v>138</v>
      </c>
      <c r="W40" s="473" t="s">
        <v>138</v>
      </c>
      <c r="X40" s="473" t="s">
        <v>138</v>
      </c>
      <c r="Y40" s="473" t="s">
        <v>138</v>
      </c>
      <c r="Z40" s="473" t="s">
        <v>138</v>
      </c>
      <c r="AA40" s="473" t="s">
        <v>138</v>
      </c>
      <c r="AB40" s="473" t="s">
        <v>138</v>
      </c>
      <c r="AC40" s="473"/>
      <c r="AD40" s="476"/>
    </row>
    <row r="41" spans="1:30" ht="20.100000000000001" customHeight="1">
      <c r="A41" s="229"/>
      <c r="B41" s="85"/>
      <c r="C41" s="128"/>
      <c r="D41" s="85" t="s">
        <v>7386</v>
      </c>
      <c r="E41" s="128"/>
      <c r="F41" s="356"/>
      <c r="G41" s="314"/>
      <c r="H41" s="356"/>
      <c r="I41" s="314"/>
      <c r="J41" s="356"/>
      <c r="K41" s="314"/>
      <c r="L41" s="356"/>
      <c r="M41" s="314"/>
      <c r="N41" s="356"/>
      <c r="O41" s="314"/>
      <c r="P41" s="356"/>
      <c r="Q41" s="314"/>
      <c r="R41" s="356"/>
      <c r="S41" s="314"/>
      <c r="T41" s="356"/>
      <c r="U41" s="314"/>
      <c r="V41" s="128"/>
      <c r="W41" s="128"/>
      <c r="X41" s="128"/>
      <c r="Y41" s="128"/>
      <c r="Z41" s="128"/>
      <c r="AA41" s="128"/>
      <c r="AB41" s="128"/>
      <c r="AC41" s="128"/>
      <c r="AD41" s="230"/>
    </row>
    <row r="42" spans="1:30" ht="20.100000000000001" customHeight="1">
      <c r="A42" s="229"/>
      <c r="B42" s="85"/>
      <c r="C42" s="128"/>
      <c r="D42" s="85" t="s">
        <v>7301</v>
      </c>
      <c r="E42" s="128"/>
      <c r="F42" s="356"/>
      <c r="G42" s="314"/>
      <c r="H42" s="356"/>
      <c r="I42" s="314"/>
      <c r="J42" s="356"/>
      <c r="K42" s="314"/>
      <c r="L42" s="356">
        <v>1</v>
      </c>
      <c r="M42" s="314">
        <v>100</v>
      </c>
      <c r="N42" s="356"/>
      <c r="O42" s="314"/>
      <c r="P42" s="356"/>
      <c r="Q42" s="314"/>
      <c r="R42" s="315">
        <v>3</v>
      </c>
      <c r="S42" s="316">
        <v>75</v>
      </c>
      <c r="T42" s="356"/>
      <c r="U42" s="314"/>
      <c r="V42" s="128"/>
      <c r="W42" s="128"/>
      <c r="X42" s="128"/>
      <c r="Y42" s="128"/>
      <c r="Z42" s="128"/>
      <c r="AA42" s="128"/>
      <c r="AB42" s="128"/>
      <c r="AC42" s="128"/>
      <c r="AD42" s="230"/>
    </row>
    <row r="43" spans="1:30" ht="20.100000000000001" customHeight="1">
      <c r="A43" s="229"/>
      <c r="B43" s="85"/>
      <c r="C43" s="128"/>
      <c r="D43" s="85" t="s">
        <v>8570</v>
      </c>
      <c r="E43" s="128"/>
      <c r="F43" s="356"/>
      <c r="G43" s="314"/>
      <c r="H43" s="356"/>
      <c r="I43" s="314"/>
      <c r="J43" s="356"/>
      <c r="K43" s="314"/>
      <c r="L43" s="356"/>
      <c r="M43" s="314"/>
      <c r="N43" s="356"/>
      <c r="O43" s="314"/>
      <c r="P43" s="356"/>
      <c r="Q43" s="314"/>
      <c r="R43" s="356"/>
      <c r="S43" s="314"/>
      <c r="T43" s="356"/>
      <c r="U43" s="314"/>
      <c r="V43" s="128"/>
      <c r="W43" s="128"/>
      <c r="X43" s="128"/>
      <c r="Y43" s="128"/>
      <c r="Z43" s="128"/>
      <c r="AA43" s="128"/>
      <c r="AB43" s="128"/>
      <c r="AC43" s="128"/>
      <c r="AD43" s="230"/>
    </row>
    <row r="44" spans="1:30" ht="20.100000000000001" customHeight="1">
      <c r="A44" s="229"/>
      <c r="B44" s="85"/>
      <c r="C44" s="128"/>
      <c r="D44" s="85" t="s">
        <v>1959</v>
      </c>
      <c r="E44" s="128"/>
      <c r="F44" s="356"/>
      <c r="G44" s="314"/>
      <c r="H44" s="356"/>
      <c r="I44" s="314"/>
      <c r="J44" s="356"/>
      <c r="K44" s="314"/>
      <c r="L44" s="356"/>
      <c r="M44" s="314"/>
      <c r="N44" s="356"/>
      <c r="O44" s="314"/>
      <c r="P44" s="356"/>
      <c r="Q44" s="314"/>
      <c r="R44" s="356"/>
      <c r="S44" s="314"/>
      <c r="T44" s="356"/>
      <c r="U44" s="314"/>
      <c r="V44" s="128"/>
      <c r="W44" s="128"/>
      <c r="X44" s="128"/>
      <c r="Y44" s="128"/>
      <c r="Z44" s="128"/>
      <c r="AA44" s="128"/>
      <c r="AB44" s="128"/>
      <c r="AC44" s="128"/>
      <c r="AD44" s="230"/>
    </row>
    <row r="45" spans="1:30" ht="20.100000000000001" customHeight="1">
      <c r="A45" s="229"/>
      <c r="B45" s="85"/>
      <c r="C45" s="128"/>
      <c r="D45" s="85" t="s">
        <v>1960</v>
      </c>
      <c r="E45" s="128"/>
      <c r="F45" s="356"/>
      <c r="G45" s="314"/>
      <c r="H45" s="356"/>
      <c r="I45" s="314"/>
      <c r="J45" s="356"/>
      <c r="K45" s="314"/>
      <c r="L45" s="356"/>
      <c r="M45" s="314"/>
      <c r="N45" s="356"/>
      <c r="O45" s="314"/>
      <c r="P45" s="356"/>
      <c r="Q45" s="314"/>
      <c r="R45" s="356"/>
      <c r="S45" s="314"/>
      <c r="T45" s="356"/>
      <c r="U45" s="314"/>
      <c r="V45" s="128"/>
      <c r="W45" s="128"/>
      <c r="X45" s="128"/>
      <c r="Y45" s="128"/>
      <c r="Z45" s="128"/>
      <c r="AA45" s="128"/>
      <c r="AB45" s="128"/>
      <c r="AC45" s="128"/>
      <c r="AD45" s="230"/>
    </row>
    <row r="46" spans="1:30" ht="20.100000000000001" customHeight="1">
      <c r="A46" s="476" t="s">
        <v>4808</v>
      </c>
      <c r="B46" s="476" t="s">
        <v>1056</v>
      </c>
      <c r="C46" s="473" t="s">
        <v>4914</v>
      </c>
      <c r="D46" s="476"/>
      <c r="E46" s="473"/>
      <c r="F46" s="443">
        <v>41</v>
      </c>
      <c r="G46" s="365">
        <v>100</v>
      </c>
      <c r="H46" s="443">
        <v>46</v>
      </c>
      <c r="I46" s="365">
        <v>100</v>
      </c>
      <c r="J46" s="443">
        <v>49</v>
      </c>
      <c r="K46" s="365">
        <v>100</v>
      </c>
      <c r="L46" s="443">
        <v>66</v>
      </c>
      <c r="M46" s="365">
        <v>100</v>
      </c>
      <c r="N46" s="443">
        <v>58</v>
      </c>
      <c r="O46" s="367">
        <v>100</v>
      </c>
      <c r="P46" s="443">
        <v>87</v>
      </c>
      <c r="Q46" s="367">
        <v>100</v>
      </c>
      <c r="R46" s="443">
        <v>102</v>
      </c>
      <c r="S46" s="367">
        <v>100</v>
      </c>
      <c r="T46" s="443"/>
      <c r="U46" s="444"/>
      <c r="V46" s="473" t="s">
        <v>138</v>
      </c>
      <c r="W46" s="473" t="s">
        <v>138</v>
      </c>
      <c r="X46" s="473" t="s">
        <v>138</v>
      </c>
      <c r="Y46" s="473" t="s">
        <v>138</v>
      </c>
      <c r="Z46" s="473" t="s">
        <v>138</v>
      </c>
      <c r="AA46" s="473" t="s">
        <v>138</v>
      </c>
      <c r="AB46" s="473" t="s">
        <v>138</v>
      </c>
      <c r="AC46" s="473"/>
      <c r="AD46" s="476"/>
    </row>
    <row r="47" spans="1:30" ht="20.100000000000001" customHeight="1">
      <c r="A47" s="476" t="s">
        <v>4809</v>
      </c>
      <c r="B47" s="476" t="s">
        <v>1057</v>
      </c>
      <c r="C47" s="473"/>
      <c r="D47" s="476"/>
      <c r="E47" s="473"/>
      <c r="F47" s="443">
        <v>41</v>
      </c>
      <c r="G47" s="444">
        <v>100</v>
      </c>
      <c r="H47" s="443">
        <v>46</v>
      </c>
      <c r="I47" s="444">
        <v>100</v>
      </c>
      <c r="J47" s="443">
        <v>49</v>
      </c>
      <c r="K47" s="444">
        <v>100</v>
      </c>
      <c r="L47" s="443">
        <v>65</v>
      </c>
      <c r="M47" s="444">
        <v>98.5</v>
      </c>
      <c r="N47" s="443">
        <v>58</v>
      </c>
      <c r="O47" s="465">
        <v>100</v>
      </c>
      <c r="P47" s="443">
        <v>86</v>
      </c>
      <c r="Q47" s="465">
        <v>98.9</v>
      </c>
      <c r="R47" s="443">
        <v>99</v>
      </c>
      <c r="S47" s="465">
        <v>97.1</v>
      </c>
      <c r="T47" s="443"/>
      <c r="U47" s="444"/>
      <c r="V47" s="473" t="s">
        <v>138</v>
      </c>
      <c r="W47" s="473" t="s">
        <v>138</v>
      </c>
      <c r="X47" s="473" t="s">
        <v>138</v>
      </c>
      <c r="Y47" s="473" t="s">
        <v>138</v>
      </c>
      <c r="Z47" s="473" t="s">
        <v>138</v>
      </c>
      <c r="AA47" s="473" t="s">
        <v>138</v>
      </c>
      <c r="AB47" s="473" t="s">
        <v>138</v>
      </c>
      <c r="AC47" s="473"/>
      <c r="AD47" s="476"/>
    </row>
    <row r="48" spans="1:30" ht="20.100000000000001" customHeight="1">
      <c r="A48" s="88"/>
      <c r="B48" s="85"/>
      <c r="C48" s="128"/>
      <c r="D48" s="85" t="s">
        <v>1959</v>
      </c>
      <c r="E48" s="128" t="s">
        <v>73</v>
      </c>
      <c r="F48" s="356"/>
      <c r="G48" s="314"/>
      <c r="H48" s="356"/>
      <c r="I48" s="314"/>
      <c r="J48" s="356"/>
      <c r="K48" s="314"/>
      <c r="L48" s="356"/>
      <c r="M48" s="314"/>
      <c r="N48" s="356"/>
      <c r="O48" s="314"/>
      <c r="P48" s="356"/>
      <c r="Q48" s="314"/>
      <c r="R48" s="356"/>
      <c r="S48" s="314"/>
      <c r="T48" s="356"/>
      <c r="U48" s="314"/>
      <c r="V48" s="128"/>
      <c r="W48" s="128"/>
      <c r="X48" s="128"/>
      <c r="Y48" s="128"/>
      <c r="Z48" s="128"/>
      <c r="AA48" s="128"/>
      <c r="AB48" s="128"/>
      <c r="AC48" s="128"/>
      <c r="AD48" s="85"/>
    </row>
    <row r="49" spans="1:30" ht="20.100000000000001" customHeight="1">
      <c r="A49" s="229"/>
      <c r="B49" s="85"/>
      <c r="C49" s="128"/>
      <c r="D49" s="85" t="s">
        <v>1960</v>
      </c>
      <c r="E49" s="128"/>
      <c r="F49" s="356"/>
      <c r="G49" s="314"/>
      <c r="H49" s="356"/>
      <c r="I49" s="314"/>
      <c r="J49" s="356"/>
      <c r="K49" s="314"/>
      <c r="L49" s="356">
        <v>1</v>
      </c>
      <c r="M49" s="314">
        <v>1.5</v>
      </c>
      <c r="N49" s="356"/>
      <c r="O49" s="314"/>
      <c r="P49" s="356">
        <v>1</v>
      </c>
      <c r="Q49" s="314">
        <v>1.1000000000000001</v>
      </c>
      <c r="R49" s="356">
        <v>3</v>
      </c>
      <c r="S49" s="314">
        <v>2.9</v>
      </c>
      <c r="T49" s="356"/>
      <c r="U49" s="314"/>
      <c r="V49" s="128"/>
      <c r="W49" s="128"/>
      <c r="X49" s="128"/>
      <c r="Y49" s="128"/>
      <c r="Z49" s="128"/>
      <c r="AA49" s="128"/>
      <c r="AB49" s="128"/>
      <c r="AC49" s="128"/>
      <c r="AD49" s="230"/>
    </row>
    <row r="50" spans="1:30" ht="20.100000000000001" customHeight="1">
      <c r="A50" s="476" t="s">
        <v>4810</v>
      </c>
      <c r="B50" s="476" t="s">
        <v>1058</v>
      </c>
      <c r="C50" s="473" t="s">
        <v>4916</v>
      </c>
      <c r="D50" s="476" t="s">
        <v>7385</v>
      </c>
      <c r="E50" s="473" t="s">
        <v>73</v>
      </c>
      <c r="F50" s="471"/>
      <c r="G50" s="231"/>
      <c r="H50" s="471"/>
      <c r="I50" s="231"/>
      <c r="J50" s="471"/>
      <c r="K50" s="231"/>
      <c r="L50" s="443"/>
      <c r="M50" s="444"/>
      <c r="N50" s="443"/>
      <c r="O50" s="444"/>
      <c r="P50" s="443"/>
      <c r="Q50" s="444"/>
      <c r="R50" s="471">
        <v>1</v>
      </c>
      <c r="S50" s="465">
        <v>33.333333333333336</v>
      </c>
      <c r="T50" s="443"/>
      <c r="U50" s="444"/>
      <c r="V50" s="473" t="s">
        <v>138</v>
      </c>
      <c r="W50" s="473" t="s">
        <v>138</v>
      </c>
      <c r="X50" s="473" t="s">
        <v>138</v>
      </c>
      <c r="Y50" s="473" t="s">
        <v>138</v>
      </c>
      <c r="Z50" s="473" t="s">
        <v>138</v>
      </c>
      <c r="AA50" s="473" t="s">
        <v>138</v>
      </c>
      <c r="AB50" s="473" t="s">
        <v>138</v>
      </c>
      <c r="AC50" s="473"/>
      <c r="AD50" s="476"/>
    </row>
    <row r="51" spans="1:30" ht="20.100000000000001" customHeight="1">
      <c r="A51" s="229"/>
      <c r="B51" s="85"/>
      <c r="C51" s="128"/>
      <c r="D51" s="85" t="s">
        <v>7386</v>
      </c>
      <c r="E51" s="128"/>
      <c r="F51" s="356"/>
      <c r="G51" s="314"/>
      <c r="H51" s="356"/>
      <c r="I51" s="314"/>
      <c r="J51" s="356"/>
      <c r="K51" s="314"/>
      <c r="L51" s="356"/>
      <c r="M51" s="314"/>
      <c r="N51" s="356"/>
      <c r="O51" s="314"/>
      <c r="P51" s="356"/>
      <c r="Q51" s="314"/>
      <c r="R51" s="356"/>
      <c r="S51" s="314"/>
      <c r="T51" s="356"/>
      <c r="U51" s="314"/>
      <c r="V51" s="128"/>
      <c r="W51" s="128"/>
      <c r="X51" s="128"/>
      <c r="Y51" s="128"/>
      <c r="Z51" s="128"/>
      <c r="AA51" s="128"/>
      <c r="AB51" s="128"/>
      <c r="AC51" s="128"/>
      <c r="AD51" s="230"/>
    </row>
    <row r="52" spans="1:30" ht="20.100000000000001" customHeight="1">
      <c r="A52" s="229"/>
      <c r="B52" s="85"/>
      <c r="C52" s="128"/>
      <c r="D52" s="85" t="s">
        <v>7301</v>
      </c>
      <c r="E52" s="128"/>
      <c r="F52" s="356"/>
      <c r="G52" s="314"/>
      <c r="H52" s="356"/>
      <c r="I52" s="314"/>
      <c r="J52" s="356"/>
      <c r="K52" s="314"/>
      <c r="L52" s="356">
        <v>1</v>
      </c>
      <c r="M52" s="314">
        <v>100</v>
      </c>
      <c r="N52" s="356"/>
      <c r="O52" s="314"/>
      <c r="P52" s="356">
        <v>1</v>
      </c>
      <c r="Q52" s="314">
        <v>100</v>
      </c>
      <c r="R52" s="315">
        <v>2</v>
      </c>
      <c r="S52" s="316">
        <v>66.666666666666671</v>
      </c>
      <c r="T52" s="356"/>
      <c r="U52" s="314"/>
      <c r="V52" s="128"/>
      <c r="W52" s="128"/>
      <c r="X52" s="128"/>
      <c r="Y52" s="128"/>
      <c r="Z52" s="128"/>
      <c r="AA52" s="128"/>
      <c r="AB52" s="128"/>
      <c r="AC52" s="128"/>
      <c r="AD52" s="230"/>
    </row>
    <row r="53" spans="1:30" ht="20.100000000000001" customHeight="1">
      <c r="A53" s="229"/>
      <c r="B53" s="85"/>
      <c r="C53" s="128"/>
      <c r="D53" s="85" t="s">
        <v>8570</v>
      </c>
      <c r="E53" s="128"/>
      <c r="F53" s="356"/>
      <c r="G53" s="314"/>
      <c r="H53" s="356"/>
      <c r="I53" s="314"/>
      <c r="J53" s="356"/>
      <c r="K53" s="314"/>
      <c r="L53" s="356"/>
      <c r="M53" s="314"/>
      <c r="N53" s="356"/>
      <c r="O53" s="314"/>
      <c r="P53" s="356"/>
      <c r="Q53" s="314"/>
      <c r="R53" s="356"/>
      <c r="S53" s="314"/>
      <c r="T53" s="356"/>
      <c r="U53" s="314"/>
      <c r="V53" s="128"/>
      <c r="W53" s="128"/>
      <c r="X53" s="128"/>
      <c r="Y53" s="128"/>
      <c r="Z53" s="128"/>
      <c r="AA53" s="128"/>
      <c r="AB53" s="128"/>
      <c r="AC53" s="128"/>
      <c r="AD53" s="230"/>
    </row>
    <row r="54" spans="1:30" ht="20.100000000000001" customHeight="1">
      <c r="A54" s="229"/>
      <c r="B54" s="85"/>
      <c r="C54" s="128"/>
      <c r="D54" s="85" t="s">
        <v>1959</v>
      </c>
      <c r="E54" s="128"/>
      <c r="F54" s="356"/>
      <c r="G54" s="314"/>
      <c r="H54" s="356"/>
      <c r="I54" s="314"/>
      <c r="J54" s="356"/>
      <c r="K54" s="314"/>
      <c r="L54" s="356"/>
      <c r="M54" s="314"/>
      <c r="N54" s="356"/>
      <c r="O54" s="314"/>
      <c r="P54" s="356"/>
      <c r="Q54" s="314"/>
      <c r="R54" s="356"/>
      <c r="S54" s="314"/>
      <c r="T54" s="356"/>
      <c r="U54" s="314"/>
      <c r="V54" s="128"/>
      <c r="W54" s="128"/>
      <c r="X54" s="128"/>
      <c r="Y54" s="128"/>
      <c r="Z54" s="128"/>
      <c r="AA54" s="128"/>
      <c r="AB54" s="128"/>
      <c r="AC54" s="128"/>
      <c r="AD54" s="230"/>
    </row>
    <row r="55" spans="1:30" ht="20.100000000000001" customHeight="1">
      <c r="A55" s="229"/>
      <c r="B55" s="85"/>
      <c r="C55" s="128"/>
      <c r="D55" s="85" t="s">
        <v>1960</v>
      </c>
      <c r="E55" s="128"/>
      <c r="F55" s="356"/>
      <c r="G55" s="314"/>
      <c r="H55" s="356"/>
      <c r="I55" s="314"/>
      <c r="J55" s="356"/>
      <c r="K55" s="314"/>
      <c r="L55" s="356"/>
      <c r="M55" s="314"/>
      <c r="N55" s="356"/>
      <c r="O55" s="314"/>
      <c r="P55" s="356"/>
      <c r="Q55" s="314"/>
      <c r="R55" s="356"/>
      <c r="S55" s="314"/>
      <c r="T55" s="356"/>
      <c r="U55" s="314"/>
      <c r="V55" s="128"/>
      <c r="W55" s="128"/>
      <c r="X55" s="128"/>
      <c r="Y55" s="128"/>
      <c r="Z55" s="128"/>
      <c r="AA55" s="128"/>
      <c r="AB55" s="128"/>
      <c r="AC55" s="128"/>
      <c r="AD55" s="230"/>
    </row>
    <row r="56" spans="1:30" ht="20.100000000000001" customHeight="1">
      <c r="A56" s="476" t="s">
        <v>4811</v>
      </c>
      <c r="B56" s="476" t="s">
        <v>1059</v>
      </c>
      <c r="C56" s="473" t="s">
        <v>4914</v>
      </c>
      <c r="D56" s="476"/>
      <c r="E56" s="473"/>
      <c r="F56" s="443">
        <v>41</v>
      </c>
      <c r="G56" s="365">
        <v>100</v>
      </c>
      <c r="H56" s="443">
        <v>46</v>
      </c>
      <c r="I56" s="365">
        <v>100</v>
      </c>
      <c r="J56" s="443">
        <v>49</v>
      </c>
      <c r="K56" s="365">
        <v>100</v>
      </c>
      <c r="L56" s="443">
        <v>66</v>
      </c>
      <c r="M56" s="365">
        <v>100</v>
      </c>
      <c r="N56" s="443">
        <v>58</v>
      </c>
      <c r="O56" s="367">
        <v>100</v>
      </c>
      <c r="P56" s="443">
        <v>87</v>
      </c>
      <c r="Q56" s="367">
        <v>100</v>
      </c>
      <c r="R56" s="443">
        <v>102</v>
      </c>
      <c r="S56" s="367">
        <v>100</v>
      </c>
      <c r="T56" s="443"/>
      <c r="U56" s="444"/>
      <c r="V56" s="473" t="s">
        <v>138</v>
      </c>
      <c r="W56" s="473" t="s">
        <v>138</v>
      </c>
      <c r="X56" s="473" t="s">
        <v>138</v>
      </c>
      <c r="Y56" s="473" t="s">
        <v>138</v>
      </c>
      <c r="Z56" s="473" t="s">
        <v>138</v>
      </c>
      <c r="AA56" s="473" t="s">
        <v>138</v>
      </c>
      <c r="AB56" s="473" t="s">
        <v>138</v>
      </c>
      <c r="AC56" s="473"/>
      <c r="AD56" s="476"/>
    </row>
    <row r="57" spans="1:30" ht="20.100000000000001" customHeight="1">
      <c r="A57" s="476" t="s">
        <v>4812</v>
      </c>
      <c r="B57" s="476" t="s">
        <v>1060</v>
      </c>
      <c r="C57" s="473" t="s">
        <v>4914</v>
      </c>
      <c r="D57" s="476" t="s">
        <v>2148</v>
      </c>
      <c r="E57" s="473"/>
      <c r="F57" s="443">
        <v>1</v>
      </c>
      <c r="G57" s="444">
        <v>2.4390243902439024</v>
      </c>
      <c r="H57" s="443">
        <v>3</v>
      </c>
      <c r="I57" s="444">
        <v>6.5217391304347823</v>
      </c>
      <c r="J57" s="443">
        <v>5</v>
      </c>
      <c r="K57" s="444">
        <f>J57/49*100</f>
        <v>10.204081632653061</v>
      </c>
      <c r="L57" s="443">
        <v>7</v>
      </c>
      <c r="M57" s="444">
        <v>10.606060606060606</v>
      </c>
      <c r="N57" s="471">
        <v>6</v>
      </c>
      <c r="O57" s="465">
        <v>10.344827586206897</v>
      </c>
      <c r="P57" s="471">
        <v>11</v>
      </c>
      <c r="Q57" s="465">
        <v>12.64367816091954</v>
      </c>
      <c r="R57" s="471">
        <v>13</v>
      </c>
      <c r="S57" s="465">
        <v>12.745098039215685</v>
      </c>
      <c r="T57" s="471">
        <v>19</v>
      </c>
      <c r="U57" s="465">
        <v>2.4111675126903553</v>
      </c>
      <c r="V57" s="473" t="s">
        <v>138</v>
      </c>
      <c r="W57" s="473" t="s">
        <v>138</v>
      </c>
      <c r="X57" s="473" t="s">
        <v>138</v>
      </c>
      <c r="Y57" s="473" t="s">
        <v>138</v>
      </c>
      <c r="Z57" s="473" t="s">
        <v>138</v>
      </c>
      <c r="AA57" s="473" t="s">
        <v>138</v>
      </c>
      <c r="AB57" s="473" t="s">
        <v>138</v>
      </c>
      <c r="AC57" s="473" t="s">
        <v>138</v>
      </c>
      <c r="AD57" s="476"/>
    </row>
    <row r="58" spans="1:30" ht="20.100000000000001" customHeight="1">
      <c r="A58" s="229"/>
      <c r="B58" s="85"/>
      <c r="C58" s="128"/>
      <c r="D58" s="85" t="s">
        <v>2149</v>
      </c>
      <c r="E58" s="128"/>
      <c r="F58" s="356"/>
      <c r="G58" s="314"/>
      <c r="H58" s="356"/>
      <c r="I58" s="314"/>
      <c r="J58" s="356"/>
      <c r="K58" s="314"/>
      <c r="L58" s="356">
        <v>1</v>
      </c>
      <c r="M58" s="314">
        <v>1.5151515151515151</v>
      </c>
      <c r="N58" s="315">
        <v>1</v>
      </c>
      <c r="O58" s="316">
        <v>1.7241379310344827</v>
      </c>
      <c r="P58" s="315">
        <v>1</v>
      </c>
      <c r="Q58" s="316">
        <v>1.1494252873563218</v>
      </c>
      <c r="R58" s="356"/>
      <c r="S58" s="314"/>
      <c r="T58" s="315">
        <v>1</v>
      </c>
      <c r="U58" s="316">
        <v>0.12690355329949238</v>
      </c>
      <c r="V58" s="128"/>
      <c r="W58" s="128"/>
      <c r="X58" s="128"/>
      <c r="Y58" s="128"/>
      <c r="Z58" s="128"/>
      <c r="AA58" s="128"/>
      <c r="AB58" s="128"/>
      <c r="AC58" s="128"/>
      <c r="AD58" s="230"/>
    </row>
    <row r="59" spans="1:30" ht="20.100000000000001" customHeight="1">
      <c r="A59" s="229"/>
      <c r="B59" s="85"/>
      <c r="C59" s="128"/>
      <c r="D59" s="85" t="s">
        <v>2150</v>
      </c>
      <c r="E59" s="128"/>
      <c r="F59" s="356"/>
      <c r="G59" s="314"/>
      <c r="H59" s="356">
        <v>3</v>
      </c>
      <c r="I59" s="314">
        <v>6.5217391304347823</v>
      </c>
      <c r="J59" s="356">
        <v>4</v>
      </c>
      <c r="K59" s="314">
        <f>J59/49*100</f>
        <v>8.1632653061224492</v>
      </c>
      <c r="L59" s="356">
        <v>2</v>
      </c>
      <c r="M59" s="314">
        <v>3.0303030303030303</v>
      </c>
      <c r="N59" s="315">
        <v>4</v>
      </c>
      <c r="O59" s="316">
        <v>6.8965517241379306</v>
      </c>
      <c r="P59" s="315">
        <v>8</v>
      </c>
      <c r="Q59" s="316">
        <v>9.1954022988505741</v>
      </c>
      <c r="R59" s="315">
        <v>9</v>
      </c>
      <c r="S59" s="316">
        <v>8.8235294117647065</v>
      </c>
      <c r="T59" s="315">
        <v>54</v>
      </c>
      <c r="U59" s="316">
        <v>6.8527918781725887</v>
      </c>
      <c r="V59" s="128"/>
      <c r="W59" s="128"/>
      <c r="X59" s="128"/>
      <c r="Y59" s="128"/>
      <c r="Z59" s="128"/>
      <c r="AA59" s="128"/>
      <c r="AB59" s="128"/>
      <c r="AC59" s="128"/>
      <c r="AD59" s="230"/>
    </row>
    <row r="60" spans="1:30" ht="20.100000000000001" customHeight="1">
      <c r="A60" s="229"/>
      <c r="B60" s="85"/>
      <c r="C60" s="128"/>
      <c r="D60" s="85" t="s">
        <v>2151</v>
      </c>
      <c r="E60" s="128"/>
      <c r="F60" s="356"/>
      <c r="G60" s="314"/>
      <c r="H60" s="356">
        <v>1</v>
      </c>
      <c r="I60" s="314">
        <v>2.1739130434782608</v>
      </c>
      <c r="J60" s="356"/>
      <c r="K60" s="314"/>
      <c r="L60" s="356"/>
      <c r="M60" s="314"/>
      <c r="N60" s="315"/>
      <c r="O60" s="316"/>
      <c r="P60" s="315">
        <v>4</v>
      </c>
      <c r="Q60" s="316">
        <v>4.5977011494252871</v>
      </c>
      <c r="R60" s="356"/>
      <c r="S60" s="314"/>
      <c r="T60" s="315">
        <v>29</v>
      </c>
      <c r="U60" s="316">
        <v>3.6802030456852792</v>
      </c>
      <c r="V60" s="128"/>
      <c r="W60" s="128"/>
      <c r="X60" s="128"/>
      <c r="Y60" s="128"/>
      <c r="Z60" s="128"/>
      <c r="AA60" s="128"/>
      <c r="AB60" s="128"/>
      <c r="AC60" s="128"/>
      <c r="AD60" s="230"/>
    </row>
    <row r="61" spans="1:30" ht="20.100000000000001" customHeight="1">
      <c r="A61" s="229"/>
      <c r="B61" s="85"/>
      <c r="C61" s="128"/>
      <c r="D61" s="85" t="s">
        <v>2152</v>
      </c>
      <c r="E61" s="128"/>
      <c r="F61" s="356">
        <v>6</v>
      </c>
      <c r="G61" s="314">
        <v>14.634146341463415</v>
      </c>
      <c r="H61" s="356">
        <v>17</v>
      </c>
      <c r="I61" s="314">
        <v>36.956521739130437</v>
      </c>
      <c r="J61" s="356">
        <v>18</v>
      </c>
      <c r="K61" s="314">
        <f>J61/49*100</f>
        <v>36.734693877551024</v>
      </c>
      <c r="L61" s="356">
        <v>17</v>
      </c>
      <c r="M61" s="314">
        <v>25.757575757575758</v>
      </c>
      <c r="N61" s="315">
        <v>18</v>
      </c>
      <c r="O61" s="316">
        <v>31.03448275862069</v>
      </c>
      <c r="P61" s="315">
        <v>24</v>
      </c>
      <c r="Q61" s="316">
        <v>27.586206896551722</v>
      </c>
      <c r="R61" s="315">
        <v>30</v>
      </c>
      <c r="S61" s="316">
        <v>29.411764705882351</v>
      </c>
      <c r="T61" s="315">
        <v>55</v>
      </c>
      <c r="U61" s="316">
        <v>6.9796954314720816</v>
      </c>
      <c r="V61" s="128"/>
      <c r="W61" s="128"/>
      <c r="X61" s="128"/>
      <c r="Y61" s="128"/>
      <c r="Z61" s="128"/>
      <c r="AA61" s="128"/>
      <c r="AB61" s="128"/>
      <c r="AC61" s="128"/>
      <c r="AD61" s="230"/>
    </row>
    <row r="62" spans="1:30" ht="20.100000000000001" customHeight="1">
      <c r="A62" s="229"/>
      <c r="B62" s="85"/>
      <c r="C62" s="128"/>
      <c r="D62" s="85" t="s">
        <v>2153</v>
      </c>
      <c r="E62" s="128"/>
      <c r="F62" s="356">
        <v>3</v>
      </c>
      <c r="G62" s="314">
        <v>7.3170731707317076</v>
      </c>
      <c r="H62" s="356"/>
      <c r="I62" s="314"/>
      <c r="J62" s="356">
        <v>3</v>
      </c>
      <c r="K62" s="314">
        <f>J62/49*100</f>
        <v>6.1224489795918364</v>
      </c>
      <c r="L62" s="356">
        <v>2</v>
      </c>
      <c r="M62" s="314">
        <v>3.0303030303030303</v>
      </c>
      <c r="N62" s="315">
        <v>5</v>
      </c>
      <c r="O62" s="316">
        <v>8.6206896551724146</v>
      </c>
      <c r="P62" s="315">
        <v>3</v>
      </c>
      <c r="Q62" s="316">
        <v>3.4482758620689653</v>
      </c>
      <c r="R62" s="315">
        <v>6</v>
      </c>
      <c r="S62" s="316">
        <v>5.882352941176471</v>
      </c>
      <c r="T62" s="315">
        <v>69</v>
      </c>
      <c r="U62" s="316">
        <v>8.7563451776649739</v>
      </c>
      <c r="V62" s="128"/>
      <c r="W62" s="128"/>
      <c r="X62" s="128"/>
      <c r="Y62" s="128"/>
      <c r="Z62" s="128"/>
      <c r="AA62" s="128"/>
      <c r="AB62" s="128"/>
      <c r="AC62" s="128"/>
      <c r="AD62" s="230"/>
    </row>
    <row r="63" spans="1:30" ht="20.100000000000001" customHeight="1">
      <c r="A63" s="229"/>
      <c r="B63" s="85"/>
      <c r="C63" s="128"/>
      <c r="D63" s="85" t="s">
        <v>2154</v>
      </c>
      <c r="E63" s="128"/>
      <c r="F63" s="356">
        <v>4</v>
      </c>
      <c r="G63" s="314">
        <v>9.7560975609756095</v>
      </c>
      <c r="H63" s="356">
        <v>2</v>
      </c>
      <c r="I63" s="314">
        <v>4.3478260869565215</v>
      </c>
      <c r="J63" s="356"/>
      <c r="K63" s="314"/>
      <c r="L63" s="356">
        <v>1</v>
      </c>
      <c r="M63" s="314">
        <v>1.5151515151515151</v>
      </c>
      <c r="N63" s="315">
        <v>1</v>
      </c>
      <c r="O63" s="316">
        <v>1.7241379310344827</v>
      </c>
      <c r="P63" s="356"/>
      <c r="Q63" s="314"/>
      <c r="R63" s="315">
        <v>2</v>
      </c>
      <c r="S63" s="316">
        <v>1.9607843137254901</v>
      </c>
      <c r="T63" s="315">
        <v>25</v>
      </c>
      <c r="U63" s="316">
        <v>3.1725888324873095</v>
      </c>
      <c r="V63" s="128"/>
      <c r="W63" s="128"/>
      <c r="X63" s="128"/>
      <c r="Y63" s="128"/>
      <c r="Z63" s="128"/>
      <c r="AA63" s="128"/>
      <c r="AB63" s="128"/>
      <c r="AC63" s="128"/>
      <c r="AD63" s="230"/>
    </row>
    <row r="64" spans="1:30" ht="20.100000000000001" customHeight="1">
      <c r="A64" s="229"/>
      <c r="B64" s="85"/>
      <c r="C64" s="128"/>
      <c r="D64" s="85" t="s">
        <v>2155</v>
      </c>
      <c r="E64" s="128"/>
      <c r="F64" s="356">
        <v>22</v>
      </c>
      <c r="G64" s="314">
        <v>53.658536585365852</v>
      </c>
      <c r="H64" s="356">
        <v>15</v>
      </c>
      <c r="I64" s="314">
        <v>32.608695652173914</v>
      </c>
      <c r="J64" s="356">
        <v>14</v>
      </c>
      <c r="K64" s="314">
        <f>J64/49*100</f>
        <v>28.571428571428569</v>
      </c>
      <c r="L64" s="356">
        <v>32</v>
      </c>
      <c r="M64" s="314">
        <v>48.484848484848484</v>
      </c>
      <c r="N64" s="356">
        <v>20</v>
      </c>
      <c r="O64" s="314">
        <v>34.482758620689658</v>
      </c>
      <c r="P64" s="315">
        <v>29</v>
      </c>
      <c r="Q64" s="316">
        <v>33.333333333333336</v>
      </c>
      <c r="R64" s="315">
        <v>30</v>
      </c>
      <c r="S64" s="316">
        <v>29.411764705882351</v>
      </c>
      <c r="T64" s="315">
        <v>421</v>
      </c>
      <c r="U64" s="316">
        <v>53.426395939086298</v>
      </c>
      <c r="V64" s="128"/>
      <c r="W64" s="128"/>
      <c r="X64" s="128"/>
      <c r="Y64" s="128"/>
      <c r="Z64" s="128"/>
      <c r="AA64" s="128"/>
      <c r="AB64" s="128"/>
      <c r="AC64" s="128"/>
      <c r="AD64" s="230"/>
    </row>
    <row r="65" spans="1:30" ht="20.100000000000001" customHeight="1">
      <c r="A65" s="229"/>
      <c r="B65" s="85"/>
      <c r="C65" s="128"/>
      <c r="D65" s="85" t="s">
        <v>2156</v>
      </c>
      <c r="E65" s="128"/>
      <c r="F65" s="356">
        <v>5</v>
      </c>
      <c r="G65" s="314">
        <v>12.195121951219512</v>
      </c>
      <c r="H65" s="356">
        <v>5</v>
      </c>
      <c r="I65" s="314">
        <v>10.869565217391305</v>
      </c>
      <c r="J65" s="356">
        <v>3</v>
      </c>
      <c r="K65" s="314">
        <f>J65/49*100</f>
        <v>6.1224489795918364</v>
      </c>
      <c r="L65" s="356">
        <v>3</v>
      </c>
      <c r="M65" s="314">
        <v>4.5454545454545459</v>
      </c>
      <c r="N65" s="315">
        <v>3</v>
      </c>
      <c r="O65" s="316">
        <v>5.1724137931034484</v>
      </c>
      <c r="P65" s="315">
        <v>1</v>
      </c>
      <c r="Q65" s="316">
        <v>1.1494252873563218</v>
      </c>
      <c r="R65" s="315">
        <v>2</v>
      </c>
      <c r="S65" s="316">
        <v>1.9607843137254901</v>
      </c>
      <c r="T65" s="315">
        <v>49</v>
      </c>
      <c r="U65" s="316">
        <v>6.218274111675127</v>
      </c>
      <c r="V65" s="128"/>
      <c r="W65" s="128"/>
      <c r="X65" s="128"/>
      <c r="Y65" s="128"/>
      <c r="Z65" s="128"/>
      <c r="AA65" s="128"/>
      <c r="AB65" s="128"/>
      <c r="AC65" s="128"/>
      <c r="AD65" s="230"/>
    </row>
    <row r="66" spans="1:30" ht="20.100000000000001" customHeight="1">
      <c r="A66" s="229"/>
      <c r="B66" s="85"/>
      <c r="C66" s="128"/>
      <c r="D66" s="85" t="s">
        <v>4373</v>
      </c>
      <c r="E66" s="128"/>
      <c r="F66" s="356"/>
      <c r="G66" s="314"/>
      <c r="H66" s="356"/>
      <c r="I66" s="314"/>
      <c r="J66" s="356">
        <v>2</v>
      </c>
      <c r="K66" s="314">
        <f>J66/49*100</f>
        <v>4.0816326530612246</v>
      </c>
      <c r="L66" s="356">
        <v>1</v>
      </c>
      <c r="M66" s="314">
        <v>1.5151515151515151</v>
      </c>
      <c r="N66" s="315"/>
      <c r="O66" s="316"/>
      <c r="P66" s="315">
        <v>1</v>
      </c>
      <c r="Q66" s="316">
        <v>1.1494252873563218</v>
      </c>
      <c r="R66" s="315">
        <v>3</v>
      </c>
      <c r="S66" s="316">
        <v>2.9411764705882355</v>
      </c>
      <c r="T66" s="315">
        <v>14</v>
      </c>
      <c r="U66" s="316">
        <v>1.7766497461928934</v>
      </c>
      <c r="V66" s="128"/>
      <c r="W66" s="128"/>
      <c r="X66" s="128"/>
      <c r="Y66" s="128"/>
      <c r="Z66" s="128"/>
      <c r="AA66" s="128"/>
      <c r="AB66" s="128"/>
      <c r="AC66" s="128"/>
      <c r="AD66" s="230"/>
    </row>
    <row r="67" spans="1:30" ht="20.100000000000001" customHeight="1">
      <c r="A67" s="229"/>
      <c r="B67" s="85"/>
      <c r="C67" s="128"/>
      <c r="D67" s="85" t="s">
        <v>8686</v>
      </c>
      <c r="E67" s="128"/>
      <c r="F67" s="356"/>
      <c r="G67" s="314"/>
      <c r="H67" s="356"/>
      <c r="I67" s="314"/>
      <c r="J67" s="356"/>
      <c r="K67" s="314"/>
      <c r="L67" s="356"/>
      <c r="M67" s="314"/>
      <c r="N67" s="315"/>
      <c r="O67" s="316"/>
      <c r="P67" s="315">
        <v>5</v>
      </c>
      <c r="Q67" s="316">
        <v>5.7471264367816088</v>
      </c>
      <c r="R67" s="315">
        <v>7</v>
      </c>
      <c r="S67" s="316">
        <v>6.8627450980392153</v>
      </c>
      <c r="T67" s="315">
        <v>52</v>
      </c>
      <c r="U67" s="316">
        <v>6.5989847715736039</v>
      </c>
      <c r="V67" s="128"/>
      <c r="W67" s="128"/>
      <c r="X67" s="128"/>
      <c r="Y67" s="128"/>
      <c r="Z67" s="128"/>
      <c r="AA67" s="128"/>
      <c r="AB67" s="128"/>
      <c r="AC67" s="128"/>
      <c r="AD67" s="230"/>
    </row>
    <row r="68" spans="1:30" ht="20.100000000000001" customHeight="1">
      <c r="A68" s="476" t="s">
        <v>4813</v>
      </c>
      <c r="B68" s="476" t="s">
        <v>1061</v>
      </c>
      <c r="C68" s="473" t="s">
        <v>4917</v>
      </c>
      <c r="D68" s="476"/>
      <c r="E68" s="473"/>
      <c r="F68" s="443"/>
      <c r="G68" s="365"/>
      <c r="H68" s="443"/>
      <c r="I68" s="365"/>
      <c r="J68" s="443">
        <v>2</v>
      </c>
      <c r="K68" s="365">
        <v>100</v>
      </c>
      <c r="L68" s="443">
        <v>1</v>
      </c>
      <c r="M68" s="365">
        <v>100</v>
      </c>
      <c r="N68" s="443"/>
      <c r="O68" s="367"/>
      <c r="P68" s="443">
        <v>1</v>
      </c>
      <c r="Q68" s="367">
        <v>100</v>
      </c>
      <c r="R68" s="443">
        <v>3</v>
      </c>
      <c r="S68" s="367">
        <v>100</v>
      </c>
      <c r="T68" s="443">
        <v>14</v>
      </c>
      <c r="U68" s="367">
        <v>100</v>
      </c>
      <c r="V68" s="473" t="s">
        <v>138</v>
      </c>
      <c r="W68" s="473" t="s">
        <v>138</v>
      </c>
      <c r="X68" s="473" t="s">
        <v>138</v>
      </c>
      <c r="Y68" s="473" t="s">
        <v>138</v>
      </c>
      <c r="Z68" s="473" t="s">
        <v>138</v>
      </c>
      <c r="AA68" s="473" t="s">
        <v>138</v>
      </c>
      <c r="AB68" s="473" t="s">
        <v>138</v>
      </c>
      <c r="AC68" s="473" t="s">
        <v>138</v>
      </c>
      <c r="AD68" s="476"/>
    </row>
    <row r="69" spans="1:30" ht="20.100000000000001" customHeight="1">
      <c r="A69" s="476" t="s">
        <v>4814</v>
      </c>
      <c r="B69" s="476" t="s">
        <v>1062</v>
      </c>
      <c r="C69" s="473" t="s">
        <v>4914</v>
      </c>
      <c r="D69" s="476" t="s">
        <v>2148</v>
      </c>
      <c r="E69" s="473"/>
      <c r="F69" s="443">
        <v>1</v>
      </c>
      <c r="G69" s="444">
        <v>2.4390243902439024</v>
      </c>
      <c r="H69" s="443">
        <v>1</v>
      </c>
      <c r="I69" s="444">
        <v>2.1739130434782608</v>
      </c>
      <c r="J69" s="443"/>
      <c r="K69" s="444"/>
      <c r="L69" s="443">
        <v>1</v>
      </c>
      <c r="M69" s="444">
        <v>1.5151515151515151</v>
      </c>
      <c r="N69" s="471">
        <v>1</v>
      </c>
      <c r="O69" s="465">
        <v>1.7241379310344827</v>
      </c>
      <c r="P69" s="471">
        <v>2</v>
      </c>
      <c r="Q69" s="465">
        <v>2.4390243902439024</v>
      </c>
      <c r="R69" s="471">
        <v>1</v>
      </c>
      <c r="S69" s="465">
        <v>1.0526315789473684</v>
      </c>
      <c r="T69" s="471">
        <v>10</v>
      </c>
      <c r="U69" s="465">
        <v>1.3586956521739131</v>
      </c>
      <c r="V69" s="473" t="s">
        <v>138</v>
      </c>
      <c r="W69" s="473" t="s">
        <v>138</v>
      </c>
      <c r="X69" s="473" t="s">
        <v>138</v>
      </c>
      <c r="Y69" s="473" t="s">
        <v>138</v>
      </c>
      <c r="Z69" s="473" t="s">
        <v>138</v>
      </c>
      <c r="AA69" s="473" t="s">
        <v>138</v>
      </c>
      <c r="AB69" s="473" t="s">
        <v>138</v>
      </c>
      <c r="AC69" s="473" t="s">
        <v>138</v>
      </c>
      <c r="AD69" s="476"/>
    </row>
    <row r="70" spans="1:30" ht="20.100000000000001" customHeight="1">
      <c r="A70" s="229"/>
      <c r="B70" s="85"/>
      <c r="C70" s="128"/>
      <c r="D70" s="85" t="s">
        <v>2149</v>
      </c>
      <c r="E70" s="128"/>
      <c r="F70" s="356"/>
      <c r="G70" s="314"/>
      <c r="H70" s="356">
        <v>1</v>
      </c>
      <c r="I70" s="314">
        <v>2.1739130434782608</v>
      </c>
      <c r="J70" s="356"/>
      <c r="K70" s="314"/>
      <c r="L70" s="356"/>
      <c r="M70" s="314"/>
      <c r="N70" s="315"/>
      <c r="O70" s="316"/>
      <c r="P70" s="315">
        <v>1</v>
      </c>
      <c r="Q70" s="316">
        <v>1.2195121951219512</v>
      </c>
      <c r="R70" s="356"/>
      <c r="S70" s="314"/>
      <c r="T70" s="315">
        <v>3</v>
      </c>
      <c r="U70" s="316">
        <v>0.40760869565217389</v>
      </c>
      <c r="V70" s="128"/>
      <c r="W70" s="128"/>
      <c r="X70" s="128"/>
      <c r="Y70" s="128"/>
      <c r="Z70" s="128"/>
      <c r="AA70" s="128"/>
      <c r="AB70" s="128"/>
      <c r="AC70" s="128"/>
      <c r="AD70" s="230"/>
    </row>
    <row r="71" spans="1:30" ht="20.100000000000001" customHeight="1">
      <c r="A71" s="229"/>
      <c r="B71" s="85"/>
      <c r="C71" s="128"/>
      <c r="D71" s="85" t="s">
        <v>2150</v>
      </c>
      <c r="E71" s="128"/>
      <c r="F71" s="356">
        <v>1</v>
      </c>
      <c r="G71" s="314">
        <v>2.4390243902439024</v>
      </c>
      <c r="H71" s="356"/>
      <c r="I71" s="314"/>
      <c r="J71" s="356">
        <v>5</v>
      </c>
      <c r="K71" s="314">
        <v>10.204081632653061</v>
      </c>
      <c r="L71" s="356">
        <v>2</v>
      </c>
      <c r="M71" s="314">
        <v>3.0303030303030303</v>
      </c>
      <c r="N71" s="315">
        <v>1</v>
      </c>
      <c r="O71" s="316">
        <v>1.7241379310344827</v>
      </c>
      <c r="P71" s="315">
        <v>2</v>
      </c>
      <c r="Q71" s="316">
        <v>2.4390243902439024</v>
      </c>
      <c r="R71" s="315">
        <v>1</v>
      </c>
      <c r="S71" s="316">
        <v>1.0526315789473684</v>
      </c>
      <c r="T71" s="315">
        <v>14</v>
      </c>
      <c r="U71" s="316">
        <v>1.9021739130434783</v>
      </c>
      <c r="V71" s="128"/>
      <c r="W71" s="128"/>
      <c r="X71" s="128"/>
      <c r="Y71" s="128"/>
      <c r="Z71" s="128"/>
      <c r="AA71" s="128"/>
      <c r="AB71" s="128"/>
      <c r="AC71" s="128"/>
      <c r="AD71" s="230"/>
    </row>
    <row r="72" spans="1:30" ht="20.100000000000001" customHeight="1">
      <c r="A72" s="229"/>
      <c r="B72" s="85"/>
      <c r="C72" s="128"/>
      <c r="D72" s="85" t="s">
        <v>2151</v>
      </c>
      <c r="E72" s="128"/>
      <c r="F72" s="356"/>
      <c r="G72" s="314"/>
      <c r="H72" s="356"/>
      <c r="I72" s="314"/>
      <c r="J72" s="356">
        <v>1</v>
      </c>
      <c r="K72" s="314">
        <v>2.0408163265306123</v>
      </c>
      <c r="L72" s="356">
        <v>1</v>
      </c>
      <c r="M72" s="314">
        <v>1.5151515151515151</v>
      </c>
      <c r="N72" s="315"/>
      <c r="O72" s="316"/>
      <c r="P72" s="356"/>
      <c r="Q72" s="314"/>
      <c r="R72" s="315">
        <v>1</v>
      </c>
      <c r="S72" s="316">
        <v>1.0526315789473684</v>
      </c>
      <c r="T72" s="315">
        <v>6</v>
      </c>
      <c r="U72" s="316">
        <v>0.81521739130434778</v>
      </c>
      <c r="V72" s="128"/>
      <c r="W72" s="128"/>
      <c r="X72" s="128"/>
      <c r="Y72" s="128"/>
      <c r="Z72" s="128"/>
      <c r="AA72" s="128"/>
      <c r="AB72" s="128"/>
      <c r="AC72" s="128"/>
      <c r="AD72" s="230"/>
    </row>
    <row r="73" spans="1:30" ht="20.100000000000001" customHeight="1">
      <c r="A73" s="229"/>
      <c r="B73" s="85"/>
      <c r="C73" s="128"/>
      <c r="D73" s="85" t="s">
        <v>2152</v>
      </c>
      <c r="E73" s="128"/>
      <c r="F73" s="356">
        <v>4</v>
      </c>
      <c r="G73" s="314">
        <v>9.7560975609756095</v>
      </c>
      <c r="H73" s="356">
        <v>3</v>
      </c>
      <c r="I73" s="314">
        <v>6.5217391304347823</v>
      </c>
      <c r="J73" s="356">
        <v>2</v>
      </c>
      <c r="K73" s="314">
        <v>4.0816326530612246</v>
      </c>
      <c r="L73" s="356">
        <v>8</v>
      </c>
      <c r="M73" s="314">
        <v>12.121212121212121</v>
      </c>
      <c r="N73" s="315">
        <v>3</v>
      </c>
      <c r="O73" s="316">
        <v>5.1724137931034484</v>
      </c>
      <c r="P73" s="315">
        <v>3</v>
      </c>
      <c r="Q73" s="316">
        <v>3.6585365853658538</v>
      </c>
      <c r="R73" s="315">
        <v>7</v>
      </c>
      <c r="S73" s="316">
        <v>7.3684210526315788</v>
      </c>
      <c r="T73" s="315">
        <v>17</v>
      </c>
      <c r="U73" s="316">
        <v>2.3097826086956523</v>
      </c>
      <c r="V73" s="128"/>
      <c r="W73" s="128"/>
      <c r="X73" s="128"/>
      <c r="Y73" s="128"/>
      <c r="Z73" s="128"/>
      <c r="AA73" s="128"/>
      <c r="AB73" s="128"/>
      <c r="AC73" s="128"/>
      <c r="AD73" s="230"/>
    </row>
    <row r="74" spans="1:30" ht="20.100000000000001" customHeight="1">
      <c r="A74" s="229"/>
      <c r="B74" s="85"/>
      <c r="C74" s="128"/>
      <c r="D74" s="85" t="s">
        <v>2153</v>
      </c>
      <c r="E74" s="128"/>
      <c r="F74" s="356">
        <v>4</v>
      </c>
      <c r="G74" s="314">
        <v>9.7560975609756095</v>
      </c>
      <c r="H74" s="356">
        <v>2</v>
      </c>
      <c r="I74" s="314">
        <v>4.3478260869565215</v>
      </c>
      <c r="J74" s="356">
        <v>1</v>
      </c>
      <c r="K74" s="314">
        <v>2.0408163265306123</v>
      </c>
      <c r="L74" s="356">
        <v>4</v>
      </c>
      <c r="M74" s="314">
        <v>6.0606060606060606</v>
      </c>
      <c r="N74" s="356">
        <v>2</v>
      </c>
      <c r="O74" s="314">
        <v>3.4482758620689653</v>
      </c>
      <c r="P74" s="315">
        <v>4</v>
      </c>
      <c r="Q74" s="316">
        <v>4.8780487804878048</v>
      </c>
      <c r="R74" s="315">
        <v>4</v>
      </c>
      <c r="S74" s="316">
        <v>4.2105263157894735</v>
      </c>
      <c r="T74" s="315">
        <v>31</v>
      </c>
      <c r="U74" s="316">
        <v>4.2119565217391308</v>
      </c>
      <c r="V74" s="128"/>
      <c r="W74" s="128"/>
      <c r="X74" s="128"/>
      <c r="Y74" s="128"/>
      <c r="Z74" s="128"/>
      <c r="AA74" s="128"/>
      <c r="AB74" s="128"/>
      <c r="AC74" s="128"/>
      <c r="AD74" s="230"/>
    </row>
    <row r="75" spans="1:30" ht="20.100000000000001" customHeight="1">
      <c r="A75" s="229"/>
      <c r="B75" s="85"/>
      <c r="C75" s="128"/>
      <c r="D75" s="85" t="s">
        <v>2154</v>
      </c>
      <c r="E75" s="128"/>
      <c r="F75" s="356">
        <v>2</v>
      </c>
      <c r="G75" s="314">
        <v>4.8780487804878048</v>
      </c>
      <c r="H75" s="356"/>
      <c r="I75" s="314"/>
      <c r="J75" s="356">
        <v>2</v>
      </c>
      <c r="K75" s="314">
        <v>4.0816326530612246</v>
      </c>
      <c r="L75" s="356">
        <v>3</v>
      </c>
      <c r="M75" s="314">
        <v>4.5454545454545459</v>
      </c>
      <c r="N75" s="315">
        <v>1</v>
      </c>
      <c r="O75" s="316">
        <v>1.7241379310344827</v>
      </c>
      <c r="P75" s="315">
        <v>3</v>
      </c>
      <c r="Q75" s="316">
        <v>3.6585365853658538</v>
      </c>
      <c r="R75" s="315">
        <v>2</v>
      </c>
      <c r="S75" s="316">
        <v>2.1052631578947367</v>
      </c>
      <c r="T75" s="315">
        <v>15</v>
      </c>
      <c r="U75" s="316">
        <v>2.0380434782608696</v>
      </c>
      <c r="V75" s="128"/>
      <c r="W75" s="128"/>
      <c r="X75" s="128"/>
      <c r="Y75" s="128"/>
      <c r="Z75" s="128"/>
      <c r="AA75" s="128"/>
      <c r="AB75" s="128"/>
      <c r="AC75" s="128"/>
      <c r="AD75" s="230"/>
    </row>
    <row r="76" spans="1:30" ht="20.100000000000001" customHeight="1">
      <c r="A76" s="229"/>
      <c r="B76" s="85"/>
      <c r="C76" s="128"/>
      <c r="D76" s="85" t="s">
        <v>2155</v>
      </c>
      <c r="E76" s="128"/>
      <c r="F76" s="356">
        <v>8</v>
      </c>
      <c r="G76" s="314">
        <v>19.512195121951219</v>
      </c>
      <c r="H76" s="356">
        <v>6</v>
      </c>
      <c r="I76" s="314">
        <v>13.043478260869565</v>
      </c>
      <c r="J76" s="356">
        <v>6</v>
      </c>
      <c r="K76" s="314">
        <v>12.244897959183673</v>
      </c>
      <c r="L76" s="356">
        <v>12</v>
      </c>
      <c r="M76" s="314">
        <v>18.181818181818183</v>
      </c>
      <c r="N76" s="315">
        <v>10</v>
      </c>
      <c r="O76" s="316">
        <v>17.241379310344829</v>
      </c>
      <c r="P76" s="315">
        <v>8</v>
      </c>
      <c r="Q76" s="316">
        <v>9.7560975609756095</v>
      </c>
      <c r="R76" s="315">
        <v>20</v>
      </c>
      <c r="S76" s="316">
        <v>21.05263157894737</v>
      </c>
      <c r="T76" s="315">
        <v>121</v>
      </c>
      <c r="U76" s="316">
        <v>16.440217391304348</v>
      </c>
      <c r="V76" s="128"/>
      <c r="W76" s="128"/>
      <c r="X76" s="128"/>
      <c r="Y76" s="128"/>
      <c r="Z76" s="128"/>
      <c r="AA76" s="128"/>
      <c r="AB76" s="128"/>
      <c r="AC76" s="128"/>
      <c r="AD76" s="230"/>
    </row>
    <row r="77" spans="1:30" ht="20.100000000000001" customHeight="1">
      <c r="A77" s="229"/>
      <c r="B77" s="85"/>
      <c r="C77" s="128"/>
      <c r="D77" s="85" t="s">
        <v>2156</v>
      </c>
      <c r="E77" s="128"/>
      <c r="F77" s="356">
        <v>1</v>
      </c>
      <c r="G77" s="314">
        <v>2.4390243902439024</v>
      </c>
      <c r="H77" s="356">
        <v>5</v>
      </c>
      <c r="I77" s="314">
        <v>10.869565217391305</v>
      </c>
      <c r="J77" s="356">
        <v>4</v>
      </c>
      <c r="K77" s="314">
        <v>8.1632653061224492</v>
      </c>
      <c r="L77" s="356">
        <v>9</v>
      </c>
      <c r="M77" s="314">
        <v>13.636363636363635</v>
      </c>
      <c r="N77" s="315">
        <v>3</v>
      </c>
      <c r="O77" s="316">
        <v>5.1724137931034484</v>
      </c>
      <c r="P77" s="315">
        <v>4</v>
      </c>
      <c r="Q77" s="316">
        <v>4.8780487804878048</v>
      </c>
      <c r="R77" s="315">
        <v>5</v>
      </c>
      <c r="S77" s="316">
        <v>5.2631578947368425</v>
      </c>
      <c r="T77" s="315">
        <v>118</v>
      </c>
      <c r="U77" s="316">
        <v>16.032608695652176</v>
      </c>
      <c r="V77" s="128"/>
      <c r="W77" s="128"/>
      <c r="X77" s="128"/>
      <c r="Y77" s="128"/>
      <c r="Z77" s="128"/>
      <c r="AA77" s="128"/>
      <c r="AB77" s="128"/>
      <c r="AC77" s="128"/>
      <c r="AD77" s="230"/>
    </row>
    <row r="78" spans="1:30" ht="20.100000000000001" customHeight="1">
      <c r="A78" s="229"/>
      <c r="B78" s="85"/>
      <c r="C78" s="128"/>
      <c r="D78" s="85" t="s">
        <v>4373</v>
      </c>
      <c r="E78" s="128"/>
      <c r="F78" s="356"/>
      <c r="G78" s="314"/>
      <c r="H78" s="356"/>
      <c r="I78" s="314"/>
      <c r="J78" s="356"/>
      <c r="K78" s="314"/>
      <c r="L78" s="356"/>
      <c r="M78" s="314"/>
      <c r="N78" s="315">
        <v>1</v>
      </c>
      <c r="O78" s="316">
        <v>1.7241379310344827</v>
      </c>
      <c r="P78" s="315"/>
      <c r="Q78" s="316"/>
      <c r="R78" s="315">
        <v>2</v>
      </c>
      <c r="S78" s="316">
        <v>2.1052631578947367</v>
      </c>
      <c r="T78" s="315">
        <v>5</v>
      </c>
      <c r="U78" s="316">
        <v>0.67934782608695654</v>
      </c>
      <c r="V78" s="128"/>
      <c r="W78" s="128"/>
      <c r="X78" s="128"/>
      <c r="Y78" s="128"/>
      <c r="Z78" s="128"/>
      <c r="AA78" s="128"/>
      <c r="AB78" s="128"/>
      <c r="AC78" s="128"/>
      <c r="AD78" s="230"/>
    </row>
    <row r="79" spans="1:30" ht="20.100000000000001" customHeight="1">
      <c r="A79" s="229"/>
      <c r="B79" s="85"/>
      <c r="C79" s="128"/>
      <c r="D79" s="85" t="s">
        <v>8686</v>
      </c>
      <c r="E79" s="128"/>
      <c r="F79" s="356">
        <v>20</v>
      </c>
      <c r="G79" s="314">
        <v>48.780487804878049</v>
      </c>
      <c r="H79" s="356">
        <v>28</v>
      </c>
      <c r="I79" s="314">
        <v>60.869565217391305</v>
      </c>
      <c r="J79" s="356">
        <v>28</v>
      </c>
      <c r="K79" s="314">
        <v>57.142857142857146</v>
      </c>
      <c r="L79" s="356">
        <v>26</v>
      </c>
      <c r="M79" s="314">
        <v>39.393939393939391</v>
      </c>
      <c r="N79" s="315">
        <v>36</v>
      </c>
      <c r="O79" s="316">
        <v>62.068965517241381</v>
      </c>
      <c r="P79" s="315">
        <v>55</v>
      </c>
      <c r="Q79" s="316">
        <v>67.073170731707322</v>
      </c>
      <c r="R79" s="315">
        <v>52</v>
      </c>
      <c r="S79" s="316">
        <v>54.736842105263158</v>
      </c>
      <c r="T79" s="315">
        <v>396</v>
      </c>
      <c r="U79" s="316">
        <v>53.804347826086953</v>
      </c>
      <c r="V79" s="128"/>
      <c r="W79" s="128"/>
      <c r="X79" s="128"/>
      <c r="Y79" s="128"/>
      <c r="Z79" s="128"/>
      <c r="AA79" s="128"/>
      <c r="AB79" s="128"/>
      <c r="AC79" s="128"/>
      <c r="AD79" s="230"/>
    </row>
    <row r="80" spans="1:30" ht="20.100000000000001" customHeight="1">
      <c r="A80" s="476" t="s">
        <v>4815</v>
      </c>
      <c r="B80" s="476" t="s">
        <v>1063</v>
      </c>
      <c r="C80" s="473" t="s">
        <v>4918</v>
      </c>
      <c r="D80" s="476"/>
      <c r="E80" s="473"/>
      <c r="F80" s="443"/>
      <c r="G80" s="444"/>
      <c r="H80" s="443"/>
      <c r="I80" s="444"/>
      <c r="J80" s="443"/>
      <c r="K80" s="444"/>
      <c r="L80" s="443"/>
      <c r="M80" s="444"/>
      <c r="N80" s="443">
        <v>1</v>
      </c>
      <c r="O80" s="444">
        <v>100</v>
      </c>
      <c r="P80" s="443"/>
      <c r="Q80" s="444"/>
      <c r="R80" s="443">
        <v>2</v>
      </c>
      <c r="S80" s="367">
        <v>100</v>
      </c>
      <c r="T80" s="443">
        <v>5</v>
      </c>
      <c r="U80" s="367">
        <v>100</v>
      </c>
      <c r="V80" s="473" t="s">
        <v>138</v>
      </c>
      <c r="W80" s="473" t="s">
        <v>138</v>
      </c>
      <c r="X80" s="473" t="s">
        <v>138</v>
      </c>
      <c r="Y80" s="473" t="s">
        <v>138</v>
      </c>
      <c r="Z80" s="473" t="s">
        <v>138</v>
      </c>
      <c r="AA80" s="473" t="s">
        <v>138</v>
      </c>
      <c r="AB80" s="473" t="s">
        <v>138</v>
      </c>
      <c r="AC80" s="473" t="s">
        <v>138</v>
      </c>
      <c r="AD80" s="476"/>
    </row>
    <row r="81" spans="1:30" ht="20.100000000000001" customHeight="1">
      <c r="A81" s="476" t="s">
        <v>4816</v>
      </c>
      <c r="B81" s="476" t="s">
        <v>1064</v>
      </c>
      <c r="C81" s="473" t="s">
        <v>4914</v>
      </c>
      <c r="D81" s="476" t="s">
        <v>2157</v>
      </c>
      <c r="E81" s="473"/>
      <c r="F81" s="443">
        <v>11</v>
      </c>
      <c r="G81" s="444">
        <v>26.829268292682926</v>
      </c>
      <c r="H81" s="443">
        <v>17</v>
      </c>
      <c r="I81" s="444">
        <v>36.956521739130437</v>
      </c>
      <c r="J81" s="443">
        <v>18</v>
      </c>
      <c r="K81" s="444">
        <f>J81/49*100</f>
        <v>36.734693877551024</v>
      </c>
      <c r="L81" s="443">
        <v>20</v>
      </c>
      <c r="M81" s="444">
        <v>30.303030303030305</v>
      </c>
      <c r="N81" s="471">
        <v>19</v>
      </c>
      <c r="O81" s="465">
        <v>32.758620689655174</v>
      </c>
      <c r="P81" s="471">
        <v>27</v>
      </c>
      <c r="Q81" s="465">
        <v>31.03448275862069</v>
      </c>
      <c r="R81" s="471">
        <v>33</v>
      </c>
      <c r="S81" s="465">
        <v>32.352941176470587</v>
      </c>
      <c r="T81" s="471">
        <v>72</v>
      </c>
      <c r="U81" s="465">
        <v>9.1370558375634516</v>
      </c>
      <c r="V81" s="473" t="s">
        <v>138</v>
      </c>
      <c r="W81" s="473" t="s">
        <v>138</v>
      </c>
      <c r="X81" s="473" t="s">
        <v>138</v>
      </c>
      <c r="Y81" s="473" t="s">
        <v>138</v>
      </c>
      <c r="Z81" s="473" t="s">
        <v>138</v>
      </c>
      <c r="AA81" s="473" t="s">
        <v>138</v>
      </c>
      <c r="AB81" s="473" t="s">
        <v>138</v>
      </c>
      <c r="AC81" s="473" t="s">
        <v>138</v>
      </c>
      <c r="AD81" s="476"/>
    </row>
    <row r="82" spans="1:30" ht="20.100000000000001" customHeight="1">
      <c r="A82" s="229"/>
      <c r="B82" s="85"/>
      <c r="C82" s="128"/>
      <c r="D82" s="85" t="s">
        <v>2158</v>
      </c>
      <c r="E82" s="128"/>
      <c r="F82" s="356">
        <v>2</v>
      </c>
      <c r="G82" s="314">
        <v>4.8780487804878048</v>
      </c>
      <c r="H82" s="356">
        <v>2</v>
      </c>
      <c r="I82" s="314">
        <v>4.3478260869565215</v>
      </c>
      <c r="J82" s="356">
        <v>3</v>
      </c>
      <c r="K82" s="314">
        <f>J82/49*100</f>
        <v>6.1224489795918364</v>
      </c>
      <c r="L82" s="356">
        <v>4</v>
      </c>
      <c r="M82" s="314">
        <v>6.0606060606060606</v>
      </c>
      <c r="N82" s="315">
        <v>5</v>
      </c>
      <c r="O82" s="316">
        <v>8.6206896551724146</v>
      </c>
      <c r="P82" s="315">
        <v>4</v>
      </c>
      <c r="Q82" s="316">
        <v>4.5977011494252871</v>
      </c>
      <c r="R82" s="315">
        <v>2</v>
      </c>
      <c r="S82" s="316">
        <v>1.9607843137254901</v>
      </c>
      <c r="T82" s="315">
        <v>12</v>
      </c>
      <c r="U82" s="316">
        <v>1.5228426395939085</v>
      </c>
      <c r="V82" s="128"/>
      <c r="W82" s="128"/>
      <c r="X82" s="128"/>
      <c r="Y82" s="128"/>
      <c r="Z82" s="128"/>
      <c r="AA82" s="128"/>
      <c r="AB82" s="128"/>
      <c r="AC82" s="128"/>
      <c r="AD82" s="230"/>
    </row>
    <row r="83" spans="1:30" ht="20.100000000000001" customHeight="1">
      <c r="A83" s="229"/>
      <c r="B83" s="85"/>
      <c r="C83" s="128"/>
      <c r="D83" s="85" t="s">
        <v>2159</v>
      </c>
      <c r="E83" s="128"/>
      <c r="F83" s="356"/>
      <c r="G83" s="314"/>
      <c r="H83" s="356">
        <v>1</v>
      </c>
      <c r="I83" s="314">
        <v>2.1739130434782608</v>
      </c>
      <c r="J83" s="356"/>
      <c r="K83" s="314"/>
      <c r="L83" s="356"/>
      <c r="M83" s="314"/>
      <c r="N83" s="315"/>
      <c r="O83" s="316"/>
      <c r="P83" s="315">
        <v>3</v>
      </c>
      <c r="Q83" s="316">
        <v>3.4482758620689653</v>
      </c>
      <c r="R83" s="356"/>
      <c r="S83" s="314"/>
      <c r="T83" s="315">
        <v>33</v>
      </c>
      <c r="U83" s="316">
        <v>4.187817258883249</v>
      </c>
      <c r="V83" s="128"/>
      <c r="W83" s="128"/>
      <c r="X83" s="128"/>
      <c r="Y83" s="128"/>
      <c r="Z83" s="128"/>
      <c r="AA83" s="128"/>
      <c r="AB83" s="128"/>
      <c r="AC83" s="128"/>
      <c r="AD83" s="230"/>
    </row>
    <row r="84" spans="1:30" ht="20.100000000000001" customHeight="1">
      <c r="A84" s="229"/>
      <c r="B84" s="85"/>
      <c r="C84" s="128"/>
      <c r="D84" s="85" t="s">
        <v>2160</v>
      </c>
      <c r="E84" s="128"/>
      <c r="F84" s="356">
        <v>2</v>
      </c>
      <c r="G84" s="314">
        <v>4.8780487804878048</v>
      </c>
      <c r="H84" s="356">
        <v>5</v>
      </c>
      <c r="I84" s="314">
        <v>10.869565217391305</v>
      </c>
      <c r="J84" s="356">
        <v>4</v>
      </c>
      <c r="K84" s="314">
        <f>J84/49*100</f>
        <v>8.1632653061224492</v>
      </c>
      <c r="L84" s="356">
        <v>3</v>
      </c>
      <c r="M84" s="314">
        <v>4.5454545454545459</v>
      </c>
      <c r="N84" s="315">
        <v>4</v>
      </c>
      <c r="O84" s="316">
        <v>6.8965517241379306</v>
      </c>
      <c r="P84" s="315">
        <v>1</v>
      </c>
      <c r="Q84" s="316">
        <v>1.1494252873563218</v>
      </c>
      <c r="R84" s="315">
        <v>5</v>
      </c>
      <c r="S84" s="316">
        <v>4.9019607843137258</v>
      </c>
      <c r="T84" s="315">
        <v>54</v>
      </c>
      <c r="U84" s="316">
        <v>6.8527918781725887</v>
      </c>
      <c r="V84" s="128"/>
      <c r="W84" s="128"/>
      <c r="X84" s="128"/>
      <c r="Y84" s="128"/>
      <c r="Z84" s="128"/>
      <c r="AA84" s="128"/>
      <c r="AB84" s="128"/>
      <c r="AC84" s="128"/>
      <c r="AD84" s="230"/>
    </row>
    <row r="85" spans="1:30" ht="20.100000000000001" customHeight="1">
      <c r="A85" s="229"/>
      <c r="B85" s="85"/>
      <c r="C85" s="128"/>
      <c r="D85" s="85" t="s">
        <v>2161</v>
      </c>
      <c r="E85" s="128"/>
      <c r="F85" s="356">
        <v>20</v>
      </c>
      <c r="G85" s="314">
        <v>48.780487804878049</v>
      </c>
      <c r="H85" s="356">
        <v>12</v>
      </c>
      <c r="I85" s="314">
        <v>26.086956521739129</v>
      </c>
      <c r="J85" s="356">
        <v>11</v>
      </c>
      <c r="K85" s="314">
        <f>J85/49*100</f>
        <v>22.448979591836736</v>
      </c>
      <c r="L85" s="356">
        <v>27</v>
      </c>
      <c r="M85" s="314">
        <v>40.909090909090914</v>
      </c>
      <c r="N85" s="315">
        <v>21</v>
      </c>
      <c r="O85" s="316">
        <v>36.206896551724135</v>
      </c>
      <c r="P85" s="315">
        <v>27</v>
      </c>
      <c r="Q85" s="316">
        <v>31.03448275862069</v>
      </c>
      <c r="R85" s="315">
        <v>35</v>
      </c>
      <c r="S85" s="316">
        <v>34.313725490196077</v>
      </c>
      <c r="T85" s="315">
        <v>481</v>
      </c>
      <c r="U85" s="316">
        <v>61.040609137055839</v>
      </c>
      <c r="V85" s="128"/>
      <c r="W85" s="128"/>
      <c r="X85" s="128"/>
      <c r="Y85" s="128"/>
      <c r="Z85" s="128"/>
      <c r="AA85" s="128"/>
      <c r="AB85" s="128"/>
      <c r="AC85" s="128"/>
      <c r="AD85" s="230"/>
    </row>
    <row r="86" spans="1:30" ht="20.100000000000001" customHeight="1">
      <c r="A86" s="229"/>
      <c r="B86" s="85"/>
      <c r="C86" s="128"/>
      <c r="D86" s="85" t="s">
        <v>2162</v>
      </c>
      <c r="E86" s="128"/>
      <c r="F86" s="356">
        <v>5</v>
      </c>
      <c r="G86" s="314">
        <v>12.195121951219512</v>
      </c>
      <c r="H86" s="356">
        <v>9</v>
      </c>
      <c r="I86" s="314">
        <v>19.565217391304348</v>
      </c>
      <c r="J86" s="356">
        <v>10</v>
      </c>
      <c r="K86" s="314">
        <f>J86/49*100</f>
        <v>20.408163265306122</v>
      </c>
      <c r="L86" s="356">
        <v>11</v>
      </c>
      <c r="M86" s="314">
        <v>16.666666666666664</v>
      </c>
      <c r="N86" s="315">
        <v>4</v>
      </c>
      <c r="O86" s="316">
        <v>6.8965517241379306</v>
      </c>
      <c r="P86" s="315">
        <v>17</v>
      </c>
      <c r="Q86" s="316">
        <v>19.540229885057471</v>
      </c>
      <c r="R86" s="315">
        <v>11</v>
      </c>
      <c r="S86" s="316">
        <v>10.784313725490197</v>
      </c>
      <c r="T86" s="315">
        <v>103</v>
      </c>
      <c r="U86" s="316">
        <v>13.071065989847716</v>
      </c>
      <c r="V86" s="128"/>
      <c r="W86" s="128"/>
      <c r="X86" s="128"/>
      <c r="Y86" s="128"/>
      <c r="Z86" s="128"/>
      <c r="AA86" s="128"/>
      <c r="AB86" s="128"/>
      <c r="AC86" s="128"/>
      <c r="AD86" s="230"/>
    </row>
    <row r="87" spans="1:30" ht="20.100000000000001" customHeight="1">
      <c r="A87" s="229"/>
      <c r="B87" s="85"/>
      <c r="C87" s="128"/>
      <c r="D87" s="85" t="s">
        <v>2163</v>
      </c>
      <c r="E87" s="128"/>
      <c r="F87" s="356"/>
      <c r="G87" s="314"/>
      <c r="H87" s="356"/>
      <c r="I87" s="314"/>
      <c r="J87" s="356"/>
      <c r="K87" s="314"/>
      <c r="L87" s="356">
        <v>1</v>
      </c>
      <c r="M87" s="314">
        <v>1.5151515151515151</v>
      </c>
      <c r="N87" s="315">
        <v>1</v>
      </c>
      <c r="O87" s="316">
        <v>1.7241379310344827</v>
      </c>
      <c r="P87" s="315">
        <v>1</v>
      </c>
      <c r="Q87" s="316">
        <v>1.1494252873563218</v>
      </c>
      <c r="R87" s="315">
        <v>4</v>
      </c>
      <c r="S87" s="316">
        <v>3.9215686274509802</v>
      </c>
      <c r="T87" s="315">
        <v>7</v>
      </c>
      <c r="U87" s="316">
        <v>0.8883248730964467</v>
      </c>
      <c r="V87" s="128"/>
      <c r="W87" s="128"/>
      <c r="X87" s="128"/>
      <c r="Y87" s="128"/>
      <c r="Z87" s="128"/>
      <c r="AA87" s="128"/>
      <c r="AB87" s="128"/>
      <c r="AC87" s="128"/>
      <c r="AD87" s="230"/>
    </row>
    <row r="88" spans="1:30" ht="20.100000000000001" customHeight="1">
      <c r="A88" s="229"/>
      <c r="B88" s="85"/>
      <c r="C88" s="128"/>
      <c r="D88" s="85" t="s">
        <v>2217</v>
      </c>
      <c r="E88" s="128"/>
      <c r="F88" s="356"/>
      <c r="G88" s="314"/>
      <c r="H88" s="356"/>
      <c r="I88" s="314"/>
      <c r="J88" s="356">
        <v>1</v>
      </c>
      <c r="K88" s="314">
        <f>J88/49*100</f>
        <v>2.0408163265306123</v>
      </c>
      <c r="L88" s="356"/>
      <c r="M88" s="314"/>
      <c r="N88" s="315">
        <v>4</v>
      </c>
      <c r="O88" s="316">
        <v>6.8965517241379306</v>
      </c>
      <c r="P88" s="315">
        <v>6</v>
      </c>
      <c r="Q88" s="316">
        <v>6.8965517241379306</v>
      </c>
      <c r="R88" s="315">
        <v>2</v>
      </c>
      <c r="S88" s="316">
        <v>1.9607843137254901</v>
      </c>
      <c r="T88" s="315">
        <v>15</v>
      </c>
      <c r="U88" s="316">
        <v>1.9035532994923858</v>
      </c>
      <c r="V88" s="128"/>
      <c r="W88" s="128"/>
      <c r="X88" s="128"/>
      <c r="Y88" s="128"/>
      <c r="Z88" s="128"/>
      <c r="AA88" s="128"/>
      <c r="AB88" s="128"/>
      <c r="AC88" s="128"/>
      <c r="AD88" s="230"/>
    </row>
    <row r="89" spans="1:30" ht="20.100000000000001" customHeight="1">
      <c r="A89" s="229"/>
      <c r="B89" s="85"/>
      <c r="C89" s="128"/>
      <c r="D89" s="85" t="s">
        <v>2337</v>
      </c>
      <c r="E89" s="128"/>
      <c r="F89" s="356"/>
      <c r="G89" s="314"/>
      <c r="H89" s="356"/>
      <c r="I89" s="314"/>
      <c r="J89" s="356">
        <v>2</v>
      </c>
      <c r="K89" s="314">
        <f>J89/49*100</f>
        <v>4.0816326530612246</v>
      </c>
      <c r="L89" s="356"/>
      <c r="M89" s="314"/>
      <c r="N89" s="315"/>
      <c r="O89" s="316"/>
      <c r="P89" s="315">
        <v>1</v>
      </c>
      <c r="Q89" s="316">
        <v>1.1494252873563218</v>
      </c>
      <c r="R89" s="315">
        <v>10</v>
      </c>
      <c r="S89" s="316">
        <v>9.8039215686274517</v>
      </c>
      <c r="T89" s="315">
        <v>11</v>
      </c>
      <c r="U89" s="316">
        <v>1.3959390862944163</v>
      </c>
      <c r="V89" s="128"/>
      <c r="W89" s="128"/>
      <c r="X89" s="128"/>
      <c r="Y89" s="128"/>
      <c r="Z89" s="128"/>
      <c r="AA89" s="128"/>
      <c r="AB89" s="128"/>
      <c r="AC89" s="128"/>
      <c r="AD89" s="230"/>
    </row>
    <row r="90" spans="1:30" ht="20.100000000000001" customHeight="1">
      <c r="A90" s="229"/>
      <c r="B90" s="85"/>
      <c r="C90" s="128"/>
      <c r="D90" s="85" t="s">
        <v>8687</v>
      </c>
      <c r="E90" s="128"/>
      <c r="F90" s="356">
        <v>1</v>
      </c>
      <c r="G90" s="314">
        <v>2.4390243902439024</v>
      </c>
      <c r="H90" s="356"/>
      <c r="I90" s="314"/>
      <c r="J90" s="356"/>
      <c r="K90" s="314"/>
      <c r="L90" s="356"/>
      <c r="M90" s="314"/>
      <c r="N90" s="356"/>
      <c r="O90" s="314"/>
      <c r="P90" s="356"/>
      <c r="Q90" s="314"/>
      <c r="R90" s="356"/>
      <c r="S90" s="314"/>
      <c r="T90" s="356"/>
      <c r="U90" s="314"/>
      <c r="V90" s="128"/>
      <c r="W90" s="128"/>
      <c r="X90" s="128"/>
      <c r="Y90" s="128"/>
      <c r="Z90" s="128"/>
      <c r="AA90" s="128"/>
      <c r="AB90" s="128"/>
      <c r="AC90" s="128"/>
      <c r="AD90" s="230"/>
    </row>
    <row r="91" spans="1:30" ht="20.100000000000001" customHeight="1">
      <c r="A91" s="476" t="s">
        <v>4817</v>
      </c>
      <c r="B91" s="476" t="s">
        <v>1065</v>
      </c>
      <c r="C91" s="473" t="s">
        <v>4919</v>
      </c>
      <c r="D91" s="476"/>
      <c r="E91" s="473"/>
      <c r="F91" s="443"/>
      <c r="G91" s="365"/>
      <c r="H91" s="443"/>
      <c r="I91" s="365"/>
      <c r="J91" s="443">
        <v>2</v>
      </c>
      <c r="K91" s="365">
        <v>100</v>
      </c>
      <c r="L91" s="443"/>
      <c r="M91" s="365"/>
      <c r="N91" s="443"/>
      <c r="O91" s="367"/>
      <c r="P91" s="443">
        <v>1</v>
      </c>
      <c r="Q91" s="367">
        <v>100</v>
      </c>
      <c r="R91" s="443">
        <v>10</v>
      </c>
      <c r="S91" s="367">
        <v>100</v>
      </c>
      <c r="T91" s="443">
        <v>11</v>
      </c>
      <c r="U91" s="367">
        <v>100</v>
      </c>
      <c r="V91" s="473" t="s">
        <v>138</v>
      </c>
      <c r="W91" s="473" t="s">
        <v>138</v>
      </c>
      <c r="X91" s="473" t="s">
        <v>138</v>
      </c>
      <c r="Y91" s="473" t="s">
        <v>138</v>
      </c>
      <c r="Z91" s="473" t="s">
        <v>138</v>
      </c>
      <c r="AA91" s="473" t="s">
        <v>138</v>
      </c>
      <c r="AB91" s="473" t="s">
        <v>138</v>
      </c>
      <c r="AC91" s="473" t="s">
        <v>138</v>
      </c>
      <c r="AD91" s="476"/>
    </row>
    <row r="92" spans="1:30" ht="20.100000000000001" customHeight="1">
      <c r="A92" s="476" t="s">
        <v>4818</v>
      </c>
      <c r="B92" s="476" t="s">
        <v>1066</v>
      </c>
      <c r="C92" s="473" t="s">
        <v>4914</v>
      </c>
      <c r="D92" s="476" t="s">
        <v>2157</v>
      </c>
      <c r="E92" s="473"/>
      <c r="F92" s="443">
        <v>2</v>
      </c>
      <c r="G92" s="444">
        <v>4.8780487804878048</v>
      </c>
      <c r="H92" s="443">
        <v>3</v>
      </c>
      <c r="I92" s="444">
        <v>6.5217391304347823</v>
      </c>
      <c r="J92" s="443">
        <v>1</v>
      </c>
      <c r="K92" s="444">
        <v>2</v>
      </c>
      <c r="L92" s="443">
        <v>6</v>
      </c>
      <c r="M92" s="444">
        <v>9.1</v>
      </c>
      <c r="N92" s="471"/>
      <c r="O92" s="465"/>
      <c r="P92" s="471">
        <v>2</v>
      </c>
      <c r="Q92" s="465">
        <v>2.2988505747126435</v>
      </c>
      <c r="R92" s="471">
        <v>7</v>
      </c>
      <c r="S92" s="465">
        <v>6.8627450980392153</v>
      </c>
      <c r="T92" s="471">
        <v>11</v>
      </c>
      <c r="U92" s="465">
        <v>1.3959390862944163</v>
      </c>
      <c r="V92" s="473" t="s">
        <v>138</v>
      </c>
      <c r="W92" s="473" t="s">
        <v>138</v>
      </c>
      <c r="X92" s="473" t="s">
        <v>138</v>
      </c>
      <c r="Y92" s="473" t="s">
        <v>138</v>
      </c>
      <c r="Z92" s="473" t="s">
        <v>138</v>
      </c>
      <c r="AA92" s="473" t="s">
        <v>138</v>
      </c>
      <c r="AB92" s="473" t="s">
        <v>138</v>
      </c>
      <c r="AC92" s="473" t="s">
        <v>138</v>
      </c>
      <c r="AD92" s="476"/>
    </row>
    <row r="93" spans="1:30" ht="20.100000000000001" customHeight="1">
      <c r="A93" s="229"/>
      <c r="B93" s="85"/>
      <c r="C93" s="128"/>
      <c r="D93" s="85" t="s">
        <v>2158</v>
      </c>
      <c r="E93" s="128"/>
      <c r="F93" s="356"/>
      <c r="G93" s="314"/>
      <c r="H93" s="356">
        <v>3</v>
      </c>
      <c r="I93" s="314">
        <v>6.5217391304347823</v>
      </c>
      <c r="J93" s="356">
        <v>3</v>
      </c>
      <c r="K93" s="314">
        <v>6.1</v>
      </c>
      <c r="L93" s="356">
        <v>5</v>
      </c>
      <c r="M93" s="314">
        <v>7.6</v>
      </c>
      <c r="N93" s="315">
        <v>2</v>
      </c>
      <c r="O93" s="316">
        <v>3.4482758620689653</v>
      </c>
      <c r="P93" s="315">
        <v>3</v>
      </c>
      <c r="Q93" s="316">
        <v>3.4482758620689653</v>
      </c>
      <c r="R93" s="315">
        <v>4</v>
      </c>
      <c r="S93" s="316">
        <v>3.9215686274509802</v>
      </c>
      <c r="T93" s="315">
        <v>15</v>
      </c>
      <c r="U93" s="316">
        <v>1.9035532994923858</v>
      </c>
      <c r="V93" s="128"/>
      <c r="W93" s="128"/>
      <c r="X93" s="128"/>
      <c r="Y93" s="128"/>
      <c r="Z93" s="128"/>
      <c r="AA93" s="128"/>
      <c r="AB93" s="128"/>
      <c r="AC93" s="128"/>
      <c r="AD93" s="230"/>
    </row>
    <row r="94" spans="1:30" ht="20.100000000000001" customHeight="1">
      <c r="A94" s="229"/>
      <c r="B94" s="85"/>
      <c r="C94" s="128"/>
      <c r="D94" s="85" t="s">
        <v>2159</v>
      </c>
      <c r="E94" s="128"/>
      <c r="F94" s="356"/>
      <c r="G94" s="314"/>
      <c r="H94" s="356"/>
      <c r="I94" s="314"/>
      <c r="J94" s="356">
        <v>2</v>
      </c>
      <c r="K94" s="314">
        <v>4.0999999999999996</v>
      </c>
      <c r="L94" s="356">
        <v>1</v>
      </c>
      <c r="M94" s="314">
        <v>1.5</v>
      </c>
      <c r="N94" s="315">
        <v>1</v>
      </c>
      <c r="O94" s="316">
        <v>1.7241379310344827</v>
      </c>
      <c r="P94" s="315">
        <v>2</v>
      </c>
      <c r="Q94" s="316">
        <v>2.2988505747126435</v>
      </c>
      <c r="R94" s="315">
        <v>1</v>
      </c>
      <c r="S94" s="316">
        <v>0.98039215686274506</v>
      </c>
      <c r="T94" s="315">
        <v>10</v>
      </c>
      <c r="U94" s="316">
        <v>1.2690355329949239</v>
      </c>
      <c r="V94" s="128"/>
      <c r="W94" s="128"/>
      <c r="X94" s="128"/>
      <c r="Y94" s="128"/>
      <c r="Z94" s="128"/>
      <c r="AA94" s="128"/>
      <c r="AB94" s="128"/>
      <c r="AC94" s="128"/>
      <c r="AD94" s="230"/>
    </row>
    <row r="95" spans="1:30" ht="20.100000000000001" customHeight="1">
      <c r="A95" s="229"/>
      <c r="B95" s="85"/>
      <c r="C95" s="128"/>
      <c r="D95" s="85" t="s">
        <v>2160</v>
      </c>
      <c r="E95" s="128"/>
      <c r="F95" s="356">
        <v>3</v>
      </c>
      <c r="G95" s="314">
        <v>7.3170731707317076</v>
      </c>
      <c r="H95" s="356"/>
      <c r="I95" s="314"/>
      <c r="J95" s="356"/>
      <c r="K95" s="314"/>
      <c r="L95" s="356">
        <v>3</v>
      </c>
      <c r="M95" s="314">
        <v>4.5</v>
      </c>
      <c r="N95" s="315">
        <v>2</v>
      </c>
      <c r="O95" s="316">
        <v>3.4482758620689653</v>
      </c>
      <c r="P95" s="315">
        <v>2</v>
      </c>
      <c r="Q95" s="316">
        <v>2.2988505747126435</v>
      </c>
      <c r="R95" s="315">
        <v>3</v>
      </c>
      <c r="S95" s="316">
        <v>2.9411764705882355</v>
      </c>
      <c r="T95" s="315">
        <v>58</v>
      </c>
      <c r="U95" s="316">
        <v>7.3604060913705585</v>
      </c>
      <c r="V95" s="128"/>
      <c r="W95" s="128"/>
      <c r="X95" s="128"/>
      <c r="Y95" s="128"/>
      <c r="Z95" s="128"/>
      <c r="AA95" s="128"/>
      <c r="AB95" s="128"/>
      <c r="AC95" s="128"/>
      <c r="AD95" s="230"/>
    </row>
    <row r="96" spans="1:30" ht="20.100000000000001" customHeight="1">
      <c r="A96" s="229"/>
      <c r="B96" s="85"/>
      <c r="C96" s="128"/>
      <c r="D96" s="85" t="s">
        <v>2161</v>
      </c>
      <c r="E96" s="128"/>
      <c r="F96" s="356">
        <v>7</v>
      </c>
      <c r="G96" s="314">
        <v>17.073170731707318</v>
      </c>
      <c r="H96" s="356">
        <v>6</v>
      </c>
      <c r="I96" s="314">
        <v>13.043478260869565</v>
      </c>
      <c r="J96" s="356">
        <v>5</v>
      </c>
      <c r="K96" s="314">
        <v>10.199999999999999</v>
      </c>
      <c r="L96" s="356">
        <v>11</v>
      </c>
      <c r="M96" s="314">
        <v>16.7</v>
      </c>
      <c r="N96" s="315">
        <v>9</v>
      </c>
      <c r="O96" s="316">
        <v>15.517241379310345</v>
      </c>
      <c r="P96" s="315">
        <v>5</v>
      </c>
      <c r="Q96" s="316">
        <v>5.7471264367816088</v>
      </c>
      <c r="R96" s="315">
        <v>9</v>
      </c>
      <c r="S96" s="316">
        <v>8.8235294117647065</v>
      </c>
      <c r="T96" s="315">
        <v>94</v>
      </c>
      <c r="U96" s="316">
        <v>11.928934010152284</v>
      </c>
      <c r="V96" s="128"/>
      <c r="W96" s="128"/>
      <c r="X96" s="128"/>
      <c r="Y96" s="128"/>
      <c r="Z96" s="128"/>
      <c r="AA96" s="128"/>
      <c r="AB96" s="128"/>
      <c r="AC96" s="128"/>
      <c r="AD96" s="230"/>
    </row>
    <row r="97" spans="1:30" ht="20.100000000000001" customHeight="1">
      <c r="A97" s="229"/>
      <c r="B97" s="85"/>
      <c r="C97" s="128"/>
      <c r="D97" s="85" t="s">
        <v>2162</v>
      </c>
      <c r="E97" s="128"/>
      <c r="F97" s="356">
        <v>2</v>
      </c>
      <c r="G97" s="314">
        <v>4.8780487804878048</v>
      </c>
      <c r="H97" s="356"/>
      <c r="I97" s="314"/>
      <c r="J97" s="356">
        <v>2</v>
      </c>
      <c r="K97" s="314">
        <v>4.0999999999999996</v>
      </c>
      <c r="L97" s="356">
        <v>4</v>
      </c>
      <c r="M97" s="314">
        <v>6.1</v>
      </c>
      <c r="N97" s="315">
        <v>4</v>
      </c>
      <c r="O97" s="316">
        <v>6.8965517241379306</v>
      </c>
      <c r="P97" s="315">
        <v>5</v>
      </c>
      <c r="Q97" s="316">
        <v>5.7471264367816088</v>
      </c>
      <c r="R97" s="315">
        <v>9</v>
      </c>
      <c r="S97" s="316">
        <v>8.8235294117647065</v>
      </c>
      <c r="T97" s="315">
        <v>70</v>
      </c>
      <c r="U97" s="316">
        <v>8.8832487309644677</v>
      </c>
      <c r="V97" s="128"/>
      <c r="W97" s="128"/>
      <c r="X97" s="128"/>
      <c r="Y97" s="128"/>
      <c r="Z97" s="128"/>
      <c r="AA97" s="128"/>
      <c r="AB97" s="128"/>
      <c r="AC97" s="128"/>
      <c r="AD97" s="230"/>
    </row>
    <row r="98" spans="1:30" ht="20.100000000000001" customHeight="1">
      <c r="A98" s="229"/>
      <c r="B98" s="85"/>
      <c r="C98" s="128"/>
      <c r="D98" s="85" t="s">
        <v>2163</v>
      </c>
      <c r="E98" s="128"/>
      <c r="F98" s="356">
        <v>1</v>
      </c>
      <c r="G98" s="314">
        <v>2.4390243902439024</v>
      </c>
      <c r="H98" s="356"/>
      <c r="I98" s="314"/>
      <c r="J98" s="356"/>
      <c r="K98" s="314"/>
      <c r="L98" s="356"/>
      <c r="M98" s="314"/>
      <c r="N98" s="315">
        <v>1</v>
      </c>
      <c r="O98" s="316">
        <v>1.7241379310344827</v>
      </c>
      <c r="P98" s="315">
        <v>1</v>
      </c>
      <c r="Q98" s="316">
        <v>1.1494252873563218</v>
      </c>
      <c r="R98" s="315">
        <v>1</v>
      </c>
      <c r="S98" s="316">
        <v>0.98039215686274506</v>
      </c>
      <c r="T98" s="315">
        <v>5</v>
      </c>
      <c r="U98" s="316">
        <v>0.63451776649746194</v>
      </c>
      <c r="V98" s="128"/>
      <c r="W98" s="128"/>
      <c r="X98" s="128"/>
      <c r="Y98" s="128"/>
      <c r="Z98" s="128"/>
      <c r="AA98" s="128"/>
      <c r="AB98" s="128"/>
      <c r="AC98" s="128"/>
      <c r="AD98" s="230"/>
    </row>
    <row r="99" spans="1:30" ht="20.100000000000001" customHeight="1">
      <c r="A99" s="229"/>
      <c r="B99" s="85"/>
      <c r="C99" s="128"/>
      <c r="D99" s="85" t="s">
        <v>2217</v>
      </c>
      <c r="E99" s="128"/>
      <c r="F99" s="356"/>
      <c r="G99" s="314"/>
      <c r="H99" s="356"/>
      <c r="I99" s="314"/>
      <c r="J99" s="356"/>
      <c r="K99" s="314"/>
      <c r="L99" s="356">
        <v>2</v>
      </c>
      <c r="M99" s="314">
        <v>3</v>
      </c>
      <c r="N99" s="315"/>
      <c r="O99" s="316"/>
      <c r="P99" s="315">
        <v>1</v>
      </c>
      <c r="Q99" s="316">
        <v>1.1494252873563218</v>
      </c>
      <c r="R99" s="315"/>
      <c r="S99" s="316"/>
      <c r="T99" s="315">
        <v>7</v>
      </c>
      <c r="U99" s="316">
        <v>0.8883248730964467</v>
      </c>
      <c r="V99" s="128"/>
      <c r="W99" s="128"/>
      <c r="X99" s="128"/>
      <c r="Y99" s="128"/>
      <c r="Z99" s="128"/>
      <c r="AA99" s="128"/>
      <c r="AB99" s="128"/>
      <c r="AC99" s="128"/>
      <c r="AD99" s="230"/>
    </row>
    <row r="100" spans="1:30" ht="20.100000000000001" customHeight="1">
      <c r="A100" s="229"/>
      <c r="B100" s="85"/>
      <c r="C100" s="128"/>
      <c r="D100" s="85" t="s">
        <v>2337</v>
      </c>
      <c r="E100" s="128"/>
      <c r="F100" s="356"/>
      <c r="G100" s="314"/>
      <c r="H100" s="356"/>
      <c r="I100" s="314"/>
      <c r="J100" s="356"/>
      <c r="K100" s="314"/>
      <c r="L100" s="356"/>
      <c r="M100" s="314"/>
      <c r="N100" s="356"/>
      <c r="O100" s="314"/>
      <c r="P100" s="356"/>
      <c r="Q100" s="314"/>
      <c r="R100" s="315">
        <v>2</v>
      </c>
      <c r="S100" s="316">
        <v>1.9607843137254901</v>
      </c>
      <c r="T100" s="315">
        <v>6</v>
      </c>
      <c r="U100" s="316">
        <v>0.76142131979695427</v>
      </c>
      <c r="V100" s="128"/>
      <c r="W100" s="128"/>
      <c r="X100" s="128"/>
      <c r="Y100" s="128"/>
      <c r="Z100" s="128"/>
      <c r="AA100" s="128"/>
      <c r="AB100" s="128"/>
      <c r="AC100" s="128"/>
      <c r="AD100" s="230"/>
    </row>
    <row r="101" spans="1:30" ht="20.100000000000001" customHeight="1">
      <c r="A101" s="229"/>
      <c r="B101" s="85"/>
      <c r="C101" s="128"/>
      <c r="D101" s="85" t="s">
        <v>8687</v>
      </c>
      <c r="E101" s="128"/>
      <c r="F101" s="356">
        <v>26</v>
      </c>
      <c r="G101" s="314">
        <v>63.414634146341463</v>
      </c>
      <c r="H101" s="356">
        <v>34</v>
      </c>
      <c r="I101" s="314">
        <v>73.913043478260875</v>
      </c>
      <c r="J101" s="356">
        <v>36</v>
      </c>
      <c r="K101" s="314">
        <v>73.5</v>
      </c>
      <c r="L101" s="356">
        <v>34</v>
      </c>
      <c r="M101" s="314">
        <v>51.5</v>
      </c>
      <c r="N101" s="315">
        <v>39</v>
      </c>
      <c r="O101" s="316">
        <v>67.241379310344826</v>
      </c>
      <c r="P101" s="315">
        <v>66</v>
      </c>
      <c r="Q101" s="316">
        <v>75.862068965517238</v>
      </c>
      <c r="R101" s="356">
        <v>66</v>
      </c>
      <c r="S101" s="314">
        <v>64.7</v>
      </c>
      <c r="T101" s="356">
        <v>512</v>
      </c>
      <c r="U101" s="314">
        <v>65</v>
      </c>
      <c r="V101" s="128"/>
      <c r="W101" s="128"/>
      <c r="X101" s="128"/>
      <c r="Y101" s="128"/>
      <c r="Z101" s="128"/>
      <c r="AA101" s="128"/>
      <c r="AB101" s="128"/>
      <c r="AC101" s="128"/>
      <c r="AD101" s="230"/>
    </row>
    <row r="102" spans="1:30" ht="20.100000000000001" customHeight="1">
      <c r="A102" s="476" t="s">
        <v>4819</v>
      </c>
      <c r="B102" s="476" t="s">
        <v>8688</v>
      </c>
      <c r="C102" s="473" t="s">
        <v>4920</v>
      </c>
      <c r="D102" s="476"/>
      <c r="E102" s="473"/>
      <c r="F102" s="443"/>
      <c r="G102" s="444"/>
      <c r="H102" s="443"/>
      <c r="I102" s="444"/>
      <c r="J102" s="443"/>
      <c r="K102" s="444"/>
      <c r="L102" s="443"/>
      <c r="M102" s="444"/>
      <c r="N102" s="443"/>
      <c r="O102" s="444"/>
      <c r="P102" s="443"/>
      <c r="Q102" s="444"/>
      <c r="R102" s="443">
        <v>2</v>
      </c>
      <c r="S102" s="367">
        <v>100</v>
      </c>
      <c r="T102" s="443">
        <v>6</v>
      </c>
      <c r="U102" s="367">
        <v>100</v>
      </c>
      <c r="V102" s="473" t="s">
        <v>138</v>
      </c>
      <c r="W102" s="473" t="s">
        <v>138</v>
      </c>
      <c r="X102" s="473" t="s">
        <v>138</v>
      </c>
      <c r="Y102" s="473" t="s">
        <v>138</v>
      </c>
      <c r="Z102" s="473" t="s">
        <v>138</v>
      </c>
      <c r="AA102" s="473" t="s">
        <v>138</v>
      </c>
      <c r="AB102" s="473" t="s">
        <v>138</v>
      </c>
      <c r="AC102" s="473" t="s">
        <v>138</v>
      </c>
      <c r="AD102" s="476"/>
    </row>
    <row r="103" spans="1:30" ht="20.100000000000001" customHeight="1">
      <c r="A103" s="476" t="s">
        <v>4820</v>
      </c>
      <c r="B103" s="476" t="s">
        <v>1067</v>
      </c>
      <c r="C103" s="473" t="s">
        <v>4914</v>
      </c>
      <c r="D103" s="476" t="s">
        <v>2164</v>
      </c>
      <c r="E103" s="473"/>
      <c r="F103" s="443">
        <v>15</v>
      </c>
      <c r="G103" s="444">
        <v>36.585365853658537</v>
      </c>
      <c r="H103" s="443">
        <v>12</v>
      </c>
      <c r="I103" s="444">
        <v>26.086956521739129</v>
      </c>
      <c r="J103" s="443">
        <v>19</v>
      </c>
      <c r="K103" s="444">
        <v>38.799999999999997</v>
      </c>
      <c r="L103" s="443">
        <v>22</v>
      </c>
      <c r="M103" s="444">
        <v>33.333333333333329</v>
      </c>
      <c r="N103" s="471">
        <v>17</v>
      </c>
      <c r="O103" s="465">
        <v>29.3</v>
      </c>
      <c r="P103" s="471">
        <v>23</v>
      </c>
      <c r="Q103" s="465">
        <v>26.436781609195403</v>
      </c>
      <c r="R103" s="471">
        <v>32</v>
      </c>
      <c r="S103" s="465">
        <v>31.372549019607842</v>
      </c>
      <c r="T103" s="471">
        <v>303</v>
      </c>
      <c r="U103" s="465">
        <v>38.451776649746193</v>
      </c>
      <c r="V103" s="473" t="s">
        <v>138</v>
      </c>
      <c r="W103" s="473" t="s">
        <v>138</v>
      </c>
      <c r="X103" s="473" t="s">
        <v>138</v>
      </c>
      <c r="Y103" s="473" t="s">
        <v>138</v>
      </c>
      <c r="Z103" s="473" t="s">
        <v>138</v>
      </c>
      <c r="AA103" s="473" t="s">
        <v>138</v>
      </c>
      <c r="AB103" s="473" t="s">
        <v>138</v>
      </c>
      <c r="AC103" s="473" t="s">
        <v>138</v>
      </c>
      <c r="AD103" s="476"/>
    </row>
    <row r="104" spans="1:30" ht="20.100000000000001" customHeight="1">
      <c r="A104" s="229"/>
      <c r="B104" s="85"/>
      <c r="C104" s="128"/>
      <c r="D104" s="85" t="s">
        <v>2165</v>
      </c>
      <c r="E104" s="128"/>
      <c r="F104" s="356">
        <v>1</v>
      </c>
      <c r="G104" s="314">
        <v>2.4390243902439024</v>
      </c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15">
        <v>1</v>
      </c>
      <c r="S104" s="316">
        <v>0.98039215686274506</v>
      </c>
      <c r="T104" s="315">
        <v>7</v>
      </c>
      <c r="U104" s="316">
        <v>0.8883248730964467</v>
      </c>
      <c r="V104" s="128"/>
      <c r="W104" s="128"/>
      <c r="X104" s="128"/>
      <c r="Y104" s="128"/>
      <c r="Z104" s="128"/>
      <c r="AA104" s="128"/>
      <c r="AB104" s="128"/>
      <c r="AC104" s="128"/>
      <c r="AD104" s="230"/>
    </row>
    <row r="105" spans="1:30" ht="20.100000000000001" customHeight="1">
      <c r="A105" s="229"/>
      <c r="B105" s="85"/>
      <c r="C105" s="128"/>
      <c r="D105" s="85" t="s">
        <v>2166</v>
      </c>
      <c r="E105" s="128"/>
      <c r="F105" s="356"/>
      <c r="G105" s="314"/>
      <c r="H105" s="356"/>
      <c r="I105" s="314"/>
      <c r="J105" s="356"/>
      <c r="K105" s="314"/>
      <c r="L105" s="356"/>
      <c r="M105" s="314"/>
      <c r="N105" s="315"/>
      <c r="O105" s="316"/>
      <c r="P105" s="315">
        <v>1</v>
      </c>
      <c r="Q105" s="316">
        <v>1.1494252873563218</v>
      </c>
      <c r="R105" s="315"/>
      <c r="S105" s="316"/>
      <c r="T105" s="315">
        <v>2</v>
      </c>
      <c r="U105" s="316">
        <v>0.25380710659898476</v>
      </c>
      <c r="V105" s="128"/>
      <c r="W105" s="128"/>
      <c r="X105" s="128"/>
      <c r="Y105" s="128"/>
      <c r="Z105" s="128"/>
      <c r="AA105" s="128"/>
      <c r="AB105" s="128"/>
      <c r="AC105" s="128"/>
      <c r="AD105" s="230"/>
    </row>
    <row r="106" spans="1:30" ht="20.100000000000001" customHeight="1">
      <c r="A106" s="229"/>
      <c r="B106" s="85"/>
      <c r="C106" s="128"/>
      <c r="D106" s="85" t="s">
        <v>2167</v>
      </c>
      <c r="E106" s="128"/>
      <c r="F106" s="356">
        <v>4</v>
      </c>
      <c r="G106" s="314">
        <v>9.7560975609756095</v>
      </c>
      <c r="H106" s="356">
        <v>7</v>
      </c>
      <c r="I106" s="314">
        <v>15.217391304347826</v>
      </c>
      <c r="J106" s="356">
        <v>6</v>
      </c>
      <c r="K106" s="314">
        <v>12.2</v>
      </c>
      <c r="L106" s="356">
        <v>13</v>
      </c>
      <c r="M106" s="314">
        <v>19.696969696969695</v>
      </c>
      <c r="N106" s="315">
        <v>13</v>
      </c>
      <c r="O106" s="316">
        <v>22.4</v>
      </c>
      <c r="P106" s="315">
        <v>10</v>
      </c>
      <c r="Q106" s="316">
        <v>11.494252873563218</v>
      </c>
      <c r="R106" s="315">
        <v>13</v>
      </c>
      <c r="S106" s="316">
        <v>12.745098039215685</v>
      </c>
      <c r="T106" s="315">
        <v>204</v>
      </c>
      <c r="U106" s="316">
        <v>25.888324873096447</v>
      </c>
      <c r="V106" s="128"/>
      <c r="W106" s="128"/>
      <c r="X106" s="128"/>
      <c r="Y106" s="128"/>
      <c r="Z106" s="128"/>
      <c r="AA106" s="128"/>
      <c r="AB106" s="128"/>
      <c r="AC106" s="128"/>
      <c r="AD106" s="230"/>
    </row>
    <row r="107" spans="1:30" ht="20.100000000000001" customHeight="1">
      <c r="A107" s="229"/>
      <c r="B107" s="85"/>
      <c r="C107" s="128"/>
      <c r="D107" s="85" t="s">
        <v>2168</v>
      </c>
      <c r="E107" s="128"/>
      <c r="F107" s="356"/>
      <c r="G107" s="314"/>
      <c r="H107" s="356">
        <v>1</v>
      </c>
      <c r="I107" s="314">
        <v>2.1739130434782608</v>
      </c>
      <c r="J107" s="356"/>
      <c r="K107" s="314"/>
      <c r="L107" s="356">
        <v>1</v>
      </c>
      <c r="M107" s="314">
        <v>1.5151515151515151</v>
      </c>
      <c r="N107" s="356"/>
      <c r="O107" s="314"/>
      <c r="P107" s="356"/>
      <c r="Q107" s="314"/>
      <c r="R107" s="315">
        <v>3</v>
      </c>
      <c r="S107" s="316">
        <v>2.9411764705882355</v>
      </c>
      <c r="T107" s="315">
        <v>19</v>
      </c>
      <c r="U107" s="316">
        <v>2.4111675126903553</v>
      </c>
      <c r="V107" s="128"/>
      <c r="W107" s="128"/>
      <c r="X107" s="128"/>
      <c r="Y107" s="128"/>
      <c r="Z107" s="128"/>
      <c r="AA107" s="128"/>
      <c r="AB107" s="128"/>
      <c r="AC107" s="128"/>
      <c r="AD107" s="230"/>
    </row>
    <row r="108" spans="1:30" ht="20.100000000000001" customHeight="1">
      <c r="A108" s="229"/>
      <c r="B108" s="85"/>
      <c r="C108" s="128"/>
      <c r="D108" s="85" t="s">
        <v>2218</v>
      </c>
      <c r="E108" s="128"/>
      <c r="F108" s="356">
        <v>1</v>
      </c>
      <c r="G108" s="314">
        <v>2.4390243902439024</v>
      </c>
      <c r="H108" s="356"/>
      <c r="I108" s="314"/>
      <c r="J108" s="356"/>
      <c r="K108" s="314"/>
      <c r="L108" s="356">
        <v>1</v>
      </c>
      <c r="M108" s="314">
        <v>1.5151515151515151</v>
      </c>
      <c r="N108" s="315">
        <v>1</v>
      </c>
      <c r="O108" s="316">
        <v>1.7</v>
      </c>
      <c r="P108" s="315">
        <v>4</v>
      </c>
      <c r="Q108" s="316">
        <v>4.5977011494252871</v>
      </c>
      <c r="R108" s="315">
        <v>2</v>
      </c>
      <c r="S108" s="316">
        <v>1.9607843137254901</v>
      </c>
      <c r="T108" s="315">
        <v>24</v>
      </c>
      <c r="U108" s="316">
        <v>3.0456852791878171</v>
      </c>
      <c r="V108" s="128"/>
      <c r="W108" s="128"/>
      <c r="X108" s="128"/>
      <c r="Y108" s="128"/>
      <c r="Z108" s="128"/>
      <c r="AA108" s="128"/>
      <c r="AB108" s="128"/>
      <c r="AC108" s="128"/>
      <c r="AD108" s="230"/>
    </row>
    <row r="109" spans="1:30" ht="20.100000000000001" customHeight="1">
      <c r="A109" s="229"/>
      <c r="B109" s="85"/>
      <c r="C109" s="128"/>
      <c r="D109" s="85" t="s">
        <v>2299</v>
      </c>
      <c r="E109" s="128"/>
      <c r="F109" s="356"/>
      <c r="G109" s="314"/>
      <c r="H109" s="356">
        <v>4</v>
      </c>
      <c r="I109" s="314">
        <v>8.695652173913043</v>
      </c>
      <c r="J109" s="356"/>
      <c r="K109" s="314"/>
      <c r="L109" s="356">
        <v>4</v>
      </c>
      <c r="M109" s="314">
        <v>6.0606060606060606</v>
      </c>
      <c r="N109" s="315">
        <v>1</v>
      </c>
      <c r="O109" s="316">
        <v>1.7</v>
      </c>
      <c r="P109" s="315">
        <v>4</v>
      </c>
      <c r="Q109" s="316">
        <v>4.5977011494252871</v>
      </c>
      <c r="R109" s="315">
        <v>6</v>
      </c>
      <c r="S109" s="316">
        <v>5.882352941176471</v>
      </c>
      <c r="T109" s="315">
        <v>7</v>
      </c>
      <c r="U109" s="316">
        <v>0.8883248730964467</v>
      </c>
      <c r="V109" s="128"/>
      <c r="W109" s="128"/>
      <c r="X109" s="128"/>
      <c r="Y109" s="128"/>
      <c r="Z109" s="128"/>
      <c r="AA109" s="128"/>
      <c r="AB109" s="128"/>
      <c r="AC109" s="128"/>
      <c r="AD109" s="230"/>
    </row>
    <row r="110" spans="1:30" ht="20.100000000000001" customHeight="1">
      <c r="A110" s="229"/>
      <c r="B110" s="85"/>
      <c r="C110" s="128"/>
      <c r="D110" s="85" t="s">
        <v>2219</v>
      </c>
      <c r="E110" s="128"/>
      <c r="F110" s="356">
        <v>20</v>
      </c>
      <c r="G110" s="314">
        <v>48.780487804878049</v>
      </c>
      <c r="H110" s="356">
        <v>22</v>
      </c>
      <c r="I110" s="314">
        <v>47.826086956521742</v>
      </c>
      <c r="J110" s="356">
        <v>24</v>
      </c>
      <c r="K110" s="314">
        <v>49</v>
      </c>
      <c r="L110" s="356">
        <v>25</v>
      </c>
      <c r="M110" s="314">
        <v>37.878787878787875</v>
      </c>
      <c r="N110" s="315">
        <v>26</v>
      </c>
      <c r="O110" s="316">
        <v>44.8</v>
      </c>
      <c r="P110" s="315">
        <v>45</v>
      </c>
      <c r="Q110" s="316">
        <v>51.724137931034484</v>
      </c>
      <c r="R110" s="315">
        <v>45</v>
      </c>
      <c r="S110" s="316">
        <v>44.117647058823529</v>
      </c>
      <c r="T110" s="315">
        <v>222</v>
      </c>
      <c r="U110" s="316">
        <v>28.17258883248731</v>
      </c>
      <c r="V110" s="128"/>
      <c r="W110" s="128"/>
      <c r="X110" s="128"/>
      <c r="Y110" s="128"/>
      <c r="Z110" s="128"/>
      <c r="AA110" s="128"/>
      <c r="AB110" s="128"/>
      <c r="AC110" s="128"/>
      <c r="AD110" s="230"/>
    </row>
    <row r="111" spans="1:30" ht="20.100000000000001" customHeight="1">
      <c r="A111" s="476" t="s">
        <v>4821</v>
      </c>
      <c r="B111" s="476" t="s">
        <v>1068</v>
      </c>
      <c r="C111" s="473" t="s">
        <v>4914</v>
      </c>
      <c r="D111" s="476" t="s">
        <v>2164</v>
      </c>
      <c r="E111" s="473"/>
      <c r="F111" s="443">
        <v>1</v>
      </c>
      <c r="G111" s="444">
        <v>12.5</v>
      </c>
      <c r="H111" s="443"/>
      <c r="I111" s="444"/>
      <c r="J111" s="443"/>
      <c r="K111" s="444"/>
      <c r="L111" s="443">
        <v>1</v>
      </c>
      <c r="M111" s="444">
        <v>16.7</v>
      </c>
      <c r="N111" s="443">
        <v>1</v>
      </c>
      <c r="O111" s="444">
        <v>20</v>
      </c>
      <c r="P111" s="443"/>
      <c r="Q111" s="444"/>
      <c r="R111" s="443"/>
      <c r="S111" s="444"/>
      <c r="T111" s="471">
        <v>22</v>
      </c>
      <c r="U111" s="465">
        <v>9.4827586206896548</v>
      </c>
      <c r="V111" s="473" t="s">
        <v>138</v>
      </c>
      <c r="W111" s="473" t="s">
        <v>138</v>
      </c>
      <c r="X111" s="473" t="s">
        <v>138</v>
      </c>
      <c r="Y111" s="473" t="s">
        <v>138</v>
      </c>
      <c r="Z111" s="473" t="s">
        <v>138</v>
      </c>
      <c r="AA111" s="473" t="s">
        <v>138</v>
      </c>
      <c r="AB111" s="473" t="s">
        <v>138</v>
      </c>
      <c r="AC111" s="473" t="s">
        <v>138</v>
      </c>
      <c r="AD111" s="476"/>
    </row>
    <row r="112" spans="1:30" ht="20.100000000000001" customHeight="1">
      <c r="A112" s="229"/>
      <c r="B112" s="85"/>
      <c r="C112" s="128"/>
      <c r="D112" s="85" t="s">
        <v>2165</v>
      </c>
      <c r="E112" s="128"/>
      <c r="F112" s="356"/>
      <c r="G112" s="314"/>
      <c r="H112" s="356"/>
      <c r="I112" s="314"/>
      <c r="J112" s="356"/>
      <c r="K112" s="314"/>
      <c r="L112" s="356"/>
      <c r="M112" s="314"/>
      <c r="N112" s="356"/>
      <c r="O112" s="314"/>
      <c r="P112" s="356"/>
      <c r="Q112" s="314"/>
      <c r="R112" s="356"/>
      <c r="S112" s="314"/>
      <c r="T112" s="315">
        <v>37</v>
      </c>
      <c r="U112" s="316">
        <v>15.948275862068966</v>
      </c>
      <c r="V112" s="128"/>
      <c r="W112" s="128"/>
      <c r="X112" s="128"/>
      <c r="Y112" s="128"/>
      <c r="Z112" s="128"/>
      <c r="AA112" s="128"/>
      <c r="AB112" s="128"/>
      <c r="AC112" s="128"/>
      <c r="AD112" s="230"/>
    </row>
    <row r="113" spans="1:30" ht="20.100000000000001" customHeight="1">
      <c r="A113" s="229"/>
      <c r="B113" s="85"/>
      <c r="C113" s="128"/>
      <c r="D113" s="85" t="s">
        <v>2166</v>
      </c>
      <c r="E113" s="128"/>
      <c r="F113" s="356"/>
      <c r="G113" s="314"/>
      <c r="H113" s="356"/>
      <c r="I113" s="314"/>
      <c r="J113" s="356"/>
      <c r="K113" s="314"/>
      <c r="L113" s="356"/>
      <c r="M113" s="314"/>
      <c r="N113" s="356"/>
      <c r="O113" s="314"/>
      <c r="P113" s="356"/>
      <c r="Q113" s="314"/>
      <c r="R113" s="356"/>
      <c r="S113" s="314"/>
      <c r="T113" s="315">
        <v>6</v>
      </c>
      <c r="U113" s="316">
        <v>2.5862068965517242</v>
      </c>
      <c r="V113" s="128"/>
      <c r="W113" s="128"/>
      <c r="X113" s="128"/>
      <c r="Y113" s="128"/>
      <c r="Z113" s="128"/>
      <c r="AA113" s="128"/>
      <c r="AB113" s="128"/>
      <c r="AC113" s="128"/>
      <c r="AD113" s="230"/>
    </row>
    <row r="114" spans="1:30" ht="20.100000000000001" customHeight="1">
      <c r="A114" s="229"/>
      <c r="B114" s="85"/>
      <c r="C114" s="128"/>
      <c r="D114" s="85" t="s">
        <v>2167</v>
      </c>
      <c r="E114" s="128"/>
      <c r="F114" s="356">
        <v>7</v>
      </c>
      <c r="G114" s="314">
        <v>87.5</v>
      </c>
      <c r="H114" s="356">
        <v>3</v>
      </c>
      <c r="I114" s="314">
        <v>100</v>
      </c>
      <c r="J114" s="356">
        <v>1</v>
      </c>
      <c r="K114" s="314">
        <v>100</v>
      </c>
      <c r="L114" s="356">
        <v>5</v>
      </c>
      <c r="M114" s="314">
        <v>83.3</v>
      </c>
      <c r="N114" s="315">
        <v>4</v>
      </c>
      <c r="O114" s="316">
        <v>80</v>
      </c>
      <c r="P114" s="315">
        <v>6</v>
      </c>
      <c r="Q114" s="316">
        <v>66.666666666666671</v>
      </c>
      <c r="R114" s="356">
        <v>12</v>
      </c>
      <c r="S114" s="314">
        <v>100</v>
      </c>
      <c r="T114" s="315">
        <v>154</v>
      </c>
      <c r="U114" s="316">
        <v>66.379310344827587</v>
      </c>
      <c r="V114" s="128"/>
      <c r="W114" s="128"/>
      <c r="X114" s="128"/>
      <c r="Y114" s="128"/>
      <c r="Z114" s="128"/>
      <c r="AA114" s="128"/>
      <c r="AB114" s="128"/>
      <c r="AC114" s="128"/>
      <c r="AD114" s="230"/>
    </row>
    <row r="115" spans="1:30" ht="20.100000000000001" customHeight="1">
      <c r="A115" s="229"/>
      <c r="B115" s="85"/>
      <c r="C115" s="128"/>
      <c r="D115" s="85" t="s">
        <v>2168</v>
      </c>
      <c r="E115" s="128"/>
      <c r="F115" s="356"/>
      <c r="G115" s="314"/>
      <c r="H115" s="356"/>
      <c r="I115" s="314"/>
      <c r="J115" s="356"/>
      <c r="K115" s="314"/>
      <c r="L115" s="356"/>
      <c r="M115" s="314"/>
      <c r="N115" s="315"/>
      <c r="O115" s="316"/>
      <c r="P115" s="315">
        <v>1</v>
      </c>
      <c r="Q115" s="316">
        <v>11.111111111111111</v>
      </c>
      <c r="R115" s="356"/>
      <c r="S115" s="314"/>
      <c r="T115" s="315">
        <v>12</v>
      </c>
      <c r="U115" s="316">
        <v>5.1724137931034484</v>
      </c>
      <c r="V115" s="128"/>
      <c r="W115" s="128"/>
      <c r="X115" s="128"/>
      <c r="Y115" s="128"/>
      <c r="Z115" s="128"/>
      <c r="AA115" s="128"/>
      <c r="AB115" s="128"/>
      <c r="AC115" s="128"/>
      <c r="AD115" s="230"/>
    </row>
    <row r="116" spans="1:30" ht="20.100000000000001" customHeight="1">
      <c r="A116" s="229"/>
      <c r="B116" s="85"/>
      <c r="C116" s="128"/>
      <c r="D116" s="85" t="s">
        <v>2218</v>
      </c>
      <c r="E116" s="128"/>
      <c r="F116" s="356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15">
        <v>1</v>
      </c>
      <c r="U116" s="316">
        <v>0.43103448275862066</v>
      </c>
      <c r="V116" s="128"/>
      <c r="W116" s="128"/>
      <c r="X116" s="128"/>
      <c r="Y116" s="128"/>
      <c r="Z116" s="128"/>
      <c r="AA116" s="128"/>
      <c r="AB116" s="128"/>
      <c r="AC116" s="128"/>
      <c r="AD116" s="230"/>
    </row>
    <row r="117" spans="1:30" ht="20.100000000000001" customHeight="1">
      <c r="A117" s="229"/>
      <c r="B117" s="85"/>
      <c r="C117" s="128"/>
      <c r="D117" s="85" t="s">
        <v>2299</v>
      </c>
      <c r="E117" s="128"/>
      <c r="F117" s="356"/>
      <c r="G117" s="314"/>
      <c r="H117" s="356"/>
      <c r="I117" s="314"/>
      <c r="J117" s="356"/>
      <c r="K117" s="314"/>
      <c r="L117" s="356"/>
      <c r="M117" s="314"/>
      <c r="N117" s="315"/>
      <c r="O117" s="316"/>
      <c r="P117" s="315">
        <v>2</v>
      </c>
      <c r="Q117" s="316">
        <v>22.222222222222221</v>
      </c>
      <c r="R117" s="356"/>
      <c r="S117" s="314"/>
      <c r="T117" s="356"/>
      <c r="U117" s="314"/>
      <c r="V117" s="128"/>
      <c r="W117" s="128"/>
      <c r="X117" s="128"/>
      <c r="Y117" s="128"/>
      <c r="Z117" s="128"/>
      <c r="AA117" s="128"/>
      <c r="AB117" s="128"/>
      <c r="AC117" s="128"/>
      <c r="AD117" s="230"/>
    </row>
    <row r="118" spans="1:30" ht="20.100000000000001" customHeight="1">
      <c r="A118" s="229"/>
      <c r="B118" s="85"/>
      <c r="C118" s="128"/>
      <c r="D118" s="85" t="s">
        <v>2219</v>
      </c>
      <c r="E118" s="128"/>
      <c r="F118" s="356"/>
      <c r="G118" s="314"/>
      <c r="H118" s="356"/>
      <c r="I118" s="314"/>
      <c r="J118" s="356"/>
      <c r="K118" s="314"/>
      <c r="L118" s="356"/>
      <c r="M118" s="314"/>
      <c r="N118" s="356"/>
      <c r="O118" s="314"/>
      <c r="P118" s="356"/>
      <c r="Q118" s="314"/>
      <c r="R118" s="356"/>
      <c r="S118" s="314"/>
      <c r="T118" s="356"/>
      <c r="U118" s="314"/>
      <c r="V118" s="128"/>
      <c r="W118" s="128"/>
      <c r="X118" s="128"/>
      <c r="Y118" s="128"/>
      <c r="Z118" s="128"/>
      <c r="AA118" s="128"/>
      <c r="AB118" s="128"/>
      <c r="AC118" s="128"/>
      <c r="AD118" s="230"/>
    </row>
    <row r="119" spans="1:30" ht="20.100000000000001" customHeight="1">
      <c r="A119" s="476" t="s">
        <v>4822</v>
      </c>
      <c r="B119" s="476" t="s">
        <v>1069</v>
      </c>
      <c r="C119" s="473" t="s">
        <v>4914</v>
      </c>
      <c r="D119" s="476" t="s">
        <v>2164</v>
      </c>
      <c r="E119" s="473"/>
      <c r="F119" s="443"/>
      <c r="G119" s="444"/>
      <c r="H119" s="443"/>
      <c r="I119" s="444"/>
      <c r="J119" s="443"/>
      <c r="K119" s="444"/>
      <c r="L119" s="443"/>
      <c r="M119" s="444"/>
      <c r="N119" s="443"/>
      <c r="O119" s="444"/>
      <c r="P119" s="443"/>
      <c r="Q119" s="444"/>
      <c r="R119" s="443"/>
      <c r="S119" s="444"/>
      <c r="T119" s="443"/>
      <c r="U119" s="444"/>
      <c r="V119" s="473" t="s">
        <v>138</v>
      </c>
      <c r="W119" s="473" t="s">
        <v>138</v>
      </c>
      <c r="X119" s="473" t="s">
        <v>138</v>
      </c>
      <c r="Y119" s="473" t="s">
        <v>138</v>
      </c>
      <c r="Z119" s="473" t="s">
        <v>138</v>
      </c>
      <c r="AA119" s="473" t="s">
        <v>138</v>
      </c>
      <c r="AB119" s="473" t="s">
        <v>138</v>
      </c>
      <c r="AC119" s="473" t="s">
        <v>138</v>
      </c>
      <c r="AD119" s="476"/>
    </row>
    <row r="120" spans="1:30" ht="20.100000000000001" customHeight="1">
      <c r="A120" s="229"/>
      <c r="B120" s="85"/>
      <c r="C120" s="128"/>
      <c r="D120" s="85" t="s">
        <v>2165</v>
      </c>
      <c r="E120" s="128"/>
      <c r="F120" s="356"/>
      <c r="G120" s="314"/>
      <c r="H120" s="356"/>
      <c r="I120" s="314"/>
      <c r="J120" s="356"/>
      <c r="K120" s="314"/>
      <c r="L120" s="356"/>
      <c r="M120" s="314"/>
      <c r="N120" s="356"/>
      <c r="O120" s="314"/>
      <c r="P120" s="356"/>
      <c r="Q120" s="314"/>
      <c r="R120" s="356"/>
      <c r="S120" s="314"/>
      <c r="T120" s="315">
        <v>4</v>
      </c>
      <c r="U120" s="316">
        <v>6.666666666666667</v>
      </c>
      <c r="V120" s="128"/>
      <c r="W120" s="128"/>
      <c r="X120" s="128"/>
      <c r="Y120" s="128"/>
      <c r="Z120" s="128"/>
      <c r="AA120" s="128"/>
      <c r="AB120" s="128"/>
      <c r="AC120" s="128"/>
      <c r="AD120" s="230"/>
    </row>
    <row r="121" spans="1:30" ht="20.100000000000001" customHeight="1">
      <c r="A121" s="229"/>
      <c r="B121" s="85"/>
      <c r="C121" s="128"/>
      <c r="D121" s="85" t="s">
        <v>2166</v>
      </c>
      <c r="E121" s="128"/>
      <c r="F121" s="356"/>
      <c r="G121" s="314"/>
      <c r="H121" s="356"/>
      <c r="I121" s="314"/>
      <c r="J121" s="356"/>
      <c r="K121" s="314"/>
      <c r="L121" s="356"/>
      <c r="M121" s="314"/>
      <c r="N121" s="356"/>
      <c r="O121" s="314"/>
      <c r="P121" s="356"/>
      <c r="Q121" s="314"/>
      <c r="R121" s="356"/>
      <c r="S121" s="314"/>
      <c r="T121" s="315">
        <v>16</v>
      </c>
      <c r="U121" s="316">
        <v>26.666666666666668</v>
      </c>
      <c r="V121" s="128"/>
      <c r="W121" s="128"/>
      <c r="X121" s="128"/>
      <c r="Y121" s="128"/>
      <c r="Z121" s="128"/>
      <c r="AA121" s="128"/>
      <c r="AB121" s="128"/>
      <c r="AC121" s="128"/>
      <c r="AD121" s="230"/>
    </row>
    <row r="122" spans="1:30" ht="20.100000000000001" customHeight="1">
      <c r="A122" s="229"/>
      <c r="B122" s="85"/>
      <c r="C122" s="128"/>
      <c r="D122" s="85" t="s">
        <v>2167</v>
      </c>
      <c r="E122" s="128"/>
      <c r="F122" s="356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15">
        <v>26</v>
      </c>
      <c r="U122" s="316">
        <v>43.333333333333336</v>
      </c>
      <c r="V122" s="128"/>
      <c r="W122" s="128"/>
      <c r="X122" s="128"/>
      <c r="Y122" s="128"/>
      <c r="Z122" s="128"/>
      <c r="AA122" s="128"/>
      <c r="AB122" s="128"/>
      <c r="AC122" s="128"/>
      <c r="AD122" s="230"/>
    </row>
    <row r="123" spans="1:30" ht="20.100000000000001" customHeight="1">
      <c r="A123" s="229"/>
      <c r="B123" s="85"/>
      <c r="C123" s="128"/>
      <c r="D123" s="85" t="s">
        <v>2168</v>
      </c>
      <c r="E123" s="128"/>
      <c r="F123" s="356"/>
      <c r="G123" s="314"/>
      <c r="H123" s="356"/>
      <c r="I123" s="314"/>
      <c r="J123" s="356"/>
      <c r="K123" s="314"/>
      <c r="L123" s="356"/>
      <c r="M123" s="314"/>
      <c r="N123" s="356"/>
      <c r="O123" s="314"/>
      <c r="P123" s="356"/>
      <c r="Q123" s="314"/>
      <c r="R123" s="356"/>
      <c r="S123" s="314"/>
      <c r="T123" s="315">
        <v>13</v>
      </c>
      <c r="U123" s="316">
        <v>21.666666666666668</v>
      </c>
      <c r="V123" s="128"/>
      <c r="W123" s="128"/>
      <c r="X123" s="128"/>
      <c r="Y123" s="128"/>
      <c r="Z123" s="128"/>
      <c r="AA123" s="128"/>
      <c r="AB123" s="128"/>
      <c r="AC123" s="128"/>
      <c r="AD123" s="230"/>
    </row>
    <row r="124" spans="1:30" ht="20.100000000000001" customHeight="1">
      <c r="A124" s="229"/>
      <c r="B124" s="85"/>
      <c r="C124" s="128"/>
      <c r="D124" s="85" t="s">
        <v>2218</v>
      </c>
      <c r="E124" s="128"/>
      <c r="F124" s="356"/>
      <c r="G124" s="314"/>
      <c r="H124" s="356"/>
      <c r="I124" s="314"/>
      <c r="J124" s="356"/>
      <c r="K124" s="314"/>
      <c r="L124" s="356"/>
      <c r="M124" s="314"/>
      <c r="N124" s="356"/>
      <c r="O124" s="314"/>
      <c r="P124" s="356"/>
      <c r="Q124" s="314"/>
      <c r="R124" s="356"/>
      <c r="S124" s="314"/>
      <c r="T124" s="315">
        <v>1</v>
      </c>
      <c r="U124" s="316">
        <v>1.6666666666666667</v>
      </c>
      <c r="V124" s="128"/>
      <c r="W124" s="128"/>
      <c r="X124" s="128"/>
      <c r="Y124" s="128"/>
      <c r="Z124" s="128"/>
      <c r="AA124" s="128"/>
      <c r="AB124" s="128"/>
      <c r="AC124" s="128"/>
      <c r="AD124" s="230"/>
    </row>
    <row r="125" spans="1:30" ht="20.100000000000001" customHeight="1">
      <c r="A125" s="229"/>
      <c r="B125" s="85"/>
      <c r="C125" s="128"/>
      <c r="D125" s="85" t="s">
        <v>2299</v>
      </c>
      <c r="E125" s="128"/>
      <c r="F125" s="356"/>
      <c r="G125" s="314"/>
      <c r="H125" s="356"/>
      <c r="I125" s="314"/>
      <c r="J125" s="356"/>
      <c r="K125" s="314"/>
      <c r="L125" s="356"/>
      <c r="M125" s="314"/>
      <c r="N125" s="356"/>
      <c r="O125" s="314"/>
      <c r="P125" s="356"/>
      <c r="Q125" s="314"/>
      <c r="R125" s="356"/>
      <c r="S125" s="314"/>
      <c r="T125" s="356"/>
      <c r="U125" s="314"/>
      <c r="V125" s="128"/>
      <c r="W125" s="128"/>
      <c r="X125" s="128"/>
      <c r="Y125" s="128"/>
      <c r="Z125" s="128"/>
      <c r="AA125" s="128"/>
      <c r="AB125" s="128"/>
      <c r="AC125" s="128"/>
      <c r="AD125" s="230"/>
    </row>
    <row r="126" spans="1:30" ht="20.100000000000001" customHeight="1">
      <c r="A126" s="229"/>
      <c r="B126" s="85"/>
      <c r="C126" s="128"/>
      <c r="D126" s="85" t="s">
        <v>2219</v>
      </c>
      <c r="E126" s="128"/>
      <c r="F126" s="356"/>
      <c r="G126" s="314"/>
      <c r="H126" s="356"/>
      <c r="I126" s="314"/>
      <c r="J126" s="356"/>
      <c r="K126" s="314"/>
      <c r="L126" s="356"/>
      <c r="M126" s="314"/>
      <c r="N126" s="356"/>
      <c r="O126" s="314"/>
      <c r="P126" s="356"/>
      <c r="Q126" s="314"/>
      <c r="R126" s="356"/>
      <c r="S126" s="314"/>
      <c r="T126" s="356"/>
      <c r="U126" s="314"/>
      <c r="V126" s="128"/>
      <c r="W126" s="128"/>
      <c r="X126" s="128"/>
      <c r="Y126" s="128"/>
      <c r="Z126" s="128"/>
      <c r="AA126" s="128"/>
      <c r="AB126" s="128"/>
      <c r="AC126" s="128"/>
      <c r="AD126" s="230"/>
    </row>
    <row r="127" spans="1:30" ht="20.100000000000001" customHeight="1">
      <c r="A127" s="476" t="s">
        <v>4823</v>
      </c>
      <c r="B127" s="476" t="s">
        <v>1070</v>
      </c>
      <c r="C127" s="473" t="s">
        <v>4914</v>
      </c>
      <c r="D127" s="476" t="s">
        <v>2164</v>
      </c>
      <c r="E127" s="473"/>
      <c r="F127" s="443"/>
      <c r="G127" s="444"/>
      <c r="H127" s="443"/>
      <c r="I127" s="444"/>
      <c r="J127" s="443"/>
      <c r="K127" s="444"/>
      <c r="L127" s="443"/>
      <c r="M127" s="444"/>
      <c r="N127" s="443"/>
      <c r="O127" s="444"/>
      <c r="P127" s="443"/>
      <c r="Q127" s="444"/>
      <c r="R127" s="443"/>
      <c r="S127" s="444"/>
      <c r="T127" s="443"/>
      <c r="U127" s="444"/>
      <c r="V127" s="473" t="s">
        <v>138</v>
      </c>
      <c r="W127" s="473" t="s">
        <v>138</v>
      </c>
      <c r="X127" s="473" t="s">
        <v>138</v>
      </c>
      <c r="Y127" s="473" t="s">
        <v>138</v>
      </c>
      <c r="Z127" s="473" t="s">
        <v>138</v>
      </c>
      <c r="AA127" s="473" t="s">
        <v>138</v>
      </c>
      <c r="AB127" s="473" t="s">
        <v>138</v>
      </c>
      <c r="AC127" s="473" t="s">
        <v>138</v>
      </c>
      <c r="AD127" s="476"/>
    </row>
    <row r="128" spans="1:30" ht="20.100000000000001" customHeight="1">
      <c r="A128" s="229"/>
      <c r="B128" s="85"/>
      <c r="C128" s="128"/>
      <c r="D128" s="85" t="s">
        <v>2165</v>
      </c>
      <c r="E128" s="128"/>
      <c r="F128" s="356"/>
      <c r="G128" s="314"/>
      <c r="H128" s="356"/>
      <c r="I128" s="314"/>
      <c r="J128" s="356"/>
      <c r="K128" s="314"/>
      <c r="L128" s="356"/>
      <c r="M128" s="314"/>
      <c r="N128" s="356"/>
      <c r="O128" s="314"/>
      <c r="P128" s="356"/>
      <c r="Q128" s="314"/>
      <c r="R128" s="356"/>
      <c r="S128" s="314"/>
      <c r="T128" s="315">
        <v>2</v>
      </c>
      <c r="U128" s="316">
        <v>10.526315789473685</v>
      </c>
      <c r="V128" s="128"/>
      <c r="W128" s="128"/>
      <c r="X128" s="128"/>
      <c r="Y128" s="128"/>
      <c r="Z128" s="128"/>
      <c r="AA128" s="128"/>
      <c r="AB128" s="128"/>
      <c r="AC128" s="128"/>
      <c r="AD128" s="230"/>
    </row>
    <row r="129" spans="1:30" ht="20.100000000000001" customHeight="1">
      <c r="A129" s="229"/>
      <c r="B129" s="85"/>
      <c r="C129" s="128"/>
      <c r="D129" s="85" t="s">
        <v>2166</v>
      </c>
      <c r="E129" s="128"/>
      <c r="F129" s="356"/>
      <c r="G129" s="314"/>
      <c r="H129" s="356"/>
      <c r="I129" s="314"/>
      <c r="J129" s="356"/>
      <c r="K129" s="314"/>
      <c r="L129" s="356"/>
      <c r="M129" s="314"/>
      <c r="N129" s="356"/>
      <c r="O129" s="314"/>
      <c r="P129" s="356"/>
      <c r="Q129" s="314"/>
      <c r="R129" s="356"/>
      <c r="S129" s="314"/>
      <c r="T129" s="315">
        <v>1</v>
      </c>
      <c r="U129" s="316">
        <v>5.2631578947368425</v>
      </c>
      <c r="V129" s="128"/>
      <c r="W129" s="128"/>
      <c r="X129" s="128"/>
      <c r="Y129" s="128"/>
      <c r="Z129" s="128"/>
      <c r="AA129" s="128"/>
      <c r="AB129" s="128"/>
      <c r="AC129" s="128"/>
      <c r="AD129" s="230"/>
    </row>
    <row r="130" spans="1:30" ht="20.100000000000001" customHeight="1">
      <c r="A130" s="229"/>
      <c r="B130" s="85"/>
      <c r="C130" s="128"/>
      <c r="D130" s="85" t="s">
        <v>2167</v>
      </c>
      <c r="E130" s="128"/>
      <c r="F130" s="356"/>
      <c r="G130" s="314"/>
      <c r="H130" s="356"/>
      <c r="I130" s="314"/>
      <c r="J130" s="356"/>
      <c r="K130" s="314"/>
      <c r="L130" s="356"/>
      <c r="M130" s="314"/>
      <c r="N130" s="356"/>
      <c r="O130" s="314"/>
      <c r="P130" s="356"/>
      <c r="Q130" s="314"/>
      <c r="R130" s="356"/>
      <c r="S130" s="314"/>
      <c r="T130" s="315">
        <v>11</v>
      </c>
      <c r="U130" s="316">
        <v>57.89473684210526</v>
      </c>
      <c r="V130" s="128"/>
      <c r="W130" s="128"/>
      <c r="X130" s="128"/>
      <c r="Y130" s="128"/>
      <c r="Z130" s="128"/>
      <c r="AA130" s="128"/>
      <c r="AB130" s="128"/>
      <c r="AC130" s="128"/>
      <c r="AD130" s="230"/>
    </row>
    <row r="131" spans="1:30" ht="20.100000000000001" customHeight="1">
      <c r="A131" s="229"/>
      <c r="B131" s="85"/>
      <c r="C131" s="128"/>
      <c r="D131" s="85" t="s">
        <v>2168</v>
      </c>
      <c r="E131" s="128"/>
      <c r="F131" s="356"/>
      <c r="G131" s="314"/>
      <c r="H131" s="356"/>
      <c r="I131" s="314"/>
      <c r="J131" s="356"/>
      <c r="K131" s="314"/>
      <c r="L131" s="356"/>
      <c r="M131" s="314"/>
      <c r="N131" s="356"/>
      <c r="O131" s="314"/>
      <c r="P131" s="356"/>
      <c r="Q131" s="314"/>
      <c r="R131" s="356"/>
      <c r="S131" s="314"/>
      <c r="T131" s="315">
        <v>5</v>
      </c>
      <c r="U131" s="316">
        <v>26.315789473684209</v>
      </c>
      <c r="V131" s="128"/>
      <c r="W131" s="128"/>
      <c r="X131" s="128"/>
      <c r="Y131" s="128"/>
      <c r="Z131" s="128"/>
      <c r="AA131" s="128"/>
      <c r="AB131" s="128"/>
      <c r="AC131" s="128"/>
      <c r="AD131" s="230"/>
    </row>
    <row r="132" spans="1:30" ht="20.100000000000001" customHeight="1">
      <c r="A132" s="229"/>
      <c r="B132" s="85"/>
      <c r="C132" s="128"/>
      <c r="D132" s="85" t="s">
        <v>2218</v>
      </c>
      <c r="E132" s="128"/>
      <c r="F132" s="356"/>
      <c r="G132" s="314"/>
      <c r="H132" s="356"/>
      <c r="I132" s="314"/>
      <c r="J132" s="356"/>
      <c r="K132" s="314"/>
      <c r="L132" s="356"/>
      <c r="M132" s="314"/>
      <c r="N132" s="356"/>
      <c r="O132" s="314"/>
      <c r="P132" s="356"/>
      <c r="Q132" s="314"/>
      <c r="R132" s="356"/>
      <c r="S132" s="314"/>
      <c r="T132" s="356"/>
      <c r="U132" s="314"/>
      <c r="V132" s="128"/>
      <c r="W132" s="128"/>
      <c r="X132" s="128"/>
      <c r="Y132" s="128"/>
      <c r="Z132" s="128"/>
      <c r="AA132" s="128"/>
      <c r="AB132" s="128"/>
      <c r="AC132" s="128"/>
      <c r="AD132" s="230"/>
    </row>
    <row r="133" spans="1:30" ht="20.100000000000001" customHeight="1">
      <c r="A133" s="229"/>
      <c r="B133" s="85"/>
      <c r="C133" s="128"/>
      <c r="D133" s="85" t="s">
        <v>2299</v>
      </c>
      <c r="E133" s="128"/>
      <c r="F133" s="356"/>
      <c r="G133" s="314"/>
      <c r="H133" s="356"/>
      <c r="I133" s="314"/>
      <c r="J133" s="356"/>
      <c r="K133" s="314"/>
      <c r="L133" s="356"/>
      <c r="M133" s="314"/>
      <c r="N133" s="356"/>
      <c r="O133" s="314"/>
      <c r="P133" s="356"/>
      <c r="Q133" s="314"/>
      <c r="R133" s="356"/>
      <c r="S133" s="314"/>
      <c r="T133" s="356"/>
      <c r="U133" s="314"/>
      <c r="V133" s="128"/>
      <c r="W133" s="128"/>
      <c r="X133" s="128"/>
      <c r="Y133" s="128"/>
      <c r="Z133" s="128"/>
      <c r="AA133" s="128"/>
      <c r="AB133" s="128"/>
      <c r="AC133" s="128"/>
      <c r="AD133" s="230"/>
    </row>
    <row r="134" spans="1:30" ht="20.100000000000001" customHeight="1">
      <c r="A134" s="229"/>
      <c r="B134" s="85"/>
      <c r="C134" s="128"/>
      <c r="D134" s="85" t="s">
        <v>2219</v>
      </c>
      <c r="E134" s="128"/>
      <c r="F134" s="356"/>
      <c r="G134" s="314"/>
      <c r="H134" s="356"/>
      <c r="I134" s="314"/>
      <c r="J134" s="356"/>
      <c r="K134" s="314"/>
      <c r="L134" s="356"/>
      <c r="M134" s="314"/>
      <c r="N134" s="356"/>
      <c r="O134" s="314"/>
      <c r="P134" s="356"/>
      <c r="Q134" s="314"/>
      <c r="R134" s="356"/>
      <c r="S134" s="314"/>
      <c r="T134" s="356"/>
      <c r="U134" s="314"/>
      <c r="V134" s="128"/>
      <c r="W134" s="128"/>
      <c r="X134" s="128"/>
      <c r="Y134" s="128"/>
      <c r="Z134" s="128"/>
      <c r="AA134" s="128"/>
      <c r="AB134" s="128"/>
      <c r="AC134" s="128"/>
      <c r="AD134" s="230"/>
    </row>
    <row r="135" spans="1:30" ht="20.100000000000001" customHeight="1">
      <c r="A135" s="476" t="s">
        <v>4824</v>
      </c>
      <c r="B135" s="476" t="s">
        <v>1071</v>
      </c>
      <c r="C135" s="473" t="s">
        <v>4914</v>
      </c>
      <c r="D135" s="476" t="s">
        <v>2164</v>
      </c>
      <c r="E135" s="473"/>
      <c r="F135" s="443"/>
      <c r="G135" s="444"/>
      <c r="H135" s="443"/>
      <c r="I135" s="444"/>
      <c r="J135" s="443"/>
      <c r="K135" s="444"/>
      <c r="L135" s="443"/>
      <c r="M135" s="444"/>
      <c r="N135" s="443"/>
      <c r="O135" s="444"/>
      <c r="P135" s="443"/>
      <c r="Q135" s="444"/>
      <c r="R135" s="443"/>
      <c r="S135" s="444"/>
      <c r="T135" s="443"/>
      <c r="U135" s="444"/>
      <c r="V135" s="473" t="s">
        <v>138</v>
      </c>
      <c r="W135" s="473" t="s">
        <v>138</v>
      </c>
      <c r="X135" s="473" t="s">
        <v>138</v>
      </c>
      <c r="Y135" s="473" t="s">
        <v>138</v>
      </c>
      <c r="Z135" s="473" t="s">
        <v>138</v>
      </c>
      <c r="AA135" s="473" t="s">
        <v>138</v>
      </c>
      <c r="AB135" s="473" t="s">
        <v>138</v>
      </c>
      <c r="AC135" s="473" t="s">
        <v>138</v>
      </c>
      <c r="AD135" s="476"/>
    </row>
    <row r="136" spans="1:30" ht="20.100000000000001" customHeight="1">
      <c r="A136" s="229"/>
      <c r="B136" s="85"/>
      <c r="C136" s="128"/>
      <c r="D136" s="85" t="s">
        <v>2165</v>
      </c>
      <c r="E136" s="128"/>
      <c r="F136" s="356"/>
      <c r="G136" s="314"/>
      <c r="H136" s="356"/>
      <c r="I136" s="314"/>
      <c r="J136" s="356"/>
      <c r="K136" s="314"/>
      <c r="L136" s="356"/>
      <c r="M136" s="314"/>
      <c r="N136" s="356"/>
      <c r="O136" s="314"/>
      <c r="P136" s="356"/>
      <c r="Q136" s="314"/>
      <c r="R136" s="356"/>
      <c r="S136" s="314"/>
      <c r="T136" s="356"/>
      <c r="U136" s="314"/>
      <c r="V136" s="128"/>
      <c r="W136" s="128"/>
      <c r="X136" s="128"/>
      <c r="Y136" s="128"/>
      <c r="Z136" s="128"/>
      <c r="AA136" s="128"/>
      <c r="AB136" s="128"/>
      <c r="AC136" s="128"/>
      <c r="AD136" s="230"/>
    </row>
    <row r="137" spans="1:30" ht="20.100000000000001" customHeight="1">
      <c r="A137" s="229"/>
      <c r="B137" s="85"/>
      <c r="C137" s="128"/>
      <c r="D137" s="85" t="s">
        <v>2166</v>
      </c>
      <c r="E137" s="128"/>
      <c r="F137" s="356"/>
      <c r="G137" s="314"/>
      <c r="H137" s="356"/>
      <c r="I137" s="314"/>
      <c r="J137" s="356"/>
      <c r="K137" s="314"/>
      <c r="L137" s="356"/>
      <c r="M137" s="314"/>
      <c r="N137" s="356"/>
      <c r="O137" s="314"/>
      <c r="P137" s="356"/>
      <c r="Q137" s="314"/>
      <c r="R137" s="356"/>
      <c r="S137" s="314"/>
      <c r="T137" s="356"/>
      <c r="U137" s="314"/>
      <c r="V137" s="128"/>
      <c r="W137" s="128"/>
      <c r="X137" s="128"/>
      <c r="Y137" s="128"/>
      <c r="Z137" s="128"/>
      <c r="AA137" s="128"/>
      <c r="AB137" s="128"/>
      <c r="AC137" s="128"/>
      <c r="AD137" s="230"/>
    </row>
    <row r="138" spans="1:30" ht="20.100000000000001" customHeight="1">
      <c r="A138" s="229"/>
      <c r="B138" s="85"/>
      <c r="C138" s="128"/>
      <c r="D138" s="85" t="s">
        <v>2167</v>
      </c>
      <c r="E138" s="128"/>
      <c r="F138" s="356"/>
      <c r="G138" s="314"/>
      <c r="H138" s="356"/>
      <c r="I138" s="314"/>
      <c r="J138" s="356"/>
      <c r="K138" s="314"/>
      <c r="L138" s="356"/>
      <c r="M138" s="314"/>
      <c r="N138" s="356"/>
      <c r="O138" s="314"/>
      <c r="P138" s="356"/>
      <c r="Q138" s="314"/>
      <c r="R138" s="356"/>
      <c r="S138" s="314"/>
      <c r="T138" s="315">
        <v>1</v>
      </c>
      <c r="U138" s="316">
        <v>16.666666666666668</v>
      </c>
      <c r="V138" s="128"/>
      <c r="W138" s="128"/>
      <c r="X138" s="128"/>
      <c r="Y138" s="128"/>
      <c r="Z138" s="128"/>
      <c r="AA138" s="128"/>
      <c r="AB138" s="128"/>
      <c r="AC138" s="128"/>
      <c r="AD138" s="230"/>
    </row>
    <row r="139" spans="1:30" ht="20.100000000000001" customHeight="1">
      <c r="A139" s="229"/>
      <c r="B139" s="85"/>
      <c r="C139" s="128"/>
      <c r="D139" s="85" t="s">
        <v>2168</v>
      </c>
      <c r="E139" s="128"/>
      <c r="F139" s="356"/>
      <c r="G139" s="314"/>
      <c r="H139" s="356"/>
      <c r="I139" s="314"/>
      <c r="J139" s="356"/>
      <c r="K139" s="314"/>
      <c r="L139" s="356"/>
      <c r="M139" s="314"/>
      <c r="N139" s="356"/>
      <c r="O139" s="314"/>
      <c r="P139" s="356"/>
      <c r="Q139" s="314"/>
      <c r="R139" s="356"/>
      <c r="S139" s="314"/>
      <c r="T139" s="315">
        <v>5</v>
      </c>
      <c r="U139" s="316">
        <v>83.333333333333329</v>
      </c>
      <c r="V139" s="128"/>
      <c r="W139" s="128"/>
      <c r="X139" s="128"/>
      <c r="Y139" s="128"/>
      <c r="Z139" s="128"/>
      <c r="AA139" s="128"/>
      <c r="AB139" s="128"/>
      <c r="AC139" s="128"/>
      <c r="AD139" s="230"/>
    </row>
    <row r="140" spans="1:30" ht="20.100000000000001" customHeight="1">
      <c r="A140" s="229"/>
      <c r="B140" s="85"/>
      <c r="C140" s="128"/>
      <c r="D140" s="85" t="s">
        <v>2218</v>
      </c>
      <c r="E140" s="128"/>
      <c r="F140" s="356"/>
      <c r="G140" s="314"/>
      <c r="H140" s="356"/>
      <c r="I140" s="314"/>
      <c r="J140" s="356"/>
      <c r="K140" s="314"/>
      <c r="L140" s="356"/>
      <c r="M140" s="314"/>
      <c r="N140" s="356"/>
      <c r="O140" s="314"/>
      <c r="P140" s="356"/>
      <c r="Q140" s="314"/>
      <c r="R140" s="356"/>
      <c r="S140" s="314"/>
      <c r="T140" s="356"/>
      <c r="U140" s="314"/>
      <c r="V140" s="128"/>
      <c r="W140" s="128"/>
      <c r="X140" s="128"/>
      <c r="Y140" s="128"/>
      <c r="Z140" s="128"/>
      <c r="AA140" s="128"/>
      <c r="AB140" s="128"/>
      <c r="AC140" s="128"/>
      <c r="AD140" s="230"/>
    </row>
    <row r="141" spans="1:30" ht="20.100000000000001" customHeight="1">
      <c r="A141" s="229"/>
      <c r="B141" s="85"/>
      <c r="C141" s="128"/>
      <c r="D141" s="85" t="s">
        <v>2299</v>
      </c>
      <c r="E141" s="128"/>
      <c r="F141" s="356"/>
      <c r="G141" s="314"/>
      <c r="H141" s="356"/>
      <c r="I141" s="314"/>
      <c r="J141" s="356"/>
      <c r="K141" s="314"/>
      <c r="L141" s="356"/>
      <c r="M141" s="314"/>
      <c r="N141" s="356"/>
      <c r="O141" s="314"/>
      <c r="P141" s="356"/>
      <c r="Q141" s="314"/>
      <c r="R141" s="356"/>
      <c r="S141" s="314"/>
      <c r="T141" s="356"/>
      <c r="U141" s="314"/>
      <c r="V141" s="128"/>
      <c r="W141" s="128"/>
      <c r="X141" s="128"/>
      <c r="Y141" s="128"/>
      <c r="Z141" s="128"/>
      <c r="AA141" s="128"/>
      <c r="AB141" s="128"/>
      <c r="AC141" s="128"/>
      <c r="AD141" s="230"/>
    </row>
    <row r="142" spans="1:30" ht="20.100000000000001" customHeight="1">
      <c r="A142" s="229"/>
      <c r="B142" s="85"/>
      <c r="C142" s="128"/>
      <c r="D142" s="85" t="s">
        <v>2219</v>
      </c>
      <c r="E142" s="128"/>
      <c r="F142" s="356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128"/>
      <c r="W142" s="128"/>
      <c r="X142" s="128"/>
      <c r="Y142" s="128"/>
      <c r="Z142" s="128"/>
      <c r="AA142" s="128"/>
      <c r="AB142" s="128"/>
      <c r="AC142" s="128"/>
      <c r="AD142" s="230"/>
    </row>
    <row r="143" spans="1:30" ht="20.100000000000001" customHeight="1">
      <c r="A143" s="476" t="s">
        <v>4825</v>
      </c>
      <c r="B143" s="476" t="s">
        <v>1072</v>
      </c>
      <c r="C143" s="473" t="s">
        <v>4914</v>
      </c>
      <c r="D143" s="476" t="s">
        <v>2164</v>
      </c>
      <c r="E143" s="473"/>
      <c r="F143" s="443"/>
      <c r="G143" s="444"/>
      <c r="H143" s="443"/>
      <c r="I143" s="444"/>
      <c r="J143" s="443"/>
      <c r="K143" s="444"/>
      <c r="L143" s="443"/>
      <c r="M143" s="444"/>
      <c r="N143" s="443"/>
      <c r="O143" s="444"/>
      <c r="P143" s="443"/>
      <c r="Q143" s="444"/>
      <c r="R143" s="443"/>
      <c r="S143" s="444"/>
      <c r="T143" s="443"/>
      <c r="U143" s="444"/>
      <c r="V143" s="473" t="s">
        <v>138</v>
      </c>
      <c r="W143" s="473" t="s">
        <v>138</v>
      </c>
      <c r="X143" s="473" t="s">
        <v>138</v>
      </c>
      <c r="Y143" s="473" t="s">
        <v>138</v>
      </c>
      <c r="Z143" s="473" t="s">
        <v>138</v>
      </c>
      <c r="AA143" s="473" t="s">
        <v>138</v>
      </c>
      <c r="AB143" s="473" t="s">
        <v>138</v>
      </c>
      <c r="AC143" s="473" t="s">
        <v>138</v>
      </c>
      <c r="AD143" s="476"/>
    </row>
    <row r="144" spans="1:30" ht="20.100000000000001" customHeight="1">
      <c r="A144" s="229"/>
      <c r="B144" s="85"/>
      <c r="C144" s="128"/>
      <c r="D144" s="85" t="s">
        <v>2165</v>
      </c>
      <c r="E144" s="128"/>
      <c r="F144" s="356"/>
      <c r="G144" s="314"/>
      <c r="H144" s="356"/>
      <c r="I144" s="314"/>
      <c r="J144" s="356"/>
      <c r="K144" s="314"/>
      <c r="L144" s="356"/>
      <c r="M144" s="314"/>
      <c r="N144" s="356"/>
      <c r="O144" s="314"/>
      <c r="P144" s="356"/>
      <c r="Q144" s="314"/>
      <c r="R144" s="356"/>
      <c r="S144" s="314"/>
      <c r="T144" s="356"/>
      <c r="U144" s="314"/>
      <c r="V144" s="128"/>
      <c r="W144" s="128"/>
      <c r="X144" s="128"/>
      <c r="Y144" s="128"/>
      <c r="Z144" s="128"/>
      <c r="AA144" s="128"/>
      <c r="AB144" s="128"/>
      <c r="AC144" s="128"/>
      <c r="AD144" s="230"/>
    </row>
    <row r="145" spans="1:30" ht="20.100000000000001" customHeight="1">
      <c r="A145" s="229"/>
      <c r="B145" s="85"/>
      <c r="C145" s="128"/>
      <c r="D145" s="85" t="s">
        <v>2166</v>
      </c>
      <c r="E145" s="128"/>
      <c r="F145" s="356"/>
      <c r="G145" s="314"/>
      <c r="H145" s="356"/>
      <c r="I145" s="314"/>
      <c r="J145" s="356"/>
      <c r="K145" s="314"/>
      <c r="L145" s="356"/>
      <c r="M145" s="314"/>
      <c r="N145" s="356"/>
      <c r="O145" s="314"/>
      <c r="P145" s="356"/>
      <c r="Q145" s="314"/>
      <c r="R145" s="356"/>
      <c r="S145" s="314"/>
      <c r="T145" s="356"/>
      <c r="U145" s="314"/>
      <c r="V145" s="128"/>
      <c r="W145" s="128"/>
      <c r="X145" s="128"/>
      <c r="Y145" s="128"/>
      <c r="Z145" s="128"/>
      <c r="AA145" s="128"/>
      <c r="AB145" s="128"/>
      <c r="AC145" s="128"/>
      <c r="AD145" s="230"/>
    </row>
    <row r="146" spans="1:30" ht="20.100000000000001" customHeight="1">
      <c r="A146" s="229"/>
      <c r="B146" s="85"/>
      <c r="C146" s="128"/>
      <c r="D146" s="85" t="s">
        <v>2167</v>
      </c>
      <c r="E146" s="128"/>
      <c r="F146" s="356"/>
      <c r="G146" s="314"/>
      <c r="H146" s="356"/>
      <c r="I146" s="314"/>
      <c r="J146" s="356"/>
      <c r="K146" s="314"/>
      <c r="L146" s="356"/>
      <c r="M146" s="314"/>
      <c r="N146" s="315"/>
      <c r="O146" s="316"/>
      <c r="P146" s="315"/>
      <c r="Q146" s="316"/>
      <c r="R146" s="315"/>
      <c r="S146" s="316"/>
      <c r="T146" s="315"/>
      <c r="U146" s="316"/>
      <c r="V146" s="128"/>
      <c r="W146" s="128"/>
      <c r="X146" s="128"/>
      <c r="Y146" s="128"/>
      <c r="Z146" s="128"/>
      <c r="AA146" s="128"/>
      <c r="AB146" s="128"/>
      <c r="AC146" s="128"/>
      <c r="AD146" s="230"/>
    </row>
    <row r="147" spans="1:30" ht="20.100000000000001" customHeight="1">
      <c r="A147" s="229"/>
      <c r="B147" s="85"/>
      <c r="C147" s="128"/>
      <c r="D147" s="85" t="s">
        <v>2168</v>
      </c>
      <c r="E147" s="128"/>
      <c r="F147" s="356"/>
      <c r="G147" s="314"/>
      <c r="H147" s="356"/>
      <c r="I147" s="314"/>
      <c r="J147" s="356"/>
      <c r="K147" s="314"/>
      <c r="L147" s="356"/>
      <c r="M147" s="314"/>
      <c r="N147" s="315"/>
      <c r="O147" s="316"/>
      <c r="P147" s="315"/>
      <c r="Q147" s="316"/>
      <c r="R147" s="315"/>
      <c r="S147" s="316"/>
      <c r="T147" s="315"/>
      <c r="U147" s="316"/>
      <c r="V147" s="128"/>
      <c r="W147" s="128"/>
      <c r="X147" s="128"/>
      <c r="Y147" s="128"/>
      <c r="Z147" s="128"/>
      <c r="AA147" s="128"/>
      <c r="AB147" s="128"/>
      <c r="AC147" s="128"/>
      <c r="AD147" s="230"/>
    </row>
    <row r="148" spans="1:30" ht="20.100000000000001" customHeight="1">
      <c r="A148" s="229"/>
      <c r="B148" s="85"/>
      <c r="C148" s="128"/>
      <c r="D148" s="85" t="s">
        <v>2218</v>
      </c>
      <c r="E148" s="128"/>
      <c r="F148" s="356"/>
      <c r="G148" s="314"/>
      <c r="H148" s="356"/>
      <c r="I148" s="314"/>
      <c r="J148" s="356"/>
      <c r="K148" s="314"/>
      <c r="L148" s="356"/>
      <c r="M148" s="314"/>
      <c r="N148" s="315"/>
      <c r="O148" s="316"/>
      <c r="P148" s="315"/>
      <c r="Q148" s="316"/>
      <c r="R148" s="315"/>
      <c r="S148" s="316"/>
      <c r="T148" s="315">
        <v>2</v>
      </c>
      <c r="U148" s="316">
        <v>100</v>
      </c>
      <c r="V148" s="128"/>
      <c r="W148" s="128"/>
      <c r="X148" s="128"/>
      <c r="Y148" s="128"/>
      <c r="Z148" s="128"/>
      <c r="AA148" s="128"/>
      <c r="AB148" s="128"/>
      <c r="AC148" s="128"/>
      <c r="AD148" s="230"/>
    </row>
    <row r="149" spans="1:30" ht="20.100000000000001" customHeight="1">
      <c r="A149" s="229"/>
      <c r="B149" s="85"/>
      <c r="C149" s="128"/>
      <c r="D149" s="85" t="s">
        <v>2299</v>
      </c>
      <c r="E149" s="128"/>
      <c r="F149" s="356"/>
      <c r="G149" s="314"/>
      <c r="H149" s="356"/>
      <c r="I149" s="314"/>
      <c r="J149" s="356"/>
      <c r="K149" s="314"/>
      <c r="L149" s="356"/>
      <c r="M149" s="314"/>
      <c r="N149" s="315"/>
      <c r="O149" s="316"/>
      <c r="P149" s="315"/>
      <c r="Q149" s="316"/>
      <c r="R149" s="315"/>
      <c r="S149" s="316"/>
      <c r="T149" s="315"/>
      <c r="U149" s="316"/>
      <c r="V149" s="128"/>
      <c r="W149" s="128"/>
      <c r="X149" s="128"/>
      <c r="Y149" s="128"/>
      <c r="Z149" s="128"/>
      <c r="AA149" s="128"/>
      <c r="AB149" s="128"/>
      <c r="AC149" s="128"/>
      <c r="AD149" s="230"/>
    </row>
    <row r="150" spans="1:30" ht="20.100000000000001" customHeight="1">
      <c r="A150" s="229"/>
      <c r="B150" s="85"/>
      <c r="C150" s="128"/>
      <c r="D150" s="85" t="s">
        <v>2219</v>
      </c>
      <c r="E150" s="128"/>
      <c r="F150" s="356"/>
      <c r="G150" s="314"/>
      <c r="H150" s="356"/>
      <c r="I150" s="314"/>
      <c r="J150" s="356"/>
      <c r="K150" s="314"/>
      <c r="L150" s="356"/>
      <c r="M150" s="314"/>
      <c r="N150" s="315"/>
      <c r="O150" s="316"/>
      <c r="P150" s="315"/>
      <c r="Q150" s="316"/>
      <c r="R150" s="315"/>
      <c r="S150" s="316"/>
      <c r="T150" s="315"/>
      <c r="U150" s="316"/>
      <c r="V150" s="128"/>
      <c r="W150" s="128"/>
      <c r="X150" s="128"/>
      <c r="Y150" s="128"/>
      <c r="Z150" s="128"/>
      <c r="AA150" s="128"/>
      <c r="AB150" s="128"/>
      <c r="AC150" s="128"/>
      <c r="AD150" s="230"/>
    </row>
    <row r="151" spans="1:30" ht="20.100000000000001" customHeight="1">
      <c r="A151" s="476" t="s">
        <v>4826</v>
      </c>
      <c r="B151" s="476" t="s">
        <v>1073</v>
      </c>
      <c r="C151" s="473" t="s">
        <v>4914</v>
      </c>
      <c r="D151" s="476" t="s">
        <v>2164</v>
      </c>
      <c r="E151" s="473"/>
      <c r="F151" s="443"/>
      <c r="G151" s="444"/>
      <c r="H151" s="443"/>
      <c r="I151" s="444"/>
      <c r="J151" s="443"/>
      <c r="K151" s="444"/>
      <c r="L151" s="443"/>
      <c r="M151" s="444"/>
      <c r="N151" s="471"/>
      <c r="O151" s="465"/>
      <c r="P151" s="471"/>
      <c r="Q151" s="465"/>
      <c r="R151" s="471"/>
      <c r="S151" s="465"/>
      <c r="T151" s="471"/>
      <c r="U151" s="465"/>
      <c r="V151" s="473" t="s">
        <v>138</v>
      </c>
      <c r="W151" s="473" t="s">
        <v>138</v>
      </c>
      <c r="X151" s="473" t="s">
        <v>138</v>
      </c>
      <c r="Y151" s="473" t="s">
        <v>138</v>
      </c>
      <c r="Z151" s="473" t="s">
        <v>138</v>
      </c>
      <c r="AA151" s="473" t="s">
        <v>138</v>
      </c>
      <c r="AB151" s="473" t="s">
        <v>138</v>
      </c>
      <c r="AC151" s="473" t="s">
        <v>138</v>
      </c>
      <c r="AD151" s="476"/>
    </row>
    <row r="152" spans="1:30" ht="20.100000000000001" customHeight="1">
      <c r="A152" s="229"/>
      <c r="B152" s="85"/>
      <c r="C152" s="128"/>
      <c r="D152" s="85" t="s">
        <v>2165</v>
      </c>
      <c r="E152" s="128"/>
      <c r="F152" s="356"/>
      <c r="G152" s="314"/>
      <c r="H152" s="356"/>
      <c r="I152" s="314"/>
      <c r="J152" s="356"/>
      <c r="K152" s="314"/>
      <c r="L152" s="356"/>
      <c r="M152" s="314"/>
      <c r="N152" s="315"/>
      <c r="O152" s="316"/>
      <c r="P152" s="315"/>
      <c r="Q152" s="316"/>
      <c r="R152" s="315"/>
      <c r="S152" s="316"/>
      <c r="T152" s="315"/>
      <c r="U152" s="316"/>
      <c r="V152" s="128"/>
      <c r="W152" s="128"/>
      <c r="X152" s="128"/>
      <c r="Y152" s="128"/>
      <c r="Z152" s="128"/>
      <c r="AA152" s="128"/>
      <c r="AB152" s="128"/>
      <c r="AC152" s="128"/>
      <c r="AD152" s="230"/>
    </row>
    <row r="153" spans="1:30" ht="20.100000000000001" customHeight="1">
      <c r="A153" s="229"/>
      <c r="B153" s="85"/>
      <c r="C153" s="128"/>
      <c r="D153" s="85" t="s">
        <v>2166</v>
      </c>
      <c r="E153" s="128"/>
      <c r="F153" s="356"/>
      <c r="G153" s="314"/>
      <c r="H153" s="356"/>
      <c r="I153" s="314"/>
      <c r="J153" s="356"/>
      <c r="K153" s="314"/>
      <c r="L153" s="356"/>
      <c r="M153" s="314"/>
      <c r="N153" s="315"/>
      <c r="O153" s="316"/>
      <c r="P153" s="315"/>
      <c r="Q153" s="316"/>
      <c r="R153" s="315"/>
      <c r="S153" s="316"/>
      <c r="T153" s="315"/>
      <c r="U153" s="316"/>
      <c r="V153" s="128"/>
      <c r="W153" s="128"/>
      <c r="X153" s="128"/>
      <c r="Y153" s="128"/>
      <c r="Z153" s="128"/>
      <c r="AA153" s="128"/>
      <c r="AB153" s="128"/>
      <c r="AC153" s="128"/>
      <c r="AD153" s="230"/>
    </row>
    <row r="154" spans="1:30" ht="20.100000000000001" customHeight="1">
      <c r="A154" s="229"/>
      <c r="B154" s="85"/>
      <c r="C154" s="128"/>
      <c r="D154" s="85" t="s">
        <v>2167</v>
      </c>
      <c r="E154" s="128"/>
      <c r="F154" s="356"/>
      <c r="G154" s="314"/>
      <c r="H154" s="356"/>
      <c r="I154" s="314"/>
      <c r="J154" s="356"/>
      <c r="K154" s="314"/>
      <c r="L154" s="356"/>
      <c r="M154" s="314"/>
      <c r="N154" s="315"/>
      <c r="O154" s="316"/>
      <c r="P154" s="315"/>
      <c r="Q154" s="316"/>
      <c r="R154" s="315"/>
      <c r="S154" s="316"/>
      <c r="T154" s="315"/>
      <c r="U154" s="316"/>
      <c r="V154" s="128"/>
      <c r="W154" s="128"/>
      <c r="X154" s="128"/>
      <c r="Y154" s="128"/>
      <c r="Z154" s="128"/>
      <c r="AA154" s="128"/>
      <c r="AB154" s="128"/>
      <c r="AC154" s="128"/>
      <c r="AD154" s="230"/>
    </row>
    <row r="155" spans="1:30" ht="20.100000000000001" customHeight="1">
      <c r="A155" s="229"/>
      <c r="B155" s="85"/>
      <c r="C155" s="128"/>
      <c r="D155" s="85" t="s">
        <v>2168</v>
      </c>
      <c r="E155" s="128"/>
      <c r="F155" s="356"/>
      <c r="G155" s="314"/>
      <c r="H155" s="356"/>
      <c r="I155" s="314"/>
      <c r="J155" s="356"/>
      <c r="K155" s="314"/>
      <c r="L155" s="356"/>
      <c r="M155" s="314"/>
      <c r="N155" s="315"/>
      <c r="O155" s="316"/>
      <c r="P155" s="315"/>
      <c r="Q155" s="316"/>
      <c r="R155" s="315"/>
      <c r="S155" s="316"/>
      <c r="T155" s="315"/>
      <c r="U155" s="316"/>
      <c r="V155" s="128"/>
      <c r="W155" s="128"/>
      <c r="X155" s="128"/>
      <c r="Y155" s="128"/>
      <c r="Z155" s="128"/>
      <c r="AA155" s="128"/>
      <c r="AB155" s="128"/>
      <c r="AC155" s="128"/>
      <c r="AD155" s="230"/>
    </row>
    <row r="156" spans="1:30" ht="20.100000000000001" customHeight="1">
      <c r="A156" s="229"/>
      <c r="B156" s="85"/>
      <c r="C156" s="128"/>
      <c r="D156" s="85" t="s">
        <v>2218</v>
      </c>
      <c r="E156" s="128"/>
      <c r="F156" s="356"/>
      <c r="G156" s="314"/>
      <c r="H156" s="356"/>
      <c r="I156" s="314"/>
      <c r="J156" s="356"/>
      <c r="K156" s="314"/>
      <c r="L156" s="356"/>
      <c r="M156" s="314"/>
      <c r="N156" s="315"/>
      <c r="O156" s="316"/>
      <c r="P156" s="315"/>
      <c r="Q156" s="316"/>
      <c r="R156" s="315"/>
      <c r="S156" s="316"/>
      <c r="T156" s="315"/>
      <c r="U156" s="316"/>
      <c r="V156" s="128"/>
      <c r="W156" s="128"/>
      <c r="X156" s="128"/>
      <c r="Y156" s="128"/>
      <c r="Z156" s="128"/>
      <c r="AA156" s="128"/>
      <c r="AB156" s="128"/>
      <c r="AC156" s="128"/>
      <c r="AD156" s="230"/>
    </row>
    <row r="157" spans="1:30" ht="20.100000000000001" customHeight="1">
      <c r="A157" s="229"/>
      <c r="B157" s="85"/>
      <c r="C157" s="128"/>
      <c r="D157" s="85" t="s">
        <v>2299</v>
      </c>
      <c r="E157" s="128"/>
      <c r="F157" s="356"/>
      <c r="G157" s="314"/>
      <c r="H157" s="356"/>
      <c r="I157" s="314"/>
      <c r="J157" s="356"/>
      <c r="K157" s="314"/>
      <c r="L157" s="356"/>
      <c r="M157" s="314"/>
      <c r="N157" s="315"/>
      <c r="O157" s="316"/>
      <c r="P157" s="315"/>
      <c r="Q157" s="316"/>
      <c r="R157" s="315"/>
      <c r="S157" s="316"/>
      <c r="T157" s="315"/>
      <c r="U157" s="316"/>
      <c r="V157" s="128"/>
      <c r="W157" s="128"/>
      <c r="X157" s="128"/>
      <c r="Y157" s="128"/>
      <c r="Z157" s="128"/>
      <c r="AA157" s="128"/>
      <c r="AB157" s="128"/>
      <c r="AC157" s="128"/>
      <c r="AD157" s="230"/>
    </row>
    <row r="158" spans="1:30" ht="20.100000000000001" customHeight="1">
      <c r="A158" s="229"/>
      <c r="B158" s="85"/>
      <c r="C158" s="128"/>
      <c r="D158" s="85" t="s">
        <v>2219</v>
      </c>
      <c r="E158" s="128"/>
      <c r="F158" s="356"/>
      <c r="G158" s="314"/>
      <c r="H158" s="356"/>
      <c r="I158" s="314"/>
      <c r="J158" s="356"/>
      <c r="K158" s="314"/>
      <c r="L158" s="356"/>
      <c r="M158" s="314"/>
      <c r="N158" s="315"/>
      <c r="O158" s="316"/>
      <c r="P158" s="315"/>
      <c r="Q158" s="316"/>
      <c r="R158" s="315"/>
      <c r="S158" s="316"/>
      <c r="T158" s="315"/>
      <c r="U158" s="316"/>
      <c r="V158" s="128"/>
      <c r="W158" s="128"/>
      <c r="X158" s="128"/>
      <c r="Y158" s="128"/>
      <c r="Z158" s="128"/>
      <c r="AA158" s="128"/>
      <c r="AB158" s="128"/>
      <c r="AC158" s="128"/>
      <c r="AD158" s="230"/>
    </row>
    <row r="159" spans="1:30" ht="20.100000000000001" customHeight="1">
      <c r="A159" s="476" t="s">
        <v>4827</v>
      </c>
      <c r="B159" s="476" t="s">
        <v>1074</v>
      </c>
      <c r="C159" s="473" t="s">
        <v>4921</v>
      </c>
      <c r="D159" s="476"/>
      <c r="E159" s="473"/>
      <c r="F159" s="443"/>
      <c r="G159" s="444"/>
      <c r="H159" s="443">
        <v>4</v>
      </c>
      <c r="I159" s="444">
        <v>100</v>
      </c>
      <c r="J159" s="443"/>
      <c r="K159" s="444"/>
      <c r="L159" s="443">
        <v>4</v>
      </c>
      <c r="M159" s="444">
        <v>100</v>
      </c>
      <c r="N159" s="471">
        <v>1</v>
      </c>
      <c r="O159" s="465">
        <v>100</v>
      </c>
      <c r="P159" s="471">
        <v>6</v>
      </c>
      <c r="Q159" s="465">
        <v>100</v>
      </c>
      <c r="R159" s="471">
        <v>6</v>
      </c>
      <c r="S159" s="465">
        <v>100</v>
      </c>
      <c r="T159" s="471">
        <v>7</v>
      </c>
      <c r="U159" s="465">
        <v>100</v>
      </c>
      <c r="V159" s="473" t="s">
        <v>138</v>
      </c>
      <c r="W159" s="473" t="s">
        <v>138</v>
      </c>
      <c r="X159" s="473" t="s">
        <v>138</v>
      </c>
      <c r="Y159" s="473" t="s">
        <v>138</v>
      </c>
      <c r="Z159" s="473" t="s">
        <v>138</v>
      </c>
      <c r="AA159" s="473" t="s">
        <v>138</v>
      </c>
      <c r="AB159" s="473" t="s">
        <v>138</v>
      </c>
      <c r="AC159" s="473" t="s">
        <v>138</v>
      </c>
      <c r="AD159" s="476"/>
    </row>
    <row r="160" spans="1:30" ht="20.100000000000001" customHeight="1">
      <c r="A160" s="476" t="s">
        <v>4828</v>
      </c>
      <c r="B160" s="476" t="s">
        <v>1075</v>
      </c>
      <c r="C160" s="473" t="s">
        <v>4922</v>
      </c>
      <c r="D160" s="476" t="s">
        <v>2170</v>
      </c>
      <c r="E160" s="473">
        <v>98</v>
      </c>
      <c r="F160" s="443">
        <v>1</v>
      </c>
      <c r="G160" s="444">
        <v>7.6923076923076925</v>
      </c>
      <c r="H160" s="443">
        <v>3</v>
      </c>
      <c r="I160" s="444">
        <v>15</v>
      </c>
      <c r="J160" s="443">
        <v>2</v>
      </c>
      <c r="K160" s="444">
        <v>10.526315789473685</v>
      </c>
      <c r="L160" s="443">
        <v>1</v>
      </c>
      <c r="M160" s="444">
        <v>3.8461538461538463</v>
      </c>
      <c r="N160" s="471">
        <v>2</v>
      </c>
      <c r="O160" s="465">
        <v>10.5</v>
      </c>
      <c r="P160" s="471">
        <v>3</v>
      </c>
      <c r="Q160" s="465">
        <v>10.344827586206897</v>
      </c>
      <c r="R160" s="471">
        <v>4</v>
      </c>
      <c r="S160" s="465">
        <v>10</v>
      </c>
      <c r="T160" s="471">
        <v>12</v>
      </c>
      <c r="U160" s="465">
        <v>14.457831325301205</v>
      </c>
      <c r="V160" s="473" t="s">
        <v>138</v>
      </c>
      <c r="W160" s="473" t="s">
        <v>138</v>
      </c>
      <c r="X160" s="473" t="s">
        <v>138</v>
      </c>
      <c r="Y160" s="473" t="s">
        <v>138</v>
      </c>
      <c r="Z160" s="473" t="s">
        <v>138</v>
      </c>
      <c r="AA160" s="473" t="s">
        <v>138</v>
      </c>
      <c r="AB160" s="473" t="s">
        <v>138</v>
      </c>
      <c r="AC160" s="473" t="s">
        <v>138</v>
      </c>
      <c r="AD160" s="476"/>
    </row>
    <row r="161" spans="1:30" ht="20.100000000000001" customHeight="1">
      <c r="A161" s="229"/>
      <c r="B161" s="85"/>
      <c r="C161" s="128"/>
      <c r="D161" s="85" t="s">
        <v>2171</v>
      </c>
      <c r="E161" s="128"/>
      <c r="F161" s="356"/>
      <c r="G161" s="314"/>
      <c r="H161" s="356"/>
      <c r="I161" s="314"/>
      <c r="J161" s="356">
        <v>2</v>
      </c>
      <c r="K161" s="314">
        <v>10.526315789473685</v>
      </c>
      <c r="L161" s="356"/>
      <c r="M161" s="314"/>
      <c r="N161" s="315">
        <v>3</v>
      </c>
      <c r="O161" s="316">
        <v>15.8</v>
      </c>
      <c r="P161" s="315">
        <v>1</v>
      </c>
      <c r="Q161" s="316">
        <v>3.4482758620689653</v>
      </c>
      <c r="R161" s="315">
        <v>2</v>
      </c>
      <c r="S161" s="316">
        <v>5</v>
      </c>
      <c r="T161" s="315">
        <v>3</v>
      </c>
      <c r="U161" s="316">
        <v>3.6144578313253013</v>
      </c>
      <c r="V161" s="128"/>
      <c r="W161" s="128"/>
      <c r="X161" s="128"/>
      <c r="Y161" s="128"/>
      <c r="Z161" s="128"/>
      <c r="AA161" s="128"/>
      <c r="AB161" s="128"/>
      <c r="AC161" s="128"/>
      <c r="AD161" s="230"/>
    </row>
    <row r="162" spans="1:30" ht="20.100000000000001" customHeight="1">
      <c r="A162" s="229"/>
      <c r="B162" s="85"/>
      <c r="C162" s="128"/>
      <c r="D162" s="85" t="s">
        <v>2172</v>
      </c>
      <c r="E162" s="128"/>
      <c r="F162" s="356">
        <v>2</v>
      </c>
      <c r="G162" s="314">
        <v>15.384615384615385</v>
      </c>
      <c r="H162" s="356">
        <v>1</v>
      </c>
      <c r="I162" s="314">
        <v>5</v>
      </c>
      <c r="J162" s="356">
        <v>1</v>
      </c>
      <c r="K162" s="314">
        <v>5.2631578947368425</v>
      </c>
      <c r="L162" s="356"/>
      <c r="M162" s="314"/>
      <c r="N162" s="315"/>
      <c r="O162" s="316"/>
      <c r="P162" s="315">
        <v>1</v>
      </c>
      <c r="Q162" s="316">
        <v>3.4482758620689653</v>
      </c>
      <c r="R162" s="315">
        <v>3</v>
      </c>
      <c r="S162" s="316">
        <v>7.5</v>
      </c>
      <c r="T162" s="315">
        <v>1</v>
      </c>
      <c r="U162" s="316">
        <v>1.2048192771084338</v>
      </c>
      <c r="V162" s="128"/>
      <c r="W162" s="128"/>
      <c r="X162" s="128"/>
      <c r="Y162" s="128"/>
      <c r="Z162" s="128"/>
      <c r="AA162" s="128"/>
      <c r="AB162" s="128"/>
      <c r="AC162" s="128"/>
      <c r="AD162" s="230"/>
    </row>
    <row r="163" spans="1:30" ht="20.100000000000001" customHeight="1">
      <c r="A163" s="229"/>
      <c r="B163" s="85"/>
      <c r="C163" s="128"/>
      <c r="D163" s="85" t="s">
        <v>2173</v>
      </c>
      <c r="E163" s="128"/>
      <c r="F163" s="356">
        <v>3</v>
      </c>
      <c r="G163" s="314">
        <v>23.076923076923077</v>
      </c>
      <c r="H163" s="356">
        <v>5</v>
      </c>
      <c r="I163" s="314">
        <v>25</v>
      </c>
      <c r="J163" s="356">
        <v>6</v>
      </c>
      <c r="K163" s="314">
        <v>31.578947368421051</v>
      </c>
      <c r="L163" s="356">
        <v>13</v>
      </c>
      <c r="M163" s="314">
        <v>50</v>
      </c>
      <c r="N163" s="315">
        <v>6</v>
      </c>
      <c r="O163" s="316">
        <v>31.6</v>
      </c>
      <c r="P163" s="315">
        <v>9</v>
      </c>
      <c r="Q163" s="316">
        <v>31.03448275862069</v>
      </c>
      <c r="R163" s="315">
        <v>13</v>
      </c>
      <c r="S163" s="316">
        <v>32.5</v>
      </c>
      <c r="T163" s="315">
        <v>15</v>
      </c>
      <c r="U163" s="316">
        <v>18.072289156626507</v>
      </c>
      <c r="V163" s="128"/>
      <c r="W163" s="128"/>
      <c r="X163" s="128"/>
      <c r="Y163" s="128"/>
      <c r="Z163" s="128"/>
      <c r="AA163" s="128"/>
      <c r="AB163" s="128"/>
      <c r="AC163" s="128"/>
      <c r="AD163" s="230"/>
    </row>
    <row r="164" spans="1:30" ht="20.100000000000001" customHeight="1">
      <c r="A164" s="229"/>
      <c r="B164" s="85"/>
      <c r="C164" s="128"/>
      <c r="D164" s="85" t="s">
        <v>2174</v>
      </c>
      <c r="E164" s="128"/>
      <c r="F164" s="356">
        <v>4</v>
      </c>
      <c r="G164" s="314">
        <v>30.76923076923077</v>
      </c>
      <c r="H164" s="356">
        <v>6</v>
      </c>
      <c r="I164" s="314">
        <v>30</v>
      </c>
      <c r="J164" s="356">
        <v>4</v>
      </c>
      <c r="K164" s="314">
        <v>21.05263157894737</v>
      </c>
      <c r="L164" s="356">
        <v>9</v>
      </c>
      <c r="M164" s="314">
        <v>34.615384615384613</v>
      </c>
      <c r="N164" s="315">
        <v>7</v>
      </c>
      <c r="O164" s="316">
        <v>36.799999999999997</v>
      </c>
      <c r="P164" s="315">
        <v>7</v>
      </c>
      <c r="Q164" s="316">
        <v>24.137931034482758</v>
      </c>
      <c r="R164" s="315">
        <v>7</v>
      </c>
      <c r="S164" s="316">
        <v>17.5</v>
      </c>
      <c r="T164" s="315">
        <v>28</v>
      </c>
      <c r="U164" s="316">
        <v>33.734939759036145</v>
      </c>
      <c r="V164" s="128"/>
      <c r="W164" s="128"/>
      <c r="X164" s="128"/>
      <c r="Y164" s="128"/>
      <c r="Z164" s="128"/>
      <c r="AA164" s="128"/>
      <c r="AB164" s="128"/>
      <c r="AC164" s="128"/>
      <c r="AD164" s="230"/>
    </row>
    <row r="165" spans="1:30" ht="20.100000000000001" customHeight="1">
      <c r="A165" s="229"/>
      <c r="B165" s="85"/>
      <c r="C165" s="128"/>
      <c r="D165" s="85" t="s">
        <v>2175</v>
      </c>
      <c r="E165" s="128"/>
      <c r="F165" s="356"/>
      <c r="G165" s="314"/>
      <c r="H165" s="356"/>
      <c r="I165" s="314"/>
      <c r="J165" s="356"/>
      <c r="K165" s="314"/>
      <c r="L165" s="356">
        <v>1</v>
      </c>
      <c r="M165" s="314">
        <v>3.8461538461538463</v>
      </c>
      <c r="N165" s="315"/>
      <c r="O165" s="316"/>
      <c r="P165" s="315"/>
      <c r="Q165" s="316"/>
      <c r="R165" s="315">
        <v>1</v>
      </c>
      <c r="S165" s="316">
        <v>2.5</v>
      </c>
      <c r="T165" s="315">
        <v>1</v>
      </c>
      <c r="U165" s="316">
        <v>1.2048192771084338</v>
      </c>
      <c r="V165" s="128"/>
      <c r="W165" s="128"/>
      <c r="X165" s="128"/>
      <c r="Y165" s="128"/>
      <c r="Z165" s="128"/>
      <c r="AA165" s="128"/>
      <c r="AB165" s="128"/>
      <c r="AC165" s="128"/>
      <c r="AD165" s="230"/>
    </row>
    <row r="166" spans="1:30" ht="20.100000000000001" customHeight="1">
      <c r="A166" s="229"/>
      <c r="B166" s="85"/>
      <c r="C166" s="128"/>
      <c r="D166" s="85" t="s">
        <v>2299</v>
      </c>
      <c r="E166" s="128"/>
      <c r="F166" s="356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/>
      <c r="Q166" s="316"/>
      <c r="R166" s="315"/>
      <c r="S166" s="316"/>
      <c r="T166" s="315">
        <v>1</v>
      </c>
      <c r="U166" s="316">
        <v>1.2048192771084338</v>
      </c>
      <c r="V166" s="128"/>
      <c r="W166" s="128"/>
      <c r="X166" s="128"/>
      <c r="Y166" s="128"/>
      <c r="Z166" s="128"/>
      <c r="AA166" s="128"/>
      <c r="AB166" s="128"/>
      <c r="AC166" s="128"/>
      <c r="AD166" s="230"/>
    </row>
    <row r="167" spans="1:30" ht="20.100000000000001" customHeight="1">
      <c r="A167" s="229"/>
      <c r="B167" s="85"/>
      <c r="C167" s="128"/>
      <c r="D167" s="85" t="s">
        <v>2176</v>
      </c>
      <c r="E167" s="128"/>
      <c r="F167" s="356">
        <v>3</v>
      </c>
      <c r="G167" s="314">
        <v>23.076923076923077</v>
      </c>
      <c r="H167" s="356">
        <v>5</v>
      </c>
      <c r="I167" s="314">
        <v>25</v>
      </c>
      <c r="J167" s="356">
        <v>4</v>
      </c>
      <c r="K167" s="314">
        <v>21.05263157894737</v>
      </c>
      <c r="L167" s="356">
        <v>2</v>
      </c>
      <c r="M167" s="314">
        <v>7.6923076923076925</v>
      </c>
      <c r="N167" s="315">
        <v>1</v>
      </c>
      <c r="O167" s="316">
        <v>5.3</v>
      </c>
      <c r="P167" s="315">
        <v>8</v>
      </c>
      <c r="Q167" s="316">
        <v>27.586206896551722</v>
      </c>
      <c r="R167" s="315">
        <v>10</v>
      </c>
      <c r="S167" s="316">
        <v>25</v>
      </c>
      <c r="T167" s="315">
        <v>22</v>
      </c>
      <c r="U167" s="316">
        <v>26.506024096385541</v>
      </c>
      <c r="V167" s="128"/>
      <c r="W167" s="128"/>
      <c r="X167" s="128"/>
      <c r="Y167" s="128"/>
      <c r="Z167" s="128"/>
      <c r="AA167" s="128"/>
      <c r="AB167" s="128"/>
      <c r="AC167" s="128"/>
      <c r="AD167" s="230"/>
    </row>
    <row r="168" spans="1:30" ht="20.100000000000001" customHeight="1">
      <c r="A168" s="229"/>
      <c r="B168" s="85"/>
      <c r="C168" s="128"/>
      <c r="D168" s="85" t="s">
        <v>1959</v>
      </c>
      <c r="E168" s="128"/>
      <c r="F168" s="356"/>
      <c r="G168" s="314"/>
      <c r="H168" s="356"/>
      <c r="I168" s="314"/>
      <c r="J168" s="356"/>
      <c r="K168" s="314"/>
      <c r="L168" s="356"/>
      <c r="M168" s="314"/>
      <c r="N168" s="315"/>
      <c r="O168" s="316"/>
      <c r="P168" s="315"/>
      <c r="Q168" s="316"/>
      <c r="R168" s="315"/>
      <c r="S168" s="316"/>
      <c r="T168" s="315"/>
      <c r="U168" s="316"/>
      <c r="V168" s="128"/>
      <c r="W168" s="128"/>
      <c r="X168" s="128"/>
      <c r="Y168" s="128"/>
      <c r="Z168" s="128"/>
      <c r="AA168" s="128"/>
      <c r="AB168" s="128"/>
      <c r="AC168" s="128"/>
      <c r="AD168" s="230"/>
    </row>
    <row r="169" spans="1:30" ht="20.100000000000001" customHeight="1">
      <c r="A169" s="476" t="s">
        <v>4829</v>
      </c>
      <c r="B169" s="476" t="s">
        <v>1076</v>
      </c>
      <c r="C169" s="473" t="s">
        <v>4923</v>
      </c>
      <c r="D169" s="476"/>
      <c r="E169" s="473"/>
      <c r="F169" s="443"/>
      <c r="G169" s="444"/>
      <c r="H169" s="443"/>
      <c r="I169" s="444"/>
      <c r="J169" s="443"/>
      <c r="K169" s="444"/>
      <c r="L169" s="443"/>
      <c r="M169" s="444"/>
      <c r="N169" s="471"/>
      <c r="O169" s="465"/>
      <c r="P169" s="471"/>
      <c r="Q169" s="465"/>
      <c r="R169" s="471"/>
      <c r="S169" s="465"/>
      <c r="T169" s="471">
        <v>1</v>
      </c>
      <c r="U169" s="465">
        <v>100</v>
      </c>
      <c r="V169" s="473" t="s">
        <v>138</v>
      </c>
      <c r="W169" s="473" t="s">
        <v>138</v>
      </c>
      <c r="X169" s="473" t="s">
        <v>138</v>
      </c>
      <c r="Y169" s="473" t="s">
        <v>138</v>
      </c>
      <c r="Z169" s="473" t="s">
        <v>138</v>
      </c>
      <c r="AA169" s="473" t="s">
        <v>138</v>
      </c>
      <c r="AB169" s="473" t="s">
        <v>138</v>
      </c>
      <c r="AC169" s="473" t="s">
        <v>138</v>
      </c>
      <c r="AD169" s="476"/>
    </row>
    <row r="170" spans="1:30" ht="20.100000000000001" customHeight="1">
      <c r="A170" s="476" t="s">
        <v>4830</v>
      </c>
      <c r="B170" s="476" t="s">
        <v>6739</v>
      </c>
      <c r="C170" s="473" t="s">
        <v>4924</v>
      </c>
      <c r="D170" s="476" t="s">
        <v>2190</v>
      </c>
      <c r="E170" s="473">
        <v>98</v>
      </c>
      <c r="F170" s="443"/>
      <c r="G170" s="444"/>
      <c r="H170" s="443"/>
      <c r="I170" s="444"/>
      <c r="J170" s="443"/>
      <c r="K170" s="444"/>
      <c r="L170" s="443"/>
      <c r="M170" s="444"/>
      <c r="N170" s="471"/>
      <c r="O170" s="465"/>
      <c r="P170" s="471"/>
      <c r="Q170" s="465"/>
      <c r="R170" s="471"/>
      <c r="S170" s="465"/>
      <c r="T170" s="471">
        <v>2</v>
      </c>
      <c r="U170" s="465">
        <v>9.0909090909090917</v>
      </c>
      <c r="V170" s="473" t="s">
        <v>138</v>
      </c>
      <c r="W170" s="473" t="s">
        <v>138</v>
      </c>
      <c r="X170" s="473" t="s">
        <v>138</v>
      </c>
      <c r="Y170" s="473" t="s">
        <v>138</v>
      </c>
      <c r="Z170" s="473" t="s">
        <v>138</v>
      </c>
      <c r="AA170" s="473" t="s">
        <v>138</v>
      </c>
      <c r="AB170" s="473" t="s">
        <v>138</v>
      </c>
      <c r="AC170" s="473" t="s">
        <v>138</v>
      </c>
      <c r="AD170" s="476"/>
    </row>
    <row r="171" spans="1:30" ht="20.100000000000001" customHeight="1">
      <c r="A171" s="229"/>
      <c r="B171" s="85"/>
      <c r="C171" s="128"/>
      <c r="D171" s="85" t="s">
        <v>2191</v>
      </c>
      <c r="E171" s="128"/>
      <c r="F171" s="356"/>
      <c r="G171" s="314"/>
      <c r="H171" s="356"/>
      <c r="I171" s="314"/>
      <c r="J171" s="356"/>
      <c r="K171" s="314"/>
      <c r="L171" s="356">
        <v>1</v>
      </c>
      <c r="M171" s="314">
        <v>50</v>
      </c>
      <c r="N171" s="315">
        <v>4</v>
      </c>
      <c r="O171" s="316">
        <v>100</v>
      </c>
      <c r="P171" s="315">
        <v>6</v>
      </c>
      <c r="Q171" s="316">
        <v>85.714285714285708</v>
      </c>
      <c r="R171" s="315">
        <v>1</v>
      </c>
      <c r="S171" s="316">
        <v>50</v>
      </c>
      <c r="T171" s="315">
        <v>9</v>
      </c>
      <c r="U171" s="316">
        <v>40.909090909090907</v>
      </c>
      <c r="V171" s="128"/>
      <c r="W171" s="128"/>
      <c r="X171" s="128"/>
      <c r="Y171" s="128"/>
      <c r="Z171" s="128"/>
      <c r="AA171" s="128"/>
      <c r="AB171" s="128"/>
      <c r="AC171" s="128"/>
      <c r="AD171" s="230"/>
    </row>
    <row r="172" spans="1:30" ht="20.100000000000001" customHeight="1">
      <c r="A172" s="229"/>
      <c r="B172" s="85"/>
      <c r="C172" s="128"/>
      <c r="D172" s="85" t="s">
        <v>2192</v>
      </c>
      <c r="E172" s="128"/>
      <c r="F172" s="356"/>
      <c r="G172" s="314"/>
      <c r="H172" s="356"/>
      <c r="I172" s="314"/>
      <c r="J172" s="356"/>
      <c r="K172" s="314"/>
      <c r="L172" s="356"/>
      <c r="M172" s="314"/>
      <c r="N172" s="315"/>
      <c r="O172" s="316"/>
      <c r="P172" s="315"/>
      <c r="Q172" s="316"/>
      <c r="R172" s="315"/>
      <c r="S172" s="316"/>
      <c r="T172" s="315"/>
      <c r="U172" s="316"/>
      <c r="V172" s="128"/>
      <c r="W172" s="128"/>
      <c r="X172" s="128"/>
      <c r="Y172" s="128"/>
      <c r="Z172" s="128"/>
      <c r="AA172" s="128"/>
      <c r="AB172" s="128"/>
      <c r="AC172" s="128"/>
      <c r="AD172" s="230"/>
    </row>
    <row r="173" spans="1:30" ht="20.100000000000001" customHeight="1">
      <c r="A173" s="229"/>
      <c r="B173" s="85"/>
      <c r="C173" s="128"/>
      <c r="D173" s="85" t="s">
        <v>2193</v>
      </c>
      <c r="E173" s="128"/>
      <c r="F173" s="356"/>
      <c r="G173" s="314"/>
      <c r="H173" s="356"/>
      <c r="I173" s="314"/>
      <c r="J173" s="356"/>
      <c r="K173" s="314"/>
      <c r="L173" s="356"/>
      <c r="M173" s="314"/>
      <c r="N173" s="315"/>
      <c r="O173" s="316"/>
      <c r="P173" s="315"/>
      <c r="Q173" s="316"/>
      <c r="R173" s="315"/>
      <c r="S173" s="316"/>
      <c r="T173" s="315">
        <v>1</v>
      </c>
      <c r="U173" s="316">
        <v>4.5454545454545459</v>
      </c>
      <c r="V173" s="128"/>
      <c r="W173" s="128"/>
      <c r="X173" s="128"/>
      <c r="Y173" s="128"/>
      <c r="Z173" s="128"/>
      <c r="AA173" s="128"/>
      <c r="AB173" s="128"/>
      <c r="AC173" s="128"/>
      <c r="AD173" s="230"/>
    </row>
    <row r="174" spans="1:30" ht="20.100000000000001" customHeight="1">
      <c r="A174" s="229"/>
      <c r="B174" s="85"/>
      <c r="C174" s="128"/>
      <c r="D174" s="85" t="s">
        <v>2220</v>
      </c>
      <c r="E174" s="128"/>
      <c r="F174" s="356"/>
      <c r="G174" s="314"/>
      <c r="H174" s="356"/>
      <c r="I174" s="314"/>
      <c r="J174" s="356"/>
      <c r="K174" s="314"/>
      <c r="L174" s="356"/>
      <c r="M174" s="314"/>
      <c r="N174" s="315"/>
      <c r="O174" s="316"/>
      <c r="P174" s="315"/>
      <c r="Q174" s="316"/>
      <c r="R174" s="315"/>
      <c r="S174" s="316"/>
      <c r="T174" s="315"/>
      <c r="U174" s="316"/>
      <c r="V174" s="128"/>
      <c r="W174" s="128"/>
      <c r="X174" s="128"/>
      <c r="Y174" s="128"/>
      <c r="Z174" s="128"/>
      <c r="AA174" s="128"/>
      <c r="AB174" s="128"/>
      <c r="AC174" s="128"/>
      <c r="AD174" s="230"/>
    </row>
    <row r="175" spans="1:30" ht="20.100000000000001" customHeight="1">
      <c r="A175" s="229"/>
      <c r="B175" s="85"/>
      <c r="C175" s="128"/>
      <c r="D175" s="85" t="s">
        <v>1609</v>
      </c>
      <c r="E175" s="128"/>
      <c r="F175" s="356"/>
      <c r="G175" s="314"/>
      <c r="H175" s="356"/>
      <c r="I175" s="314"/>
      <c r="J175" s="356"/>
      <c r="K175" s="314"/>
      <c r="L175" s="356">
        <v>1</v>
      </c>
      <c r="M175" s="314">
        <v>50</v>
      </c>
      <c r="N175" s="315"/>
      <c r="O175" s="316"/>
      <c r="P175" s="315"/>
      <c r="Q175" s="316"/>
      <c r="R175" s="315"/>
      <c r="S175" s="316"/>
      <c r="T175" s="315">
        <v>1</v>
      </c>
      <c r="U175" s="316">
        <v>4.5454545454545459</v>
      </c>
      <c r="V175" s="128"/>
      <c r="W175" s="128"/>
      <c r="X175" s="128"/>
      <c r="Y175" s="128"/>
      <c r="Z175" s="128"/>
      <c r="AA175" s="128"/>
      <c r="AB175" s="128"/>
      <c r="AC175" s="128"/>
      <c r="AD175" s="230"/>
    </row>
    <row r="176" spans="1:30" ht="20.100000000000001" customHeight="1">
      <c r="A176" s="229"/>
      <c r="B176" s="85"/>
      <c r="C176" s="128"/>
      <c r="D176" s="85" t="s">
        <v>2195</v>
      </c>
      <c r="E176" s="128"/>
      <c r="F176" s="356"/>
      <c r="G176" s="314"/>
      <c r="H176" s="356"/>
      <c r="I176" s="314"/>
      <c r="J176" s="356">
        <v>1</v>
      </c>
      <c r="K176" s="314">
        <v>100</v>
      </c>
      <c r="L176" s="356"/>
      <c r="M176" s="314"/>
      <c r="N176" s="315"/>
      <c r="O176" s="316"/>
      <c r="P176" s="315"/>
      <c r="Q176" s="316"/>
      <c r="R176" s="315"/>
      <c r="S176" s="316"/>
      <c r="T176" s="315">
        <v>4</v>
      </c>
      <c r="U176" s="316">
        <v>18.181818181818183</v>
      </c>
      <c r="V176" s="128"/>
      <c r="W176" s="128"/>
      <c r="X176" s="128"/>
      <c r="Y176" s="128"/>
      <c r="Z176" s="128"/>
      <c r="AA176" s="128"/>
      <c r="AB176" s="128"/>
      <c r="AC176" s="128"/>
      <c r="AD176" s="230"/>
    </row>
    <row r="177" spans="1:30" ht="20.100000000000001" customHeight="1">
      <c r="A177" s="229"/>
      <c r="B177" s="85"/>
      <c r="C177" s="128"/>
      <c r="D177" s="85" t="s">
        <v>2196</v>
      </c>
      <c r="E177" s="128"/>
      <c r="F177" s="356"/>
      <c r="G177" s="314"/>
      <c r="H177" s="356"/>
      <c r="I177" s="314"/>
      <c r="J177" s="356"/>
      <c r="K177" s="314"/>
      <c r="L177" s="356"/>
      <c r="M177" s="314"/>
      <c r="N177" s="315"/>
      <c r="O177" s="316"/>
      <c r="P177" s="315"/>
      <c r="Q177" s="316"/>
      <c r="R177" s="315"/>
      <c r="S177" s="316"/>
      <c r="T177" s="315"/>
      <c r="U177" s="316"/>
      <c r="V177" s="128"/>
      <c r="W177" s="128"/>
      <c r="X177" s="128"/>
      <c r="Y177" s="128"/>
      <c r="Z177" s="128"/>
      <c r="AA177" s="128"/>
      <c r="AB177" s="128"/>
      <c r="AC177" s="128"/>
      <c r="AD177" s="230"/>
    </row>
    <row r="178" spans="1:30" ht="20.100000000000001" customHeight="1">
      <c r="A178" s="229"/>
      <c r="B178" s="85"/>
      <c r="C178" s="128"/>
      <c r="D178" s="85" t="s">
        <v>2337</v>
      </c>
      <c r="E178" s="128"/>
      <c r="F178" s="356"/>
      <c r="G178" s="314"/>
      <c r="H178" s="356"/>
      <c r="I178" s="314"/>
      <c r="J178" s="356"/>
      <c r="K178" s="314"/>
      <c r="L178" s="356"/>
      <c r="M178" s="314"/>
      <c r="N178" s="315"/>
      <c r="O178" s="316"/>
      <c r="P178" s="315"/>
      <c r="Q178" s="316"/>
      <c r="R178" s="315">
        <v>1</v>
      </c>
      <c r="S178" s="316">
        <v>50</v>
      </c>
      <c r="T178" s="315">
        <v>1</v>
      </c>
      <c r="U178" s="316">
        <v>4.5454545454545459</v>
      </c>
      <c r="V178" s="128"/>
      <c r="W178" s="128"/>
      <c r="X178" s="128"/>
      <c r="Y178" s="128"/>
      <c r="Z178" s="128"/>
      <c r="AA178" s="128"/>
      <c r="AB178" s="128"/>
      <c r="AC178" s="128"/>
      <c r="AD178" s="230"/>
    </row>
    <row r="179" spans="1:30" ht="20.100000000000001" customHeight="1">
      <c r="A179" s="229"/>
      <c r="B179" s="85"/>
      <c r="C179" s="128"/>
      <c r="D179" s="85" t="s">
        <v>8689</v>
      </c>
      <c r="E179" s="128"/>
      <c r="F179" s="356"/>
      <c r="G179" s="314"/>
      <c r="H179" s="356"/>
      <c r="I179" s="314"/>
      <c r="J179" s="356"/>
      <c r="K179" s="314"/>
      <c r="L179" s="356"/>
      <c r="M179" s="314"/>
      <c r="N179" s="315"/>
      <c r="O179" s="316"/>
      <c r="P179" s="315">
        <v>1</v>
      </c>
      <c r="Q179" s="316">
        <v>14.285714285714286</v>
      </c>
      <c r="R179" s="315"/>
      <c r="S179" s="316"/>
      <c r="T179" s="315">
        <v>4</v>
      </c>
      <c r="U179" s="316">
        <v>18.181818181818183</v>
      </c>
      <c r="V179" s="128"/>
      <c r="W179" s="128"/>
      <c r="X179" s="128"/>
      <c r="Y179" s="128"/>
      <c r="Z179" s="128"/>
      <c r="AA179" s="128"/>
      <c r="AB179" s="128"/>
      <c r="AC179" s="128"/>
      <c r="AD179" s="230"/>
    </row>
    <row r="180" spans="1:30" ht="20.100000000000001" customHeight="1">
      <c r="A180" s="229"/>
      <c r="B180" s="85"/>
      <c r="C180" s="128"/>
      <c r="D180" s="85" t="s">
        <v>1959</v>
      </c>
      <c r="E180" s="128"/>
      <c r="F180" s="356"/>
      <c r="G180" s="314"/>
      <c r="H180" s="356"/>
      <c r="I180" s="314"/>
      <c r="J180" s="356"/>
      <c r="K180" s="314"/>
      <c r="L180" s="356"/>
      <c r="M180" s="314"/>
      <c r="N180" s="315"/>
      <c r="O180" s="316"/>
      <c r="P180" s="315"/>
      <c r="Q180" s="316"/>
      <c r="R180" s="315"/>
      <c r="S180" s="316"/>
      <c r="T180" s="315"/>
      <c r="U180" s="316"/>
      <c r="V180" s="128"/>
      <c r="W180" s="128"/>
      <c r="X180" s="128"/>
      <c r="Y180" s="128"/>
      <c r="Z180" s="128"/>
      <c r="AA180" s="128"/>
      <c r="AB180" s="128"/>
      <c r="AC180" s="128"/>
      <c r="AD180" s="230"/>
    </row>
    <row r="181" spans="1:30" ht="20.100000000000001" customHeight="1">
      <c r="A181" s="476" t="s">
        <v>4831</v>
      </c>
      <c r="B181" s="476" t="s">
        <v>8690</v>
      </c>
      <c r="C181" s="473" t="s">
        <v>4925</v>
      </c>
      <c r="D181" s="476"/>
      <c r="E181" s="473"/>
      <c r="F181" s="443"/>
      <c r="G181" s="444"/>
      <c r="H181" s="443"/>
      <c r="I181" s="444"/>
      <c r="J181" s="443"/>
      <c r="K181" s="444"/>
      <c r="L181" s="443"/>
      <c r="M181" s="444"/>
      <c r="N181" s="471"/>
      <c r="O181" s="465"/>
      <c r="P181" s="471"/>
      <c r="Q181" s="465"/>
      <c r="R181" s="471">
        <v>1</v>
      </c>
      <c r="S181" s="465">
        <v>100</v>
      </c>
      <c r="T181" s="471">
        <v>1</v>
      </c>
      <c r="U181" s="465">
        <v>100</v>
      </c>
      <c r="V181" s="473" t="s">
        <v>138</v>
      </c>
      <c r="W181" s="473" t="s">
        <v>138</v>
      </c>
      <c r="X181" s="473" t="s">
        <v>138</v>
      </c>
      <c r="Y181" s="473" t="s">
        <v>138</v>
      </c>
      <c r="Z181" s="473" t="s">
        <v>138</v>
      </c>
      <c r="AA181" s="473" t="s">
        <v>138</v>
      </c>
      <c r="AB181" s="473" t="s">
        <v>138</v>
      </c>
      <c r="AC181" s="473" t="s">
        <v>138</v>
      </c>
      <c r="AD181" s="476"/>
    </row>
    <row r="182" spans="1:30" ht="20.100000000000001" customHeight="1">
      <c r="A182" s="476" t="s">
        <v>8691</v>
      </c>
      <c r="B182" s="476" t="s">
        <v>8692</v>
      </c>
      <c r="C182" s="473" t="s">
        <v>4924</v>
      </c>
      <c r="D182" s="476" t="s">
        <v>2190</v>
      </c>
      <c r="E182" s="473">
        <v>98</v>
      </c>
      <c r="F182" s="443"/>
      <c r="G182" s="444"/>
      <c r="H182" s="443"/>
      <c r="I182" s="444"/>
      <c r="J182" s="443"/>
      <c r="K182" s="444"/>
      <c r="L182" s="443"/>
      <c r="M182" s="444"/>
      <c r="N182" s="471"/>
      <c r="O182" s="465"/>
      <c r="P182" s="471"/>
      <c r="Q182" s="465"/>
      <c r="R182" s="471"/>
      <c r="S182" s="465"/>
      <c r="T182" s="471"/>
      <c r="U182" s="465"/>
      <c r="V182" s="473" t="s">
        <v>138</v>
      </c>
      <c r="W182" s="473" t="s">
        <v>138</v>
      </c>
      <c r="X182" s="473" t="s">
        <v>138</v>
      </c>
      <c r="Y182" s="473" t="s">
        <v>138</v>
      </c>
      <c r="Z182" s="473"/>
      <c r="AA182" s="473"/>
      <c r="AB182" s="473"/>
      <c r="AC182" s="473"/>
      <c r="AD182" s="476"/>
    </row>
    <row r="183" spans="1:30" ht="20.100000000000001" customHeight="1">
      <c r="A183" s="229"/>
      <c r="B183" s="85"/>
      <c r="C183" s="128"/>
      <c r="D183" s="85" t="s">
        <v>2191</v>
      </c>
      <c r="E183" s="128"/>
      <c r="F183" s="356"/>
      <c r="G183" s="314"/>
      <c r="H183" s="356"/>
      <c r="I183" s="314"/>
      <c r="J183" s="356"/>
      <c r="K183" s="314"/>
      <c r="L183" s="356"/>
      <c r="M183" s="314"/>
      <c r="N183" s="315"/>
      <c r="O183" s="316"/>
      <c r="P183" s="315"/>
      <c r="Q183" s="316"/>
      <c r="R183" s="315"/>
      <c r="S183" s="316"/>
      <c r="T183" s="315"/>
      <c r="U183" s="316"/>
      <c r="V183" s="128"/>
      <c r="W183" s="128"/>
      <c r="X183" s="128"/>
      <c r="Y183" s="128"/>
      <c r="Z183" s="128"/>
      <c r="AA183" s="128"/>
      <c r="AB183" s="128"/>
      <c r="AC183" s="128"/>
      <c r="AD183" s="230"/>
    </row>
    <row r="184" spans="1:30" ht="20.100000000000001" customHeight="1">
      <c r="A184" s="229"/>
      <c r="B184" s="85"/>
      <c r="C184" s="128"/>
      <c r="D184" s="85" t="s">
        <v>2192</v>
      </c>
      <c r="E184" s="128"/>
      <c r="F184" s="356"/>
      <c r="G184" s="314"/>
      <c r="H184" s="356"/>
      <c r="I184" s="314"/>
      <c r="J184" s="356"/>
      <c r="K184" s="314"/>
      <c r="L184" s="356">
        <v>1</v>
      </c>
      <c r="M184" s="314">
        <v>50</v>
      </c>
      <c r="N184" s="315"/>
      <c r="O184" s="316"/>
      <c r="P184" s="315"/>
      <c r="Q184" s="316"/>
      <c r="R184" s="315"/>
      <c r="S184" s="316"/>
      <c r="T184" s="315"/>
      <c r="U184" s="316"/>
      <c r="V184" s="128"/>
      <c r="W184" s="128"/>
      <c r="X184" s="128"/>
      <c r="Y184" s="128"/>
      <c r="Z184" s="128"/>
      <c r="AA184" s="128"/>
      <c r="AB184" s="128"/>
      <c r="AC184" s="128"/>
      <c r="AD184" s="230"/>
    </row>
    <row r="185" spans="1:30" ht="20.100000000000001" customHeight="1">
      <c r="A185" s="229"/>
      <c r="B185" s="85"/>
      <c r="C185" s="128"/>
      <c r="D185" s="85" t="s">
        <v>2193</v>
      </c>
      <c r="E185" s="128"/>
      <c r="F185" s="356"/>
      <c r="G185" s="314"/>
      <c r="H185" s="356"/>
      <c r="I185" s="314"/>
      <c r="J185" s="356"/>
      <c r="K185" s="314"/>
      <c r="L185" s="356"/>
      <c r="M185" s="314"/>
      <c r="N185" s="315"/>
      <c r="O185" s="316"/>
      <c r="P185" s="315"/>
      <c r="Q185" s="316"/>
      <c r="R185" s="315"/>
      <c r="S185" s="316"/>
      <c r="T185" s="315"/>
      <c r="U185" s="316"/>
      <c r="V185" s="128"/>
      <c r="W185" s="128"/>
      <c r="X185" s="128"/>
      <c r="Y185" s="128"/>
      <c r="Z185" s="128"/>
      <c r="AA185" s="128"/>
      <c r="AB185" s="128"/>
      <c r="AC185" s="128"/>
      <c r="AD185" s="230"/>
    </row>
    <row r="186" spans="1:30" ht="20.100000000000001" customHeight="1">
      <c r="A186" s="229"/>
      <c r="B186" s="85"/>
      <c r="C186" s="128"/>
      <c r="D186" s="85" t="s">
        <v>2220</v>
      </c>
      <c r="E186" s="128"/>
      <c r="F186" s="356"/>
      <c r="G186" s="314"/>
      <c r="H186" s="356"/>
      <c r="I186" s="314"/>
      <c r="J186" s="356"/>
      <c r="K186" s="314"/>
      <c r="L186" s="356"/>
      <c r="M186" s="314"/>
      <c r="N186" s="315"/>
      <c r="O186" s="316"/>
      <c r="P186" s="315"/>
      <c r="Q186" s="316"/>
      <c r="R186" s="315"/>
      <c r="S186" s="316"/>
      <c r="T186" s="315"/>
      <c r="U186" s="316"/>
      <c r="V186" s="128"/>
      <c r="W186" s="128"/>
      <c r="X186" s="128"/>
      <c r="Y186" s="128"/>
      <c r="Z186" s="128"/>
      <c r="AA186" s="128"/>
      <c r="AB186" s="128"/>
      <c r="AC186" s="128"/>
      <c r="AD186" s="230"/>
    </row>
    <row r="187" spans="1:30" ht="20.100000000000001" customHeight="1">
      <c r="A187" s="229"/>
      <c r="B187" s="85"/>
      <c r="C187" s="128"/>
      <c r="D187" s="85" t="s">
        <v>1609</v>
      </c>
      <c r="E187" s="128"/>
      <c r="F187" s="356"/>
      <c r="G187" s="314"/>
      <c r="H187" s="356"/>
      <c r="I187" s="314"/>
      <c r="J187" s="356"/>
      <c r="K187" s="314"/>
      <c r="L187" s="356"/>
      <c r="M187" s="314"/>
      <c r="N187" s="315"/>
      <c r="O187" s="316"/>
      <c r="P187" s="315"/>
      <c r="Q187" s="316"/>
      <c r="R187" s="315"/>
      <c r="S187" s="316"/>
      <c r="T187" s="315"/>
      <c r="U187" s="316"/>
      <c r="V187" s="128"/>
      <c r="W187" s="128"/>
      <c r="X187" s="128"/>
      <c r="Y187" s="128"/>
      <c r="Z187" s="128"/>
      <c r="AA187" s="128"/>
      <c r="AB187" s="128"/>
      <c r="AC187" s="128"/>
      <c r="AD187" s="230"/>
    </row>
    <row r="188" spans="1:30" ht="20.100000000000001" customHeight="1">
      <c r="A188" s="229"/>
      <c r="B188" s="85"/>
      <c r="C188" s="128"/>
      <c r="D188" s="85" t="s">
        <v>2195</v>
      </c>
      <c r="E188" s="128"/>
      <c r="F188" s="356"/>
      <c r="G188" s="314"/>
      <c r="H188" s="356"/>
      <c r="I188" s="314"/>
      <c r="J188" s="356"/>
      <c r="K188" s="314"/>
      <c r="L188" s="356"/>
      <c r="M188" s="314"/>
      <c r="N188" s="315"/>
      <c r="O188" s="316"/>
      <c r="P188" s="315"/>
      <c r="Q188" s="316"/>
      <c r="R188" s="315"/>
      <c r="S188" s="316"/>
      <c r="T188" s="315"/>
      <c r="U188" s="316"/>
      <c r="V188" s="128"/>
      <c r="W188" s="128"/>
      <c r="X188" s="128"/>
      <c r="Y188" s="128"/>
      <c r="Z188" s="128"/>
      <c r="AA188" s="128"/>
      <c r="AB188" s="128"/>
      <c r="AC188" s="128"/>
      <c r="AD188" s="230"/>
    </row>
    <row r="189" spans="1:30" ht="20.100000000000001" customHeight="1">
      <c r="A189" s="229"/>
      <c r="B189" s="85"/>
      <c r="C189" s="128"/>
      <c r="D189" s="85" t="s">
        <v>2196</v>
      </c>
      <c r="E189" s="128"/>
      <c r="F189" s="356"/>
      <c r="G189" s="314"/>
      <c r="H189" s="356"/>
      <c r="I189" s="314"/>
      <c r="J189" s="356"/>
      <c r="K189" s="314"/>
      <c r="L189" s="356">
        <v>1</v>
      </c>
      <c r="M189" s="314">
        <v>50</v>
      </c>
      <c r="N189" s="315"/>
      <c r="O189" s="316"/>
      <c r="P189" s="315"/>
      <c r="Q189" s="316"/>
      <c r="R189" s="315"/>
      <c r="S189" s="316"/>
      <c r="T189" s="315"/>
      <c r="U189" s="316"/>
      <c r="V189" s="128"/>
      <c r="W189" s="128"/>
      <c r="X189" s="128"/>
      <c r="Y189" s="128"/>
      <c r="Z189" s="128"/>
      <c r="AA189" s="128"/>
      <c r="AB189" s="128"/>
      <c r="AC189" s="128"/>
      <c r="AD189" s="230"/>
    </row>
    <row r="190" spans="1:30" ht="20.100000000000001" customHeight="1">
      <c r="A190" s="229"/>
      <c r="B190" s="85"/>
      <c r="C190" s="128"/>
      <c r="D190" s="85" t="s">
        <v>2337</v>
      </c>
      <c r="E190" s="128"/>
      <c r="F190" s="356"/>
      <c r="G190" s="314"/>
      <c r="H190" s="356"/>
      <c r="I190" s="314"/>
      <c r="J190" s="356"/>
      <c r="K190" s="314"/>
      <c r="L190" s="356"/>
      <c r="M190" s="314"/>
      <c r="N190" s="315"/>
      <c r="O190" s="316"/>
      <c r="P190" s="315"/>
      <c r="Q190" s="316"/>
      <c r="R190" s="315"/>
      <c r="S190" s="316"/>
      <c r="T190" s="315"/>
      <c r="U190" s="316"/>
      <c r="V190" s="128"/>
      <c r="W190" s="128"/>
      <c r="X190" s="128"/>
      <c r="Y190" s="128"/>
      <c r="Z190" s="128"/>
      <c r="AA190" s="128"/>
      <c r="AB190" s="128"/>
      <c r="AC190" s="128"/>
      <c r="AD190" s="230"/>
    </row>
    <row r="191" spans="1:30" ht="20.100000000000001" customHeight="1">
      <c r="A191" s="229"/>
      <c r="B191" s="85"/>
      <c r="C191" s="128"/>
      <c r="D191" s="85" t="s">
        <v>8689</v>
      </c>
      <c r="E191" s="128"/>
      <c r="F191" s="356"/>
      <c r="G191" s="314"/>
      <c r="H191" s="356"/>
      <c r="I191" s="314"/>
      <c r="J191" s="356">
        <v>1</v>
      </c>
      <c r="K191" s="314">
        <v>100</v>
      </c>
      <c r="L191" s="356"/>
      <c r="M191" s="314"/>
      <c r="N191" s="315"/>
      <c r="O191" s="316"/>
      <c r="P191" s="315"/>
      <c r="Q191" s="316"/>
      <c r="R191" s="315"/>
      <c r="S191" s="316"/>
      <c r="T191" s="315"/>
      <c r="U191" s="316"/>
      <c r="V191" s="128"/>
      <c r="W191" s="128"/>
      <c r="X191" s="128"/>
      <c r="Y191" s="128"/>
      <c r="Z191" s="128"/>
      <c r="AA191" s="128"/>
      <c r="AB191" s="128"/>
      <c r="AC191" s="128"/>
      <c r="AD191" s="230"/>
    </row>
    <row r="192" spans="1:30" ht="20.100000000000001" customHeight="1">
      <c r="A192" s="229"/>
      <c r="B192" s="85"/>
      <c r="C192" s="128"/>
      <c r="D192" s="85" t="s">
        <v>1959</v>
      </c>
      <c r="E192" s="128"/>
      <c r="F192" s="356"/>
      <c r="G192" s="314"/>
      <c r="H192" s="356"/>
      <c r="I192" s="314"/>
      <c r="J192" s="356"/>
      <c r="K192" s="314"/>
      <c r="L192" s="356"/>
      <c r="M192" s="314"/>
      <c r="N192" s="315"/>
      <c r="O192" s="316"/>
      <c r="P192" s="315"/>
      <c r="Q192" s="316"/>
      <c r="R192" s="315"/>
      <c r="S192" s="316"/>
      <c r="T192" s="315"/>
      <c r="U192" s="316"/>
      <c r="V192" s="128"/>
      <c r="W192" s="128"/>
      <c r="X192" s="128"/>
      <c r="Y192" s="128"/>
      <c r="Z192" s="128"/>
      <c r="AA192" s="128"/>
      <c r="AB192" s="128"/>
      <c r="AC192" s="128"/>
      <c r="AD192" s="230"/>
    </row>
    <row r="193" spans="1:30" ht="20.100000000000001" customHeight="1">
      <c r="A193" s="476" t="s">
        <v>6740</v>
      </c>
      <c r="B193" s="476" t="s">
        <v>8693</v>
      </c>
      <c r="C193" s="473" t="s">
        <v>6741</v>
      </c>
      <c r="D193" s="476"/>
      <c r="E193" s="473"/>
      <c r="F193" s="443"/>
      <c r="G193" s="444"/>
      <c r="H193" s="443"/>
      <c r="I193" s="444"/>
      <c r="J193" s="443"/>
      <c r="K193" s="444"/>
      <c r="L193" s="443"/>
      <c r="M193" s="444"/>
      <c r="N193" s="471"/>
      <c r="O193" s="465"/>
      <c r="P193" s="471"/>
      <c r="Q193" s="465"/>
      <c r="R193" s="471"/>
      <c r="S193" s="465"/>
      <c r="T193" s="471"/>
      <c r="U193" s="465"/>
      <c r="V193" s="473" t="s">
        <v>138</v>
      </c>
      <c r="W193" s="473" t="s">
        <v>138</v>
      </c>
      <c r="X193" s="473" t="s">
        <v>138</v>
      </c>
      <c r="Y193" s="473" t="s">
        <v>138</v>
      </c>
      <c r="Z193" s="473"/>
      <c r="AA193" s="473"/>
      <c r="AB193" s="473"/>
      <c r="AC193" s="473"/>
      <c r="AD193" s="476"/>
    </row>
    <row r="194" spans="1:30" ht="20.100000000000001" customHeight="1">
      <c r="A194" s="476" t="s">
        <v>4832</v>
      </c>
      <c r="B194" s="476" t="s">
        <v>1077</v>
      </c>
      <c r="C194" s="473" t="s">
        <v>4914</v>
      </c>
      <c r="D194" s="476" t="s">
        <v>2184</v>
      </c>
      <c r="E194" s="473"/>
      <c r="F194" s="443">
        <v>7</v>
      </c>
      <c r="G194" s="444">
        <v>17.073170731707318</v>
      </c>
      <c r="H194" s="443">
        <v>9</v>
      </c>
      <c r="I194" s="444">
        <v>19.565217391304348</v>
      </c>
      <c r="J194" s="443">
        <v>7</v>
      </c>
      <c r="K194" s="444">
        <v>14.285714285714286</v>
      </c>
      <c r="L194" s="443">
        <v>10</v>
      </c>
      <c r="M194" s="444">
        <v>15.151515151515152</v>
      </c>
      <c r="N194" s="471">
        <v>14</v>
      </c>
      <c r="O194" s="465">
        <v>24.137931034482758</v>
      </c>
      <c r="P194" s="471">
        <v>28</v>
      </c>
      <c r="Q194" s="465">
        <v>32.183908045977013</v>
      </c>
      <c r="R194" s="471">
        <v>22</v>
      </c>
      <c r="S194" s="465">
        <v>21.568627450980394</v>
      </c>
      <c r="T194" s="471">
        <v>156</v>
      </c>
      <c r="U194" s="465">
        <v>19.796954314720811</v>
      </c>
      <c r="V194" s="473" t="s">
        <v>138</v>
      </c>
      <c r="W194" s="473" t="s">
        <v>138</v>
      </c>
      <c r="X194" s="473" t="s">
        <v>138</v>
      </c>
      <c r="Y194" s="473" t="s">
        <v>138</v>
      </c>
      <c r="Z194" s="473" t="s">
        <v>138</v>
      </c>
      <c r="AA194" s="473" t="s">
        <v>138</v>
      </c>
      <c r="AB194" s="473" t="s">
        <v>138</v>
      </c>
      <c r="AC194" s="473" t="s">
        <v>138</v>
      </c>
      <c r="AD194" s="476"/>
    </row>
    <row r="195" spans="1:30" ht="20.100000000000001" customHeight="1">
      <c r="A195" s="229"/>
      <c r="B195" s="85"/>
      <c r="C195" s="128"/>
      <c r="D195" s="85" t="s">
        <v>1435</v>
      </c>
      <c r="E195" s="128"/>
      <c r="F195" s="356"/>
      <c r="G195" s="314"/>
      <c r="H195" s="356">
        <v>3</v>
      </c>
      <c r="I195" s="314">
        <v>6.5217391304347823</v>
      </c>
      <c r="J195" s="356"/>
      <c r="K195" s="314"/>
      <c r="L195" s="356">
        <v>1</v>
      </c>
      <c r="M195" s="314">
        <v>1.5151515151515151</v>
      </c>
      <c r="N195" s="315">
        <v>3</v>
      </c>
      <c r="O195" s="316">
        <v>5.1724137931034484</v>
      </c>
      <c r="P195" s="315">
        <v>1</v>
      </c>
      <c r="Q195" s="316">
        <v>1.1494252873563218</v>
      </c>
      <c r="R195" s="315">
        <v>2</v>
      </c>
      <c r="S195" s="316">
        <v>1.9607843137254901</v>
      </c>
      <c r="T195" s="315">
        <v>11</v>
      </c>
      <c r="U195" s="316">
        <v>1.3959390862944163</v>
      </c>
      <c r="V195" s="128"/>
      <c r="W195" s="128"/>
      <c r="X195" s="128"/>
      <c r="Y195" s="128"/>
      <c r="Z195" s="128"/>
      <c r="AA195" s="128"/>
      <c r="AB195" s="128"/>
      <c r="AC195" s="128"/>
      <c r="AD195" s="230"/>
    </row>
    <row r="196" spans="1:30" ht="20.100000000000001" customHeight="1">
      <c r="A196" s="229"/>
      <c r="B196" s="85"/>
      <c r="C196" s="128"/>
      <c r="D196" s="85" t="s">
        <v>1436</v>
      </c>
      <c r="E196" s="128"/>
      <c r="F196" s="356">
        <v>2</v>
      </c>
      <c r="G196" s="314">
        <v>4.8780487804878048</v>
      </c>
      <c r="H196" s="356"/>
      <c r="I196" s="314"/>
      <c r="J196" s="356"/>
      <c r="K196" s="314"/>
      <c r="L196" s="356">
        <v>3</v>
      </c>
      <c r="M196" s="314">
        <v>4.5454545454545459</v>
      </c>
      <c r="N196" s="315"/>
      <c r="O196" s="316"/>
      <c r="P196" s="315">
        <v>3</v>
      </c>
      <c r="Q196" s="316">
        <v>3.4482758620689653</v>
      </c>
      <c r="R196" s="315">
        <v>5</v>
      </c>
      <c r="S196" s="316">
        <v>4.9019607843137258</v>
      </c>
      <c r="T196" s="315">
        <v>16</v>
      </c>
      <c r="U196" s="316">
        <v>2.030456852791878</v>
      </c>
      <c r="V196" s="128"/>
      <c r="W196" s="128"/>
      <c r="X196" s="128"/>
      <c r="Y196" s="128"/>
      <c r="Z196" s="128"/>
      <c r="AA196" s="128"/>
      <c r="AB196" s="128"/>
      <c r="AC196" s="128"/>
      <c r="AD196" s="230"/>
    </row>
    <row r="197" spans="1:30" ht="20.100000000000001" customHeight="1">
      <c r="A197" s="229"/>
      <c r="B197" s="85"/>
      <c r="C197" s="128"/>
      <c r="D197" s="85" t="s">
        <v>1437</v>
      </c>
      <c r="E197" s="128"/>
      <c r="F197" s="356"/>
      <c r="G197" s="314"/>
      <c r="H197" s="356">
        <v>2</v>
      </c>
      <c r="I197" s="314">
        <v>4.3478260869565215</v>
      </c>
      <c r="J197" s="356">
        <v>1</v>
      </c>
      <c r="K197" s="314">
        <v>2.0408163265306123</v>
      </c>
      <c r="L197" s="356">
        <v>3</v>
      </c>
      <c r="M197" s="314">
        <v>4.5454545454545459</v>
      </c>
      <c r="N197" s="315">
        <v>2</v>
      </c>
      <c r="O197" s="316">
        <v>3.4482758620689653</v>
      </c>
      <c r="P197" s="315">
        <v>1</v>
      </c>
      <c r="Q197" s="316">
        <v>1.1494252873563218</v>
      </c>
      <c r="R197" s="315">
        <v>3</v>
      </c>
      <c r="S197" s="316">
        <v>2.9411764705882355</v>
      </c>
      <c r="T197" s="315">
        <v>45</v>
      </c>
      <c r="U197" s="316">
        <v>5.7106598984771573</v>
      </c>
      <c r="V197" s="128"/>
      <c r="W197" s="128"/>
      <c r="X197" s="128"/>
      <c r="Y197" s="128"/>
      <c r="Z197" s="128"/>
      <c r="AA197" s="128"/>
      <c r="AB197" s="128"/>
      <c r="AC197" s="128"/>
      <c r="AD197" s="230"/>
    </row>
    <row r="198" spans="1:30" ht="20.100000000000001" customHeight="1">
      <c r="A198" s="229"/>
      <c r="B198" s="85"/>
      <c r="C198" s="128"/>
      <c r="D198" s="85" t="s">
        <v>2185</v>
      </c>
      <c r="E198" s="128"/>
      <c r="F198" s="356">
        <v>3</v>
      </c>
      <c r="G198" s="314">
        <v>7.3170731707317076</v>
      </c>
      <c r="H198" s="356"/>
      <c r="I198" s="314"/>
      <c r="J198" s="356">
        <v>1</v>
      </c>
      <c r="K198" s="314">
        <v>2.0408163265306123</v>
      </c>
      <c r="L198" s="356">
        <v>2</v>
      </c>
      <c r="M198" s="314">
        <v>3.0303030303030303</v>
      </c>
      <c r="N198" s="315">
        <v>2</v>
      </c>
      <c r="O198" s="316">
        <v>3.4482758620689653</v>
      </c>
      <c r="P198" s="315">
        <v>3</v>
      </c>
      <c r="Q198" s="316">
        <v>3.4482758620689653</v>
      </c>
      <c r="R198" s="315">
        <v>3</v>
      </c>
      <c r="S198" s="316">
        <v>2.9411764705882355</v>
      </c>
      <c r="T198" s="315">
        <v>133</v>
      </c>
      <c r="U198" s="316">
        <v>16.878172588832488</v>
      </c>
      <c r="V198" s="128"/>
      <c r="W198" s="128"/>
      <c r="X198" s="128"/>
      <c r="Y198" s="128"/>
      <c r="Z198" s="128"/>
      <c r="AA198" s="128"/>
      <c r="AB198" s="128"/>
      <c r="AC198" s="128"/>
      <c r="AD198" s="230"/>
    </row>
    <row r="199" spans="1:30" ht="20.100000000000001" customHeight="1">
      <c r="A199" s="229"/>
      <c r="B199" s="85"/>
      <c r="C199" s="128"/>
      <c r="D199" s="85" t="s">
        <v>2186</v>
      </c>
      <c r="E199" s="128"/>
      <c r="F199" s="356">
        <v>12</v>
      </c>
      <c r="G199" s="314">
        <v>29.26829268292683</v>
      </c>
      <c r="H199" s="356">
        <v>10</v>
      </c>
      <c r="I199" s="314">
        <v>21.739130434782609</v>
      </c>
      <c r="J199" s="356">
        <v>20</v>
      </c>
      <c r="K199" s="314">
        <v>40.816326530612244</v>
      </c>
      <c r="L199" s="356">
        <v>18</v>
      </c>
      <c r="M199" s="314">
        <v>27.27272727272727</v>
      </c>
      <c r="N199" s="315">
        <v>20</v>
      </c>
      <c r="O199" s="316">
        <v>34.482758620689658</v>
      </c>
      <c r="P199" s="315">
        <v>19</v>
      </c>
      <c r="Q199" s="316">
        <v>21.839080459770116</v>
      </c>
      <c r="R199" s="315">
        <v>32</v>
      </c>
      <c r="S199" s="316">
        <v>31.372549019607842</v>
      </c>
      <c r="T199" s="315">
        <v>180</v>
      </c>
      <c r="U199" s="316">
        <v>22.842639593908629</v>
      </c>
      <c r="V199" s="128"/>
      <c r="W199" s="128"/>
      <c r="X199" s="128"/>
      <c r="Y199" s="128"/>
      <c r="Z199" s="128"/>
      <c r="AA199" s="128"/>
      <c r="AB199" s="128"/>
      <c r="AC199" s="128"/>
      <c r="AD199" s="230"/>
    </row>
    <row r="200" spans="1:30" ht="20.100000000000001" customHeight="1">
      <c r="A200" s="229"/>
      <c r="B200" s="85"/>
      <c r="C200" s="128"/>
      <c r="D200" s="85" t="s">
        <v>2187</v>
      </c>
      <c r="E200" s="128"/>
      <c r="F200" s="356">
        <v>2</v>
      </c>
      <c r="G200" s="314">
        <v>4.8780487804878048</v>
      </c>
      <c r="H200" s="356">
        <v>1</v>
      </c>
      <c r="I200" s="314">
        <v>2.1739130434782608</v>
      </c>
      <c r="J200" s="356">
        <v>1</v>
      </c>
      <c r="K200" s="314">
        <v>2.0408163265306123</v>
      </c>
      <c r="L200" s="356">
        <v>3</v>
      </c>
      <c r="M200" s="314">
        <v>4.5454545454545459</v>
      </c>
      <c r="N200" s="315">
        <v>2</v>
      </c>
      <c r="O200" s="316">
        <v>3.4482758620689653</v>
      </c>
      <c r="P200" s="315">
        <v>6</v>
      </c>
      <c r="Q200" s="316">
        <v>6.8965517241379306</v>
      </c>
      <c r="R200" s="315">
        <v>5</v>
      </c>
      <c r="S200" s="316">
        <v>4.9019607843137258</v>
      </c>
      <c r="T200" s="315">
        <v>59</v>
      </c>
      <c r="U200" s="316">
        <v>7.4873096446700504</v>
      </c>
      <c r="V200" s="128"/>
      <c r="W200" s="128"/>
      <c r="X200" s="128"/>
      <c r="Y200" s="128"/>
      <c r="Z200" s="128"/>
      <c r="AA200" s="128"/>
      <c r="AB200" s="128"/>
      <c r="AC200" s="128"/>
      <c r="AD200" s="230"/>
    </row>
    <row r="201" spans="1:30" ht="20.100000000000001" customHeight="1">
      <c r="A201" s="229"/>
      <c r="B201" s="85"/>
      <c r="C201" s="128"/>
      <c r="D201" s="85" t="s">
        <v>2188</v>
      </c>
      <c r="E201" s="128"/>
      <c r="F201" s="356"/>
      <c r="G201" s="314"/>
      <c r="H201" s="356"/>
      <c r="I201" s="314"/>
      <c r="J201" s="356"/>
      <c r="K201" s="314"/>
      <c r="L201" s="356">
        <v>3</v>
      </c>
      <c r="M201" s="314">
        <v>4.5454545454545459</v>
      </c>
      <c r="N201" s="315"/>
      <c r="O201" s="316"/>
      <c r="P201" s="315">
        <v>1</v>
      </c>
      <c r="Q201" s="316">
        <v>1.1494252873563218</v>
      </c>
      <c r="R201" s="315"/>
      <c r="S201" s="316"/>
      <c r="T201" s="315">
        <v>3</v>
      </c>
      <c r="U201" s="316">
        <v>0.38071065989847713</v>
      </c>
      <c r="V201" s="128"/>
      <c r="W201" s="128"/>
      <c r="X201" s="128"/>
      <c r="Y201" s="128"/>
      <c r="Z201" s="128"/>
      <c r="AA201" s="128"/>
      <c r="AB201" s="128"/>
      <c r="AC201" s="128"/>
      <c r="AD201" s="230"/>
    </row>
    <row r="202" spans="1:30" ht="20.100000000000001" customHeight="1">
      <c r="A202" s="229"/>
      <c r="B202" s="85"/>
      <c r="C202" s="128"/>
      <c r="D202" s="85" t="s">
        <v>2189</v>
      </c>
      <c r="E202" s="128"/>
      <c r="F202" s="356">
        <v>1</v>
      </c>
      <c r="G202" s="314">
        <v>2.4390243902439024</v>
      </c>
      <c r="H202" s="356">
        <v>2</v>
      </c>
      <c r="I202" s="314">
        <v>4.3478260869565215</v>
      </c>
      <c r="J202" s="356">
        <v>3</v>
      </c>
      <c r="K202" s="314">
        <v>6.1224489795918364</v>
      </c>
      <c r="L202" s="356">
        <v>1</v>
      </c>
      <c r="M202" s="314">
        <v>1.5151515151515151</v>
      </c>
      <c r="N202" s="315">
        <v>1</v>
      </c>
      <c r="O202" s="316">
        <v>1.7241379310344827</v>
      </c>
      <c r="P202" s="315">
        <v>2</v>
      </c>
      <c r="Q202" s="316">
        <v>2.2988505747126435</v>
      </c>
      <c r="R202" s="315">
        <v>6</v>
      </c>
      <c r="S202" s="316">
        <v>5.882352941176471</v>
      </c>
      <c r="T202" s="315">
        <v>17</v>
      </c>
      <c r="U202" s="316">
        <v>2.1573604060913705</v>
      </c>
      <c r="V202" s="128"/>
      <c r="W202" s="128"/>
      <c r="X202" s="128"/>
      <c r="Y202" s="128"/>
      <c r="Z202" s="128"/>
      <c r="AA202" s="128"/>
      <c r="AB202" s="128"/>
      <c r="AC202" s="128"/>
      <c r="AD202" s="230"/>
    </row>
    <row r="203" spans="1:30" ht="20.100000000000001" customHeight="1">
      <c r="A203" s="229"/>
      <c r="B203" s="85"/>
      <c r="C203" s="128"/>
      <c r="D203" s="85" t="s">
        <v>4787</v>
      </c>
      <c r="E203" s="128"/>
      <c r="F203" s="356">
        <v>4</v>
      </c>
      <c r="G203" s="314">
        <v>9.7560975609756095</v>
      </c>
      <c r="H203" s="356">
        <v>11</v>
      </c>
      <c r="I203" s="314">
        <v>23.913043478260871</v>
      </c>
      <c r="J203" s="356">
        <v>7</v>
      </c>
      <c r="K203" s="314">
        <v>14.285714285714286</v>
      </c>
      <c r="L203" s="356">
        <v>11</v>
      </c>
      <c r="M203" s="314">
        <v>16.666666666666664</v>
      </c>
      <c r="N203" s="315">
        <v>6</v>
      </c>
      <c r="O203" s="316">
        <v>10.344827586206897</v>
      </c>
      <c r="P203" s="315">
        <v>9</v>
      </c>
      <c r="Q203" s="316">
        <v>10.344827586206897</v>
      </c>
      <c r="R203" s="315">
        <v>7</v>
      </c>
      <c r="S203" s="316">
        <v>6.8627450980392153</v>
      </c>
      <c r="T203" s="315">
        <v>47</v>
      </c>
      <c r="U203" s="316">
        <v>5.9644670050761421</v>
      </c>
      <c r="V203" s="128"/>
      <c r="W203" s="128"/>
      <c r="X203" s="128"/>
      <c r="Y203" s="128"/>
      <c r="Z203" s="128"/>
      <c r="AA203" s="128"/>
      <c r="AB203" s="128"/>
      <c r="AC203" s="128"/>
      <c r="AD203" s="230"/>
    </row>
    <row r="204" spans="1:30" ht="20.100000000000001" customHeight="1">
      <c r="A204" s="229"/>
      <c r="B204" s="85"/>
      <c r="C204" s="128"/>
      <c r="D204" s="85" t="s">
        <v>8694</v>
      </c>
      <c r="E204" s="128"/>
      <c r="F204" s="356">
        <v>7</v>
      </c>
      <c r="G204" s="314">
        <v>17.073170731707318</v>
      </c>
      <c r="H204" s="356">
        <v>5</v>
      </c>
      <c r="I204" s="314">
        <v>10.869565217391305</v>
      </c>
      <c r="J204" s="356">
        <v>9</v>
      </c>
      <c r="K204" s="314">
        <v>18.367346938775512</v>
      </c>
      <c r="L204" s="356">
        <v>8</v>
      </c>
      <c r="M204" s="314">
        <v>12.121212121212121</v>
      </c>
      <c r="N204" s="315">
        <v>5</v>
      </c>
      <c r="O204" s="316">
        <v>8.6206896551724146</v>
      </c>
      <c r="P204" s="315">
        <v>10</v>
      </c>
      <c r="Q204" s="316">
        <v>11.494252873563218</v>
      </c>
      <c r="R204" s="315">
        <v>11</v>
      </c>
      <c r="S204" s="316">
        <v>10.784313725490197</v>
      </c>
      <c r="T204" s="315">
        <v>32</v>
      </c>
      <c r="U204" s="316">
        <v>4.0609137055837561</v>
      </c>
      <c r="V204" s="128"/>
      <c r="W204" s="128"/>
      <c r="X204" s="128"/>
      <c r="Y204" s="128"/>
      <c r="Z204" s="128"/>
      <c r="AA204" s="128"/>
      <c r="AB204" s="128"/>
      <c r="AC204" s="128"/>
      <c r="AD204" s="230"/>
    </row>
    <row r="205" spans="1:30" ht="20.100000000000001" customHeight="1">
      <c r="A205" s="229"/>
      <c r="B205" s="85"/>
      <c r="C205" s="128"/>
      <c r="D205" s="85" t="s">
        <v>8695</v>
      </c>
      <c r="E205" s="128"/>
      <c r="F205" s="356">
        <v>2</v>
      </c>
      <c r="G205" s="314">
        <v>4.8780487804878048</v>
      </c>
      <c r="H205" s="356">
        <v>2</v>
      </c>
      <c r="I205" s="314">
        <v>4.3478260869565215</v>
      </c>
      <c r="J205" s="356"/>
      <c r="K205" s="314"/>
      <c r="L205" s="356">
        <v>3</v>
      </c>
      <c r="M205" s="314">
        <v>4.5454545454545459</v>
      </c>
      <c r="N205" s="315">
        <v>2</v>
      </c>
      <c r="O205" s="316">
        <v>3.4482758620689653</v>
      </c>
      <c r="P205" s="315">
        <v>3</v>
      </c>
      <c r="Q205" s="316">
        <v>3.4482758620689653</v>
      </c>
      <c r="R205" s="315">
        <v>5</v>
      </c>
      <c r="S205" s="316">
        <v>4.9019607843137258</v>
      </c>
      <c r="T205" s="315">
        <v>30</v>
      </c>
      <c r="U205" s="316">
        <v>3.8071065989847717</v>
      </c>
      <c r="V205" s="128"/>
      <c r="W205" s="128"/>
      <c r="X205" s="128"/>
      <c r="Y205" s="128"/>
      <c r="Z205" s="128"/>
      <c r="AA205" s="128"/>
      <c r="AB205" s="128"/>
      <c r="AC205" s="128"/>
      <c r="AD205" s="230"/>
    </row>
    <row r="206" spans="1:30" ht="20.100000000000001" customHeight="1">
      <c r="A206" s="229"/>
      <c r="B206" s="85"/>
      <c r="C206" s="128"/>
      <c r="D206" s="85" t="s">
        <v>4788</v>
      </c>
      <c r="E206" s="128"/>
      <c r="F206" s="356"/>
      <c r="G206" s="314"/>
      <c r="H206" s="356">
        <v>1</v>
      </c>
      <c r="I206" s="314">
        <v>2.1739130434782608</v>
      </c>
      <c r="J206" s="356"/>
      <c r="K206" s="314"/>
      <c r="L206" s="356"/>
      <c r="M206" s="314"/>
      <c r="N206" s="315">
        <v>1</v>
      </c>
      <c r="O206" s="316">
        <v>1.7241379310344827</v>
      </c>
      <c r="P206" s="315">
        <v>1</v>
      </c>
      <c r="Q206" s="316">
        <v>1.1494252873563218</v>
      </c>
      <c r="R206" s="315">
        <v>1</v>
      </c>
      <c r="S206" s="316">
        <v>0.98039215686274506</v>
      </c>
      <c r="T206" s="315">
        <v>59</v>
      </c>
      <c r="U206" s="316">
        <v>7.4873096446700504</v>
      </c>
      <c r="V206" s="128"/>
      <c r="W206" s="128"/>
      <c r="X206" s="128"/>
      <c r="Y206" s="128"/>
      <c r="Z206" s="128"/>
      <c r="AA206" s="128"/>
      <c r="AB206" s="128"/>
      <c r="AC206" s="128"/>
      <c r="AD206" s="230"/>
    </row>
    <row r="207" spans="1:30" ht="20.100000000000001" customHeight="1">
      <c r="A207" s="229"/>
      <c r="B207" s="85"/>
      <c r="C207" s="128"/>
      <c r="D207" s="85" t="s">
        <v>8606</v>
      </c>
      <c r="E207" s="128"/>
      <c r="F207" s="356">
        <v>1</v>
      </c>
      <c r="G207" s="314">
        <v>2.4390243902439024</v>
      </c>
      <c r="H207" s="356"/>
      <c r="I207" s="314"/>
      <c r="J207" s="356"/>
      <c r="K207" s="314"/>
      <c r="L207" s="356"/>
      <c r="M207" s="314"/>
      <c r="N207" s="315"/>
      <c r="O207" s="316"/>
      <c r="P207" s="315"/>
      <c r="Q207" s="316"/>
      <c r="R207" s="315"/>
      <c r="S207" s="316"/>
      <c r="T207" s="315"/>
      <c r="U207" s="316"/>
      <c r="V207" s="128"/>
      <c r="W207" s="128"/>
      <c r="X207" s="128"/>
      <c r="Y207" s="128"/>
      <c r="Z207" s="128"/>
      <c r="AA207" s="128"/>
      <c r="AB207" s="128"/>
      <c r="AC207" s="128"/>
      <c r="AD207" s="230"/>
    </row>
    <row r="208" spans="1:30" ht="20.100000000000001" customHeight="1">
      <c r="A208" s="476" t="s">
        <v>4833</v>
      </c>
      <c r="B208" s="476" t="s">
        <v>1078</v>
      </c>
      <c r="C208" s="473" t="s">
        <v>4926</v>
      </c>
      <c r="D208" s="476"/>
      <c r="E208" s="473"/>
      <c r="F208" s="443"/>
      <c r="G208" s="444"/>
      <c r="H208" s="443">
        <v>1</v>
      </c>
      <c r="I208" s="444">
        <v>100</v>
      </c>
      <c r="J208" s="443"/>
      <c r="K208" s="444"/>
      <c r="L208" s="443"/>
      <c r="M208" s="444"/>
      <c r="N208" s="471">
        <v>1</v>
      </c>
      <c r="O208" s="465">
        <v>100</v>
      </c>
      <c r="P208" s="471">
        <v>1</v>
      </c>
      <c r="Q208" s="465">
        <v>100</v>
      </c>
      <c r="R208" s="471">
        <v>1</v>
      </c>
      <c r="S208" s="465">
        <v>100</v>
      </c>
      <c r="T208" s="471">
        <v>59</v>
      </c>
      <c r="U208" s="465">
        <v>100</v>
      </c>
      <c r="V208" s="473" t="s">
        <v>138</v>
      </c>
      <c r="W208" s="473" t="s">
        <v>138</v>
      </c>
      <c r="X208" s="473" t="s">
        <v>138</v>
      </c>
      <c r="Y208" s="473" t="s">
        <v>138</v>
      </c>
      <c r="Z208" s="473" t="s">
        <v>138</v>
      </c>
      <c r="AA208" s="473" t="s">
        <v>138</v>
      </c>
      <c r="AB208" s="473" t="s">
        <v>138</v>
      </c>
      <c r="AC208" s="473" t="s">
        <v>138</v>
      </c>
      <c r="AD208" s="476"/>
    </row>
    <row r="209" spans="1:30" ht="20.100000000000001" customHeight="1">
      <c r="A209" s="476" t="s">
        <v>4834</v>
      </c>
      <c r="B209" s="476" t="s">
        <v>1079</v>
      </c>
      <c r="C209" s="473" t="s">
        <v>4914</v>
      </c>
      <c r="D209" s="476" t="s">
        <v>2184</v>
      </c>
      <c r="E209" s="473"/>
      <c r="F209" s="443">
        <v>2</v>
      </c>
      <c r="G209" s="444">
        <v>4.8780487804878048</v>
      </c>
      <c r="H209" s="443">
        <v>4</v>
      </c>
      <c r="I209" s="444">
        <v>8.695652173913043</v>
      </c>
      <c r="J209" s="443">
        <v>2</v>
      </c>
      <c r="K209" s="444">
        <v>4.0816326530612246</v>
      </c>
      <c r="L209" s="443">
        <v>4</v>
      </c>
      <c r="M209" s="444">
        <v>6.0606060606060606</v>
      </c>
      <c r="N209" s="471">
        <v>4</v>
      </c>
      <c r="O209" s="465">
        <v>6.8965517241379306</v>
      </c>
      <c r="P209" s="471">
        <v>8</v>
      </c>
      <c r="Q209" s="465">
        <v>9.1954022988505741</v>
      </c>
      <c r="R209" s="471">
        <v>6</v>
      </c>
      <c r="S209" s="465">
        <v>5.882352941176471</v>
      </c>
      <c r="T209" s="471">
        <v>52</v>
      </c>
      <c r="U209" s="465">
        <v>6.5989847715736039</v>
      </c>
      <c r="V209" s="473" t="s">
        <v>138</v>
      </c>
      <c r="W209" s="473" t="s">
        <v>138</v>
      </c>
      <c r="X209" s="473" t="s">
        <v>138</v>
      </c>
      <c r="Y209" s="473" t="s">
        <v>138</v>
      </c>
      <c r="Z209" s="473" t="s">
        <v>138</v>
      </c>
      <c r="AA209" s="473" t="s">
        <v>138</v>
      </c>
      <c r="AB209" s="473" t="s">
        <v>138</v>
      </c>
      <c r="AC209" s="473" t="s">
        <v>138</v>
      </c>
      <c r="AD209" s="476"/>
    </row>
    <row r="210" spans="1:30" ht="20.100000000000001" customHeight="1">
      <c r="A210" s="229"/>
      <c r="B210" s="85"/>
      <c r="C210" s="128"/>
      <c r="D210" s="85" t="s">
        <v>1435</v>
      </c>
      <c r="E210" s="128"/>
      <c r="F210" s="356">
        <v>2</v>
      </c>
      <c r="G210" s="314">
        <v>4.8780487804878048</v>
      </c>
      <c r="H210" s="356">
        <v>1</v>
      </c>
      <c r="I210" s="314">
        <v>2.1739130434782608</v>
      </c>
      <c r="J210" s="356"/>
      <c r="K210" s="314"/>
      <c r="L210" s="356"/>
      <c r="M210" s="314"/>
      <c r="N210" s="315">
        <v>4</v>
      </c>
      <c r="O210" s="316">
        <v>6.8965517241379306</v>
      </c>
      <c r="P210" s="315">
        <v>2</v>
      </c>
      <c r="Q210" s="316">
        <v>2.2988505747126435</v>
      </c>
      <c r="R210" s="315">
        <v>3</v>
      </c>
      <c r="S210" s="316">
        <v>2.9411764705882355</v>
      </c>
      <c r="T210" s="315">
        <v>28</v>
      </c>
      <c r="U210" s="316">
        <v>3.5532994923857868</v>
      </c>
      <c r="V210" s="128"/>
      <c r="W210" s="128"/>
      <c r="X210" s="128"/>
      <c r="Y210" s="128"/>
      <c r="Z210" s="128"/>
      <c r="AA210" s="128"/>
      <c r="AB210" s="128"/>
      <c r="AC210" s="128"/>
      <c r="AD210" s="230"/>
    </row>
    <row r="211" spans="1:30" ht="20.100000000000001" customHeight="1">
      <c r="A211" s="229"/>
      <c r="B211" s="85"/>
      <c r="C211" s="128"/>
      <c r="D211" s="85" t="s">
        <v>1436</v>
      </c>
      <c r="E211" s="128"/>
      <c r="F211" s="356"/>
      <c r="G211" s="314"/>
      <c r="H211" s="356">
        <v>1</v>
      </c>
      <c r="I211" s="314">
        <v>2.1739130434782608</v>
      </c>
      <c r="J211" s="356">
        <v>1</v>
      </c>
      <c r="K211" s="314">
        <v>2.0408163265306123</v>
      </c>
      <c r="L211" s="356">
        <v>1</v>
      </c>
      <c r="M211" s="314">
        <v>1.5151515151515151</v>
      </c>
      <c r="N211" s="315">
        <v>1</v>
      </c>
      <c r="O211" s="316">
        <v>1.7241379310344827</v>
      </c>
      <c r="P211" s="315">
        <v>1</v>
      </c>
      <c r="Q211" s="316">
        <v>1.1494252873563218</v>
      </c>
      <c r="R211" s="315">
        <v>1</v>
      </c>
      <c r="S211" s="316">
        <v>0.98039215686274506</v>
      </c>
      <c r="T211" s="315">
        <v>14</v>
      </c>
      <c r="U211" s="316">
        <v>1.7766497461928934</v>
      </c>
      <c r="V211" s="128"/>
      <c r="W211" s="128"/>
      <c r="X211" s="128"/>
      <c r="Y211" s="128"/>
      <c r="Z211" s="128"/>
      <c r="AA211" s="128"/>
      <c r="AB211" s="128"/>
      <c r="AC211" s="128"/>
      <c r="AD211" s="230"/>
    </row>
    <row r="212" spans="1:30" ht="20.100000000000001" customHeight="1">
      <c r="A212" s="229"/>
      <c r="B212" s="85"/>
      <c r="C212" s="128"/>
      <c r="D212" s="85" t="s">
        <v>1437</v>
      </c>
      <c r="E212" s="128"/>
      <c r="F212" s="356"/>
      <c r="G212" s="314"/>
      <c r="H212" s="356">
        <v>2</v>
      </c>
      <c r="I212" s="314">
        <v>4.3478260869565215</v>
      </c>
      <c r="J212" s="356">
        <v>1</v>
      </c>
      <c r="K212" s="314">
        <v>2.0408163265306123</v>
      </c>
      <c r="L212" s="356">
        <v>5</v>
      </c>
      <c r="M212" s="314">
        <v>7.5757575757575761</v>
      </c>
      <c r="N212" s="315">
        <v>3</v>
      </c>
      <c r="O212" s="316">
        <v>5.1724137931034484</v>
      </c>
      <c r="P212" s="315"/>
      <c r="Q212" s="316"/>
      <c r="R212" s="315">
        <v>6</v>
      </c>
      <c r="S212" s="316">
        <v>5.882352941176471</v>
      </c>
      <c r="T212" s="315">
        <v>30</v>
      </c>
      <c r="U212" s="316">
        <v>3.8071065989847717</v>
      </c>
      <c r="V212" s="128"/>
      <c r="W212" s="128"/>
      <c r="X212" s="128"/>
      <c r="Y212" s="128"/>
      <c r="Z212" s="128"/>
      <c r="AA212" s="128"/>
      <c r="AB212" s="128"/>
      <c r="AC212" s="128"/>
      <c r="AD212" s="230"/>
    </row>
    <row r="213" spans="1:30" ht="20.100000000000001" customHeight="1">
      <c r="A213" s="229"/>
      <c r="B213" s="85"/>
      <c r="C213" s="128"/>
      <c r="D213" s="85" t="s">
        <v>2185</v>
      </c>
      <c r="E213" s="128"/>
      <c r="F213" s="356">
        <v>1</v>
      </c>
      <c r="G213" s="314">
        <v>2.4390243902439024</v>
      </c>
      <c r="H213" s="356">
        <v>1</v>
      </c>
      <c r="I213" s="314">
        <v>2.1739130434782608</v>
      </c>
      <c r="J213" s="356">
        <v>3</v>
      </c>
      <c r="K213" s="314">
        <v>6.1224489795918364</v>
      </c>
      <c r="L213" s="356">
        <v>2</v>
      </c>
      <c r="M213" s="314">
        <v>3.0303030303030303</v>
      </c>
      <c r="N213" s="315">
        <v>2</v>
      </c>
      <c r="O213" s="316">
        <v>3.4482758620689653</v>
      </c>
      <c r="P213" s="315">
        <v>3</v>
      </c>
      <c r="Q213" s="316">
        <v>3.4482758620689653</v>
      </c>
      <c r="R213" s="315">
        <v>9</v>
      </c>
      <c r="S213" s="316">
        <v>8.8235294117647065</v>
      </c>
      <c r="T213" s="315">
        <v>60</v>
      </c>
      <c r="U213" s="316">
        <v>7.6142131979695433</v>
      </c>
      <c r="V213" s="128"/>
      <c r="W213" s="128"/>
      <c r="X213" s="128"/>
      <c r="Y213" s="128"/>
      <c r="Z213" s="128"/>
      <c r="AA213" s="128"/>
      <c r="AB213" s="128"/>
      <c r="AC213" s="128"/>
      <c r="AD213" s="230"/>
    </row>
    <row r="214" spans="1:30" ht="20.100000000000001" customHeight="1">
      <c r="A214" s="229"/>
      <c r="B214" s="85"/>
      <c r="C214" s="128"/>
      <c r="D214" s="85" t="s">
        <v>2186</v>
      </c>
      <c r="E214" s="128"/>
      <c r="F214" s="356">
        <v>10</v>
      </c>
      <c r="G214" s="314">
        <v>24.390243902439025</v>
      </c>
      <c r="H214" s="356">
        <v>7</v>
      </c>
      <c r="I214" s="314">
        <v>15.217391304347826</v>
      </c>
      <c r="J214" s="356">
        <v>5</v>
      </c>
      <c r="K214" s="314">
        <v>10.204081632653061</v>
      </c>
      <c r="L214" s="356">
        <v>10</v>
      </c>
      <c r="M214" s="314">
        <v>15.151515151515152</v>
      </c>
      <c r="N214" s="315">
        <v>4</v>
      </c>
      <c r="O214" s="316">
        <v>6.8965517241379306</v>
      </c>
      <c r="P214" s="315">
        <v>13</v>
      </c>
      <c r="Q214" s="316">
        <v>14.942528735632184</v>
      </c>
      <c r="R214" s="315">
        <v>14</v>
      </c>
      <c r="S214" s="316">
        <v>13.725490196078431</v>
      </c>
      <c r="T214" s="315">
        <v>102</v>
      </c>
      <c r="U214" s="316">
        <v>12.944162436548224</v>
      </c>
      <c r="V214" s="128"/>
      <c r="W214" s="128"/>
      <c r="X214" s="128"/>
      <c r="Y214" s="128"/>
      <c r="Z214" s="128"/>
      <c r="AA214" s="128"/>
      <c r="AB214" s="128"/>
      <c r="AC214" s="128"/>
      <c r="AD214" s="230"/>
    </row>
    <row r="215" spans="1:30" ht="20.100000000000001" customHeight="1">
      <c r="A215" s="229"/>
      <c r="B215" s="85"/>
      <c r="C215" s="128"/>
      <c r="D215" s="85" t="s">
        <v>2187</v>
      </c>
      <c r="E215" s="128"/>
      <c r="F215" s="356">
        <v>1</v>
      </c>
      <c r="G215" s="314">
        <v>2.4390243902439024</v>
      </c>
      <c r="H215" s="356">
        <v>1</v>
      </c>
      <c r="I215" s="314">
        <v>2.1739130434782608</v>
      </c>
      <c r="J215" s="356">
        <v>1</v>
      </c>
      <c r="K215" s="314">
        <v>2.0408163265306123</v>
      </c>
      <c r="L215" s="356">
        <v>1</v>
      </c>
      <c r="M215" s="314">
        <v>1.5151515151515151</v>
      </c>
      <c r="N215" s="315">
        <v>4</v>
      </c>
      <c r="O215" s="316">
        <v>6.8965517241379306</v>
      </c>
      <c r="P215" s="315">
        <v>4</v>
      </c>
      <c r="Q215" s="316">
        <v>4.5977011494252871</v>
      </c>
      <c r="R215" s="315">
        <v>5</v>
      </c>
      <c r="S215" s="316">
        <v>4.9019607843137258</v>
      </c>
      <c r="T215" s="315">
        <v>43</v>
      </c>
      <c r="U215" s="316">
        <v>5.4568527918781724</v>
      </c>
      <c r="V215" s="128"/>
      <c r="W215" s="128"/>
      <c r="X215" s="128"/>
      <c r="Y215" s="128"/>
      <c r="Z215" s="128"/>
      <c r="AA215" s="128"/>
      <c r="AB215" s="128"/>
      <c r="AC215" s="128"/>
      <c r="AD215" s="230"/>
    </row>
    <row r="216" spans="1:30" ht="20.100000000000001" customHeight="1">
      <c r="A216" s="229"/>
      <c r="B216" s="85"/>
      <c r="C216" s="128"/>
      <c r="D216" s="85" t="s">
        <v>2188</v>
      </c>
      <c r="E216" s="128"/>
      <c r="F216" s="356"/>
      <c r="G216" s="314"/>
      <c r="H216" s="356"/>
      <c r="I216" s="314"/>
      <c r="J216" s="356"/>
      <c r="K216" s="314"/>
      <c r="L216" s="356"/>
      <c r="M216" s="314"/>
      <c r="N216" s="315">
        <v>2</v>
      </c>
      <c r="O216" s="316">
        <v>3.4482758620689653</v>
      </c>
      <c r="P216" s="315">
        <v>1</v>
      </c>
      <c r="Q216" s="316">
        <v>1.1494252873563218</v>
      </c>
      <c r="R216" s="315">
        <v>2</v>
      </c>
      <c r="S216" s="316">
        <v>1.9607843137254901</v>
      </c>
      <c r="T216" s="315">
        <v>7</v>
      </c>
      <c r="U216" s="316">
        <v>0.8883248730964467</v>
      </c>
      <c r="V216" s="128"/>
      <c r="W216" s="128"/>
      <c r="X216" s="128"/>
      <c r="Y216" s="128"/>
      <c r="Z216" s="128"/>
      <c r="AA216" s="128"/>
      <c r="AB216" s="128"/>
      <c r="AC216" s="128"/>
      <c r="AD216" s="230"/>
    </row>
    <row r="217" spans="1:30" ht="20.100000000000001" customHeight="1">
      <c r="A217" s="229"/>
      <c r="B217" s="85"/>
      <c r="C217" s="128"/>
      <c r="D217" s="85" t="s">
        <v>2189</v>
      </c>
      <c r="E217" s="128"/>
      <c r="F217" s="356"/>
      <c r="G217" s="314"/>
      <c r="H217" s="356">
        <v>1</v>
      </c>
      <c r="I217" s="314">
        <v>2.1739130434782608</v>
      </c>
      <c r="J217" s="356">
        <v>3</v>
      </c>
      <c r="K217" s="314">
        <v>6.1224489795918364</v>
      </c>
      <c r="L217" s="356">
        <v>1</v>
      </c>
      <c r="M217" s="314">
        <v>1.5151515151515151</v>
      </c>
      <c r="N217" s="315"/>
      <c r="O217" s="316"/>
      <c r="P217" s="315">
        <v>6</v>
      </c>
      <c r="Q217" s="316">
        <v>6.8965517241379306</v>
      </c>
      <c r="R217" s="315">
        <v>1</v>
      </c>
      <c r="S217" s="316">
        <v>0.98039215686274506</v>
      </c>
      <c r="T217" s="315">
        <v>31</v>
      </c>
      <c r="U217" s="316">
        <v>3.9340101522842641</v>
      </c>
      <c r="V217" s="128"/>
      <c r="W217" s="128"/>
      <c r="X217" s="128"/>
      <c r="Y217" s="128"/>
      <c r="Z217" s="128"/>
      <c r="AA217" s="128"/>
      <c r="AB217" s="128"/>
      <c r="AC217" s="128"/>
      <c r="AD217" s="230"/>
    </row>
    <row r="218" spans="1:30" ht="20.100000000000001" customHeight="1">
      <c r="A218" s="229"/>
      <c r="B218" s="85"/>
      <c r="C218" s="128"/>
      <c r="D218" s="85" t="s">
        <v>4787</v>
      </c>
      <c r="E218" s="128"/>
      <c r="F218" s="356">
        <v>4</v>
      </c>
      <c r="G218" s="314">
        <v>9.7560975609756095</v>
      </c>
      <c r="H218" s="356">
        <v>6</v>
      </c>
      <c r="I218" s="314">
        <v>13.043478260869565</v>
      </c>
      <c r="J218" s="356">
        <v>8</v>
      </c>
      <c r="K218" s="314">
        <v>16.326530612244898</v>
      </c>
      <c r="L218" s="356">
        <v>4</v>
      </c>
      <c r="M218" s="314">
        <v>6.0606060606060606</v>
      </c>
      <c r="N218" s="315">
        <v>6</v>
      </c>
      <c r="O218" s="316">
        <v>10.344827586206897</v>
      </c>
      <c r="P218" s="315">
        <v>8</v>
      </c>
      <c r="Q218" s="316">
        <v>9.1954022988505741</v>
      </c>
      <c r="R218" s="315">
        <v>9</v>
      </c>
      <c r="S218" s="316">
        <v>8.8235294117647065</v>
      </c>
      <c r="T218" s="315">
        <v>38</v>
      </c>
      <c r="U218" s="316">
        <v>4.8223350253807107</v>
      </c>
      <c r="V218" s="128"/>
      <c r="W218" s="128"/>
      <c r="X218" s="128"/>
      <c r="Y218" s="128"/>
      <c r="Z218" s="128"/>
      <c r="AA218" s="128"/>
      <c r="AB218" s="128"/>
      <c r="AC218" s="128"/>
      <c r="AD218" s="230"/>
    </row>
    <row r="219" spans="1:30" ht="20.100000000000001" customHeight="1">
      <c r="A219" s="229"/>
      <c r="B219" s="85"/>
      <c r="C219" s="128"/>
      <c r="D219" s="85" t="s">
        <v>8694</v>
      </c>
      <c r="E219" s="128"/>
      <c r="F219" s="356">
        <v>6</v>
      </c>
      <c r="G219" s="314">
        <v>14.634146341463415</v>
      </c>
      <c r="H219" s="356">
        <v>5</v>
      </c>
      <c r="I219" s="314">
        <v>10.869565217391305</v>
      </c>
      <c r="J219" s="356">
        <v>5</v>
      </c>
      <c r="K219" s="314">
        <v>10.204081632653061</v>
      </c>
      <c r="L219" s="356">
        <v>9</v>
      </c>
      <c r="M219" s="314">
        <v>13.636363636363635</v>
      </c>
      <c r="N219" s="315">
        <v>2</v>
      </c>
      <c r="O219" s="316">
        <v>3.4482758620689653</v>
      </c>
      <c r="P219" s="315">
        <v>5</v>
      </c>
      <c r="Q219" s="316">
        <v>5.7471264367816088</v>
      </c>
      <c r="R219" s="315">
        <v>9</v>
      </c>
      <c r="S219" s="316">
        <v>8.8235294117647065</v>
      </c>
      <c r="T219" s="315">
        <v>18</v>
      </c>
      <c r="U219" s="316">
        <v>2.2842639593908629</v>
      </c>
      <c r="V219" s="128"/>
      <c r="W219" s="128"/>
      <c r="X219" s="128"/>
      <c r="Y219" s="128"/>
      <c r="Z219" s="128"/>
      <c r="AA219" s="128"/>
      <c r="AB219" s="128"/>
      <c r="AC219" s="128"/>
      <c r="AD219" s="230"/>
    </row>
    <row r="220" spans="1:30" ht="20.100000000000001" customHeight="1">
      <c r="A220" s="229"/>
      <c r="B220" s="85"/>
      <c r="C220" s="128"/>
      <c r="D220" s="85" t="s">
        <v>8695</v>
      </c>
      <c r="E220" s="128"/>
      <c r="F220" s="356"/>
      <c r="G220" s="314"/>
      <c r="H220" s="356">
        <v>4</v>
      </c>
      <c r="I220" s="314">
        <v>8.695652173913043</v>
      </c>
      <c r="J220" s="356">
        <v>1</v>
      </c>
      <c r="K220" s="314">
        <v>2.0408163265306123</v>
      </c>
      <c r="L220" s="356">
        <v>1</v>
      </c>
      <c r="M220" s="314">
        <v>1.5151515151515151</v>
      </c>
      <c r="N220" s="315">
        <v>5</v>
      </c>
      <c r="O220" s="316">
        <v>8.6206896551724146</v>
      </c>
      <c r="P220" s="315">
        <v>5</v>
      </c>
      <c r="Q220" s="316">
        <v>5.7471264367816088</v>
      </c>
      <c r="R220" s="315">
        <v>8</v>
      </c>
      <c r="S220" s="316">
        <v>7.8431372549019605</v>
      </c>
      <c r="T220" s="315">
        <v>24</v>
      </c>
      <c r="U220" s="316">
        <v>3.0456852791878171</v>
      </c>
      <c r="V220" s="128"/>
      <c r="W220" s="128"/>
      <c r="X220" s="128"/>
      <c r="Y220" s="128"/>
      <c r="Z220" s="128"/>
      <c r="AA220" s="128"/>
      <c r="AB220" s="128"/>
      <c r="AC220" s="128"/>
      <c r="AD220" s="230"/>
    </row>
    <row r="221" spans="1:30" ht="20.100000000000001" customHeight="1">
      <c r="A221" s="229"/>
      <c r="B221" s="85"/>
      <c r="C221" s="128"/>
      <c r="D221" s="85" t="s">
        <v>4788</v>
      </c>
      <c r="E221" s="128"/>
      <c r="F221" s="356"/>
      <c r="G221" s="314"/>
      <c r="H221" s="356"/>
      <c r="I221" s="314"/>
      <c r="J221" s="356"/>
      <c r="K221" s="314"/>
      <c r="L221" s="356"/>
      <c r="M221" s="314"/>
      <c r="N221" s="315"/>
      <c r="O221" s="316"/>
      <c r="P221" s="315"/>
      <c r="Q221" s="316"/>
      <c r="R221" s="315">
        <v>1</v>
      </c>
      <c r="S221" s="316">
        <v>0.98039215686274506</v>
      </c>
      <c r="T221" s="315">
        <v>3</v>
      </c>
      <c r="U221" s="316">
        <v>0.38071065989847713</v>
      </c>
      <c r="V221" s="128"/>
      <c r="W221" s="128"/>
      <c r="X221" s="128"/>
      <c r="Y221" s="128"/>
      <c r="Z221" s="128"/>
      <c r="AA221" s="128"/>
      <c r="AB221" s="128"/>
      <c r="AC221" s="128"/>
      <c r="AD221" s="230"/>
    </row>
    <row r="222" spans="1:30" ht="20.100000000000001" customHeight="1">
      <c r="A222" s="229"/>
      <c r="B222" s="85"/>
      <c r="C222" s="128"/>
      <c r="D222" s="85" t="s">
        <v>8606</v>
      </c>
      <c r="E222" s="128"/>
      <c r="F222" s="356">
        <v>15</v>
      </c>
      <c r="G222" s="314">
        <v>36.585365853658537</v>
      </c>
      <c r="H222" s="356">
        <v>13</v>
      </c>
      <c r="I222" s="314">
        <v>28.260869565217391</v>
      </c>
      <c r="J222" s="356">
        <v>19</v>
      </c>
      <c r="K222" s="314">
        <v>38.775510204081634</v>
      </c>
      <c r="L222" s="356">
        <v>28</v>
      </c>
      <c r="M222" s="314">
        <v>42.424242424242422</v>
      </c>
      <c r="N222" s="315">
        <v>21</v>
      </c>
      <c r="O222" s="316">
        <v>36.206896551724135</v>
      </c>
      <c r="P222" s="315">
        <v>31</v>
      </c>
      <c r="Q222" s="316">
        <v>35.632183908045974</v>
      </c>
      <c r="R222" s="315">
        <v>28</v>
      </c>
      <c r="S222" s="316">
        <v>27.450980392156861</v>
      </c>
      <c r="T222" s="315">
        <v>338</v>
      </c>
      <c r="U222" s="316">
        <v>42.893401015228427</v>
      </c>
      <c r="V222" s="128"/>
      <c r="W222" s="128"/>
      <c r="X222" s="128"/>
      <c r="Y222" s="128"/>
      <c r="Z222" s="128"/>
      <c r="AA222" s="128"/>
      <c r="AB222" s="128"/>
      <c r="AC222" s="128"/>
      <c r="AD222" s="230"/>
    </row>
    <row r="223" spans="1:30" ht="20.100000000000001" customHeight="1">
      <c r="A223" s="476" t="s">
        <v>4835</v>
      </c>
      <c r="B223" s="476" t="s">
        <v>1080</v>
      </c>
      <c r="C223" s="473" t="s">
        <v>4927</v>
      </c>
      <c r="D223" s="476"/>
      <c r="E223" s="473"/>
      <c r="F223" s="443"/>
      <c r="G223" s="444"/>
      <c r="H223" s="443"/>
      <c r="I223" s="444"/>
      <c r="J223" s="443"/>
      <c r="K223" s="444"/>
      <c r="L223" s="443"/>
      <c r="M223" s="444"/>
      <c r="N223" s="471"/>
      <c r="O223" s="465"/>
      <c r="P223" s="471"/>
      <c r="Q223" s="465"/>
      <c r="R223" s="471">
        <v>1</v>
      </c>
      <c r="S223" s="465">
        <v>100</v>
      </c>
      <c r="T223" s="471">
        <v>3</v>
      </c>
      <c r="U223" s="465">
        <v>100</v>
      </c>
      <c r="V223" s="473" t="s">
        <v>138</v>
      </c>
      <c r="W223" s="473" t="s">
        <v>138</v>
      </c>
      <c r="X223" s="473" t="s">
        <v>138</v>
      </c>
      <c r="Y223" s="473" t="s">
        <v>138</v>
      </c>
      <c r="Z223" s="473" t="s">
        <v>138</v>
      </c>
      <c r="AA223" s="473" t="s">
        <v>138</v>
      </c>
      <c r="AB223" s="473" t="s">
        <v>138</v>
      </c>
      <c r="AC223" s="473" t="s">
        <v>138</v>
      </c>
      <c r="AD223" s="476"/>
    </row>
    <row r="224" spans="1:30" ht="20.100000000000001" customHeight="1">
      <c r="A224" s="476" t="s">
        <v>4836</v>
      </c>
      <c r="B224" s="476" t="s">
        <v>1081</v>
      </c>
      <c r="C224" s="473" t="s">
        <v>4914</v>
      </c>
      <c r="D224" s="476" t="s">
        <v>3258</v>
      </c>
      <c r="E224" s="473" t="s">
        <v>1335</v>
      </c>
      <c r="F224" s="443">
        <v>13</v>
      </c>
      <c r="G224" s="444">
        <v>36.111111111111114</v>
      </c>
      <c r="H224" s="443">
        <v>20</v>
      </c>
      <c r="I224" s="444">
        <v>57.142857142857146</v>
      </c>
      <c r="J224" s="443">
        <v>19</v>
      </c>
      <c r="K224" s="444">
        <v>45.238095238095241</v>
      </c>
      <c r="L224" s="443">
        <v>21</v>
      </c>
      <c r="M224" s="444">
        <v>38.200000000000003</v>
      </c>
      <c r="N224" s="471">
        <v>31</v>
      </c>
      <c r="O224" s="465">
        <v>59.6</v>
      </c>
      <c r="P224" s="471">
        <v>42</v>
      </c>
      <c r="Q224" s="465">
        <v>53.846153846153847</v>
      </c>
      <c r="R224" s="471">
        <v>58</v>
      </c>
      <c r="S224" s="465">
        <v>61.05263157894737</v>
      </c>
      <c r="T224" s="471">
        <v>297</v>
      </c>
      <c r="U224" s="465">
        <v>37.700000000000003</v>
      </c>
      <c r="V224" s="473" t="s">
        <v>138</v>
      </c>
      <c r="W224" s="473" t="s">
        <v>138</v>
      </c>
      <c r="X224" s="473" t="s">
        <v>138</v>
      </c>
      <c r="Y224" s="473" t="s">
        <v>138</v>
      </c>
      <c r="Z224" s="473" t="s">
        <v>138</v>
      </c>
      <c r="AA224" s="473" t="s">
        <v>138</v>
      </c>
      <c r="AB224" s="473" t="s">
        <v>138</v>
      </c>
      <c r="AC224" s="473" t="s">
        <v>138</v>
      </c>
      <c r="AD224" s="476" t="s">
        <v>8696</v>
      </c>
    </row>
    <row r="225" spans="1:30" ht="20.100000000000001" customHeight="1">
      <c r="A225" s="229"/>
      <c r="B225" s="85"/>
      <c r="C225" s="128" t="s">
        <v>4928</v>
      </c>
      <c r="D225" s="85" t="s">
        <v>7397</v>
      </c>
      <c r="E225" s="128"/>
      <c r="F225" s="356">
        <v>23</v>
      </c>
      <c r="G225" s="314">
        <v>63.888888888888886</v>
      </c>
      <c r="H225" s="356">
        <v>15</v>
      </c>
      <c r="I225" s="314">
        <v>42.857142857142854</v>
      </c>
      <c r="J225" s="356">
        <v>23</v>
      </c>
      <c r="K225" s="314">
        <v>54.761904761904759</v>
      </c>
      <c r="L225" s="356">
        <v>34</v>
      </c>
      <c r="M225" s="314">
        <v>61.8</v>
      </c>
      <c r="N225" s="315">
        <v>21</v>
      </c>
      <c r="O225" s="316">
        <v>40.4</v>
      </c>
      <c r="P225" s="315">
        <v>36</v>
      </c>
      <c r="Q225" s="316">
        <v>46.153846153846153</v>
      </c>
      <c r="R225" s="315">
        <v>37</v>
      </c>
      <c r="S225" s="316">
        <v>38.94736842105263</v>
      </c>
      <c r="T225" s="315">
        <v>490</v>
      </c>
      <c r="U225" s="316">
        <v>62.2</v>
      </c>
      <c r="V225" s="128"/>
      <c r="W225" s="128"/>
      <c r="X225" s="128"/>
      <c r="Y225" s="128"/>
      <c r="Z225" s="128"/>
      <c r="AA225" s="128"/>
      <c r="AB225" s="128"/>
      <c r="AC225" s="128"/>
      <c r="AD225" s="230"/>
    </row>
    <row r="226" spans="1:30" ht="20.100000000000001" customHeight="1">
      <c r="A226" s="229"/>
      <c r="B226" s="85"/>
      <c r="C226" s="128"/>
      <c r="D226" s="85" t="s">
        <v>1861</v>
      </c>
      <c r="E226" s="128"/>
      <c r="F226" s="356"/>
      <c r="G226" s="314"/>
      <c r="H226" s="356"/>
      <c r="I226" s="314"/>
      <c r="J226" s="356"/>
      <c r="K226" s="314"/>
      <c r="L226" s="356"/>
      <c r="M226" s="314"/>
      <c r="N226" s="315"/>
      <c r="O226" s="316"/>
      <c r="P226" s="315"/>
      <c r="Q226" s="316"/>
      <c r="R226" s="315"/>
      <c r="S226" s="316"/>
      <c r="T226" s="315"/>
      <c r="U226" s="316"/>
      <c r="V226" s="128"/>
      <c r="W226" s="128"/>
      <c r="X226" s="128"/>
      <c r="Y226" s="128"/>
      <c r="Z226" s="128"/>
      <c r="AA226" s="128"/>
      <c r="AB226" s="128"/>
      <c r="AC226" s="128"/>
      <c r="AD226" s="230"/>
    </row>
    <row r="227" spans="1:30" ht="20.100000000000001" customHeight="1">
      <c r="A227" s="229"/>
      <c r="B227" s="85"/>
      <c r="C227" s="128"/>
      <c r="D227" s="85" t="s">
        <v>1862</v>
      </c>
      <c r="E227" s="128"/>
      <c r="F227" s="356"/>
      <c r="G227" s="314"/>
      <c r="H227" s="356"/>
      <c r="I227" s="314"/>
      <c r="J227" s="356"/>
      <c r="K227" s="314"/>
      <c r="L227" s="356"/>
      <c r="M227" s="314"/>
      <c r="N227" s="315"/>
      <c r="O227" s="316"/>
      <c r="P227" s="315"/>
      <c r="Q227" s="316"/>
      <c r="R227" s="315"/>
      <c r="S227" s="316"/>
      <c r="T227" s="315">
        <v>1</v>
      </c>
      <c r="U227" s="316">
        <v>0.1</v>
      </c>
      <c r="V227" s="128"/>
      <c r="W227" s="128"/>
      <c r="X227" s="128"/>
      <c r="Y227" s="128"/>
      <c r="Z227" s="128"/>
      <c r="AA227" s="128"/>
      <c r="AB227" s="128"/>
      <c r="AC227" s="128"/>
      <c r="AD227" s="230"/>
    </row>
    <row r="228" spans="1:30" ht="20.100000000000001" customHeight="1">
      <c r="A228" s="476" t="s">
        <v>4837</v>
      </c>
      <c r="B228" s="476" t="s">
        <v>1082</v>
      </c>
      <c r="C228" s="473" t="s">
        <v>4914</v>
      </c>
      <c r="D228" s="476" t="s">
        <v>3258</v>
      </c>
      <c r="E228" s="473" t="s">
        <v>1335</v>
      </c>
      <c r="F228" s="443">
        <v>9</v>
      </c>
      <c r="G228" s="444">
        <v>40.909090909090907</v>
      </c>
      <c r="H228" s="443">
        <v>13</v>
      </c>
      <c r="I228" s="444">
        <v>48.148148148148145</v>
      </c>
      <c r="J228" s="443">
        <v>8</v>
      </c>
      <c r="K228" s="444">
        <v>36.363636363636367</v>
      </c>
      <c r="L228" s="443">
        <v>16</v>
      </c>
      <c r="M228" s="444">
        <v>47.1</v>
      </c>
      <c r="N228" s="471">
        <v>17</v>
      </c>
      <c r="O228" s="465">
        <v>54.8</v>
      </c>
      <c r="P228" s="471">
        <v>22</v>
      </c>
      <c r="Q228" s="465">
        <v>45.833333333333336</v>
      </c>
      <c r="R228" s="471">
        <v>31</v>
      </c>
      <c r="S228" s="465">
        <v>47.692307692307693</v>
      </c>
      <c r="T228" s="471">
        <v>208</v>
      </c>
      <c r="U228" s="465">
        <v>46.222222222222221</v>
      </c>
      <c r="V228" s="473" t="s">
        <v>138</v>
      </c>
      <c r="W228" s="473" t="s">
        <v>138</v>
      </c>
      <c r="X228" s="473" t="s">
        <v>138</v>
      </c>
      <c r="Y228" s="473" t="s">
        <v>138</v>
      </c>
      <c r="Z228" s="473" t="s">
        <v>138</v>
      </c>
      <c r="AA228" s="473" t="s">
        <v>138</v>
      </c>
      <c r="AB228" s="473" t="s">
        <v>138</v>
      </c>
      <c r="AC228" s="473" t="s">
        <v>138</v>
      </c>
      <c r="AD228" s="476" t="s">
        <v>8697</v>
      </c>
    </row>
    <row r="229" spans="1:30" ht="20.100000000000001" customHeight="1">
      <c r="A229" s="229"/>
      <c r="B229" s="85"/>
      <c r="C229" s="128" t="s">
        <v>4929</v>
      </c>
      <c r="D229" s="85" t="s">
        <v>7397</v>
      </c>
      <c r="E229" s="128"/>
      <c r="F229" s="356">
        <v>13</v>
      </c>
      <c r="G229" s="314">
        <v>59.090909090909093</v>
      </c>
      <c r="H229" s="356">
        <v>14</v>
      </c>
      <c r="I229" s="314">
        <v>51.851851851851855</v>
      </c>
      <c r="J229" s="356">
        <v>14</v>
      </c>
      <c r="K229" s="314">
        <v>63.636363636363633</v>
      </c>
      <c r="L229" s="356">
        <v>18</v>
      </c>
      <c r="M229" s="314">
        <v>52.9</v>
      </c>
      <c r="N229" s="315">
        <v>14</v>
      </c>
      <c r="O229" s="316">
        <v>45.2</v>
      </c>
      <c r="P229" s="315">
        <v>26</v>
      </c>
      <c r="Q229" s="316">
        <v>54.166666666666664</v>
      </c>
      <c r="R229" s="315">
        <v>34</v>
      </c>
      <c r="S229" s="316">
        <v>52.307692307692307</v>
      </c>
      <c r="T229" s="315">
        <v>242</v>
      </c>
      <c r="U229" s="316">
        <v>53.777777777777779</v>
      </c>
      <c r="V229" s="128"/>
      <c r="W229" s="128"/>
      <c r="X229" s="128"/>
      <c r="Y229" s="128"/>
      <c r="Z229" s="128"/>
      <c r="AA229" s="128"/>
      <c r="AB229" s="128"/>
      <c r="AC229" s="128"/>
      <c r="AD229" s="230"/>
    </row>
    <row r="230" spans="1:30" ht="20.100000000000001" customHeight="1">
      <c r="A230" s="229"/>
      <c r="B230" s="85"/>
      <c r="C230" s="128"/>
      <c r="D230" s="85" t="s">
        <v>1861</v>
      </c>
      <c r="E230" s="128"/>
      <c r="F230" s="356"/>
      <c r="G230" s="314"/>
      <c r="H230" s="356"/>
      <c r="I230" s="314"/>
      <c r="J230" s="356"/>
      <c r="K230" s="314"/>
      <c r="L230" s="356"/>
      <c r="M230" s="314"/>
      <c r="N230" s="315"/>
      <c r="O230" s="316"/>
      <c r="P230" s="315"/>
      <c r="Q230" s="316"/>
      <c r="R230" s="315"/>
      <c r="S230" s="316"/>
      <c r="T230" s="315"/>
      <c r="U230" s="316"/>
      <c r="V230" s="128"/>
      <c r="W230" s="128"/>
      <c r="X230" s="128"/>
      <c r="Y230" s="128"/>
      <c r="Z230" s="128"/>
      <c r="AA230" s="128"/>
      <c r="AB230" s="128"/>
      <c r="AC230" s="128"/>
      <c r="AD230" s="230"/>
    </row>
    <row r="231" spans="1:30" ht="20.100000000000001" customHeight="1">
      <c r="A231" s="229"/>
      <c r="B231" s="85"/>
      <c r="C231" s="128"/>
      <c r="D231" s="85" t="s">
        <v>1862</v>
      </c>
      <c r="E231" s="128"/>
      <c r="F231" s="356"/>
      <c r="G231" s="314"/>
      <c r="H231" s="356"/>
      <c r="I231" s="314"/>
      <c r="J231" s="356"/>
      <c r="K231" s="314"/>
      <c r="L231" s="356"/>
      <c r="M231" s="314"/>
      <c r="N231" s="315"/>
      <c r="O231" s="316"/>
      <c r="P231" s="315"/>
      <c r="Q231" s="316"/>
      <c r="R231" s="315"/>
      <c r="S231" s="316"/>
      <c r="T231" s="315"/>
      <c r="U231" s="316"/>
      <c r="V231" s="128"/>
      <c r="W231" s="128"/>
      <c r="X231" s="128"/>
      <c r="Y231" s="128"/>
      <c r="Z231" s="128"/>
      <c r="AA231" s="128"/>
      <c r="AB231" s="128"/>
      <c r="AC231" s="128"/>
      <c r="AD231" s="230"/>
    </row>
    <row r="232" spans="1:30" ht="20.100000000000001" customHeight="1">
      <c r="A232" s="476" t="s">
        <v>4954</v>
      </c>
      <c r="B232" s="476" t="s">
        <v>8698</v>
      </c>
      <c r="C232" s="473" t="s">
        <v>4914</v>
      </c>
      <c r="D232" s="476" t="s">
        <v>4799</v>
      </c>
      <c r="E232" s="473" t="s">
        <v>1335</v>
      </c>
      <c r="F232" s="443"/>
      <c r="G232" s="444"/>
      <c r="H232" s="443"/>
      <c r="I232" s="444"/>
      <c r="J232" s="443"/>
      <c r="K232" s="444"/>
      <c r="L232" s="443"/>
      <c r="M232" s="444"/>
      <c r="N232" s="471"/>
      <c r="O232" s="465"/>
      <c r="P232" s="471"/>
      <c r="Q232" s="465"/>
      <c r="R232" s="471"/>
      <c r="S232" s="465"/>
      <c r="T232" s="471">
        <v>55</v>
      </c>
      <c r="U232" s="465">
        <v>7</v>
      </c>
      <c r="V232" s="473"/>
      <c r="W232" s="473"/>
      <c r="X232" s="473"/>
      <c r="Y232" s="473"/>
      <c r="Z232" s="473"/>
      <c r="AA232" s="473"/>
      <c r="AB232" s="473"/>
      <c r="AC232" s="473" t="s">
        <v>138</v>
      </c>
      <c r="AD232" s="476"/>
    </row>
    <row r="233" spans="1:30" ht="20.100000000000001" customHeight="1">
      <c r="A233" s="85"/>
      <c r="B233" s="85"/>
      <c r="C233" s="128"/>
      <c r="D233" s="85" t="s">
        <v>7359</v>
      </c>
      <c r="E233" s="128"/>
      <c r="F233" s="356"/>
      <c r="G233" s="314"/>
      <c r="H233" s="356"/>
      <c r="I233" s="314"/>
      <c r="J233" s="356"/>
      <c r="K233" s="314"/>
      <c r="L233" s="356"/>
      <c r="M233" s="314"/>
      <c r="N233" s="315"/>
      <c r="O233" s="316"/>
      <c r="P233" s="315"/>
      <c r="Q233" s="316"/>
      <c r="R233" s="315"/>
      <c r="S233" s="316"/>
      <c r="T233" s="315">
        <v>33</v>
      </c>
      <c r="U233" s="316">
        <v>4.2</v>
      </c>
      <c r="V233" s="128"/>
      <c r="W233" s="128"/>
      <c r="X233" s="128"/>
      <c r="Y233" s="128"/>
      <c r="Z233" s="128"/>
      <c r="AA233" s="128"/>
      <c r="AB233" s="128"/>
      <c r="AC233" s="128"/>
      <c r="AD233" s="85"/>
    </row>
    <row r="234" spans="1:30" ht="20.100000000000001" customHeight="1">
      <c r="A234" s="85"/>
      <c r="B234" s="85"/>
      <c r="C234" s="128"/>
      <c r="D234" s="85" t="s">
        <v>7360</v>
      </c>
      <c r="E234" s="128"/>
      <c r="F234" s="356"/>
      <c r="G234" s="314"/>
      <c r="H234" s="356"/>
      <c r="I234" s="314"/>
      <c r="J234" s="356"/>
      <c r="K234" s="314"/>
      <c r="L234" s="356"/>
      <c r="M234" s="314"/>
      <c r="N234" s="315"/>
      <c r="O234" s="316"/>
      <c r="P234" s="315"/>
      <c r="Q234" s="316"/>
      <c r="R234" s="315"/>
      <c r="S234" s="316"/>
      <c r="T234" s="315">
        <v>63</v>
      </c>
      <c r="U234" s="316">
        <v>8</v>
      </c>
      <c r="V234" s="128"/>
      <c r="W234" s="128"/>
      <c r="X234" s="128"/>
      <c r="Y234" s="128"/>
      <c r="Z234" s="128"/>
      <c r="AA234" s="128"/>
      <c r="AB234" s="128"/>
      <c r="AC234" s="128"/>
      <c r="AD234" s="85"/>
    </row>
    <row r="235" spans="1:30" ht="20.100000000000001" customHeight="1">
      <c r="A235" s="85"/>
      <c r="B235" s="85"/>
      <c r="C235" s="128"/>
      <c r="D235" s="85" t="s">
        <v>8699</v>
      </c>
      <c r="E235" s="128"/>
      <c r="F235" s="356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315">
        <v>111</v>
      </c>
      <c r="U235" s="316">
        <v>14.1</v>
      </c>
      <c r="V235" s="128"/>
      <c r="W235" s="128"/>
      <c r="X235" s="128"/>
      <c r="Y235" s="128"/>
      <c r="Z235" s="128"/>
      <c r="AA235" s="128"/>
      <c r="AB235" s="128"/>
      <c r="AC235" s="128"/>
      <c r="AD235" s="85"/>
    </row>
    <row r="236" spans="1:30" ht="20.100000000000001" customHeight="1">
      <c r="A236" s="85"/>
      <c r="B236" s="85"/>
      <c r="C236" s="128"/>
      <c r="D236" s="85" t="s">
        <v>7361</v>
      </c>
      <c r="E236" s="128"/>
      <c r="F236" s="356"/>
      <c r="G236" s="314"/>
      <c r="H236" s="356"/>
      <c r="I236" s="314"/>
      <c r="J236" s="356"/>
      <c r="K236" s="314"/>
      <c r="L236" s="356"/>
      <c r="M236" s="314"/>
      <c r="N236" s="315"/>
      <c r="O236" s="316"/>
      <c r="P236" s="315"/>
      <c r="Q236" s="316"/>
      <c r="R236" s="315"/>
      <c r="S236" s="316"/>
      <c r="T236" s="315">
        <v>525</v>
      </c>
      <c r="U236" s="316">
        <v>66.599999999999994</v>
      </c>
      <c r="V236" s="128"/>
      <c r="W236" s="128"/>
      <c r="X236" s="128"/>
      <c r="Y236" s="128"/>
      <c r="Z236" s="128"/>
      <c r="AA236" s="128"/>
      <c r="AB236" s="128"/>
      <c r="AC236" s="128"/>
      <c r="AD236" s="85"/>
    </row>
    <row r="237" spans="1:30" ht="20.100000000000001" customHeight="1">
      <c r="A237" s="85"/>
      <c r="B237" s="85"/>
      <c r="C237" s="128"/>
      <c r="D237" s="85" t="s">
        <v>1861</v>
      </c>
      <c r="E237" s="128"/>
      <c r="F237" s="356"/>
      <c r="G237" s="314"/>
      <c r="H237" s="356"/>
      <c r="I237" s="314"/>
      <c r="J237" s="356"/>
      <c r="K237" s="314"/>
      <c r="L237" s="356"/>
      <c r="M237" s="314"/>
      <c r="N237" s="315"/>
      <c r="O237" s="316"/>
      <c r="P237" s="315"/>
      <c r="Q237" s="316"/>
      <c r="R237" s="315"/>
      <c r="S237" s="316"/>
      <c r="T237" s="315">
        <v>1</v>
      </c>
      <c r="U237" s="316">
        <v>0.1</v>
      </c>
      <c r="V237" s="128"/>
      <c r="W237" s="128"/>
      <c r="X237" s="128"/>
      <c r="Y237" s="128"/>
      <c r="Z237" s="128"/>
      <c r="AA237" s="128"/>
      <c r="AB237" s="128"/>
      <c r="AC237" s="128"/>
      <c r="AD237" s="85"/>
    </row>
    <row r="238" spans="1:30" ht="20.100000000000001" customHeight="1">
      <c r="A238" s="86"/>
      <c r="B238" s="86"/>
      <c r="C238" s="168"/>
      <c r="D238" s="86" t="s">
        <v>1862</v>
      </c>
      <c r="E238" s="168"/>
      <c r="F238" s="319"/>
      <c r="G238" s="320"/>
      <c r="H238" s="319"/>
      <c r="I238" s="320"/>
      <c r="J238" s="319"/>
      <c r="K238" s="320"/>
      <c r="L238" s="319"/>
      <c r="M238" s="320"/>
      <c r="N238" s="321"/>
      <c r="O238" s="322"/>
      <c r="P238" s="321"/>
      <c r="Q238" s="322"/>
      <c r="R238" s="321"/>
      <c r="S238" s="322"/>
      <c r="T238" s="321"/>
      <c r="U238" s="322"/>
      <c r="V238" s="168"/>
      <c r="W238" s="168"/>
      <c r="X238" s="168"/>
      <c r="Y238" s="168"/>
      <c r="Z238" s="168"/>
      <c r="AA238" s="168"/>
      <c r="AB238" s="168"/>
      <c r="AC238" s="168"/>
      <c r="AD238" s="86"/>
    </row>
    <row r="239" spans="1:30" ht="20.100000000000001" customHeight="1">
      <c r="A239" s="476" t="s">
        <v>4838</v>
      </c>
      <c r="B239" s="476" t="s">
        <v>1083</v>
      </c>
      <c r="C239" s="473" t="s">
        <v>8684</v>
      </c>
      <c r="D239" s="476" t="s">
        <v>1853</v>
      </c>
      <c r="E239" s="473"/>
      <c r="F239" s="443">
        <v>117</v>
      </c>
      <c r="G239" s="444">
        <v>5.0936003482803658</v>
      </c>
      <c r="H239" s="443">
        <v>137</v>
      </c>
      <c r="I239" s="444">
        <v>5.7903634826711752</v>
      </c>
      <c r="J239" s="443">
        <v>168</v>
      </c>
      <c r="K239" s="444">
        <v>7.0469798657718119</v>
      </c>
      <c r="L239" s="443">
        <v>172</v>
      </c>
      <c r="M239" s="444">
        <v>7</v>
      </c>
      <c r="N239" s="471">
        <v>185</v>
      </c>
      <c r="O239" s="465">
        <v>7.4207781789009228</v>
      </c>
      <c r="P239" s="471">
        <v>262</v>
      </c>
      <c r="Q239" s="465">
        <v>10.119737350328313</v>
      </c>
      <c r="R239" s="471">
        <v>312</v>
      </c>
      <c r="S239" s="465">
        <v>11.912943871706759</v>
      </c>
      <c r="T239" s="471">
        <v>577</v>
      </c>
      <c r="U239" s="465">
        <v>19.585879158180585</v>
      </c>
      <c r="V239" s="473" t="s">
        <v>138</v>
      </c>
      <c r="W239" s="473" t="s">
        <v>138</v>
      </c>
      <c r="X239" s="473" t="s">
        <v>138</v>
      </c>
      <c r="Y239" s="473" t="s">
        <v>138</v>
      </c>
      <c r="Z239" s="473" t="s">
        <v>138</v>
      </c>
      <c r="AA239" s="473" t="s">
        <v>138</v>
      </c>
      <c r="AB239" s="473" t="s">
        <v>138</v>
      </c>
      <c r="AC239" s="473" t="s">
        <v>138</v>
      </c>
      <c r="AD239" s="476"/>
    </row>
    <row r="240" spans="1:30" ht="20.100000000000001" customHeight="1">
      <c r="A240" s="229"/>
      <c r="B240" s="85"/>
      <c r="C240" s="128"/>
      <c r="D240" s="85" t="s">
        <v>1854</v>
      </c>
      <c r="E240" s="128"/>
      <c r="F240" s="356">
        <v>2180</v>
      </c>
      <c r="G240" s="314">
        <v>94.906399651719639</v>
      </c>
      <c r="H240" s="356">
        <v>2229</v>
      </c>
      <c r="I240" s="314">
        <v>94.209636517328832</v>
      </c>
      <c r="J240" s="356">
        <v>2216</v>
      </c>
      <c r="K240" s="314">
        <v>92.953020134228183</v>
      </c>
      <c r="L240" s="356">
        <v>2295</v>
      </c>
      <c r="M240" s="314">
        <v>93</v>
      </c>
      <c r="N240" s="315">
        <v>2308</v>
      </c>
      <c r="O240" s="316">
        <v>92.579221821099082</v>
      </c>
      <c r="P240" s="315">
        <v>2327</v>
      </c>
      <c r="Q240" s="316">
        <v>89.880262649671693</v>
      </c>
      <c r="R240" s="315">
        <v>2307</v>
      </c>
      <c r="S240" s="316">
        <v>88.087056128293241</v>
      </c>
      <c r="T240" s="315">
        <v>2369</v>
      </c>
      <c r="U240" s="316">
        <v>80.414120841819411</v>
      </c>
      <c r="V240" s="128"/>
      <c r="W240" s="128"/>
      <c r="X240" s="128"/>
      <c r="Y240" s="128"/>
      <c r="Z240" s="128"/>
      <c r="AA240" s="128"/>
      <c r="AB240" s="128"/>
      <c r="AC240" s="128"/>
      <c r="AD240" s="230"/>
    </row>
    <row r="241" spans="1:30" ht="20.100000000000001" customHeight="1">
      <c r="A241" s="476" t="s">
        <v>4839</v>
      </c>
      <c r="B241" s="476" t="s">
        <v>1084</v>
      </c>
      <c r="C241" s="473" t="s">
        <v>4930</v>
      </c>
      <c r="D241" s="476" t="s">
        <v>2415</v>
      </c>
      <c r="E241" s="473"/>
      <c r="F241" s="443">
        <v>109</v>
      </c>
      <c r="G241" s="444">
        <v>93.162393162393158</v>
      </c>
      <c r="H241" s="443">
        <v>126</v>
      </c>
      <c r="I241" s="444">
        <v>91.970802919708035</v>
      </c>
      <c r="J241" s="443">
        <v>153</v>
      </c>
      <c r="K241" s="444">
        <v>91.071428571428569</v>
      </c>
      <c r="L241" s="443">
        <v>156</v>
      </c>
      <c r="M241" s="444">
        <v>90.7</v>
      </c>
      <c r="N241" s="471">
        <v>168</v>
      </c>
      <c r="O241" s="465">
        <v>90.8</v>
      </c>
      <c r="P241" s="471">
        <v>230</v>
      </c>
      <c r="Q241" s="465">
        <v>87.786259541984734</v>
      </c>
      <c r="R241" s="471">
        <v>264</v>
      </c>
      <c r="S241" s="465">
        <v>84.615384615384613</v>
      </c>
      <c r="T241" s="471">
        <v>486</v>
      </c>
      <c r="U241" s="465">
        <v>84.22876949740035</v>
      </c>
      <c r="V241" s="473" t="s">
        <v>138</v>
      </c>
      <c r="W241" s="473" t="s">
        <v>138</v>
      </c>
      <c r="X241" s="473" t="s">
        <v>138</v>
      </c>
      <c r="Y241" s="473" t="s">
        <v>138</v>
      </c>
      <c r="Z241" s="473" t="s">
        <v>138</v>
      </c>
      <c r="AA241" s="473" t="s">
        <v>138</v>
      </c>
      <c r="AB241" s="473" t="s">
        <v>138</v>
      </c>
      <c r="AC241" s="473" t="s">
        <v>138</v>
      </c>
      <c r="AD241" s="476"/>
    </row>
    <row r="242" spans="1:30" ht="20.100000000000001" customHeight="1">
      <c r="A242" s="229"/>
      <c r="B242" s="85"/>
      <c r="C242" s="128"/>
      <c r="D242" s="85" t="s">
        <v>2416</v>
      </c>
      <c r="E242" s="128"/>
      <c r="F242" s="356">
        <v>8</v>
      </c>
      <c r="G242" s="314">
        <v>6.8376068376068373</v>
      </c>
      <c r="H242" s="356">
        <v>11</v>
      </c>
      <c r="I242" s="314">
        <v>8.0291970802919703</v>
      </c>
      <c r="J242" s="356">
        <v>15</v>
      </c>
      <c r="K242" s="314">
        <v>8.9285714285714288</v>
      </c>
      <c r="L242" s="356">
        <v>16</v>
      </c>
      <c r="M242" s="314">
        <v>9.3000000000000007</v>
      </c>
      <c r="N242" s="315">
        <v>17</v>
      </c>
      <c r="O242" s="316">
        <v>9.1999999999999993</v>
      </c>
      <c r="P242" s="315">
        <v>32</v>
      </c>
      <c r="Q242" s="316">
        <v>12.213740458015268</v>
      </c>
      <c r="R242" s="315">
        <v>48</v>
      </c>
      <c r="S242" s="316">
        <v>15.384615384615385</v>
      </c>
      <c r="T242" s="315">
        <v>91</v>
      </c>
      <c r="U242" s="316">
        <v>15.771230502599654</v>
      </c>
      <c r="V242" s="128"/>
      <c r="W242" s="128"/>
      <c r="X242" s="128"/>
      <c r="Y242" s="128"/>
      <c r="Z242" s="128"/>
      <c r="AA242" s="128"/>
      <c r="AB242" s="128"/>
      <c r="AC242" s="128"/>
      <c r="AD242" s="230"/>
    </row>
    <row r="243" spans="1:30" ht="20.100000000000001" customHeight="1">
      <c r="A243" s="476" t="s">
        <v>4840</v>
      </c>
      <c r="B243" s="476" t="s">
        <v>8700</v>
      </c>
      <c r="C243" s="473" t="s">
        <v>4931</v>
      </c>
      <c r="D243" s="476"/>
      <c r="E243" s="473"/>
      <c r="F243" s="443">
        <v>109</v>
      </c>
      <c r="G243" s="444">
        <v>100</v>
      </c>
      <c r="H243" s="443">
        <v>126</v>
      </c>
      <c r="I243" s="444">
        <v>100</v>
      </c>
      <c r="J243" s="443">
        <f>5092-4939</f>
        <v>153</v>
      </c>
      <c r="K243" s="444">
        <v>100</v>
      </c>
      <c r="L243" s="443">
        <v>156</v>
      </c>
      <c r="M243" s="444">
        <v>100</v>
      </c>
      <c r="N243" s="471">
        <v>168</v>
      </c>
      <c r="O243" s="465">
        <v>100</v>
      </c>
      <c r="P243" s="471">
        <v>230</v>
      </c>
      <c r="Q243" s="465">
        <v>100</v>
      </c>
      <c r="R243" s="471">
        <v>264</v>
      </c>
      <c r="S243" s="465">
        <v>100</v>
      </c>
      <c r="T243" s="471">
        <v>486</v>
      </c>
      <c r="U243" s="465">
        <v>100</v>
      </c>
      <c r="V243" s="473" t="s">
        <v>138</v>
      </c>
      <c r="W243" s="473" t="s">
        <v>138</v>
      </c>
      <c r="X243" s="473" t="s">
        <v>138</v>
      </c>
      <c r="Y243" s="473" t="s">
        <v>138</v>
      </c>
      <c r="Z243" s="473" t="s">
        <v>138</v>
      </c>
      <c r="AA243" s="473" t="s">
        <v>138</v>
      </c>
      <c r="AB243" s="473" t="s">
        <v>138</v>
      </c>
      <c r="AC243" s="473" t="s">
        <v>138</v>
      </c>
      <c r="AD243" s="476"/>
    </row>
    <row r="244" spans="1:30" ht="20.100000000000001" customHeight="1">
      <c r="A244" s="476" t="s">
        <v>4841</v>
      </c>
      <c r="B244" s="476" t="s">
        <v>1085</v>
      </c>
      <c r="C244" s="473" t="s">
        <v>4931</v>
      </c>
      <c r="D244" s="476" t="s">
        <v>1974</v>
      </c>
      <c r="E244" s="473" t="s">
        <v>73</v>
      </c>
      <c r="F244" s="443"/>
      <c r="G244" s="444"/>
      <c r="H244" s="443">
        <v>1</v>
      </c>
      <c r="I244" s="444">
        <v>0.79365079365079361</v>
      </c>
      <c r="J244" s="443">
        <v>1</v>
      </c>
      <c r="K244" s="444">
        <v>0.65359477124183007</v>
      </c>
      <c r="L244" s="443">
        <v>2</v>
      </c>
      <c r="M244" s="444">
        <v>1.2820512820512819</v>
      </c>
      <c r="N244" s="471">
        <v>1</v>
      </c>
      <c r="O244" s="465">
        <v>0.59523809523809523</v>
      </c>
      <c r="P244" s="471">
        <v>5</v>
      </c>
      <c r="Q244" s="465">
        <v>2.1739130434782608</v>
      </c>
      <c r="R244" s="471">
        <v>1</v>
      </c>
      <c r="S244" s="465">
        <v>0.38314176245210729</v>
      </c>
      <c r="T244" s="464">
        <v>5</v>
      </c>
      <c r="U244" s="465">
        <v>1</v>
      </c>
      <c r="V244" s="473" t="s">
        <v>138</v>
      </c>
      <c r="W244" s="473" t="s">
        <v>138</v>
      </c>
      <c r="X244" s="473" t="s">
        <v>138</v>
      </c>
      <c r="Y244" s="473" t="s">
        <v>138</v>
      </c>
      <c r="Z244" s="473" t="s">
        <v>138</v>
      </c>
      <c r="AA244" s="473" t="s">
        <v>138</v>
      </c>
      <c r="AB244" s="473" t="s">
        <v>138</v>
      </c>
      <c r="AC244" s="473" t="s">
        <v>138</v>
      </c>
      <c r="AD244" s="374" t="s">
        <v>8483</v>
      </c>
    </row>
    <row r="245" spans="1:30" ht="20.100000000000001" customHeight="1">
      <c r="A245" s="229"/>
      <c r="B245" s="85"/>
      <c r="C245" s="128"/>
      <c r="D245" s="85" t="s">
        <v>1975</v>
      </c>
      <c r="E245" s="128"/>
      <c r="F245" s="356"/>
      <c r="G245" s="314"/>
      <c r="H245" s="356"/>
      <c r="I245" s="314"/>
      <c r="J245" s="356"/>
      <c r="K245" s="314"/>
      <c r="L245" s="356"/>
      <c r="M245" s="314"/>
      <c r="N245" s="315"/>
      <c r="O245" s="316"/>
      <c r="P245" s="315"/>
      <c r="Q245" s="316"/>
      <c r="R245" s="315">
        <v>1</v>
      </c>
      <c r="S245" s="316">
        <v>0.38314176245210729</v>
      </c>
      <c r="T245" s="232">
        <v>2</v>
      </c>
      <c r="U245" s="316">
        <v>0.4</v>
      </c>
      <c r="V245" s="128"/>
      <c r="W245" s="128"/>
      <c r="X245" s="128"/>
      <c r="Y245" s="128"/>
      <c r="Z245" s="128"/>
      <c r="AA245" s="128"/>
      <c r="AB245" s="128"/>
      <c r="AC245" s="128"/>
      <c r="AD245" s="230"/>
    </row>
    <row r="246" spans="1:30" ht="20.100000000000001" customHeight="1">
      <c r="A246" s="229"/>
      <c r="B246" s="85"/>
      <c r="C246" s="128"/>
      <c r="D246" s="85" t="s">
        <v>1976</v>
      </c>
      <c r="E246" s="128"/>
      <c r="F246" s="356">
        <v>21</v>
      </c>
      <c r="G246" s="314">
        <v>19.26605504587156</v>
      </c>
      <c r="H246" s="356">
        <v>24</v>
      </c>
      <c r="I246" s="314">
        <v>19.047619047619047</v>
      </c>
      <c r="J246" s="356">
        <v>27</v>
      </c>
      <c r="K246" s="314">
        <v>17.647058823529413</v>
      </c>
      <c r="L246" s="356">
        <v>29</v>
      </c>
      <c r="M246" s="314">
        <v>18.589743589743591</v>
      </c>
      <c r="N246" s="315">
        <v>28</v>
      </c>
      <c r="O246" s="316">
        <v>16.666666666666668</v>
      </c>
      <c r="P246" s="315">
        <v>51</v>
      </c>
      <c r="Q246" s="316">
        <v>22.173913043478262</v>
      </c>
      <c r="R246" s="315">
        <v>58</v>
      </c>
      <c r="S246" s="316">
        <v>22</v>
      </c>
      <c r="T246" s="232"/>
      <c r="U246" s="316"/>
      <c r="V246" s="128"/>
      <c r="W246" s="128"/>
      <c r="X246" s="128"/>
      <c r="Y246" s="128"/>
      <c r="Z246" s="128"/>
      <c r="AA246" s="128"/>
      <c r="AB246" s="128"/>
      <c r="AC246" s="128"/>
      <c r="AD246" s="230"/>
    </row>
    <row r="247" spans="1:30" ht="20.100000000000001" customHeight="1">
      <c r="A247" s="229"/>
      <c r="B247" s="85"/>
      <c r="C247" s="128"/>
      <c r="D247" s="85" t="s">
        <v>1977</v>
      </c>
      <c r="E247" s="128"/>
      <c r="F247" s="356"/>
      <c r="G247" s="314"/>
      <c r="H247" s="356">
        <v>2</v>
      </c>
      <c r="I247" s="314">
        <v>1.5873015873015872</v>
      </c>
      <c r="J247" s="356">
        <v>1</v>
      </c>
      <c r="K247" s="314">
        <v>0.65359477124183007</v>
      </c>
      <c r="L247" s="356">
        <v>1</v>
      </c>
      <c r="M247" s="314">
        <v>0.64102564102564097</v>
      </c>
      <c r="N247" s="315">
        <v>3</v>
      </c>
      <c r="O247" s="316">
        <v>1.7857142857142858</v>
      </c>
      <c r="P247" s="315">
        <v>2</v>
      </c>
      <c r="Q247" s="316">
        <v>0.86956521739130432</v>
      </c>
      <c r="R247" s="315">
        <v>1</v>
      </c>
      <c r="S247" s="316">
        <v>0.38314176245210729</v>
      </c>
      <c r="T247" s="232">
        <v>101</v>
      </c>
      <c r="U247" s="316">
        <v>20.8</v>
      </c>
      <c r="V247" s="128"/>
      <c r="W247" s="128"/>
      <c r="X247" s="128"/>
      <c r="Y247" s="128"/>
      <c r="Z247" s="128"/>
      <c r="AA247" s="128"/>
      <c r="AB247" s="128"/>
      <c r="AC247" s="128"/>
      <c r="AD247" s="230"/>
    </row>
    <row r="248" spans="1:30" ht="20.100000000000001" customHeight="1">
      <c r="A248" s="229"/>
      <c r="B248" s="85"/>
      <c r="C248" s="128"/>
      <c r="D248" s="85" t="s">
        <v>1978</v>
      </c>
      <c r="E248" s="128"/>
      <c r="F248" s="356">
        <v>1</v>
      </c>
      <c r="G248" s="314">
        <v>0.91743119266055051</v>
      </c>
      <c r="H248" s="356">
        <v>1</v>
      </c>
      <c r="I248" s="314">
        <v>0.79365079365079361</v>
      </c>
      <c r="J248" s="356">
        <v>3</v>
      </c>
      <c r="K248" s="314">
        <v>1.9607843137254901</v>
      </c>
      <c r="L248" s="356"/>
      <c r="M248" s="314"/>
      <c r="N248" s="315"/>
      <c r="O248" s="316"/>
      <c r="P248" s="315"/>
      <c r="Q248" s="316"/>
      <c r="R248" s="315"/>
      <c r="S248" s="316"/>
      <c r="T248" s="232">
        <v>6</v>
      </c>
      <c r="U248" s="316">
        <v>1.2</v>
      </c>
      <c r="V248" s="128"/>
      <c r="W248" s="128"/>
      <c r="X248" s="128"/>
      <c r="Y248" s="128"/>
      <c r="Z248" s="128"/>
      <c r="AA248" s="128"/>
      <c r="AB248" s="128"/>
      <c r="AC248" s="128"/>
      <c r="AD248" s="230"/>
    </row>
    <row r="249" spans="1:30" ht="20.100000000000001" customHeight="1">
      <c r="A249" s="229"/>
      <c r="B249" s="85"/>
      <c r="C249" s="128"/>
      <c r="D249" s="85" t="s">
        <v>1979</v>
      </c>
      <c r="E249" s="128"/>
      <c r="F249" s="356">
        <v>7</v>
      </c>
      <c r="G249" s="314">
        <v>6.4220183486238529</v>
      </c>
      <c r="H249" s="356">
        <v>8</v>
      </c>
      <c r="I249" s="314">
        <v>6.3492063492063489</v>
      </c>
      <c r="J249" s="356">
        <v>14</v>
      </c>
      <c r="K249" s="314">
        <v>9.1503267973856204</v>
      </c>
      <c r="L249" s="356">
        <v>9</v>
      </c>
      <c r="M249" s="314">
        <v>5.7692307692307692</v>
      </c>
      <c r="N249" s="315">
        <v>16</v>
      </c>
      <c r="O249" s="316">
        <v>9.5238095238095237</v>
      </c>
      <c r="P249" s="315">
        <v>9</v>
      </c>
      <c r="Q249" s="316">
        <v>3.9130434782608696</v>
      </c>
      <c r="R249" s="315">
        <v>18</v>
      </c>
      <c r="S249" s="316">
        <v>6.8</v>
      </c>
      <c r="T249" s="232">
        <v>24</v>
      </c>
      <c r="U249" s="316">
        <v>4.9000000000000004</v>
      </c>
      <c r="V249" s="128"/>
      <c r="W249" s="128"/>
      <c r="X249" s="128"/>
      <c r="Y249" s="128"/>
      <c r="Z249" s="128"/>
      <c r="AA249" s="128"/>
      <c r="AB249" s="128"/>
      <c r="AC249" s="128"/>
      <c r="AD249" s="230"/>
    </row>
    <row r="250" spans="1:30" ht="20.100000000000001" customHeight="1">
      <c r="A250" s="229"/>
      <c r="B250" s="85"/>
      <c r="C250" s="128"/>
      <c r="D250" s="85" t="s">
        <v>1980</v>
      </c>
      <c r="E250" s="128"/>
      <c r="F250" s="356">
        <v>1</v>
      </c>
      <c r="G250" s="314">
        <v>0.91743119266055051</v>
      </c>
      <c r="H250" s="356">
        <v>3</v>
      </c>
      <c r="I250" s="314">
        <v>2.3809523809523809</v>
      </c>
      <c r="J250" s="356">
        <v>6</v>
      </c>
      <c r="K250" s="314">
        <v>3.9215686274509802</v>
      </c>
      <c r="L250" s="356">
        <v>6</v>
      </c>
      <c r="M250" s="314">
        <v>3.8461538461538463</v>
      </c>
      <c r="N250" s="315">
        <v>6</v>
      </c>
      <c r="O250" s="316">
        <v>3.5714285714285716</v>
      </c>
      <c r="P250" s="315">
        <v>10</v>
      </c>
      <c r="Q250" s="316">
        <v>4.3478260869565215</v>
      </c>
      <c r="R250" s="315">
        <v>20</v>
      </c>
      <c r="S250" s="316">
        <v>7.6</v>
      </c>
      <c r="T250" s="232">
        <v>32</v>
      </c>
      <c r="U250" s="316">
        <v>6.6</v>
      </c>
      <c r="V250" s="128"/>
      <c r="W250" s="128"/>
      <c r="X250" s="128"/>
      <c r="Y250" s="128"/>
      <c r="Z250" s="128"/>
      <c r="AA250" s="128"/>
      <c r="AB250" s="128"/>
      <c r="AC250" s="128"/>
      <c r="AD250" s="230"/>
    </row>
    <row r="251" spans="1:30" ht="20.100000000000001" customHeight="1">
      <c r="A251" s="229"/>
      <c r="B251" s="85"/>
      <c r="C251" s="128"/>
      <c r="D251" s="85" t="s">
        <v>1981</v>
      </c>
      <c r="E251" s="128"/>
      <c r="F251" s="356">
        <v>8</v>
      </c>
      <c r="G251" s="314">
        <v>7.3394495412844041</v>
      </c>
      <c r="H251" s="356">
        <v>12</v>
      </c>
      <c r="I251" s="314">
        <v>9.5238095238095237</v>
      </c>
      <c r="J251" s="356">
        <v>3</v>
      </c>
      <c r="K251" s="314">
        <v>1.9607843137254901</v>
      </c>
      <c r="L251" s="356">
        <v>10</v>
      </c>
      <c r="M251" s="314">
        <v>6.4102564102564097</v>
      </c>
      <c r="N251" s="315">
        <v>10</v>
      </c>
      <c r="O251" s="316">
        <v>5.9523809523809526</v>
      </c>
      <c r="P251" s="315">
        <v>12</v>
      </c>
      <c r="Q251" s="316">
        <v>5.2173913043478262</v>
      </c>
      <c r="R251" s="315">
        <v>21</v>
      </c>
      <c r="S251" s="316">
        <v>8.0459770114942533</v>
      </c>
      <c r="T251" s="232">
        <v>24</v>
      </c>
      <c r="U251" s="316">
        <v>4.9000000000000004</v>
      </c>
      <c r="V251" s="128"/>
      <c r="W251" s="128"/>
      <c r="X251" s="128"/>
      <c r="Y251" s="128"/>
      <c r="Z251" s="128"/>
      <c r="AA251" s="128"/>
      <c r="AB251" s="128"/>
      <c r="AC251" s="128"/>
      <c r="AD251" s="230"/>
    </row>
    <row r="252" spans="1:30" ht="20.100000000000001" customHeight="1">
      <c r="A252" s="229"/>
      <c r="B252" s="85"/>
      <c r="C252" s="128"/>
      <c r="D252" s="85" t="s">
        <v>1982</v>
      </c>
      <c r="E252" s="128"/>
      <c r="F252" s="356">
        <v>7</v>
      </c>
      <c r="G252" s="314">
        <v>6.4220183486238529</v>
      </c>
      <c r="H252" s="356">
        <v>4</v>
      </c>
      <c r="I252" s="314">
        <v>3.1746031746031744</v>
      </c>
      <c r="J252" s="356">
        <v>7</v>
      </c>
      <c r="K252" s="314">
        <v>4.5751633986928102</v>
      </c>
      <c r="L252" s="356">
        <v>7</v>
      </c>
      <c r="M252" s="314">
        <v>4.4871794871794872</v>
      </c>
      <c r="N252" s="315">
        <v>11</v>
      </c>
      <c r="O252" s="316">
        <v>6.5476190476190474</v>
      </c>
      <c r="P252" s="315">
        <v>12</v>
      </c>
      <c r="Q252" s="316">
        <v>5.2173913043478262</v>
      </c>
      <c r="R252" s="315">
        <v>10</v>
      </c>
      <c r="S252" s="316">
        <v>3.8314176245210727</v>
      </c>
      <c r="T252" s="232">
        <v>21</v>
      </c>
      <c r="U252" s="316">
        <v>4.3</v>
      </c>
      <c r="V252" s="128"/>
      <c r="W252" s="128"/>
      <c r="X252" s="128"/>
      <c r="Y252" s="128"/>
      <c r="Z252" s="128"/>
      <c r="AA252" s="128"/>
      <c r="AB252" s="128"/>
      <c r="AC252" s="128"/>
      <c r="AD252" s="230"/>
    </row>
    <row r="253" spans="1:30" ht="20.100000000000001" customHeight="1">
      <c r="A253" s="229"/>
      <c r="B253" s="85"/>
      <c r="C253" s="128"/>
      <c r="D253" s="85" t="s">
        <v>7342</v>
      </c>
      <c r="E253" s="356"/>
      <c r="F253" s="356">
        <v>2</v>
      </c>
      <c r="G253" s="314">
        <v>1.834862385321101</v>
      </c>
      <c r="H253" s="356">
        <v>1</v>
      </c>
      <c r="I253" s="314">
        <v>0.79365079365079361</v>
      </c>
      <c r="J253" s="356">
        <v>4</v>
      </c>
      <c r="K253" s="314">
        <v>2.6143790849673203</v>
      </c>
      <c r="L253" s="356">
        <v>2</v>
      </c>
      <c r="M253" s="314">
        <v>1.2820512820512819</v>
      </c>
      <c r="N253" s="315">
        <v>4</v>
      </c>
      <c r="O253" s="316">
        <v>2.3809523809523809</v>
      </c>
      <c r="P253" s="315">
        <v>6</v>
      </c>
      <c r="Q253" s="316">
        <v>2.6086956521739131</v>
      </c>
      <c r="R253" s="315">
        <v>7</v>
      </c>
      <c r="S253" s="316">
        <v>2.6819923371647509</v>
      </c>
      <c r="T253" s="232">
        <v>7</v>
      </c>
      <c r="U253" s="316">
        <v>1.4</v>
      </c>
      <c r="V253" s="128"/>
      <c r="W253" s="128"/>
      <c r="X253" s="128"/>
      <c r="Y253" s="128"/>
      <c r="Z253" s="128"/>
      <c r="AA253" s="128"/>
      <c r="AB253" s="128"/>
      <c r="AC253" s="128"/>
      <c r="AD253" s="230"/>
    </row>
    <row r="254" spans="1:30" ht="20.100000000000001" customHeight="1">
      <c r="A254" s="229"/>
      <c r="B254" s="85"/>
      <c r="C254" s="128"/>
      <c r="D254" s="85" t="s">
        <v>4796</v>
      </c>
      <c r="E254" s="356"/>
      <c r="F254" s="356"/>
      <c r="G254" s="314"/>
      <c r="H254" s="356">
        <v>1</v>
      </c>
      <c r="I254" s="314">
        <v>0.79365079365079361</v>
      </c>
      <c r="J254" s="356">
        <v>1</v>
      </c>
      <c r="K254" s="314">
        <v>0.65359477124183007</v>
      </c>
      <c r="L254" s="356"/>
      <c r="M254" s="314"/>
      <c r="N254" s="315"/>
      <c r="O254" s="316"/>
      <c r="P254" s="315">
        <v>2</v>
      </c>
      <c r="Q254" s="316">
        <v>0.86956521739130432</v>
      </c>
      <c r="R254" s="315"/>
      <c r="S254" s="316"/>
      <c r="T254" s="232">
        <v>2</v>
      </c>
      <c r="U254" s="316">
        <v>0.4</v>
      </c>
      <c r="V254" s="128"/>
      <c r="W254" s="128"/>
      <c r="X254" s="128"/>
      <c r="Y254" s="128"/>
      <c r="Z254" s="128"/>
      <c r="AA254" s="128"/>
      <c r="AB254" s="128"/>
      <c r="AC254" s="128"/>
      <c r="AD254" s="230"/>
    </row>
    <row r="255" spans="1:30" ht="20.100000000000001" customHeight="1">
      <c r="A255" s="229"/>
      <c r="B255" s="85"/>
      <c r="C255" s="128"/>
      <c r="D255" s="85" t="s">
        <v>3102</v>
      </c>
      <c r="E255" s="356"/>
      <c r="F255" s="356"/>
      <c r="G255" s="314"/>
      <c r="H255" s="356">
        <v>3</v>
      </c>
      <c r="I255" s="314">
        <v>2.3809523809523809</v>
      </c>
      <c r="J255" s="356">
        <v>1</v>
      </c>
      <c r="K255" s="314">
        <v>0.65359477124183007</v>
      </c>
      <c r="L255" s="356">
        <v>6</v>
      </c>
      <c r="M255" s="314">
        <v>3.8461538461538463</v>
      </c>
      <c r="N255" s="315">
        <v>2</v>
      </c>
      <c r="O255" s="316">
        <v>1.1904761904761905</v>
      </c>
      <c r="P255" s="315">
        <v>8</v>
      </c>
      <c r="Q255" s="316">
        <v>3.4782608695652173</v>
      </c>
      <c r="R255" s="315">
        <v>11</v>
      </c>
      <c r="S255" s="316">
        <v>4.2145593869731801</v>
      </c>
      <c r="T255" s="232">
        <v>8</v>
      </c>
      <c r="U255" s="316">
        <v>1.6</v>
      </c>
      <c r="V255" s="128"/>
      <c r="W255" s="128"/>
      <c r="X255" s="128"/>
      <c r="Y255" s="128"/>
      <c r="Z255" s="128"/>
      <c r="AA255" s="128"/>
      <c r="AB255" s="128"/>
      <c r="AC255" s="128"/>
      <c r="AD255" s="230"/>
    </row>
    <row r="256" spans="1:30" ht="20.100000000000001" customHeight="1">
      <c r="A256" s="229"/>
      <c r="B256" s="85"/>
      <c r="C256" s="128"/>
      <c r="D256" s="85" t="s">
        <v>4795</v>
      </c>
      <c r="E256" s="356"/>
      <c r="F256" s="356">
        <v>1</v>
      </c>
      <c r="G256" s="314">
        <v>0.91743119266055051</v>
      </c>
      <c r="H256" s="356">
        <v>1</v>
      </c>
      <c r="I256" s="314">
        <v>0.79365079365079361</v>
      </c>
      <c r="J256" s="356"/>
      <c r="K256" s="314"/>
      <c r="L256" s="356">
        <v>1</v>
      </c>
      <c r="M256" s="314">
        <v>0.64102564102564097</v>
      </c>
      <c r="N256" s="315">
        <v>1</v>
      </c>
      <c r="O256" s="316">
        <v>0.59523809523809523</v>
      </c>
      <c r="P256" s="315">
        <v>1</v>
      </c>
      <c r="Q256" s="316">
        <v>0.43478260869565216</v>
      </c>
      <c r="R256" s="315">
        <v>1</v>
      </c>
      <c r="S256" s="316">
        <v>0.38314176245210729</v>
      </c>
      <c r="T256" s="232">
        <v>66</v>
      </c>
      <c r="U256" s="316">
        <v>13.6</v>
      </c>
      <c r="V256" s="128"/>
      <c r="W256" s="128"/>
      <c r="X256" s="128"/>
      <c r="Y256" s="128"/>
      <c r="Z256" s="128"/>
      <c r="AA256" s="128"/>
      <c r="AB256" s="128"/>
      <c r="AC256" s="128"/>
      <c r="AD256" s="230"/>
    </row>
    <row r="257" spans="1:30" ht="20.100000000000001" customHeight="1">
      <c r="A257" s="229"/>
      <c r="B257" s="85"/>
      <c r="C257" s="128"/>
      <c r="D257" s="85" t="s">
        <v>7343</v>
      </c>
      <c r="E257" s="356"/>
      <c r="F257" s="356">
        <v>22</v>
      </c>
      <c r="G257" s="314">
        <v>20.183486238532112</v>
      </c>
      <c r="H257" s="356">
        <v>20</v>
      </c>
      <c r="I257" s="314">
        <v>15.873015873015873</v>
      </c>
      <c r="J257" s="356">
        <v>16</v>
      </c>
      <c r="K257" s="314">
        <v>10.457516339869281</v>
      </c>
      <c r="L257" s="356">
        <v>28</v>
      </c>
      <c r="M257" s="314">
        <v>17.948717948717949</v>
      </c>
      <c r="N257" s="315">
        <v>15</v>
      </c>
      <c r="O257" s="316">
        <v>8.9285714285714288</v>
      </c>
      <c r="P257" s="315">
        <v>23</v>
      </c>
      <c r="Q257" s="316">
        <v>10</v>
      </c>
      <c r="R257" s="315">
        <v>33</v>
      </c>
      <c r="S257" s="316">
        <v>12.5</v>
      </c>
      <c r="T257" s="232">
        <v>45</v>
      </c>
      <c r="U257" s="316">
        <v>9.3000000000000007</v>
      </c>
      <c r="V257" s="128"/>
      <c r="W257" s="128"/>
      <c r="X257" s="128"/>
      <c r="Y257" s="128"/>
      <c r="Z257" s="128"/>
      <c r="AA257" s="128"/>
      <c r="AB257" s="128"/>
      <c r="AC257" s="128"/>
      <c r="AD257" s="230"/>
    </row>
    <row r="258" spans="1:30" ht="20.100000000000001" customHeight="1">
      <c r="A258" s="229"/>
      <c r="B258" s="85"/>
      <c r="C258" s="128"/>
      <c r="D258" s="85" t="s">
        <v>7344</v>
      </c>
      <c r="E258" s="356"/>
      <c r="F258" s="356">
        <v>21</v>
      </c>
      <c r="G258" s="314">
        <v>19.26605504587156</v>
      </c>
      <c r="H258" s="356">
        <v>22</v>
      </c>
      <c r="I258" s="314">
        <v>17.460317460317459</v>
      </c>
      <c r="J258" s="356">
        <v>29</v>
      </c>
      <c r="K258" s="314">
        <v>18.954248366013072</v>
      </c>
      <c r="L258" s="356">
        <v>31</v>
      </c>
      <c r="M258" s="314">
        <v>19.871794871794872</v>
      </c>
      <c r="N258" s="315">
        <v>37</v>
      </c>
      <c r="O258" s="316">
        <v>22.023809523809526</v>
      </c>
      <c r="P258" s="315">
        <v>51</v>
      </c>
      <c r="Q258" s="316">
        <v>22.173913043478262</v>
      </c>
      <c r="R258" s="315">
        <v>37</v>
      </c>
      <c r="S258" s="316">
        <v>14</v>
      </c>
      <c r="T258" s="232">
        <v>14</v>
      </c>
      <c r="U258" s="316">
        <v>2.9</v>
      </c>
      <c r="V258" s="128"/>
      <c r="W258" s="128"/>
      <c r="X258" s="128"/>
      <c r="Y258" s="128"/>
      <c r="Z258" s="128"/>
      <c r="AA258" s="128"/>
      <c r="AB258" s="128"/>
      <c r="AC258" s="128"/>
      <c r="AD258" s="230"/>
    </row>
    <row r="259" spans="1:30" ht="20.100000000000001" customHeight="1">
      <c r="A259" s="229"/>
      <c r="B259" s="85"/>
      <c r="C259" s="128"/>
      <c r="D259" s="85" t="s">
        <v>7345</v>
      </c>
      <c r="E259" s="356"/>
      <c r="F259" s="356"/>
      <c r="G259" s="314"/>
      <c r="H259" s="356">
        <v>2</v>
      </c>
      <c r="I259" s="314">
        <v>1.5873015873015872</v>
      </c>
      <c r="J259" s="356">
        <v>4</v>
      </c>
      <c r="K259" s="314">
        <v>2.6143790849673203</v>
      </c>
      <c r="L259" s="356">
        <v>4</v>
      </c>
      <c r="M259" s="314">
        <v>2.5641025641025639</v>
      </c>
      <c r="N259" s="315">
        <v>3</v>
      </c>
      <c r="O259" s="316">
        <v>1.7857142857142858</v>
      </c>
      <c r="P259" s="315">
        <v>2</v>
      </c>
      <c r="Q259" s="316">
        <v>0.86956521739130432</v>
      </c>
      <c r="R259" s="315">
        <v>3</v>
      </c>
      <c r="S259" s="316">
        <v>1.1494252873563218</v>
      </c>
      <c r="T259" s="232">
        <v>25</v>
      </c>
      <c r="U259" s="316">
        <v>5.0999999999999996</v>
      </c>
      <c r="V259" s="128"/>
      <c r="W259" s="128"/>
      <c r="X259" s="128"/>
      <c r="Y259" s="128"/>
      <c r="Z259" s="128"/>
      <c r="AA259" s="128"/>
      <c r="AB259" s="128"/>
      <c r="AC259" s="128"/>
      <c r="AD259" s="230"/>
    </row>
    <row r="260" spans="1:30" ht="20.100000000000001" customHeight="1">
      <c r="A260" s="229"/>
      <c r="B260" s="85"/>
      <c r="C260" s="128"/>
      <c r="D260" s="85" t="s">
        <v>4794</v>
      </c>
      <c r="E260" s="356"/>
      <c r="F260" s="356">
        <v>11</v>
      </c>
      <c r="G260" s="314">
        <v>10.091743119266056</v>
      </c>
      <c r="H260" s="356">
        <v>7</v>
      </c>
      <c r="I260" s="314">
        <v>5.5555555555555554</v>
      </c>
      <c r="J260" s="356">
        <v>15</v>
      </c>
      <c r="K260" s="314">
        <v>9.8039215686274517</v>
      </c>
      <c r="L260" s="356">
        <v>11</v>
      </c>
      <c r="M260" s="314">
        <v>7.0512820512820511</v>
      </c>
      <c r="N260" s="315">
        <v>13</v>
      </c>
      <c r="O260" s="316">
        <v>7.7380952380952381</v>
      </c>
      <c r="P260" s="315">
        <v>18</v>
      </c>
      <c r="Q260" s="316">
        <v>7.8260869565217392</v>
      </c>
      <c r="R260" s="315">
        <v>19</v>
      </c>
      <c r="S260" s="316">
        <v>7.2</v>
      </c>
      <c r="T260" s="232">
        <v>11</v>
      </c>
      <c r="U260" s="316">
        <v>2.2999999999999998</v>
      </c>
      <c r="V260" s="128"/>
      <c r="W260" s="128"/>
      <c r="X260" s="128"/>
      <c r="Y260" s="128"/>
      <c r="Z260" s="128"/>
      <c r="AA260" s="128"/>
      <c r="AB260" s="128"/>
      <c r="AC260" s="128"/>
      <c r="AD260" s="230"/>
    </row>
    <row r="261" spans="1:30" ht="20.100000000000001" customHeight="1">
      <c r="A261" s="229"/>
      <c r="B261" s="85"/>
      <c r="C261" s="128"/>
      <c r="D261" s="85" t="s">
        <v>4793</v>
      </c>
      <c r="E261" s="356"/>
      <c r="F261" s="356">
        <v>1</v>
      </c>
      <c r="G261" s="314">
        <v>0.91743119266055051</v>
      </c>
      <c r="H261" s="356"/>
      <c r="I261" s="314"/>
      <c r="J261" s="356">
        <v>3</v>
      </c>
      <c r="K261" s="314">
        <v>1.9607843137254901</v>
      </c>
      <c r="L261" s="356"/>
      <c r="M261" s="314"/>
      <c r="N261" s="315">
        <v>3</v>
      </c>
      <c r="O261" s="316">
        <v>1.7857142857142858</v>
      </c>
      <c r="P261" s="315">
        <v>3</v>
      </c>
      <c r="Q261" s="316">
        <v>1.3043478260869565</v>
      </c>
      <c r="R261" s="315">
        <v>3</v>
      </c>
      <c r="S261" s="316">
        <v>1.1494252873563218</v>
      </c>
      <c r="T261" s="232">
        <v>82</v>
      </c>
      <c r="U261" s="316">
        <v>16.899999999999999</v>
      </c>
      <c r="V261" s="128"/>
      <c r="W261" s="128"/>
      <c r="X261" s="128"/>
      <c r="Y261" s="128"/>
      <c r="Z261" s="128"/>
      <c r="AA261" s="128"/>
      <c r="AB261" s="128"/>
      <c r="AC261" s="128"/>
      <c r="AD261" s="230"/>
    </row>
    <row r="262" spans="1:30" ht="20.100000000000001" customHeight="1">
      <c r="A262" s="229"/>
      <c r="B262" s="85"/>
      <c r="C262" s="128"/>
      <c r="D262" s="85" t="s">
        <v>7346</v>
      </c>
      <c r="E262" s="356"/>
      <c r="F262" s="356">
        <v>4</v>
      </c>
      <c r="G262" s="314">
        <v>3.669724770642202</v>
      </c>
      <c r="H262" s="356">
        <v>9</v>
      </c>
      <c r="I262" s="314">
        <v>7.1428571428571432</v>
      </c>
      <c r="J262" s="356">
        <v>16</v>
      </c>
      <c r="K262" s="314">
        <v>10.457516339869281</v>
      </c>
      <c r="L262" s="356">
        <v>8</v>
      </c>
      <c r="M262" s="314">
        <v>5.1282051282051277</v>
      </c>
      <c r="N262" s="315">
        <v>14</v>
      </c>
      <c r="O262" s="316">
        <v>8.3333333333333339</v>
      </c>
      <c r="P262" s="315">
        <v>15</v>
      </c>
      <c r="Q262" s="316">
        <v>6.5217391304347823</v>
      </c>
      <c r="R262" s="315">
        <v>17</v>
      </c>
      <c r="S262" s="316">
        <v>6.4</v>
      </c>
      <c r="T262" s="232">
        <v>10</v>
      </c>
      <c r="U262" s="316">
        <v>2.1</v>
      </c>
      <c r="V262" s="128"/>
      <c r="W262" s="128"/>
      <c r="X262" s="128"/>
      <c r="Y262" s="128"/>
      <c r="Z262" s="128"/>
      <c r="AA262" s="128"/>
      <c r="AB262" s="128"/>
      <c r="AC262" s="128"/>
      <c r="AD262" s="230"/>
    </row>
    <row r="263" spans="1:30" ht="24">
      <c r="A263" s="229"/>
      <c r="B263" s="85"/>
      <c r="C263" s="128"/>
      <c r="D263" s="85" t="s">
        <v>8701</v>
      </c>
      <c r="E263" s="356"/>
      <c r="F263" s="356">
        <v>2</v>
      </c>
      <c r="G263" s="314">
        <v>1.834862385321101</v>
      </c>
      <c r="H263" s="356">
        <v>5</v>
      </c>
      <c r="I263" s="314">
        <v>3.9682539682539684</v>
      </c>
      <c r="J263" s="356">
        <v>2</v>
      </c>
      <c r="K263" s="314">
        <v>1.3071895424836601</v>
      </c>
      <c r="L263" s="356">
        <v>1</v>
      </c>
      <c r="M263" s="314">
        <v>0.64102564102564097</v>
      </c>
      <c r="N263" s="315">
        <v>1</v>
      </c>
      <c r="O263" s="316">
        <v>0.59523809523809523</v>
      </c>
      <c r="P263" s="315"/>
      <c r="Q263" s="316"/>
      <c r="R263" s="315"/>
      <c r="S263" s="316"/>
      <c r="T263" s="232"/>
      <c r="U263" s="316"/>
      <c r="V263" s="128"/>
      <c r="W263" s="128"/>
      <c r="X263" s="128"/>
      <c r="Y263" s="128"/>
      <c r="Z263" s="128"/>
      <c r="AA263" s="128"/>
      <c r="AB263" s="128"/>
      <c r="AC263" s="128"/>
      <c r="AD263" s="230"/>
    </row>
    <row r="264" spans="1:30" ht="20.100000000000001" customHeight="1">
      <c r="A264" s="229"/>
      <c r="B264" s="85"/>
      <c r="C264" s="128"/>
      <c r="D264" s="85" t="s">
        <v>1959</v>
      </c>
      <c r="E264" s="356"/>
      <c r="F264" s="356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315"/>
      <c r="U264" s="316"/>
      <c r="V264" s="128"/>
      <c r="W264" s="128"/>
      <c r="X264" s="128"/>
      <c r="Y264" s="128"/>
      <c r="Z264" s="128"/>
      <c r="AA264" s="128"/>
      <c r="AB264" s="128"/>
      <c r="AC264" s="128"/>
      <c r="AD264" s="230"/>
    </row>
    <row r="265" spans="1:30" ht="20.100000000000001" customHeight="1">
      <c r="A265" s="229"/>
      <c r="B265" s="85"/>
      <c r="C265" s="128"/>
      <c r="D265" s="85" t="s">
        <v>1960</v>
      </c>
      <c r="E265" s="356"/>
      <c r="F265" s="356"/>
      <c r="G265" s="314"/>
      <c r="H265" s="356"/>
      <c r="I265" s="314"/>
      <c r="J265" s="356"/>
      <c r="K265" s="314"/>
      <c r="L265" s="356"/>
      <c r="M265" s="314"/>
      <c r="N265" s="315"/>
      <c r="O265" s="316"/>
      <c r="P265" s="315"/>
      <c r="Q265" s="316"/>
      <c r="R265" s="315">
        <v>3</v>
      </c>
      <c r="S265" s="316">
        <v>1.1000000000000001</v>
      </c>
      <c r="T265" s="315">
        <v>1</v>
      </c>
      <c r="U265" s="316">
        <v>0.2</v>
      </c>
      <c r="V265" s="128"/>
      <c r="W265" s="128"/>
      <c r="X265" s="128"/>
      <c r="Y265" s="128"/>
      <c r="Z265" s="128"/>
      <c r="AA265" s="128"/>
      <c r="AB265" s="128"/>
      <c r="AC265" s="128"/>
      <c r="AD265" s="230"/>
    </row>
    <row r="266" spans="1:30" ht="20.100000000000001" customHeight="1">
      <c r="A266" s="476" t="s">
        <v>4842</v>
      </c>
      <c r="B266" s="476" t="s">
        <v>1086</v>
      </c>
      <c r="C266" s="473" t="s">
        <v>4931</v>
      </c>
      <c r="D266" s="476"/>
      <c r="E266" s="443"/>
      <c r="F266" s="443">
        <v>109</v>
      </c>
      <c r="G266" s="444">
        <v>100</v>
      </c>
      <c r="H266" s="443">
        <v>126</v>
      </c>
      <c r="I266" s="444">
        <v>100</v>
      </c>
      <c r="J266" s="443">
        <f>5092-4939</f>
        <v>153</v>
      </c>
      <c r="K266" s="444">
        <v>100</v>
      </c>
      <c r="L266" s="443">
        <v>156</v>
      </c>
      <c r="M266" s="444">
        <v>100</v>
      </c>
      <c r="N266" s="471">
        <v>168</v>
      </c>
      <c r="O266" s="465">
        <v>100</v>
      </c>
      <c r="P266" s="471">
        <v>230</v>
      </c>
      <c r="Q266" s="465">
        <v>100</v>
      </c>
      <c r="R266" s="471">
        <v>264</v>
      </c>
      <c r="S266" s="465">
        <v>100</v>
      </c>
      <c r="T266" s="471">
        <v>486</v>
      </c>
      <c r="U266" s="465">
        <v>100</v>
      </c>
      <c r="V266" s="473" t="s">
        <v>138</v>
      </c>
      <c r="W266" s="473" t="s">
        <v>138</v>
      </c>
      <c r="X266" s="473" t="s">
        <v>138</v>
      </c>
      <c r="Y266" s="473" t="s">
        <v>138</v>
      </c>
      <c r="Z266" s="473" t="s">
        <v>138</v>
      </c>
      <c r="AA266" s="473" t="s">
        <v>138</v>
      </c>
      <c r="AB266" s="473" t="s">
        <v>138</v>
      </c>
      <c r="AC266" s="473" t="s">
        <v>138</v>
      </c>
      <c r="AD266" s="476"/>
    </row>
    <row r="267" spans="1:30" ht="20.100000000000001" customHeight="1">
      <c r="A267" s="476" t="s">
        <v>4843</v>
      </c>
      <c r="B267" s="476" t="s">
        <v>1087</v>
      </c>
      <c r="C267" s="473" t="s">
        <v>4931</v>
      </c>
      <c r="D267" s="476" t="s">
        <v>1983</v>
      </c>
      <c r="E267" s="443" t="s">
        <v>73</v>
      </c>
      <c r="F267" s="443"/>
      <c r="G267" s="444"/>
      <c r="H267" s="443"/>
      <c r="I267" s="444"/>
      <c r="J267" s="443"/>
      <c r="K267" s="444"/>
      <c r="L267" s="443">
        <v>2</v>
      </c>
      <c r="M267" s="444">
        <v>1.2820512820512819</v>
      </c>
      <c r="N267" s="471"/>
      <c r="O267" s="465"/>
      <c r="P267" s="471">
        <v>4</v>
      </c>
      <c r="Q267" s="465">
        <v>1.7391304347826086</v>
      </c>
      <c r="R267" s="471">
        <v>1</v>
      </c>
      <c r="S267" s="465">
        <v>0.38167938931297712</v>
      </c>
      <c r="T267" s="464">
        <v>2</v>
      </c>
      <c r="U267" s="465">
        <v>0.41152263374485598</v>
      </c>
      <c r="V267" s="473" t="s">
        <v>138</v>
      </c>
      <c r="W267" s="473" t="s">
        <v>138</v>
      </c>
      <c r="X267" s="473" t="s">
        <v>138</v>
      </c>
      <c r="Y267" s="473" t="s">
        <v>138</v>
      </c>
      <c r="Z267" s="473" t="s">
        <v>138</v>
      </c>
      <c r="AA267" s="473" t="s">
        <v>138</v>
      </c>
      <c r="AB267" s="473" t="s">
        <v>138</v>
      </c>
      <c r="AC267" s="473" t="s">
        <v>138</v>
      </c>
      <c r="AD267" s="374" t="s">
        <v>2505</v>
      </c>
    </row>
    <row r="268" spans="1:30" ht="20.100000000000001" customHeight="1">
      <c r="A268" s="229"/>
      <c r="B268" s="85"/>
      <c r="C268" s="128"/>
      <c r="D268" s="85" t="s">
        <v>1984</v>
      </c>
      <c r="E268" s="128"/>
      <c r="F268" s="356">
        <v>2</v>
      </c>
      <c r="G268" s="314">
        <v>1.834862385321101</v>
      </c>
      <c r="H268" s="356"/>
      <c r="I268" s="314"/>
      <c r="J268" s="356">
        <v>1</v>
      </c>
      <c r="K268" s="314">
        <v>0.65359477124183007</v>
      </c>
      <c r="L268" s="356">
        <v>9</v>
      </c>
      <c r="M268" s="314">
        <v>5.7692307692307692</v>
      </c>
      <c r="N268" s="315">
        <v>5</v>
      </c>
      <c r="O268" s="316">
        <v>2.9761904761904763</v>
      </c>
      <c r="P268" s="315">
        <v>12</v>
      </c>
      <c r="Q268" s="316">
        <v>5.2173913043478262</v>
      </c>
      <c r="R268" s="315">
        <v>8</v>
      </c>
      <c r="S268" s="316">
        <v>3</v>
      </c>
      <c r="T268" s="217">
        <v>7</v>
      </c>
      <c r="U268" s="316">
        <v>1.4</v>
      </c>
      <c r="V268" s="128"/>
      <c r="W268" s="128"/>
      <c r="X268" s="128"/>
      <c r="Y268" s="128"/>
      <c r="Z268" s="128"/>
      <c r="AA268" s="128"/>
      <c r="AB268" s="128"/>
      <c r="AC268" s="128"/>
      <c r="AD268" s="230"/>
    </row>
    <row r="269" spans="1:30" ht="20.100000000000001" customHeight="1">
      <c r="A269" s="229"/>
      <c r="B269" s="85"/>
      <c r="C269" s="128"/>
      <c r="D269" s="85" t="s">
        <v>1985</v>
      </c>
      <c r="E269" s="128"/>
      <c r="F269" s="356">
        <v>15</v>
      </c>
      <c r="G269" s="314">
        <v>13.761467889908257</v>
      </c>
      <c r="H269" s="356">
        <v>18</v>
      </c>
      <c r="I269" s="314">
        <v>14.285714285714286</v>
      </c>
      <c r="J269" s="356">
        <v>25</v>
      </c>
      <c r="K269" s="314">
        <v>16.33986928104575</v>
      </c>
      <c r="L269" s="356">
        <v>25</v>
      </c>
      <c r="M269" s="314">
        <v>16.025641025641026</v>
      </c>
      <c r="N269" s="315">
        <v>22</v>
      </c>
      <c r="O269" s="316">
        <v>13.095238095238095</v>
      </c>
      <c r="P269" s="315">
        <v>25</v>
      </c>
      <c r="Q269" s="316">
        <v>10.869565217391305</v>
      </c>
      <c r="R269" s="315">
        <v>31</v>
      </c>
      <c r="S269" s="316">
        <v>11.7</v>
      </c>
      <c r="T269" s="217">
        <v>19</v>
      </c>
      <c r="U269" s="316">
        <v>3.9</v>
      </c>
      <c r="V269" s="128"/>
      <c r="W269" s="128"/>
      <c r="X269" s="128"/>
      <c r="Y269" s="128"/>
      <c r="Z269" s="128"/>
      <c r="AA269" s="128"/>
      <c r="AB269" s="128"/>
      <c r="AC269" s="128"/>
      <c r="AD269" s="230"/>
    </row>
    <row r="270" spans="1:30" ht="20.100000000000001" customHeight="1">
      <c r="A270" s="229"/>
      <c r="B270" s="85"/>
      <c r="C270" s="128"/>
      <c r="D270" s="85" t="s">
        <v>1986</v>
      </c>
      <c r="E270" s="128"/>
      <c r="F270" s="356">
        <v>13</v>
      </c>
      <c r="G270" s="314">
        <v>11.926605504587156</v>
      </c>
      <c r="H270" s="356">
        <v>6</v>
      </c>
      <c r="I270" s="314">
        <v>4.7619047619047619</v>
      </c>
      <c r="J270" s="356">
        <v>14</v>
      </c>
      <c r="K270" s="314">
        <v>9.1503267973856204</v>
      </c>
      <c r="L270" s="356">
        <v>10</v>
      </c>
      <c r="M270" s="314">
        <v>6.4102564102564097</v>
      </c>
      <c r="N270" s="315">
        <v>16</v>
      </c>
      <c r="O270" s="316">
        <v>9.5238095238095237</v>
      </c>
      <c r="P270" s="315">
        <v>21</v>
      </c>
      <c r="Q270" s="316">
        <v>9.1304347826086953</v>
      </c>
      <c r="R270" s="315">
        <v>25</v>
      </c>
      <c r="S270" s="316">
        <v>9.5419847328244281</v>
      </c>
      <c r="T270" s="217">
        <v>70</v>
      </c>
      <c r="U270" s="316">
        <v>14.4</v>
      </c>
      <c r="V270" s="128"/>
      <c r="W270" s="128"/>
      <c r="X270" s="128"/>
      <c r="Y270" s="128"/>
      <c r="Z270" s="128"/>
      <c r="AA270" s="128"/>
      <c r="AB270" s="128"/>
      <c r="AC270" s="128"/>
      <c r="AD270" s="230"/>
    </row>
    <row r="271" spans="1:30" ht="20.100000000000001" customHeight="1">
      <c r="A271" s="229"/>
      <c r="B271" s="85"/>
      <c r="C271" s="128"/>
      <c r="D271" s="85" t="s">
        <v>1987</v>
      </c>
      <c r="E271" s="128"/>
      <c r="F271" s="356"/>
      <c r="G271" s="314"/>
      <c r="H271" s="356">
        <v>5</v>
      </c>
      <c r="I271" s="314">
        <v>3.9682539682539684</v>
      </c>
      <c r="J271" s="356">
        <v>3</v>
      </c>
      <c r="K271" s="314">
        <v>1.9607843137254901</v>
      </c>
      <c r="L271" s="356">
        <v>5</v>
      </c>
      <c r="M271" s="314">
        <v>3.2051282051282048</v>
      </c>
      <c r="N271" s="315">
        <v>6</v>
      </c>
      <c r="O271" s="316">
        <v>3.5714285714285716</v>
      </c>
      <c r="P271" s="315">
        <v>6</v>
      </c>
      <c r="Q271" s="316">
        <v>2.6086956521739131</v>
      </c>
      <c r="R271" s="315">
        <v>18</v>
      </c>
      <c r="S271" s="316">
        <v>6.8</v>
      </c>
      <c r="T271" s="217">
        <v>68</v>
      </c>
      <c r="U271" s="316">
        <v>14</v>
      </c>
      <c r="V271" s="128"/>
      <c r="W271" s="128"/>
      <c r="X271" s="128"/>
      <c r="Y271" s="128"/>
      <c r="Z271" s="128"/>
      <c r="AA271" s="128"/>
      <c r="AB271" s="128"/>
      <c r="AC271" s="128"/>
      <c r="AD271" s="230"/>
    </row>
    <row r="272" spans="1:30" ht="20.100000000000001" customHeight="1">
      <c r="A272" s="229"/>
      <c r="B272" s="85"/>
      <c r="C272" s="128"/>
      <c r="D272" s="85" t="s">
        <v>1988</v>
      </c>
      <c r="E272" s="128"/>
      <c r="F272" s="356"/>
      <c r="G272" s="314"/>
      <c r="H272" s="356">
        <v>1</v>
      </c>
      <c r="I272" s="314">
        <v>0.79365079365079361</v>
      </c>
      <c r="J272" s="356"/>
      <c r="K272" s="314"/>
      <c r="L272" s="356">
        <v>2</v>
      </c>
      <c r="M272" s="314">
        <v>1.2820512820512819</v>
      </c>
      <c r="N272" s="315"/>
      <c r="O272" s="316"/>
      <c r="P272" s="315">
        <v>1</v>
      </c>
      <c r="Q272" s="316">
        <v>0.43478260869565216</v>
      </c>
      <c r="R272" s="315">
        <v>1</v>
      </c>
      <c r="S272" s="316">
        <v>0.38167938931297712</v>
      </c>
      <c r="T272" s="217">
        <v>23</v>
      </c>
      <c r="U272" s="316">
        <v>4.7</v>
      </c>
      <c r="V272" s="128"/>
      <c r="W272" s="128"/>
      <c r="X272" s="128"/>
      <c r="Y272" s="128"/>
      <c r="Z272" s="128"/>
      <c r="AA272" s="128"/>
      <c r="AB272" s="128"/>
      <c r="AC272" s="128"/>
      <c r="AD272" s="230"/>
    </row>
    <row r="273" spans="1:30" ht="20.100000000000001" customHeight="1">
      <c r="A273" s="229"/>
      <c r="B273" s="85"/>
      <c r="C273" s="128"/>
      <c r="D273" s="85" t="s">
        <v>1989</v>
      </c>
      <c r="E273" s="128"/>
      <c r="F273" s="356">
        <v>9</v>
      </c>
      <c r="G273" s="314">
        <v>8.2568807339449535</v>
      </c>
      <c r="H273" s="356">
        <v>9</v>
      </c>
      <c r="I273" s="314">
        <v>7.1428571428571432</v>
      </c>
      <c r="J273" s="356">
        <v>15</v>
      </c>
      <c r="K273" s="314">
        <v>9.8039215686274517</v>
      </c>
      <c r="L273" s="356">
        <v>8</v>
      </c>
      <c r="M273" s="314">
        <v>5.1282051282051277</v>
      </c>
      <c r="N273" s="315">
        <v>13</v>
      </c>
      <c r="O273" s="316">
        <v>7.7380952380952381</v>
      </c>
      <c r="P273" s="315">
        <v>14</v>
      </c>
      <c r="Q273" s="316">
        <v>6.0869565217391308</v>
      </c>
      <c r="R273" s="315">
        <v>27</v>
      </c>
      <c r="S273" s="316">
        <v>10.199999999999999</v>
      </c>
      <c r="T273" s="217">
        <v>2</v>
      </c>
      <c r="U273" s="316">
        <v>0.4</v>
      </c>
      <c r="V273" s="128"/>
      <c r="W273" s="128"/>
      <c r="X273" s="128"/>
      <c r="Y273" s="128"/>
      <c r="Z273" s="128"/>
      <c r="AA273" s="128"/>
      <c r="AB273" s="128"/>
      <c r="AC273" s="128"/>
      <c r="AD273" s="230"/>
    </row>
    <row r="274" spans="1:30" ht="20.100000000000001" customHeight="1">
      <c r="A274" s="229"/>
      <c r="B274" s="85"/>
      <c r="C274" s="128"/>
      <c r="D274" s="85" t="s">
        <v>1990</v>
      </c>
      <c r="E274" s="128"/>
      <c r="F274" s="356">
        <v>9</v>
      </c>
      <c r="G274" s="314">
        <v>8.2568807339449535</v>
      </c>
      <c r="H274" s="356">
        <v>14</v>
      </c>
      <c r="I274" s="314">
        <v>11.111111111111111</v>
      </c>
      <c r="J274" s="356">
        <v>8</v>
      </c>
      <c r="K274" s="314">
        <v>5.2287581699346406</v>
      </c>
      <c r="L274" s="356">
        <v>15</v>
      </c>
      <c r="M274" s="314">
        <v>9.6153846153846168</v>
      </c>
      <c r="N274" s="315">
        <v>14</v>
      </c>
      <c r="O274" s="316">
        <v>8.3333333333333339</v>
      </c>
      <c r="P274" s="315">
        <v>19</v>
      </c>
      <c r="Q274" s="316">
        <v>8.2608695652173907</v>
      </c>
      <c r="R274" s="315">
        <v>27</v>
      </c>
      <c r="S274" s="316">
        <v>10.199999999999999</v>
      </c>
      <c r="T274" s="217">
        <v>30</v>
      </c>
      <c r="U274" s="316">
        <v>6.2</v>
      </c>
      <c r="V274" s="128"/>
      <c r="W274" s="128"/>
      <c r="X274" s="128"/>
      <c r="Y274" s="128"/>
      <c r="Z274" s="128"/>
      <c r="AA274" s="128"/>
      <c r="AB274" s="128"/>
      <c r="AC274" s="128"/>
      <c r="AD274" s="230"/>
    </row>
    <row r="275" spans="1:30" ht="20.100000000000001" customHeight="1">
      <c r="A275" s="229"/>
      <c r="B275" s="85"/>
      <c r="C275" s="128"/>
      <c r="D275" s="85" t="s">
        <v>1991</v>
      </c>
      <c r="E275" s="128"/>
      <c r="F275" s="356">
        <v>61</v>
      </c>
      <c r="G275" s="314">
        <v>55.963302752293579</v>
      </c>
      <c r="H275" s="356">
        <v>73</v>
      </c>
      <c r="I275" s="314">
        <v>57.936507936507937</v>
      </c>
      <c r="J275" s="356">
        <v>87</v>
      </c>
      <c r="K275" s="314">
        <v>56.862745098039213</v>
      </c>
      <c r="L275" s="356">
        <v>80</v>
      </c>
      <c r="M275" s="314">
        <v>51.282051282051277</v>
      </c>
      <c r="N275" s="315">
        <v>92</v>
      </c>
      <c r="O275" s="316">
        <v>54.761904761904759</v>
      </c>
      <c r="P275" s="315">
        <v>128</v>
      </c>
      <c r="Q275" s="316">
        <v>55.652173913043477</v>
      </c>
      <c r="R275" s="315">
        <v>124</v>
      </c>
      <c r="S275" s="316">
        <v>47</v>
      </c>
      <c r="T275" s="217">
        <v>20</v>
      </c>
      <c r="U275" s="316">
        <v>4.0999999999999996</v>
      </c>
      <c r="V275" s="128"/>
      <c r="W275" s="128"/>
      <c r="X275" s="128"/>
      <c r="Y275" s="128"/>
      <c r="Z275" s="128"/>
      <c r="AA275" s="128"/>
      <c r="AB275" s="128"/>
      <c r="AC275" s="128"/>
      <c r="AD275" s="230"/>
    </row>
    <row r="276" spans="1:30" ht="20.100000000000001" customHeight="1">
      <c r="A276" s="229"/>
      <c r="B276" s="85"/>
      <c r="C276" s="128"/>
      <c r="D276" s="85" t="s">
        <v>8362</v>
      </c>
      <c r="E276" s="128"/>
      <c r="F276" s="356"/>
      <c r="G276" s="314"/>
      <c r="H276" s="356"/>
      <c r="I276" s="314"/>
      <c r="J276" s="356"/>
      <c r="K276" s="314"/>
      <c r="L276" s="356"/>
      <c r="M276" s="314"/>
      <c r="N276" s="315"/>
      <c r="O276" s="316"/>
      <c r="P276" s="315"/>
      <c r="Q276" s="316"/>
      <c r="R276" s="315"/>
      <c r="S276" s="316"/>
      <c r="T276" s="217">
        <v>245</v>
      </c>
      <c r="U276" s="316">
        <v>50.4</v>
      </c>
      <c r="V276" s="128"/>
      <c r="W276" s="128"/>
      <c r="X276" s="128"/>
      <c r="Y276" s="128"/>
      <c r="Z276" s="128"/>
      <c r="AA276" s="128"/>
      <c r="AB276" s="128"/>
      <c r="AC276" s="128"/>
      <c r="AD276" s="230"/>
    </row>
    <row r="277" spans="1:30" ht="20.100000000000001" customHeight="1">
      <c r="A277" s="229"/>
      <c r="B277" s="85"/>
      <c r="C277" s="128"/>
      <c r="D277" s="85" t="s">
        <v>1959</v>
      </c>
      <c r="E277" s="128"/>
      <c r="F277" s="356"/>
      <c r="G277" s="314"/>
      <c r="H277" s="356"/>
      <c r="I277" s="314"/>
      <c r="J277" s="356"/>
      <c r="K277" s="314"/>
      <c r="L277" s="356"/>
      <c r="M277" s="314"/>
      <c r="N277" s="315"/>
      <c r="O277" s="316"/>
      <c r="P277" s="315"/>
      <c r="Q277" s="316"/>
      <c r="R277" s="315"/>
      <c r="S277" s="316"/>
      <c r="T277" s="315"/>
      <c r="U277" s="316"/>
      <c r="V277" s="128"/>
      <c r="W277" s="128"/>
      <c r="X277" s="128"/>
      <c r="Y277" s="128"/>
      <c r="Z277" s="128"/>
      <c r="AA277" s="128"/>
      <c r="AB277" s="128"/>
      <c r="AC277" s="128"/>
      <c r="AD277" s="230"/>
    </row>
    <row r="278" spans="1:30" ht="20.100000000000001" customHeight="1">
      <c r="A278" s="229"/>
      <c r="B278" s="85"/>
      <c r="C278" s="128"/>
      <c r="D278" s="85" t="s">
        <v>1960</v>
      </c>
      <c r="E278" s="128"/>
      <c r="F278" s="356"/>
      <c r="G278" s="314"/>
      <c r="H278" s="356"/>
      <c r="I278" s="314"/>
      <c r="J278" s="356"/>
      <c r="K278" s="314"/>
      <c r="L278" s="356"/>
      <c r="M278" s="314"/>
      <c r="N278" s="315"/>
      <c r="O278" s="316"/>
      <c r="P278" s="315"/>
      <c r="Q278" s="316"/>
      <c r="R278" s="315">
        <v>2</v>
      </c>
      <c r="S278" s="316">
        <v>0.8</v>
      </c>
      <c r="T278" s="315"/>
      <c r="U278" s="316"/>
      <c r="V278" s="128"/>
      <c r="W278" s="128"/>
      <c r="X278" s="128"/>
      <c r="Y278" s="128"/>
      <c r="Z278" s="128"/>
      <c r="AA278" s="128"/>
      <c r="AB278" s="128"/>
      <c r="AC278" s="128"/>
      <c r="AD278" s="230"/>
    </row>
    <row r="279" spans="1:30" ht="20.100000000000001" customHeight="1">
      <c r="A279" s="476" t="s">
        <v>4844</v>
      </c>
      <c r="B279" s="476" t="s">
        <v>1088</v>
      </c>
      <c r="C279" s="473" t="s">
        <v>4931</v>
      </c>
      <c r="D279" s="476" t="s">
        <v>1951</v>
      </c>
      <c r="E279" s="473"/>
      <c r="F279" s="443">
        <v>54</v>
      </c>
      <c r="G279" s="444">
        <v>49.541284403669728</v>
      </c>
      <c r="H279" s="443">
        <v>65</v>
      </c>
      <c r="I279" s="444">
        <v>51.587301587301589</v>
      </c>
      <c r="J279" s="443">
        <v>85</v>
      </c>
      <c r="K279" s="444">
        <v>55.555555555555557</v>
      </c>
      <c r="L279" s="443">
        <v>98</v>
      </c>
      <c r="M279" s="444">
        <v>62.820512820512818</v>
      </c>
      <c r="N279" s="471">
        <v>106</v>
      </c>
      <c r="O279" s="465">
        <v>63.095238095238095</v>
      </c>
      <c r="P279" s="471">
        <v>137</v>
      </c>
      <c r="Q279" s="465">
        <v>59.565217391304351</v>
      </c>
      <c r="R279" s="471">
        <v>181</v>
      </c>
      <c r="S279" s="465">
        <v>68.560606060606062</v>
      </c>
      <c r="T279" s="471">
        <v>342</v>
      </c>
      <c r="U279" s="465">
        <v>70.370370370370367</v>
      </c>
      <c r="V279" s="473" t="s">
        <v>138</v>
      </c>
      <c r="W279" s="473" t="s">
        <v>138</v>
      </c>
      <c r="X279" s="473" t="s">
        <v>138</v>
      </c>
      <c r="Y279" s="473" t="s">
        <v>138</v>
      </c>
      <c r="Z279" s="473" t="s">
        <v>138</v>
      </c>
      <c r="AA279" s="473" t="s">
        <v>138</v>
      </c>
      <c r="AB279" s="473" t="s">
        <v>138</v>
      </c>
      <c r="AC279" s="473" t="s">
        <v>138</v>
      </c>
      <c r="AD279" s="476"/>
    </row>
    <row r="280" spans="1:30" ht="20.100000000000001" customHeight="1">
      <c r="A280" s="229"/>
      <c r="B280" s="85"/>
      <c r="C280" s="128"/>
      <c r="D280" s="85" t="s">
        <v>1952</v>
      </c>
      <c r="E280" s="128"/>
      <c r="F280" s="356">
        <v>38</v>
      </c>
      <c r="G280" s="314">
        <v>34.862385321100916</v>
      </c>
      <c r="H280" s="356">
        <v>36</v>
      </c>
      <c r="I280" s="314">
        <v>28.571428571428573</v>
      </c>
      <c r="J280" s="356">
        <v>37</v>
      </c>
      <c r="K280" s="314">
        <v>24.183006535947712</v>
      </c>
      <c r="L280" s="356">
        <v>28</v>
      </c>
      <c r="M280" s="314">
        <v>17.948717948717949</v>
      </c>
      <c r="N280" s="315">
        <v>32</v>
      </c>
      <c r="O280" s="316">
        <v>19.047619047619047</v>
      </c>
      <c r="P280" s="315">
        <v>55</v>
      </c>
      <c r="Q280" s="316">
        <v>23.913043478260871</v>
      </c>
      <c r="R280" s="315">
        <v>35</v>
      </c>
      <c r="S280" s="316">
        <v>13.257575757575758</v>
      </c>
      <c r="T280" s="315">
        <v>74</v>
      </c>
      <c r="U280" s="316">
        <v>15.22633744855967</v>
      </c>
      <c r="V280" s="128"/>
      <c r="W280" s="128"/>
      <c r="X280" s="128"/>
      <c r="Y280" s="128"/>
      <c r="Z280" s="128"/>
      <c r="AA280" s="128"/>
      <c r="AB280" s="128"/>
      <c r="AC280" s="128"/>
      <c r="AD280" s="230"/>
    </row>
    <row r="281" spans="1:30" ht="20.100000000000001" customHeight="1">
      <c r="A281" s="229"/>
      <c r="B281" s="85"/>
      <c r="C281" s="128"/>
      <c r="D281" s="85" t="s">
        <v>1953</v>
      </c>
      <c r="E281" s="128"/>
      <c r="F281" s="356">
        <v>17</v>
      </c>
      <c r="G281" s="314">
        <v>15.596330275229358</v>
      </c>
      <c r="H281" s="356">
        <v>24</v>
      </c>
      <c r="I281" s="314">
        <v>19.047619047619047</v>
      </c>
      <c r="J281" s="356">
        <v>29</v>
      </c>
      <c r="K281" s="314">
        <v>18.954248366013072</v>
      </c>
      <c r="L281" s="356">
        <v>26</v>
      </c>
      <c r="M281" s="314">
        <v>16.666666666666664</v>
      </c>
      <c r="N281" s="315">
        <v>28</v>
      </c>
      <c r="O281" s="316">
        <v>16.666666666666668</v>
      </c>
      <c r="P281" s="315">
        <v>37</v>
      </c>
      <c r="Q281" s="316">
        <v>16.086956521739129</v>
      </c>
      <c r="R281" s="315">
        <v>44</v>
      </c>
      <c r="S281" s="316">
        <v>16.666666666666668</v>
      </c>
      <c r="T281" s="315">
        <v>67</v>
      </c>
      <c r="U281" s="316">
        <v>13.786008230452675</v>
      </c>
      <c r="V281" s="128"/>
      <c r="W281" s="128"/>
      <c r="X281" s="128"/>
      <c r="Y281" s="128"/>
      <c r="Z281" s="128"/>
      <c r="AA281" s="128"/>
      <c r="AB281" s="128"/>
      <c r="AC281" s="128"/>
      <c r="AD281" s="230"/>
    </row>
    <row r="282" spans="1:30" ht="20.100000000000001" customHeight="1">
      <c r="A282" s="229"/>
      <c r="B282" s="85"/>
      <c r="C282" s="128"/>
      <c r="D282" s="85" t="s">
        <v>1691</v>
      </c>
      <c r="E282" s="128"/>
      <c r="F282" s="356"/>
      <c r="G282" s="314"/>
      <c r="H282" s="356"/>
      <c r="I282" s="314"/>
      <c r="J282" s="356"/>
      <c r="K282" s="314"/>
      <c r="L282" s="356"/>
      <c r="M282" s="314"/>
      <c r="N282" s="315"/>
      <c r="O282" s="316"/>
      <c r="P282" s="315"/>
      <c r="Q282" s="316"/>
      <c r="R282" s="315"/>
      <c r="S282" s="316"/>
      <c r="T282" s="315">
        <v>1</v>
      </c>
      <c r="U282" s="316">
        <v>0.20576131687242799</v>
      </c>
      <c r="V282" s="128"/>
      <c r="W282" s="128"/>
      <c r="X282" s="128"/>
      <c r="Y282" s="128"/>
      <c r="Z282" s="128"/>
      <c r="AA282" s="128"/>
      <c r="AB282" s="128"/>
      <c r="AC282" s="128"/>
      <c r="AD282" s="230"/>
    </row>
    <row r="283" spans="1:30" ht="20.100000000000001" customHeight="1">
      <c r="A283" s="229"/>
      <c r="B283" s="85"/>
      <c r="C283" s="128"/>
      <c r="D283" s="85" t="s">
        <v>1885</v>
      </c>
      <c r="E283" s="128"/>
      <c r="F283" s="356"/>
      <c r="G283" s="314"/>
      <c r="H283" s="356">
        <v>1</v>
      </c>
      <c r="I283" s="314">
        <v>0.79365079365079361</v>
      </c>
      <c r="J283" s="356">
        <v>2</v>
      </c>
      <c r="K283" s="314">
        <v>1.3071895424836601</v>
      </c>
      <c r="L283" s="356">
        <v>4</v>
      </c>
      <c r="M283" s="314">
        <v>2.5641025641025639</v>
      </c>
      <c r="N283" s="315">
        <v>2</v>
      </c>
      <c r="O283" s="316">
        <v>1.1904761904761905</v>
      </c>
      <c r="P283" s="315">
        <v>1</v>
      </c>
      <c r="Q283" s="316">
        <v>0.43478260869565216</v>
      </c>
      <c r="R283" s="315">
        <v>4</v>
      </c>
      <c r="S283" s="316">
        <v>1.5151515151515151</v>
      </c>
      <c r="T283" s="315">
        <v>2</v>
      </c>
      <c r="U283" s="316">
        <v>0.41152263374485598</v>
      </c>
      <c r="V283" s="128"/>
      <c r="W283" s="128"/>
      <c r="X283" s="128"/>
      <c r="Y283" s="128"/>
      <c r="Z283" s="128"/>
      <c r="AA283" s="128"/>
      <c r="AB283" s="128"/>
      <c r="AC283" s="128"/>
      <c r="AD283" s="230"/>
    </row>
    <row r="284" spans="1:30" ht="20.100000000000001" customHeight="1">
      <c r="A284" s="476" t="s">
        <v>4845</v>
      </c>
      <c r="B284" s="476" t="s">
        <v>1089</v>
      </c>
      <c r="C284" s="473" t="s">
        <v>4932</v>
      </c>
      <c r="D284" s="476"/>
      <c r="E284" s="473"/>
      <c r="F284" s="443"/>
      <c r="G284" s="444"/>
      <c r="H284" s="443">
        <v>1</v>
      </c>
      <c r="I284" s="444">
        <v>100</v>
      </c>
      <c r="J284" s="443">
        <v>2</v>
      </c>
      <c r="K284" s="444">
        <v>100</v>
      </c>
      <c r="L284" s="443">
        <v>4</v>
      </c>
      <c r="M284" s="444">
        <v>100</v>
      </c>
      <c r="N284" s="471">
        <v>2</v>
      </c>
      <c r="O284" s="465">
        <v>100</v>
      </c>
      <c r="P284" s="471">
        <v>1</v>
      </c>
      <c r="Q284" s="465">
        <v>100</v>
      </c>
      <c r="R284" s="471">
        <v>4</v>
      </c>
      <c r="S284" s="465">
        <v>100</v>
      </c>
      <c r="T284" s="471">
        <v>2</v>
      </c>
      <c r="U284" s="465">
        <v>100</v>
      </c>
      <c r="V284" s="473" t="s">
        <v>138</v>
      </c>
      <c r="W284" s="473" t="s">
        <v>138</v>
      </c>
      <c r="X284" s="473" t="s">
        <v>138</v>
      </c>
      <c r="Y284" s="473" t="s">
        <v>138</v>
      </c>
      <c r="Z284" s="473" t="s">
        <v>138</v>
      </c>
      <c r="AA284" s="473" t="s">
        <v>138</v>
      </c>
      <c r="AB284" s="473" t="s">
        <v>138</v>
      </c>
      <c r="AC284" s="473" t="s">
        <v>138</v>
      </c>
      <c r="AD284" s="476"/>
    </row>
    <row r="285" spans="1:30" ht="20.100000000000001" customHeight="1">
      <c r="A285" s="476" t="s">
        <v>4846</v>
      </c>
      <c r="B285" s="476" t="s">
        <v>1090</v>
      </c>
      <c r="C285" s="473" t="s">
        <v>4931</v>
      </c>
      <c r="D285" s="476"/>
      <c r="E285" s="473"/>
      <c r="F285" s="443">
        <v>109</v>
      </c>
      <c r="G285" s="444">
        <v>100</v>
      </c>
      <c r="H285" s="443">
        <v>126</v>
      </c>
      <c r="I285" s="444">
        <v>100</v>
      </c>
      <c r="J285" s="443">
        <v>153</v>
      </c>
      <c r="K285" s="444">
        <v>100</v>
      </c>
      <c r="L285" s="443">
        <v>156</v>
      </c>
      <c r="M285" s="444">
        <v>100</v>
      </c>
      <c r="N285" s="471">
        <v>168</v>
      </c>
      <c r="O285" s="465">
        <v>100</v>
      </c>
      <c r="P285" s="471">
        <v>230</v>
      </c>
      <c r="Q285" s="465">
        <v>100</v>
      </c>
      <c r="R285" s="471">
        <v>264</v>
      </c>
      <c r="S285" s="465">
        <v>100</v>
      </c>
      <c r="T285" s="471">
        <v>481</v>
      </c>
      <c r="U285" s="465">
        <v>99</v>
      </c>
      <c r="V285" s="473" t="s">
        <v>138</v>
      </c>
      <c r="W285" s="473" t="s">
        <v>138</v>
      </c>
      <c r="X285" s="473" t="s">
        <v>138</v>
      </c>
      <c r="Y285" s="473" t="s">
        <v>138</v>
      </c>
      <c r="Z285" s="473" t="s">
        <v>138</v>
      </c>
      <c r="AA285" s="473" t="s">
        <v>138</v>
      </c>
      <c r="AB285" s="473" t="s">
        <v>138</v>
      </c>
      <c r="AC285" s="473" t="s">
        <v>138</v>
      </c>
      <c r="AD285" s="476"/>
    </row>
    <row r="286" spans="1:30" ht="20.100000000000001" customHeight="1">
      <c r="A286" s="88"/>
      <c r="B286" s="85"/>
      <c r="C286" s="128"/>
      <c r="D286" s="85" t="s">
        <v>1566</v>
      </c>
      <c r="E286" s="128" t="s">
        <v>1091</v>
      </c>
      <c r="F286" s="356"/>
      <c r="G286" s="314"/>
      <c r="H286" s="356"/>
      <c r="I286" s="314"/>
      <c r="J286" s="356"/>
      <c r="K286" s="314"/>
      <c r="L286" s="356"/>
      <c r="M286" s="314"/>
      <c r="N286" s="315"/>
      <c r="O286" s="316"/>
      <c r="P286" s="315"/>
      <c r="Q286" s="316"/>
      <c r="R286" s="315"/>
      <c r="S286" s="316"/>
      <c r="T286" s="315">
        <v>1</v>
      </c>
      <c r="U286" s="316">
        <v>0.2</v>
      </c>
      <c r="V286" s="128"/>
      <c r="W286" s="128"/>
      <c r="X286" s="128"/>
      <c r="Y286" s="128"/>
      <c r="Z286" s="128"/>
      <c r="AA286" s="128"/>
      <c r="AB286" s="128"/>
      <c r="AC286" s="128"/>
      <c r="AD286" s="85"/>
    </row>
    <row r="287" spans="1:30" ht="20.100000000000001" customHeight="1">
      <c r="A287" s="229"/>
      <c r="B287" s="85"/>
      <c r="C287" s="128"/>
      <c r="D287" s="85" t="s">
        <v>1567</v>
      </c>
      <c r="E287" s="128"/>
      <c r="F287" s="356"/>
      <c r="G287" s="314"/>
      <c r="H287" s="356"/>
      <c r="I287" s="314"/>
      <c r="J287" s="356"/>
      <c r="K287" s="314"/>
      <c r="L287" s="356"/>
      <c r="M287" s="314"/>
      <c r="N287" s="315"/>
      <c r="O287" s="316"/>
      <c r="P287" s="315"/>
      <c r="Q287" s="316"/>
      <c r="R287" s="315"/>
      <c r="S287" s="316"/>
      <c r="T287" s="315">
        <v>4</v>
      </c>
      <c r="U287" s="316">
        <v>0.8</v>
      </c>
      <c r="V287" s="128"/>
      <c r="W287" s="128"/>
      <c r="X287" s="128"/>
      <c r="Y287" s="128"/>
      <c r="Z287" s="128"/>
      <c r="AA287" s="128"/>
      <c r="AB287" s="128"/>
      <c r="AC287" s="128"/>
      <c r="AD287" s="230"/>
    </row>
    <row r="288" spans="1:30" ht="20.100000000000001" customHeight="1">
      <c r="A288" s="476" t="s">
        <v>4847</v>
      </c>
      <c r="B288" s="476" t="s">
        <v>1092</v>
      </c>
      <c r="C288" s="473" t="s">
        <v>4933</v>
      </c>
      <c r="D288" s="476"/>
      <c r="E288" s="473"/>
      <c r="F288" s="443">
        <v>8</v>
      </c>
      <c r="G288" s="444">
        <v>100</v>
      </c>
      <c r="H288" s="443">
        <v>11</v>
      </c>
      <c r="I288" s="444">
        <v>100</v>
      </c>
      <c r="J288" s="443">
        <f>5092-5077</f>
        <v>15</v>
      </c>
      <c r="K288" s="444">
        <v>100</v>
      </c>
      <c r="L288" s="443">
        <v>16</v>
      </c>
      <c r="M288" s="444">
        <v>100</v>
      </c>
      <c r="N288" s="471">
        <v>17</v>
      </c>
      <c r="O288" s="465">
        <v>100</v>
      </c>
      <c r="P288" s="471">
        <v>32</v>
      </c>
      <c r="Q288" s="465">
        <v>100</v>
      </c>
      <c r="R288" s="471">
        <v>48</v>
      </c>
      <c r="S288" s="465">
        <v>100</v>
      </c>
      <c r="T288" s="471">
        <v>91</v>
      </c>
      <c r="U288" s="465">
        <v>100</v>
      </c>
      <c r="V288" s="473" t="s">
        <v>138</v>
      </c>
      <c r="W288" s="473" t="s">
        <v>138</v>
      </c>
      <c r="X288" s="473" t="s">
        <v>138</v>
      </c>
      <c r="Y288" s="473" t="s">
        <v>138</v>
      </c>
      <c r="Z288" s="473" t="s">
        <v>138</v>
      </c>
      <c r="AA288" s="473" t="s">
        <v>138</v>
      </c>
      <c r="AB288" s="473" t="s">
        <v>138</v>
      </c>
      <c r="AC288" s="473" t="s">
        <v>138</v>
      </c>
      <c r="AD288" s="476"/>
    </row>
    <row r="289" spans="1:30" ht="20.100000000000001" customHeight="1">
      <c r="A289" s="476" t="s">
        <v>4848</v>
      </c>
      <c r="B289" s="476" t="s">
        <v>1093</v>
      </c>
      <c r="C289" s="473" t="s">
        <v>4933</v>
      </c>
      <c r="D289" s="476" t="s">
        <v>1974</v>
      </c>
      <c r="E289" s="473" t="s">
        <v>73</v>
      </c>
      <c r="F289" s="443"/>
      <c r="G289" s="444"/>
      <c r="H289" s="443">
        <v>2</v>
      </c>
      <c r="I289" s="444">
        <v>18.181818181818183</v>
      </c>
      <c r="J289" s="443"/>
      <c r="K289" s="444"/>
      <c r="L289" s="443">
        <v>2</v>
      </c>
      <c r="M289" s="444">
        <v>12.5</v>
      </c>
      <c r="N289" s="471"/>
      <c r="O289" s="465"/>
      <c r="P289" s="471">
        <v>2</v>
      </c>
      <c r="Q289" s="465">
        <v>6.25</v>
      </c>
      <c r="R289" s="471"/>
      <c r="S289" s="465"/>
      <c r="T289" s="464"/>
      <c r="U289" s="465"/>
      <c r="V289" s="473" t="s">
        <v>138</v>
      </c>
      <c r="W289" s="473" t="s">
        <v>138</v>
      </c>
      <c r="X289" s="473" t="s">
        <v>138</v>
      </c>
      <c r="Y289" s="473" t="s">
        <v>138</v>
      </c>
      <c r="Z289" s="473" t="s">
        <v>138</v>
      </c>
      <c r="AA289" s="473" t="s">
        <v>138</v>
      </c>
      <c r="AB289" s="473" t="s">
        <v>138</v>
      </c>
      <c r="AC289" s="473" t="s">
        <v>138</v>
      </c>
      <c r="AD289" s="374" t="s">
        <v>8483</v>
      </c>
    </row>
    <row r="290" spans="1:30" ht="20.100000000000001" customHeight="1">
      <c r="A290" s="229"/>
      <c r="B290" s="85"/>
      <c r="C290" s="128"/>
      <c r="D290" s="85" t="s">
        <v>1975</v>
      </c>
      <c r="E290" s="128"/>
      <c r="F290" s="356"/>
      <c r="G290" s="314"/>
      <c r="H290" s="356"/>
      <c r="I290" s="314"/>
      <c r="J290" s="356"/>
      <c r="K290" s="314"/>
      <c r="L290" s="356"/>
      <c r="M290" s="314"/>
      <c r="N290" s="315"/>
      <c r="O290" s="316"/>
      <c r="P290" s="315"/>
      <c r="Q290" s="316"/>
      <c r="R290" s="315"/>
      <c r="S290" s="316"/>
      <c r="T290" s="217"/>
      <c r="U290" s="316"/>
      <c r="V290" s="128"/>
      <c r="W290" s="128"/>
      <c r="X290" s="128"/>
      <c r="Y290" s="128"/>
      <c r="Z290" s="128"/>
      <c r="AA290" s="128"/>
      <c r="AB290" s="128"/>
      <c r="AC290" s="128"/>
      <c r="AD290" s="230"/>
    </row>
    <row r="291" spans="1:30" ht="20.100000000000001" customHeight="1">
      <c r="A291" s="229"/>
      <c r="B291" s="85"/>
      <c r="C291" s="128"/>
      <c r="D291" s="85" t="s">
        <v>1976</v>
      </c>
      <c r="E291" s="128"/>
      <c r="F291" s="356">
        <v>1</v>
      </c>
      <c r="G291" s="314">
        <v>12.5</v>
      </c>
      <c r="H291" s="356"/>
      <c r="I291" s="314"/>
      <c r="J291" s="356"/>
      <c r="K291" s="314"/>
      <c r="L291" s="356"/>
      <c r="M291" s="314"/>
      <c r="N291" s="315">
        <v>1</v>
      </c>
      <c r="O291" s="316">
        <v>5.9</v>
      </c>
      <c r="P291" s="315">
        <v>1</v>
      </c>
      <c r="Q291" s="316">
        <v>3.125</v>
      </c>
      <c r="R291" s="315">
        <v>1</v>
      </c>
      <c r="S291" s="316">
        <v>2.0833333333333335</v>
      </c>
      <c r="T291" s="217"/>
      <c r="U291" s="316"/>
      <c r="V291" s="128"/>
      <c r="W291" s="128"/>
      <c r="X291" s="128"/>
      <c r="Y291" s="128"/>
      <c r="Z291" s="128"/>
      <c r="AA291" s="128"/>
      <c r="AB291" s="128"/>
      <c r="AC291" s="128"/>
      <c r="AD291" s="230"/>
    </row>
    <row r="292" spans="1:30" ht="20.100000000000001" customHeight="1">
      <c r="A292" s="229"/>
      <c r="B292" s="85"/>
      <c r="C292" s="128"/>
      <c r="D292" s="85" t="s">
        <v>1977</v>
      </c>
      <c r="E292" s="128"/>
      <c r="F292" s="356"/>
      <c r="G292" s="314"/>
      <c r="H292" s="356"/>
      <c r="I292" s="314"/>
      <c r="J292" s="356"/>
      <c r="K292" s="314"/>
      <c r="L292" s="356"/>
      <c r="M292" s="314"/>
      <c r="N292" s="315"/>
      <c r="O292" s="316"/>
      <c r="P292" s="315"/>
      <c r="Q292" s="316"/>
      <c r="R292" s="315"/>
      <c r="S292" s="316"/>
      <c r="T292" s="217">
        <v>6</v>
      </c>
      <c r="U292" s="316">
        <v>6.6</v>
      </c>
      <c r="V292" s="128"/>
      <c r="W292" s="128"/>
      <c r="X292" s="128"/>
      <c r="Y292" s="128"/>
      <c r="Z292" s="128"/>
      <c r="AA292" s="128"/>
      <c r="AB292" s="128"/>
      <c r="AC292" s="128"/>
      <c r="AD292" s="230"/>
    </row>
    <row r="293" spans="1:30" ht="20.100000000000001" customHeight="1">
      <c r="A293" s="229"/>
      <c r="B293" s="85"/>
      <c r="C293" s="128"/>
      <c r="D293" s="85" t="s">
        <v>1978</v>
      </c>
      <c r="E293" s="128"/>
      <c r="F293" s="356"/>
      <c r="G293" s="314"/>
      <c r="H293" s="356"/>
      <c r="I293" s="314"/>
      <c r="J293" s="356">
        <v>1</v>
      </c>
      <c r="K293" s="314">
        <v>6.666666666666667</v>
      </c>
      <c r="L293" s="356"/>
      <c r="M293" s="314"/>
      <c r="N293" s="315"/>
      <c r="O293" s="316"/>
      <c r="P293" s="315"/>
      <c r="Q293" s="316"/>
      <c r="R293" s="315"/>
      <c r="S293" s="316"/>
      <c r="T293" s="217"/>
      <c r="U293" s="316"/>
      <c r="V293" s="128"/>
      <c r="W293" s="128"/>
      <c r="X293" s="128"/>
      <c r="Y293" s="128"/>
      <c r="Z293" s="128"/>
      <c r="AA293" s="128"/>
      <c r="AB293" s="128"/>
      <c r="AC293" s="128"/>
      <c r="AD293" s="230"/>
    </row>
    <row r="294" spans="1:30" ht="20.100000000000001" customHeight="1">
      <c r="A294" s="229"/>
      <c r="B294" s="85"/>
      <c r="C294" s="128"/>
      <c r="D294" s="85" t="s">
        <v>1979</v>
      </c>
      <c r="E294" s="128"/>
      <c r="F294" s="356"/>
      <c r="G294" s="314"/>
      <c r="H294" s="356">
        <v>1</v>
      </c>
      <c r="I294" s="314">
        <v>9.0909090909090917</v>
      </c>
      <c r="J294" s="356"/>
      <c r="K294" s="314"/>
      <c r="L294" s="356"/>
      <c r="M294" s="314"/>
      <c r="N294" s="315">
        <v>1</v>
      </c>
      <c r="O294" s="316">
        <v>5.9</v>
      </c>
      <c r="P294" s="315">
        <v>1</v>
      </c>
      <c r="Q294" s="316">
        <v>3.125</v>
      </c>
      <c r="R294" s="315">
        <v>2</v>
      </c>
      <c r="S294" s="316">
        <v>4.166666666666667</v>
      </c>
      <c r="T294" s="217">
        <v>2</v>
      </c>
      <c r="U294" s="316">
        <v>2.2000000000000002</v>
      </c>
      <c r="V294" s="128"/>
      <c r="W294" s="128"/>
      <c r="X294" s="128"/>
      <c r="Y294" s="128"/>
      <c r="Z294" s="128"/>
      <c r="AA294" s="128"/>
      <c r="AB294" s="128"/>
      <c r="AC294" s="128"/>
      <c r="AD294" s="230"/>
    </row>
    <row r="295" spans="1:30" ht="20.100000000000001" customHeight="1">
      <c r="A295" s="229"/>
      <c r="B295" s="85"/>
      <c r="C295" s="128"/>
      <c r="D295" s="85" t="s">
        <v>1980</v>
      </c>
      <c r="E295" s="128"/>
      <c r="F295" s="356">
        <v>3</v>
      </c>
      <c r="G295" s="314">
        <v>37.5</v>
      </c>
      <c r="H295" s="356">
        <v>4</v>
      </c>
      <c r="I295" s="314">
        <v>36.363636363636367</v>
      </c>
      <c r="J295" s="356">
        <v>4</v>
      </c>
      <c r="K295" s="314">
        <v>26.666666666666668</v>
      </c>
      <c r="L295" s="356"/>
      <c r="M295" s="314"/>
      <c r="N295" s="315">
        <v>7</v>
      </c>
      <c r="O295" s="316">
        <v>41.2</v>
      </c>
      <c r="P295" s="315">
        <v>12</v>
      </c>
      <c r="Q295" s="316">
        <v>37.5</v>
      </c>
      <c r="R295" s="315">
        <v>20</v>
      </c>
      <c r="S295" s="316">
        <v>41.666666666666664</v>
      </c>
      <c r="T295" s="217">
        <v>39</v>
      </c>
      <c r="U295" s="316">
        <v>42.9</v>
      </c>
      <c r="V295" s="128"/>
      <c r="W295" s="128"/>
      <c r="X295" s="128"/>
      <c r="Y295" s="128"/>
      <c r="Z295" s="128"/>
      <c r="AA295" s="128"/>
      <c r="AB295" s="128"/>
      <c r="AC295" s="128"/>
      <c r="AD295" s="230"/>
    </row>
    <row r="296" spans="1:30" ht="20.100000000000001" customHeight="1">
      <c r="A296" s="229"/>
      <c r="B296" s="85"/>
      <c r="C296" s="128"/>
      <c r="D296" s="85" t="s">
        <v>1981</v>
      </c>
      <c r="E296" s="128"/>
      <c r="F296" s="356"/>
      <c r="G296" s="314"/>
      <c r="H296" s="356"/>
      <c r="I296" s="314"/>
      <c r="J296" s="356">
        <v>2</v>
      </c>
      <c r="K296" s="314">
        <v>13.333333333333334</v>
      </c>
      <c r="L296" s="356">
        <v>3</v>
      </c>
      <c r="M296" s="314">
        <v>18.75</v>
      </c>
      <c r="N296" s="315"/>
      <c r="O296" s="316"/>
      <c r="P296" s="315">
        <v>2</v>
      </c>
      <c r="Q296" s="316">
        <v>6.25</v>
      </c>
      <c r="R296" s="315"/>
      <c r="S296" s="316"/>
      <c r="T296" s="217">
        <v>14</v>
      </c>
      <c r="U296" s="316">
        <v>15.4</v>
      </c>
      <c r="V296" s="128"/>
      <c r="W296" s="128"/>
      <c r="X296" s="128"/>
      <c r="Y296" s="128"/>
      <c r="Z296" s="128"/>
      <c r="AA296" s="128"/>
      <c r="AB296" s="128"/>
      <c r="AC296" s="128"/>
      <c r="AD296" s="230"/>
    </row>
    <row r="297" spans="1:30" ht="20.100000000000001" customHeight="1">
      <c r="A297" s="229"/>
      <c r="B297" s="85"/>
      <c r="C297" s="128"/>
      <c r="D297" s="85" t="s">
        <v>1982</v>
      </c>
      <c r="E297" s="128"/>
      <c r="F297" s="356">
        <v>1</v>
      </c>
      <c r="G297" s="314">
        <v>12.5</v>
      </c>
      <c r="H297" s="356"/>
      <c r="I297" s="314"/>
      <c r="J297" s="356">
        <v>2</v>
      </c>
      <c r="K297" s="314">
        <v>13.333333333333334</v>
      </c>
      <c r="L297" s="356">
        <v>3</v>
      </c>
      <c r="M297" s="314">
        <v>18.75</v>
      </c>
      <c r="N297" s="315">
        <v>2</v>
      </c>
      <c r="O297" s="316">
        <v>11.8</v>
      </c>
      <c r="P297" s="315">
        <v>4</v>
      </c>
      <c r="Q297" s="316">
        <v>12.5</v>
      </c>
      <c r="R297" s="315">
        <v>11</v>
      </c>
      <c r="S297" s="316">
        <v>22.916666666666668</v>
      </c>
      <c r="T297" s="217">
        <v>4</v>
      </c>
      <c r="U297" s="316">
        <v>4.4000000000000004</v>
      </c>
      <c r="V297" s="128"/>
      <c r="W297" s="128"/>
      <c r="X297" s="128"/>
      <c r="Y297" s="128"/>
      <c r="Z297" s="128"/>
      <c r="AA297" s="128"/>
      <c r="AB297" s="128"/>
      <c r="AC297" s="128"/>
      <c r="AD297" s="230"/>
    </row>
    <row r="298" spans="1:30" ht="20.100000000000001" customHeight="1">
      <c r="A298" s="229"/>
      <c r="B298" s="85"/>
      <c r="C298" s="128"/>
      <c r="D298" s="85" t="s">
        <v>7342</v>
      </c>
      <c r="E298" s="128"/>
      <c r="F298" s="356"/>
      <c r="G298" s="314"/>
      <c r="H298" s="356"/>
      <c r="I298" s="314"/>
      <c r="J298" s="356">
        <v>1</v>
      </c>
      <c r="K298" s="314">
        <v>6.666666666666667</v>
      </c>
      <c r="L298" s="356">
        <v>1</v>
      </c>
      <c r="M298" s="314">
        <v>6.25</v>
      </c>
      <c r="N298" s="315"/>
      <c r="O298" s="316"/>
      <c r="P298" s="315">
        <v>1</v>
      </c>
      <c r="Q298" s="316">
        <v>3.125</v>
      </c>
      <c r="R298" s="315"/>
      <c r="S298" s="316"/>
      <c r="T298" s="217">
        <v>1</v>
      </c>
      <c r="U298" s="316">
        <v>1.1000000000000001</v>
      </c>
      <c r="V298" s="128"/>
      <c r="W298" s="128"/>
      <c r="X298" s="128"/>
      <c r="Y298" s="128"/>
      <c r="Z298" s="128"/>
      <c r="AA298" s="128"/>
      <c r="AB298" s="128"/>
      <c r="AC298" s="128"/>
      <c r="AD298" s="230"/>
    </row>
    <row r="299" spans="1:30" ht="20.100000000000001" customHeight="1">
      <c r="A299" s="229"/>
      <c r="B299" s="85"/>
      <c r="C299" s="128"/>
      <c r="D299" s="85" t="s">
        <v>4796</v>
      </c>
      <c r="E299" s="128"/>
      <c r="F299" s="356"/>
      <c r="G299" s="314"/>
      <c r="H299" s="356"/>
      <c r="I299" s="314"/>
      <c r="J299" s="356"/>
      <c r="K299" s="314"/>
      <c r="L299" s="356"/>
      <c r="M299" s="314"/>
      <c r="N299" s="315"/>
      <c r="O299" s="316"/>
      <c r="P299" s="315"/>
      <c r="Q299" s="316"/>
      <c r="R299" s="315"/>
      <c r="S299" s="316"/>
      <c r="T299" s="217"/>
      <c r="U299" s="316"/>
      <c r="V299" s="128"/>
      <c r="W299" s="128"/>
      <c r="X299" s="128"/>
      <c r="Y299" s="128"/>
      <c r="Z299" s="128"/>
      <c r="AA299" s="128"/>
      <c r="AB299" s="128"/>
      <c r="AC299" s="128"/>
      <c r="AD299" s="230"/>
    </row>
    <row r="300" spans="1:30" ht="20.100000000000001" customHeight="1">
      <c r="A300" s="229"/>
      <c r="B300" s="85"/>
      <c r="C300" s="128"/>
      <c r="D300" s="85" t="s">
        <v>3102</v>
      </c>
      <c r="E300" s="128"/>
      <c r="F300" s="356">
        <v>2</v>
      </c>
      <c r="G300" s="314">
        <v>25</v>
      </c>
      <c r="H300" s="356">
        <v>1</v>
      </c>
      <c r="I300" s="314">
        <v>9.0909090909090917</v>
      </c>
      <c r="J300" s="356">
        <v>3</v>
      </c>
      <c r="K300" s="314">
        <v>20</v>
      </c>
      <c r="L300" s="356">
        <v>3</v>
      </c>
      <c r="M300" s="314">
        <v>18.75</v>
      </c>
      <c r="N300" s="315"/>
      <c r="O300" s="316"/>
      <c r="P300" s="315">
        <v>5</v>
      </c>
      <c r="Q300" s="316">
        <v>15.625</v>
      </c>
      <c r="R300" s="315">
        <v>6</v>
      </c>
      <c r="S300" s="316">
        <v>12.5</v>
      </c>
      <c r="T300" s="217">
        <v>4</v>
      </c>
      <c r="U300" s="316">
        <v>4.4000000000000004</v>
      </c>
      <c r="V300" s="128"/>
      <c r="W300" s="128"/>
      <c r="X300" s="128"/>
      <c r="Y300" s="128"/>
      <c r="Z300" s="128"/>
      <c r="AA300" s="128"/>
      <c r="AB300" s="128"/>
      <c r="AC300" s="128"/>
      <c r="AD300" s="230"/>
    </row>
    <row r="301" spans="1:30" ht="20.100000000000001" customHeight="1">
      <c r="A301" s="229"/>
      <c r="B301" s="85"/>
      <c r="C301" s="128"/>
      <c r="D301" s="85" t="s">
        <v>4795</v>
      </c>
      <c r="E301" s="128"/>
      <c r="F301" s="356"/>
      <c r="G301" s="314"/>
      <c r="H301" s="356"/>
      <c r="I301" s="314"/>
      <c r="J301" s="356"/>
      <c r="K301" s="314"/>
      <c r="L301" s="356">
        <v>1</v>
      </c>
      <c r="M301" s="314">
        <v>6.25</v>
      </c>
      <c r="N301" s="315"/>
      <c r="O301" s="316"/>
      <c r="P301" s="315"/>
      <c r="Q301" s="316"/>
      <c r="R301" s="315">
        <v>1</v>
      </c>
      <c r="S301" s="316">
        <v>2.0833333333333335</v>
      </c>
      <c r="T301" s="217">
        <v>5</v>
      </c>
      <c r="U301" s="316">
        <v>5.5</v>
      </c>
      <c r="V301" s="128"/>
      <c r="W301" s="128"/>
      <c r="X301" s="128"/>
      <c r="Y301" s="128"/>
      <c r="Z301" s="128"/>
      <c r="AA301" s="128"/>
      <c r="AB301" s="128"/>
      <c r="AC301" s="128"/>
      <c r="AD301" s="230"/>
    </row>
    <row r="302" spans="1:30" ht="20.100000000000001" customHeight="1">
      <c r="A302" s="229"/>
      <c r="B302" s="85"/>
      <c r="C302" s="128"/>
      <c r="D302" s="85" t="s">
        <v>7343</v>
      </c>
      <c r="E302" s="128"/>
      <c r="F302" s="356"/>
      <c r="G302" s="314"/>
      <c r="H302" s="356"/>
      <c r="I302" s="314"/>
      <c r="J302" s="356"/>
      <c r="K302" s="314"/>
      <c r="L302" s="356"/>
      <c r="M302" s="314"/>
      <c r="N302" s="315"/>
      <c r="O302" s="316"/>
      <c r="P302" s="315"/>
      <c r="Q302" s="316"/>
      <c r="R302" s="315"/>
      <c r="S302" s="316"/>
      <c r="T302" s="217"/>
      <c r="U302" s="316"/>
      <c r="V302" s="128"/>
      <c r="W302" s="128"/>
      <c r="X302" s="128"/>
      <c r="Y302" s="128"/>
      <c r="Z302" s="128"/>
      <c r="AA302" s="128"/>
      <c r="AB302" s="128"/>
      <c r="AC302" s="128"/>
      <c r="AD302" s="230"/>
    </row>
    <row r="303" spans="1:30" ht="20.100000000000001" customHeight="1">
      <c r="A303" s="229"/>
      <c r="B303" s="85"/>
      <c r="C303" s="128"/>
      <c r="D303" s="85" t="s">
        <v>7344</v>
      </c>
      <c r="E303" s="128"/>
      <c r="F303" s="356"/>
      <c r="G303" s="314"/>
      <c r="H303" s="356"/>
      <c r="I303" s="314"/>
      <c r="J303" s="356"/>
      <c r="K303" s="314"/>
      <c r="L303" s="356"/>
      <c r="M303" s="314"/>
      <c r="N303" s="315"/>
      <c r="O303" s="316"/>
      <c r="P303" s="315"/>
      <c r="Q303" s="316"/>
      <c r="R303" s="315"/>
      <c r="S303" s="316"/>
      <c r="T303" s="217">
        <v>1</v>
      </c>
      <c r="U303" s="316">
        <v>1.1000000000000001</v>
      </c>
      <c r="V303" s="128"/>
      <c r="W303" s="128"/>
      <c r="X303" s="128"/>
      <c r="Y303" s="128"/>
      <c r="Z303" s="128"/>
      <c r="AA303" s="128"/>
      <c r="AB303" s="128"/>
      <c r="AC303" s="128"/>
      <c r="AD303" s="230"/>
    </row>
    <row r="304" spans="1:30" ht="20.100000000000001" customHeight="1">
      <c r="A304" s="229"/>
      <c r="B304" s="85"/>
      <c r="C304" s="128"/>
      <c r="D304" s="85" t="s">
        <v>7345</v>
      </c>
      <c r="E304" s="128"/>
      <c r="F304" s="356"/>
      <c r="G304" s="314"/>
      <c r="H304" s="356"/>
      <c r="I304" s="314"/>
      <c r="J304" s="356">
        <v>1</v>
      </c>
      <c r="K304" s="314">
        <v>6.666666666666667</v>
      </c>
      <c r="L304" s="356"/>
      <c r="M304" s="314"/>
      <c r="N304" s="315"/>
      <c r="O304" s="316"/>
      <c r="P304" s="315">
        <v>1</v>
      </c>
      <c r="Q304" s="316">
        <v>3.125</v>
      </c>
      <c r="R304" s="315"/>
      <c r="S304" s="316"/>
      <c r="T304" s="217">
        <v>1</v>
      </c>
      <c r="U304" s="316">
        <v>1.1000000000000001</v>
      </c>
      <c r="V304" s="128"/>
      <c r="W304" s="128"/>
      <c r="X304" s="128"/>
      <c r="Y304" s="128"/>
      <c r="Z304" s="128"/>
      <c r="AA304" s="128"/>
      <c r="AB304" s="128"/>
      <c r="AC304" s="128"/>
      <c r="AD304" s="230"/>
    </row>
    <row r="305" spans="1:30" ht="20.100000000000001" customHeight="1">
      <c r="A305" s="229"/>
      <c r="B305" s="85"/>
      <c r="C305" s="128"/>
      <c r="D305" s="85" t="s">
        <v>4794</v>
      </c>
      <c r="E305" s="128"/>
      <c r="F305" s="356"/>
      <c r="G305" s="314"/>
      <c r="H305" s="356"/>
      <c r="I305" s="314"/>
      <c r="J305" s="356"/>
      <c r="K305" s="314"/>
      <c r="L305" s="356"/>
      <c r="M305" s="314"/>
      <c r="N305" s="315">
        <v>1</v>
      </c>
      <c r="O305" s="316">
        <v>5.9</v>
      </c>
      <c r="P305" s="315"/>
      <c r="Q305" s="316"/>
      <c r="R305" s="315"/>
      <c r="S305" s="316"/>
      <c r="T305" s="217">
        <v>2</v>
      </c>
      <c r="U305" s="316">
        <v>2.2000000000000002</v>
      </c>
      <c r="V305" s="128"/>
      <c r="W305" s="128"/>
      <c r="X305" s="128"/>
      <c r="Y305" s="128"/>
      <c r="Z305" s="128"/>
      <c r="AA305" s="128"/>
      <c r="AB305" s="128"/>
      <c r="AC305" s="128"/>
      <c r="AD305" s="230"/>
    </row>
    <row r="306" spans="1:30" ht="20.100000000000001" customHeight="1">
      <c r="A306" s="229"/>
      <c r="B306" s="85"/>
      <c r="C306" s="128"/>
      <c r="D306" s="85" t="s">
        <v>4793</v>
      </c>
      <c r="E306" s="128"/>
      <c r="F306" s="356">
        <v>1</v>
      </c>
      <c r="G306" s="314">
        <v>12.5</v>
      </c>
      <c r="H306" s="356"/>
      <c r="I306" s="314"/>
      <c r="J306" s="356"/>
      <c r="K306" s="314"/>
      <c r="L306" s="356">
        <v>1</v>
      </c>
      <c r="M306" s="314">
        <v>6.25</v>
      </c>
      <c r="N306" s="315">
        <v>2</v>
      </c>
      <c r="O306" s="316">
        <v>11.8</v>
      </c>
      <c r="P306" s="315"/>
      <c r="Q306" s="316"/>
      <c r="R306" s="315">
        <v>2</v>
      </c>
      <c r="S306" s="316">
        <v>4.166666666666667</v>
      </c>
      <c r="T306" s="217">
        <v>11</v>
      </c>
      <c r="U306" s="316">
        <v>12.1</v>
      </c>
      <c r="V306" s="128"/>
      <c r="W306" s="128"/>
      <c r="X306" s="128"/>
      <c r="Y306" s="128"/>
      <c r="Z306" s="128"/>
      <c r="AA306" s="128"/>
      <c r="AB306" s="128"/>
      <c r="AC306" s="128"/>
      <c r="AD306" s="230"/>
    </row>
    <row r="307" spans="1:30" ht="20.100000000000001" customHeight="1">
      <c r="A307" s="229"/>
      <c r="B307" s="85"/>
      <c r="C307" s="128"/>
      <c r="D307" s="85" t="s">
        <v>7346</v>
      </c>
      <c r="E307" s="128"/>
      <c r="F307" s="356"/>
      <c r="G307" s="314"/>
      <c r="H307" s="356">
        <v>3</v>
      </c>
      <c r="I307" s="314">
        <v>27.272727272727273</v>
      </c>
      <c r="J307" s="356">
        <v>1</v>
      </c>
      <c r="K307" s="314">
        <v>6.666666666666667</v>
      </c>
      <c r="L307" s="356">
        <v>2</v>
      </c>
      <c r="M307" s="314">
        <v>12.5</v>
      </c>
      <c r="N307" s="315">
        <v>2</v>
      </c>
      <c r="O307" s="316">
        <v>11.8</v>
      </c>
      <c r="P307" s="315">
        <v>3</v>
      </c>
      <c r="Q307" s="316">
        <v>9.375</v>
      </c>
      <c r="R307" s="315">
        <v>5</v>
      </c>
      <c r="S307" s="316">
        <v>10.416666666666666</v>
      </c>
      <c r="T307" s="217">
        <v>1</v>
      </c>
      <c r="U307" s="316">
        <v>1.1000000000000001</v>
      </c>
      <c r="V307" s="128"/>
      <c r="W307" s="128"/>
      <c r="X307" s="128"/>
      <c r="Y307" s="128"/>
      <c r="Z307" s="128"/>
      <c r="AA307" s="128"/>
      <c r="AB307" s="128"/>
      <c r="AC307" s="128"/>
      <c r="AD307" s="230"/>
    </row>
    <row r="308" spans="1:30" ht="20.100000000000001" customHeight="1">
      <c r="A308" s="229"/>
      <c r="B308" s="85"/>
      <c r="C308" s="128"/>
      <c r="D308" s="85" t="s">
        <v>1959</v>
      </c>
      <c r="E308" s="128"/>
      <c r="F308" s="356"/>
      <c r="G308" s="314"/>
      <c r="H308" s="356"/>
      <c r="I308" s="314"/>
      <c r="J308" s="356"/>
      <c r="K308" s="314"/>
      <c r="L308" s="356"/>
      <c r="M308" s="314"/>
      <c r="N308" s="315"/>
      <c r="O308" s="316"/>
      <c r="P308" s="315"/>
      <c r="Q308" s="316"/>
      <c r="R308" s="315"/>
      <c r="S308" s="316"/>
      <c r="T308" s="315"/>
      <c r="U308" s="316"/>
      <c r="V308" s="128"/>
      <c r="W308" s="128"/>
      <c r="X308" s="128"/>
      <c r="Y308" s="128"/>
      <c r="Z308" s="128"/>
      <c r="AA308" s="128"/>
      <c r="AB308" s="128"/>
      <c r="AC308" s="128"/>
      <c r="AD308" s="230"/>
    </row>
    <row r="309" spans="1:30" ht="20.100000000000001" customHeight="1">
      <c r="A309" s="229"/>
      <c r="B309" s="85"/>
      <c r="C309" s="128"/>
      <c r="D309" s="85" t="s">
        <v>1960</v>
      </c>
      <c r="E309" s="128"/>
      <c r="F309" s="356"/>
      <c r="G309" s="314"/>
      <c r="H309" s="356"/>
      <c r="I309" s="314"/>
      <c r="J309" s="356"/>
      <c r="K309" s="314"/>
      <c r="L309" s="356"/>
      <c r="M309" s="314"/>
      <c r="N309" s="315">
        <v>1</v>
      </c>
      <c r="O309" s="316">
        <v>5.9</v>
      </c>
      <c r="P309" s="315"/>
      <c r="Q309" s="316"/>
      <c r="R309" s="315"/>
      <c r="S309" s="316"/>
      <c r="T309" s="315"/>
      <c r="U309" s="316"/>
      <c r="V309" s="128"/>
      <c r="W309" s="128"/>
      <c r="X309" s="128"/>
      <c r="Y309" s="128"/>
      <c r="Z309" s="128"/>
      <c r="AA309" s="128"/>
      <c r="AB309" s="128"/>
      <c r="AC309" s="128"/>
      <c r="AD309" s="230"/>
    </row>
    <row r="310" spans="1:30" ht="20.100000000000001" customHeight="1">
      <c r="A310" s="476" t="s">
        <v>4849</v>
      </c>
      <c r="B310" s="476" t="s">
        <v>7347</v>
      </c>
      <c r="C310" s="473" t="s">
        <v>4933</v>
      </c>
      <c r="D310" s="476"/>
      <c r="E310" s="473"/>
      <c r="F310" s="443">
        <v>8</v>
      </c>
      <c r="G310" s="444">
        <v>100</v>
      </c>
      <c r="H310" s="443">
        <v>11</v>
      </c>
      <c r="I310" s="444">
        <v>100</v>
      </c>
      <c r="J310" s="443">
        <v>15</v>
      </c>
      <c r="K310" s="444">
        <v>100</v>
      </c>
      <c r="L310" s="443">
        <v>15</v>
      </c>
      <c r="M310" s="444">
        <v>93.8</v>
      </c>
      <c r="N310" s="471">
        <v>16</v>
      </c>
      <c r="O310" s="465">
        <v>94.1</v>
      </c>
      <c r="P310" s="471">
        <v>32</v>
      </c>
      <c r="Q310" s="465">
        <v>100</v>
      </c>
      <c r="R310" s="471">
        <v>47</v>
      </c>
      <c r="S310" s="465">
        <v>97.9</v>
      </c>
      <c r="T310" s="471">
        <v>90</v>
      </c>
      <c r="U310" s="465">
        <v>98.9</v>
      </c>
      <c r="V310" s="473" t="s">
        <v>138</v>
      </c>
      <c r="W310" s="473" t="s">
        <v>138</v>
      </c>
      <c r="X310" s="473" t="s">
        <v>138</v>
      </c>
      <c r="Y310" s="473" t="s">
        <v>138</v>
      </c>
      <c r="Z310" s="473" t="s">
        <v>138</v>
      </c>
      <c r="AA310" s="473" t="s">
        <v>138</v>
      </c>
      <c r="AB310" s="473" t="s">
        <v>138</v>
      </c>
      <c r="AC310" s="473" t="s">
        <v>138</v>
      </c>
      <c r="AD310" s="476"/>
    </row>
    <row r="311" spans="1:30" ht="20.100000000000001" customHeight="1">
      <c r="A311" s="88"/>
      <c r="B311" s="85"/>
      <c r="C311" s="128"/>
      <c r="D311" s="85" t="s">
        <v>1568</v>
      </c>
      <c r="E311" s="128" t="s">
        <v>2417</v>
      </c>
      <c r="F311" s="356"/>
      <c r="G311" s="314"/>
      <c r="H311" s="356"/>
      <c r="I311" s="314"/>
      <c r="J311" s="356"/>
      <c r="K311" s="314"/>
      <c r="L311" s="356"/>
      <c r="M311" s="314"/>
      <c r="N311" s="315"/>
      <c r="O311" s="316"/>
      <c r="P311" s="315"/>
      <c r="Q311" s="316"/>
      <c r="R311" s="315"/>
      <c r="S311" s="316"/>
      <c r="T311" s="315"/>
      <c r="U311" s="316"/>
      <c r="V311" s="128"/>
      <c r="W311" s="128"/>
      <c r="X311" s="128"/>
      <c r="Y311" s="128"/>
      <c r="Z311" s="128"/>
      <c r="AA311" s="128"/>
      <c r="AB311" s="128"/>
      <c r="AC311" s="128"/>
      <c r="AD311" s="85"/>
    </row>
    <row r="312" spans="1:30" ht="20.100000000000001" customHeight="1">
      <c r="A312" s="229"/>
      <c r="B312" s="85"/>
      <c r="C312" s="128"/>
      <c r="D312" s="85" t="s">
        <v>1569</v>
      </c>
      <c r="E312" s="128"/>
      <c r="F312" s="356"/>
      <c r="G312" s="314"/>
      <c r="H312" s="356"/>
      <c r="I312" s="314"/>
      <c r="J312" s="356"/>
      <c r="K312" s="314"/>
      <c r="L312" s="356">
        <v>1</v>
      </c>
      <c r="M312" s="314">
        <v>6.3</v>
      </c>
      <c r="N312" s="315">
        <v>1</v>
      </c>
      <c r="O312" s="316">
        <v>5.9</v>
      </c>
      <c r="P312" s="315"/>
      <c r="Q312" s="316"/>
      <c r="R312" s="315">
        <v>1</v>
      </c>
      <c r="S312" s="316">
        <v>2.1</v>
      </c>
      <c r="T312" s="315">
        <v>1</v>
      </c>
      <c r="U312" s="316">
        <v>1.1000000000000001</v>
      </c>
      <c r="V312" s="128"/>
      <c r="W312" s="128"/>
      <c r="X312" s="128"/>
      <c r="Y312" s="128"/>
      <c r="Z312" s="128"/>
      <c r="AA312" s="128"/>
      <c r="AB312" s="128"/>
      <c r="AC312" s="128"/>
      <c r="AD312" s="230"/>
    </row>
    <row r="313" spans="1:30" ht="20.100000000000001" customHeight="1">
      <c r="A313" s="476" t="s">
        <v>4850</v>
      </c>
      <c r="B313" s="476" t="s">
        <v>7348</v>
      </c>
      <c r="C313" s="473" t="s">
        <v>4934</v>
      </c>
      <c r="D313" s="476" t="s">
        <v>1573</v>
      </c>
      <c r="E313" s="473" t="s">
        <v>73</v>
      </c>
      <c r="F313" s="443"/>
      <c r="G313" s="444"/>
      <c r="H313" s="443"/>
      <c r="I313" s="444"/>
      <c r="J313" s="443"/>
      <c r="K313" s="444"/>
      <c r="L313" s="443"/>
      <c r="M313" s="444"/>
      <c r="N313" s="471"/>
      <c r="O313" s="465"/>
      <c r="P313" s="471"/>
      <c r="Q313" s="465"/>
      <c r="R313" s="471"/>
      <c r="S313" s="465"/>
      <c r="T313" s="471"/>
      <c r="U313" s="465"/>
      <c r="V313" s="473" t="s">
        <v>138</v>
      </c>
      <c r="W313" s="473" t="s">
        <v>138</v>
      </c>
      <c r="X313" s="473" t="s">
        <v>138</v>
      </c>
      <c r="Y313" s="473" t="s">
        <v>138</v>
      </c>
      <c r="Z313" s="473" t="s">
        <v>138</v>
      </c>
      <c r="AA313" s="473" t="s">
        <v>138</v>
      </c>
      <c r="AB313" s="473" t="s">
        <v>138</v>
      </c>
      <c r="AC313" s="473"/>
      <c r="AD313" s="476"/>
    </row>
    <row r="314" spans="1:30" ht="20.100000000000001" customHeight="1">
      <c r="A314" s="229"/>
      <c r="B314" s="85"/>
      <c r="C314" s="128"/>
      <c r="D314" s="85" t="s">
        <v>1574</v>
      </c>
      <c r="E314" s="128"/>
      <c r="F314" s="356"/>
      <c r="G314" s="314"/>
      <c r="H314" s="356"/>
      <c r="I314" s="314"/>
      <c r="J314" s="356"/>
      <c r="K314" s="314"/>
      <c r="L314" s="356">
        <v>1</v>
      </c>
      <c r="M314" s="314">
        <v>100</v>
      </c>
      <c r="N314" s="315"/>
      <c r="O314" s="316"/>
      <c r="P314" s="315"/>
      <c r="Q314" s="316"/>
      <c r="R314" s="315">
        <v>1</v>
      </c>
      <c r="S314" s="316">
        <v>100</v>
      </c>
      <c r="T314" s="315"/>
      <c r="U314" s="316"/>
      <c r="V314" s="128"/>
      <c r="W314" s="128"/>
      <c r="X314" s="128"/>
      <c r="Y314" s="128"/>
      <c r="Z314" s="128"/>
      <c r="AA314" s="128"/>
      <c r="AB314" s="128"/>
      <c r="AC314" s="128"/>
      <c r="AD314" s="230"/>
    </row>
    <row r="315" spans="1:30" ht="20.100000000000001" customHeight="1">
      <c r="A315" s="229"/>
      <c r="B315" s="85"/>
      <c r="C315" s="128"/>
      <c r="D315" s="85" t="s">
        <v>1575</v>
      </c>
      <c r="E315" s="128"/>
      <c r="F315" s="356"/>
      <c r="G315" s="314"/>
      <c r="H315" s="356"/>
      <c r="I315" s="314"/>
      <c r="J315" s="356"/>
      <c r="K315" s="314"/>
      <c r="L315" s="356"/>
      <c r="M315" s="314"/>
      <c r="N315" s="315"/>
      <c r="O315" s="316"/>
      <c r="P315" s="315"/>
      <c r="Q315" s="316"/>
      <c r="R315" s="315"/>
      <c r="S315" s="316"/>
      <c r="T315" s="315"/>
      <c r="U315" s="316"/>
      <c r="V315" s="128"/>
      <c r="W315" s="128"/>
      <c r="X315" s="128"/>
      <c r="Y315" s="128"/>
      <c r="Z315" s="128"/>
      <c r="AA315" s="128"/>
      <c r="AB315" s="128"/>
      <c r="AC315" s="128"/>
      <c r="AD315" s="230"/>
    </row>
    <row r="316" spans="1:30" ht="20.100000000000001" customHeight="1">
      <c r="A316" s="229"/>
      <c r="B316" s="85"/>
      <c r="C316" s="128"/>
      <c r="D316" s="85" t="s">
        <v>1576</v>
      </c>
      <c r="E316" s="128"/>
      <c r="F316" s="356"/>
      <c r="G316" s="314"/>
      <c r="H316" s="356"/>
      <c r="I316" s="314"/>
      <c r="J316" s="356"/>
      <c r="K316" s="314"/>
      <c r="L316" s="356"/>
      <c r="M316" s="314"/>
      <c r="N316" s="315"/>
      <c r="O316" s="316"/>
      <c r="P316" s="315"/>
      <c r="Q316" s="316"/>
      <c r="R316" s="315"/>
      <c r="S316" s="316"/>
      <c r="T316" s="315"/>
      <c r="U316" s="316"/>
      <c r="V316" s="128"/>
      <c r="W316" s="128"/>
      <c r="X316" s="128"/>
      <c r="Y316" s="128"/>
      <c r="Z316" s="128"/>
      <c r="AA316" s="128"/>
      <c r="AB316" s="128"/>
      <c r="AC316" s="128"/>
      <c r="AD316" s="230"/>
    </row>
    <row r="317" spans="1:30" ht="20.100000000000001" customHeight="1">
      <c r="A317" s="229"/>
      <c r="B317" s="85"/>
      <c r="C317" s="128"/>
      <c r="D317" s="85" t="s">
        <v>1577</v>
      </c>
      <c r="E317" s="128"/>
      <c r="F317" s="356"/>
      <c r="G317" s="314"/>
      <c r="H317" s="356"/>
      <c r="I317" s="314"/>
      <c r="J317" s="356"/>
      <c r="K317" s="314"/>
      <c r="L317" s="356"/>
      <c r="M317" s="314"/>
      <c r="N317" s="315"/>
      <c r="O317" s="316"/>
      <c r="P317" s="315"/>
      <c r="Q317" s="316"/>
      <c r="R317" s="315"/>
      <c r="S317" s="316"/>
      <c r="T317" s="315"/>
      <c r="U317" s="316"/>
      <c r="V317" s="128"/>
      <c r="W317" s="128"/>
      <c r="X317" s="128"/>
      <c r="Y317" s="128"/>
      <c r="Z317" s="128"/>
      <c r="AA317" s="128"/>
      <c r="AB317" s="128"/>
      <c r="AC317" s="128"/>
      <c r="AD317" s="230"/>
    </row>
    <row r="318" spans="1:30" ht="20.100000000000001" customHeight="1">
      <c r="A318" s="229"/>
      <c r="B318" s="85"/>
      <c r="C318" s="128"/>
      <c r="D318" s="85" t="s">
        <v>1578</v>
      </c>
      <c r="E318" s="128"/>
      <c r="F318" s="356"/>
      <c r="G318" s="314"/>
      <c r="H318" s="356"/>
      <c r="I318" s="314"/>
      <c r="J318" s="356"/>
      <c r="K318" s="314"/>
      <c r="L318" s="356"/>
      <c r="M318" s="314"/>
      <c r="N318" s="315"/>
      <c r="O318" s="316"/>
      <c r="P318" s="315"/>
      <c r="Q318" s="316"/>
      <c r="R318" s="315"/>
      <c r="S318" s="316"/>
      <c r="T318" s="315"/>
      <c r="U318" s="316"/>
      <c r="V318" s="128"/>
      <c r="W318" s="128"/>
      <c r="X318" s="128"/>
      <c r="Y318" s="128"/>
      <c r="Z318" s="128"/>
      <c r="AA318" s="128"/>
      <c r="AB318" s="128"/>
      <c r="AC318" s="128"/>
      <c r="AD318" s="230"/>
    </row>
    <row r="319" spans="1:30" ht="20.100000000000001" customHeight="1">
      <c r="A319" s="229"/>
      <c r="B319" s="85"/>
      <c r="C319" s="128"/>
      <c r="D319" s="85" t="s">
        <v>1579</v>
      </c>
      <c r="E319" s="128"/>
      <c r="F319" s="356"/>
      <c r="G319" s="314"/>
      <c r="H319" s="356"/>
      <c r="I319" s="314"/>
      <c r="J319" s="356"/>
      <c r="K319" s="314"/>
      <c r="L319" s="356"/>
      <c r="M319" s="314"/>
      <c r="N319" s="315"/>
      <c r="O319" s="316"/>
      <c r="P319" s="315"/>
      <c r="Q319" s="316"/>
      <c r="R319" s="315"/>
      <c r="S319" s="316"/>
      <c r="T319" s="315"/>
      <c r="U319" s="316"/>
      <c r="V319" s="128"/>
      <c r="W319" s="128"/>
      <c r="X319" s="128"/>
      <c r="Y319" s="128"/>
      <c r="Z319" s="128"/>
      <c r="AA319" s="128"/>
      <c r="AB319" s="128"/>
      <c r="AC319" s="128"/>
      <c r="AD319" s="230"/>
    </row>
    <row r="320" spans="1:30" ht="20.100000000000001" customHeight="1">
      <c r="A320" s="229"/>
      <c r="B320" s="85"/>
      <c r="C320" s="128"/>
      <c r="D320" s="85" t="s">
        <v>1580</v>
      </c>
      <c r="E320" s="128"/>
      <c r="F320" s="356"/>
      <c r="G320" s="314"/>
      <c r="H320" s="356"/>
      <c r="I320" s="314"/>
      <c r="J320" s="356"/>
      <c r="K320" s="314"/>
      <c r="L320" s="356"/>
      <c r="M320" s="314"/>
      <c r="N320" s="315"/>
      <c r="O320" s="316"/>
      <c r="P320" s="315"/>
      <c r="Q320" s="316"/>
      <c r="R320" s="315"/>
      <c r="S320" s="316"/>
      <c r="T320" s="315"/>
      <c r="U320" s="316"/>
      <c r="V320" s="128"/>
      <c r="W320" s="128"/>
      <c r="X320" s="128"/>
      <c r="Y320" s="128"/>
      <c r="Z320" s="128"/>
      <c r="AA320" s="128"/>
      <c r="AB320" s="128"/>
      <c r="AC320" s="128"/>
      <c r="AD320" s="230"/>
    </row>
    <row r="321" spans="1:30" ht="20.100000000000001" customHeight="1">
      <c r="A321" s="229"/>
      <c r="B321" s="85"/>
      <c r="C321" s="128"/>
      <c r="D321" s="85" t="s">
        <v>1581</v>
      </c>
      <c r="E321" s="128"/>
      <c r="F321" s="356"/>
      <c r="G321" s="314"/>
      <c r="H321" s="356"/>
      <c r="I321" s="314"/>
      <c r="J321" s="356"/>
      <c r="K321" s="314"/>
      <c r="L321" s="356"/>
      <c r="M321" s="314"/>
      <c r="N321" s="315"/>
      <c r="O321" s="316"/>
      <c r="P321" s="315"/>
      <c r="Q321" s="316"/>
      <c r="R321" s="315"/>
      <c r="S321" s="316"/>
      <c r="T321" s="315"/>
      <c r="U321" s="316"/>
      <c r="V321" s="128"/>
      <c r="W321" s="128"/>
      <c r="X321" s="128"/>
      <c r="Y321" s="128"/>
      <c r="Z321" s="128"/>
      <c r="AA321" s="128"/>
      <c r="AB321" s="128"/>
      <c r="AC321" s="128"/>
      <c r="AD321" s="230"/>
    </row>
    <row r="322" spans="1:30" ht="20.100000000000001" customHeight="1">
      <c r="A322" s="229"/>
      <c r="B322" s="85"/>
      <c r="C322" s="128"/>
      <c r="D322" s="85" t="s">
        <v>1959</v>
      </c>
      <c r="E322" s="128"/>
      <c r="F322" s="356"/>
      <c r="G322" s="314"/>
      <c r="H322" s="356"/>
      <c r="I322" s="314"/>
      <c r="J322" s="356"/>
      <c r="K322" s="314"/>
      <c r="L322" s="356"/>
      <c r="M322" s="314"/>
      <c r="N322" s="315"/>
      <c r="O322" s="316"/>
      <c r="P322" s="315"/>
      <c r="Q322" s="316"/>
      <c r="R322" s="315"/>
      <c r="S322" s="316"/>
      <c r="T322" s="315"/>
      <c r="U322" s="316"/>
      <c r="V322" s="128"/>
      <c r="W322" s="128"/>
      <c r="X322" s="128"/>
      <c r="Y322" s="128"/>
      <c r="Z322" s="128"/>
      <c r="AA322" s="128"/>
      <c r="AB322" s="128"/>
      <c r="AC322" s="128"/>
      <c r="AD322" s="230"/>
    </row>
    <row r="323" spans="1:30" ht="20.100000000000001" customHeight="1">
      <c r="A323" s="229"/>
      <c r="B323" s="85"/>
      <c r="C323" s="128"/>
      <c r="D323" s="85" t="s">
        <v>1960</v>
      </c>
      <c r="E323" s="128"/>
      <c r="F323" s="356"/>
      <c r="G323" s="314"/>
      <c r="H323" s="356"/>
      <c r="I323" s="314"/>
      <c r="J323" s="356"/>
      <c r="K323" s="314"/>
      <c r="L323" s="356"/>
      <c r="M323" s="314"/>
      <c r="N323" s="315">
        <v>1</v>
      </c>
      <c r="O323" s="316">
        <v>100</v>
      </c>
      <c r="P323" s="315"/>
      <c r="Q323" s="316"/>
      <c r="R323" s="315"/>
      <c r="S323" s="316"/>
      <c r="T323" s="315"/>
      <c r="U323" s="316"/>
      <c r="V323" s="128"/>
      <c r="W323" s="128"/>
      <c r="X323" s="128"/>
      <c r="Y323" s="128"/>
      <c r="Z323" s="128"/>
      <c r="AA323" s="128"/>
      <c r="AB323" s="128"/>
      <c r="AC323" s="128"/>
      <c r="AD323" s="230"/>
    </row>
    <row r="324" spans="1:30" ht="20.100000000000001" customHeight="1">
      <c r="A324" s="476" t="s">
        <v>4851</v>
      </c>
      <c r="B324" s="476" t="s">
        <v>1094</v>
      </c>
      <c r="C324" s="473" t="s">
        <v>4933</v>
      </c>
      <c r="D324" s="476" t="s">
        <v>1591</v>
      </c>
      <c r="E324" s="473" t="s">
        <v>73</v>
      </c>
      <c r="F324" s="443">
        <v>2</v>
      </c>
      <c r="G324" s="444">
        <v>25</v>
      </c>
      <c r="H324" s="443">
        <v>2</v>
      </c>
      <c r="I324" s="444">
        <v>18.181818181818183</v>
      </c>
      <c r="J324" s="443"/>
      <c r="K324" s="444"/>
      <c r="L324" s="443"/>
      <c r="M324" s="444"/>
      <c r="N324" s="471"/>
      <c r="O324" s="465"/>
      <c r="P324" s="471">
        <v>5</v>
      </c>
      <c r="Q324" s="465">
        <v>15.625</v>
      </c>
      <c r="R324" s="471">
        <v>5</v>
      </c>
      <c r="S324" s="465">
        <v>10.416666666666666</v>
      </c>
      <c r="T324" s="471">
        <v>16</v>
      </c>
      <c r="U324" s="465">
        <v>17.582417582417584</v>
      </c>
      <c r="V324" s="473" t="s">
        <v>138</v>
      </c>
      <c r="W324" s="473" t="s">
        <v>138</v>
      </c>
      <c r="X324" s="473" t="s">
        <v>138</v>
      </c>
      <c r="Y324" s="473" t="s">
        <v>138</v>
      </c>
      <c r="Z324" s="473" t="s">
        <v>138</v>
      </c>
      <c r="AA324" s="473" t="s">
        <v>138</v>
      </c>
      <c r="AB324" s="473" t="s">
        <v>138</v>
      </c>
      <c r="AC324" s="473" t="s">
        <v>138</v>
      </c>
      <c r="AD324" s="476"/>
    </row>
    <row r="325" spans="1:30" ht="20.100000000000001" customHeight="1">
      <c r="A325" s="229"/>
      <c r="B325" s="85"/>
      <c r="C325" s="128"/>
      <c r="D325" s="85" t="s">
        <v>1592</v>
      </c>
      <c r="E325" s="128"/>
      <c r="F325" s="356"/>
      <c r="G325" s="314"/>
      <c r="H325" s="356"/>
      <c r="I325" s="314"/>
      <c r="J325" s="356">
        <v>2</v>
      </c>
      <c r="K325" s="314">
        <v>13.333333333333334</v>
      </c>
      <c r="L325" s="356">
        <v>1</v>
      </c>
      <c r="M325" s="314">
        <v>6.25</v>
      </c>
      <c r="N325" s="315">
        <v>3</v>
      </c>
      <c r="O325" s="316">
        <v>17.600000000000001</v>
      </c>
      <c r="P325" s="315">
        <v>1</v>
      </c>
      <c r="Q325" s="316">
        <v>3.125</v>
      </c>
      <c r="R325" s="315"/>
      <c r="S325" s="316"/>
      <c r="T325" s="315">
        <v>7</v>
      </c>
      <c r="U325" s="316">
        <v>7.6923076923076925</v>
      </c>
      <c r="V325" s="128"/>
      <c r="W325" s="128"/>
      <c r="X325" s="128"/>
      <c r="Y325" s="128"/>
      <c r="Z325" s="128"/>
      <c r="AA325" s="128"/>
      <c r="AB325" s="128"/>
      <c r="AC325" s="128"/>
      <c r="AD325" s="230"/>
    </row>
    <row r="326" spans="1:30" ht="20.100000000000001" customHeight="1">
      <c r="A326" s="229"/>
      <c r="B326" s="85"/>
      <c r="C326" s="128"/>
      <c r="D326" s="85" t="s">
        <v>1593</v>
      </c>
      <c r="E326" s="128"/>
      <c r="F326" s="356">
        <v>1</v>
      </c>
      <c r="G326" s="314">
        <v>12.5</v>
      </c>
      <c r="H326" s="356">
        <v>4</v>
      </c>
      <c r="I326" s="314">
        <v>36.363636363636367</v>
      </c>
      <c r="J326" s="356">
        <v>7</v>
      </c>
      <c r="K326" s="314">
        <v>46.666666666666664</v>
      </c>
      <c r="L326" s="356">
        <v>8</v>
      </c>
      <c r="M326" s="314">
        <v>50</v>
      </c>
      <c r="N326" s="315">
        <v>7</v>
      </c>
      <c r="O326" s="316">
        <v>41.2</v>
      </c>
      <c r="P326" s="315">
        <v>10</v>
      </c>
      <c r="Q326" s="316">
        <v>31.25</v>
      </c>
      <c r="R326" s="315">
        <v>26</v>
      </c>
      <c r="S326" s="316">
        <v>54.166666666666664</v>
      </c>
      <c r="T326" s="315">
        <v>45</v>
      </c>
      <c r="U326" s="316">
        <v>49.450549450549453</v>
      </c>
      <c r="V326" s="128"/>
      <c r="W326" s="128"/>
      <c r="X326" s="128"/>
      <c r="Y326" s="128"/>
      <c r="Z326" s="128"/>
      <c r="AA326" s="128"/>
      <c r="AB326" s="128"/>
      <c r="AC326" s="128"/>
      <c r="AD326" s="230"/>
    </row>
    <row r="327" spans="1:30" ht="20.100000000000001" customHeight="1">
      <c r="A327" s="229"/>
      <c r="B327" s="85"/>
      <c r="C327" s="128"/>
      <c r="D327" s="85" t="s">
        <v>1594</v>
      </c>
      <c r="E327" s="128"/>
      <c r="F327" s="356">
        <v>3</v>
      </c>
      <c r="G327" s="314">
        <v>37.5</v>
      </c>
      <c r="H327" s="356">
        <v>1</v>
      </c>
      <c r="I327" s="314">
        <v>9.0909090909090917</v>
      </c>
      <c r="J327" s="356">
        <v>4</v>
      </c>
      <c r="K327" s="314">
        <v>26.666666666666668</v>
      </c>
      <c r="L327" s="356">
        <v>3</v>
      </c>
      <c r="M327" s="314">
        <v>18.75</v>
      </c>
      <c r="N327" s="315">
        <v>3</v>
      </c>
      <c r="O327" s="316">
        <v>17.600000000000001</v>
      </c>
      <c r="P327" s="315">
        <v>9</v>
      </c>
      <c r="Q327" s="316">
        <v>28.125</v>
      </c>
      <c r="R327" s="315">
        <v>5</v>
      </c>
      <c r="S327" s="316">
        <v>10.416666666666666</v>
      </c>
      <c r="T327" s="315">
        <v>5</v>
      </c>
      <c r="U327" s="316">
        <v>5.4945054945054945</v>
      </c>
      <c r="V327" s="128"/>
      <c r="W327" s="128"/>
      <c r="X327" s="128"/>
      <c r="Y327" s="128"/>
      <c r="Z327" s="128"/>
      <c r="AA327" s="128"/>
      <c r="AB327" s="128"/>
      <c r="AC327" s="128"/>
      <c r="AD327" s="230"/>
    </row>
    <row r="328" spans="1:30" ht="20.100000000000001" customHeight="1">
      <c r="A328" s="229"/>
      <c r="B328" s="85"/>
      <c r="C328" s="128"/>
      <c r="D328" s="85" t="s">
        <v>1595</v>
      </c>
      <c r="E328" s="128"/>
      <c r="F328" s="356">
        <v>1</v>
      </c>
      <c r="G328" s="314">
        <v>12.5</v>
      </c>
      <c r="H328" s="356"/>
      <c r="I328" s="314"/>
      <c r="J328" s="356"/>
      <c r="K328" s="314"/>
      <c r="L328" s="356"/>
      <c r="M328" s="314"/>
      <c r="N328" s="315"/>
      <c r="O328" s="316"/>
      <c r="P328" s="315">
        <v>1</v>
      </c>
      <c r="Q328" s="316">
        <v>3.125</v>
      </c>
      <c r="R328" s="315">
        <v>1</v>
      </c>
      <c r="S328" s="316">
        <v>2.0833333333333335</v>
      </c>
      <c r="T328" s="315">
        <v>2</v>
      </c>
      <c r="U328" s="316">
        <v>2.197802197802198</v>
      </c>
      <c r="V328" s="128"/>
      <c r="W328" s="128"/>
      <c r="X328" s="128"/>
      <c r="Y328" s="128"/>
      <c r="Z328" s="128"/>
      <c r="AA328" s="128"/>
      <c r="AB328" s="128"/>
      <c r="AC328" s="128"/>
      <c r="AD328" s="230"/>
    </row>
    <row r="329" spans="1:30" ht="20.100000000000001" customHeight="1">
      <c r="A329" s="229"/>
      <c r="B329" s="85"/>
      <c r="C329" s="128"/>
      <c r="D329" s="85" t="s">
        <v>1692</v>
      </c>
      <c r="E329" s="128"/>
      <c r="F329" s="356"/>
      <c r="G329" s="314"/>
      <c r="H329" s="356">
        <v>1</v>
      </c>
      <c r="I329" s="314">
        <v>9.0909090909090917</v>
      </c>
      <c r="J329" s="356"/>
      <c r="K329" s="314"/>
      <c r="L329" s="356">
        <v>1</v>
      </c>
      <c r="M329" s="314">
        <v>6.25</v>
      </c>
      <c r="N329" s="315"/>
      <c r="O329" s="316"/>
      <c r="P329" s="315"/>
      <c r="Q329" s="316"/>
      <c r="R329" s="315">
        <v>1</v>
      </c>
      <c r="S329" s="316">
        <v>2.0833333333333335</v>
      </c>
      <c r="T329" s="315">
        <v>1</v>
      </c>
      <c r="U329" s="316">
        <v>1.098901098901099</v>
      </c>
      <c r="V329" s="128"/>
      <c r="W329" s="128"/>
      <c r="X329" s="128"/>
      <c r="Y329" s="128"/>
      <c r="Z329" s="128"/>
      <c r="AA329" s="128"/>
      <c r="AB329" s="128"/>
      <c r="AC329" s="128"/>
      <c r="AD329" s="230"/>
    </row>
    <row r="330" spans="1:30" ht="20.100000000000001" customHeight="1">
      <c r="A330" s="229"/>
      <c r="B330" s="85"/>
      <c r="C330" s="128"/>
      <c r="D330" s="85" t="s">
        <v>1693</v>
      </c>
      <c r="E330" s="128"/>
      <c r="F330" s="356"/>
      <c r="G330" s="314"/>
      <c r="H330" s="356">
        <v>1</v>
      </c>
      <c r="I330" s="314">
        <v>9.0909090909090917</v>
      </c>
      <c r="J330" s="356">
        <v>1</v>
      </c>
      <c r="K330" s="314">
        <v>6.666666666666667</v>
      </c>
      <c r="L330" s="356"/>
      <c r="M330" s="314"/>
      <c r="N330" s="315">
        <v>2</v>
      </c>
      <c r="O330" s="316">
        <v>11.8</v>
      </c>
      <c r="P330" s="315">
        <v>1</v>
      </c>
      <c r="Q330" s="316">
        <v>3.125</v>
      </c>
      <c r="R330" s="315">
        <v>3</v>
      </c>
      <c r="S330" s="316">
        <v>6.25</v>
      </c>
      <c r="T330" s="315">
        <v>2</v>
      </c>
      <c r="U330" s="316">
        <v>2.197802197802198</v>
      </c>
      <c r="V330" s="128"/>
      <c r="W330" s="128"/>
      <c r="X330" s="128"/>
      <c r="Y330" s="128"/>
      <c r="Z330" s="128"/>
      <c r="AA330" s="128"/>
      <c r="AB330" s="128"/>
      <c r="AC330" s="128"/>
      <c r="AD330" s="230"/>
    </row>
    <row r="331" spans="1:30" ht="20.100000000000001" customHeight="1">
      <c r="A331" s="229"/>
      <c r="B331" s="85"/>
      <c r="C331" s="128"/>
      <c r="D331" s="85" t="s">
        <v>1694</v>
      </c>
      <c r="E331" s="128"/>
      <c r="F331" s="356"/>
      <c r="G331" s="314"/>
      <c r="H331" s="356">
        <v>2</v>
      </c>
      <c r="I331" s="314">
        <v>18.181818181818183</v>
      </c>
      <c r="J331" s="356"/>
      <c r="K331" s="314"/>
      <c r="L331" s="356">
        <v>2</v>
      </c>
      <c r="M331" s="314">
        <v>12.5</v>
      </c>
      <c r="N331" s="315"/>
      <c r="O331" s="316"/>
      <c r="P331" s="315">
        <v>2</v>
      </c>
      <c r="Q331" s="316">
        <v>6.25</v>
      </c>
      <c r="R331" s="315"/>
      <c r="S331" s="316"/>
      <c r="T331" s="315"/>
      <c r="U331" s="316"/>
      <c r="V331" s="128"/>
      <c r="W331" s="128"/>
      <c r="X331" s="128"/>
      <c r="Y331" s="128"/>
      <c r="Z331" s="128"/>
      <c r="AA331" s="128"/>
      <c r="AB331" s="128"/>
      <c r="AC331" s="128"/>
      <c r="AD331" s="230"/>
    </row>
    <row r="332" spans="1:30" ht="20.100000000000001" customHeight="1">
      <c r="A332" s="229"/>
      <c r="B332" s="85"/>
      <c r="C332" s="128"/>
      <c r="D332" s="85" t="s">
        <v>2337</v>
      </c>
      <c r="E332" s="128"/>
      <c r="F332" s="356"/>
      <c r="G332" s="314"/>
      <c r="H332" s="356"/>
      <c r="I332" s="314"/>
      <c r="J332" s="356">
        <v>1</v>
      </c>
      <c r="K332" s="314">
        <v>6.666666666666667</v>
      </c>
      <c r="L332" s="356"/>
      <c r="M332" s="314"/>
      <c r="N332" s="315">
        <v>1</v>
      </c>
      <c r="O332" s="316">
        <v>5.9</v>
      </c>
      <c r="P332" s="315"/>
      <c r="Q332" s="316"/>
      <c r="R332" s="315">
        <v>4</v>
      </c>
      <c r="S332" s="316">
        <v>8.3333333333333339</v>
      </c>
      <c r="T332" s="315">
        <v>5</v>
      </c>
      <c r="U332" s="316">
        <v>5.4945054945054945</v>
      </c>
      <c r="V332" s="128"/>
      <c r="W332" s="128"/>
      <c r="X332" s="128"/>
      <c r="Y332" s="128"/>
      <c r="Z332" s="128"/>
      <c r="AA332" s="128"/>
      <c r="AB332" s="128"/>
      <c r="AC332" s="128"/>
      <c r="AD332" s="230"/>
    </row>
    <row r="333" spans="1:30" ht="20.100000000000001" customHeight="1">
      <c r="A333" s="229"/>
      <c r="B333" s="85"/>
      <c r="C333" s="128"/>
      <c r="D333" s="85" t="s">
        <v>4375</v>
      </c>
      <c r="E333" s="128"/>
      <c r="F333" s="356">
        <v>1</v>
      </c>
      <c r="G333" s="314">
        <v>12.5</v>
      </c>
      <c r="H333" s="356"/>
      <c r="I333" s="314"/>
      <c r="J333" s="356"/>
      <c r="K333" s="314"/>
      <c r="L333" s="356">
        <v>1</v>
      </c>
      <c r="M333" s="314">
        <v>6.25</v>
      </c>
      <c r="N333" s="315">
        <v>1</v>
      </c>
      <c r="O333" s="316">
        <v>5.9</v>
      </c>
      <c r="P333" s="315">
        <v>3</v>
      </c>
      <c r="Q333" s="316">
        <v>9.375</v>
      </c>
      <c r="R333" s="315">
        <v>3</v>
      </c>
      <c r="S333" s="316">
        <v>6.3</v>
      </c>
      <c r="T333" s="315">
        <v>8</v>
      </c>
      <c r="U333" s="316">
        <v>8.791208791208792</v>
      </c>
      <c r="V333" s="128"/>
      <c r="W333" s="128"/>
      <c r="X333" s="128"/>
      <c r="Y333" s="128"/>
      <c r="Z333" s="128"/>
      <c r="AA333" s="128"/>
      <c r="AB333" s="128"/>
      <c r="AC333" s="128"/>
      <c r="AD333" s="230"/>
    </row>
    <row r="334" spans="1:30" ht="20.100000000000001" customHeight="1">
      <c r="A334" s="229"/>
      <c r="B334" s="85"/>
      <c r="C334" s="128"/>
      <c r="D334" s="85" t="s">
        <v>1959</v>
      </c>
      <c r="E334" s="128"/>
      <c r="F334" s="356"/>
      <c r="G334" s="314"/>
      <c r="H334" s="356"/>
      <c r="I334" s="314"/>
      <c r="J334" s="356"/>
      <c r="K334" s="314"/>
      <c r="L334" s="356"/>
      <c r="M334" s="314"/>
      <c r="N334" s="315"/>
      <c r="O334" s="316"/>
      <c r="P334" s="315"/>
      <c r="Q334" s="316"/>
      <c r="R334" s="315"/>
      <c r="S334" s="316"/>
      <c r="T334" s="315"/>
      <c r="U334" s="316"/>
      <c r="V334" s="128"/>
      <c r="W334" s="128"/>
      <c r="X334" s="128"/>
      <c r="Y334" s="128"/>
      <c r="Z334" s="128"/>
      <c r="AA334" s="128"/>
      <c r="AB334" s="128"/>
      <c r="AC334" s="128"/>
      <c r="AD334" s="230"/>
    </row>
    <row r="335" spans="1:30" ht="20.100000000000001" customHeight="1">
      <c r="A335" s="229"/>
      <c r="B335" s="85"/>
      <c r="C335" s="128"/>
      <c r="D335" s="85" t="s">
        <v>1960</v>
      </c>
      <c r="E335" s="128"/>
      <c r="F335" s="356"/>
      <c r="G335" s="314"/>
      <c r="H335" s="356"/>
      <c r="I335" s="314"/>
      <c r="J335" s="356"/>
      <c r="K335" s="314"/>
      <c r="L335" s="356"/>
      <c r="M335" s="314"/>
      <c r="N335" s="315"/>
      <c r="O335" s="316"/>
      <c r="P335" s="315"/>
      <c r="Q335" s="316"/>
      <c r="R335" s="315"/>
      <c r="S335" s="316"/>
      <c r="T335" s="315"/>
      <c r="U335" s="316"/>
      <c r="V335" s="128"/>
      <c r="W335" s="128"/>
      <c r="X335" s="128"/>
      <c r="Y335" s="128"/>
      <c r="Z335" s="128"/>
      <c r="AA335" s="128"/>
      <c r="AB335" s="128"/>
      <c r="AC335" s="128"/>
      <c r="AD335" s="230"/>
    </row>
    <row r="336" spans="1:30" ht="20.100000000000001" customHeight="1">
      <c r="A336" s="476" t="s">
        <v>4852</v>
      </c>
      <c r="B336" s="476" t="s">
        <v>1095</v>
      </c>
      <c r="C336" s="473" t="s">
        <v>4935</v>
      </c>
      <c r="D336" s="476"/>
      <c r="E336" s="473"/>
      <c r="F336" s="443"/>
      <c r="G336" s="444"/>
      <c r="H336" s="443"/>
      <c r="I336" s="444"/>
      <c r="J336" s="443">
        <v>1</v>
      </c>
      <c r="K336" s="444">
        <v>100</v>
      </c>
      <c r="L336" s="443"/>
      <c r="M336" s="444"/>
      <c r="N336" s="471">
        <v>1</v>
      </c>
      <c r="O336" s="465">
        <v>100</v>
      </c>
      <c r="P336" s="471"/>
      <c r="Q336" s="465"/>
      <c r="R336" s="471">
        <v>4</v>
      </c>
      <c r="S336" s="465">
        <v>100</v>
      </c>
      <c r="T336" s="471">
        <v>5</v>
      </c>
      <c r="U336" s="465">
        <v>100</v>
      </c>
      <c r="V336" s="473" t="s">
        <v>138</v>
      </c>
      <c r="W336" s="473" t="s">
        <v>138</v>
      </c>
      <c r="X336" s="473" t="s">
        <v>138</v>
      </c>
      <c r="Y336" s="473" t="s">
        <v>138</v>
      </c>
      <c r="Z336" s="473" t="s">
        <v>138</v>
      </c>
      <c r="AA336" s="473" t="s">
        <v>138</v>
      </c>
      <c r="AB336" s="473" t="s">
        <v>138</v>
      </c>
      <c r="AC336" s="473" t="s">
        <v>138</v>
      </c>
      <c r="AD336" s="476"/>
    </row>
    <row r="337" spans="1:30" ht="20.100000000000001" customHeight="1">
      <c r="A337" s="476" t="s">
        <v>4853</v>
      </c>
      <c r="B337" s="476" t="s">
        <v>7349</v>
      </c>
      <c r="C337" s="473" t="s">
        <v>4936</v>
      </c>
      <c r="D337" s="476" t="s">
        <v>7319</v>
      </c>
      <c r="E337" s="473" t="s">
        <v>7351</v>
      </c>
      <c r="F337" s="443">
        <v>139</v>
      </c>
      <c r="G337" s="444">
        <v>6.3761467889908259</v>
      </c>
      <c r="H337" s="443">
        <v>153</v>
      </c>
      <c r="I337" s="444">
        <v>6.8640646029609691</v>
      </c>
      <c r="J337" s="443">
        <v>121</v>
      </c>
      <c r="K337" s="444">
        <v>5.4602888086642603</v>
      </c>
      <c r="L337" s="443">
        <v>167</v>
      </c>
      <c r="M337" s="444">
        <v>7.3</v>
      </c>
      <c r="N337" s="471">
        <v>183</v>
      </c>
      <c r="O337" s="465">
        <v>7.9289428076256501</v>
      </c>
      <c r="P337" s="471">
        <v>204</v>
      </c>
      <c r="Q337" s="465">
        <v>8.7704213241616511</v>
      </c>
      <c r="R337" s="471">
        <v>237</v>
      </c>
      <c r="S337" s="465">
        <v>10.273081924577372</v>
      </c>
      <c r="T337" s="471">
        <v>256</v>
      </c>
      <c r="U337" s="465">
        <v>10.806247361756014</v>
      </c>
      <c r="V337" s="473" t="s">
        <v>138</v>
      </c>
      <c r="W337" s="473" t="s">
        <v>138</v>
      </c>
      <c r="X337" s="473" t="s">
        <v>138</v>
      </c>
      <c r="Y337" s="473" t="s">
        <v>138</v>
      </c>
      <c r="Z337" s="473" t="s">
        <v>138</v>
      </c>
      <c r="AA337" s="473" t="s">
        <v>138</v>
      </c>
      <c r="AB337" s="473" t="s">
        <v>138</v>
      </c>
      <c r="AC337" s="473" t="s">
        <v>138</v>
      </c>
      <c r="AD337" s="476"/>
    </row>
    <row r="338" spans="1:30" ht="20.100000000000001" customHeight="1">
      <c r="A338" s="229"/>
      <c r="B338" s="85"/>
      <c r="C338" s="128"/>
      <c r="D338" s="85" t="s">
        <v>7352</v>
      </c>
      <c r="E338" s="128"/>
      <c r="F338" s="356">
        <v>2041</v>
      </c>
      <c r="G338" s="314">
        <v>93.623853211009177</v>
      </c>
      <c r="H338" s="356">
        <v>2076</v>
      </c>
      <c r="I338" s="314">
        <v>93.135935397039034</v>
      </c>
      <c r="J338" s="356">
        <v>2095</v>
      </c>
      <c r="K338" s="314">
        <v>94.539711191335741</v>
      </c>
      <c r="L338" s="356">
        <v>2128</v>
      </c>
      <c r="M338" s="314">
        <v>92.7</v>
      </c>
      <c r="N338" s="315">
        <v>2125</v>
      </c>
      <c r="O338" s="316">
        <v>92.071057192374354</v>
      </c>
      <c r="P338" s="315">
        <v>2122</v>
      </c>
      <c r="Q338" s="316">
        <v>91.229578675838354</v>
      </c>
      <c r="R338" s="315">
        <v>2070</v>
      </c>
      <c r="S338" s="316">
        <v>89.726918075422631</v>
      </c>
      <c r="T338" s="315">
        <v>2113</v>
      </c>
      <c r="U338" s="316">
        <v>89.193752638243978</v>
      </c>
      <c r="V338" s="128"/>
      <c r="W338" s="128"/>
      <c r="X338" s="128"/>
      <c r="Y338" s="128"/>
      <c r="Z338" s="128"/>
      <c r="AA338" s="128"/>
      <c r="AB338" s="128"/>
      <c r="AC338" s="128"/>
      <c r="AD338" s="230"/>
    </row>
    <row r="339" spans="1:30" ht="20.100000000000001" customHeight="1">
      <c r="A339" s="88"/>
      <c r="B339" s="85"/>
      <c r="C339" s="128"/>
      <c r="D339" s="311" t="s">
        <v>7315</v>
      </c>
      <c r="E339" s="128"/>
      <c r="F339" s="356"/>
      <c r="G339" s="314"/>
      <c r="H339" s="356"/>
      <c r="I339" s="314"/>
      <c r="J339" s="356"/>
      <c r="K339" s="314"/>
      <c r="L339" s="356"/>
      <c r="M339" s="314"/>
      <c r="N339" s="315"/>
      <c r="O339" s="316"/>
      <c r="P339" s="315">
        <v>1</v>
      </c>
      <c r="Q339" s="316"/>
      <c r="R339" s="315"/>
      <c r="S339" s="316"/>
      <c r="T339" s="315"/>
      <c r="U339" s="316"/>
      <c r="V339" s="128"/>
      <c r="W339" s="128"/>
      <c r="X339" s="128"/>
      <c r="Y339" s="128"/>
      <c r="Z339" s="128"/>
      <c r="AA339" s="128"/>
      <c r="AB339" s="128"/>
      <c r="AC339" s="128"/>
      <c r="AD339" s="55"/>
    </row>
    <row r="340" spans="1:30" ht="20.100000000000001" customHeight="1">
      <c r="A340" s="88"/>
      <c r="B340" s="85"/>
      <c r="C340" s="128"/>
      <c r="D340" s="317" t="s">
        <v>7353</v>
      </c>
      <c r="E340" s="128"/>
      <c r="F340" s="356"/>
      <c r="G340" s="314"/>
      <c r="H340" s="356"/>
      <c r="I340" s="314"/>
      <c r="J340" s="356"/>
      <c r="K340" s="314"/>
      <c r="L340" s="356"/>
      <c r="M340" s="314"/>
      <c r="N340" s="315"/>
      <c r="O340" s="316"/>
      <c r="P340" s="315"/>
      <c r="Q340" s="316"/>
      <c r="R340" s="315"/>
      <c r="S340" s="316"/>
      <c r="T340" s="315"/>
      <c r="U340" s="316"/>
      <c r="V340" s="128"/>
      <c r="W340" s="128"/>
      <c r="X340" s="128"/>
      <c r="Y340" s="128"/>
      <c r="Z340" s="128"/>
      <c r="AA340" s="128"/>
      <c r="AB340" s="128"/>
      <c r="AC340" s="128"/>
      <c r="AD340" s="55"/>
    </row>
    <row r="341" spans="1:30" ht="20.100000000000001" customHeight="1">
      <c r="A341" s="476" t="s">
        <v>4854</v>
      </c>
      <c r="B341" s="476" t="s">
        <v>1096</v>
      </c>
      <c r="C341" s="473" t="s">
        <v>4937</v>
      </c>
      <c r="D341" s="476" t="s">
        <v>2352</v>
      </c>
      <c r="E341" s="473"/>
      <c r="F341" s="443">
        <v>67</v>
      </c>
      <c r="G341" s="444">
        <v>26.171875</v>
      </c>
      <c r="H341" s="443">
        <v>76</v>
      </c>
      <c r="I341" s="444">
        <v>26.206896551724139</v>
      </c>
      <c r="J341" s="443">
        <v>93</v>
      </c>
      <c r="K341" s="444">
        <f>J341*100/289</f>
        <v>32.179930795847753</v>
      </c>
      <c r="L341" s="443">
        <v>72</v>
      </c>
      <c r="M341" s="444">
        <v>21.238938053097346</v>
      </c>
      <c r="N341" s="471">
        <v>88</v>
      </c>
      <c r="O341" s="465">
        <v>23.913043478260871</v>
      </c>
      <c r="P341" s="471">
        <v>107</v>
      </c>
      <c r="Q341" s="465">
        <v>22.912205567451821</v>
      </c>
      <c r="R341" s="471">
        <v>116</v>
      </c>
      <c r="S341" s="465">
        <v>21.129326047358834</v>
      </c>
      <c r="T341" s="471">
        <v>254</v>
      </c>
      <c r="U341" s="465">
        <v>30.4921968787515</v>
      </c>
      <c r="V341" s="473" t="s">
        <v>138</v>
      </c>
      <c r="W341" s="473" t="s">
        <v>138</v>
      </c>
      <c r="X341" s="473" t="s">
        <v>138</v>
      </c>
      <c r="Y341" s="473" t="s">
        <v>138</v>
      </c>
      <c r="Z341" s="473" t="s">
        <v>138</v>
      </c>
      <c r="AA341" s="473" t="s">
        <v>138</v>
      </c>
      <c r="AB341" s="473" t="s">
        <v>138</v>
      </c>
      <c r="AC341" s="473" t="s">
        <v>138</v>
      </c>
      <c r="AD341" s="476"/>
    </row>
    <row r="342" spans="1:30" ht="20.100000000000001" customHeight="1">
      <c r="A342" s="229"/>
      <c r="B342" s="85"/>
      <c r="C342" s="128"/>
      <c r="D342" s="85" t="s">
        <v>2353</v>
      </c>
      <c r="E342" s="128"/>
      <c r="F342" s="356">
        <v>22</v>
      </c>
      <c r="G342" s="314">
        <v>8.59375</v>
      </c>
      <c r="H342" s="356">
        <v>31</v>
      </c>
      <c r="I342" s="314">
        <v>10.689655172413794</v>
      </c>
      <c r="J342" s="356">
        <v>30</v>
      </c>
      <c r="K342" s="314">
        <f t="shared" ref="K342:K356" si="1">J342*100/289</f>
        <v>10.380622837370241</v>
      </c>
      <c r="L342" s="356">
        <v>39</v>
      </c>
      <c r="M342" s="314">
        <v>11.504424778761061</v>
      </c>
      <c r="N342" s="315">
        <v>40</v>
      </c>
      <c r="O342" s="316">
        <v>10.869565217391305</v>
      </c>
      <c r="P342" s="315">
        <v>45</v>
      </c>
      <c r="Q342" s="316">
        <v>9.6359743040685224</v>
      </c>
      <c r="R342" s="315">
        <v>45</v>
      </c>
      <c r="S342" s="316">
        <v>8.1967213114754092</v>
      </c>
      <c r="T342" s="315">
        <v>54</v>
      </c>
      <c r="U342" s="316">
        <v>6.4825930372148859</v>
      </c>
      <c r="V342" s="128"/>
      <c r="W342" s="128"/>
      <c r="X342" s="128"/>
      <c r="Y342" s="128"/>
      <c r="Z342" s="128"/>
      <c r="AA342" s="128"/>
      <c r="AB342" s="128"/>
      <c r="AC342" s="128"/>
      <c r="AD342" s="230"/>
    </row>
    <row r="343" spans="1:30" ht="20.100000000000001" customHeight="1">
      <c r="A343" s="229"/>
      <c r="B343" s="85"/>
      <c r="C343" s="128"/>
      <c r="D343" s="85" t="s">
        <v>2354</v>
      </c>
      <c r="E343" s="128"/>
      <c r="F343" s="356">
        <v>8</v>
      </c>
      <c r="G343" s="314">
        <v>3.125</v>
      </c>
      <c r="H343" s="356">
        <v>11</v>
      </c>
      <c r="I343" s="314">
        <v>3.7931034482758621</v>
      </c>
      <c r="J343" s="356">
        <v>10</v>
      </c>
      <c r="K343" s="314">
        <f t="shared" si="1"/>
        <v>3.4602076124567476</v>
      </c>
      <c r="L343" s="356">
        <v>7</v>
      </c>
      <c r="M343" s="314">
        <v>2.0648967551622417</v>
      </c>
      <c r="N343" s="315">
        <v>16</v>
      </c>
      <c r="O343" s="316">
        <v>4.3478260869565215</v>
      </c>
      <c r="P343" s="315">
        <v>16</v>
      </c>
      <c r="Q343" s="316">
        <v>3.4261241970021414</v>
      </c>
      <c r="R343" s="315">
        <v>26</v>
      </c>
      <c r="S343" s="316">
        <v>4.7358834244080148</v>
      </c>
      <c r="T343" s="315">
        <v>36</v>
      </c>
      <c r="U343" s="316">
        <v>4.3217286914765909</v>
      </c>
      <c r="V343" s="128"/>
      <c r="W343" s="128"/>
      <c r="X343" s="128"/>
      <c r="Y343" s="128"/>
      <c r="Z343" s="128"/>
      <c r="AA343" s="128"/>
      <c r="AB343" s="128"/>
      <c r="AC343" s="128"/>
      <c r="AD343" s="230"/>
    </row>
    <row r="344" spans="1:30" ht="20.100000000000001" customHeight="1">
      <c r="A344" s="229"/>
      <c r="B344" s="85"/>
      <c r="C344" s="128"/>
      <c r="D344" s="85" t="s">
        <v>2355</v>
      </c>
      <c r="E344" s="128"/>
      <c r="F344" s="356">
        <v>123</v>
      </c>
      <c r="G344" s="314">
        <v>48.046875</v>
      </c>
      <c r="H344" s="356">
        <v>135</v>
      </c>
      <c r="I344" s="314">
        <v>46.551724137931032</v>
      </c>
      <c r="J344" s="356">
        <v>117</v>
      </c>
      <c r="K344" s="314">
        <f t="shared" si="1"/>
        <v>40.484429065743946</v>
      </c>
      <c r="L344" s="356">
        <v>170</v>
      </c>
      <c r="M344" s="314">
        <v>50.147492625368727</v>
      </c>
      <c r="N344" s="315">
        <v>156</v>
      </c>
      <c r="O344" s="316">
        <v>42.391304347826086</v>
      </c>
      <c r="P344" s="315">
        <v>207</v>
      </c>
      <c r="Q344" s="316">
        <v>44.325481798715202</v>
      </c>
      <c r="R344" s="315">
        <v>236</v>
      </c>
      <c r="S344" s="316">
        <v>42.987249544626593</v>
      </c>
      <c r="T344" s="315">
        <v>302</v>
      </c>
      <c r="U344" s="316">
        <v>36.254501800720291</v>
      </c>
      <c r="V344" s="128"/>
      <c r="W344" s="128"/>
      <c r="X344" s="128"/>
      <c r="Y344" s="128"/>
      <c r="Z344" s="128"/>
      <c r="AA344" s="128"/>
      <c r="AB344" s="128"/>
      <c r="AC344" s="128"/>
      <c r="AD344" s="230"/>
    </row>
    <row r="345" spans="1:30" ht="20.100000000000001" customHeight="1">
      <c r="A345" s="229"/>
      <c r="B345" s="85"/>
      <c r="C345" s="128"/>
      <c r="D345" s="85" t="s">
        <v>2356</v>
      </c>
      <c r="E345" s="128"/>
      <c r="F345" s="356">
        <v>2</v>
      </c>
      <c r="G345" s="314">
        <v>0.78125</v>
      </c>
      <c r="H345" s="356">
        <v>5</v>
      </c>
      <c r="I345" s="314">
        <v>1.7241379310344827</v>
      </c>
      <c r="J345" s="356">
        <v>4</v>
      </c>
      <c r="K345" s="314">
        <f t="shared" si="1"/>
        <v>1.3840830449826989</v>
      </c>
      <c r="L345" s="356">
        <v>5</v>
      </c>
      <c r="M345" s="314">
        <v>1.4749262536873156</v>
      </c>
      <c r="N345" s="315">
        <v>4</v>
      </c>
      <c r="O345" s="316">
        <v>1.0869565217391304</v>
      </c>
      <c r="P345" s="315">
        <v>5</v>
      </c>
      <c r="Q345" s="316">
        <v>1.0706638115631693</v>
      </c>
      <c r="R345" s="315">
        <v>11</v>
      </c>
      <c r="S345" s="316">
        <v>2.0036429872495445</v>
      </c>
      <c r="T345" s="315">
        <v>7</v>
      </c>
      <c r="U345" s="316">
        <v>0.84033613445378152</v>
      </c>
      <c r="V345" s="128"/>
      <c r="W345" s="128"/>
      <c r="X345" s="128"/>
      <c r="Y345" s="128"/>
      <c r="Z345" s="128"/>
      <c r="AA345" s="128"/>
      <c r="AB345" s="128"/>
      <c r="AC345" s="128"/>
      <c r="AD345" s="230"/>
    </row>
    <row r="346" spans="1:30" ht="20.100000000000001" customHeight="1">
      <c r="A346" s="229"/>
      <c r="B346" s="85"/>
      <c r="C346" s="128"/>
      <c r="D346" s="85" t="s">
        <v>2128</v>
      </c>
      <c r="E346" s="128"/>
      <c r="F346" s="356">
        <v>12</v>
      </c>
      <c r="G346" s="314">
        <v>4.6875</v>
      </c>
      <c r="H346" s="356">
        <v>11</v>
      </c>
      <c r="I346" s="314">
        <v>3.7931034482758621</v>
      </c>
      <c r="J346" s="356">
        <v>12</v>
      </c>
      <c r="K346" s="314">
        <f t="shared" si="1"/>
        <v>4.1522491349480966</v>
      </c>
      <c r="L346" s="356">
        <v>15</v>
      </c>
      <c r="M346" s="314">
        <v>4.4247787610619467</v>
      </c>
      <c r="N346" s="315">
        <v>24</v>
      </c>
      <c r="O346" s="316">
        <v>6.5217391304347823</v>
      </c>
      <c r="P346" s="315">
        <v>33</v>
      </c>
      <c r="Q346" s="316">
        <v>7.0663811563169165</v>
      </c>
      <c r="R346" s="315">
        <v>33</v>
      </c>
      <c r="S346" s="316">
        <v>6.0109289617486334</v>
      </c>
      <c r="T346" s="315">
        <v>52</v>
      </c>
      <c r="U346" s="316">
        <v>6.2424969987995196</v>
      </c>
      <c r="V346" s="128"/>
      <c r="W346" s="128"/>
      <c r="X346" s="128"/>
      <c r="Y346" s="128"/>
      <c r="Z346" s="128"/>
      <c r="AA346" s="128"/>
      <c r="AB346" s="128"/>
      <c r="AC346" s="128"/>
      <c r="AD346" s="230"/>
    </row>
    <row r="347" spans="1:30" ht="20.100000000000001" customHeight="1">
      <c r="A347" s="229"/>
      <c r="B347" s="85"/>
      <c r="C347" s="128"/>
      <c r="D347" s="85" t="s">
        <v>2358</v>
      </c>
      <c r="E347" s="128"/>
      <c r="F347" s="356"/>
      <c r="G347" s="314"/>
      <c r="H347" s="356">
        <v>2</v>
      </c>
      <c r="I347" s="314">
        <v>0.68965517241379315</v>
      </c>
      <c r="J347" s="356">
        <v>1</v>
      </c>
      <c r="K347" s="314">
        <f t="shared" si="1"/>
        <v>0.34602076124567471</v>
      </c>
      <c r="L347" s="356">
        <v>2</v>
      </c>
      <c r="M347" s="314">
        <v>0.58997050147492625</v>
      </c>
      <c r="N347" s="315">
        <v>4</v>
      </c>
      <c r="O347" s="316">
        <v>1.0869565217391304</v>
      </c>
      <c r="P347" s="315">
        <v>5</v>
      </c>
      <c r="Q347" s="316">
        <v>1.0706638115631693</v>
      </c>
      <c r="R347" s="315">
        <v>8</v>
      </c>
      <c r="S347" s="316">
        <v>1.4571948998178506</v>
      </c>
      <c r="T347" s="315">
        <v>19</v>
      </c>
      <c r="U347" s="316">
        <v>2.2809123649459786</v>
      </c>
      <c r="V347" s="128"/>
      <c r="W347" s="128"/>
      <c r="X347" s="128"/>
      <c r="Y347" s="128"/>
      <c r="Z347" s="128"/>
      <c r="AA347" s="128"/>
      <c r="AB347" s="128"/>
      <c r="AC347" s="128"/>
      <c r="AD347" s="230"/>
    </row>
    <row r="348" spans="1:30" ht="20.100000000000001" customHeight="1">
      <c r="A348" s="229"/>
      <c r="B348" s="85"/>
      <c r="C348" s="128"/>
      <c r="D348" s="85" t="s">
        <v>2359</v>
      </c>
      <c r="E348" s="128"/>
      <c r="F348" s="356">
        <v>10</v>
      </c>
      <c r="G348" s="314">
        <v>3.90625</v>
      </c>
      <c r="H348" s="356">
        <v>9</v>
      </c>
      <c r="I348" s="314">
        <v>3.103448275862069</v>
      </c>
      <c r="J348" s="356">
        <v>10</v>
      </c>
      <c r="K348" s="314">
        <f t="shared" si="1"/>
        <v>3.4602076124567476</v>
      </c>
      <c r="L348" s="356">
        <v>13</v>
      </c>
      <c r="M348" s="314">
        <v>3.8348082595870205</v>
      </c>
      <c r="N348" s="315">
        <v>10</v>
      </c>
      <c r="O348" s="316">
        <v>2.7173913043478262</v>
      </c>
      <c r="P348" s="315">
        <v>14</v>
      </c>
      <c r="Q348" s="316">
        <v>2.9978586723768736</v>
      </c>
      <c r="R348" s="315">
        <v>33</v>
      </c>
      <c r="S348" s="316">
        <v>6.0109289617486334</v>
      </c>
      <c r="T348" s="315">
        <v>31</v>
      </c>
      <c r="U348" s="316">
        <v>3.7214885954381751</v>
      </c>
      <c r="V348" s="128"/>
      <c r="W348" s="128"/>
      <c r="X348" s="128"/>
      <c r="Y348" s="128"/>
      <c r="Z348" s="128"/>
      <c r="AA348" s="128"/>
      <c r="AB348" s="128"/>
      <c r="AC348" s="128"/>
      <c r="AD348" s="230"/>
    </row>
    <row r="349" spans="1:30" ht="20.100000000000001" customHeight="1">
      <c r="A349" s="229"/>
      <c r="B349" s="85"/>
      <c r="C349" s="128"/>
      <c r="D349" s="85" t="s">
        <v>2360</v>
      </c>
      <c r="E349" s="128"/>
      <c r="F349" s="356"/>
      <c r="G349" s="314"/>
      <c r="H349" s="356"/>
      <c r="I349" s="314"/>
      <c r="J349" s="356">
        <v>1</v>
      </c>
      <c r="K349" s="314">
        <f t="shared" si="1"/>
        <v>0.34602076124567471</v>
      </c>
      <c r="L349" s="356"/>
      <c r="M349" s="314"/>
      <c r="N349" s="315">
        <v>2</v>
      </c>
      <c r="O349" s="316">
        <v>0.54347826086956519</v>
      </c>
      <c r="P349" s="315">
        <v>1</v>
      </c>
      <c r="Q349" s="316">
        <v>0.21413276231263384</v>
      </c>
      <c r="R349" s="315"/>
      <c r="S349" s="316"/>
      <c r="T349" s="315">
        <v>6</v>
      </c>
      <c r="U349" s="316">
        <v>0.72028811524609848</v>
      </c>
      <c r="V349" s="128"/>
      <c r="W349" s="128"/>
      <c r="X349" s="128"/>
      <c r="Y349" s="128"/>
      <c r="Z349" s="128"/>
      <c r="AA349" s="128"/>
      <c r="AB349" s="128"/>
      <c r="AC349" s="128"/>
      <c r="AD349" s="230"/>
    </row>
    <row r="350" spans="1:30" ht="20.100000000000001" customHeight="1">
      <c r="A350" s="229"/>
      <c r="B350" s="85"/>
      <c r="C350" s="128"/>
      <c r="D350" s="85" t="s">
        <v>7354</v>
      </c>
      <c r="E350" s="128"/>
      <c r="F350" s="356"/>
      <c r="G350" s="314"/>
      <c r="H350" s="356"/>
      <c r="I350" s="314"/>
      <c r="J350" s="356"/>
      <c r="K350" s="314"/>
      <c r="L350" s="356"/>
      <c r="M350" s="314"/>
      <c r="N350" s="315">
        <v>2</v>
      </c>
      <c r="O350" s="316">
        <v>0.54347826086956519</v>
      </c>
      <c r="P350" s="315"/>
      <c r="Q350" s="316"/>
      <c r="R350" s="315">
        <v>2</v>
      </c>
      <c r="S350" s="316">
        <v>0.36429872495446264</v>
      </c>
      <c r="T350" s="315">
        <v>3</v>
      </c>
      <c r="U350" s="316">
        <v>0.36014405762304924</v>
      </c>
      <c r="V350" s="128"/>
      <c r="W350" s="128"/>
      <c r="X350" s="128"/>
      <c r="Y350" s="128"/>
      <c r="Z350" s="128"/>
      <c r="AA350" s="128"/>
      <c r="AB350" s="128"/>
      <c r="AC350" s="128"/>
      <c r="AD350" s="230"/>
    </row>
    <row r="351" spans="1:30" ht="20.100000000000001" customHeight="1">
      <c r="A351" s="229"/>
      <c r="B351" s="85"/>
      <c r="C351" s="128"/>
      <c r="D351" s="85" t="s">
        <v>7355</v>
      </c>
      <c r="E351" s="128"/>
      <c r="F351" s="356">
        <v>1</v>
      </c>
      <c r="G351" s="314">
        <v>0.390625</v>
      </c>
      <c r="H351" s="356">
        <v>1</v>
      </c>
      <c r="I351" s="314">
        <v>0.34482758620689657</v>
      </c>
      <c r="J351" s="356">
        <v>1</v>
      </c>
      <c r="K351" s="314">
        <f t="shared" si="1"/>
        <v>0.34602076124567471</v>
      </c>
      <c r="L351" s="356">
        <v>5</v>
      </c>
      <c r="M351" s="314">
        <v>1.4749262536873156</v>
      </c>
      <c r="N351" s="315">
        <v>6</v>
      </c>
      <c r="O351" s="316">
        <v>1.6304347826086956</v>
      </c>
      <c r="P351" s="315">
        <v>8</v>
      </c>
      <c r="Q351" s="316">
        <v>1.7130620985010707</v>
      </c>
      <c r="R351" s="315">
        <v>5</v>
      </c>
      <c r="S351" s="316">
        <v>0.91074681238615662</v>
      </c>
      <c r="T351" s="315">
        <v>15</v>
      </c>
      <c r="U351" s="316">
        <v>1.8007202881152462</v>
      </c>
      <c r="V351" s="128"/>
      <c r="W351" s="128"/>
      <c r="X351" s="128"/>
      <c r="Y351" s="128"/>
      <c r="Z351" s="128"/>
      <c r="AA351" s="128"/>
      <c r="AB351" s="128"/>
      <c r="AC351" s="128"/>
      <c r="AD351" s="230"/>
    </row>
    <row r="352" spans="1:30" ht="20.100000000000001" customHeight="1">
      <c r="A352" s="229"/>
      <c r="B352" s="85"/>
      <c r="C352" s="128"/>
      <c r="D352" s="85" t="s">
        <v>4791</v>
      </c>
      <c r="E352" s="128"/>
      <c r="F352" s="356">
        <v>3</v>
      </c>
      <c r="G352" s="314">
        <v>1.171875</v>
      </c>
      <c r="H352" s="356">
        <v>4</v>
      </c>
      <c r="I352" s="314">
        <v>1.3793103448275863</v>
      </c>
      <c r="J352" s="356">
        <v>4</v>
      </c>
      <c r="K352" s="314">
        <f t="shared" si="1"/>
        <v>1.3840830449826989</v>
      </c>
      <c r="L352" s="356">
        <v>2</v>
      </c>
      <c r="M352" s="314">
        <v>0.58997050147492625</v>
      </c>
      <c r="N352" s="315"/>
      <c r="O352" s="316"/>
      <c r="P352" s="315">
        <v>15</v>
      </c>
      <c r="Q352" s="316">
        <v>3.2119914346895073</v>
      </c>
      <c r="R352" s="315">
        <v>19</v>
      </c>
      <c r="S352" s="316">
        <v>3.4608378870673953</v>
      </c>
      <c r="T352" s="315">
        <v>30</v>
      </c>
      <c r="U352" s="316">
        <v>3.6014405762304924</v>
      </c>
      <c r="V352" s="128"/>
      <c r="W352" s="128"/>
      <c r="X352" s="128"/>
      <c r="Y352" s="128"/>
      <c r="Z352" s="128"/>
      <c r="AA352" s="128"/>
      <c r="AB352" s="128"/>
      <c r="AC352" s="128"/>
      <c r="AD352" s="230"/>
    </row>
    <row r="353" spans="1:30" ht="20.100000000000001" customHeight="1">
      <c r="A353" s="229"/>
      <c r="B353" s="85"/>
      <c r="C353" s="128"/>
      <c r="D353" s="85" t="s">
        <v>7356</v>
      </c>
      <c r="E353" s="128"/>
      <c r="F353" s="356">
        <v>1</v>
      </c>
      <c r="G353" s="314">
        <v>0.390625</v>
      </c>
      <c r="H353" s="356"/>
      <c r="I353" s="314"/>
      <c r="J353" s="356">
        <v>1</v>
      </c>
      <c r="K353" s="314">
        <f t="shared" si="1"/>
        <v>0.34602076124567471</v>
      </c>
      <c r="L353" s="356">
        <v>1</v>
      </c>
      <c r="M353" s="314">
        <v>0.29498525073746312</v>
      </c>
      <c r="N353" s="315">
        <v>8</v>
      </c>
      <c r="O353" s="316">
        <v>2.1739130434782608</v>
      </c>
      <c r="P353" s="315">
        <v>1</v>
      </c>
      <c r="Q353" s="316">
        <v>0.21413276231263384</v>
      </c>
      <c r="R353" s="315">
        <v>5</v>
      </c>
      <c r="S353" s="316">
        <v>0.91074681238615662</v>
      </c>
      <c r="T353" s="315">
        <v>7</v>
      </c>
      <c r="U353" s="316">
        <v>0.84033613445378152</v>
      </c>
      <c r="V353" s="128"/>
      <c r="W353" s="128"/>
      <c r="X353" s="128"/>
      <c r="Y353" s="128"/>
      <c r="Z353" s="128"/>
      <c r="AA353" s="128"/>
      <c r="AB353" s="128"/>
      <c r="AC353" s="128"/>
      <c r="AD353" s="230"/>
    </row>
    <row r="354" spans="1:30" ht="20.100000000000001" customHeight="1">
      <c r="A354" s="229"/>
      <c r="B354" s="85"/>
      <c r="C354" s="128"/>
      <c r="D354" s="85" t="s">
        <v>7140</v>
      </c>
      <c r="E354" s="128"/>
      <c r="F354" s="356">
        <v>4</v>
      </c>
      <c r="G354" s="314">
        <v>1.5625</v>
      </c>
      <c r="H354" s="356">
        <v>2</v>
      </c>
      <c r="I354" s="314">
        <v>0.68965517241379315</v>
      </c>
      <c r="J354" s="356">
        <v>3</v>
      </c>
      <c r="K354" s="314">
        <f t="shared" si="1"/>
        <v>1.0380622837370241</v>
      </c>
      <c r="L354" s="356">
        <v>6</v>
      </c>
      <c r="M354" s="314">
        <v>1.7699115044247788</v>
      </c>
      <c r="N354" s="315">
        <v>3</v>
      </c>
      <c r="O354" s="316">
        <v>0.81521739130434778</v>
      </c>
      <c r="P354" s="315">
        <v>7</v>
      </c>
      <c r="Q354" s="316">
        <v>1.4989293361884368</v>
      </c>
      <c r="R354" s="315">
        <v>8</v>
      </c>
      <c r="S354" s="316">
        <v>1.4571948998178506</v>
      </c>
      <c r="T354" s="315">
        <v>9</v>
      </c>
      <c r="U354" s="316">
        <v>1.0804321728691477</v>
      </c>
      <c r="V354" s="128"/>
      <c r="W354" s="128"/>
      <c r="X354" s="128"/>
      <c r="Y354" s="128"/>
      <c r="Z354" s="128"/>
      <c r="AA354" s="128"/>
      <c r="AB354" s="128"/>
      <c r="AC354" s="128"/>
      <c r="AD354" s="230"/>
    </row>
    <row r="355" spans="1:30" ht="20.100000000000001" customHeight="1">
      <c r="A355" s="229"/>
      <c r="B355" s="85"/>
      <c r="C355" s="128"/>
      <c r="D355" s="85" t="s">
        <v>7357</v>
      </c>
      <c r="E355" s="128"/>
      <c r="F355" s="356">
        <v>3</v>
      </c>
      <c r="G355" s="314">
        <v>1.171875</v>
      </c>
      <c r="H355" s="356">
        <v>2</v>
      </c>
      <c r="I355" s="314">
        <v>0.68965517241379315</v>
      </c>
      <c r="J355" s="356">
        <v>1</v>
      </c>
      <c r="K355" s="314">
        <f t="shared" si="1"/>
        <v>0.34602076124567471</v>
      </c>
      <c r="L355" s="356">
        <v>1</v>
      </c>
      <c r="M355" s="314">
        <v>0.29498525073746312</v>
      </c>
      <c r="N355" s="315">
        <v>1</v>
      </c>
      <c r="O355" s="316">
        <v>0.27173913043478259</v>
      </c>
      <c r="P355" s="315">
        <v>3</v>
      </c>
      <c r="Q355" s="316">
        <v>0.64239828693790146</v>
      </c>
      <c r="R355" s="315">
        <v>1</v>
      </c>
      <c r="S355" s="316">
        <v>0.18214936247723132</v>
      </c>
      <c r="T355" s="315">
        <v>3</v>
      </c>
      <c r="U355" s="316">
        <v>0.36014405762304924</v>
      </c>
      <c r="V355" s="128"/>
      <c r="W355" s="128"/>
      <c r="X355" s="128"/>
      <c r="Y355" s="128"/>
      <c r="Z355" s="128"/>
      <c r="AA355" s="128"/>
      <c r="AB355" s="128"/>
      <c r="AC355" s="128"/>
      <c r="AD355" s="230"/>
    </row>
    <row r="356" spans="1:30" ht="20.100000000000001" customHeight="1">
      <c r="A356" s="229"/>
      <c r="B356" s="85"/>
      <c r="C356" s="128"/>
      <c r="D356" s="85" t="s">
        <v>7358</v>
      </c>
      <c r="E356" s="128"/>
      <c r="F356" s="356"/>
      <c r="G356" s="314"/>
      <c r="H356" s="356"/>
      <c r="I356" s="314"/>
      <c r="J356" s="356">
        <v>1</v>
      </c>
      <c r="K356" s="314">
        <f t="shared" si="1"/>
        <v>0.34602076124567471</v>
      </c>
      <c r="L356" s="356"/>
      <c r="M356" s="314"/>
      <c r="N356" s="315">
        <v>2</v>
      </c>
      <c r="O356" s="316">
        <v>0.54347826086956519</v>
      </c>
      <c r="P356" s="315"/>
      <c r="Q356" s="316"/>
      <c r="R356" s="315"/>
      <c r="S356" s="316"/>
      <c r="T356" s="315">
        <v>2</v>
      </c>
      <c r="U356" s="316">
        <v>0.24009603841536614</v>
      </c>
      <c r="V356" s="128"/>
      <c r="W356" s="128"/>
      <c r="X356" s="128"/>
      <c r="Y356" s="128"/>
      <c r="Z356" s="128"/>
      <c r="AA356" s="128"/>
      <c r="AB356" s="128"/>
      <c r="AC356" s="128"/>
      <c r="AD356" s="230"/>
    </row>
    <row r="357" spans="1:30" ht="20.100000000000001" customHeight="1">
      <c r="A357" s="229"/>
      <c r="B357" s="85"/>
      <c r="C357" s="128"/>
      <c r="D357" s="85" t="s">
        <v>7143</v>
      </c>
      <c r="E357" s="128"/>
      <c r="F357" s="356"/>
      <c r="G357" s="314"/>
      <c r="H357" s="356"/>
      <c r="I357" s="314"/>
      <c r="J357" s="356"/>
      <c r="K357" s="314"/>
      <c r="L357" s="356">
        <v>1</v>
      </c>
      <c r="M357" s="314">
        <v>0.29498525073746312</v>
      </c>
      <c r="N357" s="315">
        <v>1</v>
      </c>
      <c r="O357" s="316">
        <v>0.27173913043478259</v>
      </c>
      <c r="P357" s="315"/>
      <c r="Q357" s="316"/>
      <c r="R357" s="315"/>
      <c r="S357" s="316"/>
      <c r="T357" s="315">
        <v>1</v>
      </c>
      <c r="U357" s="316">
        <v>0.12004801920768307</v>
      </c>
      <c r="V357" s="128"/>
      <c r="W357" s="128"/>
      <c r="X357" s="128"/>
      <c r="Y357" s="128"/>
      <c r="Z357" s="128"/>
      <c r="AA357" s="128"/>
      <c r="AB357" s="128"/>
      <c r="AC357" s="128"/>
      <c r="AD357" s="230"/>
    </row>
    <row r="358" spans="1:30" ht="20.100000000000001" customHeight="1">
      <c r="A358" s="229"/>
      <c r="B358" s="85"/>
      <c r="C358" s="128"/>
      <c r="D358" s="85" t="s">
        <v>4797</v>
      </c>
      <c r="E358" s="128"/>
      <c r="F358" s="356"/>
      <c r="G358" s="314"/>
      <c r="H358" s="356">
        <v>1</v>
      </c>
      <c r="I358" s="314">
        <v>0.34482758620689657</v>
      </c>
      <c r="J358" s="356"/>
      <c r="K358" s="314"/>
      <c r="L358" s="356"/>
      <c r="M358" s="314"/>
      <c r="N358" s="315">
        <v>1</v>
      </c>
      <c r="O358" s="316">
        <v>0.27173913043478259</v>
      </c>
      <c r="P358" s="315"/>
      <c r="Q358" s="316"/>
      <c r="R358" s="315">
        <v>1</v>
      </c>
      <c r="S358" s="316">
        <v>0.18214936247723132</v>
      </c>
      <c r="T358" s="315">
        <v>2</v>
      </c>
      <c r="U358" s="316">
        <v>0.24009603841536614</v>
      </c>
      <c r="V358" s="128"/>
      <c r="W358" s="128"/>
      <c r="X358" s="128"/>
      <c r="Y358" s="128"/>
      <c r="Z358" s="128"/>
      <c r="AA358" s="128"/>
      <c r="AB358" s="128"/>
      <c r="AC358" s="128"/>
      <c r="AD358" s="230"/>
    </row>
    <row r="359" spans="1:30" ht="20.100000000000001" customHeight="1">
      <c r="A359" s="229"/>
      <c r="B359" s="85"/>
      <c r="C359" s="128"/>
      <c r="D359" s="85" t="s">
        <v>4792</v>
      </c>
      <c r="E359" s="128"/>
      <c r="F359" s="356"/>
      <c r="G359" s="314"/>
      <c r="H359" s="356"/>
      <c r="I359" s="314"/>
      <c r="J359" s="356"/>
      <c r="K359" s="314"/>
      <c r="L359" s="356"/>
      <c r="M359" s="314"/>
      <c r="N359" s="315"/>
      <c r="O359" s="316"/>
      <c r="P359" s="315"/>
      <c r="Q359" s="316"/>
      <c r="R359" s="315"/>
      <c r="S359" s="316"/>
      <c r="T359" s="315"/>
      <c r="U359" s="316"/>
      <c r="V359" s="128"/>
      <c r="W359" s="128"/>
      <c r="X359" s="128"/>
      <c r="Y359" s="128"/>
      <c r="Z359" s="128"/>
      <c r="AA359" s="128"/>
      <c r="AB359" s="128"/>
      <c r="AC359" s="128"/>
      <c r="AD359" s="230"/>
    </row>
    <row r="360" spans="1:30" ht="20.100000000000001" customHeight="1">
      <c r="A360" s="476" t="s">
        <v>4855</v>
      </c>
      <c r="B360" s="476" t="s">
        <v>1097</v>
      </c>
      <c r="C360" s="473" t="s">
        <v>4938</v>
      </c>
      <c r="D360" s="476"/>
      <c r="E360" s="473"/>
      <c r="F360" s="443"/>
      <c r="G360" s="444"/>
      <c r="H360" s="443">
        <v>1</v>
      </c>
      <c r="I360" s="444">
        <v>100</v>
      </c>
      <c r="J360" s="443"/>
      <c r="K360" s="444"/>
      <c r="L360" s="443"/>
      <c r="M360" s="444"/>
      <c r="N360" s="471">
        <v>1</v>
      </c>
      <c r="O360" s="465">
        <v>100</v>
      </c>
      <c r="P360" s="471"/>
      <c r="Q360" s="465"/>
      <c r="R360" s="471">
        <v>1</v>
      </c>
      <c r="S360" s="465">
        <v>100</v>
      </c>
      <c r="T360" s="471">
        <v>2</v>
      </c>
      <c r="U360" s="465">
        <v>100</v>
      </c>
      <c r="V360" s="473" t="s">
        <v>138</v>
      </c>
      <c r="W360" s="473" t="s">
        <v>138</v>
      </c>
      <c r="X360" s="473" t="s">
        <v>138</v>
      </c>
      <c r="Y360" s="473" t="s">
        <v>138</v>
      </c>
      <c r="Z360" s="473" t="s">
        <v>138</v>
      </c>
      <c r="AA360" s="473" t="s">
        <v>138</v>
      </c>
      <c r="AB360" s="473" t="s">
        <v>138</v>
      </c>
      <c r="AC360" s="473" t="s">
        <v>138</v>
      </c>
      <c r="AD360" s="476"/>
    </row>
    <row r="361" spans="1:30" ht="20.100000000000001" customHeight="1">
      <c r="A361" s="476" t="s">
        <v>4856</v>
      </c>
      <c r="B361" s="476" t="s">
        <v>1098</v>
      </c>
      <c r="C361" s="473" t="s">
        <v>4937</v>
      </c>
      <c r="D361" s="476" t="s">
        <v>2352</v>
      </c>
      <c r="E361" s="473"/>
      <c r="F361" s="443">
        <v>55</v>
      </c>
      <c r="G361" s="444">
        <v>21.484375</v>
      </c>
      <c r="H361" s="443">
        <v>78</v>
      </c>
      <c r="I361" s="444">
        <v>26.896551724137932</v>
      </c>
      <c r="J361" s="443">
        <v>68</v>
      </c>
      <c r="K361" s="444">
        <f>J361*100/289</f>
        <v>23.529411764705884</v>
      </c>
      <c r="L361" s="443">
        <v>103</v>
      </c>
      <c r="M361" s="444">
        <v>30.383480825958703</v>
      </c>
      <c r="N361" s="471">
        <v>106</v>
      </c>
      <c r="O361" s="465">
        <v>28.804347826086957</v>
      </c>
      <c r="P361" s="471">
        <v>124</v>
      </c>
      <c r="Q361" s="465">
        <v>26.552462526766597</v>
      </c>
      <c r="R361" s="471">
        <v>142</v>
      </c>
      <c r="S361" s="465">
        <v>25.86520947176685</v>
      </c>
      <c r="T361" s="471">
        <v>197</v>
      </c>
      <c r="U361" s="465">
        <v>23.649459783913567</v>
      </c>
      <c r="V361" s="473" t="s">
        <v>138</v>
      </c>
      <c r="W361" s="473" t="s">
        <v>138</v>
      </c>
      <c r="X361" s="473" t="s">
        <v>138</v>
      </c>
      <c r="Y361" s="473" t="s">
        <v>138</v>
      </c>
      <c r="Z361" s="473" t="s">
        <v>138</v>
      </c>
      <c r="AA361" s="473" t="s">
        <v>138</v>
      </c>
      <c r="AB361" s="473" t="s">
        <v>138</v>
      </c>
      <c r="AC361" s="473" t="s">
        <v>138</v>
      </c>
      <c r="AD361" s="476"/>
    </row>
    <row r="362" spans="1:30" ht="20.100000000000001" customHeight="1">
      <c r="A362" s="229"/>
      <c r="B362" s="85"/>
      <c r="C362" s="128"/>
      <c r="D362" s="85" t="s">
        <v>2353</v>
      </c>
      <c r="E362" s="128"/>
      <c r="F362" s="356">
        <v>47</v>
      </c>
      <c r="G362" s="314">
        <v>18.359375</v>
      </c>
      <c r="H362" s="356">
        <v>58</v>
      </c>
      <c r="I362" s="314">
        <v>20</v>
      </c>
      <c r="J362" s="356">
        <v>55</v>
      </c>
      <c r="K362" s="314">
        <f t="shared" ref="K362:K379" si="2">J362*100/289</f>
        <v>19.031141868512112</v>
      </c>
      <c r="L362" s="356">
        <v>49</v>
      </c>
      <c r="M362" s="314">
        <v>14.454277286135694</v>
      </c>
      <c r="N362" s="315">
        <v>61</v>
      </c>
      <c r="O362" s="316">
        <v>16.576086956521738</v>
      </c>
      <c r="P362" s="315">
        <v>74</v>
      </c>
      <c r="Q362" s="316">
        <v>15.845824411134904</v>
      </c>
      <c r="R362" s="315">
        <v>79</v>
      </c>
      <c r="S362" s="316">
        <v>14.389799635701275</v>
      </c>
      <c r="T362" s="315">
        <v>129</v>
      </c>
      <c r="U362" s="316">
        <v>15.486194477791116</v>
      </c>
      <c r="V362" s="128"/>
      <c r="W362" s="128"/>
      <c r="X362" s="128"/>
      <c r="Y362" s="128"/>
      <c r="Z362" s="128"/>
      <c r="AA362" s="128"/>
      <c r="AB362" s="128"/>
      <c r="AC362" s="128"/>
      <c r="AD362" s="230"/>
    </row>
    <row r="363" spans="1:30" ht="20.100000000000001" customHeight="1">
      <c r="A363" s="229"/>
      <c r="B363" s="85"/>
      <c r="C363" s="128"/>
      <c r="D363" s="85" t="s">
        <v>2354</v>
      </c>
      <c r="E363" s="128"/>
      <c r="F363" s="356">
        <v>15</v>
      </c>
      <c r="G363" s="314">
        <v>5.859375</v>
      </c>
      <c r="H363" s="356">
        <v>17</v>
      </c>
      <c r="I363" s="314">
        <v>5.8620689655172411</v>
      </c>
      <c r="J363" s="356">
        <v>14</v>
      </c>
      <c r="K363" s="314">
        <f t="shared" si="2"/>
        <v>4.844290657439446</v>
      </c>
      <c r="L363" s="356">
        <v>23</v>
      </c>
      <c r="M363" s="314">
        <v>6.7846607669616521</v>
      </c>
      <c r="N363" s="315">
        <v>22</v>
      </c>
      <c r="O363" s="316">
        <v>5.9782608695652177</v>
      </c>
      <c r="P363" s="315">
        <v>29</v>
      </c>
      <c r="Q363" s="316">
        <v>6.209850107066381</v>
      </c>
      <c r="R363" s="315">
        <v>35</v>
      </c>
      <c r="S363" s="316">
        <v>6.3752276867030968</v>
      </c>
      <c r="T363" s="315">
        <v>64</v>
      </c>
      <c r="U363" s="316">
        <v>7.6830732292917165</v>
      </c>
      <c r="V363" s="128"/>
      <c r="W363" s="128"/>
      <c r="X363" s="128"/>
      <c r="Y363" s="128"/>
      <c r="Z363" s="128"/>
      <c r="AA363" s="128"/>
      <c r="AB363" s="128"/>
      <c r="AC363" s="128"/>
      <c r="AD363" s="230"/>
    </row>
    <row r="364" spans="1:30" ht="20.100000000000001" customHeight="1">
      <c r="A364" s="229"/>
      <c r="B364" s="85"/>
      <c r="C364" s="128"/>
      <c r="D364" s="85" t="s">
        <v>2355</v>
      </c>
      <c r="E364" s="128"/>
      <c r="F364" s="356">
        <v>59</v>
      </c>
      <c r="G364" s="314">
        <v>23.046875</v>
      </c>
      <c r="H364" s="356">
        <v>70</v>
      </c>
      <c r="I364" s="314">
        <v>24.137931034482758</v>
      </c>
      <c r="J364" s="356">
        <v>73</v>
      </c>
      <c r="K364" s="314">
        <f t="shared" si="2"/>
        <v>25.259515570934255</v>
      </c>
      <c r="L364" s="356">
        <v>68</v>
      </c>
      <c r="M364" s="314">
        <v>20.058997050147493</v>
      </c>
      <c r="N364" s="315">
        <v>78</v>
      </c>
      <c r="O364" s="316">
        <v>21.195652173913043</v>
      </c>
      <c r="P364" s="315">
        <v>90</v>
      </c>
      <c r="Q364" s="316">
        <v>19.271948608137045</v>
      </c>
      <c r="R364" s="315">
        <v>113</v>
      </c>
      <c r="S364" s="316">
        <v>20.582877959927139</v>
      </c>
      <c r="T364" s="315">
        <v>164</v>
      </c>
      <c r="U364" s="316">
        <v>19.687875150060023</v>
      </c>
      <c r="V364" s="128"/>
      <c r="W364" s="128"/>
      <c r="X364" s="128"/>
      <c r="Y364" s="128"/>
      <c r="Z364" s="128"/>
      <c r="AA364" s="128"/>
      <c r="AB364" s="128"/>
      <c r="AC364" s="128"/>
      <c r="AD364" s="230"/>
    </row>
    <row r="365" spans="1:30" ht="20.100000000000001" customHeight="1">
      <c r="A365" s="229"/>
      <c r="B365" s="85"/>
      <c r="C365" s="128"/>
      <c r="D365" s="85" t="s">
        <v>2356</v>
      </c>
      <c r="E365" s="128"/>
      <c r="F365" s="356">
        <v>8</v>
      </c>
      <c r="G365" s="314">
        <v>3.125</v>
      </c>
      <c r="H365" s="356">
        <v>4</v>
      </c>
      <c r="I365" s="314">
        <v>1.3793103448275863</v>
      </c>
      <c r="J365" s="356">
        <v>2</v>
      </c>
      <c r="K365" s="314">
        <f t="shared" si="2"/>
        <v>0.69204152249134943</v>
      </c>
      <c r="L365" s="356">
        <v>4</v>
      </c>
      <c r="M365" s="314">
        <v>1.1799410029498525</v>
      </c>
      <c r="N365" s="315">
        <v>2</v>
      </c>
      <c r="O365" s="316">
        <v>0.54347826086956519</v>
      </c>
      <c r="P365" s="315">
        <v>7</v>
      </c>
      <c r="Q365" s="316">
        <v>1.4989293361884368</v>
      </c>
      <c r="R365" s="315">
        <v>9</v>
      </c>
      <c r="S365" s="316">
        <v>1.639344262295082</v>
      </c>
      <c r="T365" s="315">
        <v>18</v>
      </c>
      <c r="U365" s="316">
        <v>2.1608643457382954</v>
      </c>
      <c r="V365" s="128"/>
      <c r="W365" s="128"/>
      <c r="X365" s="128"/>
      <c r="Y365" s="128"/>
      <c r="Z365" s="128"/>
      <c r="AA365" s="128"/>
      <c r="AB365" s="128"/>
      <c r="AC365" s="128"/>
      <c r="AD365" s="230"/>
    </row>
    <row r="366" spans="1:30" ht="20.100000000000001" customHeight="1">
      <c r="A366" s="229"/>
      <c r="B366" s="85"/>
      <c r="C366" s="128"/>
      <c r="D366" s="85" t="s">
        <v>2128</v>
      </c>
      <c r="E366" s="128"/>
      <c r="F366" s="356">
        <v>28</v>
      </c>
      <c r="G366" s="314">
        <v>10.9375</v>
      </c>
      <c r="H366" s="356">
        <v>27</v>
      </c>
      <c r="I366" s="314">
        <v>9.3103448275862064</v>
      </c>
      <c r="J366" s="356">
        <v>31</v>
      </c>
      <c r="K366" s="314">
        <f t="shared" si="2"/>
        <v>10.726643598615917</v>
      </c>
      <c r="L366" s="356">
        <v>25</v>
      </c>
      <c r="M366" s="314">
        <v>7.3746312684365778</v>
      </c>
      <c r="N366" s="315">
        <v>19</v>
      </c>
      <c r="O366" s="316">
        <v>5.1630434782608692</v>
      </c>
      <c r="P366" s="315">
        <v>47</v>
      </c>
      <c r="Q366" s="316">
        <v>10.06423982869379</v>
      </c>
      <c r="R366" s="315">
        <v>47</v>
      </c>
      <c r="S366" s="316">
        <v>8.5610200364298716</v>
      </c>
      <c r="T366" s="315">
        <v>71</v>
      </c>
      <c r="U366" s="316">
        <v>8.5234093637454986</v>
      </c>
      <c r="V366" s="128"/>
      <c r="W366" s="128"/>
      <c r="X366" s="128"/>
      <c r="Y366" s="128"/>
      <c r="Z366" s="128"/>
      <c r="AA366" s="128"/>
      <c r="AB366" s="128"/>
      <c r="AC366" s="128"/>
      <c r="AD366" s="230"/>
    </row>
    <row r="367" spans="1:30" ht="20.100000000000001" customHeight="1">
      <c r="A367" s="229"/>
      <c r="B367" s="85"/>
      <c r="C367" s="128"/>
      <c r="D367" s="85" t="s">
        <v>2358</v>
      </c>
      <c r="E367" s="128"/>
      <c r="F367" s="356">
        <v>2</v>
      </c>
      <c r="G367" s="314">
        <v>0.78125</v>
      </c>
      <c r="H367" s="356">
        <v>2</v>
      </c>
      <c r="I367" s="314">
        <v>0.68965517241379315</v>
      </c>
      <c r="J367" s="356">
        <v>2</v>
      </c>
      <c r="K367" s="314">
        <f t="shared" si="2"/>
        <v>0.69204152249134943</v>
      </c>
      <c r="L367" s="356">
        <v>3</v>
      </c>
      <c r="M367" s="314">
        <v>0.88495575221238942</v>
      </c>
      <c r="N367" s="315">
        <v>7</v>
      </c>
      <c r="O367" s="316">
        <v>1.9021739130434783</v>
      </c>
      <c r="P367" s="315">
        <v>8</v>
      </c>
      <c r="Q367" s="316">
        <v>1.7130620985010707</v>
      </c>
      <c r="R367" s="315">
        <v>15</v>
      </c>
      <c r="S367" s="316">
        <v>2.7322404371584699</v>
      </c>
      <c r="T367" s="315">
        <v>14</v>
      </c>
      <c r="U367" s="316">
        <v>1.680672268907563</v>
      </c>
      <c r="V367" s="128"/>
      <c r="W367" s="128"/>
      <c r="X367" s="128"/>
      <c r="Y367" s="128"/>
      <c r="Z367" s="128"/>
      <c r="AA367" s="128"/>
      <c r="AB367" s="128"/>
      <c r="AC367" s="128"/>
      <c r="AD367" s="230"/>
    </row>
    <row r="368" spans="1:30" ht="20.100000000000001" customHeight="1">
      <c r="A368" s="229"/>
      <c r="B368" s="85"/>
      <c r="C368" s="128"/>
      <c r="D368" s="85" t="s">
        <v>2359</v>
      </c>
      <c r="E368" s="128"/>
      <c r="F368" s="356">
        <v>19</v>
      </c>
      <c r="G368" s="314">
        <v>7.421875</v>
      </c>
      <c r="H368" s="356">
        <v>16</v>
      </c>
      <c r="I368" s="314">
        <v>5.5172413793103452</v>
      </c>
      <c r="J368" s="356">
        <v>12</v>
      </c>
      <c r="K368" s="314">
        <f t="shared" si="2"/>
        <v>4.1522491349480966</v>
      </c>
      <c r="L368" s="356">
        <v>21</v>
      </c>
      <c r="M368" s="314">
        <v>6.1946902654867255</v>
      </c>
      <c r="N368" s="315">
        <v>18</v>
      </c>
      <c r="O368" s="316">
        <v>4.8913043478260869</v>
      </c>
      <c r="P368" s="315">
        <v>29</v>
      </c>
      <c r="Q368" s="316">
        <v>6.209850107066381</v>
      </c>
      <c r="R368" s="315">
        <v>30</v>
      </c>
      <c r="S368" s="316">
        <v>5.4644808743169397</v>
      </c>
      <c r="T368" s="315">
        <v>35</v>
      </c>
      <c r="U368" s="316">
        <v>4.2016806722689077</v>
      </c>
      <c r="V368" s="128"/>
      <c r="W368" s="128"/>
      <c r="X368" s="128"/>
      <c r="Y368" s="128"/>
      <c r="Z368" s="128"/>
      <c r="AA368" s="128"/>
      <c r="AB368" s="128"/>
      <c r="AC368" s="128"/>
      <c r="AD368" s="230"/>
    </row>
    <row r="369" spans="1:30" ht="20.100000000000001" customHeight="1">
      <c r="A369" s="229"/>
      <c r="B369" s="85"/>
      <c r="C369" s="128"/>
      <c r="D369" s="85" t="s">
        <v>2360</v>
      </c>
      <c r="E369" s="128"/>
      <c r="F369" s="356">
        <v>2</v>
      </c>
      <c r="G369" s="314">
        <v>0.78125</v>
      </c>
      <c r="H369" s="356">
        <v>1</v>
      </c>
      <c r="I369" s="314">
        <v>0.34482758620689657</v>
      </c>
      <c r="J369" s="356"/>
      <c r="K369" s="314"/>
      <c r="L369" s="356">
        <v>2</v>
      </c>
      <c r="M369" s="314">
        <v>0.58997050147492625</v>
      </c>
      <c r="N369" s="315">
        <v>4</v>
      </c>
      <c r="O369" s="316">
        <v>1.0869565217391304</v>
      </c>
      <c r="P369" s="315">
        <v>1</v>
      </c>
      <c r="Q369" s="316">
        <v>0.21413276231263384</v>
      </c>
      <c r="R369" s="315">
        <v>5</v>
      </c>
      <c r="S369" s="316">
        <v>0.91074681238615662</v>
      </c>
      <c r="T369" s="315">
        <v>8</v>
      </c>
      <c r="U369" s="316">
        <v>0.96038415366146457</v>
      </c>
      <c r="V369" s="128"/>
      <c r="W369" s="128"/>
      <c r="X369" s="128"/>
      <c r="Y369" s="128"/>
      <c r="Z369" s="128"/>
      <c r="AA369" s="128"/>
      <c r="AB369" s="128"/>
      <c r="AC369" s="128"/>
      <c r="AD369" s="230"/>
    </row>
    <row r="370" spans="1:30" ht="20.100000000000001" customHeight="1">
      <c r="A370" s="229"/>
      <c r="B370" s="85"/>
      <c r="C370" s="128"/>
      <c r="D370" s="85" t="s">
        <v>7354</v>
      </c>
      <c r="E370" s="128"/>
      <c r="F370" s="356"/>
      <c r="G370" s="314"/>
      <c r="H370" s="356"/>
      <c r="I370" s="314"/>
      <c r="J370" s="356">
        <v>4</v>
      </c>
      <c r="K370" s="314">
        <f t="shared" si="2"/>
        <v>1.3840830449826989</v>
      </c>
      <c r="L370" s="356">
        <v>2</v>
      </c>
      <c r="M370" s="314">
        <v>0.58997050147492625</v>
      </c>
      <c r="N370" s="315">
        <v>4</v>
      </c>
      <c r="O370" s="316">
        <v>1.0869565217391304</v>
      </c>
      <c r="P370" s="315">
        <v>3</v>
      </c>
      <c r="Q370" s="316">
        <v>0.64239828693790146</v>
      </c>
      <c r="R370" s="315">
        <v>7</v>
      </c>
      <c r="S370" s="316">
        <v>1.2750455373406193</v>
      </c>
      <c r="T370" s="315">
        <v>10</v>
      </c>
      <c r="U370" s="316">
        <v>1.2004801920768307</v>
      </c>
      <c r="V370" s="128"/>
      <c r="W370" s="128"/>
      <c r="X370" s="128"/>
      <c r="Y370" s="128"/>
      <c r="Z370" s="128"/>
      <c r="AA370" s="128"/>
      <c r="AB370" s="128"/>
      <c r="AC370" s="128"/>
      <c r="AD370" s="230"/>
    </row>
    <row r="371" spans="1:30" ht="20.100000000000001" customHeight="1">
      <c r="A371" s="229"/>
      <c r="B371" s="85"/>
      <c r="C371" s="128"/>
      <c r="D371" s="85" t="s">
        <v>7355</v>
      </c>
      <c r="E371" s="128"/>
      <c r="F371" s="356">
        <v>4</v>
      </c>
      <c r="G371" s="314">
        <v>1.5625</v>
      </c>
      <c r="H371" s="356">
        <v>2</v>
      </c>
      <c r="I371" s="314">
        <v>0.68965517241379315</v>
      </c>
      <c r="J371" s="356">
        <v>6</v>
      </c>
      <c r="K371" s="314">
        <f t="shared" si="2"/>
        <v>2.0761245674740483</v>
      </c>
      <c r="L371" s="356">
        <v>11</v>
      </c>
      <c r="M371" s="314">
        <v>3.2448377581120944</v>
      </c>
      <c r="N371" s="315">
        <v>12</v>
      </c>
      <c r="O371" s="316">
        <v>3.2608695652173911</v>
      </c>
      <c r="P371" s="315">
        <v>8</v>
      </c>
      <c r="Q371" s="316">
        <v>1.7130620985010707</v>
      </c>
      <c r="R371" s="315">
        <v>11</v>
      </c>
      <c r="S371" s="316">
        <v>2.0036429872495445</v>
      </c>
      <c r="T371" s="315">
        <v>26</v>
      </c>
      <c r="U371" s="316">
        <v>3.1212484993997598</v>
      </c>
      <c r="V371" s="128"/>
      <c r="W371" s="128"/>
      <c r="X371" s="128"/>
      <c r="Y371" s="128"/>
      <c r="Z371" s="128"/>
      <c r="AA371" s="128"/>
      <c r="AB371" s="128"/>
      <c r="AC371" s="128"/>
      <c r="AD371" s="230"/>
    </row>
    <row r="372" spans="1:30" ht="20.100000000000001" customHeight="1">
      <c r="A372" s="229"/>
      <c r="B372" s="85"/>
      <c r="C372" s="128"/>
      <c r="D372" s="85" t="s">
        <v>4791</v>
      </c>
      <c r="E372" s="128"/>
      <c r="F372" s="356">
        <v>7</v>
      </c>
      <c r="G372" s="314">
        <v>2.734375</v>
      </c>
      <c r="H372" s="356">
        <v>4</v>
      </c>
      <c r="I372" s="314">
        <v>1.3793103448275863</v>
      </c>
      <c r="J372" s="356">
        <v>8</v>
      </c>
      <c r="K372" s="314">
        <f t="shared" si="2"/>
        <v>2.7681660899653977</v>
      </c>
      <c r="L372" s="356">
        <v>8</v>
      </c>
      <c r="M372" s="314">
        <v>2.359882005899705</v>
      </c>
      <c r="N372" s="315">
        <v>12</v>
      </c>
      <c r="O372" s="316">
        <v>3.2608695652173911</v>
      </c>
      <c r="P372" s="315">
        <v>23</v>
      </c>
      <c r="Q372" s="316">
        <v>4.925053533190578</v>
      </c>
      <c r="R372" s="315">
        <v>24</v>
      </c>
      <c r="S372" s="316">
        <v>4.3715846994535523</v>
      </c>
      <c r="T372" s="315">
        <v>42</v>
      </c>
      <c r="U372" s="316">
        <v>5.0420168067226889</v>
      </c>
      <c r="V372" s="128"/>
      <c r="W372" s="128"/>
      <c r="X372" s="128"/>
      <c r="Y372" s="128"/>
      <c r="Z372" s="128"/>
      <c r="AA372" s="128"/>
      <c r="AB372" s="128"/>
      <c r="AC372" s="128"/>
      <c r="AD372" s="230"/>
    </row>
    <row r="373" spans="1:30" ht="20.100000000000001" customHeight="1">
      <c r="A373" s="229"/>
      <c r="B373" s="85"/>
      <c r="C373" s="128"/>
      <c r="D373" s="85" t="s">
        <v>7356</v>
      </c>
      <c r="E373" s="128"/>
      <c r="F373" s="356">
        <v>2</v>
      </c>
      <c r="G373" s="314">
        <v>0.78125</v>
      </c>
      <c r="H373" s="356">
        <v>2</v>
      </c>
      <c r="I373" s="314">
        <v>0.68965517241379315</v>
      </c>
      <c r="J373" s="356">
        <v>3</v>
      </c>
      <c r="K373" s="314">
        <f t="shared" si="2"/>
        <v>1.0380622837370241</v>
      </c>
      <c r="L373" s="356">
        <v>8</v>
      </c>
      <c r="M373" s="314">
        <v>2.359882005899705</v>
      </c>
      <c r="N373" s="315">
        <v>3</v>
      </c>
      <c r="O373" s="316">
        <v>0.81521739130434778</v>
      </c>
      <c r="P373" s="315">
        <v>3</v>
      </c>
      <c r="Q373" s="316">
        <v>0.64239828693790146</v>
      </c>
      <c r="R373" s="315">
        <v>4</v>
      </c>
      <c r="S373" s="316">
        <v>0.72859744990892528</v>
      </c>
      <c r="T373" s="315">
        <v>10</v>
      </c>
      <c r="U373" s="316">
        <v>1.2004801920768307</v>
      </c>
      <c r="V373" s="128"/>
      <c r="W373" s="128"/>
      <c r="X373" s="128"/>
      <c r="Y373" s="128"/>
      <c r="Z373" s="128"/>
      <c r="AA373" s="128"/>
      <c r="AB373" s="128"/>
      <c r="AC373" s="128"/>
      <c r="AD373" s="230"/>
    </row>
    <row r="374" spans="1:30" ht="20.100000000000001" customHeight="1">
      <c r="A374" s="229"/>
      <c r="B374" s="85"/>
      <c r="C374" s="128"/>
      <c r="D374" s="85" t="s">
        <v>7140</v>
      </c>
      <c r="E374" s="128"/>
      <c r="F374" s="356">
        <v>3</v>
      </c>
      <c r="G374" s="314">
        <v>1.171875</v>
      </c>
      <c r="H374" s="356">
        <v>1</v>
      </c>
      <c r="I374" s="314">
        <v>0.34482758620689657</v>
      </c>
      <c r="J374" s="356">
        <v>1</v>
      </c>
      <c r="K374" s="314">
        <f t="shared" si="2"/>
        <v>0.34602076124567471</v>
      </c>
      <c r="L374" s="356">
        <v>6</v>
      </c>
      <c r="M374" s="314">
        <v>1.7699115044247788</v>
      </c>
      <c r="N374" s="315">
        <v>7</v>
      </c>
      <c r="O374" s="316">
        <v>1.9021739130434783</v>
      </c>
      <c r="P374" s="315">
        <v>8</v>
      </c>
      <c r="Q374" s="316">
        <v>1.7130620985010707</v>
      </c>
      <c r="R374" s="315">
        <v>9</v>
      </c>
      <c r="S374" s="316">
        <v>1.639344262295082</v>
      </c>
      <c r="T374" s="315">
        <v>17</v>
      </c>
      <c r="U374" s="316">
        <v>2.0408163265306123</v>
      </c>
      <c r="V374" s="128"/>
      <c r="W374" s="128"/>
      <c r="X374" s="128"/>
      <c r="Y374" s="128"/>
      <c r="Z374" s="128"/>
      <c r="AA374" s="128"/>
      <c r="AB374" s="128"/>
      <c r="AC374" s="128"/>
      <c r="AD374" s="230"/>
    </row>
    <row r="375" spans="1:30" ht="20.100000000000001" customHeight="1">
      <c r="A375" s="229"/>
      <c r="B375" s="85"/>
      <c r="C375" s="128"/>
      <c r="D375" s="85" t="s">
        <v>7357</v>
      </c>
      <c r="E375" s="128"/>
      <c r="F375" s="356"/>
      <c r="G375" s="314"/>
      <c r="H375" s="356">
        <v>3</v>
      </c>
      <c r="I375" s="314">
        <v>1.0344827586206897</v>
      </c>
      <c r="J375" s="356">
        <v>3</v>
      </c>
      <c r="K375" s="314">
        <f t="shared" si="2"/>
        <v>1.0380622837370241</v>
      </c>
      <c r="L375" s="356"/>
      <c r="M375" s="314"/>
      <c r="N375" s="315">
        <v>2</v>
      </c>
      <c r="O375" s="316">
        <v>0.54347826086956519</v>
      </c>
      <c r="P375" s="315">
        <v>3</v>
      </c>
      <c r="Q375" s="316">
        <v>0.64239828693790146</v>
      </c>
      <c r="R375" s="315">
        <v>4</v>
      </c>
      <c r="S375" s="316">
        <v>0.72859744990892528</v>
      </c>
      <c r="T375" s="315">
        <v>8</v>
      </c>
      <c r="U375" s="316">
        <v>0.96038415366146457</v>
      </c>
      <c r="V375" s="128"/>
      <c r="W375" s="128"/>
      <c r="X375" s="128"/>
      <c r="Y375" s="128"/>
      <c r="Z375" s="128"/>
      <c r="AA375" s="128"/>
      <c r="AB375" s="128"/>
      <c r="AC375" s="128"/>
      <c r="AD375" s="230"/>
    </row>
    <row r="376" spans="1:30" ht="20.100000000000001" customHeight="1">
      <c r="A376" s="229"/>
      <c r="B376" s="85"/>
      <c r="C376" s="128"/>
      <c r="D376" s="85" t="s">
        <v>7358</v>
      </c>
      <c r="E376" s="128"/>
      <c r="F376" s="356"/>
      <c r="G376" s="314"/>
      <c r="H376" s="356">
        <v>1</v>
      </c>
      <c r="I376" s="314">
        <v>0.34482758620689657</v>
      </c>
      <c r="J376" s="356">
        <v>1</v>
      </c>
      <c r="K376" s="314">
        <f t="shared" si="2"/>
        <v>0.34602076124567471</v>
      </c>
      <c r="L376" s="356"/>
      <c r="M376" s="314"/>
      <c r="N376" s="315">
        <v>1</v>
      </c>
      <c r="O376" s="316">
        <v>0.27173913043478259</v>
      </c>
      <c r="P376" s="315"/>
      <c r="Q376" s="316"/>
      <c r="R376" s="315">
        <v>2</v>
      </c>
      <c r="S376" s="316">
        <v>0.36429872495446264</v>
      </c>
      <c r="T376" s="315"/>
      <c r="U376" s="316"/>
      <c r="V376" s="128"/>
      <c r="W376" s="128"/>
      <c r="X376" s="128"/>
      <c r="Y376" s="128"/>
      <c r="Z376" s="128"/>
      <c r="AA376" s="128"/>
      <c r="AB376" s="128"/>
      <c r="AC376" s="128"/>
      <c r="AD376" s="230"/>
    </row>
    <row r="377" spans="1:30" ht="20.100000000000001" customHeight="1">
      <c r="A377" s="229"/>
      <c r="B377" s="85"/>
      <c r="C377" s="128"/>
      <c r="D377" s="85" t="s">
        <v>7143</v>
      </c>
      <c r="E377" s="128"/>
      <c r="F377" s="356"/>
      <c r="G377" s="314"/>
      <c r="H377" s="356"/>
      <c r="I377" s="314"/>
      <c r="J377" s="356"/>
      <c r="K377" s="314"/>
      <c r="L377" s="356"/>
      <c r="M377" s="314"/>
      <c r="N377" s="315"/>
      <c r="O377" s="316"/>
      <c r="P377" s="315"/>
      <c r="Q377" s="316"/>
      <c r="R377" s="315">
        <v>1</v>
      </c>
      <c r="S377" s="316">
        <v>0.18214936247723132</v>
      </c>
      <c r="T377" s="315">
        <v>1</v>
      </c>
      <c r="U377" s="316">
        <v>0.12004801920768307</v>
      </c>
      <c r="V377" s="128"/>
      <c r="W377" s="128"/>
      <c r="X377" s="128"/>
      <c r="Y377" s="128"/>
      <c r="Z377" s="128"/>
      <c r="AA377" s="128"/>
      <c r="AB377" s="128"/>
      <c r="AC377" s="128"/>
      <c r="AD377" s="230"/>
    </row>
    <row r="378" spans="1:30" ht="20.100000000000001" customHeight="1">
      <c r="A378" s="229"/>
      <c r="B378" s="85"/>
      <c r="C378" s="128"/>
      <c r="D378" s="85" t="s">
        <v>4797</v>
      </c>
      <c r="E378" s="128"/>
      <c r="F378" s="356"/>
      <c r="G378" s="314"/>
      <c r="H378" s="356"/>
      <c r="I378" s="314"/>
      <c r="J378" s="356">
        <v>1</v>
      </c>
      <c r="K378" s="314">
        <f t="shared" si="2"/>
        <v>0.34602076124567471</v>
      </c>
      <c r="L378" s="356"/>
      <c r="M378" s="314"/>
      <c r="N378" s="315"/>
      <c r="O378" s="316"/>
      <c r="P378" s="315"/>
      <c r="Q378" s="316"/>
      <c r="R378" s="315"/>
      <c r="S378" s="316"/>
      <c r="T378" s="315">
        <v>1</v>
      </c>
      <c r="U378" s="316">
        <v>0.12004801920768307</v>
      </c>
      <c r="V378" s="128"/>
      <c r="W378" s="128"/>
      <c r="X378" s="128"/>
      <c r="Y378" s="128"/>
      <c r="Z378" s="128"/>
      <c r="AA378" s="128"/>
      <c r="AB378" s="128"/>
      <c r="AC378" s="128"/>
      <c r="AD378" s="230"/>
    </row>
    <row r="379" spans="1:30" ht="20.100000000000001" customHeight="1">
      <c r="A379" s="229"/>
      <c r="B379" s="85"/>
      <c r="C379" s="128"/>
      <c r="D379" s="85" t="s">
        <v>4792</v>
      </c>
      <c r="E379" s="128"/>
      <c r="F379" s="356">
        <v>5</v>
      </c>
      <c r="G379" s="314">
        <v>1.953125</v>
      </c>
      <c r="H379" s="356">
        <v>4</v>
      </c>
      <c r="I379" s="314">
        <v>1.3793103448275863</v>
      </c>
      <c r="J379" s="356">
        <v>5</v>
      </c>
      <c r="K379" s="314">
        <f t="shared" si="2"/>
        <v>1.7301038062283738</v>
      </c>
      <c r="L379" s="356">
        <v>6</v>
      </c>
      <c r="M379" s="314">
        <v>1.7699115044247788</v>
      </c>
      <c r="N379" s="315">
        <v>10</v>
      </c>
      <c r="O379" s="316">
        <v>2.7173913043478262</v>
      </c>
      <c r="P379" s="315">
        <v>10</v>
      </c>
      <c r="Q379" s="316">
        <v>2.1413276231263385</v>
      </c>
      <c r="R379" s="315">
        <v>12</v>
      </c>
      <c r="S379" s="316">
        <v>2.1857923497267762</v>
      </c>
      <c r="T379" s="321">
        <v>18</v>
      </c>
      <c r="U379" s="322">
        <v>2.1608643457382954</v>
      </c>
      <c r="V379" s="128"/>
      <c r="W379" s="128"/>
      <c r="X379" s="128"/>
      <c r="Y379" s="128"/>
      <c r="Z379" s="128"/>
      <c r="AA379" s="128"/>
      <c r="AB379" s="128"/>
      <c r="AC379" s="128"/>
      <c r="AD379" s="230"/>
    </row>
    <row r="380" spans="1:30" ht="20.100000000000001" customHeight="1">
      <c r="A380" s="476" t="s">
        <v>4857</v>
      </c>
      <c r="B380" s="476" t="s">
        <v>1099</v>
      </c>
      <c r="C380" s="473" t="s">
        <v>4939</v>
      </c>
      <c r="D380" s="476"/>
      <c r="E380" s="473"/>
      <c r="F380" s="443"/>
      <c r="G380" s="444"/>
      <c r="H380" s="443"/>
      <c r="I380" s="444"/>
      <c r="J380" s="443">
        <v>1</v>
      </c>
      <c r="K380" s="444">
        <v>100</v>
      </c>
      <c r="L380" s="443"/>
      <c r="M380" s="444"/>
      <c r="N380" s="471"/>
      <c r="O380" s="465"/>
      <c r="P380" s="471"/>
      <c r="Q380" s="465"/>
      <c r="R380" s="471"/>
      <c r="S380" s="465"/>
      <c r="T380" s="471">
        <v>1</v>
      </c>
      <c r="U380" s="465">
        <v>100</v>
      </c>
      <c r="V380" s="473" t="s">
        <v>138</v>
      </c>
      <c r="W380" s="473" t="s">
        <v>138</v>
      </c>
      <c r="X380" s="473" t="s">
        <v>138</v>
      </c>
      <c r="Y380" s="473" t="s">
        <v>138</v>
      </c>
      <c r="Z380" s="473" t="s">
        <v>138</v>
      </c>
      <c r="AA380" s="473" t="s">
        <v>138</v>
      </c>
      <c r="AB380" s="473" t="s">
        <v>138</v>
      </c>
      <c r="AC380" s="473" t="s">
        <v>138</v>
      </c>
      <c r="AD380" s="476"/>
    </row>
    <row r="381" spans="1:30" ht="20.100000000000001" customHeight="1">
      <c r="A381" s="476" t="s">
        <v>4858</v>
      </c>
      <c r="B381" s="476" t="s">
        <v>1043</v>
      </c>
      <c r="C381" s="473" t="s">
        <v>4937</v>
      </c>
      <c r="D381" s="476" t="s">
        <v>1451</v>
      </c>
      <c r="E381" s="473"/>
      <c r="F381" s="443">
        <v>10</v>
      </c>
      <c r="G381" s="444">
        <v>3.90625</v>
      </c>
      <c r="H381" s="443">
        <v>2</v>
      </c>
      <c r="I381" s="444">
        <v>0.68965517241379315</v>
      </c>
      <c r="J381" s="443">
        <v>11</v>
      </c>
      <c r="K381" s="444">
        <f>J381/289*100</f>
        <v>3.8062283737024223</v>
      </c>
      <c r="L381" s="443">
        <v>7</v>
      </c>
      <c r="M381" s="444">
        <v>2.0648967551622417</v>
      </c>
      <c r="N381" s="471">
        <v>7</v>
      </c>
      <c r="O381" s="465">
        <v>1.9021739130434783</v>
      </c>
      <c r="P381" s="471">
        <v>15</v>
      </c>
      <c r="Q381" s="465">
        <v>3.2119914346895073</v>
      </c>
      <c r="R381" s="471">
        <v>13</v>
      </c>
      <c r="S381" s="465">
        <v>2.3679417122040074</v>
      </c>
      <c r="T381" s="471">
        <v>28</v>
      </c>
      <c r="U381" s="465">
        <v>3.3613445378151261</v>
      </c>
      <c r="V381" s="473" t="s">
        <v>138</v>
      </c>
      <c r="W381" s="473" t="s">
        <v>138</v>
      </c>
      <c r="X381" s="473" t="s">
        <v>138</v>
      </c>
      <c r="Y381" s="473" t="s">
        <v>138</v>
      </c>
      <c r="Z381" s="473" t="s">
        <v>138</v>
      </c>
      <c r="AA381" s="473" t="s">
        <v>138</v>
      </c>
      <c r="AB381" s="473" t="s">
        <v>138</v>
      </c>
      <c r="AC381" s="473" t="s">
        <v>138</v>
      </c>
      <c r="AD381" s="476"/>
    </row>
    <row r="382" spans="1:30" ht="20.100000000000001" customHeight="1">
      <c r="A382" s="229"/>
      <c r="B382" s="85"/>
      <c r="C382" s="128"/>
      <c r="D382" s="85" t="s">
        <v>1452</v>
      </c>
      <c r="E382" s="128"/>
      <c r="F382" s="356">
        <v>2</v>
      </c>
      <c r="G382" s="314">
        <v>0.78125</v>
      </c>
      <c r="H382" s="356">
        <v>1</v>
      </c>
      <c r="I382" s="314">
        <v>0.34482758620689657</v>
      </c>
      <c r="J382" s="356">
        <v>2</v>
      </c>
      <c r="K382" s="314">
        <f t="shared" ref="K382:K391" si="3">J382/289*100</f>
        <v>0.69204152249134954</v>
      </c>
      <c r="L382" s="356">
        <v>7</v>
      </c>
      <c r="M382" s="314">
        <v>2.0648967551622417</v>
      </c>
      <c r="N382" s="315">
        <v>2</v>
      </c>
      <c r="O382" s="316">
        <v>0.54347826086956519</v>
      </c>
      <c r="P382" s="315">
        <v>2</v>
      </c>
      <c r="Q382" s="316">
        <v>0.42826552462526768</v>
      </c>
      <c r="R382" s="315">
        <v>6</v>
      </c>
      <c r="S382" s="316">
        <v>1.0928961748633881</v>
      </c>
      <c r="T382" s="315">
        <v>3</v>
      </c>
      <c r="U382" s="316">
        <v>0.36014405762304924</v>
      </c>
      <c r="V382" s="128"/>
      <c r="W382" s="128"/>
      <c r="X382" s="128"/>
      <c r="Y382" s="128"/>
      <c r="Z382" s="128"/>
      <c r="AA382" s="128"/>
      <c r="AB382" s="128"/>
      <c r="AC382" s="128"/>
      <c r="AD382" s="230"/>
    </row>
    <row r="383" spans="1:30" ht="20.100000000000001" customHeight="1">
      <c r="A383" s="229"/>
      <c r="B383" s="85"/>
      <c r="C383" s="128"/>
      <c r="D383" s="85" t="s">
        <v>1453</v>
      </c>
      <c r="E383" s="128"/>
      <c r="F383" s="356"/>
      <c r="G383" s="314"/>
      <c r="H383" s="356"/>
      <c r="I383" s="314"/>
      <c r="J383" s="356">
        <v>2</v>
      </c>
      <c r="K383" s="314">
        <f t="shared" si="3"/>
        <v>0.69204152249134954</v>
      </c>
      <c r="L383" s="356">
        <v>3</v>
      </c>
      <c r="M383" s="314">
        <v>0.88495575221238942</v>
      </c>
      <c r="N383" s="315">
        <v>2</v>
      </c>
      <c r="O383" s="316">
        <v>0.54347826086956519</v>
      </c>
      <c r="P383" s="315">
        <v>1</v>
      </c>
      <c r="Q383" s="316">
        <v>0.21413276231263384</v>
      </c>
      <c r="R383" s="315">
        <v>2</v>
      </c>
      <c r="S383" s="316">
        <v>0.36429872495446264</v>
      </c>
      <c r="T383" s="315">
        <v>6</v>
      </c>
      <c r="U383" s="316">
        <v>0.72028811524609848</v>
      </c>
      <c r="V383" s="128"/>
      <c r="W383" s="128"/>
      <c r="X383" s="128"/>
      <c r="Y383" s="128"/>
      <c r="Z383" s="128"/>
      <c r="AA383" s="128"/>
      <c r="AB383" s="128"/>
      <c r="AC383" s="128"/>
      <c r="AD383" s="230"/>
    </row>
    <row r="384" spans="1:30" ht="20.100000000000001" customHeight="1">
      <c r="A384" s="229"/>
      <c r="B384" s="85"/>
      <c r="C384" s="128"/>
      <c r="D384" s="85" t="s">
        <v>1684</v>
      </c>
      <c r="E384" s="128"/>
      <c r="F384" s="356"/>
      <c r="G384" s="314"/>
      <c r="H384" s="356">
        <v>1</v>
      </c>
      <c r="I384" s="314">
        <v>0.34482758620689657</v>
      </c>
      <c r="J384" s="356">
        <v>1</v>
      </c>
      <c r="K384" s="314">
        <f t="shared" si="3"/>
        <v>0.34602076124567477</v>
      </c>
      <c r="L384" s="356">
        <v>1</v>
      </c>
      <c r="M384" s="314">
        <v>0.29498525073746312</v>
      </c>
      <c r="N384" s="315">
        <v>3</v>
      </c>
      <c r="O384" s="316">
        <v>0.81521739130434778</v>
      </c>
      <c r="P384" s="315">
        <v>4</v>
      </c>
      <c r="Q384" s="316">
        <v>0.85653104925053536</v>
      </c>
      <c r="R384" s="315">
        <v>5</v>
      </c>
      <c r="S384" s="316">
        <v>0.91074681238615662</v>
      </c>
      <c r="T384" s="315">
        <v>11</v>
      </c>
      <c r="U384" s="316">
        <v>1.3205282112845138</v>
      </c>
      <c r="V384" s="128"/>
      <c r="W384" s="128"/>
      <c r="X384" s="128"/>
      <c r="Y384" s="128"/>
      <c r="Z384" s="128"/>
      <c r="AA384" s="128"/>
      <c r="AB384" s="128"/>
      <c r="AC384" s="128"/>
      <c r="AD384" s="230"/>
    </row>
    <row r="385" spans="1:30" ht="20.100000000000001" customHeight="1">
      <c r="A385" s="229"/>
      <c r="B385" s="85"/>
      <c r="C385" s="128"/>
      <c r="D385" s="85" t="s">
        <v>1455</v>
      </c>
      <c r="E385" s="128"/>
      <c r="F385" s="356"/>
      <c r="G385" s="314"/>
      <c r="H385" s="356">
        <v>1</v>
      </c>
      <c r="I385" s="314">
        <v>0.34482758620689657</v>
      </c>
      <c r="J385" s="356">
        <v>1</v>
      </c>
      <c r="K385" s="314">
        <f t="shared" si="3"/>
        <v>0.34602076124567477</v>
      </c>
      <c r="L385" s="356"/>
      <c r="M385" s="314"/>
      <c r="N385" s="315"/>
      <c r="O385" s="316"/>
      <c r="P385" s="315">
        <v>2</v>
      </c>
      <c r="Q385" s="316">
        <v>0.42826552462526768</v>
      </c>
      <c r="R385" s="315">
        <v>1</v>
      </c>
      <c r="S385" s="316">
        <v>0.18214936247723132</v>
      </c>
      <c r="T385" s="315">
        <v>4</v>
      </c>
      <c r="U385" s="316">
        <v>0.48019207683073228</v>
      </c>
      <c r="V385" s="128"/>
      <c r="W385" s="128"/>
      <c r="X385" s="128"/>
      <c r="Y385" s="128"/>
      <c r="Z385" s="128"/>
      <c r="AA385" s="128"/>
      <c r="AB385" s="128"/>
      <c r="AC385" s="128"/>
      <c r="AD385" s="230"/>
    </row>
    <row r="386" spans="1:30" ht="20.100000000000001" customHeight="1">
      <c r="A386" s="229"/>
      <c r="B386" s="85"/>
      <c r="C386" s="128"/>
      <c r="D386" s="85" t="s">
        <v>1685</v>
      </c>
      <c r="E386" s="128"/>
      <c r="F386" s="356">
        <v>2</v>
      </c>
      <c r="G386" s="314">
        <v>0.78125</v>
      </c>
      <c r="H386" s="356">
        <v>6</v>
      </c>
      <c r="I386" s="314">
        <v>2.0689655172413794</v>
      </c>
      <c r="J386" s="356">
        <v>2</v>
      </c>
      <c r="K386" s="314">
        <f t="shared" si="3"/>
        <v>0.69204152249134954</v>
      </c>
      <c r="L386" s="356">
        <v>3</v>
      </c>
      <c r="M386" s="314">
        <v>0.88495575221238942</v>
      </c>
      <c r="N386" s="315">
        <v>4</v>
      </c>
      <c r="O386" s="316">
        <v>1.0869565217391304</v>
      </c>
      <c r="P386" s="315">
        <v>6</v>
      </c>
      <c r="Q386" s="316">
        <v>1.2847965738758029</v>
      </c>
      <c r="R386" s="315">
        <v>2</v>
      </c>
      <c r="S386" s="316">
        <v>0.36429872495446264</v>
      </c>
      <c r="T386" s="315">
        <v>21</v>
      </c>
      <c r="U386" s="316">
        <v>2.5210084033613445</v>
      </c>
      <c r="V386" s="128"/>
      <c r="W386" s="128"/>
      <c r="X386" s="128"/>
      <c r="Y386" s="128"/>
      <c r="Z386" s="128"/>
      <c r="AA386" s="128"/>
      <c r="AB386" s="128"/>
      <c r="AC386" s="128"/>
      <c r="AD386" s="230"/>
    </row>
    <row r="387" spans="1:30" ht="20.100000000000001" customHeight="1">
      <c r="A387" s="229"/>
      <c r="B387" s="85"/>
      <c r="C387" s="128"/>
      <c r="D387" s="85" t="s">
        <v>1456</v>
      </c>
      <c r="E387" s="128"/>
      <c r="F387" s="356"/>
      <c r="G387" s="314"/>
      <c r="H387" s="356"/>
      <c r="I387" s="314"/>
      <c r="J387" s="356"/>
      <c r="K387" s="314"/>
      <c r="L387" s="356"/>
      <c r="M387" s="314"/>
      <c r="N387" s="315"/>
      <c r="O387" s="316"/>
      <c r="P387" s="315"/>
      <c r="Q387" s="316"/>
      <c r="R387" s="315"/>
      <c r="S387" s="316"/>
      <c r="T387" s="315"/>
      <c r="U387" s="316"/>
      <c r="V387" s="128"/>
      <c r="W387" s="128"/>
      <c r="X387" s="128"/>
      <c r="Y387" s="128"/>
      <c r="Z387" s="128"/>
      <c r="AA387" s="128"/>
      <c r="AB387" s="128"/>
      <c r="AC387" s="128"/>
      <c r="AD387" s="230"/>
    </row>
    <row r="388" spans="1:30" ht="20.100000000000001" customHeight="1">
      <c r="A388" s="229"/>
      <c r="B388" s="85"/>
      <c r="C388" s="128"/>
      <c r="D388" s="85" t="s">
        <v>1686</v>
      </c>
      <c r="E388" s="128"/>
      <c r="F388" s="356">
        <v>1</v>
      </c>
      <c r="G388" s="314">
        <v>0.390625</v>
      </c>
      <c r="H388" s="356">
        <v>5</v>
      </c>
      <c r="I388" s="314">
        <v>1.7241379310344827</v>
      </c>
      <c r="J388" s="356">
        <v>5</v>
      </c>
      <c r="K388" s="314">
        <f t="shared" si="3"/>
        <v>1.7301038062283738</v>
      </c>
      <c r="L388" s="356">
        <v>5</v>
      </c>
      <c r="M388" s="314">
        <v>1.4749262536873156</v>
      </c>
      <c r="N388" s="315">
        <v>4</v>
      </c>
      <c r="O388" s="316">
        <v>1.0869565217391304</v>
      </c>
      <c r="P388" s="315">
        <v>10</v>
      </c>
      <c r="Q388" s="316">
        <v>2.1413276231263385</v>
      </c>
      <c r="R388" s="315">
        <v>7</v>
      </c>
      <c r="S388" s="316">
        <v>1.2750455373406193</v>
      </c>
      <c r="T388" s="315">
        <v>17</v>
      </c>
      <c r="U388" s="316">
        <v>2.0408163265306123</v>
      </c>
      <c r="V388" s="128"/>
      <c r="W388" s="128"/>
      <c r="X388" s="128"/>
      <c r="Y388" s="128"/>
      <c r="Z388" s="128"/>
      <c r="AA388" s="128"/>
      <c r="AB388" s="128"/>
      <c r="AC388" s="128"/>
      <c r="AD388" s="230"/>
    </row>
    <row r="389" spans="1:30" ht="20.100000000000001" customHeight="1">
      <c r="A389" s="229"/>
      <c r="B389" s="85"/>
      <c r="C389" s="128"/>
      <c r="D389" s="85" t="s">
        <v>2221</v>
      </c>
      <c r="E389" s="128"/>
      <c r="F389" s="356"/>
      <c r="G389" s="314"/>
      <c r="H389" s="356">
        <v>2</v>
      </c>
      <c r="I389" s="314">
        <v>0.68965517241379315</v>
      </c>
      <c r="J389" s="356">
        <v>2</v>
      </c>
      <c r="K389" s="314">
        <f t="shared" si="3"/>
        <v>0.69204152249134954</v>
      </c>
      <c r="L389" s="356">
        <v>6</v>
      </c>
      <c r="M389" s="314">
        <v>1.7699115044247788</v>
      </c>
      <c r="N389" s="315">
        <v>6</v>
      </c>
      <c r="O389" s="316">
        <v>1.6304347826086956</v>
      </c>
      <c r="P389" s="315">
        <v>12</v>
      </c>
      <c r="Q389" s="316">
        <v>2.5695931477516059</v>
      </c>
      <c r="R389" s="315">
        <v>13</v>
      </c>
      <c r="S389" s="316">
        <v>2.3679417122040074</v>
      </c>
      <c r="T389" s="315">
        <v>30</v>
      </c>
      <c r="U389" s="316">
        <v>3.6014405762304924</v>
      </c>
      <c r="V389" s="128"/>
      <c r="W389" s="128"/>
      <c r="X389" s="128"/>
      <c r="Y389" s="128"/>
      <c r="Z389" s="128"/>
      <c r="AA389" s="128"/>
      <c r="AB389" s="128"/>
      <c r="AC389" s="128"/>
      <c r="AD389" s="230"/>
    </row>
    <row r="390" spans="1:30" ht="20.100000000000001" customHeight="1">
      <c r="A390" s="229"/>
      <c r="B390" s="85"/>
      <c r="C390" s="128"/>
      <c r="D390" s="85" t="s">
        <v>4373</v>
      </c>
      <c r="E390" s="128"/>
      <c r="F390" s="356"/>
      <c r="G390" s="314"/>
      <c r="H390" s="356">
        <v>1</v>
      </c>
      <c r="I390" s="314">
        <v>0.34482758620689657</v>
      </c>
      <c r="J390" s="356"/>
      <c r="K390" s="314"/>
      <c r="L390" s="356">
        <v>1</v>
      </c>
      <c r="M390" s="314">
        <v>0.29498525073746312</v>
      </c>
      <c r="N390" s="315">
        <v>1</v>
      </c>
      <c r="O390" s="316">
        <v>0.27173913043478259</v>
      </c>
      <c r="P390" s="315">
        <v>2</v>
      </c>
      <c r="Q390" s="316">
        <v>0.42826552462526768</v>
      </c>
      <c r="R390" s="315">
        <v>6</v>
      </c>
      <c r="S390" s="316">
        <v>1.0928961748633881</v>
      </c>
      <c r="T390" s="315">
        <v>15</v>
      </c>
      <c r="U390" s="316">
        <v>1.8007202881152462</v>
      </c>
      <c r="V390" s="128"/>
      <c r="W390" s="128"/>
      <c r="X390" s="128"/>
      <c r="Y390" s="128"/>
      <c r="Z390" s="128"/>
      <c r="AA390" s="128"/>
      <c r="AB390" s="128"/>
      <c r="AC390" s="128"/>
      <c r="AD390" s="230"/>
    </row>
    <row r="391" spans="1:30" ht="20.100000000000001" customHeight="1">
      <c r="A391" s="229"/>
      <c r="B391" s="85"/>
      <c r="C391" s="128"/>
      <c r="D391" s="85" t="s">
        <v>4374</v>
      </c>
      <c r="E391" s="128"/>
      <c r="F391" s="356">
        <v>241</v>
      </c>
      <c r="G391" s="314">
        <v>94.140625</v>
      </c>
      <c r="H391" s="356">
        <v>271</v>
      </c>
      <c r="I391" s="314">
        <v>93.448275862068968</v>
      </c>
      <c r="J391" s="356">
        <v>263</v>
      </c>
      <c r="K391" s="314">
        <f t="shared" si="3"/>
        <v>91.003460207612449</v>
      </c>
      <c r="L391" s="356">
        <v>306</v>
      </c>
      <c r="M391" s="314">
        <v>90.265486725663706</v>
      </c>
      <c r="N391" s="315">
        <v>339</v>
      </c>
      <c r="O391" s="316">
        <v>92.119565217391298</v>
      </c>
      <c r="P391" s="315">
        <v>413</v>
      </c>
      <c r="Q391" s="316">
        <v>88.436830835117775</v>
      </c>
      <c r="R391" s="315">
        <v>494</v>
      </c>
      <c r="S391" s="316">
        <v>89.981785063752284</v>
      </c>
      <c r="T391" s="315">
        <v>698</v>
      </c>
      <c r="U391" s="316">
        <v>83.793517406962792</v>
      </c>
      <c r="V391" s="128"/>
      <c r="W391" s="128"/>
      <c r="X391" s="128"/>
      <c r="Y391" s="128"/>
      <c r="Z391" s="128"/>
      <c r="AA391" s="128"/>
      <c r="AB391" s="128"/>
      <c r="AC391" s="128"/>
      <c r="AD391" s="230"/>
    </row>
    <row r="392" spans="1:30" ht="20.100000000000001" customHeight="1">
      <c r="A392" s="476" t="s">
        <v>4859</v>
      </c>
      <c r="B392" s="476" t="s">
        <v>1044</v>
      </c>
      <c r="C392" s="473" t="s">
        <v>4940</v>
      </c>
      <c r="D392" s="476"/>
      <c r="E392" s="473"/>
      <c r="F392" s="443"/>
      <c r="G392" s="444"/>
      <c r="H392" s="443">
        <v>1</v>
      </c>
      <c r="I392" s="444">
        <v>100</v>
      </c>
      <c r="J392" s="443"/>
      <c r="K392" s="444"/>
      <c r="L392" s="443">
        <v>1</v>
      </c>
      <c r="M392" s="444">
        <v>100</v>
      </c>
      <c r="N392" s="471">
        <v>1</v>
      </c>
      <c r="O392" s="465">
        <v>100</v>
      </c>
      <c r="P392" s="471">
        <v>2</v>
      </c>
      <c r="Q392" s="465">
        <v>100</v>
      </c>
      <c r="R392" s="471">
        <v>6</v>
      </c>
      <c r="S392" s="465">
        <v>100</v>
      </c>
      <c r="T392" s="471">
        <v>15</v>
      </c>
      <c r="U392" s="465">
        <v>100</v>
      </c>
      <c r="V392" s="473" t="s">
        <v>138</v>
      </c>
      <c r="W392" s="473" t="s">
        <v>138</v>
      </c>
      <c r="X392" s="473" t="s">
        <v>138</v>
      </c>
      <c r="Y392" s="473" t="s">
        <v>138</v>
      </c>
      <c r="Z392" s="473" t="s">
        <v>138</v>
      </c>
      <c r="AA392" s="473" t="s">
        <v>138</v>
      </c>
      <c r="AB392" s="473" t="s">
        <v>138</v>
      </c>
      <c r="AC392" s="473" t="s">
        <v>138</v>
      </c>
      <c r="AD392" s="476"/>
    </row>
    <row r="393" spans="1:30" ht="20.100000000000001" customHeight="1">
      <c r="A393" s="476" t="s">
        <v>4860</v>
      </c>
      <c r="B393" s="476" t="s">
        <v>1045</v>
      </c>
      <c r="C393" s="473" t="s">
        <v>4937</v>
      </c>
      <c r="D393" s="476" t="s">
        <v>1451</v>
      </c>
      <c r="E393" s="473"/>
      <c r="F393" s="443"/>
      <c r="G393" s="444"/>
      <c r="H393" s="443">
        <v>1</v>
      </c>
      <c r="I393" s="444">
        <v>5.2631578947368425</v>
      </c>
      <c r="J393" s="443">
        <v>1</v>
      </c>
      <c r="K393" s="444">
        <v>3.7037037037037037</v>
      </c>
      <c r="L393" s="443">
        <v>1</v>
      </c>
      <c r="M393" s="444">
        <v>3.0303030303030303</v>
      </c>
      <c r="N393" s="471"/>
      <c r="O393" s="465"/>
      <c r="P393" s="471"/>
      <c r="Q393" s="465"/>
      <c r="R393" s="471">
        <v>4</v>
      </c>
      <c r="S393" s="465">
        <v>7.2727272727272725</v>
      </c>
      <c r="T393" s="471">
        <v>6</v>
      </c>
      <c r="U393" s="465">
        <v>4.4444444444444446</v>
      </c>
      <c r="V393" s="473" t="s">
        <v>138</v>
      </c>
      <c r="W393" s="473" t="s">
        <v>138</v>
      </c>
      <c r="X393" s="473" t="s">
        <v>138</v>
      </c>
      <c r="Y393" s="473" t="s">
        <v>138</v>
      </c>
      <c r="Z393" s="473" t="s">
        <v>138</v>
      </c>
      <c r="AA393" s="473" t="s">
        <v>138</v>
      </c>
      <c r="AB393" s="473" t="s">
        <v>138</v>
      </c>
      <c r="AC393" s="473" t="s">
        <v>138</v>
      </c>
      <c r="AD393" s="476"/>
    </row>
    <row r="394" spans="1:30" ht="20.100000000000001" customHeight="1">
      <c r="A394" s="229"/>
      <c r="B394" s="85"/>
      <c r="C394" s="128"/>
      <c r="D394" s="85" t="s">
        <v>1452</v>
      </c>
      <c r="E394" s="128"/>
      <c r="F394" s="356">
        <v>1</v>
      </c>
      <c r="G394" s="314">
        <v>6.666666666666667</v>
      </c>
      <c r="H394" s="356"/>
      <c r="I394" s="314"/>
      <c r="J394" s="356"/>
      <c r="K394" s="314"/>
      <c r="L394" s="356">
        <v>1</v>
      </c>
      <c r="M394" s="314">
        <v>3.0303030303030303</v>
      </c>
      <c r="N394" s="315"/>
      <c r="O394" s="316"/>
      <c r="P394" s="315">
        <v>1</v>
      </c>
      <c r="Q394" s="316">
        <v>1.8518518518518519</v>
      </c>
      <c r="R394" s="315">
        <v>3</v>
      </c>
      <c r="S394" s="316">
        <v>5.4545454545454541</v>
      </c>
      <c r="T394" s="315">
        <v>4</v>
      </c>
      <c r="U394" s="316">
        <v>2.9629629629629628</v>
      </c>
      <c r="V394" s="128"/>
      <c r="W394" s="128"/>
      <c r="X394" s="128"/>
      <c r="Y394" s="128"/>
      <c r="Z394" s="128"/>
      <c r="AA394" s="128"/>
      <c r="AB394" s="128"/>
      <c r="AC394" s="128"/>
      <c r="AD394" s="230"/>
    </row>
    <row r="395" spans="1:30" ht="20.100000000000001" customHeight="1">
      <c r="A395" s="229"/>
      <c r="B395" s="85"/>
      <c r="C395" s="128"/>
      <c r="D395" s="85" t="s">
        <v>1453</v>
      </c>
      <c r="E395" s="128"/>
      <c r="F395" s="356"/>
      <c r="G395" s="314"/>
      <c r="H395" s="356"/>
      <c r="I395" s="314"/>
      <c r="J395" s="356"/>
      <c r="K395" s="314"/>
      <c r="L395" s="356"/>
      <c r="M395" s="314"/>
      <c r="N395" s="315"/>
      <c r="O395" s="316"/>
      <c r="P395" s="315"/>
      <c r="Q395" s="316"/>
      <c r="R395" s="315"/>
      <c r="S395" s="316"/>
      <c r="T395" s="315"/>
      <c r="U395" s="316"/>
      <c r="V395" s="128"/>
      <c r="W395" s="128"/>
      <c r="X395" s="128"/>
      <c r="Y395" s="128"/>
      <c r="Z395" s="128"/>
      <c r="AA395" s="128"/>
      <c r="AB395" s="128"/>
      <c r="AC395" s="128"/>
      <c r="AD395" s="230"/>
    </row>
    <row r="396" spans="1:30" ht="20.100000000000001" customHeight="1">
      <c r="A396" s="229"/>
      <c r="B396" s="85"/>
      <c r="C396" s="128"/>
      <c r="D396" s="85" t="s">
        <v>1684</v>
      </c>
      <c r="E396" s="128"/>
      <c r="F396" s="356"/>
      <c r="G396" s="314"/>
      <c r="H396" s="356"/>
      <c r="I396" s="314"/>
      <c r="J396" s="356"/>
      <c r="K396" s="314"/>
      <c r="L396" s="356"/>
      <c r="M396" s="314"/>
      <c r="N396" s="315"/>
      <c r="O396" s="316"/>
      <c r="P396" s="315"/>
      <c r="Q396" s="316"/>
      <c r="R396" s="315">
        <v>3</v>
      </c>
      <c r="S396" s="316">
        <v>5.4545454545454541</v>
      </c>
      <c r="T396" s="315">
        <v>2</v>
      </c>
      <c r="U396" s="316">
        <v>1.4814814814814814</v>
      </c>
      <c r="V396" s="128"/>
      <c r="W396" s="128"/>
      <c r="X396" s="128"/>
      <c r="Y396" s="128"/>
      <c r="Z396" s="128"/>
      <c r="AA396" s="128"/>
      <c r="AB396" s="128"/>
      <c r="AC396" s="128"/>
      <c r="AD396" s="230"/>
    </row>
    <row r="397" spans="1:30" ht="20.100000000000001" customHeight="1">
      <c r="A397" s="229"/>
      <c r="B397" s="85"/>
      <c r="C397" s="128"/>
      <c r="D397" s="85" t="s">
        <v>1455</v>
      </c>
      <c r="E397" s="128"/>
      <c r="F397" s="356"/>
      <c r="G397" s="314"/>
      <c r="H397" s="356"/>
      <c r="I397" s="314"/>
      <c r="J397" s="356"/>
      <c r="K397" s="314"/>
      <c r="L397" s="356">
        <v>3</v>
      </c>
      <c r="M397" s="314">
        <v>9.0909090909090917</v>
      </c>
      <c r="N397" s="315"/>
      <c r="O397" s="316"/>
      <c r="P397" s="315"/>
      <c r="Q397" s="316"/>
      <c r="R397" s="315"/>
      <c r="S397" s="316"/>
      <c r="T397" s="315">
        <v>2</v>
      </c>
      <c r="U397" s="316">
        <v>1.4814814814814814</v>
      </c>
      <c r="V397" s="128"/>
      <c r="W397" s="128"/>
      <c r="X397" s="128"/>
      <c r="Y397" s="128"/>
      <c r="Z397" s="128"/>
      <c r="AA397" s="128"/>
      <c r="AB397" s="128"/>
      <c r="AC397" s="128"/>
      <c r="AD397" s="230"/>
    </row>
    <row r="398" spans="1:30" ht="20.100000000000001" customHeight="1">
      <c r="A398" s="229"/>
      <c r="B398" s="85"/>
      <c r="C398" s="128"/>
      <c r="D398" s="85" t="s">
        <v>1685</v>
      </c>
      <c r="E398" s="128"/>
      <c r="F398" s="356"/>
      <c r="G398" s="314"/>
      <c r="H398" s="356">
        <v>2</v>
      </c>
      <c r="I398" s="314">
        <v>10.526315789473685</v>
      </c>
      <c r="J398" s="356"/>
      <c r="K398" s="314"/>
      <c r="L398" s="356"/>
      <c r="M398" s="314"/>
      <c r="N398" s="315"/>
      <c r="O398" s="316"/>
      <c r="P398" s="315">
        <v>1</v>
      </c>
      <c r="Q398" s="316">
        <v>1.8518518518518519</v>
      </c>
      <c r="R398" s="315">
        <v>1</v>
      </c>
      <c r="S398" s="316">
        <v>1.8181818181818181</v>
      </c>
      <c r="T398" s="315">
        <v>5</v>
      </c>
      <c r="U398" s="316">
        <v>3.7037037037037037</v>
      </c>
      <c r="V398" s="128"/>
      <c r="W398" s="128"/>
      <c r="X398" s="128"/>
      <c r="Y398" s="128"/>
      <c r="Z398" s="128"/>
      <c r="AA398" s="128"/>
      <c r="AB398" s="128"/>
      <c r="AC398" s="128"/>
      <c r="AD398" s="230"/>
    </row>
    <row r="399" spans="1:30" ht="20.100000000000001" customHeight="1">
      <c r="A399" s="229"/>
      <c r="B399" s="85"/>
      <c r="C399" s="128"/>
      <c r="D399" s="85" t="s">
        <v>1456</v>
      </c>
      <c r="E399" s="128"/>
      <c r="F399" s="356"/>
      <c r="G399" s="314"/>
      <c r="H399" s="356"/>
      <c r="I399" s="314"/>
      <c r="J399" s="356"/>
      <c r="K399" s="314"/>
      <c r="L399" s="356"/>
      <c r="M399" s="314"/>
      <c r="N399" s="315">
        <v>1</v>
      </c>
      <c r="O399" s="316">
        <v>3.4</v>
      </c>
      <c r="P399" s="315"/>
      <c r="Q399" s="316"/>
      <c r="R399" s="315">
        <v>1</v>
      </c>
      <c r="S399" s="316">
        <v>1.8181818181818181</v>
      </c>
      <c r="T399" s="315">
        <v>1</v>
      </c>
      <c r="U399" s="316">
        <v>0.7407407407407407</v>
      </c>
      <c r="V399" s="128"/>
      <c r="W399" s="128"/>
      <c r="X399" s="128"/>
      <c r="Y399" s="128"/>
      <c r="Z399" s="128"/>
      <c r="AA399" s="128"/>
      <c r="AB399" s="128"/>
      <c r="AC399" s="128"/>
      <c r="AD399" s="230"/>
    </row>
    <row r="400" spans="1:30" ht="20.100000000000001" customHeight="1">
      <c r="A400" s="229"/>
      <c r="B400" s="85"/>
      <c r="C400" s="128"/>
      <c r="D400" s="85" t="s">
        <v>1686</v>
      </c>
      <c r="E400" s="128"/>
      <c r="F400" s="356"/>
      <c r="G400" s="314"/>
      <c r="H400" s="356"/>
      <c r="I400" s="314"/>
      <c r="J400" s="356"/>
      <c r="K400" s="314"/>
      <c r="L400" s="356">
        <v>1</v>
      </c>
      <c r="M400" s="314">
        <v>3.0303030303030303</v>
      </c>
      <c r="N400" s="315"/>
      <c r="O400" s="316"/>
      <c r="P400" s="315">
        <v>2</v>
      </c>
      <c r="Q400" s="316">
        <v>3.7037037037037037</v>
      </c>
      <c r="R400" s="315">
        <v>4</v>
      </c>
      <c r="S400" s="316">
        <v>7.2727272727272725</v>
      </c>
      <c r="T400" s="315">
        <v>3</v>
      </c>
      <c r="U400" s="316">
        <v>2.2222222222222223</v>
      </c>
      <c r="V400" s="128"/>
      <c r="W400" s="128"/>
      <c r="X400" s="128"/>
      <c r="Y400" s="128"/>
      <c r="Z400" s="128"/>
      <c r="AA400" s="128"/>
      <c r="AB400" s="128"/>
      <c r="AC400" s="128"/>
      <c r="AD400" s="230"/>
    </row>
    <row r="401" spans="1:30" ht="20.100000000000001" customHeight="1">
      <c r="A401" s="229"/>
      <c r="B401" s="85"/>
      <c r="C401" s="128"/>
      <c r="D401" s="85" t="s">
        <v>2221</v>
      </c>
      <c r="E401" s="128"/>
      <c r="F401" s="356"/>
      <c r="G401" s="314"/>
      <c r="H401" s="356">
        <v>3</v>
      </c>
      <c r="I401" s="314">
        <v>15.789473684210526</v>
      </c>
      <c r="J401" s="356">
        <v>1</v>
      </c>
      <c r="K401" s="314">
        <v>3.7037037037037037</v>
      </c>
      <c r="L401" s="356">
        <v>1</v>
      </c>
      <c r="M401" s="314">
        <v>3.0303030303030303</v>
      </c>
      <c r="N401" s="315">
        <v>1</v>
      </c>
      <c r="O401" s="316">
        <v>3.4</v>
      </c>
      <c r="P401" s="315">
        <v>2</v>
      </c>
      <c r="Q401" s="316">
        <v>3.7037037037037037</v>
      </c>
      <c r="R401" s="315">
        <v>3</v>
      </c>
      <c r="S401" s="316">
        <v>5.4545454545454541</v>
      </c>
      <c r="T401" s="315">
        <v>9</v>
      </c>
      <c r="U401" s="316">
        <v>6.666666666666667</v>
      </c>
      <c r="V401" s="128"/>
      <c r="W401" s="128"/>
      <c r="X401" s="128"/>
      <c r="Y401" s="128"/>
      <c r="Z401" s="128"/>
      <c r="AA401" s="128"/>
      <c r="AB401" s="128"/>
      <c r="AC401" s="128"/>
      <c r="AD401" s="230"/>
    </row>
    <row r="402" spans="1:30" ht="20.100000000000001" customHeight="1">
      <c r="A402" s="229"/>
      <c r="B402" s="85"/>
      <c r="C402" s="128"/>
      <c r="D402" s="85" t="s">
        <v>4373</v>
      </c>
      <c r="E402" s="128"/>
      <c r="F402" s="356"/>
      <c r="G402" s="314"/>
      <c r="H402" s="356"/>
      <c r="I402" s="314"/>
      <c r="J402" s="356"/>
      <c r="K402" s="314"/>
      <c r="L402" s="356">
        <v>1</v>
      </c>
      <c r="M402" s="314">
        <v>3.0303030303030303</v>
      </c>
      <c r="N402" s="315"/>
      <c r="O402" s="316"/>
      <c r="P402" s="315"/>
      <c r="Q402" s="316"/>
      <c r="R402" s="315"/>
      <c r="S402" s="316"/>
      <c r="T402" s="315">
        <v>1</v>
      </c>
      <c r="U402" s="316">
        <v>0.7407407407407407</v>
      </c>
      <c r="V402" s="128"/>
      <c r="W402" s="128"/>
      <c r="X402" s="128"/>
      <c r="Y402" s="128"/>
      <c r="Z402" s="128"/>
      <c r="AA402" s="128"/>
      <c r="AB402" s="128"/>
      <c r="AC402" s="128"/>
      <c r="AD402" s="230"/>
    </row>
    <row r="403" spans="1:30" ht="20.100000000000001" customHeight="1">
      <c r="A403" s="229"/>
      <c r="B403" s="85"/>
      <c r="C403" s="128"/>
      <c r="D403" s="85" t="s">
        <v>4374</v>
      </c>
      <c r="E403" s="128"/>
      <c r="F403" s="356">
        <v>14</v>
      </c>
      <c r="G403" s="314">
        <v>93.333333333333329</v>
      </c>
      <c r="H403" s="356">
        <v>13</v>
      </c>
      <c r="I403" s="314">
        <v>68.421052631578945</v>
      </c>
      <c r="J403" s="356">
        <v>25</v>
      </c>
      <c r="K403" s="314">
        <v>92.592592592592595</v>
      </c>
      <c r="L403" s="356">
        <v>25</v>
      </c>
      <c r="M403" s="314">
        <v>75.757575757575751</v>
      </c>
      <c r="N403" s="315">
        <v>27</v>
      </c>
      <c r="O403" s="316">
        <v>93.1</v>
      </c>
      <c r="P403" s="315">
        <v>48</v>
      </c>
      <c r="Q403" s="316">
        <v>88.888888888888886</v>
      </c>
      <c r="R403" s="315">
        <v>36</v>
      </c>
      <c r="S403" s="316">
        <v>65.454545454545453</v>
      </c>
      <c r="T403" s="315">
        <v>102</v>
      </c>
      <c r="U403" s="316">
        <v>75.555555555555557</v>
      </c>
      <c r="V403" s="128"/>
      <c r="W403" s="128"/>
      <c r="X403" s="128"/>
      <c r="Y403" s="128"/>
      <c r="Z403" s="128"/>
      <c r="AA403" s="128"/>
      <c r="AB403" s="128"/>
      <c r="AC403" s="128"/>
      <c r="AD403" s="230"/>
    </row>
    <row r="404" spans="1:30" ht="20.100000000000001" customHeight="1">
      <c r="A404" s="476" t="s">
        <v>4861</v>
      </c>
      <c r="B404" s="476" t="s">
        <v>1046</v>
      </c>
      <c r="C404" s="473" t="s">
        <v>4941</v>
      </c>
      <c r="D404" s="476"/>
      <c r="E404" s="473"/>
      <c r="F404" s="443"/>
      <c r="G404" s="444"/>
      <c r="H404" s="443"/>
      <c r="I404" s="444"/>
      <c r="J404" s="443"/>
      <c r="K404" s="444"/>
      <c r="L404" s="443">
        <v>1</v>
      </c>
      <c r="M404" s="444">
        <v>100</v>
      </c>
      <c r="N404" s="471"/>
      <c r="O404" s="465"/>
      <c r="P404" s="471"/>
      <c r="Q404" s="465"/>
      <c r="R404" s="471"/>
      <c r="S404" s="465"/>
      <c r="T404" s="471">
        <v>1</v>
      </c>
      <c r="U404" s="465"/>
      <c r="V404" s="473" t="s">
        <v>138</v>
      </c>
      <c r="W404" s="473" t="s">
        <v>138</v>
      </c>
      <c r="X404" s="473" t="s">
        <v>138</v>
      </c>
      <c r="Y404" s="473" t="s">
        <v>138</v>
      </c>
      <c r="Z404" s="473" t="s">
        <v>138</v>
      </c>
      <c r="AA404" s="473" t="s">
        <v>138</v>
      </c>
      <c r="AB404" s="473" t="s">
        <v>138</v>
      </c>
      <c r="AC404" s="473" t="s">
        <v>138</v>
      </c>
      <c r="AD404" s="476"/>
    </row>
    <row r="405" spans="1:30" ht="20.100000000000001" customHeight="1">
      <c r="A405" s="476" t="s">
        <v>4862</v>
      </c>
      <c r="B405" s="476" t="s">
        <v>1047</v>
      </c>
      <c r="C405" s="473" t="s">
        <v>4942</v>
      </c>
      <c r="D405" s="476" t="s">
        <v>2197</v>
      </c>
      <c r="E405" s="473" t="s">
        <v>73</v>
      </c>
      <c r="F405" s="443">
        <v>1</v>
      </c>
      <c r="G405" s="444">
        <v>6.666666666666667</v>
      </c>
      <c r="H405" s="443">
        <v>1</v>
      </c>
      <c r="I405" s="444">
        <v>5.2631578947368425</v>
      </c>
      <c r="J405" s="443"/>
      <c r="K405" s="444"/>
      <c r="L405" s="443"/>
      <c r="M405" s="444"/>
      <c r="N405" s="471">
        <v>1</v>
      </c>
      <c r="O405" s="465">
        <v>3.4482758620689653</v>
      </c>
      <c r="P405" s="471">
        <v>2</v>
      </c>
      <c r="Q405" s="465">
        <v>3.7037037037037037</v>
      </c>
      <c r="R405" s="471">
        <v>5</v>
      </c>
      <c r="S405" s="465">
        <v>9.0909090909090917</v>
      </c>
      <c r="T405" s="471">
        <v>18</v>
      </c>
      <c r="U405" s="465">
        <v>13.333333333333334</v>
      </c>
      <c r="V405" s="473" t="s">
        <v>138</v>
      </c>
      <c r="W405" s="473" t="s">
        <v>138</v>
      </c>
      <c r="X405" s="473" t="s">
        <v>138</v>
      </c>
      <c r="Y405" s="473" t="s">
        <v>138</v>
      </c>
      <c r="Z405" s="473" t="s">
        <v>138</v>
      </c>
      <c r="AA405" s="473" t="s">
        <v>138</v>
      </c>
      <c r="AB405" s="473" t="s">
        <v>138</v>
      </c>
      <c r="AC405" s="473" t="s">
        <v>138</v>
      </c>
      <c r="AD405" s="476"/>
    </row>
    <row r="406" spans="1:30" ht="20.100000000000001" customHeight="1">
      <c r="A406" s="229"/>
      <c r="B406" s="85"/>
      <c r="C406" s="128"/>
      <c r="D406" s="85" t="s">
        <v>2198</v>
      </c>
      <c r="E406" s="128"/>
      <c r="F406" s="356"/>
      <c r="G406" s="314"/>
      <c r="H406" s="356">
        <v>1</v>
      </c>
      <c r="I406" s="314">
        <v>5.2631578947368425</v>
      </c>
      <c r="J406" s="356">
        <v>1</v>
      </c>
      <c r="K406" s="314">
        <v>3.7037037037037037</v>
      </c>
      <c r="L406" s="356">
        <v>2</v>
      </c>
      <c r="M406" s="314">
        <v>6.0606060606060606</v>
      </c>
      <c r="N406" s="315">
        <v>2</v>
      </c>
      <c r="O406" s="316">
        <v>6.8965517241379306</v>
      </c>
      <c r="P406" s="315">
        <v>7</v>
      </c>
      <c r="Q406" s="316">
        <v>12.962962962962964</v>
      </c>
      <c r="R406" s="315">
        <v>5</v>
      </c>
      <c r="S406" s="316">
        <v>9.0909090909090917</v>
      </c>
      <c r="T406" s="315">
        <v>10</v>
      </c>
      <c r="U406" s="316">
        <v>7.4074074074074074</v>
      </c>
      <c r="V406" s="128"/>
      <c r="W406" s="128"/>
      <c r="X406" s="128"/>
      <c r="Y406" s="128"/>
      <c r="Z406" s="128"/>
      <c r="AA406" s="128"/>
      <c r="AB406" s="128"/>
      <c r="AC406" s="128"/>
      <c r="AD406" s="230"/>
    </row>
    <row r="407" spans="1:30" ht="20.100000000000001" customHeight="1">
      <c r="A407" s="229"/>
      <c r="B407" s="85"/>
      <c r="C407" s="128"/>
      <c r="D407" s="85" t="s">
        <v>2199</v>
      </c>
      <c r="E407" s="128"/>
      <c r="F407" s="356"/>
      <c r="G407" s="314"/>
      <c r="H407" s="356">
        <v>3</v>
      </c>
      <c r="I407" s="314">
        <v>15.789473684210526</v>
      </c>
      <c r="J407" s="356">
        <v>2</v>
      </c>
      <c r="K407" s="314">
        <v>7.4074074074074074</v>
      </c>
      <c r="L407" s="356">
        <v>2</v>
      </c>
      <c r="M407" s="314">
        <v>6.0606060606060606</v>
      </c>
      <c r="N407" s="315">
        <v>2</v>
      </c>
      <c r="O407" s="316">
        <v>6.8965517241379306</v>
      </c>
      <c r="P407" s="315">
        <v>2</v>
      </c>
      <c r="Q407" s="316">
        <v>3.7037037037037037</v>
      </c>
      <c r="R407" s="315">
        <v>9</v>
      </c>
      <c r="S407" s="316">
        <v>16.363636363636363</v>
      </c>
      <c r="T407" s="315">
        <v>14</v>
      </c>
      <c r="U407" s="316">
        <v>10.37037037037037</v>
      </c>
      <c r="V407" s="128"/>
      <c r="W407" s="128"/>
      <c r="X407" s="128"/>
      <c r="Y407" s="128"/>
      <c r="Z407" s="128"/>
      <c r="AA407" s="128"/>
      <c r="AB407" s="128"/>
      <c r="AC407" s="128"/>
      <c r="AD407" s="230"/>
    </row>
    <row r="408" spans="1:30" ht="20.100000000000001" customHeight="1">
      <c r="A408" s="229"/>
      <c r="B408" s="85"/>
      <c r="C408" s="128"/>
      <c r="D408" s="85" t="s">
        <v>2200</v>
      </c>
      <c r="E408" s="128"/>
      <c r="F408" s="356">
        <v>2</v>
      </c>
      <c r="G408" s="314">
        <v>13.333333333333334</v>
      </c>
      <c r="H408" s="356"/>
      <c r="I408" s="314"/>
      <c r="J408" s="356">
        <v>3</v>
      </c>
      <c r="K408" s="314">
        <v>11.111111111111111</v>
      </c>
      <c r="L408" s="356">
        <v>2</v>
      </c>
      <c r="M408" s="314">
        <v>6.0606060606060606</v>
      </c>
      <c r="N408" s="315"/>
      <c r="O408" s="316"/>
      <c r="P408" s="315">
        <v>5</v>
      </c>
      <c r="Q408" s="316">
        <v>9.2592592592592595</v>
      </c>
      <c r="R408" s="315">
        <v>5</v>
      </c>
      <c r="S408" s="316">
        <v>9.0909090909090917</v>
      </c>
      <c r="T408" s="315">
        <v>10</v>
      </c>
      <c r="U408" s="316">
        <v>7.4074074074074074</v>
      </c>
      <c r="V408" s="128"/>
      <c r="W408" s="128"/>
      <c r="X408" s="128"/>
      <c r="Y408" s="128"/>
      <c r="Z408" s="128"/>
      <c r="AA408" s="128"/>
      <c r="AB408" s="128"/>
      <c r="AC408" s="128"/>
      <c r="AD408" s="230"/>
    </row>
    <row r="409" spans="1:30" ht="20.100000000000001" customHeight="1">
      <c r="A409" s="229"/>
      <c r="B409" s="85"/>
      <c r="C409" s="128"/>
      <c r="D409" s="85" t="s">
        <v>2201</v>
      </c>
      <c r="E409" s="128"/>
      <c r="F409" s="356"/>
      <c r="G409" s="314"/>
      <c r="H409" s="356">
        <v>1</v>
      </c>
      <c r="I409" s="314">
        <v>5.2631578947368425</v>
      </c>
      <c r="J409" s="356">
        <v>1</v>
      </c>
      <c r="K409" s="314">
        <v>3.7037037037037037</v>
      </c>
      <c r="L409" s="356">
        <v>2</v>
      </c>
      <c r="M409" s="314">
        <v>6.0606060606060606</v>
      </c>
      <c r="N409" s="315">
        <v>2</v>
      </c>
      <c r="O409" s="316">
        <v>6.8965517241379306</v>
      </c>
      <c r="P409" s="315">
        <v>8</v>
      </c>
      <c r="Q409" s="316">
        <v>14.814814814814815</v>
      </c>
      <c r="R409" s="315">
        <v>3</v>
      </c>
      <c r="S409" s="316">
        <v>5.4545454545454541</v>
      </c>
      <c r="T409" s="315">
        <v>7</v>
      </c>
      <c r="U409" s="316">
        <v>5.1851851851851851</v>
      </c>
      <c r="V409" s="128"/>
      <c r="W409" s="128"/>
      <c r="X409" s="128"/>
      <c r="Y409" s="128"/>
      <c r="Z409" s="128"/>
      <c r="AA409" s="128"/>
      <c r="AB409" s="128"/>
      <c r="AC409" s="128"/>
      <c r="AD409" s="230"/>
    </row>
    <row r="410" spans="1:30" ht="20.100000000000001" customHeight="1">
      <c r="A410" s="229"/>
      <c r="B410" s="85"/>
      <c r="C410" s="128"/>
      <c r="D410" s="85" t="s">
        <v>2202</v>
      </c>
      <c r="E410" s="128"/>
      <c r="F410" s="356"/>
      <c r="G410" s="314"/>
      <c r="H410" s="356"/>
      <c r="I410" s="314"/>
      <c r="J410" s="356">
        <v>2</v>
      </c>
      <c r="K410" s="314">
        <v>7.4074074074074074</v>
      </c>
      <c r="L410" s="356">
        <v>3</v>
      </c>
      <c r="M410" s="314">
        <v>9.0909090909090917</v>
      </c>
      <c r="N410" s="315"/>
      <c r="O410" s="316"/>
      <c r="P410" s="315">
        <v>2</v>
      </c>
      <c r="Q410" s="316">
        <v>3.7037037037037037</v>
      </c>
      <c r="R410" s="315">
        <v>3</v>
      </c>
      <c r="S410" s="316">
        <v>5.4545454545454541</v>
      </c>
      <c r="T410" s="315">
        <v>3</v>
      </c>
      <c r="U410" s="316">
        <v>2.2222222222222223</v>
      </c>
      <c r="V410" s="128"/>
      <c r="W410" s="128"/>
      <c r="X410" s="128"/>
      <c r="Y410" s="128"/>
      <c r="Z410" s="128"/>
      <c r="AA410" s="128"/>
      <c r="AB410" s="128"/>
      <c r="AC410" s="128"/>
      <c r="AD410" s="230"/>
    </row>
    <row r="411" spans="1:30" ht="20.100000000000001" customHeight="1">
      <c r="A411" s="229"/>
      <c r="B411" s="85"/>
      <c r="C411" s="128"/>
      <c r="D411" s="85" t="s">
        <v>2203</v>
      </c>
      <c r="E411" s="128"/>
      <c r="F411" s="356">
        <v>2</v>
      </c>
      <c r="G411" s="314">
        <v>13.333333333333334</v>
      </c>
      <c r="H411" s="356">
        <v>4</v>
      </c>
      <c r="I411" s="314">
        <v>21.05263157894737</v>
      </c>
      <c r="J411" s="356">
        <v>3</v>
      </c>
      <c r="K411" s="314">
        <v>11.111111111111111</v>
      </c>
      <c r="L411" s="356">
        <v>6</v>
      </c>
      <c r="M411" s="314">
        <v>18.181818181818183</v>
      </c>
      <c r="N411" s="315">
        <v>4</v>
      </c>
      <c r="O411" s="316">
        <v>13.793103448275861</v>
      </c>
      <c r="P411" s="315">
        <v>7</v>
      </c>
      <c r="Q411" s="316">
        <v>12.962962962962964</v>
      </c>
      <c r="R411" s="315">
        <v>16</v>
      </c>
      <c r="S411" s="316">
        <v>29.09090909090909</v>
      </c>
      <c r="T411" s="315">
        <v>17</v>
      </c>
      <c r="U411" s="316">
        <v>12.592592592592593</v>
      </c>
      <c r="V411" s="128"/>
      <c r="W411" s="128"/>
      <c r="X411" s="128"/>
      <c r="Y411" s="128"/>
      <c r="Z411" s="128"/>
      <c r="AA411" s="128"/>
      <c r="AB411" s="128"/>
      <c r="AC411" s="128"/>
      <c r="AD411" s="230"/>
    </row>
    <row r="412" spans="1:30" ht="20.100000000000001" customHeight="1">
      <c r="A412" s="229"/>
      <c r="B412" s="85"/>
      <c r="C412" s="128"/>
      <c r="D412" s="85" t="s">
        <v>2207</v>
      </c>
      <c r="E412" s="128"/>
      <c r="F412" s="356">
        <v>10</v>
      </c>
      <c r="G412" s="314">
        <v>66.666666666666671</v>
      </c>
      <c r="H412" s="356">
        <v>9</v>
      </c>
      <c r="I412" s="314">
        <v>47.368421052631582</v>
      </c>
      <c r="J412" s="356">
        <v>15</v>
      </c>
      <c r="K412" s="314">
        <v>55.555555555555557</v>
      </c>
      <c r="L412" s="356">
        <v>16</v>
      </c>
      <c r="M412" s="314">
        <v>48.484848484848484</v>
      </c>
      <c r="N412" s="315">
        <v>18</v>
      </c>
      <c r="O412" s="316">
        <v>62.068965517241381</v>
      </c>
      <c r="P412" s="315">
        <v>21</v>
      </c>
      <c r="Q412" s="316">
        <v>38.888888888888886</v>
      </c>
      <c r="R412" s="315">
        <v>9</v>
      </c>
      <c r="S412" s="316">
        <v>16.363636363636363</v>
      </c>
      <c r="T412" s="315">
        <v>56</v>
      </c>
      <c r="U412" s="316">
        <v>41.481481481481481</v>
      </c>
      <c r="V412" s="128"/>
      <c r="W412" s="128"/>
      <c r="X412" s="128"/>
      <c r="Y412" s="128"/>
      <c r="Z412" s="128"/>
      <c r="AA412" s="128"/>
      <c r="AB412" s="128"/>
      <c r="AC412" s="128"/>
      <c r="AD412" s="230"/>
    </row>
    <row r="413" spans="1:30" ht="20.100000000000001" customHeight="1">
      <c r="A413" s="229"/>
      <c r="B413" s="85"/>
      <c r="C413" s="128"/>
      <c r="D413" s="85" t="s">
        <v>1959</v>
      </c>
      <c r="E413" s="128"/>
      <c r="F413" s="356"/>
      <c r="G413" s="314"/>
      <c r="H413" s="356"/>
      <c r="I413" s="314"/>
      <c r="J413" s="356"/>
      <c r="K413" s="314"/>
      <c r="L413" s="356"/>
      <c r="M413" s="314"/>
      <c r="N413" s="315"/>
      <c r="O413" s="316"/>
      <c r="P413" s="315"/>
      <c r="Q413" s="316"/>
      <c r="R413" s="315"/>
      <c r="S413" s="316"/>
      <c r="T413" s="315"/>
      <c r="U413" s="316"/>
      <c r="V413" s="128"/>
      <c r="W413" s="128"/>
      <c r="X413" s="128"/>
      <c r="Y413" s="128"/>
      <c r="Z413" s="128"/>
      <c r="AA413" s="128"/>
      <c r="AB413" s="128"/>
      <c r="AC413" s="128"/>
      <c r="AD413" s="230"/>
    </row>
    <row r="414" spans="1:30" ht="20.100000000000001" customHeight="1">
      <c r="A414" s="229"/>
      <c r="B414" s="85"/>
      <c r="C414" s="128"/>
      <c r="D414" s="85" t="s">
        <v>1960</v>
      </c>
      <c r="E414" s="128"/>
      <c r="F414" s="356"/>
      <c r="G414" s="314"/>
      <c r="H414" s="356"/>
      <c r="I414" s="314"/>
      <c r="J414" s="356"/>
      <c r="K414" s="314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128"/>
      <c r="W414" s="128"/>
      <c r="X414" s="128"/>
      <c r="Y414" s="128"/>
      <c r="Z414" s="128"/>
      <c r="AA414" s="128"/>
      <c r="AB414" s="128"/>
      <c r="AC414" s="128"/>
      <c r="AD414" s="230"/>
    </row>
    <row r="415" spans="1:30" ht="20.100000000000001" customHeight="1">
      <c r="A415" s="476" t="s">
        <v>4863</v>
      </c>
      <c r="B415" s="476" t="s">
        <v>1048</v>
      </c>
      <c r="C415" s="473" t="s">
        <v>4942</v>
      </c>
      <c r="D415" s="476" t="s">
        <v>4799</v>
      </c>
      <c r="E415" s="473" t="s">
        <v>1335</v>
      </c>
      <c r="F415" s="443">
        <v>5</v>
      </c>
      <c r="G415" s="444">
        <v>33.333333333333336</v>
      </c>
      <c r="H415" s="443">
        <v>5</v>
      </c>
      <c r="I415" s="444">
        <v>26.315789473684209</v>
      </c>
      <c r="J415" s="443">
        <v>10</v>
      </c>
      <c r="K415" s="444">
        <v>37.037037037037038</v>
      </c>
      <c r="L415" s="443">
        <v>9</v>
      </c>
      <c r="M415" s="444">
        <v>27.272727272727273</v>
      </c>
      <c r="N415" s="471">
        <v>8</v>
      </c>
      <c r="O415" s="465">
        <v>27.586206896551722</v>
      </c>
      <c r="P415" s="471">
        <v>17</v>
      </c>
      <c r="Q415" s="465">
        <v>31.481481481481481</v>
      </c>
      <c r="R415" s="471">
        <v>15</v>
      </c>
      <c r="S415" s="465">
        <v>27.272727272727273</v>
      </c>
      <c r="T415" s="471">
        <v>24</v>
      </c>
      <c r="U415" s="465">
        <v>17.777777777777779</v>
      </c>
      <c r="V415" s="473" t="s">
        <v>138</v>
      </c>
      <c r="W415" s="473" t="s">
        <v>138</v>
      </c>
      <c r="X415" s="473" t="s">
        <v>138</v>
      </c>
      <c r="Y415" s="473" t="s">
        <v>138</v>
      </c>
      <c r="Z415" s="473" t="s">
        <v>138</v>
      </c>
      <c r="AA415" s="473" t="s">
        <v>138</v>
      </c>
      <c r="AB415" s="473" t="s">
        <v>138</v>
      </c>
      <c r="AC415" s="473" t="s">
        <v>138</v>
      </c>
      <c r="AD415" s="476"/>
    </row>
    <row r="416" spans="1:30" ht="20.100000000000001" customHeight="1">
      <c r="A416" s="85"/>
      <c r="B416" s="85"/>
      <c r="C416" s="128"/>
      <c r="D416" s="85" t="s">
        <v>7359</v>
      </c>
      <c r="E416" s="128"/>
      <c r="F416" s="356">
        <v>1</v>
      </c>
      <c r="G416" s="314">
        <v>6.666666666666667</v>
      </c>
      <c r="H416" s="356">
        <v>5</v>
      </c>
      <c r="I416" s="314">
        <v>26.315789473684209</v>
      </c>
      <c r="J416" s="356">
        <v>3</v>
      </c>
      <c r="K416" s="314">
        <v>11.111111111111111</v>
      </c>
      <c r="L416" s="356">
        <v>9</v>
      </c>
      <c r="M416" s="314">
        <v>27.272727272727273</v>
      </c>
      <c r="N416" s="315">
        <v>6</v>
      </c>
      <c r="O416" s="316">
        <v>20.689655172413794</v>
      </c>
      <c r="P416" s="315">
        <v>12</v>
      </c>
      <c r="Q416" s="316">
        <v>22.222222222222221</v>
      </c>
      <c r="R416" s="315">
        <v>10</v>
      </c>
      <c r="S416" s="316">
        <v>18.181818181818183</v>
      </c>
      <c r="T416" s="315">
        <v>16</v>
      </c>
      <c r="U416" s="316">
        <v>11.851851851851851</v>
      </c>
      <c r="V416" s="128"/>
      <c r="W416" s="128"/>
      <c r="X416" s="128"/>
      <c r="Y416" s="128"/>
      <c r="Z416" s="128"/>
      <c r="AA416" s="128"/>
      <c r="AB416" s="128"/>
      <c r="AC416" s="128"/>
      <c r="AD416" s="85"/>
    </row>
    <row r="417" spans="1:30" ht="20.100000000000001" customHeight="1">
      <c r="A417" s="229"/>
      <c r="B417" s="85"/>
      <c r="C417" s="128"/>
      <c r="D417" s="85" t="s">
        <v>7360</v>
      </c>
      <c r="E417" s="128"/>
      <c r="F417" s="356">
        <v>5</v>
      </c>
      <c r="G417" s="314">
        <v>33.333333333333336</v>
      </c>
      <c r="H417" s="356">
        <v>3</v>
      </c>
      <c r="I417" s="314">
        <v>15.789473684210526</v>
      </c>
      <c r="J417" s="356">
        <v>6</v>
      </c>
      <c r="K417" s="314">
        <v>22.222222222222221</v>
      </c>
      <c r="L417" s="356">
        <v>6</v>
      </c>
      <c r="M417" s="314">
        <v>18.181818181818183</v>
      </c>
      <c r="N417" s="315">
        <v>8</v>
      </c>
      <c r="O417" s="316">
        <v>27.586206896551722</v>
      </c>
      <c r="P417" s="315">
        <v>5</v>
      </c>
      <c r="Q417" s="316">
        <v>9.2592592592592595</v>
      </c>
      <c r="R417" s="315">
        <v>7</v>
      </c>
      <c r="S417" s="316">
        <v>12.727272727272727</v>
      </c>
      <c r="T417" s="315">
        <v>18</v>
      </c>
      <c r="U417" s="316">
        <v>13.333333333333334</v>
      </c>
      <c r="V417" s="128"/>
      <c r="W417" s="128"/>
      <c r="X417" s="128"/>
      <c r="Y417" s="128"/>
      <c r="Z417" s="128"/>
      <c r="AA417" s="128"/>
      <c r="AB417" s="128"/>
      <c r="AC417" s="128"/>
      <c r="AD417" s="230"/>
    </row>
    <row r="418" spans="1:30" ht="20.100000000000001" customHeight="1">
      <c r="A418" s="229"/>
      <c r="B418" s="85"/>
      <c r="C418" s="128"/>
      <c r="D418" s="85" t="s">
        <v>4798</v>
      </c>
      <c r="E418" s="117"/>
      <c r="F418" s="356">
        <v>1</v>
      </c>
      <c r="G418" s="314">
        <v>6.666666666666667</v>
      </c>
      <c r="H418" s="356">
        <v>3</v>
      </c>
      <c r="I418" s="314">
        <v>15.789473684210526</v>
      </c>
      <c r="J418" s="356">
        <v>5</v>
      </c>
      <c r="K418" s="314">
        <v>18.518518518518519</v>
      </c>
      <c r="L418" s="356">
        <v>6</v>
      </c>
      <c r="M418" s="314">
        <v>18.181818181818183</v>
      </c>
      <c r="N418" s="315">
        <v>5</v>
      </c>
      <c r="O418" s="316">
        <v>17.241379310344829</v>
      </c>
      <c r="P418" s="315">
        <v>12</v>
      </c>
      <c r="Q418" s="316">
        <v>22.222222222222221</v>
      </c>
      <c r="R418" s="315">
        <v>18</v>
      </c>
      <c r="S418" s="316">
        <v>32.727272727272727</v>
      </c>
      <c r="T418" s="315">
        <v>42</v>
      </c>
      <c r="U418" s="316">
        <v>31.111111111111111</v>
      </c>
      <c r="V418" s="128"/>
      <c r="W418" s="128"/>
      <c r="X418" s="128"/>
      <c r="Y418" s="128"/>
      <c r="Z418" s="128"/>
      <c r="AA418" s="128"/>
      <c r="AB418" s="128"/>
      <c r="AC418" s="128"/>
      <c r="AD418" s="230"/>
    </row>
    <row r="419" spans="1:30" ht="20.100000000000001" customHeight="1">
      <c r="A419" s="229"/>
      <c r="B419" s="85"/>
      <c r="C419" s="128"/>
      <c r="D419" s="85" t="s">
        <v>7361</v>
      </c>
      <c r="E419" s="117"/>
      <c r="F419" s="70">
        <v>3</v>
      </c>
      <c r="G419" s="314">
        <v>20</v>
      </c>
      <c r="H419" s="70">
        <v>3</v>
      </c>
      <c r="I419" s="314">
        <v>15.789473684210526</v>
      </c>
      <c r="J419" s="70">
        <v>3</v>
      </c>
      <c r="K419" s="314">
        <v>11.111111111111111</v>
      </c>
      <c r="L419" s="356">
        <v>3</v>
      </c>
      <c r="M419" s="314">
        <v>9.0909090909090917</v>
      </c>
      <c r="N419" s="315">
        <v>2</v>
      </c>
      <c r="O419" s="316">
        <v>6.8965517241379306</v>
      </c>
      <c r="P419" s="315">
        <v>8</v>
      </c>
      <c r="Q419" s="316">
        <v>14.814814814814815</v>
      </c>
      <c r="R419" s="315">
        <v>5</v>
      </c>
      <c r="S419" s="316">
        <v>9.0909090909090917</v>
      </c>
      <c r="T419" s="315">
        <v>35</v>
      </c>
      <c r="U419" s="316">
        <v>25.925925925925927</v>
      </c>
      <c r="V419" s="128"/>
      <c r="W419" s="128"/>
      <c r="X419" s="128"/>
      <c r="Y419" s="128"/>
      <c r="Z419" s="128"/>
      <c r="AA419" s="128"/>
      <c r="AB419" s="128"/>
      <c r="AC419" s="128"/>
      <c r="AD419" s="230"/>
    </row>
    <row r="420" spans="1:30" ht="20.100000000000001" customHeight="1">
      <c r="A420" s="229"/>
      <c r="B420" s="85"/>
      <c r="C420" s="128"/>
      <c r="D420" s="85" t="s">
        <v>1861</v>
      </c>
      <c r="E420" s="117"/>
      <c r="F420" s="70"/>
      <c r="G420" s="314"/>
      <c r="H420" s="70"/>
      <c r="I420" s="314"/>
      <c r="J420" s="70"/>
      <c r="K420" s="314"/>
      <c r="L420" s="356"/>
      <c r="M420" s="314"/>
      <c r="N420" s="315"/>
      <c r="O420" s="316"/>
      <c r="P420" s="315"/>
      <c r="Q420" s="316"/>
      <c r="R420" s="315"/>
      <c r="S420" s="316"/>
      <c r="T420" s="315"/>
      <c r="U420" s="316"/>
      <c r="V420" s="128"/>
      <c r="W420" s="128"/>
      <c r="X420" s="128"/>
      <c r="Y420" s="128"/>
      <c r="Z420" s="128"/>
      <c r="AA420" s="128"/>
      <c r="AB420" s="128"/>
      <c r="AC420" s="128"/>
      <c r="AD420" s="230"/>
    </row>
    <row r="421" spans="1:30" ht="20.100000000000001" customHeight="1">
      <c r="A421" s="229"/>
      <c r="B421" s="85"/>
      <c r="C421" s="128"/>
      <c r="D421" s="85" t="s">
        <v>1862</v>
      </c>
      <c r="E421" s="117"/>
      <c r="F421" s="70"/>
      <c r="G421" s="314"/>
      <c r="H421" s="70"/>
      <c r="I421" s="314"/>
      <c r="J421" s="70"/>
      <c r="K421" s="314"/>
      <c r="L421" s="356"/>
      <c r="M421" s="314"/>
      <c r="N421" s="315"/>
      <c r="O421" s="316"/>
      <c r="P421" s="315"/>
      <c r="Q421" s="316"/>
      <c r="R421" s="315"/>
      <c r="S421" s="316"/>
      <c r="T421" s="315"/>
      <c r="U421" s="316"/>
      <c r="V421" s="128"/>
      <c r="W421" s="128"/>
      <c r="X421" s="128"/>
      <c r="Y421" s="128"/>
      <c r="Z421" s="128"/>
      <c r="AA421" s="128"/>
      <c r="AB421" s="128"/>
      <c r="AC421" s="128"/>
      <c r="AD421" s="230"/>
    </row>
    <row r="422" spans="1:30" ht="20.100000000000001" customHeight="1">
      <c r="A422" s="476" t="s">
        <v>4864</v>
      </c>
      <c r="B422" s="476" t="s">
        <v>1100</v>
      </c>
      <c r="C422" s="473" t="s">
        <v>4937</v>
      </c>
      <c r="D422" s="476" t="s">
        <v>7362</v>
      </c>
      <c r="E422" s="473" t="s">
        <v>1335</v>
      </c>
      <c r="F422" s="69">
        <v>89</v>
      </c>
      <c r="G422" s="444">
        <v>34.765625</v>
      </c>
      <c r="H422" s="69">
        <v>112</v>
      </c>
      <c r="I422" s="444">
        <v>38.620689655172413</v>
      </c>
      <c r="J422" s="69">
        <v>113</v>
      </c>
      <c r="K422" s="444">
        <v>39.100346020761243</v>
      </c>
      <c r="L422" s="443">
        <v>136</v>
      </c>
      <c r="M422" s="444">
        <v>40.1</v>
      </c>
      <c r="N422" s="471">
        <v>148</v>
      </c>
      <c r="O422" s="465">
        <v>40.217391304347828</v>
      </c>
      <c r="P422" s="471">
        <v>208</v>
      </c>
      <c r="Q422" s="465">
        <v>44.5</v>
      </c>
      <c r="R422" s="471">
        <v>294</v>
      </c>
      <c r="S422" s="465">
        <v>53.551912568306008</v>
      </c>
      <c r="T422" s="471">
        <v>540</v>
      </c>
      <c r="U422" s="465">
        <v>64.825930372148861</v>
      </c>
      <c r="V422" s="473" t="s">
        <v>138</v>
      </c>
      <c r="W422" s="473" t="s">
        <v>138</v>
      </c>
      <c r="X422" s="473" t="s">
        <v>138</v>
      </c>
      <c r="Y422" s="473" t="s">
        <v>138</v>
      </c>
      <c r="Z422" s="473" t="s">
        <v>138</v>
      </c>
      <c r="AA422" s="473" t="s">
        <v>138</v>
      </c>
      <c r="AB422" s="473" t="s">
        <v>138</v>
      </c>
      <c r="AC422" s="473" t="s">
        <v>138</v>
      </c>
      <c r="AD422" s="476"/>
    </row>
    <row r="423" spans="1:30" ht="20.100000000000001" customHeight="1">
      <c r="A423" s="229"/>
      <c r="B423" s="85"/>
      <c r="C423" s="128"/>
      <c r="D423" s="85" t="s">
        <v>7363</v>
      </c>
      <c r="E423" s="117"/>
      <c r="F423" s="70">
        <v>167</v>
      </c>
      <c r="G423" s="314">
        <v>65.234375</v>
      </c>
      <c r="H423" s="70">
        <v>178</v>
      </c>
      <c r="I423" s="314">
        <v>61.379310344827587</v>
      </c>
      <c r="J423" s="70">
        <v>176</v>
      </c>
      <c r="K423" s="314">
        <v>60.899653979238757</v>
      </c>
      <c r="L423" s="356">
        <v>203</v>
      </c>
      <c r="M423" s="314">
        <v>59.9</v>
      </c>
      <c r="N423" s="315">
        <v>220</v>
      </c>
      <c r="O423" s="316">
        <v>59.782608695652172</v>
      </c>
      <c r="P423" s="315">
        <v>258</v>
      </c>
      <c r="Q423" s="316">
        <v>55.2</v>
      </c>
      <c r="R423" s="315">
        <v>255</v>
      </c>
      <c r="S423" s="316">
        <v>46.448087431693992</v>
      </c>
      <c r="T423" s="315">
        <v>293</v>
      </c>
      <c r="U423" s="316">
        <v>35.174069627851139</v>
      </c>
      <c r="V423" s="128"/>
      <c r="W423" s="128"/>
      <c r="X423" s="128"/>
      <c r="Y423" s="128"/>
      <c r="Z423" s="128"/>
      <c r="AA423" s="128"/>
      <c r="AB423" s="128"/>
      <c r="AC423" s="128"/>
      <c r="AD423" s="230"/>
    </row>
    <row r="424" spans="1:30" ht="20.100000000000001" customHeight="1">
      <c r="A424" s="229"/>
      <c r="B424" s="85"/>
      <c r="C424" s="128"/>
      <c r="D424" s="85" t="s">
        <v>1861</v>
      </c>
      <c r="E424" s="117"/>
      <c r="F424" s="70"/>
      <c r="G424" s="314"/>
      <c r="H424" s="70"/>
      <c r="I424" s="314"/>
      <c r="J424" s="70"/>
      <c r="K424" s="314"/>
      <c r="L424" s="356"/>
      <c r="M424" s="314"/>
      <c r="N424" s="315"/>
      <c r="O424" s="316"/>
      <c r="P424" s="315">
        <v>1</v>
      </c>
      <c r="Q424" s="316">
        <v>0.2</v>
      </c>
      <c r="R424" s="315"/>
      <c r="S424" s="316"/>
      <c r="T424" s="315"/>
      <c r="U424" s="316"/>
      <c r="V424" s="128"/>
      <c r="W424" s="128"/>
      <c r="X424" s="128"/>
      <c r="Y424" s="128"/>
      <c r="Z424" s="128"/>
      <c r="AA424" s="128"/>
      <c r="AB424" s="128"/>
      <c r="AC424" s="128"/>
      <c r="AD424" s="230"/>
    </row>
    <row r="425" spans="1:30" ht="20.100000000000001" customHeight="1">
      <c r="A425" s="229"/>
      <c r="B425" s="85"/>
      <c r="C425" s="128"/>
      <c r="D425" s="85" t="s">
        <v>1862</v>
      </c>
      <c r="E425" s="117"/>
      <c r="F425" s="70"/>
      <c r="G425" s="314"/>
      <c r="H425" s="70"/>
      <c r="I425" s="314"/>
      <c r="J425" s="70"/>
      <c r="K425" s="314"/>
      <c r="L425" s="356"/>
      <c r="M425" s="314"/>
      <c r="N425" s="315"/>
      <c r="O425" s="316"/>
      <c r="P425" s="315"/>
      <c r="Q425" s="316"/>
      <c r="R425" s="315"/>
      <c r="S425" s="316"/>
      <c r="T425" s="315"/>
      <c r="U425" s="316"/>
      <c r="V425" s="128"/>
      <c r="W425" s="128"/>
      <c r="X425" s="128"/>
      <c r="Y425" s="128"/>
      <c r="Z425" s="128"/>
      <c r="AA425" s="128"/>
      <c r="AB425" s="128"/>
      <c r="AC425" s="128"/>
      <c r="AD425" s="230"/>
    </row>
    <row r="426" spans="1:30" ht="20.100000000000001" customHeight="1">
      <c r="A426" s="476" t="s">
        <v>4865</v>
      </c>
      <c r="B426" s="476" t="s">
        <v>1101</v>
      </c>
      <c r="C426" s="473" t="s">
        <v>4937</v>
      </c>
      <c r="D426" s="476" t="s">
        <v>7362</v>
      </c>
      <c r="E426" s="473" t="s">
        <v>1335</v>
      </c>
      <c r="F426" s="69">
        <v>41</v>
      </c>
      <c r="G426" s="444">
        <v>16.015625</v>
      </c>
      <c r="H426" s="69">
        <v>47</v>
      </c>
      <c r="I426" s="444">
        <v>16.206896551724139</v>
      </c>
      <c r="J426" s="69">
        <v>38</v>
      </c>
      <c r="K426" s="444">
        <v>13.148788927335641</v>
      </c>
      <c r="L426" s="443">
        <v>63</v>
      </c>
      <c r="M426" s="444">
        <v>18.600000000000001</v>
      </c>
      <c r="N426" s="471">
        <v>59</v>
      </c>
      <c r="O426" s="465">
        <v>16.032608695652176</v>
      </c>
      <c r="P426" s="471">
        <v>105</v>
      </c>
      <c r="Q426" s="465">
        <v>22.5</v>
      </c>
      <c r="R426" s="471">
        <v>142</v>
      </c>
      <c r="S426" s="465">
        <v>25.86520947176685</v>
      </c>
      <c r="T426" s="471">
        <v>285</v>
      </c>
      <c r="U426" s="465">
        <v>34.213685474189674</v>
      </c>
      <c r="V426" s="473" t="s">
        <v>138</v>
      </c>
      <c r="W426" s="473" t="s">
        <v>138</v>
      </c>
      <c r="X426" s="473" t="s">
        <v>138</v>
      </c>
      <c r="Y426" s="473" t="s">
        <v>138</v>
      </c>
      <c r="Z426" s="473" t="s">
        <v>138</v>
      </c>
      <c r="AA426" s="473" t="s">
        <v>138</v>
      </c>
      <c r="AB426" s="473" t="s">
        <v>138</v>
      </c>
      <c r="AC426" s="473" t="s">
        <v>138</v>
      </c>
      <c r="AD426" s="476"/>
    </row>
    <row r="427" spans="1:30" ht="20.100000000000001" customHeight="1">
      <c r="A427" s="229"/>
      <c r="B427" s="85"/>
      <c r="C427" s="128"/>
      <c r="D427" s="85" t="s">
        <v>7363</v>
      </c>
      <c r="E427" s="117"/>
      <c r="F427" s="70">
        <v>215</v>
      </c>
      <c r="G427" s="314">
        <v>83.984375</v>
      </c>
      <c r="H427" s="70">
        <v>243</v>
      </c>
      <c r="I427" s="314">
        <v>83.793103448275858</v>
      </c>
      <c r="J427" s="70">
        <v>251</v>
      </c>
      <c r="K427" s="314">
        <v>86.851211072664356</v>
      </c>
      <c r="L427" s="356">
        <v>276</v>
      </c>
      <c r="M427" s="314">
        <v>81.400000000000006</v>
      </c>
      <c r="N427" s="315">
        <v>309</v>
      </c>
      <c r="O427" s="316">
        <v>83.967391304347828</v>
      </c>
      <c r="P427" s="315">
        <v>361</v>
      </c>
      <c r="Q427" s="316">
        <v>77.3</v>
      </c>
      <c r="R427" s="315">
        <v>407</v>
      </c>
      <c r="S427" s="316">
        <v>74.134790528233154</v>
      </c>
      <c r="T427" s="315">
        <v>548</v>
      </c>
      <c r="U427" s="316">
        <v>65.786314525810326</v>
      </c>
      <c r="V427" s="128"/>
      <c r="W427" s="128"/>
      <c r="X427" s="128"/>
      <c r="Y427" s="128"/>
      <c r="Z427" s="128"/>
      <c r="AA427" s="128"/>
      <c r="AB427" s="128"/>
      <c r="AC427" s="128"/>
      <c r="AD427" s="230"/>
    </row>
    <row r="428" spans="1:30" ht="20.100000000000001" customHeight="1">
      <c r="A428" s="229"/>
      <c r="B428" s="85"/>
      <c r="C428" s="128"/>
      <c r="D428" s="85" t="s">
        <v>1861</v>
      </c>
      <c r="E428" s="117"/>
      <c r="F428" s="70"/>
      <c r="G428" s="314"/>
      <c r="H428" s="70"/>
      <c r="I428" s="314"/>
      <c r="J428" s="70"/>
      <c r="K428" s="314"/>
      <c r="L428" s="356"/>
      <c r="M428" s="314"/>
      <c r="N428" s="315"/>
      <c r="O428" s="316"/>
      <c r="P428" s="315">
        <v>1</v>
      </c>
      <c r="Q428" s="316">
        <v>0.2</v>
      </c>
      <c r="R428" s="315"/>
      <c r="S428" s="316"/>
      <c r="T428" s="315"/>
      <c r="U428" s="316"/>
      <c r="V428" s="128"/>
      <c r="W428" s="128"/>
      <c r="X428" s="128"/>
      <c r="Y428" s="128"/>
      <c r="Z428" s="128"/>
      <c r="AA428" s="128"/>
      <c r="AB428" s="128"/>
      <c r="AC428" s="128"/>
      <c r="AD428" s="230"/>
    </row>
    <row r="429" spans="1:30" ht="20.100000000000001" customHeight="1">
      <c r="A429" s="229"/>
      <c r="B429" s="85"/>
      <c r="C429" s="128"/>
      <c r="D429" s="85" t="s">
        <v>1862</v>
      </c>
      <c r="E429" s="117"/>
      <c r="F429" s="70"/>
      <c r="G429" s="314"/>
      <c r="H429" s="70"/>
      <c r="I429" s="314"/>
      <c r="J429" s="70"/>
      <c r="K429" s="314"/>
      <c r="L429" s="356"/>
      <c r="M429" s="314"/>
      <c r="N429" s="315"/>
      <c r="O429" s="316"/>
      <c r="P429" s="315"/>
      <c r="Q429" s="316"/>
      <c r="R429" s="315"/>
      <c r="S429" s="316"/>
      <c r="T429" s="315"/>
      <c r="U429" s="316"/>
      <c r="V429" s="128"/>
      <c r="W429" s="128"/>
      <c r="X429" s="128"/>
      <c r="Y429" s="128"/>
      <c r="Z429" s="128"/>
      <c r="AA429" s="128"/>
      <c r="AB429" s="128"/>
      <c r="AC429" s="128"/>
      <c r="AD429" s="230"/>
    </row>
    <row r="430" spans="1:30" ht="20.100000000000001" customHeight="1">
      <c r="A430" s="476" t="s">
        <v>4866</v>
      </c>
      <c r="B430" s="476" t="s">
        <v>1102</v>
      </c>
      <c r="C430" s="473" t="s">
        <v>4943</v>
      </c>
      <c r="D430" s="476" t="s">
        <v>7362</v>
      </c>
      <c r="E430" s="473" t="s">
        <v>1335</v>
      </c>
      <c r="F430" s="69">
        <v>104</v>
      </c>
      <c r="G430" s="444">
        <v>41.935483870967744</v>
      </c>
      <c r="H430" s="69">
        <v>134</v>
      </c>
      <c r="I430" s="444">
        <v>48.028673835125446</v>
      </c>
      <c r="J430" s="69">
        <v>119</v>
      </c>
      <c r="K430" s="444">
        <v>43.430656934306569</v>
      </c>
      <c r="L430" s="443">
        <v>148</v>
      </c>
      <c r="M430" s="444">
        <v>45.8</v>
      </c>
      <c r="N430" s="471">
        <v>163</v>
      </c>
      <c r="O430" s="465">
        <v>46.438746438746442</v>
      </c>
      <c r="P430" s="471">
        <v>204</v>
      </c>
      <c r="Q430" s="465">
        <v>46.9</v>
      </c>
      <c r="R430" s="471">
        <v>241</v>
      </c>
      <c r="S430" s="465">
        <v>48.1</v>
      </c>
      <c r="T430" s="471">
        <v>297</v>
      </c>
      <c r="U430" s="465">
        <v>61.111111111111114</v>
      </c>
      <c r="V430" s="473" t="s">
        <v>138</v>
      </c>
      <c r="W430" s="473" t="s">
        <v>138</v>
      </c>
      <c r="X430" s="473" t="s">
        <v>138</v>
      </c>
      <c r="Y430" s="473" t="s">
        <v>138</v>
      </c>
      <c r="Z430" s="473" t="s">
        <v>138</v>
      </c>
      <c r="AA430" s="473" t="s">
        <v>138</v>
      </c>
      <c r="AB430" s="473" t="s">
        <v>138</v>
      </c>
      <c r="AC430" s="473" t="s">
        <v>138</v>
      </c>
      <c r="AD430" s="476" t="s">
        <v>7364</v>
      </c>
    </row>
    <row r="431" spans="1:30" ht="20.100000000000001" customHeight="1">
      <c r="A431" s="229"/>
      <c r="B431" s="85"/>
      <c r="C431" s="128"/>
      <c r="D431" s="85" t="s">
        <v>7363</v>
      </c>
      <c r="E431" s="117"/>
      <c r="F431" s="70">
        <v>144</v>
      </c>
      <c r="G431" s="314">
        <v>58.064516129032256</v>
      </c>
      <c r="H431" s="70">
        <v>145</v>
      </c>
      <c r="I431" s="314">
        <v>51.971326164874554</v>
      </c>
      <c r="J431" s="70">
        <v>155</v>
      </c>
      <c r="K431" s="314">
        <v>56.569343065693431</v>
      </c>
      <c r="L431" s="356">
        <v>175</v>
      </c>
      <c r="M431" s="314">
        <v>54.2</v>
      </c>
      <c r="N431" s="315">
        <v>188</v>
      </c>
      <c r="O431" s="316">
        <v>53.561253561253558</v>
      </c>
      <c r="P431" s="315">
        <v>230</v>
      </c>
      <c r="Q431" s="316">
        <v>52.9</v>
      </c>
      <c r="R431" s="315">
        <v>256</v>
      </c>
      <c r="S431" s="316">
        <v>51.1</v>
      </c>
      <c r="T431" s="315">
        <v>189</v>
      </c>
      <c r="U431" s="316">
        <v>38.888888888888886</v>
      </c>
      <c r="V431" s="128"/>
      <c r="W431" s="128"/>
      <c r="X431" s="128"/>
      <c r="Y431" s="128"/>
      <c r="Z431" s="128"/>
      <c r="AA431" s="128"/>
      <c r="AB431" s="128"/>
      <c r="AC431" s="128"/>
      <c r="AD431" s="230"/>
    </row>
    <row r="432" spans="1:30" ht="20.100000000000001" customHeight="1">
      <c r="A432" s="229"/>
      <c r="B432" s="85"/>
      <c r="C432" s="128"/>
      <c r="D432" s="85" t="s">
        <v>1861</v>
      </c>
      <c r="E432" s="117"/>
      <c r="F432" s="70"/>
      <c r="G432" s="314"/>
      <c r="H432" s="70"/>
      <c r="I432" s="314"/>
      <c r="J432" s="70"/>
      <c r="K432" s="314"/>
      <c r="L432" s="356"/>
      <c r="M432" s="314"/>
      <c r="N432" s="315"/>
      <c r="O432" s="316"/>
      <c r="P432" s="315">
        <v>1</v>
      </c>
      <c r="Q432" s="316">
        <v>0.2</v>
      </c>
      <c r="R432" s="315">
        <v>2</v>
      </c>
      <c r="S432" s="316">
        <v>0.4</v>
      </c>
      <c r="T432" s="315"/>
      <c r="U432" s="316"/>
      <c r="V432" s="128"/>
      <c r="W432" s="128"/>
      <c r="X432" s="128"/>
      <c r="Y432" s="128"/>
      <c r="Z432" s="128"/>
      <c r="AA432" s="128"/>
      <c r="AB432" s="128"/>
      <c r="AC432" s="128"/>
      <c r="AD432" s="230"/>
    </row>
    <row r="433" spans="1:30" ht="20.100000000000001" customHeight="1">
      <c r="A433" s="229"/>
      <c r="B433" s="85"/>
      <c r="C433" s="128"/>
      <c r="D433" s="86" t="s">
        <v>1862</v>
      </c>
      <c r="E433" s="118"/>
      <c r="F433" s="70"/>
      <c r="G433" s="314"/>
      <c r="H433" s="70"/>
      <c r="I433" s="314"/>
      <c r="J433" s="70"/>
      <c r="K433" s="314"/>
      <c r="L433" s="356"/>
      <c r="M433" s="314"/>
      <c r="N433" s="315"/>
      <c r="O433" s="316"/>
      <c r="P433" s="315"/>
      <c r="Q433" s="316"/>
      <c r="R433" s="315">
        <v>2</v>
      </c>
      <c r="S433" s="316">
        <v>0.4</v>
      </c>
      <c r="T433" s="315"/>
      <c r="U433" s="316"/>
      <c r="V433" s="128"/>
      <c r="W433" s="128"/>
      <c r="X433" s="128"/>
      <c r="Y433" s="128"/>
      <c r="Z433" s="128"/>
      <c r="AA433" s="128"/>
      <c r="AB433" s="128"/>
      <c r="AC433" s="128"/>
      <c r="AD433" s="230"/>
    </row>
    <row r="434" spans="1:30" ht="20.100000000000001" customHeight="1">
      <c r="A434" s="476" t="s">
        <v>4867</v>
      </c>
      <c r="B434" s="476" t="s">
        <v>7365</v>
      </c>
      <c r="C434" s="473" t="s">
        <v>4943</v>
      </c>
      <c r="D434" s="476" t="s">
        <v>7362</v>
      </c>
      <c r="E434" s="128" t="s">
        <v>1335</v>
      </c>
      <c r="F434" s="443">
        <v>74</v>
      </c>
      <c r="G434" s="444">
        <v>29.838709677419356</v>
      </c>
      <c r="H434" s="443">
        <v>102</v>
      </c>
      <c r="I434" s="444">
        <v>36.55913978494624</v>
      </c>
      <c r="J434" s="443">
        <v>88</v>
      </c>
      <c r="K434" s="444">
        <v>32.116788321167881</v>
      </c>
      <c r="L434" s="443">
        <v>105</v>
      </c>
      <c r="M434" s="444">
        <v>32.5</v>
      </c>
      <c r="N434" s="471">
        <v>119</v>
      </c>
      <c r="O434" s="465">
        <v>33.903133903133906</v>
      </c>
      <c r="P434" s="471">
        <v>166</v>
      </c>
      <c r="Q434" s="465">
        <v>38.248847926267281</v>
      </c>
      <c r="R434" s="471">
        <v>209</v>
      </c>
      <c r="S434" s="465">
        <v>41.7</v>
      </c>
      <c r="T434" s="471">
        <v>257</v>
      </c>
      <c r="U434" s="465">
        <v>52.880658436213992</v>
      </c>
      <c r="V434" s="473" t="s">
        <v>138</v>
      </c>
      <c r="W434" s="473" t="s">
        <v>138</v>
      </c>
      <c r="X434" s="473" t="s">
        <v>138</v>
      </c>
      <c r="Y434" s="473" t="s">
        <v>138</v>
      </c>
      <c r="Z434" s="473" t="s">
        <v>138</v>
      </c>
      <c r="AA434" s="473" t="s">
        <v>138</v>
      </c>
      <c r="AB434" s="473" t="s">
        <v>138</v>
      </c>
      <c r="AC434" s="473" t="s">
        <v>138</v>
      </c>
      <c r="AD434" s="476" t="s">
        <v>7364</v>
      </c>
    </row>
    <row r="435" spans="1:30" ht="20.100000000000001" customHeight="1">
      <c r="A435" s="229"/>
      <c r="B435" s="85"/>
      <c r="C435" s="128"/>
      <c r="D435" s="85" t="s">
        <v>7363</v>
      </c>
      <c r="E435" s="128"/>
      <c r="F435" s="356">
        <v>174</v>
      </c>
      <c r="G435" s="314">
        <v>70.161290322580641</v>
      </c>
      <c r="H435" s="356">
        <v>177</v>
      </c>
      <c r="I435" s="314">
        <v>63.44086021505376</v>
      </c>
      <c r="J435" s="356">
        <v>186</v>
      </c>
      <c r="K435" s="314">
        <v>67.883211678832112</v>
      </c>
      <c r="L435" s="356">
        <v>218</v>
      </c>
      <c r="M435" s="314">
        <v>67.5</v>
      </c>
      <c r="N435" s="315">
        <v>232</v>
      </c>
      <c r="O435" s="316">
        <v>66.096866096866094</v>
      </c>
      <c r="P435" s="315">
        <v>268</v>
      </c>
      <c r="Q435" s="316">
        <v>61.6</v>
      </c>
      <c r="R435" s="315">
        <v>288</v>
      </c>
      <c r="S435" s="316">
        <v>57.5</v>
      </c>
      <c r="T435" s="315">
        <v>229</v>
      </c>
      <c r="U435" s="316">
        <v>47.119341563786008</v>
      </c>
      <c r="V435" s="128"/>
      <c r="W435" s="128"/>
      <c r="X435" s="128"/>
      <c r="Y435" s="128"/>
      <c r="Z435" s="128"/>
      <c r="AA435" s="128"/>
      <c r="AB435" s="128"/>
      <c r="AC435" s="128"/>
      <c r="AD435" s="230"/>
    </row>
    <row r="436" spans="1:30" ht="20.100000000000001" customHeight="1">
      <c r="A436" s="229"/>
      <c r="B436" s="85"/>
      <c r="C436" s="128"/>
      <c r="D436" s="85" t="s">
        <v>1861</v>
      </c>
      <c r="E436" s="128"/>
      <c r="F436" s="356"/>
      <c r="G436" s="314"/>
      <c r="H436" s="356"/>
      <c r="I436" s="314"/>
      <c r="J436" s="356"/>
      <c r="K436" s="314"/>
      <c r="L436" s="356"/>
      <c r="M436" s="314"/>
      <c r="N436" s="315"/>
      <c r="O436" s="316"/>
      <c r="P436" s="315">
        <v>1</v>
      </c>
      <c r="Q436" s="316">
        <v>0.2</v>
      </c>
      <c r="R436" s="315">
        <v>2</v>
      </c>
      <c r="S436" s="316">
        <v>0.4</v>
      </c>
      <c r="T436" s="315"/>
      <c r="U436" s="316"/>
      <c r="V436" s="128"/>
      <c r="W436" s="128"/>
      <c r="X436" s="128"/>
      <c r="Y436" s="128"/>
      <c r="Z436" s="128"/>
      <c r="AA436" s="128"/>
      <c r="AB436" s="128"/>
      <c r="AC436" s="128"/>
      <c r="AD436" s="230"/>
    </row>
    <row r="437" spans="1:30" ht="20.100000000000001" customHeight="1">
      <c r="A437" s="229"/>
      <c r="B437" s="85"/>
      <c r="C437" s="128"/>
      <c r="D437" s="85" t="s">
        <v>1862</v>
      </c>
      <c r="E437" s="128"/>
      <c r="F437" s="356"/>
      <c r="G437" s="314"/>
      <c r="H437" s="356"/>
      <c r="I437" s="314"/>
      <c r="J437" s="356"/>
      <c r="K437" s="314"/>
      <c r="L437" s="356"/>
      <c r="M437" s="314"/>
      <c r="N437" s="315"/>
      <c r="O437" s="316"/>
      <c r="P437" s="315"/>
      <c r="Q437" s="316"/>
      <c r="R437" s="315">
        <v>2</v>
      </c>
      <c r="S437" s="316">
        <v>0.4</v>
      </c>
      <c r="T437" s="315"/>
      <c r="U437" s="316"/>
      <c r="V437" s="128"/>
      <c r="W437" s="128"/>
      <c r="X437" s="128"/>
      <c r="Y437" s="128"/>
      <c r="Z437" s="128"/>
      <c r="AA437" s="128"/>
      <c r="AB437" s="128"/>
      <c r="AC437" s="128"/>
      <c r="AD437" s="230"/>
    </row>
    <row r="438" spans="1:30" ht="20.100000000000001" customHeight="1">
      <c r="A438" s="476" t="s">
        <v>4868</v>
      </c>
      <c r="B438" s="476" t="s">
        <v>7366</v>
      </c>
      <c r="C438" s="473" t="s">
        <v>4944</v>
      </c>
      <c r="D438" s="476" t="s">
        <v>2129</v>
      </c>
      <c r="E438" s="473" t="s">
        <v>73</v>
      </c>
      <c r="F438" s="443">
        <v>2</v>
      </c>
      <c r="G438" s="444">
        <v>2.7027027027027026</v>
      </c>
      <c r="H438" s="443">
        <v>1</v>
      </c>
      <c r="I438" s="444">
        <v>0.98039215686274506</v>
      </c>
      <c r="J438" s="443">
        <v>2</v>
      </c>
      <c r="K438" s="444">
        <v>2.2727272727272729</v>
      </c>
      <c r="L438" s="443"/>
      <c r="M438" s="444"/>
      <c r="N438" s="471"/>
      <c r="O438" s="465"/>
      <c r="P438" s="471">
        <v>3</v>
      </c>
      <c r="Q438" s="465">
        <v>1.8072289156626506</v>
      </c>
      <c r="R438" s="471">
        <v>3</v>
      </c>
      <c r="S438" s="465">
        <v>1.4354066985645932</v>
      </c>
      <c r="T438" s="471">
        <v>4</v>
      </c>
      <c r="U438" s="465">
        <v>1.556420233463035</v>
      </c>
      <c r="V438" s="473" t="s">
        <v>138</v>
      </c>
      <c r="W438" s="473" t="s">
        <v>138</v>
      </c>
      <c r="X438" s="473" t="s">
        <v>138</v>
      </c>
      <c r="Y438" s="473" t="s">
        <v>138</v>
      </c>
      <c r="Z438" s="473" t="s">
        <v>138</v>
      </c>
      <c r="AA438" s="473" t="s">
        <v>138</v>
      </c>
      <c r="AB438" s="473" t="s">
        <v>138</v>
      </c>
      <c r="AC438" s="473" t="s">
        <v>138</v>
      </c>
      <c r="AD438" s="476"/>
    </row>
    <row r="439" spans="1:30" ht="20.100000000000001" customHeight="1">
      <c r="A439" s="229"/>
      <c r="B439" s="85"/>
      <c r="C439" s="128"/>
      <c r="D439" s="85" t="s">
        <v>2130</v>
      </c>
      <c r="E439" s="128"/>
      <c r="F439" s="356">
        <v>60</v>
      </c>
      <c r="G439" s="314">
        <v>81.081081081081081</v>
      </c>
      <c r="H439" s="356">
        <v>81</v>
      </c>
      <c r="I439" s="314">
        <v>79.411764705882348</v>
      </c>
      <c r="J439" s="356">
        <v>70</v>
      </c>
      <c r="K439" s="314">
        <v>79.545454545454547</v>
      </c>
      <c r="L439" s="356">
        <v>83</v>
      </c>
      <c r="M439" s="314">
        <v>79.047619047619051</v>
      </c>
      <c r="N439" s="315">
        <v>90</v>
      </c>
      <c r="O439" s="316">
        <v>75.630252100840337</v>
      </c>
      <c r="P439" s="315">
        <v>122</v>
      </c>
      <c r="Q439" s="316">
        <v>73.493975903614455</v>
      </c>
      <c r="R439" s="315">
        <v>150</v>
      </c>
      <c r="S439" s="316">
        <v>71.770334928229659</v>
      </c>
      <c r="T439" s="315">
        <v>182</v>
      </c>
      <c r="U439" s="316">
        <v>70.817120622568098</v>
      </c>
      <c r="V439" s="128"/>
      <c r="W439" s="128"/>
      <c r="X439" s="128"/>
      <c r="Y439" s="128"/>
      <c r="Z439" s="128"/>
      <c r="AA439" s="128"/>
      <c r="AB439" s="128"/>
      <c r="AC439" s="128"/>
      <c r="AD439" s="230"/>
    </row>
    <row r="440" spans="1:30" ht="20.100000000000001" customHeight="1">
      <c r="A440" s="229"/>
      <c r="B440" s="85"/>
      <c r="C440" s="128"/>
      <c r="D440" s="85" t="s">
        <v>2131</v>
      </c>
      <c r="E440" s="128"/>
      <c r="F440" s="356">
        <v>8</v>
      </c>
      <c r="G440" s="314">
        <v>10.810810810810811</v>
      </c>
      <c r="H440" s="356">
        <v>14</v>
      </c>
      <c r="I440" s="314">
        <v>13.725490196078431</v>
      </c>
      <c r="J440" s="356">
        <v>12</v>
      </c>
      <c r="K440" s="314">
        <v>13.636363636363637</v>
      </c>
      <c r="L440" s="356">
        <v>13</v>
      </c>
      <c r="M440" s="314">
        <v>12.380952380952381</v>
      </c>
      <c r="N440" s="315">
        <v>20</v>
      </c>
      <c r="O440" s="316">
        <v>16.806722689075631</v>
      </c>
      <c r="P440" s="315">
        <v>26</v>
      </c>
      <c r="Q440" s="316">
        <v>15.662650602409638</v>
      </c>
      <c r="R440" s="315">
        <v>30</v>
      </c>
      <c r="S440" s="316">
        <v>14.354066985645932</v>
      </c>
      <c r="T440" s="315">
        <v>43</v>
      </c>
      <c r="U440" s="316">
        <v>16.731517509727627</v>
      </c>
      <c r="V440" s="128"/>
      <c r="W440" s="128"/>
      <c r="X440" s="128"/>
      <c r="Y440" s="128"/>
      <c r="Z440" s="128"/>
      <c r="AA440" s="128"/>
      <c r="AB440" s="128"/>
      <c r="AC440" s="128"/>
      <c r="AD440" s="230"/>
    </row>
    <row r="441" spans="1:30" ht="20.100000000000001" customHeight="1">
      <c r="A441" s="229"/>
      <c r="B441" s="85"/>
      <c r="C441" s="128"/>
      <c r="D441" s="85" t="s">
        <v>2132</v>
      </c>
      <c r="E441" s="128"/>
      <c r="F441" s="356"/>
      <c r="G441" s="314"/>
      <c r="H441" s="356"/>
      <c r="I441" s="314"/>
      <c r="J441" s="356"/>
      <c r="K441" s="314"/>
      <c r="L441" s="356"/>
      <c r="M441" s="314"/>
      <c r="N441" s="315">
        <v>2</v>
      </c>
      <c r="O441" s="316">
        <v>1.680672268907563</v>
      </c>
      <c r="P441" s="315"/>
      <c r="Q441" s="316"/>
      <c r="R441" s="315">
        <v>5</v>
      </c>
      <c r="S441" s="316">
        <v>2.3923444976076556</v>
      </c>
      <c r="T441" s="315">
        <v>2</v>
      </c>
      <c r="U441" s="316">
        <v>0.77821011673151752</v>
      </c>
      <c r="V441" s="128"/>
      <c r="W441" s="128"/>
      <c r="X441" s="128"/>
      <c r="Y441" s="128"/>
      <c r="Z441" s="128"/>
      <c r="AA441" s="128"/>
      <c r="AB441" s="128"/>
      <c r="AC441" s="128"/>
      <c r="AD441" s="230"/>
    </row>
    <row r="442" spans="1:30" ht="20.100000000000001" customHeight="1">
      <c r="A442" s="229"/>
      <c r="B442" s="85"/>
      <c r="C442" s="128"/>
      <c r="D442" s="85" t="s">
        <v>2133</v>
      </c>
      <c r="E442" s="128"/>
      <c r="F442" s="356"/>
      <c r="G442" s="314"/>
      <c r="H442" s="356"/>
      <c r="I442" s="314"/>
      <c r="J442" s="356"/>
      <c r="K442" s="314"/>
      <c r="L442" s="356">
        <v>1</v>
      </c>
      <c r="M442" s="314">
        <v>0.95238095238095233</v>
      </c>
      <c r="N442" s="315">
        <v>1</v>
      </c>
      <c r="O442" s="316">
        <v>0.84033613445378152</v>
      </c>
      <c r="P442" s="315">
        <v>2</v>
      </c>
      <c r="Q442" s="316">
        <v>1.2048192771084338</v>
      </c>
      <c r="R442" s="315">
        <v>2</v>
      </c>
      <c r="S442" s="316">
        <v>0.9569377990430622</v>
      </c>
      <c r="T442" s="315">
        <v>3</v>
      </c>
      <c r="U442" s="316">
        <v>1.1673151750972763</v>
      </c>
      <c r="V442" s="128"/>
      <c r="W442" s="128"/>
      <c r="X442" s="128"/>
      <c r="Y442" s="128"/>
      <c r="Z442" s="128"/>
      <c r="AA442" s="128"/>
      <c r="AB442" s="128"/>
      <c r="AC442" s="128"/>
      <c r="AD442" s="230"/>
    </row>
    <row r="443" spans="1:30" ht="20.100000000000001" customHeight="1">
      <c r="A443" s="229"/>
      <c r="B443" s="85"/>
      <c r="C443" s="128"/>
      <c r="D443" s="85" t="s">
        <v>2134</v>
      </c>
      <c r="E443" s="128"/>
      <c r="F443" s="356"/>
      <c r="G443" s="314"/>
      <c r="H443" s="356"/>
      <c r="I443" s="314"/>
      <c r="J443" s="356"/>
      <c r="K443" s="314"/>
      <c r="L443" s="356"/>
      <c r="M443" s="314"/>
      <c r="N443" s="315">
        <v>1</v>
      </c>
      <c r="O443" s="316">
        <v>0.84033613445378152</v>
      </c>
      <c r="P443" s="315"/>
      <c r="Q443" s="316"/>
      <c r="R443" s="315"/>
      <c r="S443" s="316"/>
      <c r="T443" s="315">
        <v>2</v>
      </c>
      <c r="U443" s="316">
        <v>0.77821011673151752</v>
      </c>
      <c r="V443" s="128"/>
      <c r="W443" s="128"/>
      <c r="X443" s="128"/>
      <c r="Y443" s="128"/>
      <c r="Z443" s="128"/>
      <c r="AA443" s="128"/>
      <c r="AB443" s="128"/>
      <c r="AC443" s="128"/>
      <c r="AD443" s="230"/>
    </row>
    <row r="444" spans="1:30" ht="20.100000000000001" customHeight="1">
      <c r="A444" s="229"/>
      <c r="B444" s="85"/>
      <c r="C444" s="128"/>
      <c r="D444" s="85" t="s">
        <v>2135</v>
      </c>
      <c r="E444" s="128"/>
      <c r="F444" s="356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/>
      <c r="Q444" s="316"/>
      <c r="R444" s="315">
        <v>1</v>
      </c>
      <c r="S444" s="316">
        <v>0.4784688995215311</v>
      </c>
      <c r="T444" s="315">
        <v>1</v>
      </c>
      <c r="U444" s="316">
        <v>0.38910505836575876</v>
      </c>
      <c r="V444" s="128"/>
      <c r="W444" s="128"/>
      <c r="X444" s="128"/>
      <c r="Y444" s="128"/>
      <c r="Z444" s="128"/>
      <c r="AA444" s="128"/>
      <c r="AB444" s="128"/>
      <c r="AC444" s="128"/>
      <c r="AD444" s="230"/>
    </row>
    <row r="445" spans="1:30" ht="20.100000000000001" customHeight="1">
      <c r="A445" s="229"/>
      <c r="B445" s="85"/>
      <c r="C445" s="128"/>
      <c r="D445" s="85" t="s">
        <v>2136</v>
      </c>
      <c r="E445" s="128"/>
      <c r="F445" s="356">
        <v>1</v>
      </c>
      <c r="G445" s="314">
        <v>1.3513513513513513</v>
      </c>
      <c r="H445" s="356"/>
      <c r="I445" s="314"/>
      <c r="J445" s="356"/>
      <c r="K445" s="314"/>
      <c r="L445" s="356">
        <v>1</v>
      </c>
      <c r="M445" s="314">
        <v>0.95238095238095233</v>
      </c>
      <c r="N445" s="315"/>
      <c r="O445" s="316"/>
      <c r="P445" s="315">
        <v>1</v>
      </c>
      <c r="Q445" s="316">
        <v>0.60240963855421692</v>
      </c>
      <c r="R445" s="315"/>
      <c r="S445" s="316"/>
      <c r="T445" s="315">
        <v>4</v>
      </c>
      <c r="U445" s="316">
        <v>1.556420233463035</v>
      </c>
      <c r="V445" s="128"/>
      <c r="W445" s="128"/>
      <c r="X445" s="128"/>
      <c r="Y445" s="128"/>
      <c r="Z445" s="128"/>
      <c r="AA445" s="128"/>
      <c r="AB445" s="128"/>
      <c r="AC445" s="128"/>
      <c r="AD445" s="230"/>
    </row>
    <row r="446" spans="1:30" ht="20.100000000000001" customHeight="1">
      <c r="A446" s="229"/>
      <c r="B446" s="85"/>
      <c r="C446" s="128"/>
      <c r="D446" s="85" t="s">
        <v>2137</v>
      </c>
      <c r="E446" s="128"/>
      <c r="F446" s="356">
        <v>1</v>
      </c>
      <c r="G446" s="314">
        <v>1.3513513513513513</v>
      </c>
      <c r="H446" s="356">
        <v>1</v>
      </c>
      <c r="I446" s="314">
        <v>0.98039215686274506</v>
      </c>
      <c r="J446" s="356"/>
      <c r="K446" s="314"/>
      <c r="L446" s="356">
        <v>2</v>
      </c>
      <c r="M446" s="314">
        <v>1.9047619047619047</v>
      </c>
      <c r="N446" s="315">
        <v>1</v>
      </c>
      <c r="O446" s="316">
        <v>0.84033613445378152</v>
      </c>
      <c r="P446" s="315">
        <v>1</v>
      </c>
      <c r="Q446" s="316">
        <v>0.60240963855421692</v>
      </c>
      <c r="R446" s="315">
        <v>2</v>
      </c>
      <c r="S446" s="316">
        <v>0.9569377990430622</v>
      </c>
      <c r="T446" s="315">
        <v>2</v>
      </c>
      <c r="U446" s="316">
        <v>0.77821011673151752</v>
      </c>
      <c r="V446" s="128"/>
      <c r="W446" s="128"/>
      <c r="X446" s="128"/>
      <c r="Y446" s="128"/>
      <c r="Z446" s="128"/>
      <c r="AA446" s="128"/>
      <c r="AB446" s="128"/>
      <c r="AC446" s="128"/>
      <c r="AD446" s="230"/>
    </row>
    <row r="447" spans="1:30" ht="20.100000000000001" customHeight="1">
      <c r="A447" s="229"/>
      <c r="B447" s="85"/>
      <c r="C447" s="128"/>
      <c r="D447" s="85" t="s">
        <v>4790</v>
      </c>
      <c r="E447" s="128"/>
      <c r="F447" s="356">
        <v>1</v>
      </c>
      <c r="G447" s="314">
        <v>1.3513513513513513</v>
      </c>
      <c r="H447" s="356">
        <v>5</v>
      </c>
      <c r="I447" s="314">
        <v>4.9019607843137258</v>
      </c>
      <c r="J447" s="356">
        <v>4</v>
      </c>
      <c r="K447" s="314">
        <v>4.5454545454545459</v>
      </c>
      <c r="L447" s="356">
        <v>4</v>
      </c>
      <c r="M447" s="314">
        <v>3.8095238095238093</v>
      </c>
      <c r="N447" s="315">
        <v>3</v>
      </c>
      <c r="O447" s="316">
        <v>2.5210084033613445</v>
      </c>
      <c r="P447" s="315">
        <v>10</v>
      </c>
      <c r="Q447" s="316">
        <v>6.024096385542169</v>
      </c>
      <c r="R447" s="315">
        <v>9</v>
      </c>
      <c r="S447" s="316">
        <v>4.3062200956937797</v>
      </c>
      <c r="T447" s="315">
        <v>6</v>
      </c>
      <c r="U447" s="316">
        <v>2.3346303501945527</v>
      </c>
      <c r="V447" s="128"/>
      <c r="W447" s="128"/>
      <c r="X447" s="128"/>
      <c r="Y447" s="128"/>
      <c r="Z447" s="128"/>
      <c r="AA447" s="128"/>
      <c r="AB447" s="128"/>
      <c r="AC447" s="128"/>
      <c r="AD447" s="230"/>
    </row>
    <row r="448" spans="1:30" ht="20.100000000000001" customHeight="1">
      <c r="A448" s="229"/>
      <c r="B448" s="85"/>
      <c r="C448" s="128"/>
      <c r="D448" s="85" t="s">
        <v>7130</v>
      </c>
      <c r="E448" s="128"/>
      <c r="F448" s="356">
        <v>1</v>
      </c>
      <c r="G448" s="314">
        <v>1.3513513513513513</v>
      </c>
      <c r="H448" s="356"/>
      <c r="I448" s="314"/>
      <c r="J448" s="356"/>
      <c r="K448" s="314"/>
      <c r="L448" s="356">
        <v>1</v>
      </c>
      <c r="M448" s="314">
        <v>0.95238095238095233</v>
      </c>
      <c r="N448" s="315">
        <v>1</v>
      </c>
      <c r="O448" s="316">
        <v>0.84033613445378152</v>
      </c>
      <c r="P448" s="315">
        <v>1</v>
      </c>
      <c r="Q448" s="316">
        <v>0.60240963855421692</v>
      </c>
      <c r="R448" s="315">
        <v>7</v>
      </c>
      <c r="S448" s="316">
        <v>3.3492822966507179</v>
      </c>
      <c r="T448" s="315">
        <v>8</v>
      </c>
      <c r="U448" s="316">
        <v>3.1128404669260701</v>
      </c>
      <c r="V448" s="128"/>
      <c r="W448" s="128"/>
      <c r="X448" s="128"/>
      <c r="Y448" s="128"/>
      <c r="Z448" s="128"/>
      <c r="AA448" s="128"/>
      <c r="AB448" s="128"/>
      <c r="AC448" s="128"/>
      <c r="AD448" s="230"/>
    </row>
    <row r="449" spans="1:30" ht="20.100000000000001" customHeight="1">
      <c r="A449" s="229"/>
      <c r="B449" s="85"/>
      <c r="C449" s="128"/>
      <c r="D449" s="85" t="s">
        <v>1959</v>
      </c>
      <c r="E449" s="128"/>
      <c r="F449" s="356"/>
      <c r="G449" s="314"/>
      <c r="H449" s="356"/>
      <c r="I449" s="314"/>
      <c r="J449" s="356"/>
      <c r="K449" s="314"/>
      <c r="L449" s="356"/>
      <c r="M449" s="314"/>
      <c r="N449" s="315"/>
      <c r="O449" s="316"/>
      <c r="P449" s="315"/>
      <c r="Q449" s="316"/>
      <c r="R449" s="315"/>
      <c r="S449" s="316"/>
      <c r="T449" s="315"/>
      <c r="U449" s="316"/>
      <c r="V449" s="128"/>
      <c r="W449" s="128"/>
      <c r="X449" s="128"/>
      <c r="Y449" s="128"/>
      <c r="Z449" s="128"/>
      <c r="AA449" s="128"/>
      <c r="AB449" s="128"/>
      <c r="AC449" s="128"/>
      <c r="AD449" s="230"/>
    </row>
    <row r="450" spans="1:30" ht="20.100000000000001" customHeight="1">
      <c r="A450" s="229"/>
      <c r="B450" s="85"/>
      <c r="C450" s="128"/>
      <c r="D450" s="85" t="s">
        <v>1960</v>
      </c>
      <c r="E450" s="128"/>
      <c r="F450" s="356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128"/>
      <c r="W450" s="128"/>
      <c r="X450" s="128"/>
      <c r="Y450" s="128"/>
      <c r="Z450" s="128"/>
      <c r="AA450" s="128"/>
      <c r="AB450" s="128"/>
      <c r="AC450" s="128"/>
      <c r="AD450" s="230"/>
    </row>
    <row r="451" spans="1:30" ht="20.100000000000001" customHeight="1">
      <c r="A451" s="476" t="s">
        <v>4869</v>
      </c>
      <c r="B451" s="476" t="s">
        <v>7367</v>
      </c>
      <c r="C451" s="473" t="s">
        <v>4944</v>
      </c>
      <c r="D451" s="476" t="s">
        <v>2129</v>
      </c>
      <c r="E451" s="473" t="s">
        <v>73</v>
      </c>
      <c r="F451" s="443"/>
      <c r="G451" s="444"/>
      <c r="H451" s="443">
        <v>1</v>
      </c>
      <c r="I451" s="444">
        <v>6.25</v>
      </c>
      <c r="J451" s="443"/>
      <c r="K451" s="444"/>
      <c r="L451" s="443"/>
      <c r="M451" s="444"/>
      <c r="N451" s="471"/>
      <c r="O451" s="465"/>
      <c r="P451" s="471"/>
      <c r="Q451" s="465"/>
      <c r="R451" s="471"/>
      <c r="S451" s="465"/>
      <c r="T451" s="471">
        <v>1</v>
      </c>
      <c r="U451" s="465">
        <v>2.1739130434782608</v>
      </c>
      <c r="V451" s="473" t="s">
        <v>138</v>
      </c>
      <c r="W451" s="473" t="s">
        <v>138</v>
      </c>
      <c r="X451" s="473" t="s">
        <v>138</v>
      </c>
      <c r="Y451" s="473" t="s">
        <v>138</v>
      </c>
      <c r="Z451" s="473" t="s">
        <v>138</v>
      </c>
      <c r="AA451" s="473" t="s">
        <v>138</v>
      </c>
      <c r="AB451" s="473" t="s">
        <v>138</v>
      </c>
      <c r="AC451" s="473" t="s">
        <v>138</v>
      </c>
      <c r="AD451" s="476"/>
    </row>
    <row r="452" spans="1:30" ht="20.100000000000001" customHeight="1">
      <c r="A452" s="229"/>
      <c r="B452" s="85"/>
      <c r="C452" s="128"/>
      <c r="D452" s="85" t="s">
        <v>2130</v>
      </c>
      <c r="E452" s="128"/>
      <c r="F452" s="356">
        <v>1</v>
      </c>
      <c r="G452" s="314">
        <v>9.0909090909090917</v>
      </c>
      <c r="H452" s="356">
        <v>7</v>
      </c>
      <c r="I452" s="314">
        <v>43.75</v>
      </c>
      <c r="J452" s="356">
        <v>1</v>
      </c>
      <c r="K452" s="314">
        <v>8.3333333333333339</v>
      </c>
      <c r="L452" s="356">
        <v>1</v>
      </c>
      <c r="M452" s="314">
        <v>5.6</v>
      </c>
      <c r="N452" s="315">
        <v>1</v>
      </c>
      <c r="O452" s="316">
        <v>5</v>
      </c>
      <c r="P452" s="315">
        <v>6</v>
      </c>
      <c r="Q452" s="316">
        <v>16.216216216216218</v>
      </c>
      <c r="R452" s="315">
        <v>7</v>
      </c>
      <c r="S452" s="316">
        <v>18.421052631578949</v>
      </c>
      <c r="T452" s="315">
        <v>5</v>
      </c>
      <c r="U452" s="316">
        <v>10.869565217391305</v>
      </c>
      <c r="V452" s="128"/>
      <c r="W452" s="128"/>
      <c r="X452" s="128"/>
      <c r="Y452" s="128"/>
      <c r="Z452" s="128"/>
      <c r="AA452" s="128"/>
      <c r="AB452" s="128"/>
      <c r="AC452" s="128"/>
      <c r="AD452" s="230"/>
    </row>
    <row r="453" spans="1:30" ht="20.100000000000001" customHeight="1">
      <c r="A453" s="229"/>
      <c r="B453" s="85"/>
      <c r="C453" s="128"/>
      <c r="D453" s="85" t="s">
        <v>2131</v>
      </c>
      <c r="E453" s="128"/>
      <c r="F453" s="356">
        <v>7</v>
      </c>
      <c r="G453" s="314">
        <v>63.636363636363633</v>
      </c>
      <c r="H453" s="356">
        <v>5</v>
      </c>
      <c r="I453" s="314">
        <v>31.25</v>
      </c>
      <c r="J453" s="356">
        <v>5</v>
      </c>
      <c r="K453" s="314">
        <v>41.666666666666664</v>
      </c>
      <c r="L453" s="356">
        <v>9</v>
      </c>
      <c r="M453" s="314">
        <v>50</v>
      </c>
      <c r="N453" s="315">
        <v>12</v>
      </c>
      <c r="O453" s="316">
        <v>60</v>
      </c>
      <c r="P453" s="315">
        <v>21</v>
      </c>
      <c r="Q453" s="316">
        <v>56.756756756756758</v>
      </c>
      <c r="R453" s="315">
        <v>22</v>
      </c>
      <c r="S453" s="316">
        <v>57.89473684210526</v>
      </c>
      <c r="T453" s="315">
        <v>21</v>
      </c>
      <c r="U453" s="316">
        <v>45.652173913043477</v>
      </c>
      <c r="V453" s="128"/>
      <c r="W453" s="128"/>
      <c r="X453" s="128"/>
      <c r="Y453" s="128"/>
      <c r="Z453" s="128"/>
      <c r="AA453" s="128"/>
      <c r="AB453" s="128"/>
      <c r="AC453" s="128"/>
      <c r="AD453" s="230"/>
    </row>
    <row r="454" spans="1:30" ht="20.100000000000001" customHeight="1">
      <c r="A454" s="229"/>
      <c r="B454" s="85"/>
      <c r="C454" s="128"/>
      <c r="D454" s="85" t="s">
        <v>2132</v>
      </c>
      <c r="E454" s="128"/>
      <c r="F454" s="356"/>
      <c r="G454" s="314"/>
      <c r="H454" s="356"/>
      <c r="I454" s="314"/>
      <c r="J454" s="356">
        <v>2</v>
      </c>
      <c r="K454" s="314">
        <v>16.666666666666668</v>
      </c>
      <c r="L454" s="356">
        <v>3</v>
      </c>
      <c r="M454" s="314">
        <v>16.7</v>
      </c>
      <c r="N454" s="315">
        <v>2</v>
      </c>
      <c r="O454" s="316">
        <v>10</v>
      </c>
      <c r="P454" s="315">
        <v>3</v>
      </c>
      <c r="Q454" s="316">
        <v>8.1081081081081088</v>
      </c>
      <c r="R454" s="315">
        <v>1</v>
      </c>
      <c r="S454" s="316">
        <v>2.6315789473684212</v>
      </c>
      <c r="T454" s="315">
        <v>6</v>
      </c>
      <c r="U454" s="316">
        <v>13.043478260869565</v>
      </c>
      <c r="V454" s="128"/>
      <c r="W454" s="128"/>
      <c r="X454" s="128"/>
      <c r="Y454" s="128"/>
      <c r="Z454" s="128"/>
      <c r="AA454" s="128"/>
      <c r="AB454" s="128"/>
      <c r="AC454" s="128"/>
      <c r="AD454" s="230"/>
    </row>
    <row r="455" spans="1:30" ht="20.100000000000001" customHeight="1">
      <c r="A455" s="229"/>
      <c r="B455" s="85"/>
      <c r="C455" s="128"/>
      <c r="D455" s="85" t="s">
        <v>2133</v>
      </c>
      <c r="E455" s="128"/>
      <c r="F455" s="356"/>
      <c r="G455" s="314"/>
      <c r="H455" s="356"/>
      <c r="I455" s="314"/>
      <c r="J455" s="356">
        <v>1</v>
      </c>
      <c r="K455" s="314">
        <v>8.3333333333333339</v>
      </c>
      <c r="L455" s="356"/>
      <c r="M455" s="314"/>
      <c r="N455" s="315"/>
      <c r="O455" s="316"/>
      <c r="P455" s="315">
        <v>1</v>
      </c>
      <c r="Q455" s="316">
        <v>2.7027027027027026</v>
      </c>
      <c r="R455" s="315">
        <v>1</v>
      </c>
      <c r="S455" s="316">
        <v>2.6315789473684212</v>
      </c>
      <c r="T455" s="315">
        <v>1</v>
      </c>
      <c r="U455" s="316">
        <v>2.1739130434782608</v>
      </c>
      <c r="V455" s="128"/>
      <c r="W455" s="128"/>
      <c r="X455" s="128"/>
      <c r="Y455" s="128"/>
      <c r="Z455" s="128"/>
      <c r="AA455" s="128"/>
      <c r="AB455" s="128"/>
      <c r="AC455" s="128"/>
      <c r="AD455" s="230"/>
    </row>
    <row r="456" spans="1:30" ht="20.100000000000001" customHeight="1">
      <c r="A456" s="229"/>
      <c r="B456" s="85"/>
      <c r="C456" s="128"/>
      <c r="D456" s="85" t="s">
        <v>2134</v>
      </c>
      <c r="E456" s="128"/>
      <c r="F456" s="356"/>
      <c r="G456" s="314"/>
      <c r="H456" s="356"/>
      <c r="I456" s="314"/>
      <c r="J456" s="356"/>
      <c r="K456" s="314"/>
      <c r="L456" s="356"/>
      <c r="M456" s="314"/>
      <c r="N456" s="315"/>
      <c r="O456" s="316"/>
      <c r="P456" s="315"/>
      <c r="Q456" s="316"/>
      <c r="R456" s="315"/>
      <c r="S456" s="316"/>
      <c r="T456" s="315">
        <v>3</v>
      </c>
      <c r="U456" s="316">
        <v>6.5217391304347823</v>
      </c>
      <c r="V456" s="128"/>
      <c r="W456" s="128"/>
      <c r="X456" s="128"/>
      <c r="Y456" s="128"/>
      <c r="Z456" s="128"/>
      <c r="AA456" s="128"/>
      <c r="AB456" s="128"/>
      <c r="AC456" s="128"/>
      <c r="AD456" s="230"/>
    </row>
    <row r="457" spans="1:30" ht="20.100000000000001" customHeight="1">
      <c r="A457" s="229"/>
      <c r="B457" s="85"/>
      <c r="C457" s="128"/>
      <c r="D457" s="85" t="s">
        <v>2135</v>
      </c>
      <c r="E457" s="128"/>
      <c r="F457" s="356"/>
      <c r="G457" s="314"/>
      <c r="H457" s="356"/>
      <c r="I457" s="314"/>
      <c r="J457" s="356"/>
      <c r="K457" s="314"/>
      <c r="L457" s="356"/>
      <c r="M457" s="314"/>
      <c r="N457" s="315"/>
      <c r="O457" s="316"/>
      <c r="P457" s="315"/>
      <c r="Q457" s="316"/>
      <c r="R457" s="315"/>
      <c r="S457" s="316"/>
      <c r="T457" s="315"/>
      <c r="U457" s="316"/>
      <c r="V457" s="128"/>
      <c r="W457" s="128"/>
      <c r="X457" s="128"/>
      <c r="Y457" s="128"/>
      <c r="Z457" s="128"/>
      <c r="AA457" s="128"/>
      <c r="AB457" s="128"/>
      <c r="AC457" s="128"/>
      <c r="AD457" s="230"/>
    </row>
    <row r="458" spans="1:30" ht="20.100000000000001" customHeight="1">
      <c r="A458" s="229"/>
      <c r="B458" s="85"/>
      <c r="C458" s="128"/>
      <c r="D458" s="85" t="s">
        <v>2136</v>
      </c>
      <c r="E458" s="128"/>
      <c r="F458" s="356"/>
      <c r="G458" s="314"/>
      <c r="H458" s="356"/>
      <c r="I458" s="314"/>
      <c r="J458" s="356">
        <v>1</v>
      </c>
      <c r="K458" s="314">
        <v>8.3333333333333339</v>
      </c>
      <c r="L458" s="356"/>
      <c r="M458" s="314"/>
      <c r="N458" s="315">
        <v>1</v>
      </c>
      <c r="O458" s="316">
        <v>5</v>
      </c>
      <c r="P458" s="315">
        <v>1</v>
      </c>
      <c r="Q458" s="316">
        <v>2.7027027027027026</v>
      </c>
      <c r="R458" s="315">
        <v>4</v>
      </c>
      <c r="S458" s="316">
        <v>10.526315789473685</v>
      </c>
      <c r="T458" s="315">
        <v>1</v>
      </c>
      <c r="U458" s="316">
        <v>2.1739130434782608</v>
      </c>
      <c r="V458" s="128"/>
      <c r="W458" s="128"/>
      <c r="X458" s="128"/>
      <c r="Y458" s="128"/>
      <c r="Z458" s="128"/>
      <c r="AA458" s="128"/>
      <c r="AB458" s="128"/>
      <c r="AC458" s="128"/>
      <c r="AD458" s="230"/>
    </row>
    <row r="459" spans="1:30" ht="20.100000000000001" customHeight="1">
      <c r="A459" s="229"/>
      <c r="B459" s="85"/>
      <c r="C459" s="128"/>
      <c r="D459" s="85" t="s">
        <v>7368</v>
      </c>
      <c r="E459" s="128"/>
      <c r="F459" s="356"/>
      <c r="G459" s="314"/>
      <c r="H459" s="356"/>
      <c r="I459" s="314"/>
      <c r="J459" s="356">
        <v>1</v>
      </c>
      <c r="K459" s="314">
        <v>8.3333333333333339</v>
      </c>
      <c r="L459" s="356">
        <v>1</v>
      </c>
      <c r="M459" s="314">
        <v>5.6</v>
      </c>
      <c r="N459" s="315"/>
      <c r="O459" s="316"/>
      <c r="P459" s="315"/>
      <c r="Q459" s="316"/>
      <c r="R459" s="315"/>
      <c r="S459" s="316"/>
      <c r="T459" s="315"/>
      <c r="U459" s="316"/>
      <c r="V459" s="128"/>
      <c r="W459" s="128"/>
      <c r="X459" s="128"/>
      <c r="Y459" s="128"/>
      <c r="Z459" s="128"/>
      <c r="AA459" s="128"/>
      <c r="AB459" s="128"/>
      <c r="AC459" s="128"/>
      <c r="AD459" s="230"/>
    </row>
    <row r="460" spans="1:30" ht="20.100000000000001" customHeight="1">
      <c r="A460" s="229"/>
      <c r="B460" s="85"/>
      <c r="C460" s="128"/>
      <c r="D460" s="85" t="s">
        <v>4790</v>
      </c>
      <c r="E460" s="128"/>
      <c r="F460" s="356">
        <v>3</v>
      </c>
      <c r="G460" s="314">
        <v>27.272727272727273</v>
      </c>
      <c r="H460" s="356">
        <v>3</v>
      </c>
      <c r="I460" s="314">
        <v>18.75</v>
      </c>
      <c r="J460" s="356">
        <v>1</v>
      </c>
      <c r="K460" s="314">
        <v>8.3333333333333339</v>
      </c>
      <c r="L460" s="356">
        <v>4</v>
      </c>
      <c r="M460" s="314">
        <v>22.2</v>
      </c>
      <c r="N460" s="315">
        <v>4</v>
      </c>
      <c r="O460" s="316">
        <v>20</v>
      </c>
      <c r="P460" s="315">
        <v>5</v>
      </c>
      <c r="Q460" s="316">
        <v>13.513513513513514</v>
      </c>
      <c r="R460" s="315">
        <v>3</v>
      </c>
      <c r="S460" s="316">
        <v>7.8947368421052628</v>
      </c>
      <c r="T460" s="315">
        <v>6</v>
      </c>
      <c r="U460" s="316">
        <v>13.043478260869565</v>
      </c>
      <c r="V460" s="128"/>
      <c r="W460" s="128"/>
      <c r="X460" s="128"/>
      <c r="Y460" s="128"/>
      <c r="Z460" s="128"/>
      <c r="AA460" s="128"/>
      <c r="AB460" s="128"/>
      <c r="AC460" s="128"/>
      <c r="AD460" s="230"/>
    </row>
    <row r="461" spans="1:30" ht="20.100000000000001" customHeight="1">
      <c r="A461" s="229"/>
      <c r="B461" s="85"/>
      <c r="C461" s="128"/>
      <c r="D461" s="85" t="s">
        <v>7130</v>
      </c>
      <c r="E461" s="128"/>
      <c r="F461" s="356"/>
      <c r="G461" s="314"/>
      <c r="H461" s="356"/>
      <c r="I461" s="314"/>
      <c r="J461" s="356"/>
      <c r="K461" s="314"/>
      <c r="L461" s="356"/>
      <c r="M461" s="314"/>
      <c r="N461" s="315"/>
      <c r="O461" s="316"/>
      <c r="P461" s="315"/>
      <c r="Q461" s="316"/>
      <c r="R461" s="315"/>
      <c r="S461" s="316"/>
      <c r="T461" s="315">
        <v>2</v>
      </c>
      <c r="U461" s="316">
        <v>4.3478260869565215</v>
      </c>
      <c r="V461" s="128"/>
      <c r="W461" s="128"/>
      <c r="X461" s="128"/>
      <c r="Y461" s="128"/>
      <c r="Z461" s="128"/>
      <c r="AA461" s="128"/>
      <c r="AB461" s="128"/>
      <c r="AC461" s="128"/>
      <c r="AD461" s="230"/>
    </row>
    <row r="462" spans="1:30" ht="20.100000000000001" customHeight="1">
      <c r="A462" s="229"/>
      <c r="B462" s="85"/>
      <c r="C462" s="128"/>
      <c r="D462" s="85" t="s">
        <v>1959</v>
      </c>
      <c r="E462" s="128"/>
      <c r="F462" s="356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128"/>
      <c r="W462" s="128"/>
      <c r="X462" s="128"/>
      <c r="Y462" s="128"/>
      <c r="Z462" s="128"/>
      <c r="AA462" s="128"/>
      <c r="AB462" s="128"/>
      <c r="AC462" s="128"/>
      <c r="AD462" s="230"/>
    </row>
    <row r="463" spans="1:30" ht="20.100000000000001" customHeight="1">
      <c r="A463" s="229"/>
      <c r="B463" s="85"/>
      <c r="C463" s="128"/>
      <c r="D463" s="85" t="s">
        <v>1960</v>
      </c>
      <c r="E463" s="128"/>
      <c r="F463" s="356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128"/>
      <c r="W463" s="128"/>
      <c r="X463" s="128"/>
      <c r="Y463" s="128"/>
      <c r="Z463" s="128"/>
      <c r="AA463" s="128"/>
      <c r="AB463" s="128"/>
      <c r="AC463" s="128"/>
      <c r="AD463" s="230"/>
    </row>
    <row r="464" spans="1:30" ht="20.100000000000001" customHeight="1">
      <c r="A464" s="476" t="s">
        <v>4870</v>
      </c>
      <c r="B464" s="476" t="s">
        <v>7369</v>
      </c>
      <c r="C464" s="473" t="s">
        <v>4944</v>
      </c>
      <c r="D464" s="476" t="s">
        <v>2129</v>
      </c>
      <c r="E464" s="473" t="s">
        <v>73</v>
      </c>
      <c r="F464" s="443"/>
      <c r="G464" s="444"/>
      <c r="H464" s="443"/>
      <c r="I464" s="444"/>
      <c r="J464" s="443"/>
      <c r="K464" s="444"/>
      <c r="L464" s="443">
        <v>1</v>
      </c>
      <c r="M464" s="444">
        <v>20</v>
      </c>
      <c r="N464" s="471"/>
      <c r="O464" s="465"/>
      <c r="P464" s="471"/>
      <c r="Q464" s="465"/>
      <c r="R464" s="471"/>
      <c r="S464" s="465"/>
      <c r="T464" s="471"/>
      <c r="U464" s="465"/>
      <c r="V464" s="473" t="s">
        <v>138</v>
      </c>
      <c r="W464" s="473" t="s">
        <v>138</v>
      </c>
      <c r="X464" s="473" t="s">
        <v>138</v>
      </c>
      <c r="Y464" s="473" t="s">
        <v>138</v>
      </c>
      <c r="Z464" s="473" t="s">
        <v>138</v>
      </c>
      <c r="AA464" s="473" t="s">
        <v>138</v>
      </c>
      <c r="AB464" s="473" t="s">
        <v>138</v>
      </c>
      <c r="AC464" s="473" t="s">
        <v>138</v>
      </c>
      <c r="AD464" s="476"/>
    </row>
    <row r="465" spans="1:30" ht="20.100000000000001" customHeight="1">
      <c r="A465" s="229"/>
      <c r="B465" s="85"/>
      <c r="C465" s="128"/>
      <c r="D465" s="85" t="s">
        <v>2130</v>
      </c>
      <c r="E465" s="128"/>
      <c r="F465" s="356"/>
      <c r="G465" s="314"/>
      <c r="H465" s="356"/>
      <c r="I465" s="314"/>
      <c r="J465" s="356">
        <v>1</v>
      </c>
      <c r="K465" s="314">
        <v>20</v>
      </c>
      <c r="L465" s="356"/>
      <c r="M465" s="314"/>
      <c r="N465" s="315">
        <v>1</v>
      </c>
      <c r="O465" s="316">
        <v>20</v>
      </c>
      <c r="P465" s="315"/>
      <c r="Q465" s="316"/>
      <c r="R465" s="315">
        <v>1</v>
      </c>
      <c r="S465" s="316">
        <v>6.666666666666667</v>
      </c>
      <c r="T465" s="315">
        <v>2</v>
      </c>
      <c r="U465" s="316">
        <v>15.384615384615385</v>
      </c>
      <c r="V465" s="128"/>
      <c r="W465" s="128"/>
      <c r="X465" s="128"/>
      <c r="Y465" s="128"/>
      <c r="Z465" s="128"/>
      <c r="AA465" s="128"/>
      <c r="AB465" s="128"/>
      <c r="AC465" s="128"/>
      <c r="AD465" s="230"/>
    </row>
    <row r="466" spans="1:30" ht="20.100000000000001" customHeight="1">
      <c r="A466" s="229"/>
      <c r="B466" s="85"/>
      <c r="C466" s="128"/>
      <c r="D466" s="85" t="s">
        <v>2131</v>
      </c>
      <c r="E466" s="128"/>
      <c r="F466" s="356"/>
      <c r="G466" s="314"/>
      <c r="H466" s="356">
        <v>2</v>
      </c>
      <c r="I466" s="314">
        <v>28.571428571428573</v>
      </c>
      <c r="J466" s="356"/>
      <c r="K466" s="314"/>
      <c r="L466" s="356"/>
      <c r="M466" s="314"/>
      <c r="N466" s="315"/>
      <c r="O466" s="316"/>
      <c r="P466" s="315">
        <v>1</v>
      </c>
      <c r="Q466" s="316">
        <v>9.0909090909090917</v>
      </c>
      <c r="R466" s="315">
        <v>5</v>
      </c>
      <c r="S466" s="316">
        <v>33.333333333333336</v>
      </c>
      <c r="T466" s="315">
        <v>2</v>
      </c>
      <c r="U466" s="316">
        <v>15.384615384615385</v>
      </c>
      <c r="V466" s="128"/>
      <c r="W466" s="128"/>
      <c r="X466" s="128"/>
      <c r="Y466" s="128"/>
      <c r="Z466" s="128"/>
      <c r="AA466" s="128"/>
      <c r="AB466" s="128"/>
      <c r="AC466" s="128"/>
      <c r="AD466" s="230"/>
    </row>
    <row r="467" spans="1:30" ht="20.100000000000001" customHeight="1">
      <c r="A467" s="229"/>
      <c r="B467" s="85"/>
      <c r="C467" s="128"/>
      <c r="D467" s="85" t="s">
        <v>2132</v>
      </c>
      <c r="E467" s="128"/>
      <c r="F467" s="356"/>
      <c r="G467" s="314"/>
      <c r="H467" s="356">
        <v>1</v>
      </c>
      <c r="I467" s="314">
        <v>14.285714285714286</v>
      </c>
      <c r="J467" s="356">
        <v>3</v>
      </c>
      <c r="K467" s="314">
        <v>60</v>
      </c>
      <c r="L467" s="356">
        <v>1</v>
      </c>
      <c r="M467" s="314">
        <v>20</v>
      </c>
      <c r="N467" s="315">
        <v>2</v>
      </c>
      <c r="O467" s="316">
        <v>40</v>
      </c>
      <c r="P467" s="315">
        <v>6</v>
      </c>
      <c r="Q467" s="316">
        <v>54.545454545454547</v>
      </c>
      <c r="R467" s="315">
        <v>1</v>
      </c>
      <c r="S467" s="316">
        <v>6.666666666666667</v>
      </c>
      <c r="T467" s="315"/>
      <c r="U467" s="316"/>
      <c r="V467" s="128"/>
      <c r="W467" s="128"/>
      <c r="X467" s="128"/>
      <c r="Y467" s="128"/>
      <c r="Z467" s="128"/>
      <c r="AA467" s="128"/>
      <c r="AB467" s="128"/>
      <c r="AC467" s="128"/>
      <c r="AD467" s="230"/>
    </row>
    <row r="468" spans="1:30" ht="20.100000000000001" customHeight="1">
      <c r="A468" s="229"/>
      <c r="B468" s="85"/>
      <c r="C468" s="128"/>
      <c r="D468" s="85" t="s">
        <v>2133</v>
      </c>
      <c r="E468" s="128"/>
      <c r="F468" s="356"/>
      <c r="G468" s="314"/>
      <c r="H468" s="356">
        <v>1</v>
      </c>
      <c r="I468" s="314">
        <v>14.285714285714286</v>
      </c>
      <c r="J468" s="356"/>
      <c r="K468" s="314"/>
      <c r="L468" s="356"/>
      <c r="M468" s="314"/>
      <c r="N468" s="315">
        <v>1</v>
      </c>
      <c r="O468" s="316">
        <v>20</v>
      </c>
      <c r="P468" s="315">
        <v>1</v>
      </c>
      <c r="Q468" s="316">
        <v>9.0909090909090917</v>
      </c>
      <c r="R468" s="315">
        <v>2</v>
      </c>
      <c r="S468" s="316">
        <v>13.333333333333334</v>
      </c>
      <c r="T468" s="315">
        <v>1</v>
      </c>
      <c r="U468" s="316">
        <v>7.6923076923076925</v>
      </c>
      <c r="V468" s="128"/>
      <c r="W468" s="128"/>
      <c r="X468" s="128"/>
      <c r="Y468" s="128"/>
      <c r="Z468" s="128"/>
      <c r="AA468" s="128"/>
      <c r="AB468" s="128"/>
      <c r="AC468" s="128"/>
      <c r="AD468" s="230"/>
    </row>
    <row r="469" spans="1:30" ht="20.100000000000001" customHeight="1">
      <c r="A469" s="229"/>
      <c r="B469" s="85"/>
      <c r="C469" s="128"/>
      <c r="D469" s="85" t="s">
        <v>2134</v>
      </c>
      <c r="E469" s="128"/>
      <c r="F469" s="356"/>
      <c r="G469" s="314"/>
      <c r="H469" s="356"/>
      <c r="I469" s="314"/>
      <c r="J469" s="356"/>
      <c r="K469" s="314"/>
      <c r="L469" s="356"/>
      <c r="M469" s="314"/>
      <c r="N469" s="315"/>
      <c r="O469" s="316"/>
      <c r="P469" s="315"/>
      <c r="Q469" s="316"/>
      <c r="R469" s="315">
        <v>1</v>
      </c>
      <c r="S469" s="316">
        <v>6.666666666666667</v>
      </c>
      <c r="T469" s="315">
        <v>1</v>
      </c>
      <c r="U469" s="316">
        <v>7.6923076923076925</v>
      </c>
      <c r="V469" s="128"/>
      <c r="W469" s="128"/>
      <c r="X469" s="128"/>
      <c r="Y469" s="128"/>
      <c r="Z469" s="128"/>
      <c r="AA469" s="128"/>
      <c r="AB469" s="128"/>
      <c r="AC469" s="128"/>
      <c r="AD469" s="230"/>
    </row>
    <row r="470" spans="1:30" ht="20.100000000000001" customHeight="1">
      <c r="A470" s="229"/>
      <c r="B470" s="85"/>
      <c r="C470" s="128"/>
      <c r="D470" s="85" t="s">
        <v>2135</v>
      </c>
      <c r="E470" s="128"/>
      <c r="F470" s="356"/>
      <c r="G470" s="314"/>
      <c r="H470" s="356"/>
      <c r="I470" s="314"/>
      <c r="J470" s="356"/>
      <c r="K470" s="314"/>
      <c r="L470" s="356"/>
      <c r="M470" s="314"/>
      <c r="N470" s="315"/>
      <c r="O470" s="316"/>
      <c r="P470" s="315"/>
      <c r="Q470" s="316"/>
      <c r="R470" s="315"/>
      <c r="S470" s="316"/>
      <c r="T470" s="315"/>
      <c r="U470" s="316"/>
      <c r="V470" s="128"/>
      <c r="W470" s="128"/>
      <c r="X470" s="128"/>
      <c r="Y470" s="128"/>
      <c r="Z470" s="128"/>
      <c r="AA470" s="128"/>
      <c r="AB470" s="128"/>
      <c r="AC470" s="128"/>
      <c r="AD470" s="230"/>
    </row>
    <row r="471" spans="1:30" ht="20.100000000000001" customHeight="1">
      <c r="A471" s="229"/>
      <c r="B471" s="85"/>
      <c r="C471" s="128"/>
      <c r="D471" s="85" t="s">
        <v>2136</v>
      </c>
      <c r="E471" s="128"/>
      <c r="F471" s="356"/>
      <c r="G471" s="314"/>
      <c r="H471" s="356">
        <v>1</v>
      </c>
      <c r="I471" s="314">
        <v>14.285714285714286</v>
      </c>
      <c r="J471" s="356"/>
      <c r="K471" s="314"/>
      <c r="L471" s="356"/>
      <c r="M471" s="314"/>
      <c r="N471" s="315"/>
      <c r="O471" s="316"/>
      <c r="P471" s="315">
        <v>1</v>
      </c>
      <c r="Q471" s="316">
        <v>9.0909090909090917</v>
      </c>
      <c r="R471" s="315">
        <v>2</v>
      </c>
      <c r="S471" s="316">
        <v>13.333333333333334</v>
      </c>
      <c r="T471" s="315">
        <v>3</v>
      </c>
      <c r="U471" s="316">
        <v>23.076923076923077</v>
      </c>
      <c r="V471" s="128"/>
      <c r="W471" s="128"/>
      <c r="X471" s="128"/>
      <c r="Y471" s="128"/>
      <c r="Z471" s="128"/>
      <c r="AA471" s="128"/>
      <c r="AB471" s="128"/>
      <c r="AC471" s="128"/>
      <c r="AD471" s="230"/>
    </row>
    <row r="472" spans="1:30" ht="20.100000000000001" customHeight="1">
      <c r="A472" s="229"/>
      <c r="B472" s="85"/>
      <c r="C472" s="128"/>
      <c r="D472" s="85" t="s">
        <v>2137</v>
      </c>
      <c r="E472" s="128"/>
      <c r="F472" s="356"/>
      <c r="G472" s="314"/>
      <c r="H472" s="356"/>
      <c r="I472" s="314"/>
      <c r="J472" s="356"/>
      <c r="K472" s="314"/>
      <c r="L472" s="356"/>
      <c r="M472" s="314"/>
      <c r="N472" s="315"/>
      <c r="O472" s="316"/>
      <c r="P472" s="315"/>
      <c r="Q472" s="316"/>
      <c r="R472" s="315">
        <v>1</v>
      </c>
      <c r="S472" s="316">
        <v>6.666666666666667</v>
      </c>
      <c r="T472" s="315"/>
      <c r="U472" s="316"/>
      <c r="V472" s="128"/>
      <c r="W472" s="128"/>
      <c r="X472" s="128"/>
      <c r="Y472" s="128"/>
      <c r="Z472" s="128"/>
      <c r="AA472" s="128"/>
      <c r="AB472" s="128"/>
      <c r="AC472" s="128"/>
      <c r="AD472" s="230"/>
    </row>
    <row r="473" spans="1:30" ht="20.100000000000001" customHeight="1">
      <c r="A473" s="229"/>
      <c r="B473" s="85"/>
      <c r="C473" s="128"/>
      <c r="D473" s="85" t="s">
        <v>4790</v>
      </c>
      <c r="E473" s="128"/>
      <c r="F473" s="356">
        <v>2</v>
      </c>
      <c r="G473" s="314">
        <v>100</v>
      </c>
      <c r="H473" s="356">
        <v>2</v>
      </c>
      <c r="I473" s="314">
        <v>28.571428571428573</v>
      </c>
      <c r="J473" s="356">
        <v>1</v>
      </c>
      <c r="K473" s="314">
        <v>20</v>
      </c>
      <c r="L473" s="356">
        <v>3</v>
      </c>
      <c r="M473" s="314">
        <v>60</v>
      </c>
      <c r="N473" s="315">
        <v>1</v>
      </c>
      <c r="O473" s="316">
        <v>20</v>
      </c>
      <c r="P473" s="315">
        <v>1</v>
      </c>
      <c r="Q473" s="316">
        <v>9.0909090909090917</v>
      </c>
      <c r="R473" s="315">
        <v>2</v>
      </c>
      <c r="S473" s="316">
        <v>13.3</v>
      </c>
      <c r="T473" s="315">
        <v>4</v>
      </c>
      <c r="U473" s="316">
        <v>30.76923076923077</v>
      </c>
      <c r="V473" s="128"/>
      <c r="W473" s="128"/>
      <c r="X473" s="128"/>
      <c r="Y473" s="128"/>
      <c r="Z473" s="128"/>
      <c r="AA473" s="128"/>
      <c r="AB473" s="128"/>
      <c r="AC473" s="128"/>
      <c r="AD473" s="230"/>
    </row>
    <row r="474" spans="1:30" ht="20.100000000000001" customHeight="1">
      <c r="A474" s="229"/>
      <c r="B474" s="85"/>
      <c r="C474" s="128"/>
      <c r="D474" s="85" t="s">
        <v>7130</v>
      </c>
      <c r="E474" s="128"/>
      <c r="F474" s="356"/>
      <c r="G474" s="314"/>
      <c r="H474" s="356"/>
      <c r="I474" s="314"/>
      <c r="J474" s="356"/>
      <c r="K474" s="314"/>
      <c r="L474" s="356"/>
      <c r="M474" s="314"/>
      <c r="N474" s="315"/>
      <c r="O474" s="316"/>
      <c r="P474" s="315">
        <v>1</v>
      </c>
      <c r="Q474" s="316">
        <v>9.0909090909090917</v>
      </c>
      <c r="R474" s="315"/>
      <c r="S474" s="316"/>
      <c r="T474" s="315"/>
      <c r="U474" s="316"/>
      <c r="V474" s="128"/>
      <c r="W474" s="128"/>
      <c r="X474" s="128"/>
      <c r="Y474" s="128"/>
      <c r="Z474" s="128"/>
      <c r="AA474" s="128"/>
      <c r="AB474" s="128"/>
      <c r="AC474" s="128"/>
      <c r="AD474" s="230"/>
    </row>
    <row r="475" spans="1:30" ht="20.100000000000001" customHeight="1">
      <c r="A475" s="229"/>
      <c r="B475" s="85"/>
      <c r="C475" s="128"/>
      <c r="D475" s="85" t="s">
        <v>1959</v>
      </c>
      <c r="E475" s="128"/>
      <c r="F475" s="356"/>
      <c r="G475" s="314"/>
      <c r="H475" s="356"/>
      <c r="I475" s="314"/>
      <c r="J475" s="356"/>
      <c r="K475" s="314"/>
      <c r="L475" s="356"/>
      <c r="M475" s="314"/>
      <c r="N475" s="315"/>
      <c r="O475" s="316"/>
      <c r="P475" s="315"/>
      <c r="Q475" s="316"/>
      <c r="R475" s="315"/>
      <c r="S475" s="316"/>
      <c r="T475" s="315"/>
      <c r="U475" s="316"/>
      <c r="V475" s="128"/>
      <c r="W475" s="128"/>
      <c r="X475" s="128"/>
      <c r="Y475" s="128"/>
      <c r="Z475" s="128"/>
      <c r="AA475" s="128"/>
      <c r="AB475" s="128"/>
      <c r="AC475" s="128"/>
      <c r="AD475" s="230"/>
    </row>
    <row r="476" spans="1:30" ht="20.100000000000001" customHeight="1">
      <c r="A476" s="229"/>
      <c r="B476" s="85"/>
      <c r="C476" s="128"/>
      <c r="D476" s="85" t="s">
        <v>1960</v>
      </c>
      <c r="E476" s="128"/>
      <c r="F476" s="356"/>
      <c r="G476" s="314"/>
      <c r="H476" s="356"/>
      <c r="I476" s="314"/>
      <c r="J476" s="356"/>
      <c r="K476" s="314"/>
      <c r="L476" s="356"/>
      <c r="M476" s="314"/>
      <c r="N476" s="315"/>
      <c r="O476" s="316"/>
      <c r="P476" s="315"/>
      <c r="Q476" s="316"/>
      <c r="R476" s="315"/>
      <c r="S476" s="316"/>
      <c r="T476" s="315"/>
      <c r="U476" s="316"/>
      <c r="V476" s="128"/>
      <c r="W476" s="128"/>
      <c r="X476" s="128"/>
      <c r="Y476" s="128"/>
      <c r="Z476" s="128"/>
      <c r="AA476" s="128"/>
      <c r="AB476" s="128"/>
      <c r="AC476" s="128"/>
      <c r="AD476" s="230"/>
    </row>
    <row r="477" spans="1:30" ht="20.100000000000001" customHeight="1">
      <c r="A477" s="476" t="s">
        <v>4871</v>
      </c>
      <c r="B477" s="476" t="s">
        <v>1103</v>
      </c>
      <c r="C477" s="473" t="s">
        <v>4944</v>
      </c>
      <c r="D477" s="476" t="s">
        <v>2129</v>
      </c>
      <c r="E477" s="473" t="s">
        <v>73</v>
      </c>
      <c r="F477" s="443"/>
      <c r="G477" s="444"/>
      <c r="H477" s="443"/>
      <c r="I477" s="444"/>
      <c r="J477" s="443"/>
      <c r="K477" s="444"/>
      <c r="L477" s="443"/>
      <c r="M477" s="444"/>
      <c r="N477" s="471"/>
      <c r="O477" s="465"/>
      <c r="P477" s="471"/>
      <c r="Q477" s="465"/>
      <c r="R477" s="471"/>
      <c r="S477" s="465"/>
      <c r="T477" s="471"/>
      <c r="U477" s="465"/>
      <c r="V477" s="473" t="s">
        <v>138</v>
      </c>
      <c r="W477" s="473" t="s">
        <v>138</v>
      </c>
      <c r="X477" s="473" t="s">
        <v>138</v>
      </c>
      <c r="Y477" s="473" t="s">
        <v>138</v>
      </c>
      <c r="Z477" s="473" t="s">
        <v>138</v>
      </c>
      <c r="AA477" s="473" t="s">
        <v>138</v>
      </c>
      <c r="AB477" s="473" t="s">
        <v>138</v>
      </c>
      <c r="AC477" s="473" t="s">
        <v>138</v>
      </c>
      <c r="AD477" s="476"/>
    </row>
    <row r="478" spans="1:30" ht="20.100000000000001" customHeight="1">
      <c r="A478" s="229"/>
      <c r="B478" s="85"/>
      <c r="C478" s="128"/>
      <c r="D478" s="85" t="s">
        <v>2130</v>
      </c>
      <c r="E478" s="128"/>
      <c r="F478" s="356"/>
      <c r="G478" s="314"/>
      <c r="H478" s="356"/>
      <c r="I478" s="314"/>
      <c r="J478" s="356"/>
      <c r="K478" s="314"/>
      <c r="L478" s="356"/>
      <c r="M478" s="314"/>
      <c r="N478" s="315"/>
      <c r="O478" s="316"/>
      <c r="P478" s="315"/>
      <c r="Q478" s="316"/>
      <c r="R478" s="315"/>
      <c r="S478" s="316"/>
      <c r="T478" s="315"/>
      <c r="U478" s="316"/>
      <c r="V478" s="128"/>
      <c r="W478" s="128"/>
      <c r="X478" s="128"/>
      <c r="Y478" s="128"/>
      <c r="Z478" s="128"/>
      <c r="AA478" s="128"/>
      <c r="AB478" s="128"/>
      <c r="AC478" s="128"/>
      <c r="AD478" s="230"/>
    </row>
    <row r="479" spans="1:30" ht="20.100000000000001" customHeight="1">
      <c r="A479" s="229"/>
      <c r="B479" s="85"/>
      <c r="C479" s="128"/>
      <c r="D479" s="85" t="s">
        <v>2131</v>
      </c>
      <c r="E479" s="128"/>
      <c r="F479" s="356"/>
      <c r="G479" s="314"/>
      <c r="H479" s="356"/>
      <c r="I479" s="314"/>
      <c r="J479" s="356"/>
      <c r="K479" s="314"/>
      <c r="L479" s="356"/>
      <c r="M479" s="314"/>
      <c r="N479" s="315"/>
      <c r="O479" s="316"/>
      <c r="P479" s="315"/>
      <c r="Q479" s="316"/>
      <c r="R479" s="315"/>
      <c r="S479" s="316"/>
      <c r="T479" s="315">
        <v>1</v>
      </c>
      <c r="U479" s="316">
        <v>16.666666666666668</v>
      </c>
      <c r="V479" s="128"/>
      <c r="W479" s="128"/>
      <c r="X479" s="128"/>
      <c r="Y479" s="128"/>
      <c r="Z479" s="128"/>
      <c r="AA479" s="128"/>
      <c r="AB479" s="128"/>
      <c r="AC479" s="128"/>
      <c r="AD479" s="230"/>
    </row>
    <row r="480" spans="1:30" ht="20.100000000000001" customHeight="1">
      <c r="A480" s="229"/>
      <c r="B480" s="85"/>
      <c r="C480" s="128"/>
      <c r="D480" s="85" t="s">
        <v>2132</v>
      </c>
      <c r="E480" s="128"/>
      <c r="F480" s="356"/>
      <c r="G480" s="314"/>
      <c r="H480" s="356"/>
      <c r="I480" s="314"/>
      <c r="J480" s="356"/>
      <c r="K480" s="314"/>
      <c r="L480" s="356">
        <v>1</v>
      </c>
      <c r="M480" s="314">
        <v>50</v>
      </c>
      <c r="N480" s="315"/>
      <c r="O480" s="316"/>
      <c r="P480" s="315"/>
      <c r="Q480" s="316"/>
      <c r="R480" s="315">
        <v>1</v>
      </c>
      <c r="S480" s="316">
        <v>16.666666666666668</v>
      </c>
      <c r="T480" s="315">
        <v>2</v>
      </c>
      <c r="U480" s="316">
        <v>33.333333333333336</v>
      </c>
      <c r="V480" s="128"/>
      <c r="W480" s="128"/>
      <c r="X480" s="128"/>
      <c r="Y480" s="128"/>
      <c r="Z480" s="128"/>
      <c r="AA480" s="128"/>
      <c r="AB480" s="128"/>
      <c r="AC480" s="128"/>
      <c r="AD480" s="230"/>
    </row>
    <row r="481" spans="1:30" ht="20.100000000000001" customHeight="1">
      <c r="A481" s="229"/>
      <c r="B481" s="85"/>
      <c r="C481" s="128"/>
      <c r="D481" s="85" t="s">
        <v>2133</v>
      </c>
      <c r="E481" s="128"/>
      <c r="F481" s="356"/>
      <c r="G481" s="314"/>
      <c r="H481" s="356"/>
      <c r="I481" s="314"/>
      <c r="J481" s="356">
        <v>2</v>
      </c>
      <c r="K481" s="314">
        <v>66.666666666666671</v>
      </c>
      <c r="L481" s="356">
        <v>1</v>
      </c>
      <c r="M481" s="314">
        <v>50</v>
      </c>
      <c r="N481" s="315"/>
      <c r="O481" s="316"/>
      <c r="P481" s="315">
        <v>3</v>
      </c>
      <c r="Q481" s="316">
        <v>100</v>
      </c>
      <c r="R481" s="315">
        <v>1</v>
      </c>
      <c r="S481" s="316">
        <v>16.666666666666668</v>
      </c>
      <c r="T481" s="315">
        <v>1</v>
      </c>
      <c r="U481" s="316">
        <v>16.666666666666668</v>
      </c>
      <c r="V481" s="128"/>
      <c r="W481" s="128"/>
      <c r="X481" s="128"/>
      <c r="Y481" s="128"/>
      <c r="Z481" s="128"/>
      <c r="AA481" s="128"/>
      <c r="AB481" s="128"/>
      <c r="AC481" s="128"/>
      <c r="AD481" s="230"/>
    </row>
    <row r="482" spans="1:30" ht="20.100000000000001" customHeight="1">
      <c r="A482" s="229"/>
      <c r="B482" s="85"/>
      <c r="C482" s="128"/>
      <c r="D482" s="85" t="s">
        <v>2134</v>
      </c>
      <c r="E482" s="128"/>
      <c r="F482" s="356"/>
      <c r="G482" s="314"/>
      <c r="H482" s="356">
        <v>1</v>
      </c>
      <c r="I482" s="314">
        <v>33.333333333333336</v>
      </c>
      <c r="J482" s="356"/>
      <c r="K482" s="314"/>
      <c r="L482" s="356"/>
      <c r="M482" s="314"/>
      <c r="N482" s="315"/>
      <c r="O482" s="316"/>
      <c r="P482" s="315"/>
      <c r="Q482" s="316"/>
      <c r="R482" s="315"/>
      <c r="S482" s="316"/>
      <c r="T482" s="315"/>
      <c r="U482" s="316"/>
      <c r="V482" s="128"/>
      <c r="W482" s="128"/>
      <c r="X482" s="128"/>
      <c r="Y482" s="128"/>
      <c r="Z482" s="128"/>
      <c r="AA482" s="128"/>
      <c r="AB482" s="128"/>
      <c r="AC482" s="128"/>
      <c r="AD482" s="230"/>
    </row>
    <row r="483" spans="1:30" ht="20.100000000000001" customHeight="1">
      <c r="A483" s="229"/>
      <c r="B483" s="85"/>
      <c r="C483" s="128"/>
      <c r="D483" s="85" t="s">
        <v>2135</v>
      </c>
      <c r="E483" s="128"/>
      <c r="F483" s="356"/>
      <c r="G483" s="314"/>
      <c r="H483" s="356"/>
      <c r="I483" s="314"/>
      <c r="J483" s="356"/>
      <c r="K483" s="314"/>
      <c r="L483" s="356"/>
      <c r="M483" s="314"/>
      <c r="N483" s="315"/>
      <c r="O483" s="316"/>
      <c r="P483" s="315"/>
      <c r="Q483" s="316"/>
      <c r="R483" s="315">
        <v>1</v>
      </c>
      <c r="S483" s="316">
        <v>16.666666666666668</v>
      </c>
      <c r="T483" s="315"/>
      <c r="U483" s="316"/>
      <c r="V483" s="128"/>
      <c r="W483" s="128"/>
      <c r="X483" s="128"/>
      <c r="Y483" s="128"/>
      <c r="Z483" s="128"/>
      <c r="AA483" s="128"/>
      <c r="AB483" s="128"/>
      <c r="AC483" s="128"/>
      <c r="AD483" s="230"/>
    </row>
    <row r="484" spans="1:30" ht="20.100000000000001" customHeight="1">
      <c r="A484" s="229"/>
      <c r="B484" s="85"/>
      <c r="C484" s="128"/>
      <c r="D484" s="85" t="s">
        <v>2136</v>
      </c>
      <c r="E484" s="128"/>
      <c r="F484" s="356"/>
      <c r="G484" s="314"/>
      <c r="H484" s="356"/>
      <c r="I484" s="314"/>
      <c r="J484" s="356"/>
      <c r="K484" s="314"/>
      <c r="L484" s="356"/>
      <c r="M484" s="314"/>
      <c r="N484" s="315">
        <v>1</v>
      </c>
      <c r="O484" s="316">
        <v>100</v>
      </c>
      <c r="P484" s="315"/>
      <c r="Q484" s="316"/>
      <c r="R484" s="315">
        <v>1</v>
      </c>
      <c r="S484" s="316">
        <v>16.666666666666668</v>
      </c>
      <c r="T484" s="315">
        <v>1</v>
      </c>
      <c r="U484" s="316">
        <v>16.666666666666668</v>
      </c>
      <c r="V484" s="128"/>
      <c r="W484" s="128"/>
      <c r="X484" s="128"/>
      <c r="Y484" s="128"/>
      <c r="Z484" s="128"/>
      <c r="AA484" s="128"/>
      <c r="AB484" s="128"/>
      <c r="AC484" s="128"/>
      <c r="AD484" s="230"/>
    </row>
    <row r="485" spans="1:30" ht="20.100000000000001" customHeight="1">
      <c r="A485" s="229"/>
      <c r="B485" s="85"/>
      <c r="C485" s="128"/>
      <c r="D485" s="85" t="s">
        <v>2137</v>
      </c>
      <c r="E485" s="128"/>
      <c r="F485" s="356"/>
      <c r="G485" s="314"/>
      <c r="H485" s="356"/>
      <c r="I485" s="314"/>
      <c r="J485" s="356"/>
      <c r="K485" s="314"/>
      <c r="L485" s="356"/>
      <c r="M485" s="314"/>
      <c r="N485" s="315"/>
      <c r="O485" s="316"/>
      <c r="P485" s="315"/>
      <c r="Q485" s="316"/>
      <c r="R485" s="315">
        <v>1</v>
      </c>
      <c r="S485" s="316">
        <v>16.666666666666668</v>
      </c>
      <c r="T485" s="315"/>
      <c r="U485" s="316"/>
      <c r="V485" s="128"/>
      <c r="W485" s="128"/>
      <c r="X485" s="128"/>
      <c r="Y485" s="128"/>
      <c r="Z485" s="128"/>
      <c r="AA485" s="128"/>
      <c r="AB485" s="128"/>
      <c r="AC485" s="128"/>
      <c r="AD485" s="230"/>
    </row>
    <row r="486" spans="1:30" ht="20.100000000000001" customHeight="1">
      <c r="A486" s="229"/>
      <c r="B486" s="85"/>
      <c r="C486" s="128"/>
      <c r="D486" s="85" t="s">
        <v>4790</v>
      </c>
      <c r="E486" s="128"/>
      <c r="F486" s="356"/>
      <c r="G486" s="314"/>
      <c r="H486" s="356">
        <v>2</v>
      </c>
      <c r="I486" s="314">
        <v>66.666666666666671</v>
      </c>
      <c r="J486" s="356">
        <v>1</v>
      </c>
      <c r="K486" s="314">
        <v>33.333333333333336</v>
      </c>
      <c r="L486" s="356"/>
      <c r="M486" s="314"/>
      <c r="N486" s="315"/>
      <c r="O486" s="316"/>
      <c r="P486" s="315"/>
      <c r="Q486" s="316"/>
      <c r="R486" s="315">
        <v>1</v>
      </c>
      <c r="S486" s="316">
        <v>16.666666666666668</v>
      </c>
      <c r="T486" s="315">
        <v>1</v>
      </c>
      <c r="U486" s="316">
        <v>16.666666666666668</v>
      </c>
      <c r="V486" s="128"/>
      <c r="W486" s="128"/>
      <c r="X486" s="128"/>
      <c r="Y486" s="128"/>
      <c r="Z486" s="128"/>
      <c r="AA486" s="128"/>
      <c r="AB486" s="128"/>
      <c r="AC486" s="128"/>
      <c r="AD486" s="230"/>
    </row>
    <row r="487" spans="1:30" ht="20.100000000000001" customHeight="1">
      <c r="A487" s="229"/>
      <c r="B487" s="85"/>
      <c r="C487" s="128"/>
      <c r="D487" s="85" t="s">
        <v>7130</v>
      </c>
      <c r="E487" s="128"/>
      <c r="F487" s="356"/>
      <c r="G487" s="314"/>
      <c r="H487" s="356"/>
      <c r="I487" s="314"/>
      <c r="J487" s="356"/>
      <c r="K487" s="314"/>
      <c r="L487" s="356"/>
      <c r="M487" s="314"/>
      <c r="N487" s="315"/>
      <c r="O487" s="316"/>
      <c r="P487" s="315"/>
      <c r="Q487" s="316"/>
      <c r="R487" s="315"/>
      <c r="S487" s="316"/>
      <c r="T487" s="315"/>
      <c r="U487" s="316"/>
      <c r="V487" s="128"/>
      <c r="W487" s="128"/>
      <c r="X487" s="128"/>
      <c r="Y487" s="128"/>
      <c r="Z487" s="128"/>
      <c r="AA487" s="128"/>
      <c r="AB487" s="128"/>
      <c r="AC487" s="128"/>
      <c r="AD487" s="230"/>
    </row>
    <row r="488" spans="1:30" ht="20.100000000000001" customHeight="1">
      <c r="A488" s="229"/>
      <c r="B488" s="85"/>
      <c r="C488" s="128"/>
      <c r="D488" s="85" t="s">
        <v>1959</v>
      </c>
      <c r="E488" s="128"/>
      <c r="F488" s="356"/>
      <c r="G488" s="314"/>
      <c r="H488" s="356"/>
      <c r="I488" s="314"/>
      <c r="J488" s="356"/>
      <c r="K488" s="314"/>
      <c r="L488" s="356"/>
      <c r="M488" s="314"/>
      <c r="N488" s="315"/>
      <c r="O488" s="316"/>
      <c r="P488" s="315"/>
      <c r="Q488" s="316"/>
      <c r="R488" s="315"/>
      <c r="S488" s="316"/>
      <c r="T488" s="315"/>
      <c r="U488" s="316"/>
      <c r="V488" s="128"/>
      <c r="W488" s="128"/>
      <c r="X488" s="128"/>
      <c r="Y488" s="128"/>
      <c r="Z488" s="128"/>
      <c r="AA488" s="128"/>
      <c r="AB488" s="128"/>
      <c r="AC488" s="128"/>
      <c r="AD488" s="230"/>
    </row>
    <row r="489" spans="1:30" ht="20.100000000000001" customHeight="1">
      <c r="A489" s="229"/>
      <c r="B489" s="85"/>
      <c r="C489" s="128"/>
      <c r="D489" s="85" t="s">
        <v>1960</v>
      </c>
      <c r="E489" s="128"/>
      <c r="F489" s="356"/>
      <c r="G489" s="314"/>
      <c r="H489" s="356"/>
      <c r="I489" s="314"/>
      <c r="J489" s="356"/>
      <c r="K489" s="314"/>
      <c r="L489" s="356"/>
      <c r="M489" s="314"/>
      <c r="N489" s="315"/>
      <c r="O489" s="316"/>
      <c r="P489" s="315"/>
      <c r="Q489" s="316"/>
      <c r="R489" s="315"/>
      <c r="S489" s="316"/>
      <c r="T489" s="315"/>
      <c r="U489" s="316"/>
      <c r="V489" s="128"/>
      <c r="W489" s="128"/>
      <c r="X489" s="128"/>
      <c r="Y489" s="128"/>
      <c r="Z489" s="128"/>
      <c r="AA489" s="128"/>
      <c r="AB489" s="128"/>
      <c r="AC489" s="128"/>
      <c r="AD489" s="230"/>
    </row>
    <row r="490" spans="1:30" ht="20.100000000000001" customHeight="1">
      <c r="A490" s="476" t="s">
        <v>4872</v>
      </c>
      <c r="B490" s="476" t="s">
        <v>1104</v>
      </c>
      <c r="C490" s="473" t="s">
        <v>4944</v>
      </c>
      <c r="D490" s="476" t="s">
        <v>2129</v>
      </c>
      <c r="E490" s="473" t="s">
        <v>73</v>
      </c>
      <c r="F490" s="443"/>
      <c r="G490" s="444"/>
      <c r="H490" s="443"/>
      <c r="I490" s="444"/>
      <c r="J490" s="443"/>
      <c r="K490" s="444"/>
      <c r="L490" s="443"/>
      <c r="M490" s="444"/>
      <c r="N490" s="471"/>
      <c r="O490" s="465"/>
      <c r="P490" s="471"/>
      <c r="Q490" s="465"/>
      <c r="R490" s="471"/>
      <c r="S490" s="465"/>
      <c r="T490" s="471"/>
      <c r="U490" s="465"/>
      <c r="V490" s="473" t="s">
        <v>138</v>
      </c>
      <c r="W490" s="473" t="s">
        <v>138</v>
      </c>
      <c r="X490" s="473" t="s">
        <v>138</v>
      </c>
      <c r="Y490" s="473" t="s">
        <v>138</v>
      </c>
      <c r="Z490" s="473" t="s">
        <v>138</v>
      </c>
      <c r="AA490" s="473" t="s">
        <v>138</v>
      </c>
      <c r="AB490" s="473" t="s">
        <v>138</v>
      </c>
      <c r="AC490" s="473" t="s">
        <v>138</v>
      </c>
      <c r="AD490" s="476"/>
    </row>
    <row r="491" spans="1:30" ht="20.100000000000001" customHeight="1">
      <c r="A491" s="229"/>
      <c r="B491" s="85"/>
      <c r="C491" s="128"/>
      <c r="D491" s="85" t="s">
        <v>2130</v>
      </c>
      <c r="E491" s="128"/>
      <c r="F491" s="356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128"/>
      <c r="W491" s="128"/>
      <c r="X491" s="128"/>
      <c r="Y491" s="128"/>
      <c r="Z491" s="128"/>
      <c r="AA491" s="128"/>
      <c r="AB491" s="128"/>
      <c r="AC491" s="128"/>
      <c r="AD491" s="230"/>
    </row>
    <row r="492" spans="1:30" ht="20.100000000000001" customHeight="1">
      <c r="A492" s="229"/>
      <c r="B492" s="85"/>
      <c r="C492" s="128"/>
      <c r="D492" s="85" t="s">
        <v>2131</v>
      </c>
      <c r="E492" s="128"/>
      <c r="F492" s="356"/>
      <c r="G492" s="314"/>
      <c r="H492" s="356"/>
      <c r="I492" s="314"/>
      <c r="J492" s="356"/>
      <c r="K492" s="314"/>
      <c r="L492" s="356"/>
      <c r="M492" s="314"/>
      <c r="N492" s="315"/>
      <c r="O492" s="316"/>
      <c r="P492" s="315"/>
      <c r="Q492" s="316"/>
      <c r="R492" s="315"/>
      <c r="S492" s="316"/>
      <c r="T492" s="315"/>
      <c r="U492" s="316"/>
      <c r="V492" s="128"/>
      <c r="W492" s="128"/>
      <c r="X492" s="128"/>
      <c r="Y492" s="128"/>
      <c r="Z492" s="128"/>
      <c r="AA492" s="128"/>
      <c r="AB492" s="128"/>
      <c r="AC492" s="128"/>
      <c r="AD492" s="230"/>
    </row>
    <row r="493" spans="1:30" ht="20.100000000000001" customHeight="1">
      <c r="A493" s="229"/>
      <c r="B493" s="85"/>
      <c r="C493" s="128"/>
      <c r="D493" s="85" t="s">
        <v>2132</v>
      </c>
      <c r="E493" s="128"/>
      <c r="F493" s="356"/>
      <c r="G493" s="314"/>
      <c r="H493" s="356"/>
      <c r="I493" s="314"/>
      <c r="J493" s="356"/>
      <c r="K493" s="314"/>
      <c r="L493" s="356">
        <v>1</v>
      </c>
      <c r="M493" s="314">
        <v>50</v>
      </c>
      <c r="N493" s="315"/>
      <c r="O493" s="316"/>
      <c r="P493" s="315"/>
      <c r="Q493" s="316"/>
      <c r="R493" s="315"/>
      <c r="S493" s="316"/>
      <c r="T493" s="315">
        <v>1</v>
      </c>
      <c r="U493" s="316">
        <v>33.333333333333336</v>
      </c>
      <c r="V493" s="128"/>
      <c r="W493" s="128"/>
      <c r="X493" s="128"/>
      <c r="Y493" s="128"/>
      <c r="Z493" s="128"/>
      <c r="AA493" s="128"/>
      <c r="AB493" s="128"/>
      <c r="AC493" s="128"/>
      <c r="AD493" s="230"/>
    </row>
    <row r="494" spans="1:30" ht="20.100000000000001" customHeight="1">
      <c r="A494" s="229"/>
      <c r="B494" s="85"/>
      <c r="C494" s="128"/>
      <c r="D494" s="85" t="s">
        <v>2133</v>
      </c>
      <c r="E494" s="128"/>
      <c r="F494" s="356"/>
      <c r="G494" s="314"/>
      <c r="H494" s="356"/>
      <c r="I494" s="314"/>
      <c r="J494" s="356"/>
      <c r="K494" s="314"/>
      <c r="L494" s="356"/>
      <c r="M494" s="314"/>
      <c r="N494" s="315"/>
      <c r="O494" s="316"/>
      <c r="P494" s="315"/>
      <c r="Q494" s="316"/>
      <c r="R494" s="315"/>
      <c r="S494" s="316"/>
      <c r="T494" s="315">
        <v>1</v>
      </c>
      <c r="U494" s="316">
        <v>33.299999999999997</v>
      </c>
      <c r="V494" s="128"/>
      <c r="W494" s="128"/>
      <c r="X494" s="128"/>
      <c r="Y494" s="128"/>
      <c r="Z494" s="128"/>
      <c r="AA494" s="128"/>
      <c r="AB494" s="128"/>
      <c r="AC494" s="128"/>
      <c r="AD494" s="230"/>
    </row>
    <row r="495" spans="1:30" ht="20.100000000000001" customHeight="1">
      <c r="A495" s="229"/>
      <c r="B495" s="85"/>
      <c r="C495" s="128"/>
      <c r="D495" s="85" t="s">
        <v>2134</v>
      </c>
      <c r="E495" s="128"/>
      <c r="F495" s="356"/>
      <c r="G495" s="314"/>
      <c r="H495" s="356"/>
      <c r="I495" s="314"/>
      <c r="J495" s="356"/>
      <c r="K495" s="314"/>
      <c r="L495" s="356"/>
      <c r="M495" s="314"/>
      <c r="N495" s="315"/>
      <c r="O495" s="316"/>
      <c r="P495" s="315"/>
      <c r="Q495" s="316"/>
      <c r="R495" s="315"/>
      <c r="S495" s="316"/>
      <c r="T495" s="315"/>
      <c r="U495" s="316"/>
      <c r="V495" s="128"/>
      <c r="W495" s="128"/>
      <c r="X495" s="128"/>
      <c r="Y495" s="128"/>
      <c r="Z495" s="128"/>
      <c r="AA495" s="128"/>
      <c r="AB495" s="128"/>
      <c r="AC495" s="128"/>
      <c r="AD495" s="230"/>
    </row>
    <row r="496" spans="1:30" ht="20.100000000000001" customHeight="1">
      <c r="A496" s="229"/>
      <c r="B496" s="85"/>
      <c r="C496" s="128"/>
      <c r="D496" s="85" t="s">
        <v>2135</v>
      </c>
      <c r="E496" s="128"/>
      <c r="F496" s="356"/>
      <c r="G496" s="314"/>
      <c r="H496" s="356"/>
      <c r="I496" s="314"/>
      <c r="J496" s="356"/>
      <c r="K496" s="314"/>
      <c r="L496" s="356"/>
      <c r="M496" s="314"/>
      <c r="N496" s="315"/>
      <c r="O496" s="316"/>
      <c r="P496" s="315">
        <v>2</v>
      </c>
      <c r="Q496" s="316">
        <v>100</v>
      </c>
      <c r="R496" s="315">
        <v>2</v>
      </c>
      <c r="S496" s="316">
        <v>66.666666666666671</v>
      </c>
      <c r="T496" s="315">
        <v>1</v>
      </c>
      <c r="U496" s="316">
        <v>33.333333333333336</v>
      </c>
      <c r="V496" s="128"/>
      <c r="W496" s="128"/>
      <c r="X496" s="128"/>
      <c r="Y496" s="128"/>
      <c r="Z496" s="128"/>
      <c r="AA496" s="128"/>
      <c r="AB496" s="128"/>
      <c r="AC496" s="128"/>
      <c r="AD496" s="230"/>
    </row>
    <row r="497" spans="1:30" ht="20.100000000000001" customHeight="1">
      <c r="A497" s="229"/>
      <c r="B497" s="85"/>
      <c r="C497" s="128"/>
      <c r="D497" s="85" t="s">
        <v>2136</v>
      </c>
      <c r="E497" s="128"/>
      <c r="F497" s="356"/>
      <c r="G497" s="314"/>
      <c r="H497" s="356"/>
      <c r="I497" s="314"/>
      <c r="J497" s="356"/>
      <c r="K497" s="314"/>
      <c r="L497" s="356">
        <v>1</v>
      </c>
      <c r="M497" s="314">
        <v>50</v>
      </c>
      <c r="N497" s="315"/>
      <c r="O497" s="316"/>
      <c r="P497" s="315"/>
      <c r="Q497" s="316"/>
      <c r="R497" s="315"/>
      <c r="S497" s="316"/>
      <c r="T497" s="315"/>
      <c r="U497" s="316"/>
      <c r="V497" s="128"/>
      <c r="W497" s="128"/>
      <c r="X497" s="128"/>
      <c r="Y497" s="128"/>
      <c r="Z497" s="128"/>
      <c r="AA497" s="128"/>
      <c r="AB497" s="128"/>
      <c r="AC497" s="128"/>
      <c r="AD497" s="230"/>
    </row>
    <row r="498" spans="1:30" ht="20.100000000000001" customHeight="1">
      <c r="A498" s="229"/>
      <c r="B498" s="85"/>
      <c r="C498" s="128"/>
      <c r="D498" s="85" t="s">
        <v>2137</v>
      </c>
      <c r="E498" s="128"/>
      <c r="F498" s="356"/>
      <c r="G498" s="314"/>
      <c r="H498" s="356"/>
      <c r="I498" s="314"/>
      <c r="J498" s="356"/>
      <c r="K498" s="314"/>
      <c r="L498" s="356"/>
      <c r="M498" s="314"/>
      <c r="N498" s="315"/>
      <c r="O498" s="316"/>
      <c r="P498" s="315"/>
      <c r="Q498" s="316"/>
      <c r="R498" s="315">
        <v>1</v>
      </c>
      <c r="S498" s="316">
        <v>33.333333333333336</v>
      </c>
      <c r="T498" s="315"/>
      <c r="U498" s="316"/>
      <c r="V498" s="128"/>
      <c r="W498" s="128"/>
      <c r="X498" s="128"/>
      <c r="Y498" s="128"/>
      <c r="Z498" s="128"/>
      <c r="AA498" s="128"/>
      <c r="AB498" s="128"/>
      <c r="AC498" s="128"/>
      <c r="AD498" s="230"/>
    </row>
    <row r="499" spans="1:30" ht="20.100000000000001" customHeight="1">
      <c r="A499" s="229"/>
      <c r="B499" s="85"/>
      <c r="C499" s="128"/>
      <c r="D499" s="85" t="s">
        <v>4790</v>
      </c>
      <c r="E499" s="128"/>
      <c r="F499" s="356"/>
      <c r="G499" s="314"/>
      <c r="H499" s="356">
        <v>1</v>
      </c>
      <c r="I499" s="314">
        <v>100</v>
      </c>
      <c r="J499" s="356"/>
      <c r="K499" s="314"/>
      <c r="L499" s="356"/>
      <c r="M499" s="314"/>
      <c r="N499" s="315">
        <v>1</v>
      </c>
      <c r="O499" s="316">
        <v>100</v>
      </c>
      <c r="P499" s="315"/>
      <c r="Q499" s="316"/>
      <c r="R499" s="315"/>
      <c r="S499" s="316"/>
      <c r="T499" s="315"/>
      <c r="U499" s="316"/>
      <c r="V499" s="128"/>
      <c r="W499" s="128"/>
      <c r="X499" s="128"/>
      <c r="Y499" s="128"/>
      <c r="Z499" s="128"/>
      <c r="AA499" s="128"/>
      <c r="AB499" s="128"/>
      <c r="AC499" s="128"/>
      <c r="AD499" s="230"/>
    </row>
    <row r="500" spans="1:30" ht="20.100000000000001" customHeight="1">
      <c r="A500" s="229"/>
      <c r="B500" s="85"/>
      <c r="C500" s="128"/>
      <c r="D500" s="85" t="s">
        <v>7130</v>
      </c>
      <c r="E500" s="128"/>
      <c r="F500" s="356"/>
      <c r="G500" s="314"/>
      <c r="H500" s="356"/>
      <c r="I500" s="314"/>
      <c r="J500" s="356"/>
      <c r="K500" s="314"/>
      <c r="L500" s="356"/>
      <c r="M500" s="314"/>
      <c r="N500" s="315"/>
      <c r="O500" s="316"/>
      <c r="P500" s="315"/>
      <c r="Q500" s="316"/>
      <c r="R500" s="315"/>
      <c r="S500" s="316"/>
      <c r="T500" s="315"/>
      <c r="U500" s="316"/>
      <c r="V500" s="128"/>
      <c r="W500" s="128"/>
      <c r="X500" s="128"/>
      <c r="Y500" s="128"/>
      <c r="Z500" s="128"/>
      <c r="AA500" s="128"/>
      <c r="AB500" s="128"/>
      <c r="AC500" s="128"/>
      <c r="AD500" s="230"/>
    </row>
    <row r="501" spans="1:30" ht="20.100000000000001" customHeight="1">
      <c r="A501" s="229"/>
      <c r="B501" s="85"/>
      <c r="C501" s="128"/>
      <c r="D501" s="85" t="s">
        <v>1959</v>
      </c>
      <c r="E501" s="128"/>
      <c r="F501" s="356"/>
      <c r="G501" s="314"/>
      <c r="H501" s="356"/>
      <c r="I501" s="314"/>
      <c r="J501" s="356"/>
      <c r="K501" s="314"/>
      <c r="L501" s="356"/>
      <c r="M501" s="314"/>
      <c r="N501" s="315"/>
      <c r="O501" s="316"/>
      <c r="P501" s="315"/>
      <c r="Q501" s="316"/>
      <c r="R501" s="315"/>
      <c r="S501" s="316"/>
      <c r="T501" s="315"/>
      <c r="U501" s="316"/>
      <c r="V501" s="128"/>
      <c r="W501" s="128"/>
      <c r="X501" s="128"/>
      <c r="Y501" s="128"/>
      <c r="Z501" s="128"/>
      <c r="AA501" s="128"/>
      <c r="AB501" s="128"/>
      <c r="AC501" s="128"/>
      <c r="AD501" s="230"/>
    </row>
    <row r="502" spans="1:30" ht="20.100000000000001" customHeight="1">
      <c r="A502" s="229"/>
      <c r="B502" s="85"/>
      <c r="C502" s="128"/>
      <c r="D502" s="85" t="s">
        <v>1960</v>
      </c>
      <c r="E502" s="128"/>
      <c r="F502" s="356"/>
      <c r="G502" s="314"/>
      <c r="H502" s="356"/>
      <c r="I502" s="314"/>
      <c r="J502" s="356"/>
      <c r="K502" s="314"/>
      <c r="L502" s="356"/>
      <c r="M502" s="314"/>
      <c r="N502" s="315"/>
      <c r="O502" s="316"/>
      <c r="P502" s="315"/>
      <c r="Q502" s="316"/>
      <c r="R502" s="315"/>
      <c r="S502" s="316"/>
      <c r="T502" s="315"/>
      <c r="U502" s="316"/>
      <c r="V502" s="128"/>
      <c r="W502" s="128"/>
      <c r="X502" s="128"/>
      <c r="Y502" s="128"/>
      <c r="Z502" s="128"/>
      <c r="AA502" s="128"/>
      <c r="AB502" s="128"/>
      <c r="AC502" s="128"/>
      <c r="AD502" s="230"/>
    </row>
    <row r="503" spans="1:30" ht="20.100000000000001" customHeight="1">
      <c r="A503" s="476" t="s">
        <v>4873</v>
      </c>
      <c r="B503" s="476" t="s">
        <v>1105</v>
      </c>
      <c r="C503" s="473" t="s">
        <v>4944</v>
      </c>
      <c r="D503" s="476" t="s">
        <v>2129</v>
      </c>
      <c r="E503" s="473" t="s">
        <v>73</v>
      </c>
      <c r="F503" s="443"/>
      <c r="G503" s="444"/>
      <c r="H503" s="443"/>
      <c r="I503" s="444"/>
      <c r="J503" s="443"/>
      <c r="K503" s="444"/>
      <c r="L503" s="443">
        <v>1</v>
      </c>
      <c r="M503" s="444">
        <v>100</v>
      </c>
      <c r="N503" s="471"/>
      <c r="O503" s="465"/>
      <c r="P503" s="471"/>
      <c r="Q503" s="465"/>
      <c r="R503" s="471"/>
      <c r="S503" s="465"/>
      <c r="T503" s="471"/>
      <c r="U503" s="465"/>
      <c r="V503" s="473" t="s">
        <v>138</v>
      </c>
      <c r="W503" s="473" t="s">
        <v>138</v>
      </c>
      <c r="X503" s="473" t="s">
        <v>138</v>
      </c>
      <c r="Y503" s="473" t="s">
        <v>138</v>
      </c>
      <c r="Z503" s="473" t="s">
        <v>138</v>
      </c>
      <c r="AA503" s="473" t="s">
        <v>138</v>
      </c>
      <c r="AB503" s="473" t="s">
        <v>138</v>
      </c>
      <c r="AC503" s="473" t="s">
        <v>138</v>
      </c>
      <c r="AD503" s="476"/>
    </row>
    <row r="504" spans="1:30" ht="20.100000000000001" customHeight="1">
      <c r="A504" s="229"/>
      <c r="B504" s="85"/>
      <c r="C504" s="128"/>
      <c r="D504" s="85" t="s">
        <v>2130</v>
      </c>
      <c r="E504" s="128"/>
      <c r="F504" s="356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/>
      <c r="U504" s="316"/>
      <c r="V504" s="128"/>
      <c r="W504" s="128"/>
      <c r="X504" s="128"/>
      <c r="Y504" s="128"/>
      <c r="Z504" s="128"/>
      <c r="AA504" s="128"/>
      <c r="AB504" s="128"/>
      <c r="AC504" s="128"/>
      <c r="AD504" s="230"/>
    </row>
    <row r="505" spans="1:30" ht="20.100000000000001" customHeight="1">
      <c r="A505" s="229"/>
      <c r="B505" s="85"/>
      <c r="C505" s="128"/>
      <c r="D505" s="85" t="s">
        <v>2131</v>
      </c>
      <c r="E505" s="128"/>
      <c r="F505" s="356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128"/>
      <c r="W505" s="128"/>
      <c r="X505" s="128"/>
      <c r="Y505" s="128"/>
      <c r="Z505" s="128"/>
      <c r="AA505" s="128"/>
      <c r="AB505" s="128"/>
      <c r="AC505" s="128"/>
      <c r="AD505" s="230"/>
    </row>
    <row r="506" spans="1:30" ht="20.100000000000001" customHeight="1">
      <c r="A506" s="229"/>
      <c r="B506" s="85"/>
      <c r="C506" s="128"/>
      <c r="D506" s="85" t="s">
        <v>2132</v>
      </c>
      <c r="E506" s="128"/>
      <c r="F506" s="356"/>
      <c r="G506" s="314"/>
      <c r="H506" s="356"/>
      <c r="I506" s="314"/>
      <c r="J506" s="356"/>
      <c r="K506" s="314"/>
      <c r="L506" s="356"/>
      <c r="M506" s="314"/>
      <c r="N506" s="315"/>
      <c r="O506" s="316"/>
      <c r="P506" s="315"/>
      <c r="Q506" s="316"/>
      <c r="R506" s="315"/>
      <c r="S506" s="316"/>
      <c r="T506" s="315"/>
      <c r="U506" s="316"/>
      <c r="V506" s="128"/>
      <c r="W506" s="128"/>
      <c r="X506" s="128"/>
      <c r="Y506" s="128"/>
      <c r="Z506" s="128"/>
      <c r="AA506" s="128"/>
      <c r="AB506" s="128"/>
      <c r="AC506" s="128"/>
      <c r="AD506" s="230"/>
    </row>
    <row r="507" spans="1:30" ht="20.100000000000001" customHeight="1">
      <c r="A507" s="229"/>
      <c r="B507" s="85"/>
      <c r="C507" s="128"/>
      <c r="D507" s="85" t="s">
        <v>2133</v>
      </c>
      <c r="E507" s="128"/>
      <c r="F507" s="356"/>
      <c r="G507" s="314"/>
      <c r="H507" s="356"/>
      <c r="I507" s="314"/>
      <c r="J507" s="356"/>
      <c r="K507" s="314"/>
      <c r="L507" s="356"/>
      <c r="M507" s="314"/>
      <c r="N507" s="315"/>
      <c r="O507" s="316"/>
      <c r="P507" s="315"/>
      <c r="Q507" s="316"/>
      <c r="R507" s="315"/>
      <c r="S507" s="316"/>
      <c r="T507" s="315"/>
      <c r="U507" s="316"/>
      <c r="V507" s="128"/>
      <c r="W507" s="128"/>
      <c r="X507" s="128"/>
      <c r="Y507" s="128"/>
      <c r="Z507" s="128"/>
      <c r="AA507" s="128"/>
      <c r="AB507" s="128"/>
      <c r="AC507" s="128"/>
      <c r="AD507" s="230"/>
    </row>
    <row r="508" spans="1:30" ht="20.100000000000001" customHeight="1">
      <c r="A508" s="229"/>
      <c r="B508" s="85"/>
      <c r="C508" s="128"/>
      <c r="D508" s="85" t="s">
        <v>2134</v>
      </c>
      <c r="E508" s="128"/>
      <c r="F508" s="356"/>
      <c r="G508" s="314"/>
      <c r="H508" s="356"/>
      <c r="I508" s="314"/>
      <c r="J508" s="356"/>
      <c r="K508" s="314"/>
      <c r="L508" s="356"/>
      <c r="M508" s="314"/>
      <c r="N508" s="315"/>
      <c r="O508" s="316"/>
      <c r="P508" s="315"/>
      <c r="Q508" s="316"/>
      <c r="R508" s="315"/>
      <c r="S508" s="316"/>
      <c r="T508" s="315"/>
      <c r="U508" s="316"/>
      <c r="V508" s="128"/>
      <c r="W508" s="128"/>
      <c r="X508" s="128"/>
      <c r="Y508" s="128"/>
      <c r="Z508" s="128"/>
      <c r="AA508" s="128"/>
      <c r="AB508" s="128"/>
      <c r="AC508" s="128"/>
      <c r="AD508" s="230"/>
    </row>
    <row r="509" spans="1:30" ht="20.100000000000001" customHeight="1">
      <c r="A509" s="229"/>
      <c r="B509" s="85"/>
      <c r="C509" s="128"/>
      <c r="D509" s="85" t="s">
        <v>2135</v>
      </c>
      <c r="E509" s="128"/>
      <c r="F509" s="356"/>
      <c r="G509" s="314"/>
      <c r="H509" s="356"/>
      <c r="I509" s="314"/>
      <c r="J509" s="356"/>
      <c r="K509" s="314"/>
      <c r="L509" s="356"/>
      <c r="M509" s="314"/>
      <c r="N509" s="315"/>
      <c r="O509" s="316"/>
      <c r="P509" s="315"/>
      <c r="Q509" s="316"/>
      <c r="R509" s="315"/>
      <c r="S509" s="316"/>
      <c r="T509" s="315">
        <v>1</v>
      </c>
      <c r="U509" s="316">
        <v>100</v>
      </c>
      <c r="V509" s="128"/>
      <c r="W509" s="128"/>
      <c r="X509" s="128"/>
      <c r="Y509" s="128"/>
      <c r="Z509" s="128"/>
      <c r="AA509" s="128"/>
      <c r="AB509" s="128"/>
      <c r="AC509" s="128"/>
      <c r="AD509" s="230"/>
    </row>
    <row r="510" spans="1:30" ht="20.100000000000001" customHeight="1">
      <c r="A510" s="229"/>
      <c r="B510" s="85"/>
      <c r="C510" s="128"/>
      <c r="D510" s="85" t="s">
        <v>2136</v>
      </c>
      <c r="E510" s="128"/>
      <c r="F510" s="356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>
        <v>2</v>
      </c>
      <c r="Q510" s="316">
        <v>100</v>
      </c>
      <c r="R510" s="315">
        <v>1</v>
      </c>
      <c r="S510" s="316">
        <v>100</v>
      </c>
      <c r="T510" s="315"/>
      <c r="U510" s="316"/>
      <c r="V510" s="128"/>
      <c r="W510" s="128"/>
      <c r="X510" s="128"/>
      <c r="Y510" s="128"/>
      <c r="Z510" s="128"/>
      <c r="AA510" s="128"/>
      <c r="AB510" s="128"/>
      <c r="AC510" s="128"/>
      <c r="AD510" s="230"/>
    </row>
    <row r="511" spans="1:30" ht="20.100000000000001" customHeight="1">
      <c r="A511" s="229"/>
      <c r="B511" s="85"/>
      <c r="C511" s="128"/>
      <c r="D511" s="85" t="s">
        <v>2137</v>
      </c>
      <c r="E511" s="128"/>
      <c r="F511" s="356"/>
      <c r="G511" s="314"/>
      <c r="H511" s="356"/>
      <c r="I511" s="314"/>
      <c r="J511" s="356"/>
      <c r="K511" s="314"/>
      <c r="L511" s="356"/>
      <c r="M511" s="314"/>
      <c r="N511" s="315"/>
      <c r="O511" s="316"/>
      <c r="P511" s="315"/>
      <c r="Q511" s="316"/>
      <c r="R511" s="315"/>
      <c r="S511" s="316"/>
      <c r="T511" s="315"/>
      <c r="U511" s="316"/>
      <c r="V511" s="128"/>
      <c r="W511" s="128"/>
      <c r="X511" s="128"/>
      <c r="Y511" s="128"/>
      <c r="Z511" s="128"/>
      <c r="AA511" s="128"/>
      <c r="AB511" s="128"/>
      <c r="AC511" s="128"/>
      <c r="AD511" s="230"/>
    </row>
    <row r="512" spans="1:30" ht="20.100000000000001" customHeight="1">
      <c r="A512" s="229"/>
      <c r="B512" s="85"/>
      <c r="C512" s="128"/>
      <c r="D512" s="85" t="s">
        <v>4790</v>
      </c>
      <c r="E512" s="128"/>
      <c r="F512" s="356"/>
      <c r="G512" s="314"/>
      <c r="H512" s="356"/>
      <c r="I512" s="314"/>
      <c r="J512" s="356"/>
      <c r="K512" s="314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128"/>
      <c r="W512" s="128"/>
      <c r="X512" s="128"/>
      <c r="Y512" s="128"/>
      <c r="Z512" s="128"/>
      <c r="AA512" s="128"/>
      <c r="AB512" s="128"/>
      <c r="AC512" s="128"/>
      <c r="AD512" s="230"/>
    </row>
    <row r="513" spans="1:30" ht="20.100000000000001" customHeight="1">
      <c r="A513" s="229"/>
      <c r="B513" s="85"/>
      <c r="C513" s="128"/>
      <c r="D513" s="85" t="s">
        <v>7130</v>
      </c>
      <c r="E513" s="128"/>
      <c r="F513" s="356"/>
      <c r="G513" s="314"/>
      <c r="H513" s="356"/>
      <c r="I513" s="314"/>
      <c r="J513" s="356"/>
      <c r="K513" s="314"/>
      <c r="L513" s="356"/>
      <c r="M513" s="314"/>
      <c r="N513" s="315"/>
      <c r="O513" s="316"/>
      <c r="P513" s="315"/>
      <c r="Q513" s="316"/>
      <c r="R513" s="315"/>
      <c r="S513" s="316"/>
      <c r="T513" s="315"/>
      <c r="U513" s="316"/>
      <c r="V513" s="128"/>
      <c r="W513" s="128"/>
      <c r="X513" s="128"/>
      <c r="Y513" s="128"/>
      <c r="Z513" s="128"/>
      <c r="AA513" s="128"/>
      <c r="AB513" s="128"/>
      <c r="AC513" s="128"/>
      <c r="AD513" s="230"/>
    </row>
    <row r="514" spans="1:30" ht="20.100000000000001" customHeight="1">
      <c r="A514" s="229"/>
      <c r="B514" s="85"/>
      <c r="C514" s="128"/>
      <c r="D514" s="85" t="s">
        <v>1959</v>
      </c>
      <c r="E514" s="128"/>
      <c r="F514" s="356"/>
      <c r="G514" s="314"/>
      <c r="H514" s="356"/>
      <c r="I514" s="314"/>
      <c r="J514" s="356"/>
      <c r="K514" s="314"/>
      <c r="L514" s="356"/>
      <c r="M514" s="314"/>
      <c r="N514" s="315"/>
      <c r="O514" s="316"/>
      <c r="P514" s="315"/>
      <c r="Q514" s="316"/>
      <c r="R514" s="315"/>
      <c r="S514" s="316"/>
      <c r="T514" s="315"/>
      <c r="U514" s="316"/>
      <c r="V514" s="128"/>
      <c r="W514" s="128"/>
      <c r="X514" s="128"/>
      <c r="Y514" s="128"/>
      <c r="Z514" s="128"/>
      <c r="AA514" s="128"/>
      <c r="AB514" s="128"/>
      <c r="AC514" s="128"/>
      <c r="AD514" s="230"/>
    </row>
    <row r="515" spans="1:30" ht="20.100000000000001" customHeight="1">
      <c r="A515" s="229"/>
      <c r="B515" s="85"/>
      <c r="C515" s="128"/>
      <c r="D515" s="85" t="s">
        <v>1960</v>
      </c>
      <c r="E515" s="128"/>
      <c r="F515" s="356"/>
      <c r="G515" s="314"/>
      <c r="H515" s="356"/>
      <c r="I515" s="314"/>
      <c r="J515" s="356"/>
      <c r="K515" s="314"/>
      <c r="L515" s="356"/>
      <c r="M515" s="314"/>
      <c r="N515" s="315"/>
      <c r="O515" s="316"/>
      <c r="P515" s="315"/>
      <c r="Q515" s="316"/>
      <c r="R515" s="315"/>
      <c r="S515" s="316"/>
      <c r="T515" s="315"/>
      <c r="U515" s="316"/>
      <c r="V515" s="128"/>
      <c r="W515" s="128"/>
      <c r="X515" s="128"/>
      <c r="Y515" s="128"/>
      <c r="Z515" s="128"/>
      <c r="AA515" s="128"/>
      <c r="AB515" s="128"/>
      <c r="AC515" s="128"/>
      <c r="AD515" s="230"/>
    </row>
    <row r="516" spans="1:30" ht="20.100000000000001" customHeight="1">
      <c r="A516" s="476" t="s">
        <v>4874</v>
      </c>
      <c r="B516" s="476" t="s">
        <v>1106</v>
      </c>
      <c r="C516" s="473" t="s">
        <v>4944</v>
      </c>
      <c r="D516" s="476" t="s">
        <v>2129</v>
      </c>
      <c r="E516" s="473" t="s">
        <v>73</v>
      </c>
      <c r="F516" s="443"/>
      <c r="G516" s="444"/>
      <c r="H516" s="443"/>
      <c r="I516" s="444"/>
      <c r="J516" s="443"/>
      <c r="K516" s="444"/>
      <c r="L516" s="443"/>
      <c r="M516" s="444"/>
      <c r="N516" s="471"/>
      <c r="O516" s="465"/>
      <c r="P516" s="471"/>
      <c r="Q516" s="465"/>
      <c r="R516" s="471"/>
      <c r="S516" s="465"/>
      <c r="T516" s="471"/>
      <c r="U516" s="465"/>
      <c r="V516" s="473" t="s">
        <v>138</v>
      </c>
      <c r="W516" s="473" t="s">
        <v>138</v>
      </c>
      <c r="X516" s="473" t="s">
        <v>138</v>
      </c>
      <c r="Y516" s="473" t="s">
        <v>138</v>
      </c>
      <c r="Z516" s="473" t="s">
        <v>138</v>
      </c>
      <c r="AA516" s="473" t="s">
        <v>138</v>
      </c>
      <c r="AB516" s="473" t="s">
        <v>138</v>
      </c>
      <c r="AC516" s="473" t="s">
        <v>138</v>
      </c>
      <c r="AD516" s="476"/>
    </row>
    <row r="517" spans="1:30" ht="20.100000000000001" customHeight="1">
      <c r="A517" s="229"/>
      <c r="B517" s="85"/>
      <c r="C517" s="128"/>
      <c r="D517" s="85" t="s">
        <v>2130</v>
      </c>
      <c r="E517" s="128"/>
      <c r="F517" s="356"/>
      <c r="G517" s="314"/>
      <c r="H517" s="356"/>
      <c r="I517" s="314"/>
      <c r="J517" s="356"/>
      <c r="K517" s="314"/>
      <c r="L517" s="356"/>
      <c r="M517" s="314"/>
      <c r="N517" s="315"/>
      <c r="O517" s="316"/>
      <c r="P517" s="315"/>
      <c r="Q517" s="316"/>
      <c r="R517" s="315"/>
      <c r="S517" s="316"/>
      <c r="T517" s="315"/>
      <c r="U517" s="316"/>
      <c r="V517" s="128"/>
      <c r="W517" s="128"/>
      <c r="X517" s="128"/>
      <c r="Y517" s="128"/>
      <c r="Z517" s="128"/>
      <c r="AA517" s="128"/>
      <c r="AB517" s="128"/>
      <c r="AC517" s="128"/>
      <c r="AD517" s="230"/>
    </row>
    <row r="518" spans="1:30" ht="20.100000000000001" customHeight="1">
      <c r="A518" s="229"/>
      <c r="B518" s="85"/>
      <c r="C518" s="128"/>
      <c r="D518" s="85" t="s">
        <v>2131</v>
      </c>
      <c r="E518" s="128"/>
      <c r="F518" s="356"/>
      <c r="G518" s="314"/>
      <c r="H518" s="356"/>
      <c r="I518" s="314"/>
      <c r="J518" s="356"/>
      <c r="K518" s="314"/>
      <c r="L518" s="356"/>
      <c r="M518" s="314"/>
      <c r="N518" s="315"/>
      <c r="O518" s="316"/>
      <c r="P518" s="315"/>
      <c r="Q518" s="316"/>
      <c r="R518" s="315"/>
      <c r="S518" s="316"/>
      <c r="T518" s="315"/>
      <c r="U518" s="316"/>
      <c r="V518" s="128"/>
      <c r="W518" s="128"/>
      <c r="X518" s="128"/>
      <c r="Y518" s="128"/>
      <c r="Z518" s="128"/>
      <c r="AA518" s="128"/>
      <c r="AB518" s="128"/>
      <c r="AC518" s="128"/>
      <c r="AD518" s="230"/>
    </row>
    <row r="519" spans="1:30" ht="20.100000000000001" customHeight="1">
      <c r="A519" s="229"/>
      <c r="B519" s="85"/>
      <c r="C519" s="128"/>
      <c r="D519" s="85" t="s">
        <v>2132</v>
      </c>
      <c r="E519" s="128"/>
      <c r="F519" s="356"/>
      <c r="G519" s="314"/>
      <c r="H519" s="356"/>
      <c r="I519" s="314"/>
      <c r="J519" s="356"/>
      <c r="K519" s="314"/>
      <c r="L519" s="356"/>
      <c r="M519" s="314"/>
      <c r="N519" s="315"/>
      <c r="O519" s="316"/>
      <c r="P519" s="315"/>
      <c r="Q519" s="316"/>
      <c r="R519" s="315"/>
      <c r="S519" s="316"/>
      <c r="T519" s="315"/>
      <c r="U519" s="316"/>
      <c r="V519" s="128"/>
      <c r="W519" s="128"/>
      <c r="X519" s="128"/>
      <c r="Y519" s="128"/>
      <c r="Z519" s="128"/>
      <c r="AA519" s="128"/>
      <c r="AB519" s="128"/>
      <c r="AC519" s="128"/>
      <c r="AD519" s="230"/>
    </row>
    <row r="520" spans="1:30" ht="20.100000000000001" customHeight="1">
      <c r="A520" s="229"/>
      <c r="B520" s="85"/>
      <c r="C520" s="128"/>
      <c r="D520" s="85" t="s">
        <v>2133</v>
      </c>
      <c r="E520" s="128"/>
      <c r="F520" s="356"/>
      <c r="G520" s="314"/>
      <c r="H520" s="356"/>
      <c r="I520" s="314"/>
      <c r="J520" s="356"/>
      <c r="K520" s="314"/>
      <c r="L520" s="356"/>
      <c r="M520" s="314"/>
      <c r="N520" s="315"/>
      <c r="O520" s="316"/>
      <c r="P520" s="315"/>
      <c r="Q520" s="316"/>
      <c r="R520" s="315"/>
      <c r="S520" s="316"/>
      <c r="T520" s="315"/>
      <c r="U520" s="316"/>
      <c r="V520" s="128"/>
      <c r="W520" s="128"/>
      <c r="X520" s="128"/>
      <c r="Y520" s="128"/>
      <c r="Z520" s="128"/>
      <c r="AA520" s="128"/>
      <c r="AB520" s="128"/>
      <c r="AC520" s="128"/>
      <c r="AD520" s="230"/>
    </row>
    <row r="521" spans="1:30" ht="20.100000000000001" customHeight="1">
      <c r="A521" s="229"/>
      <c r="B521" s="85"/>
      <c r="C521" s="128"/>
      <c r="D521" s="85" t="s">
        <v>2134</v>
      </c>
      <c r="E521" s="128"/>
      <c r="F521" s="356"/>
      <c r="G521" s="314"/>
      <c r="H521" s="356"/>
      <c r="I521" s="314"/>
      <c r="J521" s="356"/>
      <c r="K521" s="314"/>
      <c r="L521" s="356"/>
      <c r="M521" s="314"/>
      <c r="N521" s="315"/>
      <c r="O521" s="316"/>
      <c r="P521" s="315"/>
      <c r="Q521" s="316"/>
      <c r="R521" s="315"/>
      <c r="S521" s="316"/>
      <c r="T521" s="315"/>
      <c r="U521" s="316"/>
      <c r="V521" s="128"/>
      <c r="W521" s="128"/>
      <c r="X521" s="128"/>
      <c r="Y521" s="128"/>
      <c r="Z521" s="128"/>
      <c r="AA521" s="128"/>
      <c r="AB521" s="128"/>
      <c r="AC521" s="128"/>
      <c r="AD521" s="230"/>
    </row>
    <row r="522" spans="1:30" ht="20.100000000000001" customHeight="1">
      <c r="A522" s="229"/>
      <c r="B522" s="85"/>
      <c r="C522" s="128"/>
      <c r="D522" s="85" t="s">
        <v>2135</v>
      </c>
      <c r="E522" s="128"/>
      <c r="F522" s="356"/>
      <c r="G522" s="314"/>
      <c r="H522" s="356"/>
      <c r="I522" s="314"/>
      <c r="J522" s="356"/>
      <c r="K522" s="314"/>
      <c r="L522" s="356"/>
      <c r="M522" s="314"/>
      <c r="N522" s="315"/>
      <c r="O522" s="316"/>
      <c r="P522" s="315"/>
      <c r="Q522" s="316"/>
      <c r="R522" s="315"/>
      <c r="S522" s="316"/>
      <c r="T522" s="315"/>
      <c r="U522" s="316"/>
      <c r="V522" s="128"/>
      <c r="W522" s="128"/>
      <c r="X522" s="128"/>
      <c r="Y522" s="128"/>
      <c r="Z522" s="128"/>
      <c r="AA522" s="128"/>
      <c r="AB522" s="128"/>
      <c r="AC522" s="128"/>
      <c r="AD522" s="230"/>
    </row>
    <row r="523" spans="1:30" ht="20.100000000000001" customHeight="1">
      <c r="A523" s="229"/>
      <c r="B523" s="85"/>
      <c r="C523" s="128"/>
      <c r="D523" s="85" t="s">
        <v>2136</v>
      </c>
      <c r="E523" s="128"/>
      <c r="F523" s="356"/>
      <c r="G523" s="314"/>
      <c r="H523" s="356"/>
      <c r="I523" s="314"/>
      <c r="J523" s="356"/>
      <c r="K523" s="314"/>
      <c r="L523" s="356"/>
      <c r="M523" s="314"/>
      <c r="N523" s="315"/>
      <c r="O523" s="316"/>
      <c r="P523" s="315"/>
      <c r="Q523" s="316"/>
      <c r="R523" s="315"/>
      <c r="S523" s="316"/>
      <c r="T523" s="315">
        <v>1</v>
      </c>
      <c r="U523" s="316">
        <v>100</v>
      </c>
      <c r="V523" s="128"/>
      <c r="W523" s="128"/>
      <c r="X523" s="128"/>
      <c r="Y523" s="128"/>
      <c r="Z523" s="128"/>
      <c r="AA523" s="128"/>
      <c r="AB523" s="128"/>
      <c r="AC523" s="128"/>
      <c r="AD523" s="230"/>
    </row>
    <row r="524" spans="1:30" ht="20.100000000000001" customHeight="1">
      <c r="A524" s="229"/>
      <c r="B524" s="85"/>
      <c r="C524" s="128"/>
      <c r="D524" s="85" t="s">
        <v>2137</v>
      </c>
      <c r="E524" s="128"/>
      <c r="F524" s="356"/>
      <c r="G524" s="314"/>
      <c r="H524" s="356"/>
      <c r="I524" s="314"/>
      <c r="J524" s="356"/>
      <c r="K524" s="314"/>
      <c r="L524" s="356"/>
      <c r="M524" s="314"/>
      <c r="N524" s="315"/>
      <c r="O524" s="316"/>
      <c r="P524" s="315"/>
      <c r="Q524" s="316"/>
      <c r="R524" s="315"/>
      <c r="S524" s="316"/>
      <c r="T524" s="315"/>
      <c r="U524" s="316"/>
      <c r="V524" s="128"/>
      <c r="W524" s="128"/>
      <c r="X524" s="128"/>
      <c r="Y524" s="128"/>
      <c r="Z524" s="128"/>
      <c r="AA524" s="128"/>
      <c r="AB524" s="128"/>
      <c r="AC524" s="128"/>
      <c r="AD524" s="230"/>
    </row>
    <row r="525" spans="1:30" ht="20.100000000000001" customHeight="1">
      <c r="A525" s="229"/>
      <c r="B525" s="85"/>
      <c r="C525" s="128"/>
      <c r="D525" s="85" t="s">
        <v>4790</v>
      </c>
      <c r="E525" s="128"/>
      <c r="F525" s="356"/>
      <c r="G525" s="314"/>
      <c r="H525" s="356"/>
      <c r="I525" s="314"/>
      <c r="J525" s="356"/>
      <c r="K525" s="314"/>
      <c r="L525" s="356"/>
      <c r="M525" s="314"/>
      <c r="N525" s="315"/>
      <c r="O525" s="316"/>
      <c r="P525" s="315">
        <v>2</v>
      </c>
      <c r="Q525" s="316">
        <v>100</v>
      </c>
      <c r="R525" s="315">
        <v>1</v>
      </c>
      <c r="S525" s="316">
        <v>100</v>
      </c>
      <c r="T525" s="315"/>
      <c r="U525" s="316"/>
      <c r="V525" s="128"/>
      <c r="W525" s="128"/>
      <c r="X525" s="128"/>
      <c r="Y525" s="128"/>
      <c r="Z525" s="128"/>
      <c r="AA525" s="128"/>
      <c r="AB525" s="128"/>
      <c r="AC525" s="128"/>
      <c r="AD525" s="230"/>
    </row>
    <row r="526" spans="1:30" ht="20.100000000000001" customHeight="1">
      <c r="A526" s="229"/>
      <c r="B526" s="85"/>
      <c r="C526" s="128"/>
      <c r="D526" s="85" t="s">
        <v>7130</v>
      </c>
      <c r="E526" s="128"/>
      <c r="F526" s="356"/>
      <c r="G526" s="314"/>
      <c r="H526" s="356"/>
      <c r="I526" s="314"/>
      <c r="J526" s="356"/>
      <c r="K526" s="314"/>
      <c r="L526" s="356"/>
      <c r="M526" s="314"/>
      <c r="N526" s="315"/>
      <c r="O526" s="316"/>
      <c r="P526" s="315"/>
      <c r="Q526" s="316"/>
      <c r="R526" s="315"/>
      <c r="S526" s="316"/>
      <c r="T526" s="315"/>
      <c r="U526" s="316"/>
      <c r="V526" s="128"/>
      <c r="W526" s="128"/>
      <c r="X526" s="128"/>
      <c r="Y526" s="128"/>
      <c r="Z526" s="128"/>
      <c r="AA526" s="128"/>
      <c r="AB526" s="128"/>
      <c r="AC526" s="128"/>
      <c r="AD526" s="230"/>
    </row>
    <row r="527" spans="1:30" ht="20.100000000000001" customHeight="1">
      <c r="A527" s="229"/>
      <c r="B527" s="85"/>
      <c r="C527" s="128"/>
      <c r="D527" s="85" t="s">
        <v>1959</v>
      </c>
      <c r="E527" s="128"/>
      <c r="F527" s="356"/>
      <c r="G527" s="314"/>
      <c r="H527" s="356"/>
      <c r="I527" s="314"/>
      <c r="J527" s="356"/>
      <c r="K527" s="314"/>
      <c r="L527" s="356"/>
      <c r="M527" s="314"/>
      <c r="N527" s="315"/>
      <c r="O527" s="316"/>
      <c r="P527" s="315"/>
      <c r="Q527" s="316"/>
      <c r="R527" s="315"/>
      <c r="S527" s="316"/>
      <c r="T527" s="315"/>
      <c r="U527" s="316"/>
      <c r="V527" s="128"/>
      <c r="W527" s="128"/>
      <c r="X527" s="128"/>
      <c r="Y527" s="128"/>
      <c r="Z527" s="128"/>
      <c r="AA527" s="128"/>
      <c r="AB527" s="128"/>
      <c r="AC527" s="128"/>
      <c r="AD527" s="230"/>
    </row>
    <row r="528" spans="1:30" ht="20.100000000000001" customHeight="1">
      <c r="A528" s="229"/>
      <c r="B528" s="85"/>
      <c r="C528" s="128"/>
      <c r="D528" s="85" t="s">
        <v>1960</v>
      </c>
      <c r="E528" s="128"/>
      <c r="F528" s="356"/>
      <c r="G528" s="314"/>
      <c r="H528" s="356"/>
      <c r="I528" s="314"/>
      <c r="J528" s="356"/>
      <c r="K528" s="314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128"/>
      <c r="W528" s="128"/>
      <c r="X528" s="128"/>
      <c r="Y528" s="128"/>
      <c r="Z528" s="128"/>
      <c r="AA528" s="128"/>
      <c r="AB528" s="128"/>
      <c r="AC528" s="128"/>
      <c r="AD528" s="230"/>
    </row>
    <row r="529" spans="1:30" ht="20.100000000000001" customHeight="1">
      <c r="A529" s="476" t="s">
        <v>4875</v>
      </c>
      <c r="B529" s="476" t="s">
        <v>1107</v>
      </c>
      <c r="C529" s="473" t="s">
        <v>4944</v>
      </c>
      <c r="D529" s="476" t="s">
        <v>2129</v>
      </c>
      <c r="E529" s="473" t="s">
        <v>73</v>
      </c>
      <c r="F529" s="443"/>
      <c r="G529" s="444"/>
      <c r="H529" s="443"/>
      <c r="I529" s="444"/>
      <c r="J529" s="443"/>
      <c r="K529" s="444"/>
      <c r="L529" s="443"/>
      <c r="M529" s="444"/>
      <c r="N529" s="471"/>
      <c r="O529" s="465"/>
      <c r="P529" s="471"/>
      <c r="Q529" s="465"/>
      <c r="R529" s="471"/>
      <c r="S529" s="465"/>
      <c r="T529" s="471"/>
      <c r="U529" s="465"/>
      <c r="V529" s="473" t="s">
        <v>138</v>
      </c>
      <c r="W529" s="473" t="s">
        <v>138</v>
      </c>
      <c r="X529" s="473" t="s">
        <v>138</v>
      </c>
      <c r="Y529" s="473" t="s">
        <v>138</v>
      </c>
      <c r="Z529" s="473" t="s">
        <v>138</v>
      </c>
      <c r="AA529" s="473" t="s">
        <v>138</v>
      </c>
      <c r="AB529" s="473" t="s">
        <v>138</v>
      </c>
      <c r="AC529" s="473" t="s">
        <v>138</v>
      </c>
      <c r="AD529" s="476"/>
    </row>
    <row r="530" spans="1:30" ht="20.100000000000001" customHeight="1">
      <c r="A530" s="229"/>
      <c r="B530" s="85"/>
      <c r="C530" s="128"/>
      <c r="D530" s="85" t="s">
        <v>2130</v>
      </c>
      <c r="E530" s="128"/>
      <c r="F530" s="356"/>
      <c r="G530" s="314"/>
      <c r="H530" s="356"/>
      <c r="I530" s="314"/>
      <c r="J530" s="356"/>
      <c r="K530" s="314"/>
      <c r="L530" s="356"/>
      <c r="M530" s="314"/>
      <c r="N530" s="315"/>
      <c r="O530" s="316"/>
      <c r="P530" s="315"/>
      <c r="Q530" s="316"/>
      <c r="R530" s="315"/>
      <c r="S530" s="316"/>
      <c r="T530" s="315"/>
      <c r="U530" s="316"/>
      <c r="V530" s="128"/>
      <c r="W530" s="128"/>
      <c r="X530" s="128"/>
      <c r="Y530" s="128"/>
      <c r="Z530" s="128"/>
      <c r="AA530" s="128"/>
      <c r="AB530" s="128"/>
      <c r="AC530" s="128"/>
      <c r="AD530" s="230"/>
    </row>
    <row r="531" spans="1:30" ht="20.100000000000001" customHeight="1">
      <c r="A531" s="229"/>
      <c r="B531" s="85"/>
      <c r="C531" s="128"/>
      <c r="D531" s="85" t="s">
        <v>2131</v>
      </c>
      <c r="E531" s="128"/>
      <c r="F531" s="356"/>
      <c r="G531" s="314"/>
      <c r="H531" s="356"/>
      <c r="I531" s="314"/>
      <c r="J531" s="356"/>
      <c r="K531" s="314"/>
      <c r="L531" s="356"/>
      <c r="M531" s="314"/>
      <c r="N531" s="315"/>
      <c r="O531" s="316"/>
      <c r="P531" s="315"/>
      <c r="Q531" s="316"/>
      <c r="R531" s="315"/>
      <c r="S531" s="316"/>
      <c r="T531" s="315"/>
      <c r="U531" s="316"/>
      <c r="V531" s="128"/>
      <c r="W531" s="128"/>
      <c r="X531" s="128"/>
      <c r="Y531" s="128"/>
      <c r="Z531" s="128"/>
      <c r="AA531" s="128"/>
      <c r="AB531" s="128"/>
      <c r="AC531" s="128"/>
      <c r="AD531" s="230"/>
    </row>
    <row r="532" spans="1:30" ht="20.100000000000001" customHeight="1">
      <c r="A532" s="229"/>
      <c r="B532" s="85"/>
      <c r="C532" s="128"/>
      <c r="D532" s="85" t="s">
        <v>2132</v>
      </c>
      <c r="E532" s="128"/>
      <c r="F532" s="356"/>
      <c r="G532" s="314"/>
      <c r="H532" s="356"/>
      <c r="I532" s="314"/>
      <c r="J532" s="356"/>
      <c r="K532" s="314"/>
      <c r="L532" s="356"/>
      <c r="M532" s="314"/>
      <c r="N532" s="315"/>
      <c r="O532" s="316"/>
      <c r="P532" s="315"/>
      <c r="Q532" s="316"/>
      <c r="R532" s="315"/>
      <c r="S532" s="316"/>
      <c r="T532" s="315"/>
      <c r="U532" s="316"/>
      <c r="V532" s="128"/>
      <c r="W532" s="128"/>
      <c r="X532" s="128"/>
      <c r="Y532" s="128"/>
      <c r="Z532" s="128"/>
      <c r="AA532" s="128"/>
      <c r="AB532" s="128"/>
      <c r="AC532" s="128"/>
      <c r="AD532" s="230"/>
    </row>
    <row r="533" spans="1:30" ht="20.100000000000001" customHeight="1">
      <c r="A533" s="229"/>
      <c r="B533" s="85"/>
      <c r="C533" s="128"/>
      <c r="D533" s="85" t="s">
        <v>2133</v>
      </c>
      <c r="E533" s="128"/>
      <c r="F533" s="356"/>
      <c r="G533" s="314"/>
      <c r="H533" s="356"/>
      <c r="I533" s="314"/>
      <c r="J533" s="356"/>
      <c r="K533" s="314"/>
      <c r="L533" s="356"/>
      <c r="M533" s="314"/>
      <c r="N533" s="315"/>
      <c r="O533" s="316"/>
      <c r="P533" s="315"/>
      <c r="Q533" s="316"/>
      <c r="R533" s="315"/>
      <c r="S533" s="316"/>
      <c r="T533" s="315"/>
      <c r="U533" s="316"/>
      <c r="V533" s="128"/>
      <c r="W533" s="128"/>
      <c r="X533" s="128"/>
      <c r="Y533" s="128"/>
      <c r="Z533" s="128"/>
      <c r="AA533" s="128"/>
      <c r="AB533" s="128"/>
      <c r="AC533" s="128"/>
      <c r="AD533" s="230"/>
    </row>
    <row r="534" spans="1:30" ht="20.100000000000001" customHeight="1">
      <c r="A534" s="229"/>
      <c r="B534" s="85"/>
      <c r="C534" s="128"/>
      <c r="D534" s="85" t="s">
        <v>2134</v>
      </c>
      <c r="E534" s="128"/>
      <c r="F534" s="356"/>
      <c r="G534" s="314"/>
      <c r="H534" s="356"/>
      <c r="I534" s="314"/>
      <c r="J534" s="356"/>
      <c r="K534" s="314"/>
      <c r="L534" s="356"/>
      <c r="M534" s="314"/>
      <c r="N534" s="315"/>
      <c r="O534" s="316"/>
      <c r="P534" s="315"/>
      <c r="Q534" s="316"/>
      <c r="R534" s="315"/>
      <c r="S534" s="316"/>
      <c r="T534" s="315"/>
      <c r="U534" s="316"/>
      <c r="V534" s="128"/>
      <c r="W534" s="128"/>
      <c r="X534" s="128"/>
      <c r="Y534" s="128"/>
      <c r="Z534" s="128"/>
      <c r="AA534" s="128"/>
      <c r="AB534" s="128"/>
      <c r="AC534" s="128"/>
      <c r="AD534" s="230"/>
    </row>
    <row r="535" spans="1:30" ht="20.100000000000001" customHeight="1">
      <c r="A535" s="229"/>
      <c r="B535" s="85"/>
      <c r="C535" s="128"/>
      <c r="D535" s="85" t="s">
        <v>2135</v>
      </c>
      <c r="E535" s="128"/>
      <c r="F535" s="356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128"/>
      <c r="W535" s="128"/>
      <c r="X535" s="128"/>
      <c r="Y535" s="128"/>
      <c r="Z535" s="128"/>
      <c r="AA535" s="128"/>
      <c r="AB535" s="128"/>
      <c r="AC535" s="128"/>
      <c r="AD535" s="230"/>
    </row>
    <row r="536" spans="1:30" ht="20.100000000000001" customHeight="1">
      <c r="A536" s="229"/>
      <c r="B536" s="85"/>
      <c r="C536" s="128"/>
      <c r="D536" s="85" t="s">
        <v>2136</v>
      </c>
      <c r="E536" s="128"/>
      <c r="F536" s="356"/>
      <c r="G536" s="314"/>
      <c r="H536" s="356"/>
      <c r="I536" s="314"/>
      <c r="J536" s="356"/>
      <c r="K536" s="314"/>
      <c r="L536" s="356"/>
      <c r="M536" s="314"/>
      <c r="N536" s="315"/>
      <c r="O536" s="316"/>
      <c r="P536" s="315"/>
      <c r="Q536" s="316"/>
      <c r="R536" s="315"/>
      <c r="S536" s="316"/>
      <c r="T536" s="315"/>
      <c r="U536" s="316"/>
      <c r="V536" s="128"/>
      <c r="W536" s="128"/>
      <c r="X536" s="128"/>
      <c r="Y536" s="128"/>
      <c r="Z536" s="128"/>
      <c r="AA536" s="128"/>
      <c r="AB536" s="128"/>
      <c r="AC536" s="128"/>
      <c r="AD536" s="230"/>
    </row>
    <row r="537" spans="1:30" ht="20.100000000000001" customHeight="1">
      <c r="A537" s="229"/>
      <c r="B537" s="85"/>
      <c r="C537" s="128"/>
      <c r="D537" s="85" t="s">
        <v>2137</v>
      </c>
      <c r="E537" s="128"/>
      <c r="F537" s="356"/>
      <c r="G537" s="314"/>
      <c r="H537" s="356"/>
      <c r="I537" s="314"/>
      <c r="J537" s="356"/>
      <c r="K537" s="314"/>
      <c r="L537" s="356"/>
      <c r="M537" s="314"/>
      <c r="N537" s="315"/>
      <c r="O537" s="316"/>
      <c r="P537" s="315"/>
      <c r="Q537" s="316"/>
      <c r="R537" s="315"/>
      <c r="S537" s="316"/>
      <c r="T537" s="315"/>
      <c r="U537" s="316"/>
      <c r="V537" s="128"/>
      <c r="W537" s="128"/>
      <c r="X537" s="128"/>
      <c r="Y537" s="128"/>
      <c r="Z537" s="128"/>
      <c r="AA537" s="128"/>
      <c r="AB537" s="128"/>
      <c r="AC537" s="128"/>
      <c r="AD537" s="230"/>
    </row>
    <row r="538" spans="1:30" ht="20.100000000000001" customHeight="1">
      <c r="A538" s="229"/>
      <c r="B538" s="85"/>
      <c r="C538" s="128"/>
      <c r="D538" s="85" t="s">
        <v>4790</v>
      </c>
      <c r="E538" s="128"/>
      <c r="F538" s="356"/>
      <c r="G538" s="314"/>
      <c r="H538" s="356"/>
      <c r="I538" s="314"/>
      <c r="J538" s="356"/>
      <c r="K538" s="314"/>
      <c r="L538" s="356"/>
      <c r="M538" s="314"/>
      <c r="N538" s="315"/>
      <c r="O538" s="316"/>
      <c r="P538" s="315"/>
      <c r="Q538" s="316"/>
      <c r="R538" s="315"/>
      <c r="S538" s="316"/>
      <c r="T538" s="315"/>
      <c r="U538" s="316"/>
      <c r="V538" s="128"/>
      <c r="W538" s="128"/>
      <c r="X538" s="128"/>
      <c r="Y538" s="128"/>
      <c r="Z538" s="128"/>
      <c r="AA538" s="128"/>
      <c r="AB538" s="128"/>
      <c r="AC538" s="128"/>
      <c r="AD538" s="230"/>
    </row>
    <row r="539" spans="1:30" ht="20.100000000000001" customHeight="1">
      <c r="A539" s="229"/>
      <c r="B539" s="85"/>
      <c r="C539" s="128"/>
      <c r="D539" s="85" t="s">
        <v>7130</v>
      </c>
      <c r="E539" s="128"/>
      <c r="F539" s="356"/>
      <c r="G539" s="314"/>
      <c r="H539" s="356"/>
      <c r="I539" s="314"/>
      <c r="J539" s="356"/>
      <c r="K539" s="314"/>
      <c r="L539" s="356"/>
      <c r="M539" s="314"/>
      <c r="N539" s="315"/>
      <c r="O539" s="316"/>
      <c r="P539" s="315"/>
      <c r="Q539" s="316"/>
      <c r="R539" s="315"/>
      <c r="S539" s="316"/>
      <c r="T539" s="315"/>
      <c r="U539" s="316"/>
      <c r="V539" s="128"/>
      <c r="W539" s="128"/>
      <c r="X539" s="128"/>
      <c r="Y539" s="128"/>
      <c r="Z539" s="128"/>
      <c r="AA539" s="128"/>
      <c r="AB539" s="128"/>
      <c r="AC539" s="128"/>
      <c r="AD539" s="230"/>
    </row>
    <row r="540" spans="1:30" ht="20.100000000000001" customHeight="1">
      <c r="A540" s="229"/>
      <c r="B540" s="85"/>
      <c r="C540" s="128"/>
      <c r="D540" s="85" t="s">
        <v>1959</v>
      </c>
      <c r="E540" s="128"/>
      <c r="F540" s="356"/>
      <c r="G540" s="314"/>
      <c r="H540" s="356"/>
      <c r="I540" s="314"/>
      <c r="J540" s="356"/>
      <c r="K540" s="314"/>
      <c r="L540" s="356"/>
      <c r="M540" s="314"/>
      <c r="N540" s="315"/>
      <c r="O540" s="316"/>
      <c r="P540" s="315"/>
      <c r="Q540" s="316"/>
      <c r="R540" s="315"/>
      <c r="S540" s="316"/>
      <c r="T540" s="315"/>
      <c r="U540" s="316"/>
      <c r="V540" s="128"/>
      <c r="W540" s="128"/>
      <c r="X540" s="128"/>
      <c r="Y540" s="128"/>
      <c r="Z540" s="128"/>
      <c r="AA540" s="128"/>
      <c r="AB540" s="128"/>
      <c r="AC540" s="128"/>
      <c r="AD540" s="230"/>
    </row>
    <row r="541" spans="1:30" ht="20.100000000000001" customHeight="1">
      <c r="A541" s="229"/>
      <c r="B541" s="85"/>
      <c r="C541" s="128"/>
      <c r="D541" s="85" t="s">
        <v>1960</v>
      </c>
      <c r="E541" s="128"/>
      <c r="F541" s="356"/>
      <c r="G541" s="314"/>
      <c r="H541" s="356"/>
      <c r="I541" s="314"/>
      <c r="J541" s="356"/>
      <c r="K541" s="314"/>
      <c r="L541" s="356"/>
      <c r="M541" s="314"/>
      <c r="N541" s="315"/>
      <c r="O541" s="316"/>
      <c r="P541" s="315"/>
      <c r="Q541" s="316"/>
      <c r="R541" s="315"/>
      <c r="S541" s="316"/>
      <c r="T541" s="315"/>
      <c r="U541" s="316"/>
      <c r="V541" s="128"/>
      <c r="W541" s="128"/>
      <c r="X541" s="128"/>
      <c r="Y541" s="128"/>
      <c r="Z541" s="128"/>
      <c r="AA541" s="128"/>
      <c r="AB541" s="128"/>
      <c r="AC541" s="128"/>
      <c r="AD541" s="230"/>
    </row>
    <row r="542" spans="1:30" ht="20.100000000000001" customHeight="1">
      <c r="A542" s="476" t="s">
        <v>4876</v>
      </c>
      <c r="B542" s="476" t="s">
        <v>1108</v>
      </c>
      <c r="C542" s="473" t="s">
        <v>4944</v>
      </c>
      <c r="D542" s="476" t="s">
        <v>2129</v>
      </c>
      <c r="E542" s="473" t="s">
        <v>73</v>
      </c>
      <c r="F542" s="443"/>
      <c r="G542" s="444"/>
      <c r="H542" s="443"/>
      <c r="I542" s="444"/>
      <c r="J542" s="443"/>
      <c r="K542" s="444"/>
      <c r="L542" s="443"/>
      <c r="M542" s="444"/>
      <c r="N542" s="471"/>
      <c r="O542" s="465"/>
      <c r="P542" s="471"/>
      <c r="Q542" s="465"/>
      <c r="R542" s="471"/>
      <c r="S542" s="465"/>
      <c r="T542" s="471"/>
      <c r="U542" s="465"/>
      <c r="V542" s="473" t="s">
        <v>138</v>
      </c>
      <c r="W542" s="473" t="s">
        <v>138</v>
      </c>
      <c r="X542" s="473" t="s">
        <v>138</v>
      </c>
      <c r="Y542" s="473" t="s">
        <v>138</v>
      </c>
      <c r="Z542" s="473" t="s">
        <v>138</v>
      </c>
      <c r="AA542" s="473" t="s">
        <v>138</v>
      </c>
      <c r="AB542" s="473" t="s">
        <v>138</v>
      </c>
      <c r="AC542" s="473" t="s">
        <v>138</v>
      </c>
      <c r="AD542" s="476"/>
    </row>
    <row r="543" spans="1:30" ht="20.100000000000001" customHeight="1">
      <c r="A543" s="229"/>
      <c r="B543" s="85"/>
      <c r="C543" s="128"/>
      <c r="D543" s="85" t="s">
        <v>2130</v>
      </c>
      <c r="E543" s="128"/>
      <c r="F543" s="356"/>
      <c r="G543" s="314"/>
      <c r="H543" s="356"/>
      <c r="I543" s="314"/>
      <c r="J543" s="356"/>
      <c r="K543" s="314"/>
      <c r="L543" s="356"/>
      <c r="M543" s="314"/>
      <c r="N543" s="315"/>
      <c r="O543" s="316"/>
      <c r="P543" s="315"/>
      <c r="Q543" s="316"/>
      <c r="R543" s="315"/>
      <c r="S543" s="316"/>
      <c r="T543" s="315"/>
      <c r="U543" s="316"/>
      <c r="V543" s="128"/>
      <c r="W543" s="128"/>
      <c r="X543" s="128"/>
      <c r="Y543" s="128"/>
      <c r="Z543" s="128"/>
      <c r="AA543" s="128"/>
      <c r="AB543" s="128"/>
      <c r="AC543" s="128"/>
      <c r="AD543" s="230"/>
    </row>
    <row r="544" spans="1:30" ht="20.100000000000001" customHeight="1">
      <c r="A544" s="229"/>
      <c r="B544" s="85"/>
      <c r="C544" s="128"/>
      <c r="D544" s="85" t="s">
        <v>2131</v>
      </c>
      <c r="E544" s="128"/>
      <c r="F544" s="356"/>
      <c r="G544" s="314"/>
      <c r="H544" s="356"/>
      <c r="I544" s="314"/>
      <c r="J544" s="356"/>
      <c r="K544" s="314"/>
      <c r="L544" s="356"/>
      <c r="M544" s="314"/>
      <c r="N544" s="315"/>
      <c r="O544" s="316"/>
      <c r="P544" s="315"/>
      <c r="Q544" s="316"/>
      <c r="R544" s="315"/>
      <c r="S544" s="316"/>
      <c r="T544" s="315"/>
      <c r="U544" s="316"/>
      <c r="V544" s="128"/>
      <c r="W544" s="128"/>
      <c r="X544" s="128"/>
      <c r="Y544" s="128"/>
      <c r="Z544" s="128"/>
      <c r="AA544" s="128"/>
      <c r="AB544" s="128"/>
      <c r="AC544" s="128"/>
      <c r="AD544" s="230"/>
    </row>
    <row r="545" spans="1:30" ht="20.100000000000001" customHeight="1">
      <c r="A545" s="229"/>
      <c r="B545" s="85"/>
      <c r="C545" s="128"/>
      <c r="D545" s="85" t="s">
        <v>2132</v>
      </c>
      <c r="E545" s="128"/>
      <c r="F545" s="356"/>
      <c r="G545" s="314"/>
      <c r="H545" s="356"/>
      <c r="I545" s="314"/>
      <c r="J545" s="356"/>
      <c r="K545" s="314"/>
      <c r="L545" s="356"/>
      <c r="M545" s="314"/>
      <c r="N545" s="315"/>
      <c r="O545" s="316"/>
      <c r="P545" s="315"/>
      <c r="Q545" s="316"/>
      <c r="R545" s="315"/>
      <c r="S545" s="316"/>
      <c r="T545" s="315"/>
      <c r="U545" s="316"/>
      <c r="V545" s="128"/>
      <c r="W545" s="128"/>
      <c r="X545" s="128"/>
      <c r="Y545" s="128"/>
      <c r="Z545" s="128"/>
      <c r="AA545" s="128"/>
      <c r="AB545" s="128"/>
      <c r="AC545" s="128"/>
      <c r="AD545" s="230"/>
    </row>
    <row r="546" spans="1:30" ht="20.100000000000001" customHeight="1">
      <c r="A546" s="229"/>
      <c r="B546" s="85"/>
      <c r="C546" s="128"/>
      <c r="D546" s="85" t="s">
        <v>2133</v>
      </c>
      <c r="E546" s="128"/>
      <c r="F546" s="356"/>
      <c r="G546" s="314"/>
      <c r="H546" s="356"/>
      <c r="I546" s="314"/>
      <c r="J546" s="356"/>
      <c r="K546" s="314"/>
      <c r="L546" s="356"/>
      <c r="M546" s="314"/>
      <c r="N546" s="315"/>
      <c r="O546" s="316"/>
      <c r="P546" s="315"/>
      <c r="Q546" s="316"/>
      <c r="R546" s="315"/>
      <c r="S546" s="316"/>
      <c r="T546" s="315"/>
      <c r="U546" s="316"/>
      <c r="V546" s="128"/>
      <c r="W546" s="128"/>
      <c r="X546" s="128"/>
      <c r="Y546" s="128"/>
      <c r="Z546" s="128"/>
      <c r="AA546" s="128"/>
      <c r="AB546" s="128"/>
      <c r="AC546" s="128"/>
      <c r="AD546" s="230"/>
    </row>
    <row r="547" spans="1:30" ht="20.100000000000001" customHeight="1">
      <c r="A547" s="229"/>
      <c r="B547" s="85"/>
      <c r="C547" s="128"/>
      <c r="D547" s="85" t="s">
        <v>2134</v>
      </c>
      <c r="E547" s="128"/>
      <c r="F547" s="356"/>
      <c r="G547" s="314"/>
      <c r="H547" s="356"/>
      <c r="I547" s="314"/>
      <c r="J547" s="356"/>
      <c r="K547" s="314"/>
      <c r="L547" s="356"/>
      <c r="M547" s="314"/>
      <c r="N547" s="315"/>
      <c r="O547" s="316"/>
      <c r="P547" s="315"/>
      <c r="Q547" s="316"/>
      <c r="R547" s="315"/>
      <c r="S547" s="316"/>
      <c r="T547" s="315"/>
      <c r="U547" s="316"/>
      <c r="V547" s="128"/>
      <c r="W547" s="128"/>
      <c r="X547" s="128"/>
      <c r="Y547" s="128"/>
      <c r="Z547" s="128"/>
      <c r="AA547" s="128"/>
      <c r="AB547" s="128"/>
      <c r="AC547" s="128"/>
      <c r="AD547" s="230"/>
    </row>
    <row r="548" spans="1:30" ht="20.100000000000001" customHeight="1">
      <c r="A548" s="229"/>
      <c r="B548" s="85"/>
      <c r="C548" s="128"/>
      <c r="D548" s="85" t="s">
        <v>2135</v>
      </c>
      <c r="E548" s="128"/>
      <c r="F548" s="356"/>
      <c r="G548" s="314"/>
      <c r="H548" s="356"/>
      <c r="I548" s="314"/>
      <c r="J548" s="356"/>
      <c r="K548" s="314"/>
      <c r="L548" s="356"/>
      <c r="M548" s="314"/>
      <c r="N548" s="315"/>
      <c r="O548" s="316"/>
      <c r="P548" s="315"/>
      <c r="Q548" s="316"/>
      <c r="R548" s="315"/>
      <c r="S548" s="316"/>
      <c r="T548" s="315"/>
      <c r="U548" s="316"/>
      <c r="V548" s="128"/>
      <c r="W548" s="128"/>
      <c r="X548" s="128"/>
      <c r="Y548" s="128"/>
      <c r="Z548" s="128"/>
      <c r="AA548" s="128"/>
      <c r="AB548" s="128"/>
      <c r="AC548" s="128"/>
      <c r="AD548" s="230"/>
    </row>
    <row r="549" spans="1:30" ht="20.100000000000001" customHeight="1">
      <c r="A549" s="229"/>
      <c r="B549" s="85"/>
      <c r="C549" s="128"/>
      <c r="D549" s="85" t="s">
        <v>2136</v>
      </c>
      <c r="E549" s="128"/>
      <c r="F549" s="356"/>
      <c r="G549" s="314"/>
      <c r="H549" s="356"/>
      <c r="I549" s="314"/>
      <c r="J549" s="356"/>
      <c r="K549" s="314"/>
      <c r="L549" s="356"/>
      <c r="M549" s="314"/>
      <c r="N549" s="315"/>
      <c r="O549" s="316"/>
      <c r="P549" s="315"/>
      <c r="Q549" s="316"/>
      <c r="R549" s="315"/>
      <c r="S549" s="316"/>
      <c r="T549" s="315"/>
      <c r="U549" s="316"/>
      <c r="V549" s="128"/>
      <c r="W549" s="128"/>
      <c r="X549" s="128"/>
      <c r="Y549" s="128"/>
      <c r="Z549" s="128"/>
      <c r="AA549" s="128"/>
      <c r="AB549" s="128"/>
      <c r="AC549" s="128"/>
      <c r="AD549" s="230"/>
    </row>
    <row r="550" spans="1:30" ht="20.100000000000001" customHeight="1">
      <c r="A550" s="229"/>
      <c r="B550" s="85"/>
      <c r="C550" s="128"/>
      <c r="D550" s="85" t="s">
        <v>2137</v>
      </c>
      <c r="E550" s="128"/>
      <c r="F550" s="356"/>
      <c r="G550" s="314"/>
      <c r="H550" s="356"/>
      <c r="I550" s="314"/>
      <c r="J550" s="356"/>
      <c r="K550" s="314"/>
      <c r="L550" s="356"/>
      <c r="M550" s="314"/>
      <c r="N550" s="315"/>
      <c r="O550" s="316"/>
      <c r="P550" s="315"/>
      <c r="Q550" s="316"/>
      <c r="R550" s="315"/>
      <c r="S550" s="316"/>
      <c r="T550" s="315"/>
      <c r="U550" s="316"/>
      <c r="V550" s="128"/>
      <c r="W550" s="128"/>
      <c r="X550" s="128"/>
      <c r="Y550" s="128"/>
      <c r="Z550" s="128"/>
      <c r="AA550" s="128"/>
      <c r="AB550" s="128"/>
      <c r="AC550" s="128"/>
      <c r="AD550" s="230"/>
    </row>
    <row r="551" spans="1:30" ht="20.100000000000001" customHeight="1">
      <c r="A551" s="229"/>
      <c r="B551" s="85"/>
      <c r="C551" s="128"/>
      <c r="D551" s="85" t="s">
        <v>4790</v>
      </c>
      <c r="E551" s="128"/>
      <c r="F551" s="356"/>
      <c r="G551" s="314"/>
      <c r="H551" s="356"/>
      <c r="I551" s="314"/>
      <c r="J551" s="356"/>
      <c r="K551" s="314"/>
      <c r="L551" s="356"/>
      <c r="M551" s="314"/>
      <c r="N551" s="315"/>
      <c r="O551" s="316"/>
      <c r="P551" s="315"/>
      <c r="Q551" s="316"/>
      <c r="R551" s="315"/>
      <c r="S551" s="316"/>
      <c r="T551" s="315"/>
      <c r="U551" s="316"/>
      <c r="V551" s="128"/>
      <c r="W551" s="128"/>
      <c r="X551" s="128"/>
      <c r="Y551" s="128"/>
      <c r="Z551" s="128"/>
      <c r="AA551" s="128"/>
      <c r="AB551" s="128"/>
      <c r="AC551" s="128"/>
      <c r="AD551" s="230"/>
    </row>
    <row r="552" spans="1:30" ht="20.100000000000001" customHeight="1">
      <c r="A552" s="229"/>
      <c r="B552" s="85"/>
      <c r="C552" s="128"/>
      <c r="D552" s="85" t="s">
        <v>7130</v>
      </c>
      <c r="E552" s="128"/>
      <c r="F552" s="356"/>
      <c r="G552" s="314"/>
      <c r="H552" s="356"/>
      <c r="I552" s="314"/>
      <c r="J552" s="356"/>
      <c r="K552" s="314"/>
      <c r="L552" s="356"/>
      <c r="M552" s="314"/>
      <c r="N552" s="315"/>
      <c r="O552" s="316"/>
      <c r="P552" s="315"/>
      <c r="Q552" s="316"/>
      <c r="R552" s="315"/>
      <c r="S552" s="316"/>
      <c r="T552" s="315"/>
      <c r="U552" s="316"/>
      <c r="V552" s="128"/>
      <c r="W552" s="128"/>
      <c r="X552" s="128"/>
      <c r="Y552" s="128"/>
      <c r="Z552" s="128"/>
      <c r="AA552" s="128"/>
      <c r="AB552" s="128"/>
      <c r="AC552" s="128"/>
      <c r="AD552" s="230"/>
    </row>
    <row r="553" spans="1:30" ht="20.100000000000001" customHeight="1">
      <c r="A553" s="229"/>
      <c r="B553" s="85"/>
      <c r="C553" s="128"/>
      <c r="D553" s="85" t="s">
        <v>1959</v>
      </c>
      <c r="E553" s="128"/>
      <c r="F553" s="356"/>
      <c r="G553" s="314"/>
      <c r="H553" s="356"/>
      <c r="I553" s="314"/>
      <c r="J553" s="356"/>
      <c r="K553" s="314"/>
      <c r="L553" s="356"/>
      <c r="M553" s="314"/>
      <c r="N553" s="315"/>
      <c r="O553" s="316"/>
      <c r="P553" s="315"/>
      <c r="Q553" s="316"/>
      <c r="R553" s="315"/>
      <c r="S553" s="316"/>
      <c r="T553" s="315"/>
      <c r="U553" s="316"/>
      <c r="V553" s="128"/>
      <c r="W553" s="128"/>
      <c r="X553" s="128"/>
      <c r="Y553" s="128"/>
      <c r="Z553" s="128"/>
      <c r="AA553" s="128"/>
      <c r="AB553" s="128"/>
      <c r="AC553" s="128"/>
      <c r="AD553" s="230"/>
    </row>
    <row r="554" spans="1:30" ht="20.100000000000001" customHeight="1">
      <c r="A554" s="229"/>
      <c r="B554" s="85"/>
      <c r="C554" s="128"/>
      <c r="D554" s="85" t="s">
        <v>1960</v>
      </c>
      <c r="E554" s="128"/>
      <c r="F554" s="356"/>
      <c r="G554" s="314"/>
      <c r="H554" s="356"/>
      <c r="I554" s="314"/>
      <c r="J554" s="356"/>
      <c r="K554" s="314"/>
      <c r="L554" s="356"/>
      <c r="M554" s="314"/>
      <c r="N554" s="315"/>
      <c r="O554" s="316"/>
      <c r="P554" s="315"/>
      <c r="Q554" s="316"/>
      <c r="R554" s="315"/>
      <c r="S554" s="316"/>
      <c r="T554" s="315"/>
      <c r="U554" s="316"/>
      <c r="V554" s="128"/>
      <c r="W554" s="128"/>
      <c r="X554" s="128"/>
      <c r="Y554" s="128"/>
      <c r="Z554" s="128"/>
      <c r="AA554" s="128"/>
      <c r="AB554" s="128"/>
      <c r="AC554" s="128"/>
      <c r="AD554" s="230"/>
    </row>
    <row r="555" spans="1:30" ht="20.100000000000001" customHeight="1">
      <c r="A555" s="476" t="s">
        <v>4877</v>
      </c>
      <c r="B555" s="476" t="s">
        <v>1109</v>
      </c>
      <c r="C555" s="473" t="s">
        <v>4944</v>
      </c>
      <c r="D555" s="476" t="s">
        <v>2129</v>
      </c>
      <c r="E555" s="473" t="s">
        <v>73</v>
      </c>
      <c r="F555" s="443"/>
      <c r="G555" s="444"/>
      <c r="H555" s="443"/>
      <c r="I555" s="444"/>
      <c r="J555" s="443"/>
      <c r="K555" s="444"/>
      <c r="L555" s="443"/>
      <c r="M555" s="444"/>
      <c r="N555" s="471"/>
      <c r="O555" s="465"/>
      <c r="P555" s="471"/>
      <c r="Q555" s="465"/>
      <c r="R555" s="471"/>
      <c r="S555" s="465"/>
      <c r="T555" s="471"/>
      <c r="U555" s="465"/>
      <c r="V555" s="473" t="s">
        <v>138</v>
      </c>
      <c r="W555" s="473" t="s">
        <v>138</v>
      </c>
      <c r="X555" s="473" t="s">
        <v>138</v>
      </c>
      <c r="Y555" s="473" t="s">
        <v>138</v>
      </c>
      <c r="Z555" s="473" t="s">
        <v>138</v>
      </c>
      <c r="AA555" s="473" t="s">
        <v>138</v>
      </c>
      <c r="AB555" s="473" t="s">
        <v>138</v>
      </c>
      <c r="AC555" s="473" t="s">
        <v>138</v>
      </c>
      <c r="AD555" s="476"/>
    </row>
    <row r="556" spans="1:30" ht="20.100000000000001" customHeight="1">
      <c r="A556" s="229"/>
      <c r="B556" s="85"/>
      <c r="C556" s="128"/>
      <c r="D556" s="85" t="s">
        <v>2130</v>
      </c>
      <c r="E556" s="128"/>
      <c r="F556" s="356"/>
      <c r="G556" s="314"/>
      <c r="H556" s="356"/>
      <c r="I556" s="314"/>
      <c r="J556" s="356"/>
      <c r="K556" s="314"/>
      <c r="L556" s="356"/>
      <c r="M556" s="314"/>
      <c r="N556" s="315"/>
      <c r="O556" s="316"/>
      <c r="P556" s="315"/>
      <c r="Q556" s="316"/>
      <c r="R556" s="315"/>
      <c r="S556" s="316"/>
      <c r="T556" s="315"/>
      <c r="U556" s="316"/>
      <c r="V556" s="128"/>
      <c r="W556" s="128"/>
      <c r="X556" s="128"/>
      <c r="Y556" s="128"/>
      <c r="Z556" s="128"/>
      <c r="AA556" s="128"/>
      <c r="AB556" s="128"/>
      <c r="AC556" s="128"/>
      <c r="AD556" s="230"/>
    </row>
    <row r="557" spans="1:30" ht="20.100000000000001" customHeight="1">
      <c r="A557" s="229"/>
      <c r="B557" s="85"/>
      <c r="C557" s="128"/>
      <c r="D557" s="85" t="s">
        <v>2131</v>
      </c>
      <c r="E557" s="128"/>
      <c r="F557" s="356"/>
      <c r="G557" s="314"/>
      <c r="H557" s="356"/>
      <c r="I557" s="314"/>
      <c r="J557" s="356"/>
      <c r="K557" s="314"/>
      <c r="L557" s="356"/>
      <c r="M557" s="314"/>
      <c r="N557" s="315"/>
      <c r="O557" s="316"/>
      <c r="P557" s="315"/>
      <c r="Q557" s="316"/>
      <c r="R557" s="315"/>
      <c r="S557" s="316"/>
      <c r="T557" s="315"/>
      <c r="U557" s="316"/>
      <c r="V557" s="128"/>
      <c r="W557" s="128"/>
      <c r="X557" s="128"/>
      <c r="Y557" s="128"/>
      <c r="Z557" s="128"/>
      <c r="AA557" s="128"/>
      <c r="AB557" s="128"/>
      <c r="AC557" s="128"/>
      <c r="AD557" s="230"/>
    </row>
    <row r="558" spans="1:30" ht="20.100000000000001" customHeight="1">
      <c r="A558" s="229"/>
      <c r="B558" s="85"/>
      <c r="C558" s="128"/>
      <c r="D558" s="85" t="s">
        <v>2132</v>
      </c>
      <c r="E558" s="128"/>
      <c r="F558" s="356"/>
      <c r="G558" s="314"/>
      <c r="H558" s="356"/>
      <c r="I558" s="314"/>
      <c r="J558" s="356"/>
      <c r="K558" s="314"/>
      <c r="L558" s="356"/>
      <c r="M558" s="314"/>
      <c r="N558" s="315"/>
      <c r="O558" s="316"/>
      <c r="P558" s="315"/>
      <c r="Q558" s="316"/>
      <c r="R558" s="315"/>
      <c r="S558" s="316"/>
      <c r="T558" s="315"/>
      <c r="U558" s="316"/>
      <c r="V558" s="128"/>
      <c r="W558" s="128"/>
      <c r="X558" s="128"/>
      <c r="Y558" s="128"/>
      <c r="Z558" s="128"/>
      <c r="AA558" s="128"/>
      <c r="AB558" s="128"/>
      <c r="AC558" s="128"/>
      <c r="AD558" s="230"/>
    </row>
    <row r="559" spans="1:30" ht="20.100000000000001" customHeight="1">
      <c r="A559" s="229"/>
      <c r="B559" s="85"/>
      <c r="C559" s="128"/>
      <c r="D559" s="85" t="s">
        <v>2133</v>
      </c>
      <c r="E559" s="128"/>
      <c r="F559" s="356"/>
      <c r="G559" s="314"/>
      <c r="H559" s="356"/>
      <c r="I559" s="314"/>
      <c r="J559" s="356"/>
      <c r="K559" s="314"/>
      <c r="L559" s="356"/>
      <c r="M559" s="314"/>
      <c r="N559" s="315"/>
      <c r="O559" s="316"/>
      <c r="P559" s="315"/>
      <c r="Q559" s="316"/>
      <c r="R559" s="315"/>
      <c r="S559" s="316"/>
      <c r="T559" s="315"/>
      <c r="U559" s="316"/>
      <c r="V559" s="128"/>
      <c r="W559" s="128"/>
      <c r="X559" s="128"/>
      <c r="Y559" s="128"/>
      <c r="Z559" s="128"/>
      <c r="AA559" s="128"/>
      <c r="AB559" s="128"/>
      <c r="AC559" s="128"/>
      <c r="AD559" s="230"/>
    </row>
    <row r="560" spans="1:30" ht="20.100000000000001" customHeight="1">
      <c r="A560" s="229"/>
      <c r="B560" s="85"/>
      <c r="C560" s="128"/>
      <c r="D560" s="85" t="s">
        <v>2134</v>
      </c>
      <c r="E560" s="128"/>
      <c r="F560" s="356"/>
      <c r="G560" s="314"/>
      <c r="H560" s="356"/>
      <c r="I560" s="314"/>
      <c r="J560" s="356"/>
      <c r="K560" s="314"/>
      <c r="L560" s="356"/>
      <c r="M560" s="314"/>
      <c r="N560" s="315"/>
      <c r="O560" s="316"/>
      <c r="P560" s="315"/>
      <c r="Q560" s="316"/>
      <c r="R560" s="315"/>
      <c r="S560" s="316"/>
      <c r="T560" s="315"/>
      <c r="U560" s="316"/>
      <c r="V560" s="128"/>
      <c r="W560" s="128"/>
      <c r="X560" s="128"/>
      <c r="Y560" s="128"/>
      <c r="Z560" s="128"/>
      <c r="AA560" s="128"/>
      <c r="AB560" s="128"/>
      <c r="AC560" s="128"/>
      <c r="AD560" s="230"/>
    </row>
    <row r="561" spans="1:30" ht="20.100000000000001" customHeight="1">
      <c r="A561" s="229"/>
      <c r="B561" s="85"/>
      <c r="C561" s="128"/>
      <c r="D561" s="85" t="s">
        <v>2135</v>
      </c>
      <c r="E561" s="128"/>
      <c r="F561" s="356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/>
      <c r="Q561" s="316"/>
      <c r="R561" s="315"/>
      <c r="S561" s="316"/>
      <c r="T561" s="315"/>
      <c r="U561" s="316"/>
      <c r="V561" s="128"/>
      <c r="W561" s="128"/>
      <c r="X561" s="128"/>
      <c r="Y561" s="128"/>
      <c r="Z561" s="128"/>
      <c r="AA561" s="128"/>
      <c r="AB561" s="128"/>
      <c r="AC561" s="128"/>
      <c r="AD561" s="230"/>
    </row>
    <row r="562" spans="1:30" ht="20.100000000000001" customHeight="1">
      <c r="A562" s="229"/>
      <c r="B562" s="85"/>
      <c r="C562" s="128"/>
      <c r="D562" s="85" t="s">
        <v>2136</v>
      </c>
      <c r="E562" s="128"/>
      <c r="F562" s="356"/>
      <c r="G562" s="314"/>
      <c r="H562" s="356"/>
      <c r="I562" s="314"/>
      <c r="J562" s="356"/>
      <c r="K562" s="314"/>
      <c r="L562" s="356"/>
      <c r="M562" s="314"/>
      <c r="N562" s="315"/>
      <c r="O562" s="316"/>
      <c r="P562" s="315"/>
      <c r="Q562" s="316"/>
      <c r="R562" s="315"/>
      <c r="S562" s="316"/>
      <c r="T562" s="315"/>
      <c r="U562" s="316"/>
      <c r="V562" s="128"/>
      <c r="W562" s="128"/>
      <c r="X562" s="128"/>
      <c r="Y562" s="128"/>
      <c r="Z562" s="128"/>
      <c r="AA562" s="128"/>
      <c r="AB562" s="128"/>
      <c r="AC562" s="128"/>
      <c r="AD562" s="230"/>
    </row>
    <row r="563" spans="1:30" ht="20.100000000000001" customHeight="1">
      <c r="A563" s="229"/>
      <c r="B563" s="85"/>
      <c r="C563" s="128"/>
      <c r="D563" s="85" t="s">
        <v>2137</v>
      </c>
      <c r="E563" s="128"/>
      <c r="F563" s="356"/>
      <c r="G563" s="314"/>
      <c r="H563" s="356"/>
      <c r="I563" s="314"/>
      <c r="J563" s="356"/>
      <c r="K563" s="314"/>
      <c r="L563" s="356"/>
      <c r="M563" s="314"/>
      <c r="N563" s="315"/>
      <c r="O563" s="316"/>
      <c r="P563" s="315"/>
      <c r="Q563" s="316"/>
      <c r="R563" s="315"/>
      <c r="S563" s="316"/>
      <c r="T563" s="315"/>
      <c r="U563" s="316"/>
      <c r="V563" s="128"/>
      <c r="W563" s="128"/>
      <c r="X563" s="128"/>
      <c r="Y563" s="128"/>
      <c r="Z563" s="128"/>
      <c r="AA563" s="128"/>
      <c r="AB563" s="128"/>
      <c r="AC563" s="128"/>
      <c r="AD563" s="230"/>
    </row>
    <row r="564" spans="1:30" ht="20.100000000000001" customHeight="1">
      <c r="A564" s="229"/>
      <c r="B564" s="85"/>
      <c r="C564" s="128"/>
      <c r="D564" s="85" t="s">
        <v>4790</v>
      </c>
      <c r="E564" s="128"/>
      <c r="F564" s="356"/>
      <c r="G564" s="314"/>
      <c r="H564" s="356"/>
      <c r="I564" s="314"/>
      <c r="J564" s="356"/>
      <c r="K564" s="314"/>
      <c r="L564" s="356"/>
      <c r="M564" s="314"/>
      <c r="N564" s="315"/>
      <c r="O564" s="316"/>
      <c r="P564" s="315"/>
      <c r="Q564" s="316"/>
      <c r="R564" s="315"/>
      <c r="S564" s="316"/>
      <c r="T564" s="315"/>
      <c r="U564" s="316"/>
      <c r="V564" s="128"/>
      <c r="W564" s="128"/>
      <c r="X564" s="128"/>
      <c r="Y564" s="128"/>
      <c r="Z564" s="128"/>
      <c r="AA564" s="128"/>
      <c r="AB564" s="128"/>
      <c r="AC564" s="128"/>
      <c r="AD564" s="230"/>
    </row>
    <row r="565" spans="1:30" ht="20.100000000000001" customHeight="1">
      <c r="A565" s="229"/>
      <c r="B565" s="85"/>
      <c r="C565" s="128"/>
      <c r="D565" s="85" t="s">
        <v>7130</v>
      </c>
      <c r="E565" s="128"/>
      <c r="F565" s="356"/>
      <c r="G565" s="314"/>
      <c r="H565" s="356"/>
      <c r="I565" s="314"/>
      <c r="J565" s="356"/>
      <c r="K565" s="314"/>
      <c r="L565" s="356"/>
      <c r="M565" s="314"/>
      <c r="N565" s="315"/>
      <c r="O565" s="316"/>
      <c r="P565" s="315"/>
      <c r="Q565" s="316"/>
      <c r="R565" s="315"/>
      <c r="S565" s="316"/>
      <c r="T565" s="315"/>
      <c r="U565" s="316"/>
      <c r="V565" s="128"/>
      <c r="W565" s="128"/>
      <c r="X565" s="128"/>
      <c r="Y565" s="128"/>
      <c r="Z565" s="128"/>
      <c r="AA565" s="128"/>
      <c r="AB565" s="128"/>
      <c r="AC565" s="128"/>
      <c r="AD565" s="230"/>
    </row>
    <row r="566" spans="1:30" ht="20.100000000000001" customHeight="1">
      <c r="A566" s="229"/>
      <c r="B566" s="85"/>
      <c r="C566" s="128"/>
      <c r="D566" s="85" t="s">
        <v>1959</v>
      </c>
      <c r="E566" s="128"/>
      <c r="F566" s="356"/>
      <c r="G566" s="314"/>
      <c r="H566" s="356"/>
      <c r="I566" s="314"/>
      <c r="J566" s="356"/>
      <c r="K566" s="314"/>
      <c r="L566" s="356"/>
      <c r="M566" s="314"/>
      <c r="N566" s="315"/>
      <c r="O566" s="316"/>
      <c r="P566" s="315"/>
      <c r="Q566" s="316"/>
      <c r="R566" s="315"/>
      <c r="S566" s="316"/>
      <c r="T566" s="315"/>
      <c r="U566" s="316"/>
      <c r="V566" s="128"/>
      <c r="W566" s="128"/>
      <c r="X566" s="128"/>
      <c r="Y566" s="128"/>
      <c r="Z566" s="128"/>
      <c r="AA566" s="128"/>
      <c r="AB566" s="128"/>
      <c r="AC566" s="128"/>
      <c r="AD566" s="230"/>
    </row>
    <row r="567" spans="1:30" ht="20.100000000000001" customHeight="1">
      <c r="A567" s="229"/>
      <c r="B567" s="85"/>
      <c r="C567" s="128"/>
      <c r="D567" s="85" t="s">
        <v>1960</v>
      </c>
      <c r="E567" s="128"/>
      <c r="F567" s="356"/>
      <c r="G567" s="314"/>
      <c r="H567" s="356"/>
      <c r="I567" s="314"/>
      <c r="J567" s="356"/>
      <c r="K567" s="314"/>
      <c r="L567" s="356"/>
      <c r="M567" s="314"/>
      <c r="N567" s="315"/>
      <c r="O567" s="316"/>
      <c r="P567" s="315"/>
      <c r="Q567" s="316"/>
      <c r="R567" s="315"/>
      <c r="S567" s="316"/>
      <c r="T567" s="315"/>
      <c r="U567" s="316"/>
      <c r="V567" s="128"/>
      <c r="W567" s="128"/>
      <c r="X567" s="128"/>
      <c r="Y567" s="128"/>
      <c r="Z567" s="128"/>
      <c r="AA567" s="128"/>
      <c r="AB567" s="128"/>
      <c r="AC567" s="128"/>
      <c r="AD567" s="230"/>
    </row>
    <row r="568" spans="1:30" ht="20.100000000000001" customHeight="1">
      <c r="A568" s="476" t="s">
        <v>4878</v>
      </c>
      <c r="B568" s="476" t="s">
        <v>7370</v>
      </c>
      <c r="C568" s="473" t="s">
        <v>4944</v>
      </c>
      <c r="D568" s="476" t="s">
        <v>2129</v>
      </c>
      <c r="E568" s="473" t="s">
        <v>73</v>
      </c>
      <c r="F568" s="443"/>
      <c r="G568" s="444"/>
      <c r="H568" s="443"/>
      <c r="I568" s="444"/>
      <c r="J568" s="443"/>
      <c r="K568" s="444"/>
      <c r="L568" s="443"/>
      <c r="M568" s="444"/>
      <c r="N568" s="471"/>
      <c r="O568" s="465"/>
      <c r="P568" s="471"/>
      <c r="Q568" s="465"/>
      <c r="R568" s="471"/>
      <c r="S568" s="465"/>
      <c r="T568" s="471"/>
      <c r="U568" s="465"/>
      <c r="V568" s="473" t="s">
        <v>138</v>
      </c>
      <c r="W568" s="473" t="s">
        <v>138</v>
      </c>
      <c r="X568" s="473" t="s">
        <v>138</v>
      </c>
      <c r="Y568" s="473" t="s">
        <v>138</v>
      </c>
      <c r="Z568" s="473" t="s">
        <v>138</v>
      </c>
      <c r="AA568" s="473" t="s">
        <v>138</v>
      </c>
      <c r="AB568" s="473" t="s">
        <v>138</v>
      </c>
      <c r="AC568" s="473" t="s">
        <v>138</v>
      </c>
      <c r="AD568" s="476"/>
    </row>
    <row r="569" spans="1:30" ht="20.100000000000001" customHeight="1">
      <c r="A569" s="229"/>
      <c r="B569" s="85"/>
      <c r="C569" s="128"/>
      <c r="D569" s="85" t="s">
        <v>2130</v>
      </c>
      <c r="E569" s="128"/>
      <c r="F569" s="356"/>
      <c r="G569" s="314"/>
      <c r="H569" s="356"/>
      <c r="I569" s="314"/>
      <c r="J569" s="356"/>
      <c r="K569" s="314"/>
      <c r="L569" s="356"/>
      <c r="M569" s="314"/>
      <c r="N569" s="315"/>
      <c r="O569" s="316"/>
      <c r="P569" s="315"/>
      <c r="Q569" s="316"/>
      <c r="R569" s="315"/>
      <c r="S569" s="316"/>
      <c r="T569" s="315"/>
      <c r="U569" s="316"/>
      <c r="V569" s="128"/>
      <c r="W569" s="128"/>
      <c r="X569" s="128"/>
      <c r="Y569" s="128"/>
      <c r="Z569" s="128"/>
      <c r="AA569" s="128"/>
      <c r="AB569" s="128"/>
      <c r="AC569" s="128"/>
      <c r="AD569" s="230"/>
    </row>
    <row r="570" spans="1:30" ht="20.100000000000001" customHeight="1">
      <c r="A570" s="229"/>
      <c r="B570" s="85"/>
      <c r="C570" s="128"/>
      <c r="D570" s="85" t="s">
        <v>2131</v>
      </c>
      <c r="E570" s="128"/>
      <c r="F570" s="356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315"/>
      <c r="U570" s="316"/>
      <c r="V570" s="128"/>
      <c r="W570" s="128"/>
      <c r="X570" s="128"/>
      <c r="Y570" s="128"/>
      <c r="Z570" s="128"/>
      <c r="AA570" s="128"/>
      <c r="AB570" s="128"/>
      <c r="AC570" s="128"/>
      <c r="AD570" s="230"/>
    </row>
    <row r="571" spans="1:30" ht="20.100000000000001" customHeight="1">
      <c r="A571" s="229"/>
      <c r="B571" s="85"/>
      <c r="C571" s="128"/>
      <c r="D571" s="85" t="s">
        <v>2132</v>
      </c>
      <c r="E571" s="128"/>
      <c r="F571" s="356"/>
      <c r="G571" s="314"/>
      <c r="H571" s="356"/>
      <c r="I571" s="314"/>
      <c r="J571" s="356"/>
      <c r="K571" s="314"/>
      <c r="L571" s="356"/>
      <c r="M571" s="314"/>
      <c r="N571" s="315"/>
      <c r="O571" s="316"/>
      <c r="P571" s="315"/>
      <c r="Q571" s="316"/>
      <c r="R571" s="315"/>
      <c r="S571" s="316"/>
      <c r="T571" s="315"/>
      <c r="U571" s="316"/>
      <c r="V571" s="128"/>
      <c r="W571" s="128"/>
      <c r="X571" s="128"/>
      <c r="Y571" s="128"/>
      <c r="Z571" s="128"/>
      <c r="AA571" s="128"/>
      <c r="AB571" s="128"/>
      <c r="AC571" s="128"/>
      <c r="AD571" s="230"/>
    </row>
    <row r="572" spans="1:30" ht="20.100000000000001" customHeight="1">
      <c r="A572" s="229"/>
      <c r="B572" s="85"/>
      <c r="C572" s="128"/>
      <c r="D572" s="85" t="s">
        <v>2133</v>
      </c>
      <c r="E572" s="128"/>
      <c r="F572" s="356"/>
      <c r="G572" s="314"/>
      <c r="H572" s="356"/>
      <c r="I572" s="314"/>
      <c r="J572" s="356"/>
      <c r="K572" s="314"/>
      <c r="L572" s="356"/>
      <c r="M572" s="314"/>
      <c r="N572" s="315"/>
      <c r="O572" s="316"/>
      <c r="P572" s="315"/>
      <c r="Q572" s="316"/>
      <c r="R572" s="315"/>
      <c r="S572" s="316"/>
      <c r="T572" s="315"/>
      <c r="U572" s="316"/>
      <c r="V572" s="128"/>
      <c r="W572" s="128"/>
      <c r="X572" s="128"/>
      <c r="Y572" s="128"/>
      <c r="Z572" s="128"/>
      <c r="AA572" s="128"/>
      <c r="AB572" s="128"/>
      <c r="AC572" s="128"/>
      <c r="AD572" s="230"/>
    </row>
    <row r="573" spans="1:30" ht="20.100000000000001" customHeight="1">
      <c r="A573" s="229"/>
      <c r="B573" s="85"/>
      <c r="C573" s="128"/>
      <c r="D573" s="85" t="s">
        <v>2134</v>
      </c>
      <c r="E573" s="128"/>
      <c r="F573" s="356"/>
      <c r="G573" s="314"/>
      <c r="H573" s="356"/>
      <c r="I573" s="314"/>
      <c r="J573" s="356"/>
      <c r="K573" s="314"/>
      <c r="L573" s="356"/>
      <c r="M573" s="314"/>
      <c r="N573" s="315"/>
      <c r="O573" s="316"/>
      <c r="P573" s="315"/>
      <c r="Q573" s="316"/>
      <c r="R573" s="315"/>
      <c r="S573" s="316"/>
      <c r="T573" s="315"/>
      <c r="U573" s="316"/>
      <c r="V573" s="128"/>
      <c r="W573" s="128"/>
      <c r="X573" s="128"/>
      <c r="Y573" s="128"/>
      <c r="Z573" s="128"/>
      <c r="AA573" s="128"/>
      <c r="AB573" s="128"/>
      <c r="AC573" s="128"/>
      <c r="AD573" s="230"/>
    </row>
    <row r="574" spans="1:30" ht="20.100000000000001" customHeight="1">
      <c r="A574" s="229"/>
      <c r="B574" s="85"/>
      <c r="C574" s="128"/>
      <c r="D574" s="85" t="s">
        <v>2135</v>
      </c>
      <c r="E574" s="128"/>
      <c r="F574" s="356"/>
      <c r="G574" s="314"/>
      <c r="H574" s="356"/>
      <c r="I574" s="314"/>
      <c r="J574" s="356"/>
      <c r="K574" s="314"/>
      <c r="L574" s="356"/>
      <c r="M574" s="314"/>
      <c r="N574" s="315"/>
      <c r="O574" s="316"/>
      <c r="P574" s="315"/>
      <c r="Q574" s="316"/>
      <c r="R574" s="315"/>
      <c r="S574" s="316"/>
      <c r="T574" s="315"/>
      <c r="U574" s="316"/>
      <c r="V574" s="128"/>
      <c r="W574" s="128"/>
      <c r="X574" s="128"/>
      <c r="Y574" s="128"/>
      <c r="Z574" s="128"/>
      <c r="AA574" s="128"/>
      <c r="AB574" s="128"/>
      <c r="AC574" s="128"/>
      <c r="AD574" s="230"/>
    </row>
    <row r="575" spans="1:30" ht="20.100000000000001" customHeight="1">
      <c r="A575" s="229"/>
      <c r="B575" s="85"/>
      <c r="C575" s="128"/>
      <c r="D575" s="85" t="s">
        <v>2136</v>
      </c>
      <c r="E575" s="128"/>
      <c r="F575" s="356"/>
      <c r="G575" s="314"/>
      <c r="H575" s="356"/>
      <c r="I575" s="314"/>
      <c r="J575" s="356"/>
      <c r="K575" s="314"/>
      <c r="L575" s="356"/>
      <c r="M575" s="314"/>
      <c r="N575" s="315"/>
      <c r="O575" s="316"/>
      <c r="P575" s="315"/>
      <c r="Q575" s="316"/>
      <c r="R575" s="315"/>
      <c r="S575" s="316"/>
      <c r="T575" s="315"/>
      <c r="U575" s="316"/>
      <c r="V575" s="128"/>
      <c r="W575" s="128"/>
      <c r="X575" s="128"/>
      <c r="Y575" s="128"/>
      <c r="Z575" s="128"/>
      <c r="AA575" s="128"/>
      <c r="AB575" s="128"/>
      <c r="AC575" s="128"/>
      <c r="AD575" s="230"/>
    </row>
    <row r="576" spans="1:30" ht="20.100000000000001" customHeight="1">
      <c r="A576" s="229"/>
      <c r="B576" s="85"/>
      <c r="C576" s="128"/>
      <c r="D576" s="85" t="s">
        <v>2137</v>
      </c>
      <c r="E576" s="128"/>
      <c r="F576" s="356"/>
      <c r="G576" s="314"/>
      <c r="H576" s="356"/>
      <c r="I576" s="314"/>
      <c r="J576" s="356"/>
      <c r="K576" s="314"/>
      <c r="L576" s="356"/>
      <c r="M576" s="314"/>
      <c r="N576" s="315"/>
      <c r="O576" s="316"/>
      <c r="P576" s="315"/>
      <c r="Q576" s="316"/>
      <c r="R576" s="315"/>
      <c r="S576" s="316"/>
      <c r="T576" s="315"/>
      <c r="U576" s="316"/>
      <c r="V576" s="128"/>
      <c r="W576" s="128"/>
      <c r="X576" s="128"/>
      <c r="Y576" s="128"/>
      <c r="Z576" s="128"/>
      <c r="AA576" s="128"/>
      <c r="AB576" s="128"/>
      <c r="AC576" s="128"/>
      <c r="AD576" s="230"/>
    </row>
    <row r="577" spans="1:30" ht="20.100000000000001" customHeight="1">
      <c r="A577" s="229"/>
      <c r="B577" s="85"/>
      <c r="C577" s="128"/>
      <c r="D577" s="85" t="s">
        <v>4790</v>
      </c>
      <c r="E577" s="128"/>
      <c r="F577" s="356"/>
      <c r="G577" s="314"/>
      <c r="H577" s="356"/>
      <c r="I577" s="314"/>
      <c r="J577" s="356"/>
      <c r="K577" s="314"/>
      <c r="L577" s="356"/>
      <c r="M577" s="314"/>
      <c r="N577" s="315"/>
      <c r="O577" s="316"/>
      <c r="P577" s="315"/>
      <c r="Q577" s="316"/>
      <c r="R577" s="315"/>
      <c r="S577" s="316"/>
      <c r="T577" s="315"/>
      <c r="U577" s="316"/>
      <c r="V577" s="128"/>
      <c r="W577" s="128"/>
      <c r="X577" s="128"/>
      <c r="Y577" s="128"/>
      <c r="Z577" s="128"/>
      <c r="AA577" s="128"/>
      <c r="AB577" s="128"/>
      <c r="AC577" s="128"/>
      <c r="AD577" s="230"/>
    </row>
    <row r="578" spans="1:30" ht="20.100000000000001" customHeight="1">
      <c r="A578" s="229"/>
      <c r="B578" s="85"/>
      <c r="C578" s="128"/>
      <c r="D578" s="85" t="s">
        <v>7130</v>
      </c>
      <c r="E578" s="128"/>
      <c r="F578" s="356"/>
      <c r="G578" s="314"/>
      <c r="H578" s="356"/>
      <c r="I578" s="314"/>
      <c r="J578" s="356"/>
      <c r="K578" s="314"/>
      <c r="L578" s="356"/>
      <c r="M578" s="314"/>
      <c r="N578" s="315"/>
      <c r="O578" s="316"/>
      <c r="P578" s="315"/>
      <c r="Q578" s="316"/>
      <c r="R578" s="315"/>
      <c r="S578" s="316"/>
      <c r="T578" s="315"/>
      <c r="U578" s="316"/>
      <c r="V578" s="128"/>
      <c r="W578" s="128"/>
      <c r="X578" s="128"/>
      <c r="Y578" s="128"/>
      <c r="Z578" s="128"/>
      <c r="AA578" s="128"/>
      <c r="AB578" s="128"/>
      <c r="AC578" s="128"/>
      <c r="AD578" s="230"/>
    </row>
    <row r="579" spans="1:30" ht="20.100000000000001" customHeight="1">
      <c r="A579" s="229"/>
      <c r="B579" s="85"/>
      <c r="C579" s="128"/>
      <c r="D579" s="85" t="s">
        <v>1959</v>
      </c>
      <c r="E579" s="128"/>
      <c r="F579" s="356"/>
      <c r="G579" s="314"/>
      <c r="H579" s="356"/>
      <c r="I579" s="314"/>
      <c r="J579" s="356"/>
      <c r="K579" s="314"/>
      <c r="L579" s="356"/>
      <c r="M579" s="314"/>
      <c r="N579" s="315"/>
      <c r="O579" s="316"/>
      <c r="P579" s="315"/>
      <c r="Q579" s="316"/>
      <c r="R579" s="315"/>
      <c r="S579" s="316"/>
      <c r="T579" s="315"/>
      <c r="U579" s="316"/>
      <c r="V579" s="128"/>
      <c r="W579" s="128"/>
      <c r="X579" s="128"/>
      <c r="Y579" s="128"/>
      <c r="Z579" s="128"/>
      <c r="AA579" s="128"/>
      <c r="AB579" s="128"/>
      <c r="AC579" s="128"/>
      <c r="AD579" s="230"/>
    </row>
    <row r="580" spans="1:30" ht="20.100000000000001" customHeight="1">
      <c r="A580" s="229"/>
      <c r="B580" s="85"/>
      <c r="C580" s="128"/>
      <c r="D580" s="85" t="s">
        <v>1960</v>
      </c>
      <c r="E580" s="128"/>
      <c r="F580" s="356"/>
      <c r="G580" s="314"/>
      <c r="H580" s="356"/>
      <c r="I580" s="314"/>
      <c r="J580" s="356"/>
      <c r="K580" s="314"/>
      <c r="L580" s="356"/>
      <c r="M580" s="314"/>
      <c r="N580" s="315"/>
      <c r="O580" s="316"/>
      <c r="P580" s="315"/>
      <c r="Q580" s="316"/>
      <c r="R580" s="315"/>
      <c r="S580" s="316"/>
      <c r="T580" s="315"/>
      <c r="U580" s="316"/>
      <c r="V580" s="128"/>
      <c r="W580" s="128"/>
      <c r="X580" s="128"/>
      <c r="Y580" s="128"/>
      <c r="Z580" s="128"/>
      <c r="AA580" s="128"/>
      <c r="AB580" s="128"/>
      <c r="AC580" s="128"/>
      <c r="AD580" s="230"/>
    </row>
    <row r="581" spans="1:30" ht="20.100000000000001" customHeight="1">
      <c r="A581" s="476" t="s">
        <v>4879</v>
      </c>
      <c r="B581" s="476" t="s">
        <v>1110</v>
      </c>
      <c r="C581" s="473" t="s">
        <v>4945</v>
      </c>
      <c r="D581" s="476"/>
      <c r="E581" s="357">
        <v>1</v>
      </c>
      <c r="F581" s="443">
        <v>100</v>
      </c>
      <c r="G581" s="444"/>
      <c r="H581" s="443"/>
      <c r="I581" s="444"/>
      <c r="J581" s="443"/>
      <c r="K581" s="444"/>
      <c r="L581" s="443">
        <v>1</v>
      </c>
      <c r="M581" s="444">
        <v>100</v>
      </c>
      <c r="N581" s="471">
        <v>1</v>
      </c>
      <c r="O581" s="465">
        <v>100</v>
      </c>
      <c r="P581" s="471">
        <v>2</v>
      </c>
      <c r="Q581" s="465">
        <v>100</v>
      </c>
      <c r="R581" s="471">
        <v>7</v>
      </c>
      <c r="S581" s="465">
        <v>100</v>
      </c>
      <c r="T581" s="471">
        <v>10</v>
      </c>
      <c r="U581" s="465">
        <v>100</v>
      </c>
      <c r="V581" s="473" t="s">
        <v>138</v>
      </c>
      <c r="W581" s="473" t="s">
        <v>138</v>
      </c>
      <c r="X581" s="473" t="s">
        <v>138</v>
      </c>
      <c r="Y581" s="473" t="s">
        <v>138</v>
      </c>
      <c r="Z581" s="473" t="s">
        <v>138</v>
      </c>
      <c r="AA581" s="473" t="s">
        <v>138</v>
      </c>
      <c r="AB581" s="473" t="s">
        <v>138</v>
      </c>
      <c r="AC581" s="473" t="s">
        <v>138</v>
      </c>
      <c r="AD581" s="476"/>
    </row>
    <row r="582" spans="1:30" ht="20.100000000000001" customHeight="1">
      <c r="A582" s="476" t="s">
        <v>4880</v>
      </c>
      <c r="B582" s="476" t="s">
        <v>8702</v>
      </c>
      <c r="C582" s="473" t="s">
        <v>4943</v>
      </c>
      <c r="D582" s="476" t="s">
        <v>7362</v>
      </c>
      <c r="E582" s="473" t="s">
        <v>1335</v>
      </c>
      <c r="F582" s="443">
        <v>34</v>
      </c>
      <c r="G582" s="444">
        <v>13.709677419354838</v>
      </c>
      <c r="H582" s="443">
        <v>36</v>
      </c>
      <c r="I582" s="444">
        <v>12.903225806451612</v>
      </c>
      <c r="J582" s="443">
        <v>43</v>
      </c>
      <c r="K582" s="444">
        <v>15.693430656934307</v>
      </c>
      <c r="L582" s="443">
        <v>55</v>
      </c>
      <c r="M582" s="444">
        <v>17</v>
      </c>
      <c r="N582" s="471">
        <v>51</v>
      </c>
      <c r="O582" s="465">
        <v>14.52991452991453</v>
      </c>
      <c r="P582" s="471">
        <v>102</v>
      </c>
      <c r="Q582" s="465">
        <v>23.4</v>
      </c>
      <c r="R582" s="471">
        <v>110</v>
      </c>
      <c r="S582" s="465">
        <v>22</v>
      </c>
      <c r="T582" s="471">
        <v>165</v>
      </c>
      <c r="U582" s="465">
        <v>33.950617283950621</v>
      </c>
      <c r="V582" s="473"/>
      <c r="W582" s="473" t="s">
        <v>138</v>
      </c>
      <c r="X582" s="473" t="s">
        <v>138</v>
      </c>
      <c r="Y582" s="473" t="s">
        <v>138</v>
      </c>
      <c r="Z582" s="473" t="s">
        <v>138</v>
      </c>
      <c r="AA582" s="473" t="s">
        <v>138</v>
      </c>
      <c r="AB582" s="473" t="s">
        <v>138</v>
      </c>
      <c r="AC582" s="473" t="s">
        <v>138</v>
      </c>
      <c r="AD582" s="476" t="s">
        <v>7364</v>
      </c>
    </row>
    <row r="583" spans="1:30" ht="20.100000000000001" customHeight="1">
      <c r="A583" s="229"/>
      <c r="B583" s="85"/>
      <c r="C583" s="128"/>
      <c r="D583" s="85" t="s">
        <v>7363</v>
      </c>
      <c r="E583" s="128"/>
      <c r="F583" s="356">
        <v>214</v>
      </c>
      <c r="G583" s="314">
        <v>86.290322580645167</v>
      </c>
      <c r="H583" s="356">
        <v>243</v>
      </c>
      <c r="I583" s="314">
        <v>87.096774193548384</v>
      </c>
      <c r="J583" s="356">
        <v>231</v>
      </c>
      <c r="K583" s="314">
        <v>84.306569343065689</v>
      </c>
      <c r="L583" s="356">
        <v>268</v>
      </c>
      <c r="M583" s="314">
        <v>83</v>
      </c>
      <c r="N583" s="315">
        <v>300</v>
      </c>
      <c r="O583" s="316">
        <v>85.470085470085465</v>
      </c>
      <c r="P583" s="315">
        <v>332</v>
      </c>
      <c r="Q583" s="316">
        <v>76.3</v>
      </c>
      <c r="R583" s="315">
        <v>387</v>
      </c>
      <c r="S583" s="316">
        <v>7.7</v>
      </c>
      <c r="T583" s="315">
        <v>321</v>
      </c>
      <c r="U583" s="316">
        <v>66.049382716049379</v>
      </c>
      <c r="V583" s="128"/>
      <c r="W583" s="128"/>
      <c r="X583" s="128"/>
      <c r="Y583" s="128"/>
      <c r="Z583" s="128"/>
      <c r="AA583" s="128"/>
      <c r="AB583" s="128"/>
      <c r="AC583" s="128"/>
      <c r="AD583" s="230"/>
    </row>
    <row r="584" spans="1:30" ht="20.100000000000001" customHeight="1">
      <c r="A584" s="229"/>
      <c r="B584" s="85"/>
      <c r="C584" s="128"/>
      <c r="D584" s="85" t="s">
        <v>1861</v>
      </c>
      <c r="E584" s="128"/>
      <c r="F584" s="356"/>
      <c r="G584" s="314"/>
      <c r="H584" s="356"/>
      <c r="I584" s="314"/>
      <c r="J584" s="356"/>
      <c r="K584" s="314"/>
      <c r="L584" s="356"/>
      <c r="M584" s="314"/>
      <c r="N584" s="315"/>
      <c r="O584" s="316"/>
      <c r="P584" s="315">
        <v>1</v>
      </c>
      <c r="Q584" s="316">
        <v>0.2</v>
      </c>
      <c r="R584" s="315">
        <v>2</v>
      </c>
      <c r="S584" s="316">
        <v>0.4</v>
      </c>
      <c r="T584" s="315"/>
      <c r="U584" s="316"/>
      <c r="V584" s="128"/>
      <c r="W584" s="128"/>
      <c r="X584" s="128"/>
      <c r="Y584" s="128"/>
      <c r="Z584" s="128"/>
      <c r="AA584" s="128"/>
      <c r="AB584" s="128"/>
      <c r="AC584" s="128"/>
      <c r="AD584" s="230"/>
    </row>
    <row r="585" spans="1:30" ht="20.100000000000001" customHeight="1">
      <c r="A585" s="229"/>
      <c r="B585" s="85"/>
      <c r="C585" s="128"/>
      <c r="D585" s="85" t="s">
        <v>1862</v>
      </c>
      <c r="E585" s="128"/>
      <c r="F585" s="356"/>
      <c r="G585" s="314"/>
      <c r="H585" s="356"/>
      <c r="I585" s="314"/>
      <c r="J585" s="356"/>
      <c r="K585" s="314"/>
      <c r="L585" s="356"/>
      <c r="M585" s="314"/>
      <c r="N585" s="315"/>
      <c r="O585" s="316"/>
      <c r="P585" s="315"/>
      <c r="Q585" s="316"/>
      <c r="R585" s="315">
        <v>2</v>
      </c>
      <c r="S585" s="316">
        <v>0.4</v>
      </c>
      <c r="T585" s="315"/>
      <c r="U585" s="316"/>
      <c r="V585" s="128"/>
      <c r="W585" s="128"/>
      <c r="X585" s="128"/>
      <c r="Y585" s="128"/>
      <c r="Z585" s="128"/>
      <c r="AA585" s="128"/>
      <c r="AB585" s="128"/>
      <c r="AC585" s="128"/>
      <c r="AD585" s="230"/>
    </row>
    <row r="586" spans="1:30" ht="20.100000000000001" customHeight="1">
      <c r="A586" s="476" t="s">
        <v>4881</v>
      </c>
      <c r="B586" s="476" t="s">
        <v>7371</v>
      </c>
      <c r="C586" s="473" t="s">
        <v>4943</v>
      </c>
      <c r="D586" s="476" t="s">
        <v>7362</v>
      </c>
      <c r="E586" s="473" t="s">
        <v>1335</v>
      </c>
      <c r="F586" s="443">
        <v>39</v>
      </c>
      <c r="G586" s="444">
        <v>15.725806451612904</v>
      </c>
      <c r="H586" s="443">
        <v>58</v>
      </c>
      <c r="I586" s="444">
        <v>20.788530465949822</v>
      </c>
      <c r="J586" s="443">
        <v>62</v>
      </c>
      <c r="K586" s="444">
        <v>22.627737226277372</v>
      </c>
      <c r="L586" s="443">
        <v>72</v>
      </c>
      <c r="M586" s="444">
        <v>22.3</v>
      </c>
      <c r="N586" s="471">
        <v>64</v>
      </c>
      <c r="O586" s="465">
        <v>18.233618233618234</v>
      </c>
      <c r="P586" s="471">
        <v>120</v>
      </c>
      <c r="Q586" s="465">
        <v>27.649769585253456</v>
      </c>
      <c r="R586" s="471">
        <v>147</v>
      </c>
      <c r="S586" s="465">
        <v>29.3</v>
      </c>
      <c r="T586" s="471">
        <v>187</v>
      </c>
      <c r="U586" s="465">
        <v>38.477366255144034</v>
      </c>
      <c r="V586" s="473" t="s">
        <v>138</v>
      </c>
      <c r="W586" s="473" t="s">
        <v>138</v>
      </c>
      <c r="X586" s="473" t="s">
        <v>138</v>
      </c>
      <c r="Y586" s="473" t="s">
        <v>138</v>
      </c>
      <c r="Z586" s="473" t="s">
        <v>138</v>
      </c>
      <c r="AA586" s="473" t="s">
        <v>138</v>
      </c>
      <c r="AB586" s="473" t="s">
        <v>138</v>
      </c>
      <c r="AC586" s="473" t="s">
        <v>138</v>
      </c>
      <c r="AD586" s="476" t="s">
        <v>7364</v>
      </c>
    </row>
    <row r="587" spans="1:30" ht="20.100000000000001" customHeight="1">
      <c r="A587" s="229"/>
      <c r="B587" s="85"/>
      <c r="C587" s="128"/>
      <c r="D587" s="85" t="s">
        <v>7363</v>
      </c>
      <c r="E587" s="128"/>
      <c r="F587" s="356">
        <v>209</v>
      </c>
      <c r="G587" s="314">
        <v>84.274193548387103</v>
      </c>
      <c r="H587" s="356">
        <v>221</v>
      </c>
      <c r="I587" s="314">
        <v>79.211469534050181</v>
      </c>
      <c r="J587" s="356">
        <v>212</v>
      </c>
      <c r="K587" s="314">
        <v>77.372262773722625</v>
      </c>
      <c r="L587" s="356">
        <v>251</v>
      </c>
      <c r="M587" s="314">
        <v>77.7</v>
      </c>
      <c r="N587" s="315">
        <v>287</v>
      </c>
      <c r="O587" s="316">
        <v>81.76638176638177</v>
      </c>
      <c r="P587" s="315">
        <v>314</v>
      </c>
      <c r="Q587" s="316">
        <v>72.2</v>
      </c>
      <c r="R587" s="315">
        <v>350</v>
      </c>
      <c r="S587" s="316">
        <v>69.900000000000006</v>
      </c>
      <c r="T587" s="315">
        <v>299</v>
      </c>
      <c r="U587" s="316">
        <v>61.522633744855966</v>
      </c>
      <c r="V587" s="128"/>
      <c r="W587" s="128"/>
      <c r="X587" s="128"/>
      <c r="Y587" s="128"/>
      <c r="Z587" s="128"/>
      <c r="AA587" s="128"/>
      <c r="AB587" s="128"/>
      <c r="AC587" s="128"/>
      <c r="AD587" s="230"/>
    </row>
    <row r="588" spans="1:30" ht="20.100000000000001" customHeight="1">
      <c r="A588" s="229"/>
      <c r="B588" s="85"/>
      <c r="C588" s="128"/>
      <c r="D588" s="85" t="s">
        <v>1861</v>
      </c>
      <c r="E588" s="128"/>
      <c r="F588" s="356"/>
      <c r="G588" s="314"/>
      <c r="H588" s="356"/>
      <c r="I588" s="314"/>
      <c r="J588" s="356"/>
      <c r="K588" s="314"/>
      <c r="L588" s="356"/>
      <c r="M588" s="314"/>
      <c r="N588" s="315"/>
      <c r="O588" s="316"/>
      <c r="P588" s="315">
        <v>1</v>
      </c>
      <c r="Q588" s="316">
        <v>0.2</v>
      </c>
      <c r="R588" s="315">
        <v>2</v>
      </c>
      <c r="S588" s="316">
        <v>0.4</v>
      </c>
      <c r="T588" s="315"/>
      <c r="U588" s="316"/>
      <c r="V588" s="128"/>
      <c r="W588" s="128"/>
      <c r="X588" s="128"/>
      <c r="Y588" s="128"/>
      <c r="Z588" s="128"/>
      <c r="AA588" s="128"/>
      <c r="AB588" s="128"/>
      <c r="AC588" s="128"/>
      <c r="AD588" s="230"/>
    </row>
    <row r="589" spans="1:30" ht="20.100000000000001" customHeight="1">
      <c r="A589" s="229"/>
      <c r="B589" s="85"/>
      <c r="C589" s="128"/>
      <c r="D589" s="85" t="s">
        <v>1862</v>
      </c>
      <c r="E589" s="128"/>
      <c r="F589" s="356"/>
      <c r="G589" s="314"/>
      <c r="H589" s="356"/>
      <c r="I589" s="314"/>
      <c r="J589" s="356"/>
      <c r="K589" s="314"/>
      <c r="L589" s="356"/>
      <c r="M589" s="314"/>
      <c r="N589" s="315"/>
      <c r="O589" s="316"/>
      <c r="P589" s="315"/>
      <c r="Q589" s="316"/>
      <c r="R589" s="315">
        <v>2</v>
      </c>
      <c r="S589" s="316">
        <v>0.4</v>
      </c>
      <c r="T589" s="315"/>
      <c r="U589" s="316"/>
      <c r="V589" s="128"/>
      <c r="W589" s="128"/>
      <c r="X589" s="128"/>
      <c r="Y589" s="128"/>
      <c r="Z589" s="128"/>
      <c r="AA589" s="128"/>
      <c r="AB589" s="128"/>
      <c r="AC589" s="128"/>
      <c r="AD589" s="230"/>
    </row>
    <row r="590" spans="1:30" ht="20.100000000000001" customHeight="1">
      <c r="A590" s="476" t="s">
        <v>4882</v>
      </c>
      <c r="B590" s="476" t="s">
        <v>1111</v>
      </c>
      <c r="C590" s="473" t="s">
        <v>4943</v>
      </c>
      <c r="D590" s="476" t="s">
        <v>7362</v>
      </c>
      <c r="E590" s="473" t="s">
        <v>1335</v>
      </c>
      <c r="F590" s="443">
        <v>59</v>
      </c>
      <c r="G590" s="444">
        <v>23.79032258064516</v>
      </c>
      <c r="H590" s="443">
        <v>82</v>
      </c>
      <c r="I590" s="444">
        <v>29.390681003584231</v>
      </c>
      <c r="J590" s="443">
        <v>72</v>
      </c>
      <c r="K590" s="444">
        <v>26.277372262773724</v>
      </c>
      <c r="L590" s="443">
        <v>84</v>
      </c>
      <c r="M590" s="444">
        <v>26</v>
      </c>
      <c r="N590" s="471">
        <v>107</v>
      </c>
      <c r="O590" s="465">
        <v>30.484330484330485</v>
      </c>
      <c r="P590" s="471">
        <v>152</v>
      </c>
      <c r="Q590" s="465">
        <v>34.9</v>
      </c>
      <c r="R590" s="471">
        <v>211</v>
      </c>
      <c r="S590" s="465">
        <v>42.1</v>
      </c>
      <c r="T590" s="471">
        <v>239</v>
      </c>
      <c r="U590" s="465">
        <v>49.176954732510289</v>
      </c>
      <c r="V590" s="473" t="s">
        <v>138</v>
      </c>
      <c r="W590" s="473" t="s">
        <v>138</v>
      </c>
      <c r="X590" s="473" t="s">
        <v>138</v>
      </c>
      <c r="Y590" s="473" t="s">
        <v>138</v>
      </c>
      <c r="Z590" s="473" t="s">
        <v>138</v>
      </c>
      <c r="AA590" s="473" t="s">
        <v>138</v>
      </c>
      <c r="AB590" s="473" t="s">
        <v>138</v>
      </c>
      <c r="AC590" s="473" t="s">
        <v>138</v>
      </c>
      <c r="AD590" s="476" t="s">
        <v>7364</v>
      </c>
    </row>
    <row r="591" spans="1:30" ht="20.100000000000001" customHeight="1">
      <c r="A591" s="229"/>
      <c r="B591" s="85"/>
      <c r="C591" s="128"/>
      <c r="D591" s="85" t="s">
        <v>7363</v>
      </c>
      <c r="E591" s="128"/>
      <c r="F591" s="356">
        <v>189</v>
      </c>
      <c r="G591" s="314">
        <v>76.209677419354833</v>
      </c>
      <c r="H591" s="356">
        <v>197</v>
      </c>
      <c r="I591" s="314">
        <v>70.609318996415766</v>
      </c>
      <c r="J591" s="356">
        <v>202</v>
      </c>
      <c r="K591" s="314">
        <v>73.722627737226276</v>
      </c>
      <c r="L591" s="356">
        <v>239</v>
      </c>
      <c r="M591" s="314">
        <v>74</v>
      </c>
      <c r="N591" s="315">
        <v>244</v>
      </c>
      <c r="O591" s="316">
        <v>69.515669515669515</v>
      </c>
      <c r="P591" s="315">
        <v>282</v>
      </c>
      <c r="Q591" s="316">
        <v>64.8</v>
      </c>
      <c r="R591" s="315">
        <v>286</v>
      </c>
      <c r="S591" s="316">
        <v>57.1</v>
      </c>
      <c r="T591" s="315">
        <v>247</v>
      </c>
      <c r="U591" s="316">
        <v>50.823045267489711</v>
      </c>
      <c r="V591" s="128"/>
      <c r="W591" s="128"/>
      <c r="X591" s="128"/>
      <c r="Y591" s="128"/>
      <c r="Z591" s="128"/>
      <c r="AA591" s="128"/>
      <c r="AB591" s="128"/>
      <c r="AC591" s="128"/>
      <c r="AD591" s="230"/>
    </row>
    <row r="592" spans="1:30" ht="20.100000000000001" customHeight="1">
      <c r="A592" s="229"/>
      <c r="B592" s="85"/>
      <c r="C592" s="128"/>
      <c r="D592" s="85" t="s">
        <v>1861</v>
      </c>
      <c r="E592" s="128"/>
      <c r="F592" s="356"/>
      <c r="G592" s="314"/>
      <c r="H592" s="356"/>
      <c r="I592" s="314"/>
      <c r="J592" s="356"/>
      <c r="K592" s="314"/>
      <c r="L592" s="356"/>
      <c r="M592" s="314"/>
      <c r="N592" s="315"/>
      <c r="O592" s="316"/>
      <c r="P592" s="315">
        <v>1</v>
      </c>
      <c r="Q592" s="316">
        <v>0.2</v>
      </c>
      <c r="R592" s="315">
        <v>2</v>
      </c>
      <c r="S592" s="316">
        <v>0.4</v>
      </c>
      <c r="T592" s="315"/>
      <c r="U592" s="316"/>
      <c r="V592" s="128"/>
      <c r="W592" s="128"/>
      <c r="X592" s="128"/>
      <c r="Y592" s="128"/>
      <c r="Z592" s="128"/>
      <c r="AA592" s="128"/>
      <c r="AB592" s="128"/>
      <c r="AC592" s="128"/>
      <c r="AD592" s="230"/>
    </row>
    <row r="593" spans="1:30" ht="20.100000000000001" customHeight="1">
      <c r="A593" s="229"/>
      <c r="B593" s="85"/>
      <c r="C593" s="128"/>
      <c r="D593" s="85" t="s">
        <v>1862</v>
      </c>
      <c r="E593" s="128"/>
      <c r="F593" s="356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>
        <v>2</v>
      </c>
      <c r="S593" s="316">
        <v>0.4</v>
      </c>
      <c r="T593" s="315"/>
      <c r="U593" s="316"/>
      <c r="V593" s="128"/>
      <c r="W593" s="128"/>
      <c r="X593" s="128"/>
      <c r="Y593" s="128"/>
      <c r="Z593" s="128"/>
      <c r="AA593" s="128"/>
      <c r="AB593" s="128"/>
      <c r="AC593" s="128"/>
      <c r="AD593" s="230"/>
    </row>
    <row r="594" spans="1:30" ht="20.100000000000001" customHeight="1">
      <c r="A594" s="476" t="s">
        <v>4883</v>
      </c>
      <c r="B594" s="476" t="s">
        <v>1112</v>
      </c>
      <c r="C594" s="473" t="s">
        <v>4946</v>
      </c>
      <c r="D594" s="476" t="s">
        <v>1467</v>
      </c>
      <c r="E594" s="473"/>
      <c r="F594" s="443">
        <v>31</v>
      </c>
      <c r="G594" s="444">
        <v>52.542372881355931</v>
      </c>
      <c r="H594" s="443">
        <v>50</v>
      </c>
      <c r="I594" s="444">
        <v>60.975609756097562</v>
      </c>
      <c r="J594" s="443">
        <v>44</v>
      </c>
      <c r="K594" s="444">
        <v>61.111111111111114</v>
      </c>
      <c r="L594" s="443">
        <v>56</v>
      </c>
      <c r="M594" s="444">
        <v>66.666666666666671</v>
      </c>
      <c r="N594" s="471">
        <v>58</v>
      </c>
      <c r="O594" s="465">
        <v>54.205607476635514</v>
      </c>
      <c r="P594" s="471">
        <v>72</v>
      </c>
      <c r="Q594" s="465">
        <v>47.368421052631582</v>
      </c>
      <c r="R594" s="471">
        <v>106</v>
      </c>
      <c r="S594" s="465">
        <v>50.236966824644547</v>
      </c>
      <c r="T594" s="471">
        <v>116</v>
      </c>
      <c r="U594" s="465">
        <v>48.535564853556487</v>
      </c>
      <c r="V594" s="473" t="s">
        <v>138</v>
      </c>
      <c r="W594" s="473" t="s">
        <v>138</v>
      </c>
      <c r="X594" s="473" t="s">
        <v>138</v>
      </c>
      <c r="Y594" s="473" t="s">
        <v>138</v>
      </c>
      <c r="Z594" s="473" t="s">
        <v>138</v>
      </c>
      <c r="AA594" s="473" t="s">
        <v>138</v>
      </c>
      <c r="AB594" s="473" t="s">
        <v>138</v>
      </c>
      <c r="AC594" s="473" t="s">
        <v>138</v>
      </c>
      <c r="AD594" s="476"/>
    </row>
    <row r="595" spans="1:30" ht="20.100000000000001" customHeight="1">
      <c r="A595" s="229"/>
      <c r="B595" s="85"/>
      <c r="C595" s="128"/>
      <c r="D595" s="85" t="s">
        <v>1468</v>
      </c>
      <c r="E595" s="128"/>
      <c r="F595" s="356">
        <v>13</v>
      </c>
      <c r="G595" s="314">
        <v>22.033898305084747</v>
      </c>
      <c r="H595" s="356">
        <v>14</v>
      </c>
      <c r="I595" s="314">
        <v>17.073170731707318</v>
      </c>
      <c r="J595" s="356">
        <v>13</v>
      </c>
      <c r="K595" s="314">
        <v>18.055555555555557</v>
      </c>
      <c r="L595" s="356">
        <v>17</v>
      </c>
      <c r="M595" s="314">
        <v>20.238095238095237</v>
      </c>
      <c r="N595" s="315">
        <v>18</v>
      </c>
      <c r="O595" s="316">
        <v>16.822429906542055</v>
      </c>
      <c r="P595" s="315">
        <v>30</v>
      </c>
      <c r="Q595" s="316">
        <v>19.736842105263158</v>
      </c>
      <c r="R595" s="315">
        <v>37</v>
      </c>
      <c r="S595" s="316">
        <v>17.535545023696681</v>
      </c>
      <c r="T595" s="315">
        <v>64</v>
      </c>
      <c r="U595" s="316">
        <v>26.778242677824267</v>
      </c>
      <c r="V595" s="128"/>
      <c r="W595" s="128"/>
      <c r="X595" s="128"/>
      <c r="Y595" s="128"/>
      <c r="Z595" s="128"/>
      <c r="AA595" s="128"/>
      <c r="AB595" s="128"/>
      <c r="AC595" s="128"/>
      <c r="AD595" s="230"/>
    </row>
    <row r="596" spans="1:30" ht="20.100000000000001" customHeight="1">
      <c r="A596" s="229"/>
      <c r="B596" s="85"/>
      <c r="C596" s="128"/>
      <c r="D596" s="85" t="s">
        <v>1688</v>
      </c>
      <c r="E596" s="128"/>
      <c r="F596" s="356">
        <v>15</v>
      </c>
      <c r="G596" s="314">
        <v>25.423728813559322</v>
      </c>
      <c r="H596" s="356">
        <v>17</v>
      </c>
      <c r="I596" s="314">
        <v>20.73170731707317</v>
      </c>
      <c r="J596" s="356">
        <v>15</v>
      </c>
      <c r="K596" s="314">
        <v>20.833333333333332</v>
      </c>
      <c r="L596" s="356">
        <v>10</v>
      </c>
      <c r="M596" s="314">
        <v>11.904761904761905</v>
      </c>
      <c r="N596" s="315">
        <v>31</v>
      </c>
      <c r="O596" s="316">
        <v>28.971962616822431</v>
      </c>
      <c r="P596" s="315">
        <v>50</v>
      </c>
      <c r="Q596" s="316">
        <v>32.89473684210526</v>
      </c>
      <c r="R596" s="315">
        <v>66</v>
      </c>
      <c r="S596" s="316">
        <v>31.279620853080569</v>
      </c>
      <c r="T596" s="315">
        <v>58</v>
      </c>
      <c r="U596" s="316">
        <v>24.267782426778243</v>
      </c>
      <c r="V596" s="128"/>
      <c r="W596" s="128"/>
      <c r="X596" s="128"/>
      <c r="Y596" s="128"/>
      <c r="Z596" s="128"/>
      <c r="AA596" s="128"/>
      <c r="AB596" s="128"/>
      <c r="AC596" s="128"/>
      <c r="AD596" s="230"/>
    </row>
    <row r="597" spans="1:30" ht="20.100000000000001" customHeight="1">
      <c r="A597" s="229"/>
      <c r="B597" s="85"/>
      <c r="C597" s="128"/>
      <c r="D597" s="85" t="s">
        <v>1392</v>
      </c>
      <c r="E597" s="128"/>
      <c r="F597" s="356"/>
      <c r="G597" s="314"/>
      <c r="H597" s="356">
        <v>1</v>
      </c>
      <c r="I597" s="314">
        <v>1.2195121951219512</v>
      </c>
      <c r="J597" s="356"/>
      <c r="K597" s="314"/>
      <c r="L597" s="356">
        <v>1</v>
      </c>
      <c r="M597" s="314">
        <v>1.1904761904761905</v>
      </c>
      <c r="N597" s="315"/>
      <c r="O597" s="316"/>
      <c r="P597" s="315"/>
      <c r="Q597" s="316"/>
      <c r="R597" s="315">
        <v>2</v>
      </c>
      <c r="S597" s="316">
        <v>0.94786729857819907</v>
      </c>
      <c r="T597" s="315">
        <v>1</v>
      </c>
      <c r="U597" s="316">
        <v>0.41841004184100417</v>
      </c>
      <c r="V597" s="128"/>
      <c r="W597" s="128"/>
      <c r="X597" s="128"/>
      <c r="Y597" s="128"/>
      <c r="Z597" s="128"/>
      <c r="AA597" s="128"/>
      <c r="AB597" s="128"/>
      <c r="AC597" s="128"/>
      <c r="AD597" s="230"/>
    </row>
    <row r="598" spans="1:30" ht="20.100000000000001" customHeight="1">
      <c r="A598" s="476" t="s">
        <v>4884</v>
      </c>
      <c r="B598" s="476" t="s">
        <v>1113</v>
      </c>
      <c r="C598" s="473" t="s">
        <v>4947</v>
      </c>
      <c r="D598" s="476"/>
      <c r="E598" s="473"/>
      <c r="F598" s="443"/>
      <c r="G598" s="444"/>
      <c r="H598" s="443">
        <v>1</v>
      </c>
      <c r="I598" s="444">
        <v>100</v>
      </c>
      <c r="J598" s="443"/>
      <c r="K598" s="444"/>
      <c r="L598" s="443">
        <v>1</v>
      </c>
      <c r="M598" s="444">
        <v>100</v>
      </c>
      <c r="N598" s="471"/>
      <c r="O598" s="465"/>
      <c r="P598" s="471"/>
      <c r="Q598" s="465"/>
      <c r="R598" s="471">
        <v>2</v>
      </c>
      <c r="S598" s="465">
        <v>100</v>
      </c>
      <c r="T598" s="471">
        <v>1</v>
      </c>
      <c r="U598" s="465">
        <v>100</v>
      </c>
      <c r="V598" s="473" t="s">
        <v>138</v>
      </c>
      <c r="W598" s="473" t="s">
        <v>138</v>
      </c>
      <c r="X598" s="473" t="s">
        <v>138</v>
      </c>
      <c r="Y598" s="473" t="s">
        <v>138</v>
      </c>
      <c r="Z598" s="473" t="s">
        <v>138</v>
      </c>
      <c r="AA598" s="473" t="s">
        <v>138</v>
      </c>
      <c r="AB598" s="473" t="s">
        <v>138</v>
      </c>
      <c r="AC598" s="473" t="s">
        <v>138</v>
      </c>
      <c r="AD598" s="476"/>
    </row>
    <row r="599" spans="1:30" ht="20.100000000000001" customHeight="1">
      <c r="A599" s="476" t="s">
        <v>4885</v>
      </c>
      <c r="B599" s="476" t="s">
        <v>1114</v>
      </c>
      <c r="C599" s="473" t="s">
        <v>4937</v>
      </c>
      <c r="D599" s="476" t="s">
        <v>7362</v>
      </c>
      <c r="E599" s="473" t="s">
        <v>1335</v>
      </c>
      <c r="F599" s="443">
        <v>33</v>
      </c>
      <c r="G599" s="444">
        <v>12.890625</v>
      </c>
      <c r="H599" s="443">
        <v>43</v>
      </c>
      <c r="I599" s="444">
        <v>14.827586206896552</v>
      </c>
      <c r="J599" s="443">
        <v>46</v>
      </c>
      <c r="K599" s="444">
        <v>15.916955017301039</v>
      </c>
      <c r="L599" s="443">
        <v>62</v>
      </c>
      <c r="M599" s="444">
        <v>18.3</v>
      </c>
      <c r="N599" s="471">
        <v>56</v>
      </c>
      <c r="O599" s="465">
        <v>15.217391304347826</v>
      </c>
      <c r="P599" s="471">
        <v>99</v>
      </c>
      <c r="Q599" s="465">
        <v>21.244635193133046</v>
      </c>
      <c r="R599" s="471">
        <v>140</v>
      </c>
      <c r="S599" s="465">
        <v>25.500910746812387</v>
      </c>
      <c r="T599" s="471">
        <v>236</v>
      </c>
      <c r="U599" s="465">
        <v>28.331332533013207</v>
      </c>
      <c r="V599" s="473"/>
      <c r="W599" s="473" t="s">
        <v>138</v>
      </c>
      <c r="X599" s="473" t="s">
        <v>138</v>
      </c>
      <c r="Y599" s="473" t="s">
        <v>138</v>
      </c>
      <c r="Z599" s="473" t="s">
        <v>138</v>
      </c>
      <c r="AA599" s="473" t="s">
        <v>138</v>
      </c>
      <c r="AB599" s="473" t="s">
        <v>138</v>
      </c>
      <c r="AC599" s="473" t="s">
        <v>138</v>
      </c>
      <c r="AD599" s="476"/>
    </row>
    <row r="600" spans="1:30" ht="20.100000000000001" customHeight="1">
      <c r="A600" s="229"/>
      <c r="B600" s="85"/>
      <c r="C600" s="128"/>
      <c r="D600" s="85" t="s">
        <v>7363</v>
      </c>
      <c r="E600" s="128"/>
      <c r="F600" s="356">
        <v>223</v>
      </c>
      <c r="G600" s="314">
        <v>87.109375</v>
      </c>
      <c r="H600" s="356">
        <v>247</v>
      </c>
      <c r="I600" s="314">
        <v>85.172413793103445</v>
      </c>
      <c r="J600" s="356">
        <v>243</v>
      </c>
      <c r="K600" s="314">
        <v>84.083044982698965</v>
      </c>
      <c r="L600" s="356">
        <v>277</v>
      </c>
      <c r="M600" s="314">
        <v>81.7</v>
      </c>
      <c r="N600" s="315">
        <v>312</v>
      </c>
      <c r="O600" s="316">
        <v>84.782608695652172</v>
      </c>
      <c r="P600" s="315">
        <v>367</v>
      </c>
      <c r="Q600" s="316">
        <v>78.599999999999994</v>
      </c>
      <c r="R600" s="315">
        <v>409</v>
      </c>
      <c r="S600" s="316">
        <v>74.49908925318762</v>
      </c>
      <c r="T600" s="315">
        <v>597</v>
      </c>
      <c r="U600" s="316">
        <v>71.66866746698679</v>
      </c>
      <c r="V600" s="128"/>
      <c r="W600" s="128"/>
      <c r="X600" s="128"/>
      <c r="Y600" s="128"/>
      <c r="Z600" s="128"/>
      <c r="AA600" s="128"/>
      <c r="AB600" s="128"/>
      <c r="AC600" s="128"/>
      <c r="AD600" s="230"/>
    </row>
    <row r="601" spans="1:30" ht="20.100000000000001" customHeight="1">
      <c r="A601" s="229"/>
      <c r="B601" s="85"/>
      <c r="C601" s="128"/>
      <c r="D601" s="85" t="s">
        <v>1861</v>
      </c>
      <c r="E601" s="128"/>
      <c r="F601" s="356"/>
      <c r="G601" s="314"/>
      <c r="H601" s="356"/>
      <c r="I601" s="314"/>
      <c r="J601" s="356"/>
      <c r="K601" s="314"/>
      <c r="L601" s="356"/>
      <c r="M601" s="314"/>
      <c r="N601" s="315"/>
      <c r="O601" s="316"/>
      <c r="P601" s="315">
        <v>1</v>
      </c>
      <c r="Q601" s="316">
        <v>0.2</v>
      </c>
      <c r="R601" s="315"/>
      <c r="S601" s="316"/>
      <c r="T601" s="315"/>
      <c r="U601" s="316"/>
      <c r="V601" s="128"/>
      <c r="W601" s="128"/>
      <c r="X601" s="128"/>
      <c r="Y601" s="128"/>
      <c r="Z601" s="128"/>
      <c r="AA601" s="128"/>
      <c r="AB601" s="128"/>
      <c r="AC601" s="128"/>
      <c r="AD601" s="230"/>
    </row>
    <row r="602" spans="1:30" ht="20.100000000000001" customHeight="1">
      <c r="A602" s="229"/>
      <c r="B602" s="85"/>
      <c r="C602" s="128"/>
      <c r="D602" s="85" t="s">
        <v>1862</v>
      </c>
      <c r="E602" s="128"/>
      <c r="F602" s="356"/>
      <c r="G602" s="314"/>
      <c r="H602" s="356"/>
      <c r="I602" s="314"/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315"/>
      <c r="U602" s="316"/>
      <c r="V602" s="128"/>
      <c r="W602" s="128"/>
      <c r="X602" s="128"/>
      <c r="Y602" s="128"/>
      <c r="Z602" s="128"/>
      <c r="AA602" s="128"/>
      <c r="AB602" s="128"/>
      <c r="AC602" s="128"/>
      <c r="AD602" s="230"/>
    </row>
    <row r="603" spans="1:30" ht="20.100000000000001" customHeight="1">
      <c r="A603" s="476" t="s">
        <v>4886</v>
      </c>
      <c r="B603" s="476" t="s">
        <v>1115</v>
      </c>
      <c r="C603" s="473" t="s">
        <v>4948</v>
      </c>
      <c r="D603" s="476" t="s">
        <v>7372</v>
      </c>
      <c r="E603" s="473" t="s">
        <v>1335</v>
      </c>
      <c r="F603" s="443">
        <v>17</v>
      </c>
      <c r="G603" s="444">
        <v>51.515151515151516</v>
      </c>
      <c r="H603" s="443">
        <v>19</v>
      </c>
      <c r="I603" s="444">
        <v>44.186046511627907</v>
      </c>
      <c r="J603" s="443">
        <v>20</v>
      </c>
      <c r="K603" s="444">
        <v>43.478260869565219</v>
      </c>
      <c r="L603" s="443">
        <v>33</v>
      </c>
      <c r="M603" s="444">
        <v>53.2</v>
      </c>
      <c r="N603" s="471">
        <v>28</v>
      </c>
      <c r="O603" s="465">
        <v>50</v>
      </c>
      <c r="P603" s="471">
        <v>40</v>
      </c>
      <c r="Q603" s="465">
        <v>40.404040404040401</v>
      </c>
      <c r="R603" s="471">
        <v>58</v>
      </c>
      <c r="S603" s="465">
        <v>41.428571428571431</v>
      </c>
      <c r="T603" s="471">
        <v>96</v>
      </c>
      <c r="U603" s="465">
        <v>40.677966101694913</v>
      </c>
      <c r="V603" s="473" t="s">
        <v>138</v>
      </c>
      <c r="W603" s="473" t="s">
        <v>138</v>
      </c>
      <c r="X603" s="473" t="s">
        <v>138</v>
      </c>
      <c r="Y603" s="473" t="s">
        <v>138</v>
      </c>
      <c r="Z603" s="473" t="s">
        <v>138</v>
      </c>
      <c r="AA603" s="473" t="s">
        <v>138</v>
      </c>
      <c r="AB603" s="473" t="s">
        <v>138</v>
      </c>
      <c r="AC603" s="473" t="s">
        <v>138</v>
      </c>
      <c r="AD603" s="476"/>
    </row>
    <row r="604" spans="1:30" ht="20.100000000000001" customHeight="1">
      <c r="A604" s="229"/>
      <c r="B604" s="85"/>
      <c r="C604" s="128"/>
      <c r="D604" s="85" t="s">
        <v>7373</v>
      </c>
      <c r="E604" s="128"/>
      <c r="F604" s="356">
        <v>3</v>
      </c>
      <c r="G604" s="314">
        <v>9.0909090909090917</v>
      </c>
      <c r="H604" s="356">
        <v>6</v>
      </c>
      <c r="I604" s="314">
        <v>13.953488372093023</v>
      </c>
      <c r="J604" s="356">
        <v>6</v>
      </c>
      <c r="K604" s="314">
        <v>13.043478260869565</v>
      </c>
      <c r="L604" s="356">
        <v>7</v>
      </c>
      <c r="M604" s="314">
        <v>11.3</v>
      </c>
      <c r="N604" s="315">
        <v>8</v>
      </c>
      <c r="O604" s="316">
        <v>14.285714285714286</v>
      </c>
      <c r="P604" s="315">
        <v>14</v>
      </c>
      <c r="Q604" s="316">
        <v>14.141414141414142</v>
      </c>
      <c r="R604" s="315">
        <v>16</v>
      </c>
      <c r="S604" s="316">
        <v>11.428571428571429</v>
      </c>
      <c r="T604" s="315">
        <v>21</v>
      </c>
      <c r="U604" s="316">
        <v>8.898305084745763</v>
      </c>
      <c r="V604" s="128"/>
      <c r="W604" s="128"/>
      <c r="X604" s="128"/>
      <c r="Y604" s="128"/>
      <c r="Z604" s="128"/>
      <c r="AA604" s="128"/>
      <c r="AB604" s="128"/>
      <c r="AC604" s="128"/>
      <c r="AD604" s="230"/>
    </row>
    <row r="605" spans="1:30" ht="20.100000000000001" customHeight="1">
      <c r="A605" s="229"/>
      <c r="B605" s="85"/>
      <c r="C605" s="128"/>
      <c r="D605" s="85" t="s">
        <v>8703</v>
      </c>
      <c r="E605" s="128"/>
      <c r="F605" s="356">
        <v>4</v>
      </c>
      <c r="G605" s="314">
        <v>12.121212121212121</v>
      </c>
      <c r="H605" s="356">
        <v>10</v>
      </c>
      <c r="I605" s="314">
        <v>23.255813953488371</v>
      </c>
      <c r="J605" s="356">
        <v>9</v>
      </c>
      <c r="K605" s="314">
        <v>19.565217391304348</v>
      </c>
      <c r="L605" s="356">
        <v>8</v>
      </c>
      <c r="M605" s="314">
        <v>12.9</v>
      </c>
      <c r="N605" s="315">
        <v>8</v>
      </c>
      <c r="O605" s="316">
        <v>14.285714285714286</v>
      </c>
      <c r="P605" s="315">
        <v>23</v>
      </c>
      <c r="Q605" s="316">
        <v>23.232323232323232</v>
      </c>
      <c r="R605" s="315">
        <v>33</v>
      </c>
      <c r="S605" s="316">
        <v>23.571428571428573</v>
      </c>
      <c r="T605" s="315">
        <v>64</v>
      </c>
      <c r="U605" s="316">
        <v>27.118644067796609</v>
      </c>
      <c r="V605" s="128"/>
      <c r="W605" s="128"/>
      <c r="X605" s="128"/>
      <c r="Y605" s="128"/>
      <c r="Z605" s="128"/>
      <c r="AA605" s="128"/>
      <c r="AB605" s="128"/>
      <c r="AC605" s="128"/>
      <c r="AD605" s="230"/>
    </row>
    <row r="606" spans="1:30" ht="20.100000000000001" customHeight="1">
      <c r="A606" s="229"/>
      <c r="B606" s="85"/>
      <c r="C606" s="128"/>
      <c r="D606" s="85" t="s">
        <v>7374</v>
      </c>
      <c r="E606" s="128"/>
      <c r="F606" s="356">
        <v>7</v>
      </c>
      <c r="G606" s="314">
        <v>21.212121212121211</v>
      </c>
      <c r="H606" s="356">
        <v>2</v>
      </c>
      <c r="I606" s="314">
        <v>4.6511627906976747</v>
      </c>
      <c r="J606" s="356">
        <v>8</v>
      </c>
      <c r="K606" s="314">
        <v>17.391304347826086</v>
      </c>
      <c r="L606" s="356">
        <v>9</v>
      </c>
      <c r="M606" s="314">
        <v>14.5</v>
      </c>
      <c r="N606" s="315">
        <v>8</v>
      </c>
      <c r="O606" s="316">
        <v>14.285714285714286</v>
      </c>
      <c r="P606" s="315">
        <v>10</v>
      </c>
      <c r="Q606" s="316">
        <v>10.1010101010101</v>
      </c>
      <c r="R606" s="315">
        <v>14</v>
      </c>
      <c r="S606" s="316">
        <v>10</v>
      </c>
      <c r="T606" s="315">
        <v>28</v>
      </c>
      <c r="U606" s="316">
        <v>11.864406779661017</v>
      </c>
      <c r="V606" s="128"/>
      <c r="W606" s="128"/>
      <c r="X606" s="128"/>
      <c r="Y606" s="128"/>
      <c r="Z606" s="128"/>
      <c r="AA606" s="128"/>
      <c r="AB606" s="128"/>
      <c r="AC606" s="128"/>
      <c r="AD606" s="230"/>
    </row>
    <row r="607" spans="1:30" ht="20.100000000000001" customHeight="1">
      <c r="A607" s="229"/>
      <c r="B607" s="85"/>
      <c r="C607" s="128"/>
      <c r="D607" s="85" t="s">
        <v>7375</v>
      </c>
      <c r="E607" s="128"/>
      <c r="F607" s="356">
        <v>1</v>
      </c>
      <c r="G607" s="314">
        <v>3.0303030303030303</v>
      </c>
      <c r="H607" s="356">
        <v>2</v>
      </c>
      <c r="I607" s="314">
        <v>4.6511627906976747</v>
      </c>
      <c r="J607" s="356">
        <v>3</v>
      </c>
      <c r="K607" s="314">
        <v>6.5217391304347823</v>
      </c>
      <c r="L607" s="356">
        <v>3</v>
      </c>
      <c r="M607" s="314">
        <v>4.8</v>
      </c>
      <c r="N607" s="315">
        <v>1</v>
      </c>
      <c r="O607" s="316">
        <v>1.7857142857142858</v>
      </c>
      <c r="P607" s="315">
        <v>9</v>
      </c>
      <c r="Q607" s="316">
        <v>9.0909090909090917</v>
      </c>
      <c r="R607" s="315">
        <v>17</v>
      </c>
      <c r="S607" s="316">
        <v>12.142857142857142</v>
      </c>
      <c r="T607" s="315">
        <v>18</v>
      </c>
      <c r="U607" s="316">
        <v>7.6271186440677967</v>
      </c>
      <c r="V607" s="128"/>
      <c r="W607" s="128"/>
      <c r="X607" s="128"/>
      <c r="Y607" s="128"/>
      <c r="Z607" s="128"/>
      <c r="AA607" s="128"/>
      <c r="AB607" s="128"/>
      <c r="AC607" s="128"/>
      <c r="AD607" s="230"/>
    </row>
    <row r="608" spans="1:30" ht="20.100000000000001" customHeight="1">
      <c r="A608" s="229"/>
      <c r="B608" s="85"/>
      <c r="C608" s="128"/>
      <c r="D608" s="85" t="s">
        <v>7376</v>
      </c>
      <c r="E608" s="128"/>
      <c r="F608" s="356">
        <v>1</v>
      </c>
      <c r="G608" s="314">
        <v>3.0303030303030303</v>
      </c>
      <c r="H608" s="356">
        <v>4</v>
      </c>
      <c r="I608" s="314">
        <v>9.3023255813953494</v>
      </c>
      <c r="J608" s="356"/>
      <c r="K608" s="314"/>
      <c r="L608" s="356">
        <v>2</v>
      </c>
      <c r="M608" s="314">
        <v>3.2</v>
      </c>
      <c r="N608" s="315">
        <v>3</v>
      </c>
      <c r="O608" s="316">
        <v>5.3571428571428568</v>
      </c>
      <c r="P608" s="315">
        <v>3</v>
      </c>
      <c r="Q608" s="316">
        <v>3.0303030303030303</v>
      </c>
      <c r="R608" s="315">
        <v>1</v>
      </c>
      <c r="S608" s="316">
        <v>0.7142857142857143</v>
      </c>
      <c r="T608" s="315">
        <v>5</v>
      </c>
      <c r="U608" s="316">
        <v>2.1186440677966103</v>
      </c>
      <c r="V608" s="128"/>
      <c r="W608" s="128"/>
      <c r="X608" s="128"/>
      <c r="Y608" s="128"/>
      <c r="Z608" s="128"/>
      <c r="AA608" s="128"/>
      <c r="AB608" s="128"/>
      <c r="AC608" s="128"/>
      <c r="AD608" s="230"/>
    </row>
    <row r="609" spans="1:30" ht="20.100000000000001" customHeight="1">
      <c r="A609" s="229"/>
      <c r="B609" s="85"/>
      <c r="C609" s="128"/>
      <c r="D609" s="85" t="s">
        <v>3242</v>
      </c>
      <c r="E609" s="128"/>
      <c r="F609" s="356"/>
      <c r="G609" s="314"/>
      <c r="H609" s="356"/>
      <c r="I609" s="314"/>
      <c r="J609" s="356"/>
      <c r="K609" s="314"/>
      <c r="L609" s="356"/>
      <c r="M609" s="314"/>
      <c r="N609" s="315"/>
      <c r="O609" s="316"/>
      <c r="P609" s="315"/>
      <c r="Q609" s="316"/>
      <c r="R609" s="315">
        <v>1</v>
      </c>
      <c r="S609" s="316">
        <v>0.7142857142857143</v>
      </c>
      <c r="T609" s="315">
        <v>4</v>
      </c>
      <c r="U609" s="316">
        <v>1.6949152542372881</v>
      </c>
      <c r="V609" s="128"/>
      <c r="W609" s="128"/>
      <c r="X609" s="128"/>
      <c r="Y609" s="128"/>
      <c r="Z609" s="128"/>
      <c r="AA609" s="128"/>
      <c r="AB609" s="128"/>
      <c r="AC609" s="128"/>
      <c r="AD609" s="230"/>
    </row>
    <row r="610" spans="1:30" ht="20.100000000000001" customHeight="1">
      <c r="A610" s="88"/>
      <c r="B610" s="85"/>
      <c r="C610" s="128"/>
      <c r="D610" s="85" t="s">
        <v>7315</v>
      </c>
      <c r="E610" s="128"/>
      <c r="F610" s="356"/>
      <c r="G610" s="314"/>
      <c r="H610" s="356"/>
      <c r="I610" s="314"/>
      <c r="J610" s="356"/>
      <c r="K610" s="314"/>
      <c r="L610" s="356"/>
      <c r="M610" s="314"/>
      <c r="N610" s="315"/>
      <c r="O610" s="316"/>
      <c r="P610" s="315"/>
      <c r="Q610" s="316"/>
      <c r="R610" s="315"/>
      <c r="S610" s="316"/>
      <c r="T610" s="315"/>
      <c r="U610" s="316"/>
      <c r="V610" s="128"/>
      <c r="W610" s="128"/>
      <c r="X610" s="128"/>
      <c r="Y610" s="128"/>
      <c r="Z610" s="128"/>
      <c r="AA610" s="128"/>
      <c r="AB610" s="128"/>
      <c r="AC610" s="128"/>
      <c r="AD610" s="55"/>
    </row>
    <row r="611" spans="1:30" ht="20.100000000000001" customHeight="1">
      <c r="A611" s="88"/>
      <c r="B611" s="85"/>
      <c r="C611" s="128"/>
      <c r="D611" s="85" t="s">
        <v>7353</v>
      </c>
      <c r="E611" s="128"/>
      <c r="F611" s="356"/>
      <c r="G611" s="314"/>
      <c r="H611" s="356"/>
      <c r="I611" s="314"/>
      <c r="J611" s="356"/>
      <c r="K611" s="314"/>
      <c r="L611" s="356"/>
      <c r="M611" s="314"/>
      <c r="N611" s="315"/>
      <c r="O611" s="316"/>
      <c r="P611" s="315"/>
      <c r="Q611" s="316"/>
      <c r="R611" s="315"/>
      <c r="S611" s="316"/>
      <c r="T611" s="315"/>
      <c r="U611" s="316"/>
      <c r="V611" s="128"/>
      <c r="W611" s="128"/>
      <c r="X611" s="128"/>
      <c r="Y611" s="128"/>
      <c r="Z611" s="128"/>
      <c r="AA611" s="128"/>
      <c r="AB611" s="128"/>
      <c r="AC611" s="128"/>
      <c r="AD611" s="55"/>
    </row>
    <row r="612" spans="1:30" ht="20.100000000000001" customHeight="1">
      <c r="A612" s="476" t="s">
        <v>4887</v>
      </c>
      <c r="B612" s="476" t="s">
        <v>1116</v>
      </c>
      <c r="C612" s="473" t="s">
        <v>4948</v>
      </c>
      <c r="D612" s="476" t="s">
        <v>7372</v>
      </c>
      <c r="E612" s="473" t="s">
        <v>1335</v>
      </c>
      <c r="F612" s="443">
        <v>1</v>
      </c>
      <c r="G612" s="444">
        <v>12.5</v>
      </c>
      <c r="H612" s="443"/>
      <c r="I612" s="444"/>
      <c r="J612" s="443">
        <v>1</v>
      </c>
      <c r="K612" s="444">
        <v>8.3333333333333339</v>
      </c>
      <c r="L612" s="443"/>
      <c r="M612" s="444"/>
      <c r="N612" s="471"/>
      <c r="O612" s="465"/>
      <c r="P612" s="471">
        <v>2</v>
      </c>
      <c r="Q612" s="465">
        <v>6.666666666666667</v>
      </c>
      <c r="R612" s="471">
        <v>6</v>
      </c>
      <c r="S612" s="465">
        <v>12.76595744680851</v>
      </c>
      <c r="T612" s="471">
        <v>3</v>
      </c>
      <c r="U612" s="465">
        <v>4.3478260869565215</v>
      </c>
      <c r="V612" s="473" t="s">
        <v>138</v>
      </c>
      <c r="W612" s="473" t="s">
        <v>138</v>
      </c>
      <c r="X612" s="473" t="s">
        <v>138</v>
      </c>
      <c r="Y612" s="473" t="s">
        <v>138</v>
      </c>
      <c r="Z612" s="473" t="s">
        <v>138</v>
      </c>
      <c r="AA612" s="473" t="s">
        <v>138</v>
      </c>
      <c r="AB612" s="473" t="s">
        <v>138</v>
      </c>
      <c r="AC612" s="473" t="s">
        <v>138</v>
      </c>
      <c r="AD612" s="476"/>
    </row>
    <row r="613" spans="1:30" ht="20.100000000000001" customHeight="1">
      <c r="A613" s="229"/>
      <c r="B613" s="85"/>
      <c r="C613" s="128"/>
      <c r="D613" s="85" t="s">
        <v>7373</v>
      </c>
      <c r="E613" s="128"/>
      <c r="F613" s="356">
        <v>2</v>
      </c>
      <c r="G613" s="314">
        <v>25</v>
      </c>
      <c r="H613" s="356">
        <v>4</v>
      </c>
      <c r="I613" s="314">
        <v>28.571428571428573</v>
      </c>
      <c r="J613" s="356">
        <v>4</v>
      </c>
      <c r="K613" s="314">
        <v>33.333333333333336</v>
      </c>
      <c r="L613" s="356">
        <v>2</v>
      </c>
      <c r="M613" s="314">
        <v>11.764705882352942</v>
      </c>
      <c r="N613" s="315">
        <v>5</v>
      </c>
      <c r="O613" s="316">
        <v>31.25</v>
      </c>
      <c r="P613" s="315">
        <v>6</v>
      </c>
      <c r="Q613" s="316">
        <v>20</v>
      </c>
      <c r="R613" s="315">
        <v>10</v>
      </c>
      <c r="S613" s="316">
        <v>21.276595744680851</v>
      </c>
      <c r="T613" s="315">
        <v>16</v>
      </c>
      <c r="U613" s="316">
        <v>23.188405797101449</v>
      </c>
      <c r="V613" s="128"/>
      <c r="W613" s="128"/>
      <c r="X613" s="128"/>
      <c r="Y613" s="128"/>
      <c r="Z613" s="128"/>
      <c r="AA613" s="128"/>
      <c r="AB613" s="128"/>
      <c r="AC613" s="128"/>
      <c r="AD613" s="230"/>
    </row>
    <row r="614" spans="1:30" ht="20.100000000000001" customHeight="1">
      <c r="A614" s="229"/>
      <c r="B614" s="85"/>
      <c r="C614" s="128"/>
      <c r="D614" s="85" t="s">
        <v>8703</v>
      </c>
      <c r="E614" s="128"/>
      <c r="F614" s="356">
        <v>1</v>
      </c>
      <c r="G614" s="314">
        <v>12.5</v>
      </c>
      <c r="H614" s="356">
        <v>4</v>
      </c>
      <c r="I614" s="314">
        <v>28.571428571428573</v>
      </c>
      <c r="J614" s="356">
        <v>3</v>
      </c>
      <c r="K614" s="314">
        <v>25</v>
      </c>
      <c r="L614" s="356">
        <v>4</v>
      </c>
      <c r="M614" s="314">
        <v>23.529411764705884</v>
      </c>
      <c r="N614" s="315">
        <v>4</v>
      </c>
      <c r="O614" s="316">
        <v>25</v>
      </c>
      <c r="P614" s="315">
        <v>11</v>
      </c>
      <c r="Q614" s="316">
        <v>36.666666666666664</v>
      </c>
      <c r="R614" s="315">
        <v>12</v>
      </c>
      <c r="S614" s="316">
        <v>25.531914893617021</v>
      </c>
      <c r="T614" s="315">
        <v>23</v>
      </c>
      <c r="U614" s="316">
        <v>33.333333333333336</v>
      </c>
      <c r="V614" s="128"/>
      <c r="W614" s="128"/>
      <c r="X614" s="128"/>
      <c r="Y614" s="128"/>
      <c r="Z614" s="128"/>
      <c r="AA614" s="128"/>
      <c r="AB614" s="128"/>
      <c r="AC614" s="128"/>
      <c r="AD614" s="230"/>
    </row>
    <row r="615" spans="1:30" ht="20.100000000000001" customHeight="1">
      <c r="A615" s="229"/>
      <c r="B615" s="85"/>
      <c r="C615" s="128"/>
      <c r="D615" s="85" t="s">
        <v>7374</v>
      </c>
      <c r="E615" s="128"/>
      <c r="F615" s="356">
        <v>1</v>
      </c>
      <c r="G615" s="314">
        <v>12.5</v>
      </c>
      <c r="H615" s="356">
        <v>1</v>
      </c>
      <c r="I615" s="314">
        <v>7.1428571428571432</v>
      </c>
      <c r="J615" s="356">
        <v>1</v>
      </c>
      <c r="K615" s="314">
        <v>8.3333333333333339</v>
      </c>
      <c r="L615" s="356">
        <v>1</v>
      </c>
      <c r="M615" s="314">
        <v>5.882352941176471</v>
      </c>
      <c r="N615" s="315"/>
      <c r="O615" s="316"/>
      <c r="P615" s="315">
        <v>2</v>
      </c>
      <c r="Q615" s="316">
        <v>6.666666666666667</v>
      </c>
      <c r="R615" s="315">
        <v>3</v>
      </c>
      <c r="S615" s="316">
        <v>6.3829787234042552</v>
      </c>
      <c r="T615" s="315">
        <v>7</v>
      </c>
      <c r="U615" s="316">
        <v>10.144927536231885</v>
      </c>
      <c r="V615" s="128"/>
      <c r="W615" s="128"/>
      <c r="X615" s="128"/>
      <c r="Y615" s="128"/>
      <c r="Z615" s="128"/>
      <c r="AA615" s="128"/>
      <c r="AB615" s="128"/>
      <c r="AC615" s="128"/>
      <c r="AD615" s="230"/>
    </row>
    <row r="616" spans="1:30" ht="20.100000000000001" customHeight="1">
      <c r="A616" s="229"/>
      <c r="B616" s="85"/>
      <c r="C616" s="128"/>
      <c r="D616" s="85" t="s">
        <v>7375</v>
      </c>
      <c r="E616" s="128"/>
      <c r="F616" s="356">
        <v>3</v>
      </c>
      <c r="G616" s="314">
        <v>37.5</v>
      </c>
      <c r="H616" s="356">
        <v>5</v>
      </c>
      <c r="I616" s="314">
        <v>35.714285714285715</v>
      </c>
      <c r="J616" s="356">
        <v>3</v>
      </c>
      <c r="K616" s="314">
        <v>25</v>
      </c>
      <c r="L616" s="356">
        <v>6</v>
      </c>
      <c r="M616" s="314">
        <v>35.294117647058826</v>
      </c>
      <c r="N616" s="315">
        <v>5</v>
      </c>
      <c r="O616" s="316">
        <v>31.25</v>
      </c>
      <c r="P616" s="315">
        <v>7</v>
      </c>
      <c r="Q616" s="316">
        <v>23.333333333333332</v>
      </c>
      <c r="R616" s="315">
        <v>11</v>
      </c>
      <c r="S616" s="316">
        <v>23.404255319148938</v>
      </c>
      <c r="T616" s="315">
        <v>14</v>
      </c>
      <c r="U616" s="316">
        <v>20.289855072463769</v>
      </c>
      <c r="V616" s="128"/>
      <c r="W616" s="128"/>
      <c r="X616" s="128"/>
      <c r="Y616" s="128"/>
      <c r="Z616" s="128"/>
      <c r="AA616" s="128"/>
      <c r="AB616" s="128"/>
      <c r="AC616" s="128"/>
      <c r="AD616" s="230"/>
    </row>
    <row r="617" spans="1:30" ht="20.100000000000001" customHeight="1">
      <c r="A617" s="229"/>
      <c r="B617" s="85"/>
      <c r="C617" s="128"/>
      <c r="D617" s="85" t="s">
        <v>7376</v>
      </c>
      <c r="E617" s="128"/>
      <c r="F617" s="356"/>
      <c r="G617" s="314"/>
      <c r="H617" s="356"/>
      <c r="I617" s="314"/>
      <c r="J617" s="356"/>
      <c r="K617" s="314"/>
      <c r="L617" s="356">
        <v>4</v>
      </c>
      <c r="M617" s="314">
        <v>23.529411764705884</v>
      </c>
      <c r="N617" s="315">
        <v>2</v>
      </c>
      <c r="O617" s="316">
        <v>12.5</v>
      </c>
      <c r="P617" s="315">
        <v>2</v>
      </c>
      <c r="Q617" s="316">
        <v>6.666666666666667</v>
      </c>
      <c r="R617" s="315">
        <v>5</v>
      </c>
      <c r="S617" s="316">
        <v>10.638297872340425</v>
      </c>
      <c r="T617" s="315">
        <v>6</v>
      </c>
      <c r="U617" s="316">
        <v>8.695652173913043</v>
      </c>
      <c r="V617" s="128"/>
      <c r="W617" s="128"/>
      <c r="X617" s="128"/>
      <c r="Y617" s="128"/>
      <c r="Z617" s="128"/>
      <c r="AA617" s="128"/>
      <c r="AB617" s="128"/>
      <c r="AC617" s="128"/>
      <c r="AD617" s="230"/>
    </row>
    <row r="618" spans="1:30" ht="20.100000000000001" customHeight="1">
      <c r="A618" s="229"/>
      <c r="B618" s="85"/>
      <c r="C618" s="128"/>
      <c r="D618" s="85" t="s">
        <v>3242</v>
      </c>
      <c r="E618" s="128"/>
      <c r="F618" s="356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/>
      <c r="U618" s="316"/>
      <c r="V618" s="128"/>
      <c r="W618" s="128"/>
      <c r="X618" s="128"/>
      <c r="Y618" s="128"/>
      <c r="Z618" s="128"/>
      <c r="AA618" s="128"/>
      <c r="AB618" s="128"/>
      <c r="AC618" s="128"/>
      <c r="AD618" s="230"/>
    </row>
    <row r="619" spans="1:30" ht="20.100000000000001" customHeight="1">
      <c r="A619" s="88"/>
      <c r="B619" s="85"/>
      <c r="C619" s="128"/>
      <c r="D619" s="85" t="s">
        <v>7315</v>
      </c>
      <c r="E619" s="128"/>
      <c r="F619" s="356"/>
      <c r="G619" s="314"/>
      <c r="H619" s="356"/>
      <c r="I619" s="314"/>
      <c r="J619" s="356"/>
      <c r="K619" s="314"/>
      <c r="L619" s="356"/>
      <c r="M619" s="314"/>
      <c r="N619" s="315"/>
      <c r="O619" s="316"/>
      <c r="P619" s="315"/>
      <c r="Q619" s="316"/>
      <c r="R619" s="315"/>
      <c r="S619" s="316"/>
      <c r="T619" s="315"/>
      <c r="U619" s="316"/>
      <c r="V619" s="128"/>
      <c r="W619" s="128"/>
      <c r="X619" s="128"/>
      <c r="Y619" s="128"/>
      <c r="Z619" s="128"/>
      <c r="AA619" s="128"/>
      <c r="AB619" s="128"/>
      <c r="AC619" s="128"/>
      <c r="AD619" s="55"/>
    </row>
    <row r="620" spans="1:30" ht="20.100000000000001" customHeight="1">
      <c r="A620" s="88"/>
      <c r="B620" s="85"/>
      <c r="C620" s="128"/>
      <c r="D620" s="85" t="s">
        <v>7353</v>
      </c>
      <c r="E620" s="128"/>
      <c r="F620" s="356"/>
      <c r="G620" s="314"/>
      <c r="H620" s="356"/>
      <c r="I620" s="314"/>
      <c r="J620" s="356"/>
      <c r="K620" s="314"/>
      <c r="L620" s="356"/>
      <c r="M620" s="314"/>
      <c r="N620" s="315"/>
      <c r="O620" s="316"/>
      <c r="P620" s="315"/>
      <c r="Q620" s="316"/>
      <c r="R620" s="315"/>
      <c r="S620" s="316"/>
      <c r="T620" s="315"/>
      <c r="U620" s="316"/>
      <c r="V620" s="128"/>
      <c r="W620" s="128"/>
      <c r="X620" s="128"/>
      <c r="Y620" s="128"/>
      <c r="Z620" s="128"/>
      <c r="AA620" s="128"/>
      <c r="AB620" s="128"/>
      <c r="AC620" s="128"/>
      <c r="AD620" s="55"/>
    </row>
    <row r="621" spans="1:30" ht="20.100000000000001" customHeight="1">
      <c r="A621" s="476" t="s">
        <v>4888</v>
      </c>
      <c r="B621" s="476" t="s">
        <v>1117</v>
      </c>
      <c r="C621" s="473" t="s">
        <v>4948</v>
      </c>
      <c r="D621" s="476" t="s">
        <v>7372</v>
      </c>
      <c r="E621" s="473" t="s">
        <v>1335</v>
      </c>
      <c r="F621" s="443"/>
      <c r="G621" s="444"/>
      <c r="H621" s="443"/>
      <c r="I621" s="444"/>
      <c r="J621" s="443"/>
      <c r="K621" s="444"/>
      <c r="L621" s="443"/>
      <c r="M621" s="444"/>
      <c r="N621" s="471"/>
      <c r="O621" s="465"/>
      <c r="P621" s="471">
        <v>2</v>
      </c>
      <c r="Q621" s="465">
        <v>13.333333333333334</v>
      </c>
      <c r="R621" s="471">
        <v>2</v>
      </c>
      <c r="S621" s="465">
        <v>8.3333333333333339</v>
      </c>
      <c r="T621" s="471">
        <v>4</v>
      </c>
      <c r="U621" s="465">
        <v>10.256410256410257</v>
      </c>
      <c r="V621" s="473" t="s">
        <v>138</v>
      </c>
      <c r="W621" s="473" t="s">
        <v>138</v>
      </c>
      <c r="X621" s="473" t="s">
        <v>138</v>
      </c>
      <c r="Y621" s="473" t="s">
        <v>138</v>
      </c>
      <c r="Z621" s="473" t="s">
        <v>138</v>
      </c>
      <c r="AA621" s="473" t="s">
        <v>138</v>
      </c>
      <c r="AB621" s="473" t="s">
        <v>138</v>
      </c>
      <c r="AC621" s="473" t="s">
        <v>138</v>
      </c>
      <c r="AD621" s="476"/>
    </row>
    <row r="622" spans="1:30" ht="20.100000000000001" customHeight="1">
      <c r="A622" s="229"/>
      <c r="B622" s="85"/>
      <c r="C622" s="128"/>
      <c r="D622" s="85" t="s">
        <v>7373</v>
      </c>
      <c r="E622" s="128"/>
      <c r="F622" s="356"/>
      <c r="G622" s="314"/>
      <c r="H622" s="356">
        <v>1</v>
      </c>
      <c r="I622" s="314">
        <v>14.285714285714286</v>
      </c>
      <c r="J622" s="356"/>
      <c r="K622" s="314"/>
      <c r="L622" s="356">
        <v>2</v>
      </c>
      <c r="M622" s="314">
        <v>40</v>
      </c>
      <c r="N622" s="315"/>
      <c r="O622" s="316"/>
      <c r="P622" s="315"/>
      <c r="Q622" s="316"/>
      <c r="R622" s="315">
        <v>2</v>
      </c>
      <c r="S622" s="316">
        <v>8.3333333333333339</v>
      </c>
      <c r="T622" s="315">
        <v>3</v>
      </c>
      <c r="U622" s="316">
        <v>7.6923076923076925</v>
      </c>
      <c r="V622" s="128"/>
      <c r="W622" s="128"/>
      <c r="X622" s="128"/>
      <c r="Y622" s="128"/>
      <c r="Z622" s="128"/>
      <c r="AA622" s="128"/>
      <c r="AB622" s="128"/>
      <c r="AC622" s="128"/>
      <c r="AD622" s="230"/>
    </row>
    <row r="623" spans="1:30" ht="20.100000000000001" customHeight="1">
      <c r="A623" s="229"/>
      <c r="B623" s="85"/>
      <c r="C623" s="128"/>
      <c r="D623" s="85" t="s">
        <v>8703</v>
      </c>
      <c r="E623" s="128"/>
      <c r="F623" s="356"/>
      <c r="G623" s="314"/>
      <c r="H623" s="356">
        <v>1</v>
      </c>
      <c r="I623" s="314">
        <v>14.285714285714286</v>
      </c>
      <c r="J623" s="356">
        <v>1</v>
      </c>
      <c r="K623" s="314">
        <v>33.333333333333336</v>
      </c>
      <c r="L623" s="356">
        <v>1</v>
      </c>
      <c r="M623" s="314">
        <v>20</v>
      </c>
      <c r="N623" s="315">
        <v>2</v>
      </c>
      <c r="O623" s="316">
        <v>28.6</v>
      </c>
      <c r="P623" s="315">
        <v>2</v>
      </c>
      <c r="Q623" s="316">
        <v>13.333333333333334</v>
      </c>
      <c r="R623" s="315">
        <v>6</v>
      </c>
      <c r="S623" s="316">
        <v>25</v>
      </c>
      <c r="T623" s="315">
        <v>9</v>
      </c>
      <c r="U623" s="316">
        <v>23.076923076923077</v>
      </c>
      <c r="V623" s="128"/>
      <c r="W623" s="128"/>
      <c r="X623" s="128"/>
      <c r="Y623" s="128"/>
      <c r="Z623" s="128"/>
      <c r="AA623" s="128"/>
      <c r="AB623" s="128"/>
      <c r="AC623" s="128"/>
      <c r="AD623" s="230"/>
    </row>
    <row r="624" spans="1:30" ht="20.100000000000001" customHeight="1">
      <c r="A624" s="229"/>
      <c r="B624" s="85"/>
      <c r="C624" s="128"/>
      <c r="D624" s="85" t="s">
        <v>7374</v>
      </c>
      <c r="E624" s="128"/>
      <c r="F624" s="356"/>
      <c r="G624" s="314"/>
      <c r="H624" s="356"/>
      <c r="I624" s="314"/>
      <c r="J624" s="356"/>
      <c r="K624" s="314"/>
      <c r="L624" s="356"/>
      <c r="M624" s="314"/>
      <c r="N624" s="315"/>
      <c r="O624" s="316"/>
      <c r="P624" s="315"/>
      <c r="Q624" s="316"/>
      <c r="R624" s="315">
        <v>2</v>
      </c>
      <c r="S624" s="316">
        <v>8.3333333333333339</v>
      </c>
      <c r="T624" s="315">
        <v>4</v>
      </c>
      <c r="U624" s="316">
        <v>10.256410256410257</v>
      </c>
      <c r="V624" s="128"/>
      <c r="W624" s="128"/>
      <c r="X624" s="128"/>
      <c r="Y624" s="128"/>
      <c r="Z624" s="128"/>
      <c r="AA624" s="128"/>
      <c r="AB624" s="128"/>
      <c r="AC624" s="128"/>
      <c r="AD624" s="230"/>
    </row>
    <row r="625" spans="1:30" ht="20.100000000000001" customHeight="1">
      <c r="A625" s="229"/>
      <c r="B625" s="85"/>
      <c r="C625" s="128"/>
      <c r="D625" s="85" t="s">
        <v>7375</v>
      </c>
      <c r="E625" s="128"/>
      <c r="F625" s="356">
        <v>1</v>
      </c>
      <c r="G625" s="314">
        <v>100</v>
      </c>
      <c r="H625" s="356">
        <v>5</v>
      </c>
      <c r="I625" s="314">
        <v>71.428571428571431</v>
      </c>
      <c r="J625" s="356">
        <v>1</v>
      </c>
      <c r="K625" s="314">
        <v>33.333333333333336</v>
      </c>
      <c r="L625" s="356">
        <v>2</v>
      </c>
      <c r="M625" s="314">
        <v>40</v>
      </c>
      <c r="N625" s="315">
        <v>3</v>
      </c>
      <c r="O625" s="316">
        <v>42.9</v>
      </c>
      <c r="P625" s="315">
        <v>10</v>
      </c>
      <c r="Q625" s="316">
        <v>66.666666666666671</v>
      </c>
      <c r="R625" s="315">
        <v>7</v>
      </c>
      <c r="S625" s="316">
        <v>29.166666666666668</v>
      </c>
      <c r="T625" s="315">
        <v>18</v>
      </c>
      <c r="U625" s="316">
        <v>46.153846153846153</v>
      </c>
      <c r="V625" s="128"/>
      <c r="W625" s="128"/>
      <c r="X625" s="128"/>
      <c r="Y625" s="128"/>
      <c r="Z625" s="128"/>
      <c r="AA625" s="128"/>
      <c r="AB625" s="128"/>
      <c r="AC625" s="128"/>
      <c r="AD625" s="230"/>
    </row>
    <row r="626" spans="1:30" ht="20.100000000000001" customHeight="1">
      <c r="A626" s="229"/>
      <c r="B626" s="85"/>
      <c r="C626" s="128"/>
      <c r="D626" s="85" t="s">
        <v>7376</v>
      </c>
      <c r="E626" s="128"/>
      <c r="F626" s="356"/>
      <c r="G626" s="314"/>
      <c r="H626" s="356"/>
      <c r="I626" s="314"/>
      <c r="J626" s="356">
        <v>1</v>
      </c>
      <c r="K626" s="314">
        <v>33.333333333333336</v>
      </c>
      <c r="L626" s="356"/>
      <c r="M626" s="314"/>
      <c r="N626" s="315">
        <v>2</v>
      </c>
      <c r="O626" s="316">
        <v>28.6</v>
      </c>
      <c r="P626" s="315">
        <v>1</v>
      </c>
      <c r="Q626" s="316">
        <v>6.666666666666667</v>
      </c>
      <c r="R626" s="315">
        <v>5</v>
      </c>
      <c r="S626" s="316">
        <v>20.833333333333332</v>
      </c>
      <c r="T626" s="315">
        <v>1</v>
      </c>
      <c r="U626" s="316">
        <v>2.5641025641025643</v>
      </c>
      <c r="V626" s="128"/>
      <c r="W626" s="128"/>
      <c r="X626" s="128"/>
      <c r="Y626" s="128"/>
      <c r="Z626" s="128"/>
      <c r="AA626" s="128"/>
      <c r="AB626" s="128"/>
      <c r="AC626" s="128"/>
      <c r="AD626" s="230"/>
    </row>
    <row r="627" spans="1:30" ht="20.100000000000001" customHeight="1">
      <c r="A627" s="229"/>
      <c r="B627" s="85"/>
      <c r="C627" s="128"/>
      <c r="D627" s="85" t="s">
        <v>3242</v>
      </c>
      <c r="E627" s="128"/>
      <c r="F627" s="356"/>
      <c r="G627" s="314"/>
      <c r="H627" s="356"/>
      <c r="I627" s="314"/>
      <c r="J627" s="356"/>
      <c r="K627" s="314"/>
      <c r="L627" s="356"/>
      <c r="M627" s="314"/>
      <c r="N627" s="315"/>
      <c r="O627" s="316"/>
      <c r="P627" s="315"/>
      <c r="Q627" s="316"/>
      <c r="R627" s="315"/>
      <c r="S627" s="316"/>
      <c r="T627" s="315"/>
      <c r="U627" s="316"/>
      <c r="V627" s="128"/>
      <c r="W627" s="128"/>
      <c r="X627" s="128"/>
      <c r="Y627" s="128"/>
      <c r="Z627" s="128"/>
      <c r="AA627" s="128"/>
      <c r="AB627" s="128"/>
      <c r="AC627" s="128"/>
      <c r="AD627" s="230"/>
    </row>
    <row r="628" spans="1:30" ht="20.100000000000001" customHeight="1">
      <c r="A628" s="88"/>
      <c r="B628" s="85"/>
      <c r="C628" s="128"/>
      <c r="D628" s="85" t="s">
        <v>1861</v>
      </c>
      <c r="E628" s="128"/>
      <c r="F628" s="356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/>
      <c r="S628" s="316"/>
      <c r="T628" s="315"/>
      <c r="U628" s="316"/>
      <c r="V628" s="128"/>
      <c r="W628" s="128"/>
      <c r="X628" s="128"/>
      <c r="Y628" s="128"/>
      <c r="Z628" s="128"/>
      <c r="AA628" s="128"/>
      <c r="AB628" s="128"/>
      <c r="AC628" s="128"/>
      <c r="AD628" s="55"/>
    </row>
    <row r="629" spans="1:30" ht="20.100000000000001" customHeight="1">
      <c r="A629" s="88"/>
      <c r="B629" s="85"/>
      <c r="C629" s="128"/>
      <c r="D629" s="85" t="s">
        <v>1862</v>
      </c>
      <c r="E629" s="128"/>
      <c r="F629" s="356"/>
      <c r="G629" s="314"/>
      <c r="H629" s="356"/>
      <c r="I629" s="314"/>
      <c r="J629" s="356"/>
      <c r="K629" s="314"/>
      <c r="L629" s="356"/>
      <c r="M629" s="314"/>
      <c r="N629" s="315"/>
      <c r="O629" s="316"/>
      <c r="P629" s="315"/>
      <c r="Q629" s="316"/>
      <c r="R629" s="315"/>
      <c r="S629" s="316"/>
      <c r="T629" s="315"/>
      <c r="U629" s="316"/>
      <c r="V629" s="128"/>
      <c r="W629" s="128"/>
      <c r="X629" s="128"/>
      <c r="Y629" s="128"/>
      <c r="Z629" s="128"/>
      <c r="AA629" s="128"/>
      <c r="AB629" s="128"/>
      <c r="AC629" s="128"/>
      <c r="AD629" s="55"/>
    </row>
    <row r="630" spans="1:30" ht="20.100000000000001" customHeight="1">
      <c r="A630" s="476" t="s">
        <v>4889</v>
      </c>
      <c r="B630" s="476" t="s">
        <v>1118</v>
      </c>
      <c r="C630" s="473" t="s">
        <v>4948</v>
      </c>
      <c r="D630" s="476" t="s">
        <v>7372</v>
      </c>
      <c r="E630" s="473" t="s">
        <v>1335</v>
      </c>
      <c r="F630" s="443"/>
      <c r="G630" s="444"/>
      <c r="H630" s="443">
        <v>1</v>
      </c>
      <c r="I630" s="444">
        <v>33.333333333333336</v>
      </c>
      <c r="J630" s="443"/>
      <c r="K630" s="444"/>
      <c r="L630" s="443"/>
      <c r="M630" s="444"/>
      <c r="N630" s="471"/>
      <c r="O630" s="465"/>
      <c r="P630" s="471"/>
      <c r="Q630" s="465"/>
      <c r="R630" s="471"/>
      <c r="S630" s="465"/>
      <c r="T630" s="471"/>
      <c r="U630" s="465"/>
      <c r="V630" s="473" t="s">
        <v>138</v>
      </c>
      <c r="W630" s="473" t="s">
        <v>138</v>
      </c>
      <c r="X630" s="473" t="s">
        <v>138</v>
      </c>
      <c r="Y630" s="473" t="s">
        <v>138</v>
      </c>
      <c r="Z630" s="473" t="s">
        <v>138</v>
      </c>
      <c r="AA630" s="473" t="s">
        <v>138</v>
      </c>
      <c r="AB630" s="473" t="s">
        <v>138</v>
      </c>
      <c r="AC630" s="473" t="s">
        <v>138</v>
      </c>
      <c r="AD630" s="476"/>
    </row>
    <row r="631" spans="1:30" ht="20.100000000000001" customHeight="1">
      <c r="A631" s="229"/>
      <c r="B631" s="85"/>
      <c r="C631" s="128"/>
      <c r="D631" s="85" t="s">
        <v>7373</v>
      </c>
      <c r="E631" s="128"/>
      <c r="F631" s="356"/>
      <c r="G631" s="314"/>
      <c r="H631" s="356"/>
      <c r="I631" s="314"/>
      <c r="J631" s="356"/>
      <c r="K631" s="314"/>
      <c r="L631" s="356"/>
      <c r="M631" s="314"/>
      <c r="N631" s="315"/>
      <c r="O631" s="316"/>
      <c r="P631" s="315">
        <v>1</v>
      </c>
      <c r="Q631" s="316">
        <v>16.666666666666668</v>
      </c>
      <c r="R631" s="315"/>
      <c r="S631" s="316"/>
      <c r="T631" s="315">
        <v>1</v>
      </c>
      <c r="U631" s="316">
        <v>4.7619047619047619</v>
      </c>
      <c r="V631" s="128"/>
      <c r="W631" s="128"/>
      <c r="X631" s="128"/>
      <c r="Y631" s="128"/>
      <c r="Z631" s="128"/>
      <c r="AA631" s="128"/>
      <c r="AB631" s="128"/>
      <c r="AC631" s="128"/>
      <c r="AD631" s="230"/>
    </row>
    <row r="632" spans="1:30" ht="20.100000000000001" customHeight="1">
      <c r="A632" s="229"/>
      <c r="B632" s="85"/>
      <c r="C632" s="128"/>
      <c r="D632" s="85" t="s">
        <v>8703</v>
      </c>
      <c r="E632" s="128"/>
      <c r="F632" s="356"/>
      <c r="G632" s="314"/>
      <c r="H632" s="356"/>
      <c r="I632" s="314"/>
      <c r="J632" s="356"/>
      <c r="K632" s="314"/>
      <c r="L632" s="356"/>
      <c r="M632" s="314"/>
      <c r="N632" s="315">
        <v>1</v>
      </c>
      <c r="O632" s="316">
        <v>50</v>
      </c>
      <c r="P632" s="315"/>
      <c r="Q632" s="316"/>
      <c r="R632" s="315">
        <v>2</v>
      </c>
      <c r="S632" s="316">
        <v>15.384615384615385</v>
      </c>
      <c r="T632" s="315">
        <v>2</v>
      </c>
      <c r="U632" s="316">
        <v>9.5238095238095237</v>
      </c>
      <c r="V632" s="128"/>
      <c r="W632" s="128"/>
      <c r="X632" s="128"/>
      <c r="Y632" s="128"/>
      <c r="Z632" s="128"/>
      <c r="AA632" s="128"/>
      <c r="AB632" s="128"/>
      <c r="AC632" s="128"/>
      <c r="AD632" s="230"/>
    </row>
    <row r="633" spans="1:30" ht="20.100000000000001" customHeight="1">
      <c r="A633" s="229"/>
      <c r="B633" s="85"/>
      <c r="C633" s="128"/>
      <c r="D633" s="85" t="s">
        <v>7374</v>
      </c>
      <c r="E633" s="128"/>
      <c r="F633" s="356"/>
      <c r="G633" s="314"/>
      <c r="H633" s="356"/>
      <c r="I633" s="314"/>
      <c r="J633" s="356"/>
      <c r="K633" s="314"/>
      <c r="L633" s="356"/>
      <c r="M633" s="314"/>
      <c r="N633" s="315"/>
      <c r="O633" s="316"/>
      <c r="P633" s="315">
        <v>1</v>
      </c>
      <c r="Q633" s="316">
        <v>16.666666666666668</v>
      </c>
      <c r="R633" s="315">
        <v>1</v>
      </c>
      <c r="S633" s="316">
        <v>7.6923076923076925</v>
      </c>
      <c r="T633" s="315">
        <v>3</v>
      </c>
      <c r="U633" s="316">
        <v>14.285714285714286</v>
      </c>
      <c r="V633" s="128"/>
      <c r="W633" s="128"/>
      <c r="X633" s="128"/>
      <c r="Y633" s="128"/>
      <c r="Z633" s="128"/>
      <c r="AA633" s="128"/>
      <c r="AB633" s="128"/>
      <c r="AC633" s="128"/>
      <c r="AD633" s="230"/>
    </row>
    <row r="634" spans="1:30" ht="20.100000000000001" customHeight="1">
      <c r="A634" s="229"/>
      <c r="B634" s="85"/>
      <c r="C634" s="128"/>
      <c r="D634" s="85" t="s">
        <v>7375</v>
      </c>
      <c r="E634" s="128"/>
      <c r="F634" s="356"/>
      <c r="G634" s="314"/>
      <c r="H634" s="356">
        <v>1</v>
      </c>
      <c r="I634" s="314">
        <v>33.333333333333336</v>
      </c>
      <c r="J634" s="356">
        <v>2</v>
      </c>
      <c r="K634" s="314">
        <v>100</v>
      </c>
      <c r="L634" s="356">
        <v>1</v>
      </c>
      <c r="M634" s="314">
        <v>50</v>
      </c>
      <c r="N634" s="315"/>
      <c r="O634" s="316"/>
      <c r="P634" s="315">
        <v>1</v>
      </c>
      <c r="Q634" s="316">
        <v>16.666666666666668</v>
      </c>
      <c r="R634" s="315">
        <v>7</v>
      </c>
      <c r="S634" s="316">
        <v>53.846153846153847</v>
      </c>
      <c r="T634" s="315">
        <v>9</v>
      </c>
      <c r="U634" s="316">
        <v>42.857142857142854</v>
      </c>
      <c r="V634" s="128"/>
      <c r="W634" s="128"/>
      <c r="X634" s="128"/>
      <c r="Y634" s="128"/>
      <c r="Z634" s="128"/>
      <c r="AA634" s="128"/>
      <c r="AB634" s="128"/>
      <c r="AC634" s="128"/>
      <c r="AD634" s="230"/>
    </row>
    <row r="635" spans="1:30" ht="20.100000000000001" customHeight="1">
      <c r="A635" s="229"/>
      <c r="B635" s="85"/>
      <c r="C635" s="128"/>
      <c r="D635" s="85" t="s">
        <v>7376</v>
      </c>
      <c r="E635" s="128"/>
      <c r="F635" s="356"/>
      <c r="G635" s="314"/>
      <c r="H635" s="356">
        <v>1</v>
      </c>
      <c r="I635" s="314">
        <v>33.333333333333336</v>
      </c>
      <c r="J635" s="356"/>
      <c r="K635" s="314"/>
      <c r="L635" s="356">
        <v>1</v>
      </c>
      <c r="M635" s="314">
        <v>50</v>
      </c>
      <c r="N635" s="315">
        <v>1</v>
      </c>
      <c r="O635" s="316">
        <v>50</v>
      </c>
      <c r="P635" s="315">
        <v>3</v>
      </c>
      <c r="Q635" s="316">
        <v>50</v>
      </c>
      <c r="R635" s="315">
        <v>3</v>
      </c>
      <c r="S635" s="316">
        <v>23.076923076923077</v>
      </c>
      <c r="T635" s="315">
        <v>6</v>
      </c>
      <c r="U635" s="316">
        <v>28.571428571428573</v>
      </c>
      <c r="V635" s="128"/>
      <c r="W635" s="128"/>
      <c r="X635" s="128"/>
      <c r="Y635" s="128"/>
      <c r="Z635" s="128"/>
      <c r="AA635" s="128"/>
      <c r="AB635" s="128"/>
      <c r="AC635" s="128"/>
      <c r="AD635" s="230"/>
    </row>
    <row r="636" spans="1:30" ht="20.100000000000001" customHeight="1">
      <c r="A636" s="229"/>
      <c r="B636" s="85"/>
      <c r="C636" s="128"/>
      <c r="D636" s="85" t="s">
        <v>3242</v>
      </c>
      <c r="E636" s="128"/>
      <c r="F636" s="356"/>
      <c r="G636" s="314"/>
      <c r="H636" s="356"/>
      <c r="I636" s="314"/>
      <c r="J636" s="356"/>
      <c r="K636" s="314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128"/>
      <c r="W636" s="128"/>
      <c r="X636" s="128"/>
      <c r="Y636" s="128"/>
      <c r="Z636" s="128"/>
      <c r="AA636" s="128"/>
      <c r="AB636" s="128"/>
      <c r="AC636" s="128"/>
      <c r="AD636" s="230"/>
    </row>
    <row r="637" spans="1:30" ht="20.100000000000001" customHeight="1">
      <c r="A637" s="88"/>
      <c r="B637" s="85"/>
      <c r="C637" s="128"/>
      <c r="D637" s="85" t="s">
        <v>1861</v>
      </c>
      <c r="E637" s="128"/>
      <c r="F637" s="356"/>
      <c r="G637" s="314"/>
      <c r="H637" s="356"/>
      <c r="I637" s="314"/>
      <c r="J637" s="356"/>
      <c r="K637" s="314"/>
      <c r="L637" s="356"/>
      <c r="M637" s="314"/>
      <c r="N637" s="315"/>
      <c r="O637" s="316"/>
      <c r="P637" s="315"/>
      <c r="Q637" s="316"/>
      <c r="R637" s="315"/>
      <c r="S637" s="316"/>
      <c r="T637" s="315"/>
      <c r="U637" s="316"/>
      <c r="V637" s="128"/>
      <c r="W637" s="128"/>
      <c r="X637" s="128"/>
      <c r="Y637" s="128"/>
      <c r="Z637" s="128"/>
      <c r="AA637" s="128"/>
      <c r="AB637" s="128"/>
      <c r="AC637" s="128"/>
      <c r="AD637" s="55"/>
    </row>
    <row r="638" spans="1:30" ht="20.100000000000001" customHeight="1">
      <c r="A638" s="88"/>
      <c r="B638" s="85"/>
      <c r="C638" s="128"/>
      <c r="D638" s="85" t="s">
        <v>1862</v>
      </c>
      <c r="E638" s="128"/>
      <c r="F638" s="356"/>
      <c r="G638" s="314"/>
      <c r="H638" s="356"/>
      <c r="I638" s="314"/>
      <c r="J638" s="356"/>
      <c r="K638" s="314"/>
      <c r="L638" s="356"/>
      <c r="M638" s="314"/>
      <c r="N638" s="315"/>
      <c r="O638" s="316"/>
      <c r="P638" s="315"/>
      <c r="Q638" s="316"/>
      <c r="R638" s="315"/>
      <c r="S638" s="316"/>
      <c r="T638" s="315"/>
      <c r="U638" s="316"/>
      <c r="V638" s="128"/>
      <c r="W638" s="128"/>
      <c r="X638" s="128"/>
      <c r="Y638" s="128"/>
      <c r="Z638" s="128"/>
      <c r="AA638" s="128"/>
      <c r="AB638" s="128"/>
      <c r="AC638" s="128"/>
      <c r="AD638" s="55"/>
    </row>
    <row r="639" spans="1:30" ht="20.100000000000001" customHeight="1">
      <c r="A639" s="476" t="s">
        <v>4890</v>
      </c>
      <c r="B639" s="476" t="s">
        <v>1119</v>
      </c>
      <c r="C639" s="473" t="s">
        <v>4948</v>
      </c>
      <c r="D639" s="476" t="s">
        <v>7372</v>
      </c>
      <c r="E639" s="473" t="s">
        <v>1335</v>
      </c>
      <c r="F639" s="443"/>
      <c r="G639" s="444"/>
      <c r="H639" s="443"/>
      <c r="I639" s="444"/>
      <c r="J639" s="443"/>
      <c r="K639" s="444"/>
      <c r="L639" s="443"/>
      <c r="M639" s="444"/>
      <c r="N639" s="471"/>
      <c r="O639" s="465"/>
      <c r="P639" s="471"/>
      <c r="Q639" s="465"/>
      <c r="R639" s="471"/>
      <c r="S639" s="465"/>
      <c r="T639" s="471"/>
      <c r="U639" s="465"/>
      <c r="V639" s="473" t="s">
        <v>138</v>
      </c>
      <c r="W639" s="473" t="s">
        <v>138</v>
      </c>
      <c r="X639" s="473" t="s">
        <v>138</v>
      </c>
      <c r="Y639" s="473" t="s">
        <v>138</v>
      </c>
      <c r="Z639" s="473" t="s">
        <v>138</v>
      </c>
      <c r="AA639" s="473" t="s">
        <v>138</v>
      </c>
      <c r="AB639" s="473" t="s">
        <v>138</v>
      </c>
      <c r="AC639" s="473" t="s">
        <v>138</v>
      </c>
      <c r="AD639" s="476"/>
    </row>
    <row r="640" spans="1:30" ht="20.100000000000001" customHeight="1">
      <c r="A640" s="229"/>
      <c r="B640" s="85"/>
      <c r="C640" s="128"/>
      <c r="D640" s="85" t="s">
        <v>7373</v>
      </c>
      <c r="E640" s="128"/>
      <c r="F640" s="356"/>
      <c r="G640" s="314"/>
      <c r="H640" s="356"/>
      <c r="I640" s="314"/>
      <c r="J640" s="356"/>
      <c r="K640" s="314"/>
      <c r="L640" s="356"/>
      <c r="M640" s="314"/>
      <c r="N640" s="315"/>
      <c r="O640" s="316"/>
      <c r="P640" s="315"/>
      <c r="Q640" s="316"/>
      <c r="R640" s="315"/>
      <c r="S640" s="316"/>
      <c r="T640" s="315"/>
      <c r="U640" s="316"/>
      <c r="V640" s="128"/>
      <c r="W640" s="128"/>
      <c r="X640" s="128"/>
      <c r="Y640" s="128"/>
      <c r="Z640" s="128"/>
      <c r="AA640" s="128"/>
      <c r="AB640" s="128"/>
      <c r="AC640" s="128"/>
      <c r="AD640" s="230"/>
    </row>
    <row r="641" spans="1:30" ht="20.100000000000001" customHeight="1">
      <c r="A641" s="229"/>
      <c r="B641" s="85"/>
      <c r="C641" s="128"/>
      <c r="D641" s="85" t="s">
        <v>8703</v>
      </c>
      <c r="E641" s="128"/>
      <c r="F641" s="356"/>
      <c r="G641" s="314"/>
      <c r="H641" s="356"/>
      <c r="I641" s="314"/>
      <c r="J641" s="356"/>
      <c r="K641" s="314"/>
      <c r="L641" s="356"/>
      <c r="M641" s="314"/>
      <c r="N641" s="315"/>
      <c r="O641" s="316"/>
      <c r="P641" s="315"/>
      <c r="Q641" s="316"/>
      <c r="R641" s="315"/>
      <c r="S641" s="316"/>
      <c r="T641" s="315"/>
      <c r="U641" s="316"/>
      <c r="V641" s="128"/>
      <c r="W641" s="128"/>
      <c r="X641" s="128"/>
      <c r="Y641" s="128"/>
      <c r="Z641" s="128"/>
      <c r="AA641" s="128"/>
      <c r="AB641" s="128"/>
      <c r="AC641" s="128"/>
      <c r="AD641" s="230"/>
    </row>
    <row r="642" spans="1:30" ht="20.100000000000001" customHeight="1">
      <c r="A642" s="229"/>
      <c r="B642" s="85"/>
      <c r="C642" s="128"/>
      <c r="D642" s="85" t="s">
        <v>7374</v>
      </c>
      <c r="E642" s="128"/>
      <c r="F642" s="356"/>
      <c r="G642" s="314"/>
      <c r="H642" s="356"/>
      <c r="I642" s="314"/>
      <c r="J642" s="356"/>
      <c r="K642" s="314"/>
      <c r="L642" s="356"/>
      <c r="M642" s="314"/>
      <c r="N642" s="315"/>
      <c r="O642" s="316"/>
      <c r="P642" s="315"/>
      <c r="Q642" s="316"/>
      <c r="R642" s="315"/>
      <c r="S642" s="316"/>
      <c r="T642" s="315"/>
      <c r="U642" s="316"/>
      <c r="V642" s="128"/>
      <c r="W642" s="128"/>
      <c r="X642" s="128"/>
      <c r="Y642" s="128"/>
      <c r="Z642" s="128"/>
      <c r="AA642" s="128"/>
      <c r="AB642" s="128"/>
      <c r="AC642" s="128"/>
      <c r="AD642" s="230"/>
    </row>
    <row r="643" spans="1:30" ht="20.100000000000001" customHeight="1">
      <c r="A643" s="229"/>
      <c r="B643" s="85"/>
      <c r="C643" s="128"/>
      <c r="D643" s="85" t="s">
        <v>7375</v>
      </c>
      <c r="E643" s="128"/>
      <c r="F643" s="356"/>
      <c r="G643" s="314"/>
      <c r="H643" s="356"/>
      <c r="I643" s="314"/>
      <c r="J643" s="356"/>
      <c r="K643" s="314"/>
      <c r="L643" s="356"/>
      <c r="M643" s="314"/>
      <c r="N643" s="315"/>
      <c r="O643" s="316"/>
      <c r="P643" s="315">
        <v>1</v>
      </c>
      <c r="Q643" s="316">
        <v>50</v>
      </c>
      <c r="R643" s="315">
        <v>1</v>
      </c>
      <c r="S643" s="316">
        <v>12.5</v>
      </c>
      <c r="T643" s="315">
        <v>4</v>
      </c>
      <c r="U643" s="316">
        <v>50</v>
      </c>
      <c r="V643" s="128"/>
      <c r="W643" s="128"/>
      <c r="X643" s="128"/>
      <c r="Y643" s="128"/>
      <c r="Z643" s="128"/>
      <c r="AA643" s="128"/>
      <c r="AB643" s="128"/>
      <c r="AC643" s="128"/>
      <c r="AD643" s="230"/>
    </row>
    <row r="644" spans="1:30" ht="20.100000000000001" customHeight="1">
      <c r="A644" s="229"/>
      <c r="B644" s="85"/>
      <c r="C644" s="128"/>
      <c r="D644" s="85" t="s">
        <v>7376</v>
      </c>
      <c r="E644" s="128"/>
      <c r="F644" s="356"/>
      <c r="G644" s="314"/>
      <c r="H644" s="356">
        <v>1</v>
      </c>
      <c r="I644" s="314">
        <v>100</v>
      </c>
      <c r="J644" s="356"/>
      <c r="K644" s="314"/>
      <c r="L644" s="356">
        <v>1</v>
      </c>
      <c r="M644" s="314">
        <v>100</v>
      </c>
      <c r="N644" s="315"/>
      <c r="O644" s="316"/>
      <c r="P644" s="315">
        <v>1</v>
      </c>
      <c r="Q644" s="316">
        <v>50</v>
      </c>
      <c r="R644" s="315">
        <v>7</v>
      </c>
      <c r="S644" s="316">
        <v>87.5</v>
      </c>
      <c r="T644" s="315">
        <v>4</v>
      </c>
      <c r="U644" s="316">
        <v>50</v>
      </c>
      <c r="V644" s="128"/>
      <c r="W644" s="128"/>
      <c r="X644" s="128"/>
      <c r="Y644" s="128"/>
      <c r="Z644" s="128"/>
      <c r="AA644" s="128"/>
      <c r="AB644" s="128"/>
      <c r="AC644" s="128"/>
      <c r="AD644" s="230"/>
    </row>
    <row r="645" spans="1:30" ht="20.100000000000001" customHeight="1">
      <c r="A645" s="229"/>
      <c r="B645" s="85"/>
      <c r="C645" s="128"/>
      <c r="D645" s="85" t="s">
        <v>3242</v>
      </c>
      <c r="E645" s="128"/>
      <c r="F645" s="356"/>
      <c r="G645" s="314"/>
      <c r="H645" s="356"/>
      <c r="I645" s="314"/>
      <c r="J645" s="356"/>
      <c r="K645" s="314"/>
      <c r="L645" s="356"/>
      <c r="M645" s="314"/>
      <c r="N645" s="315"/>
      <c r="O645" s="316"/>
      <c r="P645" s="315"/>
      <c r="Q645" s="316"/>
      <c r="R645" s="315"/>
      <c r="S645" s="316"/>
      <c r="T645" s="315"/>
      <c r="U645" s="316"/>
      <c r="V645" s="128"/>
      <c r="W645" s="128"/>
      <c r="X645" s="128"/>
      <c r="Y645" s="128"/>
      <c r="Z645" s="128"/>
      <c r="AA645" s="128"/>
      <c r="AB645" s="128"/>
      <c r="AC645" s="128"/>
      <c r="AD645" s="230"/>
    </row>
    <row r="646" spans="1:30" ht="20.100000000000001" customHeight="1">
      <c r="A646" s="88"/>
      <c r="B646" s="85"/>
      <c r="C646" s="128"/>
      <c r="D646" s="85" t="s">
        <v>1861</v>
      </c>
      <c r="E646" s="128"/>
      <c r="F646" s="356"/>
      <c r="G646" s="314"/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315"/>
      <c r="U646" s="316"/>
      <c r="V646" s="128"/>
      <c r="W646" s="128"/>
      <c r="X646" s="128"/>
      <c r="Y646" s="128"/>
      <c r="Z646" s="128"/>
      <c r="AA646" s="128"/>
      <c r="AB646" s="128"/>
      <c r="AC646" s="128"/>
      <c r="AD646" s="55"/>
    </row>
    <row r="647" spans="1:30" ht="20.100000000000001" customHeight="1">
      <c r="A647" s="88"/>
      <c r="B647" s="85"/>
      <c r="C647" s="128"/>
      <c r="D647" s="85" t="s">
        <v>1862</v>
      </c>
      <c r="E647" s="128"/>
      <c r="F647" s="356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/>
      <c r="Q647" s="316"/>
      <c r="R647" s="315"/>
      <c r="S647" s="316"/>
      <c r="T647" s="315"/>
      <c r="U647" s="316"/>
      <c r="V647" s="128"/>
      <c r="W647" s="128"/>
      <c r="X647" s="128"/>
      <c r="Y647" s="128"/>
      <c r="Z647" s="128"/>
      <c r="AA647" s="128"/>
      <c r="AB647" s="128"/>
      <c r="AC647" s="128"/>
      <c r="AD647" s="55"/>
    </row>
    <row r="648" spans="1:30" ht="20.100000000000001" customHeight="1">
      <c r="A648" s="476" t="s">
        <v>4891</v>
      </c>
      <c r="B648" s="476" t="s">
        <v>1120</v>
      </c>
      <c r="C648" s="473" t="s">
        <v>4948</v>
      </c>
      <c r="D648" s="476" t="s">
        <v>7372</v>
      </c>
      <c r="E648" s="473" t="s">
        <v>1335</v>
      </c>
      <c r="F648" s="443"/>
      <c r="G648" s="444"/>
      <c r="H648" s="443"/>
      <c r="I648" s="444"/>
      <c r="J648" s="443"/>
      <c r="K648" s="444"/>
      <c r="L648" s="443"/>
      <c r="M648" s="444"/>
      <c r="N648" s="471"/>
      <c r="O648" s="465"/>
      <c r="P648" s="471"/>
      <c r="Q648" s="465"/>
      <c r="R648" s="471"/>
      <c r="S648" s="465"/>
      <c r="T648" s="471"/>
      <c r="U648" s="465"/>
      <c r="V648" s="473" t="s">
        <v>138</v>
      </c>
      <c r="W648" s="473" t="s">
        <v>138</v>
      </c>
      <c r="X648" s="473" t="s">
        <v>138</v>
      </c>
      <c r="Y648" s="473" t="s">
        <v>138</v>
      </c>
      <c r="Z648" s="473" t="s">
        <v>138</v>
      </c>
      <c r="AA648" s="473" t="s">
        <v>138</v>
      </c>
      <c r="AB648" s="473" t="s">
        <v>138</v>
      </c>
      <c r="AC648" s="473" t="s">
        <v>138</v>
      </c>
      <c r="AD648" s="476"/>
    </row>
    <row r="649" spans="1:30" ht="20.100000000000001" customHeight="1">
      <c r="A649" s="229"/>
      <c r="B649" s="85"/>
      <c r="C649" s="128"/>
      <c r="D649" s="85" t="s">
        <v>7373</v>
      </c>
      <c r="E649" s="128"/>
      <c r="F649" s="356"/>
      <c r="G649" s="314"/>
      <c r="H649" s="356"/>
      <c r="I649" s="314"/>
      <c r="J649" s="356"/>
      <c r="K649" s="314"/>
      <c r="L649" s="356"/>
      <c r="M649" s="314"/>
      <c r="N649" s="315"/>
      <c r="O649" s="316"/>
      <c r="P649" s="315"/>
      <c r="Q649" s="316"/>
      <c r="R649" s="315"/>
      <c r="S649" s="316"/>
      <c r="T649" s="315"/>
      <c r="U649" s="316"/>
      <c r="V649" s="128"/>
      <c r="W649" s="128"/>
      <c r="X649" s="128"/>
      <c r="Y649" s="128"/>
      <c r="Z649" s="128"/>
      <c r="AA649" s="128"/>
      <c r="AB649" s="128"/>
      <c r="AC649" s="128"/>
      <c r="AD649" s="230"/>
    </row>
    <row r="650" spans="1:30" ht="20.100000000000001" customHeight="1">
      <c r="A650" s="229"/>
      <c r="B650" s="85"/>
      <c r="C650" s="128"/>
      <c r="D650" s="85" t="s">
        <v>8703</v>
      </c>
      <c r="E650" s="128"/>
      <c r="F650" s="356"/>
      <c r="G650" s="314"/>
      <c r="H650" s="356"/>
      <c r="I650" s="314"/>
      <c r="J650" s="356"/>
      <c r="K650" s="314"/>
      <c r="L650" s="356"/>
      <c r="M650" s="314"/>
      <c r="N650" s="315"/>
      <c r="O650" s="316"/>
      <c r="P650" s="315"/>
      <c r="Q650" s="316"/>
      <c r="R650" s="315"/>
      <c r="S650" s="316"/>
      <c r="T650" s="315"/>
      <c r="U650" s="316"/>
      <c r="V650" s="128"/>
      <c r="W650" s="128"/>
      <c r="X650" s="128"/>
      <c r="Y650" s="128"/>
      <c r="Z650" s="128"/>
      <c r="AA650" s="128"/>
      <c r="AB650" s="128"/>
      <c r="AC650" s="128"/>
      <c r="AD650" s="230"/>
    </row>
    <row r="651" spans="1:30" ht="20.100000000000001" customHeight="1">
      <c r="A651" s="229"/>
      <c r="B651" s="85"/>
      <c r="C651" s="128"/>
      <c r="D651" s="85" t="s">
        <v>7374</v>
      </c>
      <c r="E651" s="128"/>
      <c r="F651" s="356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128"/>
      <c r="W651" s="128"/>
      <c r="X651" s="128"/>
      <c r="Y651" s="128"/>
      <c r="Z651" s="128"/>
      <c r="AA651" s="128"/>
      <c r="AB651" s="128"/>
      <c r="AC651" s="128"/>
      <c r="AD651" s="230"/>
    </row>
    <row r="652" spans="1:30" ht="20.100000000000001" customHeight="1">
      <c r="A652" s="229"/>
      <c r="B652" s="85"/>
      <c r="C652" s="128"/>
      <c r="D652" s="85" t="s">
        <v>7375</v>
      </c>
      <c r="E652" s="128"/>
      <c r="F652" s="356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128"/>
      <c r="W652" s="128"/>
      <c r="X652" s="128"/>
      <c r="Y652" s="128"/>
      <c r="Z652" s="128"/>
      <c r="AA652" s="128"/>
      <c r="AB652" s="128"/>
      <c r="AC652" s="128"/>
      <c r="AD652" s="230"/>
    </row>
    <row r="653" spans="1:30" ht="20.100000000000001" customHeight="1">
      <c r="A653" s="229"/>
      <c r="B653" s="85"/>
      <c r="C653" s="128"/>
      <c r="D653" s="85" t="s">
        <v>7376</v>
      </c>
      <c r="E653" s="128"/>
      <c r="F653" s="356"/>
      <c r="G653" s="314"/>
      <c r="H653" s="356"/>
      <c r="I653" s="314"/>
      <c r="J653" s="356"/>
      <c r="K653" s="314"/>
      <c r="L653" s="356"/>
      <c r="M653" s="314"/>
      <c r="N653" s="315"/>
      <c r="O653" s="316"/>
      <c r="P653" s="315"/>
      <c r="Q653" s="316"/>
      <c r="R653" s="315"/>
      <c r="S653" s="316"/>
      <c r="T653" s="315">
        <v>2</v>
      </c>
      <c r="U653" s="316">
        <v>100</v>
      </c>
      <c r="V653" s="128"/>
      <c r="W653" s="128"/>
      <c r="X653" s="128"/>
      <c r="Y653" s="128"/>
      <c r="Z653" s="128"/>
      <c r="AA653" s="128"/>
      <c r="AB653" s="128"/>
      <c r="AC653" s="128"/>
      <c r="AD653" s="230"/>
    </row>
    <row r="654" spans="1:30" ht="20.100000000000001" customHeight="1">
      <c r="A654" s="229"/>
      <c r="B654" s="85"/>
      <c r="C654" s="128"/>
      <c r="D654" s="85" t="s">
        <v>3242</v>
      </c>
      <c r="E654" s="128"/>
      <c r="F654" s="356"/>
      <c r="G654" s="314"/>
      <c r="H654" s="356"/>
      <c r="I654" s="314"/>
      <c r="J654" s="356"/>
      <c r="K654" s="314"/>
      <c r="L654" s="356"/>
      <c r="M654" s="314"/>
      <c r="N654" s="315"/>
      <c r="O654" s="316"/>
      <c r="P654" s="315"/>
      <c r="Q654" s="316"/>
      <c r="R654" s="315"/>
      <c r="S654" s="316"/>
      <c r="T654" s="315"/>
      <c r="U654" s="316"/>
      <c r="V654" s="128"/>
      <c r="W654" s="128"/>
      <c r="X654" s="128"/>
      <c r="Y654" s="128"/>
      <c r="Z654" s="128"/>
      <c r="AA654" s="128"/>
      <c r="AB654" s="128"/>
      <c r="AC654" s="128"/>
      <c r="AD654" s="230"/>
    </row>
    <row r="655" spans="1:30" ht="20.100000000000001" customHeight="1">
      <c r="A655" s="88"/>
      <c r="B655" s="85"/>
      <c r="C655" s="128"/>
      <c r="D655" s="85" t="s">
        <v>1861</v>
      </c>
      <c r="E655" s="128"/>
      <c r="F655" s="356"/>
      <c r="G655" s="314"/>
      <c r="H655" s="356"/>
      <c r="I655" s="314"/>
      <c r="J655" s="356"/>
      <c r="K655" s="314"/>
      <c r="L655" s="356"/>
      <c r="M655" s="314"/>
      <c r="N655" s="315"/>
      <c r="O655" s="316"/>
      <c r="P655" s="315"/>
      <c r="Q655" s="316"/>
      <c r="R655" s="315"/>
      <c r="S655" s="316"/>
      <c r="T655" s="315"/>
      <c r="U655" s="316"/>
      <c r="V655" s="128"/>
      <c r="W655" s="128"/>
      <c r="X655" s="128"/>
      <c r="Y655" s="128"/>
      <c r="Z655" s="128"/>
      <c r="AA655" s="128"/>
      <c r="AB655" s="128"/>
      <c r="AC655" s="128"/>
      <c r="AD655" s="55"/>
    </row>
    <row r="656" spans="1:30" ht="20.100000000000001" customHeight="1">
      <c r="A656" s="88"/>
      <c r="B656" s="85"/>
      <c r="C656" s="128"/>
      <c r="D656" s="85" t="s">
        <v>1862</v>
      </c>
      <c r="E656" s="128"/>
      <c r="F656" s="356"/>
      <c r="G656" s="314"/>
      <c r="H656" s="356"/>
      <c r="I656" s="314"/>
      <c r="J656" s="356"/>
      <c r="K656" s="314"/>
      <c r="L656" s="356"/>
      <c r="M656" s="314"/>
      <c r="N656" s="315"/>
      <c r="O656" s="316"/>
      <c r="P656" s="315"/>
      <c r="Q656" s="316"/>
      <c r="R656" s="315"/>
      <c r="S656" s="316"/>
      <c r="T656" s="315"/>
      <c r="U656" s="316"/>
      <c r="V656" s="128"/>
      <c r="W656" s="128"/>
      <c r="X656" s="128"/>
      <c r="Y656" s="128"/>
      <c r="Z656" s="128"/>
      <c r="AA656" s="128"/>
      <c r="AB656" s="128"/>
      <c r="AC656" s="128"/>
      <c r="AD656" s="55"/>
    </row>
    <row r="657" spans="1:30" ht="20.100000000000001" customHeight="1">
      <c r="A657" s="476" t="s">
        <v>4892</v>
      </c>
      <c r="B657" s="476" t="s">
        <v>571</v>
      </c>
      <c r="C657" s="473" t="s">
        <v>4948</v>
      </c>
      <c r="D657" s="476" t="s">
        <v>7372</v>
      </c>
      <c r="E657" s="473" t="s">
        <v>1335</v>
      </c>
      <c r="F657" s="443"/>
      <c r="G657" s="444"/>
      <c r="H657" s="443"/>
      <c r="I657" s="444"/>
      <c r="J657" s="443"/>
      <c r="K657" s="444"/>
      <c r="L657" s="443"/>
      <c r="M657" s="444"/>
      <c r="N657" s="471"/>
      <c r="O657" s="465"/>
      <c r="P657" s="471"/>
      <c r="Q657" s="465"/>
      <c r="R657" s="471"/>
      <c r="S657" s="465"/>
      <c r="T657" s="471"/>
      <c r="U657" s="465"/>
      <c r="V657" s="473" t="s">
        <v>138</v>
      </c>
      <c r="W657" s="473" t="s">
        <v>138</v>
      </c>
      <c r="X657" s="473" t="s">
        <v>138</v>
      </c>
      <c r="Y657" s="473" t="s">
        <v>138</v>
      </c>
      <c r="Z657" s="473" t="s">
        <v>138</v>
      </c>
      <c r="AA657" s="473" t="s">
        <v>138</v>
      </c>
      <c r="AB657" s="473" t="s">
        <v>138</v>
      </c>
      <c r="AC657" s="473" t="s">
        <v>138</v>
      </c>
      <c r="AD657" s="476"/>
    </row>
    <row r="658" spans="1:30" ht="20.100000000000001" customHeight="1">
      <c r="A658" s="229"/>
      <c r="B658" s="85"/>
      <c r="C658" s="128"/>
      <c r="D658" s="85" t="s">
        <v>7373</v>
      </c>
      <c r="E658" s="128"/>
      <c r="F658" s="356"/>
      <c r="G658" s="314"/>
      <c r="H658" s="356"/>
      <c r="I658" s="314"/>
      <c r="J658" s="356"/>
      <c r="K658" s="314"/>
      <c r="L658" s="356"/>
      <c r="M658" s="314"/>
      <c r="N658" s="315"/>
      <c r="O658" s="316"/>
      <c r="P658" s="315"/>
      <c r="Q658" s="316"/>
      <c r="R658" s="315"/>
      <c r="S658" s="316"/>
      <c r="T658" s="315"/>
      <c r="U658" s="316"/>
      <c r="V658" s="128"/>
      <c r="W658" s="128"/>
      <c r="X658" s="128"/>
      <c r="Y658" s="128"/>
      <c r="Z658" s="128"/>
      <c r="AA658" s="128"/>
      <c r="AB658" s="128"/>
      <c r="AC658" s="128"/>
      <c r="AD658" s="230"/>
    </row>
    <row r="659" spans="1:30" ht="20.100000000000001" customHeight="1">
      <c r="A659" s="229"/>
      <c r="B659" s="85"/>
      <c r="C659" s="128"/>
      <c r="D659" s="85" t="s">
        <v>8703</v>
      </c>
      <c r="E659" s="128"/>
      <c r="F659" s="356"/>
      <c r="G659" s="314"/>
      <c r="H659" s="356"/>
      <c r="I659" s="314"/>
      <c r="J659" s="356"/>
      <c r="K659" s="314"/>
      <c r="L659" s="356"/>
      <c r="M659" s="314"/>
      <c r="N659" s="315"/>
      <c r="O659" s="316"/>
      <c r="P659" s="315"/>
      <c r="Q659" s="316"/>
      <c r="R659" s="315"/>
      <c r="S659" s="316"/>
      <c r="T659" s="315"/>
      <c r="U659" s="316"/>
      <c r="V659" s="128"/>
      <c r="W659" s="128"/>
      <c r="X659" s="128"/>
      <c r="Y659" s="128"/>
      <c r="Z659" s="128"/>
      <c r="AA659" s="128"/>
      <c r="AB659" s="128"/>
      <c r="AC659" s="128"/>
      <c r="AD659" s="230"/>
    </row>
    <row r="660" spans="1:30" ht="20.100000000000001" customHeight="1">
      <c r="A660" s="229"/>
      <c r="B660" s="85"/>
      <c r="C660" s="128"/>
      <c r="D660" s="85" t="s">
        <v>7374</v>
      </c>
      <c r="E660" s="128"/>
      <c r="F660" s="356"/>
      <c r="G660" s="314"/>
      <c r="H660" s="356"/>
      <c r="I660" s="314"/>
      <c r="J660" s="356"/>
      <c r="K660" s="314"/>
      <c r="L660" s="356"/>
      <c r="M660" s="314"/>
      <c r="N660" s="315"/>
      <c r="O660" s="316"/>
      <c r="P660" s="315"/>
      <c r="Q660" s="316"/>
      <c r="R660" s="315"/>
      <c r="S660" s="316"/>
      <c r="T660" s="315"/>
      <c r="U660" s="316"/>
      <c r="V660" s="128"/>
      <c r="W660" s="128"/>
      <c r="X660" s="128"/>
      <c r="Y660" s="128"/>
      <c r="Z660" s="128"/>
      <c r="AA660" s="128"/>
      <c r="AB660" s="128"/>
      <c r="AC660" s="128"/>
      <c r="AD660" s="230"/>
    </row>
    <row r="661" spans="1:30" ht="20.100000000000001" customHeight="1">
      <c r="A661" s="229"/>
      <c r="B661" s="85"/>
      <c r="C661" s="128"/>
      <c r="D661" s="85" t="s">
        <v>7375</v>
      </c>
      <c r="E661" s="128"/>
      <c r="F661" s="356"/>
      <c r="G661" s="314"/>
      <c r="H661" s="356"/>
      <c r="I661" s="314"/>
      <c r="J661" s="356"/>
      <c r="K661" s="314"/>
      <c r="L661" s="356"/>
      <c r="M661" s="314"/>
      <c r="N661" s="315"/>
      <c r="O661" s="316"/>
      <c r="P661" s="315"/>
      <c r="Q661" s="316"/>
      <c r="R661" s="315"/>
      <c r="S661" s="316"/>
      <c r="T661" s="315"/>
      <c r="U661" s="316"/>
      <c r="V661" s="128"/>
      <c r="W661" s="128"/>
      <c r="X661" s="128"/>
      <c r="Y661" s="128"/>
      <c r="Z661" s="128"/>
      <c r="AA661" s="128"/>
      <c r="AB661" s="128"/>
      <c r="AC661" s="128"/>
      <c r="AD661" s="230"/>
    </row>
    <row r="662" spans="1:30" ht="20.100000000000001" customHeight="1">
      <c r="A662" s="229"/>
      <c r="B662" s="85"/>
      <c r="C662" s="128"/>
      <c r="D662" s="85" t="s">
        <v>7376</v>
      </c>
      <c r="E662" s="128"/>
      <c r="F662" s="356"/>
      <c r="G662" s="314"/>
      <c r="H662" s="356"/>
      <c r="I662" s="314"/>
      <c r="J662" s="356"/>
      <c r="K662" s="314"/>
      <c r="L662" s="356"/>
      <c r="M662" s="314"/>
      <c r="N662" s="315"/>
      <c r="O662" s="316"/>
      <c r="P662" s="315"/>
      <c r="Q662" s="316"/>
      <c r="R662" s="315"/>
      <c r="S662" s="316"/>
      <c r="T662" s="315"/>
      <c r="U662" s="316"/>
      <c r="V662" s="128"/>
      <c r="W662" s="128"/>
      <c r="X662" s="128"/>
      <c r="Y662" s="128"/>
      <c r="Z662" s="128"/>
      <c r="AA662" s="128"/>
      <c r="AB662" s="128"/>
      <c r="AC662" s="128"/>
      <c r="AD662" s="230"/>
    </row>
    <row r="663" spans="1:30" ht="20.100000000000001" customHeight="1">
      <c r="A663" s="229"/>
      <c r="B663" s="85"/>
      <c r="C663" s="128"/>
      <c r="D663" s="85" t="s">
        <v>3242</v>
      </c>
      <c r="E663" s="128"/>
      <c r="F663" s="356"/>
      <c r="G663" s="314"/>
      <c r="H663" s="356"/>
      <c r="I663" s="314"/>
      <c r="J663" s="356"/>
      <c r="K663" s="314"/>
      <c r="L663" s="356"/>
      <c r="M663" s="314"/>
      <c r="N663" s="315"/>
      <c r="O663" s="316"/>
      <c r="P663" s="315"/>
      <c r="Q663" s="316"/>
      <c r="R663" s="315"/>
      <c r="S663" s="316"/>
      <c r="T663" s="315">
        <v>1</v>
      </c>
      <c r="U663" s="316">
        <v>100</v>
      </c>
      <c r="V663" s="128"/>
      <c r="W663" s="128"/>
      <c r="X663" s="128"/>
      <c r="Y663" s="128"/>
      <c r="Z663" s="128"/>
      <c r="AA663" s="128"/>
      <c r="AB663" s="128"/>
      <c r="AC663" s="128"/>
      <c r="AD663" s="230"/>
    </row>
    <row r="664" spans="1:30" ht="20.100000000000001" customHeight="1">
      <c r="A664" s="88"/>
      <c r="B664" s="85"/>
      <c r="C664" s="128"/>
      <c r="D664" s="85" t="s">
        <v>1861</v>
      </c>
      <c r="E664" s="128"/>
      <c r="F664" s="356"/>
      <c r="G664" s="314"/>
      <c r="H664" s="356"/>
      <c r="I664" s="314"/>
      <c r="J664" s="356"/>
      <c r="K664" s="314"/>
      <c r="L664" s="356"/>
      <c r="M664" s="314"/>
      <c r="N664" s="315"/>
      <c r="O664" s="316"/>
      <c r="P664" s="315"/>
      <c r="Q664" s="316"/>
      <c r="R664" s="315"/>
      <c r="S664" s="316"/>
      <c r="T664" s="315"/>
      <c r="U664" s="316"/>
      <c r="V664" s="128"/>
      <c r="W664" s="128"/>
      <c r="X664" s="128"/>
      <c r="Y664" s="128"/>
      <c r="Z664" s="128"/>
      <c r="AA664" s="128"/>
      <c r="AB664" s="128"/>
      <c r="AC664" s="128"/>
      <c r="AD664" s="55"/>
    </row>
    <row r="665" spans="1:30" ht="20.100000000000001" customHeight="1">
      <c r="A665" s="88"/>
      <c r="B665" s="85"/>
      <c r="C665" s="128"/>
      <c r="D665" s="85" t="s">
        <v>1862</v>
      </c>
      <c r="E665" s="128"/>
      <c r="F665" s="356"/>
      <c r="G665" s="314"/>
      <c r="H665" s="356"/>
      <c r="I665" s="314"/>
      <c r="J665" s="356"/>
      <c r="K665" s="314"/>
      <c r="L665" s="356"/>
      <c r="M665" s="314"/>
      <c r="N665" s="315"/>
      <c r="O665" s="316"/>
      <c r="P665" s="315"/>
      <c r="Q665" s="316"/>
      <c r="R665" s="315"/>
      <c r="S665" s="316"/>
      <c r="T665" s="315"/>
      <c r="U665" s="316"/>
      <c r="V665" s="128"/>
      <c r="W665" s="128"/>
      <c r="X665" s="128"/>
      <c r="Y665" s="128"/>
      <c r="Z665" s="128"/>
      <c r="AA665" s="128"/>
      <c r="AB665" s="128"/>
      <c r="AC665" s="128"/>
      <c r="AD665" s="55"/>
    </row>
    <row r="666" spans="1:30" ht="20.100000000000001" customHeight="1">
      <c r="A666" s="476" t="s">
        <v>4893</v>
      </c>
      <c r="B666" s="476" t="s">
        <v>572</v>
      </c>
      <c r="C666" s="473" t="s">
        <v>4949</v>
      </c>
      <c r="D666" s="476"/>
      <c r="E666" s="473"/>
      <c r="F666" s="443"/>
      <c r="G666" s="444"/>
      <c r="H666" s="443"/>
      <c r="I666" s="444"/>
      <c r="J666" s="443"/>
      <c r="K666" s="444"/>
      <c r="L666" s="443"/>
      <c r="M666" s="444"/>
      <c r="N666" s="471"/>
      <c r="O666" s="465"/>
      <c r="P666" s="471"/>
      <c r="Q666" s="465"/>
      <c r="R666" s="471">
        <v>1</v>
      </c>
      <c r="S666" s="465">
        <v>100</v>
      </c>
      <c r="T666" s="471">
        <v>5</v>
      </c>
      <c r="U666" s="465">
        <v>100</v>
      </c>
      <c r="V666" s="473" t="s">
        <v>138</v>
      </c>
      <c r="W666" s="473" t="s">
        <v>138</v>
      </c>
      <c r="X666" s="473" t="s">
        <v>138</v>
      </c>
      <c r="Y666" s="473" t="s">
        <v>138</v>
      </c>
      <c r="Z666" s="473" t="s">
        <v>138</v>
      </c>
      <c r="AA666" s="473" t="s">
        <v>138</v>
      </c>
      <c r="AB666" s="473" t="s">
        <v>138</v>
      </c>
      <c r="AC666" s="473" t="s">
        <v>138</v>
      </c>
      <c r="AD666" s="476"/>
    </row>
    <row r="667" spans="1:30" ht="20.100000000000001" customHeight="1">
      <c r="A667" s="476" t="s">
        <v>4894</v>
      </c>
      <c r="B667" s="476" t="s">
        <v>1121</v>
      </c>
      <c r="C667" s="473" t="s">
        <v>4937</v>
      </c>
      <c r="D667" s="476" t="s">
        <v>7362</v>
      </c>
      <c r="E667" s="473" t="s">
        <v>1335</v>
      </c>
      <c r="F667" s="443">
        <v>33</v>
      </c>
      <c r="G667" s="444">
        <v>12.890625</v>
      </c>
      <c r="H667" s="443">
        <v>33</v>
      </c>
      <c r="I667" s="444">
        <v>11.379310344827585</v>
      </c>
      <c r="J667" s="443">
        <v>36</v>
      </c>
      <c r="K667" s="444">
        <v>12.456747404844291</v>
      </c>
      <c r="L667" s="443">
        <v>52</v>
      </c>
      <c r="M667" s="444">
        <v>15.3</v>
      </c>
      <c r="N667" s="471">
        <v>52</v>
      </c>
      <c r="O667" s="465">
        <v>14.130434782608695</v>
      </c>
      <c r="P667" s="471">
        <v>96</v>
      </c>
      <c r="Q667" s="465">
        <v>20.600858369098713</v>
      </c>
      <c r="R667" s="471">
        <v>132</v>
      </c>
      <c r="S667" s="465">
        <v>24.043715846994534</v>
      </c>
      <c r="T667" s="471">
        <v>208</v>
      </c>
      <c r="U667" s="465">
        <v>24.969987995198078</v>
      </c>
      <c r="V667" s="473" t="s">
        <v>138</v>
      </c>
      <c r="W667" s="473" t="s">
        <v>138</v>
      </c>
      <c r="X667" s="473" t="s">
        <v>138</v>
      </c>
      <c r="Y667" s="473" t="s">
        <v>138</v>
      </c>
      <c r="Z667" s="473" t="s">
        <v>138</v>
      </c>
      <c r="AA667" s="473" t="s">
        <v>138</v>
      </c>
      <c r="AB667" s="473" t="s">
        <v>138</v>
      </c>
      <c r="AC667" s="473" t="s">
        <v>138</v>
      </c>
      <c r="AD667" s="476"/>
    </row>
    <row r="668" spans="1:30" ht="20.100000000000001" customHeight="1">
      <c r="A668" s="229"/>
      <c r="B668" s="85"/>
      <c r="C668" s="128"/>
      <c r="D668" s="85" t="s">
        <v>7363</v>
      </c>
      <c r="E668" s="128"/>
      <c r="F668" s="356">
        <v>223</v>
      </c>
      <c r="G668" s="314">
        <v>87.109375</v>
      </c>
      <c r="H668" s="356">
        <v>257</v>
      </c>
      <c r="I668" s="314">
        <v>88.620689655172413</v>
      </c>
      <c r="J668" s="356">
        <v>253</v>
      </c>
      <c r="K668" s="314">
        <v>87.543252595155707</v>
      </c>
      <c r="L668" s="356">
        <v>287</v>
      </c>
      <c r="M668" s="314">
        <v>84.7</v>
      </c>
      <c r="N668" s="315">
        <v>316</v>
      </c>
      <c r="O668" s="316">
        <v>85.869565217391298</v>
      </c>
      <c r="P668" s="315">
        <v>370</v>
      </c>
      <c r="Q668" s="316">
        <v>79.2</v>
      </c>
      <c r="R668" s="315">
        <v>417</v>
      </c>
      <c r="S668" s="316">
        <v>75.95628415300547</v>
      </c>
      <c r="T668" s="315">
        <v>625</v>
      </c>
      <c r="U668" s="316">
        <v>75.030012004801918</v>
      </c>
      <c r="V668" s="128"/>
      <c r="W668" s="128"/>
      <c r="X668" s="128"/>
      <c r="Y668" s="128"/>
      <c r="Z668" s="128"/>
      <c r="AA668" s="128"/>
      <c r="AB668" s="128"/>
      <c r="AC668" s="128"/>
      <c r="AD668" s="230"/>
    </row>
    <row r="669" spans="1:30" ht="20.100000000000001" customHeight="1">
      <c r="A669" s="229"/>
      <c r="B669" s="85"/>
      <c r="C669" s="128"/>
      <c r="D669" s="85" t="s">
        <v>1861</v>
      </c>
      <c r="E669" s="128"/>
      <c r="F669" s="356"/>
      <c r="G669" s="314"/>
      <c r="H669" s="356"/>
      <c r="I669" s="314"/>
      <c r="J669" s="356"/>
      <c r="K669" s="314"/>
      <c r="L669" s="356"/>
      <c r="M669" s="314"/>
      <c r="N669" s="315"/>
      <c r="O669" s="316"/>
      <c r="P669" s="315">
        <v>1</v>
      </c>
      <c r="Q669" s="316">
        <v>0.2</v>
      </c>
      <c r="R669" s="315"/>
      <c r="S669" s="316"/>
      <c r="T669" s="315"/>
      <c r="U669" s="316"/>
      <c r="V669" s="128"/>
      <c r="W669" s="128"/>
      <c r="X669" s="128"/>
      <c r="Y669" s="128"/>
      <c r="Z669" s="128"/>
      <c r="AA669" s="128"/>
      <c r="AB669" s="128"/>
      <c r="AC669" s="128"/>
      <c r="AD669" s="230"/>
    </row>
    <row r="670" spans="1:30" ht="20.100000000000001" customHeight="1">
      <c r="A670" s="229"/>
      <c r="B670" s="85"/>
      <c r="C670" s="128"/>
      <c r="D670" s="85" t="s">
        <v>1862</v>
      </c>
      <c r="E670" s="128"/>
      <c r="F670" s="356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128"/>
      <c r="W670" s="128"/>
      <c r="X670" s="128"/>
      <c r="Y670" s="128"/>
      <c r="Z670" s="128"/>
      <c r="AA670" s="128"/>
      <c r="AB670" s="128"/>
      <c r="AC670" s="128"/>
      <c r="AD670" s="230"/>
    </row>
    <row r="671" spans="1:30" ht="20.100000000000001" customHeight="1">
      <c r="A671" s="476" t="s">
        <v>4895</v>
      </c>
      <c r="B671" s="476" t="s">
        <v>574</v>
      </c>
      <c r="C671" s="473" t="s">
        <v>4950</v>
      </c>
      <c r="D671" s="476" t="s">
        <v>1478</v>
      </c>
      <c r="E671" s="473" t="s">
        <v>73</v>
      </c>
      <c r="F671" s="443">
        <v>28</v>
      </c>
      <c r="G671" s="444">
        <v>84.848484848484844</v>
      </c>
      <c r="H671" s="443">
        <v>23</v>
      </c>
      <c r="I671" s="444">
        <v>69.696969696969703</v>
      </c>
      <c r="J671" s="443">
        <v>30</v>
      </c>
      <c r="K671" s="444">
        <v>83.333333333333329</v>
      </c>
      <c r="L671" s="443">
        <v>37</v>
      </c>
      <c r="M671" s="444">
        <v>71.15384615384616</v>
      </c>
      <c r="N671" s="471">
        <v>32</v>
      </c>
      <c r="O671" s="465">
        <v>61.53846153846154</v>
      </c>
      <c r="P671" s="471">
        <v>55</v>
      </c>
      <c r="Q671" s="465">
        <v>57.291666666666664</v>
      </c>
      <c r="R671" s="471">
        <v>75</v>
      </c>
      <c r="S671" s="465">
        <v>56.81818181818182</v>
      </c>
      <c r="T671" s="471">
        <v>134</v>
      </c>
      <c r="U671" s="465">
        <v>64.42307692307692</v>
      </c>
      <c r="V671" s="473" t="s">
        <v>138</v>
      </c>
      <c r="W671" s="473" t="s">
        <v>138</v>
      </c>
      <c r="X671" s="473" t="s">
        <v>138</v>
      </c>
      <c r="Y671" s="473" t="s">
        <v>138</v>
      </c>
      <c r="Z671" s="473" t="s">
        <v>138</v>
      </c>
      <c r="AA671" s="473" t="s">
        <v>138</v>
      </c>
      <c r="AB671" s="473" t="s">
        <v>138</v>
      </c>
      <c r="AC671" s="473" t="s">
        <v>138</v>
      </c>
      <c r="AD671" s="476"/>
    </row>
    <row r="672" spans="1:30" ht="20.100000000000001" customHeight="1">
      <c r="A672" s="229"/>
      <c r="B672" s="85"/>
      <c r="C672" s="128"/>
      <c r="D672" s="85" t="s">
        <v>2144</v>
      </c>
      <c r="E672" s="128"/>
      <c r="F672" s="356">
        <v>1</v>
      </c>
      <c r="G672" s="314">
        <v>3.0303030303030303</v>
      </c>
      <c r="H672" s="356">
        <v>2</v>
      </c>
      <c r="I672" s="314">
        <v>6.0606060606060606</v>
      </c>
      <c r="J672" s="356">
        <v>1</v>
      </c>
      <c r="K672" s="314">
        <v>2.7777777777777777</v>
      </c>
      <c r="L672" s="356">
        <v>4</v>
      </c>
      <c r="M672" s="314">
        <v>7.6923076923076925</v>
      </c>
      <c r="N672" s="315">
        <v>9</v>
      </c>
      <c r="O672" s="316">
        <v>17.307692307692307</v>
      </c>
      <c r="P672" s="315">
        <v>15</v>
      </c>
      <c r="Q672" s="316">
        <v>15.625</v>
      </c>
      <c r="R672" s="315">
        <v>15</v>
      </c>
      <c r="S672" s="316">
        <v>11.363636363636363</v>
      </c>
      <c r="T672" s="315">
        <v>19</v>
      </c>
      <c r="U672" s="316">
        <v>9.134615384615385</v>
      </c>
      <c r="V672" s="128"/>
      <c r="W672" s="128"/>
      <c r="X672" s="128"/>
      <c r="Y672" s="128"/>
      <c r="Z672" s="128"/>
      <c r="AA672" s="128"/>
      <c r="AB672" s="128"/>
      <c r="AC672" s="128"/>
      <c r="AD672" s="230"/>
    </row>
    <row r="673" spans="1:30" ht="20.100000000000001" customHeight="1">
      <c r="A673" s="229"/>
      <c r="B673" s="85"/>
      <c r="C673" s="128"/>
      <c r="D673" s="85" t="s">
        <v>1690</v>
      </c>
      <c r="E673" s="128"/>
      <c r="F673" s="356">
        <v>2</v>
      </c>
      <c r="G673" s="314">
        <v>6.0606060606060606</v>
      </c>
      <c r="H673" s="356">
        <v>2</v>
      </c>
      <c r="I673" s="314">
        <v>6.0606060606060606</v>
      </c>
      <c r="J673" s="356"/>
      <c r="K673" s="314"/>
      <c r="L673" s="356">
        <v>3</v>
      </c>
      <c r="M673" s="314">
        <v>5.7692307692307692</v>
      </c>
      <c r="N673" s="315">
        <v>2</v>
      </c>
      <c r="O673" s="316">
        <v>3.8461538461538463</v>
      </c>
      <c r="P673" s="315">
        <v>13</v>
      </c>
      <c r="Q673" s="316">
        <v>13.541666666666666</v>
      </c>
      <c r="R673" s="315">
        <v>11</v>
      </c>
      <c r="S673" s="316">
        <v>8.3333333333333339</v>
      </c>
      <c r="T673" s="315">
        <v>11</v>
      </c>
      <c r="U673" s="316">
        <v>5.2884615384615383</v>
      </c>
      <c r="V673" s="128"/>
      <c r="W673" s="128"/>
      <c r="X673" s="128"/>
      <c r="Y673" s="128"/>
      <c r="Z673" s="128"/>
      <c r="AA673" s="128"/>
      <c r="AB673" s="128"/>
      <c r="AC673" s="128"/>
      <c r="AD673" s="230"/>
    </row>
    <row r="674" spans="1:30" ht="20.100000000000001" customHeight="1">
      <c r="A674" s="229"/>
      <c r="B674" s="85"/>
      <c r="C674" s="128"/>
      <c r="D674" s="85" t="s">
        <v>1481</v>
      </c>
      <c r="E674" s="128"/>
      <c r="F674" s="356">
        <v>1</v>
      </c>
      <c r="G674" s="314">
        <v>3.0303030303030303</v>
      </c>
      <c r="H674" s="356">
        <v>1</v>
      </c>
      <c r="I674" s="314">
        <v>3.0303030303030303</v>
      </c>
      <c r="J674" s="356">
        <v>1</v>
      </c>
      <c r="K674" s="314">
        <v>2.7777777777777777</v>
      </c>
      <c r="L674" s="356"/>
      <c r="M674" s="314"/>
      <c r="N674" s="315">
        <v>1</v>
      </c>
      <c r="O674" s="316">
        <v>1.9230769230769231</v>
      </c>
      <c r="P674" s="315">
        <v>2</v>
      </c>
      <c r="Q674" s="316">
        <v>2.0833333333333335</v>
      </c>
      <c r="R674" s="315">
        <v>2</v>
      </c>
      <c r="S674" s="316">
        <v>1.5151515151515151</v>
      </c>
      <c r="T674" s="315">
        <v>6</v>
      </c>
      <c r="U674" s="316">
        <v>2.8846153846153846</v>
      </c>
      <c r="V674" s="128"/>
      <c r="W674" s="128"/>
      <c r="X674" s="128"/>
      <c r="Y674" s="128"/>
      <c r="Z674" s="128"/>
      <c r="AA674" s="128"/>
      <c r="AB674" s="128"/>
      <c r="AC674" s="128"/>
      <c r="AD674" s="230"/>
    </row>
    <row r="675" spans="1:30" ht="20.100000000000001" customHeight="1">
      <c r="A675" s="229"/>
      <c r="B675" s="85"/>
      <c r="C675" s="128"/>
      <c r="D675" s="85" t="s">
        <v>2145</v>
      </c>
      <c r="E675" s="128"/>
      <c r="F675" s="356"/>
      <c r="G675" s="314"/>
      <c r="H675" s="356"/>
      <c r="I675" s="314"/>
      <c r="J675" s="356">
        <v>1</v>
      </c>
      <c r="K675" s="314">
        <v>2.7777777777777777</v>
      </c>
      <c r="L675" s="356"/>
      <c r="M675" s="314"/>
      <c r="N675" s="315">
        <v>2</v>
      </c>
      <c r="O675" s="316">
        <v>3.8461538461538463</v>
      </c>
      <c r="P675" s="315"/>
      <c r="Q675" s="316"/>
      <c r="R675" s="315">
        <v>4</v>
      </c>
      <c r="S675" s="316">
        <v>3.0303030303030303</v>
      </c>
      <c r="T675" s="315">
        <v>6</v>
      </c>
      <c r="U675" s="316">
        <v>2.8846153846153846</v>
      </c>
      <c r="V675" s="128"/>
      <c r="W675" s="128"/>
      <c r="X675" s="128"/>
      <c r="Y675" s="128"/>
      <c r="Z675" s="128"/>
      <c r="AA675" s="128"/>
      <c r="AB675" s="128"/>
      <c r="AC675" s="128"/>
      <c r="AD675" s="230"/>
    </row>
    <row r="676" spans="1:30" ht="20.100000000000001" customHeight="1">
      <c r="A676" s="229"/>
      <c r="B676" s="85"/>
      <c r="C676" s="128"/>
      <c r="D676" s="85" t="s">
        <v>2146</v>
      </c>
      <c r="E676" s="128"/>
      <c r="F676" s="356"/>
      <c r="G676" s="314"/>
      <c r="H676" s="356">
        <v>3</v>
      </c>
      <c r="I676" s="314">
        <v>9.0909090909090917</v>
      </c>
      <c r="J676" s="356">
        <v>2</v>
      </c>
      <c r="K676" s="314">
        <v>5.5555555555555554</v>
      </c>
      <c r="L676" s="356">
        <v>4</v>
      </c>
      <c r="M676" s="314">
        <v>7.6923076923076925</v>
      </c>
      <c r="N676" s="315">
        <v>4</v>
      </c>
      <c r="O676" s="316">
        <v>7.6923076923076925</v>
      </c>
      <c r="P676" s="315">
        <v>2</v>
      </c>
      <c r="Q676" s="316">
        <v>2.0833333333333335</v>
      </c>
      <c r="R676" s="315">
        <v>16</v>
      </c>
      <c r="S676" s="316">
        <v>12.121212121212121</v>
      </c>
      <c r="T676" s="315">
        <v>13</v>
      </c>
      <c r="U676" s="316">
        <v>6.25</v>
      </c>
      <c r="V676" s="128"/>
      <c r="W676" s="128"/>
      <c r="X676" s="128"/>
      <c r="Y676" s="128"/>
      <c r="Z676" s="128"/>
      <c r="AA676" s="128"/>
      <c r="AB676" s="128"/>
      <c r="AC676" s="128"/>
      <c r="AD676" s="230"/>
    </row>
    <row r="677" spans="1:30" ht="20.100000000000001" customHeight="1">
      <c r="A677" s="229"/>
      <c r="B677" s="85"/>
      <c r="C677" s="128"/>
      <c r="D677" s="85" t="s">
        <v>2147</v>
      </c>
      <c r="E677" s="128"/>
      <c r="F677" s="356">
        <v>1</v>
      </c>
      <c r="G677" s="314">
        <v>3.0303030303030303</v>
      </c>
      <c r="H677" s="356">
        <v>2</v>
      </c>
      <c r="I677" s="314">
        <v>6.0606060606060606</v>
      </c>
      <c r="J677" s="356">
        <v>1</v>
      </c>
      <c r="K677" s="314">
        <v>2.7777777777777777</v>
      </c>
      <c r="L677" s="356">
        <v>4</v>
      </c>
      <c r="M677" s="314">
        <v>7.6923076923076925</v>
      </c>
      <c r="N677" s="315">
        <v>2</v>
      </c>
      <c r="O677" s="316">
        <v>3.8461538461538463</v>
      </c>
      <c r="P677" s="315">
        <v>9</v>
      </c>
      <c r="Q677" s="316">
        <v>9.375</v>
      </c>
      <c r="R677" s="315">
        <v>9</v>
      </c>
      <c r="S677" s="316">
        <v>6.8181818181818183</v>
      </c>
      <c r="T677" s="315">
        <v>19</v>
      </c>
      <c r="U677" s="316">
        <v>9.134615384615385</v>
      </c>
      <c r="V677" s="128"/>
      <c r="W677" s="128"/>
      <c r="X677" s="128"/>
      <c r="Y677" s="128"/>
      <c r="Z677" s="128"/>
      <c r="AA677" s="128"/>
      <c r="AB677" s="128"/>
      <c r="AC677" s="128"/>
      <c r="AD677" s="230"/>
    </row>
    <row r="678" spans="1:30" ht="20.100000000000001" customHeight="1">
      <c r="A678" s="229"/>
      <c r="B678" s="85"/>
      <c r="C678" s="128"/>
      <c r="D678" s="85" t="s">
        <v>1912</v>
      </c>
      <c r="E678" s="128"/>
      <c r="F678" s="356"/>
      <c r="G678" s="314"/>
      <c r="H678" s="356"/>
      <c r="I678" s="314"/>
      <c r="J678" s="356"/>
      <c r="K678" s="314"/>
      <c r="L678" s="356"/>
      <c r="M678" s="314"/>
      <c r="N678" s="315"/>
      <c r="O678" s="316"/>
      <c r="P678" s="315"/>
      <c r="Q678" s="316"/>
      <c r="R678" s="315"/>
      <c r="S678" s="316"/>
      <c r="T678" s="315"/>
      <c r="U678" s="316"/>
      <c r="V678" s="128"/>
      <c r="W678" s="128"/>
      <c r="X678" s="128"/>
      <c r="Y678" s="128"/>
      <c r="Z678" s="128"/>
      <c r="AA678" s="128"/>
      <c r="AB678" s="128"/>
      <c r="AC678" s="128"/>
      <c r="AD678" s="230"/>
    </row>
    <row r="679" spans="1:30" ht="20.100000000000001" customHeight="1">
      <c r="A679" s="229"/>
      <c r="B679" s="85"/>
      <c r="C679" s="128"/>
      <c r="D679" s="85" t="s">
        <v>1959</v>
      </c>
      <c r="E679" s="128"/>
      <c r="F679" s="356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315"/>
      <c r="U679" s="316"/>
      <c r="V679" s="128"/>
      <c r="W679" s="128"/>
      <c r="X679" s="128"/>
      <c r="Y679" s="128"/>
      <c r="Z679" s="128"/>
      <c r="AA679" s="128"/>
      <c r="AB679" s="128"/>
      <c r="AC679" s="128"/>
      <c r="AD679" s="230"/>
    </row>
    <row r="680" spans="1:30" ht="20.100000000000001" customHeight="1">
      <c r="A680" s="229"/>
      <c r="B680" s="85"/>
      <c r="C680" s="128"/>
      <c r="D680" s="85" t="s">
        <v>1960</v>
      </c>
      <c r="E680" s="128"/>
      <c r="F680" s="356"/>
      <c r="G680" s="314"/>
      <c r="H680" s="356"/>
      <c r="I680" s="314"/>
      <c r="J680" s="356"/>
      <c r="K680" s="314"/>
      <c r="L680" s="356"/>
      <c r="M680" s="314"/>
      <c r="N680" s="315"/>
      <c r="O680" s="316"/>
      <c r="P680" s="315"/>
      <c r="Q680" s="316"/>
      <c r="R680" s="315"/>
      <c r="S680" s="316"/>
      <c r="T680" s="315"/>
      <c r="U680" s="316"/>
      <c r="V680" s="128"/>
      <c r="W680" s="128"/>
      <c r="X680" s="128"/>
      <c r="Y680" s="128"/>
      <c r="Z680" s="128"/>
      <c r="AA680" s="128"/>
      <c r="AB680" s="128"/>
      <c r="AC680" s="128"/>
      <c r="AD680" s="230"/>
    </row>
    <row r="681" spans="1:30" ht="20.100000000000001" customHeight="1">
      <c r="A681" s="476" t="s">
        <v>4896</v>
      </c>
      <c r="B681" s="476" t="s">
        <v>575</v>
      </c>
      <c r="C681" s="473" t="s">
        <v>4950</v>
      </c>
      <c r="D681" s="476" t="s">
        <v>1478</v>
      </c>
      <c r="E681" s="473" t="s">
        <v>73</v>
      </c>
      <c r="F681" s="443"/>
      <c r="G681" s="444"/>
      <c r="H681" s="443">
        <v>4</v>
      </c>
      <c r="I681" s="444">
        <v>16</v>
      </c>
      <c r="J681" s="443">
        <v>1</v>
      </c>
      <c r="K681" s="444">
        <v>5</v>
      </c>
      <c r="L681" s="443">
        <v>1</v>
      </c>
      <c r="M681" s="444">
        <v>3.8461538461538463</v>
      </c>
      <c r="N681" s="471">
        <v>2</v>
      </c>
      <c r="O681" s="465">
        <v>6.25</v>
      </c>
      <c r="P681" s="471">
        <v>1</v>
      </c>
      <c r="Q681" s="465">
        <v>2.1276595744680851</v>
      </c>
      <c r="R681" s="471">
        <v>6</v>
      </c>
      <c r="S681" s="465">
        <v>7.7922077922077921</v>
      </c>
      <c r="T681" s="471">
        <v>8</v>
      </c>
      <c r="U681" s="465">
        <v>6.8965517241379306</v>
      </c>
      <c r="V681" s="473" t="s">
        <v>138</v>
      </c>
      <c r="W681" s="473" t="s">
        <v>138</v>
      </c>
      <c r="X681" s="473" t="s">
        <v>138</v>
      </c>
      <c r="Y681" s="473" t="s">
        <v>138</v>
      </c>
      <c r="Z681" s="473" t="s">
        <v>138</v>
      </c>
      <c r="AA681" s="473" t="s">
        <v>138</v>
      </c>
      <c r="AB681" s="473" t="s">
        <v>138</v>
      </c>
      <c r="AC681" s="473" t="s">
        <v>138</v>
      </c>
      <c r="AD681" s="476"/>
    </row>
    <row r="682" spans="1:30" ht="20.100000000000001" customHeight="1">
      <c r="A682" s="229"/>
      <c r="B682" s="85"/>
      <c r="C682" s="128"/>
      <c r="D682" s="85" t="s">
        <v>2144</v>
      </c>
      <c r="E682" s="128"/>
      <c r="F682" s="356">
        <v>13</v>
      </c>
      <c r="G682" s="314">
        <v>72.222222222222229</v>
      </c>
      <c r="H682" s="356">
        <v>12</v>
      </c>
      <c r="I682" s="314">
        <v>48</v>
      </c>
      <c r="J682" s="356">
        <v>14</v>
      </c>
      <c r="K682" s="314">
        <v>70</v>
      </c>
      <c r="L682" s="356">
        <v>15</v>
      </c>
      <c r="M682" s="314">
        <v>57.692307692307693</v>
      </c>
      <c r="N682" s="315">
        <v>19</v>
      </c>
      <c r="O682" s="316">
        <v>59.375</v>
      </c>
      <c r="P682" s="315">
        <v>29</v>
      </c>
      <c r="Q682" s="316">
        <v>61.702127659574465</v>
      </c>
      <c r="R682" s="315">
        <v>42</v>
      </c>
      <c r="S682" s="316">
        <v>54.545454545454547</v>
      </c>
      <c r="T682" s="315">
        <v>65</v>
      </c>
      <c r="U682" s="316">
        <v>56.03448275862069</v>
      </c>
      <c r="V682" s="128"/>
      <c r="W682" s="128"/>
      <c r="X682" s="128"/>
      <c r="Y682" s="128"/>
      <c r="Z682" s="128"/>
      <c r="AA682" s="128"/>
      <c r="AB682" s="128"/>
      <c r="AC682" s="128"/>
      <c r="AD682" s="230"/>
    </row>
    <row r="683" spans="1:30" ht="20.100000000000001" customHeight="1">
      <c r="A683" s="229"/>
      <c r="B683" s="85"/>
      <c r="C683" s="128"/>
      <c r="D683" s="85" t="s">
        <v>1690</v>
      </c>
      <c r="E683" s="128"/>
      <c r="F683" s="356">
        <v>5</v>
      </c>
      <c r="G683" s="314">
        <v>27.777777777777779</v>
      </c>
      <c r="H683" s="356">
        <v>5</v>
      </c>
      <c r="I683" s="314">
        <v>20</v>
      </c>
      <c r="J683" s="356">
        <v>3</v>
      </c>
      <c r="K683" s="314">
        <v>15</v>
      </c>
      <c r="L683" s="356">
        <v>7</v>
      </c>
      <c r="M683" s="314">
        <v>26.923076923076923</v>
      </c>
      <c r="N683" s="315">
        <v>8</v>
      </c>
      <c r="O683" s="316">
        <v>25</v>
      </c>
      <c r="P683" s="315">
        <v>9</v>
      </c>
      <c r="Q683" s="316">
        <v>19.148936170212767</v>
      </c>
      <c r="R683" s="315">
        <v>12</v>
      </c>
      <c r="S683" s="316">
        <v>15.584415584415584</v>
      </c>
      <c r="T683" s="315">
        <v>22</v>
      </c>
      <c r="U683" s="316">
        <v>18.96551724137931</v>
      </c>
      <c r="V683" s="128"/>
      <c r="W683" s="128"/>
      <c r="X683" s="128"/>
      <c r="Y683" s="128"/>
      <c r="Z683" s="128"/>
      <c r="AA683" s="128"/>
      <c r="AB683" s="128"/>
      <c r="AC683" s="128"/>
      <c r="AD683" s="230"/>
    </row>
    <row r="684" spans="1:30" ht="20.100000000000001" customHeight="1">
      <c r="A684" s="229"/>
      <c r="B684" s="85"/>
      <c r="C684" s="128"/>
      <c r="D684" s="85" t="s">
        <v>1481</v>
      </c>
      <c r="E684" s="128"/>
      <c r="F684" s="356"/>
      <c r="G684" s="314"/>
      <c r="H684" s="356"/>
      <c r="I684" s="314"/>
      <c r="J684" s="356"/>
      <c r="K684" s="314"/>
      <c r="L684" s="356">
        <v>1</v>
      </c>
      <c r="M684" s="314">
        <v>3.8461538461538463</v>
      </c>
      <c r="N684" s="315"/>
      <c r="O684" s="316"/>
      <c r="P684" s="315"/>
      <c r="Q684" s="316"/>
      <c r="R684" s="315"/>
      <c r="S684" s="316"/>
      <c r="T684" s="315">
        <v>1</v>
      </c>
      <c r="U684" s="316">
        <v>0.86206896551724133</v>
      </c>
      <c r="V684" s="128"/>
      <c r="W684" s="128"/>
      <c r="X684" s="128"/>
      <c r="Y684" s="128"/>
      <c r="Z684" s="128"/>
      <c r="AA684" s="128"/>
      <c r="AB684" s="128"/>
      <c r="AC684" s="128"/>
      <c r="AD684" s="230"/>
    </row>
    <row r="685" spans="1:30" ht="20.100000000000001" customHeight="1">
      <c r="A685" s="229"/>
      <c r="B685" s="85"/>
      <c r="C685" s="128"/>
      <c r="D685" s="85" t="s">
        <v>2145</v>
      </c>
      <c r="E685" s="128"/>
      <c r="F685" s="356"/>
      <c r="G685" s="314"/>
      <c r="H685" s="356">
        <v>2</v>
      </c>
      <c r="I685" s="314">
        <v>8</v>
      </c>
      <c r="J685" s="356"/>
      <c r="K685" s="314"/>
      <c r="L685" s="356"/>
      <c r="M685" s="314"/>
      <c r="N685" s="315">
        <v>1</v>
      </c>
      <c r="O685" s="316">
        <v>3.125</v>
      </c>
      <c r="P685" s="315">
        <v>2</v>
      </c>
      <c r="Q685" s="316">
        <v>4.2553191489361701</v>
      </c>
      <c r="R685" s="315">
        <v>3</v>
      </c>
      <c r="S685" s="316">
        <v>3.8961038961038961</v>
      </c>
      <c r="T685" s="315">
        <v>6</v>
      </c>
      <c r="U685" s="316">
        <v>5.1724137931034484</v>
      </c>
      <c r="V685" s="128"/>
      <c r="W685" s="128"/>
      <c r="X685" s="128"/>
      <c r="Y685" s="128"/>
      <c r="Z685" s="128"/>
      <c r="AA685" s="128"/>
      <c r="AB685" s="128"/>
      <c r="AC685" s="128"/>
      <c r="AD685" s="230"/>
    </row>
    <row r="686" spans="1:30" ht="20.100000000000001" customHeight="1">
      <c r="A686" s="229"/>
      <c r="B686" s="85"/>
      <c r="C686" s="128"/>
      <c r="D686" s="85" t="s">
        <v>2146</v>
      </c>
      <c r="E686" s="128"/>
      <c r="F686" s="356"/>
      <c r="G686" s="314"/>
      <c r="H686" s="356">
        <v>1</v>
      </c>
      <c r="I686" s="314">
        <v>4</v>
      </c>
      <c r="J686" s="356">
        <v>1</v>
      </c>
      <c r="K686" s="314">
        <v>5</v>
      </c>
      <c r="L686" s="356">
        <v>1</v>
      </c>
      <c r="M686" s="314">
        <v>3.8461538461538463</v>
      </c>
      <c r="N686" s="315">
        <v>2</v>
      </c>
      <c r="O686" s="316">
        <v>6.25</v>
      </c>
      <c r="P686" s="315">
        <v>4</v>
      </c>
      <c r="Q686" s="316">
        <v>8.5106382978723403</v>
      </c>
      <c r="R686" s="315">
        <v>8</v>
      </c>
      <c r="S686" s="316">
        <v>10.38961038961039</v>
      </c>
      <c r="T686" s="315">
        <v>8</v>
      </c>
      <c r="U686" s="316">
        <v>6.8965517241379306</v>
      </c>
      <c r="V686" s="128"/>
      <c r="W686" s="128"/>
      <c r="X686" s="128"/>
      <c r="Y686" s="128"/>
      <c r="Z686" s="128"/>
      <c r="AA686" s="128"/>
      <c r="AB686" s="128"/>
      <c r="AC686" s="128"/>
      <c r="AD686" s="230"/>
    </row>
    <row r="687" spans="1:30" ht="20.100000000000001" customHeight="1">
      <c r="A687" s="229"/>
      <c r="B687" s="85"/>
      <c r="C687" s="128"/>
      <c r="D687" s="85" t="s">
        <v>2147</v>
      </c>
      <c r="E687" s="128"/>
      <c r="F687" s="356"/>
      <c r="G687" s="314"/>
      <c r="H687" s="356">
        <v>1</v>
      </c>
      <c r="I687" s="314">
        <v>4</v>
      </c>
      <c r="J687" s="356">
        <v>1</v>
      </c>
      <c r="K687" s="314">
        <v>5</v>
      </c>
      <c r="L687" s="356">
        <v>1</v>
      </c>
      <c r="M687" s="314">
        <v>3.8461538461538463</v>
      </c>
      <c r="N687" s="315"/>
      <c r="O687" s="316"/>
      <c r="P687" s="315">
        <v>2</v>
      </c>
      <c r="Q687" s="316">
        <v>4.2553191489361701</v>
      </c>
      <c r="R687" s="315">
        <v>6</v>
      </c>
      <c r="S687" s="316">
        <v>7.7922077922077921</v>
      </c>
      <c r="T687" s="315">
        <v>6</v>
      </c>
      <c r="U687" s="316">
        <v>5.1724137931034484</v>
      </c>
      <c r="V687" s="128"/>
      <c r="W687" s="128"/>
      <c r="X687" s="128"/>
      <c r="Y687" s="128"/>
      <c r="Z687" s="128"/>
      <c r="AA687" s="128"/>
      <c r="AB687" s="128"/>
      <c r="AC687" s="128"/>
      <c r="AD687" s="230"/>
    </row>
    <row r="688" spans="1:30" ht="20.100000000000001" customHeight="1">
      <c r="A688" s="229"/>
      <c r="B688" s="85"/>
      <c r="C688" s="128"/>
      <c r="D688" s="85" t="s">
        <v>1912</v>
      </c>
      <c r="E688" s="128"/>
      <c r="F688" s="356"/>
      <c r="G688" s="314"/>
      <c r="H688" s="356"/>
      <c r="I688" s="314"/>
      <c r="J688" s="356"/>
      <c r="K688" s="314"/>
      <c r="L688" s="356"/>
      <c r="M688" s="314"/>
      <c r="N688" s="315"/>
      <c r="O688" s="316"/>
      <c r="P688" s="315"/>
      <c r="Q688" s="316"/>
      <c r="R688" s="315"/>
      <c r="S688" s="316"/>
      <c r="T688" s="315"/>
      <c r="U688" s="316"/>
      <c r="V688" s="128"/>
      <c r="W688" s="128"/>
      <c r="X688" s="128"/>
      <c r="Y688" s="128"/>
      <c r="Z688" s="128"/>
      <c r="AA688" s="128"/>
      <c r="AB688" s="128"/>
      <c r="AC688" s="128"/>
      <c r="AD688" s="230"/>
    </row>
    <row r="689" spans="1:30" ht="20.100000000000001" customHeight="1">
      <c r="A689" s="229"/>
      <c r="B689" s="85"/>
      <c r="C689" s="128"/>
      <c r="D689" s="85" t="s">
        <v>1959</v>
      </c>
      <c r="E689" s="128"/>
      <c r="F689" s="356"/>
      <c r="G689" s="314"/>
      <c r="H689" s="356"/>
      <c r="I689" s="314"/>
      <c r="J689" s="356"/>
      <c r="K689" s="314"/>
      <c r="L689" s="356"/>
      <c r="M689" s="314"/>
      <c r="N689" s="315"/>
      <c r="O689" s="316"/>
      <c r="P689" s="315"/>
      <c r="Q689" s="316"/>
      <c r="R689" s="315"/>
      <c r="S689" s="316"/>
      <c r="T689" s="315"/>
      <c r="U689" s="316"/>
      <c r="V689" s="128"/>
      <c r="W689" s="128"/>
      <c r="X689" s="128"/>
      <c r="Y689" s="128"/>
      <c r="Z689" s="128"/>
      <c r="AA689" s="128"/>
      <c r="AB689" s="128"/>
      <c r="AC689" s="128"/>
      <c r="AD689" s="230"/>
    </row>
    <row r="690" spans="1:30" ht="20.100000000000001" customHeight="1">
      <c r="A690" s="229"/>
      <c r="B690" s="85"/>
      <c r="C690" s="128"/>
      <c r="D690" s="85" t="s">
        <v>1960</v>
      </c>
      <c r="E690" s="128"/>
      <c r="F690" s="356"/>
      <c r="G690" s="314"/>
      <c r="H690" s="356"/>
      <c r="I690" s="314"/>
      <c r="J690" s="356"/>
      <c r="K690" s="314"/>
      <c r="L690" s="356"/>
      <c r="M690" s="314"/>
      <c r="N690" s="315"/>
      <c r="O690" s="316"/>
      <c r="P690" s="315"/>
      <c r="Q690" s="316"/>
      <c r="R690" s="315"/>
      <c r="S690" s="316"/>
      <c r="T690" s="315"/>
      <c r="U690" s="316"/>
      <c r="V690" s="128"/>
      <c r="W690" s="128"/>
      <c r="X690" s="128"/>
      <c r="Y690" s="128"/>
      <c r="Z690" s="128"/>
      <c r="AA690" s="128"/>
      <c r="AB690" s="128"/>
      <c r="AC690" s="128"/>
      <c r="AD690" s="230"/>
    </row>
    <row r="691" spans="1:30" ht="20.100000000000001" customHeight="1">
      <c r="A691" s="476" t="s">
        <v>4897</v>
      </c>
      <c r="B691" s="476" t="s">
        <v>576</v>
      </c>
      <c r="C691" s="473" t="s">
        <v>4950</v>
      </c>
      <c r="D691" s="476" t="s">
        <v>1478</v>
      </c>
      <c r="E691" s="473" t="s">
        <v>73</v>
      </c>
      <c r="F691" s="443"/>
      <c r="G691" s="444"/>
      <c r="H691" s="443">
        <v>1</v>
      </c>
      <c r="I691" s="444">
        <v>5.882352941176471</v>
      </c>
      <c r="J691" s="443"/>
      <c r="K691" s="444"/>
      <c r="L691" s="443"/>
      <c r="M691" s="444"/>
      <c r="N691" s="471"/>
      <c r="O691" s="465"/>
      <c r="P691" s="471">
        <v>2</v>
      </c>
      <c r="Q691" s="465">
        <v>4.7619047619047619</v>
      </c>
      <c r="R691" s="471">
        <v>3</v>
      </c>
      <c r="S691" s="465">
        <v>5.6603773584905657</v>
      </c>
      <c r="T691" s="471">
        <v>2</v>
      </c>
      <c r="U691" s="465">
        <v>2.0833333333333335</v>
      </c>
      <c r="V691" s="473" t="s">
        <v>138</v>
      </c>
      <c r="W691" s="473" t="s">
        <v>138</v>
      </c>
      <c r="X691" s="473" t="s">
        <v>138</v>
      </c>
      <c r="Y691" s="473" t="s">
        <v>138</v>
      </c>
      <c r="Z691" s="473" t="s">
        <v>138</v>
      </c>
      <c r="AA691" s="473" t="s">
        <v>138</v>
      </c>
      <c r="AB691" s="473" t="s">
        <v>138</v>
      </c>
      <c r="AC691" s="473" t="s">
        <v>138</v>
      </c>
      <c r="AD691" s="476"/>
    </row>
    <row r="692" spans="1:30" ht="20.100000000000001" customHeight="1">
      <c r="A692" s="229"/>
      <c r="B692" s="85"/>
      <c r="C692" s="128"/>
      <c r="D692" s="85" t="s">
        <v>2144</v>
      </c>
      <c r="E692" s="128"/>
      <c r="F692" s="356"/>
      <c r="G692" s="314"/>
      <c r="H692" s="356">
        <v>1</v>
      </c>
      <c r="I692" s="314">
        <v>5.882352941176471</v>
      </c>
      <c r="J692" s="356">
        <v>1</v>
      </c>
      <c r="K692" s="314">
        <v>7.1428571428571432</v>
      </c>
      <c r="L692" s="356">
        <v>1</v>
      </c>
      <c r="M692" s="314">
        <v>5</v>
      </c>
      <c r="N692" s="315">
        <v>2</v>
      </c>
      <c r="O692" s="316">
        <v>7.6923076923076925</v>
      </c>
      <c r="P692" s="315"/>
      <c r="Q692" s="316"/>
      <c r="R692" s="315">
        <v>2</v>
      </c>
      <c r="S692" s="316">
        <v>3.7735849056603774</v>
      </c>
      <c r="T692" s="315">
        <v>6</v>
      </c>
      <c r="U692" s="316">
        <v>6.25</v>
      </c>
      <c r="V692" s="128"/>
      <c r="W692" s="128"/>
      <c r="X692" s="128"/>
      <c r="Y692" s="128"/>
      <c r="Z692" s="128"/>
      <c r="AA692" s="128"/>
      <c r="AB692" s="128"/>
      <c r="AC692" s="128"/>
      <c r="AD692" s="230"/>
    </row>
    <row r="693" spans="1:30" ht="20.100000000000001" customHeight="1">
      <c r="A693" s="229"/>
      <c r="B693" s="85"/>
      <c r="C693" s="128"/>
      <c r="D693" s="85" t="s">
        <v>1690</v>
      </c>
      <c r="E693" s="128"/>
      <c r="F693" s="356">
        <v>10</v>
      </c>
      <c r="G693" s="314">
        <v>66.666666666666671</v>
      </c>
      <c r="H693" s="356">
        <v>9</v>
      </c>
      <c r="I693" s="314">
        <v>52.941176470588232</v>
      </c>
      <c r="J693" s="356">
        <v>11</v>
      </c>
      <c r="K693" s="314">
        <v>78.571428571428569</v>
      </c>
      <c r="L693" s="356">
        <v>10</v>
      </c>
      <c r="M693" s="314">
        <v>50</v>
      </c>
      <c r="N693" s="315">
        <v>15</v>
      </c>
      <c r="O693" s="316">
        <v>57.692307692307693</v>
      </c>
      <c r="P693" s="315">
        <v>26</v>
      </c>
      <c r="Q693" s="316">
        <v>61.904761904761905</v>
      </c>
      <c r="R693" s="315">
        <v>32</v>
      </c>
      <c r="S693" s="316">
        <v>60.377358490566039</v>
      </c>
      <c r="T693" s="315">
        <v>55</v>
      </c>
      <c r="U693" s="316">
        <v>57.291666666666664</v>
      </c>
      <c r="V693" s="128"/>
      <c r="W693" s="128"/>
      <c r="X693" s="128"/>
      <c r="Y693" s="128"/>
      <c r="Z693" s="128"/>
      <c r="AA693" s="128"/>
      <c r="AB693" s="128"/>
      <c r="AC693" s="128"/>
      <c r="AD693" s="230"/>
    </row>
    <row r="694" spans="1:30" ht="20.100000000000001" customHeight="1">
      <c r="A694" s="229"/>
      <c r="B694" s="85"/>
      <c r="C694" s="128"/>
      <c r="D694" s="85" t="s">
        <v>1481</v>
      </c>
      <c r="E694" s="128"/>
      <c r="F694" s="356"/>
      <c r="G694" s="314"/>
      <c r="H694" s="356"/>
      <c r="I694" s="314"/>
      <c r="J694" s="356"/>
      <c r="K694" s="314"/>
      <c r="L694" s="356">
        <v>1</v>
      </c>
      <c r="M694" s="314">
        <v>5</v>
      </c>
      <c r="N694" s="315">
        <v>2</v>
      </c>
      <c r="O694" s="316">
        <v>7.6923076923076925</v>
      </c>
      <c r="P694" s="315"/>
      <c r="Q694" s="316"/>
      <c r="R694" s="315">
        <v>1</v>
      </c>
      <c r="S694" s="316">
        <v>1.8867924528301887</v>
      </c>
      <c r="T694" s="315">
        <v>2</v>
      </c>
      <c r="U694" s="316">
        <v>2.0833333333333335</v>
      </c>
      <c r="V694" s="128"/>
      <c r="W694" s="128"/>
      <c r="X694" s="128"/>
      <c r="Y694" s="128"/>
      <c r="Z694" s="128"/>
      <c r="AA694" s="128"/>
      <c r="AB694" s="128"/>
      <c r="AC694" s="128"/>
      <c r="AD694" s="230"/>
    </row>
    <row r="695" spans="1:30" ht="20.100000000000001" customHeight="1">
      <c r="A695" s="229"/>
      <c r="B695" s="85"/>
      <c r="C695" s="128"/>
      <c r="D695" s="85" t="s">
        <v>2145</v>
      </c>
      <c r="E695" s="128"/>
      <c r="F695" s="356">
        <v>2</v>
      </c>
      <c r="G695" s="314">
        <v>13.333333333333334</v>
      </c>
      <c r="H695" s="356">
        <v>2</v>
      </c>
      <c r="I695" s="314">
        <v>11.764705882352942</v>
      </c>
      <c r="J695" s="356"/>
      <c r="K695" s="314"/>
      <c r="L695" s="356">
        <v>2</v>
      </c>
      <c r="M695" s="314">
        <v>10</v>
      </c>
      <c r="N695" s="315">
        <v>1</v>
      </c>
      <c r="O695" s="316">
        <v>3.8461538461538463</v>
      </c>
      <c r="P695" s="315">
        <v>5</v>
      </c>
      <c r="Q695" s="316">
        <v>11.904761904761905</v>
      </c>
      <c r="R695" s="315">
        <v>7</v>
      </c>
      <c r="S695" s="316">
        <v>13.20754716981132</v>
      </c>
      <c r="T695" s="315">
        <v>5</v>
      </c>
      <c r="U695" s="316">
        <v>5.208333333333333</v>
      </c>
      <c r="V695" s="128"/>
      <c r="W695" s="128"/>
      <c r="X695" s="128"/>
      <c r="Y695" s="128"/>
      <c r="Z695" s="128"/>
      <c r="AA695" s="128"/>
      <c r="AB695" s="128"/>
      <c r="AC695" s="128"/>
      <c r="AD695" s="230"/>
    </row>
    <row r="696" spans="1:30" ht="20.100000000000001" customHeight="1">
      <c r="A696" s="229"/>
      <c r="B696" s="85"/>
      <c r="C696" s="128"/>
      <c r="D696" s="85" t="s">
        <v>2146</v>
      </c>
      <c r="E696" s="128"/>
      <c r="F696" s="356">
        <v>3</v>
      </c>
      <c r="G696" s="314">
        <v>20</v>
      </c>
      <c r="H696" s="356">
        <v>4</v>
      </c>
      <c r="I696" s="314">
        <v>23.529411764705884</v>
      </c>
      <c r="J696" s="356">
        <v>2</v>
      </c>
      <c r="K696" s="314">
        <v>14.285714285714286</v>
      </c>
      <c r="L696" s="356">
        <v>3</v>
      </c>
      <c r="M696" s="314">
        <v>15</v>
      </c>
      <c r="N696" s="315">
        <v>3</v>
      </c>
      <c r="O696" s="316">
        <v>11.538461538461538</v>
      </c>
      <c r="P696" s="315">
        <v>5</v>
      </c>
      <c r="Q696" s="316">
        <v>11.904761904761905</v>
      </c>
      <c r="R696" s="315">
        <v>5</v>
      </c>
      <c r="S696" s="316">
        <v>9.433962264150944</v>
      </c>
      <c r="T696" s="315">
        <v>18</v>
      </c>
      <c r="U696" s="316">
        <v>18.75</v>
      </c>
      <c r="V696" s="128"/>
      <c r="W696" s="128"/>
      <c r="X696" s="128"/>
      <c r="Y696" s="128"/>
      <c r="Z696" s="128"/>
      <c r="AA696" s="128"/>
      <c r="AB696" s="128"/>
      <c r="AC696" s="128"/>
      <c r="AD696" s="230"/>
    </row>
    <row r="697" spans="1:30" ht="20.100000000000001" customHeight="1">
      <c r="A697" s="229"/>
      <c r="B697" s="85"/>
      <c r="C697" s="128"/>
      <c r="D697" s="85" t="s">
        <v>2147</v>
      </c>
      <c r="E697" s="128"/>
      <c r="F697" s="356"/>
      <c r="G697" s="314"/>
      <c r="H697" s="356"/>
      <c r="I697" s="314"/>
      <c r="J697" s="356"/>
      <c r="K697" s="314"/>
      <c r="L697" s="356">
        <v>3</v>
      </c>
      <c r="M697" s="314">
        <v>15</v>
      </c>
      <c r="N697" s="315">
        <v>3</v>
      </c>
      <c r="O697" s="316">
        <v>11.538461538461538</v>
      </c>
      <c r="P697" s="315">
        <v>4</v>
      </c>
      <c r="Q697" s="316">
        <v>9.5238095238095237</v>
      </c>
      <c r="R697" s="315">
        <v>3</v>
      </c>
      <c r="S697" s="316">
        <v>5.6603773584905657</v>
      </c>
      <c r="T697" s="315">
        <v>8</v>
      </c>
      <c r="U697" s="316">
        <v>8.3333333333333339</v>
      </c>
      <c r="V697" s="128"/>
      <c r="W697" s="128"/>
      <c r="X697" s="128"/>
      <c r="Y697" s="128"/>
      <c r="Z697" s="128"/>
      <c r="AA697" s="128"/>
      <c r="AB697" s="128"/>
      <c r="AC697" s="128"/>
      <c r="AD697" s="230"/>
    </row>
    <row r="698" spans="1:30" ht="20.100000000000001" customHeight="1">
      <c r="A698" s="229"/>
      <c r="B698" s="85"/>
      <c r="C698" s="128"/>
      <c r="D698" s="85" t="s">
        <v>1912</v>
      </c>
      <c r="E698" s="128"/>
      <c r="F698" s="356"/>
      <c r="G698" s="314"/>
      <c r="H698" s="356"/>
      <c r="I698" s="314"/>
      <c r="J698" s="356"/>
      <c r="K698" s="314"/>
      <c r="L698" s="356"/>
      <c r="M698" s="314"/>
      <c r="N698" s="315"/>
      <c r="O698" s="316"/>
      <c r="P698" s="315"/>
      <c r="Q698" s="316"/>
      <c r="R698" s="315"/>
      <c r="S698" s="316"/>
      <c r="T698" s="315"/>
      <c r="U698" s="316"/>
      <c r="V698" s="128"/>
      <c r="W698" s="128"/>
      <c r="X698" s="128"/>
      <c r="Y698" s="128"/>
      <c r="Z698" s="128"/>
      <c r="AA698" s="128"/>
      <c r="AB698" s="128"/>
      <c r="AC698" s="128"/>
      <c r="AD698" s="230"/>
    </row>
    <row r="699" spans="1:30" ht="20.100000000000001" customHeight="1">
      <c r="A699" s="229"/>
      <c r="B699" s="85"/>
      <c r="C699" s="128"/>
      <c r="D699" s="85" t="s">
        <v>1959</v>
      </c>
      <c r="E699" s="128"/>
      <c r="F699" s="356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315"/>
      <c r="U699" s="316"/>
      <c r="V699" s="128"/>
      <c r="W699" s="128"/>
      <c r="X699" s="128"/>
      <c r="Y699" s="128"/>
      <c r="Z699" s="128"/>
      <c r="AA699" s="128"/>
      <c r="AB699" s="128"/>
      <c r="AC699" s="128"/>
      <c r="AD699" s="230"/>
    </row>
    <row r="700" spans="1:30" ht="20.100000000000001" customHeight="1">
      <c r="A700" s="229"/>
      <c r="B700" s="85"/>
      <c r="C700" s="128"/>
      <c r="D700" s="85" t="s">
        <v>1960</v>
      </c>
      <c r="E700" s="128"/>
      <c r="F700" s="356"/>
      <c r="G700" s="314"/>
      <c r="H700" s="356"/>
      <c r="I700" s="314"/>
      <c r="J700" s="356"/>
      <c r="K700" s="314"/>
      <c r="L700" s="356"/>
      <c r="M700" s="314"/>
      <c r="N700" s="315"/>
      <c r="O700" s="316"/>
      <c r="P700" s="315"/>
      <c r="Q700" s="316"/>
      <c r="R700" s="315"/>
      <c r="S700" s="316"/>
      <c r="T700" s="315"/>
      <c r="U700" s="316"/>
      <c r="V700" s="128"/>
      <c r="W700" s="128"/>
      <c r="X700" s="128"/>
      <c r="Y700" s="128"/>
      <c r="Z700" s="128"/>
      <c r="AA700" s="128"/>
      <c r="AB700" s="128"/>
      <c r="AC700" s="128"/>
      <c r="AD700" s="230"/>
    </row>
    <row r="701" spans="1:30" ht="20.100000000000001" customHeight="1">
      <c r="A701" s="476" t="s">
        <v>4898</v>
      </c>
      <c r="B701" s="476" t="s">
        <v>577</v>
      </c>
      <c r="C701" s="473" t="s">
        <v>4950</v>
      </c>
      <c r="D701" s="476" t="s">
        <v>1478</v>
      </c>
      <c r="E701" s="473" t="s">
        <v>73</v>
      </c>
      <c r="F701" s="443"/>
      <c r="G701" s="444"/>
      <c r="H701" s="443"/>
      <c r="I701" s="444"/>
      <c r="J701" s="443"/>
      <c r="K701" s="444"/>
      <c r="L701" s="443">
        <v>1</v>
      </c>
      <c r="M701" s="444">
        <v>8.3333333333333339</v>
      </c>
      <c r="N701" s="471"/>
      <c r="O701" s="465"/>
      <c r="P701" s="471">
        <v>1</v>
      </c>
      <c r="Q701" s="465">
        <v>3.3333333333333335</v>
      </c>
      <c r="R701" s="471">
        <v>2</v>
      </c>
      <c r="S701" s="465">
        <v>4.6511627906976747</v>
      </c>
      <c r="T701" s="471">
        <v>3</v>
      </c>
      <c r="U701" s="465">
        <v>3.6144578313253013</v>
      </c>
      <c r="V701" s="473" t="s">
        <v>138</v>
      </c>
      <c r="W701" s="473" t="s">
        <v>138</v>
      </c>
      <c r="X701" s="473" t="s">
        <v>138</v>
      </c>
      <c r="Y701" s="473" t="s">
        <v>138</v>
      </c>
      <c r="Z701" s="473" t="s">
        <v>138</v>
      </c>
      <c r="AA701" s="473" t="s">
        <v>138</v>
      </c>
      <c r="AB701" s="473" t="s">
        <v>138</v>
      </c>
      <c r="AC701" s="473" t="s">
        <v>138</v>
      </c>
      <c r="AD701" s="476"/>
    </row>
    <row r="702" spans="1:30" ht="20.100000000000001" customHeight="1">
      <c r="A702" s="229"/>
      <c r="B702" s="85"/>
      <c r="C702" s="128"/>
      <c r="D702" s="85" t="s">
        <v>2144</v>
      </c>
      <c r="E702" s="128"/>
      <c r="F702" s="81"/>
      <c r="G702" s="314"/>
      <c r="H702" s="81">
        <v>1</v>
      </c>
      <c r="I702" s="314">
        <v>7.6923076923076925</v>
      </c>
      <c r="J702" s="314"/>
      <c r="K702" s="314"/>
      <c r="L702" s="356">
        <v>1</v>
      </c>
      <c r="M702" s="314">
        <v>8.3333333333333339</v>
      </c>
      <c r="N702" s="315"/>
      <c r="O702" s="316"/>
      <c r="P702" s="315"/>
      <c r="Q702" s="316"/>
      <c r="R702" s="315">
        <v>2</v>
      </c>
      <c r="S702" s="316">
        <v>4.6511627906976747</v>
      </c>
      <c r="T702" s="315">
        <v>1</v>
      </c>
      <c r="U702" s="316">
        <v>1.2048192771084338</v>
      </c>
      <c r="V702" s="128"/>
      <c r="W702" s="128"/>
      <c r="X702" s="128"/>
      <c r="Y702" s="128"/>
      <c r="Z702" s="128"/>
      <c r="AA702" s="128"/>
      <c r="AB702" s="128"/>
      <c r="AC702" s="128"/>
      <c r="AD702" s="230"/>
    </row>
    <row r="703" spans="1:30" ht="20.100000000000001" customHeight="1">
      <c r="A703" s="229"/>
      <c r="B703" s="85"/>
      <c r="C703" s="128"/>
      <c r="D703" s="85" t="s">
        <v>1690</v>
      </c>
      <c r="E703" s="128"/>
      <c r="F703" s="356"/>
      <c r="G703" s="314"/>
      <c r="H703" s="356"/>
      <c r="I703" s="314"/>
      <c r="J703" s="356">
        <v>1</v>
      </c>
      <c r="K703" s="314">
        <v>8.3333333333333339</v>
      </c>
      <c r="L703" s="356">
        <v>1</v>
      </c>
      <c r="M703" s="314">
        <v>8.3333333333333339</v>
      </c>
      <c r="N703" s="315">
        <v>1</v>
      </c>
      <c r="O703" s="316">
        <v>7.1428571428571432</v>
      </c>
      <c r="P703" s="315">
        <v>2</v>
      </c>
      <c r="Q703" s="316">
        <v>6.666666666666667</v>
      </c>
      <c r="R703" s="315">
        <v>3</v>
      </c>
      <c r="S703" s="316">
        <v>6.9767441860465116</v>
      </c>
      <c r="T703" s="315">
        <v>5</v>
      </c>
      <c r="U703" s="316">
        <v>6.024096385542169</v>
      </c>
      <c r="V703" s="128"/>
      <c r="W703" s="128"/>
      <c r="X703" s="128"/>
      <c r="Y703" s="128"/>
      <c r="Z703" s="128"/>
      <c r="AA703" s="128"/>
      <c r="AB703" s="128"/>
      <c r="AC703" s="128"/>
      <c r="AD703" s="230"/>
    </row>
    <row r="704" spans="1:30" ht="20.100000000000001" customHeight="1">
      <c r="A704" s="229"/>
      <c r="B704" s="85"/>
      <c r="C704" s="128"/>
      <c r="D704" s="85" t="s">
        <v>1481</v>
      </c>
      <c r="E704" s="128"/>
      <c r="F704" s="356">
        <v>1</v>
      </c>
      <c r="G704" s="314">
        <v>9.0909090909090917</v>
      </c>
      <c r="H704" s="356">
        <v>2</v>
      </c>
      <c r="I704" s="314">
        <v>15.384615384615385</v>
      </c>
      <c r="J704" s="356"/>
      <c r="K704" s="314"/>
      <c r="L704" s="356"/>
      <c r="M704" s="314"/>
      <c r="N704" s="315">
        <v>1</v>
      </c>
      <c r="O704" s="316">
        <v>7.1428571428571432</v>
      </c>
      <c r="P704" s="315">
        <v>3</v>
      </c>
      <c r="Q704" s="316">
        <v>10</v>
      </c>
      <c r="R704" s="315">
        <v>2</v>
      </c>
      <c r="S704" s="316">
        <v>4.6511627906976747</v>
      </c>
      <c r="T704" s="315">
        <v>4</v>
      </c>
      <c r="U704" s="316">
        <v>4.8192771084337354</v>
      </c>
      <c r="V704" s="128"/>
      <c r="W704" s="128"/>
      <c r="X704" s="128"/>
      <c r="Y704" s="128"/>
      <c r="Z704" s="128"/>
      <c r="AA704" s="128"/>
      <c r="AB704" s="128"/>
      <c r="AC704" s="128"/>
      <c r="AD704" s="230"/>
    </row>
    <row r="705" spans="1:30" ht="20.100000000000001" customHeight="1">
      <c r="A705" s="229"/>
      <c r="B705" s="85"/>
      <c r="C705" s="128"/>
      <c r="D705" s="85" t="s">
        <v>2145</v>
      </c>
      <c r="E705" s="128"/>
      <c r="F705" s="356">
        <v>3</v>
      </c>
      <c r="G705" s="314">
        <v>27.272727272727273</v>
      </c>
      <c r="H705" s="356">
        <v>5</v>
      </c>
      <c r="I705" s="314">
        <v>38.46153846153846</v>
      </c>
      <c r="J705" s="356">
        <v>4</v>
      </c>
      <c r="K705" s="314">
        <v>33.333333333333336</v>
      </c>
      <c r="L705" s="356">
        <v>4</v>
      </c>
      <c r="M705" s="314">
        <v>33.333333333333336</v>
      </c>
      <c r="N705" s="315">
        <v>4</v>
      </c>
      <c r="O705" s="316">
        <v>28.571428571428573</v>
      </c>
      <c r="P705" s="315">
        <v>9</v>
      </c>
      <c r="Q705" s="316">
        <v>30</v>
      </c>
      <c r="R705" s="315">
        <v>14</v>
      </c>
      <c r="S705" s="316">
        <v>32.558139534883722</v>
      </c>
      <c r="T705" s="315">
        <v>24</v>
      </c>
      <c r="U705" s="316">
        <v>28.91566265060241</v>
      </c>
      <c r="V705" s="128"/>
      <c r="W705" s="128"/>
      <c r="X705" s="128"/>
      <c r="Y705" s="128"/>
      <c r="Z705" s="128"/>
      <c r="AA705" s="128"/>
      <c r="AB705" s="128"/>
      <c r="AC705" s="128"/>
      <c r="AD705" s="230"/>
    </row>
    <row r="706" spans="1:30" ht="20.100000000000001" customHeight="1">
      <c r="A706" s="229"/>
      <c r="B706" s="85"/>
      <c r="C706" s="128"/>
      <c r="D706" s="85" t="s">
        <v>2146</v>
      </c>
      <c r="E706" s="128"/>
      <c r="F706" s="356">
        <v>6</v>
      </c>
      <c r="G706" s="314">
        <v>54.545454545454547</v>
      </c>
      <c r="H706" s="356">
        <v>2</v>
      </c>
      <c r="I706" s="314">
        <v>15.384615384615385</v>
      </c>
      <c r="J706" s="356">
        <v>2</v>
      </c>
      <c r="K706" s="314">
        <v>16.666666666666668</v>
      </c>
      <c r="L706" s="356">
        <v>4</v>
      </c>
      <c r="M706" s="314">
        <v>33.333333333333336</v>
      </c>
      <c r="N706" s="315">
        <v>5</v>
      </c>
      <c r="O706" s="316">
        <v>35.714285714285715</v>
      </c>
      <c r="P706" s="315">
        <v>10</v>
      </c>
      <c r="Q706" s="316">
        <v>33.333333333333336</v>
      </c>
      <c r="R706" s="315">
        <v>15</v>
      </c>
      <c r="S706" s="316">
        <v>34.883720930232556</v>
      </c>
      <c r="T706" s="315">
        <v>26</v>
      </c>
      <c r="U706" s="316">
        <v>31.325301204819276</v>
      </c>
      <c r="V706" s="128"/>
      <c r="W706" s="128"/>
      <c r="X706" s="128"/>
      <c r="Y706" s="128"/>
      <c r="Z706" s="128"/>
      <c r="AA706" s="128"/>
      <c r="AB706" s="128"/>
      <c r="AC706" s="128"/>
      <c r="AD706" s="230"/>
    </row>
    <row r="707" spans="1:30" ht="20.100000000000001" customHeight="1">
      <c r="A707" s="229"/>
      <c r="B707" s="85"/>
      <c r="C707" s="128"/>
      <c r="D707" s="85" t="s">
        <v>2147</v>
      </c>
      <c r="E707" s="128"/>
      <c r="F707" s="356">
        <v>1</v>
      </c>
      <c r="G707" s="314">
        <v>9.0909090909090917</v>
      </c>
      <c r="H707" s="356">
        <v>3</v>
      </c>
      <c r="I707" s="314">
        <v>23.076923076923077</v>
      </c>
      <c r="J707" s="356">
        <v>5</v>
      </c>
      <c r="K707" s="314">
        <v>41.666666666666664</v>
      </c>
      <c r="L707" s="356">
        <v>1</v>
      </c>
      <c r="M707" s="314">
        <v>8.3333333333333339</v>
      </c>
      <c r="N707" s="315">
        <v>3</v>
      </c>
      <c r="O707" s="316">
        <v>21.428571428571427</v>
      </c>
      <c r="P707" s="315">
        <v>5</v>
      </c>
      <c r="Q707" s="316">
        <v>16.666666666666668</v>
      </c>
      <c r="R707" s="315">
        <v>5</v>
      </c>
      <c r="S707" s="316">
        <v>11.627906976744185</v>
      </c>
      <c r="T707" s="315">
        <v>20</v>
      </c>
      <c r="U707" s="316">
        <v>24.096385542168676</v>
      </c>
      <c r="V707" s="128"/>
      <c r="W707" s="128"/>
      <c r="X707" s="128"/>
      <c r="Y707" s="128"/>
      <c r="Z707" s="128"/>
      <c r="AA707" s="128"/>
      <c r="AB707" s="128"/>
      <c r="AC707" s="128"/>
      <c r="AD707" s="230"/>
    </row>
    <row r="708" spans="1:30" ht="20.100000000000001" customHeight="1">
      <c r="A708" s="229"/>
      <c r="B708" s="85"/>
      <c r="C708" s="128"/>
      <c r="D708" s="85" t="s">
        <v>1912</v>
      </c>
      <c r="E708" s="128"/>
      <c r="F708" s="356"/>
      <c r="G708" s="54"/>
      <c r="H708" s="356"/>
      <c r="J708" s="356"/>
      <c r="L708" s="356"/>
      <c r="M708" s="314"/>
      <c r="N708" s="315"/>
      <c r="O708" s="316"/>
      <c r="P708" s="315"/>
      <c r="Q708" s="316"/>
      <c r="R708" s="315"/>
      <c r="S708" s="316"/>
      <c r="T708" s="315"/>
      <c r="U708" s="316"/>
      <c r="V708" s="128"/>
      <c r="W708" s="128"/>
      <c r="X708" s="128"/>
      <c r="Y708" s="128"/>
      <c r="Z708" s="128"/>
      <c r="AA708" s="128"/>
      <c r="AB708" s="128"/>
      <c r="AC708" s="128"/>
      <c r="AD708" s="230"/>
    </row>
    <row r="709" spans="1:30" ht="20.100000000000001" customHeight="1">
      <c r="A709" s="229"/>
      <c r="B709" s="85"/>
      <c r="C709" s="128"/>
      <c r="D709" s="85" t="s">
        <v>1959</v>
      </c>
      <c r="E709" s="128"/>
      <c r="F709" s="356"/>
      <c r="G709" s="314"/>
      <c r="H709" s="356"/>
      <c r="I709" s="314"/>
      <c r="J709" s="356"/>
      <c r="K709" s="314"/>
      <c r="L709" s="356"/>
      <c r="M709" s="314"/>
      <c r="N709" s="315"/>
      <c r="O709" s="316"/>
      <c r="P709" s="315"/>
      <c r="Q709" s="316"/>
      <c r="R709" s="315"/>
      <c r="S709" s="316"/>
      <c r="T709" s="315"/>
      <c r="U709" s="316"/>
      <c r="V709" s="128"/>
      <c r="W709" s="128"/>
      <c r="X709" s="128"/>
      <c r="Y709" s="128"/>
      <c r="Z709" s="128"/>
      <c r="AA709" s="128"/>
      <c r="AB709" s="128"/>
      <c r="AC709" s="128"/>
      <c r="AD709" s="230"/>
    </row>
    <row r="710" spans="1:30" ht="20.100000000000001" customHeight="1">
      <c r="A710" s="229"/>
      <c r="B710" s="85"/>
      <c r="C710" s="128"/>
      <c r="D710" s="85" t="s">
        <v>1960</v>
      </c>
      <c r="E710" s="128"/>
      <c r="F710" s="356"/>
      <c r="G710" s="314"/>
      <c r="H710" s="356"/>
      <c r="I710" s="314"/>
      <c r="J710" s="356"/>
      <c r="K710" s="314"/>
      <c r="L710" s="356"/>
      <c r="M710" s="314"/>
      <c r="N710" s="315"/>
      <c r="O710" s="316"/>
      <c r="P710" s="315"/>
      <c r="Q710" s="316"/>
      <c r="R710" s="315"/>
      <c r="S710" s="316"/>
      <c r="T710" s="315"/>
      <c r="U710" s="316"/>
      <c r="V710" s="128"/>
      <c r="W710" s="128"/>
      <c r="X710" s="128"/>
      <c r="Y710" s="128"/>
      <c r="Z710" s="128"/>
      <c r="AA710" s="128"/>
      <c r="AB710" s="128"/>
      <c r="AC710" s="128"/>
      <c r="AD710" s="230"/>
    </row>
    <row r="711" spans="1:30" ht="20.100000000000001" customHeight="1">
      <c r="A711" s="476" t="s">
        <v>4899</v>
      </c>
      <c r="B711" s="476" t="s">
        <v>578</v>
      </c>
      <c r="C711" s="473" t="s">
        <v>4950</v>
      </c>
      <c r="D711" s="476" t="s">
        <v>1478</v>
      </c>
      <c r="E711" s="473" t="s">
        <v>73</v>
      </c>
      <c r="F711" s="443"/>
      <c r="G711" s="444"/>
      <c r="H711" s="443"/>
      <c r="I711" s="444"/>
      <c r="J711" s="443"/>
      <c r="K711" s="444"/>
      <c r="L711" s="443"/>
      <c r="M711" s="444"/>
      <c r="N711" s="471"/>
      <c r="O711" s="465"/>
      <c r="P711" s="471"/>
      <c r="Q711" s="465"/>
      <c r="R711" s="471"/>
      <c r="S711" s="465"/>
      <c r="T711" s="471"/>
      <c r="U711" s="465"/>
      <c r="V711" s="473" t="s">
        <v>138</v>
      </c>
      <c r="W711" s="473" t="s">
        <v>138</v>
      </c>
      <c r="X711" s="473" t="s">
        <v>138</v>
      </c>
      <c r="Y711" s="473" t="s">
        <v>138</v>
      </c>
      <c r="Z711" s="473" t="s">
        <v>138</v>
      </c>
      <c r="AA711" s="473" t="s">
        <v>138</v>
      </c>
      <c r="AB711" s="473" t="s">
        <v>138</v>
      </c>
      <c r="AC711" s="473" t="s">
        <v>138</v>
      </c>
      <c r="AD711" s="476"/>
    </row>
    <row r="712" spans="1:30" ht="20.100000000000001" customHeight="1">
      <c r="A712" s="229"/>
      <c r="B712" s="85"/>
      <c r="C712" s="128"/>
      <c r="D712" s="85" t="s">
        <v>2144</v>
      </c>
      <c r="E712" s="128"/>
      <c r="F712" s="356"/>
      <c r="G712" s="314"/>
      <c r="H712" s="356"/>
      <c r="I712" s="314"/>
      <c r="J712" s="356"/>
      <c r="K712" s="314"/>
      <c r="L712" s="356"/>
      <c r="M712" s="314"/>
      <c r="N712" s="315">
        <v>1</v>
      </c>
      <c r="O712" s="316">
        <v>11.111111111111111</v>
      </c>
      <c r="P712" s="315">
        <v>1</v>
      </c>
      <c r="Q712" s="316">
        <v>5</v>
      </c>
      <c r="R712" s="315">
        <v>3</v>
      </c>
      <c r="S712" s="316">
        <v>12.5</v>
      </c>
      <c r="T712" s="315">
        <v>2</v>
      </c>
      <c r="U712" s="316">
        <v>4.7619047619047619</v>
      </c>
      <c r="V712" s="128"/>
      <c r="W712" s="128"/>
      <c r="X712" s="128"/>
      <c r="Y712" s="128"/>
      <c r="Z712" s="128"/>
      <c r="AA712" s="128"/>
      <c r="AB712" s="128"/>
      <c r="AC712" s="128"/>
      <c r="AD712" s="230"/>
    </row>
    <row r="713" spans="1:30" ht="20.100000000000001" customHeight="1">
      <c r="A713" s="229"/>
      <c r="B713" s="85"/>
      <c r="C713" s="128"/>
      <c r="D713" s="85" t="s">
        <v>1690</v>
      </c>
      <c r="E713" s="128"/>
      <c r="F713" s="356"/>
      <c r="G713" s="314"/>
      <c r="H713" s="356">
        <v>1</v>
      </c>
      <c r="I713" s="314">
        <v>12.5</v>
      </c>
      <c r="J713" s="356"/>
      <c r="K713" s="314"/>
      <c r="L713" s="356">
        <v>1</v>
      </c>
      <c r="M713" s="314">
        <v>10</v>
      </c>
      <c r="N713" s="315"/>
      <c r="O713" s="316"/>
      <c r="P713" s="315">
        <v>1</v>
      </c>
      <c r="Q713" s="316">
        <v>5</v>
      </c>
      <c r="R713" s="315">
        <v>1</v>
      </c>
      <c r="S713" s="316">
        <v>4.166666666666667</v>
      </c>
      <c r="T713" s="315">
        <v>1</v>
      </c>
      <c r="U713" s="316">
        <v>2.3809523809523809</v>
      </c>
      <c r="V713" s="128"/>
      <c r="W713" s="128"/>
      <c r="X713" s="128"/>
      <c r="Y713" s="128"/>
      <c r="Z713" s="128"/>
      <c r="AA713" s="128"/>
      <c r="AB713" s="128"/>
      <c r="AC713" s="128"/>
      <c r="AD713" s="230"/>
    </row>
    <row r="714" spans="1:30" ht="20.100000000000001" customHeight="1">
      <c r="A714" s="229"/>
      <c r="B714" s="85"/>
      <c r="C714" s="128"/>
      <c r="D714" s="85" t="s">
        <v>1481</v>
      </c>
      <c r="E714" s="128"/>
      <c r="F714" s="356"/>
      <c r="G714" s="314"/>
      <c r="H714" s="356"/>
      <c r="I714" s="314"/>
      <c r="J714" s="356"/>
      <c r="K714" s="314"/>
      <c r="L714" s="356"/>
      <c r="M714" s="314"/>
      <c r="N714" s="315"/>
      <c r="O714" s="316"/>
      <c r="P714" s="315"/>
      <c r="Q714" s="316"/>
      <c r="R714" s="315"/>
      <c r="S714" s="316"/>
      <c r="T714" s="315"/>
      <c r="U714" s="316"/>
      <c r="V714" s="128"/>
      <c r="W714" s="128"/>
      <c r="X714" s="128"/>
      <c r="Y714" s="128"/>
      <c r="Z714" s="128"/>
      <c r="AA714" s="128"/>
      <c r="AB714" s="128"/>
      <c r="AC714" s="128"/>
      <c r="AD714" s="230"/>
    </row>
    <row r="715" spans="1:30" ht="20.100000000000001" customHeight="1">
      <c r="A715" s="229"/>
      <c r="B715" s="85"/>
      <c r="C715" s="128"/>
      <c r="D715" s="85" t="s">
        <v>2145</v>
      </c>
      <c r="E715" s="128"/>
      <c r="F715" s="356">
        <v>1</v>
      </c>
      <c r="G715" s="314">
        <v>14.285714285714286</v>
      </c>
      <c r="H715" s="356"/>
      <c r="I715" s="314"/>
      <c r="J715" s="356"/>
      <c r="K715" s="314"/>
      <c r="L715" s="356">
        <v>1</v>
      </c>
      <c r="M715" s="314">
        <v>10</v>
      </c>
      <c r="N715" s="315"/>
      <c r="O715" s="316"/>
      <c r="P715" s="315">
        <v>1</v>
      </c>
      <c r="Q715" s="316">
        <v>5</v>
      </c>
      <c r="R715" s="315">
        <v>2</v>
      </c>
      <c r="S715" s="316">
        <v>8.3333333333333339</v>
      </c>
      <c r="T715" s="315">
        <v>6</v>
      </c>
      <c r="U715" s="316">
        <v>14.285714285714286</v>
      </c>
      <c r="V715" s="128"/>
      <c r="W715" s="128"/>
      <c r="X715" s="128"/>
      <c r="Y715" s="128"/>
      <c r="Z715" s="128"/>
      <c r="AA715" s="128"/>
      <c r="AB715" s="128"/>
      <c r="AC715" s="128"/>
      <c r="AD715" s="230"/>
    </row>
    <row r="716" spans="1:30" ht="20.100000000000001" customHeight="1">
      <c r="A716" s="229"/>
      <c r="B716" s="85"/>
      <c r="C716" s="128"/>
      <c r="D716" s="85" t="s">
        <v>2146</v>
      </c>
      <c r="E716" s="128"/>
      <c r="F716" s="356">
        <v>3</v>
      </c>
      <c r="G716" s="314">
        <v>42.857142857142854</v>
      </c>
      <c r="H716" s="356">
        <v>5</v>
      </c>
      <c r="I716" s="314">
        <v>62.5</v>
      </c>
      <c r="J716" s="356">
        <v>5</v>
      </c>
      <c r="K716" s="314">
        <v>83.333333333333329</v>
      </c>
      <c r="L716" s="356">
        <v>5</v>
      </c>
      <c r="M716" s="314">
        <v>50</v>
      </c>
      <c r="N716" s="315">
        <v>6</v>
      </c>
      <c r="O716" s="316">
        <v>66.666666666666671</v>
      </c>
      <c r="P716" s="315">
        <v>9</v>
      </c>
      <c r="Q716" s="316">
        <v>45</v>
      </c>
      <c r="R716" s="315">
        <v>12</v>
      </c>
      <c r="S716" s="316">
        <v>50</v>
      </c>
      <c r="T716" s="315">
        <v>13</v>
      </c>
      <c r="U716" s="316">
        <v>30.952380952380953</v>
      </c>
      <c r="V716" s="128"/>
      <c r="W716" s="128"/>
      <c r="X716" s="128"/>
      <c r="Y716" s="128"/>
      <c r="Z716" s="128"/>
      <c r="AA716" s="128"/>
      <c r="AB716" s="128"/>
      <c r="AC716" s="128"/>
      <c r="AD716" s="230"/>
    </row>
    <row r="717" spans="1:30" ht="20.100000000000001" customHeight="1">
      <c r="A717" s="229"/>
      <c r="B717" s="85"/>
      <c r="C717" s="128"/>
      <c r="D717" s="85" t="s">
        <v>2147</v>
      </c>
      <c r="E717" s="128"/>
      <c r="F717" s="356">
        <v>3</v>
      </c>
      <c r="G717" s="314">
        <v>42.857142857142854</v>
      </c>
      <c r="H717" s="356">
        <v>1</v>
      </c>
      <c r="I717" s="314">
        <v>12.5</v>
      </c>
      <c r="J717" s="356">
        <v>1</v>
      </c>
      <c r="K717" s="314">
        <v>16.666666666666668</v>
      </c>
      <c r="L717" s="356">
        <v>3</v>
      </c>
      <c r="M717" s="314">
        <v>30</v>
      </c>
      <c r="N717" s="315">
        <v>2</v>
      </c>
      <c r="O717" s="316">
        <v>22.222222222222221</v>
      </c>
      <c r="P717" s="315">
        <v>8</v>
      </c>
      <c r="Q717" s="316">
        <v>40</v>
      </c>
      <c r="R717" s="315">
        <v>6</v>
      </c>
      <c r="S717" s="316">
        <v>25</v>
      </c>
      <c r="T717" s="315">
        <v>20</v>
      </c>
      <c r="U717" s="316">
        <v>47.61904761904762</v>
      </c>
      <c r="V717" s="128"/>
      <c r="W717" s="128"/>
      <c r="X717" s="128"/>
      <c r="Y717" s="128"/>
      <c r="Z717" s="128"/>
      <c r="AA717" s="128"/>
      <c r="AB717" s="128"/>
      <c r="AC717" s="128"/>
      <c r="AD717" s="230"/>
    </row>
    <row r="718" spans="1:30" ht="20.100000000000001" customHeight="1">
      <c r="A718" s="229"/>
      <c r="B718" s="85"/>
      <c r="C718" s="128"/>
      <c r="D718" s="85" t="s">
        <v>1912</v>
      </c>
      <c r="E718" s="128"/>
      <c r="F718" s="356"/>
      <c r="G718" s="314"/>
      <c r="H718" s="356">
        <v>1</v>
      </c>
      <c r="I718" s="314">
        <v>12.5</v>
      </c>
      <c r="J718" s="356"/>
      <c r="K718" s="314"/>
      <c r="L718" s="356"/>
      <c r="M718" s="314"/>
      <c r="N718" s="315"/>
      <c r="O718" s="316"/>
      <c r="P718" s="315"/>
      <c r="Q718" s="316"/>
      <c r="R718" s="315"/>
      <c r="S718" s="316"/>
      <c r="T718" s="315"/>
      <c r="U718" s="316"/>
      <c r="V718" s="128"/>
      <c r="W718" s="128"/>
      <c r="X718" s="128"/>
      <c r="Y718" s="128"/>
      <c r="Z718" s="128"/>
      <c r="AA718" s="128"/>
      <c r="AB718" s="128"/>
      <c r="AC718" s="128"/>
      <c r="AD718" s="230"/>
    </row>
    <row r="719" spans="1:30" ht="20.100000000000001" customHeight="1">
      <c r="A719" s="229"/>
      <c r="B719" s="85"/>
      <c r="C719" s="128"/>
      <c r="D719" s="85" t="s">
        <v>1959</v>
      </c>
      <c r="E719" s="128"/>
      <c r="F719" s="356"/>
      <c r="G719" s="314"/>
      <c r="H719" s="356"/>
      <c r="I719" s="314"/>
      <c r="J719" s="356"/>
      <c r="K719" s="314"/>
      <c r="L719" s="356"/>
      <c r="M719" s="314"/>
      <c r="N719" s="315"/>
      <c r="O719" s="316"/>
      <c r="P719" s="315"/>
      <c r="Q719" s="316"/>
      <c r="R719" s="315"/>
      <c r="S719" s="316"/>
      <c r="T719" s="315"/>
      <c r="U719" s="316"/>
      <c r="V719" s="128"/>
      <c r="W719" s="128"/>
      <c r="X719" s="128"/>
      <c r="Y719" s="128"/>
      <c r="Z719" s="128"/>
      <c r="AA719" s="128"/>
      <c r="AB719" s="128"/>
      <c r="AC719" s="128"/>
      <c r="AD719" s="230"/>
    </row>
    <row r="720" spans="1:30" ht="20.100000000000001" customHeight="1">
      <c r="A720" s="229"/>
      <c r="B720" s="85"/>
      <c r="C720" s="128"/>
      <c r="D720" s="85" t="s">
        <v>1960</v>
      </c>
      <c r="E720" s="128"/>
      <c r="F720" s="356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128"/>
      <c r="W720" s="128"/>
      <c r="X720" s="128"/>
      <c r="Y720" s="128"/>
      <c r="Z720" s="128"/>
      <c r="AA720" s="128"/>
      <c r="AB720" s="128"/>
      <c r="AC720" s="128"/>
      <c r="AD720" s="230"/>
    </row>
    <row r="721" spans="1:30" ht="20.100000000000001" customHeight="1">
      <c r="A721" s="476" t="s">
        <v>4900</v>
      </c>
      <c r="B721" s="476" t="s">
        <v>579</v>
      </c>
      <c r="C721" s="473" t="s">
        <v>4950</v>
      </c>
      <c r="D721" s="476" t="s">
        <v>1478</v>
      </c>
      <c r="E721" s="473" t="s">
        <v>73</v>
      </c>
      <c r="F721" s="443"/>
      <c r="G721" s="444"/>
      <c r="H721" s="443">
        <v>1</v>
      </c>
      <c r="I721" s="444">
        <v>25</v>
      </c>
      <c r="J721" s="443"/>
      <c r="K721" s="444"/>
      <c r="L721" s="443"/>
      <c r="M721" s="444"/>
      <c r="N721" s="471">
        <v>1</v>
      </c>
      <c r="O721" s="465">
        <v>25</v>
      </c>
      <c r="P721" s="471"/>
      <c r="Q721" s="465"/>
      <c r="R721" s="471">
        <v>1</v>
      </c>
      <c r="S721" s="465">
        <v>7.1428571428571432</v>
      </c>
      <c r="T721" s="471">
        <v>1</v>
      </c>
      <c r="U721" s="465">
        <v>7.6923076923076925</v>
      </c>
      <c r="V721" s="473" t="s">
        <v>138</v>
      </c>
      <c r="W721" s="473" t="s">
        <v>138</v>
      </c>
      <c r="X721" s="473" t="s">
        <v>138</v>
      </c>
      <c r="Y721" s="473" t="s">
        <v>138</v>
      </c>
      <c r="Z721" s="473" t="s">
        <v>138</v>
      </c>
      <c r="AA721" s="473" t="s">
        <v>138</v>
      </c>
      <c r="AB721" s="473" t="s">
        <v>138</v>
      </c>
      <c r="AC721" s="473" t="s">
        <v>138</v>
      </c>
      <c r="AD721" s="476"/>
    </row>
    <row r="722" spans="1:30" ht="20.100000000000001" customHeight="1">
      <c r="A722" s="229"/>
      <c r="B722" s="85"/>
      <c r="C722" s="128"/>
      <c r="D722" s="85" t="s">
        <v>2144</v>
      </c>
      <c r="E722" s="128"/>
      <c r="F722" s="356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>
        <v>1</v>
      </c>
      <c r="Q722" s="316">
        <v>10</v>
      </c>
      <c r="R722" s="315">
        <v>1</v>
      </c>
      <c r="S722" s="316">
        <v>7.1428571428571432</v>
      </c>
      <c r="T722" s="315"/>
      <c r="U722" s="316"/>
      <c r="V722" s="128"/>
      <c r="W722" s="128"/>
      <c r="X722" s="128"/>
      <c r="Y722" s="128"/>
      <c r="Z722" s="128"/>
      <c r="AA722" s="128"/>
      <c r="AB722" s="128"/>
      <c r="AC722" s="128"/>
      <c r="AD722" s="230"/>
    </row>
    <row r="723" spans="1:30" ht="20.100000000000001" customHeight="1">
      <c r="A723" s="229"/>
      <c r="B723" s="85"/>
      <c r="C723" s="128"/>
      <c r="D723" s="85" t="s">
        <v>1690</v>
      </c>
      <c r="E723" s="128"/>
      <c r="F723" s="356"/>
      <c r="G723" s="314"/>
      <c r="H723" s="356"/>
      <c r="I723" s="314"/>
      <c r="J723" s="356"/>
      <c r="K723" s="314"/>
      <c r="L723" s="356"/>
      <c r="M723" s="314"/>
      <c r="N723" s="315"/>
      <c r="O723" s="316"/>
      <c r="P723" s="315"/>
      <c r="Q723" s="316"/>
      <c r="R723" s="315">
        <v>2</v>
      </c>
      <c r="S723" s="316">
        <v>14.285714285714286</v>
      </c>
      <c r="T723" s="315">
        <v>1</v>
      </c>
      <c r="U723" s="316">
        <v>7.6923076923076925</v>
      </c>
      <c r="V723" s="128"/>
      <c r="W723" s="128"/>
      <c r="X723" s="128"/>
      <c r="Y723" s="128"/>
      <c r="Z723" s="128"/>
      <c r="AA723" s="128"/>
      <c r="AB723" s="128"/>
      <c r="AC723" s="128"/>
      <c r="AD723" s="230"/>
    </row>
    <row r="724" spans="1:30" ht="20.100000000000001" customHeight="1">
      <c r="A724" s="229"/>
      <c r="B724" s="85"/>
      <c r="C724" s="128"/>
      <c r="D724" s="85" t="s">
        <v>1481</v>
      </c>
      <c r="E724" s="128"/>
      <c r="F724" s="356"/>
      <c r="G724" s="314"/>
      <c r="H724" s="356"/>
      <c r="I724" s="314"/>
      <c r="J724" s="356"/>
      <c r="K724" s="314"/>
      <c r="L724" s="356"/>
      <c r="M724" s="314"/>
      <c r="N724" s="315"/>
      <c r="O724" s="316"/>
      <c r="P724" s="315"/>
      <c r="Q724" s="316"/>
      <c r="R724" s="315"/>
      <c r="S724" s="316"/>
      <c r="T724" s="315"/>
      <c r="U724" s="316"/>
      <c r="V724" s="128"/>
      <c r="W724" s="128"/>
      <c r="X724" s="128"/>
      <c r="Y724" s="128"/>
      <c r="Z724" s="128"/>
      <c r="AA724" s="128"/>
      <c r="AB724" s="128"/>
      <c r="AC724" s="128"/>
      <c r="AD724" s="230"/>
    </row>
    <row r="725" spans="1:30" ht="20.100000000000001" customHeight="1">
      <c r="A725" s="229"/>
      <c r="B725" s="85"/>
      <c r="C725" s="128"/>
      <c r="D725" s="85" t="s">
        <v>2145</v>
      </c>
      <c r="E725" s="128"/>
      <c r="F725" s="356"/>
      <c r="G725" s="314"/>
      <c r="H725" s="356"/>
      <c r="I725" s="314"/>
      <c r="J725" s="356"/>
      <c r="K725" s="314"/>
      <c r="L725" s="356"/>
      <c r="M725" s="314"/>
      <c r="N725" s="315">
        <v>1</v>
      </c>
      <c r="O725" s="316">
        <v>25</v>
      </c>
      <c r="P725" s="315">
        <v>2</v>
      </c>
      <c r="Q725" s="316">
        <v>20</v>
      </c>
      <c r="R725" s="315"/>
      <c r="S725" s="316"/>
      <c r="T725" s="315">
        <v>3</v>
      </c>
      <c r="U725" s="316">
        <v>23.076923076923077</v>
      </c>
      <c r="V725" s="128"/>
      <c r="W725" s="128"/>
      <c r="X725" s="128"/>
      <c r="Y725" s="128"/>
      <c r="Z725" s="128"/>
      <c r="AA725" s="128"/>
      <c r="AB725" s="128"/>
      <c r="AC725" s="128"/>
      <c r="AD725" s="230"/>
    </row>
    <row r="726" spans="1:30" ht="20.100000000000001" customHeight="1">
      <c r="A726" s="229"/>
      <c r="B726" s="85"/>
      <c r="C726" s="128"/>
      <c r="D726" s="85" t="s">
        <v>2146</v>
      </c>
      <c r="E726" s="128"/>
      <c r="F726" s="356"/>
      <c r="G726" s="314"/>
      <c r="H726" s="356"/>
      <c r="I726" s="314"/>
      <c r="J726" s="356"/>
      <c r="K726" s="314"/>
      <c r="L726" s="356"/>
      <c r="M726" s="314"/>
      <c r="N726" s="315"/>
      <c r="O726" s="316"/>
      <c r="P726" s="315">
        <v>1</v>
      </c>
      <c r="Q726" s="316">
        <v>10</v>
      </c>
      <c r="R726" s="315">
        <v>1</v>
      </c>
      <c r="S726" s="316">
        <v>7.1428571428571432</v>
      </c>
      <c r="T726" s="315">
        <v>3</v>
      </c>
      <c r="U726" s="316">
        <v>23.076923076923077</v>
      </c>
      <c r="V726" s="128"/>
      <c r="W726" s="128"/>
      <c r="X726" s="128"/>
      <c r="Y726" s="128"/>
      <c r="Z726" s="128"/>
      <c r="AA726" s="128"/>
      <c r="AB726" s="128"/>
      <c r="AC726" s="128"/>
      <c r="AD726" s="230"/>
    </row>
    <row r="727" spans="1:30" ht="20.100000000000001" customHeight="1">
      <c r="A727" s="229"/>
      <c r="B727" s="85"/>
      <c r="C727" s="128"/>
      <c r="D727" s="85" t="s">
        <v>2147</v>
      </c>
      <c r="E727" s="128"/>
      <c r="F727" s="356">
        <v>1</v>
      </c>
      <c r="G727" s="314">
        <v>100</v>
      </c>
      <c r="H727" s="356">
        <v>3</v>
      </c>
      <c r="I727" s="314">
        <v>75</v>
      </c>
      <c r="J727" s="356">
        <v>4</v>
      </c>
      <c r="K727" s="314">
        <v>100</v>
      </c>
      <c r="L727" s="356">
        <v>5</v>
      </c>
      <c r="M727" s="314">
        <v>100</v>
      </c>
      <c r="N727" s="315">
        <v>2</v>
      </c>
      <c r="O727" s="316">
        <v>50</v>
      </c>
      <c r="P727" s="315">
        <v>6</v>
      </c>
      <c r="Q727" s="316">
        <v>60</v>
      </c>
      <c r="R727" s="315">
        <v>9</v>
      </c>
      <c r="S727" s="316">
        <v>64.285714285714292</v>
      </c>
      <c r="T727" s="315">
        <v>5</v>
      </c>
      <c r="U727" s="316">
        <v>38.46153846153846</v>
      </c>
      <c r="V727" s="128"/>
      <c r="W727" s="128"/>
      <c r="X727" s="128"/>
      <c r="Y727" s="128"/>
      <c r="Z727" s="128"/>
      <c r="AA727" s="128"/>
      <c r="AB727" s="128"/>
      <c r="AC727" s="128"/>
      <c r="AD727" s="230"/>
    </row>
    <row r="728" spans="1:30" ht="20.100000000000001" customHeight="1">
      <c r="A728" s="229"/>
      <c r="B728" s="85"/>
      <c r="C728" s="128"/>
      <c r="D728" s="85" t="s">
        <v>1912</v>
      </c>
      <c r="E728" s="128"/>
      <c r="F728" s="356"/>
      <c r="G728" s="314"/>
      <c r="H728" s="356"/>
      <c r="I728" s="314"/>
      <c r="J728" s="356"/>
      <c r="K728" s="314"/>
      <c r="L728" s="356"/>
      <c r="M728" s="314"/>
      <c r="N728" s="315"/>
      <c r="O728" s="316"/>
      <c r="P728" s="315"/>
      <c r="Q728" s="316"/>
      <c r="R728" s="315"/>
      <c r="S728" s="316"/>
      <c r="T728" s="315"/>
      <c r="U728" s="316"/>
      <c r="V728" s="128"/>
      <c r="W728" s="128"/>
      <c r="X728" s="128"/>
      <c r="Y728" s="128"/>
      <c r="Z728" s="128"/>
      <c r="AA728" s="128"/>
      <c r="AB728" s="128"/>
      <c r="AC728" s="128"/>
      <c r="AD728" s="230"/>
    </row>
    <row r="729" spans="1:30" ht="20.100000000000001" customHeight="1">
      <c r="A729" s="229"/>
      <c r="B729" s="85"/>
      <c r="C729" s="128"/>
      <c r="D729" s="85" t="s">
        <v>1959</v>
      </c>
      <c r="E729" s="128"/>
      <c r="F729" s="356"/>
      <c r="G729" s="314"/>
      <c r="H729" s="356"/>
      <c r="I729" s="314"/>
      <c r="J729" s="356"/>
      <c r="K729" s="314"/>
      <c r="L729" s="356"/>
      <c r="M729" s="314"/>
      <c r="N729" s="315"/>
      <c r="O729" s="316"/>
      <c r="P729" s="315"/>
      <c r="Q729" s="316"/>
      <c r="R729" s="315"/>
      <c r="S729" s="316"/>
      <c r="T729" s="315"/>
      <c r="U729" s="316"/>
      <c r="V729" s="128"/>
      <c r="W729" s="128"/>
      <c r="X729" s="128"/>
      <c r="Y729" s="128"/>
      <c r="Z729" s="128"/>
      <c r="AA729" s="128"/>
      <c r="AB729" s="128"/>
      <c r="AC729" s="128"/>
      <c r="AD729" s="230"/>
    </row>
    <row r="730" spans="1:30" ht="20.100000000000001" customHeight="1">
      <c r="A730" s="229"/>
      <c r="B730" s="85"/>
      <c r="C730" s="128"/>
      <c r="D730" s="85" t="s">
        <v>1960</v>
      </c>
      <c r="E730" s="128"/>
      <c r="F730" s="356"/>
      <c r="G730" s="314"/>
      <c r="H730" s="356"/>
      <c r="I730" s="314"/>
      <c r="J730" s="356"/>
      <c r="K730" s="314"/>
      <c r="L730" s="356"/>
      <c r="M730" s="314"/>
      <c r="N730" s="315"/>
      <c r="O730" s="316"/>
      <c r="P730" s="315"/>
      <c r="Q730" s="316"/>
      <c r="R730" s="315"/>
      <c r="S730" s="316"/>
      <c r="T730" s="315"/>
      <c r="U730" s="316"/>
      <c r="V730" s="128"/>
      <c r="W730" s="128"/>
      <c r="X730" s="128"/>
      <c r="Y730" s="128"/>
      <c r="Z730" s="128"/>
      <c r="AA730" s="128"/>
      <c r="AB730" s="128"/>
      <c r="AC730" s="128"/>
      <c r="AD730" s="230"/>
    </row>
    <row r="731" spans="1:30" ht="20.100000000000001" customHeight="1">
      <c r="A731" s="476" t="s">
        <v>4901</v>
      </c>
      <c r="B731" s="476" t="s">
        <v>580</v>
      </c>
      <c r="C731" s="473" t="s">
        <v>4950</v>
      </c>
      <c r="D731" s="476" t="s">
        <v>1478</v>
      </c>
      <c r="E731" s="473" t="s">
        <v>73</v>
      </c>
      <c r="F731" s="443"/>
      <c r="G731" s="444"/>
      <c r="H731" s="443"/>
      <c r="I731" s="444"/>
      <c r="J731" s="443"/>
      <c r="K731" s="444"/>
      <c r="L731" s="443"/>
      <c r="M731" s="444"/>
      <c r="N731" s="471"/>
      <c r="O731" s="465"/>
      <c r="P731" s="471"/>
      <c r="Q731" s="465"/>
      <c r="R731" s="471"/>
      <c r="S731" s="465"/>
      <c r="T731" s="471"/>
      <c r="U731" s="465"/>
      <c r="V731" s="473" t="s">
        <v>138</v>
      </c>
      <c r="W731" s="473" t="s">
        <v>138</v>
      </c>
      <c r="X731" s="473" t="s">
        <v>138</v>
      </c>
      <c r="Y731" s="473" t="s">
        <v>138</v>
      </c>
      <c r="Z731" s="473" t="s">
        <v>138</v>
      </c>
      <c r="AA731" s="473" t="s">
        <v>138</v>
      </c>
      <c r="AB731" s="473" t="s">
        <v>138</v>
      </c>
      <c r="AC731" s="473" t="s">
        <v>138</v>
      </c>
      <c r="AD731" s="476"/>
    </row>
    <row r="732" spans="1:30" ht="20.100000000000001" customHeight="1">
      <c r="A732" s="229"/>
      <c r="B732" s="85"/>
      <c r="C732" s="128"/>
      <c r="D732" s="85" t="s">
        <v>2144</v>
      </c>
      <c r="E732" s="128"/>
      <c r="F732" s="356"/>
      <c r="G732" s="314"/>
      <c r="H732" s="356"/>
      <c r="I732" s="314"/>
      <c r="J732" s="356"/>
      <c r="K732" s="314"/>
      <c r="L732" s="356"/>
      <c r="M732" s="314"/>
      <c r="N732" s="315"/>
      <c r="O732" s="316"/>
      <c r="P732" s="315"/>
      <c r="Q732" s="316"/>
      <c r="R732" s="315"/>
      <c r="S732" s="316"/>
      <c r="T732" s="315"/>
      <c r="U732" s="316"/>
      <c r="V732" s="128"/>
      <c r="W732" s="128"/>
      <c r="X732" s="128"/>
      <c r="Y732" s="128"/>
      <c r="Z732" s="128"/>
      <c r="AA732" s="128"/>
      <c r="AB732" s="128"/>
      <c r="AC732" s="128"/>
      <c r="AD732" s="230"/>
    </row>
    <row r="733" spans="1:30" ht="20.100000000000001" customHeight="1">
      <c r="A733" s="229"/>
      <c r="B733" s="85"/>
      <c r="C733" s="128"/>
      <c r="D733" s="85" t="s">
        <v>1690</v>
      </c>
      <c r="E733" s="128"/>
      <c r="F733" s="356"/>
      <c r="G733" s="314"/>
      <c r="H733" s="356"/>
      <c r="I733" s="314"/>
      <c r="J733" s="356"/>
      <c r="K733" s="314"/>
      <c r="L733" s="356"/>
      <c r="M733" s="314"/>
      <c r="N733" s="315"/>
      <c r="O733" s="316"/>
      <c r="P733" s="315"/>
      <c r="Q733" s="316"/>
      <c r="R733" s="315"/>
      <c r="S733" s="316"/>
      <c r="T733" s="315"/>
      <c r="U733" s="316"/>
      <c r="V733" s="128"/>
      <c r="W733" s="128"/>
      <c r="X733" s="128"/>
      <c r="Y733" s="128"/>
      <c r="Z733" s="128"/>
      <c r="AA733" s="128"/>
      <c r="AB733" s="128"/>
      <c r="AC733" s="128"/>
      <c r="AD733" s="230"/>
    </row>
    <row r="734" spans="1:30" ht="20.100000000000001" customHeight="1">
      <c r="A734" s="229"/>
      <c r="B734" s="85"/>
      <c r="C734" s="128"/>
      <c r="D734" s="85" t="s">
        <v>1481</v>
      </c>
      <c r="E734" s="128"/>
      <c r="F734" s="356"/>
      <c r="G734" s="314"/>
      <c r="H734" s="356"/>
      <c r="I734" s="314"/>
      <c r="J734" s="356"/>
      <c r="K734" s="314"/>
      <c r="L734" s="356"/>
      <c r="M734" s="314"/>
      <c r="N734" s="315"/>
      <c r="O734" s="316"/>
      <c r="P734" s="315"/>
      <c r="Q734" s="316"/>
      <c r="R734" s="315"/>
      <c r="S734" s="316"/>
      <c r="T734" s="315"/>
      <c r="U734" s="316"/>
      <c r="V734" s="128"/>
      <c r="W734" s="128"/>
      <c r="X734" s="128"/>
      <c r="Y734" s="128"/>
      <c r="Z734" s="128"/>
      <c r="AA734" s="128"/>
      <c r="AB734" s="128"/>
      <c r="AC734" s="128"/>
      <c r="AD734" s="230"/>
    </row>
    <row r="735" spans="1:30" ht="20.100000000000001" customHeight="1">
      <c r="A735" s="229"/>
      <c r="B735" s="85"/>
      <c r="C735" s="128"/>
      <c r="D735" s="85" t="s">
        <v>2145</v>
      </c>
      <c r="E735" s="128"/>
      <c r="F735" s="356"/>
      <c r="G735" s="314"/>
      <c r="H735" s="356"/>
      <c r="I735" s="314"/>
      <c r="J735" s="356"/>
      <c r="K735" s="314"/>
      <c r="L735" s="356"/>
      <c r="M735" s="314"/>
      <c r="N735" s="315"/>
      <c r="O735" s="316"/>
      <c r="P735" s="315"/>
      <c r="Q735" s="316"/>
      <c r="R735" s="315"/>
      <c r="S735" s="316"/>
      <c r="T735" s="315">
        <v>1</v>
      </c>
      <c r="U735" s="316">
        <v>33.333333333333336</v>
      </c>
      <c r="V735" s="128"/>
      <c r="W735" s="128"/>
      <c r="X735" s="128"/>
      <c r="Y735" s="128"/>
      <c r="Z735" s="128"/>
      <c r="AA735" s="128"/>
      <c r="AB735" s="128"/>
      <c r="AC735" s="128"/>
      <c r="AD735" s="230"/>
    </row>
    <row r="736" spans="1:30" ht="20.100000000000001" customHeight="1">
      <c r="A736" s="229"/>
      <c r="B736" s="85"/>
      <c r="C736" s="128"/>
      <c r="D736" s="85" t="s">
        <v>2146</v>
      </c>
      <c r="E736" s="128"/>
      <c r="F736" s="356"/>
      <c r="G736" s="314"/>
      <c r="H736" s="356"/>
      <c r="I736" s="314"/>
      <c r="J736" s="356"/>
      <c r="K736" s="314"/>
      <c r="L736" s="356"/>
      <c r="M736" s="314"/>
      <c r="N736" s="315"/>
      <c r="O736" s="316"/>
      <c r="P736" s="315"/>
      <c r="Q736" s="316"/>
      <c r="R736" s="315"/>
      <c r="S736" s="316"/>
      <c r="T736" s="315"/>
      <c r="U736" s="316"/>
      <c r="V736" s="128"/>
      <c r="W736" s="128"/>
      <c r="X736" s="128"/>
      <c r="Y736" s="128"/>
      <c r="Z736" s="128"/>
      <c r="AA736" s="128"/>
      <c r="AB736" s="128"/>
      <c r="AC736" s="128"/>
      <c r="AD736" s="230"/>
    </row>
    <row r="737" spans="1:30" ht="20.100000000000001" customHeight="1">
      <c r="A737" s="229"/>
      <c r="B737" s="85"/>
      <c r="C737" s="128"/>
      <c r="D737" s="85" t="s">
        <v>2147</v>
      </c>
      <c r="E737" s="128"/>
      <c r="F737" s="356"/>
      <c r="G737" s="314"/>
      <c r="H737" s="356"/>
      <c r="I737" s="314"/>
      <c r="J737" s="356"/>
      <c r="K737" s="314"/>
      <c r="L737" s="356"/>
      <c r="M737" s="314"/>
      <c r="N737" s="315"/>
      <c r="O737" s="316"/>
      <c r="P737" s="315">
        <v>1</v>
      </c>
      <c r="Q737" s="316">
        <v>100</v>
      </c>
      <c r="R737" s="315">
        <v>1</v>
      </c>
      <c r="S737" s="316">
        <v>100</v>
      </c>
      <c r="T737" s="315">
        <v>2</v>
      </c>
      <c r="U737" s="316">
        <v>66.666666666666671</v>
      </c>
      <c r="V737" s="128"/>
      <c r="W737" s="128"/>
      <c r="X737" s="128"/>
      <c r="Y737" s="128"/>
      <c r="Z737" s="128"/>
      <c r="AA737" s="128"/>
      <c r="AB737" s="128"/>
      <c r="AC737" s="128"/>
      <c r="AD737" s="230"/>
    </row>
    <row r="738" spans="1:30" ht="20.100000000000001" customHeight="1">
      <c r="A738" s="229"/>
      <c r="B738" s="85"/>
      <c r="C738" s="128"/>
      <c r="D738" s="85" t="s">
        <v>1912</v>
      </c>
      <c r="E738" s="128"/>
      <c r="F738" s="356"/>
      <c r="G738" s="314"/>
      <c r="H738" s="356"/>
      <c r="I738" s="314"/>
      <c r="J738" s="356"/>
      <c r="K738" s="314"/>
      <c r="L738" s="356"/>
      <c r="M738" s="314"/>
      <c r="N738" s="315"/>
      <c r="O738" s="316"/>
      <c r="P738" s="315"/>
      <c r="Q738" s="316"/>
      <c r="R738" s="315"/>
      <c r="S738" s="316"/>
      <c r="T738" s="315"/>
      <c r="U738" s="316"/>
      <c r="V738" s="128"/>
      <c r="W738" s="128"/>
      <c r="X738" s="128"/>
      <c r="Y738" s="128"/>
      <c r="Z738" s="128"/>
      <c r="AA738" s="128"/>
      <c r="AB738" s="128"/>
      <c r="AC738" s="128"/>
      <c r="AD738" s="230"/>
    </row>
    <row r="739" spans="1:30" ht="20.100000000000001" customHeight="1">
      <c r="A739" s="229"/>
      <c r="B739" s="85"/>
      <c r="C739" s="128"/>
      <c r="D739" s="85" t="s">
        <v>1959</v>
      </c>
      <c r="E739" s="128"/>
      <c r="F739" s="356"/>
      <c r="G739" s="314"/>
      <c r="H739" s="356"/>
      <c r="I739" s="314"/>
      <c r="J739" s="356"/>
      <c r="K739" s="314"/>
      <c r="L739" s="356"/>
      <c r="M739" s="314"/>
      <c r="N739" s="315"/>
      <c r="O739" s="316"/>
      <c r="P739" s="315"/>
      <c r="Q739" s="316"/>
      <c r="R739" s="315"/>
      <c r="S739" s="316"/>
      <c r="T739" s="315"/>
      <c r="U739" s="316"/>
      <c r="V739" s="128"/>
      <c r="W739" s="128"/>
      <c r="X739" s="128"/>
      <c r="Y739" s="128"/>
      <c r="Z739" s="128"/>
      <c r="AA739" s="128"/>
      <c r="AB739" s="128"/>
      <c r="AC739" s="128"/>
      <c r="AD739" s="230"/>
    </row>
    <row r="740" spans="1:30" ht="20.100000000000001" customHeight="1">
      <c r="A740" s="229"/>
      <c r="B740" s="85"/>
      <c r="C740" s="128"/>
      <c r="D740" s="85" t="s">
        <v>1960</v>
      </c>
      <c r="E740" s="128"/>
      <c r="F740" s="356"/>
      <c r="G740" s="314"/>
      <c r="H740" s="356"/>
      <c r="I740" s="314"/>
      <c r="J740" s="356"/>
      <c r="K740" s="314"/>
      <c r="L740" s="356"/>
      <c r="M740" s="314"/>
      <c r="N740" s="315"/>
      <c r="O740" s="316"/>
      <c r="P740" s="315"/>
      <c r="Q740" s="316"/>
      <c r="R740" s="315"/>
      <c r="S740" s="316"/>
      <c r="T740" s="315"/>
      <c r="U740" s="316"/>
      <c r="V740" s="128"/>
      <c r="W740" s="128"/>
      <c r="X740" s="128"/>
      <c r="Y740" s="128"/>
      <c r="Z740" s="128"/>
      <c r="AA740" s="128"/>
      <c r="AB740" s="128"/>
      <c r="AC740" s="128"/>
      <c r="AD740" s="230"/>
    </row>
    <row r="741" spans="1:30" ht="20.100000000000001" customHeight="1">
      <c r="A741" s="476" t="s">
        <v>4902</v>
      </c>
      <c r="B741" s="476" t="s">
        <v>8704</v>
      </c>
      <c r="C741" s="473" t="s">
        <v>4950</v>
      </c>
      <c r="D741" s="476" t="s">
        <v>1478</v>
      </c>
      <c r="E741" s="473" t="s">
        <v>73</v>
      </c>
      <c r="F741" s="443"/>
      <c r="G741" s="444"/>
      <c r="H741" s="443"/>
      <c r="I741" s="444"/>
      <c r="J741" s="443"/>
      <c r="K741" s="444"/>
      <c r="L741" s="443"/>
      <c r="M741" s="444"/>
      <c r="N741" s="471"/>
      <c r="O741" s="465"/>
      <c r="P741" s="471"/>
      <c r="Q741" s="465"/>
      <c r="R741" s="471"/>
      <c r="S741" s="465"/>
      <c r="T741" s="471"/>
      <c r="U741" s="465"/>
      <c r="V741" s="473" t="s">
        <v>138</v>
      </c>
      <c r="W741" s="473" t="s">
        <v>138</v>
      </c>
      <c r="X741" s="473" t="s">
        <v>138</v>
      </c>
      <c r="Y741" s="473" t="s">
        <v>138</v>
      </c>
      <c r="Z741" s="473" t="s">
        <v>138</v>
      </c>
      <c r="AA741" s="473" t="s">
        <v>138</v>
      </c>
      <c r="AB741" s="473" t="s">
        <v>138</v>
      </c>
      <c r="AC741" s="473" t="s">
        <v>138</v>
      </c>
      <c r="AD741" s="476"/>
    </row>
    <row r="742" spans="1:30" ht="20.100000000000001" customHeight="1">
      <c r="A742" s="229"/>
      <c r="B742" s="85"/>
      <c r="C742" s="128"/>
      <c r="D742" s="85" t="s">
        <v>2144</v>
      </c>
      <c r="E742" s="128"/>
      <c r="F742" s="356"/>
      <c r="G742" s="314"/>
      <c r="H742" s="356"/>
      <c r="I742" s="314"/>
      <c r="J742" s="356"/>
      <c r="K742" s="314"/>
      <c r="L742" s="356"/>
      <c r="M742" s="314"/>
      <c r="N742" s="315"/>
      <c r="O742" s="316"/>
      <c r="P742" s="315"/>
      <c r="Q742" s="316"/>
      <c r="R742" s="315"/>
      <c r="S742" s="316"/>
      <c r="T742" s="315"/>
      <c r="U742" s="316"/>
      <c r="V742" s="128"/>
      <c r="W742" s="128"/>
      <c r="X742" s="128"/>
      <c r="Y742" s="128"/>
      <c r="Z742" s="128"/>
      <c r="AA742" s="128"/>
      <c r="AB742" s="128"/>
      <c r="AC742" s="128"/>
      <c r="AD742" s="230"/>
    </row>
    <row r="743" spans="1:30" ht="20.100000000000001" customHeight="1">
      <c r="A743" s="229"/>
      <c r="B743" s="85"/>
      <c r="C743" s="128"/>
      <c r="D743" s="85" t="s">
        <v>1690</v>
      </c>
      <c r="E743" s="128"/>
      <c r="F743" s="356"/>
      <c r="G743" s="314"/>
      <c r="H743" s="356"/>
      <c r="I743" s="314"/>
      <c r="J743" s="356"/>
      <c r="K743" s="314"/>
      <c r="L743" s="356"/>
      <c r="M743" s="314"/>
      <c r="N743" s="315"/>
      <c r="O743" s="316"/>
      <c r="P743" s="315"/>
      <c r="Q743" s="316"/>
      <c r="R743" s="315"/>
      <c r="S743" s="316"/>
      <c r="T743" s="315"/>
      <c r="U743" s="316"/>
      <c r="V743" s="128"/>
      <c r="W743" s="128"/>
      <c r="X743" s="128"/>
      <c r="Y743" s="128"/>
      <c r="Z743" s="128"/>
      <c r="AA743" s="128"/>
      <c r="AB743" s="128"/>
      <c r="AC743" s="128"/>
      <c r="AD743" s="230"/>
    </row>
    <row r="744" spans="1:30" ht="20.100000000000001" customHeight="1">
      <c r="A744" s="229"/>
      <c r="B744" s="85"/>
      <c r="C744" s="128"/>
      <c r="D744" s="85" t="s">
        <v>1481</v>
      </c>
      <c r="E744" s="128"/>
      <c r="F744" s="356"/>
      <c r="G744" s="314"/>
      <c r="H744" s="356"/>
      <c r="I744" s="314"/>
      <c r="J744" s="356"/>
      <c r="K744" s="314"/>
      <c r="L744" s="356"/>
      <c r="M744" s="314"/>
      <c r="N744" s="315"/>
      <c r="O744" s="316"/>
      <c r="P744" s="315"/>
      <c r="Q744" s="316"/>
      <c r="R744" s="315"/>
      <c r="S744" s="316"/>
      <c r="T744" s="315"/>
      <c r="U744" s="316"/>
      <c r="V744" s="128"/>
      <c r="W744" s="128"/>
      <c r="X744" s="128"/>
      <c r="Y744" s="128"/>
      <c r="Z744" s="128"/>
      <c r="AA744" s="128"/>
      <c r="AB744" s="128"/>
      <c r="AC744" s="128"/>
      <c r="AD744" s="230"/>
    </row>
    <row r="745" spans="1:30" ht="20.100000000000001" customHeight="1">
      <c r="A745" s="229"/>
      <c r="B745" s="85"/>
      <c r="C745" s="128"/>
      <c r="D745" s="85" t="s">
        <v>2145</v>
      </c>
      <c r="E745" s="128"/>
      <c r="F745" s="356"/>
      <c r="G745" s="314"/>
      <c r="H745" s="356"/>
      <c r="I745" s="314"/>
      <c r="J745" s="356"/>
      <c r="K745" s="314"/>
      <c r="L745" s="356"/>
      <c r="M745" s="314"/>
      <c r="N745" s="315"/>
      <c r="O745" s="316"/>
      <c r="P745" s="315"/>
      <c r="Q745" s="316"/>
      <c r="R745" s="315"/>
      <c r="S745" s="316"/>
      <c r="T745" s="315"/>
      <c r="U745" s="316"/>
      <c r="V745" s="128"/>
      <c r="W745" s="128"/>
      <c r="X745" s="128"/>
      <c r="Y745" s="128"/>
      <c r="Z745" s="128"/>
      <c r="AA745" s="128"/>
      <c r="AB745" s="128"/>
      <c r="AC745" s="128"/>
      <c r="AD745" s="230"/>
    </row>
    <row r="746" spans="1:30" ht="20.100000000000001" customHeight="1">
      <c r="A746" s="229"/>
      <c r="B746" s="85"/>
      <c r="C746" s="128"/>
      <c r="D746" s="85" t="s">
        <v>2146</v>
      </c>
      <c r="E746" s="128"/>
      <c r="F746" s="356"/>
      <c r="G746" s="314"/>
      <c r="H746" s="356"/>
      <c r="I746" s="314"/>
      <c r="J746" s="356"/>
      <c r="K746" s="314"/>
      <c r="L746" s="356"/>
      <c r="M746" s="314"/>
      <c r="N746" s="315"/>
      <c r="O746" s="316"/>
      <c r="P746" s="315"/>
      <c r="Q746" s="316"/>
      <c r="R746" s="315"/>
      <c r="S746" s="316"/>
      <c r="T746" s="315"/>
      <c r="U746" s="316"/>
      <c r="V746" s="128"/>
      <c r="W746" s="128"/>
      <c r="X746" s="128"/>
      <c r="Y746" s="128"/>
      <c r="Z746" s="128"/>
      <c r="AA746" s="128"/>
      <c r="AB746" s="128"/>
      <c r="AC746" s="128"/>
      <c r="AD746" s="230"/>
    </row>
    <row r="747" spans="1:30" ht="20.100000000000001" customHeight="1">
      <c r="A747" s="229"/>
      <c r="B747" s="85"/>
      <c r="C747" s="128"/>
      <c r="D747" s="85" t="s">
        <v>2147</v>
      </c>
      <c r="E747" s="128"/>
      <c r="F747" s="356"/>
      <c r="G747" s="314"/>
      <c r="H747" s="356"/>
      <c r="I747" s="314"/>
      <c r="J747" s="356"/>
      <c r="K747" s="314"/>
      <c r="L747" s="356"/>
      <c r="M747" s="314"/>
      <c r="N747" s="315"/>
      <c r="O747" s="316"/>
      <c r="P747" s="315"/>
      <c r="Q747" s="316"/>
      <c r="R747" s="315"/>
      <c r="S747" s="316"/>
      <c r="T747" s="315"/>
      <c r="U747" s="316"/>
      <c r="V747" s="128"/>
      <c r="W747" s="128"/>
      <c r="X747" s="128"/>
      <c r="Y747" s="128"/>
      <c r="Z747" s="128"/>
      <c r="AA747" s="128"/>
      <c r="AB747" s="128"/>
      <c r="AC747" s="128"/>
      <c r="AD747" s="230"/>
    </row>
    <row r="748" spans="1:30" ht="20.100000000000001" customHeight="1">
      <c r="A748" s="229"/>
      <c r="B748" s="85"/>
      <c r="C748" s="128"/>
      <c r="D748" s="85" t="s">
        <v>1912</v>
      </c>
      <c r="E748" s="128"/>
      <c r="F748" s="356"/>
      <c r="G748" s="314"/>
      <c r="H748" s="356"/>
      <c r="I748" s="314"/>
      <c r="J748" s="356"/>
      <c r="K748" s="314"/>
      <c r="L748" s="356"/>
      <c r="M748" s="314"/>
      <c r="N748" s="315"/>
      <c r="O748" s="316"/>
      <c r="P748" s="315"/>
      <c r="Q748" s="316"/>
      <c r="R748" s="315"/>
      <c r="S748" s="316"/>
      <c r="T748" s="315"/>
      <c r="U748" s="316"/>
      <c r="V748" s="128"/>
      <c r="W748" s="128"/>
      <c r="X748" s="128"/>
      <c r="Y748" s="128"/>
      <c r="Z748" s="128"/>
      <c r="AA748" s="128"/>
      <c r="AB748" s="128"/>
      <c r="AC748" s="128"/>
      <c r="AD748" s="230"/>
    </row>
    <row r="749" spans="1:30" ht="20.100000000000001" customHeight="1">
      <c r="A749" s="229"/>
      <c r="B749" s="85"/>
      <c r="C749" s="128"/>
      <c r="D749" s="85" t="s">
        <v>1959</v>
      </c>
      <c r="E749" s="128"/>
      <c r="F749" s="356"/>
      <c r="G749" s="314"/>
      <c r="H749" s="356"/>
      <c r="I749" s="314"/>
      <c r="J749" s="356"/>
      <c r="K749" s="314"/>
      <c r="L749" s="356"/>
      <c r="M749" s="314"/>
      <c r="N749" s="315"/>
      <c r="O749" s="316"/>
      <c r="P749" s="315"/>
      <c r="Q749" s="316"/>
      <c r="R749" s="315"/>
      <c r="S749" s="316"/>
      <c r="T749" s="315"/>
      <c r="U749" s="316"/>
      <c r="V749" s="128"/>
      <c r="W749" s="128"/>
      <c r="X749" s="128"/>
      <c r="Y749" s="128"/>
      <c r="Z749" s="128"/>
      <c r="AA749" s="128"/>
      <c r="AB749" s="128"/>
      <c r="AC749" s="128"/>
      <c r="AD749" s="230"/>
    </row>
    <row r="750" spans="1:30" ht="20.100000000000001" customHeight="1">
      <c r="A750" s="229"/>
      <c r="B750" s="85"/>
      <c r="C750" s="128"/>
      <c r="D750" s="85" t="s">
        <v>1960</v>
      </c>
      <c r="E750" s="128"/>
      <c r="F750" s="356"/>
      <c r="G750" s="314"/>
      <c r="H750" s="356"/>
      <c r="I750" s="314"/>
      <c r="J750" s="356"/>
      <c r="K750" s="314"/>
      <c r="L750" s="356"/>
      <c r="M750" s="314"/>
      <c r="N750" s="315"/>
      <c r="O750" s="316"/>
      <c r="P750" s="315"/>
      <c r="Q750" s="316"/>
      <c r="R750" s="315"/>
      <c r="S750" s="316"/>
      <c r="T750" s="315"/>
      <c r="U750" s="316"/>
      <c r="V750" s="128"/>
      <c r="W750" s="128"/>
      <c r="X750" s="128"/>
      <c r="Y750" s="128"/>
      <c r="Z750" s="128"/>
      <c r="AA750" s="128"/>
      <c r="AB750" s="128"/>
      <c r="AC750" s="128"/>
      <c r="AD750" s="230"/>
    </row>
    <row r="751" spans="1:30" ht="20.100000000000001" customHeight="1">
      <c r="A751" s="476" t="s">
        <v>4903</v>
      </c>
      <c r="B751" s="476" t="s">
        <v>581</v>
      </c>
      <c r="C751" s="473" t="s">
        <v>4951</v>
      </c>
      <c r="D751" s="476"/>
      <c r="E751" s="473"/>
      <c r="F751" s="443"/>
      <c r="G751" s="444"/>
      <c r="H751" s="443">
        <v>1</v>
      </c>
      <c r="I751" s="444">
        <v>100</v>
      </c>
      <c r="J751" s="443"/>
      <c r="K751" s="444"/>
      <c r="L751" s="443"/>
      <c r="M751" s="444"/>
      <c r="N751" s="471"/>
      <c r="O751" s="465"/>
      <c r="P751" s="471"/>
      <c r="Q751" s="465"/>
      <c r="R751" s="471"/>
      <c r="S751" s="465"/>
      <c r="T751" s="471"/>
      <c r="U751" s="465"/>
      <c r="V751" s="473" t="s">
        <v>138</v>
      </c>
      <c r="W751" s="473" t="s">
        <v>138</v>
      </c>
      <c r="X751" s="473" t="s">
        <v>138</v>
      </c>
      <c r="Y751" s="473" t="s">
        <v>138</v>
      </c>
      <c r="Z751" s="473" t="s">
        <v>138</v>
      </c>
      <c r="AA751" s="473" t="s">
        <v>138</v>
      </c>
      <c r="AB751" s="473" t="s">
        <v>138</v>
      </c>
      <c r="AC751" s="473" t="s">
        <v>138</v>
      </c>
      <c r="AD751" s="476"/>
    </row>
    <row r="752" spans="1:30" ht="20.100000000000001" customHeight="1">
      <c r="A752" s="476" t="s">
        <v>4904</v>
      </c>
      <c r="B752" s="476" t="s">
        <v>1122</v>
      </c>
      <c r="C752" s="473" t="s">
        <v>4937</v>
      </c>
      <c r="D752" s="476" t="s">
        <v>7362</v>
      </c>
      <c r="E752" s="473" t="s">
        <v>1335</v>
      </c>
      <c r="F752" s="443">
        <v>13</v>
      </c>
      <c r="G752" s="444">
        <v>5.078125</v>
      </c>
      <c r="H752" s="443">
        <v>15</v>
      </c>
      <c r="I752" s="444">
        <v>5.1724137931034484</v>
      </c>
      <c r="J752" s="443">
        <v>18</v>
      </c>
      <c r="K752" s="444">
        <v>6.2283737024221457</v>
      </c>
      <c r="L752" s="443">
        <v>20</v>
      </c>
      <c r="M752" s="444">
        <v>5.9347181008902075</v>
      </c>
      <c r="N752" s="471">
        <v>27</v>
      </c>
      <c r="O752" s="465">
        <v>7.3369565217391308</v>
      </c>
      <c r="P752" s="471">
        <v>46</v>
      </c>
      <c r="Q752" s="465">
        <v>9.8712446351931327</v>
      </c>
      <c r="R752" s="471">
        <v>69</v>
      </c>
      <c r="S752" s="465">
        <v>12.568306010928962</v>
      </c>
      <c r="T752" s="471">
        <v>148</v>
      </c>
      <c r="U752" s="465">
        <v>17.767106842737096</v>
      </c>
      <c r="V752" s="473" t="s">
        <v>138</v>
      </c>
      <c r="W752" s="473" t="s">
        <v>138</v>
      </c>
      <c r="X752" s="473" t="s">
        <v>138</v>
      </c>
      <c r="Y752" s="473" t="s">
        <v>138</v>
      </c>
      <c r="Z752" s="473" t="s">
        <v>138</v>
      </c>
      <c r="AA752" s="473" t="s">
        <v>138</v>
      </c>
      <c r="AB752" s="473" t="s">
        <v>138</v>
      </c>
      <c r="AC752" s="473" t="s">
        <v>138</v>
      </c>
      <c r="AD752" s="476"/>
    </row>
    <row r="753" spans="1:30" ht="20.100000000000001" customHeight="1">
      <c r="A753" s="229"/>
      <c r="B753" s="85"/>
      <c r="C753" s="128"/>
      <c r="D753" s="85" t="s">
        <v>7363</v>
      </c>
      <c r="E753" s="128"/>
      <c r="F753" s="356">
        <v>243</v>
      </c>
      <c r="G753" s="314">
        <v>94.921875</v>
      </c>
      <c r="H753" s="356">
        <v>275</v>
      </c>
      <c r="I753" s="314">
        <v>94.827586206896555</v>
      </c>
      <c r="J753" s="356">
        <v>271</v>
      </c>
      <c r="K753" s="314">
        <v>93.771626297577853</v>
      </c>
      <c r="L753" s="356">
        <v>319</v>
      </c>
      <c r="M753" s="314">
        <v>94.065281899109792</v>
      </c>
      <c r="N753" s="315">
        <v>341</v>
      </c>
      <c r="O753" s="316">
        <v>92.663043478260875</v>
      </c>
      <c r="P753" s="315">
        <v>420</v>
      </c>
      <c r="Q753" s="316">
        <v>89.9</v>
      </c>
      <c r="R753" s="315">
        <v>480</v>
      </c>
      <c r="S753" s="316">
        <v>87.431693989071036</v>
      </c>
      <c r="T753" s="315">
        <v>685</v>
      </c>
      <c r="U753" s="316">
        <v>82.232893157262907</v>
      </c>
      <c r="V753" s="128"/>
      <c r="W753" s="128"/>
      <c r="X753" s="128"/>
      <c r="Y753" s="128"/>
      <c r="Z753" s="128"/>
      <c r="AA753" s="128"/>
      <c r="AB753" s="128"/>
      <c r="AC753" s="128"/>
      <c r="AD753" s="230"/>
    </row>
    <row r="754" spans="1:30" ht="20.100000000000001" customHeight="1">
      <c r="A754" s="229"/>
      <c r="B754" s="85"/>
      <c r="C754" s="128"/>
      <c r="D754" s="85" t="s">
        <v>1861</v>
      </c>
      <c r="E754" s="128"/>
      <c r="F754" s="356"/>
      <c r="G754" s="314"/>
      <c r="H754" s="356"/>
      <c r="I754" s="314"/>
      <c r="J754" s="356"/>
      <c r="K754" s="314"/>
      <c r="L754" s="356"/>
      <c r="M754" s="314"/>
      <c r="N754" s="315"/>
      <c r="O754" s="316"/>
      <c r="P754" s="315">
        <v>1</v>
      </c>
      <c r="Q754" s="316">
        <v>0.2</v>
      </c>
      <c r="R754" s="315"/>
      <c r="S754" s="316"/>
      <c r="T754" s="315"/>
      <c r="U754" s="316"/>
      <c r="V754" s="128"/>
      <c r="W754" s="128"/>
      <c r="X754" s="128"/>
      <c r="Y754" s="128"/>
      <c r="Z754" s="128"/>
      <c r="AA754" s="128"/>
      <c r="AB754" s="128"/>
      <c r="AC754" s="128"/>
      <c r="AD754" s="230"/>
    </row>
    <row r="755" spans="1:30" ht="20.100000000000001" customHeight="1">
      <c r="A755" s="229"/>
      <c r="B755" s="85"/>
      <c r="C755" s="128"/>
      <c r="D755" s="85" t="s">
        <v>1862</v>
      </c>
      <c r="E755" s="128"/>
      <c r="F755" s="356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315"/>
      <c r="U755" s="316"/>
      <c r="V755" s="128"/>
      <c r="W755" s="128"/>
      <c r="X755" s="128"/>
      <c r="Y755" s="128"/>
      <c r="Z755" s="128"/>
      <c r="AA755" s="128"/>
      <c r="AB755" s="128"/>
      <c r="AC755" s="128"/>
      <c r="AD755" s="230"/>
    </row>
    <row r="756" spans="1:30" ht="20.100000000000001" customHeight="1">
      <c r="A756" s="476" t="s">
        <v>4905</v>
      </c>
      <c r="B756" s="476" t="s">
        <v>583</v>
      </c>
      <c r="C756" s="473" t="s">
        <v>4952</v>
      </c>
      <c r="D756" s="476" t="s">
        <v>8705</v>
      </c>
      <c r="E756" s="473" t="s">
        <v>1335</v>
      </c>
      <c r="F756" s="443">
        <v>2</v>
      </c>
      <c r="G756" s="444">
        <v>15.384615384615385</v>
      </c>
      <c r="H756" s="443">
        <v>3</v>
      </c>
      <c r="I756" s="444">
        <v>20</v>
      </c>
      <c r="J756" s="443">
        <v>1</v>
      </c>
      <c r="K756" s="444">
        <v>5.5555555555555554</v>
      </c>
      <c r="L756" s="443">
        <v>3</v>
      </c>
      <c r="M756" s="444">
        <v>15</v>
      </c>
      <c r="N756" s="471">
        <v>4</v>
      </c>
      <c r="O756" s="465">
        <v>14.814814814814815</v>
      </c>
      <c r="P756" s="471">
        <v>14</v>
      </c>
      <c r="Q756" s="465">
        <v>30.434782608695652</v>
      </c>
      <c r="R756" s="471">
        <v>16</v>
      </c>
      <c r="S756" s="465">
        <v>23.188405797101449</v>
      </c>
      <c r="T756" s="471">
        <v>29</v>
      </c>
      <c r="U756" s="465">
        <v>19.594594594594593</v>
      </c>
      <c r="V756" s="473" t="s">
        <v>138</v>
      </c>
      <c r="W756" s="473" t="s">
        <v>138</v>
      </c>
      <c r="X756" s="473" t="s">
        <v>138</v>
      </c>
      <c r="Y756" s="473" t="s">
        <v>138</v>
      </c>
      <c r="Z756" s="473" t="s">
        <v>138</v>
      </c>
      <c r="AA756" s="473" t="s">
        <v>138</v>
      </c>
      <c r="AB756" s="473" t="s">
        <v>138</v>
      </c>
      <c r="AC756" s="473" t="s">
        <v>138</v>
      </c>
      <c r="AD756" s="476"/>
    </row>
    <row r="757" spans="1:30" ht="20.100000000000001" customHeight="1">
      <c r="A757" s="229"/>
      <c r="B757" s="85"/>
      <c r="C757" s="128"/>
      <c r="D757" s="85" t="s">
        <v>4789</v>
      </c>
      <c r="E757" s="128"/>
      <c r="F757" s="356">
        <v>6</v>
      </c>
      <c r="G757" s="314">
        <v>46.153846153846153</v>
      </c>
      <c r="H757" s="356">
        <v>3</v>
      </c>
      <c r="I757" s="314">
        <v>20</v>
      </c>
      <c r="J757" s="356">
        <v>5</v>
      </c>
      <c r="K757" s="314">
        <v>27.777777777777779</v>
      </c>
      <c r="L757" s="356">
        <v>3</v>
      </c>
      <c r="M757" s="314">
        <v>15</v>
      </c>
      <c r="N757" s="315">
        <v>8</v>
      </c>
      <c r="O757" s="316">
        <v>29.62962962962963</v>
      </c>
      <c r="P757" s="315">
        <v>2</v>
      </c>
      <c r="Q757" s="316">
        <v>4.3478260869565215</v>
      </c>
      <c r="R757" s="315">
        <v>16</v>
      </c>
      <c r="S757" s="316">
        <v>23.188405797101449</v>
      </c>
      <c r="T757" s="315">
        <v>17</v>
      </c>
      <c r="U757" s="316">
        <v>11.486486486486486</v>
      </c>
      <c r="V757" s="128"/>
      <c r="W757" s="128"/>
      <c r="X757" s="128"/>
      <c r="Y757" s="128"/>
      <c r="Z757" s="128"/>
      <c r="AA757" s="128"/>
      <c r="AB757" s="128"/>
      <c r="AC757" s="128"/>
      <c r="AD757" s="230"/>
    </row>
    <row r="758" spans="1:30" ht="20.100000000000001" customHeight="1">
      <c r="A758" s="229"/>
      <c r="B758" s="85"/>
      <c r="C758" s="128"/>
      <c r="D758" s="85" t="s">
        <v>8706</v>
      </c>
      <c r="E758" s="128"/>
      <c r="F758" s="356">
        <v>4</v>
      </c>
      <c r="G758" s="314">
        <v>30.76923076923077</v>
      </c>
      <c r="H758" s="356">
        <v>8</v>
      </c>
      <c r="I758" s="314">
        <v>53.333333333333336</v>
      </c>
      <c r="J758" s="356">
        <v>11</v>
      </c>
      <c r="K758" s="314">
        <v>61.111111111111114</v>
      </c>
      <c r="L758" s="356">
        <v>14</v>
      </c>
      <c r="M758" s="314">
        <v>70</v>
      </c>
      <c r="N758" s="315">
        <v>13</v>
      </c>
      <c r="O758" s="316">
        <v>48.148148148148145</v>
      </c>
      <c r="P758" s="315">
        <v>27</v>
      </c>
      <c r="Q758" s="316">
        <v>58.695652173913047</v>
      </c>
      <c r="R758" s="315">
        <v>34</v>
      </c>
      <c r="S758" s="316">
        <v>49.275362318840578</v>
      </c>
      <c r="T758" s="315">
        <v>84</v>
      </c>
      <c r="U758" s="316">
        <v>56.756756756756758</v>
      </c>
      <c r="V758" s="128"/>
      <c r="W758" s="128"/>
      <c r="X758" s="128"/>
      <c r="Y758" s="128"/>
      <c r="Z758" s="128"/>
      <c r="AA758" s="128"/>
      <c r="AB758" s="128"/>
      <c r="AC758" s="128"/>
      <c r="AD758" s="230"/>
    </row>
    <row r="759" spans="1:30" ht="20.100000000000001" customHeight="1">
      <c r="A759" s="229"/>
      <c r="B759" s="85"/>
      <c r="C759" s="128"/>
      <c r="D759" s="85" t="s">
        <v>7377</v>
      </c>
      <c r="E759" s="128"/>
      <c r="F759" s="356">
        <v>1</v>
      </c>
      <c r="G759" s="314">
        <v>7.6923076923076925</v>
      </c>
      <c r="H759" s="356">
        <v>1</v>
      </c>
      <c r="I759" s="314">
        <v>6.666666666666667</v>
      </c>
      <c r="J759" s="356">
        <v>1</v>
      </c>
      <c r="K759" s="314">
        <v>5.5555555555555554</v>
      </c>
      <c r="L759" s="356"/>
      <c r="M759" s="314"/>
      <c r="N759" s="315">
        <v>2</v>
      </c>
      <c r="O759" s="316">
        <v>7.4074074074074074</v>
      </c>
      <c r="P759" s="315">
        <v>3</v>
      </c>
      <c r="Q759" s="316">
        <v>6.5217391304347823</v>
      </c>
      <c r="R759" s="315">
        <v>2</v>
      </c>
      <c r="S759" s="316">
        <v>2.8985507246376812</v>
      </c>
      <c r="T759" s="315">
        <v>16</v>
      </c>
      <c r="U759" s="316">
        <v>10.810810810810811</v>
      </c>
      <c r="V759" s="128"/>
      <c r="W759" s="128"/>
      <c r="X759" s="128"/>
      <c r="Y759" s="128"/>
      <c r="Z759" s="128"/>
      <c r="AA759" s="128"/>
      <c r="AB759" s="128"/>
      <c r="AC759" s="128"/>
      <c r="AD759" s="230"/>
    </row>
    <row r="760" spans="1:30" ht="20.100000000000001" customHeight="1">
      <c r="A760" s="229"/>
      <c r="B760" s="85"/>
      <c r="C760" s="128"/>
      <c r="D760" s="85" t="s">
        <v>7378</v>
      </c>
      <c r="E760" s="128"/>
      <c r="F760" s="356"/>
      <c r="G760" s="314"/>
      <c r="H760" s="356"/>
      <c r="I760" s="314"/>
      <c r="J760" s="356"/>
      <c r="K760" s="314"/>
      <c r="L760" s="356"/>
      <c r="M760" s="314"/>
      <c r="N760" s="315"/>
      <c r="O760" s="316"/>
      <c r="P760" s="315"/>
      <c r="Q760" s="316"/>
      <c r="R760" s="315">
        <v>1</v>
      </c>
      <c r="S760" s="316">
        <v>1.4492753623188406</v>
      </c>
      <c r="T760" s="315">
        <v>2</v>
      </c>
      <c r="U760" s="316">
        <v>1.3513513513513513</v>
      </c>
      <c r="V760" s="128"/>
      <c r="W760" s="128"/>
      <c r="X760" s="128"/>
      <c r="Y760" s="128"/>
      <c r="Z760" s="128"/>
      <c r="AA760" s="128"/>
      <c r="AB760" s="128"/>
      <c r="AC760" s="128"/>
      <c r="AD760" s="230"/>
    </row>
    <row r="761" spans="1:30" ht="20.100000000000001" customHeight="1">
      <c r="A761" s="229"/>
      <c r="B761" s="85"/>
      <c r="C761" s="128"/>
      <c r="D761" s="85" t="s">
        <v>1861</v>
      </c>
      <c r="E761" s="128"/>
      <c r="F761" s="356"/>
      <c r="G761" s="314"/>
      <c r="H761" s="356"/>
      <c r="I761" s="314"/>
      <c r="J761" s="356"/>
      <c r="K761" s="314"/>
      <c r="L761" s="356"/>
      <c r="M761" s="314"/>
      <c r="N761" s="315"/>
      <c r="O761" s="316"/>
      <c r="P761" s="315"/>
      <c r="Q761" s="316"/>
      <c r="R761" s="315"/>
      <c r="S761" s="316"/>
      <c r="T761" s="315"/>
      <c r="U761" s="316"/>
      <c r="V761" s="128"/>
      <c r="W761" s="128"/>
      <c r="X761" s="128"/>
      <c r="Y761" s="128"/>
      <c r="Z761" s="128"/>
      <c r="AA761" s="128"/>
      <c r="AB761" s="128"/>
      <c r="AC761" s="128"/>
      <c r="AD761" s="230"/>
    </row>
    <row r="762" spans="1:30" ht="20.100000000000001" customHeight="1">
      <c r="A762" s="229"/>
      <c r="B762" s="85"/>
      <c r="C762" s="128"/>
      <c r="D762" s="85" t="s">
        <v>1862</v>
      </c>
      <c r="E762" s="128"/>
      <c r="F762" s="356"/>
      <c r="G762" s="314"/>
      <c r="H762" s="356"/>
      <c r="I762" s="314"/>
      <c r="J762" s="356"/>
      <c r="K762" s="314"/>
      <c r="L762" s="356"/>
      <c r="M762" s="314"/>
      <c r="N762" s="315"/>
      <c r="O762" s="316"/>
      <c r="P762" s="315"/>
      <c r="Q762" s="316"/>
      <c r="R762" s="315"/>
      <c r="S762" s="316"/>
      <c r="T762" s="315"/>
      <c r="U762" s="316"/>
      <c r="V762" s="128"/>
      <c r="W762" s="128"/>
      <c r="X762" s="128"/>
      <c r="Y762" s="128"/>
      <c r="Z762" s="128"/>
      <c r="AA762" s="128"/>
      <c r="AB762" s="128"/>
      <c r="AC762" s="128"/>
      <c r="AD762" s="230"/>
    </row>
    <row r="763" spans="1:30" ht="20.100000000000001" customHeight="1">
      <c r="A763" s="476" t="s">
        <v>4906</v>
      </c>
      <c r="B763" s="476" t="s">
        <v>1028</v>
      </c>
      <c r="C763" s="473" t="s">
        <v>4952</v>
      </c>
      <c r="D763" s="476" t="s">
        <v>8705</v>
      </c>
      <c r="E763" s="473" t="s">
        <v>1335</v>
      </c>
      <c r="F763" s="443"/>
      <c r="G763" s="444"/>
      <c r="H763" s="443"/>
      <c r="I763" s="444"/>
      <c r="J763" s="443"/>
      <c r="K763" s="444"/>
      <c r="L763" s="443"/>
      <c r="M763" s="444"/>
      <c r="N763" s="471"/>
      <c r="O763" s="465"/>
      <c r="P763" s="471"/>
      <c r="Q763" s="465"/>
      <c r="R763" s="471">
        <v>1</v>
      </c>
      <c r="S763" s="465">
        <v>7.1428571428571432</v>
      </c>
      <c r="T763" s="471">
        <v>1</v>
      </c>
      <c r="U763" s="465">
        <v>3.7037037037037037</v>
      </c>
      <c r="V763" s="473" t="s">
        <v>138</v>
      </c>
      <c r="W763" s="473" t="s">
        <v>138</v>
      </c>
      <c r="X763" s="473" t="s">
        <v>138</v>
      </c>
      <c r="Y763" s="473" t="s">
        <v>138</v>
      </c>
      <c r="Z763" s="473" t="s">
        <v>138</v>
      </c>
      <c r="AA763" s="473" t="s">
        <v>138</v>
      </c>
      <c r="AB763" s="473" t="s">
        <v>138</v>
      </c>
      <c r="AC763" s="473" t="s">
        <v>138</v>
      </c>
      <c r="AD763" s="476"/>
    </row>
    <row r="764" spans="1:30" ht="20.100000000000001" customHeight="1">
      <c r="A764" s="229"/>
      <c r="B764" s="85"/>
      <c r="C764" s="128"/>
      <c r="D764" s="85" t="s">
        <v>4789</v>
      </c>
      <c r="E764" s="128"/>
      <c r="F764" s="356"/>
      <c r="G764" s="314"/>
      <c r="H764" s="356"/>
      <c r="I764" s="314"/>
      <c r="J764" s="356"/>
      <c r="K764" s="314"/>
      <c r="L764" s="356"/>
      <c r="M764" s="314"/>
      <c r="N764" s="315"/>
      <c r="O764" s="316"/>
      <c r="P764" s="315"/>
      <c r="Q764" s="316"/>
      <c r="R764" s="315"/>
      <c r="S764" s="316"/>
      <c r="T764" s="315">
        <v>2</v>
      </c>
      <c r="U764" s="316">
        <v>7.4074074074074074</v>
      </c>
      <c r="V764" s="128"/>
      <c r="W764" s="128"/>
      <c r="X764" s="128"/>
      <c r="Y764" s="128"/>
      <c r="Z764" s="128"/>
      <c r="AA764" s="128"/>
      <c r="AB764" s="128"/>
      <c r="AC764" s="128"/>
      <c r="AD764" s="230"/>
    </row>
    <row r="765" spans="1:30" ht="20.100000000000001" customHeight="1">
      <c r="A765" s="229"/>
      <c r="B765" s="85"/>
      <c r="C765" s="128"/>
      <c r="D765" s="85" t="s">
        <v>8706</v>
      </c>
      <c r="E765" s="128"/>
      <c r="F765" s="356">
        <v>1</v>
      </c>
      <c r="G765" s="314">
        <v>100</v>
      </c>
      <c r="H765" s="356">
        <v>1</v>
      </c>
      <c r="I765" s="314">
        <v>100</v>
      </c>
      <c r="J765" s="356"/>
      <c r="K765" s="314"/>
      <c r="L765" s="356"/>
      <c r="M765" s="314"/>
      <c r="N765" s="315">
        <v>3</v>
      </c>
      <c r="O765" s="316">
        <v>75</v>
      </c>
      <c r="P765" s="315">
        <v>1</v>
      </c>
      <c r="Q765" s="316">
        <v>14.285714285714286</v>
      </c>
      <c r="R765" s="315">
        <v>4</v>
      </c>
      <c r="S765" s="316">
        <v>28.571428571428573</v>
      </c>
      <c r="T765" s="315">
        <v>10</v>
      </c>
      <c r="U765" s="316">
        <v>37.037037037037038</v>
      </c>
      <c r="V765" s="128"/>
      <c r="W765" s="128"/>
      <c r="X765" s="128"/>
      <c r="Y765" s="128"/>
      <c r="Z765" s="128"/>
      <c r="AA765" s="128"/>
      <c r="AB765" s="128"/>
      <c r="AC765" s="128"/>
      <c r="AD765" s="230"/>
    </row>
    <row r="766" spans="1:30" ht="20.100000000000001" customHeight="1">
      <c r="A766" s="229"/>
      <c r="B766" s="85"/>
      <c r="C766" s="128"/>
      <c r="D766" s="85" t="s">
        <v>7377</v>
      </c>
      <c r="E766" s="128"/>
      <c r="F766" s="356"/>
      <c r="G766" s="314"/>
      <c r="H766" s="356"/>
      <c r="I766" s="314"/>
      <c r="J766" s="356">
        <v>3</v>
      </c>
      <c r="K766" s="314">
        <v>100</v>
      </c>
      <c r="L766" s="356"/>
      <c r="M766" s="314"/>
      <c r="N766" s="315">
        <v>1</v>
      </c>
      <c r="O766" s="316">
        <v>25</v>
      </c>
      <c r="P766" s="315">
        <v>6</v>
      </c>
      <c r="Q766" s="316">
        <v>85.714285714285708</v>
      </c>
      <c r="R766" s="315">
        <v>9</v>
      </c>
      <c r="S766" s="316">
        <v>64.285714285714292</v>
      </c>
      <c r="T766" s="315">
        <v>14</v>
      </c>
      <c r="U766" s="316">
        <v>51.851851851851855</v>
      </c>
      <c r="V766" s="128"/>
      <c r="W766" s="128"/>
      <c r="X766" s="128"/>
      <c r="Y766" s="128"/>
      <c r="Z766" s="128"/>
      <c r="AA766" s="128"/>
      <c r="AB766" s="128"/>
      <c r="AC766" s="128"/>
      <c r="AD766" s="230"/>
    </row>
    <row r="767" spans="1:30" ht="20.100000000000001" customHeight="1">
      <c r="A767" s="229"/>
      <c r="B767" s="85"/>
      <c r="C767" s="128"/>
      <c r="D767" s="85" t="s">
        <v>7378</v>
      </c>
      <c r="E767" s="128"/>
      <c r="F767" s="356"/>
      <c r="G767" s="314"/>
      <c r="H767" s="356"/>
      <c r="I767" s="314"/>
      <c r="J767" s="356"/>
      <c r="K767" s="314"/>
      <c r="L767" s="356"/>
      <c r="M767" s="314"/>
      <c r="N767" s="315"/>
      <c r="O767" s="316"/>
      <c r="P767" s="315"/>
      <c r="Q767" s="316"/>
      <c r="R767" s="315"/>
      <c r="S767" s="316"/>
      <c r="T767" s="315"/>
      <c r="U767" s="316"/>
      <c r="V767" s="128"/>
      <c r="W767" s="128"/>
      <c r="X767" s="128"/>
      <c r="Y767" s="128"/>
      <c r="Z767" s="128"/>
      <c r="AA767" s="128"/>
      <c r="AB767" s="128"/>
      <c r="AC767" s="128"/>
      <c r="AD767" s="230"/>
    </row>
    <row r="768" spans="1:30" ht="20.100000000000001" customHeight="1">
      <c r="A768" s="229"/>
      <c r="B768" s="85"/>
      <c r="C768" s="128"/>
      <c r="D768" s="85" t="s">
        <v>1861</v>
      </c>
      <c r="E768" s="128"/>
      <c r="F768" s="356"/>
      <c r="G768" s="314"/>
      <c r="H768" s="356"/>
      <c r="I768" s="314"/>
      <c r="J768" s="356"/>
      <c r="K768" s="314"/>
      <c r="L768" s="356"/>
      <c r="M768" s="314"/>
      <c r="N768" s="315"/>
      <c r="O768" s="316"/>
      <c r="P768" s="315"/>
      <c r="Q768" s="316"/>
      <c r="R768" s="315"/>
      <c r="S768" s="316"/>
      <c r="T768" s="315"/>
      <c r="U768" s="316"/>
      <c r="V768" s="128"/>
      <c r="W768" s="128"/>
      <c r="X768" s="128"/>
      <c r="Y768" s="128"/>
      <c r="Z768" s="128"/>
      <c r="AA768" s="128"/>
      <c r="AB768" s="128"/>
      <c r="AC768" s="128"/>
      <c r="AD768" s="230"/>
    </row>
    <row r="769" spans="1:30" ht="20.100000000000001" customHeight="1">
      <c r="A769" s="229"/>
      <c r="B769" s="85"/>
      <c r="C769" s="128"/>
      <c r="D769" s="85" t="s">
        <v>1862</v>
      </c>
      <c r="E769" s="128"/>
      <c r="F769" s="356"/>
      <c r="G769" s="314"/>
      <c r="H769" s="356"/>
      <c r="I769" s="314"/>
      <c r="J769" s="356"/>
      <c r="K769" s="314"/>
      <c r="L769" s="356"/>
      <c r="M769" s="314"/>
      <c r="N769" s="315"/>
      <c r="O769" s="316"/>
      <c r="P769" s="315"/>
      <c r="Q769" s="316"/>
      <c r="R769" s="315"/>
      <c r="S769" s="316"/>
      <c r="T769" s="315"/>
      <c r="U769" s="316"/>
      <c r="V769" s="128"/>
      <c r="W769" s="128"/>
      <c r="X769" s="128"/>
      <c r="Y769" s="128"/>
      <c r="Z769" s="128"/>
      <c r="AA769" s="128"/>
      <c r="AB769" s="128"/>
      <c r="AC769" s="128"/>
      <c r="AD769" s="230"/>
    </row>
    <row r="770" spans="1:30" ht="20.100000000000001" customHeight="1">
      <c r="A770" s="476" t="s">
        <v>4907</v>
      </c>
      <c r="B770" s="476" t="s">
        <v>1029</v>
      </c>
      <c r="C770" s="473" t="s">
        <v>4952</v>
      </c>
      <c r="D770" s="476" t="s">
        <v>8705</v>
      </c>
      <c r="E770" s="473" t="s">
        <v>1335</v>
      </c>
      <c r="F770" s="443"/>
      <c r="G770" s="444"/>
      <c r="H770" s="443"/>
      <c r="I770" s="444"/>
      <c r="J770" s="443"/>
      <c r="K770" s="444"/>
      <c r="L770" s="443"/>
      <c r="M770" s="444"/>
      <c r="N770" s="471"/>
      <c r="O770" s="465"/>
      <c r="P770" s="471"/>
      <c r="Q770" s="465"/>
      <c r="R770" s="471">
        <v>1</v>
      </c>
      <c r="S770" s="465">
        <v>12.5</v>
      </c>
      <c r="T770" s="471"/>
      <c r="U770" s="465"/>
      <c r="V770" s="473" t="s">
        <v>138</v>
      </c>
      <c r="W770" s="473" t="s">
        <v>138</v>
      </c>
      <c r="X770" s="473" t="s">
        <v>138</v>
      </c>
      <c r="Y770" s="473" t="s">
        <v>138</v>
      </c>
      <c r="Z770" s="473" t="s">
        <v>138</v>
      </c>
      <c r="AA770" s="473" t="s">
        <v>138</v>
      </c>
      <c r="AB770" s="473" t="s">
        <v>138</v>
      </c>
      <c r="AC770" s="473" t="s">
        <v>138</v>
      </c>
      <c r="AD770" s="476"/>
    </row>
    <row r="771" spans="1:30" ht="20.100000000000001" customHeight="1">
      <c r="A771" s="229"/>
      <c r="B771" s="85"/>
      <c r="C771" s="128"/>
      <c r="D771" s="85" t="s">
        <v>4789</v>
      </c>
      <c r="E771" s="128"/>
      <c r="F771" s="356"/>
      <c r="G771" s="314"/>
      <c r="H771" s="356"/>
      <c r="I771" s="314"/>
      <c r="J771" s="356"/>
      <c r="K771" s="314"/>
      <c r="L771" s="356"/>
      <c r="M771" s="314"/>
      <c r="N771" s="315"/>
      <c r="O771" s="316"/>
      <c r="P771" s="315"/>
      <c r="Q771" s="316"/>
      <c r="R771" s="315">
        <v>1</v>
      </c>
      <c r="S771" s="316">
        <v>12.5</v>
      </c>
      <c r="T771" s="315"/>
      <c r="U771" s="316"/>
      <c r="V771" s="128"/>
      <c r="W771" s="128"/>
      <c r="X771" s="128"/>
      <c r="Y771" s="128"/>
      <c r="Z771" s="128"/>
      <c r="AA771" s="128"/>
      <c r="AB771" s="128"/>
      <c r="AC771" s="128"/>
      <c r="AD771" s="230"/>
    </row>
    <row r="772" spans="1:30" ht="20.100000000000001" customHeight="1">
      <c r="A772" s="229"/>
      <c r="B772" s="85"/>
      <c r="C772" s="128"/>
      <c r="D772" s="85" t="s">
        <v>8706</v>
      </c>
      <c r="E772" s="128"/>
      <c r="F772" s="356"/>
      <c r="G772" s="314"/>
      <c r="H772" s="356"/>
      <c r="I772" s="314"/>
      <c r="J772" s="356"/>
      <c r="K772" s="314"/>
      <c r="L772" s="356"/>
      <c r="M772" s="314"/>
      <c r="N772" s="315"/>
      <c r="O772" s="316"/>
      <c r="P772" s="315"/>
      <c r="Q772" s="316"/>
      <c r="R772" s="315">
        <v>1</v>
      </c>
      <c r="S772" s="316">
        <v>12.5</v>
      </c>
      <c r="T772" s="315"/>
      <c r="U772" s="316"/>
      <c r="V772" s="128"/>
      <c r="W772" s="128"/>
      <c r="X772" s="128"/>
      <c r="Y772" s="128"/>
      <c r="Z772" s="128"/>
      <c r="AA772" s="128"/>
      <c r="AB772" s="128"/>
      <c r="AC772" s="128"/>
      <c r="AD772" s="230"/>
    </row>
    <row r="773" spans="1:30" ht="20.100000000000001" customHeight="1">
      <c r="A773" s="229"/>
      <c r="B773" s="85"/>
      <c r="C773" s="128"/>
      <c r="D773" s="85" t="s">
        <v>7377</v>
      </c>
      <c r="E773" s="128"/>
      <c r="F773" s="356"/>
      <c r="G773" s="314"/>
      <c r="H773" s="356">
        <v>1</v>
      </c>
      <c r="I773" s="314">
        <v>100</v>
      </c>
      <c r="J773" s="356"/>
      <c r="K773" s="314"/>
      <c r="L773" s="356"/>
      <c r="M773" s="314"/>
      <c r="N773" s="315">
        <v>1</v>
      </c>
      <c r="O773" s="316">
        <v>100</v>
      </c>
      <c r="P773" s="315"/>
      <c r="Q773" s="316"/>
      <c r="R773" s="315">
        <v>5</v>
      </c>
      <c r="S773" s="316">
        <v>62.5</v>
      </c>
      <c r="T773" s="315">
        <v>4</v>
      </c>
      <c r="U773" s="316">
        <v>100</v>
      </c>
      <c r="V773" s="128"/>
      <c r="W773" s="128"/>
      <c r="X773" s="128"/>
      <c r="Y773" s="128"/>
      <c r="Z773" s="128"/>
      <c r="AA773" s="128"/>
      <c r="AB773" s="128"/>
      <c r="AC773" s="128"/>
      <c r="AD773" s="230"/>
    </row>
    <row r="774" spans="1:30" ht="20.100000000000001" customHeight="1">
      <c r="A774" s="229"/>
      <c r="B774" s="85"/>
      <c r="C774" s="128"/>
      <c r="D774" s="85" t="s">
        <v>7378</v>
      </c>
      <c r="E774" s="128"/>
      <c r="F774" s="356"/>
      <c r="G774" s="314"/>
      <c r="H774" s="356"/>
      <c r="I774" s="314"/>
      <c r="J774" s="356"/>
      <c r="K774" s="314"/>
      <c r="L774" s="356"/>
      <c r="M774" s="314"/>
      <c r="N774" s="315"/>
      <c r="O774" s="316"/>
      <c r="P774" s="315"/>
      <c r="Q774" s="316"/>
      <c r="R774" s="315"/>
      <c r="S774" s="316"/>
      <c r="T774" s="315"/>
      <c r="U774" s="316"/>
      <c r="V774" s="128"/>
      <c r="W774" s="128"/>
      <c r="X774" s="128"/>
      <c r="Y774" s="128"/>
      <c r="Z774" s="128"/>
      <c r="AA774" s="128"/>
      <c r="AB774" s="128"/>
      <c r="AC774" s="128"/>
      <c r="AD774" s="230"/>
    </row>
    <row r="775" spans="1:30" ht="20.100000000000001" customHeight="1">
      <c r="A775" s="229"/>
      <c r="B775" s="85"/>
      <c r="C775" s="128"/>
      <c r="D775" s="85" t="s">
        <v>1861</v>
      </c>
      <c r="E775" s="128"/>
      <c r="F775" s="356"/>
      <c r="G775" s="314"/>
      <c r="H775" s="356"/>
      <c r="I775" s="314"/>
      <c r="J775" s="356"/>
      <c r="K775" s="314"/>
      <c r="L775" s="356"/>
      <c r="M775" s="314"/>
      <c r="N775" s="315"/>
      <c r="O775" s="316"/>
      <c r="P775" s="315"/>
      <c r="Q775" s="316"/>
      <c r="R775" s="315"/>
      <c r="S775" s="316"/>
      <c r="T775" s="315"/>
      <c r="U775" s="316"/>
      <c r="V775" s="128"/>
      <c r="W775" s="128"/>
      <c r="X775" s="128"/>
      <c r="Y775" s="128"/>
      <c r="Z775" s="128"/>
      <c r="AA775" s="128"/>
      <c r="AB775" s="128"/>
      <c r="AC775" s="128"/>
      <c r="AD775" s="230"/>
    </row>
    <row r="776" spans="1:30" ht="20.100000000000001" customHeight="1">
      <c r="A776" s="229"/>
      <c r="B776" s="85"/>
      <c r="C776" s="128"/>
      <c r="D776" s="85" t="s">
        <v>1862</v>
      </c>
      <c r="E776" s="128"/>
      <c r="F776" s="356"/>
      <c r="G776" s="314"/>
      <c r="H776" s="356"/>
      <c r="I776" s="314"/>
      <c r="J776" s="356"/>
      <c r="K776" s="314"/>
      <c r="L776" s="356"/>
      <c r="M776" s="314"/>
      <c r="N776" s="315"/>
      <c r="O776" s="316"/>
      <c r="P776" s="315"/>
      <c r="Q776" s="316"/>
      <c r="R776" s="315"/>
      <c r="S776" s="316"/>
      <c r="T776" s="315"/>
      <c r="U776" s="316"/>
      <c r="V776" s="128"/>
      <c r="W776" s="128"/>
      <c r="X776" s="128"/>
      <c r="Y776" s="128"/>
      <c r="Z776" s="128"/>
      <c r="AA776" s="128"/>
      <c r="AB776" s="128"/>
      <c r="AC776" s="128"/>
      <c r="AD776" s="230"/>
    </row>
    <row r="777" spans="1:30" ht="20.100000000000001" customHeight="1">
      <c r="A777" s="476" t="s">
        <v>4908</v>
      </c>
      <c r="B777" s="476" t="s">
        <v>1030</v>
      </c>
      <c r="C777" s="473" t="s">
        <v>4952</v>
      </c>
      <c r="D777" s="476" t="s">
        <v>8705</v>
      </c>
      <c r="E777" s="473" t="s">
        <v>1335</v>
      </c>
      <c r="F777" s="443"/>
      <c r="G777" s="444"/>
      <c r="H777" s="443"/>
      <c r="I777" s="444"/>
      <c r="J777" s="443"/>
      <c r="K777" s="444"/>
      <c r="L777" s="443"/>
      <c r="M777" s="444"/>
      <c r="N777" s="471"/>
      <c r="O777" s="465"/>
      <c r="P777" s="471"/>
      <c r="Q777" s="465"/>
      <c r="R777" s="471"/>
      <c r="S777" s="465"/>
      <c r="T777" s="471"/>
      <c r="U777" s="465"/>
      <c r="V777" s="473" t="s">
        <v>138</v>
      </c>
      <c r="W777" s="473" t="s">
        <v>138</v>
      </c>
      <c r="X777" s="473" t="s">
        <v>138</v>
      </c>
      <c r="Y777" s="473" t="s">
        <v>138</v>
      </c>
      <c r="Z777" s="473" t="s">
        <v>138</v>
      </c>
      <c r="AA777" s="473" t="s">
        <v>138</v>
      </c>
      <c r="AB777" s="473" t="s">
        <v>138</v>
      </c>
      <c r="AC777" s="473" t="s">
        <v>138</v>
      </c>
      <c r="AD777" s="476"/>
    </row>
    <row r="778" spans="1:30" ht="20.100000000000001" customHeight="1">
      <c r="A778" s="229"/>
      <c r="B778" s="85"/>
      <c r="C778" s="128"/>
      <c r="D778" s="85" t="s">
        <v>4789</v>
      </c>
      <c r="E778" s="128"/>
      <c r="F778" s="356"/>
      <c r="G778" s="314"/>
      <c r="H778" s="356"/>
      <c r="I778" s="314"/>
      <c r="J778" s="356"/>
      <c r="K778" s="314"/>
      <c r="L778" s="356"/>
      <c r="M778" s="314"/>
      <c r="N778" s="315"/>
      <c r="O778" s="316"/>
      <c r="P778" s="315"/>
      <c r="Q778" s="316"/>
      <c r="R778" s="315"/>
      <c r="S778" s="316"/>
      <c r="T778" s="315"/>
      <c r="U778" s="316"/>
      <c r="V778" s="128"/>
      <c r="W778" s="128"/>
      <c r="X778" s="128"/>
      <c r="Y778" s="128"/>
      <c r="Z778" s="128"/>
      <c r="AA778" s="128"/>
      <c r="AB778" s="128"/>
      <c r="AC778" s="128"/>
      <c r="AD778" s="230"/>
    </row>
    <row r="779" spans="1:30" ht="20.100000000000001" customHeight="1">
      <c r="A779" s="229"/>
      <c r="B779" s="85"/>
      <c r="C779" s="128"/>
      <c r="D779" s="85" t="s">
        <v>8706</v>
      </c>
      <c r="E779" s="128"/>
      <c r="F779" s="356"/>
      <c r="G779" s="314"/>
      <c r="H779" s="356"/>
      <c r="I779" s="314"/>
      <c r="J779" s="356"/>
      <c r="K779" s="314"/>
      <c r="L779" s="356"/>
      <c r="M779" s="314"/>
      <c r="N779" s="315"/>
      <c r="O779" s="316"/>
      <c r="P779" s="315"/>
      <c r="Q779" s="316"/>
      <c r="R779" s="315"/>
      <c r="S779" s="316"/>
      <c r="T779" s="315"/>
      <c r="U779" s="316"/>
      <c r="V779" s="128"/>
      <c r="W779" s="128"/>
      <c r="X779" s="128"/>
      <c r="Y779" s="128"/>
      <c r="Z779" s="128"/>
      <c r="AA779" s="128"/>
      <c r="AB779" s="128"/>
      <c r="AC779" s="128"/>
      <c r="AD779" s="230"/>
    </row>
    <row r="780" spans="1:30" ht="20.100000000000001" customHeight="1">
      <c r="A780" s="229"/>
      <c r="B780" s="85"/>
      <c r="C780" s="128"/>
      <c r="D780" s="85" t="s">
        <v>7377</v>
      </c>
      <c r="E780" s="128"/>
      <c r="F780" s="356"/>
      <c r="G780" s="314"/>
      <c r="H780" s="356"/>
      <c r="I780" s="314"/>
      <c r="J780" s="356"/>
      <c r="K780" s="314"/>
      <c r="L780" s="356"/>
      <c r="M780" s="314"/>
      <c r="N780" s="315"/>
      <c r="O780" s="316"/>
      <c r="P780" s="315"/>
      <c r="Q780" s="316"/>
      <c r="R780" s="315"/>
      <c r="S780" s="316"/>
      <c r="T780" s="315"/>
      <c r="U780" s="316"/>
      <c r="V780" s="128"/>
      <c r="W780" s="128"/>
      <c r="X780" s="128"/>
      <c r="Y780" s="128"/>
      <c r="Z780" s="128"/>
      <c r="AA780" s="128"/>
      <c r="AB780" s="128"/>
      <c r="AC780" s="128"/>
      <c r="AD780" s="230"/>
    </row>
    <row r="781" spans="1:30" ht="20.100000000000001" customHeight="1">
      <c r="A781" s="229"/>
      <c r="B781" s="85"/>
      <c r="C781" s="128"/>
      <c r="D781" s="85" t="s">
        <v>7378</v>
      </c>
      <c r="E781" s="128"/>
      <c r="F781" s="356"/>
      <c r="G781" s="314"/>
      <c r="H781" s="356"/>
      <c r="I781" s="314"/>
      <c r="J781" s="356"/>
      <c r="K781" s="314"/>
      <c r="L781" s="356"/>
      <c r="M781" s="314"/>
      <c r="N781" s="315"/>
      <c r="O781" s="316"/>
      <c r="P781" s="315"/>
      <c r="Q781" s="316"/>
      <c r="R781" s="315"/>
      <c r="S781" s="316"/>
      <c r="T781" s="315"/>
      <c r="U781" s="316"/>
      <c r="V781" s="128"/>
      <c r="W781" s="128"/>
      <c r="X781" s="128"/>
      <c r="Y781" s="128"/>
      <c r="Z781" s="128"/>
      <c r="AA781" s="128"/>
      <c r="AB781" s="128"/>
      <c r="AC781" s="128"/>
      <c r="AD781" s="230"/>
    </row>
    <row r="782" spans="1:30" ht="20.100000000000001" customHeight="1">
      <c r="A782" s="229"/>
      <c r="B782" s="85"/>
      <c r="C782" s="128"/>
      <c r="D782" s="85" t="s">
        <v>1861</v>
      </c>
      <c r="E782" s="128"/>
      <c r="F782" s="356"/>
      <c r="G782" s="314"/>
      <c r="H782" s="356"/>
      <c r="I782" s="314"/>
      <c r="J782" s="356"/>
      <c r="K782" s="314"/>
      <c r="L782" s="356"/>
      <c r="M782" s="314"/>
      <c r="N782" s="315"/>
      <c r="O782" s="316"/>
      <c r="P782" s="315"/>
      <c r="Q782" s="316"/>
      <c r="R782" s="315"/>
      <c r="S782" s="316"/>
      <c r="T782" s="315"/>
      <c r="U782" s="316"/>
      <c r="V782" s="128"/>
      <c r="W782" s="128"/>
      <c r="X782" s="128"/>
      <c r="Y782" s="128"/>
      <c r="Z782" s="128"/>
      <c r="AA782" s="128"/>
      <c r="AB782" s="128"/>
      <c r="AC782" s="128"/>
      <c r="AD782" s="230"/>
    </row>
    <row r="783" spans="1:30" ht="20.100000000000001" customHeight="1">
      <c r="A783" s="229"/>
      <c r="B783" s="85"/>
      <c r="C783" s="128"/>
      <c r="D783" s="85" t="s">
        <v>1862</v>
      </c>
      <c r="E783" s="128"/>
      <c r="F783" s="356"/>
      <c r="G783" s="314"/>
      <c r="H783" s="356"/>
      <c r="I783" s="314"/>
      <c r="J783" s="356"/>
      <c r="K783" s="314"/>
      <c r="L783" s="356"/>
      <c r="M783" s="314"/>
      <c r="N783" s="315"/>
      <c r="O783" s="316"/>
      <c r="P783" s="315"/>
      <c r="Q783" s="316"/>
      <c r="R783" s="315"/>
      <c r="S783" s="316"/>
      <c r="T783" s="315"/>
      <c r="U783" s="316"/>
      <c r="V783" s="128"/>
      <c r="W783" s="128"/>
      <c r="X783" s="128"/>
      <c r="Y783" s="128"/>
      <c r="Z783" s="128"/>
      <c r="AA783" s="128"/>
      <c r="AB783" s="128"/>
      <c r="AC783" s="128"/>
      <c r="AD783" s="230"/>
    </row>
    <row r="784" spans="1:30" ht="20.100000000000001" customHeight="1">
      <c r="A784" s="476" t="s">
        <v>4909</v>
      </c>
      <c r="B784" s="476" t="s">
        <v>1031</v>
      </c>
      <c r="C784" s="473" t="s">
        <v>4952</v>
      </c>
      <c r="D784" s="476" t="s">
        <v>8705</v>
      </c>
      <c r="E784" s="473" t="s">
        <v>1335</v>
      </c>
      <c r="F784" s="443"/>
      <c r="G784" s="444"/>
      <c r="H784" s="443"/>
      <c r="I784" s="444"/>
      <c r="J784" s="443"/>
      <c r="K784" s="444"/>
      <c r="L784" s="443"/>
      <c r="M784" s="444"/>
      <c r="N784" s="471"/>
      <c r="O784" s="465"/>
      <c r="P784" s="471"/>
      <c r="Q784" s="465"/>
      <c r="R784" s="471"/>
      <c r="S784" s="465"/>
      <c r="T784" s="471"/>
      <c r="U784" s="465"/>
      <c r="V784" s="473" t="s">
        <v>138</v>
      </c>
      <c r="W784" s="473" t="s">
        <v>138</v>
      </c>
      <c r="X784" s="473" t="s">
        <v>138</v>
      </c>
      <c r="Y784" s="473" t="s">
        <v>138</v>
      </c>
      <c r="Z784" s="473" t="s">
        <v>138</v>
      </c>
      <c r="AA784" s="473" t="s">
        <v>138</v>
      </c>
      <c r="AB784" s="473" t="s">
        <v>138</v>
      </c>
      <c r="AC784" s="473" t="s">
        <v>138</v>
      </c>
      <c r="AD784" s="476"/>
    </row>
    <row r="785" spans="1:30" ht="20.100000000000001" customHeight="1">
      <c r="A785" s="85"/>
      <c r="B785" s="85"/>
      <c r="C785" s="128"/>
      <c r="D785" s="85" t="s">
        <v>4789</v>
      </c>
      <c r="E785" s="128"/>
      <c r="F785" s="356"/>
      <c r="G785" s="314"/>
      <c r="H785" s="356"/>
      <c r="I785" s="314"/>
      <c r="J785" s="356"/>
      <c r="K785" s="314"/>
      <c r="L785" s="356"/>
      <c r="M785" s="314"/>
      <c r="N785" s="315"/>
      <c r="O785" s="316"/>
      <c r="P785" s="315"/>
      <c r="Q785" s="316"/>
      <c r="R785" s="315"/>
      <c r="S785" s="316"/>
      <c r="T785" s="315"/>
      <c r="U785" s="316"/>
      <c r="V785" s="128"/>
      <c r="W785" s="128"/>
      <c r="X785" s="128"/>
      <c r="Y785" s="128"/>
      <c r="Z785" s="128"/>
      <c r="AA785" s="128"/>
      <c r="AB785" s="128"/>
      <c r="AC785" s="128"/>
      <c r="AD785" s="85"/>
    </row>
    <row r="786" spans="1:30" ht="20.100000000000001" customHeight="1">
      <c r="A786" s="229"/>
      <c r="B786" s="85"/>
      <c r="C786" s="128"/>
      <c r="D786" s="85" t="s">
        <v>8706</v>
      </c>
      <c r="E786" s="128"/>
      <c r="F786" s="356"/>
      <c r="G786" s="314"/>
      <c r="H786" s="356"/>
      <c r="I786" s="314"/>
      <c r="J786" s="356"/>
      <c r="K786" s="314"/>
      <c r="L786" s="356"/>
      <c r="M786" s="314"/>
      <c r="N786" s="315"/>
      <c r="O786" s="316"/>
      <c r="P786" s="315"/>
      <c r="Q786" s="316"/>
      <c r="R786" s="315"/>
      <c r="S786" s="316"/>
      <c r="T786" s="315"/>
      <c r="U786" s="316"/>
      <c r="V786" s="128"/>
      <c r="W786" s="128"/>
      <c r="X786" s="128"/>
      <c r="Y786" s="128"/>
      <c r="Z786" s="128"/>
      <c r="AA786" s="128"/>
      <c r="AB786" s="128"/>
      <c r="AC786" s="128"/>
      <c r="AD786" s="230"/>
    </row>
    <row r="787" spans="1:30" ht="20.100000000000001" customHeight="1">
      <c r="A787" s="229"/>
      <c r="B787" s="85"/>
      <c r="C787" s="128"/>
      <c r="D787" s="85" t="s">
        <v>7377</v>
      </c>
      <c r="E787" s="128"/>
      <c r="F787" s="356"/>
      <c r="G787" s="314"/>
      <c r="H787" s="356"/>
      <c r="I787" s="314"/>
      <c r="J787" s="356"/>
      <c r="K787" s="314"/>
      <c r="L787" s="356"/>
      <c r="M787" s="314"/>
      <c r="N787" s="315"/>
      <c r="O787" s="316"/>
      <c r="P787" s="315"/>
      <c r="Q787" s="316"/>
      <c r="R787" s="315"/>
      <c r="S787" s="316"/>
      <c r="T787" s="315"/>
      <c r="U787" s="316"/>
      <c r="V787" s="128"/>
      <c r="W787" s="128"/>
      <c r="X787" s="128"/>
      <c r="Y787" s="128"/>
      <c r="Z787" s="128"/>
      <c r="AA787" s="128"/>
      <c r="AB787" s="128"/>
      <c r="AC787" s="128"/>
      <c r="AD787" s="230"/>
    </row>
    <row r="788" spans="1:30" ht="20.100000000000001" customHeight="1">
      <c r="A788" s="229"/>
      <c r="B788" s="85"/>
      <c r="C788" s="128"/>
      <c r="D788" s="85" t="s">
        <v>7378</v>
      </c>
      <c r="E788" s="128"/>
      <c r="F788" s="356"/>
      <c r="G788" s="314"/>
      <c r="H788" s="356"/>
      <c r="I788" s="314"/>
      <c r="J788" s="356"/>
      <c r="K788" s="314"/>
      <c r="L788" s="356"/>
      <c r="M788" s="314"/>
      <c r="N788" s="315"/>
      <c r="O788" s="316"/>
      <c r="P788" s="315"/>
      <c r="Q788" s="316"/>
      <c r="R788" s="315"/>
      <c r="S788" s="316"/>
      <c r="T788" s="315"/>
      <c r="U788" s="316"/>
      <c r="V788" s="128"/>
      <c r="W788" s="128"/>
      <c r="X788" s="128"/>
      <c r="Y788" s="128"/>
      <c r="Z788" s="128"/>
      <c r="AA788" s="128"/>
      <c r="AB788" s="128"/>
      <c r="AC788" s="128"/>
      <c r="AD788" s="230"/>
    </row>
    <row r="789" spans="1:30" ht="20.100000000000001" customHeight="1">
      <c r="A789" s="229"/>
      <c r="B789" s="85"/>
      <c r="C789" s="128"/>
      <c r="D789" s="85" t="s">
        <v>1861</v>
      </c>
      <c r="E789" s="128"/>
      <c r="F789" s="356"/>
      <c r="G789" s="314"/>
      <c r="H789" s="356"/>
      <c r="I789" s="314"/>
      <c r="J789" s="356"/>
      <c r="K789" s="314"/>
      <c r="L789" s="356"/>
      <c r="M789" s="314"/>
      <c r="N789" s="315"/>
      <c r="O789" s="316"/>
      <c r="P789" s="315"/>
      <c r="Q789" s="316"/>
      <c r="R789" s="315"/>
      <c r="S789" s="316"/>
      <c r="T789" s="315"/>
      <c r="U789" s="316"/>
      <c r="V789" s="128"/>
      <c r="W789" s="128"/>
      <c r="X789" s="128"/>
      <c r="Y789" s="128"/>
      <c r="Z789" s="128"/>
      <c r="AA789" s="128"/>
      <c r="AB789" s="128"/>
      <c r="AC789" s="128"/>
      <c r="AD789" s="230"/>
    </row>
    <row r="790" spans="1:30" ht="20.100000000000001" customHeight="1">
      <c r="A790" s="229"/>
      <c r="B790" s="85"/>
      <c r="C790" s="128"/>
      <c r="D790" s="85" t="s">
        <v>1862</v>
      </c>
      <c r="E790" s="128"/>
      <c r="F790" s="356"/>
      <c r="G790" s="314"/>
      <c r="H790" s="356"/>
      <c r="I790" s="314"/>
      <c r="J790" s="356"/>
      <c r="K790" s="314"/>
      <c r="L790" s="356"/>
      <c r="M790" s="314"/>
      <c r="N790" s="315"/>
      <c r="O790" s="316"/>
      <c r="P790" s="315"/>
      <c r="Q790" s="316"/>
      <c r="R790" s="315"/>
      <c r="S790" s="316"/>
      <c r="T790" s="315"/>
      <c r="U790" s="316"/>
      <c r="V790" s="128"/>
      <c r="W790" s="128"/>
      <c r="X790" s="128"/>
      <c r="Y790" s="128"/>
      <c r="Z790" s="128"/>
      <c r="AA790" s="128"/>
      <c r="AB790" s="128"/>
      <c r="AC790" s="128"/>
      <c r="AD790" s="230"/>
    </row>
    <row r="791" spans="1:30" ht="20.100000000000001" customHeight="1">
      <c r="A791" s="362" t="s">
        <v>4910</v>
      </c>
      <c r="B791" s="362" t="s">
        <v>1032</v>
      </c>
      <c r="C791" s="363" t="s">
        <v>4953</v>
      </c>
      <c r="D791" s="362"/>
      <c r="E791" s="363"/>
      <c r="F791" s="364"/>
      <c r="G791" s="365"/>
      <c r="H791" s="364"/>
      <c r="I791" s="365"/>
      <c r="J791" s="364"/>
      <c r="K791" s="365"/>
      <c r="L791" s="364"/>
      <c r="M791" s="365"/>
      <c r="N791" s="366"/>
      <c r="O791" s="367"/>
      <c r="P791" s="366"/>
      <c r="Q791" s="367"/>
      <c r="R791" s="366">
        <v>1</v>
      </c>
      <c r="S791" s="367">
        <v>100</v>
      </c>
      <c r="T791" s="366">
        <v>2</v>
      </c>
      <c r="U791" s="367">
        <v>100</v>
      </c>
      <c r="V791" s="363" t="s">
        <v>138</v>
      </c>
      <c r="W791" s="363" t="s">
        <v>138</v>
      </c>
      <c r="X791" s="363" t="s">
        <v>138</v>
      </c>
      <c r="Y791" s="363" t="s">
        <v>138</v>
      </c>
      <c r="Z791" s="363" t="s">
        <v>138</v>
      </c>
      <c r="AA791" s="363" t="s">
        <v>138</v>
      </c>
      <c r="AB791" s="363" t="s">
        <v>138</v>
      </c>
      <c r="AC791" s="363" t="s">
        <v>138</v>
      </c>
      <c r="AD791" s="362"/>
    </row>
    <row r="792" spans="1:30" ht="19.5" customHeight="1">
      <c r="A792" s="476" t="s">
        <v>4955</v>
      </c>
      <c r="B792" s="476" t="s">
        <v>2506</v>
      </c>
      <c r="C792" s="473" t="s">
        <v>8684</v>
      </c>
      <c r="D792" s="505" t="s">
        <v>1026</v>
      </c>
      <c r="E792" s="473"/>
      <c r="F792" s="488"/>
      <c r="G792" s="489"/>
      <c r="H792" s="488"/>
      <c r="I792" s="489"/>
      <c r="J792" s="488"/>
      <c r="K792" s="489"/>
      <c r="L792" s="488"/>
      <c r="M792" s="489"/>
      <c r="N792" s="490"/>
      <c r="O792" s="491"/>
      <c r="P792" s="490"/>
      <c r="Q792" s="491"/>
      <c r="R792" s="490"/>
      <c r="S792" s="491"/>
      <c r="T792" s="471">
        <v>1813</v>
      </c>
      <c r="U792" s="465">
        <v>61.541072640868975</v>
      </c>
      <c r="V792" s="473"/>
      <c r="W792" s="473"/>
      <c r="X792" s="473"/>
      <c r="Y792" s="473"/>
      <c r="Z792" s="473"/>
      <c r="AA792" s="473"/>
      <c r="AB792" s="473"/>
      <c r="AC792" s="473" t="s">
        <v>138</v>
      </c>
      <c r="AD792" s="476"/>
    </row>
    <row r="793" spans="1:30" ht="19.5" customHeight="1">
      <c r="A793" s="229"/>
      <c r="B793" s="85"/>
      <c r="C793" s="128"/>
      <c r="D793" s="233" t="s">
        <v>1027</v>
      </c>
      <c r="E793" s="128"/>
      <c r="F793" s="160"/>
      <c r="G793" s="161"/>
      <c r="H793" s="160"/>
      <c r="I793" s="161"/>
      <c r="J793" s="160"/>
      <c r="K793" s="161"/>
      <c r="L793" s="160"/>
      <c r="M793" s="161"/>
      <c r="N793" s="76"/>
      <c r="O793" s="336"/>
      <c r="P793" s="76"/>
      <c r="Q793" s="336"/>
      <c r="R793" s="76"/>
      <c r="S793" s="336"/>
      <c r="T793" s="315">
        <v>1133</v>
      </c>
      <c r="U793" s="316">
        <v>38.458927359131025</v>
      </c>
      <c r="V793" s="128"/>
      <c r="W793" s="128"/>
      <c r="X793" s="128"/>
      <c r="Y793" s="128"/>
      <c r="Z793" s="128"/>
      <c r="AA793" s="128"/>
      <c r="AB793" s="128"/>
      <c r="AC793" s="128"/>
      <c r="AD793" s="230"/>
    </row>
    <row r="794" spans="1:30" ht="19.5" customHeight="1">
      <c r="A794" s="476" t="s">
        <v>4956</v>
      </c>
      <c r="B794" s="476" t="s">
        <v>2509</v>
      </c>
      <c r="C794" s="473" t="s">
        <v>4957</v>
      </c>
      <c r="D794" s="505"/>
      <c r="E794" s="473" t="s">
        <v>7309</v>
      </c>
      <c r="F794" s="488"/>
      <c r="G794" s="489"/>
      <c r="H794" s="488"/>
      <c r="I794" s="489"/>
      <c r="J794" s="488"/>
      <c r="K794" s="489"/>
      <c r="L794" s="488"/>
      <c r="M794" s="489"/>
      <c r="N794" s="490"/>
      <c r="O794" s="491"/>
      <c r="P794" s="490"/>
      <c r="Q794" s="491"/>
      <c r="R794" s="490"/>
      <c r="S794" s="491"/>
      <c r="T794" s="471">
        <v>1813</v>
      </c>
      <c r="U794" s="465">
        <v>100</v>
      </c>
      <c r="V794" s="473"/>
      <c r="W794" s="473"/>
      <c r="X794" s="473"/>
      <c r="Y794" s="473"/>
      <c r="Z794" s="473"/>
      <c r="AA794" s="473"/>
      <c r="AB794" s="473"/>
      <c r="AC794" s="473" t="s">
        <v>138</v>
      </c>
      <c r="AD794" s="476"/>
    </row>
    <row r="795" spans="1:30" ht="19.5" customHeight="1">
      <c r="A795" s="476" t="s">
        <v>4958</v>
      </c>
      <c r="B795" s="476" t="s">
        <v>8707</v>
      </c>
      <c r="C795" s="473" t="s">
        <v>4957</v>
      </c>
      <c r="D795" s="505" t="s">
        <v>2483</v>
      </c>
      <c r="E795" s="473"/>
      <c r="F795" s="488"/>
      <c r="G795" s="489"/>
      <c r="H795" s="488"/>
      <c r="I795" s="489"/>
      <c r="J795" s="488"/>
      <c r="K795" s="489"/>
      <c r="L795" s="488"/>
      <c r="M795" s="489"/>
      <c r="N795" s="490"/>
      <c r="O795" s="491"/>
      <c r="P795" s="490"/>
      <c r="Q795" s="491"/>
      <c r="R795" s="490"/>
      <c r="S795" s="491"/>
      <c r="T795" s="471">
        <v>112</v>
      </c>
      <c r="U795" s="465">
        <v>6.1810154525386309</v>
      </c>
      <c r="V795" s="473"/>
      <c r="W795" s="473"/>
      <c r="X795" s="473"/>
      <c r="Y795" s="473"/>
      <c r="Z795" s="473"/>
      <c r="AA795" s="473"/>
      <c r="AB795" s="473"/>
      <c r="AC795" s="473" t="s">
        <v>138</v>
      </c>
      <c r="AD795" s="476"/>
    </row>
    <row r="796" spans="1:30" ht="19.5" customHeight="1">
      <c r="A796" s="229"/>
      <c r="B796" s="85"/>
      <c r="C796" s="128"/>
      <c r="D796" s="233" t="s">
        <v>2484</v>
      </c>
      <c r="E796" s="128"/>
      <c r="F796" s="160"/>
      <c r="G796" s="161"/>
      <c r="H796" s="160"/>
      <c r="I796" s="161"/>
      <c r="J796" s="160"/>
      <c r="K796" s="161"/>
      <c r="L796" s="160"/>
      <c r="M796" s="161"/>
      <c r="N796" s="76"/>
      <c r="O796" s="336"/>
      <c r="P796" s="76"/>
      <c r="Q796" s="336"/>
      <c r="R796" s="76"/>
      <c r="S796" s="336"/>
      <c r="T796" s="315">
        <v>23</v>
      </c>
      <c r="U796" s="316">
        <v>1.2693156732891833</v>
      </c>
      <c r="V796" s="128"/>
      <c r="W796" s="128"/>
      <c r="X796" s="128"/>
      <c r="Y796" s="128"/>
      <c r="Z796" s="128"/>
      <c r="AA796" s="128"/>
      <c r="AB796" s="128"/>
      <c r="AC796" s="128"/>
      <c r="AD796" s="230"/>
    </row>
    <row r="797" spans="1:30" ht="19.5" customHeight="1">
      <c r="A797" s="229"/>
      <c r="B797" s="85"/>
      <c r="C797" s="128"/>
      <c r="D797" s="233" t="s">
        <v>2485</v>
      </c>
      <c r="E797" s="128"/>
      <c r="F797" s="160"/>
      <c r="G797" s="161"/>
      <c r="H797" s="160"/>
      <c r="I797" s="161"/>
      <c r="J797" s="160"/>
      <c r="K797" s="161"/>
      <c r="L797" s="160"/>
      <c r="M797" s="161"/>
      <c r="N797" s="76"/>
      <c r="O797" s="336"/>
      <c r="P797" s="76"/>
      <c r="Q797" s="336"/>
      <c r="R797" s="76"/>
      <c r="S797" s="336"/>
      <c r="T797" s="315">
        <v>9</v>
      </c>
      <c r="U797" s="316">
        <v>0.49668874172185429</v>
      </c>
      <c r="V797" s="128"/>
      <c r="W797" s="128"/>
      <c r="X797" s="128"/>
      <c r="Y797" s="128"/>
      <c r="Z797" s="128"/>
      <c r="AA797" s="128"/>
      <c r="AB797" s="128"/>
      <c r="AC797" s="128"/>
      <c r="AD797" s="230"/>
    </row>
    <row r="798" spans="1:30" ht="19.5" customHeight="1">
      <c r="A798" s="229"/>
      <c r="B798" s="85"/>
      <c r="C798" s="128"/>
      <c r="D798" s="233" t="s">
        <v>2486</v>
      </c>
      <c r="E798" s="128"/>
      <c r="F798" s="160"/>
      <c r="G798" s="161"/>
      <c r="H798" s="160"/>
      <c r="I798" s="161"/>
      <c r="J798" s="160"/>
      <c r="K798" s="161"/>
      <c r="L798" s="160"/>
      <c r="M798" s="161"/>
      <c r="N798" s="76"/>
      <c r="O798" s="336"/>
      <c r="P798" s="76"/>
      <c r="Q798" s="336"/>
      <c r="R798" s="76"/>
      <c r="S798" s="336"/>
      <c r="T798" s="315">
        <v>460</v>
      </c>
      <c r="U798" s="316">
        <v>25.386313465783665</v>
      </c>
      <c r="V798" s="128"/>
      <c r="W798" s="128"/>
      <c r="X798" s="128"/>
      <c r="Y798" s="128"/>
      <c r="Z798" s="128"/>
      <c r="AA798" s="128"/>
      <c r="AB798" s="128"/>
      <c r="AC798" s="128"/>
      <c r="AD798" s="230"/>
    </row>
    <row r="799" spans="1:30" ht="19.5" customHeight="1">
      <c r="A799" s="229"/>
      <c r="B799" s="85"/>
      <c r="C799" s="128"/>
      <c r="D799" s="233" t="s">
        <v>2487</v>
      </c>
      <c r="E799" s="128"/>
      <c r="F799" s="160"/>
      <c r="G799" s="161"/>
      <c r="H799" s="160"/>
      <c r="I799" s="161"/>
      <c r="J799" s="160"/>
      <c r="K799" s="161"/>
      <c r="L799" s="160"/>
      <c r="M799" s="161"/>
      <c r="N799" s="76"/>
      <c r="O799" s="336"/>
      <c r="P799" s="76"/>
      <c r="Q799" s="336"/>
      <c r="R799" s="76"/>
      <c r="S799" s="336"/>
      <c r="T799" s="315">
        <v>14</v>
      </c>
      <c r="U799" s="316">
        <v>0.77262693156732887</v>
      </c>
      <c r="V799" s="128"/>
      <c r="W799" s="128"/>
      <c r="X799" s="128"/>
      <c r="Y799" s="128"/>
      <c r="Z799" s="128"/>
      <c r="AA799" s="128"/>
      <c r="AB799" s="128"/>
      <c r="AC799" s="128"/>
      <c r="AD799" s="230"/>
    </row>
    <row r="800" spans="1:30" ht="19.5" customHeight="1">
      <c r="A800" s="229"/>
      <c r="B800" s="85"/>
      <c r="C800" s="128"/>
      <c r="D800" s="233" t="s">
        <v>1979</v>
      </c>
      <c r="E800" s="128"/>
      <c r="F800" s="160"/>
      <c r="G800" s="161"/>
      <c r="H800" s="160"/>
      <c r="I800" s="161"/>
      <c r="J800" s="160"/>
      <c r="K800" s="161"/>
      <c r="L800" s="160"/>
      <c r="M800" s="161"/>
      <c r="N800" s="76"/>
      <c r="O800" s="336"/>
      <c r="P800" s="76"/>
      <c r="Q800" s="336"/>
      <c r="R800" s="76"/>
      <c r="S800" s="336"/>
      <c r="T800" s="315">
        <v>232</v>
      </c>
      <c r="U800" s="316">
        <v>12.803532008830022</v>
      </c>
      <c r="V800" s="128"/>
      <c r="W800" s="128"/>
      <c r="X800" s="128"/>
      <c r="Y800" s="128"/>
      <c r="Z800" s="128"/>
      <c r="AA800" s="128"/>
      <c r="AB800" s="128"/>
      <c r="AC800" s="128"/>
      <c r="AD800" s="230"/>
    </row>
    <row r="801" spans="1:30" ht="19.5" customHeight="1">
      <c r="A801" s="229"/>
      <c r="B801" s="85"/>
      <c r="C801" s="128"/>
      <c r="D801" s="233" t="s">
        <v>1980</v>
      </c>
      <c r="E801" s="128"/>
      <c r="F801" s="160"/>
      <c r="G801" s="161"/>
      <c r="H801" s="160"/>
      <c r="I801" s="161"/>
      <c r="J801" s="160"/>
      <c r="K801" s="161"/>
      <c r="L801" s="160"/>
      <c r="M801" s="161"/>
      <c r="N801" s="76"/>
      <c r="O801" s="336"/>
      <c r="P801" s="76"/>
      <c r="Q801" s="336"/>
      <c r="R801" s="76"/>
      <c r="S801" s="336"/>
      <c r="T801" s="315">
        <v>195</v>
      </c>
      <c r="U801" s="316">
        <v>10.76158940397351</v>
      </c>
      <c r="V801" s="128"/>
      <c r="W801" s="128"/>
      <c r="X801" s="128"/>
      <c r="Y801" s="128"/>
      <c r="Z801" s="128"/>
      <c r="AA801" s="128"/>
      <c r="AB801" s="128"/>
      <c r="AC801" s="128"/>
      <c r="AD801" s="230"/>
    </row>
    <row r="802" spans="1:30" ht="19.5" customHeight="1">
      <c r="A802" s="229"/>
      <c r="B802" s="85"/>
      <c r="C802" s="128"/>
      <c r="D802" s="233" t="s">
        <v>2488</v>
      </c>
      <c r="E802" s="128"/>
      <c r="F802" s="160"/>
      <c r="G802" s="161"/>
      <c r="H802" s="160"/>
      <c r="I802" s="161"/>
      <c r="J802" s="160"/>
      <c r="K802" s="161"/>
      <c r="L802" s="160"/>
      <c r="M802" s="161"/>
      <c r="N802" s="76"/>
      <c r="O802" s="336"/>
      <c r="P802" s="76"/>
      <c r="Q802" s="336"/>
      <c r="R802" s="76"/>
      <c r="S802" s="336"/>
      <c r="T802" s="315">
        <v>154</v>
      </c>
      <c r="U802" s="316">
        <v>8.4988962472406175</v>
      </c>
      <c r="V802" s="128"/>
      <c r="W802" s="128"/>
      <c r="X802" s="128"/>
      <c r="Y802" s="128"/>
      <c r="Z802" s="128"/>
      <c r="AA802" s="128"/>
      <c r="AB802" s="128"/>
      <c r="AC802" s="128"/>
      <c r="AD802" s="230"/>
    </row>
    <row r="803" spans="1:30" ht="19.5" customHeight="1">
      <c r="A803" s="229"/>
      <c r="B803" s="85"/>
      <c r="C803" s="128"/>
      <c r="D803" s="233" t="s">
        <v>2489</v>
      </c>
      <c r="E803" s="128"/>
      <c r="F803" s="160"/>
      <c r="G803" s="161"/>
      <c r="H803" s="160"/>
      <c r="I803" s="161"/>
      <c r="J803" s="160"/>
      <c r="K803" s="161"/>
      <c r="L803" s="160"/>
      <c r="M803" s="161"/>
      <c r="N803" s="76"/>
      <c r="O803" s="336"/>
      <c r="P803" s="76"/>
      <c r="Q803" s="336"/>
      <c r="R803" s="76"/>
      <c r="S803" s="336"/>
      <c r="T803" s="315">
        <v>72</v>
      </c>
      <c r="U803" s="316">
        <v>3.9735099337748343</v>
      </c>
      <c r="V803" s="128"/>
      <c r="W803" s="128"/>
      <c r="X803" s="128"/>
      <c r="Y803" s="128"/>
      <c r="Z803" s="128"/>
      <c r="AA803" s="128"/>
      <c r="AB803" s="128"/>
      <c r="AC803" s="128"/>
      <c r="AD803" s="230"/>
    </row>
    <row r="804" spans="1:30" ht="19.5" customHeight="1">
      <c r="A804" s="229"/>
      <c r="B804" s="85"/>
      <c r="C804" s="128"/>
      <c r="D804" s="233" t="s">
        <v>7152</v>
      </c>
      <c r="E804" s="128"/>
      <c r="F804" s="160"/>
      <c r="G804" s="161"/>
      <c r="H804" s="160"/>
      <c r="I804" s="161"/>
      <c r="J804" s="160"/>
      <c r="K804" s="161"/>
      <c r="L804" s="160"/>
      <c r="M804" s="161"/>
      <c r="N804" s="76"/>
      <c r="O804" s="336"/>
      <c r="P804" s="76"/>
      <c r="Q804" s="336"/>
      <c r="R804" s="76"/>
      <c r="S804" s="336"/>
      <c r="T804" s="315">
        <v>12</v>
      </c>
      <c r="U804" s="316">
        <v>0.66225165562913912</v>
      </c>
      <c r="V804" s="128"/>
      <c r="W804" s="128"/>
      <c r="X804" s="128"/>
      <c r="Y804" s="128"/>
      <c r="Z804" s="128"/>
      <c r="AA804" s="128"/>
      <c r="AB804" s="128"/>
      <c r="AC804" s="128"/>
      <c r="AD804" s="230"/>
    </row>
    <row r="805" spans="1:30" ht="19.5" customHeight="1">
      <c r="A805" s="229"/>
      <c r="B805" s="85"/>
      <c r="C805" s="128"/>
      <c r="D805" s="233" t="s">
        <v>4796</v>
      </c>
      <c r="E805" s="128"/>
      <c r="F805" s="160"/>
      <c r="G805" s="161"/>
      <c r="H805" s="160"/>
      <c r="I805" s="161"/>
      <c r="J805" s="160"/>
      <c r="K805" s="161"/>
      <c r="L805" s="160"/>
      <c r="M805" s="161"/>
      <c r="N805" s="76"/>
      <c r="O805" s="336"/>
      <c r="P805" s="76"/>
      <c r="Q805" s="336"/>
      <c r="R805" s="76"/>
      <c r="S805" s="336"/>
      <c r="T805" s="315">
        <v>21</v>
      </c>
      <c r="U805" s="316">
        <v>1.1589403973509933</v>
      </c>
      <c r="V805" s="128"/>
      <c r="W805" s="128"/>
      <c r="X805" s="128"/>
      <c r="Y805" s="128"/>
      <c r="Z805" s="128"/>
      <c r="AA805" s="128"/>
      <c r="AB805" s="128"/>
      <c r="AC805" s="128"/>
      <c r="AD805" s="230"/>
    </row>
    <row r="806" spans="1:30" ht="19.5" customHeight="1">
      <c r="A806" s="229"/>
      <c r="B806" s="85"/>
      <c r="C806" s="128"/>
      <c r="D806" s="233" t="s">
        <v>3102</v>
      </c>
      <c r="E806" s="128"/>
      <c r="F806" s="160"/>
      <c r="G806" s="161"/>
      <c r="H806" s="160"/>
      <c r="I806" s="161"/>
      <c r="J806" s="160"/>
      <c r="K806" s="161"/>
      <c r="L806" s="160"/>
      <c r="M806" s="161"/>
      <c r="N806" s="76"/>
      <c r="O806" s="336"/>
      <c r="P806" s="76"/>
      <c r="Q806" s="336"/>
      <c r="R806" s="76"/>
      <c r="S806" s="336"/>
      <c r="T806" s="315">
        <v>15</v>
      </c>
      <c r="U806" s="316">
        <v>0.82781456953642385</v>
      </c>
      <c r="V806" s="128"/>
      <c r="W806" s="128"/>
      <c r="X806" s="128"/>
      <c r="Y806" s="128"/>
      <c r="Z806" s="128"/>
      <c r="AA806" s="128"/>
      <c r="AB806" s="128"/>
      <c r="AC806" s="128"/>
      <c r="AD806" s="230"/>
    </row>
    <row r="807" spans="1:30" ht="19.5" customHeight="1">
      <c r="A807" s="229"/>
      <c r="B807" s="85"/>
      <c r="C807" s="128"/>
      <c r="D807" s="233" t="s">
        <v>7379</v>
      </c>
      <c r="E807" s="128"/>
      <c r="F807" s="160"/>
      <c r="G807" s="161"/>
      <c r="H807" s="160"/>
      <c r="I807" s="161"/>
      <c r="J807" s="160"/>
      <c r="K807" s="161"/>
      <c r="L807" s="160"/>
      <c r="M807" s="161"/>
      <c r="N807" s="76"/>
      <c r="O807" s="336"/>
      <c r="P807" s="76"/>
      <c r="Q807" s="336"/>
      <c r="R807" s="76"/>
      <c r="S807" s="336"/>
      <c r="T807" s="315">
        <v>110</v>
      </c>
      <c r="U807" s="316">
        <v>6.0706401766004419</v>
      </c>
      <c r="V807" s="128"/>
      <c r="W807" s="128"/>
      <c r="X807" s="128"/>
      <c r="Y807" s="128"/>
      <c r="Z807" s="128"/>
      <c r="AA807" s="128"/>
      <c r="AB807" s="128"/>
      <c r="AC807" s="128"/>
      <c r="AD807" s="230"/>
    </row>
    <row r="808" spans="1:30" ht="19.5" customHeight="1">
      <c r="A808" s="229"/>
      <c r="B808" s="85"/>
      <c r="C808" s="128"/>
      <c r="D808" s="233" t="s">
        <v>7155</v>
      </c>
      <c r="E808" s="128"/>
      <c r="F808" s="160"/>
      <c r="G808" s="161"/>
      <c r="H808" s="160"/>
      <c r="I808" s="161"/>
      <c r="J808" s="160"/>
      <c r="K808" s="161"/>
      <c r="L808" s="160"/>
      <c r="M808" s="161"/>
      <c r="N808" s="76"/>
      <c r="O808" s="336"/>
      <c r="P808" s="76"/>
      <c r="Q808" s="336"/>
      <c r="R808" s="76"/>
      <c r="S808" s="336"/>
      <c r="T808" s="315">
        <v>73</v>
      </c>
      <c r="U808" s="316">
        <v>4.0286975717439297</v>
      </c>
      <c r="V808" s="128"/>
      <c r="W808" s="128"/>
      <c r="X808" s="128"/>
      <c r="Y808" s="128"/>
      <c r="Z808" s="128"/>
      <c r="AA808" s="128"/>
      <c r="AB808" s="128"/>
      <c r="AC808" s="128"/>
      <c r="AD808" s="230"/>
    </row>
    <row r="809" spans="1:30" ht="19.5" customHeight="1">
      <c r="A809" s="229"/>
      <c r="B809" s="85"/>
      <c r="C809" s="128"/>
      <c r="D809" s="233" t="s">
        <v>8708</v>
      </c>
      <c r="E809" s="128"/>
      <c r="F809" s="160"/>
      <c r="G809" s="161"/>
      <c r="H809" s="160"/>
      <c r="I809" s="161"/>
      <c r="J809" s="160"/>
      <c r="K809" s="161"/>
      <c r="L809" s="160"/>
      <c r="M809" s="161"/>
      <c r="N809" s="76"/>
      <c r="O809" s="336"/>
      <c r="P809" s="76"/>
      <c r="Q809" s="336"/>
      <c r="R809" s="76"/>
      <c r="S809" s="336"/>
      <c r="T809" s="315">
        <v>34</v>
      </c>
      <c r="U809" s="316">
        <v>1.8763796909492274</v>
      </c>
      <c r="V809" s="128"/>
      <c r="W809" s="128"/>
      <c r="X809" s="128"/>
      <c r="Y809" s="128"/>
      <c r="Z809" s="128"/>
      <c r="AA809" s="128"/>
      <c r="AB809" s="128"/>
      <c r="AC809" s="128"/>
      <c r="AD809" s="230"/>
    </row>
    <row r="810" spans="1:30" ht="19.5" customHeight="1">
      <c r="A810" s="229"/>
      <c r="B810" s="85"/>
      <c r="C810" s="128"/>
      <c r="D810" s="233" t="s">
        <v>7380</v>
      </c>
      <c r="E810" s="128"/>
      <c r="F810" s="160"/>
      <c r="G810" s="161"/>
      <c r="H810" s="160"/>
      <c r="I810" s="161"/>
      <c r="J810" s="160"/>
      <c r="K810" s="161"/>
      <c r="L810" s="160"/>
      <c r="M810" s="161"/>
      <c r="N810" s="76"/>
      <c r="O810" s="336"/>
      <c r="P810" s="76"/>
      <c r="Q810" s="336"/>
      <c r="R810" s="76"/>
      <c r="S810" s="336"/>
      <c r="T810" s="315">
        <v>32</v>
      </c>
      <c r="U810" s="316">
        <v>1.7660044150110374</v>
      </c>
      <c r="V810" s="128"/>
      <c r="W810" s="128"/>
      <c r="X810" s="128"/>
      <c r="Y810" s="128"/>
      <c r="Z810" s="128"/>
      <c r="AA810" s="128"/>
      <c r="AB810" s="128"/>
      <c r="AC810" s="128"/>
      <c r="AD810" s="230"/>
    </row>
    <row r="811" spans="1:30" ht="19.5" customHeight="1">
      <c r="A811" s="229"/>
      <c r="B811" s="85"/>
      <c r="C811" s="128"/>
      <c r="D811" s="233" t="s">
        <v>7158</v>
      </c>
      <c r="E811" s="128"/>
      <c r="F811" s="160"/>
      <c r="G811" s="161"/>
      <c r="H811" s="160"/>
      <c r="I811" s="161"/>
      <c r="J811" s="160"/>
      <c r="K811" s="161"/>
      <c r="L811" s="160"/>
      <c r="M811" s="161"/>
      <c r="N811" s="76"/>
      <c r="O811" s="336"/>
      <c r="P811" s="76"/>
      <c r="Q811" s="336"/>
      <c r="R811" s="76"/>
      <c r="S811" s="336"/>
      <c r="T811" s="315">
        <v>20</v>
      </c>
      <c r="U811" s="316">
        <v>1.1037527593818985</v>
      </c>
      <c r="V811" s="128"/>
      <c r="W811" s="128"/>
      <c r="X811" s="128"/>
      <c r="Y811" s="128"/>
      <c r="Z811" s="128"/>
      <c r="AA811" s="128"/>
      <c r="AB811" s="128"/>
      <c r="AC811" s="128"/>
      <c r="AD811" s="230"/>
    </row>
    <row r="812" spans="1:30" ht="19.5" customHeight="1">
      <c r="A812" s="229"/>
      <c r="B812" s="85"/>
      <c r="C812" s="128"/>
      <c r="D812" s="233" t="s">
        <v>7381</v>
      </c>
      <c r="E812" s="128"/>
      <c r="F812" s="160"/>
      <c r="G812" s="161"/>
      <c r="H812" s="160"/>
      <c r="I812" s="161"/>
      <c r="J812" s="160"/>
      <c r="K812" s="161"/>
      <c r="L812" s="160"/>
      <c r="M812" s="161"/>
      <c r="N812" s="76"/>
      <c r="O812" s="336"/>
      <c r="P812" s="76"/>
      <c r="Q812" s="336"/>
      <c r="R812" s="76"/>
      <c r="S812" s="336"/>
      <c r="T812" s="315">
        <v>177</v>
      </c>
      <c r="U812" s="316">
        <v>9.7682119205298008</v>
      </c>
      <c r="V812" s="128"/>
      <c r="W812" s="128"/>
      <c r="X812" s="128"/>
      <c r="Y812" s="128"/>
      <c r="Z812" s="128"/>
      <c r="AA812" s="128"/>
      <c r="AB812" s="128"/>
      <c r="AC812" s="128"/>
      <c r="AD812" s="230"/>
    </row>
    <row r="813" spans="1:30" ht="19.5" customHeight="1">
      <c r="A813" s="229"/>
      <c r="B813" s="85"/>
      <c r="C813" s="128"/>
      <c r="D813" s="233" t="s">
        <v>8709</v>
      </c>
      <c r="E813" s="128"/>
      <c r="F813" s="160"/>
      <c r="G813" s="161"/>
      <c r="H813" s="160"/>
      <c r="I813" s="161"/>
      <c r="J813" s="160"/>
      <c r="K813" s="161"/>
      <c r="L813" s="160"/>
      <c r="M813" s="161"/>
      <c r="N813" s="76"/>
      <c r="O813" s="336"/>
      <c r="P813" s="76"/>
      <c r="Q813" s="336"/>
      <c r="R813" s="76"/>
      <c r="S813" s="336"/>
      <c r="T813" s="315">
        <v>46</v>
      </c>
      <c r="U813" s="316">
        <v>2.5386313465783665</v>
      </c>
      <c r="V813" s="128"/>
      <c r="W813" s="128"/>
      <c r="X813" s="128"/>
      <c r="Y813" s="128"/>
      <c r="Z813" s="128"/>
      <c r="AA813" s="128"/>
      <c r="AB813" s="128"/>
      <c r="AC813" s="128"/>
      <c r="AD813" s="230"/>
    </row>
    <row r="814" spans="1:30" ht="19.5" customHeight="1">
      <c r="A814" s="229"/>
      <c r="B814" s="85"/>
      <c r="C814" s="128"/>
      <c r="D814" s="233" t="s">
        <v>7382</v>
      </c>
      <c r="E814" s="128"/>
      <c r="F814" s="160"/>
      <c r="G814" s="161"/>
      <c r="H814" s="160"/>
      <c r="I814" s="161"/>
      <c r="J814" s="160"/>
      <c r="K814" s="161"/>
      <c r="L814" s="160"/>
      <c r="M814" s="161"/>
      <c r="N814" s="76"/>
      <c r="O814" s="336"/>
      <c r="P814" s="76"/>
      <c r="Q814" s="336"/>
      <c r="R814" s="76"/>
      <c r="S814" s="336"/>
      <c r="T814" s="315">
        <v>1</v>
      </c>
      <c r="U814" s="316">
        <v>5.518763796909492E-2</v>
      </c>
      <c r="V814" s="128"/>
      <c r="W814" s="128"/>
      <c r="X814" s="128"/>
      <c r="Y814" s="128"/>
      <c r="Z814" s="128"/>
      <c r="AA814" s="128"/>
      <c r="AB814" s="128"/>
      <c r="AC814" s="128"/>
      <c r="AD814" s="230"/>
    </row>
    <row r="815" spans="1:30" ht="19.5" customHeight="1">
      <c r="A815" s="229"/>
      <c r="B815" s="85"/>
      <c r="C815" s="128"/>
      <c r="D815" s="233" t="s">
        <v>1959</v>
      </c>
      <c r="E815" s="128"/>
      <c r="F815" s="160"/>
      <c r="G815" s="161"/>
      <c r="H815" s="160"/>
      <c r="I815" s="161"/>
      <c r="J815" s="160"/>
      <c r="K815" s="161"/>
      <c r="L815" s="160"/>
      <c r="M815" s="161"/>
      <c r="N815" s="76"/>
      <c r="O815" s="336"/>
      <c r="P815" s="76"/>
      <c r="Q815" s="336"/>
      <c r="R815" s="76"/>
      <c r="S815" s="336"/>
      <c r="T815" s="315"/>
      <c r="U815" s="316"/>
      <c r="V815" s="128"/>
      <c r="W815" s="128"/>
      <c r="X815" s="128"/>
      <c r="Y815" s="128"/>
      <c r="Z815" s="128"/>
      <c r="AA815" s="128"/>
      <c r="AB815" s="128"/>
      <c r="AC815" s="128"/>
      <c r="AD815" s="230"/>
    </row>
    <row r="816" spans="1:30" ht="19.5" customHeight="1">
      <c r="A816" s="229"/>
      <c r="B816" s="85"/>
      <c r="C816" s="128"/>
      <c r="D816" s="233" t="s">
        <v>1960</v>
      </c>
      <c r="E816" s="128"/>
      <c r="F816" s="160"/>
      <c r="G816" s="161"/>
      <c r="H816" s="160"/>
      <c r="I816" s="161"/>
      <c r="J816" s="160"/>
      <c r="K816" s="161"/>
      <c r="L816" s="160"/>
      <c r="M816" s="161"/>
      <c r="N816" s="76"/>
      <c r="O816" s="336"/>
      <c r="P816" s="76"/>
      <c r="Q816" s="336"/>
      <c r="R816" s="76"/>
      <c r="S816" s="336"/>
      <c r="T816" s="315">
        <v>1</v>
      </c>
      <c r="U816" s="316">
        <v>0.1</v>
      </c>
      <c r="V816" s="128"/>
      <c r="W816" s="128"/>
      <c r="X816" s="128"/>
      <c r="Y816" s="128"/>
      <c r="Z816" s="128"/>
      <c r="AA816" s="128"/>
      <c r="AB816" s="128"/>
      <c r="AC816" s="128"/>
      <c r="AD816" s="230"/>
    </row>
    <row r="817" spans="1:30" ht="19.5" customHeight="1">
      <c r="A817" s="476" t="s">
        <v>4959</v>
      </c>
      <c r="B817" s="476" t="s">
        <v>8710</v>
      </c>
      <c r="C817" s="473" t="s">
        <v>4957</v>
      </c>
      <c r="D817" s="505"/>
      <c r="E817" s="473"/>
      <c r="F817" s="488"/>
      <c r="G817" s="489"/>
      <c r="H817" s="488"/>
      <c r="I817" s="489"/>
      <c r="J817" s="488"/>
      <c r="K817" s="489"/>
      <c r="L817" s="488"/>
      <c r="M817" s="489"/>
      <c r="N817" s="490"/>
      <c r="O817" s="491"/>
      <c r="P817" s="490"/>
      <c r="Q817" s="491"/>
      <c r="R817" s="490"/>
      <c r="S817" s="491"/>
      <c r="T817" s="471">
        <v>1813</v>
      </c>
      <c r="U817" s="465">
        <v>100</v>
      </c>
      <c r="V817" s="473"/>
      <c r="W817" s="473"/>
      <c r="X817" s="473"/>
      <c r="Y817" s="473"/>
      <c r="Z817" s="473"/>
      <c r="AA817" s="473"/>
      <c r="AB817" s="473"/>
      <c r="AC817" s="473" t="s">
        <v>138</v>
      </c>
      <c r="AD817" s="476"/>
    </row>
    <row r="818" spans="1:30" ht="19.5" customHeight="1">
      <c r="A818" s="476" t="s">
        <v>4960</v>
      </c>
      <c r="B818" s="476" t="s">
        <v>2529</v>
      </c>
      <c r="C818" s="473" t="s">
        <v>4957</v>
      </c>
      <c r="D818" s="505" t="s">
        <v>2490</v>
      </c>
      <c r="E818" s="473" t="s">
        <v>7309</v>
      </c>
      <c r="F818" s="488"/>
      <c r="G818" s="489"/>
      <c r="H818" s="488"/>
      <c r="I818" s="489"/>
      <c r="J818" s="488"/>
      <c r="K818" s="489"/>
      <c r="L818" s="488"/>
      <c r="M818" s="489"/>
      <c r="N818" s="490"/>
      <c r="O818" s="491"/>
      <c r="P818" s="490"/>
      <c r="Q818" s="491"/>
      <c r="R818" s="490"/>
      <c r="S818" s="491"/>
      <c r="T818" s="471">
        <v>46</v>
      </c>
      <c r="U818" s="465">
        <v>2.5372311086596802</v>
      </c>
      <c r="V818" s="473"/>
      <c r="W818" s="473"/>
      <c r="X818" s="473"/>
      <c r="Y818" s="473"/>
      <c r="Z818" s="473"/>
      <c r="AA818" s="473"/>
      <c r="AB818" s="473"/>
      <c r="AC818" s="473" t="s">
        <v>138</v>
      </c>
      <c r="AD818" s="476"/>
    </row>
    <row r="819" spans="1:30" ht="19.5" customHeight="1">
      <c r="A819" s="229"/>
      <c r="B819" s="85"/>
      <c r="C819" s="128"/>
      <c r="D819" s="233" t="s">
        <v>2491</v>
      </c>
      <c r="E819" s="128"/>
      <c r="F819" s="160"/>
      <c r="G819" s="161"/>
      <c r="H819" s="160"/>
      <c r="I819" s="161"/>
      <c r="J819" s="160"/>
      <c r="K819" s="161"/>
      <c r="L819" s="160"/>
      <c r="M819" s="161"/>
      <c r="N819" s="76"/>
      <c r="O819" s="336"/>
      <c r="P819" s="76"/>
      <c r="Q819" s="336"/>
      <c r="R819" s="76"/>
      <c r="S819" s="336"/>
      <c r="T819" s="315">
        <v>23</v>
      </c>
      <c r="U819" s="316">
        <v>1.2686155543298401</v>
      </c>
      <c r="V819" s="128"/>
      <c r="W819" s="128"/>
      <c r="X819" s="128"/>
      <c r="Y819" s="128"/>
      <c r="Z819" s="128"/>
      <c r="AA819" s="128"/>
      <c r="AB819" s="128"/>
      <c r="AC819" s="128"/>
      <c r="AD819" s="230"/>
    </row>
    <row r="820" spans="1:30" ht="19.5" customHeight="1">
      <c r="A820" s="229"/>
      <c r="B820" s="85"/>
      <c r="C820" s="128"/>
      <c r="D820" s="233" t="s">
        <v>2492</v>
      </c>
      <c r="E820" s="128"/>
      <c r="F820" s="160"/>
      <c r="G820" s="161"/>
      <c r="H820" s="160"/>
      <c r="I820" s="161"/>
      <c r="J820" s="160"/>
      <c r="K820" s="161"/>
      <c r="L820" s="160"/>
      <c r="M820" s="161"/>
      <c r="N820" s="76"/>
      <c r="O820" s="336"/>
      <c r="P820" s="76"/>
      <c r="Q820" s="336"/>
      <c r="R820" s="76"/>
      <c r="S820" s="336"/>
      <c r="T820" s="315">
        <v>65</v>
      </c>
      <c r="U820" s="316">
        <v>3.5852178709321567</v>
      </c>
      <c r="V820" s="128"/>
      <c r="W820" s="128"/>
      <c r="X820" s="128"/>
      <c r="Y820" s="128"/>
      <c r="Z820" s="128"/>
      <c r="AA820" s="128"/>
      <c r="AB820" s="128"/>
      <c r="AC820" s="128"/>
      <c r="AD820" s="230"/>
    </row>
    <row r="821" spans="1:30" ht="19.5" customHeight="1">
      <c r="A821" s="229"/>
      <c r="B821" s="85"/>
      <c r="C821" s="128"/>
      <c r="D821" s="233" t="s">
        <v>2493</v>
      </c>
      <c r="E821" s="128"/>
      <c r="F821" s="160"/>
      <c r="G821" s="161"/>
      <c r="H821" s="160"/>
      <c r="I821" s="161"/>
      <c r="J821" s="160"/>
      <c r="K821" s="161"/>
      <c r="L821" s="160"/>
      <c r="M821" s="161"/>
      <c r="N821" s="76"/>
      <c r="O821" s="336"/>
      <c r="P821" s="76"/>
      <c r="Q821" s="336"/>
      <c r="R821" s="76"/>
      <c r="S821" s="336"/>
      <c r="T821" s="315">
        <v>132</v>
      </c>
      <c r="U821" s="316">
        <v>7.2807501378929951</v>
      </c>
      <c r="V821" s="128"/>
      <c r="W821" s="128"/>
      <c r="X821" s="128"/>
      <c r="Y821" s="128"/>
      <c r="Z821" s="128"/>
      <c r="AA821" s="128"/>
      <c r="AB821" s="128"/>
      <c r="AC821" s="128"/>
      <c r="AD821" s="230"/>
    </row>
    <row r="822" spans="1:30" ht="19.5" customHeight="1">
      <c r="A822" s="229"/>
      <c r="B822" s="85"/>
      <c r="C822" s="128"/>
      <c r="D822" s="233" t="s">
        <v>2494</v>
      </c>
      <c r="E822" s="128"/>
      <c r="F822" s="160"/>
      <c r="G822" s="161"/>
      <c r="H822" s="160"/>
      <c r="I822" s="161"/>
      <c r="J822" s="160"/>
      <c r="K822" s="161"/>
      <c r="L822" s="160"/>
      <c r="M822" s="161"/>
      <c r="N822" s="76"/>
      <c r="O822" s="336"/>
      <c r="P822" s="76"/>
      <c r="Q822" s="336"/>
      <c r="R822" s="76"/>
      <c r="S822" s="336"/>
      <c r="T822" s="315">
        <v>165</v>
      </c>
      <c r="U822" s="316">
        <v>9.1009376723662445</v>
      </c>
      <c r="V822" s="128"/>
      <c r="W822" s="128"/>
      <c r="X822" s="128"/>
      <c r="Y822" s="128"/>
      <c r="Z822" s="128"/>
      <c r="AA822" s="128"/>
      <c r="AB822" s="128"/>
      <c r="AC822" s="128"/>
      <c r="AD822" s="230"/>
    </row>
    <row r="823" spans="1:30" ht="19.5" customHeight="1">
      <c r="A823" s="229"/>
      <c r="B823" s="85"/>
      <c r="C823" s="128"/>
      <c r="D823" s="233" t="s">
        <v>2495</v>
      </c>
      <c r="E823" s="128"/>
      <c r="F823" s="160"/>
      <c r="G823" s="161"/>
      <c r="H823" s="160"/>
      <c r="I823" s="161"/>
      <c r="J823" s="160"/>
      <c r="K823" s="161"/>
      <c r="L823" s="160"/>
      <c r="M823" s="161"/>
      <c r="N823" s="76"/>
      <c r="O823" s="336"/>
      <c r="P823" s="76"/>
      <c r="Q823" s="336"/>
      <c r="R823" s="76"/>
      <c r="S823" s="336"/>
      <c r="T823" s="315">
        <v>183</v>
      </c>
      <c r="U823" s="316">
        <v>10.09376723662438</v>
      </c>
      <c r="V823" s="128"/>
      <c r="W823" s="128"/>
      <c r="X823" s="128"/>
      <c r="Y823" s="128"/>
      <c r="Z823" s="128"/>
      <c r="AA823" s="128"/>
      <c r="AB823" s="128"/>
      <c r="AC823" s="128"/>
      <c r="AD823" s="230"/>
    </row>
    <row r="824" spans="1:30" ht="19.5" customHeight="1">
      <c r="A824" s="229"/>
      <c r="B824" s="85"/>
      <c r="C824" s="128"/>
      <c r="D824" s="233" t="s">
        <v>2496</v>
      </c>
      <c r="E824" s="128"/>
      <c r="F824" s="160"/>
      <c r="G824" s="161"/>
      <c r="H824" s="160"/>
      <c r="I824" s="161"/>
      <c r="J824" s="160"/>
      <c r="K824" s="161"/>
      <c r="L824" s="160"/>
      <c r="M824" s="161"/>
      <c r="N824" s="76"/>
      <c r="O824" s="336"/>
      <c r="P824" s="76"/>
      <c r="Q824" s="336"/>
      <c r="R824" s="76"/>
      <c r="S824" s="336"/>
      <c r="T824" s="315">
        <v>88</v>
      </c>
      <c r="U824" s="316">
        <v>4.853833425261997</v>
      </c>
      <c r="V824" s="128"/>
      <c r="W824" s="128"/>
      <c r="X824" s="128"/>
      <c r="Y824" s="128"/>
      <c r="Z824" s="128"/>
      <c r="AA824" s="128"/>
      <c r="AB824" s="128"/>
      <c r="AC824" s="128"/>
      <c r="AD824" s="230"/>
    </row>
    <row r="825" spans="1:30" ht="19.5" customHeight="1">
      <c r="A825" s="229"/>
      <c r="B825" s="85"/>
      <c r="C825" s="128" t="s">
        <v>8711</v>
      </c>
      <c r="D825" s="233" t="s">
        <v>2497</v>
      </c>
      <c r="E825" s="128"/>
      <c r="F825" s="160"/>
      <c r="G825" s="161"/>
      <c r="H825" s="160"/>
      <c r="I825" s="161"/>
      <c r="J825" s="160"/>
      <c r="K825" s="161"/>
      <c r="L825" s="160"/>
      <c r="M825" s="161"/>
      <c r="N825" s="76"/>
      <c r="O825" s="336"/>
      <c r="P825" s="76"/>
      <c r="Q825" s="336"/>
      <c r="R825" s="76"/>
      <c r="S825" s="336"/>
      <c r="T825" s="315">
        <v>276</v>
      </c>
      <c r="U825" s="316">
        <v>15.22338665195808</v>
      </c>
      <c r="V825" s="128"/>
      <c r="W825" s="128"/>
      <c r="X825" s="128"/>
      <c r="Y825" s="128"/>
      <c r="Z825" s="128"/>
      <c r="AA825" s="128"/>
      <c r="AB825" s="128"/>
      <c r="AC825" s="128"/>
      <c r="AD825" s="230"/>
    </row>
    <row r="826" spans="1:30" ht="19.5" customHeight="1">
      <c r="A826" s="229"/>
      <c r="B826" s="85"/>
      <c r="C826" s="128"/>
      <c r="D826" s="233" t="s">
        <v>2498</v>
      </c>
      <c r="E826" s="128"/>
      <c r="F826" s="160"/>
      <c r="G826" s="161"/>
      <c r="H826" s="160"/>
      <c r="I826" s="161"/>
      <c r="J826" s="160"/>
      <c r="K826" s="161"/>
      <c r="L826" s="160"/>
      <c r="M826" s="161"/>
      <c r="N826" s="76"/>
      <c r="O826" s="336"/>
      <c r="P826" s="76"/>
      <c r="Q826" s="336"/>
      <c r="R826" s="76"/>
      <c r="S826" s="336"/>
      <c r="T826" s="315">
        <v>67</v>
      </c>
      <c r="U826" s="316">
        <v>3.6955322669608384</v>
      </c>
      <c r="V826" s="128"/>
      <c r="W826" s="128"/>
      <c r="X826" s="128"/>
      <c r="Y826" s="128"/>
      <c r="Z826" s="128"/>
      <c r="AA826" s="128"/>
      <c r="AB826" s="128"/>
      <c r="AC826" s="128"/>
      <c r="AD826" s="230"/>
    </row>
    <row r="827" spans="1:30" ht="19.5" customHeight="1">
      <c r="A827" s="229"/>
      <c r="B827" s="85"/>
      <c r="C827" s="128"/>
      <c r="D827" s="233" t="s">
        <v>8712</v>
      </c>
      <c r="E827" s="128"/>
      <c r="F827" s="160"/>
      <c r="G827" s="161"/>
      <c r="H827" s="160"/>
      <c r="I827" s="161"/>
      <c r="J827" s="160"/>
      <c r="K827" s="161"/>
      <c r="L827" s="160"/>
      <c r="M827" s="161"/>
      <c r="N827" s="76"/>
      <c r="O827" s="336"/>
      <c r="P827" s="76"/>
      <c r="Q827" s="336"/>
      <c r="R827" s="76"/>
      <c r="S827" s="336"/>
      <c r="T827" s="315">
        <v>767</v>
      </c>
      <c r="U827" s="316">
        <v>42.305570876999447</v>
      </c>
      <c r="V827" s="128"/>
      <c r="W827" s="128"/>
      <c r="X827" s="128"/>
      <c r="Y827" s="128"/>
      <c r="Z827" s="128"/>
      <c r="AA827" s="128"/>
      <c r="AB827" s="128"/>
      <c r="AC827" s="128"/>
      <c r="AD827" s="230"/>
    </row>
    <row r="828" spans="1:30" ht="19.5" customHeight="1">
      <c r="A828" s="229"/>
      <c r="B828" s="85"/>
      <c r="C828" s="128"/>
      <c r="D828" s="233" t="s">
        <v>8713</v>
      </c>
      <c r="E828" s="128"/>
      <c r="F828" s="160"/>
      <c r="G828" s="161"/>
      <c r="H828" s="160"/>
      <c r="I828" s="161"/>
      <c r="J828" s="160"/>
      <c r="K828" s="161"/>
      <c r="L828" s="160"/>
      <c r="M828" s="161"/>
      <c r="N828" s="76"/>
      <c r="O828" s="336"/>
      <c r="P828" s="76"/>
      <c r="Q828" s="336"/>
      <c r="R828" s="76"/>
      <c r="S828" s="336"/>
      <c r="T828" s="315">
        <v>1</v>
      </c>
      <c r="U828" s="316">
        <v>5.5157198014340873E-2</v>
      </c>
      <c r="V828" s="128"/>
      <c r="W828" s="128"/>
      <c r="X828" s="128"/>
      <c r="Y828" s="128"/>
      <c r="Z828" s="128"/>
      <c r="AA828" s="128"/>
      <c r="AB828" s="128"/>
      <c r="AC828" s="128"/>
      <c r="AD828" s="230"/>
    </row>
    <row r="829" spans="1:30" ht="19.5" customHeight="1">
      <c r="A829" s="229"/>
      <c r="B829" s="85"/>
      <c r="C829" s="128"/>
      <c r="D829" s="233" t="s">
        <v>1959</v>
      </c>
      <c r="E829" s="128"/>
      <c r="F829" s="160"/>
      <c r="G829" s="161"/>
      <c r="H829" s="160"/>
      <c r="I829" s="161"/>
      <c r="J829" s="160"/>
      <c r="K829" s="161"/>
      <c r="L829" s="160"/>
      <c r="M829" s="161"/>
      <c r="N829" s="76"/>
      <c r="O829" s="336"/>
      <c r="P829" s="76"/>
      <c r="Q829" s="336"/>
      <c r="R829" s="76"/>
      <c r="S829" s="336"/>
      <c r="T829" s="315"/>
      <c r="U829" s="316"/>
      <c r="V829" s="128"/>
      <c r="W829" s="128"/>
      <c r="X829" s="128"/>
      <c r="Y829" s="128"/>
      <c r="Z829" s="128"/>
      <c r="AA829" s="128"/>
      <c r="AB829" s="128"/>
      <c r="AC829" s="128"/>
      <c r="AD829" s="230"/>
    </row>
    <row r="830" spans="1:30" ht="19.5" customHeight="1">
      <c r="A830" s="229"/>
      <c r="B830" s="85"/>
      <c r="C830" s="128"/>
      <c r="D830" s="233" t="s">
        <v>1960</v>
      </c>
      <c r="E830" s="128"/>
      <c r="F830" s="160"/>
      <c r="G830" s="161"/>
      <c r="H830" s="160"/>
      <c r="I830" s="161"/>
      <c r="J830" s="160"/>
      <c r="K830" s="161"/>
      <c r="L830" s="160"/>
      <c r="M830" s="161"/>
      <c r="N830" s="76"/>
      <c r="O830" s="336"/>
      <c r="P830" s="76"/>
      <c r="Q830" s="336"/>
      <c r="R830" s="76"/>
      <c r="S830" s="336"/>
      <c r="T830" s="315"/>
      <c r="U830" s="316"/>
      <c r="V830" s="128"/>
      <c r="W830" s="128"/>
      <c r="X830" s="128"/>
      <c r="Y830" s="128"/>
      <c r="Z830" s="128"/>
      <c r="AA830" s="128"/>
      <c r="AB830" s="128"/>
      <c r="AC830" s="128"/>
      <c r="AD830" s="230"/>
    </row>
    <row r="831" spans="1:30" ht="19.5" customHeight="1">
      <c r="A831" s="476" t="s">
        <v>4961</v>
      </c>
      <c r="B831" s="476" t="s">
        <v>8641</v>
      </c>
      <c r="C831" s="473" t="s">
        <v>4957</v>
      </c>
      <c r="D831" s="476"/>
      <c r="E831" s="473" t="s">
        <v>177</v>
      </c>
      <c r="F831" s="488"/>
      <c r="G831" s="489"/>
      <c r="H831" s="488"/>
      <c r="I831" s="489"/>
      <c r="J831" s="488"/>
      <c r="K831" s="489"/>
      <c r="L831" s="488"/>
      <c r="M831" s="489"/>
      <c r="N831" s="490"/>
      <c r="O831" s="491"/>
      <c r="P831" s="490"/>
      <c r="Q831" s="491"/>
      <c r="R831" s="490"/>
      <c r="S831" s="491"/>
      <c r="T831" s="471">
        <v>1767</v>
      </c>
      <c r="U831" s="465">
        <v>97.5</v>
      </c>
      <c r="V831" s="473"/>
      <c r="W831" s="473"/>
      <c r="X831" s="473"/>
      <c r="Y831" s="473"/>
      <c r="Z831" s="473"/>
      <c r="AA831" s="473"/>
      <c r="AB831" s="473"/>
      <c r="AC831" s="473" t="s">
        <v>138</v>
      </c>
      <c r="AD831" s="476"/>
    </row>
    <row r="832" spans="1:30" ht="19.5" customHeight="1">
      <c r="A832" s="85"/>
      <c r="B832" s="85"/>
      <c r="C832" s="128"/>
      <c r="D832" s="85" t="s">
        <v>1562</v>
      </c>
      <c r="E832" s="128"/>
      <c r="F832" s="160"/>
      <c r="G832" s="161"/>
      <c r="H832" s="160"/>
      <c r="I832" s="161"/>
      <c r="J832" s="160"/>
      <c r="K832" s="161"/>
      <c r="L832" s="160"/>
      <c r="M832" s="161"/>
      <c r="N832" s="76"/>
      <c r="O832" s="336"/>
      <c r="P832" s="76"/>
      <c r="Q832" s="336"/>
      <c r="R832" s="76"/>
      <c r="S832" s="336"/>
      <c r="T832" s="315">
        <v>1</v>
      </c>
      <c r="U832" s="316">
        <v>0.1</v>
      </c>
      <c r="V832" s="128"/>
      <c r="W832" s="128"/>
      <c r="X832" s="128"/>
      <c r="Y832" s="128"/>
      <c r="Z832" s="128"/>
      <c r="AA832" s="128"/>
      <c r="AB832" s="128"/>
      <c r="AC832" s="128"/>
      <c r="AD832" s="85"/>
    </row>
    <row r="833" spans="1:30" ht="19.5" customHeight="1">
      <c r="A833" s="85"/>
      <c r="B833" s="85"/>
      <c r="C833" s="128"/>
      <c r="D833" s="85" t="s">
        <v>1563</v>
      </c>
      <c r="E833" s="85"/>
      <c r="F833" s="160"/>
      <c r="G833" s="161"/>
      <c r="H833" s="160"/>
      <c r="I833" s="161"/>
      <c r="J833" s="160"/>
      <c r="K833" s="161"/>
      <c r="L833" s="160"/>
      <c r="M833" s="161"/>
      <c r="N833" s="76"/>
      <c r="O833" s="336"/>
      <c r="P833" s="76"/>
      <c r="Q833" s="336"/>
      <c r="R833" s="76"/>
      <c r="S833" s="336"/>
      <c r="T833" s="315">
        <v>45</v>
      </c>
      <c r="U833" s="316">
        <v>2.5</v>
      </c>
      <c r="V833" s="85"/>
      <c r="W833" s="85"/>
      <c r="X833" s="85"/>
      <c r="Y833" s="85"/>
      <c r="Z833" s="85"/>
      <c r="AA833" s="85"/>
      <c r="AB833" s="85"/>
      <c r="AC833" s="85"/>
      <c r="AD833" s="85"/>
    </row>
    <row r="834" spans="1:30" ht="19.5" customHeight="1">
      <c r="A834" s="476" t="s">
        <v>4962</v>
      </c>
      <c r="B834" s="476" t="s">
        <v>7383</v>
      </c>
      <c r="C834" s="473" t="s">
        <v>4957</v>
      </c>
      <c r="D834" s="476"/>
      <c r="E834" s="473" t="s">
        <v>7309</v>
      </c>
      <c r="F834" s="488"/>
      <c r="G834" s="489"/>
      <c r="H834" s="488"/>
      <c r="I834" s="489"/>
      <c r="J834" s="488"/>
      <c r="K834" s="489"/>
      <c r="L834" s="488"/>
      <c r="M834" s="489"/>
      <c r="N834" s="490"/>
      <c r="O834" s="491"/>
      <c r="P834" s="490"/>
      <c r="Q834" s="491"/>
      <c r="R834" s="490"/>
      <c r="S834" s="491"/>
      <c r="T834" s="471">
        <v>1588</v>
      </c>
      <c r="U834" s="465">
        <v>87.6</v>
      </c>
      <c r="V834" s="473"/>
      <c r="W834" s="473"/>
      <c r="X834" s="473"/>
      <c r="Y834" s="473"/>
      <c r="Z834" s="473"/>
      <c r="AA834" s="473"/>
      <c r="AB834" s="473"/>
      <c r="AC834" s="473" t="s">
        <v>138</v>
      </c>
      <c r="AD834" s="476"/>
    </row>
    <row r="835" spans="1:30" ht="19.5" customHeight="1">
      <c r="A835" s="88"/>
      <c r="B835" s="85"/>
      <c r="C835" s="85"/>
      <c r="D835" s="85" t="s">
        <v>1959</v>
      </c>
      <c r="E835" s="128"/>
      <c r="F835" s="160"/>
      <c r="G835" s="161"/>
      <c r="H835" s="160"/>
      <c r="I835" s="161"/>
      <c r="J835" s="160"/>
      <c r="K835" s="161"/>
      <c r="L835" s="160"/>
      <c r="M835" s="161"/>
      <c r="N835" s="76"/>
      <c r="O835" s="336"/>
      <c r="P835" s="76"/>
      <c r="Q835" s="336"/>
      <c r="R835" s="76"/>
      <c r="S835" s="336"/>
      <c r="T835" s="315">
        <v>1</v>
      </c>
      <c r="U835" s="316">
        <v>0.1</v>
      </c>
      <c r="V835" s="128"/>
      <c r="W835" s="128"/>
      <c r="X835" s="128"/>
      <c r="Y835" s="128"/>
      <c r="Z835" s="128"/>
      <c r="AA835" s="128"/>
      <c r="AB835" s="128"/>
      <c r="AC835" s="128"/>
      <c r="AD835" s="85"/>
    </row>
    <row r="836" spans="1:30" ht="19.5" customHeight="1">
      <c r="A836" s="229"/>
      <c r="B836" s="85"/>
      <c r="C836" s="128"/>
      <c r="D836" s="85" t="s">
        <v>1960</v>
      </c>
      <c r="E836" s="85"/>
      <c r="F836" s="160"/>
      <c r="G836" s="161"/>
      <c r="H836" s="160"/>
      <c r="I836" s="161"/>
      <c r="J836" s="160"/>
      <c r="K836" s="161"/>
      <c r="L836" s="160"/>
      <c r="M836" s="161"/>
      <c r="N836" s="76"/>
      <c r="O836" s="336"/>
      <c r="P836" s="76"/>
      <c r="Q836" s="336"/>
      <c r="R836" s="76"/>
      <c r="S836" s="336"/>
      <c r="T836" s="315">
        <v>224</v>
      </c>
      <c r="U836" s="316">
        <v>12.4</v>
      </c>
      <c r="V836" s="85"/>
      <c r="W836" s="85"/>
      <c r="X836" s="85"/>
      <c r="Y836" s="85"/>
      <c r="Z836" s="85"/>
      <c r="AA836" s="85"/>
      <c r="AB836" s="85"/>
      <c r="AC836" s="85"/>
      <c r="AD836" s="230"/>
    </row>
    <row r="837" spans="1:30" ht="19.5" customHeight="1">
      <c r="A837" s="476" t="s">
        <v>4963</v>
      </c>
      <c r="B837" s="476" t="s">
        <v>7384</v>
      </c>
      <c r="C837" s="473" t="s">
        <v>4964</v>
      </c>
      <c r="D837" s="505" t="s">
        <v>7385</v>
      </c>
      <c r="E837" s="473" t="s">
        <v>7309</v>
      </c>
      <c r="F837" s="488"/>
      <c r="G837" s="489"/>
      <c r="H837" s="488"/>
      <c r="I837" s="489"/>
      <c r="J837" s="488"/>
      <c r="K837" s="489"/>
      <c r="L837" s="488"/>
      <c r="M837" s="489"/>
      <c r="N837" s="490"/>
      <c r="O837" s="491"/>
      <c r="P837" s="490"/>
      <c r="Q837" s="491"/>
      <c r="R837" s="490"/>
      <c r="S837" s="491"/>
      <c r="T837" s="471">
        <v>109</v>
      </c>
      <c r="U837" s="465">
        <v>48.4</v>
      </c>
      <c r="V837" s="473"/>
      <c r="W837" s="473"/>
      <c r="X837" s="473"/>
      <c r="Y837" s="473"/>
      <c r="Z837" s="473"/>
      <c r="AA837" s="473"/>
      <c r="AB837" s="473"/>
      <c r="AC837" s="473" t="s">
        <v>138</v>
      </c>
      <c r="AD837" s="476"/>
    </row>
    <row r="838" spans="1:30" ht="19.5" customHeight="1">
      <c r="A838" s="229"/>
      <c r="B838" s="85"/>
      <c r="C838" s="128"/>
      <c r="D838" s="233" t="s">
        <v>7386</v>
      </c>
      <c r="E838" s="128"/>
      <c r="F838" s="160"/>
      <c r="G838" s="161"/>
      <c r="H838" s="160"/>
      <c r="I838" s="161"/>
      <c r="J838" s="160"/>
      <c r="K838" s="161"/>
      <c r="L838" s="160"/>
      <c r="M838" s="161"/>
      <c r="N838" s="76"/>
      <c r="O838" s="336"/>
      <c r="P838" s="76"/>
      <c r="Q838" s="336"/>
      <c r="R838" s="76"/>
      <c r="S838" s="336"/>
      <c r="T838" s="315">
        <v>22</v>
      </c>
      <c r="U838" s="316">
        <v>9.8000000000000007</v>
      </c>
      <c r="V838" s="128"/>
      <c r="W838" s="128"/>
      <c r="X838" s="128"/>
      <c r="Y838" s="128"/>
      <c r="Z838" s="128"/>
      <c r="AA838" s="128"/>
      <c r="AB838" s="128"/>
      <c r="AC838" s="128"/>
      <c r="AD838" s="230"/>
    </row>
    <row r="839" spans="1:30" ht="19.5" customHeight="1">
      <c r="A839" s="229"/>
      <c r="B839" s="85"/>
      <c r="C839" s="128"/>
      <c r="D839" s="233" t="s">
        <v>7301</v>
      </c>
      <c r="E839" s="128"/>
      <c r="F839" s="160"/>
      <c r="G839" s="161"/>
      <c r="H839" s="160"/>
      <c r="I839" s="161"/>
      <c r="J839" s="160"/>
      <c r="K839" s="161"/>
      <c r="L839" s="160"/>
      <c r="M839" s="161"/>
      <c r="N839" s="76"/>
      <c r="O839" s="336"/>
      <c r="P839" s="76"/>
      <c r="Q839" s="336"/>
      <c r="R839" s="76"/>
      <c r="S839" s="336"/>
      <c r="T839" s="315">
        <v>14</v>
      </c>
      <c r="U839" s="316">
        <v>6.2</v>
      </c>
      <c r="V839" s="128"/>
      <c r="W839" s="128"/>
      <c r="X839" s="128"/>
      <c r="Y839" s="128"/>
      <c r="Z839" s="128"/>
      <c r="AA839" s="128"/>
      <c r="AB839" s="128"/>
      <c r="AC839" s="128"/>
      <c r="AD839" s="230"/>
    </row>
    <row r="840" spans="1:30" ht="19.5" customHeight="1">
      <c r="A840" s="229"/>
      <c r="B840" s="85"/>
      <c r="C840" s="128"/>
      <c r="D840" s="233" t="s">
        <v>8570</v>
      </c>
      <c r="E840" s="128"/>
      <c r="F840" s="160"/>
      <c r="G840" s="161"/>
      <c r="H840" s="160"/>
      <c r="I840" s="161"/>
      <c r="J840" s="160"/>
      <c r="K840" s="161"/>
      <c r="L840" s="160"/>
      <c r="M840" s="161"/>
      <c r="N840" s="76"/>
      <c r="O840" s="336"/>
      <c r="P840" s="76"/>
      <c r="Q840" s="336"/>
      <c r="R840" s="76"/>
      <c r="S840" s="336"/>
      <c r="T840" s="315">
        <v>3</v>
      </c>
      <c r="U840" s="316">
        <v>1.3</v>
      </c>
      <c r="V840" s="128"/>
      <c r="W840" s="128"/>
      <c r="X840" s="128"/>
      <c r="Y840" s="128"/>
      <c r="Z840" s="128"/>
      <c r="AA840" s="128"/>
      <c r="AB840" s="128"/>
      <c r="AC840" s="128"/>
      <c r="AD840" s="230"/>
    </row>
    <row r="841" spans="1:30" ht="19.5" customHeight="1">
      <c r="A841" s="229"/>
      <c r="B841" s="85"/>
      <c r="C841" s="128"/>
      <c r="D841" s="233" t="s">
        <v>1959</v>
      </c>
      <c r="E841" s="128"/>
      <c r="F841" s="160"/>
      <c r="G841" s="161"/>
      <c r="H841" s="160"/>
      <c r="I841" s="161"/>
      <c r="J841" s="160"/>
      <c r="K841" s="161"/>
      <c r="L841" s="160"/>
      <c r="M841" s="161"/>
      <c r="N841" s="76"/>
      <c r="O841" s="336"/>
      <c r="P841" s="76"/>
      <c r="Q841" s="336"/>
      <c r="R841" s="76"/>
      <c r="S841" s="336"/>
      <c r="T841" s="315">
        <v>1</v>
      </c>
      <c r="U841" s="316">
        <v>0.4</v>
      </c>
      <c r="V841" s="128"/>
      <c r="W841" s="128"/>
      <c r="X841" s="128"/>
      <c r="Y841" s="128"/>
      <c r="Z841" s="128"/>
      <c r="AA841" s="128"/>
      <c r="AB841" s="128"/>
      <c r="AC841" s="128"/>
      <c r="AD841" s="230"/>
    </row>
    <row r="842" spans="1:30" ht="19.5" customHeight="1">
      <c r="A842" s="229"/>
      <c r="B842" s="85"/>
      <c r="C842" s="128"/>
      <c r="D842" s="233" t="s">
        <v>1960</v>
      </c>
      <c r="E842" s="128"/>
      <c r="F842" s="160"/>
      <c r="G842" s="161"/>
      <c r="H842" s="160"/>
      <c r="I842" s="161"/>
      <c r="J842" s="160"/>
      <c r="K842" s="161"/>
      <c r="L842" s="160"/>
      <c r="M842" s="161"/>
      <c r="N842" s="76"/>
      <c r="O842" s="336"/>
      <c r="P842" s="76"/>
      <c r="Q842" s="336"/>
      <c r="R842" s="76"/>
      <c r="S842" s="336"/>
      <c r="T842" s="315">
        <v>76</v>
      </c>
      <c r="U842" s="316">
        <v>33.799999999999997</v>
      </c>
      <c r="V842" s="128"/>
      <c r="W842" s="128"/>
      <c r="X842" s="128"/>
      <c r="Y842" s="128"/>
      <c r="Z842" s="128"/>
      <c r="AA842" s="128"/>
      <c r="AB842" s="128"/>
      <c r="AC842" s="128"/>
      <c r="AD842" s="230"/>
    </row>
    <row r="843" spans="1:30" ht="19.5" customHeight="1">
      <c r="A843" s="476" t="s">
        <v>4965</v>
      </c>
      <c r="B843" s="476" t="s">
        <v>2541</v>
      </c>
      <c r="C843" s="473" t="s">
        <v>4957</v>
      </c>
      <c r="D843" s="476"/>
      <c r="E843" s="473" t="s">
        <v>177</v>
      </c>
      <c r="F843" s="488"/>
      <c r="G843" s="489"/>
      <c r="H843" s="488"/>
      <c r="I843" s="489"/>
      <c r="J843" s="488"/>
      <c r="K843" s="489"/>
      <c r="L843" s="488"/>
      <c r="M843" s="489"/>
      <c r="N843" s="490"/>
      <c r="O843" s="491"/>
      <c r="P843" s="490"/>
      <c r="Q843" s="491"/>
      <c r="R843" s="490"/>
      <c r="S843" s="491"/>
      <c r="T843" s="471">
        <v>1779</v>
      </c>
      <c r="U843" s="465">
        <v>98.1</v>
      </c>
      <c r="V843" s="473"/>
      <c r="W843" s="473"/>
      <c r="X843" s="473"/>
      <c r="Y843" s="473"/>
      <c r="Z843" s="473"/>
      <c r="AA843" s="473"/>
      <c r="AB843" s="473"/>
      <c r="AC843" s="473" t="s">
        <v>138</v>
      </c>
      <c r="AD843" s="476"/>
    </row>
    <row r="844" spans="1:30" ht="19.5" customHeight="1">
      <c r="A844" s="88"/>
      <c r="B844" s="85"/>
      <c r="C844" s="128"/>
      <c r="D844" s="85" t="s">
        <v>1562</v>
      </c>
      <c r="E844" s="128"/>
      <c r="F844" s="160"/>
      <c r="G844" s="161"/>
      <c r="H844" s="160"/>
      <c r="I844" s="161"/>
      <c r="J844" s="160"/>
      <c r="K844" s="161"/>
      <c r="L844" s="160"/>
      <c r="M844" s="161"/>
      <c r="N844" s="76"/>
      <c r="O844" s="336"/>
      <c r="P844" s="76"/>
      <c r="Q844" s="336"/>
      <c r="R844" s="76"/>
      <c r="S844" s="336"/>
      <c r="T844" s="315">
        <v>3</v>
      </c>
      <c r="U844" s="316">
        <v>0.2</v>
      </c>
      <c r="V844" s="128"/>
      <c r="W844" s="128"/>
      <c r="X844" s="128"/>
      <c r="Y844" s="128"/>
      <c r="Z844" s="128"/>
      <c r="AA844" s="128"/>
      <c r="AB844" s="128"/>
      <c r="AC844" s="128"/>
      <c r="AD844" s="85"/>
    </row>
    <row r="845" spans="1:30" ht="19.5" customHeight="1">
      <c r="A845" s="229"/>
      <c r="B845" s="85"/>
      <c r="C845" s="128"/>
      <c r="D845" s="85" t="s">
        <v>1563</v>
      </c>
      <c r="E845" s="85"/>
      <c r="F845" s="160"/>
      <c r="G845" s="161"/>
      <c r="H845" s="160"/>
      <c r="I845" s="161"/>
      <c r="J845" s="160"/>
      <c r="K845" s="161"/>
      <c r="L845" s="160"/>
      <c r="M845" s="161"/>
      <c r="N845" s="76"/>
      <c r="O845" s="336"/>
      <c r="P845" s="76"/>
      <c r="Q845" s="336"/>
      <c r="R845" s="76"/>
      <c r="S845" s="336"/>
      <c r="T845" s="315">
        <v>31</v>
      </c>
      <c r="U845" s="316">
        <v>1.7</v>
      </c>
      <c r="V845" s="85"/>
      <c r="W845" s="85"/>
      <c r="X845" s="85"/>
      <c r="Y845" s="85"/>
      <c r="Z845" s="85"/>
      <c r="AA845" s="85"/>
      <c r="AB845" s="85"/>
      <c r="AC845" s="85"/>
      <c r="AD845" s="230"/>
    </row>
    <row r="846" spans="1:30" ht="19.5" customHeight="1">
      <c r="A846" s="476" t="s">
        <v>4966</v>
      </c>
      <c r="B846" s="476" t="s">
        <v>7388</v>
      </c>
      <c r="C846" s="473" t="s">
        <v>4957</v>
      </c>
      <c r="D846" s="476"/>
      <c r="E846" s="473" t="s">
        <v>7309</v>
      </c>
      <c r="F846" s="488"/>
      <c r="G846" s="489"/>
      <c r="H846" s="488"/>
      <c r="I846" s="489"/>
      <c r="J846" s="488"/>
      <c r="K846" s="489"/>
      <c r="L846" s="488"/>
      <c r="M846" s="489"/>
      <c r="N846" s="490"/>
      <c r="O846" s="491"/>
      <c r="P846" s="490"/>
      <c r="Q846" s="491"/>
      <c r="R846" s="490"/>
      <c r="S846" s="491"/>
      <c r="T846" s="471">
        <v>1665</v>
      </c>
      <c r="U846" s="465">
        <v>91.8</v>
      </c>
      <c r="V846" s="473"/>
      <c r="W846" s="473"/>
      <c r="X846" s="473"/>
      <c r="Y846" s="473"/>
      <c r="Z846" s="473"/>
      <c r="AA846" s="473"/>
      <c r="AB846" s="473"/>
      <c r="AC846" s="473" t="s">
        <v>138</v>
      </c>
      <c r="AD846" s="476"/>
    </row>
    <row r="847" spans="1:30" ht="19.5" customHeight="1">
      <c r="A847" s="88"/>
      <c r="B847" s="85"/>
      <c r="C847" s="128"/>
      <c r="D847" s="85" t="s">
        <v>1959</v>
      </c>
      <c r="E847" s="128"/>
      <c r="F847" s="160"/>
      <c r="G847" s="161"/>
      <c r="H847" s="160"/>
      <c r="I847" s="161"/>
      <c r="J847" s="160"/>
      <c r="K847" s="161"/>
      <c r="L847" s="160"/>
      <c r="M847" s="161"/>
      <c r="N847" s="76"/>
      <c r="O847" s="336"/>
      <c r="P847" s="76"/>
      <c r="Q847" s="336"/>
      <c r="R847" s="76"/>
      <c r="S847" s="336"/>
      <c r="T847" s="315">
        <v>3</v>
      </c>
      <c r="U847" s="316">
        <v>0.2</v>
      </c>
      <c r="V847" s="128"/>
      <c r="W847" s="128"/>
      <c r="X847" s="128"/>
      <c r="Y847" s="128"/>
      <c r="Z847" s="128"/>
      <c r="AA847" s="128"/>
      <c r="AB847" s="128"/>
      <c r="AC847" s="128"/>
      <c r="AD847" s="85"/>
    </row>
    <row r="848" spans="1:30" ht="19.5" customHeight="1">
      <c r="A848" s="229"/>
      <c r="B848" s="85"/>
      <c r="C848" s="128"/>
      <c r="D848" s="85" t="s">
        <v>1960</v>
      </c>
      <c r="E848" s="85"/>
      <c r="F848" s="160"/>
      <c r="G848" s="161"/>
      <c r="H848" s="160"/>
      <c r="I848" s="161"/>
      <c r="J848" s="160"/>
      <c r="K848" s="161"/>
      <c r="L848" s="160"/>
      <c r="M848" s="161"/>
      <c r="N848" s="76"/>
      <c r="O848" s="336"/>
      <c r="P848" s="76"/>
      <c r="Q848" s="336"/>
      <c r="R848" s="76"/>
      <c r="S848" s="336"/>
      <c r="T848" s="315">
        <v>145</v>
      </c>
      <c r="U848" s="316">
        <v>8</v>
      </c>
      <c r="V848" s="85"/>
      <c r="W848" s="85"/>
      <c r="X848" s="85"/>
      <c r="Y848" s="85"/>
      <c r="Z848" s="85"/>
      <c r="AA848" s="85"/>
      <c r="AB848" s="85"/>
      <c r="AC848" s="85"/>
      <c r="AD848" s="230"/>
    </row>
    <row r="849" spans="1:30" ht="19.5" customHeight="1">
      <c r="A849" s="476" t="s">
        <v>4967</v>
      </c>
      <c r="B849" s="476" t="s">
        <v>7389</v>
      </c>
      <c r="C849" s="473" t="s">
        <v>4968</v>
      </c>
      <c r="D849" s="505" t="s">
        <v>7385</v>
      </c>
      <c r="E849" s="473" t="s">
        <v>7309</v>
      </c>
      <c r="F849" s="488"/>
      <c r="G849" s="489"/>
      <c r="H849" s="488"/>
      <c r="I849" s="489"/>
      <c r="J849" s="488"/>
      <c r="K849" s="489"/>
      <c r="L849" s="488"/>
      <c r="M849" s="489"/>
      <c r="N849" s="490"/>
      <c r="O849" s="491"/>
      <c r="P849" s="490"/>
      <c r="Q849" s="491"/>
      <c r="R849" s="490"/>
      <c r="S849" s="491"/>
      <c r="T849" s="471">
        <v>23</v>
      </c>
      <c r="U849" s="465">
        <v>15.5</v>
      </c>
      <c r="V849" s="473"/>
      <c r="W849" s="473"/>
      <c r="X849" s="473"/>
      <c r="Y849" s="473"/>
      <c r="Z849" s="473"/>
      <c r="AA849" s="473"/>
      <c r="AB849" s="473"/>
      <c r="AC849" s="473" t="s">
        <v>138</v>
      </c>
      <c r="AD849" s="476"/>
    </row>
    <row r="850" spans="1:30" ht="19.5" customHeight="1">
      <c r="A850" s="229"/>
      <c r="B850" s="85"/>
      <c r="C850" s="128"/>
      <c r="D850" s="233" t="s">
        <v>7386</v>
      </c>
      <c r="E850" s="128"/>
      <c r="F850" s="160"/>
      <c r="G850" s="161"/>
      <c r="H850" s="160"/>
      <c r="I850" s="161"/>
      <c r="J850" s="160"/>
      <c r="K850" s="161"/>
      <c r="L850" s="160"/>
      <c r="M850" s="161"/>
      <c r="N850" s="76"/>
      <c r="O850" s="336"/>
      <c r="P850" s="76"/>
      <c r="Q850" s="336"/>
      <c r="R850" s="76"/>
      <c r="S850" s="336"/>
      <c r="T850" s="315">
        <v>20</v>
      </c>
      <c r="U850" s="316">
        <v>13.5</v>
      </c>
      <c r="V850" s="128"/>
      <c r="W850" s="128"/>
      <c r="X850" s="128"/>
      <c r="Y850" s="128"/>
      <c r="Z850" s="128"/>
      <c r="AA850" s="128"/>
      <c r="AB850" s="128"/>
      <c r="AC850" s="128"/>
      <c r="AD850" s="230"/>
    </row>
    <row r="851" spans="1:30" ht="19.5" customHeight="1">
      <c r="A851" s="229"/>
      <c r="B851" s="85"/>
      <c r="C851" s="128"/>
      <c r="D851" s="233" t="s">
        <v>7301</v>
      </c>
      <c r="E851" s="128"/>
      <c r="F851" s="160"/>
      <c r="G851" s="161"/>
      <c r="H851" s="160"/>
      <c r="I851" s="161"/>
      <c r="J851" s="160"/>
      <c r="K851" s="161"/>
      <c r="L851" s="160"/>
      <c r="M851" s="161"/>
      <c r="N851" s="76"/>
      <c r="O851" s="336"/>
      <c r="P851" s="76"/>
      <c r="Q851" s="336"/>
      <c r="R851" s="76"/>
      <c r="S851" s="336"/>
      <c r="T851" s="315">
        <v>34</v>
      </c>
      <c r="U851" s="316">
        <v>23</v>
      </c>
      <c r="V851" s="128"/>
      <c r="W851" s="128"/>
      <c r="X851" s="128"/>
      <c r="Y851" s="128"/>
      <c r="Z851" s="128"/>
      <c r="AA851" s="128"/>
      <c r="AB851" s="128"/>
      <c r="AC851" s="128"/>
      <c r="AD851" s="230"/>
    </row>
    <row r="852" spans="1:30" ht="19.5" customHeight="1">
      <c r="A852" s="229"/>
      <c r="B852" s="85"/>
      <c r="C852" s="128"/>
      <c r="D852" s="233" t="s">
        <v>8570</v>
      </c>
      <c r="E852" s="128"/>
      <c r="F852" s="160"/>
      <c r="G852" s="161"/>
      <c r="H852" s="160"/>
      <c r="I852" s="161"/>
      <c r="J852" s="160"/>
      <c r="K852" s="161"/>
      <c r="L852" s="160"/>
      <c r="M852" s="161"/>
      <c r="N852" s="76"/>
      <c r="O852" s="336"/>
      <c r="P852" s="76"/>
      <c r="Q852" s="336"/>
      <c r="R852" s="76"/>
      <c r="S852" s="336"/>
      <c r="T852" s="315">
        <v>12</v>
      </c>
      <c r="U852" s="316">
        <v>8.1</v>
      </c>
      <c r="V852" s="128"/>
      <c r="W852" s="128"/>
      <c r="X852" s="128"/>
      <c r="Y852" s="128"/>
      <c r="Z852" s="128"/>
      <c r="AA852" s="128"/>
      <c r="AB852" s="128"/>
      <c r="AC852" s="128"/>
      <c r="AD852" s="230"/>
    </row>
    <row r="853" spans="1:30" ht="19.5" customHeight="1">
      <c r="A853" s="229"/>
      <c r="B853" s="85"/>
      <c r="C853" s="128"/>
      <c r="D853" s="233" t="s">
        <v>1959</v>
      </c>
      <c r="E853" s="128"/>
      <c r="F853" s="160"/>
      <c r="G853" s="161"/>
      <c r="H853" s="160"/>
      <c r="I853" s="161"/>
      <c r="J853" s="160"/>
      <c r="K853" s="161"/>
      <c r="L853" s="160"/>
      <c r="M853" s="161"/>
      <c r="N853" s="76"/>
      <c r="O853" s="336"/>
      <c r="P853" s="76"/>
      <c r="Q853" s="336"/>
      <c r="R853" s="76"/>
      <c r="S853" s="336"/>
      <c r="T853" s="315">
        <v>3</v>
      </c>
      <c r="U853" s="316">
        <v>2</v>
      </c>
      <c r="V853" s="128"/>
      <c r="W853" s="128"/>
      <c r="X853" s="128"/>
      <c r="Y853" s="128"/>
      <c r="Z853" s="128"/>
      <c r="AA853" s="128"/>
      <c r="AB853" s="128"/>
      <c r="AC853" s="128"/>
      <c r="AD853" s="230"/>
    </row>
    <row r="854" spans="1:30" ht="19.5" customHeight="1">
      <c r="A854" s="229"/>
      <c r="B854" s="85"/>
      <c r="C854" s="128"/>
      <c r="D854" s="233" t="s">
        <v>1960</v>
      </c>
      <c r="E854" s="128"/>
      <c r="F854" s="160"/>
      <c r="G854" s="161"/>
      <c r="H854" s="160"/>
      <c r="I854" s="161"/>
      <c r="J854" s="160"/>
      <c r="K854" s="161"/>
      <c r="L854" s="160"/>
      <c r="M854" s="161"/>
      <c r="N854" s="76"/>
      <c r="O854" s="336"/>
      <c r="P854" s="76"/>
      <c r="Q854" s="336"/>
      <c r="R854" s="76"/>
      <c r="S854" s="336"/>
      <c r="T854" s="315">
        <v>56</v>
      </c>
      <c r="U854" s="316">
        <v>37.799999999999997</v>
      </c>
      <c r="V854" s="128"/>
      <c r="W854" s="128"/>
      <c r="X854" s="128"/>
      <c r="Y854" s="128"/>
      <c r="Z854" s="128"/>
      <c r="AA854" s="128"/>
      <c r="AB854" s="128"/>
      <c r="AC854" s="128"/>
      <c r="AD854" s="230"/>
    </row>
    <row r="855" spans="1:30" ht="19.5" customHeight="1">
      <c r="A855" s="476" t="s">
        <v>4969</v>
      </c>
      <c r="B855" s="476" t="s">
        <v>7390</v>
      </c>
      <c r="C855" s="473" t="s">
        <v>4957</v>
      </c>
      <c r="D855" s="505" t="s">
        <v>2570</v>
      </c>
      <c r="E855" s="473" t="s">
        <v>7309</v>
      </c>
      <c r="F855" s="488"/>
      <c r="G855" s="489"/>
      <c r="H855" s="488"/>
      <c r="I855" s="489"/>
      <c r="J855" s="488"/>
      <c r="K855" s="489"/>
      <c r="L855" s="488"/>
      <c r="M855" s="489"/>
      <c r="N855" s="490"/>
      <c r="O855" s="491"/>
      <c r="P855" s="490"/>
      <c r="Q855" s="491"/>
      <c r="R855" s="490"/>
      <c r="S855" s="491"/>
      <c r="T855" s="471">
        <v>528</v>
      </c>
      <c r="U855" s="465">
        <v>29.1</v>
      </c>
      <c r="V855" s="473"/>
      <c r="W855" s="473"/>
      <c r="X855" s="473"/>
      <c r="Y855" s="473"/>
      <c r="Z855" s="473"/>
      <c r="AA855" s="473"/>
      <c r="AB855" s="473"/>
      <c r="AC855" s="473" t="s">
        <v>138</v>
      </c>
      <c r="AD855" s="476"/>
    </row>
    <row r="856" spans="1:30" ht="19.5" customHeight="1">
      <c r="A856" s="229"/>
      <c r="B856" s="85"/>
      <c r="C856" s="128"/>
      <c r="D856" s="233" t="s">
        <v>2571</v>
      </c>
      <c r="E856" s="128"/>
      <c r="F856" s="160"/>
      <c r="G856" s="161"/>
      <c r="H856" s="160"/>
      <c r="I856" s="161"/>
      <c r="J856" s="160"/>
      <c r="K856" s="161"/>
      <c r="L856" s="160"/>
      <c r="M856" s="161"/>
      <c r="N856" s="76"/>
      <c r="O856" s="336"/>
      <c r="P856" s="76"/>
      <c r="Q856" s="336"/>
      <c r="R856" s="76"/>
      <c r="S856" s="336"/>
      <c r="T856" s="315">
        <v>159</v>
      </c>
      <c r="U856" s="316">
        <v>8.7796797349530653</v>
      </c>
      <c r="V856" s="128"/>
      <c r="W856" s="128"/>
      <c r="X856" s="128"/>
      <c r="Y856" s="128"/>
      <c r="Z856" s="128"/>
      <c r="AA856" s="128"/>
      <c r="AB856" s="128"/>
      <c r="AC856" s="128"/>
      <c r="AD856" s="230"/>
    </row>
    <row r="857" spans="1:30" ht="19.5" customHeight="1">
      <c r="A857" s="229"/>
      <c r="B857" s="85"/>
      <c r="C857" s="128"/>
      <c r="D857" s="233" t="s">
        <v>2572</v>
      </c>
      <c r="E857" s="128"/>
      <c r="F857" s="160"/>
      <c r="G857" s="161"/>
      <c r="H857" s="160"/>
      <c r="I857" s="161"/>
      <c r="J857" s="160"/>
      <c r="K857" s="161"/>
      <c r="L857" s="160"/>
      <c r="M857" s="161"/>
      <c r="N857" s="76"/>
      <c r="O857" s="336"/>
      <c r="P857" s="76"/>
      <c r="Q857" s="336"/>
      <c r="R857" s="76"/>
      <c r="S857" s="336"/>
      <c r="T857" s="315">
        <v>270</v>
      </c>
      <c r="U857" s="316">
        <v>14.908890115958034</v>
      </c>
      <c r="V857" s="128"/>
      <c r="W857" s="128"/>
      <c r="X857" s="128"/>
      <c r="Y857" s="128"/>
      <c r="Z857" s="128"/>
      <c r="AA857" s="128"/>
      <c r="AB857" s="128"/>
      <c r="AC857" s="128"/>
      <c r="AD857" s="230"/>
    </row>
    <row r="858" spans="1:30" ht="19.5" customHeight="1">
      <c r="A858" s="229"/>
      <c r="B858" s="85"/>
      <c r="C858" s="128"/>
      <c r="D858" s="233" t="s">
        <v>2573</v>
      </c>
      <c r="E858" s="128"/>
      <c r="F858" s="160"/>
      <c r="G858" s="161"/>
      <c r="H858" s="160"/>
      <c r="I858" s="161"/>
      <c r="J858" s="160"/>
      <c r="K858" s="161"/>
      <c r="L858" s="160"/>
      <c r="M858" s="161"/>
      <c r="N858" s="76"/>
      <c r="O858" s="336"/>
      <c r="P858" s="76"/>
      <c r="Q858" s="336"/>
      <c r="R858" s="76"/>
      <c r="S858" s="336"/>
      <c r="T858" s="315">
        <v>423</v>
      </c>
      <c r="U858" s="316">
        <v>23.3</v>
      </c>
      <c r="V858" s="128"/>
      <c r="W858" s="128"/>
      <c r="X858" s="128"/>
      <c r="Y858" s="128"/>
      <c r="Z858" s="128"/>
      <c r="AA858" s="128"/>
      <c r="AB858" s="128"/>
      <c r="AC858" s="128"/>
      <c r="AD858" s="230"/>
    </row>
    <row r="859" spans="1:30" ht="19.5" customHeight="1">
      <c r="A859" s="229"/>
      <c r="B859" s="85"/>
      <c r="C859" s="128"/>
      <c r="D859" s="233" t="s">
        <v>2574</v>
      </c>
      <c r="E859" s="128"/>
      <c r="F859" s="160"/>
      <c r="G859" s="161"/>
      <c r="H859" s="160"/>
      <c r="I859" s="161"/>
      <c r="J859" s="160"/>
      <c r="K859" s="161"/>
      <c r="L859" s="160"/>
      <c r="M859" s="161"/>
      <c r="N859" s="76"/>
      <c r="O859" s="336"/>
      <c r="P859" s="76"/>
      <c r="Q859" s="336"/>
      <c r="R859" s="76"/>
      <c r="S859" s="336"/>
      <c r="T859" s="315">
        <v>238</v>
      </c>
      <c r="U859" s="316">
        <v>13.141910546659304</v>
      </c>
      <c r="V859" s="128"/>
      <c r="W859" s="128"/>
      <c r="X859" s="128"/>
      <c r="Y859" s="128"/>
      <c r="Z859" s="128"/>
      <c r="AA859" s="128"/>
      <c r="AB859" s="128"/>
      <c r="AC859" s="128"/>
      <c r="AD859" s="230"/>
    </row>
    <row r="860" spans="1:30" ht="19.5" customHeight="1">
      <c r="A860" s="229"/>
      <c r="B860" s="85"/>
      <c r="C860" s="128"/>
      <c r="D860" s="233" t="s">
        <v>2575</v>
      </c>
      <c r="E860" s="128"/>
      <c r="F860" s="160"/>
      <c r="G860" s="161"/>
      <c r="H860" s="160"/>
      <c r="I860" s="161"/>
      <c r="J860" s="160"/>
      <c r="K860" s="161"/>
      <c r="L860" s="160"/>
      <c r="M860" s="161"/>
      <c r="N860" s="76"/>
      <c r="O860" s="336"/>
      <c r="P860" s="76"/>
      <c r="Q860" s="336"/>
      <c r="R860" s="76"/>
      <c r="S860" s="336"/>
      <c r="T860" s="315">
        <v>90</v>
      </c>
      <c r="U860" s="316">
        <v>4.9696300386526779</v>
      </c>
      <c r="V860" s="128"/>
      <c r="W860" s="128"/>
      <c r="X860" s="128"/>
      <c r="Y860" s="128"/>
      <c r="Z860" s="128"/>
      <c r="AA860" s="128"/>
      <c r="AB860" s="128"/>
      <c r="AC860" s="128"/>
      <c r="AD860" s="230"/>
    </row>
    <row r="861" spans="1:30" ht="19.5" customHeight="1">
      <c r="A861" s="229"/>
      <c r="B861" s="85"/>
      <c r="C861" s="128"/>
      <c r="D861" s="233" t="s">
        <v>2576</v>
      </c>
      <c r="E861" s="128"/>
      <c r="F861" s="160"/>
      <c r="G861" s="161"/>
      <c r="H861" s="160"/>
      <c r="I861" s="161"/>
      <c r="J861" s="160"/>
      <c r="K861" s="161"/>
      <c r="L861" s="160"/>
      <c r="M861" s="161"/>
      <c r="N861" s="76"/>
      <c r="O861" s="336"/>
      <c r="P861" s="76"/>
      <c r="Q861" s="336"/>
      <c r="R861" s="76"/>
      <c r="S861" s="336"/>
      <c r="T861" s="315">
        <v>39</v>
      </c>
      <c r="U861" s="316">
        <v>2.1535063500828273</v>
      </c>
      <c r="V861" s="128"/>
      <c r="W861" s="128"/>
      <c r="X861" s="128"/>
      <c r="Y861" s="128"/>
      <c r="Z861" s="128"/>
      <c r="AA861" s="128"/>
      <c r="AB861" s="128"/>
      <c r="AC861" s="128"/>
      <c r="AD861" s="230"/>
    </row>
    <row r="862" spans="1:30" ht="19.5" customHeight="1">
      <c r="A862" s="229"/>
      <c r="B862" s="85"/>
      <c r="C862" s="128"/>
      <c r="D862" s="233" t="s">
        <v>2577</v>
      </c>
      <c r="E862" s="128"/>
      <c r="F862" s="160"/>
      <c r="G862" s="161"/>
      <c r="H862" s="160"/>
      <c r="I862" s="161"/>
      <c r="J862" s="160"/>
      <c r="K862" s="161"/>
      <c r="L862" s="160"/>
      <c r="M862" s="161"/>
      <c r="N862" s="76"/>
      <c r="O862" s="336"/>
      <c r="P862" s="76"/>
      <c r="Q862" s="336"/>
      <c r="R862" s="76"/>
      <c r="S862" s="336"/>
      <c r="T862" s="315">
        <v>64</v>
      </c>
      <c r="U862" s="316">
        <v>3.53395913859746</v>
      </c>
      <c r="V862" s="128"/>
      <c r="W862" s="128"/>
      <c r="X862" s="128"/>
      <c r="Y862" s="128"/>
      <c r="Z862" s="128"/>
      <c r="AA862" s="128"/>
      <c r="AB862" s="128"/>
      <c r="AC862" s="128"/>
      <c r="AD862" s="230"/>
    </row>
    <row r="863" spans="1:30" ht="19.5" customHeight="1">
      <c r="A863" s="229"/>
      <c r="B863" s="85"/>
      <c r="C863" s="128"/>
      <c r="D863" s="233" t="s">
        <v>1959</v>
      </c>
      <c r="E863" s="128"/>
      <c r="F863" s="160"/>
      <c r="G863" s="161"/>
      <c r="H863" s="160"/>
      <c r="I863" s="161"/>
      <c r="J863" s="160"/>
      <c r="K863" s="161"/>
      <c r="L863" s="160"/>
      <c r="M863" s="161"/>
      <c r="N863" s="76"/>
      <c r="O863" s="336"/>
      <c r="P863" s="76"/>
      <c r="Q863" s="336"/>
      <c r="R863" s="76"/>
      <c r="S863" s="336"/>
      <c r="T863" s="315">
        <v>1</v>
      </c>
      <c r="U863" s="316">
        <v>0.1</v>
      </c>
      <c r="V863" s="128"/>
      <c r="W863" s="128"/>
      <c r="X863" s="128"/>
      <c r="Y863" s="128"/>
      <c r="Z863" s="128"/>
      <c r="AA863" s="128"/>
      <c r="AB863" s="128"/>
      <c r="AC863" s="128"/>
      <c r="AD863" s="230"/>
    </row>
    <row r="864" spans="1:30" ht="19.5" customHeight="1">
      <c r="A864" s="229"/>
      <c r="B864" s="85"/>
      <c r="C864" s="128"/>
      <c r="D864" s="233" t="s">
        <v>1960</v>
      </c>
      <c r="E864" s="128"/>
      <c r="F864" s="160"/>
      <c r="G864" s="161"/>
      <c r="H864" s="160"/>
      <c r="I864" s="161"/>
      <c r="J864" s="160"/>
      <c r="K864" s="161"/>
      <c r="L864" s="160"/>
      <c r="M864" s="161"/>
      <c r="N864" s="76"/>
      <c r="O864" s="336"/>
      <c r="P864" s="76"/>
      <c r="Q864" s="336"/>
      <c r="R864" s="76"/>
      <c r="S864" s="336"/>
      <c r="T864" s="315">
        <v>1</v>
      </c>
      <c r="U864" s="316">
        <v>0.1</v>
      </c>
      <c r="V864" s="128"/>
      <c r="W864" s="128"/>
      <c r="X864" s="128"/>
      <c r="Y864" s="128"/>
      <c r="Z864" s="128"/>
      <c r="AA864" s="128"/>
      <c r="AB864" s="128"/>
      <c r="AC864" s="128"/>
      <c r="AD864" s="230"/>
    </row>
    <row r="865" spans="1:30" ht="19.5" customHeight="1">
      <c r="A865" s="476" t="s">
        <v>4970</v>
      </c>
      <c r="B865" s="476" t="s">
        <v>8655</v>
      </c>
      <c r="C865" s="473" t="s">
        <v>4957</v>
      </c>
      <c r="D865" s="476"/>
      <c r="E865" s="473" t="s">
        <v>8714</v>
      </c>
      <c r="F865" s="488"/>
      <c r="G865" s="489"/>
      <c r="H865" s="488"/>
      <c r="I865" s="489"/>
      <c r="J865" s="488"/>
      <c r="K865" s="489"/>
      <c r="L865" s="488"/>
      <c r="M865" s="489"/>
      <c r="N865" s="490"/>
      <c r="O865" s="491"/>
      <c r="P865" s="490"/>
      <c r="Q865" s="491"/>
      <c r="R865" s="490"/>
      <c r="S865" s="491"/>
      <c r="T865" s="471">
        <v>1689</v>
      </c>
      <c r="U865" s="465">
        <v>93.2</v>
      </c>
      <c r="V865" s="473"/>
      <c r="W865" s="473"/>
      <c r="X865" s="473"/>
      <c r="Y865" s="473"/>
      <c r="Z865" s="473"/>
      <c r="AA865" s="473"/>
      <c r="AB865" s="473"/>
      <c r="AC865" s="473" t="s">
        <v>138</v>
      </c>
      <c r="AD865" s="476"/>
    </row>
    <row r="866" spans="1:30" ht="19.5" customHeight="1">
      <c r="A866" s="88"/>
      <c r="B866" s="85"/>
      <c r="C866" s="128"/>
      <c r="D866" s="85" t="s">
        <v>2578</v>
      </c>
      <c r="E866" s="128"/>
      <c r="F866" s="160"/>
      <c r="G866" s="161"/>
      <c r="H866" s="160"/>
      <c r="I866" s="161"/>
      <c r="J866" s="160"/>
      <c r="K866" s="161"/>
      <c r="L866" s="160"/>
      <c r="M866" s="161"/>
      <c r="N866" s="76"/>
      <c r="O866" s="336"/>
      <c r="P866" s="76"/>
      <c r="Q866" s="336"/>
      <c r="R866" s="76"/>
      <c r="S866" s="336"/>
      <c r="T866" s="315">
        <v>8</v>
      </c>
      <c r="U866" s="316">
        <v>0.4</v>
      </c>
      <c r="V866" s="128"/>
      <c r="W866" s="128"/>
      <c r="X866" s="128"/>
      <c r="Y866" s="128"/>
      <c r="Z866" s="128"/>
      <c r="AA866" s="128"/>
      <c r="AB866" s="128"/>
      <c r="AC866" s="128"/>
      <c r="AD866" s="85"/>
    </row>
    <row r="867" spans="1:30" ht="19.5" customHeight="1">
      <c r="A867" s="229"/>
      <c r="B867" s="85"/>
      <c r="C867" s="128"/>
      <c r="D867" s="85" t="s">
        <v>2579</v>
      </c>
      <c r="E867" s="85"/>
      <c r="F867" s="160"/>
      <c r="G867" s="161"/>
      <c r="H867" s="160"/>
      <c r="I867" s="161"/>
      <c r="J867" s="160"/>
      <c r="K867" s="161"/>
      <c r="L867" s="160"/>
      <c r="M867" s="161"/>
      <c r="N867" s="76"/>
      <c r="O867" s="336"/>
      <c r="P867" s="76"/>
      <c r="Q867" s="336"/>
      <c r="R867" s="76"/>
      <c r="S867" s="336"/>
      <c r="T867" s="315">
        <v>116</v>
      </c>
      <c r="U867" s="316">
        <v>6.4</v>
      </c>
      <c r="V867" s="85"/>
      <c r="W867" s="85"/>
      <c r="X867" s="85"/>
      <c r="Y867" s="85"/>
      <c r="Z867" s="85"/>
      <c r="AA867" s="85"/>
      <c r="AB867" s="85"/>
      <c r="AC867" s="85"/>
      <c r="AD867" s="230"/>
    </row>
    <row r="868" spans="1:30" ht="19.5" customHeight="1">
      <c r="A868" s="476" t="s">
        <v>4971</v>
      </c>
      <c r="B868" s="476" t="s">
        <v>7391</v>
      </c>
      <c r="C868" s="473" t="s">
        <v>4972</v>
      </c>
      <c r="D868" s="505" t="s">
        <v>2580</v>
      </c>
      <c r="E868" s="473" t="s">
        <v>7309</v>
      </c>
      <c r="F868" s="488"/>
      <c r="G868" s="489"/>
      <c r="H868" s="488"/>
      <c r="I868" s="489"/>
      <c r="J868" s="488"/>
      <c r="K868" s="489"/>
      <c r="L868" s="488"/>
      <c r="M868" s="489"/>
      <c r="N868" s="490"/>
      <c r="O868" s="491"/>
      <c r="P868" s="490"/>
      <c r="Q868" s="491"/>
      <c r="R868" s="490"/>
      <c r="S868" s="491"/>
      <c r="T868" s="471">
        <v>50</v>
      </c>
      <c r="U868" s="465">
        <v>40.299999999999997</v>
      </c>
      <c r="V868" s="473"/>
      <c r="W868" s="473"/>
      <c r="X868" s="473"/>
      <c r="Y868" s="473"/>
      <c r="Z868" s="473"/>
      <c r="AA868" s="473"/>
      <c r="AB868" s="473"/>
      <c r="AC868" s="473" t="s">
        <v>138</v>
      </c>
      <c r="AD868" s="476"/>
    </row>
    <row r="869" spans="1:30" ht="19.5" customHeight="1">
      <c r="A869" s="229"/>
      <c r="B869" s="85"/>
      <c r="C869" s="128"/>
      <c r="D869" s="233" t="s">
        <v>2581</v>
      </c>
      <c r="E869" s="128"/>
      <c r="F869" s="160"/>
      <c r="G869" s="161"/>
      <c r="H869" s="160"/>
      <c r="I869" s="161"/>
      <c r="J869" s="160"/>
      <c r="K869" s="161"/>
      <c r="L869" s="160"/>
      <c r="M869" s="161"/>
      <c r="N869" s="76"/>
      <c r="O869" s="336"/>
      <c r="P869" s="76"/>
      <c r="Q869" s="336"/>
      <c r="R869" s="76"/>
      <c r="S869" s="336"/>
      <c r="T869" s="315">
        <v>44</v>
      </c>
      <c r="U869" s="316">
        <v>35.5</v>
      </c>
      <c r="V869" s="128"/>
      <c r="W869" s="128"/>
      <c r="X869" s="128"/>
      <c r="Y869" s="128"/>
      <c r="Z869" s="128"/>
      <c r="AA869" s="128"/>
      <c r="AB869" s="128"/>
      <c r="AC869" s="128"/>
      <c r="AD869" s="230"/>
    </row>
    <row r="870" spans="1:30" ht="19.5" customHeight="1">
      <c r="A870" s="229"/>
      <c r="B870" s="85"/>
      <c r="C870" s="128"/>
      <c r="D870" s="233" t="s">
        <v>1417</v>
      </c>
      <c r="E870" s="128"/>
      <c r="F870" s="160"/>
      <c r="G870" s="161"/>
      <c r="H870" s="160"/>
      <c r="I870" s="161"/>
      <c r="J870" s="160"/>
      <c r="K870" s="161"/>
      <c r="L870" s="160"/>
      <c r="M870" s="161"/>
      <c r="N870" s="76"/>
      <c r="O870" s="336"/>
      <c r="P870" s="76"/>
      <c r="Q870" s="336"/>
      <c r="R870" s="76"/>
      <c r="S870" s="336"/>
      <c r="T870" s="315">
        <v>17</v>
      </c>
      <c r="U870" s="316">
        <v>13.7</v>
      </c>
      <c r="V870" s="128"/>
      <c r="W870" s="128"/>
      <c r="X870" s="128"/>
      <c r="Y870" s="128"/>
      <c r="Z870" s="128"/>
      <c r="AA870" s="128"/>
      <c r="AB870" s="128"/>
      <c r="AC870" s="128"/>
      <c r="AD870" s="230"/>
    </row>
    <row r="871" spans="1:30" ht="19.5" customHeight="1">
      <c r="A871" s="229"/>
      <c r="B871" s="85"/>
      <c r="C871" s="128"/>
      <c r="D871" s="233" t="s">
        <v>1418</v>
      </c>
      <c r="E871" s="128"/>
      <c r="F871" s="160"/>
      <c r="G871" s="161"/>
      <c r="H871" s="160"/>
      <c r="I871" s="161"/>
      <c r="J871" s="160"/>
      <c r="K871" s="161"/>
      <c r="L871" s="160"/>
      <c r="M871" s="161"/>
      <c r="N871" s="76"/>
      <c r="O871" s="336"/>
      <c r="P871" s="76"/>
      <c r="Q871" s="336"/>
      <c r="R871" s="76"/>
      <c r="S871" s="336"/>
      <c r="T871" s="315">
        <v>4</v>
      </c>
      <c r="U871" s="316">
        <v>3.2</v>
      </c>
      <c r="V871" s="128"/>
      <c r="W871" s="128"/>
      <c r="X871" s="128"/>
      <c r="Y871" s="128"/>
      <c r="Z871" s="128"/>
      <c r="AA871" s="128"/>
      <c r="AB871" s="128"/>
      <c r="AC871" s="128"/>
      <c r="AD871" s="230"/>
    </row>
    <row r="872" spans="1:30" ht="19.5" customHeight="1">
      <c r="A872" s="229"/>
      <c r="B872" s="85"/>
      <c r="C872" s="128"/>
      <c r="D872" s="233" t="s">
        <v>1419</v>
      </c>
      <c r="E872" s="128"/>
      <c r="F872" s="160"/>
      <c r="G872" s="161"/>
      <c r="H872" s="160"/>
      <c r="I872" s="161"/>
      <c r="J872" s="160"/>
      <c r="K872" s="161"/>
      <c r="L872" s="160"/>
      <c r="M872" s="161"/>
      <c r="N872" s="76"/>
      <c r="O872" s="336"/>
      <c r="P872" s="76"/>
      <c r="Q872" s="336"/>
      <c r="R872" s="76"/>
      <c r="S872" s="336"/>
      <c r="T872" s="315">
        <v>5</v>
      </c>
      <c r="U872" s="316">
        <v>4</v>
      </c>
      <c r="V872" s="128"/>
      <c r="W872" s="128"/>
      <c r="X872" s="128"/>
      <c r="Y872" s="128"/>
      <c r="Z872" s="128"/>
      <c r="AA872" s="128"/>
      <c r="AB872" s="128"/>
      <c r="AC872" s="128"/>
      <c r="AD872" s="230"/>
    </row>
    <row r="873" spans="1:30" ht="19.5" customHeight="1">
      <c r="A873" s="229"/>
      <c r="B873" s="85"/>
      <c r="C873" s="128"/>
      <c r="D873" s="233" t="s">
        <v>1420</v>
      </c>
      <c r="E873" s="128"/>
      <c r="F873" s="160"/>
      <c r="G873" s="161"/>
      <c r="H873" s="160"/>
      <c r="I873" s="161"/>
      <c r="J873" s="160"/>
      <c r="K873" s="161"/>
      <c r="L873" s="160"/>
      <c r="M873" s="161"/>
      <c r="N873" s="76"/>
      <c r="O873" s="336"/>
      <c r="P873" s="76"/>
      <c r="Q873" s="336"/>
      <c r="R873" s="76"/>
      <c r="S873" s="336"/>
      <c r="T873" s="315"/>
      <c r="U873" s="316"/>
      <c r="V873" s="128"/>
      <c r="W873" s="128"/>
      <c r="X873" s="128"/>
      <c r="Y873" s="128"/>
      <c r="Z873" s="128"/>
      <c r="AA873" s="128"/>
      <c r="AB873" s="128"/>
      <c r="AC873" s="128"/>
      <c r="AD873" s="230"/>
    </row>
    <row r="874" spans="1:30" ht="19.5" customHeight="1">
      <c r="A874" s="229"/>
      <c r="B874" s="85"/>
      <c r="C874" s="128"/>
      <c r="D874" s="233" t="s">
        <v>1421</v>
      </c>
      <c r="E874" s="128"/>
      <c r="F874" s="160"/>
      <c r="G874" s="161"/>
      <c r="H874" s="160"/>
      <c r="I874" s="161"/>
      <c r="J874" s="160"/>
      <c r="K874" s="161"/>
      <c r="L874" s="160"/>
      <c r="M874" s="161"/>
      <c r="N874" s="76"/>
      <c r="O874" s="336"/>
      <c r="P874" s="76"/>
      <c r="Q874" s="336"/>
      <c r="R874" s="76"/>
      <c r="S874" s="336"/>
      <c r="T874" s="315">
        <v>1</v>
      </c>
      <c r="U874" s="316">
        <v>0.8</v>
      </c>
      <c r="V874" s="128"/>
      <c r="W874" s="128"/>
      <c r="X874" s="128"/>
      <c r="Y874" s="128"/>
      <c r="Z874" s="128"/>
      <c r="AA874" s="128"/>
      <c r="AB874" s="128"/>
      <c r="AC874" s="128"/>
      <c r="AD874" s="230"/>
    </row>
    <row r="875" spans="1:30" ht="19.5" customHeight="1">
      <c r="A875" s="229"/>
      <c r="B875" s="85"/>
      <c r="C875" s="128"/>
      <c r="D875" s="233" t="s">
        <v>1422</v>
      </c>
      <c r="E875" s="128"/>
      <c r="F875" s="160"/>
      <c r="G875" s="161"/>
      <c r="H875" s="160"/>
      <c r="I875" s="161"/>
      <c r="J875" s="160"/>
      <c r="K875" s="161"/>
      <c r="L875" s="160"/>
      <c r="M875" s="161"/>
      <c r="N875" s="76"/>
      <c r="O875" s="336"/>
      <c r="P875" s="76"/>
      <c r="Q875" s="336"/>
      <c r="R875" s="76"/>
      <c r="S875" s="336"/>
      <c r="T875" s="315"/>
      <c r="U875" s="316"/>
      <c r="V875" s="128"/>
      <c r="W875" s="128"/>
      <c r="X875" s="128"/>
      <c r="Y875" s="128"/>
      <c r="Z875" s="128"/>
      <c r="AA875" s="128"/>
      <c r="AB875" s="128"/>
      <c r="AC875" s="128"/>
      <c r="AD875" s="230"/>
    </row>
    <row r="876" spans="1:30" ht="19.5" customHeight="1">
      <c r="A876" s="229"/>
      <c r="B876" s="85"/>
      <c r="C876" s="128"/>
      <c r="D876" s="233" t="s">
        <v>1959</v>
      </c>
      <c r="E876" s="128"/>
      <c r="F876" s="160"/>
      <c r="G876" s="161"/>
      <c r="H876" s="160"/>
      <c r="I876" s="161"/>
      <c r="J876" s="160"/>
      <c r="K876" s="161"/>
      <c r="L876" s="160"/>
      <c r="M876" s="161"/>
      <c r="N876" s="76"/>
      <c r="O876" s="336"/>
      <c r="P876" s="76"/>
      <c r="Q876" s="336"/>
      <c r="R876" s="76"/>
      <c r="S876" s="336"/>
      <c r="T876" s="315">
        <v>1</v>
      </c>
      <c r="U876" s="316">
        <v>0.8</v>
      </c>
      <c r="V876" s="128"/>
      <c r="W876" s="128"/>
      <c r="X876" s="128"/>
      <c r="Y876" s="128"/>
      <c r="Z876" s="128"/>
      <c r="AA876" s="128"/>
      <c r="AB876" s="128"/>
      <c r="AC876" s="128"/>
      <c r="AD876" s="230"/>
    </row>
    <row r="877" spans="1:30" ht="19.5" customHeight="1">
      <c r="A877" s="229"/>
      <c r="B877" s="85"/>
      <c r="C877" s="128"/>
      <c r="D877" s="233" t="s">
        <v>1960</v>
      </c>
      <c r="E877" s="128"/>
      <c r="F877" s="160"/>
      <c r="G877" s="161"/>
      <c r="H877" s="160"/>
      <c r="I877" s="161"/>
      <c r="J877" s="160"/>
      <c r="K877" s="161"/>
      <c r="L877" s="160"/>
      <c r="M877" s="161"/>
      <c r="N877" s="76"/>
      <c r="O877" s="336"/>
      <c r="P877" s="76"/>
      <c r="Q877" s="336"/>
      <c r="R877" s="76"/>
      <c r="S877" s="336"/>
      <c r="T877" s="315">
        <v>2</v>
      </c>
      <c r="U877" s="316">
        <v>1.6</v>
      </c>
      <c r="V877" s="128"/>
      <c r="W877" s="128"/>
      <c r="X877" s="128"/>
      <c r="Y877" s="128"/>
      <c r="Z877" s="128"/>
      <c r="AA877" s="128"/>
      <c r="AB877" s="128"/>
      <c r="AC877" s="128"/>
      <c r="AD877" s="230"/>
    </row>
    <row r="878" spans="1:30" ht="19.5" customHeight="1">
      <c r="A878" s="476" t="s">
        <v>4973</v>
      </c>
      <c r="B878" s="476" t="s">
        <v>7392</v>
      </c>
      <c r="C878" s="473" t="s">
        <v>4957</v>
      </c>
      <c r="D878" s="505" t="s">
        <v>1680</v>
      </c>
      <c r="E878" s="473" t="s">
        <v>7309</v>
      </c>
      <c r="F878" s="488"/>
      <c r="G878" s="489"/>
      <c r="H878" s="488"/>
      <c r="I878" s="489"/>
      <c r="J878" s="488"/>
      <c r="K878" s="489"/>
      <c r="L878" s="488"/>
      <c r="M878" s="489"/>
      <c r="N878" s="490"/>
      <c r="O878" s="491"/>
      <c r="P878" s="490"/>
      <c r="Q878" s="491"/>
      <c r="R878" s="490"/>
      <c r="S878" s="491"/>
      <c r="T878" s="471">
        <v>852</v>
      </c>
      <c r="U878" s="465">
        <v>47.019867549668874</v>
      </c>
      <c r="V878" s="473"/>
      <c r="W878" s="473"/>
      <c r="X878" s="473"/>
      <c r="Y878" s="473"/>
      <c r="Z878" s="473"/>
      <c r="AA878" s="473"/>
      <c r="AB878" s="473"/>
      <c r="AC878" s="473" t="s">
        <v>138</v>
      </c>
      <c r="AD878" s="476"/>
    </row>
    <row r="879" spans="1:30" ht="19.5" customHeight="1">
      <c r="A879" s="229"/>
      <c r="B879" s="85"/>
      <c r="C879" s="128"/>
      <c r="D879" s="233" t="s">
        <v>2582</v>
      </c>
      <c r="E879" s="128"/>
      <c r="F879" s="160"/>
      <c r="G879" s="161"/>
      <c r="H879" s="160"/>
      <c r="I879" s="161"/>
      <c r="J879" s="160"/>
      <c r="K879" s="161"/>
      <c r="L879" s="160"/>
      <c r="M879" s="161"/>
      <c r="N879" s="76"/>
      <c r="O879" s="336"/>
      <c r="P879" s="76"/>
      <c r="Q879" s="336"/>
      <c r="R879" s="76"/>
      <c r="S879" s="336"/>
      <c r="T879" s="315">
        <v>320</v>
      </c>
      <c r="U879" s="316">
        <v>17.660044150110377</v>
      </c>
      <c r="V879" s="128"/>
      <c r="W879" s="128"/>
      <c r="X879" s="128"/>
      <c r="Y879" s="128"/>
      <c r="Z879" s="128"/>
      <c r="AA879" s="128"/>
      <c r="AB879" s="128"/>
      <c r="AC879" s="128"/>
      <c r="AD879" s="230"/>
    </row>
    <row r="880" spans="1:30" ht="19.5" customHeight="1">
      <c r="A880" s="229"/>
      <c r="B880" s="85"/>
      <c r="C880" s="128"/>
      <c r="D880" s="233" t="s">
        <v>2583</v>
      </c>
      <c r="E880" s="128"/>
      <c r="F880" s="160"/>
      <c r="G880" s="161"/>
      <c r="H880" s="160"/>
      <c r="I880" s="161"/>
      <c r="J880" s="160"/>
      <c r="K880" s="161"/>
      <c r="L880" s="160"/>
      <c r="M880" s="161"/>
      <c r="N880" s="76"/>
      <c r="O880" s="336"/>
      <c r="P880" s="76"/>
      <c r="Q880" s="336"/>
      <c r="R880" s="76"/>
      <c r="S880" s="336"/>
      <c r="T880" s="315">
        <v>22</v>
      </c>
      <c r="U880" s="316">
        <v>1.2141280353200883</v>
      </c>
      <c r="V880" s="128"/>
      <c r="W880" s="128"/>
      <c r="X880" s="128"/>
      <c r="Y880" s="128"/>
      <c r="Z880" s="128"/>
      <c r="AA880" s="128"/>
      <c r="AB880" s="128"/>
      <c r="AC880" s="128"/>
      <c r="AD880" s="230"/>
    </row>
    <row r="881" spans="1:30" ht="19.5" customHeight="1">
      <c r="A881" s="229"/>
      <c r="B881" s="85"/>
      <c r="C881" s="128"/>
      <c r="D881" s="233" t="s">
        <v>2584</v>
      </c>
      <c r="E881" s="128"/>
      <c r="F881" s="160"/>
      <c r="G881" s="161"/>
      <c r="H881" s="160"/>
      <c r="I881" s="161"/>
      <c r="J881" s="160"/>
      <c r="K881" s="161"/>
      <c r="L881" s="160"/>
      <c r="M881" s="161"/>
      <c r="N881" s="76"/>
      <c r="O881" s="336"/>
      <c r="P881" s="76"/>
      <c r="Q881" s="336"/>
      <c r="R881" s="76"/>
      <c r="S881" s="336"/>
      <c r="T881" s="315">
        <v>143</v>
      </c>
      <c r="U881" s="316">
        <v>7.8918322295805741</v>
      </c>
      <c r="V881" s="128"/>
      <c r="W881" s="128"/>
      <c r="X881" s="128"/>
      <c r="Y881" s="128"/>
      <c r="Z881" s="128"/>
      <c r="AA881" s="128"/>
      <c r="AB881" s="128"/>
      <c r="AC881" s="128"/>
      <c r="AD881" s="230"/>
    </row>
    <row r="882" spans="1:30" ht="19.5" customHeight="1">
      <c r="A882" s="229"/>
      <c r="B882" s="85"/>
      <c r="C882" s="128"/>
      <c r="D882" s="233" t="s">
        <v>2585</v>
      </c>
      <c r="E882" s="128"/>
      <c r="F882" s="160"/>
      <c r="G882" s="161"/>
      <c r="H882" s="160"/>
      <c r="I882" s="161"/>
      <c r="J882" s="160"/>
      <c r="K882" s="161"/>
      <c r="L882" s="160"/>
      <c r="M882" s="161"/>
      <c r="N882" s="76"/>
      <c r="O882" s="336"/>
      <c r="P882" s="76"/>
      <c r="Q882" s="336"/>
      <c r="R882" s="76"/>
      <c r="S882" s="336"/>
      <c r="T882" s="315">
        <v>57</v>
      </c>
      <c r="U882" s="316">
        <v>3.1456953642384105</v>
      </c>
      <c r="V882" s="128"/>
      <c r="W882" s="128"/>
      <c r="X882" s="128"/>
      <c r="Y882" s="128"/>
      <c r="Z882" s="128"/>
      <c r="AA882" s="128"/>
      <c r="AB882" s="128"/>
      <c r="AC882" s="128"/>
      <c r="AD882" s="230"/>
    </row>
    <row r="883" spans="1:30" ht="19.5" customHeight="1">
      <c r="A883" s="229"/>
      <c r="B883" s="85"/>
      <c r="C883" s="128"/>
      <c r="D883" s="233" t="s">
        <v>1559</v>
      </c>
      <c r="E883" s="128"/>
      <c r="F883" s="160"/>
      <c r="G883" s="161"/>
      <c r="H883" s="160"/>
      <c r="I883" s="161"/>
      <c r="J883" s="160"/>
      <c r="K883" s="161"/>
      <c r="L883" s="160"/>
      <c r="M883" s="161"/>
      <c r="N883" s="76"/>
      <c r="O883" s="336"/>
      <c r="P883" s="76"/>
      <c r="Q883" s="336"/>
      <c r="R883" s="76"/>
      <c r="S883" s="336"/>
      <c r="T883" s="315">
        <v>17</v>
      </c>
      <c r="U883" s="316">
        <v>0.9381898454746137</v>
      </c>
      <c r="V883" s="128"/>
      <c r="W883" s="128"/>
      <c r="X883" s="128"/>
      <c r="Y883" s="128"/>
      <c r="Z883" s="128"/>
      <c r="AA883" s="128"/>
      <c r="AB883" s="128"/>
      <c r="AC883" s="128"/>
      <c r="AD883" s="230"/>
    </row>
    <row r="884" spans="1:30" ht="19.5" customHeight="1">
      <c r="A884" s="229"/>
      <c r="B884" s="85"/>
      <c r="C884" s="128"/>
      <c r="D884" s="233" t="s">
        <v>1560</v>
      </c>
      <c r="E884" s="128"/>
      <c r="F884" s="160"/>
      <c r="G884" s="161"/>
      <c r="H884" s="160"/>
      <c r="I884" s="161"/>
      <c r="J884" s="160"/>
      <c r="K884" s="161"/>
      <c r="L884" s="160"/>
      <c r="M884" s="161"/>
      <c r="N884" s="76"/>
      <c r="O884" s="336"/>
      <c r="P884" s="76"/>
      <c r="Q884" s="336"/>
      <c r="R884" s="76"/>
      <c r="S884" s="336"/>
      <c r="T884" s="315">
        <v>1</v>
      </c>
      <c r="U884" s="316">
        <v>5.518763796909492E-2</v>
      </c>
      <c r="V884" s="128"/>
      <c r="W884" s="128"/>
      <c r="X884" s="128"/>
      <c r="Y884" s="128"/>
      <c r="Z884" s="128"/>
      <c r="AA884" s="128"/>
      <c r="AB884" s="128"/>
      <c r="AC884" s="128"/>
      <c r="AD884" s="230"/>
    </row>
    <row r="885" spans="1:30" ht="19.5" customHeight="1">
      <c r="A885" s="229"/>
      <c r="B885" s="85"/>
      <c r="C885" s="128"/>
      <c r="D885" s="233" t="s">
        <v>1439</v>
      </c>
      <c r="E885" s="128"/>
      <c r="F885" s="160"/>
      <c r="G885" s="161"/>
      <c r="H885" s="160"/>
      <c r="I885" s="161"/>
      <c r="J885" s="160"/>
      <c r="K885" s="161"/>
      <c r="L885" s="160"/>
      <c r="M885" s="161"/>
      <c r="N885" s="76"/>
      <c r="O885" s="336"/>
      <c r="P885" s="76"/>
      <c r="Q885" s="336"/>
      <c r="R885" s="76"/>
      <c r="S885" s="336"/>
      <c r="T885" s="315">
        <v>87</v>
      </c>
      <c r="U885" s="316">
        <v>4.8013245033112586</v>
      </c>
      <c r="V885" s="128"/>
      <c r="W885" s="128"/>
      <c r="X885" s="128"/>
      <c r="Y885" s="128"/>
      <c r="Z885" s="128"/>
      <c r="AA885" s="128"/>
      <c r="AB885" s="128"/>
      <c r="AC885" s="128"/>
      <c r="AD885" s="230"/>
    </row>
    <row r="886" spans="1:30" ht="19.5" customHeight="1">
      <c r="A886" s="229"/>
      <c r="B886" s="85"/>
      <c r="C886" s="128"/>
      <c r="D886" s="233" t="s">
        <v>1561</v>
      </c>
      <c r="E886" s="128"/>
      <c r="F886" s="160"/>
      <c r="G886" s="161"/>
      <c r="H886" s="160"/>
      <c r="I886" s="161"/>
      <c r="J886" s="160"/>
      <c r="K886" s="161"/>
      <c r="L886" s="160"/>
      <c r="M886" s="161"/>
      <c r="N886" s="76"/>
      <c r="O886" s="336"/>
      <c r="P886" s="76"/>
      <c r="Q886" s="336"/>
      <c r="R886" s="76"/>
      <c r="S886" s="336"/>
      <c r="T886" s="315">
        <v>12</v>
      </c>
      <c r="U886" s="316">
        <v>0.66225165562913912</v>
      </c>
      <c r="V886" s="128"/>
      <c r="W886" s="128"/>
      <c r="X886" s="128"/>
      <c r="Y886" s="128"/>
      <c r="Z886" s="128"/>
      <c r="AA886" s="128"/>
      <c r="AB886" s="128"/>
      <c r="AC886" s="128"/>
      <c r="AD886" s="230"/>
    </row>
    <row r="887" spans="1:30" ht="19.5" customHeight="1">
      <c r="A887" s="229"/>
      <c r="B887" s="85"/>
      <c r="C887" s="128"/>
      <c r="D887" s="233" t="s">
        <v>4360</v>
      </c>
      <c r="E887" s="128"/>
      <c r="F887" s="160"/>
      <c r="G887" s="161"/>
      <c r="H887" s="160"/>
      <c r="I887" s="161"/>
      <c r="J887" s="160"/>
      <c r="K887" s="161"/>
      <c r="L887" s="160"/>
      <c r="M887" s="161"/>
      <c r="N887" s="76"/>
      <c r="O887" s="336"/>
      <c r="P887" s="76"/>
      <c r="Q887" s="336"/>
      <c r="R887" s="76"/>
      <c r="S887" s="336"/>
      <c r="T887" s="315">
        <v>12</v>
      </c>
      <c r="U887" s="316">
        <v>0.66225165562913912</v>
      </c>
      <c r="V887" s="128"/>
      <c r="W887" s="128"/>
      <c r="X887" s="128"/>
      <c r="Y887" s="128"/>
      <c r="Z887" s="128"/>
      <c r="AA887" s="128"/>
      <c r="AB887" s="128"/>
      <c r="AC887" s="128"/>
      <c r="AD887" s="230"/>
    </row>
    <row r="888" spans="1:30" ht="19.5" customHeight="1">
      <c r="A888" s="229"/>
      <c r="B888" s="85"/>
      <c r="C888" s="128"/>
      <c r="D888" s="233" t="s">
        <v>8715</v>
      </c>
      <c r="E888" s="128"/>
      <c r="F888" s="160"/>
      <c r="G888" s="161"/>
      <c r="H888" s="160"/>
      <c r="I888" s="161"/>
      <c r="J888" s="160"/>
      <c r="K888" s="161"/>
      <c r="L888" s="160"/>
      <c r="M888" s="161"/>
      <c r="N888" s="76"/>
      <c r="O888" s="336"/>
      <c r="P888" s="76"/>
      <c r="Q888" s="336"/>
      <c r="R888" s="76"/>
      <c r="S888" s="336"/>
      <c r="T888" s="315">
        <v>7</v>
      </c>
      <c r="U888" s="316">
        <v>0.38631346578366443</v>
      </c>
      <c r="V888" s="128"/>
      <c r="W888" s="128"/>
      <c r="X888" s="128"/>
      <c r="Y888" s="128"/>
      <c r="Z888" s="128"/>
      <c r="AA888" s="128"/>
      <c r="AB888" s="128"/>
      <c r="AC888" s="128"/>
      <c r="AD888" s="230"/>
    </row>
    <row r="889" spans="1:30" ht="19.5" customHeight="1">
      <c r="A889" s="229"/>
      <c r="B889" s="85"/>
      <c r="C889" s="128"/>
      <c r="D889" s="233" t="s">
        <v>7393</v>
      </c>
      <c r="E889" s="128"/>
      <c r="F889" s="160"/>
      <c r="G889" s="161"/>
      <c r="H889" s="160"/>
      <c r="I889" s="161"/>
      <c r="J889" s="160"/>
      <c r="K889" s="161"/>
      <c r="L889" s="160"/>
      <c r="M889" s="161"/>
      <c r="N889" s="76"/>
      <c r="O889" s="336"/>
      <c r="P889" s="76"/>
      <c r="Q889" s="336"/>
      <c r="R889" s="76"/>
      <c r="S889" s="336"/>
      <c r="T889" s="315">
        <v>16</v>
      </c>
      <c r="U889" s="316">
        <v>0.88300220750551872</v>
      </c>
      <c r="V889" s="128"/>
      <c r="W889" s="128"/>
      <c r="X889" s="128"/>
      <c r="Y889" s="128"/>
      <c r="Z889" s="128"/>
      <c r="AA889" s="128"/>
      <c r="AB889" s="128"/>
      <c r="AC889" s="128"/>
      <c r="AD889" s="230"/>
    </row>
    <row r="890" spans="1:30" ht="19.5" customHeight="1">
      <c r="A890" s="229"/>
      <c r="B890" s="85"/>
      <c r="C890" s="128"/>
      <c r="D890" s="233" t="s">
        <v>8716</v>
      </c>
      <c r="E890" s="128"/>
      <c r="F890" s="160"/>
      <c r="G890" s="161"/>
      <c r="H890" s="160"/>
      <c r="I890" s="161"/>
      <c r="J890" s="160"/>
      <c r="K890" s="161"/>
      <c r="L890" s="160"/>
      <c r="M890" s="161"/>
      <c r="N890" s="76"/>
      <c r="O890" s="336"/>
      <c r="P890" s="76"/>
      <c r="Q890" s="336"/>
      <c r="R890" s="76"/>
      <c r="S890" s="336"/>
      <c r="T890" s="315">
        <v>86</v>
      </c>
      <c r="U890" s="316">
        <v>4.7461368653421632</v>
      </c>
      <c r="V890" s="128"/>
      <c r="W890" s="128"/>
      <c r="X890" s="128"/>
      <c r="Y890" s="128"/>
      <c r="Z890" s="128"/>
      <c r="AA890" s="128"/>
      <c r="AB890" s="128"/>
      <c r="AC890" s="128"/>
      <c r="AD890" s="230"/>
    </row>
    <row r="891" spans="1:30" ht="19.5" customHeight="1">
      <c r="A891" s="229"/>
      <c r="B891" s="85"/>
      <c r="C891" s="128"/>
      <c r="D891" s="233" t="s">
        <v>7334</v>
      </c>
      <c r="E891" s="128"/>
      <c r="F891" s="160"/>
      <c r="G891" s="161"/>
      <c r="H891" s="160"/>
      <c r="I891" s="161"/>
      <c r="J891" s="160"/>
      <c r="K891" s="161"/>
      <c r="L891" s="160"/>
      <c r="M891" s="161"/>
      <c r="N891" s="76"/>
      <c r="O891" s="336"/>
      <c r="P891" s="76"/>
      <c r="Q891" s="336"/>
      <c r="R891" s="76"/>
      <c r="S891" s="336"/>
      <c r="T891" s="315">
        <v>30</v>
      </c>
      <c r="U891" s="316">
        <v>1.6556291390728477</v>
      </c>
      <c r="V891" s="128"/>
      <c r="W891" s="128"/>
      <c r="X891" s="128"/>
      <c r="Y891" s="128"/>
      <c r="Z891" s="128"/>
      <c r="AA891" s="128"/>
      <c r="AB891" s="128"/>
      <c r="AC891" s="128"/>
      <c r="AD891" s="230"/>
    </row>
    <row r="892" spans="1:30" ht="19.5" customHeight="1">
      <c r="A892" s="229"/>
      <c r="B892" s="85"/>
      <c r="C892" s="128"/>
      <c r="D892" s="233" t="s">
        <v>7394</v>
      </c>
      <c r="E892" s="128"/>
      <c r="F892" s="160"/>
      <c r="G892" s="161"/>
      <c r="H892" s="160"/>
      <c r="I892" s="161"/>
      <c r="J892" s="160"/>
      <c r="K892" s="161"/>
      <c r="L892" s="160"/>
      <c r="M892" s="161"/>
      <c r="N892" s="76"/>
      <c r="O892" s="336"/>
      <c r="P892" s="76"/>
      <c r="Q892" s="336"/>
      <c r="R892" s="76"/>
      <c r="S892" s="336"/>
      <c r="T892" s="315">
        <v>150</v>
      </c>
      <c r="U892" s="316">
        <v>8.2781456953642376</v>
      </c>
      <c r="V892" s="128"/>
      <c r="W892" s="128"/>
      <c r="X892" s="128"/>
      <c r="Y892" s="128"/>
      <c r="Z892" s="128"/>
      <c r="AA892" s="128"/>
      <c r="AB892" s="128"/>
      <c r="AC892" s="128"/>
      <c r="AD892" s="230"/>
    </row>
    <row r="893" spans="1:30" ht="19.5" customHeight="1">
      <c r="A893" s="229"/>
      <c r="B893" s="85"/>
      <c r="C893" s="128"/>
      <c r="D893" s="233" t="s">
        <v>1959</v>
      </c>
      <c r="E893" s="128"/>
      <c r="F893" s="160"/>
      <c r="G893" s="161"/>
      <c r="H893" s="160"/>
      <c r="I893" s="161"/>
      <c r="J893" s="160"/>
      <c r="K893" s="161"/>
      <c r="L893" s="160"/>
      <c r="M893" s="161"/>
      <c r="N893" s="76"/>
      <c r="O893" s="336"/>
      <c r="P893" s="76"/>
      <c r="Q893" s="336"/>
      <c r="R893" s="76"/>
      <c r="S893" s="336"/>
      <c r="T893" s="315">
        <v>1</v>
      </c>
      <c r="U893" s="316">
        <v>0.1</v>
      </c>
      <c r="V893" s="128"/>
      <c r="W893" s="128"/>
      <c r="X893" s="128"/>
      <c r="Y893" s="128"/>
      <c r="Z893" s="128"/>
      <c r="AA893" s="128"/>
      <c r="AB893" s="128"/>
      <c r="AC893" s="128"/>
      <c r="AD893" s="230"/>
    </row>
    <row r="894" spans="1:30" ht="19.5" customHeight="1">
      <c r="A894" s="229"/>
      <c r="B894" s="85"/>
      <c r="C894" s="128"/>
      <c r="D894" s="233" t="s">
        <v>1960</v>
      </c>
      <c r="E894" s="128"/>
      <c r="F894" s="160"/>
      <c r="G894" s="161"/>
      <c r="H894" s="160"/>
      <c r="I894" s="161"/>
      <c r="J894" s="160"/>
      <c r="K894" s="161"/>
      <c r="L894" s="160"/>
      <c r="M894" s="161"/>
      <c r="N894" s="76"/>
      <c r="O894" s="336"/>
      <c r="P894" s="76"/>
      <c r="Q894" s="336"/>
      <c r="R894" s="76"/>
      <c r="S894" s="336"/>
      <c r="T894" s="315"/>
      <c r="U894" s="316"/>
      <c r="V894" s="128"/>
      <c r="W894" s="128"/>
      <c r="X894" s="128"/>
      <c r="Y894" s="128"/>
      <c r="Z894" s="128"/>
      <c r="AA894" s="128"/>
      <c r="AB894" s="128"/>
      <c r="AC894" s="128"/>
      <c r="AD894" s="230"/>
    </row>
    <row r="895" spans="1:30" ht="19.5" customHeight="1">
      <c r="A895" s="362" t="s">
        <v>4974</v>
      </c>
      <c r="B895" s="362" t="s">
        <v>7395</v>
      </c>
      <c r="C895" s="363" t="s">
        <v>4975</v>
      </c>
      <c r="D895" s="506"/>
      <c r="E895" s="363"/>
      <c r="F895" s="370"/>
      <c r="G895" s="371"/>
      <c r="H895" s="370"/>
      <c r="I895" s="371"/>
      <c r="J895" s="370"/>
      <c r="K895" s="371"/>
      <c r="L895" s="370"/>
      <c r="M895" s="371"/>
      <c r="N895" s="372"/>
      <c r="O895" s="373"/>
      <c r="P895" s="372"/>
      <c r="Q895" s="373"/>
      <c r="R895" s="372"/>
      <c r="S895" s="373"/>
      <c r="T895" s="366">
        <v>150</v>
      </c>
      <c r="U895" s="367">
        <v>100</v>
      </c>
      <c r="V895" s="363"/>
      <c r="W895" s="363"/>
      <c r="X895" s="363"/>
      <c r="Y895" s="363"/>
      <c r="Z895" s="363"/>
      <c r="AA895" s="363"/>
      <c r="AB895" s="363"/>
      <c r="AC895" s="363" t="s">
        <v>138</v>
      </c>
      <c r="AD895" s="362"/>
    </row>
    <row r="896" spans="1:30" ht="19.5" customHeight="1">
      <c r="A896" s="229" t="s">
        <v>4976</v>
      </c>
      <c r="B896" s="85" t="s">
        <v>7396</v>
      </c>
      <c r="C896" s="473" t="s">
        <v>4957</v>
      </c>
      <c r="D896" s="233" t="s">
        <v>3258</v>
      </c>
      <c r="E896" s="128" t="s">
        <v>7329</v>
      </c>
      <c r="F896" s="160"/>
      <c r="G896" s="161"/>
      <c r="H896" s="160"/>
      <c r="I896" s="161"/>
      <c r="J896" s="160"/>
      <c r="K896" s="161"/>
      <c r="L896" s="160"/>
      <c r="M896" s="161"/>
      <c r="N896" s="76"/>
      <c r="O896" s="336"/>
      <c r="P896" s="76"/>
      <c r="Q896" s="336"/>
      <c r="R896" s="76"/>
      <c r="S896" s="336"/>
      <c r="T896" s="315">
        <v>971</v>
      </c>
      <c r="U896" s="316">
        <v>53.6</v>
      </c>
      <c r="V896" s="128"/>
      <c r="W896" s="128"/>
      <c r="X896" s="128"/>
      <c r="Y896" s="128"/>
      <c r="Z896" s="128"/>
      <c r="AA896" s="128"/>
      <c r="AB896" s="128"/>
      <c r="AC896" s="128" t="s">
        <v>138</v>
      </c>
      <c r="AD896" s="230"/>
    </row>
    <row r="897" spans="1:30" ht="19.5" customHeight="1">
      <c r="A897" s="229"/>
      <c r="B897" s="85"/>
      <c r="C897" s="128"/>
      <c r="D897" s="233" t="s">
        <v>7397</v>
      </c>
      <c r="E897" s="128"/>
      <c r="F897" s="160"/>
      <c r="G897" s="161"/>
      <c r="H897" s="160"/>
      <c r="I897" s="161"/>
      <c r="J897" s="160"/>
      <c r="K897" s="161"/>
      <c r="L897" s="160"/>
      <c r="M897" s="161"/>
      <c r="N897" s="76"/>
      <c r="O897" s="336"/>
      <c r="P897" s="76"/>
      <c r="Q897" s="336"/>
      <c r="R897" s="76"/>
      <c r="S897" s="336"/>
      <c r="T897" s="315">
        <v>841</v>
      </c>
      <c r="U897" s="316">
        <v>46.4</v>
      </c>
      <c r="V897" s="128"/>
      <c r="W897" s="128"/>
      <c r="X897" s="128"/>
      <c r="Y897" s="128"/>
      <c r="Z897" s="128"/>
      <c r="AA897" s="128"/>
      <c r="AB897" s="128"/>
      <c r="AC897" s="128"/>
      <c r="AD897" s="230"/>
    </row>
    <row r="898" spans="1:30" ht="19.5" customHeight="1">
      <c r="A898" s="229"/>
      <c r="B898" s="85"/>
      <c r="C898" s="128"/>
      <c r="D898" s="233" t="s">
        <v>1861</v>
      </c>
      <c r="E898" s="128"/>
      <c r="F898" s="160"/>
      <c r="G898" s="161"/>
      <c r="H898" s="160"/>
      <c r="I898" s="161"/>
      <c r="J898" s="160"/>
      <c r="K898" s="161"/>
      <c r="L898" s="160"/>
      <c r="M898" s="161"/>
      <c r="N898" s="76"/>
      <c r="O898" s="336"/>
      <c r="P898" s="76"/>
      <c r="Q898" s="336"/>
      <c r="R898" s="76"/>
      <c r="S898" s="336"/>
      <c r="T898" s="315"/>
      <c r="U898" s="316"/>
      <c r="V898" s="128"/>
      <c r="W898" s="128"/>
      <c r="X898" s="128"/>
      <c r="Y898" s="128"/>
      <c r="Z898" s="128"/>
      <c r="AA898" s="128"/>
      <c r="AB898" s="128"/>
      <c r="AC898" s="128"/>
      <c r="AD898" s="230"/>
    </row>
    <row r="899" spans="1:30" ht="19.5" customHeight="1">
      <c r="A899" s="234"/>
      <c r="B899" s="235"/>
      <c r="C899" s="236"/>
      <c r="D899" s="237" t="s">
        <v>1862</v>
      </c>
      <c r="E899" s="236"/>
      <c r="F899" s="238"/>
      <c r="G899" s="239"/>
      <c r="H899" s="238"/>
      <c r="I899" s="239"/>
      <c r="J899" s="238"/>
      <c r="K899" s="239"/>
      <c r="L899" s="238"/>
      <c r="M899" s="239"/>
      <c r="N899" s="240"/>
      <c r="O899" s="241"/>
      <c r="P899" s="240"/>
      <c r="Q899" s="241"/>
      <c r="R899" s="240"/>
      <c r="S899" s="241"/>
      <c r="T899" s="242"/>
      <c r="U899" s="243"/>
      <c r="V899" s="236"/>
      <c r="W899" s="236"/>
      <c r="X899" s="236"/>
      <c r="Y899" s="236"/>
      <c r="Z899" s="236"/>
      <c r="AA899" s="236"/>
      <c r="AB899" s="236"/>
      <c r="AC899" s="236"/>
      <c r="AD899" s="244"/>
    </row>
  </sheetData>
  <mergeCells count="16">
    <mergeCell ref="F1:G1"/>
    <mergeCell ref="V1:AC1"/>
    <mergeCell ref="J1:K1"/>
    <mergeCell ref="H1:I1"/>
    <mergeCell ref="AD1:AD2"/>
    <mergeCell ref="AD34:AD35"/>
    <mergeCell ref="L1:M1"/>
    <mergeCell ref="N1:O1"/>
    <mergeCell ref="P1:Q1"/>
    <mergeCell ref="R1:S1"/>
    <mergeCell ref="T1:U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코드집-BE파트</oddHeader>
    <oddFooter>&amp;C&amp;P/&amp;N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3">
    <tabColor theme="3"/>
  </sheetPr>
  <dimension ref="A1:AE1586"/>
  <sheetViews>
    <sheetView zoomScale="80" zoomScaleNormal="80" workbookViewId="0">
      <pane xSplit="2" ySplit="2" topLeftCell="C1556" activePane="bottomRight" state="frozen"/>
      <selection sqref="A1:XFD1048576"/>
      <selection pane="topRight" sqref="A1:XFD1048576"/>
      <selection pane="bottomLeft" sqref="A1:XFD1048576"/>
      <selection pane="bottomRight" activeCell="F7" sqref="F7:F16"/>
    </sheetView>
  </sheetViews>
  <sheetFormatPr defaultRowHeight="20.100000000000001" customHeight="1"/>
  <cols>
    <col min="1" max="1" width="10" style="51" customWidth="1"/>
    <col min="2" max="2" width="67.42578125" style="51" customWidth="1"/>
    <col min="3" max="3" width="28.5703125" style="52" bestFit="1" customWidth="1"/>
    <col min="4" max="4" width="52.5703125" style="51" bestFit="1" customWidth="1"/>
    <col min="5" max="5" width="11" style="52" customWidth="1"/>
    <col min="6" max="6" width="10.7109375" style="53" customWidth="1"/>
    <col min="7" max="7" width="10.7109375" style="54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36" style="51" bestFit="1" customWidth="1"/>
    <col min="31" max="16384" width="9.140625" style="51"/>
  </cols>
  <sheetData>
    <row r="1" spans="1:31" s="5" customFormat="1" ht="20.100000000000001" customHeight="1">
      <c r="A1" s="605" t="s">
        <v>7322</v>
      </c>
      <c r="B1" s="605" t="s">
        <v>6989</v>
      </c>
      <c r="C1" s="605" t="s">
        <v>7601</v>
      </c>
      <c r="D1" s="605" t="s">
        <v>7398</v>
      </c>
      <c r="E1" s="605" t="s">
        <v>7303</v>
      </c>
      <c r="F1" s="607" t="s">
        <v>7581</v>
      </c>
      <c r="G1" s="607"/>
      <c r="H1" s="607" t="s">
        <v>7553</v>
      </c>
      <c r="I1" s="607"/>
      <c r="J1" s="607" t="s">
        <v>7863</v>
      </c>
      <c r="K1" s="607"/>
      <c r="L1" s="607" t="s">
        <v>8326</v>
      </c>
      <c r="M1" s="607"/>
      <c r="N1" s="607" t="s">
        <v>7400</v>
      </c>
      <c r="O1" s="607"/>
      <c r="P1" s="607" t="s">
        <v>6996</v>
      </c>
      <c r="Q1" s="607"/>
      <c r="R1" s="607" t="s">
        <v>7401</v>
      </c>
      <c r="S1" s="607"/>
      <c r="T1" s="607" t="s">
        <v>7323</v>
      </c>
      <c r="U1" s="607"/>
      <c r="V1" s="582" t="s">
        <v>8100</v>
      </c>
      <c r="W1" s="583"/>
      <c r="X1" s="583"/>
      <c r="Y1" s="583"/>
      <c r="Z1" s="583"/>
      <c r="AA1" s="583"/>
      <c r="AB1" s="583"/>
      <c r="AC1" s="584"/>
      <c r="AD1" s="605" t="s">
        <v>7870</v>
      </c>
      <c r="AE1" s="51"/>
    </row>
    <row r="2" spans="1:31" s="5" customFormat="1" ht="27">
      <c r="A2" s="605"/>
      <c r="B2" s="605"/>
      <c r="C2" s="605"/>
      <c r="D2" s="605"/>
      <c r="E2" s="605"/>
      <c r="F2" s="530" t="s">
        <v>39</v>
      </c>
      <c r="G2" s="425" t="s">
        <v>2471</v>
      </c>
      <c r="H2" s="454" t="s">
        <v>7306</v>
      </c>
      <c r="I2" s="425" t="s">
        <v>7307</v>
      </c>
      <c r="J2" s="454" t="s">
        <v>7306</v>
      </c>
      <c r="K2" s="425" t="s">
        <v>7307</v>
      </c>
      <c r="L2" s="454" t="s">
        <v>7306</v>
      </c>
      <c r="M2" s="425" t="s">
        <v>7307</v>
      </c>
      <c r="N2" s="454" t="s">
        <v>7306</v>
      </c>
      <c r="O2" s="425" t="s">
        <v>7307</v>
      </c>
      <c r="P2" s="454" t="s">
        <v>7306</v>
      </c>
      <c r="Q2" s="425" t="s">
        <v>7307</v>
      </c>
      <c r="R2" s="454" t="s">
        <v>7306</v>
      </c>
      <c r="S2" s="425" t="s">
        <v>7307</v>
      </c>
      <c r="T2" s="454" t="s">
        <v>7306</v>
      </c>
      <c r="U2" s="425" t="s">
        <v>7307</v>
      </c>
      <c r="V2" s="425" t="s">
        <v>7585</v>
      </c>
      <c r="W2" s="425" t="s">
        <v>7554</v>
      </c>
      <c r="X2" s="425" t="s">
        <v>7578</v>
      </c>
      <c r="Y2" s="425" t="s">
        <v>7404</v>
      </c>
      <c r="Z2" s="404" t="s">
        <v>7297</v>
      </c>
      <c r="AA2" s="405" t="s">
        <v>7005</v>
      </c>
      <c r="AB2" s="405" t="s">
        <v>2964</v>
      </c>
      <c r="AC2" s="406" t="s">
        <v>2965</v>
      </c>
      <c r="AD2" s="605"/>
      <c r="AE2" s="51"/>
    </row>
    <row r="3" spans="1:31" ht="20.100000000000001" customHeight="1">
      <c r="A3" s="374" t="s">
        <v>3431</v>
      </c>
      <c r="B3" s="374" t="s">
        <v>780</v>
      </c>
      <c r="C3" s="358" t="s">
        <v>7611</v>
      </c>
      <c r="D3" s="374" t="s">
        <v>1423</v>
      </c>
      <c r="E3" s="527"/>
      <c r="F3" s="443">
        <v>787</v>
      </c>
      <c r="G3" s="444">
        <v>19.758975646497614</v>
      </c>
      <c r="H3" s="443">
        <v>792</v>
      </c>
      <c r="I3" s="444">
        <v>19.402253797158256</v>
      </c>
      <c r="J3" s="443">
        <v>789</v>
      </c>
      <c r="K3" s="444">
        <v>18.961788031723142</v>
      </c>
      <c r="L3" s="443">
        <v>787</v>
      </c>
      <c r="M3" s="444">
        <v>18.3</v>
      </c>
      <c r="N3" s="471">
        <v>793</v>
      </c>
      <c r="O3" s="465">
        <v>18.035023879918125</v>
      </c>
      <c r="P3" s="471">
        <v>788</v>
      </c>
      <c r="Q3" s="465">
        <v>17.257993867717914</v>
      </c>
      <c r="R3" s="471">
        <v>797</v>
      </c>
      <c r="S3" s="465">
        <v>17.040838144109472</v>
      </c>
      <c r="T3" s="471">
        <v>881</v>
      </c>
      <c r="U3" s="465">
        <v>17.30164964650432</v>
      </c>
      <c r="V3" s="358" t="s">
        <v>7010</v>
      </c>
      <c r="W3" s="358" t="s">
        <v>7010</v>
      </c>
      <c r="X3" s="358" t="s">
        <v>7010</v>
      </c>
      <c r="Y3" s="358" t="s">
        <v>7010</v>
      </c>
      <c r="Z3" s="358" t="s">
        <v>7010</v>
      </c>
      <c r="AA3" s="358" t="s">
        <v>7010</v>
      </c>
      <c r="AB3" s="358" t="s">
        <v>7010</v>
      </c>
      <c r="AC3" s="358" t="s">
        <v>7010</v>
      </c>
      <c r="AD3" s="374" t="s">
        <v>8717</v>
      </c>
    </row>
    <row r="4" spans="1:31" ht="20.100000000000001" customHeight="1">
      <c r="A4" s="311"/>
      <c r="B4" s="311"/>
      <c r="C4" s="452"/>
      <c r="D4" s="311" t="s">
        <v>1424</v>
      </c>
      <c r="E4" s="526"/>
      <c r="F4" s="531">
        <v>3196</v>
      </c>
      <c r="G4" s="314">
        <v>80.241024353502382</v>
      </c>
      <c r="H4" s="356">
        <v>3290</v>
      </c>
      <c r="I4" s="314">
        <v>80.597746202841748</v>
      </c>
      <c r="J4" s="356">
        <v>3372</v>
      </c>
      <c r="K4" s="314">
        <v>81.038211968276855</v>
      </c>
      <c r="L4" s="356">
        <v>3510</v>
      </c>
      <c r="M4" s="314">
        <v>81.7</v>
      </c>
      <c r="N4" s="315">
        <v>3604</v>
      </c>
      <c r="O4" s="316">
        <v>81.964976120081872</v>
      </c>
      <c r="P4" s="315">
        <v>3778</v>
      </c>
      <c r="Q4" s="316">
        <v>82.742006132282086</v>
      </c>
      <c r="R4" s="315">
        <v>3880</v>
      </c>
      <c r="S4" s="316">
        <v>82.959161855890528</v>
      </c>
      <c r="T4" s="315">
        <v>4211</v>
      </c>
      <c r="U4" s="316">
        <v>82.698350353495684</v>
      </c>
      <c r="V4" s="452"/>
      <c r="W4" s="452"/>
      <c r="X4" s="452"/>
      <c r="Y4" s="452"/>
      <c r="Z4" s="452"/>
      <c r="AA4" s="452"/>
      <c r="AB4" s="452"/>
      <c r="AC4" s="452"/>
      <c r="AD4" s="311"/>
    </row>
    <row r="5" spans="1:31" ht="20.100000000000001" customHeight="1">
      <c r="A5" s="374" t="s">
        <v>3432</v>
      </c>
      <c r="B5" s="374" t="s">
        <v>781</v>
      </c>
      <c r="C5" s="358" t="s">
        <v>7611</v>
      </c>
      <c r="D5" s="374"/>
      <c r="E5" s="358"/>
      <c r="F5" s="443">
        <v>787</v>
      </c>
      <c r="G5" s="444">
        <v>100</v>
      </c>
      <c r="H5" s="443">
        <v>792</v>
      </c>
      <c r="I5" s="444">
        <v>100</v>
      </c>
      <c r="J5" s="443">
        <v>789</v>
      </c>
      <c r="K5" s="444">
        <v>100</v>
      </c>
      <c r="L5" s="443">
        <v>787</v>
      </c>
      <c r="M5" s="444">
        <v>100</v>
      </c>
      <c r="N5" s="443">
        <v>793</v>
      </c>
      <c r="O5" s="444">
        <v>100</v>
      </c>
      <c r="P5" s="443">
        <v>788</v>
      </c>
      <c r="Q5" s="444">
        <v>100</v>
      </c>
      <c r="R5" s="443">
        <v>797</v>
      </c>
      <c r="S5" s="444">
        <v>100</v>
      </c>
      <c r="T5" s="443">
        <v>881</v>
      </c>
      <c r="U5" s="444">
        <v>100</v>
      </c>
      <c r="V5" s="358" t="s">
        <v>7010</v>
      </c>
      <c r="W5" s="358" t="s">
        <v>7010</v>
      </c>
      <c r="X5" s="358" t="s">
        <v>7010</v>
      </c>
      <c r="Y5" s="358" t="s">
        <v>7010</v>
      </c>
      <c r="Z5" s="358" t="s">
        <v>7010</v>
      </c>
      <c r="AA5" s="358" t="s">
        <v>7010</v>
      </c>
      <c r="AB5" s="358" t="s">
        <v>7010</v>
      </c>
      <c r="AC5" s="358" t="s">
        <v>7010</v>
      </c>
      <c r="AD5" s="374" t="s">
        <v>8717</v>
      </c>
    </row>
    <row r="6" spans="1:31" ht="20.100000000000001" customHeight="1">
      <c r="A6" s="374" t="s">
        <v>3433</v>
      </c>
      <c r="B6" s="374" t="s">
        <v>8718</v>
      </c>
      <c r="C6" s="358" t="s">
        <v>3641</v>
      </c>
      <c r="D6" s="374"/>
      <c r="E6" s="358"/>
      <c r="F6" s="443">
        <v>787</v>
      </c>
      <c r="G6" s="444">
        <v>100</v>
      </c>
      <c r="H6" s="443">
        <v>792</v>
      </c>
      <c r="I6" s="444">
        <v>100</v>
      </c>
      <c r="J6" s="443">
        <f>5092-4303</f>
        <v>789</v>
      </c>
      <c r="K6" s="444">
        <v>100</v>
      </c>
      <c r="L6" s="443">
        <v>787</v>
      </c>
      <c r="M6" s="444">
        <v>100</v>
      </c>
      <c r="N6" s="443">
        <v>793</v>
      </c>
      <c r="O6" s="444">
        <v>100</v>
      </c>
      <c r="P6" s="443">
        <v>788</v>
      </c>
      <c r="Q6" s="444">
        <v>100</v>
      </c>
      <c r="R6" s="443">
        <v>797</v>
      </c>
      <c r="S6" s="444">
        <v>100</v>
      </c>
      <c r="T6" s="443">
        <v>881</v>
      </c>
      <c r="U6" s="444">
        <v>100</v>
      </c>
      <c r="V6" s="358" t="s">
        <v>7010</v>
      </c>
      <c r="W6" s="358" t="s">
        <v>7010</v>
      </c>
      <c r="X6" s="358" t="s">
        <v>7010</v>
      </c>
      <c r="Y6" s="358" t="s">
        <v>7010</v>
      </c>
      <c r="Z6" s="358" t="s">
        <v>7010</v>
      </c>
      <c r="AA6" s="358" t="s">
        <v>7010</v>
      </c>
      <c r="AB6" s="358" t="s">
        <v>7010</v>
      </c>
      <c r="AC6" s="358" t="s">
        <v>7010</v>
      </c>
      <c r="AD6" s="374" t="s">
        <v>8717</v>
      </c>
    </row>
    <row r="7" spans="1:31" ht="20.100000000000001" customHeight="1">
      <c r="A7" s="374" t="s">
        <v>9742</v>
      </c>
      <c r="B7" s="374" t="s">
        <v>782</v>
      </c>
      <c r="C7" s="358" t="s">
        <v>3641</v>
      </c>
      <c r="D7" s="374" t="s">
        <v>7580</v>
      </c>
      <c r="E7" s="358" t="s">
        <v>7646</v>
      </c>
      <c r="F7" s="443">
        <v>9</v>
      </c>
      <c r="G7" s="444">
        <v>1.1435832274459974</v>
      </c>
      <c r="H7" s="443">
        <v>8</v>
      </c>
      <c r="I7" s="444">
        <v>1.0101010101010102</v>
      </c>
      <c r="J7" s="443">
        <v>8</v>
      </c>
      <c r="K7" s="444">
        <v>1.0139416983523448</v>
      </c>
      <c r="L7" s="443">
        <v>10</v>
      </c>
      <c r="M7" s="444">
        <v>1.3</v>
      </c>
      <c r="N7" s="471">
        <v>9</v>
      </c>
      <c r="O7" s="465">
        <v>1.1349306431273645</v>
      </c>
      <c r="P7" s="471">
        <v>10</v>
      </c>
      <c r="Q7" s="465">
        <v>1.2706480304955527</v>
      </c>
      <c r="R7" s="471">
        <v>11</v>
      </c>
      <c r="S7" s="465">
        <v>1.3819095477386936</v>
      </c>
      <c r="T7" s="471">
        <v>11</v>
      </c>
      <c r="U7" s="465">
        <v>1.2</v>
      </c>
      <c r="V7" s="358" t="s">
        <v>7010</v>
      </c>
      <c r="W7" s="358" t="s">
        <v>7010</v>
      </c>
      <c r="X7" s="358" t="s">
        <v>7010</v>
      </c>
      <c r="Y7" s="358" t="s">
        <v>7010</v>
      </c>
      <c r="Z7" s="358" t="s">
        <v>7010</v>
      </c>
      <c r="AA7" s="358" t="s">
        <v>7010</v>
      </c>
      <c r="AB7" s="358" t="s">
        <v>7010</v>
      </c>
      <c r="AC7" s="358" t="s">
        <v>7010</v>
      </c>
      <c r="AD7" s="374" t="s">
        <v>8717</v>
      </c>
    </row>
    <row r="8" spans="1:31" ht="20.100000000000001" customHeight="1">
      <c r="A8" s="311"/>
      <c r="B8" s="311"/>
      <c r="C8" s="452"/>
      <c r="D8" s="311" t="s">
        <v>2223</v>
      </c>
      <c r="E8" s="452"/>
      <c r="F8" s="531">
        <v>30</v>
      </c>
      <c r="G8" s="314">
        <v>3.8119440914866582</v>
      </c>
      <c r="H8" s="356">
        <v>31</v>
      </c>
      <c r="I8" s="314">
        <v>3.9141414141414139</v>
      </c>
      <c r="J8" s="356">
        <v>31</v>
      </c>
      <c r="K8" s="314">
        <v>3.9290240811153359</v>
      </c>
      <c r="L8" s="356">
        <v>32</v>
      </c>
      <c r="M8" s="314">
        <v>4.0999999999999996</v>
      </c>
      <c r="N8" s="315">
        <v>33</v>
      </c>
      <c r="O8" s="316">
        <v>4.1614123581336697</v>
      </c>
      <c r="P8" s="315">
        <v>33</v>
      </c>
      <c r="Q8" s="316">
        <v>4.1931385006353237</v>
      </c>
      <c r="R8" s="315">
        <v>33</v>
      </c>
      <c r="S8" s="316">
        <v>4.1457286432160805</v>
      </c>
      <c r="T8" s="315">
        <v>36</v>
      </c>
      <c r="U8" s="316">
        <v>4.0999999999999996</v>
      </c>
      <c r="V8" s="452"/>
      <c r="W8" s="452"/>
      <c r="X8" s="452"/>
      <c r="Y8" s="452"/>
      <c r="Z8" s="452"/>
      <c r="AA8" s="452"/>
      <c r="AB8" s="452"/>
      <c r="AC8" s="452"/>
      <c r="AD8" s="311"/>
    </row>
    <row r="9" spans="1:31" ht="20.100000000000001" customHeight="1">
      <c r="A9" s="311"/>
      <c r="B9" s="311"/>
      <c r="C9" s="452"/>
      <c r="D9" s="311" t="s">
        <v>2224</v>
      </c>
      <c r="E9" s="452"/>
      <c r="F9" s="531">
        <v>9</v>
      </c>
      <c r="G9" s="314">
        <v>1.1435832274459974</v>
      </c>
      <c r="H9" s="356">
        <v>9</v>
      </c>
      <c r="I9" s="314">
        <v>1.1363636363636365</v>
      </c>
      <c r="J9" s="356">
        <v>9</v>
      </c>
      <c r="K9" s="314">
        <v>1.1406844106463878</v>
      </c>
      <c r="L9" s="356">
        <v>9</v>
      </c>
      <c r="M9" s="314">
        <v>1.1000000000000001</v>
      </c>
      <c r="N9" s="315">
        <v>10</v>
      </c>
      <c r="O9" s="316">
        <v>1.2610340479192939</v>
      </c>
      <c r="P9" s="315">
        <v>9</v>
      </c>
      <c r="Q9" s="316">
        <v>1.1435832274459974</v>
      </c>
      <c r="R9" s="315">
        <v>10</v>
      </c>
      <c r="S9" s="316">
        <v>1.256281407035176</v>
      </c>
      <c r="T9" s="315">
        <v>12</v>
      </c>
      <c r="U9" s="316">
        <v>1.4</v>
      </c>
      <c r="V9" s="452"/>
      <c r="W9" s="452"/>
      <c r="X9" s="452"/>
      <c r="Y9" s="452"/>
      <c r="Z9" s="452"/>
      <c r="AA9" s="452"/>
      <c r="AB9" s="452"/>
      <c r="AC9" s="452"/>
      <c r="AD9" s="311"/>
    </row>
    <row r="10" spans="1:31" ht="20.100000000000001" customHeight="1">
      <c r="A10" s="311"/>
      <c r="B10" s="311"/>
      <c r="C10" s="452"/>
      <c r="D10" s="311" t="s">
        <v>2225</v>
      </c>
      <c r="E10" s="452"/>
      <c r="F10" s="531">
        <v>15</v>
      </c>
      <c r="G10" s="314">
        <v>1.9059720457433291</v>
      </c>
      <c r="H10" s="356">
        <v>14</v>
      </c>
      <c r="I10" s="314">
        <v>1.7676767676767677</v>
      </c>
      <c r="J10" s="356">
        <v>13</v>
      </c>
      <c r="K10" s="314">
        <v>1.6476552598225602</v>
      </c>
      <c r="L10" s="356">
        <v>13</v>
      </c>
      <c r="M10" s="314">
        <v>1.7</v>
      </c>
      <c r="N10" s="315">
        <v>10</v>
      </c>
      <c r="O10" s="316">
        <v>1.2610340479192939</v>
      </c>
      <c r="P10" s="315">
        <v>11</v>
      </c>
      <c r="Q10" s="316">
        <v>1.3977128335451081</v>
      </c>
      <c r="R10" s="315">
        <v>14</v>
      </c>
      <c r="S10" s="316">
        <v>1.7587939698492463</v>
      </c>
      <c r="T10" s="315">
        <v>16</v>
      </c>
      <c r="U10" s="316">
        <v>1.8</v>
      </c>
      <c r="V10" s="452"/>
      <c r="W10" s="452"/>
      <c r="X10" s="452"/>
      <c r="Y10" s="452"/>
      <c r="Z10" s="452"/>
      <c r="AA10" s="452"/>
      <c r="AB10" s="452"/>
      <c r="AC10" s="452"/>
      <c r="AD10" s="311"/>
    </row>
    <row r="11" spans="1:31" ht="20.100000000000001" customHeight="1">
      <c r="A11" s="311"/>
      <c r="B11" s="311"/>
      <c r="C11" s="452"/>
      <c r="D11" s="311" t="s">
        <v>2226</v>
      </c>
      <c r="E11" s="452"/>
      <c r="F11" s="531">
        <v>157</v>
      </c>
      <c r="G11" s="314">
        <v>19.949174078780178</v>
      </c>
      <c r="H11" s="356">
        <v>156</v>
      </c>
      <c r="I11" s="314">
        <v>19.696969696969695</v>
      </c>
      <c r="J11" s="356">
        <v>156</v>
      </c>
      <c r="K11" s="314">
        <v>19.771863117870723</v>
      </c>
      <c r="L11" s="356">
        <v>155</v>
      </c>
      <c r="M11" s="314">
        <v>19.7</v>
      </c>
      <c r="N11" s="315">
        <v>157</v>
      </c>
      <c r="O11" s="316">
        <v>19.798234552332914</v>
      </c>
      <c r="P11" s="315">
        <v>158</v>
      </c>
      <c r="Q11" s="316">
        <v>20.076238881829735</v>
      </c>
      <c r="R11" s="315">
        <v>157</v>
      </c>
      <c r="S11" s="316">
        <v>19.723618090452263</v>
      </c>
      <c r="T11" s="315">
        <v>176</v>
      </c>
      <c r="U11" s="316">
        <v>20</v>
      </c>
      <c r="V11" s="452"/>
      <c r="W11" s="452"/>
      <c r="X11" s="452"/>
      <c r="Y11" s="452"/>
      <c r="Z11" s="452"/>
      <c r="AA11" s="452"/>
      <c r="AB11" s="452"/>
      <c r="AC11" s="452"/>
      <c r="AD11" s="311"/>
    </row>
    <row r="12" spans="1:31" ht="20.100000000000001" customHeight="1">
      <c r="A12" s="311"/>
      <c r="B12" s="311"/>
      <c r="C12" s="452"/>
      <c r="D12" s="311" t="s">
        <v>2227</v>
      </c>
      <c r="E12" s="452"/>
      <c r="F12" s="531">
        <v>496</v>
      </c>
      <c r="G12" s="314">
        <v>63.024142312579414</v>
      </c>
      <c r="H12" s="356">
        <v>508</v>
      </c>
      <c r="I12" s="314">
        <v>64.141414141414145</v>
      </c>
      <c r="J12" s="356">
        <v>508</v>
      </c>
      <c r="K12" s="314">
        <v>64.385297845373884</v>
      </c>
      <c r="L12" s="356">
        <v>505</v>
      </c>
      <c r="M12" s="314">
        <v>64.2</v>
      </c>
      <c r="N12" s="315">
        <v>511</v>
      </c>
      <c r="O12" s="316">
        <v>64.438839848675912</v>
      </c>
      <c r="P12" s="315">
        <v>507</v>
      </c>
      <c r="Q12" s="316">
        <v>64.3</v>
      </c>
      <c r="R12" s="315">
        <v>514</v>
      </c>
      <c r="S12" s="316">
        <v>64.5</v>
      </c>
      <c r="T12" s="315">
        <v>565</v>
      </c>
      <c r="U12" s="316">
        <v>64.099999999999994</v>
      </c>
      <c r="V12" s="452"/>
      <c r="W12" s="452"/>
      <c r="X12" s="452"/>
      <c r="Y12" s="452"/>
      <c r="Z12" s="452"/>
      <c r="AA12" s="452"/>
      <c r="AB12" s="452"/>
      <c r="AC12" s="452"/>
      <c r="AD12" s="311"/>
    </row>
    <row r="13" spans="1:31" ht="20.100000000000001" customHeight="1">
      <c r="A13" s="311"/>
      <c r="B13" s="311"/>
      <c r="C13" s="452"/>
      <c r="D13" s="311" t="s">
        <v>2228</v>
      </c>
      <c r="E13" s="452"/>
      <c r="F13" s="531">
        <v>69</v>
      </c>
      <c r="G13" s="314">
        <v>8.767471410419315</v>
      </c>
      <c r="H13" s="356">
        <v>65</v>
      </c>
      <c r="I13" s="314">
        <v>8.2070707070707076</v>
      </c>
      <c r="J13" s="356">
        <v>63</v>
      </c>
      <c r="K13" s="314">
        <v>7.9847908745247151</v>
      </c>
      <c r="L13" s="356">
        <v>62</v>
      </c>
      <c r="M13" s="314">
        <v>7.9</v>
      </c>
      <c r="N13" s="315">
        <v>62</v>
      </c>
      <c r="O13" s="316">
        <v>7.8184110970996219</v>
      </c>
      <c r="P13" s="315">
        <v>58</v>
      </c>
      <c r="Q13" s="316">
        <v>7.3697585768742062</v>
      </c>
      <c r="R13" s="315">
        <v>56</v>
      </c>
      <c r="S13" s="316">
        <v>7.0351758793969852</v>
      </c>
      <c r="T13" s="315">
        <v>63</v>
      </c>
      <c r="U13" s="316">
        <v>7.2</v>
      </c>
      <c r="V13" s="452"/>
      <c r="W13" s="452"/>
      <c r="X13" s="452"/>
      <c r="Y13" s="452"/>
      <c r="Z13" s="452"/>
      <c r="AA13" s="452"/>
      <c r="AB13" s="452"/>
      <c r="AC13" s="452"/>
      <c r="AD13" s="311"/>
    </row>
    <row r="14" spans="1:31" ht="20.100000000000001" customHeight="1">
      <c r="A14" s="311"/>
      <c r="B14" s="311"/>
      <c r="C14" s="452"/>
      <c r="D14" s="311" t="s">
        <v>2229</v>
      </c>
      <c r="E14" s="452"/>
      <c r="F14" s="531">
        <v>1</v>
      </c>
      <c r="G14" s="314">
        <v>0.12706480304955528</v>
      </c>
      <c r="H14" s="356">
        <v>1</v>
      </c>
      <c r="I14" s="314">
        <v>0.12626262626262627</v>
      </c>
      <c r="J14" s="356">
        <v>1</v>
      </c>
      <c r="K14" s="314">
        <v>0.1267427122940431</v>
      </c>
      <c r="L14" s="356">
        <v>1</v>
      </c>
      <c r="M14" s="314">
        <v>0.1</v>
      </c>
      <c r="N14" s="315">
        <v>1</v>
      </c>
      <c r="O14" s="316">
        <v>0.12610340479192939</v>
      </c>
      <c r="P14" s="315">
        <v>1</v>
      </c>
      <c r="Q14" s="316">
        <v>0.12706480304955528</v>
      </c>
      <c r="R14" s="315">
        <v>1</v>
      </c>
      <c r="S14" s="316">
        <v>0.12562814070351758</v>
      </c>
      <c r="T14" s="315">
        <v>1</v>
      </c>
      <c r="U14" s="316">
        <v>0.1</v>
      </c>
      <c r="V14" s="452"/>
      <c r="W14" s="452"/>
      <c r="X14" s="452"/>
      <c r="Y14" s="452"/>
      <c r="Z14" s="452"/>
      <c r="AA14" s="452"/>
      <c r="AB14" s="452"/>
      <c r="AC14" s="452"/>
      <c r="AD14" s="311"/>
    </row>
    <row r="15" spans="1:31" ht="20.100000000000001" customHeight="1">
      <c r="A15" s="311"/>
      <c r="B15" s="311"/>
      <c r="C15" s="452"/>
      <c r="D15" s="311" t="s">
        <v>1959</v>
      </c>
      <c r="E15" s="452"/>
      <c r="F15" s="531"/>
      <c r="G15" s="314"/>
      <c r="H15" s="356"/>
      <c r="I15" s="314"/>
      <c r="J15" s="356"/>
      <c r="K15" s="314"/>
      <c r="L15" s="356"/>
      <c r="M15" s="314"/>
      <c r="N15" s="356"/>
      <c r="O15" s="314"/>
      <c r="P15" s="356"/>
      <c r="Q15" s="314"/>
      <c r="R15" s="356"/>
      <c r="S15" s="314"/>
      <c r="T15" s="356"/>
      <c r="U15" s="314"/>
      <c r="V15" s="452"/>
      <c r="W15" s="452"/>
      <c r="X15" s="452"/>
      <c r="Y15" s="452"/>
      <c r="Z15" s="452"/>
      <c r="AA15" s="452"/>
      <c r="AB15" s="452"/>
      <c r="AC15" s="452"/>
      <c r="AD15" s="311"/>
    </row>
    <row r="16" spans="1:31" ht="20.100000000000001" customHeight="1">
      <c r="A16" s="311"/>
      <c r="B16" s="311"/>
      <c r="C16" s="452"/>
      <c r="D16" s="311" t="s">
        <v>1960</v>
      </c>
      <c r="E16" s="452"/>
      <c r="F16" s="531">
        <v>1</v>
      </c>
      <c r="G16" s="314">
        <v>0.12706480304955528</v>
      </c>
      <c r="H16" s="356"/>
      <c r="I16" s="314"/>
      <c r="J16" s="356"/>
      <c r="K16" s="314"/>
      <c r="L16" s="356"/>
      <c r="M16" s="314"/>
      <c r="N16" s="315"/>
      <c r="O16" s="314"/>
      <c r="P16" s="315">
        <v>1</v>
      </c>
      <c r="Q16" s="314">
        <v>0.1</v>
      </c>
      <c r="R16" s="315">
        <v>1</v>
      </c>
      <c r="S16" s="314">
        <v>0.1</v>
      </c>
      <c r="T16" s="315">
        <v>1</v>
      </c>
      <c r="U16" s="314">
        <v>0.1</v>
      </c>
      <c r="V16" s="452"/>
      <c r="W16" s="452"/>
      <c r="X16" s="452"/>
      <c r="Y16" s="452"/>
      <c r="Z16" s="452"/>
      <c r="AA16" s="452"/>
      <c r="AB16" s="452"/>
      <c r="AC16" s="452"/>
      <c r="AD16" s="311"/>
    </row>
    <row r="17" spans="1:30" ht="20.100000000000001" customHeight="1">
      <c r="A17" s="374" t="s">
        <v>3434</v>
      </c>
      <c r="B17" s="374" t="s">
        <v>783</v>
      </c>
      <c r="C17" s="358" t="s">
        <v>3641</v>
      </c>
      <c r="D17" s="374"/>
      <c r="E17" s="358"/>
      <c r="F17" s="443">
        <v>787</v>
      </c>
      <c r="G17" s="444">
        <v>100</v>
      </c>
      <c r="H17" s="443">
        <v>792</v>
      </c>
      <c r="I17" s="444">
        <v>100</v>
      </c>
      <c r="J17" s="443">
        <v>780</v>
      </c>
      <c r="K17" s="444">
        <f>J17/789*100</f>
        <v>98.859315589353614</v>
      </c>
      <c r="L17" s="443">
        <v>777</v>
      </c>
      <c r="M17" s="444">
        <v>98.7</v>
      </c>
      <c r="N17" s="443">
        <v>783</v>
      </c>
      <c r="O17" s="444">
        <v>98.7</v>
      </c>
      <c r="P17" s="443">
        <v>776</v>
      </c>
      <c r="Q17" s="444">
        <v>98.5</v>
      </c>
      <c r="R17" s="443">
        <v>785</v>
      </c>
      <c r="S17" s="444">
        <v>98.5</v>
      </c>
      <c r="T17" s="443">
        <v>867</v>
      </c>
      <c r="U17" s="444">
        <v>98.4</v>
      </c>
      <c r="V17" s="358" t="s">
        <v>7010</v>
      </c>
      <c r="W17" s="358" t="s">
        <v>7010</v>
      </c>
      <c r="X17" s="358" t="s">
        <v>7010</v>
      </c>
      <c r="Y17" s="358" t="s">
        <v>7010</v>
      </c>
      <c r="Z17" s="358" t="s">
        <v>7010</v>
      </c>
      <c r="AA17" s="358" t="s">
        <v>7010</v>
      </c>
      <c r="AB17" s="358" t="s">
        <v>7010</v>
      </c>
      <c r="AC17" s="358" t="s">
        <v>7010</v>
      </c>
      <c r="AD17" s="374" t="s">
        <v>8717</v>
      </c>
    </row>
    <row r="18" spans="1:30" ht="20.100000000000001" customHeight="1">
      <c r="A18" s="311"/>
      <c r="B18" s="311"/>
      <c r="C18" s="452"/>
      <c r="D18" s="311" t="s">
        <v>1562</v>
      </c>
      <c r="E18" s="452" t="s">
        <v>2426</v>
      </c>
      <c r="F18" s="531"/>
      <c r="G18" s="314"/>
      <c r="H18" s="356"/>
      <c r="I18" s="314"/>
      <c r="J18" s="356"/>
      <c r="K18" s="314"/>
      <c r="L18" s="356"/>
      <c r="M18" s="314"/>
      <c r="N18" s="356"/>
      <c r="O18" s="314"/>
      <c r="P18" s="356"/>
      <c r="Q18" s="314"/>
      <c r="R18" s="356"/>
      <c r="S18" s="314"/>
      <c r="T18" s="356"/>
      <c r="U18" s="314"/>
      <c r="V18" s="452"/>
      <c r="W18" s="452"/>
      <c r="X18" s="452"/>
      <c r="Y18" s="452"/>
      <c r="Z18" s="452"/>
      <c r="AA18" s="452"/>
      <c r="AB18" s="452"/>
      <c r="AC18" s="452"/>
      <c r="AD18" s="311"/>
    </row>
    <row r="19" spans="1:30" ht="20.100000000000001" customHeight="1">
      <c r="A19" s="311"/>
      <c r="B19" s="311"/>
      <c r="C19" s="452"/>
      <c r="D19" s="311" t="s">
        <v>1563</v>
      </c>
      <c r="E19" s="452"/>
      <c r="F19" s="319"/>
      <c r="G19" s="320"/>
      <c r="H19" s="319"/>
      <c r="I19" s="320"/>
      <c r="J19" s="319">
        <v>9</v>
      </c>
      <c r="K19" s="320">
        <f>J19/789*100</f>
        <v>1.1406844106463878</v>
      </c>
      <c r="L19" s="319">
        <v>10</v>
      </c>
      <c r="M19" s="320">
        <v>1.3</v>
      </c>
      <c r="N19" s="321">
        <v>10</v>
      </c>
      <c r="O19" s="320">
        <v>1.3</v>
      </c>
      <c r="P19" s="321">
        <v>12</v>
      </c>
      <c r="Q19" s="320">
        <v>1.5</v>
      </c>
      <c r="R19" s="321">
        <v>12</v>
      </c>
      <c r="S19" s="320">
        <v>1.5</v>
      </c>
      <c r="T19" s="321">
        <v>14</v>
      </c>
      <c r="U19" s="314">
        <v>1.6</v>
      </c>
      <c r="V19" s="452"/>
      <c r="W19" s="452"/>
      <c r="X19" s="452"/>
      <c r="Y19" s="452"/>
      <c r="Z19" s="452"/>
      <c r="AA19" s="452"/>
      <c r="AB19" s="452"/>
      <c r="AC19" s="452"/>
      <c r="AD19" s="311"/>
    </row>
    <row r="20" spans="1:30" ht="20.100000000000001" customHeight="1">
      <c r="A20" s="374" t="s">
        <v>3435</v>
      </c>
      <c r="B20" s="374" t="s">
        <v>784</v>
      </c>
      <c r="C20" s="358" t="s">
        <v>3641</v>
      </c>
      <c r="D20" s="374"/>
      <c r="E20" s="358"/>
      <c r="F20" s="531">
        <v>712</v>
      </c>
      <c r="G20" s="314">
        <v>90.816326530612244</v>
      </c>
      <c r="H20" s="356">
        <v>713</v>
      </c>
      <c r="I20" s="314">
        <f>H20/792*100</f>
        <v>90.025252525252526</v>
      </c>
      <c r="J20" s="356">
        <f>789-J21-J22</f>
        <v>711</v>
      </c>
      <c r="K20" s="314">
        <f>J20*100/789</f>
        <v>90.114068441064646</v>
      </c>
      <c r="L20" s="356">
        <v>702</v>
      </c>
      <c r="M20" s="314">
        <v>89.2</v>
      </c>
      <c r="N20" s="315">
        <v>702</v>
      </c>
      <c r="O20" s="314">
        <v>88.52459016393442</v>
      </c>
      <c r="P20" s="315">
        <v>696</v>
      </c>
      <c r="Q20" s="314">
        <v>88.3</v>
      </c>
      <c r="R20" s="315">
        <v>699</v>
      </c>
      <c r="S20" s="314">
        <v>87.7</v>
      </c>
      <c r="T20" s="315">
        <v>773</v>
      </c>
      <c r="U20" s="444">
        <v>87.7</v>
      </c>
      <c r="V20" s="358" t="s">
        <v>7010</v>
      </c>
      <c r="W20" s="358" t="s">
        <v>7010</v>
      </c>
      <c r="X20" s="358" t="s">
        <v>7010</v>
      </c>
      <c r="Y20" s="358" t="s">
        <v>7010</v>
      </c>
      <c r="Z20" s="358" t="s">
        <v>7010</v>
      </c>
      <c r="AA20" s="358" t="s">
        <v>7010</v>
      </c>
      <c r="AB20" s="358" t="s">
        <v>7010</v>
      </c>
      <c r="AC20" s="358" t="s">
        <v>7010</v>
      </c>
      <c r="AD20" s="374" t="s">
        <v>8717</v>
      </c>
    </row>
    <row r="21" spans="1:30" ht="20.100000000000001" customHeight="1">
      <c r="A21" s="311"/>
      <c r="B21" s="311"/>
      <c r="C21" s="452"/>
      <c r="D21" s="311" t="s">
        <v>8165</v>
      </c>
      <c r="E21" s="452" t="s">
        <v>7646</v>
      </c>
      <c r="F21" s="531">
        <v>1</v>
      </c>
      <c r="G21" s="314">
        <v>0.12755102040816327</v>
      </c>
      <c r="H21" s="356">
        <v>1</v>
      </c>
      <c r="I21" s="314">
        <f>H21/792*100</f>
        <v>0.12626262626262627</v>
      </c>
      <c r="J21" s="356">
        <v>1</v>
      </c>
      <c r="K21" s="314">
        <f>J21*100/789</f>
        <v>0.1267427122940431</v>
      </c>
      <c r="L21" s="356">
        <v>1</v>
      </c>
      <c r="M21" s="314">
        <v>0.1</v>
      </c>
      <c r="N21" s="315">
        <v>1</v>
      </c>
      <c r="O21" s="314">
        <v>0.12610340479192939</v>
      </c>
      <c r="P21" s="315">
        <v>1</v>
      </c>
      <c r="Q21" s="314">
        <v>0.1</v>
      </c>
      <c r="R21" s="315">
        <v>1</v>
      </c>
      <c r="S21" s="314">
        <v>0.1</v>
      </c>
      <c r="T21" s="315">
        <v>1</v>
      </c>
      <c r="U21" s="314">
        <v>0.1</v>
      </c>
      <c r="V21" s="452"/>
      <c r="W21" s="452"/>
      <c r="X21" s="452"/>
      <c r="Y21" s="452"/>
      <c r="Z21" s="452"/>
      <c r="AA21" s="452"/>
      <c r="AB21" s="452"/>
      <c r="AC21" s="452"/>
      <c r="AD21" s="311"/>
    </row>
    <row r="22" spans="1:30" ht="20.100000000000001" customHeight="1">
      <c r="A22" s="311"/>
      <c r="B22" s="311" t="s">
        <v>7316</v>
      </c>
      <c r="C22" s="452"/>
      <c r="D22" s="311" t="s">
        <v>1960</v>
      </c>
      <c r="E22" s="452"/>
      <c r="F22" s="531">
        <v>74</v>
      </c>
      <c r="G22" s="320">
        <v>9.4387755102040813</v>
      </c>
      <c r="H22" s="356">
        <v>78</v>
      </c>
      <c r="I22" s="320">
        <f>H22/792*100</f>
        <v>9.8484848484848477</v>
      </c>
      <c r="J22" s="356">
        <v>77</v>
      </c>
      <c r="K22" s="320">
        <f>J22*100/789</f>
        <v>9.7591888466413188</v>
      </c>
      <c r="L22" s="356">
        <v>84</v>
      </c>
      <c r="M22" s="314">
        <v>10.7</v>
      </c>
      <c r="N22" s="315">
        <v>90</v>
      </c>
      <c r="O22" s="314">
        <v>11.349306431273645</v>
      </c>
      <c r="P22" s="315">
        <v>91</v>
      </c>
      <c r="Q22" s="314">
        <v>11.5</v>
      </c>
      <c r="R22" s="315">
        <v>97</v>
      </c>
      <c r="S22" s="314">
        <v>12.2</v>
      </c>
      <c r="T22" s="315">
        <v>107</v>
      </c>
      <c r="U22" s="314">
        <v>12.1</v>
      </c>
      <c r="V22" s="452"/>
      <c r="W22" s="452"/>
      <c r="X22" s="452"/>
      <c r="Y22" s="452"/>
      <c r="Z22" s="452"/>
      <c r="AA22" s="452"/>
      <c r="AB22" s="452"/>
      <c r="AC22" s="452"/>
      <c r="AD22" s="311"/>
    </row>
    <row r="23" spans="1:30" ht="20.100000000000001" customHeight="1">
      <c r="A23" s="374" t="s">
        <v>3436</v>
      </c>
      <c r="B23" s="374" t="s">
        <v>785</v>
      </c>
      <c r="C23" s="358" t="s">
        <v>3642</v>
      </c>
      <c r="D23" s="374" t="s">
        <v>7385</v>
      </c>
      <c r="E23" s="527" t="s">
        <v>7646</v>
      </c>
      <c r="F23" s="443">
        <v>7</v>
      </c>
      <c r="G23" s="314">
        <v>9.3333333333333339</v>
      </c>
      <c r="H23" s="443">
        <v>29</v>
      </c>
      <c r="I23" s="314">
        <f>H23/79*100</f>
        <v>36.708860759493675</v>
      </c>
      <c r="J23" s="443">
        <v>30</v>
      </c>
      <c r="K23" s="314">
        <f>J23*100/78</f>
        <v>38.46153846153846</v>
      </c>
      <c r="L23" s="443">
        <v>32</v>
      </c>
      <c r="M23" s="444">
        <v>37.6</v>
      </c>
      <c r="N23" s="471">
        <v>32</v>
      </c>
      <c r="O23" s="465">
        <v>35.164835164835168</v>
      </c>
      <c r="P23" s="471">
        <v>34</v>
      </c>
      <c r="Q23" s="465">
        <v>37</v>
      </c>
      <c r="R23" s="471">
        <v>32</v>
      </c>
      <c r="S23" s="465">
        <v>32.700000000000003</v>
      </c>
      <c r="T23" s="471">
        <v>36</v>
      </c>
      <c r="U23" s="465">
        <v>33.299999999999997</v>
      </c>
      <c r="V23" s="358" t="s">
        <v>7010</v>
      </c>
      <c r="W23" s="358" t="s">
        <v>7010</v>
      </c>
      <c r="X23" s="358" t="s">
        <v>7010</v>
      </c>
      <c r="Y23" s="358" t="s">
        <v>7010</v>
      </c>
      <c r="Z23" s="358" t="s">
        <v>7010</v>
      </c>
      <c r="AA23" s="358" t="s">
        <v>7010</v>
      </c>
      <c r="AB23" s="358" t="s">
        <v>7010</v>
      </c>
      <c r="AC23" s="358" t="s">
        <v>7010</v>
      </c>
      <c r="AD23" s="374" t="s">
        <v>8717</v>
      </c>
    </row>
    <row r="24" spans="1:30" ht="20.100000000000001" customHeight="1">
      <c r="A24" s="311"/>
      <c r="B24" s="311"/>
      <c r="C24" s="452"/>
      <c r="D24" s="311" t="s">
        <v>7386</v>
      </c>
      <c r="E24" s="526"/>
      <c r="F24" s="531">
        <v>6</v>
      </c>
      <c r="G24" s="314">
        <v>8</v>
      </c>
      <c r="H24" s="356">
        <v>13</v>
      </c>
      <c r="I24" s="314">
        <f>H24/79*100</f>
        <v>16.455696202531644</v>
      </c>
      <c r="J24" s="356">
        <v>11</v>
      </c>
      <c r="K24" s="314">
        <f>J24*100/78</f>
        <v>14.102564102564102</v>
      </c>
      <c r="L24" s="356">
        <v>12</v>
      </c>
      <c r="M24" s="314">
        <v>14.1</v>
      </c>
      <c r="N24" s="315">
        <v>14</v>
      </c>
      <c r="O24" s="316">
        <v>15.384615384615385</v>
      </c>
      <c r="P24" s="315">
        <v>12</v>
      </c>
      <c r="Q24" s="316">
        <v>13</v>
      </c>
      <c r="R24" s="315">
        <v>13</v>
      </c>
      <c r="S24" s="316">
        <v>13.3</v>
      </c>
      <c r="T24" s="315">
        <v>15</v>
      </c>
      <c r="U24" s="316">
        <v>13.9</v>
      </c>
      <c r="V24" s="452"/>
      <c r="W24" s="452"/>
      <c r="X24" s="452"/>
      <c r="Y24" s="452"/>
      <c r="Z24" s="452"/>
      <c r="AA24" s="452"/>
      <c r="AB24" s="452"/>
      <c r="AC24" s="452"/>
      <c r="AD24" s="311"/>
    </row>
    <row r="25" spans="1:30" ht="20.100000000000001" customHeight="1">
      <c r="A25" s="311"/>
      <c r="B25" s="311"/>
      <c r="C25" s="452"/>
      <c r="D25" s="311" t="s">
        <v>7301</v>
      </c>
      <c r="E25" s="526"/>
      <c r="F25" s="531">
        <v>4</v>
      </c>
      <c r="G25" s="314">
        <v>5.3333333333333339</v>
      </c>
      <c r="H25" s="356">
        <v>13</v>
      </c>
      <c r="I25" s="314">
        <f>H25/79*100</f>
        <v>16.455696202531644</v>
      </c>
      <c r="J25" s="356">
        <v>13</v>
      </c>
      <c r="K25" s="314">
        <f>J25*100/78</f>
        <v>16.666666666666668</v>
      </c>
      <c r="L25" s="356">
        <v>18</v>
      </c>
      <c r="M25" s="314">
        <v>21.2</v>
      </c>
      <c r="N25" s="315">
        <v>21</v>
      </c>
      <c r="O25" s="316">
        <v>23.076923076923077</v>
      </c>
      <c r="P25" s="315">
        <v>20</v>
      </c>
      <c r="Q25" s="316">
        <v>21.7</v>
      </c>
      <c r="R25" s="315">
        <v>24</v>
      </c>
      <c r="S25" s="316">
        <v>24.5</v>
      </c>
      <c r="T25" s="315">
        <v>26</v>
      </c>
      <c r="U25" s="316">
        <v>24.1</v>
      </c>
      <c r="V25" s="452"/>
      <c r="W25" s="452"/>
      <c r="X25" s="452"/>
      <c r="Y25" s="452"/>
      <c r="Z25" s="452"/>
      <c r="AA25" s="452"/>
      <c r="AB25" s="452"/>
      <c r="AC25" s="452"/>
      <c r="AD25" s="311"/>
    </row>
    <row r="26" spans="1:30" ht="20.100000000000001" customHeight="1">
      <c r="A26" s="311"/>
      <c r="B26" s="311"/>
      <c r="C26" s="452"/>
      <c r="D26" s="311" t="s">
        <v>8570</v>
      </c>
      <c r="E26" s="526"/>
      <c r="F26" s="531">
        <v>1</v>
      </c>
      <c r="G26" s="314">
        <v>1.3333333333333335</v>
      </c>
      <c r="H26" s="356">
        <v>5</v>
      </c>
      <c r="I26" s="314">
        <f>H26/79*100</f>
        <v>6.3291139240506329</v>
      </c>
      <c r="J26" s="356">
        <v>6</v>
      </c>
      <c r="K26" s="314">
        <f>J26*100/78</f>
        <v>7.6923076923076925</v>
      </c>
      <c r="L26" s="356">
        <v>6</v>
      </c>
      <c r="M26" s="314">
        <v>7.1</v>
      </c>
      <c r="N26" s="315">
        <v>7</v>
      </c>
      <c r="O26" s="316">
        <v>7.6923076923076925</v>
      </c>
      <c r="P26" s="315">
        <v>7</v>
      </c>
      <c r="Q26" s="316">
        <v>7.6</v>
      </c>
      <c r="R26" s="315">
        <v>9</v>
      </c>
      <c r="S26" s="316">
        <v>9.1999999999999993</v>
      </c>
      <c r="T26" s="315">
        <v>9</v>
      </c>
      <c r="U26" s="316">
        <v>8.3000000000000007</v>
      </c>
      <c r="V26" s="452"/>
      <c r="W26" s="452"/>
      <c r="X26" s="452"/>
      <c r="Y26" s="452"/>
      <c r="Z26" s="452"/>
      <c r="AA26" s="452"/>
      <c r="AB26" s="452"/>
      <c r="AC26" s="452"/>
      <c r="AD26" s="311"/>
    </row>
    <row r="27" spans="1:30" ht="20.100000000000001" customHeight="1">
      <c r="A27" s="311"/>
      <c r="B27" s="311"/>
      <c r="C27" s="452"/>
      <c r="D27" s="311" t="s">
        <v>1959</v>
      </c>
      <c r="E27" s="526"/>
      <c r="F27" s="531">
        <v>1</v>
      </c>
      <c r="G27" s="531">
        <v>1.3333333333333335</v>
      </c>
      <c r="H27" s="356"/>
      <c r="I27" s="356"/>
      <c r="J27" s="356"/>
      <c r="K27" s="356"/>
      <c r="L27" s="356"/>
      <c r="M27" s="314"/>
      <c r="N27" s="356"/>
      <c r="O27" s="314"/>
      <c r="P27" s="356"/>
      <c r="Q27" s="314"/>
      <c r="R27" s="356"/>
      <c r="S27" s="314"/>
      <c r="T27" s="356"/>
      <c r="U27" s="314"/>
      <c r="V27" s="452"/>
      <c r="W27" s="452"/>
      <c r="X27" s="452"/>
      <c r="Y27" s="452"/>
      <c r="Z27" s="452"/>
      <c r="AA27" s="452"/>
      <c r="AB27" s="452"/>
      <c r="AC27" s="452"/>
      <c r="AD27" s="311"/>
    </row>
    <row r="28" spans="1:30" ht="20.100000000000001" customHeight="1">
      <c r="A28" s="311"/>
      <c r="B28" s="311"/>
      <c r="C28" s="452"/>
      <c r="D28" s="311" t="s">
        <v>1960</v>
      </c>
      <c r="E28" s="526"/>
      <c r="F28" s="531">
        <v>56</v>
      </c>
      <c r="G28" s="314">
        <v>74.666666666666671</v>
      </c>
      <c r="H28" s="356">
        <v>19</v>
      </c>
      <c r="I28" s="314">
        <f>H28/79*100</f>
        <v>24.050632911392405</v>
      </c>
      <c r="J28" s="356">
        <v>18</v>
      </c>
      <c r="K28" s="314">
        <f>J28*100/78</f>
        <v>23.076923076923077</v>
      </c>
      <c r="L28" s="356">
        <v>17</v>
      </c>
      <c r="M28" s="314">
        <v>20</v>
      </c>
      <c r="N28" s="315">
        <v>17</v>
      </c>
      <c r="O28" s="314">
        <v>18.681318681318682</v>
      </c>
      <c r="P28" s="315">
        <v>19</v>
      </c>
      <c r="Q28" s="314">
        <v>20.7</v>
      </c>
      <c r="R28" s="315">
        <v>20</v>
      </c>
      <c r="S28" s="314">
        <v>20.399999999999999</v>
      </c>
      <c r="T28" s="315">
        <v>22</v>
      </c>
      <c r="U28" s="314">
        <v>20.399999999999999</v>
      </c>
      <c r="V28" s="452"/>
      <c r="W28" s="452"/>
      <c r="X28" s="452"/>
      <c r="Y28" s="452"/>
      <c r="Z28" s="452"/>
      <c r="AA28" s="452"/>
      <c r="AB28" s="452"/>
      <c r="AC28" s="452"/>
      <c r="AD28" s="311"/>
    </row>
    <row r="29" spans="1:30" ht="20.100000000000001" customHeight="1">
      <c r="A29" s="374" t="s">
        <v>3437</v>
      </c>
      <c r="B29" s="374" t="s">
        <v>786</v>
      </c>
      <c r="C29" s="358" t="s">
        <v>3641</v>
      </c>
      <c r="D29" s="374" t="s">
        <v>2230</v>
      </c>
      <c r="E29" s="358" t="s">
        <v>7351</v>
      </c>
      <c r="F29" s="443">
        <v>93</v>
      </c>
      <c r="G29" s="444">
        <v>11.81702668360864</v>
      </c>
      <c r="H29" s="443">
        <v>95</v>
      </c>
      <c r="I29" s="444">
        <v>11.994949494949495</v>
      </c>
      <c r="J29" s="443">
        <v>95</v>
      </c>
      <c r="K29" s="444">
        <f>J29*100/789</f>
        <v>12.040557667934094</v>
      </c>
      <c r="L29" s="443">
        <v>94</v>
      </c>
      <c r="M29" s="444">
        <v>11.9</v>
      </c>
      <c r="N29" s="471">
        <v>101</v>
      </c>
      <c r="O29" s="465">
        <v>12.736443883984869</v>
      </c>
      <c r="P29" s="471">
        <v>105</v>
      </c>
      <c r="Q29" s="465">
        <v>13.341804320203304</v>
      </c>
      <c r="R29" s="471">
        <v>112</v>
      </c>
      <c r="S29" s="465">
        <v>14.052697616060225</v>
      </c>
      <c r="T29" s="471">
        <v>122</v>
      </c>
      <c r="U29" s="465">
        <v>13.847900113507379</v>
      </c>
      <c r="V29" s="358" t="s">
        <v>7010</v>
      </c>
      <c r="W29" s="358" t="s">
        <v>7010</v>
      </c>
      <c r="X29" s="358" t="s">
        <v>7010</v>
      </c>
      <c r="Y29" s="358" t="s">
        <v>7010</v>
      </c>
      <c r="Z29" s="358" t="s">
        <v>7010</v>
      </c>
      <c r="AA29" s="358" t="s">
        <v>7010</v>
      </c>
      <c r="AB29" s="358" t="s">
        <v>7010</v>
      </c>
      <c r="AC29" s="358" t="s">
        <v>7010</v>
      </c>
      <c r="AD29" s="374" t="s">
        <v>8717</v>
      </c>
    </row>
    <row r="30" spans="1:30" ht="20.100000000000001" customHeight="1">
      <c r="A30" s="311"/>
      <c r="B30" s="311"/>
      <c r="C30" s="452"/>
      <c r="D30" s="311" t="s">
        <v>2231</v>
      </c>
      <c r="E30" s="452"/>
      <c r="F30" s="531">
        <v>120</v>
      </c>
      <c r="G30" s="314">
        <v>15.247776365946633</v>
      </c>
      <c r="H30" s="356">
        <v>128</v>
      </c>
      <c r="I30" s="314">
        <v>16.161616161616163</v>
      </c>
      <c r="J30" s="356">
        <v>126</v>
      </c>
      <c r="K30" s="314">
        <f>J30*100/789</f>
        <v>15.96958174904943</v>
      </c>
      <c r="L30" s="356">
        <v>125</v>
      </c>
      <c r="M30" s="314">
        <v>15.9</v>
      </c>
      <c r="N30" s="315">
        <v>127</v>
      </c>
      <c r="O30" s="316">
        <v>16.015132408575031</v>
      </c>
      <c r="P30" s="315">
        <v>130</v>
      </c>
      <c r="Q30" s="316">
        <v>16.518424396442185</v>
      </c>
      <c r="R30" s="315">
        <v>139</v>
      </c>
      <c r="S30" s="316">
        <v>17.440401505646172</v>
      </c>
      <c r="T30" s="315">
        <v>151</v>
      </c>
      <c r="U30" s="316">
        <v>17.139614074914871</v>
      </c>
      <c r="V30" s="452"/>
      <c r="W30" s="452"/>
      <c r="X30" s="452"/>
      <c r="Y30" s="452"/>
      <c r="Z30" s="452"/>
      <c r="AA30" s="452"/>
      <c r="AB30" s="452"/>
      <c r="AC30" s="452"/>
      <c r="AD30" s="311"/>
    </row>
    <row r="31" spans="1:30" ht="20.100000000000001" customHeight="1">
      <c r="A31" s="311"/>
      <c r="B31" s="311"/>
      <c r="C31" s="452"/>
      <c r="D31" s="311" t="s">
        <v>1512</v>
      </c>
      <c r="E31" s="452"/>
      <c r="F31" s="531">
        <v>112</v>
      </c>
      <c r="G31" s="314">
        <v>14.23125794155019</v>
      </c>
      <c r="H31" s="356">
        <v>110</v>
      </c>
      <c r="I31" s="314">
        <v>13.888888888888889</v>
      </c>
      <c r="J31" s="356">
        <v>110</v>
      </c>
      <c r="K31" s="314">
        <f>J31*100/789</f>
        <v>13.941698352344741</v>
      </c>
      <c r="L31" s="356">
        <v>104</v>
      </c>
      <c r="M31" s="314">
        <v>13.2</v>
      </c>
      <c r="N31" s="315">
        <v>100</v>
      </c>
      <c r="O31" s="316">
        <v>12.610340479192939</v>
      </c>
      <c r="P31" s="315">
        <v>95</v>
      </c>
      <c r="Q31" s="316">
        <v>12.071156289707751</v>
      </c>
      <c r="R31" s="315">
        <v>95</v>
      </c>
      <c r="S31" s="316">
        <v>11.919698870765369</v>
      </c>
      <c r="T31" s="315">
        <v>110</v>
      </c>
      <c r="U31" s="316">
        <v>12.485811577752553</v>
      </c>
      <c r="V31" s="452"/>
      <c r="W31" s="452"/>
      <c r="X31" s="452"/>
      <c r="Y31" s="452"/>
      <c r="Z31" s="452"/>
      <c r="AA31" s="452"/>
      <c r="AB31" s="452"/>
      <c r="AC31" s="452"/>
      <c r="AD31" s="311"/>
    </row>
    <row r="32" spans="1:30" ht="20.100000000000001" customHeight="1">
      <c r="A32" s="311"/>
      <c r="B32" s="311"/>
      <c r="C32" s="452"/>
      <c r="D32" s="311" t="s">
        <v>2232</v>
      </c>
      <c r="E32" s="452"/>
      <c r="F32" s="531">
        <v>225</v>
      </c>
      <c r="G32" s="314">
        <v>28.589580686149937</v>
      </c>
      <c r="H32" s="356">
        <v>227</v>
      </c>
      <c r="I32" s="314">
        <v>28.661616161616163</v>
      </c>
      <c r="J32" s="356">
        <v>230</v>
      </c>
      <c r="K32" s="314">
        <f>J32*100/789</f>
        <v>29.15082382762991</v>
      </c>
      <c r="L32" s="356">
        <v>225</v>
      </c>
      <c r="M32" s="314">
        <v>28.6</v>
      </c>
      <c r="N32" s="315">
        <v>233</v>
      </c>
      <c r="O32" s="316">
        <v>29.382093316519548</v>
      </c>
      <c r="P32" s="315">
        <v>227</v>
      </c>
      <c r="Q32" s="316">
        <v>28.843710292249046</v>
      </c>
      <c r="R32" s="315">
        <v>227</v>
      </c>
      <c r="S32" s="316">
        <v>28.481806775407779</v>
      </c>
      <c r="T32" s="315">
        <v>246</v>
      </c>
      <c r="U32" s="316">
        <v>27.922814982973893</v>
      </c>
      <c r="V32" s="452"/>
      <c r="W32" s="452"/>
      <c r="X32" s="452"/>
      <c r="Y32" s="452"/>
      <c r="Z32" s="452"/>
      <c r="AA32" s="452"/>
      <c r="AB32" s="452"/>
      <c r="AC32" s="452"/>
      <c r="AD32" s="311"/>
    </row>
    <row r="33" spans="1:30" ht="20.100000000000001" customHeight="1">
      <c r="A33" s="311"/>
      <c r="B33" s="311"/>
      <c r="C33" s="452"/>
      <c r="D33" s="311" t="s">
        <v>2233</v>
      </c>
      <c r="E33" s="452"/>
      <c r="F33" s="531">
        <v>237</v>
      </c>
      <c r="G33" s="314">
        <v>30.1143583227446</v>
      </c>
      <c r="H33" s="356">
        <v>232</v>
      </c>
      <c r="I33" s="314">
        <v>29.292929292929294</v>
      </c>
      <c r="J33" s="356">
        <v>228</v>
      </c>
      <c r="K33" s="314">
        <f>J33*100/789</f>
        <v>28.897338403041825</v>
      </c>
      <c r="L33" s="356">
        <v>238</v>
      </c>
      <c r="M33" s="314">
        <v>30.2</v>
      </c>
      <c r="N33" s="315">
        <v>231</v>
      </c>
      <c r="O33" s="316">
        <v>29.129886506935687</v>
      </c>
      <c r="P33" s="315">
        <v>230</v>
      </c>
      <c r="Q33" s="316">
        <v>29.224904701397712</v>
      </c>
      <c r="R33" s="315">
        <v>223</v>
      </c>
      <c r="S33" s="316">
        <v>27.979924717691343</v>
      </c>
      <c r="T33" s="315">
        <v>251</v>
      </c>
      <c r="U33" s="316">
        <v>28.490351872871738</v>
      </c>
      <c r="V33" s="452"/>
      <c r="W33" s="452"/>
      <c r="X33" s="452"/>
      <c r="Y33" s="452"/>
      <c r="Z33" s="452"/>
      <c r="AA33" s="452"/>
      <c r="AB33" s="452"/>
      <c r="AC33" s="452"/>
      <c r="AD33" s="311"/>
    </row>
    <row r="34" spans="1:30" ht="20.100000000000001" customHeight="1">
      <c r="A34" s="311"/>
      <c r="B34" s="311"/>
      <c r="C34" s="452"/>
      <c r="D34" s="311" t="s">
        <v>2002</v>
      </c>
      <c r="E34" s="452"/>
      <c r="F34" s="531"/>
      <c r="G34" s="314"/>
      <c r="H34" s="356"/>
      <c r="I34" s="314"/>
      <c r="J34" s="356"/>
      <c r="K34" s="314"/>
      <c r="L34" s="356"/>
      <c r="M34" s="314"/>
      <c r="N34" s="356"/>
      <c r="O34" s="314"/>
      <c r="P34" s="356"/>
      <c r="Q34" s="314"/>
      <c r="R34" s="356"/>
      <c r="S34" s="314"/>
      <c r="T34" s="356"/>
      <c r="U34" s="314"/>
      <c r="V34" s="452"/>
      <c r="W34" s="452"/>
      <c r="X34" s="452"/>
      <c r="Y34" s="452"/>
      <c r="Z34" s="452"/>
      <c r="AA34" s="452"/>
      <c r="AB34" s="452"/>
      <c r="AC34" s="452"/>
      <c r="AD34" s="311"/>
    </row>
    <row r="35" spans="1:30" ht="20.100000000000001" customHeight="1">
      <c r="A35" s="311"/>
      <c r="B35" s="311"/>
      <c r="C35" s="452"/>
      <c r="D35" s="311" t="s">
        <v>1359</v>
      </c>
      <c r="E35" s="452"/>
      <c r="F35" s="531"/>
      <c r="G35" s="314"/>
      <c r="H35" s="356"/>
      <c r="I35" s="314"/>
      <c r="J35" s="356"/>
      <c r="K35" s="314"/>
      <c r="L35" s="356">
        <v>1</v>
      </c>
      <c r="M35" s="314">
        <v>0.1</v>
      </c>
      <c r="N35" s="356">
        <v>1</v>
      </c>
      <c r="O35" s="314">
        <v>0.12610340479192939</v>
      </c>
      <c r="P35" s="315">
        <v>1</v>
      </c>
      <c r="Q35" s="314">
        <v>0.1</v>
      </c>
      <c r="R35" s="315">
        <v>1</v>
      </c>
      <c r="S35" s="316">
        <v>0.12547051442910917</v>
      </c>
      <c r="T35" s="315">
        <v>1</v>
      </c>
      <c r="U35" s="316">
        <v>0.11350737797956867</v>
      </c>
      <c r="V35" s="452"/>
      <c r="W35" s="452"/>
      <c r="X35" s="452"/>
      <c r="Y35" s="452"/>
      <c r="Z35" s="452"/>
      <c r="AA35" s="452"/>
      <c r="AB35" s="452"/>
      <c r="AC35" s="452"/>
      <c r="AD35" s="311"/>
    </row>
    <row r="36" spans="1:30" ht="20.100000000000001" customHeight="1">
      <c r="A36" s="374" t="s">
        <v>3438</v>
      </c>
      <c r="B36" s="374" t="s">
        <v>787</v>
      </c>
      <c r="C36" s="358" t="s">
        <v>3641</v>
      </c>
      <c r="D36" s="374" t="s">
        <v>2234</v>
      </c>
      <c r="E36" s="358"/>
      <c r="F36" s="443">
        <v>700</v>
      </c>
      <c r="G36" s="444">
        <v>88.945362134688693</v>
      </c>
      <c r="H36" s="443">
        <v>699</v>
      </c>
      <c r="I36" s="444">
        <v>88.257575757575751</v>
      </c>
      <c r="J36" s="443">
        <v>744</v>
      </c>
      <c r="K36" s="444">
        <v>94.296577946768068</v>
      </c>
      <c r="L36" s="443">
        <v>770</v>
      </c>
      <c r="M36" s="444">
        <v>97.8</v>
      </c>
      <c r="N36" s="471">
        <v>723</v>
      </c>
      <c r="O36" s="465">
        <v>91.172761664564945</v>
      </c>
      <c r="P36" s="471">
        <v>767</v>
      </c>
      <c r="Q36" s="465">
        <v>97.335025380710661</v>
      </c>
      <c r="R36" s="471">
        <v>765</v>
      </c>
      <c r="S36" s="465">
        <v>95.98494353826851</v>
      </c>
      <c r="T36" s="443"/>
      <c r="U36" s="444"/>
      <c r="V36" s="358" t="s">
        <v>7010</v>
      </c>
      <c r="W36" s="358" t="s">
        <v>7010</v>
      </c>
      <c r="X36" s="358" t="s">
        <v>7010</v>
      </c>
      <c r="Y36" s="358" t="s">
        <v>7010</v>
      </c>
      <c r="Z36" s="358" t="s">
        <v>7010</v>
      </c>
      <c r="AA36" s="358" t="s">
        <v>7010</v>
      </c>
      <c r="AB36" s="358" t="s">
        <v>7010</v>
      </c>
      <c r="AC36" s="358"/>
      <c r="AD36" s="374"/>
    </row>
    <row r="37" spans="1:30" ht="20.100000000000001" customHeight="1">
      <c r="A37" s="311"/>
      <c r="B37" s="311"/>
      <c r="C37" s="452"/>
      <c r="D37" s="311" t="s">
        <v>2235</v>
      </c>
      <c r="E37" s="452"/>
      <c r="F37" s="531">
        <v>28</v>
      </c>
      <c r="G37" s="314">
        <v>3.5578144853875475</v>
      </c>
      <c r="H37" s="356">
        <v>53</v>
      </c>
      <c r="I37" s="314">
        <v>6.691919191919192</v>
      </c>
      <c r="J37" s="356">
        <v>3</v>
      </c>
      <c r="K37" s="314">
        <v>0.38022813688212925</v>
      </c>
      <c r="L37" s="356">
        <v>2</v>
      </c>
      <c r="M37" s="314">
        <v>0.3</v>
      </c>
      <c r="N37" s="315">
        <v>22</v>
      </c>
      <c r="O37" s="316">
        <v>2.7742749054224465</v>
      </c>
      <c r="P37" s="315">
        <v>1</v>
      </c>
      <c r="Q37" s="316">
        <v>0.12690355329949238</v>
      </c>
      <c r="R37" s="356"/>
      <c r="S37" s="314"/>
      <c r="T37" s="356"/>
      <c r="U37" s="314"/>
      <c r="V37" s="452"/>
      <c r="W37" s="452"/>
      <c r="X37" s="452"/>
      <c r="Y37" s="452"/>
      <c r="Z37" s="452"/>
      <c r="AA37" s="452"/>
      <c r="AB37" s="452"/>
      <c r="AC37" s="452"/>
      <c r="AD37" s="311"/>
    </row>
    <row r="38" spans="1:30" ht="20.100000000000001" customHeight="1">
      <c r="A38" s="311"/>
      <c r="B38" s="311"/>
      <c r="C38" s="452"/>
      <c r="D38" s="311" t="s">
        <v>2236</v>
      </c>
      <c r="E38" s="452"/>
      <c r="F38" s="531">
        <v>53</v>
      </c>
      <c r="G38" s="314">
        <v>6.7344345616264292</v>
      </c>
      <c r="H38" s="356">
        <v>8</v>
      </c>
      <c r="I38" s="314">
        <v>1.0101010101010102</v>
      </c>
      <c r="J38" s="356">
        <v>6</v>
      </c>
      <c r="K38" s="314">
        <v>0.76045627376425851</v>
      </c>
      <c r="L38" s="356">
        <v>5</v>
      </c>
      <c r="M38" s="314">
        <v>0.6</v>
      </c>
      <c r="N38" s="315">
        <v>14</v>
      </c>
      <c r="O38" s="316">
        <v>1.7654476670870114</v>
      </c>
      <c r="P38" s="315">
        <v>2</v>
      </c>
      <c r="Q38" s="316">
        <v>0.25380710659898476</v>
      </c>
      <c r="R38" s="315">
        <v>4</v>
      </c>
      <c r="S38" s="316">
        <v>0.50188205771643668</v>
      </c>
      <c r="T38" s="356"/>
      <c r="U38" s="314"/>
      <c r="V38" s="452"/>
      <c r="W38" s="452"/>
      <c r="X38" s="452"/>
      <c r="Y38" s="452"/>
      <c r="Z38" s="452"/>
      <c r="AA38" s="452"/>
      <c r="AB38" s="452"/>
      <c r="AC38" s="452"/>
      <c r="AD38" s="311"/>
    </row>
    <row r="39" spans="1:30" ht="20.100000000000001" customHeight="1">
      <c r="A39" s="311"/>
      <c r="B39" s="311"/>
      <c r="C39" s="452"/>
      <c r="D39" s="311" t="s">
        <v>2237</v>
      </c>
      <c r="E39" s="452"/>
      <c r="F39" s="531">
        <v>6</v>
      </c>
      <c r="G39" s="314">
        <v>0.76238881829733163</v>
      </c>
      <c r="H39" s="356">
        <v>32</v>
      </c>
      <c r="I39" s="314">
        <v>4.0404040404040407</v>
      </c>
      <c r="J39" s="356">
        <v>36</v>
      </c>
      <c r="K39" s="314">
        <v>4.5627376425855513</v>
      </c>
      <c r="L39" s="356">
        <v>10</v>
      </c>
      <c r="M39" s="314">
        <v>1.3</v>
      </c>
      <c r="N39" s="315">
        <v>34</v>
      </c>
      <c r="O39" s="316">
        <v>4.2875157629255991</v>
      </c>
      <c r="P39" s="315">
        <v>18</v>
      </c>
      <c r="Q39" s="316">
        <v>2.2842639593908629</v>
      </c>
      <c r="R39" s="315">
        <v>28</v>
      </c>
      <c r="S39" s="316">
        <v>3.5131744040150563</v>
      </c>
      <c r="T39" s="356"/>
      <c r="U39" s="314"/>
      <c r="V39" s="452"/>
      <c r="W39" s="452"/>
      <c r="X39" s="452"/>
      <c r="Y39" s="452"/>
      <c r="Z39" s="452"/>
      <c r="AA39" s="452"/>
      <c r="AB39" s="452"/>
      <c r="AC39" s="452"/>
      <c r="AD39" s="311"/>
    </row>
    <row r="40" spans="1:30" ht="20.100000000000001" customHeight="1">
      <c r="A40" s="374" t="s">
        <v>3439</v>
      </c>
      <c r="B40" s="374" t="s">
        <v>788</v>
      </c>
      <c r="C40" s="358" t="s">
        <v>8719</v>
      </c>
      <c r="D40" s="374"/>
      <c r="E40" s="358"/>
      <c r="F40" s="443">
        <v>81</v>
      </c>
      <c r="G40" s="444">
        <v>100</v>
      </c>
      <c r="H40" s="443">
        <v>61</v>
      </c>
      <c r="I40" s="444">
        <v>100</v>
      </c>
      <c r="J40" s="443">
        <v>9</v>
      </c>
      <c r="K40" s="444">
        <v>100</v>
      </c>
      <c r="L40" s="443">
        <v>7</v>
      </c>
      <c r="M40" s="444">
        <v>100</v>
      </c>
      <c r="N40" s="443">
        <v>36</v>
      </c>
      <c r="O40" s="444">
        <v>100</v>
      </c>
      <c r="P40" s="443">
        <v>3</v>
      </c>
      <c r="Q40" s="444">
        <v>100</v>
      </c>
      <c r="R40" s="443">
        <v>4</v>
      </c>
      <c r="S40" s="444">
        <v>100</v>
      </c>
      <c r="T40" s="443"/>
      <c r="U40" s="444"/>
      <c r="V40" s="358" t="s">
        <v>7010</v>
      </c>
      <c r="W40" s="358" t="s">
        <v>7010</v>
      </c>
      <c r="X40" s="358" t="s">
        <v>7010</v>
      </c>
      <c r="Y40" s="358" t="s">
        <v>7010</v>
      </c>
      <c r="Z40" s="358" t="s">
        <v>7010</v>
      </c>
      <c r="AA40" s="358" t="s">
        <v>7010</v>
      </c>
      <c r="AB40" s="358" t="s">
        <v>7010</v>
      </c>
      <c r="AC40" s="358"/>
      <c r="AD40" s="374"/>
    </row>
    <row r="41" spans="1:30" ht="20.100000000000001" customHeight="1">
      <c r="A41" s="311"/>
      <c r="B41" s="311"/>
      <c r="C41" s="452"/>
      <c r="D41" s="311" t="s">
        <v>1562</v>
      </c>
      <c r="E41" s="452" t="s">
        <v>2426</v>
      </c>
      <c r="F41" s="531"/>
      <c r="G41" s="314"/>
      <c r="H41" s="356"/>
      <c r="I41" s="314"/>
      <c r="J41" s="356"/>
      <c r="K41" s="314"/>
      <c r="L41" s="356"/>
      <c r="M41" s="314"/>
      <c r="N41" s="356"/>
      <c r="O41" s="314"/>
      <c r="P41" s="356"/>
      <c r="Q41" s="314"/>
      <c r="R41" s="356"/>
      <c r="S41" s="314"/>
      <c r="T41" s="356"/>
      <c r="U41" s="314"/>
      <c r="V41" s="452"/>
      <c r="W41" s="452"/>
      <c r="X41" s="452"/>
      <c r="Y41" s="452"/>
      <c r="Z41" s="452"/>
      <c r="AA41" s="452"/>
      <c r="AB41" s="452"/>
      <c r="AC41" s="452"/>
      <c r="AD41" s="311"/>
    </row>
    <row r="42" spans="1:30" ht="20.100000000000001" customHeight="1">
      <c r="A42" s="317"/>
      <c r="B42" s="317"/>
      <c r="C42" s="318"/>
      <c r="D42" s="317" t="s">
        <v>1563</v>
      </c>
      <c r="E42" s="318"/>
      <c r="F42" s="319"/>
      <c r="G42" s="320"/>
      <c r="H42" s="319"/>
      <c r="I42" s="320"/>
      <c r="J42" s="319"/>
      <c r="K42" s="320"/>
      <c r="L42" s="319"/>
      <c r="M42" s="320"/>
      <c r="N42" s="319"/>
      <c r="O42" s="320"/>
      <c r="P42" s="319"/>
      <c r="Q42" s="320"/>
      <c r="R42" s="319"/>
      <c r="S42" s="320"/>
      <c r="T42" s="319"/>
      <c r="U42" s="320"/>
      <c r="V42" s="318"/>
      <c r="W42" s="318"/>
      <c r="X42" s="318"/>
      <c r="Y42" s="318"/>
      <c r="Z42" s="318"/>
      <c r="AA42" s="318"/>
      <c r="AB42" s="318"/>
      <c r="AC42" s="318"/>
      <c r="AD42" s="317"/>
    </row>
    <row r="43" spans="1:30" ht="20.100000000000001" customHeight="1">
      <c r="A43" s="374" t="s">
        <v>3440</v>
      </c>
      <c r="B43" s="374" t="s">
        <v>789</v>
      </c>
      <c r="C43" s="358" t="s">
        <v>3643</v>
      </c>
      <c r="D43" s="374"/>
      <c r="E43" s="358"/>
      <c r="F43" s="443">
        <v>78</v>
      </c>
      <c r="G43" s="444">
        <v>96.296296296296291</v>
      </c>
      <c r="H43" s="443">
        <v>61</v>
      </c>
      <c r="I43" s="444">
        <v>100</v>
      </c>
      <c r="J43" s="443">
        <v>9</v>
      </c>
      <c r="K43" s="444">
        <v>100</v>
      </c>
      <c r="L43" s="443">
        <v>6</v>
      </c>
      <c r="M43" s="444">
        <v>85.7</v>
      </c>
      <c r="N43" s="443">
        <v>35</v>
      </c>
      <c r="O43" s="444">
        <v>97.2</v>
      </c>
      <c r="P43" s="443">
        <v>3</v>
      </c>
      <c r="Q43" s="444">
        <v>100</v>
      </c>
      <c r="R43" s="443">
        <v>4</v>
      </c>
      <c r="S43" s="444">
        <v>100</v>
      </c>
      <c r="T43" s="443"/>
      <c r="U43" s="444"/>
      <c r="V43" s="358" t="s">
        <v>7010</v>
      </c>
      <c r="W43" s="358" t="s">
        <v>7010</v>
      </c>
      <c r="X43" s="358" t="s">
        <v>7010</v>
      </c>
      <c r="Y43" s="358" t="s">
        <v>7010</v>
      </c>
      <c r="Z43" s="358" t="s">
        <v>7010</v>
      </c>
      <c r="AA43" s="358" t="s">
        <v>7010</v>
      </c>
      <c r="AB43" s="358" t="s">
        <v>7010</v>
      </c>
      <c r="AC43" s="358"/>
      <c r="AD43" s="374"/>
    </row>
    <row r="44" spans="1:30" ht="20.100000000000001" customHeight="1">
      <c r="A44" s="311"/>
      <c r="B44" s="311"/>
      <c r="C44" s="452"/>
      <c r="D44" s="311" t="s">
        <v>1959</v>
      </c>
      <c r="E44" s="452" t="s">
        <v>7646</v>
      </c>
      <c r="F44" s="531"/>
      <c r="G44" s="314"/>
      <c r="H44" s="356"/>
      <c r="I44" s="314"/>
      <c r="J44" s="356"/>
      <c r="K44" s="314"/>
      <c r="L44" s="356"/>
      <c r="M44" s="314"/>
      <c r="N44" s="356"/>
      <c r="O44" s="314"/>
      <c r="P44" s="356"/>
      <c r="Q44" s="314"/>
      <c r="R44" s="356"/>
      <c r="S44" s="314"/>
      <c r="T44" s="356"/>
      <c r="U44" s="314"/>
      <c r="V44" s="452"/>
      <c r="W44" s="452"/>
      <c r="X44" s="452"/>
      <c r="Y44" s="452"/>
      <c r="Z44" s="452"/>
      <c r="AA44" s="452"/>
      <c r="AB44" s="452"/>
      <c r="AC44" s="452"/>
      <c r="AD44" s="311"/>
    </row>
    <row r="45" spans="1:30" ht="20.100000000000001" customHeight="1">
      <c r="A45" s="311"/>
      <c r="B45" s="311"/>
      <c r="C45" s="452"/>
      <c r="D45" s="311" t="s">
        <v>1960</v>
      </c>
      <c r="E45" s="452"/>
      <c r="F45" s="531">
        <v>3</v>
      </c>
      <c r="G45" s="314">
        <v>3.7037037037037033</v>
      </c>
      <c r="H45" s="356"/>
      <c r="I45" s="314"/>
      <c r="J45" s="356"/>
      <c r="K45" s="314"/>
      <c r="L45" s="356">
        <v>1</v>
      </c>
      <c r="M45" s="314">
        <v>14.3</v>
      </c>
      <c r="N45" s="356">
        <v>1</v>
      </c>
      <c r="O45" s="314">
        <v>2.8</v>
      </c>
      <c r="P45" s="356"/>
      <c r="Q45" s="314"/>
      <c r="R45" s="356"/>
      <c r="S45" s="314"/>
      <c r="T45" s="356"/>
      <c r="U45" s="314"/>
      <c r="V45" s="452"/>
      <c r="W45" s="452"/>
      <c r="X45" s="452"/>
      <c r="Y45" s="452"/>
      <c r="Z45" s="452"/>
      <c r="AA45" s="452"/>
      <c r="AB45" s="452"/>
      <c r="AC45" s="452"/>
      <c r="AD45" s="311"/>
    </row>
    <row r="46" spans="1:30" ht="20.100000000000001" customHeight="1">
      <c r="A46" s="374" t="s">
        <v>3441</v>
      </c>
      <c r="B46" s="374" t="s">
        <v>790</v>
      </c>
      <c r="C46" s="358" t="s">
        <v>3644</v>
      </c>
      <c r="D46" s="374" t="s">
        <v>7385</v>
      </c>
      <c r="E46" s="358" t="s">
        <v>7646</v>
      </c>
      <c r="F46" s="443"/>
      <c r="G46" s="444"/>
      <c r="H46" s="443"/>
      <c r="I46" s="444"/>
      <c r="J46" s="443"/>
      <c r="K46" s="444"/>
      <c r="L46" s="443">
        <v>1</v>
      </c>
      <c r="M46" s="444">
        <v>100</v>
      </c>
      <c r="N46" s="443"/>
      <c r="O46" s="444"/>
      <c r="P46" s="443"/>
      <c r="Q46" s="444"/>
      <c r="R46" s="443"/>
      <c r="S46" s="444"/>
      <c r="T46" s="443"/>
      <c r="U46" s="444"/>
      <c r="V46" s="358" t="s">
        <v>7010</v>
      </c>
      <c r="W46" s="358" t="s">
        <v>7010</v>
      </c>
      <c r="X46" s="358" t="s">
        <v>7010</v>
      </c>
      <c r="Y46" s="358" t="s">
        <v>7010</v>
      </c>
      <c r="Z46" s="358" t="s">
        <v>7010</v>
      </c>
      <c r="AA46" s="358" t="s">
        <v>7010</v>
      </c>
      <c r="AB46" s="358" t="s">
        <v>7010</v>
      </c>
      <c r="AC46" s="358"/>
      <c r="AD46" s="374"/>
    </row>
    <row r="47" spans="1:30" ht="20.100000000000001" customHeight="1">
      <c r="A47" s="311"/>
      <c r="B47" s="311"/>
      <c r="C47" s="452"/>
      <c r="D47" s="311" t="s">
        <v>7386</v>
      </c>
      <c r="E47" s="452"/>
      <c r="F47" s="531">
        <v>1</v>
      </c>
      <c r="G47" s="314">
        <v>33.333333333333329</v>
      </c>
      <c r="H47" s="356"/>
      <c r="I47" s="314"/>
      <c r="J47" s="356"/>
      <c r="K47" s="314"/>
      <c r="L47" s="356"/>
      <c r="M47" s="314"/>
      <c r="N47" s="356">
        <v>1</v>
      </c>
      <c r="O47" s="314">
        <v>100</v>
      </c>
      <c r="P47" s="356"/>
      <c r="Q47" s="314"/>
      <c r="R47" s="356"/>
      <c r="S47" s="314"/>
      <c r="T47" s="356"/>
      <c r="U47" s="314"/>
      <c r="V47" s="452"/>
      <c r="W47" s="452"/>
      <c r="X47" s="452"/>
      <c r="Y47" s="452"/>
      <c r="Z47" s="452"/>
      <c r="AA47" s="452"/>
      <c r="AB47" s="452"/>
      <c r="AC47" s="452"/>
      <c r="AD47" s="311"/>
    </row>
    <row r="48" spans="1:30" ht="20.100000000000001" customHeight="1">
      <c r="A48" s="311"/>
      <c r="B48" s="311"/>
      <c r="C48" s="452"/>
      <c r="D48" s="311" t="s">
        <v>7301</v>
      </c>
      <c r="E48" s="452"/>
      <c r="F48" s="531"/>
      <c r="G48" s="314"/>
      <c r="H48" s="356"/>
      <c r="I48" s="314"/>
      <c r="J48" s="356"/>
      <c r="K48" s="314"/>
      <c r="L48" s="356"/>
      <c r="M48" s="314"/>
      <c r="N48" s="356"/>
      <c r="O48" s="314"/>
      <c r="P48" s="356"/>
      <c r="Q48" s="314"/>
      <c r="R48" s="356"/>
      <c r="S48" s="314"/>
      <c r="T48" s="356"/>
      <c r="U48" s="314"/>
      <c r="V48" s="452"/>
      <c r="W48" s="452"/>
      <c r="X48" s="452"/>
      <c r="Y48" s="452"/>
      <c r="Z48" s="452"/>
      <c r="AA48" s="452"/>
      <c r="AB48" s="452"/>
      <c r="AC48" s="452"/>
      <c r="AD48" s="311"/>
    </row>
    <row r="49" spans="1:30" ht="20.100000000000001" customHeight="1">
      <c r="A49" s="311"/>
      <c r="B49" s="311"/>
      <c r="C49" s="452"/>
      <c r="D49" s="311" t="s">
        <v>8570</v>
      </c>
      <c r="E49" s="452"/>
      <c r="F49" s="531"/>
      <c r="G49" s="314"/>
      <c r="H49" s="356"/>
      <c r="I49" s="314"/>
      <c r="J49" s="356"/>
      <c r="K49" s="314"/>
      <c r="L49" s="356"/>
      <c r="M49" s="314"/>
      <c r="N49" s="356"/>
      <c r="O49" s="314"/>
      <c r="P49" s="356"/>
      <c r="Q49" s="314"/>
      <c r="R49" s="356"/>
      <c r="S49" s="314"/>
      <c r="T49" s="356"/>
      <c r="U49" s="314"/>
      <c r="V49" s="452"/>
      <c r="W49" s="452"/>
      <c r="X49" s="452"/>
      <c r="Y49" s="452"/>
      <c r="Z49" s="452"/>
      <c r="AA49" s="452"/>
      <c r="AB49" s="452"/>
      <c r="AC49" s="452"/>
      <c r="AD49" s="311"/>
    </row>
    <row r="50" spans="1:30" ht="20.100000000000001" customHeight="1">
      <c r="A50" s="311"/>
      <c r="B50" s="311"/>
      <c r="C50" s="452"/>
      <c r="D50" s="311" t="s">
        <v>1959</v>
      </c>
      <c r="E50" s="452"/>
      <c r="F50" s="531"/>
      <c r="G50" s="314"/>
      <c r="H50" s="356"/>
      <c r="I50" s="314"/>
      <c r="J50" s="356"/>
      <c r="K50" s="314"/>
      <c r="L50" s="356"/>
      <c r="M50" s="314"/>
      <c r="N50" s="356"/>
      <c r="O50" s="314"/>
      <c r="P50" s="356"/>
      <c r="Q50" s="314"/>
      <c r="R50" s="356"/>
      <c r="S50" s="314"/>
      <c r="T50" s="356"/>
      <c r="U50" s="314"/>
      <c r="V50" s="452"/>
      <c r="W50" s="452"/>
      <c r="X50" s="452"/>
      <c r="Y50" s="452"/>
      <c r="Z50" s="452"/>
      <c r="AA50" s="452"/>
      <c r="AB50" s="452"/>
      <c r="AC50" s="452"/>
      <c r="AD50" s="311"/>
    </row>
    <row r="51" spans="1:30" ht="20.100000000000001" customHeight="1">
      <c r="A51" s="311"/>
      <c r="B51" s="311"/>
      <c r="C51" s="452"/>
      <c r="D51" s="311" t="s">
        <v>1960</v>
      </c>
      <c r="E51" s="452"/>
      <c r="F51" s="531">
        <v>2</v>
      </c>
      <c r="G51" s="314">
        <v>66.666666666666657</v>
      </c>
      <c r="H51" s="356"/>
      <c r="I51" s="314"/>
      <c r="J51" s="356"/>
      <c r="K51" s="314"/>
      <c r="L51" s="356"/>
      <c r="M51" s="314"/>
      <c r="N51" s="356"/>
      <c r="O51" s="314"/>
      <c r="P51" s="356"/>
      <c r="Q51" s="314"/>
      <c r="R51" s="356"/>
      <c r="S51" s="314"/>
      <c r="T51" s="356"/>
      <c r="U51" s="314"/>
      <c r="V51" s="452"/>
      <c r="W51" s="452"/>
      <c r="X51" s="452"/>
      <c r="Y51" s="452"/>
      <c r="Z51" s="452"/>
      <c r="AA51" s="452"/>
      <c r="AB51" s="452"/>
      <c r="AC51" s="452"/>
      <c r="AD51" s="311"/>
    </row>
    <row r="52" spans="1:30" ht="20.100000000000001" customHeight="1">
      <c r="A52" s="374" t="s">
        <v>3442</v>
      </c>
      <c r="B52" s="374" t="s">
        <v>791</v>
      </c>
      <c r="C52" s="358" t="s">
        <v>3645</v>
      </c>
      <c r="D52" s="374" t="s">
        <v>2238</v>
      </c>
      <c r="E52" s="358"/>
      <c r="F52" s="443">
        <v>3</v>
      </c>
      <c r="G52" s="444">
        <v>50</v>
      </c>
      <c r="H52" s="443">
        <v>1</v>
      </c>
      <c r="I52" s="444">
        <v>3.125</v>
      </c>
      <c r="J52" s="443">
        <v>1</v>
      </c>
      <c r="K52" s="444">
        <v>2.7777777777777777</v>
      </c>
      <c r="L52" s="443">
        <v>1</v>
      </c>
      <c r="M52" s="444">
        <v>10</v>
      </c>
      <c r="N52" s="471">
        <v>8</v>
      </c>
      <c r="O52" s="465">
        <v>23.529411764705884</v>
      </c>
      <c r="P52" s="471">
        <v>5</v>
      </c>
      <c r="Q52" s="465">
        <v>27.777777777777779</v>
      </c>
      <c r="R52" s="471">
        <v>12</v>
      </c>
      <c r="S52" s="465">
        <v>42.857142857142854</v>
      </c>
      <c r="T52" s="443"/>
      <c r="U52" s="444"/>
      <c r="V52" s="358" t="s">
        <v>7010</v>
      </c>
      <c r="W52" s="358" t="s">
        <v>7010</v>
      </c>
      <c r="X52" s="358" t="s">
        <v>7010</v>
      </c>
      <c r="Y52" s="358" t="s">
        <v>7010</v>
      </c>
      <c r="Z52" s="358" t="s">
        <v>7010</v>
      </c>
      <c r="AA52" s="358" t="s">
        <v>7010</v>
      </c>
      <c r="AB52" s="358" t="s">
        <v>7010</v>
      </c>
      <c r="AC52" s="358"/>
      <c r="AD52" s="374"/>
    </row>
    <row r="53" spans="1:30" ht="20.100000000000001" customHeight="1">
      <c r="A53" s="311"/>
      <c r="B53" s="311"/>
      <c r="C53" s="452"/>
      <c r="D53" s="311" t="s">
        <v>2239</v>
      </c>
      <c r="E53" s="452"/>
      <c r="F53" s="531">
        <v>2</v>
      </c>
      <c r="G53" s="314">
        <v>33.333333333333336</v>
      </c>
      <c r="H53" s="356">
        <v>16</v>
      </c>
      <c r="I53" s="314">
        <v>50</v>
      </c>
      <c r="J53" s="356">
        <v>33</v>
      </c>
      <c r="K53" s="314">
        <v>91.666666666666671</v>
      </c>
      <c r="L53" s="356">
        <v>2</v>
      </c>
      <c r="M53" s="314">
        <v>20</v>
      </c>
      <c r="N53" s="315">
        <v>13</v>
      </c>
      <c r="O53" s="316">
        <v>38.235294117647058</v>
      </c>
      <c r="P53" s="315">
        <v>10</v>
      </c>
      <c r="Q53" s="316">
        <v>55.555555555555557</v>
      </c>
      <c r="R53" s="315">
        <v>9</v>
      </c>
      <c r="S53" s="316">
        <v>32.142857142857146</v>
      </c>
      <c r="T53" s="356"/>
      <c r="U53" s="314"/>
      <c r="V53" s="452"/>
      <c r="W53" s="452"/>
      <c r="X53" s="452"/>
      <c r="Y53" s="452"/>
      <c r="Z53" s="452"/>
      <c r="AA53" s="452"/>
      <c r="AB53" s="452"/>
      <c r="AC53" s="452"/>
      <c r="AD53" s="311"/>
    </row>
    <row r="54" spans="1:30" ht="20.100000000000001" customHeight="1">
      <c r="A54" s="311"/>
      <c r="B54" s="311"/>
      <c r="C54" s="452"/>
      <c r="D54" s="311" t="s">
        <v>2240</v>
      </c>
      <c r="E54" s="452"/>
      <c r="F54" s="531"/>
      <c r="G54" s="314"/>
      <c r="H54" s="356">
        <v>1</v>
      </c>
      <c r="I54" s="314">
        <v>3.125</v>
      </c>
      <c r="J54" s="356"/>
      <c r="K54" s="314"/>
      <c r="L54" s="356">
        <v>1</v>
      </c>
      <c r="M54" s="314">
        <v>10</v>
      </c>
      <c r="N54" s="315"/>
      <c r="O54" s="316"/>
      <c r="P54" s="315"/>
      <c r="Q54" s="316"/>
      <c r="R54" s="315">
        <v>5</v>
      </c>
      <c r="S54" s="316">
        <v>17.857142857142858</v>
      </c>
      <c r="T54" s="356"/>
      <c r="U54" s="314"/>
      <c r="V54" s="452"/>
      <c r="W54" s="452"/>
      <c r="X54" s="452"/>
      <c r="Y54" s="452"/>
      <c r="Z54" s="452"/>
      <c r="AA54" s="452"/>
      <c r="AB54" s="452"/>
      <c r="AC54" s="452"/>
      <c r="AD54" s="311"/>
    </row>
    <row r="55" spans="1:30" ht="20.100000000000001" customHeight="1">
      <c r="A55" s="311"/>
      <c r="B55" s="311"/>
      <c r="C55" s="452"/>
      <c r="D55" s="311" t="s">
        <v>2241</v>
      </c>
      <c r="E55" s="452"/>
      <c r="F55" s="531">
        <v>1</v>
      </c>
      <c r="G55" s="314">
        <v>16.666666666666668</v>
      </c>
      <c r="H55" s="356">
        <v>14</v>
      </c>
      <c r="I55" s="314">
        <v>43.75</v>
      </c>
      <c r="J55" s="356">
        <v>2</v>
      </c>
      <c r="K55" s="314">
        <v>5.5555555555555554</v>
      </c>
      <c r="L55" s="356">
        <v>6</v>
      </c>
      <c r="M55" s="314">
        <v>60</v>
      </c>
      <c r="N55" s="315">
        <v>13</v>
      </c>
      <c r="O55" s="316">
        <v>38.235294117647058</v>
      </c>
      <c r="P55" s="315">
        <v>3</v>
      </c>
      <c r="Q55" s="316">
        <v>16.666666666666668</v>
      </c>
      <c r="R55" s="315">
        <v>2</v>
      </c>
      <c r="S55" s="316">
        <v>7.1428571428571432</v>
      </c>
      <c r="T55" s="356"/>
      <c r="U55" s="314"/>
      <c r="V55" s="452"/>
      <c r="W55" s="452"/>
      <c r="X55" s="452"/>
      <c r="Y55" s="452"/>
      <c r="Z55" s="452"/>
      <c r="AA55" s="452"/>
      <c r="AB55" s="452"/>
      <c r="AC55" s="452"/>
      <c r="AD55" s="311"/>
    </row>
    <row r="56" spans="1:30" ht="20.100000000000001" customHeight="1">
      <c r="A56" s="374" t="s">
        <v>3443</v>
      </c>
      <c r="B56" s="374" t="s">
        <v>792</v>
      </c>
      <c r="C56" s="358" t="s">
        <v>3645</v>
      </c>
      <c r="D56" s="374" t="s">
        <v>2238</v>
      </c>
      <c r="E56" s="358"/>
      <c r="F56" s="443"/>
      <c r="G56" s="444"/>
      <c r="H56" s="443"/>
      <c r="I56" s="444"/>
      <c r="J56" s="443"/>
      <c r="K56" s="444"/>
      <c r="L56" s="443"/>
      <c r="M56" s="444"/>
      <c r="N56" s="443"/>
      <c r="O56" s="444"/>
      <c r="P56" s="443"/>
      <c r="Q56" s="444"/>
      <c r="R56" s="443"/>
      <c r="S56" s="444"/>
      <c r="T56" s="443"/>
      <c r="U56" s="444"/>
      <c r="V56" s="358" t="s">
        <v>7010</v>
      </c>
      <c r="W56" s="358" t="s">
        <v>7010</v>
      </c>
      <c r="X56" s="358" t="s">
        <v>7010</v>
      </c>
      <c r="Y56" s="358" t="s">
        <v>7010</v>
      </c>
      <c r="Z56" s="358" t="s">
        <v>7010</v>
      </c>
      <c r="AA56" s="358" t="s">
        <v>7010</v>
      </c>
      <c r="AB56" s="358" t="s">
        <v>7010</v>
      </c>
      <c r="AC56" s="358"/>
      <c r="AD56" s="374"/>
    </row>
    <row r="57" spans="1:30" ht="20.100000000000001" customHeight="1">
      <c r="A57" s="311"/>
      <c r="B57" s="311"/>
      <c r="C57" s="452"/>
      <c r="D57" s="311" t="s">
        <v>2239</v>
      </c>
      <c r="E57" s="452"/>
      <c r="F57" s="531"/>
      <c r="G57" s="314"/>
      <c r="H57" s="356"/>
      <c r="I57" s="314"/>
      <c r="J57" s="356"/>
      <c r="K57" s="314"/>
      <c r="L57" s="356"/>
      <c r="M57" s="314"/>
      <c r="N57" s="356"/>
      <c r="O57" s="314"/>
      <c r="P57" s="356"/>
      <c r="Q57" s="314"/>
      <c r="R57" s="356"/>
      <c r="S57" s="314"/>
      <c r="T57" s="356"/>
      <c r="U57" s="314"/>
      <c r="V57" s="452"/>
      <c r="W57" s="452"/>
      <c r="X57" s="452"/>
      <c r="Y57" s="452"/>
      <c r="Z57" s="452"/>
      <c r="AA57" s="452"/>
      <c r="AB57" s="452"/>
      <c r="AC57" s="452"/>
      <c r="AD57" s="311"/>
    </row>
    <row r="58" spans="1:30" ht="20.100000000000001" customHeight="1">
      <c r="A58" s="311"/>
      <c r="B58" s="311"/>
      <c r="C58" s="452"/>
      <c r="D58" s="311" t="s">
        <v>2240</v>
      </c>
      <c r="E58" s="452"/>
      <c r="F58" s="531"/>
      <c r="G58" s="314"/>
      <c r="H58" s="356"/>
      <c r="I58" s="314"/>
      <c r="J58" s="356">
        <v>4</v>
      </c>
      <c r="K58" s="314">
        <v>80</v>
      </c>
      <c r="L58" s="356"/>
      <c r="M58" s="314"/>
      <c r="N58" s="356">
        <v>1</v>
      </c>
      <c r="O58" s="314">
        <v>100</v>
      </c>
      <c r="P58" s="356">
        <v>2</v>
      </c>
      <c r="Q58" s="314">
        <v>100</v>
      </c>
      <c r="R58" s="315">
        <v>5</v>
      </c>
      <c r="S58" s="316">
        <v>100</v>
      </c>
      <c r="T58" s="356"/>
      <c r="U58" s="314"/>
      <c r="V58" s="452"/>
      <c r="W58" s="452"/>
      <c r="X58" s="452"/>
      <c r="Y58" s="452"/>
      <c r="Z58" s="452"/>
      <c r="AA58" s="452"/>
      <c r="AB58" s="452"/>
      <c r="AC58" s="452"/>
      <c r="AD58" s="311"/>
    </row>
    <row r="59" spans="1:30" ht="20.100000000000001" customHeight="1">
      <c r="A59" s="311"/>
      <c r="B59" s="311"/>
      <c r="C59" s="452"/>
      <c r="D59" s="311" t="s">
        <v>2241</v>
      </c>
      <c r="E59" s="452"/>
      <c r="F59" s="531"/>
      <c r="G59" s="314"/>
      <c r="H59" s="356"/>
      <c r="I59" s="314"/>
      <c r="J59" s="356">
        <v>1</v>
      </c>
      <c r="K59" s="314">
        <v>20</v>
      </c>
      <c r="L59" s="356"/>
      <c r="M59" s="314"/>
      <c r="N59" s="356"/>
      <c r="O59" s="314"/>
      <c r="P59" s="356"/>
      <c r="Q59" s="314"/>
      <c r="R59" s="315"/>
      <c r="S59" s="316"/>
      <c r="T59" s="356"/>
      <c r="U59" s="314"/>
      <c r="V59" s="452"/>
      <c r="W59" s="452"/>
      <c r="X59" s="452"/>
      <c r="Y59" s="452"/>
      <c r="Z59" s="452"/>
      <c r="AA59" s="452"/>
      <c r="AB59" s="452"/>
      <c r="AC59" s="452"/>
      <c r="AD59" s="311"/>
    </row>
    <row r="60" spans="1:30" ht="20.100000000000001" customHeight="1">
      <c r="A60" s="374" t="s">
        <v>3444</v>
      </c>
      <c r="B60" s="374" t="s">
        <v>8720</v>
      </c>
      <c r="C60" s="358" t="s">
        <v>3645</v>
      </c>
      <c r="D60" s="374" t="s">
        <v>2238</v>
      </c>
      <c r="E60" s="358"/>
      <c r="F60" s="443"/>
      <c r="G60" s="444"/>
      <c r="H60" s="443"/>
      <c r="I60" s="444"/>
      <c r="J60" s="443"/>
      <c r="K60" s="444"/>
      <c r="L60" s="443"/>
      <c r="M60" s="444"/>
      <c r="N60" s="443"/>
      <c r="O60" s="444"/>
      <c r="P60" s="443"/>
      <c r="Q60" s="444"/>
      <c r="R60" s="443"/>
      <c r="S60" s="444"/>
      <c r="T60" s="443"/>
      <c r="U60" s="444"/>
      <c r="V60" s="358" t="s">
        <v>7010</v>
      </c>
      <c r="W60" s="358" t="s">
        <v>7010</v>
      </c>
      <c r="X60" s="358" t="s">
        <v>7010</v>
      </c>
      <c r="Y60" s="358" t="s">
        <v>7010</v>
      </c>
      <c r="Z60" s="358" t="s">
        <v>7010</v>
      </c>
      <c r="AA60" s="358" t="s">
        <v>7010</v>
      </c>
      <c r="AB60" s="358" t="s">
        <v>7010</v>
      </c>
      <c r="AC60" s="358"/>
      <c r="AD60" s="374"/>
    </row>
    <row r="61" spans="1:30" ht="20.100000000000001" customHeight="1">
      <c r="A61" s="311"/>
      <c r="B61" s="311"/>
      <c r="C61" s="452"/>
      <c r="D61" s="311" t="s">
        <v>2239</v>
      </c>
      <c r="E61" s="452"/>
      <c r="F61" s="531"/>
      <c r="G61" s="314"/>
      <c r="H61" s="356"/>
      <c r="I61" s="314"/>
      <c r="J61" s="356"/>
      <c r="K61" s="314"/>
      <c r="L61" s="356"/>
      <c r="M61" s="314"/>
      <c r="N61" s="356"/>
      <c r="O61" s="314"/>
      <c r="P61" s="356"/>
      <c r="Q61" s="314"/>
      <c r="R61" s="356"/>
      <c r="S61" s="314"/>
      <c r="T61" s="356"/>
      <c r="U61" s="314"/>
      <c r="V61" s="452"/>
      <c r="W61" s="452"/>
      <c r="X61" s="452"/>
      <c r="Y61" s="452"/>
      <c r="Z61" s="452"/>
      <c r="AA61" s="452"/>
      <c r="AB61" s="452"/>
      <c r="AC61" s="452"/>
      <c r="AD61" s="311"/>
    </row>
    <row r="62" spans="1:30" ht="20.100000000000001" customHeight="1">
      <c r="A62" s="311"/>
      <c r="B62" s="311"/>
      <c r="C62" s="452"/>
      <c r="D62" s="311" t="s">
        <v>2240</v>
      </c>
      <c r="E62" s="452"/>
      <c r="F62" s="531"/>
      <c r="G62" s="314"/>
      <c r="H62" s="356"/>
      <c r="I62" s="314"/>
      <c r="J62" s="356"/>
      <c r="K62" s="314"/>
      <c r="L62" s="356"/>
      <c r="M62" s="314"/>
      <c r="N62" s="315"/>
      <c r="O62" s="316"/>
      <c r="P62" s="315"/>
      <c r="Q62" s="316"/>
      <c r="R62" s="356"/>
      <c r="S62" s="314"/>
      <c r="T62" s="356"/>
      <c r="U62" s="314"/>
      <c r="V62" s="452"/>
      <c r="W62" s="452"/>
      <c r="X62" s="452"/>
      <c r="Y62" s="452"/>
      <c r="Z62" s="452"/>
      <c r="AA62" s="452"/>
      <c r="AB62" s="452"/>
      <c r="AC62" s="452"/>
      <c r="AD62" s="311"/>
    </row>
    <row r="63" spans="1:30" ht="20.100000000000001" customHeight="1">
      <c r="A63" s="311"/>
      <c r="B63" s="311"/>
      <c r="C63" s="452"/>
      <c r="D63" s="311" t="s">
        <v>2241</v>
      </c>
      <c r="E63" s="452"/>
      <c r="F63" s="531"/>
      <c r="G63" s="314"/>
      <c r="H63" s="356"/>
      <c r="I63" s="314"/>
      <c r="J63" s="356"/>
      <c r="K63" s="314"/>
      <c r="L63" s="356"/>
      <c r="M63" s="314"/>
      <c r="N63" s="356"/>
      <c r="O63" s="314"/>
      <c r="P63" s="356"/>
      <c r="Q63" s="314"/>
      <c r="R63" s="356">
        <v>4</v>
      </c>
      <c r="S63" s="314">
        <v>100</v>
      </c>
      <c r="T63" s="356"/>
      <c r="U63" s="314"/>
      <c r="V63" s="452"/>
      <c r="W63" s="452"/>
      <c r="X63" s="452"/>
      <c r="Y63" s="452"/>
      <c r="Z63" s="452"/>
      <c r="AA63" s="452"/>
      <c r="AB63" s="452"/>
      <c r="AC63" s="452"/>
      <c r="AD63" s="311"/>
    </row>
    <row r="64" spans="1:30" ht="20.100000000000001" customHeight="1">
      <c r="A64" s="374" t="s">
        <v>3445</v>
      </c>
      <c r="B64" s="374" t="s">
        <v>793</v>
      </c>
      <c r="C64" s="358" t="s">
        <v>8721</v>
      </c>
      <c r="D64" s="374"/>
      <c r="E64" s="358"/>
      <c r="F64" s="443">
        <v>703</v>
      </c>
      <c r="G64" s="444">
        <v>100</v>
      </c>
      <c r="H64" s="443">
        <v>730</v>
      </c>
      <c r="I64" s="444"/>
      <c r="J64" s="443">
        <f>5092-4313</f>
        <v>779</v>
      </c>
      <c r="K64" s="444">
        <f>J64/4161*100</f>
        <v>18.721461187214611</v>
      </c>
      <c r="L64" s="443">
        <v>779</v>
      </c>
      <c r="M64" s="444">
        <v>100</v>
      </c>
      <c r="N64" s="443">
        <v>749</v>
      </c>
      <c r="O64" s="444">
        <v>100</v>
      </c>
      <c r="P64" s="443">
        <v>783</v>
      </c>
      <c r="Q64" s="444">
        <v>100</v>
      </c>
      <c r="R64" s="443">
        <v>9</v>
      </c>
      <c r="S64" s="444">
        <v>100</v>
      </c>
      <c r="T64" s="443"/>
      <c r="U64" s="444"/>
      <c r="V64" s="358" t="s">
        <v>7010</v>
      </c>
      <c r="W64" s="358" t="s">
        <v>7010</v>
      </c>
      <c r="X64" s="358" t="s">
        <v>7010</v>
      </c>
      <c r="Y64" s="358" t="s">
        <v>7010</v>
      </c>
      <c r="Z64" s="358" t="s">
        <v>7010</v>
      </c>
      <c r="AA64" s="358" t="s">
        <v>7010</v>
      </c>
      <c r="AB64" s="358" t="s">
        <v>7010</v>
      </c>
      <c r="AC64" s="358"/>
      <c r="AD64" s="374" t="s">
        <v>2586</v>
      </c>
    </row>
    <row r="65" spans="1:30" ht="20.100000000000001" customHeight="1">
      <c r="A65" s="374" t="s">
        <v>3446</v>
      </c>
      <c r="B65" s="374" t="s">
        <v>794</v>
      </c>
      <c r="C65" s="358" t="s">
        <v>3641</v>
      </c>
      <c r="D65" s="374" t="s">
        <v>2222</v>
      </c>
      <c r="E65" s="358" t="s">
        <v>7646</v>
      </c>
      <c r="F65" s="443">
        <v>7</v>
      </c>
      <c r="G65" s="444">
        <v>0.99573257467994303</v>
      </c>
      <c r="H65" s="443">
        <v>8</v>
      </c>
      <c r="I65" s="444">
        <v>1.095890410958904</v>
      </c>
      <c r="J65" s="443">
        <v>8</v>
      </c>
      <c r="K65" s="444">
        <f>J65*100/779</f>
        <v>1.0269576379974326</v>
      </c>
      <c r="L65" s="443">
        <v>9</v>
      </c>
      <c r="M65" s="444">
        <v>1.2</v>
      </c>
      <c r="N65" s="471">
        <v>9</v>
      </c>
      <c r="O65" s="465">
        <v>1.2016021361815754</v>
      </c>
      <c r="P65" s="471">
        <v>9</v>
      </c>
      <c r="Q65" s="465">
        <v>1.1000000000000001</v>
      </c>
      <c r="R65" s="443"/>
      <c r="S65" s="444"/>
      <c r="T65" s="443"/>
      <c r="U65" s="444"/>
      <c r="V65" s="358" t="s">
        <v>7010</v>
      </c>
      <c r="W65" s="358" t="s">
        <v>7010</v>
      </c>
      <c r="X65" s="358" t="s">
        <v>7010</v>
      </c>
      <c r="Y65" s="358" t="s">
        <v>7010</v>
      </c>
      <c r="Z65" s="358" t="s">
        <v>7010</v>
      </c>
      <c r="AA65" s="358" t="s">
        <v>7010</v>
      </c>
      <c r="AB65" s="358" t="s">
        <v>7010</v>
      </c>
      <c r="AC65" s="358"/>
      <c r="AD65" s="374" t="s">
        <v>2586</v>
      </c>
    </row>
    <row r="66" spans="1:30" ht="20.100000000000001" customHeight="1">
      <c r="A66" s="311"/>
      <c r="B66" s="311"/>
      <c r="C66" s="452"/>
      <c r="D66" s="311" t="s">
        <v>2223</v>
      </c>
      <c r="E66" s="452"/>
      <c r="F66" s="531">
        <v>30</v>
      </c>
      <c r="G66" s="314">
        <v>4.2674253200568986</v>
      </c>
      <c r="H66" s="356">
        <v>30</v>
      </c>
      <c r="I66" s="314">
        <v>4.1095890410958908</v>
      </c>
      <c r="J66" s="356">
        <v>31</v>
      </c>
      <c r="K66" s="314">
        <f t="shared" ref="K66:K72" si="0">J66*100/779</f>
        <v>3.9794608472400514</v>
      </c>
      <c r="L66" s="356">
        <v>31</v>
      </c>
      <c r="M66" s="314">
        <v>4</v>
      </c>
      <c r="N66" s="315">
        <v>32</v>
      </c>
      <c r="O66" s="316">
        <v>4.2723631508678235</v>
      </c>
      <c r="P66" s="315">
        <v>32</v>
      </c>
      <c r="Q66" s="316">
        <v>4.0920716112531972</v>
      </c>
      <c r="R66" s="315">
        <v>1</v>
      </c>
      <c r="S66" s="316">
        <v>10</v>
      </c>
      <c r="T66" s="356"/>
      <c r="U66" s="314"/>
      <c r="V66" s="452"/>
      <c r="W66" s="452"/>
      <c r="X66" s="452"/>
      <c r="Y66" s="452"/>
      <c r="Z66" s="452"/>
      <c r="AA66" s="452"/>
      <c r="AB66" s="452"/>
      <c r="AC66" s="452"/>
      <c r="AD66" s="311"/>
    </row>
    <row r="67" spans="1:30" ht="20.100000000000001" customHeight="1">
      <c r="A67" s="311"/>
      <c r="B67" s="311"/>
      <c r="C67" s="452"/>
      <c r="D67" s="311" t="s">
        <v>8722</v>
      </c>
      <c r="E67" s="452"/>
      <c r="F67" s="531">
        <v>9</v>
      </c>
      <c r="G67" s="314">
        <v>1.2802275960170697</v>
      </c>
      <c r="H67" s="356">
        <v>9</v>
      </c>
      <c r="I67" s="314">
        <v>1.2328767123287672</v>
      </c>
      <c r="J67" s="356">
        <v>9</v>
      </c>
      <c r="K67" s="314">
        <f t="shared" si="0"/>
        <v>1.1553273427471116</v>
      </c>
      <c r="L67" s="356">
        <v>9</v>
      </c>
      <c r="M67" s="314">
        <v>1.2</v>
      </c>
      <c r="N67" s="315">
        <v>10</v>
      </c>
      <c r="O67" s="316">
        <v>1.3351134846461949</v>
      </c>
      <c r="P67" s="315">
        <v>9</v>
      </c>
      <c r="Q67" s="316">
        <v>1.1000000000000001</v>
      </c>
      <c r="R67" s="356"/>
      <c r="S67" s="314"/>
      <c r="T67" s="356"/>
      <c r="U67" s="314"/>
      <c r="V67" s="452"/>
      <c r="W67" s="452"/>
      <c r="X67" s="452"/>
      <c r="Y67" s="452"/>
      <c r="Z67" s="452"/>
      <c r="AA67" s="452"/>
      <c r="AB67" s="452"/>
      <c r="AC67" s="452"/>
      <c r="AD67" s="311"/>
    </row>
    <row r="68" spans="1:30" ht="20.100000000000001" customHeight="1">
      <c r="A68" s="311"/>
      <c r="B68" s="311"/>
      <c r="C68" s="452"/>
      <c r="D68" s="311" t="s">
        <v>2225</v>
      </c>
      <c r="E68" s="452"/>
      <c r="F68" s="531">
        <v>15</v>
      </c>
      <c r="G68" s="314">
        <v>2.1337126600284493</v>
      </c>
      <c r="H68" s="356">
        <v>14</v>
      </c>
      <c r="I68" s="314">
        <v>1.9178082191780821</v>
      </c>
      <c r="J68" s="356">
        <v>13</v>
      </c>
      <c r="K68" s="314">
        <f t="shared" si="0"/>
        <v>1.6688061617458281</v>
      </c>
      <c r="L68" s="356">
        <v>13</v>
      </c>
      <c r="M68" s="314">
        <v>1.7</v>
      </c>
      <c r="N68" s="315">
        <v>10</v>
      </c>
      <c r="O68" s="316">
        <v>1.3351134846461949</v>
      </c>
      <c r="P68" s="315">
        <v>11</v>
      </c>
      <c r="Q68" s="316">
        <v>1.4066496163682864</v>
      </c>
      <c r="R68" s="356"/>
      <c r="S68" s="314"/>
      <c r="T68" s="356"/>
      <c r="U68" s="314"/>
      <c r="V68" s="452"/>
      <c r="W68" s="452"/>
      <c r="X68" s="452"/>
      <c r="Y68" s="452"/>
      <c r="Z68" s="452"/>
      <c r="AA68" s="452"/>
      <c r="AB68" s="452"/>
      <c r="AC68" s="452"/>
      <c r="AD68" s="311"/>
    </row>
    <row r="69" spans="1:30" ht="20.100000000000001" customHeight="1">
      <c r="A69" s="311"/>
      <c r="B69" s="311"/>
      <c r="C69" s="452"/>
      <c r="D69" s="311" t="s">
        <v>8723</v>
      </c>
      <c r="E69" s="452"/>
      <c r="F69" s="531">
        <v>154</v>
      </c>
      <c r="G69" s="314">
        <v>21.906116642958747</v>
      </c>
      <c r="H69" s="356">
        <v>157</v>
      </c>
      <c r="I69" s="314">
        <v>21.506849315068493</v>
      </c>
      <c r="J69" s="356">
        <v>157</v>
      </c>
      <c r="K69" s="314">
        <f t="shared" si="0"/>
        <v>20.154043645699616</v>
      </c>
      <c r="L69" s="356">
        <v>155</v>
      </c>
      <c r="M69" s="314">
        <v>19.899999999999999</v>
      </c>
      <c r="N69" s="315">
        <v>157</v>
      </c>
      <c r="O69" s="316">
        <v>20.961281708945261</v>
      </c>
      <c r="P69" s="315">
        <v>159</v>
      </c>
      <c r="Q69" s="316">
        <v>20.332480818414322</v>
      </c>
      <c r="R69" s="315">
        <v>1</v>
      </c>
      <c r="S69" s="316">
        <v>10</v>
      </c>
      <c r="T69" s="356"/>
      <c r="U69" s="314"/>
      <c r="V69" s="452"/>
      <c r="W69" s="452"/>
      <c r="X69" s="452"/>
      <c r="Y69" s="452"/>
      <c r="Z69" s="452"/>
      <c r="AA69" s="452"/>
      <c r="AB69" s="452"/>
      <c r="AC69" s="452"/>
      <c r="AD69" s="311"/>
    </row>
    <row r="70" spans="1:30" ht="20.100000000000001" customHeight="1">
      <c r="A70" s="311"/>
      <c r="B70" s="311"/>
      <c r="C70" s="452"/>
      <c r="D70" s="311" t="s">
        <v>8724</v>
      </c>
      <c r="E70" s="452"/>
      <c r="F70" s="531">
        <v>419</v>
      </c>
      <c r="G70" s="314">
        <v>59.601706970128021</v>
      </c>
      <c r="H70" s="356">
        <v>446</v>
      </c>
      <c r="I70" s="314">
        <v>61.095890410958901</v>
      </c>
      <c r="J70" s="356">
        <v>498</v>
      </c>
      <c r="K70" s="314">
        <f t="shared" si="0"/>
        <v>63.928112965340176</v>
      </c>
      <c r="L70" s="356">
        <v>498</v>
      </c>
      <c r="M70" s="314">
        <v>63.9</v>
      </c>
      <c r="N70" s="315">
        <v>469</v>
      </c>
      <c r="O70" s="316">
        <v>62.616822429906541</v>
      </c>
      <c r="P70" s="315">
        <v>503</v>
      </c>
      <c r="Q70" s="316">
        <v>64.2</v>
      </c>
      <c r="R70" s="315">
        <v>7</v>
      </c>
      <c r="S70" s="316">
        <v>70</v>
      </c>
      <c r="T70" s="356"/>
      <c r="U70" s="314"/>
      <c r="V70" s="452"/>
      <c r="W70" s="452"/>
      <c r="X70" s="452"/>
      <c r="Y70" s="452"/>
      <c r="Z70" s="452"/>
      <c r="AA70" s="452"/>
      <c r="AB70" s="452"/>
      <c r="AC70" s="452"/>
      <c r="AD70" s="311"/>
    </row>
    <row r="71" spans="1:30" ht="20.100000000000001" customHeight="1">
      <c r="A71" s="311"/>
      <c r="B71" s="311"/>
      <c r="C71" s="452"/>
      <c r="D71" s="311" t="s">
        <v>2228</v>
      </c>
      <c r="E71" s="452"/>
      <c r="F71" s="531">
        <v>67</v>
      </c>
      <c r="G71" s="314">
        <v>9.5305832147937402</v>
      </c>
      <c r="H71" s="356">
        <v>65</v>
      </c>
      <c r="I71" s="314">
        <v>8.9041095890410951</v>
      </c>
      <c r="J71" s="356">
        <v>62</v>
      </c>
      <c r="K71" s="314">
        <f t="shared" si="0"/>
        <v>7.9589216944801029</v>
      </c>
      <c r="L71" s="356">
        <v>63</v>
      </c>
      <c r="M71" s="314">
        <v>8.1</v>
      </c>
      <c r="N71" s="315">
        <v>61</v>
      </c>
      <c r="O71" s="316">
        <v>8.144192256341789</v>
      </c>
      <c r="P71" s="315">
        <v>58</v>
      </c>
      <c r="Q71" s="316">
        <v>7.4168797953964196</v>
      </c>
      <c r="R71" s="356"/>
      <c r="S71" s="314"/>
      <c r="T71" s="356"/>
      <c r="U71" s="314"/>
      <c r="V71" s="452"/>
      <c r="W71" s="452"/>
      <c r="X71" s="452"/>
      <c r="Y71" s="452"/>
      <c r="Z71" s="452"/>
      <c r="AA71" s="452"/>
      <c r="AB71" s="452"/>
      <c r="AC71" s="452"/>
      <c r="AD71" s="311"/>
    </row>
    <row r="72" spans="1:30" ht="20.100000000000001" customHeight="1">
      <c r="A72" s="311"/>
      <c r="B72" s="311"/>
      <c r="C72" s="452"/>
      <c r="D72" s="311" t="s">
        <v>2229</v>
      </c>
      <c r="E72" s="452"/>
      <c r="F72" s="531">
        <v>1</v>
      </c>
      <c r="G72" s="314">
        <v>0.14224751066856331</v>
      </c>
      <c r="H72" s="356">
        <v>1</v>
      </c>
      <c r="I72" s="314">
        <v>0.13698630136986301</v>
      </c>
      <c r="J72" s="356">
        <v>1</v>
      </c>
      <c r="K72" s="314">
        <f t="shared" si="0"/>
        <v>0.12836970474967907</v>
      </c>
      <c r="L72" s="356">
        <v>1</v>
      </c>
      <c r="M72" s="314">
        <v>0.1</v>
      </c>
      <c r="N72" s="315">
        <v>1</v>
      </c>
      <c r="O72" s="316">
        <v>0.13351134846461948</v>
      </c>
      <c r="P72" s="315">
        <v>1</v>
      </c>
      <c r="Q72" s="316">
        <v>0.12787723785166241</v>
      </c>
      <c r="R72" s="356"/>
      <c r="S72" s="314"/>
      <c r="T72" s="356"/>
      <c r="U72" s="314"/>
      <c r="V72" s="452"/>
      <c r="W72" s="452"/>
      <c r="X72" s="452"/>
      <c r="Y72" s="452"/>
      <c r="Z72" s="452"/>
      <c r="AA72" s="452"/>
      <c r="AB72" s="452"/>
      <c r="AC72" s="452"/>
      <c r="AD72" s="311"/>
    </row>
    <row r="73" spans="1:30" ht="20.100000000000001" customHeight="1">
      <c r="A73" s="311"/>
      <c r="B73" s="311"/>
      <c r="C73" s="452"/>
      <c r="D73" s="311" t="s">
        <v>1959</v>
      </c>
      <c r="E73" s="452"/>
      <c r="F73" s="531"/>
      <c r="G73" s="314"/>
      <c r="H73" s="356"/>
      <c r="I73" s="314"/>
      <c r="J73" s="356"/>
      <c r="K73" s="314"/>
      <c r="L73" s="356"/>
      <c r="M73" s="314"/>
      <c r="N73" s="356"/>
      <c r="O73" s="314"/>
      <c r="P73" s="356"/>
      <c r="Q73" s="314"/>
      <c r="R73" s="356"/>
      <c r="S73" s="314"/>
      <c r="T73" s="356"/>
      <c r="U73" s="314"/>
      <c r="V73" s="452"/>
      <c r="W73" s="452"/>
      <c r="X73" s="452"/>
      <c r="Y73" s="452"/>
      <c r="Z73" s="452"/>
      <c r="AA73" s="452"/>
      <c r="AB73" s="452"/>
      <c r="AC73" s="452"/>
      <c r="AD73" s="311"/>
    </row>
    <row r="74" spans="1:30" ht="20.100000000000001" customHeight="1">
      <c r="A74" s="311"/>
      <c r="B74" s="311"/>
      <c r="C74" s="452"/>
      <c r="D74" s="311" t="s">
        <v>1960</v>
      </c>
      <c r="E74" s="452"/>
      <c r="F74" s="531">
        <v>1</v>
      </c>
      <c r="G74" s="314">
        <v>0.14224751066856331</v>
      </c>
      <c r="H74" s="356"/>
      <c r="I74" s="314"/>
      <c r="J74" s="356"/>
      <c r="K74" s="314"/>
      <c r="L74" s="356"/>
      <c r="M74" s="314"/>
      <c r="N74" s="315"/>
      <c r="O74" s="314"/>
      <c r="P74" s="315">
        <v>1</v>
      </c>
      <c r="Q74" s="314">
        <v>0.1</v>
      </c>
      <c r="R74" s="315">
        <v>1</v>
      </c>
      <c r="S74" s="314">
        <v>10</v>
      </c>
      <c r="T74" s="356"/>
      <c r="U74" s="314"/>
      <c r="V74" s="452"/>
      <c r="W74" s="452"/>
      <c r="X74" s="452"/>
      <c r="Y74" s="452"/>
      <c r="Z74" s="452"/>
      <c r="AA74" s="452"/>
      <c r="AB74" s="452"/>
      <c r="AC74" s="452"/>
      <c r="AD74" s="311"/>
    </row>
    <row r="75" spans="1:30" ht="20.100000000000001" customHeight="1">
      <c r="A75" s="374" t="s">
        <v>3447</v>
      </c>
      <c r="B75" s="374" t="s">
        <v>795</v>
      </c>
      <c r="C75" s="358" t="s">
        <v>3641</v>
      </c>
      <c r="D75" s="374"/>
      <c r="E75" s="527"/>
      <c r="F75" s="443">
        <v>696</v>
      </c>
      <c r="G75" s="444">
        <v>99.004267425320052</v>
      </c>
      <c r="H75" s="443">
        <v>730</v>
      </c>
      <c r="I75" s="444">
        <v>100</v>
      </c>
      <c r="J75" s="443">
        <v>770</v>
      </c>
      <c r="K75" s="444">
        <f>J75/779*100</f>
        <v>98.844672657252886</v>
      </c>
      <c r="L75" s="443">
        <v>769</v>
      </c>
      <c r="M75" s="444">
        <v>98.7</v>
      </c>
      <c r="N75" s="443">
        <v>739</v>
      </c>
      <c r="O75" s="444">
        <v>98.6648865153538</v>
      </c>
      <c r="P75" s="443">
        <v>771</v>
      </c>
      <c r="Q75" s="444">
        <v>98.5</v>
      </c>
      <c r="R75" s="443">
        <v>6</v>
      </c>
      <c r="S75" s="444">
        <v>100</v>
      </c>
      <c r="T75" s="443"/>
      <c r="U75" s="444"/>
      <c r="V75" s="358" t="s">
        <v>7010</v>
      </c>
      <c r="W75" s="358" t="s">
        <v>7010</v>
      </c>
      <c r="X75" s="358" t="s">
        <v>7010</v>
      </c>
      <c r="Y75" s="358" t="s">
        <v>7010</v>
      </c>
      <c r="Z75" s="358" t="s">
        <v>7010</v>
      </c>
      <c r="AA75" s="358" t="s">
        <v>7010</v>
      </c>
      <c r="AB75" s="358" t="s">
        <v>7010</v>
      </c>
      <c r="AC75" s="358"/>
      <c r="AD75" s="374" t="s">
        <v>2586</v>
      </c>
    </row>
    <row r="76" spans="1:30" ht="20.100000000000001" customHeight="1">
      <c r="A76" s="311"/>
      <c r="B76" s="311"/>
      <c r="C76" s="452"/>
      <c r="D76" s="311" t="s">
        <v>1562</v>
      </c>
      <c r="E76" s="526" t="s">
        <v>2426</v>
      </c>
      <c r="F76" s="531"/>
      <c r="G76" s="314"/>
      <c r="H76" s="356"/>
      <c r="I76" s="314"/>
      <c r="J76" s="356"/>
      <c r="K76" s="314"/>
      <c r="L76" s="356"/>
      <c r="M76" s="314"/>
      <c r="N76" s="356"/>
      <c r="O76" s="314"/>
      <c r="P76" s="356"/>
      <c r="Q76" s="314"/>
      <c r="R76" s="356"/>
      <c r="S76" s="314"/>
      <c r="T76" s="356"/>
      <c r="U76" s="314"/>
      <c r="V76" s="452"/>
      <c r="W76" s="452"/>
      <c r="X76" s="452"/>
      <c r="Y76" s="452"/>
      <c r="Z76" s="452"/>
      <c r="AA76" s="452"/>
      <c r="AB76" s="452"/>
      <c r="AC76" s="452"/>
      <c r="AD76" s="311"/>
    </row>
    <row r="77" spans="1:30" ht="20.100000000000001" customHeight="1">
      <c r="A77" s="311"/>
      <c r="B77" s="311"/>
      <c r="C77" s="452"/>
      <c r="D77" s="311" t="s">
        <v>1563</v>
      </c>
      <c r="E77" s="526"/>
      <c r="F77" s="531">
        <v>7</v>
      </c>
      <c r="G77" s="314">
        <v>0.99573257467994303</v>
      </c>
      <c r="H77" s="356"/>
      <c r="I77" s="314"/>
      <c r="J77" s="356">
        <v>9</v>
      </c>
      <c r="K77" s="314">
        <f>J77/779*100</f>
        <v>1.1553273427471118</v>
      </c>
      <c r="L77" s="356">
        <v>10</v>
      </c>
      <c r="M77" s="314">
        <v>1.3</v>
      </c>
      <c r="N77" s="315">
        <v>10</v>
      </c>
      <c r="O77" s="314">
        <v>1.3351134846461949</v>
      </c>
      <c r="P77" s="315">
        <v>12</v>
      </c>
      <c r="Q77" s="314">
        <v>1.5</v>
      </c>
      <c r="R77" s="356"/>
      <c r="S77" s="314"/>
      <c r="T77" s="356"/>
      <c r="U77" s="314"/>
      <c r="V77" s="452"/>
      <c r="W77" s="452"/>
      <c r="X77" s="452"/>
      <c r="Y77" s="452"/>
      <c r="Z77" s="452"/>
      <c r="AA77" s="452"/>
      <c r="AB77" s="452"/>
      <c r="AC77" s="452"/>
      <c r="AD77" s="311"/>
    </row>
    <row r="78" spans="1:30" ht="20.100000000000001" customHeight="1">
      <c r="A78" s="374" t="s">
        <v>3448</v>
      </c>
      <c r="B78" s="374" t="s">
        <v>796</v>
      </c>
      <c r="C78" s="358" t="s">
        <v>3641</v>
      </c>
      <c r="D78" s="374"/>
      <c r="E78" s="358"/>
      <c r="F78" s="443">
        <v>641</v>
      </c>
      <c r="G78" s="444">
        <v>91.440798858773178</v>
      </c>
      <c r="H78" s="443">
        <v>654</v>
      </c>
      <c r="I78" s="444">
        <f>H78/730*100</f>
        <v>89.589041095890408</v>
      </c>
      <c r="J78" s="443">
        <v>702</v>
      </c>
      <c r="K78" s="444">
        <f>J78/779*100</f>
        <v>90.115532734274709</v>
      </c>
      <c r="L78" s="443">
        <v>697</v>
      </c>
      <c r="M78" s="444">
        <v>89.5</v>
      </c>
      <c r="N78" s="471">
        <v>664</v>
      </c>
      <c r="O78" s="444">
        <v>88.65153538050734</v>
      </c>
      <c r="P78" s="471">
        <v>693</v>
      </c>
      <c r="Q78" s="444">
        <v>88.5</v>
      </c>
      <c r="R78" s="443">
        <v>3</v>
      </c>
      <c r="S78" s="444">
        <v>50</v>
      </c>
      <c r="T78" s="443"/>
      <c r="U78" s="444"/>
      <c r="V78" s="358" t="s">
        <v>7010</v>
      </c>
      <c r="W78" s="358" t="s">
        <v>7010</v>
      </c>
      <c r="X78" s="358" t="s">
        <v>7010</v>
      </c>
      <c r="Y78" s="358" t="s">
        <v>7010</v>
      </c>
      <c r="Z78" s="358" t="s">
        <v>7010</v>
      </c>
      <c r="AA78" s="358" t="s">
        <v>7010</v>
      </c>
      <c r="AB78" s="358" t="s">
        <v>7010</v>
      </c>
      <c r="AC78" s="358"/>
      <c r="AD78" s="374" t="s">
        <v>2586</v>
      </c>
    </row>
    <row r="79" spans="1:30" ht="20.100000000000001" customHeight="1">
      <c r="A79" s="311"/>
      <c r="B79" s="311"/>
      <c r="C79" s="452"/>
      <c r="D79" s="311" t="s">
        <v>1959</v>
      </c>
      <c r="E79" s="452" t="s">
        <v>758</v>
      </c>
      <c r="F79" s="531">
        <v>1</v>
      </c>
      <c r="G79" s="314">
        <v>0.14265335235378032</v>
      </c>
      <c r="H79" s="356">
        <v>1</v>
      </c>
      <c r="I79" s="314">
        <f>H79/730*100</f>
        <v>0.13698630136986301</v>
      </c>
      <c r="J79" s="356">
        <v>1</v>
      </c>
      <c r="K79" s="314">
        <f>J79/779*100</f>
        <v>0.12836970474967907</v>
      </c>
      <c r="L79" s="356">
        <v>1</v>
      </c>
      <c r="M79" s="314">
        <v>0.1</v>
      </c>
      <c r="N79" s="315">
        <v>1</v>
      </c>
      <c r="O79" s="314">
        <v>0.13351134846461948</v>
      </c>
      <c r="P79" s="315">
        <v>1</v>
      </c>
      <c r="Q79" s="314">
        <v>0.1</v>
      </c>
      <c r="R79" s="356"/>
      <c r="S79" s="314"/>
      <c r="T79" s="356"/>
      <c r="U79" s="314"/>
      <c r="V79" s="452"/>
      <c r="W79" s="452"/>
      <c r="X79" s="452"/>
      <c r="Y79" s="452"/>
      <c r="Z79" s="452"/>
      <c r="AA79" s="452"/>
      <c r="AB79" s="452"/>
      <c r="AC79" s="452"/>
      <c r="AD79" s="311"/>
    </row>
    <row r="80" spans="1:30" ht="20.100000000000001" customHeight="1">
      <c r="A80" s="311"/>
      <c r="B80" s="311"/>
      <c r="C80" s="452"/>
      <c r="D80" s="311" t="s">
        <v>1960</v>
      </c>
      <c r="E80" s="452"/>
      <c r="F80" s="531">
        <v>62</v>
      </c>
      <c r="G80" s="314">
        <v>8.8445078459343804</v>
      </c>
      <c r="H80" s="356">
        <v>75</v>
      </c>
      <c r="I80" s="314">
        <f>H80/730*100</f>
        <v>10.273972602739725</v>
      </c>
      <c r="J80" s="356">
        <v>76</v>
      </c>
      <c r="K80" s="314">
        <f>J80/779*100</f>
        <v>9.7560975609756095</v>
      </c>
      <c r="L80" s="356">
        <v>81</v>
      </c>
      <c r="M80" s="314">
        <v>10.4</v>
      </c>
      <c r="N80" s="315">
        <v>84</v>
      </c>
      <c r="O80" s="314">
        <v>11.214953271028037</v>
      </c>
      <c r="P80" s="315">
        <v>89</v>
      </c>
      <c r="Q80" s="314">
        <v>11.4</v>
      </c>
      <c r="R80" s="315">
        <v>3</v>
      </c>
      <c r="S80" s="314">
        <v>50</v>
      </c>
      <c r="T80" s="319"/>
      <c r="U80" s="320"/>
      <c r="V80" s="452"/>
      <c r="W80" s="452"/>
      <c r="X80" s="452"/>
      <c r="Y80" s="452"/>
      <c r="Z80" s="452"/>
      <c r="AA80" s="452"/>
      <c r="AB80" s="452"/>
      <c r="AC80" s="452"/>
      <c r="AD80" s="311"/>
    </row>
    <row r="81" spans="1:30" ht="20.100000000000001" customHeight="1">
      <c r="A81" s="374" t="s">
        <v>3449</v>
      </c>
      <c r="B81" s="374" t="s">
        <v>797</v>
      </c>
      <c r="C81" s="358" t="s">
        <v>3646</v>
      </c>
      <c r="D81" s="374" t="s">
        <v>7385</v>
      </c>
      <c r="E81" s="527" t="s">
        <v>7646</v>
      </c>
      <c r="F81" s="443">
        <v>3</v>
      </c>
      <c r="G81" s="444">
        <v>4.7619047619047619</v>
      </c>
      <c r="H81" s="443">
        <v>28</v>
      </c>
      <c r="I81" s="444">
        <f>H81/76*100</f>
        <v>36.84210526315789</v>
      </c>
      <c r="J81" s="443">
        <v>29</v>
      </c>
      <c r="K81" s="444">
        <f>J81/77*100</f>
        <v>37.662337662337663</v>
      </c>
      <c r="L81" s="443">
        <v>32</v>
      </c>
      <c r="M81" s="444">
        <v>39</v>
      </c>
      <c r="N81" s="471">
        <v>32</v>
      </c>
      <c r="O81" s="465">
        <v>37.647058823529413</v>
      </c>
      <c r="P81" s="471">
        <v>32</v>
      </c>
      <c r="Q81" s="465">
        <v>35.6</v>
      </c>
      <c r="R81" s="471">
        <v>1</v>
      </c>
      <c r="S81" s="465">
        <v>33.299999999999997</v>
      </c>
      <c r="T81" s="315"/>
      <c r="U81" s="316"/>
      <c r="V81" s="358" t="s">
        <v>7010</v>
      </c>
      <c r="W81" s="358" t="s">
        <v>7010</v>
      </c>
      <c r="X81" s="358" t="s">
        <v>7010</v>
      </c>
      <c r="Y81" s="358" t="s">
        <v>7010</v>
      </c>
      <c r="Z81" s="358" t="s">
        <v>7010</v>
      </c>
      <c r="AA81" s="358" t="s">
        <v>7010</v>
      </c>
      <c r="AB81" s="358" t="s">
        <v>7010</v>
      </c>
      <c r="AC81" s="358"/>
      <c r="AD81" s="374" t="s">
        <v>2586</v>
      </c>
    </row>
    <row r="82" spans="1:30" ht="20.100000000000001" customHeight="1">
      <c r="A82" s="311"/>
      <c r="B82" s="311"/>
      <c r="C82" s="452"/>
      <c r="D82" s="311" t="s">
        <v>7386</v>
      </c>
      <c r="E82" s="526"/>
      <c r="F82" s="531">
        <v>6</v>
      </c>
      <c r="G82" s="314">
        <v>9.5238095238095237</v>
      </c>
      <c r="H82" s="356">
        <v>13</v>
      </c>
      <c r="I82" s="314">
        <f>H82/76*100</f>
        <v>17.105263157894736</v>
      </c>
      <c r="J82" s="356">
        <v>11</v>
      </c>
      <c r="K82" s="314">
        <f>J82/77*100</f>
        <v>14.285714285714285</v>
      </c>
      <c r="L82" s="356">
        <v>11</v>
      </c>
      <c r="M82" s="314">
        <v>13.4</v>
      </c>
      <c r="N82" s="315">
        <v>13</v>
      </c>
      <c r="O82" s="316">
        <v>15.294117647058824</v>
      </c>
      <c r="P82" s="315">
        <v>13</v>
      </c>
      <c r="Q82" s="316">
        <v>14.4</v>
      </c>
      <c r="R82" s="356"/>
      <c r="S82" s="314"/>
      <c r="T82" s="315"/>
      <c r="U82" s="316"/>
      <c r="V82" s="452"/>
      <c r="W82" s="452"/>
      <c r="X82" s="452"/>
      <c r="Y82" s="452"/>
      <c r="Z82" s="452"/>
      <c r="AA82" s="452"/>
      <c r="AB82" s="452"/>
      <c r="AC82" s="452"/>
      <c r="AD82" s="311"/>
    </row>
    <row r="83" spans="1:30" ht="20.100000000000001" customHeight="1">
      <c r="A83" s="311"/>
      <c r="B83" s="311"/>
      <c r="C83" s="452"/>
      <c r="D83" s="311" t="s">
        <v>7301</v>
      </c>
      <c r="E83" s="526"/>
      <c r="F83" s="531">
        <v>3</v>
      </c>
      <c r="G83" s="314">
        <v>4.7619047619047619</v>
      </c>
      <c r="H83" s="356">
        <v>11</v>
      </c>
      <c r="I83" s="314">
        <f>H83/76*100</f>
        <v>14.473684210526317</v>
      </c>
      <c r="J83" s="356">
        <v>13</v>
      </c>
      <c r="K83" s="314">
        <f>J83/77*100</f>
        <v>16.883116883116884</v>
      </c>
      <c r="L83" s="356">
        <v>16</v>
      </c>
      <c r="M83" s="314">
        <v>19.5</v>
      </c>
      <c r="N83" s="315">
        <v>16</v>
      </c>
      <c r="O83" s="316">
        <v>18.823529411764707</v>
      </c>
      <c r="P83" s="315">
        <v>20</v>
      </c>
      <c r="Q83" s="316">
        <v>22.2</v>
      </c>
      <c r="R83" s="315">
        <v>1</v>
      </c>
      <c r="S83" s="316">
        <v>33.299999999999997</v>
      </c>
      <c r="T83" s="315"/>
      <c r="U83" s="316"/>
      <c r="V83" s="452"/>
      <c r="W83" s="452"/>
      <c r="X83" s="452"/>
      <c r="Y83" s="452"/>
      <c r="Z83" s="452"/>
      <c r="AA83" s="452"/>
      <c r="AB83" s="452"/>
      <c r="AC83" s="452"/>
      <c r="AD83" s="311"/>
    </row>
    <row r="84" spans="1:30" ht="20.100000000000001" customHeight="1">
      <c r="A84" s="311"/>
      <c r="B84" s="311"/>
      <c r="C84" s="452"/>
      <c r="D84" s="311" t="s">
        <v>8570</v>
      </c>
      <c r="E84" s="526"/>
      <c r="F84" s="531">
        <v>1</v>
      </c>
      <c r="G84" s="314">
        <v>1.5873015873015872</v>
      </c>
      <c r="H84" s="356">
        <v>4</v>
      </c>
      <c r="I84" s="314">
        <f>H84/76*100</f>
        <v>5.2631578947368416</v>
      </c>
      <c r="J84" s="356">
        <v>5</v>
      </c>
      <c r="K84" s="314">
        <f>J84/77*100</f>
        <v>6.4935064935064926</v>
      </c>
      <c r="L84" s="356">
        <v>6</v>
      </c>
      <c r="M84" s="314">
        <v>7.3</v>
      </c>
      <c r="N84" s="315">
        <v>7</v>
      </c>
      <c r="O84" s="316">
        <v>8.235294117647058</v>
      </c>
      <c r="P84" s="315">
        <v>7</v>
      </c>
      <c r="Q84" s="316">
        <v>7.8</v>
      </c>
      <c r="R84" s="356"/>
      <c r="S84" s="314"/>
      <c r="T84" s="315"/>
      <c r="U84" s="316"/>
      <c r="V84" s="452"/>
      <c r="W84" s="452"/>
      <c r="X84" s="452"/>
      <c r="Y84" s="452"/>
      <c r="Z84" s="452"/>
      <c r="AA84" s="452"/>
      <c r="AB84" s="452"/>
      <c r="AC84" s="452"/>
      <c r="AD84" s="311"/>
    </row>
    <row r="85" spans="1:30" ht="20.100000000000001" customHeight="1">
      <c r="A85" s="311"/>
      <c r="B85" s="311"/>
      <c r="C85" s="452"/>
      <c r="D85" s="311" t="s">
        <v>1959</v>
      </c>
      <c r="E85" s="526"/>
      <c r="F85" s="531">
        <v>1</v>
      </c>
      <c r="G85" s="314">
        <v>1.5873015873015872</v>
      </c>
      <c r="H85" s="356"/>
      <c r="I85" s="314"/>
      <c r="J85" s="356"/>
      <c r="K85" s="314"/>
      <c r="L85" s="356"/>
      <c r="M85" s="314"/>
      <c r="N85" s="356"/>
      <c r="O85" s="314"/>
      <c r="P85" s="356"/>
      <c r="Q85" s="314"/>
      <c r="R85" s="356"/>
      <c r="S85" s="314"/>
      <c r="T85" s="356"/>
      <c r="U85" s="314"/>
      <c r="V85" s="452"/>
      <c r="W85" s="452"/>
      <c r="X85" s="452"/>
      <c r="Y85" s="452"/>
      <c r="Z85" s="452"/>
      <c r="AA85" s="452"/>
      <c r="AB85" s="452"/>
      <c r="AC85" s="452"/>
      <c r="AD85" s="311"/>
    </row>
    <row r="86" spans="1:30" ht="20.100000000000001" customHeight="1">
      <c r="A86" s="311"/>
      <c r="B86" s="311"/>
      <c r="C86" s="452"/>
      <c r="D86" s="311" t="s">
        <v>1960</v>
      </c>
      <c r="E86" s="526"/>
      <c r="F86" s="531">
        <v>49</v>
      </c>
      <c r="G86" s="320">
        <v>77.777777777777786</v>
      </c>
      <c r="H86" s="356">
        <v>20</v>
      </c>
      <c r="I86" s="320">
        <f>H86/76*100</f>
        <v>26.315789473684209</v>
      </c>
      <c r="J86" s="356">
        <v>19</v>
      </c>
      <c r="K86" s="320">
        <f>J86/77*100</f>
        <v>24.675324675324674</v>
      </c>
      <c r="L86" s="356">
        <v>17</v>
      </c>
      <c r="M86" s="314">
        <v>20.7</v>
      </c>
      <c r="N86" s="356">
        <v>17</v>
      </c>
      <c r="O86" s="314">
        <v>20</v>
      </c>
      <c r="P86" s="315">
        <v>18</v>
      </c>
      <c r="Q86" s="314">
        <v>20</v>
      </c>
      <c r="R86" s="315">
        <v>1</v>
      </c>
      <c r="S86" s="314">
        <v>33.299999999999997</v>
      </c>
      <c r="T86" s="315"/>
      <c r="U86" s="314"/>
      <c r="V86" s="452"/>
      <c r="W86" s="452"/>
      <c r="X86" s="452"/>
      <c r="Y86" s="452"/>
      <c r="Z86" s="452"/>
      <c r="AA86" s="452"/>
      <c r="AB86" s="452"/>
      <c r="AC86" s="452"/>
      <c r="AD86" s="311"/>
    </row>
    <row r="87" spans="1:30" ht="20.100000000000001" customHeight="1">
      <c r="A87" s="374" t="s">
        <v>3450</v>
      </c>
      <c r="B87" s="374" t="s">
        <v>8725</v>
      </c>
      <c r="C87" s="358" t="s">
        <v>3641</v>
      </c>
      <c r="D87" s="374"/>
      <c r="E87" s="358"/>
      <c r="F87" s="443">
        <v>253</v>
      </c>
      <c r="G87" s="444">
        <v>100</v>
      </c>
      <c r="H87" s="443">
        <v>241</v>
      </c>
      <c r="I87" s="444">
        <v>100</v>
      </c>
      <c r="J87" s="443">
        <v>232</v>
      </c>
      <c r="K87" s="444">
        <v>100</v>
      </c>
      <c r="L87" s="443">
        <v>232</v>
      </c>
      <c r="M87" s="444">
        <v>100</v>
      </c>
      <c r="N87" s="443">
        <v>228</v>
      </c>
      <c r="O87" s="444">
        <v>100</v>
      </c>
      <c r="P87" s="443">
        <v>223</v>
      </c>
      <c r="Q87" s="444">
        <v>100</v>
      </c>
      <c r="R87" s="443">
        <v>222</v>
      </c>
      <c r="S87" s="444">
        <v>100</v>
      </c>
      <c r="T87" s="443">
        <v>246</v>
      </c>
      <c r="U87" s="444">
        <v>100</v>
      </c>
      <c r="V87" s="358" t="s">
        <v>7010</v>
      </c>
      <c r="W87" s="358" t="s">
        <v>7010</v>
      </c>
      <c r="X87" s="358" t="s">
        <v>7010</v>
      </c>
      <c r="Y87" s="358" t="s">
        <v>7010</v>
      </c>
      <c r="Z87" s="358" t="s">
        <v>7010</v>
      </c>
      <c r="AA87" s="358" t="s">
        <v>7010</v>
      </c>
      <c r="AB87" s="358" t="s">
        <v>7010</v>
      </c>
      <c r="AC87" s="358" t="s">
        <v>7010</v>
      </c>
      <c r="AD87" s="374" t="s">
        <v>8717</v>
      </c>
    </row>
    <row r="88" spans="1:30" ht="20.100000000000001" customHeight="1">
      <c r="A88" s="374" t="s">
        <v>3451</v>
      </c>
      <c r="B88" s="374" t="s">
        <v>798</v>
      </c>
      <c r="C88" s="358" t="s">
        <v>3641</v>
      </c>
      <c r="D88" s="374" t="s">
        <v>2222</v>
      </c>
      <c r="E88" s="358" t="s">
        <v>7646</v>
      </c>
      <c r="F88" s="443">
        <v>3</v>
      </c>
      <c r="G88" s="444">
        <v>1.1857707509881423</v>
      </c>
      <c r="H88" s="443">
        <v>3</v>
      </c>
      <c r="I88" s="444">
        <f>H88/241*100</f>
        <v>1.2448132780082988</v>
      </c>
      <c r="J88" s="443">
        <v>3</v>
      </c>
      <c r="K88" s="444">
        <f>J88/232*100</f>
        <v>1.2931034482758621</v>
      </c>
      <c r="L88" s="443">
        <v>2</v>
      </c>
      <c r="M88" s="444">
        <v>0.9</v>
      </c>
      <c r="N88" s="471">
        <v>2</v>
      </c>
      <c r="O88" s="465">
        <v>0.8771929824561403</v>
      </c>
      <c r="P88" s="471">
        <v>2</v>
      </c>
      <c r="Q88" s="465">
        <v>0.90497737556561086</v>
      </c>
      <c r="R88" s="471">
        <v>2</v>
      </c>
      <c r="S88" s="465">
        <v>0.90497737556561086</v>
      </c>
      <c r="T88" s="471">
        <v>4</v>
      </c>
      <c r="U88" s="465">
        <v>1.6</v>
      </c>
      <c r="V88" s="358" t="s">
        <v>7010</v>
      </c>
      <c r="W88" s="358" t="s">
        <v>7010</v>
      </c>
      <c r="X88" s="358" t="s">
        <v>7010</v>
      </c>
      <c r="Y88" s="358" t="s">
        <v>7010</v>
      </c>
      <c r="Z88" s="358" t="s">
        <v>7010</v>
      </c>
      <c r="AA88" s="358" t="s">
        <v>7010</v>
      </c>
      <c r="AB88" s="358" t="s">
        <v>7010</v>
      </c>
      <c r="AC88" s="358" t="s">
        <v>7010</v>
      </c>
      <c r="AD88" s="374" t="s">
        <v>8717</v>
      </c>
    </row>
    <row r="89" spans="1:30" ht="20.100000000000001" customHeight="1">
      <c r="A89" s="311"/>
      <c r="B89" s="311"/>
      <c r="C89" s="452"/>
      <c r="D89" s="311" t="s">
        <v>2223</v>
      </c>
      <c r="E89" s="452"/>
      <c r="F89" s="531">
        <v>11</v>
      </c>
      <c r="G89" s="314">
        <v>4.3478260869565215</v>
      </c>
      <c r="H89" s="356">
        <v>11</v>
      </c>
      <c r="I89" s="314">
        <f t="shared" ref="I89:I97" si="1">H89/241*100</f>
        <v>4.5643153526970952</v>
      </c>
      <c r="J89" s="356">
        <v>11</v>
      </c>
      <c r="K89" s="314">
        <f t="shared" ref="K89:K103" si="2">J89/232*100</f>
        <v>4.7413793103448274</v>
      </c>
      <c r="L89" s="356">
        <v>11</v>
      </c>
      <c r="M89" s="314">
        <v>4.7</v>
      </c>
      <c r="N89" s="315">
        <v>11</v>
      </c>
      <c r="O89" s="316">
        <v>4.8245614035087714</v>
      </c>
      <c r="P89" s="315">
        <v>10</v>
      </c>
      <c r="Q89" s="316">
        <v>4.5248868778280542</v>
      </c>
      <c r="R89" s="315">
        <v>12</v>
      </c>
      <c r="S89" s="316">
        <v>5.4298642533936654</v>
      </c>
      <c r="T89" s="315">
        <v>12</v>
      </c>
      <c r="U89" s="316">
        <v>4.9000000000000004</v>
      </c>
      <c r="V89" s="452"/>
      <c r="W89" s="452"/>
      <c r="X89" s="452"/>
      <c r="Y89" s="452"/>
      <c r="Z89" s="452"/>
      <c r="AA89" s="452"/>
      <c r="AB89" s="452"/>
      <c r="AC89" s="452"/>
      <c r="AD89" s="311"/>
    </row>
    <row r="90" spans="1:30" ht="20.100000000000001" customHeight="1">
      <c r="A90" s="311"/>
      <c r="B90" s="311"/>
      <c r="C90" s="452"/>
      <c r="D90" s="311" t="s">
        <v>2224</v>
      </c>
      <c r="E90" s="452"/>
      <c r="F90" s="531">
        <v>4</v>
      </c>
      <c r="G90" s="314">
        <v>1.5810276679841897</v>
      </c>
      <c r="H90" s="356">
        <v>4</v>
      </c>
      <c r="I90" s="314">
        <f t="shared" si="1"/>
        <v>1.6597510373443984</v>
      </c>
      <c r="J90" s="356">
        <v>4</v>
      </c>
      <c r="K90" s="314">
        <f t="shared" si="2"/>
        <v>1.7241379310344827</v>
      </c>
      <c r="L90" s="356">
        <v>4</v>
      </c>
      <c r="M90" s="314">
        <v>1.7</v>
      </c>
      <c r="N90" s="315">
        <v>4</v>
      </c>
      <c r="O90" s="316">
        <v>1.7543859649122806</v>
      </c>
      <c r="P90" s="315">
        <v>4</v>
      </c>
      <c r="Q90" s="316">
        <v>1.8099547511312217</v>
      </c>
      <c r="R90" s="315">
        <v>5</v>
      </c>
      <c r="S90" s="316">
        <v>2.2624434389140271</v>
      </c>
      <c r="T90" s="315">
        <v>6</v>
      </c>
      <c r="U90" s="316">
        <v>2.4</v>
      </c>
      <c r="V90" s="452"/>
      <c r="W90" s="452"/>
      <c r="X90" s="452"/>
      <c r="Y90" s="452"/>
      <c r="Z90" s="452"/>
      <c r="AA90" s="452"/>
      <c r="AB90" s="452"/>
      <c r="AC90" s="452"/>
      <c r="AD90" s="311"/>
    </row>
    <row r="91" spans="1:30" ht="20.100000000000001" customHeight="1">
      <c r="A91" s="311"/>
      <c r="B91" s="311"/>
      <c r="C91" s="452"/>
      <c r="D91" s="311" t="s">
        <v>2225</v>
      </c>
      <c r="E91" s="452"/>
      <c r="F91" s="531">
        <v>5</v>
      </c>
      <c r="G91" s="314">
        <v>1.9762845849802371</v>
      </c>
      <c r="H91" s="356">
        <v>4</v>
      </c>
      <c r="I91" s="314">
        <f t="shared" si="1"/>
        <v>1.6597510373443984</v>
      </c>
      <c r="J91" s="356">
        <v>3</v>
      </c>
      <c r="K91" s="314">
        <f t="shared" si="2"/>
        <v>1.2931034482758621</v>
      </c>
      <c r="L91" s="356">
        <v>5</v>
      </c>
      <c r="M91" s="314">
        <v>2.2000000000000002</v>
      </c>
      <c r="N91" s="315">
        <v>5</v>
      </c>
      <c r="O91" s="316">
        <v>2.1929824561403506</v>
      </c>
      <c r="P91" s="315">
        <v>5</v>
      </c>
      <c r="Q91" s="316">
        <v>2.2000000000000002</v>
      </c>
      <c r="R91" s="315">
        <v>5</v>
      </c>
      <c r="S91" s="316">
        <v>2.2624434389140271</v>
      </c>
      <c r="T91" s="315">
        <v>6</v>
      </c>
      <c r="U91" s="316">
        <v>2.4</v>
      </c>
      <c r="V91" s="452"/>
      <c r="W91" s="452"/>
      <c r="X91" s="452"/>
      <c r="Y91" s="452"/>
      <c r="Z91" s="452"/>
      <c r="AA91" s="452"/>
      <c r="AB91" s="452"/>
      <c r="AC91" s="452"/>
      <c r="AD91" s="311"/>
    </row>
    <row r="92" spans="1:30" ht="20.100000000000001" customHeight="1">
      <c r="A92" s="311"/>
      <c r="B92" s="311"/>
      <c r="C92" s="452"/>
      <c r="D92" s="311" t="s">
        <v>2226</v>
      </c>
      <c r="E92" s="452"/>
      <c r="F92" s="531">
        <v>82</v>
      </c>
      <c r="G92" s="314">
        <v>32.411067193675891</v>
      </c>
      <c r="H92" s="356">
        <v>84</v>
      </c>
      <c r="I92" s="314">
        <f t="shared" si="1"/>
        <v>34.854771784232362</v>
      </c>
      <c r="J92" s="356">
        <v>79</v>
      </c>
      <c r="K92" s="314">
        <f t="shared" si="2"/>
        <v>34.051724137931032</v>
      </c>
      <c r="L92" s="356">
        <v>78</v>
      </c>
      <c r="M92" s="314">
        <v>33.6</v>
      </c>
      <c r="N92" s="315">
        <v>76</v>
      </c>
      <c r="O92" s="316">
        <v>33.333333333333329</v>
      </c>
      <c r="P92" s="315">
        <v>80</v>
      </c>
      <c r="Q92" s="316">
        <v>35.9</v>
      </c>
      <c r="R92" s="315">
        <v>81</v>
      </c>
      <c r="S92" s="316">
        <v>36.5</v>
      </c>
      <c r="T92" s="315">
        <v>86</v>
      </c>
      <c r="U92" s="316">
        <v>35</v>
      </c>
      <c r="V92" s="452"/>
      <c r="W92" s="452"/>
      <c r="X92" s="452"/>
      <c r="Y92" s="452"/>
      <c r="Z92" s="452"/>
      <c r="AA92" s="452"/>
      <c r="AB92" s="452"/>
      <c r="AC92" s="452"/>
      <c r="AD92" s="311"/>
    </row>
    <row r="93" spans="1:30" ht="20.100000000000001" customHeight="1">
      <c r="A93" s="311"/>
      <c r="B93" s="311"/>
      <c r="C93" s="452"/>
      <c r="D93" s="311" t="s">
        <v>2227</v>
      </c>
      <c r="E93" s="452"/>
      <c r="F93" s="531">
        <v>102</v>
      </c>
      <c r="G93" s="314">
        <v>40.316205533596836</v>
      </c>
      <c r="H93" s="356">
        <v>88</v>
      </c>
      <c r="I93" s="314">
        <f t="shared" si="1"/>
        <v>36.514522821576762</v>
      </c>
      <c r="J93" s="356">
        <v>91</v>
      </c>
      <c r="K93" s="314">
        <f t="shared" si="2"/>
        <v>39.224137931034484</v>
      </c>
      <c r="L93" s="356">
        <v>96</v>
      </c>
      <c r="M93" s="314">
        <v>41.4</v>
      </c>
      <c r="N93" s="315">
        <v>96</v>
      </c>
      <c r="O93" s="316">
        <v>42.105263157894733</v>
      </c>
      <c r="P93" s="315">
        <v>94</v>
      </c>
      <c r="Q93" s="316">
        <v>42.2</v>
      </c>
      <c r="R93" s="315">
        <v>93</v>
      </c>
      <c r="S93" s="316">
        <v>41.9</v>
      </c>
      <c r="T93" s="315">
        <v>102</v>
      </c>
      <c r="U93" s="316">
        <v>41.5</v>
      </c>
      <c r="V93" s="452"/>
      <c r="W93" s="452"/>
      <c r="X93" s="452"/>
      <c r="Y93" s="452"/>
      <c r="Z93" s="452"/>
      <c r="AA93" s="452"/>
      <c r="AB93" s="452"/>
      <c r="AC93" s="452"/>
      <c r="AD93" s="311"/>
    </row>
    <row r="94" spans="1:30" ht="20.100000000000001" customHeight="1">
      <c r="A94" s="311"/>
      <c r="B94" s="311"/>
      <c r="C94" s="452"/>
      <c r="D94" s="311" t="s">
        <v>2228</v>
      </c>
      <c r="E94" s="452"/>
      <c r="F94" s="531">
        <v>44</v>
      </c>
      <c r="G94" s="314">
        <v>17.391304347826086</v>
      </c>
      <c r="H94" s="356">
        <v>45</v>
      </c>
      <c r="I94" s="314">
        <f t="shared" si="1"/>
        <v>18.672199170124482</v>
      </c>
      <c r="J94" s="356">
        <v>38</v>
      </c>
      <c r="K94" s="314">
        <f t="shared" si="2"/>
        <v>16.379310344827587</v>
      </c>
      <c r="L94" s="356">
        <v>33</v>
      </c>
      <c r="M94" s="314">
        <v>14.2</v>
      </c>
      <c r="N94" s="315">
        <v>30</v>
      </c>
      <c r="O94" s="316">
        <v>13.157894736842104</v>
      </c>
      <c r="P94" s="315">
        <v>24</v>
      </c>
      <c r="Q94" s="316">
        <v>10.8</v>
      </c>
      <c r="R94" s="315">
        <v>21</v>
      </c>
      <c r="S94" s="316">
        <v>9.502262443438914</v>
      </c>
      <c r="T94" s="315">
        <v>24</v>
      </c>
      <c r="U94" s="316">
        <v>9.8000000000000007</v>
      </c>
      <c r="V94" s="452"/>
      <c r="W94" s="452"/>
      <c r="X94" s="452"/>
      <c r="Y94" s="452"/>
      <c r="Z94" s="452"/>
      <c r="AA94" s="452"/>
      <c r="AB94" s="452"/>
      <c r="AC94" s="452"/>
      <c r="AD94" s="311"/>
    </row>
    <row r="95" spans="1:30" ht="20.100000000000001" customHeight="1">
      <c r="A95" s="311"/>
      <c r="B95" s="311"/>
      <c r="C95" s="452"/>
      <c r="D95" s="311" t="s">
        <v>2229</v>
      </c>
      <c r="E95" s="452"/>
      <c r="F95" s="531">
        <v>2</v>
      </c>
      <c r="G95" s="314">
        <v>0.79051383399209485</v>
      </c>
      <c r="H95" s="356">
        <v>1</v>
      </c>
      <c r="I95" s="314">
        <f t="shared" si="1"/>
        <v>0.41493775933609961</v>
      </c>
      <c r="J95" s="356">
        <v>2</v>
      </c>
      <c r="K95" s="314">
        <f t="shared" si="2"/>
        <v>0.86206896551724133</v>
      </c>
      <c r="L95" s="356">
        <v>2</v>
      </c>
      <c r="M95" s="314">
        <v>0.9</v>
      </c>
      <c r="N95" s="315">
        <v>2</v>
      </c>
      <c r="O95" s="316">
        <v>0.8771929824561403</v>
      </c>
      <c r="P95" s="315">
        <v>2</v>
      </c>
      <c r="Q95" s="316">
        <v>0.90497737556561086</v>
      </c>
      <c r="R95" s="315">
        <v>2</v>
      </c>
      <c r="S95" s="316">
        <v>0.90497737556561086</v>
      </c>
      <c r="T95" s="315">
        <v>2</v>
      </c>
      <c r="U95" s="316">
        <v>0.8</v>
      </c>
      <c r="V95" s="452"/>
      <c r="W95" s="452"/>
      <c r="X95" s="452"/>
      <c r="Y95" s="452"/>
      <c r="Z95" s="452"/>
      <c r="AA95" s="452"/>
      <c r="AB95" s="452"/>
      <c r="AC95" s="452"/>
      <c r="AD95" s="311"/>
    </row>
    <row r="96" spans="1:30" ht="20.100000000000001" customHeight="1">
      <c r="A96" s="311"/>
      <c r="B96" s="311"/>
      <c r="C96" s="452"/>
      <c r="D96" s="311" t="s">
        <v>1959</v>
      </c>
      <c r="E96" s="452"/>
      <c r="F96" s="531"/>
      <c r="G96" s="314"/>
      <c r="H96" s="356"/>
      <c r="I96" s="314"/>
      <c r="J96" s="356"/>
      <c r="K96" s="314"/>
      <c r="L96" s="356"/>
      <c r="M96" s="314"/>
      <c r="N96" s="356"/>
      <c r="O96" s="314"/>
      <c r="P96" s="356"/>
      <c r="Q96" s="314"/>
      <c r="R96" s="356"/>
      <c r="S96" s="314"/>
      <c r="T96" s="356"/>
      <c r="U96" s="314"/>
      <c r="V96" s="452"/>
      <c r="W96" s="452"/>
      <c r="X96" s="452"/>
      <c r="Y96" s="452"/>
      <c r="Z96" s="452"/>
      <c r="AA96" s="452"/>
      <c r="AB96" s="452"/>
      <c r="AC96" s="452"/>
      <c r="AD96" s="311"/>
    </row>
    <row r="97" spans="1:30" ht="20.100000000000001" customHeight="1">
      <c r="A97" s="311"/>
      <c r="B97" s="311"/>
      <c r="C97" s="452"/>
      <c r="D97" s="311" t="s">
        <v>1960</v>
      </c>
      <c r="E97" s="452"/>
      <c r="F97" s="531"/>
      <c r="G97" s="314"/>
      <c r="H97" s="356">
        <v>1</v>
      </c>
      <c r="I97" s="314">
        <f t="shared" si="1"/>
        <v>0.41493775933609961</v>
      </c>
      <c r="J97" s="356">
        <v>1</v>
      </c>
      <c r="K97" s="314">
        <f t="shared" si="2"/>
        <v>0.43103448275862066</v>
      </c>
      <c r="L97" s="356">
        <v>1</v>
      </c>
      <c r="M97" s="314">
        <v>0.4</v>
      </c>
      <c r="N97" s="356">
        <v>2</v>
      </c>
      <c r="O97" s="314">
        <v>0.8771929824561403</v>
      </c>
      <c r="P97" s="356">
        <v>2</v>
      </c>
      <c r="Q97" s="314">
        <v>0.9</v>
      </c>
      <c r="R97" s="315">
        <v>1</v>
      </c>
      <c r="S97" s="314">
        <v>0.5</v>
      </c>
      <c r="T97" s="356">
        <v>4</v>
      </c>
      <c r="U97" s="314">
        <v>1.6</v>
      </c>
      <c r="V97" s="452"/>
      <c r="W97" s="452"/>
      <c r="X97" s="452"/>
      <c r="Y97" s="452"/>
      <c r="Z97" s="452"/>
      <c r="AA97" s="452"/>
      <c r="AB97" s="452"/>
      <c r="AC97" s="452"/>
      <c r="AD97" s="311"/>
    </row>
    <row r="98" spans="1:30" ht="20.100000000000001" customHeight="1">
      <c r="A98" s="374" t="s">
        <v>3452</v>
      </c>
      <c r="B98" s="374" t="s">
        <v>799</v>
      </c>
      <c r="C98" s="358" t="s">
        <v>3641</v>
      </c>
      <c r="D98" s="374"/>
      <c r="E98" s="358"/>
      <c r="F98" s="443">
        <v>253</v>
      </c>
      <c r="G98" s="444">
        <v>100</v>
      </c>
      <c r="H98" s="443">
        <v>241</v>
      </c>
      <c r="I98" s="444">
        <v>100</v>
      </c>
      <c r="J98" s="443">
        <v>229</v>
      </c>
      <c r="K98" s="444">
        <f t="shared" si="2"/>
        <v>98.706896551724128</v>
      </c>
      <c r="L98" s="443">
        <v>229</v>
      </c>
      <c r="M98" s="444">
        <v>98.7</v>
      </c>
      <c r="N98" s="443">
        <v>226</v>
      </c>
      <c r="O98" s="444">
        <v>99.122807017543863</v>
      </c>
      <c r="P98" s="443">
        <v>220</v>
      </c>
      <c r="Q98" s="444">
        <v>98.7</v>
      </c>
      <c r="R98" s="443">
        <v>220</v>
      </c>
      <c r="S98" s="444">
        <v>99.1</v>
      </c>
      <c r="T98" s="443">
        <v>242</v>
      </c>
      <c r="U98" s="444">
        <v>98.4</v>
      </c>
      <c r="V98" s="358" t="s">
        <v>7010</v>
      </c>
      <c r="W98" s="358" t="s">
        <v>7010</v>
      </c>
      <c r="X98" s="358" t="s">
        <v>7010</v>
      </c>
      <c r="Y98" s="358" t="s">
        <v>7010</v>
      </c>
      <c r="Z98" s="358" t="s">
        <v>7010</v>
      </c>
      <c r="AA98" s="358" t="s">
        <v>7010</v>
      </c>
      <c r="AB98" s="358" t="s">
        <v>7010</v>
      </c>
      <c r="AC98" s="358" t="s">
        <v>7010</v>
      </c>
      <c r="AD98" s="374" t="s">
        <v>8717</v>
      </c>
    </row>
    <row r="99" spans="1:30" ht="20.100000000000001" customHeight="1">
      <c r="A99" s="311"/>
      <c r="B99" s="311"/>
      <c r="C99" s="452"/>
      <c r="D99" s="311" t="s">
        <v>7709</v>
      </c>
      <c r="E99" s="452" t="s">
        <v>2426</v>
      </c>
      <c r="F99" s="531"/>
      <c r="G99" s="314"/>
      <c r="H99" s="356"/>
      <c r="I99" s="314"/>
      <c r="J99" s="356"/>
      <c r="K99" s="314"/>
      <c r="L99" s="356"/>
      <c r="M99" s="314"/>
      <c r="N99" s="356"/>
      <c r="O99" s="314"/>
      <c r="P99" s="356"/>
      <c r="Q99" s="314"/>
      <c r="R99" s="356"/>
      <c r="S99" s="314"/>
      <c r="T99" s="356"/>
      <c r="U99" s="314"/>
      <c r="V99" s="452"/>
      <c r="W99" s="452"/>
      <c r="X99" s="452"/>
      <c r="Y99" s="452"/>
      <c r="Z99" s="452"/>
      <c r="AA99" s="452"/>
      <c r="AB99" s="452"/>
      <c r="AC99" s="452"/>
      <c r="AD99" s="311"/>
    </row>
    <row r="100" spans="1:30" ht="20.100000000000001" customHeight="1">
      <c r="A100" s="311"/>
      <c r="B100" s="311"/>
      <c r="C100" s="452"/>
      <c r="D100" s="311" t="s">
        <v>1563</v>
      </c>
      <c r="E100" s="452"/>
      <c r="F100" s="531"/>
      <c r="G100" s="314"/>
      <c r="H100" s="356"/>
      <c r="I100" s="314"/>
      <c r="J100" s="356">
        <v>3</v>
      </c>
      <c r="K100" s="314">
        <f t="shared" si="2"/>
        <v>1.2931034482758621</v>
      </c>
      <c r="L100" s="356">
        <v>3</v>
      </c>
      <c r="M100" s="314">
        <v>1.3</v>
      </c>
      <c r="N100" s="315">
        <v>2</v>
      </c>
      <c r="O100" s="314">
        <v>0.8771929824561403</v>
      </c>
      <c r="P100" s="315">
        <v>3</v>
      </c>
      <c r="Q100" s="314">
        <v>1.3</v>
      </c>
      <c r="R100" s="315">
        <v>2</v>
      </c>
      <c r="S100" s="314">
        <v>0.9</v>
      </c>
      <c r="T100" s="356">
        <v>4</v>
      </c>
      <c r="U100" s="314">
        <v>1.6</v>
      </c>
      <c r="V100" s="452"/>
      <c r="W100" s="452"/>
      <c r="X100" s="452"/>
      <c r="Y100" s="452"/>
      <c r="Z100" s="452"/>
      <c r="AA100" s="452"/>
      <c r="AB100" s="452"/>
      <c r="AC100" s="452"/>
      <c r="AD100" s="311"/>
    </row>
    <row r="101" spans="1:30" ht="20.100000000000001" customHeight="1">
      <c r="A101" s="374" t="s">
        <v>3453</v>
      </c>
      <c r="B101" s="374" t="s">
        <v>800</v>
      </c>
      <c r="C101" s="358" t="s">
        <v>3641</v>
      </c>
      <c r="D101" s="374"/>
      <c r="E101" s="358"/>
      <c r="F101" s="443">
        <v>239</v>
      </c>
      <c r="G101" s="444">
        <v>94.466403162055329</v>
      </c>
      <c r="H101" s="443">
        <v>226</v>
      </c>
      <c r="I101" s="444">
        <f>H101/241*100</f>
        <v>93.7759336099585</v>
      </c>
      <c r="J101" s="443">
        <v>217</v>
      </c>
      <c r="K101" s="444">
        <f t="shared" si="2"/>
        <v>93.534482758620683</v>
      </c>
      <c r="L101" s="443">
        <v>213</v>
      </c>
      <c r="M101" s="444">
        <v>91.8</v>
      </c>
      <c r="N101" s="443">
        <v>209</v>
      </c>
      <c r="O101" s="444">
        <v>91.7</v>
      </c>
      <c r="P101" s="443">
        <v>203</v>
      </c>
      <c r="Q101" s="444">
        <v>91</v>
      </c>
      <c r="R101" s="443">
        <v>198</v>
      </c>
      <c r="S101" s="444">
        <v>89.2</v>
      </c>
      <c r="T101" s="443">
        <v>219</v>
      </c>
      <c r="U101" s="444">
        <v>89</v>
      </c>
      <c r="V101" s="358" t="s">
        <v>7010</v>
      </c>
      <c r="W101" s="358" t="s">
        <v>7010</v>
      </c>
      <c r="X101" s="358" t="s">
        <v>7010</v>
      </c>
      <c r="Y101" s="358" t="s">
        <v>7010</v>
      </c>
      <c r="Z101" s="358" t="s">
        <v>7010</v>
      </c>
      <c r="AA101" s="358" t="s">
        <v>7010</v>
      </c>
      <c r="AB101" s="358" t="s">
        <v>7010</v>
      </c>
      <c r="AC101" s="358" t="s">
        <v>7010</v>
      </c>
      <c r="AD101" s="374" t="s">
        <v>8717</v>
      </c>
    </row>
    <row r="102" spans="1:30" ht="20.100000000000001" customHeight="1">
      <c r="A102" s="311"/>
      <c r="B102" s="311"/>
      <c r="C102" s="452"/>
      <c r="D102" s="311" t="s">
        <v>1959</v>
      </c>
      <c r="E102" s="452" t="s">
        <v>758</v>
      </c>
      <c r="F102" s="531"/>
      <c r="G102" s="314"/>
      <c r="H102" s="356"/>
      <c r="I102" s="314"/>
      <c r="J102" s="356"/>
      <c r="K102" s="314"/>
      <c r="L102" s="356"/>
      <c r="M102" s="314"/>
      <c r="N102" s="356"/>
      <c r="O102" s="314"/>
      <c r="P102" s="356"/>
      <c r="Q102" s="314"/>
      <c r="R102" s="356"/>
      <c r="S102" s="314"/>
      <c r="T102" s="356"/>
      <c r="U102" s="314"/>
      <c r="V102" s="452"/>
      <c r="W102" s="452"/>
      <c r="X102" s="452"/>
      <c r="Y102" s="452"/>
      <c r="Z102" s="452"/>
      <c r="AA102" s="452"/>
      <c r="AB102" s="452"/>
      <c r="AC102" s="452"/>
      <c r="AD102" s="311"/>
    </row>
    <row r="103" spans="1:30" ht="20.100000000000001" customHeight="1">
      <c r="A103" s="311"/>
      <c r="B103" s="311"/>
      <c r="C103" s="452"/>
      <c r="D103" s="311" t="s">
        <v>1960</v>
      </c>
      <c r="E103" s="452"/>
      <c r="F103" s="531">
        <v>14</v>
      </c>
      <c r="G103" s="320">
        <v>5.5335968379446641</v>
      </c>
      <c r="H103" s="356">
        <v>15</v>
      </c>
      <c r="I103" s="320">
        <f>H103/241*100</f>
        <v>6.2240663900414939</v>
      </c>
      <c r="J103" s="356">
        <v>15</v>
      </c>
      <c r="K103" s="320">
        <f t="shared" si="2"/>
        <v>6.4655172413793105</v>
      </c>
      <c r="L103" s="356">
        <v>19</v>
      </c>
      <c r="M103" s="314">
        <v>8.1999999999999993</v>
      </c>
      <c r="N103" s="315">
        <v>19</v>
      </c>
      <c r="O103" s="314">
        <v>8.3000000000000007</v>
      </c>
      <c r="P103" s="315">
        <v>20</v>
      </c>
      <c r="Q103" s="314">
        <v>9</v>
      </c>
      <c r="R103" s="315">
        <v>24</v>
      </c>
      <c r="S103" s="314">
        <v>10.8</v>
      </c>
      <c r="T103" s="356">
        <v>27</v>
      </c>
      <c r="U103" s="314">
        <v>11</v>
      </c>
      <c r="V103" s="452"/>
      <c r="W103" s="452"/>
      <c r="X103" s="452"/>
      <c r="Y103" s="452"/>
      <c r="Z103" s="452"/>
      <c r="AA103" s="452"/>
      <c r="AB103" s="452"/>
      <c r="AC103" s="452"/>
      <c r="AD103" s="311"/>
    </row>
    <row r="104" spans="1:30" ht="20.100000000000001" customHeight="1">
      <c r="A104" s="374" t="s">
        <v>3454</v>
      </c>
      <c r="B104" s="374" t="s">
        <v>801</v>
      </c>
      <c r="C104" s="358" t="s">
        <v>3641</v>
      </c>
      <c r="D104" s="374" t="s">
        <v>7385</v>
      </c>
      <c r="E104" s="358" t="s">
        <v>7646</v>
      </c>
      <c r="F104" s="443">
        <v>1</v>
      </c>
      <c r="G104" s="314">
        <v>20</v>
      </c>
      <c r="H104" s="443">
        <v>6</v>
      </c>
      <c r="I104" s="314">
        <f>H104/15*100</f>
        <v>40</v>
      </c>
      <c r="J104" s="443">
        <v>6</v>
      </c>
      <c r="K104" s="314">
        <f>J104/15*100</f>
        <v>40</v>
      </c>
      <c r="L104" s="443">
        <v>7</v>
      </c>
      <c r="M104" s="444">
        <v>36.799999999999997</v>
      </c>
      <c r="N104" s="471">
        <v>7</v>
      </c>
      <c r="O104" s="465">
        <v>36.84210526315789</v>
      </c>
      <c r="P104" s="471">
        <v>7</v>
      </c>
      <c r="Q104" s="465">
        <v>35</v>
      </c>
      <c r="R104" s="471">
        <v>10</v>
      </c>
      <c r="S104" s="465">
        <v>41.7</v>
      </c>
      <c r="T104" s="471">
        <v>11</v>
      </c>
      <c r="U104" s="465">
        <v>40.700000000000003</v>
      </c>
      <c r="V104" s="358" t="s">
        <v>7010</v>
      </c>
      <c r="W104" s="358" t="s">
        <v>7010</v>
      </c>
      <c r="X104" s="358" t="s">
        <v>7010</v>
      </c>
      <c r="Y104" s="358" t="s">
        <v>7010</v>
      </c>
      <c r="Z104" s="358" t="s">
        <v>7010</v>
      </c>
      <c r="AA104" s="358" t="s">
        <v>7010</v>
      </c>
      <c r="AB104" s="358" t="s">
        <v>7010</v>
      </c>
      <c r="AC104" s="358" t="s">
        <v>7010</v>
      </c>
      <c r="AD104" s="374" t="s">
        <v>8717</v>
      </c>
    </row>
    <row r="105" spans="1:30" ht="20.100000000000001" customHeight="1">
      <c r="A105" s="311"/>
      <c r="B105" s="311"/>
      <c r="C105" s="452"/>
      <c r="D105" s="311" t="s">
        <v>7386</v>
      </c>
      <c r="E105" s="452"/>
      <c r="F105" s="531">
        <v>1</v>
      </c>
      <c r="G105" s="314">
        <v>20</v>
      </c>
      <c r="H105" s="356">
        <v>1</v>
      </c>
      <c r="I105" s="314">
        <f>H105/15*100</f>
        <v>6.666666666666667</v>
      </c>
      <c r="J105" s="356">
        <v>1</v>
      </c>
      <c r="K105" s="314">
        <f>J105/15*100</f>
        <v>6.666666666666667</v>
      </c>
      <c r="L105" s="356">
        <v>3</v>
      </c>
      <c r="M105" s="314">
        <v>15.8</v>
      </c>
      <c r="N105" s="315">
        <v>2</v>
      </c>
      <c r="O105" s="316">
        <v>10.526315789473683</v>
      </c>
      <c r="P105" s="315">
        <v>3</v>
      </c>
      <c r="Q105" s="316">
        <v>15</v>
      </c>
      <c r="R105" s="315">
        <v>3</v>
      </c>
      <c r="S105" s="316">
        <v>12.5</v>
      </c>
      <c r="T105" s="315">
        <v>5</v>
      </c>
      <c r="U105" s="316">
        <v>18.5</v>
      </c>
      <c r="V105" s="452"/>
      <c r="W105" s="452"/>
      <c r="X105" s="452"/>
      <c r="Y105" s="452"/>
      <c r="Z105" s="452"/>
      <c r="AA105" s="452"/>
      <c r="AB105" s="452"/>
      <c r="AC105" s="452"/>
      <c r="AD105" s="311"/>
    </row>
    <row r="106" spans="1:30" ht="20.100000000000001" customHeight="1">
      <c r="A106" s="311"/>
      <c r="B106" s="311"/>
      <c r="C106" s="452"/>
      <c r="D106" s="311" t="s">
        <v>7301</v>
      </c>
      <c r="E106" s="452"/>
      <c r="F106" s="531">
        <v>1</v>
      </c>
      <c r="G106" s="314">
        <v>20</v>
      </c>
      <c r="H106" s="356">
        <v>3</v>
      </c>
      <c r="I106" s="314">
        <f>H106/15*100</f>
        <v>20</v>
      </c>
      <c r="J106" s="356">
        <v>3</v>
      </c>
      <c r="K106" s="314">
        <f>J106/15*100</f>
        <v>20</v>
      </c>
      <c r="L106" s="356">
        <v>4</v>
      </c>
      <c r="M106" s="314">
        <v>21.1</v>
      </c>
      <c r="N106" s="315">
        <v>4</v>
      </c>
      <c r="O106" s="316">
        <v>21.052631578947366</v>
      </c>
      <c r="P106" s="315">
        <v>5</v>
      </c>
      <c r="Q106" s="316">
        <v>25</v>
      </c>
      <c r="R106" s="315">
        <v>6</v>
      </c>
      <c r="S106" s="316">
        <v>25</v>
      </c>
      <c r="T106" s="315">
        <v>7</v>
      </c>
      <c r="U106" s="316">
        <v>25.9</v>
      </c>
      <c r="V106" s="452"/>
      <c r="W106" s="452"/>
      <c r="X106" s="452"/>
      <c r="Y106" s="452"/>
      <c r="Z106" s="452"/>
      <c r="AA106" s="452"/>
      <c r="AB106" s="452"/>
      <c r="AC106" s="452"/>
      <c r="AD106" s="311"/>
    </row>
    <row r="107" spans="1:30" ht="20.100000000000001" customHeight="1">
      <c r="A107" s="311"/>
      <c r="B107" s="311"/>
      <c r="C107" s="452"/>
      <c r="D107" s="311" t="s">
        <v>8570</v>
      </c>
      <c r="E107" s="452"/>
      <c r="F107" s="531"/>
      <c r="G107" s="314"/>
      <c r="H107" s="356">
        <v>2</v>
      </c>
      <c r="I107" s="314">
        <f>H107/15*100</f>
        <v>13.333333333333334</v>
      </c>
      <c r="J107" s="356">
        <v>2</v>
      </c>
      <c r="K107" s="314">
        <f>J107/15*100</f>
        <v>13.333333333333334</v>
      </c>
      <c r="L107" s="356">
        <v>2</v>
      </c>
      <c r="M107" s="314">
        <v>10.5</v>
      </c>
      <c r="N107" s="315">
        <v>3</v>
      </c>
      <c r="O107" s="316">
        <v>15.789473684210526</v>
      </c>
      <c r="P107" s="315">
        <v>2</v>
      </c>
      <c r="Q107" s="316">
        <v>10</v>
      </c>
      <c r="R107" s="315">
        <v>2</v>
      </c>
      <c r="S107" s="316">
        <v>8.3000000000000007</v>
      </c>
      <c r="T107" s="315">
        <v>2</v>
      </c>
      <c r="U107" s="316">
        <v>7.4</v>
      </c>
      <c r="V107" s="452"/>
      <c r="W107" s="452"/>
      <c r="X107" s="452"/>
      <c r="Y107" s="452"/>
      <c r="Z107" s="452"/>
      <c r="AA107" s="452"/>
      <c r="AB107" s="452"/>
      <c r="AC107" s="452"/>
      <c r="AD107" s="311"/>
    </row>
    <row r="108" spans="1:30" ht="20.100000000000001" customHeight="1">
      <c r="A108" s="311"/>
      <c r="B108" s="311"/>
      <c r="C108" s="452"/>
      <c r="D108" s="311" t="s">
        <v>1959</v>
      </c>
      <c r="E108" s="452"/>
      <c r="F108" s="531"/>
      <c r="G108" s="314"/>
      <c r="H108" s="356"/>
      <c r="I108" s="314"/>
      <c r="J108" s="356"/>
      <c r="K108" s="314"/>
      <c r="L108" s="356"/>
      <c r="M108" s="314"/>
      <c r="N108" s="356"/>
      <c r="O108" s="314"/>
      <c r="P108" s="356"/>
      <c r="Q108" s="314"/>
      <c r="R108" s="356"/>
      <c r="S108" s="314"/>
      <c r="T108" s="356"/>
      <c r="U108" s="314"/>
      <c r="V108" s="452"/>
      <c r="W108" s="452"/>
      <c r="X108" s="452"/>
      <c r="Y108" s="452"/>
      <c r="Z108" s="452"/>
      <c r="AA108" s="452"/>
      <c r="AB108" s="452"/>
      <c r="AC108" s="452"/>
      <c r="AD108" s="311"/>
    </row>
    <row r="109" spans="1:30" ht="20.100000000000001" customHeight="1">
      <c r="A109" s="311"/>
      <c r="B109" s="311"/>
      <c r="C109" s="452"/>
      <c r="D109" s="311" t="s">
        <v>1960</v>
      </c>
      <c r="E109" s="452"/>
      <c r="F109" s="531">
        <v>2</v>
      </c>
      <c r="G109" s="314">
        <v>40</v>
      </c>
      <c r="H109" s="356">
        <v>3</v>
      </c>
      <c r="I109" s="314">
        <f>H109/15*100</f>
        <v>20</v>
      </c>
      <c r="J109" s="356">
        <v>3</v>
      </c>
      <c r="K109" s="314">
        <f>J109/15*100</f>
        <v>20</v>
      </c>
      <c r="L109" s="356">
        <v>3</v>
      </c>
      <c r="M109" s="314">
        <v>15.8</v>
      </c>
      <c r="N109" s="356">
        <v>3</v>
      </c>
      <c r="O109" s="314">
        <v>15.789473684210526</v>
      </c>
      <c r="P109" s="356">
        <v>3</v>
      </c>
      <c r="Q109" s="314">
        <v>15</v>
      </c>
      <c r="R109" s="315">
        <v>3</v>
      </c>
      <c r="S109" s="314">
        <v>12.5</v>
      </c>
      <c r="T109" s="356">
        <v>2</v>
      </c>
      <c r="U109" s="314">
        <v>7.4</v>
      </c>
      <c r="V109" s="452"/>
      <c r="W109" s="452"/>
      <c r="X109" s="452"/>
      <c r="Y109" s="452"/>
      <c r="Z109" s="452"/>
      <c r="AA109" s="452"/>
      <c r="AB109" s="452"/>
      <c r="AC109" s="452"/>
      <c r="AD109" s="311"/>
    </row>
    <row r="110" spans="1:30" ht="20.100000000000001" customHeight="1">
      <c r="A110" s="374" t="s">
        <v>3455</v>
      </c>
      <c r="B110" s="374" t="s">
        <v>802</v>
      </c>
      <c r="C110" s="358" t="s">
        <v>3641</v>
      </c>
      <c r="D110" s="374" t="s">
        <v>2230</v>
      </c>
      <c r="E110" s="358" t="s">
        <v>7351</v>
      </c>
      <c r="F110" s="443">
        <v>20</v>
      </c>
      <c r="G110" s="444">
        <v>7.9365079365079367</v>
      </c>
      <c r="H110" s="443">
        <v>17</v>
      </c>
      <c r="I110" s="444">
        <v>7.0539419087136928</v>
      </c>
      <c r="J110" s="443">
        <v>16</v>
      </c>
      <c r="K110" s="444">
        <f>J110/232*100</f>
        <v>6.8965517241379306</v>
      </c>
      <c r="L110" s="443">
        <v>16</v>
      </c>
      <c r="M110" s="444">
        <v>6.9</v>
      </c>
      <c r="N110" s="471">
        <v>16</v>
      </c>
      <c r="O110" s="465">
        <v>7.0175438596491224</v>
      </c>
      <c r="P110" s="471">
        <v>20</v>
      </c>
      <c r="Q110" s="465">
        <v>8.9686098654708513</v>
      </c>
      <c r="R110" s="471">
        <v>20</v>
      </c>
      <c r="S110" s="465">
        <v>9.0090090090090094</v>
      </c>
      <c r="T110" s="471">
        <v>23</v>
      </c>
      <c r="U110" s="465">
        <v>9.3495934959349594</v>
      </c>
      <c r="V110" s="358" t="s">
        <v>7010</v>
      </c>
      <c r="W110" s="358" t="s">
        <v>7010</v>
      </c>
      <c r="X110" s="358" t="s">
        <v>7010</v>
      </c>
      <c r="Y110" s="358" t="s">
        <v>7010</v>
      </c>
      <c r="Z110" s="358" t="s">
        <v>7010</v>
      </c>
      <c r="AA110" s="358" t="s">
        <v>7010</v>
      </c>
      <c r="AB110" s="358" t="s">
        <v>7010</v>
      </c>
      <c r="AC110" s="358" t="s">
        <v>7010</v>
      </c>
      <c r="AD110" s="374" t="s">
        <v>8717</v>
      </c>
    </row>
    <row r="111" spans="1:30" ht="20.100000000000001" customHeight="1">
      <c r="A111" s="311"/>
      <c r="B111" s="311"/>
      <c r="C111" s="452"/>
      <c r="D111" s="311" t="s">
        <v>2231</v>
      </c>
      <c r="E111" s="452"/>
      <c r="F111" s="531">
        <v>45</v>
      </c>
      <c r="G111" s="314">
        <v>17.857142857142858</v>
      </c>
      <c r="H111" s="356">
        <v>42</v>
      </c>
      <c r="I111" s="314">
        <v>17.427385892116181</v>
      </c>
      <c r="J111" s="356">
        <v>37</v>
      </c>
      <c r="K111" s="314">
        <f>J111/232*100</f>
        <v>15.948275862068966</v>
      </c>
      <c r="L111" s="356">
        <v>45</v>
      </c>
      <c r="M111" s="314">
        <v>19.399999999999999</v>
      </c>
      <c r="N111" s="315">
        <v>46</v>
      </c>
      <c r="O111" s="316">
        <v>20.17543859649123</v>
      </c>
      <c r="P111" s="315">
        <v>42</v>
      </c>
      <c r="Q111" s="316">
        <v>18.834080717488789</v>
      </c>
      <c r="R111" s="315">
        <v>43</v>
      </c>
      <c r="S111" s="316">
        <v>19.36936936936937</v>
      </c>
      <c r="T111" s="315">
        <v>49</v>
      </c>
      <c r="U111" s="316">
        <v>19.918699186991869</v>
      </c>
      <c r="V111" s="452"/>
      <c r="W111" s="452"/>
      <c r="X111" s="452"/>
      <c r="Y111" s="452"/>
      <c r="Z111" s="452"/>
      <c r="AA111" s="452"/>
      <c r="AB111" s="452"/>
      <c r="AC111" s="452"/>
      <c r="AD111" s="311"/>
    </row>
    <row r="112" spans="1:30" ht="20.100000000000001" customHeight="1">
      <c r="A112" s="311"/>
      <c r="B112" s="311"/>
      <c r="C112" s="452"/>
      <c r="D112" s="311" t="s">
        <v>1512</v>
      </c>
      <c r="E112" s="452"/>
      <c r="F112" s="531">
        <v>34</v>
      </c>
      <c r="G112" s="314">
        <v>13.492063492063492</v>
      </c>
      <c r="H112" s="356">
        <v>31</v>
      </c>
      <c r="I112" s="314">
        <v>12.863070539419088</v>
      </c>
      <c r="J112" s="356">
        <v>31</v>
      </c>
      <c r="K112" s="314">
        <f>J112/232*100</f>
        <v>13.36206896551724</v>
      </c>
      <c r="L112" s="356">
        <v>26</v>
      </c>
      <c r="M112" s="314">
        <v>11.2</v>
      </c>
      <c r="N112" s="315">
        <v>24</v>
      </c>
      <c r="O112" s="316">
        <v>10.526315789473685</v>
      </c>
      <c r="P112" s="315">
        <v>23</v>
      </c>
      <c r="Q112" s="316">
        <v>10.31390134529148</v>
      </c>
      <c r="R112" s="315">
        <v>22</v>
      </c>
      <c r="S112" s="316">
        <v>9.9099099099099099</v>
      </c>
      <c r="T112" s="315">
        <v>26</v>
      </c>
      <c r="U112" s="316">
        <v>10.56910569105691</v>
      </c>
      <c r="V112" s="452"/>
      <c r="W112" s="452"/>
      <c r="X112" s="452"/>
      <c r="Y112" s="452"/>
      <c r="Z112" s="452"/>
      <c r="AA112" s="452"/>
      <c r="AB112" s="452"/>
      <c r="AC112" s="452"/>
      <c r="AD112" s="311"/>
    </row>
    <row r="113" spans="1:30" ht="20.100000000000001" customHeight="1">
      <c r="A113" s="311"/>
      <c r="B113" s="311"/>
      <c r="C113" s="452"/>
      <c r="D113" s="311" t="s">
        <v>2232</v>
      </c>
      <c r="E113" s="452"/>
      <c r="F113" s="531">
        <v>85</v>
      </c>
      <c r="G113" s="314">
        <v>33.730158730158728</v>
      </c>
      <c r="H113" s="356">
        <v>82</v>
      </c>
      <c r="I113" s="314">
        <v>34.024896265560166</v>
      </c>
      <c r="J113" s="356">
        <v>85</v>
      </c>
      <c r="K113" s="314">
        <f>J113/232*100</f>
        <v>36.637931034482754</v>
      </c>
      <c r="L113" s="356">
        <v>81</v>
      </c>
      <c r="M113" s="314">
        <v>34.9</v>
      </c>
      <c r="N113" s="315">
        <v>79</v>
      </c>
      <c r="O113" s="316">
        <v>34.649122807017541</v>
      </c>
      <c r="P113" s="315">
        <v>76</v>
      </c>
      <c r="Q113" s="316">
        <v>34.08071748878924</v>
      </c>
      <c r="R113" s="315">
        <v>77</v>
      </c>
      <c r="S113" s="316">
        <v>34.684684684684683</v>
      </c>
      <c r="T113" s="315">
        <v>83</v>
      </c>
      <c r="U113" s="316">
        <v>33.739837398373986</v>
      </c>
      <c r="V113" s="452"/>
      <c r="W113" s="452"/>
      <c r="X113" s="452"/>
      <c r="Y113" s="452"/>
      <c r="Z113" s="452"/>
      <c r="AA113" s="452"/>
      <c r="AB113" s="452"/>
      <c r="AC113" s="452"/>
      <c r="AD113" s="311"/>
    </row>
    <row r="114" spans="1:30" ht="20.100000000000001" customHeight="1">
      <c r="A114" s="311"/>
      <c r="B114" s="311"/>
      <c r="C114" s="452"/>
      <c r="D114" s="311" t="s">
        <v>2233</v>
      </c>
      <c r="E114" s="452"/>
      <c r="F114" s="531">
        <v>68</v>
      </c>
      <c r="G114" s="314">
        <v>26.984126984126984</v>
      </c>
      <c r="H114" s="356">
        <v>69</v>
      </c>
      <c r="I114" s="314">
        <v>28.630705394190873</v>
      </c>
      <c r="J114" s="356">
        <v>63</v>
      </c>
      <c r="K114" s="314">
        <f>J114/232*100</f>
        <v>27.155172413793103</v>
      </c>
      <c r="L114" s="356">
        <v>64</v>
      </c>
      <c r="M114" s="314">
        <v>27.6</v>
      </c>
      <c r="N114" s="315">
        <v>63</v>
      </c>
      <c r="O114" s="316">
        <v>27.631578947368421</v>
      </c>
      <c r="P114" s="315">
        <v>62</v>
      </c>
      <c r="Q114" s="316">
        <v>27.802690582959642</v>
      </c>
      <c r="R114" s="315">
        <v>60</v>
      </c>
      <c r="S114" s="316">
        <v>27.027027027027028</v>
      </c>
      <c r="T114" s="315">
        <v>65</v>
      </c>
      <c r="U114" s="316">
        <v>26.422764227642276</v>
      </c>
      <c r="V114" s="452"/>
      <c r="W114" s="452"/>
      <c r="X114" s="452"/>
      <c r="Y114" s="452"/>
      <c r="Z114" s="452"/>
      <c r="AA114" s="452"/>
      <c r="AB114" s="452"/>
      <c r="AC114" s="452"/>
      <c r="AD114" s="311"/>
    </row>
    <row r="115" spans="1:30" ht="20.100000000000001" customHeight="1">
      <c r="A115" s="311"/>
      <c r="B115" s="311"/>
      <c r="C115" s="452"/>
      <c r="D115" s="311" t="s">
        <v>2002</v>
      </c>
      <c r="E115" s="452"/>
      <c r="F115" s="531"/>
      <c r="G115" s="314"/>
      <c r="H115" s="356"/>
      <c r="I115" s="314"/>
      <c r="J115" s="356"/>
      <c r="K115" s="314"/>
      <c r="L115" s="356"/>
      <c r="M115" s="314"/>
      <c r="N115" s="356"/>
      <c r="O115" s="314"/>
      <c r="P115" s="356"/>
      <c r="Q115" s="314"/>
      <c r="R115" s="356"/>
      <c r="S115" s="314"/>
      <c r="T115" s="356"/>
      <c r="U115" s="314"/>
      <c r="V115" s="452"/>
      <c r="W115" s="452"/>
      <c r="X115" s="452"/>
      <c r="Y115" s="452"/>
      <c r="Z115" s="452"/>
      <c r="AA115" s="452"/>
      <c r="AB115" s="452"/>
      <c r="AC115" s="452"/>
      <c r="AD115" s="311"/>
    </row>
    <row r="116" spans="1:30" ht="20.100000000000001" customHeight="1">
      <c r="A116" s="311"/>
      <c r="B116" s="311"/>
      <c r="C116" s="452"/>
      <c r="D116" s="311" t="s">
        <v>1359</v>
      </c>
      <c r="E116" s="452"/>
      <c r="F116" s="531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56"/>
      <c r="U116" s="314"/>
      <c r="V116" s="452"/>
      <c r="W116" s="452"/>
      <c r="X116" s="452"/>
      <c r="Y116" s="452"/>
      <c r="Z116" s="452"/>
      <c r="AA116" s="452"/>
      <c r="AB116" s="452"/>
      <c r="AC116" s="452"/>
      <c r="AD116" s="311"/>
    </row>
    <row r="117" spans="1:30" ht="20.100000000000001" customHeight="1">
      <c r="A117" s="374" t="s">
        <v>3456</v>
      </c>
      <c r="B117" s="374" t="s">
        <v>803</v>
      </c>
      <c r="C117" s="358" t="s">
        <v>3641</v>
      </c>
      <c r="D117" s="374" t="s">
        <v>2234</v>
      </c>
      <c r="E117" s="358"/>
      <c r="F117" s="443">
        <v>246</v>
      </c>
      <c r="G117" s="444">
        <v>97.233201581027672</v>
      </c>
      <c r="H117" s="443">
        <v>235</v>
      </c>
      <c r="I117" s="444">
        <v>97.510373443983397</v>
      </c>
      <c r="J117" s="443">
        <v>221</v>
      </c>
      <c r="K117" s="444">
        <f>J117/232*100</f>
        <v>95.258620689655174</v>
      </c>
      <c r="L117" s="443">
        <v>227</v>
      </c>
      <c r="M117" s="444">
        <v>97.8</v>
      </c>
      <c r="N117" s="471">
        <v>222</v>
      </c>
      <c r="O117" s="465">
        <v>97.368421052631575</v>
      </c>
      <c r="P117" s="471">
        <v>221</v>
      </c>
      <c r="Q117" s="465">
        <v>99.103139013452918</v>
      </c>
      <c r="R117" s="471">
        <v>218</v>
      </c>
      <c r="S117" s="465">
        <v>98.198198198198199</v>
      </c>
      <c r="T117" s="443"/>
      <c r="U117" s="444"/>
      <c r="V117" s="358" t="s">
        <v>7010</v>
      </c>
      <c r="W117" s="358" t="s">
        <v>7010</v>
      </c>
      <c r="X117" s="358" t="s">
        <v>7010</v>
      </c>
      <c r="Y117" s="358" t="s">
        <v>7010</v>
      </c>
      <c r="Z117" s="358" t="s">
        <v>7010</v>
      </c>
      <c r="AA117" s="358" t="s">
        <v>7010</v>
      </c>
      <c r="AB117" s="358" t="s">
        <v>7010</v>
      </c>
      <c r="AC117" s="358"/>
      <c r="AD117" s="374"/>
    </row>
    <row r="118" spans="1:30" ht="20.100000000000001" customHeight="1">
      <c r="A118" s="311"/>
      <c r="B118" s="311"/>
      <c r="C118" s="452"/>
      <c r="D118" s="311" t="s">
        <v>2235</v>
      </c>
      <c r="E118" s="452"/>
      <c r="F118" s="531"/>
      <c r="G118" s="314"/>
      <c r="H118" s="356">
        <v>1</v>
      </c>
      <c r="I118" s="314">
        <v>0.41493775933609961</v>
      </c>
      <c r="J118" s="356"/>
      <c r="K118" s="314"/>
      <c r="L118" s="356">
        <v>2</v>
      </c>
      <c r="M118" s="314">
        <v>0.9</v>
      </c>
      <c r="N118" s="315">
        <v>1</v>
      </c>
      <c r="O118" s="316">
        <v>0.43859649122807015</v>
      </c>
      <c r="P118" s="315"/>
      <c r="Q118" s="316"/>
      <c r="R118" s="315"/>
      <c r="S118" s="316"/>
      <c r="T118" s="356"/>
      <c r="U118" s="314"/>
      <c r="V118" s="452"/>
      <c r="W118" s="452"/>
      <c r="X118" s="452"/>
      <c r="Y118" s="452"/>
      <c r="Z118" s="452"/>
      <c r="AA118" s="452"/>
      <c r="AB118" s="452"/>
      <c r="AC118" s="452"/>
      <c r="AD118" s="311"/>
    </row>
    <row r="119" spans="1:30" ht="20.100000000000001" customHeight="1">
      <c r="A119" s="311"/>
      <c r="B119" s="311"/>
      <c r="C119" s="452"/>
      <c r="D119" s="311" t="s">
        <v>2236</v>
      </c>
      <c r="E119" s="452"/>
      <c r="F119" s="531">
        <v>7</v>
      </c>
      <c r="G119" s="314">
        <v>2.766798418972332</v>
      </c>
      <c r="H119" s="356"/>
      <c r="I119" s="314"/>
      <c r="J119" s="356">
        <v>3</v>
      </c>
      <c r="K119" s="314">
        <f>J119/232*100</f>
        <v>1.2931034482758621</v>
      </c>
      <c r="L119" s="356"/>
      <c r="M119" s="314"/>
      <c r="N119" s="356">
        <v>1</v>
      </c>
      <c r="O119" s="314">
        <v>0.43859649122807015</v>
      </c>
      <c r="P119" s="356"/>
      <c r="Q119" s="314"/>
      <c r="R119" s="315">
        <v>1</v>
      </c>
      <c r="S119" s="316">
        <v>0.45045045045045046</v>
      </c>
      <c r="T119" s="356"/>
      <c r="U119" s="314"/>
      <c r="V119" s="452"/>
      <c r="W119" s="452"/>
      <c r="X119" s="452"/>
      <c r="Y119" s="452"/>
      <c r="Z119" s="452"/>
      <c r="AA119" s="452"/>
      <c r="AB119" s="452"/>
      <c r="AC119" s="452"/>
      <c r="AD119" s="311"/>
    </row>
    <row r="120" spans="1:30" ht="20.100000000000001" customHeight="1">
      <c r="A120" s="311"/>
      <c r="B120" s="311"/>
      <c r="C120" s="452"/>
      <c r="D120" s="311" t="s">
        <v>2237</v>
      </c>
      <c r="E120" s="452"/>
      <c r="F120" s="531"/>
      <c r="G120" s="314"/>
      <c r="H120" s="356">
        <v>5</v>
      </c>
      <c r="I120" s="314">
        <v>2.0746887966804981</v>
      </c>
      <c r="J120" s="356">
        <v>8</v>
      </c>
      <c r="K120" s="314">
        <f>J120/232*100</f>
        <v>3.4482758620689653</v>
      </c>
      <c r="L120" s="356">
        <v>3</v>
      </c>
      <c r="M120" s="314">
        <v>1.3</v>
      </c>
      <c r="N120" s="315">
        <v>4</v>
      </c>
      <c r="O120" s="316">
        <v>1.7543859649122806</v>
      </c>
      <c r="P120" s="315">
        <v>2</v>
      </c>
      <c r="Q120" s="316">
        <v>0.89686098654708524</v>
      </c>
      <c r="R120" s="315">
        <v>3</v>
      </c>
      <c r="S120" s="316">
        <v>1.3513513513513513</v>
      </c>
      <c r="T120" s="356"/>
      <c r="U120" s="314"/>
      <c r="V120" s="452"/>
      <c r="W120" s="452"/>
      <c r="X120" s="452"/>
      <c r="Y120" s="452"/>
      <c r="Z120" s="452"/>
      <c r="AA120" s="452"/>
      <c r="AB120" s="452"/>
      <c r="AC120" s="452"/>
      <c r="AD120" s="311"/>
    </row>
    <row r="121" spans="1:30" ht="20.100000000000001" customHeight="1">
      <c r="A121" s="374" t="s">
        <v>3457</v>
      </c>
      <c r="B121" s="374" t="s">
        <v>804</v>
      </c>
      <c r="C121" s="358" t="s">
        <v>3647</v>
      </c>
      <c r="D121" s="374"/>
      <c r="E121" s="358"/>
      <c r="F121" s="443">
        <v>7</v>
      </c>
      <c r="G121" s="444">
        <v>100</v>
      </c>
      <c r="H121" s="443">
        <v>1</v>
      </c>
      <c r="I121" s="444">
        <v>100</v>
      </c>
      <c r="J121" s="443">
        <v>3</v>
      </c>
      <c r="K121" s="444">
        <v>100</v>
      </c>
      <c r="L121" s="443">
        <v>2</v>
      </c>
      <c r="M121" s="444">
        <v>100</v>
      </c>
      <c r="N121" s="443">
        <v>2</v>
      </c>
      <c r="O121" s="444">
        <v>100</v>
      </c>
      <c r="P121" s="443"/>
      <c r="Q121" s="444"/>
      <c r="R121" s="443">
        <v>1</v>
      </c>
      <c r="S121" s="444">
        <v>100</v>
      </c>
      <c r="T121" s="443"/>
      <c r="U121" s="444"/>
      <c r="V121" s="358" t="s">
        <v>7010</v>
      </c>
      <c r="W121" s="358" t="s">
        <v>7010</v>
      </c>
      <c r="X121" s="358" t="s">
        <v>7010</v>
      </c>
      <c r="Y121" s="358" t="s">
        <v>7010</v>
      </c>
      <c r="Z121" s="358" t="s">
        <v>7010</v>
      </c>
      <c r="AA121" s="358" t="s">
        <v>7010</v>
      </c>
      <c r="AB121" s="358" t="s">
        <v>7010</v>
      </c>
      <c r="AC121" s="358"/>
      <c r="AD121" s="374"/>
    </row>
    <row r="122" spans="1:30" ht="20.100000000000001" customHeight="1">
      <c r="A122" s="311"/>
      <c r="B122" s="311"/>
      <c r="C122" s="452"/>
      <c r="D122" s="311" t="s">
        <v>7709</v>
      </c>
      <c r="E122" s="452" t="s">
        <v>2426</v>
      </c>
      <c r="F122" s="531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452"/>
      <c r="W122" s="452"/>
      <c r="X122" s="452"/>
      <c r="Y122" s="452"/>
      <c r="Z122" s="452"/>
      <c r="AA122" s="452"/>
      <c r="AB122" s="452"/>
      <c r="AC122" s="452"/>
      <c r="AD122" s="311"/>
    </row>
    <row r="123" spans="1:30" ht="20.100000000000001" customHeight="1">
      <c r="A123" s="311"/>
      <c r="B123" s="311"/>
      <c r="C123" s="452"/>
      <c r="D123" s="311" t="s">
        <v>1563</v>
      </c>
      <c r="E123" s="452"/>
      <c r="F123" s="531"/>
      <c r="G123" s="314"/>
      <c r="H123" s="356"/>
      <c r="I123" s="314"/>
      <c r="J123" s="356"/>
      <c r="K123" s="314"/>
      <c r="L123" s="356"/>
      <c r="M123" s="314"/>
      <c r="N123" s="356"/>
      <c r="O123" s="314"/>
      <c r="P123" s="356"/>
      <c r="Q123" s="314"/>
      <c r="R123" s="356"/>
      <c r="S123" s="314"/>
      <c r="T123" s="356"/>
      <c r="U123" s="314"/>
      <c r="V123" s="452"/>
      <c r="W123" s="452"/>
      <c r="X123" s="452"/>
      <c r="Y123" s="452"/>
      <c r="Z123" s="452"/>
      <c r="AA123" s="452"/>
      <c r="AB123" s="452"/>
      <c r="AC123" s="452"/>
      <c r="AD123" s="311"/>
    </row>
    <row r="124" spans="1:30" ht="20.100000000000001" customHeight="1">
      <c r="A124" s="374" t="s">
        <v>3458</v>
      </c>
      <c r="B124" s="374" t="s">
        <v>805</v>
      </c>
      <c r="C124" s="358" t="s">
        <v>3647</v>
      </c>
      <c r="D124" s="374"/>
      <c r="E124" s="358"/>
      <c r="F124" s="443">
        <v>6</v>
      </c>
      <c r="G124" s="444">
        <v>85.714285714285708</v>
      </c>
      <c r="H124" s="443">
        <v>1</v>
      </c>
      <c r="I124" s="444">
        <v>100</v>
      </c>
      <c r="J124" s="443">
        <v>3</v>
      </c>
      <c r="K124" s="444">
        <v>100</v>
      </c>
      <c r="L124" s="443">
        <v>2</v>
      </c>
      <c r="M124" s="444">
        <v>100</v>
      </c>
      <c r="N124" s="443">
        <v>2</v>
      </c>
      <c r="O124" s="444">
        <v>100</v>
      </c>
      <c r="P124" s="443"/>
      <c r="Q124" s="444"/>
      <c r="R124" s="443">
        <v>1</v>
      </c>
      <c r="S124" s="444">
        <v>100</v>
      </c>
      <c r="T124" s="443"/>
      <c r="U124" s="444"/>
      <c r="V124" s="358" t="s">
        <v>7010</v>
      </c>
      <c r="W124" s="358" t="s">
        <v>7010</v>
      </c>
      <c r="X124" s="358" t="s">
        <v>7010</v>
      </c>
      <c r="Y124" s="358" t="s">
        <v>7010</v>
      </c>
      <c r="Z124" s="358" t="s">
        <v>7010</v>
      </c>
      <c r="AA124" s="358" t="s">
        <v>7010</v>
      </c>
      <c r="AB124" s="358" t="s">
        <v>7010</v>
      </c>
      <c r="AC124" s="358"/>
      <c r="AD124" s="374"/>
    </row>
    <row r="125" spans="1:30" ht="20.100000000000001" customHeight="1">
      <c r="A125" s="311"/>
      <c r="B125" s="311"/>
      <c r="C125" s="452"/>
      <c r="D125" s="311" t="s">
        <v>8165</v>
      </c>
      <c r="E125" s="452" t="s">
        <v>758</v>
      </c>
      <c r="F125" s="531"/>
      <c r="G125" s="314"/>
      <c r="H125" s="356"/>
      <c r="I125" s="314"/>
      <c r="J125" s="356"/>
      <c r="K125" s="314"/>
      <c r="L125" s="356"/>
      <c r="M125" s="314"/>
      <c r="N125" s="356"/>
      <c r="O125" s="314"/>
      <c r="P125" s="356"/>
      <c r="Q125" s="314"/>
      <c r="R125" s="356"/>
      <c r="S125" s="314"/>
      <c r="T125" s="356"/>
      <c r="U125" s="314"/>
      <c r="V125" s="452"/>
      <c r="W125" s="452"/>
      <c r="X125" s="452"/>
      <c r="Y125" s="452"/>
      <c r="Z125" s="452"/>
      <c r="AA125" s="452"/>
      <c r="AB125" s="452"/>
      <c r="AC125" s="452"/>
      <c r="AD125" s="311"/>
    </row>
    <row r="126" spans="1:30" ht="20.100000000000001" customHeight="1">
      <c r="A126" s="311"/>
      <c r="B126" s="311"/>
      <c r="C126" s="452"/>
      <c r="D126" s="311" t="s">
        <v>1960</v>
      </c>
      <c r="E126" s="452"/>
      <c r="F126" s="531">
        <v>1</v>
      </c>
      <c r="G126" s="314">
        <v>14.285714285714285</v>
      </c>
      <c r="H126" s="356"/>
      <c r="I126" s="314"/>
      <c r="J126" s="356"/>
      <c r="K126" s="314"/>
      <c r="L126" s="356"/>
      <c r="M126" s="314"/>
      <c r="N126" s="356"/>
      <c r="O126" s="314"/>
      <c r="P126" s="356"/>
      <c r="Q126" s="314"/>
      <c r="R126" s="356"/>
      <c r="S126" s="314"/>
      <c r="T126" s="356"/>
      <c r="U126" s="314"/>
      <c r="V126" s="452"/>
      <c r="W126" s="452"/>
      <c r="X126" s="452"/>
      <c r="Y126" s="452"/>
      <c r="Z126" s="452"/>
      <c r="AA126" s="452"/>
      <c r="AB126" s="452"/>
      <c r="AC126" s="452"/>
      <c r="AD126" s="311"/>
    </row>
    <row r="127" spans="1:30" ht="20.100000000000001" customHeight="1">
      <c r="A127" s="374" t="s">
        <v>3459</v>
      </c>
      <c r="B127" s="374" t="s">
        <v>806</v>
      </c>
      <c r="C127" s="358" t="s">
        <v>3648</v>
      </c>
      <c r="D127" s="374" t="s">
        <v>7385</v>
      </c>
      <c r="E127" s="358" t="s">
        <v>7646</v>
      </c>
      <c r="F127" s="443"/>
      <c r="G127" s="444"/>
      <c r="H127" s="443"/>
      <c r="I127" s="444"/>
      <c r="J127" s="443"/>
      <c r="K127" s="444"/>
      <c r="L127" s="443"/>
      <c r="M127" s="444"/>
      <c r="N127" s="443"/>
      <c r="O127" s="444"/>
      <c r="P127" s="443"/>
      <c r="Q127" s="444"/>
      <c r="R127" s="443"/>
      <c r="S127" s="444"/>
      <c r="T127" s="443"/>
      <c r="U127" s="444"/>
      <c r="V127" s="358" t="s">
        <v>7010</v>
      </c>
      <c r="W127" s="358" t="s">
        <v>7010</v>
      </c>
      <c r="X127" s="358" t="s">
        <v>7010</v>
      </c>
      <c r="Y127" s="358" t="s">
        <v>7010</v>
      </c>
      <c r="Z127" s="358" t="s">
        <v>7010</v>
      </c>
      <c r="AA127" s="358" t="s">
        <v>7010</v>
      </c>
      <c r="AB127" s="358" t="s">
        <v>7010</v>
      </c>
      <c r="AC127" s="358"/>
      <c r="AD127" s="374"/>
    </row>
    <row r="128" spans="1:30" ht="20.100000000000001" customHeight="1">
      <c r="A128" s="311"/>
      <c r="B128" s="311"/>
      <c r="C128" s="452"/>
      <c r="D128" s="311" t="s">
        <v>7386</v>
      </c>
      <c r="E128" s="452"/>
      <c r="F128" s="531">
        <v>1</v>
      </c>
      <c r="G128" s="314">
        <v>100</v>
      </c>
      <c r="H128" s="356"/>
      <c r="I128" s="314"/>
      <c r="J128" s="356"/>
      <c r="K128" s="314"/>
      <c r="L128" s="356"/>
      <c r="M128" s="314"/>
      <c r="N128" s="356"/>
      <c r="O128" s="314"/>
      <c r="P128" s="356"/>
      <c r="Q128" s="314"/>
      <c r="R128" s="356"/>
      <c r="S128" s="314"/>
      <c r="T128" s="356"/>
      <c r="U128" s="314"/>
      <c r="V128" s="452"/>
      <c r="W128" s="452"/>
      <c r="X128" s="452"/>
      <c r="Y128" s="452"/>
      <c r="Z128" s="452"/>
      <c r="AA128" s="452"/>
      <c r="AB128" s="452"/>
      <c r="AC128" s="452"/>
      <c r="AD128" s="311"/>
    </row>
    <row r="129" spans="1:30" ht="20.100000000000001" customHeight="1">
      <c r="A129" s="311"/>
      <c r="B129" s="311"/>
      <c r="C129" s="452"/>
      <c r="D129" s="311" t="s">
        <v>7301</v>
      </c>
      <c r="E129" s="452"/>
      <c r="F129" s="531"/>
      <c r="G129" s="314"/>
      <c r="H129" s="356"/>
      <c r="I129" s="314"/>
      <c r="J129" s="356"/>
      <c r="K129" s="314"/>
      <c r="L129" s="356"/>
      <c r="M129" s="314"/>
      <c r="N129" s="356"/>
      <c r="O129" s="314"/>
      <c r="P129" s="356"/>
      <c r="Q129" s="314"/>
      <c r="R129" s="356"/>
      <c r="S129" s="314"/>
      <c r="T129" s="356"/>
      <c r="U129" s="314"/>
      <c r="V129" s="452"/>
      <c r="W129" s="452"/>
      <c r="X129" s="452"/>
      <c r="Y129" s="452"/>
      <c r="Z129" s="452"/>
      <c r="AA129" s="452"/>
      <c r="AB129" s="452"/>
      <c r="AC129" s="452"/>
      <c r="AD129" s="311"/>
    </row>
    <row r="130" spans="1:30" ht="20.100000000000001" customHeight="1">
      <c r="A130" s="311"/>
      <c r="B130" s="311"/>
      <c r="C130" s="452"/>
      <c r="D130" s="311" t="s">
        <v>8570</v>
      </c>
      <c r="E130" s="452"/>
      <c r="F130" s="531"/>
      <c r="G130" s="314"/>
      <c r="H130" s="356"/>
      <c r="I130" s="314"/>
      <c r="J130" s="356"/>
      <c r="K130" s="314"/>
      <c r="L130" s="356"/>
      <c r="M130" s="314"/>
      <c r="N130" s="356"/>
      <c r="O130" s="314"/>
      <c r="P130" s="356"/>
      <c r="Q130" s="314"/>
      <c r="R130" s="356"/>
      <c r="S130" s="314"/>
      <c r="T130" s="356"/>
      <c r="U130" s="314"/>
      <c r="V130" s="452"/>
      <c r="W130" s="452"/>
      <c r="X130" s="452"/>
      <c r="Y130" s="452"/>
      <c r="Z130" s="452"/>
      <c r="AA130" s="452"/>
      <c r="AB130" s="452"/>
      <c r="AC130" s="452"/>
      <c r="AD130" s="311"/>
    </row>
    <row r="131" spans="1:30" ht="20.100000000000001" customHeight="1">
      <c r="A131" s="311"/>
      <c r="B131" s="311"/>
      <c r="C131" s="452"/>
      <c r="D131" s="311" t="s">
        <v>1959</v>
      </c>
      <c r="E131" s="452"/>
      <c r="F131" s="531"/>
      <c r="G131" s="314"/>
      <c r="H131" s="356"/>
      <c r="I131" s="314"/>
      <c r="J131" s="356"/>
      <c r="K131" s="314"/>
      <c r="L131" s="356"/>
      <c r="M131" s="314"/>
      <c r="N131" s="356"/>
      <c r="O131" s="314"/>
      <c r="P131" s="356"/>
      <c r="Q131" s="314"/>
      <c r="R131" s="356"/>
      <c r="S131" s="314"/>
      <c r="T131" s="356"/>
      <c r="U131" s="314"/>
      <c r="V131" s="452"/>
      <c r="W131" s="452"/>
      <c r="X131" s="452"/>
      <c r="Y131" s="452"/>
      <c r="Z131" s="452"/>
      <c r="AA131" s="452"/>
      <c r="AB131" s="452"/>
      <c r="AC131" s="452"/>
      <c r="AD131" s="311"/>
    </row>
    <row r="132" spans="1:30" ht="20.100000000000001" customHeight="1">
      <c r="A132" s="311"/>
      <c r="B132" s="311"/>
      <c r="C132" s="452"/>
      <c r="D132" s="311" t="s">
        <v>1960</v>
      </c>
      <c r="E132" s="452"/>
      <c r="F132" s="531"/>
      <c r="G132" s="314"/>
      <c r="H132" s="356"/>
      <c r="I132" s="314"/>
      <c r="J132" s="356"/>
      <c r="K132" s="314"/>
      <c r="L132" s="356"/>
      <c r="M132" s="314"/>
      <c r="N132" s="356"/>
      <c r="O132" s="314"/>
      <c r="P132" s="356"/>
      <c r="Q132" s="314"/>
      <c r="R132" s="356"/>
      <c r="S132" s="314"/>
      <c r="T132" s="356"/>
      <c r="U132" s="314"/>
      <c r="V132" s="452"/>
      <c r="W132" s="452"/>
      <c r="X132" s="452"/>
      <c r="Y132" s="452"/>
      <c r="Z132" s="452"/>
      <c r="AA132" s="452"/>
      <c r="AB132" s="452"/>
      <c r="AC132" s="452"/>
      <c r="AD132" s="311"/>
    </row>
    <row r="133" spans="1:30" ht="20.100000000000001" customHeight="1">
      <c r="A133" s="374" t="s">
        <v>3460</v>
      </c>
      <c r="B133" s="374" t="s">
        <v>807</v>
      </c>
      <c r="C133" s="358" t="s">
        <v>3649</v>
      </c>
      <c r="D133" s="374" t="s">
        <v>2238</v>
      </c>
      <c r="E133" s="358"/>
      <c r="F133" s="443"/>
      <c r="G133" s="444"/>
      <c r="H133" s="443"/>
      <c r="I133" s="444"/>
      <c r="J133" s="443"/>
      <c r="K133" s="444"/>
      <c r="L133" s="443">
        <v>2</v>
      </c>
      <c r="M133" s="444">
        <v>66.7</v>
      </c>
      <c r="N133" s="443">
        <v>1</v>
      </c>
      <c r="O133" s="444">
        <v>25</v>
      </c>
      <c r="P133" s="443"/>
      <c r="Q133" s="444"/>
      <c r="R133" s="471">
        <v>1</v>
      </c>
      <c r="S133" s="465">
        <v>33.333333333333336</v>
      </c>
      <c r="T133" s="443"/>
      <c r="U133" s="444"/>
      <c r="V133" s="358" t="s">
        <v>7010</v>
      </c>
      <c r="W133" s="358" t="s">
        <v>7010</v>
      </c>
      <c r="X133" s="358" t="s">
        <v>7010</v>
      </c>
      <c r="Y133" s="358" t="s">
        <v>7010</v>
      </c>
      <c r="Z133" s="358" t="s">
        <v>7010</v>
      </c>
      <c r="AA133" s="358" t="s">
        <v>7010</v>
      </c>
      <c r="AB133" s="358" t="s">
        <v>7010</v>
      </c>
      <c r="AC133" s="358"/>
      <c r="AD133" s="374"/>
    </row>
    <row r="134" spans="1:30" ht="20.100000000000001" customHeight="1">
      <c r="A134" s="311"/>
      <c r="B134" s="311"/>
      <c r="C134" s="452"/>
      <c r="D134" s="311" t="s">
        <v>2239</v>
      </c>
      <c r="E134" s="452"/>
      <c r="F134" s="531"/>
      <c r="G134" s="314"/>
      <c r="H134" s="356">
        <v>1</v>
      </c>
      <c r="I134" s="314">
        <v>20</v>
      </c>
      <c r="J134" s="356">
        <v>8</v>
      </c>
      <c r="K134" s="314">
        <v>100</v>
      </c>
      <c r="L134" s="356"/>
      <c r="M134" s="314"/>
      <c r="N134" s="315">
        <v>3</v>
      </c>
      <c r="O134" s="316">
        <v>75</v>
      </c>
      <c r="P134" s="315">
        <v>1</v>
      </c>
      <c r="Q134" s="316">
        <v>50</v>
      </c>
      <c r="R134" s="315">
        <v>1</v>
      </c>
      <c r="S134" s="316">
        <v>33.333333333333336</v>
      </c>
      <c r="T134" s="356"/>
      <c r="U134" s="314"/>
      <c r="V134" s="452"/>
      <c r="W134" s="452"/>
      <c r="X134" s="452"/>
      <c r="Y134" s="452"/>
      <c r="Z134" s="452"/>
      <c r="AA134" s="452"/>
      <c r="AB134" s="452"/>
      <c r="AC134" s="452"/>
      <c r="AD134" s="311"/>
    </row>
    <row r="135" spans="1:30" ht="20.100000000000001" customHeight="1">
      <c r="A135" s="311"/>
      <c r="B135" s="311"/>
      <c r="C135" s="452"/>
      <c r="D135" s="311" t="s">
        <v>2240</v>
      </c>
      <c r="E135" s="452"/>
      <c r="F135" s="531"/>
      <c r="G135" s="314"/>
      <c r="H135" s="356"/>
      <c r="I135" s="314"/>
      <c r="J135" s="356"/>
      <c r="K135" s="314"/>
      <c r="L135" s="356"/>
      <c r="M135" s="314"/>
      <c r="N135" s="315"/>
      <c r="O135" s="316"/>
      <c r="P135" s="315">
        <v>1</v>
      </c>
      <c r="Q135" s="316">
        <v>50</v>
      </c>
      <c r="R135" s="315">
        <v>1</v>
      </c>
      <c r="S135" s="316">
        <v>33.333333333333336</v>
      </c>
      <c r="T135" s="356"/>
      <c r="U135" s="314"/>
      <c r="V135" s="452"/>
      <c r="W135" s="452"/>
      <c r="X135" s="452"/>
      <c r="Y135" s="452"/>
      <c r="Z135" s="452"/>
      <c r="AA135" s="452"/>
      <c r="AB135" s="452"/>
      <c r="AC135" s="452"/>
      <c r="AD135" s="311"/>
    </row>
    <row r="136" spans="1:30" ht="20.100000000000001" customHeight="1">
      <c r="A136" s="311"/>
      <c r="B136" s="311"/>
      <c r="C136" s="452"/>
      <c r="D136" s="311" t="s">
        <v>2241</v>
      </c>
      <c r="E136" s="452"/>
      <c r="F136" s="531"/>
      <c r="G136" s="314"/>
      <c r="H136" s="356">
        <v>4</v>
      </c>
      <c r="I136" s="314">
        <v>80</v>
      </c>
      <c r="J136" s="356"/>
      <c r="K136" s="314"/>
      <c r="L136" s="356">
        <v>1</v>
      </c>
      <c r="M136" s="314">
        <v>33.299999999999997</v>
      </c>
      <c r="N136" s="356"/>
      <c r="O136" s="314"/>
      <c r="P136" s="356"/>
      <c r="Q136" s="314"/>
      <c r="R136" s="356"/>
      <c r="S136" s="314"/>
      <c r="T136" s="356"/>
      <c r="U136" s="314"/>
      <c r="V136" s="452"/>
      <c r="W136" s="452"/>
      <c r="X136" s="452"/>
      <c r="Y136" s="452"/>
      <c r="Z136" s="452"/>
      <c r="AA136" s="452"/>
      <c r="AB136" s="452"/>
      <c r="AC136" s="452"/>
      <c r="AD136" s="311"/>
    </row>
    <row r="137" spans="1:30" ht="20.100000000000001" customHeight="1">
      <c r="A137" s="374" t="s">
        <v>3461</v>
      </c>
      <c r="B137" s="374" t="s">
        <v>808</v>
      </c>
      <c r="C137" s="358" t="s">
        <v>3649</v>
      </c>
      <c r="D137" s="374" t="s">
        <v>2238</v>
      </c>
      <c r="E137" s="358"/>
      <c r="F137" s="443"/>
      <c r="G137" s="444"/>
      <c r="H137" s="443"/>
      <c r="I137" s="444"/>
      <c r="J137" s="443"/>
      <c r="K137" s="444"/>
      <c r="L137" s="443"/>
      <c r="M137" s="444"/>
      <c r="N137" s="443"/>
      <c r="O137" s="444"/>
      <c r="P137" s="443"/>
      <c r="Q137" s="444"/>
      <c r="R137" s="443"/>
      <c r="S137" s="444"/>
      <c r="T137" s="443"/>
      <c r="U137" s="444"/>
      <c r="V137" s="358" t="s">
        <v>7010</v>
      </c>
      <c r="W137" s="358" t="s">
        <v>7010</v>
      </c>
      <c r="X137" s="358" t="s">
        <v>7010</v>
      </c>
      <c r="Y137" s="358" t="s">
        <v>7010</v>
      </c>
      <c r="Z137" s="358" t="s">
        <v>7010</v>
      </c>
      <c r="AA137" s="358" t="s">
        <v>7010</v>
      </c>
      <c r="AB137" s="358" t="s">
        <v>7010</v>
      </c>
      <c r="AC137" s="358"/>
      <c r="AD137" s="374"/>
    </row>
    <row r="138" spans="1:30" ht="20.100000000000001" customHeight="1">
      <c r="A138" s="311"/>
      <c r="B138" s="311"/>
      <c r="C138" s="452"/>
      <c r="D138" s="311" t="s">
        <v>2239</v>
      </c>
      <c r="E138" s="452"/>
      <c r="F138" s="531"/>
      <c r="G138" s="314"/>
      <c r="H138" s="356"/>
      <c r="I138" s="314"/>
      <c r="J138" s="356"/>
      <c r="K138" s="314"/>
      <c r="L138" s="356"/>
      <c r="M138" s="314"/>
      <c r="N138" s="356"/>
      <c r="O138" s="314"/>
      <c r="P138" s="356"/>
      <c r="Q138" s="314"/>
      <c r="R138" s="356"/>
      <c r="S138" s="314"/>
      <c r="T138" s="356"/>
      <c r="U138" s="314"/>
      <c r="V138" s="452"/>
      <c r="W138" s="452"/>
      <c r="X138" s="452"/>
      <c r="Y138" s="452"/>
      <c r="Z138" s="452"/>
      <c r="AA138" s="452"/>
      <c r="AB138" s="452"/>
      <c r="AC138" s="452"/>
      <c r="AD138" s="311"/>
    </row>
    <row r="139" spans="1:30" ht="20.100000000000001" customHeight="1">
      <c r="A139" s="311"/>
      <c r="B139" s="311"/>
      <c r="C139" s="452"/>
      <c r="D139" s="311" t="s">
        <v>2240</v>
      </c>
      <c r="E139" s="452"/>
      <c r="F139" s="531"/>
      <c r="G139" s="314"/>
      <c r="H139" s="356"/>
      <c r="I139" s="314"/>
      <c r="J139" s="356">
        <v>4</v>
      </c>
      <c r="K139" s="314">
        <v>100</v>
      </c>
      <c r="L139" s="356"/>
      <c r="M139" s="314"/>
      <c r="N139" s="356"/>
      <c r="O139" s="314"/>
      <c r="P139" s="356"/>
      <c r="Q139" s="314"/>
      <c r="R139" s="356"/>
      <c r="S139" s="314"/>
      <c r="T139" s="356"/>
      <c r="U139" s="314"/>
      <c r="V139" s="452"/>
      <c r="W139" s="452"/>
      <c r="X139" s="452"/>
      <c r="Y139" s="452"/>
      <c r="Z139" s="452"/>
      <c r="AA139" s="452"/>
      <c r="AB139" s="452"/>
      <c r="AC139" s="452"/>
      <c r="AD139" s="311"/>
    </row>
    <row r="140" spans="1:30" ht="20.100000000000001" customHeight="1">
      <c r="A140" s="311"/>
      <c r="B140" s="311"/>
      <c r="C140" s="452"/>
      <c r="D140" s="311" t="s">
        <v>2241</v>
      </c>
      <c r="E140" s="452"/>
      <c r="F140" s="531"/>
      <c r="G140" s="314"/>
      <c r="H140" s="356"/>
      <c r="I140" s="314"/>
      <c r="J140" s="356"/>
      <c r="K140" s="314"/>
      <c r="L140" s="356"/>
      <c r="M140" s="314"/>
      <c r="N140" s="356"/>
      <c r="O140" s="314"/>
      <c r="P140" s="356"/>
      <c r="Q140" s="314"/>
      <c r="R140" s="356"/>
      <c r="S140" s="314"/>
      <c r="T140" s="356"/>
      <c r="U140" s="314"/>
      <c r="V140" s="452"/>
      <c r="W140" s="452"/>
      <c r="X140" s="452"/>
      <c r="Y140" s="452"/>
      <c r="Z140" s="452"/>
      <c r="AA140" s="452"/>
      <c r="AB140" s="452"/>
      <c r="AC140" s="452"/>
      <c r="AD140" s="311"/>
    </row>
    <row r="141" spans="1:30" ht="20.100000000000001" customHeight="1">
      <c r="A141" s="374" t="s">
        <v>3462</v>
      </c>
      <c r="B141" s="374" t="s">
        <v>2266</v>
      </c>
      <c r="C141" s="358" t="s">
        <v>3649</v>
      </c>
      <c r="D141" s="374" t="s">
        <v>2238</v>
      </c>
      <c r="E141" s="358"/>
      <c r="F141" s="443"/>
      <c r="G141" s="444"/>
      <c r="H141" s="443"/>
      <c r="I141" s="444"/>
      <c r="J141" s="443"/>
      <c r="K141" s="444"/>
      <c r="L141" s="443"/>
      <c r="M141" s="444"/>
      <c r="N141" s="443"/>
      <c r="O141" s="444"/>
      <c r="P141" s="443"/>
      <c r="Q141" s="444"/>
      <c r="R141" s="443"/>
      <c r="S141" s="444"/>
      <c r="T141" s="443"/>
      <c r="U141" s="444"/>
      <c r="V141" s="358" t="s">
        <v>7010</v>
      </c>
      <c r="W141" s="358" t="s">
        <v>7010</v>
      </c>
      <c r="X141" s="358" t="s">
        <v>7010</v>
      </c>
      <c r="Y141" s="358" t="s">
        <v>7010</v>
      </c>
      <c r="Z141" s="358" t="s">
        <v>7010</v>
      </c>
      <c r="AA141" s="358" t="s">
        <v>7010</v>
      </c>
      <c r="AB141" s="358" t="s">
        <v>7010</v>
      </c>
      <c r="AC141" s="358"/>
      <c r="AD141" s="374"/>
    </row>
    <row r="142" spans="1:30" ht="20.100000000000001" customHeight="1">
      <c r="A142" s="311"/>
      <c r="B142" s="311"/>
      <c r="C142" s="452"/>
      <c r="D142" s="311" t="s">
        <v>2239</v>
      </c>
      <c r="E142" s="452"/>
      <c r="F142" s="531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452"/>
      <c r="W142" s="452"/>
      <c r="X142" s="452"/>
      <c r="Y142" s="452"/>
      <c r="Z142" s="452"/>
      <c r="AA142" s="452"/>
      <c r="AB142" s="452"/>
      <c r="AC142" s="452"/>
      <c r="AD142" s="311"/>
    </row>
    <row r="143" spans="1:30" ht="20.100000000000001" customHeight="1">
      <c r="A143" s="311"/>
      <c r="B143" s="311"/>
      <c r="C143" s="452"/>
      <c r="D143" s="311" t="s">
        <v>2240</v>
      </c>
      <c r="E143" s="452"/>
      <c r="F143" s="531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56"/>
      <c r="S143" s="314"/>
      <c r="T143" s="356"/>
      <c r="U143" s="314"/>
      <c r="V143" s="452"/>
      <c r="W143" s="452"/>
      <c r="X143" s="452"/>
      <c r="Y143" s="452"/>
      <c r="Z143" s="452"/>
      <c r="AA143" s="452"/>
      <c r="AB143" s="452"/>
      <c r="AC143" s="452"/>
      <c r="AD143" s="311"/>
    </row>
    <row r="144" spans="1:30" ht="20.100000000000001" customHeight="1">
      <c r="A144" s="311"/>
      <c r="B144" s="311"/>
      <c r="C144" s="452"/>
      <c r="D144" s="311" t="s">
        <v>2241</v>
      </c>
      <c r="E144" s="452"/>
      <c r="F144" s="531"/>
      <c r="G144" s="314"/>
      <c r="H144" s="356"/>
      <c r="I144" s="314"/>
      <c r="J144" s="356"/>
      <c r="K144" s="314"/>
      <c r="L144" s="356"/>
      <c r="M144" s="314"/>
      <c r="N144" s="356"/>
      <c r="O144" s="314"/>
      <c r="P144" s="356"/>
      <c r="Q144" s="314"/>
      <c r="R144" s="356"/>
      <c r="S144" s="314"/>
      <c r="T144" s="356"/>
      <c r="U144" s="314"/>
      <c r="V144" s="452"/>
      <c r="W144" s="452"/>
      <c r="X144" s="452"/>
      <c r="Y144" s="452"/>
      <c r="Z144" s="452"/>
      <c r="AA144" s="452"/>
      <c r="AB144" s="452"/>
      <c r="AC144" s="452"/>
      <c r="AD144" s="311"/>
    </row>
    <row r="145" spans="1:30" ht="20.100000000000001" customHeight="1">
      <c r="A145" s="374" t="s">
        <v>3463</v>
      </c>
      <c r="B145" s="374" t="s">
        <v>809</v>
      </c>
      <c r="C145" s="358" t="s">
        <v>3641</v>
      </c>
      <c r="D145" s="374"/>
      <c r="E145" s="358"/>
      <c r="F145" s="443">
        <v>246</v>
      </c>
      <c r="G145" s="444">
        <v>100</v>
      </c>
      <c r="H145" s="443">
        <v>240</v>
      </c>
      <c r="I145" s="444">
        <v>100</v>
      </c>
      <c r="J145" s="443">
        <f>5092-4863</f>
        <v>229</v>
      </c>
      <c r="K145" s="444">
        <v>100</v>
      </c>
      <c r="L145" s="443">
        <v>228</v>
      </c>
      <c r="M145" s="444">
        <v>100</v>
      </c>
      <c r="N145" s="443">
        <v>225</v>
      </c>
      <c r="O145" s="444">
        <v>100</v>
      </c>
      <c r="P145" s="443">
        <v>223</v>
      </c>
      <c r="Q145" s="444">
        <v>100</v>
      </c>
      <c r="R145" s="443">
        <v>1</v>
      </c>
      <c r="S145" s="444">
        <v>100</v>
      </c>
      <c r="T145" s="443"/>
      <c r="U145" s="444"/>
      <c r="V145" s="358" t="s">
        <v>7010</v>
      </c>
      <c r="W145" s="358" t="s">
        <v>7010</v>
      </c>
      <c r="X145" s="358" t="s">
        <v>7010</v>
      </c>
      <c r="Y145" s="358" t="s">
        <v>7010</v>
      </c>
      <c r="Z145" s="358" t="s">
        <v>7010</v>
      </c>
      <c r="AA145" s="358" t="s">
        <v>7010</v>
      </c>
      <c r="AB145" s="358" t="s">
        <v>7010</v>
      </c>
      <c r="AC145" s="358"/>
      <c r="AD145" s="374" t="s">
        <v>2586</v>
      </c>
    </row>
    <row r="146" spans="1:30" ht="20.100000000000001" customHeight="1">
      <c r="A146" s="374" t="s">
        <v>3464</v>
      </c>
      <c r="B146" s="374" t="s">
        <v>810</v>
      </c>
      <c r="C146" s="358" t="s">
        <v>3641</v>
      </c>
      <c r="D146" s="374" t="s">
        <v>2222</v>
      </c>
      <c r="E146" s="358" t="s">
        <v>7646</v>
      </c>
      <c r="F146" s="443">
        <v>3</v>
      </c>
      <c r="G146" s="444">
        <v>1.2195121951219512</v>
      </c>
      <c r="H146" s="443">
        <v>3</v>
      </c>
      <c r="I146" s="444">
        <f>H146/240*100</f>
        <v>1.25</v>
      </c>
      <c r="J146" s="443">
        <v>3</v>
      </c>
      <c r="K146" s="444">
        <f>J146/229*100</f>
        <v>1.3100436681222707</v>
      </c>
      <c r="L146" s="443">
        <v>2</v>
      </c>
      <c r="M146" s="444">
        <v>0.9</v>
      </c>
      <c r="N146" s="471">
        <v>2</v>
      </c>
      <c r="O146" s="465">
        <v>0.88888888888888884</v>
      </c>
      <c r="P146" s="471">
        <v>2</v>
      </c>
      <c r="Q146" s="465">
        <v>0.90497737556561086</v>
      </c>
      <c r="R146" s="443"/>
      <c r="S146" s="444"/>
      <c r="T146" s="443"/>
      <c r="U146" s="444"/>
      <c r="V146" s="358" t="s">
        <v>7010</v>
      </c>
      <c r="W146" s="358" t="s">
        <v>7010</v>
      </c>
      <c r="X146" s="358" t="s">
        <v>7010</v>
      </c>
      <c r="Y146" s="358" t="s">
        <v>7010</v>
      </c>
      <c r="Z146" s="358" t="s">
        <v>7010</v>
      </c>
      <c r="AA146" s="358" t="s">
        <v>7010</v>
      </c>
      <c r="AB146" s="358" t="s">
        <v>7010</v>
      </c>
      <c r="AC146" s="358"/>
      <c r="AD146" s="374" t="s">
        <v>2586</v>
      </c>
    </row>
    <row r="147" spans="1:30" ht="20.100000000000001" customHeight="1">
      <c r="A147" s="311"/>
      <c r="B147" s="311"/>
      <c r="C147" s="452"/>
      <c r="D147" s="311" t="s">
        <v>2223</v>
      </c>
      <c r="E147" s="452"/>
      <c r="F147" s="531">
        <v>11</v>
      </c>
      <c r="G147" s="314">
        <v>4.4715447154471546</v>
      </c>
      <c r="H147" s="356">
        <v>11</v>
      </c>
      <c r="I147" s="314">
        <f t="shared" ref="I147:I156" si="3">H147/240*100</f>
        <v>4.583333333333333</v>
      </c>
      <c r="J147" s="356">
        <v>9</v>
      </c>
      <c r="K147" s="314">
        <f t="shared" ref="K147:K161" si="4">J147/229*100</f>
        <v>3.9301310043668125</v>
      </c>
      <c r="L147" s="356">
        <v>11</v>
      </c>
      <c r="M147" s="314">
        <v>4.8</v>
      </c>
      <c r="N147" s="315">
        <v>11</v>
      </c>
      <c r="O147" s="316">
        <v>4.8888888888888893</v>
      </c>
      <c r="P147" s="315">
        <v>10</v>
      </c>
      <c r="Q147" s="316">
        <v>4.5248868778280542</v>
      </c>
      <c r="R147" s="356"/>
      <c r="S147" s="314"/>
      <c r="T147" s="356"/>
      <c r="U147" s="314"/>
      <c r="V147" s="452"/>
      <c r="W147" s="452"/>
      <c r="X147" s="452"/>
      <c r="Y147" s="452"/>
      <c r="Z147" s="452"/>
      <c r="AA147" s="452"/>
      <c r="AB147" s="452"/>
      <c r="AC147" s="452"/>
      <c r="AD147" s="311"/>
    </row>
    <row r="148" spans="1:30" ht="20.100000000000001" customHeight="1">
      <c r="A148" s="311"/>
      <c r="B148" s="311"/>
      <c r="C148" s="452"/>
      <c r="D148" s="311" t="s">
        <v>2224</v>
      </c>
      <c r="E148" s="452"/>
      <c r="F148" s="531">
        <v>3</v>
      </c>
      <c r="G148" s="314">
        <v>1.2195121951219512</v>
      </c>
      <c r="H148" s="356">
        <v>4</v>
      </c>
      <c r="I148" s="314">
        <f t="shared" si="3"/>
        <v>1.6666666666666667</v>
      </c>
      <c r="J148" s="356">
        <v>4</v>
      </c>
      <c r="K148" s="314">
        <f t="shared" si="4"/>
        <v>1.7467248908296942</v>
      </c>
      <c r="L148" s="356">
        <v>4</v>
      </c>
      <c r="M148" s="314">
        <v>1.8</v>
      </c>
      <c r="N148" s="315">
        <v>4</v>
      </c>
      <c r="O148" s="316">
        <v>1.7777777777777777</v>
      </c>
      <c r="P148" s="315">
        <v>5</v>
      </c>
      <c r="Q148" s="316">
        <v>2.2000000000000002</v>
      </c>
      <c r="R148" s="356"/>
      <c r="S148" s="314"/>
      <c r="T148" s="356"/>
      <c r="U148" s="314"/>
      <c r="V148" s="452"/>
      <c r="W148" s="452"/>
      <c r="X148" s="452"/>
      <c r="Y148" s="452"/>
      <c r="Z148" s="452"/>
      <c r="AA148" s="452"/>
      <c r="AB148" s="452"/>
      <c r="AC148" s="452"/>
      <c r="AD148" s="311"/>
    </row>
    <row r="149" spans="1:30" ht="20.100000000000001" customHeight="1">
      <c r="A149" s="311"/>
      <c r="B149" s="311"/>
      <c r="C149" s="452"/>
      <c r="D149" s="311" t="s">
        <v>2225</v>
      </c>
      <c r="E149" s="452"/>
      <c r="F149" s="531">
        <v>5</v>
      </c>
      <c r="G149" s="314">
        <v>2.0325203252032522</v>
      </c>
      <c r="H149" s="356">
        <v>4</v>
      </c>
      <c r="I149" s="314">
        <f t="shared" si="3"/>
        <v>1.6666666666666667</v>
      </c>
      <c r="J149" s="356">
        <v>3</v>
      </c>
      <c r="K149" s="314">
        <f t="shared" si="4"/>
        <v>1.3100436681222707</v>
      </c>
      <c r="L149" s="356">
        <v>5</v>
      </c>
      <c r="M149" s="314">
        <v>2.2000000000000002</v>
      </c>
      <c r="N149" s="315">
        <v>5</v>
      </c>
      <c r="O149" s="316">
        <v>2.2222222222222223</v>
      </c>
      <c r="P149" s="315">
        <v>5</v>
      </c>
      <c r="Q149" s="316">
        <v>2.2000000000000002</v>
      </c>
      <c r="R149" s="356"/>
      <c r="S149" s="314"/>
      <c r="T149" s="356"/>
      <c r="U149" s="314"/>
      <c r="V149" s="452"/>
      <c r="W149" s="452"/>
      <c r="X149" s="452"/>
      <c r="Y149" s="452"/>
      <c r="Z149" s="452"/>
      <c r="AA149" s="452"/>
      <c r="AB149" s="452"/>
      <c r="AC149" s="452"/>
      <c r="AD149" s="311"/>
    </row>
    <row r="150" spans="1:30" ht="20.100000000000001" customHeight="1">
      <c r="A150" s="311"/>
      <c r="B150" s="311"/>
      <c r="C150" s="452"/>
      <c r="D150" s="311" t="s">
        <v>2226</v>
      </c>
      <c r="E150" s="452"/>
      <c r="F150" s="531">
        <v>82</v>
      </c>
      <c r="G150" s="314">
        <v>33.333333333333336</v>
      </c>
      <c r="H150" s="356">
        <v>84</v>
      </c>
      <c r="I150" s="314">
        <f t="shared" si="3"/>
        <v>35</v>
      </c>
      <c r="J150" s="356">
        <v>80</v>
      </c>
      <c r="K150" s="314">
        <f t="shared" si="4"/>
        <v>34.934497816593883</v>
      </c>
      <c r="L150" s="356">
        <v>78</v>
      </c>
      <c r="M150" s="314">
        <v>34.200000000000003</v>
      </c>
      <c r="N150" s="315">
        <v>75</v>
      </c>
      <c r="O150" s="316">
        <v>33.333333333333329</v>
      </c>
      <c r="P150" s="315">
        <v>79</v>
      </c>
      <c r="Q150" s="316">
        <v>35.4</v>
      </c>
      <c r="R150" s="356">
        <v>1</v>
      </c>
      <c r="S150" s="314">
        <v>100</v>
      </c>
      <c r="T150" s="356"/>
      <c r="U150" s="314"/>
      <c r="V150" s="452"/>
      <c r="W150" s="452"/>
      <c r="X150" s="452"/>
      <c r="Y150" s="452"/>
      <c r="Z150" s="452"/>
      <c r="AA150" s="452"/>
      <c r="AB150" s="452"/>
      <c r="AC150" s="452"/>
      <c r="AD150" s="311"/>
    </row>
    <row r="151" spans="1:30" ht="20.100000000000001" customHeight="1">
      <c r="A151" s="311"/>
      <c r="B151" s="311"/>
      <c r="C151" s="452"/>
      <c r="D151" s="311" t="s">
        <v>2227</v>
      </c>
      <c r="E151" s="452"/>
      <c r="F151" s="531">
        <v>96</v>
      </c>
      <c r="G151" s="314">
        <v>39.024390243902438</v>
      </c>
      <c r="H151" s="356">
        <v>87</v>
      </c>
      <c r="I151" s="314">
        <f t="shared" si="3"/>
        <v>36.25</v>
      </c>
      <c r="J151" s="356">
        <v>90</v>
      </c>
      <c r="K151" s="314">
        <f t="shared" si="4"/>
        <v>39.301310043668117</v>
      </c>
      <c r="L151" s="356">
        <v>92</v>
      </c>
      <c r="M151" s="314">
        <v>40.4</v>
      </c>
      <c r="N151" s="315">
        <v>94</v>
      </c>
      <c r="O151" s="316">
        <v>41.777777777777779</v>
      </c>
      <c r="P151" s="315">
        <v>94</v>
      </c>
      <c r="Q151" s="316">
        <v>42.2</v>
      </c>
      <c r="R151" s="356"/>
      <c r="S151" s="314"/>
      <c r="T151" s="356"/>
      <c r="U151" s="314"/>
      <c r="V151" s="452"/>
      <c r="W151" s="452"/>
      <c r="X151" s="452"/>
      <c r="Y151" s="452"/>
      <c r="Z151" s="452"/>
      <c r="AA151" s="452"/>
      <c r="AB151" s="452"/>
      <c r="AC151" s="452"/>
      <c r="AD151" s="311"/>
    </row>
    <row r="152" spans="1:30" ht="20.100000000000001" customHeight="1">
      <c r="A152" s="311"/>
      <c r="B152" s="311"/>
      <c r="C152" s="452"/>
      <c r="D152" s="311" t="s">
        <v>2228</v>
      </c>
      <c r="E152" s="452"/>
      <c r="F152" s="531">
        <v>44</v>
      </c>
      <c r="G152" s="314">
        <v>17.886178861788618</v>
      </c>
      <c r="H152" s="356">
        <v>45</v>
      </c>
      <c r="I152" s="314">
        <f t="shared" si="3"/>
        <v>18.75</v>
      </c>
      <c r="J152" s="356">
        <v>37</v>
      </c>
      <c r="K152" s="314">
        <f t="shared" si="4"/>
        <v>16.157205240174672</v>
      </c>
      <c r="L152" s="356">
        <v>33</v>
      </c>
      <c r="M152" s="314">
        <v>14.5</v>
      </c>
      <c r="N152" s="315">
        <v>30</v>
      </c>
      <c r="O152" s="316">
        <v>13.333333333333334</v>
      </c>
      <c r="P152" s="315">
        <v>24</v>
      </c>
      <c r="Q152" s="316">
        <v>10.8</v>
      </c>
      <c r="R152" s="356"/>
      <c r="S152" s="314"/>
      <c r="T152" s="356"/>
      <c r="U152" s="314"/>
      <c r="V152" s="452"/>
      <c r="W152" s="452"/>
      <c r="X152" s="452"/>
      <c r="Y152" s="452"/>
      <c r="Z152" s="452"/>
      <c r="AA152" s="452"/>
      <c r="AB152" s="452"/>
      <c r="AC152" s="452"/>
      <c r="AD152" s="311"/>
    </row>
    <row r="153" spans="1:30" ht="20.100000000000001" customHeight="1">
      <c r="A153" s="311"/>
      <c r="B153" s="311"/>
      <c r="C153" s="452"/>
      <c r="D153" s="311" t="s">
        <v>2229</v>
      </c>
      <c r="E153" s="452"/>
      <c r="F153" s="531">
        <v>2</v>
      </c>
      <c r="G153" s="314">
        <v>0.81300813008130079</v>
      </c>
      <c r="H153" s="356">
        <v>1</v>
      </c>
      <c r="I153" s="314">
        <f t="shared" si="3"/>
        <v>0.41666666666666669</v>
      </c>
      <c r="J153" s="356">
        <v>2</v>
      </c>
      <c r="K153" s="314">
        <f t="shared" si="4"/>
        <v>0.87336244541484709</v>
      </c>
      <c r="L153" s="356">
        <v>2</v>
      </c>
      <c r="M153" s="314">
        <v>0.9</v>
      </c>
      <c r="N153" s="315">
        <v>2</v>
      </c>
      <c r="O153" s="316">
        <v>0.88888888888888884</v>
      </c>
      <c r="P153" s="315">
        <v>2</v>
      </c>
      <c r="Q153" s="316">
        <v>0.90497737556561086</v>
      </c>
      <c r="R153" s="356"/>
      <c r="S153" s="314"/>
      <c r="T153" s="356"/>
      <c r="U153" s="314"/>
      <c r="V153" s="452"/>
      <c r="W153" s="452"/>
      <c r="X153" s="452"/>
      <c r="Y153" s="452"/>
      <c r="Z153" s="452"/>
      <c r="AA153" s="452"/>
      <c r="AB153" s="452"/>
      <c r="AC153" s="452"/>
      <c r="AD153" s="311"/>
    </row>
    <row r="154" spans="1:30" ht="20.100000000000001" customHeight="1">
      <c r="A154" s="311"/>
      <c r="B154" s="311"/>
      <c r="C154" s="452"/>
      <c r="D154" s="311" t="s">
        <v>1959</v>
      </c>
      <c r="E154" s="452"/>
      <c r="F154" s="531"/>
      <c r="G154" s="314"/>
      <c r="H154" s="356"/>
      <c r="I154" s="314"/>
      <c r="J154" s="356"/>
      <c r="K154" s="314"/>
      <c r="L154" s="356"/>
      <c r="M154" s="314"/>
      <c r="N154" s="356"/>
      <c r="O154" s="314"/>
      <c r="P154" s="356"/>
      <c r="Q154" s="314"/>
      <c r="R154" s="356"/>
      <c r="S154" s="314"/>
      <c r="T154" s="356"/>
      <c r="U154" s="314"/>
      <c r="V154" s="452"/>
      <c r="W154" s="452"/>
      <c r="X154" s="452"/>
      <c r="Y154" s="452"/>
      <c r="Z154" s="452"/>
      <c r="AA154" s="452"/>
      <c r="AB154" s="452"/>
      <c r="AC154" s="452"/>
      <c r="AD154" s="311"/>
    </row>
    <row r="155" spans="1:30" ht="20.100000000000001" customHeight="1">
      <c r="A155" s="311"/>
      <c r="B155" s="311"/>
      <c r="C155" s="452"/>
      <c r="D155" s="311" t="s">
        <v>1960</v>
      </c>
      <c r="E155" s="452"/>
      <c r="F155" s="531"/>
      <c r="G155" s="314"/>
      <c r="H155" s="356">
        <v>1</v>
      </c>
      <c r="I155" s="314">
        <f t="shared" si="3"/>
        <v>0.41666666666666669</v>
      </c>
      <c r="J155" s="356">
        <v>1</v>
      </c>
      <c r="K155" s="314">
        <f t="shared" si="4"/>
        <v>0.43668122270742354</v>
      </c>
      <c r="L155" s="356">
        <v>1</v>
      </c>
      <c r="M155" s="314">
        <v>0.4</v>
      </c>
      <c r="N155" s="356">
        <v>2</v>
      </c>
      <c r="O155" s="314">
        <v>0.88888888888888884</v>
      </c>
      <c r="P155" s="356">
        <v>2</v>
      </c>
      <c r="Q155" s="314">
        <v>0.9</v>
      </c>
      <c r="R155" s="356"/>
      <c r="S155" s="314"/>
      <c r="T155" s="356"/>
      <c r="U155" s="314"/>
      <c r="V155" s="452"/>
      <c r="W155" s="452"/>
      <c r="X155" s="452"/>
      <c r="Y155" s="452"/>
      <c r="Z155" s="452"/>
      <c r="AA155" s="452"/>
      <c r="AB155" s="452"/>
      <c r="AC155" s="452"/>
      <c r="AD155" s="311"/>
    </row>
    <row r="156" spans="1:30" ht="20.100000000000001" customHeight="1">
      <c r="A156" s="374" t="s">
        <v>3465</v>
      </c>
      <c r="B156" s="374" t="s">
        <v>811</v>
      </c>
      <c r="C156" s="358" t="s">
        <v>3641</v>
      </c>
      <c r="D156" s="374"/>
      <c r="E156" s="358"/>
      <c r="F156" s="443">
        <v>246</v>
      </c>
      <c r="G156" s="444">
        <v>100</v>
      </c>
      <c r="H156" s="443">
        <v>240</v>
      </c>
      <c r="I156" s="444">
        <f t="shared" si="3"/>
        <v>100</v>
      </c>
      <c r="J156" s="443">
        <v>226</v>
      </c>
      <c r="K156" s="444">
        <f t="shared" si="4"/>
        <v>98.689956331877724</v>
      </c>
      <c r="L156" s="443">
        <v>225</v>
      </c>
      <c r="M156" s="444">
        <v>98.7</v>
      </c>
      <c r="N156" s="471">
        <v>223</v>
      </c>
      <c r="O156" s="465">
        <v>99.1</v>
      </c>
      <c r="P156" s="471">
        <v>220</v>
      </c>
      <c r="Q156" s="465">
        <v>98.7</v>
      </c>
      <c r="R156" s="471"/>
      <c r="S156" s="465"/>
      <c r="T156" s="471"/>
      <c r="U156" s="465"/>
      <c r="V156" s="358" t="s">
        <v>7010</v>
      </c>
      <c r="W156" s="358" t="s">
        <v>7010</v>
      </c>
      <c r="X156" s="358" t="s">
        <v>7010</v>
      </c>
      <c r="Y156" s="358" t="s">
        <v>7010</v>
      </c>
      <c r="Z156" s="358" t="s">
        <v>7010</v>
      </c>
      <c r="AA156" s="358" t="s">
        <v>7010</v>
      </c>
      <c r="AB156" s="358" t="s">
        <v>7010</v>
      </c>
      <c r="AC156" s="358"/>
      <c r="AD156" s="374" t="s">
        <v>2586</v>
      </c>
    </row>
    <row r="157" spans="1:30" ht="20.100000000000001" customHeight="1">
      <c r="A157" s="311"/>
      <c r="B157" s="311"/>
      <c r="C157" s="452"/>
      <c r="D157" s="311" t="s">
        <v>1562</v>
      </c>
      <c r="E157" s="452" t="s">
        <v>2426</v>
      </c>
      <c r="F157" s="531"/>
      <c r="G157" s="314"/>
      <c r="H157" s="356"/>
      <c r="I157" s="314"/>
      <c r="J157" s="356"/>
      <c r="K157" s="314"/>
      <c r="L157" s="356"/>
      <c r="M157" s="314"/>
      <c r="N157" s="315"/>
      <c r="O157" s="316"/>
      <c r="P157" s="315"/>
      <c r="Q157" s="316"/>
      <c r="R157" s="315"/>
      <c r="S157" s="316"/>
      <c r="T157" s="315"/>
      <c r="U157" s="316"/>
      <c r="V157" s="452"/>
      <c r="W157" s="452"/>
      <c r="X157" s="452"/>
      <c r="Y157" s="452"/>
      <c r="Z157" s="452"/>
      <c r="AA157" s="452"/>
      <c r="AB157" s="452"/>
      <c r="AC157" s="452"/>
      <c r="AD157" s="311"/>
    </row>
    <row r="158" spans="1:30" ht="20.100000000000001" customHeight="1">
      <c r="A158" s="311"/>
      <c r="B158" s="311"/>
      <c r="C158" s="452"/>
      <c r="D158" s="311" t="s">
        <v>1563</v>
      </c>
      <c r="E158" s="452"/>
      <c r="F158" s="531"/>
      <c r="G158" s="314"/>
      <c r="H158" s="356"/>
      <c r="I158" s="314"/>
      <c r="J158" s="356">
        <v>3</v>
      </c>
      <c r="K158" s="314">
        <f t="shared" si="4"/>
        <v>1.3100436681222707</v>
      </c>
      <c r="L158" s="356">
        <v>3</v>
      </c>
      <c r="M158" s="314">
        <v>1.3</v>
      </c>
      <c r="N158" s="315">
        <v>2</v>
      </c>
      <c r="O158" s="316">
        <v>0.9</v>
      </c>
      <c r="P158" s="315">
        <v>3</v>
      </c>
      <c r="Q158" s="316">
        <v>1.3</v>
      </c>
      <c r="R158" s="315"/>
      <c r="S158" s="316"/>
      <c r="T158" s="315"/>
      <c r="U158" s="316"/>
      <c r="V158" s="452"/>
      <c r="W158" s="452"/>
      <c r="X158" s="452"/>
      <c r="Y158" s="452"/>
      <c r="Z158" s="452"/>
      <c r="AA158" s="452"/>
      <c r="AB158" s="452"/>
      <c r="AC158" s="452"/>
      <c r="AD158" s="311"/>
    </row>
    <row r="159" spans="1:30" ht="20.100000000000001" customHeight="1">
      <c r="A159" s="374" t="s">
        <v>3466</v>
      </c>
      <c r="B159" s="374" t="s">
        <v>812</v>
      </c>
      <c r="C159" s="358" t="s">
        <v>3641</v>
      </c>
      <c r="D159" s="374"/>
      <c r="E159" s="358"/>
      <c r="F159" s="443">
        <v>233</v>
      </c>
      <c r="G159" s="444">
        <v>94.715447154471548</v>
      </c>
      <c r="H159" s="443">
        <v>225</v>
      </c>
      <c r="I159" s="444">
        <f>H159/240*100</f>
        <v>93.75</v>
      </c>
      <c r="J159" s="443">
        <f>229-15</f>
        <v>214</v>
      </c>
      <c r="K159" s="444">
        <f t="shared" si="4"/>
        <v>93.449781659388648</v>
      </c>
      <c r="L159" s="443">
        <v>213</v>
      </c>
      <c r="M159" s="444">
        <v>93.4</v>
      </c>
      <c r="N159" s="471">
        <v>206</v>
      </c>
      <c r="O159" s="465">
        <v>91.6</v>
      </c>
      <c r="P159" s="471">
        <v>203</v>
      </c>
      <c r="Q159" s="465">
        <v>91</v>
      </c>
      <c r="R159" s="471"/>
      <c r="S159" s="465"/>
      <c r="T159" s="471"/>
      <c r="U159" s="465"/>
      <c r="V159" s="358" t="s">
        <v>7010</v>
      </c>
      <c r="W159" s="358" t="s">
        <v>7010</v>
      </c>
      <c r="X159" s="358" t="s">
        <v>7010</v>
      </c>
      <c r="Y159" s="358" t="s">
        <v>7010</v>
      </c>
      <c r="Z159" s="358" t="s">
        <v>7010</v>
      </c>
      <c r="AA159" s="358" t="s">
        <v>7010</v>
      </c>
      <c r="AB159" s="358" t="s">
        <v>7010</v>
      </c>
      <c r="AC159" s="358"/>
      <c r="AD159" s="374" t="s">
        <v>2586</v>
      </c>
    </row>
    <row r="160" spans="1:30" ht="20.100000000000001" customHeight="1">
      <c r="A160" s="311"/>
      <c r="B160" s="311"/>
      <c r="C160" s="452"/>
      <c r="D160" s="311" t="s">
        <v>1959</v>
      </c>
      <c r="E160" s="452" t="s">
        <v>758</v>
      </c>
      <c r="F160" s="531"/>
      <c r="G160" s="314"/>
      <c r="H160" s="356">
        <v>15</v>
      </c>
      <c r="I160" s="314">
        <f>H160/240*100</f>
        <v>6.25</v>
      </c>
      <c r="J160" s="356"/>
      <c r="K160" s="314"/>
      <c r="L160" s="356"/>
      <c r="M160" s="314"/>
      <c r="N160" s="315"/>
      <c r="O160" s="316"/>
      <c r="P160" s="315"/>
      <c r="Q160" s="316"/>
      <c r="R160" s="315"/>
      <c r="S160" s="316"/>
      <c r="T160" s="315"/>
      <c r="U160" s="316"/>
      <c r="V160" s="452"/>
      <c r="W160" s="452"/>
      <c r="X160" s="452"/>
      <c r="Y160" s="452"/>
      <c r="Z160" s="452"/>
      <c r="AA160" s="452"/>
      <c r="AB160" s="452"/>
      <c r="AC160" s="452"/>
      <c r="AD160" s="311"/>
    </row>
    <row r="161" spans="1:30" ht="20.100000000000001" customHeight="1">
      <c r="A161" s="311"/>
      <c r="B161" s="311"/>
      <c r="C161" s="452"/>
      <c r="D161" s="311" t="s">
        <v>1960</v>
      </c>
      <c r="E161" s="452"/>
      <c r="F161" s="531">
        <v>13</v>
      </c>
      <c r="G161" s="320">
        <v>5.2845528455284558</v>
      </c>
      <c r="H161" s="356"/>
      <c r="I161" s="320"/>
      <c r="J161" s="356">
        <v>15</v>
      </c>
      <c r="K161" s="320">
        <f t="shared" si="4"/>
        <v>6.5502183406113534</v>
      </c>
      <c r="L161" s="356">
        <v>15</v>
      </c>
      <c r="M161" s="314">
        <v>6.6</v>
      </c>
      <c r="N161" s="315">
        <v>19</v>
      </c>
      <c r="O161" s="316">
        <v>8.4</v>
      </c>
      <c r="P161" s="315">
        <v>20</v>
      </c>
      <c r="Q161" s="316">
        <v>9</v>
      </c>
      <c r="R161" s="315"/>
      <c r="S161" s="316"/>
      <c r="T161" s="315"/>
      <c r="U161" s="316"/>
      <c r="V161" s="452"/>
      <c r="W161" s="452"/>
      <c r="X161" s="452"/>
      <c r="Y161" s="452"/>
      <c r="Z161" s="452"/>
      <c r="AA161" s="452"/>
      <c r="AB161" s="452"/>
      <c r="AC161" s="452"/>
      <c r="AD161" s="311"/>
    </row>
    <row r="162" spans="1:30" ht="20.100000000000001" customHeight="1">
      <c r="A162" s="374" t="s">
        <v>3467</v>
      </c>
      <c r="B162" s="374" t="s">
        <v>813</v>
      </c>
      <c r="C162" s="358" t="s">
        <v>3650</v>
      </c>
      <c r="D162" s="374" t="s">
        <v>7385</v>
      </c>
      <c r="E162" s="527" t="s">
        <v>7646</v>
      </c>
      <c r="F162" s="443">
        <v>1</v>
      </c>
      <c r="G162" s="314">
        <v>7.6923076923076925</v>
      </c>
      <c r="H162" s="443">
        <v>6</v>
      </c>
      <c r="I162" s="314">
        <f>H162/15*100</f>
        <v>40</v>
      </c>
      <c r="J162" s="443">
        <v>6</v>
      </c>
      <c r="K162" s="314">
        <f>J162/15*100</f>
        <v>40</v>
      </c>
      <c r="L162" s="443">
        <v>6</v>
      </c>
      <c r="M162" s="444">
        <v>40</v>
      </c>
      <c r="N162" s="471">
        <v>7</v>
      </c>
      <c r="O162" s="465">
        <v>36.84210526315789</v>
      </c>
      <c r="P162" s="471">
        <v>7</v>
      </c>
      <c r="Q162" s="465">
        <v>35</v>
      </c>
      <c r="R162" s="471"/>
      <c r="S162" s="465"/>
      <c r="T162" s="471"/>
      <c r="U162" s="465"/>
      <c r="V162" s="358" t="s">
        <v>7010</v>
      </c>
      <c r="W162" s="358" t="s">
        <v>7010</v>
      </c>
      <c r="X162" s="358" t="s">
        <v>7010</v>
      </c>
      <c r="Y162" s="358" t="s">
        <v>7010</v>
      </c>
      <c r="Z162" s="358" t="s">
        <v>7010</v>
      </c>
      <c r="AA162" s="358" t="s">
        <v>7010</v>
      </c>
      <c r="AB162" s="358" t="s">
        <v>7010</v>
      </c>
      <c r="AC162" s="358"/>
      <c r="AD162" s="374" t="s">
        <v>2586</v>
      </c>
    </row>
    <row r="163" spans="1:30" ht="20.100000000000001" customHeight="1">
      <c r="A163" s="311"/>
      <c r="B163" s="311"/>
      <c r="C163" s="452"/>
      <c r="D163" s="311" t="s">
        <v>7386</v>
      </c>
      <c r="E163" s="526"/>
      <c r="F163" s="531"/>
      <c r="G163" s="314"/>
      <c r="H163" s="356">
        <v>1</v>
      </c>
      <c r="I163" s="314">
        <f>H163/15*100</f>
        <v>6.666666666666667</v>
      </c>
      <c r="J163" s="356">
        <v>1</v>
      </c>
      <c r="K163" s="314">
        <f>J163/15*100</f>
        <v>6.666666666666667</v>
      </c>
      <c r="L163" s="356">
        <v>1</v>
      </c>
      <c r="M163" s="314">
        <v>6.7</v>
      </c>
      <c r="N163" s="315">
        <v>2</v>
      </c>
      <c r="O163" s="316">
        <v>10.526315789473683</v>
      </c>
      <c r="P163" s="315">
        <v>3</v>
      </c>
      <c r="Q163" s="316">
        <v>15</v>
      </c>
      <c r="R163" s="315"/>
      <c r="S163" s="316"/>
      <c r="T163" s="315"/>
      <c r="U163" s="316"/>
      <c r="V163" s="452"/>
      <c r="W163" s="452"/>
      <c r="X163" s="452"/>
      <c r="Y163" s="452"/>
      <c r="Z163" s="452"/>
      <c r="AA163" s="452"/>
      <c r="AB163" s="452"/>
      <c r="AC163" s="452"/>
      <c r="AD163" s="311"/>
    </row>
    <row r="164" spans="1:30" ht="20.100000000000001" customHeight="1">
      <c r="A164" s="311"/>
      <c r="B164" s="311"/>
      <c r="C164" s="452"/>
      <c r="D164" s="311" t="s">
        <v>7301</v>
      </c>
      <c r="E164" s="526"/>
      <c r="F164" s="531">
        <v>1</v>
      </c>
      <c r="G164" s="314">
        <v>7.6923076923076925</v>
      </c>
      <c r="H164" s="356">
        <v>3</v>
      </c>
      <c r="I164" s="314">
        <f>H164/15*100</f>
        <v>20</v>
      </c>
      <c r="J164" s="356">
        <v>3</v>
      </c>
      <c r="K164" s="314">
        <f>J164/15*100</f>
        <v>20</v>
      </c>
      <c r="L164" s="356">
        <v>3</v>
      </c>
      <c r="M164" s="314">
        <v>20</v>
      </c>
      <c r="N164" s="315">
        <v>4</v>
      </c>
      <c r="O164" s="316">
        <v>21.052631578947366</v>
      </c>
      <c r="P164" s="315">
        <v>5</v>
      </c>
      <c r="Q164" s="316">
        <v>25</v>
      </c>
      <c r="R164" s="315"/>
      <c r="S164" s="316"/>
      <c r="T164" s="315"/>
      <c r="U164" s="316"/>
      <c r="V164" s="452"/>
      <c r="W164" s="452"/>
      <c r="X164" s="452"/>
      <c r="Y164" s="452"/>
      <c r="Z164" s="452"/>
      <c r="AA164" s="452"/>
      <c r="AB164" s="452"/>
      <c r="AC164" s="452"/>
      <c r="AD164" s="311"/>
    </row>
    <row r="165" spans="1:30" ht="20.100000000000001" customHeight="1">
      <c r="A165" s="311"/>
      <c r="B165" s="311"/>
      <c r="C165" s="452"/>
      <c r="D165" s="311" t="s">
        <v>8570</v>
      </c>
      <c r="E165" s="526"/>
      <c r="F165" s="531"/>
      <c r="G165" s="314"/>
      <c r="H165" s="356">
        <v>2</v>
      </c>
      <c r="I165" s="314">
        <f>H165/15*100</f>
        <v>13.333333333333334</v>
      </c>
      <c r="J165" s="356">
        <v>2</v>
      </c>
      <c r="K165" s="314">
        <f>J165/15*100</f>
        <v>13.333333333333334</v>
      </c>
      <c r="L165" s="356">
        <v>2</v>
      </c>
      <c r="M165" s="314">
        <v>13.3</v>
      </c>
      <c r="N165" s="315">
        <v>3</v>
      </c>
      <c r="O165" s="316">
        <v>15.789473684210526</v>
      </c>
      <c r="P165" s="315">
        <v>2</v>
      </c>
      <c r="Q165" s="316">
        <v>10</v>
      </c>
      <c r="R165" s="315"/>
      <c r="S165" s="316"/>
      <c r="T165" s="315"/>
      <c r="U165" s="316"/>
      <c r="V165" s="452"/>
      <c r="W165" s="452"/>
      <c r="X165" s="452"/>
      <c r="Y165" s="452"/>
      <c r="Z165" s="452"/>
      <c r="AA165" s="452"/>
      <c r="AB165" s="452"/>
      <c r="AC165" s="452"/>
      <c r="AD165" s="311"/>
    </row>
    <row r="166" spans="1:30" ht="20.100000000000001" customHeight="1">
      <c r="A166" s="311"/>
      <c r="B166" s="311"/>
      <c r="C166" s="452"/>
      <c r="D166" s="311" t="s">
        <v>1959</v>
      </c>
      <c r="E166" s="526"/>
      <c r="F166" s="531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/>
      <c r="Q166" s="316"/>
      <c r="R166" s="315"/>
      <c r="S166" s="316"/>
      <c r="T166" s="315"/>
      <c r="U166" s="316"/>
      <c r="V166" s="452"/>
      <c r="W166" s="452"/>
      <c r="X166" s="452"/>
      <c r="Y166" s="452"/>
      <c r="Z166" s="452"/>
      <c r="AA166" s="452"/>
      <c r="AB166" s="452"/>
      <c r="AC166" s="452"/>
      <c r="AD166" s="311"/>
    </row>
    <row r="167" spans="1:30" ht="20.100000000000001" customHeight="1">
      <c r="A167" s="311"/>
      <c r="B167" s="311"/>
      <c r="C167" s="452"/>
      <c r="D167" s="311" t="s">
        <v>1960</v>
      </c>
      <c r="E167" s="526"/>
      <c r="F167" s="531">
        <v>11</v>
      </c>
      <c r="G167" s="314">
        <v>84.615384615384613</v>
      </c>
      <c r="H167" s="356">
        <v>3</v>
      </c>
      <c r="I167" s="314">
        <f>H167/15*100</f>
        <v>20</v>
      </c>
      <c r="J167" s="356">
        <v>3</v>
      </c>
      <c r="K167" s="314">
        <f>J167/15*100</f>
        <v>20</v>
      </c>
      <c r="L167" s="356">
        <v>3</v>
      </c>
      <c r="M167" s="314">
        <v>20</v>
      </c>
      <c r="N167" s="315">
        <v>3</v>
      </c>
      <c r="O167" s="316">
        <v>15.789473684210526</v>
      </c>
      <c r="P167" s="315">
        <v>3</v>
      </c>
      <c r="Q167" s="316">
        <v>15</v>
      </c>
      <c r="R167" s="315"/>
      <c r="S167" s="316"/>
      <c r="T167" s="315"/>
      <c r="U167" s="316"/>
      <c r="V167" s="452"/>
      <c r="W167" s="452"/>
      <c r="X167" s="452"/>
      <c r="Y167" s="452"/>
      <c r="Z167" s="452"/>
      <c r="AA167" s="452"/>
      <c r="AB167" s="452"/>
      <c r="AC167" s="452"/>
      <c r="AD167" s="311"/>
    </row>
    <row r="168" spans="1:30" ht="20.100000000000001" customHeight="1">
      <c r="A168" s="374" t="s">
        <v>3468</v>
      </c>
      <c r="B168" s="374" t="s">
        <v>8726</v>
      </c>
      <c r="C168" s="358" t="s">
        <v>3641</v>
      </c>
      <c r="D168" s="374"/>
      <c r="E168" s="358"/>
      <c r="F168" s="443">
        <v>113</v>
      </c>
      <c r="G168" s="444">
        <v>100</v>
      </c>
      <c r="H168" s="443">
        <v>103</v>
      </c>
      <c r="I168" s="444">
        <v>100</v>
      </c>
      <c r="J168" s="443">
        <f>5092-4993</f>
        <v>99</v>
      </c>
      <c r="K168" s="444">
        <v>100</v>
      </c>
      <c r="L168" s="443">
        <v>103</v>
      </c>
      <c r="M168" s="444">
        <v>100</v>
      </c>
      <c r="N168" s="471">
        <v>96</v>
      </c>
      <c r="O168" s="465">
        <v>100</v>
      </c>
      <c r="P168" s="471">
        <v>93</v>
      </c>
      <c r="Q168" s="465">
        <v>100</v>
      </c>
      <c r="R168" s="471">
        <v>96</v>
      </c>
      <c r="S168" s="465">
        <v>100</v>
      </c>
      <c r="T168" s="471">
        <v>107</v>
      </c>
      <c r="U168" s="465">
        <v>100</v>
      </c>
      <c r="V168" s="358" t="s">
        <v>7010</v>
      </c>
      <c r="W168" s="358" t="s">
        <v>7010</v>
      </c>
      <c r="X168" s="358" t="s">
        <v>7010</v>
      </c>
      <c r="Y168" s="358" t="s">
        <v>7010</v>
      </c>
      <c r="Z168" s="358" t="s">
        <v>7010</v>
      </c>
      <c r="AA168" s="358" t="s">
        <v>7010</v>
      </c>
      <c r="AB168" s="358" t="s">
        <v>7010</v>
      </c>
      <c r="AC168" s="358" t="s">
        <v>7010</v>
      </c>
      <c r="AD168" s="374" t="s">
        <v>8717</v>
      </c>
    </row>
    <row r="169" spans="1:30" ht="20.100000000000001" customHeight="1">
      <c r="A169" s="374" t="s">
        <v>3469</v>
      </c>
      <c r="B169" s="374" t="s">
        <v>814</v>
      </c>
      <c r="C169" s="358" t="s">
        <v>3641</v>
      </c>
      <c r="D169" s="374" t="s">
        <v>2222</v>
      </c>
      <c r="E169" s="358" t="s">
        <v>7646</v>
      </c>
      <c r="F169" s="443"/>
      <c r="G169" s="444"/>
      <c r="H169" s="443"/>
      <c r="I169" s="444"/>
      <c r="J169" s="443"/>
      <c r="K169" s="444"/>
      <c r="L169" s="443"/>
      <c r="M169" s="444"/>
      <c r="N169" s="471"/>
      <c r="O169" s="465"/>
      <c r="P169" s="471"/>
      <c r="Q169" s="465"/>
      <c r="R169" s="471"/>
      <c r="S169" s="465"/>
      <c r="T169" s="471"/>
      <c r="U169" s="465"/>
      <c r="V169" s="358" t="s">
        <v>7010</v>
      </c>
      <c r="W169" s="358" t="s">
        <v>7010</v>
      </c>
      <c r="X169" s="358" t="s">
        <v>7010</v>
      </c>
      <c r="Y169" s="358" t="s">
        <v>7010</v>
      </c>
      <c r="Z169" s="358" t="s">
        <v>7010</v>
      </c>
      <c r="AA169" s="358" t="s">
        <v>7010</v>
      </c>
      <c r="AB169" s="358" t="s">
        <v>7010</v>
      </c>
      <c r="AC169" s="358" t="s">
        <v>7010</v>
      </c>
      <c r="AD169" s="374" t="s">
        <v>8717</v>
      </c>
    </row>
    <row r="170" spans="1:30" ht="20.100000000000001" customHeight="1">
      <c r="A170" s="311"/>
      <c r="B170" s="311"/>
      <c r="C170" s="452"/>
      <c r="D170" s="311" t="s">
        <v>2223</v>
      </c>
      <c r="E170" s="452"/>
      <c r="F170" s="531">
        <v>6</v>
      </c>
      <c r="G170" s="314">
        <v>5.3097345132743365</v>
      </c>
      <c r="H170" s="356">
        <v>6</v>
      </c>
      <c r="I170" s="314">
        <v>5.825242718446602</v>
      </c>
      <c r="J170" s="356">
        <v>5</v>
      </c>
      <c r="K170" s="314">
        <f>J170/99*100</f>
        <v>5.0505050505050502</v>
      </c>
      <c r="L170" s="356">
        <v>5</v>
      </c>
      <c r="M170" s="314">
        <v>4.9000000000000004</v>
      </c>
      <c r="N170" s="315">
        <v>4</v>
      </c>
      <c r="O170" s="316">
        <v>4.166666666666667</v>
      </c>
      <c r="P170" s="315">
        <v>4</v>
      </c>
      <c r="Q170" s="316">
        <v>4.301075268817204</v>
      </c>
      <c r="R170" s="315">
        <v>5</v>
      </c>
      <c r="S170" s="316">
        <v>5.208333333333333</v>
      </c>
      <c r="T170" s="315">
        <v>5</v>
      </c>
      <c r="U170" s="316">
        <v>4.7</v>
      </c>
      <c r="V170" s="452"/>
      <c r="W170" s="452"/>
      <c r="X170" s="452"/>
      <c r="Y170" s="452"/>
      <c r="Z170" s="452"/>
      <c r="AA170" s="452"/>
      <c r="AB170" s="452"/>
      <c r="AC170" s="452"/>
      <c r="AD170" s="311"/>
    </row>
    <row r="171" spans="1:30" ht="20.100000000000001" customHeight="1">
      <c r="A171" s="311"/>
      <c r="B171" s="311"/>
      <c r="C171" s="452"/>
      <c r="D171" s="311" t="s">
        <v>2224</v>
      </c>
      <c r="E171" s="452"/>
      <c r="F171" s="531"/>
      <c r="G171" s="314"/>
      <c r="H171" s="356"/>
      <c r="I171" s="314"/>
      <c r="J171" s="356"/>
      <c r="K171" s="314"/>
      <c r="L171" s="356"/>
      <c r="M171" s="314"/>
      <c r="N171" s="315">
        <v>26</v>
      </c>
      <c r="O171" s="316">
        <v>27.083333333333332</v>
      </c>
      <c r="P171" s="315">
        <v>1</v>
      </c>
      <c r="Q171" s="316">
        <v>1.075268817204301</v>
      </c>
      <c r="R171" s="315"/>
      <c r="S171" s="316"/>
      <c r="T171" s="315"/>
      <c r="U171" s="316"/>
      <c r="V171" s="452"/>
      <c r="W171" s="452"/>
      <c r="X171" s="452"/>
      <c r="Y171" s="452"/>
      <c r="Z171" s="452"/>
      <c r="AA171" s="452"/>
      <c r="AB171" s="452"/>
      <c r="AC171" s="452"/>
      <c r="AD171" s="311"/>
    </row>
    <row r="172" spans="1:30" ht="20.100000000000001" customHeight="1">
      <c r="A172" s="311"/>
      <c r="B172" s="311"/>
      <c r="C172" s="452"/>
      <c r="D172" s="311" t="s">
        <v>2225</v>
      </c>
      <c r="E172" s="452"/>
      <c r="F172" s="531">
        <v>1</v>
      </c>
      <c r="G172" s="314">
        <v>0.88495575221238942</v>
      </c>
      <c r="H172" s="356"/>
      <c r="I172" s="314"/>
      <c r="J172" s="356"/>
      <c r="K172" s="314"/>
      <c r="L172" s="356"/>
      <c r="M172" s="314"/>
      <c r="N172" s="315"/>
      <c r="O172" s="316"/>
      <c r="P172" s="315"/>
      <c r="Q172" s="316"/>
      <c r="R172" s="315"/>
      <c r="S172" s="316"/>
      <c r="T172" s="315"/>
      <c r="U172" s="316"/>
      <c r="V172" s="452"/>
      <c r="W172" s="452"/>
      <c r="X172" s="452"/>
      <c r="Y172" s="452"/>
      <c r="Z172" s="452"/>
      <c r="AA172" s="452"/>
      <c r="AB172" s="452"/>
      <c r="AC172" s="452"/>
      <c r="AD172" s="311"/>
    </row>
    <row r="173" spans="1:30" ht="20.100000000000001" customHeight="1">
      <c r="A173" s="311"/>
      <c r="B173" s="311"/>
      <c r="C173" s="452"/>
      <c r="D173" s="311" t="s">
        <v>2226</v>
      </c>
      <c r="E173" s="452"/>
      <c r="F173" s="531">
        <v>23</v>
      </c>
      <c r="G173" s="314">
        <v>20.353982300884955</v>
      </c>
      <c r="H173" s="356">
        <v>25</v>
      </c>
      <c r="I173" s="314">
        <v>24.271844660194176</v>
      </c>
      <c r="J173" s="356">
        <v>24</v>
      </c>
      <c r="K173" s="314">
        <f>J173/99*100</f>
        <v>24.242424242424242</v>
      </c>
      <c r="L173" s="356">
        <v>26</v>
      </c>
      <c r="M173" s="314">
        <v>25.2</v>
      </c>
      <c r="N173" s="315"/>
      <c r="O173" s="316"/>
      <c r="P173" s="315">
        <v>28</v>
      </c>
      <c r="Q173" s="316">
        <v>30.107526881720432</v>
      </c>
      <c r="R173" s="315">
        <v>31</v>
      </c>
      <c r="S173" s="316">
        <v>32.291666666666664</v>
      </c>
      <c r="T173" s="315">
        <v>33</v>
      </c>
      <c r="U173" s="316">
        <v>30.8</v>
      </c>
      <c r="V173" s="452"/>
      <c r="W173" s="452"/>
      <c r="X173" s="452"/>
      <c r="Y173" s="452"/>
      <c r="Z173" s="452"/>
      <c r="AA173" s="452"/>
      <c r="AB173" s="452"/>
      <c r="AC173" s="452"/>
      <c r="AD173" s="311"/>
    </row>
    <row r="174" spans="1:30" ht="20.100000000000001" customHeight="1">
      <c r="A174" s="311"/>
      <c r="B174" s="311"/>
      <c r="C174" s="452"/>
      <c r="D174" s="311" t="s">
        <v>2227</v>
      </c>
      <c r="E174" s="452"/>
      <c r="F174" s="531">
        <v>55</v>
      </c>
      <c r="G174" s="314">
        <v>48.672566371681413</v>
      </c>
      <c r="H174" s="356">
        <v>46</v>
      </c>
      <c r="I174" s="314">
        <v>44.660194174757279</v>
      </c>
      <c r="J174" s="356">
        <v>47</v>
      </c>
      <c r="K174" s="314">
        <f>J174/99*100</f>
        <v>47.474747474747474</v>
      </c>
      <c r="L174" s="356">
        <v>49</v>
      </c>
      <c r="M174" s="314">
        <v>47.6</v>
      </c>
      <c r="N174" s="315">
        <v>46</v>
      </c>
      <c r="O174" s="316">
        <v>47.916666666666664</v>
      </c>
      <c r="P174" s="315">
        <v>41</v>
      </c>
      <c r="Q174" s="316">
        <v>44.086021505376344</v>
      </c>
      <c r="R174" s="315">
        <v>43</v>
      </c>
      <c r="S174" s="316">
        <v>44.791666666666664</v>
      </c>
      <c r="T174" s="315">
        <v>49</v>
      </c>
      <c r="U174" s="316">
        <v>45.8</v>
      </c>
      <c r="V174" s="452"/>
      <c r="W174" s="452"/>
      <c r="X174" s="452"/>
      <c r="Y174" s="452"/>
      <c r="Z174" s="452"/>
      <c r="AA174" s="452"/>
      <c r="AB174" s="452"/>
      <c r="AC174" s="452"/>
      <c r="AD174" s="311"/>
    </row>
    <row r="175" spans="1:30" ht="20.100000000000001" customHeight="1">
      <c r="A175" s="311"/>
      <c r="B175" s="311"/>
      <c r="C175" s="452"/>
      <c r="D175" s="311" t="s">
        <v>2228</v>
      </c>
      <c r="E175" s="452"/>
      <c r="F175" s="531">
        <v>27</v>
      </c>
      <c r="G175" s="314">
        <v>23.893805309734514</v>
      </c>
      <c r="H175" s="356">
        <v>25</v>
      </c>
      <c r="I175" s="314">
        <v>24.271844660194176</v>
      </c>
      <c r="J175" s="356">
        <v>22</v>
      </c>
      <c r="K175" s="314">
        <f>J175/99*100</f>
        <v>22.222222222222221</v>
      </c>
      <c r="L175" s="356">
        <v>23</v>
      </c>
      <c r="M175" s="314">
        <v>22.3</v>
      </c>
      <c r="N175" s="315">
        <v>20</v>
      </c>
      <c r="O175" s="316">
        <v>20.833333333333332</v>
      </c>
      <c r="P175" s="315">
        <v>19</v>
      </c>
      <c r="Q175" s="316">
        <v>20.43010752688172</v>
      </c>
      <c r="R175" s="315">
        <v>17</v>
      </c>
      <c r="S175" s="316">
        <v>17.708333333333332</v>
      </c>
      <c r="T175" s="315">
        <v>18</v>
      </c>
      <c r="U175" s="316">
        <v>16.8</v>
      </c>
      <c r="V175" s="452"/>
      <c r="W175" s="452"/>
      <c r="X175" s="452"/>
      <c r="Y175" s="452"/>
      <c r="Z175" s="452"/>
      <c r="AA175" s="452"/>
      <c r="AB175" s="452"/>
      <c r="AC175" s="452"/>
      <c r="AD175" s="311"/>
    </row>
    <row r="176" spans="1:30" ht="20.100000000000001" customHeight="1">
      <c r="A176" s="311"/>
      <c r="B176" s="311"/>
      <c r="C176" s="452"/>
      <c r="D176" s="311" t="s">
        <v>2229</v>
      </c>
      <c r="E176" s="452"/>
      <c r="F176" s="531">
        <v>1</v>
      </c>
      <c r="G176" s="314">
        <v>0.88495575221238942</v>
      </c>
      <c r="H176" s="356">
        <v>1</v>
      </c>
      <c r="I176" s="314">
        <v>0.970873786407767</v>
      </c>
      <c r="J176" s="356">
        <v>1</v>
      </c>
      <c r="K176" s="314">
        <f>J176/99*100</f>
        <v>1.0101010101010102</v>
      </c>
      <c r="L176" s="356"/>
      <c r="M176" s="314"/>
      <c r="N176" s="315"/>
      <c r="O176" s="316"/>
      <c r="P176" s="315"/>
      <c r="Q176" s="316"/>
      <c r="R176" s="315"/>
      <c r="S176" s="316"/>
      <c r="T176" s="315"/>
      <c r="U176" s="316"/>
      <c r="V176" s="452"/>
      <c r="W176" s="452"/>
      <c r="X176" s="452"/>
      <c r="Y176" s="452"/>
      <c r="Z176" s="452"/>
      <c r="AA176" s="452"/>
      <c r="AB176" s="452"/>
      <c r="AC176" s="452"/>
      <c r="AD176" s="311"/>
    </row>
    <row r="177" spans="1:30" ht="20.100000000000001" customHeight="1">
      <c r="A177" s="311"/>
      <c r="B177" s="311"/>
      <c r="C177" s="452"/>
      <c r="D177" s="311" t="s">
        <v>1959</v>
      </c>
      <c r="E177" s="452"/>
      <c r="F177" s="531"/>
      <c r="G177" s="314"/>
      <c r="H177" s="356"/>
      <c r="I177" s="314"/>
      <c r="J177" s="356"/>
      <c r="K177" s="314"/>
      <c r="L177" s="356"/>
      <c r="M177" s="314"/>
      <c r="N177" s="315"/>
      <c r="O177" s="316"/>
      <c r="P177" s="315"/>
      <c r="Q177" s="316"/>
      <c r="R177" s="315"/>
      <c r="S177" s="316"/>
      <c r="T177" s="315"/>
      <c r="U177" s="316"/>
      <c r="V177" s="452"/>
      <c r="W177" s="452"/>
      <c r="X177" s="452"/>
      <c r="Y177" s="452"/>
      <c r="Z177" s="452"/>
      <c r="AA177" s="452"/>
      <c r="AB177" s="452"/>
      <c r="AC177" s="452"/>
      <c r="AD177" s="311"/>
    </row>
    <row r="178" spans="1:30" ht="20.100000000000001" customHeight="1">
      <c r="A178" s="311"/>
      <c r="B178" s="311"/>
      <c r="C178" s="452"/>
      <c r="D178" s="311" t="s">
        <v>1960</v>
      </c>
      <c r="E178" s="452"/>
      <c r="F178" s="531"/>
      <c r="G178" s="314"/>
      <c r="H178" s="356"/>
      <c r="I178" s="314"/>
      <c r="J178" s="356"/>
      <c r="K178" s="314"/>
      <c r="L178" s="356"/>
      <c r="M178" s="314"/>
      <c r="N178" s="315"/>
      <c r="O178" s="316"/>
      <c r="P178" s="315"/>
      <c r="Q178" s="316"/>
      <c r="R178" s="315"/>
      <c r="S178" s="316"/>
      <c r="T178" s="315">
        <v>2</v>
      </c>
      <c r="U178" s="316">
        <v>1.9</v>
      </c>
      <c r="V178" s="452"/>
      <c r="W178" s="452"/>
      <c r="X178" s="452"/>
      <c r="Y178" s="452"/>
      <c r="Z178" s="452"/>
      <c r="AA178" s="452"/>
      <c r="AB178" s="452"/>
      <c r="AC178" s="452"/>
      <c r="AD178" s="311"/>
    </row>
    <row r="179" spans="1:30" ht="20.100000000000001" customHeight="1">
      <c r="A179" s="374" t="s">
        <v>3470</v>
      </c>
      <c r="B179" s="374" t="s">
        <v>815</v>
      </c>
      <c r="C179" s="358" t="s">
        <v>3641</v>
      </c>
      <c r="D179" s="374"/>
      <c r="E179" s="358"/>
      <c r="F179" s="443">
        <v>113</v>
      </c>
      <c r="G179" s="444">
        <v>100</v>
      </c>
      <c r="H179" s="443">
        <v>103</v>
      </c>
      <c r="I179" s="444">
        <v>100</v>
      </c>
      <c r="J179" s="443">
        <v>97</v>
      </c>
      <c r="K179" s="444">
        <f>J179/99*100</f>
        <v>97.979797979797979</v>
      </c>
      <c r="L179" s="443">
        <v>101</v>
      </c>
      <c r="M179" s="444">
        <v>98.1</v>
      </c>
      <c r="N179" s="471">
        <v>94</v>
      </c>
      <c r="O179" s="465">
        <v>97.9</v>
      </c>
      <c r="P179" s="471">
        <v>91</v>
      </c>
      <c r="Q179" s="465">
        <v>97.8</v>
      </c>
      <c r="R179" s="471">
        <v>94</v>
      </c>
      <c r="S179" s="465">
        <v>97.9</v>
      </c>
      <c r="T179" s="471">
        <v>104</v>
      </c>
      <c r="U179" s="465">
        <v>97.2</v>
      </c>
      <c r="V179" s="358" t="s">
        <v>7010</v>
      </c>
      <c r="W179" s="358" t="s">
        <v>7010</v>
      </c>
      <c r="X179" s="358" t="s">
        <v>7010</v>
      </c>
      <c r="Y179" s="358" t="s">
        <v>7010</v>
      </c>
      <c r="Z179" s="358" t="s">
        <v>7010</v>
      </c>
      <c r="AA179" s="358" t="s">
        <v>7010</v>
      </c>
      <c r="AB179" s="358" t="s">
        <v>7010</v>
      </c>
      <c r="AC179" s="358" t="s">
        <v>7010</v>
      </c>
      <c r="AD179" s="374" t="s">
        <v>8717</v>
      </c>
    </row>
    <row r="180" spans="1:30" ht="20.100000000000001" customHeight="1">
      <c r="A180" s="311"/>
      <c r="B180" s="311"/>
      <c r="C180" s="452"/>
      <c r="D180" s="311" t="s">
        <v>1562</v>
      </c>
      <c r="E180" s="452" t="s">
        <v>2426</v>
      </c>
      <c r="F180" s="531"/>
      <c r="G180" s="314"/>
      <c r="H180" s="356"/>
      <c r="I180" s="314"/>
      <c r="J180" s="356"/>
      <c r="K180" s="314"/>
      <c r="L180" s="356"/>
      <c r="M180" s="314"/>
      <c r="N180" s="315"/>
      <c r="O180" s="316"/>
      <c r="P180" s="315"/>
      <c r="Q180" s="316"/>
      <c r="R180" s="315"/>
      <c r="S180" s="316"/>
      <c r="T180" s="315"/>
      <c r="U180" s="316"/>
      <c r="V180" s="452"/>
      <c r="W180" s="452"/>
      <c r="X180" s="452"/>
      <c r="Y180" s="452"/>
      <c r="Z180" s="452"/>
      <c r="AA180" s="452"/>
      <c r="AB180" s="452"/>
      <c r="AC180" s="452"/>
      <c r="AD180" s="311"/>
    </row>
    <row r="181" spans="1:30" ht="20.100000000000001" customHeight="1">
      <c r="A181" s="311"/>
      <c r="B181" s="311"/>
      <c r="C181" s="452"/>
      <c r="D181" s="311" t="s">
        <v>1563</v>
      </c>
      <c r="E181" s="452"/>
      <c r="F181" s="531"/>
      <c r="G181" s="314"/>
      <c r="H181" s="356"/>
      <c r="I181" s="314"/>
      <c r="J181" s="356">
        <v>2</v>
      </c>
      <c r="K181" s="314">
        <f>J181/99*100</f>
        <v>2.0202020202020203</v>
      </c>
      <c r="L181" s="356">
        <v>2</v>
      </c>
      <c r="M181" s="314">
        <v>1.9</v>
      </c>
      <c r="N181" s="315">
        <v>2</v>
      </c>
      <c r="O181" s="316">
        <v>2.1</v>
      </c>
      <c r="P181" s="315">
        <v>2</v>
      </c>
      <c r="Q181" s="316">
        <v>2.2000000000000002</v>
      </c>
      <c r="R181" s="315">
        <v>2</v>
      </c>
      <c r="S181" s="316">
        <v>2.1</v>
      </c>
      <c r="T181" s="315">
        <v>3</v>
      </c>
      <c r="U181" s="316">
        <v>2.8</v>
      </c>
      <c r="V181" s="452"/>
      <c r="W181" s="452"/>
      <c r="X181" s="452"/>
      <c r="Y181" s="452"/>
      <c r="Z181" s="452"/>
      <c r="AA181" s="452"/>
      <c r="AB181" s="452"/>
      <c r="AC181" s="452"/>
      <c r="AD181" s="311"/>
    </row>
    <row r="182" spans="1:30" ht="20.100000000000001" customHeight="1">
      <c r="A182" s="374" t="s">
        <v>3471</v>
      </c>
      <c r="B182" s="374" t="s">
        <v>816</v>
      </c>
      <c r="C182" s="358" t="s">
        <v>3641</v>
      </c>
      <c r="D182" s="374"/>
      <c r="E182" s="358"/>
      <c r="F182" s="443">
        <v>107</v>
      </c>
      <c r="G182" s="444">
        <v>94.690265486725664</v>
      </c>
      <c r="H182" s="443">
        <v>97</v>
      </c>
      <c r="I182" s="444">
        <f>H182/103*100</f>
        <v>94.174757281553397</v>
      </c>
      <c r="J182" s="443">
        <v>93</v>
      </c>
      <c r="K182" s="444">
        <f>J182/99*100</f>
        <v>93.939393939393938</v>
      </c>
      <c r="L182" s="443">
        <v>95</v>
      </c>
      <c r="M182" s="444">
        <v>92.2</v>
      </c>
      <c r="N182" s="471">
        <v>88</v>
      </c>
      <c r="O182" s="465">
        <v>91.7</v>
      </c>
      <c r="P182" s="471">
        <v>85</v>
      </c>
      <c r="Q182" s="465">
        <v>91.4</v>
      </c>
      <c r="R182" s="471">
        <v>88</v>
      </c>
      <c r="S182" s="465">
        <v>91.7</v>
      </c>
      <c r="T182" s="471">
        <v>97</v>
      </c>
      <c r="U182" s="465">
        <v>90.7</v>
      </c>
      <c r="V182" s="358" t="s">
        <v>7010</v>
      </c>
      <c r="W182" s="358" t="s">
        <v>7010</v>
      </c>
      <c r="X182" s="358" t="s">
        <v>7010</v>
      </c>
      <c r="Y182" s="358" t="s">
        <v>7010</v>
      </c>
      <c r="Z182" s="358" t="s">
        <v>7010</v>
      </c>
      <c r="AA182" s="358" t="s">
        <v>7010</v>
      </c>
      <c r="AB182" s="358" t="s">
        <v>7010</v>
      </c>
      <c r="AC182" s="358" t="s">
        <v>7010</v>
      </c>
      <c r="AD182" s="374" t="s">
        <v>8717</v>
      </c>
    </row>
    <row r="183" spans="1:30" ht="20.100000000000001" customHeight="1">
      <c r="A183" s="311"/>
      <c r="B183" s="311"/>
      <c r="C183" s="452"/>
      <c r="D183" s="311" t="s">
        <v>1959</v>
      </c>
      <c r="E183" s="452" t="s">
        <v>758</v>
      </c>
      <c r="F183" s="531"/>
      <c r="G183" s="314"/>
      <c r="H183" s="356"/>
      <c r="I183" s="314"/>
      <c r="J183" s="356"/>
      <c r="K183" s="314"/>
      <c r="L183" s="356"/>
      <c r="M183" s="314"/>
      <c r="N183" s="315"/>
      <c r="O183" s="316"/>
      <c r="P183" s="315"/>
      <c r="Q183" s="316"/>
      <c r="R183" s="315"/>
      <c r="S183" s="316"/>
      <c r="T183" s="315"/>
      <c r="U183" s="316"/>
      <c r="V183" s="452"/>
      <c r="W183" s="452"/>
      <c r="X183" s="452"/>
      <c r="Y183" s="452"/>
      <c r="Z183" s="452"/>
      <c r="AA183" s="452"/>
      <c r="AB183" s="452"/>
      <c r="AC183" s="452"/>
      <c r="AD183" s="311"/>
    </row>
    <row r="184" spans="1:30" ht="20.100000000000001" customHeight="1">
      <c r="A184" s="311"/>
      <c r="B184" s="311"/>
      <c r="C184" s="452"/>
      <c r="D184" s="311" t="s">
        <v>1960</v>
      </c>
      <c r="E184" s="452"/>
      <c r="F184" s="531">
        <v>6</v>
      </c>
      <c r="G184" s="314">
        <v>5.3097345132743365</v>
      </c>
      <c r="H184" s="356">
        <v>6</v>
      </c>
      <c r="I184" s="314">
        <f>H184/103*100</f>
        <v>5.825242718446602</v>
      </c>
      <c r="J184" s="356">
        <v>6</v>
      </c>
      <c r="K184" s="314">
        <f>J184/99*100</f>
        <v>6.0606060606060606</v>
      </c>
      <c r="L184" s="356">
        <v>8</v>
      </c>
      <c r="M184" s="314">
        <v>7.8</v>
      </c>
      <c r="N184" s="315">
        <v>8</v>
      </c>
      <c r="O184" s="316">
        <v>8.3000000000000007</v>
      </c>
      <c r="P184" s="315">
        <v>8</v>
      </c>
      <c r="Q184" s="316">
        <v>8.6</v>
      </c>
      <c r="R184" s="315">
        <v>8</v>
      </c>
      <c r="S184" s="316">
        <v>8.3000000000000007</v>
      </c>
      <c r="T184" s="315">
        <v>10</v>
      </c>
      <c r="U184" s="316">
        <v>9.3000000000000007</v>
      </c>
      <c r="V184" s="452"/>
      <c r="W184" s="452"/>
      <c r="X184" s="452"/>
      <c r="Y184" s="452"/>
      <c r="Z184" s="452"/>
      <c r="AA184" s="452"/>
      <c r="AB184" s="452"/>
      <c r="AC184" s="452"/>
      <c r="AD184" s="311"/>
    </row>
    <row r="185" spans="1:30" ht="20.100000000000001" customHeight="1">
      <c r="A185" s="374" t="s">
        <v>3472</v>
      </c>
      <c r="B185" s="374" t="s">
        <v>817</v>
      </c>
      <c r="C185" s="358" t="s">
        <v>3651</v>
      </c>
      <c r="D185" s="374" t="s">
        <v>7385</v>
      </c>
      <c r="E185" s="527" t="s">
        <v>7646</v>
      </c>
      <c r="F185" s="443">
        <v>1</v>
      </c>
      <c r="G185" s="444">
        <v>16.666666666666664</v>
      </c>
      <c r="H185" s="443">
        <v>2</v>
      </c>
      <c r="I185" s="444">
        <f>H185/6*100</f>
        <v>33.333333333333329</v>
      </c>
      <c r="J185" s="443">
        <v>2</v>
      </c>
      <c r="K185" s="444">
        <f>J185/6*100</f>
        <v>33.333333333333329</v>
      </c>
      <c r="L185" s="443">
        <v>2</v>
      </c>
      <c r="M185" s="444">
        <v>25</v>
      </c>
      <c r="N185" s="471">
        <v>1</v>
      </c>
      <c r="O185" s="465">
        <v>12.5</v>
      </c>
      <c r="P185" s="471">
        <v>1</v>
      </c>
      <c r="Q185" s="465">
        <v>12.5</v>
      </c>
      <c r="R185" s="471">
        <v>1</v>
      </c>
      <c r="S185" s="465">
        <v>12.5</v>
      </c>
      <c r="T185" s="471">
        <v>4</v>
      </c>
      <c r="U185" s="465">
        <v>40</v>
      </c>
      <c r="V185" s="358" t="s">
        <v>7010</v>
      </c>
      <c r="W185" s="358" t="s">
        <v>7010</v>
      </c>
      <c r="X185" s="358" t="s">
        <v>7010</v>
      </c>
      <c r="Y185" s="358" t="s">
        <v>7010</v>
      </c>
      <c r="Z185" s="358" t="s">
        <v>7010</v>
      </c>
      <c r="AA185" s="358" t="s">
        <v>7010</v>
      </c>
      <c r="AB185" s="358" t="s">
        <v>7010</v>
      </c>
      <c r="AC185" s="358" t="s">
        <v>7010</v>
      </c>
      <c r="AD185" s="374" t="s">
        <v>8717</v>
      </c>
    </row>
    <row r="186" spans="1:30" ht="20.100000000000001" customHeight="1">
      <c r="A186" s="311"/>
      <c r="B186" s="311"/>
      <c r="C186" s="452"/>
      <c r="D186" s="311" t="s">
        <v>7386</v>
      </c>
      <c r="E186" s="526"/>
      <c r="F186" s="245"/>
      <c r="G186" s="314"/>
      <c r="H186" s="245">
        <v>2</v>
      </c>
      <c r="I186" s="314">
        <f>H186/6*100</f>
        <v>33.333333333333329</v>
      </c>
      <c r="J186" s="245">
        <v>2</v>
      </c>
      <c r="K186" s="314">
        <f>J186/6*100</f>
        <v>33.333333333333329</v>
      </c>
      <c r="L186" s="70">
        <v>3</v>
      </c>
      <c r="M186" s="314">
        <v>37.5</v>
      </c>
      <c r="N186" s="315">
        <v>4</v>
      </c>
      <c r="O186" s="316">
        <v>50</v>
      </c>
      <c r="P186" s="315">
        <v>4</v>
      </c>
      <c r="Q186" s="316">
        <v>50</v>
      </c>
      <c r="R186" s="315">
        <v>4</v>
      </c>
      <c r="S186" s="316">
        <v>50</v>
      </c>
      <c r="T186" s="315">
        <v>5</v>
      </c>
      <c r="U186" s="316">
        <v>50</v>
      </c>
      <c r="V186" s="452"/>
      <c r="W186" s="452"/>
      <c r="X186" s="452"/>
      <c r="Y186" s="452"/>
      <c r="Z186" s="452"/>
      <c r="AA186" s="452"/>
      <c r="AB186" s="452"/>
      <c r="AC186" s="452"/>
      <c r="AD186" s="311"/>
    </row>
    <row r="187" spans="1:30" ht="20.100000000000001" customHeight="1">
      <c r="A187" s="311"/>
      <c r="B187" s="311"/>
      <c r="C187" s="452"/>
      <c r="D187" s="311" t="s">
        <v>7301</v>
      </c>
      <c r="E187" s="526"/>
      <c r="F187" s="531"/>
      <c r="G187" s="314"/>
      <c r="H187" s="356"/>
      <c r="I187" s="314"/>
      <c r="J187" s="356"/>
      <c r="K187" s="314"/>
      <c r="L187" s="356"/>
      <c r="M187" s="314"/>
      <c r="N187" s="315"/>
      <c r="O187" s="316"/>
      <c r="P187" s="315"/>
      <c r="Q187" s="316"/>
      <c r="R187" s="315"/>
      <c r="S187" s="316"/>
      <c r="T187" s="315"/>
      <c r="U187" s="316"/>
      <c r="V187" s="452"/>
      <c r="W187" s="452"/>
      <c r="X187" s="452"/>
      <c r="Y187" s="452"/>
      <c r="Z187" s="452"/>
      <c r="AA187" s="452"/>
      <c r="AB187" s="452"/>
      <c r="AC187" s="452"/>
      <c r="AD187" s="311"/>
    </row>
    <row r="188" spans="1:30" ht="20.100000000000001" customHeight="1">
      <c r="A188" s="311"/>
      <c r="B188" s="311"/>
      <c r="C188" s="452"/>
      <c r="D188" s="311" t="s">
        <v>8570</v>
      </c>
      <c r="E188" s="526"/>
      <c r="F188" s="531"/>
      <c r="G188" s="314"/>
      <c r="H188" s="356"/>
      <c r="I188" s="314"/>
      <c r="J188" s="356"/>
      <c r="K188" s="314"/>
      <c r="L188" s="356">
        <v>1</v>
      </c>
      <c r="M188" s="314">
        <v>12.5</v>
      </c>
      <c r="N188" s="315">
        <v>1</v>
      </c>
      <c r="O188" s="316">
        <v>12.5</v>
      </c>
      <c r="P188" s="315">
        <v>1</v>
      </c>
      <c r="Q188" s="316">
        <v>12.5</v>
      </c>
      <c r="R188" s="315">
        <v>1</v>
      </c>
      <c r="S188" s="316">
        <v>12.5</v>
      </c>
      <c r="T188" s="315">
        <v>1</v>
      </c>
      <c r="U188" s="316">
        <v>10</v>
      </c>
      <c r="V188" s="452"/>
      <c r="W188" s="452"/>
      <c r="X188" s="452"/>
      <c r="Y188" s="452"/>
      <c r="Z188" s="452"/>
      <c r="AA188" s="452"/>
      <c r="AB188" s="452"/>
      <c r="AC188" s="452"/>
      <c r="AD188" s="311"/>
    </row>
    <row r="189" spans="1:30" ht="20.100000000000001" customHeight="1">
      <c r="A189" s="311"/>
      <c r="B189" s="311"/>
      <c r="C189" s="452"/>
      <c r="D189" s="311" t="s">
        <v>1959</v>
      </c>
      <c r="E189" s="526"/>
      <c r="F189" s="531"/>
      <c r="G189" s="314"/>
      <c r="H189" s="356"/>
      <c r="I189" s="314"/>
      <c r="J189" s="356"/>
      <c r="K189" s="314"/>
      <c r="L189" s="356"/>
      <c r="M189" s="314"/>
      <c r="N189" s="315"/>
      <c r="O189" s="316"/>
      <c r="P189" s="315"/>
      <c r="Q189" s="316"/>
      <c r="R189" s="315"/>
      <c r="S189" s="316"/>
      <c r="T189" s="315"/>
      <c r="U189" s="316"/>
      <c r="V189" s="452"/>
      <c r="W189" s="452"/>
      <c r="X189" s="452"/>
      <c r="Y189" s="452"/>
      <c r="Z189" s="452"/>
      <c r="AA189" s="452"/>
      <c r="AB189" s="452"/>
      <c r="AC189" s="452"/>
      <c r="AD189" s="311"/>
    </row>
    <row r="190" spans="1:30" ht="20.100000000000001" customHeight="1">
      <c r="A190" s="311"/>
      <c r="B190" s="311"/>
      <c r="C190" s="452"/>
      <c r="D190" s="311" t="s">
        <v>1960</v>
      </c>
      <c r="E190" s="526"/>
      <c r="F190" s="531">
        <v>5</v>
      </c>
      <c r="G190" s="314">
        <v>83.333333333333343</v>
      </c>
      <c r="H190" s="356">
        <v>2</v>
      </c>
      <c r="I190" s="314">
        <f>H190/6*100</f>
        <v>33.333333333333329</v>
      </c>
      <c r="J190" s="356">
        <v>2</v>
      </c>
      <c r="K190" s="314">
        <f>J190/6*100</f>
        <v>33.333333333333329</v>
      </c>
      <c r="L190" s="356">
        <v>2</v>
      </c>
      <c r="M190" s="314">
        <v>25</v>
      </c>
      <c r="N190" s="315">
        <v>2</v>
      </c>
      <c r="O190" s="316">
        <v>25</v>
      </c>
      <c r="P190" s="315">
        <v>2</v>
      </c>
      <c r="Q190" s="316">
        <v>25</v>
      </c>
      <c r="R190" s="315">
        <v>2</v>
      </c>
      <c r="S190" s="316">
        <v>25</v>
      </c>
      <c r="T190" s="315"/>
      <c r="U190" s="316"/>
      <c r="V190" s="452"/>
      <c r="W190" s="452"/>
      <c r="X190" s="452"/>
      <c r="Y190" s="452"/>
      <c r="Z190" s="452"/>
      <c r="AA190" s="452"/>
      <c r="AB190" s="452"/>
      <c r="AC190" s="452"/>
      <c r="AD190" s="311"/>
    </row>
    <row r="191" spans="1:30" ht="20.100000000000001" customHeight="1">
      <c r="A191" s="374" t="s">
        <v>3473</v>
      </c>
      <c r="B191" s="374" t="s">
        <v>818</v>
      </c>
      <c r="C191" s="358" t="s">
        <v>3641</v>
      </c>
      <c r="D191" s="374" t="s">
        <v>2230</v>
      </c>
      <c r="E191" s="358" t="s">
        <v>7351</v>
      </c>
      <c r="F191" s="443">
        <v>9</v>
      </c>
      <c r="G191" s="444">
        <v>7.9646017699115044</v>
      </c>
      <c r="H191" s="443">
        <v>8</v>
      </c>
      <c r="I191" s="444">
        <v>7.766990291262136</v>
      </c>
      <c r="J191" s="443">
        <v>8</v>
      </c>
      <c r="K191" s="444">
        <f>J191/99*100</f>
        <v>8.0808080808080813</v>
      </c>
      <c r="L191" s="443">
        <v>8</v>
      </c>
      <c r="M191" s="444">
        <v>7.8</v>
      </c>
      <c r="N191" s="471">
        <v>8</v>
      </c>
      <c r="O191" s="465">
        <v>8.3333333333333339</v>
      </c>
      <c r="P191" s="471">
        <v>9</v>
      </c>
      <c r="Q191" s="465">
        <v>9.67741935483871</v>
      </c>
      <c r="R191" s="471">
        <v>9</v>
      </c>
      <c r="S191" s="465">
        <v>9.375</v>
      </c>
      <c r="T191" s="471">
        <v>11</v>
      </c>
      <c r="U191" s="465">
        <v>10.280373831775702</v>
      </c>
      <c r="V191" s="358" t="s">
        <v>7010</v>
      </c>
      <c r="W191" s="358" t="s">
        <v>7010</v>
      </c>
      <c r="X191" s="358" t="s">
        <v>7010</v>
      </c>
      <c r="Y191" s="358" t="s">
        <v>7010</v>
      </c>
      <c r="Z191" s="358" t="s">
        <v>7010</v>
      </c>
      <c r="AA191" s="358" t="s">
        <v>7010</v>
      </c>
      <c r="AB191" s="358" t="s">
        <v>7010</v>
      </c>
      <c r="AC191" s="358" t="s">
        <v>7010</v>
      </c>
      <c r="AD191" s="374" t="s">
        <v>8717</v>
      </c>
    </row>
    <row r="192" spans="1:30" ht="20.100000000000001" customHeight="1">
      <c r="A192" s="311"/>
      <c r="B192" s="311"/>
      <c r="C192" s="452"/>
      <c r="D192" s="311" t="s">
        <v>2231</v>
      </c>
      <c r="E192" s="452"/>
      <c r="F192" s="531">
        <v>25</v>
      </c>
      <c r="G192" s="314">
        <v>22.123893805309734</v>
      </c>
      <c r="H192" s="356">
        <v>24</v>
      </c>
      <c r="I192" s="314">
        <v>23.300970873786408</v>
      </c>
      <c r="J192" s="356">
        <v>23</v>
      </c>
      <c r="K192" s="314">
        <f>J192/99*100</f>
        <v>23.232323232323232</v>
      </c>
      <c r="L192" s="356">
        <v>23</v>
      </c>
      <c r="M192" s="314">
        <v>22.3</v>
      </c>
      <c r="N192" s="315">
        <v>21</v>
      </c>
      <c r="O192" s="316">
        <v>21.875</v>
      </c>
      <c r="P192" s="315">
        <v>22</v>
      </c>
      <c r="Q192" s="316">
        <v>23.655913978494624</v>
      </c>
      <c r="R192" s="315">
        <v>23</v>
      </c>
      <c r="S192" s="316">
        <v>23.958333333333332</v>
      </c>
      <c r="T192" s="315">
        <v>25</v>
      </c>
      <c r="U192" s="316">
        <v>23.364485981308412</v>
      </c>
      <c r="V192" s="452"/>
      <c r="W192" s="452"/>
      <c r="X192" s="452"/>
      <c r="Y192" s="452"/>
      <c r="Z192" s="452"/>
      <c r="AA192" s="452"/>
      <c r="AB192" s="452"/>
      <c r="AC192" s="452"/>
      <c r="AD192" s="311"/>
    </row>
    <row r="193" spans="1:30" ht="20.100000000000001" customHeight="1">
      <c r="A193" s="311"/>
      <c r="B193" s="311"/>
      <c r="C193" s="452"/>
      <c r="D193" s="311" t="s">
        <v>1512</v>
      </c>
      <c r="E193" s="452"/>
      <c r="F193" s="531">
        <v>15</v>
      </c>
      <c r="G193" s="314">
        <v>13.274336283185841</v>
      </c>
      <c r="H193" s="356">
        <v>12</v>
      </c>
      <c r="I193" s="314">
        <v>11.650485436893204</v>
      </c>
      <c r="J193" s="356">
        <v>12</v>
      </c>
      <c r="K193" s="314">
        <f>J193/99*100</f>
        <v>12.121212121212121</v>
      </c>
      <c r="L193" s="356">
        <v>11</v>
      </c>
      <c r="M193" s="314">
        <v>10.7</v>
      </c>
      <c r="N193" s="315">
        <v>11</v>
      </c>
      <c r="O193" s="316">
        <v>11.458333333333334</v>
      </c>
      <c r="P193" s="315">
        <v>10</v>
      </c>
      <c r="Q193" s="316">
        <v>10.75268817204301</v>
      </c>
      <c r="R193" s="315">
        <v>11</v>
      </c>
      <c r="S193" s="316">
        <v>11.458333333333334</v>
      </c>
      <c r="T193" s="315">
        <v>13</v>
      </c>
      <c r="U193" s="316">
        <v>12.149532710280374</v>
      </c>
      <c r="V193" s="452"/>
      <c r="W193" s="452"/>
      <c r="X193" s="452"/>
      <c r="Y193" s="452"/>
      <c r="Z193" s="452"/>
      <c r="AA193" s="452"/>
      <c r="AB193" s="452"/>
      <c r="AC193" s="452"/>
      <c r="AD193" s="311"/>
    </row>
    <row r="194" spans="1:30" ht="20.100000000000001" customHeight="1">
      <c r="A194" s="311"/>
      <c r="B194" s="311"/>
      <c r="C194" s="452"/>
      <c r="D194" s="311" t="s">
        <v>2232</v>
      </c>
      <c r="E194" s="452"/>
      <c r="F194" s="531">
        <v>35</v>
      </c>
      <c r="G194" s="314">
        <v>30.973451327433629</v>
      </c>
      <c r="H194" s="356">
        <v>36</v>
      </c>
      <c r="I194" s="314">
        <v>34.95145631067961</v>
      </c>
      <c r="J194" s="356">
        <v>34</v>
      </c>
      <c r="K194" s="314">
        <f>J194/99*100</f>
        <v>34.343434343434339</v>
      </c>
      <c r="L194" s="356">
        <v>38</v>
      </c>
      <c r="M194" s="314">
        <v>36.9</v>
      </c>
      <c r="N194" s="315">
        <v>34</v>
      </c>
      <c r="O194" s="316">
        <v>35.416666666666664</v>
      </c>
      <c r="P194" s="315">
        <v>31</v>
      </c>
      <c r="Q194" s="316">
        <v>33.333333333333336</v>
      </c>
      <c r="R194" s="315">
        <v>32</v>
      </c>
      <c r="S194" s="316">
        <v>33.333333333333336</v>
      </c>
      <c r="T194" s="315">
        <v>34</v>
      </c>
      <c r="U194" s="316">
        <v>31.77570093457944</v>
      </c>
      <c r="V194" s="452"/>
      <c r="W194" s="452"/>
      <c r="X194" s="452"/>
      <c r="Y194" s="452"/>
      <c r="Z194" s="452"/>
      <c r="AA194" s="452"/>
      <c r="AB194" s="452"/>
      <c r="AC194" s="452"/>
      <c r="AD194" s="311"/>
    </row>
    <row r="195" spans="1:30" ht="20.100000000000001" customHeight="1">
      <c r="A195" s="311"/>
      <c r="B195" s="311"/>
      <c r="C195" s="452"/>
      <c r="D195" s="311" t="s">
        <v>2233</v>
      </c>
      <c r="E195" s="452"/>
      <c r="F195" s="531">
        <v>29</v>
      </c>
      <c r="G195" s="314">
        <v>25.663716814159294</v>
      </c>
      <c r="H195" s="356">
        <v>23</v>
      </c>
      <c r="I195" s="314">
        <v>22.33009708737864</v>
      </c>
      <c r="J195" s="356">
        <v>22</v>
      </c>
      <c r="K195" s="314">
        <f>J195/99*100</f>
        <v>22.222222222222221</v>
      </c>
      <c r="L195" s="356">
        <v>23</v>
      </c>
      <c r="M195" s="314">
        <v>22.3</v>
      </c>
      <c r="N195" s="315">
        <v>22</v>
      </c>
      <c r="O195" s="316">
        <v>22.916666666666668</v>
      </c>
      <c r="P195" s="315">
        <v>21</v>
      </c>
      <c r="Q195" s="316">
        <v>22.580645161290324</v>
      </c>
      <c r="R195" s="315">
        <v>21</v>
      </c>
      <c r="S195" s="316">
        <v>21.875</v>
      </c>
      <c r="T195" s="315">
        <v>24</v>
      </c>
      <c r="U195" s="316">
        <v>22.429906542056074</v>
      </c>
      <c r="V195" s="452"/>
      <c r="W195" s="452"/>
      <c r="X195" s="452"/>
      <c r="Y195" s="452"/>
      <c r="Z195" s="452"/>
      <c r="AA195" s="452"/>
      <c r="AB195" s="452"/>
      <c r="AC195" s="452"/>
      <c r="AD195" s="311"/>
    </row>
    <row r="196" spans="1:30" ht="20.100000000000001" customHeight="1">
      <c r="A196" s="311"/>
      <c r="B196" s="311"/>
      <c r="C196" s="452"/>
      <c r="D196" s="311" t="s">
        <v>2002</v>
      </c>
      <c r="E196" s="452"/>
      <c r="F196" s="531"/>
      <c r="G196" s="314"/>
      <c r="H196" s="356"/>
      <c r="I196" s="314"/>
      <c r="J196" s="356"/>
      <c r="K196" s="314"/>
      <c r="L196" s="356"/>
      <c r="M196" s="314"/>
      <c r="N196" s="315"/>
      <c r="O196" s="316"/>
      <c r="P196" s="315"/>
      <c r="Q196" s="316"/>
      <c r="R196" s="315"/>
      <c r="S196" s="316"/>
      <c r="T196" s="315"/>
      <c r="U196" s="316"/>
      <c r="V196" s="452"/>
      <c r="W196" s="452"/>
      <c r="X196" s="452"/>
      <c r="Y196" s="452"/>
      <c r="Z196" s="452"/>
      <c r="AA196" s="452"/>
      <c r="AB196" s="452"/>
      <c r="AC196" s="452"/>
      <c r="AD196" s="311"/>
    </row>
    <row r="197" spans="1:30" ht="20.100000000000001" customHeight="1">
      <c r="A197" s="311"/>
      <c r="B197" s="311"/>
      <c r="C197" s="452"/>
      <c r="D197" s="311" t="s">
        <v>1359</v>
      </c>
      <c r="E197" s="452"/>
      <c r="F197" s="531"/>
      <c r="G197" s="314"/>
      <c r="H197" s="356"/>
      <c r="I197" s="314"/>
      <c r="J197" s="356"/>
      <c r="K197" s="314"/>
      <c r="L197" s="356"/>
      <c r="M197" s="314"/>
      <c r="N197" s="315"/>
      <c r="O197" s="316"/>
      <c r="P197" s="315"/>
      <c r="Q197" s="316"/>
      <c r="R197" s="315"/>
      <c r="S197" s="316"/>
      <c r="T197" s="315"/>
      <c r="U197" s="316"/>
      <c r="V197" s="452"/>
      <c r="W197" s="452"/>
      <c r="X197" s="452"/>
      <c r="Y197" s="452"/>
      <c r="Z197" s="452"/>
      <c r="AA197" s="452"/>
      <c r="AB197" s="452"/>
      <c r="AC197" s="452"/>
      <c r="AD197" s="311"/>
    </row>
    <row r="198" spans="1:30" ht="20.100000000000001" customHeight="1">
      <c r="A198" s="374" t="s">
        <v>3474</v>
      </c>
      <c r="B198" s="374" t="s">
        <v>819</v>
      </c>
      <c r="C198" s="358" t="s">
        <v>3641</v>
      </c>
      <c r="D198" s="374" t="s">
        <v>2234</v>
      </c>
      <c r="E198" s="358"/>
      <c r="F198" s="443">
        <v>107</v>
      </c>
      <c r="G198" s="444">
        <v>94.690265486725664</v>
      </c>
      <c r="H198" s="443">
        <v>99</v>
      </c>
      <c r="I198" s="444">
        <v>96.116504854368927</v>
      </c>
      <c r="J198" s="443">
        <v>97</v>
      </c>
      <c r="K198" s="444">
        <f>J198/99*100</f>
        <v>97.979797979797979</v>
      </c>
      <c r="L198" s="443">
        <v>101</v>
      </c>
      <c r="M198" s="444">
        <v>98.1</v>
      </c>
      <c r="N198" s="471">
        <v>94</v>
      </c>
      <c r="O198" s="465">
        <v>97.9</v>
      </c>
      <c r="P198" s="471">
        <v>92</v>
      </c>
      <c r="Q198" s="465">
        <v>98.924731182795696</v>
      </c>
      <c r="R198" s="471">
        <v>94</v>
      </c>
      <c r="S198" s="465">
        <v>97.916666666666671</v>
      </c>
      <c r="T198" s="471"/>
      <c r="U198" s="465"/>
      <c r="V198" s="358" t="s">
        <v>7010</v>
      </c>
      <c r="W198" s="358" t="s">
        <v>7010</v>
      </c>
      <c r="X198" s="358" t="s">
        <v>7010</v>
      </c>
      <c r="Y198" s="358" t="s">
        <v>7010</v>
      </c>
      <c r="Z198" s="358" t="s">
        <v>7010</v>
      </c>
      <c r="AA198" s="358" t="s">
        <v>7010</v>
      </c>
      <c r="AB198" s="358" t="s">
        <v>7010</v>
      </c>
      <c r="AC198" s="358"/>
      <c r="AD198" s="374"/>
    </row>
    <row r="199" spans="1:30" ht="20.100000000000001" customHeight="1">
      <c r="A199" s="311"/>
      <c r="B199" s="311"/>
      <c r="C199" s="452"/>
      <c r="D199" s="311" t="s">
        <v>2235</v>
      </c>
      <c r="E199" s="452"/>
      <c r="F199" s="531">
        <v>1</v>
      </c>
      <c r="G199" s="314">
        <v>0.88495575221238942</v>
      </c>
      <c r="H199" s="356">
        <v>2</v>
      </c>
      <c r="I199" s="314">
        <v>1.941747572815534</v>
      </c>
      <c r="J199" s="356"/>
      <c r="K199" s="314"/>
      <c r="L199" s="356"/>
      <c r="M199" s="314"/>
      <c r="N199" s="315"/>
      <c r="O199" s="316"/>
      <c r="P199" s="315"/>
      <c r="Q199" s="316"/>
      <c r="R199" s="315"/>
      <c r="S199" s="316"/>
      <c r="T199" s="315"/>
      <c r="U199" s="316"/>
      <c r="V199" s="452"/>
      <c r="W199" s="452"/>
      <c r="X199" s="452"/>
      <c r="Y199" s="452"/>
      <c r="Z199" s="452"/>
      <c r="AA199" s="452"/>
      <c r="AB199" s="452"/>
      <c r="AC199" s="452"/>
      <c r="AD199" s="311"/>
    </row>
    <row r="200" spans="1:30" ht="20.100000000000001" customHeight="1">
      <c r="A200" s="311"/>
      <c r="B200" s="311"/>
      <c r="C200" s="452"/>
      <c r="D200" s="311" t="s">
        <v>2236</v>
      </c>
      <c r="E200" s="452"/>
      <c r="F200" s="531">
        <v>4</v>
      </c>
      <c r="G200" s="314">
        <v>3.5398230088495577</v>
      </c>
      <c r="H200" s="356"/>
      <c r="I200" s="314"/>
      <c r="J200" s="356"/>
      <c r="K200" s="314"/>
      <c r="L200" s="356"/>
      <c r="M200" s="314"/>
      <c r="N200" s="315"/>
      <c r="O200" s="316"/>
      <c r="P200" s="315"/>
      <c r="Q200" s="316"/>
      <c r="R200" s="315"/>
      <c r="S200" s="316"/>
      <c r="T200" s="315"/>
      <c r="U200" s="316"/>
      <c r="V200" s="452"/>
      <c r="W200" s="452"/>
      <c r="X200" s="452"/>
      <c r="Y200" s="452"/>
      <c r="Z200" s="452"/>
      <c r="AA200" s="452"/>
      <c r="AB200" s="452"/>
      <c r="AC200" s="452"/>
      <c r="AD200" s="311"/>
    </row>
    <row r="201" spans="1:30" ht="20.100000000000001" customHeight="1">
      <c r="A201" s="311"/>
      <c r="B201" s="311"/>
      <c r="C201" s="452"/>
      <c r="D201" s="311" t="s">
        <v>2237</v>
      </c>
      <c r="E201" s="452"/>
      <c r="F201" s="531">
        <v>1</v>
      </c>
      <c r="G201" s="314">
        <v>0.88495575221238942</v>
      </c>
      <c r="H201" s="356">
        <v>2</v>
      </c>
      <c r="I201" s="314">
        <v>1.941747572815534</v>
      </c>
      <c r="J201" s="356">
        <v>2</v>
      </c>
      <c r="K201" s="314">
        <f>J201/99*100</f>
        <v>2.0202020202020203</v>
      </c>
      <c r="L201" s="356">
        <v>2</v>
      </c>
      <c r="M201" s="314">
        <v>1.9</v>
      </c>
      <c r="N201" s="315">
        <v>2</v>
      </c>
      <c r="O201" s="316">
        <v>2.1</v>
      </c>
      <c r="P201" s="315">
        <v>1</v>
      </c>
      <c r="Q201" s="316">
        <v>1.075268817204301</v>
      </c>
      <c r="R201" s="315">
        <v>2</v>
      </c>
      <c r="S201" s="316">
        <v>2.0833333333333335</v>
      </c>
      <c r="T201" s="315"/>
      <c r="U201" s="316"/>
      <c r="V201" s="452"/>
      <c r="W201" s="452"/>
      <c r="X201" s="452"/>
      <c r="Y201" s="452"/>
      <c r="Z201" s="452"/>
      <c r="AA201" s="452"/>
      <c r="AB201" s="452"/>
      <c r="AC201" s="452"/>
      <c r="AD201" s="311"/>
    </row>
    <row r="202" spans="1:30" ht="20.100000000000001" customHeight="1">
      <c r="A202" s="374" t="s">
        <v>3475</v>
      </c>
      <c r="B202" s="374" t="s">
        <v>820</v>
      </c>
      <c r="C202" s="358" t="s">
        <v>3652</v>
      </c>
      <c r="D202" s="374"/>
      <c r="E202" s="358"/>
      <c r="F202" s="443">
        <v>5</v>
      </c>
      <c r="G202" s="444">
        <v>100</v>
      </c>
      <c r="H202" s="443">
        <v>2</v>
      </c>
      <c r="I202" s="444">
        <v>100</v>
      </c>
      <c r="J202" s="443"/>
      <c r="K202" s="444"/>
      <c r="L202" s="443"/>
      <c r="M202" s="444"/>
      <c r="N202" s="471"/>
      <c r="O202" s="465"/>
      <c r="P202" s="471"/>
      <c r="Q202" s="465"/>
      <c r="R202" s="471"/>
      <c r="S202" s="465"/>
      <c r="T202" s="471"/>
      <c r="U202" s="465"/>
      <c r="V202" s="358" t="s">
        <v>7010</v>
      </c>
      <c r="W202" s="358" t="s">
        <v>7010</v>
      </c>
      <c r="X202" s="358" t="s">
        <v>7010</v>
      </c>
      <c r="Y202" s="358" t="s">
        <v>7010</v>
      </c>
      <c r="Z202" s="358" t="s">
        <v>7010</v>
      </c>
      <c r="AA202" s="358" t="s">
        <v>7010</v>
      </c>
      <c r="AB202" s="358" t="s">
        <v>7010</v>
      </c>
      <c r="AC202" s="358"/>
      <c r="AD202" s="374"/>
    </row>
    <row r="203" spans="1:30" ht="20.100000000000001" customHeight="1">
      <c r="A203" s="311"/>
      <c r="B203" s="311"/>
      <c r="C203" s="452"/>
      <c r="D203" s="311" t="s">
        <v>1562</v>
      </c>
      <c r="E203" s="452" t="s">
        <v>2426</v>
      </c>
      <c r="F203" s="531"/>
      <c r="G203" s="314"/>
      <c r="H203" s="356"/>
      <c r="I203" s="314"/>
      <c r="J203" s="356"/>
      <c r="K203" s="314"/>
      <c r="L203" s="356"/>
      <c r="M203" s="314"/>
      <c r="N203" s="315"/>
      <c r="O203" s="316"/>
      <c r="P203" s="315"/>
      <c r="Q203" s="316"/>
      <c r="R203" s="315"/>
      <c r="S203" s="316"/>
      <c r="T203" s="315"/>
      <c r="U203" s="316"/>
      <c r="V203" s="452"/>
      <c r="W203" s="452"/>
      <c r="X203" s="452"/>
      <c r="Y203" s="452"/>
      <c r="Z203" s="452"/>
      <c r="AA203" s="452"/>
      <c r="AB203" s="452"/>
      <c r="AC203" s="452"/>
      <c r="AD203" s="311"/>
    </row>
    <row r="204" spans="1:30" ht="20.100000000000001" customHeight="1">
      <c r="A204" s="311"/>
      <c r="B204" s="311"/>
      <c r="C204" s="452"/>
      <c r="D204" s="311" t="s">
        <v>1563</v>
      </c>
      <c r="E204" s="452"/>
      <c r="F204" s="531"/>
      <c r="G204" s="314"/>
      <c r="H204" s="356"/>
      <c r="I204" s="314"/>
      <c r="J204" s="356"/>
      <c r="K204" s="314"/>
      <c r="L204" s="356"/>
      <c r="M204" s="314"/>
      <c r="N204" s="315"/>
      <c r="O204" s="316"/>
      <c r="P204" s="315"/>
      <c r="Q204" s="316"/>
      <c r="R204" s="315"/>
      <c r="S204" s="316"/>
      <c r="T204" s="315"/>
      <c r="U204" s="316"/>
      <c r="V204" s="452"/>
      <c r="W204" s="452"/>
      <c r="X204" s="452"/>
      <c r="Y204" s="452"/>
      <c r="Z204" s="452"/>
      <c r="AA204" s="452"/>
      <c r="AB204" s="452"/>
      <c r="AC204" s="452"/>
      <c r="AD204" s="311"/>
    </row>
    <row r="205" spans="1:30" ht="20.100000000000001" customHeight="1">
      <c r="A205" s="374" t="s">
        <v>3476</v>
      </c>
      <c r="B205" s="374" t="s">
        <v>821</v>
      </c>
      <c r="C205" s="358" t="s">
        <v>3652</v>
      </c>
      <c r="D205" s="374"/>
      <c r="E205" s="358"/>
      <c r="F205" s="443">
        <v>5</v>
      </c>
      <c r="G205" s="444">
        <v>100</v>
      </c>
      <c r="H205" s="443">
        <v>2</v>
      </c>
      <c r="I205" s="444">
        <v>100</v>
      </c>
      <c r="J205" s="443"/>
      <c r="K205" s="444"/>
      <c r="L205" s="443"/>
      <c r="M205" s="444"/>
      <c r="N205" s="471"/>
      <c r="O205" s="465"/>
      <c r="P205" s="471"/>
      <c r="Q205" s="465"/>
      <c r="R205" s="471"/>
      <c r="S205" s="465"/>
      <c r="T205" s="471"/>
      <c r="U205" s="465"/>
      <c r="V205" s="358" t="s">
        <v>7010</v>
      </c>
      <c r="W205" s="358" t="s">
        <v>7010</v>
      </c>
      <c r="X205" s="358" t="s">
        <v>7010</v>
      </c>
      <c r="Y205" s="358" t="s">
        <v>7010</v>
      </c>
      <c r="Z205" s="358" t="s">
        <v>7010</v>
      </c>
      <c r="AA205" s="358" t="s">
        <v>7010</v>
      </c>
      <c r="AB205" s="358" t="s">
        <v>7010</v>
      </c>
      <c r="AC205" s="358"/>
      <c r="AD205" s="374"/>
    </row>
    <row r="206" spans="1:30" ht="20.100000000000001" customHeight="1">
      <c r="A206" s="311"/>
      <c r="B206" s="311"/>
      <c r="C206" s="452"/>
      <c r="D206" s="311" t="s">
        <v>1959</v>
      </c>
      <c r="E206" s="452" t="s">
        <v>758</v>
      </c>
      <c r="F206" s="531"/>
      <c r="G206" s="314"/>
      <c r="H206" s="356"/>
      <c r="I206" s="314"/>
      <c r="J206" s="356"/>
      <c r="K206" s="314"/>
      <c r="L206" s="356"/>
      <c r="M206" s="314"/>
      <c r="N206" s="315"/>
      <c r="O206" s="316"/>
      <c r="P206" s="315"/>
      <c r="Q206" s="316"/>
      <c r="R206" s="315"/>
      <c r="S206" s="316"/>
      <c r="T206" s="315"/>
      <c r="U206" s="316"/>
      <c r="V206" s="452"/>
      <c r="W206" s="452"/>
      <c r="X206" s="452"/>
      <c r="Y206" s="452"/>
      <c r="Z206" s="452"/>
      <c r="AA206" s="452"/>
      <c r="AB206" s="452"/>
      <c r="AC206" s="452"/>
      <c r="AD206" s="311"/>
    </row>
    <row r="207" spans="1:30" ht="20.100000000000001" customHeight="1">
      <c r="A207" s="311"/>
      <c r="B207" s="311"/>
      <c r="C207" s="452"/>
      <c r="D207" s="311" t="s">
        <v>1960</v>
      </c>
      <c r="E207" s="452"/>
      <c r="F207" s="531"/>
      <c r="G207" s="314"/>
      <c r="H207" s="356"/>
      <c r="I207" s="314"/>
      <c r="J207" s="356"/>
      <c r="K207" s="314"/>
      <c r="L207" s="356"/>
      <c r="M207" s="314"/>
      <c r="N207" s="315"/>
      <c r="O207" s="316"/>
      <c r="P207" s="315"/>
      <c r="Q207" s="316"/>
      <c r="R207" s="315"/>
      <c r="S207" s="316"/>
      <c r="T207" s="321"/>
      <c r="U207" s="322"/>
      <c r="V207" s="452"/>
      <c r="W207" s="452"/>
      <c r="X207" s="452"/>
      <c r="Y207" s="452"/>
      <c r="Z207" s="452"/>
      <c r="AA207" s="452"/>
      <c r="AB207" s="452"/>
      <c r="AC207" s="452"/>
      <c r="AD207" s="311"/>
    </row>
    <row r="208" spans="1:30" ht="20.100000000000001" customHeight="1">
      <c r="A208" s="374" t="s">
        <v>3477</v>
      </c>
      <c r="B208" s="374" t="s">
        <v>822</v>
      </c>
      <c r="C208" s="358" t="s">
        <v>3653</v>
      </c>
      <c r="D208" s="374" t="s">
        <v>7385</v>
      </c>
      <c r="E208" s="358" t="s">
        <v>7646</v>
      </c>
      <c r="F208" s="443"/>
      <c r="G208" s="444"/>
      <c r="H208" s="443"/>
      <c r="I208" s="444"/>
      <c r="J208" s="443"/>
      <c r="K208" s="444"/>
      <c r="L208" s="443"/>
      <c r="M208" s="444"/>
      <c r="N208" s="471"/>
      <c r="O208" s="465"/>
      <c r="P208" s="471"/>
      <c r="Q208" s="465"/>
      <c r="R208" s="471"/>
      <c r="S208" s="465"/>
      <c r="T208" s="315"/>
      <c r="U208" s="316"/>
      <c r="V208" s="358" t="s">
        <v>7010</v>
      </c>
      <c r="W208" s="358" t="s">
        <v>7010</v>
      </c>
      <c r="X208" s="358" t="s">
        <v>7010</v>
      </c>
      <c r="Y208" s="358" t="s">
        <v>7010</v>
      </c>
      <c r="Z208" s="358" t="s">
        <v>7010</v>
      </c>
      <c r="AA208" s="358" t="s">
        <v>7010</v>
      </c>
      <c r="AB208" s="358" t="s">
        <v>7010</v>
      </c>
      <c r="AC208" s="358"/>
      <c r="AD208" s="374"/>
    </row>
    <row r="209" spans="1:30" ht="20.100000000000001" customHeight="1">
      <c r="A209" s="311"/>
      <c r="B209" s="311"/>
      <c r="C209" s="452"/>
      <c r="D209" s="311" t="s">
        <v>7386</v>
      </c>
      <c r="E209" s="452"/>
      <c r="F209" s="531"/>
      <c r="G209" s="314"/>
      <c r="H209" s="356"/>
      <c r="I209" s="314"/>
      <c r="J209" s="356"/>
      <c r="K209" s="314"/>
      <c r="L209" s="356"/>
      <c r="M209" s="314"/>
      <c r="N209" s="315"/>
      <c r="O209" s="316"/>
      <c r="P209" s="315"/>
      <c r="Q209" s="316"/>
      <c r="R209" s="315"/>
      <c r="S209" s="316"/>
      <c r="T209" s="315"/>
      <c r="U209" s="316"/>
      <c r="V209" s="452"/>
      <c r="W209" s="452"/>
      <c r="X209" s="452"/>
      <c r="Y209" s="452"/>
      <c r="Z209" s="452"/>
      <c r="AA209" s="452"/>
      <c r="AB209" s="452"/>
      <c r="AC209" s="452"/>
      <c r="AD209" s="311"/>
    </row>
    <row r="210" spans="1:30" ht="20.100000000000001" customHeight="1">
      <c r="A210" s="311"/>
      <c r="B210" s="311"/>
      <c r="C210" s="452"/>
      <c r="D210" s="311" t="s">
        <v>7301</v>
      </c>
      <c r="E210" s="452"/>
      <c r="F210" s="531"/>
      <c r="G210" s="314"/>
      <c r="H210" s="356"/>
      <c r="I210" s="314"/>
      <c r="J210" s="356"/>
      <c r="K210" s="314"/>
      <c r="L210" s="356"/>
      <c r="M210" s="314"/>
      <c r="N210" s="315"/>
      <c r="O210" s="316"/>
      <c r="P210" s="315"/>
      <c r="Q210" s="316"/>
      <c r="R210" s="315"/>
      <c r="S210" s="316"/>
      <c r="T210" s="315"/>
      <c r="U210" s="316"/>
      <c r="V210" s="452"/>
      <c r="W210" s="452"/>
      <c r="X210" s="452"/>
      <c r="Y210" s="452"/>
      <c r="Z210" s="452"/>
      <c r="AA210" s="452"/>
      <c r="AB210" s="452"/>
      <c r="AC210" s="452"/>
      <c r="AD210" s="311"/>
    </row>
    <row r="211" spans="1:30" ht="20.100000000000001" customHeight="1">
      <c r="A211" s="311"/>
      <c r="B211" s="311"/>
      <c r="C211" s="452"/>
      <c r="D211" s="311" t="s">
        <v>8570</v>
      </c>
      <c r="E211" s="452"/>
      <c r="F211" s="531"/>
      <c r="G211" s="314"/>
      <c r="H211" s="356"/>
      <c r="I211" s="314"/>
      <c r="J211" s="356"/>
      <c r="K211" s="314"/>
      <c r="L211" s="356"/>
      <c r="M211" s="314"/>
      <c r="N211" s="315"/>
      <c r="O211" s="316"/>
      <c r="P211" s="315"/>
      <c r="Q211" s="316"/>
      <c r="R211" s="315"/>
      <c r="S211" s="316"/>
      <c r="T211" s="315"/>
      <c r="U211" s="316"/>
      <c r="V211" s="452"/>
      <c r="W211" s="452"/>
      <c r="X211" s="452"/>
      <c r="Y211" s="452"/>
      <c r="Z211" s="452"/>
      <c r="AA211" s="452"/>
      <c r="AB211" s="452"/>
      <c r="AC211" s="452"/>
      <c r="AD211" s="311"/>
    </row>
    <row r="212" spans="1:30" ht="20.100000000000001" customHeight="1">
      <c r="A212" s="311"/>
      <c r="B212" s="311"/>
      <c r="C212" s="452"/>
      <c r="D212" s="311" t="s">
        <v>1959</v>
      </c>
      <c r="E212" s="452"/>
      <c r="F212" s="531"/>
      <c r="G212" s="314"/>
      <c r="H212" s="356"/>
      <c r="I212" s="314"/>
      <c r="J212" s="356"/>
      <c r="K212" s="314"/>
      <c r="L212" s="356"/>
      <c r="M212" s="314"/>
      <c r="N212" s="315"/>
      <c r="O212" s="316"/>
      <c r="P212" s="315"/>
      <c r="Q212" s="316"/>
      <c r="R212" s="315"/>
      <c r="S212" s="316"/>
      <c r="T212" s="315"/>
      <c r="U212" s="316"/>
      <c r="V212" s="452"/>
      <c r="W212" s="452"/>
      <c r="X212" s="452"/>
      <c r="Y212" s="452"/>
      <c r="Z212" s="452"/>
      <c r="AA212" s="452"/>
      <c r="AB212" s="452"/>
      <c r="AC212" s="452"/>
      <c r="AD212" s="311"/>
    </row>
    <row r="213" spans="1:30" ht="20.100000000000001" customHeight="1">
      <c r="A213" s="311"/>
      <c r="B213" s="311"/>
      <c r="C213" s="452"/>
      <c r="D213" s="311" t="s">
        <v>1960</v>
      </c>
      <c r="E213" s="452"/>
      <c r="F213" s="531"/>
      <c r="G213" s="314"/>
      <c r="H213" s="356"/>
      <c r="I213" s="314"/>
      <c r="J213" s="356"/>
      <c r="K213" s="314"/>
      <c r="L213" s="356"/>
      <c r="M213" s="314"/>
      <c r="N213" s="315"/>
      <c r="O213" s="316"/>
      <c r="P213" s="315"/>
      <c r="Q213" s="316"/>
      <c r="R213" s="315"/>
      <c r="S213" s="316"/>
      <c r="T213" s="315"/>
      <c r="U213" s="316"/>
      <c r="V213" s="452"/>
      <c r="W213" s="452"/>
      <c r="X213" s="452"/>
      <c r="Y213" s="452"/>
      <c r="Z213" s="452"/>
      <c r="AA213" s="452"/>
      <c r="AB213" s="452"/>
      <c r="AC213" s="452"/>
      <c r="AD213" s="311"/>
    </row>
    <row r="214" spans="1:30" ht="20.100000000000001" customHeight="1">
      <c r="A214" s="374" t="s">
        <v>3478</v>
      </c>
      <c r="B214" s="374" t="s">
        <v>823</v>
      </c>
      <c r="C214" s="358" t="s">
        <v>3654</v>
      </c>
      <c r="D214" s="374" t="s">
        <v>2238</v>
      </c>
      <c r="E214" s="358"/>
      <c r="F214" s="443"/>
      <c r="G214" s="444"/>
      <c r="H214" s="443"/>
      <c r="I214" s="444"/>
      <c r="J214" s="443"/>
      <c r="K214" s="444"/>
      <c r="L214" s="443">
        <v>2</v>
      </c>
      <c r="M214" s="444">
        <v>100</v>
      </c>
      <c r="N214" s="471"/>
      <c r="O214" s="465"/>
      <c r="P214" s="471"/>
      <c r="Q214" s="465"/>
      <c r="R214" s="471"/>
      <c r="S214" s="465"/>
      <c r="T214" s="471"/>
      <c r="U214" s="465"/>
      <c r="V214" s="358" t="s">
        <v>7010</v>
      </c>
      <c r="W214" s="358" t="s">
        <v>7010</v>
      </c>
      <c r="X214" s="358" t="s">
        <v>7010</v>
      </c>
      <c r="Y214" s="358" t="s">
        <v>7010</v>
      </c>
      <c r="Z214" s="358" t="s">
        <v>7010</v>
      </c>
      <c r="AA214" s="358" t="s">
        <v>7010</v>
      </c>
      <c r="AB214" s="358" t="s">
        <v>7010</v>
      </c>
      <c r="AC214" s="358"/>
      <c r="AD214" s="374"/>
    </row>
    <row r="215" spans="1:30" ht="20.100000000000001" customHeight="1">
      <c r="A215" s="311"/>
      <c r="B215" s="311"/>
      <c r="C215" s="452"/>
      <c r="D215" s="311" t="s">
        <v>2239</v>
      </c>
      <c r="E215" s="452"/>
      <c r="F215" s="531"/>
      <c r="G215" s="314"/>
      <c r="H215" s="356">
        <v>1</v>
      </c>
      <c r="I215" s="314">
        <v>50</v>
      </c>
      <c r="J215" s="356">
        <v>2</v>
      </c>
      <c r="K215" s="314">
        <v>100</v>
      </c>
      <c r="L215" s="356"/>
      <c r="M215" s="314"/>
      <c r="N215" s="315">
        <v>1</v>
      </c>
      <c r="O215" s="316">
        <v>50</v>
      </c>
      <c r="P215" s="315"/>
      <c r="Q215" s="316"/>
      <c r="R215" s="315">
        <v>1</v>
      </c>
      <c r="S215" s="316">
        <v>50</v>
      </c>
      <c r="T215" s="315"/>
      <c r="U215" s="316"/>
      <c r="V215" s="452"/>
      <c r="W215" s="452"/>
      <c r="X215" s="452"/>
      <c r="Y215" s="452"/>
      <c r="Z215" s="452"/>
      <c r="AA215" s="452"/>
      <c r="AB215" s="452"/>
      <c r="AC215" s="452"/>
      <c r="AD215" s="311"/>
    </row>
    <row r="216" spans="1:30" ht="20.100000000000001" customHeight="1">
      <c r="A216" s="311"/>
      <c r="B216" s="311"/>
      <c r="C216" s="452"/>
      <c r="D216" s="311" t="s">
        <v>2240</v>
      </c>
      <c r="E216" s="452"/>
      <c r="F216" s="531"/>
      <c r="G216" s="314"/>
      <c r="H216" s="356"/>
      <c r="I216" s="314"/>
      <c r="J216" s="356"/>
      <c r="K216" s="314"/>
      <c r="L216" s="356"/>
      <c r="M216" s="314"/>
      <c r="N216" s="315"/>
      <c r="O216" s="316"/>
      <c r="P216" s="315">
        <v>1</v>
      </c>
      <c r="Q216" s="316">
        <v>100</v>
      </c>
      <c r="R216" s="315">
        <v>1</v>
      </c>
      <c r="S216" s="316">
        <v>50</v>
      </c>
      <c r="T216" s="315"/>
      <c r="U216" s="316"/>
      <c r="V216" s="452"/>
      <c r="W216" s="452"/>
      <c r="X216" s="452"/>
      <c r="Y216" s="452"/>
      <c r="Z216" s="452"/>
      <c r="AA216" s="452"/>
      <c r="AB216" s="452"/>
      <c r="AC216" s="452"/>
      <c r="AD216" s="311"/>
    </row>
    <row r="217" spans="1:30" ht="20.100000000000001" customHeight="1">
      <c r="A217" s="311"/>
      <c r="B217" s="311"/>
      <c r="C217" s="452"/>
      <c r="D217" s="311" t="s">
        <v>2241</v>
      </c>
      <c r="E217" s="452"/>
      <c r="F217" s="531">
        <v>1</v>
      </c>
      <c r="G217" s="314">
        <v>100</v>
      </c>
      <c r="H217" s="356">
        <v>1</v>
      </c>
      <c r="I217" s="314">
        <v>50</v>
      </c>
      <c r="J217" s="356"/>
      <c r="K217" s="314"/>
      <c r="L217" s="356"/>
      <c r="M217" s="314"/>
      <c r="N217" s="315">
        <v>1</v>
      </c>
      <c r="O217" s="316">
        <v>50</v>
      </c>
      <c r="P217" s="315"/>
      <c r="Q217" s="316"/>
      <c r="R217" s="315"/>
      <c r="S217" s="316"/>
      <c r="T217" s="315"/>
      <c r="U217" s="316"/>
      <c r="V217" s="452"/>
      <c r="W217" s="452"/>
      <c r="X217" s="452"/>
      <c r="Y217" s="452"/>
      <c r="Z217" s="452"/>
      <c r="AA217" s="452"/>
      <c r="AB217" s="452"/>
      <c r="AC217" s="452"/>
      <c r="AD217" s="311"/>
    </row>
    <row r="218" spans="1:30" ht="20.100000000000001" customHeight="1">
      <c r="A218" s="374" t="s">
        <v>3479</v>
      </c>
      <c r="B218" s="374" t="s">
        <v>824</v>
      </c>
      <c r="C218" s="358" t="s">
        <v>3654</v>
      </c>
      <c r="D218" s="374" t="s">
        <v>2238</v>
      </c>
      <c r="E218" s="358"/>
      <c r="F218" s="443"/>
      <c r="G218" s="444"/>
      <c r="H218" s="443"/>
      <c r="I218" s="444"/>
      <c r="J218" s="443"/>
      <c r="K218" s="444"/>
      <c r="L218" s="443"/>
      <c r="M218" s="444"/>
      <c r="N218" s="471"/>
      <c r="O218" s="465"/>
      <c r="P218" s="471"/>
      <c r="Q218" s="465"/>
      <c r="R218" s="471"/>
      <c r="S218" s="465"/>
      <c r="T218" s="471"/>
      <c r="U218" s="465"/>
      <c r="V218" s="358" t="s">
        <v>7010</v>
      </c>
      <c r="W218" s="358" t="s">
        <v>7010</v>
      </c>
      <c r="X218" s="358" t="s">
        <v>7010</v>
      </c>
      <c r="Y218" s="358" t="s">
        <v>7010</v>
      </c>
      <c r="Z218" s="358" t="s">
        <v>7010</v>
      </c>
      <c r="AA218" s="358" t="s">
        <v>7010</v>
      </c>
      <c r="AB218" s="358" t="s">
        <v>7010</v>
      </c>
      <c r="AC218" s="358"/>
      <c r="AD218" s="374"/>
    </row>
    <row r="219" spans="1:30" ht="20.100000000000001" customHeight="1">
      <c r="A219" s="311"/>
      <c r="B219" s="311"/>
      <c r="C219" s="452"/>
      <c r="D219" s="311" t="s">
        <v>2239</v>
      </c>
      <c r="E219" s="452"/>
      <c r="F219" s="531"/>
      <c r="G219" s="314"/>
      <c r="H219" s="356"/>
      <c r="I219" s="314"/>
      <c r="J219" s="356"/>
      <c r="K219" s="314"/>
      <c r="L219" s="356"/>
      <c r="M219" s="314"/>
      <c r="N219" s="315"/>
      <c r="O219" s="316"/>
      <c r="P219" s="315"/>
      <c r="Q219" s="316"/>
      <c r="R219" s="315"/>
      <c r="S219" s="316"/>
      <c r="T219" s="315"/>
      <c r="U219" s="316"/>
      <c r="V219" s="452"/>
      <c r="W219" s="452"/>
      <c r="X219" s="452"/>
      <c r="Y219" s="452"/>
      <c r="Z219" s="452"/>
      <c r="AA219" s="452"/>
      <c r="AB219" s="452"/>
      <c r="AC219" s="452"/>
      <c r="AD219" s="311"/>
    </row>
    <row r="220" spans="1:30" ht="20.100000000000001" customHeight="1">
      <c r="A220" s="311"/>
      <c r="B220" s="311"/>
      <c r="C220" s="452"/>
      <c r="D220" s="311" t="s">
        <v>2240</v>
      </c>
      <c r="E220" s="452"/>
      <c r="F220" s="315"/>
      <c r="H220" s="315"/>
      <c r="J220" s="315"/>
      <c r="L220" s="356"/>
      <c r="M220" s="314"/>
      <c r="N220" s="315"/>
      <c r="O220" s="316"/>
      <c r="P220" s="315"/>
      <c r="Q220" s="316"/>
      <c r="R220" s="315"/>
      <c r="S220" s="316"/>
      <c r="T220" s="315"/>
      <c r="U220" s="316"/>
      <c r="V220" s="452"/>
      <c r="W220" s="452"/>
      <c r="X220" s="452"/>
      <c r="Y220" s="452"/>
      <c r="Z220" s="452"/>
      <c r="AA220" s="452"/>
      <c r="AB220" s="452"/>
      <c r="AC220" s="452"/>
      <c r="AD220" s="311"/>
    </row>
    <row r="221" spans="1:30" ht="20.100000000000001" customHeight="1">
      <c r="A221" s="311"/>
      <c r="B221" s="311"/>
      <c r="C221" s="452"/>
      <c r="D221" s="311" t="s">
        <v>2241</v>
      </c>
      <c r="E221" s="452"/>
      <c r="F221" s="531"/>
      <c r="G221" s="314"/>
      <c r="H221" s="356"/>
      <c r="I221" s="314"/>
      <c r="J221" s="356">
        <v>1</v>
      </c>
      <c r="K221" s="314">
        <v>100</v>
      </c>
      <c r="L221" s="356"/>
      <c r="M221" s="314"/>
      <c r="N221" s="315"/>
      <c r="O221" s="316"/>
      <c r="P221" s="315"/>
      <c r="Q221" s="316"/>
      <c r="R221" s="315"/>
      <c r="S221" s="316"/>
      <c r="T221" s="315"/>
      <c r="U221" s="316"/>
      <c r="V221" s="452"/>
      <c r="W221" s="452"/>
      <c r="X221" s="452"/>
      <c r="Y221" s="452"/>
      <c r="Z221" s="452"/>
      <c r="AA221" s="452"/>
      <c r="AB221" s="452"/>
      <c r="AC221" s="452"/>
      <c r="AD221" s="311"/>
    </row>
    <row r="222" spans="1:30" ht="20.100000000000001" customHeight="1">
      <c r="A222" s="374" t="s">
        <v>3480</v>
      </c>
      <c r="B222" s="374" t="s">
        <v>8727</v>
      </c>
      <c r="C222" s="358" t="s">
        <v>3654</v>
      </c>
      <c r="D222" s="374" t="s">
        <v>2238</v>
      </c>
      <c r="E222" s="358"/>
      <c r="F222" s="443"/>
      <c r="G222" s="444"/>
      <c r="H222" s="443"/>
      <c r="I222" s="444"/>
      <c r="J222" s="443"/>
      <c r="K222" s="444"/>
      <c r="L222" s="443"/>
      <c r="M222" s="444"/>
      <c r="N222" s="471"/>
      <c r="O222" s="465"/>
      <c r="P222" s="471"/>
      <c r="Q222" s="465"/>
      <c r="R222" s="471"/>
      <c r="S222" s="465"/>
      <c r="T222" s="471"/>
      <c r="U222" s="465"/>
      <c r="V222" s="358" t="s">
        <v>7010</v>
      </c>
      <c r="W222" s="358" t="s">
        <v>7010</v>
      </c>
      <c r="X222" s="358" t="s">
        <v>7010</v>
      </c>
      <c r="Y222" s="358" t="s">
        <v>7010</v>
      </c>
      <c r="Z222" s="358" t="s">
        <v>7010</v>
      </c>
      <c r="AA222" s="358" t="s">
        <v>7010</v>
      </c>
      <c r="AB222" s="358" t="s">
        <v>7010</v>
      </c>
      <c r="AC222" s="358"/>
      <c r="AD222" s="374"/>
    </row>
    <row r="223" spans="1:30" ht="20.100000000000001" customHeight="1">
      <c r="A223" s="311"/>
      <c r="B223" s="311"/>
      <c r="C223" s="452"/>
      <c r="D223" s="311" t="s">
        <v>2239</v>
      </c>
      <c r="E223" s="452"/>
      <c r="F223" s="531"/>
      <c r="G223" s="314"/>
      <c r="H223" s="356"/>
      <c r="I223" s="314"/>
      <c r="J223" s="356"/>
      <c r="K223" s="314"/>
      <c r="L223" s="356"/>
      <c r="M223" s="314"/>
      <c r="N223" s="315"/>
      <c r="O223" s="316"/>
      <c r="P223" s="315"/>
      <c r="Q223" s="316"/>
      <c r="R223" s="315"/>
      <c r="S223" s="316"/>
      <c r="T223" s="315"/>
      <c r="U223" s="316"/>
      <c r="V223" s="452"/>
      <c r="W223" s="452"/>
      <c r="X223" s="452"/>
      <c r="Y223" s="452"/>
      <c r="Z223" s="452"/>
      <c r="AA223" s="452"/>
      <c r="AB223" s="452"/>
      <c r="AC223" s="452"/>
      <c r="AD223" s="311"/>
    </row>
    <row r="224" spans="1:30" ht="20.100000000000001" customHeight="1">
      <c r="A224" s="311"/>
      <c r="B224" s="311"/>
      <c r="C224" s="452"/>
      <c r="D224" s="311" t="s">
        <v>2240</v>
      </c>
      <c r="E224" s="452"/>
      <c r="F224" s="531"/>
      <c r="G224" s="314"/>
      <c r="H224" s="356"/>
      <c r="I224" s="314"/>
      <c r="J224" s="356"/>
      <c r="K224" s="314"/>
      <c r="L224" s="356"/>
      <c r="M224" s="314"/>
      <c r="N224" s="315"/>
      <c r="O224" s="316"/>
      <c r="P224" s="315"/>
      <c r="Q224" s="316"/>
      <c r="R224" s="315"/>
      <c r="S224" s="316"/>
      <c r="T224" s="315"/>
      <c r="U224" s="316"/>
      <c r="V224" s="452"/>
      <c r="W224" s="452"/>
      <c r="X224" s="452"/>
      <c r="Y224" s="452"/>
      <c r="Z224" s="452"/>
      <c r="AA224" s="452"/>
      <c r="AB224" s="452"/>
      <c r="AC224" s="452"/>
      <c r="AD224" s="311"/>
    </row>
    <row r="225" spans="1:30" ht="20.100000000000001" customHeight="1">
      <c r="A225" s="311"/>
      <c r="B225" s="311"/>
      <c r="C225" s="452"/>
      <c r="D225" s="311" t="s">
        <v>2241</v>
      </c>
      <c r="E225" s="452"/>
      <c r="F225" s="531"/>
      <c r="G225" s="314"/>
      <c r="H225" s="356"/>
      <c r="I225" s="314"/>
      <c r="J225" s="356"/>
      <c r="K225" s="314"/>
      <c r="L225" s="356"/>
      <c r="M225" s="314"/>
      <c r="N225" s="315"/>
      <c r="O225" s="316"/>
      <c r="P225" s="315"/>
      <c r="Q225" s="316"/>
      <c r="R225" s="315"/>
      <c r="S225" s="316"/>
      <c r="T225" s="315"/>
      <c r="U225" s="316"/>
      <c r="V225" s="452"/>
      <c r="W225" s="452"/>
      <c r="X225" s="452"/>
      <c r="Y225" s="452"/>
      <c r="Z225" s="452"/>
      <c r="AA225" s="452"/>
      <c r="AB225" s="452"/>
      <c r="AC225" s="452"/>
      <c r="AD225" s="311"/>
    </row>
    <row r="226" spans="1:30" ht="20.100000000000001" customHeight="1">
      <c r="A226" s="374" t="s">
        <v>3481</v>
      </c>
      <c r="B226" s="374" t="s">
        <v>8728</v>
      </c>
      <c r="C226" s="358" t="s">
        <v>3641</v>
      </c>
      <c r="D226" s="374"/>
      <c r="E226" s="358"/>
      <c r="F226" s="443">
        <v>108</v>
      </c>
      <c r="G226" s="444">
        <v>100</v>
      </c>
      <c r="H226" s="443">
        <v>101</v>
      </c>
      <c r="I226" s="444">
        <v>100</v>
      </c>
      <c r="J226" s="443">
        <f>5092-4993</f>
        <v>99</v>
      </c>
      <c r="K226" s="444">
        <v>100</v>
      </c>
      <c r="L226" s="443">
        <v>101</v>
      </c>
      <c r="M226" s="444">
        <v>100</v>
      </c>
      <c r="N226" s="471">
        <v>96</v>
      </c>
      <c r="O226" s="465">
        <v>100</v>
      </c>
      <c r="P226" s="471">
        <v>93</v>
      </c>
      <c r="Q226" s="465">
        <v>100</v>
      </c>
      <c r="R226" s="471">
        <v>1</v>
      </c>
      <c r="S226" s="465">
        <v>100</v>
      </c>
      <c r="T226" s="471"/>
      <c r="U226" s="465"/>
      <c r="V226" s="358" t="s">
        <v>8276</v>
      </c>
      <c r="W226" s="358" t="s">
        <v>8276</v>
      </c>
      <c r="X226" s="358" t="s">
        <v>8276</v>
      </c>
      <c r="Y226" s="358" t="s">
        <v>8276</v>
      </c>
      <c r="Z226" s="358" t="s">
        <v>8276</v>
      </c>
      <c r="AA226" s="358" t="s">
        <v>8276</v>
      </c>
      <c r="AB226" s="358" t="s">
        <v>8276</v>
      </c>
      <c r="AC226" s="358"/>
      <c r="AD226" s="374" t="s">
        <v>8729</v>
      </c>
    </row>
    <row r="227" spans="1:30" ht="20.100000000000001" customHeight="1">
      <c r="A227" s="374" t="s">
        <v>3482</v>
      </c>
      <c r="B227" s="374" t="s">
        <v>825</v>
      </c>
      <c r="C227" s="358" t="s">
        <v>3641</v>
      </c>
      <c r="D227" s="374" t="s">
        <v>2222</v>
      </c>
      <c r="E227" s="358" t="s">
        <v>7338</v>
      </c>
      <c r="F227" s="443"/>
      <c r="G227" s="444"/>
      <c r="H227" s="443"/>
      <c r="I227" s="444"/>
      <c r="J227" s="443"/>
      <c r="K227" s="444"/>
      <c r="L227" s="443"/>
      <c r="M227" s="444"/>
      <c r="N227" s="471"/>
      <c r="O227" s="465"/>
      <c r="P227" s="471"/>
      <c r="Q227" s="465"/>
      <c r="R227" s="471"/>
      <c r="S227" s="465"/>
      <c r="T227" s="471"/>
      <c r="U227" s="465"/>
      <c r="V227" s="358" t="s">
        <v>8276</v>
      </c>
      <c r="W227" s="358" t="s">
        <v>8276</v>
      </c>
      <c r="X227" s="358" t="s">
        <v>8276</v>
      </c>
      <c r="Y227" s="358" t="s">
        <v>8276</v>
      </c>
      <c r="Z227" s="358" t="s">
        <v>8276</v>
      </c>
      <c r="AA227" s="358" t="s">
        <v>8276</v>
      </c>
      <c r="AB227" s="358" t="s">
        <v>8276</v>
      </c>
      <c r="AC227" s="358"/>
      <c r="AD227" s="374" t="s">
        <v>8729</v>
      </c>
    </row>
    <row r="228" spans="1:30" ht="20.100000000000001" customHeight="1">
      <c r="A228" s="311"/>
      <c r="B228" s="311"/>
      <c r="C228" s="452"/>
      <c r="D228" s="311" t="s">
        <v>2223</v>
      </c>
      <c r="E228" s="452"/>
      <c r="F228" s="531">
        <v>6</v>
      </c>
      <c r="G228" s="314">
        <v>5.5555555555555554</v>
      </c>
      <c r="H228" s="356">
        <v>6</v>
      </c>
      <c r="I228" s="314">
        <v>5.9405940594059405</v>
      </c>
      <c r="J228" s="356">
        <v>5</v>
      </c>
      <c r="K228" s="314">
        <f>J228/99*100</f>
        <v>5.0505050505050502</v>
      </c>
      <c r="L228" s="356">
        <v>5</v>
      </c>
      <c r="M228" s="314">
        <v>5</v>
      </c>
      <c r="N228" s="315">
        <v>4</v>
      </c>
      <c r="O228" s="316">
        <v>4.166666666666667</v>
      </c>
      <c r="P228" s="315">
        <v>4</v>
      </c>
      <c r="Q228" s="316">
        <v>4.301075268817204</v>
      </c>
      <c r="R228" s="315"/>
      <c r="S228" s="316"/>
      <c r="T228" s="315"/>
      <c r="U228" s="316"/>
      <c r="V228" s="452"/>
      <c r="W228" s="452"/>
      <c r="X228" s="452"/>
      <c r="Y228" s="452"/>
      <c r="Z228" s="452"/>
      <c r="AA228" s="452"/>
      <c r="AB228" s="452"/>
      <c r="AC228" s="452"/>
      <c r="AD228" s="311"/>
    </row>
    <row r="229" spans="1:30" ht="20.100000000000001" customHeight="1">
      <c r="A229" s="311"/>
      <c r="B229" s="311"/>
      <c r="C229" s="452"/>
      <c r="D229" s="311" t="s">
        <v>2224</v>
      </c>
      <c r="E229" s="452"/>
      <c r="F229" s="531"/>
      <c r="G229" s="314"/>
      <c r="H229" s="356"/>
      <c r="I229" s="314"/>
      <c r="J229" s="356"/>
      <c r="K229" s="314"/>
      <c r="L229" s="356"/>
      <c r="M229" s="314"/>
      <c r="N229" s="315">
        <v>26</v>
      </c>
      <c r="O229" s="316">
        <v>27.083333333333332</v>
      </c>
      <c r="P229" s="315"/>
      <c r="Q229" s="316"/>
      <c r="R229" s="315">
        <v>1</v>
      </c>
      <c r="S229" s="316">
        <v>100</v>
      </c>
      <c r="T229" s="315"/>
      <c r="U229" s="316"/>
      <c r="V229" s="452"/>
      <c r="W229" s="452"/>
      <c r="X229" s="452"/>
      <c r="Y229" s="452"/>
      <c r="Z229" s="452"/>
      <c r="AA229" s="452"/>
      <c r="AB229" s="452"/>
      <c r="AC229" s="452"/>
      <c r="AD229" s="311"/>
    </row>
    <row r="230" spans="1:30" ht="20.100000000000001" customHeight="1">
      <c r="A230" s="311"/>
      <c r="B230" s="311"/>
      <c r="C230" s="452"/>
      <c r="D230" s="311" t="s">
        <v>2225</v>
      </c>
      <c r="E230" s="452"/>
      <c r="F230" s="531">
        <v>1</v>
      </c>
      <c r="G230" s="314">
        <v>0.92592592592592593</v>
      </c>
      <c r="H230" s="356"/>
      <c r="I230" s="314"/>
      <c r="J230" s="356"/>
      <c r="K230" s="314"/>
      <c r="L230" s="356"/>
      <c r="M230" s="314"/>
      <c r="N230" s="315"/>
      <c r="O230" s="316"/>
      <c r="P230" s="315"/>
      <c r="Q230" s="316"/>
      <c r="R230" s="315"/>
      <c r="S230" s="316"/>
      <c r="T230" s="315"/>
      <c r="U230" s="316"/>
      <c r="V230" s="452"/>
      <c r="W230" s="452"/>
      <c r="X230" s="452"/>
      <c r="Y230" s="452"/>
      <c r="Z230" s="452"/>
      <c r="AA230" s="452"/>
      <c r="AB230" s="452"/>
      <c r="AC230" s="452"/>
      <c r="AD230" s="311"/>
    </row>
    <row r="231" spans="1:30" ht="20.100000000000001" customHeight="1">
      <c r="A231" s="311"/>
      <c r="B231" s="311"/>
      <c r="C231" s="452"/>
      <c r="D231" s="311" t="s">
        <v>2226</v>
      </c>
      <c r="E231" s="452"/>
      <c r="F231" s="531">
        <v>23</v>
      </c>
      <c r="G231" s="314">
        <v>21.296296296296298</v>
      </c>
      <c r="H231" s="356">
        <v>25</v>
      </c>
      <c r="I231" s="314">
        <v>24.752475247524753</v>
      </c>
      <c r="J231" s="356">
        <v>24</v>
      </c>
      <c r="K231" s="314">
        <f>J231/99*100</f>
        <v>24.242424242424242</v>
      </c>
      <c r="L231" s="356">
        <v>25</v>
      </c>
      <c r="M231" s="314">
        <v>24.8</v>
      </c>
      <c r="N231" s="315"/>
      <c r="O231" s="316"/>
      <c r="P231" s="315">
        <v>29</v>
      </c>
      <c r="Q231" s="316">
        <v>31.182795698924732</v>
      </c>
      <c r="R231" s="315"/>
      <c r="S231" s="316"/>
      <c r="T231" s="315"/>
      <c r="U231" s="316"/>
      <c r="V231" s="452"/>
      <c r="W231" s="452"/>
      <c r="X231" s="452"/>
      <c r="Y231" s="452"/>
      <c r="Z231" s="452"/>
      <c r="AA231" s="452"/>
      <c r="AB231" s="452"/>
      <c r="AC231" s="452"/>
      <c r="AD231" s="311"/>
    </row>
    <row r="232" spans="1:30" ht="20.100000000000001" customHeight="1">
      <c r="A232" s="311"/>
      <c r="B232" s="311"/>
      <c r="C232" s="452"/>
      <c r="D232" s="311" t="s">
        <v>2227</v>
      </c>
      <c r="E232" s="452"/>
      <c r="F232" s="531">
        <v>50</v>
      </c>
      <c r="G232" s="314">
        <v>46.296296296296298</v>
      </c>
      <c r="H232" s="356">
        <v>44</v>
      </c>
      <c r="I232" s="314">
        <v>43.564356435643568</v>
      </c>
      <c r="J232" s="356">
        <v>47</v>
      </c>
      <c r="K232" s="314">
        <f>J232/99*100</f>
        <v>47.474747474747474</v>
      </c>
      <c r="L232" s="356">
        <v>48</v>
      </c>
      <c r="M232" s="314">
        <v>47.5</v>
      </c>
      <c r="N232" s="315">
        <v>46</v>
      </c>
      <c r="O232" s="316">
        <v>47.916666666666664</v>
      </c>
      <c r="P232" s="315">
        <v>41</v>
      </c>
      <c r="Q232" s="316">
        <v>44.086021505376344</v>
      </c>
      <c r="R232" s="315"/>
      <c r="S232" s="316"/>
      <c r="T232" s="315"/>
      <c r="U232" s="316"/>
      <c r="V232" s="452"/>
      <c r="W232" s="452"/>
      <c r="X232" s="452"/>
      <c r="Y232" s="452"/>
      <c r="Z232" s="452"/>
      <c r="AA232" s="452"/>
      <c r="AB232" s="452"/>
      <c r="AC232" s="452"/>
      <c r="AD232" s="311"/>
    </row>
    <row r="233" spans="1:30" ht="20.100000000000001" customHeight="1">
      <c r="A233" s="311"/>
      <c r="B233" s="311"/>
      <c r="C233" s="452"/>
      <c r="D233" s="311" t="s">
        <v>2228</v>
      </c>
      <c r="E233" s="452"/>
      <c r="F233" s="531">
        <v>27</v>
      </c>
      <c r="G233" s="314">
        <v>25</v>
      </c>
      <c r="H233" s="356">
        <v>25</v>
      </c>
      <c r="I233" s="314">
        <v>24.752475247524753</v>
      </c>
      <c r="J233" s="356">
        <v>22</v>
      </c>
      <c r="K233" s="314">
        <f>J233/99*100</f>
        <v>22.222222222222221</v>
      </c>
      <c r="L233" s="356">
        <v>23</v>
      </c>
      <c r="M233" s="314">
        <v>22.8</v>
      </c>
      <c r="N233" s="315">
        <v>20</v>
      </c>
      <c r="O233" s="316">
        <v>20.833333333333332</v>
      </c>
      <c r="P233" s="315">
        <v>19</v>
      </c>
      <c r="Q233" s="316">
        <v>20.43010752688172</v>
      </c>
      <c r="R233" s="315"/>
      <c r="S233" s="316"/>
      <c r="T233" s="315"/>
      <c r="U233" s="316"/>
      <c r="V233" s="452"/>
      <c r="W233" s="452"/>
      <c r="X233" s="452"/>
      <c r="Y233" s="452"/>
      <c r="Z233" s="452"/>
      <c r="AA233" s="452"/>
      <c r="AB233" s="452"/>
      <c r="AC233" s="452"/>
      <c r="AD233" s="311"/>
    </row>
    <row r="234" spans="1:30" ht="20.100000000000001" customHeight="1">
      <c r="A234" s="311"/>
      <c r="B234" s="311"/>
      <c r="C234" s="452"/>
      <c r="D234" s="311" t="s">
        <v>2229</v>
      </c>
      <c r="E234" s="452"/>
      <c r="F234" s="531">
        <v>1</v>
      </c>
      <c r="G234" s="314">
        <v>0.92592592592592593</v>
      </c>
      <c r="H234" s="356">
        <v>1</v>
      </c>
      <c r="I234" s="314">
        <v>0.99009900990099009</v>
      </c>
      <c r="J234" s="356">
        <v>1</v>
      </c>
      <c r="K234" s="314">
        <f>J234/99*100</f>
        <v>1.0101010101010102</v>
      </c>
      <c r="L234" s="356"/>
      <c r="M234" s="314"/>
      <c r="N234" s="315"/>
      <c r="O234" s="316"/>
      <c r="P234" s="315"/>
      <c r="Q234" s="316"/>
      <c r="R234" s="315"/>
      <c r="S234" s="316"/>
      <c r="T234" s="315"/>
      <c r="U234" s="316"/>
      <c r="V234" s="452"/>
      <c r="W234" s="452"/>
      <c r="X234" s="452"/>
      <c r="Y234" s="452"/>
      <c r="Z234" s="452"/>
      <c r="AA234" s="452"/>
      <c r="AB234" s="452"/>
      <c r="AC234" s="452"/>
      <c r="AD234" s="311"/>
    </row>
    <row r="235" spans="1:30" ht="20.100000000000001" customHeight="1">
      <c r="A235" s="311"/>
      <c r="B235" s="311"/>
      <c r="C235" s="452"/>
      <c r="D235" s="311" t="s">
        <v>1959</v>
      </c>
      <c r="E235" s="452"/>
      <c r="F235" s="531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315"/>
      <c r="U235" s="316"/>
      <c r="V235" s="452"/>
      <c r="W235" s="452"/>
      <c r="X235" s="452"/>
      <c r="Y235" s="452"/>
      <c r="Z235" s="452"/>
      <c r="AA235" s="452"/>
      <c r="AB235" s="452"/>
      <c r="AC235" s="452"/>
      <c r="AD235" s="311"/>
    </row>
    <row r="236" spans="1:30" ht="20.100000000000001" customHeight="1">
      <c r="A236" s="311"/>
      <c r="B236" s="311"/>
      <c r="C236" s="452"/>
      <c r="D236" s="311" t="s">
        <v>1960</v>
      </c>
      <c r="E236" s="452"/>
      <c r="F236" s="531"/>
      <c r="G236" s="314"/>
      <c r="H236" s="356"/>
      <c r="I236" s="314"/>
      <c r="J236" s="356"/>
      <c r="K236" s="314"/>
      <c r="L236" s="356"/>
      <c r="M236" s="314"/>
      <c r="N236" s="315"/>
      <c r="O236" s="316"/>
      <c r="P236" s="315"/>
      <c r="Q236" s="316"/>
      <c r="R236" s="315"/>
      <c r="S236" s="316"/>
      <c r="T236" s="315"/>
      <c r="U236" s="316"/>
      <c r="V236" s="452"/>
      <c r="W236" s="452"/>
      <c r="X236" s="452"/>
      <c r="Y236" s="452"/>
      <c r="Z236" s="452"/>
      <c r="AA236" s="452"/>
      <c r="AB236" s="452"/>
      <c r="AC236" s="452"/>
      <c r="AD236" s="311"/>
    </row>
    <row r="237" spans="1:30" ht="20.100000000000001" customHeight="1">
      <c r="A237" s="374" t="s">
        <v>3483</v>
      </c>
      <c r="B237" s="374" t="s">
        <v>826</v>
      </c>
      <c r="C237" s="358" t="s">
        <v>3641</v>
      </c>
      <c r="D237" s="374"/>
      <c r="E237" s="358"/>
      <c r="F237" s="443">
        <v>108</v>
      </c>
      <c r="G237" s="444">
        <v>100</v>
      </c>
      <c r="H237" s="443">
        <v>101</v>
      </c>
      <c r="I237" s="444">
        <v>100</v>
      </c>
      <c r="J237" s="443">
        <v>97</v>
      </c>
      <c r="K237" s="444">
        <f>J237/99*100</f>
        <v>97.979797979797979</v>
      </c>
      <c r="L237" s="443">
        <v>99</v>
      </c>
      <c r="M237" s="444">
        <v>98</v>
      </c>
      <c r="N237" s="471">
        <v>94</v>
      </c>
      <c r="O237" s="465">
        <v>97.9</v>
      </c>
      <c r="P237" s="471">
        <v>91</v>
      </c>
      <c r="Q237" s="465">
        <v>97.8</v>
      </c>
      <c r="R237" s="471"/>
      <c r="S237" s="465"/>
      <c r="T237" s="471"/>
      <c r="U237" s="465"/>
      <c r="V237" s="358" t="s">
        <v>8276</v>
      </c>
      <c r="W237" s="358" t="s">
        <v>8276</v>
      </c>
      <c r="X237" s="358" t="s">
        <v>8276</v>
      </c>
      <c r="Y237" s="358" t="s">
        <v>8276</v>
      </c>
      <c r="Z237" s="358" t="s">
        <v>8276</v>
      </c>
      <c r="AA237" s="358" t="s">
        <v>8276</v>
      </c>
      <c r="AB237" s="358" t="s">
        <v>8276</v>
      </c>
      <c r="AC237" s="358"/>
      <c r="AD237" s="374" t="s">
        <v>8729</v>
      </c>
    </row>
    <row r="238" spans="1:30" ht="20.100000000000001" customHeight="1">
      <c r="A238" s="311"/>
      <c r="B238" s="311"/>
      <c r="C238" s="452"/>
      <c r="D238" s="311" t="s">
        <v>1562</v>
      </c>
      <c r="E238" s="452" t="s">
        <v>8730</v>
      </c>
      <c r="F238" s="531"/>
      <c r="G238" s="314"/>
      <c r="H238" s="356"/>
      <c r="I238" s="314"/>
      <c r="J238" s="356"/>
      <c r="K238" s="314"/>
      <c r="L238" s="356"/>
      <c r="M238" s="314"/>
      <c r="N238" s="315"/>
      <c r="O238" s="316"/>
      <c r="P238" s="315"/>
      <c r="Q238" s="316"/>
      <c r="R238" s="315"/>
      <c r="S238" s="316"/>
      <c r="T238" s="315"/>
      <c r="U238" s="316"/>
      <c r="V238" s="452"/>
      <c r="W238" s="452"/>
      <c r="X238" s="452"/>
      <c r="Y238" s="452"/>
      <c r="Z238" s="452"/>
      <c r="AA238" s="452"/>
      <c r="AB238" s="452"/>
      <c r="AC238" s="452"/>
      <c r="AD238" s="311"/>
    </row>
    <row r="239" spans="1:30" ht="20.100000000000001" customHeight="1">
      <c r="A239" s="311"/>
      <c r="B239" s="311"/>
      <c r="C239" s="452"/>
      <c r="D239" s="311" t="s">
        <v>1563</v>
      </c>
      <c r="E239" s="452"/>
      <c r="F239" s="531"/>
      <c r="G239" s="314"/>
      <c r="H239" s="356"/>
      <c r="I239" s="314"/>
      <c r="J239" s="356">
        <v>2</v>
      </c>
      <c r="K239" s="314">
        <f>J239/99*100</f>
        <v>2.0202020202020203</v>
      </c>
      <c r="L239" s="356">
        <v>2</v>
      </c>
      <c r="M239" s="314">
        <v>2</v>
      </c>
      <c r="N239" s="315">
        <v>2</v>
      </c>
      <c r="O239" s="316">
        <v>2.1</v>
      </c>
      <c r="P239" s="315">
        <v>2</v>
      </c>
      <c r="Q239" s="316">
        <v>2.2000000000000002</v>
      </c>
      <c r="R239" s="315"/>
      <c r="S239" s="316"/>
      <c r="T239" s="315"/>
      <c r="U239" s="316"/>
      <c r="V239" s="452"/>
      <c r="W239" s="452"/>
      <c r="X239" s="452"/>
      <c r="Y239" s="452"/>
      <c r="Z239" s="452"/>
      <c r="AA239" s="452"/>
      <c r="AB239" s="452"/>
      <c r="AC239" s="452"/>
      <c r="AD239" s="311"/>
    </row>
    <row r="240" spans="1:30" ht="20.100000000000001" customHeight="1">
      <c r="A240" s="374" t="s">
        <v>3484</v>
      </c>
      <c r="B240" s="374" t="s">
        <v>827</v>
      </c>
      <c r="C240" s="358" t="s">
        <v>3641</v>
      </c>
      <c r="D240" s="374"/>
      <c r="E240" s="358"/>
      <c r="F240" s="443">
        <v>102</v>
      </c>
      <c r="G240" s="444">
        <v>94.444444444444443</v>
      </c>
      <c r="H240" s="443">
        <v>95</v>
      </c>
      <c r="I240" s="444">
        <f>H240/101*100</f>
        <v>94.059405940594047</v>
      </c>
      <c r="J240" s="443">
        <v>93</v>
      </c>
      <c r="K240" s="444">
        <f>J240/99*100</f>
        <v>93.939393939393938</v>
      </c>
      <c r="L240" s="443">
        <v>95</v>
      </c>
      <c r="M240" s="444">
        <v>94.1</v>
      </c>
      <c r="N240" s="471">
        <v>88</v>
      </c>
      <c r="O240" s="465">
        <v>91.7</v>
      </c>
      <c r="P240" s="471">
        <v>85</v>
      </c>
      <c r="Q240" s="465">
        <v>91.4</v>
      </c>
      <c r="R240" s="471"/>
      <c r="S240" s="465"/>
      <c r="T240" s="471"/>
      <c r="U240" s="465"/>
      <c r="V240" s="358" t="s">
        <v>8276</v>
      </c>
      <c r="W240" s="358" t="s">
        <v>8276</v>
      </c>
      <c r="X240" s="358" t="s">
        <v>8276</v>
      </c>
      <c r="Y240" s="358" t="s">
        <v>8276</v>
      </c>
      <c r="Z240" s="358" t="s">
        <v>8276</v>
      </c>
      <c r="AA240" s="358" t="s">
        <v>8276</v>
      </c>
      <c r="AB240" s="358" t="s">
        <v>8276</v>
      </c>
      <c r="AC240" s="358"/>
      <c r="AD240" s="374" t="s">
        <v>8729</v>
      </c>
    </row>
    <row r="241" spans="1:30" ht="20.100000000000001" customHeight="1">
      <c r="A241" s="311"/>
      <c r="B241" s="311"/>
      <c r="C241" s="452"/>
      <c r="D241" s="311" t="s">
        <v>1959</v>
      </c>
      <c r="E241" s="452" t="s">
        <v>758</v>
      </c>
      <c r="F241" s="531"/>
      <c r="G241" s="314"/>
      <c r="H241" s="356"/>
      <c r="I241" s="314"/>
      <c r="J241" s="356"/>
      <c r="K241" s="314"/>
      <c r="L241" s="356"/>
      <c r="M241" s="314"/>
      <c r="N241" s="315"/>
      <c r="O241" s="316"/>
      <c r="P241" s="315"/>
      <c r="Q241" s="316"/>
      <c r="R241" s="315"/>
      <c r="S241" s="316"/>
      <c r="T241" s="315"/>
      <c r="U241" s="316"/>
      <c r="V241" s="452"/>
      <c r="W241" s="452"/>
      <c r="X241" s="452"/>
      <c r="Y241" s="452"/>
      <c r="Z241" s="452"/>
      <c r="AA241" s="452"/>
      <c r="AB241" s="452"/>
      <c r="AC241" s="452"/>
      <c r="AD241" s="311"/>
    </row>
    <row r="242" spans="1:30" ht="20.100000000000001" customHeight="1">
      <c r="A242" s="311"/>
      <c r="B242" s="311"/>
      <c r="C242" s="452"/>
      <c r="D242" s="311" t="s">
        <v>1960</v>
      </c>
      <c r="E242" s="452"/>
      <c r="F242" s="531">
        <v>6</v>
      </c>
      <c r="G242" s="314">
        <v>5.5555555555555554</v>
      </c>
      <c r="H242" s="356">
        <v>6</v>
      </c>
      <c r="I242" s="314">
        <f>H242/101*100</f>
        <v>5.9405940594059405</v>
      </c>
      <c r="J242" s="356">
        <v>6</v>
      </c>
      <c r="K242" s="314">
        <f>J242/99*100</f>
        <v>6.0606060606060606</v>
      </c>
      <c r="L242" s="356">
        <v>6</v>
      </c>
      <c r="M242" s="314">
        <v>5.9</v>
      </c>
      <c r="N242" s="315">
        <v>8</v>
      </c>
      <c r="O242" s="316">
        <v>8.3000000000000007</v>
      </c>
      <c r="P242" s="315">
        <v>8</v>
      </c>
      <c r="Q242" s="316">
        <v>8.6</v>
      </c>
      <c r="R242" s="315"/>
      <c r="S242" s="316"/>
      <c r="T242" s="315"/>
      <c r="U242" s="316"/>
      <c r="V242" s="452"/>
      <c r="W242" s="452"/>
      <c r="X242" s="452"/>
      <c r="Y242" s="452"/>
      <c r="Z242" s="452"/>
      <c r="AA242" s="452"/>
      <c r="AB242" s="452"/>
      <c r="AC242" s="452"/>
      <c r="AD242" s="311"/>
    </row>
    <row r="243" spans="1:30" ht="20.100000000000001" customHeight="1">
      <c r="A243" s="374" t="s">
        <v>3485</v>
      </c>
      <c r="B243" s="374" t="s">
        <v>828</v>
      </c>
      <c r="C243" s="358" t="s">
        <v>3641</v>
      </c>
      <c r="D243" s="374" t="s">
        <v>8568</v>
      </c>
      <c r="E243" s="358" t="s">
        <v>7338</v>
      </c>
      <c r="F243" s="443">
        <v>1</v>
      </c>
      <c r="G243" s="444">
        <v>16.666666666666664</v>
      </c>
      <c r="H243" s="443">
        <v>2</v>
      </c>
      <c r="I243" s="444">
        <v>33.299999999999997</v>
      </c>
      <c r="J243" s="443">
        <v>2</v>
      </c>
      <c r="K243" s="444">
        <f>J243/6*100</f>
        <v>33.333333333333329</v>
      </c>
      <c r="L243" s="443">
        <v>2</v>
      </c>
      <c r="M243" s="444">
        <v>33.299999999999997</v>
      </c>
      <c r="N243" s="471">
        <v>2</v>
      </c>
      <c r="O243" s="465">
        <v>25</v>
      </c>
      <c r="P243" s="471">
        <v>1</v>
      </c>
      <c r="Q243" s="465">
        <v>12.5</v>
      </c>
      <c r="R243" s="471"/>
      <c r="S243" s="465"/>
      <c r="T243" s="471"/>
      <c r="U243" s="465"/>
      <c r="V243" s="358" t="s">
        <v>8276</v>
      </c>
      <c r="W243" s="358" t="s">
        <v>8276</v>
      </c>
      <c r="X243" s="358" t="s">
        <v>8276</v>
      </c>
      <c r="Y243" s="358" t="s">
        <v>8276</v>
      </c>
      <c r="Z243" s="358" t="s">
        <v>8276</v>
      </c>
      <c r="AA243" s="358" t="s">
        <v>8276</v>
      </c>
      <c r="AB243" s="358" t="s">
        <v>8276</v>
      </c>
      <c r="AC243" s="358"/>
      <c r="AD243" s="374" t="s">
        <v>8729</v>
      </c>
    </row>
    <row r="244" spans="1:30" ht="20.100000000000001" customHeight="1">
      <c r="A244" s="311"/>
      <c r="B244" s="311"/>
      <c r="C244" s="452"/>
      <c r="D244" s="311" t="s">
        <v>8569</v>
      </c>
      <c r="E244" s="452"/>
      <c r="F244" s="531"/>
      <c r="G244" s="314"/>
      <c r="H244" s="356">
        <v>2</v>
      </c>
      <c r="I244" s="314">
        <v>33.299999999999997</v>
      </c>
      <c r="J244" s="356">
        <v>2</v>
      </c>
      <c r="K244" s="314">
        <f>J244/6*100</f>
        <v>33.333333333333329</v>
      </c>
      <c r="L244" s="356">
        <v>2</v>
      </c>
      <c r="M244" s="314">
        <v>33.299999999999997</v>
      </c>
      <c r="N244" s="315">
        <v>3</v>
      </c>
      <c r="O244" s="316">
        <v>37.5</v>
      </c>
      <c r="P244" s="315">
        <v>4</v>
      </c>
      <c r="Q244" s="316">
        <v>50</v>
      </c>
      <c r="R244" s="315"/>
      <c r="S244" s="316"/>
      <c r="T244" s="315"/>
      <c r="U244" s="316"/>
      <c r="V244" s="452"/>
      <c r="W244" s="452"/>
      <c r="X244" s="452"/>
      <c r="Y244" s="452"/>
      <c r="Z244" s="452"/>
      <c r="AA244" s="452"/>
      <c r="AB244" s="452"/>
      <c r="AC244" s="452"/>
      <c r="AD244" s="311"/>
    </row>
    <row r="245" spans="1:30" ht="20.100000000000001" customHeight="1">
      <c r="A245" s="311"/>
      <c r="B245" s="311"/>
      <c r="C245" s="452"/>
      <c r="D245" s="311" t="s">
        <v>7408</v>
      </c>
      <c r="E245" s="452"/>
      <c r="F245" s="531"/>
      <c r="G245" s="314"/>
      <c r="H245" s="356"/>
      <c r="I245" s="314"/>
      <c r="J245" s="356"/>
      <c r="K245" s="314"/>
      <c r="L245" s="356"/>
      <c r="M245" s="314"/>
      <c r="N245" s="315"/>
      <c r="O245" s="316"/>
      <c r="P245" s="315"/>
      <c r="Q245" s="316"/>
      <c r="R245" s="315"/>
      <c r="S245" s="316"/>
      <c r="T245" s="315"/>
      <c r="U245" s="316"/>
      <c r="V245" s="452"/>
      <c r="W245" s="452"/>
      <c r="X245" s="452"/>
      <c r="Y245" s="452"/>
      <c r="Z245" s="452"/>
      <c r="AA245" s="452"/>
      <c r="AB245" s="452"/>
      <c r="AC245" s="452"/>
      <c r="AD245" s="311"/>
    </row>
    <row r="246" spans="1:30" ht="20.100000000000001" customHeight="1">
      <c r="A246" s="311"/>
      <c r="B246" s="311"/>
      <c r="C246" s="452"/>
      <c r="D246" s="311" t="s">
        <v>8571</v>
      </c>
      <c r="E246" s="452"/>
      <c r="F246" s="531"/>
      <c r="G246" s="314"/>
      <c r="H246" s="356"/>
      <c r="I246" s="314"/>
      <c r="J246" s="356"/>
      <c r="K246" s="314"/>
      <c r="L246" s="356"/>
      <c r="M246" s="314"/>
      <c r="N246" s="315">
        <v>1</v>
      </c>
      <c r="O246" s="316">
        <v>12.5</v>
      </c>
      <c r="P246" s="315">
        <v>1</v>
      </c>
      <c r="Q246" s="316">
        <v>12.5</v>
      </c>
      <c r="R246" s="315"/>
      <c r="S246" s="316"/>
      <c r="T246" s="315"/>
      <c r="U246" s="316"/>
      <c r="V246" s="452"/>
      <c r="W246" s="452"/>
      <c r="X246" s="452"/>
      <c r="Y246" s="452"/>
      <c r="Z246" s="452"/>
      <c r="AA246" s="452"/>
      <c r="AB246" s="452"/>
      <c r="AC246" s="452"/>
      <c r="AD246" s="311"/>
    </row>
    <row r="247" spans="1:30" ht="20.100000000000001" customHeight="1">
      <c r="A247" s="311"/>
      <c r="B247" s="311"/>
      <c r="C247" s="452"/>
      <c r="D247" s="311" t="s">
        <v>1959</v>
      </c>
      <c r="E247" s="452"/>
      <c r="F247" s="531"/>
      <c r="G247" s="314"/>
      <c r="H247" s="356"/>
      <c r="I247" s="314"/>
      <c r="J247" s="356"/>
      <c r="K247" s="314"/>
      <c r="L247" s="356"/>
      <c r="M247" s="314"/>
      <c r="N247" s="315"/>
      <c r="O247" s="316"/>
      <c r="P247" s="315"/>
      <c r="Q247" s="316"/>
      <c r="R247" s="315"/>
      <c r="S247" s="316"/>
      <c r="T247" s="315"/>
      <c r="U247" s="316"/>
      <c r="V247" s="452"/>
      <c r="W247" s="452"/>
      <c r="X247" s="452"/>
      <c r="Y247" s="452"/>
      <c r="Z247" s="452"/>
      <c r="AA247" s="452"/>
      <c r="AB247" s="452"/>
      <c r="AC247" s="452"/>
      <c r="AD247" s="311"/>
    </row>
    <row r="248" spans="1:30" ht="20.100000000000001" customHeight="1">
      <c r="A248" s="311"/>
      <c r="B248" s="311"/>
      <c r="C248" s="452"/>
      <c r="D248" s="311" t="s">
        <v>1960</v>
      </c>
      <c r="E248" s="452"/>
      <c r="F248" s="531">
        <v>5</v>
      </c>
      <c r="G248" s="314">
        <v>83.333333333333343</v>
      </c>
      <c r="H248" s="356">
        <v>2</v>
      </c>
      <c r="I248" s="314">
        <v>33.299999999999997</v>
      </c>
      <c r="J248" s="356">
        <v>2</v>
      </c>
      <c r="K248" s="314">
        <f>J248/6*100</f>
        <v>33.333333333333329</v>
      </c>
      <c r="L248" s="356">
        <v>2</v>
      </c>
      <c r="M248" s="314">
        <v>33.299999999999997</v>
      </c>
      <c r="N248" s="315">
        <v>2</v>
      </c>
      <c r="O248" s="316">
        <v>25</v>
      </c>
      <c r="P248" s="315">
        <v>2</v>
      </c>
      <c r="Q248" s="316">
        <v>25</v>
      </c>
      <c r="R248" s="315"/>
      <c r="S248" s="316"/>
      <c r="T248" s="315"/>
      <c r="U248" s="316"/>
      <c r="V248" s="452"/>
      <c r="W248" s="452"/>
      <c r="X248" s="452"/>
      <c r="Y248" s="452"/>
      <c r="Z248" s="452"/>
      <c r="AA248" s="452"/>
      <c r="AB248" s="452"/>
      <c r="AC248" s="452"/>
      <c r="AD248" s="311"/>
    </row>
    <row r="249" spans="1:30" ht="20.100000000000001" customHeight="1">
      <c r="A249" s="374" t="s">
        <v>3486</v>
      </c>
      <c r="B249" s="374" t="s">
        <v>8731</v>
      </c>
      <c r="C249" s="358" t="s">
        <v>3641</v>
      </c>
      <c r="D249" s="374"/>
      <c r="E249" s="358"/>
      <c r="F249" s="443">
        <v>56</v>
      </c>
      <c r="G249" s="444">
        <v>100</v>
      </c>
      <c r="H249" s="443">
        <v>52</v>
      </c>
      <c r="I249" s="444">
        <v>100</v>
      </c>
      <c r="J249" s="443">
        <f>5092-5045</f>
        <v>47</v>
      </c>
      <c r="K249" s="444">
        <v>100</v>
      </c>
      <c r="L249" s="443">
        <v>43</v>
      </c>
      <c r="M249" s="444">
        <v>100</v>
      </c>
      <c r="N249" s="471">
        <v>39</v>
      </c>
      <c r="O249" s="465">
        <v>100</v>
      </c>
      <c r="P249" s="471">
        <v>38</v>
      </c>
      <c r="Q249" s="465">
        <v>100</v>
      </c>
      <c r="R249" s="471">
        <v>33</v>
      </c>
      <c r="S249" s="465">
        <v>100</v>
      </c>
      <c r="T249" s="471">
        <v>36</v>
      </c>
      <c r="U249" s="465">
        <v>100</v>
      </c>
      <c r="V249" s="358" t="s">
        <v>8276</v>
      </c>
      <c r="W249" s="358" t="s">
        <v>8276</v>
      </c>
      <c r="X249" s="358" t="s">
        <v>8276</v>
      </c>
      <c r="Y249" s="358" t="s">
        <v>8276</v>
      </c>
      <c r="Z249" s="358" t="s">
        <v>8276</v>
      </c>
      <c r="AA249" s="358" t="s">
        <v>8276</v>
      </c>
      <c r="AB249" s="358" t="s">
        <v>8276</v>
      </c>
      <c r="AC249" s="358" t="s">
        <v>8276</v>
      </c>
      <c r="AD249" s="374" t="s">
        <v>8732</v>
      </c>
    </row>
    <row r="250" spans="1:30" ht="20.100000000000001" customHeight="1">
      <c r="A250" s="374" t="s">
        <v>3487</v>
      </c>
      <c r="B250" s="374" t="s">
        <v>829</v>
      </c>
      <c r="C250" s="358" t="s">
        <v>3641</v>
      </c>
      <c r="D250" s="374" t="s">
        <v>2222</v>
      </c>
      <c r="E250" s="358" t="s">
        <v>7338</v>
      </c>
      <c r="F250" s="443"/>
      <c r="G250" s="444"/>
      <c r="H250" s="443"/>
      <c r="I250" s="444"/>
      <c r="J250" s="443"/>
      <c r="K250" s="444"/>
      <c r="L250" s="443"/>
      <c r="M250" s="444"/>
      <c r="N250" s="471"/>
      <c r="O250" s="465"/>
      <c r="P250" s="471"/>
      <c r="Q250" s="465"/>
      <c r="R250" s="471"/>
      <c r="S250" s="465"/>
      <c r="T250" s="471"/>
      <c r="U250" s="465"/>
      <c r="V250" s="358" t="s">
        <v>8276</v>
      </c>
      <c r="W250" s="358" t="s">
        <v>8276</v>
      </c>
      <c r="X250" s="358" t="s">
        <v>8276</v>
      </c>
      <c r="Y250" s="358" t="s">
        <v>8276</v>
      </c>
      <c r="Z250" s="358" t="s">
        <v>8276</v>
      </c>
      <c r="AA250" s="358" t="s">
        <v>8276</v>
      </c>
      <c r="AB250" s="358" t="s">
        <v>8276</v>
      </c>
      <c r="AC250" s="358" t="s">
        <v>8276</v>
      </c>
      <c r="AD250" s="374" t="s">
        <v>8732</v>
      </c>
    </row>
    <row r="251" spans="1:30" ht="20.100000000000001" customHeight="1">
      <c r="A251" s="311"/>
      <c r="B251" s="311"/>
      <c r="C251" s="452"/>
      <c r="D251" s="311" t="s">
        <v>2223</v>
      </c>
      <c r="E251" s="452"/>
      <c r="F251" s="531">
        <v>2</v>
      </c>
      <c r="G251" s="314">
        <v>3.5714285714285716</v>
      </c>
      <c r="H251" s="356">
        <v>2</v>
      </c>
      <c r="I251" s="314">
        <v>3.8461538461538463</v>
      </c>
      <c r="J251" s="356">
        <v>2</v>
      </c>
      <c r="K251" s="314">
        <f>J251/47*100</f>
        <v>4.2553191489361701</v>
      </c>
      <c r="L251" s="356">
        <v>2</v>
      </c>
      <c r="M251" s="314">
        <v>4.7</v>
      </c>
      <c r="N251" s="315">
        <v>2</v>
      </c>
      <c r="O251" s="316">
        <v>5.1282051282051277</v>
      </c>
      <c r="P251" s="315">
        <v>2</v>
      </c>
      <c r="Q251" s="316">
        <v>5.2631578947368425</v>
      </c>
      <c r="R251" s="315">
        <v>1</v>
      </c>
      <c r="S251" s="316">
        <v>3.0303030303030303</v>
      </c>
      <c r="T251" s="315">
        <v>1</v>
      </c>
      <c r="U251" s="316">
        <v>2.7777777777777777</v>
      </c>
      <c r="V251" s="452"/>
      <c r="W251" s="452"/>
      <c r="X251" s="452"/>
      <c r="Y251" s="452"/>
      <c r="Z251" s="452"/>
      <c r="AA251" s="452"/>
      <c r="AB251" s="452"/>
      <c r="AC251" s="452"/>
      <c r="AD251" s="311"/>
    </row>
    <row r="252" spans="1:30" ht="20.100000000000001" customHeight="1">
      <c r="A252" s="311"/>
      <c r="B252" s="311"/>
      <c r="C252" s="452"/>
      <c r="D252" s="311" t="s">
        <v>2224</v>
      </c>
      <c r="E252" s="452"/>
      <c r="F252" s="531"/>
      <c r="G252" s="314"/>
      <c r="H252" s="356"/>
      <c r="I252" s="314"/>
      <c r="J252" s="356"/>
      <c r="K252" s="314"/>
      <c r="L252" s="356"/>
      <c r="M252" s="314"/>
      <c r="N252" s="315"/>
      <c r="O252" s="316"/>
      <c r="P252" s="315"/>
      <c r="Q252" s="316"/>
      <c r="R252" s="315"/>
      <c r="S252" s="316"/>
      <c r="T252" s="315"/>
      <c r="U252" s="316"/>
      <c r="V252" s="452"/>
      <c r="W252" s="452"/>
      <c r="X252" s="452"/>
      <c r="Y252" s="452"/>
      <c r="Z252" s="452"/>
      <c r="AA252" s="452"/>
      <c r="AB252" s="452"/>
      <c r="AC252" s="452"/>
      <c r="AD252" s="311"/>
    </row>
    <row r="253" spans="1:30" ht="20.100000000000001" customHeight="1">
      <c r="A253" s="311"/>
      <c r="B253" s="311"/>
      <c r="C253" s="452"/>
      <c r="D253" s="311" t="s">
        <v>2225</v>
      </c>
      <c r="E253" s="356"/>
      <c r="F253" s="531">
        <v>1</v>
      </c>
      <c r="G253" s="314">
        <v>1.7857142857142858</v>
      </c>
      <c r="H253" s="356">
        <v>1</v>
      </c>
      <c r="I253" s="314">
        <v>1.9230769230769231</v>
      </c>
      <c r="J253" s="356">
        <v>1</v>
      </c>
      <c r="K253" s="314">
        <f>J253/47*100</f>
        <v>2.1276595744680851</v>
      </c>
      <c r="L253" s="356">
        <v>1</v>
      </c>
      <c r="M253" s="314">
        <v>2.2999999999999998</v>
      </c>
      <c r="N253" s="315">
        <v>1</v>
      </c>
      <c r="O253" s="316">
        <v>2.5641025641025639</v>
      </c>
      <c r="P253" s="315">
        <v>1</v>
      </c>
      <c r="Q253" s="316">
        <v>2.6315789473684212</v>
      </c>
      <c r="R253" s="315">
        <v>1</v>
      </c>
      <c r="S253" s="316">
        <v>3.0303030303030303</v>
      </c>
      <c r="T253" s="315">
        <v>1</v>
      </c>
      <c r="U253" s="316">
        <v>2.7777777777777777</v>
      </c>
      <c r="V253" s="452"/>
      <c r="W253" s="452"/>
      <c r="X253" s="452"/>
      <c r="Y253" s="452"/>
      <c r="Z253" s="452"/>
      <c r="AA253" s="452"/>
      <c r="AB253" s="452"/>
      <c r="AC253" s="452"/>
      <c r="AD253" s="311"/>
    </row>
    <row r="254" spans="1:30" ht="20.100000000000001" customHeight="1">
      <c r="A254" s="311"/>
      <c r="B254" s="311"/>
      <c r="C254" s="452"/>
      <c r="D254" s="311" t="s">
        <v>2226</v>
      </c>
      <c r="E254" s="356"/>
      <c r="F254" s="531">
        <v>16</v>
      </c>
      <c r="G254" s="314">
        <v>28.571428571428573</v>
      </c>
      <c r="H254" s="356">
        <v>13</v>
      </c>
      <c r="I254" s="314">
        <v>25</v>
      </c>
      <c r="J254" s="356">
        <v>11</v>
      </c>
      <c r="K254" s="314">
        <f>J254/47*100</f>
        <v>23.404255319148938</v>
      </c>
      <c r="L254" s="356">
        <v>11</v>
      </c>
      <c r="M254" s="314">
        <v>25.6</v>
      </c>
      <c r="N254" s="315">
        <v>11</v>
      </c>
      <c r="O254" s="316">
        <v>28.205128205128204</v>
      </c>
      <c r="P254" s="315">
        <v>12</v>
      </c>
      <c r="Q254" s="316">
        <v>31.578947368421051</v>
      </c>
      <c r="R254" s="315">
        <v>12</v>
      </c>
      <c r="S254" s="316">
        <v>36.363636363636367</v>
      </c>
      <c r="T254" s="315">
        <v>12</v>
      </c>
      <c r="U254" s="316">
        <v>33.333333333333336</v>
      </c>
      <c r="V254" s="452"/>
      <c r="W254" s="452"/>
      <c r="X254" s="452"/>
      <c r="Y254" s="452"/>
      <c r="Z254" s="452"/>
      <c r="AA254" s="452"/>
      <c r="AB254" s="452"/>
      <c r="AC254" s="452"/>
      <c r="AD254" s="311"/>
    </row>
    <row r="255" spans="1:30" ht="20.100000000000001" customHeight="1">
      <c r="A255" s="311"/>
      <c r="B255" s="311"/>
      <c r="C255" s="452"/>
      <c r="D255" s="311" t="s">
        <v>2227</v>
      </c>
      <c r="E255" s="356"/>
      <c r="F255" s="531">
        <v>21</v>
      </c>
      <c r="G255" s="314">
        <v>37.5</v>
      </c>
      <c r="H255" s="356">
        <v>22</v>
      </c>
      <c r="I255" s="314">
        <v>42.307692307692307</v>
      </c>
      <c r="J255" s="356">
        <v>20</v>
      </c>
      <c r="K255" s="314">
        <f>J255/47*100</f>
        <v>42.553191489361701</v>
      </c>
      <c r="L255" s="356">
        <v>16</v>
      </c>
      <c r="M255" s="314">
        <v>37.200000000000003</v>
      </c>
      <c r="N255" s="315">
        <v>12</v>
      </c>
      <c r="O255" s="316">
        <v>30.76923076923077</v>
      </c>
      <c r="P255" s="315">
        <v>11</v>
      </c>
      <c r="Q255" s="316">
        <v>28.94736842105263</v>
      </c>
      <c r="R255" s="315">
        <v>9</v>
      </c>
      <c r="S255" s="316">
        <v>27.272727272727273</v>
      </c>
      <c r="T255" s="315">
        <v>10</v>
      </c>
      <c r="U255" s="316">
        <v>27.777777777777779</v>
      </c>
      <c r="V255" s="452"/>
      <c r="W255" s="452"/>
      <c r="X255" s="452"/>
      <c r="Y255" s="452"/>
      <c r="Z255" s="452"/>
      <c r="AA255" s="452"/>
      <c r="AB255" s="452"/>
      <c r="AC255" s="452"/>
      <c r="AD255" s="311"/>
    </row>
    <row r="256" spans="1:30" ht="20.100000000000001" customHeight="1">
      <c r="A256" s="311"/>
      <c r="B256" s="311"/>
      <c r="C256" s="452"/>
      <c r="D256" s="311" t="s">
        <v>2228</v>
      </c>
      <c r="E256" s="356"/>
      <c r="F256" s="531">
        <v>16</v>
      </c>
      <c r="G256" s="314">
        <v>28.571428571428573</v>
      </c>
      <c r="H256" s="356">
        <v>14</v>
      </c>
      <c r="I256" s="314">
        <v>26.923076923076923</v>
      </c>
      <c r="J256" s="356">
        <v>13</v>
      </c>
      <c r="K256" s="314">
        <f>J256/47*100</f>
        <v>27.659574468085108</v>
      </c>
      <c r="L256" s="356">
        <v>13</v>
      </c>
      <c r="M256" s="314">
        <v>30.2</v>
      </c>
      <c r="N256" s="315">
        <v>13</v>
      </c>
      <c r="O256" s="316">
        <v>33.333333333333329</v>
      </c>
      <c r="P256" s="315">
        <v>12</v>
      </c>
      <c r="Q256" s="316">
        <v>31.578947368421051</v>
      </c>
      <c r="R256" s="315">
        <v>10</v>
      </c>
      <c r="S256" s="316">
        <v>30.303030303030305</v>
      </c>
      <c r="T256" s="315">
        <v>12</v>
      </c>
      <c r="U256" s="316">
        <v>33.333333333333336</v>
      </c>
      <c r="V256" s="452"/>
      <c r="W256" s="452"/>
      <c r="X256" s="452"/>
      <c r="Y256" s="452"/>
      <c r="Z256" s="452"/>
      <c r="AA256" s="452"/>
      <c r="AB256" s="452"/>
      <c r="AC256" s="452"/>
      <c r="AD256" s="311"/>
    </row>
    <row r="257" spans="1:30" ht="20.100000000000001" customHeight="1">
      <c r="A257" s="311"/>
      <c r="B257" s="311"/>
      <c r="C257" s="452"/>
      <c r="D257" s="311" t="s">
        <v>2229</v>
      </c>
      <c r="E257" s="356"/>
      <c r="F257" s="531"/>
      <c r="G257" s="314"/>
      <c r="H257" s="356"/>
      <c r="I257" s="314"/>
      <c r="J257" s="356"/>
      <c r="K257" s="314"/>
      <c r="L257" s="356"/>
      <c r="M257" s="314"/>
      <c r="N257" s="315"/>
      <c r="O257" s="316"/>
      <c r="P257" s="315"/>
      <c r="Q257" s="316"/>
      <c r="R257" s="315"/>
      <c r="S257" s="316"/>
      <c r="T257" s="315"/>
      <c r="U257" s="316"/>
      <c r="V257" s="452"/>
      <c r="W257" s="452"/>
      <c r="X257" s="452"/>
      <c r="Y257" s="452"/>
      <c r="Z257" s="452"/>
      <c r="AA257" s="452"/>
      <c r="AB257" s="452"/>
      <c r="AC257" s="452"/>
      <c r="AD257" s="311"/>
    </row>
    <row r="258" spans="1:30" ht="20.100000000000001" customHeight="1">
      <c r="A258" s="311"/>
      <c r="B258" s="311"/>
      <c r="C258" s="452"/>
      <c r="D258" s="311" t="s">
        <v>1959</v>
      </c>
      <c r="E258" s="356"/>
      <c r="F258" s="531"/>
      <c r="G258" s="314"/>
      <c r="H258" s="356"/>
      <c r="I258" s="314"/>
      <c r="J258" s="356"/>
      <c r="K258" s="314"/>
      <c r="L258" s="356"/>
      <c r="M258" s="314"/>
      <c r="N258" s="315"/>
      <c r="O258" s="316"/>
      <c r="P258" s="315"/>
      <c r="Q258" s="316"/>
      <c r="R258" s="315"/>
      <c r="S258" s="316"/>
      <c r="T258" s="315"/>
      <c r="U258" s="316"/>
      <c r="V258" s="452"/>
      <c r="W258" s="452"/>
      <c r="X258" s="452"/>
      <c r="Y258" s="452"/>
      <c r="Z258" s="452"/>
      <c r="AA258" s="452"/>
      <c r="AB258" s="452"/>
      <c r="AC258" s="452"/>
      <c r="AD258" s="311"/>
    </row>
    <row r="259" spans="1:30" ht="20.100000000000001" customHeight="1">
      <c r="A259" s="311"/>
      <c r="B259" s="311"/>
      <c r="C259" s="452"/>
      <c r="D259" s="311" t="s">
        <v>1960</v>
      </c>
      <c r="E259" s="356"/>
      <c r="F259" s="531"/>
      <c r="G259" s="314"/>
      <c r="H259" s="356"/>
      <c r="I259" s="314"/>
      <c r="J259" s="356"/>
      <c r="K259" s="314"/>
      <c r="L259" s="356"/>
      <c r="M259" s="314"/>
      <c r="N259" s="315"/>
      <c r="O259" s="316"/>
      <c r="P259" s="315"/>
      <c r="Q259" s="316"/>
      <c r="R259" s="315"/>
      <c r="S259" s="316"/>
      <c r="T259" s="315"/>
      <c r="U259" s="316"/>
      <c r="V259" s="452"/>
      <c r="W259" s="452"/>
      <c r="X259" s="452"/>
      <c r="Y259" s="452"/>
      <c r="Z259" s="452"/>
      <c r="AA259" s="452"/>
      <c r="AB259" s="452"/>
      <c r="AC259" s="452"/>
      <c r="AD259" s="311"/>
    </row>
    <row r="260" spans="1:30" ht="20.100000000000001" customHeight="1">
      <c r="A260" s="374" t="s">
        <v>3488</v>
      </c>
      <c r="B260" s="374" t="s">
        <v>830</v>
      </c>
      <c r="C260" s="358" t="s">
        <v>3641</v>
      </c>
      <c r="D260" s="374"/>
      <c r="E260" s="443"/>
      <c r="F260" s="443">
        <v>56</v>
      </c>
      <c r="G260" s="444">
        <v>100</v>
      </c>
      <c r="H260" s="443">
        <v>52</v>
      </c>
      <c r="I260" s="444">
        <v>100</v>
      </c>
      <c r="J260" s="443">
        <v>47</v>
      </c>
      <c r="K260" s="444">
        <v>100</v>
      </c>
      <c r="L260" s="443">
        <v>43</v>
      </c>
      <c r="M260" s="444">
        <v>100</v>
      </c>
      <c r="N260" s="471">
        <v>39</v>
      </c>
      <c r="O260" s="465">
        <v>100</v>
      </c>
      <c r="P260" s="471">
        <v>38</v>
      </c>
      <c r="Q260" s="465">
        <v>100</v>
      </c>
      <c r="R260" s="471">
        <v>33</v>
      </c>
      <c r="S260" s="465">
        <v>100</v>
      </c>
      <c r="T260" s="471">
        <v>36</v>
      </c>
      <c r="U260" s="465">
        <v>100</v>
      </c>
      <c r="V260" s="358" t="s">
        <v>8276</v>
      </c>
      <c r="W260" s="358" t="s">
        <v>8276</v>
      </c>
      <c r="X260" s="358" t="s">
        <v>8276</v>
      </c>
      <c r="Y260" s="358" t="s">
        <v>8276</v>
      </c>
      <c r="Z260" s="358" t="s">
        <v>8276</v>
      </c>
      <c r="AA260" s="358" t="s">
        <v>8276</v>
      </c>
      <c r="AB260" s="358" t="s">
        <v>8276</v>
      </c>
      <c r="AC260" s="358" t="s">
        <v>8276</v>
      </c>
      <c r="AD260" s="374" t="s">
        <v>8732</v>
      </c>
    </row>
    <row r="261" spans="1:30" ht="20.100000000000001" customHeight="1">
      <c r="A261" s="311"/>
      <c r="B261" s="311"/>
      <c r="C261" s="452"/>
      <c r="D261" s="311" t="s">
        <v>1562</v>
      </c>
      <c r="E261" s="356" t="s">
        <v>177</v>
      </c>
      <c r="F261" s="531"/>
      <c r="G261" s="314"/>
      <c r="H261" s="356"/>
      <c r="I261" s="314"/>
      <c r="J261" s="356"/>
      <c r="K261" s="314"/>
      <c r="L261" s="356"/>
      <c r="M261" s="314"/>
      <c r="N261" s="315"/>
      <c r="O261" s="316"/>
      <c r="P261" s="315"/>
      <c r="Q261" s="316"/>
      <c r="R261" s="315"/>
      <c r="S261" s="316"/>
      <c r="T261" s="315"/>
      <c r="U261" s="316"/>
      <c r="V261" s="452"/>
      <c r="W261" s="452"/>
      <c r="X261" s="452"/>
      <c r="Y261" s="452"/>
      <c r="Z261" s="452"/>
      <c r="AA261" s="452"/>
      <c r="AB261" s="452"/>
      <c r="AC261" s="452"/>
      <c r="AD261" s="311"/>
    </row>
    <row r="262" spans="1:30" ht="20.100000000000001" customHeight="1">
      <c r="A262" s="311"/>
      <c r="B262" s="311"/>
      <c r="C262" s="452"/>
      <c r="D262" s="311" t="s">
        <v>1563</v>
      </c>
      <c r="E262" s="356"/>
      <c r="F262" s="531"/>
      <c r="G262" s="314"/>
      <c r="H262" s="356"/>
      <c r="I262" s="314"/>
      <c r="J262" s="356"/>
      <c r="K262" s="314"/>
      <c r="L262" s="356"/>
      <c r="M262" s="314"/>
      <c r="N262" s="315"/>
      <c r="O262" s="316"/>
      <c r="P262" s="315"/>
      <c r="Q262" s="316"/>
      <c r="R262" s="315"/>
      <c r="S262" s="316"/>
      <c r="T262" s="315"/>
      <c r="U262" s="316"/>
      <c r="V262" s="452"/>
      <c r="W262" s="452"/>
      <c r="X262" s="452"/>
      <c r="Y262" s="452"/>
      <c r="Z262" s="452"/>
      <c r="AA262" s="452"/>
      <c r="AB262" s="452"/>
      <c r="AC262" s="452"/>
      <c r="AD262" s="311"/>
    </row>
    <row r="263" spans="1:30" ht="20.100000000000001" customHeight="1">
      <c r="A263" s="374" t="s">
        <v>3489</v>
      </c>
      <c r="B263" s="374" t="s">
        <v>831</v>
      </c>
      <c r="C263" s="358" t="s">
        <v>3641</v>
      </c>
      <c r="D263" s="374"/>
      <c r="E263" s="443"/>
      <c r="F263" s="443">
        <v>55</v>
      </c>
      <c r="G263" s="444">
        <v>98.214285714285708</v>
      </c>
      <c r="H263" s="443">
        <v>50</v>
      </c>
      <c r="I263" s="444">
        <f>H263/52*100</f>
        <v>96.15384615384616</v>
      </c>
      <c r="J263" s="443">
        <v>45</v>
      </c>
      <c r="K263" s="444">
        <f>J263/47*100</f>
        <v>95.744680851063833</v>
      </c>
      <c r="L263" s="443">
        <v>41</v>
      </c>
      <c r="M263" s="444">
        <v>95.3</v>
      </c>
      <c r="N263" s="471">
        <v>36</v>
      </c>
      <c r="O263" s="465">
        <v>92.3</v>
      </c>
      <c r="P263" s="471">
        <v>35</v>
      </c>
      <c r="Q263" s="465">
        <v>92.1</v>
      </c>
      <c r="R263" s="471">
        <v>30</v>
      </c>
      <c r="S263" s="465">
        <v>90.9</v>
      </c>
      <c r="T263" s="471">
        <v>33</v>
      </c>
      <c r="U263" s="465">
        <v>91.7</v>
      </c>
      <c r="V263" s="358" t="s">
        <v>8276</v>
      </c>
      <c r="W263" s="358" t="s">
        <v>8276</v>
      </c>
      <c r="X263" s="358" t="s">
        <v>8276</v>
      </c>
      <c r="Y263" s="358" t="s">
        <v>8276</v>
      </c>
      <c r="Z263" s="358" t="s">
        <v>8276</v>
      </c>
      <c r="AA263" s="358" t="s">
        <v>8276</v>
      </c>
      <c r="AB263" s="358" t="s">
        <v>8276</v>
      </c>
      <c r="AC263" s="358" t="s">
        <v>8276</v>
      </c>
      <c r="AD263" s="374" t="s">
        <v>8732</v>
      </c>
    </row>
    <row r="264" spans="1:30" ht="20.100000000000001" customHeight="1">
      <c r="A264" s="311"/>
      <c r="B264" s="311"/>
      <c r="C264" s="452"/>
      <c r="D264" s="311" t="s">
        <v>1959</v>
      </c>
      <c r="E264" s="356" t="s">
        <v>758</v>
      </c>
      <c r="F264" s="531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315"/>
      <c r="U264" s="316"/>
      <c r="V264" s="452"/>
      <c r="W264" s="452"/>
      <c r="X264" s="452"/>
      <c r="Y264" s="452"/>
      <c r="Z264" s="452"/>
      <c r="AA264" s="452"/>
      <c r="AB264" s="452"/>
      <c r="AC264" s="452"/>
      <c r="AD264" s="311"/>
    </row>
    <row r="265" spans="1:30" ht="20.100000000000001" customHeight="1">
      <c r="A265" s="311"/>
      <c r="B265" s="311"/>
      <c r="C265" s="452"/>
      <c r="D265" s="311" t="s">
        <v>1960</v>
      </c>
      <c r="E265" s="356"/>
      <c r="F265" s="531">
        <v>1</v>
      </c>
      <c r="G265" s="314">
        <v>1.7857142857142856</v>
      </c>
      <c r="H265" s="356">
        <v>2</v>
      </c>
      <c r="I265" s="314">
        <f>H265/52*100</f>
        <v>3.8461538461538463</v>
      </c>
      <c r="J265" s="356">
        <v>2</v>
      </c>
      <c r="K265" s="314">
        <f>J265/47*100</f>
        <v>4.2553191489361701</v>
      </c>
      <c r="L265" s="356">
        <v>2</v>
      </c>
      <c r="M265" s="314">
        <v>4.7</v>
      </c>
      <c r="N265" s="315">
        <v>3</v>
      </c>
      <c r="O265" s="316">
        <v>7.7</v>
      </c>
      <c r="P265" s="315">
        <v>3</v>
      </c>
      <c r="Q265" s="316">
        <v>7.9</v>
      </c>
      <c r="R265" s="315">
        <v>3</v>
      </c>
      <c r="S265" s="316">
        <v>9.1</v>
      </c>
      <c r="T265" s="315">
        <v>3</v>
      </c>
      <c r="U265" s="316">
        <v>8.3000000000000007</v>
      </c>
      <c r="V265" s="452"/>
      <c r="W265" s="452"/>
      <c r="X265" s="452"/>
      <c r="Y265" s="452"/>
      <c r="Z265" s="452"/>
      <c r="AA265" s="452"/>
      <c r="AB265" s="452"/>
      <c r="AC265" s="452"/>
      <c r="AD265" s="311"/>
    </row>
    <row r="266" spans="1:30" ht="20.100000000000001" customHeight="1">
      <c r="A266" s="374" t="s">
        <v>3490</v>
      </c>
      <c r="B266" s="374" t="s">
        <v>832</v>
      </c>
      <c r="C266" s="358" t="s">
        <v>3655</v>
      </c>
      <c r="D266" s="374" t="s">
        <v>8568</v>
      </c>
      <c r="E266" s="443" t="s">
        <v>7338</v>
      </c>
      <c r="F266" s="443"/>
      <c r="G266" s="444"/>
      <c r="H266" s="443">
        <v>2</v>
      </c>
      <c r="I266" s="444">
        <v>100</v>
      </c>
      <c r="J266" s="443">
        <v>2</v>
      </c>
      <c r="K266" s="444">
        <v>100</v>
      </c>
      <c r="L266" s="443">
        <v>2</v>
      </c>
      <c r="M266" s="444">
        <v>100</v>
      </c>
      <c r="N266" s="471">
        <v>2</v>
      </c>
      <c r="O266" s="465">
        <v>66.7</v>
      </c>
      <c r="P266" s="471">
        <v>2</v>
      </c>
      <c r="Q266" s="465">
        <v>66.666666666666671</v>
      </c>
      <c r="R266" s="471">
        <v>2</v>
      </c>
      <c r="S266" s="465">
        <v>66.666666666666671</v>
      </c>
      <c r="T266" s="471">
        <v>2</v>
      </c>
      <c r="U266" s="465">
        <v>66.666666666666671</v>
      </c>
      <c r="V266" s="358" t="s">
        <v>8276</v>
      </c>
      <c r="W266" s="358" t="s">
        <v>8276</v>
      </c>
      <c r="X266" s="358" t="s">
        <v>8276</v>
      </c>
      <c r="Y266" s="358" t="s">
        <v>8276</v>
      </c>
      <c r="Z266" s="358" t="s">
        <v>8276</v>
      </c>
      <c r="AA266" s="358" t="s">
        <v>8276</v>
      </c>
      <c r="AB266" s="358" t="s">
        <v>8276</v>
      </c>
      <c r="AC266" s="358" t="s">
        <v>8276</v>
      </c>
      <c r="AD266" s="374" t="s">
        <v>8732</v>
      </c>
    </row>
    <row r="267" spans="1:30" ht="20.100000000000001" customHeight="1">
      <c r="A267" s="311"/>
      <c r="B267" s="311"/>
      <c r="C267" s="452"/>
      <c r="D267" s="311" t="s">
        <v>8569</v>
      </c>
      <c r="E267" s="356"/>
      <c r="F267" s="531"/>
      <c r="G267" s="314"/>
      <c r="H267" s="356"/>
      <c r="I267" s="314"/>
      <c r="J267" s="356"/>
      <c r="K267" s="314"/>
      <c r="L267" s="356"/>
      <c r="M267" s="314"/>
      <c r="N267" s="315"/>
      <c r="O267" s="316"/>
      <c r="P267" s="315"/>
      <c r="Q267" s="316"/>
      <c r="R267" s="315"/>
      <c r="S267" s="316"/>
      <c r="T267" s="315"/>
      <c r="U267" s="316"/>
      <c r="V267" s="452"/>
      <c r="W267" s="452"/>
      <c r="X267" s="452"/>
      <c r="Y267" s="452"/>
      <c r="Z267" s="452"/>
      <c r="AA267" s="452"/>
      <c r="AB267" s="452"/>
      <c r="AC267" s="452"/>
      <c r="AD267" s="311"/>
    </row>
    <row r="268" spans="1:30" ht="20.100000000000001" customHeight="1">
      <c r="A268" s="311"/>
      <c r="B268" s="311"/>
      <c r="C268" s="452"/>
      <c r="D268" s="311" t="s">
        <v>7408</v>
      </c>
      <c r="E268" s="452"/>
      <c r="F268" s="531"/>
      <c r="G268" s="314"/>
      <c r="H268" s="356"/>
      <c r="I268" s="314"/>
      <c r="J268" s="356"/>
      <c r="K268" s="314"/>
      <c r="L268" s="356"/>
      <c r="M268" s="314"/>
      <c r="N268" s="315"/>
      <c r="O268" s="316"/>
      <c r="P268" s="315"/>
      <c r="Q268" s="316"/>
      <c r="R268" s="315"/>
      <c r="S268" s="316"/>
      <c r="T268" s="315"/>
      <c r="U268" s="316"/>
      <c r="V268" s="452"/>
      <c r="W268" s="452"/>
      <c r="X268" s="452"/>
      <c r="Y268" s="452"/>
      <c r="Z268" s="452"/>
      <c r="AA268" s="452"/>
      <c r="AB268" s="452"/>
      <c r="AC268" s="452"/>
      <c r="AD268" s="311"/>
    </row>
    <row r="269" spans="1:30" ht="20.100000000000001" customHeight="1">
      <c r="A269" s="311"/>
      <c r="B269" s="311"/>
      <c r="C269" s="452"/>
      <c r="D269" s="311" t="s">
        <v>8571</v>
      </c>
      <c r="E269" s="452"/>
      <c r="F269" s="531"/>
      <c r="G269" s="314"/>
      <c r="H269" s="356"/>
      <c r="I269" s="314"/>
      <c r="J269" s="356"/>
      <c r="K269" s="314"/>
      <c r="L269" s="356"/>
      <c r="M269" s="314"/>
      <c r="N269" s="315">
        <v>1</v>
      </c>
      <c r="O269" s="316">
        <v>33.299999999999997</v>
      </c>
      <c r="P269" s="315">
        <v>1</v>
      </c>
      <c r="Q269" s="316">
        <v>33.333333333333336</v>
      </c>
      <c r="R269" s="315">
        <v>1</v>
      </c>
      <c r="S269" s="316">
        <v>33.333333333333336</v>
      </c>
      <c r="T269" s="315">
        <v>1</v>
      </c>
      <c r="U269" s="316">
        <v>33.333333333333336</v>
      </c>
      <c r="V269" s="452"/>
      <c r="W269" s="452"/>
      <c r="X269" s="452"/>
      <c r="Y269" s="452"/>
      <c r="Z269" s="452"/>
      <c r="AA269" s="452"/>
      <c r="AB269" s="452"/>
      <c r="AC269" s="452"/>
      <c r="AD269" s="311"/>
    </row>
    <row r="270" spans="1:30" ht="20.100000000000001" customHeight="1">
      <c r="A270" s="311"/>
      <c r="B270" s="311"/>
      <c r="C270" s="452"/>
      <c r="D270" s="311" t="s">
        <v>1959</v>
      </c>
      <c r="E270" s="452"/>
      <c r="F270" s="531"/>
      <c r="G270" s="314"/>
      <c r="H270" s="356"/>
      <c r="I270" s="314"/>
      <c r="J270" s="356"/>
      <c r="K270" s="314"/>
      <c r="L270" s="356"/>
      <c r="M270" s="314"/>
      <c r="N270" s="315"/>
      <c r="O270" s="316"/>
      <c r="P270" s="315"/>
      <c r="Q270" s="316"/>
      <c r="R270" s="315"/>
      <c r="S270" s="316"/>
      <c r="T270" s="315"/>
      <c r="U270" s="316"/>
      <c r="V270" s="452"/>
      <c r="W270" s="452"/>
      <c r="X270" s="452"/>
      <c r="Y270" s="452"/>
      <c r="Z270" s="452"/>
      <c r="AA270" s="452"/>
      <c r="AB270" s="452"/>
      <c r="AC270" s="452"/>
      <c r="AD270" s="311"/>
    </row>
    <row r="271" spans="1:30" ht="20.100000000000001" customHeight="1">
      <c r="A271" s="311"/>
      <c r="B271" s="311"/>
      <c r="C271" s="452"/>
      <c r="D271" s="311" t="s">
        <v>1960</v>
      </c>
      <c r="E271" s="526"/>
      <c r="F271" s="531">
        <v>1</v>
      </c>
      <c r="G271" s="314">
        <v>100</v>
      </c>
      <c r="H271" s="356"/>
      <c r="I271" s="314"/>
      <c r="J271" s="356"/>
      <c r="K271" s="314"/>
      <c r="L271" s="356"/>
      <c r="M271" s="314"/>
      <c r="N271" s="315"/>
      <c r="O271" s="316"/>
      <c r="P271" s="315"/>
      <c r="Q271" s="316"/>
      <c r="R271" s="315"/>
      <c r="S271" s="316"/>
      <c r="T271" s="315"/>
      <c r="U271" s="316"/>
      <c r="V271" s="452"/>
      <c r="W271" s="452"/>
      <c r="X271" s="452"/>
      <c r="Y271" s="452"/>
      <c r="Z271" s="452"/>
      <c r="AA271" s="452"/>
      <c r="AB271" s="452"/>
      <c r="AC271" s="452"/>
      <c r="AD271" s="311"/>
    </row>
    <row r="272" spans="1:30" ht="20.100000000000001" customHeight="1">
      <c r="A272" s="374" t="s">
        <v>3491</v>
      </c>
      <c r="B272" s="374" t="s">
        <v>833</v>
      </c>
      <c r="C272" s="358" t="s">
        <v>3641</v>
      </c>
      <c r="D272" s="374" t="s">
        <v>2230</v>
      </c>
      <c r="E272" s="358" t="s">
        <v>7409</v>
      </c>
      <c r="F272" s="443">
        <v>1</v>
      </c>
      <c r="G272" s="444">
        <v>1.7857142857142858</v>
      </c>
      <c r="H272" s="443">
        <v>1</v>
      </c>
      <c r="I272" s="444">
        <v>1.9230769230769231</v>
      </c>
      <c r="J272" s="443">
        <v>1</v>
      </c>
      <c r="K272" s="444">
        <f>J272/47*100</f>
        <v>2.1276595744680851</v>
      </c>
      <c r="L272" s="443">
        <v>1</v>
      </c>
      <c r="M272" s="444">
        <v>2.2999999999999998</v>
      </c>
      <c r="N272" s="471">
        <v>1</v>
      </c>
      <c r="O272" s="465">
        <v>2.5641025641025643</v>
      </c>
      <c r="P272" s="471">
        <v>2</v>
      </c>
      <c r="Q272" s="465">
        <v>5.2631578947368425</v>
      </c>
      <c r="R272" s="471">
        <v>2</v>
      </c>
      <c r="S272" s="465">
        <v>6.0606060606060606</v>
      </c>
      <c r="T272" s="471">
        <v>2</v>
      </c>
      <c r="U272" s="465">
        <v>5.5555555555555554</v>
      </c>
      <c r="V272" s="358" t="s">
        <v>8276</v>
      </c>
      <c r="W272" s="358" t="s">
        <v>8276</v>
      </c>
      <c r="X272" s="358" t="s">
        <v>8276</v>
      </c>
      <c r="Y272" s="358" t="s">
        <v>8276</v>
      </c>
      <c r="Z272" s="358" t="s">
        <v>8276</v>
      </c>
      <c r="AA272" s="358" t="s">
        <v>8276</v>
      </c>
      <c r="AB272" s="358" t="s">
        <v>8276</v>
      </c>
      <c r="AC272" s="358" t="s">
        <v>8276</v>
      </c>
      <c r="AD272" s="374" t="s">
        <v>8732</v>
      </c>
    </row>
    <row r="273" spans="1:30" ht="20.100000000000001" customHeight="1">
      <c r="A273" s="311"/>
      <c r="B273" s="311"/>
      <c r="C273" s="452"/>
      <c r="D273" s="311" t="s">
        <v>2231</v>
      </c>
      <c r="E273" s="452"/>
      <c r="F273" s="531">
        <v>12</v>
      </c>
      <c r="G273" s="314">
        <v>21.428571428571427</v>
      </c>
      <c r="H273" s="356">
        <v>10</v>
      </c>
      <c r="I273" s="314">
        <v>19.23076923076923</v>
      </c>
      <c r="J273" s="356">
        <v>6</v>
      </c>
      <c r="K273" s="314">
        <f>J273/47*100</f>
        <v>12.76595744680851</v>
      </c>
      <c r="L273" s="356">
        <v>6</v>
      </c>
      <c r="M273" s="314">
        <v>14</v>
      </c>
      <c r="N273" s="315">
        <v>4</v>
      </c>
      <c r="O273" s="316">
        <v>10.256410256410257</v>
      </c>
      <c r="P273" s="315">
        <v>4</v>
      </c>
      <c r="Q273" s="316">
        <v>10.526315789473685</v>
      </c>
      <c r="R273" s="315">
        <v>4</v>
      </c>
      <c r="S273" s="316">
        <v>12.121212121212121</v>
      </c>
      <c r="T273" s="315">
        <v>4</v>
      </c>
      <c r="U273" s="316">
        <v>11.111111111111111</v>
      </c>
      <c r="V273" s="452"/>
      <c r="W273" s="452"/>
      <c r="X273" s="452"/>
      <c r="Y273" s="452"/>
      <c r="Z273" s="452"/>
      <c r="AA273" s="452"/>
      <c r="AB273" s="452"/>
      <c r="AC273" s="452"/>
      <c r="AD273" s="311"/>
    </row>
    <row r="274" spans="1:30" ht="20.100000000000001" customHeight="1">
      <c r="A274" s="311"/>
      <c r="B274" s="311"/>
      <c r="C274" s="452"/>
      <c r="D274" s="311" t="s">
        <v>1512</v>
      </c>
      <c r="E274" s="452"/>
      <c r="F274" s="531">
        <v>10</v>
      </c>
      <c r="G274" s="314">
        <v>17.857142857142858</v>
      </c>
      <c r="H274" s="356">
        <v>10</v>
      </c>
      <c r="I274" s="314">
        <v>19.23076923076923</v>
      </c>
      <c r="J274" s="356">
        <v>11</v>
      </c>
      <c r="K274" s="314">
        <f>J274/47*100</f>
        <v>23.404255319148938</v>
      </c>
      <c r="L274" s="356">
        <v>10</v>
      </c>
      <c r="M274" s="314">
        <v>23.3</v>
      </c>
      <c r="N274" s="315">
        <v>8</v>
      </c>
      <c r="O274" s="316">
        <v>20.512820512820515</v>
      </c>
      <c r="P274" s="315">
        <v>8</v>
      </c>
      <c r="Q274" s="316">
        <v>21.05263157894737</v>
      </c>
      <c r="R274" s="315">
        <v>6</v>
      </c>
      <c r="S274" s="316">
        <v>18.181818181818183</v>
      </c>
      <c r="T274" s="315">
        <v>7</v>
      </c>
      <c r="U274" s="316">
        <v>19.444444444444443</v>
      </c>
      <c r="V274" s="452"/>
      <c r="W274" s="452"/>
      <c r="X274" s="452"/>
      <c r="Y274" s="452"/>
      <c r="Z274" s="452"/>
      <c r="AA274" s="452"/>
      <c r="AB274" s="452"/>
      <c r="AC274" s="452"/>
      <c r="AD274" s="311"/>
    </row>
    <row r="275" spans="1:30" ht="20.100000000000001" customHeight="1">
      <c r="A275" s="311"/>
      <c r="B275" s="311"/>
      <c r="C275" s="452"/>
      <c r="D275" s="311" t="s">
        <v>2232</v>
      </c>
      <c r="E275" s="452"/>
      <c r="F275" s="531">
        <v>18</v>
      </c>
      <c r="G275" s="314">
        <v>32.142857142857146</v>
      </c>
      <c r="H275" s="356">
        <v>17</v>
      </c>
      <c r="I275" s="314">
        <v>32.692307692307693</v>
      </c>
      <c r="J275" s="356">
        <v>18</v>
      </c>
      <c r="K275" s="314">
        <f>J275/47*100</f>
        <v>38.297872340425535</v>
      </c>
      <c r="L275" s="356">
        <v>16</v>
      </c>
      <c r="M275" s="314">
        <v>37.200000000000003</v>
      </c>
      <c r="N275" s="315">
        <v>17</v>
      </c>
      <c r="O275" s="316">
        <v>43.589743589743591</v>
      </c>
      <c r="P275" s="315">
        <v>15</v>
      </c>
      <c r="Q275" s="316">
        <v>39.473684210526315</v>
      </c>
      <c r="R275" s="315">
        <v>12</v>
      </c>
      <c r="S275" s="316">
        <v>36.363636363636367</v>
      </c>
      <c r="T275" s="315">
        <v>12</v>
      </c>
      <c r="U275" s="316">
        <v>33.333333333333336</v>
      </c>
      <c r="V275" s="452"/>
      <c r="W275" s="452"/>
      <c r="X275" s="452"/>
      <c r="Y275" s="452"/>
      <c r="Z275" s="452"/>
      <c r="AA275" s="452"/>
      <c r="AB275" s="452"/>
      <c r="AC275" s="452"/>
      <c r="AD275" s="311"/>
    </row>
    <row r="276" spans="1:30" ht="20.100000000000001" customHeight="1">
      <c r="A276" s="311"/>
      <c r="B276" s="311"/>
      <c r="C276" s="452"/>
      <c r="D276" s="311" t="s">
        <v>2233</v>
      </c>
      <c r="E276" s="452"/>
      <c r="F276" s="531">
        <v>15</v>
      </c>
      <c r="G276" s="314">
        <v>26.785714285714285</v>
      </c>
      <c r="H276" s="356">
        <v>14</v>
      </c>
      <c r="I276" s="314">
        <v>26.923076923076923</v>
      </c>
      <c r="J276" s="356">
        <v>11</v>
      </c>
      <c r="K276" s="314">
        <f>J276/47*100</f>
        <v>23.404255319148938</v>
      </c>
      <c r="L276" s="356">
        <v>10</v>
      </c>
      <c r="M276" s="314">
        <v>23.3</v>
      </c>
      <c r="N276" s="315">
        <v>9</v>
      </c>
      <c r="O276" s="316">
        <v>23.076923076923077</v>
      </c>
      <c r="P276" s="315">
        <v>9</v>
      </c>
      <c r="Q276" s="316">
        <v>23.684210526315791</v>
      </c>
      <c r="R276" s="315">
        <v>9</v>
      </c>
      <c r="S276" s="316">
        <v>27.272727272727273</v>
      </c>
      <c r="T276" s="315">
        <v>11</v>
      </c>
      <c r="U276" s="316">
        <v>30.555555555555557</v>
      </c>
      <c r="V276" s="452"/>
      <c r="W276" s="452"/>
      <c r="X276" s="452"/>
      <c r="Y276" s="452"/>
      <c r="Z276" s="452"/>
      <c r="AA276" s="452"/>
      <c r="AB276" s="452"/>
      <c r="AC276" s="452"/>
      <c r="AD276" s="311"/>
    </row>
    <row r="277" spans="1:30" ht="20.100000000000001" customHeight="1">
      <c r="A277" s="311"/>
      <c r="B277" s="311"/>
      <c r="C277" s="452"/>
      <c r="D277" s="311" t="s">
        <v>2002</v>
      </c>
      <c r="E277" s="452"/>
      <c r="F277" s="531"/>
      <c r="G277" s="314"/>
      <c r="H277" s="356"/>
      <c r="I277" s="314"/>
      <c r="J277" s="356"/>
      <c r="K277" s="314"/>
      <c r="L277" s="356"/>
      <c r="M277" s="314"/>
      <c r="N277" s="315"/>
      <c r="O277" s="316"/>
      <c r="P277" s="315"/>
      <c r="Q277" s="316"/>
      <c r="R277" s="315"/>
      <c r="S277" s="316"/>
      <c r="T277" s="315"/>
      <c r="U277" s="316"/>
      <c r="V277" s="452"/>
      <c r="W277" s="452"/>
      <c r="X277" s="452"/>
      <c r="Y277" s="452"/>
      <c r="Z277" s="452"/>
      <c r="AA277" s="452"/>
      <c r="AB277" s="452"/>
      <c r="AC277" s="452"/>
      <c r="AD277" s="311"/>
    </row>
    <row r="278" spans="1:30" ht="20.100000000000001" customHeight="1">
      <c r="A278" s="311"/>
      <c r="B278" s="311"/>
      <c r="C278" s="452"/>
      <c r="D278" s="311" t="s">
        <v>1359</v>
      </c>
      <c r="E278" s="452"/>
      <c r="F278" s="531"/>
      <c r="G278" s="314"/>
      <c r="H278" s="356"/>
      <c r="I278" s="314"/>
      <c r="J278" s="356"/>
      <c r="K278" s="314"/>
      <c r="L278" s="356"/>
      <c r="M278" s="314"/>
      <c r="N278" s="315"/>
      <c r="O278" s="316"/>
      <c r="P278" s="315"/>
      <c r="Q278" s="316"/>
      <c r="R278" s="315"/>
      <c r="S278" s="316"/>
      <c r="T278" s="315"/>
      <c r="U278" s="316"/>
      <c r="V278" s="452"/>
      <c r="W278" s="452"/>
      <c r="X278" s="452"/>
      <c r="Y278" s="452"/>
      <c r="Z278" s="452"/>
      <c r="AA278" s="452"/>
      <c r="AB278" s="452"/>
      <c r="AC278" s="452"/>
      <c r="AD278" s="311"/>
    </row>
    <row r="279" spans="1:30" ht="20.100000000000001" customHeight="1">
      <c r="A279" s="374" t="s">
        <v>3492</v>
      </c>
      <c r="B279" s="374" t="s">
        <v>834</v>
      </c>
      <c r="C279" s="358" t="s">
        <v>3641</v>
      </c>
      <c r="D279" s="374" t="s">
        <v>2234</v>
      </c>
      <c r="E279" s="358"/>
      <c r="F279" s="443">
        <v>56</v>
      </c>
      <c r="G279" s="444">
        <v>100</v>
      </c>
      <c r="H279" s="443">
        <v>50</v>
      </c>
      <c r="I279" s="444">
        <v>96.15384615384616</v>
      </c>
      <c r="J279" s="443">
        <v>47</v>
      </c>
      <c r="K279" s="444">
        <f>J279/47*100</f>
        <v>100</v>
      </c>
      <c r="L279" s="443">
        <v>42</v>
      </c>
      <c r="M279" s="444">
        <v>97.7</v>
      </c>
      <c r="N279" s="471">
        <v>38</v>
      </c>
      <c r="O279" s="465">
        <v>97.4</v>
      </c>
      <c r="P279" s="471">
        <v>38</v>
      </c>
      <c r="Q279" s="465">
        <v>100</v>
      </c>
      <c r="R279" s="471">
        <v>33</v>
      </c>
      <c r="S279" s="465">
        <v>100</v>
      </c>
      <c r="T279" s="471"/>
      <c r="U279" s="465"/>
      <c r="V279" s="358" t="s">
        <v>8276</v>
      </c>
      <c r="W279" s="358" t="s">
        <v>8276</v>
      </c>
      <c r="X279" s="358" t="s">
        <v>8276</v>
      </c>
      <c r="Y279" s="358" t="s">
        <v>8276</v>
      </c>
      <c r="Z279" s="358" t="s">
        <v>8276</v>
      </c>
      <c r="AA279" s="358" t="s">
        <v>8276</v>
      </c>
      <c r="AB279" s="358" t="s">
        <v>8276</v>
      </c>
      <c r="AC279" s="358"/>
      <c r="AD279" s="374"/>
    </row>
    <row r="280" spans="1:30" ht="20.100000000000001" customHeight="1">
      <c r="A280" s="311"/>
      <c r="B280" s="311"/>
      <c r="C280" s="452"/>
      <c r="D280" s="311" t="s">
        <v>2235</v>
      </c>
      <c r="E280" s="452"/>
      <c r="F280" s="531"/>
      <c r="G280" s="314"/>
      <c r="H280" s="356"/>
      <c r="I280" s="314"/>
      <c r="J280" s="356"/>
      <c r="K280" s="314"/>
      <c r="L280" s="356"/>
      <c r="M280" s="314"/>
      <c r="N280" s="315"/>
      <c r="O280" s="316"/>
      <c r="P280" s="315"/>
      <c r="Q280" s="316"/>
      <c r="R280" s="315"/>
      <c r="S280" s="316"/>
      <c r="T280" s="315"/>
      <c r="U280" s="316"/>
      <c r="V280" s="452"/>
      <c r="W280" s="452"/>
      <c r="X280" s="452"/>
      <c r="Y280" s="452"/>
      <c r="Z280" s="452"/>
      <c r="AA280" s="452"/>
      <c r="AB280" s="452"/>
      <c r="AC280" s="452"/>
      <c r="AD280" s="311"/>
    </row>
    <row r="281" spans="1:30" ht="20.100000000000001" customHeight="1">
      <c r="A281" s="311"/>
      <c r="B281" s="311"/>
      <c r="C281" s="452"/>
      <c r="D281" s="311" t="s">
        <v>2236</v>
      </c>
      <c r="E281" s="452"/>
      <c r="F281" s="531"/>
      <c r="G281" s="314"/>
      <c r="H281" s="356"/>
      <c r="I281" s="314"/>
      <c r="J281" s="356"/>
      <c r="K281" s="314"/>
      <c r="L281" s="356"/>
      <c r="M281" s="314"/>
      <c r="N281" s="315"/>
      <c r="O281" s="316"/>
      <c r="P281" s="315"/>
      <c r="Q281" s="316"/>
      <c r="R281" s="315"/>
      <c r="S281" s="316"/>
      <c r="T281" s="315"/>
      <c r="U281" s="316"/>
      <c r="V281" s="452"/>
      <c r="W281" s="452"/>
      <c r="X281" s="452"/>
      <c r="Y281" s="452"/>
      <c r="Z281" s="452"/>
      <c r="AA281" s="452"/>
      <c r="AB281" s="452"/>
      <c r="AC281" s="452"/>
      <c r="AD281" s="311"/>
    </row>
    <row r="282" spans="1:30" ht="20.100000000000001" customHeight="1">
      <c r="A282" s="311"/>
      <c r="B282" s="311"/>
      <c r="C282" s="452"/>
      <c r="D282" s="311" t="s">
        <v>2237</v>
      </c>
      <c r="E282" s="452"/>
      <c r="F282" s="531"/>
      <c r="G282" s="314"/>
      <c r="H282" s="356">
        <v>2</v>
      </c>
      <c r="I282" s="314">
        <v>3.8461538461538463</v>
      </c>
      <c r="J282" s="356"/>
      <c r="K282" s="314"/>
      <c r="L282" s="356">
        <v>1</v>
      </c>
      <c r="M282" s="314">
        <v>2.2999999999999998</v>
      </c>
      <c r="N282" s="315">
        <v>1</v>
      </c>
      <c r="O282" s="316">
        <v>2.6</v>
      </c>
      <c r="P282" s="315"/>
      <c r="Q282" s="316"/>
      <c r="R282" s="315"/>
      <c r="S282" s="316"/>
      <c r="T282" s="315"/>
      <c r="U282" s="316"/>
      <c r="V282" s="452"/>
      <c r="W282" s="452"/>
      <c r="X282" s="452"/>
      <c r="Y282" s="452"/>
      <c r="Z282" s="452"/>
      <c r="AA282" s="452"/>
      <c r="AB282" s="452"/>
      <c r="AC282" s="452"/>
      <c r="AD282" s="311"/>
    </row>
    <row r="283" spans="1:30" ht="20.100000000000001" customHeight="1">
      <c r="A283" s="374" t="s">
        <v>3493</v>
      </c>
      <c r="B283" s="374" t="s">
        <v>835</v>
      </c>
      <c r="C283" s="358" t="s">
        <v>3656</v>
      </c>
      <c r="D283" s="374"/>
      <c r="E283" s="358"/>
      <c r="F283" s="443"/>
      <c r="G283" s="444"/>
      <c r="H283" s="443"/>
      <c r="I283" s="444"/>
      <c r="J283" s="443"/>
      <c r="K283" s="444"/>
      <c r="L283" s="443"/>
      <c r="M283" s="444"/>
      <c r="N283" s="471"/>
      <c r="O283" s="465"/>
      <c r="P283" s="471"/>
      <c r="Q283" s="465"/>
      <c r="R283" s="471"/>
      <c r="S283" s="465"/>
      <c r="T283" s="471"/>
      <c r="U283" s="465"/>
      <c r="V283" s="358" t="s">
        <v>8276</v>
      </c>
      <c r="W283" s="358" t="s">
        <v>8276</v>
      </c>
      <c r="X283" s="358" t="s">
        <v>8276</v>
      </c>
      <c r="Y283" s="358" t="s">
        <v>8276</v>
      </c>
      <c r="Z283" s="358" t="s">
        <v>8276</v>
      </c>
      <c r="AA283" s="358" t="s">
        <v>8276</v>
      </c>
      <c r="AB283" s="358" t="s">
        <v>8276</v>
      </c>
      <c r="AC283" s="358"/>
      <c r="AD283" s="374"/>
    </row>
    <row r="284" spans="1:30" ht="20.100000000000001" customHeight="1">
      <c r="A284" s="311"/>
      <c r="B284" s="311"/>
      <c r="C284" s="452"/>
      <c r="D284" s="311" t="s">
        <v>1562</v>
      </c>
      <c r="E284" s="452" t="s">
        <v>177</v>
      </c>
      <c r="F284" s="531"/>
      <c r="G284" s="314"/>
      <c r="H284" s="356"/>
      <c r="I284" s="314"/>
      <c r="J284" s="356"/>
      <c r="K284" s="314"/>
      <c r="L284" s="356"/>
      <c r="M284" s="314"/>
      <c r="N284" s="315"/>
      <c r="O284" s="316"/>
      <c r="P284" s="315"/>
      <c r="Q284" s="316"/>
      <c r="R284" s="315"/>
      <c r="S284" s="316"/>
      <c r="T284" s="315"/>
      <c r="U284" s="316"/>
      <c r="V284" s="452"/>
      <c r="W284" s="452"/>
      <c r="X284" s="452"/>
      <c r="Y284" s="452"/>
      <c r="Z284" s="452"/>
      <c r="AA284" s="452"/>
      <c r="AB284" s="452"/>
      <c r="AC284" s="452"/>
      <c r="AD284" s="311"/>
    </row>
    <row r="285" spans="1:30" ht="20.100000000000001" customHeight="1">
      <c r="A285" s="311"/>
      <c r="B285" s="311"/>
      <c r="C285" s="452"/>
      <c r="D285" s="311" t="s">
        <v>1563</v>
      </c>
      <c r="E285" s="452"/>
      <c r="F285" s="531"/>
      <c r="G285" s="314"/>
      <c r="H285" s="356"/>
      <c r="I285" s="314"/>
      <c r="J285" s="356"/>
      <c r="K285" s="314"/>
      <c r="L285" s="356"/>
      <c r="M285" s="314"/>
      <c r="N285" s="315"/>
      <c r="O285" s="316"/>
      <c r="P285" s="315"/>
      <c r="Q285" s="316"/>
      <c r="R285" s="315"/>
      <c r="S285" s="316"/>
      <c r="T285" s="315"/>
      <c r="U285" s="316"/>
      <c r="V285" s="452"/>
      <c r="W285" s="452"/>
      <c r="X285" s="452"/>
      <c r="Y285" s="452"/>
      <c r="Z285" s="452"/>
      <c r="AA285" s="452"/>
      <c r="AB285" s="452"/>
      <c r="AC285" s="452"/>
      <c r="AD285" s="311"/>
    </row>
    <row r="286" spans="1:30" ht="20.100000000000001" customHeight="1">
      <c r="A286" s="374" t="s">
        <v>3494</v>
      </c>
      <c r="B286" s="374" t="s">
        <v>836</v>
      </c>
      <c r="C286" s="358" t="s">
        <v>3656</v>
      </c>
      <c r="D286" s="374"/>
      <c r="E286" s="358"/>
      <c r="F286" s="443"/>
      <c r="G286" s="444"/>
      <c r="H286" s="443"/>
      <c r="I286" s="444"/>
      <c r="J286" s="443"/>
      <c r="K286" s="444"/>
      <c r="L286" s="443"/>
      <c r="M286" s="444"/>
      <c r="N286" s="471"/>
      <c r="O286" s="465"/>
      <c r="P286" s="471"/>
      <c r="Q286" s="465"/>
      <c r="R286" s="471"/>
      <c r="S286" s="465"/>
      <c r="T286" s="471"/>
      <c r="U286" s="465"/>
      <c r="V286" s="358" t="s">
        <v>8276</v>
      </c>
      <c r="W286" s="358" t="s">
        <v>8276</v>
      </c>
      <c r="X286" s="358" t="s">
        <v>8276</v>
      </c>
      <c r="Y286" s="358" t="s">
        <v>8276</v>
      </c>
      <c r="Z286" s="358" t="s">
        <v>8276</v>
      </c>
      <c r="AA286" s="358" t="s">
        <v>8276</v>
      </c>
      <c r="AB286" s="358" t="s">
        <v>8276</v>
      </c>
      <c r="AC286" s="358"/>
      <c r="AD286" s="374"/>
    </row>
    <row r="287" spans="1:30" ht="20.100000000000001" customHeight="1">
      <c r="A287" s="311"/>
      <c r="B287" s="311"/>
      <c r="C287" s="452"/>
      <c r="D287" s="311" t="s">
        <v>1959</v>
      </c>
      <c r="E287" s="452" t="s">
        <v>758</v>
      </c>
      <c r="F287" s="531"/>
      <c r="G287" s="314"/>
      <c r="H287" s="356"/>
      <c r="I287" s="314"/>
      <c r="J287" s="356"/>
      <c r="K287" s="314"/>
      <c r="L287" s="356"/>
      <c r="M287" s="314"/>
      <c r="N287" s="315"/>
      <c r="O287" s="316"/>
      <c r="P287" s="315"/>
      <c r="Q287" s="316"/>
      <c r="R287" s="315"/>
      <c r="S287" s="316"/>
      <c r="T287" s="315"/>
      <c r="U287" s="316"/>
      <c r="V287" s="452"/>
      <c r="W287" s="452"/>
      <c r="X287" s="452"/>
      <c r="Y287" s="452"/>
      <c r="Z287" s="452"/>
      <c r="AA287" s="452"/>
      <c r="AB287" s="452"/>
      <c r="AC287" s="452"/>
      <c r="AD287" s="311"/>
    </row>
    <row r="288" spans="1:30" ht="20.100000000000001" customHeight="1">
      <c r="A288" s="311"/>
      <c r="B288" s="311"/>
      <c r="C288" s="452"/>
      <c r="D288" s="311" t="s">
        <v>1960</v>
      </c>
      <c r="E288" s="452"/>
      <c r="F288" s="531"/>
      <c r="G288" s="314"/>
      <c r="H288" s="356"/>
      <c r="I288" s="314"/>
      <c r="J288" s="356"/>
      <c r="K288" s="314"/>
      <c r="L288" s="356"/>
      <c r="M288" s="314"/>
      <c r="N288" s="315"/>
      <c r="O288" s="316"/>
      <c r="P288" s="315"/>
      <c r="Q288" s="316"/>
      <c r="R288" s="315"/>
      <c r="S288" s="316"/>
      <c r="T288" s="315"/>
      <c r="U288" s="316"/>
      <c r="V288" s="452"/>
      <c r="W288" s="452"/>
      <c r="X288" s="452"/>
      <c r="Y288" s="452"/>
      <c r="Z288" s="452"/>
      <c r="AA288" s="452"/>
      <c r="AB288" s="452"/>
      <c r="AC288" s="452"/>
      <c r="AD288" s="311"/>
    </row>
    <row r="289" spans="1:30" ht="20.100000000000001" customHeight="1">
      <c r="A289" s="374" t="s">
        <v>3495</v>
      </c>
      <c r="B289" s="374" t="s">
        <v>837</v>
      </c>
      <c r="C289" s="358" t="s">
        <v>3657</v>
      </c>
      <c r="D289" s="374" t="s">
        <v>8568</v>
      </c>
      <c r="E289" s="358" t="s">
        <v>7338</v>
      </c>
      <c r="F289" s="443"/>
      <c r="G289" s="444"/>
      <c r="H289" s="443"/>
      <c r="I289" s="444"/>
      <c r="J289" s="443"/>
      <c r="K289" s="444"/>
      <c r="L289" s="443"/>
      <c r="M289" s="444"/>
      <c r="N289" s="471"/>
      <c r="O289" s="465"/>
      <c r="P289" s="471"/>
      <c r="Q289" s="465"/>
      <c r="R289" s="471"/>
      <c r="S289" s="465"/>
      <c r="T289" s="471"/>
      <c r="U289" s="465"/>
      <c r="V289" s="358" t="s">
        <v>8276</v>
      </c>
      <c r="W289" s="358" t="s">
        <v>8276</v>
      </c>
      <c r="X289" s="358" t="s">
        <v>8276</v>
      </c>
      <c r="Y289" s="358" t="s">
        <v>8276</v>
      </c>
      <c r="Z289" s="358" t="s">
        <v>8276</v>
      </c>
      <c r="AA289" s="358" t="s">
        <v>8276</v>
      </c>
      <c r="AB289" s="358" t="s">
        <v>8276</v>
      </c>
      <c r="AC289" s="358"/>
      <c r="AD289" s="374"/>
    </row>
    <row r="290" spans="1:30" ht="20.100000000000001" customHeight="1">
      <c r="A290" s="311"/>
      <c r="B290" s="311"/>
      <c r="C290" s="452"/>
      <c r="D290" s="311" t="s">
        <v>8569</v>
      </c>
      <c r="E290" s="452"/>
      <c r="F290" s="531"/>
      <c r="G290" s="314"/>
      <c r="H290" s="356"/>
      <c r="I290" s="314"/>
      <c r="J290" s="356"/>
      <c r="K290" s="314"/>
      <c r="L290" s="356"/>
      <c r="M290" s="314"/>
      <c r="N290" s="315"/>
      <c r="O290" s="316"/>
      <c r="P290" s="315"/>
      <c r="Q290" s="316"/>
      <c r="R290" s="315"/>
      <c r="S290" s="316"/>
      <c r="T290" s="315"/>
      <c r="U290" s="316"/>
      <c r="V290" s="452"/>
      <c r="W290" s="452"/>
      <c r="X290" s="452"/>
      <c r="Y290" s="452"/>
      <c r="Z290" s="452"/>
      <c r="AA290" s="452"/>
      <c r="AB290" s="452"/>
      <c r="AC290" s="452"/>
      <c r="AD290" s="311"/>
    </row>
    <row r="291" spans="1:30" ht="20.100000000000001" customHeight="1">
      <c r="A291" s="311"/>
      <c r="B291" s="311"/>
      <c r="C291" s="452"/>
      <c r="D291" s="311" t="s">
        <v>7408</v>
      </c>
      <c r="E291" s="452"/>
      <c r="F291" s="531"/>
      <c r="G291" s="314"/>
      <c r="H291" s="356"/>
      <c r="I291" s="314"/>
      <c r="J291" s="356"/>
      <c r="K291" s="314"/>
      <c r="L291" s="356"/>
      <c r="M291" s="314"/>
      <c r="N291" s="315"/>
      <c r="O291" s="316"/>
      <c r="P291" s="315"/>
      <c r="Q291" s="316"/>
      <c r="R291" s="315"/>
      <c r="S291" s="316"/>
      <c r="T291" s="315"/>
      <c r="U291" s="316"/>
      <c r="V291" s="452"/>
      <c r="W291" s="452"/>
      <c r="X291" s="452"/>
      <c r="Y291" s="452"/>
      <c r="Z291" s="452"/>
      <c r="AA291" s="452"/>
      <c r="AB291" s="452"/>
      <c r="AC291" s="452"/>
      <c r="AD291" s="311"/>
    </row>
    <row r="292" spans="1:30" ht="20.100000000000001" customHeight="1">
      <c r="A292" s="311"/>
      <c r="B292" s="311"/>
      <c r="C292" s="452"/>
      <c r="D292" s="311" t="s">
        <v>8571</v>
      </c>
      <c r="E292" s="452"/>
      <c r="F292" s="531"/>
      <c r="G292" s="314"/>
      <c r="H292" s="356"/>
      <c r="I292" s="314"/>
      <c r="J292" s="356"/>
      <c r="K292" s="314"/>
      <c r="L292" s="356"/>
      <c r="M292" s="314"/>
      <c r="N292" s="315"/>
      <c r="O292" s="316"/>
      <c r="P292" s="315"/>
      <c r="Q292" s="316"/>
      <c r="R292" s="315"/>
      <c r="S292" s="316"/>
      <c r="T292" s="315"/>
      <c r="U292" s="316"/>
      <c r="V292" s="452"/>
      <c r="W292" s="452"/>
      <c r="X292" s="452"/>
      <c r="Y292" s="452"/>
      <c r="Z292" s="452"/>
      <c r="AA292" s="452"/>
      <c r="AB292" s="452"/>
      <c r="AC292" s="452"/>
      <c r="AD292" s="311"/>
    </row>
    <row r="293" spans="1:30" ht="20.100000000000001" customHeight="1">
      <c r="A293" s="311"/>
      <c r="B293" s="311"/>
      <c r="C293" s="452"/>
      <c r="D293" s="311" t="s">
        <v>1959</v>
      </c>
      <c r="E293" s="452"/>
      <c r="F293" s="531"/>
      <c r="G293" s="314"/>
      <c r="H293" s="356"/>
      <c r="I293" s="314"/>
      <c r="J293" s="356"/>
      <c r="K293" s="314"/>
      <c r="L293" s="356"/>
      <c r="M293" s="314"/>
      <c r="N293" s="315"/>
      <c r="O293" s="316"/>
      <c r="P293" s="315"/>
      <c r="Q293" s="316"/>
      <c r="R293" s="315"/>
      <c r="S293" s="316"/>
      <c r="T293" s="315"/>
      <c r="U293" s="316"/>
      <c r="V293" s="452"/>
      <c r="W293" s="452"/>
      <c r="X293" s="452"/>
      <c r="Y293" s="452"/>
      <c r="Z293" s="452"/>
      <c r="AA293" s="452"/>
      <c r="AB293" s="452"/>
      <c r="AC293" s="452"/>
      <c r="AD293" s="311"/>
    </row>
    <row r="294" spans="1:30" ht="20.100000000000001" customHeight="1">
      <c r="A294" s="311"/>
      <c r="B294" s="311"/>
      <c r="C294" s="452"/>
      <c r="D294" s="311" t="s">
        <v>1960</v>
      </c>
      <c r="E294" s="452"/>
      <c r="F294" s="531"/>
      <c r="G294" s="314"/>
      <c r="H294" s="356"/>
      <c r="I294" s="314"/>
      <c r="J294" s="356"/>
      <c r="K294" s="314"/>
      <c r="L294" s="356"/>
      <c r="M294" s="314"/>
      <c r="N294" s="315"/>
      <c r="O294" s="316"/>
      <c r="P294" s="315"/>
      <c r="Q294" s="316"/>
      <c r="R294" s="315"/>
      <c r="S294" s="316"/>
      <c r="T294" s="315"/>
      <c r="U294" s="316"/>
      <c r="V294" s="452"/>
      <c r="W294" s="452"/>
      <c r="X294" s="452"/>
      <c r="Y294" s="452"/>
      <c r="Z294" s="452"/>
      <c r="AA294" s="452"/>
      <c r="AB294" s="452"/>
      <c r="AC294" s="452"/>
      <c r="AD294" s="311"/>
    </row>
    <row r="295" spans="1:30" ht="20.100000000000001" customHeight="1">
      <c r="A295" s="374" t="s">
        <v>3496</v>
      </c>
      <c r="B295" s="374" t="s">
        <v>838</v>
      </c>
      <c r="C295" s="358" t="s">
        <v>3658</v>
      </c>
      <c r="D295" s="374" t="s">
        <v>2238</v>
      </c>
      <c r="E295" s="358"/>
      <c r="F295" s="443"/>
      <c r="G295" s="444"/>
      <c r="H295" s="443"/>
      <c r="I295" s="444"/>
      <c r="J295" s="443"/>
      <c r="K295" s="444"/>
      <c r="L295" s="443"/>
      <c r="M295" s="444"/>
      <c r="N295" s="471"/>
      <c r="O295" s="465"/>
      <c r="P295" s="471"/>
      <c r="Q295" s="465"/>
      <c r="R295" s="471"/>
      <c r="S295" s="465"/>
      <c r="T295" s="471"/>
      <c r="U295" s="465"/>
      <c r="V295" s="358" t="s">
        <v>8276</v>
      </c>
      <c r="W295" s="358" t="s">
        <v>8276</v>
      </c>
      <c r="X295" s="358" t="s">
        <v>8276</v>
      </c>
      <c r="Y295" s="358" t="s">
        <v>8276</v>
      </c>
      <c r="Z295" s="358" t="s">
        <v>8276</v>
      </c>
      <c r="AA295" s="358" t="s">
        <v>8276</v>
      </c>
      <c r="AB295" s="358" t="s">
        <v>8276</v>
      </c>
      <c r="AC295" s="358"/>
      <c r="AD295" s="374"/>
    </row>
    <row r="296" spans="1:30" ht="20.100000000000001" customHeight="1">
      <c r="A296" s="311"/>
      <c r="B296" s="311"/>
      <c r="C296" s="452"/>
      <c r="D296" s="311" t="s">
        <v>2239</v>
      </c>
      <c r="E296" s="452"/>
      <c r="F296" s="531"/>
      <c r="G296" s="314"/>
      <c r="H296" s="356">
        <v>1</v>
      </c>
      <c r="I296" s="314">
        <v>50</v>
      </c>
      <c r="J296" s="356"/>
      <c r="K296" s="314"/>
      <c r="L296" s="356"/>
      <c r="M296" s="314"/>
      <c r="N296" s="315"/>
      <c r="O296" s="316"/>
      <c r="P296" s="315"/>
      <c r="Q296" s="316"/>
      <c r="R296" s="315"/>
      <c r="S296" s="316"/>
      <c r="T296" s="315"/>
      <c r="U296" s="316"/>
      <c r="V296" s="452"/>
      <c r="W296" s="452"/>
      <c r="X296" s="452"/>
      <c r="Y296" s="452"/>
      <c r="Z296" s="452"/>
      <c r="AA296" s="452"/>
      <c r="AB296" s="452"/>
      <c r="AC296" s="452"/>
      <c r="AD296" s="311"/>
    </row>
    <row r="297" spans="1:30" ht="20.100000000000001" customHeight="1">
      <c r="A297" s="311"/>
      <c r="B297" s="311"/>
      <c r="C297" s="452"/>
      <c r="D297" s="311" t="s">
        <v>2240</v>
      </c>
      <c r="E297" s="452"/>
      <c r="F297" s="531"/>
      <c r="G297" s="314"/>
      <c r="H297" s="356"/>
      <c r="I297" s="314"/>
      <c r="J297" s="356"/>
      <c r="K297" s="314"/>
      <c r="L297" s="356">
        <v>1</v>
      </c>
      <c r="M297" s="314">
        <v>100</v>
      </c>
      <c r="N297" s="315"/>
      <c r="O297" s="316"/>
      <c r="P297" s="315"/>
      <c r="Q297" s="316"/>
      <c r="R297" s="315"/>
      <c r="S297" s="316"/>
      <c r="T297" s="315"/>
      <c r="U297" s="316"/>
      <c r="V297" s="452"/>
      <c r="W297" s="452"/>
      <c r="X297" s="452"/>
      <c r="Y297" s="452"/>
      <c r="Z297" s="452"/>
      <c r="AA297" s="452"/>
      <c r="AB297" s="452"/>
      <c r="AC297" s="452"/>
      <c r="AD297" s="311"/>
    </row>
    <row r="298" spans="1:30" ht="20.100000000000001" customHeight="1">
      <c r="A298" s="311"/>
      <c r="B298" s="311"/>
      <c r="C298" s="452"/>
      <c r="D298" s="311" t="s">
        <v>2241</v>
      </c>
      <c r="E298" s="452"/>
      <c r="F298" s="531"/>
      <c r="G298" s="314"/>
      <c r="H298" s="356">
        <v>1</v>
      </c>
      <c r="I298" s="314">
        <v>50</v>
      </c>
      <c r="J298" s="356"/>
      <c r="K298" s="314"/>
      <c r="L298" s="356"/>
      <c r="M298" s="314"/>
      <c r="N298" s="315">
        <v>1</v>
      </c>
      <c r="O298" s="316">
        <v>100</v>
      </c>
      <c r="P298" s="315"/>
      <c r="Q298" s="316"/>
      <c r="R298" s="315"/>
      <c r="S298" s="316"/>
      <c r="T298" s="315"/>
      <c r="U298" s="316"/>
      <c r="V298" s="452"/>
      <c r="W298" s="452"/>
      <c r="X298" s="452"/>
      <c r="Y298" s="452"/>
      <c r="Z298" s="452"/>
      <c r="AA298" s="452"/>
      <c r="AB298" s="452"/>
      <c r="AC298" s="452"/>
      <c r="AD298" s="311"/>
    </row>
    <row r="299" spans="1:30" ht="20.100000000000001" customHeight="1">
      <c r="A299" s="374" t="s">
        <v>3497</v>
      </c>
      <c r="B299" s="374" t="s">
        <v>839</v>
      </c>
      <c r="C299" s="358" t="s">
        <v>3658</v>
      </c>
      <c r="D299" s="374" t="s">
        <v>2238</v>
      </c>
      <c r="E299" s="358"/>
      <c r="F299" s="443"/>
      <c r="G299" s="444"/>
      <c r="H299" s="443"/>
      <c r="I299" s="444"/>
      <c r="J299" s="443"/>
      <c r="K299" s="444"/>
      <c r="L299" s="443"/>
      <c r="M299" s="444"/>
      <c r="N299" s="471"/>
      <c r="O299" s="465"/>
      <c r="P299" s="471"/>
      <c r="Q299" s="465"/>
      <c r="R299" s="471"/>
      <c r="S299" s="465"/>
      <c r="T299" s="471"/>
      <c r="U299" s="465"/>
      <c r="V299" s="358" t="s">
        <v>8276</v>
      </c>
      <c r="W299" s="358" t="s">
        <v>8276</v>
      </c>
      <c r="X299" s="358" t="s">
        <v>8276</v>
      </c>
      <c r="Y299" s="358" t="s">
        <v>8276</v>
      </c>
      <c r="Z299" s="358" t="s">
        <v>8276</v>
      </c>
      <c r="AA299" s="358" t="s">
        <v>8276</v>
      </c>
      <c r="AB299" s="358" t="s">
        <v>8276</v>
      </c>
      <c r="AC299" s="358"/>
      <c r="AD299" s="374"/>
    </row>
    <row r="300" spans="1:30" ht="20.100000000000001" customHeight="1">
      <c r="A300" s="311"/>
      <c r="B300" s="311"/>
      <c r="C300" s="452"/>
      <c r="D300" s="311" t="s">
        <v>2239</v>
      </c>
      <c r="E300" s="452"/>
      <c r="F300" s="531"/>
      <c r="G300" s="314"/>
      <c r="H300" s="356"/>
      <c r="I300" s="314"/>
      <c r="J300" s="356"/>
      <c r="K300" s="314"/>
      <c r="L300" s="356"/>
      <c r="M300" s="314"/>
      <c r="N300" s="315"/>
      <c r="O300" s="316"/>
      <c r="P300" s="315"/>
      <c r="Q300" s="316"/>
      <c r="R300" s="315"/>
      <c r="S300" s="316"/>
      <c r="T300" s="315"/>
      <c r="U300" s="316"/>
      <c r="V300" s="452"/>
      <c r="W300" s="452"/>
      <c r="X300" s="452"/>
      <c r="Y300" s="452"/>
      <c r="Z300" s="452"/>
      <c r="AA300" s="452"/>
      <c r="AB300" s="452"/>
      <c r="AC300" s="452"/>
      <c r="AD300" s="311"/>
    </row>
    <row r="301" spans="1:30" ht="20.100000000000001" customHeight="1">
      <c r="A301" s="311"/>
      <c r="B301" s="311"/>
      <c r="C301" s="452"/>
      <c r="D301" s="311" t="s">
        <v>2240</v>
      </c>
      <c r="E301" s="452"/>
      <c r="F301" s="531"/>
      <c r="G301" s="314"/>
      <c r="H301" s="356"/>
      <c r="I301" s="314"/>
      <c r="J301" s="356"/>
      <c r="K301" s="314"/>
      <c r="L301" s="356"/>
      <c r="M301" s="314"/>
      <c r="N301" s="315"/>
      <c r="O301" s="316"/>
      <c r="P301" s="315"/>
      <c r="Q301" s="316"/>
      <c r="R301" s="315"/>
      <c r="S301" s="316"/>
      <c r="T301" s="315"/>
      <c r="U301" s="316"/>
      <c r="V301" s="452"/>
      <c r="W301" s="452"/>
      <c r="X301" s="452"/>
      <c r="Y301" s="452"/>
      <c r="Z301" s="452"/>
      <c r="AA301" s="452"/>
      <c r="AB301" s="452"/>
      <c r="AC301" s="452"/>
      <c r="AD301" s="311"/>
    </row>
    <row r="302" spans="1:30" ht="20.100000000000001" customHeight="1">
      <c r="A302" s="311"/>
      <c r="B302" s="311"/>
      <c r="C302" s="452"/>
      <c r="D302" s="311" t="s">
        <v>2241</v>
      </c>
      <c r="E302" s="452"/>
      <c r="F302" s="531"/>
      <c r="G302" s="314"/>
      <c r="H302" s="356"/>
      <c r="I302" s="314"/>
      <c r="J302" s="356"/>
      <c r="K302" s="314"/>
      <c r="L302" s="356"/>
      <c r="M302" s="314"/>
      <c r="N302" s="315"/>
      <c r="O302" s="316"/>
      <c r="P302" s="315"/>
      <c r="Q302" s="316"/>
      <c r="R302" s="315"/>
      <c r="S302" s="316"/>
      <c r="T302" s="315"/>
      <c r="U302" s="316"/>
      <c r="V302" s="452"/>
      <c r="W302" s="452"/>
      <c r="X302" s="452"/>
      <c r="Y302" s="452"/>
      <c r="Z302" s="452"/>
      <c r="AA302" s="452"/>
      <c r="AB302" s="452"/>
      <c r="AC302" s="452"/>
      <c r="AD302" s="311"/>
    </row>
    <row r="303" spans="1:30" ht="20.100000000000001" customHeight="1">
      <c r="A303" s="374" t="s">
        <v>3498</v>
      </c>
      <c r="B303" s="374" t="s">
        <v>8733</v>
      </c>
      <c r="C303" s="358" t="s">
        <v>3658</v>
      </c>
      <c r="D303" s="374" t="s">
        <v>2238</v>
      </c>
      <c r="E303" s="358"/>
      <c r="F303" s="443"/>
      <c r="G303" s="444"/>
      <c r="H303" s="443"/>
      <c r="I303" s="444"/>
      <c r="J303" s="443"/>
      <c r="K303" s="444"/>
      <c r="L303" s="443"/>
      <c r="M303" s="444"/>
      <c r="N303" s="471"/>
      <c r="O303" s="465"/>
      <c r="P303" s="471"/>
      <c r="Q303" s="465"/>
      <c r="R303" s="471"/>
      <c r="S303" s="465"/>
      <c r="T303" s="471"/>
      <c r="U303" s="465"/>
      <c r="V303" s="358" t="s">
        <v>8276</v>
      </c>
      <c r="W303" s="358" t="s">
        <v>8276</v>
      </c>
      <c r="X303" s="358" t="s">
        <v>8276</v>
      </c>
      <c r="Y303" s="358" t="s">
        <v>8276</v>
      </c>
      <c r="Z303" s="358" t="s">
        <v>8276</v>
      </c>
      <c r="AA303" s="358" t="s">
        <v>8276</v>
      </c>
      <c r="AB303" s="358" t="s">
        <v>8276</v>
      </c>
      <c r="AC303" s="358"/>
      <c r="AD303" s="374"/>
    </row>
    <row r="304" spans="1:30" ht="20.100000000000001" customHeight="1">
      <c r="A304" s="311"/>
      <c r="B304" s="311"/>
      <c r="C304" s="452"/>
      <c r="D304" s="311" t="s">
        <v>2239</v>
      </c>
      <c r="E304" s="452"/>
      <c r="F304" s="531"/>
      <c r="G304" s="314"/>
      <c r="H304" s="356"/>
      <c r="I304" s="314"/>
      <c r="J304" s="356"/>
      <c r="K304" s="314"/>
      <c r="L304" s="356"/>
      <c r="M304" s="314"/>
      <c r="N304" s="315"/>
      <c r="O304" s="316"/>
      <c r="P304" s="315"/>
      <c r="Q304" s="316"/>
      <c r="R304" s="315"/>
      <c r="S304" s="316"/>
      <c r="T304" s="315"/>
      <c r="U304" s="316"/>
      <c r="V304" s="452"/>
      <c r="W304" s="452"/>
      <c r="X304" s="452"/>
      <c r="Y304" s="452"/>
      <c r="Z304" s="452"/>
      <c r="AA304" s="452"/>
      <c r="AB304" s="452"/>
      <c r="AC304" s="452"/>
      <c r="AD304" s="311"/>
    </row>
    <row r="305" spans="1:30" ht="20.100000000000001" customHeight="1">
      <c r="A305" s="311"/>
      <c r="B305" s="311"/>
      <c r="C305" s="452"/>
      <c r="D305" s="311" t="s">
        <v>2240</v>
      </c>
      <c r="E305" s="452"/>
      <c r="F305" s="531"/>
      <c r="G305" s="314"/>
      <c r="H305" s="356"/>
      <c r="I305" s="314"/>
      <c r="J305" s="356"/>
      <c r="K305" s="314"/>
      <c r="L305" s="356"/>
      <c r="M305" s="314"/>
      <c r="N305" s="315"/>
      <c r="O305" s="316"/>
      <c r="P305" s="315"/>
      <c r="Q305" s="316"/>
      <c r="R305" s="315"/>
      <c r="S305" s="316"/>
      <c r="T305" s="315"/>
      <c r="U305" s="316"/>
      <c r="V305" s="452"/>
      <c r="W305" s="452"/>
      <c r="X305" s="452"/>
      <c r="Y305" s="452"/>
      <c r="Z305" s="452"/>
      <c r="AA305" s="452"/>
      <c r="AB305" s="452"/>
      <c r="AC305" s="452"/>
      <c r="AD305" s="311"/>
    </row>
    <row r="306" spans="1:30" ht="20.100000000000001" customHeight="1">
      <c r="A306" s="311"/>
      <c r="B306" s="311"/>
      <c r="C306" s="452"/>
      <c r="D306" s="311" t="s">
        <v>2241</v>
      </c>
      <c r="E306" s="452"/>
      <c r="F306" s="531"/>
      <c r="G306" s="314"/>
      <c r="H306" s="356"/>
      <c r="I306" s="314"/>
      <c r="J306" s="356"/>
      <c r="K306" s="314"/>
      <c r="L306" s="356"/>
      <c r="M306" s="314"/>
      <c r="N306" s="315"/>
      <c r="O306" s="316"/>
      <c r="P306" s="315"/>
      <c r="Q306" s="316"/>
      <c r="R306" s="315"/>
      <c r="S306" s="316"/>
      <c r="T306" s="315"/>
      <c r="U306" s="316"/>
      <c r="V306" s="452"/>
      <c r="W306" s="452"/>
      <c r="X306" s="452"/>
      <c r="Y306" s="452"/>
      <c r="Z306" s="452"/>
      <c r="AA306" s="452"/>
      <c r="AB306" s="452"/>
      <c r="AC306" s="452"/>
      <c r="AD306" s="311"/>
    </row>
    <row r="307" spans="1:30" ht="20.100000000000001" customHeight="1">
      <c r="A307" s="374" t="s">
        <v>3499</v>
      </c>
      <c r="B307" s="374" t="s">
        <v>840</v>
      </c>
      <c r="C307" s="358" t="s">
        <v>3641</v>
      </c>
      <c r="D307" s="374"/>
      <c r="E307" s="358"/>
      <c r="F307" s="443">
        <v>56</v>
      </c>
      <c r="G307" s="444">
        <v>100</v>
      </c>
      <c r="H307" s="443">
        <v>52</v>
      </c>
      <c r="I307" s="444">
        <v>100</v>
      </c>
      <c r="J307" s="443">
        <v>47</v>
      </c>
      <c r="K307" s="444">
        <v>100</v>
      </c>
      <c r="L307" s="443">
        <v>43</v>
      </c>
      <c r="M307" s="444">
        <v>100</v>
      </c>
      <c r="N307" s="471">
        <v>39</v>
      </c>
      <c r="O307" s="465">
        <v>100</v>
      </c>
      <c r="P307" s="471">
        <v>38</v>
      </c>
      <c r="Q307" s="465">
        <v>100</v>
      </c>
      <c r="R307" s="471"/>
      <c r="S307" s="465"/>
      <c r="T307" s="471"/>
      <c r="U307" s="465"/>
      <c r="V307" s="358" t="s">
        <v>8276</v>
      </c>
      <c r="W307" s="358" t="s">
        <v>8276</v>
      </c>
      <c r="X307" s="358" t="s">
        <v>8276</v>
      </c>
      <c r="Y307" s="358" t="s">
        <v>8276</v>
      </c>
      <c r="Z307" s="358" t="s">
        <v>8276</v>
      </c>
      <c r="AA307" s="358" t="s">
        <v>8276</v>
      </c>
      <c r="AB307" s="358" t="s">
        <v>8276</v>
      </c>
      <c r="AC307" s="358"/>
      <c r="AD307" s="374" t="s">
        <v>8729</v>
      </c>
    </row>
    <row r="308" spans="1:30" ht="20.100000000000001" customHeight="1">
      <c r="A308" s="374" t="s">
        <v>3500</v>
      </c>
      <c r="B308" s="374" t="s">
        <v>841</v>
      </c>
      <c r="C308" s="358" t="s">
        <v>3641</v>
      </c>
      <c r="D308" s="374" t="s">
        <v>2222</v>
      </c>
      <c r="E308" s="358" t="s">
        <v>7338</v>
      </c>
      <c r="F308" s="443"/>
      <c r="G308" s="444"/>
      <c r="H308" s="443"/>
      <c r="I308" s="444"/>
      <c r="J308" s="443"/>
      <c r="K308" s="444"/>
      <c r="L308" s="443"/>
      <c r="M308" s="444"/>
      <c r="N308" s="471"/>
      <c r="O308" s="465"/>
      <c r="P308" s="471"/>
      <c r="Q308" s="465"/>
      <c r="R308" s="471"/>
      <c r="S308" s="465"/>
      <c r="T308" s="471"/>
      <c r="U308" s="465"/>
      <c r="V308" s="358" t="s">
        <v>8276</v>
      </c>
      <c r="W308" s="358" t="s">
        <v>8276</v>
      </c>
      <c r="X308" s="358" t="s">
        <v>8276</v>
      </c>
      <c r="Y308" s="358" t="s">
        <v>8276</v>
      </c>
      <c r="Z308" s="358" t="s">
        <v>8276</v>
      </c>
      <c r="AA308" s="358" t="s">
        <v>8276</v>
      </c>
      <c r="AB308" s="358" t="s">
        <v>8276</v>
      </c>
      <c r="AC308" s="358"/>
      <c r="AD308" s="374" t="s">
        <v>8729</v>
      </c>
    </row>
    <row r="309" spans="1:30" ht="20.100000000000001" customHeight="1">
      <c r="A309" s="311"/>
      <c r="B309" s="311"/>
      <c r="C309" s="452"/>
      <c r="D309" s="311" t="s">
        <v>2223</v>
      </c>
      <c r="E309" s="452"/>
      <c r="F309" s="531">
        <v>2</v>
      </c>
      <c r="G309" s="314">
        <v>3.5714285714285716</v>
      </c>
      <c r="H309" s="356">
        <v>2</v>
      </c>
      <c r="I309" s="314">
        <v>3.8461538461538463</v>
      </c>
      <c r="J309" s="356">
        <v>2</v>
      </c>
      <c r="K309" s="314">
        <f t="shared" ref="K309:K314" si="5">J309/47*100</f>
        <v>4.2553191489361701</v>
      </c>
      <c r="L309" s="356">
        <v>2</v>
      </c>
      <c r="M309" s="314">
        <v>4.7</v>
      </c>
      <c r="N309" s="315">
        <v>2</v>
      </c>
      <c r="O309" s="316">
        <v>5.1282051282051277</v>
      </c>
      <c r="P309" s="315">
        <v>2</v>
      </c>
      <c r="Q309" s="316">
        <v>5.2631578947368425</v>
      </c>
      <c r="R309" s="315"/>
      <c r="S309" s="316"/>
      <c r="T309" s="315"/>
      <c r="U309" s="316"/>
      <c r="V309" s="452"/>
      <c r="W309" s="452"/>
      <c r="X309" s="452"/>
      <c r="Y309" s="452"/>
      <c r="Z309" s="452"/>
      <c r="AA309" s="452"/>
      <c r="AB309" s="452"/>
      <c r="AC309" s="452"/>
      <c r="AD309" s="311"/>
    </row>
    <row r="310" spans="1:30" ht="20.100000000000001" customHeight="1">
      <c r="A310" s="311"/>
      <c r="B310" s="311"/>
      <c r="C310" s="452"/>
      <c r="D310" s="311" t="s">
        <v>2224</v>
      </c>
      <c r="E310" s="452"/>
      <c r="F310" s="531"/>
      <c r="G310" s="314"/>
      <c r="H310" s="356"/>
      <c r="I310" s="314"/>
      <c r="J310" s="356"/>
      <c r="K310" s="314"/>
      <c r="L310" s="356"/>
      <c r="M310" s="314"/>
      <c r="N310" s="315"/>
      <c r="O310" s="316"/>
      <c r="P310" s="315"/>
      <c r="Q310" s="316"/>
      <c r="R310" s="315"/>
      <c r="S310" s="316"/>
      <c r="T310" s="315"/>
      <c r="U310" s="316"/>
      <c r="V310" s="452"/>
      <c r="W310" s="452"/>
      <c r="X310" s="452"/>
      <c r="Y310" s="452"/>
      <c r="Z310" s="452"/>
      <c r="AA310" s="452"/>
      <c r="AB310" s="452"/>
      <c r="AC310" s="452"/>
      <c r="AD310" s="311"/>
    </row>
    <row r="311" spans="1:30" ht="20.100000000000001" customHeight="1">
      <c r="A311" s="311"/>
      <c r="B311" s="311"/>
      <c r="C311" s="452"/>
      <c r="D311" s="311" t="s">
        <v>2225</v>
      </c>
      <c r="E311" s="452"/>
      <c r="F311" s="531">
        <v>1</v>
      </c>
      <c r="G311" s="314">
        <v>1.7857142857142858</v>
      </c>
      <c r="H311" s="356">
        <v>1</v>
      </c>
      <c r="I311" s="314">
        <v>1.9230769230769231</v>
      </c>
      <c r="J311" s="356">
        <v>1</v>
      </c>
      <c r="K311" s="314">
        <f t="shared" si="5"/>
        <v>2.1276595744680851</v>
      </c>
      <c r="L311" s="356">
        <v>1</v>
      </c>
      <c r="M311" s="314">
        <v>2.2999999999999998</v>
      </c>
      <c r="N311" s="315">
        <v>1</v>
      </c>
      <c r="O311" s="316">
        <v>2.5641025641025639</v>
      </c>
      <c r="P311" s="315">
        <v>1</v>
      </c>
      <c r="Q311" s="316">
        <v>2.6315789473684212</v>
      </c>
      <c r="R311" s="315"/>
      <c r="S311" s="316"/>
      <c r="T311" s="315"/>
      <c r="U311" s="316"/>
      <c r="V311" s="452"/>
      <c r="W311" s="452"/>
      <c r="X311" s="452"/>
      <c r="Y311" s="452"/>
      <c r="Z311" s="452"/>
      <c r="AA311" s="452"/>
      <c r="AB311" s="452"/>
      <c r="AC311" s="452"/>
      <c r="AD311" s="311"/>
    </row>
    <row r="312" spans="1:30" ht="20.100000000000001" customHeight="1">
      <c r="A312" s="311"/>
      <c r="B312" s="311"/>
      <c r="C312" s="452"/>
      <c r="D312" s="311" t="s">
        <v>2226</v>
      </c>
      <c r="E312" s="452"/>
      <c r="F312" s="531">
        <v>16</v>
      </c>
      <c r="G312" s="314">
        <v>28.571428571428573</v>
      </c>
      <c r="H312" s="356">
        <v>13</v>
      </c>
      <c r="I312" s="314">
        <v>25</v>
      </c>
      <c r="J312" s="356">
        <v>11</v>
      </c>
      <c r="K312" s="314">
        <f t="shared" si="5"/>
        <v>23.404255319148938</v>
      </c>
      <c r="L312" s="356">
        <v>12</v>
      </c>
      <c r="M312" s="314">
        <v>27.9</v>
      </c>
      <c r="N312" s="315">
        <v>11</v>
      </c>
      <c r="O312" s="316">
        <v>28.205128205128204</v>
      </c>
      <c r="P312" s="315">
        <v>12</v>
      </c>
      <c r="Q312" s="316">
        <v>31.578947368421051</v>
      </c>
      <c r="R312" s="315"/>
      <c r="S312" s="316"/>
      <c r="T312" s="315"/>
      <c r="U312" s="316"/>
      <c r="V312" s="452"/>
      <c r="W312" s="452"/>
      <c r="X312" s="452"/>
      <c r="Y312" s="452"/>
      <c r="Z312" s="452"/>
      <c r="AA312" s="452"/>
      <c r="AB312" s="452"/>
      <c r="AC312" s="452"/>
      <c r="AD312" s="311"/>
    </row>
    <row r="313" spans="1:30" ht="20.100000000000001" customHeight="1">
      <c r="A313" s="311"/>
      <c r="B313" s="311"/>
      <c r="C313" s="452"/>
      <c r="D313" s="311" t="s">
        <v>2227</v>
      </c>
      <c r="E313" s="452"/>
      <c r="F313" s="531">
        <v>21</v>
      </c>
      <c r="G313" s="314">
        <v>37.5</v>
      </c>
      <c r="H313" s="356">
        <v>22</v>
      </c>
      <c r="I313" s="314">
        <v>42.307692307692307</v>
      </c>
      <c r="J313" s="356">
        <v>20</v>
      </c>
      <c r="K313" s="314">
        <f t="shared" si="5"/>
        <v>42.553191489361701</v>
      </c>
      <c r="L313" s="356">
        <v>15</v>
      </c>
      <c r="M313" s="314">
        <v>34.9</v>
      </c>
      <c r="N313" s="315">
        <v>12</v>
      </c>
      <c r="O313" s="316">
        <v>30.76923076923077</v>
      </c>
      <c r="P313" s="315">
        <v>11</v>
      </c>
      <c r="Q313" s="316">
        <v>28.94736842105263</v>
      </c>
      <c r="R313" s="315"/>
      <c r="S313" s="316"/>
      <c r="T313" s="315"/>
      <c r="U313" s="316"/>
      <c r="V313" s="452"/>
      <c r="W313" s="452"/>
      <c r="X313" s="452"/>
      <c r="Y313" s="452"/>
      <c r="Z313" s="452"/>
      <c r="AA313" s="452"/>
      <c r="AB313" s="452"/>
      <c r="AC313" s="452"/>
      <c r="AD313" s="311"/>
    </row>
    <row r="314" spans="1:30" ht="20.100000000000001" customHeight="1">
      <c r="A314" s="311"/>
      <c r="B314" s="311"/>
      <c r="C314" s="452"/>
      <c r="D314" s="311" t="s">
        <v>2228</v>
      </c>
      <c r="E314" s="452"/>
      <c r="F314" s="531">
        <v>16</v>
      </c>
      <c r="G314" s="314">
        <v>28.571428571428573</v>
      </c>
      <c r="H314" s="356">
        <v>14</v>
      </c>
      <c r="I314" s="314">
        <v>26.923076923076923</v>
      </c>
      <c r="J314" s="356">
        <v>13</v>
      </c>
      <c r="K314" s="314">
        <f t="shared" si="5"/>
        <v>27.659574468085108</v>
      </c>
      <c r="L314" s="356">
        <v>13</v>
      </c>
      <c r="M314" s="314">
        <v>30.2</v>
      </c>
      <c r="N314" s="315">
        <v>13</v>
      </c>
      <c r="O314" s="316">
        <v>33.333333333333329</v>
      </c>
      <c r="P314" s="315">
        <v>12</v>
      </c>
      <c r="Q314" s="316">
        <v>31.578947368421051</v>
      </c>
      <c r="R314" s="315"/>
      <c r="S314" s="316"/>
      <c r="T314" s="315"/>
      <c r="U314" s="316"/>
      <c r="V314" s="452"/>
      <c r="W314" s="452"/>
      <c r="X314" s="452"/>
      <c r="Y314" s="452"/>
      <c r="Z314" s="452"/>
      <c r="AA314" s="452"/>
      <c r="AB314" s="452"/>
      <c r="AC314" s="452"/>
      <c r="AD314" s="311"/>
    </row>
    <row r="315" spans="1:30" ht="20.100000000000001" customHeight="1">
      <c r="A315" s="311"/>
      <c r="B315" s="311"/>
      <c r="C315" s="452"/>
      <c r="D315" s="311" t="s">
        <v>2229</v>
      </c>
      <c r="E315" s="452"/>
      <c r="F315" s="531"/>
      <c r="G315" s="314"/>
      <c r="H315" s="356"/>
      <c r="I315" s="314"/>
      <c r="J315" s="356"/>
      <c r="K315" s="314"/>
      <c r="L315" s="356"/>
      <c r="M315" s="314"/>
      <c r="N315" s="315"/>
      <c r="O315" s="316"/>
      <c r="P315" s="315"/>
      <c r="Q315" s="316"/>
      <c r="R315" s="315"/>
      <c r="S315" s="316"/>
      <c r="T315" s="315"/>
      <c r="U315" s="316"/>
      <c r="V315" s="452"/>
      <c r="W315" s="452"/>
      <c r="X315" s="452"/>
      <c r="Y315" s="452"/>
      <c r="Z315" s="452"/>
      <c r="AA315" s="452"/>
      <c r="AB315" s="452"/>
      <c r="AC315" s="452"/>
      <c r="AD315" s="311"/>
    </row>
    <row r="316" spans="1:30" ht="20.100000000000001" customHeight="1">
      <c r="A316" s="311"/>
      <c r="B316" s="311"/>
      <c r="C316" s="452"/>
      <c r="D316" s="311" t="s">
        <v>1959</v>
      </c>
      <c r="E316" s="452"/>
      <c r="F316" s="531"/>
      <c r="G316" s="314"/>
      <c r="H316" s="356"/>
      <c r="I316" s="314"/>
      <c r="J316" s="356"/>
      <c r="K316" s="314"/>
      <c r="L316" s="356"/>
      <c r="M316" s="314"/>
      <c r="N316" s="315"/>
      <c r="O316" s="316"/>
      <c r="P316" s="315"/>
      <c r="Q316" s="316"/>
      <c r="R316" s="315"/>
      <c r="S316" s="316"/>
      <c r="T316" s="315"/>
      <c r="U316" s="316"/>
      <c r="V316" s="452"/>
      <c r="W316" s="452"/>
      <c r="X316" s="452"/>
      <c r="Y316" s="452"/>
      <c r="Z316" s="452"/>
      <c r="AA316" s="452"/>
      <c r="AB316" s="452"/>
      <c r="AC316" s="452"/>
      <c r="AD316" s="311"/>
    </row>
    <row r="317" spans="1:30" ht="20.100000000000001" customHeight="1">
      <c r="A317" s="311"/>
      <c r="B317" s="311"/>
      <c r="C317" s="452"/>
      <c r="D317" s="311" t="s">
        <v>1960</v>
      </c>
      <c r="E317" s="452"/>
      <c r="F317" s="531"/>
      <c r="G317" s="314"/>
      <c r="H317" s="356"/>
      <c r="I317" s="314"/>
      <c r="J317" s="356"/>
      <c r="K317" s="314"/>
      <c r="L317" s="356"/>
      <c r="M317" s="314"/>
      <c r="N317" s="315"/>
      <c r="O317" s="316"/>
      <c r="P317" s="315"/>
      <c r="Q317" s="316"/>
      <c r="R317" s="315"/>
      <c r="S317" s="316"/>
      <c r="T317" s="315"/>
      <c r="U317" s="316"/>
      <c r="V317" s="452"/>
      <c r="W317" s="452"/>
      <c r="X317" s="452"/>
      <c r="Y317" s="452"/>
      <c r="Z317" s="452"/>
      <c r="AA317" s="452"/>
      <c r="AB317" s="452"/>
      <c r="AC317" s="452"/>
      <c r="AD317" s="311"/>
    </row>
    <row r="318" spans="1:30" ht="20.100000000000001" customHeight="1">
      <c r="A318" s="374" t="s">
        <v>3501</v>
      </c>
      <c r="B318" s="374" t="s">
        <v>842</v>
      </c>
      <c r="C318" s="358" t="s">
        <v>3641</v>
      </c>
      <c r="D318" s="374"/>
      <c r="E318" s="358"/>
      <c r="F318" s="443">
        <v>56</v>
      </c>
      <c r="G318" s="444">
        <v>100</v>
      </c>
      <c r="H318" s="443">
        <v>52</v>
      </c>
      <c r="I318" s="444">
        <v>100</v>
      </c>
      <c r="J318" s="443">
        <v>47</v>
      </c>
      <c r="K318" s="444">
        <v>100</v>
      </c>
      <c r="L318" s="443">
        <v>43</v>
      </c>
      <c r="M318" s="444">
        <v>100</v>
      </c>
      <c r="N318" s="471">
        <v>39</v>
      </c>
      <c r="O318" s="465">
        <v>100</v>
      </c>
      <c r="P318" s="471">
        <v>38</v>
      </c>
      <c r="Q318" s="465">
        <v>100</v>
      </c>
      <c r="R318" s="471"/>
      <c r="S318" s="465"/>
      <c r="T318" s="471"/>
      <c r="U318" s="465"/>
      <c r="V318" s="358" t="s">
        <v>8276</v>
      </c>
      <c r="W318" s="358" t="s">
        <v>8276</v>
      </c>
      <c r="X318" s="358" t="s">
        <v>8276</v>
      </c>
      <c r="Y318" s="358" t="s">
        <v>8276</v>
      </c>
      <c r="Z318" s="358" t="s">
        <v>8276</v>
      </c>
      <c r="AA318" s="358" t="s">
        <v>8276</v>
      </c>
      <c r="AB318" s="358" t="s">
        <v>8276</v>
      </c>
      <c r="AC318" s="358"/>
      <c r="AD318" s="374" t="s">
        <v>8729</v>
      </c>
    </row>
    <row r="319" spans="1:30" ht="20.100000000000001" customHeight="1">
      <c r="A319" s="311"/>
      <c r="B319" s="311"/>
      <c r="C319" s="452"/>
      <c r="D319" s="311" t="s">
        <v>1562</v>
      </c>
      <c r="E319" s="452" t="s">
        <v>8730</v>
      </c>
      <c r="F319" s="531"/>
      <c r="G319" s="314"/>
      <c r="H319" s="356"/>
      <c r="I319" s="314"/>
      <c r="J319" s="356"/>
      <c r="K319" s="314"/>
      <c r="L319" s="356"/>
      <c r="M319" s="314"/>
      <c r="N319" s="315"/>
      <c r="O319" s="316"/>
      <c r="P319" s="315"/>
      <c r="Q319" s="316"/>
      <c r="R319" s="315"/>
      <c r="S319" s="316"/>
      <c r="T319" s="315"/>
      <c r="U319" s="316"/>
      <c r="V319" s="452"/>
      <c r="W319" s="452"/>
      <c r="X319" s="452"/>
      <c r="Y319" s="452"/>
      <c r="Z319" s="452"/>
      <c r="AA319" s="452"/>
      <c r="AB319" s="452"/>
      <c r="AC319" s="452"/>
      <c r="AD319" s="311"/>
    </row>
    <row r="320" spans="1:30" ht="20.100000000000001" customHeight="1">
      <c r="A320" s="311"/>
      <c r="B320" s="311"/>
      <c r="C320" s="452"/>
      <c r="D320" s="311" t="s">
        <v>1563</v>
      </c>
      <c r="E320" s="452"/>
      <c r="F320" s="531"/>
      <c r="G320" s="314"/>
      <c r="H320" s="356"/>
      <c r="I320" s="314"/>
      <c r="J320" s="356"/>
      <c r="K320" s="314"/>
      <c r="L320" s="356"/>
      <c r="M320" s="314"/>
      <c r="N320" s="315"/>
      <c r="O320" s="316"/>
      <c r="P320" s="315"/>
      <c r="Q320" s="316"/>
      <c r="R320" s="315"/>
      <c r="S320" s="316"/>
      <c r="T320" s="315"/>
      <c r="U320" s="316"/>
      <c r="V320" s="452"/>
      <c r="W320" s="452"/>
      <c r="X320" s="452"/>
      <c r="Y320" s="452"/>
      <c r="Z320" s="452"/>
      <c r="AA320" s="452"/>
      <c r="AB320" s="452"/>
      <c r="AC320" s="452"/>
      <c r="AD320" s="311"/>
    </row>
    <row r="321" spans="1:30" ht="20.100000000000001" customHeight="1">
      <c r="A321" s="374" t="s">
        <v>3502</v>
      </c>
      <c r="B321" s="374" t="s">
        <v>843</v>
      </c>
      <c r="C321" s="358" t="s">
        <v>3641</v>
      </c>
      <c r="D321" s="374"/>
      <c r="E321" s="358"/>
      <c r="F321" s="443">
        <v>55</v>
      </c>
      <c r="G321" s="444">
        <v>98.214285714285708</v>
      </c>
      <c r="H321" s="443">
        <v>50</v>
      </c>
      <c r="I321" s="444">
        <f>H321/52*100</f>
        <v>96.15384615384616</v>
      </c>
      <c r="J321" s="443">
        <v>45</v>
      </c>
      <c r="K321" s="444">
        <f>J321/47*100</f>
        <v>95.744680851063833</v>
      </c>
      <c r="L321" s="443">
        <v>41</v>
      </c>
      <c r="M321" s="444">
        <v>95.3</v>
      </c>
      <c r="N321" s="471">
        <v>37</v>
      </c>
      <c r="O321" s="465">
        <v>94.9</v>
      </c>
      <c r="P321" s="471">
        <v>35</v>
      </c>
      <c r="Q321" s="465">
        <v>92.1</v>
      </c>
      <c r="R321" s="471"/>
      <c r="S321" s="465"/>
      <c r="T321" s="471"/>
      <c r="U321" s="465"/>
      <c r="V321" s="358" t="s">
        <v>8276</v>
      </c>
      <c r="W321" s="358" t="s">
        <v>8276</v>
      </c>
      <c r="X321" s="358" t="s">
        <v>8276</v>
      </c>
      <c r="Y321" s="358" t="s">
        <v>8276</v>
      </c>
      <c r="Z321" s="358" t="s">
        <v>8276</v>
      </c>
      <c r="AA321" s="358" t="s">
        <v>8276</v>
      </c>
      <c r="AB321" s="358" t="s">
        <v>8276</v>
      </c>
      <c r="AC321" s="358"/>
      <c r="AD321" s="374" t="s">
        <v>8729</v>
      </c>
    </row>
    <row r="322" spans="1:30" ht="20.100000000000001" customHeight="1">
      <c r="A322" s="311"/>
      <c r="B322" s="311"/>
      <c r="C322" s="452"/>
      <c r="D322" s="311" t="s">
        <v>1959</v>
      </c>
      <c r="E322" s="452" t="s">
        <v>758</v>
      </c>
      <c r="F322" s="531"/>
      <c r="G322" s="314"/>
      <c r="H322" s="356"/>
      <c r="I322" s="314"/>
      <c r="J322" s="356"/>
      <c r="K322" s="314"/>
      <c r="L322" s="356"/>
      <c r="M322" s="314"/>
      <c r="N322" s="315"/>
      <c r="O322" s="316"/>
      <c r="P322" s="315"/>
      <c r="Q322" s="316"/>
      <c r="R322" s="315"/>
      <c r="S322" s="316"/>
      <c r="T322" s="315"/>
      <c r="U322" s="316"/>
      <c r="V322" s="452"/>
      <c r="W322" s="452"/>
      <c r="X322" s="452"/>
      <c r="Y322" s="452"/>
      <c r="Z322" s="452"/>
      <c r="AA322" s="452"/>
      <c r="AB322" s="452"/>
      <c r="AC322" s="452"/>
      <c r="AD322" s="311"/>
    </row>
    <row r="323" spans="1:30" ht="20.100000000000001" customHeight="1">
      <c r="A323" s="311"/>
      <c r="B323" s="311"/>
      <c r="C323" s="452"/>
      <c r="D323" s="311" t="s">
        <v>1960</v>
      </c>
      <c r="E323" s="452"/>
      <c r="F323" s="531">
        <v>1</v>
      </c>
      <c r="G323" s="314">
        <v>1.7857142857142856</v>
      </c>
      <c r="H323" s="356">
        <v>2</v>
      </c>
      <c r="I323" s="314">
        <f>H323/52*100</f>
        <v>3.8461538461538463</v>
      </c>
      <c r="J323" s="356">
        <v>2</v>
      </c>
      <c r="K323" s="314">
        <f>J323/47*100</f>
        <v>4.2553191489361701</v>
      </c>
      <c r="L323" s="356">
        <v>2</v>
      </c>
      <c r="M323" s="314">
        <v>4.7</v>
      </c>
      <c r="N323" s="315">
        <v>2</v>
      </c>
      <c r="O323" s="316">
        <v>5.0999999999999996</v>
      </c>
      <c r="P323" s="315">
        <v>3</v>
      </c>
      <c r="Q323" s="316">
        <v>7.9</v>
      </c>
      <c r="R323" s="315"/>
      <c r="S323" s="316"/>
      <c r="T323" s="315"/>
      <c r="U323" s="316"/>
      <c r="V323" s="452"/>
      <c r="W323" s="452"/>
      <c r="X323" s="452"/>
      <c r="Y323" s="452"/>
      <c r="Z323" s="452"/>
      <c r="AA323" s="452"/>
      <c r="AB323" s="452"/>
      <c r="AC323" s="452"/>
      <c r="AD323" s="311"/>
    </row>
    <row r="324" spans="1:30" ht="20.100000000000001" customHeight="1">
      <c r="A324" s="374" t="s">
        <v>3503</v>
      </c>
      <c r="B324" s="374" t="s">
        <v>844</v>
      </c>
      <c r="C324" s="358" t="s">
        <v>3659</v>
      </c>
      <c r="D324" s="374" t="s">
        <v>8568</v>
      </c>
      <c r="E324" s="358" t="s">
        <v>7338</v>
      </c>
      <c r="F324" s="443"/>
      <c r="G324" s="444"/>
      <c r="H324" s="443"/>
      <c r="I324" s="444"/>
      <c r="J324" s="443">
        <v>2</v>
      </c>
      <c r="K324" s="444">
        <v>100</v>
      </c>
      <c r="L324" s="443">
        <v>2</v>
      </c>
      <c r="M324" s="444">
        <v>100</v>
      </c>
      <c r="N324" s="471">
        <v>2</v>
      </c>
      <c r="O324" s="465">
        <v>100</v>
      </c>
      <c r="P324" s="471">
        <v>2</v>
      </c>
      <c r="Q324" s="465">
        <v>66.666666666666671</v>
      </c>
      <c r="R324" s="471"/>
      <c r="S324" s="465"/>
      <c r="T324" s="471"/>
      <c r="U324" s="465"/>
      <c r="V324" s="358" t="s">
        <v>8276</v>
      </c>
      <c r="W324" s="358" t="s">
        <v>8276</v>
      </c>
      <c r="X324" s="358" t="s">
        <v>8276</v>
      </c>
      <c r="Y324" s="358" t="s">
        <v>8276</v>
      </c>
      <c r="Z324" s="358" t="s">
        <v>8276</v>
      </c>
      <c r="AA324" s="358" t="s">
        <v>8276</v>
      </c>
      <c r="AB324" s="358" t="s">
        <v>8276</v>
      </c>
      <c r="AC324" s="358"/>
      <c r="AD324" s="374" t="s">
        <v>8729</v>
      </c>
    </row>
    <row r="325" spans="1:30" ht="20.100000000000001" customHeight="1">
      <c r="A325" s="311"/>
      <c r="B325" s="311"/>
      <c r="C325" s="452"/>
      <c r="D325" s="311" t="s">
        <v>8569</v>
      </c>
      <c r="E325" s="452"/>
      <c r="F325" s="531"/>
      <c r="G325" s="314"/>
      <c r="H325" s="356"/>
      <c r="I325" s="314"/>
      <c r="J325" s="356"/>
      <c r="K325" s="314"/>
      <c r="L325" s="356"/>
      <c r="M325" s="314"/>
      <c r="N325" s="315"/>
      <c r="O325" s="316"/>
      <c r="P325" s="315"/>
      <c r="Q325" s="316"/>
      <c r="R325" s="315"/>
      <c r="S325" s="316"/>
      <c r="T325" s="315"/>
      <c r="U325" s="316"/>
      <c r="V325" s="452"/>
      <c r="W325" s="452"/>
      <c r="X325" s="452"/>
      <c r="Y325" s="452"/>
      <c r="Z325" s="452"/>
      <c r="AA325" s="452"/>
      <c r="AB325" s="452"/>
      <c r="AC325" s="452"/>
      <c r="AD325" s="311"/>
    </row>
    <row r="326" spans="1:30" ht="20.100000000000001" customHeight="1">
      <c r="A326" s="311"/>
      <c r="B326" s="311"/>
      <c r="C326" s="452"/>
      <c r="D326" s="311" t="s">
        <v>7408</v>
      </c>
      <c r="E326" s="452"/>
      <c r="F326" s="531"/>
      <c r="G326" s="314"/>
      <c r="H326" s="356"/>
      <c r="I326" s="314"/>
      <c r="J326" s="356"/>
      <c r="K326" s="314"/>
      <c r="L326" s="356"/>
      <c r="M326" s="314"/>
      <c r="N326" s="315"/>
      <c r="O326" s="316"/>
      <c r="P326" s="315"/>
      <c r="Q326" s="316"/>
      <c r="R326" s="315"/>
      <c r="S326" s="316"/>
      <c r="T326" s="315"/>
      <c r="U326" s="316"/>
      <c r="V326" s="452"/>
      <c r="W326" s="452"/>
      <c r="X326" s="452"/>
      <c r="Y326" s="452"/>
      <c r="Z326" s="452"/>
      <c r="AA326" s="452"/>
      <c r="AB326" s="452"/>
      <c r="AC326" s="452"/>
      <c r="AD326" s="311"/>
    </row>
    <row r="327" spans="1:30" ht="20.100000000000001" customHeight="1">
      <c r="A327" s="311"/>
      <c r="B327" s="311"/>
      <c r="C327" s="452"/>
      <c r="D327" s="311" t="s">
        <v>8571</v>
      </c>
      <c r="E327" s="452"/>
      <c r="F327" s="531"/>
      <c r="G327" s="314"/>
      <c r="H327" s="356"/>
      <c r="I327" s="314"/>
      <c r="J327" s="356"/>
      <c r="K327" s="314"/>
      <c r="L327" s="356"/>
      <c r="M327" s="314"/>
      <c r="N327" s="315"/>
      <c r="O327" s="316"/>
      <c r="P327" s="315">
        <v>1</v>
      </c>
      <c r="Q327" s="316">
        <v>33.333333333333336</v>
      </c>
      <c r="R327" s="315"/>
      <c r="S327" s="316"/>
      <c r="T327" s="315"/>
      <c r="U327" s="316"/>
      <c r="V327" s="452"/>
      <c r="W327" s="452"/>
      <c r="X327" s="452"/>
      <c r="Y327" s="452"/>
      <c r="Z327" s="452"/>
      <c r="AA327" s="452"/>
      <c r="AB327" s="452"/>
      <c r="AC327" s="452"/>
      <c r="AD327" s="311"/>
    </row>
    <row r="328" spans="1:30" ht="20.100000000000001" customHeight="1">
      <c r="A328" s="311"/>
      <c r="B328" s="311"/>
      <c r="C328" s="452"/>
      <c r="D328" s="311" t="s">
        <v>1959</v>
      </c>
      <c r="E328" s="452"/>
      <c r="F328" s="531"/>
      <c r="G328" s="314"/>
      <c r="H328" s="356"/>
      <c r="I328" s="314"/>
      <c r="J328" s="356"/>
      <c r="K328" s="314"/>
      <c r="L328" s="356"/>
      <c r="M328" s="314"/>
      <c r="N328" s="315"/>
      <c r="O328" s="316"/>
      <c r="P328" s="315"/>
      <c r="Q328" s="316"/>
      <c r="R328" s="315"/>
      <c r="S328" s="316"/>
      <c r="T328" s="315"/>
      <c r="U328" s="316"/>
      <c r="V328" s="452"/>
      <c r="W328" s="452"/>
      <c r="X328" s="452"/>
      <c r="Y328" s="452"/>
      <c r="Z328" s="452"/>
      <c r="AA328" s="452"/>
      <c r="AB328" s="452"/>
      <c r="AC328" s="452"/>
      <c r="AD328" s="311"/>
    </row>
    <row r="329" spans="1:30" ht="20.100000000000001" customHeight="1">
      <c r="A329" s="311"/>
      <c r="B329" s="311"/>
      <c r="C329" s="452"/>
      <c r="D329" s="311" t="s">
        <v>1960</v>
      </c>
      <c r="E329" s="526"/>
      <c r="F329" s="531">
        <v>1</v>
      </c>
      <c r="G329" s="314">
        <v>100</v>
      </c>
      <c r="H329" s="356"/>
      <c r="I329" s="314"/>
      <c r="J329" s="356"/>
      <c r="K329" s="314"/>
      <c r="L329" s="356"/>
      <c r="M329" s="314"/>
      <c r="N329" s="315"/>
      <c r="O329" s="316"/>
      <c r="P329" s="315"/>
      <c r="Q329" s="316"/>
      <c r="R329" s="315"/>
      <c r="S329" s="316"/>
      <c r="T329" s="315"/>
      <c r="U329" s="316"/>
      <c r="V329" s="452"/>
      <c r="W329" s="452"/>
      <c r="X329" s="452"/>
      <c r="Y329" s="452"/>
      <c r="Z329" s="452"/>
      <c r="AA329" s="452"/>
      <c r="AB329" s="452"/>
      <c r="AC329" s="452"/>
      <c r="AD329" s="311"/>
    </row>
    <row r="330" spans="1:30" ht="20.100000000000001" customHeight="1">
      <c r="A330" s="374" t="s">
        <v>3504</v>
      </c>
      <c r="B330" s="374" t="s">
        <v>8734</v>
      </c>
      <c r="C330" s="358" t="s">
        <v>3641</v>
      </c>
      <c r="D330" s="374"/>
      <c r="E330" s="358"/>
      <c r="F330" s="443">
        <v>26</v>
      </c>
      <c r="G330" s="444">
        <v>100</v>
      </c>
      <c r="H330" s="443">
        <v>22</v>
      </c>
      <c r="I330" s="444">
        <v>100</v>
      </c>
      <c r="J330" s="443">
        <f>5092-5071</f>
        <v>21</v>
      </c>
      <c r="K330" s="444">
        <v>100</v>
      </c>
      <c r="L330" s="443">
        <v>18</v>
      </c>
      <c r="M330" s="444">
        <v>100</v>
      </c>
      <c r="N330" s="471">
        <v>15</v>
      </c>
      <c r="O330" s="465">
        <v>100</v>
      </c>
      <c r="P330" s="471">
        <v>14</v>
      </c>
      <c r="Q330" s="465">
        <v>100</v>
      </c>
      <c r="R330" s="471">
        <v>10</v>
      </c>
      <c r="S330" s="465">
        <v>100</v>
      </c>
      <c r="T330" s="471">
        <v>12</v>
      </c>
      <c r="U330" s="465">
        <v>100</v>
      </c>
      <c r="V330" s="358" t="s">
        <v>8276</v>
      </c>
      <c r="W330" s="358" t="s">
        <v>8276</v>
      </c>
      <c r="X330" s="358" t="s">
        <v>8276</v>
      </c>
      <c r="Y330" s="358" t="s">
        <v>8276</v>
      </c>
      <c r="Z330" s="358" t="s">
        <v>8276</v>
      </c>
      <c r="AA330" s="358" t="s">
        <v>8276</v>
      </c>
      <c r="AB330" s="358" t="s">
        <v>8276</v>
      </c>
      <c r="AC330" s="358" t="s">
        <v>8276</v>
      </c>
      <c r="AD330" s="374" t="s">
        <v>8732</v>
      </c>
    </row>
    <row r="331" spans="1:30" ht="20.100000000000001" customHeight="1">
      <c r="A331" s="374" t="s">
        <v>3505</v>
      </c>
      <c r="B331" s="374" t="s">
        <v>845</v>
      </c>
      <c r="C331" s="358" t="s">
        <v>3641</v>
      </c>
      <c r="D331" s="374" t="s">
        <v>2222</v>
      </c>
      <c r="E331" s="358" t="s">
        <v>7338</v>
      </c>
      <c r="F331" s="443"/>
      <c r="G331" s="444"/>
      <c r="H331" s="443"/>
      <c r="I331" s="444"/>
      <c r="J331" s="443"/>
      <c r="K331" s="444"/>
      <c r="L331" s="443"/>
      <c r="M331" s="444"/>
      <c r="N331" s="471"/>
      <c r="O331" s="465"/>
      <c r="P331" s="471"/>
      <c r="Q331" s="465"/>
      <c r="R331" s="471"/>
      <c r="S331" s="465"/>
      <c r="T331" s="471"/>
      <c r="U331" s="465"/>
      <c r="V331" s="358" t="s">
        <v>8276</v>
      </c>
      <c r="W331" s="358" t="s">
        <v>8276</v>
      </c>
      <c r="X331" s="358" t="s">
        <v>8276</v>
      </c>
      <c r="Y331" s="358" t="s">
        <v>8276</v>
      </c>
      <c r="Z331" s="358" t="s">
        <v>8276</v>
      </c>
      <c r="AA331" s="358" t="s">
        <v>8276</v>
      </c>
      <c r="AB331" s="358" t="s">
        <v>8276</v>
      </c>
      <c r="AC331" s="358" t="s">
        <v>8276</v>
      </c>
      <c r="AD331" s="374" t="s">
        <v>8732</v>
      </c>
    </row>
    <row r="332" spans="1:30" ht="20.100000000000001" customHeight="1">
      <c r="A332" s="311"/>
      <c r="B332" s="311"/>
      <c r="C332" s="452"/>
      <c r="D332" s="311" t="s">
        <v>2223</v>
      </c>
      <c r="E332" s="452"/>
      <c r="F332" s="531"/>
      <c r="G332" s="314"/>
      <c r="H332" s="356"/>
      <c r="I332" s="314"/>
      <c r="J332" s="356"/>
      <c r="K332" s="314"/>
      <c r="L332" s="356"/>
      <c r="M332" s="314"/>
      <c r="N332" s="315"/>
      <c r="O332" s="316"/>
      <c r="P332" s="315"/>
      <c r="Q332" s="316"/>
      <c r="R332" s="315"/>
      <c r="S332" s="316"/>
      <c r="T332" s="315"/>
      <c r="U332" s="316"/>
      <c r="V332" s="452"/>
      <c r="W332" s="452"/>
      <c r="X332" s="452"/>
      <c r="Y332" s="452"/>
      <c r="Z332" s="452"/>
      <c r="AA332" s="452"/>
      <c r="AB332" s="452"/>
      <c r="AC332" s="452"/>
      <c r="AD332" s="311"/>
    </row>
    <row r="333" spans="1:30" ht="20.100000000000001" customHeight="1">
      <c r="A333" s="311"/>
      <c r="B333" s="311"/>
      <c r="C333" s="452"/>
      <c r="D333" s="311" t="s">
        <v>2224</v>
      </c>
      <c r="E333" s="452"/>
      <c r="F333" s="531"/>
      <c r="G333" s="314"/>
      <c r="H333" s="356"/>
      <c r="I333" s="314"/>
      <c r="J333" s="356"/>
      <c r="K333" s="314"/>
      <c r="L333" s="356"/>
      <c r="M333" s="314"/>
      <c r="N333" s="315"/>
      <c r="O333" s="316"/>
      <c r="P333" s="315"/>
      <c r="Q333" s="316"/>
      <c r="R333" s="315"/>
      <c r="S333" s="316"/>
      <c r="T333" s="315"/>
      <c r="U333" s="316"/>
      <c r="V333" s="452"/>
      <c r="W333" s="452"/>
      <c r="X333" s="452"/>
      <c r="Y333" s="452"/>
      <c r="Z333" s="452"/>
      <c r="AA333" s="452"/>
      <c r="AB333" s="452"/>
      <c r="AC333" s="452"/>
      <c r="AD333" s="311"/>
    </row>
    <row r="334" spans="1:30" ht="20.100000000000001" customHeight="1">
      <c r="A334" s="311"/>
      <c r="B334" s="311"/>
      <c r="C334" s="452"/>
      <c r="D334" s="311" t="s">
        <v>2225</v>
      </c>
      <c r="E334" s="452"/>
      <c r="F334" s="531"/>
      <c r="G334" s="314"/>
      <c r="H334" s="356">
        <v>1</v>
      </c>
      <c r="I334" s="314">
        <v>4.5454545454545459</v>
      </c>
      <c r="J334" s="356">
        <v>2</v>
      </c>
      <c r="K334" s="314">
        <f>J334/21*100</f>
        <v>9.5238095238095237</v>
      </c>
      <c r="L334" s="356">
        <v>2</v>
      </c>
      <c r="M334" s="314">
        <v>11.1</v>
      </c>
      <c r="N334" s="315"/>
      <c r="O334" s="316"/>
      <c r="P334" s="315">
        <v>1</v>
      </c>
      <c r="Q334" s="316">
        <v>7.1428571428571432</v>
      </c>
      <c r="R334" s="315">
        <v>1</v>
      </c>
      <c r="S334" s="316">
        <v>10</v>
      </c>
      <c r="T334" s="315">
        <v>1</v>
      </c>
      <c r="U334" s="316">
        <v>8.3333333333333339</v>
      </c>
      <c r="V334" s="452"/>
      <c r="W334" s="452"/>
      <c r="X334" s="452"/>
      <c r="Y334" s="452"/>
      <c r="Z334" s="452"/>
      <c r="AA334" s="452"/>
      <c r="AB334" s="452"/>
      <c r="AC334" s="452"/>
      <c r="AD334" s="311"/>
    </row>
    <row r="335" spans="1:30" ht="20.100000000000001" customHeight="1">
      <c r="A335" s="311"/>
      <c r="B335" s="311"/>
      <c r="C335" s="452"/>
      <c r="D335" s="311" t="s">
        <v>2226</v>
      </c>
      <c r="E335" s="452"/>
      <c r="F335" s="531">
        <v>7</v>
      </c>
      <c r="G335" s="314">
        <v>26.923076923076923</v>
      </c>
      <c r="H335" s="356">
        <v>5</v>
      </c>
      <c r="I335" s="314">
        <v>22.727272727272727</v>
      </c>
      <c r="J335" s="356">
        <v>6</v>
      </c>
      <c r="K335" s="314">
        <f>J335/21*100</f>
        <v>28.571428571428569</v>
      </c>
      <c r="L335" s="356">
        <v>5</v>
      </c>
      <c r="M335" s="314">
        <v>27.8</v>
      </c>
      <c r="N335" s="315">
        <v>6</v>
      </c>
      <c r="O335" s="316">
        <v>40</v>
      </c>
      <c r="P335" s="315">
        <v>6</v>
      </c>
      <c r="Q335" s="316">
        <v>42.857142857142854</v>
      </c>
      <c r="R335" s="315">
        <v>4</v>
      </c>
      <c r="S335" s="316">
        <v>40</v>
      </c>
      <c r="T335" s="315">
        <v>4</v>
      </c>
      <c r="U335" s="316">
        <v>33.333333333333336</v>
      </c>
      <c r="V335" s="452"/>
      <c r="W335" s="452"/>
      <c r="X335" s="452"/>
      <c r="Y335" s="452"/>
      <c r="Z335" s="452"/>
      <c r="AA335" s="452"/>
      <c r="AB335" s="452"/>
      <c r="AC335" s="452"/>
      <c r="AD335" s="311"/>
    </row>
    <row r="336" spans="1:30" ht="20.100000000000001" customHeight="1">
      <c r="A336" s="311"/>
      <c r="B336" s="311"/>
      <c r="C336" s="452"/>
      <c r="D336" s="311" t="s">
        <v>2227</v>
      </c>
      <c r="E336" s="452"/>
      <c r="F336" s="531">
        <v>13</v>
      </c>
      <c r="G336" s="314">
        <v>50</v>
      </c>
      <c r="H336" s="356">
        <v>12</v>
      </c>
      <c r="I336" s="314">
        <v>54.545454545454547</v>
      </c>
      <c r="J336" s="356">
        <v>10</v>
      </c>
      <c r="K336" s="314">
        <f>J336/21*100</f>
        <v>47.619047619047613</v>
      </c>
      <c r="L336" s="356">
        <v>8</v>
      </c>
      <c r="M336" s="314">
        <v>44.4</v>
      </c>
      <c r="N336" s="315">
        <v>7</v>
      </c>
      <c r="O336" s="316">
        <v>46.7</v>
      </c>
      <c r="P336" s="315">
        <v>6</v>
      </c>
      <c r="Q336" s="316">
        <v>42.857142857142854</v>
      </c>
      <c r="R336" s="315">
        <v>3</v>
      </c>
      <c r="S336" s="316">
        <v>30</v>
      </c>
      <c r="T336" s="315">
        <v>3</v>
      </c>
      <c r="U336" s="316">
        <v>25</v>
      </c>
      <c r="V336" s="452"/>
      <c r="W336" s="452"/>
      <c r="X336" s="452"/>
      <c r="Y336" s="452"/>
      <c r="Z336" s="452"/>
      <c r="AA336" s="452"/>
      <c r="AB336" s="452"/>
      <c r="AC336" s="452"/>
      <c r="AD336" s="311"/>
    </row>
    <row r="337" spans="1:30" ht="20.100000000000001" customHeight="1">
      <c r="A337" s="311"/>
      <c r="B337" s="311"/>
      <c r="C337" s="452"/>
      <c r="D337" s="311" t="s">
        <v>2228</v>
      </c>
      <c r="E337" s="452"/>
      <c r="F337" s="531">
        <v>6</v>
      </c>
      <c r="G337" s="314">
        <v>23.076923076923077</v>
      </c>
      <c r="H337" s="356">
        <v>4</v>
      </c>
      <c r="I337" s="314">
        <v>18.181818181818183</v>
      </c>
      <c r="J337" s="356">
        <v>3</v>
      </c>
      <c r="K337" s="314">
        <f>J337/21*100</f>
        <v>14.285714285714285</v>
      </c>
      <c r="L337" s="356">
        <v>3</v>
      </c>
      <c r="M337" s="314">
        <v>16.7</v>
      </c>
      <c r="N337" s="315">
        <v>2</v>
      </c>
      <c r="O337" s="316">
        <v>13.3</v>
      </c>
      <c r="P337" s="315">
        <v>1</v>
      </c>
      <c r="Q337" s="316">
        <v>7.1428571428571432</v>
      </c>
      <c r="R337" s="315">
        <v>2</v>
      </c>
      <c r="S337" s="316">
        <v>20</v>
      </c>
      <c r="T337" s="315">
        <v>4</v>
      </c>
      <c r="U337" s="316">
        <v>33.333333333333336</v>
      </c>
      <c r="V337" s="452"/>
      <c r="W337" s="452"/>
      <c r="X337" s="452"/>
      <c r="Y337" s="452"/>
      <c r="Z337" s="452"/>
      <c r="AA337" s="452"/>
      <c r="AB337" s="452"/>
      <c r="AC337" s="452"/>
      <c r="AD337" s="311"/>
    </row>
    <row r="338" spans="1:30" ht="20.100000000000001" customHeight="1">
      <c r="A338" s="311"/>
      <c r="B338" s="311"/>
      <c r="C338" s="452"/>
      <c r="D338" s="311" t="s">
        <v>2229</v>
      </c>
      <c r="E338" s="452"/>
      <c r="F338" s="531"/>
      <c r="G338" s="314"/>
      <c r="H338" s="356"/>
      <c r="I338" s="314"/>
      <c r="J338" s="356"/>
      <c r="K338" s="314"/>
      <c r="L338" s="356"/>
      <c r="M338" s="314"/>
      <c r="N338" s="315"/>
      <c r="O338" s="316"/>
      <c r="P338" s="315"/>
      <c r="Q338" s="316"/>
      <c r="R338" s="315"/>
      <c r="S338" s="316"/>
      <c r="T338" s="315"/>
      <c r="U338" s="316"/>
      <c r="V338" s="452"/>
      <c r="W338" s="452"/>
      <c r="X338" s="452"/>
      <c r="Y338" s="452"/>
      <c r="Z338" s="452"/>
      <c r="AA338" s="452"/>
      <c r="AB338" s="452"/>
      <c r="AC338" s="452"/>
      <c r="AD338" s="311"/>
    </row>
    <row r="339" spans="1:30" ht="20.100000000000001" customHeight="1">
      <c r="A339" s="311"/>
      <c r="B339" s="311"/>
      <c r="C339" s="452"/>
      <c r="D339" s="311" t="s">
        <v>1959</v>
      </c>
      <c r="E339" s="452"/>
      <c r="F339" s="531"/>
      <c r="G339" s="314"/>
      <c r="H339" s="356"/>
      <c r="I339" s="314"/>
      <c r="J339" s="356"/>
      <c r="K339" s="314"/>
      <c r="L339" s="356"/>
      <c r="M339" s="314"/>
      <c r="N339" s="315"/>
      <c r="O339" s="316"/>
      <c r="P339" s="315"/>
      <c r="Q339" s="316"/>
      <c r="R339" s="315"/>
      <c r="S339" s="316"/>
      <c r="T339" s="315"/>
      <c r="U339" s="316"/>
      <c r="V339" s="452"/>
      <c r="W339" s="452"/>
      <c r="X339" s="452"/>
      <c r="Y339" s="452"/>
      <c r="Z339" s="452"/>
      <c r="AA339" s="452"/>
      <c r="AB339" s="452"/>
      <c r="AC339" s="452"/>
      <c r="AD339" s="311"/>
    </row>
    <row r="340" spans="1:30" ht="20.100000000000001" customHeight="1">
      <c r="A340" s="311"/>
      <c r="B340" s="311"/>
      <c r="C340" s="452"/>
      <c r="D340" s="311" t="s">
        <v>1960</v>
      </c>
      <c r="E340" s="452"/>
      <c r="F340" s="531"/>
      <c r="G340" s="314"/>
      <c r="H340" s="356"/>
      <c r="I340" s="314"/>
      <c r="J340" s="356"/>
      <c r="K340" s="314"/>
      <c r="L340" s="356"/>
      <c r="M340" s="314"/>
      <c r="N340" s="315"/>
      <c r="O340" s="316"/>
      <c r="P340" s="315"/>
      <c r="Q340" s="316"/>
      <c r="R340" s="315"/>
      <c r="S340" s="316"/>
      <c r="T340" s="315"/>
      <c r="U340" s="316"/>
      <c r="V340" s="452"/>
      <c r="W340" s="452"/>
      <c r="X340" s="452"/>
      <c r="Y340" s="452"/>
      <c r="Z340" s="452"/>
      <c r="AA340" s="452"/>
      <c r="AB340" s="452"/>
      <c r="AC340" s="452"/>
      <c r="AD340" s="311"/>
    </row>
    <row r="341" spans="1:30" ht="20.100000000000001" customHeight="1">
      <c r="A341" s="374" t="s">
        <v>3506</v>
      </c>
      <c r="B341" s="374" t="s">
        <v>846</v>
      </c>
      <c r="C341" s="358" t="s">
        <v>3641</v>
      </c>
      <c r="D341" s="374"/>
      <c r="E341" s="358"/>
      <c r="F341" s="443">
        <v>26</v>
      </c>
      <c r="G341" s="444">
        <v>100</v>
      </c>
      <c r="H341" s="443">
        <v>22</v>
      </c>
      <c r="I341" s="444">
        <v>100</v>
      </c>
      <c r="J341" s="443">
        <v>21</v>
      </c>
      <c r="K341" s="444">
        <v>100</v>
      </c>
      <c r="L341" s="443">
        <v>18</v>
      </c>
      <c r="M341" s="444">
        <v>100</v>
      </c>
      <c r="N341" s="471">
        <v>15</v>
      </c>
      <c r="O341" s="465">
        <v>100</v>
      </c>
      <c r="P341" s="471">
        <v>14</v>
      </c>
      <c r="Q341" s="465">
        <v>100</v>
      </c>
      <c r="R341" s="471">
        <v>10</v>
      </c>
      <c r="S341" s="465">
        <v>100</v>
      </c>
      <c r="T341" s="471">
        <v>12</v>
      </c>
      <c r="U341" s="465">
        <v>100</v>
      </c>
      <c r="V341" s="358" t="s">
        <v>8276</v>
      </c>
      <c r="W341" s="358" t="s">
        <v>8276</v>
      </c>
      <c r="X341" s="358" t="s">
        <v>8276</v>
      </c>
      <c r="Y341" s="358" t="s">
        <v>8276</v>
      </c>
      <c r="Z341" s="358" t="s">
        <v>8276</v>
      </c>
      <c r="AA341" s="358" t="s">
        <v>8276</v>
      </c>
      <c r="AB341" s="358" t="s">
        <v>8276</v>
      </c>
      <c r="AC341" s="358" t="s">
        <v>8276</v>
      </c>
      <c r="AD341" s="374" t="s">
        <v>8732</v>
      </c>
    </row>
    <row r="342" spans="1:30" ht="20.100000000000001" customHeight="1">
      <c r="A342" s="311"/>
      <c r="B342" s="311"/>
      <c r="C342" s="452"/>
      <c r="D342" s="311" t="s">
        <v>1562</v>
      </c>
      <c r="E342" s="452" t="s">
        <v>8730</v>
      </c>
      <c r="F342" s="531"/>
      <c r="G342" s="314"/>
      <c r="H342" s="356"/>
      <c r="I342" s="314"/>
      <c r="J342" s="356"/>
      <c r="K342" s="314"/>
      <c r="L342" s="356"/>
      <c r="M342" s="314"/>
      <c r="N342" s="315"/>
      <c r="O342" s="316"/>
      <c r="P342" s="315"/>
      <c r="Q342" s="316"/>
      <c r="R342" s="315"/>
      <c r="S342" s="316"/>
      <c r="T342" s="315"/>
      <c r="U342" s="316"/>
      <c r="V342" s="452"/>
      <c r="W342" s="452"/>
      <c r="X342" s="452"/>
      <c r="Y342" s="452"/>
      <c r="Z342" s="452"/>
      <c r="AA342" s="452"/>
      <c r="AB342" s="452"/>
      <c r="AC342" s="452"/>
      <c r="AD342" s="311"/>
    </row>
    <row r="343" spans="1:30" ht="20.100000000000001" customHeight="1">
      <c r="A343" s="311"/>
      <c r="B343" s="311"/>
      <c r="C343" s="452"/>
      <c r="D343" s="311" t="s">
        <v>1563</v>
      </c>
      <c r="E343" s="452"/>
      <c r="F343" s="531"/>
      <c r="G343" s="314"/>
      <c r="H343" s="356"/>
      <c r="I343" s="314"/>
      <c r="J343" s="356"/>
      <c r="K343" s="314"/>
      <c r="L343" s="356"/>
      <c r="M343" s="314"/>
      <c r="N343" s="315"/>
      <c r="O343" s="316"/>
      <c r="P343" s="315"/>
      <c r="Q343" s="316"/>
      <c r="R343" s="315"/>
      <c r="S343" s="316"/>
      <c r="T343" s="315"/>
      <c r="U343" s="316"/>
      <c r="V343" s="452"/>
      <c r="W343" s="452"/>
      <c r="X343" s="452"/>
      <c r="Y343" s="452"/>
      <c r="Z343" s="452"/>
      <c r="AA343" s="452"/>
      <c r="AB343" s="452"/>
      <c r="AC343" s="452"/>
      <c r="AD343" s="311"/>
    </row>
    <row r="344" spans="1:30" ht="20.100000000000001" customHeight="1">
      <c r="A344" s="374" t="s">
        <v>3507</v>
      </c>
      <c r="B344" s="374" t="s">
        <v>847</v>
      </c>
      <c r="C344" s="358" t="s">
        <v>3641</v>
      </c>
      <c r="D344" s="374"/>
      <c r="E344" s="358"/>
      <c r="F344" s="443">
        <v>24</v>
      </c>
      <c r="G344" s="444">
        <v>92.307692307692307</v>
      </c>
      <c r="H344" s="443">
        <v>20</v>
      </c>
      <c r="I344" s="444">
        <f>H344/22*100</f>
        <v>90.909090909090907</v>
      </c>
      <c r="J344" s="443">
        <v>19</v>
      </c>
      <c r="K344" s="444">
        <f>J344/21*100</f>
        <v>90.476190476190482</v>
      </c>
      <c r="L344" s="443">
        <v>16</v>
      </c>
      <c r="M344" s="444">
        <v>88.9</v>
      </c>
      <c r="N344" s="471">
        <v>13</v>
      </c>
      <c r="O344" s="465">
        <v>86.7</v>
      </c>
      <c r="P344" s="471">
        <v>12</v>
      </c>
      <c r="Q344" s="465">
        <v>85.7</v>
      </c>
      <c r="R344" s="471">
        <v>8</v>
      </c>
      <c r="S344" s="465">
        <v>80</v>
      </c>
      <c r="T344" s="471">
        <v>10</v>
      </c>
      <c r="U344" s="465">
        <v>83.3</v>
      </c>
      <c r="V344" s="358" t="s">
        <v>8276</v>
      </c>
      <c r="W344" s="358" t="s">
        <v>8276</v>
      </c>
      <c r="X344" s="358" t="s">
        <v>8276</v>
      </c>
      <c r="Y344" s="358" t="s">
        <v>8276</v>
      </c>
      <c r="Z344" s="358" t="s">
        <v>8276</v>
      </c>
      <c r="AA344" s="358" t="s">
        <v>8276</v>
      </c>
      <c r="AB344" s="358" t="s">
        <v>8276</v>
      </c>
      <c r="AC344" s="358" t="s">
        <v>8276</v>
      </c>
      <c r="AD344" s="374" t="s">
        <v>8732</v>
      </c>
    </row>
    <row r="345" spans="1:30" ht="20.100000000000001" customHeight="1">
      <c r="A345" s="311"/>
      <c r="B345" s="311"/>
      <c r="C345" s="452"/>
      <c r="D345" s="311" t="s">
        <v>1959</v>
      </c>
      <c r="E345" s="452" t="s">
        <v>758</v>
      </c>
      <c r="F345" s="531"/>
      <c r="G345" s="314"/>
      <c r="H345" s="356"/>
      <c r="I345" s="314"/>
      <c r="J345" s="356"/>
      <c r="K345" s="314"/>
      <c r="L345" s="356"/>
      <c r="M345" s="314"/>
      <c r="N345" s="315"/>
      <c r="O345" s="316"/>
      <c r="P345" s="315"/>
      <c r="Q345" s="316"/>
      <c r="R345" s="315"/>
      <c r="S345" s="316"/>
      <c r="T345" s="315"/>
      <c r="U345" s="316"/>
      <c r="V345" s="452"/>
      <c r="W345" s="452"/>
      <c r="X345" s="452"/>
      <c r="Y345" s="452"/>
      <c r="Z345" s="452"/>
      <c r="AA345" s="452"/>
      <c r="AB345" s="452"/>
      <c r="AC345" s="452"/>
      <c r="AD345" s="311"/>
    </row>
    <row r="346" spans="1:30" ht="20.100000000000001" customHeight="1">
      <c r="A346" s="311"/>
      <c r="B346" s="311"/>
      <c r="C346" s="452"/>
      <c r="D346" s="311" t="s">
        <v>1960</v>
      </c>
      <c r="E346" s="452"/>
      <c r="F346" s="531">
        <v>2</v>
      </c>
      <c r="G346" s="314">
        <v>7.6923076923076925</v>
      </c>
      <c r="H346" s="356">
        <v>2</v>
      </c>
      <c r="I346" s="314">
        <f>H346/22*100</f>
        <v>9.0909090909090917</v>
      </c>
      <c r="J346" s="356">
        <v>2</v>
      </c>
      <c r="K346" s="314">
        <f>J346/21*100</f>
        <v>9.5238095238095237</v>
      </c>
      <c r="L346" s="356">
        <v>2</v>
      </c>
      <c r="M346" s="314">
        <v>11.1</v>
      </c>
      <c r="N346" s="315">
        <v>2</v>
      </c>
      <c r="O346" s="316">
        <v>13.3</v>
      </c>
      <c r="P346" s="315">
        <v>2</v>
      </c>
      <c r="Q346" s="316">
        <v>14.3</v>
      </c>
      <c r="R346" s="315">
        <v>2</v>
      </c>
      <c r="S346" s="316">
        <v>20</v>
      </c>
      <c r="T346" s="315">
        <v>2</v>
      </c>
      <c r="U346" s="316">
        <v>16.7</v>
      </c>
      <c r="V346" s="452"/>
      <c r="W346" s="452"/>
      <c r="X346" s="452"/>
      <c r="Y346" s="452"/>
      <c r="Z346" s="452"/>
      <c r="AA346" s="452"/>
      <c r="AB346" s="452"/>
      <c r="AC346" s="452"/>
      <c r="AD346" s="311"/>
    </row>
    <row r="347" spans="1:30" ht="20.100000000000001" customHeight="1">
      <c r="A347" s="374" t="s">
        <v>3508</v>
      </c>
      <c r="B347" s="374" t="s">
        <v>848</v>
      </c>
      <c r="C347" s="358" t="s">
        <v>3660</v>
      </c>
      <c r="D347" s="374" t="s">
        <v>8568</v>
      </c>
      <c r="E347" s="527" t="s">
        <v>7338</v>
      </c>
      <c r="F347" s="443">
        <v>1</v>
      </c>
      <c r="G347" s="444">
        <v>50</v>
      </c>
      <c r="H347" s="443">
        <v>2</v>
      </c>
      <c r="I347" s="444">
        <v>100</v>
      </c>
      <c r="J347" s="443">
        <v>2</v>
      </c>
      <c r="K347" s="444">
        <v>100</v>
      </c>
      <c r="L347" s="443">
        <v>2</v>
      </c>
      <c r="M347" s="444">
        <v>100</v>
      </c>
      <c r="N347" s="471">
        <v>2</v>
      </c>
      <c r="O347" s="465">
        <v>100</v>
      </c>
      <c r="P347" s="471">
        <v>2</v>
      </c>
      <c r="Q347" s="465">
        <v>100</v>
      </c>
      <c r="R347" s="471">
        <v>2</v>
      </c>
      <c r="S347" s="465">
        <v>100</v>
      </c>
      <c r="T347" s="471">
        <v>2</v>
      </c>
      <c r="U347" s="465">
        <v>100</v>
      </c>
      <c r="V347" s="358" t="s">
        <v>8276</v>
      </c>
      <c r="W347" s="358" t="s">
        <v>8276</v>
      </c>
      <c r="X347" s="358" t="s">
        <v>8276</v>
      </c>
      <c r="Y347" s="358" t="s">
        <v>8276</v>
      </c>
      <c r="Z347" s="358" t="s">
        <v>8276</v>
      </c>
      <c r="AA347" s="358" t="s">
        <v>8276</v>
      </c>
      <c r="AB347" s="358" t="s">
        <v>8276</v>
      </c>
      <c r="AC347" s="358" t="s">
        <v>8276</v>
      </c>
      <c r="AD347" s="374" t="s">
        <v>8732</v>
      </c>
    </row>
    <row r="348" spans="1:30" ht="20.100000000000001" customHeight="1">
      <c r="A348" s="311"/>
      <c r="B348" s="311"/>
      <c r="C348" s="452"/>
      <c r="D348" s="311" t="s">
        <v>8569</v>
      </c>
      <c r="E348" s="526"/>
      <c r="F348" s="531"/>
      <c r="G348" s="314"/>
      <c r="H348" s="356"/>
      <c r="I348" s="314"/>
      <c r="J348" s="356"/>
      <c r="K348" s="314"/>
      <c r="L348" s="356"/>
      <c r="M348" s="314"/>
      <c r="N348" s="315"/>
      <c r="O348" s="316"/>
      <c r="P348" s="315"/>
      <c r="Q348" s="316"/>
      <c r="R348" s="315"/>
      <c r="S348" s="316"/>
      <c r="T348" s="315"/>
      <c r="U348" s="316"/>
      <c r="V348" s="452"/>
      <c r="W348" s="452"/>
      <c r="X348" s="452"/>
      <c r="Y348" s="452"/>
      <c r="Z348" s="452"/>
      <c r="AA348" s="452"/>
      <c r="AB348" s="452"/>
      <c r="AC348" s="452"/>
      <c r="AD348" s="311"/>
    </row>
    <row r="349" spans="1:30" ht="20.100000000000001" customHeight="1">
      <c r="A349" s="311"/>
      <c r="B349" s="311"/>
      <c r="C349" s="452"/>
      <c r="D349" s="311" t="s">
        <v>7408</v>
      </c>
      <c r="E349" s="526"/>
      <c r="F349" s="531"/>
      <c r="G349" s="314"/>
      <c r="H349" s="356"/>
      <c r="I349" s="314"/>
      <c r="J349" s="356"/>
      <c r="K349" s="314"/>
      <c r="L349" s="356"/>
      <c r="M349" s="314"/>
      <c r="N349" s="315"/>
      <c r="O349" s="316"/>
      <c r="P349" s="315"/>
      <c r="Q349" s="316"/>
      <c r="R349" s="315"/>
      <c r="S349" s="316"/>
      <c r="T349" s="315"/>
      <c r="U349" s="316"/>
      <c r="V349" s="452"/>
      <c r="W349" s="452"/>
      <c r="X349" s="452"/>
      <c r="Y349" s="452"/>
      <c r="Z349" s="452"/>
      <c r="AA349" s="452"/>
      <c r="AB349" s="452"/>
      <c r="AC349" s="452"/>
      <c r="AD349" s="311"/>
    </row>
    <row r="350" spans="1:30" ht="20.100000000000001" customHeight="1">
      <c r="A350" s="311"/>
      <c r="B350" s="311"/>
      <c r="C350" s="452"/>
      <c r="D350" s="311" t="s">
        <v>8571</v>
      </c>
      <c r="E350" s="526"/>
      <c r="F350" s="531"/>
      <c r="G350" s="314"/>
      <c r="H350" s="356"/>
      <c r="I350" s="314"/>
      <c r="J350" s="356"/>
      <c r="K350" s="314"/>
      <c r="L350" s="356"/>
      <c r="M350" s="314"/>
      <c r="N350" s="315"/>
      <c r="O350" s="316"/>
      <c r="P350" s="315"/>
      <c r="Q350" s="316"/>
      <c r="R350" s="315"/>
      <c r="S350" s="316"/>
      <c r="T350" s="315"/>
      <c r="U350" s="316"/>
      <c r="V350" s="452"/>
      <c r="W350" s="452"/>
      <c r="X350" s="452"/>
      <c r="Y350" s="452"/>
      <c r="Z350" s="452"/>
      <c r="AA350" s="452"/>
      <c r="AB350" s="452"/>
      <c r="AC350" s="452"/>
      <c r="AD350" s="311"/>
    </row>
    <row r="351" spans="1:30" ht="20.100000000000001" customHeight="1">
      <c r="A351" s="311"/>
      <c r="B351" s="311"/>
      <c r="C351" s="452"/>
      <c r="D351" s="311" t="s">
        <v>1959</v>
      </c>
      <c r="E351" s="526"/>
      <c r="F351" s="531"/>
      <c r="G351" s="314"/>
      <c r="H351" s="356"/>
      <c r="I351" s="314"/>
      <c r="J351" s="356"/>
      <c r="K351" s="314"/>
      <c r="L351" s="356"/>
      <c r="M351" s="314"/>
      <c r="N351" s="315"/>
      <c r="O351" s="316"/>
      <c r="P351" s="315"/>
      <c r="Q351" s="316"/>
      <c r="R351" s="315"/>
      <c r="S351" s="316"/>
      <c r="T351" s="315"/>
      <c r="U351" s="316"/>
      <c r="V351" s="452"/>
      <c r="W351" s="452"/>
      <c r="X351" s="452"/>
      <c r="Y351" s="452"/>
      <c r="Z351" s="452"/>
      <c r="AA351" s="452"/>
      <c r="AB351" s="452"/>
      <c r="AC351" s="452"/>
      <c r="AD351" s="311"/>
    </row>
    <row r="352" spans="1:30" ht="20.100000000000001" customHeight="1">
      <c r="A352" s="311"/>
      <c r="B352" s="311"/>
      <c r="C352" s="452"/>
      <c r="D352" s="311" t="s">
        <v>1960</v>
      </c>
      <c r="E352" s="526"/>
      <c r="F352" s="531">
        <v>1</v>
      </c>
      <c r="G352" s="314">
        <v>50</v>
      </c>
      <c r="H352" s="356"/>
      <c r="I352" s="314"/>
      <c r="J352" s="356"/>
      <c r="K352" s="314"/>
      <c r="L352" s="356"/>
      <c r="M352" s="314"/>
      <c r="N352" s="315"/>
      <c r="O352" s="316"/>
      <c r="P352" s="315"/>
      <c r="Q352" s="316"/>
      <c r="R352" s="315"/>
      <c r="S352" s="316"/>
      <c r="T352" s="315"/>
      <c r="U352" s="316"/>
      <c r="V352" s="452"/>
      <c r="W352" s="452"/>
      <c r="X352" s="452"/>
      <c r="Y352" s="452"/>
      <c r="Z352" s="452"/>
      <c r="AA352" s="452"/>
      <c r="AB352" s="452"/>
      <c r="AC352" s="452"/>
      <c r="AD352" s="311"/>
    </row>
    <row r="353" spans="1:30" ht="20.100000000000001" customHeight="1">
      <c r="A353" s="374" t="s">
        <v>3509</v>
      </c>
      <c r="B353" s="374" t="s">
        <v>849</v>
      </c>
      <c r="C353" s="358" t="s">
        <v>3641</v>
      </c>
      <c r="D353" s="374" t="s">
        <v>2230</v>
      </c>
      <c r="E353" s="358" t="s">
        <v>7409</v>
      </c>
      <c r="F353" s="443">
        <v>4</v>
      </c>
      <c r="G353" s="444">
        <v>15.384615384615385</v>
      </c>
      <c r="H353" s="443">
        <v>3</v>
      </c>
      <c r="I353" s="444">
        <v>13.636363636363637</v>
      </c>
      <c r="J353" s="443">
        <v>2</v>
      </c>
      <c r="K353" s="444">
        <f>J353/21*100</f>
        <v>9.5238095238095237</v>
      </c>
      <c r="L353" s="443">
        <v>1</v>
      </c>
      <c r="M353" s="444">
        <v>5.6</v>
      </c>
      <c r="N353" s="471">
        <v>1</v>
      </c>
      <c r="O353" s="465">
        <v>6.666666666666667</v>
      </c>
      <c r="P353" s="471">
        <v>1</v>
      </c>
      <c r="Q353" s="465">
        <v>7.1428571428571432</v>
      </c>
      <c r="R353" s="471">
        <v>1</v>
      </c>
      <c r="S353" s="465">
        <v>10</v>
      </c>
      <c r="T353" s="471">
        <v>1</v>
      </c>
      <c r="U353" s="465">
        <v>8.3333333333333339</v>
      </c>
      <c r="V353" s="358" t="s">
        <v>8276</v>
      </c>
      <c r="W353" s="358" t="s">
        <v>8276</v>
      </c>
      <c r="X353" s="358" t="s">
        <v>8276</v>
      </c>
      <c r="Y353" s="358" t="s">
        <v>8276</v>
      </c>
      <c r="Z353" s="358" t="s">
        <v>8276</v>
      </c>
      <c r="AA353" s="358" t="s">
        <v>8276</v>
      </c>
      <c r="AB353" s="358" t="s">
        <v>8276</v>
      </c>
      <c r="AC353" s="358" t="s">
        <v>8276</v>
      </c>
      <c r="AD353" s="374" t="s">
        <v>8732</v>
      </c>
    </row>
    <row r="354" spans="1:30" ht="20.100000000000001" customHeight="1">
      <c r="A354" s="311"/>
      <c r="B354" s="311"/>
      <c r="C354" s="452"/>
      <c r="D354" s="311" t="s">
        <v>2231</v>
      </c>
      <c r="E354" s="452"/>
      <c r="F354" s="531">
        <v>2</v>
      </c>
      <c r="G354" s="314">
        <v>7.6923076923076925</v>
      </c>
      <c r="H354" s="356">
        <v>4</v>
      </c>
      <c r="I354" s="314">
        <v>18.181818181818183</v>
      </c>
      <c r="J354" s="356">
        <v>3</v>
      </c>
      <c r="K354" s="314">
        <f>J354/21*100</f>
        <v>14.285714285714285</v>
      </c>
      <c r="L354" s="356">
        <v>2</v>
      </c>
      <c r="M354" s="314">
        <v>11.1</v>
      </c>
      <c r="N354" s="315">
        <v>2</v>
      </c>
      <c r="O354" s="316">
        <v>13.333333333333334</v>
      </c>
      <c r="P354" s="315">
        <v>1</v>
      </c>
      <c r="Q354" s="316">
        <v>7.1428571428571432</v>
      </c>
      <c r="R354" s="315"/>
      <c r="S354" s="316"/>
      <c r="T354" s="315">
        <v>1</v>
      </c>
      <c r="U354" s="316">
        <v>8.3333333333333339</v>
      </c>
      <c r="V354" s="452"/>
      <c r="W354" s="452"/>
      <c r="X354" s="452"/>
      <c r="Y354" s="452"/>
      <c r="Z354" s="452"/>
      <c r="AA354" s="452"/>
      <c r="AB354" s="452"/>
      <c r="AC354" s="452"/>
      <c r="AD354" s="311"/>
    </row>
    <row r="355" spans="1:30" ht="20.100000000000001" customHeight="1">
      <c r="A355" s="311"/>
      <c r="B355" s="311"/>
      <c r="C355" s="452"/>
      <c r="D355" s="311" t="s">
        <v>1512</v>
      </c>
      <c r="E355" s="452"/>
      <c r="F355" s="531">
        <v>6</v>
      </c>
      <c r="G355" s="314">
        <v>23.076923076923077</v>
      </c>
      <c r="H355" s="356">
        <v>3</v>
      </c>
      <c r="I355" s="314">
        <v>13.636363636363637</v>
      </c>
      <c r="J355" s="356">
        <v>3</v>
      </c>
      <c r="K355" s="314">
        <f>J355/21*100</f>
        <v>14.285714285714285</v>
      </c>
      <c r="L355" s="356">
        <v>3</v>
      </c>
      <c r="M355" s="314">
        <v>16.7</v>
      </c>
      <c r="N355" s="315">
        <v>3</v>
      </c>
      <c r="O355" s="316">
        <v>20</v>
      </c>
      <c r="P355" s="315">
        <v>3</v>
      </c>
      <c r="Q355" s="316">
        <v>21.428571428571427</v>
      </c>
      <c r="R355" s="315">
        <v>2</v>
      </c>
      <c r="S355" s="316">
        <v>20</v>
      </c>
      <c r="T355" s="315">
        <v>2</v>
      </c>
      <c r="U355" s="316">
        <v>16.666666666666668</v>
      </c>
      <c r="V355" s="452"/>
      <c r="W355" s="452"/>
      <c r="X355" s="452"/>
      <c r="Y355" s="452"/>
      <c r="Z355" s="452"/>
      <c r="AA355" s="452"/>
      <c r="AB355" s="452"/>
      <c r="AC355" s="452"/>
      <c r="AD355" s="311"/>
    </row>
    <row r="356" spans="1:30" ht="20.100000000000001" customHeight="1">
      <c r="A356" s="311"/>
      <c r="B356" s="311"/>
      <c r="C356" s="452"/>
      <c r="D356" s="311" t="s">
        <v>2232</v>
      </c>
      <c r="E356" s="452"/>
      <c r="F356" s="531">
        <v>7</v>
      </c>
      <c r="G356" s="314">
        <v>26.923076923076923</v>
      </c>
      <c r="H356" s="356">
        <v>8</v>
      </c>
      <c r="I356" s="314">
        <v>36.363636363636367</v>
      </c>
      <c r="J356" s="356">
        <v>9</v>
      </c>
      <c r="K356" s="314">
        <f>J356/21*100</f>
        <v>42.857142857142854</v>
      </c>
      <c r="L356" s="356">
        <v>8</v>
      </c>
      <c r="M356" s="314">
        <v>44.4</v>
      </c>
      <c r="N356" s="315">
        <v>6</v>
      </c>
      <c r="O356" s="316">
        <v>40</v>
      </c>
      <c r="P356" s="315">
        <v>6</v>
      </c>
      <c r="Q356" s="316">
        <v>42.857142857142854</v>
      </c>
      <c r="R356" s="315">
        <v>5</v>
      </c>
      <c r="S356" s="316">
        <v>50</v>
      </c>
      <c r="T356" s="315">
        <v>5</v>
      </c>
      <c r="U356" s="316">
        <v>41.666666666666664</v>
      </c>
      <c r="V356" s="452"/>
      <c r="W356" s="452"/>
      <c r="X356" s="452"/>
      <c r="Y356" s="452"/>
      <c r="Z356" s="452"/>
      <c r="AA356" s="452"/>
      <c r="AB356" s="452"/>
      <c r="AC356" s="452"/>
      <c r="AD356" s="311"/>
    </row>
    <row r="357" spans="1:30" ht="20.100000000000001" customHeight="1">
      <c r="A357" s="311"/>
      <c r="B357" s="311"/>
      <c r="C357" s="452"/>
      <c r="D357" s="311" t="s">
        <v>2233</v>
      </c>
      <c r="E357" s="452"/>
      <c r="F357" s="531">
        <v>7</v>
      </c>
      <c r="G357" s="314">
        <v>26.923076923076923</v>
      </c>
      <c r="H357" s="356">
        <v>4</v>
      </c>
      <c r="I357" s="314">
        <v>18.181818181818183</v>
      </c>
      <c r="J357" s="356">
        <v>4</v>
      </c>
      <c r="K357" s="314">
        <f>J357/21*100</f>
        <v>19.047619047619047</v>
      </c>
      <c r="L357" s="356">
        <v>4</v>
      </c>
      <c r="M357" s="314">
        <v>22.2</v>
      </c>
      <c r="N357" s="315">
        <v>3</v>
      </c>
      <c r="O357" s="316">
        <v>20</v>
      </c>
      <c r="P357" s="315">
        <v>3</v>
      </c>
      <c r="Q357" s="316">
        <v>21.428571428571427</v>
      </c>
      <c r="R357" s="315">
        <v>2</v>
      </c>
      <c r="S357" s="316">
        <v>20</v>
      </c>
      <c r="T357" s="315">
        <v>3</v>
      </c>
      <c r="U357" s="316">
        <v>25</v>
      </c>
      <c r="V357" s="452"/>
      <c r="W357" s="452"/>
      <c r="X357" s="452"/>
      <c r="Y357" s="452"/>
      <c r="Z357" s="452"/>
      <c r="AA357" s="452"/>
      <c r="AB357" s="452"/>
      <c r="AC357" s="452"/>
      <c r="AD357" s="311"/>
    </row>
    <row r="358" spans="1:30" ht="20.100000000000001" customHeight="1">
      <c r="A358" s="311"/>
      <c r="B358" s="311"/>
      <c r="C358" s="452"/>
      <c r="D358" s="311" t="s">
        <v>2002</v>
      </c>
      <c r="E358" s="452"/>
      <c r="F358" s="531"/>
      <c r="G358" s="314"/>
      <c r="H358" s="356"/>
      <c r="I358" s="314"/>
      <c r="J358" s="356"/>
      <c r="K358" s="314"/>
      <c r="L358" s="356"/>
      <c r="M358" s="314"/>
      <c r="N358" s="315"/>
      <c r="O358" s="316"/>
      <c r="P358" s="315"/>
      <c r="Q358" s="316"/>
      <c r="R358" s="315"/>
      <c r="S358" s="316"/>
      <c r="T358" s="315"/>
      <c r="U358" s="316"/>
      <c r="V358" s="452"/>
      <c r="W358" s="452"/>
      <c r="X358" s="452"/>
      <c r="Y358" s="452"/>
      <c r="Z358" s="452"/>
      <c r="AA358" s="452"/>
      <c r="AB358" s="452"/>
      <c r="AC358" s="452"/>
      <c r="AD358" s="311"/>
    </row>
    <row r="359" spans="1:30" ht="20.100000000000001" customHeight="1">
      <c r="A359" s="311"/>
      <c r="B359" s="311"/>
      <c r="C359" s="452"/>
      <c r="D359" s="311" t="s">
        <v>1359</v>
      </c>
      <c r="E359" s="452"/>
      <c r="F359" s="531"/>
      <c r="G359" s="314"/>
      <c r="H359" s="356"/>
      <c r="I359" s="314"/>
      <c r="J359" s="356"/>
      <c r="K359" s="314"/>
      <c r="L359" s="356"/>
      <c r="M359" s="314"/>
      <c r="N359" s="315"/>
      <c r="O359" s="316"/>
      <c r="P359" s="315"/>
      <c r="Q359" s="316"/>
      <c r="R359" s="315"/>
      <c r="S359" s="316"/>
      <c r="T359" s="315"/>
      <c r="U359" s="316"/>
      <c r="V359" s="452"/>
      <c r="W359" s="452"/>
      <c r="X359" s="452"/>
      <c r="Y359" s="452"/>
      <c r="Z359" s="452"/>
      <c r="AA359" s="452"/>
      <c r="AB359" s="452"/>
      <c r="AC359" s="452"/>
      <c r="AD359" s="311"/>
    </row>
    <row r="360" spans="1:30" ht="20.100000000000001" customHeight="1">
      <c r="A360" s="374" t="s">
        <v>3510</v>
      </c>
      <c r="B360" s="374" t="s">
        <v>850</v>
      </c>
      <c r="C360" s="358" t="s">
        <v>3641</v>
      </c>
      <c r="D360" s="374" t="s">
        <v>2234</v>
      </c>
      <c r="E360" s="358"/>
      <c r="F360" s="443">
        <v>26</v>
      </c>
      <c r="G360" s="444">
        <v>100</v>
      </c>
      <c r="H360" s="443">
        <v>22</v>
      </c>
      <c r="I360" s="444">
        <v>100</v>
      </c>
      <c r="J360" s="443">
        <v>20</v>
      </c>
      <c r="K360" s="444">
        <f>J360/21*100</f>
        <v>95.238095238095227</v>
      </c>
      <c r="L360" s="443">
        <v>18</v>
      </c>
      <c r="M360" s="444">
        <v>100</v>
      </c>
      <c r="N360" s="471">
        <v>15</v>
      </c>
      <c r="O360" s="465">
        <v>100</v>
      </c>
      <c r="P360" s="471">
        <v>14</v>
      </c>
      <c r="Q360" s="465">
        <v>100</v>
      </c>
      <c r="R360" s="471">
        <v>10</v>
      </c>
      <c r="S360" s="465">
        <v>100</v>
      </c>
      <c r="T360" s="471"/>
      <c r="U360" s="465"/>
      <c r="V360" s="358" t="s">
        <v>8276</v>
      </c>
      <c r="W360" s="358" t="s">
        <v>8276</v>
      </c>
      <c r="X360" s="358" t="s">
        <v>8276</v>
      </c>
      <c r="Y360" s="358" t="s">
        <v>8276</v>
      </c>
      <c r="Z360" s="358" t="s">
        <v>8276</v>
      </c>
      <c r="AA360" s="358" t="s">
        <v>8276</v>
      </c>
      <c r="AB360" s="358" t="s">
        <v>8276</v>
      </c>
      <c r="AC360" s="358"/>
      <c r="AD360" s="374"/>
    </row>
    <row r="361" spans="1:30" ht="20.100000000000001" customHeight="1">
      <c r="A361" s="311"/>
      <c r="B361" s="311"/>
      <c r="C361" s="452"/>
      <c r="D361" s="311" t="s">
        <v>2235</v>
      </c>
      <c r="E361" s="452"/>
      <c r="F361" s="531"/>
      <c r="G361" s="314"/>
      <c r="H361" s="356"/>
      <c r="I361" s="314"/>
      <c r="J361" s="356"/>
      <c r="K361" s="314"/>
      <c r="L361" s="356"/>
      <c r="M361" s="314"/>
      <c r="N361" s="315"/>
      <c r="O361" s="316"/>
      <c r="P361" s="315"/>
      <c r="Q361" s="316"/>
      <c r="R361" s="315"/>
      <c r="S361" s="316"/>
      <c r="T361" s="315"/>
      <c r="U361" s="316"/>
      <c r="V361" s="452"/>
      <c r="W361" s="452"/>
      <c r="X361" s="452"/>
      <c r="Y361" s="452"/>
      <c r="Z361" s="452"/>
      <c r="AA361" s="452"/>
      <c r="AB361" s="452"/>
      <c r="AC361" s="452"/>
      <c r="AD361" s="311"/>
    </row>
    <row r="362" spans="1:30" ht="20.100000000000001" customHeight="1">
      <c r="A362" s="311"/>
      <c r="B362" s="311"/>
      <c r="C362" s="452"/>
      <c r="D362" s="311" t="s">
        <v>2236</v>
      </c>
      <c r="E362" s="452"/>
      <c r="F362" s="531"/>
      <c r="G362" s="314"/>
      <c r="H362" s="356"/>
      <c r="I362" s="314"/>
      <c r="J362" s="356"/>
      <c r="K362" s="314"/>
      <c r="L362" s="356"/>
      <c r="M362" s="314"/>
      <c r="N362" s="315"/>
      <c r="O362" s="316"/>
      <c r="P362" s="315"/>
      <c r="Q362" s="316"/>
      <c r="R362" s="315"/>
      <c r="S362" s="316"/>
      <c r="T362" s="315"/>
      <c r="U362" s="316"/>
      <c r="V362" s="452"/>
      <c r="W362" s="452"/>
      <c r="X362" s="452"/>
      <c r="Y362" s="452"/>
      <c r="Z362" s="452"/>
      <c r="AA362" s="452"/>
      <c r="AB362" s="452"/>
      <c r="AC362" s="452"/>
      <c r="AD362" s="311"/>
    </row>
    <row r="363" spans="1:30" ht="20.100000000000001" customHeight="1">
      <c r="A363" s="311"/>
      <c r="B363" s="311"/>
      <c r="C363" s="452"/>
      <c r="D363" s="311" t="s">
        <v>2237</v>
      </c>
      <c r="E363" s="452"/>
      <c r="F363" s="531"/>
      <c r="G363" s="314"/>
      <c r="H363" s="356"/>
      <c r="I363" s="314"/>
      <c r="J363" s="356">
        <v>1</v>
      </c>
      <c r="K363" s="314">
        <f>J363/21*100</f>
        <v>4.7619047619047619</v>
      </c>
      <c r="L363" s="356"/>
      <c r="M363" s="314"/>
      <c r="N363" s="315"/>
      <c r="O363" s="316"/>
      <c r="P363" s="315"/>
      <c r="Q363" s="316"/>
      <c r="R363" s="315"/>
      <c r="S363" s="316"/>
      <c r="T363" s="315"/>
      <c r="U363" s="316"/>
      <c r="V363" s="452"/>
      <c r="W363" s="452"/>
      <c r="X363" s="452"/>
      <c r="Y363" s="452"/>
      <c r="Z363" s="452"/>
      <c r="AA363" s="452"/>
      <c r="AB363" s="452"/>
      <c r="AC363" s="452"/>
      <c r="AD363" s="311"/>
    </row>
    <row r="364" spans="1:30" ht="20.100000000000001" customHeight="1">
      <c r="A364" s="374" t="s">
        <v>3511</v>
      </c>
      <c r="B364" s="374" t="s">
        <v>851</v>
      </c>
      <c r="C364" s="358" t="s">
        <v>3661</v>
      </c>
      <c r="D364" s="374"/>
      <c r="E364" s="358"/>
      <c r="F364" s="443"/>
      <c r="G364" s="444"/>
      <c r="H364" s="443"/>
      <c r="I364" s="444"/>
      <c r="J364" s="443"/>
      <c r="K364" s="444"/>
      <c r="L364" s="443"/>
      <c r="M364" s="444"/>
      <c r="N364" s="471"/>
      <c r="O364" s="465"/>
      <c r="P364" s="471"/>
      <c r="Q364" s="465"/>
      <c r="R364" s="471"/>
      <c r="S364" s="465"/>
      <c r="T364" s="471"/>
      <c r="U364" s="465"/>
      <c r="V364" s="358" t="s">
        <v>8276</v>
      </c>
      <c r="W364" s="358" t="s">
        <v>8276</v>
      </c>
      <c r="X364" s="358" t="s">
        <v>8276</v>
      </c>
      <c r="Y364" s="358" t="s">
        <v>8276</v>
      </c>
      <c r="Z364" s="358" t="s">
        <v>8276</v>
      </c>
      <c r="AA364" s="358" t="s">
        <v>8276</v>
      </c>
      <c r="AB364" s="358" t="s">
        <v>8276</v>
      </c>
      <c r="AC364" s="358"/>
      <c r="AD364" s="374"/>
    </row>
    <row r="365" spans="1:30" ht="20.100000000000001" customHeight="1">
      <c r="A365" s="311"/>
      <c r="B365" s="311"/>
      <c r="C365" s="452"/>
      <c r="D365" s="311" t="s">
        <v>8566</v>
      </c>
      <c r="E365" s="452" t="s">
        <v>8730</v>
      </c>
      <c r="F365" s="531"/>
      <c r="G365" s="314"/>
      <c r="H365" s="356"/>
      <c r="I365" s="314"/>
      <c r="J365" s="356"/>
      <c r="K365" s="314"/>
      <c r="L365" s="356"/>
      <c r="M365" s="314"/>
      <c r="N365" s="315"/>
      <c r="O365" s="316"/>
      <c r="P365" s="315"/>
      <c r="Q365" s="316"/>
      <c r="R365" s="315"/>
      <c r="S365" s="316"/>
      <c r="T365" s="315"/>
      <c r="U365" s="316"/>
      <c r="V365" s="452"/>
      <c r="W365" s="452"/>
      <c r="X365" s="452"/>
      <c r="Y365" s="452"/>
      <c r="Z365" s="452"/>
      <c r="AA365" s="452"/>
      <c r="AB365" s="452"/>
      <c r="AC365" s="452"/>
      <c r="AD365" s="311"/>
    </row>
    <row r="366" spans="1:30" ht="20.100000000000001" customHeight="1">
      <c r="A366" s="311"/>
      <c r="B366" s="311"/>
      <c r="C366" s="452"/>
      <c r="D366" s="311" t="s">
        <v>8567</v>
      </c>
      <c r="E366" s="452"/>
      <c r="F366" s="531"/>
      <c r="G366" s="314"/>
      <c r="H366" s="356"/>
      <c r="I366" s="314"/>
      <c r="J366" s="356"/>
      <c r="K366" s="314"/>
      <c r="L366" s="356"/>
      <c r="M366" s="314"/>
      <c r="N366" s="315"/>
      <c r="O366" s="316"/>
      <c r="P366" s="315"/>
      <c r="Q366" s="316"/>
      <c r="R366" s="315"/>
      <c r="S366" s="316"/>
      <c r="T366" s="315"/>
      <c r="U366" s="316"/>
      <c r="V366" s="452"/>
      <c r="W366" s="452"/>
      <c r="X366" s="452"/>
      <c r="Y366" s="452"/>
      <c r="Z366" s="452"/>
      <c r="AA366" s="452"/>
      <c r="AB366" s="452"/>
      <c r="AC366" s="452"/>
      <c r="AD366" s="311"/>
    </row>
    <row r="367" spans="1:30" ht="20.100000000000001" customHeight="1">
      <c r="A367" s="374" t="s">
        <v>3512</v>
      </c>
      <c r="B367" s="374" t="s">
        <v>852</v>
      </c>
      <c r="C367" s="358" t="s">
        <v>3661</v>
      </c>
      <c r="D367" s="374"/>
      <c r="E367" s="358"/>
      <c r="F367" s="443"/>
      <c r="G367" s="444"/>
      <c r="H367" s="443"/>
      <c r="I367" s="444"/>
      <c r="J367" s="443"/>
      <c r="K367" s="444"/>
      <c r="L367" s="443"/>
      <c r="M367" s="444"/>
      <c r="N367" s="471"/>
      <c r="O367" s="465"/>
      <c r="P367" s="471"/>
      <c r="Q367" s="465"/>
      <c r="R367" s="471"/>
      <c r="S367" s="465"/>
      <c r="T367" s="471"/>
      <c r="U367" s="465"/>
      <c r="V367" s="358" t="s">
        <v>8276</v>
      </c>
      <c r="W367" s="358" t="s">
        <v>8276</v>
      </c>
      <c r="X367" s="358" t="s">
        <v>8276</v>
      </c>
      <c r="Y367" s="358" t="s">
        <v>8276</v>
      </c>
      <c r="Z367" s="358" t="s">
        <v>8276</v>
      </c>
      <c r="AA367" s="358" t="s">
        <v>8276</v>
      </c>
      <c r="AB367" s="358" t="s">
        <v>8276</v>
      </c>
      <c r="AC367" s="358"/>
      <c r="AD367" s="374"/>
    </row>
    <row r="368" spans="1:30" ht="20.100000000000001" customHeight="1">
      <c r="A368" s="311"/>
      <c r="B368" s="311"/>
      <c r="C368" s="452"/>
      <c r="D368" s="311" t="s">
        <v>1959</v>
      </c>
      <c r="E368" s="452" t="s">
        <v>758</v>
      </c>
      <c r="F368" s="531"/>
      <c r="G368" s="314"/>
      <c r="H368" s="356"/>
      <c r="I368" s="314"/>
      <c r="J368" s="356"/>
      <c r="K368" s="314"/>
      <c r="L368" s="356"/>
      <c r="M368" s="314"/>
      <c r="N368" s="315"/>
      <c r="O368" s="316"/>
      <c r="P368" s="315"/>
      <c r="Q368" s="316"/>
      <c r="R368" s="315"/>
      <c r="S368" s="316"/>
      <c r="T368" s="315"/>
      <c r="U368" s="316"/>
      <c r="V368" s="452"/>
      <c r="W368" s="452"/>
      <c r="X368" s="452"/>
      <c r="Y368" s="452"/>
      <c r="Z368" s="452"/>
      <c r="AA368" s="452"/>
      <c r="AB368" s="452"/>
      <c r="AC368" s="452"/>
      <c r="AD368" s="311"/>
    </row>
    <row r="369" spans="1:30" ht="20.100000000000001" customHeight="1">
      <c r="A369" s="311"/>
      <c r="B369" s="311"/>
      <c r="C369" s="452"/>
      <c r="D369" s="311" t="s">
        <v>1960</v>
      </c>
      <c r="E369" s="452"/>
      <c r="F369" s="531"/>
      <c r="G369" s="314"/>
      <c r="H369" s="356"/>
      <c r="I369" s="314"/>
      <c r="J369" s="356"/>
      <c r="K369" s="314"/>
      <c r="L369" s="356"/>
      <c r="M369" s="314"/>
      <c r="N369" s="315"/>
      <c r="O369" s="316"/>
      <c r="P369" s="315"/>
      <c r="Q369" s="316"/>
      <c r="R369" s="315"/>
      <c r="S369" s="316"/>
      <c r="T369" s="315"/>
      <c r="U369" s="316"/>
      <c r="V369" s="452"/>
      <c r="W369" s="452"/>
      <c r="X369" s="452"/>
      <c r="Y369" s="452"/>
      <c r="Z369" s="452"/>
      <c r="AA369" s="452"/>
      <c r="AB369" s="452"/>
      <c r="AC369" s="452"/>
      <c r="AD369" s="311"/>
    </row>
    <row r="370" spans="1:30" ht="20.100000000000001" customHeight="1">
      <c r="A370" s="374" t="s">
        <v>3513</v>
      </c>
      <c r="B370" s="374" t="s">
        <v>853</v>
      </c>
      <c r="C370" s="358" t="s">
        <v>3662</v>
      </c>
      <c r="D370" s="374" t="s">
        <v>8568</v>
      </c>
      <c r="E370" s="358" t="s">
        <v>7338</v>
      </c>
      <c r="F370" s="443"/>
      <c r="G370" s="444"/>
      <c r="H370" s="443"/>
      <c r="I370" s="444"/>
      <c r="J370" s="443"/>
      <c r="K370" s="444"/>
      <c r="L370" s="443"/>
      <c r="M370" s="444"/>
      <c r="N370" s="471"/>
      <c r="O370" s="465"/>
      <c r="P370" s="471"/>
      <c r="Q370" s="465"/>
      <c r="R370" s="471"/>
      <c r="S370" s="465"/>
      <c r="T370" s="471"/>
      <c r="U370" s="465"/>
      <c r="V370" s="358" t="s">
        <v>8276</v>
      </c>
      <c r="W370" s="358" t="s">
        <v>8276</v>
      </c>
      <c r="X370" s="358" t="s">
        <v>8276</v>
      </c>
      <c r="Y370" s="358" t="s">
        <v>8276</v>
      </c>
      <c r="Z370" s="358" t="s">
        <v>8276</v>
      </c>
      <c r="AA370" s="358" t="s">
        <v>8276</v>
      </c>
      <c r="AB370" s="358" t="s">
        <v>8276</v>
      </c>
      <c r="AC370" s="358"/>
      <c r="AD370" s="374"/>
    </row>
    <row r="371" spans="1:30" ht="20.100000000000001" customHeight="1">
      <c r="A371" s="311"/>
      <c r="B371" s="311"/>
      <c r="C371" s="452"/>
      <c r="D371" s="311" t="s">
        <v>8569</v>
      </c>
      <c r="E371" s="452"/>
      <c r="F371" s="531"/>
      <c r="G371" s="314"/>
      <c r="H371" s="356"/>
      <c r="I371" s="314"/>
      <c r="J371" s="356"/>
      <c r="K371" s="314"/>
      <c r="L371" s="356"/>
      <c r="M371" s="314"/>
      <c r="N371" s="315"/>
      <c r="O371" s="316"/>
      <c r="P371" s="315"/>
      <c r="Q371" s="316"/>
      <c r="R371" s="315"/>
      <c r="S371" s="316"/>
      <c r="T371" s="315"/>
      <c r="U371" s="316"/>
      <c r="V371" s="452"/>
      <c r="W371" s="452"/>
      <c r="X371" s="452"/>
      <c r="Y371" s="452"/>
      <c r="Z371" s="452"/>
      <c r="AA371" s="452"/>
      <c r="AB371" s="452"/>
      <c r="AC371" s="452"/>
      <c r="AD371" s="311"/>
    </row>
    <row r="372" spans="1:30" ht="20.100000000000001" customHeight="1">
      <c r="A372" s="311"/>
      <c r="B372" s="311"/>
      <c r="C372" s="452"/>
      <c r="D372" s="311" t="s">
        <v>7408</v>
      </c>
      <c r="E372" s="452"/>
      <c r="F372" s="531"/>
      <c r="G372" s="314"/>
      <c r="H372" s="356"/>
      <c r="I372" s="314"/>
      <c r="J372" s="356"/>
      <c r="K372" s="314"/>
      <c r="L372" s="356"/>
      <c r="M372" s="314"/>
      <c r="N372" s="315"/>
      <c r="O372" s="316"/>
      <c r="P372" s="315"/>
      <c r="Q372" s="316"/>
      <c r="R372" s="315"/>
      <c r="S372" s="316"/>
      <c r="T372" s="315"/>
      <c r="U372" s="316"/>
      <c r="V372" s="452"/>
      <c r="W372" s="452"/>
      <c r="X372" s="452"/>
      <c r="Y372" s="452"/>
      <c r="Z372" s="452"/>
      <c r="AA372" s="452"/>
      <c r="AB372" s="452"/>
      <c r="AC372" s="452"/>
      <c r="AD372" s="311"/>
    </row>
    <row r="373" spans="1:30" ht="20.100000000000001" customHeight="1">
      <c r="A373" s="311"/>
      <c r="B373" s="311"/>
      <c r="C373" s="452"/>
      <c r="D373" s="311" t="s">
        <v>8571</v>
      </c>
      <c r="E373" s="452"/>
      <c r="F373" s="531"/>
      <c r="G373" s="314"/>
      <c r="H373" s="356"/>
      <c r="I373" s="314"/>
      <c r="J373" s="356"/>
      <c r="K373" s="314"/>
      <c r="L373" s="356"/>
      <c r="M373" s="314"/>
      <c r="N373" s="315"/>
      <c r="O373" s="316"/>
      <c r="P373" s="315"/>
      <c r="Q373" s="316"/>
      <c r="R373" s="315"/>
      <c r="S373" s="316"/>
      <c r="T373" s="315"/>
      <c r="U373" s="316"/>
      <c r="V373" s="452"/>
      <c r="W373" s="452"/>
      <c r="X373" s="452"/>
      <c r="Y373" s="452"/>
      <c r="Z373" s="452"/>
      <c r="AA373" s="452"/>
      <c r="AB373" s="452"/>
      <c r="AC373" s="452"/>
      <c r="AD373" s="311"/>
    </row>
    <row r="374" spans="1:30" ht="20.100000000000001" customHeight="1">
      <c r="A374" s="311"/>
      <c r="B374" s="311"/>
      <c r="C374" s="452"/>
      <c r="D374" s="311" t="s">
        <v>1959</v>
      </c>
      <c r="E374" s="452"/>
      <c r="F374" s="531"/>
      <c r="G374" s="314"/>
      <c r="H374" s="356"/>
      <c r="I374" s="314"/>
      <c r="J374" s="356"/>
      <c r="K374" s="314"/>
      <c r="L374" s="356"/>
      <c r="M374" s="314"/>
      <c r="N374" s="315"/>
      <c r="O374" s="316"/>
      <c r="P374" s="315"/>
      <c r="Q374" s="316"/>
      <c r="R374" s="315"/>
      <c r="S374" s="316"/>
      <c r="T374" s="315"/>
      <c r="U374" s="316"/>
      <c r="V374" s="452"/>
      <c r="W374" s="452"/>
      <c r="X374" s="452"/>
      <c r="Y374" s="452"/>
      <c r="Z374" s="452"/>
      <c r="AA374" s="452"/>
      <c r="AB374" s="452"/>
      <c r="AC374" s="452"/>
      <c r="AD374" s="311"/>
    </row>
    <row r="375" spans="1:30" ht="20.100000000000001" customHeight="1">
      <c r="A375" s="311"/>
      <c r="B375" s="311"/>
      <c r="C375" s="452"/>
      <c r="D375" s="311" t="s">
        <v>1960</v>
      </c>
      <c r="E375" s="452"/>
      <c r="F375" s="531"/>
      <c r="G375" s="314"/>
      <c r="H375" s="356"/>
      <c r="I375" s="314"/>
      <c r="J375" s="356"/>
      <c r="K375" s="314"/>
      <c r="L375" s="356"/>
      <c r="M375" s="314"/>
      <c r="N375" s="315"/>
      <c r="O375" s="316"/>
      <c r="P375" s="315"/>
      <c r="Q375" s="316"/>
      <c r="R375" s="315"/>
      <c r="S375" s="316"/>
      <c r="T375" s="315"/>
      <c r="U375" s="316"/>
      <c r="V375" s="452"/>
      <c r="W375" s="452"/>
      <c r="X375" s="452"/>
      <c r="Y375" s="452"/>
      <c r="Z375" s="452"/>
      <c r="AA375" s="452"/>
      <c r="AB375" s="452"/>
      <c r="AC375" s="452"/>
      <c r="AD375" s="311"/>
    </row>
    <row r="376" spans="1:30" ht="20.100000000000001" customHeight="1">
      <c r="A376" s="374" t="s">
        <v>3514</v>
      </c>
      <c r="B376" s="374" t="s">
        <v>854</v>
      </c>
      <c r="C376" s="358" t="s">
        <v>3663</v>
      </c>
      <c r="D376" s="374" t="s">
        <v>2238</v>
      </c>
      <c r="E376" s="358"/>
      <c r="F376" s="443"/>
      <c r="G376" s="444"/>
      <c r="H376" s="443"/>
      <c r="I376" s="444"/>
      <c r="J376" s="443"/>
      <c r="K376" s="444"/>
      <c r="L376" s="443"/>
      <c r="M376" s="444"/>
      <c r="N376" s="471"/>
      <c r="O376" s="465"/>
      <c r="P376" s="471"/>
      <c r="Q376" s="465"/>
      <c r="R376" s="471"/>
      <c r="S376" s="465"/>
      <c r="T376" s="471"/>
      <c r="U376" s="465"/>
      <c r="V376" s="358" t="s">
        <v>8276</v>
      </c>
      <c r="W376" s="358" t="s">
        <v>8276</v>
      </c>
      <c r="X376" s="358" t="s">
        <v>8276</v>
      </c>
      <c r="Y376" s="358" t="s">
        <v>8276</v>
      </c>
      <c r="Z376" s="358" t="s">
        <v>8276</v>
      </c>
      <c r="AA376" s="358" t="s">
        <v>8276</v>
      </c>
      <c r="AB376" s="358" t="s">
        <v>8276</v>
      </c>
      <c r="AC376" s="358"/>
      <c r="AD376" s="374"/>
    </row>
    <row r="377" spans="1:30" ht="20.100000000000001" customHeight="1">
      <c r="A377" s="311"/>
      <c r="B377" s="311"/>
      <c r="C377" s="452"/>
      <c r="D377" s="311" t="s">
        <v>2239</v>
      </c>
      <c r="E377" s="452"/>
      <c r="F377" s="531"/>
      <c r="G377" s="314"/>
      <c r="H377" s="356"/>
      <c r="I377" s="314"/>
      <c r="J377" s="356">
        <v>1</v>
      </c>
      <c r="K377" s="314">
        <v>100</v>
      </c>
      <c r="L377" s="356"/>
      <c r="M377" s="314"/>
      <c r="N377" s="315"/>
      <c r="O377" s="316"/>
      <c r="P377" s="315"/>
      <c r="Q377" s="316"/>
      <c r="R377" s="315"/>
      <c r="S377" s="316"/>
      <c r="T377" s="315"/>
      <c r="U377" s="316"/>
      <c r="V377" s="452"/>
      <c r="W377" s="452"/>
      <c r="X377" s="452"/>
      <c r="Y377" s="452"/>
      <c r="Z377" s="452"/>
      <c r="AA377" s="452"/>
      <c r="AB377" s="452"/>
      <c r="AC377" s="452"/>
      <c r="AD377" s="311"/>
    </row>
    <row r="378" spans="1:30" ht="20.100000000000001" customHeight="1">
      <c r="A378" s="311"/>
      <c r="B378" s="311"/>
      <c r="C378" s="452"/>
      <c r="D378" s="311" t="s">
        <v>2240</v>
      </c>
      <c r="E378" s="452"/>
      <c r="F378" s="531"/>
      <c r="G378" s="314"/>
      <c r="H378" s="356"/>
      <c r="I378" s="314"/>
      <c r="J378" s="356"/>
      <c r="K378" s="314"/>
      <c r="L378" s="356"/>
      <c r="M378" s="314"/>
      <c r="N378" s="315"/>
      <c r="O378" s="316"/>
      <c r="P378" s="315"/>
      <c r="Q378" s="316"/>
      <c r="R378" s="315"/>
      <c r="S378" s="316"/>
      <c r="T378" s="315"/>
      <c r="U378" s="316"/>
      <c r="V378" s="452"/>
      <c r="W378" s="452"/>
      <c r="X378" s="452"/>
      <c r="Y378" s="452"/>
      <c r="Z378" s="452"/>
      <c r="AA378" s="452"/>
      <c r="AB378" s="452"/>
      <c r="AC378" s="452"/>
      <c r="AD378" s="311"/>
    </row>
    <row r="379" spans="1:30" ht="20.100000000000001" customHeight="1">
      <c r="A379" s="311"/>
      <c r="B379" s="311"/>
      <c r="C379" s="452"/>
      <c r="D379" s="311" t="s">
        <v>2241</v>
      </c>
      <c r="E379" s="452"/>
      <c r="F379" s="531"/>
      <c r="G379" s="314"/>
      <c r="H379" s="356"/>
      <c r="I379" s="314"/>
      <c r="J379" s="356"/>
      <c r="K379" s="314"/>
      <c r="L379" s="356"/>
      <c r="M379" s="314"/>
      <c r="N379" s="315"/>
      <c r="O379" s="316"/>
      <c r="P379" s="315"/>
      <c r="Q379" s="316"/>
      <c r="R379" s="315"/>
      <c r="S379" s="316"/>
      <c r="T379" s="315"/>
      <c r="U379" s="316"/>
      <c r="V379" s="452"/>
      <c r="W379" s="452"/>
      <c r="X379" s="452"/>
      <c r="Y379" s="452"/>
      <c r="Z379" s="452"/>
      <c r="AA379" s="452"/>
      <c r="AB379" s="452"/>
      <c r="AC379" s="452"/>
      <c r="AD379" s="311"/>
    </row>
    <row r="380" spans="1:30" ht="20.100000000000001" customHeight="1">
      <c r="A380" s="374" t="s">
        <v>3515</v>
      </c>
      <c r="B380" s="374" t="s">
        <v>855</v>
      </c>
      <c r="C380" s="358" t="s">
        <v>3663</v>
      </c>
      <c r="D380" s="374" t="s">
        <v>2238</v>
      </c>
      <c r="E380" s="358"/>
      <c r="F380" s="443"/>
      <c r="G380" s="444"/>
      <c r="H380" s="443"/>
      <c r="I380" s="444"/>
      <c r="J380" s="443"/>
      <c r="K380" s="444"/>
      <c r="L380" s="443"/>
      <c r="M380" s="444"/>
      <c r="N380" s="471"/>
      <c r="O380" s="465"/>
      <c r="P380" s="471"/>
      <c r="Q380" s="465"/>
      <c r="R380" s="471"/>
      <c r="S380" s="465"/>
      <c r="T380" s="471"/>
      <c r="U380" s="465"/>
      <c r="V380" s="358" t="s">
        <v>8276</v>
      </c>
      <c r="W380" s="358" t="s">
        <v>8276</v>
      </c>
      <c r="X380" s="358" t="s">
        <v>8276</v>
      </c>
      <c r="Y380" s="358" t="s">
        <v>8276</v>
      </c>
      <c r="Z380" s="358" t="s">
        <v>8276</v>
      </c>
      <c r="AA380" s="358" t="s">
        <v>8276</v>
      </c>
      <c r="AB380" s="358" t="s">
        <v>8276</v>
      </c>
      <c r="AC380" s="358"/>
      <c r="AD380" s="374"/>
    </row>
    <row r="381" spans="1:30" ht="20.100000000000001" customHeight="1">
      <c r="A381" s="311"/>
      <c r="B381" s="311"/>
      <c r="C381" s="452"/>
      <c r="D381" s="311" t="s">
        <v>2239</v>
      </c>
      <c r="E381" s="452"/>
      <c r="F381" s="531"/>
      <c r="G381" s="314"/>
      <c r="H381" s="356"/>
      <c r="I381" s="314"/>
      <c r="J381" s="356"/>
      <c r="K381" s="314"/>
      <c r="L381" s="356"/>
      <c r="M381" s="314"/>
      <c r="N381" s="315"/>
      <c r="O381" s="316"/>
      <c r="P381" s="315"/>
      <c r="Q381" s="316"/>
      <c r="R381" s="315"/>
      <c r="S381" s="316"/>
      <c r="T381" s="315"/>
      <c r="U381" s="316"/>
      <c r="V381" s="452"/>
      <c r="W381" s="452"/>
      <c r="X381" s="452"/>
      <c r="Y381" s="452"/>
      <c r="Z381" s="452"/>
      <c r="AA381" s="452"/>
      <c r="AB381" s="452"/>
      <c r="AC381" s="452"/>
      <c r="AD381" s="311"/>
    </row>
    <row r="382" spans="1:30" ht="20.100000000000001" customHeight="1">
      <c r="A382" s="311"/>
      <c r="B382" s="311"/>
      <c r="C382" s="452"/>
      <c r="D382" s="311" t="s">
        <v>2240</v>
      </c>
      <c r="E382" s="452"/>
      <c r="F382" s="531"/>
      <c r="G382" s="314"/>
      <c r="H382" s="356"/>
      <c r="I382" s="314"/>
      <c r="J382" s="356"/>
      <c r="K382" s="314"/>
      <c r="L382" s="356"/>
      <c r="M382" s="314"/>
      <c r="N382" s="315"/>
      <c r="O382" s="316"/>
      <c r="P382" s="315"/>
      <c r="Q382" s="316"/>
      <c r="R382" s="315"/>
      <c r="S382" s="316"/>
      <c r="T382" s="315"/>
      <c r="U382" s="316"/>
      <c r="V382" s="452"/>
      <c r="W382" s="452"/>
      <c r="X382" s="452"/>
      <c r="Y382" s="452"/>
      <c r="Z382" s="452"/>
      <c r="AA382" s="452"/>
      <c r="AB382" s="452"/>
      <c r="AC382" s="452"/>
      <c r="AD382" s="311"/>
    </row>
    <row r="383" spans="1:30" ht="20.100000000000001" customHeight="1">
      <c r="A383" s="311"/>
      <c r="B383" s="311"/>
      <c r="C383" s="452"/>
      <c r="D383" s="311" t="s">
        <v>2241</v>
      </c>
      <c r="E383" s="452"/>
      <c r="F383" s="531"/>
      <c r="G383" s="314"/>
      <c r="H383" s="356"/>
      <c r="I383" s="314"/>
      <c r="J383" s="356"/>
      <c r="K383" s="314"/>
      <c r="L383" s="356"/>
      <c r="M383" s="314"/>
      <c r="N383" s="315"/>
      <c r="O383" s="316"/>
      <c r="P383" s="315"/>
      <c r="Q383" s="316"/>
      <c r="R383" s="315"/>
      <c r="S383" s="316"/>
      <c r="T383" s="315"/>
      <c r="U383" s="316"/>
      <c r="V383" s="452"/>
      <c r="W383" s="452"/>
      <c r="X383" s="452"/>
      <c r="Y383" s="452"/>
      <c r="Z383" s="452"/>
      <c r="AA383" s="452"/>
      <c r="AB383" s="452"/>
      <c r="AC383" s="452"/>
      <c r="AD383" s="311"/>
    </row>
    <row r="384" spans="1:30" ht="20.100000000000001" customHeight="1">
      <c r="A384" s="374" t="s">
        <v>3516</v>
      </c>
      <c r="B384" s="374" t="s">
        <v>8735</v>
      </c>
      <c r="C384" s="358" t="s">
        <v>3663</v>
      </c>
      <c r="D384" s="374" t="s">
        <v>2238</v>
      </c>
      <c r="E384" s="358"/>
      <c r="F384" s="443"/>
      <c r="G384" s="444"/>
      <c r="H384" s="443"/>
      <c r="I384" s="444"/>
      <c r="J384" s="443"/>
      <c r="K384" s="444"/>
      <c r="L384" s="443"/>
      <c r="M384" s="444"/>
      <c r="N384" s="471"/>
      <c r="O384" s="465"/>
      <c r="P384" s="471"/>
      <c r="Q384" s="465"/>
      <c r="R384" s="471"/>
      <c r="S384" s="465"/>
      <c r="T384" s="471"/>
      <c r="U384" s="465"/>
      <c r="V384" s="358" t="s">
        <v>8276</v>
      </c>
      <c r="W384" s="358" t="s">
        <v>8276</v>
      </c>
      <c r="X384" s="358" t="s">
        <v>8276</v>
      </c>
      <c r="Y384" s="358" t="s">
        <v>8276</v>
      </c>
      <c r="Z384" s="358" t="s">
        <v>8276</v>
      </c>
      <c r="AA384" s="358" t="s">
        <v>8276</v>
      </c>
      <c r="AB384" s="358" t="s">
        <v>8276</v>
      </c>
      <c r="AC384" s="358"/>
      <c r="AD384" s="374"/>
    </row>
    <row r="385" spans="1:30" ht="20.100000000000001" customHeight="1">
      <c r="A385" s="311"/>
      <c r="B385" s="311"/>
      <c r="C385" s="452"/>
      <c r="D385" s="311" t="s">
        <v>2239</v>
      </c>
      <c r="E385" s="452"/>
      <c r="F385" s="531"/>
      <c r="G385" s="314"/>
      <c r="H385" s="356"/>
      <c r="I385" s="314"/>
      <c r="J385" s="356"/>
      <c r="K385" s="314"/>
      <c r="L385" s="356"/>
      <c r="M385" s="314"/>
      <c r="N385" s="315"/>
      <c r="O385" s="316"/>
      <c r="P385" s="315"/>
      <c r="Q385" s="316"/>
      <c r="R385" s="315"/>
      <c r="S385" s="316"/>
      <c r="T385" s="315"/>
      <c r="U385" s="316"/>
      <c r="V385" s="452"/>
      <c r="W385" s="452"/>
      <c r="X385" s="452"/>
      <c r="Y385" s="452"/>
      <c r="Z385" s="452"/>
      <c r="AA385" s="452"/>
      <c r="AB385" s="452"/>
      <c r="AC385" s="452"/>
      <c r="AD385" s="311"/>
    </row>
    <row r="386" spans="1:30" ht="20.100000000000001" customHeight="1">
      <c r="A386" s="311"/>
      <c r="B386" s="311"/>
      <c r="C386" s="452"/>
      <c r="D386" s="311" t="s">
        <v>2240</v>
      </c>
      <c r="E386" s="452"/>
      <c r="F386" s="531"/>
      <c r="G386" s="314"/>
      <c r="H386" s="356"/>
      <c r="I386" s="314"/>
      <c r="J386" s="356"/>
      <c r="K386" s="314"/>
      <c r="L386" s="356"/>
      <c r="M386" s="314"/>
      <c r="N386" s="315"/>
      <c r="O386" s="316"/>
      <c r="P386" s="315"/>
      <c r="Q386" s="316"/>
      <c r="R386" s="315"/>
      <c r="S386" s="316"/>
      <c r="T386" s="315"/>
      <c r="U386" s="316"/>
      <c r="V386" s="452"/>
      <c r="W386" s="452"/>
      <c r="X386" s="452"/>
      <c r="Y386" s="452"/>
      <c r="Z386" s="452"/>
      <c r="AA386" s="452"/>
      <c r="AB386" s="452"/>
      <c r="AC386" s="452"/>
      <c r="AD386" s="311"/>
    </row>
    <row r="387" spans="1:30" ht="20.100000000000001" customHeight="1">
      <c r="A387" s="311"/>
      <c r="B387" s="311"/>
      <c r="C387" s="452"/>
      <c r="D387" s="311" t="s">
        <v>2241</v>
      </c>
      <c r="E387" s="452"/>
      <c r="F387" s="531"/>
      <c r="G387" s="314"/>
      <c r="H387" s="356"/>
      <c r="I387" s="314"/>
      <c r="J387" s="356"/>
      <c r="K387" s="314"/>
      <c r="L387" s="356"/>
      <c r="M387" s="314"/>
      <c r="N387" s="315"/>
      <c r="O387" s="316"/>
      <c r="P387" s="315"/>
      <c r="Q387" s="316"/>
      <c r="R387" s="315"/>
      <c r="S387" s="316"/>
      <c r="T387" s="315"/>
      <c r="U387" s="316"/>
      <c r="V387" s="452"/>
      <c r="W387" s="452"/>
      <c r="X387" s="452"/>
      <c r="Y387" s="452"/>
      <c r="Z387" s="452"/>
      <c r="AA387" s="452"/>
      <c r="AB387" s="452"/>
      <c r="AC387" s="452"/>
      <c r="AD387" s="311"/>
    </row>
    <row r="388" spans="1:30" ht="20.100000000000001" customHeight="1">
      <c r="A388" s="374" t="s">
        <v>3517</v>
      </c>
      <c r="B388" s="374" t="s">
        <v>856</v>
      </c>
      <c r="C388" s="359" t="s">
        <v>3641</v>
      </c>
      <c r="D388" s="374"/>
      <c r="E388" s="358"/>
      <c r="F388" s="443">
        <v>27</v>
      </c>
      <c r="G388" s="444">
        <v>100</v>
      </c>
      <c r="H388" s="443">
        <v>22</v>
      </c>
      <c r="I388" s="444">
        <v>100</v>
      </c>
      <c r="J388" s="443">
        <f>5092-5071</f>
        <v>21</v>
      </c>
      <c r="K388" s="444">
        <v>100</v>
      </c>
      <c r="L388" s="443">
        <v>18</v>
      </c>
      <c r="M388" s="444">
        <v>100</v>
      </c>
      <c r="N388" s="471">
        <v>15</v>
      </c>
      <c r="O388" s="465">
        <v>100</v>
      </c>
      <c r="P388" s="471">
        <v>14</v>
      </c>
      <c r="Q388" s="465">
        <v>100</v>
      </c>
      <c r="R388" s="471"/>
      <c r="S388" s="465"/>
      <c r="T388" s="471"/>
      <c r="U388" s="465"/>
      <c r="V388" s="358" t="s">
        <v>8276</v>
      </c>
      <c r="W388" s="358" t="s">
        <v>8276</v>
      </c>
      <c r="X388" s="358" t="s">
        <v>8276</v>
      </c>
      <c r="Y388" s="358" t="s">
        <v>8276</v>
      </c>
      <c r="Z388" s="358" t="s">
        <v>8276</v>
      </c>
      <c r="AA388" s="358" t="s">
        <v>8276</v>
      </c>
      <c r="AB388" s="358" t="s">
        <v>8276</v>
      </c>
      <c r="AC388" s="358"/>
      <c r="AD388" s="374" t="s">
        <v>8729</v>
      </c>
    </row>
    <row r="389" spans="1:30" ht="20.100000000000001" customHeight="1">
      <c r="A389" s="374" t="s">
        <v>3518</v>
      </c>
      <c r="B389" s="374" t="s">
        <v>857</v>
      </c>
      <c r="C389" s="358" t="s">
        <v>3641</v>
      </c>
      <c r="D389" s="374" t="s">
        <v>2222</v>
      </c>
      <c r="E389" s="358" t="s">
        <v>7338</v>
      </c>
      <c r="F389" s="443"/>
      <c r="G389" s="444"/>
      <c r="H389" s="443"/>
      <c r="I389" s="444"/>
      <c r="J389" s="443"/>
      <c r="K389" s="444"/>
      <c r="L389" s="443"/>
      <c r="M389" s="444"/>
      <c r="N389" s="471"/>
      <c r="O389" s="465"/>
      <c r="P389" s="471"/>
      <c r="Q389" s="465"/>
      <c r="R389" s="471"/>
      <c r="S389" s="465"/>
      <c r="T389" s="471"/>
      <c r="U389" s="465"/>
      <c r="V389" s="358" t="s">
        <v>8276</v>
      </c>
      <c r="W389" s="358" t="s">
        <v>8276</v>
      </c>
      <c r="X389" s="358" t="s">
        <v>8276</v>
      </c>
      <c r="Y389" s="358" t="s">
        <v>8276</v>
      </c>
      <c r="Z389" s="358" t="s">
        <v>8276</v>
      </c>
      <c r="AA389" s="358" t="s">
        <v>8276</v>
      </c>
      <c r="AB389" s="358" t="s">
        <v>8276</v>
      </c>
      <c r="AC389" s="358"/>
      <c r="AD389" s="374" t="s">
        <v>8729</v>
      </c>
    </row>
    <row r="390" spans="1:30" ht="20.100000000000001" customHeight="1">
      <c r="A390" s="311"/>
      <c r="B390" s="311"/>
      <c r="C390" s="452"/>
      <c r="D390" s="311" t="s">
        <v>2223</v>
      </c>
      <c r="E390" s="452"/>
      <c r="F390" s="531"/>
      <c r="G390" s="314"/>
      <c r="H390" s="356"/>
      <c r="I390" s="314"/>
      <c r="J390" s="356"/>
      <c r="K390" s="314"/>
      <c r="L390" s="356"/>
      <c r="M390" s="314"/>
      <c r="N390" s="315"/>
      <c r="O390" s="316"/>
      <c r="P390" s="315"/>
      <c r="Q390" s="316"/>
      <c r="R390" s="315"/>
      <c r="S390" s="316"/>
      <c r="T390" s="315"/>
      <c r="U390" s="316"/>
      <c r="V390" s="452"/>
      <c r="W390" s="452"/>
      <c r="X390" s="452"/>
      <c r="Y390" s="452"/>
      <c r="Z390" s="452"/>
      <c r="AA390" s="452"/>
      <c r="AB390" s="452"/>
      <c r="AC390" s="452"/>
      <c r="AD390" s="311"/>
    </row>
    <row r="391" spans="1:30" ht="20.100000000000001" customHeight="1">
      <c r="A391" s="311"/>
      <c r="B391" s="311"/>
      <c r="C391" s="452"/>
      <c r="D391" s="311" t="s">
        <v>2224</v>
      </c>
      <c r="E391" s="452"/>
      <c r="F391" s="531"/>
      <c r="G391" s="314"/>
      <c r="H391" s="356"/>
      <c r="I391" s="314"/>
      <c r="J391" s="356"/>
      <c r="K391" s="314"/>
      <c r="L391" s="356"/>
      <c r="M391" s="314"/>
      <c r="N391" s="315"/>
      <c r="O391" s="316"/>
      <c r="P391" s="315"/>
      <c r="Q391" s="316"/>
      <c r="R391" s="315"/>
      <c r="S391" s="316"/>
      <c r="T391" s="315"/>
      <c r="U391" s="316"/>
      <c r="V391" s="452"/>
      <c r="W391" s="452"/>
      <c r="X391" s="452"/>
      <c r="Y391" s="452"/>
      <c r="Z391" s="452"/>
      <c r="AA391" s="452"/>
      <c r="AB391" s="452"/>
      <c r="AC391" s="452"/>
      <c r="AD391" s="311"/>
    </row>
    <row r="392" spans="1:30" ht="20.100000000000001" customHeight="1">
      <c r="A392" s="311"/>
      <c r="B392" s="311"/>
      <c r="C392" s="452"/>
      <c r="D392" s="311" t="s">
        <v>2225</v>
      </c>
      <c r="E392" s="452"/>
      <c r="F392" s="531"/>
      <c r="G392" s="314"/>
      <c r="H392" s="356">
        <v>1</v>
      </c>
      <c r="I392" s="314">
        <v>4.5454545454545459</v>
      </c>
      <c r="J392" s="356">
        <v>2</v>
      </c>
      <c r="K392" s="314">
        <f>J392/21*100</f>
        <v>9.5238095238095237</v>
      </c>
      <c r="L392" s="356">
        <v>2</v>
      </c>
      <c r="M392" s="314">
        <v>11.1</v>
      </c>
      <c r="N392" s="315"/>
      <c r="O392" s="316"/>
      <c r="P392" s="315">
        <v>1</v>
      </c>
      <c r="Q392" s="316">
        <v>7.1428571428571432</v>
      </c>
      <c r="R392" s="315"/>
      <c r="S392" s="316"/>
      <c r="T392" s="315"/>
      <c r="U392" s="316"/>
      <c r="V392" s="452"/>
      <c r="W392" s="452"/>
      <c r="X392" s="452"/>
      <c r="Y392" s="452"/>
      <c r="Z392" s="452"/>
      <c r="AA392" s="452"/>
      <c r="AB392" s="452"/>
      <c r="AC392" s="452"/>
      <c r="AD392" s="311"/>
    </row>
    <row r="393" spans="1:30" ht="20.100000000000001" customHeight="1">
      <c r="A393" s="311"/>
      <c r="B393" s="311"/>
      <c r="C393" s="452"/>
      <c r="D393" s="311" t="s">
        <v>2226</v>
      </c>
      <c r="E393" s="452"/>
      <c r="F393" s="531">
        <v>7</v>
      </c>
      <c r="G393" s="314">
        <v>25.925925925925927</v>
      </c>
      <c r="H393" s="356">
        <v>5</v>
      </c>
      <c r="I393" s="314">
        <v>22.727272727272727</v>
      </c>
      <c r="J393" s="356">
        <v>6</v>
      </c>
      <c r="K393" s="314">
        <f>J393/21*100</f>
        <v>28.571428571428569</v>
      </c>
      <c r="L393" s="356">
        <v>5</v>
      </c>
      <c r="M393" s="314">
        <v>27.8</v>
      </c>
      <c r="N393" s="315">
        <v>6</v>
      </c>
      <c r="O393" s="316">
        <v>40</v>
      </c>
      <c r="P393" s="315">
        <v>6</v>
      </c>
      <c r="Q393" s="316">
        <v>42.857142857142854</v>
      </c>
      <c r="R393" s="315"/>
      <c r="S393" s="316"/>
      <c r="T393" s="315"/>
      <c r="U393" s="316"/>
      <c r="V393" s="452"/>
      <c r="W393" s="452"/>
      <c r="X393" s="452"/>
      <c r="Y393" s="452"/>
      <c r="Z393" s="452"/>
      <c r="AA393" s="452"/>
      <c r="AB393" s="452"/>
      <c r="AC393" s="452"/>
      <c r="AD393" s="311"/>
    </row>
    <row r="394" spans="1:30" ht="20.100000000000001" customHeight="1">
      <c r="A394" s="311"/>
      <c r="B394" s="311"/>
      <c r="C394" s="452"/>
      <c r="D394" s="311" t="s">
        <v>2227</v>
      </c>
      <c r="E394" s="452"/>
      <c r="F394" s="531">
        <v>14</v>
      </c>
      <c r="G394" s="314">
        <v>51.851851851851855</v>
      </c>
      <c r="H394" s="356">
        <v>12</v>
      </c>
      <c r="I394" s="314">
        <v>54.545454545454547</v>
      </c>
      <c r="J394" s="356">
        <v>10</v>
      </c>
      <c r="K394" s="314">
        <f>J394/21*100</f>
        <v>47.619047619047613</v>
      </c>
      <c r="L394" s="356">
        <v>8</v>
      </c>
      <c r="M394" s="314">
        <v>44.4</v>
      </c>
      <c r="N394" s="315">
        <v>7</v>
      </c>
      <c r="O394" s="316">
        <v>46.7</v>
      </c>
      <c r="P394" s="315">
        <v>6</v>
      </c>
      <c r="Q394" s="316">
        <v>42.857142857142854</v>
      </c>
      <c r="R394" s="315"/>
      <c r="S394" s="316"/>
      <c r="T394" s="315"/>
      <c r="U394" s="316"/>
      <c r="V394" s="452"/>
      <c r="W394" s="452"/>
      <c r="X394" s="452"/>
      <c r="Y394" s="452"/>
      <c r="Z394" s="452"/>
      <c r="AA394" s="452"/>
      <c r="AB394" s="452"/>
      <c r="AC394" s="452"/>
      <c r="AD394" s="311"/>
    </row>
    <row r="395" spans="1:30" ht="20.100000000000001" customHeight="1">
      <c r="A395" s="311"/>
      <c r="B395" s="311"/>
      <c r="C395" s="452"/>
      <c r="D395" s="311" t="s">
        <v>2228</v>
      </c>
      <c r="E395" s="452"/>
      <c r="F395" s="531">
        <v>6</v>
      </c>
      <c r="G395" s="314">
        <v>22.222222222222221</v>
      </c>
      <c r="H395" s="356">
        <v>4</v>
      </c>
      <c r="I395" s="314">
        <v>18.181818181818183</v>
      </c>
      <c r="J395" s="356">
        <v>3</v>
      </c>
      <c r="K395" s="314">
        <f>J395/21*100</f>
        <v>14.285714285714285</v>
      </c>
      <c r="L395" s="356">
        <v>3</v>
      </c>
      <c r="M395" s="314">
        <v>16.7</v>
      </c>
      <c r="N395" s="315">
        <v>2</v>
      </c>
      <c r="O395" s="316">
        <v>13.3</v>
      </c>
      <c r="P395" s="315">
        <v>1</v>
      </c>
      <c r="Q395" s="316">
        <v>7.1428571428571432</v>
      </c>
      <c r="R395" s="315"/>
      <c r="S395" s="316"/>
      <c r="T395" s="315"/>
      <c r="U395" s="316"/>
      <c r="V395" s="452"/>
      <c r="W395" s="452"/>
      <c r="X395" s="452"/>
      <c r="Y395" s="452"/>
      <c r="Z395" s="452"/>
      <c r="AA395" s="452"/>
      <c r="AB395" s="452"/>
      <c r="AC395" s="452"/>
      <c r="AD395" s="311"/>
    </row>
    <row r="396" spans="1:30" ht="20.100000000000001" customHeight="1">
      <c r="A396" s="311"/>
      <c r="B396" s="311"/>
      <c r="C396" s="452"/>
      <c r="D396" s="311" t="s">
        <v>2229</v>
      </c>
      <c r="E396" s="452"/>
      <c r="F396" s="531"/>
      <c r="G396" s="314"/>
      <c r="H396" s="356"/>
      <c r="I396" s="314"/>
      <c r="J396" s="356"/>
      <c r="K396" s="314"/>
      <c r="L396" s="356"/>
      <c r="M396" s="314"/>
      <c r="N396" s="315"/>
      <c r="O396" s="316"/>
      <c r="P396" s="315"/>
      <c r="Q396" s="316"/>
      <c r="R396" s="315"/>
      <c r="S396" s="316"/>
      <c r="T396" s="315"/>
      <c r="U396" s="316"/>
      <c r="V396" s="452"/>
      <c r="W396" s="452"/>
      <c r="X396" s="452"/>
      <c r="Y396" s="452"/>
      <c r="Z396" s="452"/>
      <c r="AA396" s="452"/>
      <c r="AB396" s="452"/>
      <c r="AC396" s="452"/>
      <c r="AD396" s="311"/>
    </row>
    <row r="397" spans="1:30" ht="20.100000000000001" customHeight="1">
      <c r="A397" s="311"/>
      <c r="B397" s="311"/>
      <c r="C397" s="452"/>
      <c r="D397" s="311" t="s">
        <v>1959</v>
      </c>
      <c r="E397" s="452"/>
      <c r="F397" s="531"/>
      <c r="G397" s="314"/>
      <c r="H397" s="356"/>
      <c r="I397" s="314"/>
      <c r="J397" s="356"/>
      <c r="K397" s="314"/>
      <c r="L397" s="356"/>
      <c r="M397" s="314"/>
      <c r="N397" s="315"/>
      <c r="O397" s="316"/>
      <c r="P397" s="315"/>
      <c r="Q397" s="316"/>
      <c r="R397" s="315"/>
      <c r="S397" s="316"/>
      <c r="T397" s="315"/>
      <c r="U397" s="316"/>
      <c r="V397" s="452"/>
      <c r="W397" s="452"/>
      <c r="X397" s="452"/>
      <c r="Y397" s="452"/>
      <c r="Z397" s="452"/>
      <c r="AA397" s="452"/>
      <c r="AB397" s="452"/>
      <c r="AC397" s="452"/>
      <c r="AD397" s="311"/>
    </row>
    <row r="398" spans="1:30" ht="20.100000000000001" customHeight="1">
      <c r="A398" s="311"/>
      <c r="B398" s="311"/>
      <c r="C398" s="452"/>
      <c r="D398" s="311" t="s">
        <v>1960</v>
      </c>
      <c r="E398" s="452"/>
      <c r="F398" s="531"/>
      <c r="G398" s="314"/>
      <c r="H398" s="356"/>
      <c r="I398" s="314"/>
      <c r="J398" s="356"/>
      <c r="K398" s="314"/>
      <c r="L398" s="356"/>
      <c r="M398" s="314"/>
      <c r="N398" s="315"/>
      <c r="O398" s="316"/>
      <c r="P398" s="315"/>
      <c r="Q398" s="316"/>
      <c r="R398" s="315"/>
      <c r="S398" s="316"/>
      <c r="T398" s="315"/>
      <c r="U398" s="316"/>
      <c r="V398" s="452"/>
      <c r="W398" s="452"/>
      <c r="X398" s="452"/>
      <c r="Y398" s="452"/>
      <c r="Z398" s="452"/>
      <c r="AA398" s="452"/>
      <c r="AB398" s="452"/>
      <c r="AC398" s="452"/>
      <c r="AD398" s="311"/>
    </row>
    <row r="399" spans="1:30" ht="20.100000000000001" customHeight="1">
      <c r="A399" s="374" t="s">
        <v>3519</v>
      </c>
      <c r="B399" s="374" t="s">
        <v>858</v>
      </c>
      <c r="C399" s="358" t="s">
        <v>3641</v>
      </c>
      <c r="D399" s="374"/>
      <c r="E399" s="358"/>
      <c r="F399" s="443">
        <v>27</v>
      </c>
      <c r="G399" s="444">
        <v>100</v>
      </c>
      <c r="H399" s="443">
        <v>22</v>
      </c>
      <c r="I399" s="444">
        <v>100</v>
      </c>
      <c r="J399" s="443">
        <v>21</v>
      </c>
      <c r="K399" s="444">
        <v>100</v>
      </c>
      <c r="L399" s="443">
        <v>18</v>
      </c>
      <c r="M399" s="444">
        <v>100</v>
      </c>
      <c r="N399" s="471">
        <v>15</v>
      </c>
      <c r="O399" s="465">
        <v>100</v>
      </c>
      <c r="P399" s="471">
        <v>14</v>
      </c>
      <c r="Q399" s="465">
        <v>100</v>
      </c>
      <c r="R399" s="471"/>
      <c r="S399" s="465"/>
      <c r="T399" s="471"/>
      <c r="U399" s="465"/>
      <c r="V399" s="358" t="s">
        <v>8276</v>
      </c>
      <c r="W399" s="358" t="s">
        <v>8276</v>
      </c>
      <c r="X399" s="358" t="s">
        <v>8276</v>
      </c>
      <c r="Y399" s="358" t="s">
        <v>8276</v>
      </c>
      <c r="Z399" s="358" t="s">
        <v>8276</v>
      </c>
      <c r="AA399" s="358" t="s">
        <v>8276</v>
      </c>
      <c r="AB399" s="358" t="s">
        <v>8276</v>
      </c>
      <c r="AC399" s="358"/>
      <c r="AD399" s="374" t="s">
        <v>8729</v>
      </c>
    </row>
    <row r="400" spans="1:30" ht="20.100000000000001" customHeight="1">
      <c r="A400" s="311"/>
      <c r="B400" s="311"/>
      <c r="C400" s="452"/>
      <c r="D400" s="311" t="s">
        <v>1562</v>
      </c>
      <c r="E400" s="452" t="s">
        <v>8730</v>
      </c>
      <c r="F400" s="531"/>
      <c r="G400" s="314"/>
      <c r="H400" s="356"/>
      <c r="I400" s="314"/>
      <c r="J400" s="356"/>
      <c r="K400" s="314"/>
      <c r="L400" s="356"/>
      <c r="M400" s="314"/>
      <c r="N400" s="315"/>
      <c r="O400" s="316"/>
      <c r="P400" s="315"/>
      <c r="Q400" s="316"/>
      <c r="R400" s="315"/>
      <c r="S400" s="316"/>
      <c r="T400" s="315"/>
      <c r="U400" s="316"/>
      <c r="V400" s="452"/>
      <c r="W400" s="452"/>
      <c r="X400" s="452"/>
      <c r="Y400" s="452"/>
      <c r="Z400" s="452"/>
      <c r="AA400" s="452"/>
      <c r="AB400" s="452"/>
      <c r="AC400" s="452"/>
      <c r="AD400" s="311"/>
    </row>
    <row r="401" spans="1:30" ht="20.100000000000001" customHeight="1">
      <c r="A401" s="311"/>
      <c r="B401" s="311"/>
      <c r="C401" s="452"/>
      <c r="D401" s="311" t="s">
        <v>1563</v>
      </c>
      <c r="E401" s="452"/>
      <c r="F401" s="531"/>
      <c r="G401" s="314"/>
      <c r="H401" s="356"/>
      <c r="I401" s="314"/>
      <c r="J401" s="356"/>
      <c r="K401" s="314"/>
      <c r="L401" s="356"/>
      <c r="M401" s="314"/>
      <c r="N401" s="315"/>
      <c r="O401" s="316"/>
      <c r="P401" s="315"/>
      <c r="Q401" s="316"/>
      <c r="R401" s="315"/>
      <c r="S401" s="316"/>
      <c r="T401" s="315"/>
      <c r="U401" s="316"/>
      <c r="V401" s="452"/>
      <c r="W401" s="452"/>
      <c r="X401" s="452"/>
      <c r="Y401" s="452"/>
      <c r="Z401" s="452"/>
      <c r="AA401" s="452"/>
      <c r="AB401" s="452"/>
      <c r="AC401" s="452"/>
      <c r="AD401" s="311"/>
    </row>
    <row r="402" spans="1:30" ht="20.100000000000001" customHeight="1">
      <c r="A402" s="374" t="s">
        <v>3520</v>
      </c>
      <c r="B402" s="374" t="s">
        <v>859</v>
      </c>
      <c r="C402" s="358" t="s">
        <v>3641</v>
      </c>
      <c r="D402" s="374"/>
      <c r="E402" s="358"/>
      <c r="F402" s="443">
        <v>25</v>
      </c>
      <c r="G402" s="444">
        <v>92.592592592592595</v>
      </c>
      <c r="H402" s="443">
        <v>20</v>
      </c>
      <c r="I402" s="444">
        <f>H402/22*100</f>
        <v>90.909090909090907</v>
      </c>
      <c r="J402" s="443">
        <v>19</v>
      </c>
      <c r="K402" s="444">
        <f>J402/21*100</f>
        <v>90.476190476190482</v>
      </c>
      <c r="L402" s="443">
        <v>16</v>
      </c>
      <c r="M402" s="444">
        <v>88.9</v>
      </c>
      <c r="N402" s="471">
        <v>13</v>
      </c>
      <c r="O402" s="465">
        <v>86.7</v>
      </c>
      <c r="P402" s="471">
        <v>12</v>
      </c>
      <c r="Q402" s="465">
        <v>85.7</v>
      </c>
      <c r="R402" s="471"/>
      <c r="S402" s="465"/>
      <c r="T402" s="471"/>
      <c r="U402" s="465"/>
      <c r="V402" s="358" t="s">
        <v>8276</v>
      </c>
      <c r="W402" s="358" t="s">
        <v>8276</v>
      </c>
      <c r="X402" s="358" t="s">
        <v>8276</v>
      </c>
      <c r="Y402" s="358" t="s">
        <v>8276</v>
      </c>
      <c r="Z402" s="358" t="s">
        <v>8276</v>
      </c>
      <c r="AA402" s="358" t="s">
        <v>8276</v>
      </c>
      <c r="AB402" s="358" t="s">
        <v>8276</v>
      </c>
      <c r="AC402" s="358"/>
      <c r="AD402" s="374" t="s">
        <v>8729</v>
      </c>
    </row>
    <row r="403" spans="1:30" ht="20.100000000000001" customHeight="1">
      <c r="A403" s="311"/>
      <c r="B403" s="311"/>
      <c r="C403" s="452"/>
      <c r="D403" s="311" t="s">
        <v>1959</v>
      </c>
      <c r="E403" s="452" t="s">
        <v>758</v>
      </c>
      <c r="F403" s="531"/>
      <c r="G403" s="314"/>
      <c r="H403" s="356"/>
      <c r="I403" s="314"/>
      <c r="J403" s="356"/>
      <c r="K403" s="314"/>
      <c r="L403" s="356"/>
      <c r="M403" s="314"/>
      <c r="N403" s="315"/>
      <c r="O403" s="316"/>
      <c r="P403" s="315"/>
      <c r="Q403" s="316"/>
      <c r="R403" s="315"/>
      <c r="S403" s="316"/>
      <c r="T403" s="315"/>
      <c r="U403" s="316"/>
      <c r="V403" s="452"/>
      <c r="W403" s="452"/>
      <c r="X403" s="452"/>
      <c r="Y403" s="452"/>
      <c r="Z403" s="452"/>
      <c r="AA403" s="452"/>
      <c r="AB403" s="452"/>
      <c r="AC403" s="452"/>
      <c r="AD403" s="311"/>
    </row>
    <row r="404" spans="1:30" ht="20.100000000000001" customHeight="1">
      <c r="A404" s="311"/>
      <c r="B404" s="311"/>
      <c r="C404" s="452"/>
      <c r="D404" s="311" t="s">
        <v>1960</v>
      </c>
      <c r="E404" s="452"/>
      <c r="F404" s="531">
        <v>2</v>
      </c>
      <c r="G404" s="314">
        <v>7.4074074074074066</v>
      </c>
      <c r="H404" s="356">
        <v>2</v>
      </c>
      <c r="I404" s="314">
        <f>H404/22*100</f>
        <v>9.0909090909090917</v>
      </c>
      <c r="J404" s="356">
        <v>2</v>
      </c>
      <c r="K404" s="314">
        <f>J404/21*100</f>
        <v>9.5238095238095237</v>
      </c>
      <c r="L404" s="356">
        <v>2</v>
      </c>
      <c r="M404" s="314">
        <v>11.1</v>
      </c>
      <c r="N404" s="315">
        <v>2</v>
      </c>
      <c r="O404" s="316">
        <v>13.3</v>
      </c>
      <c r="P404" s="315">
        <v>2</v>
      </c>
      <c r="Q404" s="316">
        <v>14.3</v>
      </c>
      <c r="R404" s="315"/>
      <c r="S404" s="316"/>
      <c r="T404" s="315"/>
      <c r="U404" s="316"/>
      <c r="V404" s="452"/>
      <c r="W404" s="452"/>
      <c r="X404" s="452"/>
      <c r="Y404" s="452"/>
      <c r="Z404" s="452"/>
      <c r="AA404" s="452"/>
      <c r="AB404" s="452"/>
      <c r="AC404" s="452"/>
      <c r="AD404" s="311"/>
    </row>
    <row r="405" spans="1:30" ht="20.100000000000001" customHeight="1">
      <c r="A405" s="374" t="s">
        <v>3521</v>
      </c>
      <c r="B405" s="374" t="s">
        <v>860</v>
      </c>
      <c r="C405" s="358" t="s">
        <v>3664</v>
      </c>
      <c r="D405" s="374" t="s">
        <v>8568</v>
      </c>
      <c r="E405" s="527" t="s">
        <v>7338</v>
      </c>
      <c r="F405" s="443">
        <v>1</v>
      </c>
      <c r="G405" s="444">
        <v>50</v>
      </c>
      <c r="H405" s="443">
        <v>2</v>
      </c>
      <c r="I405" s="444">
        <v>100</v>
      </c>
      <c r="J405" s="443">
        <v>2</v>
      </c>
      <c r="K405" s="444">
        <v>100</v>
      </c>
      <c r="L405" s="443">
        <v>2</v>
      </c>
      <c r="M405" s="444">
        <v>100</v>
      </c>
      <c r="N405" s="471">
        <v>2</v>
      </c>
      <c r="O405" s="465">
        <v>100</v>
      </c>
      <c r="P405" s="471">
        <v>2</v>
      </c>
      <c r="Q405" s="465">
        <v>100</v>
      </c>
      <c r="R405" s="471"/>
      <c r="S405" s="465"/>
      <c r="T405" s="471"/>
      <c r="U405" s="465"/>
      <c r="V405" s="358" t="s">
        <v>8276</v>
      </c>
      <c r="W405" s="358" t="s">
        <v>8276</v>
      </c>
      <c r="X405" s="358" t="s">
        <v>8276</v>
      </c>
      <c r="Y405" s="358" t="s">
        <v>8276</v>
      </c>
      <c r="Z405" s="358" t="s">
        <v>8276</v>
      </c>
      <c r="AA405" s="358" t="s">
        <v>8276</v>
      </c>
      <c r="AB405" s="358" t="s">
        <v>8276</v>
      </c>
      <c r="AC405" s="358"/>
      <c r="AD405" s="374" t="s">
        <v>8729</v>
      </c>
    </row>
    <row r="406" spans="1:30" ht="20.100000000000001" customHeight="1">
      <c r="A406" s="311"/>
      <c r="B406" s="311"/>
      <c r="C406" s="452"/>
      <c r="D406" s="311" t="s">
        <v>8569</v>
      </c>
      <c r="E406" s="526"/>
      <c r="F406" s="531"/>
      <c r="G406" s="314"/>
      <c r="H406" s="356"/>
      <c r="I406" s="314"/>
      <c r="J406" s="356"/>
      <c r="K406" s="314"/>
      <c r="L406" s="356"/>
      <c r="M406" s="314"/>
      <c r="N406" s="315"/>
      <c r="O406" s="316"/>
      <c r="P406" s="315"/>
      <c r="Q406" s="316"/>
      <c r="R406" s="315"/>
      <c r="S406" s="316"/>
      <c r="T406" s="315"/>
      <c r="U406" s="316"/>
      <c r="V406" s="452"/>
      <c r="W406" s="452"/>
      <c r="X406" s="452"/>
      <c r="Y406" s="452"/>
      <c r="Z406" s="452"/>
      <c r="AA406" s="452"/>
      <c r="AB406" s="452"/>
      <c r="AC406" s="452"/>
      <c r="AD406" s="311"/>
    </row>
    <row r="407" spans="1:30" ht="20.100000000000001" customHeight="1">
      <c r="A407" s="311"/>
      <c r="B407" s="311"/>
      <c r="C407" s="452"/>
      <c r="D407" s="311" t="s">
        <v>7408</v>
      </c>
      <c r="E407" s="526"/>
      <c r="F407" s="531"/>
      <c r="G407" s="314"/>
      <c r="H407" s="356"/>
      <c r="I407" s="314"/>
      <c r="J407" s="356"/>
      <c r="K407" s="314"/>
      <c r="L407" s="356"/>
      <c r="M407" s="314"/>
      <c r="N407" s="315"/>
      <c r="O407" s="316"/>
      <c r="P407" s="315"/>
      <c r="Q407" s="316"/>
      <c r="R407" s="315"/>
      <c r="S407" s="316"/>
      <c r="T407" s="315"/>
      <c r="U407" s="316"/>
      <c r="V407" s="452"/>
      <c r="W407" s="452"/>
      <c r="X407" s="452"/>
      <c r="Y407" s="452"/>
      <c r="Z407" s="452"/>
      <c r="AA407" s="452"/>
      <c r="AB407" s="452"/>
      <c r="AC407" s="452"/>
      <c r="AD407" s="311"/>
    </row>
    <row r="408" spans="1:30" ht="20.100000000000001" customHeight="1">
      <c r="A408" s="311"/>
      <c r="B408" s="311"/>
      <c r="C408" s="452"/>
      <c r="D408" s="311" t="s">
        <v>8571</v>
      </c>
      <c r="E408" s="526"/>
      <c r="F408" s="531"/>
      <c r="G408" s="314"/>
      <c r="H408" s="356"/>
      <c r="I408" s="314"/>
      <c r="J408" s="356"/>
      <c r="K408" s="314"/>
      <c r="L408" s="356"/>
      <c r="M408" s="314"/>
      <c r="N408" s="315"/>
      <c r="O408" s="316"/>
      <c r="P408" s="315"/>
      <c r="Q408" s="316"/>
      <c r="R408" s="315"/>
      <c r="S408" s="316"/>
      <c r="T408" s="315"/>
      <c r="U408" s="316"/>
      <c r="V408" s="452"/>
      <c r="W408" s="452"/>
      <c r="X408" s="452"/>
      <c r="Y408" s="452"/>
      <c r="Z408" s="452"/>
      <c r="AA408" s="452"/>
      <c r="AB408" s="452"/>
      <c r="AC408" s="452"/>
      <c r="AD408" s="311"/>
    </row>
    <row r="409" spans="1:30" ht="20.100000000000001" customHeight="1">
      <c r="A409" s="311"/>
      <c r="B409" s="311"/>
      <c r="C409" s="452"/>
      <c r="D409" s="311" t="s">
        <v>1959</v>
      </c>
      <c r="E409" s="526"/>
      <c r="F409" s="531"/>
      <c r="G409" s="314"/>
      <c r="H409" s="356"/>
      <c r="I409" s="314"/>
      <c r="J409" s="356"/>
      <c r="K409" s="314"/>
      <c r="L409" s="356"/>
      <c r="M409" s="314"/>
      <c r="N409" s="315"/>
      <c r="O409" s="316"/>
      <c r="P409" s="315"/>
      <c r="Q409" s="316"/>
      <c r="R409" s="315"/>
      <c r="S409" s="316"/>
      <c r="T409" s="315"/>
      <c r="U409" s="316"/>
      <c r="V409" s="452"/>
      <c r="W409" s="452"/>
      <c r="X409" s="452"/>
      <c r="Y409" s="452"/>
      <c r="Z409" s="452"/>
      <c r="AA409" s="452"/>
      <c r="AB409" s="452"/>
      <c r="AC409" s="452"/>
      <c r="AD409" s="311"/>
    </row>
    <row r="410" spans="1:30" ht="20.100000000000001" customHeight="1">
      <c r="A410" s="311"/>
      <c r="B410" s="311"/>
      <c r="C410" s="452"/>
      <c r="D410" s="311" t="s">
        <v>1960</v>
      </c>
      <c r="E410" s="526"/>
      <c r="F410" s="531">
        <v>1</v>
      </c>
      <c r="G410" s="314">
        <v>50</v>
      </c>
      <c r="H410" s="356"/>
      <c r="I410" s="314"/>
      <c r="J410" s="356"/>
      <c r="K410" s="314"/>
      <c r="L410" s="356"/>
      <c r="M410" s="314"/>
      <c r="N410" s="315"/>
      <c r="O410" s="316"/>
      <c r="P410" s="315"/>
      <c r="Q410" s="316"/>
      <c r="R410" s="315"/>
      <c r="S410" s="316"/>
      <c r="T410" s="315"/>
      <c r="U410" s="316"/>
      <c r="V410" s="452"/>
      <c r="W410" s="452"/>
      <c r="X410" s="452"/>
      <c r="Y410" s="452"/>
      <c r="Z410" s="452"/>
      <c r="AA410" s="452"/>
      <c r="AB410" s="452"/>
      <c r="AC410" s="452"/>
      <c r="AD410" s="311"/>
    </row>
    <row r="411" spans="1:30" ht="20.100000000000001" customHeight="1">
      <c r="A411" s="393" t="s">
        <v>3522</v>
      </c>
      <c r="B411" s="393" t="s">
        <v>2427</v>
      </c>
      <c r="C411" s="359" t="s">
        <v>3641</v>
      </c>
      <c r="D411" s="393"/>
      <c r="E411" s="359"/>
      <c r="F411" s="364">
        <v>9</v>
      </c>
      <c r="G411" s="365">
        <v>100</v>
      </c>
      <c r="H411" s="364">
        <v>9</v>
      </c>
      <c r="I411" s="365">
        <v>100</v>
      </c>
      <c r="J411" s="364">
        <f>5092-5084</f>
        <v>8</v>
      </c>
      <c r="K411" s="365">
        <v>100</v>
      </c>
      <c r="L411" s="364">
        <v>8</v>
      </c>
      <c r="M411" s="365">
        <v>100</v>
      </c>
      <c r="N411" s="366">
        <v>6</v>
      </c>
      <c r="O411" s="367">
        <v>100</v>
      </c>
      <c r="P411" s="366">
        <v>5</v>
      </c>
      <c r="Q411" s="367">
        <v>100</v>
      </c>
      <c r="R411" s="366">
        <v>6</v>
      </c>
      <c r="S411" s="465">
        <v>100</v>
      </c>
      <c r="T411" s="471">
        <v>8</v>
      </c>
      <c r="U411" s="465">
        <v>100</v>
      </c>
      <c r="V411" s="358" t="s">
        <v>8276</v>
      </c>
      <c r="W411" s="358" t="s">
        <v>8276</v>
      </c>
      <c r="X411" s="358" t="s">
        <v>8276</v>
      </c>
      <c r="Y411" s="358" t="s">
        <v>8276</v>
      </c>
      <c r="Z411" s="358" t="s">
        <v>8276</v>
      </c>
      <c r="AA411" s="358" t="s">
        <v>8276</v>
      </c>
      <c r="AB411" s="358" t="s">
        <v>8276</v>
      </c>
      <c r="AC411" s="358" t="s">
        <v>8276</v>
      </c>
      <c r="AD411" s="374" t="s">
        <v>8732</v>
      </c>
    </row>
    <row r="412" spans="1:30" ht="20.100000000000001" customHeight="1">
      <c r="A412" s="374" t="s">
        <v>3523</v>
      </c>
      <c r="B412" s="374" t="s">
        <v>861</v>
      </c>
      <c r="C412" s="358" t="s">
        <v>3641</v>
      </c>
      <c r="D412" s="374" t="s">
        <v>2222</v>
      </c>
      <c r="E412" s="358" t="s">
        <v>7338</v>
      </c>
      <c r="F412" s="443"/>
      <c r="G412" s="444"/>
      <c r="H412" s="443"/>
      <c r="I412" s="444"/>
      <c r="J412" s="443"/>
      <c r="K412" s="444"/>
      <c r="L412" s="443"/>
      <c r="M412" s="444"/>
      <c r="N412" s="471"/>
      <c r="O412" s="465"/>
      <c r="P412" s="471"/>
      <c r="Q412" s="465"/>
      <c r="R412" s="471"/>
      <c r="S412" s="465"/>
      <c r="T412" s="471"/>
      <c r="U412" s="465"/>
      <c r="V412" s="358" t="s">
        <v>8276</v>
      </c>
      <c r="W412" s="358" t="s">
        <v>8276</v>
      </c>
      <c r="X412" s="358" t="s">
        <v>8276</v>
      </c>
      <c r="Y412" s="358" t="s">
        <v>8276</v>
      </c>
      <c r="Z412" s="358" t="s">
        <v>8276</v>
      </c>
      <c r="AA412" s="358" t="s">
        <v>8276</v>
      </c>
      <c r="AB412" s="358" t="s">
        <v>8276</v>
      </c>
      <c r="AC412" s="358" t="s">
        <v>8276</v>
      </c>
      <c r="AD412" s="374" t="s">
        <v>8732</v>
      </c>
    </row>
    <row r="413" spans="1:30" ht="20.100000000000001" customHeight="1">
      <c r="A413" s="311"/>
      <c r="B413" s="311"/>
      <c r="C413" s="452"/>
      <c r="D413" s="311" t="s">
        <v>2223</v>
      </c>
      <c r="E413" s="452"/>
      <c r="F413" s="531"/>
      <c r="G413" s="314"/>
      <c r="H413" s="356"/>
      <c r="I413" s="314"/>
      <c r="J413" s="356"/>
      <c r="K413" s="314"/>
      <c r="L413" s="356"/>
      <c r="M413" s="314"/>
      <c r="N413" s="315"/>
      <c r="O413" s="316"/>
      <c r="P413" s="315"/>
      <c r="Q413" s="316"/>
      <c r="R413" s="315"/>
      <c r="S413" s="316"/>
      <c r="T413" s="315"/>
      <c r="U413" s="316"/>
      <c r="V413" s="452"/>
      <c r="W413" s="452"/>
      <c r="X413" s="452"/>
      <c r="Y413" s="452"/>
      <c r="Z413" s="452"/>
      <c r="AA413" s="452"/>
      <c r="AB413" s="452"/>
      <c r="AC413" s="452"/>
      <c r="AD413" s="311"/>
    </row>
    <row r="414" spans="1:30" ht="20.100000000000001" customHeight="1">
      <c r="A414" s="311"/>
      <c r="B414" s="311"/>
      <c r="C414" s="452"/>
      <c r="D414" s="311" t="s">
        <v>2224</v>
      </c>
      <c r="E414" s="452"/>
      <c r="F414" s="531"/>
      <c r="G414" s="314"/>
      <c r="H414" s="356"/>
      <c r="I414" s="314"/>
      <c r="J414" s="356"/>
      <c r="K414" s="314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452"/>
      <c r="W414" s="452"/>
      <c r="X414" s="452"/>
      <c r="Y414" s="452"/>
      <c r="Z414" s="452"/>
      <c r="AA414" s="452"/>
      <c r="AB414" s="452"/>
      <c r="AC414" s="452"/>
      <c r="AD414" s="311"/>
    </row>
    <row r="415" spans="1:30" ht="20.100000000000001" customHeight="1">
      <c r="A415" s="311"/>
      <c r="B415" s="311"/>
      <c r="C415" s="452"/>
      <c r="D415" s="311" t="s">
        <v>2225</v>
      </c>
      <c r="E415" s="452"/>
      <c r="F415" s="531">
        <v>1</v>
      </c>
      <c r="G415" s="314">
        <v>11.111111111111111</v>
      </c>
      <c r="H415" s="356">
        <v>1</v>
      </c>
      <c r="I415" s="314">
        <v>11.111111111111111</v>
      </c>
      <c r="J415" s="356">
        <v>1</v>
      </c>
      <c r="K415" s="314">
        <f>J415/8*100</f>
        <v>12.5</v>
      </c>
      <c r="L415" s="356">
        <v>1</v>
      </c>
      <c r="M415" s="314">
        <v>12.5</v>
      </c>
      <c r="N415" s="315"/>
      <c r="O415" s="316"/>
      <c r="P415" s="315"/>
      <c r="Q415" s="316"/>
      <c r="R415" s="315"/>
      <c r="S415" s="316"/>
      <c r="T415" s="315"/>
      <c r="U415" s="316"/>
      <c r="V415" s="452"/>
      <c r="W415" s="452"/>
      <c r="X415" s="452"/>
      <c r="Y415" s="452"/>
      <c r="Z415" s="452"/>
      <c r="AA415" s="452"/>
      <c r="AB415" s="452"/>
      <c r="AC415" s="452"/>
      <c r="AD415" s="311"/>
    </row>
    <row r="416" spans="1:30" ht="20.100000000000001" customHeight="1">
      <c r="A416" s="311"/>
      <c r="B416" s="311"/>
      <c r="C416" s="452"/>
      <c r="D416" s="311" t="s">
        <v>2226</v>
      </c>
      <c r="E416" s="452"/>
      <c r="F416" s="531">
        <v>1</v>
      </c>
      <c r="G416" s="314">
        <v>11.111111111111111</v>
      </c>
      <c r="H416" s="356">
        <v>2</v>
      </c>
      <c r="I416" s="314">
        <v>22.222222222222221</v>
      </c>
      <c r="J416" s="356">
        <v>2</v>
      </c>
      <c r="K416" s="314">
        <f>J416/8*100</f>
        <v>25</v>
      </c>
      <c r="L416" s="356">
        <v>2</v>
      </c>
      <c r="M416" s="314">
        <v>25</v>
      </c>
      <c r="N416" s="315">
        <v>2</v>
      </c>
      <c r="O416" s="316">
        <v>33.333333333333336</v>
      </c>
      <c r="P416" s="315">
        <v>2</v>
      </c>
      <c r="Q416" s="316">
        <v>40</v>
      </c>
      <c r="R416" s="315">
        <v>2</v>
      </c>
      <c r="S416" s="316">
        <v>33.333333333333336</v>
      </c>
      <c r="T416" s="315">
        <v>3</v>
      </c>
      <c r="U416" s="316">
        <v>37.5</v>
      </c>
      <c r="V416" s="452"/>
      <c r="W416" s="452"/>
      <c r="X416" s="452"/>
      <c r="Y416" s="452"/>
      <c r="Z416" s="452"/>
      <c r="AA416" s="452"/>
      <c r="AB416" s="452"/>
      <c r="AC416" s="452"/>
      <c r="AD416" s="311"/>
    </row>
    <row r="417" spans="1:30" ht="20.100000000000001" customHeight="1">
      <c r="A417" s="311"/>
      <c r="B417" s="311"/>
      <c r="C417" s="452"/>
      <c r="D417" s="311" t="s">
        <v>2227</v>
      </c>
      <c r="E417" s="452"/>
      <c r="F417" s="531">
        <v>4</v>
      </c>
      <c r="G417" s="314">
        <v>44.444444444444443</v>
      </c>
      <c r="H417" s="356">
        <v>3</v>
      </c>
      <c r="I417" s="314">
        <v>33.333333333333336</v>
      </c>
      <c r="J417" s="356">
        <v>3</v>
      </c>
      <c r="K417" s="314">
        <f>J417/8*100</f>
        <v>37.5</v>
      </c>
      <c r="L417" s="356">
        <v>3</v>
      </c>
      <c r="M417" s="314">
        <v>37.5</v>
      </c>
      <c r="N417" s="315">
        <v>2</v>
      </c>
      <c r="O417" s="316">
        <v>33.333333333333336</v>
      </c>
      <c r="P417" s="315">
        <v>2</v>
      </c>
      <c r="Q417" s="316">
        <v>40</v>
      </c>
      <c r="R417" s="315">
        <v>2</v>
      </c>
      <c r="S417" s="316">
        <v>33.333333333333336</v>
      </c>
      <c r="T417" s="315">
        <v>2</v>
      </c>
      <c r="U417" s="316">
        <v>25</v>
      </c>
      <c r="V417" s="452"/>
      <c r="W417" s="452"/>
      <c r="X417" s="452"/>
      <c r="Y417" s="452"/>
      <c r="Z417" s="452"/>
      <c r="AA417" s="452"/>
      <c r="AB417" s="452"/>
      <c r="AC417" s="452"/>
      <c r="AD417" s="311"/>
    </row>
    <row r="418" spans="1:30" ht="20.100000000000001" customHeight="1">
      <c r="A418" s="311"/>
      <c r="B418" s="311"/>
      <c r="C418" s="452"/>
      <c r="D418" s="311" t="s">
        <v>2228</v>
      </c>
      <c r="E418" s="452"/>
      <c r="F418" s="531">
        <v>3</v>
      </c>
      <c r="G418" s="314">
        <v>33.333333333333336</v>
      </c>
      <c r="H418" s="356">
        <v>3</v>
      </c>
      <c r="I418" s="314">
        <v>33.333333333333336</v>
      </c>
      <c r="J418" s="356">
        <v>2</v>
      </c>
      <c r="K418" s="314">
        <f>J418/8*100</f>
        <v>25</v>
      </c>
      <c r="L418" s="356">
        <v>2</v>
      </c>
      <c r="M418" s="314">
        <v>25</v>
      </c>
      <c r="N418" s="315">
        <v>2</v>
      </c>
      <c r="O418" s="316">
        <v>33.333333333333336</v>
      </c>
      <c r="P418" s="315">
        <v>1</v>
      </c>
      <c r="Q418" s="316">
        <v>20</v>
      </c>
      <c r="R418" s="315">
        <v>2</v>
      </c>
      <c r="S418" s="316">
        <v>33.333333333333336</v>
      </c>
      <c r="T418" s="315">
        <v>3</v>
      </c>
      <c r="U418" s="316">
        <v>37.5</v>
      </c>
      <c r="V418" s="452"/>
      <c r="W418" s="452"/>
      <c r="X418" s="452"/>
      <c r="Y418" s="452"/>
      <c r="Z418" s="452"/>
      <c r="AA418" s="452"/>
      <c r="AB418" s="452"/>
      <c r="AC418" s="452"/>
      <c r="AD418" s="311"/>
    </row>
    <row r="419" spans="1:30" ht="20.100000000000001" customHeight="1">
      <c r="A419" s="311"/>
      <c r="B419" s="311"/>
      <c r="C419" s="452"/>
      <c r="D419" s="311" t="s">
        <v>2229</v>
      </c>
      <c r="E419" s="323"/>
      <c r="F419" s="70"/>
      <c r="G419" s="314"/>
      <c r="H419" s="70"/>
      <c r="I419" s="314"/>
      <c r="J419" s="70"/>
      <c r="K419" s="314"/>
      <c r="L419" s="356"/>
      <c r="M419" s="314"/>
      <c r="N419" s="315"/>
      <c r="O419" s="316"/>
      <c r="P419" s="315"/>
      <c r="Q419" s="316"/>
      <c r="R419" s="315"/>
      <c r="S419" s="316"/>
      <c r="T419" s="315"/>
      <c r="U419" s="316"/>
      <c r="V419" s="452"/>
      <c r="W419" s="452"/>
      <c r="X419" s="452"/>
      <c r="Y419" s="452"/>
      <c r="Z419" s="452"/>
      <c r="AA419" s="452"/>
      <c r="AB419" s="452"/>
      <c r="AC419" s="452"/>
      <c r="AD419" s="311"/>
    </row>
    <row r="420" spans="1:30" ht="20.100000000000001" customHeight="1">
      <c r="A420" s="311"/>
      <c r="B420" s="311"/>
      <c r="C420" s="452"/>
      <c r="D420" s="311" t="s">
        <v>1959</v>
      </c>
      <c r="E420" s="323"/>
      <c r="F420" s="70"/>
      <c r="G420" s="314"/>
      <c r="H420" s="70"/>
      <c r="I420" s="314"/>
      <c r="J420" s="70"/>
      <c r="K420" s="314"/>
      <c r="L420" s="356"/>
      <c r="M420" s="314"/>
      <c r="N420" s="315"/>
      <c r="O420" s="316"/>
      <c r="P420" s="315"/>
      <c r="Q420" s="316"/>
      <c r="R420" s="315"/>
      <c r="S420" s="316"/>
      <c r="T420" s="315"/>
      <c r="U420" s="316"/>
      <c r="V420" s="452"/>
      <c r="W420" s="452"/>
      <c r="X420" s="452"/>
      <c r="Y420" s="452"/>
      <c r="Z420" s="452"/>
      <c r="AA420" s="452"/>
      <c r="AB420" s="452"/>
      <c r="AC420" s="452"/>
      <c r="AD420" s="311"/>
    </row>
    <row r="421" spans="1:30" ht="20.100000000000001" customHeight="1">
      <c r="A421" s="311"/>
      <c r="B421" s="311"/>
      <c r="C421" s="452"/>
      <c r="D421" s="311" t="s">
        <v>1960</v>
      </c>
      <c r="E421" s="323"/>
      <c r="F421" s="70"/>
      <c r="G421" s="314"/>
      <c r="H421" s="70"/>
      <c r="I421" s="314"/>
      <c r="J421" s="70"/>
      <c r="K421" s="314"/>
      <c r="L421" s="356"/>
      <c r="M421" s="314"/>
      <c r="N421" s="315"/>
      <c r="O421" s="316"/>
      <c r="P421" s="315"/>
      <c r="Q421" s="316"/>
      <c r="R421" s="315"/>
      <c r="S421" s="316"/>
      <c r="T421" s="315"/>
      <c r="U421" s="316"/>
      <c r="V421" s="452"/>
      <c r="W421" s="452"/>
      <c r="X421" s="452"/>
      <c r="Y421" s="452"/>
      <c r="Z421" s="452"/>
      <c r="AA421" s="452"/>
      <c r="AB421" s="452"/>
      <c r="AC421" s="452"/>
      <c r="AD421" s="311"/>
    </row>
    <row r="422" spans="1:30" ht="20.100000000000001" customHeight="1">
      <c r="A422" s="374" t="s">
        <v>3524</v>
      </c>
      <c r="B422" s="374" t="s">
        <v>862</v>
      </c>
      <c r="C422" s="358" t="s">
        <v>3641</v>
      </c>
      <c r="D422" s="374"/>
      <c r="E422" s="467" t="s">
        <v>8730</v>
      </c>
      <c r="F422" s="69">
        <v>9</v>
      </c>
      <c r="G422" s="444">
        <v>100</v>
      </c>
      <c r="H422" s="69">
        <v>9</v>
      </c>
      <c r="I422" s="444">
        <v>100</v>
      </c>
      <c r="J422" s="69">
        <v>8</v>
      </c>
      <c r="K422" s="444">
        <v>100</v>
      </c>
      <c r="L422" s="443">
        <v>8</v>
      </c>
      <c r="M422" s="444">
        <v>100</v>
      </c>
      <c r="N422" s="471">
        <v>6</v>
      </c>
      <c r="O422" s="465">
        <v>100</v>
      </c>
      <c r="P422" s="471">
        <v>5</v>
      </c>
      <c r="Q422" s="465">
        <v>100</v>
      </c>
      <c r="R422" s="471">
        <v>6</v>
      </c>
      <c r="S422" s="465">
        <v>100</v>
      </c>
      <c r="T422" s="471">
        <v>8</v>
      </c>
      <c r="U422" s="465">
        <v>100</v>
      </c>
      <c r="V422" s="358" t="s">
        <v>8276</v>
      </c>
      <c r="W422" s="358" t="s">
        <v>8276</v>
      </c>
      <c r="X422" s="358" t="s">
        <v>8276</v>
      </c>
      <c r="Y422" s="358" t="s">
        <v>8276</v>
      </c>
      <c r="Z422" s="358" t="s">
        <v>8276</v>
      </c>
      <c r="AA422" s="358" t="s">
        <v>8276</v>
      </c>
      <c r="AB422" s="358" t="s">
        <v>8276</v>
      </c>
      <c r="AC422" s="358" t="s">
        <v>8276</v>
      </c>
      <c r="AD422" s="374" t="s">
        <v>8732</v>
      </c>
    </row>
    <row r="423" spans="1:30" ht="20.100000000000001" customHeight="1">
      <c r="A423" s="311"/>
      <c r="B423" s="311"/>
      <c r="C423" s="452"/>
      <c r="D423" s="311" t="s">
        <v>1562</v>
      </c>
      <c r="E423" s="323"/>
      <c r="F423" s="70"/>
      <c r="G423" s="314"/>
      <c r="H423" s="70"/>
      <c r="I423" s="314"/>
      <c r="J423" s="70"/>
      <c r="K423" s="314"/>
      <c r="L423" s="356"/>
      <c r="M423" s="314"/>
      <c r="N423" s="315"/>
      <c r="O423" s="316"/>
      <c r="P423" s="315"/>
      <c r="Q423" s="316"/>
      <c r="R423" s="315"/>
      <c r="S423" s="316"/>
      <c r="T423" s="315"/>
      <c r="U423" s="316"/>
      <c r="V423" s="452"/>
      <c r="W423" s="452"/>
      <c r="X423" s="452"/>
      <c r="Y423" s="452"/>
      <c r="Z423" s="452"/>
      <c r="AA423" s="452"/>
      <c r="AB423" s="452"/>
      <c r="AC423" s="452"/>
      <c r="AD423" s="311"/>
    </row>
    <row r="424" spans="1:30" ht="20.100000000000001" customHeight="1">
      <c r="A424" s="311"/>
      <c r="B424" s="311"/>
      <c r="C424" s="452"/>
      <c r="D424" s="311" t="s">
        <v>1563</v>
      </c>
      <c r="E424" s="323"/>
      <c r="F424" s="70"/>
      <c r="G424" s="314"/>
      <c r="H424" s="70"/>
      <c r="I424" s="314"/>
      <c r="J424" s="70"/>
      <c r="K424" s="314"/>
      <c r="L424" s="356"/>
      <c r="M424" s="314"/>
      <c r="N424" s="315"/>
      <c r="O424" s="316"/>
      <c r="P424" s="315"/>
      <c r="Q424" s="316"/>
      <c r="R424" s="315"/>
      <c r="S424" s="316"/>
      <c r="T424" s="315"/>
      <c r="U424" s="316"/>
      <c r="V424" s="452"/>
      <c r="W424" s="452"/>
      <c r="X424" s="452"/>
      <c r="Y424" s="452"/>
      <c r="Z424" s="452"/>
      <c r="AA424" s="452"/>
      <c r="AB424" s="452"/>
      <c r="AC424" s="452"/>
      <c r="AD424" s="311"/>
    </row>
    <row r="425" spans="1:30" ht="20.100000000000001" customHeight="1">
      <c r="A425" s="374" t="s">
        <v>3525</v>
      </c>
      <c r="B425" s="374" t="s">
        <v>863</v>
      </c>
      <c r="C425" s="358" t="s">
        <v>3641</v>
      </c>
      <c r="D425" s="374"/>
      <c r="E425" s="467" t="s">
        <v>7409</v>
      </c>
      <c r="F425" s="69">
        <v>8</v>
      </c>
      <c r="G425" s="444">
        <v>88.888888888888886</v>
      </c>
      <c r="H425" s="69">
        <v>8</v>
      </c>
      <c r="I425" s="444">
        <f>H425/9*100</f>
        <v>88.888888888888886</v>
      </c>
      <c r="J425" s="69">
        <v>7</v>
      </c>
      <c r="K425" s="444">
        <f>J425/8*100</f>
        <v>87.5</v>
      </c>
      <c r="L425" s="443">
        <v>6</v>
      </c>
      <c r="M425" s="444">
        <v>75</v>
      </c>
      <c r="N425" s="471">
        <v>4</v>
      </c>
      <c r="O425" s="465">
        <v>66.7</v>
      </c>
      <c r="P425" s="471">
        <v>3</v>
      </c>
      <c r="Q425" s="465">
        <v>60</v>
      </c>
      <c r="R425" s="471">
        <v>4</v>
      </c>
      <c r="S425" s="465">
        <v>66.7</v>
      </c>
      <c r="T425" s="471">
        <v>5</v>
      </c>
      <c r="U425" s="465">
        <v>62.5</v>
      </c>
      <c r="V425" s="358" t="s">
        <v>8276</v>
      </c>
      <c r="W425" s="358" t="s">
        <v>8276</v>
      </c>
      <c r="X425" s="358" t="s">
        <v>8276</v>
      </c>
      <c r="Y425" s="358" t="s">
        <v>8276</v>
      </c>
      <c r="Z425" s="358" t="s">
        <v>8276</v>
      </c>
      <c r="AA425" s="358" t="s">
        <v>8276</v>
      </c>
      <c r="AB425" s="358" t="s">
        <v>8276</v>
      </c>
      <c r="AC425" s="358" t="s">
        <v>8276</v>
      </c>
      <c r="AD425" s="374" t="s">
        <v>8732</v>
      </c>
    </row>
    <row r="426" spans="1:30" ht="20.100000000000001" customHeight="1">
      <c r="A426" s="311"/>
      <c r="B426" s="311"/>
      <c r="C426" s="452"/>
      <c r="D426" s="311" t="s">
        <v>1959</v>
      </c>
      <c r="E426" s="323"/>
      <c r="F426" s="70"/>
      <c r="G426" s="314"/>
      <c r="H426" s="70"/>
      <c r="I426" s="314"/>
      <c r="J426" s="70"/>
      <c r="K426" s="314"/>
      <c r="L426" s="356"/>
      <c r="M426" s="314"/>
      <c r="N426" s="315"/>
      <c r="O426" s="316"/>
      <c r="P426" s="315"/>
      <c r="Q426" s="316"/>
      <c r="R426" s="315"/>
      <c r="S426" s="316"/>
      <c r="T426" s="315"/>
      <c r="U426" s="316"/>
      <c r="V426" s="452"/>
      <c r="W426" s="452"/>
      <c r="X426" s="452"/>
      <c r="Y426" s="452"/>
      <c r="Z426" s="452"/>
      <c r="AA426" s="452"/>
      <c r="AB426" s="452"/>
      <c r="AC426" s="452"/>
      <c r="AD426" s="311"/>
    </row>
    <row r="427" spans="1:30" ht="20.100000000000001" customHeight="1">
      <c r="A427" s="311"/>
      <c r="B427" s="311"/>
      <c r="C427" s="452"/>
      <c r="D427" s="311" t="s">
        <v>1960</v>
      </c>
      <c r="E427" s="323"/>
      <c r="F427" s="70">
        <v>1</v>
      </c>
      <c r="G427" s="314">
        <v>11.111111111111111</v>
      </c>
      <c r="H427" s="70">
        <v>1</v>
      </c>
      <c r="I427" s="314">
        <f>H427/9*100</f>
        <v>11.111111111111111</v>
      </c>
      <c r="J427" s="70">
        <v>1</v>
      </c>
      <c r="K427" s="314">
        <f>J427/8*100</f>
        <v>12.5</v>
      </c>
      <c r="L427" s="356">
        <v>2</v>
      </c>
      <c r="M427" s="314">
        <v>25</v>
      </c>
      <c r="N427" s="315">
        <v>2</v>
      </c>
      <c r="O427" s="316">
        <v>33.299999999999997</v>
      </c>
      <c r="P427" s="315">
        <v>2</v>
      </c>
      <c r="Q427" s="316">
        <v>40</v>
      </c>
      <c r="R427" s="315">
        <v>2</v>
      </c>
      <c r="S427" s="316">
        <v>33.299999999999997</v>
      </c>
      <c r="T427" s="315">
        <v>3</v>
      </c>
      <c r="U427" s="316">
        <v>37.5</v>
      </c>
      <c r="V427" s="452"/>
      <c r="W427" s="452"/>
      <c r="X427" s="452"/>
      <c r="Y427" s="452"/>
      <c r="Z427" s="452"/>
      <c r="AA427" s="452"/>
      <c r="AB427" s="452"/>
      <c r="AC427" s="452"/>
      <c r="AD427" s="311"/>
    </row>
    <row r="428" spans="1:30" ht="20.100000000000001" customHeight="1">
      <c r="A428" s="374" t="s">
        <v>3526</v>
      </c>
      <c r="B428" s="374" t="s">
        <v>864</v>
      </c>
      <c r="C428" s="358" t="s">
        <v>3665</v>
      </c>
      <c r="D428" s="374" t="s">
        <v>8568</v>
      </c>
      <c r="E428" s="467" t="s">
        <v>7409</v>
      </c>
      <c r="F428" s="69"/>
      <c r="G428" s="444"/>
      <c r="H428" s="69">
        <v>1</v>
      </c>
      <c r="I428" s="444">
        <v>100</v>
      </c>
      <c r="J428" s="69">
        <v>1</v>
      </c>
      <c r="K428" s="444">
        <v>100</v>
      </c>
      <c r="L428" s="443">
        <v>2</v>
      </c>
      <c r="M428" s="444">
        <v>100</v>
      </c>
      <c r="N428" s="471">
        <v>2</v>
      </c>
      <c r="O428" s="465">
        <v>100</v>
      </c>
      <c r="P428" s="471">
        <v>2</v>
      </c>
      <c r="Q428" s="465">
        <v>100</v>
      </c>
      <c r="R428" s="471">
        <v>2</v>
      </c>
      <c r="S428" s="465">
        <v>100</v>
      </c>
      <c r="T428" s="471">
        <v>3</v>
      </c>
      <c r="U428" s="465">
        <v>100</v>
      </c>
      <c r="V428" s="358" t="s">
        <v>8276</v>
      </c>
      <c r="W428" s="358" t="s">
        <v>8276</v>
      </c>
      <c r="X428" s="358" t="s">
        <v>8276</v>
      </c>
      <c r="Y428" s="358" t="s">
        <v>8276</v>
      </c>
      <c r="Z428" s="358" t="s">
        <v>8276</v>
      </c>
      <c r="AA428" s="358" t="s">
        <v>8276</v>
      </c>
      <c r="AB428" s="358" t="s">
        <v>8276</v>
      </c>
      <c r="AC428" s="358" t="s">
        <v>8276</v>
      </c>
      <c r="AD428" s="374" t="s">
        <v>8732</v>
      </c>
    </row>
    <row r="429" spans="1:30" ht="20.100000000000001" customHeight="1">
      <c r="A429" s="311"/>
      <c r="B429" s="311"/>
      <c r="C429" s="452"/>
      <c r="D429" s="311" t="s">
        <v>8569</v>
      </c>
      <c r="E429" s="323"/>
      <c r="F429" s="70"/>
      <c r="G429" s="314"/>
      <c r="H429" s="70"/>
      <c r="I429" s="314"/>
      <c r="J429" s="70"/>
      <c r="K429" s="314"/>
      <c r="L429" s="356"/>
      <c r="M429" s="314"/>
      <c r="N429" s="315"/>
      <c r="O429" s="316"/>
      <c r="P429" s="315"/>
      <c r="Q429" s="316"/>
      <c r="R429" s="315"/>
      <c r="S429" s="316"/>
      <c r="T429" s="315"/>
      <c r="U429" s="316"/>
      <c r="V429" s="452"/>
      <c r="W429" s="452"/>
      <c r="X429" s="452"/>
      <c r="Y429" s="452"/>
      <c r="Z429" s="452"/>
      <c r="AA429" s="452"/>
      <c r="AB429" s="452"/>
      <c r="AC429" s="452"/>
      <c r="AD429" s="311"/>
    </row>
    <row r="430" spans="1:30" ht="20.100000000000001" customHeight="1">
      <c r="A430" s="311"/>
      <c r="B430" s="311"/>
      <c r="C430" s="452"/>
      <c r="D430" s="311" t="s">
        <v>7408</v>
      </c>
      <c r="E430" s="323"/>
      <c r="F430" s="70"/>
      <c r="G430" s="314"/>
      <c r="H430" s="70"/>
      <c r="I430" s="314"/>
      <c r="J430" s="70"/>
      <c r="K430" s="314"/>
      <c r="L430" s="356"/>
      <c r="M430" s="314"/>
      <c r="N430" s="315"/>
      <c r="O430" s="316"/>
      <c r="P430" s="315"/>
      <c r="Q430" s="316"/>
      <c r="R430" s="315"/>
      <c r="S430" s="316"/>
      <c r="T430" s="315"/>
      <c r="U430" s="316"/>
      <c r="V430" s="452"/>
      <c r="W430" s="452"/>
      <c r="X430" s="452"/>
      <c r="Y430" s="452"/>
      <c r="Z430" s="452"/>
      <c r="AA430" s="452"/>
      <c r="AB430" s="452"/>
      <c r="AC430" s="452"/>
      <c r="AD430" s="311"/>
    </row>
    <row r="431" spans="1:30" ht="20.100000000000001" customHeight="1">
      <c r="A431" s="311"/>
      <c r="B431" s="311"/>
      <c r="C431" s="452"/>
      <c r="D431" s="311" t="s">
        <v>8571</v>
      </c>
      <c r="E431" s="323"/>
      <c r="F431" s="70"/>
      <c r="G431" s="314"/>
      <c r="H431" s="70"/>
      <c r="I431" s="314"/>
      <c r="J431" s="70"/>
      <c r="K431" s="314"/>
      <c r="L431" s="356"/>
      <c r="M431" s="314"/>
      <c r="N431" s="315"/>
      <c r="O431" s="316"/>
      <c r="P431" s="315"/>
      <c r="Q431" s="316"/>
      <c r="R431" s="315"/>
      <c r="S431" s="316"/>
      <c r="T431" s="315"/>
      <c r="U431" s="316"/>
      <c r="V431" s="452"/>
      <c r="W431" s="452"/>
      <c r="X431" s="452"/>
      <c r="Y431" s="452"/>
      <c r="Z431" s="452"/>
      <c r="AA431" s="452"/>
      <c r="AB431" s="452"/>
      <c r="AC431" s="452"/>
      <c r="AD431" s="311"/>
    </row>
    <row r="432" spans="1:30" ht="20.100000000000001" customHeight="1">
      <c r="A432" s="311"/>
      <c r="B432" s="311"/>
      <c r="C432" s="452"/>
      <c r="D432" s="311" t="s">
        <v>1959</v>
      </c>
      <c r="E432" s="323"/>
      <c r="F432" s="70"/>
      <c r="G432" s="314"/>
      <c r="H432" s="70"/>
      <c r="I432" s="314"/>
      <c r="J432" s="70"/>
      <c r="K432" s="314"/>
      <c r="L432" s="356"/>
      <c r="M432" s="314"/>
      <c r="N432" s="315"/>
      <c r="O432" s="316"/>
      <c r="P432" s="315"/>
      <c r="Q432" s="316"/>
      <c r="R432" s="315"/>
      <c r="S432" s="316"/>
      <c r="T432" s="315"/>
      <c r="U432" s="316"/>
      <c r="V432" s="452"/>
      <c r="W432" s="452"/>
      <c r="X432" s="452"/>
      <c r="Y432" s="452"/>
      <c r="Z432" s="452"/>
      <c r="AA432" s="452"/>
      <c r="AB432" s="452"/>
      <c r="AC432" s="452"/>
      <c r="AD432" s="311"/>
    </row>
    <row r="433" spans="1:30" ht="20.100000000000001" customHeight="1">
      <c r="A433" s="311"/>
      <c r="B433" s="311"/>
      <c r="C433" s="452"/>
      <c r="D433" s="317" t="s">
        <v>1960</v>
      </c>
      <c r="E433" s="326"/>
      <c r="F433" s="70"/>
      <c r="G433" s="314"/>
      <c r="H433" s="70"/>
      <c r="I433" s="314"/>
      <c r="J433" s="70"/>
      <c r="K433" s="314"/>
      <c r="L433" s="356"/>
      <c r="M433" s="314"/>
      <c r="N433" s="315"/>
      <c r="O433" s="316"/>
      <c r="P433" s="315"/>
      <c r="Q433" s="316"/>
      <c r="R433" s="315"/>
      <c r="S433" s="316"/>
      <c r="T433" s="315"/>
      <c r="U433" s="316"/>
      <c r="V433" s="452"/>
      <c r="W433" s="452"/>
      <c r="X433" s="452"/>
      <c r="Y433" s="452"/>
      <c r="Z433" s="452"/>
      <c r="AA433" s="452"/>
      <c r="AB433" s="452"/>
      <c r="AC433" s="452"/>
      <c r="AD433" s="311"/>
    </row>
    <row r="434" spans="1:30" ht="20.100000000000001" customHeight="1">
      <c r="A434" s="374" t="s">
        <v>3527</v>
      </c>
      <c r="B434" s="374" t="s">
        <v>865</v>
      </c>
      <c r="C434" s="358" t="s">
        <v>3641</v>
      </c>
      <c r="D434" s="374" t="s">
        <v>2230</v>
      </c>
      <c r="E434" s="452" t="s">
        <v>7409</v>
      </c>
      <c r="F434" s="443">
        <v>1</v>
      </c>
      <c r="G434" s="444">
        <v>11.111111111111111</v>
      </c>
      <c r="H434" s="443">
        <v>2</v>
      </c>
      <c r="I434" s="444">
        <v>22.222222222222221</v>
      </c>
      <c r="J434" s="443">
        <v>1</v>
      </c>
      <c r="K434" s="444">
        <f>J434/8*100</f>
        <v>12.5</v>
      </c>
      <c r="L434" s="443">
        <v>1</v>
      </c>
      <c r="M434" s="444">
        <v>12.5</v>
      </c>
      <c r="N434" s="471">
        <v>2</v>
      </c>
      <c r="O434" s="465">
        <v>33.299999999999997</v>
      </c>
      <c r="P434" s="471">
        <v>2</v>
      </c>
      <c r="Q434" s="465">
        <v>40</v>
      </c>
      <c r="R434" s="471">
        <v>2</v>
      </c>
      <c r="S434" s="465">
        <v>33.333333333333336</v>
      </c>
      <c r="T434" s="471">
        <v>3</v>
      </c>
      <c r="U434" s="465">
        <v>37.5</v>
      </c>
      <c r="V434" s="358" t="s">
        <v>8276</v>
      </c>
      <c r="W434" s="358" t="s">
        <v>8276</v>
      </c>
      <c r="X434" s="358" t="s">
        <v>8276</v>
      </c>
      <c r="Y434" s="358" t="s">
        <v>8276</v>
      </c>
      <c r="Z434" s="358" t="s">
        <v>8276</v>
      </c>
      <c r="AA434" s="358" t="s">
        <v>8276</v>
      </c>
      <c r="AB434" s="358" t="s">
        <v>8276</v>
      </c>
      <c r="AC434" s="358" t="s">
        <v>8276</v>
      </c>
      <c r="AD434" s="374" t="s">
        <v>8732</v>
      </c>
    </row>
    <row r="435" spans="1:30" ht="20.100000000000001" customHeight="1">
      <c r="A435" s="311"/>
      <c r="B435" s="311"/>
      <c r="C435" s="452"/>
      <c r="D435" s="311" t="s">
        <v>2231</v>
      </c>
      <c r="E435" s="452"/>
      <c r="F435" s="531">
        <v>3</v>
      </c>
      <c r="G435" s="314">
        <v>33.333333333333336</v>
      </c>
      <c r="H435" s="356">
        <v>1</v>
      </c>
      <c r="I435" s="314">
        <v>11.111111111111111</v>
      </c>
      <c r="J435" s="356"/>
      <c r="K435" s="314"/>
      <c r="L435" s="356"/>
      <c r="M435" s="314"/>
      <c r="N435" s="315"/>
      <c r="O435" s="316"/>
      <c r="P435" s="315"/>
      <c r="Q435" s="316"/>
      <c r="R435" s="315"/>
      <c r="S435" s="316"/>
      <c r="T435" s="315"/>
      <c r="U435" s="316"/>
      <c r="V435" s="452"/>
      <c r="W435" s="452"/>
      <c r="X435" s="452"/>
      <c r="Y435" s="452"/>
      <c r="Z435" s="452"/>
      <c r="AA435" s="452"/>
      <c r="AB435" s="452"/>
      <c r="AC435" s="452"/>
      <c r="AD435" s="311"/>
    </row>
    <row r="436" spans="1:30" ht="20.100000000000001" customHeight="1">
      <c r="A436" s="311"/>
      <c r="B436" s="311"/>
      <c r="C436" s="452"/>
      <c r="D436" s="311" t="s">
        <v>1512</v>
      </c>
      <c r="E436" s="452"/>
      <c r="F436" s="531"/>
      <c r="G436" s="314"/>
      <c r="H436" s="356">
        <v>1</v>
      </c>
      <c r="I436" s="314">
        <v>11.111111111111111</v>
      </c>
      <c r="J436" s="356">
        <v>1</v>
      </c>
      <c r="K436" s="314">
        <f>J436/8*100</f>
        <v>12.5</v>
      </c>
      <c r="L436" s="356">
        <v>1</v>
      </c>
      <c r="M436" s="314">
        <v>12.5</v>
      </c>
      <c r="N436" s="315"/>
      <c r="O436" s="316"/>
      <c r="P436" s="315"/>
      <c r="Q436" s="316"/>
      <c r="R436" s="315"/>
      <c r="S436" s="316"/>
      <c r="T436" s="315"/>
      <c r="U436" s="316"/>
      <c r="V436" s="452"/>
      <c r="W436" s="452"/>
      <c r="X436" s="452"/>
      <c r="Y436" s="452"/>
      <c r="Z436" s="452"/>
      <c r="AA436" s="452"/>
      <c r="AB436" s="452"/>
      <c r="AC436" s="452"/>
      <c r="AD436" s="311"/>
    </row>
    <row r="437" spans="1:30" ht="20.100000000000001" customHeight="1">
      <c r="A437" s="311"/>
      <c r="B437" s="311"/>
      <c r="C437" s="452"/>
      <c r="D437" s="311" t="s">
        <v>2232</v>
      </c>
      <c r="E437" s="452"/>
      <c r="F437" s="531">
        <v>5</v>
      </c>
      <c r="G437" s="314">
        <v>55.555555555555557</v>
      </c>
      <c r="H437" s="356">
        <v>5</v>
      </c>
      <c r="I437" s="314">
        <v>55.555555555555557</v>
      </c>
      <c r="J437" s="356">
        <v>6</v>
      </c>
      <c r="K437" s="314">
        <f>J437/8*100</f>
        <v>75</v>
      </c>
      <c r="L437" s="356">
        <v>6</v>
      </c>
      <c r="M437" s="314">
        <v>75</v>
      </c>
      <c r="N437" s="315">
        <v>4</v>
      </c>
      <c r="O437" s="316">
        <v>66.7</v>
      </c>
      <c r="P437" s="315">
        <v>3</v>
      </c>
      <c r="Q437" s="316">
        <v>60</v>
      </c>
      <c r="R437" s="315">
        <v>4</v>
      </c>
      <c r="S437" s="316">
        <v>66.666666666666671</v>
      </c>
      <c r="T437" s="315">
        <v>4</v>
      </c>
      <c r="U437" s="316">
        <v>50</v>
      </c>
      <c r="V437" s="452"/>
      <c r="W437" s="452"/>
      <c r="X437" s="452"/>
      <c r="Y437" s="452"/>
      <c r="Z437" s="452"/>
      <c r="AA437" s="452"/>
      <c r="AB437" s="452"/>
      <c r="AC437" s="452"/>
      <c r="AD437" s="311"/>
    </row>
    <row r="438" spans="1:30" ht="20.100000000000001" customHeight="1">
      <c r="A438" s="311"/>
      <c r="B438" s="311"/>
      <c r="C438" s="452"/>
      <c r="D438" s="311" t="s">
        <v>2233</v>
      </c>
      <c r="E438" s="452"/>
      <c r="F438" s="531"/>
      <c r="G438" s="314"/>
      <c r="H438" s="356"/>
      <c r="I438" s="314"/>
      <c r="J438" s="356"/>
      <c r="K438" s="314"/>
      <c r="L438" s="356"/>
      <c r="M438" s="314"/>
      <c r="N438" s="315"/>
      <c r="O438" s="316"/>
      <c r="P438" s="315"/>
      <c r="Q438" s="316"/>
      <c r="R438" s="315"/>
      <c r="S438" s="316"/>
      <c r="T438" s="315">
        <v>1</v>
      </c>
      <c r="U438" s="316">
        <v>12.5</v>
      </c>
      <c r="V438" s="452"/>
      <c r="W438" s="452"/>
      <c r="X438" s="452"/>
      <c r="Y438" s="452"/>
      <c r="Z438" s="452"/>
      <c r="AA438" s="452"/>
      <c r="AB438" s="452"/>
      <c r="AC438" s="452"/>
      <c r="AD438" s="311"/>
    </row>
    <row r="439" spans="1:30" ht="20.100000000000001" customHeight="1">
      <c r="A439" s="311"/>
      <c r="B439" s="311"/>
      <c r="C439" s="452"/>
      <c r="D439" s="311" t="s">
        <v>2002</v>
      </c>
      <c r="E439" s="452"/>
      <c r="F439" s="531"/>
      <c r="G439" s="314"/>
      <c r="H439" s="356"/>
      <c r="I439" s="314"/>
      <c r="J439" s="356"/>
      <c r="K439" s="314"/>
      <c r="L439" s="356"/>
      <c r="M439" s="314"/>
      <c r="N439" s="315"/>
      <c r="O439" s="316"/>
      <c r="P439" s="315"/>
      <c r="Q439" s="316"/>
      <c r="R439" s="315"/>
      <c r="S439" s="316"/>
      <c r="T439" s="315"/>
      <c r="U439" s="316"/>
      <c r="V439" s="452"/>
      <c r="W439" s="452"/>
      <c r="X439" s="452"/>
      <c r="Y439" s="452"/>
      <c r="Z439" s="452"/>
      <c r="AA439" s="452"/>
      <c r="AB439" s="452"/>
      <c r="AC439" s="452"/>
      <c r="AD439" s="311"/>
    </row>
    <row r="440" spans="1:30" ht="20.100000000000001" customHeight="1">
      <c r="A440" s="311"/>
      <c r="B440" s="311"/>
      <c r="C440" s="452"/>
      <c r="D440" s="311" t="s">
        <v>1359</v>
      </c>
      <c r="E440" s="452"/>
      <c r="F440" s="531"/>
      <c r="G440" s="314"/>
      <c r="H440" s="356"/>
      <c r="I440" s="314"/>
      <c r="J440" s="356"/>
      <c r="K440" s="314"/>
      <c r="L440" s="356"/>
      <c r="M440" s="314"/>
      <c r="N440" s="315"/>
      <c r="O440" s="316"/>
      <c r="P440" s="315"/>
      <c r="Q440" s="316"/>
      <c r="R440" s="315"/>
      <c r="S440" s="316"/>
      <c r="T440" s="315"/>
      <c r="U440" s="316"/>
      <c r="V440" s="452"/>
      <c r="W440" s="452"/>
      <c r="X440" s="452"/>
      <c r="Y440" s="452"/>
      <c r="Z440" s="452"/>
      <c r="AA440" s="452"/>
      <c r="AB440" s="452"/>
      <c r="AC440" s="452"/>
      <c r="AD440" s="311"/>
    </row>
    <row r="441" spans="1:30" ht="20.100000000000001" customHeight="1">
      <c r="A441" s="374" t="s">
        <v>3528</v>
      </c>
      <c r="B441" s="374" t="s">
        <v>866</v>
      </c>
      <c r="C441" s="358" t="s">
        <v>3641</v>
      </c>
      <c r="D441" s="374" t="s">
        <v>2234</v>
      </c>
      <c r="E441" s="358"/>
      <c r="F441" s="443">
        <v>9</v>
      </c>
      <c r="G441" s="444">
        <v>100</v>
      </c>
      <c r="H441" s="443">
        <v>9</v>
      </c>
      <c r="I441" s="444">
        <v>100</v>
      </c>
      <c r="J441" s="443">
        <v>8</v>
      </c>
      <c r="K441" s="444">
        <v>100</v>
      </c>
      <c r="L441" s="443">
        <v>8</v>
      </c>
      <c r="M441" s="444">
        <v>100</v>
      </c>
      <c r="N441" s="471">
        <v>6</v>
      </c>
      <c r="O441" s="465">
        <v>100</v>
      </c>
      <c r="P441" s="471">
        <v>5</v>
      </c>
      <c r="Q441" s="465">
        <v>100</v>
      </c>
      <c r="R441" s="471">
        <v>6</v>
      </c>
      <c r="S441" s="465">
        <v>100</v>
      </c>
      <c r="T441" s="471"/>
      <c r="U441" s="465"/>
      <c r="V441" s="358" t="s">
        <v>8276</v>
      </c>
      <c r="W441" s="358" t="s">
        <v>8276</v>
      </c>
      <c r="X441" s="358" t="s">
        <v>8276</v>
      </c>
      <c r="Y441" s="358" t="s">
        <v>8276</v>
      </c>
      <c r="Z441" s="358" t="s">
        <v>8276</v>
      </c>
      <c r="AA441" s="358" t="s">
        <v>8276</v>
      </c>
      <c r="AB441" s="358" t="s">
        <v>8276</v>
      </c>
      <c r="AC441" s="358"/>
      <c r="AD441" s="374"/>
    </row>
    <row r="442" spans="1:30" ht="20.100000000000001" customHeight="1">
      <c r="A442" s="311"/>
      <c r="B442" s="311"/>
      <c r="C442" s="452"/>
      <c r="D442" s="311" t="s">
        <v>2235</v>
      </c>
      <c r="E442" s="452"/>
      <c r="F442" s="531"/>
      <c r="G442" s="314"/>
      <c r="H442" s="356"/>
      <c r="I442" s="314"/>
      <c r="J442" s="356"/>
      <c r="K442" s="314"/>
      <c r="L442" s="356"/>
      <c r="M442" s="314"/>
      <c r="N442" s="315"/>
      <c r="O442" s="316"/>
      <c r="P442" s="315"/>
      <c r="Q442" s="316"/>
      <c r="R442" s="315"/>
      <c r="S442" s="316"/>
      <c r="T442" s="315"/>
      <c r="U442" s="316"/>
      <c r="V442" s="452"/>
      <c r="W442" s="452"/>
      <c r="X442" s="452"/>
      <c r="Y442" s="452"/>
      <c r="Z442" s="452"/>
      <c r="AA442" s="452"/>
      <c r="AB442" s="452"/>
      <c r="AC442" s="452"/>
      <c r="AD442" s="311"/>
    </row>
    <row r="443" spans="1:30" ht="20.100000000000001" customHeight="1">
      <c r="A443" s="311"/>
      <c r="B443" s="311"/>
      <c r="C443" s="452"/>
      <c r="D443" s="311" t="s">
        <v>2236</v>
      </c>
      <c r="E443" s="452"/>
      <c r="F443" s="531"/>
      <c r="G443" s="314"/>
      <c r="H443" s="356"/>
      <c r="I443" s="314"/>
      <c r="J443" s="356"/>
      <c r="K443" s="314"/>
      <c r="L443" s="356"/>
      <c r="M443" s="314"/>
      <c r="N443" s="315"/>
      <c r="O443" s="316"/>
      <c r="P443" s="315"/>
      <c r="Q443" s="316"/>
      <c r="R443" s="315"/>
      <c r="S443" s="316"/>
      <c r="T443" s="315"/>
      <c r="U443" s="316"/>
      <c r="V443" s="452"/>
      <c r="W443" s="452"/>
      <c r="X443" s="452"/>
      <c r="Y443" s="452"/>
      <c r="Z443" s="452"/>
      <c r="AA443" s="452"/>
      <c r="AB443" s="452"/>
      <c r="AC443" s="452"/>
      <c r="AD443" s="311"/>
    </row>
    <row r="444" spans="1:30" ht="20.100000000000001" customHeight="1">
      <c r="A444" s="311"/>
      <c r="B444" s="311"/>
      <c r="C444" s="452"/>
      <c r="D444" s="311" t="s">
        <v>2237</v>
      </c>
      <c r="E444" s="452"/>
      <c r="F444" s="531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/>
      <c r="Q444" s="316"/>
      <c r="R444" s="315"/>
      <c r="S444" s="316"/>
      <c r="T444" s="315"/>
      <c r="U444" s="316"/>
      <c r="V444" s="452"/>
      <c r="W444" s="452"/>
      <c r="X444" s="452"/>
      <c r="Y444" s="452"/>
      <c r="Z444" s="452"/>
      <c r="AA444" s="452"/>
      <c r="AB444" s="452"/>
      <c r="AC444" s="452"/>
      <c r="AD444" s="311"/>
    </row>
    <row r="445" spans="1:30" ht="20.100000000000001" customHeight="1">
      <c r="A445" s="374" t="s">
        <v>3529</v>
      </c>
      <c r="B445" s="374" t="s">
        <v>867</v>
      </c>
      <c r="C445" s="358" t="s">
        <v>3666</v>
      </c>
      <c r="D445" s="374"/>
      <c r="E445" s="358"/>
      <c r="F445" s="443"/>
      <c r="G445" s="444"/>
      <c r="H445" s="443"/>
      <c r="I445" s="444"/>
      <c r="J445" s="443"/>
      <c r="K445" s="444"/>
      <c r="L445" s="443"/>
      <c r="M445" s="444"/>
      <c r="N445" s="471"/>
      <c r="O445" s="465"/>
      <c r="P445" s="471"/>
      <c r="Q445" s="465"/>
      <c r="R445" s="471"/>
      <c r="S445" s="465"/>
      <c r="T445" s="471"/>
      <c r="U445" s="465"/>
      <c r="V445" s="358" t="s">
        <v>8276</v>
      </c>
      <c r="W445" s="358" t="s">
        <v>8276</v>
      </c>
      <c r="X445" s="358" t="s">
        <v>8276</v>
      </c>
      <c r="Y445" s="358" t="s">
        <v>8276</v>
      </c>
      <c r="Z445" s="358" t="s">
        <v>8276</v>
      </c>
      <c r="AA445" s="358" t="s">
        <v>8276</v>
      </c>
      <c r="AB445" s="358" t="s">
        <v>8276</v>
      </c>
      <c r="AC445" s="358"/>
      <c r="AD445" s="374"/>
    </row>
    <row r="446" spans="1:30" ht="20.100000000000001" customHeight="1">
      <c r="A446" s="311"/>
      <c r="B446" s="311"/>
      <c r="C446" s="452"/>
      <c r="D446" s="311" t="s">
        <v>1562</v>
      </c>
      <c r="E446" s="452" t="s">
        <v>8730</v>
      </c>
      <c r="F446" s="531"/>
      <c r="G446" s="314"/>
      <c r="H446" s="356"/>
      <c r="I446" s="314"/>
      <c r="J446" s="356"/>
      <c r="K446" s="314"/>
      <c r="L446" s="356"/>
      <c r="M446" s="314"/>
      <c r="N446" s="315"/>
      <c r="O446" s="316"/>
      <c r="P446" s="315"/>
      <c r="Q446" s="316"/>
      <c r="R446" s="315"/>
      <c r="S446" s="316"/>
      <c r="T446" s="315"/>
      <c r="U446" s="316"/>
      <c r="V446" s="452"/>
      <c r="W446" s="452"/>
      <c r="X446" s="452"/>
      <c r="Y446" s="452"/>
      <c r="Z446" s="452"/>
      <c r="AA446" s="452"/>
      <c r="AB446" s="452"/>
      <c r="AC446" s="452"/>
      <c r="AD446" s="311"/>
    </row>
    <row r="447" spans="1:30" ht="20.100000000000001" customHeight="1">
      <c r="A447" s="311"/>
      <c r="B447" s="311"/>
      <c r="C447" s="452"/>
      <c r="D447" s="311" t="s">
        <v>1563</v>
      </c>
      <c r="E447" s="452"/>
      <c r="F447" s="531"/>
      <c r="G447" s="314"/>
      <c r="H447" s="356"/>
      <c r="I447" s="314"/>
      <c r="J447" s="356"/>
      <c r="K447" s="314"/>
      <c r="L447" s="356"/>
      <c r="M447" s="314"/>
      <c r="N447" s="315"/>
      <c r="O447" s="316"/>
      <c r="P447" s="315"/>
      <c r="Q447" s="316"/>
      <c r="R447" s="315"/>
      <c r="S447" s="316"/>
      <c r="T447" s="315"/>
      <c r="U447" s="316"/>
      <c r="V447" s="452"/>
      <c r="W447" s="452"/>
      <c r="X447" s="452"/>
      <c r="Y447" s="452"/>
      <c r="Z447" s="452"/>
      <c r="AA447" s="452"/>
      <c r="AB447" s="452"/>
      <c r="AC447" s="452"/>
      <c r="AD447" s="311"/>
    </row>
    <row r="448" spans="1:30" ht="20.100000000000001" customHeight="1">
      <c r="A448" s="374" t="s">
        <v>3530</v>
      </c>
      <c r="B448" s="374" t="s">
        <v>868</v>
      </c>
      <c r="C448" s="358" t="s">
        <v>3666</v>
      </c>
      <c r="D448" s="374"/>
      <c r="E448" s="358"/>
      <c r="F448" s="443"/>
      <c r="G448" s="444"/>
      <c r="H448" s="443"/>
      <c r="I448" s="444"/>
      <c r="J448" s="443"/>
      <c r="K448" s="444"/>
      <c r="L448" s="443"/>
      <c r="M448" s="444"/>
      <c r="N448" s="471"/>
      <c r="O448" s="465"/>
      <c r="P448" s="471"/>
      <c r="Q448" s="465"/>
      <c r="R448" s="471"/>
      <c r="S448" s="465"/>
      <c r="T448" s="471"/>
      <c r="U448" s="465"/>
      <c r="V448" s="358" t="s">
        <v>8276</v>
      </c>
      <c r="W448" s="358" t="s">
        <v>8276</v>
      </c>
      <c r="X448" s="358" t="s">
        <v>8276</v>
      </c>
      <c r="Y448" s="358" t="s">
        <v>8276</v>
      </c>
      <c r="Z448" s="358" t="s">
        <v>8276</v>
      </c>
      <c r="AA448" s="358" t="s">
        <v>8276</v>
      </c>
      <c r="AB448" s="358" t="s">
        <v>8276</v>
      </c>
      <c r="AC448" s="358"/>
      <c r="AD448" s="374"/>
    </row>
    <row r="449" spans="1:30" ht="20.100000000000001" customHeight="1">
      <c r="A449" s="311"/>
      <c r="B449" s="311"/>
      <c r="C449" s="452"/>
      <c r="D449" s="311" t="s">
        <v>1959</v>
      </c>
      <c r="E449" s="452" t="s">
        <v>758</v>
      </c>
      <c r="F449" s="531"/>
      <c r="G449" s="314"/>
      <c r="H449" s="356"/>
      <c r="I449" s="314"/>
      <c r="J449" s="356"/>
      <c r="K449" s="314"/>
      <c r="L449" s="356"/>
      <c r="M449" s="314"/>
      <c r="N449" s="315"/>
      <c r="O449" s="316"/>
      <c r="P449" s="315"/>
      <c r="Q449" s="316"/>
      <c r="R449" s="315"/>
      <c r="S449" s="316"/>
      <c r="T449" s="315"/>
      <c r="U449" s="316"/>
      <c r="V449" s="452"/>
      <c r="W449" s="452"/>
      <c r="X449" s="452"/>
      <c r="Y449" s="452"/>
      <c r="Z449" s="452"/>
      <c r="AA449" s="452"/>
      <c r="AB449" s="452"/>
      <c r="AC449" s="452"/>
      <c r="AD449" s="311"/>
    </row>
    <row r="450" spans="1:30" ht="20.100000000000001" customHeight="1">
      <c r="A450" s="311"/>
      <c r="B450" s="311"/>
      <c r="C450" s="452"/>
      <c r="D450" s="311" t="s">
        <v>1960</v>
      </c>
      <c r="E450" s="452"/>
      <c r="F450" s="531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452"/>
      <c r="W450" s="452"/>
      <c r="X450" s="452"/>
      <c r="Y450" s="452"/>
      <c r="Z450" s="452"/>
      <c r="AA450" s="452"/>
      <c r="AB450" s="452"/>
      <c r="AC450" s="452"/>
      <c r="AD450" s="311"/>
    </row>
    <row r="451" spans="1:30" ht="20.100000000000001" customHeight="1">
      <c r="A451" s="374" t="s">
        <v>3531</v>
      </c>
      <c r="B451" s="374" t="s">
        <v>869</v>
      </c>
      <c r="C451" s="358" t="s">
        <v>3667</v>
      </c>
      <c r="D451" s="374" t="s">
        <v>8568</v>
      </c>
      <c r="E451" s="358" t="s">
        <v>7338</v>
      </c>
      <c r="F451" s="443"/>
      <c r="G451" s="444"/>
      <c r="H451" s="443"/>
      <c r="I451" s="444"/>
      <c r="J451" s="443"/>
      <c r="K451" s="444"/>
      <c r="L451" s="443"/>
      <c r="M451" s="444"/>
      <c r="N451" s="471"/>
      <c r="O451" s="465"/>
      <c r="P451" s="471"/>
      <c r="Q451" s="465"/>
      <c r="R451" s="471"/>
      <c r="S451" s="465"/>
      <c r="T451" s="471"/>
      <c r="U451" s="465"/>
      <c r="V451" s="358" t="s">
        <v>8276</v>
      </c>
      <c r="W451" s="358" t="s">
        <v>8276</v>
      </c>
      <c r="X451" s="358" t="s">
        <v>8276</v>
      </c>
      <c r="Y451" s="358" t="s">
        <v>8276</v>
      </c>
      <c r="Z451" s="358" t="s">
        <v>8276</v>
      </c>
      <c r="AA451" s="358" t="s">
        <v>8276</v>
      </c>
      <c r="AB451" s="358" t="s">
        <v>8276</v>
      </c>
      <c r="AC451" s="358"/>
      <c r="AD451" s="374"/>
    </row>
    <row r="452" spans="1:30" ht="20.100000000000001" customHeight="1">
      <c r="A452" s="311"/>
      <c r="B452" s="311"/>
      <c r="C452" s="452"/>
      <c r="D452" s="311" t="s">
        <v>8569</v>
      </c>
      <c r="E452" s="452"/>
      <c r="F452" s="531"/>
      <c r="G452" s="314"/>
      <c r="H452" s="356"/>
      <c r="I452" s="314"/>
      <c r="J452" s="356"/>
      <c r="K452" s="314"/>
      <c r="L452" s="356"/>
      <c r="M452" s="314"/>
      <c r="N452" s="315"/>
      <c r="O452" s="316"/>
      <c r="P452" s="315"/>
      <c r="Q452" s="316"/>
      <c r="R452" s="315"/>
      <c r="S452" s="316"/>
      <c r="T452" s="315"/>
      <c r="U452" s="316"/>
      <c r="V452" s="452"/>
      <c r="W452" s="452"/>
      <c r="X452" s="452"/>
      <c r="Y452" s="452"/>
      <c r="Z452" s="452"/>
      <c r="AA452" s="452"/>
      <c r="AB452" s="452"/>
      <c r="AC452" s="452"/>
      <c r="AD452" s="311"/>
    </row>
    <row r="453" spans="1:30" ht="20.100000000000001" customHeight="1">
      <c r="A453" s="311"/>
      <c r="B453" s="311"/>
      <c r="C453" s="452"/>
      <c r="D453" s="311" t="s">
        <v>7408</v>
      </c>
      <c r="E453" s="452"/>
      <c r="F453" s="531"/>
      <c r="G453" s="314"/>
      <c r="H453" s="356"/>
      <c r="I453" s="314"/>
      <c r="J453" s="356"/>
      <c r="K453" s="314"/>
      <c r="L453" s="356"/>
      <c r="M453" s="314"/>
      <c r="N453" s="315"/>
      <c r="O453" s="316"/>
      <c r="P453" s="315"/>
      <c r="Q453" s="316"/>
      <c r="R453" s="315"/>
      <c r="S453" s="316"/>
      <c r="T453" s="315"/>
      <c r="U453" s="316"/>
      <c r="V453" s="452"/>
      <c r="W453" s="452"/>
      <c r="X453" s="452"/>
      <c r="Y453" s="452"/>
      <c r="Z453" s="452"/>
      <c r="AA453" s="452"/>
      <c r="AB453" s="452"/>
      <c r="AC453" s="452"/>
      <c r="AD453" s="311"/>
    </row>
    <row r="454" spans="1:30" ht="20.100000000000001" customHeight="1">
      <c r="A454" s="311"/>
      <c r="B454" s="311"/>
      <c r="C454" s="452"/>
      <c r="D454" s="311" t="s">
        <v>8571</v>
      </c>
      <c r="E454" s="452"/>
      <c r="F454" s="531"/>
      <c r="G454" s="314"/>
      <c r="H454" s="356"/>
      <c r="I454" s="314"/>
      <c r="J454" s="356"/>
      <c r="K454" s="314"/>
      <c r="L454" s="356"/>
      <c r="M454" s="314"/>
      <c r="N454" s="315"/>
      <c r="O454" s="316"/>
      <c r="P454" s="315"/>
      <c r="Q454" s="316"/>
      <c r="R454" s="315"/>
      <c r="S454" s="316"/>
      <c r="T454" s="315"/>
      <c r="U454" s="316"/>
      <c r="V454" s="452"/>
      <c r="W454" s="452"/>
      <c r="X454" s="452"/>
      <c r="Y454" s="452"/>
      <c r="Z454" s="452"/>
      <c r="AA454" s="452"/>
      <c r="AB454" s="452"/>
      <c r="AC454" s="452"/>
      <c r="AD454" s="311"/>
    </row>
    <row r="455" spans="1:30" ht="20.100000000000001" customHeight="1">
      <c r="A455" s="311"/>
      <c r="B455" s="311"/>
      <c r="C455" s="452"/>
      <c r="D455" s="311" t="s">
        <v>1959</v>
      </c>
      <c r="E455" s="452"/>
      <c r="F455" s="531"/>
      <c r="G455" s="314"/>
      <c r="H455" s="356"/>
      <c r="I455" s="314"/>
      <c r="J455" s="356"/>
      <c r="K455" s="314"/>
      <c r="L455" s="356"/>
      <c r="M455" s="314"/>
      <c r="N455" s="315"/>
      <c r="O455" s="316"/>
      <c r="P455" s="315"/>
      <c r="Q455" s="316"/>
      <c r="R455" s="315"/>
      <c r="S455" s="316"/>
      <c r="T455" s="315"/>
      <c r="U455" s="316"/>
      <c r="V455" s="452"/>
      <c r="W455" s="452"/>
      <c r="X455" s="452"/>
      <c r="Y455" s="452"/>
      <c r="Z455" s="452"/>
      <c r="AA455" s="452"/>
      <c r="AB455" s="452"/>
      <c r="AC455" s="452"/>
      <c r="AD455" s="311"/>
    </row>
    <row r="456" spans="1:30" ht="20.100000000000001" customHeight="1">
      <c r="A456" s="311"/>
      <c r="B456" s="311"/>
      <c r="C456" s="452"/>
      <c r="D456" s="311" t="s">
        <v>1960</v>
      </c>
      <c r="E456" s="452"/>
      <c r="F456" s="531"/>
      <c r="G456" s="314"/>
      <c r="H456" s="356"/>
      <c r="I456" s="314"/>
      <c r="J456" s="356"/>
      <c r="K456" s="314"/>
      <c r="L456" s="356"/>
      <c r="M456" s="314"/>
      <c r="N456" s="315"/>
      <c r="O456" s="316"/>
      <c r="P456" s="315"/>
      <c r="Q456" s="316"/>
      <c r="R456" s="315"/>
      <c r="S456" s="316"/>
      <c r="T456" s="315"/>
      <c r="U456" s="316"/>
      <c r="V456" s="452"/>
      <c r="W456" s="452"/>
      <c r="X456" s="452"/>
      <c r="Y456" s="452"/>
      <c r="Z456" s="452"/>
      <c r="AA456" s="452"/>
      <c r="AB456" s="452"/>
      <c r="AC456" s="452"/>
      <c r="AD456" s="311"/>
    </row>
    <row r="457" spans="1:30" ht="20.100000000000001" customHeight="1">
      <c r="A457" s="374" t="s">
        <v>3532</v>
      </c>
      <c r="B457" s="374" t="s">
        <v>870</v>
      </c>
      <c r="C457" s="358" t="s">
        <v>3668</v>
      </c>
      <c r="D457" s="374" t="s">
        <v>2238</v>
      </c>
      <c r="E457" s="358"/>
      <c r="F457" s="443"/>
      <c r="G457" s="444"/>
      <c r="H457" s="443"/>
      <c r="I457" s="444"/>
      <c r="J457" s="443"/>
      <c r="K457" s="444"/>
      <c r="L457" s="443"/>
      <c r="M457" s="444"/>
      <c r="N457" s="471"/>
      <c r="O457" s="465"/>
      <c r="P457" s="471"/>
      <c r="Q457" s="465"/>
      <c r="R457" s="471"/>
      <c r="S457" s="465"/>
      <c r="T457" s="471"/>
      <c r="U457" s="465"/>
      <c r="V457" s="358" t="s">
        <v>8276</v>
      </c>
      <c r="W457" s="358" t="s">
        <v>8276</v>
      </c>
      <c r="X457" s="358" t="s">
        <v>8276</v>
      </c>
      <c r="Y457" s="358" t="s">
        <v>8276</v>
      </c>
      <c r="Z457" s="358" t="s">
        <v>8276</v>
      </c>
      <c r="AA457" s="358" t="s">
        <v>8276</v>
      </c>
      <c r="AB457" s="358" t="s">
        <v>8276</v>
      </c>
      <c r="AC457" s="358"/>
      <c r="AD457" s="374"/>
    </row>
    <row r="458" spans="1:30" ht="20.100000000000001" customHeight="1">
      <c r="A458" s="311"/>
      <c r="B458" s="311"/>
      <c r="C458" s="452"/>
      <c r="D458" s="311" t="s">
        <v>2239</v>
      </c>
      <c r="E458" s="452"/>
      <c r="F458" s="531"/>
      <c r="G458" s="314"/>
      <c r="H458" s="356"/>
      <c r="I458" s="314"/>
      <c r="J458" s="356"/>
      <c r="K458" s="314"/>
      <c r="L458" s="356"/>
      <c r="M458" s="314"/>
      <c r="N458" s="315"/>
      <c r="O458" s="316"/>
      <c r="P458" s="315"/>
      <c r="Q458" s="316"/>
      <c r="R458" s="315"/>
      <c r="S458" s="316"/>
      <c r="T458" s="315"/>
      <c r="U458" s="316"/>
      <c r="V458" s="452"/>
      <c r="W458" s="452"/>
      <c r="X458" s="452"/>
      <c r="Y458" s="452"/>
      <c r="Z458" s="452"/>
      <c r="AA458" s="452"/>
      <c r="AB458" s="452"/>
      <c r="AC458" s="452"/>
      <c r="AD458" s="311"/>
    </row>
    <row r="459" spans="1:30" ht="20.100000000000001" customHeight="1">
      <c r="A459" s="311"/>
      <c r="B459" s="311"/>
      <c r="C459" s="452"/>
      <c r="D459" s="311" t="s">
        <v>2240</v>
      </c>
      <c r="E459" s="452"/>
      <c r="F459" s="531"/>
      <c r="G459" s="314"/>
      <c r="H459" s="356"/>
      <c r="I459" s="314"/>
      <c r="J459" s="356"/>
      <c r="K459" s="314"/>
      <c r="L459" s="356"/>
      <c r="M459" s="314"/>
      <c r="N459" s="315"/>
      <c r="O459" s="316"/>
      <c r="P459" s="315"/>
      <c r="Q459" s="316"/>
      <c r="R459" s="315"/>
      <c r="S459" s="316"/>
      <c r="T459" s="315"/>
      <c r="U459" s="316"/>
      <c r="V459" s="452"/>
      <c r="W459" s="452"/>
      <c r="X459" s="452"/>
      <c r="Y459" s="452"/>
      <c r="Z459" s="452"/>
      <c r="AA459" s="452"/>
      <c r="AB459" s="452"/>
      <c r="AC459" s="452"/>
      <c r="AD459" s="311"/>
    </row>
    <row r="460" spans="1:30" ht="20.100000000000001" customHeight="1">
      <c r="A460" s="311"/>
      <c r="B460" s="311"/>
      <c r="C460" s="452"/>
      <c r="D460" s="311" t="s">
        <v>2241</v>
      </c>
      <c r="E460" s="452"/>
      <c r="F460" s="531"/>
      <c r="G460" s="314"/>
      <c r="H460" s="356"/>
      <c r="I460" s="314"/>
      <c r="J460" s="356"/>
      <c r="K460" s="314"/>
      <c r="L460" s="356"/>
      <c r="M460" s="314"/>
      <c r="N460" s="315"/>
      <c r="O460" s="316"/>
      <c r="P460" s="315"/>
      <c r="Q460" s="316"/>
      <c r="R460" s="315"/>
      <c r="S460" s="316"/>
      <c r="T460" s="315"/>
      <c r="U460" s="316"/>
      <c r="V460" s="452"/>
      <c r="W460" s="452"/>
      <c r="X460" s="452"/>
      <c r="Y460" s="452"/>
      <c r="Z460" s="452"/>
      <c r="AA460" s="452"/>
      <c r="AB460" s="452"/>
      <c r="AC460" s="452"/>
      <c r="AD460" s="311"/>
    </row>
    <row r="461" spans="1:30" ht="20.100000000000001" customHeight="1">
      <c r="A461" s="374" t="s">
        <v>3533</v>
      </c>
      <c r="B461" s="374" t="s">
        <v>871</v>
      </c>
      <c r="C461" s="358" t="s">
        <v>3668</v>
      </c>
      <c r="D461" s="374" t="s">
        <v>2238</v>
      </c>
      <c r="E461" s="358"/>
      <c r="F461" s="443"/>
      <c r="G461" s="444"/>
      <c r="H461" s="443"/>
      <c r="I461" s="444"/>
      <c r="J461" s="443"/>
      <c r="K461" s="444"/>
      <c r="L461" s="443"/>
      <c r="M461" s="444"/>
      <c r="N461" s="471"/>
      <c r="O461" s="465"/>
      <c r="P461" s="471"/>
      <c r="Q461" s="465"/>
      <c r="R461" s="471"/>
      <c r="S461" s="465"/>
      <c r="T461" s="471"/>
      <c r="U461" s="465"/>
      <c r="V461" s="358" t="s">
        <v>8276</v>
      </c>
      <c r="W461" s="358" t="s">
        <v>8276</v>
      </c>
      <c r="X461" s="358" t="s">
        <v>8276</v>
      </c>
      <c r="Y461" s="358" t="s">
        <v>8276</v>
      </c>
      <c r="Z461" s="358" t="s">
        <v>8276</v>
      </c>
      <c r="AA461" s="358" t="s">
        <v>8276</v>
      </c>
      <c r="AB461" s="358" t="s">
        <v>8276</v>
      </c>
      <c r="AC461" s="358"/>
      <c r="AD461" s="374"/>
    </row>
    <row r="462" spans="1:30" ht="20.100000000000001" customHeight="1">
      <c r="A462" s="311"/>
      <c r="B462" s="311"/>
      <c r="C462" s="452"/>
      <c r="D462" s="311" t="s">
        <v>2239</v>
      </c>
      <c r="E462" s="452"/>
      <c r="F462" s="531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452"/>
      <c r="W462" s="452"/>
      <c r="X462" s="452"/>
      <c r="Y462" s="452"/>
      <c r="Z462" s="452"/>
      <c r="AA462" s="452"/>
      <c r="AB462" s="452"/>
      <c r="AC462" s="452"/>
      <c r="AD462" s="311"/>
    </row>
    <row r="463" spans="1:30" ht="20.100000000000001" customHeight="1">
      <c r="A463" s="311"/>
      <c r="B463" s="311"/>
      <c r="C463" s="452"/>
      <c r="D463" s="311" t="s">
        <v>2240</v>
      </c>
      <c r="E463" s="452"/>
      <c r="F463" s="531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452"/>
      <c r="W463" s="452"/>
      <c r="X463" s="452"/>
      <c r="Y463" s="452"/>
      <c r="Z463" s="452"/>
      <c r="AA463" s="452"/>
      <c r="AB463" s="452"/>
      <c r="AC463" s="452"/>
      <c r="AD463" s="311"/>
    </row>
    <row r="464" spans="1:30" ht="20.100000000000001" customHeight="1">
      <c r="A464" s="311"/>
      <c r="B464" s="311"/>
      <c r="C464" s="452"/>
      <c r="D464" s="311" t="s">
        <v>2241</v>
      </c>
      <c r="E464" s="452"/>
      <c r="F464" s="531"/>
      <c r="G464" s="314"/>
      <c r="H464" s="356"/>
      <c r="I464" s="314"/>
      <c r="J464" s="356"/>
      <c r="K464" s="314"/>
      <c r="L464" s="356"/>
      <c r="M464" s="314"/>
      <c r="N464" s="315"/>
      <c r="O464" s="316"/>
      <c r="P464" s="315"/>
      <c r="Q464" s="316"/>
      <c r="R464" s="315"/>
      <c r="S464" s="316"/>
      <c r="T464" s="315"/>
      <c r="U464" s="316"/>
      <c r="V464" s="452"/>
      <c r="W464" s="452"/>
      <c r="X464" s="452"/>
      <c r="Y464" s="452"/>
      <c r="Z464" s="452"/>
      <c r="AA464" s="452"/>
      <c r="AB464" s="452"/>
      <c r="AC464" s="452"/>
      <c r="AD464" s="311"/>
    </row>
    <row r="465" spans="1:30" ht="20.100000000000001" customHeight="1">
      <c r="A465" s="374" t="s">
        <v>3534</v>
      </c>
      <c r="B465" s="374" t="s">
        <v>8736</v>
      </c>
      <c r="C465" s="358" t="s">
        <v>3668</v>
      </c>
      <c r="D465" s="374" t="s">
        <v>2238</v>
      </c>
      <c r="E465" s="358"/>
      <c r="F465" s="443"/>
      <c r="G465" s="444"/>
      <c r="H465" s="443"/>
      <c r="I465" s="444"/>
      <c r="J465" s="443"/>
      <c r="K465" s="444"/>
      <c r="L465" s="443"/>
      <c r="M465" s="444"/>
      <c r="N465" s="471"/>
      <c r="O465" s="465"/>
      <c r="P465" s="471"/>
      <c r="Q465" s="465"/>
      <c r="R465" s="471"/>
      <c r="S465" s="465"/>
      <c r="T465" s="471"/>
      <c r="U465" s="465"/>
      <c r="V465" s="358" t="s">
        <v>8276</v>
      </c>
      <c r="W465" s="358" t="s">
        <v>8276</v>
      </c>
      <c r="X465" s="358" t="s">
        <v>8276</v>
      </c>
      <c r="Y465" s="358" t="s">
        <v>8276</v>
      </c>
      <c r="Z465" s="358" t="s">
        <v>8276</v>
      </c>
      <c r="AA465" s="358" t="s">
        <v>8276</v>
      </c>
      <c r="AB465" s="358" t="s">
        <v>8276</v>
      </c>
      <c r="AC465" s="358"/>
      <c r="AD465" s="374"/>
    </row>
    <row r="466" spans="1:30" ht="20.100000000000001" customHeight="1">
      <c r="A466" s="311"/>
      <c r="B466" s="311"/>
      <c r="C466" s="452"/>
      <c r="D466" s="311" t="s">
        <v>2239</v>
      </c>
      <c r="E466" s="452"/>
      <c r="F466" s="531"/>
      <c r="G466" s="314"/>
      <c r="H466" s="356"/>
      <c r="I466" s="314"/>
      <c r="J466" s="356"/>
      <c r="K466" s="314"/>
      <c r="L466" s="356"/>
      <c r="M466" s="314"/>
      <c r="N466" s="315"/>
      <c r="O466" s="316"/>
      <c r="P466" s="315"/>
      <c r="Q466" s="316"/>
      <c r="R466" s="315"/>
      <c r="S466" s="316"/>
      <c r="T466" s="315"/>
      <c r="U466" s="316"/>
      <c r="V466" s="452"/>
      <c r="W466" s="452"/>
      <c r="X466" s="452"/>
      <c r="Y466" s="452"/>
      <c r="Z466" s="452"/>
      <c r="AA466" s="452"/>
      <c r="AB466" s="452"/>
      <c r="AC466" s="452"/>
      <c r="AD466" s="311"/>
    </row>
    <row r="467" spans="1:30" ht="20.100000000000001" customHeight="1">
      <c r="A467" s="311"/>
      <c r="B467" s="311"/>
      <c r="C467" s="452"/>
      <c r="D467" s="311" t="s">
        <v>2240</v>
      </c>
      <c r="E467" s="452"/>
      <c r="F467" s="531"/>
      <c r="G467" s="314"/>
      <c r="H467" s="356"/>
      <c r="I467" s="314"/>
      <c r="J467" s="356"/>
      <c r="K467" s="314"/>
      <c r="L467" s="356"/>
      <c r="M467" s="314"/>
      <c r="N467" s="315"/>
      <c r="O467" s="316"/>
      <c r="P467" s="315"/>
      <c r="Q467" s="316"/>
      <c r="R467" s="315"/>
      <c r="S467" s="316"/>
      <c r="T467" s="315"/>
      <c r="U467" s="316"/>
      <c r="V467" s="452"/>
      <c r="W467" s="452"/>
      <c r="X467" s="452"/>
      <c r="Y467" s="452"/>
      <c r="Z467" s="452"/>
      <c r="AA467" s="452"/>
      <c r="AB467" s="452"/>
      <c r="AC467" s="452"/>
      <c r="AD467" s="311"/>
    </row>
    <row r="468" spans="1:30" ht="20.100000000000001" customHeight="1">
      <c r="A468" s="311"/>
      <c r="B468" s="311"/>
      <c r="C468" s="452"/>
      <c r="D468" s="311" t="s">
        <v>2241</v>
      </c>
      <c r="E468" s="452"/>
      <c r="F468" s="531"/>
      <c r="G468" s="314"/>
      <c r="H468" s="356"/>
      <c r="I468" s="314"/>
      <c r="J468" s="356"/>
      <c r="K468" s="314"/>
      <c r="L468" s="356"/>
      <c r="M468" s="314"/>
      <c r="N468" s="315"/>
      <c r="O468" s="316"/>
      <c r="P468" s="315"/>
      <c r="Q468" s="316"/>
      <c r="R468" s="315"/>
      <c r="S468" s="316"/>
      <c r="T468" s="315"/>
      <c r="U468" s="316"/>
      <c r="V468" s="452"/>
      <c r="W468" s="452"/>
      <c r="X468" s="452"/>
      <c r="Y468" s="452"/>
      <c r="Z468" s="452"/>
      <c r="AA468" s="452"/>
      <c r="AB468" s="452"/>
      <c r="AC468" s="452"/>
      <c r="AD468" s="311"/>
    </row>
    <row r="469" spans="1:30" ht="20.100000000000001" customHeight="1">
      <c r="A469" s="374" t="s">
        <v>3535</v>
      </c>
      <c r="B469" s="374" t="s">
        <v>872</v>
      </c>
      <c r="C469" s="358" t="s">
        <v>3641</v>
      </c>
      <c r="D469" s="374"/>
      <c r="E469" s="358"/>
      <c r="F469" s="364">
        <v>9</v>
      </c>
      <c r="G469" s="365">
        <v>100</v>
      </c>
      <c r="H469" s="364">
        <v>9</v>
      </c>
      <c r="I469" s="365">
        <v>100</v>
      </c>
      <c r="J469" s="364">
        <f>5092-5084</f>
        <v>8</v>
      </c>
      <c r="K469" s="365">
        <v>100</v>
      </c>
      <c r="L469" s="364">
        <v>8</v>
      </c>
      <c r="M469" s="365">
        <v>100</v>
      </c>
      <c r="N469" s="366">
        <v>6</v>
      </c>
      <c r="O469" s="367">
        <v>100</v>
      </c>
      <c r="P469" s="471">
        <v>5</v>
      </c>
      <c r="Q469" s="465">
        <v>100</v>
      </c>
      <c r="R469" s="471"/>
      <c r="S469" s="465"/>
      <c r="T469" s="471"/>
      <c r="U469" s="465"/>
      <c r="V469" s="358" t="s">
        <v>8276</v>
      </c>
      <c r="W469" s="358" t="s">
        <v>8276</v>
      </c>
      <c r="X469" s="358" t="s">
        <v>8276</v>
      </c>
      <c r="Y469" s="358" t="s">
        <v>8276</v>
      </c>
      <c r="Z469" s="358" t="s">
        <v>8276</v>
      </c>
      <c r="AA469" s="358" t="s">
        <v>8276</v>
      </c>
      <c r="AB469" s="358" t="s">
        <v>8276</v>
      </c>
      <c r="AC469" s="358"/>
      <c r="AD469" s="374" t="s">
        <v>8729</v>
      </c>
    </row>
    <row r="470" spans="1:30" ht="20.100000000000001" customHeight="1">
      <c r="A470" s="374" t="s">
        <v>3536</v>
      </c>
      <c r="B470" s="374" t="s">
        <v>873</v>
      </c>
      <c r="C470" s="358" t="s">
        <v>3641</v>
      </c>
      <c r="D470" s="374" t="s">
        <v>2222</v>
      </c>
      <c r="E470" s="358" t="s">
        <v>7338</v>
      </c>
      <c r="F470" s="443"/>
      <c r="G470" s="444"/>
      <c r="H470" s="443"/>
      <c r="I470" s="444"/>
      <c r="J470" s="443"/>
      <c r="K470" s="444"/>
      <c r="L470" s="443"/>
      <c r="M470" s="444"/>
      <c r="N470" s="471"/>
      <c r="O470" s="465"/>
      <c r="P470" s="471"/>
      <c r="Q470" s="465"/>
      <c r="R470" s="471"/>
      <c r="S470" s="465"/>
      <c r="T470" s="471"/>
      <c r="U470" s="465"/>
      <c r="V470" s="358" t="s">
        <v>8276</v>
      </c>
      <c r="W470" s="358" t="s">
        <v>8276</v>
      </c>
      <c r="X470" s="358" t="s">
        <v>8276</v>
      </c>
      <c r="Y470" s="358" t="s">
        <v>8276</v>
      </c>
      <c r="Z470" s="358" t="s">
        <v>8276</v>
      </c>
      <c r="AA470" s="358" t="s">
        <v>8276</v>
      </c>
      <c r="AB470" s="358" t="s">
        <v>8276</v>
      </c>
      <c r="AC470" s="358"/>
      <c r="AD470" s="374" t="s">
        <v>8729</v>
      </c>
    </row>
    <row r="471" spans="1:30" ht="20.100000000000001" customHeight="1">
      <c r="A471" s="311"/>
      <c r="B471" s="311"/>
      <c r="C471" s="452"/>
      <c r="D471" s="311" t="s">
        <v>2223</v>
      </c>
      <c r="E471" s="452"/>
      <c r="F471" s="531"/>
      <c r="G471" s="314"/>
      <c r="H471" s="356"/>
      <c r="I471" s="314"/>
      <c r="J471" s="356"/>
      <c r="K471" s="314"/>
      <c r="L471" s="356"/>
      <c r="M471" s="314"/>
      <c r="N471" s="315"/>
      <c r="O471" s="316"/>
      <c r="P471" s="315"/>
      <c r="Q471" s="316"/>
      <c r="R471" s="315"/>
      <c r="S471" s="316"/>
      <c r="T471" s="315"/>
      <c r="U471" s="316"/>
      <c r="V471" s="452"/>
      <c r="W471" s="452"/>
      <c r="X471" s="452"/>
      <c r="Y471" s="452"/>
      <c r="Z471" s="452"/>
      <c r="AA471" s="452"/>
      <c r="AB471" s="452"/>
      <c r="AC471" s="452"/>
      <c r="AD471" s="311"/>
    </row>
    <row r="472" spans="1:30" ht="20.100000000000001" customHeight="1">
      <c r="A472" s="311"/>
      <c r="B472" s="311"/>
      <c r="C472" s="452"/>
      <c r="D472" s="311" t="s">
        <v>2224</v>
      </c>
      <c r="E472" s="452"/>
      <c r="F472" s="531"/>
      <c r="G472" s="314"/>
      <c r="H472" s="356"/>
      <c r="I472" s="314"/>
      <c r="J472" s="356"/>
      <c r="K472" s="314"/>
      <c r="L472" s="356"/>
      <c r="M472" s="314"/>
      <c r="N472" s="315"/>
      <c r="O472" s="316"/>
      <c r="P472" s="315"/>
      <c r="Q472" s="316"/>
      <c r="R472" s="315"/>
      <c r="S472" s="316"/>
      <c r="T472" s="315"/>
      <c r="U472" s="316"/>
      <c r="V472" s="452"/>
      <c r="W472" s="452"/>
      <c r="X472" s="452"/>
      <c r="Y472" s="452"/>
      <c r="Z472" s="452"/>
      <c r="AA472" s="452"/>
      <c r="AB472" s="452"/>
      <c r="AC472" s="452"/>
      <c r="AD472" s="311"/>
    </row>
    <row r="473" spans="1:30" ht="20.100000000000001" customHeight="1">
      <c r="A473" s="311"/>
      <c r="B473" s="311"/>
      <c r="C473" s="452"/>
      <c r="D473" s="311" t="s">
        <v>2225</v>
      </c>
      <c r="E473" s="452"/>
      <c r="F473" s="531">
        <v>1</v>
      </c>
      <c r="G473" s="314">
        <v>11.111111111111111</v>
      </c>
      <c r="H473" s="356">
        <v>1</v>
      </c>
      <c r="I473" s="314">
        <v>11.111111111111111</v>
      </c>
      <c r="J473" s="356">
        <v>1</v>
      </c>
      <c r="K473" s="314">
        <f>J473/8*100</f>
        <v>12.5</v>
      </c>
      <c r="L473" s="356">
        <v>1</v>
      </c>
      <c r="M473" s="314">
        <v>12.5</v>
      </c>
      <c r="N473" s="315"/>
      <c r="O473" s="316"/>
      <c r="P473" s="315"/>
      <c r="Q473" s="316"/>
      <c r="R473" s="315"/>
      <c r="S473" s="316"/>
      <c r="T473" s="315"/>
      <c r="U473" s="316"/>
      <c r="V473" s="452"/>
      <c r="W473" s="452"/>
      <c r="X473" s="452"/>
      <c r="Y473" s="452"/>
      <c r="Z473" s="452"/>
      <c r="AA473" s="452"/>
      <c r="AB473" s="452"/>
      <c r="AC473" s="452"/>
      <c r="AD473" s="311"/>
    </row>
    <row r="474" spans="1:30" ht="20.100000000000001" customHeight="1">
      <c r="A474" s="311"/>
      <c r="B474" s="311"/>
      <c r="C474" s="452"/>
      <c r="D474" s="311" t="s">
        <v>2226</v>
      </c>
      <c r="E474" s="452"/>
      <c r="F474" s="531">
        <v>1</v>
      </c>
      <c r="G474" s="314">
        <v>11.111111111111111</v>
      </c>
      <c r="H474" s="356">
        <v>2</v>
      </c>
      <c r="I474" s="314">
        <v>22.222222222222221</v>
      </c>
      <c r="J474" s="356">
        <v>2</v>
      </c>
      <c r="K474" s="314">
        <f>J474/8*100</f>
        <v>25</v>
      </c>
      <c r="L474" s="356">
        <v>2</v>
      </c>
      <c r="M474" s="314">
        <v>25</v>
      </c>
      <c r="N474" s="315">
        <v>2</v>
      </c>
      <c r="O474" s="316">
        <v>33.333333333333336</v>
      </c>
      <c r="P474" s="315">
        <v>2</v>
      </c>
      <c r="Q474" s="316">
        <v>40</v>
      </c>
      <c r="R474" s="315"/>
      <c r="S474" s="316"/>
      <c r="T474" s="315"/>
      <c r="U474" s="316"/>
      <c r="V474" s="452"/>
      <c r="W474" s="452"/>
      <c r="X474" s="452"/>
      <c r="Y474" s="452"/>
      <c r="Z474" s="452"/>
      <c r="AA474" s="452"/>
      <c r="AB474" s="452"/>
      <c r="AC474" s="452"/>
      <c r="AD474" s="311"/>
    </row>
    <row r="475" spans="1:30" ht="20.100000000000001" customHeight="1">
      <c r="A475" s="311"/>
      <c r="B475" s="311"/>
      <c r="C475" s="452"/>
      <c r="D475" s="311" t="s">
        <v>2227</v>
      </c>
      <c r="E475" s="452"/>
      <c r="F475" s="531">
        <v>4</v>
      </c>
      <c r="G475" s="314">
        <v>44.444444444444443</v>
      </c>
      <c r="H475" s="356">
        <v>3</v>
      </c>
      <c r="I475" s="314">
        <v>33.333333333333336</v>
      </c>
      <c r="J475" s="356">
        <v>3</v>
      </c>
      <c r="K475" s="314">
        <f>J475/8*100</f>
        <v>37.5</v>
      </c>
      <c r="L475" s="356">
        <v>3</v>
      </c>
      <c r="M475" s="314">
        <v>37.5</v>
      </c>
      <c r="N475" s="315">
        <v>2</v>
      </c>
      <c r="O475" s="316">
        <v>33.333333333333336</v>
      </c>
      <c r="P475" s="315">
        <v>2</v>
      </c>
      <c r="Q475" s="316">
        <v>40</v>
      </c>
      <c r="R475" s="315"/>
      <c r="S475" s="316"/>
      <c r="T475" s="315"/>
      <c r="U475" s="316"/>
      <c r="V475" s="452"/>
      <c r="W475" s="452"/>
      <c r="X475" s="452"/>
      <c r="Y475" s="452"/>
      <c r="Z475" s="452"/>
      <c r="AA475" s="452"/>
      <c r="AB475" s="452"/>
      <c r="AC475" s="452"/>
      <c r="AD475" s="311"/>
    </row>
    <row r="476" spans="1:30" ht="20.100000000000001" customHeight="1">
      <c r="A476" s="311"/>
      <c r="B476" s="311"/>
      <c r="C476" s="452"/>
      <c r="D476" s="311" t="s">
        <v>2228</v>
      </c>
      <c r="E476" s="452"/>
      <c r="F476" s="531">
        <v>3</v>
      </c>
      <c r="G476" s="314">
        <v>33.333333333333336</v>
      </c>
      <c r="H476" s="356">
        <v>3</v>
      </c>
      <c r="I476" s="314">
        <v>33.333333333333336</v>
      </c>
      <c r="J476" s="356">
        <v>2</v>
      </c>
      <c r="K476" s="314">
        <f>J476/8*100</f>
        <v>25</v>
      </c>
      <c r="L476" s="356">
        <v>2</v>
      </c>
      <c r="M476" s="314">
        <v>25</v>
      </c>
      <c r="N476" s="315">
        <v>2</v>
      </c>
      <c r="O476" s="316">
        <v>33.333333333333336</v>
      </c>
      <c r="P476" s="315">
        <v>1</v>
      </c>
      <c r="Q476" s="316">
        <v>20</v>
      </c>
      <c r="R476" s="315"/>
      <c r="S476" s="316"/>
      <c r="T476" s="315"/>
      <c r="U476" s="316"/>
      <c r="V476" s="452"/>
      <c r="W476" s="452"/>
      <c r="X476" s="452"/>
      <c r="Y476" s="452"/>
      <c r="Z476" s="452"/>
      <c r="AA476" s="452"/>
      <c r="AB476" s="452"/>
      <c r="AC476" s="452"/>
      <c r="AD476" s="311"/>
    </row>
    <row r="477" spans="1:30" ht="20.100000000000001" customHeight="1">
      <c r="A477" s="311"/>
      <c r="B477" s="311"/>
      <c r="C477" s="452"/>
      <c r="D477" s="311" t="s">
        <v>2229</v>
      </c>
      <c r="E477" s="452"/>
      <c r="F477" s="531"/>
      <c r="G477" s="314"/>
      <c r="H477" s="356"/>
      <c r="I477" s="314"/>
      <c r="J477" s="356"/>
      <c r="K477" s="314"/>
      <c r="L477" s="356"/>
      <c r="M477" s="314"/>
      <c r="N477" s="315"/>
      <c r="O477" s="316"/>
      <c r="P477" s="315"/>
      <c r="Q477" s="316"/>
      <c r="R477" s="315"/>
      <c r="S477" s="316"/>
      <c r="T477" s="315"/>
      <c r="U477" s="316"/>
      <c r="V477" s="452"/>
      <c r="W477" s="452"/>
      <c r="X477" s="452"/>
      <c r="Y477" s="452"/>
      <c r="Z477" s="452"/>
      <c r="AA477" s="452"/>
      <c r="AB477" s="452"/>
      <c r="AC477" s="452"/>
      <c r="AD477" s="311"/>
    </row>
    <row r="478" spans="1:30" ht="20.100000000000001" customHeight="1">
      <c r="A478" s="311"/>
      <c r="B478" s="311"/>
      <c r="C478" s="452"/>
      <c r="D478" s="311" t="s">
        <v>1959</v>
      </c>
      <c r="E478" s="452"/>
      <c r="F478" s="531"/>
      <c r="G478" s="314"/>
      <c r="H478" s="356"/>
      <c r="I478" s="314"/>
      <c r="J478" s="356"/>
      <c r="K478" s="314"/>
      <c r="L478" s="356"/>
      <c r="M478" s="314"/>
      <c r="N478" s="315"/>
      <c r="O478" s="316"/>
      <c r="P478" s="315"/>
      <c r="Q478" s="316"/>
      <c r="R478" s="315"/>
      <c r="S478" s="316"/>
      <c r="T478" s="315"/>
      <c r="U478" s="316"/>
      <c r="V478" s="452"/>
      <c r="W478" s="452"/>
      <c r="X478" s="452"/>
      <c r="Y478" s="452"/>
      <c r="Z478" s="452"/>
      <c r="AA478" s="452"/>
      <c r="AB478" s="452"/>
      <c r="AC478" s="452"/>
      <c r="AD478" s="311"/>
    </row>
    <row r="479" spans="1:30" ht="20.100000000000001" customHeight="1">
      <c r="A479" s="311"/>
      <c r="B479" s="311"/>
      <c r="C479" s="452"/>
      <c r="D479" s="311" t="s">
        <v>1960</v>
      </c>
      <c r="E479" s="452"/>
      <c r="F479" s="531"/>
      <c r="G479" s="314"/>
      <c r="H479" s="356"/>
      <c r="I479" s="314"/>
      <c r="J479" s="356"/>
      <c r="K479" s="314"/>
      <c r="L479" s="356"/>
      <c r="M479" s="314"/>
      <c r="N479" s="315"/>
      <c r="O479" s="316"/>
      <c r="P479" s="315"/>
      <c r="Q479" s="316"/>
      <c r="R479" s="315"/>
      <c r="S479" s="316"/>
      <c r="T479" s="315"/>
      <c r="U479" s="316"/>
      <c r="V479" s="452"/>
      <c r="W479" s="452"/>
      <c r="X479" s="452"/>
      <c r="Y479" s="452"/>
      <c r="Z479" s="452"/>
      <c r="AA479" s="452"/>
      <c r="AB479" s="452"/>
      <c r="AC479" s="452"/>
      <c r="AD479" s="311"/>
    </row>
    <row r="480" spans="1:30" ht="20.100000000000001" customHeight="1">
      <c r="A480" s="374" t="s">
        <v>3537</v>
      </c>
      <c r="B480" s="374" t="s">
        <v>874</v>
      </c>
      <c r="C480" s="358" t="s">
        <v>3641</v>
      </c>
      <c r="D480" s="374"/>
      <c r="E480" s="358"/>
      <c r="F480" s="443">
        <v>9</v>
      </c>
      <c r="G480" s="444">
        <v>100</v>
      </c>
      <c r="H480" s="443">
        <v>9</v>
      </c>
      <c r="I480" s="444">
        <v>100</v>
      </c>
      <c r="J480" s="443">
        <v>8</v>
      </c>
      <c r="K480" s="444">
        <v>100</v>
      </c>
      <c r="L480" s="443">
        <v>8</v>
      </c>
      <c r="M480" s="444">
        <v>100</v>
      </c>
      <c r="N480" s="471">
        <v>6</v>
      </c>
      <c r="O480" s="465">
        <v>100</v>
      </c>
      <c r="P480" s="471">
        <v>5</v>
      </c>
      <c r="Q480" s="465">
        <v>100</v>
      </c>
      <c r="R480" s="471"/>
      <c r="S480" s="465"/>
      <c r="T480" s="471"/>
      <c r="U480" s="465"/>
      <c r="V480" s="358" t="s">
        <v>8276</v>
      </c>
      <c r="W480" s="358" t="s">
        <v>8276</v>
      </c>
      <c r="X480" s="358" t="s">
        <v>8276</v>
      </c>
      <c r="Y480" s="358" t="s">
        <v>8276</v>
      </c>
      <c r="Z480" s="358" t="s">
        <v>8276</v>
      </c>
      <c r="AA480" s="358" t="s">
        <v>8276</v>
      </c>
      <c r="AB480" s="358" t="s">
        <v>8276</v>
      </c>
      <c r="AC480" s="358"/>
      <c r="AD480" s="374" t="s">
        <v>8729</v>
      </c>
    </row>
    <row r="481" spans="1:30" ht="20.100000000000001" customHeight="1">
      <c r="A481" s="311"/>
      <c r="B481" s="311"/>
      <c r="C481" s="452"/>
      <c r="D481" s="311" t="s">
        <v>1562</v>
      </c>
      <c r="E481" s="452" t="s">
        <v>8730</v>
      </c>
      <c r="F481" s="531"/>
      <c r="G481" s="314"/>
      <c r="H481" s="356"/>
      <c r="I481" s="314"/>
      <c r="J481" s="356"/>
      <c r="K481" s="314"/>
      <c r="L481" s="356"/>
      <c r="M481" s="314"/>
      <c r="N481" s="315"/>
      <c r="O481" s="316"/>
      <c r="P481" s="315"/>
      <c r="Q481" s="316"/>
      <c r="R481" s="315"/>
      <c r="S481" s="316"/>
      <c r="T481" s="315"/>
      <c r="U481" s="316"/>
      <c r="V481" s="452"/>
      <c r="W481" s="452"/>
      <c r="X481" s="452"/>
      <c r="Y481" s="452"/>
      <c r="Z481" s="452"/>
      <c r="AA481" s="452"/>
      <c r="AB481" s="452"/>
      <c r="AC481" s="452"/>
      <c r="AD481" s="311"/>
    </row>
    <row r="482" spans="1:30" ht="20.100000000000001" customHeight="1">
      <c r="A482" s="311"/>
      <c r="B482" s="311"/>
      <c r="C482" s="452"/>
      <c r="D482" s="311" t="s">
        <v>1563</v>
      </c>
      <c r="E482" s="452"/>
      <c r="F482" s="531"/>
      <c r="G482" s="314"/>
      <c r="H482" s="356"/>
      <c r="I482" s="314"/>
      <c r="J482" s="356"/>
      <c r="K482" s="314"/>
      <c r="L482" s="356"/>
      <c r="M482" s="314"/>
      <c r="N482" s="315"/>
      <c r="O482" s="316"/>
      <c r="P482" s="315"/>
      <c r="Q482" s="316"/>
      <c r="R482" s="315"/>
      <c r="S482" s="316"/>
      <c r="T482" s="315"/>
      <c r="U482" s="316"/>
      <c r="V482" s="452"/>
      <c r="W482" s="452"/>
      <c r="X482" s="452"/>
      <c r="Y482" s="452"/>
      <c r="Z482" s="452"/>
      <c r="AA482" s="452"/>
      <c r="AB482" s="452"/>
      <c r="AC482" s="452"/>
      <c r="AD482" s="311"/>
    </row>
    <row r="483" spans="1:30" ht="20.100000000000001" customHeight="1">
      <c r="A483" s="374" t="s">
        <v>3538</v>
      </c>
      <c r="B483" s="374" t="s">
        <v>875</v>
      </c>
      <c r="C483" s="358" t="s">
        <v>3641</v>
      </c>
      <c r="D483" s="374"/>
      <c r="E483" s="358"/>
      <c r="F483" s="443">
        <v>9</v>
      </c>
      <c r="G483" s="444">
        <v>100</v>
      </c>
      <c r="H483" s="443">
        <v>8</v>
      </c>
      <c r="I483" s="444">
        <f>H483/9*100</f>
        <v>88.888888888888886</v>
      </c>
      <c r="J483" s="443">
        <v>7</v>
      </c>
      <c r="K483" s="444">
        <f>J483/8*100</f>
        <v>87.5</v>
      </c>
      <c r="L483" s="443">
        <v>6</v>
      </c>
      <c r="M483" s="444">
        <v>75</v>
      </c>
      <c r="N483" s="471">
        <v>4</v>
      </c>
      <c r="O483" s="465">
        <v>66.7</v>
      </c>
      <c r="P483" s="471">
        <v>3</v>
      </c>
      <c r="Q483" s="465">
        <v>60</v>
      </c>
      <c r="R483" s="471"/>
      <c r="S483" s="465"/>
      <c r="T483" s="471"/>
      <c r="U483" s="465"/>
      <c r="V483" s="358" t="s">
        <v>8276</v>
      </c>
      <c r="W483" s="358" t="s">
        <v>8276</v>
      </c>
      <c r="X483" s="358" t="s">
        <v>8276</v>
      </c>
      <c r="Y483" s="358" t="s">
        <v>8276</v>
      </c>
      <c r="Z483" s="358" t="s">
        <v>8276</v>
      </c>
      <c r="AA483" s="358" t="s">
        <v>8276</v>
      </c>
      <c r="AB483" s="358" t="s">
        <v>8276</v>
      </c>
      <c r="AC483" s="358"/>
      <c r="AD483" s="374" t="s">
        <v>8729</v>
      </c>
    </row>
    <row r="484" spans="1:30" ht="20.100000000000001" customHeight="1">
      <c r="A484" s="311"/>
      <c r="B484" s="311"/>
      <c r="C484" s="452"/>
      <c r="D484" s="311" t="s">
        <v>1959</v>
      </c>
      <c r="E484" s="452" t="s">
        <v>758</v>
      </c>
      <c r="F484" s="531"/>
      <c r="G484" s="314"/>
      <c r="H484" s="356"/>
      <c r="I484" s="314"/>
      <c r="J484" s="356"/>
      <c r="K484" s="314"/>
      <c r="L484" s="356"/>
      <c r="M484" s="314"/>
      <c r="N484" s="315"/>
      <c r="O484" s="316"/>
      <c r="P484" s="315"/>
      <c r="Q484" s="316"/>
      <c r="R484" s="315"/>
      <c r="S484" s="316"/>
      <c r="T484" s="315"/>
      <c r="U484" s="316"/>
      <c r="V484" s="452"/>
      <c r="W484" s="452"/>
      <c r="X484" s="452"/>
      <c r="Y484" s="452"/>
      <c r="Z484" s="452"/>
      <c r="AA484" s="452"/>
      <c r="AB484" s="452"/>
      <c r="AC484" s="452"/>
      <c r="AD484" s="311"/>
    </row>
    <row r="485" spans="1:30" ht="20.100000000000001" customHeight="1">
      <c r="A485" s="311"/>
      <c r="B485" s="311"/>
      <c r="C485" s="452"/>
      <c r="D485" s="311" t="s">
        <v>1960</v>
      </c>
      <c r="E485" s="452"/>
      <c r="F485" s="531"/>
      <c r="G485" s="314"/>
      <c r="H485" s="356">
        <v>1</v>
      </c>
      <c r="I485" s="314">
        <f>H485/9*100</f>
        <v>11.111111111111111</v>
      </c>
      <c r="J485" s="356">
        <v>1</v>
      </c>
      <c r="K485" s="314">
        <f>J485/8*100</f>
        <v>12.5</v>
      </c>
      <c r="L485" s="356">
        <v>2</v>
      </c>
      <c r="M485" s="314">
        <v>25</v>
      </c>
      <c r="N485" s="315">
        <v>2</v>
      </c>
      <c r="O485" s="316">
        <v>33.299999999999997</v>
      </c>
      <c r="P485" s="315">
        <v>2</v>
      </c>
      <c r="Q485" s="316">
        <v>40</v>
      </c>
      <c r="R485" s="315"/>
      <c r="S485" s="316"/>
      <c r="T485" s="315"/>
      <c r="U485" s="316"/>
      <c r="V485" s="452"/>
      <c r="W485" s="452"/>
      <c r="X485" s="452"/>
      <c r="Y485" s="452"/>
      <c r="Z485" s="452"/>
      <c r="AA485" s="452"/>
      <c r="AB485" s="452"/>
      <c r="AC485" s="452"/>
      <c r="AD485" s="311"/>
    </row>
    <row r="486" spans="1:30" ht="20.100000000000001" customHeight="1">
      <c r="A486" s="374" t="s">
        <v>3539</v>
      </c>
      <c r="B486" s="374" t="s">
        <v>876</v>
      </c>
      <c r="C486" s="358" t="s">
        <v>3669</v>
      </c>
      <c r="D486" s="374" t="s">
        <v>8568</v>
      </c>
      <c r="E486" s="358" t="s">
        <v>7338</v>
      </c>
      <c r="F486" s="443"/>
      <c r="G486" s="444"/>
      <c r="H486" s="443">
        <v>1</v>
      </c>
      <c r="I486" s="444">
        <v>100</v>
      </c>
      <c r="J486" s="443">
        <v>1</v>
      </c>
      <c r="K486" s="444">
        <v>100</v>
      </c>
      <c r="L486" s="443">
        <v>2</v>
      </c>
      <c r="M486" s="444">
        <v>100</v>
      </c>
      <c r="N486" s="471">
        <v>2</v>
      </c>
      <c r="O486" s="465">
        <v>100</v>
      </c>
      <c r="P486" s="471">
        <v>2</v>
      </c>
      <c r="Q486" s="465">
        <v>100</v>
      </c>
      <c r="R486" s="471"/>
      <c r="S486" s="465"/>
      <c r="T486" s="471"/>
      <c r="U486" s="465"/>
      <c r="V486" s="358" t="s">
        <v>8276</v>
      </c>
      <c r="W486" s="358" t="s">
        <v>8276</v>
      </c>
      <c r="X486" s="358" t="s">
        <v>8276</v>
      </c>
      <c r="Y486" s="358" t="s">
        <v>8276</v>
      </c>
      <c r="Z486" s="358" t="s">
        <v>8276</v>
      </c>
      <c r="AA486" s="358" t="s">
        <v>8276</v>
      </c>
      <c r="AB486" s="358" t="s">
        <v>8276</v>
      </c>
      <c r="AC486" s="358"/>
      <c r="AD486" s="374" t="s">
        <v>8729</v>
      </c>
    </row>
    <row r="487" spans="1:30" ht="20.100000000000001" customHeight="1">
      <c r="A487" s="311"/>
      <c r="B487" s="311"/>
      <c r="C487" s="452"/>
      <c r="D487" s="311" t="s">
        <v>8569</v>
      </c>
      <c r="E487" s="452"/>
      <c r="F487" s="531"/>
      <c r="G487" s="314"/>
      <c r="H487" s="356"/>
      <c r="I487" s="314"/>
      <c r="J487" s="356"/>
      <c r="K487" s="314"/>
      <c r="L487" s="356"/>
      <c r="M487" s="314"/>
      <c r="N487" s="315"/>
      <c r="O487" s="316"/>
      <c r="P487" s="315"/>
      <c r="Q487" s="316"/>
      <c r="R487" s="315"/>
      <c r="S487" s="316"/>
      <c r="T487" s="315"/>
      <c r="U487" s="316"/>
      <c r="V487" s="452"/>
      <c r="W487" s="452"/>
      <c r="X487" s="452"/>
      <c r="Y487" s="452"/>
      <c r="Z487" s="452"/>
      <c r="AA487" s="452"/>
      <c r="AB487" s="452"/>
      <c r="AC487" s="452"/>
      <c r="AD487" s="311"/>
    </row>
    <row r="488" spans="1:30" ht="20.100000000000001" customHeight="1">
      <c r="A488" s="311"/>
      <c r="B488" s="311"/>
      <c r="C488" s="452"/>
      <c r="D488" s="311" t="s">
        <v>7408</v>
      </c>
      <c r="E488" s="452"/>
      <c r="F488" s="531"/>
      <c r="G488" s="314"/>
      <c r="H488" s="356"/>
      <c r="I488" s="314"/>
      <c r="J488" s="356"/>
      <c r="K488" s="314"/>
      <c r="L488" s="356"/>
      <c r="M488" s="314"/>
      <c r="N488" s="315"/>
      <c r="O488" s="316"/>
      <c r="P488" s="315"/>
      <c r="Q488" s="316"/>
      <c r="R488" s="315"/>
      <c r="S488" s="316"/>
      <c r="T488" s="315"/>
      <c r="U488" s="316"/>
      <c r="V488" s="452"/>
      <c r="W488" s="452"/>
      <c r="X488" s="452"/>
      <c r="Y488" s="452"/>
      <c r="Z488" s="452"/>
      <c r="AA488" s="452"/>
      <c r="AB488" s="452"/>
      <c r="AC488" s="452"/>
      <c r="AD488" s="311"/>
    </row>
    <row r="489" spans="1:30" ht="20.100000000000001" customHeight="1">
      <c r="A489" s="311"/>
      <c r="B489" s="311"/>
      <c r="C489" s="452"/>
      <c r="D489" s="311" t="s">
        <v>8571</v>
      </c>
      <c r="E489" s="452"/>
      <c r="F489" s="531"/>
      <c r="G489" s="314"/>
      <c r="H489" s="356"/>
      <c r="I489" s="314"/>
      <c r="J489" s="356"/>
      <c r="K489" s="314"/>
      <c r="L489" s="356"/>
      <c r="M489" s="314"/>
      <c r="N489" s="315"/>
      <c r="O489" s="316"/>
      <c r="P489" s="315"/>
      <c r="Q489" s="316"/>
      <c r="R489" s="315"/>
      <c r="S489" s="316"/>
      <c r="T489" s="315"/>
      <c r="U489" s="316"/>
      <c r="V489" s="452"/>
      <c r="W489" s="452"/>
      <c r="X489" s="452"/>
      <c r="Y489" s="452"/>
      <c r="Z489" s="452"/>
      <c r="AA489" s="452"/>
      <c r="AB489" s="452"/>
      <c r="AC489" s="452"/>
      <c r="AD489" s="311"/>
    </row>
    <row r="490" spans="1:30" ht="20.100000000000001" customHeight="1">
      <c r="A490" s="311"/>
      <c r="B490" s="311"/>
      <c r="C490" s="452"/>
      <c r="D490" s="311" t="s">
        <v>1959</v>
      </c>
      <c r="E490" s="452"/>
      <c r="F490" s="531"/>
      <c r="G490" s="314"/>
      <c r="H490" s="356"/>
      <c r="I490" s="314"/>
      <c r="J490" s="356"/>
      <c r="K490" s="314"/>
      <c r="L490" s="356"/>
      <c r="M490" s="314"/>
      <c r="N490" s="315"/>
      <c r="O490" s="316"/>
      <c r="P490" s="315"/>
      <c r="Q490" s="316"/>
      <c r="R490" s="315"/>
      <c r="S490" s="316"/>
      <c r="T490" s="315"/>
      <c r="U490" s="316"/>
      <c r="V490" s="452"/>
      <c r="W490" s="452"/>
      <c r="X490" s="452"/>
      <c r="Y490" s="452"/>
      <c r="Z490" s="452"/>
      <c r="AA490" s="452"/>
      <c r="AB490" s="452"/>
      <c r="AC490" s="452"/>
      <c r="AD490" s="311"/>
    </row>
    <row r="491" spans="1:30" ht="20.100000000000001" customHeight="1">
      <c r="A491" s="311"/>
      <c r="B491" s="311"/>
      <c r="C491" s="452"/>
      <c r="D491" s="311" t="s">
        <v>1960</v>
      </c>
      <c r="E491" s="452"/>
      <c r="F491" s="531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452"/>
      <c r="W491" s="452"/>
      <c r="X491" s="452"/>
      <c r="Y491" s="452"/>
      <c r="Z491" s="452"/>
      <c r="AA491" s="452"/>
      <c r="AB491" s="452"/>
      <c r="AC491" s="452"/>
      <c r="AD491" s="311"/>
    </row>
    <row r="492" spans="1:30" ht="20.100000000000001" customHeight="1">
      <c r="A492" s="374" t="s">
        <v>3540</v>
      </c>
      <c r="B492" s="374" t="s">
        <v>8737</v>
      </c>
      <c r="C492" s="358" t="s">
        <v>3641</v>
      </c>
      <c r="D492" s="374"/>
      <c r="E492" s="358"/>
      <c r="F492" s="443">
        <v>5</v>
      </c>
      <c r="G492" s="444">
        <v>100</v>
      </c>
      <c r="H492" s="443">
        <v>3</v>
      </c>
      <c r="I492" s="444">
        <v>100</v>
      </c>
      <c r="J492" s="443">
        <f>5092-5089</f>
        <v>3</v>
      </c>
      <c r="K492" s="444">
        <v>100</v>
      </c>
      <c r="L492" s="443">
        <v>3</v>
      </c>
      <c r="M492" s="444">
        <v>100</v>
      </c>
      <c r="N492" s="471">
        <v>4</v>
      </c>
      <c r="O492" s="465">
        <v>100</v>
      </c>
      <c r="P492" s="471">
        <v>2</v>
      </c>
      <c r="Q492" s="465">
        <v>100</v>
      </c>
      <c r="R492" s="471">
        <v>1</v>
      </c>
      <c r="S492" s="465">
        <v>100</v>
      </c>
      <c r="T492" s="471">
        <v>1</v>
      </c>
      <c r="U492" s="465">
        <v>100</v>
      </c>
      <c r="V492" s="358" t="s">
        <v>8276</v>
      </c>
      <c r="W492" s="358" t="s">
        <v>8276</v>
      </c>
      <c r="X492" s="358" t="s">
        <v>8276</v>
      </c>
      <c r="Y492" s="358" t="s">
        <v>8276</v>
      </c>
      <c r="Z492" s="358" t="s">
        <v>8276</v>
      </c>
      <c r="AA492" s="358" t="s">
        <v>8276</v>
      </c>
      <c r="AB492" s="358" t="s">
        <v>8276</v>
      </c>
      <c r="AC492" s="358" t="s">
        <v>8276</v>
      </c>
      <c r="AD492" s="374" t="s">
        <v>8732</v>
      </c>
    </row>
    <row r="493" spans="1:30" ht="20.100000000000001" customHeight="1">
      <c r="A493" s="246" t="s">
        <v>3541</v>
      </c>
      <c r="B493" s="374" t="s">
        <v>877</v>
      </c>
      <c r="C493" s="358" t="s">
        <v>3641</v>
      </c>
      <c r="D493" s="374" t="s">
        <v>2222</v>
      </c>
      <c r="E493" s="358" t="s">
        <v>7338</v>
      </c>
      <c r="F493" s="443"/>
      <c r="G493" s="444"/>
      <c r="H493" s="443"/>
      <c r="I493" s="444"/>
      <c r="J493" s="443"/>
      <c r="K493" s="444"/>
      <c r="L493" s="443"/>
      <c r="M493" s="444"/>
      <c r="N493" s="471"/>
      <c r="O493" s="465"/>
      <c r="P493" s="471"/>
      <c r="Q493" s="465"/>
      <c r="R493" s="471"/>
      <c r="S493" s="465"/>
      <c r="T493" s="471"/>
      <c r="U493" s="465"/>
      <c r="V493" s="358" t="s">
        <v>8276</v>
      </c>
      <c r="W493" s="358" t="s">
        <v>8276</v>
      </c>
      <c r="X493" s="358" t="s">
        <v>8276</v>
      </c>
      <c r="Y493" s="358" t="s">
        <v>8276</v>
      </c>
      <c r="Z493" s="358" t="s">
        <v>8276</v>
      </c>
      <c r="AA493" s="358" t="s">
        <v>8276</v>
      </c>
      <c r="AB493" s="358" t="s">
        <v>8276</v>
      </c>
      <c r="AC493" s="358" t="s">
        <v>8276</v>
      </c>
      <c r="AD493" s="374" t="s">
        <v>8732</v>
      </c>
    </row>
    <row r="494" spans="1:30" ht="20.100000000000001" customHeight="1">
      <c r="A494" s="311"/>
      <c r="B494" s="311"/>
      <c r="C494" s="452"/>
      <c r="D494" s="311" t="s">
        <v>2223</v>
      </c>
      <c r="E494" s="452"/>
      <c r="F494" s="531"/>
      <c r="G494" s="314"/>
      <c r="H494" s="356"/>
      <c r="I494" s="314"/>
      <c r="J494" s="356"/>
      <c r="K494" s="314"/>
      <c r="L494" s="356"/>
      <c r="M494" s="314"/>
      <c r="N494" s="315">
        <v>1</v>
      </c>
      <c r="O494" s="316">
        <v>25</v>
      </c>
      <c r="P494" s="315"/>
      <c r="Q494" s="316"/>
      <c r="R494" s="315"/>
      <c r="S494" s="316"/>
      <c r="T494" s="315"/>
      <c r="U494" s="316"/>
      <c r="V494" s="452"/>
      <c r="W494" s="452"/>
      <c r="X494" s="452"/>
      <c r="Y494" s="452"/>
      <c r="Z494" s="452"/>
      <c r="AA494" s="452"/>
      <c r="AB494" s="452"/>
      <c r="AC494" s="452"/>
      <c r="AD494" s="311"/>
    </row>
    <row r="495" spans="1:30" ht="20.100000000000001" customHeight="1">
      <c r="A495" s="311"/>
      <c r="B495" s="311"/>
      <c r="C495" s="452"/>
      <c r="D495" s="311" t="s">
        <v>2224</v>
      </c>
      <c r="E495" s="452"/>
      <c r="F495" s="531"/>
      <c r="G495" s="314"/>
      <c r="H495" s="356"/>
      <c r="I495" s="314"/>
      <c r="J495" s="356"/>
      <c r="K495" s="314"/>
      <c r="L495" s="356"/>
      <c r="M495" s="314"/>
      <c r="N495" s="315"/>
      <c r="O495" s="316"/>
      <c r="P495" s="315"/>
      <c r="Q495" s="316"/>
      <c r="R495" s="315"/>
      <c r="S495" s="316"/>
      <c r="T495" s="315"/>
      <c r="U495" s="316"/>
      <c r="V495" s="452"/>
      <c r="W495" s="452"/>
      <c r="X495" s="452"/>
      <c r="Y495" s="452"/>
      <c r="Z495" s="452"/>
      <c r="AA495" s="452"/>
      <c r="AB495" s="452"/>
      <c r="AC495" s="452"/>
      <c r="AD495" s="311"/>
    </row>
    <row r="496" spans="1:30" ht="20.100000000000001" customHeight="1">
      <c r="A496" s="311"/>
      <c r="B496" s="311"/>
      <c r="C496" s="452"/>
      <c r="D496" s="311" t="s">
        <v>2225</v>
      </c>
      <c r="E496" s="452"/>
      <c r="F496" s="531">
        <v>1</v>
      </c>
      <c r="G496" s="314">
        <v>20</v>
      </c>
      <c r="H496" s="356"/>
      <c r="I496" s="314"/>
      <c r="J496" s="356"/>
      <c r="K496" s="314"/>
      <c r="L496" s="356"/>
      <c r="M496" s="314"/>
      <c r="N496" s="315"/>
      <c r="O496" s="316"/>
      <c r="P496" s="315"/>
      <c r="Q496" s="316"/>
      <c r="R496" s="315"/>
      <c r="S496" s="316"/>
      <c r="T496" s="315"/>
      <c r="U496" s="316"/>
      <c r="V496" s="452"/>
      <c r="W496" s="452"/>
      <c r="X496" s="452"/>
      <c r="Y496" s="452"/>
      <c r="Z496" s="452"/>
      <c r="AA496" s="452"/>
      <c r="AB496" s="452"/>
      <c r="AC496" s="452"/>
      <c r="AD496" s="311"/>
    </row>
    <row r="497" spans="1:30" ht="20.100000000000001" customHeight="1">
      <c r="A497" s="311"/>
      <c r="B497" s="311"/>
      <c r="C497" s="452"/>
      <c r="D497" s="311" t="s">
        <v>2226</v>
      </c>
      <c r="E497" s="452"/>
      <c r="F497" s="531">
        <v>1</v>
      </c>
      <c r="G497" s="314">
        <v>20</v>
      </c>
      <c r="H497" s="356">
        <v>1</v>
      </c>
      <c r="I497" s="314">
        <v>33.333333333333336</v>
      </c>
      <c r="J497" s="356">
        <v>1</v>
      </c>
      <c r="K497" s="314">
        <v>33.333333333333336</v>
      </c>
      <c r="L497" s="356">
        <v>1</v>
      </c>
      <c r="M497" s="314">
        <v>33.299999999999997</v>
      </c>
      <c r="N497" s="315">
        <v>1</v>
      </c>
      <c r="O497" s="316">
        <v>25</v>
      </c>
      <c r="P497" s="315"/>
      <c r="Q497" s="316"/>
      <c r="R497" s="315"/>
      <c r="S497" s="316"/>
      <c r="T497" s="315"/>
      <c r="U497" s="316"/>
      <c r="V497" s="452"/>
      <c r="W497" s="452"/>
      <c r="X497" s="452"/>
      <c r="Y497" s="452"/>
      <c r="Z497" s="452"/>
      <c r="AA497" s="452"/>
      <c r="AB497" s="452"/>
      <c r="AC497" s="452"/>
      <c r="AD497" s="311"/>
    </row>
    <row r="498" spans="1:30" ht="20.100000000000001" customHeight="1">
      <c r="A498" s="311"/>
      <c r="B498" s="311"/>
      <c r="C498" s="452"/>
      <c r="D498" s="311" t="s">
        <v>2227</v>
      </c>
      <c r="E498" s="452"/>
      <c r="F498" s="531">
        <v>3</v>
      </c>
      <c r="G498" s="314">
        <v>60</v>
      </c>
      <c r="H498" s="356">
        <v>2</v>
      </c>
      <c r="I498" s="314">
        <v>66.666666666666671</v>
      </c>
      <c r="J498" s="356">
        <v>2</v>
      </c>
      <c r="K498" s="314">
        <v>66.666666666666671</v>
      </c>
      <c r="L498" s="356">
        <v>2</v>
      </c>
      <c r="M498" s="314">
        <v>66.7</v>
      </c>
      <c r="N498" s="315">
        <v>2</v>
      </c>
      <c r="O498" s="316">
        <v>50</v>
      </c>
      <c r="P498" s="315">
        <v>2</v>
      </c>
      <c r="Q498" s="316">
        <v>100</v>
      </c>
      <c r="R498" s="315">
        <v>1</v>
      </c>
      <c r="S498" s="316">
        <v>100</v>
      </c>
      <c r="T498" s="315">
        <v>1</v>
      </c>
      <c r="U498" s="316">
        <v>100</v>
      </c>
      <c r="V498" s="452"/>
      <c r="W498" s="452"/>
      <c r="X498" s="452"/>
      <c r="Y498" s="452"/>
      <c r="Z498" s="452"/>
      <c r="AA498" s="452"/>
      <c r="AB498" s="452"/>
      <c r="AC498" s="452"/>
      <c r="AD498" s="311"/>
    </row>
    <row r="499" spans="1:30" ht="20.100000000000001" customHeight="1">
      <c r="A499" s="311"/>
      <c r="B499" s="311"/>
      <c r="C499" s="452"/>
      <c r="D499" s="311" t="s">
        <v>2228</v>
      </c>
      <c r="E499" s="452"/>
      <c r="F499" s="531"/>
      <c r="G499" s="314"/>
      <c r="H499" s="356"/>
      <c r="I499" s="314"/>
      <c r="J499" s="356"/>
      <c r="K499" s="314"/>
      <c r="L499" s="356"/>
      <c r="M499" s="314"/>
      <c r="N499" s="315"/>
      <c r="O499" s="316"/>
      <c r="P499" s="315"/>
      <c r="Q499" s="316"/>
      <c r="R499" s="315"/>
      <c r="S499" s="316"/>
      <c r="T499" s="315"/>
      <c r="U499" s="316"/>
      <c r="V499" s="452"/>
      <c r="W499" s="452"/>
      <c r="X499" s="452"/>
      <c r="Y499" s="452"/>
      <c r="Z499" s="452"/>
      <c r="AA499" s="452"/>
      <c r="AB499" s="452"/>
      <c r="AC499" s="452"/>
      <c r="AD499" s="311"/>
    </row>
    <row r="500" spans="1:30" ht="20.100000000000001" customHeight="1">
      <c r="A500" s="311"/>
      <c r="B500" s="311"/>
      <c r="C500" s="452"/>
      <c r="D500" s="311" t="s">
        <v>2229</v>
      </c>
      <c r="E500" s="452"/>
      <c r="F500" s="531"/>
      <c r="G500" s="314"/>
      <c r="H500" s="356"/>
      <c r="I500" s="314"/>
      <c r="J500" s="356"/>
      <c r="K500" s="314"/>
      <c r="L500" s="356"/>
      <c r="M500" s="314"/>
      <c r="N500" s="315"/>
      <c r="O500" s="316"/>
      <c r="P500" s="315"/>
      <c r="Q500" s="316"/>
      <c r="R500" s="315"/>
      <c r="S500" s="316"/>
      <c r="T500" s="315"/>
      <c r="U500" s="316"/>
      <c r="V500" s="452"/>
      <c r="W500" s="452"/>
      <c r="X500" s="452"/>
      <c r="Y500" s="452"/>
      <c r="Z500" s="452"/>
      <c r="AA500" s="452"/>
      <c r="AB500" s="452"/>
      <c r="AC500" s="452"/>
      <c r="AD500" s="311"/>
    </row>
    <row r="501" spans="1:30" ht="20.100000000000001" customHeight="1">
      <c r="A501" s="311"/>
      <c r="B501" s="311"/>
      <c r="C501" s="452"/>
      <c r="D501" s="311" t="s">
        <v>1959</v>
      </c>
      <c r="E501" s="452"/>
      <c r="F501" s="531"/>
      <c r="G501" s="314"/>
      <c r="H501" s="356"/>
      <c r="I501" s="314"/>
      <c r="J501" s="356"/>
      <c r="K501" s="314"/>
      <c r="L501" s="356"/>
      <c r="M501" s="314"/>
      <c r="N501" s="315"/>
      <c r="O501" s="316"/>
      <c r="P501" s="315"/>
      <c r="Q501" s="316"/>
      <c r="R501" s="315"/>
      <c r="S501" s="316"/>
      <c r="T501" s="315"/>
      <c r="U501" s="316"/>
      <c r="V501" s="452"/>
      <c r="W501" s="452"/>
      <c r="X501" s="452"/>
      <c r="Y501" s="452"/>
      <c r="Z501" s="452"/>
      <c r="AA501" s="452"/>
      <c r="AB501" s="452"/>
      <c r="AC501" s="452"/>
      <c r="AD501" s="311"/>
    </row>
    <row r="502" spans="1:30" ht="20.100000000000001" customHeight="1">
      <c r="A502" s="311"/>
      <c r="B502" s="311"/>
      <c r="C502" s="452"/>
      <c r="D502" s="311" t="s">
        <v>1960</v>
      </c>
      <c r="E502" s="452"/>
      <c r="F502" s="531"/>
      <c r="G502" s="314"/>
      <c r="H502" s="356"/>
      <c r="I502" s="314"/>
      <c r="J502" s="356"/>
      <c r="K502" s="314"/>
      <c r="L502" s="356"/>
      <c r="M502" s="314"/>
      <c r="N502" s="315"/>
      <c r="O502" s="316"/>
      <c r="P502" s="315"/>
      <c r="Q502" s="316"/>
      <c r="R502" s="315"/>
      <c r="S502" s="316"/>
      <c r="T502" s="315"/>
      <c r="U502" s="316"/>
      <c r="V502" s="452"/>
      <c r="W502" s="452"/>
      <c r="X502" s="452"/>
      <c r="Y502" s="452"/>
      <c r="Z502" s="452"/>
      <c r="AA502" s="452"/>
      <c r="AB502" s="452"/>
      <c r="AC502" s="452"/>
      <c r="AD502" s="311"/>
    </row>
    <row r="503" spans="1:30" ht="20.100000000000001" customHeight="1">
      <c r="A503" s="374" t="s">
        <v>3542</v>
      </c>
      <c r="B503" s="374" t="s">
        <v>878</v>
      </c>
      <c r="C503" s="358" t="s">
        <v>3641</v>
      </c>
      <c r="D503" s="374"/>
      <c r="E503" s="358"/>
      <c r="F503" s="443">
        <v>5</v>
      </c>
      <c r="G503" s="444">
        <v>100</v>
      </c>
      <c r="H503" s="443">
        <v>3</v>
      </c>
      <c r="I503" s="444">
        <v>100</v>
      </c>
      <c r="J503" s="443">
        <v>3</v>
      </c>
      <c r="K503" s="444">
        <v>100</v>
      </c>
      <c r="L503" s="443">
        <v>3</v>
      </c>
      <c r="M503" s="444">
        <v>100</v>
      </c>
      <c r="N503" s="471">
        <v>4</v>
      </c>
      <c r="O503" s="465">
        <v>100</v>
      </c>
      <c r="P503" s="471">
        <v>2</v>
      </c>
      <c r="Q503" s="465">
        <v>100</v>
      </c>
      <c r="R503" s="471">
        <v>1</v>
      </c>
      <c r="S503" s="465">
        <v>100</v>
      </c>
      <c r="T503" s="471">
        <v>1</v>
      </c>
      <c r="U503" s="465">
        <v>100</v>
      </c>
      <c r="V503" s="358" t="s">
        <v>8276</v>
      </c>
      <c r="W503" s="358" t="s">
        <v>8276</v>
      </c>
      <c r="X503" s="358" t="s">
        <v>8276</v>
      </c>
      <c r="Y503" s="358" t="s">
        <v>8276</v>
      </c>
      <c r="Z503" s="358" t="s">
        <v>8276</v>
      </c>
      <c r="AA503" s="358" t="s">
        <v>8276</v>
      </c>
      <c r="AB503" s="358" t="s">
        <v>8276</v>
      </c>
      <c r="AC503" s="358" t="s">
        <v>8276</v>
      </c>
      <c r="AD503" s="374" t="s">
        <v>8732</v>
      </c>
    </row>
    <row r="504" spans="1:30" ht="20.100000000000001" customHeight="1">
      <c r="A504" s="311"/>
      <c r="B504" s="311"/>
      <c r="C504" s="452"/>
      <c r="D504" s="311" t="s">
        <v>8566</v>
      </c>
      <c r="E504" s="452" t="s">
        <v>8730</v>
      </c>
      <c r="F504" s="531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/>
      <c r="U504" s="316"/>
      <c r="V504" s="452"/>
      <c r="W504" s="452"/>
      <c r="X504" s="452"/>
      <c r="Y504" s="452"/>
      <c r="Z504" s="452"/>
      <c r="AA504" s="452"/>
      <c r="AB504" s="452"/>
      <c r="AC504" s="452"/>
      <c r="AD504" s="311"/>
    </row>
    <row r="505" spans="1:30" ht="20.100000000000001" customHeight="1">
      <c r="A505" s="311"/>
      <c r="B505" s="311"/>
      <c r="C505" s="452"/>
      <c r="D505" s="311" t="s">
        <v>1563</v>
      </c>
      <c r="E505" s="452"/>
      <c r="F505" s="531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452"/>
      <c r="W505" s="452"/>
      <c r="X505" s="452"/>
      <c r="Y505" s="452"/>
      <c r="Z505" s="452"/>
      <c r="AA505" s="452"/>
      <c r="AB505" s="452"/>
      <c r="AC505" s="452"/>
      <c r="AD505" s="311"/>
    </row>
    <row r="506" spans="1:30" ht="20.100000000000001" customHeight="1">
      <c r="A506" s="374" t="s">
        <v>3543</v>
      </c>
      <c r="B506" s="374" t="s">
        <v>879</v>
      </c>
      <c r="C506" s="358" t="s">
        <v>3641</v>
      </c>
      <c r="D506" s="374"/>
      <c r="E506" s="358"/>
      <c r="F506" s="443">
        <v>5</v>
      </c>
      <c r="G506" s="444">
        <v>100</v>
      </c>
      <c r="H506" s="443">
        <v>3</v>
      </c>
      <c r="I506" s="444">
        <v>100</v>
      </c>
      <c r="J506" s="443">
        <v>3</v>
      </c>
      <c r="K506" s="444">
        <v>100</v>
      </c>
      <c r="L506" s="443">
        <v>2</v>
      </c>
      <c r="M506" s="444">
        <v>66.7</v>
      </c>
      <c r="N506" s="471">
        <v>3</v>
      </c>
      <c r="O506" s="465">
        <v>75</v>
      </c>
      <c r="P506" s="471">
        <v>1</v>
      </c>
      <c r="Q506" s="465">
        <v>50</v>
      </c>
      <c r="R506" s="471"/>
      <c r="S506" s="465"/>
      <c r="T506" s="471"/>
      <c r="U506" s="465"/>
      <c r="V506" s="358" t="s">
        <v>8276</v>
      </c>
      <c r="W506" s="358" t="s">
        <v>8276</v>
      </c>
      <c r="X506" s="358" t="s">
        <v>8276</v>
      </c>
      <c r="Y506" s="358" t="s">
        <v>8276</v>
      </c>
      <c r="Z506" s="358" t="s">
        <v>8276</v>
      </c>
      <c r="AA506" s="358" t="s">
        <v>8276</v>
      </c>
      <c r="AB506" s="358" t="s">
        <v>8276</v>
      </c>
      <c r="AC506" s="358" t="s">
        <v>8276</v>
      </c>
      <c r="AD506" s="374" t="s">
        <v>8732</v>
      </c>
    </row>
    <row r="507" spans="1:30" ht="20.100000000000001" customHeight="1">
      <c r="A507" s="311"/>
      <c r="B507" s="311"/>
      <c r="C507" s="452"/>
      <c r="D507" s="311" t="s">
        <v>1959</v>
      </c>
      <c r="E507" s="452" t="s">
        <v>758</v>
      </c>
      <c r="F507" s="531"/>
      <c r="G507" s="314"/>
      <c r="H507" s="356"/>
      <c r="I507" s="314"/>
      <c r="J507" s="356"/>
      <c r="K507" s="314"/>
      <c r="L507" s="356"/>
      <c r="M507" s="314"/>
      <c r="N507" s="315"/>
      <c r="O507" s="316"/>
      <c r="P507" s="315"/>
      <c r="Q507" s="316"/>
      <c r="R507" s="315"/>
      <c r="S507" s="316"/>
      <c r="T507" s="315"/>
      <c r="U507" s="316"/>
      <c r="V507" s="452"/>
      <c r="W507" s="452"/>
      <c r="X507" s="452"/>
      <c r="Y507" s="452"/>
      <c r="Z507" s="452"/>
      <c r="AA507" s="452"/>
      <c r="AB507" s="452"/>
      <c r="AC507" s="452"/>
      <c r="AD507" s="311"/>
    </row>
    <row r="508" spans="1:30" ht="20.100000000000001" customHeight="1">
      <c r="A508" s="311"/>
      <c r="B508" s="311"/>
      <c r="C508" s="452"/>
      <c r="D508" s="311" t="s">
        <v>1960</v>
      </c>
      <c r="E508" s="452"/>
      <c r="F508" s="531"/>
      <c r="G508" s="314"/>
      <c r="H508" s="356"/>
      <c r="I508" s="314"/>
      <c r="J508" s="356"/>
      <c r="K508" s="314"/>
      <c r="L508" s="356">
        <v>1</v>
      </c>
      <c r="M508" s="314">
        <v>33.299999999999997</v>
      </c>
      <c r="N508" s="315">
        <v>1</v>
      </c>
      <c r="O508" s="316">
        <v>25</v>
      </c>
      <c r="P508" s="315">
        <v>1</v>
      </c>
      <c r="Q508" s="316">
        <v>50</v>
      </c>
      <c r="R508" s="315">
        <v>1</v>
      </c>
      <c r="S508" s="316">
        <v>100</v>
      </c>
      <c r="T508" s="315">
        <v>1</v>
      </c>
      <c r="U508" s="316">
        <v>100</v>
      </c>
      <c r="V508" s="452"/>
      <c r="W508" s="452"/>
      <c r="X508" s="452"/>
      <c r="Y508" s="452"/>
      <c r="Z508" s="452"/>
      <c r="AA508" s="452"/>
      <c r="AB508" s="452"/>
      <c r="AC508" s="452"/>
      <c r="AD508" s="311"/>
    </row>
    <row r="509" spans="1:30" ht="20.100000000000001" customHeight="1">
      <c r="A509" s="374" t="s">
        <v>3544</v>
      </c>
      <c r="B509" s="374" t="s">
        <v>880</v>
      </c>
      <c r="C509" s="358" t="s">
        <v>3670</v>
      </c>
      <c r="D509" s="374" t="s">
        <v>8568</v>
      </c>
      <c r="E509" s="358" t="s">
        <v>7338</v>
      </c>
      <c r="F509" s="443"/>
      <c r="G509" s="444"/>
      <c r="H509" s="443"/>
      <c r="I509" s="444"/>
      <c r="J509" s="443"/>
      <c r="K509" s="444"/>
      <c r="L509" s="443"/>
      <c r="M509" s="444"/>
      <c r="N509" s="471"/>
      <c r="O509" s="465"/>
      <c r="P509" s="471"/>
      <c r="Q509" s="465"/>
      <c r="R509" s="471">
        <v>1</v>
      </c>
      <c r="S509" s="465">
        <v>100</v>
      </c>
      <c r="T509" s="471">
        <v>1</v>
      </c>
      <c r="U509" s="465">
        <v>100</v>
      </c>
      <c r="V509" s="358" t="s">
        <v>8276</v>
      </c>
      <c r="W509" s="358" t="s">
        <v>8276</v>
      </c>
      <c r="X509" s="358" t="s">
        <v>8276</v>
      </c>
      <c r="Y509" s="358" t="s">
        <v>8276</v>
      </c>
      <c r="Z509" s="358" t="s">
        <v>8276</v>
      </c>
      <c r="AA509" s="358" t="s">
        <v>8276</v>
      </c>
      <c r="AB509" s="358" t="s">
        <v>8276</v>
      </c>
      <c r="AC509" s="358" t="s">
        <v>8276</v>
      </c>
      <c r="AD509" s="374" t="s">
        <v>8732</v>
      </c>
    </row>
    <row r="510" spans="1:30" ht="20.100000000000001" customHeight="1">
      <c r="A510" s="311"/>
      <c r="B510" s="311"/>
      <c r="C510" s="452"/>
      <c r="D510" s="311" t="s">
        <v>8569</v>
      </c>
      <c r="E510" s="452"/>
      <c r="F510" s="531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/>
      <c r="Q510" s="316"/>
      <c r="R510" s="315"/>
      <c r="S510" s="316"/>
      <c r="T510" s="315"/>
      <c r="U510" s="316"/>
      <c r="V510" s="452"/>
      <c r="W510" s="452"/>
      <c r="X510" s="452"/>
      <c r="Y510" s="452"/>
      <c r="Z510" s="452"/>
      <c r="AA510" s="452"/>
      <c r="AB510" s="452"/>
      <c r="AC510" s="452"/>
      <c r="AD510" s="311"/>
    </row>
    <row r="511" spans="1:30" ht="20.100000000000001" customHeight="1">
      <c r="A511" s="311"/>
      <c r="B511" s="311"/>
      <c r="C511" s="452"/>
      <c r="D511" s="311" t="s">
        <v>7408</v>
      </c>
      <c r="E511" s="452"/>
      <c r="F511" s="531"/>
      <c r="G511" s="314"/>
      <c r="H511" s="356"/>
      <c r="I511" s="314"/>
      <c r="J511" s="356"/>
      <c r="K511" s="314"/>
      <c r="L511" s="356"/>
      <c r="M511" s="314"/>
      <c r="N511" s="315"/>
      <c r="O511" s="316"/>
      <c r="P511" s="315"/>
      <c r="Q511" s="316"/>
      <c r="R511" s="315"/>
      <c r="S511" s="316"/>
      <c r="T511" s="315"/>
      <c r="U511" s="316"/>
      <c r="V511" s="452"/>
      <c r="W511" s="452"/>
      <c r="X511" s="452"/>
      <c r="Y511" s="452"/>
      <c r="Z511" s="452"/>
      <c r="AA511" s="452"/>
      <c r="AB511" s="452"/>
      <c r="AC511" s="452"/>
      <c r="AD511" s="311"/>
    </row>
    <row r="512" spans="1:30" ht="20.100000000000001" customHeight="1">
      <c r="A512" s="311"/>
      <c r="B512" s="311"/>
      <c r="C512" s="452"/>
      <c r="D512" s="311" t="s">
        <v>8571</v>
      </c>
      <c r="E512" s="452"/>
      <c r="F512" s="531"/>
      <c r="G512" s="314"/>
      <c r="H512" s="356"/>
      <c r="I512" s="314"/>
      <c r="J512" s="356"/>
      <c r="K512" s="314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452"/>
      <c r="W512" s="452"/>
      <c r="X512" s="452"/>
      <c r="Y512" s="452"/>
      <c r="Z512" s="452"/>
      <c r="AA512" s="452"/>
      <c r="AB512" s="452"/>
      <c r="AC512" s="452"/>
      <c r="AD512" s="311"/>
    </row>
    <row r="513" spans="1:30" ht="20.100000000000001" customHeight="1">
      <c r="A513" s="311"/>
      <c r="B513" s="311"/>
      <c r="C513" s="452"/>
      <c r="D513" s="311" t="s">
        <v>1959</v>
      </c>
      <c r="E513" s="452"/>
      <c r="F513" s="531"/>
      <c r="G513" s="314"/>
      <c r="H513" s="356"/>
      <c r="I513" s="314"/>
      <c r="J513" s="356"/>
      <c r="K513" s="314"/>
      <c r="L513" s="356"/>
      <c r="M513" s="314"/>
      <c r="N513" s="315"/>
      <c r="O513" s="316"/>
      <c r="P513" s="315"/>
      <c r="Q513" s="316"/>
      <c r="R513" s="315"/>
      <c r="S513" s="316"/>
      <c r="T513" s="315"/>
      <c r="U513" s="316"/>
      <c r="V513" s="452"/>
      <c r="W513" s="452"/>
      <c r="X513" s="452"/>
      <c r="Y513" s="452"/>
      <c r="Z513" s="452"/>
      <c r="AA513" s="452"/>
      <c r="AB513" s="452"/>
      <c r="AC513" s="452"/>
      <c r="AD513" s="311"/>
    </row>
    <row r="514" spans="1:30" ht="20.100000000000001" customHeight="1">
      <c r="A514" s="311"/>
      <c r="B514" s="311"/>
      <c r="C514" s="452"/>
      <c r="D514" s="311" t="s">
        <v>1960</v>
      </c>
      <c r="E514" s="452"/>
      <c r="F514" s="531"/>
      <c r="G514" s="314"/>
      <c r="H514" s="356"/>
      <c r="I514" s="314"/>
      <c r="J514" s="356"/>
      <c r="K514" s="314"/>
      <c r="L514" s="356">
        <v>1</v>
      </c>
      <c r="M514" s="314">
        <v>100</v>
      </c>
      <c r="N514" s="315">
        <v>1</v>
      </c>
      <c r="O514" s="316">
        <v>100</v>
      </c>
      <c r="P514" s="315">
        <v>1</v>
      </c>
      <c r="Q514" s="316">
        <v>100</v>
      </c>
      <c r="R514" s="315"/>
      <c r="S514" s="316"/>
      <c r="T514" s="315"/>
      <c r="U514" s="316"/>
      <c r="V514" s="452"/>
      <c r="W514" s="452"/>
      <c r="X514" s="452"/>
      <c r="Y514" s="452"/>
      <c r="Z514" s="452"/>
      <c r="AA514" s="452"/>
      <c r="AB514" s="452"/>
      <c r="AC514" s="452"/>
      <c r="AD514" s="311"/>
    </row>
    <row r="515" spans="1:30" ht="20.100000000000001" customHeight="1">
      <c r="A515" s="374" t="s">
        <v>3545</v>
      </c>
      <c r="B515" s="374" t="s">
        <v>881</v>
      </c>
      <c r="C515" s="358" t="s">
        <v>3641</v>
      </c>
      <c r="D515" s="374" t="s">
        <v>2230</v>
      </c>
      <c r="E515" s="358" t="s">
        <v>7409</v>
      </c>
      <c r="F515" s="443"/>
      <c r="G515" s="444"/>
      <c r="H515" s="443"/>
      <c r="I515" s="444"/>
      <c r="J515" s="443"/>
      <c r="K515" s="444"/>
      <c r="L515" s="443"/>
      <c r="M515" s="444"/>
      <c r="N515" s="471">
        <v>1</v>
      </c>
      <c r="O515" s="465">
        <v>25</v>
      </c>
      <c r="P515" s="471"/>
      <c r="Q515" s="465"/>
      <c r="R515" s="471"/>
      <c r="S515" s="465"/>
      <c r="T515" s="471"/>
      <c r="U515" s="465"/>
      <c r="V515" s="358" t="s">
        <v>8276</v>
      </c>
      <c r="W515" s="358" t="s">
        <v>8276</v>
      </c>
      <c r="X515" s="358" t="s">
        <v>8276</v>
      </c>
      <c r="Y515" s="358" t="s">
        <v>8276</v>
      </c>
      <c r="Z515" s="358" t="s">
        <v>8276</v>
      </c>
      <c r="AA515" s="358" t="s">
        <v>8276</v>
      </c>
      <c r="AB515" s="358" t="s">
        <v>8276</v>
      </c>
      <c r="AC515" s="358" t="s">
        <v>8276</v>
      </c>
      <c r="AD515" s="374" t="s">
        <v>8732</v>
      </c>
    </row>
    <row r="516" spans="1:30" ht="20.100000000000001" customHeight="1">
      <c r="A516" s="311"/>
      <c r="B516" s="311"/>
      <c r="C516" s="452"/>
      <c r="D516" s="311" t="s">
        <v>2231</v>
      </c>
      <c r="E516" s="452"/>
      <c r="F516" s="531">
        <v>1</v>
      </c>
      <c r="G516" s="314">
        <v>20</v>
      </c>
      <c r="H516" s="356">
        <v>1</v>
      </c>
      <c r="I516" s="314">
        <v>33.333333333333336</v>
      </c>
      <c r="J516" s="356">
        <v>1</v>
      </c>
      <c r="K516" s="314">
        <v>33.333333333333336</v>
      </c>
      <c r="L516" s="356">
        <v>1</v>
      </c>
      <c r="M516" s="314">
        <v>33.299999999999997</v>
      </c>
      <c r="N516" s="315">
        <v>1</v>
      </c>
      <c r="O516" s="316">
        <v>25</v>
      </c>
      <c r="P516" s="315"/>
      <c r="Q516" s="316"/>
      <c r="R516" s="315"/>
      <c r="S516" s="316"/>
      <c r="T516" s="315"/>
      <c r="U516" s="316"/>
      <c r="V516" s="452"/>
      <c r="W516" s="452"/>
      <c r="X516" s="452"/>
      <c r="Y516" s="452"/>
      <c r="Z516" s="452"/>
      <c r="AA516" s="452"/>
      <c r="AB516" s="452"/>
      <c r="AC516" s="452"/>
      <c r="AD516" s="311"/>
    </row>
    <row r="517" spans="1:30" ht="20.100000000000001" customHeight="1">
      <c r="A517" s="311"/>
      <c r="B517" s="311"/>
      <c r="C517" s="452"/>
      <c r="D517" s="311" t="s">
        <v>1512</v>
      </c>
      <c r="E517" s="452"/>
      <c r="F517" s="531"/>
      <c r="G517" s="314"/>
      <c r="H517" s="356"/>
      <c r="I517" s="314"/>
      <c r="J517" s="356"/>
      <c r="K517" s="314"/>
      <c r="L517" s="356">
        <v>1</v>
      </c>
      <c r="M517" s="314">
        <v>33.299999999999997</v>
      </c>
      <c r="N517" s="315">
        <v>1</v>
      </c>
      <c r="O517" s="316">
        <v>25</v>
      </c>
      <c r="P517" s="315">
        <v>1</v>
      </c>
      <c r="Q517" s="316">
        <v>50</v>
      </c>
      <c r="R517" s="315">
        <v>1</v>
      </c>
      <c r="S517" s="316">
        <v>100</v>
      </c>
      <c r="T517" s="315">
        <v>1</v>
      </c>
      <c r="U517" s="316">
        <v>100</v>
      </c>
      <c r="V517" s="452"/>
      <c r="W517" s="452"/>
      <c r="X517" s="452"/>
      <c r="Y517" s="452"/>
      <c r="Z517" s="452"/>
      <c r="AA517" s="452"/>
      <c r="AB517" s="452"/>
      <c r="AC517" s="452"/>
      <c r="AD517" s="311"/>
    </row>
    <row r="518" spans="1:30" ht="20.100000000000001" customHeight="1">
      <c r="A518" s="311"/>
      <c r="B518" s="311"/>
      <c r="C518" s="452"/>
      <c r="D518" s="311" t="s">
        <v>2232</v>
      </c>
      <c r="E518" s="452"/>
      <c r="F518" s="531">
        <v>4</v>
      </c>
      <c r="G518" s="314">
        <v>80</v>
      </c>
      <c r="H518" s="356">
        <v>2</v>
      </c>
      <c r="I518" s="314">
        <v>66.666666666666671</v>
      </c>
      <c r="J518" s="356">
        <v>2</v>
      </c>
      <c r="K518" s="314">
        <v>66.666666666666671</v>
      </c>
      <c r="L518" s="356">
        <v>1</v>
      </c>
      <c r="M518" s="314">
        <v>33.299999999999997</v>
      </c>
      <c r="N518" s="315">
        <v>1</v>
      </c>
      <c r="O518" s="316">
        <v>25</v>
      </c>
      <c r="P518" s="315">
        <v>1</v>
      </c>
      <c r="Q518" s="316">
        <v>50</v>
      </c>
      <c r="R518" s="315"/>
      <c r="S518" s="316"/>
      <c r="T518" s="315"/>
      <c r="U518" s="316"/>
      <c r="V518" s="452"/>
      <c r="W518" s="452"/>
      <c r="X518" s="452"/>
      <c r="Y518" s="452"/>
      <c r="Z518" s="452"/>
      <c r="AA518" s="452"/>
      <c r="AB518" s="452"/>
      <c r="AC518" s="452"/>
      <c r="AD518" s="311"/>
    </row>
    <row r="519" spans="1:30" ht="20.100000000000001" customHeight="1">
      <c r="A519" s="311"/>
      <c r="B519" s="311"/>
      <c r="C519" s="452"/>
      <c r="D519" s="311" t="s">
        <v>2233</v>
      </c>
      <c r="E519" s="452"/>
      <c r="F519" s="531"/>
      <c r="G519" s="314"/>
      <c r="H519" s="356"/>
      <c r="I519" s="314"/>
      <c r="J519" s="356"/>
      <c r="K519" s="314"/>
      <c r="L519" s="356"/>
      <c r="M519" s="314"/>
      <c r="N519" s="315"/>
      <c r="O519" s="316"/>
      <c r="P519" s="315"/>
      <c r="Q519" s="316"/>
      <c r="R519" s="315"/>
      <c r="S519" s="316"/>
      <c r="T519" s="315"/>
      <c r="U519" s="316"/>
      <c r="V519" s="452"/>
      <c r="W519" s="452"/>
      <c r="X519" s="452"/>
      <c r="Y519" s="452"/>
      <c r="Z519" s="452"/>
      <c r="AA519" s="452"/>
      <c r="AB519" s="452"/>
      <c r="AC519" s="452"/>
      <c r="AD519" s="311"/>
    </row>
    <row r="520" spans="1:30" ht="20.100000000000001" customHeight="1">
      <c r="A520" s="311"/>
      <c r="B520" s="311"/>
      <c r="C520" s="452"/>
      <c r="D520" s="311" t="s">
        <v>2002</v>
      </c>
      <c r="E520" s="452"/>
      <c r="F520" s="531"/>
      <c r="G520" s="314"/>
      <c r="H520" s="356"/>
      <c r="I520" s="314"/>
      <c r="J520" s="356"/>
      <c r="K520" s="314"/>
      <c r="L520" s="356"/>
      <c r="M520" s="314"/>
      <c r="N520" s="315"/>
      <c r="O520" s="316"/>
      <c r="P520" s="315"/>
      <c r="Q520" s="316"/>
      <c r="R520" s="315"/>
      <c r="S520" s="316"/>
      <c r="T520" s="315"/>
      <c r="U520" s="316"/>
      <c r="V520" s="452"/>
      <c r="W520" s="452"/>
      <c r="X520" s="452"/>
      <c r="Y520" s="452"/>
      <c r="Z520" s="452"/>
      <c r="AA520" s="452"/>
      <c r="AB520" s="452"/>
      <c r="AC520" s="452"/>
      <c r="AD520" s="311"/>
    </row>
    <row r="521" spans="1:30" ht="20.100000000000001" customHeight="1">
      <c r="A521" s="311"/>
      <c r="B521" s="311"/>
      <c r="C521" s="452"/>
      <c r="D521" s="311" t="s">
        <v>1359</v>
      </c>
      <c r="E521" s="452"/>
      <c r="F521" s="531"/>
      <c r="G521" s="314"/>
      <c r="H521" s="356"/>
      <c r="I521" s="314"/>
      <c r="J521" s="356"/>
      <c r="K521" s="314"/>
      <c r="L521" s="356"/>
      <c r="M521" s="314"/>
      <c r="N521" s="315"/>
      <c r="O521" s="316"/>
      <c r="P521" s="315"/>
      <c r="Q521" s="316"/>
      <c r="R521" s="315"/>
      <c r="S521" s="316"/>
      <c r="T521" s="315"/>
      <c r="U521" s="316"/>
      <c r="V521" s="452"/>
      <c r="W521" s="452"/>
      <c r="X521" s="452"/>
      <c r="Y521" s="452"/>
      <c r="Z521" s="452"/>
      <c r="AA521" s="452"/>
      <c r="AB521" s="452"/>
      <c r="AC521" s="452"/>
      <c r="AD521" s="311"/>
    </row>
    <row r="522" spans="1:30" ht="20.100000000000001" customHeight="1">
      <c r="A522" s="374" t="s">
        <v>3546</v>
      </c>
      <c r="B522" s="374" t="s">
        <v>882</v>
      </c>
      <c r="C522" s="358" t="s">
        <v>3641</v>
      </c>
      <c r="D522" s="374" t="s">
        <v>2234</v>
      </c>
      <c r="E522" s="358"/>
      <c r="F522" s="443">
        <v>5</v>
      </c>
      <c r="G522" s="444">
        <v>100</v>
      </c>
      <c r="H522" s="443">
        <v>3</v>
      </c>
      <c r="I522" s="444">
        <v>100</v>
      </c>
      <c r="J522" s="443">
        <v>3</v>
      </c>
      <c r="K522" s="444">
        <v>100</v>
      </c>
      <c r="L522" s="443">
        <v>3</v>
      </c>
      <c r="M522" s="444">
        <v>100</v>
      </c>
      <c r="N522" s="471">
        <v>4</v>
      </c>
      <c r="O522" s="465">
        <v>100</v>
      </c>
      <c r="P522" s="471">
        <v>2</v>
      </c>
      <c r="Q522" s="465">
        <v>100</v>
      </c>
      <c r="R522" s="471">
        <v>1</v>
      </c>
      <c r="S522" s="465">
        <v>100</v>
      </c>
      <c r="T522" s="471"/>
      <c r="U522" s="465"/>
      <c r="V522" s="358" t="s">
        <v>8276</v>
      </c>
      <c r="W522" s="358" t="s">
        <v>8276</v>
      </c>
      <c r="X522" s="358" t="s">
        <v>8276</v>
      </c>
      <c r="Y522" s="358" t="s">
        <v>8276</v>
      </c>
      <c r="Z522" s="358" t="s">
        <v>8276</v>
      </c>
      <c r="AA522" s="358" t="s">
        <v>8276</v>
      </c>
      <c r="AB522" s="358" t="s">
        <v>8276</v>
      </c>
      <c r="AC522" s="358"/>
      <c r="AD522" s="374"/>
    </row>
    <row r="523" spans="1:30" ht="20.100000000000001" customHeight="1">
      <c r="A523" s="311"/>
      <c r="B523" s="311"/>
      <c r="C523" s="452"/>
      <c r="D523" s="311" t="s">
        <v>2235</v>
      </c>
      <c r="E523" s="452"/>
      <c r="F523" s="531"/>
      <c r="G523" s="314"/>
      <c r="H523" s="356"/>
      <c r="I523" s="314"/>
      <c r="J523" s="356"/>
      <c r="K523" s="314"/>
      <c r="L523" s="356"/>
      <c r="M523" s="314"/>
      <c r="N523" s="315"/>
      <c r="O523" s="316"/>
      <c r="P523" s="315"/>
      <c r="Q523" s="316"/>
      <c r="R523" s="315"/>
      <c r="S523" s="316"/>
      <c r="T523" s="315"/>
      <c r="U523" s="316"/>
      <c r="V523" s="452"/>
      <c r="W523" s="452"/>
      <c r="X523" s="452"/>
      <c r="Y523" s="452"/>
      <c r="Z523" s="452"/>
      <c r="AA523" s="452"/>
      <c r="AB523" s="452"/>
      <c r="AC523" s="452"/>
      <c r="AD523" s="311"/>
    </row>
    <row r="524" spans="1:30" ht="20.100000000000001" customHeight="1">
      <c r="A524" s="311"/>
      <c r="B524" s="311"/>
      <c r="C524" s="452"/>
      <c r="D524" s="311" t="s">
        <v>2236</v>
      </c>
      <c r="E524" s="452"/>
      <c r="F524" s="531"/>
      <c r="G524" s="314"/>
      <c r="H524" s="356"/>
      <c r="I524" s="314"/>
      <c r="J524" s="356"/>
      <c r="K524" s="314"/>
      <c r="L524" s="356"/>
      <c r="M524" s="314"/>
      <c r="N524" s="315"/>
      <c r="O524" s="316"/>
      <c r="P524" s="315"/>
      <c r="Q524" s="316"/>
      <c r="R524" s="315"/>
      <c r="S524" s="316"/>
      <c r="T524" s="315"/>
      <c r="U524" s="316"/>
      <c r="V524" s="452"/>
      <c r="W524" s="452"/>
      <c r="X524" s="452"/>
      <c r="Y524" s="452"/>
      <c r="Z524" s="452"/>
      <c r="AA524" s="452"/>
      <c r="AB524" s="452"/>
      <c r="AC524" s="452"/>
      <c r="AD524" s="311"/>
    </row>
    <row r="525" spans="1:30" ht="20.100000000000001" customHeight="1">
      <c r="A525" s="311"/>
      <c r="B525" s="311"/>
      <c r="C525" s="452"/>
      <c r="D525" s="311" t="s">
        <v>2237</v>
      </c>
      <c r="E525" s="452"/>
      <c r="F525" s="531"/>
      <c r="G525" s="314"/>
      <c r="H525" s="356"/>
      <c r="I525" s="314"/>
      <c r="J525" s="356"/>
      <c r="K525" s="314"/>
      <c r="L525" s="356"/>
      <c r="M525" s="314"/>
      <c r="N525" s="315"/>
      <c r="O525" s="316"/>
      <c r="P525" s="315"/>
      <c r="Q525" s="316"/>
      <c r="R525" s="315"/>
      <c r="S525" s="316"/>
      <c r="T525" s="315"/>
      <c r="U525" s="316"/>
      <c r="V525" s="452"/>
      <c r="W525" s="452"/>
      <c r="X525" s="452"/>
      <c r="Y525" s="452"/>
      <c r="Z525" s="452"/>
      <c r="AA525" s="452"/>
      <c r="AB525" s="452"/>
      <c r="AC525" s="452"/>
      <c r="AD525" s="311"/>
    </row>
    <row r="526" spans="1:30" ht="20.100000000000001" customHeight="1">
      <c r="A526" s="374" t="s">
        <v>3547</v>
      </c>
      <c r="B526" s="374" t="s">
        <v>883</v>
      </c>
      <c r="C526" s="358" t="s">
        <v>3671</v>
      </c>
      <c r="D526" s="374"/>
      <c r="E526" s="358"/>
      <c r="F526" s="443"/>
      <c r="G526" s="444"/>
      <c r="H526" s="443"/>
      <c r="I526" s="444"/>
      <c r="J526" s="443"/>
      <c r="K526" s="444"/>
      <c r="L526" s="443"/>
      <c r="M526" s="444"/>
      <c r="N526" s="471"/>
      <c r="O526" s="465"/>
      <c r="P526" s="471"/>
      <c r="Q526" s="465"/>
      <c r="R526" s="471"/>
      <c r="S526" s="465"/>
      <c r="T526" s="471"/>
      <c r="U526" s="465"/>
      <c r="V526" s="358" t="s">
        <v>8276</v>
      </c>
      <c r="W526" s="358" t="s">
        <v>8276</v>
      </c>
      <c r="X526" s="358" t="s">
        <v>8276</v>
      </c>
      <c r="Y526" s="358" t="s">
        <v>8276</v>
      </c>
      <c r="Z526" s="358" t="s">
        <v>8276</v>
      </c>
      <c r="AA526" s="358" t="s">
        <v>8276</v>
      </c>
      <c r="AB526" s="358" t="s">
        <v>8276</v>
      </c>
      <c r="AC526" s="358"/>
      <c r="AD526" s="374"/>
    </row>
    <row r="527" spans="1:30" ht="20.100000000000001" customHeight="1">
      <c r="A527" s="311"/>
      <c r="B527" s="311"/>
      <c r="C527" s="452"/>
      <c r="D527" s="311" t="s">
        <v>8566</v>
      </c>
      <c r="E527" s="452" t="s">
        <v>8730</v>
      </c>
      <c r="F527" s="531"/>
      <c r="G527" s="314"/>
      <c r="H527" s="356"/>
      <c r="I527" s="314"/>
      <c r="J527" s="356"/>
      <c r="K527" s="314"/>
      <c r="L527" s="356"/>
      <c r="M527" s="314"/>
      <c r="N527" s="315"/>
      <c r="O527" s="316"/>
      <c r="P527" s="315"/>
      <c r="Q527" s="316"/>
      <c r="R527" s="315"/>
      <c r="S527" s="316"/>
      <c r="T527" s="315"/>
      <c r="U527" s="316"/>
      <c r="V527" s="452"/>
      <c r="W527" s="452"/>
      <c r="X527" s="452"/>
      <c r="Y527" s="452"/>
      <c r="Z527" s="452"/>
      <c r="AA527" s="452"/>
      <c r="AB527" s="452"/>
      <c r="AC527" s="452"/>
      <c r="AD527" s="311"/>
    </row>
    <row r="528" spans="1:30" ht="20.100000000000001" customHeight="1">
      <c r="A528" s="311"/>
      <c r="B528" s="311"/>
      <c r="C528" s="452"/>
      <c r="D528" s="311" t="s">
        <v>1563</v>
      </c>
      <c r="E528" s="452"/>
      <c r="F528" s="531"/>
      <c r="G528" s="314"/>
      <c r="H528" s="356"/>
      <c r="I528" s="314"/>
      <c r="J528" s="356"/>
      <c r="K528" s="314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452"/>
      <c r="W528" s="452"/>
      <c r="X528" s="452"/>
      <c r="Y528" s="452"/>
      <c r="Z528" s="452"/>
      <c r="AA528" s="452"/>
      <c r="AB528" s="452"/>
      <c r="AC528" s="452"/>
      <c r="AD528" s="311"/>
    </row>
    <row r="529" spans="1:30" ht="20.100000000000001" customHeight="1">
      <c r="A529" s="374" t="s">
        <v>3548</v>
      </c>
      <c r="B529" s="374" t="s">
        <v>8738</v>
      </c>
      <c r="C529" s="358" t="s">
        <v>3671</v>
      </c>
      <c r="D529" s="374"/>
      <c r="E529" s="358"/>
      <c r="F529" s="443"/>
      <c r="G529" s="444"/>
      <c r="H529" s="443"/>
      <c r="I529" s="444"/>
      <c r="J529" s="443"/>
      <c r="K529" s="444"/>
      <c r="L529" s="443"/>
      <c r="M529" s="444"/>
      <c r="N529" s="471"/>
      <c r="O529" s="465"/>
      <c r="P529" s="471"/>
      <c r="Q529" s="465"/>
      <c r="R529" s="471"/>
      <c r="S529" s="465"/>
      <c r="T529" s="471"/>
      <c r="U529" s="465"/>
      <c r="V529" s="358" t="s">
        <v>8276</v>
      </c>
      <c r="W529" s="358" t="s">
        <v>8276</v>
      </c>
      <c r="X529" s="358" t="s">
        <v>8276</v>
      </c>
      <c r="Y529" s="358" t="s">
        <v>8276</v>
      </c>
      <c r="Z529" s="358" t="s">
        <v>8276</v>
      </c>
      <c r="AA529" s="358" t="s">
        <v>8276</v>
      </c>
      <c r="AB529" s="358" t="s">
        <v>8276</v>
      </c>
      <c r="AC529" s="358"/>
      <c r="AD529" s="374"/>
    </row>
    <row r="530" spans="1:30" ht="20.100000000000001" customHeight="1">
      <c r="A530" s="311"/>
      <c r="B530" s="311"/>
      <c r="C530" s="452"/>
      <c r="D530" s="311" t="s">
        <v>1959</v>
      </c>
      <c r="E530" s="452" t="s">
        <v>758</v>
      </c>
      <c r="F530" s="531"/>
      <c r="G530" s="314"/>
      <c r="H530" s="356"/>
      <c r="I530" s="314"/>
      <c r="J530" s="356"/>
      <c r="K530" s="314"/>
      <c r="L530" s="356"/>
      <c r="M530" s="314"/>
      <c r="N530" s="315"/>
      <c r="O530" s="316"/>
      <c r="P530" s="315"/>
      <c r="Q530" s="316"/>
      <c r="R530" s="315"/>
      <c r="S530" s="316"/>
      <c r="T530" s="315"/>
      <c r="U530" s="316"/>
      <c r="V530" s="452"/>
      <c r="W530" s="452"/>
      <c r="X530" s="452"/>
      <c r="Y530" s="452"/>
      <c r="Z530" s="452"/>
      <c r="AA530" s="452"/>
      <c r="AB530" s="452"/>
      <c r="AC530" s="452"/>
      <c r="AD530" s="311"/>
    </row>
    <row r="531" spans="1:30" ht="20.100000000000001" customHeight="1">
      <c r="A531" s="311"/>
      <c r="B531" s="311"/>
      <c r="C531" s="452"/>
      <c r="D531" s="311" t="s">
        <v>1960</v>
      </c>
      <c r="E531" s="452"/>
      <c r="F531" s="531"/>
      <c r="G531" s="314"/>
      <c r="H531" s="356"/>
      <c r="I531" s="314"/>
      <c r="J531" s="356"/>
      <c r="K531" s="314"/>
      <c r="L531" s="356"/>
      <c r="M531" s="314"/>
      <c r="N531" s="315"/>
      <c r="O531" s="316"/>
      <c r="P531" s="315"/>
      <c r="Q531" s="316"/>
      <c r="R531" s="315"/>
      <c r="S531" s="316"/>
      <c r="T531" s="315"/>
      <c r="U531" s="316"/>
      <c r="V531" s="452"/>
      <c r="W531" s="452"/>
      <c r="X531" s="452"/>
      <c r="Y531" s="452"/>
      <c r="Z531" s="452"/>
      <c r="AA531" s="452"/>
      <c r="AB531" s="452"/>
      <c r="AC531" s="452"/>
      <c r="AD531" s="311"/>
    </row>
    <row r="532" spans="1:30" ht="20.100000000000001" customHeight="1">
      <c r="A532" s="374" t="s">
        <v>3549</v>
      </c>
      <c r="B532" s="374" t="s">
        <v>7410</v>
      </c>
      <c r="C532" s="358" t="s">
        <v>3672</v>
      </c>
      <c r="D532" s="374" t="s">
        <v>8568</v>
      </c>
      <c r="E532" s="358" t="s">
        <v>7338</v>
      </c>
      <c r="F532" s="443"/>
      <c r="G532" s="444"/>
      <c r="H532" s="443"/>
      <c r="I532" s="444"/>
      <c r="J532" s="443"/>
      <c r="K532" s="444"/>
      <c r="L532" s="443"/>
      <c r="M532" s="444"/>
      <c r="N532" s="471"/>
      <c r="O532" s="465"/>
      <c r="P532" s="471"/>
      <c r="Q532" s="465"/>
      <c r="R532" s="471"/>
      <c r="S532" s="465"/>
      <c r="T532" s="471"/>
      <c r="U532" s="465"/>
      <c r="V532" s="358" t="s">
        <v>8276</v>
      </c>
      <c r="W532" s="358" t="s">
        <v>8276</v>
      </c>
      <c r="X532" s="358" t="s">
        <v>8276</v>
      </c>
      <c r="Y532" s="358" t="s">
        <v>8276</v>
      </c>
      <c r="Z532" s="358" t="s">
        <v>8276</v>
      </c>
      <c r="AA532" s="358" t="s">
        <v>8276</v>
      </c>
      <c r="AB532" s="358" t="s">
        <v>8276</v>
      </c>
      <c r="AC532" s="358"/>
      <c r="AD532" s="374"/>
    </row>
    <row r="533" spans="1:30" ht="20.100000000000001" customHeight="1">
      <c r="A533" s="311"/>
      <c r="B533" s="311"/>
      <c r="C533" s="452"/>
      <c r="D533" s="311" t="s">
        <v>8569</v>
      </c>
      <c r="E533" s="452"/>
      <c r="F533" s="531"/>
      <c r="G533" s="314"/>
      <c r="H533" s="356"/>
      <c r="I533" s="314"/>
      <c r="J533" s="356"/>
      <c r="K533" s="314"/>
      <c r="L533" s="356"/>
      <c r="M533" s="314"/>
      <c r="N533" s="315"/>
      <c r="O533" s="316"/>
      <c r="P533" s="315"/>
      <c r="Q533" s="316"/>
      <c r="R533" s="315"/>
      <c r="S533" s="316"/>
      <c r="T533" s="315"/>
      <c r="U533" s="316"/>
      <c r="V533" s="452"/>
      <c r="W533" s="452"/>
      <c r="X533" s="452"/>
      <c r="Y533" s="452"/>
      <c r="Z533" s="452"/>
      <c r="AA533" s="452"/>
      <c r="AB533" s="452"/>
      <c r="AC533" s="452"/>
      <c r="AD533" s="311"/>
    </row>
    <row r="534" spans="1:30" ht="20.100000000000001" customHeight="1">
      <c r="A534" s="311"/>
      <c r="B534" s="311"/>
      <c r="C534" s="452"/>
      <c r="D534" s="311" t="s">
        <v>7408</v>
      </c>
      <c r="E534" s="452"/>
      <c r="F534" s="531"/>
      <c r="G534" s="314"/>
      <c r="H534" s="356"/>
      <c r="I534" s="314"/>
      <c r="J534" s="356"/>
      <c r="K534" s="314"/>
      <c r="L534" s="356"/>
      <c r="M534" s="314"/>
      <c r="N534" s="315"/>
      <c r="O534" s="316"/>
      <c r="P534" s="315"/>
      <c r="Q534" s="316"/>
      <c r="R534" s="315"/>
      <c r="S534" s="316"/>
      <c r="T534" s="315"/>
      <c r="U534" s="316"/>
      <c r="V534" s="452"/>
      <c r="W534" s="452"/>
      <c r="X534" s="452"/>
      <c r="Y534" s="452"/>
      <c r="Z534" s="452"/>
      <c r="AA534" s="452"/>
      <c r="AB534" s="452"/>
      <c r="AC534" s="452"/>
      <c r="AD534" s="311"/>
    </row>
    <row r="535" spans="1:30" ht="20.100000000000001" customHeight="1">
      <c r="A535" s="311"/>
      <c r="B535" s="311"/>
      <c r="C535" s="452"/>
      <c r="D535" s="311" t="s">
        <v>8571</v>
      </c>
      <c r="E535" s="452"/>
      <c r="F535" s="531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452"/>
      <c r="W535" s="452"/>
      <c r="X535" s="452"/>
      <c r="Y535" s="452"/>
      <c r="Z535" s="452"/>
      <c r="AA535" s="452"/>
      <c r="AB535" s="452"/>
      <c r="AC535" s="452"/>
      <c r="AD535" s="311"/>
    </row>
    <row r="536" spans="1:30" ht="20.100000000000001" customHeight="1">
      <c r="A536" s="311"/>
      <c r="B536" s="311"/>
      <c r="C536" s="452"/>
      <c r="D536" s="311" t="s">
        <v>1959</v>
      </c>
      <c r="E536" s="452"/>
      <c r="F536" s="531"/>
      <c r="G536" s="314"/>
      <c r="H536" s="356"/>
      <c r="I536" s="314"/>
      <c r="J536" s="356"/>
      <c r="K536" s="314"/>
      <c r="L536" s="356"/>
      <c r="M536" s="314"/>
      <c r="N536" s="315"/>
      <c r="O536" s="316"/>
      <c r="P536" s="315"/>
      <c r="Q536" s="316"/>
      <c r="R536" s="315"/>
      <c r="S536" s="316"/>
      <c r="T536" s="315"/>
      <c r="U536" s="316"/>
      <c r="V536" s="452"/>
      <c r="W536" s="452"/>
      <c r="X536" s="452"/>
      <c r="Y536" s="452"/>
      <c r="Z536" s="452"/>
      <c r="AA536" s="452"/>
      <c r="AB536" s="452"/>
      <c r="AC536" s="452"/>
      <c r="AD536" s="311"/>
    </row>
    <row r="537" spans="1:30" ht="20.100000000000001" customHeight="1">
      <c r="A537" s="311"/>
      <c r="B537" s="311"/>
      <c r="C537" s="452"/>
      <c r="D537" s="311" t="s">
        <v>1960</v>
      </c>
      <c r="E537" s="452"/>
      <c r="F537" s="531"/>
      <c r="G537" s="314"/>
      <c r="H537" s="356"/>
      <c r="I537" s="314"/>
      <c r="J537" s="356"/>
      <c r="K537" s="314"/>
      <c r="L537" s="356"/>
      <c r="M537" s="314"/>
      <c r="N537" s="315"/>
      <c r="O537" s="316"/>
      <c r="P537" s="315"/>
      <c r="Q537" s="316"/>
      <c r="R537" s="315"/>
      <c r="S537" s="316"/>
      <c r="T537" s="315"/>
      <c r="U537" s="316"/>
      <c r="V537" s="452"/>
      <c r="W537" s="452"/>
      <c r="X537" s="452"/>
      <c r="Y537" s="452"/>
      <c r="Z537" s="452"/>
      <c r="AA537" s="452"/>
      <c r="AB537" s="452"/>
      <c r="AC537" s="452"/>
      <c r="AD537" s="311"/>
    </row>
    <row r="538" spans="1:30" ht="20.100000000000001" customHeight="1">
      <c r="A538" s="374" t="s">
        <v>3550</v>
      </c>
      <c r="B538" s="374" t="s">
        <v>884</v>
      </c>
      <c r="C538" s="358" t="s">
        <v>3673</v>
      </c>
      <c r="D538" s="374" t="s">
        <v>2238</v>
      </c>
      <c r="E538" s="358"/>
      <c r="F538" s="443"/>
      <c r="G538" s="444"/>
      <c r="H538" s="443"/>
      <c r="I538" s="444"/>
      <c r="J538" s="443"/>
      <c r="K538" s="444"/>
      <c r="L538" s="443"/>
      <c r="M538" s="444"/>
      <c r="N538" s="471"/>
      <c r="O538" s="465"/>
      <c r="P538" s="471"/>
      <c r="Q538" s="465"/>
      <c r="R538" s="471"/>
      <c r="S538" s="465"/>
      <c r="T538" s="471"/>
      <c r="U538" s="465"/>
      <c r="V538" s="358" t="s">
        <v>8276</v>
      </c>
      <c r="W538" s="358" t="s">
        <v>8276</v>
      </c>
      <c r="X538" s="358" t="s">
        <v>8276</v>
      </c>
      <c r="Y538" s="358" t="s">
        <v>8276</v>
      </c>
      <c r="Z538" s="358" t="s">
        <v>8276</v>
      </c>
      <c r="AA538" s="358" t="s">
        <v>8276</v>
      </c>
      <c r="AB538" s="358" t="s">
        <v>8276</v>
      </c>
      <c r="AC538" s="358"/>
      <c r="AD538" s="374"/>
    </row>
    <row r="539" spans="1:30" ht="20.100000000000001" customHeight="1">
      <c r="A539" s="311"/>
      <c r="B539" s="311"/>
      <c r="C539" s="452"/>
      <c r="D539" s="311" t="s">
        <v>2239</v>
      </c>
      <c r="E539" s="452"/>
      <c r="F539" s="531"/>
      <c r="G539" s="314"/>
      <c r="H539" s="356"/>
      <c r="I539" s="314"/>
      <c r="J539" s="356"/>
      <c r="K539" s="314"/>
      <c r="L539" s="356"/>
      <c r="M539" s="314"/>
      <c r="N539" s="315"/>
      <c r="O539" s="316"/>
      <c r="P539" s="315"/>
      <c r="Q539" s="316"/>
      <c r="R539" s="315"/>
      <c r="S539" s="316"/>
      <c r="T539" s="315"/>
      <c r="U539" s="316"/>
      <c r="V539" s="452"/>
      <c r="W539" s="452"/>
      <c r="X539" s="452"/>
      <c r="Y539" s="452"/>
      <c r="Z539" s="452"/>
      <c r="AA539" s="452"/>
      <c r="AB539" s="452"/>
      <c r="AC539" s="452"/>
      <c r="AD539" s="311"/>
    </row>
    <row r="540" spans="1:30" ht="20.100000000000001" customHeight="1">
      <c r="A540" s="311"/>
      <c r="B540" s="311"/>
      <c r="C540" s="452"/>
      <c r="D540" s="311" t="s">
        <v>2240</v>
      </c>
      <c r="E540" s="452"/>
      <c r="F540" s="531"/>
      <c r="G540" s="314"/>
      <c r="H540" s="356"/>
      <c r="I540" s="314"/>
      <c r="J540" s="356"/>
      <c r="K540" s="314"/>
      <c r="L540" s="356"/>
      <c r="M540" s="314"/>
      <c r="N540" s="315"/>
      <c r="O540" s="316"/>
      <c r="P540" s="315"/>
      <c r="Q540" s="316"/>
      <c r="R540" s="315"/>
      <c r="S540" s="316"/>
      <c r="T540" s="315"/>
      <c r="U540" s="316"/>
      <c r="V540" s="452"/>
      <c r="W540" s="452"/>
      <c r="X540" s="452"/>
      <c r="Y540" s="452"/>
      <c r="Z540" s="452"/>
      <c r="AA540" s="452"/>
      <c r="AB540" s="452"/>
      <c r="AC540" s="452"/>
      <c r="AD540" s="311"/>
    </row>
    <row r="541" spans="1:30" ht="20.100000000000001" customHeight="1">
      <c r="A541" s="311"/>
      <c r="B541" s="311"/>
      <c r="C541" s="452"/>
      <c r="D541" s="311" t="s">
        <v>2241</v>
      </c>
      <c r="E541" s="452"/>
      <c r="F541" s="531"/>
      <c r="G541" s="314"/>
      <c r="H541" s="356"/>
      <c r="I541" s="314"/>
      <c r="J541" s="356"/>
      <c r="K541" s="314"/>
      <c r="L541" s="356"/>
      <c r="M541" s="314"/>
      <c r="N541" s="315"/>
      <c r="O541" s="316"/>
      <c r="P541" s="315"/>
      <c r="Q541" s="316"/>
      <c r="R541" s="315"/>
      <c r="S541" s="316"/>
      <c r="T541" s="315"/>
      <c r="U541" s="316"/>
      <c r="V541" s="452"/>
      <c r="W541" s="452"/>
      <c r="X541" s="452"/>
      <c r="Y541" s="452"/>
      <c r="Z541" s="452"/>
      <c r="AA541" s="452"/>
      <c r="AB541" s="452"/>
      <c r="AC541" s="452"/>
      <c r="AD541" s="311"/>
    </row>
    <row r="542" spans="1:30" ht="20.100000000000001" customHeight="1">
      <c r="A542" s="374" t="s">
        <v>3551</v>
      </c>
      <c r="B542" s="374" t="s">
        <v>8739</v>
      </c>
      <c r="C542" s="358" t="s">
        <v>3673</v>
      </c>
      <c r="D542" s="374" t="s">
        <v>2238</v>
      </c>
      <c r="E542" s="358"/>
      <c r="F542" s="443"/>
      <c r="G542" s="444"/>
      <c r="H542" s="443"/>
      <c r="I542" s="444"/>
      <c r="J542" s="443"/>
      <c r="K542" s="444"/>
      <c r="L542" s="443"/>
      <c r="M542" s="444"/>
      <c r="N542" s="471"/>
      <c r="O542" s="465"/>
      <c r="P542" s="471"/>
      <c r="Q542" s="465"/>
      <c r="R542" s="471"/>
      <c r="S542" s="465"/>
      <c r="T542" s="471"/>
      <c r="U542" s="465"/>
      <c r="V542" s="358" t="s">
        <v>8276</v>
      </c>
      <c r="W542" s="358" t="s">
        <v>8276</v>
      </c>
      <c r="X542" s="358" t="s">
        <v>8276</v>
      </c>
      <c r="Y542" s="358" t="s">
        <v>8276</v>
      </c>
      <c r="Z542" s="358" t="s">
        <v>8276</v>
      </c>
      <c r="AA542" s="358" t="s">
        <v>8276</v>
      </c>
      <c r="AB542" s="358" t="s">
        <v>8276</v>
      </c>
      <c r="AC542" s="358"/>
      <c r="AD542" s="374"/>
    </row>
    <row r="543" spans="1:30" ht="20.100000000000001" customHeight="1">
      <c r="A543" s="311"/>
      <c r="B543" s="311"/>
      <c r="C543" s="452"/>
      <c r="D543" s="311" t="s">
        <v>2239</v>
      </c>
      <c r="E543" s="452"/>
      <c r="F543" s="531"/>
      <c r="G543" s="314"/>
      <c r="H543" s="356"/>
      <c r="I543" s="314"/>
      <c r="J543" s="356"/>
      <c r="K543" s="314"/>
      <c r="L543" s="356"/>
      <c r="M543" s="314"/>
      <c r="N543" s="315"/>
      <c r="O543" s="316"/>
      <c r="P543" s="315"/>
      <c r="Q543" s="316"/>
      <c r="R543" s="315"/>
      <c r="S543" s="316"/>
      <c r="T543" s="315"/>
      <c r="U543" s="316"/>
      <c r="V543" s="452"/>
      <c r="W543" s="452"/>
      <c r="X543" s="452"/>
      <c r="Y543" s="452"/>
      <c r="Z543" s="452"/>
      <c r="AA543" s="452"/>
      <c r="AB543" s="452"/>
      <c r="AC543" s="452"/>
      <c r="AD543" s="311"/>
    </row>
    <row r="544" spans="1:30" ht="20.100000000000001" customHeight="1">
      <c r="A544" s="311"/>
      <c r="B544" s="311"/>
      <c r="C544" s="452"/>
      <c r="D544" s="311" t="s">
        <v>2240</v>
      </c>
      <c r="E544" s="452"/>
      <c r="F544" s="531"/>
      <c r="G544" s="314"/>
      <c r="H544" s="356"/>
      <c r="I544" s="314"/>
      <c r="J544" s="356"/>
      <c r="K544" s="314"/>
      <c r="L544" s="356"/>
      <c r="M544" s="314"/>
      <c r="N544" s="315"/>
      <c r="O544" s="316"/>
      <c r="P544" s="315"/>
      <c r="Q544" s="316"/>
      <c r="R544" s="315"/>
      <c r="S544" s="316"/>
      <c r="T544" s="315"/>
      <c r="U544" s="316"/>
      <c r="V544" s="452"/>
      <c r="W544" s="452"/>
      <c r="X544" s="452"/>
      <c r="Y544" s="452"/>
      <c r="Z544" s="452"/>
      <c r="AA544" s="452"/>
      <c r="AB544" s="452"/>
      <c r="AC544" s="452"/>
      <c r="AD544" s="311"/>
    </row>
    <row r="545" spans="1:30" ht="20.100000000000001" customHeight="1">
      <c r="A545" s="311"/>
      <c r="B545" s="311"/>
      <c r="C545" s="452"/>
      <c r="D545" s="311" t="s">
        <v>2241</v>
      </c>
      <c r="E545" s="452"/>
      <c r="F545" s="531"/>
      <c r="G545" s="314"/>
      <c r="H545" s="356"/>
      <c r="I545" s="314"/>
      <c r="J545" s="356"/>
      <c r="K545" s="314"/>
      <c r="L545" s="356"/>
      <c r="M545" s="314"/>
      <c r="N545" s="315"/>
      <c r="O545" s="316"/>
      <c r="P545" s="315"/>
      <c r="Q545" s="316"/>
      <c r="R545" s="315"/>
      <c r="S545" s="316"/>
      <c r="T545" s="315"/>
      <c r="U545" s="316"/>
      <c r="V545" s="452"/>
      <c r="W545" s="452"/>
      <c r="X545" s="452"/>
      <c r="Y545" s="452"/>
      <c r="Z545" s="452"/>
      <c r="AA545" s="452"/>
      <c r="AB545" s="452"/>
      <c r="AC545" s="452"/>
      <c r="AD545" s="311"/>
    </row>
    <row r="546" spans="1:30" ht="20.100000000000001" customHeight="1">
      <c r="A546" s="374" t="s">
        <v>3552</v>
      </c>
      <c r="B546" s="374" t="s">
        <v>8740</v>
      </c>
      <c r="C546" s="358" t="s">
        <v>3673</v>
      </c>
      <c r="D546" s="374" t="s">
        <v>2238</v>
      </c>
      <c r="E546" s="358"/>
      <c r="F546" s="443"/>
      <c r="G546" s="444"/>
      <c r="H546" s="443"/>
      <c r="I546" s="444"/>
      <c r="J546" s="443"/>
      <c r="K546" s="444"/>
      <c r="L546" s="443"/>
      <c r="M546" s="444"/>
      <c r="N546" s="471"/>
      <c r="O546" s="465"/>
      <c r="P546" s="471"/>
      <c r="Q546" s="465"/>
      <c r="R546" s="471"/>
      <c r="S546" s="465"/>
      <c r="T546" s="471"/>
      <c r="U546" s="465"/>
      <c r="V546" s="358" t="s">
        <v>8276</v>
      </c>
      <c r="W546" s="358" t="s">
        <v>8276</v>
      </c>
      <c r="X546" s="358" t="s">
        <v>8276</v>
      </c>
      <c r="Y546" s="358" t="s">
        <v>8276</v>
      </c>
      <c r="Z546" s="358" t="s">
        <v>8276</v>
      </c>
      <c r="AA546" s="358" t="s">
        <v>8276</v>
      </c>
      <c r="AB546" s="358" t="s">
        <v>8276</v>
      </c>
      <c r="AC546" s="358"/>
      <c r="AD546" s="374"/>
    </row>
    <row r="547" spans="1:30" ht="20.100000000000001" customHeight="1">
      <c r="A547" s="311"/>
      <c r="B547" s="311"/>
      <c r="C547" s="452"/>
      <c r="D547" s="311" t="s">
        <v>2239</v>
      </c>
      <c r="E547" s="452"/>
      <c r="F547" s="531"/>
      <c r="G547" s="314"/>
      <c r="H547" s="356"/>
      <c r="I547" s="314"/>
      <c r="J547" s="356"/>
      <c r="K547" s="314"/>
      <c r="L547" s="356"/>
      <c r="M547" s="314"/>
      <c r="N547" s="315"/>
      <c r="O547" s="316"/>
      <c r="P547" s="315"/>
      <c r="Q547" s="316"/>
      <c r="R547" s="315"/>
      <c r="S547" s="316"/>
      <c r="T547" s="315"/>
      <c r="U547" s="316"/>
      <c r="V547" s="452"/>
      <c r="W547" s="452"/>
      <c r="X547" s="452"/>
      <c r="Y547" s="452"/>
      <c r="Z547" s="452"/>
      <c r="AA547" s="452"/>
      <c r="AB547" s="452"/>
      <c r="AC547" s="452"/>
      <c r="AD547" s="311"/>
    </row>
    <row r="548" spans="1:30" ht="20.100000000000001" customHeight="1">
      <c r="A548" s="311"/>
      <c r="B548" s="311"/>
      <c r="C548" s="452"/>
      <c r="D548" s="311" t="s">
        <v>2240</v>
      </c>
      <c r="E548" s="452"/>
      <c r="F548" s="531"/>
      <c r="G548" s="314"/>
      <c r="H548" s="356"/>
      <c r="I548" s="314"/>
      <c r="J548" s="356"/>
      <c r="K548" s="314"/>
      <c r="L548" s="356"/>
      <c r="M548" s="314"/>
      <c r="N548" s="315"/>
      <c r="O548" s="316"/>
      <c r="P548" s="315"/>
      <c r="Q548" s="316"/>
      <c r="R548" s="315"/>
      <c r="S548" s="316"/>
      <c r="T548" s="315"/>
      <c r="U548" s="316"/>
      <c r="V548" s="452"/>
      <c r="W548" s="452"/>
      <c r="X548" s="452"/>
      <c r="Y548" s="452"/>
      <c r="Z548" s="452"/>
      <c r="AA548" s="452"/>
      <c r="AB548" s="452"/>
      <c r="AC548" s="452"/>
      <c r="AD548" s="311"/>
    </row>
    <row r="549" spans="1:30" ht="20.100000000000001" customHeight="1">
      <c r="A549" s="311"/>
      <c r="B549" s="311"/>
      <c r="C549" s="452"/>
      <c r="D549" s="311" t="s">
        <v>2241</v>
      </c>
      <c r="E549" s="452"/>
      <c r="F549" s="531"/>
      <c r="G549" s="314"/>
      <c r="H549" s="356"/>
      <c r="I549" s="314"/>
      <c r="J549" s="356"/>
      <c r="K549" s="314"/>
      <c r="L549" s="356"/>
      <c r="M549" s="314"/>
      <c r="N549" s="315"/>
      <c r="O549" s="316"/>
      <c r="P549" s="315"/>
      <c r="Q549" s="316"/>
      <c r="R549" s="315"/>
      <c r="S549" s="316"/>
      <c r="T549" s="315"/>
      <c r="U549" s="316"/>
      <c r="V549" s="452"/>
      <c r="W549" s="452"/>
      <c r="X549" s="452"/>
      <c r="Y549" s="452"/>
      <c r="Z549" s="452"/>
      <c r="AA549" s="452"/>
      <c r="AB549" s="452"/>
      <c r="AC549" s="452"/>
      <c r="AD549" s="311"/>
    </row>
    <row r="550" spans="1:30" ht="20.100000000000001" customHeight="1">
      <c r="A550" s="374" t="s">
        <v>3553</v>
      </c>
      <c r="B550" s="374" t="s">
        <v>885</v>
      </c>
      <c r="C550" s="358" t="s">
        <v>3641</v>
      </c>
      <c r="D550" s="374"/>
      <c r="E550" s="358"/>
      <c r="F550" s="443">
        <v>5</v>
      </c>
      <c r="G550" s="444">
        <v>100</v>
      </c>
      <c r="H550" s="443">
        <v>3</v>
      </c>
      <c r="I550" s="444">
        <v>100</v>
      </c>
      <c r="J550" s="443">
        <f>5092-5089</f>
        <v>3</v>
      </c>
      <c r="K550" s="444">
        <v>100</v>
      </c>
      <c r="L550" s="443">
        <v>3</v>
      </c>
      <c r="M550" s="444">
        <v>100</v>
      </c>
      <c r="N550" s="471">
        <v>4</v>
      </c>
      <c r="O550" s="465">
        <v>100</v>
      </c>
      <c r="P550" s="471">
        <v>2</v>
      </c>
      <c r="Q550" s="465">
        <v>100</v>
      </c>
      <c r="R550" s="471"/>
      <c r="S550" s="465"/>
      <c r="T550" s="471"/>
      <c r="U550" s="465"/>
      <c r="V550" s="358" t="s">
        <v>8276</v>
      </c>
      <c r="W550" s="358" t="s">
        <v>8276</v>
      </c>
      <c r="X550" s="358" t="s">
        <v>8276</v>
      </c>
      <c r="Y550" s="358" t="s">
        <v>8276</v>
      </c>
      <c r="Z550" s="358" t="s">
        <v>8276</v>
      </c>
      <c r="AA550" s="358" t="s">
        <v>8276</v>
      </c>
      <c r="AB550" s="358" t="s">
        <v>8276</v>
      </c>
      <c r="AC550" s="358"/>
      <c r="AD550" s="374" t="s">
        <v>8729</v>
      </c>
    </row>
    <row r="551" spans="1:30" ht="20.100000000000001" customHeight="1">
      <c r="A551" s="374" t="s">
        <v>3554</v>
      </c>
      <c r="B551" s="374" t="s">
        <v>886</v>
      </c>
      <c r="C551" s="358" t="s">
        <v>3641</v>
      </c>
      <c r="D551" s="374" t="s">
        <v>2222</v>
      </c>
      <c r="E551" s="358" t="s">
        <v>7338</v>
      </c>
      <c r="F551" s="443"/>
      <c r="G551" s="444"/>
      <c r="H551" s="443"/>
      <c r="I551" s="444"/>
      <c r="J551" s="443"/>
      <c r="K551" s="444"/>
      <c r="L551" s="443"/>
      <c r="M551" s="444"/>
      <c r="N551" s="471"/>
      <c r="O551" s="465"/>
      <c r="P551" s="471"/>
      <c r="Q551" s="465"/>
      <c r="R551" s="471"/>
      <c r="S551" s="465"/>
      <c r="T551" s="471"/>
      <c r="U551" s="465"/>
      <c r="V551" s="358" t="s">
        <v>8276</v>
      </c>
      <c r="W551" s="358" t="s">
        <v>8276</v>
      </c>
      <c r="X551" s="358" t="s">
        <v>8276</v>
      </c>
      <c r="Y551" s="358" t="s">
        <v>8276</v>
      </c>
      <c r="Z551" s="358" t="s">
        <v>8276</v>
      </c>
      <c r="AA551" s="358" t="s">
        <v>8276</v>
      </c>
      <c r="AB551" s="358" t="s">
        <v>8276</v>
      </c>
      <c r="AC551" s="358"/>
      <c r="AD551" s="374" t="s">
        <v>8729</v>
      </c>
    </row>
    <row r="552" spans="1:30" ht="20.100000000000001" customHeight="1">
      <c r="A552" s="311"/>
      <c r="B552" s="311"/>
      <c r="C552" s="452"/>
      <c r="D552" s="311" t="s">
        <v>2223</v>
      </c>
      <c r="E552" s="452"/>
      <c r="F552" s="531"/>
      <c r="G552" s="314"/>
      <c r="H552" s="356"/>
      <c r="I552" s="314"/>
      <c r="J552" s="356"/>
      <c r="K552" s="314"/>
      <c r="L552" s="356"/>
      <c r="M552" s="314"/>
      <c r="N552" s="315">
        <v>1</v>
      </c>
      <c r="O552" s="316">
        <v>25</v>
      </c>
      <c r="P552" s="315"/>
      <c r="Q552" s="316"/>
      <c r="R552" s="315"/>
      <c r="S552" s="316"/>
      <c r="T552" s="315"/>
      <c r="U552" s="316"/>
      <c r="V552" s="452"/>
      <c r="W552" s="452"/>
      <c r="X552" s="452"/>
      <c r="Y552" s="452"/>
      <c r="Z552" s="452"/>
      <c r="AA552" s="452"/>
      <c r="AB552" s="452"/>
      <c r="AC552" s="452"/>
      <c r="AD552" s="311"/>
    </row>
    <row r="553" spans="1:30" ht="20.100000000000001" customHeight="1">
      <c r="A553" s="311"/>
      <c r="B553" s="311"/>
      <c r="C553" s="452"/>
      <c r="D553" s="311" t="s">
        <v>2224</v>
      </c>
      <c r="E553" s="452"/>
      <c r="F553" s="531"/>
      <c r="G553" s="314"/>
      <c r="H553" s="356"/>
      <c r="I553" s="314"/>
      <c r="J553" s="356"/>
      <c r="K553" s="314"/>
      <c r="L553" s="356"/>
      <c r="M553" s="314"/>
      <c r="N553" s="315"/>
      <c r="O553" s="316"/>
      <c r="P553" s="315"/>
      <c r="Q553" s="316"/>
      <c r="R553" s="315"/>
      <c r="S553" s="316"/>
      <c r="T553" s="315"/>
      <c r="U553" s="316"/>
      <c r="V553" s="452"/>
      <c r="W553" s="452"/>
      <c r="X553" s="452"/>
      <c r="Y553" s="452"/>
      <c r="Z553" s="452"/>
      <c r="AA553" s="452"/>
      <c r="AB553" s="452"/>
      <c r="AC553" s="452"/>
      <c r="AD553" s="311"/>
    </row>
    <row r="554" spans="1:30" ht="20.100000000000001" customHeight="1">
      <c r="A554" s="311"/>
      <c r="B554" s="311"/>
      <c r="C554" s="452"/>
      <c r="D554" s="311" t="s">
        <v>2225</v>
      </c>
      <c r="E554" s="452"/>
      <c r="F554" s="531">
        <v>1</v>
      </c>
      <c r="G554" s="314">
        <v>20</v>
      </c>
      <c r="H554" s="356"/>
      <c r="I554" s="314"/>
      <c r="J554" s="356"/>
      <c r="K554" s="314"/>
      <c r="L554" s="356"/>
      <c r="M554" s="314"/>
      <c r="N554" s="315"/>
      <c r="O554" s="316"/>
      <c r="P554" s="315"/>
      <c r="Q554" s="316"/>
      <c r="R554" s="315"/>
      <c r="S554" s="316"/>
      <c r="T554" s="315"/>
      <c r="U554" s="316"/>
      <c r="V554" s="452"/>
      <c r="W554" s="452"/>
      <c r="X554" s="452"/>
      <c r="Y554" s="452"/>
      <c r="Z554" s="452"/>
      <c r="AA554" s="452"/>
      <c r="AB554" s="452"/>
      <c r="AC554" s="452"/>
      <c r="AD554" s="311"/>
    </row>
    <row r="555" spans="1:30" ht="20.100000000000001" customHeight="1">
      <c r="A555" s="311"/>
      <c r="B555" s="311"/>
      <c r="C555" s="452"/>
      <c r="D555" s="311" t="s">
        <v>2226</v>
      </c>
      <c r="E555" s="452"/>
      <c r="F555" s="531">
        <v>1</v>
      </c>
      <c r="G555" s="314">
        <v>20</v>
      </c>
      <c r="H555" s="356">
        <v>1</v>
      </c>
      <c r="I555" s="314">
        <v>33.333333333333336</v>
      </c>
      <c r="J555" s="356">
        <v>1</v>
      </c>
      <c r="K555" s="314">
        <v>33.333333333333336</v>
      </c>
      <c r="L555" s="356">
        <v>1</v>
      </c>
      <c r="M555" s="314">
        <v>33.299999999999997</v>
      </c>
      <c r="N555" s="315">
        <v>1</v>
      </c>
      <c r="O555" s="316">
        <v>25</v>
      </c>
      <c r="P555" s="315"/>
      <c r="Q555" s="316"/>
      <c r="R555" s="315"/>
      <c r="S555" s="316"/>
      <c r="T555" s="315"/>
      <c r="U555" s="316"/>
      <c r="V555" s="452"/>
      <c r="W555" s="452"/>
      <c r="X555" s="452"/>
      <c r="Y555" s="452"/>
      <c r="Z555" s="452"/>
      <c r="AA555" s="452"/>
      <c r="AB555" s="452"/>
      <c r="AC555" s="452"/>
      <c r="AD555" s="311"/>
    </row>
    <row r="556" spans="1:30" ht="20.100000000000001" customHeight="1">
      <c r="A556" s="311"/>
      <c r="B556" s="311"/>
      <c r="C556" s="452"/>
      <c r="D556" s="311" t="s">
        <v>2227</v>
      </c>
      <c r="E556" s="452"/>
      <c r="F556" s="531">
        <v>3</v>
      </c>
      <c r="G556" s="314">
        <v>60</v>
      </c>
      <c r="H556" s="356">
        <v>2</v>
      </c>
      <c r="I556" s="314">
        <v>66.666666666666671</v>
      </c>
      <c r="J556" s="356">
        <v>2</v>
      </c>
      <c r="K556" s="314">
        <v>66.666666666666671</v>
      </c>
      <c r="L556" s="356">
        <v>2</v>
      </c>
      <c r="M556" s="314">
        <v>66.7</v>
      </c>
      <c r="N556" s="315">
        <v>2</v>
      </c>
      <c r="O556" s="316">
        <v>50</v>
      </c>
      <c r="P556" s="315">
        <v>2</v>
      </c>
      <c r="Q556" s="316">
        <v>100</v>
      </c>
      <c r="R556" s="315"/>
      <c r="S556" s="316"/>
      <c r="T556" s="315"/>
      <c r="U556" s="316"/>
      <c r="V556" s="452"/>
      <c r="W556" s="452"/>
      <c r="X556" s="452"/>
      <c r="Y556" s="452"/>
      <c r="Z556" s="452"/>
      <c r="AA556" s="452"/>
      <c r="AB556" s="452"/>
      <c r="AC556" s="452"/>
      <c r="AD556" s="311"/>
    </row>
    <row r="557" spans="1:30" ht="20.100000000000001" customHeight="1">
      <c r="A557" s="311"/>
      <c r="B557" s="311"/>
      <c r="C557" s="452"/>
      <c r="D557" s="311" t="s">
        <v>2228</v>
      </c>
      <c r="E557" s="452"/>
      <c r="F557" s="531"/>
      <c r="G557" s="314"/>
      <c r="H557" s="356"/>
      <c r="I557" s="314"/>
      <c r="J557" s="356"/>
      <c r="K557" s="314"/>
      <c r="L557" s="356"/>
      <c r="M557" s="314"/>
      <c r="N557" s="315"/>
      <c r="O557" s="316"/>
      <c r="P557" s="315"/>
      <c r="Q557" s="316"/>
      <c r="R557" s="315"/>
      <c r="S557" s="316"/>
      <c r="T557" s="315"/>
      <c r="U557" s="316"/>
      <c r="V557" s="452"/>
      <c r="W557" s="452"/>
      <c r="X557" s="452"/>
      <c r="Y557" s="452"/>
      <c r="Z557" s="452"/>
      <c r="AA557" s="452"/>
      <c r="AB557" s="452"/>
      <c r="AC557" s="452"/>
      <c r="AD557" s="311"/>
    </row>
    <row r="558" spans="1:30" ht="20.100000000000001" customHeight="1">
      <c r="A558" s="311"/>
      <c r="B558" s="311"/>
      <c r="C558" s="452"/>
      <c r="D558" s="311" t="s">
        <v>2229</v>
      </c>
      <c r="E558" s="452"/>
      <c r="F558" s="531"/>
      <c r="G558" s="314"/>
      <c r="H558" s="356"/>
      <c r="I558" s="314"/>
      <c r="J558" s="356"/>
      <c r="K558" s="314"/>
      <c r="L558" s="356"/>
      <c r="M558" s="314"/>
      <c r="N558" s="315"/>
      <c r="O558" s="316"/>
      <c r="P558" s="315"/>
      <c r="Q558" s="316"/>
      <c r="R558" s="315"/>
      <c r="S558" s="316"/>
      <c r="T558" s="315"/>
      <c r="U558" s="316"/>
      <c r="V558" s="452"/>
      <c r="W558" s="452"/>
      <c r="X558" s="452"/>
      <c r="Y558" s="452"/>
      <c r="Z558" s="452"/>
      <c r="AA558" s="452"/>
      <c r="AB558" s="452"/>
      <c r="AC558" s="452"/>
      <c r="AD558" s="311"/>
    </row>
    <row r="559" spans="1:30" ht="20.100000000000001" customHeight="1">
      <c r="A559" s="311"/>
      <c r="B559" s="311"/>
      <c r="C559" s="452"/>
      <c r="D559" s="311" t="s">
        <v>1959</v>
      </c>
      <c r="E559" s="452"/>
      <c r="F559" s="531"/>
      <c r="G559" s="314"/>
      <c r="H559" s="356"/>
      <c r="I559" s="314"/>
      <c r="J559" s="356"/>
      <c r="K559" s="314"/>
      <c r="L559" s="356"/>
      <c r="M559" s="314"/>
      <c r="N559" s="315"/>
      <c r="O559" s="316"/>
      <c r="P559" s="315"/>
      <c r="Q559" s="316"/>
      <c r="R559" s="315"/>
      <c r="S559" s="316"/>
      <c r="T559" s="315"/>
      <c r="U559" s="316"/>
      <c r="V559" s="452"/>
      <c r="W559" s="452"/>
      <c r="X559" s="452"/>
      <c r="Y559" s="452"/>
      <c r="Z559" s="452"/>
      <c r="AA559" s="452"/>
      <c r="AB559" s="452"/>
      <c r="AC559" s="452"/>
      <c r="AD559" s="311"/>
    </row>
    <row r="560" spans="1:30" ht="20.100000000000001" customHeight="1">
      <c r="A560" s="311"/>
      <c r="B560" s="311"/>
      <c r="C560" s="452"/>
      <c r="D560" s="311" t="s">
        <v>1960</v>
      </c>
      <c r="E560" s="452"/>
      <c r="F560" s="531"/>
      <c r="G560" s="314"/>
      <c r="H560" s="356"/>
      <c r="I560" s="314"/>
      <c r="J560" s="356"/>
      <c r="K560" s="314"/>
      <c r="L560" s="356"/>
      <c r="M560" s="314"/>
      <c r="N560" s="315"/>
      <c r="O560" s="316"/>
      <c r="P560" s="315"/>
      <c r="Q560" s="316"/>
      <c r="R560" s="315"/>
      <c r="S560" s="316"/>
      <c r="T560" s="315"/>
      <c r="U560" s="316"/>
      <c r="V560" s="452"/>
      <c r="W560" s="452"/>
      <c r="X560" s="452"/>
      <c r="Y560" s="452"/>
      <c r="Z560" s="452"/>
      <c r="AA560" s="452"/>
      <c r="AB560" s="452"/>
      <c r="AC560" s="452"/>
      <c r="AD560" s="311"/>
    </row>
    <row r="561" spans="1:30" ht="20.100000000000001" customHeight="1">
      <c r="A561" s="374" t="s">
        <v>3555</v>
      </c>
      <c r="B561" s="374" t="s">
        <v>887</v>
      </c>
      <c r="C561" s="358" t="s">
        <v>3641</v>
      </c>
      <c r="D561" s="374"/>
      <c r="E561" s="358"/>
      <c r="F561" s="443">
        <v>5</v>
      </c>
      <c r="G561" s="444">
        <v>100</v>
      </c>
      <c r="H561" s="443">
        <v>3</v>
      </c>
      <c r="I561" s="444">
        <v>100</v>
      </c>
      <c r="J561" s="443">
        <v>3</v>
      </c>
      <c r="K561" s="444">
        <v>100</v>
      </c>
      <c r="L561" s="443">
        <v>3</v>
      </c>
      <c r="M561" s="444">
        <v>100</v>
      </c>
      <c r="N561" s="471">
        <v>4</v>
      </c>
      <c r="O561" s="465">
        <v>100</v>
      </c>
      <c r="P561" s="471">
        <v>2</v>
      </c>
      <c r="Q561" s="465">
        <v>100</v>
      </c>
      <c r="R561" s="471"/>
      <c r="S561" s="465"/>
      <c r="T561" s="471"/>
      <c r="U561" s="465"/>
      <c r="V561" s="358" t="s">
        <v>8276</v>
      </c>
      <c r="W561" s="358" t="s">
        <v>8276</v>
      </c>
      <c r="X561" s="358" t="s">
        <v>8276</v>
      </c>
      <c r="Y561" s="358" t="s">
        <v>8276</v>
      </c>
      <c r="Z561" s="358" t="s">
        <v>8276</v>
      </c>
      <c r="AA561" s="358" t="s">
        <v>8276</v>
      </c>
      <c r="AB561" s="358" t="s">
        <v>8276</v>
      </c>
      <c r="AC561" s="358"/>
      <c r="AD561" s="374" t="s">
        <v>8729</v>
      </c>
    </row>
    <row r="562" spans="1:30" ht="20.100000000000001" customHeight="1">
      <c r="A562" s="311"/>
      <c r="B562" s="311"/>
      <c r="C562" s="452"/>
      <c r="D562" s="311" t="s">
        <v>8566</v>
      </c>
      <c r="E562" s="452" t="s">
        <v>8730</v>
      </c>
      <c r="F562" s="531"/>
      <c r="G562" s="314"/>
      <c r="H562" s="356"/>
      <c r="I562" s="314"/>
      <c r="J562" s="356"/>
      <c r="K562" s="314"/>
      <c r="L562" s="356"/>
      <c r="M562" s="314"/>
      <c r="N562" s="315"/>
      <c r="O562" s="316"/>
      <c r="P562" s="315"/>
      <c r="Q562" s="316"/>
      <c r="R562" s="315"/>
      <c r="S562" s="316"/>
      <c r="T562" s="315"/>
      <c r="U562" s="316"/>
      <c r="V562" s="452"/>
      <c r="W562" s="452"/>
      <c r="X562" s="452"/>
      <c r="Y562" s="452"/>
      <c r="Z562" s="452"/>
      <c r="AA562" s="452"/>
      <c r="AB562" s="452"/>
      <c r="AC562" s="452"/>
      <c r="AD562" s="311"/>
    </row>
    <row r="563" spans="1:30" ht="20.100000000000001" customHeight="1">
      <c r="A563" s="311"/>
      <c r="B563" s="311"/>
      <c r="C563" s="452"/>
      <c r="D563" s="311" t="s">
        <v>1563</v>
      </c>
      <c r="E563" s="452"/>
      <c r="F563" s="531"/>
      <c r="G563" s="314"/>
      <c r="H563" s="356"/>
      <c r="I563" s="314"/>
      <c r="J563" s="356"/>
      <c r="K563" s="314"/>
      <c r="L563" s="356"/>
      <c r="M563" s="314"/>
      <c r="N563" s="315"/>
      <c r="O563" s="316"/>
      <c r="P563" s="315"/>
      <c r="Q563" s="316"/>
      <c r="R563" s="315"/>
      <c r="S563" s="316"/>
      <c r="T563" s="315"/>
      <c r="U563" s="316"/>
      <c r="V563" s="452"/>
      <c r="W563" s="452"/>
      <c r="X563" s="452"/>
      <c r="Y563" s="452"/>
      <c r="Z563" s="452"/>
      <c r="AA563" s="452"/>
      <c r="AB563" s="452"/>
      <c r="AC563" s="452"/>
      <c r="AD563" s="311"/>
    </row>
    <row r="564" spans="1:30" ht="20.100000000000001" customHeight="1">
      <c r="A564" s="374" t="s">
        <v>3556</v>
      </c>
      <c r="B564" s="374" t="s">
        <v>888</v>
      </c>
      <c r="C564" s="358" t="s">
        <v>3641</v>
      </c>
      <c r="D564" s="374"/>
      <c r="E564" s="358"/>
      <c r="F564" s="443">
        <v>5</v>
      </c>
      <c r="G564" s="444">
        <v>100</v>
      </c>
      <c r="H564" s="443">
        <v>3</v>
      </c>
      <c r="I564" s="444">
        <v>100</v>
      </c>
      <c r="J564" s="443">
        <v>3</v>
      </c>
      <c r="K564" s="444">
        <v>100</v>
      </c>
      <c r="L564" s="443">
        <v>2</v>
      </c>
      <c r="M564" s="444">
        <v>66.7</v>
      </c>
      <c r="N564" s="471">
        <v>3</v>
      </c>
      <c r="O564" s="465">
        <v>75</v>
      </c>
      <c r="P564" s="471">
        <v>1</v>
      </c>
      <c r="Q564" s="465">
        <v>50</v>
      </c>
      <c r="R564" s="471"/>
      <c r="S564" s="465"/>
      <c r="T564" s="471"/>
      <c r="U564" s="465"/>
      <c r="V564" s="358" t="s">
        <v>8276</v>
      </c>
      <c r="W564" s="358" t="s">
        <v>8276</v>
      </c>
      <c r="X564" s="358" t="s">
        <v>8276</v>
      </c>
      <c r="Y564" s="358" t="s">
        <v>8276</v>
      </c>
      <c r="Z564" s="358" t="s">
        <v>8276</v>
      </c>
      <c r="AA564" s="358" t="s">
        <v>8276</v>
      </c>
      <c r="AB564" s="358" t="s">
        <v>8276</v>
      </c>
      <c r="AC564" s="358"/>
      <c r="AD564" s="374" t="s">
        <v>8729</v>
      </c>
    </row>
    <row r="565" spans="1:30" ht="20.100000000000001" customHeight="1">
      <c r="A565" s="311"/>
      <c r="B565" s="311"/>
      <c r="C565" s="452"/>
      <c r="D565" s="311" t="s">
        <v>7407</v>
      </c>
      <c r="E565" s="452" t="s">
        <v>7338</v>
      </c>
      <c r="F565" s="531"/>
      <c r="G565" s="314"/>
      <c r="H565" s="356"/>
      <c r="I565" s="314"/>
      <c r="J565" s="356"/>
      <c r="K565" s="314"/>
      <c r="L565" s="356"/>
      <c r="M565" s="314"/>
      <c r="N565" s="315"/>
      <c r="O565" s="316"/>
      <c r="P565" s="315"/>
      <c r="Q565" s="316"/>
      <c r="R565" s="315"/>
      <c r="S565" s="316"/>
      <c r="T565" s="315"/>
      <c r="U565" s="316"/>
      <c r="V565" s="452"/>
      <c r="W565" s="452"/>
      <c r="X565" s="452"/>
      <c r="Y565" s="452"/>
      <c r="Z565" s="452"/>
      <c r="AA565" s="452"/>
      <c r="AB565" s="452"/>
      <c r="AC565" s="452"/>
      <c r="AD565" s="311"/>
    </row>
    <row r="566" spans="1:30" ht="20.100000000000001" customHeight="1">
      <c r="A566" s="311"/>
      <c r="B566" s="311"/>
      <c r="C566" s="452"/>
      <c r="D566" s="311" t="s">
        <v>1960</v>
      </c>
      <c r="E566" s="452"/>
      <c r="F566" s="531"/>
      <c r="G566" s="314"/>
      <c r="H566" s="356"/>
      <c r="I566" s="314"/>
      <c r="J566" s="356"/>
      <c r="K566" s="314"/>
      <c r="L566" s="356">
        <v>1</v>
      </c>
      <c r="M566" s="314">
        <v>33.299999999999997</v>
      </c>
      <c r="N566" s="315">
        <v>1</v>
      </c>
      <c r="O566" s="316">
        <v>25</v>
      </c>
      <c r="P566" s="315">
        <v>1</v>
      </c>
      <c r="Q566" s="316">
        <v>50</v>
      </c>
      <c r="R566" s="315"/>
      <c r="S566" s="316"/>
      <c r="T566" s="315"/>
      <c r="U566" s="316"/>
      <c r="V566" s="452"/>
      <c r="W566" s="452"/>
      <c r="X566" s="452"/>
      <c r="Y566" s="452"/>
      <c r="Z566" s="452"/>
      <c r="AA566" s="452"/>
      <c r="AB566" s="452"/>
      <c r="AC566" s="452"/>
      <c r="AD566" s="311"/>
    </row>
    <row r="567" spans="1:30" ht="20.100000000000001" customHeight="1">
      <c r="A567" s="374" t="s">
        <v>3557</v>
      </c>
      <c r="B567" s="374" t="s">
        <v>889</v>
      </c>
      <c r="C567" s="358" t="s">
        <v>3674</v>
      </c>
      <c r="D567" s="374" t="s">
        <v>8568</v>
      </c>
      <c r="E567" s="358" t="s">
        <v>7338</v>
      </c>
      <c r="F567" s="443"/>
      <c r="G567" s="444"/>
      <c r="H567" s="443"/>
      <c r="I567" s="444"/>
      <c r="J567" s="443"/>
      <c r="K567" s="444"/>
      <c r="L567" s="443"/>
      <c r="M567" s="444"/>
      <c r="N567" s="471"/>
      <c r="O567" s="465"/>
      <c r="P567" s="471"/>
      <c r="Q567" s="465"/>
      <c r="R567" s="471"/>
      <c r="S567" s="465"/>
      <c r="T567" s="471"/>
      <c r="U567" s="465"/>
      <c r="V567" s="358" t="s">
        <v>8276</v>
      </c>
      <c r="W567" s="358" t="s">
        <v>8276</v>
      </c>
      <c r="X567" s="358" t="s">
        <v>8276</v>
      </c>
      <c r="Y567" s="358" t="s">
        <v>8276</v>
      </c>
      <c r="Z567" s="358" t="s">
        <v>8276</v>
      </c>
      <c r="AA567" s="358" t="s">
        <v>8276</v>
      </c>
      <c r="AB567" s="358" t="s">
        <v>8276</v>
      </c>
      <c r="AC567" s="358"/>
      <c r="AD567" s="374" t="s">
        <v>8729</v>
      </c>
    </row>
    <row r="568" spans="1:30" ht="20.100000000000001" customHeight="1">
      <c r="A568" s="311"/>
      <c r="B568" s="311"/>
      <c r="C568" s="452"/>
      <c r="D568" s="311" t="s">
        <v>8569</v>
      </c>
      <c r="E568" s="452"/>
      <c r="F568" s="531"/>
      <c r="G568" s="314"/>
      <c r="H568" s="356"/>
      <c r="I568" s="314"/>
      <c r="J568" s="356"/>
      <c r="K568" s="314"/>
      <c r="L568" s="356"/>
      <c r="M568" s="314"/>
      <c r="N568" s="315"/>
      <c r="O568" s="316"/>
      <c r="P568" s="315"/>
      <c r="Q568" s="316"/>
      <c r="R568" s="315"/>
      <c r="S568" s="316"/>
      <c r="T568" s="315"/>
      <c r="U568" s="316"/>
      <c r="V568" s="452"/>
      <c r="W568" s="452"/>
      <c r="X568" s="452"/>
      <c r="Y568" s="452"/>
      <c r="Z568" s="452"/>
      <c r="AA568" s="452"/>
      <c r="AB568" s="452"/>
      <c r="AC568" s="452"/>
      <c r="AD568" s="311"/>
    </row>
    <row r="569" spans="1:30" ht="20.100000000000001" customHeight="1">
      <c r="A569" s="311"/>
      <c r="B569" s="311"/>
      <c r="C569" s="452"/>
      <c r="D569" s="311" t="s">
        <v>7408</v>
      </c>
      <c r="E569" s="452"/>
      <c r="F569" s="531"/>
      <c r="G569" s="314"/>
      <c r="H569" s="356"/>
      <c r="I569" s="314"/>
      <c r="J569" s="356"/>
      <c r="K569" s="314"/>
      <c r="L569" s="356"/>
      <c r="M569" s="314"/>
      <c r="N569" s="315"/>
      <c r="O569" s="316"/>
      <c r="P569" s="315"/>
      <c r="Q569" s="316"/>
      <c r="R569" s="315"/>
      <c r="S569" s="316"/>
      <c r="T569" s="315"/>
      <c r="U569" s="316"/>
      <c r="V569" s="452"/>
      <c r="W569" s="452"/>
      <c r="X569" s="452"/>
      <c r="Y569" s="452"/>
      <c r="Z569" s="452"/>
      <c r="AA569" s="452"/>
      <c r="AB569" s="452"/>
      <c r="AC569" s="452"/>
      <c r="AD569" s="311"/>
    </row>
    <row r="570" spans="1:30" ht="20.100000000000001" customHeight="1">
      <c r="A570" s="311"/>
      <c r="B570" s="311"/>
      <c r="C570" s="452"/>
      <c r="D570" s="311" t="s">
        <v>8571</v>
      </c>
      <c r="E570" s="452"/>
      <c r="F570" s="531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315"/>
      <c r="U570" s="316"/>
      <c r="V570" s="452"/>
      <c r="W570" s="452"/>
      <c r="X570" s="452"/>
      <c r="Y570" s="452"/>
      <c r="Z570" s="452"/>
      <c r="AA570" s="452"/>
      <c r="AB570" s="452"/>
      <c r="AC570" s="452"/>
      <c r="AD570" s="311"/>
    </row>
    <row r="571" spans="1:30" ht="20.100000000000001" customHeight="1">
      <c r="A571" s="311"/>
      <c r="B571" s="311"/>
      <c r="C571" s="452"/>
      <c r="D571" s="311" t="s">
        <v>1959</v>
      </c>
      <c r="E571" s="452"/>
      <c r="F571" s="531"/>
      <c r="G571" s="314"/>
      <c r="H571" s="356"/>
      <c r="I571" s="314"/>
      <c r="J571" s="356"/>
      <c r="K571" s="314"/>
      <c r="L571" s="356"/>
      <c r="M571" s="314"/>
      <c r="N571" s="315"/>
      <c r="O571" s="316"/>
      <c r="P571" s="315"/>
      <c r="Q571" s="316"/>
      <c r="R571" s="315"/>
      <c r="S571" s="316"/>
      <c r="T571" s="315"/>
      <c r="U571" s="316"/>
      <c r="V571" s="452"/>
      <c r="W571" s="452"/>
      <c r="X571" s="452"/>
      <c r="Y571" s="452"/>
      <c r="Z571" s="452"/>
      <c r="AA571" s="452"/>
      <c r="AB571" s="452"/>
      <c r="AC571" s="452"/>
      <c r="AD571" s="311"/>
    </row>
    <row r="572" spans="1:30" ht="20.100000000000001" customHeight="1">
      <c r="A572" s="311"/>
      <c r="B572" s="311"/>
      <c r="C572" s="452"/>
      <c r="D572" s="311" t="s">
        <v>1960</v>
      </c>
      <c r="E572" s="452"/>
      <c r="F572" s="531"/>
      <c r="G572" s="314"/>
      <c r="H572" s="356"/>
      <c r="I572" s="314"/>
      <c r="J572" s="356"/>
      <c r="K572" s="314"/>
      <c r="L572" s="356">
        <v>1</v>
      </c>
      <c r="M572" s="314">
        <v>100</v>
      </c>
      <c r="N572" s="315">
        <v>1</v>
      </c>
      <c r="O572" s="316">
        <v>100</v>
      </c>
      <c r="P572" s="315">
        <v>1</v>
      </c>
      <c r="Q572" s="316">
        <v>100</v>
      </c>
      <c r="R572" s="315"/>
      <c r="S572" s="316"/>
      <c r="T572" s="315"/>
      <c r="U572" s="316"/>
      <c r="V572" s="452"/>
      <c r="W572" s="452"/>
      <c r="X572" s="452"/>
      <c r="Y572" s="452"/>
      <c r="Z572" s="452"/>
      <c r="AA572" s="452"/>
      <c r="AB572" s="452"/>
      <c r="AC572" s="452"/>
      <c r="AD572" s="311"/>
    </row>
    <row r="573" spans="1:30" ht="20.100000000000001" customHeight="1">
      <c r="A573" s="374" t="s">
        <v>3558</v>
      </c>
      <c r="B573" s="374" t="s">
        <v>8741</v>
      </c>
      <c r="C573" s="358" t="s">
        <v>3641</v>
      </c>
      <c r="D573" s="374"/>
      <c r="E573" s="358"/>
      <c r="F573" s="443">
        <v>1</v>
      </c>
      <c r="G573" s="444">
        <v>100</v>
      </c>
      <c r="H573" s="443">
        <v>1</v>
      </c>
      <c r="I573" s="444">
        <v>100</v>
      </c>
      <c r="J573" s="443">
        <v>1</v>
      </c>
      <c r="K573" s="444">
        <v>100</v>
      </c>
      <c r="L573" s="443">
        <v>1</v>
      </c>
      <c r="M573" s="444">
        <v>100</v>
      </c>
      <c r="N573" s="471">
        <v>1</v>
      </c>
      <c r="O573" s="465">
        <v>100</v>
      </c>
      <c r="P573" s="471">
        <v>1</v>
      </c>
      <c r="Q573" s="465">
        <v>100</v>
      </c>
      <c r="R573" s="471"/>
      <c r="S573" s="465"/>
      <c r="T573" s="471"/>
      <c r="U573" s="465"/>
      <c r="V573" s="358" t="s">
        <v>8276</v>
      </c>
      <c r="W573" s="358" t="s">
        <v>8276</v>
      </c>
      <c r="X573" s="358" t="s">
        <v>8276</v>
      </c>
      <c r="Y573" s="358" t="s">
        <v>8276</v>
      </c>
      <c r="Z573" s="358" t="s">
        <v>8276</v>
      </c>
      <c r="AA573" s="358" t="s">
        <v>8276</v>
      </c>
      <c r="AB573" s="358" t="s">
        <v>8276</v>
      </c>
      <c r="AC573" s="358"/>
      <c r="AD573" s="374"/>
    </row>
    <row r="574" spans="1:30" ht="20.100000000000001" customHeight="1">
      <c r="A574" s="374" t="s">
        <v>3559</v>
      </c>
      <c r="B574" s="374" t="s">
        <v>890</v>
      </c>
      <c r="C574" s="358" t="s">
        <v>3641</v>
      </c>
      <c r="D574" s="374" t="s">
        <v>2222</v>
      </c>
      <c r="E574" s="358" t="s">
        <v>7338</v>
      </c>
      <c r="F574" s="443"/>
      <c r="G574" s="444"/>
      <c r="H574" s="443"/>
      <c r="I574" s="444"/>
      <c r="J574" s="443"/>
      <c r="K574" s="444"/>
      <c r="L574" s="443"/>
      <c r="M574" s="444"/>
      <c r="N574" s="471"/>
      <c r="O574" s="465"/>
      <c r="P574" s="471"/>
      <c r="Q574" s="465"/>
      <c r="R574" s="471"/>
      <c r="S574" s="465"/>
      <c r="T574" s="471"/>
      <c r="U574" s="465"/>
      <c r="V574" s="358" t="s">
        <v>8276</v>
      </c>
      <c r="W574" s="358" t="s">
        <v>8276</v>
      </c>
      <c r="X574" s="358" t="s">
        <v>8276</v>
      </c>
      <c r="Y574" s="358" t="s">
        <v>8276</v>
      </c>
      <c r="Z574" s="358" t="s">
        <v>8276</v>
      </c>
      <c r="AA574" s="358" t="s">
        <v>8276</v>
      </c>
      <c r="AB574" s="358" t="s">
        <v>8276</v>
      </c>
      <c r="AC574" s="358"/>
      <c r="AD574" s="374"/>
    </row>
    <row r="575" spans="1:30" ht="20.100000000000001" customHeight="1">
      <c r="A575" s="311"/>
      <c r="B575" s="311"/>
      <c r="C575" s="452"/>
      <c r="D575" s="311" t="s">
        <v>2223</v>
      </c>
      <c r="E575" s="452"/>
      <c r="F575" s="531"/>
      <c r="G575" s="314"/>
      <c r="H575" s="356"/>
      <c r="I575" s="314"/>
      <c r="J575" s="356"/>
      <c r="K575" s="314"/>
      <c r="L575" s="356"/>
      <c r="M575" s="314"/>
      <c r="N575" s="315"/>
      <c r="O575" s="316"/>
      <c r="P575" s="315"/>
      <c r="Q575" s="316"/>
      <c r="R575" s="315"/>
      <c r="S575" s="316"/>
      <c r="T575" s="315"/>
      <c r="U575" s="316"/>
      <c r="V575" s="452"/>
      <c r="W575" s="452"/>
      <c r="X575" s="452"/>
      <c r="Y575" s="452"/>
      <c r="Z575" s="452"/>
      <c r="AA575" s="452"/>
      <c r="AB575" s="452"/>
      <c r="AC575" s="452"/>
      <c r="AD575" s="311"/>
    </row>
    <row r="576" spans="1:30" ht="20.100000000000001" customHeight="1">
      <c r="A576" s="311"/>
      <c r="B576" s="311"/>
      <c r="C576" s="452"/>
      <c r="D576" s="311" t="s">
        <v>2224</v>
      </c>
      <c r="E576" s="452"/>
      <c r="F576" s="531"/>
      <c r="G576" s="314"/>
      <c r="H576" s="356"/>
      <c r="I576" s="314"/>
      <c r="J576" s="356"/>
      <c r="K576" s="314"/>
      <c r="L576" s="356"/>
      <c r="M576" s="314"/>
      <c r="N576" s="315"/>
      <c r="O576" s="316"/>
      <c r="P576" s="315"/>
      <c r="Q576" s="316"/>
      <c r="R576" s="315"/>
      <c r="S576" s="316"/>
      <c r="T576" s="315"/>
      <c r="U576" s="316"/>
      <c r="V576" s="452"/>
      <c r="W576" s="452"/>
      <c r="X576" s="452"/>
      <c r="Y576" s="452"/>
      <c r="Z576" s="452"/>
      <c r="AA576" s="452"/>
      <c r="AB576" s="452"/>
      <c r="AC576" s="452"/>
      <c r="AD576" s="311"/>
    </row>
    <row r="577" spans="1:30" ht="20.100000000000001" customHeight="1">
      <c r="A577" s="311"/>
      <c r="B577" s="311"/>
      <c r="C577" s="452"/>
      <c r="D577" s="311" t="s">
        <v>2225</v>
      </c>
      <c r="E577" s="452"/>
      <c r="F577" s="531"/>
      <c r="G577" s="314"/>
      <c r="H577" s="356"/>
      <c r="I577" s="314"/>
      <c r="J577" s="356"/>
      <c r="K577" s="314"/>
      <c r="L577" s="356"/>
      <c r="M577" s="314"/>
      <c r="N577" s="315"/>
      <c r="O577" s="316"/>
      <c r="P577" s="315"/>
      <c r="Q577" s="316"/>
      <c r="R577" s="315"/>
      <c r="S577" s="316"/>
      <c r="T577" s="315"/>
      <c r="U577" s="316"/>
      <c r="V577" s="452"/>
      <c r="W577" s="452"/>
      <c r="X577" s="452"/>
      <c r="Y577" s="452"/>
      <c r="Z577" s="452"/>
      <c r="AA577" s="452"/>
      <c r="AB577" s="452"/>
      <c r="AC577" s="452"/>
      <c r="AD577" s="311"/>
    </row>
    <row r="578" spans="1:30" ht="20.100000000000001" customHeight="1">
      <c r="A578" s="311"/>
      <c r="B578" s="311"/>
      <c r="C578" s="452"/>
      <c r="D578" s="311" t="s">
        <v>2226</v>
      </c>
      <c r="E578" s="452"/>
      <c r="F578" s="531"/>
      <c r="G578" s="314"/>
      <c r="H578" s="356"/>
      <c r="I578" s="314"/>
      <c r="J578" s="356"/>
      <c r="K578" s="314"/>
      <c r="L578" s="356"/>
      <c r="M578" s="314"/>
      <c r="N578" s="315"/>
      <c r="O578" s="316"/>
      <c r="P578" s="315"/>
      <c r="Q578" s="316"/>
      <c r="R578" s="315"/>
      <c r="S578" s="316"/>
      <c r="T578" s="315"/>
      <c r="U578" s="316"/>
      <c r="V578" s="452"/>
      <c r="W578" s="452"/>
      <c r="X578" s="452"/>
      <c r="Y578" s="452"/>
      <c r="Z578" s="452"/>
      <c r="AA578" s="452"/>
      <c r="AB578" s="452"/>
      <c r="AC578" s="452"/>
      <c r="AD578" s="311"/>
    </row>
    <row r="579" spans="1:30" ht="20.100000000000001" customHeight="1">
      <c r="A579" s="311"/>
      <c r="B579" s="311"/>
      <c r="C579" s="452"/>
      <c r="D579" s="311" t="s">
        <v>2227</v>
      </c>
      <c r="E579" s="452"/>
      <c r="F579" s="531">
        <v>1</v>
      </c>
      <c r="G579" s="314">
        <v>100</v>
      </c>
      <c r="H579" s="356">
        <v>1</v>
      </c>
      <c r="I579" s="314">
        <v>100</v>
      </c>
      <c r="J579" s="356">
        <v>1</v>
      </c>
      <c r="K579" s="314">
        <v>100</v>
      </c>
      <c r="L579" s="356">
        <v>1</v>
      </c>
      <c r="M579" s="314">
        <v>100</v>
      </c>
      <c r="N579" s="315">
        <v>1</v>
      </c>
      <c r="O579" s="316">
        <v>100</v>
      </c>
      <c r="P579" s="315">
        <v>1</v>
      </c>
      <c r="Q579" s="316">
        <v>100</v>
      </c>
      <c r="R579" s="315"/>
      <c r="S579" s="316"/>
      <c r="T579" s="315"/>
      <c r="U579" s="316"/>
      <c r="V579" s="452"/>
      <c r="W579" s="452"/>
      <c r="X579" s="452"/>
      <c r="Y579" s="452"/>
      <c r="Z579" s="452"/>
      <c r="AA579" s="452"/>
      <c r="AB579" s="452"/>
      <c r="AC579" s="452"/>
      <c r="AD579" s="311"/>
    </row>
    <row r="580" spans="1:30" ht="20.100000000000001" customHeight="1">
      <c r="A580" s="311"/>
      <c r="B580" s="311"/>
      <c r="C580" s="452"/>
      <c r="D580" s="311" t="s">
        <v>2228</v>
      </c>
      <c r="E580" s="452"/>
      <c r="F580" s="531"/>
      <c r="G580" s="314"/>
      <c r="H580" s="356"/>
      <c r="I580" s="314"/>
      <c r="J580" s="356"/>
      <c r="K580" s="314"/>
      <c r="L580" s="356"/>
      <c r="M580" s="314"/>
      <c r="N580" s="315"/>
      <c r="O580" s="316"/>
      <c r="P580" s="315"/>
      <c r="Q580" s="316"/>
      <c r="R580" s="315"/>
      <c r="S580" s="316"/>
      <c r="T580" s="315"/>
      <c r="U580" s="316"/>
      <c r="V580" s="452"/>
      <c r="W580" s="452"/>
      <c r="X580" s="452"/>
      <c r="Y580" s="452"/>
      <c r="Z580" s="452"/>
      <c r="AA580" s="452"/>
      <c r="AB580" s="452"/>
      <c r="AC580" s="452"/>
      <c r="AD580" s="311"/>
    </row>
    <row r="581" spans="1:30" ht="20.100000000000001" customHeight="1">
      <c r="A581" s="311"/>
      <c r="B581" s="311"/>
      <c r="C581" s="452"/>
      <c r="D581" s="311" t="s">
        <v>2229</v>
      </c>
      <c r="E581" s="452"/>
      <c r="F581" s="531"/>
      <c r="G581" s="314"/>
      <c r="H581" s="356"/>
      <c r="I581" s="314"/>
      <c r="J581" s="356"/>
      <c r="K581" s="314"/>
      <c r="L581" s="356"/>
      <c r="M581" s="314"/>
      <c r="N581" s="315"/>
      <c r="O581" s="316"/>
      <c r="P581" s="315"/>
      <c r="Q581" s="316"/>
      <c r="R581" s="315"/>
      <c r="S581" s="316"/>
      <c r="T581" s="315"/>
      <c r="U581" s="316"/>
      <c r="V581" s="452"/>
      <c r="W581" s="452"/>
      <c r="X581" s="452"/>
      <c r="Y581" s="452"/>
      <c r="Z581" s="452"/>
      <c r="AA581" s="452"/>
      <c r="AB581" s="452"/>
      <c r="AC581" s="452"/>
      <c r="AD581" s="311"/>
    </row>
    <row r="582" spans="1:30" ht="20.100000000000001" customHeight="1">
      <c r="A582" s="311"/>
      <c r="B582" s="311"/>
      <c r="C582" s="452"/>
      <c r="D582" s="311" t="s">
        <v>1959</v>
      </c>
      <c r="E582" s="452"/>
      <c r="F582" s="531"/>
      <c r="G582" s="314"/>
      <c r="H582" s="356"/>
      <c r="I582" s="314"/>
      <c r="J582" s="356"/>
      <c r="K582" s="314"/>
      <c r="L582" s="356"/>
      <c r="M582" s="314"/>
      <c r="N582" s="315"/>
      <c r="O582" s="316"/>
      <c r="P582" s="315"/>
      <c r="Q582" s="316"/>
      <c r="R582" s="315"/>
      <c r="S582" s="316"/>
      <c r="T582" s="315"/>
      <c r="U582" s="316"/>
      <c r="V582" s="452"/>
      <c r="W582" s="452"/>
      <c r="X582" s="452"/>
      <c r="Y582" s="452"/>
      <c r="Z582" s="452"/>
      <c r="AA582" s="452"/>
      <c r="AB582" s="452"/>
      <c r="AC582" s="452"/>
      <c r="AD582" s="311"/>
    </row>
    <row r="583" spans="1:30" ht="20.100000000000001" customHeight="1">
      <c r="A583" s="311"/>
      <c r="B583" s="311"/>
      <c r="C583" s="452"/>
      <c r="D583" s="311" t="s">
        <v>1960</v>
      </c>
      <c r="E583" s="452"/>
      <c r="F583" s="531"/>
      <c r="G583" s="314"/>
      <c r="H583" s="356"/>
      <c r="I583" s="314"/>
      <c r="J583" s="356"/>
      <c r="K583" s="314"/>
      <c r="L583" s="356"/>
      <c r="M583" s="314"/>
      <c r="N583" s="315"/>
      <c r="O583" s="316"/>
      <c r="P583" s="315"/>
      <c r="Q583" s="316"/>
      <c r="R583" s="315"/>
      <c r="S583" s="316"/>
      <c r="T583" s="315"/>
      <c r="U583" s="316"/>
      <c r="V583" s="452"/>
      <c r="W583" s="452"/>
      <c r="X583" s="452"/>
      <c r="Y583" s="452"/>
      <c r="Z583" s="452"/>
      <c r="AA583" s="452"/>
      <c r="AB583" s="452"/>
      <c r="AC583" s="452"/>
      <c r="AD583" s="311"/>
    </row>
    <row r="584" spans="1:30" ht="20.100000000000001" customHeight="1">
      <c r="A584" s="374" t="s">
        <v>3560</v>
      </c>
      <c r="B584" s="374" t="s">
        <v>891</v>
      </c>
      <c r="C584" s="358" t="s">
        <v>3641</v>
      </c>
      <c r="D584" s="374"/>
      <c r="E584" s="358"/>
      <c r="F584" s="443">
        <v>1</v>
      </c>
      <c r="G584" s="444">
        <v>100</v>
      </c>
      <c r="H584" s="443">
        <v>1</v>
      </c>
      <c r="I584" s="444">
        <v>100</v>
      </c>
      <c r="J584" s="443">
        <v>1</v>
      </c>
      <c r="K584" s="444">
        <v>100</v>
      </c>
      <c r="L584" s="443">
        <v>1</v>
      </c>
      <c r="M584" s="444">
        <v>100</v>
      </c>
      <c r="N584" s="471">
        <v>1</v>
      </c>
      <c r="O584" s="465">
        <v>100</v>
      </c>
      <c r="P584" s="471">
        <v>1</v>
      </c>
      <c r="Q584" s="465">
        <v>100</v>
      </c>
      <c r="R584" s="471"/>
      <c r="S584" s="465"/>
      <c r="T584" s="471"/>
      <c r="U584" s="465"/>
      <c r="V584" s="358" t="s">
        <v>8276</v>
      </c>
      <c r="W584" s="358" t="s">
        <v>8276</v>
      </c>
      <c r="X584" s="358" t="s">
        <v>8276</v>
      </c>
      <c r="Y584" s="358" t="s">
        <v>8276</v>
      </c>
      <c r="Z584" s="358" t="s">
        <v>8276</v>
      </c>
      <c r="AA584" s="358" t="s">
        <v>8276</v>
      </c>
      <c r="AB584" s="358" t="s">
        <v>8276</v>
      </c>
      <c r="AC584" s="358"/>
      <c r="AD584" s="374"/>
    </row>
    <row r="585" spans="1:30" ht="20.100000000000001" customHeight="1">
      <c r="A585" s="311"/>
      <c r="B585" s="311"/>
      <c r="C585" s="452"/>
      <c r="D585" s="311" t="s">
        <v>8566</v>
      </c>
      <c r="E585" s="452" t="s">
        <v>8730</v>
      </c>
      <c r="F585" s="531"/>
      <c r="G585" s="314"/>
      <c r="H585" s="356"/>
      <c r="I585" s="314"/>
      <c r="J585" s="356"/>
      <c r="K585" s="314"/>
      <c r="L585" s="356"/>
      <c r="M585" s="314"/>
      <c r="N585" s="315"/>
      <c r="O585" s="316"/>
      <c r="P585" s="315"/>
      <c r="Q585" s="316"/>
      <c r="R585" s="315"/>
      <c r="S585" s="316"/>
      <c r="T585" s="315"/>
      <c r="U585" s="316"/>
      <c r="V585" s="452"/>
      <c r="W585" s="452"/>
      <c r="X585" s="452"/>
      <c r="Y585" s="452"/>
      <c r="Z585" s="452"/>
      <c r="AA585" s="452"/>
      <c r="AB585" s="452"/>
      <c r="AC585" s="452"/>
      <c r="AD585" s="311"/>
    </row>
    <row r="586" spans="1:30" ht="20.100000000000001" customHeight="1">
      <c r="A586" s="311"/>
      <c r="B586" s="311"/>
      <c r="C586" s="452"/>
      <c r="D586" s="311" t="s">
        <v>1563</v>
      </c>
      <c r="E586" s="452"/>
      <c r="F586" s="531"/>
      <c r="G586" s="314"/>
      <c r="H586" s="356"/>
      <c r="I586" s="314"/>
      <c r="J586" s="356"/>
      <c r="K586" s="314"/>
      <c r="L586" s="356"/>
      <c r="M586" s="314"/>
      <c r="N586" s="315"/>
      <c r="O586" s="316"/>
      <c r="P586" s="315"/>
      <c r="Q586" s="316"/>
      <c r="R586" s="315"/>
      <c r="S586" s="316"/>
      <c r="T586" s="315"/>
      <c r="U586" s="316"/>
      <c r="V586" s="452"/>
      <c r="W586" s="452"/>
      <c r="X586" s="452"/>
      <c r="Y586" s="452"/>
      <c r="Z586" s="452"/>
      <c r="AA586" s="452"/>
      <c r="AB586" s="452"/>
      <c r="AC586" s="452"/>
      <c r="AD586" s="311"/>
    </row>
    <row r="587" spans="1:30" ht="20.100000000000001" customHeight="1">
      <c r="A587" s="374" t="s">
        <v>3561</v>
      </c>
      <c r="B587" s="374" t="s">
        <v>892</v>
      </c>
      <c r="C587" s="358" t="s">
        <v>3641</v>
      </c>
      <c r="D587" s="374"/>
      <c r="E587" s="358"/>
      <c r="F587" s="443">
        <v>1</v>
      </c>
      <c r="G587" s="444">
        <v>100</v>
      </c>
      <c r="H587" s="443">
        <v>1</v>
      </c>
      <c r="I587" s="444">
        <v>100</v>
      </c>
      <c r="J587" s="443">
        <v>1</v>
      </c>
      <c r="K587" s="444">
        <v>100</v>
      </c>
      <c r="L587" s="443">
        <v>1</v>
      </c>
      <c r="M587" s="444">
        <v>100</v>
      </c>
      <c r="N587" s="471">
        <v>1</v>
      </c>
      <c r="O587" s="465">
        <v>100</v>
      </c>
      <c r="P587" s="471">
        <v>1</v>
      </c>
      <c r="Q587" s="465">
        <v>100</v>
      </c>
      <c r="R587" s="471"/>
      <c r="S587" s="465"/>
      <c r="T587" s="471"/>
      <c r="U587" s="465"/>
      <c r="V587" s="358" t="s">
        <v>8276</v>
      </c>
      <c r="W587" s="358" t="s">
        <v>8276</v>
      </c>
      <c r="X587" s="358" t="s">
        <v>8276</v>
      </c>
      <c r="Y587" s="358" t="s">
        <v>8276</v>
      </c>
      <c r="Z587" s="358" t="s">
        <v>8276</v>
      </c>
      <c r="AA587" s="358" t="s">
        <v>8276</v>
      </c>
      <c r="AB587" s="358" t="s">
        <v>8276</v>
      </c>
      <c r="AC587" s="358"/>
      <c r="AD587" s="374"/>
    </row>
    <row r="588" spans="1:30" ht="20.100000000000001" customHeight="1">
      <c r="A588" s="311"/>
      <c r="B588" s="311"/>
      <c r="C588" s="452"/>
      <c r="D588" s="311" t="s">
        <v>1959</v>
      </c>
      <c r="E588" s="452" t="s">
        <v>758</v>
      </c>
      <c r="F588" s="531"/>
      <c r="G588" s="314"/>
      <c r="H588" s="356"/>
      <c r="I588" s="314"/>
      <c r="J588" s="356"/>
      <c r="K588" s="314"/>
      <c r="L588" s="356"/>
      <c r="M588" s="314"/>
      <c r="N588" s="315"/>
      <c r="O588" s="316"/>
      <c r="P588" s="315"/>
      <c r="Q588" s="316"/>
      <c r="R588" s="315"/>
      <c r="S588" s="316"/>
      <c r="T588" s="315"/>
      <c r="U588" s="316"/>
      <c r="V588" s="452"/>
      <c r="W588" s="452"/>
      <c r="X588" s="452"/>
      <c r="Y588" s="452"/>
      <c r="Z588" s="452"/>
      <c r="AA588" s="452"/>
      <c r="AB588" s="452"/>
      <c r="AC588" s="452"/>
      <c r="AD588" s="311"/>
    </row>
    <row r="589" spans="1:30" ht="20.100000000000001" customHeight="1">
      <c r="A589" s="311"/>
      <c r="B589" s="311"/>
      <c r="C589" s="452"/>
      <c r="D589" s="311" t="s">
        <v>1960</v>
      </c>
      <c r="E589" s="452"/>
      <c r="F589" s="531"/>
      <c r="G589" s="314"/>
      <c r="H589" s="356"/>
      <c r="I589" s="314"/>
      <c r="J589" s="356"/>
      <c r="K589" s="314"/>
      <c r="L589" s="356"/>
      <c r="M589" s="314"/>
      <c r="N589" s="315"/>
      <c r="O589" s="316"/>
      <c r="P589" s="315"/>
      <c r="Q589" s="316"/>
      <c r="R589" s="315"/>
      <c r="S589" s="316"/>
      <c r="T589" s="315"/>
      <c r="U589" s="316"/>
      <c r="V589" s="452"/>
      <c r="W589" s="452"/>
      <c r="X589" s="452"/>
      <c r="Y589" s="452"/>
      <c r="Z589" s="452"/>
      <c r="AA589" s="452"/>
      <c r="AB589" s="452"/>
      <c r="AC589" s="452"/>
      <c r="AD589" s="311"/>
    </row>
    <row r="590" spans="1:30" ht="20.100000000000001" customHeight="1">
      <c r="A590" s="374" t="s">
        <v>3562</v>
      </c>
      <c r="B590" s="374" t="s">
        <v>893</v>
      </c>
      <c r="C590" s="358" t="s">
        <v>3675</v>
      </c>
      <c r="D590" s="374" t="s">
        <v>8568</v>
      </c>
      <c r="E590" s="358" t="s">
        <v>7338</v>
      </c>
      <c r="F590" s="443"/>
      <c r="G590" s="444"/>
      <c r="H590" s="443"/>
      <c r="I590" s="444"/>
      <c r="J590" s="443"/>
      <c r="K590" s="444"/>
      <c r="L590" s="443"/>
      <c r="M590" s="444"/>
      <c r="N590" s="471"/>
      <c r="O590" s="465"/>
      <c r="P590" s="471"/>
      <c r="Q590" s="465"/>
      <c r="R590" s="471"/>
      <c r="S590" s="465"/>
      <c r="T590" s="471"/>
      <c r="U590" s="465"/>
      <c r="V590" s="358" t="s">
        <v>8276</v>
      </c>
      <c r="W590" s="358" t="s">
        <v>8276</v>
      </c>
      <c r="X590" s="358" t="s">
        <v>8276</v>
      </c>
      <c r="Y590" s="358" t="s">
        <v>8276</v>
      </c>
      <c r="Z590" s="358" t="s">
        <v>8276</v>
      </c>
      <c r="AA590" s="358" t="s">
        <v>8276</v>
      </c>
      <c r="AB590" s="358" t="s">
        <v>8276</v>
      </c>
      <c r="AC590" s="358"/>
      <c r="AD590" s="374"/>
    </row>
    <row r="591" spans="1:30" ht="20.100000000000001" customHeight="1">
      <c r="A591" s="311"/>
      <c r="B591" s="311"/>
      <c r="C591" s="452"/>
      <c r="D591" s="311" t="s">
        <v>8569</v>
      </c>
      <c r="E591" s="452"/>
      <c r="F591" s="531"/>
      <c r="G591" s="314"/>
      <c r="H591" s="356"/>
      <c r="I591" s="314"/>
      <c r="J591" s="356"/>
      <c r="K591" s="314"/>
      <c r="L591" s="356"/>
      <c r="M591" s="314"/>
      <c r="N591" s="315"/>
      <c r="O591" s="316"/>
      <c r="P591" s="315"/>
      <c r="Q591" s="316"/>
      <c r="R591" s="315"/>
      <c r="S591" s="316"/>
      <c r="T591" s="315"/>
      <c r="U591" s="316"/>
      <c r="V591" s="452"/>
      <c r="W591" s="452"/>
      <c r="X591" s="452"/>
      <c r="Y591" s="452"/>
      <c r="Z591" s="452"/>
      <c r="AA591" s="452"/>
      <c r="AB591" s="452"/>
      <c r="AC591" s="452"/>
      <c r="AD591" s="311"/>
    </row>
    <row r="592" spans="1:30" ht="20.100000000000001" customHeight="1">
      <c r="A592" s="311"/>
      <c r="B592" s="311"/>
      <c r="C592" s="452"/>
      <c r="D592" s="311" t="s">
        <v>7408</v>
      </c>
      <c r="E592" s="452"/>
      <c r="F592" s="531"/>
      <c r="G592" s="314"/>
      <c r="H592" s="356"/>
      <c r="I592" s="314"/>
      <c r="J592" s="356"/>
      <c r="K592" s="314"/>
      <c r="L592" s="356"/>
      <c r="M592" s="314"/>
      <c r="N592" s="315"/>
      <c r="O592" s="316"/>
      <c r="P592" s="315"/>
      <c r="Q592" s="316"/>
      <c r="R592" s="315"/>
      <c r="S592" s="316"/>
      <c r="T592" s="315"/>
      <c r="U592" s="316"/>
      <c r="V592" s="452"/>
      <c r="W592" s="452"/>
      <c r="X592" s="452"/>
      <c r="Y592" s="452"/>
      <c r="Z592" s="452"/>
      <c r="AA592" s="452"/>
      <c r="AB592" s="452"/>
      <c r="AC592" s="452"/>
      <c r="AD592" s="311"/>
    </row>
    <row r="593" spans="1:30" ht="20.100000000000001" customHeight="1">
      <c r="A593" s="311"/>
      <c r="B593" s="311"/>
      <c r="C593" s="452"/>
      <c r="D593" s="311" t="s">
        <v>8571</v>
      </c>
      <c r="E593" s="452"/>
      <c r="F593" s="531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/>
      <c r="S593" s="316"/>
      <c r="T593" s="315"/>
      <c r="U593" s="316"/>
      <c r="V593" s="452"/>
      <c r="W593" s="452"/>
      <c r="X593" s="452"/>
      <c r="Y593" s="452"/>
      <c r="Z593" s="452"/>
      <c r="AA593" s="452"/>
      <c r="AB593" s="452"/>
      <c r="AC593" s="452"/>
      <c r="AD593" s="311"/>
    </row>
    <row r="594" spans="1:30" ht="20.100000000000001" customHeight="1">
      <c r="A594" s="311"/>
      <c r="B594" s="311"/>
      <c r="C594" s="452"/>
      <c r="D594" s="311" t="s">
        <v>1959</v>
      </c>
      <c r="E594" s="452"/>
      <c r="F594" s="531"/>
      <c r="G594" s="314"/>
      <c r="H594" s="356"/>
      <c r="I594" s="314"/>
      <c r="J594" s="356"/>
      <c r="K594" s="314"/>
      <c r="L594" s="356"/>
      <c r="M594" s="314"/>
      <c r="N594" s="315"/>
      <c r="O594" s="316"/>
      <c r="P594" s="315"/>
      <c r="Q594" s="316"/>
      <c r="R594" s="315"/>
      <c r="S594" s="316"/>
      <c r="T594" s="315"/>
      <c r="U594" s="316"/>
      <c r="V594" s="452"/>
      <c r="W594" s="452"/>
      <c r="X594" s="452"/>
      <c r="Y594" s="452"/>
      <c r="Z594" s="452"/>
      <c r="AA594" s="452"/>
      <c r="AB594" s="452"/>
      <c r="AC594" s="452"/>
      <c r="AD594" s="311"/>
    </row>
    <row r="595" spans="1:30" ht="20.100000000000001" customHeight="1">
      <c r="A595" s="311"/>
      <c r="B595" s="311"/>
      <c r="C595" s="452"/>
      <c r="D595" s="311" t="s">
        <v>1960</v>
      </c>
      <c r="E595" s="452"/>
      <c r="F595" s="531"/>
      <c r="G595" s="314"/>
      <c r="H595" s="356"/>
      <c r="I595" s="314"/>
      <c r="J595" s="356"/>
      <c r="K595" s="314"/>
      <c r="L595" s="356"/>
      <c r="M595" s="314"/>
      <c r="N595" s="315"/>
      <c r="O595" s="316"/>
      <c r="P595" s="315"/>
      <c r="Q595" s="316"/>
      <c r="R595" s="315"/>
      <c r="S595" s="316"/>
      <c r="T595" s="315"/>
      <c r="U595" s="316"/>
      <c r="V595" s="452"/>
      <c r="W595" s="452"/>
      <c r="X595" s="452"/>
      <c r="Y595" s="452"/>
      <c r="Z595" s="452"/>
      <c r="AA595" s="452"/>
      <c r="AB595" s="452"/>
      <c r="AC595" s="452"/>
      <c r="AD595" s="311"/>
    </row>
    <row r="596" spans="1:30" ht="20.100000000000001" customHeight="1">
      <c r="A596" s="374" t="s">
        <v>3563</v>
      </c>
      <c r="B596" s="374" t="s">
        <v>894</v>
      </c>
      <c r="C596" s="358" t="s">
        <v>3641</v>
      </c>
      <c r="D596" s="374" t="s">
        <v>2230</v>
      </c>
      <c r="E596" s="358" t="s">
        <v>7409</v>
      </c>
      <c r="F596" s="443"/>
      <c r="G596" s="444"/>
      <c r="H596" s="443"/>
      <c r="I596" s="444"/>
      <c r="J596" s="443"/>
      <c r="K596" s="444"/>
      <c r="L596" s="443"/>
      <c r="M596" s="444"/>
      <c r="N596" s="471"/>
      <c r="O596" s="465"/>
      <c r="P596" s="471"/>
      <c r="Q596" s="465"/>
      <c r="R596" s="471"/>
      <c r="S596" s="465"/>
      <c r="T596" s="471"/>
      <c r="U596" s="465"/>
      <c r="V596" s="358" t="s">
        <v>8276</v>
      </c>
      <c r="W596" s="358" t="s">
        <v>8276</v>
      </c>
      <c r="X596" s="358" t="s">
        <v>8276</v>
      </c>
      <c r="Y596" s="358" t="s">
        <v>8276</v>
      </c>
      <c r="Z596" s="358" t="s">
        <v>8276</v>
      </c>
      <c r="AA596" s="358" t="s">
        <v>8276</v>
      </c>
      <c r="AB596" s="358" t="s">
        <v>8276</v>
      </c>
      <c r="AC596" s="358"/>
      <c r="AD596" s="374"/>
    </row>
    <row r="597" spans="1:30" ht="20.100000000000001" customHeight="1">
      <c r="A597" s="311"/>
      <c r="B597" s="311"/>
      <c r="C597" s="452"/>
      <c r="D597" s="311" t="s">
        <v>2231</v>
      </c>
      <c r="E597" s="452"/>
      <c r="F597" s="531"/>
      <c r="G597" s="314"/>
      <c r="H597" s="356"/>
      <c r="I597" s="314"/>
      <c r="J597" s="356"/>
      <c r="K597" s="314"/>
      <c r="L597" s="356"/>
      <c r="M597" s="314"/>
      <c r="N597" s="315"/>
      <c r="O597" s="316"/>
      <c r="P597" s="315"/>
      <c r="Q597" s="316"/>
      <c r="R597" s="315"/>
      <c r="S597" s="316"/>
      <c r="T597" s="315"/>
      <c r="U597" s="316"/>
      <c r="V597" s="452"/>
      <c r="W597" s="452"/>
      <c r="X597" s="452"/>
      <c r="Y597" s="452"/>
      <c r="Z597" s="452"/>
      <c r="AA597" s="452"/>
      <c r="AB597" s="452"/>
      <c r="AC597" s="452"/>
      <c r="AD597" s="311"/>
    </row>
    <row r="598" spans="1:30" ht="20.100000000000001" customHeight="1">
      <c r="A598" s="311"/>
      <c r="B598" s="311"/>
      <c r="C598" s="452"/>
      <c r="D598" s="311" t="s">
        <v>1512</v>
      </c>
      <c r="E598" s="452"/>
      <c r="F598" s="531"/>
      <c r="G598" s="314"/>
      <c r="H598" s="356"/>
      <c r="I598" s="314"/>
      <c r="J598" s="356"/>
      <c r="K598" s="314"/>
      <c r="L598" s="356"/>
      <c r="M598" s="314"/>
      <c r="N598" s="315"/>
      <c r="O598" s="316"/>
      <c r="P598" s="315"/>
      <c r="Q598" s="316"/>
      <c r="R598" s="315"/>
      <c r="S598" s="316"/>
      <c r="T598" s="315"/>
      <c r="U598" s="316"/>
      <c r="V598" s="452"/>
      <c r="W598" s="452"/>
      <c r="X598" s="452"/>
      <c r="Y598" s="452"/>
      <c r="Z598" s="452"/>
      <c r="AA598" s="452"/>
      <c r="AB598" s="452"/>
      <c r="AC598" s="452"/>
      <c r="AD598" s="311"/>
    </row>
    <row r="599" spans="1:30" ht="20.100000000000001" customHeight="1">
      <c r="A599" s="311"/>
      <c r="B599" s="311"/>
      <c r="C599" s="452"/>
      <c r="D599" s="311" t="s">
        <v>2232</v>
      </c>
      <c r="E599" s="452"/>
      <c r="F599" s="531"/>
      <c r="G599" s="314"/>
      <c r="H599" s="356"/>
      <c r="I599" s="314"/>
      <c r="J599" s="356"/>
      <c r="K599" s="314"/>
      <c r="L599" s="356">
        <v>1</v>
      </c>
      <c r="M599" s="314">
        <v>100</v>
      </c>
      <c r="N599" s="315">
        <v>1</v>
      </c>
      <c r="O599" s="316">
        <v>100</v>
      </c>
      <c r="P599" s="315">
        <v>1</v>
      </c>
      <c r="Q599" s="316">
        <v>100</v>
      </c>
      <c r="R599" s="315"/>
      <c r="S599" s="316"/>
      <c r="T599" s="315"/>
      <c r="U599" s="316"/>
      <c r="V599" s="452"/>
      <c r="W599" s="452"/>
      <c r="X599" s="452"/>
      <c r="Y599" s="452"/>
      <c r="Z599" s="452"/>
      <c r="AA599" s="452"/>
      <c r="AB599" s="452"/>
      <c r="AC599" s="452"/>
      <c r="AD599" s="311"/>
    </row>
    <row r="600" spans="1:30" ht="20.100000000000001" customHeight="1">
      <c r="A600" s="311"/>
      <c r="B600" s="311"/>
      <c r="C600" s="452"/>
      <c r="D600" s="311" t="s">
        <v>2233</v>
      </c>
      <c r="E600" s="452"/>
      <c r="F600" s="531">
        <v>1</v>
      </c>
      <c r="G600" s="314">
        <v>100</v>
      </c>
      <c r="H600" s="356">
        <v>1</v>
      </c>
      <c r="I600" s="314">
        <v>100</v>
      </c>
      <c r="J600" s="356">
        <v>1</v>
      </c>
      <c r="K600" s="314">
        <v>100</v>
      </c>
      <c r="L600" s="356"/>
      <c r="M600" s="314"/>
      <c r="N600" s="315"/>
      <c r="O600" s="316"/>
      <c r="P600" s="315"/>
      <c r="Q600" s="316"/>
      <c r="R600" s="315"/>
      <c r="S600" s="316"/>
      <c r="T600" s="315"/>
      <c r="U600" s="316"/>
      <c r="V600" s="452"/>
      <c r="W600" s="452"/>
      <c r="X600" s="452"/>
      <c r="Y600" s="452"/>
      <c r="Z600" s="452"/>
      <c r="AA600" s="452"/>
      <c r="AB600" s="452"/>
      <c r="AC600" s="452"/>
      <c r="AD600" s="311"/>
    </row>
    <row r="601" spans="1:30" ht="20.100000000000001" customHeight="1">
      <c r="A601" s="311"/>
      <c r="B601" s="311"/>
      <c r="C601" s="452"/>
      <c r="D601" s="311" t="s">
        <v>2002</v>
      </c>
      <c r="E601" s="452"/>
      <c r="F601" s="531"/>
      <c r="G601" s="314"/>
      <c r="H601" s="356"/>
      <c r="I601" s="314"/>
      <c r="J601" s="356"/>
      <c r="K601" s="314"/>
      <c r="L601" s="356"/>
      <c r="M601" s="314"/>
      <c r="N601" s="315"/>
      <c r="O601" s="316"/>
      <c r="P601" s="315"/>
      <c r="Q601" s="316"/>
      <c r="R601" s="315"/>
      <c r="S601" s="316"/>
      <c r="T601" s="315"/>
      <c r="U601" s="316"/>
      <c r="V601" s="452"/>
      <c r="W601" s="452"/>
      <c r="X601" s="452"/>
      <c r="Y601" s="452"/>
      <c r="Z601" s="452"/>
      <c r="AA601" s="452"/>
      <c r="AB601" s="452"/>
      <c r="AC601" s="452"/>
      <c r="AD601" s="311"/>
    </row>
    <row r="602" spans="1:30" ht="20.100000000000001" customHeight="1">
      <c r="A602" s="311"/>
      <c r="B602" s="311"/>
      <c r="C602" s="452"/>
      <c r="D602" s="311" t="s">
        <v>1359</v>
      </c>
      <c r="E602" s="452"/>
      <c r="F602" s="531"/>
      <c r="G602" s="314"/>
      <c r="H602" s="356"/>
      <c r="I602" s="314"/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315"/>
      <c r="U602" s="316"/>
      <c r="V602" s="452"/>
      <c r="W602" s="452"/>
      <c r="X602" s="452"/>
      <c r="Y602" s="452"/>
      <c r="Z602" s="452"/>
      <c r="AA602" s="452"/>
      <c r="AB602" s="452"/>
      <c r="AC602" s="452"/>
      <c r="AD602" s="311"/>
    </row>
    <row r="603" spans="1:30" ht="20.100000000000001" customHeight="1">
      <c r="A603" s="374" t="s">
        <v>3564</v>
      </c>
      <c r="B603" s="374" t="s">
        <v>895</v>
      </c>
      <c r="C603" s="358" t="s">
        <v>3641</v>
      </c>
      <c r="D603" s="374" t="s">
        <v>2234</v>
      </c>
      <c r="E603" s="358"/>
      <c r="F603" s="443"/>
      <c r="G603" s="444"/>
      <c r="H603" s="443">
        <v>1</v>
      </c>
      <c r="I603" s="444">
        <v>100</v>
      </c>
      <c r="J603" s="443">
        <v>1</v>
      </c>
      <c r="K603" s="444">
        <v>100</v>
      </c>
      <c r="L603" s="443">
        <v>1</v>
      </c>
      <c r="M603" s="444">
        <v>100</v>
      </c>
      <c r="N603" s="471">
        <v>1</v>
      </c>
      <c r="O603" s="465">
        <v>100</v>
      </c>
      <c r="P603" s="471">
        <v>1</v>
      </c>
      <c r="Q603" s="465">
        <v>100</v>
      </c>
      <c r="R603" s="471"/>
      <c r="S603" s="465"/>
      <c r="T603" s="471"/>
      <c r="U603" s="465"/>
      <c r="V603" s="358" t="s">
        <v>8276</v>
      </c>
      <c r="W603" s="358" t="s">
        <v>8276</v>
      </c>
      <c r="X603" s="358" t="s">
        <v>8276</v>
      </c>
      <c r="Y603" s="358" t="s">
        <v>8276</v>
      </c>
      <c r="Z603" s="358" t="s">
        <v>8276</v>
      </c>
      <c r="AA603" s="358" t="s">
        <v>8276</v>
      </c>
      <c r="AB603" s="358" t="s">
        <v>8276</v>
      </c>
      <c r="AC603" s="358"/>
      <c r="AD603" s="374"/>
    </row>
    <row r="604" spans="1:30" ht="20.100000000000001" customHeight="1">
      <c r="A604" s="311"/>
      <c r="B604" s="311"/>
      <c r="C604" s="452"/>
      <c r="D604" s="311" t="s">
        <v>2235</v>
      </c>
      <c r="E604" s="452"/>
      <c r="F604" s="531"/>
      <c r="G604" s="314"/>
      <c r="H604" s="356"/>
      <c r="I604" s="314"/>
      <c r="J604" s="356"/>
      <c r="K604" s="314"/>
      <c r="L604" s="356"/>
      <c r="M604" s="314"/>
      <c r="N604" s="315"/>
      <c r="O604" s="316"/>
      <c r="P604" s="315"/>
      <c r="Q604" s="316"/>
      <c r="R604" s="315"/>
      <c r="S604" s="316"/>
      <c r="T604" s="315"/>
      <c r="U604" s="316"/>
      <c r="V604" s="452"/>
      <c r="W604" s="452"/>
      <c r="X604" s="452"/>
      <c r="Y604" s="452"/>
      <c r="Z604" s="452"/>
      <c r="AA604" s="452"/>
      <c r="AB604" s="452"/>
      <c r="AC604" s="452"/>
      <c r="AD604" s="311"/>
    </row>
    <row r="605" spans="1:30" ht="20.100000000000001" customHeight="1">
      <c r="A605" s="311"/>
      <c r="B605" s="311"/>
      <c r="C605" s="452"/>
      <c r="D605" s="311" t="s">
        <v>2236</v>
      </c>
      <c r="E605" s="452"/>
      <c r="F605" s="531"/>
      <c r="G605" s="314"/>
      <c r="H605" s="356"/>
      <c r="I605" s="314"/>
      <c r="J605" s="356"/>
      <c r="K605" s="314"/>
      <c r="L605" s="356"/>
      <c r="M605" s="314"/>
      <c r="N605" s="315"/>
      <c r="O605" s="316"/>
      <c r="P605" s="315"/>
      <c r="Q605" s="316"/>
      <c r="R605" s="315"/>
      <c r="S605" s="316"/>
      <c r="T605" s="315"/>
      <c r="U605" s="316"/>
      <c r="V605" s="452"/>
      <c r="W605" s="452"/>
      <c r="X605" s="452"/>
      <c r="Y605" s="452"/>
      <c r="Z605" s="452"/>
      <c r="AA605" s="452"/>
      <c r="AB605" s="452"/>
      <c r="AC605" s="452"/>
      <c r="AD605" s="311"/>
    </row>
    <row r="606" spans="1:30" ht="20.100000000000001" customHeight="1">
      <c r="A606" s="311"/>
      <c r="B606" s="311"/>
      <c r="C606" s="452"/>
      <c r="D606" s="311" t="s">
        <v>2237</v>
      </c>
      <c r="E606" s="452"/>
      <c r="F606" s="531"/>
      <c r="G606" s="314"/>
      <c r="H606" s="356"/>
      <c r="I606" s="314"/>
      <c r="J606" s="356"/>
      <c r="K606" s="314"/>
      <c r="L606" s="356"/>
      <c r="M606" s="314"/>
      <c r="N606" s="315"/>
      <c r="O606" s="316"/>
      <c r="P606" s="315"/>
      <c r="Q606" s="316"/>
      <c r="R606" s="315"/>
      <c r="S606" s="316"/>
      <c r="T606" s="315"/>
      <c r="U606" s="316"/>
      <c r="V606" s="452"/>
      <c r="W606" s="452"/>
      <c r="X606" s="452"/>
      <c r="Y606" s="452"/>
      <c r="Z606" s="452"/>
      <c r="AA606" s="452"/>
      <c r="AB606" s="452"/>
      <c r="AC606" s="452"/>
      <c r="AD606" s="311"/>
    </row>
    <row r="607" spans="1:30" ht="20.100000000000001" customHeight="1">
      <c r="A607" s="374" t="s">
        <v>3565</v>
      </c>
      <c r="B607" s="374" t="s">
        <v>896</v>
      </c>
      <c r="C607" s="358" t="s">
        <v>3676</v>
      </c>
      <c r="D607" s="374"/>
      <c r="E607" s="358"/>
      <c r="F607" s="443"/>
      <c r="G607" s="444"/>
      <c r="H607" s="443"/>
      <c r="I607" s="444"/>
      <c r="J607" s="443"/>
      <c r="K607" s="444"/>
      <c r="L607" s="443"/>
      <c r="M607" s="444"/>
      <c r="N607" s="471"/>
      <c r="O607" s="465"/>
      <c r="P607" s="471"/>
      <c r="Q607" s="465"/>
      <c r="R607" s="471"/>
      <c r="S607" s="465"/>
      <c r="T607" s="471"/>
      <c r="U607" s="465"/>
      <c r="V607" s="358" t="s">
        <v>8276</v>
      </c>
      <c r="W607" s="358" t="s">
        <v>8276</v>
      </c>
      <c r="X607" s="358" t="s">
        <v>8276</v>
      </c>
      <c r="Y607" s="358" t="s">
        <v>8276</v>
      </c>
      <c r="Z607" s="358" t="s">
        <v>8276</v>
      </c>
      <c r="AA607" s="358" t="s">
        <v>8276</v>
      </c>
      <c r="AB607" s="358" t="s">
        <v>8276</v>
      </c>
      <c r="AC607" s="358"/>
      <c r="AD607" s="374"/>
    </row>
    <row r="608" spans="1:30" ht="20.100000000000001" customHeight="1">
      <c r="A608" s="311"/>
      <c r="B608" s="311"/>
      <c r="C608" s="452"/>
      <c r="D608" s="311" t="s">
        <v>8566</v>
      </c>
      <c r="E608" s="452" t="s">
        <v>8730</v>
      </c>
      <c r="F608" s="531"/>
      <c r="G608" s="314"/>
      <c r="H608" s="356"/>
      <c r="I608" s="314"/>
      <c r="J608" s="356"/>
      <c r="K608" s="314"/>
      <c r="L608" s="356"/>
      <c r="M608" s="314"/>
      <c r="N608" s="315"/>
      <c r="O608" s="316"/>
      <c r="P608" s="315"/>
      <c r="Q608" s="316"/>
      <c r="R608" s="315"/>
      <c r="S608" s="316"/>
      <c r="T608" s="315"/>
      <c r="U608" s="316"/>
      <c r="V608" s="452"/>
      <c r="W608" s="452"/>
      <c r="X608" s="452"/>
      <c r="Y608" s="452"/>
      <c r="Z608" s="452"/>
      <c r="AA608" s="452"/>
      <c r="AB608" s="452"/>
      <c r="AC608" s="452"/>
      <c r="AD608" s="311"/>
    </row>
    <row r="609" spans="1:30" ht="20.100000000000001" customHeight="1">
      <c r="A609" s="311"/>
      <c r="B609" s="311"/>
      <c r="C609" s="452"/>
      <c r="D609" s="311" t="s">
        <v>1563</v>
      </c>
      <c r="E609" s="452"/>
      <c r="F609" s="531"/>
      <c r="G609" s="314"/>
      <c r="H609" s="356"/>
      <c r="I609" s="314"/>
      <c r="J609" s="356"/>
      <c r="K609" s="314"/>
      <c r="L609" s="356"/>
      <c r="M609" s="314"/>
      <c r="N609" s="315"/>
      <c r="O609" s="316"/>
      <c r="P609" s="315"/>
      <c r="Q609" s="316"/>
      <c r="R609" s="315"/>
      <c r="S609" s="316"/>
      <c r="T609" s="315"/>
      <c r="U609" s="316"/>
      <c r="V609" s="452"/>
      <c r="W609" s="452"/>
      <c r="X609" s="452"/>
      <c r="Y609" s="452"/>
      <c r="Z609" s="452"/>
      <c r="AA609" s="452"/>
      <c r="AB609" s="452"/>
      <c r="AC609" s="452"/>
      <c r="AD609" s="311"/>
    </row>
    <row r="610" spans="1:30" ht="20.100000000000001" customHeight="1">
      <c r="A610" s="374" t="s">
        <v>3566</v>
      </c>
      <c r="B610" s="374" t="s">
        <v>897</v>
      </c>
      <c r="C610" s="358" t="s">
        <v>3676</v>
      </c>
      <c r="D610" s="374"/>
      <c r="E610" s="358"/>
      <c r="F610" s="443"/>
      <c r="G610" s="444"/>
      <c r="H610" s="443"/>
      <c r="I610" s="444"/>
      <c r="J610" s="443"/>
      <c r="K610" s="444"/>
      <c r="L610" s="443"/>
      <c r="M610" s="444"/>
      <c r="N610" s="471"/>
      <c r="O610" s="465"/>
      <c r="P610" s="471"/>
      <c r="Q610" s="465"/>
      <c r="R610" s="471"/>
      <c r="S610" s="465"/>
      <c r="T610" s="471"/>
      <c r="U610" s="465"/>
      <c r="V610" s="358" t="s">
        <v>8276</v>
      </c>
      <c r="W610" s="358" t="s">
        <v>8276</v>
      </c>
      <c r="X610" s="358" t="s">
        <v>8276</v>
      </c>
      <c r="Y610" s="358" t="s">
        <v>8276</v>
      </c>
      <c r="Z610" s="358" t="s">
        <v>8276</v>
      </c>
      <c r="AA610" s="358" t="s">
        <v>8276</v>
      </c>
      <c r="AB610" s="358" t="s">
        <v>8276</v>
      </c>
      <c r="AC610" s="358"/>
      <c r="AD610" s="374"/>
    </row>
    <row r="611" spans="1:30" ht="20.100000000000001" customHeight="1">
      <c r="A611" s="311"/>
      <c r="B611" s="311"/>
      <c r="C611" s="452"/>
      <c r="D611" s="311" t="s">
        <v>7407</v>
      </c>
      <c r="E611" s="452" t="s">
        <v>758</v>
      </c>
      <c r="F611" s="531"/>
      <c r="G611" s="314"/>
      <c r="H611" s="356"/>
      <c r="I611" s="314"/>
      <c r="J611" s="356"/>
      <c r="K611" s="314"/>
      <c r="L611" s="356"/>
      <c r="M611" s="314"/>
      <c r="N611" s="315"/>
      <c r="O611" s="316"/>
      <c r="P611" s="315"/>
      <c r="Q611" s="316"/>
      <c r="R611" s="315"/>
      <c r="S611" s="316"/>
      <c r="T611" s="315"/>
      <c r="U611" s="316"/>
      <c r="V611" s="452"/>
      <c r="W611" s="452"/>
      <c r="X611" s="452"/>
      <c r="Y611" s="452"/>
      <c r="Z611" s="452"/>
      <c r="AA611" s="452"/>
      <c r="AB611" s="452"/>
      <c r="AC611" s="452"/>
      <c r="AD611" s="311"/>
    </row>
    <row r="612" spans="1:30" ht="20.100000000000001" customHeight="1">
      <c r="A612" s="311"/>
      <c r="B612" s="311"/>
      <c r="C612" s="452"/>
      <c r="D612" s="311" t="s">
        <v>1960</v>
      </c>
      <c r="E612" s="452"/>
      <c r="F612" s="531"/>
      <c r="G612" s="314"/>
      <c r="H612" s="356"/>
      <c r="I612" s="314"/>
      <c r="J612" s="356"/>
      <c r="K612" s="314"/>
      <c r="L612" s="356"/>
      <c r="M612" s="314"/>
      <c r="N612" s="315"/>
      <c r="O612" s="316"/>
      <c r="P612" s="315"/>
      <c r="Q612" s="316"/>
      <c r="R612" s="315"/>
      <c r="S612" s="316"/>
      <c r="T612" s="315"/>
      <c r="U612" s="316"/>
      <c r="V612" s="452"/>
      <c r="W612" s="452"/>
      <c r="X612" s="452"/>
      <c r="Y612" s="452"/>
      <c r="Z612" s="452"/>
      <c r="AA612" s="452"/>
      <c r="AB612" s="452"/>
      <c r="AC612" s="452"/>
      <c r="AD612" s="311"/>
    </row>
    <row r="613" spans="1:30" ht="20.100000000000001" customHeight="1">
      <c r="A613" s="374" t="s">
        <v>3567</v>
      </c>
      <c r="B613" s="374" t="s">
        <v>898</v>
      </c>
      <c r="C613" s="358" t="s">
        <v>3677</v>
      </c>
      <c r="D613" s="374" t="s">
        <v>8568</v>
      </c>
      <c r="E613" s="358" t="s">
        <v>7338</v>
      </c>
      <c r="F613" s="443"/>
      <c r="G613" s="444"/>
      <c r="H613" s="443"/>
      <c r="I613" s="444"/>
      <c r="J613" s="443"/>
      <c r="K613" s="444"/>
      <c r="L613" s="443"/>
      <c r="M613" s="444"/>
      <c r="N613" s="471"/>
      <c r="O613" s="465"/>
      <c r="P613" s="471"/>
      <c r="Q613" s="465"/>
      <c r="R613" s="471"/>
      <c r="S613" s="465"/>
      <c r="T613" s="471"/>
      <c r="U613" s="465"/>
      <c r="V613" s="358" t="s">
        <v>8276</v>
      </c>
      <c r="W613" s="358" t="s">
        <v>8276</v>
      </c>
      <c r="X613" s="358" t="s">
        <v>8276</v>
      </c>
      <c r="Y613" s="358" t="s">
        <v>8276</v>
      </c>
      <c r="Z613" s="358" t="s">
        <v>8276</v>
      </c>
      <c r="AA613" s="358" t="s">
        <v>8276</v>
      </c>
      <c r="AB613" s="358" t="s">
        <v>8276</v>
      </c>
      <c r="AC613" s="358"/>
      <c r="AD613" s="374"/>
    </row>
    <row r="614" spans="1:30" ht="20.100000000000001" customHeight="1">
      <c r="A614" s="311"/>
      <c r="B614" s="311"/>
      <c r="C614" s="452"/>
      <c r="D614" s="311" t="s">
        <v>8569</v>
      </c>
      <c r="E614" s="452"/>
      <c r="F614" s="531"/>
      <c r="G614" s="314"/>
      <c r="H614" s="356"/>
      <c r="I614" s="314"/>
      <c r="J614" s="356"/>
      <c r="K614" s="314"/>
      <c r="L614" s="356"/>
      <c r="M614" s="314"/>
      <c r="N614" s="315"/>
      <c r="O614" s="316"/>
      <c r="P614" s="315"/>
      <c r="Q614" s="316"/>
      <c r="R614" s="315"/>
      <c r="S614" s="316"/>
      <c r="T614" s="315"/>
      <c r="U614" s="316"/>
      <c r="V614" s="452"/>
      <c r="W614" s="452"/>
      <c r="X614" s="452"/>
      <c r="Y614" s="452"/>
      <c r="Z614" s="452"/>
      <c r="AA614" s="452"/>
      <c r="AB614" s="452"/>
      <c r="AC614" s="452"/>
      <c r="AD614" s="311"/>
    </row>
    <row r="615" spans="1:30" ht="20.100000000000001" customHeight="1">
      <c r="A615" s="311"/>
      <c r="B615" s="311"/>
      <c r="C615" s="452"/>
      <c r="D615" s="311" t="s">
        <v>7408</v>
      </c>
      <c r="E615" s="452"/>
      <c r="F615" s="531"/>
      <c r="G615" s="314"/>
      <c r="H615" s="356"/>
      <c r="I615" s="314"/>
      <c r="J615" s="356"/>
      <c r="K615" s="314"/>
      <c r="L615" s="356"/>
      <c r="M615" s="314"/>
      <c r="N615" s="315"/>
      <c r="O615" s="316"/>
      <c r="P615" s="315"/>
      <c r="Q615" s="316"/>
      <c r="R615" s="315"/>
      <c r="S615" s="316"/>
      <c r="T615" s="315"/>
      <c r="U615" s="316"/>
      <c r="V615" s="452"/>
      <c r="W615" s="452"/>
      <c r="X615" s="452"/>
      <c r="Y615" s="452"/>
      <c r="Z615" s="452"/>
      <c r="AA615" s="452"/>
      <c r="AB615" s="452"/>
      <c r="AC615" s="452"/>
      <c r="AD615" s="311"/>
    </row>
    <row r="616" spans="1:30" ht="20.100000000000001" customHeight="1">
      <c r="A616" s="311"/>
      <c r="B616" s="311"/>
      <c r="C616" s="452"/>
      <c r="D616" s="311" t="s">
        <v>8571</v>
      </c>
      <c r="E616" s="452"/>
      <c r="F616" s="531"/>
      <c r="G616" s="314"/>
      <c r="H616" s="356"/>
      <c r="I616" s="314"/>
      <c r="J616" s="356"/>
      <c r="K616" s="314"/>
      <c r="L616" s="356"/>
      <c r="M616" s="314"/>
      <c r="N616" s="315"/>
      <c r="O616" s="316"/>
      <c r="P616" s="315"/>
      <c r="Q616" s="316"/>
      <c r="R616" s="315"/>
      <c r="S616" s="316"/>
      <c r="T616" s="315"/>
      <c r="U616" s="316"/>
      <c r="V616" s="452"/>
      <c r="W616" s="452"/>
      <c r="X616" s="452"/>
      <c r="Y616" s="452"/>
      <c r="Z616" s="452"/>
      <c r="AA616" s="452"/>
      <c r="AB616" s="452"/>
      <c r="AC616" s="452"/>
      <c r="AD616" s="311"/>
    </row>
    <row r="617" spans="1:30" ht="20.100000000000001" customHeight="1">
      <c r="A617" s="311"/>
      <c r="B617" s="311"/>
      <c r="C617" s="452"/>
      <c r="D617" s="311" t="s">
        <v>1959</v>
      </c>
      <c r="E617" s="452"/>
      <c r="F617" s="531"/>
      <c r="G617" s="314"/>
      <c r="H617" s="356"/>
      <c r="I617" s="314"/>
      <c r="J617" s="356"/>
      <c r="K617" s="314"/>
      <c r="L617" s="356"/>
      <c r="M617" s="314"/>
      <c r="N617" s="315"/>
      <c r="O617" s="316"/>
      <c r="P617" s="315"/>
      <c r="Q617" s="316"/>
      <c r="R617" s="315"/>
      <c r="S617" s="316"/>
      <c r="T617" s="315"/>
      <c r="U617" s="316"/>
      <c r="V617" s="452"/>
      <c r="W617" s="452"/>
      <c r="X617" s="452"/>
      <c r="Y617" s="452"/>
      <c r="Z617" s="452"/>
      <c r="AA617" s="452"/>
      <c r="AB617" s="452"/>
      <c r="AC617" s="452"/>
      <c r="AD617" s="311"/>
    </row>
    <row r="618" spans="1:30" ht="20.100000000000001" customHeight="1">
      <c r="A618" s="311"/>
      <c r="B618" s="311"/>
      <c r="C618" s="452"/>
      <c r="D618" s="311" t="s">
        <v>1960</v>
      </c>
      <c r="E618" s="452"/>
      <c r="F618" s="531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/>
      <c r="U618" s="316"/>
      <c r="V618" s="452"/>
      <c r="W618" s="452"/>
      <c r="X618" s="452"/>
      <c r="Y618" s="452"/>
      <c r="Z618" s="452"/>
      <c r="AA618" s="452"/>
      <c r="AB618" s="452"/>
      <c r="AC618" s="452"/>
      <c r="AD618" s="311"/>
    </row>
    <row r="619" spans="1:30" ht="20.100000000000001" customHeight="1">
      <c r="A619" s="374" t="s">
        <v>3568</v>
      </c>
      <c r="B619" s="374" t="s">
        <v>899</v>
      </c>
      <c r="C619" s="358" t="s">
        <v>3678</v>
      </c>
      <c r="D619" s="374" t="s">
        <v>2238</v>
      </c>
      <c r="E619" s="358"/>
      <c r="F619" s="443"/>
      <c r="G619" s="444"/>
      <c r="H619" s="443"/>
      <c r="I619" s="444"/>
      <c r="J619" s="443"/>
      <c r="K619" s="444"/>
      <c r="L619" s="443"/>
      <c r="M619" s="444"/>
      <c r="N619" s="471"/>
      <c r="O619" s="465"/>
      <c r="P619" s="471"/>
      <c r="Q619" s="465"/>
      <c r="R619" s="471"/>
      <c r="S619" s="465"/>
      <c r="T619" s="471"/>
      <c r="U619" s="465"/>
      <c r="V619" s="358" t="s">
        <v>8276</v>
      </c>
      <c r="W619" s="358" t="s">
        <v>8276</v>
      </c>
      <c r="X619" s="358" t="s">
        <v>8276</v>
      </c>
      <c r="Y619" s="358" t="s">
        <v>8276</v>
      </c>
      <c r="Z619" s="358" t="s">
        <v>8276</v>
      </c>
      <c r="AA619" s="358" t="s">
        <v>8276</v>
      </c>
      <c r="AB619" s="358" t="s">
        <v>8276</v>
      </c>
      <c r="AC619" s="358"/>
      <c r="AD619" s="374"/>
    </row>
    <row r="620" spans="1:30" ht="20.100000000000001" customHeight="1">
      <c r="A620" s="311"/>
      <c r="B620" s="311"/>
      <c r="C620" s="452"/>
      <c r="D620" s="311" t="s">
        <v>2239</v>
      </c>
      <c r="E620" s="452"/>
      <c r="F620" s="531"/>
      <c r="G620" s="314"/>
      <c r="H620" s="356"/>
      <c r="I620" s="314"/>
      <c r="J620" s="356"/>
      <c r="K620" s="314"/>
      <c r="L620" s="356"/>
      <c r="M620" s="314"/>
      <c r="N620" s="315"/>
      <c r="O620" s="316"/>
      <c r="P620" s="315"/>
      <c r="Q620" s="316"/>
      <c r="R620" s="315"/>
      <c r="S620" s="316"/>
      <c r="T620" s="315"/>
      <c r="U620" s="316"/>
      <c r="V620" s="452"/>
      <c r="W620" s="452"/>
      <c r="X620" s="452"/>
      <c r="Y620" s="452"/>
      <c r="Z620" s="452"/>
      <c r="AA620" s="452"/>
      <c r="AB620" s="452"/>
      <c r="AC620" s="452"/>
      <c r="AD620" s="311"/>
    </row>
    <row r="621" spans="1:30" ht="20.100000000000001" customHeight="1">
      <c r="A621" s="311"/>
      <c r="B621" s="311"/>
      <c r="C621" s="452"/>
      <c r="D621" s="311" t="s">
        <v>2240</v>
      </c>
      <c r="E621" s="452"/>
      <c r="F621" s="531"/>
      <c r="G621" s="314"/>
      <c r="H621" s="356"/>
      <c r="I621" s="314"/>
      <c r="J621" s="356"/>
      <c r="K621" s="314"/>
      <c r="L621" s="356"/>
      <c r="M621" s="314"/>
      <c r="N621" s="315"/>
      <c r="O621" s="316"/>
      <c r="P621" s="315"/>
      <c r="Q621" s="316"/>
      <c r="R621" s="315"/>
      <c r="S621" s="316"/>
      <c r="T621" s="315"/>
      <c r="U621" s="316"/>
      <c r="V621" s="452"/>
      <c r="W621" s="452"/>
      <c r="X621" s="452"/>
      <c r="Y621" s="452"/>
      <c r="Z621" s="452"/>
      <c r="AA621" s="452"/>
      <c r="AB621" s="452"/>
      <c r="AC621" s="452"/>
      <c r="AD621" s="311"/>
    </row>
    <row r="622" spans="1:30" ht="20.100000000000001" customHeight="1">
      <c r="A622" s="311"/>
      <c r="B622" s="311"/>
      <c r="C622" s="452"/>
      <c r="D622" s="311" t="s">
        <v>2241</v>
      </c>
      <c r="E622" s="452"/>
      <c r="F622" s="531"/>
      <c r="G622" s="314"/>
      <c r="H622" s="356"/>
      <c r="I622" s="314"/>
      <c r="J622" s="356"/>
      <c r="K622" s="314"/>
      <c r="L622" s="356"/>
      <c r="M622" s="314"/>
      <c r="N622" s="315"/>
      <c r="O622" s="316"/>
      <c r="P622" s="315"/>
      <c r="Q622" s="316"/>
      <c r="R622" s="315"/>
      <c r="S622" s="316"/>
      <c r="T622" s="315"/>
      <c r="U622" s="316"/>
      <c r="V622" s="452"/>
      <c r="W622" s="452"/>
      <c r="X622" s="452"/>
      <c r="Y622" s="452"/>
      <c r="Z622" s="452"/>
      <c r="AA622" s="452"/>
      <c r="AB622" s="452"/>
      <c r="AC622" s="452"/>
      <c r="AD622" s="311"/>
    </row>
    <row r="623" spans="1:30" ht="20.100000000000001" customHeight="1">
      <c r="A623" s="374" t="s">
        <v>3569</v>
      </c>
      <c r="B623" s="374" t="s">
        <v>900</v>
      </c>
      <c r="C623" s="358" t="s">
        <v>3678</v>
      </c>
      <c r="D623" s="374" t="s">
        <v>2238</v>
      </c>
      <c r="E623" s="358"/>
      <c r="F623" s="443"/>
      <c r="G623" s="444"/>
      <c r="H623" s="443"/>
      <c r="I623" s="444"/>
      <c r="J623" s="443"/>
      <c r="K623" s="444"/>
      <c r="L623" s="443"/>
      <c r="M623" s="444"/>
      <c r="N623" s="471"/>
      <c r="O623" s="465"/>
      <c r="P623" s="471"/>
      <c r="Q623" s="465"/>
      <c r="R623" s="471"/>
      <c r="S623" s="465"/>
      <c r="T623" s="471"/>
      <c r="U623" s="465"/>
      <c r="V623" s="358" t="s">
        <v>8276</v>
      </c>
      <c r="W623" s="358" t="s">
        <v>8276</v>
      </c>
      <c r="X623" s="358" t="s">
        <v>8276</v>
      </c>
      <c r="Y623" s="358" t="s">
        <v>8276</v>
      </c>
      <c r="Z623" s="358" t="s">
        <v>8276</v>
      </c>
      <c r="AA623" s="358" t="s">
        <v>8276</v>
      </c>
      <c r="AB623" s="358" t="s">
        <v>8276</v>
      </c>
      <c r="AC623" s="358"/>
      <c r="AD623" s="374"/>
    </row>
    <row r="624" spans="1:30" ht="20.100000000000001" customHeight="1">
      <c r="A624" s="311"/>
      <c r="B624" s="311"/>
      <c r="C624" s="452"/>
      <c r="D624" s="311" t="s">
        <v>2239</v>
      </c>
      <c r="E624" s="452"/>
      <c r="F624" s="531"/>
      <c r="G624" s="314"/>
      <c r="H624" s="356"/>
      <c r="I624" s="314"/>
      <c r="J624" s="356"/>
      <c r="K624" s="314"/>
      <c r="L624" s="356"/>
      <c r="M624" s="314"/>
      <c r="N624" s="315"/>
      <c r="O624" s="316"/>
      <c r="P624" s="315"/>
      <c r="Q624" s="316"/>
      <c r="R624" s="315"/>
      <c r="S624" s="316"/>
      <c r="T624" s="315"/>
      <c r="U624" s="316"/>
      <c r="V624" s="452"/>
      <c r="W624" s="452"/>
      <c r="X624" s="452"/>
      <c r="Y624" s="452"/>
      <c r="Z624" s="452"/>
      <c r="AA624" s="452"/>
      <c r="AB624" s="452"/>
      <c r="AC624" s="452"/>
      <c r="AD624" s="311"/>
    </row>
    <row r="625" spans="1:30" ht="20.100000000000001" customHeight="1">
      <c r="A625" s="311"/>
      <c r="B625" s="311"/>
      <c r="C625" s="452"/>
      <c r="D625" s="311" t="s">
        <v>2240</v>
      </c>
      <c r="E625" s="452"/>
      <c r="F625" s="531"/>
      <c r="G625" s="314"/>
      <c r="H625" s="356"/>
      <c r="I625" s="314"/>
      <c r="J625" s="356"/>
      <c r="K625" s="314"/>
      <c r="L625" s="356"/>
      <c r="M625" s="314"/>
      <c r="N625" s="315"/>
      <c r="O625" s="316"/>
      <c r="P625" s="315"/>
      <c r="Q625" s="316"/>
      <c r="R625" s="315"/>
      <c r="S625" s="316"/>
      <c r="T625" s="315"/>
      <c r="U625" s="316"/>
      <c r="V625" s="452"/>
      <c r="W625" s="452"/>
      <c r="X625" s="452"/>
      <c r="Y625" s="452"/>
      <c r="Z625" s="452"/>
      <c r="AA625" s="452"/>
      <c r="AB625" s="452"/>
      <c r="AC625" s="452"/>
      <c r="AD625" s="311"/>
    </row>
    <row r="626" spans="1:30" ht="20.100000000000001" customHeight="1">
      <c r="A626" s="311"/>
      <c r="B626" s="311"/>
      <c r="C626" s="452"/>
      <c r="D626" s="311" t="s">
        <v>2241</v>
      </c>
      <c r="E626" s="452"/>
      <c r="F626" s="531"/>
      <c r="G626" s="314"/>
      <c r="H626" s="356"/>
      <c r="I626" s="314"/>
      <c r="J626" s="356"/>
      <c r="K626" s="314"/>
      <c r="L626" s="356"/>
      <c r="M626" s="314"/>
      <c r="N626" s="315"/>
      <c r="O626" s="316"/>
      <c r="P626" s="315"/>
      <c r="Q626" s="316"/>
      <c r="R626" s="315"/>
      <c r="S626" s="316"/>
      <c r="T626" s="315"/>
      <c r="U626" s="316"/>
      <c r="V626" s="452"/>
      <c r="W626" s="452"/>
      <c r="X626" s="452"/>
      <c r="Y626" s="452"/>
      <c r="Z626" s="452"/>
      <c r="AA626" s="452"/>
      <c r="AB626" s="452"/>
      <c r="AC626" s="452"/>
      <c r="AD626" s="311"/>
    </row>
    <row r="627" spans="1:30" ht="20.100000000000001" customHeight="1">
      <c r="A627" s="374" t="s">
        <v>3570</v>
      </c>
      <c r="B627" s="374" t="s">
        <v>901</v>
      </c>
      <c r="C627" s="358" t="s">
        <v>3678</v>
      </c>
      <c r="D627" s="374" t="s">
        <v>2238</v>
      </c>
      <c r="E627" s="358"/>
      <c r="F627" s="443"/>
      <c r="G627" s="444"/>
      <c r="H627" s="443"/>
      <c r="I627" s="444"/>
      <c r="J627" s="443"/>
      <c r="K627" s="444"/>
      <c r="L627" s="443"/>
      <c r="M627" s="444"/>
      <c r="N627" s="471"/>
      <c r="O627" s="465"/>
      <c r="P627" s="471"/>
      <c r="Q627" s="465"/>
      <c r="R627" s="471"/>
      <c r="S627" s="465"/>
      <c r="T627" s="471"/>
      <c r="U627" s="465"/>
      <c r="V627" s="358" t="s">
        <v>8276</v>
      </c>
      <c r="W627" s="358" t="s">
        <v>8276</v>
      </c>
      <c r="X627" s="358" t="s">
        <v>8276</v>
      </c>
      <c r="Y627" s="358" t="s">
        <v>8276</v>
      </c>
      <c r="Z627" s="358" t="s">
        <v>8276</v>
      </c>
      <c r="AA627" s="358" t="s">
        <v>8276</v>
      </c>
      <c r="AB627" s="358" t="s">
        <v>8276</v>
      </c>
      <c r="AC627" s="358"/>
      <c r="AD627" s="374"/>
    </row>
    <row r="628" spans="1:30" ht="20.100000000000001" customHeight="1">
      <c r="A628" s="311"/>
      <c r="B628" s="311"/>
      <c r="C628" s="452"/>
      <c r="D628" s="311" t="s">
        <v>2239</v>
      </c>
      <c r="E628" s="452"/>
      <c r="F628" s="531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/>
      <c r="S628" s="316"/>
      <c r="T628" s="315"/>
      <c r="U628" s="316"/>
      <c r="V628" s="452"/>
      <c r="W628" s="452"/>
      <c r="X628" s="452"/>
      <c r="Y628" s="452"/>
      <c r="Z628" s="452"/>
      <c r="AA628" s="452"/>
      <c r="AB628" s="452"/>
      <c r="AC628" s="452"/>
      <c r="AD628" s="311"/>
    </row>
    <row r="629" spans="1:30" ht="20.100000000000001" customHeight="1">
      <c r="A629" s="311"/>
      <c r="B629" s="311"/>
      <c r="C629" s="452"/>
      <c r="D629" s="311" t="s">
        <v>2240</v>
      </c>
      <c r="E629" s="452"/>
      <c r="F629" s="531"/>
      <c r="G629" s="314"/>
      <c r="H629" s="356"/>
      <c r="I629" s="314"/>
      <c r="J629" s="356"/>
      <c r="K629" s="314"/>
      <c r="L629" s="356"/>
      <c r="M629" s="314"/>
      <c r="N629" s="315"/>
      <c r="O629" s="316"/>
      <c r="P629" s="315"/>
      <c r="Q629" s="316"/>
      <c r="R629" s="315"/>
      <c r="S629" s="316"/>
      <c r="T629" s="315"/>
      <c r="U629" s="316"/>
      <c r="V629" s="452"/>
      <c r="W629" s="452"/>
      <c r="X629" s="452"/>
      <c r="Y629" s="452"/>
      <c r="Z629" s="452"/>
      <c r="AA629" s="452"/>
      <c r="AB629" s="452"/>
      <c r="AC629" s="452"/>
      <c r="AD629" s="311"/>
    </row>
    <row r="630" spans="1:30" ht="20.100000000000001" customHeight="1">
      <c r="A630" s="311"/>
      <c r="B630" s="311"/>
      <c r="C630" s="452"/>
      <c r="D630" s="311" t="s">
        <v>2241</v>
      </c>
      <c r="E630" s="452"/>
      <c r="F630" s="531"/>
      <c r="G630" s="314"/>
      <c r="H630" s="356"/>
      <c r="I630" s="314"/>
      <c r="J630" s="356"/>
      <c r="K630" s="314"/>
      <c r="L630" s="356"/>
      <c r="M630" s="314"/>
      <c r="N630" s="315"/>
      <c r="O630" s="316"/>
      <c r="P630" s="315"/>
      <c r="Q630" s="316"/>
      <c r="R630" s="315"/>
      <c r="S630" s="316"/>
      <c r="T630" s="315"/>
      <c r="U630" s="316"/>
      <c r="V630" s="452"/>
      <c r="W630" s="452"/>
      <c r="X630" s="452"/>
      <c r="Y630" s="452"/>
      <c r="Z630" s="452"/>
      <c r="AA630" s="452"/>
      <c r="AB630" s="452"/>
      <c r="AC630" s="452"/>
      <c r="AD630" s="311"/>
    </row>
    <row r="631" spans="1:30" ht="20.100000000000001" customHeight="1">
      <c r="A631" s="374" t="s">
        <v>3571</v>
      </c>
      <c r="B631" s="374" t="s">
        <v>902</v>
      </c>
      <c r="C631" s="358" t="s">
        <v>3641</v>
      </c>
      <c r="D631" s="374"/>
      <c r="E631" s="358"/>
      <c r="F631" s="443">
        <v>1</v>
      </c>
      <c r="G631" s="444">
        <v>100</v>
      </c>
      <c r="H631" s="443">
        <v>1</v>
      </c>
      <c r="I631" s="444">
        <v>100</v>
      </c>
      <c r="J631" s="443">
        <v>1</v>
      </c>
      <c r="K631" s="444">
        <v>100</v>
      </c>
      <c r="L631" s="443">
        <v>1</v>
      </c>
      <c r="M631" s="444">
        <v>100</v>
      </c>
      <c r="N631" s="471">
        <v>1</v>
      </c>
      <c r="O631" s="465">
        <v>100</v>
      </c>
      <c r="P631" s="471">
        <v>1</v>
      </c>
      <c r="Q631" s="465">
        <v>100</v>
      </c>
      <c r="R631" s="471"/>
      <c r="S631" s="465"/>
      <c r="T631" s="471"/>
      <c r="U631" s="465"/>
      <c r="V631" s="358" t="s">
        <v>8276</v>
      </c>
      <c r="W631" s="358" t="s">
        <v>8276</v>
      </c>
      <c r="X631" s="358" t="s">
        <v>8276</v>
      </c>
      <c r="Y631" s="358" t="s">
        <v>8276</v>
      </c>
      <c r="Z631" s="358" t="s">
        <v>8276</v>
      </c>
      <c r="AA631" s="358" t="s">
        <v>8276</v>
      </c>
      <c r="AB631" s="358" t="s">
        <v>8276</v>
      </c>
      <c r="AC631" s="358"/>
      <c r="AD631" s="374" t="s">
        <v>8729</v>
      </c>
    </row>
    <row r="632" spans="1:30" ht="20.100000000000001" customHeight="1">
      <c r="A632" s="374" t="s">
        <v>3572</v>
      </c>
      <c r="B632" s="374" t="s">
        <v>903</v>
      </c>
      <c r="C632" s="358" t="s">
        <v>3641</v>
      </c>
      <c r="D632" s="374" t="s">
        <v>2222</v>
      </c>
      <c r="E632" s="358" t="s">
        <v>7338</v>
      </c>
      <c r="F632" s="443"/>
      <c r="G632" s="444"/>
      <c r="H632" s="443"/>
      <c r="I632" s="444"/>
      <c r="J632" s="443"/>
      <c r="K632" s="444"/>
      <c r="L632" s="443"/>
      <c r="M632" s="444"/>
      <c r="N632" s="471"/>
      <c r="O632" s="465"/>
      <c r="P632" s="471"/>
      <c r="Q632" s="465"/>
      <c r="R632" s="471"/>
      <c r="S632" s="465"/>
      <c r="T632" s="471"/>
      <c r="U632" s="465"/>
      <c r="V632" s="358" t="s">
        <v>8276</v>
      </c>
      <c r="W632" s="358" t="s">
        <v>8276</v>
      </c>
      <c r="X632" s="358" t="s">
        <v>8276</v>
      </c>
      <c r="Y632" s="358" t="s">
        <v>8276</v>
      </c>
      <c r="Z632" s="358" t="s">
        <v>8276</v>
      </c>
      <c r="AA632" s="358" t="s">
        <v>8276</v>
      </c>
      <c r="AB632" s="358" t="s">
        <v>8276</v>
      </c>
      <c r="AC632" s="358"/>
      <c r="AD632" s="374" t="s">
        <v>8729</v>
      </c>
    </row>
    <row r="633" spans="1:30" ht="20.100000000000001" customHeight="1">
      <c r="A633" s="311"/>
      <c r="B633" s="311"/>
      <c r="C633" s="452"/>
      <c r="D633" s="311" t="s">
        <v>2223</v>
      </c>
      <c r="E633" s="452"/>
      <c r="F633" s="531"/>
      <c r="G633" s="314"/>
      <c r="H633" s="356"/>
      <c r="I633" s="314"/>
      <c r="J633" s="356"/>
      <c r="K633" s="314"/>
      <c r="L633" s="356"/>
      <c r="M633" s="314"/>
      <c r="N633" s="315"/>
      <c r="O633" s="316"/>
      <c r="P633" s="315"/>
      <c r="Q633" s="316"/>
      <c r="R633" s="315"/>
      <c r="S633" s="316"/>
      <c r="T633" s="315"/>
      <c r="U633" s="316"/>
      <c r="V633" s="452"/>
      <c r="W633" s="452"/>
      <c r="X633" s="452"/>
      <c r="Y633" s="452"/>
      <c r="Z633" s="452"/>
      <c r="AA633" s="452"/>
      <c r="AB633" s="452"/>
      <c r="AC633" s="452"/>
      <c r="AD633" s="311"/>
    </row>
    <row r="634" spans="1:30" ht="20.100000000000001" customHeight="1">
      <c r="A634" s="311"/>
      <c r="B634" s="311"/>
      <c r="C634" s="452"/>
      <c r="D634" s="311" t="s">
        <v>2224</v>
      </c>
      <c r="E634" s="452"/>
      <c r="F634" s="531"/>
      <c r="G634" s="314"/>
      <c r="H634" s="356"/>
      <c r="I634" s="314"/>
      <c r="J634" s="356"/>
      <c r="K634" s="314"/>
      <c r="L634" s="356"/>
      <c r="M634" s="314"/>
      <c r="N634" s="315"/>
      <c r="O634" s="316"/>
      <c r="P634" s="315"/>
      <c r="Q634" s="316"/>
      <c r="R634" s="315"/>
      <c r="S634" s="316"/>
      <c r="T634" s="315"/>
      <c r="U634" s="316"/>
      <c r="V634" s="452"/>
      <c r="W634" s="452"/>
      <c r="X634" s="452"/>
      <c r="Y634" s="452"/>
      <c r="Z634" s="452"/>
      <c r="AA634" s="452"/>
      <c r="AB634" s="452"/>
      <c r="AC634" s="452"/>
      <c r="AD634" s="311"/>
    </row>
    <row r="635" spans="1:30" ht="20.100000000000001" customHeight="1">
      <c r="A635" s="311"/>
      <c r="B635" s="311"/>
      <c r="C635" s="452"/>
      <c r="D635" s="311" t="s">
        <v>2225</v>
      </c>
      <c r="E635" s="452"/>
      <c r="F635" s="531"/>
      <c r="G635" s="314"/>
      <c r="H635" s="356"/>
      <c r="I635" s="314"/>
      <c r="J635" s="356"/>
      <c r="K635" s="314"/>
      <c r="L635" s="356"/>
      <c r="M635" s="314"/>
      <c r="N635" s="315"/>
      <c r="O635" s="316"/>
      <c r="P635" s="315"/>
      <c r="Q635" s="316"/>
      <c r="R635" s="315"/>
      <c r="S635" s="316"/>
      <c r="T635" s="315"/>
      <c r="U635" s="316"/>
      <c r="V635" s="452"/>
      <c r="W635" s="452"/>
      <c r="X635" s="452"/>
      <c r="Y635" s="452"/>
      <c r="Z635" s="452"/>
      <c r="AA635" s="452"/>
      <c r="AB635" s="452"/>
      <c r="AC635" s="452"/>
      <c r="AD635" s="311"/>
    </row>
    <row r="636" spans="1:30" ht="20.100000000000001" customHeight="1">
      <c r="A636" s="311"/>
      <c r="B636" s="311"/>
      <c r="C636" s="452"/>
      <c r="D636" s="311" t="s">
        <v>2226</v>
      </c>
      <c r="E636" s="452"/>
      <c r="F636" s="531"/>
      <c r="G636" s="314"/>
      <c r="H636" s="356"/>
      <c r="I636" s="314"/>
      <c r="J636" s="356"/>
      <c r="K636" s="314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452"/>
      <c r="W636" s="452"/>
      <c r="X636" s="452"/>
      <c r="Y636" s="452"/>
      <c r="Z636" s="452"/>
      <c r="AA636" s="452"/>
      <c r="AB636" s="452"/>
      <c r="AC636" s="452"/>
      <c r="AD636" s="311"/>
    </row>
    <row r="637" spans="1:30" ht="20.100000000000001" customHeight="1">
      <c r="A637" s="311"/>
      <c r="B637" s="311"/>
      <c r="C637" s="452"/>
      <c r="D637" s="311" t="s">
        <v>2227</v>
      </c>
      <c r="E637" s="452"/>
      <c r="F637" s="531">
        <v>1</v>
      </c>
      <c r="G637" s="314">
        <v>100</v>
      </c>
      <c r="H637" s="356">
        <v>1</v>
      </c>
      <c r="I637" s="314">
        <v>100</v>
      </c>
      <c r="J637" s="356">
        <v>1</v>
      </c>
      <c r="K637" s="314">
        <v>100</v>
      </c>
      <c r="L637" s="356">
        <v>1</v>
      </c>
      <c r="M637" s="314">
        <v>100</v>
      </c>
      <c r="N637" s="315">
        <v>1</v>
      </c>
      <c r="O637" s="316">
        <v>100</v>
      </c>
      <c r="P637" s="315">
        <v>1</v>
      </c>
      <c r="Q637" s="316">
        <v>100</v>
      </c>
      <c r="R637" s="315"/>
      <c r="S637" s="316"/>
      <c r="T637" s="315"/>
      <c r="U637" s="316"/>
      <c r="V637" s="452"/>
      <c r="W637" s="452"/>
      <c r="X637" s="452"/>
      <c r="Y637" s="452"/>
      <c r="Z637" s="452"/>
      <c r="AA637" s="452"/>
      <c r="AB637" s="452"/>
      <c r="AC637" s="452"/>
      <c r="AD637" s="311"/>
    </row>
    <row r="638" spans="1:30" ht="20.100000000000001" customHeight="1">
      <c r="A638" s="311"/>
      <c r="B638" s="311"/>
      <c r="C638" s="452"/>
      <c r="D638" s="311" t="s">
        <v>2228</v>
      </c>
      <c r="E638" s="452"/>
      <c r="F638" s="531"/>
      <c r="G638" s="314"/>
      <c r="H638" s="356"/>
      <c r="I638" s="314"/>
      <c r="J638" s="356"/>
      <c r="K638" s="314"/>
      <c r="L638" s="356"/>
      <c r="M638" s="314"/>
      <c r="N638" s="315"/>
      <c r="O638" s="316"/>
      <c r="P638" s="315"/>
      <c r="Q638" s="316"/>
      <c r="R638" s="315"/>
      <c r="S638" s="316"/>
      <c r="T638" s="315"/>
      <c r="U638" s="316"/>
      <c r="V638" s="452"/>
      <c r="W638" s="452"/>
      <c r="X638" s="452"/>
      <c r="Y638" s="452"/>
      <c r="Z638" s="452"/>
      <c r="AA638" s="452"/>
      <c r="AB638" s="452"/>
      <c r="AC638" s="452"/>
      <c r="AD638" s="311"/>
    </row>
    <row r="639" spans="1:30" ht="20.100000000000001" customHeight="1">
      <c r="A639" s="311"/>
      <c r="B639" s="311"/>
      <c r="C639" s="452"/>
      <c r="D639" s="311" t="s">
        <v>2229</v>
      </c>
      <c r="E639" s="452"/>
      <c r="F639" s="531"/>
      <c r="G639" s="314"/>
      <c r="H639" s="356"/>
      <c r="I639" s="314"/>
      <c r="J639" s="356"/>
      <c r="K639" s="314"/>
      <c r="L639" s="356"/>
      <c r="M639" s="314"/>
      <c r="N639" s="315"/>
      <c r="O639" s="316"/>
      <c r="P639" s="315"/>
      <c r="Q639" s="316"/>
      <c r="R639" s="315"/>
      <c r="S639" s="316"/>
      <c r="T639" s="315"/>
      <c r="U639" s="316"/>
      <c r="V639" s="452"/>
      <c r="W639" s="452"/>
      <c r="X639" s="452"/>
      <c r="Y639" s="452"/>
      <c r="Z639" s="452"/>
      <c r="AA639" s="452"/>
      <c r="AB639" s="452"/>
      <c r="AC639" s="452"/>
      <c r="AD639" s="311"/>
    </row>
    <row r="640" spans="1:30" ht="20.100000000000001" customHeight="1">
      <c r="A640" s="311"/>
      <c r="B640" s="311"/>
      <c r="C640" s="452"/>
      <c r="D640" s="311" t="s">
        <v>1959</v>
      </c>
      <c r="E640" s="452"/>
      <c r="F640" s="531"/>
      <c r="G640" s="314"/>
      <c r="H640" s="356"/>
      <c r="I640" s="314"/>
      <c r="J640" s="356"/>
      <c r="K640" s="314"/>
      <c r="L640" s="356"/>
      <c r="M640" s="314"/>
      <c r="N640" s="315"/>
      <c r="O640" s="316"/>
      <c r="P640" s="315"/>
      <c r="Q640" s="316"/>
      <c r="R640" s="315"/>
      <c r="S640" s="316"/>
      <c r="T640" s="315"/>
      <c r="U640" s="316"/>
      <c r="V640" s="452"/>
      <c r="W640" s="452"/>
      <c r="X640" s="452"/>
      <c r="Y640" s="452"/>
      <c r="Z640" s="452"/>
      <c r="AA640" s="452"/>
      <c r="AB640" s="452"/>
      <c r="AC640" s="452"/>
      <c r="AD640" s="311"/>
    </row>
    <row r="641" spans="1:30" ht="20.100000000000001" customHeight="1">
      <c r="A641" s="311"/>
      <c r="B641" s="311"/>
      <c r="C641" s="452"/>
      <c r="D641" s="311" t="s">
        <v>1960</v>
      </c>
      <c r="E641" s="452"/>
      <c r="F641" s="531"/>
      <c r="G641" s="314"/>
      <c r="H641" s="356"/>
      <c r="I641" s="314"/>
      <c r="J641" s="356"/>
      <c r="K641" s="314"/>
      <c r="L641" s="356"/>
      <c r="M641" s="314"/>
      <c r="N641" s="315"/>
      <c r="O641" s="316"/>
      <c r="P641" s="315"/>
      <c r="Q641" s="316"/>
      <c r="R641" s="315"/>
      <c r="S641" s="316"/>
      <c r="T641" s="315"/>
      <c r="U641" s="316"/>
      <c r="V641" s="452"/>
      <c r="W641" s="452"/>
      <c r="X641" s="452"/>
      <c r="Y641" s="452"/>
      <c r="Z641" s="452"/>
      <c r="AA641" s="452"/>
      <c r="AB641" s="452"/>
      <c r="AC641" s="452"/>
      <c r="AD641" s="311"/>
    </row>
    <row r="642" spans="1:30" ht="20.100000000000001" customHeight="1">
      <c r="A642" s="374" t="s">
        <v>3573</v>
      </c>
      <c r="B642" s="374" t="s">
        <v>904</v>
      </c>
      <c r="C642" s="358" t="s">
        <v>3641</v>
      </c>
      <c r="D642" s="374"/>
      <c r="E642" s="358"/>
      <c r="F642" s="443">
        <v>1</v>
      </c>
      <c r="G642" s="444">
        <v>100</v>
      </c>
      <c r="H642" s="443">
        <v>1</v>
      </c>
      <c r="I642" s="444">
        <v>100</v>
      </c>
      <c r="J642" s="443">
        <v>1</v>
      </c>
      <c r="K642" s="444">
        <v>100</v>
      </c>
      <c r="L642" s="443">
        <v>1</v>
      </c>
      <c r="M642" s="444">
        <v>100</v>
      </c>
      <c r="N642" s="471">
        <v>1</v>
      </c>
      <c r="O642" s="465">
        <v>100</v>
      </c>
      <c r="P642" s="471">
        <v>1</v>
      </c>
      <c r="Q642" s="465">
        <v>100</v>
      </c>
      <c r="R642" s="471"/>
      <c r="S642" s="465"/>
      <c r="T642" s="471"/>
      <c r="U642" s="465"/>
      <c r="V642" s="358" t="s">
        <v>8276</v>
      </c>
      <c r="W642" s="358" t="s">
        <v>8276</v>
      </c>
      <c r="X642" s="358" t="s">
        <v>8276</v>
      </c>
      <c r="Y642" s="358" t="s">
        <v>8276</v>
      </c>
      <c r="Z642" s="358" t="s">
        <v>8276</v>
      </c>
      <c r="AA642" s="358" t="s">
        <v>8276</v>
      </c>
      <c r="AB642" s="358" t="s">
        <v>8276</v>
      </c>
      <c r="AC642" s="358"/>
      <c r="AD642" s="374" t="s">
        <v>8729</v>
      </c>
    </row>
    <row r="643" spans="1:30" ht="20.100000000000001" customHeight="1">
      <c r="A643" s="311"/>
      <c r="B643" s="311"/>
      <c r="C643" s="452"/>
      <c r="D643" s="311" t="s">
        <v>1562</v>
      </c>
      <c r="E643" s="452" t="s">
        <v>177</v>
      </c>
      <c r="F643" s="531"/>
      <c r="G643" s="314"/>
      <c r="H643" s="356"/>
      <c r="I643" s="314"/>
      <c r="J643" s="356"/>
      <c r="K643" s="314"/>
      <c r="L643" s="356"/>
      <c r="M643" s="314"/>
      <c r="N643" s="315"/>
      <c r="O643" s="316"/>
      <c r="P643" s="315"/>
      <c r="Q643" s="316"/>
      <c r="R643" s="315"/>
      <c r="S643" s="316"/>
      <c r="T643" s="315"/>
      <c r="U643" s="316"/>
      <c r="V643" s="452"/>
      <c r="W643" s="452"/>
      <c r="X643" s="452"/>
      <c r="Y643" s="452"/>
      <c r="Z643" s="452"/>
      <c r="AA643" s="452"/>
      <c r="AB643" s="452"/>
      <c r="AC643" s="452"/>
      <c r="AD643" s="311"/>
    </row>
    <row r="644" spans="1:30" ht="20.100000000000001" customHeight="1">
      <c r="A644" s="311"/>
      <c r="B644" s="311"/>
      <c r="C644" s="452"/>
      <c r="D644" s="311" t="s">
        <v>1563</v>
      </c>
      <c r="E644" s="452"/>
      <c r="F644" s="531"/>
      <c r="G644" s="314"/>
      <c r="H644" s="356"/>
      <c r="I644" s="314"/>
      <c r="J644" s="356"/>
      <c r="K644" s="314"/>
      <c r="L644" s="356"/>
      <c r="M644" s="314"/>
      <c r="N644" s="315"/>
      <c r="O644" s="316"/>
      <c r="P644" s="315"/>
      <c r="Q644" s="316"/>
      <c r="R644" s="315"/>
      <c r="S644" s="316"/>
      <c r="T644" s="315"/>
      <c r="U644" s="316"/>
      <c r="V644" s="452"/>
      <c r="W644" s="452"/>
      <c r="X644" s="452"/>
      <c r="Y644" s="452"/>
      <c r="Z644" s="452"/>
      <c r="AA644" s="452"/>
      <c r="AB644" s="452"/>
      <c r="AC644" s="452"/>
      <c r="AD644" s="311"/>
    </row>
    <row r="645" spans="1:30" ht="20.100000000000001" customHeight="1">
      <c r="A645" s="374" t="s">
        <v>3574</v>
      </c>
      <c r="B645" s="374" t="s">
        <v>905</v>
      </c>
      <c r="C645" s="358" t="s">
        <v>3641</v>
      </c>
      <c r="D645" s="374"/>
      <c r="E645" s="358"/>
      <c r="F645" s="443">
        <v>1</v>
      </c>
      <c r="G645" s="444">
        <v>100</v>
      </c>
      <c r="H645" s="443">
        <v>1</v>
      </c>
      <c r="I645" s="444">
        <v>100</v>
      </c>
      <c r="J645" s="443">
        <v>1</v>
      </c>
      <c r="K645" s="444">
        <v>100</v>
      </c>
      <c r="L645" s="443">
        <v>1</v>
      </c>
      <c r="M645" s="444">
        <v>100</v>
      </c>
      <c r="N645" s="471">
        <v>1</v>
      </c>
      <c r="O645" s="465">
        <v>100</v>
      </c>
      <c r="P645" s="471">
        <v>1</v>
      </c>
      <c r="Q645" s="465">
        <v>100</v>
      </c>
      <c r="R645" s="471"/>
      <c r="S645" s="465"/>
      <c r="T645" s="471"/>
      <c r="U645" s="465"/>
      <c r="V645" s="358" t="s">
        <v>8276</v>
      </c>
      <c r="W645" s="358" t="s">
        <v>8276</v>
      </c>
      <c r="X645" s="358" t="s">
        <v>8276</v>
      </c>
      <c r="Y645" s="358" t="s">
        <v>8276</v>
      </c>
      <c r="Z645" s="358" t="s">
        <v>8276</v>
      </c>
      <c r="AA645" s="358" t="s">
        <v>8276</v>
      </c>
      <c r="AB645" s="358" t="s">
        <v>8276</v>
      </c>
      <c r="AC645" s="358"/>
      <c r="AD645" s="374" t="s">
        <v>8729</v>
      </c>
    </row>
    <row r="646" spans="1:30" ht="20.100000000000001" customHeight="1">
      <c r="A646" s="311"/>
      <c r="B646" s="311"/>
      <c r="C646" s="452"/>
      <c r="D646" s="311" t="s">
        <v>1959</v>
      </c>
      <c r="E646" s="452" t="s">
        <v>758</v>
      </c>
      <c r="F646" s="531"/>
      <c r="G646" s="314"/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315"/>
      <c r="U646" s="316"/>
      <c r="V646" s="452"/>
      <c r="W646" s="452"/>
      <c r="X646" s="452"/>
      <c r="Y646" s="452"/>
      <c r="Z646" s="452"/>
      <c r="AA646" s="452"/>
      <c r="AB646" s="452"/>
      <c r="AC646" s="452"/>
      <c r="AD646" s="311"/>
    </row>
    <row r="647" spans="1:30" ht="20.100000000000001" customHeight="1">
      <c r="A647" s="311"/>
      <c r="B647" s="311"/>
      <c r="C647" s="452"/>
      <c r="D647" s="311" t="s">
        <v>1960</v>
      </c>
      <c r="E647" s="452"/>
      <c r="F647" s="531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/>
      <c r="Q647" s="316"/>
      <c r="R647" s="315"/>
      <c r="S647" s="316"/>
      <c r="T647" s="315"/>
      <c r="U647" s="316"/>
      <c r="V647" s="452"/>
      <c r="W647" s="452"/>
      <c r="X647" s="452"/>
      <c r="Y647" s="452"/>
      <c r="Z647" s="452"/>
      <c r="AA647" s="452"/>
      <c r="AB647" s="452"/>
      <c r="AC647" s="452"/>
      <c r="AD647" s="311"/>
    </row>
    <row r="648" spans="1:30" ht="20.100000000000001" customHeight="1">
      <c r="A648" s="374" t="s">
        <v>3575</v>
      </c>
      <c r="B648" s="374" t="s">
        <v>906</v>
      </c>
      <c r="C648" s="358" t="s">
        <v>3679</v>
      </c>
      <c r="D648" s="374" t="s">
        <v>8568</v>
      </c>
      <c r="E648" s="358" t="s">
        <v>7338</v>
      </c>
      <c r="F648" s="443"/>
      <c r="G648" s="444"/>
      <c r="H648" s="443"/>
      <c r="I648" s="444"/>
      <c r="J648" s="443"/>
      <c r="K648" s="444"/>
      <c r="L648" s="443"/>
      <c r="M648" s="444"/>
      <c r="N648" s="471"/>
      <c r="O648" s="465"/>
      <c r="P648" s="471"/>
      <c r="Q648" s="465"/>
      <c r="R648" s="471"/>
      <c r="S648" s="465"/>
      <c r="T648" s="471"/>
      <c r="U648" s="465"/>
      <c r="V648" s="358" t="s">
        <v>8276</v>
      </c>
      <c r="W648" s="358" t="s">
        <v>8276</v>
      </c>
      <c r="X648" s="358" t="s">
        <v>8276</v>
      </c>
      <c r="Y648" s="358" t="s">
        <v>8276</v>
      </c>
      <c r="Z648" s="358" t="s">
        <v>8276</v>
      </c>
      <c r="AA648" s="358" t="s">
        <v>8276</v>
      </c>
      <c r="AB648" s="358" t="s">
        <v>8276</v>
      </c>
      <c r="AC648" s="358"/>
      <c r="AD648" s="374" t="s">
        <v>8729</v>
      </c>
    </row>
    <row r="649" spans="1:30" ht="20.100000000000001" customHeight="1">
      <c r="A649" s="311"/>
      <c r="B649" s="311"/>
      <c r="C649" s="452"/>
      <c r="D649" s="311" t="s">
        <v>8569</v>
      </c>
      <c r="E649" s="452"/>
      <c r="F649" s="531"/>
      <c r="G649" s="314"/>
      <c r="H649" s="356"/>
      <c r="I649" s="314"/>
      <c r="J649" s="356"/>
      <c r="K649" s="314"/>
      <c r="L649" s="356"/>
      <c r="M649" s="314"/>
      <c r="N649" s="315"/>
      <c r="O649" s="316"/>
      <c r="P649" s="315"/>
      <c r="Q649" s="316"/>
      <c r="R649" s="315"/>
      <c r="S649" s="316"/>
      <c r="T649" s="315"/>
      <c r="U649" s="316"/>
      <c r="V649" s="452"/>
      <c r="W649" s="452"/>
      <c r="X649" s="452"/>
      <c r="Y649" s="452"/>
      <c r="Z649" s="452"/>
      <c r="AA649" s="452"/>
      <c r="AB649" s="452"/>
      <c r="AC649" s="452"/>
      <c r="AD649" s="311"/>
    </row>
    <row r="650" spans="1:30" ht="20.100000000000001" customHeight="1">
      <c r="A650" s="311"/>
      <c r="B650" s="311"/>
      <c r="C650" s="452"/>
      <c r="D650" s="311" t="s">
        <v>7408</v>
      </c>
      <c r="E650" s="452"/>
      <c r="F650" s="531"/>
      <c r="G650" s="314"/>
      <c r="H650" s="356"/>
      <c r="I650" s="314"/>
      <c r="J650" s="356"/>
      <c r="K650" s="314"/>
      <c r="L650" s="356"/>
      <c r="M650" s="314"/>
      <c r="N650" s="315"/>
      <c r="O650" s="316"/>
      <c r="P650" s="315"/>
      <c r="Q650" s="316"/>
      <c r="R650" s="315"/>
      <c r="S650" s="316"/>
      <c r="T650" s="315"/>
      <c r="U650" s="316"/>
      <c r="V650" s="452"/>
      <c r="W650" s="452"/>
      <c r="X650" s="452"/>
      <c r="Y650" s="452"/>
      <c r="Z650" s="452"/>
      <c r="AA650" s="452"/>
      <c r="AB650" s="452"/>
      <c r="AC650" s="452"/>
      <c r="AD650" s="311"/>
    </row>
    <row r="651" spans="1:30" ht="20.100000000000001" customHeight="1">
      <c r="A651" s="311"/>
      <c r="B651" s="311"/>
      <c r="C651" s="452"/>
      <c r="D651" s="311" t="s">
        <v>8571</v>
      </c>
      <c r="E651" s="452"/>
      <c r="F651" s="531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452"/>
      <c r="W651" s="452"/>
      <c r="X651" s="452"/>
      <c r="Y651" s="452"/>
      <c r="Z651" s="452"/>
      <c r="AA651" s="452"/>
      <c r="AB651" s="452"/>
      <c r="AC651" s="452"/>
      <c r="AD651" s="311"/>
    </row>
    <row r="652" spans="1:30" ht="20.100000000000001" customHeight="1">
      <c r="A652" s="311"/>
      <c r="B652" s="311"/>
      <c r="C652" s="452"/>
      <c r="D652" s="311" t="s">
        <v>1959</v>
      </c>
      <c r="E652" s="452"/>
      <c r="F652" s="531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452"/>
      <c r="W652" s="452"/>
      <c r="X652" s="452"/>
      <c r="Y652" s="452"/>
      <c r="Z652" s="452"/>
      <c r="AA652" s="452"/>
      <c r="AB652" s="452"/>
      <c r="AC652" s="452"/>
      <c r="AD652" s="311"/>
    </row>
    <row r="653" spans="1:30" ht="20.100000000000001" customHeight="1">
      <c r="A653" s="311"/>
      <c r="B653" s="311"/>
      <c r="C653" s="452"/>
      <c r="D653" s="311" t="s">
        <v>1960</v>
      </c>
      <c r="E653" s="452"/>
      <c r="F653" s="531"/>
      <c r="G653" s="314"/>
      <c r="H653" s="356"/>
      <c r="I653" s="314"/>
      <c r="J653" s="356"/>
      <c r="K653" s="314"/>
      <c r="L653" s="356"/>
      <c r="M653" s="314"/>
      <c r="N653" s="315"/>
      <c r="O653" s="316"/>
      <c r="P653" s="315"/>
      <c r="Q653" s="316"/>
      <c r="R653" s="315"/>
      <c r="S653" s="316"/>
      <c r="T653" s="315"/>
      <c r="U653" s="316"/>
      <c r="V653" s="452"/>
      <c r="W653" s="452"/>
      <c r="X653" s="452"/>
      <c r="Y653" s="452"/>
      <c r="Z653" s="452"/>
      <c r="AA653" s="452"/>
      <c r="AB653" s="452"/>
      <c r="AC653" s="452"/>
      <c r="AD653" s="311"/>
    </row>
    <row r="654" spans="1:30" ht="20.100000000000001" customHeight="1">
      <c r="A654" s="374" t="s">
        <v>8742</v>
      </c>
      <c r="B654" s="374" t="s">
        <v>8743</v>
      </c>
      <c r="C654" s="358" t="s">
        <v>3641</v>
      </c>
      <c r="D654" s="374"/>
      <c r="E654" s="358"/>
      <c r="F654" s="443">
        <v>1</v>
      </c>
      <c r="G654" s="444">
        <v>100</v>
      </c>
      <c r="H654" s="443">
        <v>1</v>
      </c>
      <c r="I654" s="444">
        <v>100</v>
      </c>
      <c r="J654" s="443">
        <v>1</v>
      </c>
      <c r="K654" s="444">
        <v>100</v>
      </c>
      <c r="L654" s="443">
        <v>1</v>
      </c>
      <c r="M654" s="444">
        <v>100</v>
      </c>
      <c r="N654" s="471">
        <v>1</v>
      </c>
      <c r="O654" s="465">
        <v>100</v>
      </c>
      <c r="P654" s="471">
        <v>1</v>
      </c>
      <c r="Q654" s="465">
        <v>100</v>
      </c>
      <c r="R654" s="471"/>
      <c r="S654" s="465"/>
      <c r="T654" s="471"/>
      <c r="U654" s="465"/>
      <c r="V654" s="358" t="s">
        <v>8276</v>
      </c>
      <c r="W654" s="358" t="s">
        <v>8276</v>
      </c>
      <c r="X654" s="358" t="s">
        <v>8276</v>
      </c>
      <c r="Y654" s="358" t="s">
        <v>8276</v>
      </c>
      <c r="Z654" s="358" t="s">
        <v>8276</v>
      </c>
      <c r="AA654" s="358" t="s">
        <v>8276</v>
      </c>
      <c r="AB654" s="358" t="s">
        <v>8276</v>
      </c>
      <c r="AC654" s="358"/>
      <c r="AD654" s="374"/>
    </row>
    <row r="655" spans="1:30" ht="20.100000000000001" customHeight="1">
      <c r="A655" s="374" t="s">
        <v>8744</v>
      </c>
      <c r="B655" s="374" t="s">
        <v>8745</v>
      </c>
      <c r="C655" s="358" t="s">
        <v>3641</v>
      </c>
      <c r="D655" s="374" t="s">
        <v>2222</v>
      </c>
      <c r="E655" s="358" t="s">
        <v>7338</v>
      </c>
      <c r="F655" s="443"/>
      <c r="G655" s="444"/>
      <c r="H655" s="443"/>
      <c r="I655" s="444"/>
      <c r="J655" s="443"/>
      <c r="K655" s="444"/>
      <c r="L655" s="443"/>
      <c r="M655" s="444"/>
      <c r="N655" s="471"/>
      <c r="O655" s="465"/>
      <c r="P655" s="471"/>
      <c r="Q655" s="465"/>
      <c r="R655" s="471"/>
      <c r="S655" s="465"/>
      <c r="T655" s="471"/>
      <c r="U655" s="465"/>
      <c r="V655" s="358" t="s">
        <v>8276</v>
      </c>
      <c r="W655" s="358" t="s">
        <v>8276</v>
      </c>
      <c r="X655" s="358" t="s">
        <v>8276</v>
      </c>
      <c r="Y655" s="358" t="s">
        <v>8276</v>
      </c>
      <c r="Z655" s="358" t="s">
        <v>8276</v>
      </c>
      <c r="AA655" s="358" t="s">
        <v>8276</v>
      </c>
      <c r="AB655" s="358" t="s">
        <v>8276</v>
      </c>
      <c r="AC655" s="358"/>
      <c r="AD655" s="374"/>
    </row>
    <row r="656" spans="1:30" ht="20.100000000000001" customHeight="1">
      <c r="A656" s="311"/>
      <c r="B656" s="311"/>
      <c r="C656" s="452"/>
      <c r="D656" s="311" t="s">
        <v>2223</v>
      </c>
      <c r="E656" s="452"/>
      <c r="F656" s="531"/>
      <c r="G656" s="314"/>
      <c r="H656" s="356"/>
      <c r="I656" s="314"/>
      <c r="J656" s="356"/>
      <c r="K656" s="314"/>
      <c r="L656" s="356"/>
      <c r="M656" s="314"/>
      <c r="N656" s="315"/>
      <c r="O656" s="316"/>
      <c r="P656" s="315"/>
      <c r="Q656" s="316"/>
      <c r="R656" s="315"/>
      <c r="S656" s="316"/>
      <c r="T656" s="315"/>
      <c r="U656" s="316"/>
      <c r="V656" s="452"/>
      <c r="W656" s="452"/>
      <c r="X656" s="452"/>
      <c r="Y656" s="452"/>
      <c r="Z656" s="452"/>
      <c r="AA656" s="452"/>
      <c r="AB656" s="452"/>
      <c r="AC656" s="452"/>
      <c r="AD656" s="311"/>
    </row>
    <row r="657" spans="1:30" ht="20.100000000000001" customHeight="1">
      <c r="A657" s="311"/>
      <c r="B657" s="311"/>
      <c r="C657" s="452"/>
      <c r="D657" s="311" t="s">
        <v>2224</v>
      </c>
      <c r="E657" s="452"/>
      <c r="F657" s="531"/>
      <c r="G657" s="314"/>
      <c r="H657" s="356"/>
      <c r="I657" s="314"/>
      <c r="J657" s="356"/>
      <c r="K657" s="314"/>
      <c r="L657" s="356"/>
      <c r="M657" s="314"/>
      <c r="N657" s="315"/>
      <c r="O657" s="316"/>
      <c r="P657" s="315"/>
      <c r="Q657" s="316"/>
      <c r="R657" s="315"/>
      <c r="S657" s="316"/>
      <c r="T657" s="315"/>
      <c r="U657" s="316"/>
      <c r="V657" s="452"/>
      <c r="W657" s="452"/>
      <c r="X657" s="452"/>
      <c r="Y657" s="452"/>
      <c r="Z657" s="452"/>
      <c r="AA657" s="452"/>
      <c r="AB657" s="452"/>
      <c r="AC657" s="452"/>
      <c r="AD657" s="311"/>
    </row>
    <row r="658" spans="1:30" ht="20.100000000000001" customHeight="1">
      <c r="A658" s="311"/>
      <c r="B658" s="311"/>
      <c r="C658" s="452"/>
      <c r="D658" s="311" t="s">
        <v>2225</v>
      </c>
      <c r="E658" s="452"/>
      <c r="F658" s="531"/>
      <c r="G658" s="314"/>
      <c r="H658" s="356"/>
      <c r="I658" s="314"/>
      <c r="J658" s="356"/>
      <c r="K658" s="314"/>
      <c r="L658" s="356"/>
      <c r="M658" s="314"/>
      <c r="N658" s="315"/>
      <c r="O658" s="316"/>
      <c r="P658" s="315"/>
      <c r="Q658" s="316"/>
      <c r="R658" s="315"/>
      <c r="S658" s="316"/>
      <c r="T658" s="315"/>
      <c r="U658" s="316"/>
      <c r="V658" s="452"/>
      <c r="W658" s="452"/>
      <c r="X658" s="452"/>
      <c r="Y658" s="452"/>
      <c r="Z658" s="452"/>
      <c r="AA658" s="452"/>
      <c r="AB658" s="452"/>
      <c r="AC658" s="452"/>
      <c r="AD658" s="311"/>
    </row>
    <row r="659" spans="1:30" ht="20.100000000000001" customHeight="1">
      <c r="A659" s="311"/>
      <c r="B659" s="311"/>
      <c r="C659" s="452"/>
      <c r="D659" s="311" t="s">
        <v>2226</v>
      </c>
      <c r="E659" s="452"/>
      <c r="F659" s="531"/>
      <c r="G659" s="314"/>
      <c r="H659" s="356"/>
      <c r="I659" s="314"/>
      <c r="J659" s="356"/>
      <c r="K659" s="314"/>
      <c r="L659" s="356"/>
      <c r="M659" s="314"/>
      <c r="N659" s="315"/>
      <c r="O659" s="316"/>
      <c r="P659" s="315"/>
      <c r="Q659" s="316"/>
      <c r="R659" s="315"/>
      <c r="S659" s="316"/>
      <c r="T659" s="315"/>
      <c r="U659" s="316"/>
      <c r="V659" s="452"/>
      <c r="W659" s="452"/>
      <c r="X659" s="452"/>
      <c r="Y659" s="452"/>
      <c r="Z659" s="452"/>
      <c r="AA659" s="452"/>
      <c r="AB659" s="452"/>
      <c r="AC659" s="452"/>
      <c r="AD659" s="311"/>
    </row>
    <row r="660" spans="1:30" ht="20.100000000000001" customHeight="1">
      <c r="A660" s="311"/>
      <c r="B660" s="311"/>
      <c r="C660" s="452"/>
      <c r="D660" s="311" t="s">
        <v>2227</v>
      </c>
      <c r="E660" s="452"/>
      <c r="F660" s="531">
        <v>1</v>
      </c>
      <c r="G660" s="314">
        <v>100</v>
      </c>
      <c r="H660" s="356">
        <v>1</v>
      </c>
      <c r="I660" s="314">
        <v>100</v>
      </c>
      <c r="J660" s="356">
        <v>1</v>
      </c>
      <c r="K660" s="314">
        <v>100</v>
      </c>
      <c r="L660" s="356">
        <v>1</v>
      </c>
      <c r="M660" s="314">
        <v>100</v>
      </c>
      <c r="N660" s="315">
        <v>1</v>
      </c>
      <c r="O660" s="316">
        <v>100</v>
      </c>
      <c r="P660" s="315">
        <v>1</v>
      </c>
      <c r="Q660" s="316">
        <v>100</v>
      </c>
      <c r="R660" s="315"/>
      <c r="S660" s="316"/>
      <c r="T660" s="315"/>
      <c r="U660" s="316"/>
      <c r="V660" s="452"/>
      <c r="W660" s="452"/>
      <c r="X660" s="452"/>
      <c r="Y660" s="452"/>
      <c r="Z660" s="452"/>
      <c r="AA660" s="452"/>
      <c r="AB660" s="452"/>
      <c r="AC660" s="452"/>
      <c r="AD660" s="311"/>
    </row>
    <row r="661" spans="1:30" ht="20.100000000000001" customHeight="1">
      <c r="A661" s="311"/>
      <c r="B661" s="311"/>
      <c r="C661" s="452"/>
      <c r="D661" s="311" t="s">
        <v>2228</v>
      </c>
      <c r="E661" s="452"/>
      <c r="F661" s="531"/>
      <c r="G661" s="314"/>
      <c r="H661" s="356"/>
      <c r="I661" s="314"/>
      <c r="J661" s="356"/>
      <c r="K661" s="314"/>
      <c r="L661" s="356"/>
      <c r="M661" s="314"/>
      <c r="N661" s="315"/>
      <c r="O661" s="316"/>
      <c r="P661" s="315"/>
      <c r="Q661" s="316"/>
      <c r="R661" s="315"/>
      <c r="S661" s="316"/>
      <c r="T661" s="315"/>
      <c r="U661" s="316"/>
      <c r="V661" s="452"/>
      <c r="W661" s="452"/>
      <c r="X661" s="452"/>
      <c r="Y661" s="452"/>
      <c r="Z661" s="452"/>
      <c r="AA661" s="452"/>
      <c r="AB661" s="452"/>
      <c r="AC661" s="452"/>
      <c r="AD661" s="311"/>
    </row>
    <row r="662" spans="1:30" ht="20.100000000000001" customHeight="1">
      <c r="A662" s="311"/>
      <c r="B662" s="311"/>
      <c r="C662" s="452"/>
      <c r="D662" s="311" t="s">
        <v>2229</v>
      </c>
      <c r="E662" s="452"/>
      <c r="F662" s="531"/>
      <c r="G662" s="314"/>
      <c r="H662" s="356"/>
      <c r="I662" s="314"/>
      <c r="J662" s="356"/>
      <c r="K662" s="314"/>
      <c r="L662" s="356"/>
      <c r="M662" s="314"/>
      <c r="N662" s="315"/>
      <c r="O662" s="316"/>
      <c r="P662" s="315"/>
      <c r="Q662" s="316"/>
      <c r="R662" s="315"/>
      <c r="S662" s="316"/>
      <c r="T662" s="315"/>
      <c r="U662" s="316"/>
      <c r="V662" s="452"/>
      <c r="W662" s="452"/>
      <c r="X662" s="452"/>
      <c r="Y662" s="452"/>
      <c r="Z662" s="452"/>
      <c r="AA662" s="452"/>
      <c r="AB662" s="452"/>
      <c r="AC662" s="452"/>
      <c r="AD662" s="311"/>
    </row>
    <row r="663" spans="1:30" ht="20.100000000000001" customHeight="1">
      <c r="A663" s="311"/>
      <c r="B663" s="311"/>
      <c r="C663" s="452"/>
      <c r="D663" s="311" t="s">
        <v>1959</v>
      </c>
      <c r="E663" s="452"/>
      <c r="F663" s="531"/>
      <c r="G663" s="314"/>
      <c r="H663" s="356"/>
      <c r="I663" s="314"/>
      <c r="J663" s="356"/>
      <c r="K663" s="314"/>
      <c r="L663" s="356"/>
      <c r="M663" s="314"/>
      <c r="N663" s="315"/>
      <c r="O663" s="316"/>
      <c r="P663" s="315"/>
      <c r="Q663" s="316"/>
      <c r="R663" s="315"/>
      <c r="S663" s="316"/>
      <c r="T663" s="315"/>
      <c r="U663" s="316"/>
      <c r="V663" s="452"/>
      <c r="W663" s="452"/>
      <c r="X663" s="452"/>
      <c r="Y663" s="452"/>
      <c r="Z663" s="452"/>
      <c r="AA663" s="452"/>
      <c r="AB663" s="452"/>
      <c r="AC663" s="452"/>
      <c r="AD663" s="311"/>
    </row>
    <row r="664" spans="1:30" ht="20.100000000000001" customHeight="1">
      <c r="A664" s="311"/>
      <c r="B664" s="311"/>
      <c r="C664" s="452"/>
      <c r="D664" s="311" t="s">
        <v>1960</v>
      </c>
      <c r="E664" s="452"/>
      <c r="F664" s="531"/>
      <c r="G664" s="314"/>
      <c r="H664" s="356"/>
      <c r="I664" s="314"/>
      <c r="J664" s="356"/>
      <c r="K664" s="314"/>
      <c r="L664" s="356"/>
      <c r="M664" s="314"/>
      <c r="N664" s="315"/>
      <c r="O664" s="316"/>
      <c r="P664" s="315"/>
      <c r="Q664" s="316"/>
      <c r="R664" s="315"/>
      <c r="S664" s="316"/>
      <c r="T664" s="315"/>
      <c r="U664" s="316"/>
      <c r="V664" s="452"/>
      <c r="W664" s="452"/>
      <c r="X664" s="452"/>
      <c r="Y664" s="452"/>
      <c r="Z664" s="452"/>
      <c r="AA664" s="452"/>
      <c r="AB664" s="452"/>
      <c r="AC664" s="452"/>
      <c r="AD664" s="311"/>
    </row>
    <row r="665" spans="1:30" ht="20.100000000000001" customHeight="1">
      <c r="A665" s="374" t="s">
        <v>8746</v>
      </c>
      <c r="B665" s="374" t="s">
        <v>8747</v>
      </c>
      <c r="C665" s="358" t="s">
        <v>3641</v>
      </c>
      <c r="D665" s="374"/>
      <c r="E665" s="358"/>
      <c r="F665" s="443">
        <v>1</v>
      </c>
      <c r="G665" s="444">
        <v>100</v>
      </c>
      <c r="H665" s="443">
        <v>1</v>
      </c>
      <c r="I665" s="444">
        <v>100</v>
      </c>
      <c r="J665" s="443">
        <v>1</v>
      </c>
      <c r="K665" s="444">
        <v>100</v>
      </c>
      <c r="L665" s="443">
        <v>1</v>
      </c>
      <c r="M665" s="444">
        <v>100</v>
      </c>
      <c r="N665" s="471">
        <v>1</v>
      </c>
      <c r="O665" s="465">
        <v>100</v>
      </c>
      <c r="P665" s="471">
        <v>1</v>
      </c>
      <c r="Q665" s="465">
        <v>100</v>
      </c>
      <c r="R665" s="471"/>
      <c r="S665" s="465"/>
      <c r="T665" s="471"/>
      <c r="U665" s="465"/>
      <c r="V665" s="358" t="s">
        <v>8276</v>
      </c>
      <c r="W665" s="358" t="s">
        <v>8276</v>
      </c>
      <c r="X665" s="358" t="s">
        <v>8276</v>
      </c>
      <c r="Y665" s="358" t="s">
        <v>8276</v>
      </c>
      <c r="Z665" s="358" t="s">
        <v>8276</v>
      </c>
      <c r="AA665" s="358" t="s">
        <v>8276</v>
      </c>
      <c r="AB665" s="358" t="s">
        <v>8276</v>
      </c>
      <c r="AC665" s="358"/>
      <c r="AD665" s="374"/>
    </row>
    <row r="666" spans="1:30" ht="20.100000000000001" customHeight="1">
      <c r="A666" s="311"/>
      <c r="B666" s="311"/>
      <c r="C666" s="452"/>
      <c r="D666" s="311" t="s">
        <v>8566</v>
      </c>
      <c r="E666" s="452" t="s">
        <v>8730</v>
      </c>
      <c r="F666" s="531"/>
      <c r="G666" s="314"/>
      <c r="H666" s="356"/>
      <c r="I666" s="314"/>
      <c r="J666" s="356"/>
      <c r="K666" s="314"/>
      <c r="L666" s="356"/>
      <c r="M666" s="314"/>
      <c r="N666" s="315"/>
      <c r="O666" s="316"/>
      <c r="P666" s="315"/>
      <c r="Q666" s="316"/>
      <c r="R666" s="315"/>
      <c r="S666" s="316"/>
      <c r="T666" s="315"/>
      <c r="U666" s="316"/>
      <c r="V666" s="452"/>
      <c r="W666" s="452"/>
      <c r="X666" s="452"/>
      <c r="Y666" s="452"/>
      <c r="Z666" s="452"/>
      <c r="AA666" s="452"/>
      <c r="AB666" s="452"/>
      <c r="AC666" s="452"/>
      <c r="AD666" s="311"/>
    </row>
    <row r="667" spans="1:30" ht="20.100000000000001" customHeight="1">
      <c r="A667" s="311"/>
      <c r="B667" s="311"/>
      <c r="C667" s="452"/>
      <c r="D667" s="311" t="s">
        <v>1563</v>
      </c>
      <c r="E667" s="452"/>
      <c r="F667" s="531"/>
      <c r="G667" s="314"/>
      <c r="H667" s="356"/>
      <c r="I667" s="314"/>
      <c r="J667" s="356"/>
      <c r="K667" s="314"/>
      <c r="L667" s="356"/>
      <c r="M667" s="314"/>
      <c r="N667" s="315"/>
      <c r="O667" s="316"/>
      <c r="P667" s="315"/>
      <c r="Q667" s="316"/>
      <c r="R667" s="315"/>
      <c r="S667" s="316"/>
      <c r="T667" s="315"/>
      <c r="U667" s="316"/>
      <c r="V667" s="452"/>
      <c r="W667" s="452"/>
      <c r="X667" s="452"/>
      <c r="Y667" s="452"/>
      <c r="Z667" s="452"/>
      <c r="AA667" s="452"/>
      <c r="AB667" s="452"/>
      <c r="AC667" s="452"/>
      <c r="AD667" s="311"/>
    </row>
    <row r="668" spans="1:30" ht="20.100000000000001" customHeight="1">
      <c r="A668" s="374" t="s">
        <v>8748</v>
      </c>
      <c r="B668" s="374" t="s">
        <v>8749</v>
      </c>
      <c r="C668" s="358" t="s">
        <v>3641</v>
      </c>
      <c r="D668" s="374"/>
      <c r="E668" s="358"/>
      <c r="F668" s="443">
        <v>1</v>
      </c>
      <c r="G668" s="444">
        <v>100</v>
      </c>
      <c r="H668" s="443">
        <v>1</v>
      </c>
      <c r="I668" s="444">
        <v>100</v>
      </c>
      <c r="J668" s="443">
        <v>1</v>
      </c>
      <c r="K668" s="444">
        <v>100</v>
      </c>
      <c r="L668" s="443">
        <v>1</v>
      </c>
      <c r="M668" s="444">
        <v>100</v>
      </c>
      <c r="N668" s="471">
        <v>1</v>
      </c>
      <c r="O668" s="465">
        <v>100</v>
      </c>
      <c r="P668" s="471">
        <v>1</v>
      </c>
      <c r="Q668" s="465">
        <v>100</v>
      </c>
      <c r="R668" s="471"/>
      <c r="S668" s="465"/>
      <c r="T668" s="471"/>
      <c r="U668" s="465"/>
      <c r="V668" s="358" t="s">
        <v>8276</v>
      </c>
      <c r="W668" s="358" t="s">
        <v>8276</v>
      </c>
      <c r="X668" s="358" t="s">
        <v>8276</v>
      </c>
      <c r="Y668" s="358" t="s">
        <v>8276</v>
      </c>
      <c r="Z668" s="358" t="s">
        <v>8276</v>
      </c>
      <c r="AA668" s="358" t="s">
        <v>8276</v>
      </c>
      <c r="AB668" s="358" t="s">
        <v>8276</v>
      </c>
      <c r="AC668" s="358"/>
      <c r="AD668" s="374"/>
    </row>
    <row r="669" spans="1:30" ht="20.100000000000001" customHeight="1">
      <c r="A669" s="311"/>
      <c r="B669" s="311"/>
      <c r="C669" s="452"/>
      <c r="D669" s="311" t="s">
        <v>1959</v>
      </c>
      <c r="E669" s="452" t="s">
        <v>758</v>
      </c>
      <c r="F669" s="531"/>
      <c r="G669" s="314"/>
      <c r="H669" s="356"/>
      <c r="I669" s="314"/>
      <c r="J669" s="356"/>
      <c r="K669" s="314"/>
      <c r="L669" s="356"/>
      <c r="M669" s="314"/>
      <c r="N669" s="315"/>
      <c r="O669" s="316"/>
      <c r="P669" s="315"/>
      <c r="Q669" s="316"/>
      <c r="R669" s="315"/>
      <c r="S669" s="316"/>
      <c r="T669" s="315"/>
      <c r="U669" s="316"/>
      <c r="V669" s="452"/>
      <c r="W669" s="452"/>
      <c r="X669" s="452"/>
      <c r="Y669" s="452"/>
      <c r="Z669" s="452"/>
      <c r="AA669" s="452"/>
      <c r="AB669" s="452"/>
      <c r="AC669" s="452"/>
      <c r="AD669" s="311"/>
    </row>
    <row r="670" spans="1:30" ht="20.100000000000001" customHeight="1">
      <c r="A670" s="311"/>
      <c r="B670" s="311"/>
      <c r="C670" s="452"/>
      <c r="D670" s="311" t="s">
        <v>1960</v>
      </c>
      <c r="E670" s="452"/>
      <c r="F670" s="531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452"/>
      <c r="W670" s="452"/>
      <c r="X670" s="452"/>
      <c r="Y670" s="452"/>
      <c r="Z670" s="452"/>
      <c r="AA670" s="452"/>
      <c r="AB670" s="452"/>
      <c r="AC670" s="452"/>
      <c r="AD670" s="311"/>
    </row>
    <row r="671" spans="1:30" ht="20.100000000000001" customHeight="1">
      <c r="A671" s="374" t="s">
        <v>8750</v>
      </c>
      <c r="B671" s="374" t="s">
        <v>8751</v>
      </c>
      <c r="C671" s="358" t="s">
        <v>8752</v>
      </c>
      <c r="D671" s="374" t="s">
        <v>8568</v>
      </c>
      <c r="E671" s="358" t="s">
        <v>7338</v>
      </c>
      <c r="F671" s="443"/>
      <c r="G671" s="444"/>
      <c r="H671" s="443"/>
      <c r="I671" s="444"/>
      <c r="J671" s="443"/>
      <c r="K671" s="444"/>
      <c r="L671" s="443"/>
      <c r="M671" s="444"/>
      <c r="N671" s="471"/>
      <c r="O671" s="465"/>
      <c r="P671" s="471"/>
      <c r="Q671" s="465"/>
      <c r="R671" s="471"/>
      <c r="S671" s="465"/>
      <c r="T671" s="471"/>
      <c r="U671" s="465"/>
      <c r="V671" s="358" t="s">
        <v>8276</v>
      </c>
      <c r="W671" s="358" t="s">
        <v>8276</v>
      </c>
      <c r="X671" s="358" t="s">
        <v>8276</v>
      </c>
      <c r="Y671" s="358" t="s">
        <v>8276</v>
      </c>
      <c r="Z671" s="358" t="s">
        <v>8276</v>
      </c>
      <c r="AA671" s="358" t="s">
        <v>8276</v>
      </c>
      <c r="AB671" s="358" t="s">
        <v>8276</v>
      </c>
      <c r="AC671" s="358"/>
      <c r="AD671" s="374"/>
    </row>
    <row r="672" spans="1:30" ht="20.100000000000001" customHeight="1">
      <c r="A672" s="311"/>
      <c r="B672" s="311"/>
      <c r="C672" s="452"/>
      <c r="D672" s="311" t="s">
        <v>8569</v>
      </c>
      <c r="E672" s="452"/>
      <c r="F672" s="531"/>
      <c r="G672" s="314"/>
      <c r="H672" s="356"/>
      <c r="I672" s="314"/>
      <c r="J672" s="356"/>
      <c r="K672" s="314"/>
      <c r="L672" s="356"/>
      <c r="M672" s="314"/>
      <c r="N672" s="315"/>
      <c r="O672" s="316"/>
      <c r="P672" s="315"/>
      <c r="Q672" s="316"/>
      <c r="R672" s="315"/>
      <c r="S672" s="316"/>
      <c r="T672" s="315"/>
      <c r="U672" s="316"/>
      <c r="V672" s="452"/>
      <c r="W672" s="452"/>
      <c r="X672" s="452"/>
      <c r="Y672" s="452"/>
      <c r="Z672" s="452"/>
      <c r="AA672" s="452"/>
      <c r="AB672" s="452"/>
      <c r="AC672" s="452"/>
      <c r="AD672" s="311"/>
    </row>
    <row r="673" spans="1:30" ht="20.100000000000001" customHeight="1">
      <c r="A673" s="311"/>
      <c r="B673" s="311"/>
      <c r="C673" s="452"/>
      <c r="D673" s="311" t="s">
        <v>7408</v>
      </c>
      <c r="E673" s="452"/>
      <c r="F673" s="531"/>
      <c r="G673" s="314"/>
      <c r="H673" s="356"/>
      <c r="I673" s="314"/>
      <c r="J673" s="356"/>
      <c r="K673" s="314"/>
      <c r="L673" s="356"/>
      <c r="M673" s="314"/>
      <c r="N673" s="315"/>
      <c r="O673" s="316"/>
      <c r="P673" s="315"/>
      <c r="Q673" s="316"/>
      <c r="R673" s="315"/>
      <c r="S673" s="316"/>
      <c r="T673" s="315"/>
      <c r="U673" s="316"/>
      <c r="V673" s="452"/>
      <c r="W673" s="452"/>
      <c r="X673" s="452"/>
      <c r="Y673" s="452"/>
      <c r="Z673" s="452"/>
      <c r="AA673" s="452"/>
      <c r="AB673" s="452"/>
      <c r="AC673" s="452"/>
      <c r="AD673" s="311"/>
    </row>
    <row r="674" spans="1:30" ht="20.100000000000001" customHeight="1">
      <c r="A674" s="311"/>
      <c r="B674" s="311"/>
      <c r="C674" s="452"/>
      <c r="D674" s="311" t="s">
        <v>8571</v>
      </c>
      <c r="E674" s="452"/>
      <c r="F674" s="531"/>
      <c r="G674" s="314"/>
      <c r="H674" s="356"/>
      <c r="I674" s="314"/>
      <c r="J674" s="356"/>
      <c r="K674" s="314"/>
      <c r="L674" s="356"/>
      <c r="M674" s="314"/>
      <c r="N674" s="315"/>
      <c r="O674" s="316"/>
      <c r="P674" s="315"/>
      <c r="Q674" s="316"/>
      <c r="R674" s="315"/>
      <c r="S674" s="316"/>
      <c r="T674" s="315"/>
      <c r="U674" s="316"/>
      <c r="V674" s="452"/>
      <c r="W674" s="452"/>
      <c r="X674" s="452"/>
      <c r="Y674" s="452"/>
      <c r="Z674" s="452"/>
      <c r="AA674" s="452"/>
      <c r="AB674" s="452"/>
      <c r="AC674" s="452"/>
      <c r="AD674" s="311"/>
    </row>
    <row r="675" spans="1:30" ht="20.100000000000001" customHeight="1">
      <c r="A675" s="311"/>
      <c r="B675" s="311"/>
      <c r="C675" s="452"/>
      <c r="D675" s="311" t="s">
        <v>1959</v>
      </c>
      <c r="E675" s="452"/>
      <c r="F675" s="531"/>
      <c r="G675" s="314"/>
      <c r="H675" s="356"/>
      <c r="I675" s="314"/>
      <c r="J675" s="356"/>
      <c r="K675" s="314"/>
      <c r="L675" s="356"/>
      <c r="M675" s="314"/>
      <c r="N675" s="315"/>
      <c r="O675" s="316"/>
      <c r="P675" s="315"/>
      <c r="Q675" s="316"/>
      <c r="R675" s="315"/>
      <c r="S675" s="316"/>
      <c r="T675" s="315"/>
      <c r="U675" s="316"/>
      <c r="V675" s="452"/>
      <c r="W675" s="452"/>
      <c r="X675" s="452"/>
      <c r="Y675" s="452"/>
      <c r="Z675" s="452"/>
      <c r="AA675" s="452"/>
      <c r="AB675" s="452"/>
      <c r="AC675" s="452"/>
      <c r="AD675" s="311"/>
    </row>
    <row r="676" spans="1:30" ht="20.100000000000001" customHeight="1">
      <c r="A676" s="311"/>
      <c r="B676" s="311"/>
      <c r="C676" s="452"/>
      <c r="D676" s="311" t="s">
        <v>1960</v>
      </c>
      <c r="E676" s="452"/>
      <c r="F676" s="531"/>
      <c r="G676" s="314"/>
      <c r="H676" s="356"/>
      <c r="I676" s="314"/>
      <c r="J676" s="356"/>
      <c r="K676" s="314"/>
      <c r="L676" s="356"/>
      <c r="M676" s="314"/>
      <c r="N676" s="315"/>
      <c r="O676" s="316"/>
      <c r="P676" s="315"/>
      <c r="Q676" s="316"/>
      <c r="R676" s="315"/>
      <c r="S676" s="316"/>
      <c r="T676" s="315"/>
      <c r="U676" s="316"/>
      <c r="V676" s="452"/>
      <c r="W676" s="452"/>
      <c r="X676" s="452"/>
      <c r="Y676" s="452"/>
      <c r="Z676" s="452"/>
      <c r="AA676" s="452"/>
      <c r="AB676" s="452"/>
      <c r="AC676" s="452"/>
      <c r="AD676" s="311"/>
    </row>
    <row r="677" spans="1:30" ht="20.100000000000001" customHeight="1">
      <c r="A677" s="374" t="s">
        <v>8753</v>
      </c>
      <c r="B677" s="374" t="s">
        <v>8754</v>
      </c>
      <c r="C677" s="358" t="s">
        <v>3641</v>
      </c>
      <c r="D677" s="374" t="s">
        <v>2230</v>
      </c>
      <c r="E677" s="358" t="s">
        <v>7409</v>
      </c>
      <c r="F677" s="443"/>
      <c r="G677" s="444"/>
      <c r="H677" s="443"/>
      <c r="I677" s="444"/>
      <c r="J677" s="443"/>
      <c r="K677" s="444"/>
      <c r="L677" s="443"/>
      <c r="M677" s="444"/>
      <c r="N677" s="471"/>
      <c r="O677" s="465"/>
      <c r="P677" s="471"/>
      <c r="Q677" s="465"/>
      <c r="R677" s="471"/>
      <c r="S677" s="465"/>
      <c r="T677" s="471"/>
      <c r="U677" s="465"/>
      <c r="V677" s="358" t="s">
        <v>8276</v>
      </c>
      <c r="W677" s="358" t="s">
        <v>8276</v>
      </c>
      <c r="X677" s="358" t="s">
        <v>8276</v>
      </c>
      <c r="Y677" s="358" t="s">
        <v>8276</v>
      </c>
      <c r="Z677" s="358" t="s">
        <v>8276</v>
      </c>
      <c r="AA677" s="358" t="s">
        <v>8276</v>
      </c>
      <c r="AB677" s="358" t="s">
        <v>8276</v>
      </c>
      <c r="AC677" s="358"/>
      <c r="AD677" s="374"/>
    </row>
    <row r="678" spans="1:30" ht="20.100000000000001" customHeight="1">
      <c r="A678" s="311"/>
      <c r="B678" s="311"/>
      <c r="C678" s="452"/>
      <c r="D678" s="311" t="s">
        <v>2231</v>
      </c>
      <c r="E678" s="452"/>
      <c r="F678" s="531"/>
      <c r="G678" s="314"/>
      <c r="H678" s="356"/>
      <c r="I678" s="314"/>
      <c r="J678" s="356"/>
      <c r="K678" s="314"/>
      <c r="L678" s="356"/>
      <c r="M678" s="314"/>
      <c r="N678" s="315"/>
      <c r="O678" s="316"/>
      <c r="P678" s="315"/>
      <c r="Q678" s="316"/>
      <c r="R678" s="315"/>
      <c r="S678" s="316"/>
      <c r="T678" s="315"/>
      <c r="U678" s="316"/>
      <c r="V678" s="452"/>
      <c r="W678" s="452"/>
      <c r="X678" s="452"/>
      <c r="Y678" s="452"/>
      <c r="Z678" s="452"/>
      <c r="AA678" s="452"/>
      <c r="AB678" s="452"/>
      <c r="AC678" s="452"/>
      <c r="AD678" s="311"/>
    </row>
    <row r="679" spans="1:30" ht="20.100000000000001" customHeight="1">
      <c r="A679" s="311"/>
      <c r="B679" s="311"/>
      <c r="C679" s="452"/>
      <c r="D679" s="311" t="s">
        <v>1512</v>
      </c>
      <c r="E679" s="452"/>
      <c r="F679" s="531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315"/>
      <c r="U679" s="316"/>
      <c r="V679" s="452"/>
      <c r="W679" s="452"/>
      <c r="X679" s="452"/>
      <c r="Y679" s="452"/>
      <c r="Z679" s="452"/>
      <c r="AA679" s="452"/>
      <c r="AB679" s="452"/>
      <c r="AC679" s="452"/>
      <c r="AD679" s="311"/>
    </row>
    <row r="680" spans="1:30" ht="20.100000000000001" customHeight="1">
      <c r="A680" s="311"/>
      <c r="B680" s="311"/>
      <c r="C680" s="452"/>
      <c r="D680" s="311" t="s">
        <v>2232</v>
      </c>
      <c r="E680" s="452"/>
      <c r="F680" s="531">
        <v>1</v>
      </c>
      <c r="G680" s="314">
        <v>100</v>
      </c>
      <c r="H680" s="356">
        <v>1</v>
      </c>
      <c r="I680" s="314">
        <v>100</v>
      </c>
      <c r="J680" s="356">
        <v>1</v>
      </c>
      <c r="K680" s="314">
        <v>100</v>
      </c>
      <c r="L680" s="356">
        <v>1</v>
      </c>
      <c r="M680" s="314">
        <v>100</v>
      </c>
      <c r="N680" s="315">
        <v>1</v>
      </c>
      <c r="O680" s="316">
        <v>100</v>
      </c>
      <c r="P680" s="315">
        <v>1</v>
      </c>
      <c r="Q680" s="316">
        <v>100</v>
      </c>
      <c r="R680" s="315"/>
      <c r="S680" s="316"/>
      <c r="T680" s="315"/>
      <c r="U680" s="316"/>
      <c r="V680" s="452"/>
      <c r="W680" s="452"/>
      <c r="X680" s="452"/>
      <c r="Y680" s="452"/>
      <c r="Z680" s="452"/>
      <c r="AA680" s="452"/>
      <c r="AB680" s="452"/>
      <c r="AC680" s="452"/>
      <c r="AD680" s="311"/>
    </row>
    <row r="681" spans="1:30" ht="20.100000000000001" customHeight="1">
      <c r="A681" s="311"/>
      <c r="B681" s="311"/>
      <c r="C681" s="452"/>
      <c r="D681" s="311" t="s">
        <v>2233</v>
      </c>
      <c r="E681" s="452"/>
      <c r="F681" s="531"/>
      <c r="G681" s="314"/>
      <c r="H681" s="356"/>
      <c r="I681" s="314"/>
      <c r="J681" s="356"/>
      <c r="K681" s="314"/>
      <c r="L681" s="356"/>
      <c r="M681" s="314"/>
      <c r="N681" s="315"/>
      <c r="O681" s="316"/>
      <c r="P681" s="315"/>
      <c r="Q681" s="316"/>
      <c r="R681" s="315"/>
      <c r="S681" s="316"/>
      <c r="T681" s="315"/>
      <c r="U681" s="316"/>
      <c r="V681" s="452"/>
      <c r="W681" s="452"/>
      <c r="X681" s="452"/>
      <c r="Y681" s="452"/>
      <c r="Z681" s="452"/>
      <c r="AA681" s="452"/>
      <c r="AB681" s="452"/>
      <c r="AC681" s="452"/>
      <c r="AD681" s="311"/>
    </row>
    <row r="682" spans="1:30" ht="20.100000000000001" customHeight="1">
      <c r="A682" s="311"/>
      <c r="B682" s="311"/>
      <c r="C682" s="452"/>
      <c r="D682" s="311" t="s">
        <v>2002</v>
      </c>
      <c r="E682" s="452"/>
      <c r="F682" s="531"/>
      <c r="G682" s="314"/>
      <c r="H682" s="356"/>
      <c r="I682" s="314"/>
      <c r="J682" s="356"/>
      <c r="K682" s="314"/>
      <c r="L682" s="356"/>
      <c r="M682" s="314"/>
      <c r="N682" s="315"/>
      <c r="O682" s="316"/>
      <c r="P682" s="315"/>
      <c r="Q682" s="316"/>
      <c r="R682" s="315"/>
      <c r="S682" s="316"/>
      <c r="T682" s="315"/>
      <c r="U682" s="316"/>
      <c r="V682" s="452"/>
      <c r="W682" s="452"/>
      <c r="X682" s="452"/>
      <c r="Y682" s="452"/>
      <c r="Z682" s="452"/>
      <c r="AA682" s="452"/>
      <c r="AB682" s="452"/>
      <c r="AC682" s="452"/>
      <c r="AD682" s="311"/>
    </row>
    <row r="683" spans="1:30" ht="20.100000000000001" customHeight="1">
      <c r="A683" s="311"/>
      <c r="B683" s="311"/>
      <c r="C683" s="452"/>
      <c r="D683" s="311" t="s">
        <v>1359</v>
      </c>
      <c r="E683" s="452"/>
      <c r="F683" s="531"/>
      <c r="G683" s="314"/>
      <c r="H683" s="356"/>
      <c r="I683" s="314"/>
      <c r="J683" s="356"/>
      <c r="K683" s="314"/>
      <c r="L683" s="356"/>
      <c r="M683" s="314"/>
      <c r="N683" s="315"/>
      <c r="O683" s="316"/>
      <c r="P683" s="315"/>
      <c r="Q683" s="316"/>
      <c r="R683" s="315"/>
      <c r="S683" s="316"/>
      <c r="T683" s="315"/>
      <c r="U683" s="316"/>
      <c r="V683" s="452"/>
      <c r="W683" s="452"/>
      <c r="X683" s="452"/>
      <c r="Y683" s="452"/>
      <c r="Z683" s="452"/>
      <c r="AA683" s="452"/>
      <c r="AB683" s="452"/>
      <c r="AC683" s="452"/>
      <c r="AD683" s="311"/>
    </row>
    <row r="684" spans="1:30" ht="20.100000000000001" customHeight="1">
      <c r="A684" s="374" t="s">
        <v>8755</v>
      </c>
      <c r="B684" s="374" t="s">
        <v>8756</v>
      </c>
      <c r="C684" s="358" t="s">
        <v>3641</v>
      </c>
      <c r="D684" s="374" t="s">
        <v>2234</v>
      </c>
      <c r="E684" s="358"/>
      <c r="F684" s="443">
        <v>1</v>
      </c>
      <c r="G684" s="444">
        <v>100</v>
      </c>
      <c r="H684" s="443">
        <v>1</v>
      </c>
      <c r="I684" s="444">
        <v>100</v>
      </c>
      <c r="J684" s="443">
        <v>1</v>
      </c>
      <c r="K684" s="444">
        <v>100</v>
      </c>
      <c r="L684" s="443">
        <v>1</v>
      </c>
      <c r="M684" s="444">
        <v>100</v>
      </c>
      <c r="N684" s="471">
        <v>1</v>
      </c>
      <c r="O684" s="465">
        <v>100</v>
      </c>
      <c r="P684" s="471">
        <v>1</v>
      </c>
      <c r="Q684" s="465">
        <v>100</v>
      </c>
      <c r="R684" s="471"/>
      <c r="S684" s="465"/>
      <c r="T684" s="471"/>
      <c r="U684" s="465"/>
      <c r="V684" s="358" t="s">
        <v>8276</v>
      </c>
      <c r="W684" s="358" t="s">
        <v>8276</v>
      </c>
      <c r="X684" s="358" t="s">
        <v>8276</v>
      </c>
      <c r="Y684" s="358" t="s">
        <v>8276</v>
      </c>
      <c r="Z684" s="358" t="s">
        <v>8276</v>
      </c>
      <c r="AA684" s="358" t="s">
        <v>8276</v>
      </c>
      <c r="AB684" s="358" t="s">
        <v>8276</v>
      </c>
      <c r="AC684" s="358"/>
      <c r="AD684" s="374"/>
    </row>
    <row r="685" spans="1:30" ht="20.100000000000001" customHeight="1">
      <c r="A685" s="311"/>
      <c r="B685" s="311"/>
      <c r="C685" s="452"/>
      <c r="D685" s="311" t="s">
        <v>2235</v>
      </c>
      <c r="E685" s="452"/>
      <c r="F685" s="531"/>
      <c r="G685" s="314"/>
      <c r="H685" s="356"/>
      <c r="I685" s="314"/>
      <c r="J685" s="356"/>
      <c r="K685" s="314"/>
      <c r="L685" s="356"/>
      <c r="M685" s="314"/>
      <c r="N685" s="315"/>
      <c r="O685" s="316"/>
      <c r="P685" s="315"/>
      <c r="Q685" s="316"/>
      <c r="R685" s="315"/>
      <c r="S685" s="316"/>
      <c r="T685" s="315"/>
      <c r="U685" s="316"/>
      <c r="V685" s="452"/>
      <c r="W685" s="452"/>
      <c r="X685" s="452"/>
      <c r="Y685" s="452"/>
      <c r="Z685" s="452"/>
      <c r="AA685" s="452"/>
      <c r="AB685" s="452"/>
      <c r="AC685" s="452"/>
      <c r="AD685" s="311"/>
    </row>
    <row r="686" spans="1:30" ht="20.100000000000001" customHeight="1">
      <c r="A686" s="311"/>
      <c r="B686" s="311"/>
      <c r="C686" s="452"/>
      <c r="D686" s="311" t="s">
        <v>2236</v>
      </c>
      <c r="E686" s="452"/>
      <c r="F686" s="531"/>
      <c r="G686" s="314"/>
      <c r="H686" s="356"/>
      <c r="I686" s="314"/>
      <c r="J686" s="356"/>
      <c r="K686" s="314"/>
      <c r="L686" s="356"/>
      <c r="M686" s="314"/>
      <c r="N686" s="315"/>
      <c r="O686" s="316"/>
      <c r="P686" s="315"/>
      <c r="Q686" s="316"/>
      <c r="R686" s="315"/>
      <c r="S686" s="316"/>
      <c r="T686" s="315"/>
      <c r="U686" s="316"/>
      <c r="V686" s="452"/>
      <c r="W686" s="452"/>
      <c r="X686" s="452"/>
      <c r="Y686" s="452"/>
      <c r="Z686" s="452"/>
      <c r="AA686" s="452"/>
      <c r="AB686" s="452"/>
      <c r="AC686" s="452"/>
      <c r="AD686" s="311"/>
    </row>
    <row r="687" spans="1:30" ht="20.100000000000001" customHeight="1">
      <c r="A687" s="311"/>
      <c r="B687" s="311"/>
      <c r="C687" s="452"/>
      <c r="D687" s="311" t="s">
        <v>2237</v>
      </c>
      <c r="E687" s="452"/>
      <c r="F687" s="531"/>
      <c r="G687" s="314"/>
      <c r="H687" s="356"/>
      <c r="I687" s="314"/>
      <c r="J687" s="356"/>
      <c r="K687" s="314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452"/>
      <c r="W687" s="452"/>
      <c r="X687" s="452"/>
      <c r="Y687" s="452"/>
      <c r="Z687" s="452"/>
      <c r="AA687" s="452"/>
      <c r="AB687" s="452"/>
      <c r="AC687" s="452"/>
      <c r="AD687" s="311"/>
    </row>
    <row r="688" spans="1:30" ht="20.100000000000001" customHeight="1">
      <c r="A688" s="374" t="s">
        <v>8757</v>
      </c>
      <c r="B688" s="374" t="s">
        <v>8758</v>
      </c>
      <c r="C688" s="358" t="s">
        <v>8759</v>
      </c>
      <c r="D688" s="374"/>
      <c r="E688" s="358"/>
      <c r="F688" s="443"/>
      <c r="G688" s="444"/>
      <c r="H688" s="443"/>
      <c r="I688" s="444"/>
      <c r="J688" s="443"/>
      <c r="K688" s="444"/>
      <c r="L688" s="443"/>
      <c r="M688" s="444"/>
      <c r="N688" s="471"/>
      <c r="O688" s="465"/>
      <c r="P688" s="471"/>
      <c r="Q688" s="465"/>
      <c r="R688" s="471"/>
      <c r="S688" s="465"/>
      <c r="T688" s="471"/>
      <c r="U688" s="465"/>
      <c r="V688" s="358" t="s">
        <v>8276</v>
      </c>
      <c r="W688" s="358" t="s">
        <v>8276</v>
      </c>
      <c r="X688" s="358" t="s">
        <v>8276</v>
      </c>
      <c r="Y688" s="358" t="s">
        <v>8276</v>
      </c>
      <c r="Z688" s="358" t="s">
        <v>8276</v>
      </c>
      <c r="AA688" s="358" t="s">
        <v>8276</v>
      </c>
      <c r="AB688" s="358" t="s">
        <v>8276</v>
      </c>
      <c r="AC688" s="358"/>
      <c r="AD688" s="374"/>
    </row>
    <row r="689" spans="1:30" ht="20.100000000000001" customHeight="1">
      <c r="A689" s="311"/>
      <c r="B689" s="311"/>
      <c r="C689" s="452"/>
      <c r="D689" s="311" t="s">
        <v>8566</v>
      </c>
      <c r="E689" s="452" t="s">
        <v>8730</v>
      </c>
      <c r="F689" s="531"/>
      <c r="G689" s="314"/>
      <c r="H689" s="356"/>
      <c r="I689" s="314"/>
      <c r="J689" s="356"/>
      <c r="K689" s="314"/>
      <c r="L689" s="356"/>
      <c r="M689" s="314"/>
      <c r="N689" s="315"/>
      <c r="O689" s="316"/>
      <c r="P689" s="315"/>
      <c r="Q689" s="316"/>
      <c r="R689" s="315"/>
      <c r="S689" s="316"/>
      <c r="T689" s="315"/>
      <c r="U689" s="316"/>
      <c r="V689" s="452"/>
      <c r="W689" s="452"/>
      <c r="X689" s="452"/>
      <c r="Y689" s="452"/>
      <c r="Z689" s="452"/>
      <c r="AA689" s="452"/>
      <c r="AB689" s="452"/>
      <c r="AC689" s="452"/>
      <c r="AD689" s="311"/>
    </row>
    <row r="690" spans="1:30" ht="20.100000000000001" customHeight="1">
      <c r="A690" s="311"/>
      <c r="B690" s="311"/>
      <c r="C690" s="452"/>
      <c r="D690" s="311" t="s">
        <v>1563</v>
      </c>
      <c r="E690" s="452"/>
      <c r="F690" s="531"/>
      <c r="G690" s="314"/>
      <c r="H690" s="356"/>
      <c r="I690" s="314"/>
      <c r="J690" s="356"/>
      <c r="K690" s="314"/>
      <c r="L690" s="356"/>
      <c r="M690" s="314"/>
      <c r="N690" s="315"/>
      <c r="O690" s="316"/>
      <c r="P690" s="315"/>
      <c r="Q690" s="316"/>
      <c r="R690" s="315"/>
      <c r="S690" s="316"/>
      <c r="T690" s="315"/>
      <c r="U690" s="316"/>
      <c r="V690" s="452"/>
      <c r="W690" s="452"/>
      <c r="X690" s="452"/>
      <c r="Y690" s="452"/>
      <c r="Z690" s="452"/>
      <c r="AA690" s="452"/>
      <c r="AB690" s="452"/>
      <c r="AC690" s="452"/>
      <c r="AD690" s="311"/>
    </row>
    <row r="691" spans="1:30" ht="20.100000000000001" customHeight="1">
      <c r="A691" s="374" t="s">
        <v>8760</v>
      </c>
      <c r="B691" s="374" t="s">
        <v>8761</v>
      </c>
      <c r="C691" s="358" t="s">
        <v>8759</v>
      </c>
      <c r="D691" s="374"/>
      <c r="E691" s="358"/>
      <c r="F691" s="443"/>
      <c r="G691" s="444"/>
      <c r="H691" s="443"/>
      <c r="I691" s="444"/>
      <c r="J691" s="443"/>
      <c r="K691" s="444"/>
      <c r="L691" s="443"/>
      <c r="M691" s="444"/>
      <c r="N691" s="471"/>
      <c r="O691" s="465"/>
      <c r="P691" s="471"/>
      <c r="Q691" s="465"/>
      <c r="R691" s="471"/>
      <c r="S691" s="465"/>
      <c r="T691" s="471"/>
      <c r="U691" s="465"/>
      <c r="V691" s="358" t="s">
        <v>8276</v>
      </c>
      <c r="W691" s="358" t="s">
        <v>8276</v>
      </c>
      <c r="X691" s="358" t="s">
        <v>8276</v>
      </c>
      <c r="Y691" s="358" t="s">
        <v>8276</v>
      </c>
      <c r="Z691" s="358" t="s">
        <v>8276</v>
      </c>
      <c r="AA691" s="358" t="s">
        <v>8276</v>
      </c>
      <c r="AB691" s="358" t="s">
        <v>8276</v>
      </c>
      <c r="AC691" s="358"/>
      <c r="AD691" s="374"/>
    </row>
    <row r="692" spans="1:30" ht="20.100000000000001" customHeight="1">
      <c r="A692" s="311"/>
      <c r="B692" s="311"/>
      <c r="C692" s="452"/>
      <c r="D692" s="311" t="s">
        <v>7407</v>
      </c>
      <c r="E692" s="452" t="s">
        <v>758</v>
      </c>
      <c r="F692" s="531"/>
      <c r="G692" s="314"/>
      <c r="H692" s="356"/>
      <c r="I692" s="314"/>
      <c r="J692" s="356"/>
      <c r="K692" s="314"/>
      <c r="L692" s="356"/>
      <c r="M692" s="314"/>
      <c r="N692" s="315"/>
      <c r="O692" s="316"/>
      <c r="P692" s="315"/>
      <c r="Q692" s="316"/>
      <c r="R692" s="315"/>
      <c r="S692" s="316"/>
      <c r="T692" s="315"/>
      <c r="U692" s="316"/>
      <c r="V692" s="452"/>
      <c r="W692" s="452"/>
      <c r="X692" s="452"/>
      <c r="Y692" s="452"/>
      <c r="Z692" s="452"/>
      <c r="AA692" s="452"/>
      <c r="AB692" s="452"/>
      <c r="AC692" s="452"/>
      <c r="AD692" s="311"/>
    </row>
    <row r="693" spans="1:30" ht="20.100000000000001" customHeight="1">
      <c r="A693" s="311"/>
      <c r="B693" s="311"/>
      <c r="C693" s="452"/>
      <c r="D693" s="311" t="s">
        <v>1960</v>
      </c>
      <c r="E693" s="452"/>
      <c r="F693" s="531"/>
      <c r="G693" s="314"/>
      <c r="H693" s="356"/>
      <c r="I693" s="314"/>
      <c r="J693" s="356"/>
      <c r="K693" s="314"/>
      <c r="L693" s="356"/>
      <c r="M693" s="314"/>
      <c r="N693" s="315"/>
      <c r="O693" s="316"/>
      <c r="P693" s="315"/>
      <c r="Q693" s="316"/>
      <c r="R693" s="315"/>
      <c r="S693" s="316"/>
      <c r="T693" s="315"/>
      <c r="U693" s="316"/>
      <c r="V693" s="452"/>
      <c r="W693" s="452"/>
      <c r="X693" s="452"/>
      <c r="Y693" s="452"/>
      <c r="Z693" s="452"/>
      <c r="AA693" s="452"/>
      <c r="AB693" s="452"/>
      <c r="AC693" s="452"/>
      <c r="AD693" s="311"/>
    </row>
    <row r="694" spans="1:30" ht="20.100000000000001" customHeight="1">
      <c r="A694" s="374" t="s">
        <v>8762</v>
      </c>
      <c r="B694" s="374" t="s">
        <v>8763</v>
      </c>
      <c r="C694" s="358" t="s">
        <v>8764</v>
      </c>
      <c r="D694" s="374" t="s">
        <v>8568</v>
      </c>
      <c r="E694" s="358" t="s">
        <v>7338</v>
      </c>
      <c r="F694" s="443"/>
      <c r="G694" s="444"/>
      <c r="H694" s="443"/>
      <c r="I694" s="444"/>
      <c r="J694" s="443"/>
      <c r="K694" s="444"/>
      <c r="L694" s="443"/>
      <c r="M694" s="444"/>
      <c r="N694" s="471"/>
      <c r="O694" s="465"/>
      <c r="P694" s="471"/>
      <c r="Q694" s="465"/>
      <c r="R694" s="471"/>
      <c r="S694" s="465"/>
      <c r="T694" s="471"/>
      <c r="U694" s="465"/>
      <c r="V694" s="358" t="s">
        <v>8276</v>
      </c>
      <c r="W694" s="358" t="s">
        <v>8276</v>
      </c>
      <c r="X694" s="358" t="s">
        <v>8276</v>
      </c>
      <c r="Y694" s="358" t="s">
        <v>8276</v>
      </c>
      <c r="Z694" s="358" t="s">
        <v>8276</v>
      </c>
      <c r="AA694" s="358" t="s">
        <v>8276</v>
      </c>
      <c r="AB694" s="358" t="s">
        <v>8276</v>
      </c>
      <c r="AC694" s="358"/>
      <c r="AD694" s="374"/>
    </row>
    <row r="695" spans="1:30" ht="20.100000000000001" customHeight="1">
      <c r="A695" s="311"/>
      <c r="B695" s="311"/>
      <c r="C695" s="452"/>
      <c r="D695" s="311" t="s">
        <v>8569</v>
      </c>
      <c r="E695" s="452"/>
      <c r="F695" s="531"/>
      <c r="G695" s="314"/>
      <c r="H695" s="356"/>
      <c r="I695" s="314"/>
      <c r="J695" s="356"/>
      <c r="K695" s="314"/>
      <c r="L695" s="356"/>
      <c r="M695" s="314"/>
      <c r="N695" s="315"/>
      <c r="O695" s="316"/>
      <c r="P695" s="315"/>
      <c r="Q695" s="316"/>
      <c r="R695" s="315"/>
      <c r="S695" s="316"/>
      <c r="T695" s="315"/>
      <c r="U695" s="316"/>
      <c r="V695" s="452"/>
      <c r="W695" s="452"/>
      <c r="X695" s="452"/>
      <c r="Y695" s="452"/>
      <c r="Z695" s="452"/>
      <c r="AA695" s="452"/>
      <c r="AB695" s="452"/>
      <c r="AC695" s="452"/>
      <c r="AD695" s="311"/>
    </row>
    <row r="696" spans="1:30" ht="20.100000000000001" customHeight="1">
      <c r="A696" s="311"/>
      <c r="B696" s="311"/>
      <c r="C696" s="452"/>
      <c r="D696" s="311" t="s">
        <v>7408</v>
      </c>
      <c r="E696" s="452"/>
      <c r="F696" s="531"/>
      <c r="G696" s="314"/>
      <c r="H696" s="356"/>
      <c r="I696" s="314"/>
      <c r="J696" s="356"/>
      <c r="K696" s="314"/>
      <c r="L696" s="356"/>
      <c r="M696" s="314"/>
      <c r="N696" s="315"/>
      <c r="O696" s="316"/>
      <c r="P696" s="315"/>
      <c r="Q696" s="316"/>
      <c r="R696" s="315"/>
      <c r="S696" s="316"/>
      <c r="T696" s="315"/>
      <c r="U696" s="316"/>
      <c r="V696" s="452"/>
      <c r="W696" s="452"/>
      <c r="X696" s="452"/>
      <c r="Y696" s="452"/>
      <c r="Z696" s="452"/>
      <c r="AA696" s="452"/>
      <c r="AB696" s="452"/>
      <c r="AC696" s="452"/>
      <c r="AD696" s="311"/>
    </row>
    <row r="697" spans="1:30" ht="20.100000000000001" customHeight="1">
      <c r="A697" s="311"/>
      <c r="B697" s="311"/>
      <c r="C697" s="452"/>
      <c r="D697" s="311" t="s">
        <v>8571</v>
      </c>
      <c r="E697" s="452"/>
      <c r="F697" s="531"/>
      <c r="G697" s="314"/>
      <c r="H697" s="356"/>
      <c r="I697" s="314"/>
      <c r="J697" s="356"/>
      <c r="K697" s="314"/>
      <c r="L697" s="356"/>
      <c r="M697" s="314"/>
      <c r="N697" s="315"/>
      <c r="O697" s="316"/>
      <c r="P697" s="315"/>
      <c r="Q697" s="316"/>
      <c r="R697" s="315"/>
      <c r="S697" s="316"/>
      <c r="T697" s="315"/>
      <c r="U697" s="316"/>
      <c r="V697" s="452"/>
      <c r="W697" s="452"/>
      <c r="X697" s="452"/>
      <c r="Y697" s="452"/>
      <c r="Z697" s="452"/>
      <c r="AA697" s="452"/>
      <c r="AB697" s="452"/>
      <c r="AC697" s="452"/>
      <c r="AD697" s="311"/>
    </row>
    <row r="698" spans="1:30" ht="20.100000000000001" customHeight="1">
      <c r="A698" s="311"/>
      <c r="B698" s="311"/>
      <c r="C698" s="452"/>
      <c r="D698" s="311" t="s">
        <v>1959</v>
      </c>
      <c r="E698" s="452"/>
      <c r="F698" s="531"/>
      <c r="G698" s="314"/>
      <c r="H698" s="356"/>
      <c r="I698" s="314"/>
      <c r="J698" s="356"/>
      <c r="K698" s="314"/>
      <c r="L698" s="356"/>
      <c r="M698" s="314"/>
      <c r="N698" s="315"/>
      <c r="O698" s="316"/>
      <c r="P698" s="315"/>
      <c r="Q698" s="316"/>
      <c r="R698" s="315"/>
      <c r="S698" s="316"/>
      <c r="T698" s="315"/>
      <c r="U698" s="316"/>
      <c r="V698" s="452"/>
      <c r="W698" s="452"/>
      <c r="X698" s="452"/>
      <c r="Y698" s="452"/>
      <c r="Z698" s="452"/>
      <c r="AA698" s="452"/>
      <c r="AB698" s="452"/>
      <c r="AC698" s="452"/>
      <c r="AD698" s="311"/>
    </row>
    <row r="699" spans="1:30" ht="20.100000000000001" customHeight="1">
      <c r="A699" s="311"/>
      <c r="B699" s="311"/>
      <c r="C699" s="452"/>
      <c r="D699" s="311" t="s">
        <v>1960</v>
      </c>
      <c r="E699" s="452"/>
      <c r="F699" s="531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315"/>
      <c r="U699" s="316"/>
      <c r="V699" s="452"/>
      <c r="W699" s="452"/>
      <c r="X699" s="452"/>
      <c r="Y699" s="452"/>
      <c r="Z699" s="452"/>
      <c r="AA699" s="452"/>
      <c r="AB699" s="452"/>
      <c r="AC699" s="452"/>
      <c r="AD699" s="311"/>
    </row>
    <row r="700" spans="1:30" ht="20.100000000000001" customHeight="1">
      <c r="A700" s="374" t="s">
        <v>8765</v>
      </c>
      <c r="B700" s="374" t="s">
        <v>8766</v>
      </c>
      <c r="C700" s="358" t="s">
        <v>8767</v>
      </c>
      <c r="D700" s="374" t="s">
        <v>2238</v>
      </c>
      <c r="E700" s="358"/>
      <c r="F700" s="443"/>
      <c r="G700" s="444"/>
      <c r="H700" s="443"/>
      <c r="I700" s="444"/>
      <c r="J700" s="443"/>
      <c r="K700" s="444"/>
      <c r="L700" s="443"/>
      <c r="M700" s="444"/>
      <c r="N700" s="471"/>
      <c r="O700" s="465"/>
      <c r="P700" s="471"/>
      <c r="Q700" s="465"/>
      <c r="R700" s="471"/>
      <c r="S700" s="465"/>
      <c r="T700" s="471"/>
      <c r="U700" s="465"/>
      <c r="V700" s="358" t="s">
        <v>8276</v>
      </c>
      <c r="W700" s="358" t="s">
        <v>8276</v>
      </c>
      <c r="X700" s="358" t="s">
        <v>8276</v>
      </c>
      <c r="Y700" s="358" t="s">
        <v>8276</v>
      </c>
      <c r="Z700" s="358" t="s">
        <v>8276</v>
      </c>
      <c r="AA700" s="358" t="s">
        <v>8276</v>
      </c>
      <c r="AB700" s="358" t="s">
        <v>8276</v>
      </c>
      <c r="AC700" s="358"/>
      <c r="AD700" s="374"/>
    </row>
    <row r="701" spans="1:30" ht="20.100000000000001" customHeight="1">
      <c r="A701" s="311"/>
      <c r="B701" s="311"/>
      <c r="C701" s="452"/>
      <c r="D701" s="311" t="s">
        <v>2239</v>
      </c>
      <c r="E701" s="452"/>
      <c r="F701" s="531"/>
      <c r="G701" s="314"/>
      <c r="H701" s="356"/>
      <c r="I701" s="314"/>
      <c r="J701" s="356"/>
      <c r="K701" s="314"/>
      <c r="L701" s="356"/>
      <c r="M701" s="314"/>
      <c r="N701" s="315"/>
      <c r="O701" s="316"/>
      <c r="P701" s="315"/>
      <c r="Q701" s="316"/>
      <c r="R701" s="315"/>
      <c r="S701" s="316"/>
      <c r="T701" s="315"/>
      <c r="U701" s="316"/>
      <c r="V701" s="452"/>
      <c r="W701" s="452"/>
      <c r="X701" s="452"/>
      <c r="Y701" s="452"/>
      <c r="Z701" s="452"/>
      <c r="AA701" s="452"/>
      <c r="AB701" s="452"/>
      <c r="AC701" s="452"/>
      <c r="AD701" s="311"/>
    </row>
    <row r="702" spans="1:30" ht="20.100000000000001" customHeight="1">
      <c r="A702" s="311"/>
      <c r="B702" s="311"/>
      <c r="C702" s="452"/>
      <c r="D702" s="311" t="s">
        <v>2240</v>
      </c>
      <c r="E702" s="452"/>
      <c r="F702" s="531"/>
      <c r="G702" s="314"/>
      <c r="H702" s="356"/>
      <c r="I702" s="314"/>
      <c r="J702" s="356"/>
      <c r="K702" s="314"/>
      <c r="L702" s="356"/>
      <c r="M702" s="314"/>
      <c r="N702" s="315"/>
      <c r="O702" s="316"/>
      <c r="P702" s="315"/>
      <c r="Q702" s="316"/>
      <c r="R702" s="315"/>
      <c r="S702" s="316"/>
      <c r="T702" s="315"/>
      <c r="U702" s="316"/>
      <c r="V702" s="452"/>
      <c r="W702" s="452"/>
      <c r="X702" s="452"/>
      <c r="Y702" s="452"/>
      <c r="Z702" s="452"/>
      <c r="AA702" s="452"/>
      <c r="AB702" s="452"/>
      <c r="AC702" s="452"/>
      <c r="AD702" s="311"/>
    </row>
    <row r="703" spans="1:30" ht="20.100000000000001" customHeight="1">
      <c r="A703" s="311"/>
      <c r="B703" s="311"/>
      <c r="C703" s="452"/>
      <c r="D703" s="311" t="s">
        <v>2241</v>
      </c>
      <c r="E703" s="452"/>
      <c r="F703" s="531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452"/>
      <c r="W703" s="452"/>
      <c r="X703" s="452"/>
      <c r="Y703" s="452"/>
      <c r="Z703" s="452"/>
      <c r="AA703" s="452"/>
      <c r="AB703" s="452"/>
      <c r="AC703" s="452"/>
      <c r="AD703" s="311"/>
    </row>
    <row r="704" spans="1:30" ht="20.100000000000001" customHeight="1">
      <c r="A704" s="374" t="s">
        <v>8768</v>
      </c>
      <c r="B704" s="374" t="s">
        <v>8769</v>
      </c>
      <c r="C704" s="358" t="s">
        <v>8767</v>
      </c>
      <c r="D704" s="374" t="s">
        <v>2238</v>
      </c>
      <c r="E704" s="358"/>
      <c r="F704" s="443"/>
      <c r="G704" s="444"/>
      <c r="H704" s="443"/>
      <c r="I704" s="444"/>
      <c r="J704" s="443"/>
      <c r="K704" s="444"/>
      <c r="L704" s="443"/>
      <c r="M704" s="444"/>
      <c r="N704" s="471"/>
      <c r="O704" s="465"/>
      <c r="P704" s="471"/>
      <c r="Q704" s="465"/>
      <c r="R704" s="471"/>
      <c r="S704" s="465"/>
      <c r="T704" s="471"/>
      <c r="U704" s="465"/>
      <c r="V704" s="358" t="s">
        <v>8276</v>
      </c>
      <c r="W704" s="358" t="s">
        <v>8276</v>
      </c>
      <c r="X704" s="358" t="s">
        <v>8276</v>
      </c>
      <c r="Y704" s="358" t="s">
        <v>8276</v>
      </c>
      <c r="Z704" s="358" t="s">
        <v>8276</v>
      </c>
      <c r="AA704" s="358" t="s">
        <v>8276</v>
      </c>
      <c r="AB704" s="358" t="s">
        <v>8276</v>
      </c>
      <c r="AC704" s="358"/>
      <c r="AD704" s="374"/>
    </row>
    <row r="705" spans="1:30" ht="20.100000000000001" customHeight="1">
      <c r="A705" s="311"/>
      <c r="B705" s="311"/>
      <c r="C705" s="452"/>
      <c r="D705" s="311" t="s">
        <v>2239</v>
      </c>
      <c r="E705" s="452"/>
      <c r="F705" s="531"/>
      <c r="G705" s="314"/>
      <c r="H705" s="356"/>
      <c r="I705" s="314"/>
      <c r="J705" s="356"/>
      <c r="K705" s="314"/>
      <c r="L705" s="356"/>
      <c r="M705" s="314"/>
      <c r="N705" s="315"/>
      <c r="O705" s="316"/>
      <c r="P705" s="315"/>
      <c r="Q705" s="316"/>
      <c r="R705" s="315"/>
      <c r="S705" s="316"/>
      <c r="T705" s="315"/>
      <c r="U705" s="316"/>
      <c r="V705" s="452"/>
      <c r="W705" s="452"/>
      <c r="X705" s="452"/>
      <c r="Y705" s="452"/>
      <c r="Z705" s="452"/>
      <c r="AA705" s="452"/>
      <c r="AB705" s="452"/>
      <c r="AC705" s="452"/>
      <c r="AD705" s="311"/>
    </row>
    <row r="706" spans="1:30" ht="20.100000000000001" customHeight="1">
      <c r="A706" s="311"/>
      <c r="B706" s="311"/>
      <c r="C706" s="452"/>
      <c r="D706" s="311" t="s">
        <v>2240</v>
      </c>
      <c r="E706" s="452"/>
      <c r="F706" s="531"/>
      <c r="G706" s="314"/>
      <c r="H706" s="356"/>
      <c r="I706" s="314"/>
      <c r="J706" s="356"/>
      <c r="K706" s="314"/>
      <c r="L706" s="356"/>
      <c r="M706" s="314"/>
      <c r="N706" s="315"/>
      <c r="O706" s="316"/>
      <c r="P706" s="315"/>
      <c r="Q706" s="316"/>
      <c r="R706" s="315"/>
      <c r="S706" s="316"/>
      <c r="T706" s="315"/>
      <c r="U706" s="316"/>
      <c r="V706" s="452"/>
      <c r="W706" s="452"/>
      <c r="X706" s="452"/>
      <c r="Y706" s="452"/>
      <c r="Z706" s="452"/>
      <c r="AA706" s="452"/>
      <c r="AB706" s="452"/>
      <c r="AC706" s="452"/>
      <c r="AD706" s="311"/>
    </row>
    <row r="707" spans="1:30" ht="20.100000000000001" customHeight="1">
      <c r="A707" s="311"/>
      <c r="B707" s="311"/>
      <c r="C707" s="452"/>
      <c r="D707" s="311" t="s">
        <v>2241</v>
      </c>
      <c r="E707" s="452"/>
      <c r="F707" s="531"/>
      <c r="G707" s="314"/>
      <c r="H707" s="356"/>
      <c r="I707" s="314"/>
      <c r="J707" s="356"/>
      <c r="K707" s="314"/>
      <c r="L707" s="356"/>
      <c r="M707" s="314"/>
      <c r="N707" s="315"/>
      <c r="O707" s="316"/>
      <c r="P707" s="315"/>
      <c r="Q707" s="316"/>
      <c r="R707" s="315"/>
      <c r="S707" s="316"/>
      <c r="T707" s="315"/>
      <c r="U707" s="316"/>
      <c r="V707" s="452"/>
      <c r="W707" s="452"/>
      <c r="X707" s="452"/>
      <c r="Y707" s="452"/>
      <c r="Z707" s="452"/>
      <c r="AA707" s="452"/>
      <c r="AB707" s="452"/>
      <c r="AC707" s="452"/>
      <c r="AD707" s="311"/>
    </row>
    <row r="708" spans="1:30" ht="20.100000000000001" customHeight="1">
      <c r="A708" s="374" t="s">
        <v>8770</v>
      </c>
      <c r="B708" s="374" t="s">
        <v>8771</v>
      </c>
      <c r="C708" s="358" t="s">
        <v>8767</v>
      </c>
      <c r="D708" s="374" t="s">
        <v>2238</v>
      </c>
      <c r="E708" s="358"/>
      <c r="F708" s="443"/>
      <c r="G708" s="444"/>
      <c r="H708" s="443"/>
      <c r="I708" s="444"/>
      <c r="J708" s="443"/>
      <c r="K708" s="444"/>
      <c r="L708" s="443"/>
      <c r="M708" s="444"/>
      <c r="N708" s="471"/>
      <c r="O708" s="465"/>
      <c r="P708" s="471"/>
      <c r="Q708" s="465"/>
      <c r="R708" s="471"/>
      <c r="S708" s="465"/>
      <c r="T708" s="471"/>
      <c r="U708" s="465"/>
      <c r="V708" s="358" t="s">
        <v>8276</v>
      </c>
      <c r="W708" s="358" t="s">
        <v>8276</v>
      </c>
      <c r="X708" s="358" t="s">
        <v>8276</v>
      </c>
      <c r="Y708" s="358" t="s">
        <v>8276</v>
      </c>
      <c r="Z708" s="358" t="s">
        <v>8276</v>
      </c>
      <c r="AA708" s="358" t="s">
        <v>8276</v>
      </c>
      <c r="AB708" s="358" t="s">
        <v>8276</v>
      </c>
      <c r="AC708" s="358"/>
      <c r="AD708" s="374"/>
    </row>
    <row r="709" spans="1:30" ht="20.100000000000001" customHeight="1">
      <c r="A709" s="311"/>
      <c r="B709" s="311"/>
      <c r="C709" s="452"/>
      <c r="D709" s="311" t="s">
        <v>2239</v>
      </c>
      <c r="E709" s="452"/>
      <c r="F709" s="531"/>
      <c r="G709" s="314"/>
      <c r="H709" s="356"/>
      <c r="I709" s="314"/>
      <c r="J709" s="356"/>
      <c r="K709" s="314"/>
      <c r="L709" s="356"/>
      <c r="M709" s="314"/>
      <c r="N709" s="315"/>
      <c r="O709" s="316"/>
      <c r="P709" s="315"/>
      <c r="Q709" s="316"/>
      <c r="R709" s="315"/>
      <c r="S709" s="316"/>
      <c r="T709" s="315"/>
      <c r="U709" s="316"/>
      <c r="V709" s="452"/>
      <c r="W709" s="452"/>
      <c r="X709" s="452"/>
      <c r="Y709" s="452"/>
      <c r="Z709" s="452"/>
      <c r="AA709" s="452"/>
      <c r="AB709" s="452"/>
      <c r="AC709" s="452"/>
      <c r="AD709" s="311"/>
    </row>
    <row r="710" spans="1:30" ht="20.100000000000001" customHeight="1">
      <c r="A710" s="311"/>
      <c r="B710" s="311"/>
      <c r="C710" s="452"/>
      <c r="D710" s="311" t="s">
        <v>2240</v>
      </c>
      <c r="E710" s="452"/>
      <c r="F710" s="531"/>
      <c r="G710" s="314"/>
      <c r="H710" s="356"/>
      <c r="I710" s="314"/>
      <c r="J710" s="356"/>
      <c r="K710" s="314"/>
      <c r="L710" s="356"/>
      <c r="M710" s="314"/>
      <c r="N710" s="315"/>
      <c r="O710" s="316"/>
      <c r="P710" s="315"/>
      <c r="Q710" s="316"/>
      <c r="R710" s="315"/>
      <c r="S710" s="316"/>
      <c r="T710" s="315"/>
      <c r="U710" s="316"/>
      <c r="V710" s="452"/>
      <c r="W710" s="452"/>
      <c r="X710" s="452"/>
      <c r="Y710" s="452"/>
      <c r="Z710" s="452"/>
      <c r="AA710" s="452"/>
      <c r="AB710" s="452"/>
      <c r="AC710" s="452"/>
      <c r="AD710" s="311"/>
    </row>
    <row r="711" spans="1:30" ht="20.100000000000001" customHeight="1">
      <c r="A711" s="311"/>
      <c r="B711" s="311"/>
      <c r="C711" s="452"/>
      <c r="D711" s="311" t="s">
        <v>2241</v>
      </c>
      <c r="E711" s="452"/>
      <c r="F711" s="531"/>
      <c r="G711" s="314"/>
      <c r="H711" s="356"/>
      <c r="I711" s="314"/>
      <c r="J711" s="356"/>
      <c r="K711" s="314"/>
      <c r="L711" s="356"/>
      <c r="M711" s="314"/>
      <c r="N711" s="315"/>
      <c r="O711" s="316"/>
      <c r="P711" s="315"/>
      <c r="Q711" s="316"/>
      <c r="R711" s="315"/>
      <c r="S711" s="316"/>
      <c r="T711" s="315"/>
      <c r="U711" s="316"/>
      <c r="V711" s="452"/>
      <c r="W711" s="452"/>
      <c r="X711" s="452"/>
      <c r="Y711" s="452"/>
      <c r="Z711" s="452"/>
      <c r="AA711" s="452"/>
      <c r="AB711" s="452"/>
      <c r="AC711" s="452"/>
      <c r="AD711" s="311"/>
    </row>
    <row r="712" spans="1:30" ht="20.100000000000001" customHeight="1">
      <c r="A712" s="374" t="s">
        <v>8772</v>
      </c>
      <c r="B712" s="374" t="s">
        <v>8773</v>
      </c>
      <c r="C712" s="358" t="s">
        <v>3641</v>
      </c>
      <c r="D712" s="374"/>
      <c r="E712" s="358"/>
      <c r="F712" s="443">
        <v>1</v>
      </c>
      <c r="G712" s="444">
        <v>100</v>
      </c>
      <c r="H712" s="443">
        <v>1</v>
      </c>
      <c r="I712" s="444">
        <v>100</v>
      </c>
      <c r="J712" s="443">
        <v>1</v>
      </c>
      <c r="K712" s="444">
        <v>100</v>
      </c>
      <c r="L712" s="443">
        <v>1</v>
      </c>
      <c r="M712" s="444">
        <v>100</v>
      </c>
      <c r="N712" s="471">
        <v>1</v>
      </c>
      <c r="O712" s="465">
        <v>100</v>
      </c>
      <c r="P712" s="471">
        <v>1</v>
      </c>
      <c r="Q712" s="465">
        <v>100</v>
      </c>
      <c r="R712" s="471"/>
      <c r="S712" s="465"/>
      <c r="T712" s="471"/>
      <c r="U712" s="465"/>
      <c r="V712" s="358" t="s">
        <v>8276</v>
      </c>
      <c r="W712" s="358" t="s">
        <v>8276</v>
      </c>
      <c r="X712" s="358" t="s">
        <v>8276</v>
      </c>
      <c r="Y712" s="358" t="s">
        <v>8276</v>
      </c>
      <c r="Z712" s="358" t="s">
        <v>8276</v>
      </c>
      <c r="AA712" s="358" t="s">
        <v>8276</v>
      </c>
      <c r="AB712" s="358" t="s">
        <v>8276</v>
      </c>
      <c r="AC712" s="358"/>
      <c r="AD712" s="374" t="s">
        <v>8729</v>
      </c>
    </row>
    <row r="713" spans="1:30" ht="20.100000000000001" customHeight="1">
      <c r="A713" s="374" t="s">
        <v>8774</v>
      </c>
      <c r="B713" s="374" t="s">
        <v>8775</v>
      </c>
      <c r="C713" s="358" t="s">
        <v>3641</v>
      </c>
      <c r="D713" s="374" t="s">
        <v>2222</v>
      </c>
      <c r="E713" s="358" t="s">
        <v>7338</v>
      </c>
      <c r="F713" s="443"/>
      <c r="G713" s="444"/>
      <c r="H713" s="443"/>
      <c r="I713" s="444"/>
      <c r="J713" s="443"/>
      <c r="K713" s="444"/>
      <c r="L713" s="443"/>
      <c r="M713" s="444"/>
      <c r="N713" s="471"/>
      <c r="O713" s="465"/>
      <c r="P713" s="471"/>
      <c r="Q713" s="465"/>
      <c r="R713" s="471"/>
      <c r="S713" s="465"/>
      <c r="T713" s="471"/>
      <c r="U713" s="465"/>
      <c r="V713" s="358" t="s">
        <v>8276</v>
      </c>
      <c r="W713" s="358" t="s">
        <v>8276</v>
      </c>
      <c r="X713" s="358" t="s">
        <v>8276</v>
      </c>
      <c r="Y713" s="358" t="s">
        <v>8276</v>
      </c>
      <c r="Z713" s="358" t="s">
        <v>8276</v>
      </c>
      <c r="AA713" s="358" t="s">
        <v>8276</v>
      </c>
      <c r="AB713" s="358" t="s">
        <v>8276</v>
      </c>
      <c r="AC713" s="358"/>
      <c r="AD713" s="374" t="s">
        <v>8729</v>
      </c>
    </row>
    <row r="714" spans="1:30" ht="20.100000000000001" customHeight="1">
      <c r="A714" s="311"/>
      <c r="B714" s="311"/>
      <c r="C714" s="452"/>
      <c r="D714" s="311" t="s">
        <v>2223</v>
      </c>
      <c r="E714" s="452"/>
      <c r="F714" s="531"/>
      <c r="G714" s="314"/>
      <c r="H714" s="356"/>
      <c r="I714" s="314"/>
      <c r="J714" s="356"/>
      <c r="K714" s="314"/>
      <c r="L714" s="356"/>
      <c r="M714" s="314"/>
      <c r="N714" s="315"/>
      <c r="O714" s="316"/>
      <c r="P714" s="315"/>
      <c r="Q714" s="316"/>
      <c r="R714" s="315"/>
      <c r="S714" s="316"/>
      <c r="T714" s="315"/>
      <c r="U714" s="316"/>
      <c r="V714" s="452"/>
      <c r="W714" s="452"/>
      <c r="X714" s="452"/>
      <c r="Y714" s="452"/>
      <c r="Z714" s="452"/>
      <c r="AA714" s="452"/>
      <c r="AB714" s="452"/>
      <c r="AC714" s="452"/>
      <c r="AD714" s="311"/>
    </row>
    <row r="715" spans="1:30" ht="20.100000000000001" customHeight="1">
      <c r="A715" s="311"/>
      <c r="B715" s="311"/>
      <c r="C715" s="452"/>
      <c r="D715" s="311" t="s">
        <v>2224</v>
      </c>
      <c r="E715" s="452"/>
      <c r="F715" s="531"/>
      <c r="G715" s="314"/>
      <c r="H715" s="356"/>
      <c r="I715" s="314"/>
      <c r="J715" s="356"/>
      <c r="K715" s="314"/>
      <c r="L715" s="356"/>
      <c r="M715" s="314"/>
      <c r="N715" s="315"/>
      <c r="O715" s="316"/>
      <c r="P715" s="315"/>
      <c r="Q715" s="316"/>
      <c r="R715" s="315"/>
      <c r="S715" s="316"/>
      <c r="T715" s="315"/>
      <c r="U715" s="316"/>
      <c r="V715" s="452"/>
      <c r="W715" s="452"/>
      <c r="X715" s="452"/>
      <c r="Y715" s="452"/>
      <c r="Z715" s="452"/>
      <c r="AA715" s="452"/>
      <c r="AB715" s="452"/>
      <c r="AC715" s="452"/>
      <c r="AD715" s="311"/>
    </row>
    <row r="716" spans="1:30" ht="20.100000000000001" customHeight="1">
      <c r="A716" s="311"/>
      <c r="B716" s="311"/>
      <c r="C716" s="452"/>
      <c r="D716" s="311" t="s">
        <v>2225</v>
      </c>
      <c r="E716" s="452"/>
      <c r="F716" s="531"/>
      <c r="G716" s="314"/>
      <c r="H716" s="356"/>
      <c r="I716" s="314"/>
      <c r="J716" s="356"/>
      <c r="K716" s="314"/>
      <c r="L716" s="356"/>
      <c r="M716" s="314"/>
      <c r="N716" s="315"/>
      <c r="O716" s="316"/>
      <c r="P716" s="315"/>
      <c r="Q716" s="316"/>
      <c r="R716" s="315"/>
      <c r="S716" s="316"/>
      <c r="T716" s="315"/>
      <c r="U716" s="316"/>
      <c r="V716" s="452"/>
      <c r="W716" s="452"/>
      <c r="X716" s="452"/>
      <c r="Y716" s="452"/>
      <c r="Z716" s="452"/>
      <c r="AA716" s="452"/>
      <c r="AB716" s="452"/>
      <c r="AC716" s="452"/>
      <c r="AD716" s="311"/>
    </row>
    <row r="717" spans="1:30" ht="20.100000000000001" customHeight="1">
      <c r="A717" s="311"/>
      <c r="B717" s="311"/>
      <c r="C717" s="452"/>
      <c r="D717" s="311" t="s">
        <v>2226</v>
      </c>
      <c r="E717" s="452"/>
      <c r="F717" s="531"/>
      <c r="G717" s="314"/>
      <c r="H717" s="356"/>
      <c r="I717" s="314"/>
      <c r="J717" s="356"/>
      <c r="K717" s="314"/>
      <c r="L717" s="356"/>
      <c r="M717" s="314"/>
      <c r="N717" s="315"/>
      <c r="O717" s="316"/>
      <c r="P717" s="315"/>
      <c r="Q717" s="316"/>
      <c r="R717" s="315"/>
      <c r="S717" s="316"/>
      <c r="T717" s="315"/>
      <c r="U717" s="316"/>
      <c r="V717" s="452"/>
      <c r="W717" s="452"/>
      <c r="X717" s="452"/>
      <c r="Y717" s="452"/>
      <c r="Z717" s="452"/>
      <c r="AA717" s="452"/>
      <c r="AB717" s="452"/>
      <c r="AC717" s="452"/>
      <c r="AD717" s="311"/>
    </row>
    <row r="718" spans="1:30" ht="20.100000000000001" customHeight="1">
      <c r="A718" s="311"/>
      <c r="B718" s="311"/>
      <c r="C718" s="452"/>
      <c r="D718" s="311" t="s">
        <v>2227</v>
      </c>
      <c r="E718" s="452"/>
      <c r="F718" s="531">
        <v>1</v>
      </c>
      <c r="G718" s="314">
        <v>100</v>
      </c>
      <c r="H718" s="356">
        <v>1</v>
      </c>
      <c r="I718" s="314">
        <v>100</v>
      </c>
      <c r="J718" s="356">
        <v>1</v>
      </c>
      <c r="K718" s="314">
        <v>100</v>
      </c>
      <c r="L718" s="356">
        <v>1</v>
      </c>
      <c r="M718" s="314">
        <v>100</v>
      </c>
      <c r="N718" s="315">
        <v>1</v>
      </c>
      <c r="O718" s="316">
        <v>100</v>
      </c>
      <c r="P718" s="315">
        <v>1</v>
      </c>
      <c r="Q718" s="316">
        <v>100</v>
      </c>
      <c r="R718" s="315"/>
      <c r="S718" s="316"/>
      <c r="T718" s="315"/>
      <c r="U718" s="316"/>
      <c r="V718" s="452"/>
      <c r="W718" s="452"/>
      <c r="X718" s="452"/>
      <c r="Y718" s="452"/>
      <c r="Z718" s="452"/>
      <c r="AA718" s="452"/>
      <c r="AB718" s="452"/>
      <c r="AC718" s="452"/>
      <c r="AD718" s="311"/>
    </row>
    <row r="719" spans="1:30" ht="20.100000000000001" customHeight="1">
      <c r="A719" s="311"/>
      <c r="B719" s="311"/>
      <c r="C719" s="452"/>
      <c r="D719" s="311" t="s">
        <v>2228</v>
      </c>
      <c r="E719" s="452"/>
      <c r="F719" s="531"/>
      <c r="G719" s="314"/>
      <c r="H719" s="356"/>
      <c r="I719" s="314"/>
      <c r="J719" s="356"/>
      <c r="K719" s="314"/>
      <c r="L719" s="356"/>
      <c r="M719" s="314"/>
      <c r="N719" s="315"/>
      <c r="O719" s="316"/>
      <c r="P719" s="315"/>
      <c r="Q719" s="316"/>
      <c r="R719" s="315"/>
      <c r="S719" s="316"/>
      <c r="T719" s="315"/>
      <c r="U719" s="316"/>
      <c r="V719" s="452"/>
      <c r="W719" s="452"/>
      <c r="X719" s="452"/>
      <c r="Y719" s="452"/>
      <c r="Z719" s="452"/>
      <c r="AA719" s="452"/>
      <c r="AB719" s="452"/>
      <c r="AC719" s="452"/>
      <c r="AD719" s="311"/>
    </row>
    <row r="720" spans="1:30" ht="20.100000000000001" customHeight="1">
      <c r="A720" s="311"/>
      <c r="B720" s="311"/>
      <c r="C720" s="452"/>
      <c r="D720" s="311" t="s">
        <v>2229</v>
      </c>
      <c r="E720" s="452"/>
      <c r="F720" s="531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452"/>
      <c r="W720" s="452"/>
      <c r="X720" s="452"/>
      <c r="Y720" s="452"/>
      <c r="Z720" s="452"/>
      <c r="AA720" s="452"/>
      <c r="AB720" s="452"/>
      <c r="AC720" s="452"/>
      <c r="AD720" s="311"/>
    </row>
    <row r="721" spans="1:30" ht="20.100000000000001" customHeight="1">
      <c r="A721" s="311"/>
      <c r="B721" s="311"/>
      <c r="C721" s="452"/>
      <c r="D721" s="311" t="s">
        <v>1959</v>
      </c>
      <c r="E721" s="452"/>
      <c r="F721" s="531"/>
      <c r="G721" s="314"/>
      <c r="H721" s="356"/>
      <c r="I721" s="314"/>
      <c r="J721" s="356"/>
      <c r="K721" s="314"/>
      <c r="L721" s="356"/>
      <c r="M721" s="314"/>
      <c r="N721" s="315"/>
      <c r="O721" s="316"/>
      <c r="P721" s="315"/>
      <c r="Q721" s="316"/>
      <c r="R721" s="315"/>
      <c r="S721" s="316"/>
      <c r="T721" s="315"/>
      <c r="U721" s="316"/>
      <c r="V721" s="452"/>
      <c r="W721" s="452"/>
      <c r="X721" s="452"/>
      <c r="Y721" s="452"/>
      <c r="Z721" s="452"/>
      <c r="AA721" s="452"/>
      <c r="AB721" s="452"/>
      <c r="AC721" s="452"/>
      <c r="AD721" s="311"/>
    </row>
    <row r="722" spans="1:30" ht="20.100000000000001" customHeight="1">
      <c r="A722" s="311"/>
      <c r="B722" s="311"/>
      <c r="C722" s="452"/>
      <c r="D722" s="311" t="s">
        <v>1960</v>
      </c>
      <c r="E722" s="452"/>
      <c r="F722" s="531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/>
      <c r="Q722" s="316"/>
      <c r="R722" s="315"/>
      <c r="S722" s="316"/>
      <c r="T722" s="315"/>
      <c r="U722" s="316"/>
      <c r="V722" s="452"/>
      <c r="W722" s="452"/>
      <c r="X722" s="452"/>
      <c r="Y722" s="452"/>
      <c r="Z722" s="452"/>
      <c r="AA722" s="452"/>
      <c r="AB722" s="452"/>
      <c r="AC722" s="452"/>
      <c r="AD722" s="311"/>
    </row>
    <row r="723" spans="1:30" ht="20.100000000000001" customHeight="1">
      <c r="A723" s="374" t="s">
        <v>8776</v>
      </c>
      <c r="B723" s="374" t="s">
        <v>8777</v>
      </c>
      <c r="C723" s="358" t="s">
        <v>3641</v>
      </c>
      <c r="D723" s="374"/>
      <c r="E723" s="358"/>
      <c r="F723" s="443">
        <v>1</v>
      </c>
      <c r="G723" s="444">
        <v>100</v>
      </c>
      <c r="H723" s="443">
        <v>1</v>
      </c>
      <c r="I723" s="444">
        <v>100</v>
      </c>
      <c r="J723" s="443">
        <v>1</v>
      </c>
      <c r="K723" s="444">
        <v>100</v>
      </c>
      <c r="L723" s="443">
        <v>1</v>
      </c>
      <c r="M723" s="444">
        <v>100</v>
      </c>
      <c r="N723" s="471">
        <v>1</v>
      </c>
      <c r="O723" s="465">
        <v>100</v>
      </c>
      <c r="P723" s="471">
        <v>1</v>
      </c>
      <c r="Q723" s="465">
        <v>100</v>
      </c>
      <c r="R723" s="471"/>
      <c r="S723" s="465"/>
      <c r="T723" s="471"/>
      <c r="U723" s="465"/>
      <c r="V723" s="358" t="s">
        <v>8276</v>
      </c>
      <c r="W723" s="358" t="s">
        <v>8276</v>
      </c>
      <c r="X723" s="358" t="s">
        <v>8276</v>
      </c>
      <c r="Y723" s="358" t="s">
        <v>8276</v>
      </c>
      <c r="Z723" s="358" t="s">
        <v>8276</v>
      </c>
      <c r="AA723" s="358" t="s">
        <v>8276</v>
      </c>
      <c r="AB723" s="358" t="s">
        <v>8276</v>
      </c>
      <c r="AC723" s="358"/>
      <c r="AD723" s="374" t="s">
        <v>8729</v>
      </c>
    </row>
    <row r="724" spans="1:30" ht="20.100000000000001" customHeight="1">
      <c r="A724" s="311"/>
      <c r="B724" s="311"/>
      <c r="C724" s="452"/>
      <c r="D724" s="311" t="s">
        <v>1562</v>
      </c>
      <c r="E724" s="452" t="s">
        <v>177</v>
      </c>
      <c r="F724" s="531"/>
      <c r="G724" s="314"/>
      <c r="H724" s="356"/>
      <c r="I724" s="314"/>
      <c r="J724" s="356"/>
      <c r="K724" s="314"/>
      <c r="L724" s="356"/>
      <c r="M724" s="314"/>
      <c r="N724" s="315"/>
      <c r="O724" s="316"/>
      <c r="P724" s="315"/>
      <c r="Q724" s="316"/>
      <c r="R724" s="315"/>
      <c r="S724" s="316"/>
      <c r="T724" s="315"/>
      <c r="U724" s="316"/>
      <c r="V724" s="452"/>
      <c r="W724" s="452"/>
      <c r="X724" s="452"/>
      <c r="Y724" s="452"/>
      <c r="Z724" s="452"/>
      <c r="AA724" s="452"/>
      <c r="AB724" s="452"/>
      <c r="AC724" s="452"/>
      <c r="AD724" s="311"/>
    </row>
    <row r="725" spans="1:30" ht="20.100000000000001" customHeight="1">
      <c r="A725" s="311"/>
      <c r="B725" s="311"/>
      <c r="C725" s="452"/>
      <c r="D725" s="311" t="s">
        <v>1563</v>
      </c>
      <c r="E725" s="452"/>
      <c r="F725" s="531"/>
      <c r="G725" s="314"/>
      <c r="H725" s="356"/>
      <c r="I725" s="314"/>
      <c r="J725" s="356"/>
      <c r="K725" s="314"/>
      <c r="L725" s="356"/>
      <c r="M725" s="314"/>
      <c r="N725" s="315"/>
      <c r="O725" s="316"/>
      <c r="P725" s="315"/>
      <c r="Q725" s="316"/>
      <c r="R725" s="315"/>
      <c r="S725" s="316"/>
      <c r="T725" s="315"/>
      <c r="U725" s="316"/>
      <c r="V725" s="452"/>
      <c r="W725" s="452"/>
      <c r="X725" s="452"/>
      <c r="Y725" s="452"/>
      <c r="Z725" s="452"/>
      <c r="AA725" s="452"/>
      <c r="AB725" s="452"/>
      <c r="AC725" s="452"/>
      <c r="AD725" s="311"/>
    </row>
    <row r="726" spans="1:30" ht="20.100000000000001" customHeight="1">
      <c r="A726" s="374" t="s">
        <v>8778</v>
      </c>
      <c r="B726" s="374" t="s">
        <v>8779</v>
      </c>
      <c r="C726" s="358" t="s">
        <v>3641</v>
      </c>
      <c r="D726" s="374"/>
      <c r="E726" s="358"/>
      <c r="F726" s="443">
        <v>1</v>
      </c>
      <c r="G726" s="444">
        <v>100</v>
      </c>
      <c r="H726" s="443">
        <v>1</v>
      </c>
      <c r="I726" s="444">
        <v>100</v>
      </c>
      <c r="J726" s="443">
        <v>1</v>
      </c>
      <c r="K726" s="444">
        <v>100</v>
      </c>
      <c r="L726" s="443">
        <v>1</v>
      </c>
      <c r="M726" s="444">
        <v>100</v>
      </c>
      <c r="N726" s="471">
        <v>1</v>
      </c>
      <c r="O726" s="465">
        <v>100</v>
      </c>
      <c r="P726" s="471">
        <v>1</v>
      </c>
      <c r="Q726" s="465">
        <v>100</v>
      </c>
      <c r="R726" s="471"/>
      <c r="S726" s="465"/>
      <c r="T726" s="471"/>
      <c r="U726" s="465"/>
      <c r="V726" s="358" t="s">
        <v>8276</v>
      </c>
      <c r="W726" s="358" t="s">
        <v>8276</v>
      </c>
      <c r="X726" s="358" t="s">
        <v>8276</v>
      </c>
      <c r="Y726" s="358" t="s">
        <v>8276</v>
      </c>
      <c r="Z726" s="358" t="s">
        <v>8276</v>
      </c>
      <c r="AA726" s="358" t="s">
        <v>8276</v>
      </c>
      <c r="AB726" s="358" t="s">
        <v>8276</v>
      </c>
      <c r="AC726" s="358"/>
      <c r="AD726" s="374" t="s">
        <v>8729</v>
      </c>
    </row>
    <row r="727" spans="1:30" ht="20.100000000000001" customHeight="1">
      <c r="A727" s="311"/>
      <c r="B727" s="311"/>
      <c r="C727" s="452"/>
      <c r="D727" s="311" t="s">
        <v>1959</v>
      </c>
      <c r="E727" s="452" t="s">
        <v>758</v>
      </c>
      <c r="F727" s="531"/>
      <c r="G727" s="314"/>
      <c r="H727" s="356"/>
      <c r="I727" s="314"/>
      <c r="J727" s="356"/>
      <c r="K727" s="314"/>
      <c r="L727" s="356"/>
      <c r="M727" s="314"/>
      <c r="N727" s="315"/>
      <c r="O727" s="316"/>
      <c r="P727" s="315"/>
      <c r="Q727" s="316"/>
      <c r="R727" s="315"/>
      <c r="S727" s="316"/>
      <c r="T727" s="315"/>
      <c r="U727" s="316"/>
      <c r="V727" s="452"/>
      <c r="W727" s="452"/>
      <c r="X727" s="452"/>
      <c r="Y727" s="452"/>
      <c r="Z727" s="452"/>
      <c r="AA727" s="452"/>
      <c r="AB727" s="452"/>
      <c r="AC727" s="452"/>
      <c r="AD727" s="311"/>
    </row>
    <row r="728" spans="1:30" ht="20.100000000000001" customHeight="1">
      <c r="A728" s="311"/>
      <c r="B728" s="311"/>
      <c r="C728" s="452"/>
      <c r="D728" s="311" t="s">
        <v>1960</v>
      </c>
      <c r="E728" s="452"/>
      <c r="F728" s="531"/>
      <c r="G728" s="314"/>
      <c r="H728" s="356"/>
      <c r="I728" s="314"/>
      <c r="J728" s="356"/>
      <c r="K728" s="314"/>
      <c r="L728" s="356"/>
      <c r="M728" s="314"/>
      <c r="N728" s="315"/>
      <c r="O728" s="316"/>
      <c r="P728" s="315"/>
      <c r="Q728" s="316"/>
      <c r="R728" s="315"/>
      <c r="S728" s="316"/>
      <c r="T728" s="315"/>
      <c r="U728" s="316"/>
      <c r="V728" s="452"/>
      <c r="W728" s="452"/>
      <c r="X728" s="452"/>
      <c r="Y728" s="452"/>
      <c r="Z728" s="452"/>
      <c r="AA728" s="452"/>
      <c r="AB728" s="452"/>
      <c r="AC728" s="452"/>
      <c r="AD728" s="311"/>
    </row>
    <row r="729" spans="1:30" ht="20.100000000000001" customHeight="1">
      <c r="A729" s="374" t="s">
        <v>8780</v>
      </c>
      <c r="B729" s="374" t="s">
        <v>8781</v>
      </c>
      <c r="C729" s="358" t="s">
        <v>8782</v>
      </c>
      <c r="D729" s="374" t="s">
        <v>8568</v>
      </c>
      <c r="E729" s="358" t="s">
        <v>7338</v>
      </c>
      <c r="F729" s="443"/>
      <c r="G729" s="444"/>
      <c r="H729" s="443"/>
      <c r="I729" s="444"/>
      <c r="J729" s="443"/>
      <c r="K729" s="444"/>
      <c r="L729" s="443"/>
      <c r="M729" s="444"/>
      <c r="N729" s="471"/>
      <c r="O729" s="465"/>
      <c r="P729" s="471"/>
      <c r="Q729" s="465"/>
      <c r="R729" s="471"/>
      <c r="S729" s="465"/>
      <c r="T729" s="471"/>
      <c r="U729" s="465"/>
      <c r="V729" s="358" t="s">
        <v>8276</v>
      </c>
      <c r="W729" s="358" t="s">
        <v>8276</v>
      </c>
      <c r="X729" s="358" t="s">
        <v>8276</v>
      </c>
      <c r="Y729" s="358" t="s">
        <v>8276</v>
      </c>
      <c r="Z729" s="358" t="s">
        <v>8276</v>
      </c>
      <c r="AA729" s="358" t="s">
        <v>8276</v>
      </c>
      <c r="AB729" s="358" t="s">
        <v>8276</v>
      </c>
      <c r="AC729" s="358"/>
      <c r="AD729" s="374" t="s">
        <v>8729</v>
      </c>
    </row>
    <row r="730" spans="1:30" ht="20.100000000000001" customHeight="1">
      <c r="A730" s="311"/>
      <c r="B730" s="311"/>
      <c r="C730" s="452"/>
      <c r="D730" s="311" t="s">
        <v>8569</v>
      </c>
      <c r="E730" s="452"/>
      <c r="F730" s="531"/>
      <c r="G730" s="314"/>
      <c r="H730" s="356"/>
      <c r="I730" s="314"/>
      <c r="J730" s="356"/>
      <c r="K730" s="314"/>
      <c r="L730" s="356"/>
      <c r="M730" s="314"/>
      <c r="N730" s="315"/>
      <c r="O730" s="316"/>
      <c r="P730" s="315"/>
      <c r="Q730" s="316"/>
      <c r="R730" s="315"/>
      <c r="S730" s="316"/>
      <c r="T730" s="315"/>
      <c r="U730" s="316"/>
      <c r="V730" s="452"/>
      <c r="W730" s="452"/>
      <c r="X730" s="452"/>
      <c r="Y730" s="452"/>
      <c r="Z730" s="452"/>
      <c r="AA730" s="452"/>
      <c r="AB730" s="452"/>
      <c r="AC730" s="452"/>
      <c r="AD730" s="311"/>
    </row>
    <row r="731" spans="1:30" ht="20.100000000000001" customHeight="1">
      <c r="A731" s="311"/>
      <c r="B731" s="311"/>
      <c r="C731" s="452"/>
      <c r="D731" s="311" t="s">
        <v>7408</v>
      </c>
      <c r="E731" s="452"/>
      <c r="F731" s="531"/>
      <c r="G731" s="314"/>
      <c r="H731" s="356"/>
      <c r="I731" s="314"/>
      <c r="J731" s="356"/>
      <c r="K731" s="314"/>
      <c r="L731" s="356"/>
      <c r="M731" s="314"/>
      <c r="N731" s="315"/>
      <c r="O731" s="316"/>
      <c r="P731" s="315"/>
      <c r="Q731" s="316"/>
      <c r="R731" s="315"/>
      <c r="S731" s="316"/>
      <c r="T731" s="315"/>
      <c r="U731" s="316"/>
      <c r="V731" s="452"/>
      <c r="W731" s="452"/>
      <c r="X731" s="452"/>
      <c r="Y731" s="452"/>
      <c r="Z731" s="452"/>
      <c r="AA731" s="452"/>
      <c r="AB731" s="452"/>
      <c r="AC731" s="452"/>
      <c r="AD731" s="311"/>
    </row>
    <row r="732" spans="1:30" ht="20.100000000000001" customHeight="1">
      <c r="A732" s="311"/>
      <c r="B732" s="311"/>
      <c r="C732" s="452"/>
      <c r="D732" s="311" t="s">
        <v>8571</v>
      </c>
      <c r="E732" s="452"/>
      <c r="F732" s="531"/>
      <c r="G732" s="314"/>
      <c r="H732" s="356"/>
      <c r="I732" s="314"/>
      <c r="J732" s="356"/>
      <c r="K732" s="314"/>
      <c r="L732" s="356"/>
      <c r="M732" s="314"/>
      <c r="N732" s="315"/>
      <c r="O732" s="316"/>
      <c r="P732" s="315"/>
      <c r="Q732" s="316"/>
      <c r="R732" s="315"/>
      <c r="S732" s="316"/>
      <c r="T732" s="315"/>
      <c r="U732" s="316"/>
      <c r="V732" s="452"/>
      <c r="W732" s="452"/>
      <c r="X732" s="452"/>
      <c r="Y732" s="452"/>
      <c r="Z732" s="452"/>
      <c r="AA732" s="452"/>
      <c r="AB732" s="452"/>
      <c r="AC732" s="452"/>
      <c r="AD732" s="311"/>
    </row>
    <row r="733" spans="1:30" ht="20.100000000000001" customHeight="1">
      <c r="A733" s="311"/>
      <c r="B733" s="311"/>
      <c r="C733" s="452"/>
      <c r="D733" s="311" t="s">
        <v>1959</v>
      </c>
      <c r="E733" s="452"/>
      <c r="F733" s="531"/>
      <c r="G733" s="314"/>
      <c r="H733" s="356"/>
      <c r="I733" s="314"/>
      <c r="J733" s="356"/>
      <c r="K733" s="314"/>
      <c r="L733" s="356"/>
      <c r="M733" s="314"/>
      <c r="N733" s="315"/>
      <c r="O733" s="316"/>
      <c r="P733" s="315"/>
      <c r="Q733" s="316"/>
      <c r="R733" s="315"/>
      <c r="S733" s="316"/>
      <c r="T733" s="315"/>
      <c r="U733" s="316"/>
      <c r="V733" s="452"/>
      <c r="W733" s="452"/>
      <c r="X733" s="452"/>
      <c r="Y733" s="452"/>
      <c r="Z733" s="452"/>
      <c r="AA733" s="452"/>
      <c r="AB733" s="452"/>
      <c r="AC733" s="452"/>
      <c r="AD733" s="311"/>
    </row>
    <row r="734" spans="1:30" ht="20.100000000000001" customHeight="1">
      <c r="A734" s="311"/>
      <c r="B734" s="311"/>
      <c r="C734" s="452"/>
      <c r="D734" s="311" t="s">
        <v>1960</v>
      </c>
      <c r="E734" s="452"/>
      <c r="F734" s="531"/>
      <c r="G734" s="314"/>
      <c r="H734" s="356"/>
      <c r="I734" s="314"/>
      <c r="J734" s="356"/>
      <c r="K734" s="314"/>
      <c r="L734" s="356"/>
      <c r="M734" s="314"/>
      <c r="N734" s="315"/>
      <c r="O734" s="316"/>
      <c r="P734" s="315"/>
      <c r="Q734" s="316"/>
      <c r="R734" s="315"/>
      <c r="S734" s="316"/>
      <c r="T734" s="315"/>
      <c r="U734" s="316"/>
      <c r="V734" s="452"/>
      <c r="W734" s="452"/>
      <c r="X734" s="452"/>
      <c r="Y734" s="452"/>
      <c r="Z734" s="452"/>
      <c r="AA734" s="452"/>
      <c r="AB734" s="452"/>
      <c r="AC734" s="452"/>
      <c r="AD734" s="311"/>
    </row>
    <row r="735" spans="1:30" ht="20.100000000000001" customHeight="1">
      <c r="A735" s="374" t="s">
        <v>6769</v>
      </c>
      <c r="B735" s="374" t="s">
        <v>8783</v>
      </c>
      <c r="C735" s="358" t="s">
        <v>3641</v>
      </c>
      <c r="D735" s="374"/>
      <c r="E735" s="358"/>
      <c r="F735" s="443">
        <v>1</v>
      </c>
      <c r="G735" s="444">
        <v>100</v>
      </c>
      <c r="H735" s="443">
        <v>1</v>
      </c>
      <c r="I735" s="444">
        <v>100</v>
      </c>
      <c r="J735" s="443">
        <v>1</v>
      </c>
      <c r="K735" s="444">
        <v>100</v>
      </c>
      <c r="L735" s="443">
        <v>1</v>
      </c>
      <c r="M735" s="444">
        <v>100</v>
      </c>
      <c r="N735" s="471"/>
      <c r="O735" s="465"/>
      <c r="P735" s="471"/>
      <c r="Q735" s="465"/>
      <c r="R735" s="471"/>
      <c r="S735" s="465"/>
      <c r="T735" s="471"/>
      <c r="U735" s="465"/>
      <c r="V735" s="358" t="s">
        <v>8276</v>
      </c>
      <c r="W735" s="358" t="s">
        <v>8276</v>
      </c>
      <c r="X735" s="358" t="s">
        <v>8276</v>
      </c>
      <c r="Y735" s="358" t="s">
        <v>8276</v>
      </c>
      <c r="Z735" s="358"/>
      <c r="AA735" s="358"/>
      <c r="AB735" s="358"/>
      <c r="AC735" s="358"/>
      <c r="AD735" s="374"/>
    </row>
    <row r="736" spans="1:30" ht="20.100000000000001" customHeight="1">
      <c r="A736" s="374" t="s">
        <v>6770</v>
      </c>
      <c r="B736" s="374" t="s">
        <v>8784</v>
      </c>
      <c r="C736" s="358" t="s">
        <v>3641</v>
      </c>
      <c r="D736" s="374" t="s">
        <v>2222</v>
      </c>
      <c r="E736" s="358" t="s">
        <v>7338</v>
      </c>
      <c r="F736" s="443"/>
      <c r="G736" s="444"/>
      <c r="H736" s="443"/>
      <c r="I736" s="444"/>
      <c r="J736" s="443"/>
      <c r="K736" s="444"/>
      <c r="L736" s="443"/>
      <c r="M736" s="444"/>
      <c r="N736" s="471"/>
      <c r="O736" s="465"/>
      <c r="P736" s="471"/>
      <c r="Q736" s="465"/>
      <c r="R736" s="471"/>
      <c r="S736" s="465"/>
      <c r="T736" s="471"/>
      <c r="U736" s="465"/>
      <c r="V736" s="358" t="s">
        <v>8276</v>
      </c>
      <c r="W736" s="358" t="s">
        <v>8276</v>
      </c>
      <c r="X736" s="358" t="s">
        <v>8276</v>
      </c>
      <c r="Y736" s="358" t="s">
        <v>8276</v>
      </c>
      <c r="Z736" s="358"/>
      <c r="AA736" s="358"/>
      <c r="AB736" s="358"/>
      <c r="AC736" s="358"/>
      <c r="AD736" s="374"/>
    </row>
    <row r="737" spans="1:30" ht="20.100000000000001" customHeight="1">
      <c r="A737" s="311"/>
      <c r="B737" s="311"/>
      <c r="C737" s="452"/>
      <c r="D737" s="311" t="s">
        <v>2223</v>
      </c>
      <c r="E737" s="452"/>
      <c r="F737" s="531"/>
      <c r="G737" s="314"/>
      <c r="H737" s="356"/>
      <c r="I737" s="314"/>
      <c r="J737" s="356"/>
      <c r="K737" s="314"/>
      <c r="L737" s="356"/>
      <c r="M737" s="314"/>
      <c r="N737" s="315"/>
      <c r="O737" s="316"/>
      <c r="P737" s="315"/>
      <c r="Q737" s="316"/>
      <c r="R737" s="315"/>
      <c r="S737" s="316"/>
      <c r="T737" s="315"/>
      <c r="U737" s="316"/>
      <c r="V737" s="452"/>
      <c r="W737" s="452"/>
      <c r="X737" s="452"/>
      <c r="Y737" s="452"/>
      <c r="Z737" s="452"/>
      <c r="AA737" s="452"/>
      <c r="AB737" s="452"/>
      <c r="AC737" s="452"/>
      <c r="AD737" s="311"/>
    </row>
    <row r="738" spans="1:30" ht="20.100000000000001" customHeight="1">
      <c r="A738" s="311"/>
      <c r="B738" s="311"/>
      <c r="C738" s="452"/>
      <c r="D738" s="311" t="s">
        <v>2224</v>
      </c>
      <c r="E738" s="452"/>
      <c r="F738" s="531"/>
      <c r="G738" s="314"/>
      <c r="H738" s="356"/>
      <c r="I738" s="314"/>
      <c r="J738" s="356"/>
      <c r="K738" s="314"/>
      <c r="L738" s="356"/>
      <c r="M738" s="314"/>
      <c r="N738" s="315"/>
      <c r="O738" s="316"/>
      <c r="P738" s="315"/>
      <c r="Q738" s="316"/>
      <c r="R738" s="315"/>
      <c r="S738" s="316"/>
      <c r="T738" s="315"/>
      <c r="U738" s="316"/>
      <c r="V738" s="452"/>
      <c r="W738" s="452"/>
      <c r="X738" s="452"/>
      <c r="Y738" s="452"/>
      <c r="Z738" s="452"/>
      <c r="AA738" s="452"/>
      <c r="AB738" s="452"/>
      <c r="AC738" s="452"/>
      <c r="AD738" s="311"/>
    </row>
    <row r="739" spans="1:30" ht="20.100000000000001" customHeight="1">
      <c r="A739" s="311"/>
      <c r="B739" s="311"/>
      <c r="C739" s="452"/>
      <c r="D739" s="311" t="s">
        <v>2225</v>
      </c>
      <c r="E739" s="452"/>
      <c r="F739" s="531"/>
      <c r="G739" s="314"/>
      <c r="H739" s="356"/>
      <c r="I739" s="314"/>
      <c r="J739" s="356"/>
      <c r="K739" s="314"/>
      <c r="L739" s="356"/>
      <c r="M739" s="314"/>
      <c r="N739" s="315"/>
      <c r="O739" s="316"/>
      <c r="P739" s="315"/>
      <c r="Q739" s="316"/>
      <c r="R739" s="315"/>
      <c r="S739" s="316"/>
      <c r="T739" s="315"/>
      <c r="U739" s="316"/>
      <c r="V739" s="452"/>
      <c r="W739" s="452"/>
      <c r="X739" s="452"/>
      <c r="Y739" s="452"/>
      <c r="Z739" s="452"/>
      <c r="AA739" s="452"/>
      <c r="AB739" s="452"/>
      <c r="AC739" s="452"/>
      <c r="AD739" s="311"/>
    </row>
    <row r="740" spans="1:30" ht="20.100000000000001" customHeight="1">
      <c r="A740" s="311"/>
      <c r="B740" s="311"/>
      <c r="C740" s="452"/>
      <c r="D740" s="311" t="s">
        <v>2226</v>
      </c>
      <c r="E740" s="452"/>
      <c r="F740" s="531"/>
      <c r="G740" s="314"/>
      <c r="H740" s="356"/>
      <c r="I740" s="314"/>
      <c r="J740" s="356"/>
      <c r="K740" s="314"/>
      <c r="L740" s="356"/>
      <c r="M740" s="314"/>
      <c r="N740" s="315"/>
      <c r="O740" s="316"/>
      <c r="P740" s="315"/>
      <c r="Q740" s="316"/>
      <c r="R740" s="315"/>
      <c r="S740" s="316"/>
      <c r="T740" s="315"/>
      <c r="U740" s="316"/>
      <c r="V740" s="452"/>
      <c r="W740" s="452"/>
      <c r="X740" s="452"/>
      <c r="Y740" s="452"/>
      <c r="Z740" s="452"/>
      <c r="AA740" s="452"/>
      <c r="AB740" s="452"/>
      <c r="AC740" s="452"/>
      <c r="AD740" s="311"/>
    </row>
    <row r="741" spans="1:30" ht="20.100000000000001" customHeight="1">
      <c r="A741" s="311"/>
      <c r="B741" s="311"/>
      <c r="C741" s="452"/>
      <c r="D741" s="311" t="s">
        <v>2227</v>
      </c>
      <c r="E741" s="452"/>
      <c r="F741" s="531"/>
      <c r="G741" s="314"/>
      <c r="H741" s="356">
        <v>1</v>
      </c>
      <c r="I741" s="314">
        <v>100</v>
      </c>
      <c r="J741" s="356">
        <v>1</v>
      </c>
      <c r="K741" s="314">
        <v>100</v>
      </c>
      <c r="L741" s="356">
        <v>1</v>
      </c>
      <c r="M741" s="314">
        <v>100</v>
      </c>
      <c r="N741" s="315"/>
      <c r="O741" s="316"/>
      <c r="P741" s="315"/>
      <c r="Q741" s="316"/>
      <c r="R741" s="315"/>
      <c r="S741" s="316"/>
      <c r="T741" s="315"/>
      <c r="U741" s="316"/>
      <c r="V741" s="452"/>
      <c r="W741" s="452"/>
      <c r="X741" s="452"/>
      <c r="Y741" s="452"/>
      <c r="Z741" s="452"/>
      <c r="AA741" s="452"/>
      <c r="AB741" s="452"/>
      <c r="AC741" s="452"/>
      <c r="AD741" s="311"/>
    </row>
    <row r="742" spans="1:30" ht="20.100000000000001" customHeight="1">
      <c r="A742" s="311"/>
      <c r="B742" s="311"/>
      <c r="C742" s="452"/>
      <c r="D742" s="311" t="s">
        <v>2228</v>
      </c>
      <c r="E742" s="452"/>
      <c r="F742" s="531"/>
      <c r="G742" s="314"/>
      <c r="H742" s="356"/>
      <c r="I742" s="314"/>
      <c r="J742" s="356"/>
      <c r="K742" s="314"/>
      <c r="L742" s="356"/>
      <c r="M742" s="314"/>
      <c r="N742" s="315"/>
      <c r="O742" s="316"/>
      <c r="P742" s="315"/>
      <c r="Q742" s="316"/>
      <c r="R742" s="315"/>
      <c r="S742" s="316"/>
      <c r="T742" s="315"/>
      <c r="U742" s="316"/>
      <c r="V742" s="452"/>
      <c r="W742" s="452"/>
      <c r="X742" s="452"/>
      <c r="Y742" s="452"/>
      <c r="Z742" s="452"/>
      <c r="AA742" s="452"/>
      <c r="AB742" s="452"/>
      <c r="AC742" s="452"/>
      <c r="AD742" s="311"/>
    </row>
    <row r="743" spans="1:30" ht="20.100000000000001" customHeight="1">
      <c r="A743" s="311"/>
      <c r="B743" s="311"/>
      <c r="C743" s="452"/>
      <c r="D743" s="311" t="s">
        <v>2229</v>
      </c>
      <c r="E743" s="452"/>
      <c r="F743" s="531"/>
      <c r="G743" s="314"/>
      <c r="H743" s="356"/>
      <c r="I743" s="314"/>
      <c r="J743" s="356"/>
      <c r="K743" s="314"/>
      <c r="L743" s="356"/>
      <c r="M743" s="314"/>
      <c r="N743" s="315"/>
      <c r="O743" s="316"/>
      <c r="P743" s="315"/>
      <c r="Q743" s="316"/>
      <c r="R743" s="315"/>
      <c r="S743" s="316"/>
      <c r="T743" s="315"/>
      <c r="U743" s="316"/>
      <c r="V743" s="452"/>
      <c r="W743" s="452"/>
      <c r="X743" s="452"/>
      <c r="Y743" s="452"/>
      <c r="Z743" s="452"/>
      <c r="AA743" s="452"/>
      <c r="AB743" s="452"/>
      <c r="AC743" s="452"/>
      <c r="AD743" s="311"/>
    </row>
    <row r="744" spans="1:30" ht="20.100000000000001" customHeight="1">
      <c r="A744" s="311"/>
      <c r="B744" s="311"/>
      <c r="C744" s="452"/>
      <c r="D744" s="311" t="s">
        <v>1959</v>
      </c>
      <c r="E744" s="452"/>
      <c r="F744" s="531"/>
      <c r="G744" s="314"/>
      <c r="H744" s="356"/>
      <c r="I744" s="314"/>
      <c r="J744" s="356"/>
      <c r="K744" s="314"/>
      <c r="L744" s="356"/>
      <c r="M744" s="314"/>
      <c r="N744" s="315"/>
      <c r="O744" s="316"/>
      <c r="P744" s="315"/>
      <c r="Q744" s="316"/>
      <c r="R744" s="315"/>
      <c r="S744" s="316"/>
      <c r="T744" s="315"/>
      <c r="U744" s="316"/>
      <c r="V744" s="452"/>
      <c r="W744" s="452"/>
      <c r="X744" s="452"/>
      <c r="Y744" s="452"/>
      <c r="Z744" s="452"/>
      <c r="AA744" s="452"/>
      <c r="AB744" s="452"/>
      <c r="AC744" s="452"/>
      <c r="AD744" s="311"/>
    </row>
    <row r="745" spans="1:30" ht="20.100000000000001" customHeight="1">
      <c r="A745" s="311"/>
      <c r="B745" s="311"/>
      <c r="C745" s="452"/>
      <c r="D745" s="311" t="s">
        <v>1960</v>
      </c>
      <c r="E745" s="452"/>
      <c r="F745" s="531"/>
      <c r="G745" s="314"/>
      <c r="H745" s="356"/>
      <c r="I745" s="314"/>
      <c r="J745" s="356"/>
      <c r="K745" s="314"/>
      <c r="L745" s="356"/>
      <c r="M745" s="314"/>
      <c r="N745" s="315"/>
      <c r="O745" s="316"/>
      <c r="P745" s="315"/>
      <c r="Q745" s="316"/>
      <c r="R745" s="315"/>
      <c r="S745" s="316"/>
      <c r="T745" s="315"/>
      <c r="U745" s="316"/>
      <c r="V745" s="452"/>
      <c r="W745" s="452"/>
      <c r="X745" s="452"/>
      <c r="Y745" s="452"/>
      <c r="Z745" s="452"/>
      <c r="AA745" s="452"/>
      <c r="AB745" s="452"/>
      <c r="AC745" s="452"/>
      <c r="AD745" s="311"/>
    </row>
    <row r="746" spans="1:30" ht="20.100000000000001" customHeight="1">
      <c r="A746" s="374" t="s">
        <v>6753</v>
      </c>
      <c r="B746" s="374" t="s">
        <v>8785</v>
      </c>
      <c r="C746" s="358" t="s">
        <v>3641</v>
      </c>
      <c r="D746" s="374"/>
      <c r="E746" s="358"/>
      <c r="F746" s="443">
        <v>1</v>
      </c>
      <c r="G746" s="444">
        <v>100</v>
      </c>
      <c r="H746" s="443">
        <v>1</v>
      </c>
      <c r="I746" s="444">
        <v>100</v>
      </c>
      <c r="J746" s="443">
        <v>1</v>
      </c>
      <c r="K746" s="444">
        <v>100</v>
      </c>
      <c r="L746" s="443">
        <v>1</v>
      </c>
      <c r="M746" s="444">
        <v>100</v>
      </c>
      <c r="N746" s="471"/>
      <c r="O746" s="465"/>
      <c r="P746" s="471"/>
      <c r="Q746" s="465"/>
      <c r="R746" s="471"/>
      <c r="S746" s="465"/>
      <c r="T746" s="471"/>
      <c r="U746" s="465"/>
      <c r="V746" s="358" t="s">
        <v>8276</v>
      </c>
      <c r="W746" s="358" t="s">
        <v>8276</v>
      </c>
      <c r="X746" s="358" t="s">
        <v>8276</v>
      </c>
      <c r="Y746" s="358" t="s">
        <v>8276</v>
      </c>
      <c r="Z746" s="358"/>
      <c r="AA746" s="358"/>
      <c r="AB746" s="358"/>
      <c r="AC746" s="358"/>
      <c r="AD746" s="374"/>
    </row>
    <row r="747" spans="1:30" ht="20.100000000000001" customHeight="1">
      <c r="A747" s="311"/>
      <c r="B747" s="311"/>
      <c r="C747" s="452"/>
      <c r="D747" s="311" t="s">
        <v>8566</v>
      </c>
      <c r="E747" s="452" t="s">
        <v>8730</v>
      </c>
      <c r="F747" s="531"/>
      <c r="G747" s="314"/>
      <c r="H747" s="356"/>
      <c r="I747" s="314"/>
      <c r="J747" s="356"/>
      <c r="K747" s="314"/>
      <c r="L747" s="356"/>
      <c r="M747" s="314"/>
      <c r="N747" s="315"/>
      <c r="O747" s="316"/>
      <c r="P747" s="315"/>
      <c r="Q747" s="316"/>
      <c r="R747" s="315"/>
      <c r="S747" s="316"/>
      <c r="T747" s="315"/>
      <c r="U747" s="316"/>
      <c r="V747" s="452"/>
      <c r="W747" s="452"/>
      <c r="X747" s="452"/>
      <c r="Y747" s="452"/>
      <c r="Z747" s="452"/>
      <c r="AA747" s="452"/>
      <c r="AB747" s="452"/>
      <c r="AC747" s="452"/>
      <c r="AD747" s="311"/>
    </row>
    <row r="748" spans="1:30" ht="20.100000000000001" customHeight="1">
      <c r="A748" s="311"/>
      <c r="B748" s="311"/>
      <c r="C748" s="452"/>
      <c r="D748" s="311" t="s">
        <v>1563</v>
      </c>
      <c r="E748" s="452"/>
      <c r="F748" s="531"/>
      <c r="G748" s="314"/>
      <c r="H748" s="356"/>
      <c r="I748" s="314"/>
      <c r="J748" s="356"/>
      <c r="K748" s="314"/>
      <c r="L748" s="356"/>
      <c r="M748" s="314"/>
      <c r="N748" s="315"/>
      <c r="O748" s="316"/>
      <c r="P748" s="315"/>
      <c r="Q748" s="316"/>
      <c r="R748" s="315"/>
      <c r="S748" s="316"/>
      <c r="T748" s="315"/>
      <c r="U748" s="316"/>
      <c r="V748" s="452"/>
      <c r="W748" s="452"/>
      <c r="X748" s="452"/>
      <c r="Y748" s="452"/>
      <c r="Z748" s="452"/>
      <c r="AA748" s="452"/>
      <c r="AB748" s="452"/>
      <c r="AC748" s="452"/>
      <c r="AD748" s="311"/>
    </row>
    <row r="749" spans="1:30" ht="20.100000000000001" customHeight="1">
      <c r="A749" s="374" t="s">
        <v>6754</v>
      </c>
      <c r="B749" s="374" t="s">
        <v>8786</v>
      </c>
      <c r="C749" s="358" t="s">
        <v>3641</v>
      </c>
      <c r="D749" s="374"/>
      <c r="E749" s="358"/>
      <c r="F749" s="443"/>
      <c r="G749" s="444"/>
      <c r="H749" s="443"/>
      <c r="I749" s="444"/>
      <c r="J749" s="443"/>
      <c r="K749" s="444"/>
      <c r="L749" s="443">
        <v>1</v>
      </c>
      <c r="M749" s="444">
        <v>100</v>
      </c>
      <c r="N749" s="471"/>
      <c r="O749" s="465"/>
      <c r="P749" s="471"/>
      <c r="Q749" s="465"/>
      <c r="R749" s="471"/>
      <c r="S749" s="465"/>
      <c r="T749" s="471"/>
      <c r="U749" s="465"/>
      <c r="V749" s="358" t="s">
        <v>8276</v>
      </c>
      <c r="W749" s="358" t="s">
        <v>8276</v>
      </c>
      <c r="X749" s="358" t="s">
        <v>8276</v>
      </c>
      <c r="Y749" s="358" t="s">
        <v>8276</v>
      </c>
      <c r="Z749" s="358"/>
      <c r="AA749" s="358"/>
      <c r="AB749" s="358"/>
      <c r="AC749" s="358"/>
      <c r="AD749" s="374"/>
    </row>
    <row r="750" spans="1:30" ht="20.100000000000001" customHeight="1">
      <c r="A750" s="311"/>
      <c r="B750" s="311"/>
      <c r="C750" s="452"/>
      <c r="D750" s="311" t="s">
        <v>1959</v>
      </c>
      <c r="E750" s="452" t="s">
        <v>758</v>
      </c>
      <c r="F750" s="531"/>
      <c r="G750" s="314"/>
      <c r="H750" s="356"/>
      <c r="I750" s="314"/>
      <c r="J750" s="356"/>
      <c r="K750" s="314"/>
      <c r="L750" s="356"/>
      <c r="M750" s="314"/>
      <c r="N750" s="315"/>
      <c r="O750" s="316"/>
      <c r="P750" s="315"/>
      <c r="Q750" s="316"/>
      <c r="R750" s="315"/>
      <c r="S750" s="316"/>
      <c r="T750" s="315"/>
      <c r="U750" s="316"/>
      <c r="V750" s="452"/>
      <c r="W750" s="452"/>
      <c r="X750" s="452"/>
      <c r="Y750" s="452"/>
      <c r="Z750" s="452"/>
      <c r="AA750" s="452"/>
      <c r="AB750" s="452"/>
      <c r="AC750" s="452"/>
      <c r="AD750" s="311"/>
    </row>
    <row r="751" spans="1:30" ht="20.100000000000001" customHeight="1">
      <c r="A751" s="311"/>
      <c r="B751" s="311"/>
      <c r="C751" s="452"/>
      <c r="D751" s="311" t="s">
        <v>1960</v>
      </c>
      <c r="E751" s="452"/>
      <c r="F751" s="531">
        <v>1</v>
      </c>
      <c r="G751" s="314">
        <v>100</v>
      </c>
      <c r="H751" s="356">
        <v>1</v>
      </c>
      <c r="I751" s="314">
        <v>100</v>
      </c>
      <c r="J751" s="356">
        <v>1</v>
      </c>
      <c r="K751" s="314">
        <v>100</v>
      </c>
      <c r="L751" s="356"/>
      <c r="M751" s="314"/>
      <c r="N751" s="315"/>
      <c r="O751" s="316"/>
      <c r="P751" s="315"/>
      <c r="Q751" s="316"/>
      <c r="R751" s="315"/>
      <c r="S751" s="316"/>
      <c r="T751" s="315"/>
      <c r="U751" s="316"/>
      <c r="V751" s="452"/>
      <c r="W751" s="452"/>
      <c r="X751" s="452"/>
      <c r="Y751" s="452"/>
      <c r="Z751" s="452"/>
      <c r="AA751" s="452"/>
      <c r="AB751" s="452"/>
      <c r="AC751" s="452"/>
      <c r="AD751" s="311"/>
    </row>
    <row r="752" spans="1:30" ht="20.100000000000001" customHeight="1">
      <c r="A752" s="374" t="s">
        <v>6755</v>
      </c>
      <c r="B752" s="374" t="s">
        <v>8787</v>
      </c>
      <c r="C752" s="358" t="s">
        <v>8752</v>
      </c>
      <c r="D752" s="374" t="s">
        <v>8568</v>
      </c>
      <c r="E752" s="358" t="s">
        <v>7338</v>
      </c>
      <c r="F752" s="443"/>
      <c r="G752" s="444"/>
      <c r="H752" s="443"/>
      <c r="I752" s="444"/>
      <c r="J752" s="443"/>
      <c r="K752" s="444"/>
      <c r="L752" s="443"/>
      <c r="M752" s="444"/>
      <c r="N752" s="471"/>
      <c r="O752" s="465"/>
      <c r="P752" s="471"/>
      <c r="Q752" s="465"/>
      <c r="R752" s="471"/>
      <c r="S752" s="465"/>
      <c r="T752" s="471"/>
      <c r="U752" s="465"/>
      <c r="V752" s="358" t="s">
        <v>8276</v>
      </c>
      <c r="W752" s="358" t="s">
        <v>8276</v>
      </c>
      <c r="X752" s="358" t="s">
        <v>8276</v>
      </c>
      <c r="Y752" s="358" t="s">
        <v>8276</v>
      </c>
      <c r="Z752" s="358"/>
      <c r="AA752" s="358"/>
      <c r="AB752" s="358"/>
      <c r="AC752" s="358"/>
      <c r="AD752" s="374"/>
    </row>
    <row r="753" spans="1:30" ht="20.100000000000001" customHeight="1">
      <c r="A753" s="311"/>
      <c r="B753" s="311"/>
      <c r="C753" s="452"/>
      <c r="D753" s="311" t="s">
        <v>8569</v>
      </c>
      <c r="E753" s="452"/>
      <c r="F753" s="531"/>
      <c r="G753" s="314"/>
      <c r="H753" s="356"/>
      <c r="I753" s="314"/>
      <c r="J753" s="356"/>
      <c r="K753" s="314"/>
      <c r="L753" s="356"/>
      <c r="M753" s="314"/>
      <c r="N753" s="315"/>
      <c r="O753" s="316"/>
      <c r="P753" s="315"/>
      <c r="Q753" s="316"/>
      <c r="R753" s="315"/>
      <c r="S753" s="316"/>
      <c r="T753" s="315"/>
      <c r="U753" s="316"/>
      <c r="V753" s="452"/>
      <c r="W753" s="452"/>
      <c r="X753" s="452"/>
      <c r="Y753" s="452"/>
      <c r="Z753" s="452"/>
      <c r="AA753" s="452"/>
      <c r="AB753" s="452"/>
      <c r="AC753" s="452"/>
      <c r="AD753" s="311"/>
    </row>
    <row r="754" spans="1:30" ht="20.100000000000001" customHeight="1">
      <c r="A754" s="311"/>
      <c r="B754" s="311"/>
      <c r="C754" s="452"/>
      <c r="D754" s="311" t="s">
        <v>7408</v>
      </c>
      <c r="E754" s="452"/>
      <c r="F754" s="531"/>
      <c r="G754" s="314"/>
      <c r="H754" s="356"/>
      <c r="I754" s="314"/>
      <c r="J754" s="356"/>
      <c r="K754" s="314"/>
      <c r="L754" s="356"/>
      <c r="M754" s="314"/>
      <c r="N754" s="315"/>
      <c r="O754" s="316"/>
      <c r="P754" s="315"/>
      <c r="Q754" s="316"/>
      <c r="R754" s="315"/>
      <c r="S754" s="316"/>
      <c r="T754" s="315"/>
      <c r="U754" s="316"/>
      <c r="V754" s="452"/>
      <c r="W754" s="452"/>
      <c r="X754" s="452"/>
      <c r="Y754" s="452"/>
      <c r="Z754" s="452"/>
      <c r="AA754" s="452"/>
      <c r="AB754" s="452"/>
      <c r="AC754" s="452"/>
      <c r="AD754" s="311"/>
    </row>
    <row r="755" spans="1:30" ht="20.100000000000001" customHeight="1">
      <c r="A755" s="311"/>
      <c r="B755" s="311"/>
      <c r="C755" s="452"/>
      <c r="D755" s="311" t="s">
        <v>8571</v>
      </c>
      <c r="E755" s="452"/>
      <c r="F755" s="531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315"/>
      <c r="U755" s="316"/>
      <c r="V755" s="452"/>
      <c r="W755" s="452"/>
      <c r="X755" s="452"/>
      <c r="Y755" s="452"/>
      <c r="Z755" s="452"/>
      <c r="AA755" s="452"/>
      <c r="AB755" s="452"/>
      <c r="AC755" s="452"/>
      <c r="AD755" s="311"/>
    </row>
    <row r="756" spans="1:30" ht="20.100000000000001" customHeight="1">
      <c r="A756" s="311"/>
      <c r="B756" s="311"/>
      <c r="C756" s="452"/>
      <c r="D756" s="311" t="s">
        <v>1959</v>
      </c>
      <c r="E756" s="452"/>
      <c r="F756" s="531"/>
      <c r="G756" s="314"/>
      <c r="H756" s="356"/>
      <c r="I756" s="314"/>
      <c r="J756" s="356"/>
      <c r="K756" s="314"/>
      <c r="L756" s="356"/>
      <c r="M756" s="314"/>
      <c r="N756" s="315"/>
      <c r="O756" s="316"/>
      <c r="P756" s="315"/>
      <c r="Q756" s="316"/>
      <c r="R756" s="315"/>
      <c r="S756" s="316"/>
      <c r="T756" s="315"/>
      <c r="U756" s="316"/>
      <c r="V756" s="452"/>
      <c r="W756" s="452"/>
      <c r="X756" s="452"/>
      <c r="Y756" s="452"/>
      <c r="Z756" s="452"/>
      <c r="AA756" s="452"/>
      <c r="AB756" s="452"/>
      <c r="AC756" s="452"/>
      <c r="AD756" s="311"/>
    </row>
    <row r="757" spans="1:30" ht="20.100000000000001" customHeight="1">
      <c r="A757" s="311"/>
      <c r="B757" s="311"/>
      <c r="C757" s="452"/>
      <c r="D757" s="311" t="s">
        <v>1960</v>
      </c>
      <c r="E757" s="452"/>
      <c r="F757" s="531">
        <v>1</v>
      </c>
      <c r="G757" s="314">
        <v>100</v>
      </c>
      <c r="H757" s="356">
        <v>1</v>
      </c>
      <c r="I757" s="314">
        <v>100</v>
      </c>
      <c r="J757" s="356">
        <v>1</v>
      </c>
      <c r="K757" s="314">
        <v>100</v>
      </c>
      <c r="L757" s="356"/>
      <c r="M757" s="314"/>
      <c r="N757" s="315"/>
      <c r="O757" s="316"/>
      <c r="P757" s="315"/>
      <c r="Q757" s="316"/>
      <c r="R757" s="315"/>
      <c r="S757" s="316"/>
      <c r="T757" s="315"/>
      <c r="U757" s="316"/>
      <c r="V757" s="452"/>
      <c r="W757" s="452"/>
      <c r="X757" s="452"/>
      <c r="Y757" s="452"/>
      <c r="Z757" s="452"/>
      <c r="AA757" s="452"/>
      <c r="AB757" s="452"/>
      <c r="AC757" s="452"/>
      <c r="AD757" s="311"/>
    </row>
    <row r="758" spans="1:30" ht="20.100000000000001" customHeight="1">
      <c r="A758" s="374" t="s">
        <v>6756</v>
      </c>
      <c r="B758" s="374" t="s">
        <v>8788</v>
      </c>
      <c r="C758" s="358" t="s">
        <v>3641</v>
      </c>
      <c r="D758" s="374" t="s">
        <v>2230</v>
      </c>
      <c r="E758" s="358" t="s">
        <v>7409</v>
      </c>
      <c r="F758" s="443"/>
      <c r="G758" s="444"/>
      <c r="H758" s="443"/>
      <c r="I758" s="444"/>
      <c r="J758" s="443"/>
      <c r="K758" s="444"/>
      <c r="L758" s="443"/>
      <c r="M758" s="444"/>
      <c r="N758" s="471"/>
      <c r="O758" s="465"/>
      <c r="P758" s="471"/>
      <c r="Q758" s="465"/>
      <c r="R758" s="471"/>
      <c r="S758" s="465"/>
      <c r="T758" s="471"/>
      <c r="U758" s="465"/>
      <c r="V758" s="358" t="s">
        <v>8276</v>
      </c>
      <c r="W758" s="358" t="s">
        <v>8276</v>
      </c>
      <c r="X758" s="358" t="s">
        <v>8276</v>
      </c>
      <c r="Y758" s="358" t="s">
        <v>8276</v>
      </c>
      <c r="Z758" s="358"/>
      <c r="AA758" s="358"/>
      <c r="AB758" s="358"/>
      <c r="AC758" s="358"/>
      <c r="AD758" s="374"/>
    </row>
    <row r="759" spans="1:30" ht="20.100000000000001" customHeight="1">
      <c r="A759" s="311"/>
      <c r="B759" s="311"/>
      <c r="C759" s="452"/>
      <c r="D759" s="311" t="s">
        <v>2231</v>
      </c>
      <c r="E759" s="452"/>
      <c r="F759" s="531"/>
      <c r="G759" s="314"/>
      <c r="H759" s="356"/>
      <c r="I759" s="314"/>
      <c r="J759" s="356"/>
      <c r="K759" s="314"/>
      <c r="L759" s="356"/>
      <c r="M759" s="314"/>
      <c r="N759" s="315"/>
      <c r="O759" s="316"/>
      <c r="P759" s="315"/>
      <c r="Q759" s="316"/>
      <c r="R759" s="315"/>
      <c r="S759" s="316"/>
      <c r="T759" s="315"/>
      <c r="U759" s="316"/>
      <c r="V759" s="452"/>
      <c r="W759" s="452"/>
      <c r="X759" s="452"/>
      <c r="Y759" s="452"/>
      <c r="Z759" s="452"/>
      <c r="AA759" s="452"/>
      <c r="AB759" s="452"/>
      <c r="AC759" s="452"/>
      <c r="AD759" s="311"/>
    </row>
    <row r="760" spans="1:30" ht="20.100000000000001" customHeight="1">
      <c r="A760" s="311"/>
      <c r="B760" s="311"/>
      <c r="C760" s="452"/>
      <c r="D760" s="311" t="s">
        <v>1512</v>
      </c>
      <c r="E760" s="452"/>
      <c r="F760" s="531">
        <v>1</v>
      </c>
      <c r="G760" s="314">
        <v>100</v>
      </c>
      <c r="H760" s="356">
        <v>1</v>
      </c>
      <c r="I760" s="314">
        <v>100</v>
      </c>
      <c r="J760" s="356">
        <v>1</v>
      </c>
      <c r="K760" s="314">
        <v>100</v>
      </c>
      <c r="L760" s="356"/>
      <c r="M760" s="314"/>
      <c r="N760" s="315"/>
      <c r="O760" s="316"/>
      <c r="P760" s="315"/>
      <c r="Q760" s="316"/>
      <c r="R760" s="315"/>
      <c r="S760" s="316"/>
      <c r="T760" s="315"/>
      <c r="U760" s="316"/>
      <c r="V760" s="452"/>
      <c r="W760" s="452"/>
      <c r="X760" s="452"/>
      <c r="Y760" s="452"/>
      <c r="Z760" s="452"/>
      <c r="AA760" s="452"/>
      <c r="AB760" s="452"/>
      <c r="AC760" s="452"/>
      <c r="AD760" s="311"/>
    </row>
    <row r="761" spans="1:30" ht="20.100000000000001" customHeight="1">
      <c r="A761" s="311"/>
      <c r="B761" s="311"/>
      <c r="C761" s="452"/>
      <c r="D761" s="311" t="s">
        <v>2232</v>
      </c>
      <c r="E761" s="452"/>
      <c r="F761" s="531"/>
      <c r="G761" s="314"/>
      <c r="H761" s="356"/>
      <c r="I761" s="314"/>
      <c r="J761" s="356"/>
      <c r="K761" s="314"/>
      <c r="L761" s="356"/>
      <c r="M761" s="314"/>
      <c r="N761" s="315"/>
      <c r="O761" s="316"/>
      <c r="P761" s="315"/>
      <c r="Q761" s="316"/>
      <c r="R761" s="315"/>
      <c r="S761" s="316"/>
      <c r="T761" s="315"/>
      <c r="U761" s="316"/>
      <c r="V761" s="452"/>
      <c r="W761" s="452"/>
      <c r="X761" s="452"/>
      <c r="Y761" s="452"/>
      <c r="Z761" s="452"/>
      <c r="AA761" s="452"/>
      <c r="AB761" s="452"/>
      <c r="AC761" s="452"/>
      <c r="AD761" s="311"/>
    </row>
    <row r="762" spans="1:30" ht="20.100000000000001" customHeight="1">
      <c r="A762" s="311"/>
      <c r="B762" s="311"/>
      <c r="C762" s="452"/>
      <c r="D762" s="311" t="s">
        <v>2233</v>
      </c>
      <c r="E762" s="452"/>
      <c r="F762" s="531"/>
      <c r="G762" s="314"/>
      <c r="H762" s="356"/>
      <c r="I762" s="314"/>
      <c r="J762" s="356"/>
      <c r="K762" s="314"/>
      <c r="L762" s="356">
        <v>1</v>
      </c>
      <c r="M762" s="314">
        <v>100</v>
      </c>
      <c r="N762" s="315"/>
      <c r="O762" s="316"/>
      <c r="P762" s="315"/>
      <c r="Q762" s="316"/>
      <c r="R762" s="315"/>
      <c r="S762" s="316"/>
      <c r="T762" s="315"/>
      <c r="U762" s="316"/>
      <c r="V762" s="452"/>
      <c r="W762" s="452"/>
      <c r="X762" s="452"/>
      <c r="Y762" s="452"/>
      <c r="Z762" s="452"/>
      <c r="AA762" s="452"/>
      <c r="AB762" s="452"/>
      <c r="AC762" s="452"/>
      <c r="AD762" s="311"/>
    </row>
    <row r="763" spans="1:30" ht="20.100000000000001" customHeight="1">
      <c r="A763" s="311"/>
      <c r="B763" s="311"/>
      <c r="C763" s="452"/>
      <c r="D763" s="311" t="s">
        <v>2002</v>
      </c>
      <c r="E763" s="452"/>
      <c r="F763" s="531"/>
      <c r="G763" s="314"/>
      <c r="H763" s="356"/>
      <c r="I763" s="314"/>
      <c r="J763" s="356"/>
      <c r="K763" s="314"/>
      <c r="L763" s="356"/>
      <c r="M763" s="314"/>
      <c r="N763" s="315"/>
      <c r="O763" s="316"/>
      <c r="P763" s="315"/>
      <c r="Q763" s="316"/>
      <c r="R763" s="315"/>
      <c r="S763" s="316"/>
      <c r="T763" s="315"/>
      <c r="U763" s="316"/>
      <c r="V763" s="452"/>
      <c r="W763" s="452"/>
      <c r="X763" s="452"/>
      <c r="Y763" s="452"/>
      <c r="Z763" s="452"/>
      <c r="AA763" s="452"/>
      <c r="AB763" s="452"/>
      <c r="AC763" s="452"/>
      <c r="AD763" s="311"/>
    </row>
    <row r="764" spans="1:30" ht="20.100000000000001" customHeight="1">
      <c r="A764" s="311"/>
      <c r="B764" s="311"/>
      <c r="C764" s="452"/>
      <c r="D764" s="311" t="s">
        <v>1359</v>
      </c>
      <c r="E764" s="452"/>
      <c r="F764" s="531"/>
      <c r="G764" s="314"/>
      <c r="H764" s="356"/>
      <c r="I764" s="314"/>
      <c r="J764" s="356"/>
      <c r="K764" s="314"/>
      <c r="L764" s="356"/>
      <c r="M764" s="314"/>
      <c r="N764" s="315"/>
      <c r="O764" s="316"/>
      <c r="P764" s="315"/>
      <c r="Q764" s="316"/>
      <c r="R764" s="315"/>
      <c r="S764" s="316"/>
      <c r="T764" s="315"/>
      <c r="U764" s="316"/>
      <c r="V764" s="452"/>
      <c r="W764" s="452"/>
      <c r="X764" s="452"/>
      <c r="Y764" s="452"/>
      <c r="Z764" s="452"/>
      <c r="AA764" s="452"/>
      <c r="AB764" s="452"/>
      <c r="AC764" s="452"/>
      <c r="AD764" s="311"/>
    </row>
    <row r="765" spans="1:30" ht="20.100000000000001" customHeight="1">
      <c r="A765" s="374" t="s">
        <v>6757</v>
      </c>
      <c r="B765" s="374" t="s">
        <v>8789</v>
      </c>
      <c r="C765" s="358" t="s">
        <v>3641</v>
      </c>
      <c r="D765" s="374" t="s">
        <v>2234</v>
      </c>
      <c r="E765" s="358"/>
      <c r="F765" s="443">
        <v>1</v>
      </c>
      <c r="G765" s="444">
        <v>100</v>
      </c>
      <c r="H765" s="443">
        <v>1</v>
      </c>
      <c r="I765" s="444">
        <v>100</v>
      </c>
      <c r="J765" s="443">
        <v>1</v>
      </c>
      <c r="K765" s="444">
        <v>100</v>
      </c>
      <c r="L765" s="443">
        <v>1</v>
      </c>
      <c r="M765" s="444">
        <v>100</v>
      </c>
      <c r="N765" s="471"/>
      <c r="O765" s="465"/>
      <c r="P765" s="471"/>
      <c r="Q765" s="465"/>
      <c r="R765" s="471"/>
      <c r="S765" s="465"/>
      <c r="T765" s="471"/>
      <c r="U765" s="465"/>
      <c r="V765" s="358" t="s">
        <v>8276</v>
      </c>
      <c r="W765" s="358" t="s">
        <v>8276</v>
      </c>
      <c r="X765" s="358" t="s">
        <v>8276</v>
      </c>
      <c r="Y765" s="358" t="s">
        <v>8276</v>
      </c>
      <c r="Z765" s="358"/>
      <c r="AA765" s="358"/>
      <c r="AB765" s="358"/>
      <c r="AC765" s="358"/>
      <c r="AD765" s="374"/>
    </row>
    <row r="766" spans="1:30" ht="20.100000000000001" customHeight="1">
      <c r="A766" s="311"/>
      <c r="B766" s="311"/>
      <c r="C766" s="452"/>
      <c r="D766" s="311" t="s">
        <v>2235</v>
      </c>
      <c r="E766" s="452"/>
      <c r="F766" s="531"/>
      <c r="G766" s="314"/>
      <c r="H766" s="356"/>
      <c r="I766" s="314"/>
      <c r="J766" s="356"/>
      <c r="K766" s="314"/>
      <c r="L766" s="356"/>
      <c r="M766" s="314"/>
      <c r="N766" s="315"/>
      <c r="O766" s="316"/>
      <c r="P766" s="315"/>
      <c r="Q766" s="316"/>
      <c r="R766" s="315"/>
      <c r="S766" s="316"/>
      <c r="T766" s="315"/>
      <c r="U766" s="316"/>
      <c r="V766" s="452"/>
      <c r="W766" s="452"/>
      <c r="X766" s="452"/>
      <c r="Y766" s="452"/>
      <c r="Z766" s="452"/>
      <c r="AA766" s="452"/>
      <c r="AB766" s="452"/>
      <c r="AC766" s="452"/>
      <c r="AD766" s="311"/>
    </row>
    <row r="767" spans="1:30" ht="20.100000000000001" customHeight="1">
      <c r="A767" s="311"/>
      <c r="B767" s="311"/>
      <c r="C767" s="452"/>
      <c r="D767" s="311" t="s">
        <v>2236</v>
      </c>
      <c r="E767" s="452"/>
      <c r="F767" s="531"/>
      <c r="G767" s="314"/>
      <c r="H767" s="356"/>
      <c r="I767" s="314"/>
      <c r="J767" s="356"/>
      <c r="K767" s="314"/>
      <c r="L767" s="356"/>
      <c r="M767" s="314"/>
      <c r="N767" s="315"/>
      <c r="O767" s="316"/>
      <c r="P767" s="315"/>
      <c r="Q767" s="316"/>
      <c r="R767" s="315"/>
      <c r="S767" s="316"/>
      <c r="T767" s="315"/>
      <c r="U767" s="316"/>
      <c r="V767" s="452"/>
      <c r="W767" s="452"/>
      <c r="X767" s="452"/>
      <c r="Y767" s="452"/>
      <c r="Z767" s="452"/>
      <c r="AA767" s="452"/>
      <c r="AB767" s="452"/>
      <c r="AC767" s="452"/>
      <c r="AD767" s="311"/>
    </row>
    <row r="768" spans="1:30" ht="20.100000000000001" customHeight="1">
      <c r="A768" s="311"/>
      <c r="B768" s="311"/>
      <c r="C768" s="452"/>
      <c r="D768" s="311" t="s">
        <v>2237</v>
      </c>
      <c r="E768" s="452"/>
      <c r="F768" s="531"/>
      <c r="G768" s="314"/>
      <c r="H768" s="356"/>
      <c r="I768" s="314"/>
      <c r="J768" s="356"/>
      <c r="K768" s="314"/>
      <c r="L768" s="356"/>
      <c r="M768" s="314"/>
      <c r="N768" s="315"/>
      <c r="O768" s="316"/>
      <c r="P768" s="315"/>
      <c r="Q768" s="316"/>
      <c r="R768" s="315"/>
      <c r="S768" s="316"/>
      <c r="T768" s="315"/>
      <c r="U768" s="316"/>
      <c r="V768" s="452"/>
      <c r="W768" s="452"/>
      <c r="X768" s="452"/>
      <c r="Y768" s="452"/>
      <c r="Z768" s="452"/>
      <c r="AA768" s="452"/>
      <c r="AB768" s="452"/>
      <c r="AC768" s="452"/>
      <c r="AD768" s="311"/>
    </row>
    <row r="769" spans="1:30" ht="20.100000000000001" customHeight="1">
      <c r="A769" s="374" t="s">
        <v>6758</v>
      </c>
      <c r="B769" s="374" t="s">
        <v>8790</v>
      </c>
      <c r="C769" s="358" t="s">
        <v>8759</v>
      </c>
      <c r="D769" s="374"/>
      <c r="E769" s="358"/>
      <c r="F769" s="443"/>
      <c r="G769" s="444"/>
      <c r="H769" s="443"/>
      <c r="I769" s="444"/>
      <c r="J769" s="443"/>
      <c r="K769" s="444"/>
      <c r="L769" s="443"/>
      <c r="M769" s="444"/>
      <c r="N769" s="471"/>
      <c r="O769" s="465"/>
      <c r="P769" s="471"/>
      <c r="Q769" s="465"/>
      <c r="R769" s="471"/>
      <c r="S769" s="465"/>
      <c r="T769" s="471"/>
      <c r="U769" s="465"/>
      <c r="V769" s="358" t="s">
        <v>8276</v>
      </c>
      <c r="W769" s="358" t="s">
        <v>8276</v>
      </c>
      <c r="X769" s="358" t="s">
        <v>8276</v>
      </c>
      <c r="Y769" s="358" t="s">
        <v>8276</v>
      </c>
      <c r="Z769" s="358"/>
      <c r="AA769" s="358"/>
      <c r="AB769" s="358"/>
      <c r="AC769" s="358"/>
      <c r="AD769" s="374"/>
    </row>
    <row r="770" spans="1:30" ht="20.100000000000001" customHeight="1">
      <c r="A770" s="311"/>
      <c r="B770" s="311"/>
      <c r="C770" s="452"/>
      <c r="D770" s="311" t="s">
        <v>8566</v>
      </c>
      <c r="E770" s="452" t="s">
        <v>8730</v>
      </c>
      <c r="F770" s="531"/>
      <c r="G770" s="314"/>
      <c r="H770" s="356"/>
      <c r="I770" s="314"/>
      <c r="J770" s="356"/>
      <c r="K770" s="314"/>
      <c r="L770" s="356"/>
      <c r="M770" s="314"/>
      <c r="N770" s="315"/>
      <c r="O770" s="316"/>
      <c r="P770" s="315"/>
      <c r="Q770" s="316"/>
      <c r="R770" s="315"/>
      <c r="S770" s="316"/>
      <c r="T770" s="315"/>
      <c r="U770" s="316"/>
      <c r="V770" s="452"/>
      <c r="W770" s="452"/>
      <c r="X770" s="452"/>
      <c r="Y770" s="452"/>
      <c r="Z770" s="452"/>
      <c r="AA770" s="452"/>
      <c r="AB770" s="452"/>
      <c r="AC770" s="452"/>
      <c r="AD770" s="311"/>
    </row>
    <row r="771" spans="1:30" ht="20.100000000000001" customHeight="1">
      <c r="A771" s="311"/>
      <c r="B771" s="311"/>
      <c r="C771" s="452"/>
      <c r="D771" s="311" t="s">
        <v>1563</v>
      </c>
      <c r="E771" s="452"/>
      <c r="F771" s="531"/>
      <c r="G771" s="314"/>
      <c r="H771" s="356"/>
      <c r="I771" s="314"/>
      <c r="J771" s="356"/>
      <c r="K771" s="314"/>
      <c r="L771" s="356"/>
      <c r="M771" s="314"/>
      <c r="N771" s="315"/>
      <c r="O771" s="316"/>
      <c r="P771" s="315"/>
      <c r="Q771" s="316"/>
      <c r="R771" s="315"/>
      <c r="S771" s="316"/>
      <c r="T771" s="315"/>
      <c r="U771" s="316"/>
      <c r="V771" s="452"/>
      <c r="W771" s="452"/>
      <c r="X771" s="452"/>
      <c r="Y771" s="452"/>
      <c r="Z771" s="452"/>
      <c r="AA771" s="452"/>
      <c r="AB771" s="452"/>
      <c r="AC771" s="452"/>
      <c r="AD771" s="311"/>
    </row>
    <row r="772" spans="1:30" ht="20.100000000000001" customHeight="1">
      <c r="A772" s="374" t="s">
        <v>6759</v>
      </c>
      <c r="B772" s="374" t="s">
        <v>6743</v>
      </c>
      <c r="C772" s="358" t="s">
        <v>8759</v>
      </c>
      <c r="D772" s="374"/>
      <c r="E772" s="358"/>
      <c r="F772" s="443"/>
      <c r="G772" s="444"/>
      <c r="H772" s="443"/>
      <c r="I772" s="444"/>
      <c r="J772" s="443"/>
      <c r="K772" s="444"/>
      <c r="L772" s="443"/>
      <c r="M772" s="444"/>
      <c r="N772" s="471"/>
      <c r="O772" s="465"/>
      <c r="P772" s="471"/>
      <c r="Q772" s="465"/>
      <c r="R772" s="471"/>
      <c r="S772" s="465"/>
      <c r="T772" s="471"/>
      <c r="U772" s="465"/>
      <c r="V772" s="358" t="s">
        <v>8276</v>
      </c>
      <c r="W772" s="358" t="s">
        <v>8276</v>
      </c>
      <c r="X772" s="358" t="s">
        <v>8276</v>
      </c>
      <c r="Y772" s="358" t="s">
        <v>8276</v>
      </c>
      <c r="Z772" s="358"/>
      <c r="AA772" s="358"/>
      <c r="AB772" s="358"/>
      <c r="AC772" s="358"/>
      <c r="AD772" s="374"/>
    </row>
    <row r="773" spans="1:30" ht="20.100000000000001" customHeight="1">
      <c r="A773" s="311"/>
      <c r="B773" s="311"/>
      <c r="C773" s="452"/>
      <c r="D773" s="311" t="s">
        <v>7407</v>
      </c>
      <c r="E773" s="452" t="s">
        <v>758</v>
      </c>
      <c r="F773" s="531"/>
      <c r="G773" s="314"/>
      <c r="H773" s="356"/>
      <c r="I773" s="314"/>
      <c r="J773" s="356"/>
      <c r="K773" s="314"/>
      <c r="L773" s="356"/>
      <c r="M773" s="314"/>
      <c r="N773" s="315"/>
      <c r="O773" s="316"/>
      <c r="P773" s="315"/>
      <c r="Q773" s="316"/>
      <c r="R773" s="315"/>
      <c r="S773" s="316"/>
      <c r="T773" s="315"/>
      <c r="U773" s="316"/>
      <c r="V773" s="452"/>
      <c r="W773" s="452"/>
      <c r="X773" s="452"/>
      <c r="Y773" s="452"/>
      <c r="Z773" s="452"/>
      <c r="AA773" s="452"/>
      <c r="AB773" s="452"/>
      <c r="AC773" s="452"/>
      <c r="AD773" s="311"/>
    </row>
    <row r="774" spans="1:30" ht="20.100000000000001" customHeight="1">
      <c r="A774" s="311"/>
      <c r="B774" s="311"/>
      <c r="C774" s="452"/>
      <c r="D774" s="311" t="s">
        <v>1960</v>
      </c>
      <c r="E774" s="452"/>
      <c r="F774" s="531"/>
      <c r="G774" s="314"/>
      <c r="H774" s="356"/>
      <c r="I774" s="314"/>
      <c r="J774" s="356"/>
      <c r="K774" s="314"/>
      <c r="L774" s="356"/>
      <c r="M774" s="314"/>
      <c r="N774" s="315"/>
      <c r="O774" s="316"/>
      <c r="P774" s="315"/>
      <c r="Q774" s="316"/>
      <c r="R774" s="315"/>
      <c r="S774" s="316"/>
      <c r="T774" s="315"/>
      <c r="U774" s="316"/>
      <c r="V774" s="452"/>
      <c r="W774" s="452"/>
      <c r="X774" s="452"/>
      <c r="Y774" s="452"/>
      <c r="Z774" s="452"/>
      <c r="AA774" s="452"/>
      <c r="AB774" s="452"/>
      <c r="AC774" s="452"/>
      <c r="AD774" s="311"/>
    </row>
    <row r="775" spans="1:30" ht="20.100000000000001" customHeight="1">
      <c r="A775" s="374" t="s">
        <v>6760</v>
      </c>
      <c r="B775" s="374" t="s">
        <v>6744</v>
      </c>
      <c r="C775" s="358" t="s">
        <v>8764</v>
      </c>
      <c r="D775" s="374" t="s">
        <v>8568</v>
      </c>
      <c r="E775" s="358" t="s">
        <v>7338</v>
      </c>
      <c r="F775" s="443"/>
      <c r="G775" s="444"/>
      <c r="H775" s="443"/>
      <c r="I775" s="444"/>
      <c r="J775" s="443"/>
      <c r="K775" s="444"/>
      <c r="L775" s="443"/>
      <c r="M775" s="444"/>
      <c r="N775" s="471"/>
      <c r="O775" s="465"/>
      <c r="P775" s="471"/>
      <c r="Q775" s="465"/>
      <c r="R775" s="471"/>
      <c r="S775" s="465"/>
      <c r="T775" s="471"/>
      <c r="U775" s="465"/>
      <c r="V775" s="358" t="s">
        <v>8276</v>
      </c>
      <c r="W775" s="358" t="s">
        <v>8276</v>
      </c>
      <c r="X775" s="358" t="s">
        <v>8276</v>
      </c>
      <c r="Y775" s="358" t="s">
        <v>8276</v>
      </c>
      <c r="Z775" s="358"/>
      <c r="AA775" s="358"/>
      <c r="AB775" s="358"/>
      <c r="AC775" s="358"/>
      <c r="AD775" s="374"/>
    </row>
    <row r="776" spans="1:30" ht="20.100000000000001" customHeight="1">
      <c r="A776" s="311"/>
      <c r="B776" s="311"/>
      <c r="C776" s="452"/>
      <c r="D776" s="311" t="s">
        <v>8569</v>
      </c>
      <c r="E776" s="452"/>
      <c r="F776" s="531"/>
      <c r="G776" s="314"/>
      <c r="H776" s="356"/>
      <c r="I776" s="314"/>
      <c r="J776" s="356"/>
      <c r="K776" s="314"/>
      <c r="L776" s="356"/>
      <c r="M776" s="314"/>
      <c r="N776" s="315"/>
      <c r="O776" s="316"/>
      <c r="P776" s="315"/>
      <c r="Q776" s="316"/>
      <c r="R776" s="315"/>
      <c r="S776" s="316"/>
      <c r="T776" s="315"/>
      <c r="U776" s="316"/>
      <c r="V776" s="452"/>
      <c r="W776" s="452"/>
      <c r="X776" s="452"/>
      <c r="Y776" s="452"/>
      <c r="Z776" s="452"/>
      <c r="AA776" s="452"/>
      <c r="AB776" s="452"/>
      <c r="AC776" s="452"/>
      <c r="AD776" s="311"/>
    </row>
    <row r="777" spans="1:30" ht="20.100000000000001" customHeight="1">
      <c r="A777" s="311"/>
      <c r="B777" s="311"/>
      <c r="C777" s="452"/>
      <c r="D777" s="311" t="s">
        <v>7408</v>
      </c>
      <c r="E777" s="452"/>
      <c r="F777" s="531"/>
      <c r="G777" s="314"/>
      <c r="H777" s="356"/>
      <c r="I777" s="314"/>
      <c r="J777" s="356"/>
      <c r="K777" s="314"/>
      <c r="L777" s="356"/>
      <c r="M777" s="314"/>
      <c r="N777" s="315"/>
      <c r="O777" s="316"/>
      <c r="P777" s="315"/>
      <c r="Q777" s="316"/>
      <c r="R777" s="315"/>
      <c r="S777" s="316"/>
      <c r="T777" s="315"/>
      <c r="U777" s="316"/>
      <c r="V777" s="452"/>
      <c r="W777" s="452"/>
      <c r="X777" s="452"/>
      <c r="Y777" s="452"/>
      <c r="Z777" s="452"/>
      <c r="AA777" s="452"/>
      <c r="AB777" s="452"/>
      <c r="AC777" s="452"/>
      <c r="AD777" s="311"/>
    </row>
    <row r="778" spans="1:30" ht="20.100000000000001" customHeight="1">
      <c r="A778" s="311"/>
      <c r="B778" s="311"/>
      <c r="C778" s="452"/>
      <c r="D778" s="311" t="s">
        <v>8571</v>
      </c>
      <c r="E778" s="452"/>
      <c r="F778" s="531"/>
      <c r="G778" s="314"/>
      <c r="H778" s="356"/>
      <c r="I778" s="314"/>
      <c r="J778" s="356"/>
      <c r="K778" s="314"/>
      <c r="L778" s="356"/>
      <c r="M778" s="314"/>
      <c r="N778" s="315"/>
      <c r="O778" s="316"/>
      <c r="P778" s="315"/>
      <c r="Q778" s="316"/>
      <c r="R778" s="315"/>
      <c r="S778" s="316"/>
      <c r="T778" s="315"/>
      <c r="U778" s="316"/>
      <c r="V778" s="452"/>
      <c r="W778" s="452"/>
      <c r="X778" s="452"/>
      <c r="Y778" s="452"/>
      <c r="Z778" s="452"/>
      <c r="AA778" s="452"/>
      <c r="AB778" s="452"/>
      <c r="AC778" s="452"/>
      <c r="AD778" s="311"/>
    </row>
    <row r="779" spans="1:30" ht="20.100000000000001" customHeight="1">
      <c r="A779" s="311"/>
      <c r="B779" s="311"/>
      <c r="C779" s="452"/>
      <c r="D779" s="311" t="s">
        <v>1959</v>
      </c>
      <c r="E779" s="452"/>
      <c r="F779" s="531"/>
      <c r="G779" s="314"/>
      <c r="H779" s="356"/>
      <c r="I779" s="314"/>
      <c r="J779" s="356"/>
      <c r="K779" s="314"/>
      <c r="L779" s="356"/>
      <c r="M779" s="314"/>
      <c r="N779" s="315"/>
      <c r="O779" s="316"/>
      <c r="P779" s="315"/>
      <c r="Q779" s="316"/>
      <c r="R779" s="315"/>
      <c r="S779" s="316"/>
      <c r="T779" s="315"/>
      <c r="U779" s="316"/>
      <c r="V779" s="452"/>
      <c r="W779" s="452"/>
      <c r="X779" s="452"/>
      <c r="Y779" s="452"/>
      <c r="Z779" s="452"/>
      <c r="AA779" s="452"/>
      <c r="AB779" s="452"/>
      <c r="AC779" s="452"/>
      <c r="AD779" s="311"/>
    </row>
    <row r="780" spans="1:30" ht="20.100000000000001" customHeight="1">
      <c r="A780" s="311"/>
      <c r="B780" s="311"/>
      <c r="C780" s="452"/>
      <c r="D780" s="311" t="s">
        <v>1960</v>
      </c>
      <c r="E780" s="452"/>
      <c r="F780" s="531"/>
      <c r="G780" s="314"/>
      <c r="H780" s="356"/>
      <c r="I780" s="314"/>
      <c r="J780" s="356"/>
      <c r="K780" s="314"/>
      <c r="L780" s="356"/>
      <c r="M780" s="314"/>
      <c r="N780" s="315"/>
      <c r="O780" s="316"/>
      <c r="P780" s="315"/>
      <c r="Q780" s="316"/>
      <c r="R780" s="315"/>
      <c r="S780" s="316"/>
      <c r="T780" s="315"/>
      <c r="U780" s="316"/>
      <c r="V780" s="452"/>
      <c r="W780" s="452"/>
      <c r="X780" s="452"/>
      <c r="Y780" s="452"/>
      <c r="Z780" s="452"/>
      <c r="AA780" s="452"/>
      <c r="AB780" s="452"/>
      <c r="AC780" s="452"/>
      <c r="AD780" s="311"/>
    </row>
    <row r="781" spans="1:30" ht="20.100000000000001" customHeight="1">
      <c r="A781" s="374" t="s">
        <v>6761</v>
      </c>
      <c r="B781" s="374" t="s">
        <v>6745</v>
      </c>
      <c r="C781" s="358" t="s">
        <v>8767</v>
      </c>
      <c r="D781" s="374" t="s">
        <v>2238</v>
      </c>
      <c r="E781" s="358"/>
      <c r="F781" s="443"/>
      <c r="G781" s="444"/>
      <c r="H781" s="443"/>
      <c r="I781" s="444"/>
      <c r="J781" s="443"/>
      <c r="K781" s="444"/>
      <c r="L781" s="443"/>
      <c r="M781" s="444"/>
      <c r="N781" s="471"/>
      <c r="O781" s="465"/>
      <c r="P781" s="471"/>
      <c r="Q781" s="465"/>
      <c r="R781" s="471"/>
      <c r="S781" s="465"/>
      <c r="T781" s="471"/>
      <c r="U781" s="465"/>
      <c r="V781" s="358" t="s">
        <v>8276</v>
      </c>
      <c r="W781" s="358" t="s">
        <v>8276</v>
      </c>
      <c r="X781" s="358" t="s">
        <v>8276</v>
      </c>
      <c r="Y781" s="358" t="s">
        <v>8276</v>
      </c>
      <c r="Z781" s="358"/>
      <c r="AA781" s="358"/>
      <c r="AB781" s="358"/>
      <c r="AC781" s="358"/>
      <c r="AD781" s="374"/>
    </row>
    <row r="782" spans="1:30" ht="20.100000000000001" customHeight="1">
      <c r="A782" s="311"/>
      <c r="B782" s="311"/>
      <c r="C782" s="452"/>
      <c r="D782" s="311" t="s">
        <v>2239</v>
      </c>
      <c r="E782" s="452"/>
      <c r="F782" s="531"/>
      <c r="G782" s="314"/>
      <c r="H782" s="356"/>
      <c r="I782" s="314"/>
      <c r="J782" s="356"/>
      <c r="K782" s="314"/>
      <c r="L782" s="356"/>
      <c r="M782" s="314"/>
      <c r="N782" s="315"/>
      <c r="O782" s="316"/>
      <c r="P782" s="315"/>
      <c r="Q782" s="316"/>
      <c r="R782" s="315"/>
      <c r="S782" s="316"/>
      <c r="T782" s="315"/>
      <c r="U782" s="316"/>
      <c r="V782" s="452"/>
      <c r="W782" s="452"/>
      <c r="X782" s="452"/>
      <c r="Y782" s="452"/>
      <c r="Z782" s="452"/>
      <c r="AA782" s="452"/>
      <c r="AB782" s="452"/>
      <c r="AC782" s="452"/>
      <c r="AD782" s="311"/>
    </row>
    <row r="783" spans="1:30" ht="20.100000000000001" customHeight="1">
      <c r="A783" s="311"/>
      <c r="B783" s="311"/>
      <c r="C783" s="452"/>
      <c r="D783" s="311" t="s">
        <v>2240</v>
      </c>
      <c r="E783" s="452"/>
      <c r="F783" s="531"/>
      <c r="G783" s="314"/>
      <c r="H783" s="356"/>
      <c r="I783" s="314"/>
      <c r="J783" s="356"/>
      <c r="K783" s="314"/>
      <c r="L783" s="356"/>
      <c r="M783" s="314"/>
      <c r="N783" s="315"/>
      <c r="O783" s="316"/>
      <c r="P783" s="315"/>
      <c r="Q783" s="316"/>
      <c r="R783" s="315"/>
      <c r="S783" s="316"/>
      <c r="T783" s="315"/>
      <c r="U783" s="316"/>
      <c r="V783" s="452"/>
      <c r="W783" s="452"/>
      <c r="X783" s="452"/>
      <c r="Y783" s="452"/>
      <c r="Z783" s="452"/>
      <c r="AA783" s="452"/>
      <c r="AB783" s="452"/>
      <c r="AC783" s="452"/>
      <c r="AD783" s="311"/>
    </row>
    <row r="784" spans="1:30" ht="20.100000000000001" customHeight="1">
      <c r="A784" s="311"/>
      <c r="B784" s="311"/>
      <c r="C784" s="452"/>
      <c r="D784" s="311" t="s">
        <v>2241</v>
      </c>
      <c r="E784" s="452"/>
      <c r="F784" s="531"/>
      <c r="G784" s="314"/>
      <c r="H784" s="356"/>
      <c r="I784" s="314"/>
      <c r="J784" s="356"/>
      <c r="K784" s="314"/>
      <c r="L784" s="356"/>
      <c r="M784" s="314"/>
      <c r="N784" s="315"/>
      <c r="O784" s="316"/>
      <c r="P784" s="315"/>
      <c r="Q784" s="316"/>
      <c r="R784" s="315"/>
      <c r="S784" s="316"/>
      <c r="T784" s="315"/>
      <c r="U784" s="316"/>
      <c r="V784" s="452"/>
      <c r="W784" s="452"/>
      <c r="X784" s="452"/>
      <c r="Y784" s="452"/>
      <c r="Z784" s="452"/>
      <c r="AA784" s="452"/>
      <c r="AB784" s="452"/>
      <c r="AC784" s="452"/>
      <c r="AD784" s="311"/>
    </row>
    <row r="785" spans="1:30" ht="20.100000000000001" customHeight="1">
      <c r="A785" s="374" t="s">
        <v>6762</v>
      </c>
      <c r="B785" s="374" t="s">
        <v>6746</v>
      </c>
      <c r="C785" s="358" t="s">
        <v>8767</v>
      </c>
      <c r="D785" s="374" t="s">
        <v>2238</v>
      </c>
      <c r="E785" s="358"/>
      <c r="F785" s="443"/>
      <c r="G785" s="444"/>
      <c r="H785" s="443"/>
      <c r="I785" s="444"/>
      <c r="J785" s="443"/>
      <c r="K785" s="444"/>
      <c r="L785" s="443"/>
      <c r="M785" s="444"/>
      <c r="N785" s="471"/>
      <c r="O785" s="465"/>
      <c r="P785" s="471"/>
      <c r="Q785" s="465"/>
      <c r="R785" s="471"/>
      <c r="S785" s="465"/>
      <c r="T785" s="471"/>
      <c r="U785" s="465"/>
      <c r="V785" s="358" t="s">
        <v>8276</v>
      </c>
      <c r="W785" s="358" t="s">
        <v>8276</v>
      </c>
      <c r="X785" s="358" t="s">
        <v>8276</v>
      </c>
      <c r="Y785" s="358" t="s">
        <v>8276</v>
      </c>
      <c r="Z785" s="358"/>
      <c r="AA785" s="358"/>
      <c r="AB785" s="358"/>
      <c r="AC785" s="358"/>
      <c r="AD785" s="374"/>
    </row>
    <row r="786" spans="1:30" ht="20.100000000000001" customHeight="1">
      <c r="A786" s="311"/>
      <c r="B786" s="311"/>
      <c r="C786" s="452"/>
      <c r="D786" s="311" t="s">
        <v>2239</v>
      </c>
      <c r="E786" s="452"/>
      <c r="F786" s="531"/>
      <c r="G786" s="314"/>
      <c r="H786" s="356"/>
      <c r="I786" s="314"/>
      <c r="J786" s="356"/>
      <c r="K786" s="314"/>
      <c r="L786" s="356"/>
      <c r="M786" s="314"/>
      <c r="N786" s="315"/>
      <c r="O786" s="316"/>
      <c r="P786" s="315"/>
      <c r="Q786" s="316"/>
      <c r="R786" s="315"/>
      <c r="S786" s="316"/>
      <c r="T786" s="315"/>
      <c r="U786" s="316"/>
      <c r="V786" s="452"/>
      <c r="W786" s="452"/>
      <c r="X786" s="452"/>
      <c r="Y786" s="452"/>
      <c r="Z786" s="452"/>
      <c r="AA786" s="452"/>
      <c r="AB786" s="452"/>
      <c r="AC786" s="452"/>
      <c r="AD786" s="311"/>
    </row>
    <row r="787" spans="1:30" ht="20.100000000000001" customHeight="1">
      <c r="A787" s="311"/>
      <c r="B787" s="311"/>
      <c r="C787" s="452"/>
      <c r="D787" s="311" t="s">
        <v>2240</v>
      </c>
      <c r="E787" s="452"/>
      <c r="F787" s="531"/>
      <c r="G787" s="314"/>
      <c r="H787" s="356"/>
      <c r="I787" s="314"/>
      <c r="J787" s="356"/>
      <c r="K787" s="314"/>
      <c r="L787" s="356"/>
      <c r="M787" s="314"/>
      <c r="N787" s="315"/>
      <c r="O787" s="316"/>
      <c r="P787" s="315"/>
      <c r="Q787" s="316"/>
      <c r="R787" s="315"/>
      <c r="S787" s="316"/>
      <c r="T787" s="315"/>
      <c r="U787" s="316"/>
      <c r="V787" s="452"/>
      <c r="W787" s="452"/>
      <c r="X787" s="452"/>
      <c r="Y787" s="452"/>
      <c r="Z787" s="452"/>
      <c r="AA787" s="452"/>
      <c r="AB787" s="452"/>
      <c r="AC787" s="452"/>
      <c r="AD787" s="311"/>
    </row>
    <row r="788" spans="1:30" ht="20.100000000000001" customHeight="1">
      <c r="A788" s="311"/>
      <c r="B788" s="311"/>
      <c r="C788" s="452"/>
      <c r="D788" s="311" t="s">
        <v>2241</v>
      </c>
      <c r="E788" s="452"/>
      <c r="F788" s="531"/>
      <c r="G788" s="314"/>
      <c r="H788" s="356"/>
      <c r="I788" s="314"/>
      <c r="J788" s="356"/>
      <c r="K788" s="314"/>
      <c r="L788" s="356"/>
      <c r="M788" s="314"/>
      <c r="N788" s="315"/>
      <c r="O788" s="316"/>
      <c r="P788" s="315"/>
      <c r="Q788" s="316"/>
      <c r="R788" s="315"/>
      <c r="S788" s="316"/>
      <c r="T788" s="315"/>
      <c r="U788" s="316"/>
      <c r="V788" s="452"/>
      <c r="W788" s="452"/>
      <c r="X788" s="452"/>
      <c r="Y788" s="452"/>
      <c r="Z788" s="452"/>
      <c r="AA788" s="452"/>
      <c r="AB788" s="452"/>
      <c r="AC788" s="452"/>
      <c r="AD788" s="311"/>
    </row>
    <row r="789" spans="1:30" ht="20.100000000000001" customHeight="1">
      <c r="A789" s="374" t="s">
        <v>6763</v>
      </c>
      <c r="B789" s="374" t="s">
        <v>6747</v>
      </c>
      <c r="C789" s="358" t="s">
        <v>8767</v>
      </c>
      <c r="D789" s="374" t="s">
        <v>2238</v>
      </c>
      <c r="E789" s="358"/>
      <c r="F789" s="443"/>
      <c r="G789" s="444"/>
      <c r="H789" s="443"/>
      <c r="I789" s="444"/>
      <c r="J789" s="443"/>
      <c r="K789" s="444"/>
      <c r="L789" s="443"/>
      <c r="M789" s="444"/>
      <c r="N789" s="471"/>
      <c r="O789" s="465"/>
      <c r="P789" s="471"/>
      <c r="Q789" s="465"/>
      <c r="R789" s="471"/>
      <c r="S789" s="465"/>
      <c r="T789" s="471"/>
      <c r="U789" s="465"/>
      <c r="V789" s="358" t="s">
        <v>8276</v>
      </c>
      <c r="W789" s="358" t="s">
        <v>8276</v>
      </c>
      <c r="X789" s="358" t="s">
        <v>8276</v>
      </c>
      <c r="Y789" s="358" t="s">
        <v>8276</v>
      </c>
      <c r="Z789" s="358"/>
      <c r="AA789" s="358"/>
      <c r="AB789" s="358"/>
      <c r="AC789" s="358"/>
      <c r="AD789" s="374"/>
    </row>
    <row r="790" spans="1:30" ht="20.100000000000001" customHeight="1">
      <c r="A790" s="311"/>
      <c r="B790" s="311"/>
      <c r="C790" s="452"/>
      <c r="D790" s="311" t="s">
        <v>2239</v>
      </c>
      <c r="E790" s="452"/>
      <c r="F790" s="531"/>
      <c r="G790" s="314"/>
      <c r="H790" s="356"/>
      <c r="I790" s="314"/>
      <c r="J790" s="356"/>
      <c r="K790" s="314"/>
      <c r="L790" s="356"/>
      <c r="M790" s="314"/>
      <c r="N790" s="315"/>
      <c r="O790" s="316"/>
      <c r="P790" s="315"/>
      <c r="Q790" s="316"/>
      <c r="R790" s="315"/>
      <c r="S790" s="316"/>
      <c r="T790" s="315"/>
      <c r="U790" s="316"/>
      <c r="V790" s="452"/>
      <c r="W790" s="452"/>
      <c r="X790" s="452"/>
      <c r="Y790" s="452"/>
      <c r="Z790" s="452"/>
      <c r="AA790" s="452"/>
      <c r="AB790" s="452"/>
      <c r="AC790" s="452"/>
      <c r="AD790" s="311"/>
    </row>
    <row r="791" spans="1:30" ht="20.100000000000001" customHeight="1">
      <c r="A791" s="311"/>
      <c r="B791" s="311"/>
      <c r="C791" s="452"/>
      <c r="D791" s="311" t="s">
        <v>2240</v>
      </c>
      <c r="E791" s="452"/>
      <c r="F791" s="531"/>
      <c r="G791" s="314"/>
      <c r="H791" s="356"/>
      <c r="I791" s="314"/>
      <c r="J791" s="356"/>
      <c r="K791" s="314"/>
      <c r="L791" s="356"/>
      <c r="M791" s="314"/>
      <c r="N791" s="315"/>
      <c r="O791" s="316"/>
      <c r="P791" s="315"/>
      <c r="Q791" s="316"/>
      <c r="R791" s="315"/>
      <c r="S791" s="316"/>
      <c r="T791" s="315"/>
      <c r="U791" s="316"/>
      <c r="V791" s="452"/>
      <c r="W791" s="452"/>
      <c r="X791" s="452"/>
      <c r="Y791" s="452"/>
      <c r="Z791" s="452"/>
      <c r="AA791" s="452"/>
      <c r="AB791" s="452"/>
      <c r="AC791" s="452"/>
      <c r="AD791" s="311"/>
    </row>
    <row r="792" spans="1:30" ht="20.100000000000001" customHeight="1">
      <c r="A792" s="311"/>
      <c r="B792" s="311"/>
      <c r="C792" s="452"/>
      <c r="D792" s="311" t="s">
        <v>2241</v>
      </c>
      <c r="E792" s="452"/>
      <c r="F792" s="531"/>
      <c r="G792" s="314"/>
      <c r="H792" s="356"/>
      <c r="I792" s="314"/>
      <c r="J792" s="356"/>
      <c r="K792" s="314"/>
      <c r="L792" s="356"/>
      <c r="M792" s="314"/>
      <c r="N792" s="315"/>
      <c r="O792" s="316"/>
      <c r="P792" s="315"/>
      <c r="Q792" s="316"/>
      <c r="R792" s="315"/>
      <c r="S792" s="316"/>
      <c r="T792" s="315"/>
      <c r="U792" s="316"/>
      <c r="V792" s="452"/>
      <c r="W792" s="452"/>
      <c r="X792" s="452"/>
      <c r="Y792" s="452"/>
      <c r="Z792" s="452"/>
      <c r="AA792" s="452"/>
      <c r="AB792" s="452"/>
      <c r="AC792" s="452"/>
      <c r="AD792" s="311"/>
    </row>
    <row r="793" spans="1:30" ht="20.100000000000001" customHeight="1">
      <c r="A793" s="374" t="s">
        <v>6764</v>
      </c>
      <c r="B793" s="374" t="s">
        <v>6748</v>
      </c>
      <c r="C793" s="358" t="s">
        <v>3641</v>
      </c>
      <c r="D793" s="374"/>
      <c r="E793" s="358"/>
      <c r="F793" s="443">
        <v>1</v>
      </c>
      <c r="G793" s="444">
        <v>100</v>
      </c>
      <c r="H793" s="443">
        <v>1</v>
      </c>
      <c r="I793" s="444">
        <v>100</v>
      </c>
      <c r="J793" s="443">
        <v>1</v>
      </c>
      <c r="K793" s="444">
        <v>100</v>
      </c>
      <c r="L793" s="443">
        <v>1</v>
      </c>
      <c r="M793" s="444">
        <v>100</v>
      </c>
      <c r="N793" s="471"/>
      <c r="O793" s="465"/>
      <c r="P793" s="471"/>
      <c r="Q793" s="465"/>
      <c r="R793" s="471"/>
      <c r="S793" s="465"/>
      <c r="T793" s="471"/>
      <c r="U793" s="465"/>
      <c r="V793" s="358" t="s">
        <v>8276</v>
      </c>
      <c r="W793" s="358" t="s">
        <v>8276</v>
      </c>
      <c r="X793" s="358" t="s">
        <v>8276</v>
      </c>
      <c r="Y793" s="358" t="s">
        <v>8276</v>
      </c>
      <c r="Z793" s="358"/>
      <c r="AA793" s="358"/>
      <c r="AB793" s="358"/>
      <c r="AC793" s="358"/>
      <c r="AD793" s="374"/>
    </row>
    <row r="794" spans="1:30" ht="20.100000000000001" customHeight="1">
      <c r="A794" s="374" t="s">
        <v>6765</v>
      </c>
      <c r="B794" s="374" t="s">
        <v>6749</v>
      </c>
      <c r="C794" s="358" t="s">
        <v>3641</v>
      </c>
      <c r="D794" s="374" t="s">
        <v>2222</v>
      </c>
      <c r="E794" s="358" t="s">
        <v>7338</v>
      </c>
      <c r="F794" s="443"/>
      <c r="G794" s="444"/>
      <c r="H794" s="443"/>
      <c r="I794" s="444"/>
      <c r="J794" s="443"/>
      <c r="K794" s="444"/>
      <c r="L794" s="443"/>
      <c r="M794" s="444"/>
      <c r="N794" s="471"/>
      <c r="O794" s="465"/>
      <c r="P794" s="471"/>
      <c r="Q794" s="465"/>
      <c r="R794" s="471"/>
      <c r="S794" s="465"/>
      <c r="T794" s="471"/>
      <c r="U794" s="465"/>
      <c r="V794" s="358" t="s">
        <v>8276</v>
      </c>
      <c r="W794" s="358" t="s">
        <v>8276</v>
      </c>
      <c r="X794" s="358" t="s">
        <v>8276</v>
      </c>
      <c r="Y794" s="358" t="s">
        <v>8276</v>
      </c>
      <c r="Z794" s="358"/>
      <c r="AA794" s="358"/>
      <c r="AB794" s="358"/>
      <c r="AC794" s="358"/>
      <c r="AD794" s="374"/>
    </row>
    <row r="795" spans="1:30" ht="20.100000000000001" customHeight="1">
      <c r="A795" s="311"/>
      <c r="B795" s="311"/>
      <c r="C795" s="452"/>
      <c r="D795" s="311" t="s">
        <v>2223</v>
      </c>
      <c r="E795" s="452"/>
      <c r="F795" s="531"/>
      <c r="G795" s="314"/>
      <c r="H795" s="356"/>
      <c r="I795" s="314"/>
      <c r="J795" s="356"/>
      <c r="K795" s="314"/>
      <c r="L795" s="356"/>
      <c r="M795" s="314"/>
      <c r="N795" s="315"/>
      <c r="O795" s="316"/>
      <c r="P795" s="315"/>
      <c r="Q795" s="316"/>
      <c r="R795" s="315"/>
      <c r="S795" s="316"/>
      <c r="T795" s="315"/>
      <c r="U795" s="316"/>
      <c r="V795" s="452"/>
      <c r="W795" s="452"/>
      <c r="X795" s="452"/>
      <c r="Y795" s="452"/>
      <c r="Z795" s="452"/>
      <c r="AA795" s="452"/>
      <c r="AB795" s="452"/>
      <c r="AC795" s="452"/>
      <c r="AD795" s="311"/>
    </row>
    <row r="796" spans="1:30" ht="20.100000000000001" customHeight="1">
      <c r="A796" s="311"/>
      <c r="B796" s="311"/>
      <c r="C796" s="452"/>
      <c r="D796" s="311" t="s">
        <v>2224</v>
      </c>
      <c r="E796" s="452"/>
      <c r="F796" s="531"/>
      <c r="G796" s="314"/>
      <c r="H796" s="356"/>
      <c r="I796" s="314"/>
      <c r="J796" s="356"/>
      <c r="K796" s="314"/>
      <c r="L796" s="356"/>
      <c r="M796" s="314"/>
      <c r="N796" s="315"/>
      <c r="O796" s="316"/>
      <c r="P796" s="315"/>
      <c r="Q796" s="316"/>
      <c r="R796" s="315"/>
      <c r="S796" s="316"/>
      <c r="T796" s="315"/>
      <c r="U796" s="316"/>
      <c r="V796" s="452"/>
      <c r="W796" s="452"/>
      <c r="X796" s="452"/>
      <c r="Y796" s="452"/>
      <c r="Z796" s="452"/>
      <c r="AA796" s="452"/>
      <c r="AB796" s="452"/>
      <c r="AC796" s="452"/>
      <c r="AD796" s="311"/>
    </row>
    <row r="797" spans="1:30" ht="20.100000000000001" customHeight="1">
      <c r="A797" s="311"/>
      <c r="B797" s="311"/>
      <c r="C797" s="452"/>
      <c r="D797" s="311" t="s">
        <v>2225</v>
      </c>
      <c r="E797" s="452"/>
      <c r="F797" s="531"/>
      <c r="G797" s="314"/>
      <c r="H797" s="356"/>
      <c r="I797" s="314"/>
      <c r="J797" s="356"/>
      <c r="K797" s="314"/>
      <c r="L797" s="356"/>
      <c r="M797" s="314"/>
      <c r="N797" s="315"/>
      <c r="O797" s="316"/>
      <c r="P797" s="315"/>
      <c r="Q797" s="316"/>
      <c r="R797" s="315"/>
      <c r="S797" s="316"/>
      <c r="T797" s="315"/>
      <c r="U797" s="316"/>
      <c r="V797" s="452"/>
      <c r="W797" s="452"/>
      <c r="X797" s="452"/>
      <c r="Y797" s="452"/>
      <c r="Z797" s="452"/>
      <c r="AA797" s="452"/>
      <c r="AB797" s="452"/>
      <c r="AC797" s="452"/>
      <c r="AD797" s="311"/>
    </row>
    <row r="798" spans="1:30" ht="20.100000000000001" customHeight="1">
      <c r="A798" s="311"/>
      <c r="B798" s="311"/>
      <c r="C798" s="452"/>
      <c r="D798" s="311" t="s">
        <v>2226</v>
      </c>
      <c r="E798" s="452"/>
      <c r="F798" s="531"/>
      <c r="G798" s="314"/>
      <c r="H798" s="356"/>
      <c r="I798" s="314"/>
      <c r="J798" s="356"/>
      <c r="K798" s="314"/>
      <c r="L798" s="356"/>
      <c r="M798" s="314"/>
      <c r="N798" s="315"/>
      <c r="O798" s="316"/>
      <c r="P798" s="315"/>
      <c r="Q798" s="316"/>
      <c r="R798" s="315"/>
      <c r="S798" s="316"/>
      <c r="T798" s="315"/>
      <c r="U798" s="316"/>
      <c r="V798" s="452"/>
      <c r="W798" s="452"/>
      <c r="X798" s="452"/>
      <c r="Y798" s="452"/>
      <c r="Z798" s="452"/>
      <c r="AA798" s="452"/>
      <c r="AB798" s="452"/>
      <c r="AC798" s="452"/>
      <c r="AD798" s="311"/>
    </row>
    <row r="799" spans="1:30" ht="20.100000000000001" customHeight="1">
      <c r="A799" s="311"/>
      <c r="B799" s="311"/>
      <c r="C799" s="452"/>
      <c r="D799" s="311" t="s">
        <v>2227</v>
      </c>
      <c r="E799" s="452"/>
      <c r="F799" s="531">
        <v>1</v>
      </c>
      <c r="G799" s="314">
        <v>100</v>
      </c>
      <c r="H799" s="356">
        <v>1</v>
      </c>
      <c r="I799" s="314">
        <v>100</v>
      </c>
      <c r="J799" s="356">
        <v>1</v>
      </c>
      <c r="K799" s="314">
        <v>100</v>
      </c>
      <c r="L799" s="356">
        <v>1</v>
      </c>
      <c r="M799" s="314">
        <v>100</v>
      </c>
      <c r="N799" s="315"/>
      <c r="O799" s="316"/>
      <c r="P799" s="315"/>
      <c r="Q799" s="316"/>
      <c r="R799" s="315"/>
      <c r="S799" s="316"/>
      <c r="T799" s="315"/>
      <c r="U799" s="316"/>
      <c r="V799" s="452"/>
      <c r="W799" s="452"/>
      <c r="X799" s="452"/>
      <c r="Y799" s="452"/>
      <c r="Z799" s="452"/>
      <c r="AA799" s="452"/>
      <c r="AB799" s="452"/>
      <c r="AC799" s="452"/>
      <c r="AD799" s="311"/>
    </row>
    <row r="800" spans="1:30" ht="20.100000000000001" customHeight="1">
      <c r="A800" s="311"/>
      <c r="B800" s="311"/>
      <c r="C800" s="452"/>
      <c r="D800" s="311" t="s">
        <v>2228</v>
      </c>
      <c r="E800" s="452"/>
      <c r="F800" s="531"/>
      <c r="G800" s="314"/>
      <c r="H800" s="356"/>
      <c r="I800" s="314"/>
      <c r="J800" s="356"/>
      <c r="K800" s="314"/>
      <c r="L800" s="356"/>
      <c r="M800" s="314"/>
      <c r="N800" s="315"/>
      <c r="O800" s="316"/>
      <c r="P800" s="315"/>
      <c r="Q800" s="316"/>
      <c r="R800" s="315"/>
      <c r="S800" s="316"/>
      <c r="T800" s="315"/>
      <c r="U800" s="316"/>
      <c r="V800" s="452"/>
      <c r="W800" s="452"/>
      <c r="X800" s="452"/>
      <c r="Y800" s="452"/>
      <c r="Z800" s="452"/>
      <c r="AA800" s="452"/>
      <c r="AB800" s="452"/>
      <c r="AC800" s="452"/>
      <c r="AD800" s="311"/>
    </row>
    <row r="801" spans="1:30" ht="20.100000000000001" customHeight="1">
      <c r="A801" s="311"/>
      <c r="B801" s="311"/>
      <c r="C801" s="452"/>
      <c r="D801" s="311" t="s">
        <v>2229</v>
      </c>
      <c r="E801" s="452"/>
      <c r="F801" s="531"/>
      <c r="G801" s="314"/>
      <c r="H801" s="356"/>
      <c r="I801" s="314"/>
      <c r="J801" s="356"/>
      <c r="K801" s="314"/>
      <c r="L801" s="356"/>
      <c r="M801" s="314"/>
      <c r="N801" s="315"/>
      <c r="O801" s="316"/>
      <c r="P801" s="315"/>
      <c r="Q801" s="316"/>
      <c r="R801" s="315"/>
      <c r="S801" s="316"/>
      <c r="T801" s="315"/>
      <c r="U801" s="316"/>
      <c r="V801" s="452"/>
      <c r="W801" s="452"/>
      <c r="X801" s="452"/>
      <c r="Y801" s="452"/>
      <c r="Z801" s="452"/>
      <c r="AA801" s="452"/>
      <c r="AB801" s="452"/>
      <c r="AC801" s="452"/>
      <c r="AD801" s="311"/>
    </row>
    <row r="802" spans="1:30" ht="20.100000000000001" customHeight="1">
      <c r="A802" s="311"/>
      <c r="B802" s="311"/>
      <c r="C802" s="452"/>
      <c r="D802" s="311" t="s">
        <v>1959</v>
      </c>
      <c r="E802" s="452"/>
      <c r="F802" s="531"/>
      <c r="G802" s="314"/>
      <c r="H802" s="356"/>
      <c r="I802" s="314"/>
      <c r="J802" s="356"/>
      <c r="K802" s="314"/>
      <c r="L802" s="356"/>
      <c r="M802" s="314"/>
      <c r="N802" s="315"/>
      <c r="O802" s="316"/>
      <c r="P802" s="315"/>
      <c r="Q802" s="316"/>
      <c r="R802" s="315"/>
      <c r="S802" s="316"/>
      <c r="T802" s="315"/>
      <c r="U802" s="316"/>
      <c r="V802" s="452"/>
      <c r="W802" s="452"/>
      <c r="X802" s="452"/>
      <c r="Y802" s="452"/>
      <c r="Z802" s="452"/>
      <c r="AA802" s="452"/>
      <c r="AB802" s="452"/>
      <c r="AC802" s="452"/>
      <c r="AD802" s="311"/>
    </row>
    <row r="803" spans="1:30" ht="20.100000000000001" customHeight="1">
      <c r="A803" s="311"/>
      <c r="B803" s="311"/>
      <c r="C803" s="452"/>
      <c r="D803" s="311" t="s">
        <v>1960</v>
      </c>
      <c r="E803" s="452"/>
      <c r="F803" s="531"/>
      <c r="G803" s="314"/>
      <c r="H803" s="356"/>
      <c r="I803" s="314"/>
      <c r="J803" s="356"/>
      <c r="K803" s="314"/>
      <c r="L803" s="356"/>
      <c r="M803" s="314"/>
      <c r="N803" s="315"/>
      <c r="O803" s="316"/>
      <c r="P803" s="315"/>
      <c r="Q803" s="316"/>
      <c r="R803" s="315"/>
      <c r="S803" s="316"/>
      <c r="T803" s="315"/>
      <c r="U803" s="316"/>
      <c r="V803" s="452"/>
      <c r="W803" s="452"/>
      <c r="X803" s="452"/>
      <c r="Y803" s="452"/>
      <c r="Z803" s="452"/>
      <c r="AA803" s="452"/>
      <c r="AB803" s="452"/>
      <c r="AC803" s="452"/>
      <c r="AD803" s="311"/>
    </row>
    <row r="804" spans="1:30" ht="20.100000000000001" customHeight="1">
      <c r="A804" s="374" t="s">
        <v>6766</v>
      </c>
      <c r="B804" s="374" t="s">
        <v>6750</v>
      </c>
      <c r="C804" s="358" t="s">
        <v>3641</v>
      </c>
      <c r="D804" s="374"/>
      <c r="E804" s="358"/>
      <c r="F804" s="443">
        <v>1</v>
      </c>
      <c r="G804" s="444">
        <v>100</v>
      </c>
      <c r="H804" s="443">
        <v>1</v>
      </c>
      <c r="I804" s="444">
        <v>100</v>
      </c>
      <c r="J804" s="443">
        <v>1</v>
      </c>
      <c r="K804" s="444">
        <v>100</v>
      </c>
      <c r="L804" s="443">
        <v>1</v>
      </c>
      <c r="M804" s="444">
        <v>100</v>
      </c>
      <c r="N804" s="471"/>
      <c r="O804" s="465"/>
      <c r="P804" s="471"/>
      <c r="Q804" s="465"/>
      <c r="R804" s="471"/>
      <c r="S804" s="465"/>
      <c r="T804" s="471"/>
      <c r="U804" s="465"/>
      <c r="V804" s="358" t="s">
        <v>8276</v>
      </c>
      <c r="W804" s="358" t="s">
        <v>8276</v>
      </c>
      <c r="X804" s="358" t="s">
        <v>8276</v>
      </c>
      <c r="Y804" s="358" t="s">
        <v>8276</v>
      </c>
      <c r="Z804" s="358"/>
      <c r="AA804" s="358"/>
      <c r="AB804" s="358"/>
      <c r="AC804" s="358"/>
      <c r="AD804" s="374"/>
    </row>
    <row r="805" spans="1:30" ht="20.100000000000001" customHeight="1">
      <c r="A805" s="311"/>
      <c r="B805" s="311"/>
      <c r="C805" s="452"/>
      <c r="D805" s="311" t="s">
        <v>1562</v>
      </c>
      <c r="E805" s="452" t="s">
        <v>177</v>
      </c>
      <c r="F805" s="531"/>
      <c r="G805" s="314"/>
      <c r="H805" s="356"/>
      <c r="I805" s="314"/>
      <c r="J805" s="356"/>
      <c r="K805" s="314"/>
      <c r="L805" s="356"/>
      <c r="M805" s="314"/>
      <c r="N805" s="315"/>
      <c r="O805" s="316"/>
      <c r="P805" s="315"/>
      <c r="Q805" s="316"/>
      <c r="R805" s="315"/>
      <c r="S805" s="316"/>
      <c r="T805" s="315"/>
      <c r="U805" s="316"/>
      <c r="V805" s="452"/>
      <c r="W805" s="452"/>
      <c r="X805" s="452"/>
      <c r="Y805" s="452"/>
      <c r="Z805" s="452"/>
      <c r="AA805" s="452"/>
      <c r="AB805" s="452"/>
      <c r="AC805" s="452"/>
      <c r="AD805" s="311"/>
    </row>
    <row r="806" spans="1:30" ht="20.100000000000001" customHeight="1">
      <c r="A806" s="311"/>
      <c r="B806" s="311"/>
      <c r="C806" s="452"/>
      <c r="D806" s="311" t="s">
        <v>1563</v>
      </c>
      <c r="E806" s="452"/>
      <c r="F806" s="531"/>
      <c r="G806" s="314"/>
      <c r="H806" s="356"/>
      <c r="I806" s="314"/>
      <c r="J806" s="356"/>
      <c r="K806" s="314"/>
      <c r="L806" s="356"/>
      <c r="M806" s="314"/>
      <c r="N806" s="315"/>
      <c r="O806" s="316"/>
      <c r="P806" s="315"/>
      <c r="Q806" s="316"/>
      <c r="R806" s="315"/>
      <c r="S806" s="316"/>
      <c r="T806" s="315"/>
      <c r="U806" s="316"/>
      <c r="V806" s="452"/>
      <c r="W806" s="452"/>
      <c r="X806" s="452"/>
      <c r="Y806" s="452"/>
      <c r="Z806" s="452"/>
      <c r="AA806" s="452"/>
      <c r="AB806" s="452"/>
      <c r="AC806" s="452"/>
      <c r="AD806" s="311"/>
    </row>
    <row r="807" spans="1:30" ht="20.100000000000001" customHeight="1">
      <c r="A807" s="374" t="s">
        <v>6767</v>
      </c>
      <c r="B807" s="374" t="s">
        <v>6751</v>
      </c>
      <c r="C807" s="358" t="s">
        <v>3641</v>
      </c>
      <c r="D807" s="374"/>
      <c r="E807" s="358"/>
      <c r="F807" s="443"/>
      <c r="G807" s="444"/>
      <c r="H807" s="443"/>
      <c r="I807" s="444"/>
      <c r="J807" s="443"/>
      <c r="K807" s="444"/>
      <c r="L807" s="443">
        <v>1</v>
      </c>
      <c r="M807" s="444">
        <v>100</v>
      </c>
      <c r="N807" s="471"/>
      <c r="O807" s="465"/>
      <c r="P807" s="471"/>
      <c r="Q807" s="465"/>
      <c r="R807" s="471"/>
      <c r="S807" s="465"/>
      <c r="T807" s="471"/>
      <c r="U807" s="465"/>
      <c r="V807" s="358" t="s">
        <v>8276</v>
      </c>
      <c r="W807" s="358" t="s">
        <v>8276</v>
      </c>
      <c r="X807" s="358" t="s">
        <v>8276</v>
      </c>
      <c r="Y807" s="358" t="s">
        <v>8276</v>
      </c>
      <c r="Z807" s="358"/>
      <c r="AA807" s="358"/>
      <c r="AB807" s="358"/>
      <c r="AC807" s="358"/>
      <c r="AD807" s="374"/>
    </row>
    <row r="808" spans="1:30" ht="20.100000000000001" customHeight="1">
      <c r="A808" s="311"/>
      <c r="B808" s="311"/>
      <c r="C808" s="452"/>
      <c r="D808" s="311" t="s">
        <v>1959</v>
      </c>
      <c r="E808" s="452" t="s">
        <v>758</v>
      </c>
      <c r="F808" s="531"/>
      <c r="G808" s="314"/>
      <c r="H808" s="356"/>
      <c r="I808" s="314"/>
      <c r="J808" s="356"/>
      <c r="K808" s="314"/>
      <c r="L808" s="356"/>
      <c r="M808" s="314"/>
      <c r="N808" s="315"/>
      <c r="O808" s="316"/>
      <c r="P808" s="315"/>
      <c r="Q808" s="316"/>
      <c r="R808" s="315"/>
      <c r="S808" s="316"/>
      <c r="T808" s="315"/>
      <c r="U808" s="316"/>
      <c r="V808" s="452"/>
      <c r="W808" s="452"/>
      <c r="X808" s="452"/>
      <c r="Y808" s="452"/>
      <c r="Z808" s="452"/>
      <c r="AA808" s="452"/>
      <c r="AB808" s="452"/>
      <c r="AC808" s="452"/>
      <c r="AD808" s="311"/>
    </row>
    <row r="809" spans="1:30" ht="20.100000000000001" customHeight="1">
      <c r="A809" s="311"/>
      <c r="B809" s="311"/>
      <c r="C809" s="452"/>
      <c r="D809" s="311" t="s">
        <v>1960</v>
      </c>
      <c r="E809" s="452"/>
      <c r="F809" s="531">
        <v>1</v>
      </c>
      <c r="G809" s="314">
        <v>100</v>
      </c>
      <c r="H809" s="356">
        <v>1</v>
      </c>
      <c r="I809" s="314">
        <v>100</v>
      </c>
      <c r="J809" s="356">
        <v>1</v>
      </c>
      <c r="K809" s="314">
        <v>100</v>
      </c>
      <c r="L809" s="356"/>
      <c r="M809" s="314"/>
      <c r="N809" s="315"/>
      <c r="O809" s="316"/>
      <c r="P809" s="315"/>
      <c r="Q809" s="316"/>
      <c r="R809" s="315"/>
      <c r="S809" s="316"/>
      <c r="T809" s="315"/>
      <c r="U809" s="316"/>
      <c r="V809" s="452"/>
      <c r="W809" s="452"/>
      <c r="X809" s="452"/>
      <c r="Y809" s="452"/>
      <c r="Z809" s="452"/>
      <c r="AA809" s="452"/>
      <c r="AB809" s="452"/>
      <c r="AC809" s="452"/>
      <c r="AD809" s="311"/>
    </row>
    <row r="810" spans="1:30" ht="20.100000000000001" customHeight="1">
      <c r="A810" s="374" t="s">
        <v>6768</v>
      </c>
      <c r="B810" s="374" t="s">
        <v>6752</v>
      </c>
      <c r="C810" s="358" t="s">
        <v>8782</v>
      </c>
      <c r="D810" s="374" t="s">
        <v>8568</v>
      </c>
      <c r="E810" s="358" t="s">
        <v>7338</v>
      </c>
      <c r="F810" s="443"/>
      <c r="G810" s="444"/>
      <c r="H810" s="443"/>
      <c r="I810" s="444"/>
      <c r="J810" s="443"/>
      <c r="K810" s="444"/>
      <c r="L810" s="443"/>
      <c r="M810" s="444"/>
      <c r="N810" s="471"/>
      <c r="O810" s="465"/>
      <c r="P810" s="471"/>
      <c r="Q810" s="465"/>
      <c r="R810" s="471"/>
      <c r="S810" s="465"/>
      <c r="T810" s="471"/>
      <c r="U810" s="465"/>
      <c r="V810" s="358" t="s">
        <v>8276</v>
      </c>
      <c r="W810" s="358" t="s">
        <v>8276</v>
      </c>
      <c r="X810" s="358" t="s">
        <v>8276</v>
      </c>
      <c r="Y810" s="358" t="s">
        <v>8276</v>
      </c>
      <c r="Z810" s="358"/>
      <c r="AA810" s="358"/>
      <c r="AB810" s="358"/>
      <c r="AC810" s="358"/>
      <c r="AD810" s="374"/>
    </row>
    <row r="811" spans="1:30" ht="20.100000000000001" customHeight="1">
      <c r="A811" s="311"/>
      <c r="B811" s="311"/>
      <c r="C811" s="452"/>
      <c r="D811" s="311" t="s">
        <v>8569</v>
      </c>
      <c r="E811" s="452"/>
      <c r="F811" s="531"/>
      <c r="G811" s="314"/>
      <c r="H811" s="356"/>
      <c r="I811" s="314"/>
      <c r="J811" s="356"/>
      <c r="K811" s="314"/>
      <c r="L811" s="356"/>
      <c r="M811" s="314"/>
      <c r="N811" s="315"/>
      <c r="O811" s="316"/>
      <c r="P811" s="315"/>
      <c r="Q811" s="316"/>
      <c r="R811" s="315"/>
      <c r="S811" s="316"/>
      <c r="T811" s="315"/>
      <c r="U811" s="316"/>
      <c r="V811" s="452"/>
      <c r="W811" s="452"/>
      <c r="X811" s="452"/>
      <c r="Y811" s="452"/>
      <c r="Z811" s="452"/>
      <c r="AA811" s="452"/>
      <c r="AB811" s="452"/>
      <c r="AC811" s="452"/>
      <c r="AD811" s="311"/>
    </row>
    <row r="812" spans="1:30" ht="20.100000000000001" customHeight="1">
      <c r="A812" s="311"/>
      <c r="B812" s="311"/>
      <c r="C812" s="452"/>
      <c r="D812" s="311" t="s">
        <v>7408</v>
      </c>
      <c r="E812" s="452"/>
      <c r="F812" s="531"/>
      <c r="G812" s="314"/>
      <c r="H812" s="356"/>
      <c r="I812" s="314"/>
      <c r="J812" s="356"/>
      <c r="K812" s="314"/>
      <c r="L812" s="356"/>
      <c r="M812" s="314"/>
      <c r="N812" s="315"/>
      <c r="O812" s="316"/>
      <c r="P812" s="315"/>
      <c r="Q812" s="316"/>
      <c r="R812" s="315"/>
      <c r="S812" s="316"/>
      <c r="T812" s="315"/>
      <c r="U812" s="316"/>
      <c r="V812" s="452"/>
      <c r="W812" s="452"/>
      <c r="X812" s="452"/>
      <c r="Y812" s="452"/>
      <c r="Z812" s="452"/>
      <c r="AA812" s="452"/>
      <c r="AB812" s="452"/>
      <c r="AC812" s="452"/>
      <c r="AD812" s="311"/>
    </row>
    <row r="813" spans="1:30" ht="20.100000000000001" customHeight="1">
      <c r="A813" s="311"/>
      <c r="B813" s="311"/>
      <c r="C813" s="452"/>
      <c r="D813" s="311" t="s">
        <v>8571</v>
      </c>
      <c r="E813" s="452"/>
      <c r="F813" s="531"/>
      <c r="G813" s="314"/>
      <c r="H813" s="356"/>
      <c r="I813" s="314"/>
      <c r="J813" s="356"/>
      <c r="K813" s="314"/>
      <c r="L813" s="356"/>
      <c r="M813" s="314"/>
      <c r="N813" s="315"/>
      <c r="O813" s="316"/>
      <c r="P813" s="315"/>
      <c r="Q813" s="316"/>
      <c r="R813" s="315"/>
      <c r="S813" s="316"/>
      <c r="T813" s="315"/>
      <c r="U813" s="316"/>
      <c r="V813" s="452"/>
      <c r="W813" s="452"/>
      <c r="X813" s="452"/>
      <c r="Y813" s="452"/>
      <c r="Z813" s="452"/>
      <c r="AA813" s="452"/>
      <c r="AB813" s="452"/>
      <c r="AC813" s="452"/>
      <c r="AD813" s="311"/>
    </row>
    <row r="814" spans="1:30" ht="20.100000000000001" customHeight="1">
      <c r="A814" s="311"/>
      <c r="B814" s="311"/>
      <c r="C814" s="452"/>
      <c r="D814" s="311" t="s">
        <v>1959</v>
      </c>
      <c r="E814" s="452"/>
      <c r="F814" s="531"/>
      <c r="G814" s="314"/>
      <c r="H814" s="356"/>
      <c r="I814" s="314"/>
      <c r="J814" s="356"/>
      <c r="K814" s="314"/>
      <c r="L814" s="356"/>
      <c r="M814" s="314"/>
      <c r="N814" s="315"/>
      <c r="O814" s="316"/>
      <c r="P814" s="315"/>
      <c r="Q814" s="316"/>
      <c r="R814" s="315"/>
      <c r="S814" s="316"/>
      <c r="T814" s="315"/>
      <c r="U814" s="316"/>
      <c r="V814" s="452"/>
      <c r="W814" s="452"/>
      <c r="X814" s="452"/>
      <c r="Y814" s="452"/>
      <c r="Z814" s="452"/>
      <c r="AA814" s="452"/>
      <c r="AB814" s="452"/>
      <c r="AC814" s="452"/>
      <c r="AD814" s="311"/>
    </row>
    <row r="815" spans="1:30" ht="20.100000000000001" customHeight="1">
      <c r="A815" s="311"/>
      <c r="B815" s="311"/>
      <c r="C815" s="452"/>
      <c r="D815" s="311" t="s">
        <v>1960</v>
      </c>
      <c r="E815" s="452"/>
      <c r="F815" s="531">
        <v>1</v>
      </c>
      <c r="G815" s="314">
        <v>100</v>
      </c>
      <c r="H815" s="356">
        <v>1</v>
      </c>
      <c r="I815" s="314">
        <v>100</v>
      </c>
      <c r="J815" s="356">
        <v>1</v>
      </c>
      <c r="K815" s="314">
        <v>100</v>
      </c>
      <c r="L815" s="356"/>
      <c r="M815" s="314"/>
      <c r="N815" s="315"/>
      <c r="O815" s="316"/>
      <c r="P815" s="315"/>
      <c r="Q815" s="316"/>
      <c r="R815" s="315"/>
      <c r="S815" s="316"/>
      <c r="T815" s="315"/>
      <c r="U815" s="316"/>
      <c r="V815" s="452"/>
      <c r="W815" s="452"/>
      <c r="X815" s="452"/>
      <c r="Y815" s="452"/>
      <c r="Z815" s="452"/>
      <c r="AA815" s="452"/>
      <c r="AB815" s="452"/>
      <c r="AC815" s="452"/>
      <c r="AD815" s="311"/>
    </row>
    <row r="816" spans="1:30" ht="20.100000000000001" customHeight="1">
      <c r="A816" s="374" t="s">
        <v>6789</v>
      </c>
      <c r="B816" s="374" t="s">
        <v>6788</v>
      </c>
      <c r="C816" s="358" t="s">
        <v>3641</v>
      </c>
      <c r="D816" s="374"/>
      <c r="E816" s="358"/>
      <c r="F816" s="443">
        <v>1</v>
      </c>
      <c r="G816" s="444">
        <v>100</v>
      </c>
      <c r="H816" s="443">
        <v>1</v>
      </c>
      <c r="I816" s="444">
        <v>100</v>
      </c>
      <c r="J816" s="443">
        <v>1</v>
      </c>
      <c r="K816" s="444">
        <v>100</v>
      </c>
      <c r="L816" s="443">
        <v>1</v>
      </c>
      <c r="M816" s="444">
        <v>100</v>
      </c>
      <c r="N816" s="471"/>
      <c r="O816" s="465"/>
      <c r="P816" s="471"/>
      <c r="Q816" s="465"/>
      <c r="R816" s="471"/>
      <c r="S816" s="465"/>
      <c r="T816" s="471"/>
      <c r="U816" s="465"/>
      <c r="V816" s="358" t="s">
        <v>8276</v>
      </c>
      <c r="W816" s="358" t="s">
        <v>8276</v>
      </c>
      <c r="X816" s="358" t="s">
        <v>8276</v>
      </c>
      <c r="Y816" s="358" t="s">
        <v>8276</v>
      </c>
      <c r="Z816" s="358"/>
      <c r="AA816" s="358"/>
      <c r="AB816" s="358"/>
      <c r="AC816" s="358"/>
      <c r="AD816" s="374"/>
    </row>
    <row r="817" spans="1:30" ht="20.100000000000001" customHeight="1">
      <c r="A817" s="374" t="s">
        <v>6790</v>
      </c>
      <c r="B817" s="374" t="s">
        <v>6771</v>
      </c>
      <c r="C817" s="358" t="s">
        <v>3641</v>
      </c>
      <c r="D817" s="374" t="s">
        <v>2222</v>
      </c>
      <c r="E817" s="358" t="s">
        <v>7338</v>
      </c>
      <c r="F817" s="443"/>
      <c r="G817" s="444"/>
      <c r="H817" s="443"/>
      <c r="I817" s="444"/>
      <c r="J817" s="443"/>
      <c r="K817" s="444"/>
      <c r="L817" s="443"/>
      <c r="M817" s="444"/>
      <c r="N817" s="471"/>
      <c r="O817" s="465"/>
      <c r="P817" s="471"/>
      <c r="Q817" s="465"/>
      <c r="R817" s="471"/>
      <c r="S817" s="465"/>
      <c r="T817" s="471"/>
      <c r="U817" s="465"/>
      <c r="V817" s="358" t="s">
        <v>8276</v>
      </c>
      <c r="W817" s="358" t="s">
        <v>8276</v>
      </c>
      <c r="X817" s="358" t="s">
        <v>8276</v>
      </c>
      <c r="Y817" s="358" t="s">
        <v>8276</v>
      </c>
      <c r="Z817" s="358"/>
      <c r="AA817" s="358"/>
      <c r="AB817" s="358"/>
      <c r="AC817" s="358"/>
      <c r="AD817" s="374"/>
    </row>
    <row r="818" spans="1:30" ht="20.100000000000001" customHeight="1">
      <c r="A818" s="311"/>
      <c r="B818" s="311"/>
      <c r="C818" s="452"/>
      <c r="D818" s="311" t="s">
        <v>2223</v>
      </c>
      <c r="E818" s="452"/>
      <c r="F818" s="531"/>
      <c r="G818" s="314"/>
      <c r="H818" s="356"/>
      <c r="I818" s="314"/>
      <c r="J818" s="356"/>
      <c r="K818" s="314"/>
      <c r="L818" s="356"/>
      <c r="M818" s="314"/>
      <c r="N818" s="315"/>
      <c r="O818" s="316"/>
      <c r="P818" s="315"/>
      <c r="Q818" s="316"/>
      <c r="R818" s="315"/>
      <c r="S818" s="316"/>
      <c r="T818" s="315"/>
      <c r="U818" s="316"/>
      <c r="V818" s="452"/>
      <c r="W818" s="452"/>
      <c r="X818" s="452"/>
      <c r="Y818" s="452"/>
      <c r="Z818" s="452"/>
      <c r="AA818" s="452"/>
      <c r="AB818" s="452"/>
      <c r="AC818" s="452"/>
      <c r="AD818" s="311"/>
    </row>
    <row r="819" spans="1:30" ht="20.100000000000001" customHeight="1">
      <c r="A819" s="311"/>
      <c r="B819" s="311"/>
      <c r="C819" s="452"/>
      <c r="D819" s="311" t="s">
        <v>2224</v>
      </c>
      <c r="E819" s="452"/>
      <c r="F819" s="531"/>
      <c r="G819" s="314"/>
      <c r="H819" s="356"/>
      <c r="I819" s="314"/>
      <c r="J819" s="356"/>
      <c r="K819" s="314"/>
      <c r="L819" s="356"/>
      <c r="M819" s="314"/>
      <c r="N819" s="315"/>
      <c r="O819" s="316"/>
      <c r="P819" s="315"/>
      <c r="Q819" s="316"/>
      <c r="R819" s="315"/>
      <c r="S819" s="316"/>
      <c r="T819" s="315"/>
      <c r="U819" s="316"/>
      <c r="V819" s="452"/>
      <c r="W819" s="452"/>
      <c r="X819" s="452"/>
      <c r="Y819" s="452"/>
      <c r="Z819" s="452"/>
      <c r="AA819" s="452"/>
      <c r="AB819" s="452"/>
      <c r="AC819" s="452"/>
      <c r="AD819" s="311"/>
    </row>
    <row r="820" spans="1:30" ht="20.100000000000001" customHeight="1">
      <c r="A820" s="311"/>
      <c r="B820" s="311"/>
      <c r="C820" s="452"/>
      <c r="D820" s="311" t="s">
        <v>2225</v>
      </c>
      <c r="E820" s="452"/>
      <c r="F820" s="531"/>
      <c r="G820" s="314"/>
      <c r="H820" s="356"/>
      <c r="I820" s="314"/>
      <c r="J820" s="356"/>
      <c r="K820" s="314"/>
      <c r="L820" s="356"/>
      <c r="M820" s="314"/>
      <c r="N820" s="315"/>
      <c r="O820" s="316"/>
      <c r="P820" s="315"/>
      <c r="Q820" s="316"/>
      <c r="R820" s="315"/>
      <c r="S820" s="316"/>
      <c r="T820" s="315"/>
      <c r="U820" s="316"/>
      <c r="V820" s="452"/>
      <c r="W820" s="452"/>
      <c r="X820" s="452"/>
      <c r="Y820" s="452"/>
      <c r="Z820" s="452"/>
      <c r="AA820" s="452"/>
      <c r="AB820" s="452"/>
      <c r="AC820" s="452"/>
      <c r="AD820" s="311"/>
    </row>
    <row r="821" spans="1:30" ht="20.100000000000001" customHeight="1">
      <c r="A821" s="311"/>
      <c r="B821" s="311"/>
      <c r="C821" s="452"/>
      <c r="D821" s="311" t="s">
        <v>2226</v>
      </c>
      <c r="E821" s="452"/>
      <c r="F821" s="531"/>
      <c r="G821" s="314"/>
      <c r="H821" s="356"/>
      <c r="I821" s="314"/>
      <c r="J821" s="356"/>
      <c r="K821" s="314"/>
      <c r="L821" s="356"/>
      <c r="M821" s="314"/>
      <c r="N821" s="315"/>
      <c r="O821" s="316"/>
      <c r="P821" s="315"/>
      <c r="Q821" s="316"/>
      <c r="R821" s="315"/>
      <c r="S821" s="316"/>
      <c r="T821" s="315"/>
      <c r="U821" s="316"/>
      <c r="V821" s="452"/>
      <c r="W821" s="452"/>
      <c r="X821" s="452"/>
      <c r="Y821" s="452"/>
      <c r="Z821" s="452"/>
      <c r="AA821" s="452"/>
      <c r="AB821" s="452"/>
      <c r="AC821" s="452"/>
      <c r="AD821" s="311"/>
    </row>
    <row r="822" spans="1:30" ht="20.100000000000001" customHeight="1">
      <c r="A822" s="311"/>
      <c r="B822" s="311"/>
      <c r="C822" s="452"/>
      <c r="D822" s="311" t="s">
        <v>2227</v>
      </c>
      <c r="E822" s="452"/>
      <c r="F822" s="531">
        <v>1</v>
      </c>
      <c r="G822" s="314">
        <v>100</v>
      </c>
      <c r="H822" s="356">
        <v>1</v>
      </c>
      <c r="I822" s="314">
        <v>100</v>
      </c>
      <c r="J822" s="356">
        <v>1</v>
      </c>
      <c r="K822" s="314">
        <v>100</v>
      </c>
      <c r="L822" s="356">
        <v>1</v>
      </c>
      <c r="M822" s="314">
        <v>100</v>
      </c>
      <c r="N822" s="315"/>
      <c r="O822" s="316"/>
      <c r="P822" s="315"/>
      <c r="Q822" s="316"/>
      <c r="R822" s="315"/>
      <c r="S822" s="316"/>
      <c r="T822" s="315"/>
      <c r="U822" s="316"/>
      <c r="V822" s="452"/>
      <c r="W822" s="452"/>
      <c r="X822" s="452"/>
      <c r="Y822" s="452"/>
      <c r="Z822" s="452"/>
      <c r="AA822" s="452"/>
      <c r="AB822" s="452"/>
      <c r="AC822" s="452"/>
      <c r="AD822" s="311"/>
    </row>
    <row r="823" spans="1:30" ht="20.100000000000001" customHeight="1">
      <c r="A823" s="311"/>
      <c r="B823" s="311"/>
      <c r="C823" s="452"/>
      <c r="D823" s="311" t="s">
        <v>2228</v>
      </c>
      <c r="E823" s="452"/>
      <c r="F823" s="531"/>
      <c r="G823" s="314"/>
      <c r="H823" s="356"/>
      <c r="I823" s="314"/>
      <c r="J823" s="356"/>
      <c r="K823" s="314"/>
      <c r="L823" s="356"/>
      <c r="M823" s="314"/>
      <c r="N823" s="315"/>
      <c r="O823" s="316"/>
      <c r="P823" s="315"/>
      <c r="Q823" s="316"/>
      <c r="R823" s="315"/>
      <c r="S823" s="316"/>
      <c r="T823" s="315"/>
      <c r="U823" s="316"/>
      <c r="V823" s="452"/>
      <c r="W823" s="452"/>
      <c r="X823" s="452"/>
      <c r="Y823" s="452"/>
      <c r="Z823" s="452"/>
      <c r="AA823" s="452"/>
      <c r="AB823" s="452"/>
      <c r="AC823" s="452"/>
      <c r="AD823" s="311"/>
    </row>
    <row r="824" spans="1:30" ht="20.100000000000001" customHeight="1">
      <c r="A824" s="311"/>
      <c r="B824" s="311"/>
      <c r="C824" s="452"/>
      <c r="D824" s="311" t="s">
        <v>2229</v>
      </c>
      <c r="E824" s="452"/>
      <c r="F824" s="531"/>
      <c r="G824" s="314"/>
      <c r="H824" s="356"/>
      <c r="I824" s="314"/>
      <c r="J824" s="356"/>
      <c r="K824" s="314"/>
      <c r="L824" s="356"/>
      <c r="M824" s="314"/>
      <c r="N824" s="315"/>
      <c r="O824" s="316"/>
      <c r="P824" s="315"/>
      <c r="Q824" s="316"/>
      <c r="R824" s="315"/>
      <c r="S824" s="316"/>
      <c r="T824" s="315"/>
      <c r="U824" s="316"/>
      <c r="V824" s="452"/>
      <c r="W824" s="452"/>
      <c r="X824" s="452"/>
      <c r="Y824" s="452"/>
      <c r="Z824" s="452"/>
      <c r="AA824" s="452"/>
      <c r="AB824" s="452"/>
      <c r="AC824" s="452"/>
      <c r="AD824" s="311"/>
    </row>
    <row r="825" spans="1:30" ht="20.100000000000001" customHeight="1">
      <c r="A825" s="311"/>
      <c r="B825" s="311"/>
      <c r="C825" s="452"/>
      <c r="D825" s="311" t="s">
        <v>1959</v>
      </c>
      <c r="E825" s="452"/>
      <c r="F825" s="531"/>
      <c r="G825" s="314"/>
      <c r="H825" s="356"/>
      <c r="I825" s="314"/>
      <c r="J825" s="356"/>
      <c r="K825" s="314"/>
      <c r="L825" s="356"/>
      <c r="M825" s="314"/>
      <c r="N825" s="315"/>
      <c r="O825" s="316"/>
      <c r="P825" s="315"/>
      <c r="Q825" s="316"/>
      <c r="R825" s="315"/>
      <c r="S825" s="316"/>
      <c r="T825" s="315"/>
      <c r="U825" s="316"/>
      <c r="V825" s="452"/>
      <c r="W825" s="452"/>
      <c r="X825" s="452"/>
      <c r="Y825" s="452"/>
      <c r="Z825" s="452"/>
      <c r="AA825" s="452"/>
      <c r="AB825" s="452"/>
      <c r="AC825" s="452"/>
      <c r="AD825" s="311"/>
    </row>
    <row r="826" spans="1:30" ht="20.100000000000001" customHeight="1">
      <c r="A826" s="311"/>
      <c r="B826" s="311"/>
      <c r="C826" s="452"/>
      <c r="D826" s="311" t="s">
        <v>1960</v>
      </c>
      <c r="E826" s="452"/>
      <c r="F826" s="531"/>
      <c r="G826" s="314"/>
      <c r="H826" s="356"/>
      <c r="I826" s="314"/>
      <c r="J826" s="356"/>
      <c r="K826" s="314"/>
      <c r="L826" s="356"/>
      <c r="M826" s="314"/>
      <c r="N826" s="315"/>
      <c r="O826" s="316"/>
      <c r="P826" s="315"/>
      <c r="Q826" s="316"/>
      <c r="R826" s="315"/>
      <c r="S826" s="316"/>
      <c r="T826" s="315"/>
      <c r="U826" s="316"/>
      <c r="V826" s="452"/>
      <c r="W826" s="452"/>
      <c r="X826" s="452"/>
      <c r="Y826" s="452"/>
      <c r="Z826" s="452"/>
      <c r="AA826" s="452"/>
      <c r="AB826" s="452"/>
      <c r="AC826" s="452"/>
      <c r="AD826" s="311"/>
    </row>
    <row r="827" spans="1:30" ht="20.100000000000001" customHeight="1">
      <c r="A827" s="374" t="s">
        <v>6791</v>
      </c>
      <c r="B827" s="374" t="s">
        <v>6772</v>
      </c>
      <c r="C827" s="358" t="s">
        <v>3641</v>
      </c>
      <c r="D827" s="374"/>
      <c r="E827" s="358"/>
      <c r="F827" s="443">
        <v>1</v>
      </c>
      <c r="G827" s="444">
        <v>100</v>
      </c>
      <c r="H827" s="443">
        <v>1</v>
      </c>
      <c r="I827" s="444">
        <v>100</v>
      </c>
      <c r="J827" s="443">
        <v>1</v>
      </c>
      <c r="K827" s="444">
        <v>100</v>
      </c>
      <c r="L827" s="443">
        <v>1</v>
      </c>
      <c r="M827" s="444">
        <v>100</v>
      </c>
      <c r="N827" s="471"/>
      <c r="O827" s="465"/>
      <c r="P827" s="471"/>
      <c r="Q827" s="465"/>
      <c r="R827" s="471"/>
      <c r="S827" s="465"/>
      <c r="T827" s="471"/>
      <c r="U827" s="465"/>
      <c r="V827" s="358" t="s">
        <v>8276</v>
      </c>
      <c r="W827" s="358" t="s">
        <v>8276</v>
      </c>
      <c r="X827" s="358" t="s">
        <v>8276</v>
      </c>
      <c r="Y827" s="358" t="s">
        <v>8276</v>
      </c>
      <c r="Z827" s="358"/>
      <c r="AA827" s="358"/>
      <c r="AB827" s="358"/>
      <c r="AC827" s="358"/>
      <c r="AD827" s="374"/>
    </row>
    <row r="828" spans="1:30" ht="20.100000000000001" customHeight="1">
      <c r="A828" s="311"/>
      <c r="B828" s="311"/>
      <c r="C828" s="452"/>
      <c r="D828" s="311" t="s">
        <v>8566</v>
      </c>
      <c r="E828" s="452" t="s">
        <v>8730</v>
      </c>
      <c r="F828" s="531"/>
      <c r="G828" s="314"/>
      <c r="H828" s="356"/>
      <c r="I828" s="314"/>
      <c r="J828" s="356"/>
      <c r="K828" s="314"/>
      <c r="L828" s="356"/>
      <c r="M828" s="314"/>
      <c r="N828" s="315"/>
      <c r="O828" s="316"/>
      <c r="P828" s="315"/>
      <c r="Q828" s="316"/>
      <c r="R828" s="315"/>
      <c r="S828" s="316"/>
      <c r="T828" s="315"/>
      <c r="U828" s="316"/>
      <c r="V828" s="452"/>
      <c r="W828" s="452"/>
      <c r="X828" s="452"/>
      <c r="Y828" s="452"/>
      <c r="Z828" s="452"/>
      <c r="AA828" s="452"/>
      <c r="AB828" s="452"/>
      <c r="AC828" s="452"/>
      <c r="AD828" s="311"/>
    </row>
    <row r="829" spans="1:30" ht="20.100000000000001" customHeight="1">
      <c r="A829" s="311"/>
      <c r="B829" s="311"/>
      <c r="C829" s="452"/>
      <c r="D829" s="311" t="s">
        <v>1563</v>
      </c>
      <c r="E829" s="452"/>
      <c r="F829" s="531"/>
      <c r="G829" s="314"/>
      <c r="H829" s="356"/>
      <c r="I829" s="314"/>
      <c r="J829" s="356"/>
      <c r="K829" s="314"/>
      <c r="L829" s="356"/>
      <c r="M829" s="314"/>
      <c r="N829" s="315"/>
      <c r="O829" s="316"/>
      <c r="P829" s="315"/>
      <c r="Q829" s="316"/>
      <c r="R829" s="315"/>
      <c r="S829" s="316"/>
      <c r="T829" s="315"/>
      <c r="U829" s="316"/>
      <c r="V829" s="452"/>
      <c r="W829" s="452"/>
      <c r="X829" s="452"/>
      <c r="Y829" s="452"/>
      <c r="Z829" s="452"/>
      <c r="AA829" s="452"/>
      <c r="AB829" s="452"/>
      <c r="AC829" s="452"/>
      <c r="AD829" s="311"/>
    </row>
    <row r="830" spans="1:30" ht="20.100000000000001" customHeight="1">
      <c r="A830" s="374" t="s">
        <v>6792</v>
      </c>
      <c r="B830" s="374" t="s">
        <v>6773</v>
      </c>
      <c r="C830" s="358" t="s">
        <v>3641</v>
      </c>
      <c r="D830" s="374"/>
      <c r="E830" s="358"/>
      <c r="F830" s="443"/>
      <c r="G830" s="444"/>
      <c r="H830" s="443"/>
      <c r="I830" s="444"/>
      <c r="J830" s="443"/>
      <c r="K830" s="444"/>
      <c r="L830" s="443">
        <v>1</v>
      </c>
      <c r="M830" s="444">
        <v>100</v>
      </c>
      <c r="N830" s="471"/>
      <c r="O830" s="465"/>
      <c r="P830" s="471"/>
      <c r="Q830" s="465"/>
      <c r="R830" s="471"/>
      <c r="S830" s="465"/>
      <c r="T830" s="471"/>
      <c r="U830" s="465"/>
      <c r="V830" s="358" t="s">
        <v>8276</v>
      </c>
      <c r="W830" s="358" t="s">
        <v>8276</v>
      </c>
      <c r="X830" s="358" t="s">
        <v>8276</v>
      </c>
      <c r="Y830" s="358" t="s">
        <v>8276</v>
      </c>
      <c r="Z830" s="358"/>
      <c r="AA830" s="358"/>
      <c r="AB830" s="358"/>
      <c r="AC830" s="358"/>
      <c r="AD830" s="374"/>
    </row>
    <row r="831" spans="1:30" ht="20.100000000000001" customHeight="1">
      <c r="A831" s="311"/>
      <c r="B831" s="311"/>
      <c r="C831" s="452"/>
      <c r="D831" s="311" t="s">
        <v>1959</v>
      </c>
      <c r="E831" s="452" t="s">
        <v>758</v>
      </c>
      <c r="F831" s="531"/>
      <c r="G831" s="314"/>
      <c r="H831" s="356"/>
      <c r="I831" s="314"/>
      <c r="J831" s="356"/>
      <c r="K831" s="314"/>
      <c r="L831" s="356"/>
      <c r="M831" s="314"/>
      <c r="N831" s="315"/>
      <c r="O831" s="316"/>
      <c r="P831" s="315"/>
      <c r="Q831" s="316"/>
      <c r="R831" s="315"/>
      <c r="S831" s="316"/>
      <c r="T831" s="315"/>
      <c r="U831" s="316"/>
      <c r="V831" s="452"/>
      <c r="W831" s="452"/>
      <c r="X831" s="452"/>
      <c r="Y831" s="452"/>
      <c r="Z831" s="452"/>
      <c r="AA831" s="452"/>
      <c r="AB831" s="452"/>
      <c r="AC831" s="452"/>
      <c r="AD831" s="311"/>
    </row>
    <row r="832" spans="1:30" ht="20.100000000000001" customHeight="1">
      <c r="A832" s="311"/>
      <c r="B832" s="311"/>
      <c r="C832" s="452"/>
      <c r="D832" s="311" t="s">
        <v>1960</v>
      </c>
      <c r="E832" s="452"/>
      <c r="F832" s="531">
        <v>1</v>
      </c>
      <c r="G832" s="314">
        <v>100</v>
      </c>
      <c r="H832" s="356">
        <v>1</v>
      </c>
      <c r="I832" s="314">
        <v>100</v>
      </c>
      <c r="J832" s="356">
        <v>1</v>
      </c>
      <c r="K832" s="314">
        <v>100</v>
      </c>
      <c r="L832" s="356"/>
      <c r="M832" s="314"/>
      <c r="N832" s="315"/>
      <c r="O832" s="316"/>
      <c r="P832" s="315"/>
      <c r="Q832" s="316"/>
      <c r="R832" s="315"/>
      <c r="S832" s="316"/>
      <c r="T832" s="315"/>
      <c r="U832" s="316"/>
      <c r="V832" s="452"/>
      <c r="W832" s="452"/>
      <c r="X832" s="452"/>
      <c r="Y832" s="452"/>
      <c r="Z832" s="452"/>
      <c r="AA832" s="452"/>
      <c r="AB832" s="452"/>
      <c r="AC832" s="452"/>
      <c r="AD832" s="311"/>
    </row>
    <row r="833" spans="1:30" ht="20.100000000000001" customHeight="1">
      <c r="A833" s="374" t="s">
        <v>6793</v>
      </c>
      <c r="B833" s="374" t="s">
        <v>6774</v>
      </c>
      <c r="C833" s="358" t="s">
        <v>8752</v>
      </c>
      <c r="D833" s="374" t="s">
        <v>8568</v>
      </c>
      <c r="E833" s="358" t="s">
        <v>7338</v>
      </c>
      <c r="F833" s="443">
        <v>1</v>
      </c>
      <c r="G833" s="444">
        <v>100</v>
      </c>
      <c r="H833" s="443">
        <v>1</v>
      </c>
      <c r="I833" s="444">
        <v>100</v>
      </c>
      <c r="J833" s="443">
        <v>1</v>
      </c>
      <c r="K833" s="444">
        <v>100</v>
      </c>
      <c r="L833" s="443"/>
      <c r="M833" s="444"/>
      <c r="N833" s="471"/>
      <c r="O833" s="465"/>
      <c r="P833" s="471"/>
      <c r="Q833" s="465"/>
      <c r="R833" s="471"/>
      <c r="S833" s="465"/>
      <c r="T833" s="471"/>
      <c r="U833" s="465"/>
      <c r="V833" s="358" t="s">
        <v>8276</v>
      </c>
      <c r="W833" s="358" t="s">
        <v>8276</v>
      </c>
      <c r="X833" s="358" t="s">
        <v>8276</v>
      </c>
      <c r="Y833" s="358" t="s">
        <v>8276</v>
      </c>
      <c r="Z833" s="358"/>
      <c r="AA833" s="358"/>
      <c r="AB833" s="358"/>
      <c r="AC833" s="358"/>
      <c r="AD833" s="374"/>
    </row>
    <row r="834" spans="1:30" ht="20.100000000000001" customHeight="1">
      <c r="A834" s="311"/>
      <c r="B834" s="311"/>
      <c r="C834" s="452"/>
      <c r="D834" s="311" t="s">
        <v>8569</v>
      </c>
      <c r="E834" s="452"/>
      <c r="F834" s="531"/>
      <c r="G834" s="314"/>
      <c r="H834" s="356"/>
      <c r="I834" s="314"/>
      <c r="J834" s="356"/>
      <c r="K834" s="314"/>
      <c r="L834" s="356"/>
      <c r="M834" s="314"/>
      <c r="N834" s="315"/>
      <c r="O834" s="316"/>
      <c r="P834" s="315"/>
      <c r="Q834" s="316"/>
      <c r="R834" s="315"/>
      <c r="S834" s="316"/>
      <c r="T834" s="315"/>
      <c r="U834" s="316"/>
      <c r="V834" s="452"/>
      <c r="W834" s="452"/>
      <c r="X834" s="452"/>
      <c r="Y834" s="452"/>
      <c r="Z834" s="452"/>
      <c r="AA834" s="452"/>
      <c r="AB834" s="452"/>
      <c r="AC834" s="452"/>
      <c r="AD834" s="311"/>
    </row>
    <row r="835" spans="1:30" ht="20.100000000000001" customHeight="1">
      <c r="A835" s="311"/>
      <c r="B835" s="311"/>
      <c r="C835" s="452"/>
      <c r="D835" s="311" t="s">
        <v>7408</v>
      </c>
      <c r="E835" s="452"/>
      <c r="F835" s="531"/>
      <c r="G835" s="314"/>
      <c r="H835" s="356"/>
      <c r="I835" s="314"/>
      <c r="J835" s="356"/>
      <c r="K835" s="314"/>
      <c r="L835" s="356"/>
      <c r="M835" s="314"/>
      <c r="N835" s="315"/>
      <c r="O835" s="316"/>
      <c r="P835" s="315"/>
      <c r="Q835" s="316"/>
      <c r="R835" s="315"/>
      <c r="S835" s="316"/>
      <c r="T835" s="315"/>
      <c r="U835" s="316"/>
      <c r="V835" s="452"/>
      <c r="W835" s="452"/>
      <c r="X835" s="452"/>
      <c r="Y835" s="452"/>
      <c r="Z835" s="452"/>
      <c r="AA835" s="452"/>
      <c r="AB835" s="452"/>
      <c r="AC835" s="452"/>
      <c r="AD835" s="311"/>
    </row>
    <row r="836" spans="1:30" ht="20.100000000000001" customHeight="1">
      <c r="A836" s="311"/>
      <c r="B836" s="311"/>
      <c r="C836" s="452"/>
      <c r="D836" s="311" t="s">
        <v>8571</v>
      </c>
      <c r="E836" s="452"/>
      <c r="F836" s="531"/>
      <c r="G836" s="314"/>
      <c r="H836" s="356"/>
      <c r="I836" s="314"/>
      <c r="J836" s="356"/>
      <c r="K836" s="314"/>
      <c r="L836" s="356"/>
      <c r="M836" s="314"/>
      <c r="N836" s="315"/>
      <c r="O836" s="316"/>
      <c r="P836" s="315"/>
      <c r="Q836" s="316"/>
      <c r="R836" s="315"/>
      <c r="S836" s="316"/>
      <c r="T836" s="315"/>
      <c r="U836" s="316"/>
      <c r="V836" s="452"/>
      <c r="W836" s="452"/>
      <c r="X836" s="452"/>
      <c r="Y836" s="452"/>
      <c r="Z836" s="452"/>
      <c r="AA836" s="452"/>
      <c r="AB836" s="452"/>
      <c r="AC836" s="452"/>
      <c r="AD836" s="311"/>
    </row>
    <row r="837" spans="1:30" ht="20.100000000000001" customHeight="1">
      <c r="A837" s="311"/>
      <c r="B837" s="311"/>
      <c r="C837" s="452"/>
      <c r="D837" s="311" t="s">
        <v>1959</v>
      </c>
      <c r="E837" s="452"/>
      <c r="F837" s="531"/>
      <c r="G837" s="314"/>
      <c r="H837" s="356"/>
      <c r="I837" s="314"/>
      <c r="J837" s="356"/>
      <c r="K837" s="314"/>
      <c r="L837" s="356"/>
      <c r="M837" s="314"/>
      <c r="N837" s="315"/>
      <c r="O837" s="316"/>
      <c r="P837" s="315"/>
      <c r="Q837" s="316"/>
      <c r="R837" s="315"/>
      <c r="S837" s="316"/>
      <c r="T837" s="315"/>
      <c r="U837" s="316"/>
      <c r="V837" s="452"/>
      <c r="W837" s="452"/>
      <c r="X837" s="452"/>
      <c r="Y837" s="452"/>
      <c r="Z837" s="452"/>
      <c r="AA837" s="452"/>
      <c r="AB837" s="452"/>
      <c r="AC837" s="452"/>
      <c r="AD837" s="311"/>
    </row>
    <row r="838" spans="1:30" ht="20.100000000000001" customHeight="1">
      <c r="A838" s="311"/>
      <c r="B838" s="311"/>
      <c r="C838" s="452"/>
      <c r="D838" s="311" t="s">
        <v>1960</v>
      </c>
      <c r="E838" s="452"/>
      <c r="F838" s="531"/>
      <c r="G838" s="314"/>
      <c r="H838" s="356"/>
      <c r="I838" s="314"/>
      <c r="J838" s="356"/>
      <c r="K838" s="314"/>
      <c r="L838" s="356"/>
      <c r="M838" s="314"/>
      <c r="N838" s="315"/>
      <c r="O838" s="316"/>
      <c r="P838" s="315"/>
      <c r="Q838" s="316"/>
      <c r="R838" s="315"/>
      <c r="S838" s="316"/>
      <c r="T838" s="315"/>
      <c r="U838" s="316"/>
      <c r="V838" s="452"/>
      <c r="W838" s="452"/>
      <c r="X838" s="452"/>
      <c r="Y838" s="452"/>
      <c r="Z838" s="452"/>
      <c r="AA838" s="452"/>
      <c r="AB838" s="452"/>
      <c r="AC838" s="452"/>
      <c r="AD838" s="311"/>
    </row>
    <row r="839" spans="1:30" ht="20.100000000000001" customHeight="1">
      <c r="A839" s="374" t="s">
        <v>6794</v>
      </c>
      <c r="B839" s="374" t="s">
        <v>6775</v>
      </c>
      <c r="C839" s="358" t="s">
        <v>3641</v>
      </c>
      <c r="D839" s="374" t="s">
        <v>2230</v>
      </c>
      <c r="E839" s="358" t="s">
        <v>7409</v>
      </c>
      <c r="F839" s="443"/>
      <c r="G839" s="444"/>
      <c r="H839" s="443"/>
      <c r="I839" s="444"/>
      <c r="J839" s="443"/>
      <c r="K839" s="444"/>
      <c r="L839" s="443"/>
      <c r="M839" s="444"/>
      <c r="N839" s="471"/>
      <c r="O839" s="465"/>
      <c r="P839" s="471"/>
      <c r="Q839" s="465"/>
      <c r="R839" s="471"/>
      <c r="S839" s="465"/>
      <c r="T839" s="471"/>
      <c r="U839" s="465"/>
      <c r="V839" s="358" t="s">
        <v>8276</v>
      </c>
      <c r="W839" s="358" t="s">
        <v>8276</v>
      </c>
      <c r="X839" s="358" t="s">
        <v>8276</v>
      </c>
      <c r="Y839" s="358" t="s">
        <v>8276</v>
      </c>
      <c r="Z839" s="358"/>
      <c r="AA839" s="358"/>
      <c r="AB839" s="358"/>
      <c r="AC839" s="358"/>
      <c r="AD839" s="374"/>
    </row>
    <row r="840" spans="1:30" ht="20.100000000000001" customHeight="1">
      <c r="A840" s="311"/>
      <c r="B840" s="311"/>
      <c r="C840" s="452"/>
      <c r="D840" s="311" t="s">
        <v>2231</v>
      </c>
      <c r="E840" s="452"/>
      <c r="F840" s="531"/>
      <c r="G840" s="314"/>
      <c r="H840" s="356"/>
      <c r="I840" s="314"/>
      <c r="J840" s="356"/>
      <c r="K840" s="314"/>
      <c r="L840" s="356"/>
      <c r="M840" s="314"/>
      <c r="N840" s="315"/>
      <c r="O840" s="316"/>
      <c r="P840" s="315"/>
      <c r="Q840" s="316"/>
      <c r="R840" s="315"/>
      <c r="S840" s="316"/>
      <c r="T840" s="315"/>
      <c r="U840" s="316"/>
      <c r="V840" s="452"/>
      <c r="W840" s="452"/>
      <c r="X840" s="452"/>
      <c r="Y840" s="452"/>
      <c r="Z840" s="452"/>
      <c r="AA840" s="452"/>
      <c r="AB840" s="452"/>
      <c r="AC840" s="452"/>
      <c r="AD840" s="311"/>
    </row>
    <row r="841" spans="1:30" ht="20.100000000000001" customHeight="1">
      <c r="A841" s="311"/>
      <c r="B841" s="311"/>
      <c r="C841" s="452"/>
      <c r="D841" s="311" t="s">
        <v>1512</v>
      </c>
      <c r="E841" s="452"/>
      <c r="F841" s="531"/>
      <c r="G841" s="314"/>
      <c r="H841" s="356"/>
      <c r="I841" s="314"/>
      <c r="J841" s="356"/>
      <c r="K841" s="314"/>
      <c r="L841" s="356"/>
      <c r="M841" s="314"/>
      <c r="N841" s="315"/>
      <c r="O841" s="316"/>
      <c r="P841" s="315"/>
      <c r="Q841" s="316"/>
      <c r="R841" s="315"/>
      <c r="S841" s="316"/>
      <c r="T841" s="315"/>
      <c r="U841" s="316"/>
      <c r="V841" s="452"/>
      <c r="W841" s="452"/>
      <c r="X841" s="452"/>
      <c r="Y841" s="452"/>
      <c r="Z841" s="452"/>
      <c r="AA841" s="452"/>
      <c r="AB841" s="452"/>
      <c r="AC841" s="452"/>
      <c r="AD841" s="311"/>
    </row>
    <row r="842" spans="1:30" ht="20.100000000000001" customHeight="1">
      <c r="A842" s="311"/>
      <c r="B842" s="311"/>
      <c r="C842" s="452"/>
      <c r="D842" s="311" t="s">
        <v>2232</v>
      </c>
      <c r="F842" s="531">
        <v>1</v>
      </c>
      <c r="G842" s="314">
        <v>100</v>
      </c>
      <c r="H842" s="356">
        <v>1</v>
      </c>
      <c r="I842" s="314">
        <v>100</v>
      </c>
      <c r="J842" s="356">
        <v>1</v>
      </c>
      <c r="K842" s="314">
        <v>100</v>
      </c>
      <c r="L842" s="356">
        <v>1</v>
      </c>
      <c r="M842" s="314">
        <v>100</v>
      </c>
      <c r="N842" s="315"/>
      <c r="O842" s="316"/>
      <c r="P842" s="315"/>
      <c r="Q842" s="316"/>
      <c r="R842" s="315"/>
      <c r="S842" s="316"/>
      <c r="T842" s="315"/>
      <c r="U842" s="316"/>
      <c r="V842" s="452"/>
      <c r="W842" s="452"/>
      <c r="X842" s="452"/>
      <c r="Y842" s="452"/>
      <c r="Z842" s="452"/>
      <c r="AA842" s="452"/>
      <c r="AB842" s="452"/>
      <c r="AC842" s="452"/>
      <c r="AD842" s="311"/>
    </row>
    <row r="843" spans="1:30" ht="20.100000000000001" customHeight="1">
      <c r="A843" s="311"/>
      <c r="B843" s="311"/>
      <c r="C843" s="452"/>
      <c r="D843" s="311" t="s">
        <v>2233</v>
      </c>
      <c r="E843" s="452"/>
      <c r="F843" s="531"/>
      <c r="G843" s="314"/>
      <c r="H843" s="356"/>
      <c r="I843" s="314"/>
      <c r="J843" s="356"/>
      <c r="K843" s="314"/>
      <c r="L843" s="356"/>
      <c r="M843" s="314"/>
      <c r="N843" s="315"/>
      <c r="O843" s="316"/>
      <c r="P843" s="315"/>
      <c r="Q843" s="316"/>
      <c r="R843" s="315"/>
      <c r="S843" s="316"/>
      <c r="T843" s="315"/>
      <c r="U843" s="316"/>
      <c r="V843" s="452"/>
      <c r="W843" s="452"/>
      <c r="X843" s="452"/>
      <c r="Y843" s="452"/>
      <c r="Z843" s="452"/>
      <c r="AA843" s="452"/>
      <c r="AB843" s="452"/>
      <c r="AC843" s="452"/>
      <c r="AD843" s="311"/>
    </row>
    <row r="844" spans="1:30" ht="20.100000000000001" customHeight="1">
      <c r="A844" s="311"/>
      <c r="B844" s="311"/>
      <c r="C844" s="452"/>
      <c r="D844" s="311" t="s">
        <v>2002</v>
      </c>
      <c r="E844" s="452"/>
      <c r="F844" s="531"/>
      <c r="G844" s="314"/>
      <c r="H844" s="356"/>
      <c r="I844" s="314"/>
      <c r="J844" s="356"/>
      <c r="K844" s="314"/>
      <c r="L844" s="356"/>
      <c r="M844" s="314"/>
      <c r="N844" s="315"/>
      <c r="O844" s="316"/>
      <c r="P844" s="315"/>
      <c r="Q844" s="316"/>
      <c r="R844" s="315"/>
      <c r="S844" s="316"/>
      <c r="T844" s="315"/>
      <c r="U844" s="316"/>
      <c r="V844" s="452"/>
      <c r="W844" s="452"/>
      <c r="X844" s="452"/>
      <c r="Y844" s="452"/>
      <c r="Z844" s="452"/>
      <c r="AA844" s="452"/>
      <c r="AB844" s="452"/>
      <c r="AC844" s="452"/>
      <c r="AD844" s="311"/>
    </row>
    <row r="845" spans="1:30" ht="20.100000000000001" customHeight="1">
      <c r="A845" s="311"/>
      <c r="B845" s="311"/>
      <c r="C845" s="452"/>
      <c r="D845" s="311" t="s">
        <v>1359</v>
      </c>
      <c r="E845" s="452"/>
      <c r="F845" s="531"/>
      <c r="G845" s="314"/>
      <c r="H845" s="356"/>
      <c r="I845" s="314"/>
      <c r="J845" s="356"/>
      <c r="K845" s="314"/>
      <c r="L845" s="356"/>
      <c r="M845" s="314"/>
      <c r="N845" s="315"/>
      <c r="O845" s="316"/>
      <c r="P845" s="315"/>
      <c r="Q845" s="316"/>
      <c r="R845" s="315"/>
      <c r="S845" s="316"/>
      <c r="T845" s="315"/>
      <c r="U845" s="316"/>
      <c r="V845" s="452"/>
      <c r="W845" s="452"/>
      <c r="X845" s="452"/>
      <c r="Y845" s="452"/>
      <c r="Z845" s="452"/>
      <c r="AA845" s="452"/>
      <c r="AB845" s="452"/>
      <c r="AC845" s="452"/>
      <c r="AD845" s="311"/>
    </row>
    <row r="846" spans="1:30" ht="20.100000000000001" customHeight="1">
      <c r="A846" s="374" t="s">
        <v>6795</v>
      </c>
      <c r="B846" s="374" t="s">
        <v>6776</v>
      </c>
      <c r="C846" s="358" t="s">
        <v>3641</v>
      </c>
      <c r="D846" s="374" t="s">
        <v>2234</v>
      </c>
      <c r="E846" s="358"/>
      <c r="F846" s="443">
        <v>1</v>
      </c>
      <c r="G846" s="444">
        <v>100</v>
      </c>
      <c r="H846" s="443">
        <v>1</v>
      </c>
      <c r="I846" s="444">
        <v>100</v>
      </c>
      <c r="J846" s="443">
        <v>1</v>
      </c>
      <c r="K846" s="444">
        <v>100</v>
      </c>
      <c r="L846" s="443">
        <v>1</v>
      </c>
      <c r="M846" s="444">
        <v>100</v>
      </c>
      <c r="N846" s="471"/>
      <c r="O846" s="465"/>
      <c r="P846" s="471"/>
      <c r="Q846" s="465"/>
      <c r="R846" s="471"/>
      <c r="S846" s="465"/>
      <c r="T846" s="471"/>
      <c r="U846" s="465"/>
      <c r="V846" s="358" t="s">
        <v>8276</v>
      </c>
      <c r="W846" s="358" t="s">
        <v>8276</v>
      </c>
      <c r="X846" s="358" t="s">
        <v>8276</v>
      </c>
      <c r="Y846" s="358" t="s">
        <v>8276</v>
      </c>
      <c r="Z846" s="358"/>
      <c r="AA846" s="358"/>
      <c r="AB846" s="358"/>
      <c r="AC846" s="358"/>
      <c r="AD846" s="374"/>
    </row>
    <row r="847" spans="1:30" ht="20.100000000000001" customHeight="1">
      <c r="A847" s="311"/>
      <c r="B847" s="311"/>
      <c r="C847" s="452"/>
      <c r="D847" s="311" t="s">
        <v>2235</v>
      </c>
      <c r="E847" s="452"/>
      <c r="F847" s="531"/>
      <c r="G847" s="314"/>
      <c r="H847" s="356"/>
      <c r="I847" s="314"/>
      <c r="J847" s="356"/>
      <c r="K847" s="314"/>
      <c r="L847" s="356"/>
      <c r="M847" s="314"/>
      <c r="N847" s="315"/>
      <c r="O847" s="316"/>
      <c r="P847" s="315"/>
      <c r="Q847" s="316"/>
      <c r="R847" s="315"/>
      <c r="S847" s="316"/>
      <c r="T847" s="315"/>
      <c r="U847" s="316"/>
      <c r="V847" s="452"/>
      <c r="W847" s="452"/>
      <c r="X847" s="452"/>
      <c r="Y847" s="452"/>
      <c r="Z847" s="452"/>
      <c r="AA847" s="452"/>
      <c r="AB847" s="452"/>
      <c r="AC847" s="452"/>
      <c r="AD847" s="311"/>
    </row>
    <row r="848" spans="1:30" ht="20.100000000000001" customHeight="1">
      <c r="A848" s="311"/>
      <c r="B848" s="311"/>
      <c r="C848" s="452"/>
      <c r="D848" s="311" t="s">
        <v>2236</v>
      </c>
      <c r="E848" s="452"/>
      <c r="F848" s="531"/>
      <c r="G848" s="314"/>
      <c r="H848" s="356"/>
      <c r="I848" s="314"/>
      <c r="J848" s="356"/>
      <c r="K848" s="314"/>
      <c r="L848" s="356"/>
      <c r="M848" s="314"/>
      <c r="N848" s="315"/>
      <c r="O848" s="316"/>
      <c r="P848" s="315"/>
      <c r="Q848" s="316"/>
      <c r="R848" s="315"/>
      <c r="S848" s="316"/>
      <c r="T848" s="315"/>
      <c r="U848" s="316"/>
      <c r="V848" s="452"/>
      <c r="W848" s="452"/>
      <c r="X848" s="452"/>
      <c r="Y848" s="452"/>
      <c r="Z848" s="452"/>
      <c r="AA848" s="452"/>
      <c r="AB848" s="452"/>
      <c r="AC848" s="452"/>
      <c r="AD848" s="311"/>
    </row>
    <row r="849" spans="1:30" ht="20.100000000000001" customHeight="1">
      <c r="A849" s="311"/>
      <c r="B849" s="311"/>
      <c r="C849" s="452"/>
      <c r="D849" s="311" t="s">
        <v>2237</v>
      </c>
      <c r="E849" s="452"/>
      <c r="F849" s="531"/>
      <c r="G849" s="314"/>
      <c r="H849" s="356"/>
      <c r="I849" s="314"/>
      <c r="J849" s="356"/>
      <c r="K849" s="314"/>
      <c r="L849" s="356"/>
      <c r="M849" s="314"/>
      <c r="N849" s="315"/>
      <c r="O849" s="316"/>
      <c r="P849" s="315"/>
      <c r="Q849" s="316"/>
      <c r="R849" s="315"/>
      <c r="S849" s="316"/>
      <c r="T849" s="315"/>
      <c r="U849" s="316"/>
      <c r="V849" s="452"/>
      <c r="W849" s="452"/>
      <c r="X849" s="452"/>
      <c r="Y849" s="452"/>
      <c r="Z849" s="452"/>
      <c r="AA849" s="452"/>
      <c r="AB849" s="452"/>
      <c r="AC849" s="452"/>
      <c r="AD849" s="311"/>
    </row>
    <row r="850" spans="1:30" ht="20.100000000000001" customHeight="1">
      <c r="A850" s="374" t="s">
        <v>6796</v>
      </c>
      <c r="B850" s="374" t="s">
        <v>6777</v>
      </c>
      <c r="C850" s="358" t="s">
        <v>8759</v>
      </c>
      <c r="D850" s="374"/>
      <c r="E850" s="358"/>
      <c r="F850" s="443"/>
      <c r="G850" s="444"/>
      <c r="H850" s="443"/>
      <c r="I850" s="444"/>
      <c r="J850" s="443"/>
      <c r="K850" s="444"/>
      <c r="L850" s="443"/>
      <c r="M850" s="444"/>
      <c r="N850" s="471"/>
      <c r="O850" s="465"/>
      <c r="P850" s="471"/>
      <c r="Q850" s="465"/>
      <c r="R850" s="471"/>
      <c r="S850" s="465"/>
      <c r="T850" s="471"/>
      <c r="U850" s="465"/>
      <c r="V850" s="358" t="s">
        <v>8276</v>
      </c>
      <c r="W850" s="358" t="s">
        <v>8276</v>
      </c>
      <c r="X850" s="358" t="s">
        <v>8276</v>
      </c>
      <c r="Y850" s="358" t="s">
        <v>8276</v>
      </c>
      <c r="Z850" s="358"/>
      <c r="AA850" s="358"/>
      <c r="AB850" s="358"/>
      <c r="AC850" s="358"/>
      <c r="AD850" s="374"/>
    </row>
    <row r="851" spans="1:30" ht="20.100000000000001" customHeight="1">
      <c r="A851" s="311"/>
      <c r="B851" s="311"/>
      <c r="C851" s="452"/>
      <c r="D851" s="311" t="s">
        <v>8566</v>
      </c>
      <c r="E851" s="452" t="s">
        <v>8730</v>
      </c>
      <c r="F851" s="531"/>
      <c r="G851" s="314"/>
      <c r="H851" s="356"/>
      <c r="I851" s="314"/>
      <c r="J851" s="356"/>
      <c r="K851" s="314"/>
      <c r="L851" s="356"/>
      <c r="M851" s="314"/>
      <c r="N851" s="315"/>
      <c r="O851" s="316"/>
      <c r="P851" s="315"/>
      <c r="Q851" s="316"/>
      <c r="R851" s="315"/>
      <c r="S851" s="316"/>
      <c r="T851" s="315"/>
      <c r="U851" s="316"/>
      <c r="V851" s="452"/>
      <c r="W851" s="452"/>
      <c r="X851" s="452"/>
      <c r="Y851" s="452"/>
      <c r="Z851" s="452"/>
      <c r="AA851" s="452"/>
      <c r="AB851" s="452"/>
      <c r="AC851" s="452"/>
      <c r="AD851" s="311"/>
    </row>
    <row r="852" spans="1:30" ht="20.100000000000001" customHeight="1">
      <c r="A852" s="311"/>
      <c r="B852" s="311"/>
      <c r="C852" s="452"/>
      <c r="D852" s="311" t="s">
        <v>1563</v>
      </c>
      <c r="E852" s="452"/>
      <c r="F852" s="531"/>
      <c r="G852" s="314"/>
      <c r="H852" s="356"/>
      <c r="I852" s="314"/>
      <c r="J852" s="356"/>
      <c r="K852" s="314"/>
      <c r="L852" s="356"/>
      <c r="M852" s="314"/>
      <c r="N852" s="315"/>
      <c r="O852" s="316"/>
      <c r="P852" s="315"/>
      <c r="Q852" s="316"/>
      <c r="R852" s="315"/>
      <c r="S852" s="316"/>
      <c r="T852" s="315"/>
      <c r="U852" s="316"/>
      <c r="V852" s="452"/>
      <c r="W852" s="452"/>
      <c r="X852" s="452"/>
      <c r="Y852" s="452"/>
      <c r="Z852" s="452"/>
      <c r="AA852" s="452"/>
      <c r="AB852" s="452"/>
      <c r="AC852" s="452"/>
      <c r="AD852" s="311"/>
    </row>
    <row r="853" spans="1:30" ht="20.100000000000001" customHeight="1">
      <c r="A853" s="374" t="s">
        <v>6797</v>
      </c>
      <c r="B853" s="374" t="s">
        <v>6778</v>
      </c>
      <c r="C853" s="358" t="s">
        <v>8759</v>
      </c>
      <c r="D853" s="374"/>
      <c r="E853" s="358"/>
      <c r="F853" s="443"/>
      <c r="G853" s="444"/>
      <c r="H853" s="443"/>
      <c r="I853" s="444"/>
      <c r="J853" s="443"/>
      <c r="K853" s="444"/>
      <c r="L853" s="443"/>
      <c r="M853" s="444"/>
      <c r="N853" s="471"/>
      <c r="O853" s="465"/>
      <c r="P853" s="471"/>
      <c r="Q853" s="465"/>
      <c r="R853" s="471"/>
      <c r="S853" s="465"/>
      <c r="T853" s="471"/>
      <c r="U853" s="465"/>
      <c r="V853" s="358" t="s">
        <v>8276</v>
      </c>
      <c r="W853" s="358" t="s">
        <v>8276</v>
      </c>
      <c r="X853" s="358" t="s">
        <v>8276</v>
      </c>
      <c r="Y853" s="358" t="s">
        <v>8276</v>
      </c>
      <c r="Z853" s="358"/>
      <c r="AA853" s="358"/>
      <c r="AB853" s="358"/>
      <c r="AC853" s="358"/>
      <c r="AD853" s="374"/>
    </row>
    <row r="854" spans="1:30" ht="20.100000000000001" customHeight="1">
      <c r="A854" s="311"/>
      <c r="B854" s="311"/>
      <c r="C854" s="452"/>
      <c r="D854" s="311" t="s">
        <v>7407</v>
      </c>
      <c r="E854" s="452" t="s">
        <v>758</v>
      </c>
      <c r="F854" s="531"/>
      <c r="G854" s="314"/>
      <c r="H854" s="356"/>
      <c r="I854" s="314"/>
      <c r="J854" s="356"/>
      <c r="K854" s="314"/>
      <c r="L854" s="356"/>
      <c r="M854" s="314"/>
      <c r="N854" s="315"/>
      <c r="O854" s="316"/>
      <c r="P854" s="315"/>
      <c r="Q854" s="316"/>
      <c r="R854" s="315"/>
      <c r="S854" s="316"/>
      <c r="T854" s="315"/>
      <c r="U854" s="316"/>
      <c r="V854" s="452"/>
      <c r="W854" s="452"/>
      <c r="X854" s="452"/>
      <c r="Y854" s="452"/>
      <c r="Z854" s="452"/>
      <c r="AA854" s="452"/>
      <c r="AB854" s="452"/>
      <c r="AC854" s="452"/>
      <c r="AD854" s="311"/>
    </row>
    <row r="855" spans="1:30" ht="20.100000000000001" customHeight="1">
      <c r="A855" s="311"/>
      <c r="B855" s="311"/>
      <c r="C855" s="452"/>
      <c r="D855" s="311" t="s">
        <v>1960</v>
      </c>
      <c r="E855" s="452"/>
      <c r="F855" s="531"/>
      <c r="G855" s="314"/>
      <c r="H855" s="356"/>
      <c r="I855" s="314"/>
      <c r="J855" s="356"/>
      <c r="K855" s="314"/>
      <c r="L855" s="356"/>
      <c r="M855" s="314"/>
      <c r="N855" s="315"/>
      <c r="O855" s="316"/>
      <c r="P855" s="315"/>
      <c r="Q855" s="316"/>
      <c r="R855" s="315"/>
      <c r="S855" s="316"/>
      <c r="T855" s="315"/>
      <c r="U855" s="316"/>
      <c r="V855" s="452"/>
      <c r="W855" s="452"/>
      <c r="X855" s="452"/>
      <c r="Y855" s="452"/>
      <c r="Z855" s="452"/>
      <c r="AA855" s="452"/>
      <c r="AB855" s="452"/>
      <c r="AC855" s="452"/>
      <c r="AD855" s="311"/>
    </row>
    <row r="856" spans="1:30" ht="20.100000000000001" customHeight="1">
      <c r="A856" s="374" t="s">
        <v>6798</v>
      </c>
      <c r="B856" s="374" t="s">
        <v>6779</v>
      </c>
      <c r="C856" s="358" t="s">
        <v>8764</v>
      </c>
      <c r="D856" s="374" t="s">
        <v>8568</v>
      </c>
      <c r="E856" s="358" t="s">
        <v>7338</v>
      </c>
      <c r="F856" s="443"/>
      <c r="G856" s="444"/>
      <c r="H856" s="443"/>
      <c r="I856" s="444"/>
      <c r="J856" s="443"/>
      <c r="K856" s="444"/>
      <c r="L856" s="443"/>
      <c r="M856" s="444"/>
      <c r="N856" s="471"/>
      <c r="O856" s="465"/>
      <c r="P856" s="471"/>
      <c r="Q856" s="465"/>
      <c r="R856" s="471"/>
      <c r="S856" s="465"/>
      <c r="T856" s="471"/>
      <c r="U856" s="465"/>
      <c r="V856" s="358" t="s">
        <v>8276</v>
      </c>
      <c r="W856" s="358" t="s">
        <v>8276</v>
      </c>
      <c r="X856" s="358" t="s">
        <v>8276</v>
      </c>
      <c r="Y856" s="358" t="s">
        <v>8276</v>
      </c>
      <c r="Z856" s="358"/>
      <c r="AA856" s="358"/>
      <c r="AB856" s="358"/>
      <c r="AC856" s="358"/>
      <c r="AD856" s="374"/>
    </row>
    <row r="857" spans="1:30" ht="20.100000000000001" customHeight="1">
      <c r="A857" s="311"/>
      <c r="B857" s="311"/>
      <c r="C857" s="452"/>
      <c r="D857" s="311" t="s">
        <v>8569</v>
      </c>
      <c r="E857" s="452"/>
      <c r="F857" s="531"/>
      <c r="G857" s="314"/>
      <c r="H857" s="356"/>
      <c r="I857" s="314"/>
      <c r="J857" s="356"/>
      <c r="K857" s="314"/>
      <c r="L857" s="356"/>
      <c r="M857" s="314"/>
      <c r="N857" s="315"/>
      <c r="O857" s="316"/>
      <c r="P857" s="315"/>
      <c r="Q857" s="316"/>
      <c r="R857" s="315"/>
      <c r="S857" s="316"/>
      <c r="T857" s="315"/>
      <c r="U857" s="316"/>
      <c r="V857" s="452"/>
      <c r="W857" s="452"/>
      <c r="X857" s="452"/>
      <c r="Y857" s="452"/>
      <c r="Z857" s="452"/>
      <c r="AA857" s="452"/>
      <c r="AB857" s="452"/>
      <c r="AC857" s="452"/>
      <c r="AD857" s="311"/>
    </row>
    <row r="858" spans="1:30" ht="20.100000000000001" customHeight="1">
      <c r="A858" s="311"/>
      <c r="B858" s="311"/>
      <c r="C858" s="452"/>
      <c r="D858" s="311" t="s">
        <v>7408</v>
      </c>
      <c r="E858" s="452"/>
      <c r="F858" s="531"/>
      <c r="G858" s="314"/>
      <c r="H858" s="356"/>
      <c r="I858" s="314"/>
      <c r="J858" s="356"/>
      <c r="K858" s="314"/>
      <c r="L858" s="356"/>
      <c r="M858" s="314"/>
      <c r="N858" s="315"/>
      <c r="O858" s="316"/>
      <c r="P858" s="315"/>
      <c r="Q858" s="316"/>
      <c r="R858" s="315"/>
      <c r="S858" s="316"/>
      <c r="T858" s="315"/>
      <c r="U858" s="316"/>
      <c r="V858" s="452"/>
      <c r="W858" s="452"/>
      <c r="X858" s="452"/>
      <c r="Y858" s="452"/>
      <c r="Z858" s="452"/>
      <c r="AA858" s="452"/>
      <c r="AB858" s="452"/>
      <c r="AC858" s="452"/>
      <c r="AD858" s="311"/>
    </row>
    <row r="859" spans="1:30" ht="20.100000000000001" customHeight="1">
      <c r="A859" s="311"/>
      <c r="B859" s="311"/>
      <c r="C859" s="452"/>
      <c r="D859" s="311" t="s">
        <v>8571</v>
      </c>
      <c r="E859" s="452"/>
      <c r="F859" s="531"/>
      <c r="G859" s="314"/>
      <c r="H859" s="356"/>
      <c r="I859" s="314"/>
      <c r="J859" s="356"/>
      <c r="K859" s="314"/>
      <c r="L859" s="356"/>
      <c r="M859" s="314"/>
      <c r="N859" s="315"/>
      <c r="O859" s="316"/>
      <c r="P859" s="315"/>
      <c r="Q859" s="316"/>
      <c r="R859" s="315"/>
      <c r="S859" s="316"/>
      <c r="T859" s="315"/>
      <c r="U859" s="316"/>
      <c r="V859" s="452"/>
      <c r="W859" s="452"/>
      <c r="X859" s="452"/>
      <c r="Y859" s="452"/>
      <c r="Z859" s="452"/>
      <c r="AA859" s="452"/>
      <c r="AB859" s="452"/>
      <c r="AC859" s="452"/>
      <c r="AD859" s="311"/>
    </row>
    <row r="860" spans="1:30" ht="20.100000000000001" customHeight="1">
      <c r="A860" s="311"/>
      <c r="B860" s="311"/>
      <c r="C860" s="452"/>
      <c r="D860" s="311" t="s">
        <v>1959</v>
      </c>
      <c r="E860" s="452"/>
      <c r="F860" s="531"/>
      <c r="G860" s="314"/>
      <c r="H860" s="356"/>
      <c r="I860" s="314"/>
      <c r="J860" s="356"/>
      <c r="K860" s="314"/>
      <c r="L860" s="356"/>
      <c r="M860" s="314"/>
      <c r="N860" s="315"/>
      <c r="O860" s="316"/>
      <c r="P860" s="315"/>
      <c r="Q860" s="316"/>
      <c r="R860" s="315"/>
      <c r="S860" s="316"/>
      <c r="T860" s="315"/>
      <c r="U860" s="316"/>
      <c r="V860" s="452"/>
      <c r="W860" s="452"/>
      <c r="X860" s="452"/>
      <c r="Y860" s="452"/>
      <c r="Z860" s="452"/>
      <c r="AA860" s="452"/>
      <c r="AB860" s="452"/>
      <c r="AC860" s="452"/>
      <c r="AD860" s="311"/>
    </row>
    <row r="861" spans="1:30" ht="20.100000000000001" customHeight="1">
      <c r="A861" s="311"/>
      <c r="B861" s="311"/>
      <c r="C861" s="452"/>
      <c r="D861" s="311" t="s">
        <v>1960</v>
      </c>
      <c r="E861" s="452"/>
      <c r="F861" s="531"/>
      <c r="G861" s="314"/>
      <c r="H861" s="356"/>
      <c r="I861" s="314"/>
      <c r="J861" s="356"/>
      <c r="K861" s="314"/>
      <c r="L861" s="356"/>
      <c r="M861" s="314"/>
      <c r="N861" s="315"/>
      <c r="O861" s="316"/>
      <c r="P861" s="315"/>
      <c r="Q861" s="316"/>
      <c r="R861" s="315"/>
      <c r="S861" s="316"/>
      <c r="T861" s="315"/>
      <c r="U861" s="316"/>
      <c r="V861" s="452"/>
      <c r="W861" s="452"/>
      <c r="X861" s="452"/>
      <c r="Y861" s="452"/>
      <c r="Z861" s="452"/>
      <c r="AA861" s="452"/>
      <c r="AB861" s="452"/>
      <c r="AC861" s="452"/>
      <c r="AD861" s="311"/>
    </row>
    <row r="862" spans="1:30" ht="20.100000000000001" customHeight="1">
      <c r="A862" s="374" t="s">
        <v>6799</v>
      </c>
      <c r="B862" s="374" t="s">
        <v>6780</v>
      </c>
      <c r="C862" s="358" t="s">
        <v>8767</v>
      </c>
      <c r="D862" s="374" t="s">
        <v>2238</v>
      </c>
      <c r="E862" s="358"/>
      <c r="F862" s="443"/>
      <c r="G862" s="444"/>
      <c r="H862" s="443"/>
      <c r="I862" s="444"/>
      <c r="J862" s="443"/>
      <c r="K862" s="444"/>
      <c r="L862" s="443"/>
      <c r="M862" s="444"/>
      <c r="N862" s="471"/>
      <c r="O862" s="465"/>
      <c r="P862" s="471"/>
      <c r="Q862" s="465"/>
      <c r="R862" s="471"/>
      <c r="S862" s="465"/>
      <c r="T862" s="471"/>
      <c r="U862" s="465"/>
      <c r="V862" s="358" t="s">
        <v>8276</v>
      </c>
      <c r="W862" s="358" t="s">
        <v>8276</v>
      </c>
      <c r="X862" s="358" t="s">
        <v>8276</v>
      </c>
      <c r="Y862" s="358" t="s">
        <v>8276</v>
      </c>
      <c r="Z862" s="358"/>
      <c r="AA862" s="358"/>
      <c r="AB862" s="358"/>
      <c r="AC862" s="358"/>
      <c r="AD862" s="374"/>
    </row>
    <row r="863" spans="1:30" ht="20.100000000000001" customHeight="1">
      <c r="A863" s="311"/>
      <c r="B863" s="311"/>
      <c r="C863" s="452"/>
      <c r="D863" s="311" t="s">
        <v>2239</v>
      </c>
      <c r="E863" s="452"/>
      <c r="F863" s="531"/>
      <c r="G863" s="314"/>
      <c r="H863" s="356"/>
      <c r="I863" s="314"/>
      <c r="J863" s="356"/>
      <c r="K863" s="314"/>
      <c r="L863" s="356"/>
      <c r="M863" s="314"/>
      <c r="N863" s="315"/>
      <c r="O863" s="316"/>
      <c r="P863" s="315"/>
      <c r="Q863" s="316"/>
      <c r="R863" s="315"/>
      <c r="S863" s="316"/>
      <c r="T863" s="315"/>
      <c r="U863" s="316"/>
      <c r="V863" s="452"/>
      <c r="W863" s="452"/>
      <c r="X863" s="452"/>
      <c r="Y863" s="452"/>
      <c r="Z863" s="452"/>
      <c r="AA863" s="452"/>
      <c r="AB863" s="452"/>
      <c r="AC863" s="452"/>
      <c r="AD863" s="311"/>
    </row>
    <row r="864" spans="1:30" ht="20.100000000000001" customHeight="1">
      <c r="A864" s="311"/>
      <c r="B864" s="311"/>
      <c r="C864" s="452"/>
      <c r="D864" s="311" t="s">
        <v>2240</v>
      </c>
      <c r="E864" s="452"/>
      <c r="F864" s="531"/>
      <c r="G864" s="314"/>
      <c r="H864" s="356"/>
      <c r="I864" s="314"/>
      <c r="J864" s="356"/>
      <c r="K864" s="314"/>
      <c r="L864" s="356"/>
      <c r="M864" s="314"/>
      <c r="N864" s="315"/>
      <c r="O864" s="316"/>
      <c r="P864" s="315"/>
      <c r="Q864" s="316"/>
      <c r="R864" s="315"/>
      <c r="S864" s="316"/>
      <c r="T864" s="315"/>
      <c r="U864" s="316"/>
      <c r="V864" s="452"/>
      <c r="W864" s="452"/>
      <c r="X864" s="452"/>
      <c r="Y864" s="452"/>
      <c r="Z864" s="452"/>
      <c r="AA864" s="452"/>
      <c r="AB864" s="452"/>
      <c r="AC864" s="452"/>
      <c r="AD864" s="311"/>
    </row>
    <row r="865" spans="1:30" ht="20.100000000000001" customHeight="1">
      <c r="A865" s="311"/>
      <c r="B865" s="311"/>
      <c r="C865" s="452"/>
      <c r="D865" s="311" t="s">
        <v>2241</v>
      </c>
      <c r="E865" s="452"/>
      <c r="F865" s="531"/>
      <c r="G865" s="314"/>
      <c r="H865" s="356"/>
      <c r="I865" s="314"/>
      <c r="J865" s="356"/>
      <c r="K865" s="314"/>
      <c r="L865" s="356"/>
      <c r="M865" s="314"/>
      <c r="N865" s="315"/>
      <c r="O865" s="316"/>
      <c r="P865" s="315"/>
      <c r="Q865" s="316"/>
      <c r="R865" s="315"/>
      <c r="S865" s="316"/>
      <c r="T865" s="315"/>
      <c r="U865" s="316"/>
      <c r="V865" s="452"/>
      <c r="W865" s="452"/>
      <c r="X865" s="452"/>
      <c r="Y865" s="452"/>
      <c r="Z865" s="452"/>
      <c r="AA865" s="452"/>
      <c r="AB865" s="452"/>
      <c r="AC865" s="452"/>
      <c r="AD865" s="311"/>
    </row>
    <row r="866" spans="1:30" ht="20.100000000000001" customHeight="1">
      <c r="A866" s="374" t="s">
        <v>6800</v>
      </c>
      <c r="B866" s="374" t="s">
        <v>6781</v>
      </c>
      <c r="C866" s="358" t="s">
        <v>8767</v>
      </c>
      <c r="D866" s="374" t="s">
        <v>2238</v>
      </c>
      <c r="E866" s="358"/>
      <c r="F866" s="443"/>
      <c r="G866" s="444"/>
      <c r="H866" s="443"/>
      <c r="I866" s="444"/>
      <c r="J866" s="443"/>
      <c r="K866" s="444"/>
      <c r="L866" s="443"/>
      <c r="M866" s="444"/>
      <c r="N866" s="471"/>
      <c r="O866" s="465"/>
      <c r="P866" s="471"/>
      <c r="Q866" s="465"/>
      <c r="R866" s="471"/>
      <c r="S866" s="465"/>
      <c r="T866" s="471"/>
      <c r="U866" s="465"/>
      <c r="V866" s="358" t="s">
        <v>8276</v>
      </c>
      <c r="W866" s="358" t="s">
        <v>8276</v>
      </c>
      <c r="X866" s="358" t="s">
        <v>8276</v>
      </c>
      <c r="Y866" s="358" t="s">
        <v>8276</v>
      </c>
      <c r="Z866" s="358"/>
      <c r="AA866" s="358"/>
      <c r="AB866" s="358"/>
      <c r="AC866" s="358"/>
      <c r="AD866" s="374"/>
    </row>
    <row r="867" spans="1:30" ht="20.100000000000001" customHeight="1">
      <c r="A867" s="311"/>
      <c r="B867" s="311"/>
      <c r="C867" s="452"/>
      <c r="D867" s="311" t="s">
        <v>2239</v>
      </c>
      <c r="E867" s="452"/>
      <c r="F867" s="531"/>
      <c r="G867" s="314"/>
      <c r="H867" s="356"/>
      <c r="I867" s="314"/>
      <c r="J867" s="356"/>
      <c r="K867" s="314"/>
      <c r="L867" s="356"/>
      <c r="M867" s="314"/>
      <c r="N867" s="315"/>
      <c r="O867" s="316"/>
      <c r="P867" s="315"/>
      <c r="Q867" s="316"/>
      <c r="R867" s="315"/>
      <c r="S867" s="316"/>
      <c r="T867" s="315"/>
      <c r="U867" s="316"/>
      <c r="V867" s="452"/>
      <c r="W867" s="452"/>
      <c r="X867" s="452"/>
      <c r="Y867" s="452"/>
      <c r="Z867" s="452"/>
      <c r="AA867" s="452"/>
      <c r="AB867" s="452"/>
      <c r="AC867" s="452"/>
      <c r="AD867" s="311"/>
    </row>
    <row r="868" spans="1:30" ht="20.100000000000001" customHeight="1">
      <c r="A868" s="311"/>
      <c r="B868" s="311"/>
      <c r="C868" s="452"/>
      <c r="D868" s="311" t="s">
        <v>2240</v>
      </c>
      <c r="E868" s="452"/>
      <c r="F868" s="531"/>
      <c r="G868" s="314"/>
      <c r="H868" s="356"/>
      <c r="I868" s="314"/>
      <c r="J868" s="356"/>
      <c r="K868" s="314"/>
      <c r="L868" s="356"/>
      <c r="M868" s="314"/>
      <c r="N868" s="315"/>
      <c r="O868" s="316"/>
      <c r="P868" s="315"/>
      <c r="Q868" s="316"/>
      <c r="R868" s="315"/>
      <c r="S868" s="316"/>
      <c r="T868" s="315"/>
      <c r="U868" s="316"/>
      <c r="V868" s="452"/>
      <c r="W868" s="452"/>
      <c r="X868" s="452"/>
      <c r="Y868" s="452"/>
      <c r="Z868" s="452"/>
      <c r="AA868" s="452"/>
      <c r="AB868" s="452"/>
      <c r="AC868" s="452"/>
      <c r="AD868" s="311"/>
    </row>
    <row r="869" spans="1:30" ht="20.100000000000001" customHeight="1">
      <c r="A869" s="311"/>
      <c r="B869" s="311"/>
      <c r="C869" s="452"/>
      <c r="D869" s="311" t="s">
        <v>2241</v>
      </c>
      <c r="E869" s="452"/>
      <c r="F869" s="531"/>
      <c r="G869" s="314"/>
      <c r="H869" s="356"/>
      <c r="I869" s="314"/>
      <c r="J869" s="356"/>
      <c r="K869" s="314"/>
      <c r="L869" s="356"/>
      <c r="M869" s="314"/>
      <c r="N869" s="315"/>
      <c r="O869" s="316"/>
      <c r="P869" s="315"/>
      <c r="Q869" s="316"/>
      <c r="R869" s="315"/>
      <c r="S869" s="316"/>
      <c r="T869" s="315"/>
      <c r="U869" s="316"/>
      <c r="V869" s="452"/>
      <c r="W869" s="452"/>
      <c r="X869" s="452"/>
      <c r="Y869" s="452"/>
      <c r="Z869" s="452"/>
      <c r="AA869" s="452"/>
      <c r="AB869" s="452"/>
      <c r="AC869" s="452"/>
      <c r="AD869" s="311"/>
    </row>
    <row r="870" spans="1:30" ht="20.100000000000001" customHeight="1">
      <c r="A870" s="374" t="s">
        <v>6801</v>
      </c>
      <c r="B870" s="374" t="s">
        <v>6782</v>
      </c>
      <c r="C870" s="358" t="s">
        <v>8767</v>
      </c>
      <c r="D870" s="374" t="s">
        <v>2238</v>
      </c>
      <c r="E870" s="358"/>
      <c r="F870" s="443"/>
      <c r="G870" s="444"/>
      <c r="H870" s="443"/>
      <c r="I870" s="444"/>
      <c r="J870" s="443"/>
      <c r="K870" s="444"/>
      <c r="L870" s="443"/>
      <c r="M870" s="444"/>
      <c r="N870" s="471"/>
      <c r="O870" s="465"/>
      <c r="P870" s="471"/>
      <c r="Q870" s="465"/>
      <c r="R870" s="471"/>
      <c r="S870" s="465"/>
      <c r="T870" s="471"/>
      <c r="U870" s="465"/>
      <c r="V870" s="358" t="s">
        <v>8276</v>
      </c>
      <c r="W870" s="358" t="s">
        <v>8276</v>
      </c>
      <c r="X870" s="358" t="s">
        <v>8276</v>
      </c>
      <c r="Y870" s="358" t="s">
        <v>8276</v>
      </c>
      <c r="Z870" s="358"/>
      <c r="AA870" s="358"/>
      <c r="AB870" s="358"/>
      <c r="AC870" s="358"/>
      <c r="AD870" s="374"/>
    </row>
    <row r="871" spans="1:30" ht="20.100000000000001" customHeight="1">
      <c r="A871" s="311"/>
      <c r="B871" s="311"/>
      <c r="C871" s="452"/>
      <c r="D871" s="311" t="s">
        <v>2239</v>
      </c>
      <c r="E871" s="452"/>
      <c r="F871" s="531"/>
      <c r="G871" s="314"/>
      <c r="H871" s="356"/>
      <c r="I871" s="314"/>
      <c r="J871" s="356"/>
      <c r="K871" s="314"/>
      <c r="L871" s="356"/>
      <c r="M871" s="314"/>
      <c r="N871" s="315"/>
      <c r="O871" s="316"/>
      <c r="P871" s="315"/>
      <c r="Q871" s="316"/>
      <c r="R871" s="315"/>
      <c r="S871" s="316"/>
      <c r="T871" s="315"/>
      <c r="U871" s="316"/>
      <c r="V871" s="452"/>
      <c r="W871" s="452"/>
      <c r="X871" s="452"/>
      <c r="Y871" s="452"/>
      <c r="Z871" s="452"/>
      <c r="AA871" s="452"/>
      <c r="AB871" s="452"/>
      <c r="AC871" s="452"/>
      <c r="AD871" s="311"/>
    </row>
    <row r="872" spans="1:30" ht="20.100000000000001" customHeight="1">
      <c r="A872" s="311"/>
      <c r="B872" s="311"/>
      <c r="C872" s="452"/>
      <c r="D872" s="311" t="s">
        <v>2240</v>
      </c>
      <c r="E872" s="452"/>
      <c r="F872" s="531"/>
      <c r="G872" s="314"/>
      <c r="H872" s="356"/>
      <c r="I872" s="314"/>
      <c r="J872" s="356"/>
      <c r="K872" s="314"/>
      <c r="L872" s="356"/>
      <c r="M872" s="314"/>
      <c r="N872" s="315"/>
      <c r="O872" s="316"/>
      <c r="P872" s="315"/>
      <c r="Q872" s="316"/>
      <c r="R872" s="315"/>
      <c r="S872" s="316"/>
      <c r="T872" s="315"/>
      <c r="U872" s="316"/>
      <c r="V872" s="452"/>
      <c r="W872" s="452"/>
      <c r="X872" s="452"/>
      <c r="Y872" s="452"/>
      <c r="Z872" s="452"/>
      <c r="AA872" s="452"/>
      <c r="AB872" s="452"/>
      <c r="AC872" s="452"/>
      <c r="AD872" s="311"/>
    </row>
    <row r="873" spans="1:30" ht="20.100000000000001" customHeight="1">
      <c r="A873" s="311"/>
      <c r="B873" s="311"/>
      <c r="C873" s="452"/>
      <c r="D873" s="311" t="s">
        <v>2241</v>
      </c>
      <c r="E873" s="452"/>
      <c r="F873" s="531"/>
      <c r="G873" s="314"/>
      <c r="H873" s="356"/>
      <c r="I873" s="314"/>
      <c r="J873" s="356"/>
      <c r="K873" s="314"/>
      <c r="L873" s="356"/>
      <c r="M873" s="314"/>
      <c r="N873" s="315"/>
      <c r="O873" s="316"/>
      <c r="P873" s="315"/>
      <c r="Q873" s="316"/>
      <c r="R873" s="315"/>
      <c r="S873" s="316"/>
      <c r="T873" s="315"/>
      <c r="U873" s="316"/>
      <c r="V873" s="452"/>
      <c r="W873" s="452"/>
      <c r="X873" s="452"/>
      <c r="Y873" s="452"/>
      <c r="Z873" s="452"/>
      <c r="AA873" s="452"/>
      <c r="AB873" s="452"/>
      <c r="AC873" s="452"/>
      <c r="AD873" s="311"/>
    </row>
    <row r="874" spans="1:30" ht="20.100000000000001" customHeight="1">
      <c r="A874" s="374" t="s">
        <v>6802</v>
      </c>
      <c r="B874" s="374" t="s">
        <v>6783</v>
      </c>
      <c r="C874" s="358" t="s">
        <v>3641</v>
      </c>
      <c r="D874" s="374"/>
      <c r="E874" s="358"/>
      <c r="F874" s="443">
        <v>1</v>
      </c>
      <c r="G874" s="444">
        <v>100</v>
      </c>
      <c r="H874" s="443">
        <v>1</v>
      </c>
      <c r="I874" s="444">
        <v>100</v>
      </c>
      <c r="J874" s="443">
        <v>1</v>
      </c>
      <c r="K874" s="444">
        <v>100</v>
      </c>
      <c r="L874" s="443">
        <v>1</v>
      </c>
      <c r="M874" s="444">
        <v>100</v>
      </c>
      <c r="N874" s="471"/>
      <c r="O874" s="465"/>
      <c r="P874" s="471"/>
      <c r="Q874" s="465"/>
      <c r="R874" s="471"/>
      <c r="S874" s="465"/>
      <c r="T874" s="471"/>
      <c r="U874" s="465"/>
      <c r="V874" s="358" t="s">
        <v>8276</v>
      </c>
      <c r="W874" s="358" t="s">
        <v>8276</v>
      </c>
      <c r="X874" s="358" t="s">
        <v>8276</v>
      </c>
      <c r="Y874" s="358" t="s">
        <v>8276</v>
      </c>
      <c r="Z874" s="358"/>
      <c r="AA874" s="358"/>
      <c r="AB874" s="358"/>
      <c r="AC874" s="358"/>
      <c r="AD874" s="374"/>
    </row>
    <row r="875" spans="1:30" ht="20.100000000000001" customHeight="1">
      <c r="A875" s="374" t="s">
        <v>6803</v>
      </c>
      <c r="B875" s="374" t="s">
        <v>6784</v>
      </c>
      <c r="C875" s="358" t="s">
        <v>3641</v>
      </c>
      <c r="D875" s="374" t="s">
        <v>2222</v>
      </c>
      <c r="E875" s="358" t="s">
        <v>7338</v>
      </c>
      <c r="F875" s="443"/>
      <c r="G875" s="444"/>
      <c r="H875" s="443"/>
      <c r="I875" s="444"/>
      <c r="J875" s="443"/>
      <c r="K875" s="444"/>
      <c r="L875" s="443"/>
      <c r="M875" s="444"/>
      <c r="N875" s="471"/>
      <c r="O875" s="465"/>
      <c r="P875" s="471"/>
      <c r="Q875" s="465"/>
      <c r="R875" s="471"/>
      <c r="S875" s="465"/>
      <c r="T875" s="471"/>
      <c r="U875" s="465"/>
      <c r="V875" s="358" t="s">
        <v>8276</v>
      </c>
      <c r="W875" s="358" t="s">
        <v>8276</v>
      </c>
      <c r="X875" s="358" t="s">
        <v>8276</v>
      </c>
      <c r="Y875" s="358" t="s">
        <v>8276</v>
      </c>
      <c r="Z875" s="358"/>
      <c r="AA875" s="358"/>
      <c r="AB875" s="358"/>
      <c r="AC875" s="358"/>
      <c r="AD875" s="374"/>
    </row>
    <row r="876" spans="1:30" ht="20.100000000000001" customHeight="1">
      <c r="A876" s="311"/>
      <c r="B876" s="311"/>
      <c r="C876" s="452"/>
      <c r="D876" s="311" t="s">
        <v>2223</v>
      </c>
      <c r="E876" s="452"/>
      <c r="F876" s="531"/>
      <c r="G876" s="314"/>
      <c r="H876" s="356"/>
      <c r="I876" s="314"/>
      <c r="J876" s="356"/>
      <c r="K876" s="314"/>
      <c r="L876" s="356"/>
      <c r="M876" s="314"/>
      <c r="N876" s="315"/>
      <c r="O876" s="316"/>
      <c r="P876" s="315"/>
      <c r="Q876" s="316"/>
      <c r="R876" s="315"/>
      <c r="S876" s="316"/>
      <c r="T876" s="315"/>
      <c r="U876" s="316"/>
      <c r="V876" s="452"/>
      <c r="W876" s="452"/>
      <c r="X876" s="452"/>
      <c r="Y876" s="452"/>
      <c r="Z876" s="452"/>
      <c r="AA876" s="452"/>
      <c r="AB876" s="452"/>
      <c r="AC876" s="452"/>
      <c r="AD876" s="311"/>
    </row>
    <row r="877" spans="1:30" ht="20.100000000000001" customHeight="1">
      <c r="A877" s="311"/>
      <c r="B877" s="311"/>
      <c r="C877" s="452"/>
      <c r="D877" s="311" t="s">
        <v>2224</v>
      </c>
      <c r="E877" s="452"/>
      <c r="F877" s="531"/>
      <c r="G877" s="314"/>
      <c r="H877" s="356"/>
      <c r="I877" s="314"/>
      <c r="J877" s="356"/>
      <c r="K877" s="314"/>
      <c r="L877" s="356"/>
      <c r="M877" s="314"/>
      <c r="N877" s="315"/>
      <c r="O877" s="316"/>
      <c r="P877" s="315"/>
      <c r="Q877" s="316"/>
      <c r="R877" s="315"/>
      <c r="S877" s="316"/>
      <c r="T877" s="315"/>
      <c r="U877" s="316"/>
      <c r="V877" s="452"/>
      <c r="W877" s="452"/>
      <c r="X877" s="452"/>
      <c r="Y877" s="452"/>
      <c r="Z877" s="452"/>
      <c r="AA877" s="452"/>
      <c r="AB877" s="452"/>
      <c r="AC877" s="452"/>
      <c r="AD877" s="311"/>
    </row>
    <row r="878" spans="1:30" ht="20.100000000000001" customHeight="1">
      <c r="A878" s="311"/>
      <c r="B878" s="311"/>
      <c r="C878" s="452"/>
      <c r="D878" s="311" t="s">
        <v>2225</v>
      </c>
      <c r="E878" s="452"/>
      <c r="F878" s="531"/>
      <c r="G878" s="314"/>
      <c r="H878" s="356"/>
      <c r="I878" s="314"/>
      <c r="J878" s="356"/>
      <c r="K878" s="314"/>
      <c r="L878" s="356"/>
      <c r="M878" s="314"/>
      <c r="N878" s="315"/>
      <c r="O878" s="316"/>
      <c r="P878" s="315"/>
      <c r="Q878" s="316"/>
      <c r="R878" s="315"/>
      <c r="S878" s="316"/>
      <c r="T878" s="315"/>
      <c r="U878" s="316"/>
      <c r="V878" s="452"/>
      <c r="W878" s="452"/>
      <c r="X878" s="452"/>
      <c r="Y878" s="452"/>
      <c r="Z878" s="452"/>
      <c r="AA878" s="452"/>
      <c r="AB878" s="452"/>
      <c r="AC878" s="452"/>
      <c r="AD878" s="311"/>
    </row>
    <row r="879" spans="1:30" ht="20.100000000000001" customHeight="1">
      <c r="A879" s="311"/>
      <c r="B879" s="311"/>
      <c r="C879" s="452"/>
      <c r="D879" s="311" t="s">
        <v>2226</v>
      </c>
      <c r="E879" s="452"/>
      <c r="F879" s="531"/>
      <c r="G879" s="314"/>
      <c r="H879" s="356"/>
      <c r="I879" s="314"/>
      <c r="J879" s="356"/>
      <c r="K879" s="314"/>
      <c r="L879" s="356"/>
      <c r="M879" s="314"/>
      <c r="N879" s="315"/>
      <c r="O879" s="316"/>
      <c r="P879" s="315"/>
      <c r="Q879" s="316"/>
      <c r="R879" s="315"/>
      <c r="S879" s="316"/>
      <c r="T879" s="315"/>
      <c r="U879" s="316"/>
      <c r="V879" s="452"/>
      <c r="W879" s="452"/>
      <c r="X879" s="452"/>
      <c r="Y879" s="452"/>
      <c r="Z879" s="452"/>
      <c r="AA879" s="452"/>
      <c r="AB879" s="452"/>
      <c r="AC879" s="452"/>
      <c r="AD879" s="311"/>
    </row>
    <row r="880" spans="1:30" ht="20.100000000000001" customHeight="1">
      <c r="A880" s="311"/>
      <c r="B880" s="311"/>
      <c r="C880" s="452"/>
      <c r="D880" s="311" t="s">
        <v>2227</v>
      </c>
      <c r="E880" s="452"/>
      <c r="F880" s="531">
        <v>1</v>
      </c>
      <c r="G880" s="314">
        <v>100</v>
      </c>
      <c r="H880" s="356">
        <v>1</v>
      </c>
      <c r="I880" s="314">
        <v>100</v>
      </c>
      <c r="J880" s="356">
        <v>1</v>
      </c>
      <c r="K880" s="314">
        <v>100</v>
      </c>
      <c r="L880" s="356">
        <v>1</v>
      </c>
      <c r="M880" s="314">
        <v>100</v>
      </c>
      <c r="N880" s="315"/>
      <c r="O880" s="316"/>
      <c r="P880" s="315"/>
      <c r="Q880" s="316"/>
      <c r="R880" s="315"/>
      <c r="S880" s="316"/>
      <c r="T880" s="315"/>
      <c r="U880" s="316"/>
      <c r="V880" s="452"/>
      <c r="W880" s="452"/>
      <c r="X880" s="452"/>
      <c r="Y880" s="452"/>
      <c r="Z880" s="452"/>
      <c r="AA880" s="452"/>
      <c r="AB880" s="452"/>
      <c r="AC880" s="452"/>
      <c r="AD880" s="311"/>
    </row>
    <row r="881" spans="1:30" ht="20.100000000000001" customHeight="1">
      <c r="A881" s="311"/>
      <c r="B881" s="311"/>
      <c r="C881" s="452"/>
      <c r="D881" s="311" t="s">
        <v>2228</v>
      </c>
      <c r="E881" s="452"/>
      <c r="F881" s="531"/>
      <c r="G881" s="314"/>
      <c r="H881" s="356"/>
      <c r="I881" s="314"/>
      <c r="J881" s="356"/>
      <c r="K881" s="314"/>
      <c r="L881" s="356"/>
      <c r="M881" s="314"/>
      <c r="N881" s="315"/>
      <c r="O881" s="316"/>
      <c r="P881" s="315"/>
      <c r="Q881" s="316"/>
      <c r="R881" s="315"/>
      <c r="S881" s="316"/>
      <c r="T881" s="315"/>
      <c r="U881" s="316"/>
      <c r="V881" s="452"/>
      <c r="W881" s="452"/>
      <c r="X881" s="452"/>
      <c r="Y881" s="452"/>
      <c r="Z881" s="452"/>
      <c r="AA881" s="452"/>
      <c r="AB881" s="452"/>
      <c r="AC881" s="452"/>
      <c r="AD881" s="311"/>
    </row>
    <row r="882" spans="1:30" ht="20.100000000000001" customHeight="1">
      <c r="A882" s="311"/>
      <c r="B882" s="311"/>
      <c r="C882" s="452"/>
      <c r="D882" s="311" t="s">
        <v>2229</v>
      </c>
      <c r="E882" s="452"/>
      <c r="F882" s="531"/>
      <c r="G882" s="314"/>
      <c r="H882" s="356"/>
      <c r="I882" s="314"/>
      <c r="J882" s="356"/>
      <c r="K882" s="314"/>
      <c r="L882" s="356"/>
      <c r="M882" s="314"/>
      <c r="N882" s="315"/>
      <c r="O882" s="316"/>
      <c r="P882" s="315"/>
      <c r="Q882" s="316"/>
      <c r="R882" s="315"/>
      <c r="S882" s="316"/>
      <c r="T882" s="315"/>
      <c r="U882" s="316"/>
      <c r="V882" s="452"/>
      <c r="W882" s="452"/>
      <c r="X882" s="452"/>
      <c r="Y882" s="452"/>
      <c r="Z882" s="452"/>
      <c r="AA882" s="452"/>
      <c r="AB882" s="452"/>
      <c r="AC882" s="452"/>
      <c r="AD882" s="311"/>
    </row>
    <row r="883" spans="1:30" ht="20.100000000000001" customHeight="1">
      <c r="A883" s="311"/>
      <c r="B883" s="311"/>
      <c r="C883" s="452"/>
      <c r="D883" s="311" t="s">
        <v>1959</v>
      </c>
      <c r="E883" s="452"/>
      <c r="F883" s="531"/>
      <c r="G883" s="314"/>
      <c r="H883" s="356"/>
      <c r="I883" s="314"/>
      <c r="J883" s="356"/>
      <c r="K883" s="314"/>
      <c r="L883" s="356"/>
      <c r="M883" s="314"/>
      <c r="N883" s="315"/>
      <c r="O883" s="316"/>
      <c r="P883" s="315"/>
      <c r="Q883" s="316"/>
      <c r="R883" s="315"/>
      <c r="S883" s="316"/>
      <c r="T883" s="315"/>
      <c r="U883" s="316"/>
      <c r="V883" s="452"/>
      <c r="W883" s="452"/>
      <c r="X883" s="452"/>
      <c r="Y883" s="452"/>
      <c r="Z883" s="452"/>
      <c r="AA883" s="452"/>
      <c r="AB883" s="452"/>
      <c r="AC883" s="452"/>
      <c r="AD883" s="311"/>
    </row>
    <row r="884" spans="1:30" ht="20.100000000000001" customHeight="1">
      <c r="A884" s="311"/>
      <c r="B884" s="311"/>
      <c r="C884" s="452"/>
      <c r="D884" s="311" t="s">
        <v>1960</v>
      </c>
      <c r="E884" s="452"/>
      <c r="F884" s="531"/>
      <c r="G884" s="314"/>
      <c r="H884" s="356"/>
      <c r="I884" s="314"/>
      <c r="J884" s="356"/>
      <c r="K884" s="314"/>
      <c r="L884" s="356"/>
      <c r="M884" s="314"/>
      <c r="N884" s="315"/>
      <c r="O884" s="316"/>
      <c r="P884" s="315"/>
      <c r="Q884" s="316"/>
      <c r="R884" s="315"/>
      <c r="S884" s="316"/>
      <c r="T884" s="315"/>
      <c r="U884" s="316"/>
      <c r="V884" s="452"/>
      <c r="W884" s="452"/>
      <c r="X884" s="452"/>
      <c r="Y884" s="452"/>
      <c r="Z884" s="452"/>
      <c r="AA884" s="452"/>
      <c r="AB884" s="452"/>
      <c r="AC884" s="452"/>
      <c r="AD884" s="311"/>
    </row>
    <row r="885" spans="1:30" ht="20.100000000000001" customHeight="1">
      <c r="A885" s="374" t="s">
        <v>6804</v>
      </c>
      <c r="B885" s="374" t="s">
        <v>6785</v>
      </c>
      <c r="C885" s="358" t="s">
        <v>3641</v>
      </c>
      <c r="D885" s="374"/>
      <c r="E885" s="358"/>
      <c r="F885" s="443">
        <v>1</v>
      </c>
      <c r="G885" s="444">
        <v>100</v>
      </c>
      <c r="H885" s="443">
        <v>1</v>
      </c>
      <c r="I885" s="444">
        <v>100</v>
      </c>
      <c r="J885" s="443">
        <v>1</v>
      </c>
      <c r="K885" s="444">
        <v>100</v>
      </c>
      <c r="L885" s="443">
        <v>1</v>
      </c>
      <c r="M885" s="444">
        <v>100</v>
      </c>
      <c r="N885" s="471"/>
      <c r="O885" s="465"/>
      <c r="P885" s="471"/>
      <c r="Q885" s="465"/>
      <c r="R885" s="471"/>
      <c r="S885" s="465"/>
      <c r="T885" s="471"/>
      <c r="U885" s="465"/>
      <c r="V885" s="358" t="s">
        <v>8276</v>
      </c>
      <c r="W885" s="358" t="s">
        <v>8276</v>
      </c>
      <c r="X885" s="358" t="s">
        <v>8276</v>
      </c>
      <c r="Y885" s="358" t="s">
        <v>8276</v>
      </c>
      <c r="Z885" s="358"/>
      <c r="AA885" s="358"/>
      <c r="AB885" s="358"/>
      <c r="AC885" s="358"/>
      <c r="AD885" s="374"/>
    </row>
    <row r="886" spans="1:30" ht="20.100000000000001" customHeight="1">
      <c r="A886" s="311"/>
      <c r="B886" s="311"/>
      <c r="C886" s="452"/>
      <c r="D886" s="311" t="s">
        <v>1562</v>
      </c>
      <c r="E886" s="452" t="s">
        <v>177</v>
      </c>
      <c r="F886" s="531"/>
      <c r="G886" s="314"/>
      <c r="H886" s="356"/>
      <c r="I886" s="314"/>
      <c r="J886" s="356"/>
      <c r="K886" s="314"/>
      <c r="L886" s="356"/>
      <c r="M886" s="314"/>
      <c r="N886" s="315"/>
      <c r="O886" s="316"/>
      <c r="P886" s="315"/>
      <c r="Q886" s="316"/>
      <c r="R886" s="315"/>
      <c r="S886" s="316"/>
      <c r="T886" s="315"/>
      <c r="U886" s="316"/>
      <c r="V886" s="452"/>
      <c r="W886" s="452"/>
      <c r="X886" s="452"/>
      <c r="Y886" s="452"/>
      <c r="Z886" s="452"/>
      <c r="AA886" s="452"/>
      <c r="AB886" s="452"/>
      <c r="AC886" s="452"/>
      <c r="AD886" s="311"/>
    </row>
    <row r="887" spans="1:30" ht="20.100000000000001" customHeight="1">
      <c r="A887" s="311"/>
      <c r="B887" s="311"/>
      <c r="C887" s="452"/>
      <c r="D887" s="311" t="s">
        <v>1563</v>
      </c>
      <c r="E887" s="452"/>
      <c r="F887" s="531"/>
      <c r="G887" s="314"/>
      <c r="H887" s="356"/>
      <c r="I887" s="314"/>
      <c r="J887" s="356"/>
      <c r="K887" s="314"/>
      <c r="L887" s="356"/>
      <c r="M887" s="314"/>
      <c r="N887" s="315"/>
      <c r="O887" s="316"/>
      <c r="P887" s="315"/>
      <c r="Q887" s="316"/>
      <c r="R887" s="315"/>
      <c r="S887" s="316"/>
      <c r="T887" s="315"/>
      <c r="U887" s="316"/>
      <c r="V887" s="452"/>
      <c r="W887" s="452"/>
      <c r="X887" s="452"/>
      <c r="Y887" s="452"/>
      <c r="Z887" s="452"/>
      <c r="AA887" s="452"/>
      <c r="AB887" s="452"/>
      <c r="AC887" s="452"/>
      <c r="AD887" s="311"/>
    </row>
    <row r="888" spans="1:30" ht="20.100000000000001" customHeight="1">
      <c r="A888" s="374" t="s">
        <v>6805</v>
      </c>
      <c r="B888" s="374" t="s">
        <v>6786</v>
      </c>
      <c r="C888" s="358" t="s">
        <v>3641</v>
      </c>
      <c r="D888" s="374"/>
      <c r="E888" s="358"/>
      <c r="F888" s="443"/>
      <c r="G888" s="444"/>
      <c r="H888" s="443"/>
      <c r="I888" s="444"/>
      <c r="J888" s="443"/>
      <c r="K888" s="444"/>
      <c r="L888" s="443">
        <v>1</v>
      </c>
      <c r="M888" s="444">
        <v>100</v>
      </c>
      <c r="N888" s="471"/>
      <c r="O888" s="465"/>
      <c r="P888" s="471"/>
      <c r="Q888" s="465"/>
      <c r="R888" s="471"/>
      <c r="S888" s="465"/>
      <c r="T888" s="471"/>
      <c r="U888" s="465"/>
      <c r="V888" s="358" t="s">
        <v>8276</v>
      </c>
      <c r="W888" s="358" t="s">
        <v>8276</v>
      </c>
      <c r="X888" s="358" t="s">
        <v>8276</v>
      </c>
      <c r="Y888" s="358" t="s">
        <v>8276</v>
      </c>
      <c r="Z888" s="358"/>
      <c r="AA888" s="358"/>
      <c r="AB888" s="358"/>
      <c r="AC888" s="358"/>
      <c r="AD888" s="374"/>
    </row>
    <row r="889" spans="1:30" ht="20.100000000000001" customHeight="1">
      <c r="A889" s="311"/>
      <c r="B889" s="311"/>
      <c r="C889" s="452"/>
      <c r="D889" s="311" t="s">
        <v>1959</v>
      </c>
      <c r="E889" s="452" t="s">
        <v>758</v>
      </c>
      <c r="F889" s="531"/>
      <c r="G889" s="314"/>
      <c r="H889" s="356"/>
      <c r="I889" s="314"/>
      <c r="J889" s="356"/>
      <c r="K889" s="314"/>
      <c r="L889" s="356"/>
      <c r="M889" s="314"/>
      <c r="N889" s="315"/>
      <c r="O889" s="316"/>
      <c r="P889" s="315"/>
      <c r="Q889" s="316"/>
      <c r="R889" s="315"/>
      <c r="S889" s="316"/>
      <c r="T889" s="315"/>
      <c r="U889" s="316"/>
      <c r="V889" s="452"/>
      <c r="W889" s="452"/>
      <c r="X889" s="452"/>
      <c r="Y889" s="452"/>
      <c r="Z889" s="452"/>
      <c r="AA889" s="452"/>
      <c r="AB889" s="452"/>
      <c r="AC889" s="452"/>
      <c r="AD889" s="311"/>
    </row>
    <row r="890" spans="1:30" ht="20.100000000000001" customHeight="1">
      <c r="A890" s="311"/>
      <c r="B890" s="311"/>
      <c r="C890" s="452"/>
      <c r="D890" s="311" t="s">
        <v>1960</v>
      </c>
      <c r="E890" s="452"/>
      <c r="F890" s="531">
        <v>1</v>
      </c>
      <c r="G890" s="314">
        <v>100</v>
      </c>
      <c r="H890" s="356">
        <v>1</v>
      </c>
      <c r="I890" s="314">
        <v>100</v>
      </c>
      <c r="J890" s="356">
        <v>1</v>
      </c>
      <c r="K890" s="314">
        <v>100</v>
      </c>
      <c r="L890" s="356"/>
      <c r="M890" s="314"/>
      <c r="N890" s="315"/>
      <c r="O890" s="316"/>
      <c r="P890" s="315"/>
      <c r="Q890" s="316"/>
      <c r="R890" s="315"/>
      <c r="S890" s="316"/>
      <c r="T890" s="315"/>
      <c r="U890" s="316"/>
      <c r="V890" s="452"/>
      <c r="W890" s="452"/>
      <c r="X890" s="452"/>
      <c r="Y890" s="452"/>
      <c r="Z890" s="452"/>
      <c r="AA890" s="452"/>
      <c r="AB890" s="452"/>
      <c r="AC890" s="452"/>
      <c r="AD890" s="311"/>
    </row>
    <row r="891" spans="1:30" ht="20.100000000000001" customHeight="1">
      <c r="A891" s="374" t="s">
        <v>6806</v>
      </c>
      <c r="B891" s="374" t="s">
        <v>6787</v>
      </c>
      <c r="C891" s="358" t="s">
        <v>8782</v>
      </c>
      <c r="D891" s="374" t="s">
        <v>8568</v>
      </c>
      <c r="E891" s="358" t="s">
        <v>7338</v>
      </c>
      <c r="F891" s="443">
        <v>1</v>
      </c>
      <c r="G891" s="444">
        <v>100</v>
      </c>
      <c r="H891" s="443">
        <v>1</v>
      </c>
      <c r="I891" s="444">
        <v>100</v>
      </c>
      <c r="J891" s="443">
        <v>1</v>
      </c>
      <c r="K891" s="444">
        <v>100</v>
      </c>
      <c r="L891" s="443"/>
      <c r="M891" s="444"/>
      <c r="N891" s="471"/>
      <c r="O891" s="465"/>
      <c r="P891" s="471"/>
      <c r="Q891" s="465"/>
      <c r="R891" s="471"/>
      <c r="S891" s="465"/>
      <c r="T891" s="471"/>
      <c r="U891" s="465"/>
      <c r="V891" s="358" t="s">
        <v>8276</v>
      </c>
      <c r="W891" s="358" t="s">
        <v>8276</v>
      </c>
      <c r="X891" s="358" t="s">
        <v>8276</v>
      </c>
      <c r="Y891" s="358" t="s">
        <v>8276</v>
      </c>
      <c r="Z891" s="358"/>
      <c r="AA891" s="358"/>
      <c r="AB891" s="358"/>
      <c r="AC891" s="358"/>
      <c r="AD891" s="374"/>
    </row>
    <row r="892" spans="1:30" ht="20.100000000000001" customHeight="1">
      <c r="A892" s="311"/>
      <c r="B892" s="311"/>
      <c r="C892" s="452"/>
      <c r="D892" s="311" t="s">
        <v>8569</v>
      </c>
      <c r="E892" s="452"/>
      <c r="F892" s="531"/>
      <c r="G892" s="314"/>
      <c r="H892" s="356"/>
      <c r="I892" s="314"/>
      <c r="J892" s="356"/>
      <c r="K892" s="314"/>
      <c r="L892" s="356"/>
      <c r="M892" s="314"/>
      <c r="N892" s="315"/>
      <c r="O892" s="316"/>
      <c r="P892" s="315"/>
      <c r="Q892" s="316"/>
      <c r="R892" s="315"/>
      <c r="S892" s="316"/>
      <c r="T892" s="315"/>
      <c r="U892" s="316"/>
      <c r="V892" s="452"/>
      <c r="W892" s="452"/>
      <c r="X892" s="452"/>
      <c r="Y892" s="452"/>
      <c r="Z892" s="452"/>
      <c r="AA892" s="452"/>
      <c r="AB892" s="452"/>
      <c r="AC892" s="452"/>
      <c r="AD892" s="311"/>
    </row>
    <row r="893" spans="1:30" ht="20.100000000000001" customHeight="1">
      <c r="A893" s="311"/>
      <c r="B893" s="311"/>
      <c r="C893" s="452"/>
      <c r="D893" s="311" t="s">
        <v>7408</v>
      </c>
      <c r="E893" s="452"/>
      <c r="F893" s="531"/>
      <c r="G893" s="314"/>
      <c r="H893" s="356"/>
      <c r="I893" s="314"/>
      <c r="J893" s="356"/>
      <c r="K893" s="314"/>
      <c r="L893" s="356"/>
      <c r="M893" s="314"/>
      <c r="N893" s="315"/>
      <c r="O893" s="316"/>
      <c r="P893" s="315"/>
      <c r="Q893" s="316"/>
      <c r="R893" s="315"/>
      <c r="S893" s="316"/>
      <c r="T893" s="315"/>
      <c r="U893" s="316"/>
      <c r="V893" s="452"/>
      <c r="W893" s="452"/>
      <c r="X893" s="452"/>
      <c r="Y893" s="452"/>
      <c r="Z893" s="452"/>
      <c r="AA893" s="452"/>
      <c r="AB893" s="452"/>
      <c r="AC893" s="452"/>
      <c r="AD893" s="311"/>
    </row>
    <row r="894" spans="1:30" ht="20.100000000000001" customHeight="1">
      <c r="A894" s="311"/>
      <c r="B894" s="311"/>
      <c r="C894" s="452"/>
      <c r="D894" s="311" t="s">
        <v>8571</v>
      </c>
      <c r="E894" s="452"/>
      <c r="F894" s="531"/>
      <c r="G894" s="314"/>
      <c r="H894" s="356"/>
      <c r="I894" s="314"/>
      <c r="J894" s="356"/>
      <c r="K894" s="314"/>
      <c r="L894" s="356"/>
      <c r="M894" s="314"/>
      <c r="N894" s="315"/>
      <c r="O894" s="316"/>
      <c r="P894" s="315"/>
      <c r="Q894" s="316"/>
      <c r="R894" s="315"/>
      <c r="S894" s="316"/>
      <c r="T894" s="315"/>
      <c r="U894" s="316"/>
      <c r="V894" s="452"/>
      <c r="W894" s="452"/>
      <c r="X894" s="452"/>
      <c r="Y894" s="452"/>
      <c r="Z894" s="452"/>
      <c r="AA894" s="452"/>
      <c r="AB894" s="452"/>
      <c r="AC894" s="452"/>
      <c r="AD894" s="311"/>
    </row>
    <row r="895" spans="1:30" ht="20.100000000000001" customHeight="1">
      <c r="A895" s="311"/>
      <c r="B895" s="311"/>
      <c r="C895" s="452"/>
      <c r="D895" s="311" t="s">
        <v>1959</v>
      </c>
      <c r="E895" s="452"/>
      <c r="F895" s="531"/>
      <c r="G895" s="314"/>
      <c r="H895" s="356"/>
      <c r="I895" s="314"/>
      <c r="J895" s="356"/>
      <c r="K895" s="314"/>
      <c r="L895" s="356"/>
      <c r="M895" s="314"/>
      <c r="N895" s="315"/>
      <c r="O895" s="316"/>
      <c r="P895" s="315"/>
      <c r="Q895" s="316"/>
      <c r="R895" s="315"/>
      <c r="S895" s="316"/>
      <c r="T895" s="315"/>
      <c r="U895" s="316"/>
      <c r="V895" s="452"/>
      <c r="W895" s="452"/>
      <c r="X895" s="452"/>
      <c r="Y895" s="452"/>
      <c r="Z895" s="452"/>
      <c r="AA895" s="452"/>
      <c r="AB895" s="452"/>
      <c r="AC895" s="452"/>
      <c r="AD895" s="311"/>
    </row>
    <row r="896" spans="1:30" ht="20.100000000000001" customHeight="1">
      <c r="A896" s="311"/>
      <c r="B896" s="311"/>
      <c r="C896" s="452"/>
      <c r="D896" s="311" t="s">
        <v>1960</v>
      </c>
      <c r="E896" s="452"/>
      <c r="F896" s="531"/>
      <c r="G896" s="314"/>
      <c r="H896" s="356"/>
      <c r="I896" s="314"/>
      <c r="J896" s="356"/>
      <c r="K896" s="314"/>
      <c r="L896" s="356"/>
      <c r="M896" s="314"/>
      <c r="N896" s="315"/>
      <c r="O896" s="316"/>
      <c r="P896" s="315"/>
      <c r="Q896" s="316"/>
      <c r="R896" s="315"/>
      <c r="S896" s="316"/>
      <c r="T896" s="315"/>
      <c r="U896" s="316"/>
      <c r="V896" s="452"/>
      <c r="W896" s="452"/>
      <c r="X896" s="452"/>
      <c r="Y896" s="452"/>
      <c r="Z896" s="452"/>
      <c r="AA896" s="452"/>
      <c r="AB896" s="452"/>
      <c r="AC896" s="452"/>
      <c r="AD896" s="311"/>
    </row>
    <row r="897" spans="1:30" ht="20.100000000000001" customHeight="1">
      <c r="A897" s="374" t="s">
        <v>3576</v>
      </c>
      <c r="B897" s="374" t="s">
        <v>907</v>
      </c>
      <c r="C897" s="358" t="s">
        <v>7405</v>
      </c>
      <c r="D897" s="374" t="s">
        <v>1423</v>
      </c>
      <c r="E897" s="527"/>
      <c r="F897" s="443">
        <v>148</v>
      </c>
      <c r="G897" s="444">
        <v>3.7157921164951042</v>
      </c>
      <c r="H897" s="443">
        <v>91</v>
      </c>
      <c r="I897" s="444">
        <v>2.2292993630573248</v>
      </c>
      <c r="J897" s="443">
        <v>51</v>
      </c>
      <c r="K897" s="444">
        <v>1.2256669069935111</v>
      </c>
      <c r="L897" s="443">
        <v>68</v>
      </c>
      <c r="M897" s="444">
        <v>1.5824994181987433</v>
      </c>
      <c r="N897" s="471">
        <v>73</v>
      </c>
      <c r="O897" s="465">
        <v>1.6602228792358427</v>
      </c>
      <c r="P897" s="471">
        <v>49</v>
      </c>
      <c r="Q897" s="465">
        <v>1.0731493648707842</v>
      </c>
      <c r="R897" s="471">
        <v>58</v>
      </c>
      <c r="S897" s="465">
        <v>1.2401111823818687</v>
      </c>
      <c r="T897" s="471"/>
      <c r="U897" s="465"/>
      <c r="V897" s="358" t="s">
        <v>8276</v>
      </c>
      <c r="W897" s="358" t="s">
        <v>8276</v>
      </c>
      <c r="X897" s="358" t="s">
        <v>8276</v>
      </c>
      <c r="Y897" s="358" t="s">
        <v>8276</v>
      </c>
      <c r="Z897" s="358" t="s">
        <v>8276</v>
      </c>
      <c r="AA897" s="358" t="s">
        <v>8276</v>
      </c>
      <c r="AB897" s="358" t="s">
        <v>8276</v>
      </c>
      <c r="AC897" s="358"/>
      <c r="AD897" s="374"/>
    </row>
    <row r="898" spans="1:30" ht="20.100000000000001" customHeight="1">
      <c r="A898" s="311"/>
      <c r="B898" s="311"/>
      <c r="C898" s="452"/>
      <c r="D898" s="311" t="s">
        <v>1424</v>
      </c>
      <c r="E898" s="526"/>
      <c r="F898" s="319">
        <v>3835</v>
      </c>
      <c r="G898" s="314">
        <v>96.284207883504891</v>
      </c>
      <c r="H898" s="319">
        <v>3991</v>
      </c>
      <c r="I898" s="314">
        <v>97.770700636942678</v>
      </c>
      <c r="J898" s="356">
        <v>4110</v>
      </c>
      <c r="K898" s="314">
        <v>98.77433309300649</v>
      </c>
      <c r="L898" s="356">
        <v>4229</v>
      </c>
      <c r="M898" s="314">
        <v>98.417500581801264</v>
      </c>
      <c r="N898" s="315">
        <v>4324</v>
      </c>
      <c r="O898" s="316">
        <v>98.339777120764154</v>
      </c>
      <c r="P898" s="315">
        <v>4517</v>
      </c>
      <c r="Q898" s="316">
        <v>98.926850635129213</v>
      </c>
      <c r="R898" s="315">
        <v>4619</v>
      </c>
      <c r="S898" s="316">
        <v>98.759888817618133</v>
      </c>
      <c r="T898" s="315"/>
      <c r="U898" s="316"/>
      <c r="V898" s="452"/>
      <c r="W898" s="452"/>
      <c r="X898" s="452"/>
      <c r="Y898" s="452"/>
      <c r="Z898" s="452"/>
      <c r="AA898" s="452"/>
      <c r="AB898" s="452"/>
      <c r="AC898" s="452"/>
      <c r="AD898" s="311"/>
    </row>
    <row r="899" spans="1:30" ht="20.100000000000001" customHeight="1">
      <c r="A899" s="374" t="s">
        <v>3577</v>
      </c>
      <c r="B899" s="374" t="s">
        <v>908</v>
      </c>
      <c r="C899" s="358" t="s">
        <v>3680</v>
      </c>
      <c r="D899" s="374"/>
      <c r="E899" s="358"/>
      <c r="F899" s="443">
        <v>148</v>
      </c>
      <c r="G899" s="444">
        <v>100</v>
      </c>
      <c r="H899" s="443">
        <v>91</v>
      </c>
      <c r="I899" s="444">
        <v>100</v>
      </c>
      <c r="J899" s="443">
        <v>51</v>
      </c>
      <c r="K899" s="444">
        <v>100</v>
      </c>
      <c r="L899" s="443">
        <v>68</v>
      </c>
      <c r="M899" s="444">
        <v>100</v>
      </c>
      <c r="N899" s="471">
        <v>73</v>
      </c>
      <c r="O899" s="465">
        <v>100</v>
      </c>
      <c r="P899" s="471">
        <v>49</v>
      </c>
      <c r="Q899" s="465">
        <v>100</v>
      </c>
      <c r="R899" s="471">
        <v>58</v>
      </c>
      <c r="S899" s="465">
        <v>100</v>
      </c>
      <c r="T899" s="471"/>
      <c r="U899" s="465"/>
      <c r="V899" s="358" t="s">
        <v>8276</v>
      </c>
      <c r="W899" s="358" t="s">
        <v>8276</v>
      </c>
      <c r="X899" s="358" t="s">
        <v>8276</v>
      </c>
      <c r="Y899" s="358" t="s">
        <v>8276</v>
      </c>
      <c r="Z899" s="358" t="s">
        <v>8276</v>
      </c>
      <c r="AA899" s="358" t="s">
        <v>8276</v>
      </c>
      <c r="AB899" s="358" t="s">
        <v>8276</v>
      </c>
      <c r="AC899" s="358"/>
      <c r="AD899" s="374"/>
    </row>
    <row r="900" spans="1:30" ht="20.100000000000001" customHeight="1">
      <c r="A900" s="374" t="s">
        <v>3578</v>
      </c>
      <c r="B900" s="374" t="s">
        <v>909</v>
      </c>
      <c r="C900" s="358" t="s">
        <v>3680</v>
      </c>
      <c r="D900" s="374"/>
      <c r="E900" s="358"/>
      <c r="F900" s="443">
        <v>148</v>
      </c>
      <c r="G900" s="444">
        <v>100</v>
      </c>
      <c r="H900" s="443">
        <v>91</v>
      </c>
      <c r="I900" s="444">
        <v>100</v>
      </c>
      <c r="J900" s="443">
        <f>5092-5041</f>
        <v>51</v>
      </c>
      <c r="K900" s="444">
        <v>100</v>
      </c>
      <c r="L900" s="443">
        <v>68</v>
      </c>
      <c r="M900" s="444">
        <v>100</v>
      </c>
      <c r="N900" s="471">
        <v>73</v>
      </c>
      <c r="O900" s="465">
        <v>100</v>
      </c>
      <c r="P900" s="471">
        <v>49</v>
      </c>
      <c r="Q900" s="465">
        <v>100</v>
      </c>
      <c r="R900" s="471">
        <v>58</v>
      </c>
      <c r="S900" s="465">
        <v>100</v>
      </c>
      <c r="T900" s="471"/>
      <c r="U900" s="465"/>
      <c r="V900" s="358" t="s">
        <v>8276</v>
      </c>
      <c r="W900" s="358" t="s">
        <v>8276</v>
      </c>
      <c r="X900" s="358" t="s">
        <v>8276</v>
      </c>
      <c r="Y900" s="358" t="s">
        <v>8276</v>
      </c>
      <c r="Z900" s="358" t="s">
        <v>8276</v>
      </c>
      <c r="AA900" s="358" t="s">
        <v>8276</v>
      </c>
      <c r="AB900" s="358" t="s">
        <v>8276</v>
      </c>
      <c r="AC900" s="358"/>
      <c r="AD900" s="374"/>
    </row>
    <row r="901" spans="1:30" ht="20.100000000000001" customHeight="1">
      <c r="A901" s="374" t="s">
        <v>3579</v>
      </c>
      <c r="B901" s="374" t="s">
        <v>910</v>
      </c>
      <c r="C901" s="358" t="s">
        <v>3680</v>
      </c>
      <c r="D901" s="374" t="s">
        <v>2222</v>
      </c>
      <c r="E901" s="358" t="s">
        <v>7338</v>
      </c>
      <c r="F901" s="443"/>
      <c r="G901" s="444"/>
      <c r="H901" s="443">
        <v>1</v>
      </c>
      <c r="I901" s="444">
        <v>1.098901098901099</v>
      </c>
      <c r="J901" s="443"/>
      <c r="K901" s="444"/>
      <c r="L901" s="443"/>
      <c r="M901" s="444"/>
      <c r="N901" s="471"/>
      <c r="O901" s="465"/>
      <c r="P901" s="471"/>
      <c r="Q901" s="465"/>
      <c r="R901" s="471">
        <v>1</v>
      </c>
      <c r="S901" s="465">
        <v>1.7241379310344827</v>
      </c>
      <c r="T901" s="471"/>
      <c r="U901" s="465"/>
      <c r="V901" s="358" t="s">
        <v>8276</v>
      </c>
      <c r="W901" s="358" t="s">
        <v>8276</v>
      </c>
      <c r="X901" s="358" t="s">
        <v>8276</v>
      </c>
      <c r="Y901" s="358" t="s">
        <v>8276</v>
      </c>
      <c r="Z901" s="358" t="s">
        <v>8276</v>
      </c>
      <c r="AA901" s="358" t="s">
        <v>8276</v>
      </c>
      <c r="AB901" s="358" t="s">
        <v>8276</v>
      </c>
      <c r="AC901" s="358"/>
      <c r="AD901" s="374"/>
    </row>
    <row r="902" spans="1:30" ht="20.100000000000001" customHeight="1">
      <c r="A902" s="311"/>
      <c r="B902" s="311"/>
      <c r="C902" s="452"/>
      <c r="D902" s="311" t="s">
        <v>2223</v>
      </c>
      <c r="E902" s="452"/>
      <c r="F902" s="531">
        <v>2</v>
      </c>
      <c r="G902" s="314">
        <v>1.3513513513513513</v>
      </c>
      <c r="H902" s="356"/>
      <c r="I902" s="314"/>
      <c r="J902" s="356">
        <v>3</v>
      </c>
      <c r="K902" s="314">
        <v>5.882352941176471</v>
      </c>
      <c r="L902" s="356">
        <v>1</v>
      </c>
      <c r="M902" s="314">
        <v>1.5</v>
      </c>
      <c r="N902" s="315"/>
      <c r="O902" s="316"/>
      <c r="P902" s="315">
        <v>2</v>
      </c>
      <c r="Q902" s="316">
        <v>4.0816326530612246</v>
      </c>
      <c r="R902" s="315">
        <v>2</v>
      </c>
      <c r="S902" s="316">
        <v>3.4482758620689653</v>
      </c>
      <c r="T902" s="315"/>
      <c r="U902" s="316"/>
      <c r="V902" s="452"/>
      <c r="W902" s="452"/>
      <c r="X902" s="452"/>
      <c r="Y902" s="452"/>
      <c r="Z902" s="452"/>
      <c r="AA902" s="452"/>
      <c r="AB902" s="452"/>
      <c r="AC902" s="452"/>
      <c r="AD902" s="311"/>
    </row>
    <row r="903" spans="1:30" ht="20.100000000000001" customHeight="1">
      <c r="A903" s="311"/>
      <c r="B903" s="311"/>
      <c r="C903" s="452"/>
      <c r="D903" s="311" t="s">
        <v>2224</v>
      </c>
      <c r="E903" s="452"/>
      <c r="F903" s="531"/>
      <c r="G903" s="314"/>
      <c r="H903" s="356"/>
      <c r="I903" s="314"/>
      <c r="J903" s="356"/>
      <c r="K903" s="314"/>
      <c r="L903" s="356"/>
      <c r="M903" s="314"/>
      <c r="N903" s="315"/>
      <c r="O903" s="316"/>
      <c r="P903" s="315"/>
      <c r="Q903" s="316"/>
      <c r="R903" s="315"/>
      <c r="S903" s="316"/>
      <c r="T903" s="315"/>
      <c r="U903" s="316"/>
      <c r="V903" s="452"/>
      <c r="W903" s="452"/>
      <c r="X903" s="452"/>
      <c r="Y903" s="452"/>
      <c r="Z903" s="452"/>
      <c r="AA903" s="452"/>
      <c r="AB903" s="452"/>
      <c r="AC903" s="452"/>
      <c r="AD903" s="311"/>
    </row>
    <row r="904" spans="1:30" ht="20.100000000000001" customHeight="1">
      <c r="A904" s="311"/>
      <c r="B904" s="311"/>
      <c r="C904" s="452"/>
      <c r="D904" s="311" t="s">
        <v>2225</v>
      </c>
      <c r="E904" s="452"/>
      <c r="F904" s="531">
        <v>1</v>
      </c>
      <c r="G904" s="314">
        <v>0.67567567567567566</v>
      </c>
      <c r="H904" s="356"/>
      <c r="I904" s="314"/>
      <c r="J904" s="356">
        <v>1</v>
      </c>
      <c r="K904" s="314">
        <v>1.9607843137254901</v>
      </c>
      <c r="L904" s="356">
        <v>1</v>
      </c>
      <c r="M904" s="314">
        <v>1.5</v>
      </c>
      <c r="N904" s="315">
        <v>1</v>
      </c>
      <c r="O904" s="316">
        <v>1.3698630136986301</v>
      </c>
      <c r="P904" s="315"/>
      <c r="Q904" s="316"/>
      <c r="R904" s="315"/>
      <c r="S904" s="316"/>
      <c r="T904" s="315"/>
      <c r="U904" s="316"/>
      <c r="V904" s="452"/>
      <c r="W904" s="452"/>
      <c r="X904" s="452"/>
      <c r="Y904" s="452"/>
      <c r="Z904" s="452"/>
      <c r="AA904" s="452"/>
      <c r="AB904" s="452"/>
      <c r="AC904" s="452"/>
      <c r="AD904" s="311"/>
    </row>
    <row r="905" spans="1:30" ht="20.100000000000001" customHeight="1">
      <c r="A905" s="311"/>
      <c r="B905" s="311"/>
      <c r="C905" s="452"/>
      <c r="D905" s="311" t="s">
        <v>2226</v>
      </c>
      <c r="E905" s="452"/>
      <c r="F905" s="531">
        <v>4</v>
      </c>
      <c r="G905" s="314">
        <v>2.7027027027027026</v>
      </c>
      <c r="H905" s="356">
        <v>5</v>
      </c>
      <c r="I905" s="314">
        <v>5.4945054945054945</v>
      </c>
      <c r="J905" s="356">
        <v>7</v>
      </c>
      <c r="K905" s="314">
        <v>13.725490196078431</v>
      </c>
      <c r="L905" s="356">
        <v>8</v>
      </c>
      <c r="M905" s="314">
        <v>11.8</v>
      </c>
      <c r="N905" s="315">
        <v>4</v>
      </c>
      <c r="O905" s="316">
        <v>5.4794520547945202</v>
      </c>
      <c r="P905" s="315">
        <v>5</v>
      </c>
      <c r="Q905" s="316">
        <v>10.204081632653061</v>
      </c>
      <c r="R905" s="315">
        <v>6</v>
      </c>
      <c r="S905" s="316">
        <v>10.344827586206897</v>
      </c>
      <c r="T905" s="315"/>
      <c r="U905" s="316"/>
      <c r="V905" s="452"/>
      <c r="W905" s="452"/>
      <c r="X905" s="452"/>
      <c r="Y905" s="452"/>
      <c r="Z905" s="452"/>
      <c r="AA905" s="452"/>
      <c r="AB905" s="452"/>
      <c r="AC905" s="452"/>
      <c r="AD905" s="311"/>
    </row>
    <row r="906" spans="1:30" ht="20.100000000000001" customHeight="1">
      <c r="A906" s="311"/>
      <c r="B906" s="311"/>
      <c r="C906" s="452"/>
      <c r="D906" s="311" t="s">
        <v>2227</v>
      </c>
      <c r="E906" s="452"/>
      <c r="F906" s="531">
        <v>130</v>
      </c>
      <c r="G906" s="314">
        <v>87.837837837837839</v>
      </c>
      <c r="H906" s="356">
        <v>79</v>
      </c>
      <c r="I906" s="314">
        <v>86.813186813186817</v>
      </c>
      <c r="J906" s="356">
        <v>26</v>
      </c>
      <c r="K906" s="314">
        <v>50.980392156862742</v>
      </c>
      <c r="L906" s="356">
        <v>49</v>
      </c>
      <c r="M906" s="314">
        <v>72.099999999999994</v>
      </c>
      <c r="N906" s="315">
        <v>60</v>
      </c>
      <c r="O906" s="316">
        <v>82.191780821917803</v>
      </c>
      <c r="P906" s="315">
        <v>30</v>
      </c>
      <c r="Q906" s="316">
        <v>61.224489795918366</v>
      </c>
      <c r="R906" s="315">
        <v>38</v>
      </c>
      <c r="S906" s="316">
        <v>65.517241379310349</v>
      </c>
      <c r="T906" s="315"/>
      <c r="U906" s="316"/>
      <c r="V906" s="452"/>
      <c r="W906" s="452"/>
      <c r="X906" s="452"/>
      <c r="Y906" s="452"/>
      <c r="Z906" s="452"/>
      <c r="AA906" s="452"/>
      <c r="AB906" s="452"/>
      <c r="AC906" s="452"/>
      <c r="AD906" s="311"/>
    </row>
    <row r="907" spans="1:30" ht="20.100000000000001" customHeight="1">
      <c r="A907" s="311"/>
      <c r="B907" s="311"/>
      <c r="C907" s="452"/>
      <c r="D907" s="311" t="s">
        <v>2228</v>
      </c>
      <c r="E907" s="452"/>
      <c r="F907" s="531">
        <v>11</v>
      </c>
      <c r="G907" s="314">
        <v>7.4324324324324325</v>
      </c>
      <c r="H907" s="356">
        <v>6</v>
      </c>
      <c r="I907" s="314">
        <v>6.5934065934065931</v>
      </c>
      <c r="J907" s="356">
        <v>14</v>
      </c>
      <c r="K907" s="314">
        <v>27.450980392156861</v>
      </c>
      <c r="L907" s="356">
        <v>8</v>
      </c>
      <c r="M907" s="314">
        <v>11.8</v>
      </c>
      <c r="N907" s="315">
        <v>8</v>
      </c>
      <c r="O907" s="316">
        <v>10.95890410958904</v>
      </c>
      <c r="P907" s="315">
        <v>12</v>
      </c>
      <c r="Q907" s="316">
        <v>24.489795918367346</v>
      </c>
      <c r="R907" s="315">
        <v>11</v>
      </c>
      <c r="S907" s="316">
        <v>18.96551724137931</v>
      </c>
      <c r="T907" s="315"/>
      <c r="U907" s="316"/>
      <c r="V907" s="452"/>
      <c r="W907" s="452"/>
      <c r="X907" s="452"/>
      <c r="Y907" s="452"/>
      <c r="Z907" s="452"/>
      <c r="AA907" s="452"/>
      <c r="AB907" s="452"/>
      <c r="AC907" s="452"/>
      <c r="AD907" s="311"/>
    </row>
    <row r="908" spans="1:30" ht="20.100000000000001" customHeight="1">
      <c r="A908" s="311"/>
      <c r="B908" s="311"/>
      <c r="C908" s="452"/>
      <c r="D908" s="311" t="s">
        <v>2229</v>
      </c>
      <c r="E908" s="452"/>
      <c r="F908" s="531"/>
      <c r="G908" s="314"/>
      <c r="H908" s="356"/>
      <c r="I908" s="314"/>
      <c r="J908" s="356"/>
      <c r="K908" s="314"/>
      <c r="L908" s="356">
        <v>1</v>
      </c>
      <c r="M908" s="314">
        <v>1.5</v>
      </c>
      <c r="N908" s="315"/>
      <c r="O908" s="316"/>
      <c r="P908" s="315"/>
      <c r="Q908" s="316"/>
      <c r="R908" s="315"/>
      <c r="S908" s="316"/>
      <c r="T908" s="315"/>
      <c r="U908" s="316"/>
      <c r="V908" s="452"/>
      <c r="W908" s="452"/>
      <c r="X908" s="452"/>
      <c r="Y908" s="452"/>
      <c r="Z908" s="452"/>
      <c r="AA908" s="452"/>
      <c r="AB908" s="452"/>
      <c r="AC908" s="452"/>
      <c r="AD908" s="311"/>
    </row>
    <row r="909" spans="1:30" ht="20.100000000000001" customHeight="1">
      <c r="A909" s="311"/>
      <c r="B909" s="311"/>
      <c r="C909" s="452"/>
      <c r="D909" s="311" t="s">
        <v>1959</v>
      </c>
      <c r="E909" s="452"/>
      <c r="F909" s="531"/>
      <c r="G909" s="314"/>
      <c r="H909" s="356"/>
      <c r="I909" s="314"/>
      <c r="J909" s="356"/>
      <c r="K909" s="314"/>
      <c r="L909" s="356"/>
      <c r="M909" s="314"/>
      <c r="N909" s="315"/>
      <c r="O909" s="316"/>
      <c r="P909" s="315"/>
      <c r="Q909" s="316"/>
      <c r="R909" s="315"/>
      <c r="S909" s="316"/>
      <c r="T909" s="315"/>
      <c r="U909" s="316"/>
      <c r="V909" s="452"/>
      <c r="W909" s="452"/>
      <c r="X909" s="452"/>
      <c r="Y909" s="452"/>
      <c r="Z909" s="452"/>
      <c r="AA909" s="452"/>
      <c r="AB909" s="452"/>
      <c r="AC909" s="452"/>
      <c r="AD909" s="311"/>
    </row>
    <row r="910" spans="1:30" ht="20.100000000000001" customHeight="1">
      <c r="A910" s="311"/>
      <c r="B910" s="311"/>
      <c r="C910" s="452"/>
      <c r="D910" s="311" t="s">
        <v>1960</v>
      </c>
      <c r="E910" s="452"/>
      <c r="F910" s="531"/>
      <c r="G910" s="314"/>
      <c r="H910" s="356"/>
      <c r="I910" s="314"/>
      <c r="J910" s="356"/>
      <c r="K910" s="314"/>
      <c r="L910" s="356"/>
      <c r="M910" s="314"/>
      <c r="N910" s="315"/>
      <c r="O910" s="316"/>
      <c r="P910" s="315"/>
      <c r="Q910" s="316"/>
      <c r="R910" s="315"/>
      <c r="S910" s="316"/>
      <c r="T910" s="315"/>
      <c r="U910" s="316"/>
      <c r="V910" s="452"/>
      <c r="W910" s="452"/>
      <c r="X910" s="452"/>
      <c r="Y910" s="452"/>
      <c r="Z910" s="452"/>
      <c r="AA910" s="452"/>
      <c r="AB910" s="452"/>
      <c r="AC910" s="452"/>
      <c r="AD910" s="311"/>
    </row>
    <row r="911" spans="1:30" ht="20.100000000000001" customHeight="1">
      <c r="A911" s="374" t="s">
        <v>3580</v>
      </c>
      <c r="B911" s="374" t="s">
        <v>911</v>
      </c>
      <c r="C911" s="358" t="s">
        <v>3680</v>
      </c>
      <c r="D911" s="374"/>
      <c r="E911" s="358"/>
      <c r="F911" s="443">
        <v>148</v>
      </c>
      <c r="G911" s="444">
        <v>100</v>
      </c>
      <c r="H911" s="443">
        <v>91</v>
      </c>
      <c r="I911" s="444">
        <v>100</v>
      </c>
      <c r="J911" s="443">
        <v>51</v>
      </c>
      <c r="K911" s="444">
        <v>100</v>
      </c>
      <c r="L911" s="443">
        <v>68</v>
      </c>
      <c r="M911" s="444">
        <v>100</v>
      </c>
      <c r="N911" s="471">
        <v>73</v>
      </c>
      <c r="O911" s="465">
        <v>100</v>
      </c>
      <c r="P911" s="471">
        <v>48</v>
      </c>
      <c r="Q911" s="465">
        <v>98</v>
      </c>
      <c r="R911" s="471">
        <v>58</v>
      </c>
      <c r="S911" s="465">
        <v>100</v>
      </c>
      <c r="T911" s="471"/>
      <c r="U911" s="465"/>
      <c r="V911" s="358" t="s">
        <v>8276</v>
      </c>
      <c r="W911" s="358" t="s">
        <v>8276</v>
      </c>
      <c r="X911" s="358" t="s">
        <v>8276</v>
      </c>
      <c r="Y911" s="358" t="s">
        <v>8276</v>
      </c>
      <c r="Z911" s="358" t="s">
        <v>8276</v>
      </c>
      <c r="AA911" s="358" t="s">
        <v>8276</v>
      </c>
      <c r="AB911" s="358" t="s">
        <v>8276</v>
      </c>
      <c r="AC911" s="358"/>
      <c r="AD911" s="374"/>
    </row>
    <row r="912" spans="1:30" ht="20.100000000000001" customHeight="1">
      <c r="A912" s="311"/>
      <c r="B912" s="311"/>
      <c r="C912" s="452"/>
      <c r="D912" s="311" t="s">
        <v>1562</v>
      </c>
      <c r="E912" s="452" t="s">
        <v>8730</v>
      </c>
      <c r="F912" s="531"/>
      <c r="G912" s="314"/>
      <c r="H912" s="356"/>
      <c r="I912" s="314"/>
      <c r="J912" s="356"/>
      <c r="K912" s="314"/>
      <c r="L912" s="356"/>
      <c r="M912" s="314"/>
      <c r="N912" s="315"/>
      <c r="O912" s="316"/>
      <c r="P912" s="315"/>
      <c r="Q912" s="316"/>
      <c r="R912" s="315"/>
      <c r="S912" s="316"/>
      <c r="T912" s="315"/>
      <c r="U912" s="316"/>
      <c r="V912" s="452"/>
      <c r="W912" s="452"/>
      <c r="X912" s="452"/>
      <c r="Y912" s="452"/>
      <c r="Z912" s="452"/>
      <c r="AA912" s="452"/>
      <c r="AB912" s="452"/>
      <c r="AC912" s="452"/>
      <c r="AD912" s="311"/>
    </row>
    <row r="913" spans="1:30" ht="20.100000000000001" customHeight="1">
      <c r="A913" s="311"/>
      <c r="B913" s="311"/>
      <c r="C913" s="452"/>
      <c r="D913" s="311" t="s">
        <v>1563</v>
      </c>
      <c r="E913" s="452"/>
      <c r="F913" s="531"/>
      <c r="G913" s="314"/>
      <c r="H913" s="356"/>
      <c r="I913" s="314"/>
      <c r="J913" s="356"/>
      <c r="K913" s="314"/>
      <c r="L913" s="356"/>
      <c r="M913" s="314"/>
      <c r="N913" s="315"/>
      <c r="O913" s="316"/>
      <c r="P913" s="315">
        <v>1</v>
      </c>
      <c r="Q913" s="316">
        <v>2</v>
      </c>
      <c r="R913" s="315"/>
      <c r="S913" s="316"/>
      <c r="T913" s="315"/>
      <c r="U913" s="316"/>
      <c r="V913" s="452"/>
      <c r="W913" s="452"/>
      <c r="X913" s="452"/>
      <c r="Y913" s="452"/>
      <c r="Z913" s="452"/>
      <c r="AA913" s="452"/>
      <c r="AB913" s="452"/>
      <c r="AC913" s="452"/>
      <c r="AD913" s="311"/>
    </row>
    <row r="914" spans="1:30" ht="20.100000000000001" customHeight="1">
      <c r="A914" s="374" t="s">
        <v>3581</v>
      </c>
      <c r="B914" s="374" t="s">
        <v>912</v>
      </c>
      <c r="C914" s="358" t="s">
        <v>3680</v>
      </c>
      <c r="D914" s="374"/>
      <c r="E914" s="358"/>
      <c r="F914" s="443">
        <v>145</v>
      </c>
      <c r="G914" s="444">
        <v>97.972972972972968</v>
      </c>
      <c r="H914" s="443">
        <v>91</v>
      </c>
      <c r="I914" s="444">
        <v>100</v>
      </c>
      <c r="J914" s="443">
        <v>51</v>
      </c>
      <c r="K914" s="444">
        <v>100</v>
      </c>
      <c r="L914" s="443">
        <v>67</v>
      </c>
      <c r="M914" s="444">
        <v>98.5</v>
      </c>
      <c r="N914" s="471">
        <v>73</v>
      </c>
      <c r="O914" s="465">
        <v>100</v>
      </c>
      <c r="P914" s="471">
        <v>46</v>
      </c>
      <c r="Q914" s="465">
        <v>95.8</v>
      </c>
      <c r="R914" s="471">
        <v>58</v>
      </c>
      <c r="S914" s="465">
        <v>100</v>
      </c>
      <c r="T914" s="471"/>
      <c r="U914" s="465"/>
      <c r="V914" s="358" t="s">
        <v>8276</v>
      </c>
      <c r="W914" s="358" t="s">
        <v>8276</v>
      </c>
      <c r="X914" s="358" t="s">
        <v>8276</v>
      </c>
      <c r="Y914" s="358" t="s">
        <v>8276</v>
      </c>
      <c r="Z914" s="358" t="s">
        <v>8276</v>
      </c>
      <c r="AA914" s="358" t="s">
        <v>8276</v>
      </c>
      <c r="AB914" s="358" t="s">
        <v>8276</v>
      </c>
      <c r="AC914" s="358"/>
      <c r="AD914" s="374"/>
    </row>
    <row r="915" spans="1:30" ht="20.100000000000001" customHeight="1">
      <c r="A915" s="311"/>
      <c r="B915" s="311"/>
      <c r="C915" s="452"/>
      <c r="D915" s="311" t="s">
        <v>1959</v>
      </c>
      <c r="E915" s="452" t="s">
        <v>758</v>
      </c>
      <c r="F915" s="531"/>
      <c r="G915" s="314"/>
      <c r="H915" s="356"/>
      <c r="I915" s="314"/>
      <c r="J915" s="356"/>
      <c r="K915" s="314"/>
      <c r="L915" s="356"/>
      <c r="M915" s="314"/>
      <c r="N915" s="315"/>
      <c r="O915" s="316"/>
      <c r="P915" s="315"/>
      <c r="Q915" s="316"/>
      <c r="R915" s="315"/>
      <c r="S915" s="316"/>
      <c r="T915" s="315"/>
      <c r="U915" s="316"/>
      <c r="V915" s="452"/>
      <c r="W915" s="452"/>
      <c r="X915" s="452"/>
      <c r="Y915" s="452"/>
      <c r="Z915" s="452"/>
      <c r="AA915" s="452"/>
      <c r="AB915" s="452"/>
      <c r="AC915" s="452"/>
      <c r="AD915" s="311"/>
    </row>
    <row r="916" spans="1:30" ht="20.100000000000001" customHeight="1">
      <c r="A916" s="311"/>
      <c r="B916" s="311"/>
      <c r="C916" s="452"/>
      <c r="D916" s="311" t="s">
        <v>1960</v>
      </c>
      <c r="E916" s="452"/>
      <c r="F916" s="531">
        <v>3</v>
      </c>
      <c r="G916" s="314">
        <v>2.0270270270270272</v>
      </c>
      <c r="H916" s="356"/>
      <c r="I916" s="314"/>
      <c r="J916" s="356"/>
      <c r="K916" s="314"/>
      <c r="L916" s="356">
        <v>1</v>
      </c>
      <c r="M916" s="314">
        <v>1.5</v>
      </c>
      <c r="N916" s="315"/>
      <c r="O916" s="316"/>
      <c r="P916" s="315">
        <v>2</v>
      </c>
      <c r="Q916" s="316">
        <v>4.2</v>
      </c>
      <c r="R916" s="315"/>
      <c r="S916" s="316"/>
      <c r="T916" s="315"/>
      <c r="U916" s="316"/>
      <c r="V916" s="452"/>
      <c r="W916" s="452"/>
      <c r="X916" s="452"/>
      <c r="Y916" s="452"/>
      <c r="Z916" s="452"/>
      <c r="AA916" s="452"/>
      <c r="AB916" s="452"/>
      <c r="AC916" s="452"/>
      <c r="AD916" s="311"/>
    </row>
    <row r="917" spans="1:30" ht="20.100000000000001" customHeight="1">
      <c r="A917" s="374" t="s">
        <v>3582</v>
      </c>
      <c r="B917" s="374" t="s">
        <v>913</v>
      </c>
      <c r="C917" s="358" t="s">
        <v>3681</v>
      </c>
      <c r="D917" s="374" t="s">
        <v>8568</v>
      </c>
      <c r="E917" s="358" t="s">
        <v>7338</v>
      </c>
      <c r="F917" s="443"/>
      <c r="G917" s="444"/>
      <c r="H917" s="443"/>
      <c r="I917" s="444"/>
      <c r="J917" s="443"/>
      <c r="K917" s="444"/>
      <c r="L917" s="443"/>
      <c r="M917" s="444"/>
      <c r="N917" s="471"/>
      <c r="O917" s="465"/>
      <c r="P917" s="471"/>
      <c r="Q917" s="465"/>
      <c r="R917" s="471"/>
      <c r="S917" s="465"/>
      <c r="T917" s="471"/>
      <c r="U917" s="465"/>
      <c r="V917" s="358" t="s">
        <v>8276</v>
      </c>
      <c r="W917" s="358" t="s">
        <v>8276</v>
      </c>
      <c r="X917" s="358" t="s">
        <v>8276</v>
      </c>
      <c r="Y917" s="358" t="s">
        <v>8276</v>
      </c>
      <c r="Z917" s="358" t="s">
        <v>8276</v>
      </c>
      <c r="AA917" s="358" t="s">
        <v>8276</v>
      </c>
      <c r="AB917" s="358" t="s">
        <v>8276</v>
      </c>
      <c r="AC917" s="358"/>
      <c r="AD917" s="374"/>
    </row>
    <row r="918" spans="1:30" ht="20.100000000000001" customHeight="1">
      <c r="A918" s="311"/>
      <c r="B918" s="311"/>
      <c r="C918" s="452"/>
      <c r="D918" s="311" t="s">
        <v>8569</v>
      </c>
      <c r="E918" s="452"/>
      <c r="F918" s="531">
        <v>1</v>
      </c>
      <c r="G918" s="314">
        <v>33.333333333333329</v>
      </c>
      <c r="H918" s="356"/>
      <c r="I918" s="314"/>
      <c r="J918" s="356"/>
      <c r="K918" s="314"/>
      <c r="L918" s="356"/>
      <c r="M918" s="314"/>
      <c r="N918" s="315"/>
      <c r="O918" s="316"/>
      <c r="P918" s="315">
        <v>1</v>
      </c>
      <c r="Q918" s="316">
        <v>50</v>
      </c>
      <c r="R918" s="315"/>
      <c r="S918" s="316"/>
      <c r="T918" s="315"/>
      <c r="U918" s="316"/>
      <c r="V918" s="452"/>
      <c r="W918" s="452"/>
      <c r="X918" s="452"/>
      <c r="Y918" s="452"/>
      <c r="Z918" s="452"/>
      <c r="AA918" s="452"/>
      <c r="AB918" s="452"/>
      <c r="AC918" s="452"/>
      <c r="AD918" s="311"/>
    </row>
    <row r="919" spans="1:30" ht="20.100000000000001" customHeight="1">
      <c r="A919" s="311"/>
      <c r="B919" s="311"/>
      <c r="C919" s="452"/>
      <c r="D919" s="311" t="s">
        <v>7408</v>
      </c>
      <c r="E919" s="452"/>
      <c r="F919" s="531"/>
      <c r="G919" s="314"/>
      <c r="H919" s="356"/>
      <c r="I919" s="314"/>
      <c r="J919" s="356"/>
      <c r="K919" s="314"/>
      <c r="L919" s="356"/>
      <c r="M919" s="314"/>
      <c r="N919" s="315"/>
      <c r="O919" s="316"/>
      <c r="P919" s="315"/>
      <c r="Q919" s="316"/>
      <c r="R919" s="315"/>
      <c r="S919" s="316"/>
      <c r="T919" s="315"/>
      <c r="U919" s="316"/>
      <c r="V919" s="452"/>
      <c r="W919" s="452"/>
      <c r="X919" s="452"/>
      <c r="Y919" s="452"/>
      <c r="Z919" s="452"/>
      <c r="AA919" s="452"/>
      <c r="AB919" s="452"/>
      <c r="AC919" s="452"/>
      <c r="AD919" s="311"/>
    </row>
    <row r="920" spans="1:30" ht="20.100000000000001" customHeight="1">
      <c r="A920" s="311"/>
      <c r="B920" s="311"/>
      <c r="C920" s="452"/>
      <c r="D920" s="311" t="s">
        <v>8571</v>
      </c>
      <c r="E920" s="452"/>
      <c r="F920" s="531"/>
      <c r="G920" s="314"/>
      <c r="H920" s="356"/>
      <c r="I920" s="314"/>
      <c r="J920" s="356"/>
      <c r="K920" s="314"/>
      <c r="L920" s="356"/>
      <c r="M920" s="314"/>
      <c r="N920" s="315"/>
      <c r="O920" s="316"/>
      <c r="P920" s="315"/>
      <c r="Q920" s="316"/>
      <c r="R920" s="315"/>
      <c r="S920" s="316"/>
      <c r="T920" s="315"/>
      <c r="U920" s="316"/>
      <c r="V920" s="452"/>
      <c r="W920" s="452"/>
      <c r="X920" s="452"/>
      <c r="Y920" s="452"/>
      <c r="Z920" s="452"/>
      <c r="AA920" s="452"/>
      <c r="AB920" s="452"/>
      <c r="AC920" s="452"/>
      <c r="AD920" s="311"/>
    </row>
    <row r="921" spans="1:30" ht="20.100000000000001" customHeight="1">
      <c r="A921" s="311"/>
      <c r="B921" s="311"/>
      <c r="C921" s="452"/>
      <c r="D921" s="311" t="s">
        <v>1959</v>
      </c>
      <c r="E921" s="452"/>
      <c r="F921" s="531"/>
      <c r="G921" s="314"/>
      <c r="H921" s="356"/>
      <c r="I921" s="314"/>
      <c r="J921" s="356"/>
      <c r="K921" s="314"/>
      <c r="L921" s="356"/>
      <c r="M921" s="314"/>
      <c r="N921" s="315"/>
      <c r="O921" s="316"/>
      <c r="P921" s="315"/>
      <c r="Q921" s="316"/>
      <c r="R921" s="315"/>
      <c r="S921" s="316"/>
      <c r="T921" s="315"/>
      <c r="U921" s="316"/>
      <c r="V921" s="452"/>
      <c r="W921" s="452"/>
      <c r="X921" s="452"/>
      <c r="Y921" s="452"/>
      <c r="Z921" s="452"/>
      <c r="AA921" s="452"/>
      <c r="AB921" s="452"/>
      <c r="AC921" s="452"/>
      <c r="AD921" s="311"/>
    </row>
    <row r="922" spans="1:30" ht="20.100000000000001" customHeight="1">
      <c r="A922" s="311"/>
      <c r="B922" s="311"/>
      <c r="C922" s="452"/>
      <c r="D922" s="311" t="s">
        <v>1960</v>
      </c>
      <c r="E922" s="452"/>
      <c r="F922" s="531">
        <v>2</v>
      </c>
      <c r="G922" s="314">
        <v>66.666666666666657</v>
      </c>
      <c r="H922" s="356"/>
      <c r="I922" s="314"/>
      <c r="J922" s="356"/>
      <c r="K922" s="314"/>
      <c r="L922" s="356">
        <v>1</v>
      </c>
      <c r="M922" s="314">
        <v>100</v>
      </c>
      <c r="N922" s="315"/>
      <c r="O922" s="316"/>
      <c r="P922" s="315">
        <v>1</v>
      </c>
      <c r="Q922" s="316">
        <v>50</v>
      </c>
      <c r="R922" s="315"/>
      <c r="S922" s="316"/>
      <c r="T922" s="315"/>
      <c r="U922" s="316"/>
      <c r="V922" s="452"/>
      <c r="W922" s="452"/>
      <c r="X922" s="452"/>
      <c r="Y922" s="452"/>
      <c r="Z922" s="452"/>
      <c r="AA922" s="452"/>
      <c r="AB922" s="452"/>
      <c r="AC922" s="452"/>
      <c r="AD922" s="311"/>
    </row>
    <row r="923" spans="1:30" ht="20.100000000000001" customHeight="1">
      <c r="A923" s="374" t="s">
        <v>3583</v>
      </c>
      <c r="B923" s="374" t="s">
        <v>914</v>
      </c>
      <c r="C923" s="358" t="s">
        <v>3680</v>
      </c>
      <c r="D923" s="374" t="s">
        <v>8791</v>
      </c>
      <c r="E923" s="358" t="s">
        <v>7409</v>
      </c>
      <c r="F923" s="443">
        <v>8</v>
      </c>
      <c r="G923" s="444">
        <v>5.4054054054054053</v>
      </c>
      <c r="H923" s="443">
        <v>9</v>
      </c>
      <c r="I923" s="444">
        <v>9.8901098901098905</v>
      </c>
      <c r="J923" s="443">
        <v>3</v>
      </c>
      <c r="K923" s="444">
        <v>5.882352941176471</v>
      </c>
      <c r="L923" s="443">
        <v>6</v>
      </c>
      <c r="M923" s="444">
        <v>8.8235294117647065</v>
      </c>
      <c r="N923" s="471">
        <v>2</v>
      </c>
      <c r="O923" s="465">
        <v>2.7397260273972601</v>
      </c>
      <c r="P923" s="471">
        <v>3</v>
      </c>
      <c r="Q923" s="465">
        <v>6.1</v>
      </c>
      <c r="R923" s="471"/>
      <c r="S923" s="465"/>
      <c r="T923" s="471"/>
      <c r="U923" s="465"/>
      <c r="V923" s="358" t="s">
        <v>8276</v>
      </c>
      <c r="W923" s="358" t="s">
        <v>8276</v>
      </c>
      <c r="X923" s="358" t="s">
        <v>8276</v>
      </c>
      <c r="Y923" s="358" t="s">
        <v>8276</v>
      </c>
      <c r="Z923" s="358" t="s">
        <v>8276</v>
      </c>
      <c r="AA923" s="358" t="s">
        <v>8276</v>
      </c>
      <c r="AB923" s="358" t="s">
        <v>8276</v>
      </c>
      <c r="AC923" s="358"/>
      <c r="AD923" s="374"/>
    </row>
    <row r="924" spans="1:30" ht="20.100000000000001" customHeight="1">
      <c r="A924" s="311"/>
      <c r="B924" s="311"/>
      <c r="C924" s="452"/>
      <c r="D924" s="311" t="s">
        <v>8792</v>
      </c>
      <c r="E924" s="452"/>
      <c r="F924" s="531">
        <v>17</v>
      </c>
      <c r="G924" s="314">
        <v>11.486486486486486</v>
      </c>
      <c r="H924" s="356">
        <v>14</v>
      </c>
      <c r="I924" s="314">
        <v>15.384615384615385</v>
      </c>
      <c r="J924" s="356">
        <v>13</v>
      </c>
      <c r="K924" s="314">
        <v>25.490196078431371</v>
      </c>
      <c r="L924" s="356">
        <v>10</v>
      </c>
      <c r="M924" s="314">
        <v>14.705882352941176</v>
      </c>
      <c r="N924" s="315">
        <v>6</v>
      </c>
      <c r="O924" s="316">
        <v>8.2191780821917817</v>
      </c>
      <c r="P924" s="315">
        <v>9</v>
      </c>
      <c r="Q924" s="316">
        <v>18.399999999999999</v>
      </c>
      <c r="R924" s="315">
        <v>10</v>
      </c>
      <c r="S924" s="316">
        <v>17.241379310344829</v>
      </c>
      <c r="T924" s="315"/>
      <c r="U924" s="316"/>
      <c r="V924" s="452"/>
      <c r="W924" s="452"/>
      <c r="X924" s="452"/>
      <c r="Y924" s="452"/>
      <c r="Z924" s="452"/>
      <c r="AA924" s="452"/>
      <c r="AB924" s="452"/>
      <c r="AC924" s="452"/>
      <c r="AD924" s="311"/>
    </row>
    <row r="925" spans="1:30" ht="20.100000000000001" customHeight="1">
      <c r="A925" s="311"/>
      <c r="B925" s="311"/>
      <c r="C925" s="452"/>
      <c r="D925" s="311" t="s">
        <v>8793</v>
      </c>
      <c r="E925" s="452"/>
      <c r="F925" s="531">
        <v>40</v>
      </c>
      <c r="G925" s="314">
        <v>27.027027027027028</v>
      </c>
      <c r="H925" s="356">
        <v>20</v>
      </c>
      <c r="I925" s="314">
        <v>21.978021978021978</v>
      </c>
      <c r="J925" s="356">
        <v>7</v>
      </c>
      <c r="K925" s="314">
        <v>13.725490196078431</v>
      </c>
      <c r="L925" s="356">
        <v>21</v>
      </c>
      <c r="M925" s="314">
        <v>30.882352941176471</v>
      </c>
      <c r="N925" s="315">
        <v>14</v>
      </c>
      <c r="O925" s="316">
        <v>19.17808219178082</v>
      </c>
      <c r="P925" s="315">
        <v>8</v>
      </c>
      <c r="Q925" s="316">
        <v>16.3</v>
      </c>
      <c r="R925" s="315">
        <v>9</v>
      </c>
      <c r="S925" s="316">
        <v>15.517241379310345</v>
      </c>
      <c r="T925" s="315"/>
      <c r="U925" s="316"/>
      <c r="V925" s="452"/>
      <c r="W925" s="452"/>
      <c r="X925" s="452"/>
      <c r="Y925" s="452"/>
      <c r="Z925" s="452"/>
      <c r="AA925" s="452"/>
      <c r="AB925" s="452"/>
      <c r="AC925" s="452"/>
      <c r="AD925" s="311"/>
    </row>
    <row r="926" spans="1:30" ht="20.100000000000001" customHeight="1">
      <c r="A926" s="311"/>
      <c r="B926" s="311"/>
      <c r="C926" s="452"/>
      <c r="D926" s="311" t="s">
        <v>8794</v>
      </c>
      <c r="E926" s="452"/>
      <c r="F926" s="531">
        <v>44</v>
      </c>
      <c r="G926" s="314">
        <v>29.72972972972973</v>
      </c>
      <c r="H926" s="356">
        <v>24</v>
      </c>
      <c r="I926" s="314">
        <v>26.373626373626372</v>
      </c>
      <c r="J926" s="356">
        <v>11</v>
      </c>
      <c r="K926" s="314">
        <v>21.568627450980394</v>
      </c>
      <c r="L926" s="356">
        <v>17</v>
      </c>
      <c r="M926" s="314">
        <v>25</v>
      </c>
      <c r="N926" s="315">
        <v>24</v>
      </c>
      <c r="O926" s="316">
        <v>32.876712328767127</v>
      </c>
      <c r="P926" s="315">
        <v>15</v>
      </c>
      <c r="Q926" s="316">
        <v>30.6</v>
      </c>
      <c r="R926" s="315">
        <v>24</v>
      </c>
      <c r="S926" s="316">
        <v>41.379310344827587</v>
      </c>
      <c r="T926" s="315"/>
      <c r="U926" s="316"/>
      <c r="V926" s="452"/>
      <c r="W926" s="452"/>
      <c r="X926" s="452"/>
      <c r="Y926" s="452"/>
      <c r="Z926" s="452"/>
      <c r="AA926" s="452"/>
      <c r="AB926" s="452"/>
      <c r="AC926" s="452"/>
      <c r="AD926" s="311"/>
    </row>
    <row r="927" spans="1:30" ht="20.100000000000001" customHeight="1">
      <c r="A927" s="311"/>
      <c r="B927" s="311"/>
      <c r="C927" s="452"/>
      <c r="D927" s="311" t="s">
        <v>8795</v>
      </c>
      <c r="E927" s="452"/>
      <c r="F927" s="531">
        <v>39</v>
      </c>
      <c r="G927" s="314">
        <v>26.351351351351351</v>
      </c>
      <c r="H927" s="356">
        <v>24</v>
      </c>
      <c r="I927" s="314">
        <v>26.373626373626372</v>
      </c>
      <c r="J927" s="356">
        <v>17</v>
      </c>
      <c r="K927" s="314">
        <v>33.333333333333336</v>
      </c>
      <c r="L927" s="356">
        <v>14</v>
      </c>
      <c r="M927" s="314">
        <v>20.588235294117649</v>
      </c>
      <c r="N927" s="315">
        <v>27</v>
      </c>
      <c r="O927" s="316">
        <v>36.986301369863014</v>
      </c>
      <c r="P927" s="315">
        <v>13</v>
      </c>
      <c r="Q927" s="316">
        <v>26.5</v>
      </c>
      <c r="R927" s="315">
        <v>15</v>
      </c>
      <c r="S927" s="316">
        <v>25.862068965517242</v>
      </c>
      <c r="T927" s="315"/>
      <c r="U927" s="316"/>
      <c r="V927" s="452"/>
      <c r="W927" s="452"/>
      <c r="X927" s="452"/>
      <c r="Y927" s="452"/>
      <c r="Z927" s="452"/>
      <c r="AA927" s="452"/>
      <c r="AB927" s="452"/>
      <c r="AC927" s="452"/>
      <c r="AD927" s="311"/>
    </row>
    <row r="928" spans="1:30" ht="20.100000000000001" customHeight="1">
      <c r="A928" s="311"/>
      <c r="B928" s="311"/>
      <c r="C928" s="452"/>
      <c r="D928" s="311" t="s">
        <v>1861</v>
      </c>
      <c r="E928" s="452"/>
      <c r="F928" s="531"/>
      <c r="G928" s="314"/>
      <c r="H928" s="356"/>
      <c r="I928" s="314"/>
      <c r="J928" s="356"/>
      <c r="K928" s="314"/>
      <c r="L928" s="356"/>
      <c r="M928" s="314"/>
      <c r="N928" s="315"/>
      <c r="O928" s="316"/>
      <c r="P928" s="315"/>
      <c r="Q928" s="316"/>
      <c r="R928" s="315"/>
      <c r="S928" s="316"/>
      <c r="T928" s="315"/>
      <c r="U928" s="316"/>
      <c r="V928" s="452"/>
      <c r="W928" s="452"/>
      <c r="X928" s="452"/>
      <c r="Y928" s="452"/>
      <c r="Z928" s="452"/>
      <c r="AA928" s="452"/>
      <c r="AB928" s="452"/>
      <c r="AC928" s="452"/>
      <c r="AD928" s="311"/>
    </row>
    <row r="929" spans="1:30" ht="20.100000000000001" customHeight="1">
      <c r="A929" s="311"/>
      <c r="B929" s="311"/>
      <c r="C929" s="452"/>
      <c r="D929" s="311" t="s">
        <v>1862</v>
      </c>
      <c r="E929" s="452"/>
      <c r="F929" s="531"/>
      <c r="G929" s="314"/>
      <c r="H929" s="356"/>
      <c r="I929" s="314"/>
      <c r="J929" s="356"/>
      <c r="K929" s="314"/>
      <c r="L929" s="356"/>
      <c r="M929" s="314"/>
      <c r="N929" s="315"/>
      <c r="O929" s="316"/>
      <c r="P929" s="315">
        <v>1</v>
      </c>
      <c r="Q929" s="316">
        <v>2</v>
      </c>
      <c r="R929" s="315"/>
      <c r="S929" s="316"/>
      <c r="T929" s="315"/>
      <c r="U929" s="316"/>
      <c r="V929" s="452"/>
      <c r="W929" s="452"/>
      <c r="X929" s="452"/>
      <c r="Y929" s="452"/>
      <c r="Z929" s="452"/>
      <c r="AA929" s="452"/>
      <c r="AB929" s="452"/>
      <c r="AC929" s="452"/>
      <c r="AD929" s="311"/>
    </row>
    <row r="930" spans="1:30" ht="20.100000000000001" customHeight="1">
      <c r="A930" s="374" t="s">
        <v>3584</v>
      </c>
      <c r="B930" s="374" t="s">
        <v>8796</v>
      </c>
      <c r="C930" s="358" t="s">
        <v>3680</v>
      </c>
      <c r="D930" s="374"/>
      <c r="E930" s="358"/>
      <c r="F930" s="443">
        <v>14</v>
      </c>
      <c r="G930" s="444">
        <v>100</v>
      </c>
      <c r="H930" s="443">
        <v>7</v>
      </c>
      <c r="I930" s="444">
        <v>100</v>
      </c>
      <c r="J930" s="443">
        <f>5092-5087</f>
        <v>5</v>
      </c>
      <c r="K930" s="444">
        <v>100</v>
      </c>
      <c r="L930" s="443">
        <v>7</v>
      </c>
      <c r="M930" s="444">
        <v>100</v>
      </c>
      <c r="N930" s="471">
        <v>6</v>
      </c>
      <c r="O930" s="465">
        <v>100</v>
      </c>
      <c r="P930" s="471">
        <v>5</v>
      </c>
      <c r="Q930" s="465">
        <v>100</v>
      </c>
      <c r="R930" s="507">
        <v>5</v>
      </c>
      <c r="S930" s="465">
        <v>100</v>
      </c>
      <c r="T930" s="471"/>
      <c r="U930" s="465"/>
      <c r="V930" s="358" t="s">
        <v>8276</v>
      </c>
      <c r="W930" s="358" t="s">
        <v>8276</v>
      </c>
      <c r="X930" s="358" t="s">
        <v>8276</v>
      </c>
      <c r="Y930" s="358" t="s">
        <v>8276</v>
      </c>
      <c r="Z930" s="358" t="s">
        <v>8276</v>
      </c>
      <c r="AA930" s="358" t="s">
        <v>8276</v>
      </c>
      <c r="AB930" s="358" t="s">
        <v>8276</v>
      </c>
      <c r="AC930" s="358"/>
      <c r="AD930" s="374"/>
    </row>
    <row r="931" spans="1:30" ht="20.100000000000001" customHeight="1">
      <c r="A931" s="374" t="s">
        <v>3585</v>
      </c>
      <c r="B931" s="374" t="s">
        <v>915</v>
      </c>
      <c r="C931" s="358" t="s">
        <v>3680</v>
      </c>
      <c r="D931" s="374" t="s">
        <v>2222</v>
      </c>
      <c r="E931" s="358" t="s">
        <v>7338</v>
      </c>
      <c r="F931" s="443"/>
      <c r="G931" s="444"/>
      <c r="H931" s="443"/>
      <c r="I931" s="444"/>
      <c r="J931" s="443"/>
      <c r="K931" s="444"/>
      <c r="L931" s="443"/>
      <c r="M931" s="444"/>
      <c r="N931" s="471"/>
      <c r="O931" s="465"/>
      <c r="P931" s="471"/>
      <c r="Q931" s="465"/>
      <c r="R931" s="471"/>
      <c r="S931" s="465"/>
      <c r="T931" s="471"/>
      <c r="U931" s="465"/>
      <c r="V931" s="358" t="s">
        <v>8276</v>
      </c>
      <c r="W931" s="358" t="s">
        <v>8276</v>
      </c>
      <c r="X931" s="358" t="s">
        <v>8276</v>
      </c>
      <c r="Y931" s="358" t="s">
        <v>8276</v>
      </c>
      <c r="Z931" s="358" t="s">
        <v>8276</v>
      </c>
      <c r="AA931" s="358" t="s">
        <v>8276</v>
      </c>
      <c r="AB931" s="358" t="s">
        <v>8276</v>
      </c>
      <c r="AC931" s="358"/>
      <c r="AD931" s="374"/>
    </row>
    <row r="932" spans="1:30" ht="20.100000000000001" customHeight="1">
      <c r="A932" s="311"/>
      <c r="B932" s="311"/>
      <c r="C932" s="452"/>
      <c r="D932" s="311" t="s">
        <v>2223</v>
      </c>
      <c r="E932" s="452"/>
      <c r="F932" s="531"/>
      <c r="G932" s="314"/>
      <c r="H932" s="356"/>
      <c r="I932" s="314"/>
      <c r="J932" s="356"/>
      <c r="K932" s="314"/>
      <c r="L932" s="356"/>
      <c r="M932" s="314"/>
      <c r="N932" s="315"/>
      <c r="O932" s="316"/>
      <c r="P932" s="315">
        <v>1</v>
      </c>
      <c r="Q932" s="316">
        <v>20</v>
      </c>
      <c r="R932" s="315"/>
      <c r="S932" s="316"/>
      <c r="T932" s="315"/>
      <c r="U932" s="316"/>
      <c r="V932" s="452"/>
      <c r="W932" s="452"/>
      <c r="X932" s="452"/>
      <c r="Y932" s="452"/>
      <c r="Z932" s="452"/>
      <c r="AA932" s="452"/>
      <c r="AB932" s="452"/>
      <c r="AC932" s="452"/>
      <c r="AD932" s="311"/>
    </row>
    <row r="933" spans="1:30" ht="20.100000000000001" customHeight="1">
      <c r="A933" s="311"/>
      <c r="B933" s="311"/>
      <c r="C933" s="452"/>
      <c r="D933" s="311" t="s">
        <v>2224</v>
      </c>
      <c r="E933" s="452"/>
      <c r="F933" s="531"/>
      <c r="G933" s="314"/>
      <c r="H933" s="356"/>
      <c r="I933" s="314"/>
      <c r="J933" s="356"/>
      <c r="K933" s="314"/>
      <c r="L933" s="356"/>
      <c r="M933" s="314"/>
      <c r="N933" s="315"/>
      <c r="O933" s="316"/>
      <c r="P933" s="315"/>
      <c r="Q933" s="316"/>
      <c r="R933" s="315"/>
      <c r="S933" s="316"/>
      <c r="T933" s="315"/>
      <c r="U933" s="316"/>
      <c r="V933" s="452"/>
      <c r="W933" s="452"/>
      <c r="X933" s="452"/>
      <c r="Y933" s="452"/>
      <c r="Z933" s="452"/>
      <c r="AA933" s="452"/>
      <c r="AB933" s="452"/>
      <c r="AC933" s="452"/>
      <c r="AD933" s="311"/>
    </row>
    <row r="934" spans="1:30" ht="20.100000000000001" customHeight="1">
      <c r="A934" s="311"/>
      <c r="B934" s="311"/>
      <c r="C934" s="452"/>
      <c r="D934" s="311" t="s">
        <v>2225</v>
      </c>
      <c r="E934" s="452"/>
      <c r="F934" s="531"/>
      <c r="G934" s="314"/>
      <c r="H934" s="356"/>
      <c r="I934" s="314"/>
      <c r="J934" s="356"/>
      <c r="K934" s="314"/>
      <c r="L934" s="356"/>
      <c r="M934" s="314"/>
      <c r="N934" s="315">
        <v>1</v>
      </c>
      <c r="O934" s="316">
        <v>16.7</v>
      </c>
      <c r="P934" s="315"/>
      <c r="Q934" s="316"/>
      <c r="R934" s="315"/>
      <c r="S934" s="316"/>
      <c r="T934" s="315"/>
      <c r="U934" s="316"/>
      <c r="V934" s="452"/>
      <c r="W934" s="452"/>
      <c r="X934" s="452"/>
      <c r="Y934" s="452"/>
      <c r="Z934" s="452"/>
      <c r="AA934" s="452"/>
      <c r="AB934" s="452"/>
      <c r="AC934" s="452"/>
      <c r="AD934" s="311"/>
    </row>
    <row r="935" spans="1:30" ht="20.100000000000001" customHeight="1">
      <c r="A935" s="311"/>
      <c r="B935" s="311"/>
      <c r="C935" s="452"/>
      <c r="D935" s="311" t="s">
        <v>2226</v>
      </c>
      <c r="E935" s="452"/>
      <c r="F935" s="531"/>
      <c r="G935" s="314"/>
      <c r="H935" s="356">
        <v>1</v>
      </c>
      <c r="I935" s="314">
        <v>14.285714285714286</v>
      </c>
      <c r="J935" s="356">
        <v>1</v>
      </c>
      <c r="K935" s="314">
        <v>20</v>
      </c>
      <c r="L935" s="356">
        <v>2</v>
      </c>
      <c r="M935" s="314">
        <v>28.6</v>
      </c>
      <c r="N935" s="315">
        <v>2</v>
      </c>
      <c r="O935" s="316">
        <v>33.299999999999997</v>
      </c>
      <c r="P935" s="315">
        <v>2</v>
      </c>
      <c r="Q935" s="316">
        <v>40</v>
      </c>
      <c r="R935" s="315">
        <v>1</v>
      </c>
      <c r="S935" s="316">
        <v>20</v>
      </c>
      <c r="T935" s="315"/>
      <c r="U935" s="316"/>
      <c r="V935" s="452"/>
      <c r="W935" s="452"/>
      <c r="X935" s="452"/>
      <c r="Y935" s="452"/>
      <c r="Z935" s="452"/>
      <c r="AA935" s="452"/>
      <c r="AB935" s="452"/>
      <c r="AC935" s="452"/>
      <c r="AD935" s="311"/>
    </row>
    <row r="936" spans="1:30" ht="20.100000000000001" customHeight="1">
      <c r="A936" s="311"/>
      <c r="B936" s="311"/>
      <c r="C936" s="452"/>
      <c r="D936" s="311" t="s">
        <v>2227</v>
      </c>
      <c r="E936" s="452"/>
      <c r="F936" s="531">
        <v>9</v>
      </c>
      <c r="G936" s="314">
        <v>64.285714285714292</v>
      </c>
      <c r="H936" s="356">
        <v>4</v>
      </c>
      <c r="I936" s="314">
        <v>57.142857142857146</v>
      </c>
      <c r="J936" s="356">
        <v>3</v>
      </c>
      <c r="K936" s="314">
        <v>60</v>
      </c>
      <c r="L936" s="356">
        <v>3</v>
      </c>
      <c r="M936" s="314">
        <v>42.9</v>
      </c>
      <c r="N936" s="315">
        <v>3</v>
      </c>
      <c r="O936" s="316">
        <v>50</v>
      </c>
      <c r="P936" s="315">
        <v>2</v>
      </c>
      <c r="Q936" s="316">
        <v>40</v>
      </c>
      <c r="R936" s="315">
        <v>2</v>
      </c>
      <c r="S936" s="316">
        <v>40</v>
      </c>
      <c r="T936" s="315"/>
      <c r="U936" s="316"/>
      <c r="V936" s="452"/>
      <c r="W936" s="452"/>
      <c r="X936" s="452"/>
      <c r="Y936" s="452"/>
      <c r="Z936" s="452"/>
      <c r="AA936" s="452"/>
      <c r="AB936" s="452"/>
      <c r="AC936" s="452"/>
      <c r="AD936" s="311"/>
    </row>
    <row r="937" spans="1:30" ht="20.100000000000001" customHeight="1">
      <c r="A937" s="311"/>
      <c r="B937" s="311"/>
      <c r="C937" s="452"/>
      <c r="D937" s="311" t="s">
        <v>2228</v>
      </c>
      <c r="E937" s="452"/>
      <c r="F937" s="531">
        <v>5</v>
      </c>
      <c r="G937" s="314">
        <v>35.714285714285715</v>
      </c>
      <c r="H937" s="356">
        <v>2</v>
      </c>
      <c r="I937" s="314">
        <v>28.571428571428573</v>
      </c>
      <c r="J937" s="356">
        <v>1</v>
      </c>
      <c r="K937" s="314">
        <v>20</v>
      </c>
      <c r="L937" s="356">
        <v>1</v>
      </c>
      <c r="M937" s="314">
        <v>14.3</v>
      </c>
      <c r="N937" s="315"/>
      <c r="O937" s="316"/>
      <c r="P937" s="315"/>
      <c r="Q937" s="316"/>
      <c r="R937" s="315">
        <v>2</v>
      </c>
      <c r="S937" s="316">
        <v>40</v>
      </c>
      <c r="T937" s="315"/>
      <c r="U937" s="316"/>
      <c r="V937" s="452"/>
      <c r="W937" s="452"/>
      <c r="X937" s="452"/>
      <c r="Y937" s="452"/>
      <c r="Z937" s="452"/>
      <c r="AA937" s="452"/>
      <c r="AB937" s="452"/>
      <c r="AC937" s="452"/>
      <c r="AD937" s="311"/>
    </row>
    <row r="938" spans="1:30" ht="20.100000000000001" customHeight="1">
      <c r="A938" s="311"/>
      <c r="B938" s="311"/>
      <c r="C938" s="452"/>
      <c r="D938" s="311" t="s">
        <v>2229</v>
      </c>
      <c r="E938" s="452"/>
      <c r="F938" s="531"/>
      <c r="G938" s="314"/>
      <c r="H938" s="356"/>
      <c r="I938" s="314"/>
      <c r="J938" s="356"/>
      <c r="K938" s="314"/>
      <c r="L938" s="356">
        <v>1</v>
      </c>
      <c r="M938" s="314">
        <v>14.3</v>
      </c>
      <c r="N938" s="315"/>
      <c r="O938" s="316"/>
      <c r="P938" s="315"/>
      <c r="Q938" s="316"/>
      <c r="R938" s="315"/>
      <c r="S938" s="316"/>
      <c r="T938" s="315"/>
      <c r="U938" s="316"/>
      <c r="V938" s="452"/>
      <c r="W938" s="452"/>
      <c r="X938" s="452"/>
      <c r="Y938" s="452"/>
      <c r="Z938" s="452"/>
      <c r="AA938" s="452"/>
      <c r="AB938" s="452"/>
      <c r="AC938" s="452"/>
      <c r="AD938" s="311"/>
    </row>
    <row r="939" spans="1:30" ht="20.100000000000001" customHeight="1">
      <c r="A939" s="311"/>
      <c r="B939" s="311"/>
      <c r="C939" s="452"/>
      <c r="D939" s="311" t="s">
        <v>1959</v>
      </c>
      <c r="E939" s="452"/>
      <c r="F939" s="531"/>
      <c r="G939" s="314"/>
      <c r="H939" s="356"/>
      <c r="I939" s="314"/>
      <c r="J939" s="356"/>
      <c r="K939" s="314"/>
      <c r="L939" s="356"/>
      <c r="M939" s="314"/>
      <c r="N939" s="315"/>
      <c r="O939" s="316"/>
      <c r="P939" s="315"/>
      <c r="Q939" s="316"/>
      <c r="R939" s="315"/>
      <c r="S939" s="316"/>
      <c r="T939" s="315"/>
      <c r="U939" s="316"/>
      <c r="V939" s="452"/>
      <c r="W939" s="452"/>
      <c r="X939" s="452"/>
      <c r="Y939" s="452"/>
      <c r="Z939" s="452"/>
      <c r="AA939" s="452"/>
      <c r="AB939" s="452"/>
      <c r="AC939" s="452"/>
      <c r="AD939" s="311"/>
    </row>
    <row r="940" spans="1:30" ht="20.100000000000001" customHeight="1">
      <c r="A940" s="311"/>
      <c r="B940" s="311"/>
      <c r="C940" s="452"/>
      <c r="D940" s="311" t="s">
        <v>1960</v>
      </c>
      <c r="E940" s="452"/>
      <c r="F940" s="531"/>
      <c r="G940" s="314"/>
      <c r="H940" s="356"/>
      <c r="I940" s="314"/>
      <c r="J940" s="356"/>
      <c r="K940" s="314"/>
      <c r="L940" s="356"/>
      <c r="M940" s="314"/>
      <c r="N940" s="315"/>
      <c r="O940" s="316"/>
      <c r="P940" s="315"/>
      <c r="Q940" s="316"/>
      <c r="R940" s="315"/>
      <c r="S940" s="316"/>
      <c r="T940" s="315"/>
      <c r="U940" s="316"/>
      <c r="V940" s="452"/>
      <c r="W940" s="452"/>
      <c r="X940" s="452"/>
      <c r="Y940" s="452"/>
      <c r="Z940" s="452"/>
      <c r="AA940" s="452"/>
      <c r="AB940" s="452"/>
      <c r="AC940" s="452"/>
      <c r="AD940" s="311"/>
    </row>
    <row r="941" spans="1:30" ht="20.100000000000001" customHeight="1">
      <c r="A941" s="374" t="s">
        <v>3586</v>
      </c>
      <c r="B941" s="374" t="s">
        <v>916</v>
      </c>
      <c r="C941" s="358" t="s">
        <v>3680</v>
      </c>
      <c r="D941" s="374"/>
      <c r="E941" s="358"/>
      <c r="F941" s="443">
        <v>14</v>
      </c>
      <c r="G941" s="444">
        <v>100</v>
      </c>
      <c r="H941" s="443">
        <v>7</v>
      </c>
      <c r="I941" s="444">
        <v>100</v>
      </c>
      <c r="J941" s="443">
        <v>5</v>
      </c>
      <c r="K941" s="444">
        <v>100</v>
      </c>
      <c r="L941" s="443">
        <v>7</v>
      </c>
      <c r="M941" s="444">
        <v>100</v>
      </c>
      <c r="N941" s="471">
        <v>6</v>
      </c>
      <c r="O941" s="465">
        <v>100</v>
      </c>
      <c r="P941" s="471">
        <v>5</v>
      </c>
      <c r="Q941" s="465">
        <v>100</v>
      </c>
      <c r="R941" s="471">
        <v>5</v>
      </c>
      <c r="S941" s="465">
        <v>100</v>
      </c>
      <c r="T941" s="471"/>
      <c r="U941" s="465"/>
      <c r="V941" s="358" t="s">
        <v>8276</v>
      </c>
      <c r="W941" s="358" t="s">
        <v>8276</v>
      </c>
      <c r="X941" s="358" t="s">
        <v>8276</v>
      </c>
      <c r="Y941" s="358" t="s">
        <v>8276</v>
      </c>
      <c r="Z941" s="358" t="s">
        <v>8276</v>
      </c>
      <c r="AA941" s="358" t="s">
        <v>8276</v>
      </c>
      <c r="AB941" s="358" t="s">
        <v>8276</v>
      </c>
      <c r="AC941" s="358"/>
      <c r="AD941" s="374"/>
    </row>
    <row r="942" spans="1:30" ht="20.100000000000001" customHeight="1">
      <c r="A942" s="311"/>
      <c r="B942" s="311"/>
      <c r="C942" s="452"/>
      <c r="D942" s="311" t="s">
        <v>1562</v>
      </c>
      <c r="E942" s="452" t="s">
        <v>8730</v>
      </c>
      <c r="F942" s="531"/>
      <c r="G942" s="314"/>
      <c r="H942" s="356"/>
      <c r="I942" s="314"/>
      <c r="J942" s="356"/>
      <c r="K942" s="314"/>
      <c r="L942" s="356"/>
      <c r="M942" s="314"/>
      <c r="N942" s="315"/>
      <c r="O942" s="316"/>
      <c r="P942" s="315"/>
      <c r="Q942" s="316"/>
      <c r="R942" s="315"/>
      <c r="S942" s="316"/>
      <c r="T942" s="315"/>
      <c r="U942" s="316"/>
      <c r="V942" s="452"/>
      <c r="W942" s="452"/>
      <c r="X942" s="452"/>
      <c r="Y942" s="452"/>
      <c r="Z942" s="452"/>
      <c r="AA942" s="452"/>
      <c r="AB942" s="452"/>
      <c r="AC942" s="452"/>
      <c r="AD942" s="311"/>
    </row>
    <row r="943" spans="1:30" ht="20.100000000000001" customHeight="1">
      <c r="A943" s="311"/>
      <c r="B943" s="311"/>
      <c r="C943" s="452"/>
      <c r="D943" s="311" t="s">
        <v>1563</v>
      </c>
      <c r="E943" s="452"/>
      <c r="F943" s="531"/>
      <c r="G943" s="314"/>
      <c r="H943" s="356"/>
      <c r="I943" s="314"/>
      <c r="J943" s="356"/>
      <c r="K943" s="314"/>
      <c r="L943" s="356"/>
      <c r="M943" s="314"/>
      <c r="N943" s="315"/>
      <c r="O943" s="316"/>
      <c r="P943" s="315"/>
      <c r="Q943" s="316"/>
      <c r="R943" s="315"/>
      <c r="S943" s="316"/>
      <c r="T943" s="315"/>
      <c r="U943" s="316"/>
      <c r="V943" s="452"/>
      <c r="W943" s="452"/>
      <c r="X943" s="452"/>
      <c r="Y943" s="452"/>
      <c r="Z943" s="452"/>
      <c r="AA943" s="452"/>
      <c r="AB943" s="452"/>
      <c r="AC943" s="452"/>
      <c r="AD943" s="311"/>
    </row>
    <row r="944" spans="1:30" ht="20.100000000000001" customHeight="1">
      <c r="A944" s="374" t="s">
        <v>3587</v>
      </c>
      <c r="B944" s="374" t="s">
        <v>917</v>
      </c>
      <c r="C944" s="358" t="s">
        <v>3680</v>
      </c>
      <c r="D944" s="374"/>
      <c r="E944" s="358"/>
      <c r="F944" s="443">
        <v>12</v>
      </c>
      <c r="G944" s="444">
        <v>85.714285714285708</v>
      </c>
      <c r="H944" s="443">
        <v>7</v>
      </c>
      <c r="I944" s="444">
        <v>100</v>
      </c>
      <c r="J944" s="443">
        <v>5</v>
      </c>
      <c r="K944" s="444">
        <v>100</v>
      </c>
      <c r="L944" s="443">
        <v>7</v>
      </c>
      <c r="M944" s="444">
        <v>100</v>
      </c>
      <c r="N944" s="471">
        <v>6</v>
      </c>
      <c r="O944" s="465">
        <v>100</v>
      </c>
      <c r="P944" s="471">
        <v>5</v>
      </c>
      <c r="Q944" s="465">
        <v>100</v>
      </c>
      <c r="R944" s="471">
        <v>5</v>
      </c>
      <c r="S944" s="465">
        <v>100</v>
      </c>
      <c r="T944" s="471"/>
      <c r="U944" s="465"/>
      <c r="V944" s="358" t="s">
        <v>8276</v>
      </c>
      <c r="W944" s="358" t="s">
        <v>8276</v>
      </c>
      <c r="X944" s="358" t="s">
        <v>8276</v>
      </c>
      <c r="Y944" s="358" t="s">
        <v>8276</v>
      </c>
      <c r="Z944" s="358" t="s">
        <v>8276</v>
      </c>
      <c r="AA944" s="358" t="s">
        <v>8276</v>
      </c>
      <c r="AB944" s="358" t="s">
        <v>8276</v>
      </c>
      <c r="AC944" s="358"/>
      <c r="AD944" s="374"/>
    </row>
    <row r="945" spans="1:30" ht="20.100000000000001" customHeight="1">
      <c r="A945" s="311"/>
      <c r="B945" s="311"/>
      <c r="C945" s="452"/>
      <c r="D945" s="311" t="s">
        <v>1959</v>
      </c>
      <c r="E945" s="452" t="s">
        <v>758</v>
      </c>
      <c r="F945" s="531"/>
      <c r="G945" s="314"/>
      <c r="H945" s="356"/>
      <c r="I945" s="314"/>
      <c r="J945" s="356"/>
      <c r="K945" s="314"/>
      <c r="L945" s="356"/>
      <c r="M945" s="314"/>
      <c r="N945" s="315"/>
      <c r="O945" s="316"/>
      <c r="P945" s="315"/>
      <c r="Q945" s="316"/>
      <c r="R945" s="315"/>
      <c r="S945" s="316"/>
      <c r="T945" s="315"/>
      <c r="U945" s="316"/>
      <c r="V945" s="452"/>
      <c r="W945" s="452"/>
      <c r="X945" s="452"/>
      <c r="Y945" s="452"/>
      <c r="Z945" s="452"/>
      <c r="AA945" s="452"/>
      <c r="AB945" s="452"/>
      <c r="AC945" s="452"/>
      <c r="AD945" s="311"/>
    </row>
    <row r="946" spans="1:30" ht="20.100000000000001" customHeight="1">
      <c r="A946" s="311"/>
      <c r="B946" s="311"/>
      <c r="C946" s="452"/>
      <c r="D946" s="311" t="s">
        <v>1960</v>
      </c>
      <c r="E946" s="452"/>
      <c r="F946" s="531">
        <v>2</v>
      </c>
      <c r="G946" s="314">
        <v>14.285714285714285</v>
      </c>
      <c r="H946" s="356"/>
      <c r="I946" s="314"/>
      <c r="J946" s="356"/>
      <c r="K946" s="314"/>
      <c r="L946" s="356"/>
      <c r="M946" s="314"/>
      <c r="N946" s="315"/>
      <c r="O946" s="316"/>
      <c r="P946" s="315"/>
      <c r="Q946" s="316"/>
      <c r="R946" s="315"/>
      <c r="S946" s="316"/>
      <c r="T946" s="315"/>
      <c r="U946" s="316"/>
      <c r="V946" s="452"/>
      <c r="W946" s="452"/>
      <c r="X946" s="452"/>
      <c r="Y946" s="452"/>
      <c r="Z946" s="452"/>
      <c r="AA946" s="452"/>
      <c r="AB946" s="452"/>
      <c r="AC946" s="452"/>
      <c r="AD946" s="311"/>
    </row>
    <row r="947" spans="1:30" ht="20.100000000000001" customHeight="1">
      <c r="A947" s="374" t="s">
        <v>3588</v>
      </c>
      <c r="B947" s="374" t="s">
        <v>918</v>
      </c>
      <c r="C947" s="358" t="s">
        <v>3682</v>
      </c>
      <c r="D947" s="374" t="s">
        <v>8568</v>
      </c>
      <c r="E947" s="358" t="s">
        <v>7338</v>
      </c>
      <c r="F947" s="443"/>
      <c r="G947" s="444"/>
      <c r="H947" s="443"/>
      <c r="I947" s="444"/>
      <c r="J947" s="443"/>
      <c r="K947" s="444"/>
      <c r="L947" s="443"/>
      <c r="M947" s="444"/>
      <c r="N947" s="471"/>
      <c r="O947" s="465"/>
      <c r="P947" s="471"/>
      <c r="Q947" s="465"/>
      <c r="R947" s="471"/>
      <c r="S947" s="465"/>
      <c r="T947" s="471"/>
      <c r="U947" s="465"/>
      <c r="V947" s="358" t="s">
        <v>8276</v>
      </c>
      <c r="W947" s="358" t="s">
        <v>8276</v>
      </c>
      <c r="X947" s="358" t="s">
        <v>8276</v>
      </c>
      <c r="Y947" s="358" t="s">
        <v>8276</v>
      </c>
      <c r="Z947" s="358" t="s">
        <v>8276</v>
      </c>
      <c r="AA947" s="358" t="s">
        <v>8276</v>
      </c>
      <c r="AB947" s="358" t="s">
        <v>8276</v>
      </c>
      <c r="AC947" s="358"/>
      <c r="AD947" s="374"/>
    </row>
    <row r="948" spans="1:30" ht="20.100000000000001" customHeight="1">
      <c r="A948" s="311"/>
      <c r="B948" s="311"/>
      <c r="C948" s="452"/>
      <c r="D948" s="311" t="s">
        <v>8569</v>
      </c>
      <c r="E948" s="452"/>
      <c r="F948" s="531">
        <v>1</v>
      </c>
      <c r="G948" s="314">
        <v>50</v>
      </c>
      <c r="H948" s="356"/>
      <c r="I948" s="314"/>
      <c r="J948" s="356"/>
      <c r="K948" s="314"/>
      <c r="L948" s="356"/>
      <c r="M948" s="314"/>
      <c r="N948" s="315"/>
      <c r="O948" s="316"/>
      <c r="P948" s="315"/>
      <c r="Q948" s="316"/>
      <c r="R948" s="315"/>
      <c r="S948" s="316"/>
      <c r="T948" s="315"/>
      <c r="U948" s="316"/>
      <c r="V948" s="452"/>
      <c r="W948" s="452"/>
      <c r="X948" s="452"/>
      <c r="Y948" s="452"/>
      <c r="Z948" s="452"/>
      <c r="AA948" s="452"/>
      <c r="AB948" s="452"/>
      <c r="AC948" s="452"/>
      <c r="AD948" s="311"/>
    </row>
    <row r="949" spans="1:30" ht="20.100000000000001" customHeight="1">
      <c r="A949" s="311"/>
      <c r="B949" s="311"/>
      <c r="C949" s="452"/>
      <c r="D949" s="311" t="s">
        <v>7408</v>
      </c>
      <c r="E949" s="452"/>
      <c r="F949" s="531"/>
      <c r="G949" s="314"/>
      <c r="H949" s="356"/>
      <c r="I949" s="314"/>
      <c r="J949" s="356"/>
      <c r="K949" s="314"/>
      <c r="L949" s="356"/>
      <c r="M949" s="314"/>
      <c r="N949" s="315"/>
      <c r="O949" s="316"/>
      <c r="P949" s="315"/>
      <c r="Q949" s="316"/>
      <c r="R949" s="315"/>
      <c r="S949" s="316"/>
      <c r="T949" s="315"/>
      <c r="U949" s="316"/>
      <c r="V949" s="452"/>
      <c r="W949" s="452"/>
      <c r="X949" s="452"/>
      <c r="Y949" s="452"/>
      <c r="Z949" s="452"/>
      <c r="AA949" s="452"/>
      <c r="AB949" s="452"/>
      <c r="AC949" s="452"/>
      <c r="AD949" s="311"/>
    </row>
    <row r="950" spans="1:30" ht="20.100000000000001" customHeight="1">
      <c r="A950" s="311"/>
      <c r="B950" s="311"/>
      <c r="C950" s="452"/>
      <c r="D950" s="311" t="s">
        <v>8571</v>
      </c>
      <c r="E950" s="452"/>
      <c r="F950" s="531"/>
      <c r="G950" s="314"/>
      <c r="H950" s="356"/>
      <c r="I950" s="314"/>
      <c r="J950" s="356"/>
      <c r="K950" s="314"/>
      <c r="L950" s="356"/>
      <c r="M950" s="314"/>
      <c r="N950" s="315"/>
      <c r="O950" s="316"/>
      <c r="P950" s="315"/>
      <c r="Q950" s="316"/>
      <c r="R950" s="315"/>
      <c r="S950" s="316"/>
      <c r="T950" s="315"/>
      <c r="U950" s="316"/>
      <c r="V950" s="452"/>
      <c r="W950" s="452"/>
      <c r="X950" s="452"/>
      <c r="Y950" s="452"/>
      <c r="Z950" s="452"/>
      <c r="AA950" s="452"/>
      <c r="AB950" s="452"/>
      <c r="AC950" s="452"/>
      <c r="AD950" s="311"/>
    </row>
    <row r="951" spans="1:30" ht="20.100000000000001" customHeight="1">
      <c r="A951" s="311"/>
      <c r="B951" s="311"/>
      <c r="C951" s="452"/>
      <c r="D951" s="311" t="s">
        <v>1959</v>
      </c>
      <c r="E951" s="452"/>
      <c r="F951" s="531"/>
      <c r="G951" s="314"/>
      <c r="H951" s="356"/>
      <c r="I951" s="314"/>
      <c r="J951" s="356"/>
      <c r="K951" s="314"/>
      <c r="L951" s="356"/>
      <c r="M951" s="314"/>
      <c r="N951" s="315"/>
      <c r="O951" s="316"/>
      <c r="P951" s="315"/>
      <c r="Q951" s="316"/>
      <c r="R951" s="315"/>
      <c r="S951" s="316"/>
      <c r="T951" s="315"/>
      <c r="U951" s="316"/>
      <c r="V951" s="452"/>
      <c r="W951" s="452"/>
      <c r="X951" s="452"/>
      <c r="Y951" s="452"/>
      <c r="Z951" s="452"/>
      <c r="AA951" s="452"/>
      <c r="AB951" s="452"/>
      <c r="AC951" s="452"/>
      <c r="AD951" s="311"/>
    </row>
    <row r="952" spans="1:30" ht="20.100000000000001" customHeight="1">
      <c r="A952" s="311"/>
      <c r="B952" s="311"/>
      <c r="C952" s="452"/>
      <c r="D952" s="311" t="s">
        <v>1960</v>
      </c>
      <c r="E952" s="452"/>
      <c r="F952" s="531">
        <v>1</v>
      </c>
      <c r="G952" s="314">
        <v>50</v>
      </c>
      <c r="H952" s="356"/>
      <c r="I952" s="314"/>
      <c r="J952" s="356"/>
      <c r="K952" s="314"/>
      <c r="L952" s="356"/>
      <c r="M952" s="314"/>
      <c r="N952" s="315"/>
      <c r="O952" s="316"/>
      <c r="P952" s="315"/>
      <c r="Q952" s="316"/>
      <c r="R952" s="315"/>
      <c r="S952" s="316"/>
      <c r="T952" s="315"/>
      <c r="U952" s="316"/>
      <c r="V952" s="452"/>
      <c r="W952" s="452"/>
      <c r="X952" s="452"/>
      <c r="Y952" s="452"/>
      <c r="Z952" s="452"/>
      <c r="AA952" s="452"/>
      <c r="AB952" s="452"/>
      <c r="AC952" s="452"/>
      <c r="AD952" s="311"/>
    </row>
    <row r="953" spans="1:30" ht="20.100000000000001" customHeight="1">
      <c r="A953" s="374" t="s">
        <v>3589</v>
      </c>
      <c r="B953" s="374" t="s">
        <v>919</v>
      </c>
      <c r="C953" s="358" t="s">
        <v>3680</v>
      </c>
      <c r="D953" s="374" t="s">
        <v>8791</v>
      </c>
      <c r="E953" s="358" t="s">
        <v>44</v>
      </c>
      <c r="F953" s="443">
        <v>1</v>
      </c>
      <c r="G953" s="444">
        <v>7.1428571428571432</v>
      </c>
      <c r="H953" s="443">
        <v>2</v>
      </c>
      <c r="I953" s="444">
        <v>28.571428571428573</v>
      </c>
      <c r="J953" s="443">
        <v>1</v>
      </c>
      <c r="K953" s="444">
        <v>20</v>
      </c>
      <c r="L953" s="443"/>
      <c r="M953" s="444"/>
      <c r="N953" s="471"/>
      <c r="O953" s="465"/>
      <c r="P953" s="471">
        <v>1</v>
      </c>
      <c r="Q953" s="465">
        <v>20</v>
      </c>
      <c r="R953" s="471"/>
      <c r="S953" s="465"/>
      <c r="T953" s="471"/>
      <c r="U953" s="465"/>
      <c r="V953" s="358" t="s">
        <v>8276</v>
      </c>
      <c r="W953" s="358" t="s">
        <v>8276</v>
      </c>
      <c r="X953" s="358" t="s">
        <v>8276</v>
      </c>
      <c r="Y953" s="358" t="s">
        <v>8276</v>
      </c>
      <c r="Z953" s="358" t="s">
        <v>8276</v>
      </c>
      <c r="AA953" s="358" t="s">
        <v>8276</v>
      </c>
      <c r="AB953" s="358" t="s">
        <v>8276</v>
      </c>
      <c r="AC953" s="358"/>
      <c r="AD953" s="374"/>
    </row>
    <row r="954" spans="1:30" ht="20.100000000000001" customHeight="1">
      <c r="A954" s="311"/>
      <c r="B954" s="311"/>
      <c r="C954" s="452"/>
      <c r="D954" s="311" t="s">
        <v>8792</v>
      </c>
      <c r="E954" s="452"/>
      <c r="F954" s="531">
        <v>3</v>
      </c>
      <c r="G954" s="314">
        <v>21.428571428571427</v>
      </c>
      <c r="H954" s="356">
        <v>2</v>
      </c>
      <c r="I954" s="314">
        <v>28.571428571428573</v>
      </c>
      <c r="J954" s="356">
        <v>2</v>
      </c>
      <c r="K954" s="314">
        <v>40</v>
      </c>
      <c r="L954" s="356">
        <v>1</v>
      </c>
      <c r="M954" s="314">
        <v>14.3</v>
      </c>
      <c r="N954" s="315">
        <v>2</v>
      </c>
      <c r="O954" s="316">
        <v>33.333333333333336</v>
      </c>
      <c r="P954" s="315">
        <v>2</v>
      </c>
      <c r="Q954" s="316">
        <v>40</v>
      </c>
      <c r="R954" s="315">
        <v>1</v>
      </c>
      <c r="S954" s="316">
        <v>20</v>
      </c>
      <c r="T954" s="315"/>
      <c r="U954" s="316"/>
      <c r="V954" s="316"/>
      <c r="W954" s="452"/>
      <c r="X954" s="452"/>
      <c r="Y954" s="452"/>
      <c r="Z954" s="452"/>
      <c r="AA954" s="452"/>
      <c r="AB954" s="452"/>
      <c r="AC954" s="452"/>
      <c r="AD954" s="311"/>
    </row>
    <row r="955" spans="1:30" ht="20.100000000000001" customHeight="1">
      <c r="A955" s="311"/>
      <c r="B955" s="311"/>
      <c r="C955" s="452"/>
      <c r="D955" s="311" t="s">
        <v>8793</v>
      </c>
      <c r="E955" s="452"/>
      <c r="F955" s="531">
        <v>5</v>
      </c>
      <c r="G955" s="314">
        <v>35.714285714285715</v>
      </c>
      <c r="H955" s="356">
        <v>1</v>
      </c>
      <c r="I955" s="314">
        <v>14.285714285714286</v>
      </c>
      <c r="J955" s="356"/>
      <c r="K955" s="314"/>
      <c r="L955" s="356">
        <v>2</v>
      </c>
      <c r="M955" s="314">
        <v>28.6</v>
      </c>
      <c r="N955" s="315">
        <v>1</v>
      </c>
      <c r="O955" s="316">
        <v>16.666666666666668</v>
      </c>
      <c r="P955" s="315"/>
      <c r="Q955" s="316"/>
      <c r="R955" s="315">
        <v>1</v>
      </c>
      <c r="S955" s="316">
        <v>20</v>
      </c>
      <c r="T955" s="315"/>
      <c r="U955" s="316"/>
      <c r="V955" s="316"/>
      <c r="W955" s="452"/>
      <c r="X955" s="452"/>
      <c r="Y955" s="452"/>
      <c r="Z955" s="452"/>
      <c r="AA955" s="452"/>
      <c r="AB955" s="452"/>
      <c r="AC955" s="452"/>
      <c r="AD955" s="311"/>
    </row>
    <row r="956" spans="1:30" ht="20.100000000000001" customHeight="1">
      <c r="A956" s="311"/>
      <c r="B956" s="311"/>
      <c r="C956" s="452"/>
      <c r="D956" s="311" t="s">
        <v>8794</v>
      </c>
      <c r="E956" s="452"/>
      <c r="F956" s="531">
        <v>3</v>
      </c>
      <c r="G956" s="314">
        <v>21.428571428571427</v>
      </c>
      <c r="H956" s="356">
        <v>1</v>
      </c>
      <c r="I956" s="314">
        <v>14.285714285714286</v>
      </c>
      <c r="J956" s="356"/>
      <c r="K956" s="314"/>
      <c r="L956" s="356">
        <v>2</v>
      </c>
      <c r="M956" s="314">
        <v>28.6</v>
      </c>
      <c r="N956" s="315">
        <v>2</v>
      </c>
      <c r="O956" s="316">
        <v>33.333333333333336</v>
      </c>
      <c r="P956" s="315">
        <v>1</v>
      </c>
      <c r="Q956" s="316">
        <v>20</v>
      </c>
      <c r="R956" s="315">
        <v>3</v>
      </c>
      <c r="S956" s="316">
        <v>60</v>
      </c>
      <c r="T956" s="315"/>
      <c r="U956" s="316"/>
      <c r="V956" s="316"/>
      <c r="W956" s="452"/>
      <c r="X956" s="452"/>
      <c r="Y956" s="452"/>
      <c r="Z956" s="452"/>
      <c r="AA956" s="452"/>
      <c r="AB956" s="452"/>
      <c r="AC956" s="452"/>
      <c r="AD956" s="311"/>
    </row>
    <row r="957" spans="1:30" ht="20.100000000000001" customHeight="1">
      <c r="A957" s="311"/>
      <c r="B957" s="311"/>
      <c r="C957" s="452"/>
      <c r="D957" s="311" t="s">
        <v>8795</v>
      </c>
      <c r="E957" s="452"/>
      <c r="F957" s="531">
        <v>2</v>
      </c>
      <c r="G957" s="314">
        <v>14.285714285714286</v>
      </c>
      <c r="H957" s="356">
        <v>1</v>
      </c>
      <c r="I957" s="314">
        <v>14.285714285714286</v>
      </c>
      <c r="J957" s="356">
        <v>2</v>
      </c>
      <c r="K957" s="314">
        <v>40</v>
      </c>
      <c r="L957" s="356">
        <v>2</v>
      </c>
      <c r="M957" s="314">
        <v>28.6</v>
      </c>
      <c r="N957" s="315">
        <v>1</v>
      </c>
      <c r="O957" s="316">
        <v>16.666666666666668</v>
      </c>
      <c r="P957" s="315">
        <v>1</v>
      </c>
      <c r="Q957" s="316">
        <v>20</v>
      </c>
      <c r="R957" s="315"/>
      <c r="S957" s="316"/>
      <c r="T957" s="315"/>
      <c r="U957" s="316"/>
      <c r="V957" s="316"/>
      <c r="W957" s="452"/>
      <c r="X957" s="452"/>
      <c r="Y957" s="452"/>
      <c r="Z957" s="452"/>
      <c r="AA957" s="452"/>
      <c r="AB957" s="452"/>
      <c r="AC957" s="452"/>
      <c r="AD957" s="311"/>
    </row>
    <row r="958" spans="1:30" ht="20.100000000000001" customHeight="1">
      <c r="A958" s="311"/>
      <c r="B958" s="311"/>
      <c r="C958" s="452"/>
      <c r="D958" s="311" t="s">
        <v>1861</v>
      </c>
      <c r="E958" s="452"/>
      <c r="F958" s="531"/>
      <c r="G958" s="314"/>
      <c r="H958" s="356"/>
      <c r="I958" s="314"/>
      <c r="J958" s="356"/>
      <c r="K958" s="314"/>
      <c r="L958" s="356"/>
      <c r="M958" s="314"/>
      <c r="N958" s="315"/>
      <c r="O958" s="316"/>
      <c r="P958" s="315"/>
      <c r="Q958" s="316"/>
      <c r="R958" s="315"/>
      <c r="S958" s="316"/>
      <c r="T958" s="315"/>
      <c r="U958" s="316"/>
      <c r="V958" s="316"/>
      <c r="W958" s="452"/>
      <c r="X958" s="452"/>
      <c r="Y958" s="452"/>
      <c r="Z958" s="452"/>
      <c r="AA958" s="452"/>
      <c r="AB958" s="452"/>
      <c r="AC958" s="452"/>
      <c r="AD958" s="311"/>
    </row>
    <row r="959" spans="1:30" ht="20.100000000000001" customHeight="1">
      <c r="A959" s="311"/>
      <c r="B959" s="311"/>
      <c r="C959" s="452"/>
      <c r="D959" s="311" t="s">
        <v>1862</v>
      </c>
      <c r="E959" s="452"/>
      <c r="F959" s="531"/>
      <c r="G959" s="314"/>
      <c r="H959" s="356"/>
      <c r="I959" s="314"/>
      <c r="J959" s="356"/>
      <c r="K959" s="314"/>
      <c r="L959" s="356"/>
      <c r="M959" s="314"/>
      <c r="N959" s="315"/>
      <c r="O959" s="316"/>
      <c r="P959" s="315"/>
      <c r="Q959" s="316"/>
      <c r="R959" s="315"/>
      <c r="S959" s="316"/>
      <c r="T959" s="315"/>
      <c r="U959" s="316"/>
      <c r="V959" s="316"/>
      <c r="W959" s="452"/>
      <c r="X959" s="452"/>
      <c r="Y959" s="452"/>
      <c r="Z959" s="452"/>
      <c r="AA959" s="452"/>
      <c r="AB959" s="452"/>
      <c r="AC959" s="452"/>
      <c r="AD959" s="311"/>
    </row>
    <row r="960" spans="1:30" ht="20.100000000000001" customHeight="1">
      <c r="A960" s="374" t="s">
        <v>3590</v>
      </c>
      <c r="B960" s="374" t="s">
        <v>920</v>
      </c>
      <c r="C960" s="358" t="s">
        <v>3680</v>
      </c>
      <c r="D960" s="374"/>
      <c r="E960" s="358"/>
      <c r="F960" s="443">
        <v>3</v>
      </c>
      <c r="G960" s="444">
        <v>100</v>
      </c>
      <c r="H960" s="443">
        <v>1</v>
      </c>
      <c r="I960" s="444">
        <v>100</v>
      </c>
      <c r="J960" s="443">
        <v>2</v>
      </c>
      <c r="K960" s="444">
        <v>100</v>
      </c>
      <c r="L960" s="443"/>
      <c r="M960" s="444"/>
      <c r="N960" s="471">
        <v>1</v>
      </c>
      <c r="O960" s="465">
        <v>100</v>
      </c>
      <c r="P960" s="471">
        <v>2</v>
      </c>
      <c r="Q960" s="465">
        <v>100</v>
      </c>
      <c r="R960" s="471">
        <v>1</v>
      </c>
      <c r="S960" s="465">
        <v>100</v>
      </c>
      <c r="T960" s="471"/>
      <c r="U960" s="465"/>
      <c r="V960" s="358" t="s">
        <v>8276</v>
      </c>
      <c r="W960" s="358" t="s">
        <v>8276</v>
      </c>
      <c r="X960" s="358" t="s">
        <v>8276</v>
      </c>
      <c r="Y960" s="358" t="s">
        <v>8276</v>
      </c>
      <c r="Z960" s="358" t="s">
        <v>8276</v>
      </c>
      <c r="AA960" s="358" t="s">
        <v>8276</v>
      </c>
      <c r="AB960" s="358" t="s">
        <v>8276</v>
      </c>
      <c r="AC960" s="358"/>
      <c r="AD960" s="374"/>
    </row>
    <row r="961" spans="1:30" ht="20.100000000000001" customHeight="1">
      <c r="A961" s="374" t="s">
        <v>3591</v>
      </c>
      <c r="B961" s="374" t="s">
        <v>921</v>
      </c>
      <c r="C961" s="358" t="s">
        <v>3680</v>
      </c>
      <c r="D961" s="374" t="s">
        <v>2222</v>
      </c>
      <c r="E961" s="358" t="s">
        <v>7338</v>
      </c>
      <c r="F961" s="443"/>
      <c r="G961" s="444"/>
      <c r="H961" s="443"/>
      <c r="I961" s="444"/>
      <c r="J961" s="443"/>
      <c r="K961" s="444"/>
      <c r="L961" s="443"/>
      <c r="M961" s="444"/>
      <c r="N961" s="471"/>
      <c r="O961" s="465"/>
      <c r="P961" s="471"/>
      <c r="Q961" s="465"/>
      <c r="R961" s="471"/>
      <c r="S961" s="465"/>
      <c r="T961" s="471"/>
      <c r="U961" s="465"/>
      <c r="V961" s="465"/>
      <c r="W961" s="358" t="s">
        <v>8276</v>
      </c>
      <c r="X961" s="358" t="s">
        <v>8276</v>
      </c>
      <c r="Y961" s="358" t="s">
        <v>8276</v>
      </c>
      <c r="Z961" s="358" t="s">
        <v>8276</v>
      </c>
      <c r="AA961" s="358" t="s">
        <v>8276</v>
      </c>
      <c r="AB961" s="358" t="s">
        <v>8276</v>
      </c>
      <c r="AC961" s="358"/>
      <c r="AD961" s="374"/>
    </row>
    <row r="962" spans="1:30" ht="20.100000000000001" customHeight="1">
      <c r="A962" s="311"/>
      <c r="B962" s="311"/>
      <c r="C962" s="452"/>
      <c r="D962" s="311" t="s">
        <v>2223</v>
      </c>
      <c r="E962" s="452"/>
      <c r="F962" s="531"/>
      <c r="G962" s="314"/>
      <c r="H962" s="356"/>
      <c r="I962" s="314"/>
      <c r="J962" s="356">
        <v>1</v>
      </c>
      <c r="K962" s="314">
        <v>50</v>
      </c>
      <c r="L962" s="356"/>
      <c r="M962" s="314"/>
      <c r="N962" s="315"/>
      <c r="O962" s="316"/>
      <c r="P962" s="315"/>
      <c r="Q962" s="316"/>
      <c r="R962" s="315"/>
      <c r="S962" s="316"/>
      <c r="T962" s="315"/>
      <c r="U962" s="316"/>
      <c r="V962" s="316"/>
      <c r="W962" s="452"/>
      <c r="X962" s="452"/>
      <c r="Y962" s="452"/>
      <c r="Z962" s="452"/>
      <c r="AA962" s="452"/>
      <c r="AB962" s="452"/>
      <c r="AC962" s="452"/>
      <c r="AD962" s="311"/>
    </row>
    <row r="963" spans="1:30" ht="20.100000000000001" customHeight="1">
      <c r="A963" s="311"/>
      <c r="B963" s="311"/>
      <c r="C963" s="452"/>
      <c r="D963" s="311" t="s">
        <v>2224</v>
      </c>
      <c r="E963" s="452"/>
      <c r="F963" s="531"/>
      <c r="G963" s="314"/>
      <c r="H963" s="356"/>
      <c r="I963" s="314"/>
      <c r="J963" s="356"/>
      <c r="K963" s="314"/>
      <c r="L963" s="356"/>
      <c r="M963" s="314"/>
      <c r="N963" s="315"/>
      <c r="O963" s="316"/>
      <c r="P963" s="315"/>
      <c r="Q963" s="316"/>
      <c r="R963" s="315"/>
      <c r="S963" s="316"/>
      <c r="T963" s="315"/>
      <c r="U963" s="316"/>
      <c r="V963" s="316"/>
      <c r="W963" s="452"/>
      <c r="X963" s="452"/>
      <c r="Y963" s="452"/>
      <c r="Z963" s="452"/>
      <c r="AA963" s="452"/>
      <c r="AB963" s="452"/>
      <c r="AC963" s="452"/>
      <c r="AD963" s="311"/>
    </row>
    <row r="964" spans="1:30" ht="20.100000000000001" customHeight="1">
      <c r="A964" s="311"/>
      <c r="B964" s="311"/>
      <c r="C964" s="452"/>
      <c r="D964" s="311" t="s">
        <v>2225</v>
      </c>
      <c r="E964" s="452"/>
      <c r="F964" s="531"/>
      <c r="G964" s="314"/>
      <c r="H964" s="356"/>
      <c r="I964" s="314"/>
      <c r="J964" s="356"/>
      <c r="K964" s="314"/>
      <c r="L964" s="356"/>
      <c r="M964" s="314"/>
      <c r="N964" s="315"/>
      <c r="O964" s="316"/>
      <c r="P964" s="315"/>
      <c r="Q964" s="316"/>
      <c r="R964" s="315"/>
      <c r="S964" s="316"/>
      <c r="T964" s="315"/>
      <c r="U964" s="316"/>
      <c r="V964" s="316"/>
      <c r="W964" s="452"/>
      <c r="X964" s="452"/>
      <c r="Y964" s="452"/>
      <c r="Z964" s="452"/>
      <c r="AA964" s="452"/>
      <c r="AB964" s="452"/>
      <c r="AC964" s="452"/>
      <c r="AD964" s="311"/>
    </row>
    <row r="965" spans="1:30" ht="20.100000000000001" customHeight="1">
      <c r="A965" s="311"/>
      <c r="B965" s="311"/>
      <c r="C965" s="452"/>
      <c r="D965" s="311" t="s">
        <v>2226</v>
      </c>
      <c r="E965" s="452"/>
      <c r="F965" s="531"/>
      <c r="G965" s="314"/>
      <c r="H965" s="356"/>
      <c r="I965" s="314"/>
      <c r="J965" s="356"/>
      <c r="K965" s="314"/>
      <c r="L965" s="356"/>
      <c r="M965" s="314"/>
      <c r="N965" s="315"/>
      <c r="O965" s="316"/>
      <c r="P965" s="315"/>
      <c r="Q965" s="316"/>
      <c r="R965" s="315"/>
      <c r="S965" s="316"/>
      <c r="T965" s="315"/>
      <c r="U965" s="316"/>
      <c r="V965" s="316"/>
      <c r="W965" s="452"/>
      <c r="X965" s="452"/>
      <c r="Y965" s="452"/>
      <c r="Z965" s="452"/>
      <c r="AA965" s="452"/>
      <c r="AB965" s="452"/>
      <c r="AC965" s="452"/>
      <c r="AD965" s="311"/>
    </row>
    <row r="966" spans="1:30" ht="20.100000000000001" customHeight="1">
      <c r="A966" s="311"/>
      <c r="B966" s="311"/>
      <c r="C966" s="452"/>
      <c r="D966" s="311" t="s">
        <v>2227</v>
      </c>
      <c r="E966" s="452"/>
      <c r="F966" s="531">
        <v>2</v>
      </c>
      <c r="G966" s="314">
        <v>66.666666666666671</v>
      </c>
      <c r="H966" s="356"/>
      <c r="I966" s="314"/>
      <c r="J966" s="356"/>
      <c r="K966" s="314"/>
      <c r="L966" s="356"/>
      <c r="M966" s="314"/>
      <c r="N966" s="315"/>
      <c r="O966" s="316"/>
      <c r="P966" s="315">
        <v>2</v>
      </c>
      <c r="Q966" s="316">
        <v>100</v>
      </c>
      <c r="R966" s="315">
        <v>1</v>
      </c>
      <c r="S966" s="316">
        <v>100</v>
      </c>
      <c r="T966" s="315"/>
      <c r="U966" s="316"/>
      <c r="V966" s="316"/>
      <c r="W966" s="452"/>
      <c r="X966" s="452"/>
      <c r="Y966" s="452"/>
      <c r="Z966" s="452"/>
      <c r="AA966" s="452"/>
      <c r="AB966" s="452"/>
      <c r="AC966" s="452"/>
      <c r="AD966" s="311"/>
    </row>
    <row r="967" spans="1:30" ht="20.100000000000001" customHeight="1">
      <c r="A967" s="311"/>
      <c r="B967" s="311"/>
      <c r="C967" s="452"/>
      <c r="D967" s="311" t="s">
        <v>2228</v>
      </c>
      <c r="E967" s="452"/>
      <c r="F967" s="531">
        <v>1</v>
      </c>
      <c r="G967" s="314">
        <v>33.333333333333336</v>
      </c>
      <c r="H967" s="356">
        <v>1</v>
      </c>
      <c r="I967" s="314">
        <v>100</v>
      </c>
      <c r="J967" s="356">
        <v>1</v>
      </c>
      <c r="K967" s="314">
        <v>50</v>
      </c>
      <c r="L967" s="356"/>
      <c r="M967" s="314"/>
      <c r="N967" s="315">
        <v>1</v>
      </c>
      <c r="O967" s="316">
        <v>100</v>
      </c>
      <c r="P967" s="315"/>
      <c r="Q967" s="316"/>
      <c r="R967" s="315"/>
      <c r="S967" s="316"/>
      <c r="T967" s="315"/>
      <c r="U967" s="316"/>
      <c r="V967" s="316"/>
      <c r="W967" s="452"/>
      <c r="X967" s="452"/>
      <c r="Y967" s="452"/>
      <c r="Z967" s="452"/>
      <c r="AA967" s="452"/>
      <c r="AB967" s="452"/>
      <c r="AC967" s="452"/>
      <c r="AD967" s="311"/>
    </row>
    <row r="968" spans="1:30" ht="20.100000000000001" customHeight="1">
      <c r="A968" s="311"/>
      <c r="B968" s="311"/>
      <c r="C968" s="452"/>
      <c r="D968" s="311" t="s">
        <v>2229</v>
      </c>
      <c r="E968" s="452"/>
      <c r="F968" s="531"/>
      <c r="G968" s="314"/>
      <c r="H968" s="356"/>
      <c r="I968" s="314"/>
      <c r="J968" s="356"/>
      <c r="K968" s="314"/>
      <c r="L968" s="356"/>
      <c r="M968" s="314"/>
      <c r="N968" s="315"/>
      <c r="O968" s="316"/>
      <c r="P968" s="315"/>
      <c r="Q968" s="316"/>
      <c r="R968" s="315"/>
      <c r="S968" s="316"/>
      <c r="T968" s="315"/>
      <c r="U968" s="316"/>
      <c r="V968" s="316"/>
      <c r="W968" s="452"/>
      <c r="X968" s="452"/>
      <c r="Y968" s="452"/>
      <c r="Z968" s="452"/>
      <c r="AA968" s="452"/>
      <c r="AB968" s="452"/>
      <c r="AC968" s="452"/>
      <c r="AD968" s="311"/>
    </row>
    <row r="969" spans="1:30" ht="20.100000000000001" customHeight="1">
      <c r="A969" s="311"/>
      <c r="B969" s="311"/>
      <c r="C969" s="452"/>
      <c r="D969" s="311" t="s">
        <v>1959</v>
      </c>
      <c r="E969" s="452"/>
      <c r="F969" s="531"/>
      <c r="G969" s="314"/>
      <c r="H969" s="356"/>
      <c r="I969" s="314"/>
      <c r="J969" s="356"/>
      <c r="K969" s="314"/>
      <c r="L969" s="356"/>
      <c r="M969" s="314"/>
      <c r="N969" s="315"/>
      <c r="O969" s="316"/>
      <c r="P969" s="315"/>
      <c r="Q969" s="316"/>
      <c r="R969" s="315"/>
      <c r="S969" s="316"/>
      <c r="T969" s="315"/>
      <c r="U969" s="316"/>
      <c r="V969" s="316"/>
      <c r="W969" s="452"/>
      <c r="X969" s="452"/>
      <c r="Y969" s="452"/>
      <c r="Z969" s="452"/>
      <c r="AA969" s="452"/>
      <c r="AB969" s="452"/>
      <c r="AC969" s="452"/>
      <c r="AD969" s="311"/>
    </row>
    <row r="970" spans="1:30" ht="20.100000000000001" customHeight="1">
      <c r="A970" s="311"/>
      <c r="B970" s="311"/>
      <c r="C970" s="452"/>
      <c r="D970" s="311" t="s">
        <v>1960</v>
      </c>
      <c r="E970" s="452"/>
      <c r="F970" s="531"/>
      <c r="G970" s="314"/>
      <c r="H970" s="356"/>
      <c r="I970" s="314"/>
      <c r="J970" s="356"/>
      <c r="K970" s="314"/>
      <c r="L970" s="356"/>
      <c r="M970" s="314"/>
      <c r="N970" s="315"/>
      <c r="O970" s="316"/>
      <c r="P970" s="315"/>
      <c r="Q970" s="316"/>
      <c r="R970" s="315"/>
      <c r="S970" s="316"/>
      <c r="T970" s="315"/>
      <c r="U970" s="316"/>
      <c r="V970" s="316"/>
      <c r="W970" s="452"/>
      <c r="X970" s="452"/>
      <c r="Y970" s="452"/>
      <c r="Z970" s="452"/>
      <c r="AA970" s="452"/>
      <c r="AB970" s="452"/>
      <c r="AC970" s="452"/>
      <c r="AD970" s="311"/>
    </row>
    <row r="971" spans="1:30" ht="20.100000000000001" customHeight="1">
      <c r="A971" s="374" t="s">
        <v>3592</v>
      </c>
      <c r="B971" s="374" t="s">
        <v>922</v>
      </c>
      <c r="C971" s="358" t="s">
        <v>3680</v>
      </c>
      <c r="D971" s="374"/>
      <c r="E971" s="358"/>
      <c r="F971" s="443">
        <v>3</v>
      </c>
      <c r="G971" s="444">
        <v>100</v>
      </c>
      <c r="H971" s="443">
        <v>1</v>
      </c>
      <c r="I971" s="444">
        <v>100</v>
      </c>
      <c r="J971" s="443">
        <v>2</v>
      </c>
      <c r="K971" s="444">
        <v>100</v>
      </c>
      <c r="L971" s="443"/>
      <c r="M971" s="444"/>
      <c r="N971" s="471">
        <v>1</v>
      </c>
      <c r="O971" s="465">
        <v>100</v>
      </c>
      <c r="P971" s="471">
        <v>2</v>
      </c>
      <c r="Q971" s="465">
        <v>100</v>
      </c>
      <c r="R971" s="471">
        <v>1</v>
      </c>
      <c r="S971" s="465">
        <v>100</v>
      </c>
      <c r="T971" s="471"/>
      <c r="U971" s="465"/>
      <c r="V971" s="358" t="s">
        <v>8276</v>
      </c>
      <c r="W971" s="358" t="s">
        <v>8276</v>
      </c>
      <c r="X971" s="358" t="s">
        <v>8276</v>
      </c>
      <c r="Y971" s="358" t="s">
        <v>8276</v>
      </c>
      <c r="Z971" s="358" t="s">
        <v>8276</v>
      </c>
      <c r="AA971" s="358" t="s">
        <v>8276</v>
      </c>
      <c r="AB971" s="358" t="s">
        <v>8276</v>
      </c>
      <c r="AC971" s="358"/>
      <c r="AD971" s="374"/>
    </row>
    <row r="972" spans="1:30" ht="20.100000000000001" customHeight="1">
      <c r="A972" s="311"/>
      <c r="B972" s="311"/>
      <c r="C972" s="452"/>
      <c r="D972" s="311" t="s">
        <v>1562</v>
      </c>
      <c r="E972" s="452" t="s">
        <v>8730</v>
      </c>
      <c r="F972" s="531"/>
      <c r="G972" s="314"/>
      <c r="H972" s="356"/>
      <c r="I972" s="314"/>
      <c r="J972" s="356"/>
      <c r="K972" s="314"/>
      <c r="L972" s="356"/>
      <c r="M972" s="314"/>
      <c r="N972" s="315"/>
      <c r="O972" s="316"/>
      <c r="P972" s="315"/>
      <c r="Q972" s="316"/>
      <c r="R972" s="315"/>
      <c r="S972" s="316"/>
      <c r="T972" s="315"/>
      <c r="U972" s="316"/>
      <c r="V972" s="316"/>
      <c r="W972" s="452"/>
      <c r="X972" s="452"/>
      <c r="Y972" s="452"/>
      <c r="Z972" s="452"/>
      <c r="AA972" s="452"/>
      <c r="AB972" s="452"/>
      <c r="AC972" s="452"/>
      <c r="AD972" s="311"/>
    </row>
    <row r="973" spans="1:30" ht="20.100000000000001" customHeight="1">
      <c r="A973" s="311"/>
      <c r="B973" s="311"/>
      <c r="C973" s="452"/>
      <c r="D973" s="311" t="s">
        <v>1563</v>
      </c>
      <c r="E973" s="452"/>
      <c r="F973" s="531"/>
      <c r="G973" s="314"/>
      <c r="H973" s="356"/>
      <c r="I973" s="314"/>
      <c r="J973" s="356"/>
      <c r="K973" s="314"/>
      <c r="L973" s="356"/>
      <c r="M973" s="314"/>
      <c r="N973" s="315"/>
      <c r="O973" s="316"/>
      <c r="P973" s="315"/>
      <c r="Q973" s="316"/>
      <c r="R973" s="315"/>
      <c r="S973" s="316"/>
      <c r="T973" s="315"/>
      <c r="U973" s="316"/>
      <c r="V973" s="316"/>
      <c r="W973" s="452"/>
      <c r="X973" s="452"/>
      <c r="Y973" s="452"/>
      <c r="Z973" s="452"/>
      <c r="AA973" s="452"/>
      <c r="AB973" s="452"/>
      <c r="AC973" s="452"/>
      <c r="AD973" s="311"/>
    </row>
    <row r="974" spans="1:30" ht="20.100000000000001" customHeight="1">
      <c r="A974" s="374" t="s">
        <v>3593</v>
      </c>
      <c r="B974" s="374" t="s">
        <v>923</v>
      </c>
      <c r="C974" s="358" t="s">
        <v>3680</v>
      </c>
      <c r="D974" s="374"/>
      <c r="E974" s="358"/>
      <c r="F974" s="443">
        <v>3</v>
      </c>
      <c r="G974" s="444">
        <v>100</v>
      </c>
      <c r="H974" s="443">
        <v>1</v>
      </c>
      <c r="I974" s="444">
        <v>100</v>
      </c>
      <c r="J974" s="443">
        <v>2</v>
      </c>
      <c r="K974" s="444">
        <v>100</v>
      </c>
      <c r="L974" s="443"/>
      <c r="M974" s="444"/>
      <c r="N974" s="471"/>
      <c r="O974" s="465"/>
      <c r="P974" s="471">
        <v>2</v>
      </c>
      <c r="Q974" s="465">
        <v>100</v>
      </c>
      <c r="R974" s="471">
        <v>1</v>
      </c>
      <c r="S974" s="465">
        <v>100</v>
      </c>
      <c r="T974" s="471"/>
      <c r="U974" s="465"/>
      <c r="V974" s="358" t="s">
        <v>8276</v>
      </c>
      <c r="W974" s="358" t="s">
        <v>8276</v>
      </c>
      <c r="X974" s="358" t="s">
        <v>8276</v>
      </c>
      <c r="Y974" s="358" t="s">
        <v>8276</v>
      </c>
      <c r="Z974" s="358" t="s">
        <v>8276</v>
      </c>
      <c r="AA974" s="358" t="s">
        <v>8276</v>
      </c>
      <c r="AB974" s="358" t="s">
        <v>8276</v>
      </c>
      <c r="AC974" s="358"/>
      <c r="AD974" s="374"/>
    </row>
    <row r="975" spans="1:30" ht="20.100000000000001" customHeight="1">
      <c r="A975" s="311"/>
      <c r="B975" s="311"/>
      <c r="C975" s="452"/>
      <c r="D975" s="311" t="s">
        <v>1959</v>
      </c>
      <c r="E975" s="452" t="s">
        <v>758</v>
      </c>
      <c r="F975" s="531"/>
      <c r="G975" s="314"/>
      <c r="H975" s="356"/>
      <c r="I975" s="314"/>
      <c r="J975" s="356"/>
      <c r="K975" s="314"/>
      <c r="L975" s="356"/>
      <c r="M975" s="314"/>
      <c r="N975" s="315"/>
      <c r="O975" s="316"/>
      <c r="P975" s="315"/>
      <c r="Q975" s="316"/>
      <c r="R975" s="315"/>
      <c r="S975" s="316"/>
      <c r="T975" s="315"/>
      <c r="U975" s="316"/>
      <c r="V975" s="316"/>
      <c r="W975" s="452"/>
      <c r="X975" s="452"/>
      <c r="Y975" s="452"/>
      <c r="Z975" s="452"/>
      <c r="AA975" s="452"/>
      <c r="AB975" s="452"/>
      <c r="AC975" s="452"/>
      <c r="AD975" s="311"/>
    </row>
    <row r="976" spans="1:30" ht="20.100000000000001" customHeight="1">
      <c r="A976" s="311"/>
      <c r="B976" s="311"/>
      <c r="C976" s="452"/>
      <c r="D976" s="311" t="s">
        <v>1960</v>
      </c>
      <c r="E976" s="452"/>
      <c r="F976" s="531"/>
      <c r="G976" s="314"/>
      <c r="H976" s="356"/>
      <c r="I976" s="314"/>
      <c r="J976" s="356"/>
      <c r="K976" s="314"/>
      <c r="L976" s="356"/>
      <c r="M976" s="314"/>
      <c r="N976" s="315"/>
      <c r="O976" s="316"/>
      <c r="P976" s="315"/>
      <c r="Q976" s="316"/>
      <c r="R976" s="315"/>
      <c r="S976" s="316"/>
      <c r="T976" s="315"/>
      <c r="U976" s="316"/>
      <c r="V976" s="316"/>
      <c r="W976" s="452"/>
      <c r="X976" s="452"/>
      <c r="Y976" s="452"/>
      <c r="Z976" s="452"/>
      <c r="AA976" s="452"/>
      <c r="AB976" s="452"/>
      <c r="AC976" s="452"/>
      <c r="AD976" s="311"/>
    </row>
    <row r="977" spans="1:30" ht="20.100000000000001" customHeight="1">
      <c r="A977" s="374" t="s">
        <v>3594</v>
      </c>
      <c r="B977" s="374" t="s">
        <v>924</v>
      </c>
      <c r="C977" s="358" t="s">
        <v>3683</v>
      </c>
      <c r="D977" s="374" t="s">
        <v>8568</v>
      </c>
      <c r="E977" s="358" t="s">
        <v>7338</v>
      </c>
      <c r="F977" s="443"/>
      <c r="G977" s="444"/>
      <c r="H977" s="443"/>
      <c r="I977" s="444"/>
      <c r="J977" s="443"/>
      <c r="K977" s="444"/>
      <c r="L977" s="443"/>
      <c r="M977" s="444"/>
      <c r="N977" s="471"/>
      <c r="O977" s="465"/>
      <c r="P977" s="471"/>
      <c r="Q977" s="465"/>
      <c r="R977" s="471"/>
      <c r="S977" s="465"/>
      <c r="T977" s="471"/>
      <c r="U977" s="465"/>
      <c r="V977" s="358" t="s">
        <v>8276</v>
      </c>
      <c r="W977" s="358" t="s">
        <v>8276</v>
      </c>
      <c r="X977" s="358" t="s">
        <v>8276</v>
      </c>
      <c r="Y977" s="358" t="s">
        <v>8276</v>
      </c>
      <c r="Z977" s="358" t="s">
        <v>8276</v>
      </c>
      <c r="AA977" s="358" t="s">
        <v>8276</v>
      </c>
      <c r="AB977" s="358" t="s">
        <v>8276</v>
      </c>
      <c r="AC977" s="358"/>
      <c r="AD977" s="374"/>
    </row>
    <row r="978" spans="1:30" ht="20.100000000000001" customHeight="1">
      <c r="A978" s="311"/>
      <c r="B978" s="311"/>
      <c r="C978" s="452"/>
      <c r="D978" s="311" t="s">
        <v>8569</v>
      </c>
      <c r="E978" s="452"/>
      <c r="F978" s="531"/>
      <c r="G978" s="314"/>
      <c r="H978" s="356"/>
      <c r="I978" s="314"/>
      <c r="J978" s="356"/>
      <c r="K978" s="314"/>
      <c r="L978" s="356"/>
      <c r="M978" s="314"/>
      <c r="N978" s="315"/>
      <c r="O978" s="316"/>
      <c r="P978" s="315"/>
      <c r="Q978" s="316"/>
      <c r="R978" s="315"/>
      <c r="S978" s="316"/>
      <c r="T978" s="315"/>
      <c r="U978" s="316"/>
      <c r="V978" s="316"/>
      <c r="W978" s="452"/>
      <c r="X978" s="452"/>
      <c r="Y978" s="452"/>
      <c r="Z978" s="452"/>
      <c r="AA978" s="452"/>
      <c r="AB978" s="452"/>
      <c r="AC978" s="452"/>
      <c r="AD978" s="311"/>
    </row>
    <row r="979" spans="1:30" ht="20.100000000000001" customHeight="1">
      <c r="A979" s="311"/>
      <c r="B979" s="311"/>
      <c r="C979" s="452"/>
      <c r="D979" s="311" t="s">
        <v>7408</v>
      </c>
      <c r="E979" s="452"/>
      <c r="F979" s="531"/>
      <c r="G979" s="314"/>
      <c r="H979" s="356"/>
      <c r="I979" s="314"/>
      <c r="J979" s="356"/>
      <c r="K979" s="314"/>
      <c r="L979" s="356"/>
      <c r="M979" s="314"/>
      <c r="N979" s="315"/>
      <c r="O979" s="316"/>
      <c r="P979" s="315"/>
      <c r="Q979" s="316"/>
      <c r="R979" s="315"/>
      <c r="S979" s="316"/>
      <c r="T979" s="315"/>
      <c r="U979" s="316"/>
      <c r="V979" s="316"/>
      <c r="W979" s="452"/>
      <c r="X979" s="452"/>
      <c r="Y979" s="452"/>
      <c r="Z979" s="452"/>
      <c r="AA979" s="452"/>
      <c r="AB979" s="452"/>
      <c r="AC979" s="452"/>
      <c r="AD979" s="311"/>
    </row>
    <row r="980" spans="1:30" ht="20.100000000000001" customHeight="1">
      <c r="A980" s="311"/>
      <c r="B980" s="311"/>
      <c r="C980" s="452"/>
      <c r="D980" s="311" t="s">
        <v>8571</v>
      </c>
      <c r="E980" s="452"/>
      <c r="F980" s="531"/>
      <c r="G980" s="314"/>
      <c r="H980" s="356"/>
      <c r="I980" s="314"/>
      <c r="J980" s="356"/>
      <c r="K980" s="314"/>
      <c r="L980" s="356"/>
      <c r="M980" s="314"/>
      <c r="N980" s="315"/>
      <c r="O980" s="316"/>
      <c r="P980" s="315"/>
      <c r="Q980" s="316"/>
      <c r="R980" s="315"/>
      <c r="S980" s="316"/>
      <c r="T980" s="315"/>
      <c r="U980" s="316"/>
      <c r="V980" s="316"/>
      <c r="W980" s="452"/>
      <c r="X980" s="452"/>
      <c r="Y980" s="452"/>
      <c r="Z980" s="452"/>
      <c r="AA980" s="452"/>
      <c r="AB980" s="452"/>
      <c r="AC980" s="452"/>
      <c r="AD980" s="311"/>
    </row>
    <row r="981" spans="1:30" ht="20.100000000000001" customHeight="1">
      <c r="A981" s="311"/>
      <c r="B981" s="311"/>
      <c r="C981" s="452"/>
      <c r="D981" s="311" t="s">
        <v>1959</v>
      </c>
      <c r="E981" s="452"/>
      <c r="F981" s="531"/>
      <c r="G981" s="314"/>
      <c r="H981" s="356"/>
      <c r="I981" s="314"/>
      <c r="J981" s="356"/>
      <c r="K981" s="314"/>
      <c r="L981" s="356"/>
      <c r="M981" s="314"/>
      <c r="N981" s="315"/>
      <c r="O981" s="316"/>
      <c r="P981" s="315"/>
      <c r="Q981" s="316"/>
      <c r="R981" s="315"/>
      <c r="S981" s="316"/>
      <c r="T981" s="315"/>
      <c r="U981" s="316"/>
      <c r="V981" s="316"/>
      <c r="W981" s="452"/>
      <c r="X981" s="452"/>
      <c r="Y981" s="452"/>
      <c r="Z981" s="452"/>
      <c r="AA981" s="452"/>
      <c r="AB981" s="452"/>
      <c r="AC981" s="452"/>
      <c r="AD981" s="311"/>
    </row>
    <row r="982" spans="1:30" ht="20.100000000000001" customHeight="1">
      <c r="A982" s="311"/>
      <c r="B982" s="311"/>
      <c r="C982" s="452"/>
      <c r="D982" s="311" t="s">
        <v>1960</v>
      </c>
      <c r="E982" s="452"/>
      <c r="F982" s="531"/>
      <c r="G982" s="314"/>
      <c r="H982" s="356"/>
      <c r="I982" s="314"/>
      <c r="J982" s="356"/>
      <c r="K982" s="314"/>
      <c r="L982" s="356"/>
      <c r="M982" s="314"/>
      <c r="N982" s="315"/>
      <c r="O982" s="316"/>
      <c r="P982" s="315"/>
      <c r="Q982" s="316"/>
      <c r="R982" s="315"/>
      <c r="S982" s="316"/>
      <c r="T982" s="315"/>
      <c r="U982" s="316"/>
      <c r="V982" s="316"/>
      <c r="W982" s="452"/>
      <c r="X982" s="452"/>
      <c r="Y982" s="452"/>
      <c r="Z982" s="452"/>
      <c r="AA982" s="452"/>
      <c r="AB982" s="452"/>
      <c r="AC982" s="452"/>
      <c r="AD982" s="311"/>
    </row>
    <row r="983" spans="1:30" ht="20.100000000000001" customHeight="1">
      <c r="A983" s="374" t="s">
        <v>3595</v>
      </c>
      <c r="B983" s="374" t="s">
        <v>925</v>
      </c>
      <c r="C983" s="358" t="s">
        <v>3680</v>
      </c>
      <c r="D983" s="374" t="s">
        <v>8791</v>
      </c>
      <c r="E983" s="358" t="s">
        <v>7409</v>
      </c>
      <c r="F983" s="443"/>
      <c r="G983" s="444"/>
      <c r="H983" s="443"/>
      <c r="I983" s="444"/>
      <c r="J983" s="443"/>
      <c r="K983" s="444"/>
      <c r="L983" s="443"/>
      <c r="M983" s="444"/>
      <c r="N983" s="471"/>
      <c r="O983" s="465"/>
      <c r="P983" s="471"/>
      <c r="Q983" s="465"/>
      <c r="R983" s="471"/>
      <c r="S983" s="465"/>
      <c r="T983" s="471"/>
      <c r="U983" s="465"/>
      <c r="V983" s="358" t="s">
        <v>8276</v>
      </c>
      <c r="W983" s="358" t="s">
        <v>8276</v>
      </c>
      <c r="X983" s="358" t="s">
        <v>8276</v>
      </c>
      <c r="Y983" s="358" t="s">
        <v>8276</v>
      </c>
      <c r="Z983" s="358" t="s">
        <v>8276</v>
      </c>
      <c r="AA983" s="358" t="s">
        <v>8276</v>
      </c>
      <c r="AB983" s="358" t="s">
        <v>8276</v>
      </c>
      <c r="AC983" s="358"/>
      <c r="AD983" s="374"/>
    </row>
    <row r="984" spans="1:30" ht="20.100000000000001" customHeight="1">
      <c r="A984" s="311"/>
      <c r="B984" s="311"/>
      <c r="C984" s="452"/>
      <c r="D984" s="311" t="s">
        <v>8792</v>
      </c>
      <c r="E984" s="452"/>
      <c r="F984" s="531"/>
      <c r="G984" s="314"/>
      <c r="H984" s="356"/>
      <c r="I984" s="314"/>
      <c r="J984" s="356">
        <v>1</v>
      </c>
      <c r="K984" s="314">
        <v>50</v>
      </c>
      <c r="L984" s="356"/>
      <c r="M984" s="314"/>
      <c r="N984" s="315"/>
      <c r="O984" s="316"/>
      <c r="P984" s="315">
        <v>1</v>
      </c>
      <c r="Q984" s="316">
        <v>50</v>
      </c>
      <c r="R984" s="315"/>
      <c r="S984" s="316"/>
      <c r="T984" s="315"/>
      <c r="U984" s="316"/>
      <c r="V984" s="316"/>
      <c r="W984" s="452"/>
      <c r="X984" s="452"/>
      <c r="Y984" s="452"/>
      <c r="Z984" s="452"/>
      <c r="AA984" s="452"/>
      <c r="AB984" s="452"/>
      <c r="AC984" s="452"/>
      <c r="AD984" s="311"/>
    </row>
    <row r="985" spans="1:30" ht="20.100000000000001" customHeight="1">
      <c r="A985" s="311"/>
      <c r="B985" s="311"/>
      <c r="C985" s="452"/>
      <c r="D985" s="311" t="s">
        <v>8793</v>
      </c>
      <c r="E985" s="452"/>
      <c r="F985" s="531"/>
      <c r="G985" s="314"/>
      <c r="H985" s="356"/>
      <c r="I985" s="314"/>
      <c r="J985" s="356"/>
      <c r="K985" s="314"/>
      <c r="L985" s="356"/>
      <c r="M985" s="314"/>
      <c r="N985" s="315"/>
      <c r="O985" s="316"/>
      <c r="P985" s="315"/>
      <c r="Q985" s="316"/>
      <c r="R985" s="315"/>
      <c r="S985" s="316"/>
      <c r="T985" s="315"/>
      <c r="U985" s="316"/>
      <c r="V985" s="316"/>
      <c r="W985" s="452"/>
      <c r="X985" s="452"/>
      <c r="Y985" s="452"/>
      <c r="Z985" s="452"/>
      <c r="AA985" s="452"/>
      <c r="AB985" s="452"/>
      <c r="AC985" s="452"/>
      <c r="AD985" s="311"/>
    </row>
    <row r="986" spans="1:30" ht="20.100000000000001" customHeight="1">
      <c r="A986" s="311"/>
      <c r="B986" s="311"/>
      <c r="C986" s="452"/>
      <c r="D986" s="311" t="s">
        <v>8794</v>
      </c>
      <c r="E986" s="452"/>
      <c r="F986" s="531">
        <v>2</v>
      </c>
      <c r="G986" s="314">
        <v>66.666666666666671</v>
      </c>
      <c r="H986" s="356"/>
      <c r="I986" s="314"/>
      <c r="J986" s="356"/>
      <c r="K986" s="314"/>
      <c r="L986" s="356"/>
      <c r="M986" s="314"/>
      <c r="N986" s="315"/>
      <c r="O986" s="316"/>
      <c r="P986" s="315">
        <v>1</v>
      </c>
      <c r="Q986" s="316">
        <v>50</v>
      </c>
      <c r="R986" s="315">
        <v>1</v>
      </c>
      <c r="S986" s="316">
        <v>100</v>
      </c>
      <c r="T986" s="315"/>
      <c r="U986" s="316"/>
      <c r="V986" s="316"/>
      <c r="W986" s="452"/>
      <c r="X986" s="452"/>
      <c r="Y986" s="452"/>
      <c r="Z986" s="452"/>
      <c r="AA986" s="452"/>
      <c r="AB986" s="452"/>
      <c r="AC986" s="452"/>
      <c r="AD986" s="311"/>
    </row>
    <row r="987" spans="1:30" ht="20.100000000000001" customHeight="1">
      <c r="A987" s="311"/>
      <c r="B987" s="311"/>
      <c r="C987" s="452"/>
      <c r="D987" s="311" t="s">
        <v>8795</v>
      </c>
      <c r="E987" s="452"/>
      <c r="F987" s="531">
        <v>1</v>
      </c>
      <c r="G987" s="314">
        <v>33.333333333333336</v>
      </c>
      <c r="H987" s="356">
        <v>1</v>
      </c>
      <c r="I987" s="314">
        <v>100</v>
      </c>
      <c r="J987" s="356">
        <v>1</v>
      </c>
      <c r="K987" s="314">
        <v>50</v>
      </c>
      <c r="L987" s="356"/>
      <c r="M987" s="314"/>
      <c r="N987" s="315">
        <v>1</v>
      </c>
      <c r="O987" s="316">
        <v>100</v>
      </c>
      <c r="P987" s="315"/>
      <c r="Q987" s="316"/>
      <c r="R987" s="315"/>
      <c r="S987" s="316"/>
      <c r="T987" s="315"/>
      <c r="U987" s="316"/>
      <c r="V987" s="316"/>
      <c r="W987" s="452"/>
      <c r="X987" s="452"/>
      <c r="Y987" s="452"/>
      <c r="Z987" s="452"/>
      <c r="AA987" s="452"/>
      <c r="AB987" s="452"/>
      <c r="AC987" s="452"/>
      <c r="AD987" s="311"/>
    </row>
    <row r="988" spans="1:30" ht="20.100000000000001" customHeight="1">
      <c r="A988" s="311"/>
      <c r="B988" s="311"/>
      <c r="C988" s="452"/>
      <c r="D988" s="311" t="s">
        <v>1861</v>
      </c>
      <c r="E988" s="452"/>
      <c r="F988" s="531"/>
      <c r="G988" s="314"/>
      <c r="H988" s="356"/>
      <c r="I988" s="314"/>
      <c r="J988" s="356"/>
      <c r="K988" s="314"/>
      <c r="L988" s="356"/>
      <c r="M988" s="314"/>
      <c r="N988" s="315"/>
      <c r="O988" s="316"/>
      <c r="P988" s="315"/>
      <c r="Q988" s="316"/>
      <c r="R988" s="315"/>
      <c r="S988" s="316"/>
      <c r="T988" s="315"/>
      <c r="U988" s="316"/>
      <c r="V988" s="316"/>
      <c r="W988" s="452"/>
      <c r="X988" s="452"/>
      <c r="Y988" s="452"/>
      <c r="Z988" s="452"/>
      <c r="AA988" s="452"/>
      <c r="AB988" s="452"/>
      <c r="AC988" s="452"/>
      <c r="AD988" s="311"/>
    </row>
    <row r="989" spans="1:30" ht="20.100000000000001" customHeight="1">
      <c r="A989" s="311"/>
      <c r="B989" s="311"/>
      <c r="C989" s="452"/>
      <c r="D989" s="311" t="s">
        <v>1862</v>
      </c>
      <c r="E989" s="452"/>
      <c r="F989" s="531"/>
      <c r="G989" s="314"/>
      <c r="H989" s="356"/>
      <c r="I989" s="314"/>
      <c r="J989" s="356"/>
      <c r="K989" s="314"/>
      <c r="L989" s="356"/>
      <c r="M989" s="314"/>
      <c r="N989" s="315"/>
      <c r="O989" s="316"/>
      <c r="P989" s="315"/>
      <c r="Q989" s="316"/>
      <c r="R989" s="315"/>
      <c r="S989" s="316"/>
      <c r="T989" s="315"/>
      <c r="U989" s="316"/>
      <c r="V989" s="316"/>
      <c r="W989" s="452"/>
      <c r="X989" s="452"/>
      <c r="Y989" s="452"/>
      <c r="Z989" s="452"/>
      <c r="AA989" s="452"/>
      <c r="AB989" s="452"/>
      <c r="AC989" s="452"/>
      <c r="AD989" s="311"/>
    </row>
    <row r="990" spans="1:30" ht="20.100000000000001" customHeight="1">
      <c r="A990" s="374" t="s">
        <v>3618</v>
      </c>
      <c r="B990" s="374" t="s">
        <v>8797</v>
      </c>
      <c r="C990" s="358" t="s">
        <v>3680</v>
      </c>
      <c r="D990" s="374"/>
      <c r="E990" s="358"/>
      <c r="F990" s="443"/>
      <c r="G990" s="444"/>
      <c r="H990" s="443">
        <v>1</v>
      </c>
      <c r="I990" s="444">
        <v>100</v>
      </c>
      <c r="J990" s="443">
        <v>1</v>
      </c>
      <c r="K990" s="444">
        <v>100</v>
      </c>
      <c r="L990" s="443"/>
      <c r="M990" s="444"/>
      <c r="N990" s="471">
        <v>1</v>
      </c>
      <c r="O990" s="465">
        <v>100</v>
      </c>
      <c r="P990" s="471"/>
      <c r="Q990" s="465"/>
      <c r="R990" s="471">
        <v>1</v>
      </c>
      <c r="S990" s="465">
        <v>100</v>
      </c>
      <c r="T990" s="471"/>
      <c r="U990" s="465"/>
      <c r="V990" s="358"/>
      <c r="W990" s="358" t="s">
        <v>8276</v>
      </c>
      <c r="X990" s="358" t="s">
        <v>8276</v>
      </c>
      <c r="Y990" s="358"/>
      <c r="Z990" s="358" t="s">
        <v>8276</v>
      </c>
      <c r="AA990" s="358"/>
      <c r="AB990" s="358" t="s">
        <v>8276</v>
      </c>
      <c r="AC990" s="358"/>
      <c r="AD990" s="374"/>
    </row>
    <row r="991" spans="1:30" ht="20.100000000000001" customHeight="1">
      <c r="A991" s="374" t="s">
        <v>3619</v>
      </c>
      <c r="B991" s="374" t="s">
        <v>8798</v>
      </c>
      <c r="C991" s="358" t="s">
        <v>3680</v>
      </c>
      <c r="D991" s="374" t="s">
        <v>2222</v>
      </c>
      <c r="E991" s="358" t="s">
        <v>7338</v>
      </c>
      <c r="F991" s="443"/>
      <c r="G991" s="444"/>
      <c r="H991" s="443"/>
      <c r="I991" s="444"/>
      <c r="J991" s="443"/>
      <c r="K991" s="444"/>
      <c r="L991" s="443"/>
      <c r="M991" s="444"/>
      <c r="N991" s="471"/>
      <c r="O991" s="465"/>
      <c r="P991" s="471"/>
      <c r="Q991" s="465"/>
      <c r="R991" s="471"/>
      <c r="S991" s="465"/>
      <c r="T991" s="471"/>
      <c r="U991" s="465"/>
      <c r="V991" s="358"/>
      <c r="W991" s="358" t="s">
        <v>8276</v>
      </c>
      <c r="X991" s="358" t="s">
        <v>8276</v>
      </c>
      <c r="Y991" s="358"/>
      <c r="Z991" s="358" t="s">
        <v>8276</v>
      </c>
      <c r="AA991" s="358"/>
      <c r="AB991" s="358" t="s">
        <v>8276</v>
      </c>
      <c r="AC991" s="358"/>
      <c r="AD991" s="374"/>
    </row>
    <row r="992" spans="1:30" ht="20.100000000000001" customHeight="1">
      <c r="A992" s="311"/>
      <c r="B992" s="311"/>
      <c r="C992" s="452"/>
      <c r="D992" s="311" t="s">
        <v>2223</v>
      </c>
      <c r="E992" s="452"/>
      <c r="F992" s="531"/>
      <c r="G992" s="314"/>
      <c r="H992" s="356"/>
      <c r="I992" s="314"/>
      <c r="J992" s="356"/>
      <c r="K992" s="314"/>
      <c r="L992" s="356"/>
      <c r="M992" s="314"/>
      <c r="N992" s="315"/>
      <c r="O992" s="316"/>
      <c r="P992" s="315"/>
      <c r="Q992" s="316"/>
      <c r="R992" s="315"/>
      <c r="S992" s="316"/>
      <c r="T992" s="315"/>
      <c r="U992" s="316"/>
      <c r="V992" s="452"/>
      <c r="W992" s="452"/>
      <c r="X992" s="452"/>
      <c r="Y992" s="452"/>
      <c r="Z992" s="452"/>
      <c r="AA992" s="452"/>
      <c r="AB992" s="452"/>
      <c r="AC992" s="452"/>
      <c r="AD992" s="311"/>
    </row>
    <row r="993" spans="1:30" ht="20.100000000000001" customHeight="1">
      <c r="A993" s="311"/>
      <c r="B993" s="311"/>
      <c r="C993" s="452"/>
      <c r="D993" s="311" t="s">
        <v>2224</v>
      </c>
      <c r="E993" s="452"/>
      <c r="F993" s="531"/>
      <c r="G993" s="314"/>
      <c r="H993" s="356"/>
      <c r="I993" s="314"/>
      <c r="J993" s="356"/>
      <c r="K993" s="314"/>
      <c r="L993" s="356"/>
      <c r="M993" s="314"/>
      <c r="N993" s="315"/>
      <c r="O993" s="316"/>
      <c r="P993" s="315"/>
      <c r="Q993" s="316"/>
      <c r="R993" s="315"/>
      <c r="S993" s="316"/>
      <c r="T993" s="315"/>
      <c r="U993" s="316"/>
      <c r="V993" s="452"/>
      <c r="W993" s="452"/>
      <c r="X993" s="452"/>
      <c r="Y993" s="452"/>
      <c r="Z993" s="452"/>
      <c r="AA993" s="452"/>
      <c r="AB993" s="452"/>
      <c r="AC993" s="452"/>
      <c r="AD993" s="311"/>
    </row>
    <row r="994" spans="1:30" ht="20.100000000000001" customHeight="1">
      <c r="A994" s="311"/>
      <c r="B994" s="311"/>
      <c r="C994" s="452"/>
      <c r="D994" s="311" t="s">
        <v>2225</v>
      </c>
      <c r="E994" s="452"/>
      <c r="F994" s="531"/>
      <c r="G994" s="314"/>
      <c r="H994" s="356"/>
      <c r="I994" s="314"/>
      <c r="J994" s="356"/>
      <c r="K994" s="314"/>
      <c r="L994" s="356"/>
      <c r="M994" s="314"/>
      <c r="N994" s="315"/>
      <c r="O994" s="316"/>
      <c r="P994" s="315"/>
      <c r="Q994" s="316"/>
      <c r="R994" s="315"/>
      <c r="S994" s="316"/>
      <c r="T994" s="315"/>
      <c r="U994" s="316"/>
      <c r="V994" s="452"/>
      <c r="W994" s="452"/>
      <c r="X994" s="452"/>
      <c r="Y994" s="452"/>
      <c r="Z994" s="452"/>
      <c r="AA994" s="452"/>
      <c r="AB994" s="452"/>
      <c r="AC994" s="452"/>
      <c r="AD994" s="311"/>
    </row>
    <row r="995" spans="1:30" ht="20.100000000000001" customHeight="1">
      <c r="A995" s="311"/>
      <c r="B995" s="311"/>
      <c r="C995" s="452"/>
      <c r="D995" s="311" t="s">
        <v>2226</v>
      </c>
      <c r="E995" s="452"/>
      <c r="F995" s="531"/>
      <c r="G995" s="314"/>
      <c r="H995" s="356"/>
      <c r="I995" s="314"/>
      <c r="J995" s="356"/>
      <c r="K995" s="314"/>
      <c r="L995" s="356"/>
      <c r="M995" s="314"/>
      <c r="N995" s="315"/>
      <c r="O995" s="316"/>
      <c r="P995" s="315"/>
      <c r="Q995" s="316"/>
      <c r="R995" s="315"/>
      <c r="S995" s="316"/>
      <c r="T995" s="315"/>
      <c r="U995" s="316"/>
      <c r="V995" s="452"/>
      <c r="W995" s="452"/>
      <c r="X995" s="452"/>
      <c r="Y995" s="452"/>
      <c r="Z995" s="452"/>
      <c r="AA995" s="452"/>
      <c r="AB995" s="452"/>
      <c r="AC995" s="452"/>
      <c r="AD995" s="311"/>
    </row>
    <row r="996" spans="1:30" ht="20.100000000000001" customHeight="1">
      <c r="A996" s="311"/>
      <c r="B996" s="311"/>
      <c r="C996" s="452"/>
      <c r="D996" s="311" t="s">
        <v>2227</v>
      </c>
      <c r="E996" s="452"/>
      <c r="F996" s="531"/>
      <c r="G996" s="314"/>
      <c r="H996" s="356"/>
      <c r="I996" s="314"/>
      <c r="J996" s="356"/>
      <c r="K996" s="314"/>
      <c r="L996" s="356"/>
      <c r="M996" s="314"/>
      <c r="N996" s="315"/>
      <c r="O996" s="316"/>
      <c r="P996" s="315"/>
      <c r="Q996" s="316"/>
      <c r="R996" s="315">
        <v>1</v>
      </c>
      <c r="S996" s="316">
        <v>100</v>
      </c>
      <c r="T996" s="315"/>
      <c r="U996" s="316"/>
      <c r="V996" s="452"/>
      <c r="W996" s="452"/>
      <c r="X996" s="452"/>
      <c r="Y996" s="452"/>
      <c r="Z996" s="452"/>
      <c r="AA996" s="452"/>
      <c r="AB996" s="452"/>
      <c r="AC996" s="452"/>
      <c r="AD996" s="311"/>
    </row>
    <row r="997" spans="1:30" ht="20.100000000000001" customHeight="1">
      <c r="A997" s="311"/>
      <c r="B997" s="311"/>
      <c r="C997" s="452"/>
      <c r="D997" s="311" t="s">
        <v>2228</v>
      </c>
      <c r="E997" s="452"/>
      <c r="F997" s="531"/>
      <c r="G997" s="314"/>
      <c r="H997" s="356">
        <v>1</v>
      </c>
      <c r="I997" s="314">
        <v>100</v>
      </c>
      <c r="J997" s="356">
        <v>1</v>
      </c>
      <c r="K997" s="314">
        <v>100</v>
      </c>
      <c r="L997" s="356"/>
      <c r="M997" s="314"/>
      <c r="N997" s="315">
        <v>1</v>
      </c>
      <c r="O997" s="316">
        <v>100</v>
      </c>
      <c r="P997" s="315"/>
      <c r="Q997" s="316"/>
      <c r="R997" s="315"/>
      <c r="S997" s="316"/>
      <c r="T997" s="315"/>
      <c r="U997" s="316"/>
      <c r="V997" s="452"/>
      <c r="W997" s="452"/>
      <c r="X997" s="452"/>
      <c r="Y997" s="452"/>
      <c r="Z997" s="452"/>
      <c r="AA997" s="452"/>
      <c r="AB997" s="452"/>
      <c r="AC997" s="452"/>
      <c r="AD997" s="311"/>
    </row>
    <row r="998" spans="1:30" ht="20.100000000000001" customHeight="1">
      <c r="A998" s="311"/>
      <c r="B998" s="311"/>
      <c r="C998" s="452"/>
      <c r="D998" s="311" t="s">
        <v>2229</v>
      </c>
      <c r="E998" s="452"/>
      <c r="F998" s="531"/>
      <c r="G998" s="314"/>
      <c r="H998" s="356"/>
      <c r="I998" s="314"/>
      <c r="J998" s="356"/>
      <c r="K998" s="314"/>
      <c r="L998" s="356"/>
      <c r="M998" s="314"/>
      <c r="N998" s="315"/>
      <c r="O998" s="316"/>
      <c r="P998" s="315"/>
      <c r="Q998" s="316"/>
      <c r="R998" s="315"/>
      <c r="S998" s="316"/>
      <c r="T998" s="315"/>
      <c r="U998" s="316"/>
      <c r="V998" s="452"/>
      <c r="W998" s="452"/>
      <c r="X998" s="452"/>
      <c r="Y998" s="452"/>
      <c r="Z998" s="452"/>
      <c r="AA998" s="452"/>
      <c r="AB998" s="452"/>
      <c r="AC998" s="452"/>
      <c r="AD998" s="311"/>
    </row>
    <row r="999" spans="1:30" ht="20.100000000000001" customHeight="1">
      <c r="A999" s="311"/>
      <c r="B999" s="311"/>
      <c r="C999" s="452"/>
      <c r="D999" s="311" t="s">
        <v>1959</v>
      </c>
      <c r="E999" s="452"/>
      <c r="F999" s="531"/>
      <c r="G999" s="314"/>
      <c r="H999" s="356"/>
      <c r="I999" s="314"/>
      <c r="J999" s="356"/>
      <c r="K999" s="314"/>
      <c r="L999" s="356"/>
      <c r="M999" s="314"/>
      <c r="N999" s="315"/>
      <c r="O999" s="316"/>
      <c r="P999" s="315"/>
      <c r="Q999" s="316"/>
      <c r="R999" s="315"/>
      <c r="S999" s="316"/>
      <c r="T999" s="315"/>
      <c r="U999" s="316"/>
      <c r="V999" s="452"/>
      <c r="W999" s="452"/>
      <c r="X999" s="452"/>
      <c r="Y999" s="452"/>
      <c r="Z999" s="452"/>
      <c r="AA999" s="452"/>
      <c r="AB999" s="452"/>
      <c r="AC999" s="452"/>
      <c r="AD999" s="311"/>
    </row>
    <row r="1000" spans="1:30" ht="20.100000000000001" customHeight="1">
      <c r="A1000" s="311"/>
      <c r="B1000" s="311"/>
      <c r="C1000" s="452"/>
      <c r="D1000" s="311" t="s">
        <v>1960</v>
      </c>
      <c r="E1000" s="452"/>
      <c r="F1000" s="531"/>
      <c r="G1000" s="314"/>
      <c r="H1000" s="356"/>
      <c r="I1000" s="314"/>
      <c r="J1000" s="356"/>
      <c r="K1000" s="314"/>
      <c r="L1000" s="356"/>
      <c r="M1000" s="314"/>
      <c r="N1000" s="315"/>
      <c r="O1000" s="316"/>
      <c r="P1000" s="315"/>
      <c r="Q1000" s="316"/>
      <c r="R1000" s="315"/>
      <c r="S1000" s="316"/>
      <c r="T1000" s="315"/>
      <c r="U1000" s="316"/>
      <c r="V1000" s="452"/>
      <c r="W1000" s="452"/>
      <c r="X1000" s="452"/>
      <c r="Y1000" s="452"/>
      <c r="Z1000" s="452"/>
      <c r="AA1000" s="452"/>
      <c r="AB1000" s="452"/>
      <c r="AC1000" s="452"/>
      <c r="AD1000" s="311"/>
    </row>
    <row r="1001" spans="1:30" ht="20.100000000000001" customHeight="1">
      <c r="A1001" s="374" t="s">
        <v>3620</v>
      </c>
      <c r="B1001" s="374" t="s">
        <v>8799</v>
      </c>
      <c r="C1001" s="358" t="s">
        <v>3680</v>
      </c>
      <c r="D1001" s="374"/>
      <c r="E1001" s="358"/>
      <c r="F1001" s="443"/>
      <c r="G1001" s="444"/>
      <c r="H1001" s="443">
        <v>1</v>
      </c>
      <c r="I1001" s="444">
        <v>100</v>
      </c>
      <c r="J1001" s="443">
        <v>1</v>
      </c>
      <c r="K1001" s="444">
        <v>100</v>
      </c>
      <c r="L1001" s="443"/>
      <c r="M1001" s="444"/>
      <c r="N1001" s="471">
        <v>1</v>
      </c>
      <c r="O1001" s="465">
        <v>100</v>
      </c>
      <c r="P1001" s="471"/>
      <c r="Q1001" s="465"/>
      <c r="R1001" s="471">
        <v>1</v>
      </c>
      <c r="S1001" s="465">
        <v>100</v>
      </c>
      <c r="T1001" s="471"/>
      <c r="U1001" s="465"/>
      <c r="V1001" s="358"/>
      <c r="W1001" s="358" t="s">
        <v>8276</v>
      </c>
      <c r="X1001" s="358" t="s">
        <v>8276</v>
      </c>
      <c r="Y1001" s="358"/>
      <c r="Z1001" s="358" t="s">
        <v>8276</v>
      </c>
      <c r="AA1001" s="358"/>
      <c r="AB1001" s="358" t="s">
        <v>8276</v>
      </c>
      <c r="AC1001" s="358"/>
      <c r="AD1001" s="374"/>
    </row>
    <row r="1002" spans="1:30" ht="20.100000000000001" customHeight="1">
      <c r="A1002" s="311"/>
      <c r="B1002" s="311"/>
      <c r="C1002" s="452"/>
      <c r="D1002" s="311" t="s">
        <v>1562</v>
      </c>
      <c r="E1002" s="452" t="s">
        <v>8730</v>
      </c>
      <c r="F1002" s="531"/>
      <c r="G1002" s="314"/>
      <c r="H1002" s="356"/>
      <c r="I1002" s="314"/>
      <c r="J1002" s="356"/>
      <c r="K1002" s="314"/>
      <c r="L1002" s="356"/>
      <c r="M1002" s="314"/>
      <c r="N1002" s="315"/>
      <c r="O1002" s="316"/>
      <c r="P1002" s="315"/>
      <c r="Q1002" s="316"/>
      <c r="R1002" s="315"/>
      <c r="S1002" s="316"/>
      <c r="T1002" s="315"/>
      <c r="U1002" s="316"/>
      <c r="V1002" s="452"/>
      <c r="W1002" s="452"/>
      <c r="X1002" s="452"/>
      <c r="Y1002" s="452"/>
      <c r="Z1002" s="452"/>
      <c r="AA1002" s="452"/>
      <c r="AB1002" s="452"/>
      <c r="AC1002" s="452"/>
      <c r="AD1002" s="311"/>
    </row>
    <row r="1003" spans="1:30" ht="20.100000000000001" customHeight="1">
      <c r="A1003" s="311"/>
      <c r="B1003" s="311"/>
      <c r="C1003" s="452"/>
      <c r="D1003" s="311" t="s">
        <v>1563</v>
      </c>
      <c r="E1003" s="452"/>
      <c r="F1003" s="531"/>
      <c r="G1003" s="314"/>
      <c r="H1003" s="356"/>
      <c r="I1003" s="314"/>
      <c r="J1003" s="356"/>
      <c r="K1003" s="314"/>
      <c r="L1003" s="356"/>
      <c r="M1003" s="314"/>
      <c r="N1003" s="315"/>
      <c r="O1003" s="316"/>
      <c r="P1003" s="315"/>
      <c r="Q1003" s="316"/>
      <c r="R1003" s="315"/>
      <c r="S1003" s="316"/>
      <c r="T1003" s="315"/>
      <c r="U1003" s="316"/>
      <c r="V1003" s="452"/>
      <c r="W1003" s="452"/>
      <c r="X1003" s="452"/>
      <c r="Y1003" s="452"/>
      <c r="Z1003" s="452"/>
      <c r="AA1003" s="452"/>
      <c r="AB1003" s="452"/>
      <c r="AC1003" s="452"/>
      <c r="AD1003" s="311"/>
    </row>
    <row r="1004" spans="1:30" ht="20.100000000000001" customHeight="1">
      <c r="A1004" s="374" t="s">
        <v>3621</v>
      </c>
      <c r="B1004" s="374" t="s">
        <v>8800</v>
      </c>
      <c r="C1004" s="358" t="s">
        <v>3680</v>
      </c>
      <c r="D1004" s="374"/>
      <c r="E1004" s="358"/>
      <c r="F1004" s="443"/>
      <c r="G1004" s="444"/>
      <c r="H1004" s="443">
        <v>1</v>
      </c>
      <c r="I1004" s="444">
        <v>100</v>
      </c>
      <c r="J1004" s="443">
        <v>1</v>
      </c>
      <c r="K1004" s="444">
        <v>100</v>
      </c>
      <c r="L1004" s="443"/>
      <c r="M1004" s="444"/>
      <c r="N1004" s="471">
        <v>1</v>
      </c>
      <c r="O1004" s="465">
        <v>100</v>
      </c>
      <c r="P1004" s="471"/>
      <c r="Q1004" s="465"/>
      <c r="R1004" s="471">
        <v>1</v>
      </c>
      <c r="S1004" s="465">
        <v>100</v>
      </c>
      <c r="T1004" s="471"/>
      <c r="U1004" s="465"/>
      <c r="V1004" s="358"/>
      <c r="W1004" s="358" t="s">
        <v>8276</v>
      </c>
      <c r="X1004" s="358" t="s">
        <v>8276</v>
      </c>
      <c r="Y1004" s="358"/>
      <c r="Z1004" s="358" t="s">
        <v>8276</v>
      </c>
      <c r="AA1004" s="358"/>
      <c r="AB1004" s="358" t="s">
        <v>8276</v>
      </c>
      <c r="AC1004" s="358"/>
      <c r="AD1004" s="374"/>
    </row>
    <row r="1005" spans="1:30" ht="20.100000000000001" customHeight="1">
      <c r="A1005" s="311"/>
      <c r="B1005" s="311"/>
      <c r="C1005" s="452"/>
      <c r="D1005" s="311" t="s">
        <v>1959</v>
      </c>
      <c r="E1005" s="452" t="s">
        <v>758</v>
      </c>
      <c r="F1005" s="531"/>
      <c r="G1005" s="314"/>
      <c r="H1005" s="356"/>
      <c r="I1005" s="314"/>
      <c r="J1005" s="356"/>
      <c r="K1005" s="314"/>
      <c r="L1005" s="356"/>
      <c r="M1005" s="314"/>
      <c r="N1005" s="315"/>
      <c r="O1005" s="316"/>
      <c r="P1005" s="315"/>
      <c r="Q1005" s="316"/>
      <c r="R1005" s="315"/>
      <c r="S1005" s="316"/>
      <c r="T1005" s="315"/>
      <c r="U1005" s="316"/>
      <c r="V1005" s="452"/>
      <c r="W1005" s="452"/>
      <c r="X1005" s="452"/>
      <c r="Y1005" s="452"/>
      <c r="Z1005" s="452"/>
      <c r="AA1005" s="452"/>
      <c r="AB1005" s="452"/>
      <c r="AC1005" s="452"/>
      <c r="AD1005" s="311"/>
    </row>
    <row r="1006" spans="1:30" ht="20.100000000000001" customHeight="1">
      <c r="A1006" s="311"/>
      <c r="B1006" s="311"/>
      <c r="C1006" s="452"/>
      <c r="D1006" s="311" t="s">
        <v>1960</v>
      </c>
      <c r="E1006" s="452"/>
      <c r="F1006" s="531"/>
      <c r="G1006" s="314"/>
      <c r="H1006" s="356"/>
      <c r="I1006" s="314"/>
      <c r="J1006" s="356"/>
      <c r="K1006" s="314"/>
      <c r="L1006" s="356"/>
      <c r="M1006" s="314"/>
      <c r="N1006" s="315"/>
      <c r="O1006" s="316"/>
      <c r="P1006" s="315"/>
      <c r="Q1006" s="316"/>
      <c r="R1006" s="315"/>
      <c r="S1006" s="316"/>
      <c r="T1006" s="315"/>
      <c r="U1006" s="316"/>
      <c r="V1006" s="452"/>
      <c r="W1006" s="452"/>
      <c r="X1006" s="452"/>
      <c r="Y1006" s="452"/>
      <c r="Z1006" s="452"/>
      <c r="AA1006" s="452"/>
      <c r="AB1006" s="452"/>
      <c r="AC1006" s="452"/>
      <c r="AD1006" s="311"/>
    </row>
    <row r="1007" spans="1:30" ht="20.100000000000001" customHeight="1">
      <c r="A1007" s="374" t="s">
        <v>3622</v>
      </c>
      <c r="B1007" s="374" t="s">
        <v>8801</v>
      </c>
      <c r="C1007" s="358" t="s">
        <v>3683</v>
      </c>
      <c r="D1007" s="374" t="s">
        <v>8568</v>
      </c>
      <c r="E1007" s="358" t="s">
        <v>7338</v>
      </c>
      <c r="F1007" s="443"/>
      <c r="G1007" s="444"/>
      <c r="H1007" s="443"/>
      <c r="I1007" s="444"/>
      <c r="J1007" s="443"/>
      <c r="K1007" s="444"/>
      <c r="L1007" s="443"/>
      <c r="M1007" s="444"/>
      <c r="N1007" s="471"/>
      <c r="O1007" s="465"/>
      <c r="P1007" s="471"/>
      <c r="Q1007" s="465"/>
      <c r="R1007" s="471"/>
      <c r="S1007" s="465"/>
      <c r="T1007" s="471"/>
      <c r="U1007" s="465"/>
      <c r="V1007" s="358"/>
      <c r="W1007" s="358" t="s">
        <v>8276</v>
      </c>
      <c r="X1007" s="358" t="s">
        <v>8276</v>
      </c>
      <c r="Y1007" s="358"/>
      <c r="Z1007" s="358" t="s">
        <v>8276</v>
      </c>
      <c r="AA1007" s="358"/>
      <c r="AB1007" s="358" t="s">
        <v>8276</v>
      </c>
      <c r="AC1007" s="358"/>
      <c r="AD1007" s="374"/>
    </row>
    <row r="1008" spans="1:30" ht="20.100000000000001" customHeight="1">
      <c r="A1008" s="311"/>
      <c r="B1008" s="311"/>
      <c r="C1008" s="452"/>
      <c r="D1008" s="311" t="s">
        <v>8569</v>
      </c>
      <c r="E1008" s="452"/>
      <c r="F1008" s="531"/>
      <c r="G1008" s="314"/>
      <c r="H1008" s="356"/>
      <c r="I1008" s="314"/>
      <c r="J1008" s="356"/>
      <c r="K1008" s="314"/>
      <c r="L1008" s="356"/>
      <c r="M1008" s="314"/>
      <c r="N1008" s="315"/>
      <c r="O1008" s="316"/>
      <c r="P1008" s="315"/>
      <c r="Q1008" s="316"/>
      <c r="R1008" s="315"/>
      <c r="S1008" s="316"/>
      <c r="T1008" s="315"/>
      <c r="U1008" s="316"/>
      <c r="V1008" s="452"/>
      <c r="W1008" s="452"/>
      <c r="X1008" s="452"/>
      <c r="Y1008" s="452"/>
      <c r="Z1008" s="452"/>
      <c r="AA1008" s="452"/>
      <c r="AB1008" s="452"/>
      <c r="AC1008" s="452"/>
      <c r="AD1008" s="311"/>
    </row>
    <row r="1009" spans="1:30" ht="20.100000000000001" customHeight="1">
      <c r="A1009" s="311"/>
      <c r="B1009" s="311"/>
      <c r="C1009" s="452"/>
      <c r="D1009" s="311" t="s">
        <v>7408</v>
      </c>
      <c r="E1009" s="452"/>
      <c r="F1009" s="531"/>
      <c r="G1009" s="314"/>
      <c r="H1009" s="356"/>
      <c r="I1009" s="314"/>
      <c r="J1009" s="356"/>
      <c r="K1009" s="314"/>
      <c r="L1009" s="356"/>
      <c r="M1009" s="314"/>
      <c r="N1009" s="315"/>
      <c r="O1009" s="316"/>
      <c r="P1009" s="315"/>
      <c r="Q1009" s="316"/>
      <c r="R1009" s="315"/>
      <c r="S1009" s="316"/>
      <c r="T1009" s="315"/>
      <c r="U1009" s="316"/>
      <c r="V1009" s="452"/>
      <c r="W1009" s="452"/>
      <c r="X1009" s="452"/>
      <c r="Y1009" s="452"/>
      <c r="Z1009" s="452"/>
      <c r="AA1009" s="452"/>
      <c r="AB1009" s="452"/>
      <c r="AC1009" s="452"/>
      <c r="AD1009" s="311"/>
    </row>
    <row r="1010" spans="1:30" ht="20.100000000000001" customHeight="1">
      <c r="A1010" s="311"/>
      <c r="B1010" s="311"/>
      <c r="C1010" s="452"/>
      <c r="D1010" s="311" t="s">
        <v>8571</v>
      </c>
      <c r="E1010" s="452"/>
      <c r="F1010" s="531"/>
      <c r="G1010" s="314"/>
      <c r="H1010" s="356"/>
      <c r="I1010" s="314"/>
      <c r="J1010" s="356"/>
      <c r="K1010" s="314"/>
      <c r="L1010" s="356"/>
      <c r="M1010" s="314"/>
      <c r="N1010" s="315"/>
      <c r="O1010" s="316"/>
      <c r="P1010" s="315"/>
      <c r="Q1010" s="316"/>
      <c r="R1010" s="315"/>
      <c r="S1010" s="316"/>
      <c r="T1010" s="315"/>
      <c r="U1010" s="316"/>
      <c r="V1010" s="452"/>
      <c r="W1010" s="452"/>
      <c r="X1010" s="452"/>
      <c r="Y1010" s="452"/>
      <c r="Z1010" s="452"/>
      <c r="AA1010" s="452"/>
      <c r="AB1010" s="452"/>
      <c r="AC1010" s="452"/>
      <c r="AD1010" s="311"/>
    </row>
    <row r="1011" spans="1:30" ht="20.100000000000001" customHeight="1">
      <c r="A1011" s="311"/>
      <c r="B1011" s="311"/>
      <c r="C1011" s="452"/>
      <c r="D1011" s="311" t="s">
        <v>1959</v>
      </c>
      <c r="E1011" s="452"/>
      <c r="F1011" s="531"/>
      <c r="G1011" s="314"/>
      <c r="H1011" s="356"/>
      <c r="I1011" s="314"/>
      <c r="J1011" s="356"/>
      <c r="K1011" s="314"/>
      <c r="L1011" s="356"/>
      <c r="M1011" s="314"/>
      <c r="N1011" s="315"/>
      <c r="O1011" s="316"/>
      <c r="P1011" s="315"/>
      <c r="Q1011" s="316"/>
      <c r="R1011" s="315"/>
      <c r="S1011" s="316"/>
      <c r="T1011" s="315"/>
      <c r="U1011" s="316"/>
      <c r="V1011" s="452"/>
      <c r="W1011" s="452"/>
      <c r="X1011" s="452"/>
      <c r="Y1011" s="452"/>
      <c r="Z1011" s="452"/>
      <c r="AA1011" s="452"/>
      <c r="AB1011" s="452"/>
      <c r="AC1011" s="452"/>
      <c r="AD1011" s="311"/>
    </row>
    <row r="1012" spans="1:30" ht="20.100000000000001" customHeight="1">
      <c r="A1012" s="311"/>
      <c r="B1012" s="311"/>
      <c r="C1012" s="452"/>
      <c r="D1012" s="311" t="s">
        <v>1960</v>
      </c>
      <c r="E1012" s="452"/>
      <c r="F1012" s="531"/>
      <c r="G1012" s="314"/>
      <c r="H1012" s="356"/>
      <c r="I1012" s="314"/>
      <c r="J1012" s="356"/>
      <c r="K1012" s="314"/>
      <c r="L1012" s="356"/>
      <c r="M1012" s="314"/>
      <c r="N1012" s="315"/>
      <c r="O1012" s="316"/>
      <c r="P1012" s="315"/>
      <c r="Q1012" s="316"/>
      <c r="R1012" s="315"/>
      <c r="S1012" s="316"/>
      <c r="T1012" s="315"/>
      <c r="U1012" s="316"/>
      <c r="V1012" s="452"/>
      <c r="W1012" s="452"/>
      <c r="X1012" s="452"/>
      <c r="Y1012" s="452"/>
      <c r="Z1012" s="452"/>
      <c r="AA1012" s="452"/>
      <c r="AB1012" s="452"/>
      <c r="AC1012" s="452"/>
      <c r="AD1012" s="311"/>
    </row>
    <row r="1013" spans="1:30" ht="20.100000000000001" customHeight="1">
      <c r="A1013" s="374" t="s">
        <v>3623</v>
      </c>
      <c r="B1013" s="374" t="s">
        <v>8802</v>
      </c>
      <c r="C1013" s="358" t="s">
        <v>3680</v>
      </c>
      <c r="D1013" s="374" t="s">
        <v>8791</v>
      </c>
      <c r="E1013" s="358" t="s">
        <v>7409</v>
      </c>
      <c r="F1013" s="443"/>
      <c r="G1013" s="444"/>
      <c r="H1013" s="443"/>
      <c r="I1013" s="444"/>
      <c r="J1013" s="443"/>
      <c r="K1013" s="444"/>
      <c r="L1013" s="443"/>
      <c r="M1013" s="444"/>
      <c r="N1013" s="471"/>
      <c r="O1013" s="465"/>
      <c r="P1013" s="471"/>
      <c r="Q1013" s="465"/>
      <c r="R1013" s="471"/>
      <c r="S1013" s="465"/>
      <c r="T1013" s="471"/>
      <c r="U1013" s="465"/>
      <c r="V1013" s="358"/>
      <c r="W1013" s="358" t="s">
        <v>8276</v>
      </c>
      <c r="X1013" s="358" t="s">
        <v>8276</v>
      </c>
      <c r="Y1013" s="358"/>
      <c r="Z1013" s="358" t="s">
        <v>8276</v>
      </c>
      <c r="AA1013" s="358"/>
      <c r="AB1013" s="358" t="s">
        <v>8276</v>
      </c>
      <c r="AC1013" s="358"/>
      <c r="AD1013" s="374"/>
    </row>
    <row r="1014" spans="1:30" ht="20.100000000000001" customHeight="1">
      <c r="A1014" s="311"/>
      <c r="B1014" s="311"/>
      <c r="C1014" s="452"/>
      <c r="D1014" s="311" t="s">
        <v>8792</v>
      </c>
      <c r="E1014" s="452"/>
      <c r="F1014" s="531"/>
      <c r="G1014" s="314"/>
      <c r="H1014" s="356"/>
      <c r="I1014" s="314"/>
      <c r="J1014" s="356">
        <v>1</v>
      </c>
      <c r="K1014" s="314">
        <v>100</v>
      </c>
      <c r="L1014" s="356"/>
      <c r="M1014" s="314"/>
      <c r="N1014" s="315"/>
      <c r="O1014" s="316"/>
      <c r="P1014" s="315"/>
      <c r="Q1014" s="316"/>
      <c r="R1014" s="315"/>
      <c r="S1014" s="316"/>
      <c r="T1014" s="315"/>
      <c r="U1014" s="316"/>
      <c r="V1014" s="316"/>
      <c r="W1014" s="452"/>
      <c r="X1014" s="452"/>
      <c r="Y1014" s="452"/>
      <c r="Z1014" s="452"/>
      <c r="AA1014" s="452"/>
      <c r="AB1014" s="452"/>
      <c r="AC1014" s="452"/>
      <c r="AD1014" s="311"/>
    </row>
    <row r="1015" spans="1:30" ht="20.100000000000001" customHeight="1">
      <c r="A1015" s="311"/>
      <c r="B1015" s="311"/>
      <c r="C1015" s="452"/>
      <c r="D1015" s="311" t="s">
        <v>8793</v>
      </c>
      <c r="E1015" s="452"/>
      <c r="F1015" s="531"/>
      <c r="G1015" s="314"/>
      <c r="H1015" s="356"/>
      <c r="I1015" s="314"/>
      <c r="J1015" s="356"/>
      <c r="K1015" s="314"/>
      <c r="L1015" s="356"/>
      <c r="M1015" s="314"/>
      <c r="N1015" s="315"/>
      <c r="O1015" s="316"/>
      <c r="P1015" s="315"/>
      <c r="Q1015" s="316"/>
      <c r="R1015" s="315"/>
      <c r="S1015" s="316"/>
      <c r="T1015" s="315"/>
      <c r="U1015" s="316"/>
      <c r="V1015" s="316"/>
      <c r="W1015" s="452"/>
      <c r="X1015" s="452"/>
      <c r="Y1015" s="452"/>
      <c r="Z1015" s="452"/>
      <c r="AA1015" s="452"/>
      <c r="AB1015" s="452"/>
      <c r="AC1015" s="452"/>
      <c r="AD1015" s="311"/>
    </row>
    <row r="1016" spans="1:30" ht="20.100000000000001" customHeight="1">
      <c r="A1016" s="311"/>
      <c r="B1016" s="311"/>
      <c r="C1016" s="452"/>
      <c r="D1016" s="311" t="s">
        <v>8794</v>
      </c>
      <c r="E1016" s="452"/>
      <c r="F1016" s="531"/>
      <c r="G1016" s="314"/>
      <c r="H1016" s="356"/>
      <c r="I1016" s="314"/>
      <c r="J1016" s="356"/>
      <c r="K1016" s="314"/>
      <c r="L1016" s="356"/>
      <c r="M1016" s="314"/>
      <c r="N1016" s="315"/>
      <c r="O1016" s="316"/>
      <c r="P1016" s="315"/>
      <c r="Q1016" s="316"/>
      <c r="R1016" s="315">
        <v>1</v>
      </c>
      <c r="S1016" s="316">
        <v>100</v>
      </c>
      <c r="T1016" s="315"/>
      <c r="U1016" s="316"/>
      <c r="V1016" s="316"/>
      <c r="W1016" s="452"/>
      <c r="X1016" s="452"/>
      <c r="Y1016" s="452"/>
      <c r="Z1016" s="452"/>
      <c r="AA1016" s="452"/>
      <c r="AB1016" s="452"/>
      <c r="AC1016" s="452"/>
      <c r="AD1016" s="311"/>
    </row>
    <row r="1017" spans="1:30" ht="20.100000000000001" customHeight="1">
      <c r="A1017" s="311"/>
      <c r="B1017" s="311"/>
      <c r="C1017" s="452"/>
      <c r="D1017" s="311" t="s">
        <v>8795</v>
      </c>
      <c r="E1017" s="452"/>
      <c r="F1017" s="531"/>
      <c r="G1017" s="314"/>
      <c r="H1017" s="356">
        <v>1</v>
      </c>
      <c r="I1017" s="314">
        <v>100</v>
      </c>
      <c r="J1017" s="356"/>
      <c r="K1017" s="314"/>
      <c r="L1017" s="356"/>
      <c r="M1017" s="314"/>
      <c r="N1017" s="315">
        <v>1</v>
      </c>
      <c r="O1017" s="316">
        <v>100</v>
      </c>
      <c r="P1017" s="315"/>
      <c r="Q1017" s="316"/>
      <c r="R1017" s="315"/>
      <c r="S1017" s="316"/>
      <c r="T1017" s="315"/>
      <c r="U1017" s="316"/>
      <c r="V1017" s="316"/>
      <c r="W1017" s="452"/>
      <c r="X1017" s="452"/>
      <c r="Y1017" s="452"/>
      <c r="Z1017" s="452"/>
      <c r="AA1017" s="452"/>
      <c r="AB1017" s="452"/>
      <c r="AC1017" s="452"/>
      <c r="AD1017" s="311"/>
    </row>
    <row r="1018" spans="1:30" ht="20.100000000000001" customHeight="1">
      <c r="A1018" s="311"/>
      <c r="B1018" s="311"/>
      <c r="C1018" s="452"/>
      <c r="D1018" s="311" t="s">
        <v>1861</v>
      </c>
      <c r="E1018" s="452"/>
      <c r="F1018" s="531"/>
      <c r="G1018" s="314"/>
      <c r="H1018" s="356"/>
      <c r="I1018" s="314"/>
      <c r="J1018" s="356"/>
      <c r="K1018" s="314"/>
      <c r="L1018" s="356"/>
      <c r="M1018" s="314"/>
      <c r="N1018" s="315"/>
      <c r="O1018" s="316"/>
      <c r="P1018" s="315"/>
      <c r="Q1018" s="316"/>
      <c r="R1018" s="315"/>
      <c r="S1018" s="316"/>
      <c r="T1018" s="315"/>
      <c r="U1018" s="316"/>
      <c r="V1018" s="316"/>
      <c r="W1018" s="452"/>
      <c r="X1018" s="452"/>
      <c r="Y1018" s="452"/>
      <c r="Z1018" s="452"/>
      <c r="AA1018" s="452"/>
      <c r="AB1018" s="452"/>
      <c r="AC1018" s="452"/>
      <c r="AD1018" s="311"/>
    </row>
    <row r="1019" spans="1:30" ht="20.100000000000001" customHeight="1">
      <c r="A1019" s="311"/>
      <c r="B1019" s="311"/>
      <c r="C1019" s="452"/>
      <c r="D1019" s="311" t="s">
        <v>1862</v>
      </c>
      <c r="E1019" s="452"/>
      <c r="F1019" s="531"/>
      <c r="G1019" s="314"/>
      <c r="H1019" s="356"/>
      <c r="I1019" s="314"/>
      <c r="J1019" s="356"/>
      <c r="K1019" s="314"/>
      <c r="L1019" s="356"/>
      <c r="M1019" s="314"/>
      <c r="N1019" s="315"/>
      <c r="O1019" s="316"/>
      <c r="P1019" s="315"/>
      <c r="Q1019" s="316"/>
      <c r="R1019" s="315"/>
      <c r="S1019" s="316"/>
      <c r="T1019" s="315"/>
      <c r="U1019" s="316"/>
      <c r="V1019" s="316"/>
      <c r="W1019" s="452"/>
      <c r="X1019" s="452"/>
      <c r="Y1019" s="452"/>
      <c r="Z1019" s="452"/>
      <c r="AA1019" s="452"/>
      <c r="AB1019" s="452"/>
      <c r="AC1019" s="452"/>
      <c r="AD1019" s="311"/>
    </row>
    <row r="1020" spans="1:30" ht="20.100000000000001" customHeight="1">
      <c r="A1020" s="374" t="s">
        <v>3596</v>
      </c>
      <c r="B1020" s="374" t="s">
        <v>1241</v>
      </c>
      <c r="C1020" s="358" t="s">
        <v>7405</v>
      </c>
      <c r="D1020" s="374" t="s">
        <v>1423</v>
      </c>
      <c r="E1020" s="358"/>
      <c r="F1020" s="443">
        <v>814</v>
      </c>
      <c r="G1020" s="444">
        <v>20.436856640723072</v>
      </c>
      <c r="H1020" s="443">
        <v>800</v>
      </c>
      <c r="I1020" s="444">
        <v>19.598236158745713</v>
      </c>
      <c r="J1020" s="443">
        <v>804</v>
      </c>
      <c r="K1020" s="444">
        <v>19.322278298485941</v>
      </c>
      <c r="L1020" s="443">
        <v>818</v>
      </c>
      <c r="M1020" s="444">
        <v>19.036537118920176</v>
      </c>
      <c r="N1020" s="471">
        <v>803</v>
      </c>
      <c r="O1020" s="465">
        <v>15.769835035349567</v>
      </c>
      <c r="P1020" s="471">
        <v>18.26245167159427</v>
      </c>
      <c r="Q1020" s="465">
        <v>18.26245167159427</v>
      </c>
      <c r="R1020" s="471">
        <v>813</v>
      </c>
      <c r="S1020" s="465">
        <v>17.399999999999999</v>
      </c>
      <c r="T1020" s="471"/>
      <c r="U1020" s="465"/>
      <c r="V1020" s="358" t="s">
        <v>8276</v>
      </c>
      <c r="W1020" s="358" t="s">
        <v>8276</v>
      </c>
      <c r="X1020" s="358" t="s">
        <v>8276</v>
      </c>
      <c r="Y1020" s="358" t="s">
        <v>8276</v>
      </c>
      <c r="Z1020" s="358" t="s">
        <v>8276</v>
      </c>
      <c r="AA1020" s="358" t="s">
        <v>8276</v>
      </c>
      <c r="AB1020" s="358" t="s">
        <v>8276</v>
      </c>
      <c r="AC1020" s="358"/>
      <c r="AD1020" s="374"/>
    </row>
    <row r="1021" spans="1:30" ht="20.100000000000001" customHeight="1">
      <c r="A1021" s="311"/>
      <c r="B1021" s="311"/>
      <c r="C1021" s="452"/>
      <c r="D1021" s="311" t="s">
        <v>1424</v>
      </c>
      <c r="E1021" s="452"/>
      <c r="F1021" s="531">
        <v>3169</v>
      </c>
      <c r="G1021" s="314">
        <v>79.563143359276921</v>
      </c>
      <c r="H1021" s="356">
        <v>3282</v>
      </c>
      <c r="I1021" s="314">
        <v>80.401763841254294</v>
      </c>
      <c r="J1021" s="356">
        <v>3357</v>
      </c>
      <c r="K1021" s="314">
        <v>80.677721701514059</v>
      </c>
      <c r="L1021" s="356">
        <v>3479</v>
      </c>
      <c r="M1021" s="314">
        <v>80.96346288107982</v>
      </c>
      <c r="N1021" s="315">
        <v>3594</v>
      </c>
      <c r="O1021" s="316">
        <v>70.58130400628437</v>
      </c>
      <c r="P1021" s="315">
        <v>81.737548328405737</v>
      </c>
      <c r="Q1021" s="316">
        <v>81.737548328405737</v>
      </c>
      <c r="R1021" s="315">
        <v>3864</v>
      </c>
      <c r="S1021" s="316">
        <v>82.6</v>
      </c>
      <c r="T1021" s="315"/>
      <c r="U1021" s="316"/>
      <c r="V1021" s="452"/>
      <c r="W1021" s="452"/>
      <c r="X1021" s="452"/>
      <c r="Y1021" s="452"/>
      <c r="Z1021" s="452"/>
      <c r="AA1021" s="452"/>
      <c r="AB1021" s="452"/>
      <c r="AC1021" s="452"/>
      <c r="AD1021" s="311"/>
    </row>
    <row r="1022" spans="1:30" ht="20.100000000000001" customHeight="1">
      <c r="A1022" s="374" t="s">
        <v>3597</v>
      </c>
      <c r="B1022" s="374" t="s">
        <v>1242</v>
      </c>
      <c r="C1022" s="358" t="s">
        <v>7405</v>
      </c>
      <c r="D1022" s="374"/>
      <c r="E1022" s="358"/>
      <c r="F1022" s="443">
        <v>3983</v>
      </c>
      <c r="G1022" s="444">
        <v>100</v>
      </c>
      <c r="H1022" s="443">
        <v>800</v>
      </c>
      <c r="I1022" s="444">
        <v>100</v>
      </c>
      <c r="J1022" s="443">
        <v>804</v>
      </c>
      <c r="K1022" s="444">
        <v>100</v>
      </c>
      <c r="L1022" s="443">
        <v>818</v>
      </c>
      <c r="M1022" s="444">
        <v>100</v>
      </c>
      <c r="N1022" s="471">
        <v>803</v>
      </c>
      <c r="O1022" s="465">
        <v>100</v>
      </c>
      <c r="P1022" s="471">
        <v>809</v>
      </c>
      <c r="Q1022" s="465">
        <v>100</v>
      </c>
      <c r="R1022" s="471">
        <v>813</v>
      </c>
      <c r="S1022" s="465">
        <v>100</v>
      </c>
      <c r="T1022" s="471"/>
      <c r="U1022" s="465"/>
      <c r="V1022" s="358" t="s">
        <v>8276</v>
      </c>
      <c r="W1022" s="358" t="s">
        <v>8276</v>
      </c>
      <c r="X1022" s="358" t="s">
        <v>8276</v>
      </c>
      <c r="Y1022" s="358" t="s">
        <v>8276</v>
      </c>
      <c r="Z1022" s="358" t="s">
        <v>8276</v>
      </c>
      <c r="AA1022" s="358" t="s">
        <v>8276</v>
      </c>
      <c r="AB1022" s="358" t="s">
        <v>8276</v>
      </c>
      <c r="AC1022" s="358"/>
      <c r="AD1022" s="374"/>
    </row>
    <row r="1023" spans="1:30" ht="20.100000000000001" customHeight="1">
      <c r="A1023" s="374" t="s">
        <v>6560</v>
      </c>
      <c r="B1023" s="374" t="s">
        <v>8803</v>
      </c>
      <c r="C1023" s="358" t="s">
        <v>3684</v>
      </c>
      <c r="D1023" s="374"/>
      <c r="E1023" s="358"/>
      <c r="F1023" s="443">
        <v>814</v>
      </c>
      <c r="G1023" s="365">
        <v>100</v>
      </c>
      <c r="H1023" s="443">
        <v>800</v>
      </c>
      <c r="I1023" s="365">
        <v>100</v>
      </c>
      <c r="J1023" s="443">
        <v>804</v>
      </c>
      <c r="K1023" s="365">
        <v>100</v>
      </c>
      <c r="L1023" s="443">
        <v>818</v>
      </c>
      <c r="M1023" s="365">
        <v>100</v>
      </c>
      <c r="N1023" s="471">
        <v>803</v>
      </c>
      <c r="O1023" s="367">
        <v>100</v>
      </c>
      <c r="P1023" s="471">
        <v>809</v>
      </c>
      <c r="Q1023" s="367">
        <v>100</v>
      </c>
      <c r="R1023" s="471">
        <v>813</v>
      </c>
      <c r="S1023" s="465">
        <v>100</v>
      </c>
      <c r="T1023" s="471"/>
      <c r="U1023" s="465"/>
      <c r="V1023" s="358" t="s">
        <v>8276</v>
      </c>
      <c r="W1023" s="358" t="s">
        <v>8276</v>
      </c>
      <c r="X1023" s="358" t="s">
        <v>8276</v>
      </c>
      <c r="Y1023" s="358" t="s">
        <v>8276</v>
      </c>
      <c r="Z1023" s="358" t="s">
        <v>8276</v>
      </c>
      <c r="AA1023" s="358" t="s">
        <v>8276</v>
      </c>
      <c r="AB1023" s="358" t="s">
        <v>8276</v>
      </c>
      <c r="AC1023" s="358"/>
      <c r="AD1023" s="374"/>
    </row>
    <row r="1024" spans="1:30" ht="20.100000000000001" customHeight="1">
      <c r="A1024" s="374" t="s">
        <v>6561</v>
      </c>
      <c r="B1024" s="374" t="s">
        <v>8804</v>
      </c>
      <c r="C1024" s="358" t="s">
        <v>3684</v>
      </c>
      <c r="D1024" s="374" t="s">
        <v>2222</v>
      </c>
      <c r="E1024" s="358" t="s">
        <v>7338</v>
      </c>
      <c r="F1024" s="443">
        <v>7</v>
      </c>
      <c r="G1024" s="444">
        <v>0.85995085995085996</v>
      </c>
      <c r="H1024" s="443">
        <v>8</v>
      </c>
      <c r="I1024" s="444">
        <f>H1024/800*100</f>
        <v>1</v>
      </c>
      <c r="J1024" s="443">
        <v>8</v>
      </c>
      <c r="K1024" s="444">
        <v>0.99502487562189057</v>
      </c>
      <c r="L1024" s="443">
        <v>9</v>
      </c>
      <c r="M1024" s="444">
        <v>1.1002444987775062</v>
      </c>
      <c r="N1024" s="471">
        <v>9</v>
      </c>
      <c r="O1024" s="465">
        <v>1.1207970112079702</v>
      </c>
      <c r="P1024" s="471">
        <v>9</v>
      </c>
      <c r="Q1024" s="465">
        <v>1.113861386138614</v>
      </c>
      <c r="R1024" s="471">
        <v>11</v>
      </c>
      <c r="S1024" s="465">
        <v>1.4</v>
      </c>
      <c r="T1024" s="471"/>
      <c r="U1024" s="465"/>
      <c r="V1024" s="358" t="s">
        <v>8276</v>
      </c>
      <c r="W1024" s="358" t="s">
        <v>8276</v>
      </c>
      <c r="X1024" s="358" t="s">
        <v>8276</v>
      </c>
      <c r="Y1024" s="358" t="s">
        <v>8276</v>
      </c>
      <c r="Z1024" s="358" t="s">
        <v>8276</v>
      </c>
      <c r="AA1024" s="358" t="s">
        <v>8276</v>
      </c>
      <c r="AB1024" s="358" t="s">
        <v>8276</v>
      </c>
      <c r="AC1024" s="358"/>
      <c r="AD1024" s="374"/>
    </row>
    <row r="1025" spans="1:30" ht="20.100000000000001" customHeight="1">
      <c r="A1025" s="311"/>
      <c r="B1025" s="311"/>
      <c r="C1025" s="452"/>
      <c r="D1025" s="311" t="s">
        <v>2223</v>
      </c>
      <c r="E1025" s="452"/>
      <c r="F1025" s="531">
        <v>31</v>
      </c>
      <c r="G1025" s="314">
        <v>3.8083538083538087</v>
      </c>
      <c r="H1025" s="356">
        <v>30</v>
      </c>
      <c r="I1025" s="314">
        <f t="shared" ref="I1025:I1033" si="6">H1025/800*100</f>
        <v>3.75</v>
      </c>
      <c r="J1025" s="356">
        <v>31</v>
      </c>
      <c r="K1025" s="314">
        <v>3.855721393034826</v>
      </c>
      <c r="L1025" s="356">
        <v>31</v>
      </c>
      <c r="M1025" s="314">
        <v>3.7897310513447433</v>
      </c>
      <c r="N1025" s="315">
        <v>32</v>
      </c>
      <c r="O1025" s="316">
        <v>3.9850560398505603</v>
      </c>
      <c r="P1025" s="315">
        <v>33</v>
      </c>
      <c r="Q1025" s="316">
        <v>4.0841584158415838</v>
      </c>
      <c r="R1025" s="315">
        <v>35</v>
      </c>
      <c r="S1025" s="316">
        <v>4.3</v>
      </c>
      <c r="T1025" s="315"/>
      <c r="U1025" s="316"/>
      <c r="V1025" s="452"/>
      <c r="W1025" s="452"/>
      <c r="X1025" s="452"/>
      <c r="Y1025" s="452"/>
      <c r="Z1025" s="452"/>
      <c r="AA1025" s="452"/>
      <c r="AB1025" s="452"/>
      <c r="AC1025" s="452"/>
      <c r="AD1025" s="311"/>
    </row>
    <row r="1026" spans="1:30" ht="20.100000000000001" customHeight="1">
      <c r="A1026" s="311"/>
      <c r="B1026" s="311"/>
      <c r="C1026" s="452"/>
      <c r="D1026" s="311" t="s">
        <v>2224</v>
      </c>
      <c r="E1026" s="452"/>
      <c r="F1026" s="531">
        <v>9</v>
      </c>
      <c r="G1026" s="314">
        <v>1.1056511056511056</v>
      </c>
      <c r="H1026" s="356">
        <v>9</v>
      </c>
      <c r="I1026" s="314">
        <f t="shared" si="6"/>
        <v>1.125</v>
      </c>
      <c r="J1026" s="356">
        <v>9</v>
      </c>
      <c r="K1026" s="314">
        <v>1.1194029850746268</v>
      </c>
      <c r="L1026" s="356">
        <v>9</v>
      </c>
      <c r="M1026" s="314">
        <v>1.1002444987775062</v>
      </c>
      <c r="N1026" s="315">
        <v>10</v>
      </c>
      <c r="O1026" s="316">
        <v>1.2453300124533002</v>
      </c>
      <c r="P1026" s="315">
        <v>9</v>
      </c>
      <c r="Q1026" s="316">
        <v>1.113861386138614</v>
      </c>
      <c r="R1026" s="315">
        <v>10</v>
      </c>
      <c r="S1026" s="316">
        <v>1.2</v>
      </c>
      <c r="T1026" s="315"/>
      <c r="U1026" s="316"/>
      <c r="V1026" s="452"/>
      <c r="W1026" s="452"/>
      <c r="X1026" s="452"/>
      <c r="Y1026" s="452"/>
      <c r="Z1026" s="452"/>
      <c r="AA1026" s="452"/>
      <c r="AB1026" s="452"/>
      <c r="AC1026" s="452"/>
      <c r="AD1026" s="311"/>
    </row>
    <row r="1027" spans="1:30" ht="20.100000000000001" customHeight="1">
      <c r="A1027" s="311"/>
      <c r="B1027" s="311"/>
      <c r="C1027" s="452"/>
      <c r="D1027" s="311" t="s">
        <v>2225</v>
      </c>
      <c r="E1027" s="452"/>
      <c r="F1027" s="531">
        <v>16</v>
      </c>
      <c r="G1027" s="314">
        <v>1.9656019656019657</v>
      </c>
      <c r="H1027" s="356">
        <v>14</v>
      </c>
      <c r="I1027" s="314">
        <f t="shared" si="6"/>
        <v>1.7500000000000002</v>
      </c>
      <c r="J1027" s="356">
        <v>14</v>
      </c>
      <c r="K1027" s="314">
        <v>1.7412935323383085</v>
      </c>
      <c r="L1027" s="356">
        <v>13</v>
      </c>
      <c r="M1027" s="314">
        <v>1.5892420537897312</v>
      </c>
      <c r="N1027" s="315">
        <v>10</v>
      </c>
      <c r="O1027" s="316">
        <v>1.2453300124533002</v>
      </c>
      <c r="P1027" s="315">
        <v>11</v>
      </c>
      <c r="Q1027" s="316">
        <v>1.3613861386138615</v>
      </c>
      <c r="R1027" s="315">
        <v>14</v>
      </c>
      <c r="S1027" s="316">
        <v>1.7</v>
      </c>
      <c r="T1027" s="315"/>
      <c r="U1027" s="316"/>
      <c r="V1027" s="452"/>
      <c r="W1027" s="452"/>
      <c r="X1027" s="452"/>
      <c r="Y1027" s="452"/>
      <c r="Z1027" s="452"/>
      <c r="AA1027" s="452"/>
      <c r="AB1027" s="452"/>
      <c r="AC1027" s="452"/>
      <c r="AD1027" s="311"/>
    </row>
    <row r="1028" spans="1:30" ht="20.100000000000001" customHeight="1">
      <c r="A1028" s="311"/>
      <c r="B1028" s="311"/>
      <c r="C1028" s="452"/>
      <c r="D1028" s="311" t="s">
        <v>2226</v>
      </c>
      <c r="E1028" s="452"/>
      <c r="F1028" s="531">
        <v>162</v>
      </c>
      <c r="G1028" s="314">
        <v>19.901719901719904</v>
      </c>
      <c r="H1028" s="356">
        <v>164</v>
      </c>
      <c r="I1028" s="314">
        <f t="shared" si="6"/>
        <v>20.5</v>
      </c>
      <c r="J1028" s="356">
        <v>159</v>
      </c>
      <c r="K1028" s="314">
        <v>19.776119402985074</v>
      </c>
      <c r="L1028" s="356">
        <v>158</v>
      </c>
      <c r="M1028" s="314">
        <v>19.315403422982886</v>
      </c>
      <c r="N1028" s="315">
        <v>157</v>
      </c>
      <c r="O1028" s="316">
        <v>19.551681195516814</v>
      </c>
      <c r="P1028" s="315">
        <v>163</v>
      </c>
      <c r="Q1028" s="316">
        <v>20.100000000000001</v>
      </c>
      <c r="R1028" s="315">
        <v>158</v>
      </c>
      <c r="S1028" s="316">
        <v>19.399999999999999</v>
      </c>
      <c r="T1028" s="315"/>
      <c r="U1028" s="316"/>
      <c r="V1028" s="452"/>
      <c r="W1028" s="452"/>
      <c r="X1028" s="452"/>
      <c r="Y1028" s="452"/>
      <c r="Z1028" s="452"/>
      <c r="AA1028" s="452"/>
      <c r="AB1028" s="452"/>
      <c r="AC1028" s="452"/>
      <c r="AD1028" s="311"/>
    </row>
    <row r="1029" spans="1:30" ht="20.100000000000001" customHeight="1">
      <c r="A1029" s="311"/>
      <c r="B1029" s="311"/>
      <c r="C1029" s="452"/>
      <c r="D1029" s="311" t="s">
        <v>2227</v>
      </c>
      <c r="E1029" s="452"/>
      <c r="F1029" s="531">
        <v>515</v>
      </c>
      <c r="G1029" s="314">
        <v>63.267813267813267</v>
      </c>
      <c r="H1029" s="356">
        <v>504</v>
      </c>
      <c r="I1029" s="314">
        <f t="shared" si="6"/>
        <v>63</v>
      </c>
      <c r="J1029" s="356">
        <v>517</v>
      </c>
      <c r="K1029" s="314">
        <v>64.303482587064678</v>
      </c>
      <c r="L1029" s="356">
        <v>533</v>
      </c>
      <c r="M1029" s="314">
        <v>65.158924205378966</v>
      </c>
      <c r="N1029" s="315">
        <v>520</v>
      </c>
      <c r="O1029" s="316">
        <v>64.75716064757161</v>
      </c>
      <c r="P1029" s="315">
        <v>520</v>
      </c>
      <c r="Q1029" s="316">
        <v>64.3</v>
      </c>
      <c r="R1029" s="315">
        <v>522</v>
      </c>
      <c r="S1029" s="316">
        <v>64.2</v>
      </c>
      <c r="T1029" s="315"/>
      <c r="U1029" s="316"/>
      <c r="V1029" s="452"/>
      <c r="W1029" s="452"/>
      <c r="X1029" s="452"/>
      <c r="Y1029" s="452"/>
      <c r="Z1029" s="452"/>
      <c r="AA1029" s="452"/>
      <c r="AB1029" s="452"/>
      <c r="AC1029" s="452"/>
      <c r="AD1029" s="311"/>
    </row>
    <row r="1030" spans="1:30" ht="20.100000000000001" customHeight="1">
      <c r="A1030" s="311"/>
      <c r="B1030" s="311"/>
      <c r="C1030" s="452"/>
      <c r="D1030" s="311" t="s">
        <v>2228</v>
      </c>
      <c r="E1030" s="452"/>
      <c r="F1030" s="531">
        <v>72</v>
      </c>
      <c r="G1030" s="314">
        <v>8.8452088452088447</v>
      </c>
      <c r="H1030" s="356">
        <v>69</v>
      </c>
      <c r="I1030" s="314">
        <f t="shared" si="6"/>
        <v>8.625</v>
      </c>
      <c r="J1030" s="356">
        <v>65</v>
      </c>
      <c r="K1030" s="314">
        <v>8.0845771144278604</v>
      </c>
      <c r="L1030" s="356">
        <v>64</v>
      </c>
      <c r="M1030" s="314">
        <v>7.8239608801955987</v>
      </c>
      <c r="N1030" s="315">
        <v>64</v>
      </c>
      <c r="O1030" s="316">
        <v>7.9701120797011207</v>
      </c>
      <c r="P1030" s="315">
        <v>62</v>
      </c>
      <c r="Q1030" s="316">
        <v>7.673267326732673</v>
      </c>
      <c r="R1030" s="315">
        <v>60</v>
      </c>
      <c r="S1030" s="316">
        <v>7.4</v>
      </c>
      <c r="T1030" s="315"/>
      <c r="U1030" s="316"/>
      <c r="V1030" s="452"/>
      <c r="W1030" s="452"/>
      <c r="X1030" s="452"/>
      <c r="Y1030" s="452"/>
      <c r="Z1030" s="452"/>
      <c r="AA1030" s="452"/>
      <c r="AB1030" s="452"/>
      <c r="AC1030" s="452"/>
      <c r="AD1030" s="311"/>
    </row>
    <row r="1031" spans="1:30" ht="20.100000000000001" customHeight="1">
      <c r="A1031" s="311"/>
      <c r="B1031" s="311"/>
      <c r="C1031" s="452"/>
      <c r="D1031" s="311" t="s">
        <v>2229</v>
      </c>
      <c r="E1031" s="452"/>
      <c r="F1031" s="531">
        <v>1</v>
      </c>
      <c r="G1031" s="314">
        <v>0.12285012285012285</v>
      </c>
      <c r="H1031" s="356">
        <v>1</v>
      </c>
      <c r="I1031" s="314">
        <f t="shared" si="6"/>
        <v>0.125</v>
      </c>
      <c r="J1031" s="356">
        <v>1</v>
      </c>
      <c r="K1031" s="314">
        <v>0.12437810945273632</v>
      </c>
      <c r="L1031" s="356">
        <v>1</v>
      </c>
      <c r="M1031" s="314">
        <v>0.12224938875305623</v>
      </c>
      <c r="N1031" s="315">
        <v>1</v>
      </c>
      <c r="O1031" s="316">
        <v>0.12453300124533001</v>
      </c>
      <c r="P1031" s="315">
        <v>1</v>
      </c>
      <c r="Q1031" s="316">
        <v>0.12376237623762376</v>
      </c>
      <c r="R1031" s="315">
        <v>1</v>
      </c>
      <c r="S1031" s="316">
        <v>0.1</v>
      </c>
      <c r="T1031" s="315"/>
      <c r="U1031" s="316"/>
      <c r="V1031" s="452"/>
      <c r="W1031" s="452"/>
      <c r="X1031" s="452"/>
      <c r="Y1031" s="452"/>
      <c r="Z1031" s="452"/>
      <c r="AA1031" s="452"/>
      <c r="AB1031" s="452"/>
      <c r="AC1031" s="452"/>
      <c r="AD1031" s="311"/>
    </row>
    <row r="1032" spans="1:30" ht="20.100000000000001" customHeight="1">
      <c r="A1032" s="311"/>
      <c r="B1032" s="311"/>
      <c r="C1032" s="452"/>
      <c r="D1032" s="311" t="s">
        <v>1959</v>
      </c>
      <c r="E1032" s="452"/>
      <c r="F1032" s="531"/>
      <c r="G1032" s="314"/>
      <c r="H1032" s="356"/>
      <c r="I1032" s="314"/>
      <c r="J1032" s="356"/>
      <c r="K1032" s="314"/>
      <c r="L1032" s="356"/>
      <c r="M1032" s="314"/>
      <c r="N1032" s="315"/>
      <c r="O1032" s="316"/>
      <c r="P1032" s="315"/>
      <c r="Q1032" s="316"/>
      <c r="R1032" s="315"/>
      <c r="S1032" s="316"/>
      <c r="T1032" s="315"/>
      <c r="U1032" s="316"/>
      <c r="V1032" s="452"/>
      <c r="W1032" s="452"/>
      <c r="X1032" s="452"/>
      <c r="Y1032" s="452"/>
      <c r="Z1032" s="452"/>
      <c r="AA1032" s="452"/>
      <c r="AB1032" s="452"/>
      <c r="AC1032" s="452"/>
      <c r="AD1032" s="311"/>
    </row>
    <row r="1033" spans="1:30" ht="20.100000000000001" customHeight="1">
      <c r="A1033" s="311"/>
      <c r="B1033" s="311"/>
      <c r="C1033" s="452"/>
      <c r="D1033" s="311" t="s">
        <v>1960</v>
      </c>
      <c r="E1033" s="452"/>
      <c r="F1033" s="531">
        <v>1</v>
      </c>
      <c r="G1033" s="314">
        <v>0.12285012285012285</v>
      </c>
      <c r="H1033" s="356">
        <v>1</v>
      </c>
      <c r="I1033" s="314">
        <f t="shared" si="6"/>
        <v>0.125</v>
      </c>
      <c r="J1033" s="356"/>
      <c r="K1033" s="314"/>
      <c r="L1033" s="356"/>
      <c r="M1033" s="314"/>
      <c r="N1033" s="315"/>
      <c r="O1033" s="316"/>
      <c r="P1033" s="315">
        <v>1</v>
      </c>
      <c r="Q1033" s="316">
        <v>0.1</v>
      </c>
      <c r="R1033" s="315">
        <v>2</v>
      </c>
      <c r="S1033" s="316">
        <v>0.2</v>
      </c>
      <c r="T1033" s="315"/>
      <c r="U1033" s="316"/>
      <c r="V1033" s="452"/>
      <c r="W1033" s="452"/>
      <c r="X1033" s="452"/>
      <c r="Y1033" s="452"/>
      <c r="Z1033" s="452"/>
      <c r="AA1033" s="452"/>
      <c r="AB1033" s="452"/>
      <c r="AC1033" s="452"/>
      <c r="AD1033" s="311"/>
    </row>
    <row r="1034" spans="1:30" ht="20.100000000000001" customHeight="1">
      <c r="A1034" s="374" t="s">
        <v>6562</v>
      </c>
      <c r="B1034" s="374" t="s">
        <v>1243</v>
      </c>
      <c r="C1034" s="358" t="s">
        <v>3684</v>
      </c>
      <c r="D1034" s="374"/>
      <c r="E1034" s="358"/>
      <c r="F1034" s="443">
        <v>814</v>
      </c>
      <c r="G1034" s="444">
        <v>100</v>
      </c>
      <c r="H1034" s="443">
        <v>800</v>
      </c>
      <c r="I1034" s="444">
        <v>100</v>
      </c>
      <c r="J1034" s="443">
        <v>795</v>
      </c>
      <c r="K1034" s="444">
        <f>J1034/804*100</f>
        <v>98.880597014925371</v>
      </c>
      <c r="L1034" s="443">
        <v>808</v>
      </c>
      <c r="M1034" s="444">
        <v>98.8</v>
      </c>
      <c r="N1034" s="471">
        <v>793</v>
      </c>
      <c r="O1034" s="465">
        <v>98.754669987546691</v>
      </c>
      <c r="P1034" s="471">
        <v>798</v>
      </c>
      <c r="Q1034" s="465">
        <v>98.6</v>
      </c>
      <c r="R1034" s="471">
        <v>801</v>
      </c>
      <c r="S1034" s="465">
        <v>98.5</v>
      </c>
      <c r="T1034" s="471"/>
      <c r="U1034" s="465"/>
      <c r="V1034" s="358" t="s">
        <v>8276</v>
      </c>
      <c r="W1034" s="358" t="s">
        <v>8276</v>
      </c>
      <c r="X1034" s="358" t="s">
        <v>8276</v>
      </c>
      <c r="Y1034" s="358" t="s">
        <v>8276</v>
      </c>
      <c r="Z1034" s="358" t="s">
        <v>8276</v>
      </c>
      <c r="AA1034" s="358" t="s">
        <v>8276</v>
      </c>
      <c r="AB1034" s="358" t="s">
        <v>8276</v>
      </c>
      <c r="AC1034" s="358"/>
      <c r="AD1034" s="374"/>
    </row>
    <row r="1035" spans="1:30" ht="20.100000000000001" customHeight="1">
      <c r="A1035" s="311"/>
      <c r="B1035" s="311"/>
      <c r="C1035" s="452"/>
      <c r="D1035" s="311" t="s">
        <v>1562</v>
      </c>
      <c r="E1035" s="452" t="s">
        <v>8730</v>
      </c>
      <c r="F1035" s="531"/>
      <c r="G1035" s="314"/>
      <c r="H1035" s="356"/>
      <c r="I1035" s="314"/>
      <c r="J1035" s="356"/>
      <c r="K1035" s="314"/>
      <c r="L1035" s="356"/>
      <c r="M1035" s="314"/>
      <c r="N1035" s="315"/>
      <c r="O1035" s="316"/>
      <c r="P1035" s="315"/>
      <c r="Q1035" s="316"/>
      <c r="R1035" s="315"/>
      <c r="S1035" s="316"/>
      <c r="T1035" s="315"/>
      <c r="U1035" s="316"/>
      <c r="V1035" s="452"/>
      <c r="W1035" s="452"/>
      <c r="X1035" s="452"/>
      <c r="Y1035" s="452"/>
      <c r="Z1035" s="452"/>
      <c r="AA1035" s="452"/>
      <c r="AB1035" s="452"/>
      <c r="AC1035" s="452"/>
      <c r="AD1035" s="311"/>
    </row>
    <row r="1036" spans="1:30" ht="20.100000000000001" customHeight="1">
      <c r="A1036" s="311"/>
      <c r="B1036" s="311"/>
      <c r="C1036" s="452"/>
      <c r="D1036" s="311" t="s">
        <v>1563</v>
      </c>
      <c r="E1036" s="452"/>
      <c r="F1036" s="319"/>
      <c r="G1036" s="314"/>
      <c r="H1036" s="319"/>
      <c r="I1036" s="314"/>
      <c r="J1036" s="319">
        <v>9</v>
      </c>
      <c r="K1036" s="314">
        <f>J1036/804*100</f>
        <v>1.1194029850746268</v>
      </c>
      <c r="L1036" s="319">
        <v>10</v>
      </c>
      <c r="M1036" s="314">
        <v>1.2</v>
      </c>
      <c r="N1036" s="321">
        <v>10</v>
      </c>
      <c r="O1036" s="316">
        <v>1.2453300124533</v>
      </c>
      <c r="P1036" s="321">
        <v>11</v>
      </c>
      <c r="Q1036" s="316">
        <v>1.4</v>
      </c>
      <c r="R1036" s="315">
        <v>12</v>
      </c>
      <c r="S1036" s="316">
        <v>1.5</v>
      </c>
      <c r="T1036" s="315"/>
      <c r="U1036" s="316"/>
      <c r="V1036" s="452"/>
      <c r="W1036" s="452"/>
      <c r="X1036" s="452"/>
      <c r="Y1036" s="452"/>
      <c r="Z1036" s="452"/>
      <c r="AA1036" s="452"/>
      <c r="AB1036" s="452"/>
      <c r="AC1036" s="452"/>
      <c r="AD1036" s="311"/>
    </row>
    <row r="1037" spans="1:30" ht="20.100000000000001" customHeight="1">
      <c r="A1037" s="374" t="s">
        <v>8805</v>
      </c>
      <c r="B1037" s="374" t="s">
        <v>1244</v>
      </c>
      <c r="C1037" s="358" t="s">
        <v>3684</v>
      </c>
      <c r="D1037" s="374"/>
      <c r="E1037" s="527"/>
      <c r="F1037" s="46">
        <v>747</v>
      </c>
      <c r="G1037" s="444">
        <v>91.995073891625609</v>
      </c>
      <c r="H1037" s="46">
        <v>724</v>
      </c>
      <c r="I1037" s="444">
        <f>H1037/800*100</f>
        <v>90.5</v>
      </c>
      <c r="J1037" s="46">
        <v>727</v>
      </c>
      <c r="K1037" s="444">
        <f>J1037/804*100</f>
        <v>90.422885572139293</v>
      </c>
      <c r="L1037" s="46">
        <v>735</v>
      </c>
      <c r="M1037" s="444">
        <v>89.9</v>
      </c>
      <c r="N1037" s="53">
        <v>717</v>
      </c>
      <c r="O1037" s="465">
        <v>89.290161892901622</v>
      </c>
      <c r="P1037" s="53">
        <v>718</v>
      </c>
      <c r="Q1037" s="465">
        <v>88.8</v>
      </c>
      <c r="R1037" s="471">
        <v>715</v>
      </c>
      <c r="S1037" s="465">
        <v>87.9</v>
      </c>
      <c r="T1037" s="471"/>
      <c r="U1037" s="465"/>
      <c r="V1037" s="358" t="s">
        <v>8276</v>
      </c>
      <c r="W1037" s="358" t="s">
        <v>8276</v>
      </c>
      <c r="X1037" s="358" t="s">
        <v>8276</v>
      </c>
      <c r="Y1037" s="358" t="s">
        <v>8276</v>
      </c>
      <c r="Z1037" s="358" t="s">
        <v>8276</v>
      </c>
      <c r="AA1037" s="358" t="s">
        <v>8276</v>
      </c>
      <c r="AB1037" s="358" t="s">
        <v>8276</v>
      </c>
      <c r="AC1037" s="358"/>
      <c r="AD1037" s="374"/>
    </row>
    <row r="1038" spans="1:30" ht="20.100000000000001" customHeight="1">
      <c r="A1038" s="311"/>
      <c r="B1038" s="311"/>
      <c r="C1038" s="452"/>
      <c r="D1038" s="311" t="s">
        <v>1959</v>
      </c>
      <c r="E1038" s="526" t="s">
        <v>758</v>
      </c>
      <c r="F1038" s="531">
        <v>1</v>
      </c>
      <c r="G1038" s="314">
        <v>0.12315270935960591</v>
      </c>
      <c r="H1038" s="356">
        <v>1</v>
      </c>
      <c r="I1038" s="314">
        <f>H1038/800*100</f>
        <v>0.125</v>
      </c>
      <c r="J1038" s="356">
        <v>1</v>
      </c>
      <c r="K1038" s="314">
        <f>J1038/804*100</f>
        <v>0.12437810945273632</v>
      </c>
      <c r="L1038" s="356">
        <v>1</v>
      </c>
      <c r="M1038" s="314">
        <v>0.1</v>
      </c>
      <c r="N1038" s="315">
        <v>1</v>
      </c>
      <c r="O1038" s="316">
        <v>0.12453300124533001</v>
      </c>
      <c r="P1038" s="315">
        <v>1</v>
      </c>
      <c r="Q1038" s="316">
        <v>0.1</v>
      </c>
      <c r="R1038" s="315">
        <v>1</v>
      </c>
      <c r="S1038" s="316">
        <v>0.1</v>
      </c>
      <c r="T1038" s="315"/>
      <c r="U1038" s="316"/>
      <c r="V1038" s="452"/>
      <c r="W1038" s="452"/>
      <c r="X1038" s="452"/>
      <c r="Y1038" s="452"/>
      <c r="Z1038" s="452"/>
      <c r="AA1038" s="452"/>
      <c r="AB1038" s="452"/>
      <c r="AC1038" s="452"/>
      <c r="AD1038" s="311"/>
    </row>
    <row r="1039" spans="1:30" ht="20.100000000000001" customHeight="1">
      <c r="A1039" s="311"/>
      <c r="B1039" s="311"/>
      <c r="C1039" s="452"/>
      <c r="D1039" s="311" t="s">
        <v>1960</v>
      </c>
      <c r="E1039" s="526"/>
      <c r="F1039" s="531">
        <v>64</v>
      </c>
      <c r="G1039" s="314">
        <v>7.8817733990147785</v>
      </c>
      <c r="H1039" s="356">
        <v>75</v>
      </c>
      <c r="I1039" s="314">
        <f>H1039/800*100</f>
        <v>9.375</v>
      </c>
      <c r="J1039" s="356">
        <v>76</v>
      </c>
      <c r="K1039" s="314">
        <f>J1039/804*100</f>
        <v>9.4527363184079594</v>
      </c>
      <c r="L1039" s="356">
        <v>82</v>
      </c>
      <c r="M1039" s="314">
        <v>10</v>
      </c>
      <c r="N1039" s="315">
        <v>85</v>
      </c>
      <c r="O1039" s="316">
        <v>10.585305105853053</v>
      </c>
      <c r="P1039" s="315">
        <v>90</v>
      </c>
      <c r="Q1039" s="316">
        <v>11.1</v>
      </c>
      <c r="R1039" s="315">
        <v>97</v>
      </c>
      <c r="S1039" s="316">
        <v>11.9</v>
      </c>
      <c r="T1039" s="315"/>
      <c r="U1039" s="316"/>
      <c r="V1039" s="452"/>
      <c r="W1039" s="452"/>
      <c r="X1039" s="452"/>
      <c r="Y1039" s="452"/>
      <c r="Z1039" s="452"/>
      <c r="AA1039" s="452"/>
      <c r="AB1039" s="452"/>
      <c r="AC1039" s="452"/>
      <c r="AD1039" s="311"/>
    </row>
    <row r="1040" spans="1:30" ht="20.100000000000001" customHeight="1">
      <c r="A1040" s="374" t="s">
        <v>6563</v>
      </c>
      <c r="B1040" s="374" t="s">
        <v>1245</v>
      </c>
      <c r="C1040" s="358" t="s">
        <v>8806</v>
      </c>
      <c r="D1040" s="374" t="s">
        <v>8568</v>
      </c>
      <c r="E1040" s="527" t="s">
        <v>7338</v>
      </c>
      <c r="F1040" s="443">
        <v>3</v>
      </c>
      <c r="G1040" s="444">
        <v>4.6153846153846159</v>
      </c>
      <c r="H1040" s="443">
        <v>28</v>
      </c>
      <c r="I1040" s="444">
        <f>H1040/76*100</f>
        <v>36.84210526315789</v>
      </c>
      <c r="J1040" s="443">
        <v>29</v>
      </c>
      <c r="K1040" s="444">
        <f>J1040*100/77</f>
        <v>37.662337662337663</v>
      </c>
      <c r="L1040" s="443">
        <v>32</v>
      </c>
      <c r="M1040" s="444">
        <v>38.6</v>
      </c>
      <c r="N1040" s="471">
        <v>32</v>
      </c>
      <c r="O1040" s="465">
        <v>37.209302325581397</v>
      </c>
      <c r="P1040" s="471">
        <v>32</v>
      </c>
      <c r="Q1040" s="465">
        <v>35.200000000000003</v>
      </c>
      <c r="R1040" s="471">
        <v>33</v>
      </c>
      <c r="S1040" s="465">
        <v>33.700000000000003</v>
      </c>
      <c r="T1040" s="471"/>
      <c r="U1040" s="465"/>
      <c r="V1040" s="358" t="s">
        <v>8276</v>
      </c>
      <c r="W1040" s="358" t="s">
        <v>8276</v>
      </c>
      <c r="X1040" s="358" t="s">
        <v>8276</v>
      </c>
      <c r="Y1040" s="358" t="s">
        <v>8276</v>
      </c>
      <c r="Z1040" s="358" t="s">
        <v>8276</v>
      </c>
      <c r="AA1040" s="358" t="s">
        <v>8276</v>
      </c>
      <c r="AB1040" s="358" t="s">
        <v>8276</v>
      </c>
      <c r="AC1040" s="358"/>
      <c r="AD1040" s="374"/>
    </row>
    <row r="1041" spans="1:30" ht="20.100000000000001" customHeight="1">
      <c r="A1041" s="311"/>
      <c r="B1041" s="311"/>
      <c r="C1041" s="452"/>
      <c r="D1041" s="311" t="s">
        <v>8569</v>
      </c>
      <c r="E1041" s="526"/>
      <c r="F1041" s="531">
        <v>7</v>
      </c>
      <c r="G1041" s="314">
        <v>10.76923076923077</v>
      </c>
      <c r="H1041" s="356">
        <v>13</v>
      </c>
      <c r="I1041" s="314">
        <f>H1041/76*100</f>
        <v>17.105263157894736</v>
      </c>
      <c r="J1041" s="356">
        <v>11</v>
      </c>
      <c r="K1041" s="314">
        <f>J1041*100/77</f>
        <v>14.285714285714286</v>
      </c>
      <c r="L1041" s="356">
        <v>11</v>
      </c>
      <c r="M1041" s="314">
        <v>13.3</v>
      </c>
      <c r="N1041" s="315">
        <v>13</v>
      </c>
      <c r="O1041" s="316">
        <v>15.11627906976744</v>
      </c>
      <c r="P1041" s="315">
        <v>14</v>
      </c>
      <c r="Q1041" s="316">
        <v>15.4</v>
      </c>
      <c r="R1041" s="315">
        <v>13</v>
      </c>
      <c r="S1041" s="316">
        <v>13.3</v>
      </c>
      <c r="T1041" s="315"/>
      <c r="U1041" s="316"/>
      <c r="V1041" s="452"/>
      <c r="W1041" s="452"/>
      <c r="X1041" s="452"/>
      <c r="Y1041" s="452"/>
      <c r="Z1041" s="452"/>
      <c r="AA1041" s="452"/>
      <c r="AB1041" s="452"/>
      <c r="AC1041" s="452"/>
      <c r="AD1041" s="311"/>
    </row>
    <row r="1042" spans="1:30" ht="20.100000000000001" customHeight="1">
      <c r="A1042" s="311"/>
      <c r="B1042" s="311"/>
      <c r="C1042" s="452"/>
      <c r="D1042" s="311" t="s">
        <v>7408</v>
      </c>
      <c r="E1042" s="526"/>
      <c r="F1042" s="531">
        <v>3</v>
      </c>
      <c r="G1042" s="314">
        <v>4.6153846153846159</v>
      </c>
      <c r="H1042" s="356">
        <v>11</v>
      </c>
      <c r="I1042" s="314">
        <f>H1042/76*100</f>
        <v>14.473684210526317</v>
      </c>
      <c r="J1042" s="356">
        <v>13</v>
      </c>
      <c r="K1042" s="314">
        <f>J1042*100/77</f>
        <v>16.883116883116884</v>
      </c>
      <c r="L1042" s="356">
        <v>16</v>
      </c>
      <c r="M1042" s="314">
        <v>19.3</v>
      </c>
      <c r="N1042" s="315">
        <v>17</v>
      </c>
      <c r="O1042" s="316">
        <v>19.767441860465116</v>
      </c>
      <c r="P1042" s="315">
        <v>20</v>
      </c>
      <c r="Q1042" s="316">
        <v>22</v>
      </c>
      <c r="R1042" s="315">
        <v>23</v>
      </c>
      <c r="S1042" s="316">
        <v>23.5</v>
      </c>
      <c r="T1042" s="315"/>
      <c r="U1042" s="316"/>
      <c r="V1042" s="452"/>
      <c r="W1042" s="452"/>
      <c r="X1042" s="452"/>
      <c r="Y1042" s="452"/>
      <c r="Z1042" s="452"/>
      <c r="AA1042" s="452"/>
      <c r="AB1042" s="452"/>
      <c r="AC1042" s="452"/>
      <c r="AD1042" s="311"/>
    </row>
    <row r="1043" spans="1:30" ht="20.100000000000001" customHeight="1">
      <c r="A1043" s="311"/>
      <c r="B1043" s="311"/>
      <c r="C1043" s="452"/>
      <c r="D1043" s="311" t="s">
        <v>8571</v>
      </c>
      <c r="E1043" s="526"/>
      <c r="F1043" s="531">
        <v>1</v>
      </c>
      <c r="G1043" s="314">
        <v>1.5384615384615385</v>
      </c>
      <c r="H1043" s="356">
        <v>4</v>
      </c>
      <c r="I1043" s="314">
        <f>H1043/76*100</f>
        <v>5.2631578947368416</v>
      </c>
      <c r="J1043" s="356">
        <v>5</v>
      </c>
      <c r="K1043" s="314">
        <f>J1043*100/77</f>
        <v>6.4935064935064934</v>
      </c>
      <c r="L1043" s="356">
        <v>6</v>
      </c>
      <c r="M1043" s="314">
        <v>7.2</v>
      </c>
      <c r="N1043" s="315">
        <v>7</v>
      </c>
      <c r="O1043" s="316">
        <v>8.1395348837209305</v>
      </c>
      <c r="P1043" s="315">
        <v>7</v>
      </c>
      <c r="Q1043" s="316">
        <v>7.7</v>
      </c>
      <c r="R1043" s="315">
        <v>9</v>
      </c>
      <c r="S1043" s="316">
        <v>9.1999999999999993</v>
      </c>
      <c r="T1043" s="315"/>
      <c r="U1043" s="316"/>
      <c r="V1043" s="452"/>
      <c r="W1043" s="452"/>
      <c r="X1043" s="452"/>
      <c r="Y1043" s="452"/>
      <c r="Z1043" s="452"/>
      <c r="AA1043" s="452"/>
      <c r="AB1043" s="452"/>
      <c r="AC1043" s="452"/>
      <c r="AD1043" s="311"/>
    </row>
    <row r="1044" spans="1:30" ht="20.100000000000001" customHeight="1">
      <c r="A1044" s="311"/>
      <c r="B1044" s="311"/>
      <c r="C1044" s="452"/>
      <c r="D1044" s="311" t="s">
        <v>1959</v>
      </c>
      <c r="E1044" s="526"/>
      <c r="F1044" s="531">
        <v>1</v>
      </c>
      <c r="G1044" s="314">
        <v>1.5384615384615385</v>
      </c>
      <c r="H1044" s="356"/>
      <c r="I1044" s="314"/>
      <c r="J1044" s="356"/>
      <c r="K1044" s="314"/>
      <c r="L1044" s="356"/>
      <c r="M1044" s="314"/>
      <c r="N1044" s="315"/>
      <c r="O1044" s="316"/>
      <c r="P1044" s="315"/>
      <c r="Q1044" s="316"/>
      <c r="R1044" s="315"/>
      <c r="S1044" s="316"/>
      <c r="T1044" s="315"/>
      <c r="U1044" s="316"/>
      <c r="V1044" s="452"/>
      <c r="W1044" s="452"/>
      <c r="X1044" s="452"/>
      <c r="Y1044" s="452"/>
      <c r="Z1044" s="452"/>
      <c r="AA1044" s="452"/>
      <c r="AB1044" s="452"/>
      <c r="AC1044" s="452"/>
      <c r="AD1044" s="311"/>
    </row>
    <row r="1045" spans="1:30" ht="20.100000000000001" customHeight="1">
      <c r="A1045" s="311"/>
      <c r="B1045" s="311"/>
      <c r="C1045" s="452"/>
      <c r="D1045" s="311" t="s">
        <v>1960</v>
      </c>
      <c r="E1045" s="526"/>
      <c r="F1045" s="531">
        <v>50</v>
      </c>
      <c r="G1045" s="314">
        <v>76.923076923076934</v>
      </c>
      <c r="H1045" s="356">
        <v>20</v>
      </c>
      <c r="I1045" s="314">
        <f>H1045/76*100</f>
        <v>26.315789473684209</v>
      </c>
      <c r="J1045" s="356">
        <v>19</v>
      </c>
      <c r="K1045" s="314">
        <f>J1045*100/77</f>
        <v>24.675324675324674</v>
      </c>
      <c r="L1045" s="356">
        <v>18</v>
      </c>
      <c r="M1045" s="314">
        <v>21.7</v>
      </c>
      <c r="N1045" s="315">
        <v>17</v>
      </c>
      <c r="O1045" s="316">
        <v>19.767441860465116</v>
      </c>
      <c r="P1045" s="315">
        <v>18</v>
      </c>
      <c r="Q1045" s="316">
        <v>19.8</v>
      </c>
      <c r="R1045" s="315">
        <v>20</v>
      </c>
      <c r="S1045" s="316">
        <v>20.399999999999999</v>
      </c>
      <c r="T1045" s="315"/>
      <c r="U1045" s="316"/>
      <c r="V1045" s="452"/>
      <c r="W1045" s="452"/>
      <c r="X1045" s="452"/>
      <c r="Y1045" s="452"/>
      <c r="Z1045" s="452"/>
      <c r="AA1045" s="452"/>
      <c r="AB1045" s="452"/>
      <c r="AC1045" s="452"/>
      <c r="AD1045" s="311"/>
    </row>
    <row r="1046" spans="1:30" ht="20.100000000000001" customHeight="1">
      <c r="A1046" s="374" t="s">
        <v>6564</v>
      </c>
      <c r="B1046" s="374" t="s">
        <v>1246</v>
      </c>
      <c r="C1046" s="358" t="s">
        <v>3684</v>
      </c>
      <c r="D1046" s="374" t="s">
        <v>2230</v>
      </c>
      <c r="E1046" s="358" t="s">
        <v>7409</v>
      </c>
      <c r="F1046" s="443">
        <v>93</v>
      </c>
      <c r="G1046" s="444">
        <v>11.425061425061426</v>
      </c>
      <c r="H1046" s="443">
        <v>95</v>
      </c>
      <c r="I1046" s="444">
        <v>11.875</v>
      </c>
      <c r="J1046" s="443">
        <v>96</v>
      </c>
      <c r="K1046" s="444">
        <f>J1046/804*100</f>
        <v>11.940298507462686</v>
      </c>
      <c r="L1046" s="443">
        <v>96</v>
      </c>
      <c r="M1046" s="444">
        <v>11.735941320293399</v>
      </c>
      <c r="N1046" s="471">
        <v>98</v>
      </c>
      <c r="O1046" s="465">
        <v>12.204234122042342</v>
      </c>
      <c r="P1046" s="471">
        <v>105</v>
      </c>
      <c r="Q1046" s="465">
        <v>13.011152416356877</v>
      </c>
      <c r="R1046" s="471">
        <v>108</v>
      </c>
      <c r="S1046" s="465">
        <v>13.3</v>
      </c>
      <c r="T1046" s="471"/>
      <c r="U1046" s="465"/>
      <c r="V1046" s="358" t="s">
        <v>8276</v>
      </c>
      <c r="W1046" s="358" t="s">
        <v>8276</v>
      </c>
      <c r="X1046" s="358" t="s">
        <v>8276</v>
      </c>
      <c r="Y1046" s="358" t="s">
        <v>8276</v>
      </c>
      <c r="Z1046" s="358" t="s">
        <v>8276</v>
      </c>
      <c r="AA1046" s="358" t="s">
        <v>8276</v>
      </c>
      <c r="AB1046" s="358" t="s">
        <v>8276</v>
      </c>
      <c r="AC1046" s="358"/>
      <c r="AD1046" s="374"/>
    </row>
    <row r="1047" spans="1:30" ht="20.100000000000001" customHeight="1">
      <c r="A1047" s="311"/>
      <c r="B1047" s="311"/>
      <c r="C1047" s="452"/>
      <c r="D1047" s="311" t="s">
        <v>2231</v>
      </c>
      <c r="E1047" s="452"/>
      <c r="F1047" s="531">
        <v>123</v>
      </c>
      <c r="G1047" s="314">
        <v>15.11056511056511</v>
      </c>
      <c r="H1047" s="356">
        <v>128</v>
      </c>
      <c r="I1047" s="314">
        <v>16</v>
      </c>
      <c r="J1047" s="356">
        <v>128</v>
      </c>
      <c r="K1047" s="314">
        <f>J1047/804*100</f>
        <v>15.920398009950249</v>
      </c>
      <c r="L1047" s="356">
        <v>129</v>
      </c>
      <c r="M1047" s="314">
        <v>15.770171149144256</v>
      </c>
      <c r="N1047" s="315">
        <v>126</v>
      </c>
      <c r="O1047" s="316">
        <v>15.69115815691158</v>
      </c>
      <c r="P1047" s="315">
        <v>132</v>
      </c>
      <c r="Q1047" s="316">
        <v>16.3</v>
      </c>
      <c r="R1047" s="315">
        <v>141</v>
      </c>
      <c r="S1047" s="316">
        <v>17.3</v>
      </c>
      <c r="T1047" s="315"/>
      <c r="U1047" s="316"/>
      <c r="V1047" s="452"/>
      <c r="W1047" s="452"/>
      <c r="X1047" s="452"/>
      <c r="Y1047" s="452"/>
      <c r="Z1047" s="452"/>
      <c r="AA1047" s="452"/>
      <c r="AB1047" s="452"/>
      <c r="AC1047" s="452"/>
      <c r="AD1047" s="311"/>
    </row>
    <row r="1048" spans="1:30" ht="20.100000000000001" customHeight="1">
      <c r="A1048" s="311"/>
      <c r="B1048" s="311"/>
      <c r="C1048" s="452"/>
      <c r="D1048" s="311" t="s">
        <v>1512</v>
      </c>
      <c r="E1048" s="452"/>
      <c r="F1048" s="531">
        <v>127</v>
      </c>
      <c r="G1048" s="314">
        <v>15.601965601965603</v>
      </c>
      <c r="H1048" s="356">
        <v>113</v>
      </c>
      <c r="I1048" s="314">
        <v>14.125</v>
      </c>
      <c r="J1048" s="356">
        <v>112</v>
      </c>
      <c r="K1048" s="314">
        <f>J1048/804*100</f>
        <v>13.930348258706468</v>
      </c>
      <c r="L1048" s="356">
        <v>114</v>
      </c>
      <c r="M1048" s="314">
        <v>13.93643031784841</v>
      </c>
      <c r="N1048" s="315">
        <v>107</v>
      </c>
      <c r="O1048" s="316">
        <v>13.325031133250311</v>
      </c>
      <c r="P1048" s="315">
        <v>101</v>
      </c>
      <c r="Q1048" s="316">
        <v>12.515489467162329</v>
      </c>
      <c r="R1048" s="315">
        <v>93</v>
      </c>
      <c r="S1048" s="316">
        <v>11.4</v>
      </c>
      <c r="T1048" s="315"/>
      <c r="U1048" s="316"/>
      <c r="V1048" s="452"/>
      <c r="W1048" s="452"/>
      <c r="X1048" s="452"/>
      <c r="Y1048" s="452"/>
      <c r="Z1048" s="452"/>
      <c r="AA1048" s="452"/>
      <c r="AB1048" s="452"/>
      <c r="AC1048" s="452"/>
      <c r="AD1048" s="311"/>
    </row>
    <row r="1049" spans="1:30" ht="20.100000000000001" customHeight="1">
      <c r="A1049" s="311"/>
      <c r="B1049" s="311"/>
      <c r="C1049" s="452"/>
      <c r="D1049" s="311" t="s">
        <v>2232</v>
      </c>
      <c r="E1049" s="452"/>
      <c r="F1049" s="531">
        <v>228</v>
      </c>
      <c r="G1049" s="314">
        <v>28.009828009828009</v>
      </c>
      <c r="H1049" s="356">
        <v>229</v>
      </c>
      <c r="I1049" s="314">
        <v>28.625</v>
      </c>
      <c r="J1049" s="356">
        <v>233</v>
      </c>
      <c r="K1049" s="314">
        <f>J1049/804*100</f>
        <v>28.980099502487562</v>
      </c>
      <c r="L1049" s="356">
        <v>233</v>
      </c>
      <c r="M1049" s="314">
        <v>28.484107579462105</v>
      </c>
      <c r="N1049" s="315">
        <v>231</v>
      </c>
      <c r="O1049" s="316">
        <v>28.767123287671232</v>
      </c>
      <c r="P1049" s="315">
        <v>235</v>
      </c>
      <c r="Q1049" s="316">
        <v>29</v>
      </c>
      <c r="R1049" s="315">
        <v>235</v>
      </c>
      <c r="S1049" s="316">
        <v>28.9</v>
      </c>
      <c r="T1049" s="315"/>
      <c r="U1049" s="316"/>
      <c r="V1049" s="452"/>
      <c r="W1049" s="452"/>
      <c r="X1049" s="452"/>
      <c r="Y1049" s="452"/>
      <c r="Z1049" s="452"/>
      <c r="AA1049" s="452"/>
      <c r="AB1049" s="452"/>
      <c r="AC1049" s="452"/>
      <c r="AD1049" s="311"/>
    </row>
    <row r="1050" spans="1:30" ht="20.100000000000001" customHeight="1">
      <c r="A1050" s="311"/>
      <c r="B1050" s="311"/>
      <c r="C1050" s="452"/>
      <c r="D1050" s="311" t="s">
        <v>2233</v>
      </c>
      <c r="E1050" s="452"/>
      <c r="F1050" s="531">
        <v>243</v>
      </c>
      <c r="G1050" s="314">
        <v>29.852579852579854</v>
      </c>
      <c r="H1050" s="356">
        <v>235</v>
      </c>
      <c r="I1050" s="314">
        <v>29.375</v>
      </c>
      <c r="J1050" s="356">
        <v>235</v>
      </c>
      <c r="K1050" s="314">
        <f>J1050/804*100</f>
        <v>29.228855721393032</v>
      </c>
      <c r="L1050" s="356">
        <v>245</v>
      </c>
      <c r="M1050" s="314">
        <v>29.951100244498779</v>
      </c>
      <c r="N1050" s="315">
        <v>240</v>
      </c>
      <c r="O1050" s="316">
        <v>29.887920298879202</v>
      </c>
      <c r="P1050" s="315">
        <v>234</v>
      </c>
      <c r="Q1050" s="316">
        <v>28.9</v>
      </c>
      <c r="R1050" s="315">
        <v>233</v>
      </c>
      <c r="S1050" s="316">
        <v>28.7</v>
      </c>
      <c r="T1050" s="315"/>
      <c r="U1050" s="316"/>
      <c r="V1050" s="452"/>
      <c r="W1050" s="452"/>
      <c r="X1050" s="452"/>
      <c r="Y1050" s="452"/>
      <c r="Z1050" s="452"/>
      <c r="AA1050" s="452"/>
      <c r="AB1050" s="452"/>
      <c r="AC1050" s="452"/>
      <c r="AD1050" s="311"/>
    </row>
    <row r="1051" spans="1:30" ht="20.100000000000001" customHeight="1">
      <c r="A1051" s="311"/>
      <c r="B1051" s="311"/>
      <c r="C1051" s="452"/>
      <c r="D1051" s="311" t="s">
        <v>2002</v>
      </c>
      <c r="E1051" s="452"/>
      <c r="F1051" s="531"/>
      <c r="G1051" s="314"/>
      <c r="H1051" s="356"/>
      <c r="I1051" s="314"/>
      <c r="J1051" s="356"/>
      <c r="K1051" s="314"/>
      <c r="L1051" s="356"/>
      <c r="M1051" s="314"/>
      <c r="N1051" s="315"/>
      <c r="O1051" s="316"/>
      <c r="P1051" s="315"/>
      <c r="Q1051" s="316"/>
      <c r="R1051" s="315"/>
      <c r="S1051" s="316"/>
      <c r="T1051" s="315"/>
      <c r="U1051" s="316"/>
      <c r="V1051" s="452"/>
      <c r="W1051" s="452"/>
      <c r="X1051" s="452"/>
      <c r="Y1051" s="452"/>
      <c r="Z1051" s="452"/>
      <c r="AA1051" s="452"/>
      <c r="AB1051" s="452"/>
      <c r="AC1051" s="452"/>
      <c r="AD1051" s="311"/>
    </row>
    <row r="1052" spans="1:30" ht="20.100000000000001" customHeight="1">
      <c r="A1052" s="311"/>
      <c r="B1052" s="311"/>
      <c r="C1052" s="452"/>
      <c r="D1052" s="311" t="s">
        <v>1359</v>
      </c>
      <c r="E1052" s="452"/>
      <c r="F1052" s="531"/>
      <c r="G1052" s="314"/>
      <c r="H1052" s="356"/>
      <c r="I1052" s="314"/>
      <c r="J1052" s="356"/>
      <c r="K1052" s="314"/>
      <c r="L1052" s="356">
        <v>1</v>
      </c>
      <c r="M1052" s="314">
        <v>0.12224938875305623</v>
      </c>
      <c r="N1052" s="315">
        <v>1</v>
      </c>
      <c r="O1052" s="316">
        <v>0.12453300124533001</v>
      </c>
      <c r="P1052" s="315">
        <v>2</v>
      </c>
      <c r="Q1052" s="316">
        <v>0.2</v>
      </c>
      <c r="R1052" s="315">
        <v>3</v>
      </c>
      <c r="S1052" s="316">
        <v>0.4</v>
      </c>
      <c r="T1052" s="315"/>
      <c r="U1052" s="316"/>
      <c r="V1052" s="452"/>
      <c r="W1052" s="452"/>
      <c r="X1052" s="452"/>
      <c r="Y1052" s="452"/>
      <c r="Z1052" s="452"/>
      <c r="AA1052" s="452"/>
      <c r="AB1052" s="452"/>
      <c r="AC1052" s="452"/>
      <c r="AD1052" s="311"/>
    </row>
    <row r="1053" spans="1:30" ht="20.100000000000001" customHeight="1">
      <c r="A1053" s="374" t="s">
        <v>6565</v>
      </c>
      <c r="B1053" s="374" t="s">
        <v>8807</v>
      </c>
      <c r="C1053" s="358" t="s">
        <v>3684</v>
      </c>
      <c r="D1053" s="374"/>
      <c r="E1053" s="358"/>
      <c r="F1053" s="443">
        <v>271</v>
      </c>
      <c r="G1053" s="365">
        <v>100</v>
      </c>
      <c r="H1053" s="443">
        <v>252</v>
      </c>
      <c r="I1053" s="365">
        <v>100</v>
      </c>
      <c r="J1053" s="443">
        <v>244</v>
      </c>
      <c r="K1053" s="365">
        <v>100</v>
      </c>
      <c r="L1053" s="443">
        <v>245</v>
      </c>
      <c r="M1053" s="365">
        <v>100</v>
      </c>
      <c r="N1053" s="471">
        <v>236</v>
      </c>
      <c r="O1053" s="367">
        <v>100</v>
      </c>
      <c r="P1053" s="471">
        <v>236</v>
      </c>
      <c r="Q1053" s="367">
        <v>100</v>
      </c>
      <c r="R1053" s="471">
        <v>232</v>
      </c>
      <c r="S1053" s="465">
        <v>100</v>
      </c>
      <c r="T1053" s="471"/>
      <c r="U1053" s="465"/>
      <c r="V1053" s="358" t="s">
        <v>8276</v>
      </c>
      <c r="W1053" s="358" t="s">
        <v>8276</v>
      </c>
      <c r="X1053" s="358" t="s">
        <v>8276</v>
      </c>
      <c r="Y1053" s="358" t="s">
        <v>8276</v>
      </c>
      <c r="Z1053" s="358" t="s">
        <v>8276</v>
      </c>
      <c r="AA1053" s="358" t="s">
        <v>8276</v>
      </c>
      <c r="AB1053" s="358" t="s">
        <v>8276</v>
      </c>
      <c r="AC1053" s="358"/>
      <c r="AD1053" s="374"/>
    </row>
    <row r="1054" spans="1:30" ht="20.100000000000001" customHeight="1">
      <c r="A1054" s="374" t="s">
        <v>6566</v>
      </c>
      <c r="B1054" s="374" t="s">
        <v>8808</v>
      </c>
      <c r="C1054" s="358" t="s">
        <v>3684</v>
      </c>
      <c r="D1054" s="374" t="s">
        <v>2222</v>
      </c>
      <c r="E1054" s="358" t="s">
        <v>7338</v>
      </c>
      <c r="F1054" s="443">
        <v>3</v>
      </c>
      <c r="G1054" s="444">
        <v>1.1070110701107012</v>
      </c>
      <c r="H1054" s="443">
        <v>4</v>
      </c>
      <c r="I1054" s="444">
        <v>1.5873015873015872</v>
      </c>
      <c r="J1054" s="443">
        <v>3</v>
      </c>
      <c r="K1054" s="444">
        <v>1.2295081967213115</v>
      </c>
      <c r="L1054" s="443">
        <v>2</v>
      </c>
      <c r="M1054" s="444">
        <v>0.81632653061224492</v>
      </c>
      <c r="N1054" s="471">
        <v>2</v>
      </c>
      <c r="O1054" s="465">
        <v>0.84745762711864403</v>
      </c>
      <c r="P1054" s="471">
        <v>2</v>
      </c>
      <c r="Q1054" s="465">
        <v>0.8</v>
      </c>
      <c r="R1054" s="471">
        <v>2</v>
      </c>
      <c r="S1054" s="465">
        <v>0.9</v>
      </c>
      <c r="T1054" s="471"/>
      <c r="U1054" s="465"/>
      <c r="V1054" s="358" t="s">
        <v>8276</v>
      </c>
      <c r="W1054" s="358" t="s">
        <v>8276</v>
      </c>
      <c r="X1054" s="358" t="s">
        <v>8276</v>
      </c>
      <c r="Y1054" s="358" t="s">
        <v>8276</v>
      </c>
      <c r="Z1054" s="358" t="s">
        <v>8276</v>
      </c>
      <c r="AA1054" s="358" t="s">
        <v>8276</v>
      </c>
      <c r="AB1054" s="358" t="s">
        <v>8276</v>
      </c>
      <c r="AC1054" s="358"/>
      <c r="AD1054" s="374"/>
    </row>
    <row r="1055" spans="1:30" ht="20.100000000000001" customHeight="1">
      <c r="A1055" s="311"/>
      <c r="B1055" s="311"/>
      <c r="C1055" s="452"/>
      <c r="D1055" s="311" t="s">
        <v>2223</v>
      </c>
      <c r="E1055" s="452"/>
      <c r="F1055" s="531">
        <v>11</v>
      </c>
      <c r="G1055" s="314">
        <v>4.0590405904059041</v>
      </c>
      <c r="H1055" s="356">
        <v>11</v>
      </c>
      <c r="I1055" s="314">
        <v>4.3650793650793647</v>
      </c>
      <c r="J1055" s="356">
        <v>10</v>
      </c>
      <c r="K1055" s="314">
        <v>4.0983606557377046</v>
      </c>
      <c r="L1055" s="356">
        <v>12</v>
      </c>
      <c r="M1055" s="314">
        <v>4.8979591836734695</v>
      </c>
      <c r="N1055" s="315">
        <v>11</v>
      </c>
      <c r="O1055" s="316">
        <v>4.6610169491525424</v>
      </c>
      <c r="P1055" s="315">
        <v>11</v>
      </c>
      <c r="Q1055" s="316">
        <v>4.700854700854701</v>
      </c>
      <c r="R1055" s="315">
        <v>12</v>
      </c>
      <c r="S1055" s="316">
        <v>5.2</v>
      </c>
      <c r="T1055" s="315"/>
      <c r="U1055" s="316"/>
      <c r="V1055" s="452"/>
      <c r="W1055" s="452"/>
      <c r="X1055" s="452"/>
      <c r="Y1055" s="452"/>
      <c r="Z1055" s="452"/>
      <c r="AA1055" s="452"/>
      <c r="AB1055" s="452"/>
      <c r="AC1055" s="452"/>
      <c r="AD1055" s="311"/>
    </row>
    <row r="1056" spans="1:30" ht="20.100000000000001" customHeight="1">
      <c r="A1056" s="311"/>
      <c r="B1056" s="311"/>
      <c r="C1056" s="452"/>
      <c r="D1056" s="311" t="s">
        <v>2224</v>
      </c>
      <c r="E1056" s="452"/>
      <c r="F1056" s="531">
        <v>3</v>
      </c>
      <c r="G1056" s="314">
        <v>1.1070110701107012</v>
      </c>
      <c r="H1056" s="356">
        <v>4</v>
      </c>
      <c r="I1056" s="314">
        <v>1.5873015873015872</v>
      </c>
      <c r="J1056" s="356">
        <v>4</v>
      </c>
      <c r="K1056" s="314">
        <v>1.639344262295082</v>
      </c>
      <c r="L1056" s="356">
        <v>4</v>
      </c>
      <c r="M1056" s="314">
        <v>1.6326530612244898</v>
      </c>
      <c r="N1056" s="315">
        <v>4</v>
      </c>
      <c r="O1056" s="316">
        <v>1.6949152542372881</v>
      </c>
      <c r="P1056" s="315">
        <v>5</v>
      </c>
      <c r="Q1056" s="316">
        <v>2.1367521367521367</v>
      </c>
      <c r="R1056" s="315">
        <v>4</v>
      </c>
      <c r="S1056" s="316">
        <v>1.7</v>
      </c>
      <c r="T1056" s="315"/>
      <c r="U1056" s="316"/>
      <c r="V1056" s="452"/>
      <c r="W1056" s="452"/>
      <c r="X1056" s="452"/>
      <c r="Y1056" s="452"/>
      <c r="Z1056" s="452"/>
      <c r="AA1056" s="452"/>
      <c r="AB1056" s="452"/>
      <c r="AC1056" s="452"/>
      <c r="AD1056" s="311"/>
    </row>
    <row r="1057" spans="1:30" ht="20.100000000000001" customHeight="1">
      <c r="A1057" s="311"/>
      <c r="B1057" s="311"/>
      <c r="C1057" s="452"/>
      <c r="D1057" s="311" t="s">
        <v>2225</v>
      </c>
      <c r="E1057" s="452"/>
      <c r="F1057" s="531">
        <v>5</v>
      </c>
      <c r="G1057" s="314">
        <v>1.8450184501845019</v>
      </c>
      <c r="H1057" s="356">
        <v>4</v>
      </c>
      <c r="I1057" s="314">
        <v>1.5873015873015872</v>
      </c>
      <c r="J1057" s="356">
        <v>3</v>
      </c>
      <c r="K1057" s="314">
        <v>1.2295081967213115</v>
      </c>
      <c r="L1057" s="356">
        <v>6</v>
      </c>
      <c r="M1057" s="314">
        <v>2.4489795918367347</v>
      </c>
      <c r="N1057" s="315">
        <v>5</v>
      </c>
      <c r="O1057" s="316">
        <v>2.1186440677966099</v>
      </c>
      <c r="P1057" s="315">
        <v>5</v>
      </c>
      <c r="Q1057" s="316">
        <v>2.1367521367521367</v>
      </c>
      <c r="R1057" s="315">
        <v>5</v>
      </c>
      <c r="S1057" s="316">
        <v>2.2000000000000002</v>
      </c>
      <c r="T1057" s="315"/>
      <c r="U1057" s="316"/>
      <c r="V1057" s="452"/>
      <c r="W1057" s="452"/>
      <c r="X1057" s="452"/>
      <c r="Y1057" s="452"/>
      <c r="Z1057" s="452"/>
      <c r="AA1057" s="452"/>
      <c r="AB1057" s="452"/>
      <c r="AC1057" s="452"/>
      <c r="AD1057" s="311"/>
    </row>
    <row r="1058" spans="1:30" ht="20.100000000000001" customHeight="1">
      <c r="A1058" s="311"/>
      <c r="B1058" s="311"/>
      <c r="C1058" s="452"/>
      <c r="D1058" s="311" t="s">
        <v>2226</v>
      </c>
      <c r="E1058" s="452"/>
      <c r="F1058" s="531">
        <v>79</v>
      </c>
      <c r="G1058" s="314">
        <v>29.15129151291513</v>
      </c>
      <c r="H1058" s="356">
        <v>82</v>
      </c>
      <c r="I1058" s="314">
        <v>32.539682539682538</v>
      </c>
      <c r="J1058" s="356">
        <v>84</v>
      </c>
      <c r="K1058" s="314">
        <v>34.42622950819672</v>
      </c>
      <c r="L1058" s="356">
        <v>81</v>
      </c>
      <c r="M1058" s="314">
        <v>33.061224489795919</v>
      </c>
      <c r="N1058" s="315">
        <v>79</v>
      </c>
      <c r="O1058" s="316">
        <v>33.474576271186443</v>
      </c>
      <c r="P1058" s="315">
        <v>81</v>
      </c>
      <c r="Q1058" s="316">
        <v>34.299999999999997</v>
      </c>
      <c r="R1058" s="315">
        <v>83</v>
      </c>
      <c r="S1058" s="316">
        <v>35.799999999999997</v>
      </c>
      <c r="T1058" s="315"/>
      <c r="U1058" s="316"/>
      <c r="V1058" s="452"/>
      <c r="W1058" s="452"/>
      <c r="X1058" s="452"/>
      <c r="Y1058" s="452"/>
      <c r="Z1058" s="452"/>
      <c r="AA1058" s="452"/>
      <c r="AB1058" s="452"/>
      <c r="AC1058" s="452"/>
      <c r="AD1058" s="311"/>
    </row>
    <row r="1059" spans="1:30" ht="20.100000000000001" customHeight="1">
      <c r="A1059" s="311"/>
      <c r="B1059" s="311"/>
      <c r="C1059" s="452"/>
      <c r="D1059" s="311" t="s">
        <v>2227</v>
      </c>
      <c r="E1059" s="452"/>
      <c r="F1059" s="531">
        <v>119</v>
      </c>
      <c r="G1059" s="314">
        <v>43.911439114391143</v>
      </c>
      <c r="H1059" s="356">
        <v>102</v>
      </c>
      <c r="I1059" s="314">
        <v>40.476190476190474</v>
      </c>
      <c r="J1059" s="356">
        <v>92</v>
      </c>
      <c r="K1059" s="314">
        <v>37.704918032786885</v>
      </c>
      <c r="L1059" s="356">
        <v>97</v>
      </c>
      <c r="M1059" s="314">
        <v>39.591836734693878</v>
      </c>
      <c r="N1059" s="315">
        <v>98</v>
      </c>
      <c r="O1059" s="316">
        <v>41.525423728813557</v>
      </c>
      <c r="P1059" s="315">
        <v>99</v>
      </c>
      <c r="Q1059" s="316">
        <v>41.9</v>
      </c>
      <c r="R1059" s="315">
        <v>98</v>
      </c>
      <c r="S1059" s="316">
        <v>42.2</v>
      </c>
      <c r="T1059" s="315"/>
      <c r="U1059" s="316"/>
      <c r="V1059" s="452"/>
      <c r="W1059" s="452"/>
      <c r="X1059" s="452"/>
      <c r="Y1059" s="452"/>
      <c r="Z1059" s="452"/>
      <c r="AA1059" s="452"/>
      <c r="AB1059" s="452"/>
      <c r="AC1059" s="452"/>
      <c r="AD1059" s="311"/>
    </row>
    <row r="1060" spans="1:30" ht="20.100000000000001" customHeight="1">
      <c r="A1060" s="311"/>
      <c r="B1060" s="311"/>
      <c r="C1060" s="452"/>
      <c r="D1060" s="311" t="s">
        <v>2228</v>
      </c>
      <c r="E1060" s="452"/>
      <c r="F1060" s="531">
        <v>49</v>
      </c>
      <c r="G1060" s="314">
        <v>18.081180811808117</v>
      </c>
      <c r="H1060" s="356">
        <v>44</v>
      </c>
      <c r="I1060" s="314">
        <v>17.460317460317459</v>
      </c>
      <c r="J1060" s="356">
        <v>45</v>
      </c>
      <c r="K1060" s="314">
        <v>18.442622950819672</v>
      </c>
      <c r="L1060" s="356">
        <v>39</v>
      </c>
      <c r="M1060" s="314">
        <v>15.918367346938775</v>
      </c>
      <c r="N1060" s="315">
        <v>33</v>
      </c>
      <c r="O1060" s="316">
        <v>13.983050847457626</v>
      </c>
      <c r="P1060" s="315">
        <v>29</v>
      </c>
      <c r="Q1060" s="316">
        <v>12.3</v>
      </c>
      <c r="R1060" s="315">
        <v>25</v>
      </c>
      <c r="S1060" s="316">
        <v>10.8</v>
      </c>
      <c r="T1060" s="315"/>
      <c r="U1060" s="316"/>
      <c r="V1060" s="452"/>
      <c r="W1060" s="452"/>
      <c r="X1060" s="452"/>
      <c r="Y1060" s="452"/>
      <c r="Z1060" s="452"/>
      <c r="AA1060" s="452"/>
      <c r="AB1060" s="452"/>
      <c r="AC1060" s="452"/>
      <c r="AD1060" s="311"/>
    </row>
    <row r="1061" spans="1:30" ht="20.100000000000001" customHeight="1">
      <c r="A1061" s="311"/>
      <c r="B1061" s="311"/>
      <c r="C1061" s="452"/>
      <c r="D1061" s="311" t="s">
        <v>2229</v>
      </c>
      <c r="E1061" s="452"/>
      <c r="F1061" s="531">
        <v>2</v>
      </c>
      <c r="G1061" s="314">
        <v>0.73800738007380073</v>
      </c>
      <c r="H1061" s="356">
        <v>1</v>
      </c>
      <c r="I1061" s="314">
        <v>0.3968253968253968</v>
      </c>
      <c r="J1061" s="356">
        <v>2</v>
      </c>
      <c r="K1061" s="314">
        <v>0.81967213114754101</v>
      </c>
      <c r="L1061" s="356">
        <v>3</v>
      </c>
      <c r="M1061" s="314">
        <v>1.2244897959183674</v>
      </c>
      <c r="N1061" s="315">
        <v>2</v>
      </c>
      <c r="O1061" s="316">
        <v>0.84745762711864403</v>
      </c>
      <c r="P1061" s="315">
        <v>2</v>
      </c>
      <c r="Q1061" s="316">
        <v>0.8</v>
      </c>
      <c r="R1061" s="315">
        <v>2</v>
      </c>
      <c r="S1061" s="316">
        <v>0.9</v>
      </c>
      <c r="T1061" s="315"/>
      <c r="U1061" s="316"/>
      <c r="V1061" s="452"/>
      <c r="W1061" s="452"/>
      <c r="X1061" s="452"/>
      <c r="Y1061" s="452"/>
      <c r="Z1061" s="452"/>
      <c r="AA1061" s="452"/>
      <c r="AB1061" s="452"/>
      <c r="AC1061" s="452"/>
      <c r="AD1061" s="311"/>
    </row>
    <row r="1062" spans="1:30" ht="20.100000000000001" customHeight="1">
      <c r="A1062" s="311"/>
      <c r="B1062" s="311"/>
      <c r="C1062" s="452"/>
      <c r="D1062" s="311" t="s">
        <v>1959</v>
      </c>
      <c r="E1062" s="452"/>
      <c r="F1062" s="531"/>
      <c r="G1062" s="314"/>
      <c r="H1062" s="356"/>
      <c r="I1062" s="314"/>
      <c r="J1062" s="356"/>
      <c r="K1062" s="314"/>
      <c r="L1062" s="356"/>
      <c r="M1062" s="314"/>
      <c r="N1062" s="315"/>
      <c r="O1062" s="316"/>
      <c r="P1062" s="315"/>
      <c r="Q1062" s="316"/>
      <c r="R1062" s="315"/>
      <c r="S1062" s="316"/>
      <c r="T1062" s="315"/>
      <c r="U1062" s="316"/>
      <c r="V1062" s="452"/>
      <c r="W1062" s="452"/>
      <c r="X1062" s="452"/>
      <c r="Y1062" s="452"/>
      <c r="Z1062" s="452"/>
      <c r="AA1062" s="452"/>
      <c r="AB1062" s="452"/>
      <c r="AC1062" s="452"/>
      <c r="AD1062" s="311"/>
    </row>
    <row r="1063" spans="1:30" ht="20.100000000000001" customHeight="1">
      <c r="A1063" s="311"/>
      <c r="B1063" s="311"/>
      <c r="C1063" s="452"/>
      <c r="D1063" s="311" t="s">
        <v>1960</v>
      </c>
      <c r="E1063" s="452"/>
      <c r="F1063" s="531"/>
      <c r="G1063" s="314"/>
      <c r="H1063" s="356"/>
      <c r="I1063" s="314"/>
      <c r="J1063" s="356">
        <v>1</v>
      </c>
      <c r="K1063" s="314">
        <f>J1063/244*100</f>
        <v>0.4098360655737705</v>
      </c>
      <c r="L1063" s="356">
        <v>1</v>
      </c>
      <c r="M1063" s="314">
        <v>0.40816326530612246</v>
      </c>
      <c r="N1063" s="315">
        <v>2</v>
      </c>
      <c r="O1063" s="316">
        <v>0.84745762711864403</v>
      </c>
      <c r="P1063" s="315">
        <v>2</v>
      </c>
      <c r="Q1063" s="316">
        <v>0.8</v>
      </c>
      <c r="R1063" s="315">
        <v>1</v>
      </c>
      <c r="S1063" s="316">
        <v>0.4</v>
      </c>
      <c r="T1063" s="315"/>
      <c r="U1063" s="316"/>
      <c r="V1063" s="452"/>
      <c r="W1063" s="452"/>
      <c r="X1063" s="452"/>
      <c r="Y1063" s="452"/>
      <c r="Z1063" s="452"/>
      <c r="AA1063" s="452"/>
      <c r="AB1063" s="452"/>
      <c r="AC1063" s="452"/>
      <c r="AD1063" s="311"/>
    </row>
    <row r="1064" spans="1:30" ht="20.100000000000001" customHeight="1">
      <c r="A1064" s="374" t="s">
        <v>6567</v>
      </c>
      <c r="B1064" s="374" t="s">
        <v>1247</v>
      </c>
      <c r="C1064" s="358" t="s">
        <v>3684</v>
      </c>
      <c r="D1064" s="374"/>
      <c r="E1064" s="358"/>
      <c r="F1064" s="443">
        <v>271</v>
      </c>
      <c r="G1064" s="444">
        <v>100</v>
      </c>
      <c r="H1064" s="443">
        <v>252</v>
      </c>
      <c r="I1064" s="444">
        <v>100</v>
      </c>
      <c r="J1064" s="443">
        <v>241</v>
      </c>
      <c r="K1064" s="444">
        <f>J1064/244*100</f>
        <v>98.770491803278688</v>
      </c>
      <c r="L1064" s="443">
        <v>242</v>
      </c>
      <c r="M1064" s="444">
        <v>98.8</v>
      </c>
      <c r="N1064" s="471">
        <v>234</v>
      </c>
      <c r="O1064" s="465">
        <v>99.152542372881356</v>
      </c>
      <c r="P1064" s="471">
        <v>232</v>
      </c>
      <c r="Q1064" s="465">
        <v>98.3</v>
      </c>
      <c r="R1064" s="471">
        <v>230</v>
      </c>
      <c r="S1064" s="465">
        <v>99.1</v>
      </c>
      <c r="T1064" s="471"/>
      <c r="U1064" s="465"/>
      <c r="V1064" s="358" t="s">
        <v>8276</v>
      </c>
      <c r="W1064" s="358" t="s">
        <v>8276</v>
      </c>
      <c r="X1064" s="358" t="s">
        <v>8276</v>
      </c>
      <c r="Y1064" s="358" t="s">
        <v>8276</v>
      </c>
      <c r="Z1064" s="358" t="s">
        <v>8276</v>
      </c>
      <c r="AA1064" s="358" t="s">
        <v>8276</v>
      </c>
      <c r="AB1064" s="358" t="s">
        <v>8276</v>
      </c>
      <c r="AC1064" s="358"/>
      <c r="AD1064" s="374"/>
    </row>
    <row r="1065" spans="1:30" ht="20.100000000000001" customHeight="1">
      <c r="A1065" s="311"/>
      <c r="B1065" s="311"/>
      <c r="C1065" s="452"/>
      <c r="D1065" s="311" t="s">
        <v>1562</v>
      </c>
      <c r="E1065" s="452" t="s">
        <v>8730</v>
      </c>
      <c r="F1065" s="531"/>
      <c r="G1065" s="314"/>
      <c r="H1065" s="356"/>
      <c r="I1065" s="314"/>
      <c r="J1065" s="356"/>
      <c r="K1065" s="314"/>
      <c r="L1065" s="356"/>
      <c r="M1065" s="314"/>
      <c r="N1065" s="315"/>
      <c r="O1065" s="316"/>
      <c r="P1065" s="315"/>
      <c r="Q1065" s="316"/>
      <c r="R1065" s="315"/>
      <c r="S1065" s="316"/>
      <c r="T1065" s="315"/>
      <c r="U1065" s="316"/>
      <c r="V1065" s="452"/>
      <c r="W1065" s="452"/>
      <c r="X1065" s="452"/>
      <c r="Y1065" s="452"/>
      <c r="Z1065" s="452"/>
      <c r="AA1065" s="452"/>
      <c r="AB1065" s="452"/>
      <c r="AC1065" s="452"/>
      <c r="AD1065" s="311"/>
    </row>
    <row r="1066" spans="1:30" ht="20.100000000000001" customHeight="1">
      <c r="A1066" s="311"/>
      <c r="B1066" s="311"/>
      <c r="C1066" s="452"/>
      <c r="D1066" s="311" t="s">
        <v>1563</v>
      </c>
      <c r="E1066" s="452"/>
      <c r="F1066" s="531"/>
      <c r="G1066" s="314"/>
      <c r="H1066" s="356"/>
      <c r="I1066" s="314"/>
      <c r="J1066" s="356">
        <v>3</v>
      </c>
      <c r="K1066" s="314">
        <f>J1066/244*100</f>
        <v>1.2295081967213115</v>
      </c>
      <c r="L1066" s="356">
        <v>3</v>
      </c>
      <c r="M1066" s="314">
        <v>1.2</v>
      </c>
      <c r="N1066" s="315">
        <v>2</v>
      </c>
      <c r="O1066" s="316">
        <v>0.84745762711864403</v>
      </c>
      <c r="P1066" s="315">
        <v>4</v>
      </c>
      <c r="Q1066" s="316">
        <v>1.7</v>
      </c>
      <c r="R1066" s="315">
        <v>2</v>
      </c>
      <c r="S1066" s="316">
        <v>0.9</v>
      </c>
      <c r="T1066" s="315"/>
      <c r="U1066" s="316"/>
      <c r="V1066" s="452"/>
      <c r="W1066" s="452"/>
      <c r="X1066" s="452"/>
      <c r="Y1066" s="452"/>
      <c r="Z1066" s="452"/>
      <c r="AA1066" s="452"/>
      <c r="AB1066" s="452"/>
      <c r="AC1066" s="452"/>
      <c r="AD1066" s="311"/>
    </row>
    <row r="1067" spans="1:30" ht="20.100000000000001" customHeight="1">
      <c r="A1067" s="374" t="s">
        <v>8809</v>
      </c>
      <c r="B1067" s="374" t="s">
        <v>1248</v>
      </c>
      <c r="C1067" s="358" t="s">
        <v>3684</v>
      </c>
      <c r="D1067" s="374"/>
      <c r="E1067" s="358"/>
      <c r="F1067" s="443">
        <v>258</v>
      </c>
      <c r="G1067" s="444">
        <v>95.20295202952029</v>
      </c>
      <c r="H1067" s="443">
        <v>237</v>
      </c>
      <c r="I1067" s="444">
        <f>H1067/252*100</f>
        <v>94.047619047619051</v>
      </c>
      <c r="J1067" s="443">
        <f>244-J1069</f>
        <v>229</v>
      </c>
      <c r="K1067" s="444">
        <f>J1067/244*100</f>
        <v>93.852459016393439</v>
      </c>
      <c r="L1067" s="443">
        <v>230</v>
      </c>
      <c r="M1067" s="444">
        <v>93.9</v>
      </c>
      <c r="N1067" s="471">
        <v>218</v>
      </c>
      <c r="O1067" s="465">
        <v>92.4</v>
      </c>
      <c r="P1067" s="471">
        <v>215</v>
      </c>
      <c r="Q1067" s="465">
        <v>91.1</v>
      </c>
      <c r="R1067" s="471">
        <v>209</v>
      </c>
      <c r="S1067" s="465">
        <v>90.1</v>
      </c>
      <c r="T1067" s="471"/>
      <c r="U1067" s="465"/>
      <c r="V1067" s="358" t="s">
        <v>8276</v>
      </c>
      <c r="W1067" s="358" t="s">
        <v>8276</v>
      </c>
      <c r="X1067" s="358" t="s">
        <v>8276</v>
      </c>
      <c r="Y1067" s="358" t="s">
        <v>8276</v>
      </c>
      <c r="Z1067" s="358" t="s">
        <v>8276</v>
      </c>
      <c r="AA1067" s="358" t="s">
        <v>8276</v>
      </c>
      <c r="AB1067" s="358" t="s">
        <v>8276</v>
      </c>
      <c r="AC1067" s="358"/>
      <c r="AD1067" s="374"/>
    </row>
    <row r="1068" spans="1:30" ht="20.100000000000001" customHeight="1">
      <c r="A1068" s="311"/>
      <c r="B1068" s="311"/>
      <c r="C1068" s="452"/>
      <c r="D1068" s="311" t="s">
        <v>1959</v>
      </c>
      <c r="E1068" s="452" t="s">
        <v>758</v>
      </c>
      <c r="F1068" s="531"/>
      <c r="G1068" s="314"/>
      <c r="H1068" s="356"/>
      <c r="I1068" s="314"/>
      <c r="J1068" s="356"/>
      <c r="K1068" s="314"/>
      <c r="L1068" s="356"/>
      <c r="M1068" s="314"/>
      <c r="N1068" s="315"/>
      <c r="O1068" s="316"/>
      <c r="P1068" s="315"/>
      <c r="Q1068" s="316"/>
      <c r="R1068" s="315"/>
      <c r="S1068" s="316"/>
      <c r="T1068" s="315"/>
      <c r="U1068" s="316"/>
      <c r="V1068" s="452"/>
      <c r="W1068" s="452"/>
      <c r="X1068" s="452"/>
      <c r="Y1068" s="452"/>
      <c r="Z1068" s="452"/>
      <c r="AA1068" s="452"/>
      <c r="AB1068" s="452"/>
      <c r="AC1068" s="452"/>
      <c r="AD1068" s="311"/>
    </row>
    <row r="1069" spans="1:30" ht="20.100000000000001" customHeight="1">
      <c r="A1069" s="311"/>
      <c r="B1069" s="311"/>
      <c r="C1069" s="452"/>
      <c r="D1069" s="311" t="s">
        <v>1960</v>
      </c>
      <c r="E1069" s="452"/>
      <c r="F1069" s="531">
        <v>13</v>
      </c>
      <c r="G1069" s="314">
        <v>4.7970479704797047</v>
      </c>
      <c r="H1069" s="356">
        <v>15</v>
      </c>
      <c r="I1069" s="314">
        <f>H1069/252*100</f>
        <v>5.9523809523809517</v>
      </c>
      <c r="J1069" s="356">
        <v>15</v>
      </c>
      <c r="K1069" s="314">
        <f>J1069/244*100</f>
        <v>6.1475409836065573</v>
      </c>
      <c r="L1069" s="356">
        <v>15</v>
      </c>
      <c r="M1069" s="314">
        <v>6.1</v>
      </c>
      <c r="N1069" s="315">
        <v>18</v>
      </c>
      <c r="O1069" s="316">
        <v>7.6</v>
      </c>
      <c r="P1069" s="315">
        <v>21</v>
      </c>
      <c r="Q1069" s="316">
        <v>8.9</v>
      </c>
      <c r="R1069" s="315">
        <v>23</v>
      </c>
      <c r="S1069" s="316">
        <v>9.9</v>
      </c>
      <c r="T1069" s="315"/>
      <c r="U1069" s="316"/>
      <c r="V1069" s="452"/>
      <c r="W1069" s="452"/>
      <c r="X1069" s="452"/>
      <c r="Y1069" s="452"/>
      <c r="Z1069" s="452"/>
      <c r="AA1069" s="452"/>
      <c r="AB1069" s="452"/>
      <c r="AC1069" s="452"/>
      <c r="AD1069" s="311"/>
    </row>
    <row r="1070" spans="1:30" ht="20.100000000000001" customHeight="1">
      <c r="A1070" s="374" t="s">
        <v>6568</v>
      </c>
      <c r="B1070" s="374" t="s">
        <v>1249</v>
      </c>
      <c r="C1070" s="358" t="s">
        <v>8810</v>
      </c>
      <c r="D1070" s="374" t="s">
        <v>8568</v>
      </c>
      <c r="E1070" s="358" t="s">
        <v>7338</v>
      </c>
      <c r="F1070" s="443"/>
      <c r="G1070" s="444"/>
      <c r="H1070" s="443">
        <v>6</v>
      </c>
      <c r="I1070" s="444">
        <f>H1070/15*100</f>
        <v>40</v>
      </c>
      <c r="J1070" s="443">
        <v>6</v>
      </c>
      <c r="K1070" s="444">
        <f>J1070/15*100</f>
        <v>40</v>
      </c>
      <c r="L1070" s="443">
        <v>6</v>
      </c>
      <c r="M1070" s="444">
        <v>40</v>
      </c>
      <c r="N1070" s="471">
        <v>7</v>
      </c>
      <c r="O1070" s="465">
        <v>38.888888888888893</v>
      </c>
      <c r="P1070" s="471">
        <v>7</v>
      </c>
      <c r="Q1070" s="465">
        <v>33.299999999999997</v>
      </c>
      <c r="R1070" s="471">
        <v>9</v>
      </c>
      <c r="S1070" s="465">
        <v>39.1</v>
      </c>
      <c r="T1070" s="471"/>
      <c r="U1070" s="465"/>
      <c r="V1070" s="358" t="s">
        <v>8276</v>
      </c>
      <c r="W1070" s="358" t="s">
        <v>8276</v>
      </c>
      <c r="X1070" s="358" t="s">
        <v>8276</v>
      </c>
      <c r="Y1070" s="358" t="s">
        <v>8276</v>
      </c>
      <c r="Z1070" s="358" t="s">
        <v>8276</v>
      </c>
      <c r="AA1070" s="358" t="s">
        <v>8276</v>
      </c>
      <c r="AB1070" s="358" t="s">
        <v>8276</v>
      </c>
      <c r="AC1070" s="358"/>
      <c r="AD1070" s="374"/>
    </row>
    <row r="1071" spans="1:30" ht="20.100000000000001" customHeight="1">
      <c r="A1071" s="311"/>
      <c r="B1071" s="311"/>
      <c r="C1071" s="452"/>
      <c r="D1071" s="311" t="s">
        <v>8569</v>
      </c>
      <c r="E1071" s="452"/>
      <c r="F1071" s="531"/>
      <c r="G1071" s="314"/>
      <c r="H1071" s="356">
        <v>1</v>
      </c>
      <c r="I1071" s="314">
        <f>H1071/15*100</f>
        <v>6.666666666666667</v>
      </c>
      <c r="J1071" s="356">
        <v>1</v>
      </c>
      <c r="K1071" s="314">
        <f>J1071/15*100</f>
        <v>6.666666666666667</v>
      </c>
      <c r="L1071" s="356">
        <v>1</v>
      </c>
      <c r="M1071" s="314">
        <v>6.666666666666667</v>
      </c>
      <c r="N1071" s="315">
        <v>2</v>
      </c>
      <c r="O1071" s="316">
        <v>11.111111111111111</v>
      </c>
      <c r="P1071" s="315">
        <v>3</v>
      </c>
      <c r="Q1071" s="316">
        <v>14.3</v>
      </c>
      <c r="R1071" s="315">
        <v>3</v>
      </c>
      <c r="S1071" s="316">
        <v>13</v>
      </c>
      <c r="T1071" s="315"/>
      <c r="U1071" s="316"/>
      <c r="V1071" s="452"/>
      <c r="W1071" s="452"/>
      <c r="X1071" s="452"/>
      <c r="Y1071" s="452"/>
      <c r="Z1071" s="452"/>
      <c r="AA1071" s="452"/>
      <c r="AB1071" s="452"/>
      <c r="AC1071" s="452"/>
      <c r="AD1071" s="311"/>
    </row>
    <row r="1072" spans="1:30" ht="20.100000000000001" customHeight="1">
      <c r="A1072" s="311"/>
      <c r="B1072" s="311"/>
      <c r="C1072" s="452"/>
      <c r="D1072" s="311" t="s">
        <v>7408</v>
      </c>
      <c r="E1072" s="526"/>
      <c r="F1072" s="531">
        <v>1</v>
      </c>
      <c r="G1072" s="314">
        <v>7.6923076923076925</v>
      </c>
      <c r="H1072" s="356">
        <v>3</v>
      </c>
      <c r="I1072" s="314">
        <f>H1072/15*100</f>
        <v>20</v>
      </c>
      <c r="J1072" s="356">
        <v>3</v>
      </c>
      <c r="K1072" s="314">
        <f>J1072/15*100</f>
        <v>20</v>
      </c>
      <c r="L1072" s="356">
        <v>3</v>
      </c>
      <c r="M1072" s="314">
        <v>20</v>
      </c>
      <c r="N1072" s="315">
        <v>3</v>
      </c>
      <c r="O1072" s="316">
        <v>16.666666666666664</v>
      </c>
      <c r="P1072" s="315">
        <v>5</v>
      </c>
      <c r="Q1072" s="316">
        <v>23.8</v>
      </c>
      <c r="R1072" s="315">
        <v>6</v>
      </c>
      <c r="S1072" s="316">
        <v>26.1</v>
      </c>
      <c r="T1072" s="315"/>
      <c r="U1072" s="316"/>
      <c r="V1072" s="452"/>
      <c r="W1072" s="452"/>
      <c r="X1072" s="452"/>
      <c r="Y1072" s="452"/>
      <c r="Z1072" s="452"/>
      <c r="AA1072" s="452"/>
      <c r="AB1072" s="452"/>
      <c r="AC1072" s="452"/>
      <c r="AD1072" s="311"/>
    </row>
    <row r="1073" spans="1:30" ht="20.100000000000001" customHeight="1">
      <c r="A1073" s="311"/>
      <c r="B1073" s="311"/>
      <c r="C1073" s="452"/>
      <c r="D1073" s="311" t="s">
        <v>8571</v>
      </c>
      <c r="E1073" s="526"/>
      <c r="F1073" s="531"/>
      <c r="G1073" s="314"/>
      <c r="H1073" s="356">
        <v>2</v>
      </c>
      <c r="I1073" s="314">
        <f>H1073/15*100</f>
        <v>13.333333333333334</v>
      </c>
      <c r="J1073" s="356">
        <v>2</v>
      </c>
      <c r="K1073" s="314">
        <f>J1073/15*100</f>
        <v>13.333333333333334</v>
      </c>
      <c r="L1073" s="356">
        <v>2</v>
      </c>
      <c r="M1073" s="314">
        <v>13.333333333333334</v>
      </c>
      <c r="N1073" s="315">
        <v>3</v>
      </c>
      <c r="O1073" s="316">
        <v>16.666666666666664</v>
      </c>
      <c r="P1073" s="315">
        <v>2</v>
      </c>
      <c r="Q1073" s="316">
        <v>9.5</v>
      </c>
      <c r="R1073" s="315">
        <v>2</v>
      </c>
      <c r="S1073" s="316">
        <v>8.6999999999999993</v>
      </c>
      <c r="T1073" s="315"/>
      <c r="U1073" s="316"/>
      <c r="V1073" s="452"/>
      <c r="W1073" s="452"/>
      <c r="X1073" s="452"/>
      <c r="Y1073" s="452"/>
      <c r="Z1073" s="452"/>
      <c r="AA1073" s="452"/>
      <c r="AB1073" s="452"/>
      <c r="AC1073" s="452"/>
      <c r="AD1073" s="311"/>
    </row>
    <row r="1074" spans="1:30" ht="20.100000000000001" customHeight="1">
      <c r="A1074" s="311"/>
      <c r="B1074" s="311"/>
      <c r="C1074" s="452"/>
      <c r="D1074" s="311" t="s">
        <v>1959</v>
      </c>
      <c r="E1074" s="526"/>
      <c r="F1074" s="531"/>
      <c r="G1074" s="314"/>
      <c r="H1074" s="356"/>
      <c r="I1074" s="314"/>
      <c r="J1074" s="356"/>
      <c r="K1074" s="314"/>
      <c r="L1074" s="356"/>
      <c r="M1074" s="314"/>
      <c r="N1074" s="315"/>
      <c r="O1074" s="316"/>
      <c r="P1074" s="315"/>
      <c r="Q1074" s="316"/>
      <c r="R1074" s="315"/>
      <c r="S1074" s="316"/>
      <c r="T1074" s="315"/>
      <c r="U1074" s="316"/>
      <c r="V1074" s="452"/>
      <c r="W1074" s="452"/>
      <c r="X1074" s="452"/>
      <c r="Y1074" s="452"/>
      <c r="Z1074" s="452"/>
      <c r="AA1074" s="452"/>
      <c r="AB1074" s="452"/>
      <c r="AC1074" s="452"/>
      <c r="AD1074" s="311"/>
    </row>
    <row r="1075" spans="1:30" ht="20.100000000000001" customHeight="1">
      <c r="A1075" s="311"/>
      <c r="B1075" s="311"/>
      <c r="C1075" s="452"/>
      <c r="D1075" s="311" t="s">
        <v>1960</v>
      </c>
      <c r="E1075" s="526"/>
      <c r="F1075" s="531">
        <v>12</v>
      </c>
      <c r="G1075" s="314">
        <v>92.307692307692307</v>
      </c>
      <c r="H1075" s="356">
        <v>3</v>
      </c>
      <c r="I1075" s="314">
        <f>H1075/15*100</f>
        <v>20</v>
      </c>
      <c r="J1075" s="356">
        <v>3</v>
      </c>
      <c r="K1075" s="314">
        <f>J1075/15*100</f>
        <v>20</v>
      </c>
      <c r="L1075" s="356">
        <v>3</v>
      </c>
      <c r="M1075" s="314">
        <v>20</v>
      </c>
      <c r="N1075" s="315">
        <v>3</v>
      </c>
      <c r="O1075" s="316">
        <v>16.666666666666664</v>
      </c>
      <c r="P1075" s="315">
        <v>4</v>
      </c>
      <c r="Q1075" s="316">
        <v>19</v>
      </c>
      <c r="R1075" s="315">
        <v>3</v>
      </c>
      <c r="S1075" s="316">
        <v>13</v>
      </c>
      <c r="T1075" s="315"/>
      <c r="U1075" s="316"/>
      <c r="V1075" s="452"/>
      <c r="W1075" s="452"/>
      <c r="X1075" s="452"/>
      <c r="Y1075" s="452"/>
      <c r="Z1075" s="452"/>
      <c r="AA1075" s="452"/>
      <c r="AB1075" s="452"/>
      <c r="AC1075" s="452"/>
      <c r="AD1075" s="311"/>
    </row>
    <row r="1076" spans="1:30" ht="20.100000000000001" customHeight="1">
      <c r="A1076" s="374" t="s">
        <v>6569</v>
      </c>
      <c r="B1076" s="374" t="s">
        <v>1250</v>
      </c>
      <c r="C1076" s="358" t="s">
        <v>3684</v>
      </c>
      <c r="D1076" s="374" t="s">
        <v>2230</v>
      </c>
      <c r="E1076" s="358" t="s">
        <v>7409</v>
      </c>
      <c r="F1076" s="443">
        <v>20</v>
      </c>
      <c r="G1076" s="444">
        <v>7.3800738007380078</v>
      </c>
      <c r="H1076" s="443">
        <v>20</v>
      </c>
      <c r="I1076" s="444">
        <v>7.9365079365079367</v>
      </c>
      <c r="J1076" s="443">
        <v>17</v>
      </c>
      <c r="K1076" s="444">
        <f>J1076/244*100</f>
        <v>6.9672131147540979</v>
      </c>
      <c r="L1076" s="443">
        <v>16</v>
      </c>
      <c r="M1076" s="444">
        <v>6.5306122448979593</v>
      </c>
      <c r="N1076" s="471">
        <v>16</v>
      </c>
      <c r="O1076" s="465">
        <v>6.7796610169491522</v>
      </c>
      <c r="P1076" s="471">
        <v>20</v>
      </c>
      <c r="Q1076" s="465">
        <v>8.4745762711864412</v>
      </c>
      <c r="R1076" s="471">
        <v>19</v>
      </c>
      <c r="S1076" s="465">
        <v>8.1999999999999993</v>
      </c>
      <c r="T1076" s="471"/>
      <c r="U1076" s="465"/>
      <c r="V1076" s="358" t="s">
        <v>8276</v>
      </c>
      <c r="W1076" s="358" t="s">
        <v>8276</v>
      </c>
      <c r="X1076" s="358" t="s">
        <v>8276</v>
      </c>
      <c r="Y1076" s="358" t="s">
        <v>8276</v>
      </c>
      <c r="Z1076" s="358" t="s">
        <v>8276</v>
      </c>
      <c r="AA1076" s="358" t="s">
        <v>8276</v>
      </c>
      <c r="AB1076" s="358" t="s">
        <v>8276</v>
      </c>
      <c r="AC1076" s="358"/>
      <c r="AD1076" s="374"/>
    </row>
    <row r="1077" spans="1:30" ht="20.100000000000001" customHeight="1">
      <c r="A1077" s="311"/>
      <c r="B1077" s="311"/>
      <c r="C1077" s="452"/>
      <c r="D1077" s="311" t="s">
        <v>2231</v>
      </c>
      <c r="E1077" s="452"/>
      <c r="F1077" s="531">
        <v>46</v>
      </c>
      <c r="G1077" s="314">
        <v>16.974169741697416</v>
      </c>
      <c r="H1077" s="356">
        <v>46</v>
      </c>
      <c r="I1077" s="314">
        <v>18.253968253968253</v>
      </c>
      <c r="J1077" s="356">
        <v>42</v>
      </c>
      <c r="K1077" s="314">
        <f>J1077/244*100</f>
        <v>17.21311475409836</v>
      </c>
      <c r="L1077" s="356">
        <v>44</v>
      </c>
      <c r="M1077" s="314">
        <v>17.959183673469386</v>
      </c>
      <c r="N1077" s="315">
        <v>46</v>
      </c>
      <c r="O1077" s="316">
        <v>19.491525423728813</v>
      </c>
      <c r="P1077" s="315">
        <v>47</v>
      </c>
      <c r="Q1077" s="316">
        <v>19.915254237288135</v>
      </c>
      <c r="R1077" s="315">
        <v>46</v>
      </c>
      <c r="S1077" s="316">
        <v>19.8</v>
      </c>
      <c r="T1077" s="315"/>
      <c r="U1077" s="316"/>
      <c r="V1077" s="452"/>
      <c r="W1077" s="452"/>
      <c r="X1077" s="452"/>
      <c r="Y1077" s="452"/>
      <c r="Z1077" s="452"/>
      <c r="AA1077" s="452"/>
      <c r="AB1077" s="452"/>
      <c r="AC1077" s="452"/>
      <c r="AD1077" s="311"/>
    </row>
    <row r="1078" spans="1:30" ht="20.100000000000001" customHeight="1">
      <c r="A1078" s="311"/>
      <c r="B1078" s="311"/>
      <c r="C1078" s="452"/>
      <c r="D1078" s="311" t="s">
        <v>1512</v>
      </c>
      <c r="E1078" s="452"/>
      <c r="F1078" s="531">
        <v>38</v>
      </c>
      <c r="G1078" s="314">
        <v>14.022140221402214</v>
      </c>
      <c r="H1078" s="356">
        <v>32</v>
      </c>
      <c r="I1078" s="314">
        <v>12.698412698412698</v>
      </c>
      <c r="J1078" s="356">
        <v>33</v>
      </c>
      <c r="K1078" s="314">
        <f>J1078/244*100</f>
        <v>13.524590163934427</v>
      </c>
      <c r="L1078" s="356">
        <v>31</v>
      </c>
      <c r="M1078" s="314">
        <v>12.653061224489797</v>
      </c>
      <c r="N1078" s="315">
        <v>26</v>
      </c>
      <c r="O1078" s="316">
        <v>11.016949152542374</v>
      </c>
      <c r="P1078" s="315">
        <v>24</v>
      </c>
      <c r="Q1078" s="316">
        <v>10.169491525423728</v>
      </c>
      <c r="R1078" s="315">
        <v>23</v>
      </c>
      <c r="S1078" s="316">
        <v>9.9</v>
      </c>
      <c r="T1078" s="315"/>
      <c r="U1078" s="316"/>
      <c r="V1078" s="452"/>
      <c r="W1078" s="452"/>
      <c r="X1078" s="452"/>
      <c r="Y1078" s="452"/>
      <c r="Z1078" s="452"/>
      <c r="AA1078" s="452"/>
      <c r="AB1078" s="452"/>
      <c r="AC1078" s="452"/>
      <c r="AD1078" s="311"/>
    </row>
    <row r="1079" spans="1:30" ht="20.100000000000001" customHeight="1">
      <c r="A1079" s="311"/>
      <c r="B1079" s="311"/>
      <c r="C1079" s="452"/>
      <c r="D1079" s="311" t="s">
        <v>2232</v>
      </c>
      <c r="E1079" s="452"/>
      <c r="F1079" s="531">
        <v>94</v>
      </c>
      <c r="G1079" s="314">
        <v>34.686346863468636</v>
      </c>
      <c r="H1079" s="356">
        <v>85</v>
      </c>
      <c r="I1079" s="314">
        <v>33.730158730158728</v>
      </c>
      <c r="J1079" s="356">
        <v>85</v>
      </c>
      <c r="K1079" s="314">
        <f>J1079/244*100</f>
        <v>34.83606557377049</v>
      </c>
      <c r="L1079" s="356">
        <v>87</v>
      </c>
      <c r="M1079" s="314">
        <v>35.510204081632651</v>
      </c>
      <c r="N1079" s="315">
        <v>83</v>
      </c>
      <c r="O1079" s="316">
        <v>35.16949152542373</v>
      </c>
      <c r="P1079" s="315">
        <v>79</v>
      </c>
      <c r="Q1079" s="316">
        <v>33.474576271186443</v>
      </c>
      <c r="R1079" s="315">
        <v>81</v>
      </c>
      <c r="S1079" s="316">
        <v>34.9</v>
      </c>
      <c r="T1079" s="315"/>
      <c r="U1079" s="316"/>
      <c r="V1079" s="452"/>
      <c r="W1079" s="452"/>
      <c r="X1079" s="452"/>
      <c r="Y1079" s="452"/>
      <c r="Z1079" s="452"/>
      <c r="AA1079" s="452"/>
      <c r="AB1079" s="452"/>
      <c r="AC1079" s="452"/>
      <c r="AD1079" s="311"/>
    </row>
    <row r="1080" spans="1:30" ht="20.100000000000001" customHeight="1">
      <c r="A1080" s="311"/>
      <c r="B1080" s="311"/>
      <c r="C1080" s="452"/>
      <c r="D1080" s="311" t="s">
        <v>2233</v>
      </c>
      <c r="E1080" s="452"/>
      <c r="F1080" s="531">
        <v>73</v>
      </c>
      <c r="G1080" s="314">
        <v>26.937269372693727</v>
      </c>
      <c r="H1080" s="356">
        <v>69</v>
      </c>
      <c r="I1080" s="314">
        <v>27.38095238095238</v>
      </c>
      <c r="J1080" s="356">
        <v>67</v>
      </c>
      <c r="K1080" s="314">
        <f>J1080/244*100</f>
        <v>27.459016393442624</v>
      </c>
      <c r="L1080" s="356">
        <v>67</v>
      </c>
      <c r="M1080" s="314">
        <v>27.346938775510203</v>
      </c>
      <c r="N1080" s="315">
        <v>65</v>
      </c>
      <c r="O1080" s="316">
        <v>27.542372881355931</v>
      </c>
      <c r="P1080" s="315">
        <v>66</v>
      </c>
      <c r="Q1080" s="316">
        <v>27.966101694915253</v>
      </c>
      <c r="R1080" s="315">
        <v>63</v>
      </c>
      <c r="S1080" s="316">
        <v>27.2</v>
      </c>
      <c r="T1080" s="315"/>
      <c r="U1080" s="316"/>
      <c r="V1080" s="452"/>
      <c r="W1080" s="452"/>
      <c r="X1080" s="452"/>
      <c r="Y1080" s="452"/>
      <c r="Z1080" s="452"/>
      <c r="AA1080" s="452"/>
      <c r="AB1080" s="452"/>
      <c r="AC1080" s="452"/>
      <c r="AD1080" s="311"/>
    </row>
    <row r="1081" spans="1:30" ht="20.100000000000001" customHeight="1">
      <c r="A1081" s="311"/>
      <c r="B1081" s="311"/>
      <c r="C1081" s="452"/>
      <c r="D1081" s="311" t="s">
        <v>2002</v>
      </c>
      <c r="E1081" s="452"/>
      <c r="F1081" s="531"/>
      <c r="G1081" s="314"/>
      <c r="H1081" s="356"/>
      <c r="I1081" s="314"/>
      <c r="J1081" s="356"/>
      <c r="K1081" s="314"/>
      <c r="L1081" s="356"/>
      <c r="M1081" s="314"/>
      <c r="N1081" s="315"/>
      <c r="O1081" s="316"/>
      <c r="P1081" s="315"/>
      <c r="Q1081" s="316"/>
      <c r="R1081" s="315"/>
      <c r="S1081" s="316"/>
      <c r="T1081" s="315"/>
      <c r="U1081" s="316"/>
      <c r="V1081" s="452"/>
      <c r="W1081" s="452"/>
      <c r="X1081" s="452"/>
      <c r="Y1081" s="452"/>
      <c r="Z1081" s="452"/>
      <c r="AA1081" s="452"/>
      <c r="AB1081" s="452"/>
      <c r="AC1081" s="452"/>
      <c r="AD1081" s="311"/>
    </row>
    <row r="1082" spans="1:30" ht="20.100000000000001" customHeight="1">
      <c r="A1082" s="311"/>
      <c r="B1082" s="311"/>
      <c r="C1082" s="452"/>
      <c r="D1082" s="311" t="s">
        <v>1359</v>
      </c>
      <c r="E1082" s="452"/>
      <c r="F1082" s="531"/>
      <c r="G1082" s="314"/>
      <c r="H1082" s="356"/>
      <c r="I1082" s="314"/>
      <c r="J1082" s="356"/>
      <c r="K1082" s="314"/>
      <c r="L1082" s="356"/>
      <c r="M1082" s="314"/>
      <c r="N1082" s="315"/>
      <c r="O1082" s="316"/>
      <c r="P1082" s="315"/>
      <c r="Q1082" s="316"/>
      <c r="R1082" s="315"/>
      <c r="S1082" s="316"/>
      <c r="T1082" s="315"/>
      <c r="U1082" s="316"/>
      <c r="V1082" s="452"/>
      <c r="W1082" s="452"/>
      <c r="X1082" s="452"/>
      <c r="Y1082" s="452"/>
      <c r="Z1082" s="452"/>
      <c r="AA1082" s="452"/>
      <c r="AB1082" s="452"/>
      <c r="AC1082" s="452"/>
      <c r="AD1082" s="311"/>
    </row>
    <row r="1083" spans="1:30" ht="20.100000000000001" customHeight="1">
      <c r="A1083" s="374" t="s">
        <v>6570</v>
      </c>
      <c r="B1083" s="374" t="s">
        <v>8811</v>
      </c>
      <c r="C1083" s="358" t="s">
        <v>3684</v>
      </c>
      <c r="D1083" s="374"/>
      <c r="E1083" s="358"/>
      <c r="F1083" s="443">
        <v>122</v>
      </c>
      <c r="G1083" s="365">
        <v>100</v>
      </c>
      <c r="H1083" s="443">
        <v>112</v>
      </c>
      <c r="I1083" s="365">
        <v>100</v>
      </c>
      <c r="J1083" s="443">
        <v>103</v>
      </c>
      <c r="K1083" s="365">
        <v>100</v>
      </c>
      <c r="L1083" s="443">
        <v>110</v>
      </c>
      <c r="M1083" s="365">
        <v>100</v>
      </c>
      <c r="N1083" s="471">
        <v>102</v>
      </c>
      <c r="O1083" s="367">
        <v>100</v>
      </c>
      <c r="P1083" s="471">
        <v>99</v>
      </c>
      <c r="Q1083" s="367">
        <v>100</v>
      </c>
      <c r="R1083" s="471">
        <v>101</v>
      </c>
      <c r="S1083" s="465">
        <v>100</v>
      </c>
      <c r="T1083" s="471"/>
      <c r="U1083" s="465"/>
      <c r="V1083" s="358" t="s">
        <v>8276</v>
      </c>
      <c r="W1083" s="358" t="s">
        <v>8276</v>
      </c>
      <c r="X1083" s="358" t="s">
        <v>8276</v>
      </c>
      <c r="Y1083" s="358" t="s">
        <v>8276</v>
      </c>
      <c r="Z1083" s="358" t="s">
        <v>8276</v>
      </c>
      <c r="AA1083" s="358" t="s">
        <v>8276</v>
      </c>
      <c r="AB1083" s="358" t="s">
        <v>8276</v>
      </c>
      <c r="AC1083" s="358"/>
      <c r="AD1083" s="374"/>
    </row>
    <row r="1084" spans="1:30" ht="20.100000000000001" customHeight="1">
      <c r="A1084" s="374" t="s">
        <v>6571</v>
      </c>
      <c r="B1084" s="374" t="s">
        <v>8812</v>
      </c>
      <c r="C1084" s="358" t="s">
        <v>3684</v>
      </c>
      <c r="D1084" s="374" t="s">
        <v>2222</v>
      </c>
      <c r="E1084" s="358" t="s">
        <v>7338</v>
      </c>
      <c r="F1084" s="443"/>
      <c r="G1084" s="444"/>
      <c r="H1084" s="443"/>
      <c r="I1084" s="444"/>
      <c r="J1084" s="443"/>
      <c r="K1084" s="444"/>
      <c r="L1084" s="443"/>
      <c r="M1084" s="444"/>
      <c r="N1084" s="471"/>
      <c r="O1084" s="465"/>
      <c r="P1084" s="471"/>
      <c r="Q1084" s="465"/>
      <c r="R1084" s="471"/>
      <c r="S1084" s="465"/>
      <c r="T1084" s="471"/>
      <c r="U1084" s="465"/>
      <c r="V1084" s="358" t="s">
        <v>8276</v>
      </c>
      <c r="W1084" s="358" t="s">
        <v>8276</v>
      </c>
      <c r="X1084" s="358" t="s">
        <v>8276</v>
      </c>
      <c r="Y1084" s="358" t="s">
        <v>8276</v>
      </c>
      <c r="Z1084" s="358" t="s">
        <v>8276</v>
      </c>
      <c r="AA1084" s="358" t="s">
        <v>8276</v>
      </c>
      <c r="AB1084" s="358" t="s">
        <v>8276</v>
      </c>
      <c r="AC1084" s="358"/>
      <c r="AD1084" s="374"/>
    </row>
    <row r="1085" spans="1:30" ht="20.100000000000001" customHeight="1">
      <c r="A1085" s="311"/>
      <c r="B1085" s="311"/>
      <c r="C1085" s="452"/>
      <c r="D1085" s="311" t="s">
        <v>2223</v>
      </c>
      <c r="E1085" s="452"/>
      <c r="F1085" s="531">
        <v>6</v>
      </c>
      <c r="G1085" s="314">
        <v>4.918032786885246</v>
      </c>
      <c r="H1085" s="356">
        <v>6</v>
      </c>
      <c r="I1085" s="314">
        <v>5.3571428571428568</v>
      </c>
      <c r="J1085" s="356">
        <v>5</v>
      </c>
      <c r="K1085" s="314">
        <f>J1085/103*100</f>
        <v>4.8543689320388346</v>
      </c>
      <c r="L1085" s="356">
        <v>5</v>
      </c>
      <c r="M1085" s="314">
        <v>4.5454545454545459</v>
      </c>
      <c r="N1085" s="315">
        <v>4</v>
      </c>
      <c r="O1085" s="316">
        <v>3.9215686274509802</v>
      </c>
      <c r="P1085" s="315">
        <v>4</v>
      </c>
      <c r="Q1085" s="316">
        <v>4.0404040404040407</v>
      </c>
      <c r="R1085" s="315">
        <v>5</v>
      </c>
      <c r="S1085" s="316">
        <v>5</v>
      </c>
      <c r="T1085" s="315"/>
      <c r="U1085" s="316"/>
      <c r="V1085" s="452"/>
      <c r="W1085" s="452"/>
      <c r="X1085" s="452"/>
      <c r="Y1085" s="452"/>
      <c r="Z1085" s="452"/>
      <c r="AA1085" s="452"/>
      <c r="AB1085" s="452"/>
      <c r="AC1085" s="452"/>
      <c r="AD1085" s="311"/>
    </row>
    <row r="1086" spans="1:30" ht="20.100000000000001" customHeight="1">
      <c r="A1086" s="311"/>
      <c r="B1086" s="311"/>
      <c r="C1086" s="452"/>
      <c r="D1086" s="311" t="s">
        <v>2224</v>
      </c>
      <c r="E1086" s="452"/>
      <c r="F1086" s="531"/>
      <c r="G1086" s="314"/>
      <c r="H1086" s="356"/>
      <c r="I1086" s="314"/>
      <c r="J1086" s="356"/>
      <c r="K1086" s="314"/>
      <c r="L1086" s="356">
        <v>27</v>
      </c>
      <c r="M1086" s="314">
        <v>24.545454545454547</v>
      </c>
      <c r="N1086" s="315"/>
      <c r="O1086" s="316"/>
      <c r="P1086" s="315"/>
      <c r="Q1086" s="316"/>
      <c r="R1086" s="315">
        <v>1</v>
      </c>
      <c r="S1086" s="316">
        <v>1</v>
      </c>
      <c r="T1086" s="315"/>
      <c r="U1086" s="316"/>
      <c r="V1086" s="452"/>
      <c r="W1086" s="452"/>
      <c r="X1086" s="452"/>
      <c r="Y1086" s="452"/>
      <c r="Z1086" s="452"/>
      <c r="AA1086" s="452"/>
      <c r="AB1086" s="452"/>
      <c r="AC1086" s="452"/>
      <c r="AD1086" s="311"/>
    </row>
    <row r="1087" spans="1:30" ht="20.100000000000001" customHeight="1">
      <c r="A1087" s="311"/>
      <c r="B1087" s="311"/>
      <c r="C1087" s="452"/>
      <c r="D1087" s="311" t="s">
        <v>2225</v>
      </c>
      <c r="E1087" s="452"/>
      <c r="F1087" s="531">
        <v>1</v>
      </c>
      <c r="G1087" s="314">
        <v>0.81967213114754101</v>
      </c>
      <c r="H1087" s="356"/>
      <c r="I1087" s="314"/>
      <c r="J1087" s="356"/>
      <c r="K1087" s="314"/>
      <c r="L1087" s="356">
        <v>52</v>
      </c>
      <c r="M1087" s="314">
        <v>47.272727272727273</v>
      </c>
      <c r="N1087" s="315"/>
      <c r="O1087" s="316"/>
      <c r="P1087" s="315"/>
      <c r="Q1087" s="316"/>
      <c r="R1087" s="315"/>
      <c r="S1087" s="316"/>
      <c r="T1087" s="315"/>
      <c r="U1087" s="316"/>
      <c r="V1087" s="452"/>
      <c r="W1087" s="452"/>
      <c r="X1087" s="452"/>
      <c r="Y1087" s="452"/>
      <c r="Z1087" s="452"/>
      <c r="AA1087" s="452"/>
      <c r="AB1087" s="452"/>
      <c r="AC1087" s="452"/>
      <c r="AD1087" s="311"/>
    </row>
    <row r="1088" spans="1:30" ht="20.100000000000001" customHeight="1">
      <c r="A1088" s="311"/>
      <c r="B1088" s="311"/>
      <c r="C1088" s="452"/>
      <c r="D1088" s="311" t="s">
        <v>2226</v>
      </c>
      <c r="E1088" s="452"/>
      <c r="F1088" s="531">
        <v>24</v>
      </c>
      <c r="G1088" s="314">
        <v>19.672131147540984</v>
      </c>
      <c r="H1088" s="356">
        <v>24</v>
      </c>
      <c r="I1088" s="314">
        <v>21.428571428571427</v>
      </c>
      <c r="J1088" s="356">
        <v>24</v>
      </c>
      <c r="K1088" s="314">
        <f>J1088/103*100</f>
        <v>23.300970873786408</v>
      </c>
      <c r="L1088" s="356">
        <v>25</v>
      </c>
      <c r="M1088" s="314">
        <v>22.727272727272727</v>
      </c>
      <c r="N1088" s="315">
        <v>27</v>
      </c>
      <c r="O1088" s="316">
        <v>26.470588235294116</v>
      </c>
      <c r="P1088" s="315">
        <v>29</v>
      </c>
      <c r="Q1088" s="316">
        <v>29.292929292929294</v>
      </c>
      <c r="R1088" s="315">
        <v>30</v>
      </c>
      <c r="S1088" s="316">
        <v>29.7</v>
      </c>
      <c r="T1088" s="315"/>
      <c r="U1088" s="316"/>
      <c r="V1088" s="452"/>
      <c r="W1088" s="452"/>
      <c r="X1088" s="452"/>
      <c r="Y1088" s="452"/>
      <c r="Z1088" s="452"/>
      <c r="AA1088" s="452"/>
      <c r="AB1088" s="452"/>
      <c r="AC1088" s="452"/>
      <c r="AD1088" s="311"/>
    </row>
    <row r="1089" spans="1:30" ht="20.100000000000001" customHeight="1">
      <c r="A1089" s="311"/>
      <c r="B1089" s="311"/>
      <c r="C1089" s="452"/>
      <c r="D1089" s="311" t="s">
        <v>2227</v>
      </c>
      <c r="E1089" s="452"/>
      <c r="F1089" s="531">
        <v>60</v>
      </c>
      <c r="G1089" s="314">
        <v>49.180327868852459</v>
      </c>
      <c r="H1089" s="356">
        <v>52</v>
      </c>
      <c r="I1089" s="314">
        <v>46.428571428571431</v>
      </c>
      <c r="J1089" s="356">
        <v>48</v>
      </c>
      <c r="K1089" s="314">
        <f>J1089/103*100</f>
        <v>46.601941747572816</v>
      </c>
      <c r="L1089" s="356">
        <v>1</v>
      </c>
      <c r="M1089" s="314">
        <v>0.90909090909090906</v>
      </c>
      <c r="N1089" s="315">
        <v>48</v>
      </c>
      <c r="O1089" s="316">
        <v>47.058823529411768</v>
      </c>
      <c r="P1089" s="315">
        <v>45</v>
      </c>
      <c r="Q1089" s="316">
        <v>45.454545454545453</v>
      </c>
      <c r="R1089" s="315">
        <v>46</v>
      </c>
      <c r="S1089" s="316">
        <v>45.5</v>
      </c>
      <c r="T1089" s="315"/>
      <c r="U1089" s="316"/>
      <c r="V1089" s="452"/>
      <c r="W1089" s="452"/>
      <c r="X1089" s="452"/>
      <c r="Y1089" s="452"/>
      <c r="Z1089" s="452"/>
      <c r="AA1089" s="452"/>
      <c r="AB1089" s="452"/>
      <c r="AC1089" s="452"/>
      <c r="AD1089" s="311"/>
    </row>
    <row r="1090" spans="1:30" ht="20.100000000000001" customHeight="1">
      <c r="A1090" s="311"/>
      <c r="B1090" s="311"/>
      <c r="C1090" s="452"/>
      <c r="D1090" s="311" t="s">
        <v>2228</v>
      </c>
      <c r="E1090" s="452"/>
      <c r="F1090" s="531">
        <v>30</v>
      </c>
      <c r="G1090" s="314">
        <v>24.590163934426229</v>
      </c>
      <c r="H1090" s="356">
        <v>29</v>
      </c>
      <c r="I1090" s="314">
        <v>25.892857142857142</v>
      </c>
      <c r="J1090" s="356">
        <v>25</v>
      </c>
      <c r="K1090" s="314">
        <f>J1090/103*100</f>
        <v>24.271844660194176</v>
      </c>
      <c r="L1090" s="356"/>
      <c r="M1090" s="314"/>
      <c r="N1090" s="315">
        <v>23</v>
      </c>
      <c r="O1090" s="316">
        <v>22.549019607843139</v>
      </c>
      <c r="P1090" s="315">
        <v>21</v>
      </c>
      <c r="Q1090" s="316">
        <v>21.212121212121211</v>
      </c>
      <c r="R1090" s="315">
        <v>19</v>
      </c>
      <c r="S1090" s="316">
        <v>18.8</v>
      </c>
      <c r="T1090" s="315"/>
      <c r="U1090" s="316"/>
      <c r="V1090" s="452"/>
      <c r="W1090" s="452"/>
      <c r="X1090" s="452"/>
      <c r="Y1090" s="452"/>
      <c r="Z1090" s="452"/>
      <c r="AA1090" s="452"/>
      <c r="AB1090" s="452"/>
      <c r="AC1090" s="452"/>
      <c r="AD1090" s="311"/>
    </row>
    <row r="1091" spans="1:30" ht="20.100000000000001" customHeight="1">
      <c r="A1091" s="311"/>
      <c r="B1091" s="311"/>
      <c r="C1091" s="452"/>
      <c r="D1091" s="311" t="s">
        <v>2229</v>
      </c>
      <c r="E1091" s="452"/>
      <c r="F1091" s="531">
        <v>1</v>
      </c>
      <c r="G1091" s="314">
        <v>0.81967213114754101</v>
      </c>
      <c r="H1091" s="356">
        <v>1</v>
      </c>
      <c r="I1091" s="314">
        <v>0.8928571428571429</v>
      </c>
      <c r="J1091" s="356">
        <v>1</v>
      </c>
      <c r="K1091" s="314">
        <f>J1091/103*100</f>
        <v>0.97087378640776689</v>
      </c>
      <c r="L1091" s="356"/>
      <c r="M1091" s="314"/>
      <c r="N1091" s="315"/>
      <c r="O1091" s="316"/>
      <c r="P1091" s="315"/>
      <c r="Q1091" s="316"/>
      <c r="R1091" s="315"/>
      <c r="S1091" s="316"/>
      <c r="T1091" s="315"/>
      <c r="U1091" s="316"/>
      <c r="V1091" s="452"/>
      <c r="W1091" s="452"/>
      <c r="X1091" s="452"/>
      <c r="Y1091" s="452"/>
      <c r="Z1091" s="452"/>
      <c r="AA1091" s="452"/>
      <c r="AB1091" s="452"/>
      <c r="AC1091" s="452"/>
      <c r="AD1091" s="311"/>
    </row>
    <row r="1092" spans="1:30" ht="20.100000000000001" customHeight="1">
      <c r="A1092" s="311"/>
      <c r="B1092" s="311"/>
      <c r="C1092" s="452"/>
      <c r="D1092" s="311" t="s">
        <v>1959</v>
      </c>
      <c r="E1092" s="452"/>
      <c r="F1092" s="531"/>
      <c r="G1092" s="314"/>
      <c r="H1092" s="356"/>
      <c r="I1092" s="314"/>
      <c r="J1092" s="356"/>
      <c r="K1092" s="314"/>
      <c r="L1092" s="356"/>
      <c r="M1092" s="314"/>
      <c r="N1092" s="315"/>
      <c r="O1092" s="316"/>
      <c r="P1092" s="315"/>
      <c r="Q1092" s="316"/>
      <c r="R1092" s="315"/>
      <c r="S1092" s="316"/>
      <c r="T1092" s="315"/>
      <c r="U1092" s="316"/>
      <c r="V1092" s="452"/>
      <c r="W1092" s="452"/>
      <c r="X1092" s="452"/>
      <c r="Y1092" s="452"/>
      <c r="Z1092" s="452"/>
      <c r="AA1092" s="452"/>
      <c r="AB1092" s="452"/>
      <c r="AC1092" s="452"/>
      <c r="AD1092" s="311"/>
    </row>
    <row r="1093" spans="1:30" ht="20.100000000000001" customHeight="1">
      <c r="A1093" s="311"/>
      <c r="B1093" s="311"/>
      <c r="C1093" s="452"/>
      <c r="D1093" s="311" t="s">
        <v>1960</v>
      </c>
      <c r="E1093" s="452"/>
      <c r="F1093" s="531"/>
      <c r="G1093" s="314"/>
      <c r="H1093" s="356"/>
      <c r="I1093" s="314"/>
      <c r="J1093" s="356"/>
      <c r="K1093" s="314"/>
      <c r="L1093" s="356"/>
      <c r="M1093" s="314"/>
      <c r="N1093" s="315"/>
      <c r="O1093" s="316"/>
      <c r="P1093" s="315"/>
      <c r="Q1093" s="316"/>
      <c r="R1093" s="315"/>
      <c r="S1093" s="316"/>
      <c r="T1093" s="315"/>
      <c r="U1093" s="316"/>
      <c r="V1093" s="452"/>
      <c r="W1093" s="452"/>
      <c r="X1093" s="452"/>
      <c r="Y1093" s="452"/>
      <c r="Z1093" s="452"/>
      <c r="AA1093" s="452"/>
      <c r="AB1093" s="452"/>
      <c r="AC1093" s="452"/>
      <c r="AD1093" s="311"/>
    </row>
    <row r="1094" spans="1:30" ht="20.100000000000001" customHeight="1">
      <c r="A1094" s="374" t="s">
        <v>6572</v>
      </c>
      <c r="B1094" s="374" t="s">
        <v>1251</v>
      </c>
      <c r="C1094" s="358" t="s">
        <v>3684</v>
      </c>
      <c r="D1094" s="374"/>
      <c r="E1094" s="358"/>
      <c r="F1094" s="443">
        <v>122</v>
      </c>
      <c r="G1094" s="444">
        <v>100</v>
      </c>
      <c r="H1094" s="443">
        <v>112</v>
      </c>
      <c r="I1094" s="444">
        <v>100</v>
      </c>
      <c r="J1094" s="443">
        <f>103-2</f>
        <v>101</v>
      </c>
      <c r="K1094" s="444">
        <f>J1094/103*100</f>
        <v>98.05825242718447</v>
      </c>
      <c r="L1094" s="443">
        <v>108</v>
      </c>
      <c r="M1094" s="444">
        <v>98.2</v>
      </c>
      <c r="N1094" s="471">
        <v>100</v>
      </c>
      <c r="O1094" s="465">
        <v>98</v>
      </c>
      <c r="P1094" s="471">
        <v>97</v>
      </c>
      <c r="Q1094" s="465">
        <v>98</v>
      </c>
      <c r="R1094" s="471">
        <v>99</v>
      </c>
      <c r="S1094" s="465">
        <v>98</v>
      </c>
      <c r="T1094" s="471"/>
      <c r="U1094" s="465"/>
      <c r="V1094" s="358" t="s">
        <v>8276</v>
      </c>
      <c r="W1094" s="358" t="s">
        <v>8276</v>
      </c>
      <c r="X1094" s="358" t="s">
        <v>8276</v>
      </c>
      <c r="Y1094" s="358" t="s">
        <v>8276</v>
      </c>
      <c r="Z1094" s="358" t="s">
        <v>8276</v>
      </c>
      <c r="AA1094" s="358" t="s">
        <v>8276</v>
      </c>
      <c r="AB1094" s="358" t="s">
        <v>8276</v>
      </c>
      <c r="AC1094" s="358"/>
      <c r="AD1094" s="374"/>
    </row>
    <row r="1095" spans="1:30" ht="20.100000000000001" customHeight="1">
      <c r="A1095" s="311"/>
      <c r="B1095" s="311"/>
      <c r="C1095" s="452"/>
      <c r="D1095" s="311" t="s">
        <v>1562</v>
      </c>
      <c r="E1095" s="452" t="s">
        <v>8730</v>
      </c>
      <c r="F1095" s="531"/>
      <c r="G1095" s="314"/>
      <c r="H1095" s="356"/>
      <c r="I1095" s="314"/>
      <c r="J1095" s="356"/>
      <c r="K1095" s="314"/>
      <c r="L1095" s="356"/>
      <c r="M1095" s="314"/>
      <c r="N1095" s="315"/>
      <c r="O1095" s="316"/>
      <c r="P1095" s="315"/>
      <c r="Q1095" s="316"/>
      <c r="R1095" s="315"/>
      <c r="S1095" s="316"/>
      <c r="T1095" s="315"/>
      <c r="U1095" s="316"/>
      <c r="V1095" s="452"/>
      <c r="W1095" s="452"/>
      <c r="X1095" s="452"/>
      <c r="Y1095" s="452"/>
      <c r="Z1095" s="452"/>
      <c r="AA1095" s="452"/>
      <c r="AB1095" s="452"/>
      <c r="AC1095" s="452"/>
      <c r="AD1095" s="311"/>
    </row>
    <row r="1096" spans="1:30" ht="20.100000000000001" customHeight="1">
      <c r="A1096" s="311"/>
      <c r="B1096" s="311"/>
      <c r="C1096" s="452"/>
      <c r="D1096" s="311" t="s">
        <v>1563</v>
      </c>
      <c r="E1096" s="452"/>
      <c r="F1096" s="531"/>
      <c r="G1096" s="314"/>
      <c r="H1096" s="356"/>
      <c r="I1096" s="314"/>
      <c r="J1096" s="356">
        <v>2</v>
      </c>
      <c r="K1096" s="314">
        <f>J1096/103*100</f>
        <v>1.9417475728155338</v>
      </c>
      <c r="L1096" s="356">
        <v>2</v>
      </c>
      <c r="M1096" s="314">
        <v>1.8</v>
      </c>
      <c r="N1096" s="315">
        <v>2</v>
      </c>
      <c r="O1096" s="316">
        <v>2</v>
      </c>
      <c r="P1096" s="315">
        <v>2</v>
      </c>
      <c r="Q1096" s="316">
        <v>2</v>
      </c>
      <c r="R1096" s="315">
        <v>2</v>
      </c>
      <c r="S1096" s="316">
        <v>2</v>
      </c>
      <c r="T1096" s="315"/>
      <c r="U1096" s="316"/>
      <c r="V1096" s="452"/>
      <c r="W1096" s="452"/>
      <c r="X1096" s="452"/>
      <c r="Y1096" s="452"/>
      <c r="Z1096" s="452"/>
      <c r="AA1096" s="452"/>
      <c r="AB1096" s="452"/>
      <c r="AC1096" s="452"/>
      <c r="AD1096" s="311"/>
    </row>
    <row r="1097" spans="1:30" ht="20.100000000000001" customHeight="1">
      <c r="A1097" s="374" t="s">
        <v>8813</v>
      </c>
      <c r="B1097" s="374" t="s">
        <v>1252</v>
      </c>
      <c r="C1097" s="358" t="s">
        <v>3684</v>
      </c>
      <c r="D1097" s="374"/>
      <c r="E1097" s="358"/>
      <c r="F1097" s="443">
        <v>116</v>
      </c>
      <c r="G1097" s="444">
        <v>95.081967213114751</v>
      </c>
      <c r="H1097" s="443">
        <v>106</v>
      </c>
      <c r="I1097" s="444">
        <f>H1097/112*100</f>
        <v>94.642857142857139</v>
      </c>
      <c r="J1097" s="443">
        <f>103-6</f>
        <v>97</v>
      </c>
      <c r="K1097" s="444">
        <f>J1097/103*100</f>
        <v>94.174757281553397</v>
      </c>
      <c r="L1097" s="443">
        <v>104</v>
      </c>
      <c r="M1097" s="444">
        <v>94.5</v>
      </c>
      <c r="N1097" s="471">
        <v>94</v>
      </c>
      <c r="O1097" s="465">
        <v>92.2</v>
      </c>
      <c r="P1097" s="471">
        <v>91</v>
      </c>
      <c r="Q1097" s="465">
        <v>91.9</v>
      </c>
      <c r="R1097" s="471">
        <v>93</v>
      </c>
      <c r="S1097" s="465">
        <v>92.1</v>
      </c>
      <c r="T1097" s="471"/>
      <c r="U1097" s="465"/>
      <c r="V1097" s="358" t="s">
        <v>8276</v>
      </c>
      <c r="W1097" s="358" t="s">
        <v>8276</v>
      </c>
      <c r="X1097" s="358" t="s">
        <v>8276</v>
      </c>
      <c r="Y1097" s="358" t="s">
        <v>8276</v>
      </c>
      <c r="Z1097" s="358" t="s">
        <v>8276</v>
      </c>
      <c r="AA1097" s="358" t="s">
        <v>8276</v>
      </c>
      <c r="AB1097" s="358" t="s">
        <v>8276</v>
      </c>
      <c r="AC1097" s="358"/>
      <c r="AD1097" s="374"/>
    </row>
    <row r="1098" spans="1:30" ht="20.100000000000001" customHeight="1">
      <c r="A1098" s="311"/>
      <c r="B1098" s="311"/>
      <c r="C1098" s="452"/>
      <c r="D1098" s="311" t="s">
        <v>1959</v>
      </c>
      <c r="E1098" s="452" t="s">
        <v>758</v>
      </c>
      <c r="F1098" s="531"/>
      <c r="G1098" s="314"/>
      <c r="H1098" s="356"/>
      <c r="I1098" s="314"/>
      <c r="J1098" s="356"/>
      <c r="K1098" s="314"/>
      <c r="L1098" s="356"/>
      <c r="M1098" s="314"/>
      <c r="N1098" s="315"/>
      <c r="O1098" s="316"/>
      <c r="P1098" s="315"/>
      <c r="Q1098" s="316"/>
      <c r="R1098" s="315"/>
      <c r="S1098" s="316"/>
      <c r="T1098" s="315"/>
      <c r="U1098" s="316"/>
      <c r="V1098" s="452"/>
      <c r="W1098" s="452"/>
      <c r="X1098" s="452"/>
      <c r="Y1098" s="452"/>
      <c r="Z1098" s="452"/>
      <c r="AA1098" s="452"/>
      <c r="AB1098" s="452"/>
      <c r="AC1098" s="452"/>
      <c r="AD1098" s="311"/>
    </row>
    <row r="1099" spans="1:30" ht="20.100000000000001" customHeight="1">
      <c r="A1099" s="311"/>
      <c r="B1099" s="311"/>
      <c r="C1099" s="452"/>
      <c r="D1099" s="311" t="s">
        <v>1960</v>
      </c>
      <c r="E1099" s="452"/>
      <c r="F1099" s="531">
        <v>6</v>
      </c>
      <c r="G1099" s="314">
        <v>4.918032786885246</v>
      </c>
      <c r="H1099" s="356">
        <v>6</v>
      </c>
      <c r="I1099" s="314">
        <f>H1099/112*100</f>
        <v>5.3571428571428568</v>
      </c>
      <c r="J1099" s="356">
        <v>6</v>
      </c>
      <c r="K1099" s="314">
        <f>J1099/103*100</f>
        <v>5.825242718446602</v>
      </c>
      <c r="L1099" s="356">
        <v>6</v>
      </c>
      <c r="M1099" s="314">
        <v>5.5</v>
      </c>
      <c r="N1099" s="315">
        <v>8</v>
      </c>
      <c r="O1099" s="316">
        <v>7.8</v>
      </c>
      <c r="P1099" s="315">
        <v>8</v>
      </c>
      <c r="Q1099" s="316">
        <v>8.1</v>
      </c>
      <c r="R1099" s="315">
        <v>8</v>
      </c>
      <c r="S1099" s="316">
        <v>7.9</v>
      </c>
      <c r="T1099" s="315"/>
      <c r="U1099" s="316"/>
      <c r="V1099" s="452"/>
      <c r="W1099" s="452"/>
      <c r="X1099" s="452"/>
      <c r="Y1099" s="452"/>
      <c r="Z1099" s="452"/>
      <c r="AA1099" s="452"/>
      <c r="AB1099" s="452"/>
      <c r="AC1099" s="452"/>
      <c r="AD1099" s="311"/>
    </row>
    <row r="1100" spans="1:30" ht="20.100000000000001" customHeight="1">
      <c r="A1100" s="374" t="s">
        <v>6573</v>
      </c>
      <c r="B1100" s="374" t="s">
        <v>1253</v>
      </c>
      <c r="C1100" s="358" t="s">
        <v>8814</v>
      </c>
      <c r="D1100" s="374" t="s">
        <v>8568</v>
      </c>
      <c r="E1100" s="527" t="s">
        <v>7338</v>
      </c>
      <c r="F1100" s="443">
        <v>1</v>
      </c>
      <c r="G1100" s="444">
        <v>50</v>
      </c>
      <c r="H1100" s="443">
        <v>2</v>
      </c>
      <c r="I1100" s="444">
        <v>33.299999999999997</v>
      </c>
      <c r="J1100" s="443">
        <v>2</v>
      </c>
      <c r="K1100" s="444">
        <f>J1100/6*100</f>
        <v>33.333333333333329</v>
      </c>
      <c r="L1100" s="443">
        <v>2</v>
      </c>
      <c r="M1100" s="444">
        <v>33.299999999999997</v>
      </c>
      <c r="N1100" s="471">
        <v>2</v>
      </c>
      <c r="O1100" s="465">
        <v>25</v>
      </c>
      <c r="P1100" s="471">
        <v>1</v>
      </c>
      <c r="Q1100" s="465">
        <v>12.5</v>
      </c>
      <c r="R1100" s="471">
        <v>1</v>
      </c>
      <c r="S1100" s="465">
        <v>12.5</v>
      </c>
      <c r="T1100" s="471"/>
      <c r="U1100" s="465"/>
      <c r="V1100" s="358" t="s">
        <v>8276</v>
      </c>
      <c r="W1100" s="358" t="s">
        <v>8276</v>
      </c>
      <c r="X1100" s="358" t="s">
        <v>8276</v>
      </c>
      <c r="Y1100" s="358" t="s">
        <v>8276</v>
      </c>
      <c r="Z1100" s="358" t="s">
        <v>8276</v>
      </c>
      <c r="AA1100" s="358" t="s">
        <v>8276</v>
      </c>
      <c r="AB1100" s="358" t="s">
        <v>8276</v>
      </c>
      <c r="AC1100" s="358"/>
      <c r="AD1100" s="374"/>
    </row>
    <row r="1101" spans="1:30" ht="20.100000000000001" customHeight="1">
      <c r="A1101" s="311"/>
      <c r="B1101" s="311"/>
      <c r="C1101" s="452"/>
      <c r="D1101" s="311" t="s">
        <v>8569</v>
      </c>
      <c r="E1101" s="526"/>
      <c r="F1101" s="531"/>
      <c r="G1101" s="314"/>
      <c r="H1101" s="356">
        <v>2</v>
      </c>
      <c r="I1101" s="314">
        <v>33.299999999999997</v>
      </c>
      <c r="J1101" s="356">
        <v>2</v>
      </c>
      <c r="K1101" s="314">
        <v>33.299999999999997</v>
      </c>
      <c r="L1101" s="356">
        <v>2</v>
      </c>
      <c r="M1101" s="314">
        <v>33.299999999999997</v>
      </c>
      <c r="N1101" s="315">
        <v>3</v>
      </c>
      <c r="O1101" s="316">
        <v>37.5</v>
      </c>
      <c r="P1101" s="315">
        <v>4</v>
      </c>
      <c r="Q1101" s="316">
        <v>50</v>
      </c>
      <c r="R1101" s="315">
        <v>4</v>
      </c>
      <c r="S1101" s="316">
        <v>50</v>
      </c>
      <c r="T1101" s="315"/>
      <c r="U1101" s="316"/>
      <c r="V1101" s="452"/>
      <c r="W1101" s="452"/>
      <c r="X1101" s="452"/>
      <c r="Y1101" s="452"/>
      <c r="Z1101" s="452"/>
      <c r="AA1101" s="452"/>
      <c r="AB1101" s="452"/>
      <c r="AC1101" s="452"/>
      <c r="AD1101" s="311"/>
    </row>
    <row r="1102" spans="1:30" ht="20.100000000000001" customHeight="1">
      <c r="A1102" s="311"/>
      <c r="B1102" s="311"/>
      <c r="C1102" s="452"/>
      <c r="D1102" s="311" t="s">
        <v>7408</v>
      </c>
      <c r="E1102" s="526"/>
      <c r="F1102" s="531"/>
      <c r="G1102" s="314"/>
      <c r="H1102" s="356"/>
      <c r="I1102" s="314"/>
      <c r="J1102" s="356"/>
      <c r="K1102" s="314"/>
      <c r="L1102" s="356"/>
      <c r="M1102" s="314"/>
      <c r="N1102" s="315"/>
      <c r="O1102" s="316"/>
      <c r="P1102" s="315"/>
      <c r="Q1102" s="316"/>
      <c r="R1102" s="315"/>
      <c r="S1102" s="316"/>
      <c r="T1102" s="315"/>
      <c r="U1102" s="316"/>
      <c r="V1102" s="452"/>
      <c r="W1102" s="452"/>
      <c r="X1102" s="452"/>
      <c r="Y1102" s="452"/>
      <c r="Z1102" s="452"/>
      <c r="AA1102" s="452"/>
      <c r="AB1102" s="452"/>
      <c r="AC1102" s="452"/>
      <c r="AD1102" s="311"/>
    </row>
    <row r="1103" spans="1:30" ht="20.100000000000001" customHeight="1">
      <c r="A1103" s="311"/>
      <c r="B1103" s="311"/>
      <c r="C1103" s="452"/>
      <c r="D1103" s="311" t="s">
        <v>8571</v>
      </c>
      <c r="E1103" s="526"/>
      <c r="F1103" s="531"/>
      <c r="G1103" s="314"/>
      <c r="H1103" s="356"/>
      <c r="I1103" s="314"/>
      <c r="J1103" s="356"/>
      <c r="K1103" s="314"/>
      <c r="L1103" s="356"/>
      <c r="M1103" s="314"/>
      <c r="N1103" s="315">
        <v>1</v>
      </c>
      <c r="O1103" s="316">
        <v>12.5</v>
      </c>
      <c r="P1103" s="315">
        <v>1</v>
      </c>
      <c r="Q1103" s="316">
        <v>12.5</v>
      </c>
      <c r="R1103" s="315">
        <v>1</v>
      </c>
      <c r="S1103" s="316">
        <v>12.5</v>
      </c>
      <c r="T1103" s="315"/>
      <c r="U1103" s="316"/>
      <c r="V1103" s="452"/>
      <c r="W1103" s="452"/>
      <c r="X1103" s="452"/>
      <c r="Y1103" s="452"/>
      <c r="Z1103" s="452"/>
      <c r="AA1103" s="452"/>
      <c r="AB1103" s="452"/>
      <c r="AC1103" s="452"/>
      <c r="AD1103" s="311"/>
    </row>
    <row r="1104" spans="1:30" ht="20.100000000000001" customHeight="1">
      <c r="A1104" s="311"/>
      <c r="B1104" s="311"/>
      <c r="C1104" s="452"/>
      <c r="D1104" s="311" t="s">
        <v>1959</v>
      </c>
      <c r="E1104" s="526"/>
      <c r="F1104" s="531"/>
      <c r="G1104" s="314"/>
      <c r="H1104" s="356"/>
      <c r="I1104" s="314"/>
      <c r="J1104" s="356"/>
      <c r="K1104" s="314"/>
      <c r="L1104" s="356"/>
      <c r="M1104" s="314"/>
      <c r="N1104" s="315"/>
      <c r="O1104" s="316"/>
      <c r="P1104" s="315"/>
      <c r="Q1104" s="316"/>
      <c r="R1104" s="315"/>
      <c r="S1104" s="316"/>
      <c r="T1104" s="315"/>
      <c r="U1104" s="316"/>
      <c r="V1104" s="452"/>
      <c r="W1104" s="452"/>
      <c r="X1104" s="452"/>
      <c r="Y1104" s="452"/>
      <c r="Z1104" s="452"/>
      <c r="AA1104" s="452"/>
      <c r="AB1104" s="452"/>
      <c r="AC1104" s="452"/>
      <c r="AD1104" s="311"/>
    </row>
    <row r="1105" spans="1:30" ht="20.100000000000001" customHeight="1">
      <c r="A1105" s="311"/>
      <c r="B1105" s="311"/>
      <c r="C1105" s="452"/>
      <c r="D1105" s="311" t="s">
        <v>1960</v>
      </c>
      <c r="E1105" s="526"/>
      <c r="F1105" s="531">
        <v>5</v>
      </c>
      <c r="G1105" s="314">
        <v>50</v>
      </c>
      <c r="H1105" s="356">
        <v>2</v>
      </c>
      <c r="I1105" s="314">
        <v>33.299999999999997</v>
      </c>
      <c r="J1105" s="356">
        <v>2</v>
      </c>
      <c r="K1105" s="314">
        <f t="shared" ref="K1105:K1110" si="7">J1105/6*100</f>
        <v>33.333333333333329</v>
      </c>
      <c r="L1105" s="356">
        <v>2</v>
      </c>
      <c r="M1105" s="314">
        <v>33.299999999999997</v>
      </c>
      <c r="N1105" s="315">
        <v>2</v>
      </c>
      <c r="O1105" s="316">
        <v>25</v>
      </c>
      <c r="P1105" s="315">
        <v>2</v>
      </c>
      <c r="Q1105" s="316">
        <v>25</v>
      </c>
      <c r="R1105" s="315">
        <v>2</v>
      </c>
      <c r="S1105" s="316">
        <v>25</v>
      </c>
      <c r="T1105" s="315"/>
      <c r="U1105" s="316"/>
      <c r="V1105" s="452"/>
      <c r="W1105" s="452"/>
      <c r="X1105" s="452"/>
      <c r="Y1105" s="452"/>
      <c r="Z1105" s="452"/>
      <c r="AA1105" s="452"/>
      <c r="AB1105" s="452"/>
      <c r="AC1105" s="452"/>
      <c r="AD1105" s="311"/>
    </row>
    <row r="1106" spans="1:30" ht="20.100000000000001" customHeight="1">
      <c r="A1106" s="374" t="s">
        <v>6574</v>
      </c>
      <c r="B1106" s="374" t="s">
        <v>1254</v>
      </c>
      <c r="C1106" s="358" t="s">
        <v>3684</v>
      </c>
      <c r="D1106" s="374" t="s">
        <v>2230</v>
      </c>
      <c r="E1106" s="358" t="s">
        <v>7409</v>
      </c>
      <c r="F1106" s="443">
        <v>8</v>
      </c>
      <c r="G1106" s="444">
        <v>6.557377049180328</v>
      </c>
      <c r="H1106" s="443">
        <v>9</v>
      </c>
      <c r="I1106" s="444">
        <v>8.0357142857142865</v>
      </c>
      <c r="J1106" s="443">
        <v>8</v>
      </c>
      <c r="K1106" s="444">
        <f t="shared" si="7"/>
        <v>133.33333333333331</v>
      </c>
      <c r="L1106" s="443">
        <v>8</v>
      </c>
      <c r="M1106" s="444">
        <v>7.2727272727272725</v>
      </c>
      <c r="N1106" s="471">
        <v>8</v>
      </c>
      <c r="O1106" s="465">
        <v>7.8431372549019605</v>
      </c>
      <c r="P1106" s="471">
        <v>9</v>
      </c>
      <c r="Q1106" s="465">
        <v>9.0909090909090917</v>
      </c>
      <c r="R1106" s="471">
        <v>9</v>
      </c>
      <c r="S1106" s="465">
        <v>8.9</v>
      </c>
      <c r="T1106" s="471"/>
      <c r="U1106" s="465"/>
      <c r="V1106" s="358" t="s">
        <v>8276</v>
      </c>
      <c r="W1106" s="358" t="s">
        <v>8276</v>
      </c>
      <c r="X1106" s="358" t="s">
        <v>8276</v>
      </c>
      <c r="Y1106" s="358" t="s">
        <v>8276</v>
      </c>
      <c r="Z1106" s="358" t="s">
        <v>8276</v>
      </c>
      <c r="AA1106" s="358" t="s">
        <v>8276</v>
      </c>
      <c r="AB1106" s="358" t="s">
        <v>8276</v>
      </c>
      <c r="AC1106" s="358"/>
      <c r="AD1106" s="374"/>
    </row>
    <row r="1107" spans="1:30" ht="20.100000000000001" customHeight="1">
      <c r="A1107" s="311"/>
      <c r="B1107" s="311"/>
      <c r="C1107" s="452"/>
      <c r="D1107" s="311" t="s">
        <v>2231</v>
      </c>
      <c r="E1107" s="452"/>
      <c r="F1107" s="531">
        <v>24</v>
      </c>
      <c r="G1107" s="314">
        <v>19.672131147540984</v>
      </c>
      <c r="H1107" s="356">
        <v>23</v>
      </c>
      <c r="I1107" s="314">
        <v>20.535714285714285</v>
      </c>
      <c r="J1107" s="356">
        <v>25</v>
      </c>
      <c r="K1107" s="314">
        <f t="shared" si="7"/>
        <v>416.66666666666669</v>
      </c>
      <c r="L1107" s="356">
        <v>25</v>
      </c>
      <c r="M1107" s="314">
        <v>22.727272727272727</v>
      </c>
      <c r="N1107" s="315">
        <v>23</v>
      </c>
      <c r="O1107" s="316">
        <v>22.549019607843139</v>
      </c>
      <c r="P1107" s="315">
        <v>23</v>
      </c>
      <c r="Q1107" s="316">
        <v>23.232323232323232</v>
      </c>
      <c r="R1107" s="315">
        <v>24</v>
      </c>
      <c r="S1107" s="316">
        <v>23.8</v>
      </c>
      <c r="T1107" s="315"/>
      <c r="U1107" s="316"/>
      <c r="V1107" s="452"/>
      <c r="W1107" s="452"/>
      <c r="X1107" s="452"/>
      <c r="Y1107" s="452"/>
      <c r="Z1107" s="452"/>
      <c r="AA1107" s="452"/>
      <c r="AB1107" s="452"/>
      <c r="AC1107" s="452"/>
      <c r="AD1107" s="311"/>
    </row>
    <row r="1108" spans="1:30" ht="20.100000000000001" customHeight="1">
      <c r="A1108" s="311"/>
      <c r="B1108" s="311"/>
      <c r="C1108" s="452"/>
      <c r="D1108" s="311" t="s">
        <v>1512</v>
      </c>
      <c r="E1108" s="452"/>
      <c r="F1108" s="531">
        <v>19</v>
      </c>
      <c r="G1108" s="314">
        <v>15.573770491803279</v>
      </c>
      <c r="H1108" s="356">
        <v>15</v>
      </c>
      <c r="I1108" s="314">
        <v>13.392857142857142</v>
      </c>
      <c r="J1108" s="356">
        <v>12</v>
      </c>
      <c r="K1108" s="314">
        <f t="shared" si="7"/>
        <v>200</v>
      </c>
      <c r="L1108" s="356">
        <v>13</v>
      </c>
      <c r="M1108" s="314">
        <v>11.818181818181818</v>
      </c>
      <c r="N1108" s="315">
        <v>11</v>
      </c>
      <c r="O1108" s="316">
        <v>10.784313725490197</v>
      </c>
      <c r="P1108" s="315">
        <v>11</v>
      </c>
      <c r="Q1108" s="316">
        <v>11.111111111111111</v>
      </c>
      <c r="R1108" s="315">
        <v>12</v>
      </c>
      <c r="S1108" s="316">
        <v>11.9</v>
      </c>
      <c r="T1108" s="315"/>
      <c r="U1108" s="316"/>
      <c r="V1108" s="452"/>
      <c r="W1108" s="452"/>
      <c r="X1108" s="452"/>
      <c r="Y1108" s="452"/>
      <c r="Z1108" s="452"/>
      <c r="AA1108" s="452"/>
      <c r="AB1108" s="452"/>
      <c r="AC1108" s="452"/>
      <c r="AD1108" s="311"/>
    </row>
    <row r="1109" spans="1:30" ht="20.100000000000001" customHeight="1">
      <c r="A1109" s="311"/>
      <c r="B1109" s="311"/>
      <c r="C1109" s="452"/>
      <c r="D1109" s="311" t="s">
        <v>2232</v>
      </c>
      <c r="E1109" s="452"/>
      <c r="F1109" s="531">
        <v>39</v>
      </c>
      <c r="G1109" s="314">
        <v>31.967213114754099</v>
      </c>
      <c r="H1109" s="356">
        <v>38</v>
      </c>
      <c r="I1109" s="314">
        <v>33.928571428571431</v>
      </c>
      <c r="J1109" s="356">
        <v>35</v>
      </c>
      <c r="K1109" s="314">
        <f t="shared" si="7"/>
        <v>583.33333333333326</v>
      </c>
      <c r="L1109" s="356">
        <v>38</v>
      </c>
      <c r="M1109" s="314">
        <v>34.545454545454547</v>
      </c>
      <c r="N1109" s="315">
        <v>37</v>
      </c>
      <c r="O1109" s="316">
        <v>36.274509803921568</v>
      </c>
      <c r="P1109" s="315">
        <v>32</v>
      </c>
      <c r="Q1109" s="316">
        <v>32.323232323232325</v>
      </c>
      <c r="R1109" s="315">
        <v>35</v>
      </c>
      <c r="S1109" s="316">
        <v>34.700000000000003</v>
      </c>
      <c r="T1109" s="315"/>
      <c r="U1109" s="316"/>
      <c r="V1109" s="452"/>
      <c r="W1109" s="452"/>
      <c r="X1109" s="452"/>
      <c r="Y1109" s="452"/>
      <c r="Z1109" s="452"/>
      <c r="AA1109" s="452"/>
      <c r="AB1109" s="452"/>
      <c r="AC1109" s="452"/>
      <c r="AD1109" s="311"/>
    </row>
    <row r="1110" spans="1:30" ht="20.100000000000001" customHeight="1">
      <c r="A1110" s="311"/>
      <c r="B1110" s="311"/>
      <c r="C1110" s="452"/>
      <c r="D1110" s="311" t="s">
        <v>2233</v>
      </c>
      <c r="E1110" s="452"/>
      <c r="F1110" s="531">
        <v>32</v>
      </c>
      <c r="G1110" s="314">
        <v>26.229508196721312</v>
      </c>
      <c r="H1110" s="356">
        <v>27</v>
      </c>
      <c r="I1110" s="314">
        <v>24.107142857142858</v>
      </c>
      <c r="J1110" s="356">
        <v>23</v>
      </c>
      <c r="K1110" s="314">
        <f t="shared" si="7"/>
        <v>383.33333333333337</v>
      </c>
      <c r="L1110" s="356">
        <v>26</v>
      </c>
      <c r="M1110" s="314">
        <v>23.636363636363637</v>
      </c>
      <c r="N1110" s="315">
        <v>23</v>
      </c>
      <c r="O1110" s="316">
        <v>22.549019607843139</v>
      </c>
      <c r="P1110" s="315">
        <v>24</v>
      </c>
      <c r="Q1110" s="316">
        <v>24.242424242424242</v>
      </c>
      <c r="R1110" s="315">
        <v>21</v>
      </c>
      <c r="S1110" s="316">
        <v>20.8</v>
      </c>
      <c r="T1110" s="315"/>
      <c r="U1110" s="316"/>
      <c r="V1110" s="452"/>
      <c r="W1110" s="452"/>
      <c r="X1110" s="452"/>
      <c r="Y1110" s="452"/>
      <c r="Z1110" s="452"/>
      <c r="AA1110" s="452"/>
      <c r="AB1110" s="452"/>
      <c r="AC1110" s="452"/>
      <c r="AD1110" s="311"/>
    </row>
    <row r="1111" spans="1:30" ht="20.100000000000001" customHeight="1">
      <c r="A1111" s="311"/>
      <c r="B1111" s="311"/>
      <c r="C1111" s="452"/>
      <c r="D1111" s="311" t="s">
        <v>2002</v>
      </c>
      <c r="E1111" s="452"/>
      <c r="F1111" s="531"/>
      <c r="G1111" s="314"/>
      <c r="H1111" s="356"/>
      <c r="I1111" s="314"/>
      <c r="J1111" s="356"/>
      <c r="K1111" s="314"/>
      <c r="L1111" s="356"/>
      <c r="M1111" s="314"/>
      <c r="N1111" s="315"/>
      <c r="O1111" s="316"/>
      <c r="P1111" s="315"/>
      <c r="Q1111" s="316"/>
      <c r="R1111" s="315"/>
      <c r="S1111" s="316"/>
      <c r="T1111" s="315"/>
      <c r="U1111" s="316"/>
      <c r="V1111" s="452"/>
      <c r="W1111" s="452"/>
      <c r="X1111" s="452"/>
      <c r="Y1111" s="452"/>
      <c r="Z1111" s="452"/>
      <c r="AA1111" s="452"/>
      <c r="AB1111" s="452"/>
      <c r="AC1111" s="452"/>
      <c r="AD1111" s="311"/>
    </row>
    <row r="1112" spans="1:30" ht="20.100000000000001" customHeight="1">
      <c r="A1112" s="311"/>
      <c r="B1112" s="311"/>
      <c r="C1112" s="452"/>
      <c r="D1112" s="311" t="s">
        <v>1359</v>
      </c>
      <c r="E1112" s="452"/>
      <c r="F1112" s="531"/>
      <c r="G1112" s="314"/>
      <c r="H1112" s="356"/>
      <c r="I1112" s="314"/>
      <c r="J1112" s="356"/>
      <c r="K1112" s="314"/>
      <c r="L1112" s="356"/>
      <c r="M1112" s="314"/>
      <c r="N1112" s="315"/>
      <c r="O1112" s="316"/>
      <c r="P1112" s="315"/>
      <c r="Q1112" s="316"/>
      <c r="R1112" s="315"/>
      <c r="S1112" s="316"/>
      <c r="T1112" s="315"/>
      <c r="U1112" s="316"/>
      <c r="V1112" s="452"/>
      <c r="W1112" s="452"/>
      <c r="X1112" s="452"/>
      <c r="Y1112" s="452"/>
      <c r="Z1112" s="452"/>
      <c r="AA1112" s="452"/>
      <c r="AB1112" s="452"/>
      <c r="AC1112" s="452"/>
      <c r="AD1112" s="311"/>
    </row>
    <row r="1113" spans="1:30" ht="20.100000000000001" customHeight="1">
      <c r="A1113" s="393" t="s">
        <v>6575</v>
      </c>
      <c r="B1113" s="393" t="s">
        <v>1255</v>
      </c>
      <c r="C1113" s="359" t="s">
        <v>3684</v>
      </c>
      <c r="D1113" s="393"/>
      <c r="E1113" s="359"/>
      <c r="F1113" s="364">
        <v>64</v>
      </c>
      <c r="G1113" s="365">
        <v>100</v>
      </c>
      <c r="H1113" s="364">
        <v>54</v>
      </c>
      <c r="I1113" s="365">
        <v>100</v>
      </c>
      <c r="J1113" s="364">
        <f>5092-5039</f>
        <v>53</v>
      </c>
      <c r="K1113" s="365">
        <v>100</v>
      </c>
      <c r="L1113" s="364">
        <v>50</v>
      </c>
      <c r="M1113" s="365">
        <v>100</v>
      </c>
      <c r="N1113" s="366">
        <v>42</v>
      </c>
      <c r="O1113" s="367">
        <v>100</v>
      </c>
      <c r="P1113" s="366">
        <v>42</v>
      </c>
      <c r="Q1113" s="367">
        <v>100</v>
      </c>
      <c r="R1113" s="366">
        <v>41</v>
      </c>
      <c r="S1113" s="367">
        <v>100</v>
      </c>
      <c r="T1113" s="366"/>
      <c r="U1113" s="367"/>
      <c r="V1113" s="359" t="s">
        <v>8276</v>
      </c>
      <c r="W1113" s="359" t="s">
        <v>8276</v>
      </c>
      <c r="X1113" s="359" t="s">
        <v>8276</v>
      </c>
      <c r="Y1113" s="359" t="s">
        <v>8276</v>
      </c>
      <c r="Z1113" s="359" t="s">
        <v>8276</v>
      </c>
      <c r="AA1113" s="359" t="s">
        <v>8276</v>
      </c>
      <c r="AB1113" s="359" t="s">
        <v>8276</v>
      </c>
      <c r="AC1113" s="359"/>
      <c r="AD1113" s="393"/>
    </row>
    <row r="1114" spans="1:30" ht="20.100000000000001" customHeight="1">
      <c r="A1114" s="374" t="s">
        <v>6576</v>
      </c>
      <c r="B1114" s="374" t="s">
        <v>1256</v>
      </c>
      <c r="C1114" s="358" t="s">
        <v>3684</v>
      </c>
      <c r="D1114" s="374" t="s">
        <v>2222</v>
      </c>
      <c r="E1114" s="358" t="s">
        <v>7338</v>
      </c>
      <c r="F1114" s="443"/>
      <c r="G1114" s="444"/>
      <c r="H1114" s="443"/>
      <c r="I1114" s="444"/>
      <c r="J1114" s="443"/>
      <c r="K1114" s="444"/>
      <c r="L1114" s="443"/>
      <c r="M1114" s="444"/>
      <c r="N1114" s="471"/>
      <c r="O1114" s="465"/>
      <c r="P1114" s="471"/>
      <c r="Q1114" s="465"/>
      <c r="R1114" s="471"/>
      <c r="S1114" s="465"/>
      <c r="T1114" s="471"/>
      <c r="U1114" s="465"/>
      <c r="V1114" s="358" t="s">
        <v>8276</v>
      </c>
      <c r="W1114" s="358" t="s">
        <v>8276</v>
      </c>
      <c r="X1114" s="358" t="s">
        <v>8276</v>
      </c>
      <c r="Y1114" s="358" t="s">
        <v>8276</v>
      </c>
      <c r="Z1114" s="358" t="s">
        <v>8276</v>
      </c>
      <c r="AA1114" s="358" t="s">
        <v>8276</v>
      </c>
      <c r="AB1114" s="358" t="s">
        <v>8276</v>
      </c>
      <c r="AC1114" s="358"/>
      <c r="AD1114" s="374"/>
    </row>
    <row r="1115" spans="1:30" ht="20.100000000000001" customHeight="1">
      <c r="A1115" s="311"/>
      <c r="B1115" s="311"/>
      <c r="C1115" s="452"/>
      <c r="D1115" s="311" t="s">
        <v>2223</v>
      </c>
      <c r="E1115" s="452"/>
      <c r="F1115" s="531">
        <v>2</v>
      </c>
      <c r="G1115" s="314">
        <v>3.125</v>
      </c>
      <c r="H1115" s="356">
        <v>2</v>
      </c>
      <c r="I1115" s="314">
        <v>3.7037037037037037</v>
      </c>
      <c r="J1115" s="356">
        <v>3</v>
      </c>
      <c r="K1115" s="314">
        <f>J1115/53*100</f>
        <v>5.6603773584905666</v>
      </c>
      <c r="L1115" s="356">
        <v>2</v>
      </c>
      <c r="M1115" s="314">
        <v>4</v>
      </c>
      <c r="N1115" s="315">
        <v>2</v>
      </c>
      <c r="O1115" s="316">
        <v>4.7619047619047619</v>
      </c>
      <c r="P1115" s="315">
        <v>2</v>
      </c>
      <c r="Q1115" s="316">
        <v>4.7619047619047619</v>
      </c>
      <c r="R1115" s="315">
        <v>2</v>
      </c>
      <c r="S1115" s="316">
        <v>4.9000000000000004</v>
      </c>
      <c r="T1115" s="315"/>
      <c r="U1115" s="316"/>
      <c r="V1115" s="452"/>
      <c r="W1115" s="452"/>
      <c r="X1115" s="452"/>
      <c r="Y1115" s="452"/>
      <c r="Z1115" s="452"/>
      <c r="AA1115" s="452"/>
      <c r="AB1115" s="452"/>
      <c r="AC1115" s="452"/>
      <c r="AD1115" s="311"/>
    </row>
    <row r="1116" spans="1:30" ht="20.100000000000001" customHeight="1">
      <c r="A1116" s="311"/>
      <c r="B1116" s="311"/>
      <c r="C1116" s="452"/>
      <c r="D1116" s="311" t="s">
        <v>2224</v>
      </c>
      <c r="E1116" s="452"/>
      <c r="F1116" s="531"/>
      <c r="G1116" s="314"/>
      <c r="H1116" s="356"/>
      <c r="I1116" s="314"/>
      <c r="J1116" s="356"/>
      <c r="K1116" s="314"/>
      <c r="L1116" s="356"/>
      <c r="M1116" s="314"/>
      <c r="N1116" s="315"/>
      <c r="O1116" s="316"/>
      <c r="P1116" s="315"/>
      <c r="Q1116" s="316"/>
      <c r="R1116" s="315"/>
      <c r="S1116" s="316"/>
      <c r="T1116" s="315"/>
      <c r="U1116" s="316"/>
      <c r="V1116" s="452"/>
      <c r="W1116" s="452"/>
      <c r="X1116" s="452"/>
      <c r="Y1116" s="452"/>
      <c r="Z1116" s="452"/>
      <c r="AA1116" s="452"/>
      <c r="AB1116" s="452"/>
      <c r="AC1116" s="452"/>
      <c r="AD1116" s="311"/>
    </row>
    <row r="1117" spans="1:30" ht="20.100000000000001" customHeight="1">
      <c r="A1117" s="311"/>
      <c r="B1117" s="311"/>
      <c r="C1117" s="452"/>
      <c r="D1117" s="311" t="s">
        <v>2225</v>
      </c>
      <c r="E1117" s="452"/>
      <c r="F1117" s="531">
        <v>1</v>
      </c>
      <c r="G1117" s="314">
        <v>1.5625</v>
      </c>
      <c r="H1117" s="356">
        <v>1</v>
      </c>
      <c r="I1117" s="314">
        <v>1.8518518518518519</v>
      </c>
      <c r="J1117" s="356">
        <v>1</v>
      </c>
      <c r="K1117" s="314">
        <f>J1117/53*100</f>
        <v>1.8867924528301887</v>
      </c>
      <c r="L1117" s="356">
        <v>1</v>
      </c>
      <c r="M1117" s="314">
        <v>2</v>
      </c>
      <c r="N1117" s="315">
        <v>1</v>
      </c>
      <c r="O1117" s="316">
        <v>2.3809523809523809</v>
      </c>
      <c r="P1117" s="315">
        <v>1</v>
      </c>
      <c r="Q1117" s="316">
        <v>2.3809523809523809</v>
      </c>
      <c r="R1117" s="315">
        <v>1</v>
      </c>
      <c r="S1117" s="316">
        <v>2.4</v>
      </c>
      <c r="T1117" s="315"/>
      <c r="U1117" s="316"/>
      <c r="V1117" s="452"/>
      <c r="W1117" s="452"/>
      <c r="X1117" s="452"/>
      <c r="Y1117" s="452"/>
      <c r="Z1117" s="452"/>
      <c r="AA1117" s="452"/>
      <c r="AB1117" s="452"/>
      <c r="AC1117" s="452"/>
      <c r="AD1117" s="311"/>
    </row>
    <row r="1118" spans="1:30" ht="20.100000000000001" customHeight="1">
      <c r="A1118" s="311"/>
      <c r="B1118" s="311"/>
      <c r="C1118" s="452"/>
      <c r="D1118" s="311" t="s">
        <v>2226</v>
      </c>
      <c r="E1118" s="452"/>
      <c r="F1118" s="531">
        <v>14</v>
      </c>
      <c r="G1118" s="314">
        <v>21.875</v>
      </c>
      <c r="H1118" s="356">
        <v>13</v>
      </c>
      <c r="I1118" s="314">
        <v>24.074074074074073</v>
      </c>
      <c r="J1118" s="356">
        <v>12</v>
      </c>
      <c r="K1118" s="314">
        <f>J1118/53*100</f>
        <v>22.641509433962266</v>
      </c>
      <c r="L1118" s="356">
        <v>14</v>
      </c>
      <c r="M1118" s="314">
        <v>28</v>
      </c>
      <c r="N1118" s="315">
        <v>11</v>
      </c>
      <c r="O1118" s="316">
        <v>26.19047619047619</v>
      </c>
      <c r="P1118" s="315">
        <v>13</v>
      </c>
      <c r="Q1118" s="316">
        <v>30.952380952380953</v>
      </c>
      <c r="R1118" s="315">
        <v>12</v>
      </c>
      <c r="S1118" s="316">
        <v>29.3</v>
      </c>
      <c r="T1118" s="315"/>
      <c r="U1118" s="316"/>
      <c r="V1118" s="452"/>
      <c r="W1118" s="452"/>
      <c r="X1118" s="452"/>
      <c r="Y1118" s="452"/>
      <c r="Z1118" s="452"/>
      <c r="AA1118" s="452"/>
      <c r="AB1118" s="452"/>
      <c r="AC1118" s="452"/>
      <c r="AD1118" s="311"/>
    </row>
    <row r="1119" spans="1:30" ht="20.100000000000001" customHeight="1">
      <c r="A1119" s="311"/>
      <c r="B1119" s="311"/>
      <c r="C1119" s="452"/>
      <c r="D1119" s="311" t="s">
        <v>2227</v>
      </c>
      <c r="E1119" s="452"/>
      <c r="F1119" s="531">
        <v>31</v>
      </c>
      <c r="G1119" s="314">
        <v>48.4375</v>
      </c>
      <c r="H1119" s="356">
        <v>23</v>
      </c>
      <c r="I1119" s="314">
        <v>42.592592592592595</v>
      </c>
      <c r="J1119" s="356">
        <v>23</v>
      </c>
      <c r="K1119" s="314">
        <f>J1119/53*100</f>
        <v>43.39622641509434</v>
      </c>
      <c r="L1119" s="356">
        <v>20</v>
      </c>
      <c r="M1119" s="314">
        <v>40</v>
      </c>
      <c r="N1119" s="315">
        <v>15</v>
      </c>
      <c r="O1119" s="316">
        <v>35.714285714285715</v>
      </c>
      <c r="P1119" s="315">
        <v>13</v>
      </c>
      <c r="Q1119" s="316">
        <v>30.952380952380953</v>
      </c>
      <c r="R1119" s="315">
        <v>13</v>
      </c>
      <c r="S1119" s="316">
        <v>31.7</v>
      </c>
      <c r="T1119" s="315"/>
      <c r="U1119" s="316"/>
      <c r="V1119" s="452"/>
      <c r="W1119" s="452"/>
      <c r="X1119" s="452"/>
      <c r="Y1119" s="452"/>
      <c r="Z1119" s="452"/>
      <c r="AA1119" s="452"/>
      <c r="AB1119" s="452"/>
      <c r="AC1119" s="452"/>
      <c r="AD1119" s="311"/>
    </row>
    <row r="1120" spans="1:30" ht="20.100000000000001" customHeight="1">
      <c r="A1120" s="311"/>
      <c r="B1120" s="311"/>
      <c r="C1120" s="452"/>
      <c r="D1120" s="311" t="s">
        <v>2228</v>
      </c>
      <c r="E1120" s="452"/>
      <c r="F1120" s="531">
        <v>16</v>
      </c>
      <c r="G1120" s="314">
        <v>25</v>
      </c>
      <c r="H1120" s="356">
        <v>15</v>
      </c>
      <c r="I1120" s="314">
        <v>27.777777777777779</v>
      </c>
      <c r="J1120" s="356">
        <v>14</v>
      </c>
      <c r="K1120" s="314">
        <f>J1120/53*100</f>
        <v>26.415094339622641</v>
      </c>
      <c r="L1120" s="356">
        <v>13</v>
      </c>
      <c r="M1120" s="314">
        <v>26</v>
      </c>
      <c r="N1120" s="315">
        <v>13</v>
      </c>
      <c r="O1120" s="316">
        <v>30.952380952380953</v>
      </c>
      <c r="P1120" s="315">
        <v>13</v>
      </c>
      <c r="Q1120" s="316">
        <v>30.952380952380953</v>
      </c>
      <c r="R1120" s="315">
        <v>13</v>
      </c>
      <c r="S1120" s="316">
        <v>31.7</v>
      </c>
      <c r="T1120" s="315"/>
      <c r="U1120" s="316"/>
      <c r="V1120" s="452"/>
      <c r="W1120" s="452"/>
      <c r="X1120" s="452"/>
      <c r="Y1120" s="452"/>
      <c r="Z1120" s="452"/>
      <c r="AA1120" s="452"/>
      <c r="AB1120" s="452"/>
      <c r="AC1120" s="452"/>
      <c r="AD1120" s="311"/>
    </row>
    <row r="1121" spans="1:30" ht="20.100000000000001" customHeight="1">
      <c r="A1121" s="311"/>
      <c r="B1121" s="311"/>
      <c r="C1121" s="452"/>
      <c r="D1121" s="311" t="s">
        <v>2229</v>
      </c>
      <c r="E1121" s="452"/>
      <c r="F1121" s="531"/>
      <c r="G1121" s="314"/>
      <c r="H1121" s="356"/>
      <c r="I1121" s="314"/>
      <c r="J1121" s="356"/>
      <c r="K1121" s="314"/>
      <c r="L1121" s="356"/>
      <c r="M1121" s="314"/>
      <c r="N1121" s="315"/>
      <c r="O1121" s="316"/>
      <c r="P1121" s="315"/>
      <c r="Q1121" s="316"/>
      <c r="R1121" s="315"/>
      <c r="S1121" s="316"/>
      <c r="T1121" s="315"/>
      <c r="U1121" s="316"/>
      <c r="V1121" s="452"/>
      <c r="W1121" s="452"/>
      <c r="X1121" s="452"/>
      <c r="Y1121" s="452"/>
      <c r="Z1121" s="452"/>
      <c r="AA1121" s="452"/>
      <c r="AB1121" s="452"/>
      <c r="AC1121" s="452"/>
      <c r="AD1121" s="311"/>
    </row>
    <row r="1122" spans="1:30" ht="20.100000000000001" customHeight="1">
      <c r="A1122" s="311"/>
      <c r="B1122" s="311"/>
      <c r="C1122" s="452"/>
      <c r="D1122" s="311" t="s">
        <v>1959</v>
      </c>
      <c r="E1122" s="452"/>
      <c r="F1122" s="531"/>
      <c r="G1122" s="314"/>
      <c r="H1122" s="356"/>
      <c r="I1122" s="314"/>
      <c r="J1122" s="356"/>
      <c r="K1122" s="314"/>
      <c r="L1122" s="356"/>
      <c r="M1122" s="314"/>
      <c r="N1122" s="315"/>
      <c r="O1122" s="316"/>
      <c r="P1122" s="315"/>
      <c r="Q1122" s="316"/>
      <c r="R1122" s="315"/>
      <c r="S1122" s="316"/>
      <c r="T1122" s="315"/>
      <c r="U1122" s="316"/>
      <c r="V1122" s="452"/>
      <c r="W1122" s="452"/>
      <c r="X1122" s="452"/>
      <c r="Y1122" s="452"/>
      <c r="Z1122" s="452"/>
      <c r="AA1122" s="452"/>
      <c r="AB1122" s="452"/>
      <c r="AC1122" s="452"/>
      <c r="AD1122" s="311"/>
    </row>
    <row r="1123" spans="1:30" ht="20.100000000000001" customHeight="1">
      <c r="A1123" s="311"/>
      <c r="B1123" s="311"/>
      <c r="C1123" s="452"/>
      <c r="D1123" s="311" t="s">
        <v>1960</v>
      </c>
      <c r="E1123" s="452"/>
      <c r="F1123" s="531"/>
      <c r="G1123" s="314"/>
      <c r="H1123" s="356"/>
      <c r="I1123" s="314"/>
      <c r="J1123" s="356"/>
      <c r="K1123" s="314"/>
      <c r="L1123" s="356"/>
      <c r="M1123" s="314"/>
      <c r="N1123" s="315"/>
      <c r="O1123" s="316"/>
      <c r="P1123" s="315"/>
      <c r="Q1123" s="316"/>
      <c r="R1123" s="315"/>
      <c r="S1123" s="316"/>
      <c r="T1123" s="315"/>
      <c r="U1123" s="316"/>
      <c r="V1123" s="452"/>
      <c r="W1123" s="452"/>
      <c r="X1123" s="452"/>
      <c r="Y1123" s="452"/>
      <c r="Z1123" s="452"/>
      <c r="AA1123" s="452"/>
      <c r="AB1123" s="452"/>
      <c r="AC1123" s="452"/>
      <c r="AD1123" s="311"/>
    </row>
    <row r="1124" spans="1:30" ht="20.100000000000001" customHeight="1">
      <c r="A1124" s="374" t="s">
        <v>6577</v>
      </c>
      <c r="B1124" s="374" t="s">
        <v>1257</v>
      </c>
      <c r="C1124" s="358" t="s">
        <v>3684</v>
      </c>
      <c r="D1124" s="374"/>
      <c r="E1124" s="358"/>
      <c r="F1124" s="443">
        <v>64</v>
      </c>
      <c r="G1124" s="444">
        <v>100</v>
      </c>
      <c r="H1124" s="443">
        <v>54</v>
      </c>
      <c r="I1124" s="444">
        <v>100</v>
      </c>
      <c r="J1124" s="443">
        <v>53</v>
      </c>
      <c r="K1124" s="444">
        <f>J1124/53*100</f>
        <v>100</v>
      </c>
      <c r="L1124" s="443">
        <v>50</v>
      </c>
      <c r="M1124" s="444">
        <v>100</v>
      </c>
      <c r="N1124" s="471">
        <v>42</v>
      </c>
      <c r="O1124" s="465">
        <v>100</v>
      </c>
      <c r="P1124" s="471">
        <v>42</v>
      </c>
      <c r="Q1124" s="465">
        <v>100</v>
      </c>
      <c r="R1124" s="471">
        <v>41</v>
      </c>
      <c r="S1124" s="465">
        <v>100</v>
      </c>
      <c r="T1124" s="471"/>
      <c r="U1124" s="465"/>
      <c r="V1124" s="358" t="s">
        <v>8276</v>
      </c>
      <c r="W1124" s="358" t="s">
        <v>8276</v>
      </c>
      <c r="X1124" s="358" t="s">
        <v>8276</v>
      </c>
      <c r="Y1124" s="358" t="s">
        <v>8276</v>
      </c>
      <c r="Z1124" s="358" t="s">
        <v>8276</v>
      </c>
      <c r="AA1124" s="358" t="s">
        <v>8276</v>
      </c>
      <c r="AB1124" s="358" t="s">
        <v>8276</v>
      </c>
      <c r="AC1124" s="358"/>
      <c r="AD1124" s="374"/>
    </row>
    <row r="1125" spans="1:30" ht="20.100000000000001" customHeight="1">
      <c r="A1125" s="311"/>
      <c r="B1125" s="311"/>
      <c r="C1125" s="452"/>
      <c r="D1125" s="311" t="s">
        <v>8566</v>
      </c>
      <c r="E1125" s="452" t="s">
        <v>8730</v>
      </c>
      <c r="F1125" s="531"/>
      <c r="G1125" s="314"/>
      <c r="H1125" s="356"/>
      <c r="I1125" s="314"/>
      <c r="J1125" s="356"/>
      <c r="K1125" s="314"/>
      <c r="L1125" s="356"/>
      <c r="M1125" s="314"/>
      <c r="N1125" s="315"/>
      <c r="O1125" s="316"/>
      <c r="P1125" s="315"/>
      <c r="Q1125" s="316"/>
      <c r="R1125" s="315"/>
      <c r="S1125" s="316"/>
      <c r="T1125" s="315"/>
      <c r="U1125" s="316"/>
      <c r="V1125" s="452"/>
      <c r="W1125" s="452"/>
      <c r="X1125" s="452"/>
      <c r="Y1125" s="452"/>
      <c r="Z1125" s="452"/>
      <c r="AA1125" s="452"/>
      <c r="AB1125" s="452"/>
      <c r="AC1125" s="452"/>
      <c r="AD1125" s="311"/>
    </row>
    <row r="1126" spans="1:30" ht="20.100000000000001" customHeight="1">
      <c r="A1126" s="311"/>
      <c r="B1126" s="311"/>
      <c r="C1126" s="452"/>
      <c r="D1126" s="311" t="s">
        <v>1563</v>
      </c>
      <c r="E1126" s="452"/>
      <c r="F1126" s="531"/>
      <c r="G1126" s="314"/>
      <c r="H1126" s="356"/>
      <c r="I1126" s="314"/>
      <c r="J1126" s="356"/>
      <c r="K1126" s="314"/>
      <c r="L1126" s="356"/>
      <c r="M1126" s="314"/>
      <c r="N1126" s="315"/>
      <c r="O1126" s="316"/>
      <c r="P1126" s="315"/>
      <c r="Q1126" s="316"/>
      <c r="R1126" s="315"/>
      <c r="S1126" s="316"/>
      <c r="T1126" s="315"/>
      <c r="U1126" s="316"/>
      <c r="V1126" s="452"/>
      <c r="W1126" s="452"/>
      <c r="X1126" s="452"/>
      <c r="Y1126" s="452"/>
      <c r="Z1126" s="452"/>
      <c r="AA1126" s="452"/>
      <c r="AB1126" s="452"/>
      <c r="AC1126" s="452"/>
      <c r="AD1126" s="311"/>
    </row>
    <row r="1127" spans="1:30" ht="20.100000000000001" customHeight="1">
      <c r="A1127" s="374" t="s">
        <v>8815</v>
      </c>
      <c r="B1127" s="374" t="s">
        <v>1258</v>
      </c>
      <c r="C1127" s="358" t="s">
        <v>3684</v>
      </c>
      <c r="D1127" s="374"/>
      <c r="E1127" s="527"/>
      <c r="F1127" s="443">
        <v>61</v>
      </c>
      <c r="G1127" s="444">
        <v>95.3125</v>
      </c>
      <c r="H1127" s="443">
        <v>52</v>
      </c>
      <c r="I1127" s="444">
        <f>H1127/54*100</f>
        <v>96.296296296296291</v>
      </c>
      <c r="J1127" s="443">
        <v>51</v>
      </c>
      <c r="K1127" s="444">
        <f>J1127/53*100</f>
        <v>96.226415094339629</v>
      </c>
      <c r="L1127" s="443">
        <v>48</v>
      </c>
      <c r="M1127" s="444">
        <v>96</v>
      </c>
      <c r="N1127" s="471">
        <v>40</v>
      </c>
      <c r="O1127" s="465">
        <v>95.2</v>
      </c>
      <c r="P1127" s="471">
        <v>39</v>
      </c>
      <c r="Q1127" s="465">
        <v>92.9</v>
      </c>
      <c r="R1127" s="471">
        <v>38</v>
      </c>
      <c r="S1127" s="465">
        <v>92.7</v>
      </c>
      <c r="T1127" s="471"/>
      <c r="U1127" s="465"/>
      <c r="V1127" s="358" t="s">
        <v>8276</v>
      </c>
      <c r="W1127" s="358" t="s">
        <v>8276</v>
      </c>
      <c r="X1127" s="358" t="s">
        <v>8276</v>
      </c>
      <c r="Y1127" s="358" t="s">
        <v>8276</v>
      </c>
      <c r="Z1127" s="358" t="s">
        <v>8276</v>
      </c>
      <c r="AA1127" s="358" t="s">
        <v>8276</v>
      </c>
      <c r="AB1127" s="358" t="s">
        <v>8276</v>
      </c>
      <c r="AC1127" s="358"/>
      <c r="AD1127" s="374"/>
    </row>
    <row r="1128" spans="1:30" ht="20.100000000000001" customHeight="1">
      <c r="A1128" s="311"/>
      <c r="B1128" s="311"/>
      <c r="C1128" s="452"/>
      <c r="D1128" s="311" t="s">
        <v>1959</v>
      </c>
      <c r="E1128" s="526" t="s">
        <v>758</v>
      </c>
      <c r="F1128" s="531"/>
      <c r="G1128" s="314"/>
      <c r="H1128" s="356"/>
      <c r="I1128" s="314"/>
      <c r="J1128" s="356"/>
      <c r="K1128" s="314"/>
      <c r="L1128" s="356"/>
      <c r="M1128" s="314"/>
      <c r="N1128" s="315"/>
      <c r="O1128" s="316"/>
      <c r="P1128" s="315"/>
      <c r="Q1128" s="316"/>
      <c r="R1128" s="315"/>
      <c r="S1128" s="316"/>
      <c r="T1128" s="315"/>
      <c r="U1128" s="316"/>
      <c r="V1128" s="452"/>
      <c r="W1128" s="452"/>
      <c r="X1128" s="452"/>
      <c r="Y1128" s="452"/>
      <c r="Z1128" s="452"/>
      <c r="AA1128" s="452"/>
      <c r="AB1128" s="452"/>
      <c r="AC1128" s="452"/>
      <c r="AD1128" s="311"/>
    </row>
    <row r="1129" spans="1:30" ht="20.100000000000001" customHeight="1">
      <c r="A1129" s="311"/>
      <c r="B1129" s="311"/>
      <c r="C1129" s="452"/>
      <c r="D1129" s="311" t="s">
        <v>1960</v>
      </c>
      <c r="E1129" s="526"/>
      <c r="F1129" s="531">
        <v>3</v>
      </c>
      <c r="G1129" s="314">
        <v>4.6875</v>
      </c>
      <c r="H1129" s="356">
        <v>2</v>
      </c>
      <c r="I1129" s="314">
        <f>H1129/54*100</f>
        <v>3.7037037037037033</v>
      </c>
      <c r="J1129" s="356">
        <v>2</v>
      </c>
      <c r="K1129" s="314">
        <f>J1129/53*100</f>
        <v>3.7735849056603774</v>
      </c>
      <c r="L1129" s="356">
        <v>2</v>
      </c>
      <c r="M1129" s="314">
        <v>4</v>
      </c>
      <c r="N1129" s="315">
        <v>2</v>
      </c>
      <c r="O1129" s="316">
        <v>4.8</v>
      </c>
      <c r="P1129" s="315">
        <v>3</v>
      </c>
      <c r="Q1129" s="316">
        <v>7.1</v>
      </c>
      <c r="R1129" s="315">
        <v>3</v>
      </c>
      <c r="S1129" s="316">
        <v>7.3</v>
      </c>
      <c r="T1129" s="315"/>
      <c r="U1129" s="316"/>
      <c r="V1129" s="452"/>
      <c r="W1129" s="452"/>
      <c r="X1129" s="452"/>
      <c r="Y1129" s="452"/>
      <c r="Z1129" s="452"/>
      <c r="AA1129" s="452"/>
      <c r="AB1129" s="452"/>
      <c r="AC1129" s="452"/>
      <c r="AD1129" s="311"/>
    </row>
    <row r="1130" spans="1:30" ht="20.100000000000001" customHeight="1">
      <c r="A1130" s="374" t="s">
        <v>6578</v>
      </c>
      <c r="B1130" s="374" t="s">
        <v>1259</v>
      </c>
      <c r="C1130" s="358" t="s">
        <v>8816</v>
      </c>
      <c r="D1130" s="374" t="s">
        <v>8568</v>
      </c>
      <c r="E1130" s="358" t="s">
        <v>7338</v>
      </c>
      <c r="F1130" s="443"/>
      <c r="G1130" s="444"/>
      <c r="H1130" s="443">
        <v>2</v>
      </c>
      <c r="I1130" s="444">
        <v>100</v>
      </c>
      <c r="J1130" s="443">
        <v>2</v>
      </c>
      <c r="K1130" s="444">
        <v>100</v>
      </c>
      <c r="L1130" s="443">
        <v>2</v>
      </c>
      <c r="M1130" s="444">
        <v>100</v>
      </c>
      <c r="N1130" s="471">
        <v>2</v>
      </c>
      <c r="O1130" s="465">
        <v>100</v>
      </c>
      <c r="P1130" s="471">
        <v>2</v>
      </c>
      <c r="Q1130" s="465">
        <v>66.666666666666671</v>
      </c>
      <c r="R1130" s="471">
        <v>2</v>
      </c>
      <c r="S1130" s="465">
        <v>66.7</v>
      </c>
      <c r="T1130" s="471"/>
      <c r="U1130" s="465"/>
      <c r="V1130" s="358" t="s">
        <v>8276</v>
      </c>
      <c r="W1130" s="358" t="s">
        <v>8276</v>
      </c>
      <c r="X1130" s="358" t="s">
        <v>8276</v>
      </c>
      <c r="Y1130" s="358" t="s">
        <v>8276</v>
      </c>
      <c r="Z1130" s="358" t="s">
        <v>8276</v>
      </c>
      <c r="AA1130" s="358" t="s">
        <v>8276</v>
      </c>
      <c r="AB1130" s="358" t="s">
        <v>8276</v>
      </c>
      <c r="AC1130" s="358"/>
      <c r="AD1130" s="374"/>
    </row>
    <row r="1131" spans="1:30" ht="20.100000000000001" customHeight="1">
      <c r="A1131" s="311"/>
      <c r="B1131" s="311"/>
      <c r="C1131" s="452"/>
      <c r="D1131" s="311" t="s">
        <v>8569</v>
      </c>
      <c r="E1131" s="526"/>
      <c r="F1131" s="531">
        <v>1</v>
      </c>
      <c r="G1131" s="314">
        <v>33.333333333333329</v>
      </c>
      <c r="H1131" s="356"/>
      <c r="I1131" s="314"/>
      <c r="J1131" s="356"/>
      <c r="K1131" s="314"/>
      <c r="L1131" s="356"/>
      <c r="M1131" s="314"/>
      <c r="N1131" s="315"/>
      <c r="O1131" s="316"/>
      <c r="P1131" s="315"/>
      <c r="Q1131" s="316"/>
      <c r="R1131" s="315"/>
      <c r="S1131" s="316"/>
      <c r="T1131" s="315"/>
      <c r="U1131" s="316"/>
      <c r="V1131" s="452"/>
      <c r="W1131" s="452"/>
      <c r="X1131" s="452"/>
      <c r="Y1131" s="452"/>
      <c r="Z1131" s="452"/>
      <c r="AA1131" s="452"/>
      <c r="AB1131" s="452"/>
      <c r="AC1131" s="452"/>
      <c r="AD1131" s="311"/>
    </row>
    <row r="1132" spans="1:30" ht="20.100000000000001" customHeight="1">
      <c r="A1132" s="311"/>
      <c r="B1132" s="311"/>
      <c r="C1132" s="452"/>
      <c r="D1132" s="311" t="s">
        <v>7408</v>
      </c>
      <c r="E1132" s="526"/>
      <c r="F1132" s="531"/>
      <c r="G1132" s="314"/>
      <c r="H1132" s="356"/>
      <c r="I1132" s="314"/>
      <c r="J1132" s="356"/>
      <c r="K1132" s="314"/>
      <c r="L1132" s="356"/>
      <c r="M1132" s="314"/>
      <c r="N1132" s="315"/>
      <c r="O1132" s="316"/>
      <c r="P1132" s="315"/>
      <c r="Q1132" s="316"/>
      <c r="R1132" s="315"/>
      <c r="S1132" s="316"/>
      <c r="T1132" s="315"/>
      <c r="U1132" s="316"/>
      <c r="V1132" s="452"/>
      <c r="W1132" s="452"/>
      <c r="X1132" s="452"/>
      <c r="Y1132" s="452"/>
      <c r="Z1132" s="452"/>
      <c r="AA1132" s="452"/>
      <c r="AB1132" s="452"/>
      <c r="AC1132" s="452"/>
      <c r="AD1132" s="311"/>
    </row>
    <row r="1133" spans="1:30" ht="20.100000000000001" customHeight="1">
      <c r="A1133" s="311"/>
      <c r="B1133" s="311"/>
      <c r="C1133" s="452"/>
      <c r="D1133" s="311" t="s">
        <v>8571</v>
      </c>
      <c r="E1133" s="526"/>
      <c r="F1133" s="531">
        <v>1</v>
      </c>
      <c r="G1133" s="314">
        <v>33.333333333333329</v>
      </c>
      <c r="H1133" s="356"/>
      <c r="I1133" s="314"/>
      <c r="J1133" s="356"/>
      <c r="K1133" s="314"/>
      <c r="L1133" s="356"/>
      <c r="M1133" s="314"/>
      <c r="N1133" s="315"/>
      <c r="O1133" s="316"/>
      <c r="P1133" s="315">
        <v>1</v>
      </c>
      <c r="Q1133" s="316">
        <v>33.333333333333336</v>
      </c>
      <c r="R1133" s="315">
        <v>1</v>
      </c>
      <c r="S1133" s="316">
        <v>33.299999999999997</v>
      </c>
      <c r="T1133" s="315"/>
      <c r="U1133" s="316"/>
      <c r="V1133" s="452"/>
      <c r="W1133" s="452"/>
      <c r="X1133" s="452"/>
      <c r="Y1133" s="452"/>
      <c r="Z1133" s="452"/>
      <c r="AA1133" s="452"/>
      <c r="AB1133" s="452"/>
      <c r="AC1133" s="452"/>
      <c r="AD1133" s="311"/>
    </row>
    <row r="1134" spans="1:30" ht="20.100000000000001" customHeight="1">
      <c r="A1134" s="311"/>
      <c r="B1134" s="311"/>
      <c r="C1134" s="452"/>
      <c r="D1134" s="311" t="s">
        <v>1959</v>
      </c>
      <c r="E1134" s="526"/>
      <c r="F1134" s="531"/>
      <c r="G1134" s="314"/>
      <c r="H1134" s="356"/>
      <c r="I1134" s="314"/>
      <c r="J1134" s="356"/>
      <c r="K1134" s="314"/>
      <c r="L1134" s="356"/>
      <c r="M1134" s="314"/>
      <c r="N1134" s="315"/>
      <c r="O1134" s="316"/>
      <c r="P1134" s="315"/>
      <c r="Q1134" s="316"/>
      <c r="R1134" s="315"/>
      <c r="S1134" s="316"/>
      <c r="T1134" s="315"/>
      <c r="U1134" s="316"/>
      <c r="V1134" s="452"/>
      <c r="W1134" s="452"/>
      <c r="X1134" s="452"/>
      <c r="Y1134" s="452"/>
      <c r="Z1134" s="452"/>
      <c r="AA1134" s="452"/>
      <c r="AB1134" s="452"/>
      <c r="AC1134" s="452"/>
      <c r="AD1134" s="311"/>
    </row>
    <row r="1135" spans="1:30" ht="20.100000000000001" customHeight="1">
      <c r="A1135" s="311"/>
      <c r="B1135" s="311"/>
      <c r="C1135" s="452"/>
      <c r="D1135" s="311" t="s">
        <v>1960</v>
      </c>
      <c r="E1135" s="526"/>
      <c r="F1135" s="531">
        <v>1</v>
      </c>
      <c r="G1135" s="314">
        <v>33.333333333333329</v>
      </c>
      <c r="H1135" s="356"/>
      <c r="I1135" s="314"/>
      <c r="J1135" s="356"/>
      <c r="K1135" s="314"/>
      <c r="L1135" s="356"/>
      <c r="M1135" s="314"/>
      <c r="N1135" s="315"/>
      <c r="O1135" s="316"/>
      <c r="P1135" s="315"/>
      <c r="Q1135" s="316"/>
      <c r="R1135" s="315"/>
      <c r="S1135" s="316"/>
      <c r="T1135" s="315"/>
      <c r="U1135" s="316"/>
      <c r="V1135" s="452"/>
      <c r="W1135" s="452"/>
      <c r="X1135" s="452"/>
      <c r="Y1135" s="452"/>
      <c r="Z1135" s="452"/>
      <c r="AA1135" s="452"/>
      <c r="AB1135" s="452"/>
      <c r="AC1135" s="452"/>
      <c r="AD1135" s="311"/>
    </row>
    <row r="1136" spans="1:30" ht="20.100000000000001" customHeight="1">
      <c r="A1136" s="374" t="s">
        <v>6579</v>
      </c>
      <c r="B1136" s="374" t="s">
        <v>1260</v>
      </c>
      <c r="C1136" s="358" t="s">
        <v>3684</v>
      </c>
      <c r="D1136" s="374" t="s">
        <v>2230</v>
      </c>
      <c r="E1136" s="358" t="s">
        <v>7409</v>
      </c>
      <c r="F1136" s="443">
        <v>1</v>
      </c>
      <c r="G1136" s="444">
        <v>1.5625</v>
      </c>
      <c r="H1136" s="443">
        <v>1</v>
      </c>
      <c r="I1136" s="444">
        <v>1.8518518518518519</v>
      </c>
      <c r="J1136" s="443">
        <v>1</v>
      </c>
      <c r="K1136" s="444">
        <f>J1136/53*100</f>
        <v>1.8867924528301887</v>
      </c>
      <c r="L1136" s="443">
        <v>1</v>
      </c>
      <c r="M1136" s="444">
        <v>2</v>
      </c>
      <c r="N1136" s="471">
        <v>1</v>
      </c>
      <c r="O1136" s="465">
        <v>2.3809523809523809</v>
      </c>
      <c r="P1136" s="471">
        <v>2</v>
      </c>
      <c r="Q1136" s="465">
        <v>4.7619047619047619</v>
      </c>
      <c r="R1136" s="471">
        <v>2</v>
      </c>
      <c r="S1136" s="465">
        <v>4.9000000000000004</v>
      </c>
      <c r="T1136" s="471"/>
      <c r="U1136" s="465"/>
      <c r="V1136" s="358" t="s">
        <v>8276</v>
      </c>
      <c r="W1136" s="358" t="s">
        <v>8276</v>
      </c>
      <c r="X1136" s="358" t="s">
        <v>8276</v>
      </c>
      <c r="Y1136" s="358" t="s">
        <v>8276</v>
      </c>
      <c r="Z1136" s="358" t="s">
        <v>8276</v>
      </c>
      <c r="AA1136" s="358" t="s">
        <v>8276</v>
      </c>
      <c r="AB1136" s="358" t="s">
        <v>8276</v>
      </c>
      <c r="AC1136" s="358"/>
      <c r="AD1136" s="374"/>
    </row>
    <row r="1137" spans="1:30" ht="20.100000000000001" customHeight="1">
      <c r="A1137" s="311"/>
      <c r="B1137" s="311"/>
      <c r="C1137" s="452"/>
      <c r="D1137" s="311" t="s">
        <v>2231</v>
      </c>
      <c r="E1137" s="452"/>
      <c r="F1137" s="531">
        <v>16</v>
      </c>
      <c r="G1137" s="314">
        <v>25</v>
      </c>
      <c r="H1137" s="356">
        <v>10</v>
      </c>
      <c r="I1137" s="314">
        <v>18.518518518518519</v>
      </c>
      <c r="J1137" s="356">
        <v>9</v>
      </c>
      <c r="K1137" s="314">
        <f>J1137/53*100</f>
        <v>16.981132075471699</v>
      </c>
      <c r="L1137" s="356">
        <v>7</v>
      </c>
      <c r="M1137" s="314">
        <v>14</v>
      </c>
      <c r="N1137" s="315">
        <v>5</v>
      </c>
      <c r="O1137" s="316">
        <v>11.904761904761905</v>
      </c>
      <c r="P1137" s="315">
        <v>5</v>
      </c>
      <c r="Q1137" s="316">
        <v>11.904761904761905</v>
      </c>
      <c r="R1137" s="315">
        <v>4</v>
      </c>
      <c r="S1137" s="316">
        <v>9.8000000000000007</v>
      </c>
      <c r="T1137" s="315"/>
      <c r="U1137" s="316"/>
      <c r="V1137" s="452"/>
      <c r="W1137" s="452"/>
      <c r="X1137" s="452"/>
      <c r="Y1137" s="452"/>
      <c r="Z1137" s="452"/>
      <c r="AA1137" s="452"/>
      <c r="AB1137" s="452"/>
      <c r="AC1137" s="452"/>
      <c r="AD1137" s="311"/>
    </row>
    <row r="1138" spans="1:30" ht="20.100000000000001" customHeight="1">
      <c r="A1138" s="311"/>
      <c r="B1138" s="311"/>
      <c r="C1138" s="452"/>
      <c r="D1138" s="311" t="s">
        <v>1512</v>
      </c>
      <c r="E1138" s="452"/>
      <c r="F1138" s="531">
        <v>11</v>
      </c>
      <c r="G1138" s="314">
        <v>17.1875</v>
      </c>
      <c r="H1138" s="356">
        <v>11</v>
      </c>
      <c r="I1138" s="314">
        <v>20.37037037037037</v>
      </c>
      <c r="J1138" s="356">
        <v>11</v>
      </c>
      <c r="K1138" s="314">
        <f>J1138/53*100</f>
        <v>20.754716981132077</v>
      </c>
      <c r="L1138" s="356">
        <v>13</v>
      </c>
      <c r="M1138" s="314">
        <v>26</v>
      </c>
      <c r="N1138" s="315">
        <v>10</v>
      </c>
      <c r="O1138" s="316">
        <v>23.80952380952381</v>
      </c>
      <c r="P1138" s="315">
        <v>8</v>
      </c>
      <c r="Q1138" s="316">
        <v>19.047619047619047</v>
      </c>
      <c r="R1138" s="315">
        <v>9</v>
      </c>
      <c r="S1138" s="316">
        <v>22</v>
      </c>
      <c r="T1138" s="315"/>
      <c r="U1138" s="316"/>
      <c r="V1138" s="452"/>
      <c r="W1138" s="452"/>
      <c r="X1138" s="452"/>
      <c r="Y1138" s="452"/>
      <c r="Z1138" s="452"/>
      <c r="AA1138" s="452"/>
      <c r="AB1138" s="452"/>
      <c r="AC1138" s="452"/>
      <c r="AD1138" s="311"/>
    </row>
    <row r="1139" spans="1:30" ht="20.100000000000001" customHeight="1">
      <c r="A1139" s="311"/>
      <c r="B1139" s="311"/>
      <c r="C1139" s="452"/>
      <c r="D1139" s="311" t="s">
        <v>2232</v>
      </c>
      <c r="E1139" s="452"/>
      <c r="F1139" s="531">
        <v>22</v>
      </c>
      <c r="G1139" s="314">
        <v>34.375</v>
      </c>
      <c r="H1139" s="356">
        <v>17</v>
      </c>
      <c r="I1139" s="314">
        <v>31.481481481481481</v>
      </c>
      <c r="J1139" s="356">
        <v>18</v>
      </c>
      <c r="K1139" s="314">
        <f>J1139/53*100</f>
        <v>33.962264150943398</v>
      </c>
      <c r="L1139" s="356">
        <v>18</v>
      </c>
      <c r="M1139" s="314">
        <v>36</v>
      </c>
      <c r="N1139" s="315">
        <v>16</v>
      </c>
      <c r="O1139" s="316">
        <v>38.095238095238095</v>
      </c>
      <c r="P1139" s="315">
        <v>18</v>
      </c>
      <c r="Q1139" s="316">
        <v>42.857142857142854</v>
      </c>
      <c r="R1139" s="315">
        <v>17</v>
      </c>
      <c r="S1139" s="316">
        <v>41.5</v>
      </c>
      <c r="T1139" s="315"/>
      <c r="U1139" s="316"/>
      <c r="V1139" s="452"/>
      <c r="W1139" s="452"/>
      <c r="X1139" s="452"/>
      <c r="Y1139" s="452"/>
      <c r="Z1139" s="452"/>
      <c r="AA1139" s="452"/>
      <c r="AB1139" s="452"/>
      <c r="AC1139" s="452"/>
      <c r="AD1139" s="311"/>
    </row>
    <row r="1140" spans="1:30" ht="20.100000000000001" customHeight="1">
      <c r="A1140" s="311"/>
      <c r="B1140" s="311"/>
      <c r="C1140" s="452"/>
      <c r="D1140" s="311" t="s">
        <v>2233</v>
      </c>
      <c r="E1140" s="452"/>
      <c r="F1140" s="531">
        <v>14</v>
      </c>
      <c r="G1140" s="314">
        <v>21.875</v>
      </c>
      <c r="H1140" s="356">
        <v>15</v>
      </c>
      <c r="I1140" s="314">
        <v>27.777777777777779</v>
      </c>
      <c r="J1140" s="356">
        <v>14</v>
      </c>
      <c r="K1140" s="314">
        <f>J1140/53*100</f>
        <v>26.415094339622641</v>
      </c>
      <c r="L1140" s="356">
        <v>11</v>
      </c>
      <c r="M1140" s="314">
        <v>22</v>
      </c>
      <c r="N1140" s="315">
        <v>10</v>
      </c>
      <c r="O1140" s="316">
        <v>23.80952380952381</v>
      </c>
      <c r="P1140" s="315">
        <v>9</v>
      </c>
      <c r="Q1140" s="316">
        <v>21.428571428571427</v>
      </c>
      <c r="R1140" s="315">
        <v>9</v>
      </c>
      <c r="S1140" s="316">
        <v>22</v>
      </c>
      <c r="T1140" s="315"/>
      <c r="U1140" s="316"/>
      <c r="V1140" s="452"/>
      <c r="W1140" s="452"/>
      <c r="X1140" s="452"/>
      <c r="Y1140" s="452"/>
      <c r="Z1140" s="452"/>
      <c r="AA1140" s="452"/>
      <c r="AB1140" s="452"/>
      <c r="AC1140" s="452"/>
      <c r="AD1140" s="311"/>
    </row>
    <row r="1141" spans="1:30" ht="20.100000000000001" customHeight="1">
      <c r="A1141" s="311"/>
      <c r="B1141" s="311"/>
      <c r="C1141" s="452"/>
      <c r="D1141" s="311" t="s">
        <v>2002</v>
      </c>
      <c r="E1141" s="452"/>
      <c r="F1141" s="531"/>
      <c r="G1141" s="314"/>
      <c r="H1141" s="356"/>
      <c r="I1141" s="314"/>
      <c r="J1141" s="356"/>
      <c r="K1141" s="314"/>
      <c r="L1141" s="356"/>
      <c r="M1141" s="314"/>
      <c r="N1141" s="315"/>
      <c r="O1141" s="316"/>
      <c r="P1141" s="315"/>
      <c r="Q1141" s="316"/>
      <c r="R1141" s="315"/>
      <c r="S1141" s="316"/>
      <c r="T1141" s="315"/>
      <c r="U1141" s="316"/>
      <c r="V1141" s="452"/>
      <c r="W1141" s="452"/>
      <c r="X1141" s="452"/>
      <c r="Y1141" s="452"/>
      <c r="Z1141" s="452"/>
      <c r="AA1141" s="452"/>
      <c r="AB1141" s="452"/>
      <c r="AC1141" s="452"/>
      <c r="AD1141" s="311"/>
    </row>
    <row r="1142" spans="1:30" ht="20.100000000000001" customHeight="1">
      <c r="A1142" s="311"/>
      <c r="B1142" s="311"/>
      <c r="C1142" s="452"/>
      <c r="D1142" s="311" t="s">
        <v>1359</v>
      </c>
      <c r="E1142" s="452"/>
      <c r="F1142" s="531"/>
      <c r="G1142" s="314"/>
      <c r="H1142" s="356"/>
      <c r="I1142" s="314"/>
      <c r="J1142" s="356"/>
      <c r="K1142" s="314"/>
      <c r="L1142" s="356"/>
      <c r="M1142" s="314"/>
      <c r="N1142" s="315"/>
      <c r="O1142" s="316"/>
      <c r="P1142" s="315"/>
      <c r="Q1142" s="316"/>
      <c r="R1142" s="315"/>
      <c r="S1142" s="316"/>
      <c r="T1142" s="315"/>
      <c r="U1142" s="316"/>
      <c r="V1142" s="452"/>
      <c r="W1142" s="452"/>
      <c r="X1142" s="452"/>
      <c r="Y1142" s="452"/>
      <c r="Z1142" s="452"/>
      <c r="AA1142" s="452"/>
      <c r="AB1142" s="452"/>
      <c r="AC1142" s="452"/>
      <c r="AD1142" s="311"/>
    </row>
    <row r="1143" spans="1:30" ht="20.100000000000001" customHeight="1">
      <c r="A1143" s="374" t="s">
        <v>6580</v>
      </c>
      <c r="B1143" s="374" t="s">
        <v>8817</v>
      </c>
      <c r="C1143" s="358" t="s">
        <v>3684</v>
      </c>
      <c r="D1143" s="374"/>
      <c r="E1143" s="358"/>
      <c r="F1143" s="443">
        <v>30</v>
      </c>
      <c r="G1143" s="444">
        <v>100</v>
      </c>
      <c r="H1143" s="443">
        <v>25</v>
      </c>
      <c r="I1143" s="444">
        <v>100</v>
      </c>
      <c r="J1143" s="443">
        <f>5092-5068</f>
        <v>24</v>
      </c>
      <c r="K1143" s="444">
        <v>100</v>
      </c>
      <c r="L1143" s="443">
        <v>21</v>
      </c>
      <c r="M1143" s="444">
        <v>100</v>
      </c>
      <c r="N1143" s="471">
        <v>18</v>
      </c>
      <c r="O1143" s="465">
        <v>100</v>
      </c>
      <c r="P1143" s="471">
        <v>15</v>
      </c>
      <c r="Q1143" s="465">
        <v>100</v>
      </c>
      <c r="R1143" s="471">
        <v>15</v>
      </c>
      <c r="S1143" s="465">
        <v>100</v>
      </c>
      <c r="T1143" s="471"/>
      <c r="U1143" s="465"/>
      <c r="V1143" s="358" t="s">
        <v>8276</v>
      </c>
      <c r="W1143" s="358" t="s">
        <v>8276</v>
      </c>
      <c r="X1143" s="358" t="s">
        <v>8276</v>
      </c>
      <c r="Y1143" s="358" t="s">
        <v>8276</v>
      </c>
      <c r="Z1143" s="358" t="s">
        <v>8276</v>
      </c>
      <c r="AA1143" s="358" t="s">
        <v>8276</v>
      </c>
      <c r="AB1143" s="358" t="s">
        <v>8276</v>
      </c>
      <c r="AC1143" s="358"/>
      <c r="AD1143" s="374"/>
    </row>
    <row r="1144" spans="1:30" ht="20.100000000000001" customHeight="1">
      <c r="A1144" s="374" t="s">
        <v>6581</v>
      </c>
      <c r="B1144" s="374" t="s">
        <v>8818</v>
      </c>
      <c r="C1144" s="358" t="s">
        <v>3684</v>
      </c>
      <c r="D1144" s="374" t="s">
        <v>2222</v>
      </c>
      <c r="E1144" s="358" t="s">
        <v>7338</v>
      </c>
      <c r="F1144" s="443"/>
      <c r="G1144" s="444"/>
      <c r="H1144" s="443"/>
      <c r="I1144" s="444"/>
      <c r="J1144" s="443"/>
      <c r="K1144" s="444"/>
      <c r="L1144" s="443"/>
      <c r="M1144" s="444"/>
      <c r="N1144" s="471"/>
      <c r="O1144" s="465"/>
      <c r="P1144" s="471"/>
      <c r="Q1144" s="465"/>
      <c r="R1144" s="471"/>
      <c r="S1144" s="465"/>
      <c r="T1144" s="471"/>
      <c r="U1144" s="465"/>
      <c r="V1144" s="358" t="s">
        <v>8276</v>
      </c>
      <c r="W1144" s="358" t="s">
        <v>8276</v>
      </c>
      <c r="X1144" s="358" t="s">
        <v>8276</v>
      </c>
      <c r="Y1144" s="358" t="s">
        <v>8276</v>
      </c>
      <c r="Z1144" s="358" t="s">
        <v>8276</v>
      </c>
      <c r="AA1144" s="358" t="s">
        <v>8276</v>
      </c>
      <c r="AB1144" s="358" t="s">
        <v>8276</v>
      </c>
      <c r="AC1144" s="358"/>
      <c r="AD1144" s="374"/>
    </row>
    <row r="1145" spans="1:30" ht="20.100000000000001" customHeight="1">
      <c r="A1145" s="311"/>
      <c r="B1145" s="311"/>
      <c r="C1145" s="452"/>
      <c r="D1145" s="311" t="s">
        <v>2223</v>
      </c>
      <c r="E1145" s="452"/>
      <c r="F1145" s="531">
        <v>1</v>
      </c>
      <c r="G1145" s="314">
        <v>3.3333333333333335</v>
      </c>
      <c r="H1145" s="356"/>
      <c r="I1145" s="314"/>
      <c r="J1145" s="356"/>
      <c r="K1145" s="314"/>
      <c r="L1145" s="356"/>
      <c r="M1145" s="314"/>
      <c r="N1145" s="315"/>
      <c r="O1145" s="316"/>
      <c r="P1145" s="315"/>
      <c r="Q1145" s="316"/>
      <c r="R1145" s="315"/>
      <c r="S1145" s="316"/>
      <c r="T1145" s="315"/>
      <c r="U1145" s="316"/>
      <c r="V1145" s="452"/>
      <c r="W1145" s="452"/>
      <c r="X1145" s="452"/>
      <c r="Y1145" s="452"/>
      <c r="Z1145" s="452"/>
      <c r="AA1145" s="452"/>
      <c r="AB1145" s="452"/>
      <c r="AC1145" s="452"/>
      <c r="AD1145" s="311"/>
    </row>
    <row r="1146" spans="1:30" ht="20.100000000000001" customHeight="1">
      <c r="A1146" s="311"/>
      <c r="B1146" s="311"/>
      <c r="C1146" s="452"/>
      <c r="D1146" s="311" t="s">
        <v>2224</v>
      </c>
      <c r="E1146" s="452"/>
      <c r="F1146" s="531"/>
      <c r="G1146" s="314"/>
      <c r="H1146" s="356"/>
      <c r="I1146" s="314"/>
      <c r="J1146" s="356"/>
      <c r="K1146" s="314"/>
      <c r="L1146" s="356"/>
      <c r="M1146" s="314"/>
      <c r="N1146" s="315"/>
      <c r="O1146" s="316"/>
      <c r="P1146" s="315"/>
      <c r="Q1146" s="316"/>
      <c r="R1146" s="315"/>
      <c r="S1146" s="316"/>
      <c r="T1146" s="315"/>
      <c r="U1146" s="316"/>
      <c r="V1146" s="452"/>
      <c r="W1146" s="452"/>
      <c r="X1146" s="452"/>
      <c r="Y1146" s="452"/>
      <c r="Z1146" s="452"/>
      <c r="AA1146" s="452"/>
      <c r="AB1146" s="452"/>
      <c r="AC1146" s="452"/>
      <c r="AD1146" s="311"/>
    </row>
    <row r="1147" spans="1:30" ht="20.100000000000001" customHeight="1">
      <c r="A1147" s="311"/>
      <c r="B1147" s="311"/>
      <c r="C1147" s="452"/>
      <c r="D1147" s="311" t="s">
        <v>2225</v>
      </c>
      <c r="E1147" s="452"/>
      <c r="F1147" s="531"/>
      <c r="G1147" s="314"/>
      <c r="H1147" s="356">
        <v>1</v>
      </c>
      <c r="I1147" s="314">
        <v>4</v>
      </c>
      <c r="J1147" s="356">
        <v>2</v>
      </c>
      <c r="K1147" s="314">
        <f>J1147/24*100</f>
        <v>8.3333333333333321</v>
      </c>
      <c r="L1147" s="356">
        <v>2</v>
      </c>
      <c r="M1147" s="314">
        <v>9.5238095238095237</v>
      </c>
      <c r="N1147" s="315">
        <v>1</v>
      </c>
      <c r="O1147" s="316">
        <v>5.5555555555555554</v>
      </c>
      <c r="P1147" s="315">
        <v>1</v>
      </c>
      <c r="Q1147" s="316">
        <v>6.666666666666667</v>
      </c>
      <c r="R1147" s="315">
        <v>1</v>
      </c>
      <c r="S1147" s="316">
        <v>6.7</v>
      </c>
      <c r="T1147" s="315"/>
      <c r="U1147" s="316"/>
      <c r="V1147" s="452"/>
      <c r="W1147" s="452"/>
      <c r="X1147" s="452"/>
      <c r="Y1147" s="452"/>
      <c r="Z1147" s="452"/>
      <c r="AA1147" s="452"/>
      <c r="AB1147" s="452"/>
      <c r="AC1147" s="452"/>
      <c r="AD1147" s="311"/>
    </row>
    <row r="1148" spans="1:30" ht="20.100000000000001" customHeight="1">
      <c r="A1148" s="311"/>
      <c r="B1148" s="311"/>
      <c r="C1148" s="452"/>
      <c r="D1148" s="311" t="s">
        <v>2226</v>
      </c>
      <c r="E1148" s="452"/>
      <c r="F1148" s="531">
        <v>8</v>
      </c>
      <c r="G1148" s="314">
        <v>26.666666666666668</v>
      </c>
      <c r="H1148" s="356">
        <v>6</v>
      </c>
      <c r="I1148" s="314">
        <v>24</v>
      </c>
      <c r="J1148" s="356">
        <v>6</v>
      </c>
      <c r="K1148" s="314">
        <f>J1148/24*100</f>
        <v>25</v>
      </c>
      <c r="L1148" s="356">
        <v>5</v>
      </c>
      <c r="M1148" s="314">
        <v>23.80952380952381</v>
      </c>
      <c r="N1148" s="315">
        <v>6</v>
      </c>
      <c r="O1148" s="316">
        <v>33.333333333333329</v>
      </c>
      <c r="P1148" s="315">
        <v>6</v>
      </c>
      <c r="Q1148" s="316">
        <v>40</v>
      </c>
      <c r="R1148" s="315">
        <v>6</v>
      </c>
      <c r="S1148" s="316">
        <v>40</v>
      </c>
      <c r="T1148" s="315"/>
      <c r="U1148" s="316"/>
      <c r="V1148" s="452"/>
      <c r="W1148" s="452"/>
      <c r="X1148" s="452"/>
      <c r="Y1148" s="452"/>
      <c r="Z1148" s="452"/>
      <c r="AA1148" s="452"/>
      <c r="AB1148" s="452"/>
      <c r="AC1148" s="452"/>
      <c r="AD1148" s="311"/>
    </row>
    <row r="1149" spans="1:30" ht="20.100000000000001" customHeight="1">
      <c r="A1149" s="311"/>
      <c r="B1149" s="311"/>
      <c r="C1149" s="452"/>
      <c r="D1149" s="311" t="s">
        <v>2227</v>
      </c>
      <c r="E1149" s="452"/>
      <c r="F1149" s="531">
        <v>13</v>
      </c>
      <c r="G1149" s="314">
        <v>43.333333333333336</v>
      </c>
      <c r="H1149" s="356">
        <v>13</v>
      </c>
      <c r="I1149" s="314">
        <v>52</v>
      </c>
      <c r="J1149" s="356">
        <v>12</v>
      </c>
      <c r="K1149" s="314">
        <f>J1149/24*100</f>
        <v>50</v>
      </c>
      <c r="L1149" s="356">
        <v>11</v>
      </c>
      <c r="M1149" s="314">
        <v>52.38095238095238</v>
      </c>
      <c r="N1149" s="315">
        <v>8</v>
      </c>
      <c r="O1149" s="316">
        <v>44.444444444444443</v>
      </c>
      <c r="P1149" s="315">
        <v>7</v>
      </c>
      <c r="Q1149" s="316">
        <v>46.666666666666664</v>
      </c>
      <c r="R1149" s="315">
        <v>6</v>
      </c>
      <c r="S1149" s="316">
        <v>40</v>
      </c>
      <c r="T1149" s="315"/>
      <c r="U1149" s="316"/>
      <c r="V1149" s="452"/>
      <c r="W1149" s="452"/>
      <c r="X1149" s="452"/>
      <c r="Y1149" s="452"/>
      <c r="Z1149" s="452"/>
      <c r="AA1149" s="452"/>
      <c r="AB1149" s="452"/>
      <c r="AC1149" s="452"/>
      <c r="AD1149" s="311"/>
    </row>
    <row r="1150" spans="1:30" ht="20.100000000000001" customHeight="1">
      <c r="A1150" s="311"/>
      <c r="B1150" s="311"/>
      <c r="C1150" s="452"/>
      <c r="D1150" s="311" t="s">
        <v>2228</v>
      </c>
      <c r="E1150" s="452"/>
      <c r="F1150" s="531">
        <v>8</v>
      </c>
      <c r="G1150" s="314">
        <v>26.666666666666668</v>
      </c>
      <c r="H1150" s="356">
        <v>5</v>
      </c>
      <c r="I1150" s="314">
        <v>20</v>
      </c>
      <c r="J1150" s="356">
        <v>4</v>
      </c>
      <c r="K1150" s="314">
        <f>J1150/24*100</f>
        <v>16.666666666666664</v>
      </c>
      <c r="L1150" s="356">
        <v>3</v>
      </c>
      <c r="M1150" s="314">
        <v>14.285714285714286</v>
      </c>
      <c r="N1150" s="315">
        <v>3</v>
      </c>
      <c r="O1150" s="316">
        <v>16.666666666666664</v>
      </c>
      <c r="P1150" s="315">
        <v>1</v>
      </c>
      <c r="Q1150" s="316">
        <v>6.666666666666667</v>
      </c>
      <c r="R1150" s="315">
        <v>2</v>
      </c>
      <c r="S1150" s="316">
        <v>13.3</v>
      </c>
      <c r="T1150" s="315"/>
      <c r="U1150" s="316"/>
      <c r="V1150" s="452"/>
      <c r="W1150" s="452"/>
      <c r="X1150" s="452"/>
      <c r="Y1150" s="452"/>
      <c r="Z1150" s="452"/>
      <c r="AA1150" s="452"/>
      <c r="AB1150" s="452"/>
      <c r="AC1150" s="452"/>
      <c r="AD1150" s="311"/>
    </row>
    <row r="1151" spans="1:30" ht="20.100000000000001" customHeight="1">
      <c r="A1151" s="311"/>
      <c r="B1151" s="311"/>
      <c r="C1151" s="452"/>
      <c r="D1151" s="311" t="s">
        <v>2229</v>
      </c>
      <c r="E1151" s="452"/>
      <c r="F1151" s="531"/>
      <c r="G1151" s="314"/>
      <c r="H1151" s="356"/>
      <c r="I1151" s="314"/>
      <c r="J1151" s="356"/>
      <c r="K1151" s="314"/>
      <c r="L1151" s="356"/>
      <c r="M1151" s="314"/>
      <c r="N1151" s="315"/>
      <c r="O1151" s="316"/>
      <c r="P1151" s="315"/>
      <c r="Q1151" s="316"/>
      <c r="R1151" s="315"/>
      <c r="S1151" s="316"/>
      <c r="T1151" s="315"/>
      <c r="U1151" s="316"/>
      <c r="V1151" s="452"/>
      <c r="W1151" s="452"/>
      <c r="X1151" s="452"/>
      <c r="Y1151" s="452"/>
      <c r="Z1151" s="452"/>
      <c r="AA1151" s="452"/>
      <c r="AB1151" s="452"/>
      <c r="AC1151" s="452"/>
      <c r="AD1151" s="311"/>
    </row>
    <row r="1152" spans="1:30" ht="20.100000000000001" customHeight="1">
      <c r="A1152" s="311"/>
      <c r="B1152" s="311"/>
      <c r="C1152" s="452"/>
      <c r="D1152" s="311" t="s">
        <v>1959</v>
      </c>
      <c r="E1152" s="452"/>
      <c r="F1152" s="531"/>
      <c r="G1152" s="314"/>
      <c r="H1152" s="356"/>
      <c r="I1152" s="314"/>
      <c r="J1152" s="356"/>
      <c r="K1152" s="314"/>
      <c r="L1152" s="356"/>
      <c r="M1152" s="314"/>
      <c r="N1152" s="315"/>
      <c r="O1152" s="316"/>
      <c r="P1152" s="315"/>
      <c r="Q1152" s="316"/>
      <c r="R1152" s="315"/>
      <c r="S1152" s="316"/>
      <c r="T1152" s="315"/>
      <c r="U1152" s="316"/>
      <c r="V1152" s="452"/>
      <c r="W1152" s="452"/>
      <c r="X1152" s="452"/>
      <c r="Y1152" s="452"/>
      <c r="Z1152" s="452"/>
      <c r="AA1152" s="452"/>
      <c r="AB1152" s="452"/>
      <c r="AC1152" s="452"/>
      <c r="AD1152" s="311"/>
    </row>
    <row r="1153" spans="1:30" ht="20.100000000000001" customHeight="1">
      <c r="A1153" s="311"/>
      <c r="B1153" s="311"/>
      <c r="C1153" s="452"/>
      <c r="D1153" s="311" t="s">
        <v>1960</v>
      </c>
      <c r="E1153" s="452"/>
      <c r="F1153" s="531"/>
      <c r="G1153" s="314"/>
      <c r="H1153" s="356"/>
      <c r="I1153" s="314"/>
      <c r="J1153" s="356"/>
      <c r="K1153" s="314"/>
      <c r="L1153" s="356"/>
      <c r="M1153" s="314"/>
      <c r="N1153" s="315"/>
      <c r="O1153" s="316"/>
      <c r="P1153" s="315"/>
      <c r="Q1153" s="316"/>
      <c r="R1153" s="315"/>
      <c r="S1153" s="316"/>
      <c r="T1153" s="315"/>
      <c r="U1153" s="316"/>
      <c r="V1153" s="452"/>
      <c r="W1153" s="452"/>
      <c r="X1153" s="452"/>
      <c r="Y1153" s="452"/>
      <c r="Z1153" s="452"/>
      <c r="AA1153" s="452"/>
      <c r="AB1153" s="452"/>
      <c r="AC1153" s="452"/>
      <c r="AD1153" s="311"/>
    </row>
    <row r="1154" spans="1:30" ht="20.100000000000001" customHeight="1">
      <c r="A1154" s="374" t="s">
        <v>6582</v>
      </c>
      <c r="B1154" s="374" t="s">
        <v>1261</v>
      </c>
      <c r="C1154" s="358" t="s">
        <v>3684</v>
      </c>
      <c r="D1154" s="374"/>
      <c r="E1154" s="358"/>
      <c r="F1154" s="443">
        <v>30</v>
      </c>
      <c r="G1154" s="444">
        <v>100</v>
      </c>
      <c r="H1154" s="443">
        <v>25</v>
      </c>
      <c r="I1154" s="444">
        <v>100</v>
      </c>
      <c r="J1154" s="443">
        <v>24</v>
      </c>
      <c r="K1154" s="444">
        <v>100</v>
      </c>
      <c r="L1154" s="443">
        <v>21</v>
      </c>
      <c r="M1154" s="444">
        <v>100</v>
      </c>
      <c r="N1154" s="471">
        <v>18</v>
      </c>
      <c r="O1154" s="465">
        <v>100</v>
      </c>
      <c r="P1154" s="471">
        <v>15</v>
      </c>
      <c r="Q1154" s="465">
        <v>100</v>
      </c>
      <c r="R1154" s="471">
        <v>15</v>
      </c>
      <c r="S1154" s="465">
        <v>100</v>
      </c>
      <c r="T1154" s="471"/>
      <c r="U1154" s="465"/>
      <c r="V1154" s="358" t="s">
        <v>8276</v>
      </c>
      <c r="W1154" s="358" t="s">
        <v>8276</v>
      </c>
      <c r="X1154" s="358" t="s">
        <v>8276</v>
      </c>
      <c r="Y1154" s="358" t="s">
        <v>8276</v>
      </c>
      <c r="Z1154" s="358" t="s">
        <v>8276</v>
      </c>
      <c r="AA1154" s="358" t="s">
        <v>8276</v>
      </c>
      <c r="AB1154" s="358" t="s">
        <v>8276</v>
      </c>
      <c r="AC1154" s="358"/>
      <c r="AD1154" s="374"/>
    </row>
    <row r="1155" spans="1:30" ht="20.100000000000001" customHeight="1">
      <c r="A1155" s="311"/>
      <c r="B1155" s="311"/>
      <c r="C1155" s="452"/>
      <c r="D1155" s="311" t="s">
        <v>1562</v>
      </c>
      <c r="E1155" s="452" t="s">
        <v>177</v>
      </c>
      <c r="F1155" s="531"/>
      <c r="G1155" s="314"/>
      <c r="H1155" s="356"/>
      <c r="I1155" s="314"/>
      <c r="J1155" s="356"/>
      <c r="K1155" s="314"/>
      <c r="L1155" s="356"/>
      <c r="M1155" s="314"/>
      <c r="N1155" s="315"/>
      <c r="O1155" s="316"/>
      <c r="P1155" s="315"/>
      <c r="Q1155" s="316"/>
      <c r="R1155" s="315"/>
      <c r="S1155" s="316"/>
      <c r="T1155" s="315"/>
      <c r="U1155" s="316"/>
      <c r="V1155" s="452"/>
      <c r="W1155" s="452"/>
      <c r="X1155" s="452"/>
      <c r="Y1155" s="452"/>
      <c r="Z1155" s="452"/>
      <c r="AA1155" s="452"/>
      <c r="AB1155" s="452"/>
      <c r="AC1155" s="452"/>
      <c r="AD1155" s="311"/>
    </row>
    <row r="1156" spans="1:30" ht="20.100000000000001" customHeight="1">
      <c r="A1156" s="311"/>
      <c r="B1156" s="311"/>
      <c r="C1156" s="452"/>
      <c r="D1156" s="311" t="s">
        <v>1563</v>
      </c>
      <c r="E1156" s="452"/>
      <c r="F1156" s="531"/>
      <c r="G1156" s="314"/>
      <c r="H1156" s="356"/>
      <c r="I1156" s="314"/>
      <c r="J1156" s="356"/>
      <c r="K1156" s="314"/>
      <c r="L1156" s="356"/>
      <c r="M1156" s="314"/>
      <c r="N1156" s="315"/>
      <c r="O1156" s="316"/>
      <c r="P1156" s="315"/>
      <c r="Q1156" s="316"/>
      <c r="R1156" s="315"/>
      <c r="S1156" s="316"/>
      <c r="T1156" s="315"/>
      <c r="U1156" s="316"/>
      <c r="V1156" s="452"/>
      <c r="W1156" s="452"/>
      <c r="X1156" s="452"/>
      <c r="Y1156" s="452"/>
      <c r="Z1156" s="452"/>
      <c r="AA1156" s="452"/>
      <c r="AB1156" s="452"/>
      <c r="AC1156" s="452"/>
      <c r="AD1156" s="311"/>
    </row>
    <row r="1157" spans="1:30" ht="20.100000000000001" customHeight="1">
      <c r="A1157" s="374" t="s">
        <v>8819</v>
      </c>
      <c r="B1157" s="374" t="s">
        <v>1262</v>
      </c>
      <c r="C1157" s="358" t="s">
        <v>3684</v>
      </c>
      <c r="D1157" s="374"/>
      <c r="E1157" s="358"/>
      <c r="F1157" s="443">
        <v>28</v>
      </c>
      <c r="G1157" s="444">
        <v>93.333333333333329</v>
      </c>
      <c r="H1157" s="443">
        <v>23</v>
      </c>
      <c r="I1157" s="444">
        <f>H1157/25*100</f>
        <v>92</v>
      </c>
      <c r="J1157" s="443">
        <v>22</v>
      </c>
      <c r="K1157" s="444">
        <f>J1157/24*100</f>
        <v>91.666666666666657</v>
      </c>
      <c r="L1157" s="443">
        <v>19</v>
      </c>
      <c r="M1157" s="444">
        <v>90.5</v>
      </c>
      <c r="N1157" s="471">
        <v>16</v>
      </c>
      <c r="O1157" s="465">
        <v>88.9</v>
      </c>
      <c r="P1157" s="471">
        <v>13</v>
      </c>
      <c r="Q1157" s="465">
        <v>86.7</v>
      </c>
      <c r="R1157" s="471">
        <v>13</v>
      </c>
      <c r="S1157" s="465">
        <v>86.7</v>
      </c>
      <c r="T1157" s="471"/>
      <c r="U1157" s="465"/>
      <c r="V1157" s="358" t="s">
        <v>8276</v>
      </c>
      <c r="W1157" s="358" t="s">
        <v>8276</v>
      </c>
      <c r="X1157" s="358" t="s">
        <v>8276</v>
      </c>
      <c r="Y1157" s="358" t="s">
        <v>8276</v>
      </c>
      <c r="Z1157" s="358" t="s">
        <v>8276</v>
      </c>
      <c r="AA1157" s="358" t="s">
        <v>8276</v>
      </c>
      <c r="AB1157" s="358" t="s">
        <v>8276</v>
      </c>
      <c r="AC1157" s="358"/>
      <c r="AD1157" s="374"/>
    </row>
    <row r="1158" spans="1:30" ht="20.100000000000001" customHeight="1">
      <c r="A1158" s="311"/>
      <c r="B1158" s="311"/>
      <c r="C1158" s="452"/>
      <c r="D1158" s="311" t="s">
        <v>7407</v>
      </c>
      <c r="E1158" s="452" t="s">
        <v>758</v>
      </c>
      <c r="F1158" s="531"/>
      <c r="G1158" s="314"/>
      <c r="H1158" s="356"/>
      <c r="I1158" s="314"/>
      <c r="J1158" s="356"/>
      <c r="K1158" s="314"/>
      <c r="L1158" s="356"/>
      <c r="M1158" s="314"/>
      <c r="N1158" s="315"/>
      <c r="O1158" s="316"/>
      <c r="P1158" s="315"/>
      <c r="Q1158" s="316"/>
      <c r="R1158" s="315"/>
      <c r="S1158" s="316"/>
      <c r="T1158" s="315"/>
      <c r="U1158" s="316"/>
      <c r="V1158" s="452"/>
      <c r="W1158" s="452"/>
      <c r="X1158" s="452"/>
      <c r="Y1158" s="452"/>
      <c r="Z1158" s="452"/>
      <c r="AA1158" s="452"/>
      <c r="AB1158" s="452"/>
      <c r="AC1158" s="452"/>
      <c r="AD1158" s="311"/>
    </row>
    <row r="1159" spans="1:30" ht="20.100000000000001" customHeight="1">
      <c r="A1159" s="311"/>
      <c r="B1159" s="311"/>
      <c r="C1159" s="452"/>
      <c r="D1159" s="311" t="s">
        <v>1960</v>
      </c>
      <c r="E1159" s="452"/>
      <c r="F1159" s="531">
        <v>2</v>
      </c>
      <c r="G1159" s="314">
        <v>6.666666666666667</v>
      </c>
      <c r="H1159" s="356">
        <v>2</v>
      </c>
      <c r="I1159" s="314">
        <f>H1159/25*100</f>
        <v>8</v>
      </c>
      <c r="J1159" s="356">
        <v>2</v>
      </c>
      <c r="K1159" s="314">
        <f>J1159/24*100</f>
        <v>8.3333333333333321</v>
      </c>
      <c r="L1159" s="356">
        <v>2</v>
      </c>
      <c r="M1159" s="314">
        <v>9.5</v>
      </c>
      <c r="N1159" s="315">
        <v>2</v>
      </c>
      <c r="O1159" s="316">
        <v>11.1</v>
      </c>
      <c r="P1159" s="315">
        <v>2</v>
      </c>
      <c r="Q1159" s="316">
        <v>13.3</v>
      </c>
      <c r="R1159" s="315">
        <v>2</v>
      </c>
      <c r="S1159" s="316">
        <v>13.3</v>
      </c>
      <c r="T1159" s="315"/>
      <c r="U1159" s="316"/>
      <c r="V1159" s="452"/>
      <c r="W1159" s="452"/>
      <c r="X1159" s="452"/>
      <c r="Y1159" s="452"/>
      <c r="Z1159" s="452"/>
      <c r="AA1159" s="452"/>
      <c r="AB1159" s="452"/>
      <c r="AC1159" s="452"/>
      <c r="AD1159" s="311"/>
    </row>
    <row r="1160" spans="1:30" ht="20.100000000000001" customHeight="1">
      <c r="A1160" s="374" t="s">
        <v>6583</v>
      </c>
      <c r="B1160" s="374" t="s">
        <v>1263</v>
      </c>
      <c r="C1160" s="358" t="s">
        <v>8820</v>
      </c>
      <c r="D1160" s="374" t="s">
        <v>8568</v>
      </c>
      <c r="E1160" s="527" t="s">
        <v>7338</v>
      </c>
      <c r="F1160" s="443">
        <v>1</v>
      </c>
      <c r="G1160" s="444">
        <v>50</v>
      </c>
      <c r="H1160" s="443">
        <v>2</v>
      </c>
      <c r="I1160" s="444">
        <v>100</v>
      </c>
      <c r="J1160" s="443">
        <v>2</v>
      </c>
      <c r="K1160" s="444">
        <v>100</v>
      </c>
      <c r="L1160" s="443">
        <v>2</v>
      </c>
      <c r="M1160" s="444">
        <v>100</v>
      </c>
      <c r="N1160" s="471">
        <v>2</v>
      </c>
      <c r="O1160" s="465">
        <v>100</v>
      </c>
      <c r="P1160" s="471">
        <v>2</v>
      </c>
      <c r="Q1160" s="465">
        <v>100</v>
      </c>
      <c r="R1160" s="471">
        <v>2</v>
      </c>
      <c r="S1160" s="465">
        <v>100</v>
      </c>
      <c r="T1160" s="471"/>
      <c r="U1160" s="465"/>
      <c r="V1160" s="358" t="s">
        <v>8276</v>
      </c>
      <c r="W1160" s="358" t="s">
        <v>8276</v>
      </c>
      <c r="X1160" s="358" t="s">
        <v>8276</v>
      </c>
      <c r="Y1160" s="358" t="s">
        <v>8276</v>
      </c>
      <c r="Z1160" s="358" t="s">
        <v>8276</v>
      </c>
      <c r="AA1160" s="358" t="s">
        <v>8276</v>
      </c>
      <c r="AB1160" s="358" t="s">
        <v>8276</v>
      </c>
      <c r="AC1160" s="358"/>
      <c r="AD1160" s="374"/>
    </row>
    <row r="1161" spans="1:30" ht="20.100000000000001" customHeight="1">
      <c r="A1161" s="311"/>
      <c r="B1161" s="311"/>
      <c r="C1161" s="452"/>
      <c r="D1161" s="311" t="s">
        <v>8569</v>
      </c>
      <c r="E1161" s="526"/>
      <c r="F1161" s="531"/>
      <c r="G1161" s="314"/>
      <c r="H1161" s="356"/>
      <c r="I1161" s="314"/>
      <c r="J1161" s="356"/>
      <c r="K1161" s="314"/>
      <c r="L1161" s="356"/>
      <c r="M1161" s="314"/>
      <c r="N1161" s="315"/>
      <c r="O1161" s="316"/>
      <c r="P1161" s="315"/>
      <c r="Q1161" s="316"/>
      <c r="R1161" s="315"/>
      <c r="S1161" s="316"/>
      <c r="T1161" s="315"/>
      <c r="U1161" s="316"/>
      <c r="V1161" s="452"/>
      <c r="W1161" s="452"/>
      <c r="X1161" s="452"/>
      <c r="Y1161" s="452"/>
      <c r="Z1161" s="452"/>
      <c r="AA1161" s="452"/>
      <c r="AB1161" s="452"/>
      <c r="AC1161" s="452"/>
      <c r="AD1161" s="311"/>
    </row>
    <row r="1162" spans="1:30" ht="20.100000000000001" customHeight="1">
      <c r="A1162" s="311"/>
      <c r="B1162" s="311"/>
      <c r="C1162" s="452"/>
      <c r="D1162" s="311" t="s">
        <v>7408</v>
      </c>
      <c r="E1162" s="526"/>
      <c r="F1162" s="531"/>
      <c r="G1162" s="314"/>
      <c r="H1162" s="356"/>
      <c r="I1162" s="314"/>
      <c r="J1162" s="356"/>
      <c r="K1162" s="314"/>
      <c r="L1162" s="356"/>
      <c r="M1162" s="314"/>
      <c r="N1162" s="315"/>
      <c r="O1162" s="316"/>
      <c r="P1162" s="315"/>
      <c r="Q1162" s="316"/>
      <c r="R1162" s="315"/>
      <c r="S1162" s="316"/>
      <c r="T1162" s="315"/>
      <c r="U1162" s="316"/>
      <c r="V1162" s="452"/>
      <c r="W1162" s="452"/>
      <c r="X1162" s="452"/>
      <c r="Y1162" s="452"/>
      <c r="Z1162" s="452"/>
      <c r="AA1162" s="452"/>
      <c r="AB1162" s="452"/>
      <c r="AC1162" s="452"/>
      <c r="AD1162" s="311"/>
    </row>
    <row r="1163" spans="1:30" ht="20.100000000000001" customHeight="1">
      <c r="A1163" s="311"/>
      <c r="B1163" s="311"/>
      <c r="C1163" s="452"/>
      <c r="D1163" s="311" t="s">
        <v>8571</v>
      </c>
      <c r="E1163" s="526"/>
      <c r="F1163" s="531"/>
      <c r="G1163" s="314"/>
      <c r="H1163" s="356"/>
      <c r="I1163" s="314"/>
      <c r="J1163" s="356"/>
      <c r="K1163" s="314"/>
      <c r="L1163" s="356"/>
      <c r="M1163" s="314"/>
      <c r="N1163" s="315"/>
      <c r="O1163" s="316"/>
      <c r="P1163" s="315"/>
      <c r="Q1163" s="316"/>
      <c r="R1163" s="315"/>
      <c r="S1163" s="316"/>
      <c r="T1163" s="315"/>
      <c r="U1163" s="316"/>
      <c r="V1163" s="452"/>
      <c r="W1163" s="452"/>
      <c r="X1163" s="452"/>
      <c r="Y1163" s="452"/>
      <c r="Z1163" s="452"/>
      <c r="AA1163" s="452"/>
      <c r="AB1163" s="452"/>
      <c r="AC1163" s="452"/>
      <c r="AD1163" s="311"/>
    </row>
    <row r="1164" spans="1:30" ht="20.100000000000001" customHeight="1">
      <c r="A1164" s="311"/>
      <c r="B1164" s="311"/>
      <c r="C1164" s="452"/>
      <c r="D1164" s="311" t="s">
        <v>1959</v>
      </c>
      <c r="E1164" s="526"/>
      <c r="F1164" s="531"/>
      <c r="G1164" s="314"/>
      <c r="H1164" s="356"/>
      <c r="I1164" s="314"/>
      <c r="J1164" s="356"/>
      <c r="K1164" s="314"/>
      <c r="L1164" s="356"/>
      <c r="M1164" s="314"/>
      <c r="N1164" s="315"/>
      <c r="O1164" s="316"/>
      <c r="P1164" s="315"/>
      <c r="Q1164" s="316"/>
      <c r="R1164" s="315"/>
      <c r="S1164" s="316"/>
      <c r="T1164" s="315"/>
      <c r="U1164" s="316"/>
      <c r="V1164" s="452"/>
      <c r="W1164" s="452"/>
      <c r="X1164" s="452"/>
      <c r="Y1164" s="452"/>
      <c r="Z1164" s="452"/>
      <c r="AA1164" s="452"/>
      <c r="AB1164" s="452"/>
      <c r="AC1164" s="452"/>
      <c r="AD1164" s="311"/>
    </row>
    <row r="1165" spans="1:30" ht="20.100000000000001" customHeight="1">
      <c r="A1165" s="311"/>
      <c r="B1165" s="311"/>
      <c r="C1165" s="452"/>
      <c r="D1165" s="311" t="s">
        <v>1960</v>
      </c>
      <c r="E1165" s="526"/>
      <c r="F1165" s="531">
        <v>1</v>
      </c>
      <c r="G1165" s="314">
        <v>50</v>
      </c>
      <c r="H1165" s="356"/>
      <c r="I1165" s="314"/>
      <c r="J1165" s="356"/>
      <c r="K1165" s="314"/>
      <c r="L1165" s="356"/>
      <c r="M1165" s="314"/>
      <c r="N1165" s="315"/>
      <c r="O1165" s="316"/>
      <c r="P1165" s="315"/>
      <c r="Q1165" s="316"/>
      <c r="R1165" s="315"/>
      <c r="S1165" s="316"/>
      <c r="T1165" s="315"/>
      <c r="U1165" s="316"/>
      <c r="V1165" s="452"/>
      <c r="W1165" s="452"/>
      <c r="X1165" s="452"/>
      <c r="Y1165" s="452"/>
      <c r="Z1165" s="452"/>
      <c r="AA1165" s="452"/>
      <c r="AB1165" s="452"/>
      <c r="AC1165" s="452"/>
      <c r="AD1165" s="311"/>
    </row>
    <row r="1166" spans="1:30" ht="20.100000000000001" customHeight="1">
      <c r="A1166" s="374" t="s">
        <v>6584</v>
      </c>
      <c r="B1166" s="374" t="s">
        <v>1264</v>
      </c>
      <c r="C1166" s="358" t="s">
        <v>3684</v>
      </c>
      <c r="D1166" s="374" t="s">
        <v>2230</v>
      </c>
      <c r="E1166" s="358" t="s">
        <v>7409</v>
      </c>
      <c r="F1166" s="443">
        <v>4</v>
      </c>
      <c r="G1166" s="444">
        <v>13.333333333333334</v>
      </c>
      <c r="H1166" s="443">
        <v>3</v>
      </c>
      <c r="I1166" s="444">
        <v>12</v>
      </c>
      <c r="J1166" s="443">
        <v>3</v>
      </c>
      <c r="K1166" s="444">
        <f>J1166/24*100</f>
        <v>12.5</v>
      </c>
      <c r="L1166" s="443">
        <v>2</v>
      </c>
      <c r="M1166" s="444">
        <v>9.5238095238095237</v>
      </c>
      <c r="N1166" s="471">
        <v>1</v>
      </c>
      <c r="O1166" s="465">
        <v>5.5555555555555554</v>
      </c>
      <c r="P1166" s="471">
        <v>1</v>
      </c>
      <c r="Q1166" s="465">
        <v>6.666666666666667</v>
      </c>
      <c r="R1166" s="471">
        <v>1</v>
      </c>
      <c r="S1166" s="465">
        <v>6.7</v>
      </c>
      <c r="T1166" s="471"/>
      <c r="U1166" s="465"/>
      <c r="V1166" s="358" t="s">
        <v>8276</v>
      </c>
      <c r="W1166" s="358" t="s">
        <v>8276</v>
      </c>
      <c r="X1166" s="358" t="s">
        <v>8276</v>
      </c>
      <c r="Y1166" s="358" t="s">
        <v>8276</v>
      </c>
      <c r="Z1166" s="358" t="s">
        <v>8276</v>
      </c>
      <c r="AA1166" s="358" t="s">
        <v>8276</v>
      </c>
      <c r="AB1166" s="358" t="s">
        <v>8276</v>
      </c>
      <c r="AC1166" s="358"/>
      <c r="AD1166" s="374"/>
    </row>
    <row r="1167" spans="1:30" ht="20.100000000000001" customHeight="1">
      <c r="A1167" s="311"/>
      <c r="B1167" s="311"/>
      <c r="C1167" s="452"/>
      <c r="D1167" s="311" t="s">
        <v>2231</v>
      </c>
      <c r="E1167" s="452"/>
      <c r="F1167" s="531">
        <v>3</v>
      </c>
      <c r="G1167" s="314">
        <v>10</v>
      </c>
      <c r="H1167" s="356">
        <v>5</v>
      </c>
      <c r="I1167" s="314">
        <v>20</v>
      </c>
      <c r="J1167" s="356">
        <v>5</v>
      </c>
      <c r="K1167" s="314">
        <f>J1167/24*100</f>
        <v>20.833333333333336</v>
      </c>
      <c r="L1167" s="356">
        <v>3</v>
      </c>
      <c r="M1167" s="314">
        <v>14.285714285714286</v>
      </c>
      <c r="N1167" s="315">
        <v>2</v>
      </c>
      <c r="O1167" s="316">
        <v>11.111111111111111</v>
      </c>
      <c r="P1167" s="315">
        <v>2</v>
      </c>
      <c r="Q1167" s="316">
        <v>13.333333333333334</v>
      </c>
      <c r="R1167" s="315">
        <v>1</v>
      </c>
      <c r="S1167" s="316">
        <v>6.7</v>
      </c>
      <c r="T1167" s="315"/>
      <c r="U1167" s="316"/>
      <c r="V1167" s="452"/>
      <c r="W1167" s="452"/>
      <c r="X1167" s="452"/>
      <c r="Y1167" s="452"/>
      <c r="Z1167" s="452"/>
      <c r="AA1167" s="452"/>
      <c r="AB1167" s="452"/>
      <c r="AC1167" s="452"/>
      <c r="AD1167" s="311"/>
    </row>
    <row r="1168" spans="1:30" ht="20.100000000000001" customHeight="1">
      <c r="A1168" s="311"/>
      <c r="B1168" s="311"/>
      <c r="C1168" s="452"/>
      <c r="D1168" s="311" t="s">
        <v>1512</v>
      </c>
      <c r="E1168" s="452"/>
      <c r="F1168" s="531">
        <v>6</v>
      </c>
      <c r="G1168" s="314">
        <v>20</v>
      </c>
      <c r="H1168" s="356">
        <v>3</v>
      </c>
      <c r="I1168" s="314">
        <v>12</v>
      </c>
      <c r="J1168" s="356">
        <v>3</v>
      </c>
      <c r="K1168" s="314">
        <f>J1168/24*100</f>
        <v>12.5</v>
      </c>
      <c r="L1168" s="356">
        <v>3</v>
      </c>
      <c r="M1168" s="314">
        <v>14.285714285714286</v>
      </c>
      <c r="N1168" s="315">
        <v>3</v>
      </c>
      <c r="O1168" s="316">
        <v>16.666666666666668</v>
      </c>
      <c r="P1168" s="315">
        <v>3</v>
      </c>
      <c r="Q1168" s="316">
        <v>20</v>
      </c>
      <c r="R1168" s="315">
        <v>3</v>
      </c>
      <c r="S1168" s="316">
        <v>20</v>
      </c>
      <c r="T1168" s="315"/>
      <c r="U1168" s="316"/>
      <c r="V1168" s="452"/>
      <c r="W1168" s="452"/>
      <c r="X1168" s="452"/>
      <c r="Y1168" s="452"/>
      <c r="Z1168" s="452"/>
      <c r="AA1168" s="452"/>
      <c r="AB1168" s="452"/>
      <c r="AC1168" s="452"/>
      <c r="AD1168" s="311"/>
    </row>
    <row r="1169" spans="1:30" ht="20.100000000000001" customHeight="1">
      <c r="A1169" s="311"/>
      <c r="B1169" s="311"/>
      <c r="C1169" s="452"/>
      <c r="D1169" s="311" t="s">
        <v>2232</v>
      </c>
      <c r="E1169" s="452"/>
      <c r="F1169" s="531">
        <v>8</v>
      </c>
      <c r="G1169" s="314">
        <v>26.666666666666668</v>
      </c>
      <c r="H1169" s="356">
        <v>8</v>
      </c>
      <c r="I1169" s="314">
        <v>32</v>
      </c>
      <c r="J1169" s="356">
        <v>9</v>
      </c>
      <c r="K1169" s="314">
        <f>J1169/24*100</f>
        <v>37.5</v>
      </c>
      <c r="L1169" s="356">
        <v>9</v>
      </c>
      <c r="M1169" s="314">
        <v>42.857142857142854</v>
      </c>
      <c r="N1169" s="315">
        <v>8</v>
      </c>
      <c r="O1169" s="316">
        <v>44.444444444444443</v>
      </c>
      <c r="P1169" s="315">
        <v>6</v>
      </c>
      <c r="Q1169" s="316">
        <v>40</v>
      </c>
      <c r="R1169" s="315">
        <v>7</v>
      </c>
      <c r="S1169" s="316">
        <v>46.7</v>
      </c>
      <c r="T1169" s="315"/>
      <c r="U1169" s="316"/>
      <c r="V1169" s="452"/>
      <c r="W1169" s="452"/>
      <c r="X1169" s="452"/>
      <c r="Y1169" s="452"/>
      <c r="Z1169" s="452"/>
      <c r="AA1169" s="452"/>
      <c r="AB1169" s="452"/>
      <c r="AC1169" s="452"/>
      <c r="AD1169" s="311"/>
    </row>
    <row r="1170" spans="1:30" ht="20.100000000000001" customHeight="1">
      <c r="A1170" s="311"/>
      <c r="B1170" s="311"/>
      <c r="C1170" s="452"/>
      <c r="D1170" s="311" t="s">
        <v>2233</v>
      </c>
      <c r="E1170" s="452"/>
      <c r="F1170" s="531">
        <v>9</v>
      </c>
      <c r="G1170" s="314">
        <v>30</v>
      </c>
      <c r="H1170" s="356">
        <v>6</v>
      </c>
      <c r="I1170" s="314">
        <v>24</v>
      </c>
      <c r="J1170" s="356">
        <v>4</v>
      </c>
      <c r="K1170" s="314">
        <f>J1170/24*100</f>
        <v>16.666666666666664</v>
      </c>
      <c r="L1170" s="356">
        <v>4</v>
      </c>
      <c r="M1170" s="314">
        <v>19.047619047619047</v>
      </c>
      <c r="N1170" s="315">
        <v>4</v>
      </c>
      <c r="O1170" s="316">
        <v>22.222222222222221</v>
      </c>
      <c r="P1170" s="315">
        <v>3</v>
      </c>
      <c r="Q1170" s="316">
        <v>20</v>
      </c>
      <c r="R1170" s="315">
        <v>3</v>
      </c>
      <c r="S1170" s="316">
        <v>20</v>
      </c>
      <c r="T1170" s="315"/>
      <c r="U1170" s="316"/>
      <c r="V1170" s="452"/>
      <c r="W1170" s="452"/>
      <c r="X1170" s="452"/>
      <c r="Y1170" s="452"/>
      <c r="Z1170" s="452"/>
      <c r="AA1170" s="452"/>
      <c r="AB1170" s="452"/>
      <c r="AC1170" s="452"/>
      <c r="AD1170" s="311"/>
    </row>
    <row r="1171" spans="1:30" ht="20.100000000000001" customHeight="1">
      <c r="A1171" s="311"/>
      <c r="B1171" s="311"/>
      <c r="C1171" s="452"/>
      <c r="D1171" s="311" t="s">
        <v>2002</v>
      </c>
      <c r="E1171" s="452"/>
      <c r="F1171" s="531"/>
      <c r="G1171" s="314"/>
      <c r="H1171" s="356"/>
      <c r="I1171" s="314"/>
      <c r="J1171" s="356"/>
      <c r="K1171" s="314"/>
      <c r="L1171" s="356"/>
      <c r="M1171" s="314"/>
      <c r="N1171" s="315"/>
      <c r="O1171" s="316"/>
      <c r="P1171" s="315"/>
      <c r="Q1171" s="316"/>
      <c r="R1171" s="315"/>
      <c r="S1171" s="316"/>
      <c r="T1171" s="315"/>
      <c r="U1171" s="316"/>
      <c r="V1171" s="452"/>
      <c r="W1171" s="452"/>
      <c r="X1171" s="452"/>
      <c r="Y1171" s="452"/>
      <c r="Z1171" s="452"/>
      <c r="AA1171" s="452"/>
      <c r="AB1171" s="452"/>
      <c r="AC1171" s="452"/>
      <c r="AD1171" s="311"/>
    </row>
    <row r="1172" spans="1:30" ht="20.100000000000001" customHeight="1">
      <c r="A1172" s="311"/>
      <c r="B1172" s="311"/>
      <c r="C1172" s="452"/>
      <c r="D1172" s="311" t="s">
        <v>1359</v>
      </c>
      <c r="E1172" s="452"/>
      <c r="F1172" s="531"/>
      <c r="G1172" s="314"/>
      <c r="H1172" s="356"/>
      <c r="I1172" s="314"/>
      <c r="J1172" s="356"/>
      <c r="K1172" s="314"/>
      <c r="L1172" s="356"/>
      <c r="M1172" s="314"/>
      <c r="N1172" s="315"/>
      <c r="O1172" s="316"/>
      <c r="P1172" s="315"/>
      <c r="Q1172" s="316"/>
      <c r="R1172" s="315"/>
      <c r="S1172" s="316"/>
      <c r="T1172" s="315"/>
      <c r="U1172" s="316"/>
      <c r="V1172" s="452"/>
      <c r="W1172" s="452"/>
      <c r="X1172" s="452"/>
      <c r="Y1172" s="452"/>
      <c r="Z1172" s="452"/>
      <c r="AA1172" s="452"/>
      <c r="AB1172" s="452"/>
      <c r="AC1172" s="452"/>
      <c r="AD1172" s="311"/>
    </row>
    <row r="1173" spans="1:30" ht="20.100000000000001" customHeight="1">
      <c r="A1173" s="374" t="s">
        <v>6585</v>
      </c>
      <c r="B1173" s="374" t="s">
        <v>8821</v>
      </c>
      <c r="C1173" s="358" t="s">
        <v>3684</v>
      </c>
      <c r="D1173" s="374"/>
      <c r="E1173" s="358"/>
      <c r="F1173" s="443">
        <v>12</v>
      </c>
      <c r="G1173" s="444">
        <v>100</v>
      </c>
      <c r="H1173" s="443">
        <v>9</v>
      </c>
      <c r="I1173" s="444">
        <v>100</v>
      </c>
      <c r="J1173" s="443">
        <v>10</v>
      </c>
      <c r="K1173" s="444">
        <v>100</v>
      </c>
      <c r="L1173" s="443">
        <v>8</v>
      </c>
      <c r="M1173" s="444">
        <v>100</v>
      </c>
      <c r="N1173" s="471">
        <v>8</v>
      </c>
      <c r="O1173" s="465">
        <v>100</v>
      </c>
      <c r="P1173" s="471">
        <v>6</v>
      </c>
      <c r="Q1173" s="465">
        <v>100</v>
      </c>
      <c r="R1173" s="471">
        <v>6</v>
      </c>
      <c r="S1173" s="465">
        <v>100</v>
      </c>
      <c r="T1173" s="471"/>
      <c r="U1173" s="465"/>
      <c r="V1173" s="358" t="s">
        <v>8276</v>
      </c>
      <c r="W1173" s="358" t="s">
        <v>8276</v>
      </c>
      <c r="X1173" s="358" t="s">
        <v>8276</v>
      </c>
      <c r="Y1173" s="358" t="s">
        <v>8276</v>
      </c>
      <c r="Z1173" s="358" t="s">
        <v>8276</v>
      </c>
      <c r="AA1173" s="358" t="s">
        <v>8276</v>
      </c>
      <c r="AB1173" s="358" t="s">
        <v>8276</v>
      </c>
      <c r="AC1173" s="358"/>
      <c r="AD1173" s="374"/>
    </row>
    <row r="1174" spans="1:30" ht="20.100000000000001" customHeight="1">
      <c r="A1174" s="374" t="s">
        <v>6586</v>
      </c>
      <c r="B1174" s="374" t="s">
        <v>8822</v>
      </c>
      <c r="C1174" s="358" t="s">
        <v>3684</v>
      </c>
      <c r="D1174" s="374" t="s">
        <v>2222</v>
      </c>
      <c r="E1174" s="358" t="s">
        <v>7338</v>
      </c>
      <c r="F1174" s="443"/>
      <c r="G1174" s="444"/>
      <c r="H1174" s="443"/>
      <c r="I1174" s="444"/>
      <c r="J1174" s="443"/>
      <c r="K1174" s="444"/>
      <c r="L1174" s="443"/>
      <c r="M1174" s="444"/>
      <c r="N1174" s="471"/>
      <c r="O1174" s="465"/>
      <c r="P1174" s="471"/>
      <c r="Q1174" s="465"/>
      <c r="R1174" s="471"/>
      <c r="S1174" s="465"/>
      <c r="T1174" s="471"/>
      <c r="U1174" s="465"/>
      <c r="V1174" s="358" t="s">
        <v>8276</v>
      </c>
      <c r="W1174" s="358" t="s">
        <v>8276</v>
      </c>
      <c r="X1174" s="358" t="s">
        <v>8276</v>
      </c>
      <c r="Y1174" s="358" t="s">
        <v>8276</v>
      </c>
      <c r="Z1174" s="358" t="s">
        <v>8276</v>
      </c>
      <c r="AA1174" s="358" t="s">
        <v>8276</v>
      </c>
      <c r="AB1174" s="358" t="s">
        <v>8276</v>
      </c>
      <c r="AC1174" s="358"/>
      <c r="AD1174" s="374"/>
    </row>
    <row r="1175" spans="1:30" ht="20.100000000000001" customHeight="1">
      <c r="A1175" s="311"/>
      <c r="B1175" s="311"/>
      <c r="C1175" s="452"/>
      <c r="D1175" s="311" t="s">
        <v>2223</v>
      </c>
      <c r="E1175" s="452"/>
      <c r="F1175" s="531"/>
      <c r="G1175" s="314"/>
      <c r="H1175" s="356"/>
      <c r="I1175" s="314"/>
      <c r="J1175" s="356"/>
      <c r="K1175" s="314"/>
      <c r="L1175" s="356"/>
      <c r="M1175" s="314"/>
      <c r="N1175" s="315"/>
      <c r="O1175" s="316"/>
      <c r="P1175" s="315"/>
      <c r="Q1175" s="316"/>
      <c r="R1175" s="315"/>
      <c r="S1175" s="316"/>
      <c r="T1175" s="315"/>
      <c r="U1175" s="316"/>
      <c r="V1175" s="452"/>
      <c r="W1175" s="452"/>
      <c r="X1175" s="452"/>
      <c r="Y1175" s="452"/>
      <c r="Z1175" s="452"/>
      <c r="AA1175" s="452"/>
      <c r="AB1175" s="452"/>
      <c r="AC1175" s="452"/>
      <c r="AD1175" s="311"/>
    </row>
    <row r="1176" spans="1:30" ht="20.100000000000001" customHeight="1">
      <c r="A1176" s="311"/>
      <c r="B1176" s="311"/>
      <c r="C1176" s="452"/>
      <c r="D1176" s="311" t="s">
        <v>2224</v>
      </c>
      <c r="E1176" s="452"/>
      <c r="F1176" s="531"/>
      <c r="G1176" s="314"/>
      <c r="H1176" s="356"/>
      <c r="I1176" s="314"/>
      <c r="J1176" s="356"/>
      <c r="K1176" s="314"/>
      <c r="L1176" s="356"/>
      <c r="M1176" s="314"/>
      <c r="N1176" s="315"/>
      <c r="O1176" s="316"/>
      <c r="P1176" s="315"/>
      <c r="Q1176" s="316"/>
      <c r="R1176" s="315"/>
      <c r="S1176" s="316"/>
      <c r="T1176" s="315"/>
      <c r="U1176" s="316"/>
      <c r="V1176" s="452"/>
      <c r="W1176" s="452"/>
      <c r="X1176" s="452"/>
      <c r="Y1176" s="452"/>
      <c r="Z1176" s="452"/>
      <c r="AA1176" s="452"/>
      <c r="AB1176" s="452"/>
      <c r="AC1176" s="452"/>
      <c r="AD1176" s="311"/>
    </row>
    <row r="1177" spans="1:30" ht="20.100000000000001" customHeight="1">
      <c r="A1177" s="311"/>
      <c r="B1177" s="311"/>
      <c r="C1177" s="452"/>
      <c r="D1177" s="311" t="s">
        <v>2225</v>
      </c>
      <c r="E1177" s="452"/>
      <c r="F1177" s="531"/>
      <c r="G1177" s="314"/>
      <c r="H1177" s="356">
        <v>1</v>
      </c>
      <c r="I1177" s="314">
        <v>11.111111111111111</v>
      </c>
      <c r="J1177" s="356">
        <v>1</v>
      </c>
      <c r="K1177" s="314">
        <f>J1177/10*100</f>
        <v>10</v>
      </c>
      <c r="L1177" s="356">
        <v>1</v>
      </c>
      <c r="M1177" s="314">
        <v>12.5</v>
      </c>
      <c r="N1177" s="315">
        <v>1</v>
      </c>
      <c r="O1177" s="316">
        <v>12.5</v>
      </c>
      <c r="P1177" s="315"/>
      <c r="Q1177" s="316"/>
      <c r="R1177" s="315"/>
      <c r="S1177" s="316"/>
      <c r="T1177" s="315"/>
      <c r="U1177" s="316"/>
      <c r="V1177" s="452"/>
      <c r="W1177" s="452"/>
      <c r="X1177" s="452"/>
      <c r="Y1177" s="452"/>
      <c r="Z1177" s="452"/>
      <c r="AA1177" s="452"/>
      <c r="AB1177" s="452"/>
      <c r="AC1177" s="452"/>
      <c r="AD1177" s="311"/>
    </row>
    <row r="1178" spans="1:30" ht="20.100000000000001" customHeight="1">
      <c r="A1178" s="311"/>
      <c r="B1178" s="311"/>
      <c r="C1178" s="452"/>
      <c r="D1178" s="311" t="s">
        <v>2226</v>
      </c>
      <c r="E1178" s="452"/>
      <c r="F1178" s="531">
        <v>1</v>
      </c>
      <c r="G1178" s="314">
        <v>8.3333333333333339</v>
      </c>
      <c r="H1178" s="356">
        <v>2</v>
      </c>
      <c r="I1178" s="314">
        <v>22.222222222222221</v>
      </c>
      <c r="J1178" s="356">
        <v>2</v>
      </c>
      <c r="K1178" s="314">
        <f>J1178/10*100</f>
        <v>20</v>
      </c>
      <c r="L1178" s="356">
        <v>2</v>
      </c>
      <c r="M1178" s="314">
        <v>25</v>
      </c>
      <c r="N1178" s="315">
        <v>3</v>
      </c>
      <c r="O1178" s="316">
        <v>37.5</v>
      </c>
      <c r="P1178" s="315">
        <v>2</v>
      </c>
      <c r="Q1178" s="316">
        <v>33.333333333333336</v>
      </c>
      <c r="R1178" s="315">
        <v>2</v>
      </c>
      <c r="S1178" s="316">
        <v>33.299999999999997</v>
      </c>
      <c r="T1178" s="315"/>
      <c r="U1178" s="316"/>
      <c r="V1178" s="452"/>
      <c r="W1178" s="452"/>
      <c r="X1178" s="452"/>
      <c r="Y1178" s="452"/>
      <c r="Z1178" s="452"/>
      <c r="AA1178" s="452"/>
      <c r="AB1178" s="452"/>
      <c r="AC1178" s="452"/>
      <c r="AD1178" s="311"/>
    </row>
    <row r="1179" spans="1:30" ht="20.100000000000001" customHeight="1">
      <c r="A1179" s="311"/>
      <c r="B1179" s="311"/>
      <c r="C1179" s="452"/>
      <c r="D1179" s="311" t="s">
        <v>2227</v>
      </c>
      <c r="E1179" s="452"/>
      <c r="F1179" s="531">
        <v>6</v>
      </c>
      <c r="G1179" s="314">
        <v>50</v>
      </c>
      <c r="H1179" s="356">
        <v>3</v>
      </c>
      <c r="I1179" s="314">
        <v>33.333333333333336</v>
      </c>
      <c r="J1179" s="356">
        <v>4</v>
      </c>
      <c r="K1179" s="314">
        <f>J1179/10*100</f>
        <v>40</v>
      </c>
      <c r="L1179" s="356">
        <v>3</v>
      </c>
      <c r="M1179" s="314">
        <v>37.5</v>
      </c>
      <c r="N1179" s="315">
        <v>2</v>
      </c>
      <c r="O1179" s="316">
        <v>25</v>
      </c>
      <c r="P1179" s="315">
        <v>3</v>
      </c>
      <c r="Q1179" s="316">
        <v>50</v>
      </c>
      <c r="R1179" s="315">
        <v>2</v>
      </c>
      <c r="S1179" s="316">
        <v>33.299999999999997</v>
      </c>
      <c r="T1179" s="315"/>
      <c r="U1179" s="316"/>
      <c r="V1179" s="452"/>
      <c r="W1179" s="452"/>
      <c r="X1179" s="452"/>
      <c r="Y1179" s="452"/>
      <c r="Z1179" s="452"/>
      <c r="AA1179" s="452"/>
      <c r="AB1179" s="452"/>
      <c r="AC1179" s="452"/>
      <c r="AD1179" s="311"/>
    </row>
    <row r="1180" spans="1:30" ht="20.100000000000001" customHeight="1">
      <c r="A1180" s="311"/>
      <c r="B1180" s="311"/>
      <c r="C1180" s="452"/>
      <c r="D1180" s="311" t="s">
        <v>2228</v>
      </c>
      <c r="E1180" s="452"/>
      <c r="F1180" s="531">
        <v>5</v>
      </c>
      <c r="G1180" s="314">
        <v>41.666666666666664</v>
      </c>
      <c r="H1180" s="356">
        <v>3</v>
      </c>
      <c r="I1180" s="314">
        <v>33.333333333333336</v>
      </c>
      <c r="J1180" s="356">
        <v>3</v>
      </c>
      <c r="K1180" s="314">
        <f>J1180/10*100</f>
        <v>30</v>
      </c>
      <c r="L1180" s="356">
        <v>2</v>
      </c>
      <c r="M1180" s="314">
        <v>25</v>
      </c>
      <c r="N1180" s="315">
        <v>2</v>
      </c>
      <c r="O1180" s="316">
        <v>25</v>
      </c>
      <c r="P1180" s="315">
        <v>1</v>
      </c>
      <c r="Q1180" s="316">
        <v>16.666666666666668</v>
      </c>
      <c r="R1180" s="315">
        <v>2</v>
      </c>
      <c r="S1180" s="316">
        <v>33.299999999999997</v>
      </c>
      <c r="T1180" s="315"/>
      <c r="U1180" s="316"/>
      <c r="V1180" s="452"/>
      <c r="W1180" s="452"/>
      <c r="X1180" s="452"/>
      <c r="Y1180" s="452"/>
      <c r="Z1180" s="452"/>
      <c r="AA1180" s="452"/>
      <c r="AB1180" s="452"/>
      <c r="AC1180" s="452"/>
      <c r="AD1180" s="311"/>
    </row>
    <row r="1181" spans="1:30" ht="20.100000000000001" customHeight="1">
      <c r="A1181" s="311"/>
      <c r="B1181" s="311"/>
      <c r="C1181" s="452"/>
      <c r="D1181" s="311" t="s">
        <v>2229</v>
      </c>
      <c r="E1181" s="452"/>
      <c r="F1181" s="531"/>
      <c r="G1181" s="314"/>
      <c r="H1181" s="356"/>
      <c r="I1181" s="314"/>
      <c r="J1181" s="356"/>
      <c r="K1181" s="314"/>
      <c r="L1181" s="356"/>
      <c r="M1181" s="314"/>
      <c r="N1181" s="315"/>
      <c r="O1181" s="316"/>
      <c r="P1181" s="315"/>
      <c r="Q1181" s="316"/>
      <c r="R1181" s="315"/>
      <c r="S1181" s="316"/>
      <c r="T1181" s="315"/>
      <c r="U1181" s="316"/>
      <c r="V1181" s="452"/>
      <c r="W1181" s="452"/>
      <c r="X1181" s="452"/>
      <c r="Y1181" s="452"/>
      <c r="Z1181" s="452"/>
      <c r="AA1181" s="452"/>
      <c r="AB1181" s="452"/>
      <c r="AC1181" s="452"/>
      <c r="AD1181" s="311"/>
    </row>
    <row r="1182" spans="1:30" ht="20.100000000000001" customHeight="1">
      <c r="A1182" s="311"/>
      <c r="B1182" s="311"/>
      <c r="C1182" s="452"/>
      <c r="D1182" s="311" t="s">
        <v>1959</v>
      </c>
      <c r="E1182" s="452"/>
      <c r="F1182" s="531"/>
      <c r="G1182" s="314"/>
      <c r="H1182" s="356"/>
      <c r="I1182" s="314"/>
      <c r="J1182" s="356"/>
      <c r="K1182" s="314"/>
      <c r="L1182" s="356"/>
      <c r="M1182" s="314"/>
      <c r="N1182" s="315"/>
      <c r="O1182" s="316"/>
      <c r="P1182" s="315"/>
      <c r="Q1182" s="316"/>
      <c r="R1182" s="315"/>
      <c r="S1182" s="316"/>
      <c r="T1182" s="315"/>
      <c r="U1182" s="316"/>
      <c r="V1182" s="452"/>
      <c r="W1182" s="452"/>
      <c r="X1182" s="452"/>
      <c r="Y1182" s="452"/>
      <c r="Z1182" s="452"/>
      <c r="AA1182" s="452"/>
      <c r="AB1182" s="452"/>
      <c r="AC1182" s="452"/>
      <c r="AD1182" s="311"/>
    </row>
    <row r="1183" spans="1:30" ht="20.100000000000001" customHeight="1">
      <c r="A1183" s="311"/>
      <c r="B1183" s="311"/>
      <c r="C1183" s="452"/>
      <c r="D1183" s="311" t="s">
        <v>1960</v>
      </c>
      <c r="E1183" s="452"/>
      <c r="F1183" s="531"/>
      <c r="G1183" s="314"/>
      <c r="H1183" s="356"/>
      <c r="I1183" s="314"/>
      <c r="J1183" s="356"/>
      <c r="K1183" s="314"/>
      <c r="L1183" s="356"/>
      <c r="M1183" s="314"/>
      <c r="N1183" s="315"/>
      <c r="O1183" s="316"/>
      <c r="P1183" s="315"/>
      <c r="Q1183" s="316"/>
      <c r="R1183" s="315"/>
      <c r="S1183" s="316"/>
      <c r="T1183" s="315"/>
      <c r="U1183" s="316"/>
      <c r="V1183" s="452"/>
      <c r="W1183" s="452"/>
      <c r="X1183" s="452"/>
      <c r="Y1183" s="452"/>
      <c r="Z1183" s="452"/>
      <c r="AA1183" s="452"/>
      <c r="AB1183" s="452"/>
      <c r="AC1183" s="452"/>
      <c r="AD1183" s="311"/>
    </row>
    <row r="1184" spans="1:30" ht="20.100000000000001" customHeight="1">
      <c r="A1184" s="374" t="s">
        <v>6587</v>
      </c>
      <c r="B1184" s="374" t="s">
        <v>1265</v>
      </c>
      <c r="C1184" s="358" t="s">
        <v>3684</v>
      </c>
      <c r="D1184" s="374"/>
      <c r="E1184" s="358"/>
      <c r="F1184" s="443">
        <v>12</v>
      </c>
      <c r="G1184" s="444">
        <v>100</v>
      </c>
      <c r="H1184" s="443">
        <v>9</v>
      </c>
      <c r="I1184" s="444">
        <v>100</v>
      </c>
      <c r="J1184" s="443">
        <v>10</v>
      </c>
      <c r="K1184" s="444">
        <v>100</v>
      </c>
      <c r="L1184" s="443">
        <v>8</v>
      </c>
      <c r="M1184" s="444">
        <v>100</v>
      </c>
      <c r="N1184" s="471">
        <v>8</v>
      </c>
      <c r="O1184" s="465">
        <v>100</v>
      </c>
      <c r="P1184" s="471">
        <v>6</v>
      </c>
      <c r="Q1184" s="465">
        <v>100</v>
      </c>
      <c r="R1184" s="471">
        <v>6</v>
      </c>
      <c r="S1184" s="465">
        <v>100</v>
      </c>
      <c r="T1184" s="471"/>
      <c r="U1184" s="465"/>
      <c r="V1184" s="358" t="s">
        <v>8276</v>
      </c>
      <c r="W1184" s="358" t="s">
        <v>8276</v>
      </c>
      <c r="X1184" s="358" t="s">
        <v>8276</v>
      </c>
      <c r="Y1184" s="358" t="s">
        <v>8276</v>
      </c>
      <c r="Z1184" s="358" t="s">
        <v>8276</v>
      </c>
      <c r="AA1184" s="358" t="s">
        <v>8276</v>
      </c>
      <c r="AB1184" s="358" t="s">
        <v>8276</v>
      </c>
      <c r="AC1184" s="358"/>
      <c r="AD1184" s="374"/>
    </row>
    <row r="1185" spans="1:30" ht="20.100000000000001" customHeight="1">
      <c r="A1185" s="311"/>
      <c r="B1185" s="311"/>
      <c r="C1185" s="452"/>
      <c r="D1185" s="311" t="s">
        <v>8566</v>
      </c>
      <c r="E1185" s="452" t="s">
        <v>177</v>
      </c>
      <c r="F1185" s="531"/>
      <c r="G1185" s="314"/>
      <c r="H1185" s="356"/>
      <c r="I1185" s="314"/>
      <c r="J1185" s="356"/>
      <c r="K1185" s="314"/>
      <c r="L1185" s="356"/>
      <c r="M1185" s="314"/>
      <c r="N1185" s="315"/>
      <c r="O1185" s="316"/>
      <c r="P1185" s="315"/>
      <c r="Q1185" s="316"/>
      <c r="R1185" s="315"/>
      <c r="S1185" s="316"/>
      <c r="T1185" s="315"/>
      <c r="U1185" s="316"/>
      <c r="V1185" s="452"/>
      <c r="W1185" s="452"/>
      <c r="X1185" s="452"/>
      <c r="Y1185" s="452"/>
      <c r="Z1185" s="452"/>
      <c r="AA1185" s="452"/>
      <c r="AB1185" s="452"/>
      <c r="AC1185" s="452"/>
      <c r="AD1185" s="311"/>
    </row>
    <row r="1186" spans="1:30" ht="20.100000000000001" customHeight="1">
      <c r="A1186" s="311"/>
      <c r="B1186" s="311"/>
      <c r="C1186" s="452"/>
      <c r="D1186" s="311" t="s">
        <v>1563</v>
      </c>
      <c r="E1186" s="452"/>
      <c r="F1186" s="531"/>
      <c r="G1186" s="314"/>
      <c r="H1186" s="356"/>
      <c r="I1186" s="314"/>
      <c r="J1186" s="356"/>
      <c r="K1186" s="314"/>
      <c r="L1186" s="356"/>
      <c r="M1186" s="314"/>
      <c r="N1186" s="315"/>
      <c r="O1186" s="316"/>
      <c r="P1186" s="315"/>
      <c r="Q1186" s="316"/>
      <c r="R1186" s="315"/>
      <c r="S1186" s="316"/>
      <c r="T1186" s="315"/>
      <c r="U1186" s="316"/>
      <c r="V1186" s="452"/>
      <c r="W1186" s="452"/>
      <c r="X1186" s="452"/>
      <c r="Y1186" s="452"/>
      <c r="Z1186" s="452"/>
      <c r="AA1186" s="452"/>
      <c r="AB1186" s="452"/>
      <c r="AC1186" s="452"/>
      <c r="AD1186" s="311"/>
    </row>
    <row r="1187" spans="1:30" ht="20.100000000000001" customHeight="1">
      <c r="A1187" s="374" t="s">
        <v>8823</v>
      </c>
      <c r="B1187" s="374" t="s">
        <v>1266</v>
      </c>
      <c r="C1187" s="358" t="s">
        <v>3684</v>
      </c>
      <c r="D1187" s="374"/>
      <c r="E1187" s="358"/>
      <c r="F1187" s="443">
        <v>11</v>
      </c>
      <c r="G1187" s="444">
        <v>91.666666666666657</v>
      </c>
      <c r="H1187" s="443">
        <v>8</v>
      </c>
      <c r="I1187" s="444">
        <f>H1187/9*100</f>
        <v>88.888888888888886</v>
      </c>
      <c r="J1187" s="443">
        <v>9</v>
      </c>
      <c r="K1187" s="444">
        <f>J1187/10*100</f>
        <v>90</v>
      </c>
      <c r="L1187" s="443">
        <v>6</v>
      </c>
      <c r="M1187" s="444">
        <v>75</v>
      </c>
      <c r="N1187" s="471">
        <v>6</v>
      </c>
      <c r="O1187" s="465">
        <v>75</v>
      </c>
      <c r="P1187" s="471">
        <v>4</v>
      </c>
      <c r="Q1187" s="465">
        <v>66.7</v>
      </c>
      <c r="R1187" s="471">
        <v>4</v>
      </c>
      <c r="S1187" s="465">
        <v>66.7</v>
      </c>
      <c r="T1187" s="471"/>
      <c r="U1187" s="465"/>
      <c r="V1187" s="358" t="s">
        <v>8276</v>
      </c>
      <c r="W1187" s="358" t="s">
        <v>8276</v>
      </c>
      <c r="X1187" s="358" t="s">
        <v>8276</v>
      </c>
      <c r="Y1187" s="358" t="s">
        <v>8276</v>
      </c>
      <c r="Z1187" s="358" t="s">
        <v>8276</v>
      </c>
      <c r="AA1187" s="358" t="s">
        <v>8276</v>
      </c>
      <c r="AB1187" s="358" t="s">
        <v>8276</v>
      </c>
      <c r="AC1187" s="358"/>
      <c r="AD1187" s="374"/>
    </row>
    <row r="1188" spans="1:30" ht="20.100000000000001" customHeight="1">
      <c r="A1188" s="311"/>
      <c r="B1188" s="311"/>
      <c r="C1188" s="452"/>
      <c r="D1188" s="311" t="s">
        <v>1959</v>
      </c>
      <c r="E1188" s="452" t="s">
        <v>758</v>
      </c>
      <c r="F1188" s="531"/>
      <c r="G1188" s="314"/>
      <c r="H1188" s="356"/>
      <c r="I1188" s="314"/>
      <c r="J1188" s="356"/>
      <c r="K1188" s="314"/>
      <c r="L1188" s="356"/>
      <c r="M1188" s="314"/>
      <c r="N1188" s="315"/>
      <c r="O1188" s="316"/>
      <c r="P1188" s="315"/>
      <c r="Q1188" s="316"/>
      <c r="R1188" s="315"/>
      <c r="S1188" s="316"/>
      <c r="T1188" s="315"/>
      <c r="U1188" s="316"/>
      <c r="V1188" s="452"/>
      <c r="W1188" s="452"/>
      <c r="X1188" s="452"/>
      <c r="Y1188" s="452"/>
      <c r="Z1188" s="452"/>
      <c r="AA1188" s="452"/>
      <c r="AB1188" s="452"/>
      <c r="AC1188" s="452"/>
      <c r="AD1188" s="311"/>
    </row>
    <row r="1189" spans="1:30" ht="20.100000000000001" customHeight="1">
      <c r="A1189" s="311"/>
      <c r="B1189" s="311"/>
      <c r="C1189" s="452"/>
      <c r="D1189" s="311" t="s">
        <v>1960</v>
      </c>
      <c r="E1189" s="452"/>
      <c r="F1189" s="531">
        <v>1</v>
      </c>
      <c r="G1189" s="314">
        <v>8.3333333333333321</v>
      </c>
      <c r="H1189" s="356">
        <v>1</v>
      </c>
      <c r="I1189" s="314">
        <f>H1189/9*100</f>
        <v>11.111111111111111</v>
      </c>
      <c r="J1189" s="356">
        <v>1</v>
      </c>
      <c r="K1189" s="314">
        <f>J1189/10*100</f>
        <v>10</v>
      </c>
      <c r="L1189" s="356">
        <v>2</v>
      </c>
      <c r="M1189" s="314">
        <v>25</v>
      </c>
      <c r="N1189" s="315">
        <v>2</v>
      </c>
      <c r="O1189" s="316">
        <v>25</v>
      </c>
      <c r="P1189" s="315">
        <v>2</v>
      </c>
      <c r="Q1189" s="316">
        <v>33.299999999999997</v>
      </c>
      <c r="R1189" s="315">
        <v>2</v>
      </c>
      <c r="S1189" s="316">
        <v>33.299999999999997</v>
      </c>
      <c r="T1189" s="315"/>
      <c r="U1189" s="316"/>
      <c r="V1189" s="452"/>
      <c r="W1189" s="452"/>
      <c r="X1189" s="452"/>
      <c r="Y1189" s="452"/>
      <c r="Z1189" s="452"/>
      <c r="AA1189" s="452"/>
      <c r="AB1189" s="452"/>
      <c r="AC1189" s="452"/>
      <c r="AD1189" s="311"/>
    </row>
    <row r="1190" spans="1:30" ht="20.100000000000001" customHeight="1">
      <c r="A1190" s="374" t="s">
        <v>6588</v>
      </c>
      <c r="B1190" s="374" t="s">
        <v>1267</v>
      </c>
      <c r="C1190" s="358" t="s">
        <v>8824</v>
      </c>
      <c r="D1190" s="374" t="s">
        <v>8568</v>
      </c>
      <c r="E1190" s="358" t="s">
        <v>7338</v>
      </c>
      <c r="F1190" s="443"/>
      <c r="G1190" s="444"/>
      <c r="H1190" s="443">
        <v>1</v>
      </c>
      <c r="I1190" s="444">
        <v>100</v>
      </c>
      <c r="J1190" s="443">
        <v>1</v>
      </c>
      <c r="K1190" s="444">
        <v>100</v>
      </c>
      <c r="L1190" s="443">
        <v>2</v>
      </c>
      <c r="M1190" s="444">
        <v>100</v>
      </c>
      <c r="N1190" s="471">
        <v>2</v>
      </c>
      <c r="O1190" s="465">
        <v>100</v>
      </c>
      <c r="P1190" s="471">
        <v>2</v>
      </c>
      <c r="Q1190" s="465">
        <v>100</v>
      </c>
      <c r="R1190" s="471">
        <v>2</v>
      </c>
      <c r="S1190" s="465">
        <v>100</v>
      </c>
      <c r="T1190" s="471"/>
      <c r="U1190" s="465"/>
      <c r="V1190" s="358" t="s">
        <v>8276</v>
      </c>
      <c r="W1190" s="358" t="s">
        <v>8276</v>
      </c>
      <c r="X1190" s="358" t="s">
        <v>8276</v>
      </c>
      <c r="Y1190" s="358" t="s">
        <v>8276</v>
      </c>
      <c r="Z1190" s="358" t="s">
        <v>8276</v>
      </c>
      <c r="AA1190" s="358" t="s">
        <v>8276</v>
      </c>
      <c r="AB1190" s="358" t="s">
        <v>8276</v>
      </c>
      <c r="AC1190" s="358"/>
      <c r="AD1190" s="374"/>
    </row>
    <row r="1191" spans="1:30" ht="20.100000000000001" customHeight="1">
      <c r="A1191" s="311"/>
      <c r="B1191" s="311"/>
      <c r="C1191" s="452"/>
      <c r="D1191" s="311" t="s">
        <v>8569</v>
      </c>
      <c r="E1191" s="452"/>
      <c r="F1191" s="531"/>
      <c r="G1191" s="314"/>
      <c r="H1191" s="356"/>
      <c r="I1191" s="314"/>
      <c r="J1191" s="356"/>
      <c r="K1191" s="314"/>
      <c r="L1191" s="356"/>
      <c r="M1191" s="314"/>
      <c r="N1191" s="315"/>
      <c r="O1191" s="316"/>
      <c r="P1191" s="315"/>
      <c r="Q1191" s="316"/>
      <c r="R1191" s="315"/>
      <c r="S1191" s="316"/>
      <c r="T1191" s="315"/>
      <c r="U1191" s="316"/>
      <c r="V1191" s="452"/>
      <c r="W1191" s="452"/>
      <c r="X1191" s="452"/>
      <c r="Y1191" s="452"/>
      <c r="Z1191" s="452"/>
      <c r="AA1191" s="452"/>
      <c r="AB1191" s="452"/>
      <c r="AC1191" s="452"/>
      <c r="AD1191" s="311"/>
    </row>
    <row r="1192" spans="1:30" ht="20.100000000000001" customHeight="1">
      <c r="A1192" s="311"/>
      <c r="B1192" s="311"/>
      <c r="C1192" s="452"/>
      <c r="D1192" s="311" t="s">
        <v>7408</v>
      </c>
      <c r="E1192" s="452"/>
      <c r="F1192" s="531"/>
      <c r="G1192" s="314"/>
      <c r="H1192" s="356"/>
      <c r="I1192" s="314"/>
      <c r="J1192" s="356"/>
      <c r="K1192" s="314"/>
      <c r="L1192" s="356"/>
      <c r="M1192" s="314"/>
      <c r="N1192" s="315"/>
      <c r="O1192" s="316"/>
      <c r="P1192" s="315"/>
      <c r="Q1192" s="316"/>
      <c r="R1192" s="315"/>
      <c r="S1192" s="316"/>
      <c r="T1192" s="315"/>
      <c r="U1192" s="316"/>
      <c r="V1192" s="452"/>
      <c r="W1192" s="452"/>
      <c r="X1192" s="452"/>
      <c r="Y1192" s="452"/>
      <c r="Z1192" s="452"/>
      <c r="AA1192" s="452"/>
      <c r="AB1192" s="452"/>
      <c r="AC1192" s="452"/>
      <c r="AD1192" s="311"/>
    </row>
    <row r="1193" spans="1:30" ht="20.100000000000001" customHeight="1">
      <c r="A1193" s="311"/>
      <c r="B1193" s="311"/>
      <c r="C1193" s="452"/>
      <c r="D1193" s="311" t="s">
        <v>8571</v>
      </c>
      <c r="E1193" s="452"/>
      <c r="F1193" s="531"/>
      <c r="G1193" s="314"/>
      <c r="H1193" s="356"/>
      <c r="I1193" s="314"/>
      <c r="J1193" s="356"/>
      <c r="K1193" s="314"/>
      <c r="L1193" s="356"/>
      <c r="M1193" s="314"/>
      <c r="N1193" s="315"/>
      <c r="O1193" s="316"/>
      <c r="P1193" s="315"/>
      <c r="Q1193" s="316"/>
      <c r="R1193" s="315"/>
      <c r="S1193" s="316"/>
      <c r="T1193" s="315"/>
      <c r="U1193" s="316"/>
      <c r="V1193" s="452"/>
      <c r="W1193" s="452"/>
      <c r="X1193" s="452"/>
      <c r="Y1193" s="452"/>
      <c r="Z1193" s="452"/>
      <c r="AA1193" s="452"/>
      <c r="AB1193" s="452"/>
      <c r="AC1193" s="452"/>
      <c r="AD1193" s="311"/>
    </row>
    <row r="1194" spans="1:30" ht="20.100000000000001" customHeight="1">
      <c r="A1194" s="311"/>
      <c r="B1194" s="311"/>
      <c r="C1194" s="452"/>
      <c r="D1194" s="311" t="s">
        <v>1959</v>
      </c>
      <c r="E1194" s="452"/>
      <c r="F1194" s="531"/>
      <c r="G1194" s="314"/>
      <c r="H1194" s="356"/>
      <c r="I1194" s="314"/>
      <c r="J1194" s="356"/>
      <c r="K1194" s="314"/>
      <c r="L1194" s="356"/>
      <c r="M1194" s="314"/>
      <c r="N1194" s="315"/>
      <c r="O1194" s="316"/>
      <c r="P1194" s="315"/>
      <c r="Q1194" s="316"/>
      <c r="R1194" s="315"/>
      <c r="S1194" s="316"/>
      <c r="T1194" s="315"/>
      <c r="U1194" s="316"/>
      <c r="V1194" s="452"/>
      <c r="W1194" s="452"/>
      <c r="X1194" s="452"/>
      <c r="Y1194" s="452"/>
      <c r="Z1194" s="452"/>
      <c r="AA1194" s="452"/>
      <c r="AB1194" s="452"/>
      <c r="AC1194" s="452"/>
      <c r="AD1194" s="311"/>
    </row>
    <row r="1195" spans="1:30" ht="20.100000000000001" customHeight="1">
      <c r="A1195" s="311"/>
      <c r="B1195" s="311"/>
      <c r="C1195" s="452"/>
      <c r="D1195" s="311" t="s">
        <v>1960</v>
      </c>
      <c r="E1195" s="526"/>
      <c r="F1195" s="531">
        <v>1</v>
      </c>
      <c r="G1195" s="314">
        <v>100</v>
      </c>
      <c r="H1195" s="356"/>
      <c r="I1195" s="314"/>
      <c r="J1195" s="356"/>
      <c r="K1195" s="314"/>
      <c r="L1195" s="356"/>
      <c r="M1195" s="314"/>
      <c r="N1195" s="315"/>
      <c r="O1195" s="316"/>
      <c r="P1195" s="315"/>
      <c r="Q1195" s="316"/>
      <c r="R1195" s="315"/>
      <c r="S1195" s="316"/>
      <c r="T1195" s="315"/>
      <c r="U1195" s="316"/>
      <c r="V1195" s="452"/>
      <c r="W1195" s="452"/>
      <c r="X1195" s="452"/>
      <c r="Y1195" s="452"/>
      <c r="Z1195" s="452"/>
      <c r="AA1195" s="452"/>
      <c r="AB1195" s="452"/>
      <c r="AC1195" s="452"/>
      <c r="AD1195" s="311"/>
    </row>
    <row r="1196" spans="1:30" ht="20.100000000000001" customHeight="1">
      <c r="A1196" s="374" t="s">
        <v>6589</v>
      </c>
      <c r="B1196" s="374" t="s">
        <v>1268</v>
      </c>
      <c r="C1196" s="358" t="s">
        <v>3684</v>
      </c>
      <c r="D1196" s="374" t="s">
        <v>2230</v>
      </c>
      <c r="E1196" s="358" t="s">
        <v>7409</v>
      </c>
      <c r="F1196" s="443">
        <v>1</v>
      </c>
      <c r="G1196" s="444">
        <v>8.3333333333333339</v>
      </c>
      <c r="H1196" s="443">
        <v>2</v>
      </c>
      <c r="I1196" s="444">
        <v>22.222222222222221</v>
      </c>
      <c r="J1196" s="443">
        <v>2</v>
      </c>
      <c r="K1196" s="444">
        <v>20</v>
      </c>
      <c r="L1196" s="443">
        <v>1</v>
      </c>
      <c r="M1196" s="444">
        <v>12.5</v>
      </c>
      <c r="N1196" s="471">
        <v>2</v>
      </c>
      <c r="O1196" s="465">
        <v>25</v>
      </c>
      <c r="P1196" s="471">
        <v>2</v>
      </c>
      <c r="Q1196" s="465">
        <v>33.333333333333336</v>
      </c>
      <c r="R1196" s="471">
        <v>2</v>
      </c>
      <c r="S1196" s="465">
        <v>33.299999999999997</v>
      </c>
      <c r="T1196" s="471"/>
      <c r="U1196" s="465"/>
      <c r="V1196" s="358" t="s">
        <v>8276</v>
      </c>
      <c r="W1196" s="358" t="s">
        <v>8276</v>
      </c>
      <c r="X1196" s="358" t="s">
        <v>8276</v>
      </c>
      <c r="Y1196" s="358" t="s">
        <v>8276</v>
      </c>
      <c r="Z1196" s="358" t="s">
        <v>8276</v>
      </c>
      <c r="AA1196" s="358" t="s">
        <v>8276</v>
      </c>
      <c r="AB1196" s="358" t="s">
        <v>8276</v>
      </c>
      <c r="AC1196" s="358"/>
      <c r="AD1196" s="374"/>
    </row>
    <row r="1197" spans="1:30" ht="20.100000000000001" customHeight="1">
      <c r="A1197" s="311"/>
      <c r="B1197" s="311"/>
      <c r="C1197" s="452"/>
      <c r="D1197" s="311" t="s">
        <v>2231</v>
      </c>
      <c r="E1197" s="452"/>
      <c r="F1197" s="531">
        <v>4</v>
      </c>
      <c r="G1197" s="314">
        <v>33.333333333333336</v>
      </c>
      <c r="H1197" s="356">
        <v>1</v>
      </c>
      <c r="I1197" s="314">
        <v>11.111111111111111</v>
      </c>
      <c r="J1197" s="356">
        <v>1</v>
      </c>
      <c r="K1197" s="314">
        <v>10</v>
      </c>
      <c r="L1197" s="356"/>
      <c r="M1197" s="314"/>
      <c r="N1197" s="315"/>
      <c r="O1197" s="316"/>
      <c r="P1197" s="315"/>
      <c r="Q1197" s="316"/>
      <c r="R1197" s="315"/>
      <c r="S1197" s="316"/>
      <c r="T1197" s="315"/>
      <c r="U1197" s="316"/>
      <c r="V1197" s="452"/>
      <c r="W1197" s="452"/>
      <c r="X1197" s="452"/>
      <c r="Y1197" s="452"/>
      <c r="Z1197" s="452"/>
      <c r="AA1197" s="452"/>
      <c r="AB1197" s="452"/>
      <c r="AC1197" s="452"/>
      <c r="AD1197" s="311"/>
    </row>
    <row r="1198" spans="1:30" ht="20.100000000000001" customHeight="1">
      <c r="A1198" s="311"/>
      <c r="B1198" s="311"/>
      <c r="C1198" s="452"/>
      <c r="D1198" s="311" t="s">
        <v>1512</v>
      </c>
      <c r="E1198" s="452"/>
      <c r="F1198" s="531">
        <v>1</v>
      </c>
      <c r="G1198" s="314">
        <v>8.3333333333333339</v>
      </c>
      <c r="H1198" s="356">
        <v>1</v>
      </c>
      <c r="I1198" s="314">
        <v>11.111111111111111</v>
      </c>
      <c r="J1198" s="356">
        <v>1</v>
      </c>
      <c r="K1198" s="314">
        <v>10</v>
      </c>
      <c r="L1198" s="356">
        <v>1</v>
      </c>
      <c r="M1198" s="314">
        <v>12.5</v>
      </c>
      <c r="N1198" s="315">
        <v>1</v>
      </c>
      <c r="O1198" s="316">
        <v>12.5</v>
      </c>
      <c r="P1198" s="315"/>
      <c r="Q1198" s="316"/>
      <c r="R1198" s="315"/>
      <c r="S1198" s="316"/>
      <c r="T1198" s="315"/>
      <c r="U1198" s="316"/>
      <c r="V1198" s="452"/>
      <c r="W1198" s="452"/>
      <c r="X1198" s="452"/>
      <c r="Y1198" s="452"/>
      <c r="Z1198" s="452"/>
      <c r="AA1198" s="452"/>
      <c r="AB1198" s="452"/>
      <c r="AC1198" s="452"/>
      <c r="AD1198" s="311"/>
    </row>
    <row r="1199" spans="1:30" ht="20.100000000000001" customHeight="1">
      <c r="A1199" s="311"/>
      <c r="B1199" s="311"/>
      <c r="C1199" s="452"/>
      <c r="D1199" s="311" t="s">
        <v>2232</v>
      </c>
      <c r="E1199" s="452"/>
      <c r="F1199" s="531">
        <v>6</v>
      </c>
      <c r="G1199" s="314">
        <v>50</v>
      </c>
      <c r="H1199" s="356">
        <v>5</v>
      </c>
      <c r="I1199" s="314">
        <v>55.555555555555557</v>
      </c>
      <c r="J1199" s="356">
        <v>6</v>
      </c>
      <c r="K1199" s="314">
        <v>60</v>
      </c>
      <c r="L1199" s="356">
        <v>6</v>
      </c>
      <c r="M1199" s="314">
        <v>75</v>
      </c>
      <c r="N1199" s="315">
        <v>5</v>
      </c>
      <c r="O1199" s="316">
        <v>62.5</v>
      </c>
      <c r="P1199" s="315">
        <v>4</v>
      </c>
      <c r="Q1199" s="316">
        <v>66.666666666666671</v>
      </c>
      <c r="R1199" s="315">
        <v>4</v>
      </c>
      <c r="S1199" s="316">
        <v>66.7</v>
      </c>
      <c r="T1199" s="315"/>
      <c r="U1199" s="316"/>
      <c r="V1199" s="452"/>
      <c r="W1199" s="452"/>
      <c r="X1199" s="452"/>
      <c r="Y1199" s="452"/>
      <c r="Z1199" s="452"/>
      <c r="AA1199" s="452"/>
      <c r="AB1199" s="452"/>
      <c r="AC1199" s="452"/>
      <c r="AD1199" s="311"/>
    </row>
    <row r="1200" spans="1:30" ht="20.100000000000001" customHeight="1">
      <c r="A1200" s="311"/>
      <c r="B1200" s="311"/>
      <c r="C1200" s="452"/>
      <c r="D1200" s="311" t="s">
        <v>2233</v>
      </c>
      <c r="E1200" s="452"/>
      <c r="F1200" s="531"/>
      <c r="G1200" s="314"/>
      <c r="H1200" s="356"/>
      <c r="I1200" s="314"/>
      <c r="J1200" s="356"/>
      <c r="K1200" s="314"/>
      <c r="L1200" s="356"/>
      <c r="M1200" s="314"/>
      <c r="N1200" s="315"/>
      <c r="O1200" s="316"/>
      <c r="P1200" s="315"/>
      <c r="Q1200" s="316"/>
      <c r="R1200" s="315"/>
      <c r="S1200" s="316"/>
      <c r="T1200" s="315"/>
      <c r="U1200" s="316"/>
      <c r="V1200" s="452"/>
      <c r="W1200" s="452"/>
      <c r="X1200" s="452"/>
      <c r="Y1200" s="452"/>
      <c r="Z1200" s="452"/>
      <c r="AA1200" s="452"/>
      <c r="AB1200" s="452"/>
      <c r="AC1200" s="452"/>
      <c r="AD1200" s="311"/>
    </row>
    <row r="1201" spans="1:30" ht="20.100000000000001" customHeight="1">
      <c r="A1201" s="311"/>
      <c r="B1201" s="311"/>
      <c r="C1201" s="452"/>
      <c r="D1201" s="311" t="s">
        <v>2002</v>
      </c>
      <c r="E1201" s="452"/>
      <c r="F1201" s="531"/>
      <c r="G1201" s="314"/>
      <c r="H1201" s="356"/>
      <c r="I1201" s="314"/>
      <c r="J1201" s="356"/>
      <c r="K1201" s="314"/>
      <c r="L1201" s="356"/>
      <c r="M1201" s="314"/>
      <c r="N1201" s="315"/>
      <c r="O1201" s="316"/>
      <c r="P1201" s="315"/>
      <c r="Q1201" s="316"/>
      <c r="R1201" s="315"/>
      <c r="S1201" s="316"/>
      <c r="T1201" s="315"/>
      <c r="U1201" s="316"/>
      <c r="V1201" s="452"/>
      <c r="W1201" s="452"/>
      <c r="X1201" s="452"/>
      <c r="Y1201" s="452"/>
      <c r="Z1201" s="452"/>
      <c r="AA1201" s="452"/>
      <c r="AB1201" s="452"/>
      <c r="AC1201" s="452"/>
      <c r="AD1201" s="311"/>
    </row>
    <row r="1202" spans="1:30" ht="20.100000000000001" customHeight="1">
      <c r="A1202" s="311"/>
      <c r="B1202" s="311"/>
      <c r="C1202" s="452"/>
      <c r="D1202" s="311" t="s">
        <v>1359</v>
      </c>
      <c r="E1202" s="452"/>
      <c r="F1202" s="531"/>
      <c r="G1202" s="314"/>
      <c r="H1202" s="356"/>
      <c r="I1202" s="314"/>
      <c r="J1202" s="356"/>
      <c r="K1202" s="314"/>
      <c r="L1202" s="356"/>
      <c r="M1202" s="314"/>
      <c r="N1202" s="315"/>
      <c r="O1202" s="316"/>
      <c r="P1202" s="315"/>
      <c r="Q1202" s="316"/>
      <c r="R1202" s="315"/>
      <c r="S1202" s="316"/>
      <c r="T1202" s="315"/>
      <c r="U1202" s="316"/>
      <c r="V1202" s="452"/>
      <c r="W1202" s="452"/>
      <c r="X1202" s="452"/>
      <c r="Y1202" s="452"/>
      <c r="Z1202" s="452"/>
      <c r="AA1202" s="452"/>
      <c r="AB1202" s="452"/>
      <c r="AC1202" s="452"/>
      <c r="AD1202" s="311"/>
    </row>
    <row r="1203" spans="1:30" ht="20.100000000000001" customHeight="1">
      <c r="A1203" s="374" t="s">
        <v>6590</v>
      </c>
      <c r="B1203" s="374" t="s">
        <v>8825</v>
      </c>
      <c r="C1203" s="358" t="s">
        <v>3684</v>
      </c>
      <c r="D1203" s="374"/>
      <c r="E1203" s="358"/>
      <c r="F1203" s="443">
        <v>7</v>
      </c>
      <c r="G1203" s="444">
        <v>100</v>
      </c>
      <c r="H1203" s="443">
        <v>5</v>
      </c>
      <c r="I1203" s="444">
        <v>100</v>
      </c>
      <c r="J1203" s="443">
        <f>5092-5089</f>
        <v>3</v>
      </c>
      <c r="K1203" s="444">
        <v>100</v>
      </c>
      <c r="L1203" s="443">
        <v>3</v>
      </c>
      <c r="M1203" s="444">
        <v>100</v>
      </c>
      <c r="N1203" s="471">
        <v>4</v>
      </c>
      <c r="O1203" s="465">
        <v>100</v>
      </c>
      <c r="P1203" s="471">
        <v>3</v>
      </c>
      <c r="Q1203" s="465">
        <v>100</v>
      </c>
      <c r="R1203" s="471">
        <v>3</v>
      </c>
      <c r="S1203" s="465">
        <v>100</v>
      </c>
      <c r="T1203" s="471"/>
      <c r="U1203" s="465"/>
      <c r="V1203" s="358" t="s">
        <v>8276</v>
      </c>
      <c r="W1203" s="358" t="s">
        <v>8276</v>
      </c>
      <c r="X1203" s="358" t="s">
        <v>8276</v>
      </c>
      <c r="Y1203" s="358" t="s">
        <v>8276</v>
      </c>
      <c r="Z1203" s="358" t="s">
        <v>8276</v>
      </c>
      <c r="AA1203" s="358" t="s">
        <v>8276</v>
      </c>
      <c r="AB1203" s="358" t="s">
        <v>8276</v>
      </c>
      <c r="AC1203" s="358"/>
      <c r="AD1203" s="374"/>
    </row>
    <row r="1204" spans="1:30" ht="20.100000000000001" customHeight="1">
      <c r="A1204" s="374" t="s">
        <v>6591</v>
      </c>
      <c r="B1204" s="374" t="s">
        <v>8826</v>
      </c>
      <c r="C1204" s="358" t="s">
        <v>3684</v>
      </c>
      <c r="D1204" s="374" t="s">
        <v>2222</v>
      </c>
      <c r="E1204" s="358" t="s">
        <v>7338</v>
      </c>
      <c r="F1204" s="443"/>
      <c r="G1204" s="444"/>
      <c r="H1204" s="443"/>
      <c r="I1204" s="444"/>
      <c r="J1204" s="443"/>
      <c r="K1204" s="444"/>
      <c r="L1204" s="443"/>
      <c r="M1204" s="444"/>
      <c r="N1204" s="471"/>
      <c r="O1204" s="465"/>
      <c r="P1204" s="471"/>
      <c r="Q1204" s="465"/>
      <c r="R1204" s="471"/>
      <c r="S1204" s="465"/>
      <c r="T1204" s="471"/>
      <c r="U1204" s="465"/>
      <c r="V1204" s="358" t="s">
        <v>8276</v>
      </c>
      <c r="W1204" s="358" t="s">
        <v>8276</v>
      </c>
      <c r="X1204" s="358" t="s">
        <v>8276</v>
      </c>
      <c r="Y1204" s="358" t="s">
        <v>8276</v>
      </c>
      <c r="Z1204" s="358" t="s">
        <v>8276</v>
      </c>
      <c r="AA1204" s="358" t="s">
        <v>8276</v>
      </c>
      <c r="AB1204" s="358" t="s">
        <v>8276</v>
      </c>
      <c r="AC1204" s="358"/>
      <c r="AD1204" s="374"/>
    </row>
    <row r="1205" spans="1:30" ht="20.100000000000001" customHeight="1">
      <c r="A1205" s="311"/>
      <c r="B1205" s="311"/>
      <c r="C1205" s="452"/>
      <c r="D1205" s="311" t="s">
        <v>2223</v>
      </c>
      <c r="E1205" s="452"/>
      <c r="F1205" s="531"/>
      <c r="G1205" s="314"/>
      <c r="H1205" s="356"/>
      <c r="I1205" s="314"/>
      <c r="J1205" s="356"/>
      <c r="K1205" s="314"/>
      <c r="L1205" s="356"/>
      <c r="M1205" s="314"/>
      <c r="N1205" s="315">
        <v>1</v>
      </c>
      <c r="O1205" s="316">
        <v>25</v>
      </c>
      <c r="P1205" s="315">
        <v>1</v>
      </c>
      <c r="Q1205" s="316">
        <v>33.333333333333336</v>
      </c>
      <c r="R1205" s="315"/>
      <c r="S1205" s="316"/>
      <c r="T1205" s="315"/>
      <c r="U1205" s="316"/>
      <c r="V1205" s="452"/>
      <c r="W1205" s="452"/>
      <c r="X1205" s="452"/>
      <c r="Y1205" s="452"/>
      <c r="Z1205" s="452"/>
      <c r="AA1205" s="452"/>
      <c r="AB1205" s="452"/>
      <c r="AC1205" s="452"/>
      <c r="AD1205" s="311"/>
    </row>
    <row r="1206" spans="1:30" ht="20.100000000000001" customHeight="1">
      <c r="A1206" s="311"/>
      <c r="B1206" s="311"/>
      <c r="C1206" s="452"/>
      <c r="D1206" s="311" t="s">
        <v>2224</v>
      </c>
      <c r="E1206" s="452"/>
      <c r="F1206" s="531"/>
      <c r="G1206" s="314"/>
      <c r="H1206" s="356"/>
      <c r="I1206" s="314"/>
      <c r="J1206" s="356"/>
      <c r="K1206" s="314"/>
      <c r="L1206" s="356"/>
      <c r="M1206" s="314"/>
      <c r="N1206" s="315"/>
      <c r="O1206" s="316"/>
      <c r="P1206" s="315"/>
      <c r="Q1206" s="316"/>
      <c r="R1206" s="315"/>
      <c r="S1206" s="316"/>
      <c r="T1206" s="315"/>
      <c r="U1206" s="316"/>
      <c r="V1206" s="452"/>
      <c r="W1206" s="452"/>
      <c r="X1206" s="452"/>
      <c r="Y1206" s="452"/>
      <c r="Z1206" s="452"/>
      <c r="AA1206" s="452"/>
      <c r="AB1206" s="452"/>
      <c r="AC1206" s="452"/>
      <c r="AD1206" s="311"/>
    </row>
    <row r="1207" spans="1:30" ht="20.100000000000001" customHeight="1">
      <c r="A1207" s="311"/>
      <c r="B1207" s="311"/>
      <c r="C1207" s="452"/>
      <c r="D1207" s="311" t="s">
        <v>2225</v>
      </c>
      <c r="E1207" s="452"/>
      <c r="F1207" s="531">
        <v>1</v>
      </c>
      <c r="G1207" s="314">
        <v>14.285714285714286</v>
      </c>
      <c r="H1207" s="356"/>
      <c r="I1207" s="314"/>
      <c r="J1207" s="356"/>
      <c r="K1207" s="314"/>
      <c r="L1207" s="356"/>
      <c r="M1207" s="314"/>
      <c r="N1207" s="315"/>
      <c r="O1207" s="316"/>
      <c r="P1207" s="315"/>
      <c r="Q1207" s="316"/>
      <c r="R1207" s="315"/>
      <c r="S1207" s="316"/>
      <c r="T1207" s="315"/>
      <c r="U1207" s="316"/>
      <c r="V1207" s="452"/>
      <c r="W1207" s="452"/>
      <c r="X1207" s="452"/>
      <c r="Y1207" s="452"/>
      <c r="Z1207" s="452"/>
      <c r="AA1207" s="452"/>
      <c r="AB1207" s="452"/>
      <c r="AC1207" s="452"/>
      <c r="AD1207" s="311"/>
    </row>
    <row r="1208" spans="1:30" ht="20.100000000000001" customHeight="1">
      <c r="A1208" s="311"/>
      <c r="B1208" s="311"/>
      <c r="C1208" s="452"/>
      <c r="D1208" s="311" t="s">
        <v>2226</v>
      </c>
      <c r="E1208" s="452"/>
      <c r="F1208" s="531">
        <v>1</v>
      </c>
      <c r="G1208" s="314">
        <v>14.285714285714286</v>
      </c>
      <c r="H1208" s="356">
        <v>2</v>
      </c>
      <c r="I1208" s="314">
        <v>40</v>
      </c>
      <c r="J1208" s="356">
        <v>1</v>
      </c>
      <c r="K1208" s="314">
        <f>J1208/3*100</f>
        <v>33.333333333333329</v>
      </c>
      <c r="L1208" s="356">
        <v>1</v>
      </c>
      <c r="M1208" s="314">
        <v>33.299999999999997</v>
      </c>
      <c r="N1208" s="315">
        <v>1</v>
      </c>
      <c r="O1208" s="316">
        <v>25</v>
      </c>
      <c r="P1208" s="315"/>
      <c r="Q1208" s="316"/>
      <c r="R1208" s="315">
        <v>1</v>
      </c>
      <c r="S1208" s="316">
        <v>33.299999999999997</v>
      </c>
      <c r="T1208" s="315"/>
      <c r="U1208" s="316"/>
      <c r="V1208" s="452"/>
      <c r="W1208" s="452"/>
      <c r="X1208" s="452"/>
      <c r="Y1208" s="452"/>
      <c r="Z1208" s="452"/>
      <c r="AA1208" s="452"/>
      <c r="AB1208" s="452"/>
      <c r="AC1208" s="452"/>
      <c r="AD1208" s="311"/>
    </row>
    <row r="1209" spans="1:30" ht="20.100000000000001" customHeight="1">
      <c r="A1209" s="311"/>
      <c r="B1209" s="311"/>
      <c r="C1209" s="452"/>
      <c r="D1209" s="311" t="s">
        <v>2227</v>
      </c>
      <c r="E1209" s="452"/>
      <c r="F1209" s="531">
        <v>5</v>
      </c>
      <c r="G1209" s="314">
        <v>71.428571428571431</v>
      </c>
      <c r="H1209" s="356">
        <v>2</v>
      </c>
      <c r="I1209" s="314">
        <v>40</v>
      </c>
      <c r="J1209" s="356">
        <v>2</v>
      </c>
      <c r="K1209" s="314">
        <f>J1209/3*100</f>
        <v>66.666666666666657</v>
      </c>
      <c r="L1209" s="356">
        <v>2</v>
      </c>
      <c r="M1209" s="314">
        <v>66.7</v>
      </c>
      <c r="N1209" s="315">
        <v>2</v>
      </c>
      <c r="O1209" s="316">
        <v>50</v>
      </c>
      <c r="P1209" s="315">
        <v>2</v>
      </c>
      <c r="Q1209" s="316">
        <v>66.666666666666671</v>
      </c>
      <c r="R1209" s="315">
        <v>2</v>
      </c>
      <c r="S1209" s="316">
        <v>66.7</v>
      </c>
      <c r="T1209" s="315"/>
      <c r="U1209" s="316"/>
      <c r="V1209" s="452"/>
      <c r="W1209" s="452"/>
      <c r="X1209" s="452"/>
      <c r="Y1209" s="452"/>
      <c r="Z1209" s="452"/>
      <c r="AA1209" s="452"/>
      <c r="AB1209" s="452"/>
      <c r="AC1209" s="452"/>
      <c r="AD1209" s="311"/>
    </row>
    <row r="1210" spans="1:30" ht="20.100000000000001" customHeight="1">
      <c r="A1210" s="311"/>
      <c r="B1210" s="311"/>
      <c r="C1210" s="452"/>
      <c r="D1210" s="311" t="s">
        <v>2228</v>
      </c>
      <c r="E1210" s="452"/>
      <c r="F1210" s="531"/>
      <c r="G1210" s="314"/>
      <c r="H1210" s="356">
        <v>1</v>
      </c>
      <c r="I1210" s="314">
        <v>20</v>
      </c>
      <c r="J1210" s="356"/>
      <c r="K1210" s="314"/>
      <c r="L1210" s="356"/>
      <c r="M1210" s="314"/>
      <c r="N1210" s="315"/>
      <c r="O1210" s="316"/>
      <c r="P1210" s="315"/>
      <c r="Q1210" s="316"/>
      <c r="R1210" s="315"/>
      <c r="S1210" s="316"/>
      <c r="T1210" s="315"/>
      <c r="U1210" s="316"/>
      <c r="V1210" s="452"/>
      <c r="W1210" s="452"/>
      <c r="X1210" s="452"/>
      <c r="Y1210" s="452"/>
      <c r="Z1210" s="452"/>
      <c r="AA1210" s="452"/>
      <c r="AB1210" s="452"/>
      <c r="AC1210" s="452"/>
      <c r="AD1210" s="311"/>
    </row>
    <row r="1211" spans="1:30" ht="20.100000000000001" customHeight="1">
      <c r="A1211" s="311"/>
      <c r="B1211" s="311"/>
      <c r="C1211" s="452"/>
      <c r="D1211" s="311" t="s">
        <v>2229</v>
      </c>
      <c r="E1211" s="452"/>
      <c r="F1211" s="531"/>
      <c r="G1211" s="314"/>
      <c r="H1211" s="356"/>
      <c r="I1211" s="314"/>
      <c r="J1211" s="356"/>
      <c r="K1211" s="314"/>
      <c r="L1211" s="356"/>
      <c r="M1211" s="314"/>
      <c r="N1211" s="315"/>
      <c r="O1211" s="316"/>
      <c r="P1211" s="315"/>
      <c r="Q1211" s="316"/>
      <c r="R1211" s="315"/>
      <c r="S1211" s="316"/>
      <c r="T1211" s="315"/>
      <c r="U1211" s="316"/>
      <c r="V1211" s="452"/>
      <c r="W1211" s="452"/>
      <c r="X1211" s="452"/>
      <c r="Y1211" s="452"/>
      <c r="Z1211" s="452"/>
      <c r="AA1211" s="452"/>
      <c r="AB1211" s="452"/>
      <c r="AC1211" s="452"/>
      <c r="AD1211" s="311"/>
    </row>
    <row r="1212" spans="1:30" ht="20.100000000000001" customHeight="1">
      <c r="A1212" s="311"/>
      <c r="B1212" s="311"/>
      <c r="C1212" s="452"/>
      <c r="D1212" s="311" t="s">
        <v>1959</v>
      </c>
      <c r="E1212" s="452"/>
      <c r="F1212" s="531"/>
      <c r="G1212" s="314"/>
      <c r="H1212" s="356"/>
      <c r="I1212" s="314"/>
      <c r="J1212" s="356"/>
      <c r="K1212" s="314"/>
      <c r="L1212" s="356"/>
      <c r="M1212" s="314"/>
      <c r="N1212" s="315"/>
      <c r="O1212" s="316"/>
      <c r="P1212" s="315"/>
      <c r="Q1212" s="316"/>
      <c r="R1212" s="315"/>
      <c r="S1212" s="316"/>
      <c r="T1212" s="315"/>
      <c r="U1212" s="316"/>
      <c r="V1212" s="452"/>
      <c r="W1212" s="452"/>
      <c r="X1212" s="452"/>
      <c r="Y1212" s="452"/>
      <c r="Z1212" s="452"/>
      <c r="AA1212" s="452"/>
      <c r="AB1212" s="452"/>
      <c r="AC1212" s="452"/>
      <c r="AD1212" s="311"/>
    </row>
    <row r="1213" spans="1:30" s="38" customFormat="1" ht="20.100000000000001" customHeight="1">
      <c r="A1213" s="311"/>
      <c r="B1213" s="311"/>
      <c r="C1213" s="452"/>
      <c r="D1213" s="311" t="s">
        <v>1960</v>
      </c>
      <c r="E1213" s="452"/>
      <c r="F1213" s="531"/>
      <c r="G1213" s="314"/>
      <c r="H1213" s="356"/>
      <c r="I1213" s="314"/>
      <c r="J1213" s="356"/>
      <c r="K1213" s="314"/>
      <c r="L1213" s="356"/>
      <c r="M1213" s="314"/>
      <c r="N1213" s="356"/>
      <c r="O1213" s="314"/>
      <c r="P1213" s="356"/>
      <c r="Q1213" s="314"/>
      <c r="R1213" s="356"/>
      <c r="S1213" s="314"/>
      <c r="T1213" s="356"/>
      <c r="U1213" s="314"/>
      <c r="V1213" s="452"/>
      <c r="W1213" s="452"/>
      <c r="X1213" s="452"/>
      <c r="Y1213" s="452"/>
      <c r="Z1213" s="452"/>
      <c r="AA1213" s="452"/>
      <c r="AB1213" s="452"/>
      <c r="AC1213" s="452"/>
      <c r="AD1213" s="311"/>
    </row>
    <row r="1214" spans="1:30" ht="20.100000000000001" customHeight="1">
      <c r="A1214" s="374" t="s">
        <v>6592</v>
      </c>
      <c r="B1214" s="374" t="s">
        <v>1269</v>
      </c>
      <c r="C1214" s="358" t="s">
        <v>3684</v>
      </c>
      <c r="D1214" s="374"/>
      <c r="E1214" s="358"/>
      <c r="F1214" s="443">
        <v>7</v>
      </c>
      <c r="G1214" s="444">
        <v>100</v>
      </c>
      <c r="H1214" s="443">
        <v>5</v>
      </c>
      <c r="I1214" s="444">
        <v>100</v>
      </c>
      <c r="J1214" s="443">
        <v>3</v>
      </c>
      <c r="K1214" s="444">
        <v>100</v>
      </c>
      <c r="L1214" s="443">
        <v>3</v>
      </c>
      <c r="M1214" s="444">
        <v>100</v>
      </c>
      <c r="N1214" s="471">
        <v>4</v>
      </c>
      <c r="O1214" s="465">
        <v>100</v>
      </c>
      <c r="P1214" s="471">
        <v>3</v>
      </c>
      <c r="Q1214" s="465">
        <v>100</v>
      </c>
      <c r="R1214" s="471">
        <v>3</v>
      </c>
      <c r="S1214" s="465">
        <v>100</v>
      </c>
      <c r="T1214" s="471"/>
      <c r="U1214" s="465"/>
      <c r="V1214" s="358" t="s">
        <v>8276</v>
      </c>
      <c r="W1214" s="358" t="s">
        <v>8276</v>
      </c>
      <c r="X1214" s="358" t="s">
        <v>8276</v>
      </c>
      <c r="Y1214" s="358" t="s">
        <v>8276</v>
      </c>
      <c r="Z1214" s="358" t="s">
        <v>8276</v>
      </c>
      <c r="AA1214" s="358" t="s">
        <v>8276</v>
      </c>
      <c r="AB1214" s="358" t="s">
        <v>8276</v>
      </c>
      <c r="AC1214" s="358"/>
      <c r="AD1214" s="374"/>
    </row>
    <row r="1215" spans="1:30" ht="20.100000000000001" customHeight="1">
      <c r="A1215" s="311"/>
      <c r="B1215" s="311"/>
      <c r="C1215" s="452"/>
      <c r="D1215" s="311" t="s">
        <v>1562</v>
      </c>
      <c r="E1215" s="452" t="s">
        <v>177</v>
      </c>
      <c r="F1215" s="531"/>
      <c r="G1215" s="314"/>
      <c r="H1215" s="356"/>
      <c r="I1215" s="314"/>
      <c r="J1215" s="356"/>
      <c r="K1215" s="314"/>
      <c r="L1215" s="356"/>
      <c r="M1215" s="314"/>
      <c r="N1215" s="315"/>
      <c r="O1215" s="316"/>
      <c r="P1215" s="315"/>
      <c r="Q1215" s="316"/>
      <c r="R1215" s="315"/>
      <c r="S1215" s="316"/>
      <c r="T1215" s="315"/>
      <c r="U1215" s="316"/>
      <c r="V1215" s="452"/>
      <c r="W1215" s="452"/>
      <c r="X1215" s="452"/>
      <c r="Y1215" s="452"/>
      <c r="Z1215" s="452"/>
      <c r="AA1215" s="452"/>
      <c r="AB1215" s="452"/>
      <c r="AC1215" s="452"/>
      <c r="AD1215" s="311"/>
    </row>
    <row r="1216" spans="1:30" ht="20.100000000000001" customHeight="1">
      <c r="A1216" s="311"/>
      <c r="B1216" s="311"/>
      <c r="C1216" s="452"/>
      <c r="D1216" s="311" t="s">
        <v>1563</v>
      </c>
      <c r="E1216" s="452"/>
      <c r="F1216" s="531"/>
      <c r="G1216" s="314"/>
      <c r="H1216" s="356"/>
      <c r="I1216" s="314"/>
      <c r="J1216" s="356"/>
      <c r="K1216" s="314"/>
      <c r="L1216" s="356"/>
      <c r="M1216" s="314"/>
      <c r="N1216" s="315"/>
      <c r="O1216" s="316"/>
      <c r="P1216" s="315"/>
      <c r="Q1216" s="316"/>
      <c r="R1216" s="315"/>
      <c r="S1216" s="316"/>
      <c r="T1216" s="315"/>
      <c r="U1216" s="316"/>
      <c r="V1216" s="452"/>
      <c r="W1216" s="452"/>
      <c r="X1216" s="452"/>
      <c r="Y1216" s="452"/>
      <c r="Z1216" s="452"/>
      <c r="AA1216" s="452"/>
      <c r="AB1216" s="452"/>
      <c r="AC1216" s="452"/>
      <c r="AD1216" s="311"/>
    </row>
    <row r="1217" spans="1:30" ht="20.100000000000001" customHeight="1">
      <c r="A1217" s="374" t="s">
        <v>8827</v>
      </c>
      <c r="B1217" s="374" t="s">
        <v>1270</v>
      </c>
      <c r="C1217" s="358" t="s">
        <v>3684</v>
      </c>
      <c r="D1217" s="374"/>
      <c r="E1217" s="358"/>
      <c r="F1217" s="443">
        <v>7</v>
      </c>
      <c r="G1217" s="444">
        <v>100</v>
      </c>
      <c r="H1217" s="443">
        <v>5</v>
      </c>
      <c r="I1217" s="444">
        <v>100</v>
      </c>
      <c r="J1217" s="443">
        <v>3</v>
      </c>
      <c r="K1217" s="444">
        <v>100</v>
      </c>
      <c r="L1217" s="443">
        <v>2</v>
      </c>
      <c r="M1217" s="444">
        <v>66.7</v>
      </c>
      <c r="N1217" s="471">
        <v>3</v>
      </c>
      <c r="O1217" s="465">
        <v>75</v>
      </c>
      <c r="P1217" s="471">
        <v>2</v>
      </c>
      <c r="Q1217" s="465">
        <v>66.7</v>
      </c>
      <c r="R1217" s="471">
        <v>2</v>
      </c>
      <c r="S1217" s="465">
        <v>66.7</v>
      </c>
      <c r="T1217" s="471"/>
      <c r="U1217" s="465"/>
      <c r="V1217" s="358" t="s">
        <v>8276</v>
      </c>
      <c r="W1217" s="358" t="s">
        <v>8276</v>
      </c>
      <c r="X1217" s="358" t="s">
        <v>8276</v>
      </c>
      <c r="Y1217" s="358" t="s">
        <v>8276</v>
      </c>
      <c r="Z1217" s="358" t="s">
        <v>8276</v>
      </c>
      <c r="AA1217" s="358" t="s">
        <v>8276</v>
      </c>
      <c r="AB1217" s="358" t="s">
        <v>8276</v>
      </c>
      <c r="AC1217" s="358"/>
      <c r="AD1217" s="374"/>
    </row>
    <row r="1218" spans="1:30" ht="20.100000000000001" customHeight="1">
      <c r="A1218" s="311"/>
      <c r="B1218" s="311"/>
      <c r="C1218" s="452"/>
      <c r="D1218" s="311" t="s">
        <v>1959</v>
      </c>
      <c r="E1218" s="452" t="s">
        <v>758</v>
      </c>
      <c r="F1218" s="531"/>
      <c r="G1218" s="314"/>
      <c r="H1218" s="356"/>
      <c r="I1218" s="314"/>
      <c r="J1218" s="356"/>
      <c r="K1218" s="314"/>
      <c r="L1218" s="356"/>
      <c r="M1218" s="314"/>
      <c r="N1218" s="315"/>
      <c r="O1218" s="316"/>
      <c r="P1218" s="315"/>
      <c r="Q1218" s="316"/>
      <c r="R1218" s="315"/>
      <c r="S1218" s="316"/>
      <c r="T1218" s="315"/>
      <c r="U1218" s="316"/>
      <c r="V1218" s="452"/>
      <c r="W1218" s="452"/>
      <c r="X1218" s="452"/>
      <c r="Y1218" s="452"/>
      <c r="Z1218" s="452"/>
      <c r="AA1218" s="452"/>
      <c r="AB1218" s="452"/>
      <c r="AC1218" s="452"/>
      <c r="AD1218" s="311"/>
    </row>
    <row r="1219" spans="1:30" ht="20.100000000000001" customHeight="1">
      <c r="A1219" s="311"/>
      <c r="B1219" s="311"/>
      <c r="C1219" s="452"/>
      <c r="D1219" s="311" t="s">
        <v>1960</v>
      </c>
      <c r="E1219" s="452"/>
      <c r="F1219" s="531"/>
      <c r="G1219" s="314"/>
      <c r="H1219" s="356"/>
      <c r="I1219" s="314"/>
      <c r="J1219" s="356"/>
      <c r="K1219" s="314"/>
      <c r="L1219" s="356">
        <v>1</v>
      </c>
      <c r="M1219" s="314">
        <v>33.299999999999997</v>
      </c>
      <c r="N1219" s="315">
        <v>1</v>
      </c>
      <c r="O1219" s="316">
        <v>25</v>
      </c>
      <c r="P1219" s="315">
        <v>1</v>
      </c>
      <c r="Q1219" s="316">
        <v>33.299999999999997</v>
      </c>
      <c r="R1219" s="315">
        <v>1</v>
      </c>
      <c r="S1219" s="316">
        <v>33.299999999999997</v>
      </c>
      <c r="T1219" s="315"/>
      <c r="U1219" s="316"/>
      <c r="V1219" s="452"/>
      <c r="W1219" s="452"/>
      <c r="X1219" s="452"/>
      <c r="Y1219" s="452"/>
      <c r="Z1219" s="452"/>
      <c r="AA1219" s="452"/>
      <c r="AB1219" s="452"/>
      <c r="AC1219" s="452"/>
      <c r="AD1219" s="311"/>
    </row>
    <row r="1220" spans="1:30" ht="20.100000000000001" customHeight="1">
      <c r="A1220" s="374" t="s">
        <v>6593</v>
      </c>
      <c r="B1220" s="374" t="s">
        <v>1271</v>
      </c>
      <c r="C1220" s="358" t="s">
        <v>8828</v>
      </c>
      <c r="D1220" s="374" t="s">
        <v>8568</v>
      </c>
      <c r="E1220" s="358" t="s">
        <v>7338</v>
      </c>
      <c r="F1220" s="443"/>
      <c r="G1220" s="444"/>
      <c r="H1220" s="443"/>
      <c r="I1220" s="444"/>
      <c r="J1220" s="443"/>
      <c r="K1220" s="444"/>
      <c r="L1220" s="443"/>
      <c r="M1220" s="444"/>
      <c r="N1220" s="471"/>
      <c r="O1220" s="465"/>
      <c r="P1220" s="471"/>
      <c r="Q1220" s="465"/>
      <c r="R1220" s="471"/>
      <c r="S1220" s="465"/>
      <c r="T1220" s="471"/>
      <c r="U1220" s="465"/>
      <c r="V1220" s="358" t="s">
        <v>8276</v>
      </c>
      <c r="W1220" s="358" t="s">
        <v>8276</v>
      </c>
      <c r="X1220" s="358" t="s">
        <v>8276</v>
      </c>
      <c r="Y1220" s="358" t="s">
        <v>8276</v>
      </c>
      <c r="Z1220" s="358" t="s">
        <v>8276</v>
      </c>
      <c r="AA1220" s="358" t="s">
        <v>8276</v>
      </c>
      <c r="AB1220" s="358" t="s">
        <v>8276</v>
      </c>
      <c r="AC1220" s="358"/>
      <c r="AD1220" s="374"/>
    </row>
    <row r="1221" spans="1:30" ht="20.100000000000001" customHeight="1">
      <c r="A1221" s="311"/>
      <c r="B1221" s="311"/>
      <c r="C1221" s="452"/>
      <c r="D1221" s="311" t="s">
        <v>8569</v>
      </c>
      <c r="E1221" s="452"/>
      <c r="F1221" s="531"/>
      <c r="G1221" s="314"/>
      <c r="H1221" s="356"/>
      <c r="I1221" s="314"/>
      <c r="J1221" s="356"/>
      <c r="K1221" s="314"/>
      <c r="L1221" s="356"/>
      <c r="M1221" s="314"/>
      <c r="N1221" s="315"/>
      <c r="O1221" s="316"/>
      <c r="P1221" s="315"/>
      <c r="Q1221" s="316"/>
      <c r="R1221" s="315"/>
      <c r="S1221" s="316"/>
      <c r="T1221" s="315"/>
      <c r="U1221" s="316"/>
      <c r="V1221" s="452"/>
      <c r="W1221" s="452"/>
      <c r="X1221" s="452"/>
      <c r="Y1221" s="452"/>
      <c r="Z1221" s="452"/>
      <c r="AA1221" s="452"/>
      <c r="AB1221" s="452"/>
      <c r="AC1221" s="452"/>
      <c r="AD1221" s="311"/>
    </row>
    <row r="1222" spans="1:30" ht="20.100000000000001" customHeight="1">
      <c r="A1222" s="311"/>
      <c r="B1222" s="311"/>
      <c r="C1222" s="452"/>
      <c r="D1222" s="311" t="s">
        <v>7408</v>
      </c>
      <c r="E1222" s="452"/>
      <c r="F1222" s="531"/>
      <c r="G1222" s="314"/>
      <c r="H1222" s="356"/>
      <c r="I1222" s="314"/>
      <c r="J1222" s="356"/>
      <c r="K1222" s="314"/>
      <c r="L1222" s="356"/>
      <c r="M1222" s="314"/>
      <c r="N1222" s="315"/>
      <c r="O1222" s="316"/>
      <c r="P1222" s="315"/>
      <c r="Q1222" s="316"/>
      <c r="R1222" s="315"/>
      <c r="S1222" s="316"/>
      <c r="T1222" s="315"/>
      <c r="U1222" s="316"/>
      <c r="V1222" s="452"/>
      <c r="W1222" s="452"/>
      <c r="X1222" s="452"/>
      <c r="Y1222" s="452"/>
      <c r="Z1222" s="452"/>
      <c r="AA1222" s="452"/>
      <c r="AB1222" s="452"/>
      <c r="AC1222" s="452"/>
      <c r="AD1222" s="311"/>
    </row>
    <row r="1223" spans="1:30" ht="20.100000000000001" customHeight="1">
      <c r="A1223" s="311"/>
      <c r="B1223" s="311"/>
      <c r="C1223" s="452"/>
      <c r="D1223" s="311" t="s">
        <v>8571</v>
      </c>
      <c r="E1223" s="452"/>
      <c r="F1223" s="531"/>
      <c r="G1223" s="314"/>
      <c r="H1223" s="356"/>
      <c r="I1223" s="314"/>
      <c r="J1223" s="356"/>
      <c r="K1223" s="314"/>
      <c r="L1223" s="356"/>
      <c r="M1223" s="314"/>
      <c r="N1223" s="315"/>
      <c r="O1223" s="316"/>
      <c r="P1223" s="315"/>
      <c r="Q1223" s="316"/>
      <c r="R1223" s="315"/>
      <c r="S1223" s="316"/>
      <c r="T1223" s="315"/>
      <c r="U1223" s="316"/>
      <c r="V1223" s="452"/>
      <c r="W1223" s="452"/>
      <c r="X1223" s="452"/>
      <c r="Y1223" s="452"/>
      <c r="Z1223" s="452"/>
      <c r="AA1223" s="452"/>
      <c r="AB1223" s="452"/>
      <c r="AC1223" s="452"/>
      <c r="AD1223" s="311"/>
    </row>
    <row r="1224" spans="1:30" ht="20.100000000000001" customHeight="1">
      <c r="A1224" s="311"/>
      <c r="B1224" s="311"/>
      <c r="C1224" s="452"/>
      <c r="D1224" s="311" t="s">
        <v>1959</v>
      </c>
      <c r="E1224" s="452"/>
      <c r="F1224" s="531"/>
      <c r="G1224" s="314"/>
      <c r="H1224" s="356"/>
      <c r="I1224" s="314"/>
      <c r="J1224" s="356"/>
      <c r="K1224" s="314"/>
      <c r="L1224" s="356"/>
      <c r="M1224" s="314"/>
      <c r="N1224" s="315"/>
      <c r="O1224" s="316"/>
      <c r="P1224" s="315"/>
      <c r="Q1224" s="316"/>
      <c r="R1224" s="315"/>
      <c r="S1224" s="316"/>
      <c r="T1224" s="315"/>
      <c r="U1224" s="316"/>
      <c r="V1224" s="452"/>
      <c r="W1224" s="452"/>
      <c r="X1224" s="452"/>
      <c r="Y1224" s="452"/>
      <c r="Z1224" s="452"/>
      <c r="AA1224" s="452"/>
      <c r="AB1224" s="452"/>
      <c r="AC1224" s="452"/>
      <c r="AD1224" s="311"/>
    </row>
    <row r="1225" spans="1:30" ht="20.100000000000001" customHeight="1">
      <c r="A1225" s="311"/>
      <c r="B1225" s="311"/>
      <c r="C1225" s="452"/>
      <c r="D1225" s="311" t="s">
        <v>1960</v>
      </c>
      <c r="E1225" s="452"/>
      <c r="F1225" s="319"/>
      <c r="G1225" s="314"/>
      <c r="H1225" s="319"/>
      <c r="I1225" s="314"/>
      <c r="J1225" s="319"/>
      <c r="K1225" s="314"/>
      <c r="L1225" s="319">
        <v>1</v>
      </c>
      <c r="M1225" s="314">
        <v>100</v>
      </c>
      <c r="N1225" s="321">
        <v>1</v>
      </c>
      <c r="O1225" s="316">
        <v>100</v>
      </c>
      <c r="P1225" s="321">
        <v>1</v>
      </c>
      <c r="Q1225" s="316">
        <v>100</v>
      </c>
      <c r="R1225" s="315">
        <v>1</v>
      </c>
      <c r="S1225" s="316">
        <v>100</v>
      </c>
      <c r="T1225" s="315"/>
      <c r="U1225" s="316"/>
      <c r="V1225" s="452"/>
      <c r="W1225" s="452"/>
      <c r="X1225" s="452"/>
      <c r="Y1225" s="452"/>
      <c r="Z1225" s="452"/>
      <c r="AA1225" s="452"/>
      <c r="AB1225" s="452"/>
      <c r="AC1225" s="452"/>
      <c r="AD1225" s="311"/>
    </row>
    <row r="1226" spans="1:30" ht="20.100000000000001" customHeight="1">
      <c r="A1226" s="374" t="s">
        <v>6594</v>
      </c>
      <c r="B1226" s="374" t="s">
        <v>1272</v>
      </c>
      <c r="C1226" s="358" t="s">
        <v>3684</v>
      </c>
      <c r="D1226" s="374" t="s">
        <v>2230</v>
      </c>
      <c r="E1226" s="358" t="s">
        <v>7409</v>
      </c>
      <c r="F1226" s="443"/>
      <c r="G1226" s="444"/>
      <c r="H1226" s="443"/>
      <c r="I1226" s="444"/>
      <c r="J1226" s="443"/>
      <c r="K1226" s="444"/>
      <c r="L1226" s="443"/>
      <c r="M1226" s="444"/>
      <c r="N1226" s="471">
        <v>1</v>
      </c>
      <c r="O1226" s="465">
        <v>25</v>
      </c>
      <c r="P1226" s="471">
        <v>1</v>
      </c>
      <c r="Q1226" s="465">
        <v>33.333333333333336</v>
      </c>
      <c r="R1226" s="471"/>
      <c r="S1226" s="465"/>
      <c r="T1226" s="471"/>
      <c r="U1226" s="465"/>
      <c r="V1226" s="358" t="s">
        <v>8276</v>
      </c>
      <c r="W1226" s="358" t="s">
        <v>8276</v>
      </c>
      <c r="X1226" s="358" t="s">
        <v>8276</v>
      </c>
      <c r="Y1226" s="358" t="s">
        <v>8276</v>
      </c>
      <c r="Z1226" s="358" t="s">
        <v>8276</v>
      </c>
      <c r="AA1226" s="358" t="s">
        <v>8276</v>
      </c>
      <c r="AB1226" s="358" t="s">
        <v>8276</v>
      </c>
      <c r="AC1226" s="358"/>
      <c r="AD1226" s="374"/>
    </row>
    <row r="1227" spans="1:30" ht="20.100000000000001" customHeight="1">
      <c r="A1227" s="311"/>
      <c r="B1227" s="311"/>
      <c r="C1227" s="452"/>
      <c r="D1227" s="311" t="s">
        <v>2231</v>
      </c>
      <c r="E1227" s="452"/>
      <c r="F1227" s="531">
        <v>2</v>
      </c>
      <c r="G1227" s="314">
        <v>28.571428571428573</v>
      </c>
      <c r="H1227" s="356">
        <v>1</v>
      </c>
      <c r="I1227" s="314">
        <v>20</v>
      </c>
      <c r="J1227" s="356">
        <v>1</v>
      </c>
      <c r="K1227" s="314">
        <f>J1227/3*100</f>
        <v>33.333333333333329</v>
      </c>
      <c r="L1227" s="356">
        <v>1</v>
      </c>
      <c r="M1227" s="314">
        <v>33.299999999999997</v>
      </c>
      <c r="N1227" s="315">
        <v>1</v>
      </c>
      <c r="O1227" s="316">
        <v>25</v>
      </c>
      <c r="P1227" s="315"/>
      <c r="Q1227" s="316"/>
      <c r="R1227" s="315">
        <v>1</v>
      </c>
      <c r="S1227" s="316">
        <v>33.299999999999997</v>
      </c>
      <c r="T1227" s="315"/>
      <c r="U1227" s="316"/>
      <c r="V1227" s="452"/>
      <c r="W1227" s="452"/>
      <c r="X1227" s="452"/>
      <c r="Y1227" s="452"/>
      <c r="Z1227" s="452"/>
      <c r="AA1227" s="452"/>
      <c r="AB1227" s="452"/>
      <c r="AC1227" s="452"/>
      <c r="AD1227" s="311"/>
    </row>
    <row r="1228" spans="1:30" ht="20.100000000000001" customHeight="1">
      <c r="A1228" s="311"/>
      <c r="B1228" s="311"/>
      <c r="C1228" s="452"/>
      <c r="D1228" s="311" t="s">
        <v>1512</v>
      </c>
      <c r="E1228" s="452"/>
      <c r="F1228" s="531"/>
      <c r="G1228" s="314"/>
      <c r="H1228" s="356">
        <v>1</v>
      </c>
      <c r="I1228" s="314">
        <v>20</v>
      </c>
      <c r="J1228" s="356"/>
      <c r="K1228" s="314"/>
      <c r="L1228" s="356">
        <v>1</v>
      </c>
      <c r="M1228" s="314">
        <v>33.299999999999997</v>
      </c>
      <c r="N1228" s="315">
        <v>1</v>
      </c>
      <c r="O1228" s="316">
        <v>25</v>
      </c>
      <c r="P1228" s="315">
        <v>1</v>
      </c>
      <c r="Q1228" s="316">
        <v>33.333333333333336</v>
      </c>
      <c r="R1228" s="315">
        <v>1</v>
      </c>
      <c r="S1228" s="316">
        <v>33.299999999999997</v>
      </c>
      <c r="T1228" s="315"/>
      <c r="U1228" s="316"/>
      <c r="V1228" s="452"/>
      <c r="W1228" s="452"/>
      <c r="X1228" s="452"/>
      <c r="Y1228" s="452"/>
      <c r="Z1228" s="452"/>
      <c r="AA1228" s="452"/>
      <c r="AB1228" s="452"/>
      <c r="AC1228" s="452"/>
      <c r="AD1228" s="311"/>
    </row>
    <row r="1229" spans="1:30" ht="20.100000000000001" customHeight="1">
      <c r="A1229" s="311"/>
      <c r="B1229" s="311"/>
      <c r="C1229" s="452"/>
      <c r="D1229" s="311" t="s">
        <v>2232</v>
      </c>
      <c r="E1229" s="452"/>
      <c r="F1229" s="531">
        <v>5</v>
      </c>
      <c r="G1229" s="314">
        <v>71.428571428571431</v>
      </c>
      <c r="H1229" s="356">
        <v>2</v>
      </c>
      <c r="I1229" s="314">
        <v>40</v>
      </c>
      <c r="J1229" s="356">
        <v>2</v>
      </c>
      <c r="K1229" s="314">
        <f>J1229/3*100</f>
        <v>66.666666666666657</v>
      </c>
      <c r="L1229" s="356">
        <v>1</v>
      </c>
      <c r="M1229" s="314">
        <v>33.299999999999997</v>
      </c>
      <c r="N1229" s="315">
        <v>1</v>
      </c>
      <c r="O1229" s="316">
        <v>25</v>
      </c>
      <c r="P1229" s="315">
        <v>1</v>
      </c>
      <c r="Q1229" s="316">
        <v>33.333333333333336</v>
      </c>
      <c r="R1229" s="315">
        <v>1</v>
      </c>
      <c r="S1229" s="316">
        <v>33.299999999999997</v>
      </c>
      <c r="T1229" s="315"/>
      <c r="U1229" s="316"/>
      <c r="V1229" s="452"/>
      <c r="W1229" s="452"/>
      <c r="X1229" s="452"/>
      <c r="Y1229" s="452"/>
      <c r="Z1229" s="452"/>
      <c r="AA1229" s="452"/>
      <c r="AB1229" s="452"/>
      <c r="AC1229" s="452"/>
      <c r="AD1229" s="311"/>
    </row>
    <row r="1230" spans="1:30" ht="20.100000000000001" customHeight="1">
      <c r="A1230" s="311"/>
      <c r="B1230" s="311"/>
      <c r="C1230" s="452"/>
      <c r="D1230" s="311" t="s">
        <v>2233</v>
      </c>
      <c r="E1230" s="452"/>
      <c r="F1230" s="531"/>
      <c r="G1230" s="314"/>
      <c r="H1230" s="356">
        <v>1</v>
      </c>
      <c r="I1230" s="314">
        <v>20</v>
      </c>
      <c r="J1230" s="356"/>
      <c r="K1230" s="314"/>
      <c r="L1230" s="356"/>
      <c r="M1230" s="314"/>
      <c r="N1230" s="315"/>
      <c r="O1230" s="316"/>
      <c r="P1230" s="315"/>
      <c r="Q1230" s="316"/>
      <c r="R1230" s="315"/>
      <c r="S1230" s="316"/>
      <c r="T1230" s="315"/>
      <c r="U1230" s="316"/>
      <c r="V1230" s="452"/>
      <c r="W1230" s="452"/>
      <c r="X1230" s="452"/>
      <c r="Y1230" s="452"/>
      <c r="Z1230" s="452"/>
      <c r="AA1230" s="452"/>
      <c r="AB1230" s="452"/>
      <c r="AC1230" s="452"/>
      <c r="AD1230" s="311"/>
    </row>
    <row r="1231" spans="1:30" ht="20.100000000000001" customHeight="1">
      <c r="A1231" s="311"/>
      <c r="B1231" s="311"/>
      <c r="C1231" s="452"/>
      <c r="D1231" s="311" t="s">
        <v>2002</v>
      </c>
      <c r="E1231" s="452"/>
      <c r="F1231" s="531"/>
      <c r="G1231" s="314"/>
      <c r="H1231" s="356"/>
      <c r="I1231" s="314"/>
      <c r="J1231" s="356"/>
      <c r="K1231" s="314"/>
      <c r="L1231" s="356"/>
      <c r="M1231" s="314"/>
      <c r="N1231" s="315"/>
      <c r="O1231" s="316"/>
      <c r="P1231" s="315"/>
      <c r="Q1231" s="316"/>
      <c r="R1231" s="315"/>
      <c r="S1231" s="316"/>
      <c r="T1231" s="315"/>
      <c r="U1231" s="316"/>
      <c r="V1231" s="452"/>
      <c r="W1231" s="452"/>
      <c r="X1231" s="452"/>
      <c r="Y1231" s="452"/>
      <c r="Z1231" s="452"/>
      <c r="AA1231" s="452"/>
      <c r="AB1231" s="452"/>
      <c r="AC1231" s="452"/>
      <c r="AD1231" s="311"/>
    </row>
    <row r="1232" spans="1:30" ht="20.100000000000001" customHeight="1">
      <c r="A1232" s="311"/>
      <c r="B1232" s="311"/>
      <c r="C1232" s="452"/>
      <c r="D1232" s="311" t="s">
        <v>1359</v>
      </c>
      <c r="E1232" s="452"/>
      <c r="F1232" s="531"/>
      <c r="G1232" s="314"/>
      <c r="H1232" s="356"/>
      <c r="I1232" s="314"/>
      <c r="J1232" s="356"/>
      <c r="K1232" s="314"/>
      <c r="L1232" s="356"/>
      <c r="M1232" s="314"/>
      <c r="N1232" s="315"/>
      <c r="O1232" s="316"/>
      <c r="P1232" s="315"/>
      <c r="Q1232" s="316"/>
      <c r="R1232" s="315"/>
      <c r="S1232" s="316"/>
      <c r="T1232" s="315"/>
      <c r="U1232" s="316"/>
      <c r="V1232" s="452"/>
      <c r="W1232" s="452"/>
      <c r="X1232" s="452"/>
      <c r="Y1232" s="452"/>
      <c r="Z1232" s="452"/>
      <c r="AA1232" s="452"/>
      <c r="AB1232" s="452"/>
      <c r="AC1232" s="452"/>
      <c r="AD1232" s="311"/>
    </row>
    <row r="1233" spans="1:30" ht="20.100000000000001" customHeight="1">
      <c r="A1233" s="374" t="s">
        <v>6595</v>
      </c>
      <c r="B1233" s="374" t="s">
        <v>8829</v>
      </c>
      <c r="C1233" s="358" t="s">
        <v>3684</v>
      </c>
      <c r="D1233" s="374"/>
      <c r="E1233" s="358"/>
      <c r="F1233" s="443">
        <v>2</v>
      </c>
      <c r="G1233" s="444">
        <v>100</v>
      </c>
      <c r="H1233" s="443">
        <v>1</v>
      </c>
      <c r="I1233" s="444">
        <v>100</v>
      </c>
      <c r="J1233" s="443">
        <f>5092-5091</f>
        <v>1</v>
      </c>
      <c r="K1233" s="444">
        <v>100</v>
      </c>
      <c r="L1233" s="443">
        <v>1</v>
      </c>
      <c r="M1233" s="444">
        <v>100</v>
      </c>
      <c r="N1233" s="471">
        <v>1</v>
      </c>
      <c r="O1233" s="465">
        <v>100</v>
      </c>
      <c r="P1233" s="471">
        <v>1</v>
      </c>
      <c r="Q1233" s="465">
        <v>100</v>
      </c>
      <c r="R1233" s="471">
        <v>1</v>
      </c>
      <c r="S1233" s="465">
        <v>100</v>
      </c>
      <c r="T1233" s="471"/>
      <c r="U1233" s="465"/>
      <c r="V1233" s="358" t="s">
        <v>8276</v>
      </c>
      <c r="W1233" s="358" t="s">
        <v>8276</v>
      </c>
      <c r="X1233" s="358" t="s">
        <v>8276</v>
      </c>
      <c r="Y1233" s="358" t="s">
        <v>8276</v>
      </c>
      <c r="Z1233" s="358" t="s">
        <v>8276</v>
      </c>
      <c r="AA1233" s="358" t="s">
        <v>8276</v>
      </c>
      <c r="AB1233" s="358" t="s">
        <v>8276</v>
      </c>
      <c r="AC1233" s="358"/>
      <c r="AD1233" s="374"/>
    </row>
    <row r="1234" spans="1:30" ht="20.100000000000001" customHeight="1">
      <c r="A1234" s="374" t="s">
        <v>6596</v>
      </c>
      <c r="B1234" s="374" t="s">
        <v>8830</v>
      </c>
      <c r="C1234" s="358" t="s">
        <v>3684</v>
      </c>
      <c r="D1234" s="374" t="s">
        <v>2222</v>
      </c>
      <c r="E1234" s="358" t="s">
        <v>7338</v>
      </c>
      <c r="F1234" s="443"/>
      <c r="G1234" s="444"/>
      <c r="H1234" s="443"/>
      <c r="I1234" s="444"/>
      <c r="J1234" s="443"/>
      <c r="K1234" s="444"/>
      <c r="L1234" s="443"/>
      <c r="M1234" s="444"/>
      <c r="N1234" s="471"/>
      <c r="O1234" s="465"/>
      <c r="P1234" s="471"/>
      <c r="Q1234" s="465"/>
      <c r="R1234" s="471"/>
      <c r="S1234" s="465"/>
      <c r="T1234" s="471"/>
      <c r="U1234" s="465"/>
      <c r="V1234" s="358" t="s">
        <v>8276</v>
      </c>
      <c r="W1234" s="358" t="s">
        <v>8276</v>
      </c>
      <c r="X1234" s="358" t="s">
        <v>8276</v>
      </c>
      <c r="Y1234" s="358" t="s">
        <v>8276</v>
      </c>
      <c r="Z1234" s="358" t="s">
        <v>8276</v>
      </c>
      <c r="AA1234" s="358" t="s">
        <v>8276</v>
      </c>
      <c r="AB1234" s="358" t="s">
        <v>8276</v>
      </c>
      <c r="AC1234" s="358"/>
      <c r="AD1234" s="374"/>
    </row>
    <row r="1235" spans="1:30" ht="20.100000000000001" customHeight="1">
      <c r="A1235" s="311"/>
      <c r="B1235" s="311"/>
      <c r="C1235" s="452"/>
      <c r="D1235" s="311" t="s">
        <v>2223</v>
      </c>
      <c r="E1235" s="452"/>
      <c r="F1235" s="531"/>
      <c r="G1235" s="314"/>
      <c r="H1235" s="356"/>
      <c r="I1235" s="314"/>
      <c r="J1235" s="356"/>
      <c r="K1235" s="314"/>
      <c r="L1235" s="356"/>
      <c r="M1235" s="314"/>
      <c r="N1235" s="315"/>
      <c r="O1235" s="316"/>
      <c r="P1235" s="315"/>
      <c r="Q1235" s="316"/>
      <c r="R1235" s="315"/>
      <c r="S1235" s="316"/>
      <c r="T1235" s="315"/>
      <c r="U1235" s="316"/>
      <c r="V1235" s="452"/>
      <c r="W1235" s="452"/>
      <c r="X1235" s="452"/>
      <c r="Y1235" s="452"/>
      <c r="Z1235" s="452"/>
      <c r="AA1235" s="452"/>
      <c r="AB1235" s="452"/>
      <c r="AC1235" s="452"/>
      <c r="AD1235" s="311"/>
    </row>
    <row r="1236" spans="1:30" ht="20.100000000000001" customHeight="1">
      <c r="A1236" s="311"/>
      <c r="B1236" s="311"/>
      <c r="C1236" s="452"/>
      <c r="D1236" s="311" t="s">
        <v>2224</v>
      </c>
      <c r="E1236" s="452"/>
      <c r="F1236" s="531"/>
      <c r="G1236" s="314"/>
      <c r="H1236" s="356"/>
      <c r="I1236" s="314"/>
      <c r="J1236" s="356"/>
      <c r="K1236" s="314"/>
      <c r="L1236" s="356"/>
      <c r="M1236" s="314"/>
      <c r="N1236" s="315"/>
      <c r="O1236" s="316"/>
      <c r="P1236" s="315"/>
      <c r="Q1236" s="316"/>
      <c r="R1236" s="315"/>
      <c r="S1236" s="316"/>
      <c r="T1236" s="315"/>
      <c r="U1236" s="316"/>
      <c r="V1236" s="452"/>
      <c r="W1236" s="452"/>
      <c r="X1236" s="452"/>
      <c r="Y1236" s="452"/>
      <c r="Z1236" s="452"/>
      <c r="AA1236" s="452"/>
      <c r="AB1236" s="452"/>
      <c r="AC1236" s="452"/>
      <c r="AD1236" s="311"/>
    </row>
    <row r="1237" spans="1:30" ht="20.100000000000001" customHeight="1">
      <c r="A1237" s="311"/>
      <c r="B1237" s="311"/>
      <c r="C1237" s="452"/>
      <c r="D1237" s="311" t="s">
        <v>2225</v>
      </c>
      <c r="E1237" s="452"/>
      <c r="F1237" s="531">
        <v>1</v>
      </c>
      <c r="G1237" s="314">
        <v>50</v>
      </c>
      <c r="H1237" s="356"/>
      <c r="I1237" s="314"/>
      <c r="J1237" s="356"/>
      <c r="K1237" s="314"/>
      <c r="L1237" s="356"/>
      <c r="M1237" s="314"/>
      <c r="N1237" s="315"/>
      <c r="O1237" s="316"/>
      <c r="P1237" s="315"/>
      <c r="Q1237" s="316"/>
      <c r="R1237" s="315"/>
      <c r="S1237" s="316"/>
      <c r="T1237" s="315"/>
      <c r="U1237" s="316"/>
      <c r="V1237" s="452"/>
      <c r="W1237" s="452"/>
      <c r="X1237" s="452"/>
      <c r="Y1237" s="452"/>
      <c r="Z1237" s="452"/>
      <c r="AA1237" s="452"/>
      <c r="AB1237" s="452"/>
      <c r="AC1237" s="452"/>
      <c r="AD1237" s="311"/>
    </row>
    <row r="1238" spans="1:30" ht="20.100000000000001" customHeight="1">
      <c r="A1238" s="311"/>
      <c r="B1238" s="311"/>
      <c r="C1238" s="452"/>
      <c r="D1238" s="311" t="s">
        <v>2226</v>
      </c>
      <c r="E1238" s="452"/>
      <c r="F1238" s="531"/>
      <c r="G1238" s="314"/>
      <c r="H1238" s="356"/>
      <c r="I1238" s="314"/>
      <c r="J1238" s="356"/>
      <c r="K1238" s="314"/>
      <c r="L1238" s="356"/>
      <c r="M1238" s="314"/>
      <c r="N1238" s="315"/>
      <c r="O1238" s="316"/>
      <c r="P1238" s="315"/>
      <c r="Q1238" s="316"/>
      <c r="R1238" s="315"/>
      <c r="S1238" s="316"/>
      <c r="T1238" s="315"/>
      <c r="U1238" s="316"/>
      <c r="V1238" s="452"/>
      <c r="W1238" s="452"/>
      <c r="X1238" s="452"/>
      <c r="Y1238" s="452"/>
      <c r="Z1238" s="452"/>
      <c r="AA1238" s="452"/>
      <c r="AB1238" s="452"/>
      <c r="AC1238" s="452"/>
      <c r="AD1238" s="311"/>
    </row>
    <row r="1239" spans="1:30" ht="20.100000000000001" customHeight="1">
      <c r="A1239" s="311"/>
      <c r="B1239" s="311"/>
      <c r="C1239" s="452"/>
      <c r="D1239" s="311" t="s">
        <v>2227</v>
      </c>
      <c r="E1239" s="452"/>
      <c r="F1239" s="531">
        <v>1</v>
      </c>
      <c r="G1239" s="314">
        <v>50</v>
      </c>
      <c r="H1239" s="356">
        <v>1</v>
      </c>
      <c r="I1239" s="314">
        <v>100</v>
      </c>
      <c r="J1239" s="356">
        <f>5092-5091</f>
        <v>1</v>
      </c>
      <c r="K1239" s="314">
        <v>100</v>
      </c>
      <c r="L1239" s="356">
        <v>1</v>
      </c>
      <c r="M1239" s="314">
        <v>100</v>
      </c>
      <c r="N1239" s="315">
        <v>1</v>
      </c>
      <c r="O1239" s="316">
        <v>100</v>
      </c>
      <c r="P1239" s="315">
        <v>1</v>
      </c>
      <c r="Q1239" s="316">
        <v>100</v>
      </c>
      <c r="R1239" s="315">
        <v>1</v>
      </c>
      <c r="S1239" s="316">
        <v>100</v>
      </c>
      <c r="T1239" s="315"/>
      <c r="U1239" s="316"/>
      <c r="V1239" s="452"/>
      <c r="W1239" s="452"/>
      <c r="X1239" s="452"/>
      <c r="Y1239" s="452"/>
      <c r="Z1239" s="452"/>
      <c r="AA1239" s="452"/>
      <c r="AB1239" s="452"/>
      <c r="AC1239" s="452"/>
      <c r="AD1239" s="311"/>
    </row>
    <row r="1240" spans="1:30" ht="20.100000000000001" customHeight="1">
      <c r="A1240" s="311"/>
      <c r="B1240" s="311"/>
      <c r="C1240" s="452"/>
      <c r="D1240" s="311" t="s">
        <v>2228</v>
      </c>
      <c r="E1240" s="452"/>
      <c r="F1240" s="531"/>
      <c r="G1240" s="314"/>
      <c r="H1240" s="356"/>
      <c r="I1240" s="314"/>
      <c r="J1240" s="356"/>
      <c r="K1240" s="314"/>
      <c r="L1240" s="356"/>
      <c r="M1240" s="314"/>
      <c r="N1240" s="315"/>
      <c r="O1240" s="316"/>
      <c r="P1240" s="315"/>
      <c r="Q1240" s="316"/>
      <c r="R1240" s="315"/>
      <c r="S1240" s="316"/>
      <c r="T1240" s="315"/>
      <c r="U1240" s="316"/>
      <c r="V1240" s="452"/>
      <c r="W1240" s="452"/>
      <c r="X1240" s="452"/>
      <c r="Y1240" s="452"/>
      <c r="Z1240" s="452"/>
      <c r="AA1240" s="452"/>
      <c r="AB1240" s="452"/>
      <c r="AC1240" s="452"/>
      <c r="AD1240" s="311"/>
    </row>
    <row r="1241" spans="1:30" ht="20.100000000000001" customHeight="1">
      <c r="A1241" s="311"/>
      <c r="B1241" s="311"/>
      <c r="C1241" s="452"/>
      <c r="D1241" s="311" t="s">
        <v>2229</v>
      </c>
      <c r="E1241" s="452"/>
      <c r="F1241" s="531"/>
      <c r="G1241" s="314"/>
      <c r="H1241" s="356"/>
      <c r="I1241" s="314"/>
      <c r="J1241" s="356"/>
      <c r="K1241" s="314"/>
      <c r="L1241" s="356"/>
      <c r="M1241" s="314"/>
      <c r="N1241" s="315"/>
      <c r="O1241" s="316"/>
      <c r="P1241" s="315"/>
      <c r="Q1241" s="316"/>
      <c r="R1241" s="315"/>
      <c r="S1241" s="316"/>
      <c r="T1241" s="315"/>
      <c r="U1241" s="316"/>
      <c r="V1241" s="452"/>
      <c r="W1241" s="452"/>
      <c r="X1241" s="452"/>
      <c r="Y1241" s="452"/>
      <c r="Z1241" s="452"/>
      <c r="AA1241" s="452"/>
      <c r="AB1241" s="452"/>
      <c r="AC1241" s="452"/>
      <c r="AD1241" s="311"/>
    </row>
    <row r="1242" spans="1:30" ht="20.100000000000001" customHeight="1">
      <c r="A1242" s="311"/>
      <c r="B1242" s="311"/>
      <c r="C1242" s="452"/>
      <c r="D1242" s="311" t="s">
        <v>1959</v>
      </c>
      <c r="E1242" s="452"/>
      <c r="F1242" s="531"/>
      <c r="G1242" s="314"/>
      <c r="H1242" s="356"/>
      <c r="I1242" s="314"/>
      <c r="J1242" s="356"/>
      <c r="K1242" s="314"/>
      <c r="L1242" s="356"/>
      <c r="M1242" s="314"/>
      <c r="N1242" s="315"/>
      <c r="O1242" s="316"/>
      <c r="P1242" s="315"/>
      <c r="Q1242" s="316"/>
      <c r="R1242" s="315"/>
      <c r="S1242" s="316"/>
      <c r="T1242" s="315"/>
      <c r="U1242" s="316"/>
      <c r="V1242" s="452"/>
      <c r="W1242" s="452"/>
      <c r="X1242" s="452"/>
      <c r="Y1242" s="452"/>
      <c r="Z1242" s="452"/>
      <c r="AA1242" s="452"/>
      <c r="AB1242" s="452"/>
      <c r="AC1242" s="452"/>
      <c r="AD1242" s="311"/>
    </row>
    <row r="1243" spans="1:30" ht="20.100000000000001" customHeight="1">
      <c r="A1243" s="311"/>
      <c r="B1243" s="311"/>
      <c r="C1243" s="452"/>
      <c r="D1243" s="311" t="s">
        <v>1960</v>
      </c>
      <c r="E1243" s="452"/>
      <c r="F1243" s="531"/>
      <c r="G1243" s="314"/>
      <c r="H1243" s="356"/>
      <c r="I1243" s="314"/>
      <c r="J1243" s="356"/>
      <c r="K1243" s="314"/>
      <c r="L1243" s="356"/>
      <c r="M1243" s="314"/>
      <c r="N1243" s="315"/>
      <c r="O1243" s="316"/>
      <c r="P1243" s="315"/>
      <c r="Q1243" s="316"/>
      <c r="R1243" s="315"/>
      <c r="S1243" s="316"/>
      <c r="T1243" s="315"/>
      <c r="U1243" s="316"/>
      <c r="V1243" s="452"/>
      <c r="W1243" s="452"/>
      <c r="X1243" s="452"/>
      <c r="Y1243" s="452"/>
      <c r="Z1243" s="452"/>
      <c r="AA1243" s="452"/>
      <c r="AB1243" s="452"/>
      <c r="AC1243" s="452"/>
      <c r="AD1243" s="311"/>
    </row>
    <row r="1244" spans="1:30" ht="20.100000000000001" customHeight="1">
      <c r="A1244" s="374" t="s">
        <v>6597</v>
      </c>
      <c r="B1244" s="374" t="s">
        <v>1273</v>
      </c>
      <c r="C1244" s="358" t="s">
        <v>3684</v>
      </c>
      <c r="D1244" s="374"/>
      <c r="E1244" s="358"/>
      <c r="F1244" s="443">
        <v>2</v>
      </c>
      <c r="G1244" s="444">
        <v>100</v>
      </c>
      <c r="H1244" s="443">
        <v>1</v>
      </c>
      <c r="I1244" s="444">
        <v>100</v>
      </c>
      <c r="J1244" s="443">
        <f>5092-5091</f>
        <v>1</v>
      </c>
      <c r="K1244" s="444">
        <v>100</v>
      </c>
      <c r="L1244" s="443">
        <v>1</v>
      </c>
      <c r="M1244" s="444">
        <v>100</v>
      </c>
      <c r="N1244" s="471">
        <v>1</v>
      </c>
      <c r="O1244" s="465">
        <v>100</v>
      </c>
      <c r="P1244" s="471">
        <v>1</v>
      </c>
      <c r="Q1244" s="465">
        <v>100</v>
      </c>
      <c r="R1244" s="471">
        <v>1</v>
      </c>
      <c r="S1244" s="465">
        <v>100</v>
      </c>
      <c r="T1244" s="471"/>
      <c r="U1244" s="465"/>
      <c r="V1244" s="358" t="s">
        <v>8276</v>
      </c>
      <c r="W1244" s="358" t="s">
        <v>8276</v>
      </c>
      <c r="X1244" s="358" t="s">
        <v>8276</v>
      </c>
      <c r="Y1244" s="358" t="s">
        <v>8276</v>
      </c>
      <c r="Z1244" s="358" t="s">
        <v>8276</v>
      </c>
      <c r="AA1244" s="358" t="s">
        <v>8276</v>
      </c>
      <c r="AB1244" s="358" t="s">
        <v>8276</v>
      </c>
      <c r="AC1244" s="358"/>
      <c r="AD1244" s="374"/>
    </row>
    <row r="1245" spans="1:30" ht="20.100000000000001" customHeight="1">
      <c r="A1245" s="311"/>
      <c r="B1245" s="311"/>
      <c r="C1245" s="452"/>
      <c r="D1245" s="311" t="s">
        <v>1562</v>
      </c>
      <c r="E1245" s="452" t="s">
        <v>177</v>
      </c>
      <c r="F1245" s="531"/>
      <c r="G1245" s="314"/>
      <c r="H1245" s="356"/>
      <c r="I1245" s="314"/>
      <c r="J1245" s="356"/>
      <c r="K1245" s="314"/>
      <c r="L1245" s="356"/>
      <c r="M1245" s="314"/>
      <c r="N1245" s="315"/>
      <c r="O1245" s="316"/>
      <c r="P1245" s="315"/>
      <c r="Q1245" s="316"/>
      <c r="R1245" s="315"/>
      <c r="S1245" s="316"/>
      <c r="T1245" s="315"/>
      <c r="U1245" s="316"/>
      <c r="V1245" s="452"/>
      <c r="W1245" s="452"/>
      <c r="X1245" s="452"/>
      <c r="Y1245" s="452"/>
      <c r="Z1245" s="452"/>
      <c r="AA1245" s="452"/>
      <c r="AB1245" s="452"/>
      <c r="AC1245" s="452"/>
      <c r="AD1245" s="311"/>
    </row>
    <row r="1246" spans="1:30" ht="20.100000000000001" customHeight="1">
      <c r="A1246" s="311"/>
      <c r="B1246" s="311"/>
      <c r="C1246" s="452"/>
      <c r="D1246" s="311" t="s">
        <v>1563</v>
      </c>
      <c r="E1246" s="452"/>
      <c r="F1246" s="531"/>
      <c r="G1246" s="314"/>
      <c r="H1246" s="356"/>
      <c r="I1246" s="314"/>
      <c r="J1246" s="356"/>
      <c r="K1246" s="314"/>
      <c r="L1246" s="356"/>
      <c r="M1246" s="314"/>
      <c r="N1246" s="315"/>
      <c r="O1246" s="316"/>
      <c r="P1246" s="315"/>
      <c r="Q1246" s="316"/>
      <c r="R1246" s="315"/>
      <c r="S1246" s="316"/>
      <c r="T1246" s="315"/>
      <c r="U1246" s="316"/>
      <c r="V1246" s="452"/>
      <c r="W1246" s="452"/>
      <c r="X1246" s="452"/>
      <c r="Y1246" s="452"/>
      <c r="Z1246" s="452"/>
      <c r="AA1246" s="452"/>
      <c r="AB1246" s="452"/>
      <c r="AC1246" s="452"/>
      <c r="AD1246" s="311"/>
    </row>
    <row r="1247" spans="1:30" ht="20.100000000000001" customHeight="1">
      <c r="A1247" s="374" t="s">
        <v>8831</v>
      </c>
      <c r="B1247" s="374" t="s">
        <v>1274</v>
      </c>
      <c r="C1247" s="358" t="s">
        <v>3684</v>
      </c>
      <c r="D1247" s="374"/>
      <c r="E1247" s="358"/>
      <c r="F1247" s="443">
        <v>2</v>
      </c>
      <c r="G1247" s="444">
        <v>100</v>
      </c>
      <c r="H1247" s="443">
        <v>1</v>
      </c>
      <c r="I1247" s="444">
        <v>100</v>
      </c>
      <c r="J1247" s="443">
        <f>5092-5091</f>
        <v>1</v>
      </c>
      <c r="K1247" s="444">
        <v>100</v>
      </c>
      <c r="L1247" s="443">
        <v>1</v>
      </c>
      <c r="M1247" s="444">
        <v>100</v>
      </c>
      <c r="N1247" s="471">
        <v>1</v>
      </c>
      <c r="O1247" s="465">
        <v>100</v>
      </c>
      <c r="P1247" s="471">
        <v>1</v>
      </c>
      <c r="Q1247" s="465">
        <v>100</v>
      </c>
      <c r="R1247" s="471">
        <v>1</v>
      </c>
      <c r="S1247" s="465">
        <v>100</v>
      </c>
      <c r="T1247" s="471"/>
      <c r="U1247" s="465"/>
      <c r="V1247" s="358" t="s">
        <v>8276</v>
      </c>
      <c r="W1247" s="358" t="s">
        <v>8276</v>
      </c>
      <c r="X1247" s="358" t="s">
        <v>8276</v>
      </c>
      <c r="Y1247" s="358" t="s">
        <v>8276</v>
      </c>
      <c r="Z1247" s="358" t="s">
        <v>8276</v>
      </c>
      <c r="AA1247" s="358" t="s">
        <v>8276</v>
      </c>
      <c r="AB1247" s="358" t="s">
        <v>8276</v>
      </c>
      <c r="AC1247" s="358"/>
      <c r="AD1247" s="374"/>
    </row>
    <row r="1248" spans="1:30" ht="20.100000000000001" customHeight="1">
      <c r="A1248" s="311"/>
      <c r="B1248" s="311"/>
      <c r="C1248" s="452"/>
      <c r="D1248" s="311" t="s">
        <v>1959</v>
      </c>
      <c r="E1248" s="452" t="s">
        <v>758</v>
      </c>
      <c r="F1248" s="531"/>
      <c r="G1248" s="314"/>
      <c r="H1248" s="356"/>
      <c r="I1248" s="314"/>
      <c r="J1248" s="356"/>
      <c r="K1248" s="314"/>
      <c r="L1248" s="356"/>
      <c r="M1248" s="314"/>
      <c r="N1248" s="315"/>
      <c r="O1248" s="316"/>
      <c r="P1248" s="315"/>
      <c r="Q1248" s="316"/>
      <c r="R1248" s="315"/>
      <c r="S1248" s="316"/>
      <c r="T1248" s="315"/>
      <c r="U1248" s="316"/>
      <c r="V1248" s="452"/>
      <c r="W1248" s="452"/>
      <c r="X1248" s="452"/>
      <c r="Y1248" s="452"/>
      <c r="Z1248" s="452"/>
      <c r="AA1248" s="452"/>
      <c r="AB1248" s="452"/>
      <c r="AC1248" s="452"/>
      <c r="AD1248" s="311"/>
    </row>
    <row r="1249" spans="1:30" ht="20.100000000000001" customHeight="1">
      <c r="A1249" s="311"/>
      <c r="B1249" s="311"/>
      <c r="C1249" s="452"/>
      <c r="D1249" s="311" t="s">
        <v>1960</v>
      </c>
      <c r="E1249" s="452"/>
      <c r="F1249" s="531"/>
      <c r="G1249" s="314"/>
      <c r="H1249" s="356"/>
      <c r="I1249" s="314"/>
      <c r="J1249" s="356"/>
      <c r="K1249" s="314"/>
      <c r="L1249" s="356"/>
      <c r="M1249" s="314"/>
      <c r="N1249" s="315"/>
      <c r="O1249" s="316"/>
      <c r="P1249" s="315"/>
      <c r="Q1249" s="316"/>
      <c r="R1249" s="315"/>
      <c r="S1249" s="316"/>
      <c r="T1249" s="315"/>
      <c r="U1249" s="316"/>
      <c r="V1249" s="452"/>
      <c r="W1249" s="452"/>
      <c r="X1249" s="452"/>
      <c r="Y1249" s="452"/>
      <c r="Z1249" s="452"/>
      <c r="AA1249" s="452"/>
      <c r="AB1249" s="452"/>
      <c r="AC1249" s="452"/>
      <c r="AD1249" s="311"/>
    </row>
    <row r="1250" spans="1:30" s="38" customFormat="1" ht="20.100000000000001" customHeight="1">
      <c r="A1250" s="374" t="s">
        <v>6598</v>
      </c>
      <c r="B1250" s="374" t="s">
        <v>1275</v>
      </c>
      <c r="C1250" s="358" t="s">
        <v>7411</v>
      </c>
      <c r="D1250" s="374" t="s">
        <v>8568</v>
      </c>
      <c r="E1250" s="358" t="s">
        <v>7338</v>
      </c>
      <c r="F1250" s="443"/>
      <c r="G1250" s="444"/>
      <c r="H1250" s="443"/>
      <c r="I1250" s="444"/>
      <c r="J1250" s="443"/>
      <c r="K1250" s="444"/>
      <c r="L1250" s="443"/>
      <c r="M1250" s="444"/>
      <c r="N1250" s="443"/>
      <c r="O1250" s="444"/>
      <c r="P1250" s="443"/>
      <c r="Q1250" s="444"/>
      <c r="R1250" s="443"/>
      <c r="S1250" s="444"/>
      <c r="T1250" s="443"/>
      <c r="U1250" s="444"/>
      <c r="V1250" s="358" t="s">
        <v>8276</v>
      </c>
      <c r="W1250" s="358" t="s">
        <v>8276</v>
      </c>
      <c r="X1250" s="358" t="s">
        <v>8276</v>
      </c>
      <c r="Y1250" s="358" t="s">
        <v>8276</v>
      </c>
      <c r="Z1250" s="358" t="s">
        <v>8276</v>
      </c>
      <c r="AA1250" s="358" t="s">
        <v>8276</v>
      </c>
      <c r="AB1250" s="358" t="s">
        <v>8276</v>
      </c>
      <c r="AC1250" s="358"/>
      <c r="AD1250" s="374"/>
    </row>
    <row r="1251" spans="1:30" s="38" customFormat="1" ht="20.100000000000001" customHeight="1">
      <c r="A1251" s="311"/>
      <c r="B1251" s="311"/>
      <c r="C1251" s="452"/>
      <c r="D1251" s="311" t="s">
        <v>8569</v>
      </c>
      <c r="E1251" s="452"/>
      <c r="F1251" s="531"/>
      <c r="G1251" s="314"/>
      <c r="H1251" s="356"/>
      <c r="I1251" s="314"/>
      <c r="J1251" s="356"/>
      <c r="K1251" s="314"/>
      <c r="L1251" s="356"/>
      <c r="M1251" s="314"/>
      <c r="N1251" s="356"/>
      <c r="O1251" s="314"/>
      <c r="P1251" s="356"/>
      <c r="Q1251" s="314"/>
      <c r="R1251" s="356"/>
      <c r="S1251" s="314"/>
      <c r="T1251" s="356"/>
      <c r="U1251" s="314"/>
      <c r="V1251" s="452"/>
      <c r="W1251" s="452"/>
      <c r="X1251" s="452"/>
      <c r="Y1251" s="452"/>
      <c r="Z1251" s="452"/>
      <c r="AA1251" s="452"/>
      <c r="AB1251" s="452"/>
      <c r="AC1251" s="452"/>
      <c r="AD1251" s="311"/>
    </row>
    <row r="1252" spans="1:30" s="38" customFormat="1" ht="20.100000000000001" customHeight="1">
      <c r="A1252" s="311"/>
      <c r="B1252" s="311"/>
      <c r="C1252" s="452"/>
      <c r="D1252" s="311" t="s">
        <v>7408</v>
      </c>
      <c r="E1252" s="452"/>
      <c r="F1252" s="531"/>
      <c r="G1252" s="314"/>
      <c r="H1252" s="356"/>
      <c r="I1252" s="314"/>
      <c r="J1252" s="356"/>
      <c r="K1252" s="314"/>
      <c r="L1252" s="356"/>
      <c r="M1252" s="314"/>
      <c r="N1252" s="356"/>
      <c r="O1252" s="314"/>
      <c r="P1252" s="356"/>
      <c r="Q1252" s="314"/>
      <c r="R1252" s="356"/>
      <c r="S1252" s="314"/>
      <c r="T1252" s="356"/>
      <c r="U1252" s="314"/>
      <c r="V1252" s="452"/>
      <c r="W1252" s="452"/>
      <c r="X1252" s="452"/>
      <c r="Y1252" s="452"/>
      <c r="Z1252" s="452"/>
      <c r="AA1252" s="452"/>
      <c r="AB1252" s="452"/>
      <c r="AC1252" s="452"/>
      <c r="AD1252" s="311"/>
    </row>
    <row r="1253" spans="1:30" s="38" customFormat="1" ht="20.100000000000001" customHeight="1">
      <c r="A1253" s="311"/>
      <c r="B1253" s="311"/>
      <c r="C1253" s="452"/>
      <c r="D1253" s="311" t="s">
        <v>8571</v>
      </c>
      <c r="E1253" s="452"/>
      <c r="F1253" s="531"/>
      <c r="G1253" s="314"/>
      <c r="H1253" s="356"/>
      <c r="I1253" s="314"/>
      <c r="J1253" s="356"/>
      <c r="K1253" s="314"/>
      <c r="L1253" s="356"/>
      <c r="M1253" s="314"/>
      <c r="N1253" s="356"/>
      <c r="O1253" s="314"/>
      <c r="P1253" s="356"/>
      <c r="Q1253" s="314"/>
      <c r="R1253" s="356"/>
      <c r="S1253" s="314"/>
      <c r="T1253" s="356"/>
      <c r="U1253" s="314"/>
      <c r="V1253" s="452"/>
      <c r="W1253" s="452"/>
      <c r="X1253" s="452"/>
      <c r="Y1253" s="452"/>
      <c r="Z1253" s="452"/>
      <c r="AA1253" s="452"/>
      <c r="AB1253" s="452"/>
      <c r="AC1253" s="452"/>
      <c r="AD1253" s="311"/>
    </row>
    <row r="1254" spans="1:30" s="38" customFormat="1" ht="20.100000000000001" customHeight="1">
      <c r="A1254" s="311"/>
      <c r="B1254" s="311"/>
      <c r="C1254" s="452"/>
      <c r="D1254" s="311" t="s">
        <v>1959</v>
      </c>
      <c r="E1254" s="452"/>
      <c r="F1254" s="531"/>
      <c r="G1254" s="314"/>
      <c r="H1254" s="356"/>
      <c r="I1254" s="314"/>
      <c r="J1254" s="356"/>
      <c r="K1254" s="314"/>
      <c r="L1254" s="356"/>
      <c r="M1254" s="314"/>
      <c r="N1254" s="356"/>
      <c r="O1254" s="314"/>
      <c r="P1254" s="356"/>
      <c r="Q1254" s="314"/>
      <c r="R1254" s="356"/>
      <c r="S1254" s="314"/>
      <c r="T1254" s="356"/>
      <c r="U1254" s="314"/>
      <c r="V1254" s="452"/>
      <c r="W1254" s="452"/>
      <c r="X1254" s="452"/>
      <c r="Y1254" s="452"/>
      <c r="Z1254" s="452"/>
      <c r="AA1254" s="452"/>
      <c r="AB1254" s="452"/>
      <c r="AC1254" s="452"/>
      <c r="AD1254" s="311"/>
    </row>
    <row r="1255" spans="1:30" s="38" customFormat="1" ht="20.100000000000001" customHeight="1">
      <c r="A1255" s="311"/>
      <c r="B1255" s="311"/>
      <c r="C1255" s="452"/>
      <c r="D1255" s="311" t="s">
        <v>1960</v>
      </c>
      <c r="E1255" s="452"/>
      <c r="F1255" s="531"/>
      <c r="G1255" s="314"/>
      <c r="H1255" s="356"/>
      <c r="I1255" s="314"/>
      <c r="J1255" s="356"/>
      <c r="K1255" s="314"/>
      <c r="L1255" s="356"/>
      <c r="M1255" s="314"/>
      <c r="N1255" s="356"/>
      <c r="O1255" s="314"/>
      <c r="P1255" s="356"/>
      <c r="Q1255" s="314"/>
      <c r="R1255" s="356"/>
      <c r="S1255" s="314"/>
      <c r="T1255" s="356"/>
      <c r="U1255" s="314"/>
      <c r="V1255" s="452"/>
      <c r="W1255" s="452"/>
      <c r="X1255" s="452"/>
      <c r="Y1255" s="452"/>
      <c r="Z1255" s="452"/>
      <c r="AA1255" s="452"/>
      <c r="AB1255" s="452"/>
      <c r="AC1255" s="452"/>
      <c r="AD1255" s="311"/>
    </row>
    <row r="1256" spans="1:30" s="38" customFormat="1" ht="20.100000000000001" customHeight="1">
      <c r="A1256" s="374" t="s">
        <v>6599</v>
      </c>
      <c r="B1256" s="374" t="s">
        <v>1276</v>
      </c>
      <c r="C1256" s="358" t="s">
        <v>3684</v>
      </c>
      <c r="D1256" s="374" t="s">
        <v>2230</v>
      </c>
      <c r="E1256" s="358" t="s">
        <v>7409</v>
      </c>
      <c r="F1256" s="443"/>
      <c r="G1256" s="444"/>
      <c r="H1256" s="443"/>
      <c r="I1256" s="444"/>
      <c r="J1256" s="443"/>
      <c r="K1256" s="444"/>
      <c r="L1256" s="443"/>
      <c r="M1256" s="444"/>
      <c r="N1256" s="443"/>
      <c r="O1256" s="444"/>
      <c r="P1256" s="443"/>
      <c r="Q1256" s="444"/>
      <c r="R1256" s="443"/>
      <c r="S1256" s="444"/>
      <c r="T1256" s="443"/>
      <c r="U1256" s="444"/>
      <c r="V1256" s="358" t="s">
        <v>8276</v>
      </c>
      <c r="W1256" s="358" t="s">
        <v>8276</v>
      </c>
      <c r="X1256" s="358" t="s">
        <v>8276</v>
      </c>
      <c r="Y1256" s="358" t="s">
        <v>8276</v>
      </c>
      <c r="Z1256" s="358" t="s">
        <v>8276</v>
      </c>
      <c r="AA1256" s="358" t="s">
        <v>8276</v>
      </c>
      <c r="AB1256" s="358" t="s">
        <v>8276</v>
      </c>
      <c r="AC1256" s="358"/>
      <c r="AD1256" s="374"/>
    </row>
    <row r="1257" spans="1:30" s="38" customFormat="1" ht="20.100000000000001" customHeight="1">
      <c r="A1257" s="311"/>
      <c r="B1257" s="311"/>
      <c r="C1257" s="452"/>
      <c r="D1257" s="311" t="s">
        <v>2231</v>
      </c>
      <c r="E1257" s="452"/>
      <c r="F1257" s="531"/>
      <c r="G1257" s="314"/>
      <c r="H1257" s="356"/>
      <c r="I1257" s="314"/>
      <c r="J1257" s="356"/>
      <c r="K1257" s="314"/>
      <c r="L1257" s="356"/>
      <c r="M1257" s="314"/>
      <c r="N1257" s="356"/>
      <c r="O1257" s="314"/>
      <c r="P1257" s="356"/>
      <c r="Q1257" s="314"/>
      <c r="R1257" s="356"/>
      <c r="S1257" s="314"/>
      <c r="T1257" s="356"/>
      <c r="U1257" s="314"/>
      <c r="V1257" s="452"/>
      <c r="W1257" s="452"/>
      <c r="X1257" s="452"/>
      <c r="Y1257" s="452"/>
      <c r="Z1257" s="452"/>
      <c r="AA1257" s="452"/>
      <c r="AB1257" s="452"/>
      <c r="AC1257" s="452"/>
      <c r="AD1257" s="311"/>
    </row>
    <row r="1258" spans="1:30" s="38" customFormat="1" ht="20.100000000000001" customHeight="1">
      <c r="A1258" s="311"/>
      <c r="B1258" s="311"/>
      <c r="C1258" s="452"/>
      <c r="D1258" s="311" t="s">
        <v>1512</v>
      </c>
      <c r="E1258" s="452"/>
      <c r="F1258" s="531"/>
      <c r="G1258" s="314"/>
      <c r="H1258" s="356"/>
      <c r="I1258" s="314"/>
      <c r="J1258" s="356"/>
      <c r="K1258" s="314"/>
      <c r="L1258" s="356"/>
      <c r="M1258" s="314"/>
      <c r="N1258" s="356"/>
      <c r="O1258" s="314"/>
      <c r="P1258" s="356"/>
      <c r="Q1258" s="314"/>
      <c r="R1258" s="356"/>
      <c r="S1258" s="314"/>
      <c r="T1258" s="356"/>
      <c r="U1258" s="314"/>
      <c r="V1258" s="452"/>
      <c r="W1258" s="452"/>
      <c r="X1258" s="452"/>
      <c r="Y1258" s="452"/>
      <c r="Z1258" s="452"/>
      <c r="AA1258" s="452"/>
      <c r="AB1258" s="452"/>
      <c r="AC1258" s="452"/>
      <c r="AD1258" s="311"/>
    </row>
    <row r="1259" spans="1:30" s="38" customFormat="1" ht="20.100000000000001" customHeight="1">
      <c r="A1259" s="311"/>
      <c r="B1259" s="311"/>
      <c r="C1259" s="452"/>
      <c r="D1259" s="311" t="s">
        <v>2232</v>
      </c>
      <c r="E1259" s="452"/>
      <c r="F1259" s="531">
        <v>1</v>
      </c>
      <c r="G1259" s="314">
        <v>50</v>
      </c>
      <c r="H1259" s="356"/>
      <c r="I1259" s="314"/>
      <c r="J1259" s="356"/>
      <c r="K1259" s="314"/>
      <c r="L1259" s="356">
        <v>1</v>
      </c>
      <c r="M1259" s="314">
        <v>100</v>
      </c>
      <c r="N1259" s="356">
        <v>1</v>
      </c>
      <c r="O1259" s="314">
        <v>100</v>
      </c>
      <c r="P1259" s="356">
        <v>1</v>
      </c>
      <c r="Q1259" s="314">
        <v>100</v>
      </c>
      <c r="R1259" s="356">
        <v>1</v>
      </c>
      <c r="S1259" s="314">
        <v>100</v>
      </c>
      <c r="T1259" s="356"/>
      <c r="U1259" s="314"/>
      <c r="V1259" s="452"/>
      <c r="W1259" s="452"/>
      <c r="X1259" s="452"/>
      <c r="Y1259" s="452"/>
      <c r="Z1259" s="452"/>
      <c r="AA1259" s="452"/>
      <c r="AB1259" s="452"/>
      <c r="AC1259" s="452"/>
      <c r="AD1259" s="311"/>
    </row>
    <row r="1260" spans="1:30" s="38" customFormat="1" ht="20.100000000000001" customHeight="1">
      <c r="A1260" s="311"/>
      <c r="B1260" s="311"/>
      <c r="C1260" s="452"/>
      <c r="D1260" s="311" t="s">
        <v>2233</v>
      </c>
      <c r="E1260" s="452"/>
      <c r="F1260" s="531">
        <v>1</v>
      </c>
      <c r="G1260" s="314">
        <v>50</v>
      </c>
      <c r="H1260" s="356">
        <v>1</v>
      </c>
      <c r="I1260" s="314">
        <v>100</v>
      </c>
      <c r="J1260" s="356">
        <f>5092-5091</f>
        <v>1</v>
      </c>
      <c r="K1260" s="314">
        <v>100</v>
      </c>
      <c r="L1260" s="356"/>
      <c r="M1260" s="314"/>
      <c r="N1260" s="356"/>
      <c r="O1260" s="314"/>
      <c r="P1260" s="356"/>
      <c r="Q1260" s="314"/>
      <c r="R1260" s="356"/>
      <c r="S1260" s="314"/>
      <c r="T1260" s="356"/>
      <c r="U1260" s="314"/>
      <c r="V1260" s="452"/>
      <c r="W1260" s="452"/>
      <c r="X1260" s="452"/>
      <c r="Y1260" s="452"/>
      <c r="Z1260" s="452"/>
      <c r="AA1260" s="452"/>
      <c r="AB1260" s="452"/>
      <c r="AC1260" s="452"/>
      <c r="AD1260" s="311"/>
    </row>
    <row r="1261" spans="1:30" s="38" customFormat="1" ht="20.100000000000001" customHeight="1">
      <c r="A1261" s="311"/>
      <c r="B1261" s="311"/>
      <c r="C1261" s="452"/>
      <c r="D1261" s="311" t="s">
        <v>2002</v>
      </c>
      <c r="E1261" s="452"/>
      <c r="F1261" s="531"/>
      <c r="G1261" s="314"/>
      <c r="H1261" s="356"/>
      <c r="I1261" s="314"/>
      <c r="J1261" s="356"/>
      <c r="K1261" s="314"/>
      <c r="L1261" s="356"/>
      <c r="M1261" s="314"/>
      <c r="N1261" s="356"/>
      <c r="O1261" s="314"/>
      <c r="P1261" s="356"/>
      <c r="Q1261" s="314"/>
      <c r="R1261" s="356"/>
      <c r="S1261" s="314"/>
      <c r="T1261" s="356"/>
      <c r="U1261" s="314"/>
      <c r="V1261" s="452"/>
      <c r="W1261" s="452"/>
      <c r="X1261" s="452"/>
      <c r="Y1261" s="452"/>
      <c r="Z1261" s="452"/>
      <c r="AA1261" s="452"/>
      <c r="AB1261" s="452"/>
      <c r="AC1261" s="452"/>
      <c r="AD1261" s="311"/>
    </row>
    <row r="1262" spans="1:30" s="38" customFormat="1" ht="20.100000000000001" customHeight="1">
      <c r="A1262" s="311"/>
      <c r="B1262" s="311"/>
      <c r="C1262" s="452"/>
      <c r="D1262" s="311" t="s">
        <v>1359</v>
      </c>
      <c r="E1262" s="452"/>
      <c r="F1262" s="531"/>
      <c r="G1262" s="314"/>
      <c r="H1262" s="356"/>
      <c r="I1262" s="314"/>
      <c r="J1262" s="356"/>
      <c r="K1262" s="314"/>
      <c r="L1262" s="356"/>
      <c r="M1262" s="314"/>
      <c r="N1262" s="356"/>
      <c r="O1262" s="314"/>
      <c r="P1262" s="356"/>
      <c r="Q1262" s="314"/>
      <c r="R1262" s="356"/>
      <c r="S1262" s="314"/>
      <c r="T1262" s="356"/>
      <c r="U1262" s="314"/>
      <c r="V1262" s="452"/>
      <c r="W1262" s="452"/>
      <c r="X1262" s="452"/>
      <c r="Y1262" s="452"/>
      <c r="Z1262" s="452"/>
      <c r="AA1262" s="452"/>
      <c r="AB1262" s="452"/>
      <c r="AC1262" s="452"/>
      <c r="AD1262" s="311"/>
    </row>
    <row r="1263" spans="1:30" ht="20.100000000000001" customHeight="1">
      <c r="A1263" s="374" t="s">
        <v>6600</v>
      </c>
      <c r="B1263" s="374" t="s">
        <v>8832</v>
      </c>
      <c r="C1263" s="358" t="s">
        <v>3684</v>
      </c>
      <c r="D1263" s="374"/>
      <c r="E1263" s="358"/>
      <c r="F1263" s="443">
        <v>1</v>
      </c>
      <c r="G1263" s="444">
        <v>100</v>
      </c>
      <c r="H1263" s="443">
        <v>1</v>
      </c>
      <c r="I1263" s="444">
        <v>100</v>
      </c>
      <c r="J1263" s="443">
        <f>5092-5091</f>
        <v>1</v>
      </c>
      <c r="K1263" s="444">
        <v>100</v>
      </c>
      <c r="L1263" s="443">
        <v>1</v>
      </c>
      <c r="M1263" s="444">
        <v>100</v>
      </c>
      <c r="N1263" s="471">
        <v>1</v>
      </c>
      <c r="O1263" s="465">
        <v>100</v>
      </c>
      <c r="P1263" s="471">
        <v>1</v>
      </c>
      <c r="Q1263" s="465">
        <v>100</v>
      </c>
      <c r="R1263" s="471"/>
      <c r="S1263" s="465"/>
      <c r="T1263" s="471"/>
      <c r="U1263" s="465"/>
      <c r="V1263" s="358" t="s">
        <v>8276</v>
      </c>
      <c r="W1263" s="358" t="s">
        <v>8276</v>
      </c>
      <c r="X1263" s="358" t="s">
        <v>8276</v>
      </c>
      <c r="Y1263" s="358" t="s">
        <v>8276</v>
      </c>
      <c r="Z1263" s="358" t="s">
        <v>8276</v>
      </c>
      <c r="AA1263" s="358" t="s">
        <v>8276</v>
      </c>
      <c r="AB1263" s="358"/>
      <c r="AC1263" s="358"/>
      <c r="AD1263" s="374"/>
    </row>
    <row r="1264" spans="1:30" ht="20.100000000000001" customHeight="1">
      <c r="A1264" s="374" t="s">
        <v>6601</v>
      </c>
      <c r="B1264" s="374" t="s">
        <v>8833</v>
      </c>
      <c r="C1264" s="358" t="s">
        <v>3684</v>
      </c>
      <c r="D1264" s="374" t="s">
        <v>2222</v>
      </c>
      <c r="E1264" s="358" t="s">
        <v>7338</v>
      </c>
      <c r="F1264" s="443"/>
      <c r="G1264" s="444"/>
      <c r="H1264" s="443"/>
      <c r="I1264" s="444"/>
      <c r="J1264" s="443"/>
      <c r="K1264" s="444"/>
      <c r="L1264" s="443"/>
      <c r="M1264" s="444"/>
      <c r="N1264" s="471"/>
      <c r="O1264" s="465"/>
      <c r="P1264" s="471"/>
      <c r="Q1264" s="465"/>
      <c r="R1264" s="471"/>
      <c r="S1264" s="465"/>
      <c r="T1264" s="471"/>
      <c r="U1264" s="465"/>
      <c r="V1264" s="358" t="s">
        <v>8276</v>
      </c>
      <c r="W1264" s="358" t="s">
        <v>8276</v>
      </c>
      <c r="X1264" s="358" t="s">
        <v>8276</v>
      </c>
      <c r="Y1264" s="358" t="s">
        <v>8276</v>
      </c>
      <c r="Z1264" s="358" t="s">
        <v>8276</v>
      </c>
      <c r="AA1264" s="358" t="s">
        <v>8276</v>
      </c>
      <c r="AB1264" s="358"/>
      <c r="AC1264" s="358"/>
      <c r="AD1264" s="374"/>
    </row>
    <row r="1265" spans="1:30" ht="20.100000000000001" customHeight="1">
      <c r="A1265" s="311"/>
      <c r="B1265" s="311"/>
      <c r="C1265" s="452"/>
      <c r="D1265" s="311" t="s">
        <v>2223</v>
      </c>
      <c r="E1265" s="452"/>
      <c r="F1265" s="531"/>
      <c r="G1265" s="314"/>
      <c r="H1265" s="356"/>
      <c r="I1265" s="314"/>
      <c r="J1265" s="356"/>
      <c r="K1265" s="314"/>
      <c r="L1265" s="356"/>
      <c r="M1265" s="314"/>
      <c r="N1265" s="315"/>
      <c r="O1265" s="316"/>
      <c r="P1265" s="315"/>
      <c r="Q1265" s="316"/>
      <c r="R1265" s="315"/>
      <c r="S1265" s="316"/>
      <c r="T1265" s="315"/>
      <c r="U1265" s="316"/>
      <c r="V1265" s="452"/>
      <c r="W1265" s="452"/>
      <c r="X1265" s="452"/>
      <c r="Y1265" s="452"/>
      <c r="Z1265" s="452"/>
      <c r="AA1265" s="452"/>
      <c r="AB1265" s="452"/>
      <c r="AC1265" s="452"/>
      <c r="AD1265" s="311"/>
    </row>
    <row r="1266" spans="1:30" ht="20.100000000000001" customHeight="1">
      <c r="A1266" s="311"/>
      <c r="B1266" s="311"/>
      <c r="C1266" s="452"/>
      <c r="D1266" s="311" t="s">
        <v>2224</v>
      </c>
      <c r="E1266" s="452"/>
      <c r="F1266" s="531"/>
      <c r="G1266" s="314"/>
      <c r="H1266" s="356"/>
      <c r="I1266" s="314"/>
      <c r="J1266" s="356"/>
      <c r="K1266" s="314"/>
      <c r="L1266" s="356"/>
      <c r="M1266" s="314"/>
      <c r="N1266" s="315"/>
      <c r="O1266" s="316"/>
      <c r="P1266" s="315"/>
      <c r="Q1266" s="316"/>
      <c r="R1266" s="315"/>
      <c r="S1266" s="316"/>
      <c r="T1266" s="315"/>
      <c r="U1266" s="316"/>
      <c r="V1266" s="452"/>
      <c r="W1266" s="452"/>
      <c r="X1266" s="452"/>
      <c r="Y1266" s="452"/>
      <c r="Z1266" s="452"/>
      <c r="AA1266" s="452"/>
      <c r="AB1266" s="452"/>
      <c r="AC1266" s="452"/>
      <c r="AD1266" s="311"/>
    </row>
    <row r="1267" spans="1:30" ht="20.100000000000001" customHeight="1">
      <c r="A1267" s="311"/>
      <c r="B1267" s="311"/>
      <c r="C1267" s="452"/>
      <c r="D1267" s="311" t="s">
        <v>2225</v>
      </c>
      <c r="E1267" s="452"/>
      <c r="F1267" s="531"/>
      <c r="G1267" s="314"/>
      <c r="H1267" s="356"/>
      <c r="I1267" s="314"/>
      <c r="J1267" s="356"/>
      <c r="K1267" s="314"/>
      <c r="L1267" s="356"/>
      <c r="M1267" s="314"/>
      <c r="N1267" s="315"/>
      <c r="O1267" s="316"/>
      <c r="P1267" s="315"/>
      <c r="Q1267" s="316"/>
      <c r="R1267" s="315"/>
      <c r="S1267" s="316"/>
      <c r="T1267" s="315"/>
      <c r="U1267" s="316"/>
      <c r="V1267" s="452"/>
      <c r="W1267" s="452"/>
      <c r="X1267" s="452"/>
      <c r="Y1267" s="452"/>
      <c r="Z1267" s="452"/>
      <c r="AA1267" s="452"/>
      <c r="AB1267" s="452"/>
      <c r="AC1267" s="452"/>
      <c r="AD1267" s="311"/>
    </row>
    <row r="1268" spans="1:30" ht="20.100000000000001" customHeight="1">
      <c r="A1268" s="311"/>
      <c r="B1268" s="311"/>
      <c r="C1268" s="452"/>
      <c r="D1268" s="311" t="s">
        <v>2226</v>
      </c>
      <c r="E1268" s="452"/>
      <c r="F1268" s="531"/>
      <c r="G1268" s="314"/>
      <c r="H1268" s="356"/>
      <c r="I1268" s="314"/>
      <c r="J1268" s="356"/>
      <c r="K1268" s="314"/>
      <c r="L1268" s="356"/>
      <c r="M1268" s="314"/>
      <c r="N1268" s="315"/>
      <c r="O1268" s="316"/>
      <c r="P1268" s="315"/>
      <c r="Q1268" s="316"/>
      <c r="R1268" s="315"/>
      <c r="S1268" s="316"/>
      <c r="T1268" s="315"/>
      <c r="U1268" s="316"/>
      <c r="V1268" s="452"/>
      <c r="W1268" s="452"/>
      <c r="X1268" s="452"/>
      <c r="Y1268" s="452"/>
      <c r="Z1268" s="452"/>
      <c r="AA1268" s="452"/>
      <c r="AB1268" s="452"/>
      <c r="AC1268" s="452"/>
      <c r="AD1268" s="311"/>
    </row>
    <row r="1269" spans="1:30" ht="20.100000000000001" customHeight="1">
      <c r="A1269" s="311"/>
      <c r="B1269" s="311"/>
      <c r="C1269" s="452"/>
      <c r="D1269" s="311" t="s">
        <v>2227</v>
      </c>
      <c r="E1269" s="452"/>
      <c r="F1269" s="531">
        <v>1</v>
      </c>
      <c r="G1269" s="314">
        <v>100</v>
      </c>
      <c r="H1269" s="356">
        <v>1</v>
      </c>
      <c r="I1269" s="314">
        <v>100</v>
      </c>
      <c r="J1269" s="356">
        <f>5092-5091</f>
        <v>1</v>
      </c>
      <c r="K1269" s="314">
        <v>100</v>
      </c>
      <c r="L1269" s="356">
        <v>1</v>
      </c>
      <c r="M1269" s="314">
        <v>100</v>
      </c>
      <c r="N1269" s="315">
        <v>1</v>
      </c>
      <c r="O1269" s="316">
        <v>100</v>
      </c>
      <c r="P1269" s="315">
        <v>1</v>
      </c>
      <c r="Q1269" s="316">
        <v>100</v>
      </c>
      <c r="R1269" s="315"/>
      <c r="S1269" s="316"/>
      <c r="T1269" s="315"/>
      <c r="U1269" s="316"/>
      <c r="V1269" s="452"/>
      <c r="W1269" s="452"/>
      <c r="X1269" s="452"/>
      <c r="Y1269" s="452"/>
      <c r="Z1269" s="452"/>
      <c r="AA1269" s="452"/>
      <c r="AB1269" s="452"/>
      <c r="AC1269" s="452"/>
      <c r="AD1269" s="311"/>
    </row>
    <row r="1270" spans="1:30" ht="20.100000000000001" customHeight="1">
      <c r="A1270" s="311"/>
      <c r="B1270" s="311"/>
      <c r="C1270" s="452"/>
      <c r="D1270" s="311" t="s">
        <v>2228</v>
      </c>
      <c r="E1270" s="452"/>
      <c r="F1270" s="531"/>
      <c r="G1270" s="314"/>
      <c r="H1270" s="356"/>
      <c r="I1270" s="314"/>
      <c r="J1270" s="356"/>
      <c r="K1270" s="314"/>
      <c r="L1270" s="356"/>
      <c r="M1270" s="314"/>
      <c r="N1270" s="315"/>
      <c r="O1270" s="316"/>
      <c r="P1270" s="315"/>
      <c r="Q1270" s="316"/>
      <c r="R1270" s="315"/>
      <c r="S1270" s="316"/>
      <c r="T1270" s="315"/>
      <c r="U1270" s="316"/>
      <c r="V1270" s="452"/>
      <c r="W1270" s="452"/>
      <c r="X1270" s="452"/>
      <c r="Y1270" s="452"/>
      <c r="Z1270" s="452"/>
      <c r="AA1270" s="452"/>
      <c r="AB1270" s="452"/>
      <c r="AC1270" s="452"/>
      <c r="AD1270" s="311"/>
    </row>
    <row r="1271" spans="1:30" ht="20.100000000000001" customHeight="1">
      <c r="A1271" s="311"/>
      <c r="B1271" s="311"/>
      <c r="C1271" s="452"/>
      <c r="D1271" s="311" t="s">
        <v>2229</v>
      </c>
      <c r="E1271" s="452"/>
      <c r="F1271" s="531"/>
      <c r="G1271" s="314"/>
      <c r="H1271" s="356"/>
      <c r="I1271" s="314"/>
      <c r="J1271" s="356"/>
      <c r="K1271" s="314"/>
      <c r="L1271" s="356"/>
      <c r="M1271" s="314"/>
      <c r="N1271" s="315"/>
      <c r="O1271" s="316"/>
      <c r="P1271" s="315"/>
      <c r="Q1271" s="316"/>
      <c r="R1271" s="315"/>
      <c r="S1271" s="316"/>
      <c r="T1271" s="315"/>
      <c r="U1271" s="316"/>
      <c r="V1271" s="452"/>
      <c r="W1271" s="452"/>
      <c r="X1271" s="452"/>
      <c r="Y1271" s="452"/>
      <c r="Z1271" s="452"/>
      <c r="AA1271" s="452"/>
      <c r="AB1271" s="452"/>
      <c r="AC1271" s="452"/>
      <c r="AD1271" s="311"/>
    </row>
    <row r="1272" spans="1:30" ht="20.100000000000001" customHeight="1">
      <c r="A1272" s="311"/>
      <c r="B1272" s="311"/>
      <c r="C1272" s="452"/>
      <c r="D1272" s="311" t="s">
        <v>1959</v>
      </c>
      <c r="E1272" s="452"/>
      <c r="F1272" s="531"/>
      <c r="G1272" s="314"/>
      <c r="H1272" s="356"/>
      <c r="I1272" s="314"/>
      <c r="J1272" s="356"/>
      <c r="K1272" s="314"/>
      <c r="L1272" s="356"/>
      <c r="M1272" s="314"/>
      <c r="N1272" s="315"/>
      <c r="O1272" s="316"/>
      <c r="P1272" s="315"/>
      <c r="Q1272" s="316"/>
      <c r="R1272" s="315"/>
      <c r="S1272" s="316"/>
      <c r="T1272" s="315"/>
      <c r="U1272" s="316"/>
      <c r="V1272" s="452"/>
      <c r="W1272" s="452"/>
      <c r="X1272" s="452"/>
      <c r="Y1272" s="452"/>
      <c r="Z1272" s="452"/>
      <c r="AA1272" s="452"/>
      <c r="AB1272" s="452"/>
      <c r="AC1272" s="452"/>
      <c r="AD1272" s="311"/>
    </row>
    <row r="1273" spans="1:30" ht="20.100000000000001" customHeight="1">
      <c r="A1273" s="311"/>
      <c r="B1273" s="311"/>
      <c r="C1273" s="452"/>
      <c r="D1273" s="311" t="s">
        <v>1960</v>
      </c>
      <c r="E1273" s="452"/>
      <c r="F1273" s="531"/>
      <c r="G1273" s="314"/>
      <c r="H1273" s="356"/>
      <c r="I1273" s="314"/>
      <c r="J1273" s="356"/>
      <c r="K1273" s="314"/>
      <c r="L1273" s="356"/>
      <c r="M1273" s="314"/>
      <c r="N1273" s="315"/>
      <c r="O1273" s="316"/>
      <c r="P1273" s="315"/>
      <c r="Q1273" s="316"/>
      <c r="R1273" s="315"/>
      <c r="S1273" s="316"/>
      <c r="T1273" s="315"/>
      <c r="U1273" s="316"/>
      <c r="V1273" s="452"/>
      <c r="W1273" s="452"/>
      <c r="X1273" s="452"/>
      <c r="Y1273" s="452"/>
      <c r="Z1273" s="452"/>
      <c r="AA1273" s="452"/>
      <c r="AB1273" s="452"/>
      <c r="AC1273" s="452"/>
      <c r="AD1273" s="311"/>
    </row>
    <row r="1274" spans="1:30" ht="20.100000000000001" customHeight="1">
      <c r="A1274" s="374" t="s">
        <v>6602</v>
      </c>
      <c r="B1274" s="374" t="s">
        <v>8834</v>
      </c>
      <c r="C1274" s="358" t="s">
        <v>3684</v>
      </c>
      <c r="D1274" s="374"/>
      <c r="E1274" s="358"/>
      <c r="F1274" s="443">
        <v>1</v>
      </c>
      <c r="G1274" s="444">
        <v>100</v>
      </c>
      <c r="H1274" s="443">
        <v>1</v>
      </c>
      <c r="I1274" s="444">
        <v>100</v>
      </c>
      <c r="J1274" s="443">
        <f>5092-5091</f>
        <v>1</v>
      </c>
      <c r="K1274" s="444">
        <v>100</v>
      </c>
      <c r="L1274" s="443">
        <v>1</v>
      </c>
      <c r="M1274" s="444">
        <v>100</v>
      </c>
      <c r="N1274" s="471">
        <v>1</v>
      </c>
      <c r="O1274" s="465">
        <v>100</v>
      </c>
      <c r="P1274" s="471">
        <v>1</v>
      </c>
      <c r="Q1274" s="465">
        <v>100</v>
      </c>
      <c r="R1274" s="471"/>
      <c r="S1274" s="465"/>
      <c r="T1274" s="471"/>
      <c r="U1274" s="465"/>
      <c r="V1274" s="358" t="s">
        <v>8276</v>
      </c>
      <c r="W1274" s="358" t="s">
        <v>8276</v>
      </c>
      <c r="X1274" s="358" t="s">
        <v>8276</v>
      </c>
      <c r="Y1274" s="358" t="s">
        <v>8276</v>
      </c>
      <c r="Z1274" s="358" t="s">
        <v>8276</v>
      </c>
      <c r="AA1274" s="358" t="s">
        <v>8276</v>
      </c>
      <c r="AB1274" s="358"/>
      <c r="AC1274" s="358"/>
      <c r="AD1274" s="374"/>
    </row>
    <row r="1275" spans="1:30" ht="20.100000000000001" customHeight="1">
      <c r="A1275" s="311"/>
      <c r="B1275" s="311"/>
      <c r="C1275" s="452"/>
      <c r="D1275" s="311" t="s">
        <v>1562</v>
      </c>
      <c r="E1275" s="452" t="s">
        <v>177</v>
      </c>
      <c r="F1275" s="531"/>
      <c r="G1275" s="314"/>
      <c r="H1275" s="356"/>
      <c r="I1275" s="314"/>
      <c r="J1275" s="356"/>
      <c r="K1275" s="314"/>
      <c r="L1275" s="356"/>
      <c r="M1275" s="314"/>
      <c r="N1275" s="315"/>
      <c r="O1275" s="316"/>
      <c r="P1275" s="315"/>
      <c r="Q1275" s="316"/>
      <c r="R1275" s="315"/>
      <c r="S1275" s="316"/>
      <c r="T1275" s="315"/>
      <c r="U1275" s="316"/>
      <c r="V1275" s="452"/>
      <c r="W1275" s="452"/>
      <c r="X1275" s="452"/>
      <c r="Y1275" s="452"/>
      <c r="Z1275" s="452"/>
      <c r="AA1275" s="452"/>
      <c r="AB1275" s="452"/>
      <c r="AC1275" s="452"/>
      <c r="AD1275" s="311"/>
    </row>
    <row r="1276" spans="1:30" ht="20.100000000000001" customHeight="1">
      <c r="A1276" s="311"/>
      <c r="B1276" s="311"/>
      <c r="C1276" s="452"/>
      <c r="D1276" s="311" t="s">
        <v>1563</v>
      </c>
      <c r="E1276" s="452"/>
      <c r="F1276" s="531"/>
      <c r="G1276" s="314"/>
      <c r="H1276" s="356"/>
      <c r="I1276" s="314"/>
      <c r="J1276" s="356"/>
      <c r="K1276" s="314"/>
      <c r="L1276" s="356"/>
      <c r="M1276" s="314"/>
      <c r="N1276" s="315"/>
      <c r="O1276" s="316"/>
      <c r="P1276" s="315"/>
      <c r="Q1276" s="316"/>
      <c r="R1276" s="315"/>
      <c r="S1276" s="316"/>
      <c r="T1276" s="315"/>
      <c r="U1276" s="316"/>
      <c r="V1276" s="452"/>
      <c r="W1276" s="452"/>
      <c r="X1276" s="452"/>
      <c r="Y1276" s="452"/>
      <c r="Z1276" s="452"/>
      <c r="AA1276" s="452"/>
      <c r="AB1276" s="452"/>
      <c r="AC1276" s="452"/>
      <c r="AD1276" s="311"/>
    </row>
    <row r="1277" spans="1:30" ht="20.100000000000001" customHeight="1">
      <c r="A1277" s="374" t="s">
        <v>8835</v>
      </c>
      <c r="B1277" s="374" t="s">
        <v>8836</v>
      </c>
      <c r="C1277" s="358" t="s">
        <v>3684</v>
      </c>
      <c r="D1277" s="374"/>
      <c r="E1277" s="358"/>
      <c r="F1277" s="443">
        <v>1</v>
      </c>
      <c r="G1277" s="444">
        <v>100</v>
      </c>
      <c r="H1277" s="443">
        <v>1</v>
      </c>
      <c r="I1277" s="444">
        <v>100</v>
      </c>
      <c r="J1277" s="443">
        <f>5092-5091</f>
        <v>1</v>
      </c>
      <c r="K1277" s="444">
        <v>100</v>
      </c>
      <c r="L1277" s="443">
        <v>1</v>
      </c>
      <c r="M1277" s="444">
        <v>100</v>
      </c>
      <c r="N1277" s="471">
        <v>1</v>
      </c>
      <c r="O1277" s="465">
        <v>100</v>
      </c>
      <c r="P1277" s="471">
        <v>1</v>
      </c>
      <c r="Q1277" s="465">
        <v>100</v>
      </c>
      <c r="R1277" s="471"/>
      <c r="S1277" s="465"/>
      <c r="T1277" s="471"/>
      <c r="U1277" s="465"/>
      <c r="V1277" s="358" t="s">
        <v>8276</v>
      </c>
      <c r="W1277" s="358" t="s">
        <v>8276</v>
      </c>
      <c r="X1277" s="358" t="s">
        <v>8276</v>
      </c>
      <c r="Y1277" s="358" t="s">
        <v>8276</v>
      </c>
      <c r="Z1277" s="358" t="s">
        <v>8276</v>
      </c>
      <c r="AA1277" s="358" t="s">
        <v>8276</v>
      </c>
      <c r="AB1277" s="358"/>
      <c r="AC1277" s="358"/>
      <c r="AD1277" s="374"/>
    </row>
    <row r="1278" spans="1:30" ht="20.100000000000001" customHeight="1">
      <c r="A1278" s="311"/>
      <c r="B1278" s="311"/>
      <c r="C1278" s="452"/>
      <c r="D1278" s="311" t="s">
        <v>1959</v>
      </c>
      <c r="E1278" s="452" t="s">
        <v>758</v>
      </c>
      <c r="F1278" s="531"/>
      <c r="G1278" s="314"/>
      <c r="H1278" s="356"/>
      <c r="I1278" s="314"/>
      <c r="J1278" s="356"/>
      <c r="K1278" s="314"/>
      <c r="L1278" s="356"/>
      <c r="M1278" s="314"/>
      <c r="N1278" s="315"/>
      <c r="O1278" s="316"/>
      <c r="P1278" s="315"/>
      <c r="Q1278" s="316"/>
      <c r="R1278" s="315"/>
      <c r="S1278" s="316"/>
      <c r="T1278" s="315"/>
      <c r="U1278" s="316"/>
      <c r="V1278" s="452"/>
      <c r="W1278" s="452"/>
      <c r="X1278" s="452"/>
      <c r="Y1278" s="452"/>
      <c r="Z1278" s="452"/>
      <c r="AA1278" s="452"/>
      <c r="AB1278" s="452"/>
      <c r="AC1278" s="452"/>
      <c r="AD1278" s="311"/>
    </row>
    <row r="1279" spans="1:30" ht="20.100000000000001" customHeight="1">
      <c r="A1279" s="311"/>
      <c r="B1279" s="311"/>
      <c r="C1279" s="452"/>
      <c r="D1279" s="311" t="s">
        <v>1960</v>
      </c>
      <c r="E1279" s="452"/>
      <c r="F1279" s="531"/>
      <c r="G1279" s="314"/>
      <c r="H1279" s="356"/>
      <c r="I1279" s="314"/>
      <c r="J1279" s="356"/>
      <c r="K1279" s="314"/>
      <c r="L1279" s="356"/>
      <c r="M1279" s="314"/>
      <c r="N1279" s="315"/>
      <c r="O1279" s="316"/>
      <c r="P1279" s="315"/>
      <c r="Q1279" s="316"/>
      <c r="R1279" s="315"/>
      <c r="S1279" s="316"/>
      <c r="T1279" s="315"/>
      <c r="U1279" s="316"/>
      <c r="V1279" s="452"/>
      <c r="W1279" s="452"/>
      <c r="X1279" s="452"/>
      <c r="Y1279" s="452"/>
      <c r="Z1279" s="452"/>
      <c r="AA1279" s="452"/>
      <c r="AB1279" s="452"/>
      <c r="AC1279" s="452"/>
      <c r="AD1279" s="311"/>
    </row>
    <row r="1280" spans="1:30" s="38" customFormat="1" ht="20.100000000000001" customHeight="1">
      <c r="A1280" s="374" t="s">
        <v>6603</v>
      </c>
      <c r="B1280" s="374" t="s">
        <v>8837</v>
      </c>
      <c r="C1280" s="358" t="s">
        <v>8838</v>
      </c>
      <c r="D1280" s="374" t="s">
        <v>8568</v>
      </c>
      <c r="E1280" s="358" t="s">
        <v>7338</v>
      </c>
      <c r="F1280" s="443"/>
      <c r="G1280" s="444"/>
      <c r="H1280" s="443"/>
      <c r="I1280" s="444"/>
      <c r="J1280" s="443"/>
      <c r="K1280" s="444"/>
      <c r="L1280" s="443"/>
      <c r="M1280" s="444"/>
      <c r="N1280" s="443"/>
      <c r="O1280" s="444"/>
      <c r="P1280" s="443"/>
      <c r="Q1280" s="444"/>
      <c r="R1280" s="443"/>
      <c r="S1280" s="444"/>
      <c r="T1280" s="443"/>
      <c r="U1280" s="444"/>
      <c r="V1280" s="358" t="s">
        <v>8276</v>
      </c>
      <c r="W1280" s="358" t="s">
        <v>8276</v>
      </c>
      <c r="X1280" s="358" t="s">
        <v>8276</v>
      </c>
      <c r="Y1280" s="358" t="s">
        <v>8276</v>
      </c>
      <c r="Z1280" s="358" t="s">
        <v>8276</v>
      </c>
      <c r="AA1280" s="358" t="s">
        <v>8276</v>
      </c>
      <c r="AB1280" s="358"/>
      <c r="AC1280" s="358"/>
      <c r="AD1280" s="374"/>
    </row>
    <row r="1281" spans="1:30" s="38" customFormat="1" ht="20.100000000000001" customHeight="1">
      <c r="A1281" s="311"/>
      <c r="B1281" s="311"/>
      <c r="C1281" s="452"/>
      <c r="D1281" s="311" t="s">
        <v>8569</v>
      </c>
      <c r="E1281" s="452"/>
      <c r="F1281" s="531"/>
      <c r="G1281" s="314"/>
      <c r="H1281" s="356"/>
      <c r="I1281" s="314"/>
      <c r="J1281" s="356"/>
      <c r="K1281" s="314"/>
      <c r="L1281" s="356"/>
      <c r="M1281" s="314"/>
      <c r="N1281" s="356"/>
      <c r="O1281" s="314"/>
      <c r="P1281" s="356"/>
      <c r="Q1281" s="314"/>
      <c r="R1281" s="356"/>
      <c r="S1281" s="314"/>
      <c r="T1281" s="356"/>
      <c r="U1281" s="314"/>
      <c r="V1281" s="452"/>
      <c r="W1281" s="452"/>
      <c r="X1281" s="452"/>
      <c r="Y1281" s="452"/>
      <c r="Z1281" s="452"/>
      <c r="AA1281" s="452"/>
      <c r="AB1281" s="452"/>
      <c r="AC1281" s="452"/>
      <c r="AD1281" s="311"/>
    </row>
    <row r="1282" spans="1:30" s="38" customFormat="1" ht="20.100000000000001" customHeight="1">
      <c r="A1282" s="311"/>
      <c r="B1282" s="311"/>
      <c r="C1282" s="452"/>
      <c r="D1282" s="311" t="s">
        <v>7408</v>
      </c>
      <c r="E1282" s="452"/>
      <c r="F1282" s="531"/>
      <c r="G1282" s="314"/>
      <c r="H1282" s="356"/>
      <c r="I1282" s="314"/>
      <c r="J1282" s="356"/>
      <c r="K1282" s="314"/>
      <c r="L1282" s="356"/>
      <c r="M1282" s="314"/>
      <c r="N1282" s="356"/>
      <c r="O1282" s="314"/>
      <c r="P1282" s="356"/>
      <c r="Q1282" s="314"/>
      <c r="R1282" s="356"/>
      <c r="S1282" s="314"/>
      <c r="T1282" s="356"/>
      <c r="U1282" s="314"/>
      <c r="V1282" s="452"/>
      <c r="W1282" s="452"/>
      <c r="X1282" s="452"/>
      <c r="Y1282" s="452"/>
      <c r="Z1282" s="452"/>
      <c r="AA1282" s="452"/>
      <c r="AB1282" s="452"/>
      <c r="AC1282" s="452"/>
      <c r="AD1282" s="311"/>
    </row>
    <row r="1283" spans="1:30" s="38" customFormat="1" ht="20.100000000000001" customHeight="1">
      <c r="A1283" s="311"/>
      <c r="B1283" s="311"/>
      <c r="C1283" s="452"/>
      <c r="D1283" s="311" t="s">
        <v>8571</v>
      </c>
      <c r="E1283" s="452"/>
      <c r="F1283" s="531"/>
      <c r="G1283" s="314"/>
      <c r="H1283" s="356"/>
      <c r="I1283" s="314"/>
      <c r="J1283" s="356"/>
      <c r="K1283" s="314"/>
      <c r="L1283" s="356"/>
      <c r="M1283" s="314"/>
      <c r="N1283" s="356"/>
      <c r="O1283" s="314"/>
      <c r="P1283" s="356"/>
      <c r="Q1283" s="314"/>
      <c r="R1283" s="356"/>
      <c r="S1283" s="314"/>
      <c r="T1283" s="356"/>
      <c r="U1283" s="314"/>
      <c r="V1283" s="452"/>
      <c r="W1283" s="452"/>
      <c r="X1283" s="452"/>
      <c r="Y1283" s="452"/>
      <c r="Z1283" s="452"/>
      <c r="AA1283" s="452"/>
      <c r="AB1283" s="452"/>
      <c r="AC1283" s="452"/>
      <c r="AD1283" s="311"/>
    </row>
    <row r="1284" spans="1:30" s="38" customFormat="1" ht="20.100000000000001" customHeight="1">
      <c r="A1284" s="311"/>
      <c r="B1284" s="311"/>
      <c r="C1284" s="452"/>
      <c r="D1284" s="311" t="s">
        <v>1959</v>
      </c>
      <c r="E1284" s="452"/>
      <c r="F1284" s="531"/>
      <c r="G1284" s="314"/>
      <c r="H1284" s="356"/>
      <c r="I1284" s="314"/>
      <c r="J1284" s="356"/>
      <c r="K1284" s="314"/>
      <c r="L1284" s="356"/>
      <c r="M1284" s="314"/>
      <c r="N1284" s="356"/>
      <c r="O1284" s="314"/>
      <c r="P1284" s="356"/>
      <c r="Q1284" s="314"/>
      <c r="R1284" s="356"/>
      <c r="S1284" s="314"/>
      <c r="T1284" s="356"/>
      <c r="U1284" s="314"/>
      <c r="V1284" s="452"/>
      <c r="W1284" s="452"/>
      <c r="X1284" s="452"/>
      <c r="Y1284" s="452"/>
      <c r="Z1284" s="452"/>
      <c r="AA1284" s="452"/>
      <c r="AB1284" s="452"/>
      <c r="AC1284" s="452"/>
      <c r="AD1284" s="311"/>
    </row>
    <row r="1285" spans="1:30" s="38" customFormat="1" ht="20.100000000000001" customHeight="1">
      <c r="A1285" s="311"/>
      <c r="B1285" s="311"/>
      <c r="C1285" s="452"/>
      <c r="D1285" s="311" t="s">
        <v>1960</v>
      </c>
      <c r="E1285" s="452"/>
      <c r="F1285" s="531"/>
      <c r="G1285" s="314"/>
      <c r="H1285" s="356"/>
      <c r="I1285" s="314"/>
      <c r="J1285" s="356"/>
      <c r="K1285" s="314"/>
      <c r="L1285" s="356"/>
      <c r="M1285" s="314"/>
      <c r="N1285" s="356"/>
      <c r="O1285" s="314"/>
      <c r="P1285" s="356"/>
      <c r="Q1285" s="314"/>
      <c r="R1285" s="356"/>
      <c r="S1285" s="314"/>
      <c r="T1285" s="356"/>
      <c r="U1285" s="314"/>
      <c r="V1285" s="452"/>
      <c r="W1285" s="452"/>
      <c r="X1285" s="452"/>
      <c r="Y1285" s="452"/>
      <c r="Z1285" s="452"/>
      <c r="AA1285" s="452"/>
      <c r="AB1285" s="452"/>
      <c r="AC1285" s="452"/>
      <c r="AD1285" s="311"/>
    </row>
    <row r="1286" spans="1:30" s="38" customFormat="1" ht="20.100000000000001" customHeight="1">
      <c r="A1286" s="374" t="s">
        <v>6604</v>
      </c>
      <c r="B1286" s="374" t="s">
        <v>8839</v>
      </c>
      <c r="C1286" s="358" t="s">
        <v>3684</v>
      </c>
      <c r="D1286" s="374" t="s">
        <v>2230</v>
      </c>
      <c r="E1286" s="358" t="s">
        <v>7409</v>
      </c>
      <c r="F1286" s="443"/>
      <c r="G1286" s="444"/>
      <c r="H1286" s="443"/>
      <c r="I1286" s="444"/>
      <c r="J1286" s="443"/>
      <c r="K1286" s="444"/>
      <c r="L1286" s="443"/>
      <c r="M1286" s="444"/>
      <c r="N1286" s="443"/>
      <c r="O1286" s="444"/>
      <c r="P1286" s="443"/>
      <c r="Q1286" s="444"/>
      <c r="R1286" s="443"/>
      <c r="S1286" s="444"/>
      <c r="T1286" s="443"/>
      <c r="U1286" s="444"/>
      <c r="V1286" s="358" t="s">
        <v>8276</v>
      </c>
      <c r="W1286" s="358" t="s">
        <v>8276</v>
      </c>
      <c r="X1286" s="358" t="s">
        <v>8276</v>
      </c>
      <c r="Y1286" s="358" t="s">
        <v>8276</v>
      </c>
      <c r="Z1286" s="358" t="s">
        <v>8276</v>
      </c>
      <c r="AA1286" s="358" t="s">
        <v>8276</v>
      </c>
      <c r="AB1286" s="358"/>
      <c r="AC1286" s="358"/>
      <c r="AD1286" s="374"/>
    </row>
    <row r="1287" spans="1:30" s="38" customFormat="1" ht="20.100000000000001" customHeight="1">
      <c r="A1287" s="311"/>
      <c r="B1287" s="311"/>
      <c r="C1287" s="452"/>
      <c r="D1287" s="311" t="s">
        <v>2231</v>
      </c>
      <c r="E1287" s="452"/>
      <c r="F1287" s="531"/>
      <c r="G1287" s="314"/>
      <c r="H1287" s="356"/>
      <c r="I1287" s="314"/>
      <c r="J1287" s="356"/>
      <c r="K1287" s="314"/>
      <c r="L1287" s="356"/>
      <c r="M1287" s="314"/>
      <c r="N1287" s="356"/>
      <c r="O1287" s="314"/>
      <c r="P1287" s="356"/>
      <c r="Q1287" s="314"/>
      <c r="R1287" s="356"/>
      <c r="S1287" s="314"/>
      <c r="T1287" s="356"/>
      <c r="U1287" s="314"/>
      <c r="V1287" s="452"/>
      <c r="W1287" s="452"/>
      <c r="X1287" s="452"/>
      <c r="Y1287" s="452"/>
      <c r="Z1287" s="452"/>
      <c r="AA1287" s="452"/>
      <c r="AB1287" s="452"/>
      <c r="AC1287" s="452"/>
      <c r="AD1287" s="311"/>
    </row>
    <row r="1288" spans="1:30" s="38" customFormat="1" ht="20.100000000000001" customHeight="1">
      <c r="A1288" s="311"/>
      <c r="B1288" s="311"/>
      <c r="C1288" s="452"/>
      <c r="D1288" s="311" t="s">
        <v>1512</v>
      </c>
      <c r="E1288" s="452"/>
      <c r="F1288" s="531"/>
      <c r="G1288" s="314"/>
      <c r="H1288" s="356"/>
      <c r="I1288" s="314"/>
      <c r="J1288" s="356"/>
      <c r="K1288" s="314"/>
      <c r="L1288" s="356"/>
      <c r="M1288" s="314"/>
      <c r="N1288" s="356"/>
      <c r="O1288" s="314"/>
      <c r="P1288" s="356"/>
      <c r="Q1288" s="314"/>
      <c r="R1288" s="356"/>
      <c r="S1288" s="314"/>
      <c r="T1288" s="356"/>
      <c r="U1288" s="314"/>
      <c r="V1288" s="452"/>
      <c r="W1288" s="452"/>
      <c r="X1288" s="452"/>
      <c r="Y1288" s="452"/>
      <c r="Z1288" s="452"/>
      <c r="AA1288" s="452"/>
      <c r="AB1288" s="452"/>
      <c r="AC1288" s="452"/>
      <c r="AD1288" s="311"/>
    </row>
    <row r="1289" spans="1:30" s="38" customFormat="1" ht="20.100000000000001" customHeight="1">
      <c r="A1289" s="311"/>
      <c r="B1289" s="311"/>
      <c r="C1289" s="452"/>
      <c r="D1289" s="311" t="s">
        <v>2232</v>
      </c>
      <c r="E1289" s="452"/>
      <c r="F1289" s="531">
        <v>1</v>
      </c>
      <c r="G1289" s="314">
        <v>100</v>
      </c>
      <c r="H1289" s="356">
        <v>1</v>
      </c>
      <c r="I1289" s="314">
        <v>100</v>
      </c>
      <c r="J1289" s="356">
        <f>5092-5091</f>
        <v>1</v>
      </c>
      <c r="K1289" s="314">
        <v>100</v>
      </c>
      <c r="L1289" s="356">
        <v>1</v>
      </c>
      <c r="M1289" s="314">
        <v>100</v>
      </c>
      <c r="N1289" s="356">
        <v>1</v>
      </c>
      <c r="O1289" s="314">
        <v>100</v>
      </c>
      <c r="P1289" s="356">
        <v>1</v>
      </c>
      <c r="Q1289" s="314">
        <v>100</v>
      </c>
      <c r="R1289" s="356"/>
      <c r="S1289" s="314"/>
      <c r="T1289" s="356"/>
      <c r="U1289" s="314"/>
      <c r="V1289" s="452"/>
      <c r="W1289" s="452"/>
      <c r="X1289" s="452"/>
      <c r="Y1289" s="452"/>
      <c r="Z1289" s="452"/>
      <c r="AA1289" s="452"/>
      <c r="AB1289" s="452"/>
      <c r="AC1289" s="452"/>
      <c r="AD1289" s="311"/>
    </row>
    <row r="1290" spans="1:30" s="38" customFormat="1" ht="20.100000000000001" customHeight="1">
      <c r="A1290" s="311"/>
      <c r="B1290" s="311"/>
      <c r="C1290" s="452"/>
      <c r="D1290" s="311" t="s">
        <v>2233</v>
      </c>
      <c r="E1290" s="452"/>
      <c r="F1290" s="531"/>
      <c r="G1290" s="314"/>
      <c r="H1290" s="356"/>
      <c r="I1290" s="314"/>
      <c r="J1290" s="356"/>
      <c r="K1290" s="314"/>
      <c r="L1290" s="356"/>
      <c r="M1290" s="314"/>
      <c r="N1290" s="356"/>
      <c r="O1290" s="314"/>
      <c r="P1290" s="356"/>
      <c r="Q1290" s="314"/>
      <c r="R1290" s="356"/>
      <c r="S1290" s="314"/>
      <c r="T1290" s="356"/>
      <c r="U1290" s="314"/>
      <c r="V1290" s="452"/>
      <c r="W1290" s="452"/>
      <c r="X1290" s="452"/>
      <c r="Y1290" s="452"/>
      <c r="Z1290" s="452"/>
      <c r="AA1290" s="452"/>
      <c r="AB1290" s="452"/>
      <c r="AC1290" s="452"/>
      <c r="AD1290" s="311"/>
    </row>
    <row r="1291" spans="1:30" s="38" customFormat="1" ht="20.100000000000001" customHeight="1">
      <c r="A1291" s="311"/>
      <c r="B1291" s="311"/>
      <c r="C1291" s="452"/>
      <c r="D1291" s="311" t="s">
        <v>2002</v>
      </c>
      <c r="E1291" s="452"/>
      <c r="F1291" s="531"/>
      <c r="G1291" s="314"/>
      <c r="H1291" s="356"/>
      <c r="I1291" s="314"/>
      <c r="J1291" s="356"/>
      <c r="K1291" s="314"/>
      <c r="L1291" s="356"/>
      <c r="M1291" s="314"/>
      <c r="N1291" s="356"/>
      <c r="O1291" s="314"/>
      <c r="P1291" s="356"/>
      <c r="Q1291" s="314"/>
      <c r="R1291" s="356"/>
      <c r="S1291" s="314"/>
      <c r="T1291" s="356"/>
      <c r="U1291" s="314"/>
      <c r="V1291" s="452"/>
      <c r="W1291" s="452"/>
      <c r="X1291" s="452"/>
      <c r="Y1291" s="452"/>
      <c r="Z1291" s="452"/>
      <c r="AA1291" s="452"/>
      <c r="AB1291" s="452"/>
      <c r="AC1291" s="452"/>
      <c r="AD1291" s="311"/>
    </row>
    <row r="1292" spans="1:30" s="38" customFormat="1" ht="20.100000000000001" customHeight="1">
      <c r="A1292" s="311"/>
      <c r="B1292" s="311"/>
      <c r="C1292" s="452"/>
      <c r="D1292" s="311" t="s">
        <v>1359</v>
      </c>
      <c r="E1292" s="452"/>
      <c r="F1292" s="531"/>
      <c r="G1292" s="314"/>
      <c r="H1292" s="356"/>
      <c r="I1292" s="314"/>
      <c r="J1292" s="356"/>
      <c r="K1292" s="314"/>
      <c r="L1292" s="356"/>
      <c r="M1292" s="314"/>
      <c r="N1292" s="356"/>
      <c r="O1292" s="314"/>
      <c r="P1292" s="356"/>
      <c r="Q1292" s="314"/>
      <c r="R1292" s="356"/>
      <c r="S1292" s="314"/>
      <c r="T1292" s="356"/>
      <c r="U1292" s="314"/>
      <c r="V1292" s="452"/>
      <c r="W1292" s="452"/>
      <c r="X1292" s="452"/>
      <c r="Y1292" s="452"/>
      <c r="Z1292" s="452"/>
      <c r="AA1292" s="452"/>
      <c r="AB1292" s="452"/>
      <c r="AC1292" s="452"/>
      <c r="AD1292" s="311"/>
    </row>
    <row r="1293" spans="1:30" ht="20.100000000000001" customHeight="1">
      <c r="A1293" s="374" t="s">
        <v>3598</v>
      </c>
      <c r="B1293" s="374" t="s">
        <v>8840</v>
      </c>
      <c r="C1293" s="358" t="s">
        <v>3684</v>
      </c>
      <c r="D1293" s="374"/>
      <c r="E1293" s="358"/>
      <c r="F1293" s="443">
        <v>1</v>
      </c>
      <c r="G1293" s="365">
        <v>100</v>
      </c>
      <c r="H1293" s="443">
        <v>1</v>
      </c>
      <c r="I1293" s="365">
        <v>100</v>
      </c>
      <c r="J1293" s="443">
        <f>5092-5091</f>
        <v>1</v>
      </c>
      <c r="K1293" s="365">
        <v>100</v>
      </c>
      <c r="L1293" s="443">
        <v>1</v>
      </c>
      <c r="M1293" s="365">
        <v>100</v>
      </c>
      <c r="N1293" s="471">
        <v>1</v>
      </c>
      <c r="O1293" s="367">
        <v>100</v>
      </c>
      <c r="P1293" s="471"/>
      <c r="Q1293" s="367"/>
      <c r="R1293" s="471"/>
      <c r="S1293" s="465"/>
      <c r="T1293" s="471"/>
      <c r="U1293" s="465"/>
      <c r="V1293" s="358" t="s">
        <v>8276</v>
      </c>
      <c r="W1293" s="358" t="s">
        <v>8276</v>
      </c>
      <c r="X1293" s="358" t="s">
        <v>8276</v>
      </c>
      <c r="Y1293" s="358" t="s">
        <v>8276</v>
      </c>
      <c r="Z1293" s="358" t="s">
        <v>8276</v>
      </c>
      <c r="AA1293" s="358"/>
      <c r="AB1293" s="358"/>
      <c r="AC1293" s="358"/>
      <c r="AD1293" s="374"/>
    </row>
    <row r="1294" spans="1:30" ht="20.100000000000001" customHeight="1">
      <c r="A1294" s="374" t="s">
        <v>3599</v>
      </c>
      <c r="B1294" s="374" t="s">
        <v>8841</v>
      </c>
      <c r="C1294" s="358" t="s">
        <v>3684</v>
      </c>
      <c r="D1294" s="374" t="s">
        <v>2222</v>
      </c>
      <c r="E1294" s="358" t="s">
        <v>7338</v>
      </c>
      <c r="F1294" s="443"/>
      <c r="G1294" s="444"/>
      <c r="H1294" s="443"/>
      <c r="I1294" s="444"/>
      <c r="J1294" s="443"/>
      <c r="K1294" s="444"/>
      <c r="L1294" s="443"/>
      <c r="M1294" s="444"/>
      <c r="N1294" s="471"/>
      <c r="O1294" s="465"/>
      <c r="P1294" s="471"/>
      <c r="Q1294" s="465"/>
      <c r="R1294" s="471"/>
      <c r="S1294" s="465"/>
      <c r="T1294" s="471"/>
      <c r="U1294" s="465"/>
      <c r="V1294" s="358" t="s">
        <v>8276</v>
      </c>
      <c r="W1294" s="358" t="s">
        <v>8276</v>
      </c>
      <c r="X1294" s="358" t="s">
        <v>8276</v>
      </c>
      <c r="Y1294" s="358" t="s">
        <v>8276</v>
      </c>
      <c r="Z1294" s="358" t="s">
        <v>8276</v>
      </c>
      <c r="AA1294" s="358"/>
      <c r="AB1294" s="358"/>
      <c r="AC1294" s="358"/>
      <c r="AD1294" s="374"/>
    </row>
    <row r="1295" spans="1:30" ht="20.100000000000001" customHeight="1">
      <c r="A1295" s="311"/>
      <c r="B1295" s="311"/>
      <c r="C1295" s="452"/>
      <c r="D1295" s="311" t="s">
        <v>2223</v>
      </c>
      <c r="E1295" s="452"/>
      <c r="F1295" s="531"/>
      <c r="G1295" s="314"/>
      <c r="H1295" s="356"/>
      <c r="I1295" s="314"/>
      <c r="J1295" s="356"/>
      <c r="K1295" s="314"/>
      <c r="L1295" s="356"/>
      <c r="M1295" s="314"/>
      <c r="N1295" s="315"/>
      <c r="O1295" s="316"/>
      <c r="P1295" s="315"/>
      <c r="Q1295" s="316"/>
      <c r="R1295" s="315"/>
      <c r="S1295" s="316"/>
      <c r="T1295" s="315"/>
      <c r="U1295" s="316"/>
      <c r="V1295" s="452"/>
      <c r="W1295" s="452"/>
      <c r="X1295" s="452"/>
      <c r="Y1295" s="452"/>
      <c r="Z1295" s="452"/>
      <c r="AA1295" s="452"/>
      <c r="AB1295" s="452"/>
      <c r="AC1295" s="452"/>
      <c r="AD1295" s="311"/>
    </row>
    <row r="1296" spans="1:30" ht="20.100000000000001" customHeight="1">
      <c r="A1296" s="311"/>
      <c r="B1296" s="311"/>
      <c r="C1296" s="452"/>
      <c r="D1296" s="311" t="s">
        <v>2224</v>
      </c>
      <c r="E1296" s="452"/>
      <c r="F1296" s="531"/>
      <c r="G1296" s="314"/>
      <c r="H1296" s="356"/>
      <c r="I1296" s="314"/>
      <c r="J1296" s="356"/>
      <c r="K1296" s="314"/>
      <c r="L1296" s="356"/>
      <c r="M1296" s="314"/>
      <c r="N1296" s="315"/>
      <c r="O1296" s="316"/>
      <c r="P1296" s="315"/>
      <c r="Q1296" s="316"/>
      <c r="R1296" s="315"/>
      <c r="S1296" s="316"/>
      <c r="T1296" s="315"/>
      <c r="U1296" s="316"/>
      <c r="V1296" s="452"/>
      <c r="W1296" s="452"/>
      <c r="X1296" s="452"/>
      <c r="Y1296" s="452"/>
      <c r="Z1296" s="452"/>
      <c r="AA1296" s="452"/>
      <c r="AB1296" s="452"/>
      <c r="AC1296" s="452"/>
      <c r="AD1296" s="311"/>
    </row>
    <row r="1297" spans="1:30" ht="20.100000000000001" customHeight="1">
      <c r="A1297" s="311"/>
      <c r="B1297" s="311"/>
      <c r="C1297" s="452"/>
      <c r="D1297" s="311" t="s">
        <v>2225</v>
      </c>
      <c r="E1297" s="452"/>
      <c r="F1297" s="531"/>
      <c r="G1297" s="314"/>
      <c r="H1297" s="356"/>
      <c r="I1297" s="314"/>
      <c r="J1297" s="356"/>
      <c r="K1297" s="314"/>
      <c r="L1297" s="356"/>
      <c r="M1297" s="314"/>
      <c r="N1297" s="315"/>
      <c r="O1297" s="316"/>
      <c r="P1297" s="315"/>
      <c r="Q1297" s="316"/>
      <c r="R1297" s="315"/>
      <c r="S1297" s="316"/>
      <c r="T1297" s="315"/>
      <c r="U1297" s="316"/>
      <c r="V1297" s="452"/>
      <c r="W1297" s="452"/>
      <c r="X1297" s="452"/>
      <c r="Y1297" s="452"/>
      <c r="Z1297" s="452"/>
      <c r="AA1297" s="452"/>
      <c r="AB1297" s="452"/>
      <c r="AC1297" s="452"/>
      <c r="AD1297" s="311"/>
    </row>
    <row r="1298" spans="1:30" ht="20.100000000000001" customHeight="1">
      <c r="A1298" s="311"/>
      <c r="B1298" s="311"/>
      <c r="C1298" s="452"/>
      <c r="D1298" s="311" t="s">
        <v>2226</v>
      </c>
      <c r="E1298" s="452"/>
      <c r="F1298" s="531"/>
      <c r="G1298" s="314"/>
      <c r="H1298" s="356"/>
      <c r="I1298" s="314"/>
      <c r="J1298" s="356"/>
      <c r="K1298" s="314"/>
      <c r="L1298" s="356"/>
      <c r="M1298" s="314"/>
      <c r="N1298" s="315"/>
      <c r="O1298" s="316"/>
      <c r="P1298" s="315"/>
      <c r="Q1298" s="316"/>
      <c r="R1298" s="315"/>
      <c r="S1298" s="316"/>
      <c r="T1298" s="315"/>
      <c r="U1298" s="316"/>
      <c r="V1298" s="452"/>
      <c r="W1298" s="452"/>
      <c r="X1298" s="452"/>
      <c r="Y1298" s="452"/>
      <c r="Z1298" s="452"/>
      <c r="AA1298" s="452"/>
      <c r="AB1298" s="452"/>
      <c r="AC1298" s="452"/>
      <c r="AD1298" s="311"/>
    </row>
    <row r="1299" spans="1:30" ht="20.100000000000001" customHeight="1">
      <c r="A1299" s="311"/>
      <c r="B1299" s="311"/>
      <c r="C1299" s="452"/>
      <c r="D1299" s="311" t="s">
        <v>2227</v>
      </c>
      <c r="E1299" s="452"/>
      <c r="F1299" s="531">
        <v>1</v>
      </c>
      <c r="G1299" s="314">
        <v>100</v>
      </c>
      <c r="H1299" s="356">
        <v>1</v>
      </c>
      <c r="I1299" s="314">
        <v>100</v>
      </c>
      <c r="J1299" s="356">
        <f>5092-5091</f>
        <v>1</v>
      </c>
      <c r="K1299" s="314">
        <v>100</v>
      </c>
      <c r="L1299" s="356">
        <v>1</v>
      </c>
      <c r="M1299" s="314">
        <v>100</v>
      </c>
      <c r="N1299" s="315">
        <v>1</v>
      </c>
      <c r="O1299" s="316">
        <v>100</v>
      </c>
      <c r="P1299" s="315"/>
      <c r="Q1299" s="316"/>
      <c r="R1299" s="315"/>
      <c r="S1299" s="316"/>
      <c r="T1299" s="315"/>
      <c r="U1299" s="316"/>
      <c r="V1299" s="452"/>
      <c r="W1299" s="452"/>
      <c r="X1299" s="452"/>
      <c r="Y1299" s="452"/>
      <c r="Z1299" s="452"/>
      <c r="AA1299" s="452"/>
      <c r="AB1299" s="452"/>
      <c r="AC1299" s="452"/>
      <c r="AD1299" s="311"/>
    </row>
    <row r="1300" spans="1:30" ht="20.100000000000001" customHeight="1">
      <c r="A1300" s="311"/>
      <c r="B1300" s="311"/>
      <c r="C1300" s="452"/>
      <c r="D1300" s="311" t="s">
        <v>2228</v>
      </c>
      <c r="E1300" s="452"/>
      <c r="F1300" s="531"/>
      <c r="G1300" s="314"/>
      <c r="H1300" s="356"/>
      <c r="I1300" s="314"/>
      <c r="J1300" s="356"/>
      <c r="K1300" s="314"/>
      <c r="L1300" s="356"/>
      <c r="M1300" s="314"/>
      <c r="N1300" s="315"/>
      <c r="O1300" s="316"/>
      <c r="P1300" s="315"/>
      <c r="Q1300" s="316"/>
      <c r="R1300" s="315"/>
      <c r="S1300" s="316"/>
      <c r="T1300" s="315"/>
      <c r="U1300" s="316"/>
      <c r="V1300" s="452"/>
      <c r="W1300" s="452"/>
      <c r="X1300" s="452"/>
      <c r="Y1300" s="452"/>
      <c r="Z1300" s="452"/>
      <c r="AA1300" s="452"/>
      <c r="AB1300" s="452"/>
      <c r="AC1300" s="452"/>
      <c r="AD1300" s="311"/>
    </row>
    <row r="1301" spans="1:30" ht="20.100000000000001" customHeight="1">
      <c r="A1301" s="311"/>
      <c r="B1301" s="311"/>
      <c r="C1301" s="452"/>
      <c r="D1301" s="311" t="s">
        <v>2229</v>
      </c>
      <c r="E1301" s="452"/>
      <c r="F1301" s="531"/>
      <c r="G1301" s="314"/>
      <c r="H1301" s="356"/>
      <c r="I1301" s="314"/>
      <c r="J1301" s="356"/>
      <c r="K1301" s="314"/>
      <c r="L1301" s="356"/>
      <c r="M1301" s="314"/>
      <c r="N1301" s="315"/>
      <c r="O1301" s="316"/>
      <c r="P1301" s="315"/>
      <c r="Q1301" s="316"/>
      <c r="R1301" s="315"/>
      <c r="S1301" s="316"/>
      <c r="T1301" s="315"/>
      <c r="U1301" s="316"/>
      <c r="V1301" s="452"/>
      <c r="W1301" s="452"/>
      <c r="X1301" s="452"/>
      <c r="Y1301" s="452"/>
      <c r="Z1301" s="452"/>
      <c r="AA1301" s="452"/>
      <c r="AB1301" s="452"/>
      <c r="AC1301" s="452"/>
      <c r="AD1301" s="311"/>
    </row>
    <row r="1302" spans="1:30" ht="20.100000000000001" customHeight="1">
      <c r="A1302" s="311"/>
      <c r="B1302" s="311"/>
      <c r="C1302" s="452"/>
      <c r="D1302" s="311" t="s">
        <v>1959</v>
      </c>
      <c r="E1302" s="452"/>
      <c r="F1302" s="531"/>
      <c r="G1302" s="314"/>
      <c r="H1302" s="356"/>
      <c r="I1302" s="314"/>
      <c r="J1302" s="356"/>
      <c r="K1302" s="314"/>
      <c r="L1302" s="356"/>
      <c r="M1302" s="314"/>
      <c r="N1302" s="315"/>
      <c r="O1302" s="316"/>
      <c r="P1302" s="315"/>
      <c r="Q1302" s="316"/>
      <c r="R1302" s="315"/>
      <c r="S1302" s="316"/>
      <c r="T1302" s="315"/>
      <c r="U1302" s="316"/>
      <c r="V1302" s="452"/>
      <c r="W1302" s="452"/>
      <c r="X1302" s="452"/>
      <c r="Y1302" s="452"/>
      <c r="Z1302" s="452"/>
      <c r="AA1302" s="452"/>
      <c r="AB1302" s="452"/>
      <c r="AC1302" s="452"/>
      <c r="AD1302" s="311"/>
    </row>
    <row r="1303" spans="1:30" ht="20.100000000000001" customHeight="1">
      <c r="A1303" s="311"/>
      <c r="B1303" s="311"/>
      <c r="C1303" s="452"/>
      <c r="D1303" s="311" t="s">
        <v>1960</v>
      </c>
      <c r="E1303" s="452"/>
      <c r="F1303" s="531"/>
      <c r="G1303" s="314"/>
      <c r="H1303" s="356"/>
      <c r="I1303" s="314"/>
      <c r="J1303" s="356"/>
      <c r="K1303" s="314"/>
      <c r="L1303" s="356"/>
      <c r="M1303" s="314"/>
      <c r="N1303" s="315"/>
      <c r="O1303" s="316"/>
      <c r="P1303" s="315"/>
      <c r="Q1303" s="316"/>
      <c r="R1303" s="315"/>
      <c r="S1303" s="316"/>
      <c r="T1303" s="315"/>
      <c r="U1303" s="316"/>
      <c r="V1303" s="452"/>
      <c r="W1303" s="452"/>
      <c r="X1303" s="452"/>
      <c r="Y1303" s="452"/>
      <c r="Z1303" s="452"/>
      <c r="AA1303" s="452"/>
      <c r="AB1303" s="452"/>
      <c r="AC1303" s="452"/>
      <c r="AD1303" s="311"/>
    </row>
    <row r="1304" spans="1:30" ht="20.100000000000001" customHeight="1">
      <c r="A1304" s="374" t="s">
        <v>3600</v>
      </c>
      <c r="B1304" s="374" t="s">
        <v>8842</v>
      </c>
      <c r="C1304" s="358" t="s">
        <v>3684</v>
      </c>
      <c r="D1304" s="374"/>
      <c r="E1304" s="358"/>
      <c r="F1304" s="443">
        <v>1</v>
      </c>
      <c r="G1304" s="444">
        <v>100</v>
      </c>
      <c r="H1304" s="443">
        <v>1</v>
      </c>
      <c r="I1304" s="444">
        <v>100</v>
      </c>
      <c r="J1304" s="443">
        <f>5092-5091</f>
        <v>1</v>
      </c>
      <c r="K1304" s="444">
        <v>100</v>
      </c>
      <c r="L1304" s="443">
        <v>1</v>
      </c>
      <c r="M1304" s="444">
        <v>100</v>
      </c>
      <c r="N1304" s="471">
        <v>1</v>
      </c>
      <c r="O1304" s="465">
        <v>100</v>
      </c>
      <c r="P1304" s="471"/>
      <c r="Q1304" s="465"/>
      <c r="R1304" s="471"/>
      <c r="S1304" s="465"/>
      <c r="T1304" s="471"/>
      <c r="U1304" s="465"/>
      <c r="V1304" s="358" t="s">
        <v>8276</v>
      </c>
      <c r="W1304" s="358" t="s">
        <v>8276</v>
      </c>
      <c r="X1304" s="358" t="s">
        <v>8276</v>
      </c>
      <c r="Y1304" s="358" t="s">
        <v>8276</v>
      </c>
      <c r="Z1304" s="358" t="s">
        <v>8276</v>
      </c>
      <c r="AA1304" s="358"/>
      <c r="AB1304" s="358"/>
      <c r="AC1304" s="358"/>
      <c r="AD1304" s="374"/>
    </row>
    <row r="1305" spans="1:30" ht="20.100000000000001" customHeight="1">
      <c r="A1305" s="311"/>
      <c r="B1305" s="311"/>
      <c r="C1305" s="452"/>
      <c r="D1305" s="311" t="s">
        <v>1562</v>
      </c>
      <c r="E1305" s="452" t="s">
        <v>8730</v>
      </c>
      <c r="F1305" s="531"/>
      <c r="G1305" s="314"/>
      <c r="H1305" s="356"/>
      <c r="I1305" s="314"/>
      <c r="J1305" s="356"/>
      <c r="K1305" s="314"/>
      <c r="L1305" s="356"/>
      <c r="M1305" s="314"/>
      <c r="N1305" s="315"/>
      <c r="O1305" s="316"/>
      <c r="P1305" s="315"/>
      <c r="Q1305" s="316"/>
      <c r="R1305" s="315"/>
      <c r="S1305" s="316"/>
      <c r="T1305" s="315"/>
      <c r="U1305" s="316"/>
      <c r="V1305" s="452"/>
      <c r="W1305" s="452"/>
      <c r="X1305" s="452"/>
      <c r="Y1305" s="452"/>
      <c r="Z1305" s="452"/>
      <c r="AA1305" s="452"/>
      <c r="AB1305" s="452"/>
      <c r="AC1305" s="452"/>
      <c r="AD1305" s="311"/>
    </row>
    <row r="1306" spans="1:30" ht="20.100000000000001" customHeight="1">
      <c r="A1306" s="311"/>
      <c r="B1306" s="311"/>
      <c r="C1306" s="452"/>
      <c r="D1306" s="311" t="s">
        <v>1563</v>
      </c>
      <c r="E1306" s="452"/>
      <c r="F1306" s="531"/>
      <c r="G1306" s="314"/>
      <c r="H1306" s="356"/>
      <c r="I1306" s="314"/>
      <c r="J1306" s="356"/>
      <c r="K1306" s="314"/>
      <c r="L1306" s="356"/>
      <c r="M1306" s="314"/>
      <c r="N1306" s="315"/>
      <c r="O1306" s="316"/>
      <c r="P1306" s="315"/>
      <c r="Q1306" s="316"/>
      <c r="R1306" s="315"/>
      <c r="S1306" s="316"/>
      <c r="T1306" s="315"/>
      <c r="U1306" s="316"/>
      <c r="V1306" s="452"/>
      <c r="W1306" s="452"/>
      <c r="X1306" s="452"/>
      <c r="Y1306" s="452"/>
      <c r="Z1306" s="452"/>
      <c r="AA1306" s="452"/>
      <c r="AB1306" s="452"/>
      <c r="AC1306" s="452"/>
      <c r="AD1306" s="311"/>
    </row>
    <row r="1307" spans="1:30" ht="20.100000000000001" customHeight="1">
      <c r="A1307" s="374" t="s">
        <v>8843</v>
      </c>
      <c r="B1307" s="374" t="s">
        <v>8844</v>
      </c>
      <c r="C1307" s="358" t="s">
        <v>3684</v>
      </c>
      <c r="D1307" s="374"/>
      <c r="E1307" s="358"/>
      <c r="F1307" s="443"/>
      <c r="G1307" s="444"/>
      <c r="H1307" s="443"/>
      <c r="I1307" s="444"/>
      <c r="J1307" s="443"/>
      <c r="K1307" s="444"/>
      <c r="L1307" s="443">
        <v>1</v>
      </c>
      <c r="M1307" s="444">
        <v>100</v>
      </c>
      <c r="N1307" s="471">
        <v>1</v>
      </c>
      <c r="O1307" s="465">
        <v>100</v>
      </c>
      <c r="P1307" s="471"/>
      <c r="Q1307" s="465"/>
      <c r="R1307" s="471"/>
      <c r="S1307" s="465"/>
      <c r="T1307" s="471"/>
      <c r="U1307" s="465"/>
      <c r="V1307" s="358" t="s">
        <v>8276</v>
      </c>
      <c r="W1307" s="358" t="s">
        <v>8276</v>
      </c>
      <c r="X1307" s="358" t="s">
        <v>8276</v>
      </c>
      <c r="Y1307" s="358" t="s">
        <v>8276</v>
      </c>
      <c r="Z1307" s="358" t="s">
        <v>8276</v>
      </c>
      <c r="AA1307" s="358"/>
      <c r="AB1307" s="358"/>
      <c r="AC1307" s="358"/>
      <c r="AD1307" s="374"/>
    </row>
    <row r="1308" spans="1:30" ht="20.100000000000001" customHeight="1">
      <c r="A1308" s="311"/>
      <c r="B1308" s="311"/>
      <c r="C1308" s="452"/>
      <c r="D1308" s="311" t="s">
        <v>1959</v>
      </c>
      <c r="E1308" s="452" t="s">
        <v>758</v>
      </c>
      <c r="F1308" s="531"/>
      <c r="G1308" s="314"/>
      <c r="H1308" s="356"/>
      <c r="I1308" s="314"/>
      <c r="J1308" s="356"/>
      <c r="K1308" s="314"/>
      <c r="L1308" s="356"/>
      <c r="M1308" s="314"/>
      <c r="N1308" s="315"/>
      <c r="O1308" s="316"/>
      <c r="P1308" s="315"/>
      <c r="Q1308" s="316"/>
      <c r="R1308" s="315"/>
      <c r="S1308" s="316"/>
      <c r="T1308" s="315"/>
      <c r="U1308" s="316"/>
      <c r="V1308" s="452"/>
      <c r="W1308" s="452"/>
      <c r="X1308" s="452"/>
      <c r="Y1308" s="452"/>
      <c r="Z1308" s="452"/>
      <c r="AA1308" s="452"/>
      <c r="AB1308" s="452"/>
      <c r="AC1308" s="452"/>
      <c r="AD1308" s="311"/>
    </row>
    <row r="1309" spans="1:30" ht="20.100000000000001" customHeight="1">
      <c r="A1309" s="311"/>
      <c r="B1309" s="311"/>
      <c r="C1309" s="452"/>
      <c r="D1309" s="311" t="s">
        <v>1960</v>
      </c>
      <c r="E1309" s="452"/>
      <c r="F1309" s="531">
        <v>1</v>
      </c>
      <c r="G1309" s="314">
        <v>100</v>
      </c>
      <c r="H1309" s="356">
        <v>1</v>
      </c>
      <c r="I1309" s="314">
        <v>100</v>
      </c>
      <c r="J1309" s="356">
        <f>5092-5091</f>
        <v>1</v>
      </c>
      <c r="K1309" s="314">
        <v>100</v>
      </c>
      <c r="L1309" s="356"/>
      <c r="M1309" s="314"/>
      <c r="N1309" s="315"/>
      <c r="O1309" s="316"/>
      <c r="P1309" s="315"/>
      <c r="Q1309" s="316"/>
      <c r="R1309" s="315"/>
      <c r="S1309" s="316"/>
      <c r="T1309" s="315"/>
      <c r="U1309" s="316"/>
      <c r="V1309" s="452"/>
      <c r="W1309" s="452"/>
      <c r="X1309" s="452"/>
      <c r="Y1309" s="452"/>
      <c r="Z1309" s="452"/>
      <c r="AA1309" s="452"/>
      <c r="AB1309" s="452"/>
      <c r="AC1309" s="452"/>
      <c r="AD1309" s="311"/>
    </row>
    <row r="1310" spans="1:30" ht="20.100000000000001" customHeight="1">
      <c r="A1310" s="374" t="s">
        <v>3601</v>
      </c>
      <c r="B1310" s="374" t="s">
        <v>8845</v>
      </c>
      <c r="C1310" s="358" t="s">
        <v>8846</v>
      </c>
      <c r="D1310" s="374" t="s">
        <v>8568</v>
      </c>
      <c r="E1310" s="358" t="s">
        <v>7338</v>
      </c>
      <c r="F1310" s="443"/>
      <c r="G1310" s="444"/>
      <c r="H1310" s="443"/>
      <c r="I1310" s="444"/>
      <c r="J1310" s="443"/>
      <c r="K1310" s="444"/>
      <c r="L1310" s="443"/>
      <c r="M1310" s="444"/>
      <c r="N1310" s="471"/>
      <c r="O1310" s="465"/>
      <c r="P1310" s="471"/>
      <c r="Q1310" s="465"/>
      <c r="R1310" s="471"/>
      <c r="S1310" s="465"/>
      <c r="T1310" s="471"/>
      <c r="U1310" s="465"/>
      <c r="V1310" s="358" t="s">
        <v>8276</v>
      </c>
      <c r="W1310" s="358" t="s">
        <v>8276</v>
      </c>
      <c r="X1310" s="358" t="s">
        <v>8276</v>
      </c>
      <c r="Y1310" s="358" t="s">
        <v>8276</v>
      </c>
      <c r="Z1310" s="358" t="s">
        <v>8276</v>
      </c>
      <c r="AA1310" s="358"/>
      <c r="AB1310" s="358"/>
      <c r="AC1310" s="358"/>
      <c r="AD1310" s="374"/>
    </row>
    <row r="1311" spans="1:30" ht="20.100000000000001" customHeight="1">
      <c r="A1311" s="311"/>
      <c r="B1311" s="311"/>
      <c r="C1311" s="452"/>
      <c r="D1311" s="311" t="s">
        <v>8569</v>
      </c>
      <c r="E1311" s="452"/>
      <c r="F1311" s="531"/>
      <c r="G1311" s="314"/>
      <c r="H1311" s="356"/>
      <c r="I1311" s="314"/>
      <c r="J1311" s="356"/>
      <c r="K1311" s="314"/>
      <c r="L1311" s="356"/>
      <c r="M1311" s="314"/>
      <c r="N1311" s="315"/>
      <c r="O1311" s="316"/>
      <c r="P1311" s="315"/>
      <c r="Q1311" s="316"/>
      <c r="R1311" s="315"/>
      <c r="S1311" s="316"/>
      <c r="T1311" s="315"/>
      <c r="U1311" s="316"/>
      <c r="V1311" s="452"/>
      <c r="W1311" s="452"/>
      <c r="X1311" s="452"/>
      <c r="Y1311" s="452"/>
      <c r="Z1311" s="452"/>
      <c r="AA1311" s="452"/>
      <c r="AB1311" s="452"/>
      <c r="AC1311" s="452"/>
      <c r="AD1311" s="311"/>
    </row>
    <row r="1312" spans="1:30" ht="20.100000000000001" customHeight="1">
      <c r="A1312" s="311"/>
      <c r="B1312" s="311"/>
      <c r="C1312" s="452"/>
      <c r="D1312" s="311" t="s">
        <v>7408</v>
      </c>
      <c r="E1312" s="452"/>
      <c r="F1312" s="531"/>
      <c r="G1312" s="314"/>
      <c r="H1312" s="356"/>
      <c r="I1312" s="314"/>
      <c r="J1312" s="356"/>
      <c r="K1312" s="314"/>
      <c r="L1312" s="356"/>
      <c r="M1312" s="314"/>
      <c r="N1312" s="315"/>
      <c r="O1312" s="316"/>
      <c r="P1312" s="315"/>
      <c r="Q1312" s="316"/>
      <c r="R1312" s="315"/>
      <c r="S1312" s="316"/>
      <c r="T1312" s="315"/>
      <c r="U1312" s="316"/>
      <c r="V1312" s="452"/>
      <c r="W1312" s="452"/>
      <c r="X1312" s="452"/>
      <c r="Y1312" s="452"/>
      <c r="Z1312" s="452"/>
      <c r="AA1312" s="452"/>
      <c r="AB1312" s="452"/>
      <c r="AC1312" s="452"/>
      <c r="AD1312" s="311"/>
    </row>
    <row r="1313" spans="1:30" ht="20.100000000000001" customHeight="1">
      <c r="A1313" s="311"/>
      <c r="B1313" s="311"/>
      <c r="C1313" s="452"/>
      <c r="D1313" s="311" t="s">
        <v>8571</v>
      </c>
      <c r="E1313" s="452"/>
      <c r="F1313" s="531"/>
      <c r="G1313" s="314"/>
      <c r="H1313" s="356"/>
      <c r="I1313" s="314"/>
      <c r="J1313" s="356"/>
      <c r="K1313" s="314"/>
      <c r="L1313" s="356"/>
      <c r="M1313" s="314"/>
      <c r="N1313" s="315"/>
      <c r="O1313" s="316"/>
      <c r="P1313" s="315"/>
      <c r="Q1313" s="316"/>
      <c r="R1313" s="315"/>
      <c r="S1313" s="316"/>
      <c r="T1313" s="315"/>
      <c r="U1313" s="316"/>
      <c r="V1313" s="452"/>
      <c r="W1313" s="452"/>
      <c r="X1313" s="452"/>
      <c r="Y1313" s="452"/>
      <c r="Z1313" s="452"/>
      <c r="AA1313" s="452"/>
      <c r="AB1313" s="452"/>
      <c r="AC1313" s="452"/>
      <c r="AD1313" s="311"/>
    </row>
    <row r="1314" spans="1:30" ht="20.100000000000001" customHeight="1">
      <c r="A1314" s="311"/>
      <c r="B1314" s="311"/>
      <c r="C1314" s="452"/>
      <c r="D1314" s="311" t="s">
        <v>1959</v>
      </c>
      <c r="E1314" s="452"/>
      <c r="F1314" s="531"/>
      <c r="G1314" s="314"/>
      <c r="H1314" s="356"/>
      <c r="I1314" s="314"/>
      <c r="J1314" s="356"/>
      <c r="K1314" s="314"/>
      <c r="L1314" s="356"/>
      <c r="M1314" s="314"/>
      <c r="N1314" s="315"/>
      <c r="O1314" s="316"/>
      <c r="P1314" s="315"/>
      <c r="Q1314" s="316"/>
      <c r="R1314" s="315"/>
      <c r="S1314" s="316"/>
      <c r="T1314" s="315"/>
      <c r="U1314" s="316"/>
      <c r="V1314" s="452"/>
      <c r="W1314" s="452"/>
      <c r="X1314" s="452"/>
      <c r="Y1314" s="452"/>
      <c r="Z1314" s="452"/>
      <c r="AA1314" s="452"/>
      <c r="AB1314" s="452"/>
      <c r="AC1314" s="452"/>
      <c r="AD1314" s="311"/>
    </row>
    <row r="1315" spans="1:30" ht="20.100000000000001" customHeight="1">
      <c r="A1315" s="311"/>
      <c r="B1315" s="311"/>
      <c r="C1315" s="452"/>
      <c r="D1315" s="311" t="s">
        <v>1960</v>
      </c>
      <c r="E1315" s="452"/>
      <c r="F1315" s="531">
        <v>1</v>
      </c>
      <c r="G1315" s="314">
        <v>100</v>
      </c>
      <c r="H1315" s="356">
        <v>1</v>
      </c>
      <c r="I1315" s="314">
        <v>100</v>
      </c>
      <c r="J1315" s="356">
        <f>5092-5091</f>
        <v>1</v>
      </c>
      <c r="K1315" s="314">
        <v>100</v>
      </c>
      <c r="L1315" s="356"/>
      <c r="M1315" s="314"/>
      <c r="N1315" s="315"/>
      <c r="O1315" s="316"/>
      <c r="P1315" s="315"/>
      <c r="Q1315" s="316"/>
      <c r="R1315" s="315"/>
      <c r="S1315" s="316"/>
      <c r="T1315" s="315"/>
      <c r="U1315" s="316"/>
      <c r="V1315" s="452"/>
      <c r="W1315" s="452"/>
      <c r="X1315" s="452"/>
      <c r="Y1315" s="452"/>
      <c r="Z1315" s="452"/>
      <c r="AA1315" s="452"/>
      <c r="AB1315" s="452"/>
      <c r="AC1315" s="452"/>
      <c r="AD1315" s="311"/>
    </row>
    <row r="1316" spans="1:30" ht="20.100000000000001" customHeight="1">
      <c r="A1316" s="374" t="s">
        <v>3602</v>
      </c>
      <c r="B1316" s="374" t="s">
        <v>8847</v>
      </c>
      <c r="C1316" s="358" t="s">
        <v>3684</v>
      </c>
      <c r="D1316" s="374" t="s">
        <v>2230</v>
      </c>
      <c r="E1316" s="358" t="s">
        <v>7409</v>
      </c>
      <c r="F1316" s="443"/>
      <c r="G1316" s="444"/>
      <c r="H1316" s="443"/>
      <c r="I1316" s="444"/>
      <c r="J1316" s="443"/>
      <c r="K1316" s="444"/>
      <c r="L1316" s="443"/>
      <c r="M1316" s="444"/>
      <c r="N1316" s="471"/>
      <c r="O1316" s="465"/>
      <c r="P1316" s="471"/>
      <c r="Q1316" s="465"/>
      <c r="R1316" s="471"/>
      <c r="S1316" s="465"/>
      <c r="T1316" s="471"/>
      <c r="U1316" s="465"/>
      <c r="V1316" s="358" t="s">
        <v>8276</v>
      </c>
      <c r="W1316" s="358" t="s">
        <v>8276</v>
      </c>
      <c r="X1316" s="358" t="s">
        <v>8276</v>
      </c>
      <c r="Y1316" s="358" t="s">
        <v>8276</v>
      </c>
      <c r="Z1316" s="358" t="s">
        <v>8276</v>
      </c>
      <c r="AA1316" s="358"/>
      <c r="AB1316" s="358"/>
      <c r="AC1316" s="358"/>
      <c r="AD1316" s="374"/>
    </row>
    <row r="1317" spans="1:30" ht="20.100000000000001" customHeight="1">
      <c r="A1317" s="311"/>
      <c r="B1317" s="311"/>
      <c r="C1317" s="452"/>
      <c r="D1317" s="311" t="s">
        <v>2231</v>
      </c>
      <c r="E1317" s="452"/>
      <c r="F1317" s="531"/>
      <c r="G1317" s="314"/>
      <c r="H1317" s="356"/>
      <c r="I1317" s="314"/>
      <c r="J1317" s="356"/>
      <c r="K1317" s="314"/>
      <c r="L1317" s="356"/>
      <c r="M1317" s="314"/>
      <c r="N1317" s="315"/>
      <c r="O1317" s="316"/>
      <c r="P1317" s="315"/>
      <c r="Q1317" s="316"/>
      <c r="R1317" s="315"/>
      <c r="S1317" s="316"/>
      <c r="T1317" s="315"/>
      <c r="U1317" s="316"/>
      <c r="V1317" s="452"/>
      <c r="W1317" s="452"/>
      <c r="X1317" s="452"/>
      <c r="Y1317" s="452"/>
      <c r="Z1317" s="452"/>
      <c r="AA1317" s="452"/>
      <c r="AB1317" s="452"/>
      <c r="AC1317" s="452"/>
      <c r="AD1317" s="311"/>
    </row>
    <row r="1318" spans="1:30" ht="20.100000000000001" customHeight="1">
      <c r="A1318" s="311"/>
      <c r="B1318" s="311"/>
      <c r="C1318" s="452"/>
      <c r="D1318" s="311" t="s">
        <v>1512</v>
      </c>
      <c r="E1318" s="452"/>
      <c r="F1318" s="531">
        <v>1</v>
      </c>
      <c r="G1318" s="314">
        <v>100</v>
      </c>
      <c r="H1318" s="356">
        <v>1</v>
      </c>
      <c r="I1318" s="314">
        <v>100</v>
      </c>
      <c r="J1318" s="356">
        <f>5092-5091</f>
        <v>1</v>
      </c>
      <c r="K1318" s="314">
        <v>100</v>
      </c>
      <c r="L1318" s="356"/>
      <c r="M1318" s="314"/>
      <c r="N1318" s="315"/>
      <c r="O1318" s="316"/>
      <c r="P1318" s="315"/>
      <c r="Q1318" s="316"/>
      <c r="R1318" s="315"/>
      <c r="S1318" s="316"/>
      <c r="T1318" s="315"/>
      <c r="U1318" s="316"/>
      <c r="V1318" s="452"/>
      <c r="W1318" s="452"/>
      <c r="X1318" s="452"/>
      <c r="Y1318" s="452"/>
      <c r="Z1318" s="452"/>
      <c r="AA1318" s="452"/>
      <c r="AB1318" s="452"/>
      <c r="AC1318" s="452"/>
      <c r="AD1318" s="311"/>
    </row>
    <row r="1319" spans="1:30" ht="20.100000000000001" customHeight="1">
      <c r="A1319" s="311"/>
      <c r="B1319" s="311"/>
      <c r="C1319" s="452"/>
      <c r="D1319" s="311" t="s">
        <v>2232</v>
      </c>
      <c r="E1319" s="452"/>
      <c r="F1319" s="531"/>
      <c r="G1319" s="314"/>
      <c r="H1319" s="356"/>
      <c r="I1319" s="314"/>
      <c r="J1319" s="356"/>
      <c r="K1319" s="314"/>
      <c r="L1319" s="356"/>
      <c r="M1319" s="314"/>
      <c r="N1319" s="315"/>
      <c r="O1319" s="316"/>
      <c r="P1319" s="315"/>
      <c r="Q1319" s="316"/>
      <c r="R1319" s="315"/>
      <c r="S1319" s="316"/>
      <c r="T1319" s="315"/>
      <c r="U1319" s="316"/>
      <c r="V1319" s="452"/>
      <c r="W1319" s="452"/>
      <c r="X1319" s="452"/>
      <c r="Y1319" s="452"/>
      <c r="Z1319" s="452"/>
      <c r="AA1319" s="452"/>
      <c r="AB1319" s="452"/>
      <c r="AC1319" s="452"/>
      <c r="AD1319" s="311"/>
    </row>
    <row r="1320" spans="1:30" ht="20.100000000000001" customHeight="1">
      <c r="A1320" s="311"/>
      <c r="B1320" s="311"/>
      <c r="C1320" s="452"/>
      <c r="D1320" s="311" t="s">
        <v>2233</v>
      </c>
      <c r="E1320" s="452"/>
      <c r="F1320" s="531"/>
      <c r="G1320" s="314"/>
      <c r="H1320" s="356"/>
      <c r="I1320" s="314"/>
      <c r="J1320" s="356"/>
      <c r="K1320" s="314"/>
      <c r="L1320" s="356">
        <v>1</v>
      </c>
      <c r="M1320" s="314">
        <v>100</v>
      </c>
      <c r="N1320" s="315">
        <v>1</v>
      </c>
      <c r="O1320" s="316">
        <v>100</v>
      </c>
      <c r="P1320" s="315"/>
      <c r="Q1320" s="316"/>
      <c r="R1320" s="315"/>
      <c r="S1320" s="316"/>
      <c r="T1320" s="315"/>
      <c r="U1320" s="316"/>
      <c r="V1320" s="452"/>
      <c r="W1320" s="452"/>
      <c r="X1320" s="452"/>
      <c r="Y1320" s="452"/>
      <c r="Z1320" s="452"/>
      <c r="AA1320" s="452"/>
      <c r="AB1320" s="452"/>
      <c r="AC1320" s="452"/>
      <c r="AD1320" s="311"/>
    </row>
    <row r="1321" spans="1:30" ht="20.100000000000001" customHeight="1">
      <c r="A1321" s="311"/>
      <c r="B1321" s="311"/>
      <c r="C1321" s="452"/>
      <c r="D1321" s="311" t="s">
        <v>2002</v>
      </c>
      <c r="E1321" s="452"/>
      <c r="F1321" s="531"/>
      <c r="G1321" s="314"/>
      <c r="H1321" s="356"/>
      <c r="I1321" s="314"/>
      <c r="J1321" s="356"/>
      <c r="K1321" s="314"/>
      <c r="L1321" s="356"/>
      <c r="M1321" s="314"/>
      <c r="N1321" s="315"/>
      <c r="O1321" s="316"/>
      <c r="P1321" s="315"/>
      <c r="Q1321" s="316"/>
      <c r="R1321" s="315"/>
      <c r="S1321" s="316"/>
      <c r="T1321" s="315"/>
      <c r="U1321" s="316"/>
      <c r="V1321" s="452"/>
      <c r="W1321" s="452"/>
      <c r="X1321" s="452"/>
      <c r="Y1321" s="452"/>
      <c r="Z1321" s="452"/>
      <c r="AA1321" s="452"/>
      <c r="AB1321" s="452"/>
      <c r="AC1321" s="452"/>
      <c r="AD1321" s="311"/>
    </row>
    <row r="1322" spans="1:30" ht="20.100000000000001" customHeight="1">
      <c r="A1322" s="311"/>
      <c r="B1322" s="311"/>
      <c r="C1322" s="452"/>
      <c r="D1322" s="311" t="s">
        <v>1359</v>
      </c>
      <c r="E1322" s="452"/>
      <c r="F1322" s="531"/>
      <c r="G1322" s="314"/>
      <c r="H1322" s="356"/>
      <c r="I1322" s="314"/>
      <c r="J1322" s="356"/>
      <c r="K1322" s="314"/>
      <c r="L1322" s="356"/>
      <c r="M1322" s="314"/>
      <c r="N1322" s="315"/>
      <c r="O1322" s="316"/>
      <c r="P1322" s="315"/>
      <c r="Q1322" s="316"/>
      <c r="R1322" s="315"/>
      <c r="S1322" s="316"/>
      <c r="T1322" s="315"/>
      <c r="U1322" s="316"/>
      <c r="V1322" s="452"/>
      <c r="W1322" s="452"/>
      <c r="X1322" s="452"/>
      <c r="Y1322" s="452"/>
      <c r="Z1322" s="452"/>
      <c r="AA1322" s="452"/>
      <c r="AB1322" s="452"/>
      <c r="AC1322" s="452"/>
      <c r="AD1322" s="311"/>
    </row>
    <row r="1323" spans="1:30" ht="20.100000000000001" customHeight="1">
      <c r="A1323" s="374" t="s">
        <v>6605</v>
      </c>
      <c r="B1323" s="374" t="s">
        <v>6554</v>
      </c>
      <c r="C1323" s="358" t="s">
        <v>3684</v>
      </c>
      <c r="D1323" s="374"/>
      <c r="E1323" s="358"/>
      <c r="F1323" s="443">
        <v>1</v>
      </c>
      <c r="G1323" s="365">
        <v>100</v>
      </c>
      <c r="H1323" s="443">
        <v>1</v>
      </c>
      <c r="I1323" s="365">
        <v>100</v>
      </c>
      <c r="J1323" s="443">
        <f>5092-5091</f>
        <v>1</v>
      </c>
      <c r="K1323" s="365">
        <v>100</v>
      </c>
      <c r="L1323" s="443">
        <v>1</v>
      </c>
      <c r="M1323" s="365">
        <v>100</v>
      </c>
      <c r="N1323" s="471">
        <v>1</v>
      </c>
      <c r="O1323" s="367">
        <v>100</v>
      </c>
      <c r="P1323" s="471"/>
      <c r="Q1323" s="367"/>
      <c r="R1323" s="471"/>
      <c r="S1323" s="465"/>
      <c r="T1323" s="471"/>
      <c r="U1323" s="465"/>
      <c r="V1323" s="358" t="s">
        <v>8276</v>
      </c>
      <c r="W1323" s="358" t="s">
        <v>8276</v>
      </c>
      <c r="X1323" s="358" t="s">
        <v>8276</v>
      </c>
      <c r="Y1323" s="358" t="s">
        <v>8276</v>
      </c>
      <c r="Z1323" s="358" t="s">
        <v>8276</v>
      </c>
      <c r="AA1323" s="358"/>
      <c r="AB1323" s="358"/>
      <c r="AC1323" s="358"/>
      <c r="AD1323" s="374"/>
    </row>
    <row r="1324" spans="1:30" ht="20.100000000000001" customHeight="1">
      <c r="A1324" s="374" t="s">
        <v>6606</v>
      </c>
      <c r="B1324" s="374" t="s">
        <v>6555</v>
      </c>
      <c r="C1324" s="358" t="s">
        <v>3684</v>
      </c>
      <c r="D1324" s="374" t="s">
        <v>2222</v>
      </c>
      <c r="E1324" s="358" t="s">
        <v>7338</v>
      </c>
      <c r="F1324" s="443"/>
      <c r="G1324" s="444"/>
      <c r="H1324" s="443"/>
      <c r="I1324" s="444"/>
      <c r="J1324" s="443"/>
      <c r="K1324" s="444"/>
      <c r="L1324" s="443"/>
      <c r="M1324" s="444"/>
      <c r="N1324" s="471"/>
      <c r="O1324" s="465"/>
      <c r="P1324" s="471"/>
      <c r="Q1324" s="465"/>
      <c r="R1324" s="471"/>
      <c r="S1324" s="465"/>
      <c r="T1324" s="471"/>
      <c r="U1324" s="465"/>
      <c r="V1324" s="358" t="s">
        <v>8276</v>
      </c>
      <c r="W1324" s="358" t="s">
        <v>8276</v>
      </c>
      <c r="X1324" s="358" t="s">
        <v>8276</v>
      </c>
      <c r="Y1324" s="358" t="s">
        <v>8276</v>
      </c>
      <c r="Z1324" s="358" t="s">
        <v>8276</v>
      </c>
      <c r="AA1324" s="358"/>
      <c r="AB1324" s="358"/>
      <c r="AC1324" s="358"/>
      <c r="AD1324" s="374"/>
    </row>
    <row r="1325" spans="1:30" ht="20.100000000000001" customHeight="1">
      <c r="A1325" s="311"/>
      <c r="B1325" s="311"/>
      <c r="C1325" s="452"/>
      <c r="D1325" s="311" t="s">
        <v>2223</v>
      </c>
      <c r="E1325" s="452"/>
      <c r="F1325" s="531"/>
      <c r="G1325" s="314"/>
      <c r="H1325" s="356"/>
      <c r="I1325" s="314"/>
      <c r="J1325" s="356"/>
      <c r="K1325" s="314"/>
      <c r="L1325" s="356"/>
      <c r="M1325" s="314"/>
      <c r="N1325" s="315"/>
      <c r="O1325" s="316"/>
      <c r="P1325" s="315"/>
      <c r="Q1325" s="316"/>
      <c r="R1325" s="315"/>
      <c r="S1325" s="316"/>
      <c r="T1325" s="315"/>
      <c r="U1325" s="316"/>
      <c r="V1325" s="452"/>
      <c r="W1325" s="452"/>
      <c r="X1325" s="452"/>
      <c r="Y1325" s="452"/>
      <c r="Z1325" s="452"/>
      <c r="AA1325" s="452"/>
      <c r="AB1325" s="452"/>
      <c r="AC1325" s="452"/>
      <c r="AD1325" s="311"/>
    </row>
    <row r="1326" spans="1:30" ht="20.100000000000001" customHeight="1">
      <c r="A1326" s="311"/>
      <c r="B1326" s="311"/>
      <c r="C1326" s="452"/>
      <c r="D1326" s="311" t="s">
        <v>2224</v>
      </c>
      <c r="E1326" s="452"/>
      <c r="F1326" s="531"/>
      <c r="G1326" s="314"/>
      <c r="H1326" s="356"/>
      <c r="I1326" s="314"/>
      <c r="J1326" s="356"/>
      <c r="K1326" s="314"/>
      <c r="L1326" s="356"/>
      <c r="M1326" s="314"/>
      <c r="N1326" s="315"/>
      <c r="O1326" s="316"/>
      <c r="P1326" s="315"/>
      <c r="Q1326" s="316"/>
      <c r="R1326" s="315"/>
      <c r="S1326" s="316"/>
      <c r="T1326" s="315"/>
      <c r="U1326" s="316"/>
      <c r="V1326" s="452"/>
      <c r="W1326" s="452"/>
      <c r="X1326" s="452"/>
      <c r="Y1326" s="452"/>
      <c r="Z1326" s="452"/>
      <c r="AA1326" s="452"/>
      <c r="AB1326" s="452"/>
      <c r="AC1326" s="452"/>
      <c r="AD1326" s="311"/>
    </row>
    <row r="1327" spans="1:30" ht="20.100000000000001" customHeight="1">
      <c r="A1327" s="311"/>
      <c r="B1327" s="311"/>
      <c r="C1327" s="452"/>
      <c r="D1327" s="311" t="s">
        <v>2225</v>
      </c>
      <c r="E1327" s="452"/>
      <c r="F1327" s="531"/>
      <c r="G1327" s="314"/>
      <c r="H1327" s="356"/>
      <c r="I1327" s="314"/>
      <c r="J1327" s="356"/>
      <c r="K1327" s="314"/>
      <c r="L1327" s="356"/>
      <c r="M1327" s="314"/>
      <c r="N1327" s="315"/>
      <c r="O1327" s="316"/>
      <c r="P1327" s="315"/>
      <c r="Q1327" s="316"/>
      <c r="R1327" s="315"/>
      <c r="S1327" s="316"/>
      <c r="T1327" s="315"/>
      <c r="U1327" s="316"/>
      <c r="V1327" s="452"/>
      <c r="W1327" s="452"/>
      <c r="X1327" s="452"/>
      <c r="Y1327" s="452"/>
      <c r="Z1327" s="452"/>
      <c r="AA1327" s="452"/>
      <c r="AB1327" s="452"/>
      <c r="AC1327" s="452"/>
      <c r="AD1327" s="311"/>
    </row>
    <row r="1328" spans="1:30" ht="20.100000000000001" customHeight="1">
      <c r="A1328" s="311"/>
      <c r="B1328" s="311"/>
      <c r="C1328" s="452"/>
      <c r="D1328" s="311" t="s">
        <v>2226</v>
      </c>
      <c r="E1328" s="452"/>
      <c r="F1328" s="531"/>
      <c r="G1328" s="314"/>
      <c r="H1328" s="356"/>
      <c r="I1328" s="314"/>
      <c r="J1328" s="356"/>
      <c r="K1328" s="314"/>
      <c r="L1328" s="356"/>
      <c r="M1328" s="314"/>
      <c r="N1328" s="315"/>
      <c r="O1328" s="316"/>
      <c r="P1328" s="315"/>
      <c r="Q1328" s="316"/>
      <c r="R1328" s="315"/>
      <c r="S1328" s="316"/>
      <c r="T1328" s="315"/>
      <c r="U1328" s="316"/>
      <c r="V1328" s="452"/>
      <c r="W1328" s="452"/>
      <c r="X1328" s="452"/>
      <c r="Y1328" s="452"/>
      <c r="Z1328" s="452"/>
      <c r="AA1328" s="452"/>
      <c r="AB1328" s="452"/>
      <c r="AC1328" s="452"/>
      <c r="AD1328" s="311"/>
    </row>
    <row r="1329" spans="1:30" ht="20.100000000000001" customHeight="1">
      <c r="A1329" s="311"/>
      <c r="B1329" s="311"/>
      <c r="C1329" s="452"/>
      <c r="D1329" s="311" t="s">
        <v>2227</v>
      </c>
      <c r="E1329" s="452"/>
      <c r="F1329" s="531">
        <v>1</v>
      </c>
      <c r="G1329" s="314">
        <v>100</v>
      </c>
      <c r="H1329" s="356">
        <v>1</v>
      </c>
      <c r="I1329" s="314">
        <v>100</v>
      </c>
      <c r="J1329" s="356">
        <f>5092-5091</f>
        <v>1</v>
      </c>
      <c r="K1329" s="314">
        <v>100</v>
      </c>
      <c r="L1329" s="356">
        <v>1</v>
      </c>
      <c r="M1329" s="314">
        <v>100</v>
      </c>
      <c r="N1329" s="315">
        <v>1</v>
      </c>
      <c r="O1329" s="316">
        <v>100</v>
      </c>
      <c r="P1329" s="315"/>
      <c r="Q1329" s="316"/>
      <c r="R1329" s="315"/>
      <c r="S1329" s="316"/>
      <c r="T1329" s="315"/>
      <c r="U1329" s="316"/>
      <c r="V1329" s="452"/>
      <c r="W1329" s="452"/>
      <c r="X1329" s="452"/>
      <c r="Y1329" s="452"/>
      <c r="Z1329" s="452"/>
      <c r="AA1329" s="452"/>
      <c r="AB1329" s="452"/>
      <c r="AC1329" s="452"/>
      <c r="AD1329" s="311"/>
    </row>
    <row r="1330" spans="1:30" ht="20.100000000000001" customHeight="1">
      <c r="A1330" s="311"/>
      <c r="B1330" s="311"/>
      <c r="C1330" s="452"/>
      <c r="D1330" s="311" t="s">
        <v>2228</v>
      </c>
      <c r="E1330" s="452"/>
      <c r="F1330" s="531"/>
      <c r="G1330" s="314"/>
      <c r="H1330" s="356"/>
      <c r="I1330" s="314"/>
      <c r="J1330" s="356"/>
      <c r="K1330" s="314"/>
      <c r="L1330" s="356"/>
      <c r="M1330" s="314"/>
      <c r="N1330" s="315"/>
      <c r="O1330" s="316"/>
      <c r="P1330" s="315"/>
      <c r="Q1330" s="316"/>
      <c r="R1330" s="315"/>
      <c r="S1330" s="316"/>
      <c r="T1330" s="315"/>
      <c r="U1330" s="316"/>
      <c r="V1330" s="452"/>
      <c r="W1330" s="452"/>
      <c r="X1330" s="452"/>
      <c r="Y1330" s="452"/>
      <c r="Z1330" s="452"/>
      <c r="AA1330" s="452"/>
      <c r="AB1330" s="452"/>
      <c r="AC1330" s="452"/>
      <c r="AD1330" s="311"/>
    </row>
    <row r="1331" spans="1:30" ht="20.100000000000001" customHeight="1">
      <c r="A1331" s="311"/>
      <c r="B1331" s="311"/>
      <c r="C1331" s="452"/>
      <c r="D1331" s="311" t="s">
        <v>2229</v>
      </c>
      <c r="E1331" s="452"/>
      <c r="F1331" s="531"/>
      <c r="G1331" s="314"/>
      <c r="H1331" s="356"/>
      <c r="I1331" s="314"/>
      <c r="J1331" s="356"/>
      <c r="K1331" s="314"/>
      <c r="L1331" s="356"/>
      <c r="M1331" s="314"/>
      <c r="N1331" s="315"/>
      <c r="O1331" s="316"/>
      <c r="P1331" s="315"/>
      <c r="Q1331" s="316"/>
      <c r="R1331" s="315"/>
      <c r="S1331" s="316"/>
      <c r="T1331" s="315"/>
      <c r="U1331" s="316"/>
      <c r="V1331" s="452"/>
      <c r="W1331" s="452"/>
      <c r="X1331" s="452"/>
      <c r="Y1331" s="452"/>
      <c r="Z1331" s="452"/>
      <c r="AA1331" s="452"/>
      <c r="AB1331" s="452"/>
      <c r="AC1331" s="452"/>
      <c r="AD1331" s="311"/>
    </row>
    <row r="1332" spans="1:30" ht="20.100000000000001" customHeight="1">
      <c r="A1332" s="311"/>
      <c r="B1332" s="311"/>
      <c r="C1332" s="452"/>
      <c r="D1332" s="311" t="s">
        <v>1959</v>
      </c>
      <c r="E1332" s="452"/>
      <c r="F1332" s="531"/>
      <c r="G1332" s="314"/>
      <c r="H1332" s="356"/>
      <c r="I1332" s="314"/>
      <c r="J1332" s="356"/>
      <c r="K1332" s="314"/>
      <c r="L1332" s="356"/>
      <c r="M1332" s="314"/>
      <c r="N1332" s="315"/>
      <c r="O1332" s="316"/>
      <c r="P1332" s="315"/>
      <c r="Q1332" s="316"/>
      <c r="R1332" s="315"/>
      <c r="S1332" s="316"/>
      <c r="T1332" s="315"/>
      <c r="U1332" s="316"/>
      <c r="V1332" s="452"/>
      <c r="W1332" s="452"/>
      <c r="X1332" s="452"/>
      <c r="Y1332" s="452"/>
      <c r="Z1332" s="452"/>
      <c r="AA1332" s="452"/>
      <c r="AB1332" s="452"/>
      <c r="AC1332" s="452"/>
      <c r="AD1332" s="311"/>
    </row>
    <row r="1333" spans="1:30" ht="20.100000000000001" customHeight="1">
      <c r="A1333" s="311"/>
      <c r="B1333" s="311"/>
      <c r="C1333" s="452"/>
      <c r="D1333" s="311" t="s">
        <v>1960</v>
      </c>
      <c r="E1333" s="452"/>
      <c r="F1333" s="531"/>
      <c r="G1333" s="314"/>
      <c r="H1333" s="356"/>
      <c r="I1333" s="314"/>
      <c r="J1333" s="356"/>
      <c r="K1333" s="314"/>
      <c r="L1333" s="356"/>
      <c r="M1333" s="314"/>
      <c r="N1333" s="315"/>
      <c r="O1333" s="316"/>
      <c r="P1333" s="315"/>
      <c r="Q1333" s="316"/>
      <c r="R1333" s="315"/>
      <c r="S1333" s="316"/>
      <c r="T1333" s="315"/>
      <c r="U1333" s="316"/>
      <c r="V1333" s="452"/>
      <c r="W1333" s="452"/>
      <c r="X1333" s="452"/>
      <c r="Y1333" s="452"/>
      <c r="Z1333" s="452"/>
      <c r="AA1333" s="452"/>
      <c r="AB1333" s="452"/>
      <c r="AC1333" s="452"/>
      <c r="AD1333" s="311"/>
    </row>
    <row r="1334" spans="1:30" ht="20.100000000000001" customHeight="1">
      <c r="A1334" s="374" t="s">
        <v>6607</v>
      </c>
      <c r="B1334" s="374" t="s">
        <v>6556</v>
      </c>
      <c r="C1334" s="358" t="s">
        <v>3684</v>
      </c>
      <c r="D1334" s="374"/>
      <c r="E1334" s="358"/>
      <c r="F1334" s="443">
        <v>1</v>
      </c>
      <c r="G1334" s="444">
        <v>100</v>
      </c>
      <c r="H1334" s="443">
        <v>1</v>
      </c>
      <c r="I1334" s="444">
        <v>100</v>
      </c>
      <c r="J1334" s="443">
        <f>5092-5091</f>
        <v>1</v>
      </c>
      <c r="K1334" s="444">
        <v>100</v>
      </c>
      <c r="L1334" s="443">
        <v>1</v>
      </c>
      <c r="M1334" s="444">
        <v>100</v>
      </c>
      <c r="N1334" s="471">
        <v>1</v>
      </c>
      <c r="O1334" s="465">
        <v>100</v>
      </c>
      <c r="P1334" s="471"/>
      <c r="Q1334" s="465"/>
      <c r="R1334" s="471"/>
      <c r="S1334" s="465"/>
      <c r="T1334" s="471"/>
      <c r="U1334" s="465"/>
      <c r="V1334" s="358" t="s">
        <v>8276</v>
      </c>
      <c r="W1334" s="358" t="s">
        <v>8276</v>
      </c>
      <c r="X1334" s="358" t="s">
        <v>8276</v>
      </c>
      <c r="Y1334" s="358" t="s">
        <v>8276</v>
      </c>
      <c r="Z1334" s="358" t="s">
        <v>8276</v>
      </c>
      <c r="AA1334" s="358"/>
      <c r="AB1334" s="358"/>
      <c r="AC1334" s="358"/>
      <c r="AD1334" s="374"/>
    </row>
    <row r="1335" spans="1:30" ht="20.100000000000001" customHeight="1">
      <c r="A1335" s="311"/>
      <c r="B1335" s="311"/>
      <c r="C1335" s="452"/>
      <c r="D1335" s="311" t="s">
        <v>1562</v>
      </c>
      <c r="E1335" s="452" t="s">
        <v>8730</v>
      </c>
      <c r="F1335" s="531"/>
      <c r="G1335" s="314"/>
      <c r="H1335" s="356"/>
      <c r="I1335" s="314"/>
      <c r="J1335" s="356"/>
      <c r="K1335" s="314"/>
      <c r="L1335" s="356"/>
      <c r="M1335" s="314"/>
      <c r="N1335" s="315"/>
      <c r="O1335" s="316"/>
      <c r="P1335" s="315"/>
      <c r="Q1335" s="316"/>
      <c r="R1335" s="315"/>
      <c r="S1335" s="316"/>
      <c r="T1335" s="315"/>
      <c r="U1335" s="316"/>
      <c r="V1335" s="452"/>
      <c r="W1335" s="452"/>
      <c r="X1335" s="452"/>
      <c r="Y1335" s="452"/>
      <c r="Z1335" s="452"/>
      <c r="AA1335" s="452"/>
      <c r="AB1335" s="452"/>
      <c r="AC1335" s="452"/>
      <c r="AD1335" s="311"/>
    </row>
    <row r="1336" spans="1:30" ht="20.100000000000001" customHeight="1">
      <c r="A1336" s="311"/>
      <c r="B1336" s="311"/>
      <c r="C1336" s="452"/>
      <c r="D1336" s="311" t="s">
        <v>1563</v>
      </c>
      <c r="E1336" s="452"/>
      <c r="F1336" s="531"/>
      <c r="G1336" s="314"/>
      <c r="H1336" s="356"/>
      <c r="I1336" s="314"/>
      <c r="J1336" s="356"/>
      <c r="K1336" s="314"/>
      <c r="L1336" s="356"/>
      <c r="M1336" s="314"/>
      <c r="N1336" s="315"/>
      <c r="O1336" s="316"/>
      <c r="P1336" s="315"/>
      <c r="Q1336" s="316"/>
      <c r="R1336" s="315"/>
      <c r="S1336" s="316"/>
      <c r="T1336" s="315"/>
      <c r="U1336" s="316"/>
      <c r="V1336" s="452"/>
      <c r="W1336" s="452"/>
      <c r="X1336" s="452"/>
      <c r="Y1336" s="452"/>
      <c r="Z1336" s="452"/>
      <c r="AA1336" s="452"/>
      <c r="AB1336" s="452"/>
      <c r="AC1336" s="452"/>
      <c r="AD1336" s="311"/>
    </row>
    <row r="1337" spans="1:30" ht="20.100000000000001" customHeight="1">
      <c r="A1337" s="374" t="s">
        <v>8848</v>
      </c>
      <c r="B1337" s="374" t="s">
        <v>6557</v>
      </c>
      <c r="C1337" s="358" t="s">
        <v>3684</v>
      </c>
      <c r="D1337" s="374"/>
      <c r="E1337" s="358"/>
      <c r="F1337" s="443"/>
      <c r="G1337" s="444"/>
      <c r="H1337" s="443"/>
      <c r="I1337" s="444"/>
      <c r="J1337" s="443"/>
      <c r="K1337" s="444"/>
      <c r="L1337" s="443">
        <v>1</v>
      </c>
      <c r="M1337" s="444">
        <v>100</v>
      </c>
      <c r="N1337" s="471">
        <v>1</v>
      </c>
      <c r="O1337" s="465">
        <v>100</v>
      </c>
      <c r="P1337" s="471"/>
      <c r="Q1337" s="465"/>
      <c r="R1337" s="471"/>
      <c r="S1337" s="465"/>
      <c r="T1337" s="471"/>
      <c r="U1337" s="465"/>
      <c r="V1337" s="358" t="s">
        <v>8276</v>
      </c>
      <c r="W1337" s="358" t="s">
        <v>8276</v>
      </c>
      <c r="X1337" s="358" t="s">
        <v>8276</v>
      </c>
      <c r="Y1337" s="358" t="s">
        <v>8276</v>
      </c>
      <c r="Z1337" s="358" t="s">
        <v>8276</v>
      </c>
      <c r="AA1337" s="358"/>
      <c r="AB1337" s="358"/>
      <c r="AC1337" s="358"/>
      <c r="AD1337" s="374"/>
    </row>
    <row r="1338" spans="1:30" ht="20.100000000000001" customHeight="1">
      <c r="A1338" s="311"/>
      <c r="B1338" s="311"/>
      <c r="C1338" s="452"/>
      <c r="D1338" s="311" t="s">
        <v>1959</v>
      </c>
      <c r="E1338" s="452" t="s">
        <v>758</v>
      </c>
      <c r="F1338" s="531"/>
      <c r="G1338" s="314"/>
      <c r="H1338" s="356"/>
      <c r="I1338" s="314"/>
      <c r="J1338" s="356"/>
      <c r="K1338" s="314"/>
      <c r="L1338" s="356"/>
      <c r="M1338" s="314"/>
      <c r="N1338" s="315"/>
      <c r="O1338" s="316"/>
      <c r="P1338" s="315"/>
      <c r="Q1338" s="316"/>
      <c r="R1338" s="315"/>
      <c r="S1338" s="316"/>
      <c r="T1338" s="315"/>
      <c r="U1338" s="316"/>
      <c r="V1338" s="452"/>
      <c r="W1338" s="452"/>
      <c r="X1338" s="452"/>
      <c r="Y1338" s="452"/>
      <c r="Z1338" s="452"/>
      <c r="AA1338" s="452"/>
      <c r="AB1338" s="452"/>
      <c r="AC1338" s="452"/>
      <c r="AD1338" s="311"/>
    </row>
    <row r="1339" spans="1:30" ht="20.100000000000001" customHeight="1">
      <c r="A1339" s="311"/>
      <c r="B1339" s="311"/>
      <c r="C1339" s="452"/>
      <c r="D1339" s="311" t="s">
        <v>1960</v>
      </c>
      <c r="E1339" s="452"/>
      <c r="F1339" s="531">
        <v>1</v>
      </c>
      <c r="G1339" s="314">
        <v>100</v>
      </c>
      <c r="H1339" s="356">
        <v>1</v>
      </c>
      <c r="I1339" s="314">
        <v>100</v>
      </c>
      <c r="J1339" s="356">
        <f>5092-5091</f>
        <v>1</v>
      </c>
      <c r="K1339" s="314">
        <v>100</v>
      </c>
      <c r="L1339" s="356"/>
      <c r="M1339" s="314"/>
      <c r="N1339" s="315"/>
      <c r="O1339" s="316"/>
      <c r="P1339" s="315"/>
      <c r="Q1339" s="316"/>
      <c r="R1339" s="315"/>
      <c r="S1339" s="316"/>
      <c r="T1339" s="315"/>
      <c r="U1339" s="316"/>
      <c r="V1339" s="452"/>
      <c r="W1339" s="452"/>
      <c r="X1339" s="452"/>
      <c r="Y1339" s="452"/>
      <c r="Z1339" s="452"/>
      <c r="AA1339" s="452"/>
      <c r="AB1339" s="452"/>
      <c r="AC1339" s="452"/>
      <c r="AD1339" s="311"/>
    </row>
    <row r="1340" spans="1:30" ht="20.100000000000001" customHeight="1">
      <c r="A1340" s="374" t="s">
        <v>6608</v>
      </c>
      <c r="B1340" s="374" t="s">
        <v>6558</v>
      </c>
      <c r="C1340" s="358" t="s">
        <v>8849</v>
      </c>
      <c r="D1340" s="374" t="s">
        <v>8568</v>
      </c>
      <c r="E1340" s="358" t="s">
        <v>7338</v>
      </c>
      <c r="F1340" s="443">
        <v>1</v>
      </c>
      <c r="G1340" s="444">
        <v>100</v>
      </c>
      <c r="H1340" s="443">
        <v>1</v>
      </c>
      <c r="I1340" s="444">
        <v>100</v>
      </c>
      <c r="J1340" s="443">
        <f>5092-5091</f>
        <v>1</v>
      </c>
      <c r="K1340" s="444">
        <v>100</v>
      </c>
      <c r="L1340" s="443"/>
      <c r="M1340" s="444"/>
      <c r="N1340" s="471"/>
      <c r="O1340" s="465"/>
      <c r="P1340" s="471"/>
      <c r="Q1340" s="465"/>
      <c r="R1340" s="471"/>
      <c r="S1340" s="465"/>
      <c r="T1340" s="471"/>
      <c r="U1340" s="465"/>
      <c r="V1340" s="358" t="s">
        <v>8276</v>
      </c>
      <c r="W1340" s="358" t="s">
        <v>8276</v>
      </c>
      <c r="X1340" s="358" t="s">
        <v>8276</v>
      </c>
      <c r="Y1340" s="358" t="s">
        <v>8276</v>
      </c>
      <c r="Z1340" s="358" t="s">
        <v>8276</v>
      </c>
      <c r="AA1340" s="358"/>
      <c r="AB1340" s="358"/>
      <c r="AC1340" s="358"/>
      <c r="AD1340" s="374"/>
    </row>
    <row r="1341" spans="1:30" ht="20.100000000000001" customHeight="1">
      <c r="A1341" s="311"/>
      <c r="B1341" s="311"/>
      <c r="C1341" s="452"/>
      <c r="D1341" s="311" t="s">
        <v>8569</v>
      </c>
      <c r="E1341" s="452"/>
      <c r="F1341" s="531"/>
      <c r="G1341" s="314"/>
      <c r="H1341" s="356"/>
      <c r="I1341" s="314"/>
      <c r="J1341" s="356"/>
      <c r="K1341" s="314"/>
      <c r="L1341" s="356"/>
      <c r="M1341" s="314"/>
      <c r="N1341" s="315"/>
      <c r="O1341" s="316"/>
      <c r="P1341" s="315"/>
      <c r="Q1341" s="316"/>
      <c r="R1341" s="315"/>
      <c r="S1341" s="316"/>
      <c r="T1341" s="315"/>
      <c r="U1341" s="316"/>
      <c r="V1341" s="452"/>
      <c r="W1341" s="452"/>
      <c r="X1341" s="452"/>
      <c r="Y1341" s="452"/>
      <c r="Z1341" s="452"/>
      <c r="AA1341" s="452"/>
      <c r="AB1341" s="452"/>
      <c r="AC1341" s="452"/>
      <c r="AD1341" s="311"/>
    </row>
    <row r="1342" spans="1:30" ht="20.100000000000001" customHeight="1">
      <c r="A1342" s="311"/>
      <c r="B1342" s="311"/>
      <c r="C1342" s="452"/>
      <c r="D1342" s="311" t="s">
        <v>7408</v>
      </c>
      <c r="E1342" s="452"/>
      <c r="F1342" s="531"/>
      <c r="G1342" s="314"/>
      <c r="H1342" s="356"/>
      <c r="I1342" s="314"/>
      <c r="J1342" s="356"/>
      <c r="K1342" s="314"/>
      <c r="L1342" s="356"/>
      <c r="M1342" s="314"/>
      <c r="N1342" s="315"/>
      <c r="O1342" s="316"/>
      <c r="P1342" s="315"/>
      <c r="Q1342" s="316"/>
      <c r="R1342" s="315"/>
      <c r="S1342" s="316"/>
      <c r="T1342" s="315"/>
      <c r="U1342" s="316"/>
      <c r="V1342" s="452"/>
      <c r="W1342" s="452"/>
      <c r="X1342" s="452"/>
      <c r="Y1342" s="452"/>
      <c r="Z1342" s="452"/>
      <c r="AA1342" s="452"/>
      <c r="AB1342" s="452"/>
      <c r="AC1342" s="452"/>
      <c r="AD1342" s="311"/>
    </row>
    <row r="1343" spans="1:30" ht="20.100000000000001" customHeight="1">
      <c r="A1343" s="311"/>
      <c r="B1343" s="311"/>
      <c r="C1343" s="452"/>
      <c r="D1343" s="311" t="s">
        <v>8571</v>
      </c>
      <c r="E1343" s="452"/>
      <c r="F1343" s="531"/>
      <c r="G1343" s="314"/>
      <c r="H1343" s="356"/>
      <c r="I1343" s="314"/>
      <c r="J1343" s="356"/>
      <c r="K1343" s="314"/>
      <c r="L1343" s="356"/>
      <c r="M1343" s="314"/>
      <c r="N1343" s="315"/>
      <c r="O1343" s="316"/>
      <c r="P1343" s="315"/>
      <c r="Q1343" s="316"/>
      <c r="R1343" s="315"/>
      <c r="S1343" s="316"/>
      <c r="T1343" s="315"/>
      <c r="U1343" s="316"/>
      <c r="V1343" s="452"/>
      <c r="W1343" s="452"/>
      <c r="X1343" s="452"/>
      <c r="Y1343" s="452"/>
      <c r="Z1343" s="452"/>
      <c r="AA1343" s="452"/>
      <c r="AB1343" s="452"/>
      <c r="AC1343" s="452"/>
      <c r="AD1343" s="311"/>
    </row>
    <row r="1344" spans="1:30" ht="20.100000000000001" customHeight="1">
      <c r="A1344" s="311"/>
      <c r="B1344" s="311"/>
      <c r="C1344" s="452"/>
      <c r="D1344" s="311" t="s">
        <v>1959</v>
      </c>
      <c r="E1344" s="452"/>
      <c r="F1344" s="531"/>
      <c r="G1344" s="314"/>
      <c r="H1344" s="356"/>
      <c r="I1344" s="314"/>
      <c r="J1344" s="356"/>
      <c r="K1344" s="314"/>
      <c r="L1344" s="356"/>
      <c r="M1344" s="314"/>
      <c r="N1344" s="315"/>
      <c r="O1344" s="316"/>
      <c r="P1344" s="315"/>
      <c r="Q1344" s="316"/>
      <c r="R1344" s="315"/>
      <c r="S1344" s="316"/>
      <c r="T1344" s="315"/>
      <c r="U1344" s="316"/>
      <c r="V1344" s="452"/>
      <c r="W1344" s="452"/>
      <c r="X1344" s="452"/>
      <c r="Y1344" s="452"/>
      <c r="Z1344" s="452"/>
      <c r="AA1344" s="452"/>
      <c r="AB1344" s="452"/>
      <c r="AC1344" s="452"/>
      <c r="AD1344" s="311"/>
    </row>
    <row r="1345" spans="1:30" ht="20.100000000000001" customHeight="1">
      <c r="A1345" s="311"/>
      <c r="B1345" s="311"/>
      <c r="C1345" s="452"/>
      <c r="D1345" s="311" t="s">
        <v>1960</v>
      </c>
      <c r="E1345" s="452"/>
      <c r="F1345" s="531"/>
      <c r="G1345" s="314"/>
      <c r="H1345" s="356"/>
      <c r="I1345" s="314"/>
      <c r="J1345" s="356"/>
      <c r="K1345" s="314"/>
      <c r="L1345" s="356"/>
      <c r="M1345" s="314"/>
      <c r="N1345" s="315"/>
      <c r="O1345" s="316"/>
      <c r="P1345" s="315"/>
      <c r="Q1345" s="316"/>
      <c r="R1345" s="315"/>
      <c r="S1345" s="316"/>
      <c r="T1345" s="315"/>
      <c r="U1345" s="316"/>
      <c r="V1345" s="452"/>
      <c r="W1345" s="452"/>
      <c r="X1345" s="452"/>
      <c r="Y1345" s="452"/>
      <c r="Z1345" s="452"/>
      <c r="AA1345" s="452"/>
      <c r="AB1345" s="452"/>
      <c r="AC1345" s="452"/>
      <c r="AD1345" s="311"/>
    </row>
    <row r="1346" spans="1:30" ht="20.100000000000001" customHeight="1">
      <c r="A1346" s="374" t="s">
        <v>6609</v>
      </c>
      <c r="B1346" s="374" t="s">
        <v>6559</v>
      </c>
      <c r="C1346" s="358" t="s">
        <v>3684</v>
      </c>
      <c r="D1346" s="374" t="s">
        <v>2230</v>
      </c>
      <c r="E1346" s="358" t="s">
        <v>7409</v>
      </c>
      <c r="F1346" s="443"/>
      <c r="G1346" s="444"/>
      <c r="H1346" s="443"/>
      <c r="I1346" s="444"/>
      <c r="J1346" s="443"/>
      <c r="K1346" s="444"/>
      <c r="L1346" s="443"/>
      <c r="M1346" s="444"/>
      <c r="N1346" s="471"/>
      <c r="O1346" s="465"/>
      <c r="P1346" s="471"/>
      <c r="Q1346" s="465"/>
      <c r="R1346" s="471"/>
      <c r="S1346" s="465"/>
      <c r="T1346" s="471"/>
      <c r="U1346" s="465"/>
      <c r="V1346" s="358" t="s">
        <v>8276</v>
      </c>
      <c r="W1346" s="358" t="s">
        <v>8276</v>
      </c>
      <c r="X1346" s="358" t="s">
        <v>8276</v>
      </c>
      <c r="Y1346" s="358" t="s">
        <v>8276</v>
      </c>
      <c r="Z1346" s="358" t="s">
        <v>8276</v>
      </c>
      <c r="AA1346" s="358"/>
      <c r="AB1346" s="358"/>
      <c r="AC1346" s="358"/>
      <c r="AD1346" s="374"/>
    </row>
    <row r="1347" spans="1:30" ht="20.100000000000001" customHeight="1">
      <c r="A1347" s="311"/>
      <c r="B1347" s="311"/>
      <c r="C1347" s="452"/>
      <c r="D1347" s="311" t="s">
        <v>2231</v>
      </c>
      <c r="E1347" s="452"/>
      <c r="F1347" s="531"/>
      <c r="G1347" s="314"/>
      <c r="H1347" s="356"/>
      <c r="I1347" s="314"/>
      <c r="J1347" s="356"/>
      <c r="K1347" s="314"/>
      <c r="L1347" s="356"/>
      <c r="M1347" s="314"/>
      <c r="N1347" s="315"/>
      <c r="O1347" s="316"/>
      <c r="P1347" s="315"/>
      <c r="Q1347" s="316"/>
      <c r="R1347" s="315"/>
      <c r="S1347" s="316"/>
      <c r="T1347" s="315"/>
      <c r="U1347" s="316"/>
      <c r="V1347" s="452"/>
      <c r="W1347" s="452"/>
      <c r="X1347" s="452"/>
      <c r="Y1347" s="452"/>
      <c r="Z1347" s="452"/>
      <c r="AA1347" s="452"/>
      <c r="AB1347" s="452"/>
      <c r="AC1347" s="452"/>
      <c r="AD1347" s="311"/>
    </row>
    <row r="1348" spans="1:30" ht="20.100000000000001" customHeight="1">
      <c r="A1348" s="311"/>
      <c r="B1348" s="311"/>
      <c r="C1348" s="452"/>
      <c r="D1348" s="311" t="s">
        <v>1512</v>
      </c>
      <c r="E1348" s="452"/>
      <c r="F1348" s="531"/>
      <c r="G1348" s="314"/>
      <c r="H1348" s="356"/>
      <c r="I1348" s="314"/>
      <c r="J1348" s="356"/>
      <c r="K1348" s="314"/>
      <c r="L1348" s="356"/>
      <c r="M1348" s="314"/>
      <c r="N1348" s="315"/>
      <c r="O1348" s="316"/>
      <c r="P1348" s="315"/>
      <c r="Q1348" s="316"/>
      <c r="R1348" s="315"/>
      <c r="S1348" s="316"/>
      <c r="T1348" s="315"/>
      <c r="U1348" s="316"/>
      <c r="V1348" s="452"/>
      <c r="W1348" s="452"/>
      <c r="X1348" s="452"/>
      <c r="Y1348" s="452"/>
      <c r="Z1348" s="452"/>
      <c r="AA1348" s="452"/>
      <c r="AB1348" s="452"/>
      <c r="AC1348" s="452"/>
      <c r="AD1348" s="311"/>
    </row>
    <row r="1349" spans="1:30" ht="20.100000000000001" customHeight="1">
      <c r="A1349" s="311"/>
      <c r="B1349" s="311"/>
      <c r="C1349" s="452"/>
      <c r="D1349" s="311" t="s">
        <v>2232</v>
      </c>
      <c r="E1349" s="452"/>
      <c r="F1349" s="531">
        <v>1</v>
      </c>
      <c r="G1349" s="314">
        <v>100</v>
      </c>
      <c r="H1349" s="356">
        <v>1</v>
      </c>
      <c r="I1349" s="314">
        <v>100</v>
      </c>
      <c r="J1349" s="356">
        <f>5092-5091</f>
        <v>1</v>
      </c>
      <c r="K1349" s="314">
        <v>100</v>
      </c>
      <c r="L1349" s="356">
        <v>1</v>
      </c>
      <c r="M1349" s="314">
        <v>100</v>
      </c>
      <c r="N1349" s="315">
        <v>1</v>
      </c>
      <c r="O1349" s="316">
        <v>100</v>
      </c>
      <c r="P1349" s="315"/>
      <c r="Q1349" s="316"/>
      <c r="R1349" s="315"/>
      <c r="S1349" s="316"/>
      <c r="T1349" s="315"/>
      <c r="U1349" s="316"/>
      <c r="V1349" s="452"/>
      <c r="W1349" s="452"/>
      <c r="X1349" s="452"/>
      <c r="Y1349" s="452"/>
      <c r="Z1349" s="452"/>
      <c r="AA1349" s="452"/>
      <c r="AB1349" s="452"/>
      <c r="AC1349" s="452"/>
      <c r="AD1349" s="311"/>
    </row>
    <row r="1350" spans="1:30" ht="20.100000000000001" customHeight="1">
      <c r="A1350" s="311"/>
      <c r="B1350" s="311"/>
      <c r="C1350" s="452"/>
      <c r="D1350" s="311" t="s">
        <v>2233</v>
      </c>
      <c r="E1350" s="452"/>
      <c r="F1350" s="531"/>
      <c r="G1350" s="314"/>
      <c r="H1350" s="356"/>
      <c r="I1350" s="314"/>
      <c r="J1350" s="356"/>
      <c r="K1350" s="314"/>
      <c r="L1350" s="356"/>
      <c r="M1350" s="314"/>
      <c r="N1350" s="315"/>
      <c r="O1350" s="316"/>
      <c r="P1350" s="315"/>
      <c r="Q1350" s="316"/>
      <c r="R1350" s="315"/>
      <c r="S1350" s="316"/>
      <c r="T1350" s="315"/>
      <c r="U1350" s="316"/>
      <c r="V1350" s="452"/>
      <c r="W1350" s="452"/>
      <c r="X1350" s="452"/>
      <c r="Y1350" s="452"/>
      <c r="Z1350" s="452"/>
      <c r="AA1350" s="452"/>
      <c r="AB1350" s="452"/>
      <c r="AC1350" s="452"/>
      <c r="AD1350" s="311"/>
    </row>
    <row r="1351" spans="1:30" ht="20.100000000000001" customHeight="1">
      <c r="A1351" s="311"/>
      <c r="B1351" s="311"/>
      <c r="C1351" s="452"/>
      <c r="D1351" s="311" t="s">
        <v>2002</v>
      </c>
      <c r="E1351" s="452"/>
      <c r="F1351" s="531"/>
      <c r="G1351" s="314"/>
      <c r="H1351" s="356"/>
      <c r="I1351" s="314"/>
      <c r="J1351" s="356"/>
      <c r="K1351" s="314"/>
      <c r="L1351" s="356"/>
      <c r="M1351" s="314"/>
      <c r="N1351" s="315"/>
      <c r="O1351" s="316"/>
      <c r="P1351" s="315"/>
      <c r="Q1351" s="316"/>
      <c r="R1351" s="315"/>
      <c r="S1351" s="316"/>
      <c r="T1351" s="315"/>
      <c r="U1351" s="316"/>
      <c r="V1351" s="452"/>
      <c r="W1351" s="452"/>
      <c r="X1351" s="452"/>
      <c r="Y1351" s="452"/>
      <c r="Z1351" s="452"/>
      <c r="AA1351" s="452"/>
      <c r="AB1351" s="452"/>
      <c r="AC1351" s="452"/>
      <c r="AD1351" s="311"/>
    </row>
    <row r="1352" spans="1:30" ht="20.100000000000001" customHeight="1">
      <c r="A1352" s="311"/>
      <c r="B1352" s="311"/>
      <c r="C1352" s="452"/>
      <c r="D1352" s="311" t="s">
        <v>1359</v>
      </c>
      <c r="E1352" s="452"/>
      <c r="F1352" s="531"/>
      <c r="G1352" s="314"/>
      <c r="H1352" s="356"/>
      <c r="I1352" s="314"/>
      <c r="J1352" s="356"/>
      <c r="K1352" s="314"/>
      <c r="L1352" s="356"/>
      <c r="M1352" s="314"/>
      <c r="N1352" s="315"/>
      <c r="O1352" s="316"/>
      <c r="P1352" s="315"/>
      <c r="Q1352" s="316"/>
      <c r="R1352" s="315"/>
      <c r="S1352" s="316"/>
      <c r="T1352" s="315"/>
      <c r="U1352" s="316"/>
      <c r="V1352" s="452"/>
      <c r="W1352" s="452"/>
      <c r="X1352" s="452"/>
      <c r="Y1352" s="452"/>
      <c r="Z1352" s="452"/>
      <c r="AA1352" s="452"/>
      <c r="AB1352" s="452"/>
      <c r="AC1352" s="452"/>
      <c r="AD1352" s="311"/>
    </row>
    <row r="1353" spans="1:30" s="38" customFormat="1" ht="20.100000000000001" customHeight="1">
      <c r="A1353" s="374" t="s">
        <v>3603</v>
      </c>
      <c r="B1353" s="374" t="s">
        <v>1277</v>
      </c>
      <c r="C1353" s="358" t="s">
        <v>7405</v>
      </c>
      <c r="D1353" s="374" t="s">
        <v>8850</v>
      </c>
      <c r="E1353" s="358" t="s">
        <v>7409</v>
      </c>
      <c r="F1353" s="443">
        <v>2280</v>
      </c>
      <c r="G1353" s="444">
        <v>57.24328395681647</v>
      </c>
      <c r="H1353" s="443">
        <v>2341</v>
      </c>
      <c r="I1353" s="444">
        <v>57.349338559529642</v>
      </c>
      <c r="J1353" s="443">
        <v>2346</v>
      </c>
      <c r="K1353" s="444">
        <v>56.380677721701517</v>
      </c>
      <c r="L1353" s="443">
        <v>2463</v>
      </c>
      <c r="M1353" s="444">
        <v>57.31905980916919</v>
      </c>
      <c r="N1353" s="443">
        <v>2556</v>
      </c>
      <c r="O1353" s="444">
        <v>58.130543552422104</v>
      </c>
      <c r="P1353" s="443">
        <v>2729</v>
      </c>
      <c r="Q1353" s="444">
        <v>59.767849321068766</v>
      </c>
      <c r="R1353" s="443"/>
      <c r="S1353" s="444"/>
      <c r="T1353" s="443"/>
      <c r="U1353" s="444"/>
      <c r="V1353" s="358" t="s">
        <v>8276</v>
      </c>
      <c r="W1353" s="358" t="s">
        <v>8276</v>
      </c>
      <c r="X1353" s="358" t="s">
        <v>8276</v>
      </c>
      <c r="Y1353" s="358" t="s">
        <v>8276</v>
      </c>
      <c r="Z1353" s="358" t="s">
        <v>8276</v>
      </c>
      <c r="AA1353" s="358" t="s">
        <v>8276</v>
      </c>
      <c r="AB1353" s="358"/>
      <c r="AC1353" s="358"/>
      <c r="AD1353" s="374"/>
    </row>
    <row r="1354" spans="1:30" s="38" customFormat="1" ht="20.100000000000001" customHeight="1">
      <c r="A1354" s="311"/>
      <c r="B1354" s="311"/>
      <c r="C1354" s="452"/>
      <c r="D1354" s="311" t="s">
        <v>8851</v>
      </c>
      <c r="E1354" s="452"/>
      <c r="F1354" s="531">
        <v>781</v>
      </c>
      <c r="G1354" s="314">
        <v>19.608335425558625</v>
      </c>
      <c r="H1354" s="356">
        <v>797</v>
      </c>
      <c r="I1354" s="314">
        <v>19.524742773150418</v>
      </c>
      <c r="J1354" s="356">
        <v>798</v>
      </c>
      <c r="K1354" s="314">
        <v>19.17808219178082</v>
      </c>
      <c r="L1354" s="356">
        <v>726</v>
      </c>
      <c r="M1354" s="314">
        <v>16.895508494298348</v>
      </c>
      <c r="N1354" s="356">
        <v>761</v>
      </c>
      <c r="O1354" s="314">
        <v>17.307254946554469</v>
      </c>
      <c r="P1354" s="356">
        <v>690</v>
      </c>
      <c r="Q1354" s="314">
        <v>15.111695137976348</v>
      </c>
      <c r="R1354" s="356"/>
      <c r="S1354" s="314"/>
      <c r="T1354" s="356"/>
      <c r="U1354" s="314"/>
      <c r="V1354" s="452"/>
      <c r="W1354" s="452"/>
      <c r="X1354" s="452"/>
      <c r="Y1354" s="452"/>
      <c r="Z1354" s="452"/>
      <c r="AA1354" s="452"/>
      <c r="AB1354" s="452"/>
      <c r="AC1354" s="452"/>
      <c r="AD1354" s="311"/>
    </row>
    <row r="1355" spans="1:30" s="38" customFormat="1" ht="20.100000000000001" customHeight="1">
      <c r="A1355" s="311"/>
      <c r="B1355" s="311"/>
      <c r="C1355" s="452"/>
      <c r="D1355" s="311" t="s">
        <v>8852</v>
      </c>
      <c r="E1355" s="452"/>
      <c r="F1355" s="531">
        <v>634</v>
      </c>
      <c r="G1355" s="314">
        <v>15.917650012553352</v>
      </c>
      <c r="H1355" s="356">
        <v>659</v>
      </c>
      <c r="I1355" s="314">
        <v>16.144047035766782</v>
      </c>
      <c r="J1355" s="356">
        <v>696</v>
      </c>
      <c r="K1355" s="314">
        <v>16.7267483777938</v>
      </c>
      <c r="L1355" s="356">
        <v>760</v>
      </c>
      <c r="M1355" s="314">
        <v>17.686758203397719</v>
      </c>
      <c r="N1355" s="356">
        <v>709</v>
      </c>
      <c r="O1355" s="314">
        <v>16.124630429838525</v>
      </c>
      <c r="P1355" s="356">
        <v>764</v>
      </c>
      <c r="Q1355" s="314">
        <v>16.732369689005694</v>
      </c>
      <c r="R1355" s="356"/>
      <c r="S1355" s="314"/>
      <c r="T1355" s="356"/>
      <c r="U1355" s="314"/>
      <c r="V1355" s="452"/>
      <c r="W1355" s="452"/>
      <c r="X1355" s="452"/>
      <c r="Y1355" s="452"/>
      <c r="Z1355" s="452"/>
      <c r="AA1355" s="452"/>
      <c r="AB1355" s="452"/>
      <c r="AC1355" s="452"/>
      <c r="AD1355" s="311"/>
    </row>
    <row r="1356" spans="1:30" s="38" customFormat="1" ht="20.100000000000001" customHeight="1">
      <c r="A1356" s="311"/>
      <c r="B1356" s="311"/>
      <c r="C1356" s="452"/>
      <c r="D1356" s="311" t="s">
        <v>8853</v>
      </c>
      <c r="E1356" s="452"/>
      <c r="F1356" s="531">
        <v>258</v>
      </c>
      <c r="G1356" s="314">
        <v>6.4775295003766002</v>
      </c>
      <c r="H1356" s="356">
        <v>249</v>
      </c>
      <c r="I1356" s="314">
        <v>6.0999510044096033</v>
      </c>
      <c r="J1356" s="356">
        <v>295</v>
      </c>
      <c r="K1356" s="314">
        <v>7.0896419130016826</v>
      </c>
      <c r="L1356" s="356">
        <v>307</v>
      </c>
      <c r="M1356" s="314">
        <v>7.1445194321619736</v>
      </c>
      <c r="N1356" s="356">
        <v>317</v>
      </c>
      <c r="O1356" s="314">
        <v>7.2094609961337275</v>
      </c>
      <c r="P1356" s="356">
        <v>306</v>
      </c>
      <c r="Q1356" s="314">
        <v>6.7017082785808144</v>
      </c>
      <c r="R1356" s="356"/>
      <c r="S1356" s="314"/>
      <c r="T1356" s="356"/>
      <c r="U1356" s="314"/>
      <c r="V1356" s="452"/>
      <c r="W1356" s="452"/>
      <c r="X1356" s="452"/>
      <c r="Y1356" s="452"/>
      <c r="Z1356" s="452"/>
      <c r="AA1356" s="452"/>
      <c r="AB1356" s="452"/>
      <c r="AC1356" s="452"/>
      <c r="AD1356" s="311"/>
    </row>
    <row r="1357" spans="1:30" s="38" customFormat="1" ht="20.100000000000001" customHeight="1">
      <c r="A1357" s="311"/>
      <c r="B1357" s="311"/>
      <c r="C1357" s="452"/>
      <c r="D1357" s="311" t="s">
        <v>8854</v>
      </c>
      <c r="E1357" s="452"/>
      <c r="F1357" s="531">
        <v>30</v>
      </c>
      <c r="G1357" s="314">
        <v>0.7532011046949536</v>
      </c>
      <c r="H1357" s="356">
        <v>36</v>
      </c>
      <c r="I1357" s="314">
        <v>0.88192062714355712</v>
      </c>
      <c r="J1357" s="356">
        <v>26</v>
      </c>
      <c r="K1357" s="314">
        <v>0.62484979572218213</v>
      </c>
      <c r="L1357" s="356">
        <v>41</v>
      </c>
      <c r="M1357" s="314">
        <v>0.95415406097277167</v>
      </c>
      <c r="N1357" s="356">
        <v>54</v>
      </c>
      <c r="O1357" s="314">
        <v>1.2281100750511713</v>
      </c>
      <c r="P1357" s="356">
        <v>77</v>
      </c>
      <c r="Q1357" s="314">
        <v>1.686377573368375</v>
      </c>
      <c r="R1357" s="356"/>
      <c r="S1357" s="314"/>
      <c r="T1357" s="356"/>
      <c r="U1357" s="314"/>
      <c r="V1357" s="452"/>
      <c r="W1357" s="452"/>
      <c r="X1357" s="452"/>
      <c r="Y1357" s="452"/>
      <c r="Z1357" s="452"/>
      <c r="AA1357" s="452"/>
      <c r="AB1357" s="452"/>
      <c r="AC1357" s="452"/>
      <c r="AD1357" s="311"/>
    </row>
    <row r="1358" spans="1:30" s="38" customFormat="1" ht="20.100000000000001" customHeight="1">
      <c r="A1358" s="311"/>
      <c r="B1358" s="311"/>
      <c r="C1358" s="452"/>
      <c r="D1358" s="311" t="s">
        <v>1861</v>
      </c>
      <c r="E1358" s="452"/>
      <c r="F1358" s="531"/>
      <c r="G1358" s="314"/>
      <c r="H1358" s="356"/>
      <c r="I1358" s="314"/>
      <c r="J1358" s="356"/>
      <c r="K1358" s="314"/>
      <c r="L1358" s="356"/>
      <c r="M1358" s="314"/>
      <c r="N1358" s="356"/>
      <c r="O1358" s="314"/>
      <c r="P1358" s="356"/>
      <c r="Q1358" s="314"/>
      <c r="R1358" s="356"/>
      <c r="S1358" s="314"/>
      <c r="T1358" s="356"/>
      <c r="U1358" s="314"/>
      <c r="V1358" s="452"/>
      <c r="W1358" s="452"/>
      <c r="X1358" s="452"/>
      <c r="Y1358" s="452"/>
      <c r="Z1358" s="452"/>
      <c r="AA1358" s="452"/>
      <c r="AB1358" s="452"/>
      <c r="AC1358" s="452"/>
      <c r="AD1358" s="311"/>
    </row>
    <row r="1359" spans="1:30" s="38" customFormat="1" ht="20.100000000000001" customHeight="1">
      <c r="A1359" s="311"/>
      <c r="B1359" s="311"/>
      <c r="C1359" s="452"/>
      <c r="D1359" s="311" t="s">
        <v>1862</v>
      </c>
      <c r="E1359" s="452"/>
      <c r="F1359" s="531"/>
      <c r="G1359" s="314"/>
      <c r="H1359" s="356"/>
      <c r="I1359" s="314"/>
      <c r="J1359" s="356"/>
      <c r="K1359" s="314"/>
      <c r="L1359" s="356"/>
      <c r="M1359" s="314"/>
      <c r="N1359" s="356"/>
      <c r="O1359" s="314"/>
      <c r="P1359" s="356"/>
      <c r="Q1359" s="314"/>
      <c r="R1359" s="356"/>
      <c r="S1359" s="314"/>
      <c r="T1359" s="356"/>
      <c r="U1359" s="314"/>
      <c r="V1359" s="452"/>
      <c r="W1359" s="452"/>
      <c r="X1359" s="452"/>
      <c r="Y1359" s="452"/>
      <c r="Z1359" s="452"/>
      <c r="AA1359" s="452"/>
      <c r="AB1359" s="452"/>
      <c r="AC1359" s="452"/>
      <c r="AD1359" s="311"/>
    </row>
    <row r="1360" spans="1:30" s="38" customFormat="1" ht="20.100000000000001" customHeight="1">
      <c r="A1360" s="374" t="s">
        <v>8855</v>
      </c>
      <c r="B1360" s="374" t="s">
        <v>1278</v>
      </c>
      <c r="C1360" s="358" t="s">
        <v>7405</v>
      </c>
      <c r="D1360" s="374" t="s">
        <v>8850</v>
      </c>
      <c r="E1360" s="358" t="s">
        <v>7409</v>
      </c>
      <c r="F1360" s="443">
        <v>2702</v>
      </c>
      <c r="G1360" s="444">
        <v>67.838312829525478</v>
      </c>
      <c r="H1360" s="443">
        <v>2750</v>
      </c>
      <c r="I1360" s="444">
        <v>67.368936795688384</v>
      </c>
      <c r="J1360" s="443">
        <v>2824</v>
      </c>
      <c r="K1360" s="444">
        <v>67.868300889209323</v>
      </c>
      <c r="L1360" s="443">
        <v>2849</v>
      </c>
      <c r="M1360" s="444">
        <v>66.30207121247382</v>
      </c>
      <c r="N1360" s="443">
        <v>2846</v>
      </c>
      <c r="O1360" s="444">
        <v>64.725949511030251</v>
      </c>
      <c r="P1360" s="443">
        <v>2945</v>
      </c>
      <c r="Q1360" s="444">
        <v>64.498466929478752</v>
      </c>
      <c r="R1360" s="443"/>
      <c r="S1360" s="444"/>
      <c r="T1360" s="443"/>
      <c r="U1360" s="444"/>
      <c r="V1360" s="358" t="s">
        <v>8276</v>
      </c>
      <c r="W1360" s="358" t="s">
        <v>8276</v>
      </c>
      <c r="X1360" s="358" t="s">
        <v>8276</v>
      </c>
      <c r="Y1360" s="358" t="s">
        <v>8276</v>
      </c>
      <c r="Z1360" s="358" t="s">
        <v>8276</v>
      </c>
      <c r="AA1360" s="358" t="s">
        <v>8276</v>
      </c>
      <c r="AB1360" s="358"/>
      <c r="AC1360" s="358"/>
      <c r="AD1360" s="374"/>
    </row>
    <row r="1361" spans="1:30" s="38" customFormat="1" ht="20.100000000000001" customHeight="1">
      <c r="A1361" s="311"/>
      <c r="B1361" s="311"/>
      <c r="C1361" s="452"/>
      <c r="D1361" s="311" t="s">
        <v>8851</v>
      </c>
      <c r="E1361" s="452"/>
      <c r="F1361" s="531">
        <v>996</v>
      </c>
      <c r="G1361" s="314">
        <v>25.006276675872456</v>
      </c>
      <c r="H1361" s="356">
        <v>1025</v>
      </c>
      <c r="I1361" s="314">
        <v>25.110240078392945</v>
      </c>
      <c r="J1361" s="356">
        <v>1005</v>
      </c>
      <c r="K1361" s="314">
        <v>24.152847873107426</v>
      </c>
      <c r="L1361" s="356">
        <v>1086</v>
      </c>
      <c r="M1361" s="314">
        <v>25.273446590644635</v>
      </c>
      <c r="N1361" s="356">
        <v>1151</v>
      </c>
      <c r="O1361" s="314">
        <v>26.17693882192404</v>
      </c>
      <c r="P1361" s="356">
        <v>1158</v>
      </c>
      <c r="Q1361" s="314">
        <v>25.361366622864651</v>
      </c>
      <c r="R1361" s="356"/>
      <c r="S1361" s="314"/>
      <c r="T1361" s="356"/>
      <c r="U1361" s="314"/>
      <c r="V1361" s="452"/>
      <c r="W1361" s="452"/>
      <c r="X1361" s="452"/>
      <c r="Y1361" s="452"/>
      <c r="Z1361" s="452"/>
      <c r="AA1361" s="452"/>
      <c r="AB1361" s="452"/>
      <c r="AC1361" s="452"/>
      <c r="AD1361" s="311"/>
    </row>
    <row r="1362" spans="1:30" s="38" customFormat="1" ht="20.100000000000001" customHeight="1">
      <c r="A1362" s="311"/>
      <c r="B1362" s="311"/>
      <c r="C1362" s="452"/>
      <c r="D1362" s="311" t="s">
        <v>8852</v>
      </c>
      <c r="E1362" s="452"/>
      <c r="F1362" s="531">
        <v>244</v>
      </c>
      <c r="G1362" s="314">
        <v>6.1260356515189551</v>
      </c>
      <c r="H1362" s="356">
        <v>267</v>
      </c>
      <c r="I1362" s="314">
        <v>6.540911317981382</v>
      </c>
      <c r="J1362" s="356">
        <v>299</v>
      </c>
      <c r="K1362" s="314">
        <v>7.1857726508050952</v>
      </c>
      <c r="L1362" s="356">
        <v>319</v>
      </c>
      <c r="M1362" s="314">
        <v>7.4237840353735161</v>
      </c>
      <c r="N1362" s="356">
        <v>344</v>
      </c>
      <c r="O1362" s="314">
        <v>7.8235160336593133</v>
      </c>
      <c r="P1362" s="356">
        <v>399</v>
      </c>
      <c r="Q1362" s="314">
        <v>8.7385019710906704</v>
      </c>
      <c r="R1362" s="356"/>
      <c r="S1362" s="314"/>
      <c r="T1362" s="356"/>
      <c r="U1362" s="314"/>
      <c r="V1362" s="452"/>
      <c r="W1362" s="452"/>
      <c r="X1362" s="452"/>
      <c r="Y1362" s="452"/>
      <c r="Z1362" s="452"/>
      <c r="AA1362" s="452"/>
      <c r="AB1362" s="452"/>
      <c r="AC1362" s="452"/>
      <c r="AD1362" s="311"/>
    </row>
    <row r="1363" spans="1:30" s="38" customFormat="1" ht="20.100000000000001" customHeight="1">
      <c r="A1363" s="311"/>
      <c r="B1363" s="311"/>
      <c r="C1363" s="452"/>
      <c r="D1363" s="311" t="s">
        <v>8853</v>
      </c>
      <c r="E1363" s="452"/>
      <c r="F1363" s="531">
        <v>40</v>
      </c>
      <c r="G1363" s="314">
        <v>1.0042681395932713</v>
      </c>
      <c r="H1363" s="356">
        <v>36</v>
      </c>
      <c r="I1363" s="314">
        <v>0.88192062714355712</v>
      </c>
      <c r="J1363" s="356">
        <v>33</v>
      </c>
      <c r="K1363" s="314">
        <v>0.79307858687815425</v>
      </c>
      <c r="L1363" s="356">
        <v>43</v>
      </c>
      <c r="M1363" s="314">
        <v>1.0006981615080288</v>
      </c>
      <c r="N1363" s="356">
        <v>52</v>
      </c>
      <c r="O1363" s="314">
        <v>1.1826245167159426</v>
      </c>
      <c r="P1363" s="356">
        <v>59</v>
      </c>
      <c r="Q1363" s="314">
        <v>1.2921594393342093</v>
      </c>
      <c r="R1363" s="356"/>
      <c r="S1363" s="314"/>
      <c r="T1363" s="356"/>
      <c r="U1363" s="314"/>
      <c r="V1363" s="452"/>
      <c r="W1363" s="452"/>
      <c r="X1363" s="452"/>
      <c r="Y1363" s="452"/>
      <c r="Z1363" s="452"/>
      <c r="AA1363" s="452"/>
      <c r="AB1363" s="452"/>
      <c r="AC1363" s="452"/>
      <c r="AD1363" s="311"/>
    </row>
    <row r="1364" spans="1:30" s="38" customFormat="1" ht="20.100000000000001" customHeight="1">
      <c r="A1364" s="311"/>
      <c r="B1364" s="311"/>
      <c r="C1364" s="452"/>
      <c r="D1364" s="311" t="s">
        <v>8854</v>
      </c>
      <c r="E1364" s="452"/>
      <c r="F1364" s="531">
        <v>1</v>
      </c>
      <c r="G1364" s="314">
        <v>2.5106703489831784E-2</v>
      </c>
      <c r="H1364" s="356">
        <v>4</v>
      </c>
      <c r="I1364" s="314">
        <v>9.7991180793728566E-2</v>
      </c>
      <c r="J1364" s="356"/>
      <c r="K1364" s="314"/>
      <c r="L1364" s="356"/>
      <c r="M1364" s="314"/>
      <c r="N1364" s="356">
        <v>4</v>
      </c>
      <c r="O1364" s="314">
        <v>9.0971116670457125E-2</v>
      </c>
      <c r="P1364" s="356">
        <v>5</v>
      </c>
      <c r="Q1364" s="314">
        <v>0.10950503723171266</v>
      </c>
      <c r="R1364" s="356"/>
      <c r="S1364" s="314"/>
      <c r="T1364" s="356"/>
      <c r="U1364" s="314"/>
      <c r="V1364" s="452"/>
      <c r="W1364" s="452"/>
      <c r="X1364" s="452"/>
      <c r="Y1364" s="452"/>
      <c r="Z1364" s="452"/>
      <c r="AA1364" s="452"/>
      <c r="AB1364" s="452"/>
      <c r="AC1364" s="452"/>
      <c r="AD1364" s="311"/>
    </row>
    <row r="1365" spans="1:30" s="38" customFormat="1" ht="20.100000000000001" customHeight="1">
      <c r="A1365" s="311"/>
      <c r="B1365" s="311"/>
      <c r="C1365" s="452"/>
      <c r="D1365" s="311" t="s">
        <v>1861</v>
      </c>
      <c r="E1365" s="452"/>
      <c r="F1365" s="531"/>
      <c r="G1365" s="314"/>
      <c r="H1365" s="356"/>
      <c r="I1365" s="314"/>
      <c r="J1365" s="356"/>
      <c r="K1365" s="314"/>
      <c r="L1365" s="356"/>
      <c r="M1365" s="314"/>
      <c r="N1365" s="356"/>
      <c r="O1365" s="314"/>
      <c r="P1365" s="356"/>
      <c r="Q1365" s="314"/>
      <c r="R1365" s="356"/>
      <c r="S1365" s="314"/>
      <c r="T1365" s="356"/>
      <c r="U1365" s="314"/>
      <c r="V1365" s="452"/>
      <c r="W1365" s="452"/>
      <c r="X1365" s="452"/>
      <c r="Y1365" s="452"/>
      <c r="Z1365" s="452"/>
      <c r="AA1365" s="452"/>
      <c r="AB1365" s="452"/>
      <c r="AC1365" s="452"/>
      <c r="AD1365" s="311"/>
    </row>
    <row r="1366" spans="1:30" s="38" customFormat="1" ht="20.100000000000001" customHeight="1">
      <c r="A1366" s="311"/>
      <c r="B1366" s="311"/>
      <c r="C1366" s="452"/>
      <c r="D1366" s="311" t="s">
        <v>1862</v>
      </c>
      <c r="E1366" s="452"/>
      <c r="F1366" s="531"/>
      <c r="G1366" s="314"/>
      <c r="H1366" s="356"/>
      <c r="I1366" s="314"/>
      <c r="J1366" s="356"/>
      <c r="K1366" s="314"/>
      <c r="L1366" s="356"/>
      <c r="M1366" s="314"/>
      <c r="N1366" s="356"/>
      <c r="O1366" s="314"/>
      <c r="P1366" s="356"/>
      <c r="Q1366" s="314"/>
      <c r="R1366" s="356"/>
      <c r="S1366" s="314"/>
      <c r="T1366" s="356"/>
      <c r="U1366" s="314"/>
      <c r="V1366" s="452"/>
      <c r="W1366" s="452"/>
      <c r="X1366" s="452"/>
      <c r="Y1366" s="452"/>
      <c r="Z1366" s="452"/>
      <c r="AA1366" s="452"/>
      <c r="AB1366" s="452"/>
      <c r="AC1366" s="452"/>
      <c r="AD1366" s="311"/>
    </row>
    <row r="1367" spans="1:30" s="38" customFormat="1" ht="20.100000000000001" customHeight="1">
      <c r="A1367" s="374" t="s">
        <v>3604</v>
      </c>
      <c r="B1367" s="374" t="s">
        <v>1279</v>
      </c>
      <c r="C1367" s="358" t="s">
        <v>7405</v>
      </c>
      <c r="D1367" s="374" t="s">
        <v>8850</v>
      </c>
      <c r="E1367" s="358" t="s">
        <v>7409</v>
      </c>
      <c r="F1367" s="443">
        <v>405</v>
      </c>
      <c r="G1367" s="444">
        <v>10.168214913381872</v>
      </c>
      <c r="H1367" s="443">
        <v>427</v>
      </c>
      <c r="I1367" s="444">
        <v>10.460558549730525</v>
      </c>
      <c r="J1367" s="443">
        <v>386</v>
      </c>
      <c r="K1367" s="444">
        <v>9.2766161980293198</v>
      </c>
      <c r="L1367" s="443">
        <v>417</v>
      </c>
      <c r="M1367" s="444">
        <v>9.7044449616011175</v>
      </c>
      <c r="N1367" s="443">
        <v>375</v>
      </c>
      <c r="O1367" s="444">
        <v>8.528542187855356</v>
      </c>
      <c r="P1367" s="443">
        <v>479</v>
      </c>
      <c r="Q1367" s="444">
        <v>10.490582566798073</v>
      </c>
      <c r="R1367" s="443"/>
      <c r="S1367" s="444"/>
      <c r="T1367" s="443"/>
      <c r="U1367" s="444"/>
      <c r="V1367" s="358" t="s">
        <v>8276</v>
      </c>
      <c r="W1367" s="358" t="s">
        <v>8276</v>
      </c>
      <c r="X1367" s="358" t="s">
        <v>8276</v>
      </c>
      <c r="Y1367" s="358" t="s">
        <v>8276</v>
      </c>
      <c r="Z1367" s="358" t="s">
        <v>8276</v>
      </c>
      <c r="AA1367" s="358" t="s">
        <v>8276</v>
      </c>
      <c r="AB1367" s="358"/>
      <c r="AC1367" s="358"/>
      <c r="AD1367" s="374"/>
    </row>
    <row r="1368" spans="1:30" s="38" customFormat="1" ht="20.100000000000001" customHeight="1">
      <c r="A1368" s="311"/>
      <c r="B1368" s="311"/>
      <c r="C1368" s="452"/>
      <c r="D1368" s="311" t="s">
        <v>8851</v>
      </c>
      <c r="E1368" s="452"/>
      <c r="F1368" s="531">
        <v>774</v>
      </c>
      <c r="G1368" s="314">
        <v>19.432588501129803</v>
      </c>
      <c r="H1368" s="356">
        <v>884</v>
      </c>
      <c r="I1368" s="314">
        <v>21.656050955414013</v>
      </c>
      <c r="J1368" s="356">
        <v>840</v>
      </c>
      <c r="K1368" s="314">
        <v>20.187454938716655</v>
      </c>
      <c r="L1368" s="356">
        <v>869</v>
      </c>
      <c r="M1368" s="314">
        <v>20.223411682569235</v>
      </c>
      <c r="N1368" s="356">
        <v>872</v>
      </c>
      <c r="O1368" s="314">
        <v>19.831703434159653</v>
      </c>
      <c r="P1368" s="356">
        <v>833</v>
      </c>
      <c r="Q1368" s="314">
        <v>18.24353920280333</v>
      </c>
      <c r="R1368" s="356"/>
      <c r="S1368" s="314"/>
      <c r="T1368" s="356"/>
      <c r="U1368" s="314"/>
      <c r="V1368" s="314"/>
      <c r="W1368" s="452"/>
      <c r="X1368" s="452"/>
      <c r="Y1368" s="452"/>
      <c r="Z1368" s="452"/>
      <c r="AA1368" s="452"/>
      <c r="AB1368" s="452"/>
      <c r="AC1368" s="452"/>
      <c r="AD1368" s="311"/>
    </row>
    <row r="1369" spans="1:30" s="38" customFormat="1" ht="20.100000000000001" customHeight="1">
      <c r="A1369" s="311"/>
      <c r="B1369" s="311"/>
      <c r="C1369" s="452"/>
      <c r="D1369" s="311" t="s">
        <v>8852</v>
      </c>
      <c r="E1369" s="452"/>
      <c r="F1369" s="531">
        <v>1550</v>
      </c>
      <c r="G1369" s="314">
        <v>38.915390409239265</v>
      </c>
      <c r="H1369" s="356">
        <v>1546</v>
      </c>
      <c r="I1369" s="314">
        <v>37.873591376776091</v>
      </c>
      <c r="J1369" s="356">
        <v>1636</v>
      </c>
      <c r="K1369" s="314">
        <v>39.317471761595769</v>
      </c>
      <c r="L1369" s="356">
        <v>1639</v>
      </c>
      <c r="M1369" s="314">
        <v>38.142890388643238</v>
      </c>
      <c r="N1369" s="356">
        <v>1757</v>
      </c>
      <c r="O1369" s="314">
        <v>39.959062997498293</v>
      </c>
      <c r="P1369" s="356">
        <v>1749</v>
      </c>
      <c r="Q1369" s="314">
        <v>38.304862023653087</v>
      </c>
      <c r="R1369" s="356"/>
      <c r="S1369" s="314"/>
      <c r="T1369" s="356"/>
      <c r="U1369" s="314"/>
      <c r="V1369" s="314"/>
      <c r="W1369" s="452"/>
      <c r="X1369" s="452"/>
      <c r="Y1369" s="452"/>
      <c r="Z1369" s="452"/>
      <c r="AA1369" s="452"/>
      <c r="AB1369" s="452"/>
      <c r="AC1369" s="452"/>
      <c r="AD1369" s="311"/>
    </row>
    <row r="1370" spans="1:30" s="38" customFormat="1" ht="20.100000000000001" customHeight="1">
      <c r="A1370" s="311"/>
      <c r="B1370" s="311"/>
      <c r="C1370" s="452"/>
      <c r="D1370" s="311" t="s">
        <v>8853</v>
      </c>
      <c r="E1370" s="452"/>
      <c r="F1370" s="531">
        <v>1140</v>
      </c>
      <c r="G1370" s="314">
        <v>28.621641978408235</v>
      </c>
      <c r="H1370" s="356">
        <v>1124</v>
      </c>
      <c r="I1370" s="314">
        <v>27.535521803037728</v>
      </c>
      <c r="J1370" s="356">
        <v>1219</v>
      </c>
      <c r="K1370" s="314">
        <v>29.295842345590003</v>
      </c>
      <c r="L1370" s="356">
        <v>1266</v>
      </c>
      <c r="M1370" s="314">
        <v>29.462415638817781</v>
      </c>
      <c r="N1370" s="356">
        <v>1296</v>
      </c>
      <c r="O1370" s="314">
        <v>29.47464180122811</v>
      </c>
      <c r="P1370" s="356">
        <v>1358</v>
      </c>
      <c r="Q1370" s="314">
        <v>29.741568112133159</v>
      </c>
      <c r="R1370" s="356"/>
      <c r="S1370" s="314"/>
      <c r="T1370" s="356"/>
      <c r="U1370" s="314"/>
      <c r="V1370" s="314"/>
      <c r="W1370" s="452"/>
      <c r="X1370" s="452"/>
      <c r="Y1370" s="452"/>
      <c r="Z1370" s="452"/>
      <c r="AA1370" s="452"/>
      <c r="AB1370" s="452"/>
      <c r="AC1370" s="452"/>
      <c r="AD1370" s="311"/>
    </row>
    <row r="1371" spans="1:30" s="38" customFormat="1" ht="20.100000000000001" customHeight="1">
      <c r="A1371" s="311"/>
      <c r="B1371" s="311"/>
      <c r="C1371" s="452"/>
      <c r="D1371" s="311" t="s">
        <v>8854</v>
      </c>
      <c r="E1371" s="452"/>
      <c r="F1371" s="531">
        <v>114</v>
      </c>
      <c r="G1371" s="314">
        <v>2.8621641978408237</v>
      </c>
      <c r="H1371" s="356">
        <v>101</v>
      </c>
      <c r="I1371" s="314">
        <v>2.4742773150416464</v>
      </c>
      <c r="J1371" s="356">
        <v>80</v>
      </c>
      <c r="K1371" s="314">
        <v>1.9226147560682527</v>
      </c>
      <c r="L1371" s="356">
        <v>106</v>
      </c>
      <c r="M1371" s="314">
        <v>2.4668373283686291</v>
      </c>
      <c r="N1371" s="356">
        <v>97</v>
      </c>
      <c r="O1371" s="314">
        <v>2.2060495792585852</v>
      </c>
      <c r="P1371" s="356">
        <v>147</v>
      </c>
      <c r="Q1371" s="314">
        <v>3.219448094612352</v>
      </c>
      <c r="R1371" s="356"/>
      <c r="S1371" s="314"/>
      <c r="T1371" s="356"/>
      <c r="U1371" s="314"/>
      <c r="V1371" s="314"/>
      <c r="W1371" s="452"/>
      <c r="X1371" s="452"/>
      <c r="Y1371" s="452"/>
      <c r="Z1371" s="452"/>
      <c r="AA1371" s="452"/>
      <c r="AB1371" s="452"/>
      <c r="AC1371" s="452"/>
      <c r="AD1371" s="311"/>
    </row>
    <row r="1372" spans="1:30" s="38" customFormat="1" ht="20.100000000000001" customHeight="1">
      <c r="A1372" s="311"/>
      <c r="B1372" s="311"/>
      <c r="C1372" s="452"/>
      <c r="D1372" s="311" t="s">
        <v>1861</v>
      </c>
      <c r="E1372" s="452"/>
      <c r="F1372" s="531"/>
      <c r="G1372" s="314"/>
      <c r="H1372" s="356"/>
      <c r="I1372" s="314"/>
      <c r="J1372" s="356"/>
      <c r="K1372" s="314"/>
      <c r="L1372" s="356"/>
      <c r="M1372" s="314"/>
      <c r="N1372" s="356"/>
      <c r="O1372" s="314"/>
      <c r="P1372" s="356"/>
      <c r="Q1372" s="314"/>
      <c r="R1372" s="356"/>
      <c r="S1372" s="314"/>
      <c r="T1372" s="356"/>
      <c r="U1372" s="314"/>
      <c r="V1372" s="314"/>
      <c r="W1372" s="452"/>
      <c r="X1372" s="452"/>
      <c r="Y1372" s="452"/>
      <c r="Z1372" s="452"/>
      <c r="AA1372" s="452"/>
      <c r="AB1372" s="452"/>
      <c r="AC1372" s="452"/>
      <c r="AD1372" s="311"/>
    </row>
    <row r="1373" spans="1:30" s="38" customFormat="1" ht="20.100000000000001" customHeight="1">
      <c r="A1373" s="311"/>
      <c r="B1373" s="311"/>
      <c r="C1373" s="452"/>
      <c r="D1373" s="311" t="s">
        <v>1862</v>
      </c>
      <c r="E1373" s="452"/>
      <c r="F1373" s="531"/>
      <c r="G1373" s="314"/>
      <c r="H1373" s="356"/>
      <c r="I1373" s="314"/>
      <c r="J1373" s="356"/>
      <c r="K1373" s="314"/>
      <c r="L1373" s="356"/>
      <c r="M1373" s="314"/>
      <c r="N1373" s="356"/>
      <c r="O1373" s="314"/>
      <c r="P1373" s="356"/>
      <c r="Q1373" s="314"/>
      <c r="R1373" s="356"/>
      <c r="S1373" s="314"/>
      <c r="T1373" s="356"/>
      <c r="U1373" s="314"/>
      <c r="V1373" s="314"/>
      <c r="W1373" s="452"/>
      <c r="X1373" s="452"/>
      <c r="Y1373" s="452"/>
      <c r="Z1373" s="452"/>
      <c r="AA1373" s="452"/>
      <c r="AB1373" s="452"/>
      <c r="AC1373" s="452"/>
      <c r="AD1373" s="311"/>
    </row>
    <row r="1374" spans="1:30" s="38" customFormat="1" ht="24">
      <c r="A1374" s="374" t="s">
        <v>3624</v>
      </c>
      <c r="B1374" s="374" t="s">
        <v>2473</v>
      </c>
      <c r="C1374" s="358" t="s">
        <v>7405</v>
      </c>
      <c r="D1374" s="374" t="s">
        <v>8856</v>
      </c>
      <c r="E1374" s="358" t="s">
        <v>7409</v>
      </c>
      <c r="F1374" s="443"/>
      <c r="G1374" s="444"/>
      <c r="H1374" s="443"/>
      <c r="I1374" s="444"/>
      <c r="J1374" s="443"/>
      <c r="K1374" s="444"/>
      <c r="L1374" s="443"/>
      <c r="M1374" s="444"/>
      <c r="N1374" s="443"/>
      <c r="O1374" s="444"/>
      <c r="P1374" s="443"/>
      <c r="Q1374" s="444"/>
      <c r="R1374" s="443">
        <v>765</v>
      </c>
      <c r="S1374" s="444">
        <v>16.399999999999999</v>
      </c>
      <c r="T1374" s="443">
        <v>576</v>
      </c>
      <c r="U1374" s="444">
        <v>11.3</v>
      </c>
      <c r="V1374" s="444"/>
      <c r="W1374" s="358"/>
      <c r="X1374" s="358"/>
      <c r="Y1374" s="358"/>
      <c r="Z1374" s="358"/>
      <c r="AA1374" s="358"/>
      <c r="AB1374" s="358" t="s">
        <v>8276</v>
      </c>
      <c r="AC1374" s="358" t="s">
        <v>8276</v>
      </c>
      <c r="AD1374" s="374"/>
    </row>
    <row r="1375" spans="1:30" s="38" customFormat="1" ht="24">
      <c r="A1375" s="311"/>
      <c r="B1375" s="311"/>
      <c r="C1375" s="452"/>
      <c r="D1375" s="311" t="s">
        <v>8857</v>
      </c>
      <c r="E1375" s="452"/>
      <c r="F1375" s="531"/>
      <c r="G1375" s="314"/>
      <c r="H1375" s="356"/>
      <c r="I1375" s="314"/>
      <c r="J1375" s="356"/>
      <c r="K1375" s="314"/>
      <c r="L1375" s="356"/>
      <c r="M1375" s="314"/>
      <c r="N1375" s="356"/>
      <c r="O1375" s="314"/>
      <c r="P1375" s="356"/>
      <c r="Q1375" s="314"/>
      <c r="R1375" s="356">
        <v>1948</v>
      </c>
      <c r="S1375" s="314">
        <v>41.7</v>
      </c>
      <c r="T1375" s="356">
        <v>2160</v>
      </c>
      <c r="U1375" s="314">
        <v>42.4</v>
      </c>
      <c r="V1375" s="314"/>
      <c r="W1375" s="452"/>
      <c r="X1375" s="452"/>
      <c r="Y1375" s="452"/>
      <c r="Z1375" s="452"/>
      <c r="AA1375" s="452"/>
      <c r="AB1375" s="452"/>
      <c r="AC1375" s="452"/>
      <c r="AD1375" s="311"/>
    </row>
    <row r="1376" spans="1:30" s="38" customFormat="1" ht="20.100000000000001" customHeight="1">
      <c r="A1376" s="311"/>
      <c r="B1376" s="311"/>
      <c r="C1376" s="452"/>
      <c r="D1376" s="311" t="s">
        <v>8858</v>
      </c>
      <c r="E1376" s="452"/>
      <c r="F1376" s="531"/>
      <c r="G1376" s="314"/>
      <c r="H1376" s="356"/>
      <c r="I1376" s="314"/>
      <c r="J1376" s="356"/>
      <c r="K1376" s="314"/>
      <c r="L1376" s="356"/>
      <c r="M1376" s="314"/>
      <c r="N1376" s="356"/>
      <c r="O1376" s="314"/>
      <c r="P1376" s="356"/>
      <c r="Q1376" s="314"/>
      <c r="R1376" s="356">
        <v>1786</v>
      </c>
      <c r="S1376" s="314">
        <v>38.200000000000003</v>
      </c>
      <c r="T1376" s="356">
        <v>2113</v>
      </c>
      <c r="U1376" s="314">
        <v>41.5</v>
      </c>
      <c r="V1376" s="314"/>
      <c r="W1376" s="452"/>
      <c r="X1376" s="452"/>
      <c r="Y1376" s="452"/>
      <c r="Z1376" s="452"/>
      <c r="AA1376" s="452"/>
      <c r="AB1376" s="452"/>
      <c r="AC1376" s="452"/>
      <c r="AD1376" s="311"/>
    </row>
    <row r="1377" spans="1:30" s="38" customFormat="1" ht="20.100000000000001" customHeight="1">
      <c r="A1377" s="311"/>
      <c r="B1377" s="311"/>
      <c r="C1377" s="452"/>
      <c r="D1377" s="311" t="s">
        <v>1861</v>
      </c>
      <c r="E1377" s="452"/>
      <c r="F1377" s="531"/>
      <c r="G1377" s="314"/>
      <c r="H1377" s="356"/>
      <c r="I1377" s="314"/>
      <c r="J1377" s="356"/>
      <c r="K1377" s="314"/>
      <c r="L1377" s="356"/>
      <c r="M1377" s="314"/>
      <c r="N1377" s="356"/>
      <c r="O1377" s="314"/>
      <c r="P1377" s="356"/>
      <c r="Q1377" s="314"/>
      <c r="R1377" s="356">
        <v>34</v>
      </c>
      <c r="S1377" s="314">
        <v>0.7</v>
      </c>
      <c r="T1377" s="356">
        <v>69</v>
      </c>
      <c r="U1377" s="314">
        <v>1.4</v>
      </c>
      <c r="V1377" s="314"/>
      <c r="W1377" s="452"/>
      <c r="X1377" s="452"/>
      <c r="Y1377" s="452"/>
      <c r="Z1377" s="452"/>
      <c r="AA1377" s="452"/>
      <c r="AB1377" s="452"/>
      <c r="AC1377" s="452"/>
      <c r="AD1377" s="311"/>
    </row>
    <row r="1378" spans="1:30" s="38" customFormat="1" ht="20.100000000000001" customHeight="1">
      <c r="A1378" s="317"/>
      <c r="B1378" s="317"/>
      <c r="C1378" s="318"/>
      <c r="D1378" s="317" t="s">
        <v>1862</v>
      </c>
      <c r="E1378" s="318"/>
      <c r="F1378" s="319"/>
      <c r="G1378" s="320"/>
      <c r="H1378" s="319"/>
      <c r="I1378" s="320"/>
      <c r="J1378" s="319"/>
      <c r="K1378" s="320"/>
      <c r="L1378" s="319"/>
      <c r="M1378" s="320"/>
      <c r="N1378" s="319"/>
      <c r="O1378" s="320"/>
      <c r="P1378" s="319"/>
      <c r="Q1378" s="320"/>
      <c r="R1378" s="319">
        <v>144</v>
      </c>
      <c r="S1378" s="320">
        <v>3.1</v>
      </c>
      <c r="T1378" s="319">
        <v>174</v>
      </c>
      <c r="U1378" s="320">
        <v>3.4</v>
      </c>
      <c r="V1378" s="320"/>
      <c r="W1378" s="318"/>
      <c r="X1378" s="318"/>
      <c r="Y1378" s="318"/>
      <c r="Z1378" s="318"/>
      <c r="AA1378" s="318"/>
      <c r="AB1378" s="318"/>
      <c r="AC1378" s="318"/>
      <c r="AD1378" s="317"/>
    </row>
    <row r="1379" spans="1:30" ht="24">
      <c r="A1379" s="374" t="s">
        <v>3634</v>
      </c>
      <c r="B1379" s="374" t="s">
        <v>8859</v>
      </c>
      <c r="C1379" s="358" t="s">
        <v>7405</v>
      </c>
      <c r="D1379" s="468" t="s">
        <v>8860</v>
      </c>
      <c r="E1379" s="358"/>
      <c r="F1379" s="488"/>
      <c r="G1379" s="489"/>
      <c r="H1379" s="488"/>
      <c r="I1379" s="489"/>
      <c r="J1379" s="488"/>
      <c r="K1379" s="489"/>
      <c r="L1379" s="488"/>
      <c r="M1379" s="489"/>
      <c r="N1379" s="490"/>
      <c r="O1379" s="491"/>
      <c r="P1379" s="490"/>
      <c r="Q1379" s="491"/>
      <c r="R1379" s="490"/>
      <c r="S1379" s="491"/>
      <c r="T1379" s="471">
        <v>536</v>
      </c>
      <c r="U1379" s="465">
        <v>10.526315789473685</v>
      </c>
      <c r="V1379" s="444"/>
      <c r="W1379" s="358"/>
      <c r="X1379" s="358"/>
      <c r="Y1379" s="358"/>
      <c r="Z1379" s="358"/>
      <c r="AA1379" s="358"/>
      <c r="AB1379" s="358"/>
      <c r="AC1379" s="358" t="s">
        <v>8276</v>
      </c>
      <c r="AD1379" s="374"/>
    </row>
    <row r="1380" spans="1:30" ht="24">
      <c r="A1380" s="311"/>
      <c r="B1380" s="311"/>
      <c r="C1380" s="452"/>
      <c r="D1380" s="111" t="s">
        <v>8861</v>
      </c>
      <c r="E1380" s="452"/>
      <c r="F1380" s="160"/>
      <c r="G1380" s="161"/>
      <c r="H1380" s="160"/>
      <c r="I1380" s="161"/>
      <c r="J1380" s="160"/>
      <c r="K1380" s="161"/>
      <c r="L1380" s="160"/>
      <c r="M1380" s="161"/>
      <c r="N1380" s="76"/>
      <c r="O1380" s="336"/>
      <c r="P1380" s="76"/>
      <c r="Q1380" s="336"/>
      <c r="R1380" s="76"/>
      <c r="S1380" s="336"/>
      <c r="T1380" s="315">
        <v>498</v>
      </c>
      <c r="U1380" s="316">
        <v>9.7800471327572662</v>
      </c>
      <c r="V1380" s="314"/>
      <c r="W1380" s="452"/>
      <c r="X1380" s="452"/>
      <c r="Y1380" s="452"/>
      <c r="Z1380" s="452"/>
      <c r="AA1380" s="452"/>
      <c r="AB1380" s="452"/>
      <c r="AC1380" s="452"/>
      <c r="AD1380" s="311"/>
    </row>
    <row r="1381" spans="1:30" ht="24">
      <c r="A1381" s="311"/>
      <c r="B1381" s="311"/>
      <c r="C1381" s="452"/>
      <c r="D1381" s="111" t="s">
        <v>8862</v>
      </c>
      <c r="E1381" s="452"/>
      <c r="F1381" s="160"/>
      <c r="G1381" s="161"/>
      <c r="H1381" s="160"/>
      <c r="I1381" s="161"/>
      <c r="J1381" s="160"/>
      <c r="K1381" s="161"/>
      <c r="L1381" s="160"/>
      <c r="M1381" s="161"/>
      <c r="N1381" s="76"/>
      <c r="O1381" s="336"/>
      <c r="P1381" s="76"/>
      <c r="Q1381" s="336"/>
      <c r="R1381" s="76"/>
      <c r="S1381" s="336"/>
      <c r="T1381" s="315">
        <v>1355</v>
      </c>
      <c r="U1381" s="316">
        <v>26.610369206598588</v>
      </c>
      <c r="V1381" s="314"/>
      <c r="W1381" s="452"/>
      <c r="X1381" s="452"/>
      <c r="Y1381" s="452"/>
      <c r="Z1381" s="452"/>
      <c r="AA1381" s="452"/>
      <c r="AB1381" s="452"/>
      <c r="AC1381" s="452"/>
      <c r="AD1381" s="311"/>
    </row>
    <row r="1382" spans="1:30" ht="24">
      <c r="A1382" s="311"/>
      <c r="B1382" s="311"/>
      <c r="C1382" s="452"/>
      <c r="D1382" s="111" t="s">
        <v>8863</v>
      </c>
      <c r="E1382" s="452"/>
      <c r="F1382" s="160"/>
      <c r="G1382" s="161"/>
      <c r="H1382" s="160"/>
      <c r="I1382" s="161"/>
      <c r="J1382" s="160"/>
      <c r="K1382" s="161"/>
      <c r="L1382" s="160"/>
      <c r="M1382" s="161"/>
      <c r="N1382" s="76"/>
      <c r="O1382" s="336"/>
      <c r="P1382" s="76"/>
      <c r="Q1382" s="336"/>
      <c r="R1382" s="76"/>
      <c r="S1382" s="336"/>
      <c r="T1382" s="315">
        <v>831</v>
      </c>
      <c r="U1382" s="316">
        <v>16.319717203456403</v>
      </c>
      <c r="V1382" s="314"/>
      <c r="W1382" s="452"/>
      <c r="X1382" s="452"/>
      <c r="Y1382" s="452"/>
      <c r="Z1382" s="452"/>
      <c r="AA1382" s="452"/>
      <c r="AB1382" s="452"/>
      <c r="AC1382" s="452"/>
      <c r="AD1382" s="311"/>
    </row>
    <row r="1383" spans="1:30" ht="24">
      <c r="A1383" s="311"/>
      <c r="B1383" s="311"/>
      <c r="C1383" s="452"/>
      <c r="D1383" s="111" t="s">
        <v>8864</v>
      </c>
      <c r="E1383" s="452"/>
      <c r="F1383" s="160"/>
      <c r="G1383" s="161"/>
      <c r="H1383" s="160"/>
      <c r="I1383" s="161"/>
      <c r="J1383" s="160"/>
      <c r="K1383" s="161"/>
      <c r="L1383" s="160"/>
      <c r="M1383" s="161"/>
      <c r="N1383" s="76"/>
      <c r="O1383" s="336"/>
      <c r="P1383" s="76"/>
      <c r="Q1383" s="336"/>
      <c r="R1383" s="76"/>
      <c r="S1383" s="336"/>
      <c r="T1383" s="315">
        <v>932</v>
      </c>
      <c r="U1383" s="316">
        <v>18.303220738413199</v>
      </c>
      <c r="V1383" s="314"/>
      <c r="W1383" s="452"/>
      <c r="X1383" s="452"/>
      <c r="Y1383" s="452"/>
      <c r="Z1383" s="452"/>
      <c r="AA1383" s="452"/>
      <c r="AB1383" s="452"/>
      <c r="AC1383" s="452"/>
      <c r="AD1383" s="311"/>
    </row>
    <row r="1384" spans="1:30" ht="19.5" customHeight="1">
      <c r="A1384" s="311"/>
      <c r="B1384" s="311"/>
      <c r="C1384" s="452"/>
      <c r="D1384" s="111" t="s">
        <v>8865</v>
      </c>
      <c r="E1384" s="452"/>
      <c r="F1384" s="160"/>
      <c r="G1384" s="161"/>
      <c r="H1384" s="160"/>
      <c r="I1384" s="161"/>
      <c r="J1384" s="160"/>
      <c r="K1384" s="161"/>
      <c r="L1384" s="160"/>
      <c r="M1384" s="161"/>
      <c r="N1384" s="76"/>
      <c r="O1384" s="336"/>
      <c r="P1384" s="76"/>
      <c r="Q1384" s="336"/>
      <c r="R1384" s="76"/>
      <c r="S1384" s="336"/>
      <c r="T1384" s="315">
        <v>940</v>
      </c>
      <c r="U1384" s="316">
        <v>18.460329929300865</v>
      </c>
      <c r="V1384" s="314"/>
      <c r="W1384" s="452"/>
      <c r="X1384" s="452"/>
      <c r="Y1384" s="452"/>
      <c r="Z1384" s="452"/>
      <c r="AA1384" s="452"/>
      <c r="AB1384" s="452"/>
      <c r="AC1384" s="452"/>
      <c r="AD1384" s="311"/>
    </row>
    <row r="1385" spans="1:30" ht="24">
      <c r="A1385" s="374" t="s">
        <v>3635</v>
      </c>
      <c r="B1385" s="374" t="s">
        <v>8866</v>
      </c>
      <c r="C1385" s="358" t="s">
        <v>7405</v>
      </c>
      <c r="D1385" s="468" t="s">
        <v>8867</v>
      </c>
      <c r="E1385" s="358"/>
      <c r="F1385" s="488"/>
      <c r="G1385" s="489"/>
      <c r="H1385" s="488"/>
      <c r="I1385" s="489"/>
      <c r="J1385" s="488"/>
      <c r="K1385" s="489"/>
      <c r="L1385" s="488"/>
      <c r="M1385" s="489"/>
      <c r="N1385" s="490"/>
      <c r="O1385" s="491"/>
      <c r="P1385" s="490"/>
      <c r="Q1385" s="491"/>
      <c r="R1385" s="490"/>
      <c r="S1385" s="491"/>
      <c r="T1385" s="471">
        <v>1974</v>
      </c>
      <c r="U1385" s="465">
        <v>38.766692851531815</v>
      </c>
      <c r="V1385" s="444"/>
      <c r="W1385" s="358"/>
      <c r="X1385" s="358"/>
      <c r="Y1385" s="358"/>
      <c r="Z1385" s="358"/>
      <c r="AA1385" s="358"/>
      <c r="AB1385" s="358"/>
      <c r="AC1385" s="358" t="s">
        <v>8161</v>
      </c>
      <c r="AD1385" s="374"/>
    </row>
    <row r="1386" spans="1:30" ht="24">
      <c r="A1386" s="311"/>
      <c r="B1386" s="311"/>
      <c r="C1386" s="452"/>
      <c r="D1386" s="111" t="s">
        <v>8868</v>
      </c>
      <c r="E1386" s="452"/>
      <c r="F1386" s="160"/>
      <c r="G1386" s="161"/>
      <c r="H1386" s="160"/>
      <c r="I1386" s="161"/>
      <c r="J1386" s="160"/>
      <c r="K1386" s="161"/>
      <c r="L1386" s="160"/>
      <c r="M1386" s="161"/>
      <c r="N1386" s="76"/>
      <c r="O1386" s="336"/>
      <c r="P1386" s="76"/>
      <c r="Q1386" s="336"/>
      <c r="R1386" s="76"/>
      <c r="S1386" s="336"/>
      <c r="T1386" s="315">
        <v>534</v>
      </c>
      <c r="U1386" s="316">
        <v>10.487038491751768</v>
      </c>
      <c r="V1386" s="314"/>
      <c r="W1386" s="452"/>
      <c r="X1386" s="452"/>
      <c r="Y1386" s="452"/>
      <c r="Z1386" s="452"/>
      <c r="AA1386" s="452"/>
      <c r="AB1386" s="452"/>
      <c r="AC1386" s="452"/>
      <c r="AD1386" s="311"/>
    </row>
    <row r="1387" spans="1:30" ht="24">
      <c r="A1387" s="311"/>
      <c r="B1387" s="311"/>
      <c r="C1387" s="452"/>
      <c r="D1387" s="111" t="s">
        <v>8869</v>
      </c>
      <c r="E1387" s="452"/>
      <c r="F1387" s="160"/>
      <c r="G1387" s="161"/>
      <c r="H1387" s="160"/>
      <c r="I1387" s="161"/>
      <c r="J1387" s="160"/>
      <c r="K1387" s="161"/>
      <c r="L1387" s="160"/>
      <c r="M1387" s="161"/>
      <c r="N1387" s="76"/>
      <c r="O1387" s="336"/>
      <c r="P1387" s="76"/>
      <c r="Q1387" s="336"/>
      <c r="R1387" s="76"/>
      <c r="S1387" s="336"/>
      <c r="T1387" s="315">
        <v>552</v>
      </c>
      <c r="U1387" s="316">
        <v>10.840534171249018</v>
      </c>
      <c r="V1387" s="314"/>
      <c r="W1387" s="452"/>
      <c r="X1387" s="452"/>
      <c r="Y1387" s="452"/>
      <c r="Z1387" s="452"/>
      <c r="AA1387" s="452"/>
      <c r="AB1387" s="452"/>
      <c r="AC1387" s="452"/>
      <c r="AD1387" s="311"/>
    </row>
    <row r="1388" spans="1:30" ht="24">
      <c r="A1388" s="311"/>
      <c r="B1388" s="311"/>
      <c r="C1388" s="452"/>
      <c r="D1388" s="111" t="s">
        <v>8870</v>
      </c>
      <c r="E1388" s="452"/>
      <c r="F1388" s="160"/>
      <c r="G1388" s="161"/>
      <c r="H1388" s="160"/>
      <c r="I1388" s="161"/>
      <c r="J1388" s="160"/>
      <c r="K1388" s="161"/>
      <c r="L1388" s="160"/>
      <c r="M1388" s="161"/>
      <c r="N1388" s="76"/>
      <c r="O1388" s="336"/>
      <c r="P1388" s="76"/>
      <c r="Q1388" s="336"/>
      <c r="R1388" s="76"/>
      <c r="S1388" s="336"/>
      <c r="T1388" s="315">
        <v>695</v>
      </c>
      <c r="U1388" s="316">
        <v>13.648860958366065</v>
      </c>
      <c r="V1388" s="314"/>
      <c r="W1388" s="452"/>
      <c r="X1388" s="452"/>
      <c r="Y1388" s="452"/>
      <c r="Z1388" s="452"/>
      <c r="AA1388" s="452"/>
      <c r="AB1388" s="452"/>
      <c r="AC1388" s="452"/>
      <c r="AD1388" s="311"/>
    </row>
    <row r="1389" spans="1:30" ht="24">
      <c r="A1389" s="311"/>
      <c r="B1389" s="311"/>
      <c r="C1389" s="452"/>
      <c r="D1389" s="111" t="s">
        <v>8871</v>
      </c>
      <c r="E1389" s="452"/>
      <c r="F1389" s="160"/>
      <c r="G1389" s="161"/>
      <c r="H1389" s="160"/>
      <c r="I1389" s="161"/>
      <c r="J1389" s="160"/>
      <c r="K1389" s="161"/>
      <c r="L1389" s="160"/>
      <c r="M1389" s="161"/>
      <c r="N1389" s="76"/>
      <c r="O1389" s="336"/>
      <c r="P1389" s="76"/>
      <c r="Q1389" s="336"/>
      <c r="R1389" s="76"/>
      <c r="S1389" s="336"/>
      <c r="T1389" s="315">
        <v>276</v>
      </c>
      <c r="U1389" s="316">
        <v>5.4202670856245092</v>
      </c>
      <c r="V1389" s="314"/>
      <c r="W1389" s="452"/>
      <c r="X1389" s="452"/>
      <c r="Y1389" s="452"/>
      <c r="Z1389" s="452"/>
      <c r="AA1389" s="452"/>
      <c r="AB1389" s="452"/>
      <c r="AC1389" s="452"/>
      <c r="AD1389" s="311"/>
    </row>
    <row r="1390" spans="1:30" ht="24">
      <c r="A1390" s="311"/>
      <c r="B1390" s="311"/>
      <c r="C1390" s="452"/>
      <c r="D1390" s="111" t="s">
        <v>8872</v>
      </c>
      <c r="E1390" s="452"/>
      <c r="F1390" s="160"/>
      <c r="G1390" s="161"/>
      <c r="H1390" s="160"/>
      <c r="I1390" s="161"/>
      <c r="J1390" s="160"/>
      <c r="K1390" s="161"/>
      <c r="L1390" s="160"/>
      <c r="M1390" s="161"/>
      <c r="N1390" s="76"/>
      <c r="O1390" s="336"/>
      <c r="P1390" s="76"/>
      <c r="Q1390" s="336"/>
      <c r="R1390" s="76"/>
      <c r="S1390" s="336"/>
      <c r="T1390" s="315">
        <v>380</v>
      </c>
      <c r="U1390" s="316">
        <v>7.4626865671641793</v>
      </c>
      <c r="V1390" s="314"/>
      <c r="W1390" s="452"/>
      <c r="X1390" s="452"/>
      <c r="Y1390" s="452"/>
      <c r="Z1390" s="452"/>
      <c r="AA1390" s="452"/>
      <c r="AB1390" s="452"/>
      <c r="AC1390" s="452"/>
      <c r="AD1390" s="311"/>
    </row>
    <row r="1391" spans="1:30" ht="19.5" customHeight="1">
      <c r="A1391" s="311"/>
      <c r="B1391" s="311"/>
      <c r="C1391" s="452"/>
      <c r="D1391" s="111" t="s">
        <v>8873</v>
      </c>
      <c r="E1391" s="452"/>
      <c r="F1391" s="160"/>
      <c r="G1391" s="161"/>
      <c r="H1391" s="160"/>
      <c r="I1391" s="161"/>
      <c r="J1391" s="160"/>
      <c r="K1391" s="161"/>
      <c r="L1391" s="160"/>
      <c r="M1391" s="161"/>
      <c r="N1391" s="76"/>
      <c r="O1391" s="336"/>
      <c r="P1391" s="76"/>
      <c r="Q1391" s="336"/>
      <c r="R1391" s="76"/>
      <c r="S1391" s="336"/>
      <c r="T1391" s="315">
        <v>681</v>
      </c>
      <c r="U1391" s="316">
        <v>13.373919874312648</v>
      </c>
      <c r="V1391" s="314"/>
      <c r="W1391" s="452"/>
      <c r="X1391" s="452"/>
      <c r="Y1391" s="452"/>
      <c r="Z1391" s="452"/>
      <c r="AA1391" s="452"/>
      <c r="AB1391" s="452"/>
      <c r="AC1391" s="452"/>
      <c r="AD1391" s="311"/>
    </row>
    <row r="1392" spans="1:30" ht="24">
      <c r="A1392" s="374" t="s">
        <v>3636</v>
      </c>
      <c r="B1392" s="374" t="s">
        <v>2587</v>
      </c>
      <c r="C1392" s="358" t="s">
        <v>8874</v>
      </c>
      <c r="D1392" s="468" t="s">
        <v>8867</v>
      </c>
      <c r="E1392" s="358"/>
      <c r="F1392" s="488"/>
      <c r="G1392" s="489"/>
      <c r="H1392" s="488"/>
      <c r="I1392" s="489"/>
      <c r="J1392" s="488"/>
      <c r="K1392" s="489"/>
      <c r="L1392" s="488"/>
      <c r="M1392" s="489"/>
      <c r="N1392" s="490"/>
      <c r="O1392" s="491"/>
      <c r="P1392" s="490"/>
      <c r="Q1392" s="491"/>
      <c r="R1392" s="490"/>
      <c r="S1392" s="491"/>
      <c r="T1392" s="471">
        <v>61</v>
      </c>
      <c r="U1392" s="465">
        <v>1.7799824919754887</v>
      </c>
      <c r="V1392" s="444"/>
      <c r="W1392" s="358"/>
      <c r="X1392" s="358"/>
      <c r="Y1392" s="358"/>
      <c r="Z1392" s="358"/>
      <c r="AA1392" s="358"/>
      <c r="AB1392" s="358"/>
      <c r="AC1392" s="358" t="s">
        <v>8161</v>
      </c>
      <c r="AD1392" s="374"/>
    </row>
    <row r="1393" spans="1:30" ht="24">
      <c r="A1393" s="311"/>
      <c r="B1393" s="311"/>
      <c r="C1393" s="452"/>
      <c r="D1393" s="111" t="s">
        <v>8868</v>
      </c>
      <c r="E1393" s="452"/>
      <c r="F1393" s="160"/>
      <c r="G1393" s="161"/>
      <c r="H1393" s="160"/>
      <c r="I1393" s="161"/>
      <c r="J1393" s="160"/>
      <c r="K1393" s="161"/>
      <c r="L1393" s="160"/>
      <c r="M1393" s="161"/>
      <c r="N1393" s="76"/>
      <c r="O1393" s="336"/>
      <c r="P1393" s="76"/>
      <c r="Q1393" s="336"/>
      <c r="R1393" s="76"/>
      <c r="S1393" s="336"/>
      <c r="T1393" s="315">
        <v>1481</v>
      </c>
      <c r="U1393" s="316">
        <v>43.215640501896701</v>
      </c>
      <c r="V1393" s="314"/>
      <c r="W1393" s="452"/>
      <c r="X1393" s="452"/>
      <c r="Y1393" s="452"/>
      <c r="Z1393" s="452"/>
      <c r="AA1393" s="452"/>
      <c r="AB1393" s="452"/>
      <c r="AC1393" s="452"/>
      <c r="AD1393" s="311"/>
    </row>
    <row r="1394" spans="1:30" ht="24">
      <c r="A1394" s="311"/>
      <c r="B1394" s="311"/>
      <c r="C1394" s="452"/>
      <c r="D1394" s="111" t="s">
        <v>8869</v>
      </c>
      <c r="E1394" s="452"/>
      <c r="F1394" s="160"/>
      <c r="G1394" s="161"/>
      <c r="H1394" s="160"/>
      <c r="I1394" s="161"/>
      <c r="J1394" s="160"/>
      <c r="K1394" s="161"/>
      <c r="L1394" s="160"/>
      <c r="M1394" s="161"/>
      <c r="N1394" s="76"/>
      <c r="O1394" s="336"/>
      <c r="P1394" s="76"/>
      <c r="Q1394" s="336"/>
      <c r="R1394" s="76"/>
      <c r="S1394" s="336"/>
      <c r="T1394" s="315">
        <v>415</v>
      </c>
      <c r="U1394" s="316">
        <v>12.109716953603735</v>
      </c>
      <c r="V1394" s="314"/>
      <c r="W1394" s="452"/>
      <c r="X1394" s="452"/>
      <c r="Y1394" s="452"/>
      <c r="Z1394" s="452"/>
      <c r="AA1394" s="452"/>
      <c r="AB1394" s="452"/>
      <c r="AC1394" s="452"/>
      <c r="AD1394" s="311"/>
    </row>
    <row r="1395" spans="1:30" ht="24">
      <c r="A1395" s="311"/>
      <c r="B1395" s="311"/>
      <c r="C1395" s="452"/>
      <c r="D1395" s="111" t="s">
        <v>8870</v>
      </c>
      <c r="E1395" s="452"/>
      <c r="F1395" s="160"/>
      <c r="G1395" s="161"/>
      <c r="H1395" s="160"/>
      <c r="I1395" s="161"/>
      <c r="J1395" s="160"/>
      <c r="K1395" s="161"/>
      <c r="L1395" s="160"/>
      <c r="M1395" s="161"/>
      <c r="N1395" s="76"/>
      <c r="O1395" s="336"/>
      <c r="P1395" s="76"/>
      <c r="Q1395" s="336"/>
      <c r="R1395" s="76"/>
      <c r="S1395" s="336"/>
      <c r="T1395" s="315">
        <v>604</v>
      </c>
      <c r="U1395" s="316">
        <v>17.624744674642546</v>
      </c>
      <c r="V1395" s="314"/>
      <c r="W1395" s="452"/>
      <c r="X1395" s="452"/>
      <c r="Y1395" s="452"/>
      <c r="Z1395" s="452"/>
      <c r="AA1395" s="452"/>
      <c r="AB1395" s="452"/>
      <c r="AC1395" s="452"/>
      <c r="AD1395" s="311"/>
    </row>
    <row r="1396" spans="1:30" ht="24">
      <c r="A1396" s="311"/>
      <c r="B1396" s="311"/>
      <c r="C1396" s="452"/>
      <c r="D1396" s="111" t="s">
        <v>8871</v>
      </c>
      <c r="E1396" s="452"/>
      <c r="F1396" s="160"/>
      <c r="G1396" s="161"/>
      <c r="H1396" s="160"/>
      <c r="I1396" s="161"/>
      <c r="J1396" s="160"/>
      <c r="K1396" s="161"/>
      <c r="L1396" s="160"/>
      <c r="M1396" s="161"/>
      <c r="N1396" s="76"/>
      <c r="O1396" s="336"/>
      <c r="P1396" s="76"/>
      <c r="Q1396" s="336"/>
      <c r="R1396" s="76"/>
      <c r="S1396" s="336"/>
      <c r="T1396" s="315">
        <v>662</v>
      </c>
      <c r="U1396" s="316">
        <v>19.31718704406186</v>
      </c>
      <c r="V1396" s="314"/>
      <c r="W1396" s="452"/>
      <c r="X1396" s="452"/>
      <c r="Y1396" s="452"/>
      <c r="Z1396" s="452"/>
      <c r="AA1396" s="452"/>
      <c r="AB1396" s="452"/>
      <c r="AC1396" s="452"/>
      <c r="AD1396" s="311"/>
    </row>
    <row r="1397" spans="1:30" ht="24">
      <c r="A1397" s="311"/>
      <c r="B1397" s="311"/>
      <c r="C1397" s="452"/>
      <c r="D1397" s="111" t="s">
        <v>8872</v>
      </c>
      <c r="E1397" s="452"/>
      <c r="F1397" s="160"/>
      <c r="G1397" s="161"/>
      <c r="H1397" s="160"/>
      <c r="I1397" s="161"/>
      <c r="J1397" s="160"/>
      <c r="K1397" s="161"/>
      <c r="L1397" s="160"/>
      <c r="M1397" s="161"/>
      <c r="N1397" s="76"/>
      <c r="O1397" s="336"/>
      <c r="P1397" s="76"/>
      <c r="Q1397" s="336"/>
      <c r="R1397" s="76"/>
      <c r="S1397" s="336"/>
      <c r="T1397" s="315">
        <v>204</v>
      </c>
      <c r="U1397" s="316">
        <v>5.9527283338196675</v>
      </c>
      <c r="V1397" s="314"/>
      <c r="W1397" s="452"/>
      <c r="X1397" s="452"/>
      <c r="Y1397" s="452"/>
      <c r="Z1397" s="452"/>
      <c r="AA1397" s="452"/>
      <c r="AB1397" s="452"/>
      <c r="AC1397" s="452"/>
      <c r="AD1397" s="311"/>
    </row>
    <row r="1398" spans="1:30" ht="19.5" customHeight="1">
      <c r="A1398" s="311"/>
      <c r="B1398" s="311"/>
      <c r="C1398" s="452"/>
      <c r="D1398" s="111" t="s">
        <v>8873</v>
      </c>
      <c r="E1398" s="452"/>
      <c r="F1398" s="160"/>
      <c r="G1398" s="161"/>
      <c r="H1398" s="160"/>
      <c r="I1398" s="161"/>
      <c r="J1398" s="160"/>
      <c r="K1398" s="161"/>
      <c r="L1398" s="160"/>
      <c r="M1398" s="161"/>
      <c r="N1398" s="76"/>
      <c r="O1398" s="336"/>
      <c r="P1398" s="76"/>
      <c r="Q1398" s="336"/>
      <c r="R1398" s="76"/>
      <c r="S1398" s="336"/>
      <c r="T1398" s="315"/>
      <c r="U1398" s="316"/>
      <c r="V1398" s="314"/>
      <c r="W1398" s="452"/>
      <c r="X1398" s="452"/>
      <c r="Y1398" s="452"/>
      <c r="Z1398" s="452"/>
      <c r="AA1398" s="452"/>
      <c r="AB1398" s="452"/>
      <c r="AC1398" s="452"/>
      <c r="AD1398" s="311"/>
    </row>
    <row r="1399" spans="1:30" ht="24">
      <c r="A1399" s="374" t="s">
        <v>3637</v>
      </c>
      <c r="B1399" s="374" t="s">
        <v>2588</v>
      </c>
      <c r="C1399" s="358" t="s">
        <v>8874</v>
      </c>
      <c r="D1399" s="468" t="s">
        <v>8867</v>
      </c>
      <c r="E1399" s="358"/>
      <c r="F1399" s="488"/>
      <c r="G1399" s="489"/>
      <c r="H1399" s="488"/>
      <c r="I1399" s="489"/>
      <c r="J1399" s="488"/>
      <c r="K1399" s="489"/>
      <c r="L1399" s="488"/>
      <c r="M1399" s="489"/>
      <c r="N1399" s="490"/>
      <c r="O1399" s="491"/>
      <c r="P1399" s="490"/>
      <c r="Q1399" s="491"/>
      <c r="R1399" s="490"/>
      <c r="S1399" s="491"/>
      <c r="T1399" s="471">
        <v>20</v>
      </c>
      <c r="U1399" s="465">
        <v>0.71710290426676226</v>
      </c>
      <c r="V1399" s="444"/>
      <c r="W1399" s="358"/>
      <c r="X1399" s="358"/>
      <c r="Y1399" s="358"/>
      <c r="Z1399" s="358"/>
      <c r="AA1399" s="358"/>
      <c r="AB1399" s="358"/>
      <c r="AC1399" s="358" t="s">
        <v>8161</v>
      </c>
      <c r="AD1399" s="374"/>
    </row>
    <row r="1400" spans="1:30" ht="24">
      <c r="A1400" s="311"/>
      <c r="B1400" s="311"/>
      <c r="C1400" s="452"/>
      <c r="D1400" s="111" t="s">
        <v>8868</v>
      </c>
      <c r="E1400" s="452"/>
      <c r="F1400" s="160"/>
      <c r="G1400" s="161"/>
      <c r="H1400" s="160"/>
      <c r="I1400" s="161"/>
      <c r="J1400" s="160"/>
      <c r="K1400" s="161"/>
      <c r="L1400" s="160"/>
      <c r="M1400" s="161"/>
      <c r="N1400" s="76"/>
      <c r="O1400" s="336"/>
      <c r="P1400" s="76"/>
      <c r="Q1400" s="336"/>
      <c r="R1400" s="76"/>
      <c r="S1400" s="336"/>
      <c r="T1400" s="315">
        <v>32</v>
      </c>
      <c r="U1400" s="316">
        <v>1.1473646468268197</v>
      </c>
      <c r="V1400" s="314"/>
      <c r="W1400" s="452"/>
      <c r="X1400" s="452"/>
      <c r="Y1400" s="452"/>
      <c r="Z1400" s="452"/>
      <c r="AA1400" s="452"/>
      <c r="AB1400" s="452"/>
      <c r="AC1400" s="452"/>
      <c r="AD1400" s="311"/>
    </row>
    <row r="1401" spans="1:30" ht="24">
      <c r="A1401" s="311"/>
      <c r="B1401" s="311"/>
      <c r="C1401" s="452"/>
      <c r="D1401" s="111" t="s">
        <v>8869</v>
      </c>
      <c r="E1401" s="452"/>
      <c r="F1401" s="160"/>
      <c r="G1401" s="161"/>
      <c r="H1401" s="160"/>
      <c r="I1401" s="161"/>
      <c r="J1401" s="160"/>
      <c r="K1401" s="161"/>
      <c r="L1401" s="160"/>
      <c r="M1401" s="161"/>
      <c r="N1401" s="76"/>
      <c r="O1401" s="336"/>
      <c r="P1401" s="76"/>
      <c r="Q1401" s="336"/>
      <c r="R1401" s="76"/>
      <c r="S1401" s="336"/>
      <c r="T1401" s="315">
        <v>1094</v>
      </c>
      <c r="U1401" s="316">
        <v>39.225528863391894</v>
      </c>
      <c r="V1401" s="314"/>
      <c r="W1401" s="452"/>
      <c r="X1401" s="452"/>
      <c r="Y1401" s="452"/>
      <c r="Z1401" s="452"/>
      <c r="AA1401" s="452"/>
      <c r="AB1401" s="452"/>
      <c r="AC1401" s="452"/>
      <c r="AD1401" s="311"/>
    </row>
    <row r="1402" spans="1:30" ht="24">
      <c r="A1402" s="311"/>
      <c r="B1402" s="311"/>
      <c r="C1402" s="452"/>
      <c r="D1402" s="111" t="s">
        <v>8870</v>
      </c>
      <c r="E1402" s="452"/>
      <c r="F1402" s="160"/>
      <c r="G1402" s="161"/>
      <c r="H1402" s="160"/>
      <c r="I1402" s="161"/>
      <c r="J1402" s="160"/>
      <c r="K1402" s="161"/>
      <c r="L1402" s="160"/>
      <c r="M1402" s="161"/>
      <c r="N1402" s="76"/>
      <c r="O1402" s="336"/>
      <c r="P1402" s="76"/>
      <c r="Q1402" s="336"/>
      <c r="R1402" s="76"/>
      <c r="S1402" s="336"/>
      <c r="T1402" s="315">
        <v>624</v>
      </c>
      <c r="U1402" s="316">
        <v>22.373610613122985</v>
      </c>
      <c r="V1402" s="314"/>
      <c r="W1402" s="452"/>
      <c r="X1402" s="452"/>
      <c r="Y1402" s="452"/>
      <c r="Z1402" s="452"/>
      <c r="AA1402" s="452"/>
      <c r="AB1402" s="452"/>
      <c r="AC1402" s="452"/>
      <c r="AD1402" s="311"/>
    </row>
    <row r="1403" spans="1:30" ht="24">
      <c r="A1403" s="311"/>
      <c r="B1403" s="311"/>
      <c r="C1403" s="452"/>
      <c r="D1403" s="111" t="s">
        <v>8871</v>
      </c>
      <c r="E1403" s="452"/>
      <c r="F1403" s="160"/>
      <c r="G1403" s="161"/>
      <c r="H1403" s="160"/>
      <c r="I1403" s="161"/>
      <c r="J1403" s="160"/>
      <c r="K1403" s="161"/>
      <c r="L1403" s="160"/>
      <c r="M1403" s="161"/>
      <c r="N1403" s="76"/>
      <c r="O1403" s="336"/>
      <c r="P1403" s="76"/>
      <c r="Q1403" s="336"/>
      <c r="R1403" s="76"/>
      <c r="S1403" s="336"/>
      <c r="T1403" s="315">
        <v>530</v>
      </c>
      <c r="U1403" s="316">
        <v>19.003226963069199</v>
      </c>
      <c r="V1403" s="314"/>
      <c r="W1403" s="452"/>
      <c r="X1403" s="452"/>
      <c r="Y1403" s="452"/>
      <c r="Z1403" s="452"/>
      <c r="AA1403" s="452"/>
      <c r="AB1403" s="452"/>
      <c r="AC1403" s="452"/>
      <c r="AD1403" s="311"/>
    </row>
    <row r="1404" spans="1:30" ht="24">
      <c r="A1404" s="311"/>
      <c r="B1404" s="311"/>
      <c r="C1404" s="452"/>
      <c r="D1404" s="111" t="s">
        <v>8872</v>
      </c>
      <c r="E1404" s="452"/>
      <c r="F1404" s="160"/>
      <c r="G1404" s="161"/>
      <c r="H1404" s="160"/>
      <c r="I1404" s="161"/>
      <c r="J1404" s="160"/>
      <c r="K1404" s="161"/>
      <c r="L1404" s="160"/>
      <c r="M1404" s="161"/>
      <c r="N1404" s="76"/>
      <c r="O1404" s="336"/>
      <c r="P1404" s="76"/>
      <c r="Q1404" s="336"/>
      <c r="R1404" s="76"/>
      <c r="S1404" s="336"/>
      <c r="T1404" s="315">
        <v>489</v>
      </c>
      <c r="U1404" s="316">
        <v>17.533166009322336</v>
      </c>
      <c r="V1404" s="314"/>
      <c r="W1404" s="452"/>
      <c r="X1404" s="452"/>
      <c r="Y1404" s="452"/>
      <c r="Z1404" s="452"/>
      <c r="AA1404" s="452"/>
      <c r="AB1404" s="452"/>
      <c r="AC1404" s="452"/>
      <c r="AD1404" s="311"/>
    </row>
    <row r="1405" spans="1:30" ht="19.5" customHeight="1">
      <c r="A1405" s="311"/>
      <c r="B1405" s="311"/>
      <c r="C1405" s="452"/>
      <c r="D1405" s="111" t="s">
        <v>8873</v>
      </c>
      <c r="E1405" s="452"/>
      <c r="F1405" s="160"/>
      <c r="G1405" s="161"/>
      <c r="H1405" s="160"/>
      <c r="I1405" s="161"/>
      <c r="J1405" s="160"/>
      <c r="K1405" s="161"/>
      <c r="L1405" s="160"/>
      <c r="M1405" s="161"/>
      <c r="N1405" s="76"/>
      <c r="O1405" s="336"/>
      <c r="P1405" s="76"/>
      <c r="Q1405" s="336"/>
      <c r="R1405" s="76"/>
      <c r="S1405" s="336"/>
      <c r="T1405" s="315"/>
      <c r="U1405" s="316"/>
      <c r="V1405" s="314"/>
      <c r="W1405" s="452"/>
      <c r="X1405" s="452"/>
      <c r="Y1405" s="452"/>
      <c r="Z1405" s="452"/>
      <c r="AA1405" s="452"/>
      <c r="AB1405" s="452"/>
      <c r="AC1405" s="452"/>
      <c r="AD1405" s="311"/>
    </row>
    <row r="1406" spans="1:30" ht="24">
      <c r="A1406" s="374" t="s">
        <v>3638</v>
      </c>
      <c r="B1406" s="374" t="s">
        <v>2589</v>
      </c>
      <c r="C1406" s="358" t="s">
        <v>8874</v>
      </c>
      <c r="D1406" s="468" t="s">
        <v>8867</v>
      </c>
      <c r="E1406" s="358"/>
      <c r="F1406" s="488"/>
      <c r="G1406" s="489"/>
      <c r="H1406" s="488"/>
      <c r="I1406" s="489"/>
      <c r="J1406" s="488"/>
      <c r="K1406" s="489"/>
      <c r="L1406" s="488"/>
      <c r="M1406" s="489"/>
      <c r="N1406" s="490"/>
      <c r="O1406" s="491"/>
      <c r="P1406" s="490"/>
      <c r="Q1406" s="491"/>
      <c r="R1406" s="490"/>
      <c r="S1406" s="491"/>
      <c r="T1406" s="471">
        <v>17</v>
      </c>
      <c r="U1406" s="465">
        <v>0.86734693877551017</v>
      </c>
      <c r="V1406" s="444"/>
      <c r="W1406" s="358"/>
      <c r="X1406" s="358"/>
      <c r="Y1406" s="358"/>
      <c r="Z1406" s="358"/>
      <c r="AA1406" s="358"/>
      <c r="AB1406" s="358"/>
      <c r="AC1406" s="358" t="s">
        <v>8161</v>
      </c>
      <c r="AD1406" s="374"/>
    </row>
    <row r="1407" spans="1:30" ht="24">
      <c r="A1407" s="311"/>
      <c r="B1407" s="311"/>
      <c r="C1407" s="452"/>
      <c r="D1407" s="111" t="s">
        <v>8868</v>
      </c>
      <c r="E1407" s="452"/>
      <c r="F1407" s="160"/>
      <c r="G1407" s="161"/>
      <c r="H1407" s="160"/>
      <c r="I1407" s="161"/>
      <c r="J1407" s="160"/>
      <c r="K1407" s="161"/>
      <c r="L1407" s="160"/>
      <c r="M1407" s="161"/>
      <c r="N1407" s="76"/>
      <c r="O1407" s="336"/>
      <c r="P1407" s="76"/>
      <c r="Q1407" s="336"/>
      <c r="R1407" s="76"/>
      <c r="S1407" s="336"/>
      <c r="T1407" s="315">
        <v>44</v>
      </c>
      <c r="U1407" s="316">
        <v>2.2448979591836733</v>
      </c>
      <c r="V1407" s="314"/>
      <c r="W1407" s="452"/>
      <c r="X1407" s="452"/>
      <c r="Y1407" s="452"/>
      <c r="Z1407" s="452"/>
      <c r="AA1407" s="452"/>
      <c r="AB1407" s="452"/>
      <c r="AC1407" s="452"/>
      <c r="AD1407" s="311"/>
    </row>
    <row r="1408" spans="1:30" ht="24">
      <c r="A1408" s="311"/>
      <c r="B1408" s="311"/>
      <c r="C1408" s="452"/>
      <c r="D1408" s="111" t="s">
        <v>8869</v>
      </c>
      <c r="E1408" s="452"/>
      <c r="F1408" s="160"/>
      <c r="G1408" s="161"/>
      <c r="H1408" s="160"/>
      <c r="I1408" s="161"/>
      <c r="J1408" s="160"/>
      <c r="K1408" s="161"/>
      <c r="L1408" s="160"/>
      <c r="M1408" s="161"/>
      <c r="N1408" s="76"/>
      <c r="O1408" s="336"/>
      <c r="P1408" s="76"/>
      <c r="Q1408" s="336"/>
      <c r="R1408" s="76"/>
      <c r="S1408" s="336"/>
      <c r="T1408" s="315">
        <v>95</v>
      </c>
      <c r="U1408" s="316">
        <v>4.8469387755102042</v>
      </c>
      <c r="V1408" s="314"/>
      <c r="W1408" s="452"/>
      <c r="X1408" s="452"/>
      <c r="Y1408" s="452"/>
      <c r="Z1408" s="452"/>
      <c r="AA1408" s="452"/>
      <c r="AB1408" s="452"/>
      <c r="AC1408" s="452"/>
      <c r="AD1408" s="311"/>
    </row>
    <row r="1409" spans="1:30" ht="24">
      <c r="A1409" s="311"/>
      <c r="B1409" s="311"/>
      <c r="C1409" s="452"/>
      <c r="D1409" s="111" t="s">
        <v>8870</v>
      </c>
      <c r="E1409" s="452"/>
      <c r="F1409" s="160"/>
      <c r="G1409" s="161"/>
      <c r="H1409" s="160"/>
      <c r="I1409" s="161"/>
      <c r="J1409" s="160"/>
      <c r="K1409" s="161"/>
      <c r="L1409" s="160"/>
      <c r="M1409" s="161"/>
      <c r="N1409" s="76"/>
      <c r="O1409" s="336"/>
      <c r="P1409" s="76"/>
      <c r="Q1409" s="336"/>
      <c r="R1409" s="76"/>
      <c r="S1409" s="336"/>
      <c r="T1409" s="315">
        <v>706</v>
      </c>
      <c r="U1409" s="316">
        <v>36.020408163265309</v>
      </c>
      <c r="V1409" s="314"/>
      <c r="W1409" s="452"/>
      <c r="X1409" s="452"/>
      <c r="Y1409" s="452"/>
      <c r="Z1409" s="452"/>
      <c r="AA1409" s="452"/>
      <c r="AB1409" s="452"/>
      <c r="AC1409" s="452"/>
      <c r="AD1409" s="311"/>
    </row>
    <row r="1410" spans="1:30" ht="24">
      <c r="A1410" s="311"/>
      <c r="B1410" s="311"/>
      <c r="C1410" s="452"/>
      <c r="D1410" s="111" t="s">
        <v>8871</v>
      </c>
      <c r="E1410" s="452"/>
      <c r="F1410" s="160"/>
      <c r="G1410" s="161"/>
      <c r="H1410" s="160"/>
      <c r="I1410" s="161"/>
      <c r="J1410" s="160"/>
      <c r="K1410" s="161"/>
      <c r="L1410" s="160"/>
      <c r="M1410" s="161"/>
      <c r="N1410" s="76"/>
      <c r="O1410" s="336"/>
      <c r="P1410" s="76"/>
      <c r="Q1410" s="336"/>
      <c r="R1410" s="76"/>
      <c r="S1410" s="336"/>
      <c r="T1410" s="315">
        <v>503</v>
      </c>
      <c r="U1410" s="316">
        <v>25.663265306122447</v>
      </c>
      <c r="V1410" s="314"/>
      <c r="W1410" s="452"/>
      <c r="X1410" s="452"/>
      <c r="Y1410" s="452"/>
      <c r="Z1410" s="452"/>
      <c r="AA1410" s="452"/>
      <c r="AB1410" s="452"/>
      <c r="AC1410" s="452"/>
      <c r="AD1410" s="311"/>
    </row>
    <row r="1411" spans="1:30" ht="24">
      <c r="A1411" s="311"/>
      <c r="B1411" s="311"/>
      <c r="C1411" s="452"/>
      <c r="D1411" s="111" t="s">
        <v>8872</v>
      </c>
      <c r="E1411" s="452"/>
      <c r="F1411" s="160"/>
      <c r="G1411" s="161"/>
      <c r="H1411" s="160"/>
      <c r="I1411" s="161"/>
      <c r="J1411" s="160"/>
      <c r="K1411" s="161"/>
      <c r="L1411" s="160"/>
      <c r="M1411" s="161"/>
      <c r="N1411" s="76"/>
      <c r="O1411" s="336"/>
      <c r="P1411" s="76"/>
      <c r="Q1411" s="336"/>
      <c r="R1411" s="76"/>
      <c r="S1411" s="336"/>
      <c r="T1411" s="315">
        <v>595</v>
      </c>
      <c r="U1411" s="316">
        <v>30.357142857142858</v>
      </c>
      <c r="V1411" s="314"/>
      <c r="W1411" s="452"/>
      <c r="X1411" s="452"/>
      <c r="Y1411" s="452"/>
      <c r="Z1411" s="452"/>
      <c r="AA1411" s="452"/>
      <c r="AB1411" s="452"/>
      <c r="AC1411" s="452"/>
      <c r="AD1411" s="311"/>
    </row>
    <row r="1412" spans="1:30" ht="19.5" customHeight="1">
      <c r="A1412" s="311"/>
      <c r="B1412" s="311"/>
      <c r="C1412" s="452"/>
      <c r="D1412" s="111" t="s">
        <v>8873</v>
      </c>
      <c r="E1412" s="452"/>
      <c r="F1412" s="160"/>
      <c r="G1412" s="161"/>
      <c r="H1412" s="160"/>
      <c r="I1412" s="161"/>
      <c r="J1412" s="160"/>
      <c r="K1412" s="161"/>
      <c r="L1412" s="160"/>
      <c r="M1412" s="161"/>
      <c r="N1412" s="76"/>
      <c r="O1412" s="336"/>
      <c r="P1412" s="76"/>
      <c r="Q1412" s="336"/>
      <c r="R1412" s="76"/>
      <c r="S1412" s="336"/>
      <c r="T1412" s="315"/>
      <c r="U1412" s="316"/>
      <c r="V1412" s="314"/>
      <c r="W1412" s="452"/>
      <c r="X1412" s="452"/>
      <c r="Y1412" s="452"/>
      <c r="Z1412" s="452"/>
      <c r="AA1412" s="452"/>
      <c r="AB1412" s="452"/>
      <c r="AC1412" s="452"/>
      <c r="AD1412" s="311"/>
    </row>
    <row r="1413" spans="1:30" ht="24">
      <c r="A1413" s="374" t="s">
        <v>3639</v>
      </c>
      <c r="B1413" s="374" t="s">
        <v>2590</v>
      </c>
      <c r="C1413" s="358" t="s">
        <v>8874</v>
      </c>
      <c r="D1413" s="468" t="s">
        <v>8867</v>
      </c>
      <c r="E1413" s="358"/>
      <c r="F1413" s="488"/>
      <c r="G1413" s="489"/>
      <c r="H1413" s="488"/>
      <c r="I1413" s="489"/>
      <c r="J1413" s="488"/>
      <c r="K1413" s="489"/>
      <c r="L1413" s="488"/>
      <c r="M1413" s="489"/>
      <c r="N1413" s="490"/>
      <c r="O1413" s="491"/>
      <c r="P1413" s="490"/>
      <c r="Q1413" s="491"/>
      <c r="R1413" s="490"/>
      <c r="S1413" s="491"/>
      <c r="T1413" s="471">
        <v>25</v>
      </c>
      <c r="U1413" s="465">
        <v>2.2007042253521125</v>
      </c>
      <c r="V1413" s="444"/>
      <c r="W1413" s="358"/>
      <c r="X1413" s="358"/>
      <c r="Y1413" s="358"/>
      <c r="Z1413" s="358"/>
      <c r="AA1413" s="358"/>
      <c r="AB1413" s="358"/>
      <c r="AC1413" s="358" t="s">
        <v>8161</v>
      </c>
      <c r="AD1413" s="374"/>
    </row>
    <row r="1414" spans="1:30" ht="24">
      <c r="A1414" s="311"/>
      <c r="B1414" s="311"/>
      <c r="C1414" s="452"/>
      <c r="D1414" s="111" t="s">
        <v>8868</v>
      </c>
      <c r="E1414" s="452"/>
      <c r="F1414" s="160"/>
      <c r="G1414" s="161"/>
      <c r="H1414" s="160"/>
      <c r="I1414" s="161"/>
      <c r="J1414" s="160"/>
      <c r="K1414" s="161"/>
      <c r="L1414" s="160"/>
      <c r="M1414" s="161"/>
      <c r="N1414" s="76"/>
      <c r="O1414" s="336"/>
      <c r="P1414" s="76"/>
      <c r="Q1414" s="336"/>
      <c r="R1414" s="76"/>
      <c r="S1414" s="336"/>
      <c r="T1414" s="315">
        <v>17</v>
      </c>
      <c r="U1414" s="316">
        <v>1.4964788732394365</v>
      </c>
      <c r="V1414" s="314"/>
      <c r="W1414" s="452"/>
      <c r="X1414" s="452"/>
      <c r="Y1414" s="452"/>
      <c r="Z1414" s="452"/>
      <c r="AA1414" s="452"/>
      <c r="AB1414" s="452"/>
      <c r="AC1414" s="452"/>
      <c r="AD1414" s="311"/>
    </row>
    <row r="1415" spans="1:30" ht="24">
      <c r="A1415" s="311"/>
      <c r="B1415" s="311"/>
      <c r="C1415" s="452"/>
      <c r="D1415" s="111" t="s">
        <v>8869</v>
      </c>
      <c r="E1415" s="452"/>
      <c r="F1415" s="160"/>
      <c r="G1415" s="161"/>
      <c r="H1415" s="160"/>
      <c r="I1415" s="161"/>
      <c r="J1415" s="160"/>
      <c r="K1415" s="161"/>
      <c r="L1415" s="160"/>
      <c r="M1415" s="161"/>
      <c r="N1415" s="76"/>
      <c r="O1415" s="336"/>
      <c r="P1415" s="76"/>
      <c r="Q1415" s="336"/>
      <c r="R1415" s="76"/>
      <c r="S1415" s="336"/>
      <c r="T1415" s="315">
        <v>5</v>
      </c>
      <c r="U1415" s="316">
        <v>0.44014084507042256</v>
      </c>
      <c r="V1415" s="314"/>
      <c r="W1415" s="452"/>
      <c r="X1415" s="452"/>
      <c r="Y1415" s="452"/>
      <c r="Z1415" s="452"/>
      <c r="AA1415" s="452"/>
      <c r="AB1415" s="452"/>
      <c r="AC1415" s="452"/>
      <c r="AD1415" s="311"/>
    </row>
    <row r="1416" spans="1:30" ht="24">
      <c r="A1416" s="311"/>
      <c r="B1416" s="311"/>
      <c r="C1416" s="452"/>
      <c r="D1416" s="111" t="s">
        <v>8870</v>
      </c>
      <c r="E1416" s="452"/>
      <c r="F1416" s="160"/>
      <c r="G1416" s="161"/>
      <c r="H1416" s="160"/>
      <c r="I1416" s="161"/>
      <c r="J1416" s="160"/>
      <c r="K1416" s="161"/>
      <c r="L1416" s="160"/>
      <c r="M1416" s="161"/>
      <c r="N1416" s="76"/>
      <c r="O1416" s="336"/>
      <c r="P1416" s="76"/>
      <c r="Q1416" s="336"/>
      <c r="R1416" s="76"/>
      <c r="S1416" s="336"/>
      <c r="T1416" s="315">
        <v>10</v>
      </c>
      <c r="U1416" s="316">
        <v>0.88028169014084512</v>
      </c>
      <c r="V1416" s="314"/>
      <c r="W1416" s="452"/>
      <c r="X1416" s="452"/>
      <c r="Y1416" s="452"/>
      <c r="Z1416" s="452"/>
      <c r="AA1416" s="452"/>
      <c r="AB1416" s="452"/>
      <c r="AC1416" s="452"/>
      <c r="AD1416" s="311"/>
    </row>
    <row r="1417" spans="1:30" ht="24">
      <c r="A1417" s="311"/>
      <c r="B1417" s="311"/>
      <c r="C1417" s="452"/>
      <c r="D1417" s="111" t="s">
        <v>8871</v>
      </c>
      <c r="E1417" s="452"/>
      <c r="F1417" s="160"/>
      <c r="G1417" s="161"/>
      <c r="H1417" s="160"/>
      <c r="I1417" s="161"/>
      <c r="J1417" s="160"/>
      <c r="K1417" s="161"/>
      <c r="L1417" s="160"/>
      <c r="M1417" s="161"/>
      <c r="N1417" s="76"/>
      <c r="O1417" s="336"/>
      <c r="P1417" s="76"/>
      <c r="Q1417" s="336"/>
      <c r="R1417" s="76"/>
      <c r="S1417" s="336"/>
      <c r="T1417" s="315">
        <v>628</v>
      </c>
      <c r="U1417" s="316">
        <v>55.281690140845072</v>
      </c>
      <c r="V1417" s="314"/>
      <c r="W1417" s="452"/>
      <c r="X1417" s="452"/>
      <c r="Y1417" s="452"/>
      <c r="Z1417" s="452"/>
      <c r="AA1417" s="452"/>
      <c r="AB1417" s="452"/>
      <c r="AC1417" s="452"/>
      <c r="AD1417" s="311"/>
    </row>
    <row r="1418" spans="1:30" ht="24">
      <c r="A1418" s="311"/>
      <c r="B1418" s="311"/>
      <c r="C1418" s="452"/>
      <c r="D1418" s="111" t="s">
        <v>8872</v>
      </c>
      <c r="E1418" s="452"/>
      <c r="F1418" s="160"/>
      <c r="G1418" s="161"/>
      <c r="H1418" s="160"/>
      <c r="I1418" s="161"/>
      <c r="J1418" s="160"/>
      <c r="K1418" s="161"/>
      <c r="L1418" s="160"/>
      <c r="M1418" s="161"/>
      <c r="N1418" s="76"/>
      <c r="O1418" s="336"/>
      <c r="P1418" s="76"/>
      <c r="Q1418" s="336"/>
      <c r="R1418" s="76"/>
      <c r="S1418" s="336"/>
      <c r="T1418" s="315">
        <v>451</v>
      </c>
      <c r="U1418" s="316">
        <v>39.700704225352112</v>
      </c>
      <c r="V1418" s="314"/>
      <c r="W1418" s="452"/>
      <c r="X1418" s="452"/>
      <c r="Y1418" s="452"/>
      <c r="Z1418" s="452"/>
      <c r="AA1418" s="452"/>
      <c r="AB1418" s="452"/>
      <c r="AC1418" s="452"/>
      <c r="AD1418" s="311"/>
    </row>
    <row r="1419" spans="1:30" ht="19.5" customHeight="1">
      <c r="A1419" s="311"/>
      <c r="B1419" s="311"/>
      <c r="C1419" s="452"/>
      <c r="D1419" s="111" t="s">
        <v>8873</v>
      </c>
      <c r="E1419" s="452"/>
      <c r="F1419" s="160"/>
      <c r="G1419" s="161"/>
      <c r="H1419" s="160"/>
      <c r="I1419" s="161"/>
      <c r="J1419" s="160"/>
      <c r="K1419" s="161"/>
      <c r="L1419" s="160"/>
      <c r="M1419" s="161"/>
      <c r="N1419" s="76"/>
      <c r="O1419" s="336"/>
      <c r="P1419" s="76"/>
      <c r="Q1419" s="336"/>
      <c r="R1419" s="76"/>
      <c r="S1419" s="336"/>
      <c r="T1419" s="315"/>
      <c r="U1419" s="316"/>
      <c r="V1419" s="314"/>
      <c r="W1419" s="452"/>
      <c r="X1419" s="452"/>
      <c r="Y1419" s="452"/>
      <c r="Z1419" s="452"/>
      <c r="AA1419" s="452"/>
      <c r="AB1419" s="452"/>
      <c r="AC1419" s="452"/>
      <c r="AD1419" s="311"/>
    </row>
    <row r="1420" spans="1:30" ht="24">
      <c r="A1420" s="374" t="s">
        <v>3640</v>
      </c>
      <c r="B1420" s="374" t="s">
        <v>2591</v>
      </c>
      <c r="C1420" s="358" t="s">
        <v>8874</v>
      </c>
      <c r="D1420" s="468" t="s">
        <v>8867</v>
      </c>
      <c r="E1420" s="358"/>
      <c r="F1420" s="488"/>
      <c r="G1420" s="489"/>
      <c r="H1420" s="488"/>
      <c r="I1420" s="489"/>
      <c r="J1420" s="488"/>
      <c r="K1420" s="489"/>
      <c r="L1420" s="488"/>
      <c r="M1420" s="489"/>
      <c r="N1420" s="490"/>
      <c r="O1420" s="491"/>
      <c r="P1420" s="490"/>
      <c r="Q1420" s="491"/>
      <c r="R1420" s="490"/>
      <c r="S1420" s="491"/>
      <c r="T1420" s="471">
        <v>5</v>
      </c>
      <c r="U1420" s="465">
        <v>0.98814229249011853</v>
      </c>
      <c r="V1420" s="444"/>
      <c r="W1420" s="358"/>
      <c r="X1420" s="358"/>
      <c r="Y1420" s="358"/>
      <c r="Z1420" s="358"/>
      <c r="AA1420" s="358"/>
      <c r="AB1420" s="358"/>
      <c r="AC1420" s="358" t="s">
        <v>8161</v>
      </c>
      <c r="AD1420" s="374"/>
    </row>
    <row r="1421" spans="1:30" ht="24">
      <c r="A1421" s="311"/>
      <c r="B1421" s="311"/>
      <c r="C1421" s="452"/>
      <c r="D1421" s="111" t="s">
        <v>8868</v>
      </c>
      <c r="E1421" s="452"/>
      <c r="F1421" s="160"/>
      <c r="G1421" s="161"/>
      <c r="H1421" s="160"/>
      <c r="I1421" s="161"/>
      <c r="J1421" s="160"/>
      <c r="K1421" s="161"/>
      <c r="L1421" s="160"/>
      <c r="M1421" s="161"/>
      <c r="N1421" s="76"/>
      <c r="O1421" s="336"/>
      <c r="P1421" s="76"/>
      <c r="Q1421" s="336"/>
      <c r="R1421" s="76"/>
      <c r="S1421" s="336"/>
      <c r="T1421" s="315">
        <v>1</v>
      </c>
      <c r="U1421" s="316">
        <v>0.19762845849802371</v>
      </c>
      <c r="V1421" s="314"/>
      <c r="W1421" s="452"/>
      <c r="X1421" s="452"/>
      <c r="Y1421" s="452"/>
      <c r="Z1421" s="452"/>
      <c r="AA1421" s="452"/>
      <c r="AB1421" s="452"/>
      <c r="AC1421" s="452"/>
      <c r="AD1421" s="311"/>
    </row>
    <row r="1422" spans="1:30" ht="24">
      <c r="A1422" s="311"/>
      <c r="B1422" s="311"/>
      <c r="C1422" s="452"/>
      <c r="D1422" s="111" t="s">
        <v>8869</v>
      </c>
      <c r="E1422" s="452"/>
      <c r="F1422" s="160"/>
      <c r="G1422" s="161"/>
      <c r="H1422" s="160"/>
      <c r="I1422" s="161"/>
      <c r="J1422" s="160"/>
      <c r="K1422" s="161"/>
      <c r="L1422" s="160"/>
      <c r="M1422" s="161"/>
      <c r="N1422" s="76"/>
      <c r="O1422" s="336"/>
      <c r="P1422" s="76"/>
      <c r="Q1422" s="336"/>
      <c r="R1422" s="76"/>
      <c r="S1422" s="336"/>
      <c r="T1422" s="315">
        <v>3</v>
      </c>
      <c r="U1422" s="316">
        <v>0.59288537549407117</v>
      </c>
      <c r="V1422" s="314"/>
      <c r="W1422" s="452"/>
      <c r="X1422" s="452"/>
      <c r="Y1422" s="452"/>
      <c r="Z1422" s="452"/>
      <c r="AA1422" s="452"/>
      <c r="AB1422" s="452"/>
      <c r="AC1422" s="452"/>
      <c r="AD1422" s="311"/>
    </row>
    <row r="1423" spans="1:30" ht="24">
      <c r="A1423" s="311"/>
      <c r="B1423" s="311"/>
      <c r="C1423" s="452"/>
      <c r="D1423" s="111" t="s">
        <v>8870</v>
      </c>
      <c r="E1423" s="452"/>
      <c r="F1423" s="160"/>
      <c r="G1423" s="161"/>
      <c r="H1423" s="160"/>
      <c r="I1423" s="161"/>
      <c r="J1423" s="160"/>
      <c r="K1423" s="161"/>
      <c r="L1423" s="160"/>
      <c r="M1423" s="161"/>
      <c r="N1423" s="76"/>
      <c r="O1423" s="336"/>
      <c r="P1423" s="76"/>
      <c r="Q1423" s="336"/>
      <c r="R1423" s="76"/>
      <c r="S1423" s="336"/>
      <c r="T1423" s="315"/>
      <c r="U1423" s="316"/>
      <c r="V1423" s="314"/>
      <c r="W1423" s="452"/>
      <c r="X1423" s="452"/>
      <c r="Y1423" s="452"/>
      <c r="Z1423" s="452"/>
      <c r="AA1423" s="452"/>
      <c r="AB1423" s="452"/>
      <c r="AC1423" s="452"/>
      <c r="AD1423" s="311"/>
    </row>
    <row r="1424" spans="1:30" ht="24">
      <c r="A1424" s="311"/>
      <c r="B1424" s="311"/>
      <c r="C1424" s="452"/>
      <c r="D1424" s="111" t="s">
        <v>8871</v>
      </c>
      <c r="E1424" s="452"/>
      <c r="F1424" s="160"/>
      <c r="G1424" s="161"/>
      <c r="H1424" s="160"/>
      <c r="I1424" s="161"/>
      <c r="J1424" s="160"/>
      <c r="K1424" s="161"/>
      <c r="L1424" s="160"/>
      <c r="M1424" s="161"/>
      <c r="N1424" s="76"/>
      <c r="O1424" s="336"/>
      <c r="P1424" s="76"/>
      <c r="Q1424" s="336"/>
      <c r="R1424" s="76"/>
      <c r="S1424" s="336"/>
      <c r="T1424" s="315">
        <v>8</v>
      </c>
      <c r="U1424" s="316">
        <v>1.5810276679841897</v>
      </c>
      <c r="V1424" s="314"/>
      <c r="W1424" s="452"/>
      <c r="X1424" s="452"/>
      <c r="Y1424" s="452"/>
      <c r="Z1424" s="452"/>
      <c r="AA1424" s="452"/>
      <c r="AB1424" s="452"/>
      <c r="AC1424" s="452"/>
      <c r="AD1424" s="311"/>
    </row>
    <row r="1425" spans="1:30" ht="24">
      <c r="A1425" s="311"/>
      <c r="B1425" s="311"/>
      <c r="C1425" s="452"/>
      <c r="D1425" s="111" t="s">
        <v>8872</v>
      </c>
      <c r="E1425" s="452"/>
      <c r="F1425" s="160"/>
      <c r="G1425" s="161"/>
      <c r="H1425" s="160"/>
      <c r="I1425" s="161"/>
      <c r="J1425" s="160"/>
      <c r="K1425" s="161"/>
      <c r="L1425" s="160"/>
      <c r="M1425" s="161"/>
      <c r="N1425" s="76"/>
      <c r="O1425" s="336"/>
      <c r="P1425" s="76"/>
      <c r="Q1425" s="336"/>
      <c r="R1425" s="76"/>
      <c r="S1425" s="336"/>
      <c r="T1425" s="315">
        <v>489</v>
      </c>
      <c r="U1425" s="316">
        <v>96.640316205533594</v>
      </c>
      <c r="V1425" s="314"/>
      <c r="W1425" s="452"/>
      <c r="X1425" s="452"/>
      <c r="Y1425" s="452"/>
      <c r="Z1425" s="452"/>
      <c r="AA1425" s="452"/>
      <c r="AB1425" s="452"/>
      <c r="AC1425" s="452"/>
      <c r="AD1425" s="311"/>
    </row>
    <row r="1426" spans="1:30" ht="19.5" customHeight="1">
      <c r="A1426" s="311"/>
      <c r="B1426" s="311"/>
      <c r="C1426" s="452"/>
      <c r="D1426" s="111" t="s">
        <v>8873</v>
      </c>
      <c r="E1426" s="452"/>
      <c r="F1426" s="160"/>
      <c r="G1426" s="161"/>
      <c r="H1426" s="160"/>
      <c r="I1426" s="161"/>
      <c r="J1426" s="160"/>
      <c r="K1426" s="161"/>
      <c r="L1426" s="160"/>
      <c r="M1426" s="161"/>
      <c r="N1426" s="76"/>
      <c r="O1426" s="336"/>
      <c r="P1426" s="76"/>
      <c r="Q1426" s="336"/>
      <c r="R1426" s="76"/>
      <c r="S1426" s="336"/>
      <c r="T1426" s="315"/>
      <c r="U1426" s="316"/>
      <c r="V1426" s="314"/>
      <c r="W1426" s="452"/>
      <c r="X1426" s="452"/>
      <c r="Y1426" s="452"/>
      <c r="Z1426" s="452"/>
      <c r="AA1426" s="452"/>
      <c r="AB1426" s="452"/>
      <c r="AC1426" s="452"/>
      <c r="AD1426" s="311"/>
    </row>
    <row r="1427" spans="1:30" s="38" customFormat="1" ht="20.100000000000001" customHeight="1">
      <c r="A1427" s="374" t="s">
        <v>3625</v>
      </c>
      <c r="B1427" s="374" t="s">
        <v>2474</v>
      </c>
      <c r="C1427" s="358" t="s">
        <v>8874</v>
      </c>
      <c r="D1427" s="374" t="s">
        <v>8875</v>
      </c>
      <c r="E1427" s="358" t="s">
        <v>8876</v>
      </c>
      <c r="F1427" s="443"/>
      <c r="G1427" s="444"/>
      <c r="H1427" s="443"/>
      <c r="I1427" s="444"/>
      <c r="J1427" s="443"/>
      <c r="K1427" s="444"/>
      <c r="L1427" s="443"/>
      <c r="M1427" s="444"/>
      <c r="N1427" s="443"/>
      <c r="O1427" s="444"/>
      <c r="P1427" s="443"/>
      <c r="Q1427" s="444"/>
      <c r="R1427" s="443">
        <v>3159</v>
      </c>
      <c r="S1427" s="444">
        <v>67.5</v>
      </c>
      <c r="T1427" s="443">
        <v>3491</v>
      </c>
      <c r="U1427" s="444">
        <v>68.599999999999994</v>
      </c>
      <c r="V1427" s="444"/>
      <c r="W1427" s="358"/>
      <c r="X1427" s="358"/>
      <c r="Y1427" s="358"/>
      <c r="Z1427" s="358"/>
      <c r="AA1427" s="358"/>
      <c r="AB1427" s="358" t="s">
        <v>8161</v>
      </c>
      <c r="AC1427" s="358" t="s">
        <v>8161</v>
      </c>
      <c r="AD1427" s="374"/>
    </row>
    <row r="1428" spans="1:30" s="38" customFormat="1" ht="20.100000000000001" customHeight="1">
      <c r="A1428" s="311"/>
      <c r="B1428" s="311"/>
      <c r="C1428" s="452"/>
      <c r="D1428" s="311" t="s">
        <v>8877</v>
      </c>
      <c r="E1428" s="452"/>
      <c r="F1428" s="531"/>
      <c r="G1428" s="314"/>
      <c r="H1428" s="356"/>
      <c r="I1428" s="314"/>
      <c r="J1428" s="356"/>
      <c r="K1428" s="314"/>
      <c r="L1428" s="356"/>
      <c r="M1428" s="314"/>
      <c r="N1428" s="356"/>
      <c r="O1428" s="314"/>
      <c r="P1428" s="356"/>
      <c r="Q1428" s="314"/>
      <c r="R1428" s="356">
        <v>607</v>
      </c>
      <c r="S1428" s="314">
        <v>13</v>
      </c>
      <c r="T1428" s="356">
        <v>603</v>
      </c>
      <c r="U1428" s="314">
        <v>11.8</v>
      </c>
      <c r="V1428" s="314"/>
      <c r="W1428" s="452"/>
      <c r="X1428" s="452"/>
      <c r="Y1428" s="452"/>
      <c r="Z1428" s="452"/>
      <c r="AA1428" s="452"/>
      <c r="AB1428" s="452"/>
      <c r="AC1428" s="452"/>
      <c r="AD1428" s="311"/>
    </row>
    <row r="1429" spans="1:30" s="38" customFormat="1" ht="20.100000000000001" customHeight="1">
      <c r="A1429" s="311"/>
      <c r="B1429" s="311"/>
      <c r="C1429" s="452"/>
      <c r="D1429" s="311" t="s">
        <v>8878</v>
      </c>
      <c r="E1429" s="452"/>
      <c r="F1429" s="531"/>
      <c r="G1429" s="314"/>
      <c r="H1429" s="356"/>
      <c r="I1429" s="314"/>
      <c r="J1429" s="356"/>
      <c r="K1429" s="314"/>
      <c r="L1429" s="356"/>
      <c r="M1429" s="314"/>
      <c r="N1429" s="356"/>
      <c r="O1429" s="314"/>
      <c r="P1429" s="356"/>
      <c r="Q1429" s="314"/>
      <c r="R1429" s="356">
        <v>777</v>
      </c>
      <c r="S1429" s="314">
        <v>16.600000000000001</v>
      </c>
      <c r="T1429" s="356">
        <v>879</v>
      </c>
      <c r="U1429" s="314">
        <v>17.3</v>
      </c>
      <c r="V1429" s="314"/>
      <c r="W1429" s="452"/>
      <c r="X1429" s="452"/>
      <c r="Y1429" s="452"/>
      <c r="Z1429" s="452"/>
      <c r="AA1429" s="452"/>
      <c r="AB1429" s="452"/>
      <c r="AC1429" s="452"/>
      <c r="AD1429" s="311"/>
    </row>
    <row r="1430" spans="1:30" s="38" customFormat="1" ht="20.100000000000001" customHeight="1">
      <c r="A1430" s="311"/>
      <c r="B1430" s="311"/>
      <c r="C1430" s="452"/>
      <c r="D1430" s="311" t="s">
        <v>1861</v>
      </c>
      <c r="E1430" s="452"/>
      <c r="F1430" s="531"/>
      <c r="G1430" s="314"/>
      <c r="H1430" s="356"/>
      <c r="I1430" s="314"/>
      <c r="J1430" s="356"/>
      <c r="K1430" s="314"/>
      <c r="L1430" s="356"/>
      <c r="M1430" s="314"/>
      <c r="N1430" s="356"/>
      <c r="O1430" s="314"/>
      <c r="P1430" s="356"/>
      <c r="Q1430" s="314"/>
      <c r="R1430" s="356">
        <v>26</v>
      </c>
      <c r="S1430" s="314">
        <v>0.6</v>
      </c>
      <c r="T1430" s="356">
        <v>41</v>
      </c>
      <c r="U1430" s="314">
        <v>0.8</v>
      </c>
      <c r="V1430" s="314"/>
      <c r="W1430" s="452"/>
      <c r="X1430" s="452"/>
      <c r="Y1430" s="452"/>
      <c r="Z1430" s="452"/>
      <c r="AA1430" s="452"/>
      <c r="AB1430" s="452"/>
      <c r="AC1430" s="452"/>
      <c r="AD1430" s="311"/>
    </row>
    <row r="1431" spans="1:30" s="38" customFormat="1" ht="20.100000000000001" customHeight="1">
      <c r="A1431" s="317"/>
      <c r="B1431" s="317"/>
      <c r="C1431" s="318"/>
      <c r="D1431" s="317" t="s">
        <v>1862</v>
      </c>
      <c r="E1431" s="318"/>
      <c r="F1431" s="319"/>
      <c r="G1431" s="320"/>
      <c r="H1431" s="319"/>
      <c r="I1431" s="320"/>
      <c r="J1431" s="319"/>
      <c r="K1431" s="320"/>
      <c r="L1431" s="319"/>
      <c r="M1431" s="320"/>
      <c r="N1431" s="319"/>
      <c r="O1431" s="320"/>
      <c r="P1431" s="319"/>
      <c r="Q1431" s="320"/>
      <c r="R1431" s="319">
        <v>108</v>
      </c>
      <c r="S1431" s="320">
        <v>2.2999999999999998</v>
      </c>
      <c r="T1431" s="319">
        <v>78</v>
      </c>
      <c r="U1431" s="320">
        <v>1.5</v>
      </c>
      <c r="V1431" s="320"/>
      <c r="W1431" s="318"/>
      <c r="X1431" s="318"/>
      <c r="Y1431" s="318"/>
      <c r="Z1431" s="318"/>
      <c r="AA1431" s="318"/>
      <c r="AB1431" s="318"/>
      <c r="AC1431" s="318"/>
      <c r="AD1431" s="317"/>
    </row>
    <row r="1432" spans="1:30" s="38" customFormat="1" ht="20.100000000000001" customHeight="1">
      <c r="A1432" s="374" t="s">
        <v>3626</v>
      </c>
      <c r="B1432" s="374" t="s">
        <v>2475</v>
      </c>
      <c r="C1432" s="358" t="s">
        <v>8874</v>
      </c>
      <c r="D1432" s="374" t="s">
        <v>8879</v>
      </c>
      <c r="E1432" s="358" t="s">
        <v>8880</v>
      </c>
      <c r="F1432" s="443"/>
      <c r="G1432" s="444"/>
      <c r="H1432" s="443"/>
      <c r="I1432" s="444"/>
      <c r="J1432" s="443"/>
      <c r="K1432" s="444"/>
      <c r="L1432" s="443"/>
      <c r="M1432" s="444"/>
      <c r="N1432" s="443"/>
      <c r="O1432" s="444"/>
      <c r="P1432" s="443"/>
      <c r="Q1432" s="444"/>
      <c r="R1432" s="443">
        <v>751</v>
      </c>
      <c r="S1432" s="444">
        <v>16.100000000000001</v>
      </c>
      <c r="T1432" s="443">
        <v>1044</v>
      </c>
      <c r="U1432" s="444">
        <v>20.5</v>
      </c>
      <c r="V1432" s="444"/>
      <c r="W1432" s="358"/>
      <c r="X1432" s="358"/>
      <c r="Y1432" s="358"/>
      <c r="Z1432" s="358"/>
      <c r="AA1432" s="358"/>
      <c r="AB1432" s="358" t="s">
        <v>8161</v>
      </c>
      <c r="AC1432" s="358" t="s">
        <v>8161</v>
      </c>
      <c r="AD1432" s="374"/>
    </row>
    <row r="1433" spans="1:30" s="38" customFormat="1" ht="20.100000000000001" customHeight="1">
      <c r="A1433" s="311"/>
      <c r="B1433" s="311"/>
      <c r="C1433" s="452"/>
      <c r="D1433" s="311" t="s">
        <v>8881</v>
      </c>
      <c r="E1433" s="452"/>
      <c r="F1433" s="531"/>
      <c r="G1433" s="314"/>
      <c r="H1433" s="356"/>
      <c r="I1433" s="314"/>
      <c r="J1433" s="356"/>
      <c r="K1433" s="314"/>
      <c r="L1433" s="356"/>
      <c r="M1433" s="314"/>
      <c r="N1433" s="356"/>
      <c r="O1433" s="314"/>
      <c r="P1433" s="356"/>
      <c r="Q1433" s="314"/>
      <c r="R1433" s="356">
        <v>76</v>
      </c>
      <c r="S1433" s="314">
        <v>1.6</v>
      </c>
      <c r="T1433" s="356">
        <v>101</v>
      </c>
      <c r="U1433" s="314">
        <v>2</v>
      </c>
      <c r="V1433" s="314"/>
      <c r="W1433" s="452"/>
      <c r="X1433" s="452"/>
      <c r="Y1433" s="452"/>
      <c r="Z1433" s="452"/>
      <c r="AA1433" s="452"/>
      <c r="AB1433" s="452"/>
      <c r="AC1433" s="452"/>
      <c r="AD1433" s="311"/>
    </row>
    <row r="1434" spans="1:30" s="38" customFormat="1" ht="20.100000000000001" customHeight="1">
      <c r="A1434" s="311"/>
      <c r="B1434" s="311"/>
      <c r="C1434" s="452"/>
      <c r="D1434" s="311" t="s">
        <v>8882</v>
      </c>
      <c r="E1434" s="452"/>
      <c r="F1434" s="531"/>
      <c r="G1434" s="314"/>
      <c r="H1434" s="356"/>
      <c r="I1434" s="314"/>
      <c r="J1434" s="356"/>
      <c r="K1434" s="314"/>
      <c r="L1434" s="356"/>
      <c r="M1434" s="314"/>
      <c r="N1434" s="356"/>
      <c r="O1434" s="314"/>
      <c r="P1434" s="356"/>
      <c r="Q1434" s="314"/>
      <c r="R1434" s="356">
        <v>366</v>
      </c>
      <c r="S1434" s="314">
        <v>7.8</v>
      </c>
      <c r="T1434" s="356">
        <v>446</v>
      </c>
      <c r="U1434" s="314">
        <v>8.8000000000000007</v>
      </c>
      <c r="V1434" s="314"/>
      <c r="W1434" s="452"/>
      <c r="X1434" s="452"/>
      <c r="Y1434" s="452"/>
      <c r="Z1434" s="452"/>
      <c r="AA1434" s="452"/>
      <c r="AB1434" s="452"/>
      <c r="AC1434" s="452"/>
      <c r="AD1434" s="311"/>
    </row>
    <row r="1435" spans="1:30" s="38" customFormat="1" ht="20.100000000000001" customHeight="1">
      <c r="A1435" s="311"/>
      <c r="B1435" s="311"/>
      <c r="C1435" s="452"/>
      <c r="D1435" s="311" t="s">
        <v>8883</v>
      </c>
      <c r="E1435" s="452"/>
      <c r="F1435" s="531"/>
      <c r="G1435" s="314"/>
      <c r="H1435" s="356"/>
      <c r="I1435" s="314"/>
      <c r="J1435" s="356"/>
      <c r="K1435" s="314"/>
      <c r="L1435" s="356"/>
      <c r="M1435" s="314"/>
      <c r="N1435" s="356"/>
      <c r="O1435" s="314"/>
      <c r="P1435" s="356"/>
      <c r="Q1435" s="314"/>
      <c r="R1435" s="356">
        <v>220</v>
      </c>
      <c r="S1435" s="314">
        <v>4.7</v>
      </c>
      <c r="T1435" s="356">
        <v>272</v>
      </c>
      <c r="U1435" s="314">
        <v>5.3</v>
      </c>
      <c r="V1435" s="314"/>
      <c r="W1435" s="452"/>
      <c r="X1435" s="452"/>
      <c r="Y1435" s="452"/>
      <c r="Z1435" s="452"/>
      <c r="AA1435" s="452"/>
      <c r="AB1435" s="452"/>
      <c r="AC1435" s="452"/>
      <c r="AD1435" s="311"/>
    </row>
    <row r="1436" spans="1:30" s="38" customFormat="1" ht="20.100000000000001" customHeight="1">
      <c r="A1436" s="311"/>
      <c r="B1436" s="311"/>
      <c r="C1436" s="452"/>
      <c r="D1436" s="311" t="s">
        <v>8884</v>
      </c>
      <c r="E1436" s="452"/>
      <c r="F1436" s="531"/>
      <c r="G1436" s="314"/>
      <c r="H1436" s="356"/>
      <c r="I1436" s="314"/>
      <c r="J1436" s="356"/>
      <c r="K1436" s="314"/>
      <c r="L1436" s="356"/>
      <c r="M1436" s="314"/>
      <c r="N1436" s="356"/>
      <c r="O1436" s="314"/>
      <c r="P1436" s="356"/>
      <c r="Q1436" s="314"/>
      <c r="R1436" s="356">
        <v>975</v>
      </c>
      <c r="S1436" s="314">
        <v>20.8</v>
      </c>
      <c r="T1436" s="356">
        <v>886</v>
      </c>
      <c r="U1436" s="314">
        <v>17.399999999999999</v>
      </c>
      <c r="V1436" s="314"/>
      <c r="W1436" s="452"/>
      <c r="X1436" s="452"/>
      <c r="Y1436" s="452"/>
      <c r="Z1436" s="452"/>
      <c r="AA1436" s="452"/>
      <c r="AB1436" s="452"/>
      <c r="AC1436" s="452"/>
      <c r="AD1436" s="311"/>
    </row>
    <row r="1437" spans="1:30" s="38" customFormat="1" ht="20.100000000000001" customHeight="1">
      <c r="A1437" s="311"/>
      <c r="B1437" s="311"/>
      <c r="C1437" s="452"/>
      <c r="D1437" s="311" t="s">
        <v>8885</v>
      </c>
      <c r="E1437" s="452"/>
      <c r="F1437" s="531"/>
      <c r="G1437" s="314"/>
      <c r="H1437" s="356"/>
      <c r="I1437" s="314"/>
      <c r="J1437" s="356"/>
      <c r="K1437" s="314"/>
      <c r="L1437" s="356"/>
      <c r="M1437" s="314"/>
      <c r="N1437" s="356"/>
      <c r="O1437" s="314"/>
      <c r="P1437" s="356"/>
      <c r="Q1437" s="314"/>
      <c r="R1437" s="356">
        <v>448</v>
      </c>
      <c r="S1437" s="314">
        <v>9.6</v>
      </c>
      <c r="T1437" s="356">
        <v>603</v>
      </c>
      <c r="U1437" s="314">
        <v>11.8</v>
      </c>
      <c r="V1437" s="314"/>
      <c r="W1437" s="452"/>
      <c r="X1437" s="452"/>
      <c r="Y1437" s="452"/>
      <c r="Z1437" s="452"/>
      <c r="AA1437" s="452"/>
      <c r="AB1437" s="452"/>
      <c r="AC1437" s="452"/>
      <c r="AD1437" s="311"/>
    </row>
    <row r="1438" spans="1:30" s="38" customFormat="1" ht="20.100000000000001" customHeight="1">
      <c r="A1438" s="311"/>
      <c r="B1438" s="311"/>
      <c r="C1438" s="452"/>
      <c r="D1438" s="311" t="s">
        <v>8886</v>
      </c>
      <c r="E1438" s="452"/>
      <c r="F1438" s="531"/>
      <c r="G1438" s="314"/>
      <c r="H1438" s="356"/>
      <c r="I1438" s="314"/>
      <c r="J1438" s="356"/>
      <c r="K1438" s="314"/>
      <c r="L1438" s="356"/>
      <c r="M1438" s="314"/>
      <c r="N1438" s="356"/>
      <c r="O1438" s="314"/>
      <c r="P1438" s="356"/>
      <c r="Q1438" s="314"/>
      <c r="R1438" s="356">
        <v>15</v>
      </c>
      <c r="S1438" s="314">
        <v>0.3</v>
      </c>
      <c r="T1438" s="356">
        <v>29</v>
      </c>
      <c r="U1438" s="314">
        <v>0.6</v>
      </c>
      <c r="V1438" s="314"/>
      <c r="W1438" s="452"/>
      <c r="X1438" s="452"/>
      <c r="Y1438" s="452"/>
      <c r="Z1438" s="452"/>
      <c r="AA1438" s="452"/>
      <c r="AB1438" s="452"/>
      <c r="AC1438" s="452"/>
      <c r="AD1438" s="311"/>
    </row>
    <row r="1439" spans="1:30" s="38" customFormat="1" ht="20.100000000000001" customHeight="1">
      <c r="A1439" s="311"/>
      <c r="B1439" s="311"/>
      <c r="C1439" s="452"/>
      <c r="D1439" s="311" t="s">
        <v>8887</v>
      </c>
      <c r="E1439" s="452"/>
      <c r="F1439" s="531"/>
      <c r="G1439" s="314"/>
      <c r="H1439" s="356"/>
      <c r="I1439" s="314"/>
      <c r="J1439" s="356"/>
      <c r="K1439" s="314"/>
      <c r="L1439" s="356"/>
      <c r="M1439" s="314"/>
      <c r="N1439" s="356"/>
      <c r="O1439" s="314"/>
      <c r="P1439" s="356"/>
      <c r="Q1439" s="314"/>
      <c r="R1439" s="356">
        <v>1798</v>
      </c>
      <c r="S1439" s="314">
        <v>38.4</v>
      </c>
      <c r="T1439" s="356">
        <v>1711</v>
      </c>
      <c r="U1439" s="314">
        <v>33.6</v>
      </c>
      <c r="V1439" s="314"/>
      <c r="W1439" s="452"/>
      <c r="X1439" s="452"/>
      <c r="Y1439" s="452"/>
      <c r="Z1439" s="452"/>
      <c r="AA1439" s="452"/>
      <c r="AB1439" s="452"/>
      <c r="AC1439" s="452"/>
      <c r="AD1439" s="311"/>
    </row>
    <row r="1440" spans="1:30" s="38" customFormat="1" ht="20.100000000000001" customHeight="1">
      <c r="A1440" s="311"/>
      <c r="B1440" s="311"/>
      <c r="C1440" s="452"/>
      <c r="D1440" s="311" t="s">
        <v>1959</v>
      </c>
      <c r="E1440" s="452"/>
      <c r="F1440" s="531"/>
      <c r="G1440" s="314"/>
      <c r="H1440" s="356"/>
      <c r="I1440" s="314"/>
      <c r="J1440" s="356"/>
      <c r="K1440" s="314"/>
      <c r="L1440" s="356"/>
      <c r="M1440" s="314"/>
      <c r="N1440" s="356"/>
      <c r="O1440" s="314"/>
      <c r="P1440" s="356"/>
      <c r="Q1440" s="314"/>
      <c r="R1440" s="356">
        <v>3</v>
      </c>
      <c r="S1440" s="314">
        <v>0.1</v>
      </c>
      <c r="T1440" s="356"/>
      <c r="U1440" s="314"/>
      <c r="V1440" s="314"/>
      <c r="W1440" s="452"/>
      <c r="X1440" s="452"/>
      <c r="Y1440" s="452"/>
      <c r="Z1440" s="452"/>
      <c r="AA1440" s="452"/>
      <c r="AB1440" s="452"/>
      <c r="AC1440" s="452"/>
      <c r="AD1440" s="311"/>
    </row>
    <row r="1441" spans="1:30" s="38" customFormat="1" ht="20.100000000000001" customHeight="1">
      <c r="A1441" s="317"/>
      <c r="B1441" s="317"/>
      <c r="C1441" s="318"/>
      <c r="D1441" s="317" t="s">
        <v>1960</v>
      </c>
      <c r="E1441" s="318"/>
      <c r="F1441" s="319"/>
      <c r="G1441" s="320"/>
      <c r="H1441" s="319"/>
      <c r="I1441" s="320"/>
      <c r="J1441" s="319"/>
      <c r="K1441" s="320"/>
      <c r="L1441" s="319"/>
      <c r="M1441" s="320"/>
      <c r="N1441" s="319"/>
      <c r="O1441" s="320"/>
      <c r="P1441" s="319"/>
      <c r="Q1441" s="320"/>
      <c r="R1441" s="319">
        <v>25</v>
      </c>
      <c r="S1441" s="320">
        <v>0.5</v>
      </c>
      <c r="T1441" s="319"/>
      <c r="U1441" s="320"/>
      <c r="V1441" s="320"/>
      <c r="W1441" s="318"/>
      <c r="X1441" s="318"/>
      <c r="Y1441" s="318"/>
      <c r="Z1441" s="318"/>
      <c r="AA1441" s="318"/>
      <c r="AB1441" s="318"/>
      <c r="AC1441" s="318"/>
      <c r="AD1441" s="317"/>
    </row>
    <row r="1442" spans="1:30" s="38" customFormat="1" ht="20.100000000000001" customHeight="1">
      <c r="A1442" s="374" t="s">
        <v>3627</v>
      </c>
      <c r="B1442" s="374" t="s">
        <v>2476</v>
      </c>
      <c r="C1442" s="358" t="s">
        <v>8874</v>
      </c>
      <c r="D1442" s="374" t="s">
        <v>8879</v>
      </c>
      <c r="E1442" s="358" t="s">
        <v>8880</v>
      </c>
      <c r="F1442" s="443"/>
      <c r="G1442" s="444"/>
      <c r="H1442" s="443"/>
      <c r="I1442" s="444"/>
      <c r="J1442" s="443"/>
      <c r="K1442" s="444"/>
      <c r="L1442" s="443"/>
      <c r="M1442" s="444"/>
      <c r="N1442" s="443"/>
      <c r="O1442" s="444"/>
      <c r="P1442" s="443"/>
      <c r="Q1442" s="444"/>
      <c r="R1442" s="443">
        <v>67</v>
      </c>
      <c r="S1442" s="444">
        <v>4.4000000000000004</v>
      </c>
      <c r="T1442" s="443">
        <v>63</v>
      </c>
      <c r="U1442" s="444">
        <v>3.1</v>
      </c>
      <c r="V1442" s="444"/>
      <c r="W1442" s="358"/>
      <c r="X1442" s="358"/>
      <c r="Y1442" s="358"/>
      <c r="Z1442" s="358"/>
      <c r="AA1442" s="358"/>
      <c r="AB1442" s="358" t="s">
        <v>8161</v>
      </c>
      <c r="AC1442" s="358" t="s">
        <v>8161</v>
      </c>
      <c r="AD1442" s="374"/>
    </row>
    <row r="1443" spans="1:30" s="38" customFormat="1" ht="20.100000000000001" customHeight="1">
      <c r="A1443" s="311"/>
      <c r="B1443" s="311"/>
      <c r="C1443" s="452"/>
      <c r="D1443" s="311" t="s">
        <v>8881</v>
      </c>
      <c r="E1443" s="452"/>
      <c r="F1443" s="531"/>
      <c r="G1443" s="314"/>
      <c r="H1443" s="356"/>
      <c r="I1443" s="314"/>
      <c r="J1443" s="356"/>
      <c r="K1443" s="314"/>
      <c r="L1443" s="356"/>
      <c r="M1443" s="314"/>
      <c r="N1443" s="356"/>
      <c r="O1443" s="314"/>
      <c r="P1443" s="356"/>
      <c r="Q1443" s="314"/>
      <c r="R1443" s="356">
        <v>329</v>
      </c>
      <c r="S1443" s="314">
        <v>21.5</v>
      </c>
      <c r="T1443" s="356">
        <v>626</v>
      </c>
      <c r="U1443" s="314">
        <v>30.8</v>
      </c>
      <c r="V1443" s="314"/>
      <c r="W1443" s="452"/>
      <c r="X1443" s="452"/>
      <c r="Y1443" s="452"/>
      <c r="Z1443" s="452"/>
      <c r="AA1443" s="452"/>
      <c r="AB1443" s="452"/>
      <c r="AC1443" s="452"/>
      <c r="AD1443" s="311"/>
    </row>
    <row r="1444" spans="1:30" s="38" customFormat="1" ht="20.100000000000001" customHeight="1">
      <c r="A1444" s="311"/>
      <c r="B1444" s="311"/>
      <c r="C1444" s="452"/>
      <c r="D1444" s="311" t="s">
        <v>8882</v>
      </c>
      <c r="E1444" s="452"/>
      <c r="F1444" s="531"/>
      <c r="G1444" s="314"/>
      <c r="H1444" s="356"/>
      <c r="I1444" s="314"/>
      <c r="J1444" s="356"/>
      <c r="K1444" s="314"/>
      <c r="L1444" s="356"/>
      <c r="M1444" s="314"/>
      <c r="N1444" s="356"/>
      <c r="O1444" s="314"/>
      <c r="P1444" s="356"/>
      <c r="Q1444" s="314"/>
      <c r="R1444" s="356">
        <v>105</v>
      </c>
      <c r="S1444" s="314">
        <v>6.9</v>
      </c>
      <c r="T1444" s="356">
        <v>199</v>
      </c>
      <c r="U1444" s="314">
        <v>9.8000000000000007</v>
      </c>
      <c r="V1444" s="314"/>
      <c r="W1444" s="452"/>
      <c r="X1444" s="452"/>
      <c r="Y1444" s="452"/>
      <c r="Z1444" s="452"/>
      <c r="AA1444" s="452"/>
      <c r="AB1444" s="452"/>
      <c r="AC1444" s="452"/>
      <c r="AD1444" s="311"/>
    </row>
    <row r="1445" spans="1:30" s="38" customFormat="1" ht="20.100000000000001" customHeight="1">
      <c r="A1445" s="311"/>
      <c r="B1445" s="311"/>
      <c r="C1445" s="452"/>
      <c r="D1445" s="311" t="s">
        <v>8883</v>
      </c>
      <c r="E1445" s="452"/>
      <c r="F1445" s="531"/>
      <c r="G1445" s="314"/>
      <c r="H1445" s="356"/>
      <c r="I1445" s="314"/>
      <c r="J1445" s="356"/>
      <c r="K1445" s="314"/>
      <c r="L1445" s="356"/>
      <c r="M1445" s="314"/>
      <c r="N1445" s="356"/>
      <c r="O1445" s="314"/>
      <c r="P1445" s="356"/>
      <c r="Q1445" s="314"/>
      <c r="R1445" s="356">
        <v>150</v>
      </c>
      <c r="S1445" s="314">
        <v>9.8000000000000007</v>
      </c>
      <c r="T1445" s="356">
        <v>207</v>
      </c>
      <c r="U1445" s="314">
        <v>10.199999999999999</v>
      </c>
      <c r="V1445" s="314"/>
      <c r="W1445" s="452"/>
      <c r="X1445" s="452"/>
      <c r="Y1445" s="452"/>
      <c r="Z1445" s="452"/>
      <c r="AA1445" s="452"/>
      <c r="AB1445" s="452"/>
      <c r="AC1445" s="452"/>
      <c r="AD1445" s="311"/>
    </row>
    <row r="1446" spans="1:30" s="38" customFormat="1" ht="20.100000000000001" customHeight="1">
      <c r="A1446" s="311"/>
      <c r="B1446" s="311"/>
      <c r="C1446" s="452"/>
      <c r="D1446" s="311" t="s">
        <v>8884</v>
      </c>
      <c r="E1446" s="452"/>
      <c r="F1446" s="531"/>
      <c r="G1446" s="314"/>
      <c r="H1446" s="356"/>
      <c r="I1446" s="314"/>
      <c r="J1446" s="356"/>
      <c r="K1446" s="314"/>
      <c r="L1446" s="356"/>
      <c r="M1446" s="314"/>
      <c r="N1446" s="356"/>
      <c r="O1446" s="314"/>
      <c r="P1446" s="356"/>
      <c r="Q1446" s="314"/>
      <c r="R1446" s="356">
        <v>200</v>
      </c>
      <c r="S1446" s="314">
        <v>13.1</v>
      </c>
      <c r="T1446" s="356">
        <v>329</v>
      </c>
      <c r="U1446" s="314">
        <v>16.2</v>
      </c>
      <c r="V1446" s="314"/>
      <c r="W1446" s="452"/>
      <c r="X1446" s="452"/>
      <c r="Y1446" s="452"/>
      <c r="Z1446" s="452"/>
      <c r="AA1446" s="452"/>
      <c r="AB1446" s="452"/>
      <c r="AC1446" s="452"/>
      <c r="AD1446" s="311"/>
    </row>
    <row r="1447" spans="1:30" s="38" customFormat="1" ht="20.100000000000001" customHeight="1">
      <c r="A1447" s="311"/>
      <c r="B1447" s="311"/>
      <c r="C1447" s="452"/>
      <c r="D1447" s="311" t="s">
        <v>8885</v>
      </c>
      <c r="E1447" s="452"/>
      <c r="F1447" s="531"/>
      <c r="G1447" s="314"/>
      <c r="H1447" s="356"/>
      <c r="I1447" s="314"/>
      <c r="J1447" s="356"/>
      <c r="K1447" s="314"/>
      <c r="L1447" s="356"/>
      <c r="M1447" s="314"/>
      <c r="N1447" s="356"/>
      <c r="O1447" s="314"/>
      <c r="P1447" s="356"/>
      <c r="Q1447" s="314"/>
      <c r="R1447" s="356">
        <v>679</v>
      </c>
      <c r="S1447" s="314">
        <v>44.4</v>
      </c>
      <c r="T1447" s="356">
        <v>608</v>
      </c>
      <c r="U1447" s="314">
        <v>29.9</v>
      </c>
      <c r="V1447" s="314"/>
      <c r="W1447" s="452"/>
      <c r="X1447" s="452"/>
      <c r="Y1447" s="452"/>
      <c r="Z1447" s="452"/>
      <c r="AA1447" s="452"/>
      <c r="AB1447" s="452"/>
      <c r="AC1447" s="452"/>
      <c r="AD1447" s="311"/>
    </row>
    <row r="1448" spans="1:30" s="38" customFormat="1" ht="20.100000000000001" customHeight="1">
      <c r="A1448" s="311"/>
      <c r="B1448" s="311"/>
      <c r="C1448" s="452"/>
      <c r="D1448" s="311" t="s">
        <v>8886</v>
      </c>
      <c r="E1448" s="452"/>
      <c r="F1448" s="531"/>
      <c r="G1448" s="314"/>
      <c r="H1448" s="356"/>
      <c r="I1448" s="314"/>
      <c r="J1448" s="356"/>
      <c r="K1448" s="314"/>
      <c r="L1448" s="356"/>
      <c r="M1448" s="314"/>
      <c r="N1448" s="356"/>
      <c r="O1448" s="314"/>
      <c r="P1448" s="356"/>
      <c r="Q1448" s="314"/>
      <c r="R1448" s="356"/>
      <c r="S1448" s="314"/>
      <c r="T1448" s="356">
        <v>2</v>
      </c>
      <c r="U1448" s="314">
        <v>0.1</v>
      </c>
      <c r="V1448" s="314"/>
      <c r="W1448" s="452"/>
      <c r="X1448" s="452"/>
      <c r="Y1448" s="452"/>
      <c r="Z1448" s="452"/>
      <c r="AA1448" s="452"/>
      <c r="AB1448" s="452"/>
      <c r="AC1448" s="452"/>
      <c r="AD1448" s="311"/>
    </row>
    <row r="1449" spans="1:30" s="38" customFormat="1" ht="20.100000000000001" customHeight="1">
      <c r="A1449" s="311"/>
      <c r="B1449" s="311"/>
      <c r="C1449" s="452"/>
      <c r="D1449" s="311" t="s">
        <v>8887</v>
      </c>
      <c r="E1449" s="452"/>
      <c r="F1449" s="531"/>
      <c r="G1449" s="314"/>
      <c r="H1449" s="356"/>
      <c r="I1449" s="314"/>
      <c r="J1449" s="356"/>
      <c r="K1449" s="314"/>
      <c r="L1449" s="356"/>
      <c r="M1449" s="314"/>
      <c r="N1449" s="356"/>
      <c r="O1449" s="314"/>
      <c r="P1449" s="356"/>
      <c r="Q1449" s="314"/>
      <c r="R1449" s="356"/>
      <c r="S1449" s="314"/>
      <c r="T1449" s="356"/>
      <c r="U1449" s="314"/>
      <c r="V1449" s="314"/>
      <c r="W1449" s="452"/>
      <c r="X1449" s="452"/>
      <c r="Y1449" s="452"/>
      <c r="Z1449" s="452"/>
      <c r="AA1449" s="452"/>
      <c r="AB1449" s="452"/>
      <c r="AC1449" s="452"/>
      <c r="AD1449" s="311"/>
    </row>
    <row r="1450" spans="1:30" s="38" customFormat="1" ht="20.100000000000001" customHeight="1">
      <c r="A1450" s="311"/>
      <c r="B1450" s="311"/>
      <c r="C1450" s="452"/>
      <c r="D1450" s="311" t="s">
        <v>1959</v>
      </c>
      <c r="E1450" s="452"/>
      <c r="F1450" s="531"/>
      <c r="G1450" s="314"/>
      <c r="H1450" s="356"/>
      <c r="I1450" s="314"/>
      <c r="J1450" s="356"/>
      <c r="K1450" s="314"/>
      <c r="L1450" s="356"/>
      <c r="M1450" s="314"/>
      <c r="N1450" s="356"/>
      <c r="O1450" s="314"/>
      <c r="P1450" s="356"/>
      <c r="Q1450" s="314"/>
      <c r="R1450" s="356"/>
      <c r="S1450" s="314"/>
      <c r="T1450" s="356"/>
      <c r="U1450" s="314"/>
      <c r="V1450" s="314"/>
      <c r="W1450" s="452"/>
      <c r="X1450" s="452"/>
      <c r="Y1450" s="452"/>
      <c r="Z1450" s="452"/>
      <c r="AA1450" s="452"/>
      <c r="AB1450" s="452"/>
      <c r="AC1450" s="452"/>
      <c r="AD1450" s="311"/>
    </row>
    <row r="1451" spans="1:30" s="38" customFormat="1" ht="20.100000000000001" customHeight="1">
      <c r="A1451" s="317"/>
      <c r="B1451" s="317"/>
      <c r="C1451" s="318"/>
      <c r="D1451" s="317" t="s">
        <v>1960</v>
      </c>
      <c r="E1451" s="318"/>
      <c r="F1451" s="319"/>
      <c r="G1451" s="320"/>
      <c r="H1451" s="319"/>
      <c r="I1451" s="320"/>
      <c r="J1451" s="319"/>
      <c r="K1451" s="320"/>
      <c r="L1451" s="319"/>
      <c r="M1451" s="320"/>
      <c r="N1451" s="319"/>
      <c r="O1451" s="320"/>
      <c r="P1451" s="319"/>
      <c r="Q1451" s="320"/>
      <c r="R1451" s="319"/>
      <c r="S1451" s="320"/>
      <c r="T1451" s="319"/>
      <c r="U1451" s="320"/>
      <c r="V1451" s="320"/>
      <c r="W1451" s="318"/>
      <c r="X1451" s="318"/>
      <c r="Y1451" s="318"/>
      <c r="Z1451" s="318"/>
      <c r="AA1451" s="318"/>
      <c r="AB1451" s="318"/>
      <c r="AC1451" s="318"/>
      <c r="AD1451" s="317"/>
    </row>
    <row r="1452" spans="1:30" s="38" customFormat="1" ht="20.100000000000001" customHeight="1">
      <c r="A1452" s="374" t="s">
        <v>3628</v>
      </c>
      <c r="B1452" s="374" t="s">
        <v>2477</v>
      </c>
      <c r="C1452" s="358" t="s">
        <v>8874</v>
      </c>
      <c r="D1452" s="374" t="s">
        <v>8879</v>
      </c>
      <c r="E1452" s="358" t="s">
        <v>8880</v>
      </c>
      <c r="F1452" s="443"/>
      <c r="G1452" s="444"/>
      <c r="H1452" s="443"/>
      <c r="I1452" s="444"/>
      <c r="J1452" s="443"/>
      <c r="K1452" s="444"/>
      <c r="L1452" s="443"/>
      <c r="M1452" s="444"/>
      <c r="N1452" s="443"/>
      <c r="O1452" s="444"/>
      <c r="P1452" s="443"/>
      <c r="Q1452" s="444"/>
      <c r="R1452" s="443">
        <v>67</v>
      </c>
      <c r="S1452" s="444">
        <v>9.5</v>
      </c>
      <c r="T1452" s="443">
        <v>71</v>
      </c>
      <c r="U1452" s="444">
        <v>6.3</v>
      </c>
      <c r="V1452" s="444"/>
      <c r="W1452" s="358"/>
      <c r="X1452" s="358"/>
      <c r="Y1452" s="358"/>
      <c r="Z1452" s="358"/>
      <c r="AA1452" s="358"/>
      <c r="AB1452" s="358" t="s">
        <v>8161</v>
      </c>
      <c r="AC1452" s="358" t="s">
        <v>8161</v>
      </c>
      <c r="AD1452" s="374"/>
    </row>
    <row r="1453" spans="1:30" s="38" customFormat="1" ht="20.100000000000001" customHeight="1">
      <c r="A1453" s="311"/>
      <c r="B1453" s="311"/>
      <c r="C1453" s="452"/>
      <c r="D1453" s="311" t="s">
        <v>8881</v>
      </c>
      <c r="E1453" s="452"/>
      <c r="F1453" s="531"/>
      <c r="G1453" s="314"/>
      <c r="H1453" s="356"/>
      <c r="I1453" s="314"/>
      <c r="J1453" s="356"/>
      <c r="K1453" s="314"/>
      <c r="L1453" s="356"/>
      <c r="M1453" s="314"/>
      <c r="N1453" s="356"/>
      <c r="O1453" s="314"/>
      <c r="P1453" s="356"/>
      <c r="Q1453" s="314"/>
      <c r="R1453" s="356">
        <v>26</v>
      </c>
      <c r="S1453" s="314">
        <v>3.7</v>
      </c>
      <c r="T1453" s="356">
        <v>41</v>
      </c>
      <c r="U1453" s="314">
        <v>3.6</v>
      </c>
      <c r="V1453" s="314"/>
      <c r="W1453" s="452"/>
      <c r="X1453" s="452"/>
      <c r="Y1453" s="452"/>
      <c r="Z1453" s="452"/>
      <c r="AA1453" s="452"/>
      <c r="AB1453" s="452"/>
      <c r="AC1453" s="452"/>
      <c r="AD1453" s="311"/>
    </row>
    <row r="1454" spans="1:30" s="38" customFormat="1" ht="20.100000000000001" customHeight="1">
      <c r="A1454" s="311"/>
      <c r="B1454" s="311"/>
      <c r="C1454" s="452"/>
      <c r="D1454" s="311" t="s">
        <v>8882</v>
      </c>
      <c r="E1454" s="452"/>
      <c r="F1454" s="531"/>
      <c r="G1454" s="314"/>
      <c r="H1454" s="356"/>
      <c r="I1454" s="314"/>
      <c r="J1454" s="356"/>
      <c r="K1454" s="314"/>
      <c r="L1454" s="356"/>
      <c r="M1454" s="314"/>
      <c r="N1454" s="356"/>
      <c r="O1454" s="314"/>
      <c r="P1454" s="356"/>
      <c r="Q1454" s="314"/>
      <c r="R1454" s="356">
        <v>278</v>
      </c>
      <c r="S1454" s="314">
        <v>39.6</v>
      </c>
      <c r="T1454" s="356">
        <v>536</v>
      </c>
      <c r="U1454" s="314">
        <v>47.7</v>
      </c>
      <c r="V1454" s="314"/>
      <c r="W1454" s="452"/>
      <c r="X1454" s="452"/>
      <c r="Y1454" s="452"/>
      <c r="Z1454" s="452"/>
      <c r="AA1454" s="452"/>
      <c r="AB1454" s="452"/>
      <c r="AC1454" s="452"/>
      <c r="AD1454" s="311"/>
    </row>
    <row r="1455" spans="1:30" s="38" customFormat="1" ht="20.100000000000001" customHeight="1">
      <c r="A1455" s="311"/>
      <c r="B1455" s="311"/>
      <c r="C1455" s="452"/>
      <c r="D1455" s="311" t="s">
        <v>8883</v>
      </c>
      <c r="E1455" s="452"/>
      <c r="F1455" s="531"/>
      <c r="G1455" s="314"/>
      <c r="H1455" s="356"/>
      <c r="I1455" s="314"/>
      <c r="J1455" s="356"/>
      <c r="K1455" s="314"/>
      <c r="L1455" s="356"/>
      <c r="M1455" s="314"/>
      <c r="N1455" s="356"/>
      <c r="O1455" s="314"/>
      <c r="P1455" s="356"/>
      <c r="Q1455" s="314"/>
      <c r="R1455" s="356">
        <v>141</v>
      </c>
      <c r="S1455" s="314">
        <v>20.100000000000001</v>
      </c>
      <c r="T1455" s="356">
        <v>228</v>
      </c>
      <c r="U1455" s="314">
        <v>20.3</v>
      </c>
      <c r="V1455" s="314"/>
      <c r="W1455" s="452"/>
      <c r="X1455" s="452"/>
      <c r="Y1455" s="452"/>
      <c r="Z1455" s="452"/>
      <c r="AA1455" s="452"/>
      <c r="AB1455" s="452"/>
      <c r="AC1455" s="452"/>
      <c r="AD1455" s="311"/>
    </row>
    <row r="1456" spans="1:30" s="38" customFormat="1" ht="20.100000000000001" customHeight="1">
      <c r="A1456" s="311"/>
      <c r="B1456" s="311"/>
      <c r="C1456" s="452"/>
      <c r="D1456" s="311" t="s">
        <v>8884</v>
      </c>
      <c r="E1456" s="452"/>
      <c r="F1456" s="531"/>
      <c r="G1456" s="314"/>
      <c r="H1456" s="356"/>
      <c r="I1456" s="314"/>
      <c r="J1456" s="356"/>
      <c r="K1456" s="314"/>
      <c r="L1456" s="356"/>
      <c r="M1456" s="314"/>
      <c r="N1456" s="356"/>
      <c r="O1456" s="314"/>
      <c r="P1456" s="356"/>
      <c r="Q1456" s="314"/>
      <c r="R1456" s="356">
        <v>71</v>
      </c>
      <c r="S1456" s="314">
        <v>10.1</v>
      </c>
      <c r="T1456" s="356">
        <v>108</v>
      </c>
      <c r="U1456" s="314">
        <v>9.6</v>
      </c>
      <c r="V1456" s="314"/>
      <c r="W1456" s="452"/>
      <c r="X1456" s="452"/>
      <c r="Y1456" s="452"/>
      <c r="Z1456" s="452"/>
      <c r="AA1456" s="452"/>
      <c r="AB1456" s="452"/>
      <c r="AC1456" s="452"/>
      <c r="AD1456" s="311"/>
    </row>
    <row r="1457" spans="1:30" s="38" customFormat="1" ht="20.100000000000001" customHeight="1">
      <c r="A1457" s="311"/>
      <c r="B1457" s="311"/>
      <c r="C1457" s="452"/>
      <c r="D1457" s="311" t="s">
        <v>8885</v>
      </c>
      <c r="E1457" s="452"/>
      <c r="F1457" s="531"/>
      <c r="G1457" s="314"/>
      <c r="H1457" s="356"/>
      <c r="I1457" s="314"/>
      <c r="J1457" s="356"/>
      <c r="K1457" s="314"/>
      <c r="L1457" s="356"/>
      <c r="M1457" s="314"/>
      <c r="N1457" s="356"/>
      <c r="O1457" s="314"/>
      <c r="P1457" s="356"/>
      <c r="Q1457" s="314"/>
      <c r="R1457" s="356">
        <v>117</v>
      </c>
      <c r="S1457" s="314">
        <v>16.7</v>
      </c>
      <c r="T1457" s="356">
        <v>139</v>
      </c>
      <c r="U1457" s="314">
        <v>12.4</v>
      </c>
      <c r="V1457" s="314"/>
      <c r="W1457" s="452"/>
      <c r="X1457" s="452"/>
      <c r="Y1457" s="452"/>
      <c r="Z1457" s="452"/>
      <c r="AA1457" s="452"/>
      <c r="AB1457" s="452"/>
      <c r="AC1457" s="452"/>
      <c r="AD1457" s="311"/>
    </row>
    <row r="1458" spans="1:30" s="38" customFormat="1" ht="20.100000000000001" customHeight="1">
      <c r="A1458" s="311"/>
      <c r="B1458" s="311"/>
      <c r="C1458" s="452"/>
      <c r="D1458" s="311" t="s">
        <v>8886</v>
      </c>
      <c r="E1458" s="452"/>
      <c r="F1458" s="531"/>
      <c r="G1458" s="314"/>
      <c r="H1458" s="356"/>
      <c r="I1458" s="314"/>
      <c r="J1458" s="356"/>
      <c r="K1458" s="314"/>
      <c r="L1458" s="356"/>
      <c r="M1458" s="314"/>
      <c r="N1458" s="356"/>
      <c r="O1458" s="314"/>
      <c r="P1458" s="356"/>
      <c r="Q1458" s="314"/>
      <c r="R1458" s="356">
        <v>2</v>
      </c>
      <c r="S1458" s="314">
        <v>0.3</v>
      </c>
      <c r="T1458" s="356">
        <v>1</v>
      </c>
      <c r="U1458" s="314">
        <v>0.1</v>
      </c>
      <c r="V1458" s="314"/>
      <c r="W1458" s="452"/>
      <c r="X1458" s="452"/>
      <c r="Y1458" s="452"/>
      <c r="Z1458" s="452"/>
      <c r="AA1458" s="452"/>
      <c r="AB1458" s="452"/>
      <c r="AC1458" s="452"/>
      <c r="AD1458" s="311"/>
    </row>
    <row r="1459" spans="1:30" s="38" customFormat="1" ht="20.100000000000001" customHeight="1">
      <c r="A1459" s="311"/>
      <c r="B1459" s="311"/>
      <c r="C1459" s="452"/>
      <c r="D1459" s="311" t="s">
        <v>8887</v>
      </c>
      <c r="E1459" s="452"/>
      <c r="F1459" s="531"/>
      <c r="G1459" s="314"/>
      <c r="H1459" s="356"/>
      <c r="I1459" s="314"/>
      <c r="J1459" s="356"/>
      <c r="K1459" s="314"/>
      <c r="L1459" s="356"/>
      <c r="M1459" s="314"/>
      <c r="N1459" s="356"/>
      <c r="O1459" s="314"/>
      <c r="P1459" s="356"/>
      <c r="Q1459" s="314"/>
      <c r="R1459" s="356"/>
      <c r="S1459" s="314"/>
      <c r="T1459" s="356"/>
      <c r="U1459" s="314"/>
      <c r="V1459" s="314"/>
      <c r="W1459" s="452"/>
      <c r="X1459" s="452"/>
      <c r="Y1459" s="452"/>
      <c r="Z1459" s="452"/>
      <c r="AA1459" s="452"/>
      <c r="AB1459" s="452"/>
      <c r="AC1459" s="452"/>
      <c r="AD1459" s="311"/>
    </row>
    <row r="1460" spans="1:30" s="38" customFormat="1" ht="20.100000000000001" customHeight="1">
      <c r="A1460" s="311"/>
      <c r="B1460" s="311"/>
      <c r="C1460" s="452"/>
      <c r="D1460" s="311" t="s">
        <v>1959</v>
      </c>
      <c r="E1460" s="452"/>
      <c r="F1460" s="531"/>
      <c r="G1460" s="314"/>
      <c r="H1460" s="356"/>
      <c r="I1460" s="314"/>
      <c r="J1460" s="356"/>
      <c r="K1460" s="314"/>
      <c r="L1460" s="356"/>
      <c r="M1460" s="314"/>
      <c r="N1460" s="356"/>
      <c r="O1460" s="314"/>
      <c r="P1460" s="356"/>
      <c r="Q1460" s="314"/>
      <c r="R1460" s="356"/>
      <c r="S1460" s="314"/>
      <c r="T1460" s="356"/>
      <c r="U1460" s="314"/>
      <c r="V1460" s="314"/>
      <c r="W1460" s="452"/>
      <c r="X1460" s="452"/>
      <c r="Y1460" s="452"/>
      <c r="Z1460" s="452"/>
      <c r="AA1460" s="452"/>
      <c r="AB1460" s="452"/>
      <c r="AC1460" s="452"/>
      <c r="AD1460" s="311"/>
    </row>
    <row r="1461" spans="1:30" s="38" customFormat="1" ht="20.100000000000001" customHeight="1">
      <c r="A1461" s="317"/>
      <c r="B1461" s="317"/>
      <c r="C1461" s="318"/>
      <c r="D1461" s="317" t="s">
        <v>1960</v>
      </c>
      <c r="E1461" s="318"/>
      <c r="F1461" s="319"/>
      <c r="G1461" s="320"/>
      <c r="H1461" s="319"/>
      <c r="I1461" s="320"/>
      <c r="J1461" s="319"/>
      <c r="K1461" s="320"/>
      <c r="L1461" s="319"/>
      <c r="M1461" s="320"/>
      <c r="N1461" s="319"/>
      <c r="O1461" s="320"/>
      <c r="P1461" s="319"/>
      <c r="Q1461" s="320"/>
      <c r="R1461" s="319"/>
      <c r="S1461" s="320"/>
      <c r="T1461" s="319"/>
      <c r="U1461" s="320"/>
      <c r="V1461" s="320"/>
      <c r="W1461" s="318"/>
      <c r="X1461" s="318"/>
      <c r="Y1461" s="318"/>
      <c r="Z1461" s="318"/>
      <c r="AA1461" s="318"/>
      <c r="AB1461" s="318"/>
      <c r="AC1461" s="318"/>
      <c r="AD1461" s="317"/>
    </row>
    <row r="1462" spans="1:30" s="38" customFormat="1" ht="20.100000000000001" customHeight="1">
      <c r="A1462" s="374" t="s">
        <v>3629</v>
      </c>
      <c r="B1462" s="374" t="s">
        <v>2478</v>
      </c>
      <c r="C1462" s="358" t="s">
        <v>8874</v>
      </c>
      <c r="D1462" s="374" t="s">
        <v>8879</v>
      </c>
      <c r="E1462" s="358" t="s">
        <v>8880</v>
      </c>
      <c r="F1462" s="443"/>
      <c r="G1462" s="444"/>
      <c r="H1462" s="443"/>
      <c r="I1462" s="444"/>
      <c r="J1462" s="443"/>
      <c r="K1462" s="444"/>
      <c r="L1462" s="443"/>
      <c r="M1462" s="444"/>
      <c r="N1462" s="443"/>
      <c r="O1462" s="444"/>
      <c r="P1462" s="443"/>
      <c r="Q1462" s="444"/>
      <c r="R1462" s="443">
        <v>21</v>
      </c>
      <c r="S1462" s="444">
        <v>4.7</v>
      </c>
      <c r="T1462" s="443">
        <v>37</v>
      </c>
      <c r="U1462" s="444">
        <v>4.5999999999999996</v>
      </c>
      <c r="V1462" s="444"/>
      <c r="W1462" s="358"/>
      <c r="X1462" s="358"/>
      <c r="Y1462" s="358"/>
      <c r="Z1462" s="358"/>
      <c r="AA1462" s="358"/>
      <c r="AB1462" s="358" t="s">
        <v>8161</v>
      </c>
      <c r="AC1462" s="358" t="s">
        <v>8161</v>
      </c>
      <c r="AD1462" s="374"/>
    </row>
    <row r="1463" spans="1:30" s="38" customFormat="1" ht="20.100000000000001" customHeight="1">
      <c r="A1463" s="311"/>
      <c r="B1463" s="311"/>
      <c r="C1463" s="452"/>
      <c r="D1463" s="311" t="s">
        <v>8881</v>
      </c>
      <c r="E1463" s="452"/>
      <c r="F1463" s="531"/>
      <c r="G1463" s="314"/>
      <c r="H1463" s="356"/>
      <c r="I1463" s="314"/>
      <c r="J1463" s="356"/>
      <c r="K1463" s="314"/>
      <c r="L1463" s="356"/>
      <c r="M1463" s="314"/>
      <c r="N1463" s="356"/>
      <c r="O1463" s="314"/>
      <c r="P1463" s="356"/>
      <c r="Q1463" s="314"/>
      <c r="R1463" s="356">
        <v>32</v>
      </c>
      <c r="S1463" s="314">
        <v>7.1</v>
      </c>
      <c r="T1463" s="356">
        <v>36</v>
      </c>
      <c r="U1463" s="314">
        <v>4.5</v>
      </c>
      <c r="V1463" s="314"/>
      <c r="W1463" s="452"/>
      <c r="X1463" s="452"/>
      <c r="Y1463" s="452"/>
      <c r="Z1463" s="452"/>
      <c r="AA1463" s="452"/>
      <c r="AB1463" s="452"/>
      <c r="AC1463" s="452"/>
      <c r="AD1463" s="311"/>
    </row>
    <row r="1464" spans="1:30" s="38" customFormat="1" ht="20.100000000000001" customHeight="1">
      <c r="A1464" s="311"/>
      <c r="B1464" s="311"/>
      <c r="C1464" s="452"/>
      <c r="D1464" s="311" t="s">
        <v>8882</v>
      </c>
      <c r="E1464" s="452"/>
      <c r="F1464" s="531"/>
      <c r="G1464" s="314"/>
      <c r="H1464" s="356"/>
      <c r="I1464" s="314"/>
      <c r="J1464" s="356"/>
      <c r="K1464" s="314"/>
      <c r="L1464" s="356"/>
      <c r="M1464" s="314"/>
      <c r="N1464" s="356"/>
      <c r="O1464" s="314"/>
      <c r="P1464" s="356"/>
      <c r="Q1464" s="314"/>
      <c r="R1464" s="356">
        <v>36</v>
      </c>
      <c r="S1464" s="314">
        <v>8</v>
      </c>
      <c r="T1464" s="356">
        <v>53</v>
      </c>
      <c r="U1464" s="314">
        <v>6.6</v>
      </c>
      <c r="V1464" s="314"/>
      <c r="W1464" s="452"/>
      <c r="X1464" s="452"/>
      <c r="Y1464" s="452"/>
      <c r="Z1464" s="452"/>
      <c r="AA1464" s="452"/>
      <c r="AB1464" s="452"/>
      <c r="AC1464" s="452"/>
      <c r="AD1464" s="311"/>
    </row>
    <row r="1465" spans="1:30" s="38" customFormat="1" ht="20.100000000000001" customHeight="1">
      <c r="A1465" s="311"/>
      <c r="B1465" s="311"/>
      <c r="C1465" s="452"/>
      <c r="D1465" s="311" t="s">
        <v>8883</v>
      </c>
      <c r="E1465" s="452"/>
      <c r="F1465" s="531"/>
      <c r="G1465" s="314"/>
      <c r="H1465" s="356"/>
      <c r="I1465" s="314"/>
      <c r="J1465" s="356"/>
      <c r="K1465" s="314"/>
      <c r="L1465" s="356"/>
      <c r="M1465" s="314"/>
      <c r="N1465" s="356"/>
      <c r="O1465" s="314"/>
      <c r="P1465" s="356"/>
      <c r="Q1465" s="314"/>
      <c r="R1465" s="356">
        <v>250</v>
      </c>
      <c r="S1465" s="314">
        <v>55.8</v>
      </c>
      <c r="T1465" s="356">
        <v>489</v>
      </c>
      <c r="U1465" s="314">
        <v>61</v>
      </c>
      <c r="V1465" s="314"/>
      <c r="W1465" s="452"/>
      <c r="X1465" s="452"/>
      <c r="Y1465" s="452"/>
      <c r="Z1465" s="452"/>
      <c r="AA1465" s="452"/>
      <c r="AB1465" s="452"/>
      <c r="AC1465" s="452"/>
      <c r="AD1465" s="311"/>
    </row>
    <row r="1466" spans="1:30" s="38" customFormat="1" ht="20.100000000000001" customHeight="1">
      <c r="A1466" s="311"/>
      <c r="B1466" s="311"/>
      <c r="C1466" s="452"/>
      <c r="D1466" s="311" t="s">
        <v>8884</v>
      </c>
      <c r="E1466" s="452"/>
      <c r="F1466" s="531"/>
      <c r="G1466" s="314"/>
      <c r="H1466" s="356"/>
      <c r="I1466" s="314"/>
      <c r="J1466" s="356"/>
      <c r="K1466" s="314"/>
      <c r="L1466" s="356"/>
      <c r="M1466" s="314"/>
      <c r="N1466" s="356"/>
      <c r="O1466" s="314"/>
      <c r="P1466" s="356"/>
      <c r="Q1466" s="314"/>
      <c r="R1466" s="356">
        <v>37</v>
      </c>
      <c r="S1466" s="314">
        <v>8.3000000000000007</v>
      </c>
      <c r="T1466" s="356">
        <v>87</v>
      </c>
      <c r="U1466" s="314">
        <v>10.8</v>
      </c>
      <c r="V1466" s="314"/>
      <c r="W1466" s="452"/>
      <c r="X1466" s="452"/>
      <c r="Y1466" s="452"/>
      <c r="Z1466" s="452"/>
      <c r="AA1466" s="452"/>
      <c r="AB1466" s="452"/>
      <c r="AC1466" s="452"/>
      <c r="AD1466" s="311"/>
    </row>
    <row r="1467" spans="1:30" s="38" customFormat="1" ht="20.100000000000001" customHeight="1">
      <c r="A1467" s="311"/>
      <c r="B1467" s="311"/>
      <c r="C1467" s="452"/>
      <c r="D1467" s="311" t="s">
        <v>8885</v>
      </c>
      <c r="E1467" s="452"/>
      <c r="F1467" s="531"/>
      <c r="G1467" s="314"/>
      <c r="H1467" s="356"/>
      <c r="I1467" s="314"/>
      <c r="J1467" s="356"/>
      <c r="K1467" s="314"/>
      <c r="L1467" s="356"/>
      <c r="M1467" s="314"/>
      <c r="N1467" s="356"/>
      <c r="O1467" s="314"/>
      <c r="P1467" s="356"/>
      <c r="Q1467" s="314"/>
      <c r="R1467" s="356">
        <v>72</v>
      </c>
      <c r="S1467" s="314">
        <v>16.100000000000001</v>
      </c>
      <c r="T1467" s="356">
        <v>100</v>
      </c>
      <c r="U1467" s="314">
        <v>12.5</v>
      </c>
      <c r="V1467" s="314"/>
      <c r="W1467" s="452"/>
      <c r="X1467" s="452"/>
      <c r="Y1467" s="452"/>
      <c r="Z1467" s="452"/>
      <c r="AA1467" s="452"/>
      <c r="AB1467" s="452"/>
      <c r="AC1467" s="452"/>
      <c r="AD1467" s="311"/>
    </row>
    <row r="1468" spans="1:30" s="38" customFormat="1" ht="20.100000000000001" customHeight="1">
      <c r="A1468" s="311"/>
      <c r="B1468" s="311"/>
      <c r="C1468" s="452"/>
      <c r="D1468" s="311" t="s">
        <v>8886</v>
      </c>
      <c r="E1468" s="452"/>
      <c r="F1468" s="531"/>
      <c r="G1468" s="314"/>
      <c r="H1468" s="356"/>
      <c r="I1468" s="314"/>
      <c r="J1468" s="356"/>
      <c r="K1468" s="314"/>
      <c r="L1468" s="356"/>
      <c r="M1468" s="314"/>
      <c r="N1468" s="356"/>
      <c r="O1468" s="314"/>
      <c r="P1468" s="356"/>
      <c r="Q1468" s="314"/>
      <c r="R1468" s="356"/>
      <c r="S1468" s="314"/>
      <c r="T1468" s="356"/>
      <c r="U1468" s="314"/>
      <c r="V1468" s="314"/>
      <c r="W1468" s="452"/>
      <c r="X1468" s="452"/>
      <c r="Y1468" s="452"/>
      <c r="Z1468" s="452"/>
      <c r="AA1468" s="452"/>
      <c r="AB1468" s="452"/>
      <c r="AC1468" s="452"/>
      <c r="AD1468" s="311"/>
    </row>
    <row r="1469" spans="1:30" s="38" customFormat="1" ht="20.100000000000001" customHeight="1">
      <c r="A1469" s="311"/>
      <c r="B1469" s="311"/>
      <c r="C1469" s="452"/>
      <c r="D1469" s="311" t="s">
        <v>8887</v>
      </c>
      <c r="E1469" s="452"/>
      <c r="F1469" s="531"/>
      <c r="G1469" s="314"/>
      <c r="H1469" s="356"/>
      <c r="I1469" s="314"/>
      <c r="J1469" s="356"/>
      <c r="K1469" s="314"/>
      <c r="L1469" s="356"/>
      <c r="M1469" s="314"/>
      <c r="N1469" s="356"/>
      <c r="O1469" s="314"/>
      <c r="P1469" s="356"/>
      <c r="Q1469" s="314"/>
      <c r="R1469" s="356"/>
      <c r="S1469" s="314"/>
      <c r="T1469" s="356"/>
      <c r="U1469" s="314"/>
      <c r="V1469" s="314"/>
      <c r="W1469" s="452"/>
      <c r="X1469" s="452"/>
      <c r="Y1469" s="452"/>
      <c r="Z1469" s="452"/>
      <c r="AA1469" s="452"/>
      <c r="AB1469" s="452"/>
      <c r="AC1469" s="452"/>
      <c r="AD1469" s="311"/>
    </row>
    <row r="1470" spans="1:30" s="38" customFormat="1" ht="20.100000000000001" customHeight="1">
      <c r="A1470" s="311"/>
      <c r="B1470" s="311"/>
      <c r="C1470" s="452"/>
      <c r="D1470" s="311" t="s">
        <v>1959</v>
      </c>
      <c r="E1470" s="452"/>
      <c r="F1470" s="531"/>
      <c r="G1470" s="314"/>
      <c r="H1470" s="356"/>
      <c r="I1470" s="314"/>
      <c r="J1470" s="356"/>
      <c r="K1470" s="314"/>
      <c r="L1470" s="356"/>
      <c r="M1470" s="314"/>
      <c r="N1470" s="356"/>
      <c r="O1470" s="314"/>
      <c r="P1470" s="356"/>
      <c r="Q1470" s="314"/>
      <c r="R1470" s="356"/>
      <c r="S1470" s="314"/>
      <c r="T1470" s="356"/>
      <c r="U1470" s="314"/>
      <c r="V1470" s="314"/>
      <c r="W1470" s="452"/>
      <c r="X1470" s="452"/>
      <c r="Y1470" s="452"/>
      <c r="Z1470" s="452"/>
      <c r="AA1470" s="452"/>
      <c r="AB1470" s="452"/>
      <c r="AC1470" s="452"/>
      <c r="AD1470" s="311"/>
    </row>
    <row r="1471" spans="1:30" s="38" customFormat="1" ht="20.100000000000001" customHeight="1">
      <c r="A1471" s="317"/>
      <c r="B1471" s="317"/>
      <c r="C1471" s="318"/>
      <c r="D1471" s="317" t="s">
        <v>1960</v>
      </c>
      <c r="E1471" s="318"/>
      <c r="F1471" s="319"/>
      <c r="G1471" s="320"/>
      <c r="H1471" s="319"/>
      <c r="I1471" s="320"/>
      <c r="J1471" s="319"/>
      <c r="K1471" s="320"/>
      <c r="L1471" s="319"/>
      <c r="M1471" s="320"/>
      <c r="N1471" s="319"/>
      <c r="O1471" s="320"/>
      <c r="P1471" s="319"/>
      <c r="Q1471" s="320"/>
      <c r="R1471" s="319"/>
      <c r="S1471" s="320"/>
      <c r="T1471" s="319"/>
      <c r="U1471" s="320"/>
      <c r="V1471" s="320"/>
      <c r="W1471" s="318"/>
      <c r="X1471" s="318"/>
      <c r="Y1471" s="318"/>
      <c r="Z1471" s="318"/>
      <c r="AA1471" s="318"/>
      <c r="AB1471" s="318"/>
      <c r="AC1471" s="318"/>
      <c r="AD1471" s="317"/>
    </row>
    <row r="1472" spans="1:30" s="38" customFormat="1" ht="20.100000000000001" customHeight="1">
      <c r="A1472" s="374" t="s">
        <v>3630</v>
      </c>
      <c r="B1472" s="374" t="s">
        <v>2479</v>
      </c>
      <c r="C1472" s="358" t="s">
        <v>8874</v>
      </c>
      <c r="D1472" s="374" t="s">
        <v>8879</v>
      </c>
      <c r="E1472" s="358" t="s">
        <v>8880</v>
      </c>
      <c r="F1472" s="443"/>
      <c r="G1472" s="444"/>
      <c r="H1472" s="443"/>
      <c r="I1472" s="444"/>
      <c r="J1472" s="443"/>
      <c r="K1472" s="444"/>
      <c r="L1472" s="443"/>
      <c r="M1472" s="444"/>
      <c r="N1472" s="443"/>
      <c r="O1472" s="444"/>
      <c r="P1472" s="443"/>
      <c r="Q1472" s="444"/>
      <c r="R1472" s="443">
        <v>12</v>
      </c>
      <c r="S1472" s="444">
        <v>4.3</v>
      </c>
      <c r="T1472" s="443">
        <v>15</v>
      </c>
      <c r="U1472" s="444">
        <v>3.1</v>
      </c>
      <c r="V1472" s="444"/>
      <c r="W1472" s="358"/>
      <c r="X1472" s="358"/>
      <c r="Y1472" s="358"/>
      <c r="Z1472" s="358"/>
      <c r="AA1472" s="358"/>
      <c r="AB1472" s="358" t="s">
        <v>8161</v>
      </c>
      <c r="AC1472" s="358" t="s">
        <v>8161</v>
      </c>
      <c r="AD1472" s="374"/>
    </row>
    <row r="1473" spans="1:30" s="38" customFormat="1" ht="20.100000000000001" customHeight="1">
      <c r="A1473" s="311"/>
      <c r="B1473" s="311"/>
      <c r="C1473" s="452"/>
      <c r="D1473" s="311" t="s">
        <v>8881</v>
      </c>
      <c r="E1473" s="452"/>
      <c r="F1473" s="531"/>
      <c r="G1473" s="314"/>
      <c r="H1473" s="356"/>
      <c r="I1473" s="314"/>
      <c r="J1473" s="356"/>
      <c r="K1473" s="314"/>
      <c r="L1473" s="356"/>
      <c r="M1473" s="314"/>
      <c r="N1473" s="356"/>
      <c r="O1473" s="314"/>
      <c r="P1473" s="356"/>
      <c r="Q1473" s="314"/>
      <c r="R1473" s="356">
        <v>11</v>
      </c>
      <c r="S1473" s="314">
        <v>4</v>
      </c>
      <c r="T1473" s="356">
        <v>44</v>
      </c>
      <c r="U1473" s="314">
        <v>9</v>
      </c>
      <c r="V1473" s="314"/>
      <c r="W1473" s="452"/>
      <c r="X1473" s="452"/>
      <c r="Y1473" s="452"/>
      <c r="Z1473" s="452"/>
      <c r="AA1473" s="452"/>
      <c r="AB1473" s="452"/>
      <c r="AC1473" s="452"/>
      <c r="AD1473" s="311"/>
    </row>
    <row r="1474" spans="1:30" s="38" customFormat="1" ht="20.100000000000001" customHeight="1">
      <c r="A1474" s="311"/>
      <c r="B1474" s="311"/>
      <c r="C1474" s="452"/>
      <c r="D1474" s="311" t="s">
        <v>8882</v>
      </c>
      <c r="E1474" s="452"/>
      <c r="F1474" s="531"/>
      <c r="G1474" s="314"/>
      <c r="H1474" s="356"/>
      <c r="I1474" s="314"/>
      <c r="J1474" s="356"/>
      <c r="K1474" s="314"/>
      <c r="L1474" s="356"/>
      <c r="M1474" s="314"/>
      <c r="N1474" s="356"/>
      <c r="O1474" s="314"/>
      <c r="P1474" s="356"/>
      <c r="Q1474" s="314"/>
      <c r="R1474" s="356">
        <v>17</v>
      </c>
      <c r="S1474" s="314">
        <v>6.2</v>
      </c>
      <c r="T1474" s="356">
        <v>17</v>
      </c>
      <c r="U1474" s="314">
        <v>3.5</v>
      </c>
      <c r="V1474" s="314"/>
      <c r="W1474" s="452"/>
      <c r="X1474" s="452"/>
      <c r="Y1474" s="452"/>
      <c r="Z1474" s="452"/>
      <c r="AA1474" s="452"/>
      <c r="AB1474" s="452"/>
      <c r="AC1474" s="452"/>
      <c r="AD1474" s="311"/>
    </row>
    <row r="1475" spans="1:30" s="38" customFormat="1" ht="20.100000000000001" customHeight="1">
      <c r="A1475" s="311"/>
      <c r="B1475" s="311"/>
      <c r="C1475" s="452"/>
      <c r="D1475" s="311" t="s">
        <v>8883</v>
      </c>
      <c r="E1475" s="452"/>
      <c r="F1475" s="531"/>
      <c r="G1475" s="314"/>
      <c r="H1475" s="356"/>
      <c r="I1475" s="314"/>
      <c r="J1475" s="356"/>
      <c r="K1475" s="314"/>
      <c r="L1475" s="356"/>
      <c r="M1475" s="314"/>
      <c r="N1475" s="356"/>
      <c r="O1475" s="314"/>
      <c r="P1475" s="356"/>
      <c r="Q1475" s="314"/>
      <c r="R1475" s="356">
        <v>10</v>
      </c>
      <c r="S1475" s="314">
        <v>3.6</v>
      </c>
      <c r="T1475" s="356">
        <v>7</v>
      </c>
      <c r="U1475" s="314">
        <v>1.4</v>
      </c>
      <c r="V1475" s="314"/>
      <c r="W1475" s="452"/>
      <c r="X1475" s="452"/>
      <c r="Y1475" s="452"/>
      <c r="Z1475" s="452"/>
      <c r="AA1475" s="452"/>
      <c r="AB1475" s="452"/>
      <c r="AC1475" s="452"/>
      <c r="AD1475" s="311"/>
    </row>
    <row r="1476" spans="1:30" s="38" customFormat="1" ht="20.100000000000001" customHeight="1">
      <c r="A1476" s="311"/>
      <c r="B1476" s="311"/>
      <c r="C1476" s="452"/>
      <c r="D1476" s="311" t="s">
        <v>8884</v>
      </c>
      <c r="E1476" s="452"/>
      <c r="F1476" s="531"/>
      <c r="G1476" s="314"/>
      <c r="H1476" s="356"/>
      <c r="I1476" s="314"/>
      <c r="J1476" s="356"/>
      <c r="K1476" s="314"/>
      <c r="L1476" s="356"/>
      <c r="M1476" s="314"/>
      <c r="N1476" s="356"/>
      <c r="O1476" s="314"/>
      <c r="P1476" s="356"/>
      <c r="Q1476" s="314"/>
      <c r="R1476" s="356">
        <v>145</v>
      </c>
      <c r="S1476" s="314">
        <v>52.5</v>
      </c>
      <c r="T1476" s="356">
        <v>295</v>
      </c>
      <c r="U1476" s="314">
        <v>60.1</v>
      </c>
      <c r="V1476" s="314"/>
      <c r="W1476" s="452"/>
      <c r="X1476" s="452"/>
      <c r="Y1476" s="452"/>
      <c r="Z1476" s="452"/>
      <c r="AA1476" s="452"/>
      <c r="AB1476" s="452"/>
      <c r="AC1476" s="452"/>
      <c r="AD1476" s="311"/>
    </row>
    <row r="1477" spans="1:30" s="38" customFormat="1" ht="20.100000000000001" customHeight="1">
      <c r="A1477" s="311"/>
      <c r="B1477" s="311"/>
      <c r="C1477" s="452"/>
      <c r="D1477" s="311" t="s">
        <v>8885</v>
      </c>
      <c r="E1477" s="452"/>
      <c r="F1477" s="531"/>
      <c r="G1477" s="314"/>
      <c r="H1477" s="356"/>
      <c r="I1477" s="314"/>
      <c r="J1477" s="356"/>
      <c r="K1477" s="314"/>
      <c r="L1477" s="356"/>
      <c r="M1477" s="314"/>
      <c r="N1477" s="356"/>
      <c r="O1477" s="314"/>
      <c r="P1477" s="356"/>
      <c r="Q1477" s="314"/>
      <c r="R1477" s="356">
        <v>81</v>
      </c>
      <c r="S1477" s="314">
        <v>29.3</v>
      </c>
      <c r="T1477" s="356">
        <v>112</v>
      </c>
      <c r="U1477" s="314">
        <v>22.8</v>
      </c>
      <c r="V1477" s="314"/>
      <c r="W1477" s="452"/>
      <c r="X1477" s="452"/>
      <c r="Y1477" s="452"/>
      <c r="Z1477" s="452"/>
      <c r="AA1477" s="452"/>
      <c r="AB1477" s="452"/>
      <c r="AC1477" s="452"/>
      <c r="AD1477" s="311"/>
    </row>
    <row r="1478" spans="1:30" s="38" customFormat="1" ht="20.100000000000001" customHeight="1">
      <c r="A1478" s="311"/>
      <c r="B1478" s="311"/>
      <c r="C1478" s="452"/>
      <c r="D1478" s="311" t="s">
        <v>8886</v>
      </c>
      <c r="E1478" s="452"/>
      <c r="F1478" s="531"/>
      <c r="G1478" s="314"/>
      <c r="H1478" s="356"/>
      <c r="I1478" s="314"/>
      <c r="J1478" s="356"/>
      <c r="K1478" s="314"/>
      <c r="L1478" s="356"/>
      <c r="M1478" s="314"/>
      <c r="N1478" s="356"/>
      <c r="O1478" s="314"/>
      <c r="P1478" s="356"/>
      <c r="Q1478" s="314"/>
      <c r="R1478" s="356"/>
      <c r="S1478" s="314"/>
      <c r="T1478" s="356">
        <v>1</v>
      </c>
      <c r="U1478" s="314">
        <v>0.2</v>
      </c>
      <c r="V1478" s="314"/>
      <c r="W1478" s="452"/>
      <c r="X1478" s="452"/>
      <c r="Y1478" s="452"/>
      <c r="Z1478" s="452"/>
      <c r="AA1478" s="452"/>
      <c r="AB1478" s="452"/>
      <c r="AC1478" s="452"/>
      <c r="AD1478" s="311"/>
    </row>
    <row r="1479" spans="1:30" s="38" customFormat="1" ht="20.100000000000001" customHeight="1">
      <c r="A1479" s="311"/>
      <c r="B1479" s="311"/>
      <c r="C1479" s="452"/>
      <c r="D1479" s="311" t="s">
        <v>8887</v>
      </c>
      <c r="E1479" s="452"/>
      <c r="F1479" s="531"/>
      <c r="G1479" s="314"/>
      <c r="H1479" s="356"/>
      <c r="I1479" s="314"/>
      <c r="J1479" s="356"/>
      <c r="K1479" s="314"/>
      <c r="L1479" s="356"/>
      <c r="M1479" s="314"/>
      <c r="N1479" s="356"/>
      <c r="O1479" s="314"/>
      <c r="P1479" s="356"/>
      <c r="Q1479" s="314"/>
      <c r="R1479" s="356"/>
      <c r="S1479" s="314"/>
      <c r="T1479" s="356"/>
      <c r="U1479" s="314"/>
      <c r="V1479" s="314"/>
      <c r="W1479" s="452"/>
      <c r="X1479" s="452"/>
      <c r="Y1479" s="452"/>
      <c r="Z1479" s="452"/>
      <c r="AA1479" s="452"/>
      <c r="AB1479" s="452"/>
      <c r="AC1479" s="452"/>
      <c r="AD1479" s="311"/>
    </row>
    <row r="1480" spans="1:30" s="38" customFormat="1" ht="20.100000000000001" customHeight="1">
      <c r="A1480" s="311"/>
      <c r="B1480" s="311"/>
      <c r="C1480" s="452"/>
      <c r="D1480" s="311" t="s">
        <v>1959</v>
      </c>
      <c r="E1480" s="452"/>
      <c r="F1480" s="531"/>
      <c r="G1480" s="314"/>
      <c r="H1480" s="356"/>
      <c r="I1480" s="314"/>
      <c r="J1480" s="356"/>
      <c r="K1480" s="314"/>
      <c r="L1480" s="356"/>
      <c r="M1480" s="314"/>
      <c r="N1480" s="356"/>
      <c r="O1480" s="314"/>
      <c r="P1480" s="356"/>
      <c r="Q1480" s="314"/>
      <c r="R1480" s="356"/>
      <c r="S1480" s="314"/>
      <c r="T1480" s="356"/>
      <c r="U1480" s="314"/>
      <c r="V1480" s="314"/>
      <c r="W1480" s="452"/>
      <c r="X1480" s="452"/>
      <c r="Y1480" s="452"/>
      <c r="Z1480" s="452"/>
      <c r="AA1480" s="452"/>
      <c r="AB1480" s="452"/>
      <c r="AC1480" s="452"/>
      <c r="AD1480" s="311"/>
    </row>
    <row r="1481" spans="1:30" s="38" customFormat="1" ht="20.100000000000001" customHeight="1">
      <c r="A1481" s="317"/>
      <c r="B1481" s="317"/>
      <c r="C1481" s="318"/>
      <c r="D1481" s="317" t="s">
        <v>1960</v>
      </c>
      <c r="E1481" s="318"/>
      <c r="F1481" s="319"/>
      <c r="G1481" s="320"/>
      <c r="H1481" s="319"/>
      <c r="I1481" s="320"/>
      <c r="J1481" s="319"/>
      <c r="K1481" s="320"/>
      <c r="L1481" s="319"/>
      <c r="M1481" s="320"/>
      <c r="N1481" s="319"/>
      <c r="O1481" s="320"/>
      <c r="P1481" s="319"/>
      <c r="Q1481" s="320"/>
      <c r="R1481" s="319"/>
      <c r="S1481" s="320"/>
      <c r="T1481" s="319"/>
      <c r="U1481" s="320"/>
      <c r="V1481" s="320"/>
      <c r="W1481" s="318"/>
      <c r="X1481" s="318"/>
      <c r="Y1481" s="318"/>
      <c r="Z1481" s="318"/>
      <c r="AA1481" s="318"/>
      <c r="AB1481" s="318"/>
      <c r="AC1481" s="318"/>
      <c r="AD1481" s="317"/>
    </row>
    <row r="1482" spans="1:30" s="38" customFormat="1" ht="20.100000000000001" customHeight="1">
      <c r="A1482" s="374" t="s">
        <v>3631</v>
      </c>
      <c r="B1482" s="374" t="s">
        <v>2480</v>
      </c>
      <c r="C1482" s="358" t="s">
        <v>8874</v>
      </c>
      <c r="D1482" s="374" t="s">
        <v>8879</v>
      </c>
      <c r="E1482" s="358" t="s">
        <v>8880</v>
      </c>
      <c r="F1482" s="443"/>
      <c r="G1482" s="444"/>
      <c r="H1482" s="443"/>
      <c r="I1482" s="444"/>
      <c r="J1482" s="443"/>
      <c r="K1482" s="444"/>
      <c r="L1482" s="443"/>
      <c r="M1482" s="444"/>
      <c r="N1482" s="443"/>
      <c r="O1482" s="444"/>
      <c r="P1482" s="443"/>
      <c r="Q1482" s="444"/>
      <c r="R1482" s="443">
        <v>8</v>
      </c>
      <c r="S1482" s="444">
        <v>4.8</v>
      </c>
      <c r="T1482" s="443">
        <v>31</v>
      </c>
      <c r="U1482" s="444">
        <v>9.1</v>
      </c>
      <c r="V1482" s="444"/>
      <c r="W1482" s="358"/>
      <c r="X1482" s="358"/>
      <c r="Y1482" s="358"/>
      <c r="Z1482" s="358"/>
      <c r="AA1482" s="358"/>
      <c r="AB1482" s="358" t="s">
        <v>8161</v>
      </c>
      <c r="AC1482" s="358" t="s">
        <v>8161</v>
      </c>
      <c r="AD1482" s="374"/>
    </row>
    <row r="1483" spans="1:30" s="38" customFormat="1" ht="20.100000000000001" customHeight="1">
      <c r="A1483" s="311"/>
      <c r="B1483" s="311"/>
      <c r="C1483" s="452"/>
      <c r="D1483" s="311" t="s">
        <v>8881</v>
      </c>
      <c r="E1483" s="452"/>
      <c r="F1483" s="531"/>
      <c r="G1483" s="314"/>
      <c r="H1483" s="356"/>
      <c r="I1483" s="314"/>
      <c r="J1483" s="356"/>
      <c r="K1483" s="314"/>
      <c r="L1483" s="356"/>
      <c r="M1483" s="314"/>
      <c r="N1483" s="356"/>
      <c r="O1483" s="314"/>
      <c r="P1483" s="356"/>
      <c r="Q1483" s="314"/>
      <c r="R1483" s="356">
        <v>5</v>
      </c>
      <c r="S1483" s="314">
        <v>3</v>
      </c>
      <c r="T1483" s="356">
        <v>8</v>
      </c>
      <c r="U1483" s="314">
        <v>2.2999999999999998</v>
      </c>
      <c r="V1483" s="314"/>
      <c r="W1483" s="452"/>
      <c r="X1483" s="452"/>
      <c r="Y1483" s="452"/>
      <c r="Z1483" s="452"/>
      <c r="AA1483" s="452"/>
      <c r="AB1483" s="452"/>
      <c r="AC1483" s="452"/>
      <c r="AD1483" s="311"/>
    </row>
    <row r="1484" spans="1:30" s="38" customFormat="1" ht="20.100000000000001" customHeight="1">
      <c r="A1484" s="311"/>
      <c r="B1484" s="311"/>
      <c r="C1484" s="452"/>
      <c r="D1484" s="311" t="s">
        <v>8882</v>
      </c>
      <c r="E1484" s="452"/>
      <c r="F1484" s="531"/>
      <c r="G1484" s="314"/>
      <c r="H1484" s="356"/>
      <c r="I1484" s="314"/>
      <c r="J1484" s="356"/>
      <c r="K1484" s="314"/>
      <c r="L1484" s="356"/>
      <c r="M1484" s="314"/>
      <c r="N1484" s="356"/>
      <c r="O1484" s="314"/>
      <c r="P1484" s="356"/>
      <c r="Q1484" s="314"/>
      <c r="R1484" s="356">
        <v>2</v>
      </c>
      <c r="S1484" s="314">
        <v>1.2</v>
      </c>
      <c r="T1484" s="356">
        <v>6</v>
      </c>
      <c r="U1484" s="314">
        <v>1.8</v>
      </c>
      <c r="V1484" s="314"/>
      <c r="W1484" s="452"/>
      <c r="X1484" s="452"/>
      <c r="Y1484" s="452"/>
      <c r="Z1484" s="452"/>
      <c r="AA1484" s="452"/>
      <c r="AB1484" s="452"/>
      <c r="AC1484" s="452"/>
      <c r="AD1484" s="311"/>
    </row>
    <row r="1485" spans="1:30" s="38" customFormat="1" ht="20.100000000000001" customHeight="1">
      <c r="A1485" s="311"/>
      <c r="B1485" s="311"/>
      <c r="C1485" s="452"/>
      <c r="D1485" s="311" t="s">
        <v>8883</v>
      </c>
      <c r="E1485" s="452"/>
      <c r="F1485" s="531"/>
      <c r="G1485" s="314"/>
      <c r="H1485" s="356"/>
      <c r="I1485" s="314"/>
      <c r="J1485" s="356"/>
      <c r="K1485" s="314"/>
      <c r="L1485" s="356"/>
      <c r="M1485" s="314"/>
      <c r="N1485" s="356"/>
      <c r="O1485" s="314"/>
      <c r="P1485" s="356"/>
      <c r="Q1485" s="314"/>
      <c r="R1485" s="356">
        <v>11</v>
      </c>
      <c r="S1485" s="314">
        <v>6.6</v>
      </c>
      <c r="T1485" s="356">
        <v>10</v>
      </c>
      <c r="U1485" s="314">
        <v>2.9</v>
      </c>
      <c r="V1485" s="314"/>
      <c r="W1485" s="452"/>
      <c r="X1485" s="452"/>
      <c r="Y1485" s="452"/>
      <c r="Z1485" s="452"/>
      <c r="AA1485" s="452"/>
      <c r="AB1485" s="452"/>
      <c r="AC1485" s="452"/>
      <c r="AD1485" s="311"/>
    </row>
    <row r="1486" spans="1:30" s="38" customFormat="1" ht="20.100000000000001" customHeight="1">
      <c r="A1486" s="311"/>
      <c r="B1486" s="311"/>
      <c r="C1486" s="452"/>
      <c r="D1486" s="311" t="s">
        <v>8884</v>
      </c>
      <c r="E1486" s="452"/>
      <c r="F1486" s="531"/>
      <c r="G1486" s="314"/>
      <c r="H1486" s="356"/>
      <c r="I1486" s="314"/>
      <c r="J1486" s="356"/>
      <c r="K1486" s="314"/>
      <c r="L1486" s="356"/>
      <c r="M1486" s="314"/>
      <c r="N1486" s="356"/>
      <c r="O1486" s="314"/>
      <c r="P1486" s="356"/>
      <c r="Q1486" s="314"/>
      <c r="R1486" s="356">
        <v>7</v>
      </c>
      <c r="S1486" s="314">
        <v>4.2</v>
      </c>
      <c r="T1486" s="356">
        <v>7</v>
      </c>
      <c r="U1486" s="314">
        <v>2.1</v>
      </c>
      <c r="V1486" s="314"/>
      <c r="W1486" s="452"/>
      <c r="X1486" s="452"/>
      <c r="Y1486" s="452"/>
      <c r="Z1486" s="452"/>
      <c r="AA1486" s="452"/>
      <c r="AB1486" s="452"/>
      <c r="AC1486" s="452"/>
      <c r="AD1486" s="311"/>
    </row>
    <row r="1487" spans="1:30" s="38" customFormat="1" ht="20.100000000000001" customHeight="1">
      <c r="A1487" s="311"/>
      <c r="B1487" s="311"/>
      <c r="C1487" s="452"/>
      <c r="D1487" s="311" t="s">
        <v>8885</v>
      </c>
      <c r="E1487" s="452"/>
      <c r="F1487" s="531"/>
      <c r="G1487" s="314"/>
      <c r="H1487" s="356"/>
      <c r="I1487" s="314"/>
      <c r="J1487" s="356"/>
      <c r="K1487" s="314"/>
      <c r="L1487" s="356"/>
      <c r="M1487" s="314"/>
      <c r="N1487" s="356"/>
      <c r="O1487" s="314"/>
      <c r="P1487" s="356"/>
      <c r="Q1487" s="314"/>
      <c r="R1487" s="356">
        <v>134</v>
      </c>
      <c r="S1487" s="314">
        <v>80.2</v>
      </c>
      <c r="T1487" s="356">
        <v>279</v>
      </c>
      <c r="U1487" s="314">
        <v>81.8</v>
      </c>
      <c r="V1487" s="314"/>
      <c r="W1487" s="452"/>
      <c r="X1487" s="452"/>
      <c r="Y1487" s="452"/>
      <c r="Z1487" s="452"/>
      <c r="AA1487" s="452"/>
      <c r="AB1487" s="452"/>
      <c r="AC1487" s="452"/>
      <c r="AD1487" s="311"/>
    </row>
    <row r="1488" spans="1:30" s="38" customFormat="1" ht="20.100000000000001" customHeight="1">
      <c r="A1488" s="311"/>
      <c r="B1488" s="311"/>
      <c r="C1488" s="452"/>
      <c r="D1488" s="311" t="s">
        <v>8886</v>
      </c>
      <c r="E1488" s="452"/>
      <c r="F1488" s="531"/>
      <c r="G1488" s="314"/>
      <c r="H1488" s="356"/>
      <c r="I1488" s="314"/>
      <c r="J1488" s="356"/>
      <c r="K1488" s="314"/>
      <c r="L1488" s="356"/>
      <c r="M1488" s="314"/>
      <c r="N1488" s="356"/>
      <c r="O1488" s="314"/>
      <c r="P1488" s="356"/>
      <c r="Q1488" s="314"/>
      <c r="R1488" s="356"/>
      <c r="S1488" s="314"/>
      <c r="T1488" s="356"/>
      <c r="U1488" s="314"/>
      <c r="V1488" s="314"/>
      <c r="W1488" s="452"/>
      <c r="X1488" s="452"/>
      <c r="Y1488" s="452"/>
      <c r="Z1488" s="452"/>
      <c r="AA1488" s="452"/>
      <c r="AB1488" s="452"/>
      <c r="AC1488" s="452"/>
      <c r="AD1488" s="311"/>
    </row>
    <row r="1489" spans="1:30" s="38" customFormat="1" ht="20.100000000000001" customHeight="1">
      <c r="A1489" s="311"/>
      <c r="B1489" s="311"/>
      <c r="C1489" s="452"/>
      <c r="D1489" s="311" t="s">
        <v>8887</v>
      </c>
      <c r="E1489" s="452"/>
      <c r="F1489" s="531"/>
      <c r="G1489" s="314"/>
      <c r="H1489" s="356"/>
      <c r="I1489" s="314"/>
      <c r="J1489" s="356"/>
      <c r="K1489" s="314"/>
      <c r="L1489" s="356"/>
      <c r="M1489" s="314"/>
      <c r="N1489" s="356"/>
      <c r="O1489" s="314"/>
      <c r="P1489" s="356"/>
      <c r="Q1489" s="314"/>
      <c r="R1489" s="356"/>
      <c r="S1489" s="314"/>
      <c r="T1489" s="356"/>
      <c r="U1489" s="314"/>
      <c r="V1489" s="314"/>
      <c r="W1489" s="452"/>
      <c r="X1489" s="452"/>
      <c r="Y1489" s="452"/>
      <c r="Z1489" s="452"/>
      <c r="AA1489" s="452"/>
      <c r="AB1489" s="452"/>
      <c r="AC1489" s="452"/>
      <c r="AD1489" s="311"/>
    </row>
    <row r="1490" spans="1:30" s="38" customFormat="1" ht="20.100000000000001" customHeight="1">
      <c r="A1490" s="311"/>
      <c r="B1490" s="311"/>
      <c r="C1490" s="452"/>
      <c r="D1490" s="311" t="s">
        <v>1959</v>
      </c>
      <c r="E1490" s="452"/>
      <c r="F1490" s="531"/>
      <c r="G1490" s="314"/>
      <c r="H1490" s="356"/>
      <c r="I1490" s="314"/>
      <c r="J1490" s="356"/>
      <c r="K1490" s="314"/>
      <c r="L1490" s="356"/>
      <c r="M1490" s="314"/>
      <c r="N1490" s="356"/>
      <c r="O1490" s="314"/>
      <c r="P1490" s="356"/>
      <c r="Q1490" s="314"/>
      <c r="R1490" s="356"/>
      <c r="S1490" s="314"/>
      <c r="T1490" s="356"/>
      <c r="U1490" s="314"/>
      <c r="V1490" s="314"/>
      <c r="W1490" s="452"/>
      <c r="X1490" s="452"/>
      <c r="Y1490" s="452"/>
      <c r="Z1490" s="452"/>
      <c r="AA1490" s="452"/>
      <c r="AB1490" s="452"/>
      <c r="AC1490" s="452"/>
      <c r="AD1490" s="311"/>
    </row>
    <row r="1491" spans="1:30" s="38" customFormat="1" ht="20.100000000000001" customHeight="1">
      <c r="A1491" s="317"/>
      <c r="B1491" s="317"/>
      <c r="C1491" s="318"/>
      <c r="D1491" s="317" t="s">
        <v>1960</v>
      </c>
      <c r="E1491" s="318"/>
      <c r="F1491" s="319"/>
      <c r="G1491" s="320"/>
      <c r="H1491" s="319"/>
      <c r="I1491" s="320"/>
      <c r="J1491" s="319"/>
      <c r="K1491" s="320"/>
      <c r="L1491" s="319"/>
      <c r="M1491" s="320"/>
      <c r="N1491" s="319"/>
      <c r="O1491" s="320"/>
      <c r="P1491" s="319"/>
      <c r="Q1491" s="320"/>
      <c r="R1491" s="319"/>
      <c r="S1491" s="320"/>
      <c r="T1491" s="319"/>
      <c r="U1491" s="320"/>
      <c r="V1491" s="320"/>
      <c r="W1491" s="318"/>
      <c r="X1491" s="318"/>
      <c r="Y1491" s="318"/>
      <c r="Z1491" s="318"/>
      <c r="AA1491" s="318"/>
      <c r="AB1491" s="318"/>
      <c r="AC1491" s="318"/>
      <c r="AD1491" s="317"/>
    </row>
    <row r="1492" spans="1:30" s="38" customFormat="1" ht="20.100000000000001" customHeight="1">
      <c r="A1492" s="374" t="s">
        <v>3632</v>
      </c>
      <c r="B1492" s="374" t="s">
        <v>2481</v>
      </c>
      <c r="C1492" s="358" t="s">
        <v>8874</v>
      </c>
      <c r="D1492" s="374" t="s">
        <v>8879</v>
      </c>
      <c r="E1492" s="358" t="s">
        <v>8880</v>
      </c>
      <c r="F1492" s="443"/>
      <c r="G1492" s="444"/>
      <c r="H1492" s="443"/>
      <c r="I1492" s="444"/>
      <c r="J1492" s="443"/>
      <c r="K1492" s="444"/>
      <c r="L1492" s="443"/>
      <c r="M1492" s="444"/>
      <c r="N1492" s="443"/>
      <c r="O1492" s="444"/>
      <c r="P1492" s="443"/>
      <c r="Q1492" s="444"/>
      <c r="R1492" s="443"/>
      <c r="S1492" s="444"/>
      <c r="T1492" s="443"/>
      <c r="U1492" s="444"/>
      <c r="V1492" s="444"/>
      <c r="W1492" s="358"/>
      <c r="X1492" s="358"/>
      <c r="Y1492" s="358"/>
      <c r="Z1492" s="358"/>
      <c r="AA1492" s="358"/>
      <c r="AB1492" s="358" t="s">
        <v>8161</v>
      </c>
      <c r="AC1492" s="358" t="s">
        <v>8161</v>
      </c>
      <c r="AD1492" s="374"/>
    </row>
    <row r="1493" spans="1:30" s="38" customFormat="1" ht="20.100000000000001" customHeight="1">
      <c r="A1493" s="311"/>
      <c r="B1493" s="311"/>
      <c r="C1493" s="452"/>
      <c r="D1493" s="311" t="s">
        <v>8881</v>
      </c>
      <c r="E1493" s="452"/>
      <c r="F1493" s="531"/>
      <c r="G1493" s="314"/>
      <c r="H1493" s="356"/>
      <c r="I1493" s="314"/>
      <c r="J1493" s="356"/>
      <c r="K1493" s="314"/>
      <c r="L1493" s="356"/>
      <c r="M1493" s="314"/>
      <c r="N1493" s="356"/>
      <c r="O1493" s="314"/>
      <c r="P1493" s="356"/>
      <c r="Q1493" s="314"/>
      <c r="R1493" s="356"/>
      <c r="S1493" s="314"/>
      <c r="T1493" s="356"/>
      <c r="U1493" s="314"/>
      <c r="V1493" s="314"/>
      <c r="W1493" s="452"/>
      <c r="X1493" s="452"/>
      <c r="Y1493" s="452"/>
      <c r="Z1493" s="452"/>
      <c r="AA1493" s="452"/>
      <c r="AB1493" s="452"/>
      <c r="AC1493" s="452"/>
      <c r="AD1493" s="311"/>
    </row>
    <row r="1494" spans="1:30" s="38" customFormat="1" ht="20.100000000000001" customHeight="1">
      <c r="A1494" s="311"/>
      <c r="B1494" s="311"/>
      <c r="C1494" s="452"/>
      <c r="D1494" s="311" t="s">
        <v>8882</v>
      </c>
      <c r="E1494" s="452"/>
      <c r="F1494" s="531"/>
      <c r="G1494" s="314"/>
      <c r="H1494" s="356"/>
      <c r="I1494" s="314"/>
      <c r="J1494" s="356"/>
      <c r="K1494" s="314"/>
      <c r="L1494" s="356"/>
      <c r="M1494" s="314"/>
      <c r="N1494" s="356"/>
      <c r="O1494" s="314"/>
      <c r="P1494" s="356"/>
      <c r="Q1494" s="314"/>
      <c r="R1494" s="356"/>
      <c r="S1494" s="314"/>
      <c r="T1494" s="356"/>
      <c r="U1494" s="314"/>
      <c r="V1494" s="314"/>
      <c r="W1494" s="452"/>
      <c r="X1494" s="452"/>
      <c r="Y1494" s="452"/>
      <c r="Z1494" s="452"/>
      <c r="AA1494" s="452"/>
      <c r="AB1494" s="452"/>
      <c r="AC1494" s="452"/>
      <c r="AD1494" s="311"/>
    </row>
    <row r="1495" spans="1:30" s="38" customFormat="1" ht="20.100000000000001" customHeight="1">
      <c r="A1495" s="311"/>
      <c r="B1495" s="311"/>
      <c r="C1495" s="452"/>
      <c r="D1495" s="311" t="s">
        <v>8883</v>
      </c>
      <c r="E1495" s="452"/>
      <c r="F1495" s="531"/>
      <c r="G1495" s="314"/>
      <c r="H1495" s="356"/>
      <c r="I1495" s="314"/>
      <c r="J1495" s="356"/>
      <c r="K1495" s="314"/>
      <c r="L1495" s="356"/>
      <c r="M1495" s="314"/>
      <c r="N1495" s="356"/>
      <c r="O1495" s="314"/>
      <c r="P1495" s="356"/>
      <c r="Q1495" s="314"/>
      <c r="R1495" s="356"/>
      <c r="S1495" s="314"/>
      <c r="T1495" s="356"/>
      <c r="U1495" s="314"/>
      <c r="V1495" s="314"/>
      <c r="W1495" s="452"/>
      <c r="X1495" s="452"/>
      <c r="Y1495" s="452"/>
      <c r="Z1495" s="452"/>
      <c r="AA1495" s="452"/>
      <c r="AB1495" s="452"/>
      <c r="AC1495" s="452"/>
      <c r="AD1495" s="311"/>
    </row>
    <row r="1496" spans="1:30" s="38" customFormat="1" ht="20.100000000000001" customHeight="1">
      <c r="A1496" s="311"/>
      <c r="B1496" s="311"/>
      <c r="C1496" s="452"/>
      <c r="D1496" s="311" t="s">
        <v>8884</v>
      </c>
      <c r="E1496" s="452"/>
      <c r="F1496" s="531"/>
      <c r="G1496" s="314"/>
      <c r="H1496" s="356"/>
      <c r="I1496" s="314"/>
      <c r="J1496" s="356"/>
      <c r="K1496" s="314"/>
      <c r="L1496" s="356"/>
      <c r="M1496" s="314"/>
      <c r="N1496" s="356"/>
      <c r="O1496" s="314"/>
      <c r="P1496" s="356"/>
      <c r="Q1496" s="314"/>
      <c r="R1496" s="356"/>
      <c r="S1496" s="314"/>
      <c r="T1496" s="356"/>
      <c r="U1496" s="314"/>
      <c r="V1496" s="314"/>
      <c r="W1496" s="452"/>
      <c r="X1496" s="452"/>
      <c r="Y1496" s="452"/>
      <c r="Z1496" s="452"/>
      <c r="AA1496" s="452"/>
      <c r="AB1496" s="452"/>
      <c r="AC1496" s="452"/>
      <c r="AD1496" s="311"/>
    </row>
    <row r="1497" spans="1:30" s="38" customFormat="1" ht="20.100000000000001" customHeight="1">
      <c r="A1497" s="311"/>
      <c r="B1497" s="311"/>
      <c r="C1497" s="452"/>
      <c r="D1497" s="311" t="s">
        <v>8885</v>
      </c>
      <c r="E1497" s="452"/>
      <c r="F1497" s="531"/>
      <c r="G1497" s="314"/>
      <c r="H1497" s="356"/>
      <c r="I1497" s="314"/>
      <c r="J1497" s="356"/>
      <c r="K1497" s="314"/>
      <c r="L1497" s="356"/>
      <c r="M1497" s="314"/>
      <c r="N1497" s="356"/>
      <c r="O1497" s="314"/>
      <c r="P1497" s="356"/>
      <c r="Q1497" s="314"/>
      <c r="R1497" s="356"/>
      <c r="S1497" s="314"/>
      <c r="T1497" s="356"/>
      <c r="U1497" s="314"/>
      <c r="V1497" s="314"/>
      <c r="W1497" s="452"/>
      <c r="X1497" s="452"/>
      <c r="Y1497" s="452"/>
      <c r="Z1497" s="452"/>
      <c r="AA1497" s="452"/>
      <c r="AB1497" s="452"/>
      <c r="AC1497" s="452"/>
      <c r="AD1497" s="311"/>
    </row>
    <row r="1498" spans="1:30" s="38" customFormat="1" ht="20.100000000000001" customHeight="1">
      <c r="A1498" s="311"/>
      <c r="B1498" s="311"/>
      <c r="C1498" s="452"/>
      <c r="D1498" s="311" t="s">
        <v>8886</v>
      </c>
      <c r="E1498" s="452"/>
      <c r="F1498" s="531"/>
      <c r="G1498" s="314"/>
      <c r="H1498" s="356"/>
      <c r="I1498" s="314"/>
      <c r="J1498" s="356"/>
      <c r="K1498" s="314"/>
      <c r="L1498" s="356"/>
      <c r="M1498" s="314"/>
      <c r="N1498" s="356"/>
      <c r="O1498" s="314"/>
      <c r="P1498" s="356"/>
      <c r="Q1498" s="314"/>
      <c r="R1498" s="356"/>
      <c r="S1498" s="314"/>
      <c r="T1498" s="356"/>
      <c r="U1498" s="314"/>
      <c r="V1498" s="314"/>
      <c r="W1498" s="452"/>
      <c r="X1498" s="452"/>
      <c r="Y1498" s="452"/>
      <c r="Z1498" s="452"/>
      <c r="AA1498" s="452"/>
      <c r="AB1498" s="452"/>
      <c r="AC1498" s="452"/>
      <c r="AD1498" s="311"/>
    </row>
    <row r="1499" spans="1:30" s="38" customFormat="1" ht="20.100000000000001" customHeight="1">
      <c r="A1499" s="311"/>
      <c r="B1499" s="311"/>
      <c r="C1499" s="452"/>
      <c r="D1499" s="311" t="s">
        <v>8887</v>
      </c>
      <c r="E1499" s="452"/>
      <c r="F1499" s="531"/>
      <c r="G1499" s="314"/>
      <c r="H1499" s="356"/>
      <c r="I1499" s="314"/>
      <c r="J1499" s="356"/>
      <c r="K1499" s="314"/>
      <c r="L1499" s="356"/>
      <c r="M1499" s="314"/>
      <c r="N1499" s="356"/>
      <c r="O1499" s="314"/>
      <c r="P1499" s="356"/>
      <c r="Q1499" s="314"/>
      <c r="R1499" s="356"/>
      <c r="S1499" s="314"/>
      <c r="T1499" s="356"/>
      <c r="U1499" s="314"/>
      <c r="V1499" s="314"/>
      <c r="W1499" s="452"/>
      <c r="X1499" s="452"/>
      <c r="Y1499" s="452"/>
      <c r="Z1499" s="452"/>
      <c r="AA1499" s="452"/>
      <c r="AB1499" s="452"/>
      <c r="AC1499" s="452"/>
      <c r="AD1499" s="311"/>
    </row>
    <row r="1500" spans="1:30" s="38" customFormat="1" ht="20.100000000000001" customHeight="1">
      <c r="A1500" s="311"/>
      <c r="B1500" s="311"/>
      <c r="C1500" s="452"/>
      <c r="D1500" s="311" t="s">
        <v>1959</v>
      </c>
      <c r="E1500" s="452"/>
      <c r="F1500" s="531"/>
      <c r="G1500" s="314"/>
      <c r="H1500" s="356"/>
      <c r="I1500" s="314"/>
      <c r="J1500" s="356"/>
      <c r="K1500" s="314"/>
      <c r="L1500" s="356"/>
      <c r="M1500" s="314"/>
      <c r="N1500" s="356"/>
      <c r="O1500" s="314"/>
      <c r="P1500" s="356"/>
      <c r="Q1500" s="314"/>
      <c r="R1500" s="356"/>
      <c r="S1500" s="314"/>
      <c r="T1500" s="356"/>
      <c r="U1500" s="314"/>
      <c r="V1500" s="314"/>
      <c r="W1500" s="452"/>
      <c r="X1500" s="452"/>
      <c r="Y1500" s="452"/>
      <c r="Z1500" s="452"/>
      <c r="AA1500" s="452"/>
      <c r="AB1500" s="452"/>
      <c r="AC1500" s="452"/>
      <c r="AD1500" s="311"/>
    </row>
    <row r="1501" spans="1:30" s="38" customFormat="1" ht="20.100000000000001" customHeight="1">
      <c r="A1501" s="317"/>
      <c r="B1501" s="317"/>
      <c r="C1501" s="318"/>
      <c r="D1501" s="317" t="s">
        <v>1960</v>
      </c>
      <c r="E1501" s="318"/>
      <c r="F1501" s="319"/>
      <c r="G1501" s="320"/>
      <c r="H1501" s="319"/>
      <c r="I1501" s="320"/>
      <c r="J1501" s="319"/>
      <c r="K1501" s="320"/>
      <c r="L1501" s="319"/>
      <c r="M1501" s="320"/>
      <c r="N1501" s="319"/>
      <c r="O1501" s="320"/>
      <c r="P1501" s="319"/>
      <c r="Q1501" s="320"/>
      <c r="R1501" s="319"/>
      <c r="S1501" s="320"/>
      <c r="T1501" s="319"/>
      <c r="U1501" s="320"/>
      <c r="V1501" s="320"/>
      <c r="W1501" s="318"/>
      <c r="X1501" s="318"/>
      <c r="Y1501" s="318"/>
      <c r="Z1501" s="318"/>
      <c r="AA1501" s="318"/>
      <c r="AB1501" s="318"/>
      <c r="AC1501" s="318"/>
      <c r="AD1501" s="317"/>
    </row>
    <row r="1502" spans="1:30" s="38" customFormat="1" ht="20.100000000000001" customHeight="1">
      <c r="A1502" s="311" t="s">
        <v>3633</v>
      </c>
      <c r="B1502" s="311" t="s">
        <v>2482</v>
      </c>
      <c r="C1502" s="358" t="s">
        <v>8874</v>
      </c>
      <c r="D1502" s="311"/>
      <c r="E1502" s="452"/>
      <c r="F1502" s="531"/>
      <c r="G1502" s="314"/>
      <c r="H1502" s="356"/>
      <c r="I1502" s="314"/>
      <c r="J1502" s="356"/>
      <c r="K1502" s="314"/>
      <c r="L1502" s="356"/>
      <c r="M1502" s="314"/>
      <c r="N1502" s="356"/>
      <c r="O1502" s="314"/>
      <c r="P1502" s="356"/>
      <c r="Q1502" s="314"/>
      <c r="R1502" s="356">
        <v>17</v>
      </c>
      <c r="S1502" s="314">
        <v>100</v>
      </c>
      <c r="T1502" s="356">
        <v>33</v>
      </c>
      <c r="U1502" s="314">
        <v>100</v>
      </c>
      <c r="V1502" s="314"/>
      <c r="W1502" s="452"/>
      <c r="X1502" s="452"/>
      <c r="Y1502" s="452"/>
      <c r="Z1502" s="452"/>
      <c r="AA1502" s="452"/>
      <c r="AB1502" s="358" t="s">
        <v>8161</v>
      </c>
      <c r="AC1502" s="358" t="s">
        <v>8161</v>
      </c>
      <c r="AD1502" s="311"/>
    </row>
    <row r="1503" spans="1:30" s="38" customFormat="1" ht="20.100000000000001" customHeight="1">
      <c r="A1503" s="374" t="s">
        <v>3605</v>
      </c>
      <c r="B1503" s="374" t="s">
        <v>8888</v>
      </c>
      <c r="C1503" s="358" t="s">
        <v>8889</v>
      </c>
      <c r="D1503" s="374" t="s">
        <v>2243</v>
      </c>
      <c r="E1503" s="358" t="s">
        <v>8880</v>
      </c>
      <c r="F1503" s="443"/>
      <c r="G1503" s="444"/>
      <c r="H1503" s="443"/>
      <c r="I1503" s="444"/>
      <c r="J1503" s="443">
        <v>1</v>
      </c>
      <c r="K1503" s="444">
        <v>100</v>
      </c>
      <c r="L1503" s="443">
        <v>2</v>
      </c>
      <c r="M1503" s="444">
        <v>100</v>
      </c>
      <c r="N1503" s="443">
        <v>4</v>
      </c>
      <c r="O1503" s="444">
        <v>80</v>
      </c>
      <c r="P1503" s="443">
        <v>4</v>
      </c>
      <c r="Q1503" s="444">
        <v>44.444444444444443</v>
      </c>
      <c r="R1503" s="443">
        <v>3</v>
      </c>
      <c r="S1503" s="444">
        <v>15.8</v>
      </c>
      <c r="T1503" s="443">
        <v>825</v>
      </c>
      <c r="U1503" s="444">
        <v>40.6</v>
      </c>
      <c r="V1503" s="444"/>
      <c r="W1503" s="358" t="s">
        <v>8161</v>
      </c>
      <c r="X1503" s="358" t="s">
        <v>8161</v>
      </c>
      <c r="Y1503" s="358" t="s">
        <v>8161</v>
      </c>
      <c r="Z1503" s="358" t="s">
        <v>8161</v>
      </c>
      <c r="AA1503" s="358" t="s">
        <v>8161</v>
      </c>
      <c r="AB1503" s="358" t="s">
        <v>8161</v>
      </c>
      <c r="AC1503" s="358" t="s">
        <v>8161</v>
      </c>
      <c r="AD1503" s="374" t="s">
        <v>8890</v>
      </c>
    </row>
    <row r="1504" spans="1:30" s="38" customFormat="1" ht="20.100000000000001" customHeight="1">
      <c r="A1504" s="311"/>
      <c r="B1504" s="311"/>
      <c r="C1504" s="452"/>
      <c r="D1504" s="311" t="s">
        <v>2244</v>
      </c>
      <c r="E1504" s="452"/>
      <c r="F1504" s="531"/>
      <c r="G1504" s="314"/>
      <c r="H1504" s="356"/>
      <c r="I1504" s="314"/>
      <c r="J1504" s="356"/>
      <c r="K1504" s="314"/>
      <c r="L1504" s="356"/>
      <c r="M1504" s="314"/>
      <c r="N1504" s="356"/>
      <c r="O1504" s="314"/>
      <c r="P1504" s="356">
        <v>1</v>
      </c>
      <c r="Q1504" s="314">
        <v>11.111111111111111</v>
      </c>
      <c r="R1504" s="356">
        <v>4</v>
      </c>
      <c r="S1504" s="314">
        <v>21.1</v>
      </c>
      <c r="T1504" s="356">
        <v>241</v>
      </c>
      <c r="U1504" s="314">
        <v>11.9</v>
      </c>
      <c r="V1504" s="314"/>
      <c r="W1504" s="452"/>
      <c r="X1504" s="452"/>
      <c r="Y1504" s="452"/>
      <c r="Z1504" s="452"/>
      <c r="AA1504" s="452"/>
      <c r="AB1504" s="452"/>
      <c r="AC1504" s="452"/>
      <c r="AD1504" s="311"/>
    </row>
    <row r="1505" spans="1:30" s="38" customFormat="1" ht="20.100000000000001" customHeight="1">
      <c r="A1505" s="311"/>
      <c r="B1505" s="311"/>
      <c r="C1505" s="452"/>
      <c r="D1505" s="311" t="s">
        <v>2245</v>
      </c>
      <c r="E1505" s="452"/>
      <c r="F1505" s="531"/>
      <c r="G1505" s="314"/>
      <c r="H1505" s="356"/>
      <c r="I1505" s="314"/>
      <c r="J1505" s="356"/>
      <c r="K1505" s="314"/>
      <c r="L1505" s="356"/>
      <c r="M1505" s="314"/>
      <c r="N1505" s="356"/>
      <c r="O1505" s="314"/>
      <c r="P1505" s="356"/>
      <c r="Q1505" s="314"/>
      <c r="R1505" s="356"/>
      <c r="S1505" s="314"/>
      <c r="T1505" s="356">
        <v>266</v>
      </c>
      <c r="U1505" s="314">
        <v>13.1</v>
      </c>
      <c r="V1505" s="314"/>
      <c r="W1505" s="452"/>
      <c r="X1505" s="452"/>
      <c r="Y1505" s="452"/>
      <c r="Z1505" s="452"/>
      <c r="AA1505" s="452"/>
      <c r="AB1505" s="452"/>
      <c r="AC1505" s="452"/>
      <c r="AD1505" s="311"/>
    </row>
    <row r="1506" spans="1:30" s="38" customFormat="1" ht="20.100000000000001" customHeight="1">
      <c r="A1506" s="311"/>
      <c r="B1506" s="311"/>
      <c r="C1506" s="452"/>
      <c r="D1506" s="311" t="s">
        <v>2246</v>
      </c>
      <c r="E1506" s="452"/>
      <c r="F1506" s="531"/>
      <c r="G1506" s="314"/>
      <c r="H1506" s="356"/>
      <c r="I1506" s="314"/>
      <c r="J1506" s="356"/>
      <c r="K1506" s="314"/>
      <c r="L1506" s="356"/>
      <c r="M1506" s="314"/>
      <c r="N1506" s="356"/>
      <c r="O1506" s="314"/>
      <c r="P1506" s="356"/>
      <c r="Q1506" s="314"/>
      <c r="R1506" s="356"/>
      <c r="S1506" s="314"/>
      <c r="T1506" s="356">
        <v>92</v>
      </c>
      <c r="U1506" s="314">
        <v>4.5</v>
      </c>
      <c r="V1506" s="314"/>
      <c r="W1506" s="452"/>
      <c r="X1506" s="452"/>
      <c r="Y1506" s="452"/>
      <c r="Z1506" s="452"/>
      <c r="AA1506" s="452"/>
      <c r="AB1506" s="452"/>
      <c r="AC1506" s="452"/>
      <c r="AD1506" s="311"/>
    </row>
    <row r="1507" spans="1:30" s="38" customFormat="1" ht="20.100000000000001" customHeight="1">
      <c r="A1507" s="311"/>
      <c r="B1507" s="311"/>
      <c r="C1507" s="452"/>
      <c r="D1507" s="311" t="s">
        <v>2247</v>
      </c>
      <c r="E1507" s="452"/>
      <c r="F1507" s="531"/>
      <c r="G1507" s="314"/>
      <c r="H1507" s="356"/>
      <c r="I1507" s="314"/>
      <c r="J1507" s="356"/>
      <c r="K1507" s="314"/>
      <c r="L1507" s="356"/>
      <c r="M1507" s="314"/>
      <c r="N1507" s="356"/>
      <c r="O1507" s="314"/>
      <c r="P1507" s="356"/>
      <c r="Q1507" s="314"/>
      <c r="R1507" s="356"/>
      <c r="S1507" s="314"/>
      <c r="T1507" s="356">
        <v>1</v>
      </c>
      <c r="U1507" s="314"/>
      <c r="V1507" s="314"/>
      <c r="W1507" s="452"/>
      <c r="X1507" s="452"/>
      <c r="Y1507" s="452"/>
      <c r="Z1507" s="452"/>
      <c r="AA1507" s="452"/>
      <c r="AB1507" s="452"/>
      <c r="AC1507" s="452"/>
      <c r="AD1507" s="311"/>
    </row>
    <row r="1508" spans="1:30" s="38" customFormat="1" ht="20.100000000000001" customHeight="1">
      <c r="A1508" s="311"/>
      <c r="B1508" s="311"/>
      <c r="C1508" s="452"/>
      <c r="D1508" s="311" t="s">
        <v>2248</v>
      </c>
      <c r="E1508" s="452"/>
      <c r="F1508" s="531"/>
      <c r="G1508" s="314"/>
      <c r="H1508" s="356"/>
      <c r="I1508" s="314"/>
      <c r="J1508" s="356"/>
      <c r="K1508" s="314"/>
      <c r="L1508" s="356"/>
      <c r="M1508" s="314"/>
      <c r="N1508" s="356"/>
      <c r="O1508" s="314"/>
      <c r="P1508" s="356"/>
      <c r="Q1508" s="314"/>
      <c r="R1508" s="356"/>
      <c r="S1508" s="314"/>
      <c r="T1508" s="356">
        <v>264</v>
      </c>
      <c r="U1508" s="314">
        <v>13</v>
      </c>
      <c r="V1508" s="314"/>
      <c r="W1508" s="452"/>
      <c r="X1508" s="452"/>
      <c r="Y1508" s="452"/>
      <c r="Z1508" s="452"/>
      <c r="AA1508" s="452"/>
      <c r="AB1508" s="452"/>
      <c r="AC1508" s="452"/>
      <c r="AD1508" s="311"/>
    </row>
    <row r="1509" spans="1:30" s="38" customFormat="1" ht="20.100000000000001" customHeight="1">
      <c r="A1509" s="311"/>
      <c r="B1509" s="311"/>
      <c r="C1509" s="452"/>
      <c r="D1509" s="311" t="s">
        <v>2249</v>
      </c>
      <c r="E1509" s="452"/>
      <c r="F1509" s="531"/>
      <c r="G1509" s="314"/>
      <c r="H1509" s="356"/>
      <c r="I1509" s="314"/>
      <c r="J1509" s="356"/>
      <c r="K1509" s="314"/>
      <c r="L1509" s="356"/>
      <c r="M1509" s="314"/>
      <c r="N1509" s="356"/>
      <c r="O1509" s="314"/>
      <c r="P1509" s="356"/>
      <c r="Q1509" s="314"/>
      <c r="R1509" s="356"/>
      <c r="S1509" s="314"/>
      <c r="T1509" s="356">
        <v>4</v>
      </c>
      <c r="U1509" s="314">
        <v>0.2</v>
      </c>
      <c r="V1509" s="314"/>
      <c r="W1509" s="452"/>
      <c r="X1509" s="452"/>
      <c r="Y1509" s="452"/>
      <c r="Z1509" s="452"/>
      <c r="AA1509" s="452"/>
      <c r="AB1509" s="452"/>
      <c r="AC1509" s="452"/>
      <c r="AD1509" s="311"/>
    </row>
    <row r="1510" spans="1:30" s="38" customFormat="1" ht="20.100000000000001" customHeight="1">
      <c r="A1510" s="311"/>
      <c r="B1510" s="311"/>
      <c r="C1510" s="452"/>
      <c r="D1510" s="311" t="s">
        <v>2250</v>
      </c>
      <c r="E1510" s="452"/>
      <c r="F1510" s="531"/>
      <c r="G1510" s="314"/>
      <c r="H1510" s="356"/>
      <c r="I1510" s="314"/>
      <c r="J1510" s="356"/>
      <c r="K1510" s="314"/>
      <c r="L1510" s="356"/>
      <c r="M1510" s="314"/>
      <c r="N1510" s="356"/>
      <c r="O1510" s="314"/>
      <c r="P1510" s="356"/>
      <c r="Q1510" s="314"/>
      <c r="R1510" s="356">
        <v>5</v>
      </c>
      <c r="S1510" s="314">
        <v>26.3</v>
      </c>
      <c r="T1510" s="356">
        <v>196</v>
      </c>
      <c r="U1510" s="314">
        <v>9.6</v>
      </c>
      <c r="V1510" s="314"/>
      <c r="W1510" s="452"/>
      <c r="X1510" s="452"/>
      <c r="Y1510" s="452"/>
      <c r="Z1510" s="452"/>
      <c r="AA1510" s="452"/>
      <c r="AB1510" s="452"/>
      <c r="AC1510" s="452"/>
      <c r="AD1510" s="311"/>
    </row>
    <row r="1511" spans="1:30" s="38" customFormat="1" ht="20.100000000000001" customHeight="1">
      <c r="A1511" s="311"/>
      <c r="B1511" s="311"/>
      <c r="C1511" s="452"/>
      <c r="D1511" s="311" t="s">
        <v>2251</v>
      </c>
      <c r="E1511" s="452"/>
      <c r="F1511" s="531"/>
      <c r="G1511" s="314"/>
      <c r="H1511" s="356"/>
      <c r="I1511" s="314"/>
      <c r="J1511" s="356"/>
      <c r="K1511" s="314"/>
      <c r="L1511" s="356"/>
      <c r="M1511" s="314"/>
      <c r="N1511" s="356"/>
      <c r="O1511" s="314"/>
      <c r="P1511" s="356"/>
      <c r="Q1511" s="314"/>
      <c r="R1511" s="356"/>
      <c r="S1511" s="314"/>
      <c r="T1511" s="356">
        <v>19</v>
      </c>
      <c r="U1511" s="314">
        <v>0.9</v>
      </c>
      <c r="V1511" s="314"/>
      <c r="W1511" s="452"/>
      <c r="X1511" s="452"/>
      <c r="Y1511" s="452"/>
      <c r="Z1511" s="452"/>
      <c r="AA1511" s="452"/>
      <c r="AB1511" s="452"/>
      <c r="AC1511" s="452"/>
      <c r="AD1511" s="311"/>
    </row>
    <row r="1512" spans="1:30" s="38" customFormat="1" ht="20.100000000000001" customHeight="1">
      <c r="A1512" s="311"/>
      <c r="B1512" s="311"/>
      <c r="C1512" s="452"/>
      <c r="D1512" s="311" t="s">
        <v>8891</v>
      </c>
      <c r="E1512" s="452"/>
      <c r="F1512" s="531"/>
      <c r="G1512" s="314"/>
      <c r="H1512" s="356"/>
      <c r="I1512" s="314"/>
      <c r="J1512" s="356"/>
      <c r="K1512" s="314"/>
      <c r="L1512" s="356"/>
      <c r="M1512" s="314"/>
      <c r="N1512" s="356"/>
      <c r="O1512" s="314"/>
      <c r="P1512" s="356"/>
      <c r="Q1512" s="314"/>
      <c r="R1512" s="356"/>
      <c r="S1512" s="314"/>
      <c r="T1512" s="356"/>
      <c r="U1512" s="314"/>
      <c r="V1512" s="314"/>
      <c r="W1512" s="452"/>
      <c r="X1512" s="452"/>
      <c r="Y1512" s="452"/>
      <c r="Z1512" s="452"/>
      <c r="AA1512" s="452"/>
      <c r="AB1512" s="452"/>
      <c r="AC1512" s="452"/>
      <c r="AD1512" s="311"/>
    </row>
    <row r="1513" spans="1:30" s="38" customFormat="1" ht="20.100000000000001" customHeight="1">
      <c r="A1513" s="311"/>
      <c r="B1513" s="311"/>
      <c r="C1513" s="452"/>
      <c r="D1513" s="311" t="s">
        <v>8892</v>
      </c>
      <c r="E1513" s="452"/>
      <c r="F1513" s="531"/>
      <c r="G1513" s="314"/>
      <c r="H1513" s="356"/>
      <c r="I1513" s="314"/>
      <c r="J1513" s="356"/>
      <c r="K1513" s="314"/>
      <c r="L1513" s="356"/>
      <c r="M1513" s="314"/>
      <c r="N1513" s="356"/>
      <c r="O1513" s="314"/>
      <c r="P1513" s="356"/>
      <c r="Q1513" s="314"/>
      <c r="R1513" s="356"/>
      <c r="S1513" s="314"/>
      <c r="T1513" s="356">
        <v>2</v>
      </c>
      <c r="U1513" s="314">
        <v>0.1</v>
      </c>
      <c r="V1513" s="314"/>
      <c r="W1513" s="452"/>
      <c r="X1513" s="452"/>
      <c r="Y1513" s="452"/>
      <c r="Z1513" s="452"/>
      <c r="AA1513" s="452"/>
      <c r="AB1513" s="452"/>
      <c r="AC1513" s="452"/>
      <c r="AD1513" s="311"/>
    </row>
    <row r="1514" spans="1:30" s="38" customFormat="1" ht="20.100000000000001" customHeight="1">
      <c r="A1514" s="311"/>
      <c r="B1514" s="311"/>
      <c r="C1514" s="452"/>
      <c r="D1514" s="311" t="s">
        <v>8893</v>
      </c>
      <c r="E1514" s="452"/>
      <c r="F1514" s="531"/>
      <c r="G1514" s="314"/>
      <c r="H1514" s="356"/>
      <c r="I1514" s="314"/>
      <c r="J1514" s="356"/>
      <c r="K1514" s="314"/>
      <c r="L1514" s="356"/>
      <c r="M1514" s="314"/>
      <c r="N1514" s="356"/>
      <c r="O1514" s="314"/>
      <c r="P1514" s="356"/>
      <c r="Q1514" s="314"/>
      <c r="R1514" s="356"/>
      <c r="S1514" s="314"/>
      <c r="T1514" s="356">
        <v>7</v>
      </c>
      <c r="U1514" s="314">
        <v>0.3</v>
      </c>
      <c r="V1514" s="314"/>
      <c r="W1514" s="452"/>
      <c r="X1514" s="452"/>
      <c r="Y1514" s="452"/>
      <c r="Z1514" s="452"/>
      <c r="AA1514" s="452"/>
      <c r="AB1514" s="452"/>
      <c r="AC1514" s="452"/>
      <c r="AD1514" s="311"/>
    </row>
    <row r="1515" spans="1:30" s="38" customFormat="1" ht="20.100000000000001" customHeight="1">
      <c r="A1515" s="311"/>
      <c r="B1515" s="311"/>
      <c r="C1515" s="452"/>
      <c r="D1515" s="311" t="s">
        <v>8894</v>
      </c>
      <c r="E1515" s="452"/>
      <c r="F1515" s="531"/>
      <c r="G1515" s="314"/>
      <c r="H1515" s="356"/>
      <c r="I1515" s="314"/>
      <c r="J1515" s="356"/>
      <c r="K1515" s="314"/>
      <c r="L1515" s="356"/>
      <c r="M1515" s="314"/>
      <c r="N1515" s="356"/>
      <c r="O1515" s="314"/>
      <c r="P1515" s="356"/>
      <c r="Q1515" s="314"/>
      <c r="R1515" s="356"/>
      <c r="S1515" s="314"/>
      <c r="T1515" s="356">
        <v>29</v>
      </c>
      <c r="U1515" s="314">
        <v>1.4</v>
      </c>
      <c r="V1515" s="314"/>
      <c r="W1515" s="452"/>
      <c r="X1515" s="452"/>
      <c r="Y1515" s="452"/>
      <c r="Z1515" s="452"/>
      <c r="AA1515" s="452"/>
      <c r="AB1515" s="452"/>
      <c r="AC1515" s="452"/>
      <c r="AD1515" s="311"/>
    </row>
    <row r="1516" spans="1:30" s="38" customFormat="1" ht="20.100000000000001" customHeight="1">
      <c r="A1516" s="311"/>
      <c r="B1516" s="311"/>
      <c r="C1516" s="452"/>
      <c r="D1516" s="311" t="s">
        <v>8895</v>
      </c>
      <c r="E1516" s="452"/>
      <c r="F1516" s="531"/>
      <c r="G1516" s="314"/>
      <c r="H1516" s="356"/>
      <c r="I1516" s="314"/>
      <c r="J1516" s="356"/>
      <c r="K1516" s="314"/>
      <c r="L1516" s="356"/>
      <c r="M1516" s="314"/>
      <c r="N1516" s="356"/>
      <c r="O1516" s="314"/>
      <c r="P1516" s="356">
        <v>2</v>
      </c>
      <c r="Q1516" s="314">
        <v>22.222222222222221</v>
      </c>
      <c r="R1516" s="356">
        <v>1</v>
      </c>
      <c r="S1516" s="314">
        <v>5.3</v>
      </c>
      <c r="T1516" s="356">
        <v>10</v>
      </c>
      <c r="U1516" s="314">
        <v>0.5</v>
      </c>
      <c r="V1516" s="314"/>
      <c r="W1516" s="452"/>
      <c r="X1516" s="452"/>
      <c r="Y1516" s="452"/>
      <c r="Z1516" s="452"/>
      <c r="AA1516" s="452"/>
      <c r="AB1516" s="452"/>
      <c r="AC1516" s="452"/>
      <c r="AD1516" s="311"/>
    </row>
    <row r="1517" spans="1:30" s="38" customFormat="1" ht="20.100000000000001" customHeight="1">
      <c r="A1517" s="311"/>
      <c r="B1517" s="311"/>
      <c r="C1517" s="452"/>
      <c r="D1517" s="311" t="s">
        <v>8896</v>
      </c>
      <c r="E1517" s="452"/>
      <c r="F1517" s="531"/>
      <c r="G1517" s="314"/>
      <c r="H1517" s="356"/>
      <c r="I1517" s="314"/>
      <c r="J1517" s="356"/>
      <c r="K1517" s="314"/>
      <c r="L1517" s="356"/>
      <c r="M1517" s="314"/>
      <c r="N1517" s="356">
        <v>1</v>
      </c>
      <c r="O1517" s="314">
        <v>20</v>
      </c>
      <c r="P1517" s="356">
        <v>2</v>
      </c>
      <c r="Q1517" s="314">
        <v>22.222222222222221</v>
      </c>
      <c r="R1517" s="356">
        <v>1</v>
      </c>
      <c r="S1517" s="314">
        <v>5.3</v>
      </c>
      <c r="T1517" s="356">
        <v>59</v>
      </c>
      <c r="U1517" s="314">
        <v>2.9</v>
      </c>
      <c r="V1517" s="314"/>
      <c r="W1517" s="452"/>
      <c r="X1517" s="452"/>
      <c r="Y1517" s="452"/>
      <c r="Z1517" s="452"/>
      <c r="AA1517" s="452"/>
      <c r="AB1517" s="452"/>
      <c r="AC1517" s="452"/>
      <c r="AD1517" s="311"/>
    </row>
    <row r="1518" spans="1:30" s="38" customFormat="1" ht="20.100000000000001" customHeight="1">
      <c r="A1518" s="311"/>
      <c r="B1518" s="311"/>
      <c r="C1518" s="452"/>
      <c r="D1518" s="311" t="s">
        <v>1959</v>
      </c>
      <c r="E1518" s="452"/>
      <c r="F1518" s="531"/>
      <c r="G1518" s="314"/>
      <c r="H1518" s="356"/>
      <c r="I1518" s="314"/>
      <c r="J1518" s="356"/>
      <c r="K1518" s="314"/>
      <c r="L1518" s="356"/>
      <c r="M1518" s="314"/>
      <c r="N1518" s="356"/>
      <c r="O1518" s="314"/>
      <c r="P1518" s="356"/>
      <c r="Q1518" s="314"/>
      <c r="R1518" s="356">
        <v>5</v>
      </c>
      <c r="S1518" s="314">
        <v>26.3</v>
      </c>
      <c r="T1518" s="356">
        <v>18</v>
      </c>
      <c r="U1518" s="314">
        <v>0.9</v>
      </c>
      <c r="V1518" s="314"/>
      <c r="W1518" s="452"/>
      <c r="X1518" s="452"/>
      <c r="Y1518" s="452"/>
      <c r="Z1518" s="452"/>
      <c r="AA1518" s="452"/>
      <c r="AB1518" s="452"/>
      <c r="AC1518" s="452"/>
      <c r="AD1518" s="311"/>
    </row>
    <row r="1519" spans="1:30" s="38" customFormat="1" ht="20.100000000000001" customHeight="1">
      <c r="A1519" s="311"/>
      <c r="B1519" s="311"/>
      <c r="C1519" s="452"/>
      <c r="D1519" s="311" t="s">
        <v>1960</v>
      </c>
      <c r="E1519" s="452"/>
      <c r="F1519" s="531"/>
      <c r="G1519" s="314"/>
      <c r="H1519" s="356"/>
      <c r="I1519" s="314"/>
      <c r="J1519" s="356"/>
      <c r="K1519" s="314"/>
      <c r="L1519" s="356"/>
      <c r="M1519" s="314"/>
      <c r="N1519" s="356"/>
      <c r="O1519" s="314"/>
      <c r="P1519" s="356"/>
      <c r="Q1519" s="314"/>
      <c r="R1519" s="356"/>
      <c r="S1519" s="314"/>
      <c r="T1519" s="356"/>
      <c r="U1519" s="314"/>
      <c r="V1519" s="314"/>
      <c r="W1519" s="452"/>
      <c r="X1519" s="452"/>
      <c r="Y1519" s="452"/>
      <c r="Z1519" s="452"/>
      <c r="AA1519" s="452"/>
      <c r="AB1519" s="452"/>
      <c r="AC1519" s="452"/>
      <c r="AD1519" s="311"/>
    </row>
    <row r="1520" spans="1:30" s="38" customFormat="1" ht="20.100000000000001" customHeight="1">
      <c r="A1520" s="374" t="s">
        <v>3606</v>
      </c>
      <c r="B1520" s="374" t="s">
        <v>1280</v>
      </c>
      <c r="C1520" s="358" t="s">
        <v>3685</v>
      </c>
      <c r="D1520" s="374"/>
      <c r="E1520" s="358"/>
      <c r="F1520" s="443"/>
      <c r="G1520" s="444"/>
      <c r="H1520" s="443"/>
      <c r="I1520" s="444"/>
      <c r="J1520" s="443"/>
      <c r="K1520" s="444"/>
      <c r="L1520" s="443"/>
      <c r="M1520" s="444"/>
      <c r="N1520" s="443">
        <v>1</v>
      </c>
      <c r="O1520" s="444">
        <v>100</v>
      </c>
      <c r="P1520" s="443">
        <v>2</v>
      </c>
      <c r="Q1520" s="444">
        <v>100</v>
      </c>
      <c r="R1520" s="443">
        <v>1</v>
      </c>
      <c r="S1520" s="444">
        <v>100</v>
      </c>
      <c r="T1520" s="443">
        <v>59</v>
      </c>
      <c r="U1520" s="444">
        <v>100</v>
      </c>
      <c r="V1520" s="444"/>
      <c r="W1520" s="358" t="s">
        <v>8161</v>
      </c>
      <c r="X1520" s="358" t="s">
        <v>8161</v>
      </c>
      <c r="Y1520" s="358" t="s">
        <v>8161</v>
      </c>
      <c r="Z1520" s="358" t="s">
        <v>8161</v>
      </c>
      <c r="AA1520" s="358" t="s">
        <v>8161</v>
      </c>
      <c r="AB1520" s="358" t="s">
        <v>8161</v>
      </c>
      <c r="AC1520" s="358" t="s">
        <v>8161</v>
      </c>
      <c r="AD1520" s="374"/>
    </row>
    <row r="1521" spans="1:30" s="38" customFormat="1" ht="20.100000000000001" customHeight="1">
      <c r="A1521" s="374" t="s">
        <v>3607</v>
      </c>
      <c r="B1521" s="374" t="s">
        <v>1281</v>
      </c>
      <c r="C1521" s="358" t="s">
        <v>8897</v>
      </c>
      <c r="D1521" s="374" t="s">
        <v>8898</v>
      </c>
      <c r="E1521" s="527" t="s">
        <v>8880</v>
      </c>
      <c r="F1521" s="443">
        <v>1</v>
      </c>
      <c r="G1521" s="444">
        <v>6.25</v>
      </c>
      <c r="H1521" s="443">
        <v>2</v>
      </c>
      <c r="I1521" s="444">
        <v>11.111111111111111</v>
      </c>
      <c r="J1521" s="443">
        <v>3</v>
      </c>
      <c r="K1521" s="444">
        <v>12</v>
      </c>
      <c r="L1521" s="443">
        <v>5</v>
      </c>
      <c r="M1521" s="444">
        <v>15.151515151515152</v>
      </c>
      <c r="N1521" s="443">
        <v>3</v>
      </c>
      <c r="O1521" s="444">
        <v>9.375</v>
      </c>
      <c r="P1521" s="443">
        <v>2</v>
      </c>
      <c r="Q1521" s="444">
        <v>7.1</v>
      </c>
      <c r="R1521" s="443">
        <v>6</v>
      </c>
      <c r="S1521" s="444">
        <v>19.399999999999999</v>
      </c>
      <c r="T1521" s="443">
        <v>110</v>
      </c>
      <c r="U1521" s="444">
        <v>21.5</v>
      </c>
      <c r="V1521" s="358" t="s">
        <v>8161</v>
      </c>
      <c r="W1521" s="358" t="s">
        <v>8161</v>
      </c>
      <c r="X1521" s="358" t="s">
        <v>8161</v>
      </c>
      <c r="Y1521" s="358" t="s">
        <v>8161</v>
      </c>
      <c r="Z1521" s="358" t="s">
        <v>8161</v>
      </c>
      <c r="AA1521" s="358" t="s">
        <v>8161</v>
      </c>
      <c r="AB1521" s="358" t="s">
        <v>8161</v>
      </c>
      <c r="AC1521" s="358" t="s">
        <v>8161</v>
      </c>
      <c r="AD1521" s="374" t="s">
        <v>8899</v>
      </c>
    </row>
    <row r="1522" spans="1:30" s="38" customFormat="1" ht="20.100000000000001" customHeight="1">
      <c r="A1522" s="311"/>
      <c r="B1522" s="311"/>
      <c r="C1522" s="452"/>
      <c r="D1522" s="311" t="s">
        <v>8900</v>
      </c>
      <c r="E1522" s="526"/>
      <c r="F1522" s="531">
        <v>5</v>
      </c>
      <c r="G1522" s="314">
        <v>31.25</v>
      </c>
      <c r="H1522" s="356">
        <v>5</v>
      </c>
      <c r="I1522" s="314">
        <v>27.777777777777779</v>
      </c>
      <c r="J1522" s="356">
        <v>8</v>
      </c>
      <c r="K1522" s="314">
        <v>32</v>
      </c>
      <c r="L1522" s="356">
        <v>13</v>
      </c>
      <c r="M1522" s="314">
        <v>39.4</v>
      </c>
      <c r="N1522" s="356">
        <v>12</v>
      </c>
      <c r="O1522" s="314">
        <v>37.5</v>
      </c>
      <c r="P1522" s="356">
        <v>11</v>
      </c>
      <c r="Q1522" s="314">
        <v>39.299999999999997</v>
      </c>
      <c r="R1522" s="356">
        <v>11</v>
      </c>
      <c r="S1522" s="314">
        <v>35.5</v>
      </c>
      <c r="T1522" s="356">
        <v>115</v>
      </c>
      <c r="U1522" s="314">
        <v>22.5</v>
      </c>
      <c r="V1522" s="452"/>
      <c r="W1522" s="452"/>
      <c r="X1522" s="452"/>
      <c r="Y1522" s="452"/>
      <c r="Z1522" s="452"/>
      <c r="AA1522" s="452"/>
      <c r="AB1522" s="452"/>
      <c r="AC1522" s="452"/>
      <c r="AD1522" s="311"/>
    </row>
    <row r="1523" spans="1:30" s="38" customFormat="1" ht="20.100000000000001" customHeight="1">
      <c r="A1523" s="311"/>
      <c r="B1523" s="311"/>
      <c r="C1523" s="452"/>
      <c r="D1523" s="311" t="s">
        <v>8901</v>
      </c>
      <c r="E1523" s="526"/>
      <c r="F1523" s="531">
        <v>2</v>
      </c>
      <c r="G1523" s="314">
        <v>12.5</v>
      </c>
      <c r="H1523" s="356">
        <v>2</v>
      </c>
      <c r="I1523" s="314">
        <v>11.111111111111111</v>
      </c>
      <c r="J1523" s="356">
        <v>2</v>
      </c>
      <c r="K1523" s="314">
        <v>8</v>
      </c>
      <c r="L1523" s="356">
        <v>2</v>
      </c>
      <c r="M1523" s="314">
        <v>6.0606060606060606</v>
      </c>
      <c r="N1523" s="356">
        <v>3</v>
      </c>
      <c r="O1523" s="314">
        <v>9.375</v>
      </c>
      <c r="P1523" s="356">
        <v>2</v>
      </c>
      <c r="Q1523" s="314">
        <v>7.1</v>
      </c>
      <c r="R1523" s="356">
        <v>2</v>
      </c>
      <c r="S1523" s="314">
        <v>6.5</v>
      </c>
      <c r="T1523" s="356">
        <v>35</v>
      </c>
      <c r="U1523" s="314">
        <v>6.8</v>
      </c>
      <c r="V1523" s="452"/>
      <c r="W1523" s="452"/>
      <c r="X1523" s="452"/>
      <c r="Y1523" s="452"/>
      <c r="Z1523" s="452"/>
      <c r="AA1523" s="452"/>
      <c r="AB1523" s="452"/>
      <c r="AC1523" s="452"/>
      <c r="AD1523" s="311"/>
    </row>
    <row r="1524" spans="1:30" s="38" customFormat="1" ht="20.100000000000001" customHeight="1">
      <c r="A1524" s="311"/>
      <c r="B1524" s="311"/>
      <c r="C1524" s="452"/>
      <c r="D1524" s="311" t="s">
        <v>8902</v>
      </c>
      <c r="E1524" s="526"/>
      <c r="F1524" s="531">
        <v>1</v>
      </c>
      <c r="G1524" s="314">
        <v>6.25</v>
      </c>
      <c r="H1524" s="356">
        <v>2</v>
      </c>
      <c r="I1524" s="314">
        <v>11.111111111111111</v>
      </c>
      <c r="J1524" s="356">
        <v>2</v>
      </c>
      <c r="K1524" s="314">
        <v>8</v>
      </c>
      <c r="L1524" s="356">
        <v>3</v>
      </c>
      <c r="M1524" s="314">
        <v>9.0909090909090917</v>
      </c>
      <c r="N1524" s="356">
        <v>3</v>
      </c>
      <c r="O1524" s="314">
        <v>9.375</v>
      </c>
      <c r="P1524" s="356">
        <v>4</v>
      </c>
      <c r="Q1524" s="314">
        <v>14.3</v>
      </c>
      <c r="R1524" s="356">
        <v>2</v>
      </c>
      <c r="S1524" s="314">
        <v>6.5</v>
      </c>
      <c r="T1524" s="356">
        <v>132</v>
      </c>
      <c r="U1524" s="314">
        <v>25.8</v>
      </c>
      <c r="V1524" s="452"/>
      <c r="W1524" s="452"/>
      <c r="X1524" s="452"/>
      <c r="Y1524" s="452"/>
      <c r="Z1524" s="452"/>
      <c r="AA1524" s="452"/>
      <c r="AB1524" s="452"/>
      <c r="AC1524" s="452"/>
      <c r="AD1524" s="311"/>
    </row>
    <row r="1525" spans="1:30" s="38" customFormat="1" ht="20.100000000000001" customHeight="1">
      <c r="A1525" s="311"/>
      <c r="B1525" s="311"/>
      <c r="C1525" s="452"/>
      <c r="D1525" s="311" t="s">
        <v>8903</v>
      </c>
      <c r="E1525" s="526"/>
      <c r="F1525" s="531"/>
      <c r="G1525" s="314"/>
      <c r="H1525" s="356">
        <v>1</v>
      </c>
      <c r="I1525" s="314">
        <v>5.5555555555555554</v>
      </c>
      <c r="J1525" s="356"/>
      <c r="K1525" s="314"/>
      <c r="L1525" s="356">
        <v>1</v>
      </c>
      <c r="M1525" s="314">
        <v>3.0303030303030303</v>
      </c>
      <c r="N1525" s="356"/>
      <c r="O1525" s="314"/>
      <c r="P1525" s="356"/>
      <c r="Q1525" s="314"/>
      <c r="R1525" s="356">
        <v>1</v>
      </c>
      <c r="S1525" s="314">
        <v>3.2</v>
      </c>
      <c r="T1525" s="356">
        <v>14</v>
      </c>
      <c r="U1525" s="314">
        <v>2.7</v>
      </c>
      <c r="V1525" s="452"/>
      <c r="W1525" s="452"/>
      <c r="X1525" s="452"/>
      <c r="Y1525" s="452"/>
      <c r="Z1525" s="452"/>
      <c r="AA1525" s="452"/>
      <c r="AB1525" s="452"/>
      <c r="AC1525" s="452"/>
      <c r="AD1525" s="311"/>
    </row>
    <row r="1526" spans="1:30" s="38" customFormat="1" ht="20.100000000000001" customHeight="1">
      <c r="A1526" s="311"/>
      <c r="B1526" s="311"/>
      <c r="C1526" s="452"/>
      <c r="D1526" s="311" t="s">
        <v>8904</v>
      </c>
      <c r="E1526" s="526"/>
      <c r="F1526" s="531"/>
      <c r="G1526" s="314"/>
      <c r="H1526" s="356"/>
      <c r="I1526" s="314"/>
      <c r="J1526" s="356">
        <v>1</v>
      </c>
      <c r="K1526" s="314">
        <v>4</v>
      </c>
      <c r="L1526" s="356">
        <v>1</v>
      </c>
      <c r="M1526" s="314">
        <v>3.0303030303030303</v>
      </c>
      <c r="N1526" s="356">
        <v>2</v>
      </c>
      <c r="O1526" s="314">
        <v>6.25</v>
      </c>
      <c r="P1526" s="356"/>
      <c r="Q1526" s="314"/>
      <c r="R1526" s="356">
        <v>1</v>
      </c>
      <c r="S1526" s="314">
        <v>3.2</v>
      </c>
      <c r="T1526" s="356">
        <v>14</v>
      </c>
      <c r="U1526" s="314">
        <v>2.7</v>
      </c>
      <c r="V1526" s="452"/>
      <c r="W1526" s="452"/>
      <c r="X1526" s="452"/>
      <c r="Y1526" s="452"/>
      <c r="Z1526" s="452"/>
      <c r="AA1526" s="452"/>
      <c r="AB1526" s="452"/>
      <c r="AC1526" s="452"/>
      <c r="AD1526" s="311"/>
    </row>
    <row r="1527" spans="1:30" s="38" customFormat="1" ht="20.100000000000001" customHeight="1">
      <c r="A1527" s="311"/>
      <c r="B1527" s="311"/>
      <c r="C1527" s="452"/>
      <c r="D1527" s="311" t="s">
        <v>8905</v>
      </c>
      <c r="E1527" s="526"/>
      <c r="F1527" s="531">
        <v>2</v>
      </c>
      <c r="G1527" s="314">
        <v>12.5</v>
      </c>
      <c r="H1527" s="356">
        <v>1</v>
      </c>
      <c r="I1527" s="314">
        <v>5.5555555555555554</v>
      </c>
      <c r="J1527" s="356">
        <v>4</v>
      </c>
      <c r="K1527" s="314">
        <v>16</v>
      </c>
      <c r="L1527" s="356">
        <v>4</v>
      </c>
      <c r="M1527" s="314">
        <v>12.121212121212121</v>
      </c>
      <c r="N1527" s="356">
        <v>4</v>
      </c>
      <c r="O1527" s="314">
        <v>12.5</v>
      </c>
      <c r="P1527" s="356">
        <v>5</v>
      </c>
      <c r="Q1527" s="314">
        <v>17.899999999999999</v>
      </c>
      <c r="R1527" s="356">
        <v>5</v>
      </c>
      <c r="S1527" s="314">
        <v>16.100000000000001</v>
      </c>
      <c r="T1527" s="356">
        <v>28</v>
      </c>
      <c r="U1527" s="314">
        <v>5.5</v>
      </c>
      <c r="V1527" s="452"/>
      <c r="W1527" s="452"/>
      <c r="X1527" s="452"/>
      <c r="Y1527" s="452"/>
      <c r="Z1527" s="452"/>
      <c r="AA1527" s="452"/>
      <c r="AB1527" s="452"/>
      <c r="AC1527" s="452"/>
      <c r="AD1527" s="311"/>
    </row>
    <row r="1528" spans="1:30" s="38" customFormat="1" ht="20.100000000000001" customHeight="1">
      <c r="A1528" s="311"/>
      <c r="B1528" s="311"/>
      <c r="C1528" s="452"/>
      <c r="D1528" s="311" t="s">
        <v>1912</v>
      </c>
      <c r="E1528" s="526"/>
      <c r="F1528" s="531">
        <v>4</v>
      </c>
      <c r="G1528" s="314">
        <v>25</v>
      </c>
      <c r="H1528" s="356">
        <v>5</v>
      </c>
      <c r="I1528" s="314">
        <v>27.777777777777779</v>
      </c>
      <c r="J1528" s="356">
        <v>5</v>
      </c>
      <c r="K1528" s="314">
        <v>20</v>
      </c>
      <c r="L1528" s="356">
        <v>4</v>
      </c>
      <c r="M1528" s="314">
        <v>12.1</v>
      </c>
      <c r="N1528" s="356">
        <v>4</v>
      </c>
      <c r="O1528" s="314">
        <v>12.5</v>
      </c>
      <c r="P1528" s="356">
        <v>3</v>
      </c>
      <c r="Q1528" s="314">
        <v>10.7</v>
      </c>
      <c r="R1528" s="356">
        <v>2</v>
      </c>
      <c r="S1528" s="314">
        <v>6.5</v>
      </c>
      <c r="T1528" s="356">
        <v>54</v>
      </c>
      <c r="U1528" s="314">
        <v>10.6</v>
      </c>
      <c r="V1528" s="452"/>
      <c r="W1528" s="452"/>
      <c r="X1528" s="452"/>
      <c r="Y1528" s="452"/>
      <c r="Z1528" s="452"/>
      <c r="AA1528" s="452"/>
      <c r="AB1528" s="452"/>
      <c r="AC1528" s="452"/>
      <c r="AD1528" s="311"/>
    </row>
    <row r="1529" spans="1:30" s="38" customFormat="1" ht="20.100000000000001" customHeight="1">
      <c r="A1529" s="311"/>
      <c r="B1529" s="311"/>
      <c r="C1529" s="452"/>
      <c r="D1529" s="311" t="s">
        <v>1959</v>
      </c>
      <c r="E1529" s="526"/>
      <c r="F1529" s="531"/>
      <c r="G1529" s="314"/>
      <c r="H1529" s="356"/>
      <c r="I1529" s="314"/>
      <c r="J1529" s="356"/>
      <c r="K1529" s="314"/>
      <c r="L1529" s="356"/>
      <c r="M1529" s="314"/>
      <c r="N1529" s="356">
        <v>1</v>
      </c>
      <c r="O1529" s="314">
        <v>3.125</v>
      </c>
      <c r="P1529" s="356">
        <v>1</v>
      </c>
      <c r="Q1529" s="314">
        <v>3.6</v>
      </c>
      <c r="R1529" s="356">
        <v>1</v>
      </c>
      <c r="S1529" s="314">
        <v>3.2</v>
      </c>
      <c r="T1529" s="356">
        <v>8</v>
      </c>
      <c r="U1529" s="314">
        <v>1.6</v>
      </c>
      <c r="V1529" s="452"/>
      <c r="W1529" s="452"/>
      <c r="X1529" s="452"/>
      <c r="Y1529" s="452"/>
      <c r="Z1529" s="452"/>
      <c r="AA1529" s="452"/>
      <c r="AB1529" s="452"/>
      <c r="AC1529" s="452"/>
      <c r="AD1529" s="311"/>
    </row>
    <row r="1530" spans="1:30" s="38" customFormat="1" ht="20.100000000000001" customHeight="1">
      <c r="A1530" s="311"/>
      <c r="B1530" s="311"/>
      <c r="C1530" s="452"/>
      <c r="D1530" s="311" t="s">
        <v>1960</v>
      </c>
      <c r="E1530" s="526"/>
      <c r="F1530" s="531">
        <v>1</v>
      </c>
      <c r="G1530" s="314">
        <v>6.25</v>
      </c>
      <c r="H1530" s="356"/>
      <c r="I1530" s="314"/>
      <c r="J1530" s="356"/>
      <c r="K1530" s="314"/>
      <c r="L1530" s="356"/>
      <c r="M1530" s="314"/>
      <c r="N1530" s="356"/>
      <c r="O1530" s="314"/>
      <c r="P1530" s="356"/>
      <c r="Q1530" s="314"/>
      <c r="R1530" s="356"/>
      <c r="S1530" s="314"/>
      <c r="T1530" s="356">
        <v>1</v>
      </c>
      <c r="U1530" s="314">
        <v>0.2</v>
      </c>
      <c r="V1530" s="452"/>
      <c r="W1530" s="452"/>
      <c r="X1530" s="452"/>
      <c r="Y1530" s="452"/>
      <c r="Z1530" s="452"/>
      <c r="AA1530" s="452"/>
      <c r="AB1530" s="452"/>
      <c r="AC1530" s="452"/>
      <c r="AD1530" s="311"/>
    </row>
    <row r="1531" spans="1:30" s="38" customFormat="1" ht="20.100000000000001" customHeight="1">
      <c r="A1531" s="374" t="s">
        <v>3608</v>
      </c>
      <c r="B1531" s="374" t="s">
        <v>1282</v>
      </c>
      <c r="C1531" s="358" t="s">
        <v>3686</v>
      </c>
      <c r="D1531" s="374"/>
      <c r="E1531" s="358"/>
      <c r="F1531" s="443">
        <v>4</v>
      </c>
      <c r="G1531" s="444">
        <v>100</v>
      </c>
      <c r="H1531" s="443">
        <v>5</v>
      </c>
      <c r="I1531" s="444">
        <v>100</v>
      </c>
      <c r="J1531" s="443">
        <v>5</v>
      </c>
      <c r="K1531" s="444">
        <v>100</v>
      </c>
      <c r="L1531" s="443">
        <v>4</v>
      </c>
      <c r="M1531" s="444">
        <v>100</v>
      </c>
      <c r="N1531" s="443">
        <v>4</v>
      </c>
      <c r="O1531" s="444">
        <v>100</v>
      </c>
      <c r="P1531" s="443">
        <v>3</v>
      </c>
      <c r="Q1531" s="444">
        <v>100</v>
      </c>
      <c r="R1531" s="443">
        <v>2</v>
      </c>
      <c r="S1531" s="444">
        <v>100</v>
      </c>
      <c r="T1531" s="443">
        <v>54</v>
      </c>
      <c r="U1531" s="444">
        <v>100</v>
      </c>
      <c r="V1531" s="358" t="s">
        <v>8161</v>
      </c>
      <c r="W1531" s="358" t="s">
        <v>8161</v>
      </c>
      <c r="X1531" s="358" t="s">
        <v>8161</v>
      </c>
      <c r="Y1531" s="358" t="s">
        <v>8161</v>
      </c>
      <c r="Z1531" s="358" t="s">
        <v>8161</v>
      </c>
      <c r="AA1531" s="358" t="s">
        <v>8161</v>
      </c>
      <c r="AB1531" s="358" t="s">
        <v>8161</v>
      </c>
      <c r="AC1531" s="358" t="s">
        <v>8161</v>
      </c>
      <c r="AD1531" s="374"/>
    </row>
    <row r="1532" spans="1:30" s="38" customFormat="1" ht="20.100000000000001" customHeight="1">
      <c r="A1532" s="374" t="s">
        <v>3609</v>
      </c>
      <c r="B1532" s="374" t="s">
        <v>1283</v>
      </c>
      <c r="C1532" s="358" t="s">
        <v>8897</v>
      </c>
      <c r="D1532" s="374" t="s">
        <v>1853</v>
      </c>
      <c r="E1532" s="358" t="s">
        <v>8876</v>
      </c>
      <c r="F1532" s="443">
        <v>10</v>
      </c>
      <c r="G1532" s="444">
        <v>62.5</v>
      </c>
      <c r="H1532" s="443">
        <v>9</v>
      </c>
      <c r="I1532" s="444">
        <v>50</v>
      </c>
      <c r="J1532" s="443">
        <v>12</v>
      </c>
      <c r="K1532" s="444">
        <v>48</v>
      </c>
      <c r="L1532" s="443">
        <v>13</v>
      </c>
      <c r="M1532" s="444">
        <v>39.393939393939391</v>
      </c>
      <c r="N1532" s="443">
        <v>12</v>
      </c>
      <c r="O1532" s="444">
        <v>37.5</v>
      </c>
      <c r="P1532" s="443">
        <v>5</v>
      </c>
      <c r="Q1532" s="444">
        <v>17.899999999999999</v>
      </c>
      <c r="R1532" s="443">
        <v>4</v>
      </c>
      <c r="S1532" s="444">
        <v>12.9</v>
      </c>
      <c r="T1532" s="443">
        <v>28</v>
      </c>
      <c r="U1532" s="444">
        <v>5.5</v>
      </c>
      <c r="V1532" s="358" t="s">
        <v>8161</v>
      </c>
      <c r="W1532" s="358" t="s">
        <v>8161</v>
      </c>
      <c r="X1532" s="358" t="s">
        <v>8161</v>
      </c>
      <c r="Y1532" s="358" t="s">
        <v>8161</v>
      </c>
      <c r="Z1532" s="358" t="s">
        <v>8161</v>
      </c>
      <c r="AA1532" s="358" t="s">
        <v>8161</v>
      </c>
      <c r="AB1532" s="358" t="s">
        <v>8161</v>
      </c>
      <c r="AC1532" s="358" t="s">
        <v>8161</v>
      </c>
      <c r="AD1532" s="374" t="s">
        <v>8899</v>
      </c>
    </row>
    <row r="1533" spans="1:30" s="38" customFormat="1" ht="20.100000000000001" customHeight="1">
      <c r="A1533" s="311"/>
      <c r="B1533" s="311"/>
      <c r="C1533" s="452"/>
      <c r="D1533" s="311" t="s">
        <v>1854</v>
      </c>
      <c r="E1533" s="452"/>
      <c r="F1533" s="531">
        <v>6</v>
      </c>
      <c r="G1533" s="314">
        <v>37.5</v>
      </c>
      <c r="H1533" s="356">
        <v>9</v>
      </c>
      <c r="I1533" s="314">
        <v>50</v>
      </c>
      <c r="J1533" s="356">
        <v>13</v>
      </c>
      <c r="K1533" s="314">
        <v>52</v>
      </c>
      <c r="L1533" s="356">
        <v>20</v>
      </c>
      <c r="M1533" s="314">
        <v>60.606060606060609</v>
      </c>
      <c r="N1533" s="356">
        <v>20</v>
      </c>
      <c r="O1533" s="314">
        <v>62.5</v>
      </c>
      <c r="P1533" s="356">
        <v>22</v>
      </c>
      <c r="Q1533" s="314">
        <v>78.599999999999994</v>
      </c>
      <c r="R1533" s="356">
        <v>26</v>
      </c>
      <c r="S1533" s="314">
        <v>83.9</v>
      </c>
      <c r="T1533" s="356">
        <v>475</v>
      </c>
      <c r="U1533" s="314">
        <v>93</v>
      </c>
      <c r="V1533" s="452"/>
      <c r="W1533" s="452"/>
      <c r="X1533" s="452"/>
      <c r="Y1533" s="452"/>
      <c r="Z1533" s="452"/>
      <c r="AA1533" s="452"/>
      <c r="AB1533" s="452"/>
      <c r="AC1533" s="452"/>
      <c r="AD1533" s="311"/>
    </row>
    <row r="1534" spans="1:30" s="38" customFormat="1" ht="20.100000000000001" customHeight="1">
      <c r="A1534" s="311"/>
      <c r="B1534" s="311"/>
      <c r="C1534" s="452"/>
      <c r="D1534" s="311" t="s">
        <v>2002</v>
      </c>
      <c r="E1534" s="452"/>
      <c r="F1534" s="531"/>
      <c r="G1534" s="314"/>
      <c r="H1534" s="356"/>
      <c r="I1534" s="314"/>
      <c r="J1534" s="356"/>
      <c r="K1534" s="314"/>
      <c r="L1534" s="356"/>
      <c r="M1534" s="314"/>
      <c r="N1534" s="356"/>
      <c r="O1534" s="314"/>
      <c r="P1534" s="356"/>
      <c r="Q1534" s="314"/>
      <c r="R1534" s="356">
        <v>1</v>
      </c>
      <c r="S1534" s="314">
        <v>3.2</v>
      </c>
      <c r="T1534" s="356">
        <v>8</v>
      </c>
      <c r="U1534" s="314">
        <v>1.6</v>
      </c>
      <c r="V1534" s="452"/>
      <c r="W1534" s="452"/>
      <c r="X1534" s="452"/>
      <c r="Y1534" s="452"/>
      <c r="Z1534" s="452"/>
      <c r="AA1534" s="452"/>
      <c r="AB1534" s="452"/>
      <c r="AC1534" s="452"/>
      <c r="AD1534" s="311"/>
    </row>
    <row r="1535" spans="1:30" s="38" customFormat="1" ht="20.100000000000001" customHeight="1">
      <c r="A1535" s="311"/>
      <c r="B1535" s="311"/>
      <c r="C1535" s="452"/>
      <c r="D1535" s="311" t="s">
        <v>1359</v>
      </c>
      <c r="E1535" s="452"/>
      <c r="F1535" s="531"/>
      <c r="G1535" s="314"/>
      <c r="H1535" s="356"/>
      <c r="I1535" s="314"/>
      <c r="J1535" s="356"/>
      <c r="K1535" s="314"/>
      <c r="L1535" s="356"/>
      <c r="M1535" s="314"/>
      <c r="N1535" s="356"/>
      <c r="O1535" s="314"/>
      <c r="P1535" s="356">
        <v>1</v>
      </c>
      <c r="Q1535" s="314">
        <v>3.6</v>
      </c>
      <c r="R1535" s="356"/>
      <c r="S1535" s="314"/>
      <c r="T1535" s="356"/>
      <c r="U1535" s="314"/>
      <c r="V1535" s="452"/>
      <c r="W1535" s="452"/>
      <c r="X1535" s="452"/>
      <c r="Y1535" s="452"/>
      <c r="Z1535" s="452"/>
      <c r="AA1535" s="452"/>
      <c r="AB1535" s="452"/>
      <c r="AC1535" s="452"/>
      <c r="AD1535" s="311"/>
    </row>
    <row r="1536" spans="1:30" s="38" customFormat="1" ht="20.100000000000001" customHeight="1">
      <c r="A1536" s="374" t="s">
        <v>3610</v>
      </c>
      <c r="B1536" s="374" t="s">
        <v>1284</v>
      </c>
      <c r="C1536" s="358" t="s">
        <v>8906</v>
      </c>
      <c r="D1536" s="374" t="s">
        <v>2252</v>
      </c>
      <c r="E1536" s="358" t="s">
        <v>7338</v>
      </c>
      <c r="F1536" s="443">
        <v>3</v>
      </c>
      <c r="G1536" s="444">
        <v>18.75</v>
      </c>
      <c r="H1536" s="443">
        <v>5</v>
      </c>
      <c r="I1536" s="444">
        <v>27.777777777777779</v>
      </c>
      <c r="J1536" s="443">
        <v>6</v>
      </c>
      <c r="K1536" s="444">
        <v>23.076923076923077</v>
      </c>
      <c r="L1536" s="443">
        <v>4</v>
      </c>
      <c r="M1536" s="444">
        <v>10.526315789473685</v>
      </c>
      <c r="N1536" s="443">
        <v>5</v>
      </c>
      <c r="O1536" s="444">
        <v>12.195121951219512</v>
      </c>
      <c r="P1536" s="443">
        <v>16</v>
      </c>
      <c r="Q1536" s="444">
        <v>33.333333333333336</v>
      </c>
      <c r="R1536" s="443">
        <v>14</v>
      </c>
      <c r="S1536" s="444">
        <v>20.9</v>
      </c>
      <c r="T1536" s="443">
        <v>23</v>
      </c>
      <c r="U1536" s="444">
        <v>28.4</v>
      </c>
      <c r="V1536" s="358" t="s">
        <v>8276</v>
      </c>
      <c r="W1536" s="358" t="s">
        <v>8276</v>
      </c>
      <c r="X1536" s="358" t="s">
        <v>8276</v>
      </c>
      <c r="Y1536" s="358" t="s">
        <v>8276</v>
      </c>
      <c r="Z1536" s="358" t="s">
        <v>8276</v>
      </c>
      <c r="AA1536" s="358" t="s">
        <v>8276</v>
      </c>
      <c r="AB1536" s="358" t="s">
        <v>8276</v>
      </c>
      <c r="AC1536" s="358" t="s">
        <v>8276</v>
      </c>
      <c r="AD1536" s="374"/>
    </row>
    <row r="1537" spans="1:30" s="38" customFormat="1" ht="20.100000000000001" customHeight="1">
      <c r="A1537" s="311"/>
      <c r="B1537" s="311"/>
      <c r="C1537" s="452"/>
      <c r="D1537" s="311" t="s">
        <v>2253</v>
      </c>
      <c r="E1537" s="452"/>
      <c r="F1537" s="531">
        <v>6</v>
      </c>
      <c r="G1537" s="314">
        <v>37.5</v>
      </c>
      <c r="H1537" s="356">
        <v>6</v>
      </c>
      <c r="I1537" s="314">
        <v>33.333333333333336</v>
      </c>
      <c r="J1537" s="356">
        <v>11</v>
      </c>
      <c r="K1537" s="314">
        <v>42.307692307692307</v>
      </c>
      <c r="L1537" s="356">
        <v>19</v>
      </c>
      <c r="M1537" s="314">
        <v>50</v>
      </c>
      <c r="N1537" s="356">
        <v>22</v>
      </c>
      <c r="O1537" s="314">
        <v>53.658536585365852</v>
      </c>
      <c r="P1537" s="356">
        <v>15</v>
      </c>
      <c r="Q1537" s="314">
        <v>31.25</v>
      </c>
      <c r="R1537" s="356">
        <v>22</v>
      </c>
      <c r="S1537" s="314">
        <v>32.799999999999997</v>
      </c>
      <c r="T1537" s="356">
        <v>29</v>
      </c>
      <c r="U1537" s="314">
        <v>35.799999999999997</v>
      </c>
      <c r="V1537" s="452"/>
      <c r="W1537" s="452"/>
      <c r="X1537" s="452"/>
      <c r="Y1537" s="452"/>
      <c r="Z1537" s="452"/>
      <c r="AA1537" s="452"/>
      <c r="AB1537" s="452"/>
      <c r="AC1537" s="452"/>
      <c r="AD1537" s="311"/>
    </row>
    <row r="1538" spans="1:30" s="38" customFormat="1" ht="20.100000000000001" customHeight="1">
      <c r="A1538" s="311"/>
      <c r="B1538" s="311"/>
      <c r="C1538" s="452"/>
      <c r="D1538" s="311" t="s">
        <v>2254</v>
      </c>
      <c r="E1538" s="452"/>
      <c r="F1538" s="531"/>
      <c r="G1538" s="314"/>
      <c r="H1538" s="356"/>
      <c r="I1538" s="314"/>
      <c r="J1538" s="356">
        <v>1</v>
      </c>
      <c r="K1538" s="314">
        <v>3.8461538461538463</v>
      </c>
      <c r="L1538" s="356">
        <v>2</v>
      </c>
      <c r="M1538" s="314">
        <v>5.2631578947368425</v>
      </c>
      <c r="N1538" s="356">
        <v>3</v>
      </c>
      <c r="O1538" s="314">
        <v>7.3170731707317076</v>
      </c>
      <c r="P1538" s="356">
        <v>1</v>
      </c>
      <c r="Q1538" s="314">
        <v>2.0833333333333335</v>
      </c>
      <c r="R1538" s="356">
        <v>1</v>
      </c>
      <c r="S1538" s="314">
        <v>1.5</v>
      </c>
      <c r="T1538" s="356">
        <v>1</v>
      </c>
      <c r="U1538" s="314">
        <v>1.2</v>
      </c>
      <c r="V1538" s="452"/>
      <c r="W1538" s="452"/>
      <c r="X1538" s="452"/>
      <c r="Y1538" s="452"/>
      <c r="Z1538" s="452"/>
      <c r="AA1538" s="452"/>
      <c r="AB1538" s="452"/>
      <c r="AC1538" s="452"/>
      <c r="AD1538" s="311"/>
    </row>
    <row r="1539" spans="1:30" s="38" customFormat="1" ht="20.100000000000001" customHeight="1">
      <c r="A1539" s="311"/>
      <c r="B1539" s="311"/>
      <c r="C1539" s="452"/>
      <c r="D1539" s="311" t="s">
        <v>2255</v>
      </c>
      <c r="E1539" s="452"/>
      <c r="F1539" s="531"/>
      <c r="G1539" s="314"/>
      <c r="H1539" s="356">
        <v>1</v>
      </c>
      <c r="I1539" s="314">
        <v>5.5555555555555554</v>
      </c>
      <c r="J1539" s="356">
        <v>1</v>
      </c>
      <c r="K1539" s="314">
        <v>3.8461538461538463</v>
      </c>
      <c r="L1539" s="356"/>
      <c r="M1539" s="314"/>
      <c r="N1539" s="356">
        <v>2</v>
      </c>
      <c r="O1539" s="314">
        <v>4.8780487804878048</v>
      </c>
      <c r="P1539" s="356">
        <v>2</v>
      </c>
      <c r="Q1539" s="314">
        <v>4.166666666666667</v>
      </c>
      <c r="R1539" s="356">
        <v>4</v>
      </c>
      <c r="S1539" s="314">
        <v>6</v>
      </c>
      <c r="T1539" s="356">
        <v>3</v>
      </c>
      <c r="U1539" s="314">
        <v>3.7</v>
      </c>
      <c r="V1539" s="452"/>
      <c r="W1539" s="452"/>
      <c r="X1539" s="452"/>
      <c r="Y1539" s="452"/>
      <c r="Z1539" s="452"/>
      <c r="AA1539" s="452"/>
      <c r="AB1539" s="452"/>
      <c r="AC1539" s="452"/>
      <c r="AD1539" s="311"/>
    </row>
    <row r="1540" spans="1:30" s="38" customFormat="1" ht="20.100000000000001" customHeight="1">
      <c r="A1540" s="311"/>
      <c r="B1540" s="311"/>
      <c r="C1540" s="452"/>
      <c r="D1540" s="311" t="s">
        <v>2256</v>
      </c>
      <c r="E1540" s="452"/>
      <c r="F1540" s="531"/>
      <c r="G1540" s="314"/>
      <c r="H1540" s="356"/>
      <c r="I1540" s="314"/>
      <c r="J1540" s="356"/>
      <c r="K1540" s="314"/>
      <c r="L1540" s="356">
        <v>2</v>
      </c>
      <c r="M1540" s="314">
        <v>5.2631578947368425</v>
      </c>
      <c r="N1540" s="356"/>
      <c r="O1540" s="314"/>
      <c r="P1540" s="356">
        <v>1</v>
      </c>
      <c r="Q1540" s="314">
        <v>2.0833333333333335</v>
      </c>
      <c r="R1540" s="356">
        <v>2</v>
      </c>
      <c r="S1540" s="314">
        <v>3</v>
      </c>
      <c r="T1540" s="356">
        <v>3</v>
      </c>
      <c r="U1540" s="314">
        <v>3.7</v>
      </c>
      <c r="V1540" s="452"/>
      <c r="W1540" s="452"/>
      <c r="X1540" s="452"/>
      <c r="Y1540" s="452"/>
      <c r="Z1540" s="452"/>
      <c r="AA1540" s="452"/>
      <c r="AB1540" s="452"/>
      <c r="AC1540" s="452"/>
      <c r="AD1540" s="311"/>
    </row>
    <row r="1541" spans="1:30" s="38" customFormat="1" ht="20.100000000000001" customHeight="1">
      <c r="A1541" s="311"/>
      <c r="B1541" s="311"/>
      <c r="C1541" s="452"/>
      <c r="D1541" s="311" t="s">
        <v>2257</v>
      </c>
      <c r="E1541" s="452"/>
      <c r="F1541" s="531"/>
      <c r="G1541" s="314"/>
      <c r="H1541" s="356"/>
      <c r="I1541" s="314"/>
      <c r="J1541" s="356">
        <v>1</v>
      </c>
      <c r="K1541" s="314">
        <v>3.8461538461538463</v>
      </c>
      <c r="L1541" s="356">
        <v>1</v>
      </c>
      <c r="M1541" s="314">
        <v>2.6315789473684212</v>
      </c>
      <c r="N1541" s="356">
        <v>2</v>
      </c>
      <c r="O1541" s="314">
        <v>4.8780487804878048</v>
      </c>
      <c r="P1541" s="356">
        <v>4</v>
      </c>
      <c r="Q1541" s="314">
        <v>8.3333333333333339</v>
      </c>
      <c r="R1541" s="356">
        <v>8</v>
      </c>
      <c r="S1541" s="314">
        <v>11.9</v>
      </c>
      <c r="T1541" s="356">
        <v>4</v>
      </c>
      <c r="U1541" s="314">
        <v>4.9000000000000004</v>
      </c>
      <c r="V1541" s="452"/>
      <c r="W1541" s="452"/>
      <c r="X1541" s="452"/>
      <c r="Y1541" s="452"/>
      <c r="Z1541" s="452"/>
      <c r="AA1541" s="452"/>
      <c r="AB1541" s="452"/>
      <c r="AC1541" s="452"/>
      <c r="AD1541" s="311"/>
    </row>
    <row r="1542" spans="1:30" s="38" customFormat="1" ht="20.100000000000001" customHeight="1">
      <c r="A1542" s="311"/>
      <c r="B1542" s="311"/>
      <c r="C1542" s="452"/>
      <c r="D1542" s="311" t="s">
        <v>2258</v>
      </c>
      <c r="E1542" s="452"/>
      <c r="F1542" s="531">
        <v>1</v>
      </c>
      <c r="G1542" s="314">
        <v>6.25</v>
      </c>
      <c r="H1542" s="356">
        <v>1</v>
      </c>
      <c r="I1542" s="314">
        <v>5.5555555555555554</v>
      </c>
      <c r="J1542" s="356">
        <v>1</v>
      </c>
      <c r="K1542" s="314">
        <v>3.8461538461538463</v>
      </c>
      <c r="L1542" s="356">
        <v>1</v>
      </c>
      <c r="M1542" s="314">
        <v>2.6</v>
      </c>
      <c r="N1542" s="356">
        <v>3</v>
      </c>
      <c r="O1542" s="314">
        <v>7.3170731707317076</v>
      </c>
      <c r="P1542" s="356">
        <v>1</v>
      </c>
      <c r="Q1542" s="314">
        <v>2.0833333333333335</v>
      </c>
      <c r="R1542" s="356">
        <v>1</v>
      </c>
      <c r="S1542" s="314">
        <v>1.5</v>
      </c>
      <c r="T1542" s="356">
        <v>1</v>
      </c>
      <c r="U1542" s="314">
        <v>1.2</v>
      </c>
      <c r="V1542" s="452"/>
      <c r="W1542" s="452"/>
      <c r="X1542" s="452"/>
      <c r="Y1542" s="452"/>
      <c r="Z1542" s="452"/>
      <c r="AA1542" s="452"/>
      <c r="AB1542" s="452"/>
      <c r="AC1542" s="452"/>
      <c r="AD1542" s="311"/>
    </row>
    <row r="1543" spans="1:30" s="38" customFormat="1" ht="20.100000000000001" customHeight="1">
      <c r="A1543" s="311"/>
      <c r="B1543" s="311"/>
      <c r="C1543" s="452"/>
      <c r="D1543" s="311" t="s">
        <v>2259</v>
      </c>
      <c r="E1543" s="452"/>
      <c r="F1543" s="531">
        <v>5</v>
      </c>
      <c r="G1543" s="314">
        <v>31.25</v>
      </c>
      <c r="H1543" s="356">
        <v>2</v>
      </c>
      <c r="I1543" s="314">
        <v>11.111111111111111</v>
      </c>
      <c r="J1543" s="356">
        <v>3</v>
      </c>
      <c r="K1543" s="314">
        <v>11.538461538461538</v>
      </c>
      <c r="L1543" s="356">
        <v>6</v>
      </c>
      <c r="M1543" s="314">
        <v>15.789473684210526</v>
      </c>
      <c r="N1543" s="356">
        <v>3</v>
      </c>
      <c r="O1543" s="314">
        <v>7.3170731707317076</v>
      </c>
      <c r="P1543" s="356">
        <v>7</v>
      </c>
      <c r="Q1543" s="314">
        <v>14.583333333333334</v>
      </c>
      <c r="R1543" s="356">
        <v>3</v>
      </c>
      <c r="S1543" s="314">
        <v>4.5</v>
      </c>
      <c r="T1543" s="356">
        <v>3</v>
      </c>
      <c r="U1543" s="314">
        <v>3.7</v>
      </c>
      <c r="V1543" s="452"/>
      <c r="W1543" s="452"/>
      <c r="X1543" s="452"/>
      <c r="Y1543" s="452"/>
      <c r="Z1543" s="452"/>
      <c r="AA1543" s="452"/>
      <c r="AB1543" s="452"/>
      <c r="AC1543" s="452"/>
      <c r="AD1543" s="311"/>
    </row>
    <row r="1544" spans="1:30" s="38" customFormat="1" ht="20.100000000000001" customHeight="1">
      <c r="A1544" s="311"/>
      <c r="B1544" s="311"/>
      <c r="C1544" s="452"/>
      <c r="D1544" s="311" t="s">
        <v>2260</v>
      </c>
      <c r="E1544" s="452"/>
      <c r="F1544" s="531"/>
      <c r="G1544" s="314"/>
      <c r="H1544" s="356"/>
      <c r="I1544" s="314"/>
      <c r="J1544" s="356"/>
      <c r="K1544" s="314"/>
      <c r="L1544" s="356">
        <v>1</v>
      </c>
      <c r="M1544" s="314">
        <v>2.6315789473684212</v>
      </c>
      <c r="N1544" s="356"/>
      <c r="O1544" s="314"/>
      <c r="P1544" s="356"/>
      <c r="Q1544" s="314"/>
      <c r="R1544" s="356">
        <v>1</v>
      </c>
      <c r="S1544" s="314">
        <v>1.5</v>
      </c>
      <c r="T1544" s="356"/>
      <c r="U1544" s="314"/>
      <c r="V1544" s="452"/>
      <c r="W1544" s="452"/>
      <c r="X1544" s="452"/>
      <c r="Y1544" s="452"/>
      <c r="Z1544" s="452"/>
      <c r="AA1544" s="452"/>
      <c r="AB1544" s="452"/>
      <c r="AC1544" s="452"/>
      <c r="AD1544" s="311"/>
    </row>
    <row r="1545" spans="1:30" s="38" customFormat="1" ht="20.100000000000001" customHeight="1">
      <c r="A1545" s="311"/>
      <c r="B1545" s="311"/>
      <c r="C1545" s="452"/>
      <c r="D1545" s="311" t="s">
        <v>8573</v>
      </c>
      <c r="E1545" s="452"/>
      <c r="F1545" s="531">
        <v>1</v>
      </c>
      <c r="G1545" s="314">
        <v>6.25</v>
      </c>
      <c r="H1545" s="356">
        <v>3</v>
      </c>
      <c r="I1545" s="314">
        <v>16.666666666666668</v>
      </c>
      <c r="J1545" s="356">
        <v>2</v>
      </c>
      <c r="K1545" s="314">
        <v>7.6923076923076925</v>
      </c>
      <c r="L1545" s="356">
        <v>2</v>
      </c>
      <c r="M1545" s="314">
        <v>5.3</v>
      </c>
      <c r="N1545" s="356">
        <v>1</v>
      </c>
      <c r="O1545" s="314">
        <v>2.4390243902439024</v>
      </c>
      <c r="P1545" s="356">
        <v>1</v>
      </c>
      <c r="Q1545" s="314">
        <v>2.0833333333333335</v>
      </c>
      <c r="R1545" s="356">
        <v>9</v>
      </c>
      <c r="S1545" s="314">
        <v>13.4</v>
      </c>
      <c r="T1545" s="356">
        <v>5</v>
      </c>
      <c r="U1545" s="314">
        <v>6.2</v>
      </c>
      <c r="V1545" s="452"/>
      <c r="W1545" s="452"/>
      <c r="X1545" s="452"/>
      <c r="Y1545" s="452"/>
      <c r="Z1545" s="452"/>
      <c r="AA1545" s="452"/>
      <c r="AB1545" s="452"/>
      <c r="AC1545" s="452"/>
      <c r="AD1545" s="311"/>
    </row>
    <row r="1546" spans="1:30" s="38" customFormat="1" ht="20.100000000000001" customHeight="1">
      <c r="A1546" s="311"/>
      <c r="B1546" s="311"/>
      <c r="C1546" s="452"/>
      <c r="D1546" s="311" t="s">
        <v>1959</v>
      </c>
      <c r="E1546" s="452"/>
      <c r="F1546" s="531"/>
      <c r="G1546" s="314"/>
      <c r="H1546" s="356"/>
      <c r="I1546" s="314"/>
      <c r="J1546" s="356"/>
      <c r="K1546" s="314"/>
      <c r="L1546" s="356"/>
      <c r="M1546" s="314"/>
      <c r="N1546" s="356"/>
      <c r="O1546" s="314"/>
      <c r="P1546" s="356"/>
      <c r="Q1546" s="314"/>
      <c r="R1546" s="356">
        <v>2</v>
      </c>
      <c r="S1546" s="314">
        <v>3</v>
      </c>
      <c r="T1546" s="356">
        <v>6</v>
      </c>
      <c r="U1546" s="314">
        <v>7.4</v>
      </c>
      <c r="V1546" s="452"/>
      <c r="W1546" s="452"/>
      <c r="X1546" s="452"/>
      <c r="Y1546" s="452"/>
      <c r="Z1546" s="452"/>
      <c r="AA1546" s="452"/>
      <c r="AB1546" s="452"/>
      <c r="AC1546" s="452"/>
      <c r="AD1546" s="311"/>
    </row>
    <row r="1547" spans="1:30" s="38" customFormat="1" ht="20.100000000000001" customHeight="1">
      <c r="A1547" s="311"/>
      <c r="B1547" s="311"/>
      <c r="C1547" s="452"/>
      <c r="D1547" s="311" t="s">
        <v>1960</v>
      </c>
      <c r="E1547" s="452"/>
      <c r="F1547" s="531"/>
      <c r="G1547" s="314"/>
      <c r="H1547" s="356"/>
      <c r="I1547" s="314"/>
      <c r="J1547" s="356"/>
      <c r="K1547" s="314"/>
      <c r="L1547" s="356"/>
      <c r="M1547" s="314"/>
      <c r="N1547" s="356"/>
      <c r="O1547" s="314"/>
      <c r="P1547" s="356"/>
      <c r="Q1547" s="314"/>
      <c r="R1547" s="356"/>
      <c r="S1547" s="314"/>
      <c r="T1547" s="356">
        <v>3</v>
      </c>
      <c r="U1547" s="314">
        <v>3.7</v>
      </c>
      <c r="V1547" s="452"/>
      <c r="W1547" s="452"/>
      <c r="X1547" s="452"/>
      <c r="Y1547" s="452"/>
      <c r="Z1547" s="452"/>
      <c r="AA1547" s="452"/>
      <c r="AB1547" s="452"/>
      <c r="AC1547" s="452"/>
      <c r="AD1547" s="311"/>
    </row>
    <row r="1548" spans="1:30" s="38" customFormat="1" ht="20.100000000000001" customHeight="1">
      <c r="A1548" s="374" t="s">
        <v>3611</v>
      </c>
      <c r="B1548" s="374" t="s">
        <v>1285</v>
      </c>
      <c r="C1548" s="358" t="s">
        <v>3687</v>
      </c>
      <c r="D1548" s="374"/>
      <c r="E1548" s="358"/>
      <c r="F1548" s="443">
        <v>1</v>
      </c>
      <c r="G1548" s="444">
        <v>100</v>
      </c>
      <c r="H1548" s="443">
        <v>3</v>
      </c>
      <c r="I1548" s="444">
        <v>100</v>
      </c>
      <c r="J1548" s="443">
        <v>2</v>
      </c>
      <c r="K1548" s="444">
        <v>100</v>
      </c>
      <c r="L1548" s="443">
        <v>2</v>
      </c>
      <c r="M1548" s="444">
        <v>100</v>
      </c>
      <c r="N1548" s="443">
        <v>1</v>
      </c>
      <c r="O1548" s="444">
        <v>100</v>
      </c>
      <c r="P1548" s="443">
        <v>1</v>
      </c>
      <c r="Q1548" s="444">
        <v>100</v>
      </c>
      <c r="R1548" s="443">
        <v>9</v>
      </c>
      <c r="S1548" s="444">
        <v>100</v>
      </c>
      <c r="T1548" s="443">
        <v>5</v>
      </c>
      <c r="U1548" s="444">
        <v>100</v>
      </c>
      <c r="V1548" s="358" t="s">
        <v>8276</v>
      </c>
      <c r="W1548" s="358" t="s">
        <v>8276</v>
      </c>
      <c r="X1548" s="358" t="s">
        <v>8276</v>
      </c>
      <c r="Y1548" s="358" t="s">
        <v>8276</v>
      </c>
      <c r="Z1548" s="358" t="s">
        <v>8276</v>
      </c>
      <c r="AA1548" s="358" t="s">
        <v>8276</v>
      </c>
      <c r="AB1548" s="358" t="s">
        <v>8276</v>
      </c>
      <c r="AC1548" s="358" t="s">
        <v>8276</v>
      </c>
      <c r="AD1548" s="374"/>
    </row>
    <row r="1549" spans="1:30" s="38" customFormat="1" ht="20.100000000000001" customHeight="1">
      <c r="A1549" s="374" t="s">
        <v>3612</v>
      </c>
      <c r="B1549" s="374" t="s">
        <v>1286</v>
      </c>
      <c r="C1549" s="358" t="s">
        <v>8906</v>
      </c>
      <c r="D1549" s="374" t="s">
        <v>2261</v>
      </c>
      <c r="E1549" s="358" t="s">
        <v>7338</v>
      </c>
      <c r="F1549" s="443">
        <v>3</v>
      </c>
      <c r="G1549" s="444">
        <v>18.75</v>
      </c>
      <c r="H1549" s="443">
        <v>3</v>
      </c>
      <c r="I1549" s="444">
        <v>16.666666666666668</v>
      </c>
      <c r="J1549" s="443">
        <v>6</v>
      </c>
      <c r="K1549" s="444">
        <v>23.076923076923077</v>
      </c>
      <c r="L1549" s="443">
        <v>8</v>
      </c>
      <c r="M1549" s="444">
        <v>21.05263157894737</v>
      </c>
      <c r="N1549" s="443">
        <v>8</v>
      </c>
      <c r="O1549" s="444">
        <v>19.512195121951219</v>
      </c>
      <c r="P1549" s="443">
        <v>6</v>
      </c>
      <c r="Q1549" s="444">
        <v>12.5</v>
      </c>
      <c r="R1549" s="443">
        <v>9</v>
      </c>
      <c r="S1549" s="444">
        <v>13.4</v>
      </c>
      <c r="T1549" s="443">
        <v>10</v>
      </c>
      <c r="U1549" s="444">
        <v>12.3</v>
      </c>
      <c r="V1549" s="358" t="s">
        <v>8276</v>
      </c>
      <c r="W1549" s="358" t="s">
        <v>8276</v>
      </c>
      <c r="X1549" s="358" t="s">
        <v>8276</v>
      </c>
      <c r="Y1549" s="358" t="s">
        <v>8276</v>
      </c>
      <c r="Z1549" s="358" t="s">
        <v>8276</v>
      </c>
      <c r="AA1549" s="358" t="s">
        <v>8276</v>
      </c>
      <c r="AB1549" s="358" t="s">
        <v>8276</v>
      </c>
      <c r="AC1549" s="358" t="s">
        <v>8276</v>
      </c>
      <c r="AD1549" s="374"/>
    </row>
    <row r="1550" spans="1:30" s="38" customFormat="1" ht="20.100000000000001" customHeight="1">
      <c r="A1550" s="311"/>
      <c r="B1550" s="311"/>
      <c r="C1550" s="452"/>
      <c r="D1550" s="311" t="s">
        <v>2262</v>
      </c>
      <c r="E1550" s="452"/>
      <c r="F1550" s="531">
        <v>2</v>
      </c>
      <c r="G1550" s="314">
        <v>12.5</v>
      </c>
      <c r="H1550" s="356">
        <v>3</v>
      </c>
      <c r="I1550" s="314">
        <v>16.666666666666668</v>
      </c>
      <c r="J1550" s="356">
        <v>5</v>
      </c>
      <c r="K1550" s="314">
        <v>19.23076923076923</v>
      </c>
      <c r="L1550" s="356">
        <v>6</v>
      </c>
      <c r="M1550" s="314">
        <v>15.789473684210526</v>
      </c>
      <c r="N1550" s="356">
        <v>6</v>
      </c>
      <c r="O1550" s="314">
        <v>14.634146341463415</v>
      </c>
      <c r="P1550" s="356">
        <v>5</v>
      </c>
      <c r="Q1550" s="314">
        <v>10.416666666666666</v>
      </c>
      <c r="R1550" s="356">
        <v>12</v>
      </c>
      <c r="S1550" s="314">
        <v>17.899999999999999</v>
      </c>
      <c r="T1550" s="356">
        <v>12</v>
      </c>
      <c r="U1550" s="314">
        <v>14.8</v>
      </c>
      <c r="V1550" s="452"/>
      <c r="W1550" s="452"/>
      <c r="X1550" s="452"/>
      <c r="Y1550" s="452"/>
      <c r="Z1550" s="452"/>
      <c r="AA1550" s="452"/>
      <c r="AB1550" s="452"/>
      <c r="AC1550" s="452"/>
      <c r="AD1550" s="311"/>
    </row>
    <row r="1551" spans="1:30" s="38" customFormat="1" ht="20.100000000000001" customHeight="1">
      <c r="A1551" s="311"/>
      <c r="B1551" s="311"/>
      <c r="C1551" s="452"/>
      <c r="D1551" s="311" t="s">
        <v>2242</v>
      </c>
      <c r="E1551" s="452"/>
      <c r="F1551" s="531">
        <v>3</v>
      </c>
      <c r="G1551" s="314">
        <v>18.75</v>
      </c>
      <c r="H1551" s="356">
        <v>5</v>
      </c>
      <c r="I1551" s="314">
        <v>27.777777777777779</v>
      </c>
      <c r="J1551" s="356">
        <v>4</v>
      </c>
      <c r="K1551" s="314">
        <v>15.384615384615385</v>
      </c>
      <c r="L1551" s="356">
        <v>6</v>
      </c>
      <c r="M1551" s="314">
        <v>15.789473684210526</v>
      </c>
      <c r="N1551" s="356">
        <v>8</v>
      </c>
      <c r="O1551" s="314">
        <v>19.512195121951219</v>
      </c>
      <c r="P1551" s="356">
        <v>18</v>
      </c>
      <c r="Q1551" s="314">
        <v>37.5</v>
      </c>
      <c r="R1551" s="356">
        <v>14</v>
      </c>
      <c r="S1551" s="314">
        <v>20.9</v>
      </c>
      <c r="T1551" s="356">
        <v>15</v>
      </c>
      <c r="U1551" s="314">
        <v>18.5</v>
      </c>
      <c r="V1551" s="452"/>
      <c r="W1551" s="452"/>
      <c r="X1551" s="452"/>
      <c r="Y1551" s="452"/>
      <c r="Z1551" s="452"/>
      <c r="AA1551" s="452"/>
      <c r="AB1551" s="452"/>
      <c r="AC1551" s="452"/>
      <c r="AD1551" s="311"/>
    </row>
    <row r="1552" spans="1:30" s="38" customFormat="1" ht="20.100000000000001" customHeight="1">
      <c r="A1552" s="311"/>
      <c r="B1552" s="311"/>
      <c r="C1552" s="452"/>
      <c r="D1552" s="311" t="s">
        <v>2263</v>
      </c>
      <c r="E1552" s="452"/>
      <c r="F1552" s="531">
        <v>3</v>
      </c>
      <c r="G1552" s="314">
        <v>18.75</v>
      </c>
      <c r="H1552" s="356">
        <v>3</v>
      </c>
      <c r="I1552" s="314">
        <v>16.666666666666668</v>
      </c>
      <c r="J1552" s="356">
        <v>9</v>
      </c>
      <c r="K1552" s="314">
        <v>34.615384615384613</v>
      </c>
      <c r="L1552" s="356">
        <v>12</v>
      </c>
      <c r="M1552" s="314">
        <v>31.578947368421051</v>
      </c>
      <c r="N1552" s="356">
        <v>10</v>
      </c>
      <c r="O1552" s="314">
        <v>24.390243902439025</v>
      </c>
      <c r="P1552" s="356">
        <v>12</v>
      </c>
      <c r="Q1552" s="314">
        <v>25</v>
      </c>
      <c r="R1552" s="356">
        <v>19</v>
      </c>
      <c r="S1552" s="314">
        <v>28.4</v>
      </c>
      <c r="T1552" s="356">
        <v>12</v>
      </c>
      <c r="U1552" s="314">
        <v>14.8</v>
      </c>
      <c r="V1552" s="452"/>
      <c r="W1552" s="452"/>
      <c r="X1552" s="452"/>
      <c r="Y1552" s="452"/>
      <c r="Z1552" s="452"/>
      <c r="AA1552" s="452"/>
      <c r="AB1552" s="452"/>
      <c r="AC1552" s="452"/>
      <c r="AD1552" s="311"/>
    </row>
    <row r="1553" spans="1:30" s="38" customFormat="1" ht="20.100000000000001" customHeight="1">
      <c r="A1553" s="311"/>
      <c r="B1553" s="311"/>
      <c r="C1553" s="452"/>
      <c r="D1553" s="311" t="s">
        <v>2264</v>
      </c>
      <c r="E1553" s="452"/>
      <c r="F1553" s="531">
        <v>4</v>
      </c>
      <c r="G1553" s="314">
        <v>25</v>
      </c>
      <c r="H1553" s="356">
        <v>3</v>
      </c>
      <c r="I1553" s="314">
        <v>16.666666666666668</v>
      </c>
      <c r="J1553" s="356">
        <v>1</v>
      </c>
      <c r="K1553" s="314">
        <v>3.8461538461538463</v>
      </c>
      <c r="L1553" s="356">
        <v>6</v>
      </c>
      <c r="M1553" s="314">
        <v>15.789473684210526</v>
      </c>
      <c r="N1553" s="356">
        <v>8</v>
      </c>
      <c r="O1553" s="314">
        <v>19.512195121951219</v>
      </c>
      <c r="P1553" s="356">
        <v>7</v>
      </c>
      <c r="Q1553" s="314">
        <v>14.583333333333334</v>
      </c>
      <c r="R1553" s="356">
        <v>11</v>
      </c>
      <c r="S1553" s="314">
        <v>16.399999999999999</v>
      </c>
      <c r="T1553" s="356">
        <v>23</v>
      </c>
      <c r="U1553" s="314">
        <v>28.4</v>
      </c>
      <c r="V1553" s="452"/>
      <c r="W1553" s="452"/>
      <c r="X1553" s="452"/>
      <c r="Y1553" s="452"/>
      <c r="Z1553" s="452"/>
      <c r="AA1553" s="452"/>
      <c r="AB1553" s="452"/>
      <c r="AC1553" s="452"/>
      <c r="AD1553" s="311"/>
    </row>
    <row r="1554" spans="1:30" s="38" customFormat="1" ht="20.100000000000001" customHeight="1">
      <c r="A1554" s="311"/>
      <c r="B1554" s="311"/>
      <c r="C1554" s="452"/>
      <c r="D1554" s="311" t="s">
        <v>2265</v>
      </c>
      <c r="E1554" s="452"/>
      <c r="F1554" s="531">
        <v>1</v>
      </c>
      <c r="G1554" s="314">
        <v>6.25</v>
      </c>
      <c r="H1554" s="356">
        <v>1</v>
      </c>
      <c r="I1554" s="314">
        <v>5.5555555555555554</v>
      </c>
      <c r="J1554" s="356">
        <v>1</v>
      </c>
      <c r="K1554" s="314">
        <v>3.8461538461538463</v>
      </c>
      <c r="L1554" s="356"/>
      <c r="M1554" s="314"/>
      <c r="N1554" s="356">
        <v>1</v>
      </c>
      <c r="O1554" s="314">
        <v>2.4390243902439024</v>
      </c>
      <c r="P1554" s="356"/>
      <c r="Q1554" s="314"/>
      <c r="R1554" s="356"/>
      <c r="S1554" s="314"/>
      <c r="T1554" s="356">
        <v>3</v>
      </c>
      <c r="U1554" s="314">
        <v>3.7</v>
      </c>
      <c r="V1554" s="452"/>
      <c r="W1554" s="452"/>
      <c r="X1554" s="452"/>
      <c r="Y1554" s="452"/>
      <c r="Z1554" s="452"/>
      <c r="AA1554" s="452"/>
      <c r="AB1554" s="452"/>
      <c r="AC1554" s="452"/>
      <c r="AD1554" s="311"/>
    </row>
    <row r="1555" spans="1:30" s="38" customFormat="1" ht="20.100000000000001" customHeight="1">
      <c r="A1555" s="311"/>
      <c r="B1555" s="311"/>
      <c r="C1555" s="452"/>
      <c r="D1555" s="311" t="s">
        <v>1959</v>
      </c>
      <c r="E1555" s="452"/>
      <c r="F1555" s="531"/>
      <c r="G1555" s="314"/>
      <c r="H1555" s="356"/>
      <c r="I1555" s="314"/>
      <c r="J1555" s="356"/>
      <c r="K1555" s="314"/>
      <c r="L1555" s="356"/>
      <c r="M1555" s="314"/>
      <c r="N1555" s="356"/>
      <c r="O1555" s="314"/>
      <c r="P1555" s="356"/>
      <c r="Q1555" s="314"/>
      <c r="R1555" s="356">
        <v>2</v>
      </c>
      <c r="S1555" s="314">
        <v>3</v>
      </c>
      <c r="T1555" s="356">
        <v>6</v>
      </c>
      <c r="U1555" s="314">
        <v>7.4</v>
      </c>
      <c r="V1555" s="452"/>
      <c r="W1555" s="452"/>
      <c r="X1555" s="452"/>
      <c r="Y1555" s="452"/>
      <c r="Z1555" s="452"/>
      <c r="AA1555" s="452"/>
      <c r="AB1555" s="452"/>
      <c r="AC1555" s="452"/>
      <c r="AD1555" s="311"/>
    </row>
    <row r="1556" spans="1:30" s="38" customFormat="1" ht="20.100000000000001" customHeight="1">
      <c r="A1556" s="311"/>
      <c r="B1556" s="311"/>
      <c r="C1556" s="452"/>
      <c r="D1556" s="311" t="s">
        <v>1960</v>
      </c>
      <c r="E1556" s="452"/>
      <c r="F1556" s="531"/>
      <c r="G1556" s="314"/>
      <c r="H1556" s="356"/>
      <c r="I1556" s="314"/>
      <c r="J1556" s="356"/>
      <c r="K1556" s="314"/>
      <c r="L1556" s="356"/>
      <c r="M1556" s="314"/>
      <c r="N1556" s="356"/>
      <c r="O1556" s="314"/>
      <c r="P1556" s="356"/>
      <c r="Q1556" s="314"/>
      <c r="R1556" s="356"/>
      <c r="S1556" s="314"/>
      <c r="T1556" s="356"/>
      <c r="U1556" s="314"/>
      <c r="V1556" s="452"/>
      <c r="W1556" s="452"/>
      <c r="X1556" s="452"/>
      <c r="Y1556" s="452"/>
      <c r="Z1556" s="452"/>
      <c r="AA1556" s="452"/>
      <c r="AB1556" s="452"/>
      <c r="AC1556" s="452"/>
      <c r="AD1556" s="311"/>
    </row>
    <row r="1557" spans="1:30" s="38" customFormat="1" ht="20.100000000000001" customHeight="1">
      <c r="A1557" s="374" t="s">
        <v>3613</v>
      </c>
      <c r="B1557" s="374" t="s">
        <v>1287</v>
      </c>
      <c r="C1557" s="358" t="s">
        <v>8906</v>
      </c>
      <c r="D1557" s="374" t="s">
        <v>2261</v>
      </c>
      <c r="E1557" s="358" t="s">
        <v>7338</v>
      </c>
      <c r="F1557" s="443">
        <v>6</v>
      </c>
      <c r="G1557" s="444">
        <v>37.5</v>
      </c>
      <c r="H1557" s="443">
        <v>5</v>
      </c>
      <c r="I1557" s="444">
        <v>27.777777777777779</v>
      </c>
      <c r="J1557" s="443">
        <v>14</v>
      </c>
      <c r="K1557" s="444">
        <v>53.846153846153847</v>
      </c>
      <c r="L1557" s="443">
        <v>13</v>
      </c>
      <c r="M1557" s="444">
        <v>34.210526315789473</v>
      </c>
      <c r="N1557" s="443">
        <v>14</v>
      </c>
      <c r="O1557" s="444">
        <v>34.146341463414636</v>
      </c>
      <c r="P1557" s="443">
        <v>16</v>
      </c>
      <c r="Q1557" s="444">
        <v>33.333333333333336</v>
      </c>
      <c r="R1557" s="443">
        <v>20</v>
      </c>
      <c r="S1557" s="444">
        <v>29.9</v>
      </c>
      <c r="T1557" s="443">
        <v>25</v>
      </c>
      <c r="U1557" s="444">
        <v>30.9</v>
      </c>
      <c r="V1557" s="358" t="s">
        <v>8276</v>
      </c>
      <c r="W1557" s="358" t="s">
        <v>8276</v>
      </c>
      <c r="X1557" s="358" t="s">
        <v>8276</v>
      </c>
      <c r="Y1557" s="358" t="s">
        <v>8276</v>
      </c>
      <c r="Z1557" s="358" t="s">
        <v>8276</v>
      </c>
      <c r="AA1557" s="358" t="s">
        <v>8276</v>
      </c>
      <c r="AB1557" s="358" t="s">
        <v>8276</v>
      </c>
      <c r="AC1557" s="358" t="s">
        <v>8276</v>
      </c>
      <c r="AD1557" s="374"/>
    </row>
    <row r="1558" spans="1:30" s="38" customFormat="1" ht="20.100000000000001" customHeight="1">
      <c r="A1558" s="311"/>
      <c r="B1558" s="311"/>
      <c r="C1558" s="452"/>
      <c r="D1558" s="311" t="s">
        <v>2262</v>
      </c>
      <c r="E1558" s="452"/>
      <c r="F1558" s="531">
        <v>4</v>
      </c>
      <c r="G1558" s="314">
        <v>25</v>
      </c>
      <c r="H1558" s="356">
        <v>8</v>
      </c>
      <c r="I1558" s="314">
        <v>44.444444444444443</v>
      </c>
      <c r="J1558" s="356">
        <v>5</v>
      </c>
      <c r="K1558" s="314">
        <v>19.23076923076923</v>
      </c>
      <c r="L1558" s="356">
        <v>8</v>
      </c>
      <c r="M1558" s="314">
        <v>21.05263157894737</v>
      </c>
      <c r="N1558" s="356">
        <v>8</v>
      </c>
      <c r="O1558" s="314">
        <v>19.512195121951219</v>
      </c>
      <c r="P1558" s="356">
        <v>6</v>
      </c>
      <c r="Q1558" s="314">
        <v>12.5</v>
      </c>
      <c r="R1558" s="356">
        <v>25</v>
      </c>
      <c r="S1558" s="314">
        <v>37.299999999999997</v>
      </c>
      <c r="T1558" s="356">
        <v>20</v>
      </c>
      <c r="U1558" s="314">
        <v>24.7</v>
      </c>
      <c r="V1558" s="452"/>
      <c r="W1558" s="452"/>
      <c r="X1558" s="452"/>
      <c r="Y1558" s="452"/>
      <c r="Z1558" s="452"/>
      <c r="AA1558" s="452"/>
      <c r="AB1558" s="452"/>
      <c r="AC1558" s="452"/>
      <c r="AD1558" s="311"/>
    </row>
    <row r="1559" spans="1:30" s="38" customFormat="1" ht="20.100000000000001" customHeight="1">
      <c r="A1559" s="311"/>
      <c r="B1559" s="311"/>
      <c r="C1559" s="452"/>
      <c r="D1559" s="311" t="s">
        <v>2242</v>
      </c>
      <c r="E1559" s="452"/>
      <c r="F1559" s="531">
        <v>2</v>
      </c>
      <c r="G1559" s="314">
        <v>12.5</v>
      </c>
      <c r="H1559" s="356">
        <v>2</v>
      </c>
      <c r="I1559" s="314">
        <v>11.111111111111111</v>
      </c>
      <c r="J1559" s="356">
        <v>3</v>
      </c>
      <c r="K1559" s="314">
        <v>11.538461538461538</v>
      </c>
      <c r="L1559" s="356">
        <v>7</v>
      </c>
      <c r="M1559" s="314">
        <v>18.421052631578949</v>
      </c>
      <c r="N1559" s="356">
        <v>9</v>
      </c>
      <c r="O1559" s="314">
        <v>21.951219512195124</v>
      </c>
      <c r="P1559" s="356">
        <v>13</v>
      </c>
      <c r="Q1559" s="314">
        <v>27.083333333333332</v>
      </c>
      <c r="R1559" s="356">
        <v>16</v>
      </c>
      <c r="S1559" s="314">
        <v>23.9</v>
      </c>
      <c r="T1559" s="356">
        <v>8</v>
      </c>
      <c r="U1559" s="314">
        <v>9.9</v>
      </c>
      <c r="V1559" s="452"/>
      <c r="W1559" s="452"/>
      <c r="X1559" s="452"/>
      <c r="Y1559" s="452"/>
      <c r="Z1559" s="452"/>
      <c r="AA1559" s="452"/>
      <c r="AB1559" s="452"/>
      <c r="AC1559" s="452"/>
      <c r="AD1559" s="311"/>
    </row>
    <row r="1560" spans="1:30" s="38" customFormat="1" ht="20.100000000000001" customHeight="1">
      <c r="A1560" s="311"/>
      <c r="B1560" s="311"/>
      <c r="C1560" s="452"/>
      <c r="D1560" s="311" t="s">
        <v>2263</v>
      </c>
      <c r="E1560" s="452"/>
      <c r="F1560" s="531">
        <v>1</v>
      </c>
      <c r="G1560" s="314">
        <v>6.25</v>
      </c>
      <c r="H1560" s="356">
        <v>1</v>
      </c>
      <c r="I1560" s="314">
        <v>5.5555555555555554</v>
      </c>
      <c r="J1560" s="356">
        <v>1</v>
      </c>
      <c r="K1560" s="314">
        <v>3.8461538461538463</v>
      </c>
      <c r="L1560" s="356">
        <v>8</v>
      </c>
      <c r="M1560" s="314">
        <v>21.05263157894737</v>
      </c>
      <c r="N1560" s="356">
        <v>8</v>
      </c>
      <c r="O1560" s="314">
        <v>19.512195121951219</v>
      </c>
      <c r="P1560" s="356">
        <v>12</v>
      </c>
      <c r="Q1560" s="314">
        <v>25</v>
      </c>
      <c r="R1560" s="356">
        <v>2</v>
      </c>
      <c r="S1560" s="314">
        <v>3</v>
      </c>
      <c r="T1560" s="356">
        <v>10</v>
      </c>
      <c r="U1560" s="314">
        <v>12.3</v>
      </c>
      <c r="V1560" s="452"/>
      <c r="W1560" s="452"/>
      <c r="X1560" s="452"/>
      <c r="Y1560" s="452"/>
      <c r="Z1560" s="452"/>
      <c r="AA1560" s="452"/>
      <c r="AB1560" s="452"/>
      <c r="AC1560" s="452"/>
      <c r="AD1560" s="311"/>
    </row>
    <row r="1561" spans="1:30" s="38" customFormat="1" ht="20.100000000000001" customHeight="1">
      <c r="A1561" s="311"/>
      <c r="B1561" s="311"/>
      <c r="C1561" s="452"/>
      <c r="D1561" s="311" t="s">
        <v>2264</v>
      </c>
      <c r="E1561" s="452"/>
      <c r="F1561" s="531">
        <v>1</v>
      </c>
      <c r="G1561" s="314">
        <v>6.25</v>
      </c>
      <c r="H1561" s="356"/>
      <c r="I1561" s="314"/>
      <c r="J1561" s="356">
        <v>1</v>
      </c>
      <c r="K1561" s="314">
        <v>3.8461538461538463</v>
      </c>
      <c r="L1561" s="356">
        <v>1</v>
      </c>
      <c r="M1561" s="314">
        <v>2.6315789473684212</v>
      </c>
      <c r="N1561" s="356">
        <v>1</v>
      </c>
      <c r="O1561" s="314">
        <v>2.4390243902439024</v>
      </c>
      <c r="P1561" s="356"/>
      <c r="Q1561" s="314"/>
      <c r="R1561" s="356">
        <v>2</v>
      </c>
      <c r="S1561" s="314">
        <v>3</v>
      </c>
      <c r="T1561" s="356">
        <v>6</v>
      </c>
      <c r="U1561" s="314">
        <v>7.4</v>
      </c>
      <c r="V1561" s="452"/>
      <c r="W1561" s="452"/>
      <c r="X1561" s="452"/>
      <c r="Y1561" s="452"/>
      <c r="Z1561" s="452"/>
      <c r="AA1561" s="452"/>
      <c r="AB1561" s="452"/>
      <c r="AC1561" s="452"/>
      <c r="AD1561" s="311"/>
    </row>
    <row r="1562" spans="1:30" s="38" customFormat="1" ht="20.100000000000001" customHeight="1">
      <c r="A1562" s="311"/>
      <c r="B1562" s="311"/>
      <c r="C1562" s="452"/>
      <c r="D1562" s="311" t="s">
        <v>2265</v>
      </c>
      <c r="E1562" s="452"/>
      <c r="F1562" s="531">
        <v>2</v>
      </c>
      <c r="G1562" s="314">
        <v>12.5</v>
      </c>
      <c r="H1562" s="356">
        <v>2</v>
      </c>
      <c r="I1562" s="314">
        <v>11.111111111111111</v>
      </c>
      <c r="J1562" s="356">
        <v>2</v>
      </c>
      <c r="K1562" s="314">
        <v>7.6923076923076925</v>
      </c>
      <c r="L1562" s="356">
        <v>1</v>
      </c>
      <c r="M1562" s="314">
        <v>2.6315789473684212</v>
      </c>
      <c r="N1562" s="356">
        <v>1</v>
      </c>
      <c r="O1562" s="314">
        <v>2.4390243902439024</v>
      </c>
      <c r="P1562" s="356">
        <v>1</v>
      </c>
      <c r="Q1562" s="314">
        <v>2.0833333333333335</v>
      </c>
      <c r="R1562" s="356"/>
      <c r="S1562" s="314"/>
      <c r="T1562" s="356">
        <v>6</v>
      </c>
      <c r="U1562" s="314">
        <v>7.4</v>
      </c>
      <c r="V1562" s="452"/>
      <c r="W1562" s="452"/>
      <c r="X1562" s="452"/>
      <c r="Y1562" s="452"/>
      <c r="Z1562" s="452"/>
      <c r="AA1562" s="452"/>
      <c r="AB1562" s="452"/>
      <c r="AC1562" s="452"/>
      <c r="AD1562" s="311"/>
    </row>
    <row r="1563" spans="1:30" s="38" customFormat="1" ht="20.100000000000001" customHeight="1">
      <c r="A1563" s="311"/>
      <c r="B1563" s="311"/>
      <c r="C1563" s="452"/>
      <c r="D1563" s="311" t="s">
        <v>1959</v>
      </c>
      <c r="E1563" s="452"/>
      <c r="F1563" s="531"/>
      <c r="G1563" s="314"/>
      <c r="H1563" s="356"/>
      <c r="I1563" s="314"/>
      <c r="J1563" s="356"/>
      <c r="K1563" s="314"/>
      <c r="L1563" s="356"/>
      <c r="M1563" s="314"/>
      <c r="N1563" s="356"/>
      <c r="O1563" s="314"/>
      <c r="P1563" s="356"/>
      <c r="Q1563" s="314"/>
      <c r="R1563" s="356">
        <v>2</v>
      </c>
      <c r="S1563" s="314">
        <v>3</v>
      </c>
      <c r="T1563" s="356">
        <v>6</v>
      </c>
      <c r="U1563" s="314">
        <v>7.4</v>
      </c>
      <c r="V1563" s="452"/>
      <c r="W1563" s="452"/>
      <c r="X1563" s="452"/>
      <c r="Y1563" s="452"/>
      <c r="Z1563" s="452"/>
      <c r="AA1563" s="452"/>
      <c r="AB1563" s="452"/>
      <c r="AC1563" s="452"/>
      <c r="AD1563" s="311"/>
    </row>
    <row r="1564" spans="1:30" s="38" customFormat="1" ht="20.100000000000001" customHeight="1">
      <c r="A1564" s="311"/>
      <c r="B1564" s="311"/>
      <c r="C1564" s="452"/>
      <c r="D1564" s="311" t="s">
        <v>1960</v>
      </c>
      <c r="E1564" s="452"/>
      <c r="F1564" s="531"/>
      <c r="G1564" s="314"/>
      <c r="H1564" s="356"/>
      <c r="I1564" s="314"/>
      <c r="J1564" s="356"/>
      <c r="K1564" s="314"/>
      <c r="L1564" s="356"/>
      <c r="M1564" s="314"/>
      <c r="N1564" s="356"/>
      <c r="O1564" s="314"/>
      <c r="P1564" s="356"/>
      <c r="Q1564" s="314"/>
      <c r="R1564" s="356"/>
      <c r="S1564" s="314"/>
      <c r="T1564" s="356"/>
      <c r="U1564" s="314"/>
      <c r="V1564" s="452"/>
      <c r="W1564" s="452"/>
      <c r="X1564" s="452"/>
      <c r="Y1564" s="452"/>
      <c r="Z1564" s="452"/>
      <c r="AA1564" s="452"/>
      <c r="AB1564" s="452"/>
      <c r="AC1564" s="452"/>
      <c r="AD1564" s="311"/>
    </row>
    <row r="1565" spans="1:30" s="38" customFormat="1" ht="20.100000000000001" customHeight="1">
      <c r="A1565" s="374" t="s">
        <v>3614</v>
      </c>
      <c r="B1565" s="374" t="s">
        <v>1288</v>
      </c>
      <c r="C1565" s="358" t="s">
        <v>8906</v>
      </c>
      <c r="D1565" s="374" t="s">
        <v>8907</v>
      </c>
      <c r="E1565" s="358" t="s">
        <v>7409</v>
      </c>
      <c r="F1565" s="443">
        <v>5</v>
      </c>
      <c r="G1565" s="444">
        <v>31.25</v>
      </c>
      <c r="H1565" s="443">
        <v>4</v>
      </c>
      <c r="I1565" s="444">
        <v>22.222222222222221</v>
      </c>
      <c r="J1565" s="443">
        <v>7</v>
      </c>
      <c r="K1565" s="444">
        <v>26.923076923076923</v>
      </c>
      <c r="L1565" s="443">
        <v>8</v>
      </c>
      <c r="M1565" s="444">
        <v>21.05263157894737</v>
      </c>
      <c r="N1565" s="443">
        <v>8</v>
      </c>
      <c r="O1565" s="444">
        <v>19.512195121951219</v>
      </c>
      <c r="P1565" s="443">
        <v>12</v>
      </c>
      <c r="Q1565" s="444">
        <v>25</v>
      </c>
      <c r="R1565" s="443">
        <v>19</v>
      </c>
      <c r="S1565" s="444">
        <v>28.4</v>
      </c>
      <c r="T1565" s="443">
        <v>18</v>
      </c>
      <c r="U1565" s="444">
        <v>22.2</v>
      </c>
      <c r="V1565" s="358" t="s">
        <v>8276</v>
      </c>
      <c r="W1565" s="358" t="s">
        <v>8276</v>
      </c>
      <c r="X1565" s="358" t="s">
        <v>8276</v>
      </c>
      <c r="Y1565" s="358" t="s">
        <v>8276</v>
      </c>
      <c r="Z1565" s="358" t="s">
        <v>8276</v>
      </c>
      <c r="AA1565" s="358" t="s">
        <v>8276</v>
      </c>
      <c r="AB1565" s="358" t="s">
        <v>8276</v>
      </c>
      <c r="AC1565" s="358" t="s">
        <v>8276</v>
      </c>
      <c r="AD1565" s="374"/>
    </row>
    <row r="1566" spans="1:30" s="38" customFormat="1" ht="20.100000000000001" customHeight="1">
      <c r="A1566" s="311"/>
      <c r="B1566" s="311"/>
      <c r="C1566" s="452"/>
      <c r="D1566" s="311" t="s">
        <v>8908</v>
      </c>
      <c r="E1566" s="452"/>
      <c r="F1566" s="531">
        <v>2</v>
      </c>
      <c r="G1566" s="314">
        <v>12.5</v>
      </c>
      <c r="H1566" s="356">
        <v>4</v>
      </c>
      <c r="I1566" s="314">
        <v>22.222222222222221</v>
      </c>
      <c r="J1566" s="356">
        <v>6</v>
      </c>
      <c r="K1566" s="314">
        <v>23.076923076923077</v>
      </c>
      <c r="L1566" s="356">
        <v>3</v>
      </c>
      <c r="M1566" s="314">
        <v>7.8947368421052628</v>
      </c>
      <c r="N1566" s="356">
        <v>4</v>
      </c>
      <c r="O1566" s="314">
        <v>9.7560975609756095</v>
      </c>
      <c r="P1566" s="356">
        <v>10</v>
      </c>
      <c r="Q1566" s="314">
        <v>20.833333333333332</v>
      </c>
      <c r="R1566" s="356">
        <v>10</v>
      </c>
      <c r="S1566" s="314">
        <v>14.9</v>
      </c>
      <c r="T1566" s="356">
        <v>15</v>
      </c>
      <c r="U1566" s="314">
        <v>18.5</v>
      </c>
      <c r="V1566" s="452"/>
      <c r="W1566" s="452"/>
      <c r="X1566" s="452"/>
      <c r="Y1566" s="452"/>
      <c r="Z1566" s="452"/>
      <c r="AA1566" s="452"/>
      <c r="AB1566" s="452"/>
      <c r="AC1566" s="452"/>
      <c r="AD1566" s="311"/>
    </row>
    <row r="1567" spans="1:30" s="38" customFormat="1" ht="20.100000000000001" customHeight="1">
      <c r="A1567" s="311"/>
      <c r="B1567" s="311"/>
      <c r="C1567" s="452"/>
      <c r="D1567" s="311" t="s">
        <v>8852</v>
      </c>
      <c r="E1567" s="452"/>
      <c r="F1567" s="531">
        <v>7</v>
      </c>
      <c r="G1567" s="314">
        <v>43.75</v>
      </c>
      <c r="H1567" s="356">
        <v>5</v>
      </c>
      <c r="I1567" s="314">
        <v>27.777777777777779</v>
      </c>
      <c r="J1567" s="356">
        <v>6</v>
      </c>
      <c r="K1567" s="314">
        <v>23.076923076923077</v>
      </c>
      <c r="L1567" s="356">
        <v>11</v>
      </c>
      <c r="M1567" s="314">
        <v>28.94736842105263</v>
      </c>
      <c r="N1567" s="356">
        <v>16</v>
      </c>
      <c r="O1567" s="314">
        <v>39.024390243902438</v>
      </c>
      <c r="P1567" s="356">
        <v>13</v>
      </c>
      <c r="Q1567" s="314">
        <v>27.083333333333332</v>
      </c>
      <c r="R1567" s="356">
        <v>15</v>
      </c>
      <c r="S1567" s="314">
        <v>22.4</v>
      </c>
      <c r="T1567" s="356">
        <v>9</v>
      </c>
      <c r="U1567" s="314">
        <v>11.1</v>
      </c>
      <c r="V1567" s="452"/>
      <c r="W1567" s="452"/>
      <c r="X1567" s="452"/>
      <c r="Y1567" s="452"/>
      <c r="Z1567" s="452"/>
      <c r="AA1567" s="452"/>
      <c r="AB1567" s="452"/>
      <c r="AC1567" s="452"/>
      <c r="AD1567" s="311"/>
    </row>
    <row r="1568" spans="1:30" s="38" customFormat="1" ht="20.100000000000001" customHeight="1">
      <c r="A1568" s="311"/>
      <c r="B1568" s="311"/>
      <c r="C1568" s="452"/>
      <c r="D1568" s="311" t="s">
        <v>8909</v>
      </c>
      <c r="E1568" s="452"/>
      <c r="F1568" s="531"/>
      <c r="G1568" s="314"/>
      <c r="H1568" s="356">
        <v>3</v>
      </c>
      <c r="I1568" s="314">
        <v>16.666666666666668</v>
      </c>
      <c r="J1568" s="356">
        <v>5</v>
      </c>
      <c r="K1568" s="314">
        <v>19.23076923076923</v>
      </c>
      <c r="L1568" s="356">
        <v>14</v>
      </c>
      <c r="M1568" s="314">
        <v>36.842105263157897</v>
      </c>
      <c r="N1568" s="356">
        <v>8</v>
      </c>
      <c r="O1568" s="314">
        <v>19.512195121951219</v>
      </c>
      <c r="P1568" s="356">
        <v>9</v>
      </c>
      <c r="Q1568" s="314">
        <v>18.75</v>
      </c>
      <c r="R1568" s="356">
        <v>17</v>
      </c>
      <c r="S1568" s="314">
        <v>25.4</v>
      </c>
      <c r="T1568" s="356">
        <v>19</v>
      </c>
      <c r="U1568" s="314">
        <v>23.5</v>
      </c>
      <c r="V1568" s="452"/>
      <c r="W1568" s="452"/>
      <c r="X1568" s="452"/>
      <c r="Y1568" s="452"/>
      <c r="Z1568" s="452"/>
      <c r="AA1568" s="452"/>
      <c r="AB1568" s="452"/>
      <c r="AC1568" s="452"/>
      <c r="AD1568" s="311"/>
    </row>
    <row r="1569" spans="1:30" s="38" customFormat="1" ht="20.100000000000001" customHeight="1">
      <c r="A1569" s="311"/>
      <c r="B1569" s="311"/>
      <c r="C1569" s="452"/>
      <c r="D1569" s="311" t="s">
        <v>8910</v>
      </c>
      <c r="E1569" s="452"/>
      <c r="F1569" s="531">
        <v>2</v>
      </c>
      <c r="G1569" s="314">
        <v>12.5</v>
      </c>
      <c r="H1569" s="356">
        <v>2</v>
      </c>
      <c r="I1569" s="314">
        <v>11.111111111111111</v>
      </c>
      <c r="J1569" s="356">
        <v>2</v>
      </c>
      <c r="K1569" s="314">
        <v>7.6923076923076925</v>
      </c>
      <c r="L1569" s="356">
        <v>2</v>
      </c>
      <c r="M1569" s="314">
        <v>5.2631578947368425</v>
      </c>
      <c r="N1569" s="356">
        <v>5</v>
      </c>
      <c r="O1569" s="314">
        <v>12.195121951219512</v>
      </c>
      <c r="P1569" s="356">
        <v>4</v>
      </c>
      <c r="Q1569" s="314">
        <v>8.3333333333333339</v>
      </c>
      <c r="R1569" s="356">
        <v>4</v>
      </c>
      <c r="S1569" s="314">
        <v>6</v>
      </c>
      <c r="T1569" s="356">
        <v>14</v>
      </c>
      <c r="U1569" s="314">
        <v>17.3</v>
      </c>
      <c r="V1569" s="452"/>
      <c r="W1569" s="452"/>
      <c r="X1569" s="452"/>
      <c r="Y1569" s="452"/>
      <c r="Z1569" s="452"/>
      <c r="AA1569" s="452"/>
      <c r="AB1569" s="452"/>
      <c r="AC1569" s="452"/>
      <c r="AD1569" s="311"/>
    </row>
    <row r="1570" spans="1:30" s="38" customFormat="1" ht="20.100000000000001" customHeight="1">
      <c r="A1570" s="311"/>
      <c r="B1570" s="311"/>
      <c r="C1570" s="452"/>
      <c r="D1570" s="311" t="s">
        <v>1861</v>
      </c>
      <c r="E1570" s="452"/>
      <c r="F1570" s="531"/>
      <c r="G1570" s="314"/>
      <c r="H1570" s="356"/>
      <c r="I1570" s="314"/>
      <c r="J1570" s="356"/>
      <c r="K1570" s="314"/>
      <c r="L1570" s="356"/>
      <c r="M1570" s="314"/>
      <c r="N1570" s="356"/>
      <c r="O1570" s="314"/>
      <c r="P1570" s="356"/>
      <c r="Q1570" s="314"/>
      <c r="R1570" s="356">
        <v>2</v>
      </c>
      <c r="S1570" s="314">
        <v>3</v>
      </c>
      <c r="T1570" s="356">
        <v>6</v>
      </c>
      <c r="U1570" s="314">
        <v>7.4</v>
      </c>
      <c r="V1570" s="452"/>
      <c r="W1570" s="452"/>
      <c r="X1570" s="452"/>
      <c r="Y1570" s="452"/>
      <c r="Z1570" s="452"/>
      <c r="AA1570" s="452"/>
      <c r="AB1570" s="452"/>
      <c r="AC1570" s="452"/>
      <c r="AD1570" s="311"/>
    </row>
    <row r="1571" spans="1:30" s="38" customFormat="1" ht="20.100000000000001" customHeight="1">
      <c r="A1571" s="311"/>
      <c r="B1571" s="311"/>
      <c r="C1571" s="452"/>
      <c r="D1571" s="311" t="s">
        <v>1862</v>
      </c>
      <c r="E1571" s="452"/>
      <c r="F1571" s="531"/>
      <c r="G1571" s="314"/>
      <c r="H1571" s="356"/>
      <c r="I1571" s="314"/>
      <c r="J1571" s="356"/>
      <c r="K1571" s="314"/>
      <c r="L1571" s="356"/>
      <c r="M1571" s="314"/>
      <c r="N1571" s="356"/>
      <c r="O1571" s="314"/>
      <c r="P1571" s="356"/>
      <c r="Q1571" s="314"/>
      <c r="R1571" s="356"/>
      <c r="S1571" s="314"/>
      <c r="T1571" s="356"/>
      <c r="U1571" s="314"/>
      <c r="V1571" s="452"/>
      <c r="W1571" s="452"/>
      <c r="X1571" s="452"/>
      <c r="Y1571" s="452"/>
      <c r="Z1571" s="452"/>
      <c r="AA1571" s="452"/>
      <c r="AB1571" s="452"/>
      <c r="AC1571" s="452"/>
      <c r="AD1571" s="311"/>
    </row>
    <row r="1572" spans="1:30" s="38" customFormat="1" ht="19.5" customHeight="1">
      <c r="A1572" s="374" t="s">
        <v>3615</v>
      </c>
      <c r="B1572" s="374" t="s">
        <v>1289</v>
      </c>
      <c r="C1572" s="358" t="s">
        <v>8906</v>
      </c>
      <c r="D1572" s="374" t="s">
        <v>8907</v>
      </c>
      <c r="E1572" s="358" t="s">
        <v>7409</v>
      </c>
      <c r="F1572" s="443">
        <v>4</v>
      </c>
      <c r="G1572" s="444">
        <v>25</v>
      </c>
      <c r="H1572" s="443">
        <v>3</v>
      </c>
      <c r="I1572" s="444">
        <v>16.666666666666668</v>
      </c>
      <c r="J1572" s="443">
        <v>6</v>
      </c>
      <c r="K1572" s="444">
        <v>23.076923076923077</v>
      </c>
      <c r="L1572" s="443">
        <v>13</v>
      </c>
      <c r="M1572" s="444">
        <v>34.210526315789473</v>
      </c>
      <c r="N1572" s="443">
        <v>11</v>
      </c>
      <c r="O1572" s="444">
        <v>26.829268292682926</v>
      </c>
      <c r="P1572" s="443">
        <v>10</v>
      </c>
      <c r="Q1572" s="444">
        <v>20.833333333333332</v>
      </c>
      <c r="R1572" s="443">
        <v>11</v>
      </c>
      <c r="S1572" s="444">
        <v>16.399999999999999</v>
      </c>
      <c r="T1572" s="443">
        <v>17</v>
      </c>
      <c r="U1572" s="444">
        <v>21</v>
      </c>
      <c r="V1572" s="358" t="s">
        <v>8276</v>
      </c>
      <c r="W1572" s="358" t="s">
        <v>8276</v>
      </c>
      <c r="X1572" s="358" t="s">
        <v>8276</v>
      </c>
      <c r="Y1572" s="358" t="s">
        <v>8276</v>
      </c>
      <c r="Z1572" s="358" t="s">
        <v>8276</v>
      </c>
      <c r="AA1572" s="358" t="s">
        <v>8276</v>
      </c>
      <c r="AB1572" s="358" t="s">
        <v>8276</v>
      </c>
      <c r="AC1572" s="358" t="s">
        <v>8276</v>
      </c>
      <c r="AD1572" s="374"/>
    </row>
    <row r="1573" spans="1:30" s="38" customFormat="1" ht="20.100000000000001" customHeight="1">
      <c r="A1573" s="311"/>
      <c r="B1573" s="311"/>
      <c r="C1573" s="452"/>
      <c r="D1573" s="311" t="s">
        <v>8908</v>
      </c>
      <c r="E1573" s="452"/>
      <c r="F1573" s="531">
        <v>4</v>
      </c>
      <c r="G1573" s="314">
        <v>25</v>
      </c>
      <c r="H1573" s="356">
        <v>2</v>
      </c>
      <c r="I1573" s="314">
        <v>11.111111111111111</v>
      </c>
      <c r="J1573" s="356">
        <v>5</v>
      </c>
      <c r="K1573" s="314">
        <v>19.23076923076923</v>
      </c>
      <c r="L1573" s="356">
        <v>6</v>
      </c>
      <c r="M1573" s="314">
        <v>15.789473684210526</v>
      </c>
      <c r="N1573" s="356">
        <v>6</v>
      </c>
      <c r="O1573" s="314">
        <v>14.634146341463415</v>
      </c>
      <c r="P1573" s="356">
        <v>12</v>
      </c>
      <c r="Q1573" s="314">
        <v>25</v>
      </c>
      <c r="R1573" s="356">
        <v>13</v>
      </c>
      <c r="S1573" s="314">
        <v>19.399999999999999</v>
      </c>
      <c r="T1573" s="356">
        <v>11</v>
      </c>
      <c r="U1573" s="314">
        <v>13.6</v>
      </c>
      <c r="V1573" s="452"/>
      <c r="W1573" s="452"/>
      <c r="X1573" s="452"/>
      <c r="Y1573" s="452"/>
      <c r="Z1573" s="452"/>
      <c r="AA1573" s="452"/>
      <c r="AB1573" s="452"/>
      <c r="AC1573" s="452"/>
      <c r="AD1573" s="311"/>
    </row>
    <row r="1574" spans="1:30" s="38" customFormat="1" ht="20.100000000000001" customHeight="1">
      <c r="A1574" s="311"/>
      <c r="B1574" s="311"/>
      <c r="C1574" s="452"/>
      <c r="D1574" s="311" t="s">
        <v>8852</v>
      </c>
      <c r="E1574" s="452"/>
      <c r="F1574" s="531">
        <v>5</v>
      </c>
      <c r="G1574" s="314">
        <v>31.25</v>
      </c>
      <c r="H1574" s="356">
        <v>5</v>
      </c>
      <c r="I1574" s="314">
        <v>27.777777777777779</v>
      </c>
      <c r="J1574" s="356">
        <v>5</v>
      </c>
      <c r="K1574" s="314">
        <v>19.23076923076923</v>
      </c>
      <c r="L1574" s="356">
        <v>8</v>
      </c>
      <c r="M1574" s="314">
        <v>21.05263157894737</v>
      </c>
      <c r="N1574" s="356">
        <v>15</v>
      </c>
      <c r="O1574" s="314">
        <v>36.585365853658537</v>
      </c>
      <c r="P1574" s="356">
        <v>14</v>
      </c>
      <c r="Q1574" s="314">
        <v>29.166666666666668</v>
      </c>
      <c r="R1574" s="356">
        <v>14</v>
      </c>
      <c r="S1574" s="314">
        <v>20.9</v>
      </c>
      <c r="T1574" s="356">
        <v>19</v>
      </c>
      <c r="U1574" s="314">
        <v>23.5</v>
      </c>
      <c r="V1574" s="452"/>
      <c r="W1574" s="452"/>
      <c r="X1574" s="452"/>
      <c r="Y1574" s="452"/>
      <c r="Z1574" s="452"/>
      <c r="AA1574" s="452"/>
      <c r="AB1574" s="452"/>
      <c r="AC1574" s="452"/>
      <c r="AD1574" s="311"/>
    </row>
    <row r="1575" spans="1:30" s="38" customFormat="1" ht="20.100000000000001" customHeight="1">
      <c r="A1575" s="311"/>
      <c r="B1575" s="311"/>
      <c r="C1575" s="452"/>
      <c r="D1575" s="311" t="s">
        <v>8909</v>
      </c>
      <c r="E1575" s="452"/>
      <c r="F1575" s="531"/>
      <c r="G1575" s="314"/>
      <c r="H1575" s="356">
        <v>4</v>
      </c>
      <c r="I1575" s="314">
        <v>22.222222222222221</v>
      </c>
      <c r="J1575" s="356">
        <v>8</v>
      </c>
      <c r="K1575" s="314">
        <v>30.76923076923077</v>
      </c>
      <c r="L1575" s="356">
        <v>9</v>
      </c>
      <c r="M1575" s="314">
        <v>23.684210526315791</v>
      </c>
      <c r="N1575" s="356">
        <v>7</v>
      </c>
      <c r="O1575" s="314">
        <v>17.073170731707318</v>
      </c>
      <c r="P1575" s="356">
        <v>10</v>
      </c>
      <c r="Q1575" s="314">
        <v>20.833333333333332</v>
      </c>
      <c r="R1575" s="356">
        <v>21</v>
      </c>
      <c r="S1575" s="314">
        <v>31.3</v>
      </c>
      <c r="T1575" s="356">
        <v>18</v>
      </c>
      <c r="U1575" s="314">
        <v>22.2</v>
      </c>
      <c r="V1575" s="452"/>
      <c r="W1575" s="452"/>
      <c r="X1575" s="452"/>
      <c r="Y1575" s="452"/>
      <c r="Z1575" s="452"/>
      <c r="AA1575" s="452"/>
      <c r="AB1575" s="452"/>
      <c r="AC1575" s="452"/>
      <c r="AD1575" s="311"/>
    </row>
    <row r="1576" spans="1:30" s="38" customFormat="1" ht="20.100000000000001" customHeight="1">
      <c r="A1576" s="311"/>
      <c r="B1576" s="311"/>
      <c r="C1576" s="452"/>
      <c r="D1576" s="311" t="s">
        <v>8910</v>
      </c>
      <c r="E1576" s="452"/>
      <c r="F1576" s="531">
        <v>3</v>
      </c>
      <c r="G1576" s="314">
        <v>18.75</v>
      </c>
      <c r="H1576" s="356">
        <v>4</v>
      </c>
      <c r="I1576" s="314">
        <v>22.222222222222221</v>
      </c>
      <c r="J1576" s="356">
        <v>2</v>
      </c>
      <c r="K1576" s="314">
        <v>7.6923076923076925</v>
      </c>
      <c r="L1576" s="356">
        <v>2</v>
      </c>
      <c r="M1576" s="314">
        <v>5.2631578947368425</v>
      </c>
      <c r="N1576" s="356">
        <v>2</v>
      </c>
      <c r="O1576" s="314">
        <v>4.8780487804878048</v>
      </c>
      <c r="P1576" s="356">
        <v>2</v>
      </c>
      <c r="Q1576" s="314">
        <v>4.166666666666667</v>
      </c>
      <c r="R1576" s="356">
        <v>6</v>
      </c>
      <c r="S1576" s="314">
        <v>9</v>
      </c>
      <c r="T1576" s="356">
        <v>10</v>
      </c>
      <c r="U1576" s="314">
        <v>12.3</v>
      </c>
      <c r="V1576" s="452"/>
      <c r="W1576" s="452"/>
      <c r="X1576" s="452"/>
      <c r="Y1576" s="452"/>
      <c r="Z1576" s="452"/>
      <c r="AA1576" s="452"/>
      <c r="AB1576" s="452"/>
      <c r="AC1576" s="452"/>
      <c r="AD1576" s="311"/>
    </row>
    <row r="1577" spans="1:30" s="38" customFormat="1" ht="20.100000000000001" customHeight="1">
      <c r="A1577" s="311"/>
      <c r="B1577" s="311"/>
      <c r="C1577" s="452"/>
      <c r="D1577" s="311" t="s">
        <v>1861</v>
      </c>
      <c r="E1577" s="452"/>
      <c r="F1577" s="531"/>
      <c r="G1577" s="314"/>
      <c r="H1577" s="356"/>
      <c r="I1577" s="314"/>
      <c r="J1577" s="356"/>
      <c r="K1577" s="314"/>
      <c r="L1577" s="356"/>
      <c r="M1577" s="314"/>
      <c r="N1577" s="356"/>
      <c r="O1577" s="314"/>
      <c r="P1577" s="356"/>
      <c r="Q1577" s="314"/>
      <c r="R1577" s="356">
        <v>2</v>
      </c>
      <c r="S1577" s="314">
        <v>3</v>
      </c>
      <c r="T1577" s="356">
        <v>6</v>
      </c>
      <c r="U1577" s="314">
        <v>7.4</v>
      </c>
      <c r="V1577" s="452"/>
      <c r="W1577" s="452"/>
      <c r="X1577" s="452"/>
      <c r="Y1577" s="452"/>
      <c r="Z1577" s="452"/>
      <c r="AA1577" s="452"/>
      <c r="AB1577" s="452"/>
      <c r="AC1577" s="452"/>
      <c r="AD1577" s="311"/>
    </row>
    <row r="1578" spans="1:30" s="38" customFormat="1" ht="20.100000000000001" customHeight="1">
      <c r="A1578" s="311"/>
      <c r="B1578" s="311"/>
      <c r="C1578" s="452"/>
      <c r="D1578" s="311" t="s">
        <v>1862</v>
      </c>
      <c r="E1578" s="452"/>
      <c r="F1578" s="531"/>
      <c r="G1578" s="314"/>
      <c r="H1578" s="356"/>
      <c r="I1578" s="314"/>
      <c r="J1578" s="356"/>
      <c r="K1578" s="314"/>
      <c r="L1578" s="356"/>
      <c r="M1578" s="314"/>
      <c r="N1578" s="356"/>
      <c r="O1578" s="314"/>
      <c r="P1578" s="356"/>
      <c r="Q1578" s="314"/>
      <c r="R1578" s="356"/>
      <c r="S1578" s="314"/>
      <c r="T1578" s="356"/>
      <c r="U1578" s="314"/>
      <c r="V1578" s="452"/>
      <c r="W1578" s="452"/>
      <c r="X1578" s="452"/>
      <c r="Y1578" s="452"/>
      <c r="Z1578" s="452"/>
      <c r="AA1578" s="452"/>
      <c r="AB1578" s="452"/>
      <c r="AC1578" s="452"/>
      <c r="AD1578" s="311"/>
    </row>
    <row r="1579" spans="1:30" s="38" customFormat="1" ht="20.100000000000001" customHeight="1">
      <c r="A1579" s="374" t="s">
        <v>3616</v>
      </c>
      <c r="B1579" s="374" t="s">
        <v>1290</v>
      </c>
      <c r="C1579" s="358" t="s">
        <v>8906</v>
      </c>
      <c r="D1579" s="374" t="s">
        <v>8907</v>
      </c>
      <c r="E1579" s="358" t="s">
        <v>7409</v>
      </c>
      <c r="F1579" s="443"/>
      <c r="G1579" s="444"/>
      <c r="H1579" s="443">
        <v>1</v>
      </c>
      <c r="I1579" s="444">
        <v>20</v>
      </c>
      <c r="J1579" s="443"/>
      <c r="K1579" s="444"/>
      <c r="L1579" s="443"/>
      <c r="M1579" s="444"/>
      <c r="N1579" s="443"/>
      <c r="O1579" s="444"/>
      <c r="P1579" s="443"/>
      <c r="Q1579" s="444"/>
      <c r="R1579" s="443"/>
      <c r="S1579" s="444"/>
      <c r="T1579" s="443"/>
      <c r="U1579" s="444"/>
      <c r="V1579" s="358" t="s">
        <v>8276</v>
      </c>
      <c r="W1579" s="358" t="s">
        <v>8276</v>
      </c>
      <c r="X1579" s="358" t="s">
        <v>8276</v>
      </c>
      <c r="Y1579" s="358" t="s">
        <v>8276</v>
      </c>
      <c r="Z1579" s="358" t="s">
        <v>8276</v>
      </c>
      <c r="AA1579" s="358" t="s">
        <v>8276</v>
      </c>
      <c r="AB1579" s="358" t="s">
        <v>8276</v>
      </c>
      <c r="AC1579" s="358" t="s">
        <v>8276</v>
      </c>
      <c r="AD1579" s="374"/>
    </row>
    <row r="1580" spans="1:30" s="38" customFormat="1" ht="20.100000000000001" customHeight="1">
      <c r="A1580" s="311"/>
      <c r="B1580" s="311"/>
      <c r="C1580" s="452"/>
      <c r="D1580" s="311" t="s">
        <v>8908</v>
      </c>
      <c r="E1580" s="452"/>
      <c r="F1580" s="531"/>
      <c r="G1580" s="314"/>
      <c r="H1580" s="356"/>
      <c r="I1580" s="314"/>
      <c r="J1580" s="356"/>
      <c r="K1580" s="314"/>
      <c r="L1580" s="356"/>
      <c r="M1580" s="314"/>
      <c r="N1580" s="356"/>
      <c r="O1580" s="314"/>
      <c r="P1580" s="356"/>
      <c r="Q1580" s="314"/>
      <c r="R1580" s="356"/>
      <c r="S1580" s="314"/>
      <c r="T1580" s="356"/>
      <c r="U1580" s="314"/>
      <c r="V1580" s="452"/>
      <c r="W1580" s="452"/>
      <c r="X1580" s="452"/>
      <c r="Y1580" s="452"/>
      <c r="Z1580" s="452"/>
      <c r="AA1580" s="452"/>
      <c r="AB1580" s="452"/>
      <c r="AC1580" s="452"/>
      <c r="AD1580" s="311"/>
    </row>
    <row r="1581" spans="1:30" s="38" customFormat="1" ht="20.100000000000001" customHeight="1">
      <c r="A1581" s="311"/>
      <c r="B1581" s="311"/>
      <c r="C1581" s="452"/>
      <c r="D1581" s="311" t="s">
        <v>8852</v>
      </c>
      <c r="E1581" s="452"/>
      <c r="F1581" s="531">
        <v>1</v>
      </c>
      <c r="G1581" s="314">
        <v>33.333333333333336</v>
      </c>
      <c r="H1581" s="356"/>
      <c r="I1581" s="314"/>
      <c r="J1581" s="356">
        <v>1</v>
      </c>
      <c r="K1581" s="314">
        <f>J1581/4*100</f>
        <v>25</v>
      </c>
      <c r="L1581" s="356"/>
      <c r="M1581" s="314"/>
      <c r="N1581" s="356">
        <v>1</v>
      </c>
      <c r="O1581" s="314">
        <v>20</v>
      </c>
      <c r="P1581" s="356"/>
      <c r="Q1581" s="314"/>
      <c r="R1581" s="356"/>
      <c r="S1581" s="314"/>
      <c r="T1581" s="356">
        <v>1</v>
      </c>
      <c r="U1581" s="314">
        <v>5</v>
      </c>
      <c r="V1581" s="452"/>
      <c r="W1581" s="452"/>
      <c r="X1581" s="452"/>
      <c r="Y1581" s="452"/>
      <c r="Z1581" s="452"/>
      <c r="AA1581" s="452"/>
      <c r="AB1581" s="452"/>
      <c r="AC1581" s="452"/>
      <c r="AD1581" s="311"/>
    </row>
    <row r="1582" spans="1:30" s="38" customFormat="1" ht="20.100000000000001" customHeight="1">
      <c r="A1582" s="311"/>
      <c r="B1582" s="311"/>
      <c r="C1582" s="452"/>
      <c r="D1582" s="311" t="s">
        <v>8909</v>
      </c>
      <c r="E1582" s="452"/>
      <c r="F1582" s="531"/>
      <c r="G1582" s="314"/>
      <c r="H1582" s="356">
        <v>2</v>
      </c>
      <c r="I1582" s="314">
        <v>40</v>
      </c>
      <c r="J1582" s="356">
        <v>1</v>
      </c>
      <c r="K1582" s="314">
        <f>J1582/4*100</f>
        <v>25</v>
      </c>
      <c r="L1582" s="356">
        <v>1</v>
      </c>
      <c r="M1582" s="314">
        <v>25</v>
      </c>
      <c r="N1582" s="356">
        <v>3</v>
      </c>
      <c r="O1582" s="314">
        <v>60</v>
      </c>
      <c r="P1582" s="356">
        <v>1</v>
      </c>
      <c r="Q1582" s="314">
        <v>50</v>
      </c>
      <c r="R1582" s="356">
        <v>2</v>
      </c>
      <c r="S1582" s="314">
        <v>66.666666666666671</v>
      </c>
      <c r="T1582" s="356">
        <v>5</v>
      </c>
      <c r="U1582" s="314">
        <v>25</v>
      </c>
      <c r="V1582" s="452"/>
      <c r="W1582" s="452"/>
      <c r="X1582" s="452"/>
      <c r="Y1582" s="452"/>
      <c r="Z1582" s="452"/>
      <c r="AA1582" s="452"/>
      <c r="AB1582" s="452"/>
      <c r="AC1582" s="452"/>
      <c r="AD1582" s="311"/>
    </row>
    <row r="1583" spans="1:30" s="38" customFormat="1" ht="20.100000000000001" customHeight="1">
      <c r="A1583" s="311"/>
      <c r="B1583" s="311"/>
      <c r="C1583" s="452"/>
      <c r="D1583" s="311" t="s">
        <v>8910</v>
      </c>
      <c r="E1583" s="452"/>
      <c r="F1583" s="531">
        <v>2</v>
      </c>
      <c r="G1583" s="314">
        <v>66.666666666666671</v>
      </c>
      <c r="H1583" s="356">
        <v>2</v>
      </c>
      <c r="I1583" s="314">
        <v>40</v>
      </c>
      <c r="J1583" s="356">
        <v>2</v>
      </c>
      <c r="K1583" s="314">
        <f>J1583/4*100</f>
        <v>50</v>
      </c>
      <c r="L1583" s="356">
        <v>3</v>
      </c>
      <c r="M1583" s="314">
        <v>75</v>
      </c>
      <c r="N1583" s="356">
        <v>1</v>
      </c>
      <c r="O1583" s="314">
        <v>20</v>
      </c>
      <c r="P1583" s="356">
        <v>1</v>
      </c>
      <c r="Q1583" s="314">
        <v>50</v>
      </c>
      <c r="R1583" s="356">
        <v>1</v>
      </c>
      <c r="S1583" s="314">
        <v>33.333333333333336</v>
      </c>
      <c r="T1583" s="356">
        <v>14</v>
      </c>
      <c r="U1583" s="314">
        <v>70</v>
      </c>
      <c r="V1583" s="452"/>
      <c r="W1583" s="452"/>
      <c r="X1583" s="452"/>
      <c r="Y1583" s="452"/>
      <c r="Z1583" s="452"/>
      <c r="AA1583" s="452"/>
      <c r="AB1583" s="452"/>
      <c r="AC1583" s="452"/>
      <c r="AD1583" s="311"/>
    </row>
    <row r="1584" spans="1:30" s="38" customFormat="1" ht="20.100000000000001" customHeight="1">
      <c r="A1584" s="311"/>
      <c r="B1584" s="311"/>
      <c r="C1584" s="452"/>
      <c r="D1584" s="311" t="s">
        <v>1861</v>
      </c>
      <c r="E1584" s="452"/>
      <c r="F1584" s="531"/>
      <c r="G1584" s="314"/>
      <c r="H1584" s="356"/>
      <c r="I1584" s="314"/>
      <c r="J1584" s="356"/>
      <c r="K1584" s="314"/>
      <c r="L1584" s="356"/>
      <c r="M1584" s="314"/>
      <c r="N1584" s="356"/>
      <c r="O1584" s="314"/>
      <c r="P1584" s="356"/>
      <c r="Q1584" s="314"/>
      <c r="R1584" s="356"/>
      <c r="S1584" s="314"/>
      <c r="T1584" s="356"/>
      <c r="U1584" s="314"/>
      <c r="V1584" s="452"/>
      <c r="W1584" s="452"/>
      <c r="X1584" s="452"/>
      <c r="Y1584" s="452"/>
      <c r="Z1584" s="452"/>
      <c r="AA1584" s="452"/>
      <c r="AB1584" s="452"/>
      <c r="AC1584" s="452"/>
      <c r="AD1584" s="311"/>
    </row>
    <row r="1585" spans="1:30" s="38" customFormat="1" ht="20.100000000000001" customHeight="1">
      <c r="A1585" s="311"/>
      <c r="B1585" s="311"/>
      <c r="C1585" s="452"/>
      <c r="D1585" s="311" t="s">
        <v>1862</v>
      </c>
      <c r="E1585" s="452"/>
      <c r="F1585" s="531"/>
      <c r="G1585" s="314"/>
      <c r="H1585" s="356"/>
      <c r="I1585" s="314"/>
      <c r="J1585" s="356"/>
      <c r="K1585" s="314"/>
      <c r="L1585" s="356"/>
      <c r="M1585" s="314"/>
      <c r="N1585" s="356"/>
      <c r="O1585" s="314"/>
      <c r="P1585" s="356"/>
      <c r="Q1585" s="314"/>
      <c r="R1585" s="356"/>
      <c r="S1585" s="314"/>
      <c r="T1585" s="356"/>
      <c r="U1585" s="314"/>
      <c r="V1585" s="452"/>
      <c r="W1585" s="452"/>
      <c r="X1585" s="452"/>
      <c r="Y1585" s="452"/>
      <c r="Z1585" s="452"/>
      <c r="AA1585" s="452"/>
      <c r="AB1585" s="452"/>
      <c r="AC1585" s="452"/>
      <c r="AD1585" s="311"/>
    </row>
    <row r="1586" spans="1:30" s="38" customFormat="1" ht="20.100000000000001" customHeight="1">
      <c r="A1586" s="393" t="s">
        <v>3617</v>
      </c>
      <c r="B1586" s="393" t="s">
        <v>8911</v>
      </c>
      <c r="C1586" s="359" t="s">
        <v>3688</v>
      </c>
      <c r="D1586" s="393"/>
      <c r="E1586" s="359"/>
      <c r="F1586" s="364">
        <v>3</v>
      </c>
      <c r="G1586" s="365">
        <v>100</v>
      </c>
      <c r="H1586" s="364">
        <v>5</v>
      </c>
      <c r="I1586" s="365">
        <v>100</v>
      </c>
      <c r="J1586" s="364">
        <v>4</v>
      </c>
      <c r="K1586" s="365">
        <v>100</v>
      </c>
      <c r="L1586" s="364">
        <v>4</v>
      </c>
      <c r="M1586" s="365">
        <v>100</v>
      </c>
      <c r="N1586" s="364">
        <v>5</v>
      </c>
      <c r="O1586" s="365">
        <v>100</v>
      </c>
      <c r="P1586" s="364">
        <v>2</v>
      </c>
      <c r="Q1586" s="365">
        <v>100</v>
      </c>
      <c r="R1586" s="364">
        <v>3</v>
      </c>
      <c r="S1586" s="365">
        <v>100</v>
      </c>
      <c r="T1586" s="364">
        <v>20</v>
      </c>
      <c r="U1586" s="365">
        <v>100</v>
      </c>
      <c r="V1586" s="359" t="s">
        <v>8276</v>
      </c>
      <c r="W1586" s="359" t="s">
        <v>8276</v>
      </c>
      <c r="X1586" s="359" t="s">
        <v>8276</v>
      </c>
      <c r="Y1586" s="359" t="s">
        <v>8276</v>
      </c>
      <c r="Z1586" s="359" t="s">
        <v>8276</v>
      </c>
      <c r="AA1586" s="359" t="s">
        <v>8276</v>
      </c>
      <c r="AB1586" s="359" t="s">
        <v>8276</v>
      </c>
      <c r="AC1586" s="359" t="s">
        <v>8276</v>
      </c>
      <c r="AD1586" s="393"/>
    </row>
  </sheetData>
  <autoFilter ref="A2:AE1586"/>
  <mergeCells count="15">
    <mergeCell ref="J1:K1"/>
    <mergeCell ref="H1:I1"/>
    <mergeCell ref="F1:G1"/>
    <mergeCell ref="AD1:AD2"/>
    <mergeCell ref="L1:M1"/>
    <mergeCell ref="N1:O1"/>
    <mergeCell ref="P1:Q1"/>
    <mergeCell ref="R1:S1"/>
    <mergeCell ref="T1:U1"/>
    <mergeCell ref="V1:AC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코드집-C파트</oddHeader>
    <oddFooter>&amp;C&amp;P/&amp;N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4">
    <tabColor theme="3"/>
  </sheetPr>
  <dimension ref="A1:AE1622"/>
  <sheetViews>
    <sheetView zoomScale="80" zoomScaleNormal="80" workbookViewId="0">
      <pane xSplit="2" ySplit="2" topLeftCell="C1605" activePane="bottomRight" state="frozen"/>
      <selection sqref="A1:XFD1048576"/>
      <selection pane="topRight" sqref="A1:XFD1048576"/>
      <selection pane="bottomLeft" sqref="A1:XFD1048576"/>
      <selection pane="bottomRight" activeCell="F218" sqref="F218:F233"/>
    </sheetView>
  </sheetViews>
  <sheetFormatPr defaultRowHeight="20.100000000000001" customHeight="1"/>
  <cols>
    <col min="1" max="1" width="10" style="51" bestFit="1" customWidth="1"/>
    <col min="2" max="2" width="50.85546875" style="51" customWidth="1"/>
    <col min="3" max="3" width="32.5703125" style="52" bestFit="1" customWidth="1"/>
    <col min="4" max="4" width="60.28515625" style="51" bestFit="1" customWidth="1"/>
    <col min="5" max="5" width="17.5703125" style="52" bestFit="1" customWidth="1"/>
    <col min="6" max="6" width="10.7109375" style="53" customWidth="1"/>
    <col min="7" max="7" width="10.7109375" style="54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31.85546875" style="51" bestFit="1" customWidth="1"/>
    <col min="31" max="16384" width="9.140625" style="51"/>
  </cols>
  <sheetData>
    <row r="1" spans="1:31" s="5" customFormat="1" ht="20.100000000000001" customHeight="1">
      <c r="A1" s="605" t="s">
        <v>7322</v>
      </c>
      <c r="B1" s="605" t="s">
        <v>6989</v>
      </c>
      <c r="C1" s="605" t="s">
        <v>7601</v>
      </c>
      <c r="D1" s="605" t="s">
        <v>7398</v>
      </c>
      <c r="E1" s="605" t="s">
        <v>7303</v>
      </c>
      <c r="F1" s="607" t="s">
        <v>9476</v>
      </c>
      <c r="G1" s="607"/>
      <c r="H1" s="607" t="s">
        <v>7553</v>
      </c>
      <c r="I1" s="607"/>
      <c r="J1" s="607" t="s">
        <v>7863</v>
      </c>
      <c r="K1" s="607"/>
      <c r="L1" s="607" t="s">
        <v>8326</v>
      </c>
      <c r="M1" s="607"/>
      <c r="N1" s="607" t="s">
        <v>7400</v>
      </c>
      <c r="O1" s="607"/>
      <c r="P1" s="607" t="s">
        <v>6996</v>
      </c>
      <c r="Q1" s="607"/>
      <c r="R1" s="607" t="s">
        <v>7401</v>
      </c>
      <c r="S1" s="607"/>
      <c r="T1" s="607" t="s">
        <v>7323</v>
      </c>
      <c r="U1" s="607"/>
      <c r="V1" s="582" t="s">
        <v>8100</v>
      </c>
      <c r="W1" s="583"/>
      <c r="X1" s="583"/>
      <c r="Y1" s="583"/>
      <c r="Z1" s="583"/>
      <c r="AA1" s="583"/>
      <c r="AB1" s="583"/>
      <c r="AC1" s="584"/>
      <c r="AD1" s="605" t="s">
        <v>7870</v>
      </c>
      <c r="AE1" s="51"/>
    </row>
    <row r="2" spans="1:31" s="5" customFormat="1" ht="27">
      <c r="A2" s="605"/>
      <c r="B2" s="605"/>
      <c r="C2" s="605"/>
      <c r="D2" s="605"/>
      <c r="E2" s="605"/>
      <c r="F2" s="530" t="s">
        <v>9477</v>
      </c>
      <c r="G2" s="425" t="s">
        <v>9478</v>
      </c>
      <c r="H2" s="454" t="s">
        <v>7306</v>
      </c>
      <c r="I2" s="425" t="s">
        <v>7307</v>
      </c>
      <c r="J2" s="454" t="s">
        <v>7306</v>
      </c>
      <c r="K2" s="425" t="s">
        <v>7307</v>
      </c>
      <c r="L2" s="454" t="s">
        <v>7306</v>
      </c>
      <c r="M2" s="425" t="s">
        <v>7307</v>
      </c>
      <c r="N2" s="454" t="s">
        <v>7306</v>
      </c>
      <c r="O2" s="425" t="s">
        <v>7307</v>
      </c>
      <c r="P2" s="454" t="s">
        <v>7306</v>
      </c>
      <c r="Q2" s="425" t="s">
        <v>7307</v>
      </c>
      <c r="R2" s="454" t="s">
        <v>7306</v>
      </c>
      <c r="S2" s="425" t="s">
        <v>7307</v>
      </c>
      <c r="T2" s="454" t="s">
        <v>7306</v>
      </c>
      <c r="U2" s="425" t="s">
        <v>7307</v>
      </c>
      <c r="V2" s="425" t="s">
        <v>8030</v>
      </c>
      <c r="W2" s="425" t="s">
        <v>7554</v>
      </c>
      <c r="X2" s="425" t="s">
        <v>7578</v>
      </c>
      <c r="Y2" s="425" t="s">
        <v>7404</v>
      </c>
      <c r="Z2" s="404" t="s">
        <v>7297</v>
      </c>
      <c r="AA2" s="405" t="s">
        <v>7005</v>
      </c>
      <c r="AB2" s="405" t="s">
        <v>2964</v>
      </c>
      <c r="AC2" s="406" t="s">
        <v>2965</v>
      </c>
      <c r="AD2" s="605"/>
      <c r="AE2" s="51"/>
    </row>
    <row r="3" spans="1:31" ht="20.100000000000001" customHeight="1">
      <c r="A3" s="374" t="s">
        <v>3264</v>
      </c>
      <c r="B3" s="374" t="s">
        <v>8912</v>
      </c>
      <c r="C3" s="358" t="s">
        <v>7611</v>
      </c>
      <c r="D3" s="374" t="s">
        <v>1423</v>
      </c>
      <c r="E3" s="358"/>
      <c r="F3" s="443">
        <v>75</v>
      </c>
      <c r="G3" s="444">
        <v>1.8830027617373839</v>
      </c>
      <c r="H3" s="443">
        <v>66</v>
      </c>
      <c r="I3" s="444">
        <v>1.6168544830965212</v>
      </c>
      <c r="J3" s="443">
        <v>91</v>
      </c>
      <c r="K3" s="444">
        <v>2.1869742850276377</v>
      </c>
      <c r="L3" s="443">
        <v>96</v>
      </c>
      <c r="M3" s="444">
        <v>2.2000000000000002</v>
      </c>
      <c r="N3" s="443">
        <v>123</v>
      </c>
      <c r="O3" s="444">
        <v>2.7973618376165565</v>
      </c>
      <c r="P3" s="471">
        <v>154</v>
      </c>
      <c r="Q3" s="465">
        <v>3.37275514673675</v>
      </c>
      <c r="R3" s="471">
        <v>165</v>
      </c>
      <c r="S3" s="465">
        <v>3.5279025016035921</v>
      </c>
      <c r="T3" s="471">
        <v>652</v>
      </c>
      <c r="U3" s="465">
        <v>12.804399057344854</v>
      </c>
      <c r="V3" s="465" t="s">
        <v>8028</v>
      </c>
      <c r="W3" s="358" t="s">
        <v>7010</v>
      </c>
      <c r="X3" s="358" t="s">
        <v>7010</v>
      </c>
      <c r="Y3" s="358" t="s">
        <v>7010</v>
      </c>
      <c r="Z3" s="358" t="s">
        <v>7010</v>
      </c>
      <c r="AA3" s="358" t="s">
        <v>7010</v>
      </c>
      <c r="AB3" s="358" t="s">
        <v>7010</v>
      </c>
      <c r="AC3" s="358" t="s">
        <v>7010</v>
      </c>
      <c r="AD3" s="374" t="s">
        <v>7431</v>
      </c>
    </row>
    <row r="4" spans="1:31" ht="20.100000000000001" customHeight="1">
      <c r="A4" s="311"/>
      <c r="B4" s="311"/>
      <c r="C4" s="452"/>
      <c r="D4" s="311" t="s">
        <v>1424</v>
      </c>
      <c r="E4" s="452"/>
      <c r="F4" s="531">
        <v>3908</v>
      </c>
      <c r="G4" s="314">
        <v>98.116997238262613</v>
      </c>
      <c r="H4" s="356">
        <v>4016</v>
      </c>
      <c r="I4" s="314">
        <v>98.383145516903483</v>
      </c>
      <c r="J4" s="356">
        <v>4070</v>
      </c>
      <c r="K4" s="314">
        <v>97.813025714972369</v>
      </c>
      <c r="L4" s="356">
        <v>4201</v>
      </c>
      <c r="M4" s="314">
        <v>97.8</v>
      </c>
      <c r="N4" s="356">
        <v>4274</v>
      </c>
      <c r="O4" s="314">
        <v>97.202638162383437</v>
      </c>
      <c r="P4" s="315">
        <v>4412</v>
      </c>
      <c r="Q4" s="316">
        <v>96.62724485326325</v>
      </c>
      <c r="R4" s="315">
        <v>4512</v>
      </c>
      <c r="S4" s="316">
        <v>96.472097498396408</v>
      </c>
      <c r="T4" s="315">
        <v>4440</v>
      </c>
      <c r="U4" s="316">
        <v>87.195600942655147</v>
      </c>
      <c r="V4" s="316"/>
      <c r="W4" s="452"/>
      <c r="X4" s="452"/>
      <c r="Y4" s="452"/>
      <c r="Z4" s="452"/>
      <c r="AA4" s="452"/>
      <c r="AB4" s="452"/>
      <c r="AC4" s="452"/>
      <c r="AD4" s="311" t="s">
        <v>7432</v>
      </c>
    </row>
    <row r="5" spans="1:31" ht="20.100000000000001" customHeight="1">
      <c r="A5" s="374" t="s">
        <v>8913</v>
      </c>
      <c r="B5" s="374" t="s">
        <v>1123</v>
      </c>
      <c r="C5" s="358" t="s">
        <v>7611</v>
      </c>
      <c r="D5" s="374" t="s">
        <v>2267</v>
      </c>
      <c r="E5" s="358"/>
      <c r="F5" s="443">
        <v>24</v>
      </c>
      <c r="G5" s="444">
        <v>0.60256088375596284</v>
      </c>
      <c r="H5" s="443">
        <v>25</v>
      </c>
      <c r="I5" s="444">
        <v>0.61244487996080355</v>
      </c>
      <c r="J5" s="443">
        <v>35</v>
      </c>
      <c r="K5" s="444">
        <v>0.84114395577986056</v>
      </c>
      <c r="L5" s="443">
        <v>31</v>
      </c>
      <c r="M5" s="444">
        <v>0.72143355829648592</v>
      </c>
      <c r="N5" s="443">
        <v>47</v>
      </c>
      <c r="O5" s="444">
        <v>1.1000000000000001</v>
      </c>
      <c r="P5" s="471">
        <v>46</v>
      </c>
      <c r="Q5" s="465">
        <v>1.0074463425317564</v>
      </c>
      <c r="R5" s="471">
        <v>62</v>
      </c>
      <c r="S5" s="465">
        <v>1.3256360915116527</v>
      </c>
      <c r="T5" s="471">
        <v>304</v>
      </c>
      <c r="U5" s="465">
        <v>5.9701492537313436</v>
      </c>
      <c r="V5" s="465" t="s">
        <v>8028</v>
      </c>
      <c r="W5" s="358" t="s">
        <v>7010</v>
      </c>
      <c r="X5" s="358" t="s">
        <v>7010</v>
      </c>
      <c r="Y5" s="358" t="s">
        <v>7010</v>
      </c>
      <c r="Z5" s="358" t="s">
        <v>7010</v>
      </c>
      <c r="AA5" s="358" t="s">
        <v>7010</v>
      </c>
      <c r="AB5" s="358" t="s">
        <v>7010</v>
      </c>
      <c r="AC5" s="358" t="s">
        <v>7010</v>
      </c>
      <c r="AD5" s="374" t="s">
        <v>7431</v>
      </c>
    </row>
    <row r="6" spans="1:31" ht="20.100000000000001" customHeight="1">
      <c r="A6" s="311"/>
      <c r="B6" s="311"/>
      <c r="C6" s="452"/>
      <c r="D6" s="311" t="s">
        <v>2268</v>
      </c>
      <c r="E6" s="452"/>
      <c r="F6" s="531">
        <v>5</v>
      </c>
      <c r="G6" s="314">
        <v>0.12553351744915892</v>
      </c>
      <c r="H6" s="356">
        <v>6</v>
      </c>
      <c r="I6" s="314">
        <v>0.14698677119059284</v>
      </c>
      <c r="J6" s="356">
        <v>10</v>
      </c>
      <c r="K6" s="314">
        <v>0.24032684450853159</v>
      </c>
      <c r="L6" s="356">
        <v>14</v>
      </c>
      <c r="M6" s="314">
        <v>0.3258087037468001</v>
      </c>
      <c r="N6" s="356">
        <v>10</v>
      </c>
      <c r="O6" s="314">
        <v>0.2</v>
      </c>
      <c r="P6" s="315">
        <v>14</v>
      </c>
      <c r="Q6" s="316">
        <v>0.30661410424879543</v>
      </c>
      <c r="R6" s="315">
        <v>17</v>
      </c>
      <c r="S6" s="316">
        <v>0.36348086380158223</v>
      </c>
      <c r="T6" s="315">
        <v>88</v>
      </c>
      <c r="U6" s="316">
        <v>1.7282010997643362</v>
      </c>
      <c r="V6" s="316"/>
      <c r="W6" s="452"/>
      <c r="X6" s="452"/>
      <c r="Y6" s="452"/>
      <c r="Z6" s="452"/>
      <c r="AA6" s="452"/>
      <c r="AB6" s="452"/>
      <c r="AC6" s="452"/>
      <c r="AD6" s="311" t="s">
        <v>7432</v>
      </c>
    </row>
    <row r="7" spans="1:31" ht="20.100000000000001" customHeight="1">
      <c r="A7" s="311"/>
      <c r="B7" s="311"/>
      <c r="C7" s="452"/>
      <c r="D7" s="311" t="s">
        <v>2269</v>
      </c>
      <c r="E7" s="452"/>
      <c r="F7" s="531"/>
      <c r="G7" s="314"/>
      <c r="H7" s="356">
        <v>1</v>
      </c>
      <c r="I7" s="314">
        <v>2.4497795198432142E-2</v>
      </c>
      <c r="J7" s="356">
        <v>3</v>
      </c>
      <c r="K7" s="314">
        <v>7.2098053352559477E-2</v>
      </c>
      <c r="L7" s="356">
        <v>2</v>
      </c>
      <c r="M7" s="314"/>
      <c r="N7" s="356"/>
      <c r="O7" s="314"/>
      <c r="P7" s="315">
        <v>1</v>
      </c>
      <c r="Q7" s="316"/>
      <c r="R7" s="315">
        <v>5</v>
      </c>
      <c r="S7" s="316">
        <v>0.10690613641223007</v>
      </c>
      <c r="T7" s="315">
        <v>6</v>
      </c>
      <c r="U7" s="316">
        <v>0.1178318931657502</v>
      </c>
      <c r="V7" s="316"/>
      <c r="W7" s="452"/>
      <c r="X7" s="452"/>
      <c r="Y7" s="452"/>
      <c r="Z7" s="452"/>
      <c r="AA7" s="452"/>
      <c r="AB7" s="452"/>
      <c r="AC7" s="452"/>
      <c r="AD7" s="85" t="s">
        <v>8914</v>
      </c>
    </row>
    <row r="8" spans="1:31" ht="20.100000000000001" customHeight="1">
      <c r="A8" s="311"/>
      <c r="B8" s="311"/>
      <c r="C8" s="452"/>
      <c r="D8" s="311" t="s">
        <v>2270</v>
      </c>
      <c r="E8" s="452"/>
      <c r="F8" s="531">
        <v>2</v>
      </c>
      <c r="G8" s="314">
        <v>5.0213406979663568E-2</v>
      </c>
      <c r="H8" s="356">
        <v>1</v>
      </c>
      <c r="I8" s="314">
        <v>2.4497795198432142E-2</v>
      </c>
      <c r="J8" s="356">
        <v>1</v>
      </c>
      <c r="K8" s="314">
        <v>2.4032684450853159E-2</v>
      </c>
      <c r="L8" s="356">
        <v>3</v>
      </c>
      <c r="M8" s="314">
        <v>6.9816150802885737E-2</v>
      </c>
      <c r="N8" s="356"/>
      <c r="O8" s="314"/>
      <c r="P8" s="315">
        <v>3</v>
      </c>
      <c r="Q8" s="316">
        <v>6.5703022339027597E-2</v>
      </c>
      <c r="R8" s="315">
        <v>2</v>
      </c>
      <c r="S8" s="316"/>
      <c r="T8" s="315">
        <v>10</v>
      </c>
      <c r="U8" s="316">
        <v>0.19638648860958366</v>
      </c>
      <c r="V8" s="316"/>
      <c r="W8" s="452"/>
      <c r="X8" s="452"/>
      <c r="Y8" s="452"/>
      <c r="Z8" s="452"/>
      <c r="AA8" s="452"/>
      <c r="AB8" s="452"/>
      <c r="AC8" s="452"/>
      <c r="AD8" s="311"/>
    </row>
    <row r="9" spans="1:31" ht="20.100000000000001" customHeight="1">
      <c r="A9" s="311"/>
      <c r="B9" s="311"/>
      <c r="C9" s="452"/>
      <c r="D9" s="311" t="s">
        <v>2271</v>
      </c>
      <c r="E9" s="452"/>
      <c r="F9" s="531"/>
      <c r="G9" s="314"/>
      <c r="H9" s="356">
        <v>1</v>
      </c>
      <c r="I9" s="314">
        <v>2.4497795198432142E-2</v>
      </c>
      <c r="J9" s="356"/>
      <c r="K9" s="314"/>
      <c r="L9" s="356"/>
      <c r="M9" s="314"/>
      <c r="N9" s="356"/>
      <c r="O9" s="314"/>
      <c r="P9" s="356"/>
      <c r="Q9" s="314"/>
      <c r="R9" s="356"/>
      <c r="S9" s="314"/>
      <c r="T9" s="315">
        <v>6</v>
      </c>
      <c r="U9" s="316">
        <v>0.1178318931657502</v>
      </c>
      <c r="V9" s="316"/>
      <c r="W9" s="452"/>
      <c r="X9" s="452"/>
      <c r="Y9" s="452"/>
      <c r="Z9" s="452"/>
      <c r="AA9" s="452"/>
      <c r="AB9" s="452"/>
      <c r="AC9" s="452"/>
      <c r="AD9" s="311"/>
    </row>
    <row r="10" spans="1:31" ht="20.100000000000001" customHeight="1">
      <c r="A10" s="311"/>
      <c r="B10" s="311"/>
      <c r="C10" s="452"/>
      <c r="D10" s="311" t="s">
        <v>2272</v>
      </c>
      <c r="E10" s="452"/>
      <c r="F10" s="531">
        <v>22</v>
      </c>
      <c r="G10" s="314">
        <v>0.55234747677629925</v>
      </c>
      <c r="H10" s="356">
        <v>14</v>
      </c>
      <c r="I10" s="314">
        <v>0.34296913277804997</v>
      </c>
      <c r="J10" s="356">
        <v>19</v>
      </c>
      <c r="K10" s="314">
        <v>0.45662100456621002</v>
      </c>
      <c r="L10" s="356">
        <v>21</v>
      </c>
      <c r="M10" s="314">
        <v>0.48871305562020012</v>
      </c>
      <c r="N10" s="356">
        <v>32</v>
      </c>
      <c r="O10" s="314">
        <v>0.7</v>
      </c>
      <c r="P10" s="315">
        <v>45</v>
      </c>
      <c r="Q10" s="316">
        <v>0.98554533508541398</v>
      </c>
      <c r="R10" s="315">
        <v>30</v>
      </c>
      <c r="S10" s="316">
        <v>0.64143681847338041</v>
      </c>
      <c r="T10" s="315">
        <v>108</v>
      </c>
      <c r="U10" s="316">
        <v>2.1209740769835035</v>
      </c>
      <c r="V10" s="316"/>
      <c r="W10" s="452"/>
      <c r="X10" s="452"/>
      <c r="Y10" s="452"/>
      <c r="Z10" s="452"/>
      <c r="AA10" s="452"/>
      <c r="AB10" s="452"/>
      <c r="AC10" s="452"/>
      <c r="AD10" s="311"/>
    </row>
    <row r="11" spans="1:31" ht="20.100000000000001" customHeight="1">
      <c r="A11" s="311"/>
      <c r="B11" s="311"/>
      <c r="C11" s="452"/>
      <c r="D11" s="311" t="s">
        <v>8915</v>
      </c>
      <c r="E11" s="452"/>
      <c r="F11" s="531"/>
      <c r="G11" s="314"/>
      <c r="H11" s="356"/>
      <c r="I11" s="314"/>
      <c r="J11" s="356"/>
      <c r="K11" s="314"/>
      <c r="L11" s="356"/>
      <c r="M11" s="314"/>
      <c r="N11" s="356"/>
      <c r="O11" s="314"/>
      <c r="P11" s="356"/>
      <c r="Q11" s="314"/>
      <c r="R11" s="356"/>
      <c r="S11" s="314"/>
      <c r="T11" s="315">
        <v>2</v>
      </c>
      <c r="U11" s="316"/>
      <c r="V11" s="316"/>
      <c r="W11" s="452"/>
      <c r="X11" s="452"/>
      <c r="Y11" s="452"/>
      <c r="Z11" s="452"/>
      <c r="AA11" s="452"/>
      <c r="AB11" s="452"/>
      <c r="AC11" s="452"/>
      <c r="AD11" s="311"/>
    </row>
    <row r="12" spans="1:31" ht="20.100000000000001" customHeight="1">
      <c r="A12" s="311"/>
      <c r="B12" s="311"/>
      <c r="C12" s="452"/>
      <c r="D12" s="311" t="s">
        <v>2274</v>
      </c>
      <c r="E12" s="452"/>
      <c r="F12" s="531"/>
      <c r="G12" s="314"/>
      <c r="H12" s="356"/>
      <c r="I12" s="314"/>
      <c r="J12" s="356"/>
      <c r="K12" s="314"/>
      <c r="L12" s="356"/>
      <c r="M12" s="314"/>
      <c r="N12" s="356">
        <v>1</v>
      </c>
      <c r="O12" s="314"/>
      <c r="P12" s="356"/>
      <c r="Q12" s="314"/>
      <c r="R12" s="315">
        <v>3</v>
      </c>
      <c r="S12" s="316">
        <v>6.4143681847338041E-2</v>
      </c>
      <c r="T12" s="315">
        <v>11</v>
      </c>
      <c r="U12" s="316">
        <v>0.21602513747054203</v>
      </c>
      <c r="V12" s="316"/>
      <c r="W12" s="452"/>
      <c r="X12" s="452"/>
      <c r="Y12" s="452"/>
      <c r="Z12" s="452"/>
      <c r="AA12" s="452"/>
      <c r="AB12" s="452"/>
      <c r="AC12" s="452"/>
      <c r="AD12" s="311"/>
    </row>
    <row r="13" spans="1:31" ht="20.100000000000001" customHeight="1">
      <c r="A13" s="311"/>
      <c r="B13" s="311"/>
      <c r="C13" s="452"/>
      <c r="D13" s="311" t="s">
        <v>8916</v>
      </c>
      <c r="E13" s="452"/>
      <c r="F13" s="531"/>
      <c r="G13" s="314"/>
      <c r="H13" s="356"/>
      <c r="I13" s="314"/>
      <c r="J13" s="356"/>
      <c r="K13" s="314"/>
      <c r="L13" s="356"/>
      <c r="M13" s="314"/>
      <c r="N13" s="356"/>
      <c r="O13" s="314"/>
      <c r="P13" s="356"/>
      <c r="Q13" s="314"/>
      <c r="R13" s="356"/>
      <c r="S13" s="314"/>
      <c r="T13" s="315"/>
      <c r="U13" s="316"/>
      <c r="V13" s="316"/>
      <c r="W13" s="452"/>
      <c r="X13" s="452"/>
      <c r="Y13" s="452"/>
      <c r="Z13" s="452"/>
      <c r="AA13" s="452"/>
      <c r="AB13" s="452"/>
      <c r="AC13" s="452"/>
      <c r="AD13" s="311"/>
    </row>
    <row r="14" spans="1:31" ht="20.100000000000001" customHeight="1">
      <c r="A14" s="311"/>
      <c r="B14" s="311"/>
      <c r="C14" s="452"/>
      <c r="D14" s="311" t="s">
        <v>8917</v>
      </c>
      <c r="E14" s="452"/>
      <c r="F14" s="531"/>
      <c r="G14" s="314"/>
      <c r="H14" s="356"/>
      <c r="I14" s="314"/>
      <c r="J14" s="356"/>
      <c r="K14" s="314"/>
      <c r="L14" s="356"/>
      <c r="M14" s="314"/>
      <c r="N14" s="356"/>
      <c r="O14" s="314"/>
      <c r="P14" s="315">
        <v>1</v>
      </c>
      <c r="Q14" s="316"/>
      <c r="R14" s="315">
        <v>1</v>
      </c>
      <c r="S14" s="316"/>
      <c r="T14" s="315">
        <v>5</v>
      </c>
      <c r="U14" s="316">
        <v>0.1</v>
      </c>
      <c r="V14" s="316"/>
      <c r="W14" s="452"/>
      <c r="X14" s="452"/>
      <c r="Y14" s="452"/>
      <c r="Z14" s="452"/>
      <c r="AA14" s="452"/>
      <c r="AB14" s="452"/>
      <c r="AC14" s="452"/>
      <c r="AD14" s="311"/>
    </row>
    <row r="15" spans="1:31" ht="20.100000000000001" customHeight="1">
      <c r="A15" s="311"/>
      <c r="B15" s="311"/>
      <c r="C15" s="452"/>
      <c r="D15" s="311" t="s">
        <v>8918</v>
      </c>
      <c r="E15" s="452"/>
      <c r="F15" s="531"/>
      <c r="G15" s="314"/>
      <c r="H15" s="356">
        <v>1</v>
      </c>
      <c r="I15" s="314">
        <v>2.4497795198432142E-2</v>
      </c>
      <c r="J15" s="356"/>
      <c r="K15" s="314"/>
      <c r="L15" s="356"/>
      <c r="M15" s="314"/>
      <c r="N15" s="356"/>
      <c r="O15" s="314"/>
      <c r="P15" s="356"/>
      <c r="Q15" s="314"/>
      <c r="R15" s="315">
        <v>2</v>
      </c>
      <c r="S15" s="316"/>
      <c r="T15" s="315">
        <v>5</v>
      </c>
      <c r="U15" s="316">
        <v>0.1</v>
      </c>
      <c r="V15" s="316"/>
      <c r="W15" s="452"/>
      <c r="X15" s="452"/>
      <c r="Y15" s="452"/>
      <c r="Z15" s="452"/>
      <c r="AA15" s="452"/>
      <c r="AB15" s="452"/>
      <c r="AC15" s="452"/>
      <c r="AD15" s="311"/>
    </row>
    <row r="16" spans="1:31" ht="20.100000000000001" customHeight="1">
      <c r="A16" s="311"/>
      <c r="B16" s="311"/>
      <c r="C16" s="452"/>
      <c r="D16" s="311" t="s">
        <v>7436</v>
      </c>
      <c r="E16" s="452"/>
      <c r="F16" s="531"/>
      <c r="G16" s="314"/>
      <c r="H16" s="356"/>
      <c r="I16" s="314"/>
      <c r="J16" s="356"/>
      <c r="K16" s="314"/>
      <c r="L16" s="356"/>
      <c r="M16" s="314"/>
      <c r="N16" s="356"/>
      <c r="O16" s="314"/>
      <c r="P16" s="356"/>
      <c r="Q16" s="314"/>
      <c r="R16" s="315">
        <v>1</v>
      </c>
      <c r="S16" s="316"/>
      <c r="T16" s="315">
        <v>2</v>
      </c>
      <c r="U16" s="316"/>
      <c r="V16" s="316"/>
      <c r="W16" s="452"/>
      <c r="X16" s="452"/>
      <c r="Y16" s="452"/>
      <c r="Z16" s="452"/>
      <c r="AA16" s="452"/>
      <c r="AB16" s="452"/>
      <c r="AC16" s="452"/>
      <c r="AD16" s="311"/>
    </row>
    <row r="17" spans="1:30" ht="20.100000000000001" customHeight="1">
      <c r="A17" s="311"/>
      <c r="B17" s="311"/>
      <c r="C17" s="452"/>
      <c r="D17" s="311" t="s">
        <v>8919</v>
      </c>
      <c r="E17" s="452"/>
      <c r="F17" s="531"/>
      <c r="G17" s="314"/>
      <c r="H17" s="356"/>
      <c r="I17" s="314"/>
      <c r="J17" s="356"/>
      <c r="K17" s="314"/>
      <c r="L17" s="356"/>
      <c r="M17" s="314"/>
      <c r="N17" s="356"/>
      <c r="O17" s="314"/>
      <c r="P17" s="356"/>
      <c r="Q17" s="314"/>
      <c r="R17" s="356"/>
      <c r="S17" s="314"/>
      <c r="T17" s="356"/>
      <c r="U17" s="314"/>
      <c r="V17" s="314"/>
      <c r="W17" s="452"/>
      <c r="X17" s="452"/>
      <c r="Y17" s="452"/>
      <c r="Z17" s="452"/>
      <c r="AA17" s="452"/>
      <c r="AB17" s="452"/>
      <c r="AC17" s="452"/>
      <c r="AD17" s="311"/>
    </row>
    <row r="18" spans="1:30" ht="20.100000000000001" customHeight="1">
      <c r="A18" s="311"/>
      <c r="B18" s="311"/>
      <c r="C18" s="452"/>
      <c r="D18" s="311" t="s">
        <v>8920</v>
      </c>
      <c r="E18" s="452"/>
      <c r="F18" s="531">
        <v>1</v>
      </c>
      <c r="G18" s="314">
        <v>2.5106703489831784E-2</v>
      </c>
      <c r="H18" s="356">
        <v>1</v>
      </c>
      <c r="I18" s="314">
        <v>2.4497795198432142E-2</v>
      </c>
      <c r="J18" s="356"/>
      <c r="K18" s="314"/>
      <c r="L18" s="356"/>
      <c r="M18" s="314"/>
      <c r="N18" s="356"/>
      <c r="O18" s="314"/>
      <c r="P18" s="356"/>
      <c r="Q18" s="314"/>
      <c r="R18" s="356"/>
      <c r="S18" s="314"/>
      <c r="T18" s="356">
        <v>2</v>
      </c>
      <c r="U18" s="314"/>
      <c r="V18" s="314"/>
      <c r="W18" s="452"/>
      <c r="X18" s="452"/>
      <c r="Y18" s="452"/>
      <c r="Z18" s="452"/>
      <c r="AA18" s="452"/>
      <c r="AB18" s="452"/>
      <c r="AC18" s="452"/>
      <c r="AD18" s="311"/>
    </row>
    <row r="19" spans="1:30" ht="20.100000000000001" customHeight="1">
      <c r="A19" s="311"/>
      <c r="B19" s="311"/>
      <c r="C19" s="452"/>
      <c r="D19" s="311" t="s">
        <v>8921</v>
      </c>
      <c r="E19" s="452"/>
      <c r="F19" s="531"/>
      <c r="G19" s="314"/>
      <c r="H19" s="356"/>
      <c r="I19" s="314"/>
      <c r="J19" s="356"/>
      <c r="K19" s="314"/>
      <c r="L19" s="356"/>
      <c r="M19" s="314"/>
      <c r="N19" s="356"/>
      <c r="O19" s="314"/>
      <c r="P19" s="356"/>
      <c r="Q19" s="314"/>
      <c r="R19" s="356"/>
      <c r="S19" s="314"/>
      <c r="T19" s="356"/>
      <c r="U19" s="314"/>
      <c r="V19" s="314"/>
      <c r="W19" s="452"/>
      <c r="X19" s="452"/>
      <c r="Y19" s="452"/>
      <c r="Z19" s="452"/>
      <c r="AA19" s="452"/>
      <c r="AB19" s="452"/>
      <c r="AC19" s="452"/>
      <c r="AD19" s="311"/>
    </row>
    <row r="20" spans="1:30" ht="20.100000000000001" customHeight="1">
      <c r="A20" s="311"/>
      <c r="B20" s="311"/>
      <c r="C20" s="452"/>
      <c r="D20" s="311" t="s">
        <v>8922</v>
      </c>
      <c r="E20" s="452"/>
      <c r="F20" s="531"/>
      <c r="G20" s="314"/>
      <c r="H20" s="356"/>
      <c r="I20" s="314"/>
      <c r="J20" s="356"/>
      <c r="K20" s="314"/>
      <c r="L20" s="356"/>
      <c r="M20" s="314"/>
      <c r="N20" s="356"/>
      <c r="O20" s="314"/>
      <c r="P20" s="356"/>
      <c r="Q20" s="314"/>
      <c r="R20" s="315">
        <v>1</v>
      </c>
      <c r="S20" s="316"/>
      <c r="T20" s="315">
        <v>2</v>
      </c>
      <c r="U20" s="316"/>
      <c r="V20" s="316"/>
      <c r="W20" s="452"/>
      <c r="X20" s="452"/>
      <c r="Y20" s="452"/>
      <c r="Z20" s="452"/>
      <c r="AA20" s="452"/>
      <c r="AB20" s="452"/>
      <c r="AC20" s="452"/>
      <c r="AD20" s="311"/>
    </row>
    <row r="21" spans="1:30" ht="20.100000000000001" customHeight="1">
      <c r="A21" s="311"/>
      <c r="B21" s="311"/>
      <c r="C21" s="452"/>
      <c r="D21" s="311" t="s">
        <v>8923</v>
      </c>
      <c r="E21" s="452"/>
      <c r="F21" s="531"/>
      <c r="G21" s="314"/>
      <c r="H21" s="356"/>
      <c r="I21" s="314"/>
      <c r="J21" s="356"/>
      <c r="K21" s="314"/>
      <c r="L21" s="356"/>
      <c r="M21" s="314"/>
      <c r="N21" s="356"/>
      <c r="O21" s="314"/>
      <c r="P21" s="356"/>
      <c r="Q21" s="314"/>
      <c r="R21" s="356"/>
      <c r="S21" s="314"/>
      <c r="T21" s="315">
        <v>4</v>
      </c>
      <c r="U21" s="316">
        <v>7.8554595443833461E-2</v>
      </c>
      <c r="V21" s="316"/>
      <c r="W21" s="452"/>
      <c r="X21" s="452"/>
      <c r="Y21" s="452"/>
      <c r="Z21" s="452"/>
      <c r="AA21" s="452"/>
      <c r="AB21" s="452"/>
      <c r="AC21" s="452"/>
      <c r="AD21" s="311"/>
    </row>
    <row r="22" spans="1:30" ht="20.100000000000001" customHeight="1">
      <c r="A22" s="311"/>
      <c r="B22" s="311"/>
      <c r="C22" s="452"/>
      <c r="D22" s="311" t="s">
        <v>8924</v>
      </c>
      <c r="E22" s="452"/>
      <c r="F22" s="531"/>
      <c r="G22" s="314"/>
      <c r="H22" s="356"/>
      <c r="I22" s="314"/>
      <c r="J22" s="356"/>
      <c r="K22" s="314"/>
      <c r="L22" s="356"/>
      <c r="M22" s="314"/>
      <c r="N22" s="356"/>
      <c r="O22" s="314"/>
      <c r="P22" s="356"/>
      <c r="Q22" s="314"/>
      <c r="R22" s="356"/>
      <c r="S22" s="314"/>
      <c r="T22" s="356"/>
      <c r="U22" s="314"/>
      <c r="V22" s="314"/>
      <c r="W22" s="452"/>
      <c r="X22" s="452"/>
      <c r="Y22" s="452"/>
      <c r="Z22" s="452"/>
      <c r="AA22" s="452"/>
      <c r="AB22" s="452"/>
      <c r="AC22" s="452"/>
      <c r="AD22" s="311"/>
    </row>
    <row r="23" spans="1:30" ht="20.100000000000001" customHeight="1">
      <c r="A23" s="311"/>
      <c r="B23" s="311"/>
      <c r="C23" s="452"/>
      <c r="D23" s="311" t="s">
        <v>8925</v>
      </c>
      <c r="E23" s="452"/>
      <c r="F23" s="531"/>
      <c r="G23" s="314"/>
      <c r="H23" s="356"/>
      <c r="I23" s="314"/>
      <c r="J23" s="356"/>
      <c r="K23" s="314"/>
      <c r="L23" s="356"/>
      <c r="M23" s="314"/>
      <c r="N23" s="356"/>
      <c r="O23" s="314"/>
      <c r="P23" s="356"/>
      <c r="Q23" s="314"/>
      <c r="R23" s="356"/>
      <c r="S23" s="314"/>
      <c r="T23" s="356"/>
      <c r="U23" s="314"/>
      <c r="V23" s="314"/>
      <c r="W23" s="452"/>
      <c r="X23" s="452"/>
      <c r="Y23" s="452"/>
      <c r="Z23" s="452"/>
      <c r="AA23" s="452"/>
      <c r="AB23" s="452"/>
      <c r="AC23" s="452"/>
      <c r="AD23" s="311"/>
    </row>
    <row r="24" spans="1:30" ht="20.100000000000001" customHeight="1">
      <c r="A24" s="311"/>
      <c r="B24" s="311"/>
      <c r="C24" s="452"/>
      <c r="D24" s="311" t="s">
        <v>8926</v>
      </c>
      <c r="E24" s="452"/>
      <c r="F24" s="531"/>
      <c r="G24" s="314"/>
      <c r="H24" s="356"/>
      <c r="I24" s="314"/>
      <c r="J24" s="356"/>
      <c r="K24" s="314"/>
      <c r="L24" s="356"/>
      <c r="M24" s="314"/>
      <c r="N24" s="356"/>
      <c r="O24" s="314"/>
      <c r="P24" s="356"/>
      <c r="Q24" s="314"/>
      <c r="R24" s="356"/>
      <c r="S24" s="314"/>
      <c r="T24" s="356"/>
      <c r="U24" s="314"/>
      <c r="V24" s="314"/>
      <c r="W24" s="452"/>
      <c r="X24" s="452"/>
      <c r="Y24" s="452"/>
      <c r="Z24" s="452"/>
      <c r="AA24" s="452"/>
      <c r="AB24" s="452"/>
      <c r="AC24" s="452"/>
      <c r="AD24" s="311"/>
    </row>
    <row r="25" spans="1:30" ht="20.100000000000001" customHeight="1">
      <c r="A25" s="311"/>
      <c r="B25" s="311"/>
      <c r="C25" s="452"/>
      <c r="D25" s="311" t="s">
        <v>8927</v>
      </c>
      <c r="E25" s="452"/>
      <c r="F25" s="531"/>
      <c r="G25" s="314"/>
      <c r="H25" s="356"/>
      <c r="I25" s="314"/>
      <c r="J25" s="356">
        <v>1</v>
      </c>
      <c r="K25" s="314">
        <v>2.4032684450853159E-2</v>
      </c>
      <c r="L25" s="356"/>
      <c r="M25" s="314"/>
      <c r="N25" s="356"/>
      <c r="O25" s="314"/>
      <c r="P25" s="315">
        <v>1</v>
      </c>
      <c r="Q25" s="316"/>
      <c r="R25" s="356"/>
      <c r="S25" s="314"/>
      <c r="T25" s="315">
        <v>1</v>
      </c>
      <c r="U25" s="316"/>
      <c r="V25" s="316"/>
      <c r="W25" s="452"/>
      <c r="X25" s="452"/>
      <c r="Y25" s="452"/>
      <c r="Z25" s="452"/>
      <c r="AA25" s="452"/>
      <c r="AB25" s="452"/>
      <c r="AC25" s="452"/>
      <c r="AD25" s="311"/>
    </row>
    <row r="26" spans="1:30" ht="20.100000000000001" customHeight="1">
      <c r="A26" s="311"/>
      <c r="B26" s="311"/>
      <c r="C26" s="452"/>
      <c r="D26" s="311" t="s">
        <v>7429</v>
      </c>
      <c r="E26" s="452"/>
      <c r="F26" s="531">
        <v>6</v>
      </c>
      <c r="G26" s="314">
        <v>0.15064022093899071</v>
      </c>
      <c r="H26" s="356">
        <v>4</v>
      </c>
      <c r="I26" s="314">
        <v>9.7991180793728566E-2</v>
      </c>
      <c r="J26" s="356">
        <v>14</v>
      </c>
      <c r="K26" s="314">
        <f>J26/4161*100</f>
        <v>0.33645758231194423</v>
      </c>
      <c r="L26" s="356">
        <v>10</v>
      </c>
      <c r="M26" s="314">
        <v>0.23272050267628577</v>
      </c>
      <c r="N26" s="356">
        <v>14</v>
      </c>
      <c r="O26" s="314">
        <v>0.3</v>
      </c>
      <c r="P26" s="315">
        <v>12</v>
      </c>
      <c r="Q26" s="316">
        <v>0.26281208935611039</v>
      </c>
      <c r="R26" s="315">
        <v>11</v>
      </c>
      <c r="S26" s="316">
        <v>0.23519350010690612</v>
      </c>
      <c r="T26" s="315">
        <v>22</v>
      </c>
      <c r="U26" s="316">
        <v>0.43205027494108406</v>
      </c>
      <c r="V26" s="316"/>
      <c r="W26" s="452"/>
      <c r="X26" s="452"/>
      <c r="Y26" s="452"/>
      <c r="Z26" s="452"/>
      <c r="AA26" s="452"/>
      <c r="AB26" s="452"/>
      <c r="AC26" s="452"/>
      <c r="AD26" s="311"/>
    </row>
    <row r="27" spans="1:30" ht="20.100000000000001" customHeight="1">
      <c r="A27" s="311"/>
      <c r="B27" s="311"/>
      <c r="C27" s="452"/>
      <c r="D27" s="311" t="s">
        <v>8928</v>
      </c>
      <c r="E27" s="452"/>
      <c r="F27" s="531">
        <v>2</v>
      </c>
      <c r="G27" s="314">
        <v>5.0213406979663568E-2</v>
      </c>
      <c r="H27" s="356">
        <v>2</v>
      </c>
      <c r="I27" s="314">
        <v>4.8995590396864283E-2</v>
      </c>
      <c r="J27" s="356">
        <v>1</v>
      </c>
      <c r="K27" s="314">
        <v>2.4032684450853159E-2</v>
      </c>
      <c r="L27" s="356">
        <v>2</v>
      </c>
      <c r="M27" s="314"/>
      <c r="N27" s="356">
        <v>4</v>
      </c>
      <c r="O27" s="314">
        <v>0.1</v>
      </c>
      <c r="P27" s="315">
        <v>5</v>
      </c>
      <c r="Q27" s="316">
        <v>0.10950503723171266</v>
      </c>
      <c r="R27" s="315">
        <v>2</v>
      </c>
      <c r="S27" s="316"/>
      <c r="T27" s="315">
        <v>7</v>
      </c>
      <c r="U27" s="316">
        <v>0.13747054202670855</v>
      </c>
      <c r="V27" s="316"/>
      <c r="W27" s="452"/>
      <c r="X27" s="452"/>
      <c r="Y27" s="452"/>
      <c r="Z27" s="452"/>
      <c r="AA27" s="452"/>
      <c r="AB27" s="452"/>
      <c r="AC27" s="452"/>
      <c r="AD27" s="311"/>
    </row>
    <row r="28" spans="1:30" ht="20.100000000000001" customHeight="1">
      <c r="A28" s="311"/>
      <c r="B28" s="311"/>
      <c r="C28" s="452"/>
      <c r="D28" s="311" t="s">
        <v>7430</v>
      </c>
      <c r="E28" s="452"/>
      <c r="F28" s="531">
        <v>1</v>
      </c>
      <c r="G28" s="314">
        <v>2.5106703489831784E-2</v>
      </c>
      <c r="H28" s="356"/>
      <c r="I28" s="314"/>
      <c r="J28" s="356">
        <v>2</v>
      </c>
      <c r="K28" s="314">
        <v>4.8065368901706318E-2</v>
      </c>
      <c r="L28" s="356">
        <v>1</v>
      </c>
      <c r="M28" s="314"/>
      <c r="N28" s="356"/>
      <c r="O28" s="314"/>
      <c r="P28" s="315">
        <v>1</v>
      </c>
      <c r="Q28" s="316"/>
      <c r="R28" s="315">
        <v>2</v>
      </c>
      <c r="S28" s="316"/>
      <c r="T28" s="315">
        <v>5</v>
      </c>
      <c r="U28" s="316">
        <v>9.819324430479183E-2</v>
      </c>
      <c r="V28" s="316"/>
      <c r="W28" s="452"/>
      <c r="X28" s="452"/>
      <c r="Y28" s="452"/>
      <c r="Z28" s="452"/>
      <c r="AA28" s="452"/>
      <c r="AB28" s="452"/>
      <c r="AC28" s="452"/>
      <c r="AD28" s="311"/>
    </row>
    <row r="29" spans="1:30" ht="20.100000000000001" customHeight="1">
      <c r="A29" s="311"/>
      <c r="B29" s="311"/>
      <c r="C29" s="452"/>
      <c r="D29" s="311" t="s">
        <v>7414</v>
      </c>
      <c r="E29" s="452"/>
      <c r="F29" s="531">
        <v>1</v>
      </c>
      <c r="G29" s="314">
        <v>2.5106703489831784E-2</v>
      </c>
      <c r="H29" s="356">
        <v>4</v>
      </c>
      <c r="I29" s="314">
        <v>9.7991180793728566E-2</v>
      </c>
      <c r="J29" s="356">
        <v>1</v>
      </c>
      <c r="K29" s="314">
        <v>2.4032684450853159E-2</v>
      </c>
      <c r="L29" s="356">
        <v>2</v>
      </c>
      <c r="M29" s="314"/>
      <c r="N29" s="356">
        <v>5</v>
      </c>
      <c r="O29" s="314">
        <v>0.1</v>
      </c>
      <c r="P29" s="315">
        <v>7</v>
      </c>
      <c r="Q29" s="316">
        <v>0.15330705212439771</v>
      </c>
      <c r="R29" s="315">
        <v>2</v>
      </c>
      <c r="S29" s="316"/>
      <c r="T29" s="315">
        <v>11</v>
      </c>
      <c r="U29" s="316">
        <v>0.21602513747054203</v>
      </c>
      <c r="V29" s="316"/>
      <c r="W29" s="452"/>
      <c r="X29" s="452"/>
      <c r="Y29" s="452"/>
      <c r="Z29" s="452"/>
      <c r="AA29" s="452"/>
      <c r="AB29" s="452"/>
      <c r="AC29" s="452"/>
      <c r="AD29" s="311"/>
    </row>
    <row r="30" spans="1:30" ht="20.100000000000001" customHeight="1">
      <c r="A30" s="311"/>
      <c r="B30" s="311"/>
      <c r="C30" s="452"/>
      <c r="D30" s="311" t="s">
        <v>7415</v>
      </c>
      <c r="E30" s="452"/>
      <c r="F30" s="531"/>
      <c r="G30" s="314"/>
      <c r="H30" s="356"/>
      <c r="I30" s="314"/>
      <c r="J30" s="356"/>
      <c r="K30" s="314"/>
      <c r="L30" s="356"/>
      <c r="M30" s="314"/>
      <c r="N30" s="356"/>
      <c r="O30" s="314"/>
      <c r="P30" s="356"/>
      <c r="Q30" s="314"/>
      <c r="R30" s="356"/>
      <c r="S30" s="314"/>
      <c r="T30" s="315">
        <v>3</v>
      </c>
      <c r="U30" s="316">
        <v>5.8915946582875099E-2</v>
      </c>
      <c r="V30" s="316"/>
      <c r="W30" s="452"/>
      <c r="X30" s="452"/>
      <c r="Y30" s="452"/>
      <c r="Z30" s="452"/>
      <c r="AA30" s="452"/>
      <c r="AB30" s="452"/>
      <c r="AC30" s="452"/>
      <c r="AD30" s="311"/>
    </row>
    <row r="31" spans="1:30" ht="20.100000000000001" customHeight="1">
      <c r="A31" s="311"/>
      <c r="B31" s="311"/>
      <c r="C31" s="452"/>
      <c r="D31" s="311" t="s">
        <v>7416</v>
      </c>
      <c r="E31" s="452"/>
      <c r="F31" s="531">
        <v>10</v>
      </c>
      <c r="G31" s="314">
        <v>0.25106703489831783</v>
      </c>
      <c r="H31" s="356">
        <v>1</v>
      </c>
      <c r="I31" s="314">
        <v>2.4497795198432142E-2</v>
      </c>
      <c r="J31" s="356">
        <v>2</v>
      </c>
      <c r="K31" s="314">
        <v>4.8065368901706318E-2</v>
      </c>
      <c r="L31" s="356">
        <v>5</v>
      </c>
      <c r="M31" s="314">
        <v>0.11636025133814289</v>
      </c>
      <c r="N31" s="356">
        <v>6</v>
      </c>
      <c r="O31" s="314">
        <v>0.1</v>
      </c>
      <c r="P31" s="315">
        <v>9</v>
      </c>
      <c r="Q31" s="316">
        <v>0.19710906701708278</v>
      </c>
      <c r="R31" s="315">
        <v>13</v>
      </c>
      <c r="S31" s="316">
        <v>0.27795595467179818</v>
      </c>
      <c r="T31" s="315">
        <v>9</v>
      </c>
      <c r="U31" s="316">
        <v>0.17674783974862529</v>
      </c>
      <c r="V31" s="316"/>
      <c r="W31" s="452"/>
      <c r="X31" s="452"/>
      <c r="Y31" s="452"/>
      <c r="Z31" s="452"/>
      <c r="AA31" s="452"/>
      <c r="AB31" s="452"/>
      <c r="AC31" s="452"/>
      <c r="AD31" s="311"/>
    </row>
    <row r="32" spans="1:30" ht="20.100000000000001" customHeight="1">
      <c r="A32" s="311"/>
      <c r="B32" s="311"/>
      <c r="C32" s="452"/>
      <c r="D32" s="311" t="s">
        <v>8929</v>
      </c>
      <c r="E32" s="452"/>
      <c r="F32" s="531"/>
      <c r="G32" s="314"/>
      <c r="H32" s="356"/>
      <c r="I32" s="314"/>
      <c r="J32" s="356"/>
      <c r="K32" s="314"/>
      <c r="L32" s="356"/>
      <c r="M32" s="314"/>
      <c r="N32" s="356"/>
      <c r="O32" s="314"/>
      <c r="P32" s="356"/>
      <c r="Q32" s="314"/>
      <c r="R32" s="315">
        <v>3</v>
      </c>
      <c r="S32" s="316">
        <v>6.4143681847338041E-2</v>
      </c>
      <c r="T32" s="315">
        <v>3</v>
      </c>
      <c r="U32" s="316">
        <v>5.8915946582875099E-2</v>
      </c>
      <c r="V32" s="316"/>
      <c r="W32" s="452"/>
      <c r="X32" s="452"/>
      <c r="Y32" s="452"/>
      <c r="Z32" s="452"/>
      <c r="AA32" s="452"/>
      <c r="AB32" s="452"/>
      <c r="AC32" s="452"/>
      <c r="AD32" s="311"/>
    </row>
    <row r="33" spans="1:30" ht="20.100000000000001" customHeight="1">
      <c r="A33" s="311"/>
      <c r="B33" s="311"/>
      <c r="C33" s="452"/>
      <c r="D33" s="311" t="s">
        <v>8930</v>
      </c>
      <c r="E33" s="452"/>
      <c r="F33" s="531">
        <v>1</v>
      </c>
      <c r="G33" s="314">
        <v>2.5106703489831784E-2</v>
      </c>
      <c r="H33" s="356">
        <v>1</v>
      </c>
      <c r="I33" s="314">
        <v>2.4497795198432142E-2</v>
      </c>
      <c r="J33" s="356">
        <v>2</v>
      </c>
      <c r="K33" s="314">
        <v>4.8065368901706318E-2</v>
      </c>
      <c r="L33" s="356">
        <v>3</v>
      </c>
      <c r="M33" s="314">
        <v>6.9816150802885737E-2</v>
      </c>
      <c r="N33" s="356">
        <v>1</v>
      </c>
      <c r="O33" s="314"/>
      <c r="P33" s="356"/>
      <c r="Q33" s="314"/>
      <c r="R33" s="315"/>
      <c r="S33" s="316"/>
      <c r="T33" s="315"/>
      <c r="U33" s="316"/>
      <c r="V33" s="316"/>
      <c r="W33" s="452"/>
      <c r="X33" s="452"/>
      <c r="Y33" s="452"/>
      <c r="Z33" s="452"/>
      <c r="AA33" s="452"/>
      <c r="AB33" s="452"/>
      <c r="AC33" s="452"/>
      <c r="AD33" s="311"/>
    </row>
    <row r="34" spans="1:30" ht="20.100000000000001" customHeight="1">
      <c r="A34" s="311"/>
      <c r="B34" s="311"/>
      <c r="C34" s="452"/>
      <c r="D34" s="311" t="s">
        <v>7417</v>
      </c>
      <c r="E34" s="452"/>
      <c r="F34" s="531"/>
      <c r="G34" s="314"/>
      <c r="H34" s="356">
        <v>2</v>
      </c>
      <c r="I34" s="314">
        <v>4.8995590396864283E-2</v>
      </c>
      <c r="J34" s="356"/>
      <c r="K34" s="314"/>
      <c r="L34" s="356"/>
      <c r="M34" s="314"/>
      <c r="N34" s="356">
        <v>1</v>
      </c>
      <c r="O34" s="314"/>
      <c r="P34" s="315">
        <v>2</v>
      </c>
      <c r="Q34" s="316"/>
      <c r="R34" s="315">
        <v>4</v>
      </c>
      <c r="S34" s="316">
        <v>8.5524909129784055E-2</v>
      </c>
      <c r="T34" s="315">
        <v>26</v>
      </c>
      <c r="U34" s="316">
        <v>0.51060487038491753</v>
      </c>
      <c r="V34" s="316"/>
      <c r="W34" s="452"/>
      <c r="X34" s="452"/>
      <c r="Y34" s="452"/>
      <c r="Z34" s="452"/>
      <c r="AA34" s="452"/>
      <c r="AB34" s="452"/>
      <c r="AC34" s="452"/>
      <c r="AD34" s="311"/>
    </row>
    <row r="35" spans="1:30" ht="20.100000000000001" customHeight="1">
      <c r="A35" s="311"/>
      <c r="B35" s="311"/>
      <c r="C35" s="452"/>
      <c r="D35" s="311" t="s">
        <v>7418</v>
      </c>
      <c r="E35" s="452"/>
      <c r="F35" s="531"/>
      <c r="G35" s="314"/>
      <c r="H35" s="356">
        <v>2</v>
      </c>
      <c r="I35" s="314">
        <v>4.8995590396864283E-2</v>
      </c>
      <c r="J35" s="356"/>
      <c r="K35" s="314"/>
      <c r="L35" s="356">
        <v>2</v>
      </c>
      <c r="M35" s="314"/>
      <c r="N35" s="356">
        <v>2</v>
      </c>
      <c r="O35" s="314"/>
      <c r="P35" s="315">
        <v>7</v>
      </c>
      <c r="Q35" s="316">
        <v>0.15330705212439771</v>
      </c>
      <c r="R35" s="315">
        <v>4</v>
      </c>
      <c r="S35" s="316">
        <v>8.5524909129784055E-2</v>
      </c>
      <c r="T35" s="315">
        <v>10</v>
      </c>
      <c r="U35" s="316">
        <v>0.19638648860958366</v>
      </c>
      <c r="V35" s="316"/>
      <c r="W35" s="452"/>
      <c r="X35" s="452"/>
      <c r="Y35" s="452"/>
      <c r="Z35" s="452"/>
      <c r="AA35" s="452"/>
      <c r="AB35" s="452"/>
      <c r="AC35" s="452"/>
      <c r="AD35" s="311"/>
    </row>
    <row r="36" spans="1:30" ht="20.100000000000001" customHeight="1">
      <c r="A36" s="311"/>
      <c r="B36" s="311"/>
      <c r="C36" s="452"/>
      <c r="D36" s="311" t="s">
        <v>8931</v>
      </c>
      <c r="E36" s="452"/>
      <c r="F36" s="531">
        <v>3908</v>
      </c>
      <c r="G36" s="314">
        <v>98.116997238262613</v>
      </c>
      <c r="H36" s="356">
        <v>4016</v>
      </c>
      <c r="I36" s="314">
        <v>98.383145516903483</v>
      </c>
      <c r="J36" s="356">
        <v>4070</v>
      </c>
      <c r="K36" s="314">
        <v>97.813025714972369</v>
      </c>
      <c r="L36" s="356">
        <v>4201</v>
      </c>
      <c r="M36" s="314">
        <v>97.76588317430766</v>
      </c>
      <c r="N36" s="356">
        <v>4274</v>
      </c>
      <c r="O36" s="314">
        <v>97.2</v>
      </c>
      <c r="P36" s="315">
        <v>4412</v>
      </c>
      <c r="Q36" s="316">
        <v>96.62724485326325</v>
      </c>
      <c r="R36" s="315">
        <v>4512</v>
      </c>
      <c r="S36" s="316">
        <v>96.472097498396408</v>
      </c>
      <c r="T36" s="315">
        <v>4440</v>
      </c>
      <c r="U36" s="316">
        <v>87.195600942655147</v>
      </c>
      <c r="V36" s="316"/>
      <c r="W36" s="452"/>
      <c r="X36" s="452"/>
      <c r="Y36" s="452"/>
      <c r="Z36" s="452"/>
      <c r="AA36" s="452"/>
      <c r="AB36" s="452"/>
      <c r="AC36" s="452"/>
      <c r="AD36" s="311"/>
    </row>
    <row r="37" spans="1:30" ht="20.100000000000001" customHeight="1">
      <c r="A37" s="374" t="s">
        <v>3265</v>
      </c>
      <c r="B37" s="374" t="s">
        <v>1124</v>
      </c>
      <c r="C37" s="358" t="s">
        <v>7611</v>
      </c>
      <c r="D37" s="374" t="s">
        <v>2267</v>
      </c>
      <c r="E37" s="358"/>
      <c r="F37" s="443">
        <v>1</v>
      </c>
      <c r="G37" s="444">
        <v>16.666666666666668</v>
      </c>
      <c r="H37" s="443"/>
      <c r="I37" s="444"/>
      <c r="J37" s="443">
        <v>1</v>
      </c>
      <c r="K37" s="444">
        <v>7.1428571428571432</v>
      </c>
      <c r="L37" s="443">
        <v>4</v>
      </c>
      <c r="M37" s="444">
        <v>17.399999999999999</v>
      </c>
      <c r="N37" s="443"/>
      <c r="O37" s="444"/>
      <c r="P37" s="471">
        <v>5</v>
      </c>
      <c r="Q37" s="465">
        <v>33.333333333333336</v>
      </c>
      <c r="R37" s="471">
        <v>1</v>
      </c>
      <c r="S37" s="465">
        <v>4</v>
      </c>
      <c r="T37" s="471">
        <v>3</v>
      </c>
      <c r="U37" s="465">
        <v>3.8461538461538463</v>
      </c>
      <c r="V37" s="465" t="s">
        <v>8028</v>
      </c>
      <c r="W37" s="358" t="s">
        <v>7010</v>
      </c>
      <c r="X37" s="358" t="s">
        <v>7010</v>
      </c>
      <c r="Y37" s="358" t="s">
        <v>7010</v>
      </c>
      <c r="Z37" s="358" t="s">
        <v>7010</v>
      </c>
      <c r="AA37" s="358" t="s">
        <v>7010</v>
      </c>
      <c r="AB37" s="358" t="s">
        <v>7010</v>
      </c>
      <c r="AC37" s="358" t="s">
        <v>7010</v>
      </c>
      <c r="AD37" s="374" t="s">
        <v>7431</v>
      </c>
    </row>
    <row r="38" spans="1:30" ht="20.100000000000001" customHeight="1">
      <c r="A38" s="311"/>
      <c r="B38" s="311"/>
      <c r="C38" s="452"/>
      <c r="D38" s="311" t="s">
        <v>2268</v>
      </c>
      <c r="E38" s="452"/>
      <c r="F38" s="531">
        <v>1</v>
      </c>
      <c r="G38" s="314">
        <v>16.666666666666668</v>
      </c>
      <c r="H38" s="356">
        <v>5</v>
      </c>
      <c r="I38" s="314">
        <v>45.454545454545453</v>
      </c>
      <c r="J38" s="356">
        <v>4</v>
      </c>
      <c r="K38" s="314">
        <v>28.571428571428573</v>
      </c>
      <c r="L38" s="356">
        <v>10</v>
      </c>
      <c r="M38" s="314">
        <v>43.5</v>
      </c>
      <c r="N38" s="356">
        <v>8</v>
      </c>
      <c r="O38" s="314">
        <v>53.3</v>
      </c>
      <c r="P38" s="315">
        <v>4</v>
      </c>
      <c r="Q38" s="316">
        <v>26.666666666666668</v>
      </c>
      <c r="R38" s="315">
        <v>5</v>
      </c>
      <c r="S38" s="316">
        <v>20</v>
      </c>
      <c r="T38" s="315">
        <v>30</v>
      </c>
      <c r="U38" s="316">
        <v>38.46153846153846</v>
      </c>
      <c r="V38" s="316"/>
      <c r="W38" s="452"/>
      <c r="X38" s="452"/>
      <c r="Y38" s="452"/>
      <c r="Z38" s="452"/>
      <c r="AA38" s="452"/>
      <c r="AB38" s="452"/>
      <c r="AC38" s="452"/>
      <c r="AD38" s="311" t="s">
        <v>7432</v>
      </c>
    </row>
    <row r="39" spans="1:30" ht="20.100000000000001" customHeight="1">
      <c r="A39" s="311"/>
      <c r="B39" s="311"/>
      <c r="C39" s="452"/>
      <c r="D39" s="311" t="s">
        <v>2269</v>
      </c>
      <c r="E39" s="452"/>
      <c r="F39" s="531"/>
      <c r="G39" s="314"/>
      <c r="H39" s="356"/>
      <c r="I39" s="314"/>
      <c r="J39" s="356"/>
      <c r="K39" s="314"/>
      <c r="L39" s="356"/>
      <c r="M39" s="314"/>
      <c r="N39" s="356">
        <v>1</v>
      </c>
      <c r="O39" s="314">
        <v>6.7</v>
      </c>
      <c r="P39" s="356"/>
      <c r="Q39" s="314"/>
      <c r="R39" s="315">
        <v>1</v>
      </c>
      <c r="S39" s="316">
        <v>4</v>
      </c>
      <c r="T39" s="356"/>
      <c r="U39" s="314"/>
      <c r="V39" s="314"/>
      <c r="W39" s="452"/>
      <c r="X39" s="452"/>
      <c r="Y39" s="452"/>
      <c r="Z39" s="452"/>
      <c r="AA39" s="452"/>
      <c r="AB39" s="452"/>
      <c r="AC39" s="452"/>
      <c r="AD39" s="311"/>
    </row>
    <row r="40" spans="1:30" ht="20.100000000000001" customHeight="1">
      <c r="A40" s="311"/>
      <c r="B40" s="311"/>
      <c r="C40" s="452"/>
      <c r="D40" s="311" t="s">
        <v>2270</v>
      </c>
      <c r="E40" s="452"/>
      <c r="F40" s="531"/>
      <c r="G40" s="314"/>
      <c r="H40" s="356">
        <v>1</v>
      </c>
      <c r="I40" s="314">
        <v>9.0909090909090917</v>
      </c>
      <c r="J40" s="356"/>
      <c r="K40" s="314"/>
      <c r="L40" s="356"/>
      <c r="M40" s="314"/>
      <c r="N40" s="356"/>
      <c r="O40" s="314"/>
      <c r="P40" s="356"/>
      <c r="Q40" s="314"/>
      <c r="R40" s="315">
        <v>4</v>
      </c>
      <c r="S40" s="316">
        <v>16</v>
      </c>
      <c r="T40" s="315">
        <v>3</v>
      </c>
      <c r="U40" s="316">
        <v>3.8461538461538463</v>
      </c>
      <c r="V40" s="316"/>
      <c r="W40" s="452"/>
      <c r="X40" s="452"/>
      <c r="Y40" s="452"/>
      <c r="Z40" s="452"/>
      <c r="AA40" s="452"/>
      <c r="AB40" s="452"/>
      <c r="AC40" s="452"/>
      <c r="AD40" s="311"/>
    </row>
    <row r="41" spans="1:30" ht="20.100000000000001" customHeight="1">
      <c r="A41" s="311"/>
      <c r="B41" s="311"/>
      <c r="C41" s="452"/>
      <c r="D41" s="311" t="s">
        <v>2271</v>
      </c>
      <c r="E41" s="452"/>
      <c r="F41" s="531"/>
      <c r="G41" s="314"/>
      <c r="H41" s="356"/>
      <c r="I41" s="314"/>
      <c r="J41" s="356"/>
      <c r="K41" s="314"/>
      <c r="L41" s="356"/>
      <c r="M41" s="314"/>
      <c r="N41" s="356"/>
      <c r="O41" s="314"/>
      <c r="P41" s="356"/>
      <c r="Q41" s="314"/>
      <c r="R41" s="315">
        <v>1</v>
      </c>
      <c r="S41" s="316">
        <v>4</v>
      </c>
      <c r="T41" s="315">
        <v>2</v>
      </c>
      <c r="U41" s="316">
        <v>2.5641025641025643</v>
      </c>
      <c r="V41" s="316"/>
      <c r="W41" s="452"/>
      <c r="X41" s="452"/>
      <c r="Y41" s="452"/>
      <c r="Z41" s="452"/>
      <c r="AA41" s="452"/>
      <c r="AB41" s="452"/>
      <c r="AC41" s="452"/>
      <c r="AD41" s="311"/>
    </row>
    <row r="42" spans="1:30" ht="20.100000000000001" customHeight="1">
      <c r="A42" s="311"/>
      <c r="B42" s="311"/>
      <c r="C42" s="452"/>
      <c r="D42" s="311" t="s">
        <v>2272</v>
      </c>
      <c r="E42" s="452"/>
      <c r="F42" s="531">
        <v>4</v>
      </c>
      <c r="G42" s="314">
        <v>66.666666666666671</v>
      </c>
      <c r="H42" s="356">
        <v>5</v>
      </c>
      <c r="I42" s="314">
        <v>45.454545454545453</v>
      </c>
      <c r="J42" s="356">
        <v>6</v>
      </c>
      <c r="K42" s="314">
        <v>42.857142857142854</v>
      </c>
      <c r="L42" s="356">
        <v>5</v>
      </c>
      <c r="M42" s="314">
        <v>21.7</v>
      </c>
      <c r="N42" s="356">
        <v>4</v>
      </c>
      <c r="O42" s="314">
        <v>26.7</v>
      </c>
      <c r="P42" s="315">
        <v>4</v>
      </c>
      <c r="Q42" s="316">
        <v>26.666666666666668</v>
      </c>
      <c r="R42" s="315">
        <v>10</v>
      </c>
      <c r="S42" s="316">
        <v>40</v>
      </c>
      <c r="T42" s="315">
        <v>26</v>
      </c>
      <c r="U42" s="316">
        <v>33.333333333333336</v>
      </c>
      <c r="V42" s="316"/>
      <c r="W42" s="452"/>
      <c r="X42" s="452"/>
      <c r="Y42" s="452"/>
      <c r="Z42" s="452"/>
      <c r="AA42" s="452"/>
      <c r="AB42" s="452"/>
      <c r="AC42" s="452"/>
      <c r="AD42" s="311"/>
    </row>
    <row r="43" spans="1:30" ht="20.100000000000001" customHeight="1">
      <c r="A43" s="311"/>
      <c r="B43" s="311"/>
      <c r="C43" s="452"/>
      <c r="D43" s="311" t="s">
        <v>8915</v>
      </c>
      <c r="E43" s="452"/>
      <c r="F43" s="531"/>
      <c r="G43" s="314"/>
      <c r="H43" s="356"/>
      <c r="I43" s="314"/>
      <c r="J43" s="356"/>
      <c r="K43" s="314"/>
      <c r="L43" s="356"/>
      <c r="M43" s="314"/>
      <c r="N43" s="356"/>
      <c r="O43" s="314"/>
      <c r="P43" s="356"/>
      <c r="Q43" s="314"/>
      <c r="R43" s="356"/>
      <c r="S43" s="314"/>
      <c r="T43" s="356"/>
      <c r="U43" s="314"/>
      <c r="V43" s="314"/>
      <c r="W43" s="452"/>
      <c r="X43" s="452"/>
      <c r="Y43" s="452"/>
      <c r="Z43" s="452"/>
      <c r="AA43" s="452"/>
      <c r="AB43" s="452"/>
      <c r="AC43" s="452"/>
      <c r="AD43" s="311"/>
    </row>
    <row r="44" spans="1:30" ht="20.100000000000001" customHeight="1">
      <c r="A44" s="311"/>
      <c r="B44" s="311"/>
      <c r="C44" s="452"/>
      <c r="D44" s="311" t="s">
        <v>2274</v>
      </c>
      <c r="E44" s="452"/>
      <c r="F44" s="531"/>
      <c r="G44" s="314"/>
      <c r="H44" s="356"/>
      <c r="I44" s="314"/>
      <c r="J44" s="356"/>
      <c r="K44" s="314"/>
      <c r="L44" s="356"/>
      <c r="M44" s="314"/>
      <c r="N44" s="356"/>
      <c r="O44" s="314"/>
      <c r="P44" s="356"/>
      <c r="Q44" s="314"/>
      <c r="R44" s="356"/>
      <c r="S44" s="314"/>
      <c r="T44" s="356"/>
      <c r="U44" s="314"/>
      <c r="V44" s="314"/>
      <c r="W44" s="452"/>
      <c r="X44" s="452"/>
      <c r="Y44" s="452"/>
      <c r="Z44" s="452"/>
      <c r="AA44" s="452"/>
      <c r="AB44" s="452"/>
      <c r="AC44" s="452"/>
      <c r="AD44" s="311"/>
    </row>
    <row r="45" spans="1:30" ht="20.100000000000001" customHeight="1">
      <c r="A45" s="311"/>
      <c r="B45" s="311"/>
      <c r="C45" s="452"/>
      <c r="D45" s="311" t="s">
        <v>8916</v>
      </c>
      <c r="E45" s="452"/>
      <c r="F45" s="531"/>
      <c r="G45" s="314"/>
      <c r="H45" s="356"/>
      <c r="I45" s="314"/>
      <c r="J45" s="356"/>
      <c r="K45" s="314"/>
      <c r="L45" s="356"/>
      <c r="M45" s="314"/>
      <c r="N45" s="356"/>
      <c r="O45" s="314"/>
      <c r="P45" s="356"/>
      <c r="Q45" s="314"/>
      <c r="R45" s="356"/>
      <c r="S45" s="314"/>
      <c r="T45" s="356"/>
      <c r="U45" s="314"/>
      <c r="V45" s="314"/>
      <c r="W45" s="452"/>
      <c r="X45" s="452"/>
      <c r="Y45" s="452"/>
      <c r="Z45" s="452"/>
      <c r="AA45" s="452"/>
      <c r="AB45" s="452"/>
      <c r="AC45" s="452"/>
      <c r="AD45" s="311"/>
    </row>
    <row r="46" spans="1:30" ht="20.100000000000001" customHeight="1">
      <c r="A46" s="311"/>
      <c r="B46" s="311"/>
      <c r="C46" s="452"/>
      <c r="D46" s="311" t="s">
        <v>8917</v>
      </c>
      <c r="E46" s="452"/>
      <c r="F46" s="531"/>
      <c r="G46" s="314"/>
      <c r="H46" s="356"/>
      <c r="I46" s="314"/>
      <c r="J46" s="356"/>
      <c r="K46" s="314"/>
      <c r="L46" s="356"/>
      <c r="M46" s="314"/>
      <c r="N46" s="356"/>
      <c r="O46" s="314"/>
      <c r="P46" s="356"/>
      <c r="Q46" s="314"/>
      <c r="R46" s="356"/>
      <c r="S46" s="314"/>
      <c r="T46" s="315">
        <v>1</v>
      </c>
      <c r="U46" s="316">
        <v>1.2820512820512822</v>
      </c>
      <c r="V46" s="316"/>
      <c r="W46" s="452"/>
      <c r="X46" s="452"/>
      <c r="Y46" s="452"/>
      <c r="Z46" s="452"/>
      <c r="AA46" s="452"/>
      <c r="AB46" s="452"/>
      <c r="AC46" s="452"/>
      <c r="AD46" s="311"/>
    </row>
    <row r="47" spans="1:30" ht="20.100000000000001" customHeight="1">
      <c r="A47" s="311"/>
      <c r="B47" s="311"/>
      <c r="C47" s="452"/>
      <c r="D47" s="311" t="s">
        <v>8918</v>
      </c>
      <c r="E47" s="452"/>
      <c r="F47" s="531"/>
      <c r="G47" s="314"/>
      <c r="H47" s="356"/>
      <c r="I47" s="314"/>
      <c r="J47" s="356"/>
      <c r="K47" s="314"/>
      <c r="L47" s="356"/>
      <c r="M47" s="314"/>
      <c r="N47" s="356"/>
      <c r="O47" s="314"/>
      <c r="P47" s="356"/>
      <c r="Q47" s="314"/>
      <c r="R47" s="356"/>
      <c r="S47" s="314"/>
      <c r="T47" s="356"/>
      <c r="U47" s="314"/>
      <c r="V47" s="314"/>
      <c r="W47" s="452"/>
      <c r="X47" s="452"/>
      <c r="Y47" s="452"/>
      <c r="Z47" s="452"/>
      <c r="AA47" s="452"/>
      <c r="AB47" s="452"/>
      <c r="AC47" s="452"/>
      <c r="AD47" s="311"/>
    </row>
    <row r="48" spans="1:30" ht="20.100000000000001" customHeight="1">
      <c r="A48" s="311"/>
      <c r="B48" s="311"/>
      <c r="C48" s="452"/>
      <c r="D48" s="311" t="s">
        <v>7436</v>
      </c>
      <c r="E48" s="452"/>
      <c r="F48" s="531"/>
      <c r="G48" s="314"/>
      <c r="H48" s="356"/>
      <c r="I48" s="314"/>
      <c r="J48" s="356"/>
      <c r="K48" s="314"/>
      <c r="L48" s="356"/>
      <c r="M48" s="314"/>
      <c r="N48" s="356"/>
      <c r="O48" s="314"/>
      <c r="P48" s="356"/>
      <c r="Q48" s="314"/>
      <c r="R48" s="356"/>
      <c r="S48" s="314"/>
      <c r="T48" s="315">
        <v>1</v>
      </c>
      <c r="U48" s="316">
        <v>1.2820512820512822</v>
      </c>
      <c r="V48" s="316"/>
      <c r="W48" s="452"/>
      <c r="X48" s="452"/>
      <c r="Y48" s="452"/>
      <c r="Z48" s="452"/>
      <c r="AA48" s="452"/>
      <c r="AB48" s="452"/>
      <c r="AC48" s="452"/>
      <c r="AD48" s="311"/>
    </row>
    <row r="49" spans="1:30" ht="20.100000000000001" customHeight="1">
      <c r="A49" s="311"/>
      <c r="B49" s="311"/>
      <c r="C49" s="452"/>
      <c r="D49" s="311" t="s">
        <v>8919</v>
      </c>
      <c r="E49" s="452"/>
      <c r="F49" s="531"/>
      <c r="G49" s="314"/>
      <c r="H49" s="356"/>
      <c r="I49" s="314"/>
      <c r="J49" s="356"/>
      <c r="K49" s="314"/>
      <c r="L49" s="356"/>
      <c r="M49" s="314"/>
      <c r="N49" s="356"/>
      <c r="O49" s="314"/>
      <c r="P49" s="356"/>
      <c r="Q49" s="314"/>
      <c r="R49" s="356"/>
      <c r="S49" s="314"/>
      <c r="T49" s="356"/>
      <c r="U49" s="314"/>
      <c r="V49" s="314"/>
      <c r="W49" s="452"/>
      <c r="X49" s="452"/>
      <c r="Y49" s="452"/>
      <c r="Z49" s="452"/>
      <c r="AA49" s="452"/>
      <c r="AB49" s="452"/>
      <c r="AC49" s="452"/>
      <c r="AD49" s="311"/>
    </row>
    <row r="50" spans="1:30" ht="20.100000000000001" customHeight="1">
      <c r="A50" s="311"/>
      <c r="B50" s="311"/>
      <c r="C50" s="452"/>
      <c r="D50" s="311" t="s">
        <v>8920</v>
      </c>
      <c r="E50" s="452"/>
      <c r="F50" s="531"/>
      <c r="G50" s="314"/>
      <c r="H50" s="356"/>
      <c r="I50" s="314"/>
      <c r="J50" s="356"/>
      <c r="K50" s="314"/>
      <c r="L50" s="356"/>
      <c r="M50" s="314"/>
      <c r="N50" s="356"/>
      <c r="O50" s="314"/>
      <c r="P50" s="356"/>
      <c r="Q50" s="314"/>
      <c r="R50" s="356"/>
      <c r="S50" s="314"/>
      <c r="T50" s="315">
        <v>1</v>
      </c>
      <c r="U50" s="316">
        <v>1.2820512820512822</v>
      </c>
      <c r="V50" s="316"/>
      <c r="W50" s="452"/>
      <c r="X50" s="452"/>
      <c r="Y50" s="452"/>
      <c r="Z50" s="452"/>
      <c r="AA50" s="452"/>
      <c r="AB50" s="452"/>
      <c r="AC50" s="452"/>
      <c r="AD50" s="311"/>
    </row>
    <row r="51" spans="1:30" ht="20.100000000000001" customHeight="1">
      <c r="A51" s="311"/>
      <c r="B51" s="311"/>
      <c r="C51" s="452"/>
      <c r="D51" s="311" t="s">
        <v>8921</v>
      </c>
      <c r="E51" s="452"/>
      <c r="F51" s="531"/>
      <c r="G51" s="314"/>
      <c r="H51" s="356"/>
      <c r="I51" s="314"/>
      <c r="J51" s="356"/>
      <c r="K51" s="314"/>
      <c r="L51" s="356"/>
      <c r="M51" s="314"/>
      <c r="N51" s="356"/>
      <c r="O51" s="314"/>
      <c r="P51" s="356"/>
      <c r="Q51" s="314"/>
      <c r="R51" s="356"/>
      <c r="S51" s="314"/>
      <c r="T51" s="356"/>
      <c r="U51" s="314"/>
      <c r="V51" s="314"/>
      <c r="W51" s="452"/>
      <c r="X51" s="452"/>
      <c r="Y51" s="452"/>
      <c r="Z51" s="452"/>
      <c r="AA51" s="452"/>
      <c r="AB51" s="452"/>
      <c r="AC51" s="452"/>
      <c r="AD51" s="311"/>
    </row>
    <row r="52" spans="1:30" ht="20.100000000000001" customHeight="1">
      <c r="A52" s="311"/>
      <c r="B52" s="311"/>
      <c r="C52" s="452"/>
      <c r="D52" s="311" t="s">
        <v>8922</v>
      </c>
      <c r="E52" s="452"/>
      <c r="F52" s="531"/>
      <c r="G52" s="314"/>
      <c r="H52" s="356"/>
      <c r="I52" s="314"/>
      <c r="J52" s="356"/>
      <c r="K52" s="314"/>
      <c r="L52" s="356"/>
      <c r="M52" s="314"/>
      <c r="N52" s="356"/>
      <c r="O52" s="314"/>
      <c r="P52" s="356"/>
      <c r="Q52" s="314"/>
      <c r="R52" s="356"/>
      <c r="S52" s="314"/>
      <c r="T52" s="356"/>
      <c r="U52" s="314"/>
      <c r="V52" s="314"/>
      <c r="W52" s="452"/>
      <c r="X52" s="452"/>
      <c r="Y52" s="452"/>
      <c r="Z52" s="452"/>
      <c r="AA52" s="452"/>
      <c r="AB52" s="452"/>
      <c r="AC52" s="452"/>
      <c r="AD52" s="311"/>
    </row>
    <row r="53" spans="1:30" ht="20.100000000000001" customHeight="1">
      <c r="A53" s="311"/>
      <c r="B53" s="311"/>
      <c r="C53" s="452"/>
      <c r="D53" s="311" t="s">
        <v>8923</v>
      </c>
      <c r="E53" s="452"/>
      <c r="F53" s="531"/>
      <c r="G53" s="314"/>
      <c r="H53" s="356"/>
      <c r="I53" s="314"/>
      <c r="J53" s="356"/>
      <c r="K53" s="314"/>
      <c r="L53" s="356"/>
      <c r="M53" s="314"/>
      <c r="N53" s="356"/>
      <c r="O53" s="314"/>
      <c r="P53" s="356"/>
      <c r="Q53" s="314"/>
      <c r="R53" s="356"/>
      <c r="S53" s="314"/>
      <c r="T53" s="356"/>
      <c r="U53" s="314"/>
      <c r="V53" s="314"/>
      <c r="W53" s="452"/>
      <c r="X53" s="452"/>
      <c r="Y53" s="452"/>
      <c r="Z53" s="452"/>
      <c r="AA53" s="452"/>
      <c r="AB53" s="452"/>
      <c r="AC53" s="452"/>
      <c r="AD53" s="311"/>
    </row>
    <row r="54" spans="1:30" ht="20.100000000000001" customHeight="1">
      <c r="A54" s="311"/>
      <c r="B54" s="311"/>
      <c r="C54" s="452"/>
      <c r="D54" s="311" t="s">
        <v>8924</v>
      </c>
      <c r="E54" s="452"/>
      <c r="F54" s="531"/>
      <c r="G54" s="314"/>
      <c r="H54" s="356"/>
      <c r="I54" s="314"/>
      <c r="J54" s="356"/>
      <c r="K54" s="314"/>
      <c r="L54" s="356"/>
      <c r="M54" s="314"/>
      <c r="N54" s="356"/>
      <c r="O54" s="314"/>
      <c r="P54" s="356"/>
      <c r="Q54" s="314"/>
      <c r="R54" s="356"/>
      <c r="S54" s="314"/>
      <c r="T54" s="356"/>
      <c r="U54" s="314"/>
      <c r="V54" s="314"/>
      <c r="W54" s="452"/>
      <c r="X54" s="452"/>
      <c r="Y54" s="452"/>
      <c r="Z54" s="452"/>
      <c r="AA54" s="452"/>
      <c r="AB54" s="452"/>
      <c r="AC54" s="452"/>
      <c r="AD54" s="311"/>
    </row>
    <row r="55" spans="1:30" ht="20.100000000000001" customHeight="1">
      <c r="A55" s="311"/>
      <c r="B55" s="311"/>
      <c r="C55" s="452"/>
      <c r="D55" s="311" t="s">
        <v>8925</v>
      </c>
      <c r="E55" s="452"/>
      <c r="F55" s="531"/>
      <c r="G55" s="314"/>
      <c r="H55" s="356"/>
      <c r="I55" s="314"/>
      <c r="J55" s="356"/>
      <c r="K55" s="314"/>
      <c r="L55" s="356"/>
      <c r="M55" s="314"/>
      <c r="N55" s="356"/>
      <c r="O55" s="314"/>
      <c r="P55" s="356"/>
      <c r="Q55" s="314"/>
      <c r="R55" s="356"/>
      <c r="S55" s="314"/>
      <c r="T55" s="356"/>
      <c r="U55" s="314"/>
      <c r="V55" s="314"/>
      <c r="W55" s="452"/>
      <c r="X55" s="452"/>
      <c r="Y55" s="452"/>
      <c r="Z55" s="452"/>
      <c r="AA55" s="452"/>
      <c r="AB55" s="452"/>
      <c r="AC55" s="452"/>
      <c r="AD55" s="311"/>
    </row>
    <row r="56" spans="1:30" ht="20.100000000000001" customHeight="1">
      <c r="A56" s="311"/>
      <c r="B56" s="311"/>
      <c r="C56" s="452"/>
      <c r="D56" s="311" t="s">
        <v>8926</v>
      </c>
      <c r="E56" s="452"/>
      <c r="F56" s="531"/>
      <c r="G56" s="314"/>
      <c r="H56" s="356"/>
      <c r="I56" s="314"/>
      <c r="J56" s="356"/>
      <c r="K56" s="314"/>
      <c r="L56" s="356"/>
      <c r="M56" s="314"/>
      <c r="N56" s="356"/>
      <c r="O56" s="314"/>
      <c r="P56" s="356"/>
      <c r="Q56" s="314"/>
      <c r="R56" s="356"/>
      <c r="S56" s="314"/>
      <c r="T56" s="356"/>
      <c r="U56" s="314"/>
      <c r="V56" s="314"/>
      <c r="W56" s="452"/>
      <c r="X56" s="452"/>
      <c r="Y56" s="452"/>
      <c r="Z56" s="452"/>
      <c r="AA56" s="452"/>
      <c r="AB56" s="452"/>
      <c r="AC56" s="452"/>
      <c r="AD56" s="311"/>
    </row>
    <row r="57" spans="1:30" ht="20.100000000000001" customHeight="1">
      <c r="A57" s="311"/>
      <c r="B57" s="311"/>
      <c r="C57" s="452"/>
      <c r="D57" s="311" t="s">
        <v>8927</v>
      </c>
      <c r="E57" s="452"/>
      <c r="F57" s="531"/>
      <c r="G57" s="314"/>
      <c r="H57" s="356"/>
      <c r="I57" s="314"/>
      <c r="J57" s="356"/>
      <c r="K57" s="314"/>
      <c r="L57" s="356"/>
      <c r="M57" s="314"/>
      <c r="N57" s="356"/>
      <c r="O57" s="314"/>
      <c r="P57" s="356"/>
      <c r="Q57" s="314"/>
      <c r="R57" s="356"/>
      <c r="S57" s="314"/>
      <c r="T57" s="315">
        <v>1</v>
      </c>
      <c r="U57" s="316">
        <v>1.2820512820512822</v>
      </c>
      <c r="V57" s="316"/>
      <c r="W57" s="452"/>
      <c r="X57" s="452"/>
      <c r="Y57" s="452"/>
      <c r="Z57" s="452"/>
      <c r="AA57" s="452"/>
      <c r="AB57" s="452"/>
      <c r="AC57" s="452"/>
      <c r="AD57" s="311"/>
    </row>
    <row r="58" spans="1:30" ht="20.100000000000001" customHeight="1">
      <c r="A58" s="311"/>
      <c r="B58" s="311"/>
      <c r="C58" s="452"/>
      <c r="D58" s="311" t="s">
        <v>7429</v>
      </c>
      <c r="E58" s="452"/>
      <c r="F58" s="531"/>
      <c r="G58" s="314"/>
      <c r="H58" s="356"/>
      <c r="I58" s="314"/>
      <c r="J58" s="356">
        <v>2</v>
      </c>
      <c r="K58" s="314">
        <v>14.285714285714286</v>
      </c>
      <c r="L58" s="356">
        <v>2</v>
      </c>
      <c r="M58" s="314">
        <v>8.6999999999999993</v>
      </c>
      <c r="N58" s="356"/>
      <c r="O58" s="314"/>
      <c r="P58" s="315">
        <v>1</v>
      </c>
      <c r="Q58" s="316">
        <v>6.666666666666667</v>
      </c>
      <c r="R58" s="315">
        <v>2</v>
      </c>
      <c r="S58" s="316">
        <v>8</v>
      </c>
      <c r="T58" s="315">
        <v>2</v>
      </c>
      <c r="U58" s="316">
        <v>2.5641025641025643</v>
      </c>
      <c r="V58" s="316"/>
      <c r="W58" s="452"/>
      <c r="X58" s="452"/>
      <c r="Y58" s="452"/>
      <c r="Z58" s="452"/>
      <c r="AA58" s="452"/>
      <c r="AB58" s="452"/>
      <c r="AC58" s="452"/>
      <c r="AD58" s="311"/>
    </row>
    <row r="59" spans="1:30" ht="20.100000000000001" customHeight="1">
      <c r="A59" s="311"/>
      <c r="B59" s="311"/>
      <c r="C59" s="452"/>
      <c r="D59" s="311" t="s">
        <v>8928</v>
      </c>
      <c r="E59" s="452"/>
      <c r="F59" s="531"/>
      <c r="G59" s="314"/>
      <c r="H59" s="356"/>
      <c r="I59" s="314"/>
      <c r="J59" s="356">
        <v>1</v>
      </c>
      <c r="K59" s="314">
        <v>7.1428571428571432</v>
      </c>
      <c r="L59" s="356"/>
      <c r="M59" s="314"/>
      <c r="N59" s="356"/>
      <c r="O59" s="314"/>
      <c r="P59" s="356"/>
      <c r="Q59" s="314"/>
      <c r="R59" s="315">
        <v>1</v>
      </c>
      <c r="S59" s="316">
        <v>4</v>
      </c>
      <c r="T59" s="315">
        <v>1</v>
      </c>
      <c r="U59" s="316">
        <v>1.2820512820512822</v>
      </c>
      <c r="V59" s="316"/>
      <c r="W59" s="452"/>
      <c r="X59" s="452"/>
      <c r="Y59" s="452"/>
      <c r="Z59" s="452"/>
      <c r="AA59" s="452"/>
      <c r="AB59" s="452"/>
      <c r="AC59" s="452"/>
      <c r="AD59" s="311"/>
    </row>
    <row r="60" spans="1:30" ht="20.100000000000001" customHeight="1">
      <c r="A60" s="311"/>
      <c r="B60" s="311"/>
      <c r="C60" s="452"/>
      <c r="D60" s="311" t="s">
        <v>7430</v>
      </c>
      <c r="E60" s="452"/>
      <c r="F60" s="531"/>
      <c r="G60" s="314"/>
      <c r="H60" s="356"/>
      <c r="I60" s="314"/>
      <c r="J60" s="356"/>
      <c r="K60" s="314"/>
      <c r="L60" s="356"/>
      <c r="M60" s="314"/>
      <c r="N60" s="356"/>
      <c r="O60" s="314"/>
      <c r="P60" s="356"/>
      <c r="Q60" s="314"/>
      <c r="R60" s="356"/>
      <c r="S60" s="314"/>
      <c r="T60" s="315">
        <v>3</v>
      </c>
      <c r="U60" s="316">
        <v>3.8461538461538463</v>
      </c>
      <c r="V60" s="316"/>
      <c r="W60" s="452"/>
      <c r="X60" s="452"/>
      <c r="Y60" s="452"/>
      <c r="Z60" s="452"/>
      <c r="AA60" s="452"/>
      <c r="AB60" s="452"/>
      <c r="AC60" s="452"/>
      <c r="AD60" s="311"/>
    </row>
    <row r="61" spans="1:30" ht="20.100000000000001" customHeight="1">
      <c r="A61" s="311"/>
      <c r="B61" s="311"/>
      <c r="C61" s="452"/>
      <c r="D61" s="311" t="s">
        <v>7414</v>
      </c>
      <c r="E61" s="452"/>
      <c r="F61" s="531"/>
      <c r="G61" s="314"/>
      <c r="H61" s="356"/>
      <c r="I61" s="314"/>
      <c r="J61" s="356"/>
      <c r="K61" s="314"/>
      <c r="L61" s="356"/>
      <c r="M61" s="314"/>
      <c r="N61" s="356"/>
      <c r="O61" s="314"/>
      <c r="P61" s="356"/>
      <c r="Q61" s="314"/>
      <c r="R61" s="356"/>
      <c r="S61" s="314"/>
      <c r="T61" s="315">
        <v>2</v>
      </c>
      <c r="U61" s="316">
        <v>2.5641025641025643</v>
      </c>
      <c r="V61" s="316"/>
      <c r="W61" s="452"/>
      <c r="X61" s="452"/>
      <c r="Y61" s="452"/>
      <c r="Z61" s="452"/>
      <c r="AA61" s="452"/>
      <c r="AB61" s="452"/>
      <c r="AC61" s="452"/>
      <c r="AD61" s="311"/>
    </row>
    <row r="62" spans="1:30" ht="20.100000000000001" customHeight="1">
      <c r="A62" s="311"/>
      <c r="B62" s="311"/>
      <c r="C62" s="452"/>
      <c r="D62" s="311" t="s">
        <v>7415</v>
      </c>
      <c r="E62" s="452"/>
      <c r="F62" s="531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56"/>
      <c r="S62" s="314"/>
      <c r="T62" s="315">
        <v>1</v>
      </c>
      <c r="U62" s="316">
        <v>1.2820512820512822</v>
      </c>
      <c r="V62" s="316"/>
      <c r="W62" s="452"/>
      <c r="X62" s="452"/>
      <c r="Y62" s="452"/>
      <c r="Z62" s="452"/>
      <c r="AA62" s="452"/>
      <c r="AB62" s="452"/>
      <c r="AC62" s="452"/>
      <c r="AD62" s="311"/>
    </row>
    <row r="63" spans="1:30" ht="20.100000000000001" customHeight="1">
      <c r="A63" s="311"/>
      <c r="B63" s="311"/>
      <c r="C63" s="452"/>
      <c r="D63" s="311" t="s">
        <v>7416</v>
      </c>
      <c r="E63" s="452"/>
      <c r="F63" s="531"/>
      <c r="G63" s="314"/>
      <c r="H63" s="356"/>
      <c r="I63" s="314"/>
      <c r="J63" s="356"/>
      <c r="K63" s="314"/>
      <c r="L63" s="356">
        <v>1</v>
      </c>
      <c r="M63" s="314">
        <v>4.3</v>
      </c>
      <c r="N63" s="356"/>
      <c r="O63" s="314"/>
      <c r="P63" s="356"/>
      <c r="Q63" s="314"/>
      <c r="R63" s="356"/>
      <c r="S63" s="314"/>
      <c r="T63" s="315">
        <v>1</v>
      </c>
      <c r="U63" s="316">
        <v>1.2820512820512822</v>
      </c>
      <c r="V63" s="316"/>
      <c r="W63" s="452"/>
      <c r="X63" s="452"/>
      <c r="Y63" s="452"/>
      <c r="Z63" s="452"/>
      <c r="AA63" s="452"/>
      <c r="AB63" s="452"/>
      <c r="AC63" s="452"/>
      <c r="AD63" s="311"/>
    </row>
    <row r="64" spans="1:30" ht="20.100000000000001" customHeight="1">
      <c r="A64" s="311"/>
      <c r="B64" s="311"/>
      <c r="C64" s="452"/>
      <c r="D64" s="311" t="s">
        <v>8929</v>
      </c>
      <c r="E64" s="452"/>
      <c r="F64" s="531"/>
      <c r="G64" s="314"/>
      <c r="H64" s="356"/>
      <c r="I64" s="314"/>
      <c r="J64" s="356"/>
      <c r="K64" s="314"/>
      <c r="L64" s="356"/>
      <c r="M64" s="314"/>
      <c r="N64" s="356">
        <v>1</v>
      </c>
      <c r="O64" s="314">
        <v>6.7</v>
      </c>
      <c r="P64" s="315">
        <v>1</v>
      </c>
      <c r="Q64" s="316">
        <v>6.666666666666667</v>
      </c>
      <c r="R64" s="356"/>
      <c r="S64" s="314"/>
      <c r="T64" s="356"/>
      <c r="U64" s="314"/>
      <c r="V64" s="314"/>
      <c r="W64" s="452"/>
      <c r="X64" s="452"/>
      <c r="Y64" s="452"/>
      <c r="Z64" s="452"/>
      <c r="AA64" s="452"/>
      <c r="AB64" s="452"/>
      <c r="AC64" s="452"/>
      <c r="AD64" s="311"/>
    </row>
    <row r="65" spans="1:30" ht="20.100000000000001" customHeight="1">
      <c r="A65" s="311"/>
      <c r="B65" s="311"/>
      <c r="C65" s="452"/>
      <c r="D65" s="311" t="s">
        <v>8930</v>
      </c>
      <c r="E65" s="452"/>
      <c r="F65" s="531"/>
      <c r="G65" s="314"/>
      <c r="H65" s="356"/>
      <c r="I65" s="314"/>
      <c r="J65" s="356"/>
      <c r="K65" s="314"/>
      <c r="L65" s="356"/>
      <c r="M65" s="314"/>
      <c r="N65" s="356">
        <v>1</v>
      </c>
      <c r="O65" s="314">
        <v>6.7</v>
      </c>
      <c r="P65" s="315"/>
      <c r="Q65" s="316"/>
      <c r="R65" s="356"/>
      <c r="S65" s="314"/>
      <c r="T65" s="356"/>
      <c r="U65" s="314"/>
      <c r="V65" s="314"/>
      <c r="W65" s="452"/>
      <c r="X65" s="452"/>
      <c r="Y65" s="452"/>
      <c r="Z65" s="452"/>
      <c r="AA65" s="452"/>
      <c r="AB65" s="452"/>
      <c r="AC65" s="452"/>
      <c r="AD65" s="311"/>
    </row>
    <row r="66" spans="1:30" ht="20.100000000000001" customHeight="1">
      <c r="A66" s="311"/>
      <c r="B66" s="311"/>
      <c r="C66" s="452"/>
      <c r="D66" s="311" t="s">
        <v>7417</v>
      </c>
      <c r="E66" s="452"/>
      <c r="F66" s="531"/>
      <c r="G66" s="314"/>
      <c r="H66" s="356"/>
      <c r="I66" s="314"/>
      <c r="J66" s="356"/>
      <c r="K66" s="314"/>
      <c r="L66" s="356">
        <v>1</v>
      </c>
      <c r="M66" s="314">
        <v>4.3</v>
      </c>
      <c r="N66" s="356"/>
      <c r="O66" s="314"/>
      <c r="P66" s="356"/>
      <c r="Q66" s="314"/>
      <c r="R66" s="356"/>
      <c r="S66" s="314"/>
      <c r="T66" s="356"/>
      <c r="U66" s="314"/>
      <c r="V66" s="314"/>
      <c r="W66" s="452"/>
      <c r="X66" s="452"/>
      <c r="Y66" s="452"/>
      <c r="Z66" s="452"/>
      <c r="AA66" s="452"/>
      <c r="AB66" s="452"/>
      <c r="AC66" s="452"/>
      <c r="AD66" s="311"/>
    </row>
    <row r="67" spans="1:30" ht="20.100000000000001" customHeight="1">
      <c r="A67" s="311"/>
      <c r="B67" s="311"/>
      <c r="C67" s="452"/>
      <c r="D67" s="311" t="s">
        <v>7418</v>
      </c>
      <c r="E67" s="452"/>
      <c r="F67" s="531"/>
      <c r="G67" s="314"/>
      <c r="H67" s="356"/>
      <c r="I67" s="314"/>
      <c r="J67" s="356"/>
      <c r="K67" s="314"/>
      <c r="L67" s="356"/>
      <c r="M67" s="314"/>
      <c r="N67" s="356"/>
      <c r="O67" s="314"/>
      <c r="P67" s="356"/>
      <c r="Q67" s="314"/>
      <c r="R67" s="356"/>
      <c r="S67" s="314"/>
      <c r="T67" s="356"/>
      <c r="U67" s="314"/>
      <c r="V67" s="314"/>
      <c r="W67" s="452"/>
      <c r="X67" s="452"/>
      <c r="Y67" s="452"/>
      <c r="Z67" s="452"/>
      <c r="AA67" s="452"/>
      <c r="AB67" s="452"/>
      <c r="AC67" s="452"/>
      <c r="AD67" s="311"/>
    </row>
    <row r="68" spans="1:30" ht="20.100000000000001" customHeight="1">
      <c r="A68" s="311"/>
      <c r="B68" s="311"/>
      <c r="C68" s="452"/>
      <c r="D68" s="311" t="s">
        <v>8931</v>
      </c>
      <c r="E68" s="452"/>
      <c r="F68" s="531"/>
      <c r="G68" s="314"/>
      <c r="H68" s="356"/>
      <c r="I68" s="314"/>
      <c r="J68" s="356"/>
      <c r="K68" s="314"/>
      <c r="L68" s="356"/>
      <c r="M68" s="314"/>
      <c r="N68" s="356"/>
      <c r="O68" s="314"/>
      <c r="P68" s="356"/>
      <c r="Q68" s="314"/>
      <c r="R68" s="356"/>
      <c r="S68" s="314"/>
      <c r="T68" s="356"/>
      <c r="U68" s="314"/>
      <c r="V68" s="314"/>
      <c r="W68" s="452"/>
      <c r="X68" s="452"/>
      <c r="Y68" s="452"/>
      <c r="Z68" s="452"/>
      <c r="AA68" s="452"/>
      <c r="AB68" s="452"/>
      <c r="AC68" s="452"/>
      <c r="AD68" s="311"/>
    </row>
    <row r="69" spans="1:30" ht="20.100000000000001" customHeight="1">
      <c r="A69" s="374" t="s">
        <v>3266</v>
      </c>
      <c r="B69" s="374" t="s">
        <v>1125</v>
      </c>
      <c r="C69" s="358" t="s">
        <v>7611</v>
      </c>
      <c r="D69" s="374" t="s">
        <v>2267</v>
      </c>
      <c r="E69" s="358"/>
      <c r="F69" s="443"/>
      <c r="G69" s="444"/>
      <c r="H69" s="443">
        <v>1</v>
      </c>
      <c r="I69" s="444">
        <v>25</v>
      </c>
      <c r="J69" s="443"/>
      <c r="K69" s="444"/>
      <c r="L69" s="443"/>
      <c r="M69" s="444"/>
      <c r="N69" s="443"/>
      <c r="O69" s="444"/>
      <c r="P69" s="443"/>
      <c r="Q69" s="444"/>
      <c r="R69" s="443"/>
      <c r="S69" s="444"/>
      <c r="T69" s="443"/>
      <c r="U69" s="444"/>
      <c r="V69" s="444" t="s">
        <v>8028</v>
      </c>
      <c r="W69" s="358" t="s">
        <v>7010</v>
      </c>
      <c r="X69" s="358" t="s">
        <v>7010</v>
      </c>
      <c r="Y69" s="358" t="s">
        <v>7010</v>
      </c>
      <c r="Z69" s="358" t="s">
        <v>7010</v>
      </c>
      <c r="AA69" s="358" t="s">
        <v>7010</v>
      </c>
      <c r="AB69" s="358" t="s">
        <v>7010</v>
      </c>
      <c r="AC69" s="358" t="s">
        <v>7010</v>
      </c>
      <c r="AD69" s="374" t="s">
        <v>7431</v>
      </c>
    </row>
    <row r="70" spans="1:30" ht="20.100000000000001" customHeight="1">
      <c r="A70" s="311"/>
      <c r="B70" s="311"/>
      <c r="C70" s="452"/>
      <c r="D70" s="311" t="s">
        <v>2268</v>
      </c>
      <c r="E70" s="452"/>
      <c r="F70" s="531">
        <v>1</v>
      </c>
      <c r="G70" s="314">
        <v>100</v>
      </c>
      <c r="H70" s="356"/>
      <c r="I70" s="314"/>
      <c r="J70" s="356">
        <v>1</v>
      </c>
      <c r="K70" s="314">
        <v>25</v>
      </c>
      <c r="L70" s="356"/>
      <c r="M70" s="314"/>
      <c r="N70" s="356"/>
      <c r="O70" s="314"/>
      <c r="P70" s="315">
        <v>2</v>
      </c>
      <c r="Q70" s="316">
        <v>40</v>
      </c>
      <c r="R70" s="315">
        <v>1</v>
      </c>
      <c r="S70" s="316">
        <v>14.285714285714286</v>
      </c>
      <c r="T70" s="315">
        <v>2</v>
      </c>
      <c r="U70" s="316">
        <v>6.666666666666667</v>
      </c>
      <c r="V70" s="316"/>
      <c r="W70" s="452"/>
      <c r="X70" s="452"/>
      <c r="Y70" s="452"/>
      <c r="Z70" s="452"/>
      <c r="AA70" s="452"/>
      <c r="AB70" s="452"/>
      <c r="AC70" s="452"/>
      <c r="AD70" s="311" t="s">
        <v>7432</v>
      </c>
    </row>
    <row r="71" spans="1:30" ht="20.100000000000001" customHeight="1">
      <c r="A71" s="311"/>
      <c r="B71" s="311"/>
      <c r="C71" s="452"/>
      <c r="D71" s="311" t="s">
        <v>2269</v>
      </c>
      <c r="E71" s="452"/>
      <c r="F71" s="531"/>
      <c r="G71" s="314"/>
      <c r="H71" s="356">
        <v>1</v>
      </c>
      <c r="I71" s="314">
        <v>25</v>
      </c>
      <c r="J71" s="356"/>
      <c r="K71" s="314"/>
      <c r="L71" s="356"/>
      <c r="M71" s="314"/>
      <c r="N71" s="356"/>
      <c r="O71" s="314"/>
      <c r="P71" s="356"/>
      <c r="Q71" s="314"/>
      <c r="R71" s="356"/>
      <c r="S71" s="314"/>
      <c r="T71" s="315">
        <v>2</v>
      </c>
      <c r="U71" s="316">
        <v>6.666666666666667</v>
      </c>
      <c r="V71" s="316"/>
      <c r="W71" s="452"/>
      <c r="X71" s="452"/>
      <c r="Y71" s="452"/>
      <c r="Z71" s="452"/>
      <c r="AA71" s="452"/>
      <c r="AB71" s="452"/>
      <c r="AC71" s="452"/>
      <c r="AD71" s="311"/>
    </row>
    <row r="72" spans="1:30" ht="20.100000000000001" customHeight="1">
      <c r="A72" s="311"/>
      <c r="B72" s="311"/>
      <c r="C72" s="452"/>
      <c r="D72" s="311" t="s">
        <v>2270</v>
      </c>
      <c r="E72" s="452"/>
      <c r="F72" s="531"/>
      <c r="G72" s="314"/>
      <c r="H72" s="356"/>
      <c r="I72" s="314"/>
      <c r="J72" s="356"/>
      <c r="K72" s="314"/>
      <c r="L72" s="356"/>
      <c r="M72" s="314"/>
      <c r="N72" s="356"/>
      <c r="O72" s="314"/>
      <c r="P72" s="356"/>
      <c r="Q72" s="314"/>
      <c r="R72" s="356"/>
      <c r="S72" s="314"/>
      <c r="T72" s="315">
        <v>4</v>
      </c>
      <c r="U72" s="316">
        <v>13.333333333333334</v>
      </c>
      <c r="V72" s="316"/>
      <c r="W72" s="452"/>
      <c r="X72" s="452"/>
      <c r="Y72" s="452"/>
      <c r="Z72" s="452"/>
      <c r="AA72" s="452"/>
      <c r="AB72" s="452"/>
      <c r="AC72" s="452"/>
      <c r="AD72" s="311"/>
    </row>
    <row r="73" spans="1:30" ht="20.100000000000001" customHeight="1">
      <c r="A73" s="311"/>
      <c r="B73" s="311"/>
      <c r="C73" s="452"/>
      <c r="D73" s="311" t="s">
        <v>2271</v>
      </c>
      <c r="E73" s="452"/>
      <c r="F73" s="531"/>
      <c r="G73" s="314"/>
      <c r="H73" s="356"/>
      <c r="I73" s="314"/>
      <c r="J73" s="356"/>
      <c r="K73" s="314"/>
      <c r="L73" s="356"/>
      <c r="M73" s="314"/>
      <c r="N73" s="356"/>
      <c r="O73" s="314"/>
      <c r="P73" s="356"/>
      <c r="Q73" s="314"/>
      <c r="R73" s="315">
        <v>1</v>
      </c>
      <c r="S73" s="316">
        <v>14.285714285714286</v>
      </c>
      <c r="T73" s="315">
        <v>1</v>
      </c>
      <c r="U73" s="316">
        <v>3.3333333333333335</v>
      </c>
      <c r="V73" s="316"/>
      <c r="W73" s="452"/>
      <c r="X73" s="452"/>
      <c r="Y73" s="452"/>
      <c r="Z73" s="452"/>
      <c r="AA73" s="452"/>
      <c r="AB73" s="452"/>
      <c r="AC73" s="452"/>
      <c r="AD73" s="311"/>
    </row>
    <row r="74" spans="1:30" ht="20.100000000000001" customHeight="1">
      <c r="A74" s="311"/>
      <c r="B74" s="311"/>
      <c r="C74" s="452"/>
      <c r="D74" s="311" t="s">
        <v>2272</v>
      </c>
      <c r="E74" s="452"/>
      <c r="F74" s="531"/>
      <c r="G74" s="314"/>
      <c r="H74" s="356">
        <v>1</v>
      </c>
      <c r="I74" s="314">
        <v>25</v>
      </c>
      <c r="J74" s="356">
        <v>2</v>
      </c>
      <c r="K74" s="314">
        <v>50</v>
      </c>
      <c r="L74" s="356">
        <v>4</v>
      </c>
      <c r="M74" s="314">
        <v>80</v>
      </c>
      <c r="N74" s="356">
        <v>2</v>
      </c>
      <c r="O74" s="314">
        <v>66.7</v>
      </c>
      <c r="P74" s="315">
        <v>2</v>
      </c>
      <c r="Q74" s="316">
        <v>40</v>
      </c>
      <c r="R74" s="315">
        <v>3</v>
      </c>
      <c r="S74" s="316">
        <v>42.857142857142854</v>
      </c>
      <c r="T74" s="315">
        <v>16</v>
      </c>
      <c r="U74" s="316">
        <v>53.333333333333336</v>
      </c>
      <c r="V74" s="316"/>
      <c r="W74" s="452"/>
      <c r="X74" s="452"/>
      <c r="Y74" s="452"/>
      <c r="Z74" s="452"/>
      <c r="AA74" s="452"/>
      <c r="AB74" s="452"/>
      <c r="AC74" s="452"/>
      <c r="AD74" s="311"/>
    </row>
    <row r="75" spans="1:30" ht="20.100000000000001" customHeight="1">
      <c r="A75" s="311"/>
      <c r="B75" s="311"/>
      <c r="C75" s="452"/>
      <c r="D75" s="311" t="s">
        <v>8915</v>
      </c>
      <c r="E75" s="452"/>
      <c r="F75" s="531"/>
      <c r="G75" s="314"/>
      <c r="H75" s="356"/>
      <c r="I75" s="314"/>
      <c r="J75" s="356"/>
      <c r="K75" s="314"/>
      <c r="L75" s="356"/>
      <c r="M75" s="314"/>
      <c r="N75" s="356"/>
      <c r="O75" s="314"/>
      <c r="P75" s="356"/>
      <c r="Q75" s="314"/>
      <c r="R75" s="356"/>
      <c r="S75" s="314"/>
      <c r="T75" s="356"/>
      <c r="U75" s="314"/>
      <c r="V75" s="314"/>
      <c r="W75" s="452"/>
      <c r="X75" s="452"/>
      <c r="Y75" s="452"/>
      <c r="Z75" s="452"/>
      <c r="AA75" s="452"/>
      <c r="AB75" s="452"/>
      <c r="AC75" s="452"/>
      <c r="AD75" s="311"/>
    </row>
    <row r="76" spans="1:30" ht="20.100000000000001" customHeight="1">
      <c r="A76" s="311"/>
      <c r="B76" s="311"/>
      <c r="C76" s="452"/>
      <c r="D76" s="311" t="s">
        <v>2274</v>
      </c>
      <c r="E76" s="452"/>
      <c r="F76" s="531"/>
      <c r="G76" s="314"/>
      <c r="H76" s="356"/>
      <c r="I76" s="314"/>
      <c r="J76" s="356"/>
      <c r="K76" s="314"/>
      <c r="L76" s="356"/>
      <c r="M76" s="314"/>
      <c r="N76" s="356"/>
      <c r="O76" s="314"/>
      <c r="P76" s="356"/>
      <c r="Q76" s="314"/>
      <c r="R76" s="356"/>
      <c r="S76" s="314"/>
      <c r="T76" s="315">
        <v>1</v>
      </c>
      <c r="U76" s="316">
        <v>3.3333333333333335</v>
      </c>
      <c r="V76" s="316"/>
      <c r="W76" s="452"/>
      <c r="X76" s="452"/>
      <c r="Y76" s="452"/>
      <c r="Z76" s="452"/>
      <c r="AA76" s="452"/>
      <c r="AB76" s="452"/>
      <c r="AC76" s="452"/>
      <c r="AD76" s="311"/>
    </row>
    <row r="77" spans="1:30" ht="20.100000000000001" customHeight="1">
      <c r="A77" s="311"/>
      <c r="B77" s="311"/>
      <c r="C77" s="452"/>
      <c r="D77" s="311" t="s">
        <v>8916</v>
      </c>
      <c r="E77" s="452"/>
      <c r="F77" s="531"/>
      <c r="G77" s="314"/>
      <c r="H77" s="356"/>
      <c r="I77" s="314"/>
      <c r="J77" s="356"/>
      <c r="K77" s="314"/>
      <c r="L77" s="356"/>
      <c r="M77" s="314"/>
      <c r="N77" s="356"/>
      <c r="O77" s="314"/>
      <c r="P77" s="356"/>
      <c r="Q77" s="314"/>
      <c r="R77" s="356"/>
      <c r="S77" s="314"/>
      <c r="T77" s="356"/>
      <c r="U77" s="314"/>
      <c r="V77" s="314"/>
      <c r="W77" s="452"/>
      <c r="X77" s="452"/>
      <c r="Y77" s="452"/>
      <c r="Z77" s="452"/>
      <c r="AA77" s="452"/>
      <c r="AB77" s="452"/>
      <c r="AC77" s="452"/>
      <c r="AD77" s="311"/>
    </row>
    <row r="78" spans="1:30" ht="20.100000000000001" customHeight="1">
      <c r="A78" s="311"/>
      <c r="B78" s="311"/>
      <c r="C78" s="452"/>
      <c r="D78" s="311" t="s">
        <v>8917</v>
      </c>
      <c r="E78" s="452"/>
      <c r="F78" s="531"/>
      <c r="G78" s="314"/>
      <c r="H78" s="356"/>
      <c r="I78" s="314"/>
      <c r="J78" s="356"/>
      <c r="K78" s="314"/>
      <c r="L78" s="356"/>
      <c r="M78" s="314"/>
      <c r="N78" s="356"/>
      <c r="O78" s="314"/>
      <c r="P78" s="356"/>
      <c r="Q78" s="314"/>
      <c r="R78" s="356"/>
      <c r="S78" s="314"/>
      <c r="T78" s="356"/>
      <c r="U78" s="314"/>
      <c r="V78" s="314"/>
      <c r="W78" s="452"/>
      <c r="X78" s="452"/>
      <c r="Y78" s="452"/>
      <c r="Z78" s="452"/>
      <c r="AA78" s="452"/>
      <c r="AB78" s="452"/>
      <c r="AC78" s="452"/>
      <c r="AD78" s="311"/>
    </row>
    <row r="79" spans="1:30" ht="20.100000000000001" customHeight="1">
      <c r="A79" s="311"/>
      <c r="B79" s="311"/>
      <c r="C79" s="452"/>
      <c r="D79" s="311" t="s">
        <v>8918</v>
      </c>
      <c r="E79" s="452"/>
      <c r="F79" s="531"/>
      <c r="G79" s="314"/>
      <c r="H79" s="356"/>
      <c r="I79" s="314"/>
      <c r="J79" s="356"/>
      <c r="K79" s="314"/>
      <c r="L79" s="356"/>
      <c r="M79" s="314"/>
      <c r="N79" s="356"/>
      <c r="O79" s="314"/>
      <c r="P79" s="356"/>
      <c r="Q79" s="314"/>
      <c r="R79" s="356"/>
      <c r="S79" s="314"/>
      <c r="T79" s="356"/>
      <c r="U79" s="314"/>
      <c r="V79" s="314"/>
      <c r="W79" s="452"/>
      <c r="X79" s="452"/>
      <c r="Y79" s="452"/>
      <c r="Z79" s="452"/>
      <c r="AA79" s="452"/>
      <c r="AB79" s="452"/>
      <c r="AC79" s="452"/>
      <c r="AD79" s="311"/>
    </row>
    <row r="80" spans="1:30" ht="20.100000000000001" customHeight="1">
      <c r="A80" s="311"/>
      <c r="B80" s="311"/>
      <c r="C80" s="452"/>
      <c r="D80" s="311" t="s">
        <v>7436</v>
      </c>
      <c r="E80" s="452"/>
      <c r="F80" s="531"/>
      <c r="G80" s="314"/>
      <c r="H80" s="356"/>
      <c r="I80" s="314"/>
      <c r="J80" s="356"/>
      <c r="K80" s="314"/>
      <c r="L80" s="356"/>
      <c r="M80" s="314"/>
      <c r="N80" s="356"/>
      <c r="O80" s="314"/>
      <c r="P80" s="356"/>
      <c r="Q80" s="314"/>
      <c r="R80" s="356"/>
      <c r="S80" s="314"/>
      <c r="T80" s="356"/>
      <c r="U80" s="314"/>
      <c r="V80" s="314"/>
      <c r="W80" s="452"/>
      <c r="X80" s="452"/>
      <c r="Y80" s="452"/>
      <c r="Z80" s="452"/>
      <c r="AA80" s="452"/>
      <c r="AB80" s="452"/>
      <c r="AC80" s="452"/>
      <c r="AD80" s="311"/>
    </row>
    <row r="81" spans="1:30" ht="20.100000000000001" customHeight="1">
      <c r="A81" s="311"/>
      <c r="B81" s="311"/>
      <c r="C81" s="452"/>
      <c r="D81" s="311" t="s">
        <v>8919</v>
      </c>
      <c r="E81" s="452"/>
      <c r="F81" s="531"/>
      <c r="G81" s="314"/>
      <c r="H81" s="356"/>
      <c r="I81" s="314"/>
      <c r="J81" s="356"/>
      <c r="K81" s="314"/>
      <c r="L81" s="356"/>
      <c r="M81" s="314"/>
      <c r="N81" s="356"/>
      <c r="O81" s="314"/>
      <c r="P81" s="356"/>
      <c r="Q81" s="314"/>
      <c r="R81" s="356"/>
      <c r="S81" s="314"/>
      <c r="T81" s="356"/>
      <c r="U81" s="314"/>
      <c r="V81" s="314"/>
      <c r="W81" s="452"/>
      <c r="X81" s="452"/>
      <c r="Y81" s="452"/>
      <c r="Z81" s="452"/>
      <c r="AA81" s="452"/>
      <c r="AB81" s="452"/>
      <c r="AC81" s="452"/>
      <c r="AD81" s="311"/>
    </row>
    <row r="82" spans="1:30" ht="20.100000000000001" customHeight="1">
      <c r="A82" s="311"/>
      <c r="B82" s="311"/>
      <c r="C82" s="452"/>
      <c r="D82" s="311" t="s">
        <v>8920</v>
      </c>
      <c r="E82" s="452"/>
      <c r="F82" s="531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356"/>
      <c r="U82" s="314"/>
      <c r="V82" s="314"/>
      <c r="W82" s="452"/>
      <c r="X82" s="452"/>
      <c r="Y82" s="452"/>
      <c r="Z82" s="452"/>
      <c r="AA82" s="452"/>
      <c r="AB82" s="452"/>
      <c r="AC82" s="452"/>
      <c r="AD82" s="311"/>
    </row>
    <row r="83" spans="1:30" ht="20.100000000000001" customHeight="1">
      <c r="A83" s="311"/>
      <c r="B83" s="311"/>
      <c r="C83" s="452"/>
      <c r="D83" s="311" t="s">
        <v>8921</v>
      </c>
      <c r="E83" s="452"/>
      <c r="F83" s="531"/>
      <c r="G83" s="314"/>
      <c r="H83" s="356"/>
      <c r="I83" s="314"/>
      <c r="J83" s="356"/>
      <c r="K83" s="314"/>
      <c r="L83" s="356"/>
      <c r="M83" s="314"/>
      <c r="N83" s="356"/>
      <c r="O83" s="314"/>
      <c r="P83" s="356"/>
      <c r="Q83" s="314"/>
      <c r="R83" s="356"/>
      <c r="S83" s="314"/>
      <c r="T83" s="356"/>
      <c r="U83" s="314"/>
      <c r="V83" s="314"/>
      <c r="W83" s="452"/>
      <c r="X83" s="452"/>
      <c r="Y83" s="452"/>
      <c r="Z83" s="452"/>
      <c r="AA83" s="452"/>
      <c r="AB83" s="452"/>
      <c r="AC83" s="452"/>
      <c r="AD83" s="311"/>
    </row>
    <row r="84" spans="1:30" ht="20.100000000000001" customHeight="1">
      <c r="A84" s="311"/>
      <c r="B84" s="311"/>
      <c r="C84" s="452"/>
      <c r="D84" s="311" t="s">
        <v>8922</v>
      </c>
      <c r="E84" s="452"/>
      <c r="F84" s="531"/>
      <c r="G84" s="314"/>
      <c r="H84" s="356"/>
      <c r="I84" s="314"/>
      <c r="J84" s="356"/>
      <c r="K84" s="314"/>
      <c r="L84" s="356"/>
      <c r="M84" s="314"/>
      <c r="N84" s="356"/>
      <c r="O84" s="314"/>
      <c r="P84" s="356"/>
      <c r="Q84" s="314"/>
      <c r="R84" s="356"/>
      <c r="S84" s="314"/>
      <c r="T84" s="356"/>
      <c r="U84" s="314"/>
      <c r="V84" s="314"/>
      <c r="W84" s="452"/>
      <c r="X84" s="452"/>
      <c r="Y84" s="452"/>
      <c r="Z84" s="452"/>
      <c r="AA84" s="452"/>
      <c r="AB84" s="452"/>
      <c r="AC84" s="452"/>
      <c r="AD84" s="311"/>
    </row>
    <row r="85" spans="1:30" ht="20.100000000000001" customHeight="1">
      <c r="A85" s="311"/>
      <c r="B85" s="311"/>
      <c r="C85" s="452"/>
      <c r="D85" s="311" t="s">
        <v>8923</v>
      </c>
      <c r="E85" s="452"/>
      <c r="F85" s="531"/>
      <c r="G85" s="314"/>
      <c r="H85" s="356"/>
      <c r="I85" s="314"/>
      <c r="J85" s="356"/>
      <c r="K85" s="314"/>
      <c r="L85" s="356"/>
      <c r="M85" s="314"/>
      <c r="N85" s="356"/>
      <c r="O85" s="314"/>
      <c r="P85" s="356"/>
      <c r="Q85" s="314"/>
      <c r="R85" s="356"/>
      <c r="S85" s="314"/>
      <c r="T85" s="356"/>
      <c r="U85" s="314"/>
      <c r="V85" s="314"/>
      <c r="W85" s="452"/>
      <c r="X85" s="452"/>
      <c r="Y85" s="452"/>
      <c r="Z85" s="452"/>
      <c r="AA85" s="452"/>
      <c r="AB85" s="452"/>
      <c r="AC85" s="452"/>
      <c r="AD85" s="311"/>
    </row>
    <row r="86" spans="1:30" ht="20.100000000000001" customHeight="1">
      <c r="A86" s="311"/>
      <c r="B86" s="311"/>
      <c r="C86" s="452"/>
      <c r="D86" s="311" t="s">
        <v>8924</v>
      </c>
      <c r="E86" s="452"/>
      <c r="F86" s="531"/>
      <c r="G86" s="314"/>
      <c r="H86" s="356"/>
      <c r="I86" s="314"/>
      <c r="J86" s="356"/>
      <c r="K86" s="314"/>
      <c r="L86" s="356"/>
      <c r="M86" s="314"/>
      <c r="N86" s="356"/>
      <c r="O86" s="314"/>
      <c r="P86" s="356"/>
      <c r="Q86" s="314"/>
      <c r="R86" s="356"/>
      <c r="S86" s="314"/>
      <c r="T86" s="356"/>
      <c r="U86" s="314"/>
      <c r="V86" s="314"/>
      <c r="W86" s="452"/>
      <c r="X86" s="452"/>
      <c r="Y86" s="452"/>
      <c r="Z86" s="452"/>
      <c r="AA86" s="452"/>
      <c r="AB86" s="452"/>
      <c r="AC86" s="452"/>
      <c r="AD86" s="311"/>
    </row>
    <row r="87" spans="1:30" ht="20.100000000000001" customHeight="1">
      <c r="A87" s="311"/>
      <c r="B87" s="311"/>
      <c r="C87" s="452"/>
      <c r="D87" s="311" t="s">
        <v>8925</v>
      </c>
      <c r="E87" s="452"/>
      <c r="F87" s="531"/>
      <c r="G87" s="314"/>
      <c r="H87" s="356"/>
      <c r="I87" s="314"/>
      <c r="J87" s="356"/>
      <c r="K87" s="314"/>
      <c r="L87" s="356"/>
      <c r="M87" s="314"/>
      <c r="N87" s="356"/>
      <c r="O87" s="314"/>
      <c r="P87" s="356"/>
      <c r="Q87" s="314"/>
      <c r="R87" s="356"/>
      <c r="S87" s="314"/>
      <c r="T87" s="356"/>
      <c r="U87" s="314"/>
      <c r="V87" s="314"/>
      <c r="W87" s="452"/>
      <c r="X87" s="452"/>
      <c r="Y87" s="452"/>
      <c r="Z87" s="452"/>
      <c r="AA87" s="452"/>
      <c r="AB87" s="452"/>
      <c r="AC87" s="452"/>
      <c r="AD87" s="311"/>
    </row>
    <row r="88" spans="1:30" ht="20.100000000000001" customHeight="1">
      <c r="A88" s="311"/>
      <c r="B88" s="311"/>
      <c r="C88" s="452"/>
      <c r="D88" s="311" t="s">
        <v>8926</v>
      </c>
      <c r="E88" s="452"/>
      <c r="F88" s="531"/>
      <c r="G88" s="314"/>
      <c r="H88" s="356"/>
      <c r="I88" s="314"/>
      <c r="J88" s="356"/>
      <c r="K88" s="314"/>
      <c r="L88" s="356"/>
      <c r="M88" s="314"/>
      <c r="N88" s="356"/>
      <c r="O88" s="314"/>
      <c r="P88" s="356"/>
      <c r="Q88" s="314"/>
      <c r="R88" s="356"/>
      <c r="S88" s="314"/>
      <c r="T88" s="356"/>
      <c r="U88" s="314"/>
      <c r="V88" s="314"/>
      <c r="W88" s="452"/>
      <c r="X88" s="452"/>
      <c r="Y88" s="452"/>
      <c r="Z88" s="452"/>
      <c r="AA88" s="452"/>
      <c r="AB88" s="452"/>
      <c r="AC88" s="452"/>
      <c r="AD88" s="311"/>
    </row>
    <row r="89" spans="1:30" ht="20.100000000000001" customHeight="1">
      <c r="A89" s="311"/>
      <c r="B89" s="311"/>
      <c r="C89" s="452"/>
      <c r="D89" s="311" t="s">
        <v>8927</v>
      </c>
      <c r="E89" s="452"/>
      <c r="F89" s="531"/>
      <c r="G89" s="314"/>
      <c r="H89" s="356"/>
      <c r="I89" s="314"/>
      <c r="J89" s="356"/>
      <c r="K89" s="314"/>
      <c r="L89" s="356"/>
      <c r="M89" s="314"/>
      <c r="N89" s="356"/>
      <c r="O89" s="314"/>
      <c r="P89" s="356"/>
      <c r="Q89" s="314"/>
      <c r="R89" s="356"/>
      <c r="S89" s="314"/>
      <c r="T89" s="356"/>
      <c r="U89" s="314"/>
      <c r="V89" s="314"/>
      <c r="W89" s="452"/>
      <c r="X89" s="452"/>
      <c r="Y89" s="452"/>
      <c r="Z89" s="452"/>
      <c r="AA89" s="452"/>
      <c r="AB89" s="452"/>
      <c r="AC89" s="452"/>
      <c r="AD89" s="311"/>
    </row>
    <row r="90" spans="1:30" ht="20.100000000000001" customHeight="1">
      <c r="A90" s="311"/>
      <c r="B90" s="311"/>
      <c r="C90" s="452"/>
      <c r="D90" s="311" t="s">
        <v>7429</v>
      </c>
      <c r="E90" s="452"/>
      <c r="F90" s="531"/>
      <c r="G90" s="314"/>
      <c r="H90" s="356">
        <v>1</v>
      </c>
      <c r="I90" s="314">
        <v>25</v>
      </c>
      <c r="J90" s="356"/>
      <c r="K90" s="314"/>
      <c r="L90" s="356">
        <v>1</v>
      </c>
      <c r="M90" s="314">
        <v>20</v>
      </c>
      <c r="N90" s="356"/>
      <c r="O90" s="314"/>
      <c r="P90" s="315">
        <v>1</v>
      </c>
      <c r="Q90" s="316">
        <v>20</v>
      </c>
      <c r="R90" s="315">
        <v>1</v>
      </c>
      <c r="S90" s="316">
        <v>14.285714285714286</v>
      </c>
      <c r="T90" s="356"/>
      <c r="U90" s="314"/>
      <c r="V90" s="314"/>
      <c r="W90" s="452"/>
      <c r="X90" s="452"/>
      <c r="Y90" s="452"/>
      <c r="Z90" s="452"/>
      <c r="AA90" s="452"/>
      <c r="AB90" s="452"/>
      <c r="AC90" s="452"/>
      <c r="AD90" s="311"/>
    </row>
    <row r="91" spans="1:30" ht="20.100000000000001" customHeight="1">
      <c r="A91" s="311"/>
      <c r="B91" s="311"/>
      <c r="C91" s="452"/>
      <c r="D91" s="311" t="s">
        <v>8928</v>
      </c>
      <c r="E91" s="452"/>
      <c r="F91" s="531"/>
      <c r="G91" s="314"/>
      <c r="H91" s="356"/>
      <c r="I91" s="314"/>
      <c r="J91" s="356"/>
      <c r="K91" s="314"/>
      <c r="L91" s="356"/>
      <c r="M91" s="314"/>
      <c r="N91" s="356"/>
      <c r="O91" s="314"/>
      <c r="P91" s="356"/>
      <c r="Q91" s="314"/>
      <c r="R91" s="356"/>
      <c r="S91" s="314"/>
      <c r="T91" s="315">
        <v>1</v>
      </c>
      <c r="U91" s="316">
        <v>3.3333333333333335</v>
      </c>
      <c r="V91" s="316"/>
      <c r="W91" s="452"/>
      <c r="X91" s="452"/>
      <c r="Y91" s="452"/>
      <c r="Z91" s="452"/>
      <c r="AA91" s="452"/>
      <c r="AB91" s="452"/>
      <c r="AC91" s="452"/>
      <c r="AD91" s="311"/>
    </row>
    <row r="92" spans="1:30" ht="20.100000000000001" customHeight="1">
      <c r="A92" s="311"/>
      <c r="B92" s="311"/>
      <c r="C92" s="452"/>
      <c r="D92" s="311" t="s">
        <v>7430</v>
      </c>
      <c r="E92" s="452"/>
      <c r="F92" s="531"/>
      <c r="G92" s="314"/>
      <c r="H92" s="356"/>
      <c r="I92" s="314"/>
      <c r="J92" s="356"/>
      <c r="K92" s="314"/>
      <c r="L92" s="356"/>
      <c r="M92" s="314"/>
      <c r="N92" s="356"/>
      <c r="O92" s="314"/>
      <c r="P92" s="356"/>
      <c r="Q92" s="314"/>
      <c r="R92" s="356"/>
      <c r="S92" s="314"/>
      <c r="T92" s="356"/>
      <c r="U92" s="314"/>
      <c r="V92" s="314"/>
      <c r="W92" s="452"/>
      <c r="X92" s="452"/>
      <c r="Y92" s="452"/>
      <c r="Z92" s="452"/>
      <c r="AA92" s="452"/>
      <c r="AB92" s="452"/>
      <c r="AC92" s="452"/>
      <c r="AD92" s="311"/>
    </row>
    <row r="93" spans="1:30" ht="20.100000000000001" customHeight="1">
      <c r="A93" s="311"/>
      <c r="B93" s="311"/>
      <c r="C93" s="452"/>
      <c r="D93" s="311" t="s">
        <v>7414</v>
      </c>
      <c r="E93" s="452"/>
      <c r="F93" s="531"/>
      <c r="G93" s="314"/>
      <c r="H93" s="356"/>
      <c r="I93" s="314"/>
      <c r="J93" s="356"/>
      <c r="K93" s="314"/>
      <c r="L93" s="356"/>
      <c r="M93" s="314"/>
      <c r="N93" s="356"/>
      <c r="O93" s="314"/>
      <c r="P93" s="356"/>
      <c r="Q93" s="314"/>
      <c r="R93" s="315">
        <v>1</v>
      </c>
      <c r="S93" s="316">
        <v>14.285714285714286</v>
      </c>
      <c r="T93" s="315">
        <v>1</v>
      </c>
      <c r="U93" s="316">
        <v>3.3333333333333335</v>
      </c>
      <c r="V93" s="316"/>
      <c r="W93" s="452"/>
      <c r="X93" s="452"/>
      <c r="Y93" s="452"/>
      <c r="Z93" s="452"/>
      <c r="AA93" s="452"/>
      <c r="AB93" s="452"/>
      <c r="AC93" s="452"/>
      <c r="AD93" s="311"/>
    </row>
    <row r="94" spans="1:30" ht="20.100000000000001" customHeight="1">
      <c r="A94" s="311"/>
      <c r="B94" s="311"/>
      <c r="C94" s="452"/>
      <c r="D94" s="311" t="s">
        <v>7415</v>
      </c>
      <c r="E94" s="452"/>
      <c r="F94" s="531"/>
      <c r="G94" s="314"/>
      <c r="H94" s="356"/>
      <c r="I94" s="314"/>
      <c r="J94" s="356"/>
      <c r="K94" s="314"/>
      <c r="L94" s="356"/>
      <c r="M94" s="314"/>
      <c r="N94" s="356"/>
      <c r="O94" s="314"/>
      <c r="P94" s="356"/>
      <c r="Q94" s="314"/>
      <c r="R94" s="356"/>
      <c r="S94" s="314"/>
      <c r="T94" s="356"/>
      <c r="U94" s="314"/>
      <c r="V94" s="314"/>
      <c r="W94" s="452"/>
      <c r="X94" s="452"/>
      <c r="Y94" s="452"/>
      <c r="Z94" s="452"/>
      <c r="AA94" s="452"/>
      <c r="AB94" s="452"/>
      <c r="AC94" s="452"/>
      <c r="AD94" s="311"/>
    </row>
    <row r="95" spans="1:30" ht="20.100000000000001" customHeight="1">
      <c r="A95" s="311"/>
      <c r="B95" s="311"/>
      <c r="C95" s="452"/>
      <c r="D95" s="311" t="s">
        <v>7416</v>
      </c>
      <c r="E95" s="452"/>
      <c r="F95" s="531"/>
      <c r="G95" s="314"/>
      <c r="H95" s="356"/>
      <c r="I95" s="314"/>
      <c r="J95" s="356"/>
      <c r="K95" s="314"/>
      <c r="L95" s="356"/>
      <c r="M95" s="314"/>
      <c r="N95" s="356"/>
      <c r="O95" s="314"/>
      <c r="P95" s="356"/>
      <c r="Q95" s="314"/>
      <c r="R95" s="356"/>
      <c r="S95" s="314"/>
      <c r="T95" s="315">
        <v>1</v>
      </c>
      <c r="U95" s="316">
        <v>3.3333333333333335</v>
      </c>
      <c r="V95" s="316"/>
      <c r="W95" s="452"/>
      <c r="X95" s="452"/>
      <c r="Y95" s="452"/>
      <c r="Z95" s="452"/>
      <c r="AA95" s="452"/>
      <c r="AB95" s="452"/>
      <c r="AC95" s="452"/>
      <c r="AD95" s="311"/>
    </row>
    <row r="96" spans="1:30" ht="20.100000000000001" customHeight="1">
      <c r="A96" s="311"/>
      <c r="B96" s="311"/>
      <c r="C96" s="452"/>
      <c r="D96" s="311" t="s">
        <v>8929</v>
      </c>
      <c r="E96" s="452"/>
      <c r="F96" s="531"/>
      <c r="G96" s="314"/>
      <c r="H96" s="356"/>
      <c r="I96" s="314"/>
      <c r="J96" s="356">
        <v>1</v>
      </c>
      <c r="K96" s="314">
        <v>25</v>
      </c>
      <c r="L96" s="356"/>
      <c r="M96" s="314"/>
      <c r="N96" s="356"/>
      <c r="O96" s="314"/>
      <c r="P96" s="356"/>
      <c r="Q96" s="314"/>
      <c r="R96" s="356"/>
      <c r="S96" s="314"/>
      <c r="T96" s="315">
        <v>1</v>
      </c>
      <c r="U96" s="316">
        <v>3.3333333333333335</v>
      </c>
      <c r="V96" s="316"/>
      <c r="W96" s="452"/>
      <c r="X96" s="452"/>
      <c r="Y96" s="452"/>
      <c r="Z96" s="452"/>
      <c r="AA96" s="452"/>
      <c r="AB96" s="452"/>
      <c r="AC96" s="452"/>
      <c r="AD96" s="311"/>
    </row>
    <row r="97" spans="1:30" ht="20.100000000000001" customHeight="1">
      <c r="A97" s="311"/>
      <c r="B97" s="311"/>
      <c r="C97" s="452"/>
      <c r="D97" s="311" t="s">
        <v>8930</v>
      </c>
      <c r="E97" s="452"/>
      <c r="F97" s="531"/>
      <c r="G97" s="314"/>
      <c r="H97" s="356"/>
      <c r="I97" s="314"/>
      <c r="J97" s="356"/>
      <c r="K97" s="314"/>
      <c r="L97" s="356"/>
      <c r="M97" s="314"/>
      <c r="N97" s="356">
        <v>1</v>
      </c>
      <c r="O97" s="314">
        <v>33.299999999999997</v>
      </c>
      <c r="P97" s="356"/>
      <c r="Q97" s="314"/>
      <c r="R97" s="356"/>
      <c r="S97" s="314"/>
      <c r="T97" s="315"/>
      <c r="U97" s="316"/>
      <c r="V97" s="316"/>
      <c r="W97" s="452"/>
      <c r="X97" s="452"/>
      <c r="Y97" s="452"/>
      <c r="Z97" s="452"/>
      <c r="AA97" s="452"/>
      <c r="AB97" s="452"/>
      <c r="AC97" s="452"/>
      <c r="AD97" s="311"/>
    </row>
    <row r="98" spans="1:30" ht="20.100000000000001" customHeight="1">
      <c r="A98" s="311"/>
      <c r="B98" s="311"/>
      <c r="C98" s="452"/>
      <c r="D98" s="311" t="s">
        <v>7417</v>
      </c>
      <c r="E98" s="452"/>
      <c r="F98" s="531"/>
      <c r="G98" s="314"/>
      <c r="H98" s="356"/>
      <c r="I98" s="314"/>
      <c r="J98" s="356"/>
      <c r="K98" s="314"/>
      <c r="L98" s="356"/>
      <c r="M98" s="314"/>
      <c r="N98" s="356"/>
      <c r="O98" s="314"/>
      <c r="P98" s="356"/>
      <c r="Q98" s="314"/>
      <c r="R98" s="356"/>
      <c r="S98" s="314"/>
      <c r="T98" s="356"/>
      <c r="U98" s="314"/>
      <c r="V98" s="314"/>
      <c r="W98" s="452"/>
      <c r="X98" s="452"/>
      <c r="Y98" s="452"/>
      <c r="Z98" s="452"/>
      <c r="AA98" s="452"/>
      <c r="AB98" s="452"/>
      <c r="AC98" s="452"/>
      <c r="AD98" s="311"/>
    </row>
    <row r="99" spans="1:30" ht="20.100000000000001" customHeight="1">
      <c r="A99" s="311"/>
      <c r="B99" s="311"/>
      <c r="C99" s="452"/>
      <c r="D99" s="311" t="s">
        <v>7418</v>
      </c>
      <c r="E99" s="452"/>
      <c r="F99" s="531"/>
      <c r="G99" s="314"/>
      <c r="H99" s="356"/>
      <c r="I99" s="314"/>
      <c r="J99" s="356"/>
      <c r="K99" s="314"/>
      <c r="L99" s="356"/>
      <c r="M99" s="314"/>
      <c r="N99" s="356"/>
      <c r="O99" s="314"/>
      <c r="P99" s="356"/>
      <c r="Q99" s="314"/>
      <c r="R99" s="356"/>
      <c r="S99" s="314"/>
      <c r="T99" s="356"/>
      <c r="U99" s="314"/>
      <c r="V99" s="314"/>
      <c r="W99" s="452"/>
      <c r="X99" s="452"/>
      <c r="Y99" s="452"/>
      <c r="Z99" s="452"/>
      <c r="AA99" s="452"/>
      <c r="AB99" s="452"/>
      <c r="AC99" s="452"/>
      <c r="AD99" s="311"/>
    </row>
    <row r="100" spans="1:30" ht="20.100000000000001" customHeight="1">
      <c r="A100" s="311"/>
      <c r="B100" s="311"/>
      <c r="C100" s="452"/>
      <c r="D100" s="311" t="s">
        <v>8931</v>
      </c>
      <c r="E100" s="452"/>
      <c r="F100" s="531"/>
      <c r="G100" s="314"/>
      <c r="H100" s="356"/>
      <c r="I100" s="314"/>
      <c r="J100" s="356"/>
      <c r="K100" s="314"/>
      <c r="L100" s="356"/>
      <c r="M100" s="314"/>
      <c r="N100" s="356"/>
      <c r="O100" s="314"/>
      <c r="P100" s="356"/>
      <c r="Q100" s="314"/>
      <c r="R100" s="356"/>
      <c r="S100" s="314"/>
      <c r="T100" s="356"/>
      <c r="U100" s="314"/>
      <c r="V100" s="314"/>
      <c r="W100" s="452"/>
      <c r="X100" s="452"/>
      <c r="Y100" s="452"/>
      <c r="Z100" s="452"/>
      <c r="AA100" s="452"/>
      <c r="AB100" s="452"/>
      <c r="AC100" s="452"/>
      <c r="AD100" s="311"/>
    </row>
    <row r="101" spans="1:30" ht="20.100000000000001" customHeight="1">
      <c r="A101" s="374" t="s">
        <v>3368</v>
      </c>
      <c r="B101" s="374" t="s">
        <v>8932</v>
      </c>
      <c r="C101" s="358" t="s">
        <v>7611</v>
      </c>
      <c r="D101" s="374" t="s">
        <v>2267</v>
      </c>
      <c r="E101" s="358"/>
      <c r="F101" s="443"/>
      <c r="G101" s="444"/>
      <c r="H101" s="443"/>
      <c r="I101" s="444"/>
      <c r="J101" s="443">
        <v>1</v>
      </c>
      <c r="K101" s="444">
        <v>100</v>
      </c>
      <c r="L101" s="443"/>
      <c r="M101" s="444"/>
      <c r="N101" s="443"/>
      <c r="O101" s="444"/>
      <c r="P101" s="443"/>
      <c r="Q101" s="444"/>
      <c r="R101" s="443"/>
      <c r="S101" s="444"/>
      <c r="T101" s="443"/>
      <c r="U101" s="444"/>
      <c r="V101" s="444"/>
      <c r="W101" s="358"/>
      <c r="X101" s="358"/>
      <c r="Y101" s="358"/>
      <c r="Z101" s="358"/>
      <c r="AA101" s="358"/>
      <c r="AB101" s="358" t="s">
        <v>7010</v>
      </c>
      <c r="AC101" s="358" t="s">
        <v>7010</v>
      </c>
      <c r="AD101" s="374" t="s">
        <v>7431</v>
      </c>
    </row>
    <row r="102" spans="1:30" ht="20.100000000000001" customHeight="1">
      <c r="A102" s="311"/>
      <c r="B102" s="311"/>
      <c r="C102" s="452"/>
      <c r="D102" s="311" t="s">
        <v>2268</v>
      </c>
      <c r="E102" s="452"/>
      <c r="F102" s="531"/>
      <c r="G102" s="314"/>
      <c r="H102" s="356"/>
      <c r="I102" s="314"/>
      <c r="J102" s="356"/>
      <c r="K102" s="314"/>
      <c r="L102" s="356"/>
      <c r="M102" s="314"/>
      <c r="N102" s="356"/>
      <c r="O102" s="314"/>
      <c r="P102" s="315"/>
      <c r="Q102" s="316"/>
      <c r="R102" s="315">
        <v>1</v>
      </c>
      <c r="S102" s="316">
        <v>50</v>
      </c>
      <c r="T102" s="315"/>
      <c r="U102" s="316"/>
      <c r="V102" s="316"/>
      <c r="W102" s="452"/>
      <c r="X102" s="452"/>
      <c r="Y102" s="452"/>
      <c r="Z102" s="452"/>
      <c r="AA102" s="452"/>
      <c r="AB102" s="452"/>
      <c r="AC102" s="452"/>
      <c r="AD102" s="311" t="s">
        <v>7432</v>
      </c>
    </row>
    <row r="103" spans="1:30" ht="20.100000000000001" customHeight="1">
      <c r="A103" s="311"/>
      <c r="B103" s="311"/>
      <c r="C103" s="452"/>
      <c r="D103" s="311" t="s">
        <v>2269</v>
      </c>
      <c r="E103" s="452"/>
      <c r="F103" s="531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/>
      <c r="Q103" s="314"/>
      <c r="R103" s="356"/>
      <c r="S103" s="314"/>
      <c r="T103" s="315"/>
      <c r="U103" s="316"/>
      <c r="V103" s="316"/>
      <c r="W103" s="452"/>
      <c r="X103" s="452"/>
      <c r="Y103" s="452"/>
      <c r="Z103" s="452"/>
      <c r="AA103" s="452"/>
      <c r="AB103" s="452"/>
      <c r="AC103" s="452"/>
      <c r="AD103" s="311"/>
    </row>
    <row r="104" spans="1:30" ht="20.100000000000001" customHeight="1">
      <c r="A104" s="311"/>
      <c r="B104" s="311"/>
      <c r="C104" s="452"/>
      <c r="D104" s="311" t="s">
        <v>2270</v>
      </c>
      <c r="E104" s="452"/>
      <c r="F104" s="531"/>
      <c r="G104" s="314"/>
      <c r="H104" s="356">
        <v>1</v>
      </c>
      <c r="I104" s="314">
        <v>100</v>
      </c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15">
        <v>1</v>
      </c>
      <c r="U104" s="316">
        <v>11.1</v>
      </c>
      <c r="V104" s="316"/>
      <c r="W104" s="452"/>
      <c r="X104" s="452"/>
      <c r="Y104" s="452"/>
      <c r="Z104" s="452"/>
      <c r="AA104" s="452"/>
      <c r="AB104" s="452"/>
      <c r="AC104" s="452"/>
      <c r="AD104" s="311"/>
    </row>
    <row r="105" spans="1:30" ht="20.100000000000001" customHeight="1">
      <c r="A105" s="311"/>
      <c r="B105" s="311"/>
      <c r="C105" s="452"/>
      <c r="D105" s="311" t="s">
        <v>2271</v>
      </c>
      <c r="E105" s="452"/>
      <c r="F105" s="531"/>
      <c r="G105" s="314"/>
      <c r="H105" s="356"/>
      <c r="I105" s="314"/>
      <c r="J105" s="356"/>
      <c r="K105" s="314"/>
      <c r="L105" s="356"/>
      <c r="M105" s="314"/>
      <c r="N105" s="356"/>
      <c r="O105" s="314"/>
      <c r="P105" s="356"/>
      <c r="Q105" s="314"/>
      <c r="R105" s="315"/>
      <c r="S105" s="316"/>
      <c r="T105" s="315">
        <v>1</v>
      </c>
      <c r="U105" s="316">
        <v>11.1</v>
      </c>
      <c r="V105" s="316"/>
      <c r="W105" s="452"/>
      <c r="X105" s="452"/>
      <c r="Y105" s="452"/>
      <c r="Z105" s="452"/>
      <c r="AA105" s="452"/>
      <c r="AB105" s="452"/>
      <c r="AC105" s="452"/>
      <c r="AD105" s="311"/>
    </row>
    <row r="106" spans="1:30" ht="20.100000000000001" customHeight="1">
      <c r="A106" s="311"/>
      <c r="B106" s="311"/>
      <c r="C106" s="452"/>
      <c r="D106" s="311" t="s">
        <v>2272</v>
      </c>
      <c r="E106" s="452"/>
      <c r="F106" s="531"/>
      <c r="G106" s="314"/>
      <c r="H106" s="356"/>
      <c r="I106" s="314"/>
      <c r="J106" s="356"/>
      <c r="K106" s="314"/>
      <c r="L106" s="356"/>
      <c r="M106" s="314"/>
      <c r="N106" s="356"/>
      <c r="O106" s="314"/>
      <c r="P106" s="315"/>
      <c r="Q106" s="316"/>
      <c r="R106" s="315">
        <v>1</v>
      </c>
      <c r="S106" s="316">
        <v>50</v>
      </c>
      <c r="T106" s="315">
        <v>4</v>
      </c>
      <c r="U106" s="316">
        <v>44.4</v>
      </c>
      <c r="V106" s="316"/>
      <c r="W106" s="452"/>
      <c r="X106" s="452"/>
      <c r="Y106" s="452"/>
      <c r="Z106" s="452"/>
      <c r="AA106" s="452"/>
      <c r="AB106" s="452"/>
      <c r="AC106" s="452"/>
      <c r="AD106" s="311"/>
    </row>
    <row r="107" spans="1:30" ht="20.100000000000001" customHeight="1">
      <c r="A107" s="311"/>
      <c r="B107" s="311"/>
      <c r="C107" s="452"/>
      <c r="D107" s="311" t="s">
        <v>2273</v>
      </c>
      <c r="E107" s="452"/>
      <c r="F107" s="531"/>
      <c r="G107" s="314"/>
      <c r="H107" s="356"/>
      <c r="I107" s="314"/>
      <c r="J107" s="356"/>
      <c r="K107" s="314"/>
      <c r="L107" s="356"/>
      <c r="M107" s="314"/>
      <c r="N107" s="356"/>
      <c r="O107" s="314"/>
      <c r="P107" s="356"/>
      <c r="Q107" s="314"/>
      <c r="R107" s="356"/>
      <c r="S107" s="314"/>
      <c r="T107" s="356"/>
      <c r="U107" s="314"/>
      <c r="V107" s="314"/>
      <c r="W107" s="452"/>
      <c r="X107" s="452"/>
      <c r="Y107" s="452"/>
      <c r="Z107" s="452"/>
      <c r="AA107" s="452"/>
      <c r="AB107" s="452"/>
      <c r="AC107" s="452"/>
      <c r="AD107" s="311"/>
    </row>
    <row r="108" spans="1:30" ht="20.100000000000001" customHeight="1">
      <c r="A108" s="311"/>
      <c r="B108" s="311"/>
      <c r="C108" s="452"/>
      <c r="D108" s="311" t="s">
        <v>2274</v>
      </c>
      <c r="E108" s="452"/>
      <c r="F108" s="531"/>
      <c r="G108" s="314"/>
      <c r="H108" s="356"/>
      <c r="I108" s="314"/>
      <c r="J108" s="356"/>
      <c r="K108" s="314"/>
      <c r="L108" s="356"/>
      <c r="M108" s="314"/>
      <c r="N108" s="356"/>
      <c r="O108" s="314"/>
      <c r="P108" s="356"/>
      <c r="Q108" s="314"/>
      <c r="R108" s="356"/>
      <c r="S108" s="314"/>
      <c r="T108" s="315"/>
      <c r="U108" s="316"/>
      <c r="V108" s="316"/>
      <c r="W108" s="452"/>
      <c r="X108" s="452"/>
      <c r="Y108" s="452"/>
      <c r="Z108" s="452"/>
      <c r="AA108" s="452"/>
      <c r="AB108" s="452"/>
      <c r="AC108" s="452"/>
      <c r="AD108" s="311"/>
    </row>
    <row r="109" spans="1:30" ht="20.100000000000001" customHeight="1">
      <c r="A109" s="311"/>
      <c r="B109" s="311"/>
      <c r="C109" s="452"/>
      <c r="D109" s="311" t="s">
        <v>2275</v>
      </c>
      <c r="E109" s="452"/>
      <c r="F109" s="531"/>
      <c r="G109" s="314"/>
      <c r="H109" s="356"/>
      <c r="I109" s="314"/>
      <c r="J109" s="356"/>
      <c r="K109" s="314"/>
      <c r="L109" s="356"/>
      <c r="M109" s="314"/>
      <c r="N109" s="356"/>
      <c r="O109" s="314"/>
      <c r="P109" s="356"/>
      <c r="Q109" s="314"/>
      <c r="R109" s="356"/>
      <c r="S109" s="314"/>
      <c r="T109" s="356">
        <v>1</v>
      </c>
      <c r="U109" s="314">
        <v>11.1</v>
      </c>
      <c r="V109" s="314"/>
      <c r="W109" s="452"/>
      <c r="X109" s="452"/>
      <c r="Y109" s="452"/>
      <c r="Z109" s="452"/>
      <c r="AA109" s="452"/>
      <c r="AB109" s="452"/>
      <c r="AC109" s="452"/>
      <c r="AD109" s="311"/>
    </row>
    <row r="110" spans="1:30" ht="20.100000000000001" customHeight="1">
      <c r="A110" s="311"/>
      <c r="B110" s="311"/>
      <c r="C110" s="452"/>
      <c r="D110" s="311" t="s">
        <v>8933</v>
      </c>
      <c r="E110" s="452"/>
      <c r="F110" s="531"/>
      <c r="G110" s="314"/>
      <c r="H110" s="356"/>
      <c r="I110" s="314"/>
      <c r="J110" s="356"/>
      <c r="K110" s="314"/>
      <c r="L110" s="356"/>
      <c r="M110" s="314"/>
      <c r="N110" s="356"/>
      <c r="O110" s="314"/>
      <c r="P110" s="356"/>
      <c r="Q110" s="314"/>
      <c r="R110" s="356"/>
      <c r="S110" s="314"/>
      <c r="T110" s="356"/>
      <c r="U110" s="314"/>
      <c r="V110" s="314"/>
      <c r="W110" s="452"/>
      <c r="X110" s="452"/>
      <c r="Y110" s="452"/>
      <c r="Z110" s="452"/>
      <c r="AA110" s="452"/>
      <c r="AB110" s="452"/>
      <c r="AC110" s="452"/>
      <c r="AD110" s="311"/>
    </row>
    <row r="111" spans="1:30" ht="20.100000000000001" customHeight="1">
      <c r="A111" s="311"/>
      <c r="B111" s="311"/>
      <c r="C111" s="452"/>
      <c r="D111" s="311" t="s">
        <v>8934</v>
      </c>
      <c r="E111" s="452"/>
      <c r="F111" s="531"/>
      <c r="G111" s="314"/>
      <c r="H111" s="356"/>
      <c r="I111" s="314"/>
      <c r="J111" s="356"/>
      <c r="K111" s="314"/>
      <c r="L111" s="356"/>
      <c r="M111" s="314"/>
      <c r="N111" s="356"/>
      <c r="O111" s="314"/>
      <c r="P111" s="356"/>
      <c r="Q111" s="314"/>
      <c r="R111" s="356"/>
      <c r="S111" s="314"/>
      <c r="T111" s="356"/>
      <c r="U111" s="314"/>
      <c r="V111" s="314"/>
      <c r="W111" s="452"/>
      <c r="X111" s="452"/>
      <c r="Y111" s="452"/>
      <c r="Z111" s="452"/>
      <c r="AA111" s="452"/>
      <c r="AB111" s="452"/>
      <c r="AC111" s="452"/>
      <c r="AD111" s="311"/>
    </row>
    <row r="112" spans="1:30" ht="20.100000000000001" customHeight="1">
      <c r="A112" s="311"/>
      <c r="B112" s="311"/>
      <c r="C112" s="452"/>
      <c r="D112" s="311" t="s">
        <v>8935</v>
      </c>
      <c r="E112" s="452"/>
      <c r="F112" s="531"/>
      <c r="G112" s="314"/>
      <c r="H112" s="356"/>
      <c r="I112" s="314"/>
      <c r="J112" s="356"/>
      <c r="K112" s="314"/>
      <c r="L112" s="356"/>
      <c r="M112" s="314"/>
      <c r="N112" s="356"/>
      <c r="O112" s="314"/>
      <c r="P112" s="356"/>
      <c r="Q112" s="314"/>
      <c r="R112" s="356"/>
      <c r="S112" s="314"/>
      <c r="T112" s="356"/>
      <c r="U112" s="314"/>
      <c r="V112" s="314"/>
      <c r="W112" s="452"/>
      <c r="X112" s="452"/>
      <c r="Y112" s="452"/>
      <c r="Z112" s="452"/>
      <c r="AA112" s="452"/>
      <c r="AB112" s="452"/>
      <c r="AC112" s="452"/>
      <c r="AD112" s="311"/>
    </row>
    <row r="113" spans="1:30" ht="20.100000000000001" customHeight="1">
      <c r="A113" s="311"/>
      <c r="B113" s="311"/>
      <c r="C113" s="452"/>
      <c r="D113" s="311" t="s">
        <v>7419</v>
      </c>
      <c r="E113" s="452"/>
      <c r="F113" s="531"/>
      <c r="G113" s="314"/>
      <c r="H113" s="356"/>
      <c r="I113" s="314"/>
      <c r="J113" s="356"/>
      <c r="K113" s="314"/>
      <c r="L113" s="356"/>
      <c r="M113" s="314"/>
      <c r="N113" s="356"/>
      <c r="O113" s="314"/>
      <c r="P113" s="356"/>
      <c r="Q113" s="314"/>
      <c r="R113" s="356"/>
      <c r="S113" s="314"/>
      <c r="T113" s="356"/>
      <c r="U113" s="314"/>
      <c r="V113" s="314"/>
      <c r="W113" s="452"/>
      <c r="X113" s="452"/>
      <c r="Y113" s="452"/>
      <c r="Z113" s="452"/>
      <c r="AA113" s="452"/>
      <c r="AB113" s="452"/>
      <c r="AC113" s="452"/>
      <c r="AD113" s="311"/>
    </row>
    <row r="114" spans="1:30" ht="20.100000000000001" customHeight="1">
      <c r="A114" s="311"/>
      <c r="B114" s="311"/>
      <c r="C114" s="452"/>
      <c r="D114" s="311" t="s">
        <v>8920</v>
      </c>
      <c r="E114" s="452"/>
      <c r="F114" s="531"/>
      <c r="G114" s="314"/>
      <c r="H114" s="356"/>
      <c r="I114" s="314"/>
      <c r="J114" s="356"/>
      <c r="K114" s="314"/>
      <c r="L114" s="356"/>
      <c r="M114" s="314"/>
      <c r="N114" s="356"/>
      <c r="O114" s="314"/>
      <c r="P114" s="356"/>
      <c r="Q114" s="314"/>
      <c r="R114" s="356"/>
      <c r="S114" s="314"/>
      <c r="T114" s="356"/>
      <c r="U114" s="314"/>
      <c r="V114" s="314"/>
      <c r="W114" s="452"/>
      <c r="X114" s="452"/>
      <c r="Y114" s="452"/>
      <c r="Z114" s="452"/>
      <c r="AA114" s="452"/>
      <c r="AB114" s="452"/>
      <c r="AC114" s="452"/>
      <c r="AD114" s="311"/>
    </row>
    <row r="115" spans="1:30" ht="20.100000000000001" customHeight="1">
      <c r="A115" s="311"/>
      <c r="B115" s="311"/>
      <c r="C115" s="452"/>
      <c r="D115" s="311" t="s">
        <v>7420</v>
      </c>
      <c r="E115" s="452"/>
      <c r="F115" s="531"/>
      <c r="G115" s="314"/>
      <c r="H115" s="356"/>
      <c r="I115" s="314"/>
      <c r="J115" s="356"/>
      <c r="K115" s="314"/>
      <c r="L115" s="356"/>
      <c r="M115" s="314"/>
      <c r="N115" s="356"/>
      <c r="O115" s="314"/>
      <c r="P115" s="356"/>
      <c r="Q115" s="314"/>
      <c r="R115" s="356"/>
      <c r="S115" s="314"/>
      <c r="T115" s="356"/>
      <c r="U115" s="314"/>
      <c r="V115" s="314"/>
      <c r="W115" s="452"/>
      <c r="X115" s="452"/>
      <c r="Y115" s="452"/>
      <c r="Z115" s="452"/>
      <c r="AA115" s="452"/>
      <c r="AB115" s="452"/>
      <c r="AC115" s="452"/>
      <c r="AD115" s="311"/>
    </row>
    <row r="116" spans="1:30" ht="20.100000000000001" customHeight="1">
      <c r="A116" s="311"/>
      <c r="B116" s="311"/>
      <c r="C116" s="452"/>
      <c r="D116" s="311" t="s">
        <v>8936</v>
      </c>
      <c r="E116" s="452"/>
      <c r="F116" s="531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56"/>
      <c r="U116" s="314"/>
      <c r="V116" s="314"/>
      <c r="W116" s="452"/>
      <c r="X116" s="452"/>
      <c r="Y116" s="452"/>
      <c r="Z116" s="452"/>
      <c r="AA116" s="452"/>
      <c r="AB116" s="452"/>
      <c r="AC116" s="452"/>
      <c r="AD116" s="311"/>
    </row>
    <row r="117" spans="1:30" ht="20.100000000000001" customHeight="1">
      <c r="A117" s="311"/>
      <c r="B117" s="311"/>
      <c r="C117" s="452"/>
      <c r="D117" s="311" t="s">
        <v>8923</v>
      </c>
      <c r="E117" s="452"/>
      <c r="F117" s="531"/>
      <c r="G117" s="314"/>
      <c r="H117" s="356"/>
      <c r="I117" s="314"/>
      <c r="J117" s="356"/>
      <c r="K117" s="314"/>
      <c r="L117" s="356"/>
      <c r="M117" s="314"/>
      <c r="N117" s="356"/>
      <c r="O117" s="314"/>
      <c r="P117" s="356"/>
      <c r="Q117" s="314"/>
      <c r="R117" s="356"/>
      <c r="S117" s="314"/>
      <c r="T117" s="356"/>
      <c r="U117" s="314"/>
      <c r="V117" s="314"/>
      <c r="W117" s="452"/>
      <c r="X117" s="452"/>
      <c r="Y117" s="452"/>
      <c r="Z117" s="452"/>
      <c r="AA117" s="452"/>
      <c r="AB117" s="452"/>
      <c r="AC117" s="452"/>
      <c r="AD117" s="311"/>
    </row>
    <row r="118" spans="1:30" ht="20.100000000000001" customHeight="1">
      <c r="A118" s="311"/>
      <c r="B118" s="311"/>
      <c r="C118" s="452"/>
      <c r="D118" s="311" t="s">
        <v>7421</v>
      </c>
      <c r="E118" s="452"/>
      <c r="F118" s="531"/>
      <c r="G118" s="314"/>
      <c r="H118" s="356"/>
      <c r="I118" s="314"/>
      <c r="J118" s="356"/>
      <c r="K118" s="314"/>
      <c r="L118" s="356"/>
      <c r="M118" s="314"/>
      <c r="N118" s="356"/>
      <c r="O118" s="314"/>
      <c r="P118" s="356"/>
      <c r="Q118" s="314"/>
      <c r="R118" s="356"/>
      <c r="S118" s="314"/>
      <c r="T118" s="356"/>
      <c r="U118" s="314"/>
      <c r="V118" s="314"/>
      <c r="W118" s="452"/>
      <c r="X118" s="452"/>
      <c r="Y118" s="452"/>
      <c r="Z118" s="452"/>
      <c r="AA118" s="452"/>
      <c r="AB118" s="452"/>
      <c r="AC118" s="452"/>
      <c r="AD118" s="311"/>
    </row>
    <row r="119" spans="1:30" ht="20.100000000000001" customHeight="1">
      <c r="A119" s="311"/>
      <c r="B119" s="311"/>
      <c r="C119" s="452"/>
      <c r="D119" s="311" t="s">
        <v>7422</v>
      </c>
      <c r="E119" s="452"/>
      <c r="F119" s="531"/>
      <c r="G119" s="314"/>
      <c r="H119" s="356"/>
      <c r="I119" s="314"/>
      <c r="J119" s="356"/>
      <c r="K119" s="314"/>
      <c r="L119" s="356"/>
      <c r="M119" s="314"/>
      <c r="N119" s="356"/>
      <c r="O119" s="314"/>
      <c r="P119" s="356"/>
      <c r="Q119" s="314"/>
      <c r="R119" s="356"/>
      <c r="S119" s="314"/>
      <c r="T119" s="356"/>
      <c r="U119" s="314"/>
      <c r="V119" s="314"/>
      <c r="W119" s="452"/>
      <c r="X119" s="452"/>
      <c r="Y119" s="452"/>
      <c r="Z119" s="452"/>
      <c r="AA119" s="452"/>
      <c r="AB119" s="452"/>
      <c r="AC119" s="452"/>
      <c r="AD119" s="311"/>
    </row>
    <row r="120" spans="1:30" ht="20.100000000000001" customHeight="1">
      <c r="A120" s="311"/>
      <c r="B120" s="311"/>
      <c r="C120" s="452"/>
      <c r="D120" s="311" t="s">
        <v>7423</v>
      </c>
      <c r="E120" s="452"/>
      <c r="F120" s="531"/>
      <c r="G120" s="314"/>
      <c r="H120" s="356"/>
      <c r="I120" s="314"/>
      <c r="J120" s="356"/>
      <c r="K120" s="314"/>
      <c r="L120" s="356"/>
      <c r="M120" s="314"/>
      <c r="N120" s="356"/>
      <c r="O120" s="314"/>
      <c r="P120" s="315"/>
      <c r="Q120" s="316"/>
      <c r="R120" s="315"/>
      <c r="S120" s="316"/>
      <c r="T120" s="356"/>
      <c r="U120" s="314"/>
      <c r="V120" s="314"/>
      <c r="W120" s="452"/>
      <c r="X120" s="452"/>
      <c r="Y120" s="452"/>
      <c r="Z120" s="452"/>
      <c r="AA120" s="452"/>
      <c r="AB120" s="452"/>
      <c r="AC120" s="452"/>
      <c r="AD120" s="311"/>
    </row>
    <row r="121" spans="1:30" ht="20.100000000000001" customHeight="1">
      <c r="A121" s="311"/>
      <c r="B121" s="311"/>
      <c r="C121" s="452"/>
      <c r="D121" s="311" t="s">
        <v>7424</v>
      </c>
      <c r="E121" s="452"/>
      <c r="F121" s="531"/>
      <c r="G121" s="314"/>
      <c r="H121" s="356"/>
      <c r="I121" s="314"/>
      <c r="J121" s="356"/>
      <c r="K121" s="314"/>
      <c r="L121" s="356"/>
      <c r="M121" s="314"/>
      <c r="N121" s="356"/>
      <c r="O121" s="314"/>
      <c r="P121" s="356"/>
      <c r="Q121" s="314"/>
      <c r="R121" s="356"/>
      <c r="S121" s="314"/>
      <c r="T121" s="315"/>
      <c r="U121" s="316"/>
      <c r="V121" s="316"/>
      <c r="W121" s="452"/>
      <c r="X121" s="452"/>
      <c r="Y121" s="452"/>
      <c r="Z121" s="452"/>
      <c r="AA121" s="452"/>
      <c r="AB121" s="452"/>
      <c r="AC121" s="452"/>
      <c r="AD121" s="311"/>
    </row>
    <row r="122" spans="1:30" ht="20.100000000000001" customHeight="1">
      <c r="A122" s="311"/>
      <c r="B122" s="311"/>
      <c r="C122" s="452"/>
      <c r="D122" s="311" t="s">
        <v>8937</v>
      </c>
      <c r="E122" s="452"/>
      <c r="F122" s="531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314"/>
      <c r="W122" s="452"/>
      <c r="X122" s="452"/>
      <c r="Y122" s="452"/>
      <c r="Z122" s="452"/>
      <c r="AA122" s="452"/>
      <c r="AB122" s="452"/>
      <c r="AC122" s="452"/>
      <c r="AD122" s="311"/>
    </row>
    <row r="123" spans="1:30" ht="20.100000000000001" customHeight="1">
      <c r="A123" s="311"/>
      <c r="B123" s="311"/>
      <c r="C123" s="452"/>
      <c r="D123" s="311" t="s">
        <v>8938</v>
      </c>
      <c r="E123" s="452"/>
      <c r="F123" s="531"/>
      <c r="G123" s="314"/>
      <c r="H123" s="356"/>
      <c r="I123" s="314"/>
      <c r="J123" s="356"/>
      <c r="K123" s="314"/>
      <c r="L123" s="356"/>
      <c r="M123" s="314"/>
      <c r="N123" s="356"/>
      <c r="O123" s="314"/>
      <c r="P123" s="356"/>
      <c r="Q123" s="314"/>
      <c r="R123" s="315"/>
      <c r="S123" s="316"/>
      <c r="T123" s="315">
        <v>1</v>
      </c>
      <c r="U123" s="316">
        <v>11.1</v>
      </c>
      <c r="V123" s="316"/>
      <c r="W123" s="452"/>
      <c r="X123" s="452"/>
      <c r="Y123" s="452"/>
      <c r="Z123" s="452"/>
      <c r="AA123" s="452"/>
      <c r="AB123" s="452"/>
      <c r="AC123" s="452"/>
      <c r="AD123" s="311"/>
    </row>
    <row r="124" spans="1:30" ht="20.100000000000001" customHeight="1">
      <c r="A124" s="311"/>
      <c r="B124" s="311"/>
      <c r="C124" s="452"/>
      <c r="D124" s="311" t="s">
        <v>8939</v>
      </c>
      <c r="E124" s="452"/>
      <c r="F124" s="531"/>
      <c r="G124" s="314"/>
      <c r="H124" s="356"/>
      <c r="I124" s="314"/>
      <c r="J124" s="356"/>
      <c r="K124" s="314"/>
      <c r="L124" s="356"/>
      <c r="M124" s="314"/>
      <c r="N124" s="356"/>
      <c r="O124" s="314"/>
      <c r="P124" s="356"/>
      <c r="Q124" s="314"/>
      <c r="R124" s="356"/>
      <c r="S124" s="314"/>
      <c r="T124" s="356"/>
      <c r="U124" s="314"/>
      <c r="V124" s="314"/>
      <c r="W124" s="452"/>
      <c r="X124" s="452"/>
      <c r="Y124" s="452"/>
      <c r="Z124" s="452"/>
      <c r="AA124" s="452"/>
      <c r="AB124" s="452"/>
      <c r="AC124" s="452"/>
      <c r="AD124" s="311"/>
    </row>
    <row r="125" spans="1:30" ht="20.100000000000001" customHeight="1">
      <c r="A125" s="311"/>
      <c r="B125" s="311"/>
      <c r="C125" s="452"/>
      <c r="D125" s="311" t="s">
        <v>8940</v>
      </c>
      <c r="E125" s="452"/>
      <c r="F125" s="531"/>
      <c r="G125" s="314"/>
      <c r="H125" s="356"/>
      <c r="I125" s="314"/>
      <c r="J125" s="356"/>
      <c r="K125" s="314"/>
      <c r="L125" s="356"/>
      <c r="M125" s="314"/>
      <c r="N125" s="356"/>
      <c r="O125" s="314"/>
      <c r="P125" s="356"/>
      <c r="Q125" s="314"/>
      <c r="R125" s="356"/>
      <c r="S125" s="314"/>
      <c r="T125" s="315"/>
      <c r="U125" s="316"/>
      <c r="V125" s="316"/>
      <c r="W125" s="452"/>
      <c r="X125" s="452"/>
      <c r="Y125" s="452"/>
      <c r="Z125" s="452"/>
      <c r="AA125" s="452"/>
      <c r="AB125" s="452"/>
      <c r="AC125" s="452"/>
      <c r="AD125" s="311"/>
    </row>
    <row r="126" spans="1:30" ht="20.100000000000001" customHeight="1">
      <c r="A126" s="311"/>
      <c r="B126" s="311"/>
      <c r="C126" s="452"/>
      <c r="D126" s="311" t="s">
        <v>8941</v>
      </c>
      <c r="E126" s="452"/>
      <c r="F126" s="531"/>
      <c r="G126" s="314"/>
      <c r="H126" s="356"/>
      <c r="I126" s="314"/>
      <c r="J126" s="356"/>
      <c r="K126" s="314"/>
      <c r="L126" s="356"/>
      <c r="M126" s="314"/>
      <c r="N126" s="356"/>
      <c r="O126" s="314"/>
      <c r="P126" s="356"/>
      <c r="Q126" s="314"/>
      <c r="R126" s="356"/>
      <c r="S126" s="314"/>
      <c r="T126" s="315">
        <v>1</v>
      </c>
      <c r="U126" s="316">
        <v>11.1</v>
      </c>
      <c r="V126" s="316"/>
      <c r="W126" s="452"/>
      <c r="X126" s="452"/>
      <c r="Y126" s="452"/>
      <c r="Z126" s="452"/>
      <c r="AA126" s="452"/>
      <c r="AB126" s="452"/>
      <c r="AC126" s="452"/>
      <c r="AD126" s="311"/>
    </row>
    <row r="127" spans="1:30" ht="20.100000000000001" customHeight="1">
      <c r="A127" s="311"/>
      <c r="B127" s="311"/>
      <c r="C127" s="452"/>
      <c r="D127" s="311" t="s">
        <v>8942</v>
      </c>
      <c r="E127" s="452"/>
      <c r="F127" s="531"/>
      <c r="G127" s="314"/>
      <c r="H127" s="356"/>
      <c r="I127" s="314"/>
      <c r="J127" s="356"/>
      <c r="K127" s="314"/>
      <c r="L127" s="356"/>
      <c r="M127" s="314"/>
      <c r="N127" s="356"/>
      <c r="O127" s="314"/>
      <c r="P127" s="356"/>
      <c r="Q127" s="314"/>
      <c r="R127" s="356"/>
      <c r="S127" s="314"/>
      <c r="T127" s="356"/>
      <c r="U127" s="314"/>
      <c r="V127" s="314"/>
      <c r="W127" s="452"/>
      <c r="X127" s="452"/>
      <c r="Y127" s="452"/>
      <c r="Z127" s="452"/>
      <c r="AA127" s="452"/>
      <c r="AB127" s="452"/>
      <c r="AC127" s="452"/>
      <c r="AD127" s="311"/>
    </row>
    <row r="128" spans="1:30" ht="20.100000000000001" customHeight="1">
      <c r="A128" s="311"/>
      <c r="B128" s="311"/>
      <c r="C128" s="452"/>
      <c r="D128" s="311" t="s">
        <v>8943</v>
      </c>
      <c r="E128" s="452"/>
      <c r="F128" s="531"/>
      <c r="G128" s="314"/>
      <c r="H128" s="356"/>
      <c r="I128" s="314"/>
      <c r="J128" s="356"/>
      <c r="K128" s="314"/>
      <c r="L128" s="356"/>
      <c r="M128" s="314"/>
      <c r="N128" s="356"/>
      <c r="O128" s="314"/>
      <c r="P128" s="356"/>
      <c r="Q128" s="314"/>
      <c r="R128" s="356"/>
      <c r="S128" s="314"/>
      <c r="T128" s="356"/>
      <c r="U128" s="314"/>
      <c r="V128" s="314"/>
      <c r="W128" s="452"/>
      <c r="X128" s="452"/>
      <c r="Y128" s="452"/>
      <c r="Z128" s="452"/>
      <c r="AA128" s="452"/>
      <c r="AB128" s="452"/>
      <c r="AC128" s="452"/>
      <c r="AD128" s="311"/>
    </row>
    <row r="129" spans="1:30" ht="20.100000000000001" customHeight="1">
      <c r="A129" s="311"/>
      <c r="B129" s="311"/>
      <c r="C129" s="452"/>
      <c r="D129" s="311" t="s">
        <v>8944</v>
      </c>
      <c r="E129" s="452"/>
      <c r="F129" s="531"/>
      <c r="G129" s="314"/>
      <c r="H129" s="356"/>
      <c r="I129" s="314"/>
      <c r="J129" s="356"/>
      <c r="K129" s="314"/>
      <c r="L129" s="356"/>
      <c r="M129" s="314"/>
      <c r="N129" s="356"/>
      <c r="O129" s="314"/>
      <c r="P129" s="356"/>
      <c r="Q129" s="314"/>
      <c r="R129" s="356"/>
      <c r="S129" s="314"/>
      <c r="T129" s="356"/>
      <c r="U129" s="314"/>
      <c r="V129" s="314"/>
      <c r="W129" s="452"/>
      <c r="X129" s="452"/>
      <c r="Y129" s="452"/>
      <c r="Z129" s="452"/>
      <c r="AA129" s="452"/>
      <c r="AB129" s="452"/>
      <c r="AC129" s="452"/>
      <c r="AD129" s="311"/>
    </row>
    <row r="130" spans="1:30" ht="20.100000000000001" customHeight="1">
      <c r="A130" s="374" t="s">
        <v>3382</v>
      </c>
      <c r="B130" s="374" t="s">
        <v>8945</v>
      </c>
      <c r="C130" s="358" t="s">
        <v>7611</v>
      </c>
      <c r="D130" s="374" t="s">
        <v>2267</v>
      </c>
      <c r="E130" s="358"/>
      <c r="F130" s="443"/>
      <c r="G130" s="444"/>
      <c r="H130" s="443"/>
      <c r="I130" s="444"/>
      <c r="J130" s="443"/>
      <c r="K130" s="444"/>
      <c r="L130" s="443"/>
      <c r="M130" s="444"/>
      <c r="N130" s="443"/>
      <c r="O130" s="444"/>
      <c r="P130" s="443"/>
      <c r="Q130" s="444"/>
      <c r="R130" s="443"/>
      <c r="S130" s="444"/>
      <c r="T130" s="443"/>
      <c r="U130" s="444"/>
      <c r="V130" s="444"/>
      <c r="W130" s="358"/>
      <c r="X130" s="358"/>
      <c r="Y130" s="358"/>
      <c r="Z130" s="358"/>
      <c r="AA130" s="358"/>
      <c r="AB130" s="358"/>
      <c r="AC130" s="358" t="s">
        <v>7010</v>
      </c>
      <c r="AD130" s="374" t="s">
        <v>7431</v>
      </c>
    </row>
    <row r="131" spans="1:30" ht="20.100000000000001" customHeight="1">
      <c r="A131" s="311"/>
      <c r="B131" s="311"/>
      <c r="C131" s="452"/>
      <c r="D131" s="311" t="s">
        <v>2268</v>
      </c>
      <c r="E131" s="452"/>
      <c r="F131" s="531"/>
      <c r="G131" s="314"/>
      <c r="H131" s="356"/>
      <c r="I131" s="314"/>
      <c r="J131" s="356"/>
      <c r="K131" s="314"/>
      <c r="L131" s="356"/>
      <c r="M131" s="314"/>
      <c r="N131" s="356"/>
      <c r="O131" s="314"/>
      <c r="P131" s="315"/>
      <c r="Q131" s="316"/>
      <c r="R131" s="315"/>
      <c r="S131" s="316"/>
      <c r="T131" s="315"/>
      <c r="U131" s="316"/>
      <c r="V131" s="316"/>
      <c r="W131" s="452"/>
      <c r="X131" s="452"/>
      <c r="Y131" s="452"/>
      <c r="Z131" s="452"/>
      <c r="AA131" s="452"/>
      <c r="AB131" s="452"/>
      <c r="AC131" s="452"/>
      <c r="AD131" s="311" t="s">
        <v>7432</v>
      </c>
    </row>
    <row r="132" spans="1:30" ht="20.100000000000001" customHeight="1">
      <c r="A132" s="311"/>
      <c r="B132" s="311"/>
      <c r="C132" s="452"/>
      <c r="D132" s="311" t="s">
        <v>2269</v>
      </c>
      <c r="E132" s="452"/>
      <c r="F132" s="531"/>
      <c r="G132" s="314"/>
      <c r="H132" s="356"/>
      <c r="I132" s="314"/>
      <c r="J132" s="356"/>
      <c r="K132" s="314"/>
      <c r="L132" s="356"/>
      <c r="M132" s="314"/>
      <c r="N132" s="356"/>
      <c r="O132" s="314"/>
      <c r="P132" s="356"/>
      <c r="Q132" s="314"/>
      <c r="R132" s="356"/>
      <c r="S132" s="314"/>
      <c r="T132" s="315"/>
      <c r="U132" s="316"/>
      <c r="V132" s="316"/>
      <c r="W132" s="452"/>
      <c r="X132" s="452"/>
      <c r="Y132" s="452"/>
      <c r="Z132" s="452"/>
      <c r="AA132" s="452"/>
      <c r="AB132" s="452"/>
      <c r="AC132" s="452"/>
      <c r="AD132" s="311"/>
    </row>
    <row r="133" spans="1:30" ht="20.100000000000001" customHeight="1">
      <c r="A133" s="311"/>
      <c r="B133" s="311"/>
      <c r="C133" s="452"/>
      <c r="D133" s="311" t="s">
        <v>2270</v>
      </c>
      <c r="E133" s="452"/>
      <c r="F133" s="531"/>
      <c r="G133" s="314"/>
      <c r="H133" s="356"/>
      <c r="I133" s="314"/>
      <c r="J133" s="356"/>
      <c r="K133" s="314"/>
      <c r="L133" s="356"/>
      <c r="M133" s="314"/>
      <c r="N133" s="356"/>
      <c r="O133" s="314"/>
      <c r="P133" s="356"/>
      <c r="Q133" s="314"/>
      <c r="R133" s="356"/>
      <c r="S133" s="314"/>
      <c r="T133" s="315"/>
      <c r="U133" s="316"/>
      <c r="V133" s="316"/>
      <c r="W133" s="452"/>
      <c r="X133" s="452"/>
      <c r="Y133" s="452"/>
      <c r="Z133" s="452"/>
      <c r="AA133" s="452"/>
      <c r="AB133" s="452"/>
      <c r="AC133" s="452"/>
      <c r="AD133" s="311"/>
    </row>
    <row r="134" spans="1:30" ht="20.100000000000001" customHeight="1">
      <c r="A134" s="311"/>
      <c r="B134" s="311"/>
      <c r="C134" s="452"/>
      <c r="D134" s="311" t="s">
        <v>2271</v>
      </c>
      <c r="E134" s="452"/>
      <c r="F134" s="531"/>
      <c r="G134" s="314"/>
      <c r="H134" s="356"/>
      <c r="I134" s="314"/>
      <c r="J134" s="356"/>
      <c r="K134" s="314"/>
      <c r="L134" s="356"/>
      <c r="M134" s="314"/>
      <c r="N134" s="356"/>
      <c r="O134" s="314"/>
      <c r="P134" s="356"/>
      <c r="Q134" s="314"/>
      <c r="R134" s="315"/>
      <c r="S134" s="316"/>
      <c r="T134" s="315"/>
      <c r="U134" s="316"/>
      <c r="V134" s="316"/>
      <c r="W134" s="452"/>
      <c r="X134" s="452"/>
      <c r="Y134" s="452"/>
      <c r="Z134" s="452"/>
      <c r="AA134" s="452"/>
      <c r="AB134" s="452"/>
      <c r="AC134" s="452"/>
      <c r="AD134" s="311"/>
    </row>
    <row r="135" spans="1:30" ht="20.100000000000001" customHeight="1">
      <c r="A135" s="311"/>
      <c r="B135" s="311"/>
      <c r="C135" s="452"/>
      <c r="D135" s="311" t="s">
        <v>2272</v>
      </c>
      <c r="E135" s="452"/>
      <c r="F135" s="531"/>
      <c r="G135" s="314"/>
      <c r="H135" s="356">
        <v>1</v>
      </c>
      <c r="I135" s="314">
        <v>100</v>
      </c>
      <c r="J135" s="356"/>
      <c r="K135" s="314"/>
      <c r="L135" s="356"/>
      <c r="M135" s="314"/>
      <c r="N135" s="356"/>
      <c r="O135" s="314"/>
      <c r="P135" s="315"/>
      <c r="Q135" s="316"/>
      <c r="R135" s="315"/>
      <c r="S135" s="316"/>
      <c r="T135" s="315">
        <v>1</v>
      </c>
      <c r="U135" s="316">
        <v>25</v>
      </c>
      <c r="V135" s="316"/>
      <c r="W135" s="452"/>
      <c r="X135" s="452"/>
      <c r="Y135" s="452"/>
      <c r="Z135" s="452"/>
      <c r="AA135" s="452"/>
      <c r="AB135" s="452"/>
      <c r="AC135" s="452"/>
      <c r="AD135" s="311"/>
    </row>
    <row r="136" spans="1:30" ht="20.100000000000001" customHeight="1">
      <c r="A136" s="311"/>
      <c r="B136" s="311"/>
      <c r="C136" s="452"/>
      <c r="D136" s="311" t="s">
        <v>2273</v>
      </c>
      <c r="E136" s="452"/>
      <c r="F136" s="531"/>
      <c r="G136" s="314"/>
      <c r="H136" s="356"/>
      <c r="I136" s="314"/>
      <c r="J136" s="356"/>
      <c r="K136" s="314"/>
      <c r="L136" s="356"/>
      <c r="M136" s="314"/>
      <c r="N136" s="356"/>
      <c r="O136" s="314"/>
      <c r="P136" s="356"/>
      <c r="Q136" s="314"/>
      <c r="R136" s="356"/>
      <c r="S136" s="314"/>
      <c r="T136" s="356">
        <v>1</v>
      </c>
      <c r="U136" s="314">
        <v>25</v>
      </c>
      <c r="V136" s="314"/>
      <c r="W136" s="452"/>
      <c r="X136" s="452"/>
      <c r="Y136" s="452"/>
      <c r="Z136" s="452"/>
      <c r="AA136" s="452"/>
      <c r="AB136" s="452"/>
      <c r="AC136" s="452"/>
      <c r="AD136" s="311"/>
    </row>
    <row r="137" spans="1:30" ht="20.100000000000001" customHeight="1">
      <c r="A137" s="311"/>
      <c r="B137" s="311"/>
      <c r="C137" s="452"/>
      <c r="D137" s="311" t="s">
        <v>2274</v>
      </c>
      <c r="E137" s="452"/>
      <c r="F137" s="531"/>
      <c r="G137" s="314"/>
      <c r="H137" s="356"/>
      <c r="I137" s="314"/>
      <c r="J137" s="356"/>
      <c r="K137" s="314"/>
      <c r="L137" s="356"/>
      <c r="M137" s="314"/>
      <c r="N137" s="356"/>
      <c r="O137" s="314"/>
      <c r="P137" s="356"/>
      <c r="Q137" s="314"/>
      <c r="R137" s="356"/>
      <c r="S137" s="314"/>
      <c r="T137" s="315"/>
      <c r="U137" s="316"/>
      <c r="V137" s="316"/>
      <c r="W137" s="452"/>
      <c r="X137" s="452"/>
      <c r="Y137" s="452"/>
      <c r="Z137" s="452"/>
      <c r="AA137" s="452"/>
      <c r="AB137" s="452"/>
      <c r="AC137" s="452"/>
      <c r="AD137" s="311"/>
    </row>
    <row r="138" spans="1:30" ht="20.100000000000001" customHeight="1">
      <c r="A138" s="311"/>
      <c r="B138" s="311"/>
      <c r="C138" s="452"/>
      <c r="D138" s="311" t="s">
        <v>2275</v>
      </c>
      <c r="E138" s="452"/>
      <c r="F138" s="531"/>
      <c r="G138" s="314"/>
      <c r="H138" s="356"/>
      <c r="I138" s="314"/>
      <c r="J138" s="356"/>
      <c r="K138" s="314"/>
      <c r="L138" s="356"/>
      <c r="M138" s="314"/>
      <c r="N138" s="356"/>
      <c r="O138" s="314"/>
      <c r="P138" s="356"/>
      <c r="Q138" s="314"/>
      <c r="R138" s="356"/>
      <c r="S138" s="314"/>
      <c r="T138" s="356"/>
      <c r="U138" s="314"/>
      <c r="V138" s="314"/>
      <c r="W138" s="452"/>
      <c r="X138" s="452"/>
      <c r="Y138" s="452"/>
      <c r="Z138" s="452"/>
      <c r="AA138" s="452"/>
      <c r="AB138" s="452"/>
      <c r="AC138" s="452"/>
      <c r="AD138" s="311"/>
    </row>
    <row r="139" spans="1:30" ht="20.100000000000001" customHeight="1">
      <c r="A139" s="311"/>
      <c r="B139" s="311"/>
      <c r="C139" s="452"/>
      <c r="D139" s="311" t="s">
        <v>8933</v>
      </c>
      <c r="E139" s="452"/>
      <c r="F139" s="531"/>
      <c r="G139" s="314"/>
      <c r="H139" s="356"/>
      <c r="I139" s="314"/>
      <c r="J139" s="356"/>
      <c r="K139" s="314"/>
      <c r="L139" s="356"/>
      <c r="M139" s="314"/>
      <c r="N139" s="356"/>
      <c r="O139" s="314"/>
      <c r="P139" s="356"/>
      <c r="Q139" s="314"/>
      <c r="R139" s="356"/>
      <c r="S139" s="314"/>
      <c r="T139" s="356"/>
      <c r="U139" s="314"/>
      <c r="V139" s="314"/>
      <c r="W139" s="452"/>
      <c r="X139" s="452"/>
      <c r="Y139" s="452"/>
      <c r="Z139" s="452"/>
      <c r="AA139" s="452"/>
      <c r="AB139" s="452"/>
      <c r="AC139" s="452"/>
      <c r="AD139" s="311"/>
    </row>
    <row r="140" spans="1:30" ht="20.100000000000001" customHeight="1">
      <c r="A140" s="311"/>
      <c r="B140" s="311"/>
      <c r="C140" s="452"/>
      <c r="D140" s="311" t="s">
        <v>8934</v>
      </c>
      <c r="E140" s="452"/>
      <c r="F140" s="531"/>
      <c r="G140" s="314"/>
      <c r="H140" s="356"/>
      <c r="I140" s="314"/>
      <c r="J140" s="356"/>
      <c r="K140" s="314"/>
      <c r="L140" s="356"/>
      <c r="M140" s="314"/>
      <c r="N140" s="356"/>
      <c r="O140" s="314"/>
      <c r="P140" s="356"/>
      <c r="Q140" s="314"/>
      <c r="R140" s="356"/>
      <c r="S140" s="314"/>
      <c r="T140" s="356"/>
      <c r="U140" s="314"/>
      <c r="V140" s="314"/>
      <c r="W140" s="452"/>
      <c r="X140" s="452"/>
      <c r="Y140" s="452"/>
      <c r="Z140" s="452"/>
      <c r="AA140" s="452"/>
      <c r="AB140" s="452"/>
      <c r="AC140" s="452"/>
      <c r="AD140" s="311"/>
    </row>
    <row r="141" spans="1:30" ht="20.100000000000001" customHeight="1">
      <c r="A141" s="311"/>
      <c r="B141" s="311"/>
      <c r="C141" s="452"/>
      <c r="D141" s="311" t="s">
        <v>8935</v>
      </c>
      <c r="E141" s="452"/>
      <c r="F141" s="531"/>
      <c r="G141" s="314"/>
      <c r="H141" s="356"/>
      <c r="I141" s="314"/>
      <c r="J141" s="356"/>
      <c r="K141" s="314"/>
      <c r="L141" s="356"/>
      <c r="M141" s="314"/>
      <c r="N141" s="356"/>
      <c r="O141" s="314"/>
      <c r="P141" s="356"/>
      <c r="Q141" s="314"/>
      <c r="R141" s="356"/>
      <c r="S141" s="314"/>
      <c r="T141" s="356"/>
      <c r="U141" s="314"/>
      <c r="V141" s="314"/>
      <c r="W141" s="452"/>
      <c r="X141" s="452"/>
      <c r="Y141" s="452"/>
      <c r="Z141" s="452"/>
      <c r="AA141" s="452"/>
      <c r="AB141" s="452"/>
      <c r="AC141" s="452"/>
      <c r="AD141" s="311"/>
    </row>
    <row r="142" spans="1:30" ht="20.100000000000001" customHeight="1">
      <c r="A142" s="311"/>
      <c r="B142" s="311"/>
      <c r="C142" s="452"/>
      <c r="D142" s="311" t="s">
        <v>7419</v>
      </c>
      <c r="E142" s="452"/>
      <c r="F142" s="531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314"/>
      <c r="W142" s="452"/>
      <c r="X142" s="452"/>
      <c r="Y142" s="452"/>
      <c r="Z142" s="452"/>
      <c r="AA142" s="452"/>
      <c r="AB142" s="452"/>
      <c r="AC142" s="452"/>
      <c r="AD142" s="311"/>
    </row>
    <row r="143" spans="1:30" ht="20.100000000000001" customHeight="1">
      <c r="A143" s="311"/>
      <c r="B143" s="311"/>
      <c r="C143" s="452"/>
      <c r="D143" s="311" t="s">
        <v>8920</v>
      </c>
      <c r="E143" s="452"/>
      <c r="F143" s="531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56"/>
      <c r="S143" s="314"/>
      <c r="T143" s="356"/>
      <c r="U143" s="314"/>
      <c r="V143" s="314"/>
      <c r="W143" s="452"/>
      <c r="X143" s="452"/>
      <c r="Y143" s="452"/>
      <c r="Z143" s="452"/>
      <c r="AA143" s="452"/>
      <c r="AB143" s="452"/>
      <c r="AC143" s="452"/>
      <c r="AD143" s="311"/>
    </row>
    <row r="144" spans="1:30" ht="20.100000000000001" customHeight="1">
      <c r="A144" s="311"/>
      <c r="B144" s="311"/>
      <c r="C144" s="452"/>
      <c r="D144" s="311" t="s">
        <v>7420</v>
      </c>
      <c r="E144" s="452"/>
      <c r="F144" s="531"/>
      <c r="G144" s="314"/>
      <c r="H144" s="356"/>
      <c r="I144" s="314"/>
      <c r="J144" s="356"/>
      <c r="K144" s="314"/>
      <c r="L144" s="356"/>
      <c r="M144" s="314"/>
      <c r="N144" s="356"/>
      <c r="O144" s="314"/>
      <c r="P144" s="356"/>
      <c r="Q144" s="314"/>
      <c r="R144" s="356"/>
      <c r="S144" s="314"/>
      <c r="T144" s="356"/>
      <c r="U144" s="314"/>
      <c r="V144" s="314"/>
      <c r="W144" s="452"/>
      <c r="X144" s="452"/>
      <c r="Y144" s="452"/>
      <c r="Z144" s="452"/>
      <c r="AA144" s="452"/>
      <c r="AB144" s="452"/>
      <c r="AC144" s="452"/>
      <c r="AD144" s="311"/>
    </row>
    <row r="145" spans="1:30" ht="20.100000000000001" customHeight="1">
      <c r="A145" s="311"/>
      <c r="B145" s="311"/>
      <c r="C145" s="452"/>
      <c r="D145" s="311" t="s">
        <v>8936</v>
      </c>
      <c r="E145" s="452"/>
      <c r="F145" s="531"/>
      <c r="G145" s="314"/>
      <c r="H145" s="356"/>
      <c r="I145" s="314"/>
      <c r="J145" s="356"/>
      <c r="K145" s="314"/>
      <c r="L145" s="356"/>
      <c r="M145" s="314"/>
      <c r="N145" s="356"/>
      <c r="O145" s="314"/>
      <c r="P145" s="356"/>
      <c r="Q145" s="314"/>
      <c r="R145" s="356"/>
      <c r="S145" s="314"/>
      <c r="T145" s="356"/>
      <c r="U145" s="314"/>
      <c r="V145" s="314"/>
      <c r="W145" s="452"/>
      <c r="X145" s="452"/>
      <c r="Y145" s="452"/>
      <c r="Z145" s="452"/>
      <c r="AA145" s="452"/>
      <c r="AB145" s="452"/>
      <c r="AC145" s="452"/>
      <c r="AD145" s="311"/>
    </row>
    <row r="146" spans="1:30" ht="20.100000000000001" customHeight="1">
      <c r="A146" s="311"/>
      <c r="B146" s="311"/>
      <c r="C146" s="452"/>
      <c r="D146" s="311" t="s">
        <v>8923</v>
      </c>
      <c r="E146" s="452"/>
      <c r="F146" s="531"/>
      <c r="G146" s="314"/>
      <c r="H146" s="356"/>
      <c r="I146" s="314"/>
      <c r="J146" s="356"/>
      <c r="K146" s="314"/>
      <c r="L146" s="356"/>
      <c r="M146" s="314"/>
      <c r="N146" s="356"/>
      <c r="O146" s="314"/>
      <c r="P146" s="356"/>
      <c r="Q146" s="314"/>
      <c r="R146" s="356"/>
      <c r="S146" s="314"/>
      <c r="T146" s="356"/>
      <c r="U146" s="314"/>
      <c r="V146" s="314"/>
      <c r="W146" s="452"/>
      <c r="X146" s="452"/>
      <c r="Y146" s="452"/>
      <c r="Z146" s="452"/>
      <c r="AA146" s="452"/>
      <c r="AB146" s="452"/>
      <c r="AC146" s="452"/>
      <c r="AD146" s="311"/>
    </row>
    <row r="147" spans="1:30" ht="20.100000000000001" customHeight="1">
      <c r="A147" s="311"/>
      <c r="B147" s="311"/>
      <c r="C147" s="452"/>
      <c r="D147" s="311" t="s">
        <v>7421</v>
      </c>
      <c r="E147" s="452"/>
      <c r="F147" s="531"/>
      <c r="G147" s="314"/>
      <c r="H147" s="356"/>
      <c r="I147" s="314"/>
      <c r="J147" s="356"/>
      <c r="K147" s="314"/>
      <c r="L147" s="356"/>
      <c r="M147" s="314"/>
      <c r="N147" s="356"/>
      <c r="O147" s="314"/>
      <c r="P147" s="356"/>
      <c r="Q147" s="314"/>
      <c r="R147" s="356"/>
      <c r="S147" s="314"/>
      <c r="T147" s="356"/>
      <c r="U147" s="314"/>
      <c r="V147" s="314"/>
      <c r="W147" s="452"/>
      <c r="X147" s="452"/>
      <c r="Y147" s="452"/>
      <c r="Z147" s="452"/>
      <c r="AA147" s="452"/>
      <c r="AB147" s="452"/>
      <c r="AC147" s="452"/>
      <c r="AD147" s="311"/>
    </row>
    <row r="148" spans="1:30" ht="20.100000000000001" customHeight="1">
      <c r="A148" s="311"/>
      <c r="B148" s="311"/>
      <c r="C148" s="452"/>
      <c r="D148" s="311" t="s">
        <v>7422</v>
      </c>
      <c r="E148" s="452"/>
      <c r="F148" s="531"/>
      <c r="G148" s="314"/>
      <c r="H148" s="356"/>
      <c r="I148" s="314"/>
      <c r="J148" s="356"/>
      <c r="K148" s="314"/>
      <c r="L148" s="356"/>
      <c r="M148" s="314"/>
      <c r="N148" s="356"/>
      <c r="O148" s="314"/>
      <c r="P148" s="356"/>
      <c r="Q148" s="314"/>
      <c r="R148" s="356"/>
      <c r="S148" s="314"/>
      <c r="T148" s="356"/>
      <c r="U148" s="314"/>
      <c r="V148" s="314"/>
      <c r="W148" s="452"/>
      <c r="X148" s="452"/>
      <c r="Y148" s="452"/>
      <c r="Z148" s="452"/>
      <c r="AA148" s="452"/>
      <c r="AB148" s="452"/>
      <c r="AC148" s="452"/>
      <c r="AD148" s="311"/>
    </row>
    <row r="149" spans="1:30" ht="20.100000000000001" customHeight="1">
      <c r="A149" s="311"/>
      <c r="B149" s="311"/>
      <c r="C149" s="452"/>
      <c r="D149" s="311" t="s">
        <v>7423</v>
      </c>
      <c r="E149" s="452"/>
      <c r="F149" s="531"/>
      <c r="G149" s="314"/>
      <c r="H149" s="356"/>
      <c r="I149" s="314"/>
      <c r="J149" s="356"/>
      <c r="K149" s="314"/>
      <c r="L149" s="356"/>
      <c r="M149" s="314"/>
      <c r="N149" s="356"/>
      <c r="O149" s="314"/>
      <c r="P149" s="315"/>
      <c r="Q149" s="316"/>
      <c r="R149" s="315"/>
      <c r="S149" s="316"/>
      <c r="T149" s="356">
        <v>1</v>
      </c>
      <c r="U149" s="314">
        <v>25</v>
      </c>
      <c r="V149" s="314"/>
      <c r="W149" s="452"/>
      <c r="X149" s="452"/>
      <c r="Y149" s="452"/>
      <c r="Z149" s="452"/>
      <c r="AA149" s="452"/>
      <c r="AB149" s="452"/>
      <c r="AC149" s="452"/>
      <c r="AD149" s="311"/>
    </row>
    <row r="150" spans="1:30" ht="20.100000000000001" customHeight="1">
      <c r="A150" s="311"/>
      <c r="B150" s="311"/>
      <c r="C150" s="452"/>
      <c r="D150" s="311" t="s">
        <v>7424</v>
      </c>
      <c r="E150" s="452"/>
      <c r="F150" s="531"/>
      <c r="G150" s="314"/>
      <c r="H150" s="356"/>
      <c r="I150" s="314"/>
      <c r="J150" s="356"/>
      <c r="K150" s="314"/>
      <c r="L150" s="356"/>
      <c r="M150" s="314"/>
      <c r="N150" s="356"/>
      <c r="O150" s="314"/>
      <c r="P150" s="356"/>
      <c r="Q150" s="314"/>
      <c r="R150" s="356"/>
      <c r="S150" s="314"/>
      <c r="T150" s="315"/>
      <c r="U150" s="316"/>
      <c r="V150" s="316"/>
      <c r="W150" s="452"/>
      <c r="X150" s="452"/>
      <c r="Y150" s="452"/>
      <c r="Z150" s="452"/>
      <c r="AA150" s="452"/>
      <c r="AB150" s="452"/>
      <c r="AC150" s="452"/>
      <c r="AD150" s="311"/>
    </row>
    <row r="151" spans="1:30" ht="20.100000000000001" customHeight="1">
      <c r="A151" s="311"/>
      <c r="B151" s="311"/>
      <c r="C151" s="452"/>
      <c r="D151" s="311" t="s">
        <v>8937</v>
      </c>
      <c r="E151" s="452"/>
      <c r="F151" s="531"/>
      <c r="G151" s="314"/>
      <c r="H151" s="356"/>
      <c r="I151" s="314"/>
      <c r="J151" s="356"/>
      <c r="K151" s="314"/>
      <c r="L151" s="356"/>
      <c r="M151" s="314"/>
      <c r="N151" s="356"/>
      <c r="O151" s="314"/>
      <c r="P151" s="356"/>
      <c r="Q151" s="314"/>
      <c r="R151" s="356"/>
      <c r="S151" s="314"/>
      <c r="T151" s="356"/>
      <c r="U151" s="314"/>
      <c r="V151" s="314"/>
      <c r="W151" s="452"/>
      <c r="X151" s="452"/>
      <c r="Y151" s="452"/>
      <c r="Z151" s="452"/>
      <c r="AA151" s="452"/>
      <c r="AB151" s="452"/>
      <c r="AC151" s="452"/>
      <c r="AD151" s="311"/>
    </row>
    <row r="152" spans="1:30" ht="20.100000000000001" customHeight="1">
      <c r="A152" s="311"/>
      <c r="B152" s="311"/>
      <c r="C152" s="452"/>
      <c r="D152" s="311" t="s">
        <v>8938</v>
      </c>
      <c r="E152" s="452"/>
      <c r="F152" s="531"/>
      <c r="G152" s="314"/>
      <c r="H152" s="356"/>
      <c r="I152" s="314"/>
      <c r="J152" s="356"/>
      <c r="K152" s="314"/>
      <c r="L152" s="356"/>
      <c r="M152" s="314"/>
      <c r="N152" s="356"/>
      <c r="O152" s="314"/>
      <c r="P152" s="356"/>
      <c r="Q152" s="314"/>
      <c r="R152" s="315"/>
      <c r="S152" s="316"/>
      <c r="T152" s="315">
        <v>1</v>
      </c>
      <c r="U152" s="316">
        <v>25</v>
      </c>
      <c r="V152" s="316"/>
      <c r="W152" s="452"/>
      <c r="X152" s="452"/>
      <c r="Y152" s="452"/>
      <c r="Z152" s="452"/>
      <c r="AA152" s="452"/>
      <c r="AB152" s="452"/>
      <c r="AC152" s="452"/>
      <c r="AD152" s="311"/>
    </row>
    <row r="153" spans="1:30" ht="20.100000000000001" customHeight="1">
      <c r="A153" s="311"/>
      <c r="B153" s="311"/>
      <c r="C153" s="452"/>
      <c r="D153" s="311" t="s">
        <v>8939</v>
      </c>
      <c r="E153" s="452"/>
      <c r="F153" s="531"/>
      <c r="G153" s="314"/>
      <c r="H153" s="356"/>
      <c r="I153" s="314"/>
      <c r="J153" s="356"/>
      <c r="K153" s="314"/>
      <c r="L153" s="356"/>
      <c r="M153" s="314"/>
      <c r="N153" s="356"/>
      <c r="O153" s="314"/>
      <c r="P153" s="356"/>
      <c r="Q153" s="314"/>
      <c r="R153" s="356"/>
      <c r="S153" s="314"/>
      <c r="T153" s="356"/>
      <c r="U153" s="314"/>
      <c r="V153" s="314"/>
      <c r="W153" s="452"/>
      <c r="X153" s="452"/>
      <c r="Y153" s="452"/>
      <c r="Z153" s="452"/>
      <c r="AA153" s="452"/>
      <c r="AB153" s="452"/>
      <c r="AC153" s="452"/>
      <c r="AD153" s="311"/>
    </row>
    <row r="154" spans="1:30" ht="20.100000000000001" customHeight="1">
      <c r="A154" s="311"/>
      <c r="B154" s="311"/>
      <c r="C154" s="452"/>
      <c r="D154" s="311" t="s">
        <v>8940</v>
      </c>
      <c r="E154" s="452"/>
      <c r="F154" s="531"/>
      <c r="G154" s="314"/>
      <c r="H154" s="356"/>
      <c r="I154" s="314"/>
      <c r="J154" s="356"/>
      <c r="K154" s="314"/>
      <c r="L154" s="356"/>
      <c r="M154" s="314"/>
      <c r="N154" s="356"/>
      <c r="O154" s="314"/>
      <c r="P154" s="356"/>
      <c r="Q154" s="314"/>
      <c r="R154" s="356"/>
      <c r="S154" s="314"/>
      <c r="T154" s="315"/>
      <c r="U154" s="316"/>
      <c r="V154" s="316"/>
      <c r="W154" s="452"/>
      <c r="X154" s="452"/>
      <c r="Y154" s="452"/>
      <c r="Z154" s="452"/>
      <c r="AA154" s="452"/>
      <c r="AB154" s="452"/>
      <c r="AC154" s="452"/>
      <c r="AD154" s="311"/>
    </row>
    <row r="155" spans="1:30" ht="20.100000000000001" customHeight="1">
      <c r="A155" s="311"/>
      <c r="B155" s="311"/>
      <c r="C155" s="452"/>
      <c r="D155" s="311" t="s">
        <v>8941</v>
      </c>
      <c r="E155" s="452"/>
      <c r="F155" s="531"/>
      <c r="G155" s="314"/>
      <c r="H155" s="356"/>
      <c r="I155" s="314"/>
      <c r="J155" s="356"/>
      <c r="K155" s="314"/>
      <c r="L155" s="356"/>
      <c r="M155" s="314"/>
      <c r="N155" s="356"/>
      <c r="O155" s="314"/>
      <c r="P155" s="356"/>
      <c r="Q155" s="314"/>
      <c r="R155" s="356"/>
      <c r="S155" s="314"/>
      <c r="T155" s="315"/>
      <c r="U155" s="316"/>
      <c r="V155" s="316"/>
      <c r="W155" s="452"/>
      <c r="X155" s="452"/>
      <c r="Y155" s="452"/>
      <c r="Z155" s="452"/>
      <c r="AA155" s="452"/>
      <c r="AB155" s="452"/>
      <c r="AC155" s="452"/>
      <c r="AD155" s="311"/>
    </row>
    <row r="156" spans="1:30" ht="20.100000000000001" customHeight="1">
      <c r="A156" s="311"/>
      <c r="B156" s="311"/>
      <c r="C156" s="452"/>
      <c r="D156" s="311" t="s">
        <v>8942</v>
      </c>
      <c r="E156" s="452"/>
      <c r="F156" s="531"/>
      <c r="G156" s="314"/>
      <c r="H156" s="356"/>
      <c r="I156" s="314"/>
      <c r="J156" s="356"/>
      <c r="K156" s="314"/>
      <c r="L156" s="356"/>
      <c r="M156" s="314"/>
      <c r="N156" s="356"/>
      <c r="O156" s="314"/>
      <c r="P156" s="356"/>
      <c r="Q156" s="314"/>
      <c r="R156" s="356"/>
      <c r="S156" s="314"/>
      <c r="T156" s="356"/>
      <c r="U156" s="314"/>
      <c r="V156" s="314"/>
      <c r="W156" s="452"/>
      <c r="X156" s="452"/>
      <c r="Y156" s="452"/>
      <c r="Z156" s="452"/>
      <c r="AA156" s="452"/>
      <c r="AB156" s="452"/>
      <c r="AC156" s="452"/>
      <c r="AD156" s="311"/>
    </row>
    <row r="157" spans="1:30" ht="20.100000000000001" customHeight="1">
      <c r="A157" s="311"/>
      <c r="B157" s="311"/>
      <c r="C157" s="452"/>
      <c r="D157" s="311" t="s">
        <v>8943</v>
      </c>
      <c r="E157" s="452"/>
      <c r="F157" s="531"/>
      <c r="G157" s="314"/>
      <c r="H157" s="356"/>
      <c r="I157" s="314"/>
      <c r="J157" s="356"/>
      <c r="K157" s="314"/>
      <c r="L157" s="356"/>
      <c r="M157" s="314"/>
      <c r="N157" s="356"/>
      <c r="O157" s="314"/>
      <c r="P157" s="356"/>
      <c r="Q157" s="314"/>
      <c r="R157" s="356"/>
      <c r="S157" s="314"/>
      <c r="T157" s="356"/>
      <c r="U157" s="314"/>
      <c r="V157" s="314"/>
      <c r="W157" s="452"/>
      <c r="X157" s="452"/>
      <c r="Y157" s="452"/>
      <c r="Z157" s="452"/>
      <c r="AA157" s="452"/>
      <c r="AB157" s="452"/>
      <c r="AC157" s="452"/>
      <c r="AD157" s="311"/>
    </row>
    <row r="158" spans="1:30" ht="20.100000000000001" customHeight="1">
      <c r="A158" s="311"/>
      <c r="B158" s="311"/>
      <c r="C158" s="452"/>
      <c r="D158" s="311" t="s">
        <v>8944</v>
      </c>
      <c r="E158" s="452"/>
      <c r="F158" s="531"/>
      <c r="G158" s="314"/>
      <c r="H158" s="356"/>
      <c r="I158" s="314"/>
      <c r="J158" s="356"/>
      <c r="K158" s="314"/>
      <c r="L158" s="356"/>
      <c r="M158" s="314"/>
      <c r="N158" s="356"/>
      <c r="O158" s="314"/>
      <c r="P158" s="356"/>
      <c r="Q158" s="314"/>
      <c r="R158" s="356"/>
      <c r="S158" s="314"/>
      <c r="T158" s="356"/>
      <c r="U158" s="314"/>
      <c r="V158" s="314"/>
      <c r="W158" s="452"/>
      <c r="X158" s="452"/>
      <c r="Y158" s="452"/>
      <c r="Z158" s="452"/>
      <c r="AA158" s="452"/>
      <c r="AB158" s="452"/>
      <c r="AC158" s="452"/>
      <c r="AD158" s="311"/>
    </row>
    <row r="159" spans="1:30" ht="20.100000000000001" customHeight="1">
      <c r="A159" s="374" t="s">
        <v>3383</v>
      </c>
      <c r="B159" s="374" t="s">
        <v>7425</v>
      </c>
      <c r="C159" s="358" t="s">
        <v>7611</v>
      </c>
      <c r="D159" s="374" t="s">
        <v>2267</v>
      </c>
      <c r="E159" s="358"/>
      <c r="F159" s="443"/>
      <c r="G159" s="444"/>
      <c r="H159" s="443"/>
      <c r="I159" s="444"/>
      <c r="J159" s="443"/>
      <c r="K159" s="444"/>
      <c r="L159" s="443"/>
      <c r="M159" s="444"/>
      <c r="N159" s="443"/>
      <c r="O159" s="444"/>
      <c r="P159" s="443"/>
      <c r="Q159" s="444"/>
      <c r="R159" s="443"/>
      <c r="S159" s="444"/>
      <c r="T159" s="443"/>
      <c r="U159" s="444"/>
      <c r="V159" s="444"/>
      <c r="W159" s="358"/>
      <c r="X159" s="358"/>
      <c r="Y159" s="358"/>
      <c r="Z159" s="358"/>
      <c r="AA159" s="358"/>
      <c r="AB159" s="358"/>
      <c r="AC159" s="358" t="s">
        <v>7010</v>
      </c>
      <c r="AD159" s="374" t="s">
        <v>7431</v>
      </c>
    </row>
    <row r="160" spans="1:30" ht="20.100000000000001" customHeight="1">
      <c r="A160" s="311"/>
      <c r="B160" s="311"/>
      <c r="C160" s="452"/>
      <c r="D160" s="311" t="s">
        <v>2268</v>
      </c>
      <c r="E160" s="452"/>
      <c r="F160" s="531"/>
      <c r="G160" s="314"/>
      <c r="H160" s="356"/>
      <c r="I160" s="314"/>
      <c r="J160" s="356"/>
      <c r="K160" s="314"/>
      <c r="L160" s="356"/>
      <c r="M160" s="314"/>
      <c r="N160" s="356"/>
      <c r="O160" s="314"/>
      <c r="P160" s="315"/>
      <c r="Q160" s="316"/>
      <c r="R160" s="315"/>
      <c r="S160" s="316"/>
      <c r="T160" s="315"/>
      <c r="U160" s="316"/>
      <c r="V160" s="316"/>
      <c r="W160" s="452"/>
      <c r="X160" s="452"/>
      <c r="Y160" s="452"/>
      <c r="Z160" s="452"/>
      <c r="AA160" s="452"/>
      <c r="AB160" s="452"/>
      <c r="AC160" s="452"/>
      <c r="AD160" s="311"/>
    </row>
    <row r="161" spans="1:30" ht="20.100000000000001" customHeight="1">
      <c r="A161" s="311"/>
      <c r="B161" s="311"/>
      <c r="C161" s="452"/>
      <c r="D161" s="311" t="s">
        <v>2269</v>
      </c>
      <c r="E161" s="452"/>
      <c r="F161" s="531"/>
      <c r="G161" s="314"/>
      <c r="H161" s="356"/>
      <c r="I161" s="314"/>
      <c r="J161" s="356"/>
      <c r="K161" s="314"/>
      <c r="L161" s="356"/>
      <c r="M161" s="314"/>
      <c r="N161" s="356"/>
      <c r="O161" s="314"/>
      <c r="P161" s="356"/>
      <c r="Q161" s="314"/>
      <c r="R161" s="356"/>
      <c r="S161" s="314"/>
      <c r="T161" s="315"/>
      <c r="U161" s="316"/>
      <c r="V161" s="316"/>
      <c r="W161" s="452"/>
      <c r="X161" s="452"/>
      <c r="Y161" s="452"/>
      <c r="Z161" s="452"/>
      <c r="AA161" s="452"/>
      <c r="AB161" s="452"/>
      <c r="AC161" s="452"/>
      <c r="AD161" s="311"/>
    </row>
    <row r="162" spans="1:30" ht="20.100000000000001" customHeight="1">
      <c r="A162" s="311"/>
      <c r="B162" s="311"/>
      <c r="C162" s="452"/>
      <c r="D162" s="311" t="s">
        <v>2270</v>
      </c>
      <c r="E162" s="452"/>
      <c r="F162" s="531"/>
      <c r="G162" s="314"/>
      <c r="H162" s="356"/>
      <c r="I162" s="314"/>
      <c r="J162" s="356"/>
      <c r="K162" s="314"/>
      <c r="L162" s="356"/>
      <c r="M162" s="314"/>
      <c r="N162" s="356"/>
      <c r="O162" s="314"/>
      <c r="P162" s="356"/>
      <c r="Q162" s="314"/>
      <c r="R162" s="356"/>
      <c r="S162" s="314"/>
      <c r="T162" s="315"/>
      <c r="U162" s="316"/>
      <c r="V162" s="316"/>
      <c r="W162" s="452"/>
      <c r="X162" s="452"/>
      <c r="Y162" s="452"/>
      <c r="Z162" s="452"/>
      <c r="AA162" s="452"/>
      <c r="AB162" s="452"/>
      <c r="AC162" s="452"/>
      <c r="AD162" s="311"/>
    </row>
    <row r="163" spans="1:30" ht="20.100000000000001" customHeight="1">
      <c r="A163" s="311"/>
      <c r="B163" s="311"/>
      <c r="C163" s="452"/>
      <c r="D163" s="311" t="s">
        <v>2271</v>
      </c>
      <c r="E163" s="452"/>
      <c r="F163" s="531"/>
      <c r="G163" s="314"/>
      <c r="H163" s="356"/>
      <c r="I163" s="314"/>
      <c r="J163" s="356"/>
      <c r="K163" s="314"/>
      <c r="L163" s="356"/>
      <c r="M163" s="314"/>
      <c r="N163" s="356"/>
      <c r="O163" s="314"/>
      <c r="P163" s="356"/>
      <c r="Q163" s="314"/>
      <c r="R163" s="315"/>
      <c r="S163" s="316"/>
      <c r="T163" s="315"/>
      <c r="U163" s="316"/>
      <c r="V163" s="316"/>
      <c r="W163" s="452"/>
      <c r="X163" s="452"/>
      <c r="Y163" s="452"/>
      <c r="Z163" s="452"/>
      <c r="AA163" s="452"/>
      <c r="AB163" s="452"/>
      <c r="AC163" s="452"/>
      <c r="AD163" s="311"/>
    </row>
    <row r="164" spans="1:30" ht="20.100000000000001" customHeight="1">
      <c r="A164" s="311"/>
      <c r="B164" s="311"/>
      <c r="C164" s="452"/>
      <c r="D164" s="311" t="s">
        <v>2272</v>
      </c>
      <c r="E164" s="452"/>
      <c r="F164" s="531"/>
      <c r="G164" s="314"/>
      <c r="H164" s="356"/>
      <c r="I164" s="314"/>
      <c r="J164" s="356"/>
      <c r="K164" s="314"/>
      <c r="L164" s="356"/>
      <c r="M164" s="314"/>
      <c r="N164" s="356"/>
      <c r="O164" s="314"/>
      <c r="P164" s="315"/>
      <c r="Q164" s="316"/>
      <c r="R164" s="315"/>
      <c r="S164" s="316"/>
      <c r="T164" s="315"/>
      <c r="U164" s="316"/>
      <c r="V164" s="316"/>
      <c r="W164" s="452"/>
      <c r="X164" s="452"/>
      <c r="Y164" s="452"/>
      <c r="Z164" s="452"/>
      <c r="AA164" s="452"/>
      <c r="AB164" s="452"/>
      <c r="AC164" s="452"/>
      <c r="AD164" s="311"/>
    </row>
    <row r="165" spans="1:30" ht="20.100000000000001" customHeight="1">
      <c r="A165" s="311"/>
      <c r="B165" s="311"/>
      <c r="C165" s="452"/>
      <c r="D165" s="311" t="s">
        <v>2273</v>
      </c>
      <c r="E165" s="452"/>
      <c r="F165" s="531"/>
      <c r="G165" s="314"/>
      <c r="H165" s="356"/>
      <c r="I165" s="314"/>
      <c r="J165" s="356"/>
      <c r="K165" s="314"/>
      <c r="L165" s="356"/>
      <c r="M165" s="314"/>
      <c r="N165" s="356"/>
      <c r="O165" s="314"/>
      <c r="P165" s="356"/>
      <c r="Q165" s="314"/>
      <c r="R165" s="356"/>
      <c r="S165" s="314"/>
      <c r="T165" s="356"/>
      <c r="U165" s="314"/>
      <c r="V165" s="314"/>
      <c r="W165" s="452"/>
      <c r="X165" s="452"/>
      <c r="Y165" s="452"/>
      <c r="Z165" s="452"/>
      <c r="AA165" s="452"/>
      <c r="AB165" s="452"/>
      <c r="AC165" s="452"/>
      <c r="AD165" s="311"/>
    </row>
    <row r="166" spans="1:30" ht="20.100000000000001" customHeight="1">
      <c r="A166" s="311"/>
      <c r="B166" s="311"/>
      <c r="C166" s="452"/>
      <c r="D166" s="311" t="s">
        <v>2274</v>
      </c>
      <c r="E166" s="452"/>
      <c r="F166" s="531"/>
      <c r="G166" s="314"/>
      <c r="H166" s="356"/>
      <c r="I166" s="314"/>
      <c r="J166" s="356"/>
      <c r="K166" s="314"/>
      <c r="L166" s="356"/>
      <c r="M166" s="314"/>
      <c r="N166" s="356"/>
      <c r="O166" s="314"/>
      <c r="P166" s="356"/>
      <c r="Q166" s="314"/>
      <c r="R166" s="356"/>
      <c r="S166" s="314"/>
      <c r="T166" s="315"/>
      <c r="U166" s="316"/>
      <c r="V166" s="316"/>
      <c r="W166" s="452"/>
      <c r="X166" s="452"/>
      <c r="Y166" s="452"/>
      <c r="Z166" s="452"/>
      <c r="AA166" s="452"/>
      <c r="AB166" s="452"/>
      <c r="AC166" s="452"/>
      <c r="AD166" s="311"/>
    </row>
    <row r="167" spans="1:30" ht="20.100000000000001" customHeight="1">
      <c r="A167" s="311"/>
      <c r="B167" s="311"/>
      <c r="C167" s="452"/>
      <c r="D167" s="311" t="s">
        <v>2275</v>
      </c>
      <c r="E167" s="452"/>
      <c r="F167" s="531"/>
      <c r="G167" s="314"/>
      <c r="H167" s="356"/>
      <c r="I167" s="314"/>
      <c r="J167" s="356"/>
      <c r="K167" s="314"/>
      <c r="L167" s="356"/>
      <c r="M167" s="314"/>
      <c r="N167" s="356"/>
      <c r="O167" s="314"/>
      <c r="P167" s="356"/>
      <c r="Q167" s="314"/>
      <c r="R167" s="356"/>
      <c r="S167" s="314"/>
      <c r="T167" s="356"/>
      <c r="U167" s="314"/>
      <c r="V167" s="314"/>
      <c r="W167" s="452"/>
      <c r="X167" s="452"/>
      <c r="Y167" s="452"/>
      <c r="Z167" s="452"/>
      <c r="AA167" s="452"/>
      <c r="AB167" s="452"/>
      <c r="AC167" s="452"/>
      <c r="AD167" s="311"/>
    </row>
    <row r="168" spans="1:30" ht="20.100000000000001" customHeight="1">
      <c r="A168" s="311"/>
      <c r="B168" s="311"/>
      <c r="C168" s="452"/>
      <c r="D168" s="311" t="s">
        <v>8933</v>
      </c>
      <c r="E168" s="452"/>
      <c r="F168" s="531"/>
      <c r="G168" s="314"/>
      <c r="H168" s="356"/>
      <c r="I168" s="314"/>
      <c r="J168" s="356"/>
      <c r="K168" s="314"/>
      <c r="L168" s="356"/>
      <c r="M168" s="314"/>
      <c r="N168" s="356"/>
      <c r="O168" s="314"/>
      <c r="P168" s="356"/>
      <c r="Q168" s="314"/>
      <c r="R168" s="356"/>
      <c r="S168" s="314"/>
      <c r="T168" s="356"/>
      <c r="U168" s="314"/>
      <c r="V168" s="314"/>
      <c r="W168" s="452"/>
      <c r="X168" s="452"/>
      <c r="Y168" s="452"/>
      <c r="Z168" s="452"/>
      <c r="AA168" s="452"/>
      <c r="AB168" s="452"/>
      <c r="AC168" s="452"/>
      <c r="AD168" s="311"/>
    </row>
    <row r="169" spans="1:30" ht="20.100000000000001" customHeight="1">
      <c r="A169" s="311"/>
      <c r="B169" s="311"/>
      <c r="C169" s="452"/>
      <c r="D169" s="311" t="s">
        <v>8934</v>
      </c>
      <c r="E169" s="452"/>
      <c r="F169" s="531"/>
      <c r="G169" s="314"/>
      <c r="H169" s="356"/>
      <c r="I169" s="314"/>
      <c r="J169" s="356"/>
      <c r="K169" s="314"/>
      <c r="L169" s="356"/>
      <c r="M169" s="314"/>
      <c r="N169" s="356"/>
      <c r="O169" s="314"/>
      <c r="P169" s="356"/>
      <c r="Q169" s="314"/>
      <c r="R169" s="356"/>
      <c r="S169" s="314"/>
      <c r="T169" s="356"/>
      <c r="U169" s="314"/>
      <c r="V169" s="314"/>
      <c r="W169" s="452"/>
      <c r="X169" s="452"/>
      <c r="Y169" s="452"/>
      <c r="Z169" s="452"/>
      <c r="AA169" s="452"/>
      <c r="AB169" s="452"/>
      <c r="AC169" s="452"/>
      <c r="AD169" s="311"/>
    </row>
    <row r="170" spans="1:30" ht="20.100000000000001" customHeight="1">
      <c r="A170" s="311"/>
      <c r="B170" s="311"/>
      <c r="C170" s="452"/>
      <c r="D170" s="311" t="s">
        <v>8935</v>
      </c>
      <c r="E170" s="452"/>
      <c r="F170" s="531"/>
      <c r="G170" s="314"/>
      <c r="H170" s="356"/>
      <c r="I170" s="314"/>
      <c r="J170" s="356"/>
      <c r="K170" s="314"/>
      <c r="L170" s="356"/>
      <c r="M170" s="314"/>
      <c r="N170" s="356"/>
      <c r="O170" s="314"/>
      <c r="P170" s="356"/>
      <c r="Q170" s="314"/>
      <c r="R170" s="356"/>
      <c r="S170" s="314"/>
      <c r="T170" s="356"/>
      <c r="U170" s="314"/>
      <c r="V170" s="314"/>
      <c r="W170" s="452"/>
      <c r="X170" s="452"/>
      <c r="Y170" s="452"/>
      <c r="Z170" s="452"/>
      <c r="AA170" s="452"/>
      <c r="AB170" s="452"/>
      <c r="AC170" s="452"/>
      <c r="AD170" s="311"/>
    </row>
    <row r="171" spans="1:30" ht="20.100000000000001" customHeight="1">
      <c r="A171" s="311"/>
      <c r="B171" s="311"/>
      <c r="C171" s="452"/>
      <c r="D171" s="311" t="s">
        <v>7419</v>
      </c>
      <c r="E171" s="452"/>
      <c r="F171" s="531"/>
      <c r="G171" s="314"/>
      <c r="H171" s="356"/>
      <c r="I171" s="314"/>
      <c r="J171" s="356"/>
      <c r="K171" s="314"/>
      <c r="L171" s="356"/>
      <c r="M171" s="314"/>
      <c r="N171" s="356"/>
      <c r="O171" s="314"/>
      <c r="P171" s="356"/>
      <c r="Q171" s="314"/>
      <c r="R171" s="356"/>
      <c r="S171" s="314"/>
      <c r="T171" s="356"/>
      <c r="U171" s="314"/>
      <c r="V171" s="314"/>
      <c r="W171" s="452"/>
      <c r="X171" s="452"/>
      <c r="Y171" s="452"/>
      <c r="Z171" s="452"/>
      <c r="AA171" s="452"/>
      <c r="AB171" s="452"/>
      <c r="AC171" s="452"/>
      <c r="AD171" s="311"/>
    </row>
    <row r="172" spans="1:30" ht="20.100000000000001" customHeight="1">
      <c r="A172" s="311"/>
      <c r="B172" s="311"/>
      <c r="C172" s="452"/>
      <c r="D172" s="311" t="s">
        <v>8920</v>
      </c>
      <c r="E172" s="452"/>
      <c r="F172" s="531"/>
      <c r="G172" s="314"/>
      <c r="H172" s="356"/>
      <c r="I172" s="314"/>
      <c r="J172" s="356"/>
      <c r="K172" s="314"/>
      <c r="L172" s="356"/>
      <c r="M172" s="314"/>
      <c r="N172" s="356"/>
      <c r="O172" s="314"/>
      <c r="P172" s="356"/>
      <c r="Q172" s="314"/>
      <c r="R172" s="356"/>
      <c r="S172" s="314"/>
      <c r="T172" s="356"/>
      <c r="U172" s="314"/>
      <c r="V172" s="314"/>
      <c r="W172" s="452"/>
      <c r="X172" s="452"/>
      <c r="Y172" s="452"/>
      <c r="Z172" s="452"/>
      <c r="AA172" s="452"/>
      <c r="AB172" s="452"/>
      <c r="AC172" s="452"/>
      <c r="AD172" s="311"/>
    </row>
    <row r="173" spans="1:30" ht="20.100000000000001" customHeight="1">
      <c r="A173" s="311"/>
      <c r="B173" s="311"/>
      <c r="C173" s="452"/>
      <c r="D173" s="311" t="s">
        <v>7420</v>
      </c>
      <c r="E173" s="452"/>
      <c r="F173" s="531"/>
      <c r="G173" s="314"/>
      <c r="H173" s="356"/>
      <c r="I173" s="314"/>
      <c r="J173" s="356"/>
      <c r="K173" s="314"/>
      <c r="L173" s="356"/>
      <c r="M173" s="314"/>
      <c r="N173" s="356"/>
      <c r="O173" s="314"/>
      <c r="P173" s="356"/>
      <c r="Q173" s="314"/>
      <c r="R173" s="356"/>
      <c r="S173" s="314"/>
      <c r="T173" s="356"/>
      <c r="U173" s="314"/>
      <c r="V173" s="314"/>
      <c r="W173" s="452"/>
      <c r="X173" s="452"/>
      <c r="Y173" s="452"/>
      <c r="Z173" s="452"/>
      <c r="AA173" s="452"/>
      <c r="AB173" s="452"/>
      <c r="AC173" s="452"/>
      <c r="AD173" s="311"/>
    </row>
    <row r="174" spans="1:30" ht="20.100000000000001" customHeight="1">
      <c r="A174" s="311"/>
      <c r="B174" s="311"/>
      <c r="C174" s="452"/>
      <c r="D174" s="311" t="s">
        <v>8936</v>
      </c>
      <c r="E174" s="452"/>
      <c r="F174" s="531"/>
      <c r="G174" s="314"/>
      <c r="H174" s="356"/>
      <c r="I174" s="314"/>
      <c r="J174" s="356"/>
      <c r="K174" s="314"/>
      <c r="L174" s="356"/>
      <c r="M174" s="314"/>
      <c r="N174" s="356"/>
      <c r="O174" s="314"/>
      <c r="P174" s="356"/>
      <c r="Q174" s="314"/>
      <c r="R174" s="356"/>
      <c r="S174" s="314"/>
      <c r="T174" s="356"/>
      <c r="U174" s="314"/>
      <c r="V174" s="314"/>
      <c r="W174" s="452"/>
      <c r="X174" s="452"/>
      <c r="Y174" s="452"/>
      <c r="Z174" s="452"/>
      <c r="AA174" s="452"/>
      <c r="AB174" s="452"/>
      <c r="AC174" s="452"/>
      <c r="AD174" s="311"/>
    </row>
    <row r="175" spans="1:30" ht="20.100000000000001" customHeight="1">
      <c r="A175" s="311"/>
      <c r="B175" s="311"/>
      <c r="C175" s="452"/>
      <c r="D175" s="311" t="s">
        <v>8923</v>
      </c>
      <c r="E175" s="452"/>
      <c r="F175" s="531"/>
      <c r="G175" s="314"/>
      <c r="H175" s="356"/>
      <c r="I175" s="314"/>
      <c r="J175" s="356"/>
      <c r="K175" s="314"/>
      <c r="L175" s="356"/>
      <c r="M175" s="314"/>
      <c r="N175" s="356"/>
      <c r="O175" s="314"/>
      <c r="P175" s="356"/>
      <c r="Q175" s="314"/>
      <c r="R175" s="356"/>
      <c r="S175" s="314"/>
      <c r="T175" s="356"/>
      <c r="U175" s="314"/>
      <c r="V175" s="314"/>
      <c r="W175" s="452"/>
      <c r="X175" s="452"/>
      <c r="Y175" s="452"/>
      <c r="Z175" s="452"/>
      <c r="AA175" s="452"/>
      <c r="AB175" s="452"/>
      <c r="AC175" s="452"/>
      <c r="AD175" s="311"/>
    </row>
    <row r="176" spans="1:30" ht="20.100000000000001" customHeight="1">
      <c r="A176" s="311"/>
      <c r="B176" s="311"/>
      <c r="C176" s="452"/>
      <c r="D176" s="311" t="s">
        <v>7421</v>
      </c>
      <c r="E176" s="452"/>
      <c r="F176" s="531"/>
      <c r="G176" s="314"/>
      <c r="H176" s="356"/>
      <c r="I176" s="314"/>
      <c r="J176" s="356"/>
      <c r="K176" s="314"/>
      <c r="L176" s="356"/>
      <c r="M176" s="314"/>
      <c r="N176" s="356"/>
      <c r="O176" s="314"/>
      <c r="P176" s="356"/>
      <c r="Q176" s="314"/>
      <c r="R176" s="356"/>
      <c r="S176" s="314"/>
      <c r="T176" s="356"/>
      <c r="U176" s="314"/>
      <c r="V176" s="314"/>
      <c r="W176" s="452"/>
      <c r="X176" s="452"/>
      <c r="Y176" s="452"/>
      <c r="Z176" s="452"/>
      <c r="AA176" s="452"/>
      <c r="AB176" s="452"/>
      <c r="AC176" s="452"/>
      <c r="AD176" s="311"/>
    </row>
    <row r="177" spans="1:30" ht="20.100000000000001" customHeight="1">
      <c r="A177" s="311"/>
      <c r="B177" s="311"/>
      <c r="C177" s="452"/>
      <c r="D177" s="311" t="s">
        <v>7422</v>
      </c>
      <c r="E177" s="452"/>
      <c r="F177" s="531"/>
      <c r="G177" s="314"/>
      <c r="H177" s="356"/>
      <c r="I177" s="314"/>
      <c r="J177" s="356"/>
      <c r="K177" s="314"/>
      <c r="L177" s="356"/>
      <c r="M177" s="314"/>
      <c r="N177" s="356"/>
      <c r="O177" s="314"/>
      <c r="P177" s="356"/>
      <c r="Q177" s="314"/>
      <c r="R177" s="356"/>
      <c r="S177" s="314"/>
      <c r="T177" s="356"/>
      <c r="U177" s="314"/>
      <c r="V177" s="314"/>
      <c r="W177" s="452"/>
      <c r="X177" s="452"/>
      <c r="Y177" s="452"/>
      <c r="Z177" s="452"/>
      <c r="AA177" s="452"/>
      <c r="AB177" s="452"/>
      <c r="AC177" s="452"/>
      <c r="AD177" s="311"/>
    </row>
    <row r="178" spans="1:30" ht="20.100000000000001" customHeight="1">
      <c r="A178" s="311"/>
      <c r="B178" s="311"/>
      <c r="C178" s="452"/>
      <c r="D178" s="311" t="s">
        <v>7423</v>
      </c>
      <c r="E178" s="452"/>
      <c r="F178" s="531"/>
      <c r="G178" s="314"/>
      <c r="H178" s="356">
        <v>1</v>
      </c>
      <c r="I178" s="314">
        <v>100</v>
      </c>
      <c r="J178" s="356"/>
      <c r="K178" s="314"/>
      <c r="L178" s="356"/>
      <c r="M178" s="314"/>
      <c r="N178" s="356"/>
      <c r="O178" s="314"/>
      <c r="P178" s="315"/>
      <c r="Q178" s="316"/>
      <c r="R178" s="315"/>
      <c r="S178" s="316"/>
      <c r="T178" s="356"/>
      <c r="U178" s="314"/>
      <c r="V178" s="314"/>
      <c r="W178" s="452"/>
      <c r="X178" s="452"/>
      <c r="Y178" s="452"/>
      <c r="Z178" s="452"/>
      <c r="AA178" s="452"/>
      <c r="AB178" s="452"/>
      <c r="AC178" s="452"/>
      <c r="AD178" s="311"/>
    </row>
    <row r="179" spans="1:30" ht="20.100000000000001" customHeight="1">
      <c r="A179" s="311"/>
      <c r="B179" s="311"/>
      <c r="C179" s="452"/>
      <c r="D179" s="311" t="s">
        <v>7424</v>
      </c>
      <c r="E179" s="452"/>
      <c r="F179" s="531"/>
      <c r="G179" s="314"/>
      <c r="H179" s="356"/>
      <c r="I179" s="314"/>
      <c r="J179" s="356"/>
      <c r="K179" s="314"/>
      <c r="L179" s="356"/>
      <c r="M179" s="314"/>
      <c r="N179" s="356"/>
      <c r="O179" s="314"/>
      <c r="P179" s="356"/>
      <c r="Q179" s="314"/>
      <c r="R179" s="356"/>
      <c r="S179" s="314"/>
      <c r="T179" s="315"/>
      <c r="U179" s="316"/>
      <c r="V179" s="316"/>
      <c r="W179" s="452"/>
      <c r="X179" s="452"/>
      <c r="Y179" s="452"/>
      <c r="Z179" s="452"/>
      <c r="AA179" s="452"/>
      <c r="AB179" s="452"/>
      <c r="AC179" s="452"/>
      <c r="AD179" s="311"/>
    </row>
    <row r="180" spans="1:30" ht="20.100000000000001" customHeight="1">
      <c r="A180" s="311"/>
      <c r="B180" s="311"/>
      <c r="C180" s="452"/>
      <c r="D180" s="311" t="s">
        <v>8937</v>
      </c>
      <c r="E180" s="452"/>
      <c r="F180" s="531"/>
      <c r="G180" s="314"/>
      <c r="H180" s="356"/>
      <c r="I180" s="314"/>
      <c r="J180" s="356"/>
      <c r="K180" s="314"/>
      <c r="L180" s="356"/>
      <c r="M180" s="314"/>
      <c r="N180" s="356"/>
      <c r="O180" s="314"/>
      <c r="P180" s="356"/>
      <c r="Q180" s="314"/>
      <c r="R180" s="356"/>
      <c r="S180" s="314"/>
      <c r="T180" s="356">
        <v>1</v>
      </c>
      <c r="U180" s="314">
        <v>50</v>
      </c>
      <c r="V180" s="314"/>
      <c r="W180" s="452"/>
      <c r="X180" s="452"/>
      <c r="Y180" s="452"/>
      <c r="Z180" s="452"/>
      <c r="AA180" s="452"/>
      <c r="AB180" s="452"/>
      <c r="AC180" s="452"/>
      <c r="AD180" s="311"/>
    </row>
    <row r="181" spans="1:30" ht="20.100000000000001" customHeight="1">
      <c r="A181" s="311"/>
      <c r="B181" s="311"/>
      <c r="C181" s="452"/>
      <c r="D181" s="311" t="s">
        <v>8938</v>
      </c>
      <c r="E181" s="452"/>
      <c r="F181" s="531"/>
      <c r="G181" s="314"/>
      <c r="H181" s="356"/>
      <c r="I181" s="314"/>
      <c r="J181" s="356"/>
      <c r="K181" s="314"/>
      <c r="L181" s="356"/>
      <c r="M181" s="314"/>
      <c r="N181" s="356"/>
      <c r="O181" s="314"/>
      <c r="P181" s="356"/>
      <c r="Q181" s="314"/>
      <c r="R181" s="315"/>
      <c r="S181" s="316"/>
      <c r="T181" s="315">
        <v>1</v>
      </c>
      <c r="U181" s="316">
        <v>50</v>
      </c>
      <c r="V181" s="316"/>
      <c r="W181" s="452"/>
      <c r="X181" s="452"/>
      <c r="Y181" s="452"/>
      <c r="Z181" s="452"/>
      <c r="AA181" s="452"/>
      <c r="AB181" s="452"/>
      <c r="AC181" s="452"/>
      <c r="AD181" s="311"/>
    </row>
    <row r="182" spans="1:30" ht="20.100000000000001" customHeight="1">
      <c r="A182" s="311"/>
      <c r="B182" s="311"/>
      <c r="C182" s="452"/>
      <c r="D182" s="311" t="s">
        <v>8939</v>
      </c>
      <c r="E182" s="452"/>
      <c r="F182" s="531"/>
      <c r="G182" s="314"/>
      <c r="H182" s="356"/>
      <c r="I182" s="314"/>
      <c r="J182" s="356"/>
      <c r="K182" s="314"/>
      <c r="L182" s="356"/>
      <c r="M182" s="314"/>
      <c r="N182" s="356"/>
      <c r="O182" s="314"/>
      <c r="P182" s="356"/>
      <c r="Q182" s="314"/>
      <c r="R182" s="356"/>
      <c r="S182" s="314"/>
      <c r="T182" s="356"/>
      <c r="U182" s="314"/>
      <c r="V182" s="314"/>
      <c r="W182" s="452"/>
      <c r="X182" s="452"/>
      <c r="Y182" s="452"/>
      <c r="Z182" s="452"/>
      <c r="AA182" s="452"/>
      <c r="AB182" s="452"/>
      <c r="AC182" s="452"/>
      <c r="AD182" s="311"/>
    </row>
    <row r="183" spans="1:30" ht="20.100000000000001" customHeight="1">
      <c r="A183" s="311"/>
      <c r="B183" s="311"/>
      <c r="C183" s="452"/>
      <c r="D183" s="311" t="s">
        <v>8940</v>
      </c>
      <c r="E183" s="452"/>
      <c r="F183" s="531"/>
      <c r="G183" s="314"/>
      <c r="H183" s="356"/>
      <c r="I183" s="314"/>
      <c r="J183" s="356"/>
      <c r="K183" s="314"/>
      <c r="L183" s="356"/>
      <c r="M183" s="314"/>
      <c r="N183" s="356"/>
      <c r="O183" s="314"/>
      <c r="P183" s="356"/>
      <c r="Q183" s="314"/>
      <c r="R183" s="356"/>
      <c r="S183" s="314"/>
      <c r="T183" s="315"/>
      <c r="U183" s="316"/>
      <c r="V183" s="316"/>
      <c r="W183" s="452"/>
      <c r="X183" s="452"/>
      <c r="Y183" s="452"/>
      <c r="Z183" s="452"/>
      <c r="AA183" s="452"/>
      <c r="AB183" s="452"/>
      <c r="AC183" s="452"/>
      <c r="AD183" s="311"/>
    </row>
    <row r="184" spans="1:30" ht="20.100000000000001" customHeight="1">
      <c r="A184" s="311"/>
      <c r="B184" s="311"/>
      <c r="C184" s="452"/>
      <c r="D184" s="311" t="s">
        <v>8941</v>
      </c>
      <c r="E184" s="452"/>
      <c r="F184" s="531"/>
      <c r="G184" s="314"/>
      <c r="H184" s="356"/>
      <c r="I184" s="314"/>
      <c r="J184" s="356"/>
      <c r="K184" s="314"/>
      <c r="L184" s="356"/>
      <c r="M184" s="314"/>
      <c r="N184" s="356"/>
      <c r="O184" s="314"/>
      <c r="P184" s="356"/>
      <c r="Q184" s="314"/>
      <c r="R184" s="356"/>
      <c r="S184" s="314"/>
      <c r="T184" s="315"/>
      <c r="U184" s="316"/>
      <c r="V184" s="316"/>
      <c r="W184" s="452"/>
      <c r="X184" s="452"/>
      <c r="Y184" s="452"/>
      <c r="Z184" s="452"/>
      <c r="AA184" s="452"/>
      <c r="AB184" s="452"/>
      <c r="AC184" s="452"/>
      <c r="AD184" s="311"/>
    </row>
    <row r="185" spans="1:30" ht="20.100000000000001" customHeight="1">
      <c r="A185" s="311"/>
      <c r="B185" s="311"/>
      <c r="C185" s="452"/>
      <c r="D185" s="311" t="s">
        <v>8942</v>
      </c>
      <c r="E185" s="452"/>
      <c r="F185" s="531"/>
      <c r="G185" s="314"/>
      <c r="H185" s="356"/>
      <c r="I185" s="314"/>
      <c r="J185" s="356"/>
      <c r="K185" s="314"/>
      <c r="L185" s="356"/>
      <c r="M185" s="314"/>
      <c r="N185" s="356"/>
      <c r="O185" s="314"/>
      <c r="P185" s="356"/>
      <c r="Q185" s="314"/>
      <c r="R185" s="356"/>
      <c r="S185" s="314"/>
      <c r="T185" s="356"/>
      <c r="U185" s="314"/>
      <c r="V185" s="314"/>
      <c r="W185" s="452"/>
      <c r="X185" s="452"/>
      <c r="Y185" s="452"/>
      <c r="Z185" s="452"/>
      <c r="AA185" s="452"/>
      <c r="AB185" s="452"/>
      <c r="AC185" s="452"/>
      <c r="AD185" s="311"/>
    </row>
    <row r="186" spans="1:30" ht="20.100000000000001" customHeight="1">
      <c r="A186" s="311"/>
      <c r="B186" s="311"/>
      <c r="C186" s="452"/>
      <c r="D186" s="311" t="s">
        <v>8943</v>
      </c>
      <c r="E186" s="452"/>
      <c r="F186" s="531"/>
      <c r="G186" s="314"/>
      <c r="H186" s="356"/>
      <c r="I186" s="314"/>
      <c r="J186" s="356"/>
      <c r="K186" s="314"/>
      <c r="L186" s="356"/>
      <c r="M186" s="314"/>
      <c r="N186" s="356"/>
      <c r="O186" s="314"/>
      <c r="P186" s="356"/>
      <c r="Q186" s="314"/>
      <c r="R186" s="356"/>
      <c r="S186" s="314"/>
      <c r="T186" s="356"/>
      <c r="U186" s="314"/>
      <c r="V186" s="314"/>
      <c r="W186" s="452"/>
      <c r="X186" s="452"/>
      <c r="Y186" s="452"/>
      <c r="Z186" s="452"/>
      <c r="AA186" s="452"/>
      <c r="AB186" s="452"/>
      <c r="AC186" s="452"/>
      <c r="AD186" s="311"/>
    </row>
    <row r="187" spans="1:30" ht="20.100000000000001" customHeight="1">
      <c r="A187" s="311"/>
      <c r="B187" s="311"/>
      <c r="C187" s="452"/>
      <c r="D187" s="311" t="s">
        <v>8944</v>
      </c>
      <c r="E187" s="452"/>
      <c r="F187" s="531"/>
      <c r="G187" s="314"/>
      <c r="H187" s="356"/>
      <c r="I187" s="314"/>
      <c r="J187" s="356"/>
      <c r="K187" s="314"/>
      <c r="L187" s="356"/>
      <c r="M187" s="314"/>
      <c r="N187" s="356"/>
      <c r="O187" s="314"/>
      <c r="P187" s="356"/>
      <c r="Q187" s="314"/>
      <c r="R187" s="356"/>
      <c r="S187" s="314"/>
      <c r="T187" s="356"/>
      <c r="U187" s="314"/>
      <c r="V187" s="314"/>
      <c r="W187" s="452"/>
      <c r="X187" s="452"/>
      <c r="Y187" s="452"/>
      <c r="Z187" s="452"/>
      <c r="AA187" s="452"/>
      <c r="AB187" s="452"/>
      <c r="AC187" s="452"/>
      <c r="AD187" s="311"/>
    </row>
    <row r="188" spans="1:30" ht="20.100000000000001" customHeight="1">
      <c r="A188" s="374" t="s">
        <v>8946</v>
      </c>
      <c r="B188" s="374" t="s">
        <v>7425</v>
      </c>
      <c r="C188" s="358" t="s">
        <v>7611</v>
      </c>
      <c r="D188" s="374" t="s">
        <v>2267</v>
      </c>
      <c r="E188" s="358"/>
      <c r="F188" s="443"/>
      <c r="G188" s="444"/>
      <c r="H188" s="443"/>
      <c r="I188" s="444"/>
      <c r="J188" s="443"/>
      <c r="K188" s="444"/>
      <c r="L188" s="443"/>
      <c r="M188" s="444"/>
      <c r="N188" s="443"/>
      <c r="O188" s="444"/>
      <c r="P188" s="443"/>
      <c r="Q188" s="444"/>
      <c r="R188" s="443"/>
      <c r="S188" s="444"/>
      <c r="T188" s="443"/>
      <c r="U188" s="444"/>
      <c r="V188" s="444" t="s">
        <v>8029</v>
      </c>
      <c r="W188" s="358"/>
      <c r="X188" s="358"/>
      <c r="Y188" s="358"/>
      <c r="Z188" s="358"/>
      <c r="AA188" s="358"/>
      <c r="AB188" s="358"/>
      <c r="AC188" s="358" t="s">
        <v>7010</v>
      </c>
      <c r="AD188" s="374" t="s">
        <v>7431</v>
      </c>
    </row>
    <row r="189" spans="1:30" ht="20.100000000000001" customHeight="1">
      <c r="A189" s="311"/>
      <c r="B189" s="311"/>
      <c r="C189" s="452"/>
      <c r="D189" s="311" t="s">
        <v>2268</v>
      </c>
      <c r="E189" s="452"/>
      <c r="F189" s="531"/>
      <c r="G189" s="314"/>
      <c r="H189" s="356"/>
      <c r="I189" s="314"/>
      <c r="J189" s="356"/>
      <c r="K189" s="314"/>
      <c r="L189" s="356"/>
      <c r="M189" s="314"/>
      <c r="N189" s="356"/>
      <c r="O189" s="314"/>
      <c r="P189" s="315"/>
      <c r="Q189" s="316"/>
      <c r="R189" s="315"/>
      <c r="S189" s="316"/>
      <c r="T189" s="315"/>
      <c r="U189" s="316"/>
      <c r="V189" s="316"/>
      <c r="W189" s="452"/>
      <c r="X189" s="452"/>
      <c r="Y189" s="452"/>
      <c r="Z189" s="452"/>
      <c r="AA189" s="452"/>
      <c r="AB189" s="452"/>
      <c r="AC189" s="452"/>
      <c r="AD189" s="311"/>
    </row>
    <row r="190" spans="1:30" ht="20.100000000000001" customHeight="1">
      <c r="A190" s="311"/>
      <c r="B190" s="311"/>
      <c r="C190" s="452"/>
      <c r="D190" s="311" t="s">
        <v>2269</v>
      </c>
      <c r="E190" s="452"/>
      <c r="F190" s="531"/>
      <c r="G190" s="314"/>
      <c r="H190" s="356"/>
      <c r="I190" s="314"/>
      <c r="J190" s="356"/>
      <c r="K190" s="314"/>
      <c r="L190" s="356"/>
      <c r="M190" s="314"/>
      <c r="N190" s="356"/>
      <c r="O190" s="314"/>
      <c r="P190" s="356"/>
      <c r="Q190" s="314"/>
      <c r="R190" s="356"/>
      <c r="S190" s="314"/>
      <c r="T190" s="315"/>
      <c r="U190" s="316"/>
      <c r="V190" s="316"/>
      <c r="W190" s="452"/>
      <c r="X190" s="452"/>
      <c r="Y190" s="452"/>
      <c r="Z190" s="452"/>
      <c r="AA190" s="452"/>
      <c r="AB190" s="452"/>
      <c r="AC190" s="452"/>
      <c r="AD190" s="311"/>
    </row>
    <row r="191" spans="1:30" ht="20.100000000000001" customHeight="1">
      <c r="A191" s="311"/>
      <c r="B191" s="311"/>
      <c r="C191" s="452"/>
      <c r="D191" s="311" t="s">
        <v>2270</v>
      </c>
      <c r="E191" s="452"/>
      <c r="F191" s="531"/>
      <c r="G191" s="314"/>
      <c r="H191" s="356"/>
      <c r="I191" s="314"/>
      <c r="J191" s="356"/>
      <c r="K191" s="314"/>
      <c r="L191" s="356"/>
      <c r="M191" s="314"/>
      <c r="N191" s="356"/>
      <c r="O191" s="314"/>
      <c r="P191" s="356"/>
      <c r="Q191" s="314"/>
      <c r="R191" s="356"/>
      <c r="S191" s="314"/>
      <c r="T191" s="315"/>
      <c r="U191" s="316"/>
      <c r="V191" s="316"/>
      <c r="W191" s="452"/>
      <c r="X191" s="452"/>
      <c r="Y191" s="452"/>
      <c r="Z191" s="452"/>
      <c r="AA191" s="452"/>
      <c r="AB191" s="452"/>
      <c r="AC191" s="452"/>
      <c r="AD191" s="311"/>
    </row>
    <row r="192" spans="1:30" ht="20.100000000000001" customHeight="1">
      <c r="A192" s="311"/>
      <c r="B192" s="311"/>
      <c r="C192" s="452"/>
      <c r="D192" s="311" t="s">
        <v>2271</v>
      </c>
      <c r="E192" s="452"/>
      <c r="F192" s="531"/>
      <c r="G192" s="314"/>
      <c r="H192" s="356"/>
      <c r="I192" s="314"/>
      <c r="J192" s="356"/>
      <c r="K192" s="314"/>
      <c r="L192" s="356"/>
      <c r="M192" s="314"/>
      <c r="N192" s="356"/>
      <c r="O192" s="314"/>
      <c r="P192" s="356"/>
      <c r="Q192" s="314"/>
      <c r="R192" s="315"/>
      <c r="S192" s="316"/>
      <c r="T192" s="315"/>
      <c r="U192" s="316"/>
      <c r="V192" s="316"/>
      <c r="W192" s="452"/>
      <c r="X192" s="452"/>
      <c r="Y192" s="452"/>
      <c r="Z192" s="452"/>
      <c r="AA192" s="452"/>
      <c r="AB192" s="452"/>
      <c r="AC192" s="452"/>
      <c r="AD192" s="311"/>
    </row>
    <row r="193" spans="1:30" ht="20.100000000000001" customHeight="1">
      <c r="A193" s="311"/>
      <c r="B193" s="311"/>
      <c r="C193" s="452"/>
      <c r="D193" s="311" t="s">
        <v>2272</v>
      </c>
      <c r="E193" s="452"/>
      <c r="F193" s="531"/>
      <c r="G193" s="314"/>
      <c r="H193" s="356"/>
      <c r="I193" s="314"/>
      <c r="J193" s="356"/>
      <c r="K193" s="314"/>
      <c r="L193" s="356"/>
      <c r="M193" s="314"/>
      <c r="N193" s="356"/>
      <c r="O193" s="314"/>
      <c r="P193" s="315"/>
      <c r="Q193" s="316"/>
      <c r="R193" s="315"/>
      <c r="S193" s="316"/>
      <c r="T193" s="315"/>
      <c r="U193" s="316"/>
      <c r="V193" s="316"/>
      <c r="W193" s="452"/>
      <c r="X193" s="452"/>
      <c r="Y193" s="452"/>
      <c r="Z193" s="452"/>
      <c r="AA193" s="452"/>
      <c r="AB193" s="452"/>
      <c r="AC193" s="452"/>
      <c r="AD193" s="311"/>
    </row>
    <row r="194" spans="1:30" ht="20.100000000000001" customHeight="1">
      <c r="A194" s="311"/>
      <c r="B194" s="311"/>
      <c r="C194" s="452"/>
      <c r="D194" s="311" t="s">
        <v>2273</v>
      </c>
      <c r="E194" s="452"/>
      <c r="F194" s="531"/>
      <c r="G194" s="314"/>
      <c r="H194" s="356"/>
      <c r="I194" s="314"/>
      <c r="J194" s="356"/>
      <c r="K194" s="314"/>
      <c r="L194" s="356"/>
      <c r="M194" s="314"/>
      <c r="N194" s="356"/>
      <c r="O194" s="314"/>
      <c r="P194" s="356"/>
      <c r="Q194" s="314"/>
      <c r="R194" s="356"/>
      <c r="S194" s="314"/>
      <c r="T194" s="356"/>
      <c r="U194" s="314"/>
      <c r="V194" s="314"/>
      <c r="W194" s="452"/>
      <c r="X194" s="452"/>
      <c r="Y194" s="452"/>
      <c r="Z194" s="452"/>
      <c r="AA194" s="452"/>
      <c r="AB194" s="452"/>
      <c r="AC194" s="452"/>
      <c r="AD194" s="311"/>
    </row>
    <row r="195" spans="1:30" ht="20.100000000000001" customHeight="1">
      <c r="A195" s="311"/>
      <c r="B195" s="311"/>
      <c r="C195" s="452"/>
      <c r="D195" s="311" t="s">
        <v>2274</v>
      </c>
      <c r="E195" s="452"/>
      <c r="F195" s="531"/>
      <c r="G195" s="314"/>
      <c r="H195" s="356"/>
      <c r="I195" s="314"/>
      <c r="J195" s="356"/>
      <c r="K195" s="314"/>
      <c r="L195" s="356"/>
      <c r="M195" s="314"/>
      <c r="N195" s="356"/>
      <c r="O195" s="314"/>
      <c r="P195" s="356"/>
      <c r="Q195" s="314"/>
      <c r="R195" s="356"/>
      <c r="S195" s="314"/>
      <c r="T195" s="315"/>
      <c r="U195" s="316"/>
      <c r="V195" s="316"/>
      <c r="W195" s="452"/>
      <c r="X195" s="452"/>
      <c r="Y195" s="452"/>
      <c r="Z195" s="452"/>
      <c r="AA195" s="452"/>
      <c r="AB195" s="452"/>
      <c r="AC195" s="452"/>
      <c r="AD195" s="311"/>
    </row>
    <row r="196" spans="1:30" ht="20.100000000000001" customHeight="1">
      <c r="A196" s="311"/>
      <c r="B196" s="311"/>
      <c r="C196" s="452"/>
      <c r="D196" s="311" t="s">
        <v>2275</v>
      </c>
      <c r="E196" s="452"/>
      <c r="F196" s="531"/>
      <c r="G196" s="314"/>
      <c r="H196" s="356"/>
      <c r="I196" s="314"/>
      <c r="J196" s="356"/>
      <c r="K196" s="314"/>
      <c r="L196" s="356"/>
      <c r="M196" s="314"/>
      <c r="N196" s="356"/>
      <c r="O196" s="314"/>
      <c r="P196" s="356"/>
      <c r="Q196" s="314"/>
      <c r="R196" s="356"/>
      <c r="S196" s="314"/>
      <c r="T196" s="356"/>
      <c r="U196" s="314"/>
      <c r="V196" s="314"/>
      <c r="W196" s="452"/>
      <c r="X196" s="452"/>
      <c r="Y196" s="452"/>
      <c r="Z196" s="452"/>
      <c r="AA196" s="452"/>
      <c r="AB196" s="452"/>
      <c r="AC196" s="452"/>
      <c r="AD196" s="311"/>
    </row>
    <row r="197" spans="1:30" ht="20.100000000000001" customHeight="1">
      <c r="A197" s="311"/>
      <c r="B197" s="311"/>
      <c r="C197" s="452"/>
      <c r="D197" s="311" t="s">
        <v>8933</v>
      </c>
      <c r="E197" s="452"/>
      <c r="F197" s="531"/>
      <c r="G197" s="314"/>
      <c r="H197" s="356"/>
      <c r="I197" s="314"/>
      <c r="J197" s="356"/>
      <c r="K197" s="314"/>
      <c r="L197" s="356"/>
      <c r="M197" s="314"/>
      <c r="N197" s="356"/>
      <c r="O197" s="314"/>
      <c r="P197" s="356"/>
      <c r="Q197" s="314"/>
      <c r="R197" s="356"/>
      <c r="S197" s="314"/>
      <c r="T197" s="356"/>
      <c r="U197" s="314"/>
      <c r="V197" s="314"/>
      <c r="W197" s="452"/>
      <c r="X197" s="452"/>
      <c r="Y197" s="452"/>
      <c r="Z197" s="452"/>
      <c r="AA197" s="452"/>
      <c r="AB197" s="452"/>
      <c r="AC197" s="452"/>
      <c r="AD197" s="311"/>
    </row>
    <row r="198" spans="1:30" ht="20.100000000000001" customHeight="1">
      <c r="A198" s="311"/>
      <c r="B198" s="311"/>
      <c r="C198" s="452"/>
      <c r="D198" s="311" t="s">
        <v>8934</v>
      </c>
      <c r="E198" s="452"/>
      <c r="F198" s="531"/>
      <c r="G198" s="314"/>
      <c r="H198" s="356"/>
      <c r="I198" s="314"/>
      <c r="J198" s="356"/>
      <c r="K198" s="314"/>
      <c r="L198" s="356"/>
      <c r="M198" s="314"/>
      <c r="N198" s="356"/>
      <c r="O198" s="314"/>
      <c r="P198" s="356"/>
      <c r="Q198" s="314"/>
      <c r="R198" s="356"/>
      <c r="S198" s="314"/>
      <c r="T198" s="356"/>
      <c r="U198" s="314"/>
      <c r="V198" s="314"/>
      <c r="W198" s="452"/>
      <c r="X198" s="452"/>
      <c r="Y198" s="452"/>
      <c r="Z198" s="452"/>
      <c r="AA198" s="452"/>
      <c r="AB198" s="452"/>
      <c r="AC198" s="452"/>
      <c r="AD198" s="311"/>
    </row>
    <row r="199" spans="1:30" ht="20.100000000000001" customHeight="1">
      <c r="A199" s="311"/>
      <c r="B199" s="311"/>
      <c r="C199" s="452"/>
      <c r="D199" s="311" t="s">
        <v>8935</v>
      </c>
      <c r="E199" s="452"/>
      <c r="F199" s="531"/>
      <c r="G199" s="314"/>
      <c r="H199" s="356"/>
      <c r="I199" s="314"/>
      <c r="J199" s="356"/>
      <c r="K199" s="314"/>
      <c r="L199" s="356"/>
      <c r="M199" s="314"/>
      <c r="N199" s="356"/>
      <c r="O199" s="314"/>
      <c r="P199" s="356"/>
      <c r="Q199" s="314"/>
      <c r="R199" s="356"/>
      <c r="S199" s="314"/>
      <c r="T199" s="356"/>
      <c r="U199" s="314"/>
      <c r="V199" s="314"/>
      <c r="W199" s="452"/>
      <c r="X199" s="452"/>
      <c r="Y199" s="452"/>
      <c r="Z199" s="452"/>
      <c r="AA199" s="452"/>
      <c r="AB199" s="452"/>
      <c r="AC199" s="452"/>
      <c r="AD199" s="311"/>
    </row>
    <row r="200" spans="1:30" ht="20.100000000000001" customHeight="1">
      <c r="A200" s="311"/>
      <c r="B200" s="311"/>
      <c r="C200" s="452"/>
      <c r="D200" s="311" t="s">
        <v>7419</v>
      </c>
      <c r="E200" s="452"/>
      <c r="F200" s="531"/>
      <c r="G200" s="314"/>
      <c r="H200" s="356"/>
      <c r="I200" s="314"/>
      <c r="J200" s="356"/>
      <c r="K200" s="314"/>
      <c r="L200" s="356"/>
      <c r="M200" s="314"/>
      <c r="N200" s="356"/>
      <c r="O200" s="314"/>
      <c r="P200" s="356"/>
      <c r="Q200" s="314"/>
      <c r="R200" s="356"/>
      <c r="S200" s="314"/>
      <c r="T200" s="356"/>
      <c r="U200" s="314"/>
      <c r="V200" s="314"/>
      <c r="W200" s="452"/>
      <c r="X200" s="452"/>
      <c r="Y200" s="452"/>
      <c r="Z200" s="452"/>
      <c r="AA200" s="452"/>
      <c r="AB200" s="452"/>
      <c r="AC200" s="452"/>
      <c r="AD200" s="311"/>
    </row>
    <row r="201" spans="1:30" ht="20.100000000000001" customHeight="1">
      <c r="A201" s="311"/>
      <c r="B201" s="311"/>
      <c r="C201" s="452"/>
      <c r="D201" s="311" t="s">
        <v>8920</v>
      </c>
      <c r="E201" s="452"/>
      <c r="F201" s="531"/>
      <c r="G201" s="314"/>
      <c r="H201" s="356"/>
      <c r="I201" s="314"/>
      <c r="J201" s="356"/>
      <c r="K201" s="314"/>
      <c r="L201" s="356"/>
      <c r="M201" s="314"/>
      <c r="N201" s="356"/>
      <c r="O201" s="314"/>
      <c r="P201" s="356"/>
      <c r="Q201" s="314"/>
      <c r="R201" s="356"/>
      <c r="S201" s="314"/>
      <c r="T201" s="356"/>
      <c r="U201" s="314"/>
      <c r="V201" s="314"/>
      <c r="W201" s="452"/>
      <c r="X201" s="452"/>
      <c r="Y201" s="452"/>
      <c r="Z201" s="452"/>
      <c r="AA201" s="452"/>
      <c r="AB201" s="452"/>
      <c r="AC201" s="452"/>
      <c r="AD201" s="311"/>
    </row>
    <row r="202" spans="1:30" ht="20.100000000000001" customHeight="1">
      <c r="A202" s="311"/>
      <c r="B202" s="311"/>
      <c r="C202" s="452"/>
      <c r="D202" s="311" t="s">
        <v>7420</v>
      </c>
      <c r="E202" s="452"/>
      <c r="F202" s="531"/>
      <c r="G202" s="314"/>
      <c r="H202" s="356"/>
      <c r="I202" s="314"/>
      <c r="J202" s="356"/>
      <c r="K202" s="314"/>
      <c r="L202" s="356"/>
      <c r="M202" s="314"/>
      <c r="N202" s="356"/>
      <c r="O202" s="314"/>
      <c r="P202" s="356"/>
      <c r="Q202" s="314"/>
      <c r="R202" s="356"/>
      <c r="S202" s="314"/>
      <c r="T202" s="356"/>
      <c r="U202" s="314"/>
      <c r="V202" s="314"/>
      <c r="W202" s="452"/>
      <c r="X202" s="452"/>
      <c r="Y202" s="452"/>
      <c r="Z202" s="452"/>
      <c r="AA202" s="452"/>
      <c r="AB202" s="452"/>
      <c r="AC202" s="452"/>
      <c r="AD202" s="311"/>
    </row>
    <row r="203" spans="1:30" ht="20.100000000000001" customHeight="1">
      <c r="A203" s="311"/>
      <c r="B203" s="311"/>
      <c r="C203" s="452"/>
      <c r="D203" s="311" t="s">
        <v>8936</v>
      </c>
      <c r="E203" s="452"/>
      <c r="F203" s="531"/>
      <c r="G203" s="314"/>
      <c r="H203" s="356"/>
      <c r="I203" s="314"/>
      <c r="J203" s="356"/>
      <c r="K203" s="314"/>
      <c r="L203" s="356"/>
      <c r="M203" s="314"/>
      <c r="N203" s="356"/>
      <c r="O203" s="314"/>
      <c r="P203" s="356"/>
      <c r="Q203" s="314"/>
      <c r="R203" s="356"/>
      <c r="S203" s="314"/>
      <c r="T203" s="356"/>
      <c r="U203" s="314"/>
      <c r="V203" s="314"/>
      <c r="W203" s="452"/>
      <c r="X203" s="452"/>
      <c r="Y203" s="452"/>
      <c r="Z203" s="452"/>
      <c r="AA203" s="452"/>
      <c r="AB203" s="452"/>
      <c r="AC203" s="452"/>
      <c r="AD203" s="311"/>
    </row>
    <row r="204" spans="1:30" ht="20.100000000000001" customHeight="1">
      <c r="A204" s="311"/>
      <c r="B204" s="311"/>
      <c r="C204" s="452"/>
      <c r="D204" s="311" t="s">
        <v>8923</v>
      </c>
      <c r="E204" s="452"/>
      <c r="F204" s="531"/>
      <c r="G204" s="314"/>
      <c r="H204" s="356"/>
      <c r="I204" s="314"/>
      <c r="J204" s="356"/>
      <c r="K204" s="314"/>
      <c r="L204" s="356"/>
      <c r="M204" s="314"/>
      <c r="N204" s="356"/>
      <c r="O204" s="314"/>
      <c r="P204" s="356"/>
      <c r="Q204" s="314"/>
      <c r="R204" s="356"/>
      <c r="S204" s="314"/>
      <c r="T204" s="356"/>
      <c r="U204" s="314"/>
      <c r="V204" s="314"/>
      <c r="W204" s="452"/>
      <c r="X204" s="452"/>
      <c r="Y204" s="452"/>
      <c r="Z204" s="452"/>
      <c r="AA204" s="452"/>
      <c r="AB204" s="452"/>
      <c r="AC204" s="452"/>
      <c r="AD204" s="311"/>
    </row>
    <row r="205" spans="1:30" ht="20.100000000000001" customHeight="1">
      <c r="A205" s="311"/>
      <c r="B205" s="311"/>
      <c r="C205" s="452"/>
      <c r="D205" s="311" t="s">
        <v>7421</v>
      </c>
      <c r="E205" s="452"/>
      <c r="F205" s="531"/>
      <c r="G205" s="314"/>
      <c r="H205" s="356"/>
      <c r="I205" s="314"/>
      <c r="J205" s="356"/>
      <c r="K205" s="314"/>
      <c r="L205" s="356"/>
      <c r="M205" s="314"/>
      <c r="N205" s="356"/>
      <c r="O205" s="314"/>
      <c r="P205" s="356"/>
      <c r="Q205" s="314"/>
      <c r="R205" s="356"/>
      <c r="S205" s="314"/>
      <c r="T205" s="356"/>
      <c r="U205" s="314"/>
      <c r="V205" s="314"/>
      <c r="W205" s="452"/>
      <c r="X205" s="452"/>
      <c r="Y205" s="452"/>
      <c r="Z205" s="452"/>
      <c r="AA205" s="452"/>
      <c r="AB205" s="452"/>
      <c r="AC205" s="452"/>
      <c r="AD205" s="311"/>
    </row>
    <row r="206" spans="1:30" ht="20.100000000000001" customHeight="1">
      <c r="A206" s="311"/>
      <c r="B206" s="311"/>
      <c r="C206" s="452"/>
      <c r="D206" s="311" t="s">
        <v>7422</v>
      </c>
      <c r="E206" s="452"/>
      <c r="F206" s="531"/>
      <c r="G206" s="314"/>
      <c r="H206" s="356"/>
      <c r="I206" s="314"/>
      <c r="J206" s="356"/>
      <c r="K206" s="314"/>
      <c r="L206" s="356"/>
      <c r="M206" s="314"/>
      <c r="N206" s="356"/>
      <c r="O206" s="314"/>
      <c r="P206" s="356"/>
      <c r="Q206" s="314"/>
      <c r="R206" s="356"/>
      <c r="S206" s="314"/>
      <c r="T206" s="356"/>
      <c r="U206" s="314"/>
      <c r="V206" s="314"/>
      <c r="W206" s="452"/>
      <c r="X206" s="452"/>
      <c r="Y206" s="452"/>
      <c r="Z206" s="452"/>
      <c r="AA206" s="452"/>
      <c r="AB206" s="452"/>
      <c r="AC206" s="452"/>
      <c r="AD206" s="311"/>
    </row>
    <row r="207" spans="1:30" ht="20.100000000000001" customHeight="1">
      <c r="A207" s="311"/>
      <c r="B207" s="311"/>
      <c r="C207" s="452"/>
      <c r="D207" s="311" t="s">
        <v>7423</v>
      </c>
      <c r="E207" s="452"/>
      <c r="F207" s="531"/>
      <c r="G207" s="314"/>
      <c r="H207" s="356"/>
      <c r="I207" s="314"/>
      <c r="J207" s="356"/>
      <c r="K207" s="314"/>
      <c r="L207" s="356"/>
      <c r="M207" s="314"/>
      <c r="N207" s="356"/>
      <c r="O207" s="314"/>
      <c r="P207" s="315"/>
      <c r="Q207" s="316"/>
      <c r="R207" s="315"/>
      <c r="S207" s="316"/>
      <c r="T207" s="356"/>
      <c r="U207" s="314"/>
      <c r="V207" s="314"/>
      <c r="W207" s="452"/>
      <c r="X207" s="452"/>
      <c r="Y207" s="452"/>
      <c r="Z207" s="452"/>
      <c r="AA207" s="452"/>
      <c r="AB207" s="452"/>
      <c r="AC207" s="452"/>
      <c r="AD207" s="311"/>
    </row>
    <row r="208" spans="1:30" ht="20.100000000000001" customHeight="1">
      <c r="A208" s="311"/>
      <c r="B208" s="311"/>
      <c r="C208" s="452"/>
      <c r="D208" s="311" t="s">
        <v>7424</v>
      </c>
      <c r="E208" s="452"/>
      <c r="F208" s="531"/>
      <c r="G208" s="314"/>
      <c r="H208" s="356"/>
      <c r="I208" s="314"/>
      <c r="J208" s="356"/>
      <c r="K208" s="314"/>
      <c r="L208" s="356"/>
      <c r="M208" s="314"/>
      <c r="N208" s="356"/>
      <c r="O208" s="314"/>
      <c r="P208" s="356"/>
      <c r="Q208" s="314"/>
      <c r="R208" s="356"/>
      <c r="S208" s="314"/>
      <c r="T208" s="315"/>
      <c r="U208" s="316"/>
      <c r="V208" s="316"/>
      <c r="W208" s="452"/>
      <c r="X208" s="452"/>
      <c r="Y208" s="452"/>
      <c r="Z208" s="452"/>
      <c r="AA208" s="452"/>
      <c r="AB208" s="452"/>
      <c r="AC208" s="452"/>
      <c r="AD208" s="311"/>
    </row>
    <row r="209" spans="1:30" ht="20.100000000000001" customHeight="1">
      <c r="A209" s="311"/>
      <c r="B209" s="311"/>
      <c r="C209" s="452"/>
      <c r="D209" s="311" t="s">
        <v>8937</v>
      </c>
      <c r="E209" s="452"/>
      <c r="F209" s="531"/>
      <c r="G209" s="314"/>
      <c r="H209" s="356"/>
      <c r="I209" s="314"/>
      <c r="J209" s="356"/>
      <c r="K209" s="314"/>
      <c r="L209" s="356"/>
      <c r="M209" s="314"/>
      <c r="N209" s="356"/>
      <c r="O209" s="314"/>
      <c r="P209" s="356"/>
      <c r="Q209" s="314"/>
      <c r="R209" s="356"/>
      <c r="S209" s="314"/>
      <c r="T209" s="356">
        <v>1</v>
      </c>
      <c r="U209" s="314">
        <v>50</v>
      </c>
      <c r="V209" s="314"/>
      <c r="W209" s="452"/>
      <c r="X209" s="452"/>
      <c r="Y209" s="452"/>
      <c r="Z209" s="452"/>
      <c r="AA209" s="452"/>
      <c r="AB209" s="452"/>
      <c r="AC209" s="452"/>
      <c r="AD209" s="311"/>
    </row>
    <row r="210" spans="1:30" ht="20.100000000000001" customHeight="1">
      <c r="A210" s="311"/>
      <c r="B210" s="311"/>
      <c r="C210" s="452"/>
      <c r="D210" s="311" t="s">
        <v>8938</v>
      </c>
      <c r="E210" s="452"/>
      <c r="F210" s="531"/>
      <c r="G210" s="314"/>
      <c r="H210" s="356">
        <v>1</v>
      </c>
      <c r="I210" s="314">
        <v>100</v>
      </c>
      <c r="J210" s="356"/>
      <c r="K210" s="314"/>
      <c r="L210" s="356"/>
      <c r="M210" s="314"/>
      <c r="N210" s="356"/>
      <c r="O210" s="314"/>
      <c r="P210" s="356"/>
      <c r="Q210" s="314"/>
      <c r="R210" s="315"/>
      <c r="S210" s="316"/>
      <c r="T210" s="315">
        <v>1</v>
      </c>
      <c r="U210" s="316">
        <v>50</v>
      </c>
      <c r="V210" s="316"/>
      <c r="W210" s="452"/>
      <c r="X210" s="452"/>
      <c r="Y210" s="452"/>
      <c r="Z210" s="452"/>
      <c r="AA210" s="452"/>
      <c r="AB210" s="452"/>
      <c r="AC210" s="452"/>
      <c r="AD210" s="311"/>
    </row>
    <row r="211" spans="1:30" ht="20.100000000000001" customHeight="1">
      <c r="A211" s="311"/>
      <c r="B211" s="311"/>
      <c r="C211" s="452"/>
      <c r="D211" s="311" t="s">
        <v>8939</v>
      </c>
      <c r="E211" s="452"/>
      <c r="F211" s="531"/>
      <c r="G211" s="314"/>
      <c r="H211" s="356"/>
      <c r="I211" s="314"/>
      <c r="J211" s="356"/>
      <c r="K211" s="314"/>
      <c r="L211" s="356"/>
      <c r="M211" s="314"/>
      <c r="N211" s="356"/>
      <c r="O211" s="314"/>
      <c r="P211" s="356"/>
      <c r="Q211" s="314"/>
      <c r="R211" s="356"/>
      <c r="S211" s="314"/>
      <c r="T211" s="356"/>
      <c r="U211" s="314"/>
      <c r="V211" s="314"/>
      <c r="W211" s="452"/>
      <c r="X211" s="452"/>
      <c r="Y211" s="452"/>
      <c r="Z211" s="452"/>
      <c r="AA211" s="452"/>
      <c r="AB211" s="452"/>
      <c r="AC211" s="452"/>
      <c r="AD211" s="311"/>
    </row>
    <row r="212" spans="1:30" ht="20.100000000000001" customHeight="1">
      <c r="A212" s="311"/>
      <c r="B212" s="311"/>
      <c r="C212" s="452"/>
      <c r="D212" s="311" t="s">
        <v>8940</v>
      </c>
      <c r="E212" s="452"/>
      <c r="F212" s="531"/>
      <c r="G212" s="314"/>
      <c r="H212" s="356"/>
      <c r="I212" s="314"/>
      <c r="J212" s="356"/>
      <c r="K212" s="314"/>
      <c r="L212" s="356"/>
      <c r="M212" s="314"/>
      <c r="N212" s="356"/>
      <c r="O212" s="314"/>
      <c r="P212" s="356"/>
      <c r="Q212" s="314"/>
      <c r="R212" s="356"/>
      <c r="S212" s="314"/>
      <c r="T212" s="315"/>
      <c r="U212" s="316"/>
      <c r="V212" s="316"/>
      <c r="W212" s="452"/>
      <c r="X212" s="452"/>
      <c r="Y212" s="452"/>
      <c r="Z212" s="452"/>
      <c r="AA212" s="452"/>
      <c r="AB212" s="452"/>
      <c r="AC212" s="452"/>
      <c r="AD212" s="311"/>
    </row>
    <row r="213" spans="1:30" ht="20.100000000000001" customHeight="1">
      <c r="A213" s="311"/>
      <c r="B213" s="311"/>
      <c r="C213" s="452"/>
      <c r="D213" s="311" t="s">
        <v>8941</v>
      </c>
      <c r="E213" s="452"/>
      <c r="F213" s="531"/>
      <c r="G213" s="314"/>
      <c r="H213" s="356"/>
      <c r="I213" s="314"/>
      <c r="J213" s="356"/>
      <c r="K213" s="314"/>
      <c r="L213" s="356"/>
      <c r="M213" s="314"/>
      <c r="N213" s="356"/>
      <c r="O213" s="314"/>
      <c r="P213" s="356"/>
      <c r="Q213" s="314"/>
      <c r="R213" s="356"/>
      <c r="S213" s="314"/>
      <c r="T213" s="315"/>
      <c r="U213" s="316"/>
      <c r="V213" s="316"/>
      <c r="W213" s="452"/>
      <c r="X213" s="452"/>
      <c r="Y213" s="452"/>
      <c r="Z213" s="452"/>
      <c r="AA213" s="452"/>
      <c r="AB213" s="452"/>
      <c r="AC213" s="452"/>
      <c r="AD213" s="311"/>
    </row>
    <row r="214" spans="1:30" ht="20.100000000000001" customHeight="1">
      <c r="A214" s="311"/>
      <c r="B214" s="311"/>
      <c r="C214" s="452"/>
      <c r="D214" s="311" t="s">
        <v>8942</v>
      </c>
      <c r="E214" s="452"/>
      <c r="F214" s="531"/>
      <c r="G214" s="314"/>
      <c r="H214" s="356"/>
      <c r="I214" s="314"/>
      <c r="J214" s="356"/>
      <c r="K214" s="314"/>
      <c r="L214" s="356"/>
      <c r="M214" s="314"/>
      <c r="N214" s="356"/>
      <c r="O214" s="314"/>
      <c r="P214" s="356"/>
      <c r="Q214" s="314"/>
      <c r="R214" s="356"/>
      <c r="S214" s="314"/>
      <c r="T214" s="356"/>
      <c r="U214" s="314"/>
      <c r="V214" s="314"/>
      <c r="W214" s="452"/>
      <c r="X214" s="452"/>
      <c r="Y214" s="452"/>
      <c r="Z214" s="452"/>
      <c r="AA214" s="452"/>
      <c r="AB214" s="452"/>
      <c r="AC214" s="452"/>
      <c r="AD214" s="311"/>
    </row>
    <row r="215" spans="1:30" ht="20.100000000000001" customHeight="1">
      <c r="A215" s="311"/>
      <c r="B215" s="311"/>
      <c r="C215" s="452"/>
      <c r="D215" s="311" t="s">
        <v>8943</v>
      </c>
      <c r="E215" s="452"/>
      <c r="F215" s="531"/>
      <c r="G215" s="314"/>
      <c r="H215" s="356"/>
      <c r="I215" s="314"/>
      <c r="J215" s="356"/>
      <c r="K215" s="314"/>
      <c r="L215" s="356"/>
      <c r="M215" s="314"/>
      <c r="N215" s="356"/>
      <c r="O215" s="314"/>
      <c r="P215" s="356"/>
      <c r="Q215" s="314"/>
      <c r="R215" s="356"/>
      <c r="S215" s="314"/>
      <c r="T215" s="356"/>
      <c r="U215" s="314"/>
      <c r="V215" s="314"/>
      <c r="W215" s="452"/>
      <c r="X215" s="452"/>
      <c r="Y215" s="452"/>
      <c r="Z215" s="452"/>
      <c r="AA215" s="452"/>
      <c r="AB215" s="452"/>
      <c r="AC215" s="452"/>
      <c r="AD215" s="311"/>
    </row>
    <row r="216" spans="1:30" ht="20.100000000000001" customHeight="1">
      <c r="A216" s="311"/>
      <c r="B216" s="311"/>
      <c r="C216" s="452"/>
      <c r="D216" s="311" t="s">
        <v>8944</v>
      </c>
      <c r="E216" s="452"/>
      <c r="F216" s="531"/>
      <c r="G216" s="314"/>
      <c r="H216" s="356"/>
      <c r="I216" s="314"/>
      <c r="J216" s="356"/>
      <c r="K216" s="314"/>
      <c r="L216" s="356"/>
      <c r="M216" s="314"/>
      <c r="N216" s="356"/>
      <c r="O216" s="314"/>
      <c r="P216" s="356"/>
      <c r="Q216" s="314"/>
      <c r="R216" s="356"/>
      <c r="S216" s="314"/>
      <c r="T216" s="356"/>
      <c r="U216" s="314"/>
      <c r="V216" s="314"/>
      <c r="W216" s="452"/>
      <c r="X216" s="452"/>
      <c r="Y216" s="452"/>
      <c r="Z216" s="452"/>
      <c r="AA216" s="452"/>
      <c r="AB216" s="452"/>
      <c r="AC216" s="452"/>
      <c r="AD216" s="311"/>
    </row>
    <row r="217" spans="1:30" s="38" customFormat="1" ht="20.100000000000001" customHeight="1">
      <c r="A217" s="393" t="s">
        <v>3267</v>
      </c>
      <c r="B217" s="393" t="s">
        <v>1126</v>
      </c>
      <c r="C217" s="359" t="s">
        <v>3334</v>
      </c>
      <c r="D217" s="393"/>
      <c r="E217" s="358"/>
      <c r="F217" s="364"/>
      <c r="G217" s="365"/>
      <c r="H217" s="364">
        <v>2</v>
      </c>
      <c r="I217" s="365">
        <v>100</v>
      </c>
      <c r="J217" s="364"/>
      <c r="K217" s="365"/>
      <c r="L217" s="364">
        <v>2</v>
      </c>
      <c r="M217" s="365">
        <v>100</v>
      </c>
      <c r="N217" s="364">
        <v>2</v>
      </c>
      <c r="O217" s="365">
        <v>100</v>
      </c>
      <c r="P217" s="364">
        <v>7</v>
      </c>
      <c r="Q217" s="365">
        <v>100</v>
      </c>
      <c r="R217" s="364">
        <v>4</v>
      </c>
      <c r="S217" s="365">
        <v>100</v>
      </c>
      <c r="T217" s="364">
        <v>10</v>
      </c>
      <c r="U217" s="365">
        <v>100</v>
      </c>
      <c r="V217" s="444" t="s">
        <v>8028</v>
      </c>
      <c r="W217" s="358" t="s">
        <v>7010</v>
      </c>
      <c r="X217" s="358" t="s">
        <v>7010</v>
      </c>
      <c r="Y217" s="359" t="s">
        <v>7010</v>
      </c>
      <c r="Z217" s="359" t="s">
        <v>7010</v>
      </c>
      <c r="AA217" s="359" t="s">
        <v>7010</v>
      </c>
      <c r="AB217" s="359" t="s">
        <v>7010</v>
      </c>
      <c r="AC217" s="359" t="s">
        <v>7010</v>
      </c>
      <c r="AD217" s="393"/>
    </row>
    <row r="218" spans="1:30" s="38" customFormat="1" ht="20.100000000000001" customHeight="1">
      <c r="A218" s="311" t="s">
        <v>8947</v>
      </c>
      <c r="B218" s="311" t="s">
        <v>1127</v>
      </c>
      <c r="C218" s="358" t="s">
        <v>3335</v>
      </c>
      <c r="D218" s="311" t="s">
        <v>7426</v>
      </c>
      <c r="E218" s="358"/>
      <c r="F218" s="531">
        <v>23</v>
      </c>
      <c r="G218" s="314">
        <v>30.666666666666668</v>
      </c>
      <c r="H218" s="356">
        <v>16</v>
      </c>
      <c r="I218" s="314">
        <v>24.242424242424242</v>
      </c>
      <c r="J218" s="356">
        <v>25</v>
      </c>
      <c r="K218" s="314">
        <v>27.472527472527471</v>
      </c>
      <c r="L218" s="356">
        <v>29</v>
      </c>
      <c r="M218" s="314">
        <v>30.208333333333332</v>
      </c>
      <c r="N218" s="356">
        <v>21</v>
      </c>
      <c r="O218" s="314">
        <v>17.073170731707318</v>
      </c>
      <c r="P218" s="356">
        <v>39</v>
      </c>
      <c r="Q218" s="314">
        <v>25.324675324675326</v>
      </c>
      <c r="R218" s="356">
        <v>33</v>
      </c>
      <c r="S218" s="314">
        <v>20</v>
      </c>
      <c r="T218" s="356">
        <v>170</v>
      </c>
      <c r="U218" s="314">
        <v>26.073619631901842</v>
      </c>
      <c r="V218" s="314" t="s">
        <v>8028</v>
      </c>
      <c r="W218" s="358" t="s">
        <v>7010</v>
      </c>
      <c r="X218" s="358" t="s">
        <v>7010</v>
      </c>
      <c r="Y218" s="452" t="s">
        <v>7010</v>
      </c>
      <c r="Z218" s="452" t="s">
        <v>7010</v>
      </c>
      <c r="AA218" s="452" t="s">
        <v>7010</v>
      </c>
      <c r="AB218" s="452" t="s">
        <v>7010</v>
      </c>
      <c r="AC218" s="452" t="s">
        <v>7010</v>
      </c>
      <c r="AD218" s="374" t="s">
        <v>7431</v>
      </c>
    </row>
    <row r="219" spans="1:30" s="38" customFormat="1" ht="20.100000000000001" customHeight="1">
      <c r="A219" s="311"/>
      <c r="B219" s="247"/>
      <c r="C219" s="452"/>
      <c r="D219" s="311" t="s">
        <v>8948</v>
      </c>
      <c r="E219" s="452"/>
      <c r="F219" s="531">
        <v>4</v>
      </c>
      <c r="G219" s="314">
        <v>5.333333333333333</v>
      </c>
      <c r="H219" s="356">
        <v>8</v>
      </c>
      <c r="I219" s="314">
        <v>12.121212121212121</v>
      </c>
      <c r="J219" s="356">
        <v>18</v>
      </c>
      <c r="K219" s="314">
        <v>19.780219780219781</v>
      </c>
      <c r="L219" s="356">
        <v>17</v>
      </c>
      <c r="M219" s="314">
        <v>17.708333333333336</v>
      </c>
      <c r="N219" s="356">
        <v>22</v>
      </c>
      <c r="O219" s="314">
        <v>17.886178861788618</v>
      </c>
      <c r="P219" s="356">
        <v>23</v>
      </c>
      <c r="Q219" s="314">
        <v>14.935064935064934</v>
      </c>
      <c r="R219" s="356">
        <v>40</v>
      </c>
      <c r="S219" s="314">
        <v>24.242424242424242</v>
      </c>
      <c r="T219" s="356">
        <v>142</v>
      </c>
      <c r="U219" s="314">
        <v>21.779141104294478</v>
      </c>
      <c r="V219" s="314"/>
      <c r="W219" s="452"/>
      <c r="X219" s="452"/>
      <c r="Y219" s="452"/>
      <c r="Z219" s="452"/>
      <c r="AA219" s="452"/>
      <c r="AB219" s="452"/>
      <c r="AC219" s="452"/>
      <c r="AD219" s="311" t="s">
        <v>7432</v>
      </c>
    </row>
    <row r="220" spans="1:30" s="38" customFormat="1" ht="20.100000000000001" customHeight="1">
      <c r="A220" s="311"/>
      <c r="B220" s="311"/>
      <c r="C220" s="452"/>
      <c r="D220" s="311" t="s">
        <v>7427</v>
      </c>
      <c r="E220" s="452"/>
      <c r="F220" s="531">
        <v>1</v>
      </c>
      <c r="G220" s="314">
        <v>1.3333333333333333</v>
      </c>
      <c r="H220" s="356">
        <v>2</v>
      </c>
      <c r="I220" s="314">
        <v>3.0303030303030303</v>
      </c>
      <c r="J220" s="356">
        <v>2</v>
      </c>
      <c r="K220" s="314">
        <v>2.197802197802198</v>
      </c>
      <c r="L220" s="356"/>
      <c r="M220" s="314"/>
      <c r="N220" s="356">
        <v>3</v>
      </c>
      <c r="O220" s="314">
        <v>2.4390243902439024</v>
      </c>
      <c r="P220" s="356">
        <v>5</v>
      </c>
      <c r="Q220" s="314">
        <v>3.2467532467532467</v>
      </c>
      <c r="R220" s="356">
        <v>5</v>
      </c>
      <c r="S220" s="314">
        <v>3.0303030303030303</v>
      </c>
      <c r="T220" s="356">
        <v>14</v>
      </c>
      <c r="U220" s="314">
        <v>2.147239263803681</v>
      </c>
      <c r="V220" s="314"/>
      <c r="W220" s="452"/>
      <c r="X220" s="452"/>
      <c r="Y220" s="452"/>
      <c r="Z220" s="452"/>
      <c r="AA220" s="452"/>
      <c r="AB220" s="452"/>
      <c r="AC220" s="452"/>
      <c r="AD220" s="311" t="s">
        <v>7428</v>
      </c>
    </row>
    <row r="221" spans="1:30" s="38" customFormat="1" ht="20.100000000000001" customHeight="1">
      <c r="A221" s="311"/>
      <c r="B221" s="311"/>
      <c r="C221" s="452"/>
      <c r="D221" s="311" t="s">
        <v>2277</v>
      </c>
      <c r="E221" s="452"/>
      <c r="F221" s="531">
        <v>10</v>
      </c>
      <c r="G221" s="314">
        <v>13.333333333333334</v>
      </c>
      <c r="H221" s="356">
        <v>9</v>
      </c>
      <c r="I221" s="314">
        <v>13.636363636363637</v>
      </c>
      <c r="J221" s="356">
        <v>7</v>
      </c>
      <c r="K221" s="314">
        <v>7.6923076923076925</v>
      </c>
      <c r="L221" s="356">
        <v>17</v>
      </c>
      <c r="M221" s="314">
        <v>17.708333333333336</v>
      </c>
      <c r="N221" s="356">
        <v>11</v>
      </c>
      <c r="O221" s="314">
        <v>8.9430894308943092</v>
      </c>
      <c r="P221" s="356">
        <v>19</v>
      </c>
      <c r="Q221" s="314">
        <v>12.337662337662337</v>
      </c>
      <c r="R221" s="356">
        <v>18</v>
      </c>
      <c r="S221" s="314">
        <v>10.909090909090908</v>
      </c>
      <c r="T221" s="356">
        <v>85</v>
      </c>
      <c r="U221" s="314">
        <v>13.036809815950921</v>
      </c>
      <c r="V221" s="314"/>
      <c r="W221" s="452"/>
      <c r="X221" s="452"/>
      <c r="Y221" s="452"/>
      <c r="Z221" s="452"/>
      <c r="AA221" s="452"/>
      <c r="AB221" s="452"/>
      <c r="AC221" s="452"/>
      <c r="AD221" s="311"/>
    </row>
    <row r="222" spans="1:30" s="38" customFormat="1" ht="20.100000000000001" customHeight="1">
      <c r="A222" s="311"/>
      <c r="B222" s="311"/>
      <c r="C222" s="452"/>
      <c r="D222" s="311" t="s">
        <v>2278</v>
      </c>
      <c r="E222" s="452"/>
      <c r="F222" s="531"/>
      <c r="G222" s="314"/>
      <c r="H222" s="356"/>
      <c r="I222" s="314"/>
      <c r="J222" s="356"/>
      <c r="K222" s="314"/>
      <c r="L222" s="356"/>
      <c r="M222" s="314"/>
      <c r="N222" s="356">
        <v>1</v>
      </c>
      <c r="O222" s="314">
        <v>0.81300813008130079</v>
      </c>
      <c r="P222" s="356">
        <v>1</v>
      </c>
      <c r="Q222" s="314">
        <v>0.64935064935064934</v>
      </c>
      <c r="R222" s="356">
        <v>2</v>
      </c>
      <c r="S222" s="314">
        <v>1.2121212121212122</v>
      </c>
      <c r="T222" s="356">
        <v>12</v>
      </c>
      <c r="U222" s="314">
        <v>1.8404907975460123</v>
      </c>
      <c r="V222" s="314"/>
      <c r="W222" s="452"/>
      <c r="X222" s="452"/>
      <c r="Y222" s="452"/>
      <c r="Z222" s="452"/>
      <c r="AA222" s="452"/>
      <c r="AB222" s="452"/>
      <c r="AC222" s="452"/>
      <c r="AD222" s="311"/>
    </row>
    <row r="223" spans="1:30" s="38" customFormat="1" ht="20.100000000000001" customHeight="1">
      <c r="A223" s="311"/>
      <c r="B223" s="311"/>
      <c r="C223" s="452"/>
      <c r="D223" s="311" t="s">
        <v>2279</v>
      </c>
      <c r="E223" s="452"/>
      <c r="F223" s="531"/>
      <c r="G223" s="314"/>
      <c r="H223" s="356"/>
      <c r="I223" s="314"/>
      <c r="J223" s="356">
        <v>1</v>
      </c>
      <c r="K223" s="314">
        <v>1.098901098901099</v>
      </c>
      <c r="L223" s="356">
        <v>3</v>
      </c>
      <c r="M223" s="314">
        <v>3.125</v>
      </c>
      <c r="N223" s="356">
        <v>7</v>
      </c>
      <c r="O223" s="314">
        <v>5.691056910569106</v>
      </c>
      <c r="P223" s="356">
        <v>3</v>
      </c>
      <c r="Q223" s="314">
        <v>1.948051948051948</v>
      </c>
      <c r="R223" s="356">
        <v>4</v>
      </c>
      <c r="S223" s="314">
        <v>2.4242424242424243</v>
      </c>
      <c r="T223" s="356">
        <v>9</v>
      </c>
      <c r="U223" s="314">
        <v>1.3803680981595092</v>
      </c>
      <c r="V223" s="314"/>
      <c r="W223" s="452"/>
      <c r="X223" s="452"/>
      <c r="Y223" s="452"/>
      <c r="Z223" s="452"/>
      <c r="AA223" s="452"/>
      <c r="AB223" s="452"/>
      <c r="AC223" s="452"/>
      <c r="AD223" s="311"/>
    </row>
    <row r="224" spans="1:30" s="38" customFormat="1" ht="20.100000000000001" customHeight="1">
      <c r="A224" s="311"/>
      <c r="B224" s="311"/>
      <c r="C224" s="452"/>
      <c r="D224" s="311" t="s">
        <v>2280</v>
      </c>
      <c r="E224" s="452"/>
      <c r="F224" s="531"/>
      <c r="G224" s="314"/>
      <c r="H224" s="356"/>
      <c r="I224" s="314"/>
      <c r="J224" s="356"/>
      <c r="K224" s="314"/>
      <c r="L224" s="356"/>
      <c r="M224" s="314"/>
      <c r="N224" s="356"/>
      <c r="O224" s="314"/>
      <c r="P224" s="356"/>
      <c r="Q224" s="314"/>
      <c r="R224" s="356"/>
      <c r="S224" s="314"/>
      <c r="T224" s="356">
        <v>5</v>
      </c>
      <c r="U224" s="314">
        <v>0.76687116564417179</v>
      </c>
      <c r="V224" s="314"/>
      <c r="W224" s="452"/>
      <c r="X224" s="452"/>
      <c r="Y224" s="452"/>
      <c r="Z224" s="452"/>
      <c r="AA224" s="452"/>
      <c r="AB224" s="452"/>
      <c r="AC224" s="452"/>
      <c r="AD224" s="311"/>
    </row>
    <row r="225" spans="1:30" s="38" customFormat="1" ht="20.100000000000001" customHeight="1">
      <c r="A225" s="311"/>
      <c r="B225" s="311"/>
      <c r="C225" s="452"/>
      <c r="D225" s="311" t="s">
        <v>2281</v>
      </c>
      <c r="E225" s="452"/>
      <c r="F225" s="531">
        <v>1</v>
      </c>
      <c r="G225" s="314">
        <v>1.3333333333333333</v>
      </c>
      <c r="H225" s="356"/>
      <c r="I225" s="314"/>
      <c r="J225" s="356"/>
      <c r="K225" s="314"/>
      <c r="L225" s="356"/>
      <c r="M225" s="314"/>
      <c r="N225" s="356"/>
      <c r="O225" s="314"/>
      <c r="P225" s="356"/>
      <c r="Q225" s="314"/>
      <c r="R225" s="356"/>
      <c r="S225" s="314"/>
      <c r="T225" s="356">
        <v>5</v>
      </c>
      <c r="U225" s="314">
        <v>0.76687116564417179</v>
      </c>
      <c r="V225" s="314"/>
      <c r="W225" s="452"/>
      <c r="X225" s="452"/>
      <c r="Y225" s="452"/>
      <c r="Z225" s="452"/>
      <c r="AA225" s="452"/>
      <c r="AB225" s="452"/>
      <c r="AC225" s="452"/>
      <c r="AD225" s="311"/>
    </row>
    <row r="226" spans="1:30" s="38" customFormat="1" ht="20.100000000000001" customHeight="1">
      <c r="A226" s="311"/>
      <c r="B226" s="311"/>
      <c r="C226" s="452"/>
      <c r="D226" s="311" t="s">
        <v>7433</v>
      </c>
      <c r="E226" s="452"/>
      <c r="F226" s="531"/>
      <c r="G226" s="314"/>
      <c r="H226" s="356">
        <v>1</v>
      </c>
      <c r="I226" s="314">
        <v>1.5151515151515151</v>
      </c>
      <c r="J226" s="356">
        <v>1</v>
      </c>
      <c r="K226" s="314">
        <v>1.098901098901099</v>
      </c>
      <c r="L226" s="356"/>
      <c r="M226" s="314"/>
      <c r="N226" s="356"/>
      <c r="O226" s="314"/>
      <c r="P226" s="356"/>
      <c r="Q226" s="314"/>
      <c r="R226" s="356">
        <v>2</v>
      </c>
      <c r="S226" s="314">
        <v>1.2121212121212122</v>
      </c>
      <c r="T226" s="356">
        <v>3</v>
      </c>
      <c r="U226" s="314">
        <v>0.46012269938650308</v>
      </c>
      <c r="V226" s="314"/>
      <c r="W226" s="452"/>
      <c r="X226" s="452"/>
      <c r="Y226" s="452"/>
      <c r="Z226" s="452"/>
      <c r="AA226" s="452"/>
      <c r="AB226" s="452"/>
      <c r="AC226" s="452"/>
      <c r="AD226" s="311"/>
    </row>
    <row r="227" spans="1:30" s="38" customFormat="1" ht="20.100000000000001" customHeight="1">
      <c r="A227" s="311"/>
      <c r="B227" s="311"/>
      <c r="C227" s="452"/>
      <c r="D227" s="311" t="s">
        <v>7434</v>
      </c>
      <c r="E227" s="452"/>
      <c r="F227" s="531"/>
      <c r="G227" s="314"/>
      <c r="H227" s="356"/>
      <c r="I227" s="314"/>
      <c r="J227" s="356"/>
      <c r="K227" s="314"/>
      <c r="L227" s="356"/>
      <c r="M227" s="314"/>
      <c r="N227" s="356"/>
      <c r="O227" s="314"/>
      <c r="P227" s="356"/>
      <c r="Q227" s="314"/>
      <c r="R227" s="356">
        <v>2</v>
      </c>
      <c r="S227" s="314">
        <v>1.2121212121212122</v>
      </c>
      <c r="T227" s="356">
        <v>1</v>
      </c>
      <c r="U227" s="314">
        <v>0.15337423312883436</v>
      </c>
      <c r="V227" s="314"/>
      <c r="W227" s="452"/>
      <c r="X227" s="452"/>
      <c r="Y227" s="452"/>
      <c r="Z227" s="452"/>
      <c r="AA227" s="452"/>
      <c r="AB227" s="452"/>
      <c r="AC227" s="452"/>
      <c r="AD227" s="311"/>
    </row>
    <row r="228" spans="1:30" s="38" customFormat="1" ht="20.100000000000001" customHeight="1">
      <c r="A228" s="311"/>
      <c r="B228" s="311"/>
      <c r="C228" s="452"/>
      <c r="D228" s="311" t="s">
        <v>8949</v>
      </c>
      <c r="E228" s="452"/>
      <c r="F228" s="531">
        <v>24</v>
      </c>
      <c r="G228" s="314">
        <v>32</v>
      </c>
      <c r="H228" s="356">
        <v>17</v>
      </c>
      <c r="I228" s="314">
        <v>25.757575757575758</v>
      </c>
      <c r="J228" s="356">
        <v>21</v>
      </c>
      <c r="K228" s="314">
        <v>23.076923076923077</v>
      </c>
      <c r="L228" s="356">
        <v>20</v>
      </c>
      <c r="M228" s="314">
        <v>20.833333333333336</v>
      </c>
      <c r="N228" s="356">
        <v>41</v>
      </c>
      <c r="O228" s="314">
        <v>33.333333333333336</v>
      </c>
      <c r="P228" s="356">
        <v>46</v>
      </c>
      <c r="Q228" s="314">
        <v>29.870129870129869</v>
      </c>
      <c r="R228" s="356">
        <v>37</v>
      </c>
      <c r="S228" s="314">
        <v>22.424242424242426</v>
      </c>
      <c r="T228" s="356">
        <v>139</v>
      </c>
      <c r="U228" s="314">
        <v>21.319018404907975</v>
      </c>
      <c r="V228" s="314"/>
      <c r="W228" s="452"/>
      <c r="X228" s="452"/>
      <c r="Y228" s="452"/>
      <c r="Z228" s="452"/>
      <c r="AA228" s="452"/>
      <c r="AB228" s="452"/>
      <c r="AC228" s="452"/>
      <c r="AD228" s="311"/>
    </row>
    <row r="229" spans="1:30" s="38" customFormat="1" ht="20.100000000000001" customHeight="1">
      <c r="A229" s="311"/>
      <c r="B229" s="311"/>
      <c r="C229" s="452"/>
      <c r="D229" s="311" t="s">
        <v>8950</v>
      </c>
      <c r="E229" s="452"/>
      <c r="F229" s="531"/>
      <c r="G229" s="314"/>
      <c r="H229" s="356">
        <v>1</v>
      </c>
      <c r="I229" s="314">
        <v>1.5151515151515151</v>
      </c>
      <c r="J229" s="356"/>
      <c r="K229" s="314"/>
      <c r="L229" s="356">
        <v>1</v>
      </c>
      <c r="M229" s="314">
        <v>1.0416666666666665</v>
      </c>
      <c r="N229" s="356">
        <v>1</v>
      </c>
      <c r="O229" s="314">
        <v>0.81300813008130079</v>
      </c>
      <c r="P229" s="356"/>
      <c r="Q229" s="314"/>
      <c r="R229" s="356">
        <v>1</v>
      </c>
      <c r="S229" s="314">
        <v>0.60606060606060608</v>
      </c>
      <c r="T229" s="356">
        <v>3</v>
      </c>
      <c r="U229" s="314">
        <v>0.46012269938650308</v>
      </c>
      <c r="V229" s="314"/>
      <c r="W229" s="452"/>
      <c r="X229" s="452"/>
      <c r="Y229" s="452"/>
      <c r="Z229" s="452"/>
      <c r="AA229" s="452"/>
      <c r="AB229" s="452"/>
      <c r="AC229" s="452"/>
      <c r="AD229" s="311"/>
    </row>
    <row r="230" spans="1:30" s="38" customFormat="1" ht="20.100000000000001" customHeight="1">
      <c r="A230" s="311"/>
      <c r="B230" s="311"/>
      <c r="C230" s="452"/>
      <c r="D230" s="311" t="s">
        <v>8951</v>
      </c>
      <c r="E230" s="452"/>
      <c r="F230" s="531">
        <v>2</v>
      </c>
      <c r="G230" s="314">
        <v>2.6666666666666665</v>
      </c>
      <c r="H230" s="356">
        <v>1</v>
      </c>
      <c r="I230" s="314">
        <v>1.5151515151515151</v>
      </c>
      <c r="J230" s="356">
        <v>4</v>
      </c>
      <c r="K230" s="314">
        <v>4.395604395604396</v>
      </c>
      <c r="L230" s="356">
        <v>5</v>
      </c>
      <c r="M230" s="314">
        <v>5.2083333333333339</v>
      </c>
      <c r="N230" s="356">
        <v>6</v>
      </c>
      <c r="O230" s="314">
        <v>4.8780487804878048</v>
      </c>
      <c r="P230" s="356">
        <v>4</v>
      </c>
      <c r="Q230" s="314">
        <v>2.5974025974025974</v>
      </c>
      <c r="R230" s="356">
        <v>8</v>
      </c>
      <c r="S230" s="314">
        <v>4.8484848484848486</v>
      </c>
      <c r="T230" s="356">
        <v>19</v>
      </c>
      <c r="U230" s="314">
        <v>2.9141104294478528</v>
      </c>
      <c r="V230" s="314"/>
      <c r="W230" s="452"/>
      <c r="X230" s="452"/>
      <c r="Y230" s="452"/>
      <c r="Z230" s="452"/>
      <c r="AA230" s="452"/>
      <c r="AB230" s="452"/>
      <c r="AC230" s="452"/>
      <c r="AD230" s="311"/>
    </row>
    <row r="231" spans="1:30" s="38" customFormat="1" ht="20.100000000000001" customHeight="1">
      <c r="A231" s="311"/>
      <c r="B231" s="311"/>
      <c r="C231" s="452"/>
      <c r="D231" s="311" t="s">
        <v>8952</v>
      </c>
      <c r="E231" s="452"/>
      <c r="F231" s="531">
        <v>1</v>
      </c>
      <c r="G231" s="314">
        <v>1.3333333333333333</v>
      </c>
      <c r="H231" s="356">
        <v>2</v>
      </c>
      <c r="I231" s="314">
        <v>3.0303030303030303</v>
      </c>
      <c r="J231" s="356">
        <v>4</v>
      </c>
      <c r="K231" s="314">
        <v>4.395604395604396</v>
      </c>
      <c r="L231" s="356"/>
      <c r="M231" s="314"/>
      <c r="N231" s="356"/>
      <c r="O231" s="314"/>
      <c r="P231" s="356">
        <v>2</v>
      </c>
      <c r="Q231" s="314">
        <v>1.2987012987012987</v>
      </c>
      <c r="R231" s="356"/>
      <c r="S231" s="314"/>
      <c r="T231" s="356">
        <v>4</v>
      </c>
      <c r="U231" s="314">
        <v>0.61349693251533743</v>
      </c>
      <c r="V231" s="314"/>
      <c r="W231" s="452"/>
      <c r="X231" s="452"/>
      <c r="Y231" s="452"/>
      <c r="Z231" s="452"/>
      <c r="AA231" s="452"/>
      <c r="AB231" s="452"/>
      <c r="AC231" s="452"/>
      <c r="AD231" s="311"/>
    </row>
    <row r="232" spans="1:30" s="38" customFormat="1" ht="20.100000000000001" customHeight="1">
      <c r="A232" s="311"/>
      <c r="B232" s="311"/>
      <c r="C232" s="452"/>
      <c r="D232" s="311" t="s">
        <v>7394</v>
      </c>
      <c r="E232" s="452"/>
      <c r="F232" s="531">
        <v>3</v>
      </c>
      <c r="G232" s="314">
        <v>4</v>
      </c>
      <c r="H232" s="356">
        <v>6</v>
      </c>
      <c r="I232" s="314">
        <v>9.0909090909090917</v>
      </c>
      <c r="J232" s="356">
        <v>7</v>
      </c>
      <c r="K232" s="314">
        <v>7.6923076923076925</v>
      </c>
      <c r="L232" s="356">
        <v>3</v>
      </c>
      <c r="M232" s="314">
        <v>3.125</v>
      </c>
      <c r="N232" s="356">
        <v>7</v>
      </c>
      <c r="O232" s="314">
        <v>5.691056910569106</v>
      </c>
      <c r="P232" s="356">
        <v>7</v>
      </c>
      <c r="Q232" s="314">
        <v>4.5454545454545459</v>
      </c>
      <c r="R232" s="356">
        <v>6</v>
      </c>
      <c r="S232" s="314">
        <v>3.6363636363636362</v>
      </c>
      <c r="T232" s="356">
        <v>40</v>
      </c>
      <c r="U232" s="314">
        <v>6.1349693251533743</v>
      </c>
      <c r="V232" s="314"/>
      <c r="W232" s="452"/>
      <c r="X232" s="452"/>
      <c r="Y232" s="452"/>
      <c r="Z232" s="452"/>
      <c r="AA232" s="452"/>
      <c r="AB232" s="452"/>
      <c r="AC232" s="452"/>
      <c r="AD232" s="311"/>
    </row>
    <row r="233" spans="1:30" s="38" customFormat="1" ht="20.100000000000001" customHeight="1">
      <c r="A233" s="311"/>
      <c r="B233" s="311"/>
      <c r="C233" s="452"/>
      <c r="D233" s="311" t="s">
        <v>8953</v>
      </c>
      <c r="E233" s="452"/>
      <c r="F233" s="531">
        <v>6</v>
      </c>
      <c r="G233" s="314">
        <v>8</v>
      </c>
      <c r="H233" s="356">
        <v>3</v>
      </c>
      <c r="I233" s="314">
        <v>4.5454545454545459</v>
      </c>
      <c r="J233" s="356">
        <v>1</v>
      </c>
      <c r="K233" s="314">
        <v>1.098901098901099</v>
      </c>
      <c r="L233" s="356">
        <v>1</v>
      </c>
      <c r="M233" s="314">
        <v>1.0416666666666665</v>
      </c>
      <c r="N233" s="356">
        <v>3</v>
      </c>
      <c r="O233" s="314">
        <v>2.4390243902439024</v>
      </c>
      <c r="P233" s="356">
        <v>5</v>
      </c>
      <c r="Q233" s="314">
        <v>3.2467532467532467</v>
      </c>
      <c r="R233" s="356">
        <v>7</v>
      </c>
      <c r="S233" s="314">
        <v>4.2424242424242422</v>
      </c>
      <c r="T233" s="356">
        <v>1</v>
      </c>
      <c r="U233" s="314">
        <v>0.15337423312883436</v>
      </c>
      <c r="V233" s="314"/>
      <c r="W233" s="452"/>
      <c r="X233" s="452"/>
      <c r="Y233" s="452"/>
      <c r="Z233" s="452"/>
      <c r="AA233" s="452"/>
      <c r="AB233" s="452"/>
      <c r="AC233" s="452"/>
      <c r="AD233" s="311"/>
    </row>
    <row r="234" spans="1:30" s="38" customFormat="1" ht="20.100000000000001" customHeight="1">
      <c r="A234" s="374" t="s">
        <v>3268</v>
      </c>
      <c r="B234" s="374" t="s">
        <v>1128</v>
      </c>
      <c r="C234" s="358" t="s">
        <v>3335</v>
      </c>
      <c r="D234" s="374" t="s">
        <v>7426</v>
      </c>
      <c r="E234" s="358"/>
      <c r="F234" s="443"/>
      <c r="G234" s="444"/>
      <c r="H234" s="443"/>
      <c r="I234" s="444"/>
      <c r="J234" s="443">
        <v>1</v>
      </c>
      <c r="K234" s="444">
        <v>20</v>
      </c>
      <c r="L234" s="443">
        <v>4</v>
      </c>
      <c r="M234" s="444">
        <v>23.52941176470588</v>
      </c>
      <c r="N234" s="443"/>
      <c r="O234" s="444"/>
      <c r="P234" s="443"/>
      <c r="Q234" s="444"/>
      <c r="R234" s="443">
        <v>4</v>
      </c>
      <c r="S234" s="444">
        <v>20</v>
      </c>
      <c r="T234" s="443">
        <v>10</v>
      </c>
      <c r="U234" s="444">
        <v>18.181818181818183</v>
      </c>
      <c r="V234" s="444" t="s">
        <v>8028</v>
      </c>
      <c r="W234" s="358" t="s">
        <v>7010</v>
      </c>
      <c r="X234" s="358" t="s">
        <v>7010</v>
      </c>
      <c r="Y234" s="358" t="s">
        <v>7010</v>
      </c>
      <c r="Z234" s="358" t="s">
        <v>7010</v>
      </c>
      <c r="AA234" s="358" t="s">
        <v>7010</v>
      </c>
      <c r="AB234" s="358" t="s">
        <v>7010</v>
      </c>
      <c r="AC234" s="358" t="s">
        <v>7010</v>
      </c>
      <c r="AD234" s="374" t="s">
        <v>7431</v>
      </c>
    </row>
    <row r="235" spans="1:30" s="38" customFormat="1" ht="20.100000000000001" customHeight="1">
      <c r="A235" s="311"/>
      <c r="B235" s="311"/>
      <c r="C235" s="452"/>
      <c r="D235" s="311" t="s">
        <v>8948</v>
      </c>
      <c r="E235" s="452"/>
      <c r="F235" s="531"/>
      <c r="G235" s="314"/>
      <c r="H235" s="356">
        <v>1</v>
      </c>
      <c r="I235" s="314">
        <v>33.333333333333336</v>
      </c>
      <c r="J235" s="356">
        <v>2</v>
      </c>
      <c r="K235" s="314">
        <v>40</v>
      </c>
      <c r="L235" s="356">
        <v>6</v>
      </c>
      <c r="M235" s="314">
        <v>35.294117647058826</v>
      </c>
      <c r="N235" s="356">
        <v>2</v>
      </c>
      <c r="O235" s="314">
        <v>33.299999999999997</v>
      </c>
      <c r="P235" s="356"/>
      <c r="Q235" s="314"/>
      <c r="R235" s="356">
        <v>5</v>
      </c>
      <c r="S235" s="314">
        <v>25</v>
      </c>
      <c r="T235" s="356">
        <v>16</v>
      </c>
      <c r="U235" s="314">
        <v>29.09090909090909</v>
      </c>
      <c r="V235" s="314"/>
      <c r="W235" s="452"/>
      <c r="X235" s="452"/>
      <c r="Y235" s="452"/>
      <c r="Z235" s="452"/>
      <c r="AA235" s="452"/>
      <c r="AB235" s="452"/>
      <c r="AC235" s="452"/>
      <c r="AD235" s="311" t="s">
        <v>7432</v>
      </c>
    </row>
    <row r="236" spans="1:30" s="38" customFormat="1" ht="20.100000000000001" customHeight="1">
      <c r="A236" s="311"/>
      <c r="B236" s="311"/>
      <c r="C236" s="452"/>
      <c r="D236" s="311" t="s">
        <v>7427</v>
      </c>
      <c r="E236" s="452"/>
      <c r="F236" s="531">
        <v>1</v>
      </c>
      <c r="G236" s="314">
        <v>25</v>
      </c>
      <c r="H236" s="356"/>
      <c r="I236" s="314"/>
      <c r="J236" s="356"/>
      <c r="K236" s="314"/>
      <c r="L236" s="356"/>
      <c r="M236" s="314"/>
      <c r="N236" s="356"/>
      <c r="O236" s="314"/>
      <c r="P236" s="356"/>
      <c r="Q236" s="314"/>
      <c r="R236" s="356"/>
      <c r="S236" s="314"/>
      <c r="T236" s="356"/>
      <c r="U236" s="314"/>
      <c r="V236" s="314"/>
      <c r="W236" s="452"/>
      <c r="X236" s="452"/>
      <c r="Y236" s="452"/>
      <c r="Z236" s="452"/>
      <c r="AA236" s="452"/>
      <c r="AB236" s="452"/>
      <c r="AC236" s="452"/>
      <c r="AD236" s="311" t="s">
        <v>7428</v>
      </c>
    </row>
    <row r="237" spans="1:30" s="38" customFormat="1" ht="20.100000000000001" customHeight="1">
      <c r="A237" s="311"/>
      <c r="B237" s="311"/>
      <c r="C237" s="452"/>
      <c r="D237" s="311" t="s">
        <v>2277</v>
      </c>
      <c r="E237" s="452"/>
      <c r="F237" s="531"/>
      <c r="G237" s="314"/>
      <c r="H237" s="356"/>
      <c r="I237" s="314"/>
      <c r="J237" s="356"/>
      <c r="K237" s="314"/>
      <c r="L237" s="356">
        <v>2</v>
      </c>
      <c r="M237" s="314">
        <v>11.76470588235294</v>
      </c>
      <c r="N237" s="356">
        <v>1</v>
      </c>
      <c r="O237" s="314">
        <v>16.7</v>
      </c>
      <c r="P237" s="356">
        <v>3</v>
      </c>
      <c r="Q237" s="314">
        <v>42.857142857142854</v>
      </c>
      <c r="R237" s="356">
        <v>4</v>
      </c>
      <c r="S237" s="314">
        <v>20</v>
      </c>
      <c r="T237" s="356">
        <v>10</v>
      </c>
      <c r="U237" s="314">
        <v>18.181818181818183</v>
      </c>
      <c r="V237" s="314"/>
      <c r="W237" s="452"/>
      <c r="X237" s="452"/>
      <c r="Y237" s="452"/>
      <c r="Z237" s="452"/>
      <c r="AA237" s="452"/>
      <c r="AB237" s="452"/>
      <c r="AC237" s="452"/>
      <c r="AD237" s="311"/>
    </row>
    <row r="238" spans="1:30" s="38" customFormat="1" ht="20.100000000000001" customHeight="1">
      <c r="A238" s="311"/>
      <c r="B238" s="311"/>
      <c r="C238" s="452"/>
      <c r="D238" s="311" t="s">
        <v>2278</v>
      </c>
      <c r="E238" s="452"/>
      <c r="F238" s="531">
        <v>1</v>
      </c>
      <c r="G238" s="314">
        <v>25</v>
      </c>
      <c r="H238" s="356"/>
      <c r="I238" s="314"/>
      <c r="J238" s="356">
        <v>1</v>
      </c>
      <c r="K238" s="314">
        <v>20</v>
      </c>
      <c r="L238" s="356"/>
      <c r="M238" s="314"/>
      <c r="N238" s="356"/>
      <c r="O238" s="314"/>
      <c r="P238" s="356">
        <v>1</v>
      </c>
      <c r="Q238" s="314">
        <v>14.285714285714286</v>
      </c>
      <c r="R238" s="356"/>
      <c r="S238" s="314"/>
      <c r="T238" s="356"/>
      <c r="U238" s="314"/>
      <c r="V238" s="314"/>
      <c r="W238" s="452"/>
      <c r="X238" s="452"/>
      <c r="Y238" s="452"/>
      <c r="Z238" s="452"/>
      <c r="AA238" s="452"/>
      <c r="AB238" s="452"/>
      <c r="AC238" s="452"/>
      <c r="AD238" s="311"/>
    </row>
    <row r="239" spans="1:30" s="38" customFormat="1" ht="20.100000000000001" customHeight="1">
      <c r="A239" s="311"/>
      <c r="B239" s="311"/>
      <c r="C239" s="452"/>
      <c r="D239" s="311" t="s">
        <v>2279</v>
      </c>
      <c r="E239" s="452"/>
      <c r="F239" s="531"/>
      <c r="G239" s="314"/>
      <c r="H239" s="356">
        <v>1</v>
      </c>
      <c r="I239" s="314">
        <v>33.333333333333336</v>
      </c>
      <c r="J239" s="356"/>
      <c r="K239" s="314"/>
      <c r="L239" s="356"/>
      <c r="M239" s="314"/>
      <c r="N239" s="356"/>
      <c r="O239" s="314"/>
      <c r="P239" s="356"/>
      <c r="Q239" s="314"/>
      <c r="R239" s="356">
        <v>1</v>
      </c>
      <c r="S239" s="314">
        <v>5</v>
      </c>
      <c r="T239" s="356">
        <v>1</v>
      </c>
      <c r="U239" s="314">
        <v>1.8181818181818181</v>
      </c>
      <c r="V239" s="314"/>
      <c r="W239" s="452"/>
      <c r="X239" s="452"/>
      <c r="Y239" s="452"/>
      <c r="Z239" s="452"/>
      <c r="AA239" s="452"/>
      <c r="AB239" s="452"/>
      <c r="AC239" s="452"/>
      <c r="AD239" s="311"/>
    </row>
    <row r="240" spans="1:30" s="38" customFormat="1" ht="20.100000000000001" customHeight="1">
      <c r="A240" s="311"/>
      <c r="B240" s="311"/>
      <c r="C240" s="452"/>
      <c r="D240" s="311" t="s">
        <v>2280</v>
      </c>
      <c r="E240" s="452"/>
      <c r="F240" s="531"/>
      <c r="G240" s="314"/>
      <c r="H240" s="356"/>
      <c r="I240" s="314"/>
      <c r="J240" s="356"/>
      <c r="K240" s="314"/>
      <c r="L240" s="356"/>
      <c r="M240" s="314"/>
      <c r="N240" s="356"/>
      <c r="O240" s="314"/>
      <c r="P240" s="356"/>
      <c r="Q240" s="314"/>
      <c r="R240" s="356"/>
      <c r="S240" s="314"/>
      <c r="T240" s="356"/>
      <c r="U240" s="314"/>
      <c r="V240" s="314"/>
      <c r="W240" s="452"/>
      <c r="X240" s="452"/>
      <c r="Y240" s="452"/>
      <c r="Z240" s="452"/>
      <c r="AA240" s="452"/>
      <c r="AB240" s="452"/>
      <c r="AC240" s="452"/>
      <c r="AD240" s="311"/>
    </row>
    <row r="241" spans="1:30" s="38" customFormat="1" ht="20.100000000000001" customHeight="1">
      <c r="A241" s="311"/>
      <c r="B241" s="311"/>
      <c r="C241" s="452"/>
      <c r="D241" s="311" t="s">
        <v>2281</v>
      </c>
      <c r="E241" s="452"/>
      <c r="F241" s="531"/>
      <c r="G241" s="314"/>
      <c r="H241" s="356"/>
      <c r="I241" s="314"/>
      <c r="J241" s="356"/>
      <c r="K241" s="314"/>
      <c r="L241" s="356"/>
      <c r="M241" s="314"/>
      <c r="N241" s="356"/>
      <c r="O241" s="314"/>
      <c r="P241" s="356"/>
      <c r="Q241" s="314"/>
      <c r="R241" s="356"/>
      <c r="S241" s="314"/>
      <c r="T241" s="356"/>
      <c r="U241" s="314"/>
      <c r="V241" s="314"/>
      <c r="W241" s="452"/>
      <c r="X241" s="452"/>
      <c r="Y241" s="452"/>
      <c r="Z241" s="452"/>
      <c r="AA241" s="452"/>
      <c r="AB241" s="452"/>
      <c r="AC241" s="452"/>
      <c r="AD241" s="311"/>
    </row>
    <row r="242" spans="1:30" s="38" customFormat="1" ht="20.100000000000001" customHeight="1">
      <c r="A242" s="311"/>
      <c r="B242" s="311"/>
      <c r="C242" s="452"/>
      <c r="D242" s="311" t="s">
        <v>7433</v>
      </c>
      <c r="E242" s="452"/>
      <c r="F242" s="531"/>
      <c r="G242" s="314"/>
      <c r="H242" s="356"/>
      <c r="I242" s="314"/>
      <c r="J242" s="356"/>
      <c r="K242" s="314"/>
      <c r="L242" s="356"/>
      <c r="M242" s="314"/>
      <c r="N242" s="356"/>
      <c r="O242" s="314"/>
      <c r="P242" s="356"/>
      <c r="Q242" s="314"/>
      <c r="R242" s="356"/>
      <c r="S242" s="314"/>
      <c r="T242" s="356"/>
      <c r="U242" s="314"/>
      <c r="V242" s="314"/>
      <c r="W242" s="452"/>
      <c r="X242" s="452"/>
      <c r="Y242" s="452"/>
      <c r="Z242" s="452"/>
      <c r="AA242" s="452"/>
      <c r="AB242" s="452"/>
      <c r="AC242" s="452"/>
      <c r="AD242" s="311"/>
    </row>
    <row r="243" spans="1:30" s="38" customFormat="1" ht="20.100000000000001" customHeight="1">
      <c r="A243" s="311"/>
      <c r="B243" s="311"/>
      <c r="C243" s="452"/>
      <c r="D243" s="311" t="s">
        <v>7434</v>
      </c>
      <c r="E243" s="452"/>
      <c r="F243" s="531"/>
      <c r="G243" s="314"/>
      <c r="H243" s="356"/>
      <c r="I243" s="314"/>
      <c r="J243" s="356"/>
      <c r="K243" s="314"/>
      <c r="L243" s="356"/>
      <c r="M243" s="314"/>
      <c r="N243" s="356"/>
      <c r="O243" s="314"/>
      <c r="P243" s="356"/>
      <c r="Q243" s="314"/>
      <c r="R243" s="356"/>
      <c r="S243" s="314"/>
      <c r="T243" s="356"/>
      <c r="U243" s="314"/>
      <c r="V243" s="314"/>
      <c r="W243" s="452"/>
      <c r="X243" s="452"/>
      <c r="Y243" s="452"/>
      <c r="Z243" s="452"/>
      <c r="AA243" s="452"/>
      <c r="AB243" s="452"/>
      <c r="AC243" s="452"/>
      <c r="AD243" s="311"/>
    </row>
    <row r="244" spans="1:30" s="38" customFormat="1" ht="20.100000000000001" customHeight="1">
      <c r="A244" s="311"/>
      <c r="B244" s="311"/>
      <c r="C244" s="452"/>
      <c r="D244" s="311" t="s">
        <v>8949</v>
      </c>
      <c r="E244" s="452"/>
      <c r="F244" s="531">
        <v>2</v>
      </c>
      <c r="G244" s="314">
        <v>50</v>
      </c>
      <c r="H244" s="356"/>
      <c r="I244" s="314"/>
      <c r="J244" s="356"/>
      <c r="K244" s="314"/>
      <c r="L244" s="356">
        <v>4</v>
      </c>
      <c r="M244" s="314">
        <v>23.52941176470588</v>
      </c>
      <c r="N244" s="356">
        <v>3</v>
      </c>
      <c r="O244" s="314">
        <v>50</v>
      </c>
      <c r="P244" s="356">
        <v>1</v>
      </c>
      <c r="Q244" s="314">
        <v>14.285714285714286</v>
      </c>
      <c r="R244" s="356">
        <v>2</v>
      </c>
      <c r="S244" s="314">
        <v>10</v>
      </c>
      <c r="T244" s="356">
        <v>10</v>
      </c>
      <c r="U244" s="314">
        <v>18.181818181818183</v>
      </c>
      <c r="V244" s="314"/>
      <c r="W244" s="452"/>
      <c r="X244" s="452"/>
      <c r="Y244" s="452"/>
      <c r="Z244" s="452"/>
      <c r="AA244" s="452"/>
      <c r="AB244" s="452"/>
      <c r="AC244" s="452"/>
      <c r="AD244" s="311"/>
    </row>
    <row r="245" spans="1:30" s="38" customFormat="1" ht="20.100000000000001" customHeight="1">
      <c r="A245" s="311"/>
      <c r="B245" s="311"/>
      <c r="C245" s="452"/>
      <c r="D245" s="311" t="s">
        <v>8950</v>
      </c>
      <c r="E245" s="452"/>
      <c r="F245" s="531"/>
      <c r="G245" s="314"/>
      <c r="H245" s="356"/>
      <c r="I245" s="314"/>
      <c r="J245" s="356"/>
      <c r="K245" s="314"/>
      <c r="L245" s="356"/>
      <c r="M245" s="314"/>
      <c r="N245" s="356"/>
      <c r="O245" s="314"/>
      <c r="P245" s="356"/>
      <c r="Q245" s="314"/>
      <c r="R245" s="356"/>
      <c r="S245" s="314"/>
      <c r="T245" s="356">
        <v>2</v>
      </c>
      <c r="U245" s="314">
        <v>3.6363636363636362</v>
      </c>
      <c r="V245" s="314"/>
      <c r="W245" s="452"/>
      <c r="X245" s="452"/>
      <c r="Y245" s="452"/>
      <c r="Z245" s="452"/>
      <c r="AA245" s="452"/>
      <c r="AB245" s="452"/>
      <c r="AC245" s="452"/>
      <c r="AD245" s="311"/>
    </row>
    <row r="246" spans="1:30" s="38" customFormat="1" ht="20.100000000000001" customHeight="1">
      <c r="A246" s="311"/>
      <c r="B246" s="311"/>
      <c r="C246" s="452"/>
      <c r="D246" s="311" t="s">
        <v>8951</v>
      </c>
      <c r="E246" s="452"/>
      <c r="F246" s="531"/>
      <c r="G246" s="314"/>
      <c r="H246" s="356">
        <v>1</v>
      </c>
      <c r="I246" s="314">
        <v>33.333333333333336</v>
      </c>
      <c r="J246" s="356"/>
      <c r="K246" s="314"/>
      <c r="L246" s="356"/>
      <c r="M246" s="314"/>
      <c r="N246" s="356"/>
      <c r="O246" s="314"/>
      <c r="P246" s="356">
        <v>1</v>
      </c>
      <c r="Q246" s="314">
        <v>14.285714285714286</v>
      </c>
      <c r="R246" s="356">
        <v>3</v>
      </c>
      <c r="S246" s="314">
        <v>15</v>
      </c>
      <c r="T246" s="356">
        <v>3</v>
      </c>
      <c r="U246" s="314">
        <v>5.4545454545454541</v>
      </c>
      <c r="V246" s="314"/>
      <c r="W246" s="452"/>
      <c r="X246" s="452"/>
      <c r="Y246" s="452"/>
      <c r="Z246" s="452"/>
      <c r="AA246" s="452"/>
      <c r="AB246" s="452"/>
      <c r="AC246" s="452"/>
      <c r="AD246" s="311"/>
    </row>
    <row r="247" spans="1:30" s="38" customFormat="1" ht="20.100000000000001" customHeight="1">
      <c r="A247" s="311"/>
      <c r="B247" s="311"/>
      <c r="C247" s="452"/>
      <c r="D247" s="311" t="s">
        <v>8952</v>
      </c>
      <c r="E247" s="452"/>
      <c r="F247" s="531"/>
      <c r="G247" s="314"/>
      <c r="H247" s="356"/>
      <c r="I247" s="314"/>
      <c r="J247" s="356"/>
      <c r="K247" s="314"/>
      <c r="L247" s="356"/>
      <c r="M247" s="314"/>
      <c r="N247" s="356"/>
      <c r="O247" s="314"/>
      <c r="P247" s="356"/>
      <c r="Q247" s="314"/>
      <c r="R247" s="356"/>
      <c r="S247" s="314"/>
      <c r="T247" s="356"/>
      <c r="U247" s="314"/>
      <c r="V247" s="314"/>
      <c r="W247" s="452"/>
      <c r="X247" s="452"/>
      <c r="Y247" s="452"/>
      <c r="Z247" s="452"/>
      <c r="AA247" s="452"/>
      <c r="AB247" s="452"/>
      <c r="AC247" s="452"/>
      <c r="AD247" s="311"/>
    </row>
    <row r="248" spans="1:30" s="38" customFormat="1" ht="20.100000000000001" customHeight="1">
      <c r="A248" s="311"/>
      <c r="B248" s="311"/>
      <c r="C248" s="452"/>
      <c r="D248" s="311" t="s">
        <v>7394</v>
      </c>
      <c r="E248" s="452"/>
      <c r="F248" s="531"/>
      <c r="G248" s="314"/>
      <c r="H248" s="356"/>
      <c r="I248" s="314"/>
      <c r="J248" s="356">
        <v>1</v>
      </c>
      <c r="K248" s="314">
        <v>20</v>
      </c>
      <c r="L248" s="356">
        <v>1</v>
      </c>
      <c r="M248" s="314">
        <v>5.8823529411764701</v>
      </c>
      <c r="N248" s="356"/>
      <c r="O248" s="314"/>
      <c r="P248" s="356">
        <v>1</v>
      </c>
      <c r="Q248" s="314">
        <v>14.285714285714286</v>
      </c>
      <c r="R248" s="356">
        <v>1</v>
      </c>
      <c r="S248" s="314">
        <v>5</v>
      </c>
      <c r="T248" s="356">
        <v>3</v>
      </c>
      <c r="U248" s="314">
        <v>5.4545454545454541</v>
      </c>
      <c r="V248" s="314"/>
      <c r="W248" s="452"/>
      <c r="X248" s="452"/>
      <c r="Y248" s="452"/>
      <c r="Z248" s="452"/>
      <c r="AA248" s="452"/>
      <c r="AB248" s="452"/>
      <c r="AC248" s="452"/>
      <c r="AD248" s="311"/>
    </row>
    <row r="249" spans="1:30" s="38" customFormat="1" ht="20.100000000000001" customHeight="1">
      <c r="A249" s="311"/>
      <c r="B249" s="311"/>
      <c r="C249" s="452"/>
      <c r="D249" s="311" t="s">
        <v>8953</v>
      </c>
      <c r="E249" s="452"/>
      <c r="F249" s="531"/>
      <c r="G249" s="314"/>
      <c r="H249" s="356"/>
      <c r="I249" s="314"/>
      <c r="J249" s="356"/>
      <c r="K249" s="314"/>
      <c r="L249" s="356"/>
      <c r="M249" s="314"/>
      <c r="N249" s="356"/>
      <c r="O249" s="314"/>
      <c r="P249" s="356"/>
      <c r="Q249" s="314"/>
      <c r="R249" s="356"/>
      <c r="S249" s="314"/>
      <c r="T249" s="356"/>
      <c r="U249" s="314"/>
      <c r="V249" s="314"/>
      <c r="W249" s="452"/>
      <c r="X249" s="452"/>
      <c r="Y249" s="452"/>
      <c r="Z249" s="452"/>
      <c r="AA249" s="452"/>
      <c r="AB249" s="452"/>
      <c r="AC249" s="452"/>
      <c r="AD249" s="311"/>
    </row>
    <row r="250" spans="1:30" s="38" customFormat="1" ht="20.100000000000001" customHeight="1">
      <c r="A250" s="374" t="s">
        <v>3269</v>
      </c>
      <c r="B250" s="374" t="s">
        <v>1129</v>
      </c>
      <c r="C250" s="358" t="s">
        <v>3335</v>
      </c>
      <c r="D250" s="374" t="s">
        <v>7426</v>
      </c>
      <c r="E250" s="358"/>
      <c r="F250" s="443"/>
      <c r="G250" s="444"/>
      <c r="H250" s="443"/>
      <c r="I250" s="444"/>
      <c r="J250" s="443"/>
      <c r="K250" s="444"/>
      <c r="L250" s="443"/>
      <c r="M250" s="444"/>
      <c r="N250" s="443"/>
      <c r="O250" s="444"/>
      <c r="P250" s="443"/>
      <c r="Q250" s="444"/>
      <c r="R250" s="443"/>
      <c r="S250" s="444"/>
      <c r="T250" s="443"/>
      <c r="U250" s="444"/>
      <c r="V250" s="444" t="s">
        <v>8028</v>
      </c>
      <c r="W250" s="358" t="s">
        <v>7010</v>
      </c>
      <c r="X250" s="358" t="s">
        <v>7010</v>
      </c>
      <c r="Y250" s="358" t="s">
        <v>7010</v>
      </c>
      <c r="Z250" s="358" t="s">
        <v>7010</v>
      </c>
      <c r="AA250" s="358" t="s">
        <v>7010</v>
      </c>
      <c r="AB250" s="358" t="s">
        <v>7010</v>
      </c>
      <c r="AC250" s="358" t="s">
        <v>7010</v>
      </c>
      <c r="AD250" s="374" t="s">
        <v>7431</v>
      </c>
    </row>
    <row r="251" spans="1:30" s="38" customFormat="1" ht="20.100000000000001" customHeight="1">
      <c r="A251" s="311"/>
      <c r="B251" s="311"/>
      <c r="C251" s="452"/>
      <c r="D251" s="311" t="s">
        <v>8948</v>
      </c>
      <c r="E251" s="452"/>
      <c r="F251" s="531"/>
      <c r="G251" s="314"/>
      <c r="H251" s="356"/>
      <c r="I251" s="314"/>
      <c r="J251" s="356"/>
      <c r="K251" s="314"/>
      <c r="L251" s="356"/>
      <c r="M251" s="314"/>
      <c r="N251" s="356"/>
      <c r="O251" s="314"/>
      <c r="P251" s="356"/>
      <c r="Q251" s="314"/>
      <c r="R251" s="356">
        <v>1</v>
      </c>
      <c r="S251" s="314">
        <v>25</v>
      </c>
      <c r="T251" s="356">
        <v>2</v>
      </c>
      <c r="U251" s="314">
        <v>11.764705882352942</v>
      </c>
      <c r="V251" s="314"/>
      <c r="W251" s="452"/>
      <c r="X251" s="452"/>
      <c r="Y251" s="452"/>
      <c r="Z251" s="452"/>
      <c r="AA251" s="452"/>
      <c r="AB251" s="452"/>
      <c r="AC251" s="452"/>
      <c r="AD251" s="311" t="s">
        <v>7432</v>
      </c>
    </row>
    <row r="252" spans="1:30" s="38" customFormat="1" ht="20.100000000000001" customHeight="1">
      <c r="A252" s="311"/>
      <c r="B252" s="311"/>
      <c r="C252" s="452"/>
      <c r="D252" s="311" t="s">
        <v>7427</v>
      </c>
      <c r="E252" s="452"/>
      <c r="F252" s="531"/>
      <c r="G252" s="314"/>
      <c r="H252" s="356"/>
      <c r="I252" s="314"/>
      <c r="J252" s="356"/>
      <c r="K252" s="314"/>
      <c r="L252" s="356"/>
      <c r="M252" s="314"/>
      <c r="N252" s="356"/>
      <c r="O252" s="314"/>
      <c r="P252" s="356"/>
      <c r="Q252" s="314"/>
      <c r="R252" s="356"/>
      <c r="S252" s="314"/>
      <c r="T252" s="356">
        <v>1</v>
      </c>
      <c r="U252" s="314">
        <v>5.882352941176471</v>
      </c>
      <c r="V252" s="314"/>
      <c r="W252" s="452"/>
      <c r="X252" s="452"/>
      <c r="Y252" s="452"/>
      <c r="Z252" s="452"/>
      <c r="AA252" s="452"/>
      <c r="AB252" s="452"/>
      <c r="AC252" s="452"/>
      <c r="AD252" s="311" t="s">
        <v>7428</v>
      </c>
    </row>
    <row r="253" spans="1:30" s="38" customFormat="1" ht="20.100000000000001" customHeight="1">
      <c r="A253" s="311"/>
      <c r="B253" s="311"/>
      <c r="C253" s="452"/>
      <c r="D253" s="311" t="s">
        <v>2277</v>
      </c>
      <c r="E253" s="452"/>
      <c r="F253" s="531"/>
      <c r="G253" s="314"/>
      <c r="H253" s="356"/>
      <c r="I253" s="314"/>
      <c r="J253" s="356"/>
      <c r="K253" s="314"/>
      <c r="L253" s="356">
        <v>1</v>
      </c>
      <c r="M253" s="314">
        <v>100</v>
      </c>
      <c r="N253" s="356">
        <v>1</v>
      </c>
      <c r="O253" s="314">
        <v>100</v>
      </c>
      <c r="P253" s="356">
        <v>1</v>
      </c>
      <c r="Q253" s="314">
        <v>100</v>
      </c>
      <c r="R253" s="356"/>
      <c r="S253" s="314"/>
      <c r="T253" s="356">
        <v>4</v>
      </c>
      <c r="U253" s="314">
        <v>23.529411764705884</v>
      </c>
      <c r="V253" s="314"/>
      <c r="W253" s="452"/>
      <c r="X253" s="452"/>
      <c r="Y253" s="452"/>
      <c r="Z253" s="452"/>
      <c r="AA253" s="452"/>
      <c r="AB253" s="452"/>
      <c r="AC253" s="452"/>
      <c r="AD253" s="311"/>
    </row>
    <row r="254" spans="1:30" s="38" customFormat="1" ht="20.100000000000001" customHeight="1">
      <c r="A254" s="311"/>
      <c r="B254" s="311"/>
      <c r="C254" s="452"/>
      <c r="D254" s="311" t="s">
        <v>2278</v>
      </c>
      <c r="E254" s="452"/>
      <c r="F254" s="531"/>
      <c r="G254" s="314"/>
      <c r="H254" s="356"/>
      <c r="I254" s="314"/>
      <c r="J254" s="356"/>
      <c r="K254" s="314"/>
      <c r="L254" s="356"/>
      <c r="M254" s="314"/>
      <c r="N254" s="356"/>
      <c r="O254" s="314"/>
      <c r="P254" s="356"/>
      <c r="Q254" s="314"/>
      <c r="R254" s="356"/>
      <c r="S254" s="314"/>
      <c r="T254" s="356">
        <v>1</v>
      </c>
      <c r="U254" s="314">
        <v>5.882352941176471</v>
      </c>
      <c r="V254" s="314"/>
      <c r="W254" s="452"/>
      <c r="X254" s="452"/>
      <c r="Y254" s="452"/>
      <c r="Z254" s="452"/>
      <c r="AA254" s="452"/>
      <c r="AB254" s="452"/>
      <c r="AC254" s="452"/>
      <c r="AD254" s="311"/>
    </row>
    <row r="255" spans="1:30" s="38" customFormat="1" ht="20.100000000000001" customHeight="1">
      <c r="A255" s="311"/>
      <c r="B255" s="311"/>
      <c r="C255" s="452"/>
      <c r="D255" s="311" t="s">
        <v>2279</v>
      </c>
      <c r="E255" s="452"/>
      <c r="F255" s="531"/>
      <c r="G255" s="314"/>
      <c r="H255" s="356"/>
      <c r="I255" s="314"/>
      <c r="J255" s="356"/>
      <c r="K255" s="314"/>
      <c r="L255" s="356"/>
      <c r="M255" s="314"/>
      <c r="N255" s="356"/>
      <c r="O255" s="314"/>
      <c r="P255" s="356"/>
      <c r="Q255" s="314"/>
      <c r="R255" s="356"/>
      <c r="S255" s="314"/>
      <c r="T255" s="356">
        <v>2</v>
      </c>
      <c r="U255" s="314">
        <v>11.764705882352942</v>
      </c>
      <c r="V255" s="314"/>
      <c r="W255" s="452"/>
      <c r="X255" s="452"/>
      <c r="Y255" s="452"/>
      <c r="Z255" s="452"/>
      <c r="AA255" s="452"/>
      <c r="AB255" s="452"/>
      <c r="AC255" s="452"/>
      <c r="AD255" s="311"/>
    </row>
    <row r="256" spans="1:30" s="38" customFormat="1" ht="20.100000000000001" customHeight="1">
      <c r="A256" s="311"/>
      <c r="B256" s="311"/>
      <c r="C256" s="452"/>
      <c r="D256" s="311" t="s">
        <v>2280</v>
      </c>
      <c r="E256" s="452"/>
      <c r="F256" s="531"/>
      <c r="G256" s="314"/>
      <c r="H256" s="356"/>
      <c r="I256" s="314"/>
      <c r="J256" s="356"/>
      <c r="K256" s="314"/>
      <c r="L256" s="356"/>
      <c r="M256" s="314"/>
      <c r="N256" s="356"/>
      <c r="O256" s="314"/>
      <c r="P256" s="356"/>
      <c r="Q256" s="314"/>
      <c r="R256" s="356"/>
      <c r="S256" s="314"/>
      <c r="T256" s="356"/>
      <c r="U256" s="314"/>
      <c r="V256" s="314"/>
      <c r="W256" s="452"/>
      <c r="X256" s="452"/>
      <c r="Y256" s="452"/>
      <c r="Z256" s="452"/>
      <c r="AA256" s="452"/>
      <c r="AB256" s="452"/>
      <c r="AC256" s="452"/>
      <c r="AD256" s="311"/>
    </row>
    <row r="257" spans="1:30" s="38" customFormat="1" ht="20.100000000000001" customHeight="1">
      <c r="A257" s="311"/>
      <c r="B257" s="311"/>
      <c r="C257" s="452"/>
      <c r="D257" s="311" t="s">
        <v>2281</v>
      </c>
      <c r="E257" s="452"/>
      <c r="F257" s="531"/>
      <c r="G257" s="314"/>
      <c r="H257" s="356"/>
      <c r="I257" s="314"/>
      <c r="J257" s="356"/>
      <c r="K257" s="314"/>
      <c r="L257" s="356"/>
      <c r="M257" s="314"/>
      <c r="N257" s="356"/>
      <c r="O257" s="314"/>
      <c r="P257" s="356"/>
      <c r="Q257" s="314"/>
      <c r="R257" s="356"/>
      <c r="S257" s="314"/>
      <c r="T257" s="356"/>
      <c r="U257" s="314"/>
      <c r="V257" s="314"/>
      <c r="W257" s="452"/>
      <c r="X257" s="452"/>
      <c r="Y257" s="452"/>
      <c r="Z257" s="452"/>
      <c r="AA257" s="452"/>
      <c r="AB257" s="452"/>
      <c r="AC257" s="452"/>
      <c r="AD257" s="311"/>
    </row>
    <row r="258" spans="1:30" s="38" customFormat="1" ht="20.100000000000001" customHeight="1">
      <c r="A258" s="311"/>
      <c r="B258" s="311"/>
      <c r="C258" s="452"/>
      <c r="D258" s="311" t="s">
        <v>7433</v>
      </c>
      <c r="E258" s="452"/>
      <c r="F258" s="531"/>
      <c r="G258" s="314"/>
      <c r="H258" s="356"/>
      <c r="I258" s="314"/>
      <c r="J258" s="356"/>
      <c r="K258" s="314"/>
      <c r="L258" s="356"/>
      <c r="M258" s="314"/>
      <c r="N258" s="356"/>
      <c r="O258" s="314"/>
      <c r="P258" s="356"/>
      <c r="Q258" s="314"/>
      <c r="R258" s="356"/>
      <c r="S258" s="314"/>
      <c r="T258" s="356"/>
      <c r="U258" s="314"/>
      <c r="V258" s="314"/>
      <c r="W258" s="452"/>
      <c r="X258" s="452"/>
      <c r="Y258" s="452"/>
      <c r="Z258" s="452"/>
      <c r="AA258" s="452"/>
      <c r="AB258" s="452"/>
      <c r="AC258" s="452"/>
      <c r="AD258" s="311"/>
    </row>
    <row r="259" spans="1:30" s="38" customFormat="1" ht="20.100000000000001" customHeight="1">
      <c r="A259" s="311"/>
      <c r="B259" s="311"/>
      <c r="C259" s="452"/>
      <c r="D259" s="311" t="s">
        <v>7434</v>
      </c>
      <c r="E259" s="452"/>
      <c r="F259" s="531"/>
      <c r="G259" s="314"/>
      <c r="H259" s="356"/>
      <c r="I259" s="314"/>
      <c r="J259" s="356"/>
      <c r="K259" s="314"/>
      <c r="L259" s="356"/>
      <c r="M259" s="314"/>
      <c r="N259" s="356"/>
      <c r="O259" s="314"/>
      <c r="P259" s="356"/>
      <c r="Q259" s="314"/>
      <c r="R259" s="356"/>
      <c r="S259" s="314"/>
      <c r="T259" s="356"/>
      <c r="U259" s="314"/>
      <c r="V259" s="314"/>
      <c r="W259" s="452"/>
      <c r="X259" s="452"/>
      <c r="Y259" s="452"/>
      <c r="Z259" s="452"/>
      <c r="AA259" s="452"/>
      <c r="AB259" s="452"/>
      <c r="AC259" s="452"/>
      <c r="AD259" s="311"/>
    </row>
    <row r="260" spans="1:30" s="38" customFormat="1" ht="20.100000000000001" customHeight="1">
      <c r="A260" s="311"/>
      <c r="B260" s="311"/>
      <c r="C260" s="452"/>
      <c r="D260" s="311" t="s">
        <v>8949</v>
      </c>
      <c r="E260" s="452"/>
      <c r="F260" s="531">
        <v>1</v>
      </c>
      <c r="G260" s="314">
        <v>100</v>
      </c>
      <c r="H260" s="356">
        <v>1</v>
      </c>
      <c r="I260" s="314">
        <v>100</v>
      </c>
      <c r="J260" s="356"/>
      <c r="K260" s="314"/>
      <c r="L260" s="356"/>
      <c r="M260" s="314"/>
      <c r="N260" s="356"/>
      <c r="O260" s="314"/>
      <c r="P260" s="356"/>
      <c r="Q260" s="314"/>
      <c r="R260" s="356"/>
      <c r="S260" s="314"/>
      <c r="T260" s="356">
        <v>3</v>
      </c>
      <c r="U260" s="314">
        <v>17.647058823529413</v>
      </c>
      <c r="V260" s="314"/>
      <c r="W260" s="452"/>
      <c r="X260" s="452"/>
      <c r="Y260" s="452"/>
      <c r="Z260" s="452"/>
      <c r="AA260" s="452"/>
      <c r="AB260" s="452"/>
      <c r="AC260" s="452"/>
      <c r="AD260" s="311"/>
    </row>
    <row r="261" spans="1:30" s="38" customFormat="1" ht="20.100000000000001" customHeight="1">
      <c r="A261" s="311"/>
      <c r="B261" s="311"/>
      <c r="C261" s="452"/>
      <c r="D261" s="311" t="s">
        <v>8950</v>
      </c>
      <c r="E261" s="452"/>
      <c r="F261" s="531"/>
      <c r="G261" s="314"/>
      <c r="H261" s="356"/>
      <c r="I261" s="314"/>
      <c r="J261" s="356"/>
      <c r="K261" s="314"/>
      <c r="L261" s="356"/>
      <c r="M261" s="314"/>
      <c r="N261" s="356"/>
      <c r="O261" s="314"/>
      <c r="P261" s="356"/>
      <c r="Q261" s="314"/>
      <c r="R261" s="356"/>
      <c r="S261" s="314"/>
      <c r="T261" s="356"/>
      <c r="U261" s="314"/>
      <c r="V261" s="314"/>
      <c r="W261" s="452"/>
      <c r="X261" s="452"/>
      <c r="Y261" s="452"/>
      <c r="Z261" s="452"/>
      <c r="AA261" s="452"/>
      <c r="AB261" s="452"/>
      <c r="AC261" s="452"/>
      <c r="AD261" s="311"/>
    </row>
    <row r="262" spans="1:30" s="38" customFormat="1" ht="20.100000000000001" customHeight="1">
      <c r="A262" s="311"/>
      <c r="B262" s="311"/>
      <c r="C262" s="452"/>
      <c r="D262" s="311" t="s">
        <v>8951</v>
      </c>
      <c r="E262" s="452"/>
      <c r="F262" s="531"/>
      <c r="G262" s="314"/>
      <c r="H262" s="356"/>
      <c r="I262" s="314"/>
      <c r="J262" s="356"/>
      <c r="K262" s="314"/>
      <c r="L262" s="356"/>
      <c r="M262" s="314"/>
      <c r="N262" s="356"/>
      <c r="O262" s="314"/>
      <c r="P262" s="356"/>
      <c r="Q262" s="314"/>
      <c r="R262" s="356"/>
      <c r="S262" s="314"/>
      <c r="T262" s="356">
        <v>3</v>
      </c>
      <c r="U262" s="314">
        <v>17.647058823529413</v>
      </c>
      <c r="V262" s="314"/>
      <c r="W262" s="452"/>
      <c r="X262" s="452"/>
      <c r="Y262" s="452"/>
      <c r="Z262" s="452"/>
      <c r="AA262" s="452"/>
      <c r="AB262" s="452"/>
      <c r="AC262" s="452"/>
      <c r="AD262" s="311"/>
    </row>
    <row r="263" spans="1:30" s="38" customFormat="1" ht="20.100000000000001" customHeight="1">
      <c r="A263" s="311"/>
      <c r="B263" s="311"/>
      <c r="C263" s="452"/>
      <c r="D263" s="311" t="s">
        <v>8952</v>
      </c>
      <c r="E263" s="452"/>
      <c r="F263" s="531"/>
      <c r="G263" s="314"/>
      <c r="H263" s="356"/>
      <c r="I263" s="314"/>
      <c r="J263" s="356"/>
      <c r="K263" s="314"/>
      <c r="L263" s="356"/>
      <c r="M263" s="314"/>
      <c r="N263" s="356"/>
      <c r="O263" s="314"/>
      <c r="P263" s="356"/>
      <c r="Q263" s="314"/>
      <c r="R263" s="356">
        <v>1</v>
      </c>
      <c r="S263" s="314">
        <v>25</v>
      </c>
      <c r="T263" s="356"/>
      <c r="U263" s="314"/>
      <c r="V263" s="314"/>
      <c r="W263" s="452"/>
      <c r="X263" s="452"/>
      <c r="Y263" s="452"/>
      <c r="Z263" s="452"/>
      <c r="AA263" s="452"/>
      <c r="AB263" s="452"/>
      <c r="AC263" s="452"/>
      <c r="AD263" s="311"/>
    </row>
    <row r="264" spans="1:30" s="38" customFormat="1" ht="20.100000000000001" customHeight="1">
      <c r="A264" s="311"/>
      <c r="B264" s="311"/>
      <c r="C264" s="452"/>
      <c r="D264" s="311" t="s">
        <v>7394</v>
      </c>
      <c r="E264" s="452"/>
      <c r="F264" s="531"/>
      <c r="G264" s="314"/>
      <c r="H264" s="356"/>
      <c r="I264" s="314"/>
      <c r="J264" s="356"/>
      <c r="K264" s="314"/>
      <c r="L264" s="356"/>
      <c r="M264" s="314"/>
      <c r="N264" s="356"/>
      <c r="O264" s="314"/>
      <c r="P264" s="356"/>
      <c r="Q264" s="314"/>
      <c r="R264" s="356"/>
      <c r="S264" s="314"/>
      <c r="T264" s="356">
        <v>1</v>
      </c>
      <c r="U264" s="314">
        <v>5.882352941176471</v>
      </c>
      <c r="V264" s="314"/>
      <c r="W264" s="452"/>
      <c r="X264" s="452"/>
      <c r="Y264" s="452"/>
      <c r="Z264" s="452"/>
      <c r="AA264" s="452"/>
      <c r="AB264" s="452"/>
      <c r="AC264" s="452"/>
      <c r="AD264" s="311"/>
    </row>
    <row r="265" spans="1:30" s="38" customFormat="1" ht="20.100000000000001" customHeight="1">
      <c r="A265" s="311"/>
      <c r="B265" s="311"/>
      <c r="C265" s="452"/>
      <c r="D265" s="311" t="s">
        <v>8953</v>
      </c>
      <c r="E265" s="452"/>
      <c r="F265" s="531"/>
      <c r="G265" s="314"/>
      <c r="H265" s="356"/>
      <c r="I265" s="314"/>
      <c r="J265" s="356"/>
      <c r="K265" s="314"/>
      <c r="L265" s="356"/>
      <c r="M265" s="314"/>
      <c r="N265" s="356"/>
      <c r="O265" s="314"/>
      <c r="P265" s="356"/>
      <c r="Q265" s="314"/>
      <c r="R265" s="356">
        <v>2</v>
      </c>
      <c r="S265" s="314">
        <v>50</v>
      </c>
      <c r="T265" s="356"/>
      <c r="U265" s="314"/>
      <c r="V265" s="314"/>
      <c r="W265" s="452"/>
      <c r="X265" s="452"/>
      <c r="Y265" s="452"/>
      <c r="Z265" s="452"/>
      <c r="AA265" s="452"/>
      <c r="AB265" s="452"/>
      <c r="AC265" s="452"/>
      <c r="AD265" s="311"/>
    </row>
    <row r="266" spans="1:30" s="38" customFormat="1" ht="20.100000000000001" customHeight="1">
      <c r="A266" s="374" t="s">
        <v>3369</v>
      </c>
      <c r="B266" s="374" t="s">
        <v>8954</v>
      </c>
      <c r="C266" s="358" t="s">
        <v>3335</v>
      </c>
      <c r="D266" s="374" t="s">
        <v>7426</v>
      </c>
      <c r="E266" s="358"/>
      <c r="F266" s="443"/>
      <c r="G266" s="444"/>
      <c r="H266" s="443"/>
      <c r="I266" s="444"/>
      <c r="J266" s="443"/>
      <c r="K266" s="444"/>
      <c r="L266" s="443"/>
      <c r="M266" s="444"/>
      <c r="N266" s="443"/>
      <c r="O266" s="444"/>
      <c r="P266" s="443"/>
      <c r="Q266" s="444"/>
      <c r="R266" s="443"/>
      <c r="S266" s="444"/>
      <c r="T266" s="443"/>
      <c r="U266" s="444"/>
      <c r="V266" s="444"/>
      <c r="W266" s="358"/>
      <c r="X266" s="358"/>
      <c r="Y266" s="358"/>
      <c r="Z266" s="358"/>
      <c r="AA266" s="358"/>
      <c r="AB266" s="358"/>
      <c r="AC266" s="358" t="s">
        <v>7010</v>
      </c>
      <c r="AD266" s="374" t="s">
        <v>7431</v>
      </c>
    </row>
    <row r="267" spans="1:30" s="38" customFormat="1" ht="20.100000000000001" customHeight="1">
      <c r="A267" s="311"/>
      <c r="B267" s="311"/>
      <c r="C267" s="452"/>
      <c r="D267" s="311" t="s">
        <v>8948</v>
      </c>
      <c r="E267" s="452"/>
      <c r="F267" s="531"/>
      <c r="G267" s="314"/>
      <c r="H267" s="356">
        <v>1</v>
      </c>
      <c r="I267" s="314">
        <v>100</v>
      </c>
      <c r="J267" s="356"/>
      <c r="K267" s="314"/>
      <c r="L267" s="356"/>
      <c r="M267" s="314"/>
      <c r="N267" s="356"/>
      <c r="O267" s="314"/>
      <c r="P267" s="356"/>
      <c r="Q267" s="314"/>
      <c r="R267" s="356"/>
      <c r="S267" s="314"/>
      <c r="T267" s="356"/>
      <c r="U267" s="314"/>
      <c r="V267" s="314"/>
      <c r="W267" s="452"/>
      <c r="X267" s="452"/>
      <c r="Y267" s="452"/>
      <c r="Z267" s="452"/>
      <c r="AA267" s="452"/>
      <c r="AB267" s="452"/>
      <c r="AC267" s="452"/>
      <c r="AD267" s="311"/>
    </row>
    <row r="268" spans="1:30" s="38" customFormat="1" ht="20.100000000000001" customHeight="1">
      <c r="A268" s="311"/>
      <c r="B268" s="311"/>
      <c r="C268" s="452"/>
      <c r="D268" s="311" t="s">
        <v>7427</v>
      </c>
      <c r="E268" s="452"/>
      <c r="F268" s="531"/>
      <c r="G268" s="314"/>
      <c r="H268" s="356"/>
      <c r="I268" s="314"/>
      <c r="J268" s="356"/>
      <c r="K268" s="314"/>
      <c r="L268" s="356"/>
      <c r="M268" s="314"/>
      <c r="N268" s="356"/>
      <c r="O268" s="314"/>
      <c r="P268" s="356"/>
      <c r="Q268" s="314"/>
      <c r="R268" s="356"/>
      <c r="S268" s="314"/>
      <c r="T268" s="356"/>
      <c r="U268" s="314"/>
      <c r="V268" s="314"/>
      <c r="W268" s="452"/>
      <c r="X268" s="452"/>
      <c r="Y268" s="452"/>
      <c r="Z268" s="452"/>
      <c r="AA268" s="452"/>
      <c r="AB268" s="452"/>
      <c r="AC268" s="452"/>
      <c r="AD268" s="311"/>
    </row>
    <row r="269" spans="1:30" s="38" customFormat="1" ht="20.100000000000001" customHeight="1">
      <c r="A269" s="311"/>
      <c r="B269" s="311"/>
      <c r="C269" s="452"/>
      <c r="D269" s="311" t="s">
        <v>2277</v>
      </c>
      <c r="E269" s="452"/>
      <c r="F269" s="531"/>
      <c r="G269" s="314"/>
      <c r="H269" s="356"/>
      <c r="I269" s="314"/>
      <c r="J269" s="356"/>
      <c r="K269" s="314"/>
      <c r="L269" s="356"/>
      <c r="M269" s="314"/>
      <c r="N269" s="356"/>
      <c r="O269" s="314"/>
      <c r="P269" s="356"/>
      <c r="Q269" s="314"/>
      <c r="R269" s="356"/>
      <c r="S269" s="314"/>
      <c r="T269" s="356"/>
      <c r="U269" s="314"/>
      <c r="V269" s="314"/>
      <c r="W269" s="452"/>
      <c r="X269" s="452"/>
      <c r="Y269" s="452"/>
      <c r="Z269" s="452"/>
      <c r="AA269" s="452"/>
      <c r="AB269" s="452"/>
      <c r="AC269" s="452"/>
      <c r="AD269" s="311"/>
    </row>
    <row r="270" spans="1:30" s="38" customFormat="1" ht="20.100000000000001" customHeight="1">
      <c r="A270" s="311"/>
      <c r="B270" s="311"/>
      <c r="C270" s="452"/>
      <c r="D270" s="311" t="s">
        <v>2278</v>
      </c>
      <c r="E270" s="452"/>
      <c r="F270" s="531"/>
      <c r="G270" s="314"/>
      <c r="H270" s="356"/>
      <c r="I270" s="314"/>
      <c r="J270" s="356"/>
      <c r="K270" s="314"/>
      <c r="L270" s="356"/>
      <c r="M270" s="314"/>
      <c r="N270" s="356"/>
      <c r="O270" s="314"/>
      <c r="P270" s="356"/>
      <c r="Q270" s="314"/>
      <c r="R270" s="356"/>
      <c r="S270" s="314"/>
      <c r="T270" s="356"/>
      <c r="U270" s="314"/>
      <c r="V270" s="314"/>
      <c r="W270" s="452"/>
      <c r="X270" s="452"/>
      <c r="Y270" s="452"/>
      <c r="Z270" s="452"/>
      <c r="AA270" s="452"/>
      <c r="AB270" s="452"/>
      <c r="AC270" s="452"/>
      <c r="AD270" s="311"/>
    </row>
    <row r="271" spans="1:30" s="38" customFormat="1" ht="20.100000000000001" customHeight="1">
      <c r="A271" s="311"/>
      <c r="B271" s="311"/>
      <c r="C271" s="452"/>
      <c r="D271" s="311" t="s">
        <v>2279</v>
      </c>
      <c r="E271" s="452"/>
      <c r="F271" s="531"/>
      <c r="G271" s="314"/>
      <c r="H271" s="356"/>
      <c r="I271" s="314"/>
      <c r="J271" s="356"/>
      <c r="K271" s="314"/>
      <c r="L271" s="356"/>
      <c r="M271" s="314"/>
      <c r="N271" s="356"/>
      <c r="O271" s="314"/>
      <c r="P271" s="356"/>
      <c r="Q271" s="314"/>
      <c r="R271" s="356"/>
      <c r="S271" s="314"/>
      <c r="T271" s="356">
        <v>1</v>
      </c>
      <c r="U271" s="314">
        <v>16.7</v>
      </c>
      <c r="V271" s="314"/>
      <c r="W271" s="452"/>
      <c r="X271" s="452"/>
      <c r="Y271" s="452"/>
      <c r="Z271" s="452"/>
      <c r="AA271" s="452"/>
      <c r="AB271" s="452"/>
      <c r="AC271" s="452"/>
      <c r="AD271" s="311"/>
    </row>
    <row r="272" spans="1:30" s="38" customFormat="1" ht="20.100000000000001" customHeight="1">
      <c r="A272" s="311"/>
      <c r="B272" s="311"/>
      <c r="C272" s="452"/>
      <c r="D272" s="311" t="s">
        <v>2280</v>
      </c>
      <c r="E272" s="452"/>
      <c r="F272" s="531"/>
      <c r="G272" s="314"/>
      <c r="H272" s="356"/>
      <c r="I272" s="314"/>
      <c r="J272" s="356"/>
      <c r="K272" s="314"/>
      <c r="L272" s="356"/>
      <c r="M272" s="314"/>
      <c r="N272" s="356"/>
      <c r="O272" s="314"/>
      <c r="P272" s="356"/>
      <c r="Q272" s="314"/>
      <c r="R272" s="356"/>
      <c r="S272" s="314"/>
      <c r="T272" s="356"/>
      <c r="U272" s="314"/>
      <c r="V272" s="314"/>
      <c r="W272" s="452"/>
      <c r="X272" s="452"/>
      <c r="Y272" s="452"/>
      <c r="Z272" s="452"/>
      <c r="AA272" s="452"/>
      <c r="AB272" s="452"/>
      <c r="AC272" s="452"/>
      <c r="AD272" s="311"/>
    </row>
    <row r="273" spans="1:30" s="38" customFormat="1" ht="20.100000000000001" customHeight="1">
      <c r="A273" s="311"/>
      <c r="B273" s="311"/>
      <c r="C273" s="452"/>
      <c r="D273" s="311" t="s">
        <v>2281</v>
      </c>
      <c r="E273" s="452"/>
      <c r="F273" s="531"/>
      <c r="G273" s="314"/>
      <c r="H273" s="356"/>
      <c r="I273" s="314"/>
      <c r="J273" s="356"/>
      <c r="K273" s="314"/>
      <c r="L273" s="356"/>
      <c r="M273" s="314"/>
      <c r="N273" s="356"/>
      <c r="O273" s="314"/>
      <c r="P273" s="356"/>
      <c r="Q273" s="314"/>
      <c r="R273" s="356"/>
      <c r="S273" s="314"/>
      <c r="T273" s="356"/>
      <c r="U273" s="314"/>
      <c r="V273" s="314"/>
      <c r="W273" s="452"/>
      <c r="X273" s="452"/>
      <c r="Y273" s="452"/>
      <c r="Z273" s="452"/>
      <c r="AA273" s="452"/>
      <c r="AB273" s="452"/>
      <c r="AC273" s="452"/>
      <c r="AD273" s="311"/>
    </row>
    <row r="274" spans="1:30" s="38" customFormat="1" ht="20.100000000000001" customHeight="1">
      <c r="A274" s="311"/>
      <c r="B274" s="311"/>
      <c r="C274" s="452"/>
      <c r="D274" s="311" t="s">
        <v>7433</v>
      </c>
      <c r="E274" s="452"/>
      <c r="F274" s="531"/>
      <c r="G274" s="314"/>
      <c r="H274" s="356"/>
      <c r="I274" s="314"/>
      <c r="J274" s="356"/>
      <c r="K274" s="314"/>
      <c r="L274" s="356"/>
      <c r="M274" s="314"/>
      <c r="N274" s="356"/>
      <c r="O274" s="314"/>
      <c r="P274" s="356"/>
      <c r="Q274" s="314"/>
      <c r="R274" s="356"/>
      <c r="S274" s="314"/>
      <c r="T274" s="356"/>
      <c r="U274" s="314"/>
      <c r="V274" s="314"/>
      <c r="W274" s="452"/>
      <c r="X274" s="452"/>
      <c r="Y274" s="452"/>
      <c r="Z274" s="452"/>
      <c r="AA274" s="452"/>
      <c r="AB274" s="452"/>
      <c r="AC274" s="452"/>
      <c r="AD274" s="311"/>
    </row>
    <row r="275" spans="1:30" s="38" customFormat="1" ht="20.100000000000001" customHeight="1">
      <c r="A275" s="311"/>
      <c r="B275" s="311"/>
      <c r="C275" s="452"/>
      <c r="D275" s="311" t="s">
        <v>7434</v>
      </c>
      <c r="E275" s="452"/>
      <c r="F275" s="531"/>
      <c r="G275" s="314"/>
      <c r="H275" s="356"/>
      <c r="I275" s="314"/>
      <c r="J275" s="356"/>
      <c r="K275" s="314"/>
      <c r="L275" s="356"/>
      <c r="M275" s="314"/>
      <c r="N275" s="356"/>
      <c r="O275" s="314"/>
      <c r="P275" s="356"/>
      <c r="Q275" s="314"/>
      <c r="R275" s="356"/>
      <c r="S275" s="314"/>
      <c r="T275" s="356"/>
      <c r="U275" s="314"/>
      <c r="V275" s="314"/>
      <c r="W275" s="452"/>
      <c r="X275" s="452"/>
      <c r="Y275" s="452"/>
      <c r="Z275" s="452"/>
      <c r="AA275" s="452"/>
      <c r="AB275" s="452"/>
      <c r="AC275" s="452"/>
      <c r="AD275" s="311"/>
    </row>
    <row r="276" spans="1:30" s="38" customFormat="1" ht="20.100000000000001" customHeight="1">
      <c r="A276" s="311"/>
      <c r="B276" s="311"/>
      <c r="C276" s="452"/>
      <c r="D276" s="311" t="s">
        <v>8949</v>
      </c>
      <c r="E276" s="452"/>
      <c r="F276" s="531"/>
      <c r="G276" s="314"/>
      <c r="H276" s="356"/>
      <c r="I276" s="314"/>
      <c r="J276" s="356"/>
      <c r="K276" s="314"/>
      <c r="L276" s="356"/>
      <c r="M276" s="314"/>
      <c r="N276" s="356"/>
      <c r="O276" s="314"/>
      <c r="P276" s="356"/>
      <c r="Q276" s="314"/>
      <c r="R276" s="356"/>
      <c r="S276" s="314"/>
      <c r="T276" s="356">
        <v>2</v>
      </c>
      <c r="U276" s="314">
        <v>33.299999999999997</v>
      </c>
      <c r="V276" s="314"/>
      <c r="W276" s="452"/>
      <c r="X276" s="452"/>
      <c r="Y276" s="452"/>
      <c r="Z276" s="452"/>
      <c r="AA276" s="452"/>
      <c r="AB276" s="452"/>
      <c r="AC276" s="452"/>
      <c r="AD276" s="311"/>
    </row>
    <row r="277" spans="1:30" s="38" customFormat="1" ht="20.100000000000001" customHeight="1">
      <c r="A277" s="311"/>
      <c r="B277" s="311"/>
      <c r="C277" s="452"/>
      <c r="D277" s="311" t="s">
        <v>8950</v>
      </c>
      <c r="E277" s="452"/>
      <c r="F277" s="531"/>
      <c r="G277" s="314"/>
      <c r="H277" s="356"/>
      <c r="I277" s="314"/>
      <c r="J277" s="356"/>
      <c r="K277" s="314"/>
      <c r="L277" s="356"/>
      <c r="M277" s="314"/>
      <c r="N277" s="356"/>
      <c r="O277" s="314"/>
      <c r="P277" s="356"/>
      <c r="Q277" s="314"/>
      <c r="R277" s="356"/>
      <c r="S277" s="314"/>
      <c r="T277" s="356"/>
      <c r="U277" s="314"/>
      <c r="V277" s="314"/>
      <c r="W277" s="452"/>
      <c r="X277" s="452"/>
      <c r="Y277" s="452"/>
      <c r="Z277" s="452"/>
      <c r="AA277" s="452"/>
      <c r="AB277" s="452"/>
      <c r="AC277" s="452"/>
      <c r="AD277" s="311"/>
    </row>
    <row r="278" spans="1:30" s="38" customFormat="1" ht="20.100000000000001" customHeight="1">
      <c r="A278" s="311"/>
      <c r="B278" s="311"/>
      <c r="C278" s="452"/>
      <c r="D278" s="311" t="s">
        <v>8951</v>
      </c>
      <c r="E278" s="452"/>
      <c r="F278" s="531"/>
      <c r="G278" s="314"/>
      <c r="H278" s="356"/>
      <c r="I278" s="314"/>
      <c r="J278" s="356"/>
      <c r="K278" s="314"/>
      <c r="L278" s="356"/>
      <c r="M278" s="314"/>
      <c r="N278" s="356"/>
      <c r="O278" s="314"/>
      <c r="P278" s="356"/>
      <c r="Q278" s="314"/>
      <c r="R278" s="356"/>
      <c r="S278" s="314"/>
      <c r="T278" s="356">
        <v>2</v>
      </c>
      <c r="U278" s="314">
        <v>33.299999999999997</v>
      </c>
      <c r="V278" s="314"/>
      <c r="W278" s="452"/>
      <c r="X278" s="452"/>
      <c r="Y278" s="452"/>
      <c r="Z278" s="452"/>
      <c r="AA278" s="452"/>
      <c r="AB278" s="452"/>
      <c r="AC278" s="452"/>
      <c r="AD278" s="311"/>
    </row>
    <row r="279" spans="1:30" s="38" customFormat="1" ht="20.100000000000001" customHeight="1">
      <c r="A279" s="311"/>
      <c r="B279" s="311"/>
      <c r="C279" s="452"/>
      <c r="D279" s="311" t="s">
        <v>8952</v>
      </c>
      <c r="E279" s="452"/>
      <c r="F279" s="531"/>
      <c r="G279" s="314"/>
      <c r="H279" s="356"/>
      <c r="I279" s="314"/>
      <c r="J279" s="356"/>
      <c r="K279" s="314"/>
      <c r="L279" s="356"/>
      <c r="M279" s="314"/>
      <c r="N279" s="356"/>
      <c r="O279" s="314"/>
      <c r="P279" s="356"/>
      <c r="Q279" s="314"/>
      <c r="R279" s="356"/>
      <c r="S279" s="314"/>
      <c r="T279" s="356"/>
      <c r="U279" s="314"/>
      <c r="V279" s="314"/>
      <c r="W279" s="452"/>
      <c r="X279" s="452"/>
      <c r="Y279" s="452"/>
      <c r="Z279" s="452"/>
      <c r="AA279" s="452"/>
      <c r="AB279" s="452"/>
      <c r="AC279" s="452"/>
      <c r="AD279" s="311"/>
    </row>
    <row r="280" spans="1:30" s="38" customFormat="1" ht="20.100000000000001" customHeight="1">
      <c r="A280" s="311"/>
      <c r="B280" s="311"/>
      <c r="C280" s="452"/>
      <c r="D280" s="311" t="s">
        <v>7394</v>
      </c>
      <c r="E280" s="452"/>
      <c r="F280" s="531"/>
      <c r="G280" s="314"/>
      <c r="H280" s="356"/>
      <c r="I280" s="314"/>
      <c r="J280" s="356"/>
      <c r="K280" s="314"/>
      <c r="L280" s="356"/>
      <c r="M280" s="314"/>
      <c r="N280" s="356"/>
      <c r="O280" s="314"/>
      <c r="P280" s="356"/>
      <c r="Q280" s="314"/>
      <c r="R280" s="356"/>
      <c r="S280" s="314"/>
      <c r="T280" s="356">
        <v>1</v>
      </c>
      <c r="U280" s="314">
        <v>16.7</v>
      </c>
      <c r="V280" s="314"/>
      <c r="W280" s="452"/>
      <c r="X280" s="452"/>
      <c r="Y280" s="452"/>
      <c r="Z280" s="452"/>
      <c r="AA280" s="452"/>
      <c r="AB280" s="452"/>
      <c r="AC280" s="452"/>
      <c r="AD280" s="311"/>
    </row>
    <row r="281" spans="1:30" s="38" customFormat="1" ht="20.100000000000001" customHeight="1">
      <c r="A281" s="311"/>
      <c r="B281" s="311"/>
      <c r="C281" s="452"/>
      <c r="D281" s="311" t="s">
        <v>8953</v>
      </c>
      <c r="E281" s="452"/>
      <c r="F281" s="531"/>
      <c r="G281" s="314"/>
      <c r="H281" s="356"/>
      <c r="I281" s="314"/>
      <c r="J281" s="356"/>
      <c r="K281" s="314"/>
      <c r="L281" s="356"/>
      <c r="M281" s="314"/>
      <c r="N281" s="356"/>
      <c r="O281" s="314"/>
      <c r="P281" s="356"/>
      <c r="Q281" s="314"/>
      <c r="R281" s="356"/>
      <c r="S281" s="314"/>
      <c r="T281" s="356"/>
      <c r="U281" s="314"/>
      <c r="V281" s="314"/>
      <c r="W281" s="452"/>
      <c r="X281" s="452"/>
      <c r="Y281" s="452"/>
      <c r="Z281" s="452"/>
      <c r="AA281" s="452"/>
      <c r="AB281" s="452"/>
      <c r="AC281" s="452"/>
      <c r="AD281" s="311"/>
    </row>
    <row r="282" spans="1:30" s="38" customFormat="1" ht="20.100000000000001" customHeight="1">
      <c r="A282" s="374" t="s">
        <v>3370</v>
      </c>
      <c r="B282" s="374" t="s">
        <v>8955</v>
      </c>
      <c r="C282" s="358" t="s">
        <v>3335</v>
      </c>
      <c r="D282" s="374" t="s">
        <v>7426</v>
      </c>
      <c r="E282" s="443"/>
      <c r="F282" s="443"/>
      <c r="G282" s="444"/>
      <c r="H282" s="443"/>
      <c r="I282" s="444"/>
      <c r="J282" s="443"/>
      <c r="K282" s="444"/>
      <c r="L282" s="443"/>
      <c r="M282" s="444"/>
      <c r="N282" s="443"/>
      <c r="O282" s="444"/>
      <c r="P282" s="443"/>
      <c r="Q282" s="444"/>
      <c r="R282" s="443"/>
      <c r="S282" s="444"/>
      <c r="T282" s="443"/>
      <c r="U282" s="444"/>
      <c r="V282" s="444"/>
      <c r="W282" s="358"/>
      <c r="X282" s="358"/>
      <c r="Y282" s="358"/>
      <c r="Z282" s="358"/>
      <c r="AA282" s="358"/>
      <c r="AB282" s="358"/>
      <c r="AC282" s="358" t="s">
        <v>7010</v>
      </c>
      <c r="AD282" s="374" t="s">
        <v>7431</v>
      </c>
    </row>
    <row r="283" spans="1:30" s="38" customFormat="1" ht="20.100000000000001" customHeight="1">
      <c r="A283" s="311"/>
      <c r="B283" s="311"/>
      <c r="C283" s="452"/>
      <c r="D283" s="311" t="s">
        <v>8948</v>
      </c>
      <c r="E283" s="356"/>
      <c r="F283" s="531"/>
      <c r="G283" s="314"/>
      <c r="H283" s="356"/>
      <c r="I283" s="314"/>
      <c r="J283" s="356"/>
      <c r="K283" s="314"/>
      <c r="L283" s="356"/>
      <c r="M283" s="314"/>
      <c r="N283" s="356"/>
      <c r="O283" s="314"/>
      <c r="P283" s="356"/>
      <c r="Q283" s="314"/>
      <c r="R283" s="356"/>
      <c r="S283" s="314"/>
      <c r="T283" s="356"/>
      <c r="U283" s="314"/>
      <c r="V283" s="314"/>
      <c r="W283" s="452"/>
      <c r="X283" s="452"/>
      <c r="Y283" s="452"/>
      <c r="Z283" s="452"/>
      <c r="AA283" s="452"/>
      <c r="AB283" s="452"/>
      <c r="AC283" s="452"/>
      <c r="AD283" s="311"/>
    </row>
    <row r="284" spans="1:30" s="38" customFormat="1" ht="20.100000000000001" customHeight="1">
      <c r="A284" s="311"/>
      <c r="B284" s="311"/>
      <c r="C284" s="452"/>
      <c r="D284" s="311" t="s">
        <v>7427</v>
      </c>
      <c r="E284" s="356"/>
      <c r="F284" s="531"/>
      <c r="G284" s="314"/>
      <c r="H284" s="356"/>
      <c r="I284" s="314"/>
      <c r="J284" s="356"/>
      <c r="K284" s="314"/>
      <c r="L284" s="356"/>
      <c r="M284" s="314"/>
      <c r="N284" s="356"/>
      <c r="O284" s="314"/>
      <c r="P284" s="356"/>
      <c r="Q284" s="314"/>
      <c r="R284" s="356"/>
      <c r="S284" s="314"/>
      <c r="T284" s="356"/>
      <c r="U284" s="314"/>
      <c r="V284" s="314"/>
      <c r="W284" s="452"/>
      <c r="X284" s="452"/>
      <c r="Y284" s="452"/>
      <c r="Z284" s="452"/>
      <c r="AA284" s="452"/>
      <c r="AB284" s="452"/>
      <c r="AC284" s="452"/>
      <c r="AD284" s="311"/>
    </row>
    <row r="285" spans="1:30" s="38" customFormat="1" ht="20.100000000000001" customHeight="1">
      <c r="A285" s="311"/>
      <c r="B285" s="311"/>
      <c r="C285" s="452"/>
      <c r="D285" s="311" t="s">
        <v>2277</v>
      </c>
      <c r="E285" s="356"/>
      <c r="F285" s="531"/>
      <c r="G285" s="314"/>
      <c r="H285" s="356"/>
      <c r="I285" s="314"/>
      <c r="J285" s="356"/>
      <c r="K285" s="314"/>
      <c r="L285" s="356"/>
      <c r="M285" s="314"/>
      <c r="N285" s="356"/>
      <c r="O285" s="314"/>
      <c r="P285" s="356"/>
      <c r="Q285" s="314"/>
      <c r="R285" s="356"/>
      <c r="S285" s="314"/>
      <c r="T285" s="356"/>
      <c r="U285" s="314"/>
      <c r="V285" s="314"/>
      <c r="W285" s="452"/>
      <c r="X285" s="452"/>
      <c r="Y285" s="452"/>
      <c r="Z285" s="452"/>
      <c r="AA285" s="452"/>
      <c r="AB285" s="452"/>
      <c r="AC285" s="452"/>
      <c r="AD285" s="311"/>
    </row>
    <row r="286" spans="1:30" s="38" customFormat="1" ht="20.100000000000001" customHeight="1">
      <c r="A286" s="311"/>
      <c r="B286" s="311"/>
      <c r="C286" s="452"/>
      <c r="D286" s="311" t="s">
        <v>2278</v>
      </c>
      <c r="E286" s="356"/>
      <c r="F286" s="531"/>
      <c r="G286" s="314"/>
      <c r="H286" s="356"/>
      <c r="I286" s="314"/>
      <c r="J286" s="356"/>
      <c r="K286" s="314"/>
      <c r="L286" s="356"/>
      <c r="M286" s="314"/>
      <c r="N286" s="356"/>
      <c r="O286" s="314"/>
      <c r="P286" s="356"/>
      <c r="Q286" s="314"/>
      <c r="R286" s="356"/>
      <c r="S286" s="314"/>
      <c r="T286" s="356"/>
      <c r="U286" s="314"/>
      <c r="V286" s="314"/>
      <c r="W286" s="452"/>
      <c r="X286" s="452"/>
      <c r="Y286" s="452"/>
      <c r="Z286" s="452"/>
      <c r="AA286" s="452"/>
      <c r="AB286" s="452"/>
      <c r="AC286" s="452"/>
      <c r="AD286" s="311"/>
    </row>
    <row r="287" spans="1:30" s="38" customFormat="1" ht="20.100000000000001" customHeight="1">
      <c r="A287" s="311"/>
      <c r="B287" s="311"/>
      <c r="C287" s="452"/>
      <c r="D287" s="311" t="s">
        <v>2279</v>
      </c>
      <c r="E287" s="356"/>
      <c r="F287" s="531"/>
      <c r="G287" s="314"/>
      <c r="H287" s="356"/>
      <c r="I287" s="314"/>
      <c r="J287" s="356"/>
      <c r="K287" s="314"/>
      <c r="L287" s="356"/>
      <c r="M287" s="314"/>
      <c r="N287" s="356"/>
      <c r="O287" s="314"/>
      <c r="P287" s="356"/>
      <c r="Q287" s="314"/>
      <c r="R287" s="356"/>
      <c r="S287" s="314"/>
      <c r="T287" s="356"/>
      <c r="U287" s="314"/>
      <c r="V287" s="314"/>
      <c r="W287" s="452"/>
      <c r="X287" s="452"/>
      <c r="Y287" s="452"/>
      <c r="Z287" s="452"/>
      <c r="AA287" s="452"/>
      <c r="AB287" s="452"/>
      <c r="AC287" s="452"/>
      <c r="AD287" s="311"/>
    </row>
    <row r="288" spans="1:30" s="38" customFormat="1" ht="20.100000000000001" customHeight="1">
      <c r="A288" s="311"/>
      <c r="B288" s="311"/>
      <c r="C288" s="452"/>
      <c r="D288" s="311" t="s">
        <v>2280</v>
      </c>
      <c r="E288" s="356"/>
      <c r="F288" s="531"/>
      <c r="G288" s="314"/>
      <c r="H288" s="356"/>
      <c r="I288" s="314"/>
      <c r="J288" s="356"/>
      <c r="K288" s="314"/>
      <c r="L288" s="356"/>
      <c r="M288" s="314"/>
      <c r="N288" s="356"/>
      <c r="O288" s="314"/>
      <c r="P288" s="356"/>
      <c r="Q288" s="314"/>
      <c r="R288" s="356"/>
      <c r="S288" s="314"/>
      <c r="T288" s="356"/>
      <c r="U288" s="314"/>
      <c r="V288" s="314"/>
      <c r="W288" s="452"/>
      <c r="X288" s="452"/>
      <c r="Y288" s="452"/>
      <c r="Z288" s="452"/>
      <c r="AA288" s="452"/>
      <c r="AB288" s="452"/>
      <c r="AC288" s="452"/>
      <c r="AD288" s="311"/>
    </row>
    <row r="289" spans="1:30" s="38" customFormat="1" ht="20.100000000000001" customHeight="1">
      <c r="A289" s="311"/>
      <c r="B289" s="311"/>
      <c r="C289" s="452"/>
      <c r="D289" s="311" t="s">
        <v>2281</v>
      </c>
      <c r="E289" s="356"/>
      <c r="F289" s="531"/>
      <c r="G289" s="314"/>
      <c r="H289" s="356"/>
      <c r="I289" s="314"/>
      <c r="J289" s="356"/>
      <c r="K289" s="314"/>
      <c r="L289" s="356"/>
      <c r="M289" s="314"/>
      <c r="N289" s="356"/>
      <c r="O289" s="314"/>
      <c r="P289" s="356"/>
      <c r="Q289" s="314"/>
      <c r="R289" s="356"/>
      <c r="S289" s="314"/>
      <c r="T289" s="356"/>
      <c r="U289" s="314"/>
      <c r="V289" s="314"/>
      <c r="W289" s="452"/>
      <c r="X289" s="452"/>
      <c r="Y289" s="452"/>
      <c r="Z289" s="452"/>
      <c r="AA289" s="452"/>
      <c r="AB289" s="452"/>
      <c r="AC289" s="452"/>
      <c r="AD289" s="311"/>
    </row>
    <row r="290" spans="1:30" s="38" customFormat="1" ht="20.100000000000001" customHeight="1">
      <c r="A290" s="311"/>
      <c r="B290" s="311"/>
      <c r="C290" s="452"/>
      <c r="D290" s="311" t="s">
        <v>7433</v>
      </c>
      <c r="E290" s="356"/>
      <c r="F290" s="531"/>
      <c r="G290" s="314"/>
      <c r="H290" s="356"/>
      <c r="I290" s="314"/>
      <c r="J290" s="356"/>
      <c r="K290" s="314"/>
      <c r="L290" s="356"/>
      <c r="M290" s="314"/>
      <c r="N290" s="356"/>
      <c r="O290" s="314"/>
      <c r="P290" s="356"/>
      <c r="Q290" s="314"/>
      <c r="R290" s="356"/>
      <c r="S290" s="314"/>
      <c r="T290" s="356"/>
      <c r="U290" s="314"/>
      <c r="V290" s="314"/>
      <c r="W290" s="452"/>
      <c r="X290" s="452"/>
      <c r="Y290" s="452"/>
      <c r="Z290" s="452"/>
      <c r="AA290" s="452"/>
      <c r="AB290" s="452"/>
      <c r="AC290" s="452"/>
      <c r="AD290" s="311"/>
    </row>
    <row r="291" spans="1:30" s="38" customFormat="1" ht="20.100000000000001" customHeight="1">
      <c r="A291" s="311"/>
      <c r="B291" s="311"/>
      <c r="C291" s="452"/>
      <c r="D291" s="311" t="s">
        <v>7434</v>
      </c>
      <c r="E291" s="356"/>
      <c r="F291" s="531"/>
      <c r="G291" s="314"/>
      <c r="H291" s="356"/>
      <c r="I291" s="314"/>
      <c r="J291" s="356"/>
      <c r="K291" s="314"/>
      <c r="L291" s="356"/>
      <c r="M291" s="314"/>
      <c r="N291" s="356"/>
      <c r="O291" s="314"/>
      <c r="P291" s="356"/>
      <c r="Q291" s="314"/>
      <c r="R291" s="356"/>
      <c r="S291" s="314"/>
      <c r="T291" s="356"/>
      <c r="U291" s="314"/>
      <c r="V291" s="314"/>
      <c r="W291" s="452"/>
      <c r="X291" s="452"/>
      <c r="Y291" s="452"/>
      <c r="Z291" s="452"/>
      <c r="AA291" s="452"/>
      <c r="AB291" s="452"/>
      <c r="AC291" s="452"/>
      <c r="AD291" s="311"/>
    </row>
    <row r="292" spans="1:30" s="38" customFormat="1" ht="20.100000000000001" customHeight="1">
      <c r="A292" s="311"/>
      <c r="B292" s="311"/>
      <c r="C292" s="452"/>
      <c r="D292" s="311" t="s">
        <v>8949</v>
      </c>
      <c r="E292" s="356"/>
      <c r="F292" s="531"/>
      <c r="G292" s="314"/>
      <c r="H292" s="356"/>
      <c r="I292" s="314"/>
      <c r="J292" s="356"/>
      <c r="K292" s="314"/>
      <c r="L292" s="356"/>
      <c r="M292" s="314"/>
      <c r="N292" s="356"/>
      <c r="O292" s="314"/>
      <c r="P292" s="356"/>
      <c r="Q292" s="314"/>
      <c r="R292" s="356"/>
      <c r="S292" s="314"/>
      <c r="T292" s="356">
        <v>1</v>
      </c>
      <c r="U292" s="314">
        <v>100</v>
      </c>
      <c r="V292" s="314"/>
      <c r="W292" s="452"/>
      <c r="X292" s="452"/>
      <c r="Y292" s="452"/>
      <c r="Z292" s="452"/>
      <c r="AA292" s="452"/>
      <c r="AB292" s="452"/>
      <c r="AC292" s="452"/>
      <c r="AD292" s="311"/>
    </row>
    <row r="293" spans="1:30" s="38" customFormat="1" ht="20.100000000000001" customHeight="1">
      <c r="A293" s="311"/>
      <c r="B293" s="311"/>
      <c r="C293" s="452"/>
      <c r="D293" s="311" t="s">
        <v>8950</v>
      </c>
      <c r="E293" s="356"/>
      <c r="F293" s="531"/>
      <c r="G293" s="314"/>
      <c r="H293" s="356"/>
      <c r="I293" s="314"/>
      <c r="J293" s="356"/>
      <c r="K293" s="314"/>
      <c r="L293" s="356"/>
      <c r="M293" s="314"/>
      <c r="N293" s="356"/>
      <c r="O293" s="314"/>
      <c r="P293" s="356"/>
      <c r="Q293" s="314"/>
      <c r="R293" s="356"/>
      <c r="S293" s="314"/>
      <c r="T293" s="356"/>
      <c r="U293" s="314"/>
      <c r="V293" s="314"/>
      <c r="W293" s="452"/>
      <c r="X293" s="452"/>
      <c r="Y293" s="452"/>
      <c r="Z293" s="452"/>
      <c r="AA293" s="452"/>
      <c r="AB293" s="452"/>
      <c r="AC293" s="452"/>
      <c r="AD293" s="311"/>
    </row>
    <row r="294" spans="1:30" s="38" customFormat="1" ht="20.100000000000001" customHeight="1">
      <c r="A294" s="311"/>
      <c r="B294" s="311"/>
      <c r="C294" s="452"/>
      <c r="D294" s="311" t="s">
        <v>8951</v>
      </c>
      <c r="E294" s="356"/>
      <c r="F294" s="531"/>
      <c r="G294" s="314"/>
      <c r="H294" s="356"/>
      <c r="I294" s="314"/>
      <c r="J294" s="356"/>
      <c r="K294" s="314"/>
      <c r="L294" s="356"/>
      <c r="M294" s="314"/>
      <c r="N294" s="356"/>
      <c r="O294" s="314"/>
      <c r="P294" s="356"/>
      <c r="Q294" s="314"/>
      <c r="R294" s="356"/>
      <c r="S294" s="314"/>
      <c r="T294" s="356"/>
      <c r="U294" s="314"/>
      <c r="V294" s="314"/>
      <c r="W294" s="452"/>
      <c r="X294" s="452"/>
      <c r="Y294" s="452"/>
      <c r="Z294" s="452"/>
      <c r="AA294" s="452"/>
      <c r="AB294" s="452"/>
      <c r="AC294" s="452"/>
      <c r="AD294" s="311"/>
    </row>
    <row r="295" spans="1:30" s="38" customFormat="1" ht="20.100000000000001" customHeight="1">
      <c r="A295" s="311"/>
      <c r="B295" s="311"/>
      <c r="C295" s="452"/>
      <c r="D295" s="311" t="s">
        <v>8952</v>
      </c>
      <c r="E295" s="356"/>
      <c r="F295" s="531"/>
      <c r="G295" s="314"/>
      <c r="H295" s="356"/>
      <c r="I295" s="314"/>
      <c r="J295" s="356"/>
      <c r="K295" s="314"/>
      <c r="L295" s="356"/>
      <c r="M295" s="314"/>
      <c r="N295" s="356"/>
      <c r="O295" s="314"/>
      <c r="P295" s="356"/>
      <c r="Q295" s="314"/>
      <c r="R295" s="356"/>
      <c r="S295" s="314"/>
      <c r="T295" s="356"/>
      <c r="U295" s="314"/>
      <c r="V295" s="314"/>
      <c r="W295" s="452"/>
      <c r="X295" s="452"/>
      <c r="Y295" s="452"/>
      <c r="Z295" s="452"/>
      <c r="AA295" s="452"/>
      <c r="AB295" s="452"/>
      <c r="AC295" s="452"/>
      <c r="AD295" s="311"/>
    </row>
    <row r="296" spans="1:30" s="38" customFormat="1" ht="20.100000000000001" customHeight="1">
      <c r="A296" s="311"/>
      <c r="B296" s="311"/>
      <c r="C296" s="452"/>
      <c r="D296" s="311" t="s">
        <v>7394</v>
      </c>
      <c r="E296" s="356"/>
      <c r="F296" s="531"/>
      <c r="G296" s="314"/>
      <c r="H296" s="356"/>
      <c r="I296" s="314"/>
      <c r="J296" s="356"/>
      <c r="K296" s="314"/>
      <c r="L296" s="356"/>
      <c r="M296" s="314"/>
      <c r="N296" s="356"/>
      <c r="O296" s="314"/>
      <c r="P296" s="356"/>
      <c r="Q296" s="314"/>
      <c r="R296" s="356"/>
      <c r="S296" s="314"/>
      <c r="T296" s="356"/>
      <c r="U296" s="314"/>
      <c r="V296" s="314"/>
      <c r="W296" s="452"/>
      <c r="X296" s="452"/>
      <c r="Y296" s="452"/>
      <c r="Z296" s="452"/>
      <c r="AA296" s="452"/>
      <c r="AB296" s="452"/>
      <c r="AC296" s="452"/>
      <c r="AD296" s="311"/>
    </row>
    <row r="297" spans="1:30" s="38" customFormat="1" ht="20.100000000000001" customHeight="1">
      <c r="A297" s="311"/>
      <c r="B297" s="311"/>
      <c r="C297" s="452"/>
      <c r="D297" s="311" t="s">
        <v>8953</v>
      </c>
      <c r="E297" s="452"/>
      <c r="F297" s="531"/>
      <c r="G297" s="314"/>
      <c r="H297" s="356"/>
      <c r="I297" s="314"/>
      <c r="J297" s="356"/>
      <c r="K297" s="314"/>
      <c r="L297" s="356"/>
      <c r="M297" s="314"/>
      <c r="N297" s="356"/>
      <c r="O297" s="314"/>
      <c r="P297" s="356"/>
      <c r="Q297" s="314"/>
      <c r="R297" s="356"/>
      <c r="S297" s="314"/>
      <c r="T297" s="356"/>
      <c r="U297" s="314"/>
      <c r="V297" s="314"/>
      <c r="W297" s="452"/>
      <c r="X297" s="452"/>
      <c r="Y297" s="452"/>
      <c r="Z297" s="452"/>
      <c r="AA297" s="452"/>
      <c r="AB297" s="452"/>
      <c r="AC297" s="452"/>
      <c r="AD297" s="311"/>
    </row>
    <row r="298" spans="1:30" ht="20.100000000000001" customHeight="1">
      <c r="A298" s="393" t="s">
        <v>3270</v>
      </c>
      <c r="B298" s="393" t="s">
        <v>1130</v>
      </c>
      <c r="C298" s="359" t="s">
        <v>3336</v>
      </c>
      <c r="D298" s="393"/>
      <c r="E298" s="359"/>
      <c r="F298" s="364">
        <v>3</v>
      </c>
      <c r="G298" s="365">
        <v>100</v>
      </c>
      <c r="H298" s="364">
        <v>6</v>
      </c>
      <c r="I298" s="365">
        <v>100</v>
      </c>
      <c r="J298" s="364">
        <v>8</v>
      </c>
      <c r="K298" s="365">
        <v>100</v>
      </c>
      <c r="L298" s="364">
        <v>4</v>
      </c>
      <c r="M298" s="365">
        <v>100</v>
      </c>
      <c r="N298" s="364">
        <v>7</v>
      </c>
      <c r="O298" s="365">
        <v>100</v>
      </c>
      <c r="P298" s="366">
        <v>8</v>
      </c>
      <c r="Q298" s="367">
        <v>100</v>
      </c>
      <c r="R298" s="366">
        <v>7</v>
      </c>
      <c r="S298" s="367">
        <v>100</v>
      </c>
      <c r="T298" s="366">
        <v>45</v>
      </c>
      <c r="U298" s="367">
        <v>100</v>
      </c>
      <c r="V298" s="465" t="s">
        <v>8028</v>
      </c>
      <c r="W298" s="358" t="s">
        <v>7010</v>
      </c>
      <c r="X298" s="358" t="s">
        <v>7010</v>
      </c>
      <c r="Y298" s="359" t="s">
        <v>7010</v>
      </c>
      <c r="Z298" s="359" t="s">
        <v>7010</v>
      </c>
      <c r="AA298" s="359" t="s">
        <v>7010</v>
      </c>
      <c r="AB298" s="359" t="s">
        <v>7010</v>
      </c>
      <c r="AC298" s="359" t="s">
        <v>7010</v>
      </c>
      <c r="AD298" s="393"/>
    </row>
    <row r="299" spans="1:30" ht="20.100000000000001" customHeight="1">
      <c r="A299" s="311" t="s">
        <v>3271</v>
      </c>
      <c r="B299" s="311" t="s">
        <v>1131</v>
      </c>
      <c r="C299" s="452" t="s">
        <v>3335</v>
      </c>
      <c r="D299" s="374" t="s">
        <v>2267</v>
      </c>
      <c r="E299" s="452"/>
      <c r="F299" s="531">
        <v>24</v>
      </c>
      <c r="G299" s="314">
        <v>32</v>
      </c>
      <c r="H299" s="356">
        <v>25</v>
      </c>
      <c r="I299" s="314">
        <v>37.878787878787875</v>
      </c>
      <c r="J299" s="356">
        <v>35</v>
      </c>
      <c r="K299" s="314">
        <f>J299/91*100</f>
        <v>38.461538461538467</v>
      </c>
      <c r="L299" s="356">
        <v>31</v>
      </c>
      <c r="M299" s="314">
        <v>32.291666666666671</v>
      </c>
      <c r="N299" s="356">
        <v>47</v>
      </c>
      <c r="O299" s="314">
        <v>38.211382113821138</v>
      </c>
      <c r="P299" s="315">
        <v>46</v>
      </c>
      <c r="Q299" s="316">
        <v>29.870129870129869</v>
      </c>
      <c r="R299" s="315">
        <v>62</v>
      </c>
      <c r="S299" s="316">
        <v>37.575757575757578</v>
      </c>
      <c r="T299" s="315">
        <v>304</v>
      </c>
      <c r="U299" s="316">
        <v>46.625766871165645</v>
      </c>
      <c r="V299" s="316" t="s">
        <v>8028</v>
      </c>
      <c r="W299" s="358" t="s">
        <v>7010</v>
      </c>
      <c r="X299" s="358" t="s">
        <v>7010</v>
      </c>
      <c r="Y299" s="452" t="s">
        <v>7010</v>
      </c>
      <c r="Z299" s="452" t="s">
        <v>7010</v>
      </c>
      <c r="AA299" s="452" t="s">
        <v>7010</v>
      </c>
      <c r="AB299" s="452" t="s">
        <v>7010</v>
      </c>
      <c r="AC299" s="452" t="s">
        <v>7010</v>
      </c>
      <c r="AD299" s="374" t="s">
        <v>7431</v>
      </c>
    </row>
    <row r="300" spans="1:30" ht="20.100000000000001" customHeight="1">
      <c r="A300" s="311"/>
      <c r="B300" s="311"/>
      <c r="C300" s="452"/>
      <c r="D300" s="311" t="s">
        <v>2268</v>
      </c>
      <c r="E300" s="452"/>
      <c r="F300" s="531">
        <v>5</v>
      </c>
      <c r="G300" s="314">
        <v>6.666666666666667</v>
      </c>
      <c r="H300" s="356">
        <v>6</v>
      </c>
      <c r="I300" s="314">
        <v>9.0909090909090917</v>
      </c>
      <c r="J300" s="356">
        <v>10</v>
      </c>
      <c r="K300" s="314">
        <f>J300/91*100</f>
        <v>10.989010989010989</v>
      </c>
      <c r="L300" s="356">
        <v>14</v>
      </c>
      <c r="M300" s="314">
        <v>14.583333333333334</v>
      </c>
      <c r="N300" s="356">
        <v>10</v>
      </c>
      <c r="O300" s="314">
        <v>8.1300813008130088</v>
      </c>
      <c r="P300" s="315">
        <v>14</v>
      </c>
      <c r="Q300" s="316">
        <v>9.0909090909090917</v>
      </c>
      <c r="R300" s="315">
        <v>17</v>
      </c>
      <c r="S300" s="316">
        <v>10.303030303030303</v>
      </c>
      <c r="T300" s="315">
        <v>88</v>
      </c>
      <c r="U300" s="316">
        <v>13.496932515337424</v>
      </c>
      <c r="V300" s="316"/>
      <c r="W300" s="452"/>
      <c r="X300" s="452"/>
      <c r="Y300" s="452"/>
      <c r="Z300" s="452"/>
      <c r="AA300" s="452"/>
      <c r="AB300" s="452"/>
      <c r="AC300" s="452"/>
      <c r="AD300" s="311" t="s">
        <v>7432</v>
      </c>
    </row>
    <row r="301" spans="1:30" ht="20.100000000000001" customHeight="1">
      <c r="A301" s="311"/>
      <c r="B301" s="311"/>
      <c r="C301" s="452"/>
      <c r="D301" s="311" t="s">
        <v>2269</v>
      </c>
      <c r="E301" s="452"/>
      <c r="F301" s="531"/>
      <c r="G301" s="314"/>
      <c r="H301" s="356">
        <v>1</v>
      </c>
      <c r="I301" s="314">
        <v>1.5151515151515151</v>
      </c>
      <c r="J301" s="356">
        <v>3</v>
      </c>
      <c r="K301" s="314">
        <f>J301/91*100</f>
        <v>3.296703296703297</v>
      </c>
      <c r="L301" s="356">
        <v>2</v>
      </c>
      <c r="M301" s="314">
        <v>2.083333333333333</v>
      </c>
      <c r="N301" s="356"/>
      <c r="O301" s="314"/>
      <c r="P301" s="315">
        <v>1</v>
      </c>
      <c r="Q301" s="316">
        <v>0.64935064935064934</v>
      </c>
      <c r="R301" s="315">
        <v>5</v>
      </c>
      <c r="S301" s="316">
        <v>3.0303030303030303</v>
      </c>
      <c r="T301" s="315">
        <v>6</v>
      </c>
      <c r="U301" s="316">
        <v>0.92024539877300615</v>
      </c>
      <c r="V301" s="316"/>
      <c r="W301" s="452"/>
      <c r="X301" s="452"/>
      <c r="Y301" s="452"/>
      <c r="Z301" s="452"/>
      <c r="AA301" s="452"/>
      <c r="AB301" s="452"/>
      <c r="AC301" s="452"/>
      <c r="AD301" s="311"/>
    </row>
    <row r="302" spans="1:30" ht="20.100000000000001" customHeight="1">
      <c r="A302" s="311"/>
      <c r="B302" s="311"/>
      <c r="C302" s="452"/>
      <c r="D302" s="311" t="s">
        <v>2270</v>
      </c>
      <c r="E302" s="452"/>
      <c r="F302" s="531">
        <v>2</v>
      </c>
      <c r="G302" s="314">
        <v>2.6666666666666665</v>
      </c>
      <c r="H302" s="356">
        <v>1</v>
      </c>
      <c r="I302" s="314">
        <v>1.5151515151515151</v>
      </c>
      <c r="J302" s="356">
        <v>1</v>
      </c>
      <c r="K302" s="314">
        <f>J302/91*100</f>
        <v>1.098901098901099</v>
      </c>
      <c r="L302" s="356">
        <v>3</v>
      </c>
      <c r="M302" s="314">
        <v>3.125</v>
      </c>
      <c r="N302" s="356"/>
      <c r="O302" s="314"/>
      <c r="P302" s="315">
        <v>3</v>
      </c>
      <c r="Q302" s="316">
        <v>1.948051948051948</v>
      </c>
      <c r="R302" s="315">
        <v>2</v>
      </c>
      <c r="S302" s="316">
        <v>1.2121212121212122</v>
      </c>
      <c r="T302" s="315">
        <v>10</v>
      </c>
      <c r="U302" s="316">
        <v>1.5337423312883436</v>
      </c>
      <c r="V302" s="316"/>
      <c r="W302" s="452"/>
      <c r="X302" s="452"/>
      <c r="Y302" s="452"/>
      <c r="Z302" s="452"/>
      <c r="AA302" s="452"/>
      <c r="AB302" s="452"/>
      <c r="AC302" s="452"/>
      <c r="AD302" s="311"/>
    </row>
    <row r="303" spans="1:30" ht="20.100000000000001" customHeight="1">
      <c r="A303" s="311"/>
      <c r="B303" s="311"/>
      <c r="C303" s="452"/>
      <c r="D303" s="311" t="s">
        <v>2271</v>
      </c>
      <c r="E303" s="452"/>
      <c r="F303" s="531"/>
      <c r="G303" s="314"/>
      <c r="H303" s="356">
        <v>1</v>
      </c>
      <c r="I303" s="314">
        <v>1.5151515151515151</v>
      </c>
      <c r="J303" s="356"/>
      <c r="K303" s="314"/>
      <c r="L303" s="356"/>
      <c r="M303" s="314"/>
      <c r="N303" s="356"/>
      <c r="O303" s="314"/>
      <c r="P303" s="315"/>
      <c r="Q303" s="316"/>
      <c r="R303" s="356"/>
      <c r="S303" s="314"/>
      <c r="T303" s="315">
        <v>6</v>
      </c>
      <c r="U303" s="316">
        <v>0.92024539877300615</v>
      </c>
      <c r="V303" s="316"/>
      <c r="W303" s="452"/>
      <c r="X303" s="452"/>
      <c r="Y303" s="452"/>
      <c r="Z303" s="452"/>
      <c r="AA303" s="452"/>
      <c r="AB303" s="452"/>
      <c r="AC303" s="452"/>
      <c r="AD303" s="311"/>
    </row>
    <row r="304" spans="1:30" ht="20.100000000000001" customHeight="1">
      <c r="A304" s="311"/>
      <c r="B304" s="311"/>
      <c r="C304" s="452"/>
      <c r="D304" s="311" t="s">
        <v>2272</v>
      </c>
      <c r="E304" s="452"/>
      <c r="F304" s="531">
        <v>22</v>
      </c>
      <c r="G304" s="314">
        <v>29.333333333333332</v>
      </c>
      <c r="H304" s="356">
        <v>14</v>
      </c>
      <c r="I304" s="314">
        <v>21.212121212121211</v>
      </c>
      <c r="J304" s="356">
        <v>19</v>
      </c>
      <c r="K304" s="314">
        <f>J304/91*100</f>
        <v>20.87912087912088</v>
      </c>
      <c r="L304" s="356">
        <v>21</v>
      </c>
      <c r="M304" s="314">
        <v>21.875</v>
      </c>
      <c r="N304" s="356">
        <v>32</v>
      </c>
      <c r="O304" s="314">
        <v>26.016260162601625</v>
      </c>
      <c r="P304" s="315">
        <v>45</v>
      </c>
      <c r="Q304" s="316">
        <v>29.220779220779221</v>
      </c>
      <c r="R304" s="315">
        <v>30</v>
      </c>
      <c r="S304" s="316">
        <v>18.181818181818183</v>
      </c>
      <c r="T304" s="315">
        <v>108</v>
      </c>
      <c r="U304" s="316">
        <v>16.564417177914109</v>
      </c>
      <c r="V304" s="316"/>
      <c r="W304" s="452"/>
      <c r="X304" s="452"/>
      <c r="Y304" s="452"/>
      <c r="Z304" s="452"/>
      <c r="AA304" s="452"/>
      <c r="AB304" s="452"/>
      <c r="AC304" s="452"/>
      <c r="AD304" s="311"/>
    </row>
    <row r="305" spans="1:30" ht="20.100000000000001" customHeight="1">
      <c r="A305" s="311"/>
      <c r="B305" s="311"/>
      <c r="C305" s="452"/>
      <c r="D305" s="311" t="s">
        <v>8915</v>
      </c>
      <c r="E305" s="452"/>
      <c r="F305" s="531"/>
      <c r="G305" s="314"/>
      <c r="H305" s="356"/>
      <c r="I305" s="314"/>
      <c r="J305" s="356"/>
      <c r="K305" s="314"/>
      <c r="L305" s="356"/>
      <c r="M305" s="314"/>
      <c r="N305" s="356"/>
      <c r="O305" s="314"/>
      <c r="P305" s="315"/>
      <c r="Q305" s="316"/>
      <c r="R305" s="356"/>
      <c r="S305" s="314"/>
      <c r="T305" s="315">
        <v>2</v>
      </c>
      <c r="U305" s="316">
        <v>0.30674846625766872</v>
      </c>
      <c r="V305" s="316"/>
      <c r="W305" s="452"/>
      <c r="X305" s="452"/>
      <c r="Y305" s="452"/>
      <c r="Z305" s="452"/>
      <c r="AA305" s="452"/>
      <c r="AB305" s="452"/>
      <c r="AC305" s="452"/>
      <c r="AD305" s="311"/>
    </row>
    <row r="306" spans="1:30" ht="20.100000000000001" customHeight="1">
      <c r="A306" s="311"/>
      <c r="B306" s="311"/>
      <c r="C306" s="452"/>
      <c r="D306" s="311" t="s">
        <v>2274</v>
      </c>
      <c r="E306" s="452"/>
      <c r="F306" s="531"/>
      <c r="G306" s="314"/>
      <c r="H306" s="356"/>
      <c r="I306" s="314"/>
      <c r="J306" s="356"/>
      <c r="K306" s="314"/>
      <c r="L306" s="356"/>
      <c r="M306" s="314"/>
      <c r="N306" s="356">
        <v>1</v>
      </c>
      <c r="O306" s="314">
        <v>0.81300813008130079</v>
      </c>
      <c r="P306" s="315"/>
      <c r="Q306" s="316"/>
      <c r="R306" s="315">
        <v>3</v>
      </c>
      <c r="S306" s="316">
        <v>1.8181818181818181</v>
      </c>
      <c r="T306" s="315">
        <v>11</v>
      </c>
      <c r="U306" s="316">
        <v>1.6871165644171779</v>
      </c>
      <c r="V306" s="316"/>
      <c r="W306" s="452"/>
      <c r="X306" s="452"/>
      <c r="Y306" s="452"/>
      <c r="Z306" s="452"/>
      <c r="AA306" s="452"/>
      <c r="AB306" s="452"/>
      <c r="AC306" s="452"/>
      <c r="AD306" s="311"/>
    </row>
    <row r="307" spans="1:30" ht="20.100000000000001" customHeight="1">
      <c r="A307" s="311"/>
      <c r="B307" s="311"/>
      <c r="C307" s="452"/>
      <c r="D307" s="311" t="s">
        <v>8916</v>
      </c>
      <c r="E307" s="452"/>
      <c r="F307" s="531"/>
      <c r="G307" s="314"/>
      <c r="H307" s="356"/>
      <c r="I307" s="314"/>
      <c r="J307" s="356"/>
      <c r="K307" s="314"/>
      <c r="L307" s="356"/>
      <c r="M307" s="314"/>
      <c r="N307" s="356"/>
      <c r="O307" s="314"/>
      <c r="P307" s="315"/>
      <c r="Q307" s="316"/>
      <c r="R307" s="356"/>
      <c r="S307" s="314"/>
      <c r="T307" s="315"/>
      <c r="U307" s="316"/>
      <c r="V307" s="316"/>
      <c r="W307" s="452"/>
      <c r="X307" s="452"/>
      <c r="Y307" s="452"/>
      <c r="Z307" s="452"/>
      <c r="AA307" s="452"/>
      <c r="AB307" s="452"/>
      <c r="AC307" s="452"/>
      <c r="AD307" s="311"/>
    </row>
    <row r="308" spans="1:30" ht="20.100000000000001" customHeight="1">
      <c r="A308" s="311"/>
      <c r="B308" s="311"/>
      <c r="C308" s="452"/>
      <c r="D308" s="311" t="s">
        <v>8917</v>
      </c>
      <c r="E308" s="452"/>
      <c r="F308" s="531"/>
      <c r="G308" s="314"/>
      <c r="H308" s="356"/>
      <c r="I308" s="314"/>
      <c r="J308" s="356"/>
      <c r="K308" s="314"/>
      <c r="L308" s="356"/>
      <c r="M308" s="314"/>
      <c r="N308" s="356"/>
      <c r="O308" s="314"/>
      <c r="P308" s="315">
        <v>1</v>
      </c>
      <c r="Q308" s="316">
        <v>0.64935064935064934</v>
      </c>
      <c r="R308" s="315">
        <v>1</v>
      </c>
      <c r="S308" s="316">
        <v>0.60606060606060608</v>
      </c>
      <c r="T308" s="315">
        <v>5</v>
      </c>
      <c r="U308" s="316">
        <v>0.76687116564417179</v>
      </c>
      <c r="V308" s="316"/>
      <c r="W308" s="452"/>
      <c r="X308" s="452"/>
      <c r="Y308" s="452"/>
      <c r="Z308" s="452"/>
      <c r="AA308" s="452"/>
      <c r="AB308" s="452"/>
      <c r="AC308" s="452"/>
      <c r="AD308" s="311"/>
    </row>
    <row r="309" spans="1:30" ht="20.100000000000001" customHeight="1">
      <c r="A309" s="311"/>
      <c r="B309" s="311"/>
      <c r="C309" s="452"/>
      <c r="D309" s="311" t="s">
        <v>8918</v>
      </c>
      <c r="E309" s="452"/>
      <c r="F309" s="531"/>
      <c r="G309" s="314"/>
      <c r="H309" s="356">
        <v>1</v>
      </c>
      <c r="I309" s="314">
        <v>1.5151515151515151</v>
      </c>
      <c r="J309" s="356"/>
      <c r="K309" s="314"/>
      <c r="L309" s="356"/>
      <c r="M309" s="314"/>
      <c r="N309" s="356"/>
      <c r="O309" s="314"/>
      <c r="P309" s="315"/>
      <c r="Q309" s="316"/>
      <c r="R309" s="315">
        <v>2</v>
      </c>
      <c r="S309" s="316">
        <v>1.2121212121212122</v>
      </c>
      <c r="T309" s="315">
        <v>5</v>
      </c>
      <c r="U309" s="316">
        <v>0.76687116564417179</v>
      </c>
      <c r="V309" s="316"/>
      <c r="W309" s="452"/>
      <c r="X309" s="452"/>
      <c r="Y309" s="452"/>
      <c r="Z309" s="452"/>
      <c r="AA309" s="452"/>
      <c r="AB309" s="452"/>
      <c r="AC309" s="452"/>
      <c r="AD309" s="311"/>
    </row>
    <row r="310" spans="1:30" ht="20.100000000000001" customHeight="1">
      <c r="A310" s="311"/>
      <c r="B310" s="311"/>
      <c r="C310" s="452"/>
      <c r="D310" s="311" t="s">
        <v>7436</v>
      </c>
      <c r="E310" s="452"/>
      <c r="F310" s="531"/>
      <c r="G310" s="314"/>
      <c r="H310" s="356"/>
      <c r="I310" s="314"/>
      <c r="J310" s="356"/>
      <c r="K310" s="314"/>
      <c r="L310" s="356"/>
      <c r="M310" s="314"/>
      <c r="N310" s="356"/>
      <c r="O310" s="314"/>
      <c r="P310" s="315"/>
      <c r="Q310" s="316"/>
      <c r="R310" s="315">
        <v>1</v>
      </c>
      <c r="S310" s="316">
        <v>0.60606060606060608</v>
      </c>
      <c r="T310" s="315">
        <v>2</v>
      </c>
      <c r="U310" s="316">
        <v>0.30674846625766872</v>
      </c>
      <c r="V310" s="316"/>
      <c r="W310" s="452"/>
      <c r="X310" s="452"/>
      <c r="Y310" s="452"/>
      <c r="Z310" s="452"/>
      <c r="AA310" s="452"/>
      <c r="AB310" s="452"/>
      <c r="AC310" s="452"/>
      <c r="AD310" s="311"/>
    </row>
    <row r="311" spans="1:30" ht="20.100000000000001" customHeight="1">
      <c r="A311" s="311"/>
      <c r="B311" s="311"/>
      <c r="C311" s="452"/>
      <c r="D311" s="311" t="s">
        <v>8919</v>
      </c>
      <c r="E311" s="452"/>
      <c r="F311" s="531"/>
      <c r="G311" s="314"/>
      <c r="H311" s="356"/>
      <c r="I311" s="314"/>
      <c r="J311" s="356"/>
      <c r="K311" s="314"/>
      <c r="L311" s="356"/>
      <c r="M311" s="314"/>
      <c r="N311" s="356"/>
      <c r="O311" s="314"/>
      <c r="P311" s="315"/>
      <c r="Q311" s="316"/>
      <c r="R311" s="356"/>
      <c r="S311" s="314"/>
      <c r="T311" s="315"/>
      <c r="U311" s="316"/>
      <c r="V311" s="316"/>
      <c r="W311" s="452"/>
      <c r="X311" s="452"/>
      <c r="Y311" s="452"/>
      <c r="Z311" s="452"/>
      <c r="AA311" s="452"/>
      <c r="AB311" s="452"/>
      <c r="AC311" s="452"/>
      <c r="AD311" s="311"/>
    </row>
    <row r="312" spans="1:30" ht="20.100000000000001" customHeight="1">
      <c r="A312" s="311"/>
      <c r="B312" s="311"/>
      <c r="C312" s="452"/>
      <c r="D312" s="311" t="s">
        <v>8920</v>
      </c>
      <c r="E312" s="452"/>
      <c r="F312" s="531">
        <v>1</v>
      </c>
      <c r="G312" s="314">
        <v>1.3333333333333333</v>
      </c>
      <c r="H312" s="356">
        <v>1</v>
      </c>
      <c r="I312" s="314">
        <v>1.5151515151515151</v>
      </c>
      <c r="J312" s="356"/>
      <c r="K312" s="314"/>
      <c r="L312" s="356"/>
      <c r="M312" s="314"/>
      <c r="N312" s="356"/>
      <c r="O312" s="314"/>
      <c r="P312" s="315"/>
      <c r="Q312" s="316"/>
      <c r="R312" s="356"/>
      <c r="S312" s="314"/>
      <c r="T312" s="315">
        <v>2</v>
      </c>
      <c r="U312" s="316">
        <v>0.30674846625766872</v>
      </c>
      <c r="V312" s="316"/>
      <c r="W312" s="452"/>
      <c r="X312" s="452"/>
      <c r="Y312" s="452"/>
      <c r="Z312" s="452"/>
      <c r="AA312" s="452"/>
      <c r="AB312" s="452"/>
      <c r="AC312" s="452"/>
      <c r="AD312" s="311"/>
    </row>
    <row r="313" spans="1:30" ht="20.100000000000001" customHeight="1">
      <c r="A313" s="311"/>
      <c r="B313" s="311"/>
      <c r="C313" s="452"/>
      <c r="D313" s="311" t="s">
        <v>8921</v>
      </c>
      <c r="E313" s="452"/>
      <c r="F313" s="531"/>
      <c r="G313" s="314"/>
      <c r="H313" s="356"/>
      <c r="I313" s="314"/>
      <c r="J313" s="356"/>
      <c r="K313" s="314"/>
      <c r="L313" s="356"/>
      <c r="M313" s="314"/>
      <c r="N313" s="356"/>
      <c r="O313" s="314"/>
      <c r="P313" s="315"/>
      <c r="Q313" s="316"/>
      <c r="R313" s="356"/>
      <c r="S313" s="314"/>
      <c r="T313" s="315"/>
      <c r="U313" s="316"/>
      <c r="V313" s="316"/>
      <c r="W313" s="452"/>
      <c r="X313" s="452"/>
      <c r="Y313" s="452"/>
      <c r="Z313" s="452"/>
      <c r="AA313" s="452"/>
      <c r="AB313" s="452"/>
      <c r="AC313" s="452"/>
      <c r="AD313" s="311"/>
    </row>
    <row r="314" spans="1:30" ht="20.100000000000001" customHeight="1">
      <c r="A314" s="311"/>
      <c r="B314" s="311"/>
      <c r="C314" s="452"/>
      <c r="D314" s="311" t="s">
        <v>8922</v>
      </c>
      <c r="E314" s="452"/>
      <c r="F314" s="531"/>
      <c r="G314" s="314"/>
      <c r="H314" s="356"/>
      <c r="I314" s="314"/>
      <c r="J314" s="356"/>
      <c r="K314" s="314"/>
      <c r="L314" s="356"/>
      <c r="M314" s="314"/>
      <c r="N314" s="356"/>
      <c r="O314" s="314"/>
      <c r="P314" s="315"/>
      <c r="Q314" s="316"/>
      <c r="R314" s="315">
        <v>1</v>
      </c>
      <c r="S314" s="316">
        <v>0.60606060606060608</v>
      </c>
      <c r="T314" s="315">
        <v>2</v>
      </c>
      <c r="U314" s="316">
        <v>0.30674846625766872</v>
      </c>
      <c r="V314" s="316"/>
      <c r="W314" s="452"/>
      <c r="X314" s="452"/>
      <c r="Y314" s="452"/>
      <c r="Z314" s="452"/>
      <c r="AA314" s="452"/>
      <c r="AB314" s="452"/>
      <c r="AC314" s="452"/>
      <c r="AD314" s="311"/>
    </row>
    <row r="315" spans="1:30" ht="20.100000000000001" customHeight="1">
      <c r="A315" s="311"/>
      <c r="B315" s="311"/>
      <c r="C315" s="452"/>
      <c r="D315" s="311" t="s">
        <v>8923</v>
      </c>
      <c r="E315" s="452"/>
      <c r="F315" s="531"/>
      <c r="G315" s="314"/>
      <c r="H315" s="356"/>
      <c r="I315" s="314"/>
      <c r="J315" s="356"/>
      <c r="K315" s="314"/>
      <c r="L315" s="356"/>
      <c r="M315" s="314"/>
      <c r="N315" s="356"/>
      <c r="O315" s="314"/>
      <c r="P315" s="315"/>
      <c r="Q315" s="316"/>
      <c r="R315" s="356"/>
      <c r="S315" s="314"/>
      <c r="T315" s="315">
        <v>4</v>
      </c>
      <c r="U315" s="316">
        <v>0.61349693251533743</v>
      </c>
      <c r="V315" s="316"/>
      <c r="W315" s="452"/>
      <c r="X315" s="452"/>
      <c r="Y315" s="452"/>
      <c r="Z315" s="452"/>
      <c r="AA315" s="452"/>
      <c r="AB315" s="452"/>
      <c r="AC315" s="452"/>
      <c r="AD315" s="311"/>
    </row>
    <row r="316" spans="1:30" ht="20.100000000000001" customHeight="1">
      <c r="A316" s="311"/>
      <c r="B316" s="311"/>
      <c r="C316" s="452"/>
      <c r="D316" s="311" t="s">
        <v>8924</v>
      </c>
      <c r="E316" s="452"/>
      <c r="F316" s="531"/>
      <c r="G316" s="314"/>
      <c r="H316" s="356"/>
      <c r="I316" s="314"/>
      <c r="J316" s="356"/>
      <c r="K316" s="314"/>
      <c r="L316" s="356"/>
      <c r="M316" s="314"/>
      <c r="N316" s="356"/>
      <c r="O316" s="314"/>
      <c r="P316" s="315"/>
      <c r="Q316" s="316"/>
      <c r="R316" s="356"/>
      <c r="S316" s="314"/>
      <c r="T316" s="315"/>
      <c r="U316" s="316"/>
      <c r="V316" s="316"/>
      <c r="W316" s="452"/>
      <c r="X316" s="452"/>
      <c r="Y316" s="452"/>
      <c r="Z316" s="452"/>
      <c r="AA316" s="452"/>
      <c r="AB316" s="452"/>
      <c r="AC316" s="452"/>
      <c r="AD316" s="311"/>
    </row>
    <row r="317" spans="1:30" ht="20.100000000000001" customHeight="1">
      <c r="A317" s="311"/>
      <c r="B317" s="311"/>
      <c r="C317" s="452"/>
      <c r="D317" s="311" t="s">
        <v>8925</v>
      </c>
      <c r="E317" s="452"/>
      <c r="F317" s="531"/>
      <c r="G317" s="314"/>
      <c r="H317" s="356"/>
      <c r="I317" s="314"/>
      <c r="J317" s="356"/>
      <c r="K317" s="314"/>
      <c r="L317" s="356"/>
      <c r="M317" s="314"/>
      <c r="N317" s="356"/>
      <c r="O317" s="314"/>
      <c r="P317" s="315"/>
      <c r="Q317" s="316"/>
      <c r="R317" s="356"/>
      <c r="S317" s="314"/>
      <c r="T317" s="315"/>
      <c r="U317" s="316"/>
      <c r="V317" s="316"/>
      <c r="W317" s="452"/>
      <c r="X317" s="452"/>
      <c r="Y317" s="452"/>
      <c r="Z317" s="452"/>
      <c r="AA317" s="452"/>
      <c r="AB317" s="452"/>
      <c r="AC317" s="452"/>
      <c r="AD317" s="311"/>
    </row>
    <row r="318" spans="1:30" ht="20.100000000000001" customHeight="1">
      <c r="A318" s="311"/>
      <c r="B318" s="311"/>
      <c r="C318" s="452"/>
      <c r="D318" s="311" t="s">
        <v>8926</v>
      </c>
      <c r="E318" s="452"/>
      <c r="F318" s="531"/>
      <c r="G318" s="314"/>
      <c r="H318" s="356"/>
      <c r="I318" s="314"/>
      <c r="J318" s="356"/>
      <c r="K318" s="314"/>
      <c r="L318" s="356"/>
      <c r="M318" s="314"/>
      <c r="N318" s="356"/>
      <c r="O318" s="314"/>
      <c r="P318" s="315"/>
      <c r="Q318" s="316"/>
      <c r="R318" s="356"/>
      <c r="S318" s="314"/>
      <c r="T318" s="315"/>
      <c r="U318" s="316"/>
      <c r="V318" s="316"/>
      <c r="W318" s="452"/>
      <c r="X318" s="452"/>
      <c r="Y318" s="452"/>
      <c r="Z318" s="452"/>
      <c r="AA318" s="452"/>
      <c r="AB318" s="452"/>
      <c r="AC318" s="452"/>
      <c r="AD318" s="311"/>
    </row>
    <row r="319" spans="1:30" ht="20.100000000000001" customHeight="1">
      <c r="A319" s="311"/>
      <c r="B319" s="311"/>
      <c r="C319" s="452"/>
      <c r="D319" s="311" t="s">
        <v>8927</v>
      </c>
      <c r="E319" s="452"/>
      <c r="F319" s="531"/>
      <c r="G319" s="314"/>
      <c r="H319" s="356"/>
      <c r="I319" s="314"/>
      <c r="J319" s="356">
        <v>1</v>
      </c>
      <c r="K319" s="314">
        <f t="shared" ref="K319:K327" si="0">J319/91*100</f>
        <v>1.098901098901099</v>
      </c>
      <c r="L319" s="356"/>
      <c r="M319" s="314"/>
      <c r="N319" s="356"/>
      <c r="O319" s="314"/>
      <c r="P319" s="315">
        <v>1</v>
      </c>
      <c r="Q319" s="316">
        <v>0.64935064935064934</v>
      </c>
      <c r="R319" s="356"/>
      <c r="S319" s="314"/>
      <c r="T319" s="315">
        <v>1</v>
      </c>
      <c r="U319" s="316">
        <v>0.15337423312883436</v>
      </c>
      <c r="V319" s="316"/>
      <c r="W319" s="452"/>
      <c r="X319" s="452"/>
      <c r="Y319" s="452"/>
      <c r="Z319" s="452"/>
      <c r="AA319" s="452"/>
      <c r="AB319" s="452"/>
      <c r="AC319" s="452"/>
      <c r="AD319" s="311"/>
    </row>
    <row r="320" spans="1:30" ht="20.100000000000001" customHeight="1">
      <c r="A320" s="311"/>
      <c r="B320" s="311"/>
      <c r="C320" s="452"/>
      <c r="D320" s="311" t="s">
        <v>7429</v>
      </c>
      <c r="E320" s="452"/>
      <c r="F320" s="531">
        <v>6</v>
      </c>
      <c r="G320" s="314">
        <v>8</v>
      </c>
      <c r="H320" s="356">
        <v>4</v>
      </c>
      <c r="I320" s="314">
        <v>6.0606060606060606</v>
      </c>
      <c r="J320" s="356">
        <v>14</v>
      </c>
      <c r="K320" s="314">
        <f t="shared" si="0"/>
        <v>15.384615384615385</v>
      </c>
      <c r="L320" s="356">
        <v>10</v>
      </c>
      <c r="M320" s="314">
        <v>10.416666666666668</v>
      </c>
      <c r="N320" s="356">
        <v>14</v>
      </c>
      <c r="O320" s="314">
        <v>11.382113821138212</v>
      </c>
      <c r="P320" s="315">
        <v>12</v>
      </c>
      <c r="Q320" s="316">
        <v>7.7922077922077921</v>
      </c>
      <c r="R320" s="315">
        <v>11</v>
      </c>
      <c r="S320" s="316">
        <v>6.666666666666667</v>
      </c>
      <c r="T320" s="315">
        <v>22</v>
      </c>
      <c r="U320" s="316">
        <v>3.3742331288343559</v>
      </c>
      <c r="V320" s="316"/>
      <c r="W320" s="452"/>
      <c r="X320" s="452"/>
      <c r="Y320" s="452"/>
      <c r="Z320" s="452"/>
      <c r="AA320" s="452"/>
      <c r="AB320" s="452"/>
      <c r="AC320" s="452"/>
      <c r="AD320" s="311"/>
    </row>
    <row r="321" spans="1:30" ht="20.100000000000001" customHeight="1">
      <c r="A321" s="311"/>
      <c r="B321" s="311"/>
      <c r="C321" s="452"/>
      <c r="D321" s="311" t="s">
        <v>8928</v>
      </c>
      <c r="E321" s="452"/>
      <c r="F321" s="531">
        <v>2</v>
      </c>
      <c r="G321" s="314">
        <v>2.6666666666666665</v>
      </c>
      <c r="H321" s="356">
        <v>2</v>
      </c>
      <c r="I321" s="314">
        <v>3.0303030303030303</v>
      </c>
      <c r="J321" s="356">
        <v>1</v>
      </c>
      <c r="K321" s="314">
        <f t="shared" si="0"/>
        <v>1.098901098901099</v>
      </c>
      <c r="L321" s="356">
        <v>2</v>
      </c>
      <c r="M321" s="314">
        <v>2.083333333333333</v>
      </c>
      <c r="N321" s="356">
        <v>4</v>
      </c>
      <c r="O321" s="314">
        <v>3.2520325203252032</v>
      </c>
      <c r="P321" s="315">
        <v>5</v>
      </c>
      <c r="Q321" s="316">
        <v>3.2467532467532467</v>
      </c>
      <c r="R321" s="315">
        <v>2</v>
      </c>
      <c r="S321" s="316">
        <v>1.2121212121212122</v>
      </c>
      <c r="T321" s="315">
        <v>7</v>
      </c>
      <c r="U321" s="316">
        <v>1.0736196319018405</v>
      </c>
      <c r="V321" s="316"/>
      <c r="W321" s="452"/>
      <c r="X321" s="452"/>
      <c r="Y321" s="452"/>
      <c r="Z321" s="452"/>
      <c r="AA321" s="452"/>
      <c r="AB321" s="452"/>
      <c r="AC321" s="452"/>
      <c r="AD321" s="311"/>
    </row>
    <row r="322" spans="1:30" ht="20.100000000000001" customHeight="1">
      <c r="A322" s="311"/>
      <c r="B322" s="311"/>
      <c r="C322" s="452"/>
      <c r="D322" s="311" t="s">
        <v>7430</v>
      </c>
      <c r="E322" s="452"/>
      <c r="F322" s="531">
        <v>1</v>
      </c>
      <c r="G322" s="314">
        <v>1.3333333333333333</v>
      </c>
      <c r="H322" s="356"/>
      <c r="I322" s="314"/>
      <c r="J322" s="356">
        <v>2</v>
      </c>
      <c r="K322" s="314">
        <f t="shared" si="0"/>
        <v>2.197802197802198</v>
      </c>
      <c r="L322" s="356">
        <v>1</v>
      </c>
      <c r="M322" s="314">
        <v>1.0416666666666665</v>
      </c>
      <c r="N322" s="356"/>
      <c r="O322" s="314"/>
      <c r="P322" s="315">
        <v>1</v>
      </c>
      <c r="Q322" s="316">
        <v>0.64935064935064934</v>
      </c>
      <c r="R322" s="315">
        <v>2</v>
      </c>
      <c r="S322" s="316">
        <v>1.2121212121212122</v>
      </c>
      <c r="T322" s="315">
        <v>5</v>
      </c>
      <c r="U322" s="316">
        <v>0.76687116564417179</v>
      </c>
      <c r="V322" s="316"/>
      <c r="W322" s="452"/>
      <c r="X322" s="452"/>
      <c r="Y322" s="452"/>
      <c r="Z322" s="452"/>
      <c r="AA322" s="452"/>
      <c r="AB322" s="452"/>
      <c r="AC322" s="452"/>
      <c r="AD322" s="311"/>
    </row>
    <row r="323" spans="1:30" ht="20.100000000000001" customHeight="1">
      <c r="A323" s="311"/>
      <c r="B323" s="311"/>
      <c r="C323" s="452"/>
      <c r="D323" s="311" t="s">
        <v>7414</v>
      </c>
      <c r="E323" s="452"/>
      <c r="F323" s="531">
        <v>1</v>
      </c>
      <c r="G323" s="314">
        <v>1.3333333333333333</v>
      </c>
      <c r="H323" s="356">
        <v>4</v>
      </c>
      <c r="I323" s="314">
        <v>6.0606060606060606</v>
      </c>
      <c r="J323" s="356">
        <v>1</v>
      </c>
      <c r="K323" s="314">
        <f t="shared" si="0"/>
        <v>1.098901098901099</v>
      </c>
      <c r="L323" s="356">
        <v>2</v>
      </c>
      <c r="M323" s="314">
        <v>2.083333333333333</v>
      </c>
      <c r="N323" s="356">
        <v>5</v>
      </c>
      <c r="O323" s="314">
        <v>4.0650406504065044</v>
      </c>
      <c r="P323" s="315">
        <v>7</v>
      </c>
      <c r="Q323" s="316">
        <v>4.5454545454545459</v>
      </c>
      <c r="R323" s="315">
        <v>2</v>
      </c>
      <c r="S323" s="316">
        <v>1.2121212121212122</v>
      </c>
      <c r="T323" s="315">
        <v>11</v>
      </c>
      <c r="U323" s="316">
        <v>1.6871165644171779</v>
      </c>
      <c r="V323" s="316"/>
      <c r="W323" s="452"/>
      <c r="X323" s="452"/>
      <c r="Y323" s="452"/>
      <c r="Z323" s="452"/>
      <c r="AA323" s="452"/>
      <c r="AB323" s="452"/>
      <c r="AC323" s="452"/>
      <c r="AD323" s="311"/>
    </row>
    <row r="324" spans="1:30" ht="20.100000000000001" customHeight="1">
      <c r="A324" s="311"/>
      <c r="B324" s="311"/>
      <c r="C324" s="452"/>
      <c r="D324" s="311" t="s">
        <v>7415</v>
      </c>
      <c r="E324" s="452"/>
      <c r="F324" s="531"/>
      <c r="G324" s="314"/>
      <c r="H324" s="356"/>
      <c r="I324" s="314"/>
      <c r="J324" s="356"/>
      <c r="K324" s="314"/>
      <c r="L324" s="356"/>
      <c r="M324" s="314"/>
      <c r="N324" s="356"/>
      <c r="O324" s="314"/>
      <c r="P324" s="315"/>
      <c r="Q324" s="316"/>
      <c r="R324" s="356"/>
      <c r="S324" s="314"/>
      <c r="T324" s="315">
        <v>3</v>
      </c>
      <c r="U324" s="316">
        <v>0.46012269938650308</v>
      </c>
      <c r="V324" s="316"/>
      <c r="W324" s="452"/>
      <c r="X324" s="452"/>
      <c r="Y324" s="452"/>
      <c r="Z324" s="452"/>
      <c r="AA324" s="452"/>
      <c r="AB324" s="452"/>
      <c r="AC324" s="452"/>
      <c r="AD324" s="311"/>
    </row>
    <row r="325" spans="1:30" ht="20.100000000000001" customHeight="1">
      <c r="A325" s="311"/>
      <c r="B325" s="311"/>
      <c r="C325" s="452"/>
      <c r="D325" s="311" t="s">
        <v>7416</v>
      </c>
      <c r="E325" s="452"/>
      <c r="F325" s="531">
        <v>10</v>
      </c>
      <c r="G325" s="314">
        <v>13.333333333333334</v>
      </c>
      <c r="H325" s="356">
        <v>1</v>
      </c>
      <c r="I325" s="314">
        <v>1.5151515151515151</v>
      </c>
      <c r="J325" s="356">
        <v>2</v>
      </c>
      <c r="K325" s="314">
        <f t="shared" si="0"/>
        <v>2.197802197802198</v>
      </c>
      <c r="L325" s="356">
        <v>5</v>
      </c>
      <c r="M325" s="314">
        <v>5.2083333333333339</v>
      </c>
      <c r="N325" s="356">
        <v>6</v>
      </c>
      <c r="O325" s="314">
        <v>4.8780487804878048</v>
      </c>
      <c r="P325" s="315">
        <v>9</v>
      </c>
      <c r="Q325" s="316">
        <v>5.8441558441558445</v>
      </c>
      <c r="R325" s="315">
        <v>13</v>
      </c>
      <c r="S325" s="316">
        <v>7.8787878787878789</v>
      </c>
      <c r="T325" s="315">
        <v>9</v>
      </c>
      <c r="U325" s="316">
        <v>1.3803680981595092</v>
      </c>
      <c r="V325" s="316"/>
      <c r="W325" s="452"/>
      <c r="X325" s="452"/>
      <c r="Y325" s="452"/>
      <c r="Z325" s="452"/>
      <c r="AA325" s="452"/>
      <c r="AB325" s="452"/>
      <c r="AC325" s="452"/>
      <c r="AD325" s="311"/>
    </row>
    <row r="326" spans="1:30" ht="20.100000000000001" customHeight="1">
      <c r="A326" s="311"/>
      <c r="B326" s="311"/>
      <c r="C326" s="452"/>
      <c r="D326" s="311" t="s">
        <v>8929</v>
      </c>
      <c r="E326" s="452"/>
      <c r="F326" s="531"/>
      <c r="G326" s="314"/>
      <c r="H326" s="356"/>
      <c r="I326" s="314"/>
      <c r="J326" s="356"/>
      <c r="K326" s="314"/>
      <c r="L326" s="356"/>
      <c r="M326" s="314"/>
      <c r="N326" s="356"/>
      <c r="O326" s="314"/>
      <c r="P326" s="315"/>
      <c r="Q326" s="316"/>
      <c r="R326" s="315">
        <v>3</v>
      </c>
      <c r="S326" s="316">
        <v>1.8181818181818181</v>
      </c>
      <c r="T326" s="315">
        <v>3</v>
      </c>
      <c r="U326" s="316">
        <v>0.46012269938650308</v>
      </c>
      <c r="V326" s="316"/>
      <c r="W326" s="452"/>
      <c r="X326" s="452"/>
      <c r="Y326" s="452"/>
      <c r="Z326" s="452"/>
      <c r="AA326" s="452"/>
      <c r="AB326" s="452"/>
      <c r="AC326" s="452"/>
      <c r="AD326" s="311"/>
    </row>
    <row r="327" spans="1:30" ht="20.100000000000001" customHeight="1">
      <c r="A327" s="311"/>
      <c r="B327" s="311"/>
      <c r="C327" s="452"/>
      <c r="D327" s="311" t="s">
        <v>8930</v>
      </c>
      <c r="E327" s="452"/>
      <c r="F327" s="531">
        <v>1</v>
      </c>
      <c r="G327" s="314">
        <v>1.3333333333333333</v>
      </c>
      <c r="H327" s="356">
        <v>1</v>
      </c>
      <c r="I327" s="314">
        <v>1.5151515151515151</v>
      </c>
      <c r="J327" s="356">
        <v>2</v>
      </c>
      <c r="K327" s="314">
        <f t="shared" si="0"/>
        <v>2.197802197802198</v>
      </c>
      <c r="L327" s="356">
        <v>3</v>
      </c>
      <c r="M327" s="314">
        <v>3.125</v>
      </c>
      <c r="N327" s="356">
        <v>1</v>
      </c>
      <c r="O327" s="314">
        <v>0.81300813008130079</v>
      </c>
      <c r="P327" s="315"/>
      <c r="Q327" s="316"/>
      <c r="R327" s="315"/>
      <c r="S327" s="316"/>
      <c r="T327" s="315"/>
      <c r="U327" s="316"/>
      <c r="V327" s="316"/>
      <c r="W327" s="452"/>
      <c r="X327" s="452"/>
      <c r="Y327" s="452"/>
      <c r="Z327" s="452"/>
      <c r="AA327" s="452"/>
      <c r="AB327" s="452"/>
      <c r="AC327" s="452"/>
      <c r="AD327" s="311"/>
    </row>
    <row r="328" spans="1:30" ht="20.100000000000001" customHeight="1">
      <c r="A328" s="311"/>
      <c r="B328" s="311"/>
      <c r="C328" s="452"/>
      <c r="D328" s="311" t="s">
        <v>7417</v>
      </c>
      <c r="E328" s="452"/>
      <c r="F328" s="531"/>
      <c r="G328" s="314"/>
      <c r="H328" s="356">
        <v>2</v>
      </c>
      <c r="I328" s="314">
        <v>3.0303030303030303</v>
      </c>
      <c r="J328" s="356"/>
      <c r="K328" s="314"/>
      <c r="L328" s="356"/>
      <c r="M328" s="314"/>
      <c r="N328" s="356">
        <v>1</v>
      </c>
      <c r="O328" s="314">
        <v>0.81300813008130079</v>
      </c>
      <c r="P328" s="315">
        <v>2</v>
      </c>
      <c r="Q328" s="316">
        <v>1.2987012987012987</v>
      </c>
      <c r="R328" s="315">
        <v>4</v>
      </c>
      <c r="S328" s="316">
        <v>2.4242424242424243</v>
      </c>
      <c r="T328" s="315">
        <v>26</v>
      </c>
      <c r="U328" s="316">
        <v>3.9877300613496933</v>
      </c>
      <c r="V328" s="316"/>
      <c r="W328" s="452"/>
      <c r="X328" s="452"/>
      <c r="Y328" s="452"/>
      <c r="Z328" s="452"/>
      <c r="AA328" s="452"/>
      <c r="AB328" s="452"/>
      <c r="AC328" s="452"/>
      <c r="AD328" s="311"/>
    </row>
    <row r="329" spans="1:30" ht="20.100000000000001" customHeight="1">
      <c r="A329" s="311"/>
      <c r="B329" s="311"/>
      <c r="C329" s="452"/>
      <c r="D329" s="311" t="s">
        <v>7418</v>
      </c>
      <c r="E329" s="452"/>
      <c r="F329" s="531"/>
      <c r="G329" s="314"/>
      <c r="H329" s="356">
        <v>2</v>
      </c>
      <c r="I329" s="314">
        <v>3.0303030303030303</v>
      </c>
      <c r="J329" s="356"/>
      <c r="K329" s="314"/>
      <c r="L329" s="356">
        <v>2</v>
      </c>
      <c r="M329" s="314">
        <v>2.083333333333333</v>
      </c>
      <c r="N329" s="356">
        <v>2</v>
      </c>
      <c r="O329" s="314">
        <v>1.6260162601626016</v>
      </c>
      <c r="P329" s="315">
        <v>7</v>
      </c>
      <c r="Q329" s="316">
        <v>4.5454545454545459</v>
      </c>
      <c r="R329" s="315">
        <v>4</v>
      </c>
      <c r="S329" s="316">
        <v>2.4242424242424243</v>
      </c>
      <c r="T329" s="315">
        <v>10</v>
      </c>
      <c r="U329" s="316">
        <v>1.5337423312883436</v>
      </c>
      <c r="V329" s="316"/>
      <c r="W329" s="452"/>
      <c r="X329" s="452"/>
      <c r="Y329" s="452"/>
      <c r="Z329" s="452"/>
      <c r="AA329" s="452"/>
      <c r="AB329" s="452"/>
      <c r="AC329" s="452"/>
      <c r="AD329" s="311"/>
    </row>
    <row r="330" spans="1:30" ht="20.100000000000001" customHeight="1">
      <c r="A330" s="374" t="s">
        <v>3272</v>
      </c>
      <c r="B330" s="374" t="s">
        <v>1132</v>
      </c>
      <c r="C330" s="358" t="s">
        <v>3335</v>
      </c>
      <c r="D330" s="374" t="s">
        <v>7426</v>
      </c>
      <c r="E330" s="358"/>
      <c r="F330" s="443">
        <v>23</v>
      </c>
      <c r="G330" s="444">
        <v>30.666666666666668</v>
      </c>
      <c r="H330" s="443">
        <v>16</v>
      </c>
      <c r="I330" s="444">
        <v>24.242424242424242</v>
      </c>
      <c r="J330" s="443">
        <v>25</v>
      </c>
      <c r="K330" s="444">
        <v>27.472527472527471</v>
      </c>
      <c r="L330" s="443">
        <v>29</v>
      </c>
      <c r="M330" s="444">
        <v>30.208333333333332</v>
      </c>
      <c r="N330" s="443">
        <v>21</v>
      </c>
      <c r="O330" s="444">
        <v>17.073170731707318</v>
      </c>
      <c r="P330" s="471">
        <v>39</v>
      </c>
      <c r="Q330" s="465">
        <v>25.324675324675326</v>
      </c>
      <c r="R330" s="471">
        <v>33</v>
      </c>
      <c r="S330" s="465">
        <v>20</v>
      </c>
      <c r="T330" s="471"/>
      <c r="U330" s="465"/>
      <c r="V330" s="465" t="s">
        <v>8028</v>
      </c>
      <c r="W330" s="358" t="s">
        <v>7010</v>
      </c>
      <c r="X330" s="358" t="s">
        <v>7010</v>
      </c>
      <c r="Y330" s="358" t="s">
        <v>7010</v>
      </c>
      <c r="Z330" s="358" t="s">
        <v>7010</v>
      </c>
      <c r="AA330" s="358" t="s">
        <v>7010</v>
      </c>
      <c r="AB330" s="358" t="s">
        <v>7010</v>
      </c>
      <c r="AC330" s="358"/>
      <c r="AD330" s="374" t="s">
        <v>7431</v>
      </c>
    </row>
    <row r="331" spans="1:30" ht="20.100000000000001" customHeight="1">
      <c r="A331" s="311"/>
      <c r="B331" s="311"/>
      <c r="C331" s="452"/>
      <c r="D331" s="311" t="s">
        <v>8948</v>
      </c>
      <c r="E331" s="452"/>
      <c r="F331" s="531">
        <v>4</v>
      </c>
      <c r="G331" s="314">
        <v>5.333333333333333</v>
      </c>
      <c r="H331" s="356">
        <v>8</v>
      </c>
      <c r="I331" s="314">
        <v>12.121212121212121</v>
      </c>
      <c r="J331" s="356">
        <v>18</v>
      </c>
      <c r="K331" s="314">
        <v>19.780219780219781</v>
      </c>
      <c r="L331" s="356">
        <v>17</v>
      </c>
      <c r="M331" s="314">
        <v>17.708333333333336</v>
      </c>
      <c r="N331" s="356">
        <v>22</v>
      </c>
      <c r="O331" s="314">
        <v>17.886178861788618</v>
      </c>
      <c r="P331" s="315">
        <v>23</v>
      </c>
      <c r="Q331" s="316">
        <v>14.935064935064934</v>
      </c>
      <c r="R331" s="315">
        <v>40</v>
      </c>
      <c r="S331" s="316">
        <v>24.242424242424242</v>
      </c>
      <c r="T331" s="315"/>
      <c r="U331" s="316"/>
      <c r="V331" s="316"/>
      <c r="W331" s="452"/>
      <c r="X331" s="452"/>
      <c r="Y331" s="452"/>
      <c r="Z331" s="452"/>
      <c r="AA331" s="452"/>
      <c r="AB331" s="452"/>
      <c r="AC331" s="452"/>
      <c r="AD331" s="311" t="s">
        <v>7432</v>
      </c>
    </row>
    <row r="332" spans="1:30" ht="20.100000000000001" customHeight="1">
      <c r="A332" s="311"/>
      <c r="B332" s="311"/>
      <c r="C332" s="452"/>
      <c r="D332" s="311" t="s">
        <v>7427</v>
      </c>
      <c r="E332" s="452"/>
      <c r="F332" s="531">
        <v>1</v>
      </c>
      <c r="G332" s="314">
        <v>1.3333333333333333</v>
      </c>
      <c r="H332" s="356">
        <v>2</v>
      </c>
      <c r="I332" s="314">
        <v>3.0303030303030303</v>
      </c>
      <c r="J332" s="356">
        <v>2</v>
      </c>
      <c r="K332" s="314">
        <v>2.197802197802198</v>
      </c>
      <c r="L332" s="356"/>
      <c r="M332" s="314"/>
      <c r="N332" s="356">
        <v>3</v>
      </c>
      <c r="O332" s="314">
        <v>2.4390243902439024</v>
      </c>
      <c r="P332" s="315">
        <v>5</v>
      </c>
      <c r="Q332" s="316">
        <v>3.2467532467532467</v>
      </c>
      <c r="R332" s="315">
        <v>5</v>
      </c>
      <c r="S332" s="316">
        <v>3.0303030303030303</v>
      </c>
      <c r="T332" s="315"/>
      <c r="U332" s="316"/>
      <c r="V332" s="316"/>
      <c r="W332" s="452"/>
      <c r="X332" s="452"/>
      <c r="Y332" s="452"/>
      <c r="Z332" s="452"/>
      <c r="AA332" s="452"/>
      <c r="AB332" s="452"/>
      <c r="AC332" s="452"/>
      <c r="AD332" s="311" t="s">
        <v>7428</v>
      </c>
    </row>
    <row r="333" spans="1:30" ht="20.100000000000001" customHeight="1">
      <c r="A333" s="311"/>
      <c r="B333" s="311"/>
      <c r="C333" s="452"/>
      <c r="D333" s="311" t="s">
        <v>2277</v>
      </c>
      <c r="E333" s="452"/>
      <c r="F333" s="531">
        <v>10</v>
      </c>
      <c r="G333" s="314">
        <v>13.333333333333334</v>
      </c>
      <c r="H333" s="356">
        <v>9</v>
      </c>
      <c r="I333" s="314">
        <v>13.636363636363637</v>
      </c>
      <c r="J333" s="356">
        <v>7</v>
      </c>
      <c r="K333" s="314">
        <v>7.6923076923076925</v>
      </c>
      <c r="L333" s="356">
        <v>17</v>
      </c>
      <c r="M333" s="314">
        <v>17.708333333333336</v>
      </c>
      <c r="N333" s="356">
        <v>11</v>
      </c>
      <c r="O333" s="314">
        <v>8.9430894308943092</v>
      </c>
      <c r="P333" s="315">
        <v>19</v>
      </c>
      <c r="Q333" s="316">
        <v>12.337662337662337</v>
      </c>
      <c r="R333" s="315">
        <v>17</v>
      </c>
      <c r="S333" s="316">
        <v>10.303030303030303</v>
      </c>
      <c r="T333" s="315"/>
      <c r="U333" s="316"/>
      <c r="V333" s="316"/>
      <c r="W333" s="452"/>
      <c r="X333" s="452"/>
      <c r="Y333" s="452"/>
      <c r="Z333" s="452"/>
      <c r="AA333" s="452"/>
      <c r="AB333" s="452"/>
      <c r="AC333" s="452"/>
      <c r="AD333" s="311"/>
    </row>
    <row r="334" spans="1:30" ht="20.100000000000001" customHeight="1">
      <c r="A334" s="311"/>
      <c r="B334" s="311"/>
      <c r="C334" s="452"/>
      <c r="D334" s="311" t="s">
        <v>2278</v>
      </c>
      <c r="E334" s="452"/>
      <c r="F334" s="531"/>
      <c r="G334" s="314"/>
      <c r="H334" s="356"/>
      <c r="I334" s="314"/>
      <c r="J334" s="356"/>
      <c r="K334" s="314"/>
      <c r="L334" s="356"/>
      <c r="M334" s="314"/>
      <c r="N334" s="356">
        <v>1</v>
      </c>
      <c r="O334" s="314">
        <v>0.81300813008130079</v>
      </c>
      <c r="P334" s="315">
        <v>1</v>
      </c>
      <c r="Q334" s="316">
        <v>0.64935064935064934</v>
      </c>
      <c r="R334" s="315">
        <v>2</v>
      </c>
      <c r="S334" s="316">
        <v>1.2121212121212122</v>
      </c>
      <c r="T334" s="315"/>
      <c r="U334" s="316"/>
      <c r="V334" s="316"/>
      <c r="W334" s="452"/>
      <c r="X334" s="452"/>
      <c r="Y334" s="452"/>
      <c r="Z334" s="452"/>
      <c r="AA334" s="452"/>
      <c r="AB334" s="452"/>
      <c r="AC334" s="452"/>
      <c r="AD334" s="311"/>
    </row>
    <row r="335" spans="1:30" ht="20.100000000000001" customHeight="1">
      <c r="A335" s="311"/>
      <c r="B335" s="311"/>
      <c r="C335" s="452"/>
      <c r="D335" s="311" t="s">
        <v>2279</v>
      </c>
      <c r="E335" s="452"/>
      <c r="F335" s="531"/>
      <c r="G335" s="314"/>
      <c r="H335" s="356"/>
      <c r="I335" s="314"/>
      <c r="J335" s="356">
        <v>1</v>
      </c>
      <c r="K335" s="314">
        <v>1.098901098901099</v>
      </c>
      <c r="L335" s="356">
        <v>3</v>
      </c>
      <c r="M335" s="314">
        <v>3.125</v>
      </c>
      <c r="N335" s="356">
        <v>7</v>
      </c>
      <c r="O335" s="314">
        <v>5.691056910569106</v>
      </c>
      <c r="P335" s="315">
        <v>3</v>
      </c>
      <c r="Q335" s="316">
        <v>1.948051948051948</v>
      </c>
      <c r="R335" s="315">
        <v>4</v>
      </c>
      <c r="S335" s="316">
        <v>2.4242424242424243</v>
      </c>
      <c r="T335" s="315"/>
      <c r="U335" s="316"/>
      <c r="V335" s="316"/>
      <c r="W335" s="452"/>
      <c r="X335" s="452"/>
      <c r="Y335" s="452"/>
      <c r="Z335" s="452"/>
      <c r="AA335" s="452"/>
      <c r="AB335" s="452"/>
      <c r="AC335" s="452"/>
      <c r="AD335" s="311"/>
    </row>
    <row r="336" spans="1:30" ht="20.100000000000001" customHeight="1">
      <c r="A336" s="311"/>
      <c r="B336" s="311"/>
      <c r="C336" s="452"/>
      <c r="D336" s="311" t="s">
        <v>2280</v>
      </c>
      <c r="E336" s="452"/>
      <c r="F336" s="531"/>
      <c r="G336" s="314"/>
      <c r="H336" s="356"/>
      <c r="I336" s="314"/>
      <c r="J336" s="356"/>
      <c r="K336" s="314"/>
      <c r="L336" s="356"/>
      <c r="M336" s="314"/>
      <c r="N336" s="356"/>
      <c r="O336" s="314"/>
      <c r="P336" s="315"/>
      <c r="Q336" s="316"/>
      <c r="R336" s="356"/>
      <c r="S336" s="314"/>
      <c r="T336" s="315"/>
      <c r="U336" s="316"/>
      <c r="V336" s="316"/>
      <c r="W336" s="452"/>
      <c r="X336" s="452"/>
      <c r="Y336" s="452"/>
      <c r="Z336" s="452"/>
      <c r="AA336" s="452"/>
      <c r="AB336" s="452"/>
      <c r="AC336" s="452"/>
      <c r="AD336" s="311"/>
    </row>
    <row r="337" spans="1:30" ht="20.100000000000001" customHeight="1">
      <c r="A337" s="311"/>
      <c r="B337" s="311"/>
      <c r="C337" s="452"/>
      <c r="D337" s="311" t="s">
        <v>2281</v>
      </c>
      <c r="E337" s="452"/>
      <c r="F337" s="531">
        <v>1</v>
      </c>
      <c r="G337" s="314">
        <v>1.3333333333333333</v>
      </c>
      <c r="H337" s="356"/>
      <c r="I337" s="314"/>
      <c r="J337" s="356"/>
      <c r="K337" s="314"/>
      <c r="L337" s="356"/>
      <c r="M337" s="314"/>
      <c r="N337" s="356"/>
      <c r="O337" s="314"/>
      <c r="P337" s="315"/>
      <c r="Q337" s="316"/>
      <c r="R337" s="356"/>
      <c r="S337" s="314"/>
      <c r="T337" s="315"/>
      <c r="U337" s="316"/>
      <c r="V337" s="316"/>
      <c r="W337" s="452"/>
      <c r="X337" s="452"/>
      <c r="Y337" s="452"/>
      <c r="Z337" s="452"/>
      <c r="AA337" s="452"/>
      <c r="AB337" s="452"/>
      <c r="AC337" s="452"/>
      <c r="AD337" s="311"/>
    </row>
    <row r="338" spans="1:30" ht="20.100000000000001" customHeight="1">
      <c r="A338" s="311"/>
      <c r="B338" s="311"/>
      <c r="C338" s="452"/>
      <c r="D338" s="311" t="s">
        <v>7433</v>
      </c>
      <c r="E338" s="452"/>
      <c r="F338" s="531"/>
      <c r="G338" s="314"/>
      <c r="H338" s="356">
        <v>1</v>
      </c>
      <c r="I338" s="314">
        <v>1.5151515151515151</v>
      </c>
      <c r="J338" s="356">
        <v>1</v>
      </c>
      <c r="K338" s="314">
        <v>1.098901098901099</v>
      </c>
      <c r="L338" s="356"/>
      <c r="M338" s="314"/>
      <c r="N338" s="356"/>
      <c r="O338" s="314"/>
      <c r="P338" s="315"/>
      <c r="Q338" s="316"/>
      <c r="R338" s="315">
        <v>2</v>
      </c>
      <c r="S338" s="316">
        <v>1.2121212121212122</v>
      </c>
      <c r="T338" s="315"/>
      <c r="U338" s="316"/>
      <c r="V338" s="316"/>
      <c r="W338" s="452"/>
      <c r="X338" s="452"/>
      <c r="Y338" s="452"/>
      <c r="Z338" s="452"/>
      <c r="AA338" s="452"/>
      <c r="AB338" s="452"/>
      <c r="AC338" s="452"/>
      <c r="AD338" s="311"/>
    </row>
    <row r="339" spans="1:30" ht="20.100000000000001" customHeight="1">
      <c r="A339" s="311"/>
      <c r="B339" s="311"/>
      <c r="C339" s="452"/>
      <c r="D339" s="311" t="s">
        <v>7434</v>
      </c>
      <c r="E339" s="452"/>
      <c r="F339" s="531"/>
      <c r="G339" s="314"/>
      <c r="H339" s="356"/>
      <c r="I339" s="314"/>
      <c r="J339" s="356"/>
      <c r="K339" s="314"/>
      <c r="L339" s="356"/>
      <c r="M339" s="314"/>
      <c r="N339" s="356"/>
      <c r="O339" s="314"/>
      <c r="P339" s="315"/>
      <c r="Q339" s="316"/>
      <c r="R339" s="315">
        <v>2</v>
      </c>
      <c r="S339" s="316">
        <v>1.2121212121212122</v>
      </c>
      <c r="T339" s="315"/>
      <c r="U339" s="316"/>
      <c r="V339" s="316"/>
      <c r="W339" s="452"/>
      <c r="X339" s="452"/>
      <c r="Y339" s="452"/>
      <c r="Z339" s="452"/>
      <c r="AA339" s="452"/>
      <c r="AB339" s="452"/>
      <c r="AC339" s="452"/>
      <c r="AD339" s="311"/>
    </row>
    <row r="340" spans="1:30" ht="20.100000000000001" customHeight="1">
      <c r="A340" s="311"/>
      <c r="B340" s="311"/>
      <c r="C340" s="452"/>
      <c r="D340" s="311" t="s">
        <v>8949</v>
      </c>
      <c r="E340" s="452"/>
      <c r="F340" s="531">
        <v>24</v>
      </c>
      <c r="G340" s="314">
        <v>32</v>
      </c>
      <c r="H340" s="356">
        <v>17</v>
      </c>
      <c r="I340" s="314">
        <v>25.757575757575758</v>
      </c>
      <c r="J340" s="356">
        <v>21</v>
      </c>
      <c r="K340" s="314">
        <v>23.076923076923077</v>
      </c>
      <c r="L340" s="356">
        <v>20</v>
      </c>
      <c r="M340" s="314">
        <v>20.833333333333336</v>
      </c>
      <c r="N340" s="356">
        <v>41</v>
      </c>
      <c r="O340" s="314">
        <v>33.333333333333336</v>
      </c>
      <c r="P340" s="315">
        <v>46</v>
      </c>
      <c r="Q340" s="316">
        <v>29.870129870129869</v>
      </c>
      <c r="R340" s="315">
        <v>37</v>
      </c>
      <c r="S340" s="316">
        <v>22.424242424242426</v>
      </c>
      <c r="T340" s="315"/>
      <c r="U340" s="316"/>
      <c r="V340" s="316"/>
      <c r="W340" s="452"/>
      <c r="X340" s="452"/>
      <c r="Y340" s="452"/>
      <c r="Z340" s="452"/>
      <c r="AA340" s="452"/>
      <c r="AB340" s="452"/>
      <c r="AC340" s="452"/>
      <c r="AD340" s="311"/>
    </row>
    <row r="341" spans="1:30" ht="20.100000000000001" customHeight="1">
      <c r="A341" s="311"/>
      <c r="B341" s="311"/>
      <c r="C341" s="452"/>
      <c r="D341" s="311" t="s">
        <v>8950</v>
      </c>
      <c r="E341" s="452"/>
      <c r="F341" s="531"/>
      <c r="G341" s="314"/>
      <c r="H341" s="356">
        <v>1</v>
      </c>
      <c r="I341" s="314">
        <v>1.5151515151515151</v>
      </c>
      <c r="J341" s="356"/>
      <c r="K341" s="314"/>
      <c r="L341" s="356">
        <v>1</v>
      </c>
      <c r="M341" s="314">
        <v>1.0416666666666665</v>
      </c>
      <c r="N341" s="356">
        <v>1</v>
      </c>
      <c r="O341" s="314">
        <v>0.81300813008130079</v>
      </c>
      <c r="P341" s="315"/>
      <c r="Q341" s="316"/>
      <c r="R341" s="315">
        <v>1</v>
      </c>
      <c r="S341" s="316">
        <v>0.60606060606060608</v>
      </c>
      <c r="T341" s="315"/>
      <c r="U341" s="316"/>
      <c r="V341" s="316"/>
      <c r="W341" s="452"/>
      <c r="X341" s="452"/>
      <c r="Y341" s="452"/>
      <c r="Z341" s="452"/>
      <c r="AA341" s="452"/>
      <c r="AB341" s="452"/>
      <c r="AC341" s="452"/>
      <c r="AD341" s="311"/>
    </row>
    <row r="342" spans="1:30" ht="20.100000000000001" customHeight="1">
      <c r="A342" s="311"/>
      <c r="B342" s="311"/>
      <c r="C342" s="452"/>
      <c r="D342" s="311" t="s">
        <v>8951</v>
      </c>
      <c r="E342" s="452"/>
      <c r="F342" s="531">
        <v>2</v>
      </c>
      <c r="G342" s="314">
        <v>2.6666666666666665</v>
      </c>
      <c r="H342" s="356">
        <v>1</v>
      </c>
      <c r="I342" s="314">
        <v>1.5151515151515151</v>
      </c>
      <c r="J342" s="356">
        <v>4</v>
      </c>
      <c r="K342" s="314">
        <v>4.395604395604396</v>
      </c>
      <c r="L342" s="356">
        <v>5</v>
      </c>
      <c r="M342" s="314">
        <v>5.2083333333333339</v>
      </c>
      <c r="N342" s="356">
        <v>6</v>
      </c>
      <c r="O342" s="314">
        <v>4.8780487804878048</v>
      </c>
      <c r="P342" s="315">
        <v>4</v>
      </c>
      <c r="Q342" s="316">
        <v>2.5974025974025974</v>
      </c>
      <c r="R342" s="315">
        <v>8</v>
      </c>
      <c r="S342" s="316">
        <v>4.8484848484848486</v>
      </c>
      <c r="T342" s="315"/>
      <c r="U342" s="316"/>
      <c r="V342" s="316"/>
      <c r="W342" s="452"/>
      <c r="X342" s="452"/>
      <c r="Y342" s="452"/>
      <c r="Z342" s="452"/>
      <c r="AA342" s="452"/>
      <c r="AB342" s="452"/>
      <c r="AC342" s="452"/>
      <c r="AD342" s="311"/>
    </row>
    <row r="343" spans="1:30" ht="20.100000000000001" customHeight="1">
      <c r="A343" s="311"/>
      <c r="B343" s="311"/>
      <c r="C343" s="452"/>
      <c r="D343" s="311" t="s">
        <v>8952</v>
      </c>
      <c r="E343" s="452"/>
      <c r="F343" s="531">
        <v>1</v>
      </c>
      <c r="G343" s="314">
        <v>1.3333333333333333</v>
      </c>
      <c r="H343" s="356">
        <v>2</v>
      </c>
      <c r="I343" s="314">
        <v>3.0303030303030303</v>
      </c>
      <c r="J343" s="356">
        <v>4</v>
      </c>
      <c r="K343" s="314">
        <v>4.395604395604396</v>
      </c>
      <c r="L343" s="356"/>
      <c r="M343" s="314"/>
      <c r="N343" s="356"/>
      <c r="O343" s="314"/>
      <c r="P343" s="315">
        <v>2</v>
      </c>
      <c r="Q343" s="316">
        <v>1.2987012987012987</v>
      </c>
      <c r="R343" s="356"/>
      <c r="S343" s="314"/>
      <c r="T343" s="315"/>
      <c r="U343" s="316"/>
      <c r="V343" s="316"/>
      <c r="W343" s="452"/>
      <c r="X343" s="452"/>
      <c r="Y343" s="452"/>
      <c r="Z343" s="452"/>
      <c r="AA343" s="452"/>
      <c r="AB343" s="452"/>
      <c r="AC343" s="452"/>
      <c r="AD343" s="311"/>
    </row>
    <row r="344" spans="1:30" ht="20.100000000000001" customHeight="1">
      <c r="A344" s="311"/>
      <c r="B344" s="311"/>
      <c r="C344" s="452"/>
      <c r="D344" s="311" t="s">
        <v>7394</v>
      </c>
      <c r="E344" s="452"/>
      <c r="F344" s="531">
        <v>3</v>
      </c>
      <c r="G344" s="314">
        <v>4</v>
      </c>
      <c r="H344" s="356">
        <v>6</v>
      </c>
      <c r="I344" s="314">
        <v>9.0909090909090917</v>
      </c>
      <c r="J344" s="356">
        <v>7</v>
      </c>
      <c r="K344" s="314">
        <v>7.6923076923076925</v>
      </c>
      <c r="L344" s="356">
        <v>3</v>
      </c>
      <c r="M344" s="314">
        <v>3.125</v>
      </c>
      <c r="N344" s="356">
        <v>7</v>
      </c>
      <c r="O344" s="314">
        <v>5.691056910569106</v>
      </c>
      <c r="P344" s="315">
        <v>7</v>
      </c>
      <c r="Q344" s="316">
        <v>4.5454545454545459</v>
      </c>
      <c r="R344" s="315">
        <v>7</v>
      </c>
      <c r="S344" s="316">
        <v>4.2424242424242422</v>
      </c>
      <c r="T344" s="315"/>
      <c r="U344" s="316"/>
      <c r="V344" s="316"/>
      <c r="W344" s="452"/>
      <c r="X344" s="452"/>
      <c r="Y344" s="452"/>
      <c r="Z344" s="452"/>
      <c r="AA344" s="452"/>
      <c r="AB344" s="452"/>
      <c r="AC344" s="452"/>
      <c r="AD344" s="311"/>
    </row>
    <row r="345" spans="1:30" ht="20.100000000000001" customHeight="1">
      <c r="A345" s="311"/>
      <c r="B345" s="311"/>
      <c r="C345" s="452"/>
      <c r="D345" s="311" t="s">
        <v>8953</v>
      </c>
      <c r="E345" s="452"/>
      <c r="F345" s="531">
        <v>6</v>
      </c>
      <c r="G345" s="314">
        <v>8</v>
      </c>
      <c r="H345" s="356">
        <v>3</v>
      </c>
      <c r="I345" s="314">
        <v>4.5454545454545459</v>
      </c>
      <c r="J345" s="356">
        <v>1</v>
      </c>
      <c r="K345" s="314">
        <v>1.098901098901099</v>
      </c>
      <c r="L345" s="356">
        <v>1</v>
      </c>
      <c r="M345" s="314">
        <v>1.0416666666666665</v>
      </c>
      <c r="N345" s="356">
        <v>3</v>
      </c>
      <c r="O345" s="314">
        <v>2.4390243902439024</v>
      </c>
      <c r="P345" s="315">
        <v>5</v>
      </c>
      <c r="Q345" s="316">
        <v>3.2467532467532467</v>
      </c>
      <c r="R345" s="315">
        <v>7</v>
      </c>
      <c r="S345" s="316">
        <v>4.2424242424242422</v>
      </c>
      <c r="T345" s="315"/>
      <c r="U345" s="316"/>
      <c r="V345" s="316"/>
      <c r="W345" s="452"/>
      <c r="X345" s="452"/>
      <c r="Y345" s="452"/>
      <c r="Z345" s="452"/>
      <c r="AA345" s="452"/>
      <c r="AB345" s="452"/>
      <c r="AC345" s="452"/>
      <c r="AD345" s="311"/>
    </row>
    <row r="346" spans="1:30" ht="19.5" customHeight="1">
      <c r="A346" s="374" t="s">
        <v>3384</v>
      </c>
      <c r="B346" s="374" t="s">
        <v>8956</v>
      </c>
      <c r="C346" s="358" t="s">
        <v>3335</v>
      </c>
      <c r="D346" s="468" t="s">
        <v>2592</v>
      </c>
      <c r="E346" s="358"/>
      <c r="F346" s="443"/>
      <c r="G346" s="444"/>
      <c r="H346" s="443"/>
      <c r="I346" s="444"/>
      <c r="J346" s="443"/>
      <c r="K346" s="444"/>
      <c r="L346" s="443"/>
      <c r="M346" s="444"/>
      <c r="N346" s="443"/>
      <c r="O346" s="444"/>
      <c r="P346" s="490"/>
      <c r="Q346" s="491"/>
      <c r="R346" s="490"/>
      <c r="S346" s="491"/>
      <c r="T346" s="471">
        <v>170</v>
      </c>
      <c r="U346" s="465">
        <v>26.113671274961597</v>
      </c>
      <c r="V346" s="465"/>
      <c r="W346" s="358"/>
      <c r="X346" s="358"/>
      <c r="Y346" s="358"/>
      <c r="Z346" s="358"/>
      <c r="AA346" s="358"/>
      <c r="AB346" s="358"/>
      <c r="AC346" s="358" t="s">
        <v>7010</v>
      </c>
      <c r="AD346" s="374" t="s">
        <v>7431</v>
      </c>
    </row>
    <row r="347" spans="1:30" ht="19.5" customHeight="1">
      <c r="A347" s="311"/>
      <c r="B347" s="311"/>
      <c r="C347" s="452"/>
      <c r="D347" s="111" t="s">
        <v>2276</v>
      </c>
      <c r="E347" s="452"/>
      <c r="F347" s="531"/>
      <c r="G347" s="314"/>
      <c r="H347" s="356"/>
      <c r="I347" s="314"/>
      <c r="J347" s="356"/>
      <c r="K347" s="314"/>
      <c r="L347" s="356"/>
      <c r="M347" s="314"/>
      <c r="N347" s="356"/>
      <c r="O347" s="314"/>
      <c r="P347" s="76"/>
      <c r="Q347" s="336"/>
      <c r="R347" s="76"/>
      <c r="S347" s="336"/>
      <c r="T347" s="315">
        <v>142</v>
      </c>
      <c r="U347" s="316">
        <v>21.812596006144393</v>
      </c>
      <c r="V347" s="316"/>
      <c r="W347" s="452"/>
      <c r="X347" s="452"/>
      <c r="Y347" s="452"/>
      <c r="Z347" s="452"/>
      <c r="AA347" s="452"/>
      <c r="AB347" s="452"/>
      <c r="AC347" s="452"/>
      <c r="AD347" s="311"/>
    </row>
    <row r="348" spans="1:30" ht="19.5" customHeight="1">
      <c r="A348" s="311"/>
      <c r="B348" s="311"/>
      <c r="C348" s="452"/>
      <c r="D348" s="111" t="s">
        <v>2593</v>
      </c>
      <c r="E348" s="452"/>
      <c r="F348" s="531"/>
      <c r="G348" s="314"/>
      <c r="H348" s="356"/>
      <c r="I348" s="314"/>
      <c r="J348" s="356"/>
      <c r="K348" s="314"/>
      <c r="L348" s="356"/>
      <c r="M348" s="314"/>
      <c r="N348" s="356"/>
      <c r="O348" s="314"/>
      <c r="P348" s="76"/>
      <c r="Q348" s="336"/>
      <c r="R348" s="76"/>
      <c r="S348" s="336"/>
      <c r="T348" s="315">
        <v>14</v>
      </c>
      <c r="U348" s="316">
        <v>2.1</v>
      </c>
      <c r="V348" s="316"/>
      <c r="W348" s="452"/>
      <c r="X348" s="452"/>
      <c r="Y348" s="452"/>
      <c r="Z348" s="452"/>
      <c r="AA348" s="452"/>
      <c r="AB348" s="452"/>
      <c r="AC348" s="452"/>
      <c r="AD348" s="311"/>
    </row>
    <row r="349" spans="1:30" ht="19.5" customHeight="1">
      <c r="A349" s="311"/>
      <c r="B349" s="311"/>
      <c r="C349" s="452"/>
      <c r="D349" s="111" t="s">
        <v>2277</v>
      </c>
      <c r="E349" s="452"/>
      <c r="F349" s="531"/>
      <c r="G349" s="314"/>
      <c r="H349" s="356"/>
      <c r="I349" s="314"/>
      <c r="J349" s="356"/>
      <c r="K349" s="314"/>
      <c r="L349" s="356"/>
      <c r="M349" s="314"/>
      <c r="N349" s="356"/>
      <c r="O349" s="314"/>
      <c r="P349" s="76"/>
      <c r="Q349" s="336"/>
      <c r="R349" s="76"/>
      <c r="S349" s="336"/>
      <c r="T349" s="315">
        <v>85</v>
      </c>
      <c r="U349" s="316">
        <v>13</v>
      </c>
      <c r="V349" s="316"/>
      <c r="W349" s="452"/>
      <c r="X349" s="452"/>
      <c r="Y349" s="452"/>
      <c r="Z349" s="452"/>
      <c r="AA349" s="452"/>
      <c r="AB349" s="452"/>
      <c r="AC349" s="452"/>
      <c r="AD349" s="311"/>
    </row>
    <row r="350" spans="1:30" ht="19.5" customHeight="1">
      <c r="A350" s="311"/>
      <c r="B350" s="311"/>
      <c r="C350" s="452"/>
      <c r="D350" s="111" t="s">
        <v>2278</v>
      </c>
      <c r="E350" s="452"/>
      <c r="F350" s="531"/>
      <c r="G350" s="314"/>
      <c r="H350" s="356"/>
      <c r="I350" s="314"/>
      <c r="J350" s="356"/>
      <c r="K350" s="314"/>
      <c r="L350" s="356"/>
      <c r="M350" s="314"/>
      <c r="N350" s="356"/>
      <c r="O350" s="314"/>
      <c r="P350" s="76"/>
      <c r="Q350" s="336"/>
      <c r="R350" s="76"/>
      <c r="S350" s="336"/>
      <c r="T350" s="315">
        <v>12</v>
      </c>
      <c r="U350" s="316">
        <v>1.8433179723502304</v>
      </c>
      <c r="V350" s="316"/>
      <c r="W350" s="452"/>
      <c r="X350" s="452"/>
      <c r="Y350" s="452"/>
      <c r="Z350" s="452"/>
      <c r="AA350" s="452"/>
      <c r="AB350" s="452"/>
      <c r="AC350" s="452"/>
      <c r="AD350" s="311"/>
    </row>
    <row r="351" spans="1:30" ht="19.5" customHeight="1">
      <c r="A351" s="311"/>
      <c r="B351" s="311"/>
      <c r="C351" s="452"/>
      <c r="D351" s="111" t="s">
        <v>2279</v>
      </c>
      <c r="E351" s="452"/>
      <c r="F351" s="531"/>
      <c r="G351" s="314"/>
      <c r="H351" s="356"/>
      <c r="I351" s="314"/>
      <c r="J351" s="356"/>
      <c r="K351" s="314"/>
      <c r="L351" s="356"/>
      <c r="M351" s="314"/>
      <c r="N351" s="356"/>
      <c r="O351" s="314"/>
      <c r="P351" s="76"/>
      <c r="Q351" s="336"/>
      <c r="R351" s="76"/>
      <c r="S351" s="336"/>
      <c r="T351" s="315">
        <v>9</v>
      </c>
      <c r="U351" s="316">
        <v>1.3824884792626728</v>
      </c>
      <c r="V351" s="316"/>
      <c r="W351" s="452"/>
      <c r="X351" s="452"/>
      <c r="Y351" s="452"/>
      <c r="Z351" s="452"/>
      <c r="AA351" s="452"/>
      <c r="AB351" s="452"/>
      <c r="AC351" s="452"/>
      <c r="AD351" s="311"/>
    </row>
    <row r="352" spans="1:30" ht="19.5" customHeight="1">
      <c r="A352" s="311"/>
      <c r="B352" s="311"/>
      <c r="C352" s="452"/>
      <c r="D352" s="111" t="s">
        <v>2280</v>
      </c>
      <c r="E352" s="452"/>
      <c r="F352" s="531"/>
      <c r="G352" s="314"/>
      <c r="H352" s="356"/>
      <c r="I352" s="314"/>
      <c r="J352" s="356"/>
      <c r="K352" s="314"/>
      <c r="L352" s="356"/>
      <c r="M352" s="314"/>
      <c r="N352" s="356"/>
      <c r="O352" s="314"/>
      <c r="P352" s="76"/>
      <c r="Q352" s="336"/>
      <c r="R352" s="76"/>
      <c r="S352" s="336"/>
      <c r="T352" s="315">
        <v>5</v>
      </c>
      <c r="U352" s="316">
        <v>0.76804915514592931</v>
      </c>
      <c r="V352" s="316"/>
      <c r="W352" s="452"/>
      <c r="X352" s="452"/>
      <c r="Y352" s="452"/>
      <c r="Z352" s="452"/>
      <c r="AA352" s="452"/>
      <c r="AB352" s="452"/>
      <c r="AC352" s="452"/>
      <c r="AD352" s="311"/>
    </row>
    <row r="353" spans="1:30" ht="19.5" customHeight="1">
      <c r="A353" s="311"/>
      <c r="B353" s="311"/>
      <c r="C353" s="452"/>
      <c r="D353" s="111" t="s">
        <v>2281</v>
      </c>
      <c r="E353" s="452"/>
      <c r="F353" s="531"/>
      <c r="G353" s="314"/>
      <c r="H353" s="356"/>
      <c r="I353" s="314"/>
      <c r="J353" s="356"/>
      <c r="K353" s="314"/>
      <c r="L353" s="356"/>
      <c r="M353" s="314"/>
      <c r="N353" s="356"/>
      <c r="O353" s="314"/>
      <c r="P353" s="76"/>
      <c r="Q353" s="336"/>
      <c r="R353" s="76"/>
      <c r="S353" s="336"/>
      <c r="T353" s="315">
        <v>5</v>
      </c>
      <c r="U353" s="316">
        <v>0.76804915514592931</v>
      </c>
      <c r="V353" s="316"/>
      <c r="W353" s="452"/>
      <c r="X353" s="452"/>
      <c r="Y353" s="452"/>
      <c r="Z353" s="452"/>
      <c r="AA353" s="452"/>
      <c r="AB353" s="452"/>
      <c r="AC353" s="452"/>
      <c r="AD353" s="311"/>
    </row>
    <row r="354" spans="1:30" ht="19.5" customHeight="1">
      <c r="A354" s="311"/>
      <c r="B354" s="311"/>
      <c r="C354" s="452"/>
      <c r="D354" s="111" t="s">
        <v>2594</v>
      </c>
      <c r="E354" s="452"/>
      <c r="F354" s="531"/>
      <c r="G354" s="314"/>
      <c r="H354" s="356"/>
      <c r="I354" s="314"/>
      <c r="J354" s="356"/>
      <c r="K354" s="314"/>
      <c r="L354" s="356"/>
      <c r="M354" s="314"/>
      <c r="N354" s="356"/>
      <c r="O354" s="314"/>
      <c r="P354" s="76"/>
      <c r="Q354" s="336"/>
      <c r="R354" s="76"/>
      <c r="S354" s="336"/>
      <c r="T354" s="315">
        <v>3</v>
      </c>
      <c r="U354" s="316">
        <v>0.46082949308755761</v>
      </c>
      <c r="V354" s="316"/>
      <c r="W354" s="452"/>
      <c r="X354" s="452"/>
      <c r="Y354" s="452"/>
      <c r="Z354" s="452"/>
      <c r="AA354" s="452"/>
      <c r="AB354" s="452"/>
      <c r="AC354" s="452"/>
      <c r="AD354" s="311"/>
    </row>
    <row r="355" spans="1:30" ht="19.5" customHeight="1">
      <c r="A355" s="311"/>
      <c r="B355" s="311"/>
      <c r="C355" s="452"/>
      <c r="D355" s="111" t="s">
        <v>7434</v>
      </c>
      <c r="E355" s="452"/>
      <c r="F355" s="531"/>
      <c r="G355" s="314"/>
      <c r="H355" s="356"/>
      <c r="I355" s="314"/>
      <c r="J355" s="356"/>
      <c r="K355" s="314"/>
      <c r="L355" s="356"/>
      <c r="M355" s="314"/>
      <c r="N355" s="356"/>
      <c r="O355" s="314"/>
      <c r="P355" s="76"/>
      <c r="Q355" s="336"/>
      <c r="R355" s="76"/>
      <c r="S355" s="336"/>
      <c r="T355" s="315">
        <v>1</v>
      </c>
      <c r="U355" s="316">
        <v>0.15360983102918588</v>
      </c>
      <c r="V355" s="316"/>
      <c r="W355" s="452"/>
      <c r="X355" s="452"/>
      <c r="Y355" s="452"/>
      <c r="Z355" s="452"/>
      <c r="AA355" s="452"/>
      <c r="AB355" s="452"/>
      <c r="AC355" s="452"/>
      <c r="AD355" s="311"/>
    </row>
    <row r="356" spans="1:30" ht="19.5" customHeight="1">
      <c r="A356" s="311"/>
      <c r="B356" s="311"/>
      <c r="C356" s="452"/>
      <c r="D356" s="111" t="s">
        <v>8949</v>
      </c>
      <c r="E356" s="452"/>
      <c r="F356" s="531"/>
      <c r="G356" s="314"/>
      <c r="H356" s="356"/>
      <c r="I356" s="314"/>
      <c r="J356" s="356"/>
      <c r="K356" s="314"/>
      <c r="L356" s="356"/>
      <c r="M356" s="314"/>
      <c r="N356" s="356"/>
      <c r="O356" s="314"/>
      <c r="P356" s="76"/>
      <c r="Q356" s="336"/>
      <c r="R356" s="76"/>
      <c r="S356" s="336"/>
      <c r="T356" s="315">
        <v>138</v>
      </c>
      <c r="U356" s="316">
        <v>21.198156682027651</v>
      </c>
      <c r="V356" s="316"/>
      <c r="W356" s="452"/>
      <c r="X356" s="452"/>
      <c r="Y356" s="452"/>
      <c r="Z356" s="452"/>
      <c r="AA356" s="452"/>
      <c r="AB356" s="452"/>
      <c r="AC356" s="452"/>
      <c r="AD356" s="311"/>
    </row>
    <row r="357" spans="1:30" ht="19.5" customHeight="1">
      <c r="A357" s="311"/>
      <c r="B357" s="311"/>
      <c r="C357" s="452"/>
      <c r="D357" s="111" t="s">
        <v>8950</v>
      </c>
      <c r="E357" s="452"/>
      <c r="F357" s="531"/>
      <c r="G357" s="314"/>
      <c r="H357" s="356"/>
      <c r="I357" s="314"/>
      <c r="J357" s="356"/>
      <c r="K357" s="314"/>
      <c r="L357" s="356"/>
      <c r="M357" s="314"/>
      <c r="N357" s="356"/>
      <c r="O357" s="314"/>
      <c r="P357" s="76"/>
      <c r="Q357" s="336"/>
      <c r="R357" s="76"/>
      <c r="S357" s="336"/>
      <c r="T357" s="315">
        <v>3</v>
      </c>
      <c r="U357" s="316">
        <v>0.46082949308755761</v>
      </c>
      <c r="V357" s="316"/>
      <c r="W357" s="452"/>
      <c r="X357" s="452"/>
      <c r="Y357" s="452"/>
      <c r="Z357" s="452"/>
      <c r="AA357" s="452"/>
      <c r="AB357" s="452"/>
      <c r="AC357" s="452"/>
      <c r="AD357" s="311"/>
    </row>
    <row r="358" spans="1:30" ht="19.5" customHeight="1">
      <c r="A358" s="311"/>
      <c r="B358" s="311"/>
      <c r="C358" s="452"/>
      <c r="D358" s="111" t="s">
        <v>8951</v>
      </c>
      <c r="E358" s="452"/>
      <c r="F358" s="531"/>
      <c r="G358" s="314"/>
      <c r="H358" s="356"/>
      <c r="I358" s="314"/>
      <c r="J358" s="356"/>
      <c r="K358" s="314"/>
      <c r="L358" s="356"/>
      <c r="M358" s="314"/>
      <c r="N358" s="356"/>
      <c r="O358" s="314"/>
      <c r="P358" s="76"/>
      <c r="Q358" s="336"/>
      <c r="R358" s="76"/>
      <c r="S358" s="336"/>
      <c r="T358" s="315">
        <v>19</v>
      </c>
      <c r="U358" s="316">
        <v>2.9185867895545314</v>
      </c>
      <c r="V358" s="316"/>
      <c r="W358" s="452"/>
      <c r="X358" s="452"/>
      <c r="Y358" s="452"/>
      <c r="Z358" s="452"/>
      <c r="AA358" s="452"/>
      <c r="AB358" s="452"/>
      <c r="AC358" s="452"/>
      <c r="AD358" s="311"/>
    </row>
    <row r="359" spans="1:30" ht="19.5" customHeight="1">
      <c r="A359" s="311"/>
      <c r="B359" s="311"/>
      <c r="C359" s="452"/>
      <c r="D359" s="111" t="s">
        <v>8952</v>
      </c>
      <c r="E359" s="452"/>
      <c r="F359" s="531"/>
      <c r="G359" s="314"/>
      <c r="H359" s="356"/>
      <c r="I359" s="314"/>
      <c r="J359" s="356"/>
      <c r="K359" s="314"/>
      <c r="L359" s="356"/>
      <c r="M359" s="314"/>
      <c r="N359" s="356"/>
      <c r="O359" s="314"/>
      <c r="P359" s="76"/>
      <c r="Q359" s="336"/>
      <c r="R359" s="76"/>
      <c r="S359" s="336"/>
      <c r="T359" s="315">
        <v>4</v>
      </c>
      <c r="U359" s="316">
        <v>0.61443932411674351</v>
      </c>
      <c r="V359" s="316"/>
      <c r="W359" s="452"/>
      <c r="X359" s="452"/>
      <c r="Y359" s="452"/>
      <c r="Z359" s="452"/>
      <c r="AA359" s="452"/>
      <c r="AB359" s="452"/>
      <c r="AC359" s="452"/>
      <c r="AD359" s="311"/>
    </row>
    <row r="360" spans="1:30" ht="19.5" customHeight="1">
      <c r="A360" s="311"/>
      <c r="B360" s="311"/>
      <c r="C360" s="452"/>
      <c r="D360" s="111" t="s">
        <v>7394</v>
      </c>
      <c r="E360" s="452"/>
      <c r="F360" s="531"/>
      <c r="G360" s="314"/>
      <c r="H360" s="356"/>
      <c r="I360" s="314"/>
      <c r="J360" s="356"/>
      <c r="K360" s="314"/>
      <c r="L360" s="356"/>
      <c r="M360" s="314"/>
      <c r="N360" s="356"/>
      <c r="O360" s="314"/>
      <c r="P360" s="76"/>
      <c r="Q360" s="336"/>
      <c r="R360" s="76"/>
      <c r="S360" s="336"/>
      <c r="T360" s="315">
        <v>41</v>
      </c>
      <c r="U360" s="316">
        <v>6.2980030721966207</v>
      </c>
      <c r="V360" s="316"/>
      <c r="W360" s="452"/>
      <c r="X360" s="452"/>
      <c r="Y360" s="452"/>
      <c r="Z360" s="452"/>
      <c r="AA360" s="452"/>
      <c r="AB360" s="452"/>
      <c r="AC360" s="452"/>
      <c r="AD360" s="311"/>
    </row>
    <row r="361" spans="1:30" ht="19.5" customHeight="1">
      <c r="A361" s="311"/>
      <c r="B361" s="311"/>
      <c r="C361" s="452"/>
      <c r="D361" s="111" t="s">
        <v>8165</v>
      </c>
      <c r="E361" s="452"/>
      <c r="F361" s="531"/>
      <c r="G361" s="314"/>
      <c r="H361" s="356"/>
      <c r="I361" s="314"/>
      <c r="J361" s="356"/>
      <c r="K361" s="314"/>
      <c r="L361" s="356"/>
      <c r="M361" s="314"/>
      <c r="N361" s="356"/>
      <c r="O361" s="314"/>
      <c r="P361" s="76"/>
      <c r="Q361" s="336"/>
      <c r="R361" s="76"/>
      <c r="S361" s="336"/>
      <c r="T361" s="315"/>
      <c r="U361" s="316"/>
      <c r="V361" s="316"/>
      <c r="W361" s="452"/>
      <c r="X361" s="452"/>
      <c r="Y361" s="452"/>
      <c r="Z361" s="452"/>
      <c r="AA361" s="452"/>
      <c r="AB361" s="452"/>
      <c r="AC361" s="452"/>
      <c r="AD361" s="311"/>
    </row>
    <row r="362" spans="1:30" ht="19.5" customHeight="1">
      <c r="A362" s="311"/>
      <c r="B362" s="311"/>
      <c r="C362" s="452"/>
      <c r="D362" s="111" t="s">
        <v>3777</v>
      </c>
      <c r="E362" s="452"/>
      <c r="F362" s="531"/>
      <c r="G362" s="314"/>
      <c r="H362" s="356"/>
      <c r="I362" s="314"/>
      <c r="J362" s="356"/>
      <c r="K362" s="314"/>
      <c r="L362" s="356"/>
      <c r="M362" s="314"/>
      <c r="N362" s="356"/>
      <c r="O362" s="314"/>
      <c r="P362" s="76"/>
      <c r="Q362" s="336"/>
      <c r="R362" s="76"/>
      <c r="S362" s="336"/>
      <c r="T362" s="315">
        <v>1</v>
      </c>
      <c r="U362" s="316">
        <v>0.2</v>
      </c>
      <c r="V362" s="316"/>
      <c r="W362" s="452"/>
      <c r="X362" s="452"/>
      <c r="Y362" s="452"/>
      <c r="Z362" s="452"/>
      <c r="AA362" s="452"/>
      <c r="AB362" s="452"/>
      <c r="AC362" s="452"/>
      <c r="AD362" s="311"/>
    </row>
    <row r="363" spans="1:30" ht="19.5" customHeight="1">
      <c r="A363" s="374" t="s">
        <v>3385</v>
      </c>
      <c r="B363" s="374" t="s">
        <v>8957</v>
      </c>
      <c r="C363" s="358" t="s">
        <v>3335</v>
      </c>
      <c r="D363" s="468" t="s">
        <v>2592</v>
      </c>
      <c r="E363" s="358"/>
      <c r="F363" s="443"/>
      <c r="G363" s="444"/>
      <c r="H363" s="443"/>
      <c r="I363" s="444"/>
      <c r="J363" s="443"/>
      <c r="K363" s="444"/>
      <c r="L363" s="443"/>
      <c r="M363" s="444"/>
      <c r="N363" s="443"/>
      <c r="O363" s="444"/>
      <c r="P363" s="490"/>
      <c r="Q363" s="491"/>
      <c r="R363" s="490"/>
      <c r="S363" s="491"/>
      <c r="T363" s="471">
        <v>4</v>
      </c>
      <c r="U363" s="465">
        <v>10.256410256410257</v>
      </c>
      <c r="V363" s="465"/>
      <c r="W363" s="358"/>
      <c r="X363" s="358"/>
      <c r="Y363" s="358"/>
      <c r="Z363" s="358"/>
      <c r="AA363" s="358"/>
      <c r="AB363" s="358"/>
      <c r="AC363" s="358" t="s">
        <v>7010</v>
      </c>
      <c r="AD363" s="374" t="s">
        <v>7431</v>
      </c>
    </row>
    <row r="364" spans="1:30" ht="19.5" customHeight="1">
      <c r="A364" s="311"/>
      <c r="B364" s="311"/>
      <c r="C364" s="452"/>
      <c r="D364" s="111" t="s">
        <v>2276</v>
      </c>
      <c r="E364" s="452"/>
      <c r="F364" s="531"/>
      <c r="G364" s="314"/>
      <c r="H364" s="356"/>
      <c r="I364" s="314"/>
      <c r="J364" s="356"/>
      <c r="K364" s="314"/>
      <c r="L364" s="356"/>
      <c r="M364" s="314"/>
      <c r="N364" s="356"/>
      <c r="O364" s="314"/>
      <c r="P364" s="76"/>
      <c r="Q364" s="336"/>
      <c r="R364" s="76"/>
      <c r="S364" s="336"/>
      <c r="T364" s="315">
        <v>13</v>
      </c>
      <c r="U364" s="316">
        <v>33.333333333333336</v>
      </c>
      <c r="V364" s="316"/>
      <c r="W364" s="452"/>
      <c r="X364" s="452"/>
      <c r="Y364" s="452"/>
      <c r="Z364" s="452"/>
      <c r="AA364" s="452"/>
      <c r="AB364" s="452"/>
      <c r="AC364" s="452"/>
      <c r="AD364" s="311"/>
    </row>
    <row r="365" spans="1:30" ht="19.5" customHeight="1">
      <c r="A365" s="311"/>
      <c r="B365" s="311"/>
      <c r="C365" s="452"/>
      <c r="D365" s="111" t="s">
        <v>2593</v>
      </c>
      <c r="E365" s="452"/>
      <c r="F365" s="531"/>
      <c r="G365" s="314"/>
      <c r="H365" s="356"/>
      <c r="I365" s="314"/>
      <c r="J365" s="356"/>
      <c r="K365" s="314"/>
      <c r="L365" s="356"/>
      <c r="M365" s="314"/>
      <c r="N365" s="356"/>
      <c r="O365" s="314"/>
      <c r="P365" s="76"/>
      <c r="Q365" s="336"/>
      <c r="R365" s="76"/>
      <c r="S365" s="336"/>
      <c r="T365" s="315">
        <v>1</v>
      </c>
      <c r="U365" s="316">
        <v>2.5641025641025643</v>
      </c>
      <c r="V365" s="316"/>
      <c r="W365" s="452"/>
      <c r="X365" s="452"/>
      <c r="Y365" s="452"/>
      <c r="Z365" s="452"/>
      <c r="AA365" s="452"/>
      <c r="AB365" s="452"/>
      <c r="AC365" s="452"/>
      <c r="AD365" s="311"/>
    </row>
    <row r="366" spans="1:30" ht="19.5" customHeight="1">
      <c r="A366" s="311"/>
      <c r="B366" s="311"/>
      <c r="C366" s="452"/>
      <c r="D366" s="111" t="s">
        <v>2277</v>
      </c>
      <c r="E366" s="452"/>
      <c r="F366" s="531"/>
      <c r="G366" s="314"/>
      <c r="H366" s="356"/>
      <c r="I366" s="314"/>
      <c r="J366" s="356"/>
      <c r="K366" s="314"/>
      <c r="L366" s="356"/>
      <c r="M366" s="314"/>
      <c r="N366" s="356"/>
      <c r="O366" s="314"/>
      <c r="P366" s="76"/>
      <c r="Q366" s="336"/>
      <c r="R366" s="76"/>
      <c r="S366" s="336"/>
      <c r="T366" s="315">
        <v>7</v>
      </c>
      <c r="U366" s="316">
        <v>17.948717948717949</v>
      </c>
      <c r="V366" s="316"/>
      <c r="W366" s="452"/>
      <c r="X366" s="452"/>
      <c r="Y366" s="452"/>
      <c r="Z366" s="452"/>
      <c r="AA366" s="452"/>
      <c r="AB366" s="452"/>
      <c r="AC366" s="452"/>
      <c r="AD366" s="311"/>
    </row>
    <row r="367" spans="1:30" ht="19.5" customHeight="1">
      <c r="A367" s="311"/>
      <c r="B367" s="311"/>
      <c r="C367" s="452"/>
      <c r="D367" s="111" t="s">
        <v>2278</v>
      </c>
      <c r="E367" s="452"/>
      <c r="F367" s="531"/>
      <c r="G367" s="314"/>
      <c r="H367" s="356"/>
      <c r="I367" s="314"/>
      <c r="J367" s="356"/>
      <c r="K367" s="314"/>
      <c r="L367" s="356"/>
      <c r="M367" s="314"/>
      <c r="N367" s="356"/>
      <c r="O367" s="314"/>
      <c r="P367" s="76"/>
      <c r="Q367" s="336"/>
      <c r="R367" s="76"/>
      <c r="S367" s="336"/>
      <c r="T367" s="315"/>
      <c r="U367" s="316"/>
      <c r="V367" s="316"/>
      <c r="W367" s="452"/>
      <c r="X367" s="452"/>
      <c r="Y367" s="452"/>
      <c r="Z367" s="452"/>
      <c r="AA367" s="452"/>
      <c r="AB367" s="452"/>
      <c r="AC367" s="452"/>
      <c r="AD367" s="311"/>
    </row>
    <row r="368" spans="1:30" ht="19.5" customHeight="1">
      <c r="A368" s="311"/>
      <c r="B368" s="311"/>
      <c r="C368" s="452"/>
      <c r="D368" s="111" t="s">
        <v>2279</v>
      </c>
      <c r="E368" s="452"/>
      <c r="F368" s="531"/>
      <c r="G368" s="314"/>
      <c r="H368" s="356"/>
      <c r="I368" s="314"/>
      <c r="J368" s="356"/>
      <c r="K368" s="314"/>
      <c r="L368" s="356"/>
      <c r="M368" s="314"/>
      <c r="N368" s="356"/>
      <c r="O368" s="314"/>
      <c r="P368" s="76"/>
      <c r="Q368" s="336"/>
      <c r="R368" s="76"/>
      <c r="S368" s="336"/>
      <c r="T368" s="315">
        <v>2</v>
      </c>
      <c r="U368" s="316">
        <v>5.1282051282051286</v>
      </c>
      <c r="V368" s="316"/>
      <c r="W368" s="452"/>
      <c r="X368" s="452"/>
      <c r="Y368" s="452"/>
      <c r="Z368" s="452"/>
      <c r="AA368" s="452"/>
      <c r="AB368" s="452"/>
      <c r="AC368" s="452"/>
      <c r="AD368" s="311"/>
    </row>
    <row r="369" spans="1:30" ht="19.5" customHeight="1">
      <c r="A369" s="311"/>
      <c r="B369" s="311"/>
      <c r="C369" s="452"/>
      <c r="D369" s="111" t="s">
        <v>2280</v>
      </c>
      <c r="E369" s="452"/>
      <c r="F369" s="531"/>
      <c r="G369" s="314"/>
      <c r="H369" s="356"/>
      <c r="I369" s="314"/>
      <c r="J369" s="356"/>
      <c r="K369" s="314"/>
      <c r="L369" s="356"/>
      <c r="M369" s="314"/>
      <c r="N369" s="356"/>
      <c r="O369" s="314"/>
      <c r="P369" s="76"/>
      <c r="Q369" s="336"/>
      <c r="R369" s="76"/>
      <c r="S369" s="336"/>
      <c r="T369" s="315"/>
      <c r="U369" s="316"/>
      <c r="V369" s="316"/>
      <c r="W369" s="452"/>
      <c r="X369" s="452"/>
      <c r="Y369" s="452"/>
      <c r="Z369" s="452"/>
      <c r="AA369" s="452"/>
      <c r="AB369" s="452"/>
      <c r="AC369" s="452"/>
      <c r="AD369" s="311"/>
    </row>
    <row r="370" spans="1:30" ht="19.5" customHeight="1">
      <c r="A370" s="311"/>
      <c r="B370" s="311"/>
      <c r="C370" s="452"/>
      <c r="D370" s="111" t="s">
        <v>2281</v>
      </c>
      <c r="E370" s="452"/>
      <c r="F370" s="531"/>
      <c r="G370" s="314"/>
      <c r="H370" s="356"/>
      <c r="I370" s="314"/>
      <c r="J370" s="356"/>
      <c r="K370" s="314"/>
      <c r="L370" s="356"/>
      <c r="M370" s="314"/>
      <c r="N370" s="356"/>
      <c r="O370" s="314"/>
      <c r="P370" s="76"/>
      <c r="Q370" s="336"/>
      <c r="R370" s="76"/>
      <c r="S370" s="336"/>
      <c r="T370" s="315"/>
      <c r="U370" s="316"/>
      <c r="V370" s="316"/>
      <c r="W370" s="452"/>
      <c r="X370" s="452"/>
      <c r="Y370" s="452"/>
      <c r="Z370" s="452"/>
      <c r="AA370" s="452"/>
      <c r="AB370" s="452"/>
      <c r="AC370" s="452"/>
      <c r="AD370" s="311"/>
    </row>
    <row r="371" spans="1:30" ht="19.5" customHeight="1">
      <c r="A371" s="311"/>
      <c r="B371" s="311"/>
      <c r="C371" s="452"/>
      <c r="D371" s="111" t="s">
        <v>2594</v>
      </c>
      <c r="E371" s="452"/>
      <c r="F371" s="531"/>
      <c r="G371" s="314"/>
      <c r="H371" s="356"/>
      <c r="I371" s="314"/>
      <c r="J371" s="356"/>
      <c r="K371" s="314"/>
      <c r="L371" s="356"/>
      <c r="M371" s="314"/>
      <c r="N371" s="356"/>
      <c r="O371" s="314"/>
      <c r="P371" s="76"/>
      <c r="Q371" s="336"/>
      <c r="R371" s="76"/>
      <c r="S371" s="336"/>
      <c r="T371" s="315"/>
      <c r="U371" s="316"/>
      <c r="V371" s="316"/>
      <c r="W371" s="452"/>
      <c r="X371" s="452"/>
      <c r="Y371" s="452"/>
      <c r="Z371" s="452"/>
      <c r="AA371" s="452"/>
      <c r="AB371" s="452"/>
      <c r="AC371" s="452"/>
      <c r="AD371" s="311"/>
    </row>
    <row r="372" spans="1:30" ht="19.5" customHeight="1">
      <c r="A372" s="311"/>
      <c r="B372" s="311"/>
      <c r="C372" s="452"/>
      <c r="D372" s="111" t="s">
        <v>7434</v>
      </c>
      <c r="E372" s="452"/>
      <c r="F372" s="531"/>
      <c r="G372" s="314"/>
      <c r="H372" s="356"/>
      <c r="I372" s="314"/>
      <c r="J372" s="356"/>
      <c r="K372" s="314"/>
      <c r="L372" s="356"/>
      <c r="M372" s="314"/>
      <c r="N372" s="356"/>
      <c r="O372" s="314"/>
      <c r="P372" s="76"/>
      <c r="Q372" s="336"/>
      <c r="R372" s="76"/>
      <c r="S372" s="336"/>
      <c r="T372" s="315"/>
      <c r="U372" s="316"/>
      <c r="V372" s="316"/>
      <c r="W372" s="452"/>
      <c r="X372" s="452"/>
      <c r="Y372" s="452"/>
      <c r="Z372" s="452"/>
      <c r="AA372" s="452"/>
      <c r="AB372" s="452"/>
      <c r="AC372" s="452"/>
      <c r="AD372" s="311"/>
    </row>
    <row r="373" spans="1:30" ht="19.5" customHeight="1">
      <c r="A373" s="311"/>
      <c r="B373" s="311"/>
      <c r="C373" s="452"/>
      <c r="D373" s="111" t="s">
        <v>8949</v>
      </c>
      <c r="E373" s="452"/>
      <c r="F373" s="531"/>
      <c r="G373" s="314"/>
      <c r="H373" s="356"/>
      <c r="I373" s="314"/>
      <c r="J373" s="356"/>
      <c r="K373" s="314"/>
      <c r="L373" s="356"/>
      <c r="M373" s="314"/>
      <c r="N373" s="356"/>
      <c r="O373" s="314"/>
      <c r="P373" s="76"/>
      <c r="Q373" s="336"/>
      <c r="R373" s="76"/>
      <c r="S373" s="336"/>
      <c r="T373" s="315">
        <v>7</v>
      </c>
      <c r="U373" s="316">
        <v>17.948717948717949</v>
      </c>
      <c r="V373" s="316"/>
      <c r="W373" s="452"/>
      <c r="X373" s="452"/>
      <c r="Y373" s="452"/>
      <c r="Z373" s="452"/>
      <c r="AA373" s="452"/>
      <c r="AB373" s="452"/>
      <c r="AC373" s="452"/>
      <c r="AD373" s="311"/>
    </row>
    <row r="374" spans="1:30" ht="19.5" customHeight="1">
      <c r="A374" s="311"/>
      <c r="B374" s="311"/>
      <c r="C374" s="452"/>
      <c r="D374" s="111" t="s">
        <v>8950</v>
      </c>
      <c r="E374" s="452"/>
      <c r="F374" s="531"/>
      <c r="G374" s="314"/>
      <c r="H374" s="356"/>
      <c r="I374" s="314"/>
      <c r="J374" s="356"/>
      <c r="K374" s="314"/>
      <c r="L374" s="356"/>
      <c r="M374" s="314"/>
      <c r="N374" s="356"/>
      <c r="O374" s="314"/>
      <c r="P374" s="76"/>
      <c r="Q374" s="336"/>
      <c r="R374" s="76"/>
      <c r="S374" s="336"/>
      <c r="T374" s="315"/>
      <c r="U374" s="316"/>
      <c r="V374" s="316"/>
      <c r="W374" s="452"/>
      <c r="X374" s="452"/>
      <c r="Y374" s="452"/>
      <c r="Z374" s="452"/>
      <c r="AA374" s="452"/>
      <c r="AB374" s="452"/>
      <c r="AC374" s="452"/>
      <c r="AD374" s="311"/>
    </row>
    <row r="375" spans="1:30" ht="19.5" customHeight="1">
      <c r="A375" s="311"/>
      <c r="B375" s="311"/>
      <c r="C375" s="452"/>
      <c r="D375" s="111" t="s">
        <v>8951</v>
      </c>
      <c r="E375" s="452"/>
      <c r="F375" s="531"/>
      <c r="G375" s="314"/>
      <c r="H375" s="356"/>
      <c r="I375" s="314"/>
      <c r="J375" s="356"/>
      <c r="K375" s="314"/>
      <c r="L375" s="356"/>
      <c r="M375" s="314"/>
      <c r="N375" s="356"/>
      <c r="O375" s="314"/>
      <c r="P375" s="76"/>
      <c r="Q375" s="336"/>
      <c r="R375" s="76"/>
      <c r="S375" s="336"/>
      <c r="T375" s="315">
        <v>2</v>
      </c>
      <c r="U375" s="316">
        <v>5.1282051282051286</v>
      </c>
      <c r="V375" s="316"/>
      <c r="W375" s="452"/>
      <c r="X375" s="452"/>
      <c r="Y375" s="452"/>
      <c r="Z375" s="452"/>
      <c r="AA375" s="452"/>
      <c r="AB375" s="452"/>
      <c r="AC375" s="452"/>
      <c r="AD375" s="311"/>
    </row>
    <row r="376" spans="1:30" ht="19.5" customHeight="1">
      <c r="A376" s="311"/>
      <c r="B376" s="311"/>
      <c r="C376" s="452"/>
      <c r="D376" s="111" t="s">
        <v>8952</v>
      </c>
      <c r="E376" s="452"/>
      <c r="F376" s="531"/>
      <c r="G376" s="314"/>
      <c r="H376" s="356"/>
      <c r="I376" s="314"/>
      <c r="J376" s="356"/>
      <c r="K376" s="314"/>
      <c r="L376" s="356"/>
      <c r="M376" s="314"/>
      <c r="N376" s="356"/>
      <c r="O376" s="314"/>
      <c r="P376" s="76"/>
      <c r="Q376" s="336"/>
      <c r="R376" s="76"/>
      <c r="S376" s="336"/>
      <c r="T376" s="315"/>
      <c r="U376" s="316"/>
      <c r="V376" s="316"/>
      <c r="W376" s="452"/>
      <c r="X376" s="452"/>
      <c r="Y376" s="452"/>
      <c r="Z376" s="452"/>
      <c r="AA376" s="452"/>
      <c r="AB376" s="452"/>
      <c r="AC376" s="452"/>
      <c r="AD376" s="311"/>
    </row>
    <row r="377" spans="1:30" ht="19.5" customHeight="1">
      <c r="A377" s="311"/>
      <c r="B377" s="311"/>
      <c r="C377" s="452"/>
      <c r="D377" s="111" t="s">
        <v>7394</v>
      </c>
      <c r="E377" s="452"/>
      <c r="F377" s="531"/>
      <c r="G377" s="314"/>
      <c r="H377" s="356"/>
      <c r="I377" s="314"/>
      <c r="J377" s="356"/>
      <c r="K377" s="314"/>
      <c r="L377" s="356"/>
      <c r="M377" s="314"/>
      <c r="N377" s="356"/>
      <c r="O377" s="314"/>
      <c r="P377" s="76"/>
      <c r="Q377" s="336"/>
      <c r="R377" s="76"/>
      <c r="S377" s="336"/>
      <c r="T377" s="315">
        <v>3</v>
      </c>
      <c r="U377" s="316">
        <v>7.6923076923076925</v>
      </c>
      <c r="V377" s="316"/>
      <c r="W377" s="452"/>
      <c r="X377" s="452"/>
      <c r="Y377" s="452"/>
      <c r="Z377" s="452"/>
      <c r="AA377" s="452"/>
      <c r="AB377" s="452"/>
      <c r="AC377" s="452"/>
      <c r="AD377" s="311"/>
    </row>
    <row r="378" spans="1:30" ht="19.5" customHeight="1">
      <c r="A378" s="311"/>
      <c r="B378" s="311"/>
      <c r="C378" s="452"/>
      <c r="D378" s="111" t="s">
        <v>8165</v>
      </c>
      <c r="E378" s="452"/>
      <c r="F378" s="531"/>
      <c r="G378" s="314"/>
      <c r="H378" s="356"/>
      <c r="I378" s="314"/>
      <c r="J378" s="356"/>
      <c r="K378" s="314"/>
      <c r="L378" s="356"/>
      <c r="M378" s="314"/>
      <c r="N378" s="356"/>
      <c r="O378" s="314"/>
      <c r="P378" s="76"/>
      <c r="Q378" s="336"/>
      <c r="R378" s="76"/>
      <c r="S378" s="336"/>
      <c r="T378" s="315"/>
      <c r="U378" s="316"/>
      <c r="V378" s="316"/>
      <c r="W378" s="452"/>
      <c r="X378" s="452"/>
      <c r="Y378" s="452"/>
      <c r="Z378" s="452"/>
      <c r="AA378" s="452"/>
      <c r="AB378" s="452"/>
      <c r="AC378" s="452"/>
      <c r="AD378" s="311"/>
    </row>
    <row r="379" spans="1:30" ht="19.5" customHeight="1">
      <c r="A379" s="311"/>
      <c r="B379" s="311"/>
      <c r="C379" s="452"/>
      <c r="D379" s="111" t="s">
        <v>3777</v>
      </c>
      <c r="E379" s="452"/>
      <c r="F379" s="531"/>
      <c r="G379" s="314"/>
      <c r="H379" s="356"/>
      <c r="I379" s="314"/>
      <c r="J379" s="356"/>
      <c r="K379" s="314"/>
      <c r="L379" s="356"/>
      <c r="M379" s="314"/>
      <c r="N379" s="356"/>
      <c r="O379" s="314"/>
      <c r="P379" s="76"/>
      <c r="Q379" s="336"/>
      <c r="R379" s="76"/>
      <c r="S379" s="336"/>
      <c r="T379" s="315"/>
      <c r="U379" s="316"/>
      <c r="V379" s="316"/>
      <c r="W379" s="452"/>
      <c r="X379" s="452"/>
      <c r="Y379" s="452"/>
      <c r="Z379" s="452"/>
      <c r="AA379" s="452"/>
      <c r="AB379" s="452"/>
      <c r="AC379" s="452"/>
      <c r="AD379" s="311"/>
    </row>
    <row r="380" spans="1:30" ht="19.5" customHeight="1">
      <c r="A380" s="374" t="s">
        <v>3386</v>
      </c>
      <c r="B380" s="374" t="s">
        <v>8958</v>
      </c>
      <c r="C380" s="358" t="s">
        <v>3335</v>
      </c>
      <c r="D380" s="468" t="s">
        <v>2592</v>
      </c>
      <c r="E380" s="358"/>
      <c r="F380" s="443"/>
      <c r="G380" s="444"/>
      <c r="H380" s="443"/>
      <c r="I380" s="444"/>
      <c r="J380" s="443"/>
      <c r="K380" s="444"/>
      <c r="L380" s="443"/>
      <c r="M380" s="444"/>
      <c r="N380" s="443"/>
      <c r="O380" s="444"/>
      <c r="P380" s="490"/>
      <c r="Q380" s="491"/>
      <c r="R380" s="490"/>
      <c r="S380" s="491"/>
      <c r="T380" s="471"/>
      <c r="U380" s="465"/>
      <c r="V380" s="465"/>
      <c r="W380" s="358"/>
      <c r="X380" s="358"/>
      <c r="Y380" s="358"/>
      <c r="Z380" s="358"/>
      <c r="AA380" s="358"/>
      <c r="AB380" s="358"/>
      <c r="AC380" s="358" t="s">
        <v>7010</v>
      </c>
      <c r="AD380" s="374" t="s">
        <v>7431</v>
      </c>
    </row>
    <row r="381" spans="1:30" ht="19.5" customHeight="1">
      <c r="A381" s="311"/>
      <c r="B381" s="311"/>
      <c r="C381" s="452"/>
      <c r="D381" s="111" t="s">
        <v>2276</v>
      </c>
      <c r="E381" s="452"/>
      <c r="F381" s="531"/>
      <c r="G381" s="314"/>
      <c r="H381" s="356"/>
      <c r="I381" s="314"/>
      <c r="J381" s="356"/>
      <c r="K381" s="314"/>
      <c r="L381" s="356"/>
      <c r="M381" s="314"/>
      <c r="N381" s="356"/>
      <c r="O381" s="314"/>
      <c r="P381" s="76"/>
      <c r="Q381" s="336"/>
      <c r="R381" s="76"/>
      <c r="S381" s="336"/>
      <c r="T381" s="315">
        <v>1</v>
      </c>
      <c r="U381" s="316">
        <v>9.0909090909090917</v>
      </c>
      <c r="V381" s="316"/>
      <c r="W381" s="452"/>
      <c r="X381" s="452"/>
      <c r="Y381" s="452"/>
      <c r="Z381" s="452"/>
      <c r="AA381" s="452"/>
      <c r="AB381" s="452"/>
      <c r="AC381" s="452"/>
      <c r="AD381" s="311"/>
    </row>
    <row r="382" spans="1:30" ht="19.5" customHeight="1">
      <c r="A382" s="311"/>
      <c r="B382" s="311"/>
      <c r="C382" s="452"/>
      <c r="D382" s="111" t="s">
        <v>2593</v>
      </c>
      <c r="E382" s="452"/>
      <c r="F382" s="531"/>
      <c r="G382" s="314"/>
      <c r="H382" s="356"/>
      <c r="I382" s="314"/>
      <c r="J382" s="356"/>
      <c r="K382" s="314"/>
      <c r="L382" s="356"/>
      <c r="M382" s="314"/>
      <c r="N382" s="356"/>
      <c r="O382" s="314"/>
      <c r="P382" s="76"/>
      <c r="Q382" s="336"/>
      <c r="R382" s="76"/>
      <c r="S382" s="336"/>
      <c r="T382" s="315"/>
      <c r="U382" s="316"/>
      <c r="V382" s="316"/>
      <c r="W382" s="452"/>
      <c r="X382" s="452"/>
      <c r="Y382" s="452"/>
      <c r="Z382" s="452"/>
      <c r="AA382" s="452"/>
      <c r="AB382" s="452"/>
      <c r="AC382" s="452"/>
      <c r="AD382" s="311"/>
    </row>
    <row r="383" spans="1:30" ht="19.5" customHeight="1">
      <c r="A383" s="311"/>
      <c r="B383" s="311"/>
      <c r="C383" s="452"/>
      <c r="D383" s="111" t="s">
        <v>2277</v>
      </c>
      <c r="E383" s="452"/>
      <c r="F383" s="531"/>
      <c r="G383" s="314"/>
      <c r="H383" s="356"/>
      <c r="I383" s="314"/>
      <c r="J383" s="356"/>
      <c r="K383" s="314"/>
      <c r="L383" s="356"/>
      <c r="M383" s="314"/>
      <c r="N383" s="356"/>
      <c r="O383" s="314"/>
      <c r="P383" s="76"/>
      <c r="Q383" s="336"/>
      <c r="R383" s="76"/>
      <c r="S383" s="336"/>
      <c r="T383" s="315">
        <v>3</v>
      </c>
      <c r="U383" s="316">
        <v>27.272727272727273</v>
      </c>
      <c r="V383" s="316"/>
      <c r="W383" s="452"/>
      <c r="X383" s="452"/>
      <c r="Y383" s="452"/>
      <c r="Z383" s="452"/>
      <c r="AA383" s="452"/>
      <c r="AB383" s="452"/>
      <c r="AC383" s="452"/>
      <c r="AD383" s="311"/>
    </row>
    <row r="384" spans="1:30" ht="19.5" customHeight="1">
      <c r="A384" s="311"/>
      <c r="B384" s="311"/>
      <c r="C384" s="452"/>
      <c r="D384" s="111" t="s">
        <v>2278</v>
      </c>
      <c r="E384" s="452"/>
      <c r="F384" s="531"/>
      <c r="G384" s="314"/>
      <c r="H384" s="356"/>
      <c r="I384" s="314"/>
      <c r="J384" s="356"/>
      <c r="K384" s="314"/>
      <c r="L384" s="356"/>
      <c r="M384" s="314"/>
      <c r="N384" s="356"/>
      <c r="O384" s="314"/>
      <c r="P384" s="76"/>
      <c r="Q384" s="336"/>
      <c r="R384" s="76"/>
      <c r="S384" s="336"/>
      <c r="T384" s="315"/>
      <c r="U384" s="316"/>
      <c r="V384" s="316"/>
      <c r="W384" s="452"/>
      <c r="X384" s="452"/>
      <c r="Y384" s="452"/>
      <c r="Z384" s="452"/>
      <c r="AA384" s="452"/>
      <c r="AB384" s="452"/>
      <c r="AC384" s="452"/>
      <c r="AD384" s="311"/>
    </row>
    <row r="385" spans="1:30" ht="19.5" customHeight="1">
      <c r="A385" s="311"/>
      <c r="B385" s="311"/>
      <c r="C385" s="452"/>
      <c r="D385" s="111" t="s">
        <v>2279</v>
      </c>
      <c r="E385" s="452"/>
      <c r="F385" s="531"/>
      <c r="G385" s="314"/>
      <c r="H385" s="356"/>
      <c r="I385" s="314"/>
      <c r="J385" s="356"/>
      <c r="K385" s="314"/>
      <c r="L385" s="356"/>
      <c r="M385" s="314"/>
      <c r="N385" s="356"/>
      <c r="O385" s="314"/>
      <c r="P385" s="76"/>
      <c r="Q385" s="336"/>
      <c r="R385" s="76"/>
      <c r="S385" s="336"/>
      <c r="T385" s="315">
        <v>2</v>
      </c>
      <c r="U385" s="316">
        <v>18.181818181818183</v>
      </c>
      <c r="V385" s="316"/>
      <c r="W385" s="452"/>
      <c r="X385" s="452"/>
      <c r="Y385" s="452"/>
      <c r="Z385" s="452"/>
      <c r="AA385" s="452"/>
      <c r="AB385" s="452"/>
      <c r="AC385" s="452"/>
      <c r="AD385" s="311"/>
    </row>
    <row r="386" spans="1:30" ht="19.5" customHeight="1">
      <c r="A386" s="311"/>
      <c r="B386" s="311"/>
      <c r="C386" s="452"/>
      <c r="D386" s="111" t="s">
        <v>2280</v>
      </c>
      <c r="E386" s="452"/>
      <c r="F386" s="531"/>
      <c r="G386" s="314"/>
      <c r="H386" s="356"/>
      <c r="I386" s="314"/>
      <c r="J386" s="356"/>
      <c r="K386" s="314"/>
      <c r="L386" s="356"/>
      <c r="M386" s="314"/>
      <c r="N386" s="356"/>
      <c r="O386" s="314"/>
      <c r="P386" s="76"/>
      <c r="Q386" s="336"/>
      <c r="R386" s="76"/>
      <c r="S386" s="336"/>
      <c r="T386" s="315"/>
      <c r="U386" s="316"/>
      <c r="V386" s="316"/>
      <c r="W386" s="452"/>
      <c r="X386" s="452"/>
      <c r="Y386" s="452"/>
      <c r="Z386" s="452"/>
      <c r="AA386" s="452"/>
      <c r="AB386" s="452"/>
      <c r="AC386" s="452"/>
      <c r="AD386" s="311"/>
    </row>
    <row r="387" spans="1:30" ht="19.5" customHeight="1">
      <c r="A387" s="311"/>
      <c r="B387" s="311"/>
      <c r="C387" s="452"/>
      <c r="D387" s="111" t="s">
        <v>2281</v>
      </c>
      <c r="E387" s="452"/>
      <c r="F387" s="531"/>
      <c r="G387" s="314"/>
      <c r="H387" s="356"/>
      <c r="I387" s="314"/>
      <c r="J387" s="356"/>
      <c r="K387" s="314"/>
      <c r="L387" s="356"/>
      <c r="M387" s="314"/>
      <c r="N387" s="356"/>
      <c r="O387" s="314"/>
      <c r="P387" s="76"/>
      <c r="Q387" s="336"/>
      <c r="R387" s="76"/>
      <c r="S387" s="336"/>
      <c r="T387" s="315"/>
      <c r="U387" s="316"/>
      <c r="V387" s="316"/>
      <c r="W387" s="452"/>
      <c r="X387" s="452"/>
      <c r="Y387" s="452"/>
      <c r="Z387" s="452"/>
      <c r="AA387" s="452"/>
      <c r="AB387" s="452"/>
      <c r="AC387" s="452"/>
      <c r="AD387" s="311"/>
    </row>
    <row r="388" spans="1:30" ht="19.5" customHeight="1">
      <c r="A388" s="311"/>
      <c r="B388" s="311"/>
      <c r="C388" s="452"/>
      <c r="D388" s="111" t="s">
        <v>2594</v>
      </c>
      <c r="E388" s="452"/>
      <c r="F388" s="531"/>
      <c r="G388" s="314"/>
      <c r="H388" s="356"/>
      <c r="I388" s="314"/>
      <c r="J388" s="356"/>
      <c r="K388" s="314"/>
      <c r="L388" s="356"/>
      <c r="M388" s="314"/>
      <c r="N388" s="356"/>
      <c r="O388" s="314"/>
      <c r="P388" s="76"/>
      <c r="Q388" s="336"/>
      <c r="R388" s="76"/>
      <c r="S388" s="336"/>
      <c r="T388" s="315"/>
      <c r="U388" s="316"/>
      <c r="V388" s="316"/>
      <c r="W388" s="452"/>
      <c r="X388" s="452"/>
      <c r="Y388" s="452"/>
      <c r="Z388" s="452"/>
      <c r="AA388" s="452"/>
      <c r="AB388" s="452"/>
      <c r="AC388" s="452"/>
      <c r="AD388" s="311"/>
    </row>
    <row r="389" spans="1:30" ht="19.5" customHeight="1">
      <c r="A389" s="311"/>
      <c r="B389" s="311"/>
      <c r="C389" s="452"/>
      <c r="D389" s="111" t="s">
        <v>7434</v>
      </c>
      <c r="E389" s="452"/>
      <c r="F389" s="531"/>
      <c r="G389" s="314"/>
      <c r="H389" s="356"/>
      <c r="I389" s="314"/>
      <c r="J389" s="356"/>
      <c r="K389" s="314"/>
      <c r="L389" s="356"/>
      <c r="M389" s="314"/>
      <c r="N389" s="356"/>
      <c r="O389" s="314"/>
      <c r="P389" s="76"/>
      <c r="Q389" s="336"/>
      <c r="R389" s="76"/>
      <c r="S389" s="336"/>
      <c r="T389" s="315"/>
      <c r="U389" s="316"/>
      <c r="V389" s="316"/>
      <c r="W389" s="452"/>
      <c r="X389" s="452"/>
      <c r="Y389" s="452"/>
      <c r="Z389" s="452"/>
      <c r="AA389" s="452"/>
      <c r="AB389" s="452"/>
      <c r="AC389" s="452"/>
      <c r="AD389" s="311"/>
    </row>
    <row r="390" spans="1:30" ht="19.5" customHeight="1">
      <c r="A390" s="311"/>
      <c r="B390" s="311"/>
      <c r="C390" s="452"/>
      <c r="D390" s="111" t="s">
        <v>8949</v>
      </c>
      <c r="E390" s="452"/>
      <c r="F390" s="531"/>
      <c r="G390" s="314"/>
      <c r="H390" s="356"/>
      <c r="I390" s="314"/>
      <c r="J390" s="356"/>
      <c r="K390" s="314"/>
      <c r="L390" s="356"/>
      <c r="M390" s="314"/>
      <c r="N390" s="356"/>
      <c r="O390" s="314"/>
      <c r="P390" s="76"/>
      <c r="Q390" s="336"/>
      <c r="R390" s="76"/>
      <c r="S390" s="336"/>
      <c r="T390" s="315">
        <v>1</v>
      </c>
      <c r="U390" s="316">
        <v>9.0909090909090917</v>
      </c>
      <c r="V390" s="316"/>
      <c r="W390" s="452"/>
      <c r="X390" s="452"/>
      <c r="Y390" s="452"/>
      <c r="Z390" s="452"/>
      <c r="AA390" s="452"/>
      <c r="AB390" s="452"/>
      <c r="AC390" s="452"/>
      <c r="AD390" s="311"/>
    </row>
    <row r="391" spans="1:30" ht="19.5" customHeight="1">
      <c r="A391" s="311"/>
      <c r="B391" s="311"/>
      <c r="C391" s="452"/>
      <c r="D391" s="111" t="s">
        <v>8950</v>
      </c>
      <c r="E391" s="452"/>
      <c r="F391" s="531"/>
      <c r="G391" s="314"/>
      <c r="H391" s="356"/>
      <c r="I391" s="314"/>
      <c r="J391" s="356"/>
      <c r="K391" s="314"/>
      <c r="L391" s="356"/>
      <c r="M391" s="314"/>
      <c r="N391" s="356"/>
      <c r="O391" s="314"/>
      <c r="P391" s="76"/>
      <c r="Q391" s="336"/>
      <c r="R391" s="76"/>
      <c r="S391" s="336"/>
      <c r="T391" s="315"/>
      <c r="U391" s="316"/>
      <c r="V391" s="316"/>
      <c r="W391" s="452"/>
      <c r="X391" s="452"/>
      <c r="Y391" s="452"/>
      <c r="Z391" s="452"/>
      <c r="AA391" s="452"/>
      <c r="AB391" s="452"/>
      <c r="AC391" s="452"/>
      <c r="AD391" s="311"/>
    </row>
    <row r="392" spans="1:30" ht="19.5" customHeight="1">
      <c r="A392" s="311"/>
      <c r="B392" s="311"/>
      <c r="C392" s="452"/>
      <c r="D392" s="111" t="s">
        <v>8951</v>
      </c>
      <c r="E392" s="452"/>
      <c r="F392" s="531"/>
      <c r="G392" s="314"/>
      <c r="H392" s="356"/>
      <c r="I392" s="314"/>
      <c r="J392" s="356"/>
      <c r="K392" s="314"/>
      <c r="L392" s="356"/>
      <c r="M392" s="314"/>
      <c r="N392" s="356"/>
      <c r="O392" s="314"/>
      <c r="P392" s="76"/>
      <c r="Q392" s="336"/>
      <c r="R392" s="76"/>
      <c r="S392" s="336"/>
      <c r="T392" s="315">
        <v>4</v>
      </c>
      <c r="U392" s="316">
        <v>36.363636363636367</v>
      </c>
      <c r="V392" s="316"/>
      <c r="W392" s="452"/>
      <c r="X392" s="452"/>
      <c r="Y392" s="452"/>
      <c r="Z392" s="452"/>
      <c r="AA392" s="452"/>
      <c r="AB392" s="452"/>
      <c r="AC392" s="452"/>
      <c r="AD392" s="311"/>
    </row>
    <row r="393" spans="1:30" ht="19.5" customHeight="1">
      <c r="A393" s="311"/>
      <c r="B393" s="311"/>
      <c r="C393" s="452"/>
      <c r="D393" s="111" t="s">
        <v>8952</v>
      </c>
      <c r="E393" s="452"/>
      <c r="F393" s="531"/>
      <c r="G393" s="314"/>
      <c r="H393" s="356"/>
      <c r="I393" s="314"/>
      <c r="J393" s="356"/>
      <c r="K393" s="314"/>
      <c r="L393" s="356"/>
      <c r="M393" s="314"/>
      <c r="N393" s="356"/>
      <c r="O393" s="314"/>
      <c r="P393" s="76"/>
      <c r="Q393" s="336"/>
      <c r="R393" s="76"/>
      <c r="S393" s="336"/>
      <c r="T393" s="315"/>
      <c r="U393" s="316"/>
      <c r="V393" s="316"/>
      <c r="W393" s="452"/>
      <c r="X393" s="452"/>
      <c r="Y393" s="452"/>
      <c r="Z393" s="452"/>
      <c r="AA393" s="452"/>
      <c r="AB393" s="452"/>
      <c r="AC393" s="452"/>
      <c r="AD393" s="311"/>
    </row>
    <row r="394" spans="1:30" ht="19.5" customHeight="1">
      <c r="A394" s="311"/>
      <c r="B394" s="311"/>
      <c r="C394" s="452"/>
      <c r="D394" s="111" t="s">
        <v>7394</v>
      </c>
      <c r="E394" s="452"/>
      <c r="F394" s="531"/>
      <c r="G394" s="314"/>
      <c r="H394" s="356"/>
      <c r="I394" s="314"/>
      <c r="J394" s="356"/>
      <c r="K394" s="314"/>
      <c r="L394" s="356"/>
      <c r="M394" s="314"/>
      <c r="N394" s="356"/>
      <c r="O394" s="314"/>
      <c r="P394" s="76"/>
      <c r="Q394" s="336"/>
      <c r="R394" s="76"/>
      <c r="S394" s="336"/>
      <c r="T394" s="315"/>
      <c r="U394" s="316"/>
      <c r="V394" s="316"/>
      <c r="W394" s="452"/>
      <c r="X394" s="452"/>
      <c r="Y394" s="452"/>
      <c r="Z394" s="452"/>
      <c r="AA394" s="452"/>
      <c r="AB394" s="452"/>
      <c r="AC394" s="452"/>
      <c r="AD394" s="311"/>
    </row>
    <row r="395" spans="1:30" ht="19.5" customHeight="1">
      <c r="A395" s="311"/>
      <c r="B395" s="311"/>
      <c r="C395" s="452"/>
      <c r="D395" s="111" t="s">
        <v>8165</v>
      </c>
      <c r="E395" s="452"/>
      <c r="F395" s="531"/>
      <c r="G395" s="314"/>
      <c r="H395" s="356"/>
      <c r="I395" s="314"/>
      <c r="J395" s="356"/>
      <c r="K395" s="314"/>
      <c r="L395" s="356"/>
      <c r="M395" s="314"/>
      <c r="N395" s="356"/>
      <c r="O395" s="314"/>
      <c r="P395" s="76"/>
      <c r="Q395" s="336"/>
      <c r="R395" s="76"/>
      <c r="S395" s="336"/>
      <c r="T395" s="315"/>
      <c r="U395" s="316"/>
      <c r="V395" s="316"/>
      <c r="W395" s="452"/>
      <c r="X395" s="452"/>
      <c r="Y395" s="452"/>
      <c r="Z395" s="452"/>
      <c r="AA395" s="452"/>
      <c r="AB395" s="452"/>
      <c r="AC395" s="452"/>
      <c r="AD395" s="311"/>
    </row>
    <row r="396" spans="1:30" ht="19.5" customHeight="1">
      <c r="A396" s="311"/>
      <c r="B396" s="311"/>
      <c r="C396" s="452"/>
      <c r="D396" s="111" t="s">
        <v>3777</v>
      </c>
      <c r="E396" s="452"/>
      <c r="F396" s="531"/>
      <c r="G396" s="314"/>
      <c r="H396" s="356"/>
      <c r="I396" s="314"/>
      <c r="J396" s="356"/>
      <c r="K396" s="314"/>
      <c r="L396" s="356"/>
      <c r="M396" s="314"/>
      <c r="N396" s="356"/>
      <c r="O396" s="314"/>
      <c r="P396" s="76"/>
      <c r="Q396" s="336"/>
      <c r="R396" s="76"/>
      <c r="S396" s="336"/>
      <c r="T396" s="315"/>
      <c r="U396" s="316"/>
      <c r="V396" s="316"/>
      <c r="W396" s="452"/>
      <c r="X396" s="452"/>
      <c r="Y396" s="452"/>
      <c r="Z396" s="452"/>
      <c r="AA396" s="452"/>
      <c r="AB396" s="452"/>
      <c r="AC396" s="452"/>
      <c r="AD396" s="311"/>
    </row>
    <row r="397" spans="1:30" ht="19.5" customHeight="1">
      <c r="A397" s="374" t="s">
        <v>3387</v>
      </c>
      <c r="B397" s="374" t="s">
        <v>8959</v>
      </c>
      <c r="C397" s="358" t="s">
        <v>3335</v>
      </c>
      <c r="D397" s="468" t="s">
        <v>2592</v>
      </c>
      <c r="E397" s="358"/>
      <c r="F397" s="443"/>
      <c r="G397" s="444"/>
      <c r="H397" s="443"/>
      <c r="I397" s="444"/>
      <c r="J397" s="443"/>
      <c r="K397" s="444"/>
      <c r="L397" s="443"/>
      <c r="M397" s="444"/>
      <c r="N397" s="443"/>
      <c r="O397" s="444"/>
      <c r="P397" s="490"/>
      <c r="Q397" s="491"/>
      <c r="R397" s="490"/>
      <c r="S397" s="491"/>
      <c r="T397" s="471"/>
      <c r="U397" s="465"/>
      <c r="V397" s="465"/>
      <c r="W397" s="358"/>
      <c r="X397" s="358"/>
      <c r="Y397" s="358"/>
      <c r="Z397" s="358"/>
      <c r="AA397" s="358"/>
      <c r="AB397" s="358"/>
      <c r="AC397" s="358" t="s">
        <v>7010</v>
      </c>
      <c r="AD397" s="374" t="s">
        <v>7431</v>
      </c>
    </row>
    <row r="398" spans="1:30" ht="19.5" customHeight="1">
      <c r="A398" s="311"/>
      <c r="B398" s="311"/>
      <c r="C398" s="452"/>
      <c r="D398" s="111" t="s">
        <v>2276</v>
      </c>
      <c r="E398" s="452"/>
      <c r="F398" s="531"/>
      <c r="G398" s="314"/>
      <c r="H398" s="356"/>
      <c r="I398" s="314"/>
      <c r="J398" s="356"/>
      <c r="K398" s="314"/>
      <c r="L398" s="356"/>
      <c r="M398" s="314"/>
      <c r="N398" s="356"/>
      <c r="O398" s="314"/>
      <c r="P398" s="76"/>
      <c r="Q398" s="336"/>
      <c r="R398" s="76"/>
      <c r="S398" s="336"/>
      <c r="T398" s="315"/>
      <c r="U398" s="316"/>
      <c r="V398" s="316"/>
      <c r="W398" s="452"/>
      <c r="X398" s="452"/>
      <c r="Y398" s="452"/>
      <c r="Z398" s="452"/>
      <c r="AA398" s="452"/>
      <c r="AB398" s="452"/>
      <c r="AC398" s="452"/>
      <c r="AD398" s="311"/>
    </row>
    <row r="399" spans="1:30" ht="19.5" customHeight="1">
      <c r="A399" s="311"/>
      <c r="B399" s="311"/>
      <c r="C399" s="452"/>
      <c r="D399" s="111" t="s">
        <v>2593</v>
      </c>
      <c r="E399" s="452"/>
      <c r="F399" s="531"/>
      <c r="G399" s="314"/>
      <c r="H399" s="356"/>
      <c r="I399" s="314"/>
      <c r="J399" s="356"/>
      <c r="K399" s="314"/>
      <c r="L399" s="356"/>
      <c r="M399" s="314"/>
      <c r="N399" s="356"/>
      <c r="O399" s="314"/>
      <c r="P399" s="76"/>
      <c r="Q399" s="336"/>
      <c r="R399" s="76"/>
      <c r="S399" s="336"/>
      <c r="T399" s="315"/>
      <c r="U399" s="316"/>
      <c r="V399" s="316"/>
      <c r="W399" s="452"/>
      <c r="X399" s="452"/>
      <c r="Y399" s="452"/>
      <c r="Z399" s="452"/>
      <c r="AA399" s="452"/>
      <c r="AB399" s="452"/>
      <c r="AC399" s="452"/>
      <c r="AD399" s="311"/>
    </row>
    <row r="400" spans="1:30" ht="19.5" customHeight="1">
      <c r="A400" s="311"/>
      <c r="B400" s="311"/>
      <c r="C400" s="452"/>
      <c r="D400" s="111" t="s">
        <v>2277</v>
      </c>
      <c r="E400" s="452"/>
      <c r="F400" s="531"/>
      <c r="G400" s="314"/>
      <c r="H400" s="356"/>
      <c r="I400" s="314"/>
      <c r="J400" s="356"/>
      <c r="K400" s="314"/>
      <c r="L400" s="356"/>
      <c r="M400" s="314"/>
      <c r="N400" s="356"/>
      <c r="O400" s="314"/>
      <c r="P400" s="76"/>
      <c r="Q400" s="336"/>
      <c r="R400" s="76"/>
      <c r="S400" s="336"/>
      <c r="T400" s="315"/>
      <c r="U400" s="316"/>
      <c r="V400" s="316"/>
      <c r="W400" s="452"/>
      <c r="X400" s="452"/>
      <c r="Y400" s="452"/>
      <c r="Z400" s="452"/>
      <c r="AA400" s="452"/>
      <c r="AB400" s="452"/>
      <c r="AC400" s="452"/>
      <c r="AD400" s="311"/>
    </row>
    <row r="401" spans="1:30" ht="19.5" customHeight="1">
      <c r="A401" s="311"/>
      <c r="B401" s="311"/>
      <c r="C401" s="452"/>
      <c r="D401" s="111" t="s">
        <v>2278</v>
      </c>
      <c r="E401" s="452"/>
      <c r="F401" s="531"/>
      <c r="G401" s="314"/>
      <c r="H401" s="356"/>
      <c r="I401" s="314"/>
      <c r="J401" s="356"/>
      <c r="K401" s="314"/>
      <c r="L401" s="356"/>
      <c r="M401" s="314"/>
      <c r="N401" s="356"/>
      <c r="O401" s="314"/>
      <c r="P401" s="76"/>
      <c r="Q401" s="336"/>
      <c r="R401" s="76"/>
      <c r="S401" s="336"/>
      <c r="T401" s="315"/>
      <c r="U401" s="316"/>
      <c r="V401" s="316"/>
      <c r="W401" s="452"/>
      <c r="X401" s="452"/>
      <c r="Y401" s="452"/>
      <c r="Z401" s="452"/>
      <c r="AA401" s="452"/>
      <c r="AB401" s="452"/>
      <c r="AC401" s="452"/>
      <c r="AD401" s="311"/>
    </row>
    <row r="402" spans="1:30" ht="19.5" customHeight="1">
      <c r="A402" s="311"/>
      <c r="B402" s="311"/>
      <c r="C402" s="452"/>
      <c r="D402" s="111" t="s">
        <v>2279</v>
      </c>
      <c r="E402" s="452"/>
      <c r="F402" s="531"/>
      <c r="G402" s="314"/>
      <c r="H402" s="356"/>
      <c r="I402" s="314"/>
      <c r="J402" s="356"/>
      <c r="K402" s="314"/>
      <c r="L402" s="356"/>
      <c r="M402" s="314"/>
      <c r="N402" s="356"/>
      <c r="O402" s="314"/>
      <c r="P402" s="76"/>
      <c r="Q402" s="336"/>
      <c r="R402" s="76"/>
      <c r="S402" s="336"/>
      <c r="T402" s="315"/>
      <c r="U402" s="316"/>
      <c r="V402" s="316"/>
      <c r="W402" s="452"/>
      <c r="X402" s="452"/>
      <c r="Y402" s="452"/>
      <c r="Z402" s="452"/>
      <c r="AA402" s="452"/>
      <c r="AB402" s="452"/>
      <c r="AC402" s="452"/>
      <c r="AD402" s="311"/>
    </row>
    <row r="403" spans="1:30" ht="19.5" customHeight="1">
      <c r="A403" s="311"/>
      <c r="B403" s="311"/>
      <c r="C403" s="452"/>
      <c r="D403" s="111" t="s">
        <v>2280</v>
      </c>
      <c r="E403" s="452"/>
      <c r="F403" s="531"/>
      <c r="G403" s="314"/>
      <c r="H403" s="356"/>
      <c r="I403" s="314"/>
      <c r="J403" s="356"/>
      <c r="K403" s="314"/>
      <c r="L403" s="356"/>
      <c r="M403" s="314"/>
      <c r="N403" s="356"/>
      <c r="O403" s="314"/>
      <c r="P403" s="76"/>
      <c r="Q403" s="336"/>
      <c r="R403" s="76"/>
      <c r="S403" s="336"/>
      <c r="T403" s="315"/>
      <c r="U403" s="316"/>
      <c r="V403" s="316"/>
      <c r="W403" s="452"/>
      <c r="X403" s="452"/>
      <c r="Y403" s="452"/>
      <c r="Z403" s="452"/>
      <c r="AA403" s="452"/>
      <c r="AB403" s="452"/>
      <c r="AC403" s="452"/>
      <c r="AD403" s="311"/>
    </row>
    <row r="404" spans="1:30" ht="19.5" customHeight="1">
      <c r="A404" s="311"/>
      <c r="B404" s="311"/>
      <c r="C404" s="452"/>
      <c r="D404" s="111" t="s">
        <v>2281</v>
      </c>
      <c r="E404" s="452"/>
      <c r="F404" s="531"/>
      <c r="G404" s="314"/>
      <c r="H404" s="356"/>
      <c r="I404" s="314"/>
      <c r="J404" s="356"/>
      <c r="K404" s="314"/>
      <c r="L404" s="356"/>
      <c r="M404" s="314"/>
      <c r="N404" s="356"/>
      <c r="O404" s="314"/>
      <c r="P404" s="76"/>
      <c r="Q404" s="336"/>
      <c r="R404" s="76"/>
      <c r="S404" s="336"/>
      <c r="T404" s="315"/>
      <c r="U404" s="316"/>
      <c r="V404" s="316"/>
      <c r="W404" s="452"/>
      <c r="X404" s="452"/>
      <c r="Y404" s="452"/>
      <c r="Z404" s="452"/>
      <c r="AA404" s="452"/>
      <c r="AB404" s="452"/>
      <c r="AC404" s="452"/>
      <c r="AD404" s="311"/>
    </row>
    <row r="405" spans="1:30" ht="19.5" customHeight="1">
      <c r="A405" s="311"/>
      <c r="B405" s="311"/>
      <c r="C405" s="452"/>
      <c r="D405" s="111" t="s">
        <v>2594</v>
      </c>
      <c r="E405" s="452"/>
      <c r="F405" s="531"/>
      <c r="G405" s="314"/>
      <c r="H405" s="356"/>
      <c r="I405" s="314"/>
      <c r="J405" s="356"/>
      <c r="K405" s="314"/>
      <c r="L405" s="356"/>
      <c r="M405" s="314"/>
      <c r="N405" s="356"/>
      <c r="O405" s="314"/>
      <c r="P405" s="76"/>
      <c r="Q405" s="336"/>
      <c r="R405" s="76"/>
      <c r="S405" s="336"/>
      <c r="T405" s="315"/>
      <c r="U405" s="316"/>
      <c r="V405" s="316"/>
      <c r="W405" s="452"/>
      <c r="X405" s="452"/>
      <c r="Y405" s="452"/>
      <c r="Z405" s="452"/>
      <c r="AA405" s="452"/>
      <c r="AB405" s="452"/>
      <c r="AC405" s="452"/>
      <c r="AD405" s="311"/>
    </row>
    <row r="406" spans="1:30" ht="19.5" customHeight="1">
      <c r="A406" s="311"/>
      <c r="B406" s="311"/>
      <c r="C406" s="452"/>
      <c r="D406" s="111" t="s">
        <v>7434</v>
      </c>
      <c r="E406" s="452"/>
      <c r="F406" s="531"/>
      <c r="G406" s="314"/>
      <c r="H406" s="356"/>
      <c r="I406" s="314"/>
      <c r="J406" s="356"/>
      <c r="K406" s="314"/>
      <c r="L406" s="356"/>
      <c r="M406" s="314"/>
      <c r="N406" s="356"/>
      <c r="O406" s="314"/>
      <c r="P406" s="76"/>
      <c r="Q406" s="336"/>
      <c r="R406" s="76"/>
      <c r="S406" s="336"/>
      <c r="T406" s="315"/>
      <c r="U406" s="316"/>
      <c r="V406" s="316"/>
      <c r="W406" s="452"/>
      <c r="X406" s="452"/>
      <c r="Y406" s="452"/>
      <c r="Z406" s="452"/>
      <c r="AA406" s="452"/>
      <c r="AB406" s="452"/>
      <c r="AC406" s="452"/>
      <c r="AD406" s="311"/>
    </row>
    <row r="407" spans="1:30" ht="19.5" customHeight="1">
      <c r="A407" s="311"/>
      <c r="B407" s="311"/>
      <c r="C407" s="452"/>
      <c r="D407" s="111" t="s">
        <v>8949</v>
      </c>
      <c r="E407" s="452"/>
      <c r="F407" s="531"/>
      <c r="G407" s="314"/>
      <c r="H407" s="356"/>
      <c r="I407" s="314"/>
      <c r="J407" s="356"/>
      <c r="K407" s="314"/>
      <c r="L407" s="356"/>
      <c r="M407" s="314"/>
      <c r="N407" s="356"/>
      <c r="O407" s="314"/>
      <c r="P407" s="76"/>
      <c r="Q407" s="336"/>
      <c r="R407" s="76"/>
      <c r="S407" s="336"/>
      <c r="T407" s="315">
        <v>3</v>
      </c>
      <c r="U407" s="316">
        <v>60</v>
      </c>
      <c r="V407" s="316"/>
      <c r="W407" s="452"/>
      <c r="X407" s="452"/>
      <c r="Y407" s="452"/>
      <c r="Z407" s="452"/>
      <c r="AA407" s="452"/>
      <c r="AB407" s="452"/>
      <c r="AC407" s="452"/>
      <c r="AD407" s="311"/>
    </row>
    <row r="408" spans="1:30" ht="19.5" customHeight="1">
      <c r="A408" s="311"/>
      <c r="B408" s="311"/>
      <c r="C408" s="452"/>
      <c r="D408" s="111" t="s">
        <v>8950</v>
      </c>
      <c r="E408" s="452"/>
      <c r="F408" s="531"/>
      <c r="G408" s="314"/>
      <c r="H408" s="356"/>
      <c r="I408" s="314"/>
      <c r="J408" s="356"/>
      <c r="K408" s="314"/>
      <c r="L408" s="356"/>
      <c r="M408" s="314"/>
      <c r="N408" s="356"/>
      <c r="O408" s="314"/>
      <c r="P408" s="76"/>
      <c r="Q408" s="336"/>
      <c r="R408" s="76"/>
      <c r="S408" s="336"/>
      <c r="T408" s="315"/>
      <c r="U408" s="316"/>
      <c r="V408" s="316"/>
      <c r="W408" s="452"/>
      <c r="X408" s="452"/>
      <c r="Y408" s="452"/>
      <c r="Z408" s="452"/>
      <c r="AA408" s="452"/>
      <c r="AB408" s="452"/>
      <c r="AC408" s="452"/>
      <c r="AD408" s="311"/>
    </row>
    <row r="409" spans="1:30" ht="19.5" customHeight="1">
      <c r="A409" s="311"/>
      <c r="B409" s="311"/>
      <c r="C409" s="452"/>
      <c r="D409" s="111" t="s">
        <v>8951</v>
      </c>
      <c r="E409" s="452"/>
      <c r="F409" s="531"/>
      <c r="G409" s="314"/>
      <c r="H409" s="356"/>
      <c r="I409" s="314"/>
      <c r="J409" s="356"/>
      <c r="K409" s="314"/>
      <c r="L409" s="356"/>
      <c r="M409" s="314"/>
      <c r="N409" s="356"/>
      <c r="O409" s="314"/>
      <c r="P409" s="76"/>
      <c r="Q409" s="336"/>
      <c r="R409" s="76"/>
      <c r="S409" s="336"/>
      <c r="T409" s="315">
        <v>1</v>
      </c>
      <c r="U409" s="316">
        <v>20</v>
      </c>
      <c r="V409" s="316"/>
      <c r="W409" s="452"/>
      <c r="X409" s="452"/>
      <c r="Y409" s="452"/>
      <c r="Z409" s="452"/>
      <c r="AA409" s="452"/>
      <c r="AB409" s="452"/>
      <c r="AC409" s="452"/>
      <c r="AD409" s="311"/>
    </row>
    <row r="410" spans="1:30" ht="19.5" customHeight="1">
      <c r="A410" s="311"/>
      <c r="B410" s="311"/>
      <c r="C410" s="452"/>
      <c r="D410" s="111" t="s">
        <v>8952</v>
      </c>
      <c r="E410" s="452"/>
      <c r="F410" s="531"/>
      <c r="G410" s="314"/>
      <c r="H410" s="356"/>
      <c r="I410" s="314"/>
      <c r="J410" s="356"/>
      <c r="K410" s="314"/>
      <c r="L410" s="356"/>
      <c r="M410" s="314"/>
      <c r="N410" s="356"/>
      <c r="O410" s="314"/>
      <c r="P410" s="76"/>
      <c r="Q410" s="336"/>
      <c r="R410" s="76"/>
      <c r="S410" s="336"/>
      <c r="T410" s="315"/>
      <c r="U410" s="316"/>
      <c r="V410" s="316"/>
      <c r="W410" s="452"/>
      <c r="X410" s="452"/>
      <c r="Y410" s="452"/>
      <c r="Z410" s="452"/>
      <c r="AA410" s="452"/>
      <c r="AB410" s="452"/>
      <c r="AC410" s="452"/>
      <c r="AD410" s="311"/>
    </row>
    <row r="411" spans="1:30" ht="19.5" customHeight="1">
      <c r="A411" s="311"/>
      <c r="B411" s="311"/>
      <c r="C411" s="452"/>
      <c r="D411" s="111" t="s">
        <v>7394</v>
      </c>
      <c r="E411" s="452"/>
      <c r="F411" s="531"/>
      <c r="G411" s="314"/>
      <c r="H411" s="356"/>
      <c r="I411" s="314"/>
      <c r="J411" s="356"/>
      <c r="K411" s="314"/>
      <c r="L411" s="356"/>
      <c r="M411" s="314"/>
      <c r="N411" s="356"/>
      <c r="O411" s="314"/>
      <c r="P411" s="76"/>
      <c r="Q411" s="336"/>
      <c r="R411" s="76"/>
      <c r="S411" s="336"/>
      <c r="T411" s="315">
        <v>1</v>
      </c>
      <c r="U411" s="316">
        <v>20</v>
      </c>
      <c r="V411" s="316"/>
      <c r="W411" s="452"/>
      <c r="X411" s="452"/>
      <c r="Y411" s="452"/>
      <c r="Z411" s="452"/>
      <c r="AA411" s="452"/>
      <c r="AB411" s="452"/>
      <c r="AC411" s="452"/>
      <c r="AD411" s="311"/>
    </row>
    <row r="412" spans="1:30" ht="19.5" customHeight="1">
      <c r="A412" s="311"/>
      <c r="B412" s="311"/>
      <c r="C412" s="452"/>
      <c r="D412" s="111" t="s">
        <v>8165</v>
      </c>
      <c r="E412" s="452"/>
      <c r="F412" s="531"/>
      <c r="G412" s="314"/>
      <c r="H412" s="356"/>
      <c r="I412" s="314"/>
      <c r="J412" s="356"/>
      <c r="K412" s="314"/>
      <c r="L412" s="356"/>
      <c r="M412" s="314"/>
      <c r="N412" s="356"/>
      <c r="O412" s="314"/>
      <c r="P412" s="76"/>
      <c r="Q412" s="336"/>
      <c r="R412" s="76"/>
      <c r="S412" s="336"/>
      <c r="T412" s="315"/>
      <c r="U412" s="316"/>
      <c r="V412" s="316"/>
      <c r="W412" s="452"/>
      <c r="X412" s="452"/>
      <c r="Y412" s="452"/>
      <c r="Z412" s="452"/>
      <c r="AA412" s="452"/>
      <c r="AB412" s="452"/>
      <c r="AC412" s="452"/>
      <c r="AD412" s="311"/>
    </row>
    <row r="413" spans="1:30" ht="19.5" customHeight="1">
      <c r="A413" s="311"/>
      <c r="B413" s="311"/>
      <c r="C413" s="452"/>
      <c r="D413" s="111" t="s">
        <v>3777</v>
      </c>
      <c r="E413" s="452"/>
      <c r="F413" s="531"/>
      <c r="G413" s="314"/>
      <c r="H413" s="356"/>
      <c r="I413" s="314"/>
      <c r="J413" s="356"/>
      <c r="K413" s="314"/>
      <c r="L413" s="356"/>
      <c r="M413" s="314"/>
      <c r="N413" s="356"/>
      <c r="O413" s="314"/>
      <c r="P413" s="76"/>
      <c r="Q413" s="336"/>
      <c r="R413" s="76"/>
      <c r="S413" s="336"/>
      <c r="T413" s="315"/>
      <c r="U413" s="316"/>
      <c r="V413" s="316"/>
      <c r="W413" s="452"/>
      <c r="X413" s="452"/>
      <c r="Y413" s="452"/>
      <c r="Z413" s="452"/>
      <c r="AA413" s="452"/>
      <c r="AB413" s="452"/>
      <c r="AC413" s="452"/>
      <c r="AD413" s="311"/>
    </row>
    <row r="414" spans="1:30" ht="19.5" customHeight="1">
      <c r="A414" s="374" t="s">
        <v>8960</v>
      </c>
      <c r="B414" s="374" t="s">
        <v>8961</v>
      </c>
      <c r="C414" s="358" t="s">
        <v>3417</v>
      </c>
      <c r="D414" s="374"/>
      <c r="E414" s="358"/>
      <c r="F414" s="443"/>
      <c r="G414" s="444"/>
      <c r="H414" s="443"/>
      <c r="I414" s="444"/>
      <c r="J414" s="443"/>
      <c r="K414" s="444"/>
      <c r="L414" s="443"/>
      <c r="M414" s="444"/>
      <c r="N414" s="443"/>
      <c r="O414" s="444"/>
      <c r="P414" s="490"/>
      <c r="Q414" s="491"/>
      <c r="R414" s="490"/>
      <c r="S414" s="491"/>
      <c r="T414" s="471">
        <v>45</v>
      </c>
      <c r="U414" s="465">
        <v>100</v>
      </c>
      <c r="V414" s="465" t="s">
        <v>8028</v>
      </c>
      <c r="W414" s="358"/>
      <c r="X414" s="358"/>
      <c r="Y414" s="358"/>
      <c r="Z414" s="358"/>
      <c r="AA414" s="358"/>
      <c r="AB414" s="358"/>
      <c r="AC414" s="358" t="s">
        <v>7010</v>
      </c>
      <c r="AD414" s="374"/>
    </row>
    <row r="415" spans="1:30" ht="20.100000000000001" customHeight="1">
      <c r="A415" s="374" t="s">
        <v>3273</v>
      </c>
      <c r="B415" s="374" t="s">
        <v>1133</v>
      </c>
      <c r="C415" s="358" t="s">
        <v>3337</v>
      </c>
      <c r="D415" s="374"/>
      <c r="E415" s="358"/>
      <c r="F415" s="443">
        <v>53</v>
      </c>
      <c r="G415" s="444">
        <v>100</v>
      </c>
      <c r="H415" s="443">
        <v>50</v>
      </c>
      <c r="I415" s="444">
        <v>100</v>
      </c>
      <c r="J415" s="443">
        <v>68</v>
      </c>
      <c r="K415" s="444">
        <v>100</v>
      </c>
      <c r="L415" s="443">
        <v>73</v>
      </c>
      <c r="M415" s="444">
        <v>100</v>
      </c>
      <c r="N415" s="443">
        <v>91</v>
      </c>
      <c r="O415" s="444">
        <v>100</v>
      </c>
      <c r="P415" s="471">
        <v>115</v>
      </c>
      <c r="Q415" s="465">
        <v>99.1</v>
      </c>
      <c r="R415" s="471">
        <v>119</v>
      </c>
      <c r="S415" s="465">
        <v>99.2</v>
      </c>
      <c r="T415" s="471">
        <v>530</v>
      </c>
      <c r="U415" s="465">
        <v>99.3</v>
      </c>
      <c r="V415" s="465" t="s">
        <v>8028</v>
      </c>
      <c r="W415" s="358" t="s">
        <v>7010</v>
      </c>
      <c r="X415" s="358" t="s">
        <v>7010</v>
      </c>
      <c r="Y415" s="358" t="s">
        <v>7010</v>
      </c>
      <c r="Z415" s="358" t="s">
        <v>7010</v>
      </c>
      <c r="AA415" s="358" t="s">
        <v>7010</v>
      </c>
      <c r="AB415" s="358" t="s">
        <v>7010</v>
      </c>
      <c r="AC415" s="358" t="s">
        <v>7010</v>
      </c>
      <c r="AD415" s="374"/>
    </row>
    <row r="416" spans="1:30" ht="20.100000000000001" customHeight="1">
      <c r="A416" s="311"/>
      <c r="B416" s="311"/>
      <c r="C416" s="452"/>
      <c r="D416" s="311" t="s">
        <v>1959</v>
      </c>
      <c r="E416" s="452" t="s">
        <v>7646</v>
      </c>
      <c r="F416" s="531"/>
      <c r="G416" s="314"/>
      <c r="H416" s="356"/>
      <c r="I416" s="314"/>
      <c r="J416" s="356"/>
      <c r="K416" s="314"/>
      <c r="L416" s="356"/>
      <c r="M416" s="314"/>
      <c r="N416" s="356"/>
      <c r="O416" s="314"/>
      <c r="P416" s="315"/>
      <c r="Q416" s="316"/>
      <c r="R416" s="315"/>
      <c r="S416" s="316"/>
      <c r="T416" s="315"/>
      <c r="U416" s="316"/>
      <c r="V416" s="316"/>
      <c r="W416" s="452"/>
      <c r="X416" s="452"/>
      <c r="Y416" s="452"/>
      <c r="Z416" s="452"/>
      <c r="AA416" s="452"/>
      <c r="AB416" s="452"/>
      <c r="AC416" s="452"/>
      <c r="AD416" s="311"/>
    </row>
    <row r="417" spans="1:30" ht="20.100000000000001" customHeight="1">
      <c r="A417" s="311"/>
      <c r="B417" s="311"/>
      <c r="C417" s="452"/>
      <c r="D417" s="311" t="s">
        <v>1960</v>
      </c>
      <c r="E417" s="452"/>
      <c r="F417" s="531"/>
      <c r="G417" s="314"/>
      <c r="H417" s="356"/>
      <c r="I417" s="314"/>
      <c r="J417" s="356"/>
      <c r="K417" s="314"/>
      <c r="L417" s="356"/>
      <c r="M417" s="314"/>
      <c r="N417" s="356"/>
      <c r="O417" s="314"/>
      <c r="P417" s="315">
        <v>1</v>
      </c>
      <c r="Q417" s="316">
        <v>0.9</v>
      </c>
      <c r="R417" s="315">
        <v>1</v>
      </c>
      <c r="S417" s="316">
        <v>0.8</v>
      </c>
      <c r="T417" s="315">
        <v>4</v>
      </c>
      <c r="U417" s="316">
        <v>0.7</v>
      </c>
      <c r="V417" s="316"/>
      <c r="W417" s="452"/>
      <c r="X417" s="452"/>
      <c r="Y417" s="452"/>
      <c r="Z417" s="452"/>
      <c r="AA417" s="452"/>
      <c r="AB417" s="452"/>
      <c r="AC417" s="452"/>
      <c r="AD417" s="311"/>
    </row>
    <row r="418" spans="1:30" ht="20.100000000000001" customHeight="1">
      <c r="A418" s="374" t="s">
        <v>3274</v>
      </c>
      <c r="B418" s="374" t="s">
        <v>1134</v>
      </c>
      <c r="C418" s="358" t="s">
        <v>3338</v>
      </c>
      <c r="D418" s="374"/>
      <c r="E418" s="358"/>
      <c r="F418" s="443">
        <v>1</v>
      </c>
      <c r="G418" s="444">
        <v>100</v>
      </c>
      <c r="H418" s="443">
        <v>2</v>
      </c>
      <c r="I418" s="444">
        <v>100</v>
      </c>
      <c r="J418" s="443"/>
      <c r="K418" s="444"/>
      <c r="L418" s="443"/>
      <c r="M418" s="444"/>
      <c r="N418" s="443">
        <v>1</v>
      </c>
      <c r="O418" s="444">
        <v>100</v>
      </c>
      <c r="P418" s="471">
        <v>1</v>
      </c>
      <c r="Q418" s="465">
        <v>100</v>
      </c>
      <c r="R418" s="471">
        <v>8</v>
      </c>
      <c r="S418" s="465">
        <v>100</v>
      </c>
      <c r="T418" s="471">
        <v>29</v>
      </c>
      <c r="U418" s="465">
        <v>93.5</v>
      </c>
      <c r="V418" s="465" t="s">
        <v>8028</v>
      </c>
      <c r="W418" s="358" t="s">
        <v>7010</v>
      </c>
      <c r="X418" s="358" t="s">
        <v>7010</v>
      </c>
      <c r="Y418" s="358" t="s">
        <v>7010</v>
      </c>
      <c r="Z418" s="358" t="s">
        <v>7010</v>
      </c>
      <c r="AA418" s="358" t="s">
        <v>7010</v>
      </c>
      <c r="AB418" s="358" t="s">
        <v>7010</v>
      </c>
      <c r="AC418" s="358" t="s">
        <v>7010</v>
      </c>
      <c r="AD418" s="374"/>
    </row>
    <row r="419" spans="1:30" ht="20.100000000000001" customHeight="1">
      <c r="A419" s="311"/>
      <c r="B419" s="311"/>
      <c r="C419" s="452"/>
      <c r="D419" s="311" t="s">
        <v>8188</v>
      </c>
      <c r="E419" s="452" t="s">
        <v>8136</v>
      </c>
      <c r="F419" s="531"/>
      <c r="G419" s="314"/>
      <c r="H419" s="356"/>
      <c r="I419" s="314"/>
      <c r="J419" s="356"/>
      <c r="K419" s="314"/>
      <c r="L419" s="356"/>
      <c r="M419" s="314"/>
      <c r="N419" s="356"/>
      <c r="O419" s="314"/>
      <c r="P419" s="315"/>
      <c r="Q419" s="316"/>
      <c r="R419" s="315"/>
      <c r="S419" s="316"/>
      <c r="T419" s="315"/>
      <c r="U419" s="316"/>
      <c r="V419" s="316"/>
      <c r="W419" s="452"/>
      <c r="X419" s="452"/>
      <c r="Y419" s="452"/>
      <c r="Z419" s="452"/>
      <c r="AA419" s="452"/>
      <c r="AB419" s="452"/>
      <c r="AC419" s="452"/>
      <c r="AD419" s="311"/>
    </row>
    <row r="420" spans="1:30" ht="20.100000000000001" customHeight="1">
      <c r="A420" s="311"/>
      <c r="B420" s="311"/>
      <c r="C420" s="452"/>
      <c r="D420" s="311" t="s">
        <v>7312</v>
      </c>
      <c r="E420" s="452"/>
      <c r="F420" s="531"/>
      <c r="G420" s="314"/>
      <c r="H420" s="356"/>
      <c r="I420" s="314"/>
      <c r="J420" s="356"/>
      <c r="K420" s="314"/>
      <c r="L420" s="356"/>
      <c r="M420" s="314"/>
      <c r="N420" s="356"/>
      <c r="O420" s="314"/>
      <c r="P420" s="315"/>
      <c r="Q420" s="316"/>
      <c r="R420" s="315"/>
      <c r="S420" s="316"/>
      <c r="T420" s="315">
        <v>2</v>
      </c>
      <c r="U420" s="316">
        <v>6.5</v>
      </c>
      <c r="V420" s="316"/>
      <c r="W420" s="452"/>
      <c r="X420" s="452"/>
      <c r="Y420" s="452"/>
      <c r="Z420" s="452"/>
      <c r="AA420" s="452"/>
      <c r="AB420" s="452"/>
      <c r="AC420" s="452"/>
      <c r="AD420" s="311"/>
    </row>
    <row r="421" spans="1:30" ht="20.100000000000001" customHeight="1">
      <c r="A421" s="374" t="s">
        <v>8962</v>
      </c>
      <c r="B421" s="374" t="s">
        <v>1135</v>
      </c>
      <c r="C421" s="358" t="s">
        <v>8963</v>
      </c>
      <c r="D421" s="374"/>
      <c r="E421" s="358"/>
      <c r="F421" s="443">
        <v>21</v>
      </c>
      <c r="G421" s="444">
        <v>100</v>
      </c>
      <c r="H421" s="443">
        <v>12</v>
      </c>
      <c r="I421" s="444">
        <v>100</v>
      </c>
      <c r="J421" s="443">
        <v>23</v>
      </c>
      <c r="K421" s="444">
        <v>100</v>
      </c>
      <c r="L421" s="443">
        <v>22</v>
      </c>
      <c r="M421" s="444">
        <v>95.7</v>
      </c>
      <c r="N421" s="443">
        <v>30</v>
      </c>
      <c r="O421" s="444">
        <v>100</v>
      </c>
      <c r="P421" s="471">
        <v>35</v>
      </c>
      <c r="Q421" s="465">
        <v>100</v>
      </c>
      <c r="R421" s="471">
        <v>32</v>
      </c>
      <c r="S421" s="465">
        <v>97</v>
      </c>
      <c r="T421" s="471">
        <v>61</v>
      </c>
      <c r="U421" s="465">
        <v>100</v>
      </c>
      <c r="V421" s="465" t="s">
        <v>8028</v>
      </c>
      <c r="W421" s="358" t="s">
        <v>7010</v>
      </c>
      <c r="X421" s="358" t="s">
        <v>7010</v>
      </c>
      <c r="Y421" s="358" t="s">
        <v>7010</v>
      </c>
      <c r="Z421" s="358" t="s">
        <v>7010</v>
      </c>
      <c r="AA421" s="358" t="s">
        <v>7010</v>
      </c>
      <c r="AB421" s="358" t="s">
        <v>7010</v>
      </c>
      <c r="AC421" s="358" t="s">
        <v>7010</v>
      </c>
      <c r="AD421" s="374"/>
    </row>
    <row r="422" spans="1:30" ht="20.100000000000001" customHeight="1">
      <c r="A422" s="311"/>
      <c r="B422" s="311"/>
      <c r="C422" s="452"/>
      <c r="D422" s="311" t="s">
        <v>1959</v>
      </c>
      <c r="E422" s="452" t="s">
        <v>7646</v>
      </c>
      <c r="F422" s="531"/>
      <c r="G422" s="314"/>
      <c r="H422" s="356"/>
      <c r="I422" s="314"/>
      <c r="J422" s="356"/>
      <c r="K422" s="314"/>
      <c r="L422" s="356"/>
      <c r="M422" s="314"/>
      <c r="N422" s="356"/>
      <c r="O422" s="314"/>
      <c r="P422" s="315"/>
      <c r="Q422" s="316"/>
      <c r="R422" s="315">
        <v>1</v>
      </c>
      <c r="S422" s="316">
        <v>3</v>
      </c>
      <c r="T422" s="315"/>
      <c r="U422" s="316"/>
      <c r="V422" s="316"/>
      <c r="W422" s="452"/>
      <c r="X422" s="452"/>
      <c r="Y422" s="452"/>
      <c r="Z422" s="452"/>
      <c r="AA422" s="452"/>
      <c r="AB422" s="452"/>
      <c r="AC422" s="452"/>
      <c r="AD422" s="311"/>
    </row>
    <row r="423" spans="1:30" ht="20.100000000000001" customHeight="1">
      <c r="A423" s="311"/>
      <c r="B423" s="311"/>
      <c r="C423" s="452"/>
      <c r="D423" s="311" t="s">
        <v>1960</v>
      </c>
      <c r="E423" s="452"/>
      <c r="F423" s="531"/>
      <c r="G423" s="314"/>
      <c r="H423" s="356"/>
      <c r="I423" s="314"/>
      <c r="J423" s="356"/>
      <c r="K423" s="314"/>
      <c r="L423" s="356">
        <v>1</v>
      </c>
      <c r="M423" s="314">
        <v>4.3</v>
      </c>
      <c r="N423" s="356"/>
      <c r="O423" s="314"/>
      <c r="P423" s="315"/>
      <c r="Q423" s="316"/>
      <c r="R423" s="315"/>
      <c r="S423" s="316"/>
      <c r="T423" s="315"/>
      <c r="U423" s="316"/>
      <c r="V423" s="316"/>
      <c r="W423" s="452"/>
      <c r="X423" s="452"/>
      <c r="Y423" s="452"/>
      <c r="Z423" s="452"/>
      <c r="AA423" s="452"/>
      <c r="AB423" s="452"/>
      <c r="AC423" s="452"/>
      <c r="AD423" s="311"/>
    </row>
    <row r="424" spans="1:30" ht="20.100000000000001" customHeight="1">
      <c r="A424" s="374" t="s">
        <v>3275</v>
      </c>
      <c r="B424" s="374" t="s">
        <v>1136</v>
      </c>
      <c r="C424" s="358" t="s">
        <v>3339</v>
      </c>
      <c r="D424" s="374"/>
      <c r="E424" s="358"/>
      <c r="F424" s="443"/>
      <c r="G424" s="444"/>
      <c r="H424" s="443">
        <v>2</v>
      </c>
      <c r="I424" s="444">
        <v>100</v>
      </c>
      <c r="J424" s="443"/>
      <c r="K424" s="444"/>
      <c r="L424" s="443"/>
      <c r="M424" s="444"/>
      <c r="N424" s="443">
        <v>1</v>
      </c>
      <c r="O424" s="444">
        <v>100</v>
      </c>
      <c r="P424" s="471">
        <v>2</v>
      </c>
      <c r="Q424" s="465">
        <v>100</v>
      </c>
      <c r="R424" s="471">
        <v>4</v>
      </c>
      <c r="S424" s="465">
        <v>100</v>
      </c>
      <c r="T424" s="471">
        <v>26</v>
      </c>
      <c r="U424" s="465">
        <v>100</v>
      </c>
      <c r="V424" s="465" t="s">
        <v>8028</v>
      </c>
      <c r="W424" s="358" t="s">
        <v>7010</v>
      </c>
      <c r="X424" s="358" t="s">
        <v>7010</v>
      </c>
      <c r="Y424" s="358" t="s">
        <v>7010</v>
      </c>
      <c r="Z424" s="358" t="s">
        <v>7010</v>
      </c>
      <c r="AA424" s="358" t="s">
        <v>7010</v>
      </c>
      <c r="AB424" s="358" t="s">
        <v>7010</v>
      </c>
      <c r="AC424" s="358" t="s">
        <v>7010</v>
      </c>
      <c r="AD424" s="374"/>
    </row>
    <row r="425" spans="1:30" ht="20.100000000000001" customHeight="1">
      <c r="A425" s="311"/>
      <c r="B425" s="311"/>
      <c r="C425" s="452"/>
      <c r="D425" s="311" t="s">
        <v>1959</v>
      </c>
      <c r="E425" s="452" t="s">
        <v>7646</v>
      </c>
      <c r="F425" s="531"/>
      <c r="G425" s="314"/>
      <c r="H425" s="356"/>
      <c r="I425" s="314"/>
      <c r="J425" s="356"/>
      <c r="K425" s="314"/>
      <c r="L425" s="356"/>
      <c r="M425" s="314"/>
      <c r="N425" s="356"/>
      <c r="O425" s="314"/>
      <c r="P425" s="315"/>
      <c r="Q425" s="316"/>
      <c r="R425" s="315"/>
      <c r="S425" s="316"/>
      <c r="T425" s="315"/>
      <c r="U425" s="316"/>
      <c r="V425" s="316"/>
      <c r="W425" s="452"/>
      <c r="X425" s="452"/>
      <c r="Y425" s="452"/>
      <c r="Z425" s="452"/>
      <c r="AA425" s="452"/>
      <c r="AB425" s="452"/>
      <c r="AC425" s="452"/>
      <c r="AD425" s="311"/>
    </row>
    <row r="426" spans="1:30" ht="20.100000000000001" customHeight="1">
      <c r="A426" s="311"/>
      <c r="B426" s="311"/>
      <c r="C426" s="452"/>
      <c r="D426" s="311" t="s">
        <v>1960</v>
      </c>
      <c r="E426" s="452"/>
      <c r="F426" s="531"/>
      <c r="G426" s="314"/>
      <c r="H426" s="356"/>
      <c r="I426" s="314"/>
      <c r="J426" s="356"/>
      <c r="K426" s="314"/>
      <c r="L426" s="356"/>
      <c r="M426" s="314"/>
      <c r="N426" s="356"/>
      <c r="O426" s="314"/>
      <c r="P426" s="315"/>
      <c r="Q426" s="316"/>
      <c r="R426" s="315"/>
      <c r="S426" s="316"/>
      <c r="T426" s="315"/>
      <c r="U426" s="316"/>
      <c r="V426" s="316"/>
      <c r="W426" s="452"/>
      <c r="X426" s="452"/>
      <c r="Y426" s="452"/>
      <c r="Z426" s="452"/>
      <c r="AA426" s="452"/>
      <c r="AB426" s="452"/>
      <c r="AC426" s="452"/>
      <c r="AD426" s="311"/>
    </row>
    <row r="427" spans="1:30" ht="20.100000000000001" customHeight="1">
      <c r="A427" s="374" t="s">
        <v>3276</v>
      </c>
      <c r="B427" s="374" t="s">
        <v>1137</v>
      </c>
      <c r="C427" s="358" t="s">
        <v>3335</v>
      </c>
      <c r="D427" s="374" t="s">
        <v>8964</v>
      </c>
      <c r="E427" s="358" t="s">
        <v>7351</v>
      </c>
      <c r="F427" s="443">
        <v>26</v>
      </c>
      <c r="G427" s="444">
        <v>34.666666666666664</v>
      </c>
      <c r="H427" s="443">
        <v>22</v>
      </c>
      <c r="I427" s="444">
        <v>33.333333333333336</v>
      </c>
      <c r="J427" s="443">
        <v>34</v>
      </c>
      <c r="K427" s="444">
        <v>37.362637362637365</v>
      </c>
      <c r="L427" s="443">
        <v>34</v>
      </c>
      <c r="M427" s="444">
        <v>35.416666666666671</v>
      </c>
      <c r="N427" s="443">
        <v>49</v>
      </c>
      <c r="O427" s="444">
        <v>39.837398373983739</v>
      </c>
      <c r="P427" s="471">
        <v>60</v>
      </c>
      <c r="Q427" s="465">
        <v>38.961038961038959</v>
      </c>
      <c r="R427" s="471">
        <v>49</v>
      </c>
      <c r="S427" s="465">
        <v>29.696969696969695</v>
      </c>
      <c r="T427" s="471">
        <v>227</v>
      </c>
      <c r="U427" s="465">
        <v>34.815950920245399</v>
      </c>
      <c r="V427" s="465" t="s">
        <v>8028</v>
      </c>
      <c r="W427" s="358" t="s">
        <v>7010</v>
      </c>
      <c r="X427" s="358" t="s">
        <v>7010</v>
      </c>
      <c r="Y427" s="358" t="s">
        <v>7010</v>
      </c>
      <c r="Z427" s="358" t="s">
        <v>7010</v>
      </c>
      <c r="AA427" s="358" t="s">
        <v>7010</v>
      </c>
      <c r="AB427" s="358" t="s">
        <v>7010</v>
      </c>
      <c r="AC427" s="358" t="s">
        <v>7010</v>
      </c>
      <c r="AD427" s="374"/>
    </row>
    <row r="428" spans="1:30" ht="20.100000000000001" customHeight="1">
      <c r="A428" s="311"/>
      <c r="B428" s="311"/>
      <c r="C428" s="452"/>
      <c r="D428" s="311" t="s">
        <v>8965</v>
      </c>
      <c r="E428" s="452"/>
      <c r="F428" s="531">
        <v>6</v>
      </c>
      <c r="G428" s="314">
        <v>8</v>
      </c>
      <c r="H428" s="356">
        <v>11</v>
      </c>
      <c r="I428" s="314">
        <v>16.666666666666668</v>
      </c>
      <c r="J428" s="356">
        <v>9</v>
      </c>
      <c r="K428" s="314">
        <v>9.8901098901098905</v>
      </c>
      <c r="L428" s="356">
        <v>14</v>
      </c>
      <c r="M428" s="314">
        <v>14.583333333333334</v>
      </c>
      <c r="N428" s="356">
        <v>15</v>
      </c>
      <c r="O428" s="314">
        <v>12.195121951219512</v>
      </c>
      <c r="P428" s="315">
        <v>10</v>
      </c>
      <c r="Q428" s="316">
        <v>6.4935064935064934</v>
      </c>
      <c r="R428" s="315">
        <v>21</v>
      </c>
      <c r="S428" s="316">
        <v>12.727272727272727</v>
      </c>
      <c r="T428" s="315">
        <v>65</v>
      </c>
      <c r="U428" s="316">
        <v>9.9693251533742338</v>
      </c>
      <c r="V428" s="316"/>
      <c r="W428" s="452"/>
      <c r="X428" s="452"/>
      <c r="Y428" s="452"/>
      <c r="Z428" s="452"/>
      <c r="AA428" s="452"/>
      <c r="AB428" s="452"/>
      <c r="AC428" s="452"/>
      <c r="AD428" s="311"/>
    </row>
    <row r="429" spans="1:30" ht="20.100000000000001" customHeight="1">
      <c r="A429" s="311"/>
      <c r="B429" s="311"/>
      <c r="C429" s="452"/>
      <c r="D429" s="311" t="s">
        <v>8966</v>
      </c>
      <c r="E429" s="452"/>
      <c r="F429" s="531">
        <v>18</v>
      </c>
      <c r="G429" s="314">
        <v>24</v>
      </c>
      <c r="H429" s="356">
        <v>18</v>
      </c>
      <c r="I429" s="314">
        <v>27.272727272727273</v>
      </c>
      <c r="J429" s="356">
        <v>16</v>
      </c>
      <c r="K429" s="314">
        <v>17.582417582417584</v>
      </c>
      <c r="L429" s="356">
        <v>17</v>
      </c>
      <c r="M429" s="314">
        <v>17.708333333333336</v>
      </c>
      <c r="N429" s="356">
        <v>18</v>
      </c>
      <c r="O429" s="314">
        <v>14.634146341463413</v>
      </c>
      <c r="P429" s="315">
        <v>33</v>
      </c>
      <c r="Q429" s="316">
        <v>21.428571428571427</v>
      </c>
      <c r="R429" s="315">
        <v>22</v>
      </c>
      <c r="S429" s="316">
        <v>13.333333333333334</v>
      </c>
      <c r="T429" s="315">
        <v>68</v>
      </c>
      <c r="U429" s="316">
        <v>10.429447852760736</v>
      </c>
      <c r="V429" s="316"/>
      <c r="W429" s="452"/>
      <c r="X429" s="452"/>
      <c r="Y429" s="452"/>
      <c r="Z429" s="452"/>
      <c r="AA429" s="452"/>
      <c r="AB429" s="452"/>
      <c r="AC429" s="452"/>
      <c r="AD429" s="311"/>
    </row>
    <row r="430" spans="1:30" ht="20.100000000000001" customHeight="1">
      <c r="A430" s="311"/>
      <c r="B430" s="311"/>
      <c r="C430" s="452"/>
      <c r="D430" s="311" t="s">
        <v>8967</v>
      </c>
      <c r="E430" s="452"/>
      <c r="F430" s="531">
        <v>2</v>
      </c>
      <c r="G430" s="314">
        <v>2.6666666666666665</v>
      </c>
      <c r="H430" s="356">
        <v>2</v>
      </c>
      <c r="I430" s="314">
        <v>3.0303030303030303</v>
      </c>
      <c r="J430" s="356">
        <v>4</v>
      </c>
      <c r="K430" s="314">
        <v>4.395604395604396</v>
      </c>
      <c r="L430" s="356">
        <v>6</v>
      </c>
      <c r="M430" s="314">
        <v>6.25</v>
      </c>
      <c r="N430" s="356">
        <v>10</v>
      </c>
      <c r="O430" s="314">
        <v>8.1300813008130071</v>
      </c>
      <c r="P430" s="315">
        <v>8</v>
      </c>
      <c r="Q430" s="316">
        <v>5.1948051948051948</v>
      </c>
      <c r="R430" s="315">
        <v>15</v>
      </c>
      <c r="S430" s="316">
        <v>9.0909090909090917</v>
      </c>
      <c r="T430" s="315">
        <v>35</v>
      </c>
      <c r="U430" s="316">
        <v>5.3680981595092021</v>
      </c>
      <c r="V430" s="316"/>
      <c r="W430" s="452"/>
      <c r="X430" s="452"/>
      <c r="Y430" s="452"/>
      <c r="Z430" s="452"/>
      <c r="AA430" s="452"/>
      <c r="AB430" s="452"/>
      <c r="AC430" s="452"/>
      <c r="AD430" s="311"/>
    </row>
    <row r="431" spans="1:30" ht="20.100000000000001" customHeight="1">
      <c r="A431" s="311"/>
      <c r="B431" s="311"/>
      <c r="C431" s="452"/>
      <c r="D431" s="311" t="s">
        <v>8968</v>
      </c>
      <c r="E431" s="452"/>
      <c r="F431" s="531"/>
      <c r="G431" s="314"/>
      <c r="H431" s="356">
        <v>1</v>
      </c>
      <c r="I431" s="314">
        <v>1.5151515151515151</v>
      </c>
      <c r="J431" s="356">
        <v>1</v>
      </c>
      <c r="K431" s="314">
        <v>1.098901098901099</v>
      </c>
      <c r="L431" s="356">
        <v>4</v>
      </c>
      <c r="M431" s="314">
        <v>4.1666666666666661</v>
      </c>
      <c r="N431" s="356">
        <v>2</v>
      </c>
      <c r="O431" s="314">
        <v>1.6260162601626018</v>
      </c>
      <c r="P431" s="315">
        <v>2</v>
      </c>
      <c r="Q431" s="316">
        <v>1.2987012987012987</v>
      </c>
      <c r="R431" s="315">
        <v>5</v>
      </c>
      <c r="S431" s="316">
        <v>3.0303030303030303</v>
      </c>
      <c r="T431" s="315">
        <v>14</v>
      </c>
      <c r="U431" s="316">
        <v>2.147239263803681</v>
      </c>
      <c r="V431" s="316"/>
      <c r="W431" s="452"/>
      <c r="X431" s="452"/>
      <c r="Y431" s="452"/>
      <c r="Z431" s="452"/>
      <c r="AA431" s="452"/>
      <c r="AB431" s="452"/>
      <c r="AC431" s="452"/>
      <c r="AD431" s="311"/>
    </row>
    <row r="432" spans="1:30" ht="20.100000000000001" customHeight="1">
      <c r="A432" s="311"/>
      <c r="B432" s="311"/>
      <c r="C432" s="452"/>
      <c r="D432" s="311" t="s">
        <v>8969</v>
      </c>
      <c r="E432" s="452"/>
      <c r="F432" s="531">
        <v>21</v>
      </c>
      <c r="G432" s="314">
        <v>28</v>
      </c>
      <c r="H432" s="356">
        <v>10</v>
      </c>
      <c r="I432" s="314">
        <v>15.151515151515152</v>
      </c>
      <c r="J432" s="356">
        <v>26</v>
      </c>
      <c r="K432" s="314">
        <v>28.571428571428573</v>
      </c>
      <c r="L432" s="356">
        <v>19</v>
      </c>
      <c r="M432" s="314">
        <v>19.791666666666664</v>
      </c>
      <c r="N432" s="356">
        <v>21</v>
      </c>
      <c r="O432" s="314">
        <v>17.073170731707318</v>
      </c>
      <c r="P432" s="315">
        <v>32</v>
      </c>
      <c r="Q432" s="316">
        <v>20.779220779220779</v>
      </c>
      <c r="R432" s="315">
        <v>39</v>
      </c>
      <c r="S432" s="316">
        <v>23.636363636363637</v>
      </c>
      <c r="T432" s="315">
        <v>219</v>
      </c>
      <c r="U432" s="316">
        <v>33.588957055214721</v>
      </c>
      <c r="V432" s="316"/>
      <c r="W432" s="452"/>
      <c r="X432" s="452"/>
      <c r="Y432" s="452"/>
      <c r="Z432" s="452"/>
      <c r="AA432" s="452"/>
      <c r="AB432" s="452"/>
      <c r="AC432" s="452"/>
      <c r="AD432" s="311"/>
    </row>
    <row r="433" spans="1:30" ht="20.100000000000001" customHeight="1">
      <c r="A433" s="311"/>
      <c r="B433" s="311"/>
      <c r="C433" s="452"/>
      <c r="D433" s="311" t="s">
        <v>3242</v>
      </c>
      <c r="E433" s="452"/>
      <c r="F433" s="531">
        <v>2</v>
      </c>
      <c r="G433" s="314">
        <v>2.6666666666666665</v>
      </c>
      <c r="H433" s="356">
        <v>2</v>
      </c>
      <c r="I433" s="314">
        <v>3.0303030303030303</v>
      </c>
      <c r="J433" s="356">
        <v>1</v>
      </c>
      <c r="K433" s="314">
        <v>1.098901098901099</v>
      </c>
      <c r="L433" s="356">
        <v>2</v>
      </c>
      <c r="M433" s="314">
        <v>2.083333333333333</v>
      </c>
      <c r="N433" s="356">
        <v>5</v>
      </c>
      <c r="O433" s="314">
        <v>4.0650406504065035</v>
      </c>
      <c r="P433" s="315">
        <v>9</v>
      </c>
      <c r="Q433" s="316">
        <v>5.8441558441558445</v>
      </c>
      <c r="R433" s="315">
        <v>14</v>
      </c>
      <c r="S433" s="316">
        <v>8.4848484848484844</v>
      </c>
      <c r="T433" s="315">
        <v>24</v>
      </c>
      <c r="U433" s="316">
        <v>3.6809815950920246</v>
      </c>
      <c r="V433" s="316"/>
      <c r="W433" s="452"/>
      <c r="X433" s="452"/>
      <c r="Y433" s="452"/>
      <c r="Z433" s="452"/>
      <c r="AA433" s="452"/>
      <c r="AB433" s="452"/>
      <c r="AC433" s="452"/>
      <c r="AD433" s="311"/>
    </row>
    <row r="434" spans="1:30" ht="20.100000000000001" customHeight="1">
      <c r="A434" s="311"/>
      <c r="B434" s="311"/>
      <c r="C434" s="452"/>
      <c r="D434" s="311" t="s">
        <v>1861</v>
      </c>
      <c r="E434" s="452"/>
      <c r="F434" s="531"/>
      <c r="G434" s="314"/>
      <c r="H434" s="356"/>
      <c r="I434" s="314"/>
      <c r="J434" s="356"/>
      <c r="K434" s="314"/>
      <c r="L434" s="356"/>
      <c r="M434" s="314"/>
      <c r="N434" s="356"/>
      <c r="O434" s="314"/>
      <c r="P434" s="315"/>
      <c r="Q434" s="316"/>
      <c r="R434" s="315"/>
      <c r="S434" s="316"/>
      <c r="T434" s="315"/>
      <c r="U434" s="316"/>
      <c r="V434" s="316"/>
      <c r="W434" s="452"/>
      <c r="X434" s="452"/>
      <c r="Y434" s="452"/>
      <c r="Z434" s="452"/>
      <c r="AA434" s="452"/>
      <c r="AB434" s="452"/>
      <c r="AC434" s="452"/>
      <c r="AD434" s="311"/>
    </row>
    <row r="435" spans="1:30" ht="20.100000000000001" customHeight="1">
      <c r="A435" s="311"/>
      <c r="B435" s="311"/>
      <c r="C435" s="452"/>
      <c r="D435" s="311" t="s">
        <v>1862</v>
      </c>
      <c r="E435" s="452"/>
      <c r="F435" s="531"/>
      <c r="G435" s="314"/>
      <c r="H435" s="356"/>
      <c r="I435" s="314"/>
      <c r="J435" s="356"/>
      <c r="K435" s="314"/>
      <c r="L435" s="356"/>
      <c r="M435" s="314"/>
      <c r="N435" s="356">
        <v>3</v>
      </c>
      <c r="O435" s="314">
        <v>2.4390243902439024</v>
      </c>
      <c r="P435" s="315"/>
      <c r="Q435" s="316"/>
      <c r="R435" s="315"/>
      <c r="S435" s="316"/>
      <c r="T435" s="315"/>
      <c r="U435" s="316"/>
      <c r="V435" s="316"/>
      <c r="W435" s="452"/>
      <c r="X435" s="452"/>
      <c r="Y435" s="452"/>
      <c r="Z435" s="452"/>
      <c r="AA435" s="452"/>
      <c r="AB435" s="452"/>
      <c r="AC435" s="452"/>
      <c r="AD435" s="311"/>
    </row>
    <row r="436" spans="1:30" ht="20.100000000000001" customHeight="1">
      <c r="A436" s="374" t="s">
        <v>3277</v>
      </c>
      <c r="B436" s="374" t="s">
        <v>1138</v>
      </c>
      <c r="C436" s="358" t="s">
        <v>3340</v>
      </c>
      <c r="D436" s="374"/>
      <c r="E436" s="358"/>
      <c r="F436" s="443">
        <v>2</v>
      </c>
      <c r="G436" s="444">
        <v>100</v>
      </c>
      <c r="H436" s="443">
        <v>2</v>
      </c>
      <c r="I436" s="444">
        <v>100</v>
      </c>
      <c r="J436" s="443">
        <v>1</v>
      </c>
      <c r="K436" s="444">
        <v>100</v>
      </c>
      <c r="L436" s="443">
        <v>2</v>
      </c>
      <c r="M436" s="444">
        <v>100</v>
      </c>
      <c r="N436" s="443">
        <v>5</v>
      </c>
      <c r="O436" s="444">
        <v>100</v>
      </c>
      <c r="P436" s="471">
        <v>9</v>
      </c>
      <c r="Q436" s="465">
        <v>100</v>
      </c>
      <c r="R436" s="471">
        <v>14</v>
      </c>
      <c r="S436" s="465">
        <v>100</v>
      </c>
      <c r="T436" s="471">
        <v>24</v>
      </c>
      <c r="U436" s="465">
        <v>100</v>
      </c>
      <c r="V436" s="465" t="s">
        <v>8028</v>
      </c>
      <c r="W436" s="358" t="s">
        <v>7010</v>
      </c>
      <c r="X436" s="358" t="s">
        <v>7010</v>
      </c>
      <c r="Y436" s="358" t="s">
        <v>7010</v>
      </c>
      <c r="Z436" s="358" t="s">
        <v>7010</v>
      </c>
      <c r="AA436" s="358" t="s">
        <v>7010</v>
      </c>
      <c r="AB436" s="358" t="s">
        <v>7010</v>
      </c>
      <c r="AC436" s="358" t="s">
        <v>7010</v>
      </c>
      <c r="AD436" s="374"/>
    </row>
    <row r="437" spans="1:30" ht="20.100000000000001" customHeight="1">
      <c r="A437" s="374" t="s">
        <v>3278</v>
      </c>
      <c r="B437" s="374" t="s">
        <v>1139</v>
      </c>
      <c r="C437" s="358" t="s">
        <v>3335</v>
      </c>
      <c r="D437" s="374" t="s">
        <v>8970</v>
      </c>
      <c r="E437" s="358" t="s">
        <v>7351</v>
      </c>
      <c r="F437" s="443">
        <v>6</v>
      </c>
      <c r="G437" s="444">
        <v>8</v>
      </c>
      <c r="H437" s="443">
        <v>4</v>
      </c>
      <c r="I437" s="444">
        <v>6.0606060606060606</v>
      </c>
      <c r="J437" s="443">
        <v>5</v>
      </c>
      <c r="K437" s="444">
        <v>5.4945054945054945</v>
      </c>
      <c r="L437" s="443">
        <v>10</v>
      </c>
      <c r="M437" s="444">
        <v>10.416666666666668</v>
      </c>
      <c r="N437" s="443">
        <v>10</v>
      </c>
      <c r="O437" s="444">
        <v>8.1300813008130088</v>
      </c>
      <c r="P437" s="471">
        <v>14</v>
      </c>
      <c r="Q437" s="465">
        <v>9.0909090909090917</v>
      </c>
      <c r="R437" s="471">
        <v>23</v>
      </c>
      <c r="S437" s="465">
        <v>13.939393939393939</v>
      </c>
      <c r="T437" s="471">
        <v>275</v>
      </c>
      <c r="U437" s="465">
        <v>42.177914110429448</v>
      </c>
      <c r="V437" s="465" t="s">
        <v>8028</v>
      </c>
      <c r="W437" s="358" t="s">
        <v>7010</v>
      </c>
      <c r="X437" s="358" t="s">
        <v>7010</v>
      </c>
      <c r="Y437" s="358" t="s">
        <v>7010</v>
      </c>
      <c r="Z437" s="358" t="s">
        <v>7010</v>
      </c>
      <c r="AA437" s="358" t="s">
        <v>7010</v>
      </c>
      <c r="AB437" s="358" t="s">
        <v>7010</v>
      </c>
      <c r="AC437" s="358" t="s">
        <v>7010</v>
      </c>
      <c r="AD437" s="374"/>
    </row>
    <row r="438" spans="1:30" ht="20.100000000000001" customHeight="1">
      <c r="A438" s="311"/>
      <c r="B438" s="311"/>
      <c r="C438" s="452"/>
      <c r="D438" s="311" t="s">
        <v>8971</v>
      </c>
      <c r="E438" s="452"/>
      <c r="F438" s="531">
        <v>2</v>
      </c>
      <c r="G438" s="314">
        <v>2.6666666666666665</v>
      </c>
      <c r="H438" s="356">
        <v>2</v>
      </c>
      <c r="I438" s="314">
        <v>3.0303030303030303</v>
      </c>
      <c r="J438" s="356">
        <v>3</v>
      </c>
      <c r="K438" s="314">
        <v>3.2967032967032965</v>
      </c>
      <c r="L438" s="356">
        <v>6</v>
      </c>
      <c r="M438" s="314">
        <v>6.25</v>
      </c>
      <c r="N438" s="356">
        <v>4</v>
      </c>
      <c r="O438" s="314">
        <v>3.2520325203252032</v>
      </c>
      <c r="P438" s="315">
        <v>8</v>
      </c>
      <c r="Q438" s="316">
        <v>5.1948051948051948</v>
      </c>
      <c r="R438" s="315">
        <v>11</v>
      </c>
      <c r="S438" s="316">
        <v>6.666666666666667</v>
      </c>
      <c r="T438" s="315">
        <v>32</v>
      </c>
      <c r="U438" s="316">
        <v>4.9079754601226995</v>
      </c>
      <c r="V438" s="316"/>
      <c r="W438" s="452"/>
      <c r="X438" s="452"/>
      <c r="Y438" s="452"/>
      <c r="Z438" s="452"/>
      <c r="AA438" s="452"/>
      <c r="AB438" s="452"/>
      <c r="AC438" s="452"/>
      <c r="AD438" s="311"/>
    </row>
    <row r="439" spans="1:30" ht="20.100000000000001" customHeight="1">
      <c r="A439" s="311"/>
      <c r="B439" s="311"/>
      <c r="C439" s="452"/>
      <c r="D439" s="311" t="s">
        <v>3097</v>
      </c>
      <c r="E439" s="452"/>
      <c r="F439" s="531">
        <v>6</v>
      </c>
      <c r="G439" s="314">
        <v>8</v>
      </c>
      <c r="H439" s="356">
        <v>13</v>
      </c>
      <c r="I439" s="314">
        <v>19.696969696969695</v>
      </c>
      <c r="J439" s="356">
        <v>11</v>
      </c>
      <c r="K439" s="314">
        <v>12.087912087912088</v>
      </c>
      <c r="L439" s="356">
        <v>14</v>
      </c>
      <c r="M439" s="314">
        <v>14.583333333333334</v>
      </c>
      <c r="N439" s="356">
        <v>21</v>
      </c>
      <c r="O439" s="314">
        <v>17.073170731707318</v>
      </c>
      <c r="P439" s="315">
        <v>34</v>
      </c>
      <c r="Q439" s="316">
        <v>22.077922077922079</v>
      </c>
      <c r="R439" s="315">
        <v>25</v>
      </c>
      <c r="S439" s="316">
        <v>15.151515151515152</v>
      </c>
      <c r="T439" s="315">
        <v>80</v>
      </c>
      <c r="U439" s="316">
        <v>12.269938650306749</v>
      </c>
      <c r="V439" s="316"/>
      <c r="W439" s="452"/>
      <c r="X439" s="452"/>
      <c r="Y439" s="452"/>
      <c r="Z439" s="452"/>
      <c r="AA439" s="452"/>
      <c r="AB439" s="452"/>
      <c r="AC439" s="452"/>
      <c r="AD439" s="311"/>
    </row>
    <row r="440" spans="1:30" ht="20.100000000000001" customHeight="1">
      <c r="A440" s="311"/>
      <c r="B440" s="311"/>
      <c r="C440" s="452"/>
      <c r="D440" s="311" t="s">
        <v>8972</v>
      </c>
      <c r="E440" s="452"/>
      <c r="F440" s="531">
        <v>18</v>
      </c>
      <c r="G440" s="314">
        <v>24</v>
      </c>
      <c r="H440" s="356">
        <v>23</v>
      </c>
      <c r="I440" s="314">
        <v>34.848484848484851</v>
      </c>
      <c r="J440" s="356">
        <v>29</v>
      </c>
      <c r="K440" s="314">
        <v>31.868131868131869</v>
      </c>
      <c r="L440" s="356">
        <v>30</v>
      </c>
      <c r="M440" s="314">
        <v>31.25</v>
      </c>
      <c r="N440" s="356">
        <v>34</v>
      </c>
      <c r="O440" s="314">
        <v>27.642276422764226</v>
      </c>
      <c r="P440" s="315">
        <v>34</v>
      </c>
      <c r="Q440" s="316">
        <v>22.077922077922079</v>
      </c>
      <c r="R440" s="315">
        <v>39</v>
      </c>
      <c r="S440" s="316">
        <v>23.636363636363637</v>
      </c>
      <c r="T440" s="315">
        <v>113</v>
      </c>
      <c r="U440" s="316">
        <v>17.331288343558281</v>
      </c>
      <c r="V440" s="316"/>
      <c r="W440" s="452"/>
      <c r="X440" s="452"/>
      <c r="Y440" s="452"/>
      <c r="Z440" s="452"/>
      <c r="AA440" s="452"/>
      <c r="AB440" s="452"/>
      <c r="AC440" s="452"/>
      <c r="AD440" s="311"/>
    </row>
    <row r="441" spans="1:30" ht="20.100000000000001" customHeight="1">
      <c r="A441" s="311"/>
      <c r="B441" s="311"/>
      <c r="C441" s="452"/>
      <c r="D441" s="311" t="s">
        <v>8973</v>
      </c>
      <c r="E441" s="452"/>
      <c r="F441" s="531">
        <v>43</v>
      </c>
      <c r="G441" s="314">
        <v>57.333333333333336</v>
      </c>
      <c r="H441" s="356">
        <v>24</v>
      </c>
      <c r="I441" s="314">
        <v>36.363636363636367</v>
      </c>
      <c r="J441" s="356">
        <v>43</v>
      </c>
      <c r="K441" s="314">
        <v>47.252747252747255</v>
      </c>
      <c r="L441" s="356">
        <v>36</v>
      </c>
      <c r="M441" s="314">
        <v>37.5</v>
      </c>
      <c r="N441" s="356">
        <v>54</v>
      </c>
      <c r="O441" s="314">
        <v>43.902439024390247</v>
      </c>
      <c r="P441" s="315">
        <v>64</v>
      </c>
      <c r="Q441" s="316">
        <v>41.558441558441558</v>
      </c>
      <c r="R441" s="315">
        <v>67</v>
      </c>
      <c r="S441" s="316">
        <v>40.606060606060609</v>
      </c>
      <c r="T441" s="315">
        <v>152</v>
      </c>
      <c r="U441" s="316">
        <v>23.312883435582823</v>
      </c>
      <c r="V441" s="316"/>
      <c r="W441" s="452"/>
      <c r="X441" s="452"/>
      <c r="Y441" s="452"/>
      <c r="Z441" s="452"/>
      <c r="AA441" s="452"/>
      <c r="AB441" s="452"/>
      <c r="AC441" s="452"/>
      <c r="AD441" s="311"/>
    </row>
    <row r="442" spans="1:30" ht="20.100000000000001" customHeight="1">
      <c r="A442" s="311"/>
      <c r="B442" s="311"/>
      <c r="C442" s="452"/>
      <c r="D442" s="311" t="s">
        <v>1861</v>
      </c>
      <c r="E442" s="452"/>
      <c r="F442" s="531"/>
      <c r="G442" s="314"/>
      <c r="H442" s="356"/>
      <c r="I442" s="314"/>
      <c r="J442" s="356"/>
      <c r="K442" s="314"/>
      <c r="L442" s="356"/>
      <c r="M442" s="314"/>
      <c r="N442" s="356"/>
      <c r="O442" s="314"/>
      <c r="P442" s="315"/>
      <c r="Q442" s="316"/>
      <c r="R442" s="315"/>
      <c r="S442" s="316"/>
      <c r="T442" s="315"/>
      <c r="U442" s="316"/>
      <c r="V442" s="316"/>
      <c r="W442" s="452"/>
      <c r="X442" s="452"/>
      <c r="Y442" s="452"/>
      <c r="Z442" s="452"/>
      <c r="AA442" s="452"/>
      <c r="AB442" s="452"/>
      <c r="AC442" s="452"/>
      <c r="AD442" s="311"/>
    </row>
    <row r="443" spans="1:30" ht="20.100000000000001" customHeight="1">
      <c r="A443" s="311"/>
      <c r="B443" s="311"/>
      <c r="C443" s="452"/>
      <c r="D443" s="311" t="s">
        <v>1862</v>
      </c>
      <c r="E443" s="452"/>
      <c r="F443" s="531"/>
      <c r="G443" s="314"/>
      <c r="H443" s="356"/>
      <c r="I443" s="314"/>
      <c r="J443" s="356"/>
      <c r="K443" s="314"/>
      <c r="L443" s="356"/>
      <c r="M443" s="314"/>
      <c r="N443" s="356"/>
      <c r="O443" s="314"/>
      <c r="P443" s="315"/>
      <c r="Q443" s="316"/>
      <c r="R443" s="315"/>
      <c r="S443" s="316"/>
      <c r="T443" s="315"/>
      <c r="U443" s="316"/>
      <c r="V443" s="316"/>
      <c r="W443" s="452"/>
      <c r="X443" s="452"/>
      <c r="Y443" s="452"/>
      <c r="Z443" s="452"/>
      <c r="AA443" s="452"/>
      <c r="AB443" s="452"/>
      <c r="AC443" s="452"/>
      <c r="AD443" s="311"/>
    </row>
    <row r="444" spans="1:30" ht="20.100000000000001" customHeight="1">
      <c r="A444" s="374" t="s">
        <v>3279</v>
      </c>
      <c r="B444" s="374" t="s">
        <v>1140</v>
      </c>
      <c r="C444" s="358" t="s">
        <v>3335</v>
      </c>
      <c r="D444" s="374" t="s">
        <v>8974</v>
      </c>
      <c r="E444" s="358" t="s">
        <v>7351</v>
      </c>
      <c r="F444" s="443">
        <v>18</v>
      </c>
      <c r="G444" s="444">
        <v>24</v>
      </c>
      <c r="H444" s="443">
        <v>11</v>
      </c>
      <c r="I444" s="444">
        <v>16.666666666666668</v>
      </c>
      <c r="J444" s="443">
        <v>12</v>
      </c>
      <c r="K444" s="444">
        <v>13.186813186813186</v>
      </c>
      <c r="L444" s="443">
        <v>23</v>
      </c>
      <c r="M444" s="444">
        <v>23.958333333333332</v>
      </c>
      <c r="N444" s="443">
        <v>21</v>
      </c>
      <c r="O444" s="444">
        <v>17.073170731707318</v>
      </c>
      <c r="P444" s="471">
        <v>39</v>
      </c>
      <c r="Q444" s="465">
        <v>25.324675324675326</v>
      </c>
      <c r="R444" s="471">
        <v>47</v>
      </c>
      <c r="S444" s="465">
        <v>28.484848484848484</v>
      </c>
      <c r="T444" s="471">
        <v>269</v>
      </c>
      <c r="U444" s="465">
        <v>41.257668711656443</v>
      </c>
      <c r="V444" s="465" t="s">
        <v>8028</v>
      </c>
      <c r="W444" s="358" t="s">
        <v>7010</v>
      </c>
      <c r="X444" s="358" t="s">
        <v>7010</v>
      </c>
      <c r="Y444" s="358" t="s">
        <v>7010</v>
      </c>
      <c r="Z444" s="358" t="s">
        <v>7010</v>
      </c>
      <c r="AA444" s="358" t="s">
        <v>7010</v>
      </c>
      <c r="AB444" s="358" t="s">
        <v>7010</v>
      </c>
      <c r="AC444" s="358" t="s">
        <v>7010</v>
      </c>
      <c r="AD444" s="374"/>
    </row>
    <row r="445" spans="1:30" ht="20.100000000000001" customHeight="1">
      <c r="A445" s="311"/>
      <c r="B445" s="311"/>
      <c r="C445" s="452"/>
      <c r="D445" s="311" t="s">
        <v>8975</v>
      </c>
      <c r="E445" s="452"/>
      <c r="F445" s="531">
        <v>11</v>
      </c>
      <c r="G445" s="314">
        <v>14.666666666666666</v>
      </c>
      <c r="H445" s="356">
        <v>17</v>
      </c>
      <c r="I445" s="314">
        <v>25.757575757575758</v>
      </c>
      <c r="J445" s="356">
        <v>22</v>
      </c>
      <c r="K445" s="314">
        <v>24.175824175824175</v>
      </c>
      <c r="L445" s="356">
        <v>25</v>
      </c>
      <c r="M445" s="314">
        <v>26.041666666666668</v>
      </c>
      <c r="N445" s="356">
        <v>31</v>
      </c>
      <c r="O445" s="314">
        <v>25.203252032520325</v>
      </c>
      <c r="P445" s="315">
        <v>30</v>
      </c>
      <c r="Q445" s="316">
        <v>19.480519480519479</v>
      </c>
      <c r="R445" s="315">
        <v>32</v>
      </c>
      <c r="S445" s="316">
        <v>19.393939393939394</v>
      </c>
      <c r="T445" s="315">
        <v>146</v>
      </c>
      <c r="U445" s="316">
        <v>22.392638036809817</v>
      </c>
      <c r="V445" s="316"/>
      <c r="W445" s="452"/>
      <c r="X445" s="452"/>
      <c r="Y445" s="452"/>
      <c r="Z445" s="452"/>
      <c r="AA445" s="452"/>
      <c r="AB445" s="452"/>
      <c r="AC445" s="452"/>
      <c r="AD445" s="311"/>
    </row>
    <row r="446" spans="1:30" ht="20.100000000000001" customHeight="1">
      <c r="A446" s="311"/>
      <c r="B446" s="311"/>
      <c r="C446" s="452"/>
      <c r="D446" s="311" t="s">
        <v>3097</v>
      </c>
      <c r="E446" s="452"/>
      <c r="F446" s="531">
        <v>11</v>
      </c>
      <c r="G446" s="314">
        <v>14.666666666666666</v>
      </c>
      <c r="H446" s="356">
        <v>9</v>
      </c>
      <c r="I446" s="314">
        <v>13.636363636363637</v>
      </c>
      <c r="J446" s="356">
        <v>12</v>
      </c>
      <c r="K446" s="314">
        <v>13.186813186813186</v>
      </c>
      <c r="L446" s="356">
        <v>14</v>
      </c>
      <c r="M446" s="314">
        <v>14.583333333333334</v>
      </c>
      <c r="N446" s="356">
        <v>14</v>
      </c>
      <c r="O446" s="314">
        <v>11.382113821138212</v>
      </c>
      <c r="P446" s="315">
        <v>23</v>
      </c>
      <c r="Q446" s="316">
        <v>14.935064935064934</v>
      </c>
      <c r="R446" s="315">
        <v>24</v>
      </c>
      <c r="S446" s="316">
        <v>14.545454545454545</v>
      </c>
      <c r="T446" s="315">
        <v>61</v>
      </c>
      <c r="U446" s="316">
        <v>9.3558282208588963</v>
      </c>
      <c r="V446" s="316"/>
      <c r="W446" s="452"/>
      <c r="X446" s="452"/>
      <c r="Y446" s="452"/>
      <c r="Z446" s="452"/>
      <c r="AA446" s="452"/>
      <c r="AB446" s="452"/>
      <c r="AC446" s="452"/>
      <c r="AD446" s="311"/>
    </row>
    <row r="447" spans="1:30" ht="20.100000000000001" customHeight="1">
      <c r="A447" s="311"/>
      <c r="B447" s="311"/>
      <c r="C447" s="452"/>
      <c r="D447" s="311" t="s">
        <v>8976</v>
      </c>
      <c r="E447" s="452"/>
      <c r="F447" s="531">
        <v>14</v>
      </c>
      <c r="G447" s="314">
        <v>18.666666666666668</v>
      </c>
      <c r="H447" s="356">
        <v>17</v>
      </c>
      <c r="I447" s="314">
        <v>25.757575757575758</v>
      </c>
      <c r="J447" s="356">
        <v>21</v>
      </c>
      <c r="K447" s="314">
        <v>23.076923076923077</v>
      </c>
      <c r="L447" s="356">
        <v>11</v>
      </c>
      <c r="M447" s="314">
        <v>11.458333333333334</v>
      </c>
      <c r="N447" s="356">
        <v>28</v>
      </c>
      <c r="O447" s="314">
        <v>22.764227642276424</v>
      </c>
      <c r="P447" s="315">
        <v>28</v>
      </c>
      <c r="Q447" s="316">
        <v>18.181818181818183</v>
      </c>
      <c r="R447" s="315">
        <v>30</v>
      </c>
      <c r="S447" s="316">
        <v>18.181818181818183</v>
      </c>
      <c r="T447" s="315">
        <v>104</v>
      </c>
      <c r="U447" s="316">
        <v>15.950920245398773</v>
      </c>
      <c r="V447" s="316"/>
      <c r="W447" s="452"/>
      <c r="X447" s="452"/>
      <c r="Y447" s="452"/>
      <c r="Z447" s="452"/>
      <c r="AA447" s="452"/>
      <c r="AB447" s="452"/>
      <c r="AC447" s="452"/>
      <c r="AD447" s="311"/>
    </row>
    <row r="448" spans="1:30" ht="20.100000000000001" customHeight="1">
      <c r="A448" s="311"/>
      <c r="B448" s="311"/>
      <c r="C448" s="452"/>
      <c r="D448" s="325" t="s">
        <v>8977</v>
      </c>
      <c r="E448" s="452"/>
      <c r="F448" s="70">
        <v>21</v>
      </c>
      <c r="G448" s="314">
        <v>28</v>
      </c>
      <c r="H448" s="70">
        <v>12</v>
      </c>
      <c r="I448" s="314">
        <v>18.181818181818183</v>
      </c>
      <c r="J448" s="70">
        <v>24</v>
      </c>
      <c r="K448" s="314">
        <v>26.373626373626372</v>
      </c>
      <c r="L448" s="356">
        <v>23</v>
      </c>
      <c r="M448" s="314">
        <v>23.958333333333332</v>
      </c>
      <c r="N448" s="356">
        <v>29</v>
      </c>
      <c r="O448" s="314">
        <v>23.577235772357724</v>
      </c>
      <c r="P448" s="315">
        <v>34</v>
      </c>
      <c r="Q448" s="316">
        <v>22.077922077922079</v>
      </c>
      <c r="R448" s="315">
        <v>32</v>
      </c>
      <c r="S448" s="316">
        <v>19.393939393939394</v>
      </c>
      <c r="T448" s="315">
        <v>72</v>
      </c>
      <c r="U448" s="316">
        <v>11.042944785276074</v>
      </c>
      <c r="V448" s="316"/>
      <c r="W448" s="452"/>
      <c r="X448" s="452"/>
      <c r="Y448" s="452"/>
      <c r="Z448" s="452"/>
      <c r="AA448" s="452"/>
      <c r="AB448" s="452"/>
      <c r="AC448" s="452"/>
      <c r="AD448" s="311"/>
    </row>
    <row r="449" spans="1:30" ht="20.100000000000001" customHeight="1">
      <c r="A449" s="311"/>
      <c r="B449" s="311"/>
      <c r="C449" s="452"/>
      <c r="D449" s="325" t="s">
        <v>1861</v>
      </c>
      <c r="E449" s="323"/>
      <c r="F449" s="70"/>
      <c r="G449" s="314"/>
      <c r="H449" s="70"/>
      <c r="I449" s="314"/>
      <c r="J449" s="70"/>
      <c r="K449" s="314"/>
      <c r="L449" s="356"/>
      <c r="M449" s="314"/>
      <c r="N449" s="356"/>
      <c r="O449" s="314"/>
      <c r="P449" s="315"/>
      <c r="Q449" s="316"/>
      <c r="R449" s="315"/>
      <c r="S449" s="316"/>
      <c r="T449" s="315"/>
      <c r="U449" s="316"/>
      <c r="V449" s="316"/>
      <c r="W449" s="452"/>
      <c r="X449" s="452"/>
      <c r="Y449" s="452"/>
      <c r="Z449" s="452"/>
      <c r="AA449" s="452"/>
      <c r="AB449" s="452"/>
      <c r="AC449" s="452"/>
      <c r="AD449" s="311"/>
    </row>
    <row r="450" spans="1:30" ht="20.100000000000001" customHeight="1">
      <c r="A450" s="311"/>
      <c r="B450" s="311"/>
      <c r="C450" s="452"/>
      <c r="D450" s="325" t="s">
        <v>1862</v>
      </c>
      <c r="E450" s="323"/>
      <c r="F450" s="70"/>
      <c r="G450" s="314"/>
      <c r="H450" s="70"/>
      <c r="I450" s="314"/>
      <c r="J450" s="70"/>
      <c r="K450" s="314"/>
      <c r="L450" s="356"/>
      <c r="M450" s="314"/>
      <c r="N450" s="356"/>
      <c r="O450" s="314"/>
      <c r="P450" s="315"/>
      <c r="Q450" s="316"/>
      <c r="R450" s="315"/>
      <c r="S450" s="316"/>
      <c r="T450" s="315"/>
      <c r="U450" s="316"/>
      <c r="V450" s="316"/>
      <c r="W450" s="452"/>
      <c r="X450" s="452"/>
      <c r="Y450" s="452"/>
      <c r="Z450" s="452"/>
      <c r="AA450" s="452"/>
      <c r="AB450" s="452"/>
      <c r="AC450" s="452"/>
      <c r="AD450" s="311"/>
    </row>
    <row r="451" spans="1:30" ht="20.100000000000001" customHeight="1">
      <c r="A451" s="374" t="s">
        <v>8978</v>
      </c>
      <c r="B451" s="374" t="s">
        <v>8979</v>
      </c>
      <c r="C451" s="358" t="s">
        <v>8980</v>
      </c>
      <c r="D451" s="483" t="s">
        <v>8981</v>
      </c>
      <c r="E451" s="467"/>
      <c r="F451" s="69">
        <v>30</v>
      </c>
      <c r="G451" s="444">
        <v>65.217391304347828</v>
      </c>
      <c r="H451" s="69">
        <v>24</v>
      </c>
      <c r="I451" s="444">
        <v>63.157894736842103</v>
      </c>
      <c r="J451" s="69">
        <v>48</v>
      </c>
      <c r="K451" s="444">
        <v>84.21052631578948</v>
      </c>
      <c r="L451" s="443">
        <v>30</v>
      </c>
      <c r="M451" s="444">
        <v>62.5</v>
      </c>
      <c r="N451" s="443">
        <v>56</v>
      </c>
      <c r="O451" s="444">
        <v>78.873239436619713</v>
      </c>
      <c r="P451" s="471"/>
      <c r="Q451" s="465"/>
      <c r="R451" s="471"/>
      <c r="S451" s="465"/>
      <c r="T451" s="471"/>
      <c r="U451" s="465"/>
      <c r="V451" s="465" t="s">
        <v>8028</v>
      </c>
      <c r="W451" s="358" t="s">
        <v>7010</v>
      </c>
      <c r="X451" s="358" t="s">
        <v>7010</v>
      </c>
      <c r="Y451" s="358" t="s">
        <v>7010</v>
      </c>
      <c r="Z451" s="358" t="s">
        <v>7010</v>
      </c>
      <c r="AA451" s="358"/>
      <c r="AB451" s="358"/>
      <c r="AC451" s="358"/>
      <c r="AD451" s="374"/>
    </row>
    <row r="452" spans="1:30" ht="20.100000000000001" customHeight="1">
      <c r="A452" s="311"/>
      <c r="B452" s="311"/>
      <c r="C452" s="452"/>
      <c r="D452" s="325" t="s">
        <v>3252</v>
      </c>
      <c r="E452" s="323"/>
      <c r="F452" s="70">
        <v>16</v>
      </c>
      <c r="G452" s="314">
        <v>34.782608695652172</v>
      </c>
      <c r="H452" s="70">
        <v>14</v>
      </c>
      <c r="I452" s="314">
        <v>36.842105263157897</v>
      </c>
      <c r="J452" s="70">
        <v>9</v>
      </c>
      <c r="K452" s="314">
        <v>15.789473684210526</v>
      </c>
      <c r="L452" s="356">
        <v>18</v>
      </c>
      <c r="M452" s="314">
        <v>37.5</v>
      </c>
      <c r="N452" s="356">
        <v>15</v>
      </c>
      <c r="O452" s="314">
        <v>21.12676056338028</v>
      </c>
      <c r="P452" s="315"/>
      <c r="Q452" s="316"/>
      <c r="R452" s="315"/>
      <c r="S452" s="316"/>
      <c r="T452" s="315"/>
      <c r="U452" s="316"/>
      <c r="V452" s="316"/>
      <c r="W452" s="452"/>
      <c r="X452" s="452"/>
      <c r="Y452" s="452"/>
      <c r="Z452" s="452"/>
      <c r="AA452" s="452"/>
      <c r="AB452" s="452"/>
      <c r="AC452" s="452"/>
      <c r="AD452" s="311"/>
    </row>
    <row r="453" spans="1:30" ht="20.100000000000001" customHeight="1">
      <c r="A453" s="311"/>
      <c r="B453" s="311"/>
      <c r="C453" s="452"/>
      <c r="D453" s="325" t="s">
        <v>1861</v>
      </c>
      <c r="E453" s="323"/>
      <c r="F453" s="70"/>
      <c r="G453" s="314"/>
      <c r="H453" s="70"/>
      <c r="I453" s="314"/>
      <c r="J453" s="70"/>
      <c r="K453" s="314"/>
      <c r="L453" s="356"/>
      <c r="M453" s="314"/>
      <c r="N453" s="356"/>
      <c r="O453" s="314"/>
      <c r="P453" s="315"/>
      <c r="Q453" s="316"/>
      <c r="R453" s="315"/>
      <c r="S453" s="316"/>
      <c r="T453" s="315"/>
      <c r="U453" s="316"/>
      <c r="V453" s="316"/>
      <c r="W453" s="452"/>
      <c r="X453" s="452"/>
      <c r="Y453" s="452"/>
      <c r="Z453" s="452"/>
      <c r="AA453" s="452"/>
      <c r="AB453" s="452"/>
      <c r="AC453" s="452"/>
      <c r="AD453" s="311"/>
    </row>
    <row r="454" spans="1:30" ht="20.100000000000001" customHeight="1">
      <c r="A454" s="311"/>
      <c r="B454" s="311"/>
      <c r="C454" s="452"/>
      <c r="D454" s="325" t="s">
        <v>1862</v>
      </c>
      <c r="E454" s="323"/>
      <c r="F454" s="70"/>
      <c r="G454" s="314"/>
      <c r="H454" s="70"/>
      <c r="I454" s="314"/>
      <c r="J454" s="70"/>
      <c r="K454" s="314"/>
      <c r="L454" s="356"/>
      <c r="M454" s="314"/>
      <c r="N454" s="356"/>
      <c r="O454" s="314"/>
      <c r="P454" s="315"/>
      <c r="Q454" s="316"/>
      <c r="R454" s="315"/>
      <c r="S454" s="316"/>
      <c r="T454" s="315"/>
      <c r="U454" s="316"/>
      <c r="V454" s="316"/>
      <c r="W454" s="452"/>
      <c r="X454" s="452"/>
      <c r="Y454" s="452"/>
      <c r="Z454" s="452"/>
      <c r="AA454" s="452"/>
      <c r="AB454" s="452"/>
      <c r="AC454" s="452"/>
      <c r="AD454" s="311"/>
    </row>
    <row r="455" spans="1:30" ht="20.100000000000001" customHeight="1">
      <c r="A455" s="374" t="s">
        <v>3280</v>
      </c>
      <c r="B455" s="374" t="s">
        <v>1141</v>
      </c>
      <c r="C455" s="358" t="s">
        <v>3335</v>
      </c>
      <c r="D455" s="483" t="s">
        <v>2282</v>
      </c>
      <c r="E455" s="467"/>
      <c r="F455" s="69">
        <v>9</v>
      </c>
      <c r="G455" s="444">
        <v>12</v>
      </c>
      <c r="H455" s="69">
        <v>8</v>
      </c>
      <c r="I455" s="444">
        <v>12.121212121212121</v>
      </c>
      <c r="J455" s="69">
        <v>7</v>
      </c>
      <c r="K455" s="444">
        <v>7.6923076923076925</v>
      </c>
      <c r="L455" s="443">
        <v>6</v>
      </c>
      <c r="M455" s="444">
        <v>6.25</v>
      </c>
      <c r="N455" s="443">
        <v>9</v>
      </c>
      <c r="O455" s="444">
        <v>7.3170731707317076</v>
      </c>
      <c r="P455" s="471">
        <v>12</v>
      </c>
      <c r="Q455" s="465">
        <v>7.7922077922077921</v>
      </c>
      <c r="R455" s="471">
        <v>19</v>
      </c>
      <c r="S455" s="465">
        <v>11.515151515151516</v>
      </c>
      <c r="T455" s="471">
        <v>169</v>
      </c>
      <c r="U455" s="465">
        <v>25.920245398773005</v>
      </c>
      <c r="V455" s="465" t="s">
        <v>8028</v>
      </c>
      <c r="W455" s="358" t="s">
        <v>7010</v>
      </c>
      <c r="X455" s="358" t="s">
        <v>7010</v>
      </c>
      <c r="Y455" s="358" t="s">
        <v>7010</v>
      </c>
      <c r="Z455" s="358" t="s">
        <v>7010</v>
      </c>
      <c r="AA455" s="358" t="s">
        <v>7010</v>
      </c>
      <c r="AB455" s="358" t="s">
        <v>7010</v>
      </c>
      <c r="AC455" s="358" t="s">
        <v>7010</v>
      </c>
      <c r="AD455" s="374"/>
    </row>
    <row r="456" spans="1:30" ht="20.100000000000001" customHeight="1">
      <c r="A456" s="311"/>
      <c r="B456" s="311"/>
      <c r="C456" s="452"/>
      <c r="D456" s="325" t="s">
        <v>2283</v>
      </c>
      <c r="E456" s="323"/>
      <c r="F456" s="70">
        <v>3</v>
      </c>
      <c r="G456" s="314">
        <v>4</v>
      </c>
      <c r="H456" s="70">
        <v>3</v>
      </c>
      <c r="I456" s="314">
        <v>4.5454545454545459</v>
      </c>
      <c r="J456" s="70"/>
      <c r="K456" s="314"/>
      <c r="L456" s="356">
        <v>1</v>
      </c>
      <c r="M456" s="314">
        <v>1.0416666666666667</v>
      </c>
      <c r="N456" s="356">
        <v>3</v>
      </c>
      <c r="O456" s="314">
        <v>2.4390243902439024</v>
      </c>
      <c r="P456" s="315">
        <v>3</v>
      </c>
      <c r="Q456" s="316">
        <v>1.948051948051948</v>
      </c>
      <c r="R456" s="315">
        <v>5</v>
      </c>
      <c r="S456" s="316">
        <v>3.0303030303030303</v>
      </c>
      <c r="T456" s="315">
        <v>23</v>
      </c>
      <c r="U456" s="316">
        <v>3.5276073619631902</v>
      </c>
      <c r="V456" s="316"/>
      <c r="W456" s="452"/>
      <c r="X456" s="452"/>
      <c r="Y456" s="452"/>
      <c r="Z456" s="452"/>
      <c r="AA456" s="452"/>
      <c r="AB456" s="452"/>
      <c r="AC456" s="452"/>
      <c r="AD456" s="311"/>
    </row>
    <row r="457" spans="1:30" ht="20.100000000000001" customHeight="1">
      <c r="A457" s="311"/>
      <c r="B457" s="311"/>
      <c r="C457" s="452"/>
      <c r="D457" s="325" t="s">
        <v>8982</v>
      </c>
      <c r="E457" s="323"/>
      <c r="F457" s="70">
        <v>5</v>
      </c>
      <c r="G457" s="314">
        <v>6.666666666666667</v>
      </c>
      <c r="H457" s="70">
        <v>6</v>
      </c>
      <c r="I457" s="314">
        <v>9.0909090909090917</v>
      </c>
      <c r="J457" s="70">
        <v>7</v>
      </c>
      <c r="K457" s="314">
        <v>7.6923076923076925</v>
      </c>
      <c r="L457" s="356">
        <v>3</v>
      </c>
      <c r="M457" s="314">
        <v>3.125</v>
      </c>
      <c r="N457" s="356">
        <v>6</v>
      </c>
      <c r="O457" s="314">
        <v>4.8780487804878048</v>
      </c>
      <c r="P457" s="315">
        <v>12</v>
      </c>
      <c r="Q457" s="316">
        <v>7.7922077922077921</v>
      </c>
      <c r="R457" s="315">
        <v>15</v>
      </c>
      <c r="S457" s="316">
        <v>9.0909090909090917</v>
      </c>
      <c r="T457" s="315">
        <v>28</v>
      </c>
      <c r="U457" s="316">
        <v>4.294478527607362</v>
      </c>
      <c r="V457" s="316"/>
      <c r="W457" s="452"/>
      <c r="X457" s="452"/>
      <c r="Y457" s="452"/>
      <c r="Z457" s="452"/>
      <c r="AA457" s="452"/>
      <c r="AB457" s="452"/>
      <c r="AC457" s="452"/>
      <c r="AD457" s="311"/>
    </row>
    <row r="458" spans="1:30" ht="20.100000000000001" customHeight="1">
      <c r="A458" s="311"/>
      <c r="B458" s="311"/>
      <c r="C458" s="452"/>
      <c r="D458" s="325" t="s">
        <v>2284</v>
      </c>
      <c r="E458" s="323"/>
      <c r="F458" s="70"/>
      <c r="G458" s="314"/>
      <c r="H458" s="70"/>
      <c r="I458" s="314"/>
      <c r="J458" s="70">
        <v>1</v>
      </c>
      <c r="K458" s="314">
        <v>1.098901098901099</v>
      </c>
      <c r="L458" s="356">
        <v>4</v>
      </c>
      <c r="M458" s="314">
        <v>4.166666666666667</v>
      </c>
      <c r="N458" s="356">
        <v>2</v>
      </c>
      <c r="O458" s="314">
        <v>1.6260162601626016</v>
      </c>
      <c r="P458" s="315">
        <v>1</v>
      </c>
      <c r="Q458" s="316">
        <v>0.64935064935064934</v>
      </c>
      <c r="R458" s="315">
        <v>8</v>
      </c>
      <c r="S458" s="316">
        <v>4.8484848484848486</v>
      </c>
      <c r="T458" s="315">
        <v>11</v>
      </c>
      <c r="U458" s="316">
        <v>1.6871165644171779</v>
      </c>
      <c r="V458" s="316"/>
      <c r="W458" s="452"/>
      <c r="X458" s="452"/>
      <c r="Y458" s="452"/>
      <c r="Z458" s="452"/>
      <c r="AA458" s="452"/>
      <c r="AB458" s="452"/>
      <c r="AC458" s="452"/>
      <c r="AD458" s="311"/>
    </row>
    <row r="459" spans="1:30" ht="20.100000000000001" customHeight="1">
      <c r="A459" s="311"/>
      <c r="B459" s="311"/>
      <c r="C459" s="452"/>
      <c r="D459" s="325" t="s">
        <v>8983</v>
      </c>
      <c r="E459" s="323"/>
      <c r="F459" s="70">
        <v>20</v>
      </c>
      <c r="G459" s="314">
        <v>26.666666666666668</v>
      </c>
      <c r="H459" s="70">
        <v>11</v>
      </c>
      <c r="I459" s="314">
        <v>16.666666666666668</v>
      </c>
      <c r="J459" s="70">
        <v>17</v>
      </c>
      <c r="K459" s="314">
        <v>18.681318681318682</v>
      </c>
      <c r="L459" s="356">
        <v>30</v>
      </c>
      <c r="M459" s="314">
        <v>31.25</v>
      </c>
      <c r="N459" s="356">
        <v>26</v>
      </c>
      <c r="O459" s="314">
        <v>21.13821138211382</v>
      </c>
      <c r="P459" s="315">
        <v>35</v>
      </c>
      <c r="Q459" s="316">
        <v>22.727272727272727</v>
      </c>
      <c r="R459" s="315">
        <v>35</v>
      </c>
      <c r="S459" s="316">
        <v>21.212121212121211</v>
      </c>
      <c r="T459" s="315">
        <v>85</v>
      </c>
      <c r="U459" s="316">
        <v>13.036809815950921</v>
      </c>
      <c r="V459" s="316"/>
      <c r="W459" s="452"/>
      <c r="X459" s="452"/>
      <c r="Y459" s="452"/>
      <c r="Z459" s="452"/>
      <c r="AA459" s="452"/>
      <c r="AB459" s="452"/>
      <c r="AC459" s="452"/>
      <c r="AD459" s="311"/>
    </row>
    <row r="460" spans="1:30" ht="20.100000000000001" customHeight="1">
      <c r="A460" s="311"/>
      <c r="B460" s="311"/>
      <c r="C460" s="452"/>
      <c r="D460" s="325" t="s">
        <v>2285</v>
      </c>
      <c r="E460" s="323"/>
      <c r="F460" s="70">
        <v>10</v>
      </c>
      <c r="G460" s="314">
        <v>13.333333333333334</v>
      </c>
      <c r="H460" s="70">
        <v>11</v>
      </c>
      <c r="I460" s="314">
        <v>16.666666666666668</v>
      </c>
      <c r="J460" s="70">
        <v>12</v>
      </c>
      <c r="K460" s="314">
        <v>13.186813186813186</v>
      </c>
      <c r="L460" s="356">
        <v>11</v>
      </c>
      <c r="M460" s="314">
        <v>11.458333333333334</v>
      </c>
      <c r="N460" s="356">
        <v>16</v>
      </c>
      <c r="O460" s="314">
        <v>13.008130081300813</v>
      </c>
      <c r="P460" s="315">
        <v>25</v>
      </c>
      <c r="Q460" s="316">
        <v>16.233766233766232</v>
      </c>
      <c r="R460" s="315">
        <v>17</v>
      </c>
      <c r="S460" s="316">
        <v>10.303030303030303</v>
      </c>
      <c r="T460" s="315">
        <v>56</v>
      </c>
      <c r="U460" s="316">
        <v>8.5889570552147241</v>
      </c>
      <c r="V460" s="316"/>
      <c r="W460" s="452"/>
      <c r="X460" s="452"/>
      <c r="Y460" s="452"/>
      <c r="Z460" s="452"/>
      <c r="AA460" s="452"/>
      <c r="AB460" s="452"/>
      <c r="AC460" s="452"/>
      <c r="AD460" s="311"/>
    </row>
    <row r="461" spans="1:30" ht="20.100000000000001" customHeight="1">
      <c r="A461" s="311"/>
      <c r="B461" s="311"/>
      <c r="C461" s="452"/>
      <c r="D461" s="325" t="s">
        <v>2286</v>
      </c>
      <c r="E461" s="323"/>
      <c r="F461" s="70">
        <v>2</v>
      </c>
      <c r="G461" s="314">
        <v>2.6666666666666665</v>
      </c>
      <c r="H461" s="70">
        <v>2</v>
      </c>
      <c r="I461" s="314">
        <v>3.0303030303030303</v>
      </c>
      <c r="J461" s="70">
        <v>2</v>
      </c>
      <c r="K461" s="314">
        <v>2.197802197802198</v>
      </c>
      <c r="L461" s="356">
        <v>1</v>
      </c>
      <c r="M461" s="314">
        <v>1.0416666666666667</v>
      </c>
      <c r="N461" s="356">
        <v>3</v>
      </c>
      <c r="O461" s="314">
        <v>2.4390243902439024</v>
      </c>
      <c r="P461" s="315">
        <v>1</v>
      </c>
      <c r="Q461" s="316">
        <v>0.64935064935064934</v>
      </c>
      <c r="R461" s="315">
        <v>3</v>
      </c>
      <c r="S461" s="316">
        <v>1.8181818181818181</v>
      </c>
      <c r="T461" s="315">
        <v>11</v>
      </c>
      <c r="U461" s="316">
        <v>1.6871165644171779</v>
      </c>
      <c r="V461" s="316"/>
      <c r="W461" s="452"/>
      <c r="X461" s="452"/>
      <c r="Y461" s="452"/>
      <c r="Z461" s="452"/>
      <c r="AA461" s="452"/>
      <c r="AB461" s="452"/>
      <c r="AC461" s="452"/>
      <c r="AD461" s="311"/>
    </row>
    <row r="462" spans="1:30" ht="20.100000000000001" customHeight="1">
      <c r="A462" s="311"/>
      <c r="B462" s="311"/>
      <c r="C462" s="452"/>
      <c r="D462" s="325" t="s">
        <v>2287</v>
      </c>
      <c r="E462" s="323"/>
      <c r="F462" s="70">
        <v>1</v>
      </c>
      <c r="G462" s="314">
        <v>1.3333333333333333</v>
      </c>
      <c r="H462" s="70">
        <v>2</v>
      </c>
      <c r="I462" s="314">
        <v>3.0303030303030303</v>
      </c>
      <c r="J462" s="70">
        <v>2</v>
      </c>
      <c r="K462" s="314">
        <v>2.197802197802198</v>
      </c>
      <c r="L462" s="356">
        <v>3</v>
      </c>
      <c r="M462" s="314">
        <v>3.125</v>
      </c>
      <c r="N462" s="356">
        <v>1</v>
      </c>
      <c r="O462" s="314">
        <v>0.81300813008130079</v>
      </c>
      <c r="P462" s="315">
        <v>5</v>
      </c>
      <c r="Q462" s="316">
        <v>3.2467532467532467</v>
      </c>
      <c r="R462" s="315">
        <v>3</v>
      </c>
      <c r="S462" s="316">
        <v>1.8181818181818181</v>
      </c>
      <c r="T462" s="315">
        <v>22</v>
      </c>
      <c r="U462" s="316">
        <v>3.3742331288343559</v>
      </c>
      <c r="V462" s="316"/>
      <c r="W462" s="452"/>
      <c r="X462" s="452"/>
      <c r="Y462" s="452"/>
      <c r="Z462" s="452"/>
      <c r="AA462" s="452"/>
      <c r="AB462" s="452"/>
      <c r="AC462" s="452"/>
      <c r="AD462" s="311"/>
    </row>
    <row r="463" spans="1:30" ht="20.100000000000001" customHeight="1">
      <c r="A463" s="311"/>
      <c r="B463" s="311"/>
      <c r="C463" s="452"/>
      <c r="D463" s="311" t="s">
        <v>2337</v>
      </c>
      <c r="E463" s="323"/>
      <c r="F463" s="531"/>
      <c r="G463" s="314"/>
      <c r="H463" s="356"/>
      <c r="I463" s="314"/>
      <c r="J463" s="356">
        <v>1</v>
      </c>
      <c r="K463" s="314">
        <v>1.098901098901099</v>
      </c>
      <c r="L463" s="356">
        <v>2</v>
      </c>
      <c r="M463" s="314">
        <v>2.0833333333333335</v>
      </c>
      <c r="N463" s="356"/>
      <c r="O463" s="314"/>
      <c r="P463" s="315">
        <v>3</v>
      </c>
      <c r="Q463" s="316">
        <v>1.948051948051948</v>
      </c>
      <c r="R463" s="315"/>
      <c r="S463" s="316"/>
      <c r="T463" s="315">
        <v>5</v>
      </c>
      <c r="U463" s="316">
        <v>0.76687116564417179</v>
      </c>
      <c r="V463" s="316"/>
      <c r="W463" s="452"/>
      <c r="X463" s="452"/>
      <c r="Y463" s="452"/>
      <c r="Z463" s="452"/>
      <c r="AA463" s="452"/>
      <c r="AB463" s="452"/>
      <c r="AC463" s="452"/>
      <c r="AD463" s="311"/>
    </row>
    <row r="464" spans="1:30" ht="20.100000000000001" customHeight="1">
      <c r="A464" s="311"/>
      <c r="B464" s="311"/>
      <c r="C464" s="452"/>
      <c r="D464" s="311" t="s">
        <v>8473</v>
      </c>
      <c r="E464" s="248"/>
      <c r="F464" s="531">
        <v>25</v>
      </c>
      <c r="G464" s="314">
        <v>33.333333333333336</v>
      </c>
      <c r="H464" s="356">
        <v>23</v>
      </c>
      <c r="I464" s="314">
        <v>34.848484848484851</v>
      </c>
      <c r="J464" s="356">
        <v>42</v>
      </c>
      <c r="K464" s="314">
        <v>46.153846153846153</v>
      </c>
      <c r="L464" s="356">
        <v>35</v>
      </c>
      <c r="M464" s="314">
        <v>36.458333333333336</v>
      </c>
      <c r="N464" s="356">
        <v>57</v>
      </c>
      <c r="O464" s="314">
        <v>46.341463414634148</v>
      </c>
      <c r="P464" s="315">
        <v>57</v>
      </c>
      <c r="Q464" s="316">
        <v>37.012987012987011</v>
      </c>
      <c r="R464" s="315">
        <v>60</v>
      </c>
      <c r="S464" s="316">
        <v>36.363636363636367</v>
      </c>
      <c r="T464" s="315">
        <v>242</v>
      </c>
      <c r="U464" s="316">
        <v>37.116564417177912</v>
      </c>
      <c r="V464" s="316"/>
      <c r="W464" s="452"/>
      <c r="X464" s="452"/>
      <c r="Y464" s="452"/>
      <c r="Z464" s="452"/>
      <c r="AA464" s="452"/>
      <c r="AB464" s="452"/>
      <c r="AC464" s="452"/>
      <c r="AD464" s="311"/>
    </row>
    <row r="465" spans="1:30" ht="20.100000000000001" customHeight="1">
      <c r="A465" s="311"/>
      <c r="B465" s="311"/>
      <c r="C465" s="452"/>
      <c r="D465" s="311" t="s">
        <v>1959</v>
      </c>
      <c r="E465" s="452"/>
      <c r="F465" s="531"/>
      <c r="G465" s="314"/>
      <c r="H465" s="356"/>
      <c r="I465" s="314"/>
      <c r="J465" s="356"/>
      <c r="K465" s="314"/>
      <c r="L465" s="356"/>
      <c r="M465" s="314"/>
      <c r="N465" s="356"/>
      <c r="O465" s="314"/>
      <c r="P465" s="315"/>
      <c r="Q465" s="316"/>
      <c r="R465" s="315"/>
      <c r="S465" s="316"/>
      <c r="T465" s="315"/>
      <c r="U465" s="316"/>
      <c r="V465" s="316"/>
      <c r="W465" s="452"/>
      <c r="X465" s="452"/>
      <c r="Y465" s="452"/>
      <c r="Z465" s="452"/>
      <c r="AA465" s="452"/>
      <c r="AB465" s="452"/>
      <c r="AC465" s="452"/>
      <c r="AD465" s="311"/>
    </row>
    <row r="466" spans="1:30" ht="20.100000000000001" customHeight="1">
      <c r="A466" s="311"/>
      <c r="B466" s="311"/>
      <c r="C466" s="452"/>
      <c r="D466" s="311" t="s">
        <v>1960</v>
      </c>
      <c r="E466" s="452"/>
      <c r="F466" s="531"/>
      <c r="G466" s="314"/>
      <c r="H466" s="356"/>
      <c r="I466" s="314"/>
      <c r="J466" s="356"/>
      <c r="K466" s="314"/>
      <c r="L466" s="356"/>
      <c r="M466" s="314"/>
      <c r="N466" s="356"/>
      <c r="O466" s="314"/>
      <c r="P466" s="315"/>
      <c r="Q466" s="316"/>
      <c r="R466" s="315"/>
      <c r="S466" s="316"/>
      <c r="T466" s="315"/>
      <c r="U466" s="316"/>
      <c r="V466" s="316"/>
      <c r="W466" s="452"/>
      <c r="X466" s="452"/>
      <c r="Y466" s="452"/>
      <c r="Z466" s="452"/>
      <c r="AA466" s="452"/>
      <c r="AB466" s="452"/>
      <c r="AC466" s="452"/>
      <c r="AD466" s="311"/>
    </row>
    <row r="467" spans="1:30" ht="20.100000000000001" customHeight="1">
      <c r="A467" s="374" t="s">
        <v>3281</v>
      </c>
      <c r="B467" s="374" t="s">
        <v>1142</v>
      </c>
      <c r="C467" s="358" t="s">
        <v>3341</v>
      </c>
      <c r="D467" s="374"/>
      <c r="E467" s="358"/>
      <c r="F467" s="443"/>
      <c r="G467" s="444"/>
      <c r="H467" s="443"/>
      <c r="I467" s="444"/>
      <c r="J467" s="443">
        <v>1</v>
      </c>
      <c r="K467" s="444">
        <v>100</v>
      </c>
      <c r="L467" s="443">
        <v>2</v>
      </c>
      <c r="M467" s="444">
        <v>100</v>
      </c>
      <c r="N467" s="443"/>
      <c r="O467" s="444"/>
      <c r="P467" s="471">
        <v>3</v>
      </c>
      <c r="Q467" s="465">
        <v>100</v>
      </c>
      <c r="R467" s="471"/>
      <c r="S467" s="465"/>
      <c r="T467" s="471">
        <v>5</v>
      </c>
      <c r="U467" s="465">
        <v>100</v>
      </c>
      <c r="V467" s="465" t="s">
        <v>8028</v>
      </c>
      <c r="W467" s="358" t="s">
        <v>7010</v>
      </c>
      <c r="X467" s="358" t="s">
        <v>7010</v>
      </c>
      <c r="Y467" s="358" t="s">
        <v>7010</v>
      </c>
      <c r="Z467" s="358" t="s">
        <v>7010</v>
      </c>
      <c r="AA467" s="358" t="s">
        <v>7010</v>
      </c>
      <c r="AB467" s="358" t="s">
        <v>7010</v>
      </c>
      <c r="AC467" s="358" t="s">
        <v>7010</v>
      </c>
      <c r="AD467" s="374"/>
    </row>
    <row r="468" spans="1:30" ht="20.100000000000001" customHeight="1">
      <c r="A468" s="374" t="s">
        <v>3282</v>
      </c>
      <c r="B468" s="374" t="s">
        <v>1143</v>
      </c>
      <c r="C468" s="358" t="s">
        <v>3335</v>
      </c>
      <c r="D468" s="374" t="s">
        <v>2267</v>
      </c>
      <c r="E468" s="358"/>
      <c r="F468" s="443">
        <v>4</v>
      </c>
      <c r="G468" s="444">
        <v>40</v>
      </c>
      <c r="H468" s="443"/>
      <c r="I468" s="444"/>
      <c r="J468" s="443">
        <v>3</v>
      </c>
      <c r="K468" s="444">
        <v>15.789473684210526</v>
      </c>
      <c r="L468" s="443">
        <v>5</v>
      </c>
      <c r="M468" s="444">
        <v>41.666666666666664</v>
      </c>
      <c r="N468" s="443">
        <v>4</v>
      </c>
      <c r="O468" s="444">
        <v>80</v>
      </c>
      <c r="P468" s="471">
        <v>3</v>
      </c>
      <c r="Q468" s="465">
        <v>60</v>
      </c>
      <c r="R468" s="471">
        <v>8</v>
      </c>
      <c r="S468" s="465">
        <v>25</v>
      </c>
      <c r="T468" s="471">
        <v>3</v>
      </c>
      <c r="U468" s="465">
        <v>3.7974683544303796</v>
      </c>
      <c r="V468" s="465" t="s">
        <v>8028</v>
      </c>
      <c r="W468" s="358" t="s">
        <v>7010</v>
      </c>
      <c r="X468" s="358" t="s">
        <v>7010</v>
      </c>
      <c r="Y468" s="358" t="s">
        <v>7010</v>
      </c>
      <c r="Z468" s="358" t="s">
        <v>7010</v>
      </c>
      <c r="AA468" s="358" t="s">
        <v>7010</v>
      </c>
      <c r="AB468" s="358" t="s">
        <v>7010</v>
      </c>
      <c r="AC468" s="358" t="s">
        <v>7010</v>
      </c>
      <c r="AD468" s="374" t="s">
        <v>7431</v>
      </c>
    </row>
    <row r="469" spans="1:30" ht="20.100000000000001" customHeight="1">
      <c r="A469" s="311"/>
      <c r="B469" s="311"/>
      <c r="C469" s="452"/>
      <c r="D469" s="311" t="s">
        <v>2268</v>
      </c>
      <c r="E469" s="452"/>
      <c r="F469" s="531">
        <v>2</v>
      </c>
      <c r="G469" s="314">
        <v>20</v>
      </c>
      <c r="H469" s="356">
        <v>5</v>
      </c>
      <c r="I469" s="314">
        <v>45.454545454545453</v>
      </c>
      <c r="J469" s="356">
        <v>5</v>
      </c>
      <c r="K469" s="314">
        <v>26.315789473684209</v>
      </c>
      <c r="L469" s="356">
        <v>1</v>
      </c>
      <c r="M469" s="314">
        <v>8.3333333333333339</v>
      </c>
      <c r="N469" s="356"/>
      <c r="O469" s="314"/>
      <c r="P469" s="315"/>
      <c r="Q469" s="316"/>
      <c r="R469" s="315">
        <v>6</v>
      </c>
      <c r="S469" s="316">
        <v>18.75</v>
      </c>
      <c r="T469" s="315">
        <v>30</v>
      </c>
      <c r="U469" s="316">
        <v>37.974683544303801</v>
      </c>
      <c r="V469" s="316"/>
      <c r="W469" s="452"/>
      <c r="X469" s="452"/>
      <c r="Y469" s="452"/>
      <c r="Z469" s="452"/>
      <c r="AA469" s="452"/>
      <c r="AB469" s="452"/>
      <c r="AC469" s="452"/>
      <c r="AD469" s="311" t="s">
        <v>7432</v>
      </c>
    </row>
    <row r="470" spans="1:30" ht="20.100000000000001" customHeight="1">
      <c r="A470" s="311"/>
      <c r="B470" s="311"/>
      <c r="C470" s="452"/>
      <c r="D470" s="311" t="s">
        <v>2269</v>
      </c>
      <c r="E470" s="452"/>
      <c r="F470" s="531"/>
      <c r="G470" s="314"/>
      <c r="H470" s="356"/>
      <c r="I470" s="314"/>
      <c r="J470" s="356"/>
      <c r="K470" s="314"/>
      <c r="L470" s="356"/>
      <c r="M470" s="314"/>
      <c r="N470" s="356"/>
      <c r="O470" s="314"/>
      <c r="P470" s="315"/>
      <c r="Q470" s="316"/>
      <c r="R470" s="315">
        <v>1</v>
      </c>
      <c r="S470" s="316">
        <v>3.125</v>
      </c>
      <c r="T470" s="315"/>
      <c r="U470" s="316"/>
      <c r="V470" s="316"/>
      <c r="W470" s="452"/>
      <c r="X470" s="452"/>
      <c r="Y470" s="452"/>
      <c r="Z470" s="452"/>
      <c r="AA470" s="452"/>
      <c r="AB470" s="452"/>
      <c r="AC470" s="452"/>
      <c r="AD470" s="311"/>
    </row>
    <row r="471" spans="1:30" ht="20.100000000000001" customHeight="1">
      <c r="A471" s="311"/>
      <c r="B471" s="311"/>
      <c r="C471" s="452"/>
      <c r="D471" s="311" t="s">
        <v>2270</v>
      </c>
      <c r="E471" s="452"/>
      <c r="F471" s="531"/>
      <c r="G471" s="314"/>
      <c r="H471" s="356">
        <v>1</v>
      </c>
      <c r="I471" s="314">
        <v>9.0909090909090917</v>
      </c>
      <c r="J471" s="356"/>
      <c r="K471" s="314"/>
      <c r="L471" s="356">
        <v>2</v>
      </c>
      <c r="M471" s="314">
        <v>16.666666666666668</v>
      </c>
      <c r="N471" s="356"/>
      <c r="O471" s="314"/>
      <c r="P471" s="315">
        <v>1</v>
      </c>
      <c r="Q471" s="316">
        <v>20</v>
      </c>
      <c r="R471" s="315">
        <v>1</v>
      </c>
      <c r="S471" s="316">
        <v>3.125</v>
      </c>
      <c r="T471" s="315">
        <v>3</v>
      </c>
      <c r="U471" s="316">
        <v>3.7974683544303796</v>
      </c>
      <c r="V471" s="316"/>
      <c r="W471" s="452"/>
      <c r="X471" s="452"/>
      <c r="Y471" s="452"/>
      <c r="Z471" s="452"/>
      <c r="AA471" s="452"/>
      <c r="AB471" s="452"/>
      <c r="AC471" s="452"/>
      <c r="AD471" s="311"/>
    </row>
    <row r="472" spans="1:30" ht="20.100000000000001" customHeight="1">
      <c r="A472" s="311"/>
      <c r="B472" s="311"/>
      <c r="C472" s="452"/>
      <c r="D472" s="311" t="s">
        <v>2271</v>
      </c>
      <c r="E472" s="452"/>
      <c r="F472" s="531"/>
      <c r="G472" s="314"/>
      <c r="H472" s="356"/>
      <c r="I472" s="314"/>
      <c r="J472" s="356"/>
      <c r="K472" s="314"/>
      <c r="L472" s="356"/>
      <c r="M472" s="314"/>
      <c r="N472" s="356"/>
      <c r="O472" s="314"/>
      <c r="P472" s="315"/>
      <c r="Q472" s="316"/>
      <c r="R472" s="315"/>
      <c r="S472" s="316"/>
      <c r="T472" s="315">
        <v>2</v>
      </c>
      <c r="U472" s="316">
        <v>2.5316455696202533</v>
      </c>
      <c r="V472" s="316"/>
      <c r="W472" s="452"/>
      <c r="X472" s="452"/>
      <c r="Y472" s="452"/>
      <c r="Z472" s="452"/>
      <c r="AA472" s="452"/>
      <c r="AB472" s="452"/>
      <c r="AC472" s="452"/>
      <c r="AD472" s="311"/>
    </row>
    <row r="473" spans="1:30" ht="20.100000000000001" customHeight="1">
      <c r="A473" s="311"/>
      <c r="B473" s="311"/>
      <c r="C473" s="452"/>
      <c r="D473" s="311" t="s">
        <v>2272</v>
      </c>
      <c r="E473" s="452"/>
      <c r="F473" s="531">
        <v>4</v>
      </c>
      <c r="G473" s="314">
        <v>40</v>
      </c>
      <c r="H473" s="356">
        <v>5</v>
      </c>
      <c r="I473" s="314">
        <v>45.454545454545453</v>
      </c>
      <c r="J473" s="356">
        <v>7</v>
      </c>
      <c r="K473" s="314">
        <v>36.842105263157897</v>
      </c>
      <c r="L473" s="356">
        <v>2</v>
      </c>
      <c r="M473" s="314">
        <v>16.666666666666668</v>
      </c>
      <c r="N473" s="356">
        <v>1</v>
      </c>
      <c r="O473" s="314">
        <v>20</v>
      </c>
      <c r="P473" s="315"/>
      <c r="Q473" s="316"/>
      <c r="R473" s="315">
        <v>12</v>
      </c>
      <c r="S473" s="316">
        <v>37.5</v>
      </c>
      <c r="T473" s="315">
        <v>26</v>
      </c>
      <c r="U473" s="316">
        <v>32.911392405063289</v>
      </c>
      <c r="V473" s="316"/>
      <c r="W473" s="452"/>
      <c r="X473" s="452"/>
      <c r="Y473" s="452"/>
      <c r="Z473" s="452"/>
      <c r="AA473" s="452"/>
      <c r="AB473" s="452"/>
      <c r="AC473" s="452"/>
      <c r="AD473" s="311"/>
    </row>
    <row r="474" spans="1:30" ht="20.100000000000001" customHeight="1">
      <c r="A474" s="311"/>
      <c r="B474" s="311"/>
      <c r="C474" s="452"/>
      <c r="D474" s="311" t="s">
        <v>8915</v>
      </c>
      <c r="E474" s="452"/>
      <c r="F474" s="531"/>
      <c r="G474" s="314"/>
      <c r="H474" s="356"/>
      <c r="I474" s="314"/>
      <c r="J474" s="356"/>
      <c r="K474" s="314"/>
      <c r="L474" s="356"/>
      <c r="M474" s="314"/>
      <c r="N474" s="356"/>
      <c r="O474" s="314"/>
      <c r="P474" s="315"/>
      <c r="Q474" s="316"/>
      <c r="R474" s="315"/>
      <c r="S474" s="316"/>
      <c r="T474" s="315"/>
      <c r="U474" s="316"/>
      <c r="V474" s="316"/>
      <c r="W474" s="452"/>
      <c r="X474" s="452"/>
      <c r="Y474" s="452"/>
      <c r="Z474" s="452"/>
      <c r="AA474" s="452"/>
      <c r="AB474" s="452"/>
      <c r="AC474" s="452"/>
      <c r="AD474" s="311"/>
    </row>
    <row r="475" spans="1:30" ht="20.100000000000001" customHeight="1">
      <c r="A475" s="311"/>
      <c r="B475" s="311"/>
      <c r="C475" s="452"/>
      <c r="D475" s="311" t="s">
        <v>2274</v>
      </c>
      <c r="E475" s="452"/>
      <c r="F475" s="531"/>
      <c r="G475" s="314"/>
      <c r="H475" s="356"/>
      <c r="I475" s="314"/>
      <c r="J475" s="356"/>
      <c r="K475" s="314"/>
      <c r="L475" s="356"/>
      <c r="M475" s="314"/>
      <c r="N475" s="356"/>
      <c r="O475" s="314"/>
      <c r="P475" s="315"/>
      <c r="Q475" s="316"/>
      <c r="R475" s="315">
        <v>1</v>
      </c>
      <c r="S475" s="316">
        <v>3.125</v>
      </c>
      <c r="T475" s="315"/>
      <c r="U475" s="316"/>
      <c r="V475" s="316"/>
      <c r="W475" s="452"/>
      <c r="X475" s="452"/>
      <c r="Y475" s="452"/>
      <c r="Z475" s="452"/>
      <c r="AA475" s="452"/>
      <c r="AB475" s="452"/>
      <c r="AC475" s="452"/>
      <c r="AD475" s="311"/>
    </row>
    <row r="476" spans="1:30" ht="20.100000000000001" customHeight="1">
      <c r="A476" s="311"/>
      <c r="B476" s="311"/>
      <c r="C476" s="452"/>
      <c r="D476" s="311" t="s">
        <v>8916</v>
      </c>
      <c r="E476" s="452"/>
      <c r="F476" s="531"/>
      <c r="G476" s="314"/>
      <c r="H476" s="356"/>
      <c r="I476" s="314"/>
      <c r="J476" s="356"/>
      <c r="K476" s="314"/>
      <c r="L476" s="356"/>
      <c r="M476" s="314"/>
      <c r="N476" s="356"/>
      <c r="O476" s="314"/>
      <c r="P476" s="315"/>
      <c r="Q476" s="316"/>
      <c r="R476" s="315"/>
      <c r="S476" s="316"/>
      <c r="T476" s="315"/>
      <c r="U476" s="316"/>
      <c r="V476" s="316"/>
      <c r="W476" s="452"/>
      <c r="X476" s="452"/>
      <c r="Y476" s="452"/>
      <c r="Z476" s="452"/>
      <c r="AA476" s="452"/>
      <c r="AB476" s="452"/>
      <c r="AC476" s="452"/>
      <c r="AD476" s="311"/>
    </row>
    <row r="477" spans="1:30" ht="20.100000000000001" customHeight="1">
      <c r="A477" s="311"/>
      <c r="B477" s="311"/>
      <c r="C477" s="452"/>
      <c r="D477" s="311" t="s">
        <v>8917</v>
      </c>
      <c r="E477" s="452"/>
      <c r="F477" s="531"/>
      <c r="G477" s="314"/>
      <c r="H477" s="356"/>
      <c r="I477" s="314"/>
      <c r="J477" s="356"/>
      <c r="K477" s="314"/>
      <c r="L477" s="356"/>
      <c r="M477" s="314"/>
      <c r="N477" s="356"/>
      <c r="O477" s="314"/>
      <c r="P477" s="315"/>
      <c r="Q477" s="316"/>
      <c r="R477" s="315"/>
      <c r="S477" s="316"/>
      <c r="T477" s="315">
        <v>1</v>
      </c>
      <c r="U477" s="316">
        <v>1.2658227848101267</v>
      </c>
      <c r="V477" s="316"/>
      <c r="W477" s="452"/>
      <c r="X477" s="452"/>
      <c r="Y477" s="452"/>
      <c r="Z477" s="452"/>
      <c r="AA477" s="452"/>
      <c r="AB477" s="452"/>
      <c r="AC477" s="452"/>
      <c r="AD477" s="311"/>
    </row>
    <row r="478" spans="1:30" ht="20.100000000000001" customHeight="1">
      <c r="A478" s="311"/>
      <c r="B478" s="311"/>
      <c r="C478" s="452"/>
      <c r="D478" s="311" t="s">
        <v>8918</v>
      </c>
      <c r="E478" s="452"/>
      <c r="F478" s="531"/>
      <c r="G478" s="314"/>
      <c r="H478" s="356"/>
      <c r="I478" s="314"/>
      <c r="J478" s="356"/>
      <c r="K478" s="314"/>
      <c r="L478" s="356"/>
      <c r="M478" s="314"/>
      <c r="N478" s="356"/>
      <c r="O478" s="314"/>
      <c r="P478" s="315"/>
      <c r="Q478" s="316"/>
      <c r="R478" s="315"/>
      <c r="S478" s="316"/>
      <c r="T478" s="315"/>
      <c r="U478" s="316"/>
      <c r="V478" s="316"/>
      <c r="W478" s="452"/>
      <c r="X478" s="452"/>
      <c r="Y478" s="452"/>
      <c r="Z478" s="452"/>
      <c r="AA478" s="452"/>
      <c r="AB478" s="452"/>
      <c r="AC478" s="452"/>
      <c r="AD478" s="311"/>
    </row>
    <row r="479" spans="1:30" ht="20.100000000000001" customHeight="1">
      <c r="A479" s="311"/>
      <c r="B479" s="311"/>
      <c r="C479" s="452"/>
      <c r="D479" s="311" t="s">
        <v>7436</v>
      </c>
      <c r="E479" s="452"/>
      <c r="F479" s="531"/>
      <c r="G479" s="314"/>
      <c r="H479" s="356"/>
      <c r="I479" s="314"/>
      <c r="J479" s="356"/>
      <c r="K479" s="314"/>
      <c r="L479" s="356"/>
      <c r="M479" s="314"/>
      <c r="N479" s="356"/>
      <c r="O479" s="314"/>
      <c r="P479" s="315"/>
      <c r="Q479" s="316"/>
      <c r="R479" s="315"/>
      <c r="S479" s="316"/>
      <c r="T479" s="315">
        <v>1</v>
      </c>
      <c r="U479" s="316">
        <v>1.2658227848101267</v>
      </c>
      <c r="V479" s="316"/>
      <c r="W479" s="452"/>
      <c r="X479" s="452"/>
      <c r="Y479" s="452"/>
      <c r="Z479" s="452"/>
      <c r="AA479" s="452"/>
      <c r="AB479" s="452"/>
      <c r="AC479" s="452"/>
      <c r="AD479" s="311"/>
    </row>
    <row r="480" spans="1:30" ht="20.100000000000001" customHeight="1">
      <c r="A480" s="311"/>
      <c r="B480" s="311"/>
      <c r="C480" s="452"/>
      <c r="D480" s="311" t="s">
        <v>8919</v>
      </c>
      <c r="E480" s="452"/>
      <c r="F480" s="531"/>
      <c r="G480" s="314"/>
      <c r="H480" s="356"/>
      <c r="I480" s="314"/>
      <c r="J480" s="356"/>
      <c r="K480" s="314"/>
      <c r="L480" s="356"/>
      <c r="M480" s="314"/>
      <c r="N480" s="356"/>
      <c r="O480" s="314"/>
      <c r="P480" s="315"/>
      <c r="Q480" s="316"/>
      <c r="R480" s="315"/>
      <c r="S480" s="316"/>
      <c r="T480" s="315"/>
      <c r="U480" s="316"/>
      <c r="V480" s="316"/>
      <c r="W480" s="452"/>
      <c r="X480" s="452"/>
      <c r="Y480" s="452"/>
      <c r="Z480" s="452"/>
      <c r="AA480" s="452"/>
      <c r="AB480" s="452"/>
      <c r="AC480" s="452"/>
      <c r="AD480" s="311"/>
    </row>
    <row r="481" spans="1:30" ht="20.100000000000001" customHeight="1">
      <c r="A481" s="311"/>
      <c r="B481" s="311"/>
      <c r="C481" s="452"/>
      <c r="D481" s="311" t="s">
        <v>8920</v>
      </c>
      <c r="E481" s="452"/>
      <c r="F481" s="531"/>
      <c r="G481" s="314"/>
      <c r="H481" s="356"/>
      <c r="I481" s="314"/>
      <c r="J481" s="356"/>
      <c r="K481" s="314"/>
      <c r="L481" s="356"/>
      <c r="M481" s="314"/>
      <c r="N481" s="356"/>
      <c r="O481" s="314"/>
      <c r="P481" s="315"/>
      <c r="Q481" s="316"/>
      <c r="R481" s="315"/>
      <c r="S481" s="316"/>
      <c r="T481" s="315">
        <v>1</v>
      </c>
      <c r="U481" s="316">
        <v>1.2658227848101267</v>
      </c>
      <c r="V481" s="316"/>
      <c r="W481" s="452"/>
      <c r="X481" s="452"/>
      <c r="Y481" s="452"/>
      <c r="Z481" s="452"/>
      <c r="AA481" s="452"/>
      <c r="AB481" s="452"/>
      <c r="AC481" s="452"/>
      <c r="AD481" s="311"/>
    </row>
    <row r="482" spans="1:30" ht="20.100000000000001" customHeight="1">
      <c r="A482" s="311"/>
      <c r="B482" s="311"/>
      <c r="C482" s="452"/>
      <c r="D482" s="311" t="s">
        <v>8921</v>
      </c>
      <c r="E482" s="452"/>
      <c r="F482" s="531"/>
      <c r="G482" s="314"/>
      <c r="H482" s="356"/>
      <c r="I482" s="314"/>
      <c r="J482" s="356"/>
      <c r="K482" s="314"/>
      <c r="L482" s="356"/>
      <c r="M482" s="314"/>
      <c r="N482" s="356"/>
      <c r="O482" s="314"/>
      <c r="P482" s="315"/>
      <c r="Q482" s="316"/>
      <c r="R482" s="315"/>
      <c r="S482" s="316"/>
      <c r="T482" s="315"/>
      <c r="U482" s="316"/>
      <c r="V482" s="316"/>
      <c r="W482" s="452"/>
      <c r="X482" s="452"/>
      <c r="Y482" s="452"/>
      <c r="Z482" s="452"/>
      <c r="AA482" s="452"/>
      <c r="AB482" s="452"/>
      <c r="AC482" s="452"/>
      <c r="AD482" s="311"/>
    </row>
    <row r="483" spans="1:30" ht="20.100000000000001" customHeight="1">
      <c r="A483" s="311"/>
      <c r="B483" s="311"/>
      <c r="C483" s="452"/>
      <c r="D483" s="311" t="s">
        <v>8922</v>
      </c>
      <c r="E483" s="452"/>
      <c r="F483" s="531"/>
      <c r="G483" s="314"/>
      <c r="H483" s="356"/>
      <c r="I483" s="314"/>
      <c r="J483" s="356"/>
      <c r="K483" s="314"/>
      <c r="L483" s="356"/>
      <c r="M483" s="314"/>
      <c r="N483" s="356"/>
      <c r="O483" s="314"/>
      <c r="P483" s="315"/>
      <c r="Q483" s="316"/>
      <c r="R483" s="315"/>
      <c r="S483" s="316"/>
      <c r="T483" s="315"/>
      <c r="U483" s="316"/>
      <c r="V483" s="316"/>
      <c r="W483" s="452"/>
      <c r="X483" s="452"/>
      <c r="Y483" s="452"/>
      <c r="Z483" s="452"/>
      <c r="AA483" s="452"/>
      <c r="AB483" s="452"/>
      <c r="AC483" s="452"/>
      <c r="AD483" s="311"/>
    </row>
    <row r="484" spans="1:30" ht="20.100000000000001" customHeight="1">
      <c r="A484" s="311"/>
      <c r="B484" s="311"/>
      <c r="C484" s="452"/>
      <c r="D484" s="311" t="s">
        <v>8923</v>
      </c>
      <c r="E484" s="452"/>
      <c r="F484" s="531"/>
      <c r="G484" s="314"/>
      <c r="H484" s="356"/>
      <c r="I484" s="314"/>
      <c r="J484" s="356"/>
      <c r="K484" s="314"/>
      <c r="L484" s="356"/>
      <c r="M484" s="314"/>
      <c r="N484" s="356"/>
      <c r="O484" s="314"/>
      <c r="P484" s="315"/>
      <c r="Q484" s="316"/>
      <c r="R484" s="315"/>
      <c r="S484" s="316"/>
      <c r="T484" s="315"/>
      <c r="U484" s="316"/>
      <c r="V484" s="316"/>
      <c r="W484" s="452"/>
      <c r="X484" s="452"/>
      <c r="Y484" s="452"/>
      <c r="Z484" s="452"/>
      <c r="AA484" s="452"/>
      <c r="AB484" s="452"/>
      <c r="AC484" s="452"/>
      <c r="AD484" s="311"/>
    </row>
    <row r="485" spans="1:30" ht="20.100000000000001" customHeight="1">
      <c r="A485" s="311"/>
      <c r="B485" s="311"/>
      <c r="C485" s="452"/>
      <c r="D485" s="311" t="s">
        <v>8924</v>
      </c>
      <c r="E485" s="452"/>
      <c r="F485" s="531"/>
      <c r="G485" s="314"/>
      <c r="H485" s="356"/>
      <c r="I485" s="314"/>
      <c r="J485" s="356"/>
      <c r="K485" s="314"/>
      <c r="L485" s="356"/>
      <c r="M485" s="314"/>
      <c r="N485" s="356"/>
      <c r="O485" s="314"/>
      <c r="P485" s="315"/>
      <c r="Q485" s="316"/>
      <c r="R485" s="315"/>
      <c r="S485" s="316"/>
      <c r="T485" s="315"/>
      <c r="U485" s="316"/>
      <c r="V485" s="316"/>
      <c r="W485" s="452"/>
      <c r="X485" s="452"/>
      <c r="Y485" s="452"/>
      <c r="Z485" s="452"/>
      <c r="AA485" s="452"/>
      <c r="AB485" s="452"/>
      <c r="AC485" s="452"/>
      <c r="AD485" s="311"/>
    </row>
    <row r="486" spans="1:30" ht="20.100000000000001" customHeight="1">
      <c r="A486" s="311"/>
      <c r="B486" s="311"/>
      <c r="C486" s="452"/>
      <c r="D486" s="311" t="s">
        <v>8925</v>
      </c>
      <c r="E486" s="452"/>
      <c r="F486" s="531"/>
      <c r="G486" s="314"/>
      <c r="H486" s="356"/>
      <c r="I486" s="314"/>
      <c r="J486" s="356"/>
      <c r="K486" s="314"/>
      <c r="L486" s="356"/>
      <c r="M486" s="314"/>
      <c r="N486" s="356"/>
      <c r="O486" s="314"/>
      <c r="P486" s="315"/>
      <c r="Q486" s="316"/>
      <c r="R486" s="315"/>
      <c r="S486" s="316"/>
      <c r="T486" s="315"/>
      <c r="U486" s="316"/>
      <c r="V486" s="316"/>
      <c r="W486" s="452"/>
      <c r="X486" s="452"/>
      <c r="Y486" s="452"/>
      <c r="Z486" s="452"/>
      <c r="AA486" s="452"/>
      <c r="AB486" s="452"/>
      <c r="AC486" s="452"/>
      <c r="AD486" s="311"/>
    </row>
    <row r="487" spans="1:30" ht="20.100000000000001" customHeight="1">
      <c r="A487" s="311"/>
      <c r="B487" s="311"/>
      <c r="C487" s="452"/>
      <c r="D487" s="311" t="s">
        <v>8926</v>
      </c>
      <c r="E487" s="452"/>
      <c r="F487" s="531"/>
      <c r="G487" s="314"/>
      <c r="H487" s="356"/>
      <c r="I487" s="314"/>
      <c r="J487" s="356"/>
      <c r="K487" s="314"/>
      <c r="L487" s="356"/>
      <c r="M487" s="314"/>
      <c r="N487" s="356"/>
      <c r="O487" s="314"/>
      <c r="P487" s="315"/>
      <c r="Q487" s="316"/>
      <c r="R487" s="315"/>
      <c r="S487" s="316"/>
      <c r="T487" s="315"/>
      <c r="U487" s="316"/>
      <c r="V487" s="316"/>
      <c r="W487" s="452"/>
      <c r="X487" s="452"/>
      <c r="Y487" s="452"/>
      <c r="Z487" s="452"/>
      <c r="AA487" s="452"/>
      <c r="AB487" s="452"/>
      <c r="AC487" s="452"/>
      <c r="AD487" s="311"/>
    </row>
    <row r="488" spans="1:30" ht="20.100000000000001" customHeight="1">
      <c r="A488" s="311"/>
      <c r="B488" s="311"/>
      <c r="C488" s="452"/>
      <c r="D488" s="311" t="s">
        <v>8927</v>
      </c>
      <c r="E488" s="452"/>
      <c r="F488" s="531"/>
      <c r="G488" s="314"/>
      <c r="H488" s="356"/>
      <c r="I488" s="314"/>
      <c r="J488" s="356"/>
      <c r="K488" s="314"/>
      <c r="L488" s="356"/>
      <c r="M488" s="314"/>
      <c r="N488" s="356"/>
      <c r="O488" s="314"/>
      <c r="P488" s="315"/>
      <c r="Q488" s="316"/>
      <c r="R488" s="315"/>
      <c r="S488" s="316"/>
      <c r="T488" s="315">
        <v>1</v>
      </c>
      <c r="U488" s="316">
        <v>1.2658227848101267</v>
      </c>
      <c r="V488" s="316"/>
      <c r="W488" s="452"/>
      <c r="X488" s="452"/>
      <c r="Y488" s="452"/>
      <c r="Z488" s="452"/>
      <c r="AA488" s="452"/>
      <c r="AB488" s="452"/>
      <c r="AC488" s="452"/>
      <c r="AD488" s="311"/>
    </row>
    <row r="489" spans="1:30" ht="20.100000000000001" customHeight="1">
      <c r="A489" s="311"/>
      <c r="B489" s="311"/>
      <c r="C489" s="452"/>
      <c r="D489" s="311" t="s">
        <v>7429</v>
      </c>
      <c r="E489" s="452"/>
      <c r="F489" s="531"/>
      <c r="G489" s="314"/>
      <c r="H489" s="356"/>
      <c r="I489" s="314"/>
      <c r="J489" s="356">
        <v>3</v>
      </c>
      <c r="K489" s="314">
        <v>15.789473684210526</v>
      </c>
      <c r="L489" s="356">
        <v>1</v>
      </c>
      <c r="M489" s="314">
        <v>8.3333333333333339</v>
      </c>
      <c r="N489" s="356"/>
      <c r="O489" s="314"/>
      <c r="P489" s="315"/>
      <c r="Q489" s="316"/>
      <c r="R489" s="315">
        <v>2</v>
      </c>
      <c r="S489" s="316">
        <v>6.25</v>
      </c>
      <c r="T489" s="315">
        <v>2</v>
      </c>
      <c r="U489" s="316">
        <v>2.5316455696202533</v>
      </c>
      <c r="V489" s="316"/>
      <c r="W489" s="452"/>
      <c r="X489" s="452"/>
      <c r="Y489" s="452"/>
      <c r="Z489" s="452"/>
      <c r="AA489" s="452"/>
      <c r="AB489" s="452"/>
      <c r="AC489" s="452"/>
      <c r="AD489" s="311"/>
    </row>
    <row r="490" spans="1:30" ht="20.100000000000001" customHeight="1">
      <c r="A490" s="311"/>
      <c r="B490" s="311"/>
      <c r="C490" s="452"/>
      <c r="D490" s="311" t="s">
        <v>8928</v>
      </c>
      <c r="E490" s="452"/>
      <c r="F490" s="531"/>
      <c r="G490" s="314"/>
      <c r="H490" s="356"/>
      <c r="I490" s="314"/>
      <c r="J490" s="356">
        <v>1</v>
      </c>
      <c r="K490" s="314">
        <v>5.2631578947368425</v>
      </c>
      <c r="L490" s="356"/>
      <c r="M490" s="314"/>
      <c r="N490" s="356"/>
      <c r="O490" s="314"/>
      <c r="P490" s="315"/>
      <c r="Q490" s="316"/>
      <c r="R490" s="315"/>
      <c r="S490" s="316"/>
      <c r="T490" s="315">
        <v>1</v>
      </c>
      <c r="U490" s="316">
        <v>1.2658227848101267</v>
      </c>
      <c r="V490" s="316"/>
      <c r="W490" s="452"/>
      <c r="X490" s="452"/>
      <c r="Y490" s="452"/>
      <c r="Z490" s="452"/>
      <c r="AA490" s="452"/>
      <c r="AB490" s="452"/>
      <c r="AC490" s="452"/>
      <c r="AD490" s="311"/>
    </row>
    <row r="491" spans="1:30" ht="20.100000000000001" customHeight="1">
      <c r="A491" s="311"/>
      <c r="B491" s="311"/>
      <c r="C491" s="452"/>
      <c r="D491" s="311" t="s">
        <v>7430</v>
      </c>
      <c r="E491" s="452"/>
      <c r="F491" s="531"/>
      <c r="G491" s="314"/>
      <c r="H491" s="356"/>
      <c r="I491" s="314"/>
      <c r="J491" s="356"/>
      <c r="K491" s="314"/>
      <c r="L491" s="356"/>
      <c r="M491" s="314"/>
      <c r="N491" s="356"/>
      <c r="O491" s="314"/>
      <c r="P491" s="315"/>
      <c r="Q491" s="316"/>
      <c r="R491" s="315"/>
      <c r="S491" s="316"/>
      <c r="T491" s="315">
        <v>3</v>
      </c>
      <c r="U491" s="316">
        <v>3.7974683544303796</v>
      </c>
      <c r="V491" s="316"/>
      <c r="W491" s="452"/>
      <c r="X491" s="452"/>
      <c r="Y491" s="452"/>
      <c r="Z491" s="452"/>
      <c r="AA491" s="452"/>
      <c r="AB491" s="452"/>
      <c r="AC491" s="452"/>
      <c r="AD491" s="311"/>
    </row>
    <row r="492" spans="1:30" ht="20.100000000000001" customHeight="1">
      <c r="A492" s="311"/>
      <c r="B492" s="311"/>
      <c r="C492" s="452"/>
      <c r="D492" s="311" t="s">
        <v>7414</v>
      </c>
      <c r="E492" s="452"/>
      <c r="F492" s="531"/>
      <c r="G492" s="314"/>
      <c r="H492" s="356"/>
      <c r="I492" s="314"/>
      <c r="J492" s="356"/>
      <c r="K492" s="314"/>
      <c r="L492" s="356"/>
      <c r="M492" s="314"/>
      <c r="N492" s="356"/>
      <c r="O492" s="314"/>
      <c r="P492" s="315">
        <v>1</v>
      </c>
      <c r="Q492" s="316">
        <v>20</v>
      </c>
      <c r="R492" s="315"/>
      <c r="S492" s="316"/>
      <c r="T492" s="315">
        <v>2</v>
      </c>
      <c r="U492" s="316">
        <v>2.5316455696202533</v>
      </c>
      <c r="V492" s="316"/>
      <c r="W492" s="452"/>
      <c r="X492" s="452"/>
      <c r="Y492" s="452"/>
      <c r="Z492" s="452"/>
      <c r="AA492" s="452"/>
      <c r="AB492" s="452"/>
      <c r="AC492" s="452"/>
      <c r="AD492" s="311"/>
    </row>
    <row r="493" spans="1:30" ht="20.100000000000001" customHeight="1">
      <c r="A493" s="311"/>
      <c r="B493" s="311"/>
      <c r="C493" s="452"/>
      <c r="D493" s="311" t="s">
        <v>7415</v>
      </c>
      <c r="E493" s="452"/>
      <c r="F493" s="531"/>
      <c r="G493" s="314"/>
      <c r="H493" s="356"/>
      <c r="I493" s="314"/>
      <c r="J493" s="356"/>
      <c r="K493" s="314"/>
      <c r="L493" s="356"/>
      <c r="M493" s="314"/>
      <c r="N493" s="356"/>
      <c r="O493" s="314"/>
      <c r="P493" s="315"/>
      <c r="Q493" s="316"/>
      <c r="R493" s="315"/>
      <c r="S493" s="316"/>
      <c r="T493" s="315">
        <v>1</v>
      </c>
      <c r="U493" s="316">
        <v>1.2658227848101267</v>
      </c>
      <c r="V493" s="316"/>
      <c r="W493" s="452"/>
      <c r="X493" s="452"/>
      <c r="Y493" s="452"/>
      <c r="Z493" s="452"/>
      <c r="AA493" s="452"/>
      <c r="AB493" s="452"/>
      <c r="AC493" s="452"/>
      <c r="AD493" s="311"/>
    </row>
    <row r="494" spans="1:30" ht="20.100000000000001" customHeight="1">
      <c r="A494" s="311"/>
      <c r="B494" s="311"/>
      <c r="C494" s="452"/>
      <c r="D494" s="311" t="s">
        <v>7416</v>
      </c>
      <c r="E494" s="452"/>
      <c r="F494" s="531"/>
      <c r="G494" s="314"/>
      <c r="H494" s="356"/>
      <c r="I494" s="314"/>
      <c r="J494" s="356"/>
      <c r="K494" s="314"/>
      <c r="L494" s="356"/>
      <c r="M494" s="314"/>
      <c r="N494" s="356"/>
      <c r="O494" s="314"/>
      <c r="P494" s="315"/>
      <c r="Q494" s="316"/>
      <c r="R494" s="315"/>
      <c r="S494" s="316"/>
      <c r="T494" s="315">
        <v>1</v>
      </c>
      <c r="U494" s="316">
        <v>1.2658227848101267</v>
      </c>
      <c r="V494" s="316"/>
      <c r="W494" s="452"/>
      <c r="X494" s="452"/>
      <c r="Y494" s="452"/>
      <c r="Z494" s="452"/>
      <c r="AA494" s="452"/>
      <c r="AB494" s="452"/>
      <c r="AC494" s="452"/>
      <c r="AD494" s="311"/>
    </row>
    <row r="495" spans="1:30" ht="20.100000000000001" customHeight="1">
      <c r="A495" s="311"/>
      <c r="B495" s="311"/>
      <c r="C495" s="452"/>
      <c r="D495" s="311" t="s">
        <v>8929</v>
      </c>
      <c r="E495" s="452"/>
      <c r="F495" s="531"/>
      <c r="G495" s="314"/>
      <c r="H495" s="356"/>
      <c r="I495" s="314"/>
      <c r="J495" s="356"/>
      <c r="K495" s="314"/>
      <c r="L495" s="356"/>
      <c r="M495" s="314"/>
      <c r="N495" s="356"/>
      <c r="O495" s="314"/>
      <c r="P495" s="315"/>
      <c r="Q495" s="316"/>
      <c r="R495" s="315"/>
      <c r="S495" s="316"/>
      <c r="T495" s="315"/>
      <c r="U495" s="316"/>
      <c r="V495" s="316"/>
      <c r="W495" s="452"/>
      <c r="X495" s="452"/>
      <c r="Y495" s="452"/>
      <c r="Z495" s="452"/>
      <c r="AA495" s="452"/>
      <c r="AB495" s="452"/>
      <c r="AC495" s="452"/>
      <c r="AD495" s="311"/>
    </row>
    <row r="496" spans="1:30" ht="20.100000000000001" customHeight="1">
      <c r="A496" s="311"/>
      <c r="B496" s="311"/>
      <c r="C496" s="452"/>
      <c r="D496" s="311" t="s">
        <v>8930</v>
      </c>
      <c r="E496" s="452"/>
      <c r="F496" s="531"/>
      <c r="G496" s="314"/>
      <c r="H496" s="356"/>
      <c r="I496" s="314"/>
      <c r="J496" s="356"/>
      <c r="K496" s="314"/>
      <c r="L496" s="356">
        <v>1</v>
      </c>
      <c r="M496" s="314">
        <v>8.3333333333333339</v>
      </c>
      <c r="N496" s="356"/>
      <c r="O496" s="314"/>
      <c r="P496" s="315"/>
      <c r="Q496" s="316"/>
      <c r="R496" s="315"/>
      <c r="S496" s="316"/>
      <c r="T496" s="315"/>
      <c r="U496" s="316"/>
      <c r="V496" s="316"/>
      <c r="W496" s="452"/>
      <c r="X496" s="452"/>
      <c r="Y496" s="452"/>
      <c r="Z496" s="452"/>
      <c r="AA496" s="452"/>
      <c r="AB496" s="452"/>
      <c r="AC496" s="452"/>
      <c r="AD496" s="311"/>
    </row>
    <row r="497" spans="1:30" ht="20.100000000000001" customHeight="1">
      <c r="A497" s="311"/>
      <c r="B497" s="311"/>
      <c r="C497" s="452"/>
      <c r="D497" s="311" t="s">
        <v>7417</v>
      </c>
      <c r="E497" s="452"/>
      <c r="F497" s="531"/>
      <c r="G497" s="314"/>
      <c r="H497" s="356"/>
      <c r="I497" s="314"/>
      <c r="J497" s="356"/>
      <c r="K497" s="314"/>
      <c r="L497" s="356"/>
      <c r="M497" s="314"/>
      <c r="N497" s="356"/>
      <c r="O497" s="314"/>
      <c r="P497" s="315"/>
      <c r="Q497" s="316"/>
      <c r="R497" s="315"/>
      <c r="S497" s="316"/>
      <c r="T497" s="315"/>
      <c r="U497" s="316"/>
      <c r="V497" s="316"/>
      <c r="W497" s="452"/>
      <c r="X497" s="452"/>
      <c r="Y497" s="452"/>
      <c r="Z497" s="452"/>
      <c r="AA497" s="452"/>
      <c r="AB497" s="452"/>
      <c r="AC497" s="452"/>
      <c r="AD497" s="311"/>
    </row>
    <row r="498" spans="1:30" ht="20.100000000000001" customHeight="1">
      <c r="A498" s="311"/>
      <c r="B498" s="311"/>
      <c r="C498" s="452"/>
      <c r="D498" s="311" t="s">
        <v>7418</v>
      </c>
      <c r="E498" s="452"/>
      <c r="F498" s="531"/>
      <c r="G498" s="314"/>
      <c r="H498" s="356"/>
      <c r="I498" s="314"/>
      <c r="J498" s="356"/>
      <c r="K498" s="314"/>
      <c r="L498" s="356"/>
      <c r="M498" s="314"/>
      <c r="N498" s="356"/>
      <c r="O498" s="314"/>
      <c r="P498" s="315"/>
      <c r="Q498" s="316"/>
      <c r="R498" s="315">
        <v>1</v>
      </c>
      <c r="S498" s="316">
        <v>3.125</v>
      </c>
      <c r="T498" s="315">
        <v>1</v>
      </c>
      <c r="U498" s="316">
        <v>1.2658227848101267</v>
      </c>
      <c r="V498" s="316"/>
      <c r="W498" s="452"/>
      <c r="X498" s="452"/>
      <c r="Y498" s="452"/>
      <c r="Z498" s="452"/>
      <c r="AA498" s="452"/>
      <c r="AB498" s="452"/>
      <c r="AC498" s="452"/>
      <c r="AD498" s="311"/>
    </row>
    <row r="499" spans="1:30" ht="20.100000000000001" customHeight="1">
      <c r="A499" s="374" t="s">
        <v>3283</v>
      </c>
      <c r="B499" s="374" t="s">
        <v>1144</v>
      </c>
      <c r="C499" s="358" t="s">
        <v>3335</v>
      </c>
      <c r="D499" s="374" t="s">
        <v>7426</v>
      </c>
      <c r="E499" s="358"/>
      <c r="F499" s="443">
        <v>4</v>
      </c>
      <c r="G499" s="444">
        <v>40</v>
      </c>
      <c r="H499" s="443">
        <v>5</v>
      </c>
      <c r="I499" s="444">
        <v>45.454545454545453</v>
      </c>
      <c r="J499" s="443">
        <v>7</v>
      </c>
      <c r="K499" s="444">
        <v>36.842105263157897</v>
      </c>
      <c r="L499" s="443">
        <v>2</v>
      </c>
      <c r="M499" s="444">
        <v>16.666666666666664</v>
      </c>
      <c r="N499" s="443"/>
      <c r="O499" s="444"/>
      <c r="P499" s="471"/>
      <c r="Q499" s="465"/>
      <c r="R499" s="471">
        <v>8</v>
      </c>
      <c r="S499" s="465">
        <v>25</v>
      </c>
      <c r="T499" s="471"/>
      <c r="U499" s="465"/>
      <c r="V499" s="465" t="s">
        <v>8028</v>
      </c>
      <c r="W499" s="358" t="s">
        <v>7010</v>
      </c>
      <c r="X499" s="358" t="s">
        <v>7010</v>
      </c>
      <c r="Y499" s="358" t="s">
        <v>7010</v>
      </c>
      <c r="Z499" s="358" t="s">
        <v>7010</v>
      </c>
      <c r="AA499" s="358" t="s">
        <v>7010</v>
      </c>
      <c r="AB499" s="358" t="s">
        <v>7010</v>
      </c>
      <c r="AC499" s="358"/>
      <c r="AD499" s="374" t="s">
        <v>7431</v>
      </c>
    </row>
    <row r="500" spans="1:30" ht="20.100000000000001" customHeight="1">
      <c r="A500" s="311"/>
      <c r="B500" s="311"/>
      <c r="C500" s="452"/>
      <c r="D500" s="311" t="s">
        <v>8948</v>
      </c>
      <c r="E500" s="452"/>
      <c r="F500" s="531">
        <v>1</v>
      </c>
      <c r="G500" s="314">
        <v>10</v>
      </c>
      <c r="H500" s="356">
        <v>1</v>
      </c>
      <c r="I500" s="314">
        <v>9.0909090909090917</v>
      </c>
      <c r="J500" s="356">
        <v>3</v>
      </c>
      <c r="K500" s="314">
        <v>15.789473684210526</v>
      </c>
      <c r="L500" s="356">
        <v>5</v>
      </c>
      <c r="M500" s="314">
        <v>41.666666666666671</v>
      </c>
      <c r="N500" s="356">
        <v>2</v>
      </c>
      <c r="O500" s="314">
        <v>40</v>
      </c>
      <c r="P500" s="315"/>
      <c r="Q500" s="316"/>
      <c r="R500" s="315">
        <v>10</v>
      </c>
      <c r="S500" s="316">
        <v>31.25</v>
      </c>
      <c r="T500" s="315"/>
      <c r="U500" s="316"/>
      <c r="V500" s="316"/>
      <c r="W500" s="452"/>
      <c r="X500" s="452"/>
      <c r="Y500" s="452"/>
      <c r="Z500" s="452"/>
      <c r="AA500" s="452"/>
      <c r="AB500" s="452"/>
      <c r="AC500" s="452"/>
      <c r="AD500" s="311" t="s">
        <v>7432</v>
      </c>
    </row>
    <row r="501" spans="1:30" ht="20.100000000000001" customHeight="1">
      <c r="A501" s="311"/>
      <c r="B501" s="311"/>
      <c r="C501" s="452"/>
      <c r="D501" s="311" t="s">
        <v>7427</v>
      </c>
      <c r="E501" s="452"/>
      <c r="F501" s="531">
        <v>1</v>
      </c>
      <c r="G501" s="314">
        <v>10</v>
      </c>
      <c r="H501" s="356"/>
      <c r="I501" s="314"/>
      <c r="J501" s="356"/>
      <c r="K501" s="314"/>
      <c r="L501" s="356"/>
      <c r="M501" s="314"/>
      <c r="N501" s="356"/>
      <c r="O501" s="314"/>
      <c r="P501" s="315"/>
      <c r="Q501" s="316"/>
      <c r="R501" s="315"/>
      <c r="S501" s="316"/>
      <c r="T501" s="315"/>
      <c r="U501" s="316"/>
      <c r="V501" s="316"/>
      <c r="W501" s="452"/>
      <c r="X501" s="452"/>
      <c r="Y501" s="452"/>
      <c r="Z501" s="452"/>
      <c r="AA501" s="452"/>
      <c r="AB501" s="452"/>
      <c r="AC501" s="452"/>
      <c r="AD501" s="311" t="s">
        <v>7428</v>
      </c>
    </row>
    <row r="502" spans="1:30" ht="20.100000000000001" customHeight="1">
      <c r="A502" s="311"/>
      <c r="B502" s="311"/>
      <c r="C502" s="452"/>
      <c r="D502" s="311" t="s">
        <v>2277</v>
      </c>
      <c r="E502" s="452"/>
      <c r="F502" s="531">
        <v>1</v>
      </c>
      <c r="G502" s="314">
        <v>10</v>
      </c>
      <c r="H502" s="356">
        <v>2</v>
      </c>
      <c r="I502" s="314">
        <v>18.181818181818183</v>
      </c>
      <c r="J502" s="356"/>
      <c r="K502" s="314"/>
      <c r="L502" s="356"/>
      <c r="M502" s="314"/>
      <c r="N502" s="356">
        <v>1</v>
      </c>
      <c r="O502" s="314">
        <v>20</v>
      </c>
      <c r="P502" s="315">
        <v>2</v>
      </c>
      <c r="Q502" s="316">
        <v>40</v>
      </c>
      <c r="R502" s="315">
        <v>4</v>
      </c>
      <c r="S502" s="316">
        <v>12.5</v>
      </c>
      <c r="T502" s="315"/>
      <c r="U502" s="316"/>
      <c r="V502" s="316"/>
      <c r="W502" s="452"/>
      <c r="X502" s="452"/>
      <c r="Y502" s="452"/>
      <c r="Z502" s="452"/>
      <c r="AA502" s="452"/>
      <c r="AB502" s="452"/>
      <c r="AC502" s="452"/>
      <c r="AD502" s="311"/>
    </row>
    <row r="503" spans="1:30" ht="20.100000000000001" customHeight="1">
      <c r="A503" s="311"/>
      <c r="B503" s="311"/>
      <c r="C503" s="452"/>
      <c r="D503" s="311" t="s">
        <v>2278</v>
      </c>
      <c r="E503" s="452"/>
      <c r="F503" s="531">
        <v>1</v>
      </c>
      <c r="G503" s="314">
        <v>10</v>
      </c>
      <c r="H503" s="356"/>
      <c r="I503" s="314"/>
      <c r="J503" s="356">
        <v>1</v>
      </c>
      <c r="K503" s="314">
        <v>5.2631578947368425</v>
      </c>
      <c r="L503" s="356"/>
      <c r="M503" s="314"/>
      <c r="N503" s="356"/>
      <c r="O503" s="314"/>
      <c r="P503" s="315">
        <v>1</v>
      </c>
      <c r="Q503" s="316">
        <v>20</v>
      </c>
      <c r="R503" s="315"/>
      <c r="S503" s="316"/>
      <c r="T503" s="315"/>
      <c r="U503" s="316"/>
      <c r="V503" s="316"/>
      <c r="W503" s="452"/>
      <c r="X503" s="452"/>
      <c r="Y503" s="452"/>
      <c r="Z503" s="452"/>
      <c r="AA503" s="452"/>
      <c r="AB503" s="452"/>
      <c r="AC503" s="452"/>
      <c r="AD503" s="311"/>
    </row>
    <row r="504" spans="1:30" ht="20.100000000000001" customHeight="1">
      <c r="A504" s="311"/>
      <c r="B504" s="311"/>
      <c r="C504" s="452"/>
      <c r="D504" s="311" t="s">
        <v>2279</v>
      </c>
      <c r="E504" s="452"/>
      <c r="F504" s="531"/>
      <c r="G504" s="314"/>
      <c r="H504" s="356"/>
      <c r="I504" s="314"/>
      <c r="J504" s="356">
        <v>1</v>
      </c>
      <c r="K504" s="314">
        <v>5.2631578947368425</v>
      </c>
      <c r="L504" s="356"/>
      <c r="M504" s="314"/>
      <c r="N504" s="356"/>
      <c r="O504" s="314"/>
      <c r="P504" s="315"/>
      <c r="Q504" s="316"/>
      <c r="R504" s="315">
        <v>2</v>
      </c>
      <c r="S504" s="316">
        <v>6.25</v>
      </c>
      <c r="T504" s="315"/>
      <c r="U504" s="316"/>
      <c r="V504" s="316"/>
      <c r="W504" s="452"/>
      <c r="X504" s="452"/>
      <c r="Y504" s="452"/>
      <c r="Z504" s="452"/>
      <c r="AA504" s="452"/>
      <c r="AB504" s="452"/>
      <c r="AC504" s="452"/>
      <c r="AD504" s="311"/>
    </row>
    <row r="505" spans="1:30" ht="20.100000000000001" customHeight="1">
      <c r="A505" s="311"/>
      <c r="B505" s="311"/>
      <c r="C505" s="452"/>
      <c r="D505" s="311" t="s">
        <v>2280</v>
      </c>
      <c r="E505" s="452"/>
      <c r="F505" s="531"/>
      <c r="G505" s="314"/>
      <c r="H505" s="356"/>
      <c r="I505" s="314"/>
      <c r="J505" s="356"/>
      <c r="K505" s="314"/>
      <c r="L505" s="356"/>
      <c r="M505" s="314"/>
      <c r="N505" s="356"/>
      <c r="O505" s="314"/>
      <c r="P505" s="315"/>
      <c r="Q505" s="316"/>
      <c r="R505" s="315"/>
      <c r="S505" s="316"/>
      <c r="T505" s="315"/>
      <c r="U505" s="316"/>
      <c r="V505" s="316"/>
      <c r="W505" s="452"/>
      <c r="X505" s="452"/>
      <c r="Y505" s="452"/>
      <c r="Z505" s="452"/>
      <c r="AA505" s="452"/>
      <c r="AB505" s="452"/>
      <c r="AC505" s="452"/>
      <c r="AD505" s="311"/>
    </row>
    <row r="506" spans="1:30" ht="20.100000000000001" customHeight="1">
      <c r="A506" s="311"/>
      <c r="B506" s="311"/>
      <c r="C506" s="452"/>
      <c r="D506" s="311" t="s">
        <v>2281</v>
      </c>
      <c r="E506" s="452"/>
      <c r="F506" s="531"/>
      <c r="G506" s="314"/>
      <c r="H506" s="356"/>
      <c r="I506" s="314"/>
      <c r="J506" s="356"/>
      <c r="K506" s="314"/>
      <c r="L506" s="356"/>
      <c r="M506" s="314"/>
      <c r="N506" s="356"/>
      <c r="O506" s="314"/>
      <c r="P506" s="315"/>
      <c r="Q506" s="316"/>
      <c r="R506" s="315"/>
      <c r="S506" s="316"/>
      <c r="T506" s="315"/>
      <c r="U506" s="316"/>
      <c r="V506" s="316"/>
      <c r="W506" s="452"/>
      <c r="X506" s="452"/>
      <c r="Y506" s="452"/>
      <c r="Z506" s="452"/>
      <c r="AA506" s="452"/>
      <c r="AB506" s="452"/>
      <c r="AC506" s="452"/>
      <c r="AD506" s="311"/>
    </row>
    <row r="507" spans="1:30" ht="20.100000000000001" customHeight="1">
      <c r="A507" s="311"/>
      <c r="B507" s="311"/>
      <c r="C507" s="452"/>
      <c r="D507" s="311" t="s">
        <v>7433</v>
      </c>
      <c r="E507" s="452"/>
      <c r="F507" s="531"/>
      <c r="G507" s="314"/>
      <c r="H507" s="356"/>
      <c r="I507" s="314"/>
      <c r="J507" s="356"/>
      <c r="K507" s="314"/>
      <c r="L507" s="356"/>
      <c r="M507" s="314"/>
      <c r="N507" s="356"/>
      <c r="O507" s="314"/>
      <c r="P507" s="315"/>
      <c r="Q507" s="316"/>
      <c r="R507" s="315"/>
      <c r="S507" s="316"/>
      <c r="T507" s="315"/>
      <c r="U507" s="316"/>
      <c r="V507" s="316"/>
      <c r="W507" s="452"/>
      <c r="X507" s="452"/>
      <c r="Y507" s="452"/>
      <c r="Z507" s="452"/>
      <c r="AA507" s="452"/>
      <c r="AB507" s="452"/>
      <c r="AC507" s="452"/>
      <c r="AD507" s="311"/>
    </row>
    <row r="508" spans="1:30" ht="20.100000000000001" customHeight="1">
      <c r="A508" s="311"/>
      <c r="B508" s="311"/>
      <c r="C508" s="452"/>
      <c r="D508" s="311" t="s">
        <v>7434</v>
      </c>
      <c r="E508" s="452"/>
      <c r="F508" s="531"/>
      <c r="G508" s="314"/>
      <c r="H508" s="356"/>
      <c r="I508" s="314"/>
      <c r="J508" s="356"/>
      <c r="K508" s="314"/>
      <c r="L508" s="356"/>
      <c r="M508" s="314"/>
      <c r="N508" s="356"/>
      <c r="O508" s="314"/>
      <c r="P508" s="315"/>
      <c r="Q508" s="316"/>
      <c r="R508" s="315"/>
      <c r="S508" s="316"/>
      <c r="T508" s="315"/>
      <c r="U508" s="316"/>
      <c r="V508" s="316"/>
      <c r="W508" s="452"/>
      <c r="X508" s="452"/>
      <c r="Y508" s="452"/>
      <c r="Z508" s="452"/>
      <c r="AA508" s="452"/>
      <c r="AB508" s="452"/>
      <c r="AC508" s="452"/>
      <c r="AD508" s="311"/>
    </row>
    <row r="509" spans="1:30" ht="20.100000000000001" customHeight="1">
      <c r="A509" s="311"/>
      <c r="B509" s="311"/>
      <c r="C509" s="452"/>
      <c r="D509" s="311" t="s">
        <v>8949</v>
      </c>
      <c r="E509" s="452"/>
      <c r="F509" s="531">
        <v>2</v>
      </c>
      <c r="G509" s="314">
        <v>20</v>
      </c>
      <c r="H509" s="356">
        <v>2</v>
      </c>
      <c r="I509" s="314">
        <v>18.181818181818183</v>
      </c>
      <c r="J509" s="356">
        <v>4</v>
      </c>
      <c r="K509" s="314">
        <v>21.05263157894737</v>
      </c>
      <c r="L509" s="356">
        <v>4</v>
      </c>
      <c r="M509" s="314">
        <v>33.333333333333329</v>
      </c>
      <c r="N509" s="356">
        <v>2</v>
      </c>
      <c r="O509" s="314">
        <v>40</v>
      </c>
      <c r="P509" s="315">
        <v>1</v>
      </c>
      <c r="Q509" s="316">
        <v>20</v>
      </c>
      <c r="R509" s="315">
        <v>3</v>
      </c>
      <c r="S509" s="316">
        <v>9.375</v>
      </c>
      <c r="T509" s="315"/>
      <c r="U509" s="316"/>
      <c r="V509" s="316"/>
      <c r="W509" s="452"/>
      <c r="X509" s="452"/>
      <c r="Y509" s="452"/>
      <c r="Z509" s="452"/>
      <c r="AA509" s="452"/>
      <c r="AB509" s="452"/>
      <c r="AC509" s="452"/>
      <c r="AD509" s="311"/>
    </row>
    <row r="510" spans="1:30" ht="20.100000000000001" customHeight="1">
      <c r="A510" s="311"/>
      <c r="B510" s="311"/>
      <c r="C510" s="452"/>
      <c r="D510" s="311" t="s">
        <v>8950</v>
      </c>
      <c r="E510" s="452"/>
      <c r="F510" s="531"/>
      <c r="G510" s="314"/>
      <c r="H510" s="356"/>
      <c r="I510" s="314"/>
      <c r="J510" s="356"/>
      <c r="K510" s="314"/>
      <c r="L510" s="356"/>
      <c r="M510" s="314"/>
      <c r="N510" s="356"/>
      <c r="O510" s="314"/>
      <c r="P510" s="315"/>
      <c r="Q510" s="316"/>
      <c r="R510" s="315"/>
      <c r="S510" s="316"/>
      <c r="T510" s="315"/>
      <c r="U510" s="316"/>
      <c r="V510" s="316"/>
      <c r="W510" s="452"/>
      <c r="X510" s="452"/>
      <c r="Y510" s="452"/>
      <c r="Z510" s="452"/>
      <c r="AA510" s="452"/>
      <c r="AB510" s="452"/>
      <c r="AC510" s="452"/>
      <c r="AD510" s="311"/>
    </row>
    <row r="511" spans="1:30" ht="20.100000000000001" customHeight="1">
      <c r="A511" s="311"/>
      <c r="B511" s="311"/>
      <c r="C511" s="452"/>
      <c r="D511" s="311" t="s">
        <v>8951</v>
      </c>
      <c r="E511" s="452"/>
      <c r="F511" s="531"/>
      <c r="G511" s="314"/>
      <c r="H511" s="356"/>
      <c r="I511" s="314"/>
      <c r="J511" s="356"/>
      <c r="K511" s="314"/>
      <c r="L511" s="356"/>
      <c r="M511" s="314"/>
      <c r="N511" s="356"/>
      <c r="O511" s="314"/>
      <c r="P511" s="315"/>
      <c r="Q511" s="316"/>
      <c r="R511" s="315">
        <v>4</v>
      </c>
      <c r="S511" s="316">
        <v>12.5</v>
      </c>
      <c r="T511" s="315"/>
      <c r="U511" s="316"/>
      <c r="V511" s="316"/>
      <c r="W511" s="452"/>
      <c r="X511" s="452"/>
      <c r="Y511" s="452"/>
      <c r="Z511" s="452"/>
      <c r="AA511" s="452"/>
      <c r="AB511" s="452"/>
      <c r="AC511" s="452"/>
      <c r="AD511" s="311"/>
    </row>
    <row r="512" spans="1:30" ht="20.100000000000001" customHeight="1">
      <c r="A512" s="311"/>
      <c r="B512" s="311"/>
      <c r="C512" s="452"/>
      <c r="D512" s="311" t="s">
        <v>8952</v>
      </c>
      <c r="E512" s="452"/>
      <c r="F512" s="531"/>
      <c r="G512" s="314"/>
      <c r="H512" s="356"/>
      <c r="I512" s="314"/>
      <c r="J512" s="356">
        <v>2</v>
      </c>
      <c r="K512" s="314">
        <v>10.526315789473685</v>
      </c>
      <c r="L512" s="356"/>
      <c r="M512" s="314"/>
      <c r="N512" s="356"/>
      <c r="O512" s="314"/>
      <c r="P512" s="315"/>
      <c r="Q512" s="316"/>
      <c r="R512" s="315"/>
      <c r="S512" s="316"/>
      <c r="T512" s="315"/>
      <c r="U512" s="316"/>
      <c r="V512" s="316"/>
      <c r="W512" s="452"/>
      <c r="X512" s="452"/>
      <c r="Y512" s="452"/>
      <c r="Z512" s="452"/>
      <c r="AA512" s="452"/>
      <c r="AB512" s="452"/>
      <c r="AC512" s="452"/>
      <c r="AD512" s="311"/>
    </row>
    <row r="513" spans="1:30" ht="20.100000000000001" customHeight="1">
      <c r="A513" s="311"/>
      <c r="B513" s="311"/>
      <c r="C513" s="452"/>
      <c r="D513" s="311" t="s">
        <v>7394</v>
      </c>
      <c r="E513" s="452"/>
      <c r="F513" s="531"/>
      <c r="G513" s="314"/>
      <c r="H513" s="356"/>
      <c r="I513" s="314"/>
      <c r="J513" s="356">
        <v>1</v>
      </c>
      <c r="K513" s="314">
        <v>5.2631578947368425</v>
      </c>
      <c r="L513" s="356">
        <v>1</v>
      </c>
      <c r="M513" s="314">
        <v>8.3333333333333321</v>
      </c>
      <c r="N513" s="356"/>
      <c r="O513" s="314"/>
      <c r="P513" s="315">
        <v>1</v>
      </c>
      <c r="Q513" s="316">
        <v>20</v>
      </c>
      <c r="R513" s="315">
        <v>1</v>
      </c>
      <c r="S513" s="316">
        <v>3.125</v>
      </c>
      <c r="T513" s="315"/>
      <c r="U513" s="316"/>
      <c r="V513" s="316"/>
      <c r="W513" s="452"/>
      <c r="X513" s="452"/>
      <c r="Y513" s="452"/>
      <c r="Z513" s="452"/>
      <c r="AA513" s="452"/>
      <c r="AB513" s="452"/>
      <c r="AC513" s="452"/>
      <c r="AD513" s="311"/>
    </row>
    <row r="514" spans="1:30" ht="20.100000000000001" customHeight="1">
      <c r="A514" s="311"/>
      <c r="B514" s="311"/>
      <c r="C514" s="452"/>
      <c r="D514" s="311" t="s">
        <v>8953</v>
      </c>
      <c r="E514" s="452"/>
      <c r="F514" s="531"/>
      <c r="G514" s="314"/>
      <c r="H514" s="356">
        <v>1</v>
      </c>
      <c r="I514" s="314">
        <v>9.0909090909090917</v>
      </c>
      <c r="J514" s="356"/>
      <c r="K514" s="314"/>
      <c r="L514" s="356"/>
      <c r="M514" s="314"/>
      <c r="N514" s="356"/>
      <c r="O514" s="314"/>
      <c r="P514" s="315"/>
      <c r="Q514" s="316"/>
      <c r="R514" s="315"/>
      <c r="S514" s="316"/>
      <c r="T514" s="315"/>
      <c r="U514" s="316"/>
      <c r="V514" s="316"/>
      <c r="W514" s="452"/>
      <c r="X514" s="452"/>
      <c r="Y514" s="452"/>
      <c r="Z514" s="452"/>
      <c r="AA514" s="452"/>
      <c r="AB514" s="452"/>
      <c r="AC514" s="452"/>
      <c r="AD514" s="311"/>
    </row>
    <row r="515" spans="1:30" ht="19.5" customHeight="1">
      <c r="A515" s="374" t="s">
        <v>8984</v>
      </c>
      <c r="B515" s="374" t="s">
        <v>2595</v>
      </c>
      <c r="C515" s="358" t="s">
        <v>3335</v>
      </c>
      <c r="D515" s="468" t="s">
        <v>2592</v>
      </c>
      <c r="E515" s="358"/>
      <c r="F515" s="443"/>
      <c r="G515" s="444"/>
      <c r="H515" s="443"/>
      <c r="I515" s="444"/>
      <c r="J515" s="443"/>
      <c r="K515" s="444"/>
      <c r="L515" s="443"/>
      <c r="M515" s="444"/>
      <c r="N515" s="443"/>
      <c r="O515" s="444"/>
      <c r="P515" s="490"/>
      <c r="Q515" s="491"/>
      <c r="R515" s="490"/>
      <c r="S515" s="491"/>
      <c r="T515" s="471">
        <v>29</v>
      </c>
      <c r="U515" s="465">
        <v>36.708860759493668</v>
      </c>
      <c r="V515" s="465"/>
      <c r="W515" s="358"/>
      <c r="X515" s="358"/>
      <c r="Y515" s="358"/>
      <c r="Z515" s="358"/>
      <c r="AA515" s="358"/>
      <c r="AB515" s="358"/>
      <c r="AC515" s="358" t="s">
        <v>7010</v>
      </c>
      <c r="AD515" s="374" t="s">
        <v>7431</v>
      </c>
    </row>
    <row r="516" spans="1:30" ht="19.5" customHeight="1">
      <c r="A516" s="311"/>
      <c r="B516" s="311"/>
      <c r="C516" s="452"/>
      <c r="D516" s="111" t="s">
        <v>2276</v>
      </c>
      <c r="E516" s="452"/>
      <c r="F516" s="531"/>
      <c r="G516" s="314"/>
      <c r="H516" s="356"/>
      <c r="I516" s="314"/>
      <c r="J516" s="356"/>
      <c r="K516" s="314"/>
      <c r="L516" s="356"/>
      <c r="M516" s="314"/>
      <c r="N516" s="356"/>
      <c r="O516" s="314"/>
      <c r="P516" s="76"/>
      <c r="Q516" s="336"/>
      <c r="R516" s="76"/>
      <c r="S516" s="336"/>
      <c r="T516" s="315">
        <v>23</v>
      </c>
      <c r="U516" s="316">
        <v>29.11392405063291</v>
      </c>
      <c r="V516" s="316"/>
      <c r="W516" s="452"/>
      <c r="X516" s="452"/>
      <c r="Y516" s="452"/>
      <c r="Z516" s="452"/>
      <c r="AA516" s="452"/>
      <c r="AB516" s="452"/>
      <c r="AC516" s="452"/>
      <c r="AD516" s="311"/>
    </row>
    <row r="517" spans="1:30" ht="19.5" customHeight="1">
      <c r="A517" s="311"/>
      <c r="B517" s="311"/>
      <c r="C517" s="452"/>
      <c r="D517" s="111" t="s">
        <v>2593</v>
      </c>
      <c r="E517" s="452"/>
      <c r="F517" s="531"/>
      <c r="G517" s="314"/>
      <c r="H517" s="356"/>
      <c r="I517" s="314"/>
      <c r="J517" s="356"/>
      <c r="K517" s="314"/>
      <c r="L517" s="356"/>
      <c r="M517" s="314"/>
      <c r="N517" s="356"/>
      <c r="O517" s="314"/>
      <c r="P517" s="76"/>
      <c r="Q517" s="336"/>
      <c r="R517" s="76"/>
      <c r="S517" s="336"/>
      <c r="T517" s="315">
        <v>1</v>
      </c>
      <c r="U517" s="316">
        <v>1.2658227848101267</v>
      </c>
      <c r="V517" s="316"/>
      <c r="W517" s="452"/>
      <c r="X517" s="452"/>
      <c r="Y517" s="452"/>
      <c r="Z517" s="452"/>
      <c r="AA517" s="452"/>
      <c r="AB517" s="452"/>
      <c r="AC517" s="452"/>
      <c r="AD517" s="311"/>
    </row>
    <row r="518" spans="1:30" ht="19.5" customHeight="1">
      <c r="A518" s="311"/>
      <c r="B518" s="311"/>
      <c r="C518" s="452"/>
      <c r="D518" s="111" t="s">
        <v>2277</v>
      </c>
      <c r="E518" s="452"/>
      <c r="F518" s="531"/>
      <c r="G518" s="314"/>
      <c r="H518" s="356"/>
      <c r="I518" s="314"/>
      <c r="J518" s="356"/>
      <c r="K518" s="314"/>
      <c r="L518" s="356"/>
      <c r="M518" s="314"/>
      <c r="N518" s="356"/>
      <c r="O518" s="314"/>
      <c r="P518" s="76"/>
      <c r="Q518" s="336"/>
      <c r="R518" s="76"/>
      <c r="S518" s="336"/>
      <c r="T518" s="315">
        <v>8</v>
      </c>
      <c r="U518" s="316">
        <v>10.126582278481013</v>
      </c>
      <c r="V518" s="316"/>
      <c r="W518" s="452"/>
      <c r="X518" s="452"/>
      <c r="Y518" s="452"/>
      <c r="Z518" s="452"/>
      <c r="AA518" s="452"/>
      <c r="AB518" s="452"/>
      <c r="AC518" s="452"/>
      <c r="AD518" s="311"/>
    </row>
    <row r="519" spans="1:30" ht="19.5" customHeight="1">
      <c r="A519" s="311"/>
      <c r="B519" s="311"/>
      <c r="C519" s="452"/>
      <c r="D519" s="111" t="s">
        <v>2278</v>
      </c>
      <c r="E519" s="452"/>
      <c r="F519" s="531"/>
      <c r="G519" s="314"/>
      <c r="H519" s="356"/>
      <c r="I519" s="314"/>
      <c r="J519" s="356"/>
      <c r="K519" s="314"/>
      <c r="L519" s="356"/>
      <c r="M519" s="314"/>
      <c r="N519" s="356"/>
      <c r="O519" s="314"/>
      <c r="P519" s="76"/>
      <c r="Q519" s="336"/>
      <c r="R519" s="76"/>
      <c r="S519" s="336"/>
      <c r="T519" s="315"/>
      <c r="U519" s="316"/>
      <c r="V519" s="316"/>
      <c r="W519" s="452"/>
      <c r="X519" s="452"/>
      <c r="Y519" s="452"/>
      <c r="Z519" s="452"/>
      <c r="AA519" s="452"/>
      <c r="AB519" s="452"/>
      <c r="AC519" s="452"/>
      <c r="AD519" s="311"/>
    </row>
    <row r="520" spans="1:30" ht="19.5" customHeight="1">
      <c r="A520" s="311"/>
      <c r="B520" s="311"/>
      <c r="C520" s="452"/>
      <c r="D520" s="111" t="s">
        <v>2279</v>
      </c>
      <c r="E520" s="452"/>
      <c r="F520" s="531"/>
      <c r="G520" s="314"/>
      <c r="H520" s="356"/>
      <c r="I520" s="314"/>
      <c r="J520" s="356"/>
      <c r="K520" s="314"/>
      <c r="L520" s="356"/>
      <c r="M520" s="314"/>
      <c r="N520" s="356"/>
      <c r="O520" s="314"/>
      <c r="P520" s="76"/>
      <c r="Q520" s="336"/>
      <c r="R520" s="76"/>
      <c r="S520" s="336"/>
      <c r="T520" s="315">
        <v>2</v>
      </c>
      <c r="U520" s="316">
        <v>2.5316455696202533</v>
      </c>
      <c r="V520" s="316"/>
      <c r="W520" s="452"/>
      <c r="X520" s="452"/>
      <c r="Y520" s="452"/>
      <c r="Z520" s="452"/>
      <c r="AA520" s="452"/>
      <c r="AB520" s="452"/>
      <c r="AC520" s="452"/>
      <c r="AD520" s="311"/>
    </row>
    <row r="521" spans="1:30" ht="19.5" customHeight="1">
      <c r="A521" s="311"/>
      <c r="B521" s="311"/>
      <c r="C521" s="452"/>
      <c r="D521" s="111" t="s">
        <v>2280</v>
      </c>
      <c r="E521" s="452"/>
      <c r="F521" s="531"/>
      <c r="G521" s="314"/>
      <c r="H521" s="356"/>
      <c r="I521" s="314"/>
      <c r="J521" s="356"/>
      <c r="K521" s="314"/>
      <c r="L521" s="356"/>
      <c r="M521" s="314"/>
      <c r="N521" s="356"/>
      <c r="O521" s="314"/>
      <c r="P521" s="76"/>
      <c r="Q521" s="336"/>
      <c r="R521" s="76"/>
      <c r="S521" s="336"/>
      <c r="T521" s="315"/>
      <c r="U521" s="316"/>
      <c r="V521" s="316"/>
      <c r="W521" s="452"/>
      <c r="X521" s="452"/>
      <c r="Y521" s="452"/>
      <c r="Z521" s="452"/>
      <c r="AA521" s="452"/>
      <c r="AB521" s="452"/>
      <c r="AC521" s="452"/>
      <c r="AD521" s="311"/>
    </row>
    <row r="522" spans="1:30" ht="19.5" customHeight="1">
      <c r="A522" s="311"/>
      <c r="B522" s="311"/>
      <c r="C522" s="452"/>
      <c r="D522" s="111" t="s">
        <v>2281</v>
      </c>
      <c r="E522" s="452"/>
      <c r="F522" s="531"/>
      <c r="G522" s="314"/>
      <c r="H522" s="356"/>
      <c r="I522" s="314"/>
      <c r="J522" s="356"/>
      <c r="K522" s="314"/>
      <c r="L522" s="356"/>
      <c r="M522" s="314"/>
      <c r="N522" s="356"/>
      <c r="O522" s="314"/>
      <c r="P522" s="76"/>
      <c r="Q522" s="336"/>
      <c r="R522" s="76"/>
      <c r="S522" s="336"/>
      <c r="T522" s="315"/>
      <c r="U522" s="316"/>
      <c r="V522" s="316"/>
      <c r="W522" s="452"/>
      <c r="X522" s="452"/>
      <c r="Y522" s="452"/>
      <c r="Z522" s="452"/>
      <c r="AA522" s="452"/>
      <c r="AB522" s="452"/>
      <c r="AC522" s="452"/>
      <c r="AD522" s="311"/>
    </row>
    <row r="523" spans="1:30" ht="19.5" customHeight="1">
      <c r="A523" s="311"/>
      <c r="B523" s="311"/>
      <c r="C523" s="452"/>
      <c r="D523" s="111" t="s">
        <v>2594</v>
      </c>
      <c r="E523" s="452"/>
      <c r="F523" s="531"/>
      <c r="G523" s="314"/>
      <c r="H523" s="356"/>
      <c r="I523" s="314"/>
      <c r="J523" s="356"/>
      <c r="K523" s="314"/>
      <c r="L523" s="356"/>
      <c r="M523" s="314"/>
      <c r="N523" s="356"/>
      <c r="O523" s="314"/>
      <c r="P523" s="76"/>
      <c r="Q523" s="336"/>
      <c r="R523" s="76"/>
      <c r="S523" s="336"/>
      <c r="T523" s="315"/>
      <c r="U523" s="316"/>
      <c r="V523" s="316"/>
      <c r="W523" s="452"/>
      <c r="X523" s="452"/>
      <c r="Y523" s="452"/>
      <c r="Z523" s="452"/>
      <c r="AA523" s="452"/>
      <c r="AB523" s="452"/>
      <c r="AC523" s="452"/>
      <c r="AD523" s="311"/>
    </row>
    <row r="524" spans="1:30" ht="19.5" customHeight="1">
      <c r="A524" s="311"/>
      <c r="B524" s="311"/>
      <c r="C524" s="452"/>
      <c r="D524" s="111" t="s">
        <v>7434</v>
      </c>
      <c r="E524" s="452"/>
      <c r="F524" s="531"/>
      <c r="G524" s="314"/>
      <c r="H524" s="356"/>
      <c r="I524" s="314"/>
      <c r="J524" s="356"/>
      <c r="K524" s="314"/>
      <c r="L524" s="356"/>
      <c r="M524" s="314"/>
      <c r="N524" s="356"/>
      <c r="O524" s="314"/>
      <c r="P524" s="76"/>
      <c r="Q524" s="336"/>
      <c r="R524" s="76"/>
      <c r="S524" s="336"/>
      <c r="T524" s="315"/>
      <c r="U524" s="316"/>
      <c r="V524" s="316"/>
      <c r="W524" s="452"/>
      <c r="X524" s="452"/>
      <c r="Y524" s="452"/>
      <c r="Z524" s="452"/>
      <c r="AA524" s="452"/>
      <c r="AB524" s="452"/>
      <c r="AC524" s="452"/>
      <c r="AD524" s="311"/>
    </row>
    <row r="525" spans="1:30" ht="19.5" customHeight="1">
      <c r="A525" s="311"/>
      <c r="B525" s="311"/>
      <c r="C525" s="452"/>
      <c r="D525" s="111" t="s">
        <v>8949</v>
      </c>
      <c r="E525" s="452"/>
      <c r="F525" s="531"/>
      <c r="G525" s="314"/>
      <c r="H525" s="356"/>
      <c r="I525" s="314"/>
      <c r="J525" s="356"/>
      <c r="K525" s="314"/>
      <c r="L525" s="356"/>
      <c r="M525" s="314"/>
      <c r="N525" s="356"/>
      <c r="O525" s="314"/>
      <c r="P525" s="76"/>
      <c r="Q525" s="336"/>
      <c r="R525" s="76"/>
      <c r="S525" s="336"/>
      <c r="T525" s="315">
        <v>13</v>
      </c>
      <c r="U525" s="316">
        <v>16.455696202531644</v>
      </c>
      <c r="V525" s="316"/>
      <c r="W525" s="452"/>
      <c r="X525" s="452"/>
      <c r="Y525" s="452"/>
      <c r="Z525" s="452"/>
      <c r="AA525" s="452"/>
      <c r="AB525" s="452"/>
      <c r="AC525" s="452"/>
      <c r="AD525" s="311"/>
    </row>
    <row r="526" spans="1:30" ht="19.5" customHeight="1">
      <c r="A526" s="311"/>
      <c r="B526" s="311"/>
      <c r="C526" s="452"/>
      <c r="D526" s="111" t="s">
        <v>8950</v>
      </c>
      <c r="E526" s="452"/>
      <c r="F526" s="531"/>
      <c r="G526" s="314"/>
      <c r="H526" s="356"/>
      <c r="I526" s="314"/>
      <c r="J526" s="356"/>
      <c r="K526" s="314"/>
      <c r="L526" s="356"/>
      <c r="M526" s="314"/>
      <c r="N526" s="356"/>
      <c r="O526" s="314"/>
      <c r="P526" s="76"/>
      <c r="Q526" s="336"/>
      <c r="R526" s="76"/>
      <c r="S526" s="336"/>
      <c r="T526" s="315">
        <v>1</v>
      </c>
      <c r="U526" s="316">
        <v>1.2658227848101267</v>
      </c>
      <c r="V526" s="316"/>
      <c r="W526" s="452"/>
      <c r="X526" s="452"/>
      <c r="Y526" s="452"/>
      <c r="Z526" s="452"/>
      <c r="AA526" s="452"/>
      <c r="AB526" s="452"/>
      <c r="AC526" s="452"/>
      <c r="AD526" s="311"/>
    </row>
    <row r="527" spans="1:30" ht="19.5" customHeight="1">
      <c r="A527" s="311"/>
      <c r="B527" s="311"/>
      <c r="C527" s="452"/>
      <c r="D527" s="111" t="s">
        <v>8951</v>
      </c>
      <c r="E527" s="452"/>
      <c r="F527" s="531"/>
      <c r="G527" s="314"/>
      <c r="H527" s="356"/>
      <c r="I527" s="314"/>
      <c r="J527" s="356"/>
      <c r="K527" s="314"/>
      <c r="L527" s="356"/>
      <c r="M527" s="314"/>
      <c r="N527" s="356"/>
      <c r="O527" s="314"/>
      <c r="P527" s="76"/>
      <c r="Q527" s="336"/>
      <c r="R527" s="76"/>
      <c r="S527" s="336"/>
      <c r="T527" s="315">
        <v>1</v>
      </c>
      <c r="U527" s="316">
        <v>1.2658227848101267</v>
      </c>
      <c r="V527" s="316"/>
      <c r="W527" s="452"/>
      <c r="X527" s="452"/>
      <c r="Y527" s="452"/>
      <c r="Z527" s="452"/>
      <c r="AA527" s="452"/>
      <c r="AB527" s="452"/>
      <c r="AC527" s="452"/>
      <c r="AD527" s="311"/>
    </row>
    <row r="528" spans="1:30" ht="19.5" customHeight="1">
      <c r="A528" s="311"/>
      <c r="B528" s="311"/>
      <c r="C528" s="452"/>
      <c r="D528" s="111" t="s">
        <v>8952</v>
      </c>
      <c r="E528" s="452"/>
      <c r="F528" s="531"/>
      <c r="G528" s="314"/>
      <c r="H528" s="356"/>
      <c r="I528" s="314"/>
      <c r="J528" s="356"/>
      <c r="K528" s="314"/>
      <c r="L528" s="356"/>
      <c r="M528" s="314"/>
      <c r="N528" s="356"/>
      <c r="O528" s="314"/>
      <c r="P528" s="76"/>
      <c r="Q528" s="336"/>
      <c r="R528" s="76"/>
      <c r="S528" s="336"/>
      <c r="T528" s="315"/>
      <c r="U528" s="316"/>
      <c r="V528" s="316"/>
      <c r="W528" s="452"/>
      <c r="X528" s="452"/>
      <c r="Y528" s="452"/>
      <c r="Z528" s="452"/>
      <c r="AA528" s="452"/>
      <c r="AB528" s="452"/>
      <c r="AC528" s="452"/>
      <c r="AD528" s="311"/>
    </row>
    <row r="529" spans="1:30" ht="19.5" customHeight="1">
      <c r="A529" s="311"/>
      <c r="B529" s="311"/>
      <c r="C529" s="452"/>
      <c r="D529" s="111" t="s">
        <v>7394</v>
      </c>
      <c r="E529" s="452"/>
      <c r="F529" s="531"/>
      <c r="G529" s="314"/>
      <c r="H529" s="356"/>
      <c r="I529" s="314"/>
      <c r="J529" s="356"/>
      <c r="K529" s="314"/>
      <c r="L529" s="356"/>
      <c r="M529" s="314"/>
      <c r="N529" s="356"/>
      <c r="O529" s="314"/>
      <c r="P529" s="76"/>
      <c r="Q529" s="336"/>
      <c r="R529" s="76"/>
      <c r="S529" s="336"/>
      <c r="T529" s="315">
        <v>1</v>
      </c>
      <c r="U529" s="316">
        <v>1.2658227848101267</v>
      </c>
      <c r="V529" s="316"/>
      <c r="W529" s="452"/>
      <c r="X529" s="452"/>
      <c r="Y529" s="452"/>
      <c r="Z529" s="452"/>
      <c r="AA529" s="452"/>
      <c r="AB529" s="452"/>
      <c r="AC529" s="452"/>
      <c r="AD529" s="311"/>
    </row>
    <row r="530" spans="1:30" ht="19.5" customHeight="1">
      <c r="A530" s="311"/>
      <c r="B530" s="311"/>
      <c r="C530" s="452"/>
      <c r="D530" s="111" t="s">
        <v>2003</v>
      </c>
      <c r="E530" s="452"/>
      <c r="F530" s="531"/>
      <c r="G530" s="314"/>
      <c r="H530" s="356"/>
      <c r="I530" s="314"/>
      <c r="J530" s="356"/>
      <c r="K530" s="314"/>
      <c r="L530" s="356"/>
      <c r="M530" s="314"/>
      <c r="N530" s="356"/>
      <c r="O530" s="314"/>
      <c r="P530" s="76"/>
      <c r="Q530" s="336"/>
      <c r="R530" s="76"/>
      <c r="S530" s="336"/>
      <c r="T530" s="315"/>
      <c r="U530" s="316"/>
      <c r="V530" s="316"/>
      <c r="W530" s="452"/>
      <c r="X530" s="452"/>
      <c r="Y530" s="452"/>
      <c r="Z530" s="452"/>
      <c r="AA530" s="452"/>
      <c r="AB530" s="452"/>
      <c r="AC530" s="452"/>
      <c r="AD530" s="311"/>
    </row>
    <row r="531" spans="1:30" ht="19.5" customHeight="1">
      <c r="A531" s="311"/>
      <c r="B531" s="311"/>
      <c r="C531" s="452"/>
      <c r="D531" s="111" t="s">
        <v>2004</v>
      </c>
      <c r="E531" s="452"/>
      <c r="F531" s="531"/>
      <c r="G531" s="314"/>
      <c r="H531" s="356"/>
      <c r="I531" s="314"/>
      <c r="J531" s="356"/>
      <c r="K531" s="314"/>
      <c r="L531" s="356"/>
      <c r="M531" s="314"/>
      <c r="N531" s="356"/>
      <c r="O531" s="314"/>
      <c r="P531" s="76"/>
      <c r="Q531" s="336"/>
      <c r="R531" s="76"/>
      <c r="S531" s="336"/>
      <c r="T531" s="315"/>
      <c r="U531" s="316"/>
      <c r="V531" s="316"/>
      <c r="W531" s="452"/>
      <c r="X531" s="452"/>
      <c r="Y531" s="452"/>
      <c r="Z531" s="452"/>
      <c r="AA531" s="452"/>
      <c r="AB531" s="452"/>
      <c r="AC531" s="452"/>
      <c r="AD531" s="311"/>
    </row>
    <row r="532" spans="1:30" ht="19.5" customHeight="1">
      <c r="A532" s="374" t="s">
        <v>3388</v>
      </c>
      <c r="B532" s="374" t="s">
        <v>2596</v>
      </c>
      <c r="C532" s="358" t="s">
        <v>3335</v>
      </c>
      <c r="D532" s="468" t="s">
        <v>2592</v>
      </c>
      <c r="E532" s="358"/>
      <c r="F532" s="443"/>
      <c r="G532" s="444"/>
      <c r="H532" s="443"/>
      <c r="I532" s="444"/>
      <c r="J532" s="443"/>
      <c r="K532" s="444"/>
      <c r="L532" s="443"/>
      <c r="M532" s="444"/>
      <c r="N532" s="443"/>
      <c r="O532" s="444"/>
      <c r="P532" s="490"/>
      <c r="Q532" s="491"/>
      <c r="R532" s="490"/>
      <c r="S532" s="491"/>
      <c r="T532" s="471">
        <v>1</v>
      </c>
      <c r="U532" s="465">
        <v>6.25</v>
      </c>
      <c r="V532" s="465"/>
      <c r="W532" s="358"/>
      <c r="X532" s="358"/>
      <c r="Y532" s="358"/>
      <c r="Z532" s="358"/>
      <c r="AA532" s="358"/>
      <c r="AB532" s="358"/>
      <c r="AC532" s="358" t="s">
        <v>7010</v>
      </c>
      <c r="AD532" s="374" t="s">
        <v>7431</v>
      </c>
    </row>
    <row r="533" spans="1:30" ht="19.5" customHeight="1">
      <c r="A533" s="311"/>
      <c r="B533" s="311"/>
      <c r="C533" s="452"/>
      <c r="D533" s="111" t="s">
        <v>2276</v>
      </c>
      <c r="E533" s="452"/>
      <c r="F533" s="531"/>
      <c r="G533" s="314"/>
      <c r="H533" s="356"/>
      <c r="I533" s="314"/>
      <c r="J533" s="356"/>
      <c r="K533" s="314"/>
      <c r="L533" s="356"/>
      <c r="M533" s="314"/>
      <c r="N533" s="356"/>
      <c r="O533" s="314"/>
      <c r="P533" s="76"/>
      <c r="Q533" s="336"/>
      <c r="R533" s="76"/>
      <c r="S533" s="336"/>
      <c r="T533" s="315">
        <v>7</v>
      </c>
      <c r="U533" s="316">
        <v>43.75</v>
      </c>
      <c r="V533" s="316"/>
      <c r="W533" s="452"/>
      <c r="X533" s="452"/>
      <c r="Y533" s="452"/>
      <c r="Z533" s="452"/>
      <c r="AA533" s="452"/>
      <c r="AB533" s="452"/>
      <c r="AC533" s="452"/>
      <c r="AD533" s="311"/>
    </row>
    <row r="534" spans="1:30" ht="19.5" customHeight="1">
      <c r="A534" s="311"/>
      <c r="B534" s="311"/>
      <c r="C534" s="452"/>
      <c r="D534" s="111" t="s">
        <v>2593</v>
      </c>
      <c r="E534" s="452"/>
      <c r="F534" s="531"/>
      <c r="G534" s="314"/>
      <c r="H534" s="356"/>
      <c r="I534" s="314"/>
      <c r="J534" s="356"/>
      <c r="K534" s="314"/>
      <c r="L534" s="356"/>
      <c r="M534" s="314"/>
      <c r="N534" s="356"/>
      <c r="O534" s="314"/>
      <c r="P534" s="76"/>
      <c r="Q534" s="336"/>
      <c r="R534" s="76"/>
      <c r="S534" s="336"/>
      <c r="T534" s="315"/>
      <c r="U534" s="316"/>
      <c r="V534" s="316"/>
      <c r="W534" s="452"/>
      <c r="X534" s="452"/>
      <c r="Y534" s="452"/>
      <c r="Z534" s="452"/>
      <c r="AA534" s="452"/>
      <c r="AB534" s="452"/>
      <c r="AC534" s="452"/>
      <c r="AD534" s="311"/>
    </row>
    <row r="535" spans="1:30" ht="19.5" customHeight="1">
      <c r="A535" s="311"/>
      <c r="B535" s="311"/>
      <c r="C535" s="452"/>
      <c r="D535" s="111" t="s">
        <v>2277</v>
      </c>
      <c r="E535" s="452"/>
      <c r="F535" s="531"/>
      <c r="G535" s="314"/>
      <c r="H535" s="356"/>
      <c r="I535" s="314"/>
      <c r="J535" s="356"/>
      <c r="K535" s="314"/>
      <c r="L535" s="356"/>
      <c r="M535" s="314"/>
      <c r="N535" s="356"/>
      <c r="O535" s="314"/>
      <c r="P535" s="76"/>
      <c r="Q535" s="336"/>
      <c r="R535" s="76"/>
      <c r="S535" s="336"/>
      <c r="T535" s="315">
        <v>5</v>
      </c>
      <c r="U535" s="316">
        <v>31.25</v>
      </c>
      <c r="V535" s="316"/>
      <c r="W535" s="452"/>
      <c r="X535" s="452"/>
      <c r="Y535" s="452"/>
      <c r="Z535" s="452"/>
      <c r="AA535" s="452"/>
      <c r="AB535" s="452"/>
      <c r="AC535" s="452"/>
      <c r="AD535" s="311"/>
    </row>
    <row r="536" spans="1:30" ht="19.5" customHeight="1">
      <c r="A536" s="311"/>
      <c r="B536" s="311"/>
      <c r="C536" s="452"/>
      <c r="D536" s="111" t="s">
        <v>2278</v>
      </c>
      <c r="E536" s="452"/>
      <c r="F536" s="531"/>
      <c r="G536" s="314"/>
      <c r="H536" s="356"/>
      <c r="I536" s="314"/>
      <c r="J536" s="356"/>
      <c r="K536" s="314"/>
      <c r="L536" s="356"/>
      <c r="M536" s="314"/>
      <c r="N536" s="356"/>
      <c r="O536" s="314"/>
      <c r="P536" s="76"/>
      <c r="Q536" s="336"/>
      <c r="R536" s="76"/>
      <c r="S536" s="336"/>
      <c r="T536" s="315"/>
      <c r="U536" s="316"/>
      <c r="V536" s="316"/>
      <c r="W536" s="452"/>
      <c r="X536" s="452"/>
      <c r="Y536" s="452"/>
      <c r="Z536" s="452"/>
      <c r="AA536" s="452"/>
      <c r="AB536" s="452"/>
      <c r="AC536" s="452"/>
      <c r="AD536" s="311"/>
    </row>
    <row r="537" spans="1:30" ht="19.5" customHeight="1">
      <c r="A537" s="311"/>
      <c r="B537" s="311"/>
      <c r="C537" s="452"/>
      <c r="D537" s="111" t="s">
        <v>2279</v>
      </c>
      <c r="E537" s="452"/>
      <c r="F537" s="531"/>
      <c r="G537" s="314"/>
      <c r="H537" s="356"/>
      <c r="I537" s="314"/>
      <c r="J537" s="356"/>
      <c r="K537" s="314"/>
      <c r="L537" s="356"/>
      <c r="M537" s="314"/>
      <c r="N537" s="356"/>
      <c r="O537" s="314"/>
      <c r="P537" s="76"/>
      <c r="Q537" s="336"/>
      <c r="R537" s="76"/>
      <c r="S537" s="336"/>
      <c r="T537" s="315">
        <v>2</v>
      </c>
      <c r="U537" s="316">
        <v>12.5</v>
      </c>
      <c r="V537" s="316"/>
      <c r="W537" s="452"/>
      <c r="X537" s="452"/>
      <c r="Y537" s="452"/>
      <c r="Z537" s="452"/>
      <c r="AA537" s="452"/>
      <c r="AB537" s="452"/>
      <c r="AC537" s="452"/>
      <c r="AD537" s="311"/>
    </row>
    <row r="538" spans="1:30" ht="19.5" customHeight="1">
      <c r="A538" s="311"/>
      <c r="B538" s="311"/>
      <c r="C538" s="452"/>
      <c r="D538" s="111" t="s">
        <v>2280</v>
      </c>
      <c r="E538" s="452"/>
      <c r="F538" s="531"/>
      <c r="G538" s="314"/>
      <c r="H538" s="356"/>
      <c r="I538" s="314"/>
      <c r="J538" s="356"/>
      <c r="K538" s="314"/>
      <c r="L538" s="356"/>
      <c r="M538" s="314"/>
      <c r="N538" s="356"/>
      <c r="O538" s="314"/>
      <c r="P538" s="76"/>
      <c r="Q538" s="336"/>
      <c r="R538" s="76"/>
      <c r="S538" s="336"/>
      <c r="T538" s="315"/>
      <c r="U538" s="316"/>
      <c r="V538" s="316"/>
      <c r="W538" s="452"/>
      <c r="X538" s="452"/>
      <c r="Y538" s="452"/>
      <c r="Z538" s="452"/>
      <c r="AA538" s="452"/>
      <c r="AB538" s="452"/>
      <c r="AC538" s="452"/>
      <c r="AD538" s="311"/>
    </row>
    <row r="539" spans="1:30" ht="19.5" customHeight="1">
      <c r="A539" s="311"/>
      <c r="B539" s="311"/>
      <c r="C539" s="452"/>
      <c r="D539" s="111" t="s">
        <v>2281</v>
      </c>
      <c r="E539" s="452"/>
      <c r="F539" s="531"/>
      <c r="G539" s="314"/>
      <c r="H539" s="356"/>
      <c r="I539" s="314"/>
      <c r="J539" s="356"/>
      <c r="K539" s="314"/>
      <c r="L539" s="356"/>
      <c r="M539" s="314"/>
      <c r="N539" s="356"/>
      <c r="O539" s="314"/>
      <c r="P539" s="76"/>
      <c r="Q539" s="336"/>
      <c r="R539" s="76"/>
      <c r="S539" s="336"/>
      <c r="T539" s="315"/>
      <c r="U539" s="316"/>
      <c r="V539" s="316"/>
      <c r="W539" s="452"/>
      <c r="X539" s="452"/>
      <c r="Y539" s="452"/>
      <c r="Z539" s="452"/>
      <c r="AA539" s="452"/>
      <c r="AB539" s="452"/>
      <c r="AC539" s="452"/>
      <c r="AD539" s="311"/>
    </row>
    <row r="540" spans="1:30" ht="19.5" customHeight="1">
      <c r="A540" s="311"/>
      <c r="B540" s="311"/>
      <c r="C540" s="452"/>
      <c r="D540" s="111" t="s">
        <v>2594</v>
      </c>
      <c r="E540" s="452"/>
      <c r="F540" s="531"/>
      <c r="G540" s="314"/>
      <c r="H540" s="356"/>
      <c r="I540" s="314"/>
      <c r="J540" s="356"/>
      <c r="K540" s="314"/>
      <c r="L540" s="356"/>
      <c r="M540" s="314"/>
      <c r="N540" s="356"/>
      <c r="O540" s="314"/>
      <c r="P540" s="76"/>
      <c r="Q540" s="336"/>
      <c r="R540" s="76"/>
      <c r="S540" s="336"/>
      <c r="T540" s="315"/>
      <c r="U540" s="316"/>
      <c r="V540" s="316"/>
      <c r="W540" s="452"/>
      <c r="X540" s="452"/>
      <c r="Y540" s="452"/>
      <c r="Z540" s="452"/>
      <c r="AA540" s="452"/>
      <c r="AB540" s="452"/>
      <c r="AC540" s="452"/>
      <c r="AD540" s="311"/>
    </row>
    <row r="541" spans="1:30" ht="19.5" customHeight="1">
      <c r="A541" s="311"/>
      <c r="B541" s="311"/>
      <c r="C541" s="452"/>
      <c r="D541" s="111" t="s">
        <v>7434</v>
      </c>
      <c r="E541" s="452"/>
      <c r="F541" s="531"/>
      <c r="G541" s="314"/>
      <c r="H541" s="356"/>
      <c r="I541" s="314"/>
      <c r="J541" s="356"/>
      <c r="K541" s="314"/>
      <c r="L541" s="356"/>
      <c r="M541" s="314"/>
      <c r="N541" s="356"/>
      <c r="O541" s="314"/>
      <c r="P541" s="76"/>
      <c r="Q541" s="336"/>
      <c r="R541" s="76"/>
      <c r="S541" s="336"/>
      <c r="T541" s="315"/>
      <c r="U541" s="316"/>
      <c r="V541" s="316"/>
      <c r="W541" s="452"/>
      <c r="X541" s="452"/>
      <c r="Y541" s="452"/>
      <c r="Z541" s="452"/>
      <c r="AA541" s="452"/>
      <c r="AB541" s="452"/>
      <c r="AC541" s="452"/>
      <c r="AD541" s="311"/>
    </row>
    <row r="542" spans="1:30" ht="19.5" customHeight="1">
      <c r="A542" s="311"/>
      <c r="B542" s="311"/>
      <c r="C542" s="452"/>
      <c r="D542" s="111" t="s">
        <v>8949</v>
      </c>
      <c r="E542" s="452"/>
      <c r="F542" s="531"/>
      <c r="G542" s="314"/>
      <c r="H542" s="356"/>
      <c r="I542" s="314"/>
      <c r="J542" s="356"/>
      <c r="K542" s="314"/>
      <c r="L542" s="356"/>
      <c r="M542" s="314"/>
      <c r="N542" s="356"/>
      <c r="O542" s="314"/>
      <c r="P542" s="76"/>
      <c r="Q542" s="336"/>
      <c r="R542" s="76"/>
      <c r="S542" s="336"/>
      <c r="T542" s="315">
        <v>1</v>
      </c>
      <c r="U542" s="316">
        <v>6.25</v>
      </c>
      <c r="V542" s="316"/>
      <c r="W542" s="452"/>
      <c r="X542" s="452"/>
      <c r="Y542" s="452"/>
      <c r="Z542" s="452"/>
      <c r="AA542" s="452"/>
      <c r="AB542" s="452"/>
      <c r="AC542" s="452"/>
      <c r="AD542" s="311"/>
    </row>
    <row r="543" spans="1:30" ht="19.5" customHeight="1">
      <c r="A543" s="311"/>
      <c r="B543" s="311"/>
      <c r="C543" s="452"/>
      <c r="D543" s="111" t="s">
        <v>8950</v>
      </c>
      <c r="E543" s="452"/>
      <c r="F543" s="531"/>
      <c r="G543" s="314"/>
      <c r="H543" s="356"/>
      <c r="I543" s="314"/>
      <c r="J543" s="356"/>
      <c r="K543" s="314"/>
      <c r="L543" s="356"/>
      <c r="M543" s="314"/>
      <c r="N543" s="356"/>
      <c r="O543" s="314"/>
      <c r="P543" s="76"/>
      <c r="Q543" s="336"/>
      <c r="R543" s="76"/>
      <c r="S543" s="336"/>
      <c r="T543" s="315"/>
      <c r="U543" s="316"/>
      <c r="V543" s="316"/>
      <c r="W543" s="452"/>
      <c r="X543" s="452"/>
      <c r="Y543" s="452"/>
      <c r="Z543" s="452"/>
      <c r="AA543" s="452"/>
      <c r="AB543" s="452"/>
      <c r="AC543" s="452"/>
      <c r="AD543" s="311"/>
    </row>
    <row r="544" spans="1:30" ht="19.5" customHeight="1">
      <c r="A544" s="311"/>
      <c r="B544" s="311"/>
      <c r="C544" s="452"/>
      <c r="D544" s="111" t="s">
        <v>8951</v>
      </c>
      <c r="E544" s="452"/>
      <c r="F544" s="531"/>
      <c r="G544" s="314"/>
      <c r="H544" s="356"/>
      <c r="I544" s="314"/>
      <c r="J544" s="356"/>
      <c r="K544" s="314"/>
      <c r="L544" s="356"/>
      <c r="M544" s="314"/>
      <c r="N544" s="356"/>
      <c r="O544" s="314"/>
      <c r="P544" s="76"/>
      <c r="Q544" s="336"/>
      <c r="R544" s="76"/>
      <c r="S544" s="336"/>
      <c r="T544" s="315"/>
      <c r="U544" s="316"/>
      <c r="V544" s="316"/>
      <c r="W544" s="452"/>
      <c r="X544" s="452"/>
      <c r="Y544" s="452"/>
      <c r="Z544" s="452"/>
      <c r="AA544" s="452"/>
      <c r="AB544" s="452"/>
      <c r="AC544" s="452"/>
      <c r="AD544" s="311"/>
    </row>
    <row r="545" spans="1:30" ht="19.5" customHeight="1">
      <c r="A545" s="311"/>
      <c r="B545" s="311"/>
      <c r="C545" s="452"/>
      <c r="D545" s="111" t="s">
        <v>8952</v>
      </c>
      <c r="E545" s="452"/>
      <c r="F545" s="531"/>
      <c r="G545" s="314"/>
      <c r="H545" s="356"/>
      <c r="I545" s="314"/>
      <c r="J545" s="356"/>
      <c r="K545" s="314"/>
      <c r="L545" s="356"/>
      <c r="M545" s="314"/>
      <c r="N545" s="356"/>
      <c r="O545" s="314"/>
      <c r="P545" s="76"/>
      <c r="Q545" s="336"/>
      <c r="R545" s="76"/>
      <c r="S545" s="336"/>
      <c r="T545" s="315"/>
      <c r="U545" s="316"/>
      <c r="V545" s="316"/>
      <c r="W545" s="452"/>
      <c r="X545" s="452"/>
      <c r="Y545" s="452"/>
      <c r="Z545" s="452"/>
      <c r="AA545" s="452"/>
      <c r="AB545" s="452"/>
      <c r="AC545" s="452"/>
      <c r="AD545" s="311"/>
    </row>
    <row r="546" spans="1:30" ht="19.5" customHeight="1">
      <c r="A546" s="311"/>
      <c r="B546" s="311"/>
      <c r="C546" s="452"/>
      <c r="D546" s="111" t="s">
        <v>7394</v>
      </c>
      <c r="E546" s="452"/>
      <c r="F546" s="531"/>
      <c r="G546" s="314"/>
      <c r="H546" s="356"/>
      <c r="I546" s="314"/>
      <c r="J546" s="356"/>
      <c r="K546" s="314"/>
      <c r="L546" s="356"/>
      <c r="M546" s="314"/>
      <c r="N546" s="356"/>
      <c r="O546" s="314"/>
      <c r="P546" s="76"/>
      <c r="Q546" s="336"/>
      <c r="R546" s="76"/>
      <c r="S546" s="336"/>
      <c r="T546" s="315"/>
      <c r="U546" s="316"/>
      <c r="V546" s="316"/>
      <c r="W546" s="452"/>
      <c r="X546" s="452"/>
      <c r="Y546" s="452"/>
      <c r="Z546" s="452"/>
      <c r="AA546" s="452"/>
      <c r="AB546" s="452"/>
      <c r="AC546" s="452"/>
      <c r="AD546" s="311"/>
    </row>
    <row r="547" spans="1:30" ht="19.5" customHeight="1">
      <c r="A547" s="311"/>
      <c r="B547" s="311"/>
      <c r="C547" s="452"/>
      <c r="D547" s="111" t="s">
        <v>8165</v>
      </c>
      <c r="E547" s="452"/>
      <c r="F547" s="531"/>
      <c r="G547" s="314"/>
      <c r="H547" s="356"/>
      <c r="I547" s="314"/>
      <c r="J547" s="356"/>
      <c r="K547" s="314"/>
      <c r="L547" s="356"/>
      <c r="M547" s="314"/>
      <c r="N547" s="356"/>
      <c r="O547" s="314"/>
      <c r="P547" s="76"/>
      <c r="Q547" s="336"/>
      <c r="R547" s="76"/>
      <c r="S547" s="336"/>
      <c r="T547" s="315"/>
      <c r="U547" s="316"/>
      <c r="V547" s="316"/>
      <c r="W547" s="452"/>
      <c r="X547" s="452"/>
      <c r="Y547" s="452"/>
      <c r="Z547" s="452"/>
      <c r="AA547" s="452"/>
      <c r="AB547" s="452"/>
      <c r="AC547" s="452"/>
      <c r="AD547" s="311"/>
    </row>
    <row r="548" spans="1:30" ht="19.5" customHeight="1">
      <c r="A548" s="311"/>
      <c r="B548" s="311"/>
      <c r="C548" s="452"/>
      <c r="D548" s="111" t="s">
        <v>3777</v>
      </c>
      <c r="E548" s="452"/>
      <c r="F548" s="531"/>
      <c r="G548" s="314"/>
      <c r="H548" s="356"/>
      <c r="I548" s="314"/>
      <c r="J548" s="356"/>
      <c r="K548" s="314"/>
      <c r="L548" s="356"/>
      <c r="M548" s="314"/>
      <c r="N548" s="356"/>
      <c r="O548" s="314"/>
      <c r="P548" s="76"/>
      <c r="Q548" s="336"/>
      <c r="R548" s="76"/>
      <c r="S548" s="336"/>
      <c r="T548" s="315"/>
      <c r="U548" s="316"/>
      <c r="V548" s="316"/>
      <c r="W548" s="452"/>
      <c r="X548" s="452"/>
      <c r="Y548" s="452"/>
      <c r="Z548" s="452"/>
      <c r="AA548" s="452"/>
      <c r="AB548" s="452"/>
      <c r="AC548" s="452"/>
      <c r="AD548" s="311"/>
    </row>
    <row r="549" spans="1:30" ht="19.5" customHeight="1">
      <c r="A549" s="374" t="s">
        <v>3389</v>
      </c>
      <c r="B549" s="374" t="s">
        <v>2597</v>
      </c>
      <c r="C549" s="358" t="s">
        <v>3335</v>
      </c>
      <c r="D549" s="468" t="s">
        <v>2592</v>
      </c>
      <c r="E549" s="358"/>
      <c r="F549" s="443"/>
      <c r="G549" s="444"/>
      <c r="H549" s="443"/>
      <c r="I549" s="444"/>
      <c r="J549" s="443"/>
      <c r="K549" s="444"/>
      <c r="L549" s="443"/>
      <c r="M549" s="444"/>
      <c r="N549" s="443"/>
      <c r="O549" s="444"/>
      <c r="P549" s="490"/>
      <c r="Q549" s="491"/>
      <c r="R549" s="490"/>
      <c r="S549" s="491"/>
      <c r="T549" s="471">
        <v>1</v>
      </c>
      <c r="U549" s="465">
        <v>16.666666666666668</v>
      </c>
      <c r="V549" s="465"/>
      <c r="W549" s="358"/>
      <c r="X549" s="358"/>
      <c r="Y549" s="358"/>
      <c r="Z549" s="358"/>
      <c r="AA549" s="358"/>
      <c r="AB549" s="358"/>
      <c r="AC549" s="358" t="s">
        <v>7010</v>
      </c>
      <c r="AD549" s="374" t="s">
        <v>7431</v>
      </c>
    </row>
    <row r="550" spans="1:30" ht="19.5" customHeight="1">
      <c r="A550" s="311"/>
      <c r="B550" s="311"/>
      <c r="C550" s="452"/>
      <c r="D550" s="111" t="s">
        <v>2276</v>
      </c>
      <c r="E550" s="452"/>
      <c r="F550" s="531"/>
      <c r="G550" s="314"/>
      <c r="H550" s="356"/>
      <c r="I550" s="314"/>
      <c r="J550" s="356"/>
      <c r="K550" s="314"/>
      <c r="L550" s="356"/>
      <c r="M550" s="314"/>
      <c r="N550" s="356"/>
      <c r="O550" s="314"/>
      <c r="P550" s="76"/>
      <c r="Q550" s="336"/>
      <c r="R550" s="76"/>
      <c r="S550" s="336"/>
      <c r="T550" s="315"/>
      <c r="U550" s="316"/>
      <c r="V550" s="316"/>
      <c r="W550" s="452"/>
      <c r="X550" s="452"/>
      <c r="Y550" s="452"/>
      <c r="Z550" s="452"/>
      <c r="AA550" s="452"/>
      <c r="AB550" s="452"/>
      <c r="AC550" s="452"/>
      <c r="AD550" s="311"/>
    </row>
    <row r="551" spans="1:30" ht="19.5" customHeight="1">
      <c r="A551" s="311"/>
      <c r="B551" s="311"/>
      <c r="C551" s="452"/>
      <c r="D551" s="111" t="s">
        <v>2593</v>
      </c>
      <c r="E551" s="452"/>
      <c r="F551" s="531"/>
      <c r="G551" s="314"/>
      <c r="H551" s="356"/>
      <c r="I551" s="314"/>
      <c r="J551" s="356"/>
      <c r="K551" s="314"/>
      <c r="L551" s="356"/>
      <c r="M551" s="314"/>
      <c r="N551" s="356"/>
      <c r="O551" s="314"/>
      <c r="P551" s="76"/>
      <c r="Q551" s="336"/>
      <c r="R551" s="76"/>
      <c r="S551" s="336"/>
      <c r="T551" s="315"/>
      <c r="U551" s="316"/>
      <c r="V551" s="316"/>
      <c r="W551" s="452"/>
      <c r="X551" s="452"/>
      <c r="Y551" s="452"/>
      <c r="Z551" s="452"/>
      <c r="AA551" s="452"/>
      <c r="AB551" s="452"/>
      <c r="AC551" s="452"/>
      <c r="AD551" s="311"/>
    </row>
    <row r="552" spans="1:30" ht="19.5" customHeight="1">
      <c r="A552" s="311"/>
      <c r="B552" s="311"/>
      <c r="C552" s="452"/>
      <c r="D552" s="111" t="s">
        <v>2277</v>
      </c>
      <c r="E552" s="452"/>
      <c r="F552" s="531"/>
      <c r="G552" s="314"/>
      <c r="H552" s="356"/>
      <c r="I552" s="314"/>
      <c r="J552" s="356"/>
      <c r="K552" s="314"/>
      <c r="L552" s="356"/>
      <c r="M552" s="314"/>
      <c r="N552" s="356"/>
      <c r="O552" s="314"/>
      <c r="P552" s="76"/>
      <c r="Q552" s="336"/>
      <c r="R552" s="76"/>
      <c r="S552" s="336"/>
      <c r="T552" s="315"/>
      <c r="U552" s="316"/>
      <c r="V552" s="316"/>
      <c r="W552" s="452"/>
      <c r="X552" s="452"/>
      <c r="Y552" s="452"/>
      <c r="Z552" s="452"/>
      <c r="AA552" s="452"/>
      <c r="AB552" s="452"/>
      <c r="AC552" s="452"/>
      <c r="AD552" s="311"/>
    </row>
    <row r="553" spans="1:30" ht="19.5" customHeight="1">
      <c r="A553" s="311"/>
      <c r="B553" s="311"/>
      <c r="C553" s="452"/>
      <c r="D553" s="111" t="s">
        <v>2278</v>
      </c>
      <c r="E553" s="452"/>
      <c r="F553" s="531"/>
      <c r="G553" s="314"/>
      <c r="H553" s="356"/>
      <c r="I553" s="314"/>
      <c r="J553" s="356"/>
      <c r="K553" s="314"/>
      <c r="L553" s="356"/>
      <c r="M553" s="314"/>
      <c r="N553" s="356"/>
      <c r="O553" s="314"/>
      <c r="P553" s="76"/>
      <c r="Q553" s="336"/>
      <c r="R553" s="76"/>
      <c r="S553" s="336"/>
      <c r="T553" s="315"/>
      <c r="U553" s="316"/>
      <c r="V553" s="316"/>
      <c r="W553" s="452"/>
      <c r="X553" s="452"/>
      <c r="Y553" s="452"/>
      <c r="Z553" s="452"/>
      <c r="AA553" s="452"/>
      <c r="AB553" s="452"/>
      <c r="AC553" s="452"/>
      <c r="AD553" s="311"/>
    </row>
    <row r="554" spans="1:30" ht="19.5" customHeight="1">
      <c r="A554" s="311"/>
      <c r="B554" s="311"/>
      <c r="C554" s="452"/>
      <c r="D554" s="111" t="s">
        <v>2279</v>
      </c>
      <c r="E554" s="452"/>
      <c r="F554" s="531"/>
      <c r="G554" s="314"/>
      <c r="H554" s="356"/>
      <c r="I554" s="314"/>
      <c r="J554" s="356"/>
      <c r="K554" s="314"/>
      <c r="L554" s="356"/>
      <c r="M554" s="314"/>
      <c r="N554" s="356"/>
      <c r="O554" s="314"/>
      <c r="P554" s="76"/>
      <c r="Q554" s="336"/>
      <c r="R554" s="76"/>
      <c r="S554" s="336"/>
      <c r="T554" s="315">
        <v>1</v>
      </c>
      <c r="U554" s="316">
        <v>16.666666666666668</v>
      </c>
      <c r="V554" s="316"/>
      <c r="W554" s="452"/>
      <c r="X554" s="452"/>
      <c r="Y554" s="452"/>
      <c r="Z554" s="452"/>
      <c r="AA554" s="452"/>
      <c r="AB554" s="452"/>
      <c r="AC554" s="452"/>
      <c r="AD554" s="311"/>
    </row>
    <row r="555" spans="1:30" ht="19.5" customHeight="1">
      <c r="A555" s="311"/>
      <c r="B555" s="311"/>
      <c r="C555" s="452"/>
      <c r="D555" s="111" t="s">
        <v>2280</v>
      </c>
      <c r="E555" s="452"/>
      <c r="F555" s="531"/>
      <c r="G555" s="314"/>
      <c r="H555" s="356"/>
      <c r="I555" s="314"/>
      <c r="J555" s="356"/>
      <c r="K555" s="314"/>
      <c r="L555" s="356"/>
      <c r="M555" s="314"/>
      <c r="N555" s="356"/>
      <c r="O555" s="314"/>
      <c r="P555" s="76"/>
      <c r="Q555" s="336"/>
      <c r="R555" s="76"/>
      <c r="S555" s="336"/>
      <c r="T555" s="315"/>
      <c r="U555" s="316"/>
      <c r="V555" s="316"/>
      <c r="W555" s="452"/>
      <c r="X555" s="452"/>
      <c r="Y555" s="452"/>
      <c r="Z555" s="452"/>
      <c r="AA555" s="452"/>
      <c r="AB555" s="452"/>
      <c r="AC555" s="452"/>
      <c r="AD555" s="311"/>
    </row>
    <row r="556" spans="1:30" ht="19.5" customHeight="1">
      <c r="A556" s="311"/>
      <c r="B556" s="311"/>
      <c r="C556" s="452"/>
      <c r="D556" s="111" t="s">
        <v>2281</v>
      </c>
      <c r="E556" s="452"/>
      <c r="F556" s="531"/>
      <c r="G556" s="314"/>
      <c r="H556" s="356"/>
      <c r="I556" s="314"/>
      <c r="J556" s="356"/>
      <c r="K556" s="314"/>
      <c r="L556" s="356"/>
      <c r="M556" s="314"/>
      <c r="N556" s="356"/>
      <c r="O556" s="314"/>
      <c r="P556" s="76"/>
      <c r="Q556" s="336"/>
      <c r="R556" s="76"/>
      <c r="S556" s="336"/>
      <c r="T556" s="315"/>
      <c r="U556" s="316"/>
      <c r="V556" s="316"/>
      <c r="W556" s="452"/>
      <c r="X556" s="452"/>
      <c r="Y556" s="452"/>
      <c r="Z556" s="452"/>
      <c r="AA556" s="452"/>
      <c r="AB556" s="452"/>
      <c r="AC556" s="452"/>
      <c r="AD556" s="311"/>
    </row>
    <row r="557" spans="1:30" ht="19.5" customHeight="1">
      <c r="A557" s="311"/>
      <c r="B557" s="311"/>
      <c r="C557" s="452"/>
      <c r="D557" s="111" t="s">
        <v>2594</v>
      </c>
      <c r="E557" s="452"/>
      <c r="F557" s="531"/>
      <c r="G557" s="314"/>
      <c r="H557" s="356"/>
      <c r="I557" s="314"/>
      <c r="J557" s="356"/>
      <c r="K557" s="314"/>
      <c r="L557" s="356"/>
      <c r="M557" s="314"/>
      <c r="N557" s="356"/>
      <c r="O557" s="314"/>
      <c r="P557" s="76"/>
      <c r="Q557" s="336"/>
      <c r="R557" s="76"/>
      <c r="S557" s="336"/>
      <c r="T557" s="315"/>
      <c r="U557" s="316"/>
      <c r="V557" s="316"/>
      <c r="W557" s="452"/>
      <c r="X557" s="452"/>
      <c r="Y557" s="452"/>
      <c r="Z557" s="452"/>
      <c r="AA557" s="452"/>
      <c r="AB557" s="452"/>
      <c r="AC557" s="452"/>
      <c r="AD557" s="311"/>
    </row>
    <row r="558" spans="1:30" ht="19.5" customHeight="1">
      <c r="A558" s="311"/>
      <c r="B558" s="311"/>
      <c r="C558" s="452"/>
      <c r="D558" s="111" t="s">
        <v>7434</v>
      </c>
      <c r="E558" s="452"/>
      <c r="F558" s="531"/>
      <c r="G558" s="314"/>
      <c r="H558" s="356"/>
      <c r="I558" s="314"/>
      <c r="J558" s="356"/>
      <c r="K558" s="314"/>
      <c r="L558" s="356"/>
      <c r="M558" s="314"/>
      <c r="N558" s="356"/>
      <c r="O558" s="314"/>
      <c r="P558" s="76"/>
      <c r="Q558" s="336"/>
      <c r="R558" s="76"/>
      <c r="S558" s="336"/>
      <c r="T558" s="315"/>
      <c r="U558" s="316"/>
      <c r="V558" s="316"/>
      <c r="W558" s="452"/>
      <c r="X558" s="452"/>
      <c r="Y558" s="452"/>
      <c r="Z558" s="452"/>
      <c r="AA558" s="452"/>
      <c r="AB558" s="452"/>
      <c r="AC558" s="452"/>
      <c r="AD558" s="311"/>
    </row>
    <row r="559" spans="1:30" ht="19.5" customHeight="1">
      <c r="A559" s="311"/>
      <c r="B559" s="311"/>
      <c r="C559" s="452"/>
      <c r="D559" s="111" t="s">
        <v>8949</v>
      </c>
      <c r="E559" s="452"/>
      <c r="F559" s="531"/>
      <c r="G559" s="314"/>
      <c r="H559" s="356"/>
      <c r="I559" s="314"/>
      <c r="J559" s="356"/>
      <c r="K559" s="314"/>
      <c r="L559" s="356"/>
      <c r="M559" s="314"/>
      <c r="N559" s="356"/>
      <c r="O559" s="314"/>
      <c r="P559" s="76"/>
      <c r="Q559" s="336"/>
      <c r="R559" s="76"/>
      <c r="S559" s="336"/>
      <c r="T559" s="315">
        <v>2</v>
      </c>
      <c r="U559" s="316">
        <v>33.333333333333336</v>
      </c>
      <c r="V559" s="316"/>
      <c r="W559" s="452"/>
      <c r="X559" s="452"/>
      <c r="Y559" s="452"/>
      <c r="Z559" s="452"/>
      <c r="AA559" s="452"/>
      <c r="AB559" s="452"/>
      <c r="AC559" s="452"/>
      <c r="AD559" s="311"/>
    </row>
    <row r="560" spans="1:30" ht="19.5" customHeight="1">
      <c r="A560" s="311"/>
      <c r="B560" s="311"/>
      <c r="C560" s="452"/>
      <c r="D560" s="111" t="s">
        <v>8950</v>
      </c>
      <c r="E560" s="452"/>
      <c r="F560" s="531"/>
      <c r="G560" s="314"/>
      <c r="H560" s="356"/>
      <c r="I560" s="314"/>
      <c r="J560" s="356"/>
      <c r="K560" s="314"/>
      <c r="L560" s="356"/>
      <c r="M560" s="314"/>
      <c r="N560" s="356"/>
      <c r="O560" s="314"/>
      <c r="P560" s="76"/>
      <c r="Q560" s="336"/>
      <c r="R560" s="76"/>
      <c r="S560" s="336"/>
      <c r="T560" s="315"/>
      <c r="U560" s="316"/>
      <c r="V560" s="316"/>
      <c r="W560" s="452"/>
      <c r="X560" s="452"/>
      <c r="Y560" s="452"/>
      <c r="Z560" s="452"/>
      <c r="AA560" s="452"/>
      <c r="AB560" s="452"/>
      <c r="AC560" s="452"/>
      <c r="AD560" s="311"/>
    </row>
    <row r="561" spans="1:30" ht="19.5" customHeight="1">
      <c r="A561" s="311"/>
      <c r="B561" s="311"/>
      <c r="C561" s="452"/>
      <c r="D561" s="111" t="s">
        <v>8951</v>
      </c>
      <c r="E561" s="452"/>
      <c r="F561" s="531"/>
      <c r="G561" s="314"/>
      <c r="H561" s="356"/>
      <c r="I561" s="314"/>
      <c r="J561" s="356"/>
      <c r="K561" s="314"/>
      <c r="L561" s="356"/>
      <c r="M561" s="314"/>
      <c r="N561" s="356"/>
      <c r="O561" s="314"/>
      <c r="P561" s="76"/>
      <c r="Q561" s="336"/>
      <c r="R561" s="76"/>
      <c r="S561" s="336"/>
      <c r="T561" s="315">
        <v>2</v>
      </c>
      <c r="U561" s="316">
        <v>33.333333333333336</v>
      </c>
      <c r="V561" s="316"/>
      <c r="W561" s="452"/>
      <c r="X561" s="452"/>
      <c r="Y561" s="452"/>
      <c r="Z561" s="452"/>
      <c r="AA561" s="452"/>
      <c r="AB561" s="452"/>
      <c r="AC561" s="452"/>
      <c r="AD561" s="311"/>
    </row>
    <row r="562" spans="1:30" ht="19.5" customHeight="1">
      <c r="A562" s="311"/>
      <c r="B562" s="311"/>
      <c r="C562" s="452"/>
      <c r="D562" s="111" t="s">
        <v>8952</v>
      </c>
      <c r="E562" s="452"/>
      <c r="F562" s="531"/>
      <c r="G562" s="314"/>
      <c r="H562" s="356"/>
      <c r="I562" s="314"/>
      <c r="J562" s="356"/>
      <c r="K562" s="314"/>
      <c r="L562" s="356"/>
      <c r="M562" s="314"/>
      <c r="N562" s="356"/>
      <c r="O562" s="314"/>
      <c r="P562" s="76"/>
      <c r="Q562" s="336"/>
      <c r="R562" s="76"/>
      <c r="S562" s="336"/>
      <c r="T562" s="315"/>
      <c r="U562" s="316"/>
      <c r="V562" s="316"/>
      <c r="W562" s="452"/>
      <c r="X562" s="452"/>
      <c r="Y562" s="452"/>
      <c r="Z562" s="452"/>
      <c r="AA562" s="452"/>
      <c r="AB562" s="452"/>
      <c r="AC562" s="452"/>
      <c r="AD562" s="311"/>
    </row>
    <row r="563" spans="1:30" ht="19.5" customHeight="1">
      <c r="A563" s="311"/>
      <c r="B563" s="311"/>
      <c r="C563" s="452"/>
      <c r="D563" s="111" t="s">
        <v>7394</v>
      </c>
      <c r="E563" s="452"/>
      <c r="F563" s="531"/>
      <c r="G563" s="314"/>
      <c r="H563" s="356"/>
      <c r="I563" s="314"/>
      <c r="J563" s="356"/>
      <c r="K563" s="314"/>
      <c r="L563" s="356"/>
      <c r="M563" s="314"/>
      <c r="N563" s="356"/>
      <c r="O563" s="314"/>
      <c r="P563" s="76"/>
      <c r="Q563" s="336"/>
      <c r="R563" s="76"/>
      <c r="S563" s="336"/>
      <c r="T563" s="315"/>
      <c r="U563" s="316"/>
      <c r="V563" s="316"/>
      <c r="W563" s="452"/>
      <c r="X563" s="452"/>
      <c r="Y563" s="452"/>
      <c r="Z563" s="452"/>
      <c r="AA563" s="452"/>
      <c r="AB563" s="452"/>
      <c r="AC563" s="452"/>
      <c r="AD563" s="311"/>
    </row>
    <row r="564" spans="1:30" ht="19.5" customHeight="1">
      <c r="A564" s="311"/>
      <c r="B564" s="311"/>
      <c r="C564" s="452"/>
      <c r="D564" s="111" t="s">
        <v>8165</v>
      </c>
      <c r="E564" s="452"/>
      <c r="F564" s="531"/>
      <c r="G564" s="314"/>
      <c r="H564" s="356"/>
      <c r="I564" s="314"/>
      <c r="J564" s="356"/>
      <c r="K564" s="314"/>
      <c r="L564" s="356"/>
      <c r="M564" s="314"/>
      <c r="N564" s="356"/>
      <c r="O564" s="314"/>
      <c r="P564" s="76"/>
      <c r="Q564" s="336"/>
      <c r="R564" s="76"/>
      <c r="S564" s="336"/>
      <c r="T564" s="315"/>
      <c r="U564" s="316"/>
      <c r="V564" s="316"/>
      <c r="W564" s="452"/>
      <c r="X564" s="452"/>
      <c r="Y564" s="452"/>
      <c r="Z564" s="452"/>
      <c r="AA564" s="452"/>
      <c r="AB564" s="452"/>
      <c r="AC564" s="452"/>
      <c r="AD564" s="311"/>
    </row>
    <row r="565" spans="1:30" ht="19.5" customHeight="1">
      <c r="A565" s="311"/>
      <c r="B565" s="311"/>
      <c r="C565" s="452"/>
      <c r="D565" s="111" t="s">
        <v>3777</v>
      </c>
      <c r="E565" s="452"/>
      <c r="F565" s="531"/>
      <c r="G565" s="314"/>
      <c r="H565" s="356"/>
      <c r="I565" s="314"/>
      <c r="J565" s="356"/>
      <c r="K565" s="314"/>
      <c r="L565" s="356"/>
      <c r="M565" s="314"/>
      <c r="N565" s="356"/>
      <c r="O565" s="314"/>
      <c r="P565" s="76"/>
      <c r="Q565" s="336"/>
      <c r="R565" s="76"/>
      <c r="S565" s="336"/>
      <c r="T565" s="315"/>
      <c r="U565" s="316"/>
      <c r="V565" s="316"/>
      <c r="W565" s="452"/>
      <c r="X565" s="452"/>
      <c r="Y565" s="452"/>
      <c r="Z565" s="452"/>
      <c r="AA565" s="452"/>
      <c r="AB565" s="452"/>
      <c r="AC565" s="452"/>
      <c r="AD565" s="311"/>
    </row>
    <row r="566" spans="1:30" ht="19.5" customHeight="1">
      <c r="A566" s="374" t="s">
        <v>3390</v>
      </c>
      <c r="B566" s="374" t="s">
        <v>2598</v>
      </c>
      <c r="C566" s="358" t="s">
        <v>3335</v>
      </c>
      <c r="D566" s="468" t="s">
        <v>2592</v>
      </c>
      <c r="E566" s="358"/>
      <c r="F566" s="443"/>
      <c r="G566" s="444"/>
      <c r="H566" s="443"/>
      <c r="I566" s="444"/>
      <c r="J566" s="443"/>
      <c r="K566" s="444"/>
      <c r="L566" s="443"/>
      <c r="M566" s="444"/>
      <c r="N566" s="443"/>
      <c r="O566" s="444"/>
      <c r="P566" s="490"/>
      <c r="Q566" s="491"/>
      <c r="R566" s="490"/>
      <c r="S566" s="491"/>
      <c r="T566" s="471"/>
      <c r="U566" s="465"/>
      <c r="V566" s="465"/>
      <c r="W566" s="358"/>
      <c r="X566" s="358"/>
      <c r="Y566" s="358"/>
      <c r="Z566" s="358"/>
      <c r="AA566" s="358"/>
      <c r="AB566" s="358"/>
      <c r="AC566" s="358" t="s">
        <v>7010</v>
      </c>
      <c r="AD566" s="374" t="s">
        <v>7431</v>
      </c>
    </row>
    <row r="567" spans="1:30" ht="19.5" customHeight="1">
      <c r="A567" s="311"/>
      <c r="B567" s="311"/>
      <c r="C567" s="452"/>
      <c r="D567" s="111" t="s">
        <v>2276</v>
      </c>
      <c r="E567" s="452"/>
      <c r="F567" s="531"/>
      <c r="G567" s="314"/>
      <c r="H567" s="356"/>
      <c r="I567" s="314"/>
      <c r="J567" s="356"/>
      <c r="K567" s="314"/>
      <c r="L567" s="356"/>
      <c r="M567" s="314"/>
      <c r="N567" s="356"/>
      <c r="O567" s="314"/>
      <c r="P567" s="76"/>
      <c r="Q567" s="336"/>
      <c r="R567" s="76"/>
      <c r="S567" s="336"/>
      <c r="T567" s="315"/>
      <c r="U567" s="316"/>
      <c r="V567" s="316"/>
      <c r="W567" s="452"/>
      <c r="X567" s="452"/>
      <c r="Y567" s="452"/>
      <c r="Z567" s="452"/>
      <c r="AA567" s="452"/>
      <c r="AB567" s="452"/>
      <c r="AC567" s="452"/>
      <c r="AD567" s="311"/>
    </row>
    <row r="568" spans="1:30" ht="19.5" customHeight="1">
      <c r="A568" s="311"/>
      <c r="B568" s="311"/>
      <c r="C568" s="452"/>
      <c r="D568" s="111" t="s">
        <v>2593</v>
      </c>
      <c r="E568" s="452"/>
      <c r="F568" s="531"/>
      <c r="G568" s="314"/>
      <c r="H568" s="356"/>
      <c r="I568" s="314"/>
      <c r="J568" s="356"/>
      <c r="K568" s="314"/>
      <c r="L568" s="356"/>
      <c r="M568" s="314"/>
      <c r="N568" s="356"/>
      <c r="O568" s="314"/>
      <c r="P568" s="76"/>
      <c r="Q568" s="336"/>
      <c r="R568" s="76"/>
      <c r="S568" s="336"/>
      <c r="T568" s="315"/>
      <c r="U568" s="316"/>
      <c r="V568" s="316"/>
      <c r="W568" s="452"/>
      <c r="X568" s="452"/>
      <c r="Y568" s="452"/>
      <c r="Z568" s="452"/>
      <c r="AA568" s="452"/>
      <c r="AB568" s="452"/>
      <c r="AC568" s="452"/>
      <c r="AD568" s="311"/>
    </row>
    <row r="569" spans="1:30" ht="19.5" customHeight="1">
      <c r="A569" s="311"/>
      <c r="B569" s="311"/>
      <c r="C569" s="452"/>
      <c r="D569" s="111" t="s">
        <v>2277</v>
      </c>
      <c r="E569" s="452"/>
      <c r="F569" s="531"/>
      <c r="G569" s="314"/>
      <c r="H569" s="356"/>
      <c r="I569" s="314"/>
      <c r="J569" s="356"/>
      <c r="K569" s="314"/>
      <c r="L569" s="356"/>
      <c r="M569" s="314"/>
      <c r="N569" s="356"/>
      <c r="O569" s="314"/>
      <c r="P569" s="76"/>
      <c r="Q569" s="336"/>
      <c r="R569" s="76"/>
      <c r="S569" s="336"/>
      <c r="T569" s="315"/>
      <c r="U569" s="316"/>
      <c r="V569" s="316"/>
      <c r="W569" s="452"/>
      <c r="X569" s="452"/>
      <c r="Y569" s="452"/>
      <c r="Z569" s="452"/>
      <c r="AA569" s="452"/>
      <c r="AB569" s="452"/>
      <c r="AC569" s="452"/>
      <c r="AD569" s="311"/>
    </row>
    <row r="570" spans="1:30" ht="19.5" customHeight="1">
      <c r="A570" s="311"/>
      <c r="B570" s="311"/>
      <c r="C570" s="452"/>
      <c r="D570" s="111" t="s">
        <v>2278</v>
      </c>
      <c r="E570" s="452"/>
      <c r="F570" s="531"/>
      <c r="G570" s="314"/>
      <c r="H570" s="356"/>
      <c r="I570" s="314"/>
      <c r="J570" s="356"/>
      <c r="K570" s="314"/>
      <c r="L570" s="356"/>
      <c r="M570" s="314"/>
      <c r="N570" s="356"/>
      <c r="O570" s="314"/>
      <c r="P570" s="76"/>
      <c r="Q570" s="336"/>
      <c r="R570" s="76"/>
      <c r="S570" s="336"/>
      <c r="T570" s="315"/>
      <c r="U570" s="316"/>
      <c r="V570" s="316"/>
      <c r="W570" s="452"/>
      <c r="X570" s="452"/>
      <c r="Y570" s="452"/>
      <c r="Z570" s="452"/>
      <c r="AA570" s="452"/>
      <c r="AB570" s="452"/>
      <c r="AC570" s="452"/>
      <c r="AD570" s="311"/>
    </row>
    <row r="571" spans="1:30" ht="19.5" customHeight="1">
      <c r="A571" s="311"/>
      <c r="B571" s="311"/>
      <c r="C571" s="452"/>
      <c r="D571" s="111" t="s">
        <v>2279</v>
      </c>
      <c r="E571" s="452"/>
      <c r="F571" s="531"/>
      <c r="G571" s="314"/>
      <c r="H571" s="356"/>
      <c r="I571" s="314"/>
      <c r="J571" s="356"/>
      <c r="K571" s="314"/>
      <c r="L571" s="356"/>
      <c r="M571" s="314"/>
      <c r="N571" s="356"/>
      <c r="O571" s="314"/>
      <c r="P571" s="76"/>
      <c r="Q571" s="336"/>
      <c r="R571" s="76"/>
      <c r="S571" s="336"/>
      <c r="T571" s="315"/>
      <c r="U571" s="316"/>
      <c r="V571" s="316"/>
      <c r="W571" s="452"/>
      <c r="X571" s="452"/>
      <c r="Y571" s="452"/>
      <c r="Z571" s="452"/>
      <c r="AA571" s="452"/>
      <c r="AB571" s="452"/>
      <c r="AC571" s="452"/>
      <c r="AD571" s="311"/>
    </row>
    <row r="572" spans="1:30" ht="19.5" customHeight="1">
      <c r="A572" s="311"/>
      <c r="B572" s="311"/>
      <c r="C572" s="452"/>
      <c r="D572" s="111" t="s">
        <v>2280</v>
      </c>
      <c r="E572" s="452"/>
      <c r="F572" s="531"/>
      <c r="G572" s="314"/>
      <c r="H572" s="356"/>
      <c r="I572" s="314"/>
      <c r="J572" s="356"/>
      <c r="K572" s="314"/>
      <c r="L572" s="356"/>
      <c r="M572" s="314"/>
      <c r="N572" s="356"/>
      <c r="O572" s="314"/>
      <c r="P572" s="76"/>
      <c r="Q572" s="336"/>
      <c r="R572" s="76"/>
      <c r="S572" s="336"/>
      <c r="T572" s="315"/>
      <c r="U572" s="316"/>
      <c r="V572" s="316"/>
      <c r="W572" s="452"/>
      <c r="X572" s="452"/>
      <c r="Y572" s="452"/>
      <c r="Z572" s="452"/>
      <c r="AA572" s="452"/>
      <c r="AB572" s="452"/>
      <c r="AC572" s="452"/>
      <c r="AD572" s="311"/>
    </row>
    <row r="573" spans="1:30" ht="19.5" customHeight="1">
      <c r="A573" s="311"/>
      <c r="B573" s="311"/>
      <c r="C573" s="452"/>
      <c r="D573" s="111" t="s">
        <v>2281</v>
      </c>
      <c r="E573" s="452"/>
      <c r="F573" s="531"/>
      <c r="G573" s="314"/>
      <c r="H573" s="356"/>
      <c r="I573" s="314"/>
      <c r="J573" s="356"/>
      <c r="K573" s="314"/>
      <c r="L573" s="356"/>
      <c r="M573" s="314"/>
      <c r="N573" s="356"/>
      <c r="O573" s="314"/>
      <c r="P573" s="76"/>
      <c r="Q573" s="336"/>
      <c r="R573" s="76"/>
      <c r="S573" s="336"/>
      <c r="T573" s="315"/>
      <c r="U573" s="316"/>
      <c r="V573" s="316"/>
      <c r="W573" s="452"/>
      <c r="X573" s="452"/>
      <c r="Y573" s="452"/>
      <c r="Z573" s="452"/>
      <c r="AA573" s="452"/>
      <c r="AB573" s="452"/>
      <c r="AC573" s="452"/>
      <c r="AD573" s="311"/>
    </row>
    <row r="574" spans="1:30" ht="19.5" customHeight="1">
      <c r="A574" s="311"/>
      <c r="B574" s="311"/>
      <c r="C574" s="452"/>
      <c r="D574" s="111" t="s">
        <v>2594</v>
      </c>
      <c r="E574" s="452"/>
      <c r="F574" s="531"/>
      <c r="G574" s="314"/>
      <c r="H574" s="356"/>
      <c r="I574" s="314"/>
      <c r="J574" s="356"/>
      <c r="K574" s="314"/>
      <c r="L574" s="356"/>
      <c r="M574" s="314"/>
      <c r="N574" s="356"/>
      <c r="O574" s="314"/>
      <c r="P574" s="76"/>
      <c r="Q574" s="336"/>
      <c r="R574" s="76"/>
      <c r="S574" s="336"/>
      <c r="T574" s="315"/>
      <c r="U574" s="316"/>
      <c r="V574" s="316"/>
      <c r="W574" s="452"/>
      <c r="X574" s="452"/>
      <c r="Y574" s="452"/>
      <c r="Z574" s="452"/>
      <c r="AA574" s="452"/>
      <c r="AB574" s="452"/>
      <c r="AC574" s="452"/>
      <c r="AD574" s="311"/>
    </row>
    <row r="575" spans="1:30" ht="19.5" customHeight="1">
      <c r="A575" s="311"/>
      <c r="B575" s="311"/>
      <c r="C575" s="452"/>
      <c r="D575" s="111" t="s">
        <v>7434</v>
      </c>
      <c r="E575" s="452"/>
      <c r="F575" s="531"/>
      <c r="G575" s="314"/>
      <c r="H575" s="356"/>
      <c r="I575" s="314"/>
      <c r="J575" s="356"/>
      <c r="K575" s="314"/>
      <c r="L575" s="356"/>
      <c r="M575" s="314"/>
      <c r="N575" s="356"/>
      <c r="O575" s="314"/>
      <c r="P575" s="76"/>
      <c r="Q575" s="336"/>
      <c r="R575" s="76"/>
      <c r="S575" s="336"/>
      <c r="T575" s="315"/>
      <c r="U575" s="316"/>
      <c r="V575" s="316"/>
      <c r="W575" s="452"/>
      <c r="X575" s="452"/>
      <c r="Y575" s="452"/>
      <c r="Z575" s="452"/>
      <c r="AA575" s="452"/>
      <c r="AB575" s="452"/>
      <c r="AC575" s="452"/>
      <c r="AD575" s="311"/>
    </row>
    <row r="576" spans="1:30" ht="19.5" customHeight="1">
      <c r="A576" s="311"/>
      <c r="B576" s="311"/>
      <c r="C576" s="452"/>
      <c r="D576" s="111" t="s">
        <v>8949</v>
      </c>
      <c r="E576" s="452"/>
      <c r="F576" s="531"/>
      <c r="G576" s="314"/>
      <c r="H576" s="356"/>
      <c r="I576" s="314"/>
      <c r="J576" s="356"/>
      <c r="K576" s="314"/>
      <c r="L576" s="356"/>
      <c r="M576" s="314"/>
      <c r="N576" s="356"/>
      <c r="O576" s="314"/>
      <c r="P576" s="76"/>
      <c r="Q576" s="336"/>
      <c r="R576" s="76"/>
      <c r="S576" s="336"/>
      <c r="T576" s="315"/>
      <c r="U576" s="316"/>
      <c r="V576" s="316"/>
      <c r="W576" s="452"/>
      <c r="X576" s="452"/>
      <c r="Y576" s="452"/>
      <c r="Z576" s="452"/>
      <c r="AA576" s="452"/>
      <c r="AB576" s="452"/>
      <c r="AC576" s="452"/>
      <c r="AD576" s="311"/>
    </row>
    <row r="577" spans="1:30" ht="19.5" customHeight="1">
      <c r="A577" s="311"/>
      <c r="B577" s="311"/>
      <c r="C577" s="452"/>
      <c r="D577" s="111" t="s">
        <v>8950</v>
      </c>
      <c r="E577" s="452"/>
      <c r="F577" s="531"/>
      <c r="G577" s="314"/>
      <c r="H577" s="356"/>
      <c r="I577" s="314"/>
      <c r="J577" s="356"/>
      <c r="K577" s="314"/>
      <c r="L577" s="356"/>
      <c r="M577" s="314"/>
      <c r="N577" s="356"/>
      <c r="O577" s="314"/>
      <c r="P577" s="76"/>
      <c r="Q577" s="336"/>
      <c r="R577" s="76"/>
      <c r="S577" s="336"/>
      <c r="T577" s="315"/>
      <c r="U577" s="316"/>
      <c r="V577" s="316"/>
      <c r="W577" s="452"/>
      <c r="X577" s="452"/>
      <c r="Y577" s="452"/>
      <c r="Z577" s="452"/>
      <c r="AA577" s="452"/>
      <c r="AB577" s="452"/>
      <c r="AC577" s="452"/>
      <c r="AD577" s="311"/>
    </row>
    <row r="578" spans="1:30" ht="19.5" customHeight="1">
      <c r="A578" s="311"/>
      <c r="B578" s="311"/>
      <c r="C578" s="452"/>
      <c r="D578" s="111" t="s">
        <v>8951</v>
      </c>
      <c r="E578" s="452"/>
      <c r="F578" s="531"/>
      <c r="G578" s="314"/>
      <c r="H578" s="356"/>
      <c r="I578" s="314"/>
      <c r="J578" s="356"/>
      <c r="K578" s="314"/>
      <c r="L578" s="356"/>
      <c r="M578" s="314"/>
      <c r="N578" s="356"/>
      <c r="O578" s="314"/>
      <c r="P578" s="76"/>
      <c r="Q578" s="336"/>
      <c r="R578" s="76"/>
      <c r="S578" s="336"/>
      <c r="T578" s="315"/>
      <c r="U578" s="316"/>
      <c r="V578" s="316"/>
      <c r="W578" s="452"/>
      <c r="X578" s="452"/>
      <c r="Y578" s="452"/>
      <c r="Z578" s="452"/>
      <c r="AA578" s="452"/>
      <c r="AB578" s="452"/>
      <c r="AC578" s="452"/>
      <c r="AD578" s="311"/>
    </row>
    <row r="579" spans="1:30" ht="19.5" customHeight="1">
      <c r="A579" s="311"/>
      <c r="B579" s="311"/>
      <c r="C579" s="452"/>
      <c r="D579" s="111" t="s">
        <v>8952</v>
      </c>
      <c r="E579" s="452"/>
      <c r="F579" s="531"/>
      <c r="G579" s="314"/>
      <c r="H579" s="356"/>
      <c r="I579" s="314"/>
      <c r="J579" s="356"/>
      <c r="K579" s="314"/>
      <c r="L579" s="356"/>
      <c r="M579" s="314"/>
      <c r="N579" s="356"/>
      <c r="O579" s="314"/>
      <c r="P579" s="76"/>
      <c r="Q579" s="336"/>
      <c r="R579" s="76"/>
      <c r="S579" s="336"/>
      <c r="T579" s="315"/>
      <c r="U579" s="316"/>
      <c r="V579" s="316"/>
      <c r="W579" s="452"/>
      <c r="X579" s="452"/>
      <c r="Y579" s="452"/>
      <c r="Z579" s="452"/>
      <c r="AA579" s="452"/>
      <c r="AB579" s="452"/>
      <c r="AC579" s="452"/>
      <c r="AD579" s="311"/>
    </row>
    <row r="580" spans="1:30" ht="19.5" customHeight="1">
      <c r="A580" s="311"/>
      <c r="B580" s="311"/>
      <c r="C580" s="452"/>
      <c r="D580" s="111" t="s">
        <v>7394</v>
      </c>
      <c r="E580" s="452"/>
      <c r="F580" s="531"/>
      <c r="G580" s="314"/>
      <c r="H580" s="356"/>
      <c r="I580" s="314"/>
      <c r="J580" s="356"/>
      <c r="K580" s="314"/>
      <c r="L580" s="356"/>
      <c r="M580" s="314"/>
      <c r="N580" s="356"/>
      <c r="O580" s="314"/>
      <c r="P580" s="76"/>
      <c r="Q580" s="336"/>
      <c r="R580" s="76"/>
      <c r="S580" s="336"/>
      <c r="T580" s="315"/>
      <c r="U580" s="316"/>
      <c r="V580" s="316"/>
      <c r="W580" s="452"/>
      <c r="X580" s="452"/>
      <c r="Y580" s="452"/>
      <c r="Z580" s="452"/>
      <c r="AA580" s="452"/>
      <c r="AB580" s="452"/>
      <c r="AC580" s="452"/>
      <c r="AD580" s="311"/>
    </row>
    <row r="581" spans="1:30" ht="19.5" customHeight="1">
      <c r="A581" s="311"/>
      <c r="B581" s="311"/>
      <c r="C581" s="452"/>
      <c r="D581" s="111" t="s">
        <v>8165</v>
      </c>
      <c r="E581" s="452"/>
      <c r="F581" s="531"/>
      <c r="G581" s="314"/>
      <c r="H581" s="356"/>
      <c r="I581" s="314"/>
      <c r="J581" s="356"/>
      <c r="K581" s="314"/>
      <c r="L581" s="356"/>
      <c r="M581" s="314"/>
      <c r="N581" s="356"/>
      <c r="O581" s="314"/>
      <c r="P581" s="76"/>
      <c r="Q581" s="336"/>
      <c r="R581" s="76"/>
      <c r="S581" s="336"/>
      <c r="T581" s="315"/>
      <c r="U581" s="316"/>
      <c r="V581" s="316"/>
      <c r="W581" s="452"/>
      <c r="X581" s="452"/>
      <c r="Y581" s="452"/>
      <c r="Z581" s="452"/>
      <c r="AA581" s="452"/>
      <c r="AB581" s="452"/>
      <c r="AC581" s="452"/>
      <c r="AD581" s="311"/>
    </row>
    <row r="582" spans="1:30" ht="19.5" customHeight="1">
      <c r="A582" s="311"/>
      <c r="B582" s="311"/>
      <c r="C582" s="452"/>
      <c r="D582" s="111" t="s">
        <v>3777</v>
      </c>
      <c r="E582" s="452"/>
      <c r="F582" s="531"/>
      <c r="G582" s="314"/>
      <c r="H582" s="356"/>
      <c r="I582" s="314"/>
      <c r="J582" s="356"/>
      <c r="K582" s="314"/>
      <c r="L582" s="356"/>
      <c r="M582" s="314"/>
      <c r="N582" s="356"/>
      <c r="O582" s="314"/>
      <c r="P582" s="76"/>
      <c r="Q582" s="336"/>
      <c r="R582" s="76"/>
      <c r="S582" s="336"/>
      <c r="T582" s="315"/>
      <c r="U582" s="316"/>
      <c r="V582" s="316"/>
      <c r="W582" s="452"/>
      <c r="X582" s="452"/>
      <c r="Y582" s="452"/>
      <c r="Z582" s="452"/>
      <c r="AA582" s="452"/>
      <c r="AB582" s="452"/>
      <c r="AC582" s="452"/>
      <c r="AD582" s="311"/>
    </row>
    <row r="583" spans="1:30" ht="19.5" customHeight="1">
      <c r="A583" s="374" t="s">
        <v>3391</v>
      </c>
      <c r="B583" s="374" t="s">
        <v>8985</v>
      </c>
      <c r="C583" s="358" t="s">
        <v>3418</v>
      </c>
      <c r="D583" s="374"/>
      <c r="E583" s="358"/>
      <c r="F583" s="443"/>
      <c r="G583" s="444"/>
      <c r="H583" s="443"/>
      <c r="I583" s="444"/>
      <c r="J583" s="443"/>
      <c r="K583" s="444"/>
      <c r="L583" s="443"/>
      <c r="M583" s="444"/>
      <c r="N583" s="443"/>
      <c r="O583" s="444"/>
      <c r="P583" s="490"/>
      <c r="Q583" s="491"/>
      <c r="R583" s="490"/>
      <c r="S583" s="491"/>
      <c r="T583" s="471">
        <v>1</v>
      </c>
      <c r="U583" s="465">
        <v>100</v>
      </c>
      <c r="V583" s="465"/>
      <c r="W583" s="358"/>
      <c r="X583" s="358"/>
      <c r="Y583" s="358"/>
      <c r="Z583" s="358"/>
      <c r="AA583" s="358"/>
      <c r="AB583" s="358"/>
      <c r="AC583" s="358" t="s">
        <v>7010</v>
      </c>
      <c r="AD583" s="374"/>
    </row>
    <row r="584" spans="1:30" ht="20.100000000000001" customHeight="1">
      <c r="A584" s="374" t="s">
        <v>3284</v>
      </c>
      <c r="B584" s="374" t="s">
        <v>1145</v>
      </c>
      <c r="C584" s="358" t="s">
        <v>3342</v>
      </c>
      <c r="D584" s="374"/>
      <c r="E584" s="358"/>
      <c r="F584" s="443">
        <v>10</v>
      </c>
      <c r="G584" s="444">
        <v>100</v>
      </c>
      <c r="H584" s="443">
        <v>11</v>
      </c>
      <c r="I584" s="444">
        <v>100</v>
      </c>
      <c r="J584" s="443">
        <v>15</v>
      </c>
      <c r="K584" s="444">
        <v>100</v>
      </c>
      <c r="L584" s="443">
        <v>10</v>
      </c>
      <c r="M584" s="444">
        <v>100</v>
      </c>
      <c r="N584" s="443">
        <v>5</v>
      </c>
      <c r="O584" s="444">
        <v>100</v>
      </c>
      <c r="P584" s="471">
        <v>4</v>
      </c>
      <c r="Q584" s="465">
        <v>100</v>
      </c>
      <c r="R584" s="471">
        <v>29</v>
      </c>
      <c r="S584" s="465">
        <v>100</v>
      </c>
      <c r="T584" s="471">
        <v>64</v>
      </c>
      <c r="U584" s="465">
        <v>98.5</v>
      </c>
      <c r="V584" s="465" t="s">
        <v>8028</v>
      </c>
      <c r="W584" s="358" t="s">
        <v>7010</v>
      </c>
      <c r="X584" s="358" t="s">
        <v>7010</v>
      </c>
      <c r="Y584" s="358" t="s">
        <v>7010</v>
      </c>
      <c r="Z584" s="358" t="s">
        <v>7010</v>
      </c>
      <c r="AA584" s="358" t="s">
        <v>7010</v>
      </c>
      <c r="AB584" s="358" t="s">
        <v>7010</v>
      </c>
      <c r="AC584" s="358" t="s">
        <v>7010</v>
      </c>
      <c r="AD584" s="374"/>
    </row>
    <row r="585" spans="1:30" ht="20.100000000000001" customHeight="1">
      <c r="A585" s="311"/>
      <c r="B585" s="311"/>
      <c r="C585" s="452"/>
      <c r="D585" s="311" t="s">
        <v>1959</v>
      </c>
      <c r="E585" s="452" t="s">
        <v>758</v>
      </c>
      <c r="F585" s="531"/>
      <c r="G585" s="314"/>
      <c r="H585" s="356"/>
      <c r="I585" s="314"/>
      <c r="J585" s="356"/>
      <c r="K585" s="314"/>
      <c r="L585" s="356"/>
      <c r="M585" s="314"/>
      <c r="N585" s="356"/>
      <c r="O585" s="314"/>
      <c r="P585" s="315"/>
      <c r="Q585" s="316"/>
      <c r="R585" s="315"/>
      <c r="S585" s="316"/>
      <c r="T585" s="315"/>
      <c r="U585" s="316"/>
      <c r="V585" s="316"/>
      <c r="W585" s="452"/>
      <c r="X585" s="452"/>
      <c r="Y585" s="452"/>
      <c r="Z585" s="452"/>
      <c r="AA585" s="452"/>
      <c r="AB585" s="452"/>
      <c r="AC585" s="452"/>
      <c r="AD585" s="311"/>
    </row>
    <row r="586" spans="1:30" ht="20.100000000000001" customHeight="1">
      <c r="A586" s="311"/>
      <c r="B586" s="311"/>
      <c r="C586" s="452"/>
      <c r="D586" s="311" t="s">
        <v>1960</v>
      </c>
      <c r="E586" s="452"/>
      <c r="F586" s="531"/>
      <c r="G586" s="314"/>
      <c r="H586" s="356"/>
      <c r="I586" s="314"/>
      <c r="J586" s="356"/>
      <c r="K586" s="314"/>
      <c r="L586" s="356"/>
      <c r="M586" s="314"/>
      <c r="N586" s="356"/>
      <c r="O586" s="314"/>
      <c r="P586" s="315"/>
      <c r="Q586" s="316"/>
      <c r="R586" s="315"/>
      <c r="S586" s="316"/>
      <c r="T586" s="315">
        <v>1</v>
      </c>
      <c r="U586" s="316">
        <v>1.5</v>
      </c>
      <c r="V586" s="316"/>
      <c r="W586" s="452"/>
      <c r="X586" s="452"/>
      <c r="Y586" s="452"/>
      <c r="Z586" s="452"/>
      <c r="AA586" s="452"/>
      <c r="AB586" s="452"/>
      <c r="AC586" s="452"/>
      <c r="AD586" s="311"/>
    </row>
    <row r="587" spans="1:30" ht="20.100000000000001" customHeight="1">
      <c r="A587" s="374" t="s">
        <v>3285</v>
      </c>
      <c r="B587" s="374" t="s">
        <v>1146</v>
      </c>
      <c r="C587" s="358" t="s">
        <v>3343</v>
      </c>
      <c r="D587" s="374"/>
      <c r="E587" s="358"/>
      <c r="F587" s="443"/>
      <c r="G587" s="444"/>
      <c r="H587" s="443"/>
      <c r="I587" s="444"/>
      <c r="J587" s="443"/>
      <c r="K587" s="444"/>
      <c r="L587" s="443"/>
      <c r="M587" s="444"/>
      <c r="N587" s="443"/>
      <c r="O587" s="444"/>
      <c r="P587" s="471"/>
      <c r="Q587" s="465"/>
      <c r="R587" s="471">
        <v>1</v>
      </c>
      <c r="S587" s="465">
        <v>100</v>
      </c>
      <c r="T587" s="471">
        <v>3</v>
      </c>
      <c r="U587" s="465">
        <v>100</v>
      </c>
      <c r="V587" s="465" t="s">
        <v>8028</v>
      </c>
      <c r="W587" s="358" t="s">
        <v>7010</v>
      </c>
      <c r="X587" s="358" t="s">
        <v>7010</v>
      </c>
      <c r="Y587" s="358" t="s">
        <v>7010</v>
      </c>
      <c r="Z587" s="358" t="s">
        <v>7010</v>
      </c>
      <c r="AA587" s="358" t="s">
        <v>7010</v>
      </c>
      <c r="AB587" s="358" t="s">
        <v>7010</v>
      </c>
      <c r="AC587" s="358" t="s">
        <v>7010</v>
      </c>
      <c r="AD587" s="374"/>
    </row>
    <row r="588" spans="1:30" ht="20.100000000000001" customHeight="1">
      <c r="A588" s="311"/>
      <c r="B588" s="311"/>
      <c r="C588" s="452"/>
      <c r="D588" s="311" t="s">
        <v>8188</v>
      </c>
      <c r="E588" s="452" t="s">
        <v>132</v>
      </c>
      <c r="F588" s="531"/>
      <c r="G588" s="314"/>
      <c r="H588" s="356"/>
      <c r="I588" s="314"/>
      <c r="J588" s="356"/>
      <c r="K588" s="314"/>
      <c r="L588" s="356"/>
      <c r="M588" s="314"/>
      <c r="N588" s="356"/>
      <c r="O588" s="314"/>
      <c r="P588" s="315"/>
      <c r="Q588" s="316"/>
      <c r="R588" s="315"/>
      <c r="S588" s="316"/>
      <c r="T588" s="315"/>
      <c r="U588" s="316"/>
      <c r="V588" s="316"/>
      <c r="W588" s="452"/>
      <c r="X588" s="452"/>
      <c r="Y588" s="452"/>
      <c r="Z588" s="452"/>
      <c r="AA588" s="452"/>
      <c r="AB588" s="452"/>
      <c r="AC588" s="452"/>
      <c r="AD588" s="311"/>
    </row>
    <row r="589" spans="1:30" ht="20.100000000000001" customHeight="1">
      <c r="A589" s="311"/>
      <c r="B589" s="311"/>
      <c r="C589" s="452"/>
      <c r="D589" s="311" t="s">
        <v>7312</v>
      </c>
      <c r="E589" s="452"/>
      <c r="F589" s="531"/>
      <c r="G589" s="314"/>
      <c r="H589" s="356"/>
      <c r="I589" s="314"/>
      <c r="J589" s="356"/>
      <c r="K589" s="314"/>
      <c r="L589" s="356"/>
      <c r="M589" s="314"/>
      <c r="N589" s="356"/>
      <c r="O589" s="314"/>
      <c r="P589" s="315"/>
      <c r="Q589" s="316"/>
      <c r="R589" s="315"/>
      <c r="S589" s="316"/>
      <c r="T589" s="315"/>
      <c r="U589" s="316"/>
      <c r="V589" s="316"/>
      <c r="W589" s="452"/>
      <c r="X589" s="452"/>
      <c r="Y589" s="452"/>
      <c r="Z589" s="452"/>
      <c r="AA589" s="452"/>
      <c r="AB589" s="452"/>
      <c r="AC589" s="452"/>
      <c r="AD589" s="311"/>
    </row>
    <row r="590" spans="1:30" ht="20.100000000000001" customHeight="1">
      <c r="A590" s="374" t="s">
        <v>3286</v>
      </c>
      <c r="B590" s="374" t="s">
        <v>1147</v>
      </c>
      <c r="C590" s="358" t="s">
        <v>3344</v>
      </c>
      <c r="D590" s="374"/>
      <c r="E590" s="358"/>
      <c r="F590" s="443"/>
      <c r="G590" s="444"/>
      <c r="H590" s="443"/>
      <c r="I590" s="444"/>
      <c r="J590" s="443">
        <v>4</v>
      </c>
      <c r="K590" s="444">
        <v>100</v>
      </c>
      <c r="L590" s="443">
        <v>2</v>
      </c>
      <c r="M590" s="444">
        <v>100</v>
      </c>
      <c r="N590" s="443"/>
      <c r="O590" s="444"/>
      <c r="P590" s="471">
        <v>1</v>
      </c>
      <c r="Q590" s="465">
        <v>100</v>
      </c>
      <c r="R590" s="471">
        <v>2</v>
      </c>
      <c r="S590" s="465">
        <v>100</v>
      </c>
      <c r="T590" s="471">
        <v>11</v>
      </c>
      <c r="U590" s="465">
        <v>100</v>
      </c>
      <c r="V590" s="465" t="s">
        <v>8028</v>
      </c>
      <c r="W590" s="358" t="s">
        <v>7010</v>
      </c>
      <c r="X590" s="358" t="s">
        <v>7010</v>
      </c>
      <c r="Y590" s="358" t="s">
        <v>7010</v>
      </c>
      <c r="Z590" s="358" t="s">
        <v>7010</v>
      </c>
      <c r="AA590" s="358" t="s">
        <v>7010</v>
      </c>
      <c r="AB590" s="358" t="s">
        <v>7010</v>
      </c>
      <c r="AC590" s="358" t="s">
        <v>7010</v>
      </c>
      <c r="AD590" s="374"/>
    </row>
    <row r="591" spans="1:30" ht="20.100000000000001" customHeight="1">
      <c r="A591" s="311"/>
      <c r="B591" s="311"/>
      <c r="C591" s="452"/>
      <c r="D591" s="311" t="s">
        <v>1959</v>
      </c>
      <c r="E591" s="452" t="s">
        <v>758</v>
      </c>
      <c r="F591" s="531"/>
      <c r="G591" s="314"/>
      <c r="H591" s="356"/>
      <c r="I591" s="314"/>
      <c r="J591" s="356"/>
      <c r="K591" s="314"/>
      <c r="L591" s="356"/>
      <c r="M591" s="314"/>
      <c r="N591" s="356"/>
      <c r="O591" s="314"/>
      <c r="P591" s="315"/>
      <c r="Q591" s="316"/>
      <c r="R591" s="315"/>
      <c r="S591" s="316"/>
      <c r="T591" s="315"/>
      <c r="U591" s="316"/>
      <c r="V591" s="316"/>
      <c r="W591" s="452"/>
      <c r="X591" s="452"/>
      <c r="Y591" s="452"/>
      <c r="Z591" s="452"/>
      <c r="AA591" s="452"/>
      <c r="AB591" s="452"/>
      <c r="AC591" s="452"/>
      <c r="AD591" s="311"/>
    </row>
    <row r="592" spans="1:30" ht="20.100000000000001" customHeight="1">
      <c r="A592" s="311"/>
      <c r="B592" s="311"/>
      <c r="C592" s="452"/>
      <c r="D592" s="311" t="s">
        <v>1960</v>
      </c>
      <c r="E592" s="452"/>
      <c r="F592" s="531"/>
      <c r="G592" s="314"/>
      <c r="H592" s="356"/>
      <c r="I592" s="314"/>
      <c r="J592" s="356"/>
      <c r="K592" s="314"/>
      <c r="L592" s="356"/>
      <c r="M592" s="314"/>
      <c r="N592" s="356"/>
      <c r="O592" s="314"/>
      <c r="P592" s="315"/>
      <c r="Q592" s="316"/>
      <c r="R592" s="315"/>
      <c r="S592" s="316"/>
      <c r="T592" s="315"/>
      <c r="U592" s="316"/>
      <c r="V592" s="316"/>
      <c r="W592" s="452"/>
      <c r="X592" s="452"/>
      <c r="Y592" s="452"/>
      <c r="Z592" s="452"/>
      <c r="AA592" s="452"/>
      <c r="AB592" s="452"/>
      <c r="AC592" s="452"/>
      <c r="AD592" s="311"/>
    </row>
    <row r="593" spans="1:30" ht="20.100000000000001" customHeight="1">
      <c r="A593" s="374" t="s">
        <v>3287</v>
      </c>
      <c r="B593" s="374" t="s">
        <v>1148</v>
      </c>
      <c r="C593" s="358" t="s">
        <v>3345</v>
      </c>
      <c r="D593" s="374"/>
      <c r="E593" s="358"/>
      <c r="F593" s="443"/>
      <c r="G593" s="444"/>
      <c r="H593" s="443"/>
      <c r="I593" s="444"/>
      <c r="J593" s="443"/>
      <c r="K593" s="444"/>
      <c r="L593" s="443"/>
      <c r="M593" s="444"/>
      <c r="N593" s="443"/>
      <c r="O593" s="444"/>
      <c r="P593" s="471"/>
      <c r="Q593" s="465"/>
      <c r="R593" s="471"/>
      <c r="S593" s="465"/>
      <c r="T593" s="471"/>
      <c r="U593" s="465"/>
      <c r="V593" s="465" t="s">
        <v>8028</v>
      </c>
      <c r="W593" s="358" t="s">
        <v>7010</v>
      </c>
      <c r="X593" s="358" t="s">
        <v>7010</v>
      </c>
      <c r="Y593" s="358" t="s">
        <v>7010</v>
      </c>
      <c r="Z593" s="358" t="s">
        <v>7010</v>
      </c>
      <c r="AA593" s="358" t="s">
        <v>7010</v>
      </c>
      <c r="AB593" s="358" t="s">
        <v>7010</v>
      </c>
      <c r="AC593" s="358" t="s">
        <v>7010</v>
      </c>
      <c r="AD593" s="374"/>
    </row>
    <row r="594" spans="1:30" ht="20.100000000000001" customHeight="1">
      <c r="A594" s="311"/>
      <c r="B594" s="311"/>
      <c r="C594" s="452"/>
      <c r="D594" s="311" t="s">
        <v>1959</v>
      </c>
      <c r="E594" s="452" t="s">
        <v>758</v>
      </c>
      <c r="F594" s="531"/>
      <c r="G594" s="314"/>
      <c r="H594" s="356"/>
      <c r="I594" s="314"/>
      <c r="J594" s="356"/>
      <c r="K594" s="314"/>
      <c r="L594" s="356"/>
      <c r="M594" s="314"/>
      <c r="N594" s="356"/>
      <c r="O594" s="314"/>
      <c r="P594" s="315"/>
      <c r="Q594" s="316"/>
      <c r="R594" s="315"/>
      <c r="S594" s="316"/>
      <c r="T594" s="315"/>
      <c r="U594" s="316"/>
      <c r="V594" s="316"/>
      <c r="W594" s="452"/>
      <c r="X594" s="452"/>
      <c r="Y594" s="452"/>
      <c r="Z594" s="452"/>
      <c r="AA594" s="452"/>
      <c r="AB594" s="452"/>
      <c r="AC594" s="452"/>
      <c r="AD594" s="311"/>
    </row>
    <row r="595" spans="1:30" ht="20.100000000000001" customHeight="1">
      <c r="A595" s="311"/>
      <c r="B595" s="311"/>
      <c r="C595" s="452"/>
      <c r="D595" s="311" t="s">
        <v>1960</v>
      </c>
      <c r="E595" s="452"/>
      <c r="F595" s="531"/>
      <c r="G595" s="314"/>
      <c r="H595" s="356"/>
      <c r="I595" s="314"/>
      <c r="J595" s="356"/>
      <c r="K595" s="314"/>
      <c r="L595" s="356"/>
      <c r="M595" s="314"/>
      <c r="N595" s="356"/>
      <c r="O595" s="314"/>
      <c r="P595" s="315"/>
      <c r="Q595" s="316"/>
      <c r="R595" s="315"/>
      <c r="S595" s="316"/>
      <c r="T595" s="315"/>
      <c r="U595" s="316"/>
      <c r="V595" s="316"/>
      <c r="W595" s="452"/>
      <c r="X595" s="452"/>
      <c r="Y595" s="452"/>
      <c r="Z595" s="452"/>
      <c r="AA595" s="452"/>
      <c r="AB595" s="452"/>
      <c r="AC595" s="452"/>
      <c r="AD595" s="311"/>
    </row>
    <row r="596" spans="1:30" ht="20.100000000000001" customHeight="1">
      <c r="A596" s="374" t="s">
        <v>3288</v>
      </c>
      <c r="B596" s="374" t="s">
        <v>1149</v>
      </c>
      <c r="C596" s="358" t="s">
        <v>3335</v>
      </c>
      <c r="D596" s="374" t="s">
        <v>8964</v>
      </c>
      <c r="E596" s="358" t="s">
        <v>7351</v>
      </c>
      <c r="F596" s="443">
        <v>6</v>
      </c>
      <c r="G596" s="444">
        <v>60</v>
      </c>
      <c r="H596" s="443">
        <v>3</v>
      </c>
      <c r="I596" s="444">
        <v>27.272727272727273</v>
      </c>
      <c r="J596" s="443">
        <v>10</v>
      </c>
      <c r="K596" s="444">
        <v>52.631578947368418</v>
      </c>
      <c r="L596" s="443">
        <v>4</v>
      </c>
      <c r="M596" s="444">
        <v>33.333333333333336</v>
      </c>
      <c r="N596" s="443">
        <v>3</v>
      </c>
      <c r="O596" s="444">
        <v>60</v>
      </c>
      <c r="P596" s="471">
        <v>2</v>
      </c>
      <c r="Q596" s="465">
        <v>40</v>
      </c>
      <c r="R596" s="471">
        <v>13</v>
      </c>
      <c r="S596" s="465">
        <v>40.625</v>
      </c>
      <c r="T596" s="471">
        <v>26</v>
      </c>
      <c r="U596" s="465">
        <v>32.911392405063289</v>
      </c>
      <c r="V596" s="465" t="s">
        <v>8028</v>
      </c>
      <c r="W596" s="358" t="s">
        <v>7010</v>
      </c>
      <c r="X596" s="358" t="s">
        <v>7010</v>
      </c>
      <c r="Y596" s="358" t="s">
        <v>7010</v>
      </c>
      <c r="Z596" s="358" t="s">
        <v>7010</v>
      </c>
      <c r="AA596" s="358" t="s">
        <v>7010</v>
      </c>
      <c r="AB596" s="358" t="s">
        <v>7010</v>
      </c>
      <c r="AC596" s="358" t="s">
        <v>7010</v>
      </c>
      <c r="AD596" s="374"/>
    </row>
    <row r="597" spans="1:30" ht="20.100000000000001" customHeight="1">
      <c r="A597" s="311"/>
      <c r="B597" s="311"/>
      <c r="C597" s="452"/>
      <c r="D597" s="311" t="s">
        <v>8965</v>
      </c>
      <c r="E597" s="452"/>
      <c r="F597" s="531">
        <v>1</v>
      </c>
      <c r="G597" s="314">
        <v>10</v>
      </c>
      <c r="H597" s="356">
        <v>3</v>
      </c>
      <c r="I597" s="314">
        <v>27.272727272727273</v>
      </c>
      <c r="J597" s="356"/>
      <c r="K597" s="314"/>
      <c r="L597" s="356">
        <v>2</v>
      </c>
      <c r="M597" s="314">
        <v>16.666666666666668</v>
      </c>
      <c r="N597" s="356"/>
      <c r="O597" s="314"/>
      <c r="P597" s="315">
        <v>1</v>
      </c>
      <c r="Q597" s="316">
        <v>20</v>
      </c>
      <c r="R597" s="315">
        <v>5</v>
      </c>
      <c r="S597" s="316">
        <v>15.625</v>
      </c>
      <c r="T597" s="315">
        <v>4</v>
      </c>
      <c r="U597" s="316">
        <v>5.0632911392405067</v>
      </c>
      <c r="V597" s="316"/>
      <c r="W597" s="452"/>
      <c r="X597" s="452"/>
      <c r="Y597" s="452"/>
      <c r="Z597" s="452"/>
      <c r="AA597" s="452"/>
      <c r="AB597" s="452"/>
      <c r="AC597" s="452"/>
      <c r="AD597" s="311"/>
    </row>
    <row r="598" spans="1:30" ht="20.100000000000001" customHeight="1">
      <c r="A598" s="311"/>
      <c r="B598" s="311"/>
      <c r="C598" s="452"/>
      <c r="D598" s="311" t="s">
        <v>8966</v>
      </c>
      <c r="E598" s="452"/>
      <c r="F598" s="531">
        <v>2</v>
      </c>
      <c r="G598" s="314">
        <v>20</v>
      </c>
      <c r="H598" s="356">
        <v>3</v>
      </c>
      <c r="I598" s="314">
        <v>27.272727272727273</v>
      </c>
      <c r="J598" s="356">
        <v>1</v>
      </c>
      <c r="K598" s="314">
        <v>5.2631578947368425</v>
      </c>
      <c r="L598" s="356">
        <v>4</v>
      </c>
      <c r="M598" s="314">
        <v>33.333333333333336</v>
      </c>
      <c r="N598" s="356"/>
      <c r="O598" s="314"/>
      <c r="P598" s="315"/>
      <c r="Q598" s="316"/>
      <c r="R598" s="315">
        <v>5</v>
      </c>
      <c r="S598" s="316">
        <v>15.625</v>
      </c>
      <c r="T598" s="315">
        <v>16</v>
      </c>
      <c r="U598" s="316">
        <v>20.253164556962027</v>
      </c>
      <c r="V598" s="316"/>
      <c r="W598" s="452"/>
      <c r="X598" s="452"/>
      <c r="Y598" s="452"/>
      <c r="Z598" s="452"/>
      <c r="AA598" s="452"/>
      <c r="AB598" s="452"/>
      <c r="AC598" s="452"/>
      <c r="AD598" s="311"/>
    </row>
    <row r="599" spans="1:30" ht="20.100000000000001" customHeight="1">
      <c r="A599" s="311"/>
      <c r="B599" s="311"/>
      <c r="C599" s="452"/>
      <c r="D599" s="311" t="s">
        <v>8967</v>
      </c>
      <c r="E599" s="452"/>
      <c r="F599" s="531">
        <v>1</v>
      </c>
      <c r="G599" s="314">
        <v>10</v>
      </c>
      <c r="H599" s="356">
        <v>1</v>
      </c>
      <c r="I599" s="314">
        <v>9.0909090909090917</v>
      </c>
      <c r="J599" s="356">
        <v>1</v>
      </c>
      <c r="K599" s="314">
        <v>5.2631578947368425</v>
      </c>
      <c r="L599" s="356"/>
      <c r="M599" s="314"/>
      <c r="N599" s="356"/>
      <c r="O599" s="314"/>
      <c r="P599" s="315"/>
      <c r="Q599" s="316"/>
      <c r="R599" s="315">
        <v>2</v>
      </c>
      <c r="S599" s="316">
        <v>6.25</v>
      </c>
      <c r="T599" s="315">
        <v>10</v>
      </c>
      <c r="U599" s="316">
        <v>12.658227848101266</v>
      </c>
      <c r="V599" s="316"/>
      <c r="W599" s="452"/>
      <c r="X599" s="452"/>
      <c r="Y599" s="452"/>
      <c r="Z599" s="452"/>
      <c r="AA599" s="452"/>
      <c r="AB599" s="452"/>
      <c r="AC599" s="452"/>
      <c r="AD599" s="311"/>
    </row>
    <row r="600" spans="1:30" ht="20.100000000000001" customHeight="1">
      <c r="A600" s="311"/>
      <c r="B600" s="311"/>
      <c r="C600" s="452"/>
      <c r="D600" s="311" t="s">
        <v>8968</v>
      </c>
      <c r="E600" s="452"/>
      <c r="F600" s="531"/>
      <c r="G600" s="314"/>
      <c r="H600" s="356"/>
      <c r="I600" s="314"/>
      <c r="J600" s="356">
        <v>1</v>
      </c>
      <c r="K600" s="314">
        <v>5.2631578947368425</v>
      </c>
      <c r="L600" s="356"/>
      <c r="M600" s="314"/>
      <c r="N600" s="356"/>
      <c r="O600" s="314"/>
      <c r="P600" s="315"/>
      <c r="Q600" s="316"/>
      <c r="R600" s="315">
        <v>1</v>
      </c>
      <c r="S600" s="316">
        <v>3.125</v>
      </c>
      <c r="T600" s="315">
        <v>2</v>
      </c>
      <c r="U600" s="316">
        <v>2.5316455696202533</v>
      </c>
      <c r="V600" s="316"/>
      <c r="W600" s="452"/>
      <c r="X600" s="452"/>
      <c r="Y600" s="452"/>
      <c r="Z600" s="452"/>
      <c r="AA600" s="452"/>
      <c r="AB600" s="452"/>
      <c r="AC600" s="452"/>
      <c r="AD600" s="311"/>
    </row>
    <row r="601" spans="1:30" ht="20.100000000000001" customHeight="1">
      <c r="A601" s="311"/>
      <c r="B601" s="311"/>
      <c r="C601" s="452"/>
      <c r="D601" s="311" t="s">
        <v>8969</v>
      </c>
      <c r="E601" s="452"/>
      <c r="F601" s="531"/>
      <c r="G601" s="314"/>
      <c r="H601" s="356">
        <v>1</v>
      </c>
      <c r="I601" s="314">
        <v>9.0909090909090917</v>
      </c>
      <c r="J601" s="356">
        <v>6</v>
      </c>
      <c r="K601" s="314">
        <v>31.578947368421051</v>
      </c>
      <c r="L601" s="356">
        <v>2</v>
      </c>
      <c r="M601" s="314">
        <v>16.666666666666668</v>
      </c>
      <c r="N601" s="356">
        <v>2</v>
      </c>
      <c r="O601" s="314">
        <v>40</v>
      </c>
      <c r="P601" s="315">
        <v>2</v>
      </c>
      <c r="Q601" s="316">
        <v>40</v>
      </c>
      <c r="R601" s="315">
        <v>5</v>
      </c>
      <c r="S601" s="316">
        <v>15.625</v>
      </c>
      <c r="T601" s="315">
        <v>17</v>
      </c>
      <c r="U601" s="316">
        <v>21.518987341772153</v>
      </c>
      <c r="V601" s="316"/>
      <c r="W601" s="452"/>
      <c r="X601" s="452"/>
      <c r="Y601" s="452"/>
      <c r="Z601" s="452"/>
      <c r="AA601" s="452"/>
      <c r="AB601" s="452"/>
      <c r="AC601" s="452"/>
      <c r="AD601" s="311"/>
    </row>
    <row r="602" spans="1:30" ht="20.100000000000001" customHeight="1">
      <c r="A602" s="311"/>
      <c r="B602" s="311"/>
      <c r="C602" s="452"/>
      <c r="D602" s="311" t="s">
        <v>3242</v>
      </c>
      <c r="E602" s="452"/>
      <c r="F602" s="531"/>
      <c r="G602" s="314"/>
      <c r="H602" s="356"/>
      <c r="I602" s="314"/>
      <c r="J602" s="356"/>
      <c r="K602" s="314"/>
      <c r="L602" s="356"/>
      <c r="M602" s="314"/>
      <c r="N602" s="356"/>
      <c r="O602" s="314"/>
      <c r="P602" s="315"/>
      <c r="Q602" s="316"/>
      <c r="R602" s="315">
        <v>1</v>
      </c>
      <c r="S602" s="316">
        <v>3.125</v>
      </c>
      <c r="T602" s="315">
        <v>4</v>
      </c>
      <c r="U602" s="316">
        <v>5.0632911392405067</v>
      </c>
      <c r="V602" s="316"/>
      <c r="W602" s="452"/>
      <c r="X602" s="452"/>
      <c r="Y602" s="452"/>
      <c r="Z602" s="452"/>
      <c r="AA602" s="452"/>
      <c r="AB602" s="452"/>
      <c r="AC602" s="452"/>
      <c r="AD602" s="311"/>
    </row>
    <row r="603" spans="1:30" ht="20.100000000000001" customHeight="1">
      <c r="A603" s="311"/>
      <c r="B603" s="311"/>
      <c r="C603" s="452"/>
      <c r="D603" s="311" t="s">
        <v>1861</v>
      </c>
      <c r="E603" s="452"/>
      <c r="F603" s="531"/>
      <c r="G603" s="314"/>
      <c r="H603" s="356"/>
      <c r="I603" s="314"/>
      <c r="J603" s="356"/>
      <c r="K603" s="314"/>
      <c r="L603" s="356"/>
      <c r="M603" s="314"/>
      <c r="N603" s="356"/>
      <c r="O603" s="314"/>
      <c r="P603" s="315"/>
      <c r="Q603" s="316"/>
      <c r="R603" s="315"/>
      <c r="S603" s="316"/>
      <c r="T603" s="315"/>
      <c r="U603" s="316"/>
      <c r="V603" s="316"/>
      <c r="W603" s="452"/>
      <c r="X603" s="452"/>
      <c r="Y603" s="452"/>
      <c r="Z603" s="452"/>
      <c r="AA603" s="452"/>
      <c r="AB603" s="452"/>
      <c r="AC603" s="452"/>
      <c r="AD603" s="311"/>
    </row>
    <row r="604" spans="1:30" ht="20.100000000000001" customHeight="1">
      <c r="A604" s="311"/>
      <c r="B604" s="311"/>
      <c r="C604" s="452"/>
      <c r="D604" s="311" t="s">
        <v>1862</v>
      </c>
      <c r="E604" s="452"/>
      <c r="F604" s="531"/>
      <c r="G604" s="314"/>
      <c r="H604" s="356"/>
      <c r="I604" s="314"/>
      <c r="J604" s="356"/>
      <c r="K604" s="314"/>
      <c r="L604" s="356"/>
      <c r="M604" s="314"/>
      <c r="N604" s="356"/>
      <c r="O604" s="314"/>
      <c r="P604" s="315"/>
      <c r="Q604" s="316"/>
      <c r="R604" s="315"/>
      <c r="S604" s="316"/>
      <c r="T604" s="315"/>
      <c r="U604" s="316"/>
      <c r="V604" s="316"/>
      <c r="W604" s="452"/>
      <c r="X604" s="452"/>
      <c r="Y604" s="452"/>
      <c r="Z604" s="452"/>
      <c r="AA604" s="452"/>
      <c r="AB604" s="452"/>
      <c r="AC604" s="452"/>
      <c r="AD604" s="311"/>
    </row>
    <row r="605" spans="1:30" ht="20.100000000000001" customHeight="1">
      <c r="A605" s="374" t="s">
        <v>3289</v>
      </c>
      <c r="B605" s="374" t="s">
        <v>1150</v>
      </c>
      <c r="C605" s="358" t="s">
        <v>3346</v>
      </c>
      <c r="D605" s="374"/>
      <c r="E605" s="358"/>
      <c r="F605" s="443"/>
      <c r="G605" s="444"/>
      <c r="H605" s="443"/>
      <c r="I605" s="444"/>
      <c r="J605" s="443"/>
      <c r="K605" s="444"/>
      <c r="L605" s="443"/>
      <c r="M605" s="444"/>
      <c r="N605" s="443"/>
      <c r="O605" s="444"/>
      <c r="P605" s="471"/>
      <c r="Q605" s="465"/>
      <c r="R605" s="471">
        <v>1</v>
      </c>
      <c r="S605" s="465">
        <v>100</v>
      </c>
      <c r="T605" s="471">
        <v>4</v>
      </c>
      <c r="U605" s="465">
        <v>100</v>
      </c>
      <c r="V605" s="465" t="s">
        <v>8028</v>
      </c>
      <c r="W605" s="358" t="s">
        <v>7010</v>
      </c>
      <c r="X605" s="358" t="s">
        <v>7010</v>
      </c>
      <c r="Y605" s="358" t="s">
        <v>7010</v>
      </c>
      <c r="Z605" s="358" t="s">
        <v>7010</v>
      </c>
      <c r="AA605" s="358" t="s">
        <v>7010</v>
      </c>
      <c r="AB605" s="358" t="s">
        <v>7010</v>
      </c>
      <c r="AC605" s="358" t="s">
        <v>7010</v>
      </c>
      <c r="AD605" s="374"/>
    </row>
    <row r="606" spans="1:30" ht="20.100000000000001" customHeight="1">
      <c r="A606" s="374" t="s">
        <v>3290</v>
      </c>
      <c r="B606" s="374" t="s">
        <v>1151</v>
      </c>
      <c r="C606" s="358" t="s">
        <v>3335</v>
      </c>
      <c r="D606" s="374" t="s">
        <v>8970</v>
      </c>
      <c r="E606" s="358" t="s">
        <v>7351</v>
      </c>
      <c r="F606" s="443">
        <v>1</v>
      </c>
      <c r="G606" s="444">
        <v>10</v>
      </c>
      <c r="H606" s="443"/>
      <c r="I606" s="444"/>
      <c r="J606" s="443">
        <v>1</v>
      </c>
      <c r="K606" s="444">
        <v>5.2631578947368425</v>
      </c>
      <c r="L606" s="443">
        <v>2</v>
      </c>
      <c r="M606" s="444">
        <v>16.666666666666668</v>
      </c>
      <c r="N606" s="443"/>
      <c r="O606" s="444"/>
      <c r="P606" s="471"/>
      <c r="Q606" s="465"/>
      <c r="R606" s="471">
        <v>4</v>
      </c>
      <c r="S606" s="465">
        <v>12.5</v>
      </c>
      <c r="T606" s="471">
        <v>12</v>
      </c>
      <c r="U606" s="465">
        <v>15.189873417721518</v>
      </c>
      <c r="V606" s="465" t="s">
        <v>8028</v>
      </c>
      <c r="W606" s="358" t="s">
        <v>7010</v>
      </c>
      <c r="X606" s="358" t="s">
        <v>7010</v>
      </c>
      <c r="Y606" s="358" t="s">
        <v>7010</v>
      </c>
      <c r="Z606" s="358" t="s">
        <v>7010</v>
      </c>
      <c r="AA606" s="358" t="s">
        <v>7010</v>
      </c>
      <c r="AB606" s="358" t="s">
        <v>7010</v>
      </c>
      <c r="AC606" s="358" t="s">
        <v>7010</v>
      </c>
      <c r="AD606" s="374"/>
    </row>
    <row r="607" spans="1:30" ht="20.100000000000001" customHeight="1">
      <c r="A607" s="311"/>
      <c r="B607" s="311"/>
      <c r="C607" s="452"/>
      <c r="D607" s="311" t="s">
        <v>8971</v>
      </c>
      <c r="E607" s="452"/>
      <c r="F607" s="531"/>
      <c r="G607" s="314"/>
      <c r="H607" s="356">
        <v>1</v>
      </c>
      <c r="I607" s="314">
        <v>9.0909090909090917</v>
      </c>
      <c r="J607" s="356"/>
      <c r="K607" s="314"/>
      <c r="L607" s="356">
        <v>1</v>
      </c>
      <c r="M607" s="314">
        <v>8.3333333333333339</v>
      </c>
      <c r="N607" s="356"/>
      <c r="O607" s="314"/>
      <c r="P607" s="315"/>
      <c r="Q607" s="316"/>
      <c r="R607" s="315">
        <v>3</v>
      </c>
      <c r="S607" s="316">
        <v>9.375</v>
      </c>
      <c r="T607" s="315">
        <v>3</v>
      </c>
      <c r="U607" s="316">
        <v>3.7974683544303796</v>
      </c>
      <c r="V607" s="316"/>
      <c r="W607" s="452"/>
      <c r="X607" s="452"/>
      <c r="Y607" s="452"/>
      <c r="Z607" s="452"/>
      <c r="AA607" s="452"/>
      <c r="AB607" s="452"/>
      <c r="AC607" s="452"/>
      <c r="AD607" s="311"/>
    </row>
    <row r="608" spans="1:30" ht="20.100000000000001" customHeight="1">
      <c r="A608" s="311"/>
      <c r="B608" s="311"/>
      <c r="C608" s="452"/>
      <c r="D608" s="311" t="s">
        <v>3097</v>
      </c>
      <c r="E608" s="452"/>
      <c r="F608" s="531">
        <v>1</v>
      </c>
      <c r="G608" s="314">
        <v>10</v>
      </c>
      <c r="H608" s="356">
        <v>5</v>
      </c>
      <c r="I608" s="314">
        <v>45.454545454545453</v>
      </c>
      <c r="J608" s="356">
        <v>4</v>
      </c>
      <c r="K608" s="314">
        <v>21.05263157894737</v>
      </c>
      <c r="L608" s="356">
        <v>2</v>
      </c>
      <c r="M608" s="314">
        <v>16.666666666666668</v>
      </c>
      <c r="N608" s="356">
        <v>2</v>
      </c>
      <c r="O608" s="314">
        <v>40</v>
      </c>
      <c r="P608" s="315">
        <v>1</v>
      </c>
      <c r="Q608" s="316">
        <v>20</v>
      </c>
      <c r="R608" s="315">
        <v>8</v>
      </c>
      <c r="S608" s="316">
        <v>25</v>
      </c>
      <c r="T608" s="315">
        <v>14</v>
      </c>
      <c r="U608" s="316">
        <v>17.721518987341771</v>
      </c>
      <c r="V608" s="316"/>
      <c r="W608" s="452"/>
      <c r="X608" s="452"/>
      <c r="Y608" s="452"/>
      <c r="Z608" s="452"/>
      <c r="AA608" s="452"/>
      <c r="AB608" s="452"/>
      <c r="AC608" s="452"/>
      <c r="AD608" s="311"/>
    </row>
    <row r="609" spans="1:30" ht="20.100000000000001" customHeight="1">
      <c r="A609" s="311"/>
      <c r="B609" s="311"/>
      <c r="C609" s="452"/>
      <c r="D609" s="311" t="s">
        <v>8972</v>
      </c>
      <c r="E609" s="452"/>
      <c r="F609" s="531">
        <v>4</v>
      </c>
      <c r="G609" s="314">
        <v>40</v>
      </c>
      <c r="H609" s="356">
        <v>1</v>
      </c>
      <c r="I609" s="314">
        <v>9.0909090909090917</v>
      </c>
      <c r="J609" s="356">
        <v>5</v>
      </c>
      <c r="K609" s="314">
        <v>26.315789473684209</v>
      </c>
      <c r="L609" s="356">
        <v>2</v>
      </c>
      <c r="M609" s="314">
        <v>16.666666666666668</v>
      </c>
      <c r="N609" s="356">
        <v>1</v>
      </c>
      <c r="O609" s="314">
        <v>20</v>
      </c>
      <c r="P609" s="315"/>
      <c r="Q609" s="316"/>
      <c r="R609" s="315">
        <v>8</v>
      </c>
      <c r="S609" s="316">
        <v>25</v>
      </c>
      <c r="T609" s="315">
        <v>29</v>
      </c>
      <c r="U609" s="316">
        <v>36.708860759493668</v>
      </c>
      <c r="V609" s="316"/>
      <c r="W609" s="452"/>
      <c r="X609" s="452"/>
      <c r="Y609" s="452"/>
      <c r="Z609" s="452"/>
      <c r="AA609" s="452"/>
      <c r="AB609" s="452"/>
      <c r="AC609" s="452"/>
      <c r="AD609" s="311"/>
    </row>
    <row r="610" spans="1:30" ht="20.100000000000001" customHeight="1">
      <c r="A610" s="311"/>
      <c r="B610" s="311"/>
      <c r="C610" s="452"/>
      <c r="D610" s="311" t="s">
        <v>8973</v>
      </c>
      <c r="E610" s="452"/>
      <c r="F610" s="531">
        <v>4</v>
      </c>
      <c r="G610" s="314">
        <v>40</v>
      </c>
      <c r="H610" s="356">
        <v>4</v>
      </c>
      <c r="I610" s="314">
        <v>36.363636363636367</v>
      </c>
      <c r="J610" s="356">
        <v>9</v>
      </c>
      <c r="K610" s="314">
        <v>47.368421052631582</v>
      </c>
      <c r="L610" s="356">
        <v>5</v>
      </c>
      <c r="M610" s="314">
        <v>41.666666666666664</v>
      </c>
      <c r="N610" s="356">
        <v>2</v>
      </c>
      <c r="O610" s="314">
        <v>40</v>
      </c>
      <c r="P610" s="315">
        <v>4</v>
      </c>
      <c r="Q610" s="316">
        <v>80</v>
      </c>
      <c r="R610" s="315">
        <v>9</v>
      </c>
      <c r="S610" s="316">
        <v>28.125</v>
      </c>
      <c r="T610" s="315">
        <v>21</v>
      </c>
      <c r="U610" s="316">
        <v>26.582278481012658</v>
      </c>
      <c r="V610" s="316"/>
      <c r="W610" s="452"/>
      <c r="X610" s="452"/>
      <c r="Y610" s="452"/>
      <c r="Z610" s="452"/>
      <c r="AA610" s="452"/>
      <c r="AB610" s="452"/>
      <c r="AC610" s="452"/>
      <c r="AD610" s="311"/>
    </row>
    <row r="611" spans="1:30" ht="20.100000000000001" customHeight="1">
      <c r="A611" s="311"/>
      <c r="B611" s="311"/>
      <c r="C611" s="452"/>
      <c r="D611" s="311" t="s">
        <v>1861</v>
      </c>
      <c r="E611" s="452"/>
      <c r="F611" s="531"/>
      <c r="G611" s="314"/>
      <c r="H611" s="356"/>
      <c r="I611" s="314"/>
      <c r="J611" s="356"/>
      <c r="K611" s="314"/>
      <c r="L611" s="356"/>
      <c r="M611" s="314"/>
      <c r="N611" s="356"/>
      <c r="O611" s="314"/>
      <c r="P611" s="315"/>
      <c r="Q611" s="316"/>
      <c r="R611" s="315"/>
      <c r="S611" s="316"/>
      <c r="T611" s="315"/>
      <c r="U611" s="316"/>
      <c r="V611" s="316"/>
      <c r="W611" s="452"/>
      <c r="X611" s="452"/>
      <c r="Y611" s="452"/>
      <c r="Z611" s="452"/>
      <c r="AA611" s="452"/>
      <c r="AB611" s="452"/>
      <c r="AC611" s="452"/>
      <c r="AD611" s="311"/>
    </row>
    <row r="612" spans="1:30" ht="20.100000000000001" customHeight="1">
      <c r="A612" s="311"/>
      <c r="B612" s="311"/>
      <c r="C612" s="452"/>
      <c r="D612" s="311" t="s">
        <v>1862</v>
      </c>
      <c r="E612" s="452"/>
      <c r="F612" s="531"/>
      <c r="G612" s="314"/>
      <c r="H612" s="356"/>
      <c r="I612" s="314"/>
      <c r="J612" s="356"/>
      <c r="K612" s="314"/>
      <c r="L612" s="356"/>
      <c r="M612" s="314"/>
      <c r="N612" s="356"/>
      <c r="O612" s="314"/>
      <c r="P612" s="315"/>
      <c r="Q612" s="316"/>
      <c r="R612" s="315"/>
      <c r="S612" s="316"/>
      <c r="T612" s="315"/>
      <c r="U612" s="316"/>
      <c r="V612" s="316"/>
      <c r="W612" s="452"/>
      <c r="X612" s="452"/>
      <c r="Y612" s="452"/>
      <c r="Z612" s="452"/>
      <c r="AA612" s="452"/>
      <c r="AB612" s="452"/>
      <c r="AC612" s="452"/>
      <c r="AD612" s="311"/>
    </row>
    <row r="613" spans="1:30" ht="20.100000000000001" customHeight="1">
      <c r="A613" s="374" t="s">
        <v>3291</v>
      </c>
      <c r="B613" s="374" t="s">
        <v>1152</v>
      </c>
      <c r="C613" s="358" t="s">
        <v>3335</v>
      </c>
      <c r="D613" s="374" t="s">
        <v>8974</v>
      </c>
      <c r="E613" s="358" t="s">
        <v>7351</v>
      </c>
      <c r="F613" s="443">
        <v>4</v>
      </c>
      <c r="G613" s="444">
        <v>40</v>
      </c>
      <c r="H613" s="443">
        <v>2</v>
      </c>
      <c r="I613" s="444">
        <v>18.181818181818183</v>
      </c>
      <c r="J613" s="443">
        <v>4</v>
      </c>
      <c r="K613" s="444">
        <v>21.05263157894737</v>
      </c>
      <c r="L613" s="443">
        <v>3</v>
      </c>
      <c r="M613" s="444">
        <v>25</v>
      </c>
      <c r="N613" s="443">
        <v>3</v>
      </c>
      <c r="O613" s="444">
        <v>60</v>
      </c>
      <c r="P613" s="471">
        <v>3</v>
      </c>
      <c r="Q613" s="465">
        <v>60</v>
      </c>
      <c r="R613" s="471">
        <v>10</v>
      </c>
      <c r="S613" s="465">
        <v>31.25</v>
      </c>
      <c r="T613" s="471">
        <v>17</v>
      </c>
      <c r="U613" s="465">
        <v>21.518987341772153</v>
      </c>
      <c r="V613" s="465" t="s">
        <v>8028</v>
      </c>
      <c r="W613" s="358" t="s">
        <v>7010</v>
      </c>
      <c r="X613" s="358" t="s">
        <v>7010</v>
      </c>
      <c r="Y613" s="358" t="s">
        <v>7010</v>
      </c>
      <c r="Z613" s="358" t="s">
        <v>7010</v>
      </c>
      <c r="AA613" s="358" t="s">
        <v>7010</v>
      </c>
      <c r="AB613" s="358" t="s">
        <v>7010</v>
      </c>
      <c r="AC613" s="358" t="s">
        <v>7010</v>
      </c>
      <c r="AD613" s="374"/>
    </row>
    <row r="614" spans="1:30" ht="20.100000000000001" customHeight="1">
      <c r="A614" s="311"/>
      <c r="B614" s="311"/>
      <c r="C614" s="452"/>
      <c r="D614" s="311" t="s">
        <v>8975</v>
      </c>
      <c r="E614" s="452"/>
      <c r="F614" s="531">
        <v>1</v>
      </c>
      <c r="G614" s="314">
        <v>10</v>
      </c>
      <c r="H614" s="356">
        <v>4</v>
      </c>
      <c r="I614" s="314">
        <v>36.363636363636367</v>
      </c>
      <c r="J614" s="356">
        <v>5</v>
      </c>
      <c r="K614" s="314">
        <v>26.315789473684209</v>
      </c>
      <c r="L614" s="356">
        <v>6</v>
      </c>
      <c r="M614" s="314">
        <v>50</v>
      </c>
      <c r="N614" s="356">
        <v>1</v>
      </c>
      <c r="O614" s="314">
        <v>20</v>
      </c>
      <c r="P614" s="315"/>
      <c r="Q614" s="316"/>
      <c r="R614" s="315">
        <v>5</v>
      </c>
      <c r="S614" s="316">
        <v>15.625</v>
      </c>
      <c r="T614" s="315">
        <v>22</v>
      </c>
      <c r="U614" s="316">
        <v>27.848101265822784</v>
      </c>
      <c r="V614" s="316"/>
      <c r="W614" s="452"/>
      <c r="X614" s="452"/>
      <c r="Y614" s="452"/>
      <c r="Z614" s="452"/>
      <c r="AA614" s="452"/>
      <c r="AB614" s="452"/>
      <c r="AC614" s="452"/>
      <c r="AD614" s="311"/>
    </row>
    <row r="615" spans="1:30" ht="20.100000000000001" customHeight="1">
      <c r="A615" s="311"/>
      <c r="B615" s="311"/>
      <c r="C615" s="452"/>
      <c r="D615" s="311" t="s">
        <v>3097</v>
      </c>
      <c r="E615" s="452"/>
      <c r="F615" s="531">
        <v>1</v>
      </c>
      <c r="G615" s="314">
        <v>10</v>
      </c>
      <c r="H615" s="356">
        <v>2</v>
      </c>
      <c r="I615" s="314">
        <v>18.181818181818183</v>
      </c>
      <c r="J615" s="356">
        <v>2</v>
      </c>
      <c r="K615" s="314">
        <v>10.526315789473685</v>
      </c>
      <c r="L615" s="356">
        <v>1</v>
      </c>
      <c r="M615" s="314">
        <v>8.3333333333333339</v>
      </c>
      <c r="N615" s="356"/>
      <c r="O615" s="314"/>
      <c r="P615" s="315">
        <v>1</v>
      </c>
      <c r="Q615" s="316">
        <v>20</v>
      </c>
      <c r="R615" s="315">
        <v>7</v>
      </c>
      <c r="S615" s="316">
        <v>21.875</v>
      </c>
      <c r="T615" s="315">
        <v>11</v>
      </c>
      <c r="U615" s="316">
        <v>13.924050632911392</v>
      </c>
      <c r="V615" s="316"/>
      <c r="W615" s="452"/>
      <c r="X615" s="452"/>
      <c r="Y615" s="452"/>
      <c r="Z615" s="452"/>
      <c r="AA615" s="452"/>
      <c r="AB615" s="452"/>
      <c r="AC615" s="452"/>
      <c r="AD615" s="311"/>
    </row>
    <row r="616" spans="1:30" ht="20.100000000000001" customHeight="1">
      <c r="A616" s="311"/>
      <c r="B616" s="311"/>
      <c r="C616" s="452"/>
      <c r="D616" s="311" t="s">
        <v>8976</v>
      </c>
      <c r="E616" s="452"/>
      <c r="F616" s="531">
        <v>1</v>
      </c>
      <c r="G616" s="314">
        <v>10</v>
      </c>
      <c r="H616" s="356"/>
      <c r="I616" s="314"/>
      <c r="J616" s="356">
        <v>3</v>
      </c>
      <c r="K616" s="314">
        <v>15.789473684210526</v>
      </c>
      <c r="L616" s="356">
        <v>1</v>
      </c>
      <c r="M616" s="314">
        <v>8.3333333333333339</v>
      </c>
      <c r="N616" s="356"/>
      <c r="O616" s="314"/>
      <c r="P616" s="315"/>
      <c r="Q616" s="316"/>
      <c r="R616" s="315">
        <v>7</v>
      </c>
      <c r="S616" s="316">
        <v>21.875</v>
      </c>
      <c r="T616" s="315">
        <v>22</v>
      </c>
      <c r="U616" s="316">
        <v>27.848101265822784</v>
      </c>
      <c r="V616" s="316"/>
      <c r="W616" s="452"/>
      <c r="X616" s="452"/>
      <c r="Y616" s="452"/>
      <c r="Z616" s="452"/>
      <c r="AA616" s="452"/>
      <c r="AB616" s="452"/>
      <c r="AC616" s="452"/>
      <c r="AD616" s="311"/>
    </row>
    <row r="617" spans="1:30" ht="20.100000000000001" customHeight="1">
      <c r="A617" s="311"/>
      <c r="B617" s="311"/>
      <c r="C617" s="452"/>
      <c r="D617" s="311" t="s">
        <v>8977</v>
      </c>
      <c r="E617" s="452"/>
      <c r="F617" s="531">
        <v>3</v>
      </c>
      <c r="G617" s="314">
        <v>30</v>
      </c>
      <c r="H617" s="356">
        <v>3</v>
      </c>
      <c r="I617" s="314">
        <v>27.272727272727273</v>
      </c>
      <c r="J617" s="356">
        <v>5</v>
      </c>
      <c r="K617" s="314">
        <v>26.315789473684209</v>
      </c>
      <c r="L617" s="356">
        <v>1</v>
      </c>
      <c r="M617" s="314">
        <v>8.3333333333333339</v>
      </c>
      <c r="N617" s="356">
        <v>1</v>
      </c>
      <c r="O617" s="314">
        <v>20</v>
      </c>
      <c r="P617" s="315">
        <v>1</v>
      </c>
      <c r="Q617" s="316">
        <v>20</v>
      </c>
      <c r="R617" s="315">
        <v>3</v>
      </c>
      <c r="S617" s="316">
        <v>9.375</v>
      </c>
      <c r="T617" s="315">
        <v>7</v>
      </c>
      <c r="U617" s="316">
        <v>8.8607594936708853</v>
      </c>
      <c r="V617" s="316"/>
      <c r="W617" s="452"/>
      <c r="X617" s="452"/>
      <c r="Y617" s="452"/>
      <c r="Z617" s="452"/>
      <c r="AA617" s="452"/>
      <c r="AB617" s="452"/>
      <c r="AC617" s="452"/>
      <c r="AD617" s="311"/>
    </row>
    <row r="618" spans="1:30" ht="20.100000000000001" customHeight="1">
      <c r="A618" s="311"/>
      <c r="B618" s="311"/>
      <c r="C618" s="452"/>
      <c r="D618" s="311" t="s">
        <v>1861</v>
      </c>
      <c r="E618" s="452"/>
      <c r="F618" s="531"/>
      <c r="G618" s="314"/>
      <c r="H618" s="356"/>
      <c r="I618" s="314"/>
      <c r="J618" s="356"/>
      <c r="K618" s="314"/>
      <c r="L618" s="356"/>
      <c r="M618" s="314"/>
      <c r="N618" s="356"/>
      <c r="O618" s="314"/>
      <c r="P618" s="315"/>
      <c r="Q618" s="316"/>
      <c r="R618" s="315"/>
      <c r="S618" s="316"/>
      <c r="T618" s="315"/>
      <c r="U618" s="316"/>
      <c r="V618" s="316"/>
      <c r="W618" s="452"/>
      <c r="X618" s="452"/>
      <c r="Y618" s="452"/>
      <c r="Z618" s="452"/>
      <c r="AA618" s="452"/>
      <c r="AB618" s="452"/>
      <c r="AC618" s="452"/>
      <c r="AD618" s="311"/>
    </row>
    <row r="619" spans="1:30" ht="20.100000000000001" customHeight="1">
      <c r="A619" s="311"/>
      <c r="B619" s="311"/>
      <c r="C619" s="452"/>
      <c r="D619" s="311" t="s">
        <v>1862</v>
      </c>
      <c r="E619" s="452"/>
      <c r="F619" s="531"/>
      <c r="G619" s="314"/>
      <c r="H619" s="356"/>
      <c r="I619" s="314"/>
      <c r="J619" s="356"/>
      <c r="K619" s="314"/>
      <c r="L619" s="356"/>
      <c r="M619" s="314"/>
      <c r="N619" s="356"/>
      <c r="O619" s="314"/>
      <c r="P619" s="315"/>
      <c r="Q619" s="316"/>
      <c r="R619" s="315"/>
      <c r="S619" s="316"/>
      <c r="T619" s="315"/>
      <c r="U619" s="316"/>
      <c r="V619" s="316"/>
      <c r="W619" s="452"/>
      <c r="X619" s="452"/>
      <c r="Y619" s="452"/>
      <c r="Z619" s="452"/>
      <c r="AA619" s="452"/>
      <c r="AB619" s="452"/>
      <c r="AC619" s="452"/>
      <c r="AD619" s="311"/>
    </row>
    <row r="620" spans="1:30" ht="20.100000000000001" customHeight="1">
      <c r="A620" s="374" t="s">
        <v>8986</v>
      </c>
      <c r="B620" s="374" t="s">
        <v>8987</v>
      </c>
      <c r="C620" s="358" t="s">
        <v>8988</v>
      </c>
      <c r="D620" s="374" t="s">
        <v>8981</v>
      </c>
      <c r="E620" s="358" t="s">
        <v>7351</v>
      </c>
      <c r="F620" s="443">
        <v>4</v>
      </c>
      <c r="G620" s="444">
        <v>80</v>
      </c>
      <c r="H620" s="443">
        <v>4</v>
      </c>
      <c r="I620" s="444">
        <v>80</v>
      </c>
      <c r="J620" s="443">
        <v>8</v>
      </c>
      <c r="K620" s="444">
        <v>80</v>
      </c>
      <c r="L620" s="443">
        <v>2</v>
      </c>
      <c r="M620" s="444">
        <v>66.666666666666671</v>
      </c>
      <c r="N620" s="443">
        <v>1</v>
      </c>
      <c r="O620" s="444">
        <v>100</v>
      </c>
      <c r="P620" s="471"/>
      <c r="Q620" s="465"/>
      <c r="R620" s="471"/>
      <c r="S620" s="465"/>
      <c r="T620" s="471"/>
      <c r="U620" s="465"/>
      <c r="V620" s="465" t="s">
        <v>8028</v>
      </c>
      <c r="W620" s="358" t="s">
        <v>7010</v>
      </c>
      <c r="X620" s="358" t="s">
        <v>7010</v>
      </c>
      <c r="Y620" s="358" t="s">
        <v>7010</v>
      </c>
      <c r="Z620" s="358" t="s">
        <v>7010</v>
      </c>
      <c r="AA620" s="358"/>
      <c r="AB620" s="358"/>
      <c r="AC620" s="358"/>
      <c r="AD620" s="374"/>
    </row>
    <row r="621" spans="1:30" ht="20.100000000000001" customHeight="1">
      <c r="A621" s="311"/>
      <c r="B621" s="311"/>
      <c r="C621" s="452"/>
      <c r="D621" s="311" t="s">
        <v>3252</v>
      </c>
      <c r="E621" s="452"/>
      <c r="F621" s="531">
        <v>1</v>
      </c>
      <c r="G621" s="314">
        <v>20</v>
      </c>
      <c r="H621" s="356">
        <v>1</v>
      </c>
      <c r="I621" s="314">
        <v>20</v>
      </c>
      <c r="J621" s="356">
        <v>2</v>
      </c>
      <c r="K621" s="314">
        <v>20</v>
      </c>
      <c r="L621" s="356">
        <v>1</v>
      </c>
      <c r="M621" s="314">
        <v>33.333333333333336</v>
      </c>
      <c r="N621" s="356"/>
      <c r="O621" s="314"/>
      <c r="P621" s="315"/>
      <c r="Q621" s="316"/>
      <c r="R621" s="315"/>
      <c r="S621" s="316"/>
      <c r="T621" s="315"/>
      <c r="U621" s="316"/>
      <c r="V621" s="316"/>
      <c r="W621" s="452"/>
      <c r="X621" s="452"/>
      <c r="Y621" s="452"/>
      <c r="Z621" s="452"/>
      <c r="AA621" s="452"/>
      <c r="AB621" s="452"/>
      <c r="AC621" s="452"/>
      <c r="AD621" s="311"/>
    </row>
    <row r="622" spans="1:30" ht="20.100000000000001" customHeight="1">
      <c r="A622" s="311"/>
      <c r="B622" s="311"/>
      <c r="C622" s="452"/>
      <c r="D622" s="311" t="s">
        <v>1861</v>
      </c>
      <c r="E622" s="452"/>
      <c r="F622" s="531"/>
      <c r="G622" s="314"/>
      <c r="H622" s="356"/>
      <c r="I622" s="314"/>
      <c r="J622" s="356"/>
      <c r="K622" s="314"/>
      <c r="L622" s="356"/>
      <c r="M622" s="314"/>
      <c r="N622" s="356"/>
      <c r="O622" s="314"/>
      <c r="P622" s="315"/>
      <c r="Q622" s="316"/>
      <c r="R622" s="315"/>
      <c r="S622" s="316"/>
      <c r="T622" s="315"/>
      <c r="U622" s="316"/>
      <c r="V622" s="316"/>
      <c r="W622" s="452"/>
      <c r="X622" s="452"/>
      <c r="Y622" s="452"/>
      <c r="Z622" s="452"/>
      <c r="AA622" s="452"/>
      <c r="AB622" s="452"/>
      <c r="AC622" s="452"/>
      <c r="AD622" s="311"/>
    </row>
    <row r="623" spans="1:30" ht="20.100000000000001" customHeight="1">
      <c r="A623" s="311"/>
      <c r="B623" s="311"/>
      <c r="C623" s="452"/>
      <c r="D623" s="311" t="s">
        <v>1862</v>
      </c>
      <c r="E623" s="452"/>
      <c r="F623" s="531"/>
      <c r="G623" s="314"/>
      <c r="H623" s="356"/>
      <c r="I623" s="314"/>
      <c r="J623" s="356"/>
      <c r="K623" s="314"/>
      <c r="L623" s="356"/>
      <c r="M623" s="314"/>
      <c r="N623" s="356"/>
      <c r="O623" s="314"/>
      <c r="P623" s="315"/>
      <c r="Q623" s="316"/>
      <c r="R623" s="315"/>
      <c r="S623" s="316"/>
      <c r="T623" s="315"/>
      <c r="U623" s="316"/>
      <c r="V623" s="316"/>
      <c r="W623" s="452"/>
      <c r="X623" s="452"/>
      <c r="Y623" s="452"/>
      <c r="Z623" s="452"/>
      <c r="AA623" s="452"/>
      <c r="AB623" s="452"/>
      <c r="AC623" s="452"/>
      <c r="AD623" s="311"/>
    </row>
    <row r="624" spans="1:30" ht="20.100000000000001" customHeight="1">
      <c r="A624" s="374" t="s">
        <v>3292</v>
      </c>
      <c r="B624" s="374" t="s">
        <v>1153</v>
      </c>
      <c r="C624" s="358" t="s">
        <v>3335</v>
      </c>
      <c r="D624" s="374" t="s">
        <v>2282</v>
      </c>
      <c r="E624" s="358" t="s">
        <v>7646</v>
      </c>
      <c r="F624" s="443">
        <v>1</v>
      </c>
      <c r="G624" s="444">
        <v>10</v>
      </c>
      <c r="H624" s="443">
        <v>1</v>
      </c>
      <c r="I624" s="444">
        <v>9.0909090909090917</v>
      </c>
      <c r="J624" s="443">
        <v>1</v>
      </c>
      <c r="K624" s="444">
        <v>5.2631578947368425</v>
      </c>
      <c r="L624" s="443">
        <v>3</v>
      </c>
      <c r="M624" s="444">
        <v>25</v>
      </c>
      <c r="N624" s="443"/>
      <c r="O624" s="444"/>
      <c r="P624" s="471"/>
      <c r="Q624" s="465"/>
      <c r="R624" s="471">
        <v>3</v>
      </c>
      <c r="S624" s="465">
        <v>9.375</v>
      </c>
      <c r="T624" s="471">
        <v>5</v>
      </c>
      <c r="U624" s="465">
        <v>6.3291139240506329</v>
      </c>
      <c r="V624" s="465" t="s">
        <v>8028</v>
      </c>
      <c r="W624" s="358" t="s">
        <v>7010</v>
      </c>
      <c r="X624" s="358" t="s">
        <v>7010</v>
      </c>
      <c r="Y624" s="358" t="s">
        <v>7010</v>
      </c>
      <c r="Z624" s="358" t="s">
        <v>7010</v>
      </c>
      <c r="AA624" s="358" t="s">
        <v>7010</v>
      </c>
      <c r="AB624" s="358" t="s">
        <v>7010</v>
      </c>
      <c r="AC624" s="358" t="s">
        <v>7010</v>
      </c>
      <c r="AD624" s="374"/>
    </row>
    <row r="625" spans="1:30" ht="20.100000000000001" customHeight="1">
      <c r="A625" s="311"/>
      <c r="B625" s="311"/>
      <c r="C625" s="452"/>
      <c r="D625" s="311" t="s">
        <v>2283</v>
      </c>
      <c r="E625" s="452"/>
      <c r="F625" s="531">
        <v>1</v>
      </c>
      <c r="G625" s="314">
        <v>10</v>
      </c>
      <c r="H625" s="356">
        <v>1</v>
      </c>
      <c r="I625" s="314">
        <v>9.0909090909090917</v>
      </c>
      <c r="J625" s="356"/>
      <c r="K625" s="314"/>
      <c r="L625" s="356"/>
      <c r="M625" s="314"/>
      <c r="N625" s="356"/>
      <c r="O625" s="314"/>
      <c r="P625" s="315"/>
      <c r="Q625" s="316"/>
      <c r="R625" s="315">
        <v>1</v>
      </c>
      <c r="S625" s="316">
        <v>3.125</v>
      </c>
      <c r="T625" s="315">
        <v>1</v>
      </c>
      <c r="U625" s="316">
        <v>1.2658227848101267</v>
      </c>
      <c r="V625" s="316"/>
      <c r="W625" s="452"/>
      <c r="X625" s="452"/>
      <c r="Y625" s="452"/>
      <c r="Z625" s="452"/>
      <c r="AA625" s="452"/>
      <c r="AB625" s="452"/>
      <c r="AC625" s="452"/>
      <c r="AD625" s="311"/>
    </row>
    <row r="626" spans="1:30" ht="20.100000000000001" customHeight="1">
      <c r="A626" s="311"/>
      <c r="B626" s="311"/>
      <c r="C626" s="452"/>
      <c r="D626" s="311" t="s">
        <v>8982</v>
      </c>
      <c r="E626" s="452"/>
      <c r="F626" s="531"/>
      <c r="G626" s="314"/>
      <c r="H626" s="356">
        <v>1</v>
      </c>
      <c r="I626" s="314">
        <v>9.0909090909090917</v>
      </c>
      <c r="J626" s="356">
        <v>1</v>
      </c>
      <c r="K626" s="314">
        <v>5.2631578947368425</v>
      </c>
      <c r="L626" s="356">
        <v>1</v>
      </c>
      <c r="M626" s="314">
        <v>8.3333333333333339</v>
      </c>
      <c r="N626" s="356"/>
      <c r="O626" s="314"/>
      <c r="P626" s="315"/>
      <c r="Q626" s="316"/>
      <c r="R626" s="315">
        <v>4</v>
      </c>
      <c r="S626" s="316">
        <v>12.5</v>
      </c>
      <c r="T626" s="315">
        <v>6</v>
      </c>
      <c r="U626" s="316">
        <v>7.5949367088607591</v>
      </c>
      <c r="V626" s="316"/>
      <c r="W626" s="452"/>
      <c r="X626" s="452"/>
      <c r="Y626" s="452"/>
      <c r="Z626" s="452"/>
      <c r="AA626" s="452"/>
      <c r="AB626" s="452"/>
      <c r="AC626" s="452"/>
      <c r="AD626" s="311"/>
    </row>
    <row r="627" spans="1:30" ht="20.100000000000001" customHeight="1">
      <c r="A627" s="311"/>
      <c r="B627" s="311"/>
      <c r="C627" s="452"/>
      <c r="D627" s="311" t="s">
        <v>2284</v>
      </c>
      <c r="E627" s="452"/>
      <c r="F627" s="531"/>
      <c r="G627" s="314"/>
      <c r="H627" s="356"/>
      <c r="I627" s="314"/>
      <c r="J627" s="356">
        <v>1</v>
      </c>
      <c r="K627" s="314">
        <v>5.2631578947368425</v>
      </c>
      <c r="L627" s="356"/>
      <c r="M627" s="314"/>
      <c r="N627" s="356">
        <v>1</v>
      </c>
      <c r="O627" s="314">
        <v>20</v>
      </c>
      <c r="P627" s="315"/>
      <c r="Q627" s="316"/>
      <c r="R627" s="315"/>
      <c r="S627" s="316"/>
      <c r="T627" s="315">
        <v>3</v>
      </c>
      <c r="U627" s="316">
        <v>3.7974683544303796</v>
      </c>
      <c r="V627" s="316"/>
      <c r="W627" s="452"/>
      <c r="X627" s="452"/>
      <c r="Y627" s="452"/>
      <c r="Z627" s="452"/>
      <c r="AA627" s="452"/>
      <c r="AB627" s="452"/>
      <c r="AC627" s="452"/>
      <c r="AD627" s="311"/>
    </row>
    <row r="628" spans="1:30" ht="20.100000000000001" customHeight="1">
      <c r="A628" s="311"/>
      <c r="B628" s="311"/>
      <c r="C628" s="452"/>
      <c r="D628" s="311" t="s">
        <v>8983</v>
      </c>
      <c r="E628" s="452"/>
      <c r="F628" s="531">
        <v>4</v>
      </c>
      <c r="G628" s="314">
        <v>40</v>
      </c>
      <c r="H628" s="356">
        <v>2</v>
      </c>
      <c r="I628" s="314">
        <v>18.181818181818183</v>
      </c>
      <c r="J628" s="356">
        <v>5</v>
      </c>
      <c r="K628" s="314">
        <v>26.315789473684209</v>
      </c>
      <c r="L628" s="356">
        <v>2</v>
      </c>
      <c r="M628" s="314">
        <v>16.666666666666668</v>
      </c>
      <c r="N628" s="356">
        <v>2</v>
      </c>
      <c r="O628" s="314">
        <v>40</v>
      </c>
      <c r="P628" s="315">
        <v>2</v>
      </c>
      <c r="Q628" s="316">
        <v>40</v>
      </c>
      <c r="R628" s="315">
        <v>9</v>
      </c>
      <c r="S628" s="316">
        <v>28.125</v>
      </c>
      <c r="T628" s="315">
        <v>17</v>
      </c>
      <c r="U628" s="316">
        <v>21.518987341772153</v>
      </c>
      <c r="V628" s="316"/>
      <c r="W628" s="452"/>
      <c r="X628" s="452"/>
      <c r="Y628" s="452"/>
      <c r="Z628" s="452"/>
      <c r="AA628" s="452"/>
      <c r="AB628" s="452"/>
      <c r="AC628" s="452"/>
      <c r="AD628" s="311"/>
    </row>
    <row r="629" spans="1:30" ht="20.100000000000001" customHeight="1">
      <c r="A629" s="311"/>
      <c r="B629" s="311"/>
      <c r="C629" s="452"/>
      <c r="D629" s="311" t="s">
        <v>2285</v>
      </c>
      <c r="E629" s="452"/>
      <c r="F629" s="531">
        <v>1</v>
      </c>
      <c r="G629" s="314">
        <v>10</v>
      </c>
      <c r="H629" s="356">
        <v>3</v>
      </c>
      <c r="I629" s="314">
        <v>27.272727272727273</v>
      </c>
      <c r="J629" s="356">
        <v>3</v>
      </c>
      <c r="K629" s="314">
        <v>15.789473684210526</v>
      </c>
      <c r="L629" s="356">
        <v>1</v>
      </c>
      <c r="M629" s="314">
        <v>8.3333333333333339</v>
      </c>
      <c r="N629" s="356">
        <v>2</v>
      </c>
      <c r="O629" s="314">
        <v>40</v>
      </c>
      <c r="P629" s="315">
        <v>1</v>
      </c>
      <c r="Q629" s="316">
        <v>20</v>
      </c>
      <c r="R629" s="315">
        <v>6</v>
      </c>
      <c r="S629" s="316">
        <v>18.75</v>
      </c>
      <c r="T629" s="315">
        <v>19</v>
      </c>
      <c r="U629" s="316">
        <v>24.050632911392405</v>
      </c>
      <c r="V629" s="316"/>
      <c r="W629" s="452"/>
      <c r="X629" s="452"/>
      <c r="Y629" s="452"/>
      <c r="Z629" s="452"/>
      <c r="AA629" s="452"/>
      <c r="AB629" s="452"/>
      <c r="AC629" s="452"/>
      <c r="AD629" s="311"/>
    </row>
    <row r="630" spans="1:30" ht="20.100000000000001" customHeight="1">
      <c r="A630" s="311"/>
      <c r="B630" s="311"/>
      <c r="C630" s="452"/>
      <c r="D630" s="311" t="s">
        <v>2286</v>
      </c>
      <c r="E630" s="452"/>
      <c r="F630" s="531"/>
      <c r="G630" s="314"/>
      <c r="H630" s="356"/>
      <c r="I630" s="314"/>
      <c r="J630" s="356">
        <v>1</v>
      </c>
      <c r="K630" s="314">
        <v>5.2631578947368425</v>
      </c>
      <c r="L630" s="356">
        <v>1</v>
      </c>
      <c r="M630" s="314">
        <v>8.3333333333333339</v>
      </c>
      <c r="N630" s="356"/>
      <c r="O630" s="314"/>
      <c r="P630" s="315"/>
      <c r="Q630" s="316"/>
      <c r="R630" s="315">
        <v>1</v>
      </c>
      <c r="S630" s="316">
        <v>3.125</v>
      </c>
      <c r="T630" s="315">
        <v>1</v>
      </c>
      <c r="U630" s="316">
        <v>1.2658227848101267</v>
      </c>
      <c r="V630" s="316"/>
      <c r="W630" s="452"/>
      <c r="X630" s="452"/>
      <c r="Y630" s="452"/>
      <c r="Z630" s="452"/>
      <c r="AA630" s="452"/>
      <c r="AB630" s="452"/>
      <c r="AC630" s="452"/>
      <c r="AD630" s="311"/>
    </row>
    <row r="631" spans="1:30" ht="20.100000000000001" customHeight="1">
      <c r="A631" s="311"/>
      <c r="B631" s="311"/>
      <c r="C631" s="452"/>
      <c r="D631" s="311" t="s">
        <v>2287</v>
      </c>
      <c r="E631" s="452"/>
      <c r="F631" s="531"/>
      <c r="G631" s="314"/>
      <c r="H631" s="356">
        <v>1</v>
      </c>
      <c r="I631" s="314">
        <v>9.0909090909090917</v>
      </c>
      <c r="J631" s="356"/>
      <c r="K631" s="314"/>
      <c r="L631" s="356">
        <v>1</v>
      </c>
      <c r="M631" s="314">
        <v>8.3333333333333339</v>
      </c>
      <c r="N631" s="356"/>
      <c r="O631" s="314"/>
      <c r="P631" s="315">
        <v>1</v>
      </c>
      <c r="Q631" s="316">
        <v>20</v>
      </c>
      <c r="R631" s="315"/>
      <c r="S631" s="316"/>
      <c r="T631" s="315">
        <v>5</v>
      </c>
      <c r="U631" s="316">
        <v>6.3291139240506329</v>
      </c>
      <c r="V631" s="316"/>
      <c r="W631" s="452"/>
      <c r="X631" s="452"/>
      <c r="Y631" s="452"/>
      <c r="Z631" s="452"/>
      <c r="AA631" s="452"/>
      <c r="AB631" s="452"/>
      <c r="AC631" s="452"/>
      <c r="AD631" s="311"/>
    </row>
    <row r="632" spans="1:30" ht="20.100000000000001" customHeight="1">
      <c r="A632" s="311"/>
      <c r="B632" s="311"/>
      <c r="C632" s="452"/>
      <c r="D632" s="311" t="s">
        <v>2337</v>
      </c>
      <c r="E632" s="452"/>
      <c r="F632" s="531"/>
      <c r="G632" s="314"/>
      <c r="H632" s="356"/>
      <c r="I632" s="314"/>
      <c r="J632" s="356">
        <v>1</v>
      </c>
      <c r="K632" s="314">
        <v>5.2631578947368425</v>
      </c>
      <c r="L632" s="356">
        <v>1</v>
      </c>
      <c r="M632" s="314">
        <v>8.3333333333333339</v>
      </c>
      <c r="N632" s="356"/>
      <c r="O632" s="314"/>
      <c r="P632" s="315"/>
      <c r="Q632" s="316"/>
      <c r="R632" s="315"/>
      <c r="S632" s="316"/>
      <c r="T632" s="315"/>
      <c r="U632" s="316"/>
      <c r="V632" s="316"/>
      <c r="W632" s="452"/>
      <c r="X632" s="452"/>
      <c r="Y632" s="452"/>
      <c r="Z632" s="452"/>
      <c r="AA632" s="452"/>
      <c r="AB632" s="452"/>
      <c r="AC632" s="452"/>
      <c r="AD632" s="311"/>
    </row>
    <row r="633" spans="1:30" ht="20.100000000000001" customHeight="1">
      <c r="A633" s="311"/>
      <c r="B633" s="311"/>
      <c r="C633" s="452"/>
      <c r="D633" s="311" t="s">
        <v>8473</v>
      </c>
      <c r="E633" s="452"/>
      <c r="F633" s="531">
        <v>3</v>
      </c>
      <c r="G633" s="314">
        <v>30</v>
      </c>
      <c r="H633" s="356">
        <v>2</v>
      </c>
      <c r="I633" s="314">
        <v>18.181818181818183</v>
      </c>
      <c r="J633" s="356">
        <v>6</v>
      </c>
      <c r="K633" s="314">
        <v>31.578947368421051</v>
      </c>
      <c r="L633" s="356">
        <v>2</v>
      </c>
      <c r="M633" s="314">
        <v>16.666666666666668</v>
      </c>
      <c r="N633" s="356"/>
      <c r="O633" s="314"/>
      <c r="P633" s="315">
        <v>1</v>
      </c>
      <c r="Q633" s="316">
        <v>20</v>
      </c>
      <c r="R633" s="315">
        <v>8</v>
      </c>
      <c r="S633" s="316">
        <v>25</v>
      </c>
      <c r="T633" s="315">
        <v>22</v>
      </c>
      <c r="U633" s="316">
        <v>27.848101265822784</v>
      </c>
      <c r="V633" s="316"/>
      <c r="W633" s="452"/>
      <c r="X633" s="452"/>
      <c r="Y633" s="452"/>
      <c r="Z633" s="452"/>
      <c r="AA633" s="452"/>
      <c r="AB633" s="452"/>
      <c r="AC633" s="452"/>
      <c r="AD633" s="311"/>
    </row>
    <row r="634" spans="1:30" ht="20.100000000000001" customHeight="1">
      <c r="A634" s="311"/>
      <c r="B634" s="311"/>
      <c r="C634" s="452"/>
      <c r="D634" s="311" t="s">
        <v>1959</v>
      </c>
      <c r="E634" s="452"/>
      <c r="F634" s="531"/>
      <c r="G634" s="314"/>
      <c r="H634" s="356"/>
      <c r="I634" s="314"/>
      <c r="J634" s="356"/>
      <c r="K634" s="314"/>
      <c r="L634" s="356"/>
      <c r="M634" s="314"/>
      <c r="N634" s="356"/>
      <c r="O634" s="314"/>
      <c r="P634" s="315"/>
      <c r="Q634" s="316"/>
      <c r="R634" s="315"/>
      <c r="S634" s="316"/>
      <c r="T634" s="315"/>
      <c r="U634" s="316"/>
      <c r="V634" s="316"/>
      <c r="W634" s="452"/>
      <c r="X634" s="452"/>
      <c r="Y634" s="452"/>
      <c r="Z634" s="452"/>
      <c r="AA634" s="452"/>
      <c r="AB634" s="452"/>
      <c r="AC634" s="452"/>
      <c r="AD634" s="311"/>
    </row>
    <row r="635" spans="1:30" ht="20.100000000000001" customHeight="1">
      <c r="A635" s="311"/>
      <c r="B635" s="311"/>
      <c r="C635" s="452"/>
      <c r="D635" s="311" t="s">
        <v>1960</v>
      </c>
      <c r="E635" s="452"/>
      <c r="F635" s="531"/>
      <c r="G635" s="314"/>
      <c r="H635" s="356"/>
      <c r="I635" s="314"/>
      <c r="J635" s="356"/>
      <c r="K635" s="314"/>
      <c r="L635" s="356"/>
      <c r="M635" s="314"/>
      <c r="N635" s="356"/>
      <c r="O635" s="314"/>
      <c r="P635" s="315"/>
      <c r="Q635" s="316"/>
      <c r="R635" s="315"/>
      <c r="S635" s="316"/>
      <c r="T635" s="315"/>
      <c r="U635" s="316"/>
      <c r="V635" s="316"/>
      <c r="W635" s="452"/>
      <c r="X635" s="452"/>
      <c r="Y635" s="452"/>
      <c r="Z635" s="452"/>
      <c r="AA635" s="452"/>
      <c r="AB635" s="452"/>
      <c r="AC635" s="452"/>
      <c r="AD635" s="311"/>
    </row>
    <row r="636" spans="1:30" ht="20.100000000000001" customHeight="1">
      <c r="A636" s="374" t="s">
        <v>3293</v>
      </c>
      <c r="B636" s="374" t="s">
        <v>1154</v>
      </c>
      <c r="C636" s="358" t="s">
        <v>3347</v>
      </c>
      <c r="D636" s="374"/>
      <c r="E636" s="358"/>
      <c r="F636" s="443"/>
      <c r="G636" s="444"/>
      <c r="H636" s="443"/>
      <c r="I636" s="444"/>
      <c r="J636" s="443">
        <v>1</v>
      </c>
      <c r="K636" s="444">
        <v>100</v>
      </c>
      <c r="L636" s="443">
        <v>1</v>
      </c>
      <c r="M636" s="444">
        <v>100</v>
      </c>
      <c r="N636" s="443"/>
      <c r="O636" s="444"/>
      <c r="P636" s="471"/>
      <c r="Q636" s="465"/>
      <c r="R636" s="471"/>
      <c r="S636" s="465"/>
      <c r="T636" s="471"/>
      <c r="U636" s="465"/>
      <c r="V636" s="465" t="s">
        <v>8028</v>
      </c>
      <c r="W636" s="358" t="s">
        <v>7010</v>
      </c>
      <c r="X636" s="358" t="s">
        <v>7010</v>
      </c>
      <c r="Y636" s="358" t="s">
        <v>7010</v>
      </c>
      <c r="Z636" s="358" t="s">
        <v>7010</v>
      </c>
      <c r="AA636" s="358" t="s">
        <v>7010</v>
      </c>
      <c r="AB636" s="358" t="s">
        <v>7010</v>
      </c>
      <c r="AC636" s="358" t="s">
        <v>7010</v>
      </c>
      <c r="AD636" s="374"/>
    </row>
    <row r="637" spans="1:30" ht="20.100000000000001" customHeight="1">
      <c r="A637" s="374" t="s">
        <v>3294</v>
      </c>
      <c r="B637" s="374" t="s">
        <v>1155</v>
      </c>
      <c r="C637" s="358" t="s">
        <v>3335</v>
      </c>
      <c r="D637" s="374" t="s">
        <v>2267</v>
      </c>
      <c r="E637" s="358"/>
      <c r="F637" s="443">
        <v>1</v>
      </c>
      <c r="G637" s="444">
        <v>50</v>
      </c>
      <c r="H637" s="443">
        <v>1</v>
      </c>
      <c r="I637" s="444">
        <v>25</v>
      </c>
      <c r="J637" s="443"/>
      <c r="K637" s="444"/>
      <c r="L637" s="443">
        <v>1</v>
      </c>
      <c r="M637" s="444">
        <v>100</v>
      </c>
      <c r="N637" s="443">
        <v>1</v>
      </c>
      <c r="O637" s="444">
        <v>100</v>
      </c>
      <c r="P637" s="471">
        <v>1</v>
      </c>
      <c r="Q637" s="465">
        <v>100</v>
      </c>
      <c r="R637" s="471"/>
      <c r="S637" s="465"/>
      <c r="T637" s="471"/>
      <c r="U637" s="465"/>
      <c r="V637" s="465" t="s">
        <v>8028</v>
      </c>
      <c r="W637" s="358" t="s">
        <v>7010</v>
      </c>
      <c r="X637" s="358" t="s">
        <v>7010</v>
      </c>
      <c r="Y637" s="358" t="s">
        <v>7010</v>
      </c>
      <c r="Z637" s="358" t="s">
        <v>7010</v>
      </c>
      <c r="AA637" s="358" t="s">
        <v>7010</v>
      </c>
      <c r="AB637" s="358" t="s">
        <v>7010</v>
      </c>
      <c r="AC637" s="358" t="s">
        <v>7010</v>
      </c>
      <c r="AD637" s="374" t="s">
        <v>7431</v>
      </c>
    </row>
    <row r="638" spans="1:30" ht="20.100000000000001" customHeight="1">
      <c r="A638" s="311"/>
      <c r="B638" s="311"/>
      <c r="C638" s="452"/>
      <c r="D638" s="311" t="s">
        <v>2268</v>
      </c>
      <c r="E638" s="452"/>
      <c r="F638" s="531">
        <v>1</v>
      </c>
      <c r="G638" s="314">
        <v>50</v>
      </c>
      <c r="H638" s="356"/>
      <c r="I638" s="314"/>
      <c r="J638" s="356">
        <v>1</v>
      </c>
      <c r="K638" s="314">
        <f>J638/4*100</f>
        <v>25</v>
      </c>
      <c r="L638" s="356"/>
      <c r="M638" s="314"/>
      <c r="N638" s="356"/>
      <c r="O638" s="314"/>
      <c r="P638" s="315"/>
      <c r="Q638" s="316"/>
      <c r="R638" s="315">
        <v>5</v>
      </c>
      <c r="S638" s="316">
        <v>35.714285714285715</v>
      </c>
      <c r="T638" s="315">
        <v>2</v>
      </c>
      <c r="U638" s="316">
        <v>6.666666666666667</v>
      </c>
      <c r="V638" s="316"/>
      <c r="W638" s="452"/>
      <c r="X638" s="452"/>
      <c r="Y638" s="452"/>
      <c r="Z638" s="452"/>
      <c r="AA638" s="452"/>
      <c r="AB638" s="452"/>
      <c r="AC638" s="452"/>
      <c r="AD638" s="311" t="s">
        <v>7432</v>
      </c>
    </row>
    <row r="639" spans="1:30" ht="20.100000000000001" customHeight="1">
      <c r="A639" s="311"/>
      <c r="B639" s="311"/>
      <c r="C639" s="452"/>
      <c r="D639" s="311" t="s">
        <v>2269</v>
      </c>
      <c r="E639" s="452"/>
      <c r="F639" s="531"/>
      <c r="G639" s="314"/>
      <c r="H639" s="356">
        <v>1</v>
      </c>
      <c r="I639" s="314">
        <v>25</v>
      </c>
      <c r="J639" s="356"/>
      <c r="K639" s="314"/>
      <c r="L639" s="356"/>
      <c r="M639" s="314"/>
      <c r="N639" s="356"/>
      <c r="O639" s="314"/>
      <c r="P639" s="315"/>
      <c r="Q639" s="316"/>
      <c r="R639" s="315"/>
      <c r="S639" s="316"/>
      <c r="T639" s="315">
        <v>2</v>
      </c>
      <c r="U639" s="316">
        <v>6.666666666666667</v>
      </c>
      <c r="V639" s="316"/>
      <c r="W639" s="452"/>
      <c r="X639" s="452"/>
      <c r="Y639" s="452"/>
      <c r="Z639" s="452"/>
      <c r="AA639" s="452"/>
      <c r="AB639" s="452"/>
      <c r="AC639" s="452"/>
      <c r="AD639" s="311"/>
    </row>
    <row r="640" spans="1:30" ht="20.100000000000001" customHeight="1">
      <c r="A640" s="311"/>
      <c r="B640" s="311"/>
      <c r="C640" s="452"/>
      <c r="D640" s="311" t="s">
        <v>2270</v>
      </c>
      <c r="E640" s="452"/>
      <c r="F640" s="531"/>
      <c r="G640" s="314"/>
      <c r="H640" s="356"/>
      <c r="I640" s="314"/>
      <c r="J640" s="356"/>
      <c r="K640" s="314"/>
      <c r="L640" s="356"/>
      <c r="M640" s="314"/>
      <c r="N640" s="356"/>
      <c r="O640" s="314"/>
      <c r="P640" s="315"/>
      <c r="Q640" s="316"/>
      <c r="R640" s="315">
        <v>2</v>
      </c>
      <c r="S640" s="316">
        <v>14.285714285714286</v>
      </c>
      <c r="T640" s="315">
        <v>4</v>
      </c>
      <c r="U640" s="316">
        <v>13.333333333333334</v>
      </c>
      <c r="V640" s="316"/>
      <c r="W640" s="452"/>
      <c r="X640" s="452"/>
      <c r="Y640" s="452"/>
      <c r="Z640" s="452"/>
      <c r="AA640" s="452"/>
      <c r="AB640" s="452"/>
      <c r="AC640" s="452"/>
      <c r="AD640" s="311"/>
    </row>
    <row r="641" spans="1:30" ht="20.100000000000001" customHeight="1">
      <c r="A641" s="311"/>
      <c r="B641" s="311"/>
      <c r="C641" s="452"/>
      <c r="D641" s="311" t="s">
        <v>2271</v>
      </c>
      <c r="E641" s="452"/>
      <c r="F641" s="531"/>
      <c r="G641" s="314"/>
      <c r="H641" s="356"/>
      <c r="I641" s="314"/>
      <c r="J641" s="356"/>
      <c r="K641" s="314"/>
      <c r="L641" s="356"/>
      <c r="M641" s="314"/>
      <c r="N641" s="356"/>
      <c r="O641" s="314"/>
      <c r="P641" s="315"/>
      <c r="Q641" s="316"/>
      <c r="R641" s="315">
        <v>2</v>
      </c>
      <c r="S641" s="316">
        <v>14.285714285714286</v>
      </c>
      <c r="T641" s="315">
        <v>1</v>
      </c>
      <c r="U641" s="316">
        <v>3.3333333333333335</v>
      </c>
      <c r="V641" s="316"/>
      <c r="W641" s="452"/>
      <c r="X641" s="452"/>
      <c r="Y641" s="452"/>
      <c r="Z641" s="452"/>
      <c r="AA641" s="452"/>
      <c r="AB641" s="452"/>
      <c r="AC641" s="452"/>
      <c r="AD641" s="311"/>
    </row>
    <row r="642" spans="1:30" ht="20.100000000000001" customHeight="1">
      <c r="A642" s="311"/>
      <c r="B642" s="311"/>
      <c r="C642" s="452"/>
      <c r="D642" s="311" t="s">
        <v>2272</v>
      </c>
      <c r="E642" s="452"/>
      <c r="F642" s="531"/>
      <c r="G642" s="314"/>
      <c r="H642" s="356">
        <v>1</v>
      </c>
      <c r="I642" s="314">
        <v>25</v>
      </c>
      <c r="J642" s="356">
        <v>2</v>
      </c>
      <c r="K642" s="314">
        <f>J642/4*100</f>
        <v>50</v>
      </c>
      <c r="L642" s="356"/>
      <c r="M642" s="314"/>
      <c r="N642" s="356"/>
      <c r="O642" s="314"/>
      <c r="P642" s="315"/>
      <c r="Q642" s="316"/>
      <c r="R642" s="315">
        <v>1</v>
      </c>
      <c r="S642" s="316">
        <v>7.1428571428571432</v>
      </c>
      <c r="T642" s="315">
        <v>16</v>
      </c>
      <c r="U642" s="316">
        <v>53.333333333333336</v>
      </c>
      <c r="V642" s="316"/>
      <c r="W642" s="452"/>
      <c r="X642" s="452"/>
      <c r="Y642" s="452"/>
      <c r="Z642" s="452"/>
      <c r="AA642" s="452"/>
      <c r="AB642" s="452"/>
      <c r="AC642" s="452"/>
      <c r="AD642" s="311"/>
    </row>
    <row r="643" spans="1:30" ht="20.100000000000001" customHeight="1">
      <c r="A643" s="311"/>
      <c r="B643" s="311"/>
      <c r="C643" s="452"/>
      <c r="D643" s="311" t="s">
        <v>8915</v>
      </c>
      <c r="E643" s="452"/>
      <c r="F643" s="531"/>
      <c r="G643" s="314"/>
      <c r="H643" s="356"/>
      <c r="I643" s="314"/>
      <c r="J643" s="356"/>
      <c r="K643" s="314"/>
      <c r="L643" s="356"/>
      <c r="M643" s="314"/>
      <c r="N643" s="356"/>
      <c r="O643" s="314"/>
      <c r="P643" s="315"/>
      <c r="Q643" s="316"/>
      <c r="R643" s="315"/>
      <c r="S643" s="316"/>
      <c r="T643" s="315"/>
      <c r="U643" s="316"/>
      <c r="V643" s="316"/>
      <c r="W643" s="452"/>
      <c r="X643" s="452"/>
      <c r="Y643" s="452"/>
      <c r="Z643" s="452"/>
      <c r="AA643" s="452"/>
      <c r="AB643" s="452"/>
      <c r="AC643" s="452"/>
      <c r="AD643" s="311"/>
    </row>
    <row r="644" spans="1:30" ht="20.100000000000001" customHeight="1">
      <c r="A644" s="311"/>
      <c r="B644" s="311"/>
      <c r="C644" s="452"/>
      <c r="D644" s="311" t="s">
        <v>2274</v>
      </c>
      <c r="E644" s="452"/>
      <c r="F644" s="531"/>
      <c r="G644" s="314"/>
      <c r="H644" s="356"/>
      <c r="I644" s="314"/>
      <c r="J644" s="356"/>
      <c r="K644" s="314"/>
      <c r="L644" s="356"/>
      <c r="M644" s="314"/>
      <c r="N644" s="356"/>
      <c r="O644" s="314"/>
      <c r="P644" s="315"/>
      <c r="Q644" s="316"/>
      <c r="R644" s="315"/>
      <c r="S644" s="316"/>
      <c r="T644" s="315">
        <v>1</v>
      </c>
      <c r="U644" s="316">
        <v>3.3333333333333335</v>
      </c>
      <c r="V644" s="316"/>
      <c r="W644" s="452"/>
      <c r="X644" s="452"/>
      <c r="Y644" s="452"/>
      <c r="Z644" s="452"/>
      <c r="AA644" s="452"/>
      <c r="AB644" s="452"/>
      <c r="AC644" s="452"/>
      <c r="AD644" s="311"/>
    </row>
    <row r="645" spans="1:30" ht="20.100000000000001" customHeight="1">
      <c r="A645" s="311"/>
      <c r="B645" s="311"/>
      <c r="C645" s="452"/>
      <c r="D645" s="311" t="s">
        <v>8916</v>
      </c>
      <c r="E645" s="452"/>
      <c r="F645" s="531"/>
      <c r="G645" s="314"/>
      <c r="H645" s="356"/>
      <c r="I645" s="314"/>
      <c r="J645" s="356"/>
      <c r="K645" s="314"/>
      <c r="L645" s="356"/>
      <c r="M645" s="314"/>
      <c r="N645" s="356"/>
      <c r="O645" s="314"/>
      <c r="P645" s="315"/>
      <c r="Q645" s="316"/>
      <c r="R645" s="315"/>
      <c r="S645" s="316"/>
      <c r="T645" s="315"/>
      <c r="U645" s="316"/>
      <c r="V645" s="316"/>
      <c r="W645" s="452"/>
      <c r="X645" s="452"/>
      <c r="Y645" s="452"/>
      <c r="Z645" s="452"/>
      <c r="AA645" s="452"/>
      <c r="AB645" s="452"/>
      <c r="AC645" s="452"/>
      <c r="AD645" s="311"/>
    </row>
    <row r="646" spans="1:30" ht="20.100000000000001" customHeight="1">
      <c r="A646" s="311"/>
      <c r="B646" s="311"/>
      <c r="C646" s="452"/>
      <c r="D646" s="311" t="s">
        <v>8917</v>
      </c>
      <c r="E646" s="452"/>
      <c r="F646" s="531"/>
      <c r="G646" s="314"/>
      <c r="H646" s="356"/>
      <c r="I646" s="314"/>
      <c r="J646" s="356"/>
      <c r="K646" s="314"/>
      <c r="L646" s="356"/>
      <c r="M646" s="314"/>
      <c r="N646" s="356"/>
      <c r="O646" s="314"/>
      <c r="P646" s="315"/>
      <c r="Q646" s="316"/>
      <c r="R646" s="315"/>
      <c r="S646" s="316"/>
      <c r="T646" s="315"/>
      <c r="U646" s="316"/>
      <c r="V646" s="316"/>
      <c r="W646" s="452"/>
      <c r="X646" s="452"/>
      <c r="Y646" s="452"/>
      <c r="Z646" s="452"/>
      <c r="AA646" s="452"/>
      <c r="AB646" s="452"/>
      <c r="AC646" s="452"/>
      <c r="AD646" s="311"/>
    </row>
    <row r="647" spans="1:30" ht="20.100000000000001" customHeight="1">
      <c r="A647" s="311"/>
      <c r="B647" s="311"/>
      <c r="C647" s="452"/>
      <c r="D647" s="311" t="s">
        <v>8918</v>
      </c>
      <c r="E647" s="452"/>
      <c r="F647" s="531"/>
      <c r="G647" s="314"/>
      <c r="H647" s="356"/>
      <c r="I647" s="314"/>
      <c r="J647" s="356"/>
      <c r="K647" s="314"/>
      <c r="L647" s="356"/>
      <c r="M647" s="314"/>
      <c r="N647" s="356"/>
      <c r="O647" s="314"/>
      <c r="P647" s="315"/>
      <c r="Q647" s="316"/>
      <c r="R647" s="315"/>
      <c r="S647" s="316"/>
      <c r="T647" s="315"/>
      <c r="U647" s="316"/>
      <c r="V647" s="316"/>
      <c r="W647" s="452"/>
      <c r="X647" s="452"/>
      <c r="Y647" s="452"/>
      <c r="Z647" s="452"/>
      <c r="AA647" s="452"/>
      <c r="AB647" s="452"/>
      <c r="AC647" s="452"/>
      <c r="AD647" s="311"/>
    </row>
    <row r="648" spans="1:30" ht="20.100000000000001" customHeight="1">
      <c r="A648" s="311"/>
      <c r="B648" s="311"/>
      <c r="C648" s="452"/>
      <c r="D648" s="311" t="s">
        <v>7436</v>
      </c>
      <c r="E648" s="452"/>
      <c r="F648" s="531"/>
      <c r="G648" s="314"/>
      <c r="H648" s="356"/>
      <c r="I648" s="314"/>
      <c r="J648" s="356"/>
      <c r="K648" s="314"/>
      <c r="L648" s="356"/>
      <c r="M648" s="314"/>
      <c r="N648" s="356"/>
      <c r="O648" s="314"/>
      <c r="P648" s="315"/>
      <c r="Q648" s="316"/>
      <c r="R648" s="315"/>
      <c r="S648" s="316"/>
      <c r="T648" s="315"/>
      <c r="U648" s="316"/>
      <c r="V648" s="316"/>
      <c r="W648" s="452"/>
      <c r="X648" s="452"/>
      <c r="Y648" s="452"/>
      <c r="Z648" s="452"/>
      <c r="AA648" s="452"/>
      <c r="AB648" s="452"/>
      <c r="AC648" s="452"/>
      <c r="AD648" s="311"/>
    </row>
    <row r="649" spans="1:30" ht="20.100000000000001" customHeight="1">
      <c r="A649" s="311"/>
      <c r="B649" s="311"/>
      <c r="C649" s="452"/>
      <c r="D649" s="311" t="s">
        <v>8919</v>
      </c>
      <c r="E649" s="452"/>
      <c r="F649" s="531"/>
      <c r="G649" s="314"/>
      <c r="H649" s="356"/>
      <c r="I649" s="314"/>
      <c r="J649" s="356"/>
      <c r="K649" s="314"/>
      <c r="L649" s="356"/>
      <c r="M649" s="314"/>
      <c r="N649" s="356"/>
      <c r="O649" s="314"/>
      <c r="P649" s="315"/>
      <c r="Q649" s="316"/>
      <c r="R649" s="315"/>
      <c r="S649" s="316"/>
      <c r="T649" s="315"/>
      <c r="U649" s="316"/>
      <c r="V649" s="316"/>
      <c r="W649" s="452"/>
      <c r="X649" s="452"/>
      <c r="Y649" s="452"/>
      <c r="Z649" s="452"/>
      <c r="AA649" s="452"/>
      <c r="AB649" s="452"/>
      <c r="AC649" s="452"/>
      <c r="AD649" s="311"/>
    </row>
    <row r="650" spans="1:30" ht="20.100000000000001" customHeight="1">
      <c r="A650" s="311"/>
      <c r="B650" s="311"/>
      <c r="C650" s="452"/>
      <c r="D650" s="311" t="s">
        <v>8920</v>
      </c>
      <c r="E650" s="452"/>
      <c r="F650" s="531"/>
      <c r="G650" s="314"/>
      <c r="H650" s="356"/>
      <c r="I650" s="314"/>
      <c r="J650" s="356"/>
      <c r="K650" s="314"/>
      <c r="L650" s="356"/>
      <c r="M650" s="314"/>
      <c r="N650" s="356"/>
      <c r="O650" s="314"/>
      <c r="P650" s="315"/>
      <c r="Q650" s="316"/>
      <c r="R650" s="315"/>
      <c r="S650" s="316"/>
      <c r="T650" s="315"/>
      <c r="U650" s="316"/>
      <c r="V650" s="316"/>
      <c r="W650" s="452"/>
      <c r="X650" s="452"/>
      <c r="Y650" s="452"/>
      <c r="Z650" s="452"/>
      <c r="AA650" s="452"/>
      <c r="AB650" s="452"/>
      <c r="AC650" s="452"/>
      <c r="AD650" s="311"/>
    </row>
    <row r="651" spans="1:30" ht="20.100000000000001" customHeight="1">
      <c r="A651" s="311"/>
      <c r="B651" s="311"/>
      <c r="C651" s="452"/>
      <c r="D651" s="311" t="s">
        <v>8921</v>
      </c>
      <c r="E651" s="452"/>
      <c r="F651" s="531"/>
      <c r="G651" s="314"/>
      <c r="H651" s="356"/>
      <c r="I651" s="314"/>
      <c r="J651" s="356"/>
      <c r="K651" s="314"/>
      <c r="L651" s="356"/>
      <c r="M651" s="314"/>
      <c r="N651" s="356"/>
      <c r="O651" s="314"/>
      <c r="P651" s="315"/>
      <c r="Q651" s="316"/>
      <c r="R651" s="315"/>
      <c r="S651" s="316"/>
      <c r="T651" s="315"/>
      <c r="U651" s="316"/>
      <c r="V651" s="316"/>
      <c r="W651" s="452"/>
      <c r="X651" s="452"/>
      <c r="Y651" s="452"/>
      <c r="Z651" s="452"/>
      <c r="AA651" s="452"/>
      <c r="AB651" s="452"/>
      <c r="AC651" s="452"/>
      <c r="AD651" s="311"/>
    </row>
    <row r="652" spans="1:30" ht="20.100000000000001" customHeight="1">
      <c r="A652" s="311"/>
      <c r="B652" s="311"/>
      <c r="C652" s="452"/>
      <c r="D652" s="311" t="s">
        <v>8922</v>
      </c>
      <c r="E652" s="452"/>
      <c r="F652" s="531"/>
      <c r="G652" s="314"/>
      <c r="H652" s="356"/>
      <c r="I652" s="314"/>
      <c r="J652" s="356"/>
      <c r="K652" s="314"/>
      <c r="L652" s="356"/>
      <c r="M652" s="314"/>
      <c r="N652" s="356"/>
      <c r="O652" s="314"/>
      <c r="P652" s="315"/>
      <c r="Q652" s="316"/>
      <c r="R652" s="315"/>
      <c r="S652" s="316"/>
      <c r="T652" s="315"/>
      <c r="U652" s="316"/>
      <c r="V652" s="316"/>
      <c r="W652" s="452"/>
      <c r="X652" s="452"/>
      <c r="Y652" s="452"/>
      <c r="Z652" s="452"/>
      <c r="AA652" s="452"/>
      <c r="AB652" s="452"/>
      <c r="AC652" s="452"/>
      <c r="AD652" s="311"/>
    </row>
    <row r="653" spans="1:30" ht="20.100000000000001" customHeight="1">
      <c r="A653" s="311"/>
      <c r="B653" s="311"/>
      <c r="C653" s="452"/>
      <c r="D653" s="311" t="s">
        <v>8923</v>
      </c>
      <c r="E653" s="452"/>
      <c r="F653" s="531"/>
      <c r="G653" s="314"/>
      <c r="H653" s="356"/>
      <c r="I653" s="314"/>
      <c r="J653" s="356"/>
      <c r="K653" s="314"/>
      <c r="L653" s="356"/>
      <c r="M653" s="314"/>
      <c r="N653" s="356"/>
      <c r="O653" s="314"/>
      <c r="P653" s="315"/>
      <c r="Q653" s="316"/>
      <c r="R653" s="315"/>
      <c r="S653" s="316"/>
      <c r="T653" s="315"/>
      <c r="U653" s="316"/>
      <c r="V653" s="316"/>
      <c r="W653" s="452"/>
      <c r="X653" s="452"/>
      <c r="Y653" s="452"/>
      <c r="Z653" s="452"/>
      <c r="AA653" s="452"/>
      <c r="AB653" s="452"/>
      <c r="AC653" s="452"/>
      <c r="AD653" s="311"/>
    </row>
    <row r="654" spans="1:30" ht="20.100000000000001" customHeight="1">
      <c r="A654" s="311"/>
      <c r="B654" s="311"/>
      <c r="C654" s="452"/>
      <c r="D654" s="311" t="s">
        <v>8924</v>
      </c>
      <c r="E654" s="452"/>
      <c r="F654" s="531"/>
      <c r="G654" s="314"/>
      <c r="H654" s="356"/>
      <c r="I654" s="314"/>
      <c r="J654" s="356"/>
      <c r="K654" s="314"/>
      <c r="L654" s="356"/>
      <c r="M654" s="314"/>
      <c r="N654" s="356"/>
      <c r="O654" s="314"/>
      <c r="P654" s="315"/>
      <c r="Q654" s="316"/>
      <c r="R654" s="315"/>
      <c r="S654" s="316"/>
      <c r="T654" s="315"/>
      <c r="U654" s="316"/>
      <c r="V654" s="316"/>
      <c r="W654" s="452"/>
      <c r="X654" s="452"/>
      <c r="Y654" s="452"/>
      <c r="Z654" s="452"/>
      <c r="AA654" s="452"/>
      <c r="AB654" s="452"/>
      <c r="AC654" s="452"/>
      <c r="AD654" s="311"/>
    </row>
    <row r="655" spans="1:30" ht="20.100000000000001" customHeight="1">
      <c r="A655" s="311"/>
      <c r="B655" s="311"/>
      <c r="C655" s="452"/>
      <c r="D655" s="311" t="s">
        <v>8925</v>
      </c>
      <c r="E655" s="452"/>
      <c r="F655" s="531"/>
      <c r="G655" s="314"/>
      <c r="H655" s="356"/>
      <c r="I655" s="314"/>
      <c r="J655" s="356"/>
      <c r="K655" s="314"/>
      <c r="L655" s="356"/>
      <c r="M655" s="314"/>
      <c r="N655" s="356"/>
      <c r="O655" s="314"/>
      <c r="P655" s="315"/>
      <c r="Q655" s="316"/>
      <c r="R655" s="315"/>
      <c r="S655" s="316"/>
      <c r="T655" s="315"/>
      <c r="U655" s="316"/>
      <c r="V655" s="316"/>
      <c r="W655" s="452"/>
      <c r="X655" s="452"/>
      <c r="Y655" s="452"/>
      <c r="Z655" s="452"/>
      <c r="AA655" s="452"/>
      <c r="AB655" s="452"/>
      <c r="AC655" s="452"/>
      <c r="AD655" s="311"/>
    </row>
    <row r="656" spans="1:30" ht="20.100000000000001" customHeight="1">
      <c r="A656" s="311"/>
      <c r="B656" s="311"/>
      <c r="C656" s="452"/>
      <c r="D656" s="311" t="s">
        <v>8926</v>
      </c>
      <c r="E656" s="452"/>
      <c r="F656" s="531"/>
      <c r="G656" s="314"/>
      <c r="H656" s="356"/>
      <c r="I656" s="314"/>
      <c r="J656" s="356"/>
      <c r="K656" s="314"/>
      <c r="L656" s="356"/>
      <c r="M656" s="314"/>
      <c r="N656" s="356"/>
      <c r="O656" s="314"/>
      <c r="P656" s="315"/>
      <c r="Q656" s="316"/>
      <c r="R656" s="315"/>
      <c r="S656" s="316"/>
      <c r="T656" s="315"/>
      <c r="U656" s="316"/>
      <c r="V656" s="316"/>
      <c r="W656" s="452"/>
      <c r="X656" s="452"/>
      <c r="Y656" s="452"/>
      <c r="Z656" s="452"/>
      <c r="AA656" s="452"/>
      <c r="AB656" s="452"/>
      <c r="AC656" s="452"/>
      <c r="AD656" s="311"/>
    </row>
    <row r="657" spans="1:30" ht="20.100000000000001" customHeight="1">
      <c r="A657" s="311"/>
      <c r="B657" s="311"/>
      <c r="C657" s="452"/>
      <c r="D657" s="311" t="s">
        <v>8927</v>
      </c>
      <c r="E657" s="452"/>
      <c r="F657" s="531"/>
      <c r="G657" s="314"/>
      <c r="H657" s="356"/>
      <c r="I657" s="314"/>
      <c r="J657" s="356"/>
      <c r="K657" s="314"/>
      <c r="L657" s="356"/>
      <c r="M657" s="314"/>
      <c r="N657" s="356"/>
      <c r="O657" s="314"/>
      <c r="P657" s="315"/>
      <c r="Q657" s="316"/>
      <c r="R657" s="315"/>
      <c r="S657" s="316"/>
      <c r="T657" s="315"/>
      <c r="U657" s="316"/>
      <c r="V657" s="316"/>
      <c r="W657" s="452"/>
      <c r="X657" s="452"/>
      <c r="Y657" s="452"/>
      <c r="Z657" s="452"/>
      <c r="AA657" s="452"/>
      <c r="AB657" s="452"/>
      <c r="AC657" s="452"/>
      <c r="AD657" s="311"/>
    </row>
    <row r="658" spans="1:30" ht="20.100000000000001" customHeight="1">
      <c r="A658" s="311"/>
      <c r="B658" s="311"/>
      <c r="C658" s="452"/>
      <c r="D658" s="311" t="s">
        <v>7429</v>
      </c>
      <c r="E658" s="452"/>
      <c r="F658" s="531"/>
      <c r="G658" s="314"/>
      <c r="H658" s="356">
        <v>1</v>
      </c>
      <c r="I658" s="314">
        <v>25</v>
      </c>
      <c r="J658" s="356"/>
      <c r="K658" s="314"/>
      <c r="L658" s="356"/>
      <c r="M658" s="314"/>
      <c r="N658" s="356"/>
      <c r="O658" s="314"/>
      <c r="P658" s="315"/>
      <c r="Q658" s="316"/>
      <c r="R658" s="315">
        <v>2</v>
      </c>
      <c r="S658" s="316">
        <v>14.285714285714286</v>
      </c>
      <c r="T658" s="315"/>
      <c r="U658" s="316"/>
      <c r="V658" s="316"/>
      <c r="W658" s="452"/>
      <c r="X658" s="452"/>
      <c r="Y658" s="452"/>
      <c r="Z658" s="452"/>
      <c r="AA658" s="452"/>
      <c r="AB658" s="452"/>
      <c r="AC658" s="452"/>
      <c r="AD658" s="311"/>
    </row>
    <row r="659" spans="1:30" ht="20.100000000000001" customHeight="1">
      <c r="A659" s="311"/>
      <c r="B659" s="311"/>
      <c r="C659" s="452"/>
      <c r="D659" s="311" t="s">
        <v>8928</v>
      </c>
      <c r="E659" s="452"/>
      <c r="F659" s="531"/>
      <c r="G659" s="314"/>
      <c r="H659" s="356"/>
      <c r="I659" s="314"/>
      <c r="J659" s="356"/>
      <c r="K659" s="314"/>
      <c r="L659" s="356"/>
      <c r="M659" s="314"/>
      <c r="N659" s="356"/>
      <c r="O659" s="314"/>
      <c r="P659" s="315"/>
      <c r="Q659" s="316"/>
      <c r="R659" s="315">
        <v>1</v>
      </c>
      <c r="S659" s="316">
        <v>7.1428571428571432</v>
      </c>
      <c r="T659" s="315">
        <v>1</v>
      </c>
      <c r="U659" s="316">
        <v>3.3333333333333335</v>
      </c>
      <c r="V659" s="316"/>
      <c r="W659" s="452"/>
      <c r="X659" s="452"/>
      <c r="Y659" s="452"/>
      <c r="Z659" s="452"/>
      <c r="AA659" s="452"/>
      <c r="AB659" s="452"/>
      <c r="AC659" s="452"/>
      <c r="AD659" s="311"/>
    </row>
    <row r="660" spans="1:30" ht="20.100000000000001" customHeight="1">
      <c r="A660" s="311"/>
      <c r="B660" s="311"/>
      <c r="C660" s="452"/>
      <c r="D660" s="311" t="s">
        <v>7430</v>
      </c>
      <c r="E660" s="452"/>
      <c r="F660" s="531"/>
      <c r="G660" s="314"/>
      <c r="H660" s="356"/>
      <c r="I660" s="314"/>
      <c r="J660" s="356"/>
      <c r="K660" s="314"/>
      <c r="L660" s="356"/>
      <c r="M660" s="314"/>
      <c r="N660" s="356"/>
      <c r="O660" s="314"/>
      <c r="P660" s="315"/>
      <c r="Q660" s="316"/>
      <c r="R660" s="315"/>
      <c r="S660" s="316"/>
      <c r="T660" s="315"/>
      <c r="U660" s="316"/>
      <c r="V660" s="316"/>
      <c r="W660" s="452"/>
      <c r="X660" s="452"/>
      <c r="Y660" s="452"/>
      <c r="Z660" s="452"/>
      <c r="AA660" s="452"/>
      <c r="AB660" s="452"/>
      <c r="AC660" s="452"/>
      <c r="AD660" s="311"/>
    </row>
    <row r="661" spans="1:30" ht="20.100000000000001" customHeight="1">
      <c r="A661" s="311"/>
      <c r="B661" s="311"/>
      <c r="C661" s="452"/>
      <c r="D661" s="311" t="s">
        <v>7414</v>
      </c>
      <c r="E661" s="452"/>
      <c r="F661" s="531"/>
      <c r="G661" s="314"/>
      <c r="H661" s="356"/>
      <c r="I661" s="314"/>
      <c r="J661" s="356"/>
      <c r="K661" s="314"/>
      <c r="L661" s="356"/>
      <c r="M661" s="314"/>
      <c r="N661" s="356"/>
      <c r="O661" s="314"/>
      <c r="P661" s="315"/>
      <c r="Q661" s="316"/>
      <c r="R661" s="315">
        <v>1</v>
      </c>
      <c r="S661" s="316">
        <v>7.1428571428571432</v>
      </c>
      <c r="T661" s="315">
        <v>1</v>
      </c>
      <c r="U661" s="316">
        <v>3.3333333333333335</v>
      </c>
      <c r="V661" s="316"/>
      <c r="W661" s="452"/>
      <c r="X661" s="452"/>
      <c r="Y661" s="452"/>
      <c r="Z661" s="452"/>
      <c r="AA661" s="452"/>
      <c r="AB661" s="452"/>
      <c r="AC661" s="452"/>
      <c r="AD661" s="311"/>
    </row>
    <row r="662" spans="1:30" ht="20.100000000000001" customHeight="1">
      <c r="A662" s="311"/>
      <c r="B662" s="311"/>
      <c r="C662" s="452"/>
      <c r="D662" s="311" t="s">
        <v>7415</v>
      </c>
      <c r="E662" s="452"/>
      <c r="F662" s="531"/>
      <c r="G662" s="314"/>
      <c r="H662" s="356"/>
      <c r="I662" s="314"/>
      <c r="J662" s="356"/>
      <c r="K662" s="314"/>
      <c r="L662" s="356"/>
      <c r="M662" s="314"/>
      <c r="N662" s="356"/>
      <c r="O662" s="314"/>
      <c r="P662" s="315"/>
      <c r="Q662" s="316"/>
      <c r="R662" s="315"/>
      <c r="S662" s="316"/>
      <c r="T662" s="315"/>
      <c r="U662" s="316"/>
      <c r="V662" s="316"/>
      <c r="W662" s="452"/>
      <c r="X662" s="452"/>
      <c r="Y662" s="452"/>
      <c r="Z662" s="452"/>
      <c r="AA662" s="452"/>
      <c r="AB662" s="452"/>
      <c r="AC662" s="452"/>
      <c r="AD662" s="311"/>
    </row>
    <row r="663" spans="1:30" ht="20.100000000000001" customHeight="1">
      <c r="A663" s="311"/>
      <c r="B663" s="311"/>
      <c r="C663" s="452"/>
      <c r="D663" s="311" t="s">
        <v>7416</v>
      </c>
      <c r="E663" s="452"/>
      <c r="F663" s="531"/>
      <c r="G663" s="314"/>
      <c r="H663" s="356"/>
      <c r="I663" s="314"/>
      <c r="J663" s="356"/>
      <c r="K663" s="314"/>
      <c r="L663" s="356"/>
      <c r="M663" s="314"/>
      <c r="N663" s="356"/>
      <c r="O663" s="314"/>
      <c r="P663" s="315"/>
      <c r="Q663" s="316"/>
      <c r="R663" s="315"/>
      <c r="S663" s="316"/>
      <c r="T663" s="315">
        <v>1</v>
      </c>
      <c r="U663" s="316">
        <v>3.3333333333333335</v>
      </c>
      <c r="V663" s="316"/>
      <c r="W663" s="452"/>
      <c r="X663" s="452"/>
      <c r="Y663" s="452"/>
      <c r="Z663" s="452"/>
      <c r="AA663" s="452"/>
      <c r="AB663" s="452"/>
      <c r="AC663" s="452"/>
      <c r="AD663" s="311"/>
    </row>
    <row r="664" spans="1:30" ht="20.100000000000001" customHeight="1">
      <c r="A664" s="311"/>
      <c r="B664" s="311"/>
      <c r="C664" s="452"/>
      <c r="D664" s="311" t="s">
        <v>8929</v>
      </c>
      <c r="E664" s="452"/>
      <c r="F664" s="531"/>
      <c r="G664" s="314"/>
      <c r="H664" s="356"/>
      <c r="I664" s="314"/>
      <c r="J664" s="356">
        <v>1</v>
      </c>
      <c r="K664" s="314">
        <f>J664/4*100</f>
        <v>25</v>
      </c>
      <c r="L664" s="356"/>
      <c r="M664" s="314"/>
      <c r="N664" s="356"/>
      <c r="O664" s="314"/>
      <c r="P664" s="315"/>
      <c r="Q664" s="316"/>
      <c r="R664" s="315"/>
      <c r="S664" s="316"/>
      <c r="T664" s="315">
        <v>1</v>
      </c>
      <c r="U664" s="316">
        <v>3.3333333333333335</v>
      </c>
      <c r="V664" s="316"/>
      <c r="W664" s="452"/>
      <c r="X664" s="452"/>
      <c r="Y664" s="452"/>
      <c r="Z664" s="452"/>
      <c r="AA664" s="452"/>
      <c r="AB664" s="452"/>
      <c r="AC664" s="452"/>
      <c r="AD664" s="311"/>
    </row>
    <row r="665" spans="1:30" ht="20.100000000000001" customHeight="1">
      <c r="A665" s="311"/>
      <c r="B665" s="311"/>
      <c r="C665" s="452"/>
      <c r="D665" s="311" t="s">
        <v>8930</v>
      </c>
      <c r="E665" s="452"/>
      <c r="F665" s="531"/>
      <c r="G665" s="314"/>
      <c r="H665" s="356"/>
      <c r="I665" s="314"/>
      <c r="J665" s="356"/>
      <c r="K665" s="314"/>
      <c r="L665" s="356"/>
      <c r="M665" s="314"/>
      <c r="N665" s="356"/>
      <c r="O665" s="314"/>
      <c r="P665" s="315"/>
      <c r="Q665" s="316"/>
      <c r="R665" s="315"/>
      <c r="S665" s="316"/>
      <c r="T665" s="315"/>
      <c r="U665" s="316"/>
      <c r="V665" s="316"/>
      <c r="W665" s="452"/>
      <c r="X665" s="452"/>
      <c r="Y665" s="452"/>
      <c r="Z665" s="452"/>
      <c r="AA665" s="452"/>
      <c r="AB665" s="452"/>
      <c r="AC665" s="452"/>
      <c r="AD665" s="311"/>
    </row>
    <row r="666" spans="1:30" ht="20.100000000000001" customHeight="1">
      <c r="A666" s="311"/>
      <c r="B666" s="311"/>
      <c r="C666" s="452"/>
      <c r="D666" s="311" t="s">
        <v>7417</v>
      </c>
      <c r="E666" s="452"/>
      <c r="F666" s="531"/>
      <c r="G666" s="314"/>
      <c r="H666" s="356"/>
      <c r="I666" s="314"/>
      <c r="J666" s="356"/>
      <c r="K666" s="314"/>
      <c r="L666" s="356"/>
      <c r="M666" s="314"/>
      <c r="N666" s="356"/>
      <c r="O666" s="314"/>
      <c r="P666" s="315"/>
      <c r="Q666" s="316"/>
      <c r="R666" s="315"/>
      <c r="S666" s="316"/>
      <c r="T666" s="315"/>
      <c r="U666" s="316"/>
      <c r="V666" s="316"/>
      <c r="W666" s="452"/>
      <c r="X666" s="452"/>
      <c r="Y666" s="452"/>
      <c r="Z666" s="452"/>
      <c r="AA666" s="452"/>
      <c r="AB666" s="452"/>
      <c r="AC666" s="452"/>
      <c r="AD666" s="311"/>
    </row>
    <row r="667" spans="1:30" ht="20.100000000000001" customHeight="1">
      <c r="A667" s="311"/>
      <c r="B667" s="311"/>
      <c r="C667" s="452"/>
      <c r="D667" s="311" t="s">
        <v>7418</v>
      </c>
      <c r="E667" s="452"/>
      <c r="F667" s="531"/>
      <c r="G667" s="314"/>
      <c r="H667" s="356"/>
      <c r="I667" s="314"/>
      <c r="J667" s="356"/>
      <c r="K667" s="314"/>
      <c r="L667" s="356"/>
      <c r="M667" s="314"/>
      <c r="N667" s="356"/>
      <c r="O667" s="314"/>
      <c r="P667" s="315"/>
      <c r="Q667" s="316"/>
      <c r="R667" s="315"/>
      <c r="S667" s="316"/>
      <c r="T667" s="315"/>
      <c r="U667" s="316"/>
      <c r="V667" s="316"/>
      <c r="W667" s="452"/>
      <c r="X667" s="452"/>
      <c r="Y667" s="452"/>
      <c r="Z667" s="452"/>
      <c r="AA667" s="452"/>
      <c r="AB667" s="452"/>
      <c r="AC667" s="452"/>
      <c r="AD667" s="311"/>
    </row>
    <row r="668" spans="1:30" ht="20.100000000000001" customHeight="1">
      <c r="A668" s="374" t="s">
        <v>3295</v>
      </c>
      <c r="B668" s="374" t="s">
        <v>1156</v>
      </c>
      <c r="C668" s="358" t="s">
        <v>3335</v>
      </c>
      <c r="D668" s="374" t="s">
        <v>7426</v>
      </c>
      <c r="E668" s="358"/>
      <c r="F668" s="443">
        <v>1</v>
      </c>
      <c r="G668" s="444">
        <v>50</v>
      </c>
      <c r="H668" s="443">
        <v>1</v>
      </c>
      <c r="I668" s="444">
        <v>25</v>
      </c>
      <c r="J668" s="443">
        <v>1</v>
      </c>
      <c r="K668" s="444">
        <v>25</v>
      </c>
      <c r="L668" s="443"/>
      <c r="M668" s="444"/>
      <c r="N668" s="443"/>
      <c r="O668" s="444"/>
      <c r="P668" s="471"/>
      <c r="Q668" s="465"/>
      <c r="R668" s="471">
        <v>5</v>
      </c>
      <c r="S668" s="465">
        <v>35.714285714285715</v>
      </c>
      <c r="T668" s="471"/>
      <c r="U668" s="465"/>
      <c r="V668" s="465" t="s">
        <v>8028</v>
      </c>
      <c r="W668" s="358" t="s">
        <v>7010</v>
      </c>
      <c r="X668" s="358" t="s">
        <v>7010</v>
      </c>
      <c r="Y668" s="358" t="s">
        <v>7010</v>
      </c>
      <c r="Z668" s="358" t="s">
        <v>7010</v>
      </c>
      <c r="AA668" s="358" t="s">
        <v>7010</v>
      </c>
      <c r="AB668" s="358" t="s">
        <v>7010</v>
      </c>
      <c r="AC668" s="358"/>
      <c r="AD668" s="374" t="s">
        <v>7431</v>
      </c>
    </row>
    <row r="669" spans="1:30" ht="20.100000000000001" customHeight="1">
      <c r="A669" s="311"/>
      <c r="B669" s="311"/>
      <c r="C669" s="452"/>
      <c r="D669" s="311" t="s">
        <v>8948</v>
      </c>
      <c r="E669" s="452"/>
      <c r="F669" s="531"/>
      <c r="G669" s="314"/>
      <c r="H669" s="356"/>
      <c r="I669" s="314"/>
      <c r="J669" s="356"/>
      <c r="K669" s="314"/>
      <c r="L669" s="356"/>
      <c r="M669" s="314"/>
      <c r="N669" s="356"/>
      <c r="O669" s="314"/>
      <c r="P669" s="315"/>
      <c r="Q669" s="316"/>
      <c r="R669" s="315">
        <v>4</v>
      </c>
      <c r="S669" s="316">
        <v>28.571428571428573</v>
      </c>
      <c r="T669" s="315"/>
      <c r="U669" s="316"/>
      <c r="V669" s="316"/>
      <c r="W669" s="452"/>
      <c r="X669" s="452"/>
      <c r="Y669" s="452"/>
      <c r="Z669" s="452"/>
      <c r="AA669" s="452"/>
      <c r="AB669" s="452"/>
      <c r="AC669" s="452"/>
      <c r="AD669" s="311" t="s">
        <v>7432</v>
      </c>
    </row>
    <row r="670" spans="1:30" ht="20.100000000000001" customHeight="1">
      <c r="A670" s="311"/>
      <c r="B670" s="311"/>
      <c r="C670" s="452"/>
      <c r="D670" s="311" t="s">
        <v>7427</v>
      </c>
      <c r="E670" s="452"/>
      <c r="F670" s="531"/>
      <c r="G670" s="314"/>
      <c r="H670" s="356"/>
      <c r="I670" s="314"/>
      <c r="J670" s="356"/>
      <c r="K670" s="314"/>
      <c r="L670" s="356"/>
      <c r="M670" s="314"/>
      <c r="N670" s="356"/>
      <c r="O670" s="314"/>
      <c r="P670" s="315"/>
      <c r="Q670" s="316"/>
      <c r="R670" s="315"/>
      <c r="S670" s="316"/>
      <c r="T670" s="315"/>
      <c r="U670" s="316"/>
      <c r="V670" s="316"/>
      <c r="W670" s="452"/>
      <c r="X670" s="452"/>
      <c r="Y670" s="452"/>
      <c r="Z670" s="452"/>
      <c r="AA670" s="452"/>
      <c r="AB670" s="452"/>
      <c r="AC670" s="452"/>
      <c r="AD670" s="311" t="s">
        <v>7428</v>
      </c>
    </row>
    <row r="671" spans="1:30" ht="20.100000000000001" customHeight="1">
      <c r="A671" s="311"/>
      <c r="B671" s="311"/>
      <c r="C671" s="452"/>
      <c r="D671" s="311" t="s">
        <v>2277</v>
      </c>
      <c r="E671" s="452"/>
      <c r="F671" s="531"/>
      <c r="G671" s="314"/>
      <c r="H671" s="356">
        <v>1</v>
      </c>
      <c r="I671" s="314">
        <v>25</v>
      </c>
      <c r="J671" s="356"/>
      <c r="K671" s="314"/>
      <c r="L671" s="356">
        <v>1</v>
      </c>
      <c r="M671" s="314">
        <v>100</v>
      </c>
      <c r="N671" s="356">
        <v>1</v>
      </c>
      <c r="O671" s="314">
        <v>100</v>
      </c>
      <c r="P671" s="315">
        <v>1</v>
      </c>
      <c r="Q671" s="316">
        <v>100</v>
      </c>
      <c r="R671" s="315"/>
      <c r="S671" s="316"/>
      <c r="T671" s="315"/>
      <c r="U671" s="316"/>
      <c r="V671" s="316"/>
      <c r="W671" s="452"/>
      <c r="X671" s="452"/>
      <c r="Y671" s="452"/>
      <c r="Z671" s="452"/>
      <c r="AA671" s="452"/>
      <c r="AB671" s="452"/>
      <c r="AC671" s="452"/>
      <c r="AD671" s="311"/>
    </row>
    <row r="672" spans="1:30" ht="20.100000000000001" customHeight="1">
      <c r="A672" s="311"/>
      <c r="B672" s="311"/>
      <c r="C672" s="452"/>
      <c r="D672" s="311" t="s">
        <v>2278</v>
      </c>
      <c r="E672" s="452"/>
      <c r="F672" s="531"/>
      <c r="G672" s="314"/>
      <c r="H672" s="356"/>
      <c r="I672" s="314"/>
      <c r="J672" s="356"/>
      <c r="K672" s="314"/>
      <c r="L672" s="356"/>
      <c r="M672" s="314"/>
      <c r="N672" s="356"/>
      <c r="O672" s="314"/>
      <c r="P672" s="315"/>
      <c r="Q672" s="316"/>
      <c r="R672" s="315"/>
      <c r="S672" s="316"/>
      <c r="T672" s="315"/>
      <c r="U672" s="316"/>
      <c r="V672" s="316"/>
      <c r="W672" s="452"/>
      <c r="X672" s="452"/>
      <c r="Y672" s="452"/>
      <c r="Z672" s="452"/>
      <c r="AA672" s="452"/>
      <c r="AB672" s="452"/>
      <c r="AC672" s="452"/>
      <c r="AD672" s="311"/>
    </row>
    <row r="673" spans="1:30" ht="20.100000000000001" customHeight="1">
      <c r="A673" s="311"/>
      <c r="B673" s="311"/>
      <c r="C673" s="452"/>
      <c r="D673" s="311" t="s">
        <v>2279</v>
      </c>
      <c r="E673" s="452"/>
      <c r="F673" s="531"/>
      <c r="G673" s="314"/>
      <c r="H673" s="356">
        <v>1</v>
      </c>
      <c r="I673" s="314">
        <v>25</v>
      </c>
      <c r="J673" s="356">
        <v>1</v>
      </c>
      <c r="K673" s="314">
        <v>25</v>
      </c>
      <c r="L673" s="356"/>
      <c r="M673" s="314"/>
      <c r="N673" s="356"/>
      <c r="O673" s="314"/>
      <c r="P673" s="315"/>
      <c r="Q673" s="316"/>
      <c r="R673" s="315">
        <v>1</v>
      </c>
      <c r="S673" s="316">
        <v>7.1428571428571432</v>
      </c>
      <c r="T673" s="315"/>
      <c r="U673" s="316"/>
      <c r="V673" s="316"/>
      <c r="W673" s="452"/>
      <c r="X673" s="452"/>
      <c r="Y673" s="452"/>
      <c r="Z673" s="452"/>
      <c r="AA673" s="452"/>
      <c r="AB673" s="452"/>
      <c r="AC673" s="452"/>
      <c r="AD673" s="311"/>
    </row>
    <row r="674" spans="1:30" ht="20.100000000000001" customHeight="1">
      <c r="A674" s="311"/>
      <c r="B674" s="311"/>
      <c r="C674" s="452"/>
      <c r="D674" s="311" t="s">
        <v>2280</v>
      </c>
      <c r="E674" s="452"/>
      <c r="F674" s="531"/>
      <c r="G674" s="314"/>
      <c r="H674" s="356"/>
      <c r="I674" s="314"/>
      <c r="J674" s="356"/>
      <c r="K674" s="314"/>
      <c r="L674" s="356"/>
      <c r="M674" s="314"/>
      <c r="N674" s="356"/>
      <c r="O674" s="314"/>
      <c r="P674" s="315"/>
      <c r="Q674" s="316"/>
      <c r="R674" s="315"/>
      <c r="S674" s="316"/>
      <c r="T674" s="315"/>
      <c r="U674" s="316"/>
      <c r="V674" s="316"/>
      <c r="W674" s="452"/>
      <c r="X674" s="452"/>
      <c r="Y674" s="452"/>
      <c r="Z674" s="452"/>
      <c r="AA674" s="452"/>
      <c r="AB674" s="452"/>
      <c r="AC674" s="452"/>
      <c r="AD674" s="311"/>
    </row>
    <row r="675" spans="1:30" ht="20.100000000000001" customHeight="1">
      <c r="A675" s="311"/>
      <c r="B675" s="311"/>
      <c r="C675" s="452"/>
      <c r="D675" s="311" t="s">
        <v>2281</v>
      </c>
      <c r="E675" s="452"/>
      <c r="F675" s="531"/>
      <c r="G675" s="314"/>
      <c r="H675" s="356"/>
      <c r="I675" s="314"/>
      <c r="J675" s="356"/>
      <c r="K675" s="314"/>
      <c r="L675" s="356"/>
      <c r="M675" s="314"/>
      <c r="N675" s="356"/>
      <c r="O675" s="314"/>
      <c r="P675" s="315"/>
      <c r="Q675" s="316"/>
      <c r="R675" s="315"/>
      <c r="S675" s="316"/>
      <c r="T675" s="315"/>
      <c r="U675" s="316"/>
      <c r="V675" s="316"/>
      <c r="W675" s="452"/>
      <c r="X675" s="452"/>
      <c r="Y675" s="452"/>
      <c r="Z675" s="452"/>
      <c r="AA675" s="452"/>
      <c r="AB675" s="452"/>
      <c r="AC675" s="452"/>
      <c r="AD675" s="311"/>
    </row>
    <row r="676" spans="1:30" ht="20.100000000000001" customHeight="1">
      <c r="A676" s="311"/>
      <c r="B676" s="311"/>
      <c r="C676" s="452"/>
      <c r="D676" s="311" t="s">
        <v>7433</v>
      </c>
      <c r="E676" s="452"/>
      <c r="F676" s="531"/>
      <c r="G676" s="314"/>
      <c r="H676" s="356"/>
      <c r="I676" s="314"/>
      <c r="J676" s="356"/>
      <c r="K676" s="314"/>
      <c r="L676" s="356"/>
      <c r="M676" s="314"/>
      <c r="N676" s="356"/>
      <c r="O676" s="314"/>
      <c r="P676" s="315"/>
      <c r="Q676" s="316"/>
      <c r="R676" s="315"/>
      <c r="S676" s="316"/>
      <c r="T676" s="315"/>
      <c r="U676" s="316"/>
      <c r="V676" s="316"/>
      <c r="W676" s="452"/>
      <c r="X676" s="452"/>
      <c r="Y676" s="452"/>
      <c r="Z676" s="452"/>
      <c r="AA676" s="452"/>
      <c r="AB676" s="452"/>
      <c r="AC676" s="452"/>
      <c r="AD676" s="311"/>
    </row>
    <row r="677" spans="1:30" ht="20.100000000000001" customHeight="1">
      <c r="A677" s="311"/>
      <c r="B677" s="311"/>
      <c r="C677" s="452"/>
      <c r="D677" s="311" t="s">
        <v>7434</v>
      </c>
      <c r="E677" s="452"/>
      <c r="F677" s="531"/>
      <c r="G677" s="314"/>
      <c r="H677" s="356"/>
      <c r="I677" s="314"/>
      <c r="J677" s="356"/>
      <c r="K677" s="314"/>
      <c r="L677" s="356"/>
      <c r="M677" s="314"/>
      <c r="N677" s="356"/>
      <c r="O677" s="314"/>
      <c r="P677" s="315"/>
      <c r="Q677" s="316"/>
      <c r="R677" s="315"/>
      <c r="S677" s="316"/>
      <c r="T677" s="315"/>
      <c r="U677" s="316"/>
      <c r="V677" s="316"/>
      <c r="W677" s="452"/>
      <c r="X677" s="452"/>
      <c r="Y677" s="452"/>
      <c r="Z677" s="452"/>
      <c r="AA677" s="452"/>
      <c r="AB677" s="452"/>
      <c r="AC677" s="452"/>
      <c r="AD677" s="311"/>
    </row>
    <row r="678" spans="1:30" ht="20.100000000000001" customHeight="1">
      <c r="A678" s="311"/>
      <c r="B678" s="311"/>
      <c r="C678" s="452"/>
      <c r="D678" s="311" t="s">
        <v>8949</v>
      </c>
      <c r="E678" s="452"/>
      <c r="F678" s="531">
        <v>1</v>
      </c>
      <c r="G678" s="314">
        <v>50</v>
      </c>
      <c r="H678" s="356"/>
      <c r="I678" s="314"/>
      <c r="J678" s="356">
        <v>2</v>
      </c>
      <c r="K678" s="314">
        <v>50</v>
      </c>
      <c r="L678" s="356"/>
      <c r="M678" s="314"/>
      <c r="N678" s="356"/>
      <c r="O678" s="314"/>
      <c r="P678" s="315"/>
      <c r="Q678" s="316"/>
      <c r="R678" s="315"/>
      <c r="S678" s="316"/>
      <c r="T678" s="315"/>
      <c r="U678" s="316"/>
      <c r="V678" s="316"/>
      <c r="W678" s="452"/>
      <c r="X678" s="452"/>
      <c r="Y678" s="452"/>
      <c r="Z678" s="452"/>
      <c r="AA678" s="452"/>
      <c r="AB678" s="452"/>
      <c r="AC678" s="452"/>
      <c r="AD678" s="311"/>
    </row>
    <row r="679" spans="1:30" ht="20.100000000000001" customHeight="1">
      <c r="A679" s="311"/>
      <c r="B679" s="311"/>
      <c r="C679" s="452"/>
      <c r="D679" s="311" t="s">
        <v>8950</v>
      </c>
      <c r="E679" s="452"/>
      <c r="F679" s="531"/>
      <c r="G679" s="314"/>
      <c r="H679" s="356"/>
      <c r="I679" s="314"/>
      <c r="J679" s="356"/>
      <c r="K679" s="314"/>
      <c r="L679" s="356"/>
      <c r="M679" s="314"/>
      <c r="N679" s="356"/>
      <c r="O679" s="314"/>
      <c r="P679" s="315"/>
      <c r="Q679" s="316"/>
      <c r="R679" s="315"/>
      <c r="S679" s="316"/>
      <c r="T679" s="315"/>
      <c r="U679" s="316"/>
      <c r="V679" s="316"/>
      <c r="W679" s="452"/>
      <c r="X679" s="452"/>
      <c r="Y679" s="452"/>
      <c r="Z679" s="452"/>
      <c r="AA679" s="452"/>
      <c r="AB679" s="452"/>
      <c r="AC679" s="452"/>
      <c r="AD679" s="311"/>
    </row>
    <row r="680" spans="1:30" ht="20.100000000000001" customHeight="1">
      <c r="A680" s="311"/>
      <c r="B680" s="311"/>
      <c r="C680" s="452"/>
      <c r="D680" s="311" t="s">
        <v>8951</v>
      </c>
      <c r="E680" s="452"/>
      <c r="F680" s="531"/>
      <c r="G680" s="314"/>
      <c r="H680" s="356"/>
      <c r="I680" s="314"/>
      <c r="J680" s="356"/>
      <c r="K680" s="314"/>
      <c r="L680" s="356"/>
      <c r="M680" s="314"/>
      <c r="N680" s="356"/>
      <c r="O680" s="314"/>
      <c r="P680" s="315"/>
      <c r="Q680" s="316"/>
      <c r="R680" s="315"/>
      <c r="S680" s="316"/>
      <c r="T680" s="315"/>
      <c r="U680" s="316"/>
      <c r="V680" s="316"/>
      <c r="W680" s="452"/>
      <c r="X680" s="452"/>
      <c r="Y680" s="452"/>
      <c r="Z680" s="452"/>
      <c r="AA680" s="452"/>
      <c r="AB680" s="452"/>
      <c r="AC680" s="452"/>
      <c r="AD680" s="311"/>
    </row>
    <row r="681" spans="1:30" ht="20.100000000000001" customHeight="1">
      <c r="A681" s="311"/>
      <c r="B681" s="311"/>
      <c r="C681" s="452"/>
      <c r="D681" s="311" t="s">
        <v>8952</v>
      </c>
      <c r="E681" s="452"/>
      <c r="F681" s="531"/>
      <c r="G681" s="314"/>
      <c r="H681" s="356"/>
      <c r="I681" s="314"/>
      <c r="J681" s="356"/>
      <c r="K681" s="314"/>
      <c r="L681" s="356"/>
      <c r="M681" s="314"/>
      <c r="N681" s="356"/>
      <c r="O681" s="314"/>
      <c r="P681" s="315"/>
      <c r="Q681" s="316"/>
      <c r="R681" s="315">
        <v>1</v>
      </c>
      <c r="S681" s="316">
        <v>7.1428571428571432</v>
      </c>
      <c r="T681" s="315"/>
      <c r="U681" s="316"/>
      <c r="V681" s="316"/>
      <c r="W681" s="452"/>
      <c r="X681" s="452"/>
      <c r="Y681" s="452"/>
      <c r="Z681" s="452"/>
      <c r="AA681" s="452"/>
      <c r="AB681" s="452"/>
      <c r="AC681" s="452"/>
      <c r="AD681" s="311"/>
    </row>
    <row r="682" spans="1:30" ht="20.100000000000001" customHeight="1">
      <c r="A682" s="311"/>
      <c r="B682" s="311"/>
      <c r="C682" s="452"/>
      <c r="D682" s="311" t="s">
        <v>7394</v>
      </c>
      <c r="E682" s="452"/>
      <c r="F682" s="531"/>
      <c r="G682" s="314"/>
      <c r="H682" s="356"/>
      <c r="I682" s="314"/>
      <c r="J682" s="356"/>
      <c r="K682" s="314"/>
      <c r="L682" s="356"/>
      <c r="M682" s="314"/>
      <c r="N682" s="356"/>
      <c r="O682" s="314"/>
      <c r="P682" s="315"/>
      <c r="Q682" s="316"/>
      <c r="R682" s="315">
        <v>1</v>
      </c>
      <c r="S682" s="316">
        <v>7.1428571428571432</v>
      </c>
      <c r="T682" s="315"/>
      <c r="U682" s="316"/>
      <c r="V682" s="316"/>
      <c r="W682" s="452"/>
      <c r="X682" s="452"/>
      <c r="Y682" s="452"/>
      <c r="Z682" s="452"/>
      <c r="AA682" s="452"/>
      <c r="AB682" s="452"/>
      <c r="AC682" s="452"/>
      <c r="AD682" s="311"/>
    </row>
    <row r="683" spans="1:30" ht="20.100000000000001" customHeight="1">
      <c r="A683" s="311"/>
      <c r="B683" s="311"/>
      <c r="C683" s="452"/>
      <c r="D683" s="311" t="s">
        <v>8953</v>
      </c>
      <c r="E683" s="452"/>
      <c r="F683" s="531"/>
      <c r="G683" s="314"/>
      <c r="H683" s="356">
        <v>1</v>
      </c>
      <c r="I683" s="314">
        <v>25</v>
      </c>
      <c r="J683" s="356"/>
      <c r="K683" s="314"/>
      <c r="L683" s="356"/>
      <c r="M683" s="314"/>
      <c r="N683" s="356"/>
      <c r="O683" s="314"/>
      <c r="P683" s="315"/>
      <c r="Q683" s="316"/>
      <c r="R683" s="315">
        <v>2</v>
      </c>
      <c r="S683" s="316">
        <v>14.285714285714286</v>
      </c>
      <c r="T683" s="315"/>
      <c r="U683" s="316"/>
      <c r="V683" s="316"/>
      <c r="W683" s="452"/>
      <c r="X683" s="452"/>
      <c r="Y683" s="452"/>
      <c r="Z683" s="452"/>
      <c r="AA683" s="452"/>
      <c r="AB683" s="452"/>
      <c r="AC683" s="452"/>
      <c r="AD683" s="311"/>
    </row>
    <row r="684" spans="1:30" ht="19.5" customHeight="1">
      <c r="A684" s="374" t="s">
        <v>8989</v>
      </c>
      <c r="B684" s="374" t="s">
        <v>2599</v>
      </c>
      <c r="C684" s="358" t="s">
        <v>3335</v>
      </c>
      <c r="D684" s="468" t="s">
        <v>2592</v>
      </c>
      <c r="E684" s="358"/>
      <c r="F684" s="443"/>
      <c r="G684" s="444"/>
      <c r="H684" s="443"/>
      <c r="I684" s="444"/>
      <c r="J684" s="443"/>
      <c r="K684" s="444"/>
      <c r="L684" s="443"/>
      <c r="M684" s="444"/>
      <c r="N684" s="443"/>
      <c r="O684" s="444"/>
      <c r="P684" s="490"/>
      <c r="Q684" s="491"/>
      <c r="R684" s="490"/>
      <c r="S684" s="491"/>
      <c r="T684" s="471">
        <v>6</v>
      </c>
      <c r="U684" s="465">
        <v>20</v>
      </c>
      <c r="V684" s="465"/>
      <c r="W684" s="358"/>
      <c r="X684" s="358"/>
      <c r="Y684" s="358"/>
      <c r="Z684" s="358"/>
      <c r="AA684" s="358"/>
      <c r="AB684" s="358"/>
      <c r="AC684" s="358" t="s">
        <v>7010</v>
      </c>
      <c r="AD684" s="374" t="s">
        <v>7431</v>
      </c>
    </row>
    <row r="685" spans="1:30" ht="19.5" customHeight="1">
      <c r="A685" s="311"/>
      <c r="B685" s="311"/>
      <c r="C685" s="452"/>
      <c r="D685" s="111" t="s">
        <v>2276</v>
      </c>
      <c r="E685" s="452"/>
      <c r="F685" s="531"/>
      <c r="G685" s="314"/>
      <c r="H685" s="356"/>
      <c r="I685" s="314"/>
      <c r="J685" s="356"/>
      <c r="K685" s="314"/>
      <c r="L685" s="356"/>
      <c r="M685" s="314"/>
      <c r="N685" s="356"/>
      <c r="O685" s="314"/>
      <c r="P685" s="76"/>
      <c r="Q685" s="336"/>
      <c r="R685" s="76"/>
      <c r="S685" s="336"/>
      <c r="T685" s="315">
        <v>12</v>
      </c>
      <c r="U685" s="316">
        <v>40</v>
      </c>
      <c r="V685" s="316"/>
      <c r="W685" s="452"/>
      <c r="X685" s="452"/>
      <c r="Y685" s="452"/>
      <c r="Z685" s="452"/>
      <c r="AA685" s="452"/>
      <c r="AB685" s="452"/>
      <c r="AC685" s="452"/>
      <c r="AD685" s="311"/>
    </row>
    <row r="686" spans="1:30" ht="19.5" customHeight="1">
      <c r="A686" s="311"/>
      <c r="B686" s="311"/>
      <c r="C686" s="452"/>
      <c r="D686" s="111" t="s">
        <v>2593</v>
      </c>
      <c r="E686" s="452"/>
      <c r="F686" s="531"/>
      <c r="G686" s="314"/>
      <c r="H686" s="356"/>
      <c r="I686" s="314"/>
      <c r="J686" s="356"/>
      <c r="K686" s="314"/>
      <c r="L686" s="356"/>
      <c r="M686" s="314"/>
      <c r="N686" s="356"/>
      <c r="O686" s="314"/>
      <c r="P686" s="76"/>
      <c r="Q686" s="336"/>
      <c r="R686" s="76"/>
      <c r="S686" s="336"/>
      <c r="T686" s="315">
        <v>1</v>
      </c>
      <c r="U686" s="316">
        <v>3.3333333333333335</v>
      </c>
      <c r="V686" s="316"/>
      <c r="W686" s="452"/>
      <c r="X686" s="452"/>
      <c r="Y686" s="452"/>
      <c r="Z686" s="452"/>
      <c r="AA686" s="452"/>
      <c r="AB686" s="452"/>
      <c r="AC686" s="452"/>
      <c r="AD686" s="311"/>
    </row>
    <row r="687" spans="1:30" ht="19.5" customHeight="1">
      <c r="A687" s="311"/>
      <c r="B687" s="311"/>
      <c r="C687" s="452"/>
      <c r="D687" s="111" t="s">
        <v>2277</v>
      </c>
      <c r="E687" s="452"/>
      <c r="F687" s="531"/>
      <c r="G687" s="314"/>
      <c r="H687" s="356"/>
      <c r="I687" s="314"/>
      <c r="J687" s="356"/>
      <c r="K687" s="314"/>
      <c r="L687" s="356"/>
      <c r="M687" s="314"/>
      <c r="N687" s="356"/>
      <c r="O687" s="314"/>
      <c r="P687" s="76"/>
      <c r="Q687" s="336"/>
      <c r="R687" s="76"/>
      <c r="S687" s="336"/>
      <c r="T687" s="315">
        <v>6</v>
      </c>
      <c r="U687" s="316">
        <v>20</v>
      </c>
      <c r="V687" s="316"/>
      <c r="W687" s="452"/>
      <c r="X687" s="452"/>
      <c r="Y687" s="452"/>
      <c r="Z687" s="452"/>
      <c r="AA687" s="452"/>
      <c r="AB687" s="452"/>
      <c r="AC687" s="452"/>
      <c r="AD687" s="311"/>
    </row>
    <row r="688" spans="1:30" ht="19.5" customHeight="1">
      <c r="A688" s="311"/>
      <c r="B688" s="311"/>
      <c r="C688" s="452"/>
      <c r="D688" s="111" t="s">
        <v>2278</v>
      </c>
      <c r="E688" s="452"/>
      <c r="F688" s="531"/>
      <c r="G688" s="314"/>
      <c r="H688" s="356"/>
      <c r="I688" s="314"/>
      <c r="J688" s="356"/>
      <c r="K688" s="314"/>
      <c r="L688" s="356"/>
      <c r="M688" s="314"/>
      <c r="N688" s="356"/>
      <c r="O688" s="314"/>
      <c r="P688" s="76"/>
      <c r="Q688" s="336"/>
      <c r="R688" s="76"/>
      <c r="S688" s="336"/>
      <c r="T688" s="315"/>
      <c r="U688" s="316"/>
      <c r="V688" s="316"/>
      <c r="W688" s="452"/>
      <c r="X688" s="452"/>
      <c r="Y688" s="452"/>
      <c r="Z688" s="452"/>
      <c r="AA688" s="452"/>
      <c r="AB688" s="452"/>
      <c r="AC688" s="452"/>
      <c r="AD688" s="311"/>
    </row>
    <row r="689" spans="1:30" ht="19.5" customHeight="1">
      <c r="A689" s="311"/>
      <c r="B689" s="311"/>
      <c r="C689" s="452"/>
      <c r="D689" s="111" t="s">
        <v>2279</v>
      </c>
      <c r="E689" s="452"/>
      <c r="F689" s="531"/>
      <c r="G689" s="314"/>
      <c r="H689" s="356"/>
      <c r="I689" s="314"/>
      <c r="J689" s="356"/>
      <c r="K689" s="314"/>
      <c r="L689" s="356"/>
      <c r="M689" s="314"/>
      <c r="N689" s="356"/>
      <c r="O689" s="314"/>
      <c r="P689" s="76"/>
      <c r="Q689" s="336"/>
      <c r="R689" s="76"/>
      <c r="S689" s="336"/>
      <c r="T689" s="315">
        <v>1</v>
      </c>
      <c r="U689" s="316">
        <v>3.3333333333333335</v>
      </c>
      <c r="V689" s="316"/>
      <c r="W689" s="452"/>
      <c r="X689" s="452"/>
      <c r="Y689" s="452"/>
      <c r="Z689" s="452"/>
      <c r="AA689" s="452"/>
      <c r="AB689" s="452"/>
      <c r="AC689" s="452"/>
      <c r="AD689" s="311"/>
    </row>
    <row r="690" spans="1:30" ht="19.5" customHeight="1">
      <c r="A690" s="311"/>
      <c r="B690" s="311"/>
      <c r="C690" s="452"/>
      <c r="D690" s="111" t="s">
        <v>2280</v>
      </c>
      <c r="E690" s="452"/>
      <c r="F690" s="531"/>
      <c r="G690" s="314"/>
      <c r="H690" s="356"/>
      <c r="I690" s="314"/>
      <c r="J690" s="356"/>
      <c r="K690" s="314"/>
      <c r="L690" s="356"/>
      <c r="M690" s="314"/>
      <c r="N690" s="356"/>
      <c r="O690" s="314"/>
      <c r="P690" s="76"/>
      <c r="Q690" s="336"/>
      <c r="R690" s="76"/>
      <c r="S690" s="336"/>
      <c r="T690" s="315"/>
      <c r="U690" s="316"/>
      <c r="V690" s="316"/>
      <c r="W690" s="452"/>
      <c r="X690" s="452"/>
      <c r="Y690" s="452"/>
      <c r="Z690" s="452"/>
      <c r="AA690" s="452"/>
      <c r="AB690" s="452"/>
      <c r="AC690" s="452"/>
      <c r="AD690" s="311"/>
    </row>
    <row r="691" spans="1:30" ht="19.5" customHeight="1">
      <c r="A691" s="311"/>
      <c r="B691" s="311"/>
      <c r="C691" s="452"/>
      <c r="D691" s="111" t="s">
        <v>2281</v>
      </c>
      <c r="E691" s="452"/>
      <c r="F691" s="531"/>
      <c r="G691" s="314"/>
      <c r="H691" s="356"/>
      <c r="I691" s="314"/>
      <c r="J691" s="356"/>
      <c r="K691" s="314"/>
      <c r="L691" s="356"/>
      <c r="M691" s="314"/>
      <c r="N691" s="356"/>
      <c r="O691" s="314"/>
      <c r="P691" s="76"/>
      <c r="Q691" s="336"/>
      <c r="R691" s="76"/>
      <c r="S691" s="336"/>
      <c r="T691" s="315"/>
      <c r="U691" s="316"/>
      <c r="V691" s="316"/>
      <c r="W691" s="452"/>
      <c r="X691" s="452"/>
      <c r="Y691" s="452"/>
      <c r="Z691" s="452"/>
      <c r="AA691" s="452"/>
      <c r="AB691" s="452"/>
      <c r="AC691" s="452"/>
      <c r="AD691" s="311"/>
    </row>
    <row r="692" spans="1:30" ht="19.5" customHeight="1">
      <c r="A692" s="311"/>
      <c r="B692" s="311"/>
      <c r="C692" s="452"/>
      <c r="D692" s="111" t="s">
        <v>2594</v>
      </c>
      <c r="E692" s="452"/>
      <c r="F692" s="531"/>
      <c r="G692" s="314"/>
      <c r="H692" s="356"/>
      <c r="I692" s="314"/>
      <c r="J692" s="356"/>
      <c r="K692" s="314"/>
      <c r="L692" s="356"/>
      <c r="M692" s="314"/>
      <c r="N692" s="356"/>
      <c r="O692" s="314"/>
      <c r="P692" s="76"/>
      <c r="Q692" s="336"/>
      <c r="R692" s="76"/>
      <c r="S692" s="336"/>
      <c r="T692" s="315"/>
      <c r="U692" s="316"/>
      <c r="V692" s="316"/>
      <c r="W692" s="452"/>
      <c r="X692" s="452"/>
      <c r="Y692" s="452"/>
      <c r="Z692" s="452"/>
      <c r="AA692" s="452"/>
      <c r="AB692" s="452"/>
      <c r="AC692" s="452"/>
      <c r="AD692" s="311"/>
    </row>
    <row r="693" spans="1:30" ht="19.5" customHeight="1">
      <c r="A693" s="311"/>
      <c r="B693" s="311"/>
      <c r="C693" s="452"/>
      <c r="D693" s="111" t="s">
        <v>7434</v>
      </c>
      <c r="E693" s="452"/>
      <c r="F693" s="531"/>
      <c r="G693" s="314"/>
      <c r="H693" s="356"/>
      <c r="I693" s="314"/>
      <c r="J693" s="356"/>
      <c r="K693" s="314"/>
      <c r="L693" s="356"/>
      <c r="M693" s="314"/>
      <c r="N693" s="356"/>
      <c r="O693" s="314"/>
      <c r="P693" s="76"/>
      <c r="Q693" s="336"/>
      <c r="R693" s="76"/>
      <c r="S693" s="336"/>
      <c r="T693" s="315"/>
      <c r="U693" s="316"/>
      <c r="V693" s="316"/>
      <c r="W693" s="452"/>
      <c r="X693" s="452"/>
      <c r="Y693" s="452"/>
      <c r="Z693" s="452"/>
      <c r="AA693" s="452"/>
      <c r="AB693" s="452"/>
      <c r="AC693" s="452"/>
      <c r="AD693" s="311"/>
    </row>
    <row r="694" spans="1:30" ht="19.5" customHeight="1">
      <c r="A694" s="311"/>
      <c r="B694" s="311"/>
      <c r="C694" s="452"/>
      <c r="D694" s="111" t="s">
        <v>8949</v>
      </c>
      <c r="E694" s="452"/>
      <c r="F694" s="531"/>
      <c r="G694" s="314"/>
      <c r="H694" s="356"/>
      <c r="I694" s="314"/>
      <c r="J694" s="356"/>
      <c r="K694" s="314"/>
      <c r="L694" s="356"/>
      <c r="M694" s="314"/>
      <c r="N694" s="356"/>
      <c r="O694" s="314"/>
      <c r="P694" s="76"/>
      <c r="Q694" s="336"/>
      <c r="R694" s="76"/>
      <c r="S694" s="336"/>
      <c r="T694" s="315">
        <v>3</v>
      </c>
      <c r="U694" s="316">
        <v>10</v>
      </c>
      <c r="V694" s="316"/>
      <c r="W694" s="452"/>
      <c r="X694" s="452"/>
      <c r="Y694" s="452"/>
      <c r="Z694" s="452"/>
      <c r="AA694" s="452"/>
      <c r="AB694" s="452"/>
      <c r="AC694" s="452"/>
      <c r="AD694" s="311"/>
    </row>
    <row r="695" spans="1:30" ht="19.5" customHeight="1">
      <c r="A695" s="311"/>
      <c r="B695" s="311"/>
      <c r="C695" s="452"/>
      <c r="D695" s="111" t="s">
        <v>8950</v>
      </c>
      <c r="E695" s="452"/>
      <c r="F695" s="531"/>
      <c r="G695" s="314"/>
      <c r="H695" s="356"/>
      <c r="I695" s="314"/>
      <c r="J695" s="356"/>
      <c r="K695" s="314"/>
      <c r="L695" s="356"/>
      <c r="M695" s="314"/>
      <c r="N695" s="356"/>
      <c r="O695" s="314"/>
      <c r="P695" s="76"/>
      <c r="Q695" s="336"/>
      <c r="R695" s="76"/>
      <c r="S695" s="336"/>
      <c r="T695" s="315"/>
      <c r="U695" s="316"/>
      <c r="V695" s="316"/>
      <c r="W695" s="452"/>
      <c r="X695" s="452"/>
      <c r="Y695" s="452"/>
      <c r="Z695" s="452"/>
      <c r="AA695" s="452"/>
      <c r="AB695" s="452"/>
      <c r="AC695" s="452"/>
      <c r="AD695" s="311"/>
    </row>
    <row r="696" spans="1:30" ht="19.5" customHeight="1">
      <c r="A696" s="311"/>
      <c r="B696" s="311"/>
      <c r="C696" s="452"/>
      <c r="D696" s="111" t="s">
        <v>8951</v>
      </c>
      <c r="E696" s="452"/>
      <c r="F696" s="531"/>
      <c r="G696" s="314"/>
      <c r="H696" s="356"/>
      <c r="I696" s="314"/>
      <c r="J696" s="356"/>
      <c r="K696" s="314"/>
      <c r="L696" s="356"/>
      <c r="M696" s="314"/>
      <c r="N696" s="356"/>
      <c r="O696" s="314"/>
      <c r="P696" s="76"/>
      <c r="Q696" s="336"/>
      <c r="R696" s="76"/>
      <c r="S696" s="336"/>
      <c r="T696" s="315"/>
      <c r="U696" s="316"/>
      <c r="V696" s="316"/>
      <c r="W696" s="452"/>
      <c r="X696" s="452"/>
      <c r="Y696" s="452"/>
      <c r="Z696" s="452"/>
      <c r="AA696" s="452"/>
      <c r="AB696" s="452"/>
      <c r="AC696" s="452"/>
      <c r="AD696" s="311"/>
    </row>
    <row r="697" spans="1:30" ht="19.5" customHeight="1">
      <c r="A697" s="311"/>
      <c r="B697" s="311"/>
      <c r="C697" s="452"/>
      <c r="D697" s="111" t="s">
        <v>8952</v>
      </c>
      <c r="E697" s="452"/>
      <c r="F697" s="531"/>
      <c r="G697" s="314"/>
      <c r="H697" s="356"/>
      <c r="I697" s="314"/>
      <c r="J697" s="356"/>
      <c r="K697" s="314"/>
      <c r="L697" s="356"/>
      <c r="M697" s="314"/>
      <c r="N697" s="356"/>
      <c r="O697" s="314"/>
      <c r="P697" s="76"/>
      <c r="Q697" s="336"/>
      <c r="R697" s="76"/>
      <c r="S697" s="336"/>
      <c r="T697" s="315"/>
      <c r="U697" s="316"/>
      <c r="V697" s="316"/>
      <c r="W697" s="452"/>
      <c r="X697" s="452"/>
      <c r="Y697" s="452"/>
      <c r="Z697" s="452"/>
      <c r="AA697" s="452"/>
      <c r="AB697" s="452"/>
      <c r="AC697" s="452"/>
      <c r="AD697" s="311"/>
    </row>
    <row r="698" spans="1:30" ht="19.5" customHeight="1">
      <c r="A698" s="311"/>
      <c r="B698" s="311"/>
      <c r="C698" s="452"/>
      <c r="D698" s="111" t="s">
        <v>7394</v>
      </c>
      <c r="E698" s="452"/>
      <c r="F698" s="531"/>
      <c r="G698" s="314"/>
      <c r="H698" s="356"/>
      <c r="I698" s="314"/>
      <c r="J698" s="356"/>
      <c r="K698" s="314"/>
      <c r="L698" s="356"/>
      <c r="M698" s="314"/>
      <c r="N698" s="356"/>
      <c r="O698" s="314"/>
      <c r="P698" s="76"/>
      <c r="Q698" s="336"/>
      <c r="R698" s="76"/>
      <c r="S698" s="336"/>
      <c r="T698" s="315">
        <v>1</v>
      </c>
      <c r="U698" s="316">
        <v>3.3333333333333335</v>
      </c>
      <c r="V698" s="316"/>
      <c r="W698" s="452"/>
      <c r="X698" s="452"/>
      <c r="Y698" s="452"/>
      <c r="Z698" s="452"/>
      <c r="AA698" s="452"/>
      <c r="AB698" s="452"/>
      <c r="AC698" s="452"/>
      <c r="AD698" s="311"/>
    </row>
    <row r="699" spans="1:30" ht="19.5" customHeight="1">
      <c r="A699" s="311"/>
      <c r="B699" s="311"/>
      <c r="C699" s="452"/>
      <c r="D699" s="111" t="s">
        <v>8165</v>
      </c>
      <c r="E699" s="452"/>
      <c r="F699" s="531"/>
      <c r="G699" s="314"/>
      <c r="H699" s="356"/>
      <c r="I699" s="314"/>
      <c r="J699" s="356"/>
      <c r="K699" s="314"/>
      <c r="L699" s="356"/>
      <c r="M699" s="314"/>
      <c r="N699" s="356"/>
      <c r="O699" s="314"/>
      <c r="P699" s="76"/>
      <c r="Q699" s="336"/>
      <c r="R699" s="76"/>
      <c r="S699" s="336"/>
      <c r="T699" s="315"/>
      <c r="U699" s="316"/>
      <c r="V699" s="316"/>
      <c r="W699" s="452"/>
      <c r="X699" s="452"/>
      <c r="Y699" s="452"/>
      <c r="Z699" s="452"/>
      <c r="AA699" s="452"/>
      <c r="AB699" s="452"/>
      <c r="AC699" s="452"/>
      <c r="AD699" s="311"/>
    </row>
    <row r="700" spans="1:30" ht="19.5" customHeight="1">
      <c r="A700" s="311"/>
      <c r="B700" s="311"/>
      <c r="C700" s="452"/>
      <c r="D700" s="111" t="s">
        <v>3777</v>
      </c>
      <c r="E700" s="452"/>
      <c r="F700" s="531"/>
      <c r="G700" s="314"/>
      <c r="H700" s="356"/>
      <c r="I700" s="314"/>
      <c r="J700" s="356"/>
      <c r="K700" s="314"/>
      <c r="L700" s="356"/>
      <c r="M700" s="314"/>
      <c r="N700" s="356"/>
      <c r="O700" s="314"/>
      <c r="P700" s="76"/>
      <c r="Q700" s="336"/>
      <c r="R700" s="76"/>
      <c r="S700" s="336"/>
      <c r="T700" s="315"/>
      <c r="U700" s="316"/>
      <c r="V700" s="316"/>
      <c r="W700" s="452"/>
      <c r="X700" s="452"/>
      <c r="Y700" s="452"/>
      <c r="Z700" s="452"/>
      <c r="AA700" s="452"/>
      <c r="AB700" s="452"/>
      <c r="AC700" s="452"/>
      <c r="AD700" s="311"/>
    </row>
    <row r="701" spans="1:30" ht="19.5" customHeight="1">
      <c r="A701" s="374" t="s">
        <v>3392</v>
      </c>
      <c r="B701" s="374" t="s">
        <v>2600</v>
      </c>
      <c r="C701" s="358" t="s">
        <v>3335</v>
      </c>
      <c r="D701" s="468" t="s">
        <v>2592</v>
      </c>
      <c r="E701" s="358"/>
      <c r="F701" s="443"/>
      <c r="G701" s="444"/>
      <c r="H701" s="443"/>
      <c r="I701" s="444"/>
      <c r="J701" s="443"/>
      <c r="K701" s="444"/>
      <c r="L701" s="443"/>
      <c r="M701" s="444"/>
      <c r="N701" s="443"/>
      <c r="O701" s="444"/>
      <c r="P701" s="490"/>
      <c r="Q701" s="491"/>
      <c r="R701" s="490"/>
      <c r="S701" s="491"/>
      <c r="T701" s="471"/>
      <c r="U701" s="465"/>
      <c r="V701" s="465"/>
      <c r="W701" s="358"/>
      <c r="X701" s="358"/>
      <c r="Y701" s="358"/>
      <c r="Z701" s="358"/>
      <c r="AA701" s="358"/>
      <c r="AB701" s="358"/>
      <c r="AC701" s="358" t="s">
        <v>7010</v>
      </c>
      <c r="AD701" s="374" t="s">
        <v>7431</v>
      </c>
    </row>
    <row r="702" spans="1:30" ht="19.5" customHeight="1">
      <c r="A702" s="311"/>
      <c r="B702" s="311"/>
      <c r="C702" s="452"/>
      <c r="D702" s="111" t="s">
        <v>2276</v>
      </c>
      <c r="E702" s="452"/>
      <c r="F702" s="531"/>
      <c r="G702" s="314"/>
      <c r="H702" s="356"/>
      <c r="I702" s="314"/>
      <c r="J702" s="356"/>
      <c r="K702" s="314"/>
      <c r="L702" s="356"/>
      <c r="M702" s="314"/>
      <c r="N702" s="356"/>
      <c r="O702" s="314"/>
      <c r="P702" s="76"/>
      <c r="Q702" s="336"/>
      <c r="R702" s="76"/>
      <c r="S702" s="336"/>
      <c r="T702" s="315">
        <v>2</v>
      </c>
      <c r="U702" s="316">
        <v>40</v>
      </c>
      <c r="V702" s="316"/>
      <c r="W702" s="452"/>
      <c r="X702" s="452"/>
      <c r="Y702" s="452"/>
      <c r="Z702" s="452"/>
      <c r="AA702" s="452"/>
      <c r="AB702" s="452"/>
      <c r="AC702" s="452"/>
      <c r="AD702" s="311"/>
    </row>
    <row r="703" spans="1:30" ht="19.5" customHeight="1">
      <c r="A703" s="311"/>
      <c r="B703" s="311"/>
      <c r="C703" s="452"/>
      <c r="D703" s="111" t="s">
        <v>2593</v>
      </c>
      <c r="E703" s="452"/>
      <c r="F703" s="531"/>
      <c r="G703" s="314"/>
      <c r="H703" s="356"/>
      <c r="I703" s="314"/>
      <c r="J703" s="356"/>
      <c r="K703" s="314"/>
      <c r="L703" s="356"/>
      <c r="M703" s="314"/>
      <c r="N703" s="356"/>
      <c r="O703" s="314"/>
      <c r="P703" s="76"/>
      <c r="Q703" s="336"/>
      <c r="R703" s="76"/>
      <c r="S703" s="336"/>
      <c r="T703" s="315"/>
      <c r="U703" s="316"/>
      <c r="V703" s="316"/>
      <c r="W703" s="452"/>
      <c r="X703" s="452"/>
      <c r="Y703" s="452"/>
      <c r="Z703" s="452"/>
      <c r="AA703" s="452"/>
      <c r="AB703" s="452"/>
      <c r="AC703" s="452"/>
      <c r="AD703" s="311"/>
    </row>
    <row r="704" spans="1:30" ht="19.5" customHeight="1">
      <c r="A704" s="311"/>
      <c r="B704" s="311"/>
      <c r="C704" s="452"/>
      <c r="D704" s="111" t="s">
        <v>2277</v>
      </c>
      <c r="E704" s="452"/>
      <c r="F704" s="531"/>
      <c r="G704" s="314"/>
      <c r="H704" s="356"/>
      <c r="I704" s="314"/>
      <c r="J704" s="356"/>
      <c r="K704" s="314"/>
      <c r="L704" s="356"/>
      <c r="M704" s="314"/>
      <c r="N704" s="356"/>
      <c r="O704" s="314"/>
      <c r="P704" s="76"/>
      <c r="Q704" s="336"/>
      <c r="R704" s="76"/>
      <c r="S704" s="336"/>
      <c r="T704" s="315">
        <v>1</v>
      </c>
      <c r="U704" s="316">
        <v>20</v>
      </c>
      <c r="V704" s="316"/>
      <c r="W704" s="452"/>
      <c r="X704" s="452"/>
      <c r="Y704" s="452"/>
      <c r="Z704" s="452"/>
      <c r="AA704" s="452"/>
      <c r="AB704" s="452"/>
      <c r="AC704" s="452"/>
      <c r="AD704" s="311"/>
    </row>
    <row r="705" spans="1:30" ht="19.5" customHeight="1">
      <c r="A705" s="311"/>
      <c r="B705" s="311"/>
      <c r="C705" s="452"/>
      <c r="D705" s="111" t="s">
        <v>2278</v>
      </c>
      <c r="E705" s="452"/>
      <c r="F705" s="531"/>
      <c r="G705" s="314"/>
      <c r="H705" s="356"/>
      <c r="I705" s="314"/>
      <c r="J705" s="356"/>
      <c r="K705" s="314"/>
      <c r="L705" s="356"/>
      <c r="M705" s="314"/>
      <c r="N705" s="356"/>
      <c r="O705" s="314"/>
      <c r="P705" s="76"/>
      <c r="Q705" s="336"/>
      <c r="R705" s="76"/>
      <c r="S705" s="336"/>
      <c r="T705" s="315"/>
      <c r="U705" s="316"/>
      <c r="V705" s="316"/>
      <c r="W705" s="452"/>
      <c r="X705" s="452"/>
      <c r="Y705" s="452"/>
      <c r="Z705" s="452"/>
      <c r="AA705" s="452"/>
      <c r="AB705" s="452"/>
      <c r="AC705" s="452"/>
      <c r="AD705" s="311"/>
    </row>
    <row r="706" spans="1:30" ht="19.5" customHeight="1">
      <c r="A706" s="311"/>
      <c r="B706" s="311"/>
      <c r="C706" s="452"/>
      <c r="D706" s="111" t="s">
        <v>2279</v>
      </c>
      <c r="E706" s="452"/>
      <c r="F706" s="531"/>
      <c r="G706" s="314"/>
      <c r="H706" s="356"/>
      <c r="I706" s="314"/>
      <c r="J706" s="356"/>
      <c r="K706" s="314"/>
      <c r="L706" s="356"/>
      <c r="M706" s="314"/>
      <c r="N706" s="356"/>
      <c r="O706" s="314"/>
      <c r="P706" s="76"/>
      <c r="Q706" s="336"/>
      <c r="R706" s="76"/>
      <c r="S706" s="336"/>
      <c r="T706" s="315"/>
      <c r="U706" s="316"/>
      <c r="V706" s="316"/>
      <c r="W706" s="452"/>
      <c r="X706" s="452"/>
      <c r="Y706" s="452"/>
      <c r="Z706" s="452"/>
      <c r="AA706" s="452"/>
      <c r="AB706" s="452"/>
      <c r="AC706" s="452"/>
      <c r="AD706" s="311"/>
    </row>
    <row r="707" spans="1:30" ht="19.5" customHeight="1">
      <c r="A707" s="311"/>
      <c r="B707" s="311"/>
      <c r="C707" s="452"/>
      <c r="D707" s="111" t="s">
        <v>2280</v>
      </c>
      <c r="E707" s="452"/>
      <c r="F707" s="531"/>
      <c r="G707" s="314"/>
      <c r="H707" s="356"/>
      <c r="I707" s="314"/>
      <c r="J707" s="356"/>
      <c r="K707" s="314"/>
      <c r="L707" s="356"/>
      <c r="M707" s="314"/>
      <c r="N707" s="356"/>
      <c r="O707" s="314"/>
      <c r="P707" s="76"/>
      <c r="Q707" s="336"/>
      <c r="R707" s="76"/>
      <c r="S707" s="336"/>
      <c r="T707" s="315"/>
      <c r="U707" s="316"/>
      <c r="V707" s="316"/>
      <c r="W707" s="452"/>
      <c r="X707" s="452"/>
      <c r="Y707" s="452"/>
      <c r="Z707" s="452"/>
      <c r="AA707" s="452"/>
      <c r="AB707" s="452"/>
      <c r="AC707" s="452"/>
      <c r="AD707" s="311"/>
    </row>
    <row r="708" spans="1:30" ht="19.5" customHeight="1">
      <c r="A708" s="311"/>
      <c r="B708" s="311"/>
      <c r="C708" s="452"/>
      <c r="D708" s="111" t="s">
        <v>2281</v>
      </c>
      <c r="E708" s="452"/>
      <c r="F708" s="531"/>
      <c r="G708" s="314"/>
      <c r="H708" s="356"/>
      <c r="I708" s="314"/>
      <c r="J708" s="356"/>
      <c r="K708" s="314"/>
      <c r="L708" s="356"/>
      <c r="M708" s="314"/>
      <c r="N708" s="356"/>
      <c r="O708" s="314"/>
      <c r="P708" s="76"/>
      <c r="Q708" s="336"/>
      <c r="R708" s="76"/>
      <c r="S708" s="336"/>
      <c r="T708" s="315"/>
      <c r="U708" s="316"/>
      <c r="V708" s="316"/>
      <c r="W708" s="452"/>
      <c r="X708" s="452"/>
      <c r="Y708" s="452"/>
      <c r="Z708" s="452"/>
      <c r="AA708" s="452"/>
      <c r="AB708" s="452"/>
      <c r="AC708" s="452"/>
      <c r="AD708" s="311"/>
    </row>
    <row r="709" spans="1:30" ht="19.5" customHeight="1">
      <c r="A709" s="311"/>
      <c r="B709" s="311"/>
      <c r="C709" s="452"/>
      <c r="D709" s="111" t="s">
        <v>2594</v>
      </c>
      <c r="E709" s="452"/>
      <c r="F709" s="531"/>
      <c r="G709" s="314"/>
      <c r="H709" s="356"/>
      <c r="I709" s="314"/>
      <c r="J709" s="356"/>
      <c r="K709" s="314"/>
      <c r="L709" s="356"/>
      <c r="M709" s="314"/>
      <c r="N709" s="356"/>
      <c r="O709" s="314"/>
      <c r="P709" s="76"/>
      <c r="Q709" s="336"/>
      <c r="R709" s="76"/>
      <c r="S709" s="336"/>
      <c r="T709" s="315"/>
      <c r="U709" s="316"/>
      <c r="V709" s="316"/>
      <c r="W709" s="452"/>
      <c r="X709" s="452"/>
      <c r="Y709" s="452"/>
      <c r="Z709" s="452"/>
      <c r="AA709" s="452"/>
      <c r="AB709" s="452"/>
      <c r="AC709" s="452"/>
      <c r="AD709" s="311"/>
    </row>
    <row r="710" spans="1:30" ht="19.5" customHeight="1">
      <c r="A710" s="311"/>
      <c r="B710" s="311"/>
      <c r="C710" s="452"/>
      <c r="D710" s="111" t="s">
        <v>7434</v>
      </c>
      <c r="E710" s="452"/>
      <c r="F710" s="531"/>
      <c r="G710" s="314"/>
      <c r="H710" s="356"/>
      <c r="I710" s="314"/>
      <c r="J710" s="356"/>
      <c r="K710" s="314"/>
      <c r="L710" s="356"/>
      <c r="M710" s="314"/>
      <c r="N710" s="356"/>
      <c r="O710" s="314"/>
      <c r="P710" s="76"/>
      <c r="Q710" s="336"/>
      <c r="R710" s="76"/>
      <c r="S710" s="336"/>
      <c r="T710" s="315"/>
      <c r="U710" s="316"/>
      <c r="V710" s="316"/>
      <c r="W710" s="452"/>
      <c r="X710" s="452"/>
      <c r="Y710" s="452"/>
      <c r="Z710" s="452"/>
      <c r="AA710" s="452"/>
      <c r="AB710" s="452"/>
      <c r="AC710" s="452"/>
      <c r="AD710" s="311"/>
    </row>
    <row r="711" spans="1:30" ht="19.5" customHeight="1">
      <c r="A711" s="311"/>
      <c r="B711" s="311"/>
      <c r="C711" s="452"/>
      <c r="D711" s="111" t="s">
        <v>8949</v>
      </c>
      <c r="E711" s="452"/>
      <c r="F711" s="531"/>
      <c r="G711" s="314"/>
      <c r="H711" s="356"/>
      <c r="I711" s="314"/>
      <c r="J711" s="356"/>
      <c r="K711" s="314"/>
      <c r="L711" s="356"/>
      <c r="M711" s="314"/>
      <c r="N711" s="356"/>
      <c r="O711" s="314"/>
      <c r="P711" s="76"/>
      <c r="Q711" s="336"/>
      <c r="R711" s="76"/>
      <c r="S711" s="336"/>
      <c r="T711" s="315">
        <v>2</v>
      </c>
      <c r="U711" s="316">
        <v>40</v>
      </c>
      <c r="V711" s="316"/>
      <c r="W711" s="452"/>
      <c r="X711" s="452"/>
      <c r="Y711" s="452"/>
      <c r="Z711" s="452"/>
      <c r="AA711" s="452"/>
      <c r="AB711" s="452"/>
      <c r="AC711" s="452"/>
      <c r="AD711" s="311"/>
    </row>
    <row r="712" spans="1:30" ht="19.5" customHeight="1">
      <c r="A712" s="311"/>
      <c r="B712" s="311"/>
      <c r="C712" s="452"/>
      <c r="D712" s="111" t="s">
        <v>8950</v>
      </c>
      <c r="E712" s="452"/>
      <c r="F712" s="531"/>
      <c r="G712" s="314"/>
      <c r="H712" s="356"/>
      <c r="I712" s="314"/>
      <c r="J712" s="356"/>
      <c r="K712" s="314"/>
      <c r="L712" s="356"/>
      <c r="M712" s="314"/>
      <c r="N712" s="356"/>
      <c r="O712" s="314"/>
      <c r="P712" s="76"/>
      <c r="Q712" s="336"/>
      <c r="R712" s="76"/>
      <c r="S712" s="336"/>
      <c r="T712" s="315"/>
      <c r="U712" s="316"/>
      <c r="V712" s="316"/>
      <c r="W712" s="452"/>
      <c r="X712" s="452"/>
      <c r="Y712" s="452"/>
      <c r="Z712" s="452"/>
      <c r="AA712" s="452"/>
      <c r="AB712" s="452"/>
      <c r="AC712" s="452"/>
      <c r="AD712" s="311"/>
    </row>
    <row r="713" spans="1:30" ht="19.5" customHeight="1">
      <c r="A713" s="311"/>
      <c r="B713" s="311"/>
      <c r="C713" s="452"/>
      <c r="D713" s="111" t="s">
        <v>8951</v>
      </c>
      <c r="E713" s="452"/>
      <c r="F713" s="531"/>
      <c r="G713" s="314"/>
      <c r="H713" s="356"/>
      <c r="I713" s="314"/>
      <c r="J713" s="356"/>
      <c r="K713" s="314"/>
      <c r="L713" s="356"/>
      <c r="M713" s="314"/>
      <c r="N713" s="356"/>
      <c r="O713" s="314"/>
      <c r="P713" s="76"/>
      <c r="Q713" s="336"/>
      <c r="R713" s="76"/>
      <c r="S713" s="336"/>
      <c r="T713" s="315"/>
      <c r="U713" s="316"/>
      <c r="V713" s="316"/>
      <c r="W713" s="452"/>
      <c r="X713" s="452"/>
      <c r="Y713" s="452"/>
      <c r="Z713" s="452"/>
      <c r="AA713" s="452"/>
      <c r="AB713" s="452"/>
      <c r="AC713" s="452"/>
      <c r="AD713" s="311"/>
    </row>
    <row r="714" spans="1:30" ht="19.5" customHeight="1">
      <c r="A714" s="311"/>
      <c r="B714" s="311"/>
      <c r="C714" s="452"/>
      <c r="D714" s="111" t="s">
        <v>8952</v>
      </c>
      <c r="E714" s="452"/>
      <c r="F714" s="531"/>
      <c r="G714" s="314"/>
      <c r="H714" s="356"/>
      <c r="I714" s="314"/>
      <c r="J714" s="356"/>
      <c r="K714" s="314"/>
      <c r="L714" s="356"/>
      <c r="M714" s="314"/>
      <c r="N714" s="356"/>
      <c r="O714" s="314"/>
      <c r="P714" s="76"/>
      <c r="Q714" s="336"/>
      <c r="R714" s="76"/>
      <c r="S714" s="336"/>
      <c r="T714" s="315"/>
      <c r="U714" s="316"/>
      <c r="V714" s="316"/>
      <c r="W714" s="452"/>
      <c r="X714" s="452"/>
      <c r="Y714" s="452"/>
      <c r="Z714" s="452"/>
      <c r="AA714" s="452"/>
      <c r="AB714" s="452"/>
      <c r="AC714" s="452"/>
      <c r="AD714" s="311"/>
    </row>
    <row r="715" spans="1:30" ht="19.5" customHeight="1">
      <c r="A715" s="311"/>
      <c r="B715" s="311"/>
      <c r="C715" s="452"/>
      <c r="D715" s="111" t="s">
        <v>7394</v>
      </c>
      <c r="E715" s="452"/>
      <c r="F715" s="531"/>
      <c r="G715" s="314"/>
      <c r="H715" s="356"/>
      <c r="I715" s="314"/>
      <c r="J715" s="356"/>
      <c r="K715" s="314"/>
      <c r="L715" s="356"/>
      <c r="M715" s="314"/>
      <c r="N715" s="356"/>
      <c r="O715" s="314"/>
      <c r="P715" s="76"/>
      <c r="Q715" s="336"/>
      <c r="R715" s="76"/>
      <c r="S715" s="336"/>
      <c r="T715" s="315"/>
      <c r="U715" s="316"/>
      <c r="V715" s="316"/>
      <c r="W715" s="452"/>
      <c r="X715" s="452"/>
      <c r="Y715" s="452"/>
      <c r="Z715" s="452"/>
      <c r="AA715" s="452"/>
      <c r="AB715" s="452"/>
      <c r="AC715" s="452"/>
      <c r="AD715" s="311"/>
    </row>
    <row r="716" spans="1:30" ht="19.5" customHeight="1">
      <c r="A716" s="311"/>
      <c r="B716" s="311"/>
      <c r="C716" s="452"/>
      <c r="D716" s="111" t="s">
        <v>8165</v>
      </c>
      <c r="E716" s="452"/>
      <c r="F716" s="531"/>
      <c r="G716" s="314"/>
      <c r="H716" s="356"/>
      <c r="I716" s="314"/>
      <c r="J716" s="356"/>
      <c r="K716" s="314"/>
      <c r="L716" s="356"/>
      <c r="M716" s="314"/>
      <c r="N716" s="356"/>
      <c r="O716" s="314"/>
      <c r="P716" s="76"/>
      <c r="Q716" s="336"/>
      <c r="R716" s="76"/>
      <c r="S716" s="336"/>
      <c r="T716" s="315"/>
      <c r="U716" s="316"/>
      <c r="V716" s="316"/>
      <c r="W716" s="452"/>
      <c r="X716" s="452"/>
      <c r="Y716" s="452"/>
      <c r="Z716" s="452"/>
      <c r="AA716" s="452"/>
      <c r="AB716" s="452"/>
      <c r="AC716" s="452"/>
      <c r="AD716" s="311"/>
    </row>
    <row r="717" spans="1:30" ht="19.5" customHeight="1">
      <c r="A717" s="311"/>
      <c r="B717" s="311"/>
      <c r="C717" s="452"/>
      <c r="D717" s="111" t="s">
        <v>3777</v>
      </c>
      <c r="E717" s="452"/>
      <c r="F717" s="531"/>
      <c r="G717" s="314"/>
      <c r="H717" s="356"/>
      <c r="I717" s="314"/>
      <c r="J717" s="356"/>
      <c r="K717" s="314"/>
      <c r="L717" s="356"/>
      <c r="M717" s="314"/>
      <c r="N717" s="356"/>
      <c r="O717" s="314"/>
      <c r="P717" s="76"/>
      <c r="Q717" s="336"/>
      <c r="R717" s="76"/>
      <c r="S717" s="336"/>
      <c r="T717" s="315"/>
      <c r="U717" s="316"/>
      <c r="V717" s="316"/>
      <c r="W717" s="452"/>
      <c r="X717" s="452"/>
      <c r="Y717" s="452"/>
      <c r="Z717" s="452"/>
      <c r="AA717" s="452"/>
      <c r="AB717" s="452"/>
      <c r="AC717" s="452"/>
      <c r="AD717" s="311"/>
    </row>
    <row r="718" spans="1:30" ht="19.5" customHeight="1">
      <c r="A718" s="374" t="s">
        <v>3393</v>
      </c>
      <c r="B718" s="374" t="s">
        <v>2601</v>
      </c>
      <c r="C718" s="358" t="s">
        <v>3335</v>
      </c>
      <c r="D718" s="468" t="s">
        <v>2592</v>
      </c>
      <c r="E718" s="358"/>
      <c r="F718" s="443"/>
      <c r="G718" s="444"/>
      <c r="H718" s="443"/>
      <c r="I718" s="444"/>
      <c r="J718" s="443"/>
      <c r="K718" s="444"/>
      <c r="L718" s="443"/>
      <c r="M718" s="444"/>
      <c r="N718" s="443"/>
      <c r="O718" s="444"/>
      <c r="P718" s="490"/>
      <c r="Q718" s="491"/>
      <c r="R718" s="490"/>
      <c r="S718" s="491"/>
      <c r="T718" s="471"/>
      <c r="U718" s="465"/>
      <c r="V718" s="465"/>
      <c r="W718" s="358"/>
      <c r="X718" s="358"/>
      <c r="Y718" s="358"/>
      <c r="Z718" s="358"/>
      <c r="AA718" s="358"/>
      <c r="AB718" s="358"/>
      <c r="AC718" s="358" t="s">
        <v>7010</v>
      </c>
      <c r="AD718" s="374" t="s">
        <v>7431</v>
      </c>
    </row>
    <row r="719" spans="1:30" ht="19.5" customHeight="1">
      <c r="A719" s="311"/>
      <c r="B719" s="311"/>
      <c r="C719" s="452"/>
      <c r="D719" s="111" t="s">
        <v>2276</v>
      </c>
      <c r="E719" s="452"/>
      <c r="F719" s="531"/>
      <c r="G719" s="314"/>
      <c r="H719" s="356"/>
      <c r="I719" s="314"/>
      <c r="J719" s="356"/>
      <c r="K719" s="314"/>
      <c r="L719" s="356"/>
      <c r="M719" s="314"/>
      <c r="N719" s="356"/>
      <c r="O719" s="314"/>
      <c r="P719" s="76"/>
      <c r="Q719" s="336"/>
      <c r="R719" s="76"/>
      <c r="S719" s="336"/>
      <c r="T719" s="315"/>
      <c r="U719" s="316"/>
      <c r="V719" s="316"/>
      <c r="W719" s="452"/>
      <c r="X719" s="452"/>
      <c r="Y719" s="452"/>
      <c r="Z719" s="452"/>
      <c r="AA719" s="452"/>
      <c r="AB719" s="452"/>
      <c r="AC719" s="452"/>
      <c r="AD719" s="311"/>
    </row>
    <row r="720" spans="1:30" ht="19.5" customHeight="1">
      <c r="A720" s="311"/>
      <c r="B720" s="311"/>
      <c r="C720" s="452"/>
      <c r="D720" s="111" t="s">
        <v>2593</v>
      </c>
      <c r="E720" s="452"/>
      <c r="F720" s="531"/>
      <c r="G720" s="314"/>
      <c r="H720" s="356"/>
      <c r="I720" s="314"/>
      <c r="J720" s="356"/>
      <c r="K720" s="314"/>
      <c r="L720" s="356"/>
      <c r="M720" s="314"/>
      <c r="N720" s="356"/>
      <c r="O720" s="314"/>
      <c r="P720" s="76"/>
      <c r="Q720" s="336"/>
      <c r="R720" s="76"/>
      <c r="S720" s="336"/>
      <c r="T720" s="315"/>
      <c r="U720" s="316"/>
      <c r="V720" s="316"/>
      <c r="W720" s="452"/>
      <c r="X720" s="452"/>
      <c r="Y720" s="452"/>
      <c r="Z720" s="452"/>
      <c r="AA720" s="452"/>
      <c r="AB720" s="452"/>
      <c r="AC720" s="452"/>
      <c r="AD720" s="311"/>
    </row>
    <row r="721" spans="1:30" ht="19.5" customHeight="1">
      <c r="A721" s="311"/>
      <c r="B721" s="311"/>
      <c r="C721" s="452"/>
      <c r="D721" s="111" t="s">
        <v>2277</v>
      </c>
      <c r="E721" s="452"/>
      <c r="F721" s="531"/>
      <c r="G721" s="314"/>
      <c r="H721" s="356"/>
      <c r="I721" s="314"/>
      <c r="J721" s="356"/>
      <c r="K721" s="314"/>
      <c r="L721" s="356"/>
      <c r="M721" s="314"/>
      <c r="N721" s="356"/>
      <c r="O721" s="314"/>
      <c r="P721" s="76"/>
      <c r="Q721" s="336"/>
      <c r="R721" s="76"/>
      <c r="S721" s="336"/>
      <c r="T721" s="315"/>
      <c r="U721" s="316"/>
      <c r="V721" s="316"/>
      <c r="W721" s="452"/>
      <c r="X721" s="452"/>
      <c r="Y721" s="452"/>
      <c r="Z721" s="452"/>
      <c r="AA721" s="452"/>
      <c r="AB721" s="452"/>
      <c r="AC721" s="452"/>
      <c r="AD721" s="311"/>
    </row>
    <row r="722" spans="1:30" ht="19.5" customHeight="1">
      <c r="A722" s="311"/>
      <c r="B722" s="311"/>
      <c r="C722" s="452"/>
      <c r="D722" s="111" t="s">
        <v>2278</v>
      </c>
      <c r="E722" s="452"/>
      <c r="F722" s="531"/>
      <c r="G722" s="314"/>
      <c r="H722" s="356"/>
      <c r="I722" s="314"/>
      <c r="J722" s="356"/>
      <c r="K722" s="314"/>
      <c r="L722" s="356"/>
      <c r="M722" s="314"/>
      <c r="N722" s="356"/>
      <c r="O722" s="314"/>
      <c r="P722" s="76"/>
      <c r="Q722" s="336"/>
      <c r="R722" s="76"/>
      <c r="S722" s="336"/>
      <c r="T722" s="315"/>
      <c r="U722" s="316"/>
      <c r="V722" s="316"/>
      <c r="W722" s="452"/>
      <c r="X722" s="452"/>
      <c r="Y722" s="452"/>
      <c r="Z722" s="452"/>
      <c r="AA722" s="452"/>
      <c r="AB722" s="452"/>
      <c r="AC722" s="452"/>
      <c r="AD722" s="311"/>
    </row>
    <row r="723" spans="1:30" ht="19.5" customHeight="1">
      <c r="A723" s="311"/>
      <c r="B723" s="311"/>
      <c r="C723" s="452"/>
      <c r="D723" s="111" t="s">
        <v>2279</v>
      </c>
      <c r="E723" s="452"/>
      <c r="F723" s="531"/>
      <c r="G723" s="314"/>
      <c r="H723" s="356"/>
      <c r="I723" s="314"/>
      <c r="J723" s="356"/>
      <c r="K723" s="314"/>
      <c r="L723" s="356"/>
      <c r="M723" s="314"/>
      <c r="N723" s="356"/>
      <c r="O723" s="314"/>
      <c r="P723" s="76"/>
      <c r="Q723" s="336"/>
      <c r="R723" s="76"/>
      <c r="S723" s="336"/>
      <c r="T723" s="315">
        <v>1</v>
      </c>
      <c r="U723" s="316">
        <v>50</v>
      </c>
      <c r="V723" s="316"/>
      <c r="W723" s="452"/>
      <c r="X723" s="452"/>
      <c r="Y723" s="452"/>
      <c r="Z723" s="452"/>
      <c r="AA723" s="452"/>
      <c r="AB723" s="452"/>
      <c r="AC723" s="452"/>
      <c r="AD723" s="311"/>
    </row>
    <row r="724" spans="1:30" ht="19.5" customHeight="1">
      <c r="A724" s="311"/>
      <c r="B724" s="311"/>
      <c r="C724" s="452"/>
      <c r="D724" s="111" t="s">
        <v>2280</v>
      </c>
      <c r="E724" s="452"/>
      <c r="F724" s="531"/>
      <c r="G724" s="314"/>
      <c r="H724" s="356"/>
      <c r="I724" s="314"/>
      <c r="J724" s="356"/>
      <c r="K724" s="314"/>
      <c r="L724" s="356"/>
      <c r="M724" s="314"/>
      <c r="N724" s="356"/>
      <c r="O724" s="314"/>
      <c r="P724" s="76"/>
      <c r="Q724" s="336"/>
      <c r="R724" s="76"/>
      <c r="S724" s="336"/>
      <c r="T724" s="315"/>
      <c r="U724" s="316"/>
      <c r="V724" s="316"/>
      <c r="W724" s="452"/>
      <c r="X724" s="452"/>
      <c r="Y724" s="452"/>
      <c r="Z724" s="452"/>
      <c r="AA724" s="452"/>
      <c r="AB724" s="452"/>
      <c r="AC724" s="452"/>
      <c r="AD724" s="311"/>
    </row>
    <row r="725" spans="1:30" ht="19.5" customHeight="1">
      <c r="A725" s="311"/>
      <c r="B725" s="311"/>
      <c r="C725" s="452"/>
      <c r="D725" s="111" t="s">
        <v>2281</v>
      </c>
      <c r="E725" s="452"/>
      <c r="F725" s="531"/>
      <c r="G725" s="314"/>
      <c r="H725" s="356"/>
      <c r="I725" s="314"/>
      <c r="J725" s="356"/>
      <c r="K725" s="314"/>
      <c r="L725" s="356"/>
      <c r="M725" s="314"/>
      <c r="N725" s="356"/>
      <c r="O725" s="314"/>
      <c r="P725" s="76"/>
      <c r="Q725" s="336"/>
      <c r="R725" s="76"/>
      <c r="S725" s="336"/>
      <c r="T725" s="315"/>
      <c r="U725" s="316"/>
      <c r="V725" s="316"/>
      <c r="W725" s="452"/>
      <c r="X725" s="452"/>
      <c r="Y725" s="452"/>
      <c r="Z725" s="452"/>
      <c r="AA725" s="452"/>
      <c r="AB725" s="452"/>
      <c r="AC725" s="452"/>
      <c r="AD725" s="311"/>
    </row>
    <row r="726" spans="1:30" ht="19.5" customHeight="1">
      <c r="A726" s="311"/>
      <c r="B726" s="311"/>
      <c r="C726" s="452"/>
      <c r="D726" s="111" t="s">
        <v>2594</v>
      </c>
      <c r="E726" s="452"/>
      <c r="F726" s="531"/>
      <c r="G726" s="314"/>
      <c r="H726" s="356"/>
      <c r="I726" s="314"/>
      <c r="J726" s="356"/>
      <c r="K726" s="314"/>
      <c r="L726" s="356"/>
      <c r="M726" s="314"/>
      <c r="N726" s="356"/>
      <c r="O726" s="314"/>
      <c r="P726" s="76"/>
      <c r="Q726" s="336"/>
      <c r="R726" s="76"/>
      <c r="S726" s="336"/>
      <c r="T726" s="315"/>
      <c r="U726" s="316"/>
      <c r="V726" s="316"/>
      <c r="W726" s="452"/>
      <c r="X726" s="452"/>
      <c r="Y726" s="452"/>
      <c r="Z726" s="452"/>
      <c r="AA726" s="452"/>
      <c r="AB726" s="452"/>
      <c r="AC726" s="452"/>
      <c r="AD726" s="311"/>
    </row>
    <row r="727" spans="1:30" ht="19.5" customHeight="1">
      <c r="A727" s="311"/>
      <c r="B727" s="311"/>
      <c r="C727" s="452"/>
      <c r="D727" s="111" t="s">
        <v>7434</v>
      </c>
      <c r="E727" s="452"/>
      <c r="F727" s="531"/>
      <c r="G727" s="314"/>
      <c r="H727" s="356"/>
      <c r="I727" s="314"/>
      <c r="J727" s="356"/>
      <c r="K727" s="314"/>
      <c r="L727" s="356"/>
      <c r="M727" s="314"/>
      <c r="N727" s="356"/>
      <c r="O727" s="314"/>
      <c r="P727" s="76"/>
      <c r="Q727" s="336"/>
      <c r="R727" s="76"/>
      <c r="S727" s="336"/>
      <c r="T727" s="315"/>
      <c r="U727" s="316"/>
      <c r="V727" s="316"/>
      <c r="W727" s="452"/>
      <c r="X727" s="452"/>
      <c r="Y727" s="452"/>
      <c r="Z727" s="452"/>
      <c r="AA727" s="452"/>
      <c r="AB727" s="452"/>
      <c r="AC727" s="452"/>
      <c r="AD727" s="311"/>
    </row>
    <row r="728" spans="1:30" ht="19.5" customHeight="1">
      <c r="A728" s="311"/>
      <c r="B728" s="311"/>
      <c r="C728" s="452"/>
      <c r="D728" s="111" t="s">
        <v>8949</v>
      </c>
      <c r="E728" s="452"/>
      <c r="F728" s="531"/>
      <c r="G728" s="314"/>
      <c r="H728" s="356"/>
      <c r="I728" s="314"/>
      <c r="J728" s="356"/>
      <c r="K728" s="314"/>
      <c r="L728" s="356"/>
      <c r="M728" s="314"/>
      <c r="N728" s="356"/>
      <c r="O728" s="314"/>
      <c r="P728" s="76"/>
      <c r="Q728" s="336"/>
      <c r="R728" s="76"/>
      <c r="S728" s="336"/>
      <c r="T728" s="315"/>
      <c r="U728" s="316"/>
      <c r="V728" s="316"/>
      <c r="W728" s="452"/>
      <c r="X728" s="452"/>
      <c r="Y728" s="452"/>
      <c r="Z728" s="452"/>
      <c r="AA728" s="452"/>
      <c r="AB728" s="452"/>
      <c r="AC728" s="452"/>
      <c r="AD728" s="311"/>
    </row>
    <row r="729" spans="1:30" ht="19.5" customHeight="1">
      <c r="A729" s="311"/>
      <c r="B729" s="311"/>
      <c r="C729" s="452"/>
      <c r="D729" s="111" t="s">
        <v>8950</v>
      </c>
      <c r="E729" s="452"/>
      <c r="F729" s="531"/>
      <c r="G729" s="314"/>
      <c r="H729" s="356"/>
      <c r="I729" s="314"/>
      <c r="J729" s="356"/>
      <c r="K729" s="314"/>
      <c r="L729" s="356"/>
      <c r="M729" s="314"/>
      <c r="N729" s="356"/>
      <c r="O729" s="314"/>
      <c r="P729" s="76"/>
      <c r="Q729" s="336"/>
      <c r="R729" s="76"/>
      <c r="S729" s="336"/>
      <c r="T729" s="315"/>
      <c r="U729" s="316"/>
      <c r="V729" s="316"/>
      <c r="W729" s="452"/>
      <c r="X729" s="452"/>
      <c r="Y729" s="452"/>
      <c r="Z729" s="452"/>
      <c r="AA729" s="452"/>
      <c r="AB729" s="452"/>
      <c r="AC729" s="452"/>
      <c r="AD729" s="311"/>
    </row>
    <row r="730" spans="1:30" ht="19.5" customHeight="1">
      <c r="A730" s="311"/>
      <c r="B730" s="311"/>
      <c r="C730" s="452"/>
      <c r="D730" s="111" t="s">
        <v>8951</v>
      </c>
      <c r="E730" s="452"/>
      <c r="F730" s="531"/>
      <c r="G730" s="314"/>
      <c r="H730" s="356"/>
      <c r="I730" s="314"/>
      <c r="J730" s="356"/>
      <c r="K730" s="314"/>
      <c r="L730" s="356"/>
      <c r="M730" s="314"/>
      <c r="N730" s="356"/>
      <c r="O730" s="314"/>
      <c r="P730" s="76"/>
      <c r="Q730" s="336"/>
      <c r="R730" s="76"/>
      <c r="S730" s="336"/>
      <c r="T730" s="315">
        <v>1</v>
      </c>
      <c r="U730" s="316">
        <v>50</v>
      </c>
      <c r="V730" s="316"/>
      <c r="W730" s="452"/>
      <c r="X730" s="452"/>
      <c r="Y730" s="452"/>
      <c r="Z730" s="452"/>
      <c r="AA730" s="452"/>
      <c r="AB730" s="452"/>
      <c r="AC730" s="452"/>
      <c r="AD730" s="311"/>
    </row>
    <row r="731" spans="1:30" ht="19.5" customHeight="1">
      <c r="A731" s="311"/>
      <c r="B731" s="311"/>
      <c r="C731" s="452"/>
      <c r="D731" s="111" t="s">
        <v>8952</v>
      </c>
      <c r="E731" s="452"/>
      <c r="F731" s="531"/>
      <c r="G731" s="314"/>
      <c r="H731" s="356"/>
      <c r="I731" s="314"/>
      <c r="J731" s="356"/>
      <c r="K731" s="314"/>
      <c r="L731" s="356"/>
      <c r="M731" s="314"/>
      <c r="N731" s="356"/>
      <c r="O731" s="314"/>
      <c r="P731" s="76"/>
      <c r="Q731" s="336"/>
      <c r="R731" s="76"/>
      <c r="S731" s="336"/>
      <c r="T731" s="315"/>
      <c r="U731" s="316"/>
      <c r="V731" s="316"/>
      <c r="W731" s="452"/>
      <c r="X731" s="452"/>
      <c r="Y731" s="452"/>
      <c r="Z731" s="452"/>
      <c r="AA731" s="452"/>
      <c r="AB731" s="452"/>
      <c r="AC731" s="452"/>
      <c r="AD731" s="311"/>
    </row>
    <row r="732" spans="1:30" ht="19.5" customHeight="1">
      <c r="A732" s="311"/>
      <c r="B732" s="311"/>
      <c r="C732" s="452"/>
      <c r="D732" s="111" t="s">
        <v>7394</v>
      </c>
      <c r="E732" s="452"/>
      <c r="F732" s="531"/>
      <c r="G732" s="314"/>
      <c r="H732" s="356"/>
      <c r="I732" s="314"/>
      <c r="J732" s="356"/>
      <c r="K732" s="314"/>
      <c r="L732" s="356"/>
      <c r="M732" s="314"/>
      <c r="N732" s="356"/>
      <c r="O732" s="314"/>
      <c r="P732" s="76"/>
      <c r="Q732" s="336"/>
      <c r="R732" s="76"/>
      <c r="S732" s="336"/>
      <c r="T732" s="315"/>
      <c r="U732" s="316"/>
      <c r="V732" s="316"/>
      <c r="W732" s="452"/>
      <c r="X732" s="452"/>
      <c r="Y732" s="452"/>
      <c r="Z732" s="452"/>
      <c r="AA732" s="452"/>
      <c r="AB732" s="452"/>
      <c r="AC732" s="452"/>
      <c r="AD732" s="311"/>
    </row>
    <row r="733" spans="1:30" ht="19.5" customHeight="1">
      <c r="A733" s="311"/>
      <c r="B733" s="311"/>
      <c r="C733" s="452"/>
      <c r="D733" s="111" t="s">
        <v>8165</v>
      </c>
      <c r="E733" s="452"/>
      <c r="F733" s="531"/>
      <c r="G733" s="314"/>
      <c r="H733" s="356"/>
      <c r="I733" s="314"/>
      <c r="J733" s="356"/>
      <c r="K733" s="314"/>
      <c r="L733" s="356"/>
      <c r="M733" s="314"/>
      <c r="N733" s="356"/>
      <c r="O733" s="314"/>
      <c r="P733" s="76"/>
      <c r="Q733" s="336"/>
      <c r="R733" s="76"/>
      <c r="S733" s="336"/>
      <c r="T733" s="315"/>
      <c r="U733" s="316"/>
      <c r="V733" s="316"/>
      <c r="W733" s="452"/>
      <c r="X733" s="452"/>
      <c r="Y733" s="452"/>
      <c r="Z733" s="452"/>
      <c r="AA733" s="452"/>
      <c r="AB733" s="452"/>
      <c r="AC733" s="452"/>
      <c r="AD733" s="311"/>
    </row>
    <row r="734" spans="1:30" ht="19.5" customHeight="1">
      <c r="A734" s="311"/>
      <c r="B734" s="311"/>
      <c r="C734" s="452"/>
      <c r="D734" s="111" t="s">
        <v>3777</v>
      </c>
      <c r="E734" s="452"/>
      <c r="F734" s="531"/>
      <c r="G734" s="314"/>
      <c r="H734" s="356"/>
      <c r="I734" s="314"/>
      <c r="J734" s="356"/>
      <c r="K734" s="314"/>
      <c r="L734" s="356"/>
      <c r="M734" s="314"/>
      <c r="N734" s="356"/>
      <c r="O734" s="314"/>
      <c r="P734" s="76"/>
      <c r="Q734" s="336"/>
      <c r="R734" s="76"/>
      <c r="S734" s="336"/>
      <c r="T734" s="315"/>
      <c r="U734" s="316"/>
      <c r="V734" s="316"/>
      <c r="W734" s="452"/>
      <c r="X734" s="452"/>
      <c r="Y734" s="452"/>
      <c r="Z734" s="452"/>
      <c r="AA734" s="452"/>
      <c r="AB734" s="452"/>
      <c r="AC734" s="452"/>
      <c r="AD734" s="311"/>
    </row>
    <row r="735" spans="1:30" ht="19.5" customHeight="1">
      <c r="A735" s="374" t="s">
        <v>3394</v>
      </c>
      <c r="B735" s="374" t="s">
        <v>2602</v>
      </c>
      <c r="C735" s="358" t="s">
        <v>3335</v>
      </c>
      <c r="D735" s="468" t="s">
        <v>2592</v>
      </c>
      <c r="E735" s="358"/>
      <c r="F735" s="443"/>
      <c r="G735" s="444"/>
      <c r="H735" s="443"/>
      <c r="I735" s="444"/>
      <c r="J735" s="443"/>
      <c r="K735" s="444"/>
      <c r="L735" s="443"/>
      <c r="M735" s="444"/>
      <c r="N735" s="443"/>
      <c r="O735" s="444"/>
      <c r="P735" s="490"/>
      <c r="Q735" s="491"/>
      <c r="R735" s="490"/>
      <c r="S735" s="491"/>
      <c r="T735" s="471"/>
      <c r="U735" s="465"/>
      <c r="V735" s="465"/>
      <c r="W735" s="358"/>
      <c r="X735" s="358"/>
      <c r="Y735" s="358"/>
      <c r="Z735" s="358"/>
      <c r="AA735" s="358"/>
      <c r="AB735" s="358"/>
      <c r="AC735" s="358" t="s">
        <v>7010</v>
      </c>
      <c r="AD735" s="374" t="s">
        <v>7431</v>
      </c>
    </row>
    <row r="736" spans="1:30" ht="19.5" customHeight="1">
      <c r="A736" s="311"/>
      <c r="B736" s="311"/>
      <c r="C736" s="452"/>
      <c r="D736" s="111" t="s">
        <v>2276</v>
      </c>
      <c r="E736" s="452"/>
      <c r="F736" s="531"/>
      <c r="G736" s="314"/>
      <c r="H736" s="356"/>
      <c r="I736" s="314"/>
      <c r="J736" s="356"/>
      <c r="K736" s="314"/>
      <c r="L736" s="356"/>
      <c r="M736" s="314"/>
      <c r="N736" s="356"/>
      <c r="O736" s="314"/>
      <c r="P736" s="76"/>
      <c r="Q736" s="336"/>
      <c r="R736" s="76"/>
      <c r="S736" s="336"/>
      <c r="T736" s="315"/>
      <c r="U736" s="316"/>
      <c r="V736" s="316"/>
      <c r="W736" s="452"/>
      <c r="X736" s="452"/>
      <c r="Y736" s="452"/>
      <c r="Z736" s="452"/>
      <c r="AA736" s="452"/>
      <c r="AB736" s="452"/>
      <c r="AC736" s="452"/>
      <c r="AD736" s="311"/>
    </row>
    <row r="737" spans="1:30" ht="19.5" customHeight="1">
      <c r="A737" s="311"/>
      <c r="B737" s="311"/>
      <c r="C737" s="452"/>
      <c r="D737" s="111" t="s">
        <v>2593</v>
      </c>
      <c r="E737" s="452"/>
      <c r="F737" s="531"/>
      <c r="G737" s="314"/>
      <c r="H737" s="356"/>
      <c r="I737" s="314"/>
      <c r="J737" s="356"/>
      <c r="K737" s="314"/>
      <c r="L737" s="356"/>
      <c r="M737" s="314"/>
      <c r="N737" s="356"/>
      <c r="O737" s="314"/>
      <c r="P737" s="76"/>
      <c r="Q737" s="336"/>
      <c r="R737" s="76"/>
      <c r="S737" s="336"/>
      <c r="T737" s="315"/>
      <c r="U737" s="316"/>
      <c r="V737" s="316"/>
      <c r="W737" s="452"/>
      <c r="X737" s="452"/>
      <c r="Y737" s="452"/>
      <c r="Z737" s="452"/>
      <c r="AA737" s="452"/>
      <c r="AB737" s="452"/>
      <c r="AC737" s="452"/>
      <c r="AD737" s="311"/>
    </row>
    <row r="738" spans="1:30" ht="19.5" customHeight="1">
      <c r="A738" s="311"/>
      <c r="B738" s="311"/>
      <c r="C738" s="452"/>
      <c r="D738" s="111" t="s">
        <v>2277</v>
      </c>
      <c r="E738" s="452"/>
      <c r="F738" s="531"/>
      <c r="G738" s="314"/>
      <c r="H738" s="356"/>
      <c r="I738" s="314"/>
      <c r="J738" s="356"/>
      <c r="K738" s="314"/>
      <c r="L738" s="356"/>
      <c r="M738" s="314"/>
      <c r="N738" s="356"/>
      <c r="O738" s="314"/>
      <c r="P738" s="76"/>
      <c r="Q738" s="336"/>
      <c r="R738" s="76"/>
      <c r="S738" s="336"/>
      <c r="T738" s="315"/>
      <c r="U738" s="316"/>
      <c r="V738" s="316"/>
      <c r="W738" s="452"/>
      <c r="X738" s="452"/>
      <c r="Y738" s="452"/>
      <c r="Z738" s="452"/>
      <c r="AA738" s="452"/>
      <c r="AB738" s="452"/>
      <c r="AC738" s="452"/>
      <c r="AD738" s="311"/>
    </row>
    <row r="739" spans="1:30" ht="19.5" customHeight="1">
      <c r="A739" s="311"/>
      <c r="B739" s="311"/>
      <c r="C739" s="452"/>
      <c r="D739" s="111" t="s">
        <v>2278</v>
      </c>
      <c r="E739" s="452"/>
      <c r="F739" s="531"/>
      <c r="G739" s="314"/>
      <c r="H739" s="356"/>
      <c r="I739" s="314"/>
      <c r="J739" s="356"/>
      <c r="K739" s="314"/>
      <c r="L739" s="356"/>
      <c r="M739" s="314"/>
      <c r="N739" s="356"/>
      <c r="O739" s="314"/>
      <c r="P739" s="76"/>
      <c r="Q739" s="336"/>
      <c r="R739" s="76"/>
      <c r="S739" s="336"/>
      <c r="T739" s="315"/>
      <c r="U739" s="316"/>
      <c r="V739" s="316"/>
      <c r="W739" s="452"/>
      <c r="X739" s="452"/>
      <c r="Y739" s="452"/>
      <c r="Z739" s="452"/>
      <c r="AA739" s="452"/>
      <c r="AB739" s="452"/>
      <c r="AC739" s="452"/>
      <c r="AD739" s="311"/>
    </row>
    <row r="740" spans="1:30" ht="19.5" customHeight="1">
      <c r="A740" s="311"/>
      <c r="B740" s="311"/>
      <c r="C740" s="452"/>
      <c r="D740" s="111" t="s">
        <v>2279</v>
      </c>
      <c r="E740" s="452"/>
      <c r="F740" s="531"/>
      <c r="G740" s="314"/>
      <c r="H740" s="356"/>
      <c r="I740" s="314"/>
      <c r="J740" s="356"/>
      <c r="K740" s="314"/>
      <c r="L740" s="356"/>
      <c r="M740" s="314"/>
      <c r="N740" s="356"/>
      <c r="O740" s="314"/>
      <c r="P740" s="76"/>
      <c r="Q740" s="336"/>
      <c r="R740" s="76"/>
      <c r="S740" s="336"/>
      <c r="T740" s="315"/>
      <c r="U740" s="316"/>
      <c r="V740" s="316"/>
      <c r="W740" s="452"/>
      <c r="X740" s="452"/>
      <c r="Y740" s="452"/>
      <c r="Z740" s="452"/>
      <c r="AA740" s="452"/>
      <c r="AB740" s="452"/>
      <c r="AC740" s="452"/>
      <c r="AD740" s="311"/>
    </row>
    <row r="741" spans="1:30" ht="19.5" customHeight="1">
      <c r="A741" s="311"/>
      <c r="B741" s="311"/>
      <c r="C741" s="452"/>
      <c r="D741" s="111" t="s">
        <v>2280</v>
      </c>
      <c r="E741" s="452"/>
      <c r="F741" s="531"/>
      <c r="G741" s="314"/>
      <c r="H741" s="356"/>
      <c r="I741" s="314"/>
      <c r="J741" s="356"/>
      <c r="K741" s="314"/>
      <c r="L741" s="356"/>
      <c r="M741" s="314"/>
      <c r="N741" s="356"/>
      <c r="O741" s="314"/>
      <c r="P741" s="76"/>
      <c r="Q741" s="336"/>
      <c r="R741" s="76"/>
      <c r="S741" s="336"/>
      <c r="T741" s="315"/>
      <c r="U741" s="316"/>
      <c r="V741" s="316"/>
      <c r="W741" s="452"/>
      <c r="X741" s="452"/>
      <c r="Y741" s="452"/>
      <c r="Z741" s="452"/>
      <c r="AA741" s="452"/>
      <c r="AB741" s="452"/>
      <c r="AC741" s="452"/>
      <c r="AD741" s="311"/>
    </row>
    <row r="742" spans="1:30" ht="19.5" customHeight="1">
      <c r="A742" s="311"/>
      <c r="B742" s="311"/>
      <c r="C742" s="452"/>
      <c r="D742" s="111" t="s">
        <v>2281</v>
      </c>
      <c r="E742" s="452"/>
      <c r="F742" s="531"/>
      <c r="G742" s="314"/>
      <c r="H742" s="356"/>
      <c r="I742" s="314"/>
      <c r="J742" s="356"/>
      <c r="K742" s="314"/>
      <c r="L742" s="356"/>
      <c r="M742" s="314"/>
      <c r="N742" s="356"/>
      <c r="O742" s="314"/>
      <c r="P742" s="76"/>
      <c r="Q742" s="336"/>
      <c r="R742" s="76"/>
      <c r="S742" s="336"/>
      <c r="T742" s="315"/>
      <c r="U742" s="316"/>
      <c r="V742" s="316"/>
      <c r="W742" s="452"/>
      <c r="X742" s="452"/>
      <c r="Y742" s="452"/>
      <c r="Z742" s="452"/>
      <c r="AA742" s="452"/>
      <c r="AB742" s="452"/>
      <c r="AC742" s="452"/>
      <c r="AD742" s="311"/>
    </row>
    <row r="743" spans="1:30" ht="19.5" customHeight="1">
      <c r="A743" s="311"/>
      <c r="B743" s="311"/>
      <c r="C743" s="452"/>
      <c r="D743" s="111" t="s">
        <v>2594</v>
      </c>
      <c r="E743" s="452"/>
      <c r="F743" s="531"/>
      <c r="G743" s="314"/>
      <c r="H743" s="356"/>
      <c r="I743" s="314"/>
      <c r="J743" s="356"/>
      <c r="K743" s="314"/>
      <c r="L743" s="356"/>
      <c r="M743" s="314"/>
      <c r="N743" s="356"/>
      <c r="O743" s="314"/>
      <c r="P743" s="76"/>
      <c r="Q743" s="336"/>
      <c r="R743" s="76"/>
      <c r="S743" s="336"/>
      <c r="T743" s="315"/>
      <c r="U743" s="316"/>
      <c r="V743" s="316"/>
      <c r="W743" s="452"/>
      <c r="X743" s="452"/>
      <c r="Y743" s="452"/>
      <c r="Z743" s="452"/>
      <c r="AA743" s="452"/>
      <c r="AB743" s="452"/>
      <c r="AC743" s="452"/>
      <c r="AD743" s="311"/>
    </row>
    <row r="744" spans="1:30" ht="19.5" customHeight="1">
      <c r="A744" s="311"/>
      <c r="B744" s="311"/>
      <c r="C744" s="452"/>
      <c r="D744" s="111" t="s">
        <v>7434</v>
      </c>
      <c r="E744" s="452"/>
      <c r="F744" s="531"/>
      <c r="G744" s="314"/>
      <c r="H744" s="356"/>
      <c r="I744" s="314"/>
      <c r="J744" s="356"/>
      <c r="K744" s="314"/>
      <c r="L744" s="356"/>
      <c r="M744" s="314"/>
      <c r="N744" s="356"/>
      <c r="O744" s="314"/>
      <c r="P744" s="76"/>
      <c r="Q744" s="336"/>
      <c r="R744" s="76"/>
      <c r="S744" s="336"/>
      <c r="T744" s="315"/>
      <c r="U744" s="316"/>
      <c r="V744" s="316"/>
      <c r="W744" s="452"/>
      <c r="X744" s="452"/>
      <c r="Y744" s="452"/>
      <c r="Z744" s="452"/>
      <c r="AA744" s="452"/>
      <c r="AB744" s="452"/>
      <c r="AC744" s="452"/>
      <c r="AD744" s="311"/>
    </row>
    <row r="745" spans="1:30" ht="19.5" customHeight="1">
      <c r="A745" s="311"/>
      <c r="B745" s="311"/>
      <c r="C745" s="452"/>
      <c r="D745" s="111" t="s">
        <v>8949</v>
      </c>
      <c r="E745" s="452"/>
      <c r="F745" s="531"/>
      <c r="G745" s="314"/>
      <c r="H745" s="356"/>
      <c r="I745" s="314"/>
      <c r="J745" s="356"/>
      <c r="K745" s="314"/>
      <c r="L745" s="356"/>
      <c r="M745" s="314"/>
      <c r="N745" s="356"/>
      <c r="O745" s="314"/>
      <c r="P745" s="76"/>
      <c r="Q745" s="336"/>
      <c r="R745" s="76"/>
      <c r="S745" s="336"/>
      <c r="T745" s="315"/>
      <c r="U745" s="316"/>
      <c r="V745" s="316"/>
      <c r="W745" s="452"/>
      <c r="X745" s="452"/>
      <c r="Y745" s="452"/>
      <c r="Z745" s="452"/>
      <c r="AA745" s="452"/>
      <c r="AB745" s="452"/>
      <c r="AC745" s="452"/>
      <c r="AD745" s="311"/>
    </row>
    <row r="746" spans="1:30" ht="19.5" customHeight="1">
      <c r="A746" s="311"/>
      <c r="B746" s="311"/>
      <c r="C746" s="452"/>
      <c r="D746" s="111" t="s">
        <v>8950</v>
      </c>
      <c r="E746" s="452"/>
      <c r="F746" s="531"/>
      <c r="G746" s="314"/>
      <c r="H746" s="356"/>
      <c r="I746" s="314"/>
      <c r="J746" s="356"/>
      <c r="K746" s="314"/>
      <c r="L746" s="356"/>
      <c r="M746" s="314"/>
      <c r="N746" s="356"/>
      <c r="O746" s="314"/>
      <c r="P746" s="76"/>
      <c r="Q746" s="336"/>
      <c r="R746" s="76"/>
      <c r="S746" s="336"/>
      <c r="T746" s="315"/>
      <c r="U746" s="316"/>
      <c r="V746" s="316"/>
      <c r="W746" s="452"/>
      <c r="X746" s="452"/>
      <c r="Y746" s="452"/>
      <c r="Z746" s="452"/>
      <c r="AA746" s="452"/>
      <c r="AB746" s="452"/>
      <c r="AC746" s="452"/>
      <c r="AD746" s="311"/>
    </row>
    <row r="747" spans="1:30" ht="19.5" customHeight="1">
      <c r="A747" s="311"/>
      <c r="B747" s="311"/>
      <c r="C747" s="452"/>
      <c r="D747" s="111" t="s">
        <v>8951</v>
      </c>
      <c r="E747" s="452"/>
      <c r="F747" s="531"/>
      <c r="G747" s="314"/>
      <c r="H747" s="356"/>
      <c r="I747" s="314"/>
      <c r="J747" s="356"/>
      <c r="K747" s="314"/>
      <c r="L747" s="356"/>
      <c r="M747" s="314"/>
      <c r="N747" s="356"/>
      <c r="O747" s="314"/>
      <c r="P747" s="76"/>
      <c r="Q747" s="336"/>
      <c r="R747" s="76"/>
      <c r="S747" s="336"/>
      <c r="T747" s="315"/>
      <c r="U747" s="316"/>
      <c r="V747" s="316"/>
      <c r="W747" s="452"/>
      <c r="X747" s="452"/>
      <c r="Y747" s="452"/>
      <c r="Z747" s="452"/>
      <c r="AA747" s="452"/>
      <c r="AB747" s="452"/>
      <c r="AC747" s="452"/>
      <c r="AD747" s="311"/>
    </row>
    <row r="748" spans="1:30" ht="19.5" customHeight="1">
      <c r="A748" s="311"/>
      <c r="B748" s="311"/>
      <c r="C748" s="452"/>
      <c r="D748" s="111" t="s">
        <v>8952</v>
      </c>
      <c r="E748" s="452"/>
      <c r="F748" s="531"/>
      <c r="G748" s="314"/>
      <c r="H748" s="356"/>
      <c r="I748" s="314"/>
      <c r="J748" s="356"/>
      <c r="K748" s="314"/>
      <c r="L748" s="356"/>
      <c r="M748" s="314"/>
      <c r="N748" s="356"/>
      <c r="O748" s="314"/>
      <c r="P748" s="76"/>
      <c r="Q748" s="336"/>
      <c r="R748" s="76"/>
      <c r="S748" s="336"/>
      <c r="T748" s="315"/>
      <c r="U748" s="316"/>
      <c r="V748" s="316"/>
      <c r="W748" s="452"/>
      <c r="X748" s="452"/>
      <c r="Y748" s="452"/>
      <c r="Z748" s="452"/>
      <c r="AA748" s="452"/>
      <c r="AB748" s="452"/>
      <c r="AC748" s="452"/>
      <c r="AD748" s="311"/>
    </row>
    <row r="749" spans="1:30" ht="19.5" customHeight="1">
      <c r="A749" s="311"/>
      <c r="B749" s="311"/>
      <c r="C749" s="452"/>
      <c r="D749" s="111" t="s">
        <v>7394</v>
      </c>
      <c r="E749" s="452"/>
      <c r="F749" s="531"/>
      <c r="G749" s="314"/>
      <c r="H749" s="356"/>
      <c r="I749" s="314"/>
      <c r="J749" s="356"/>
      <c r="K749" s="314"/>
      <c r="L749" s="356"/>
      <c r="M749" s="314"/>
      <c r="N749" s="356"/>
      <c r="O749" s="314"/>
      <c r="P749" s="76"/>
      <c r="Q749" s="336"/>
      <c r="R749" s="76"/>
      <c r="S749" s="336"/>
      <c r="T749" s="315"/>
      <c r="U749" s="316"/>
      <c r="V749" s="316"/>
      <c r="W749" s="452"/>
      <c r="X749" s="452"/>
      <c r="Y749" s="452"/>
      <c r="Z749" s="452"/>
      <c r="AA749" s="452"/>
      <c r="AB749" s="452"/>
      <c r="AC749" s="452"/>
      <c r="AD749" s="311"/>
    </row>
    <row r="750" spans="1:30" ht="19.5" customHeight="1">
      <c r="A750" s="311"/>
      <c r="B750" s="311"/>
      <c r="C750" s="452"/>
      <c r="D750" s="111" t="s">
        <v>8165</v>
      </c>
      <c r="E750" s="452"/>
      <c r="F750" s="531"/>
      <c r="G750" s="314"/>
      <c r="H750" s="356"/>
      <c r="I750" s="314"/>
      <c r="J750" s="356"/>
      <c r="K750" s="314"/>
      <c r="L750" s="356"/>
      <c r="M750" s="314"/>
      <c r="N750" s="356"/>
      <c r="O750" s="314"/>
      <c r="P750" s="76"/>
      <c r="Q750" s="336"/>
      <c r="R750" s="76"/>
      <c r="S750" s="336"/>
      <c r="T750" s="315"/>
      <c r="U750" s="316"/>
      <c r="V750" s="316"/>
      <c r="W750" s="452"/>
      <c r="X750" s="452"/>
      <c r="Y750" s="452"/>
      <c r="Z750" s="452"/>
      <c r="AA750" s="452"/>
      <c r="AB750" s="452"/>
      <c r="AC750" s="452"/>
      <c r="AD750" s="311"/>
    </row>
    <row r="751" spans="1:30" ht="19.5" customHeight="1">
      <c r="A751" s="311"/>
      <c r="B751" s="311"/>
      <c r="C751" s="452"/>
      <c r="D751" s="111" t="s">
        <v>3777</v>
      </c>
      <c r="E751" s="452"/>
      <c r="F751" s="531"/>
      <c r="G751" s="314"/>
      <c r="H751" s="356"/>
      <c r="I751" s="314"/>
      <c r="J751" s="356"/>
      <c r="K751" s="314"/>
      <c r="L751" s="356"/>
      <c r="M751" s="314"/>
      <c r="N751" s="356"/>
      <c r="O751" s="314"/>
      <c r="P751" s="76"/>
      <c r="Q751" s="336"/>
      <c r="R751" s="76"/>
      <c r="S751" s="336"/>
      <c r="T751" s="315"/>
      <c r="U751" s="316"/>
      <c r="V751" s="316"/>
      <c r="W751" s="452"/>
      <c r="X751" s="452"/>
      <c r="Y751" s="452"/>
      <c r="Z751" s="452"/>
      <c r="AA751" s="452"/>
      <c r="AB751" s="452"/>
      <c r="AC751" s="452"/>
      <c r="AD751" s="311"/>
    </row>
    <row r="752" spans="1:30" ht="19.5" customHeight="1">
      <c r="A752" s="374" t="s">
        <v>3395</v>
      </c>
      <c r="B752" s="374" t="s">
        <v>8990</v>
      </c>
      <c r="C752" s="358" t="s">
        <v>3419</v>
      </c>
      <c r="D752" s="374"/>
      <c r="E752" s="358"/>
      <c r="F752" s="443"/>
      <c r="G752" s="444"/>
      <c r="H752" s="443"/>
      <c r="I752" s="444"/>
      <c r="J752" s="443"/>
      <c r="K752" s="444"/>
      <c r="L752" s="443"/>
      <c r="M752" s="444"/>
      <c r="N752" s="443"/>
      <c r="O752" s="444"/>
      <c r="P752" s="490"/>
      <c r="Q752" s="491"/>
      <c r="R752" s="490"/>
      <c r="S752" s="491"/>
      <c r="T752" s="471">
        <v>1</v>
      </c>
      <c r="U752" s="465">
        <v>100</v>
      </c>
      <c r="V752" s="465"/>
      <c r="W752" s="358"/>
      <c r="X752" s="358"/>
      <c r="Y752" s="358"/>
      <c r="Z752" s="358"/>
      <c r="AA752" s="358"/>
      <c r="AB752" s="358"/>
      <c r="AC752" s="358" t="s">
        <v>7010</v>
      </c>
      <c r="AD752" s="374"/>
    </row>
    <row r="753" spans="1:30" ht="20.100000000000001" customHeight="1">
      <c r="A753" s="374" t="s">
        <v>3296</v>
      </c>
      <c r="B753" s="374" t="s">
        <v>1160</v>
      </c>
      <c r="C753" s="358" t="s">
        <v>3348</v>
      </c>
      <c r="D753" s="374"/>
      <c r="E753" s="358"/>
      <c r="F753" s="443">
        <v>2</v>
      </c>
      <c r="G753" s="444">
        <v>100</v>
      </c>
      <c r="H753" s="443">
        <v>3</v>
      </c>
      <c r="I753" s="444">
        <v>100</v>
      </c>
      <c r="J753" s="443">
        <v>3</v>
      </c>
      <c r="K753" s="444">
        <v>100</v>
      </c>
      <c r="L753" s="443">
        <v>1</v>
      </c>
      <c r="M753" s="444">
        <v>100</v>
      </c>
      <c r="N753" s="443">
        <v>1</v>
      </c>
      <c r="O753" s="444">
        <v>100</v>
      </c>
      <c r="P753" s="471">
        <v>1</v>
      </c>
      <c r="Q753" s="465">
        <v>100</v>
      </c>
      <c r="R753" s="471">
        <v>10</v>
      </c>
      <c r="S753" s="465">
        <v>100</v>
      </c>
      <c r="T753" s="471">
        <v>24</v>
      </c>
      <c r="U753" s="465">
        <v>96</v>
      </c>
      <c r="V753" s="465" t="s">
        <v>8028</v>
      </c>
      <c r="W753" s="358" t="s">
        <v>7010</v>
      </c>
      <c r="X753" s="358" t="s">
        <v>7010</v>
      </c>
      <c r="Y753" s="358" t="s">
        <v>7010</v>
      </c>
      <c r="Z753" s="358" t="s">
        <v>7010</v>
      </c>
      <c r="AA753" s="358" t="s">
        <v>7010</v>
      </c>
      <c r="AB753" s="358" t="s">
        <v>7010</v>
      </c>
      <c r="AC753" s="358" t="s">
        <v>7010</v>
      </c>
      <c r="AD753" s="374"/>
    </row>
    <row r="754" spans="1:30" ht="20.100000000000001" customHeight="1">
      <c r="A754" s="311"/>
      <c r="B754" s="311"/>
      <c r="C754" s="452"/>
      <c r="D754" s="311" t="s">
        <v>1959</v>
      </c>
      <c r="E754" s="452" t="s">
        <v>758</v>
      </c>
      <c r="F754" s="531"/>
      <c r="G754" s="314"/>
      <c r="H754" s="356"/>
      <c r="I754" s="314"/>
      <c r="J754" s="356"/>
      <c r="K754" s="314"/>
      <c r="L754" s="356"/>
      <c r="M754" s="314"/>
      <c r="N754" s="356"/>
      <c r="O754" s="314"/>
      <c r="P754" s="315"/>
      <c r="Q754" s="316"/>
      <c r="R754" s="315"/>
      <c r="S754" s="316"/>
      <c r="T754" s="315"/>
      <c r="U754" s="316"/>
      <c r="V754" s="316"/>
      <c r="W754" s="452"/>
      <c r="X754" s="452"/>
      <c r="Y754" s="452"/>
      <c r="Z754" s="452"/>
      <c r="AA754" s="452"/>
      <c r="AB754" s="452"/>
      <c r="AC754" s="452"/>
      <c r="AD754" s="311"/>
    </row>
    <row r="755" spans="1:30" ht="20.100000000000001" customHeight="1">
      <c r="A755" s="311"/>
      <c r="B755" s="311"/>
      <c r="C755" s="452"/>
      <c r="D755" s="311" t="s">
        <v>1960</v>
      </c>
      <c r="E755" s="452"/>
      <c r="F755" s="531"/>
      <c r="G755" s="314"/>
      <c r="H755" s="356"/>
      <c r="I755" s="314"/>
      <c r="J755" s="356"/>
      <c r="K755" s="314"/>
      <c r="L755" s="356"/>
      <c r="M755" s="314"/>
      <c r="N755" s="356"/>
      <c r="O755" s="314"/>
      <c r="P755" s="315"/>
      <c r="Q755" s="316"/>
      <c r="R755" s="315"/>
      <c r="S755" s="316"/>
      <c r="T755" s="315">
        <v>1</v>
      </c>
      <c r="U755" s="316">
        <v>4</v>
      </c>
      <c r="V755" s="316"/>
      <c r="W755" s="452"/>
      <c r="X755" s="452"/>
      <c r="Y755" s="452"/>
      <c r="Z755" s="452"/>
      <c r="AA755" s="452"/>
      <c r="AB755" s="452"/>
      <c r="AC755" s="452"/>
      <c r="AD755" s="311"/>
    </row>
    <row r="756" spans="1:30" ht="20.100000000000001" customHeight="1">
      <c r="A756" s="374" t="s">
        <v>3297</v>
      </c>
      <c r="B756" s="374" t="s">
        <v>1161</v>
      </c>
      <c r="C756" s="358" t="s">
        <v>3349</v>
      </c>
      <c r="D756" s="374"/>
      <c r="E756" s="358"/>
      <c r="F756" s="443"/>
      <c r="G756" s="444"/>
      <c r="H756" s="443"/>
      <c r="I756" s="444"/>
      <c r="J756" s="443"/>
      <c r="K756" s="444"/>
      <c r="L756" s="443"/>
      <c r="M756" s="444"/>
      <c r="N756" s="443"/>
      <c r="O756" s="444"/>
      <c r="P756" s="471"/>
      <c r="Q756" s="465"/>
      <c r="R756" s="471"/>
      <c r="S756" s="465"/>
      <c r="T756" s="471">
        <v>1</v>
      </c>
      <c r="U756" s="465">
        <v>100</v>
      </c>
      <c r="V756" s="465" t="s">
        <v>8028</v>
      </c>
      <c r="W756" s="358" t="s">
        <v>7010</v>
      </c>
      <c r="X756" s="358" t="s">
        <v>7010</v>
      </c>
      <c r="Y756" s="358" t="s">
        <v>7010</v>
      </c>
      <c r="Z756" s="358" t="s">
        <v>7010</v>
      </c>
      <c r="AA756" s="358" t="s">
        <v>7010</v>
      </c>
      <c r="AB756" s="358" t="s">
        <v>7010</v>
      </c>
      <c r="AC756" s="358" t="s">
        <v>7010</v>
      </c>
      <c r="AD756" s="374"/>
    </row>
    <row r="757" spans="1:30" ht="20.100000000000001" customHeight="1">
      <c r="A757" s="311"/>
      <c r="B757" s="311"/>
      <c r="C757" s="452"/>
      <c r="D757" s="311" t="s">
        <v>8188</v>
      </c>
      <c r="E757" s="452" t="s">
        <v>132</v>
      </c>
      <c r="F757" s="531"/>
      <c r="G757" s="314"/>
      <c r="H757" s="356"/>
      <c r="I757" s="314"/>
      <c r="J757" s="356"/>
      <c r="K757" s="314"/>
      <c r="L757" s="356"/>
      <c r="M757" s="314"/>
      <c r="N757" s="356"/>
      <c r="O757" s="314"/>
      <c r="P757" s="315"/>
      <c r="Q757" s="316"/>
      <c r="R757" s="315"/>
      <c r="S757" s="316"/>
      <c r="T757" s="315"/>
      <c r="U757" s="316"/>
      <c r="V757" s="316"/>
      <c r="W757" s="452"/>
      <c r="X757" s="452"/>
      <c r="Y757" s="452"/>
      <c r="Z757" s="452"/>
      <c r="AA757" s="452"/>
      <c r="AB757" s="452"/>
      <c r="AC757" s="452"/>
      <c r="AD757" s="311"/>
    </row>
    <row r="758" spans="1:30" ht="20.100000000000001" customHeight="1">
      <c r="A758" s="311"/>
      <c r="B758" s="311"/>
      <c r="C758" s="452"/>
      <c r="D758" s="311" t="s">
        <v>7312</v>
      </c>
      <c r="E758" s="452"/>
      <c r="F758" s="531"/>
      <c r="G758" s="314"/>
      <c r="H758" s="356"/>
      <c r="I758" s="314"/>
      <c r="J758" s="356"/>
      <c r="K758" s="314"/>
      <c r="L758" s="356"/>
      <c r="M758" s="314"/>
      <c r="N758" s="356"/>
      <c r="O758" s="314"/>
      <c r="P758" s="315"/>
      <c r="Q758" s="316"/>
      <c r="R758" s="315"/>
      <c r="S758" s="316"/>
      <c r="T758" s="315"/>
      <c r="U758" s="316"/>
      <c r="V758" s="316"/>
      <c r="W758" s="452"/>
      <c r="X758" s="452"/>
      <c r="Y758" s="452"/>
      <c r="Z758" s="452"/>
      <c r="AA758" s="452"/>
      <c r="AB758" s="452"/>
      <c r="AC758" s="452"/>
      <c r="AD758" s="311"/>
    </row>
    <row r="759" spans="1:30" ht="20.100000000000001" customHeight="1">
      <c r="A759" s="374" t="s">
        <v>3298</v>
      </c>
      <c r="B759" s="374" t="s">
        <v>1162</v>
      </c>
      <c r="C759" s="358" t="s">
        <v>3350</v>
      </c>
      <c r="D759" s="374"/>
      <c r="E759" s="358"/>
      <c r="F759" s="443"/>
      <c r="G759" s="444"/>
      <c r="H759" s="443">
        <v>1</v>
      </c>
      <c r="I759" s="444">
        <v>100</v>
      </c>
      <c r="J759" s="443">
        <v>1</v>
      </c>
      <c r="K759" s="444">
        <v>100</v>
      </c>
      <c r="L759" s="443"/>
      <c r="M759" s="444"/>
      <c r="N759" s="443"/>
      <c r="O759" s="444"/>
      <c r="P759" s="471"/>
      <c r="Q759" s="465"/>
      <c r="R759" s="471">
        <v>4</v>
      </c>
      <c r="S759" s="465">
        <v>100</v>
      </c>
      <c r="T759" s="471">
        <v>4</v>
      </c>
      <c r="U759" s="465">
        <v>100</v>
      </c>
      <c r="V759" s="465" t="s">
        <v>8028</v>
      </c>
      <c r="W759" s="358" t="s">
        <v>7010</v>
      </c>
      <c r="X759" s="358" t="s">
        <v>7010</v>
      </c>
      <c r="Y759" s="358" t="s">
        <v>7010</v>
      </c>
      <c r="Z759" s="358" t="s">
        <v>7010</v>
      </c>
      <c r="AA759" s="358" t="s">
        <v>7010</v>
      </c>
      <c r="AB759" s="358" t="s">
        <v>7010</v>
      </c>
      <c r="AC759" s="358" t="s">
        <v>7010</v>
      </c>
      <c r="AD759" s="374"/>
    </row>
    <row r="760" spans="1:30" ht="20.100000000000001" customHeight="1">
      <c r="A760" s="311"/>
      <c r="B760" s="311"/>
      <c r="C760" s="452"/>
      <c r="D760" s="311" t="s">
        <v>1959</v>
      </c>
      <c r="E760" s="452" t="s">
        <v>758</v>
      </c>
      <c r="F760" s="531"/>
      <c r="G760" s="314"/>
      <c r="H760" s="356"/>
      <c r="I760" s="314"/>
      <c r="J760" s="356"/>
      <c r="K760" s="314"/>
      <c r="L760" s="356"/>
      <c r="M760" s="314"/>
      <c r="N760" s="356"/>
      <c r="O760" s="314"/>
      <c r="P760" s="315"/>
      <c r="Q760" s="316"/>
      <c r="R760" s="315"/>
      <c r="S760" s="316"/>
      <c r="T760" s="315"/>
      <c r="U760" s="316"/>
      <c r="V760" s="316"/>
      <c r="W760" s="452"/>
      <c r="X760" s="452"/>
      <c r="Y760" s="452"/>
      <c r="Z760" s="452"/>
      <c r="AA760" s="452"/>
      <c r="AB760" s="452"/>
      <c r="AC760" s="452"/>
      <c r="AD760" s="311"/>
    </row>
    <row r="761" spans="1:30" ht="20.100000000000001" customHeight="1">
      <c r="A761" s="311"/>
      <c r="B761" s="311"/>
      <c r="C761" s="452"/>
      <c r="D761" s="311" t="s">
        <v>1960</v>
      </c>
      <c r="E761" s="452"/>
      <c r="F761" s="531"/>
      <c r="G761" s="314"/>
      <c r="H761" s="356"/>
      <c r="I761" s="314"/>
      <c r="J761" s="356"/>
      <c r="K761" s="314"/>
      <c r="L761" s="356"/>
      <c r="M761" s="314"/>
      <c r="N761" s="356"/>
      <c r="O761" s="314"/>
      <c r="P761" s="315"/>
      <c r="Q761" s="316"/>
      <c r="R761" s="315"/>
      <c r="S761" s="316"/>
      <c r="T761" s="315"/>
      <c r="U761" s="316"/>
      <c r="V761" s="316"/>
      <c r="W761" s="452"/>
      <c r="X761" s="452"/>
      <c r="Y761" s="452"/>
      <c r="Z761" s="452"/>
      <c r="AA761" s="452"/>
      <c r="AB761" s="452"/>
      <c r="AC761" s="452"/>
      <c r="AD761" s="311"/>
    </row>
    <row r="762" spans="1:30" ht="20.100000000000001" customHeight="1">
      <c r="A762" s="374" t="s">
        <v>3299</v>
      </c>
      <c r="B762" s="374" t="s">
        <v>1163</v>
      </c>
      <c r="C762" s="358" t="s">
        <v>3351</v>
      </c>
      <c r="D762" s="374"/>
      <c r="E762" s="358"/>
      <c r="F762" s="443"/>
      <c r="G762" s="444"/>
      <c r="H762" s="443"/>
      <c r="I762" s="444"/>
      <c r="J762" s="443"/>
      <c r="K762" s="444"/>
      <c r="L762" s="443"/>
      <c r="M762" s="444"/>
      <c r="N762" s="443"/>
      <c r="O762" s="444"/>
      <c r="P762" s="471"/>
      <c r="Q762" s="465"/>
      <c r="R762" s="471"/>
      <c r="S762" s="465"/>
      <c r="T762" s="471"/>
      <c r="U762" s="465"/>
      <c r="V762" s="465" t="s">
        <v>8028</v>
      </c>
      <c r="W762" s="358" t="s">
        <v>7010</v>
      </c>
      <c r="X762" s="358" t="s">
        <v>7010</v>
      </c>
      <c r="Y762" s="358" t="s">
        <v>7010</v>
      </c>
      <c r="Z762" s="358" t="s">
        <v>7010</v>
      </c>
      <c r="AA762" s="358" t="s">
        <v>7010</v>
      </c>
      <c r="AB762" s="358" t="s">
        <v>7010</v>
      </c>
      <c r="AC762" s="358" t="s">
        <v>7010</v>
      </c>
      <c r="AD762" s="374"/>
    </row>
    <row r="763" spans="1:30" ht="20.100000000000001" customHeight="1">
      <c r="A763" s="311"/>
      <c r="B763" s="311"/>
      <c r="C763" s="452"/>
      <c r="D763" s="311" t="s">
        <v>1959</v>
      </c>
      <c r="E763" s="452" t="s">
        <v>758</v>
      </c>
      <c r="F763" s="531"/>
      <c r="G763" s="314"/>
      <c r="H763" s="356"/>
      <c r="I763" s="314"/>
      <c r="J763" s="356"/>
      <c r="K763" s="314"/>
      <c r="L763" s="356"/>
      <c r="M763" s="314"/>
      <c r="N763" s="356"/>
      <c r="O763" s="314"/>
      <c r="P763" s="315"/>
      <c r="Q763" s="316"/>
      <c r="R763" s="315"/>
      <c r="S763" s="316"/>
      <c r="T763" s="315"/>
      <c r="U763" s="316"/>
      <c r="V763" s="316"/>
      <c r="W763" s="452"/>
      <c r="X763" s="452"/>
      <c r="Y763" s="452"/>
      <c r="Z763" s="452"/>
      <c r="AA763" s="452"/>
      <c r="AB763" s="452"/>
      <c r="AC763" s="452"/>
      <c r="AD763" s="311"/>
    </row>
    <row r="764" spans="1:30" ht="20.100000000000001" customHeight="1">
      <c r="A764" s="311"/>
      <c r="B764" s="311"/>
      <c r="C764" s="452"/>
      <c r="D764" s="311" t="s">
        <v>1960</v>
      </c>
      <c r="E764" s="452"/>
      <c r="F764" s="531"/>
      <c r="G764" s="314"/>
      <c r="H764" s="356"/>
      <c r="I764" s="314"/>
      <c r="J764" s="356"/>
      <c r="K764" s="314"/>
      <c r="L764" s="356"/>
      <c r="M764" s="314"/>
      <c r="N764" s="356"/>
      <c r="O764" s="314"/>
      <c r="P764" s="315"/>
      <c r="Q764" s="316"/>
      <c r="R764" s="315"/>
      <c r="S764" s="316"/>
      <c r="T764" s="315"/>
      <c r="U764" s="316"/>
      <c r="V764" s="316"/>
      <c r="W764" s="452"/>
      <c r="X764" s="452"/>
      <c r="Y764" s="452"/>
      <c r="Z764" s="452"/>
      <c r="AA764" s="452"/>
      <c r="AB764" s="452"/>
      <c r="AC764" s="452"/>
      <c r="AD764" s="311"/>
    </row>
    <row r="765" spans="1:30" ht="20.100000000000001" customHeight="1">
      <c r="A765" s="374" t="s">
        <v>3300</v>
      </c>
      <c r="B765" s="374" t="s">
        <v>1164</v>
      </c>
      <c r="C765" s="358" t="s">
        <v>3335</v>
      </c>
      <c r="D765" s="374" t="s">
        <v>8964</v>
      </c>
      <c r="E765" s="358" t="s">
        <v>7351</v>
      </c>
      <c r="F765" s="443">
        <v>2</v>
      </c>
      <c r="G765" s="444">
        <v>100</v>
      </c>
      <c r="H765" s="443">
        <v>1</v>
      </c>
      <c r="I765" s="444">
        <v>25</v>
      </c>
      <c r="J765" s="443">
        <v>2</v>
      </c>
      <c r="K765" s="444">
        <v>50</v>
      </c>
      <c r="L765" s="443">
        <v>1</v>
      </c>
      <c r="M765" s="444">
        <v>100</v>
      </c>
      <c r="N765" s="443">
        <v>1</v>
      </c>
      <c r="O765" s="444">
        <v>100</v>
      </c>
      <c r="P765" s="471"/>
      <c r="Q765" s="465"/>
      <c r="R765" s="471">
        <v>7</v>
      </c>
      <c r="S765" s="465">
        <v>50</v>
      </c>
      <c r="T765" s="471">
        <v>9</v>
      </c>
      <c r="U765" s="465">
        <v>30</v>
      </c>
      <c r="V765" s="465" t="s">
        <v>8028</v>
      </c>
      <c r="W765" s="358" t="s">
        <v>7010</v>
      </c>
      <c r="X765" s="358" t="s">
        <v>7010</v>
      </c>
      <c r="Y765" s="358" t="s">
        <v>7010</v>
      </c>
      <c r="Z765" s="358" t="s">
        <v>7010</v>
      </c>
      <c r="AA765" s="358" t="s">
        <v>7010</v>
      </c>
      <c r="AB765" s="358" t="s">
        <v>7010</v>
      </c>
      <c r="AC765" s="358" t="s">
        <v>7010</v>
      </c>
      <c r="AD765" s="374"/>
    </row>
    <row r="766" spans="1:30" ht="20.100000000000001" customHeight="1">
      <c r="A766" s="311"/>
      <c r="B766" s="311"/>
      <c r="C766" s="452"/>
      <c r="D766" s="311" t="s">
        <v>8965</v>
      </c>
      <c r="E766" s="452"/>
      <c r="F766" s="531"/>
      <c r="G766" s="314"/>
      <c r="H766" s="356">
        <v>3</v>
      </c>
      <c r="I766" s="314">
        <v>75</v>
      </c>
      <c r="J766" s="356"/>
      <c r="K766" s="314"/>
      <c r="L766" s="356"/>
      <c r="M766" s="314"/>
      <c r="N766" s="356"/>
      <c r="O766" s="314"/>
      <c r="P766" s="315">
        <v>1</v>
      </c>
      <c r="Q766" s="316">
        <v>100</v>
      </c>
      <c r="R766" s="315">
        <v>1</v>
      </c>
      <c r="S766" s="316">
        <v>7.1428571428571432</v>
      </c>
      <c r="T766" s="315">
        <v>4</v>
      </c>
      <c r="U766" s="316">
        <v>13.333333333333334</v>
      </c>
      <c r="V766" s="316"/>
      <c r="W766" s="452"/>
      <c r="X766" s="452"/>
      <c r="Y766" s="452"/>
      <c r="Z766" s="452"/>
      <c r="AA766" s="452"/>
      <c r="AB766" s="452"/>
      <c r="AC766" s="452"/>
      <c r="AD766" s="311"/>
    </row>
    <row r="767" spans="1:30" ht="20.100000000000001" customHeight="1">
      <c r="A767" s="311"/>
      <c r="B767" s="311"/>
      <c r="C767" s="452"/>
      <c r="D767" s="311" t="s">
        <v>8966</v>
      </c>
      <c r="E767" s="452"/>
      <c r="F767" s="531"/>
      <c r="G767" s="314"/>
      <c r="H767" s="356"/>
      <c r="I767" s="314"/>
      <c r="J767" s="356"/>
      <c r="K767" s="314"/>
      <c r="L767" s="356"/>
      <c r="M767" s="314"/>
      <c r="N767" s="356"/>
      <c r="O767" s="314"/>
      <c r="P767" s="315"/>
      <c r="Q767" s="316"/>
      <c r="R767" s="315"/>
      <c r="S767" s="316"/>
      <c r="T767" s="315">
        <v>8</v>
      </c>
      <c r="U767" s="316">
        <v>26.666666666666668</v>
      </c>
      <c r="V767" s="316"/>
      <c r="W767" s="452"/>
      <c r="X767" s="452"/>
      <c r="Y767" s="452"/>
      <c r="Z767" s="452"/>
      <c r="AA767" s="452"/>
      <c r="AB767" s="452"/>
      <c r="AC767" s="452"/>
      <c r="AD767" s="311"/>
    </row>
    <row r="768" spans="1:30" ht="20.100000000000001" customHeight="1">
      <c r="A768" s="311"/>
      <c r="B768" s="311"/>
      <c r="C768" s="452"/>
      <c r="D768" s="311" t="s">
        <v>8967</v>
      </c>
      <c r="E768" s="452"/>
      <c r="F768" s="531"/>
      <c r="G768" s="314"/>
      <c r="H768" s="356"/>
      <c r="I768" s="314"/>
      <c r="J768" s="356"/>
      <c r="K768" s="314"/>
      <c r="L768" s="356"/>
      <c r="M768" s="314"/>
      <c r="N768" s="356"/>
      <c r="O768" s="314"/>
      <c r="P768" s="315"/>
      <c r="Q768" s="316"/>
      <c r="R768" s="315">
        <v>2</v>
      </c>
      <c r="S768" s="316">
        <v>14.285714285714286</v>
      </c>
      <c r="T768" s="315">
        <v>2</v>
      </c>
      <c r="U768" s="316">
        <v>6.666666666666667</v>
      </c>
      <c r="V768" s="316"/>
      <c r="W768" s="452"/>
      <c r="X768" s="452"/>
      <c r="Y768" s="452"/>
      <c r="Z768" s="452"/>
      <c r="AA768" s="452"/>
      <c r="AB768" s="452"/>
      <c r="AC768" s="452"/>
      <c r="AD768" s="311"/>
    </row>
    <row r="769" spans="1:30" ht="20.100000000000001" customHeight="1">
      <c r="A769" s="311"/>
      <c r="B769" s="311"/>
      <c r="C769" s="452"/>
      <c r="D769" s="311" t="s">
        <v>8968</v>
      </c>
      <c r="E769" s="452"/>
      <c r="F769" s="531"/>
      <c r="G769" s="314"/>
      <c r="H769" s="356"/>
      <c r="I769" s="314"/>
      <c r="J769" s="356"/>
      <c r="K769" s="314"/>
      <c r="L769" s="356"/>
      <c r="M769" s="314"/>
      <c r="N769" s="356"/>
      <c r="O769" s="314"/>
      <c r="P769" s="315"/>
      <c r="Q769" s="316"/>
      <c r="R769" s="315"/>
      <c r="S769" s="316"/>
      <c r="T769" s="315">
        <v>1</v>
      </c>
      <c r="U769" s="316">
        <v>3.3333333333333335</v>
      </c>
      <c r="V769" s="316"/>
      <c r="W769" s="452"/>
      <c r="X769" s="452"/>
      <c r="Y769" s="452"/>
      <c r="Z769" s="452"/>
      <c r="AA769" s="452"/>
      <c r="AB769" s="452"/>
      <c r="AC769" s="452"/>
      <c r="AD769" s="311"/>
    </row>
    <row r="770" spans="1:30" ht="20.100000000000001" customHeight="1">
      <c r="A770" s="311"/>
      <c r="B770" s="311"/>
      <c r="C770" s="452"/>
      <c r="D770" s="311" t="s">
        <v>8969</v>
      </c>
      <c r="E770" s="452"/>
      <c r="F770" s="531"/>
      <c r="G770" s="314"/>
      <c r="H770" s="356"/>
      <c r="I770" s="314"/>
      <c r="J770" s="356">
        <v>2</v>
      </c>
      <c r="K770" s="314">
        <v>50</v>
      </c>
      <c r="L770" s="356"/>
      <c r="M770" s="314"/>
      <c r="N770" s="356"/>
      <c r="O770" s="314"/>
      <c r="P770" s="315"/>
      <c r="Q770" s="316"/>
      <c r="R770" s="315">
        <v>3</v>
      </c>
      <c r="S770" s="316">
        <v>21.428571428571427</v>
      </c>
      <c r="T770" s="315">
        <v>4</v>
      </c>
      <c r="U770" s="316">
        <v>13.333333333333334</v>
      </c>
      <c r="V770" s="316"/>
      <c r="W770" s="452"/>
      <c r="X770" s="452"/>
      <c r="Y770" s="452"/>
      <c r="Z770" s="452"/>
      <c r="AA770" s="452"/>
      <c r="AB770" s="452"/>
      <c r="AC770" s="452"/>
      <c r="AD770" s="311"/>
    </row>
    <row r="771" spans="1:30" ht="20.100000000000001" customHeight="1">
      <c r="A771" s="311"/>
      <c r="B771" s="311"/>
      <c r="C771" s="452"/>
      <c r="D771" s="311" t="s">
        <v>3242</v>
      </c>
      <c r="E771" s="452"/>
      <c r="F771" s="531"/>
      <c r="G771" s="314"/>
      <c r="H771" s="356"/>
      <c r="I771" s="314"/>
      <c r="J771" s="356"/>
      <c r="K771" s="314"/>
      <c r="L771" s="356"/>
      <c r="M771" s="314"/>
      <c r="N771" s="356"/>
      <c r="O771" s="314"/>
      <c r="P771" s="315"/>
      <c r="Q771" s="316"/>
      <c r="R771" s="315">
        <v>1</v>
      </c>
      <c r="S771" s="316">
        <v>7.1428571428571432</v>
      </c>
      <c r="T771" s="315">
        <v>2</v>
      </c>
      <c r="U771" s="316">
        <v>6.666666666666667</v>
      </c>
      <c r="V771" s="316"/>
      <c r="W771" s="452"/>
      <c r="X771" s="452"/>
      <c r="Y771" s="452"/>
      <c r="Z771" s="452"/>
      <c r="AA771" s="452"/>
      <c r="AB771" s="452"/>
      <c r="AC771" s="452"/>
      <c r="AD771" s="311"/>
    </row>
    <row r="772" spans="1:30" ht="20.100000000000001" customHeight="1">
      <c r="A772" s="311"/>
      <c r="B772" s="311"/>
      <c r="C772" s="452"/>
      <c r="D772" s="311" t="s">
        <v>1861</v>
      </c>
      <c r="E772" s="452"/>
      <c r="F772" s="531"/>
      <c r="G772" s="314"/>
      <c r="H772" s="356"/>
      <c r="I772" s="314"/>
      <c r="J772" s="356"/>
      <c r="K772" s="314"/>
      <c r="L772" s="356"/>
      <c r="M772" s="314"/>
      <c r="N772" s="356"/>
      <c r="O772" s="314"/>
      <c r="P772" s="315"/>
      <c r="Q772" s="316"/>
      <c r="R772" s="315"/>
      <c r="S772" s="316"/>
      <c r="T772" s="315"/>
      <c r="U772" s="316"/>
      <c r="V772" s="316"/>
      <c r="W772" s="452"/>
      <c r="X772" s="452"/>
      <c r="Y772" s="452"/>
      <c r="Z772" s="452"/>
      <c r="AA772" s="452"/>
      <c r="AB772" s="452"/>
      <c r="AC772" s="452"/>
      <c r="AD772" s="311"/>
    </row>
    <row r="773" spans="1:30" ht="20.100000000000001" customHeight="1">
      <c r="A773" s="311"/>
      <c r="B773" s="311"/>
      <c r="C773" s="452"/>
      <c r="D773" s="311" t="s">
        <v>1862</v>
      </c>
      <c r="E773" s="452"/>
      <c r="F773" s="531"/>
      <c r="G773" s="314"/>
      <c r="H773" s="356"/>
      <c r="I773" s="314"/>
      <c r="J773" s="356"/>
      <c r="K773" s="314"/>
      <c r="L773" s="356"/>
      <c r="M773" s="314"/>
      <c r="N773" s="356"/>
      <c r="O773" s="314"/>
      <c r="P773" s="315"/>
      <c r="Q773" s="316"/>
      <c r="R773" s="315"/>
      <c r="S773" s="316"/>
      <c r="T773" s="315"/>
      <c r="U773" s="316"/>
      <c r="V773" s="316"/>
      <c r="W773" s="452"/>
      <c r="X773" s="452"/>
      <c r="Y773" s="452"/>
      <c r="Z773" s="452"/>
      <c r="AA773" s="452"/>
      <c r="AB773" s="452"/>
      <c r="AC773" s="452"/>
      <c r="AD773" s="311"/>
    </row>
    <row r="774" spans="1:30" ht="20.100000000000001" customHeight="1">
      <c r="A774" s="374" t="s">
        <v>3301</v>
      </c>
      <c r="B774" s="374" t="s">
        <v>1165</v>
      </c>
      <c r="C774" s="358" t="s">
        <v>3352</v>
      </c>
      <c r="D774" s="374"/>
      <c r="E774" s="358"/>
      <c r="F774" s="443"/>
      <c r="G774" s="444"/>
      <c r="H774" s="443"/>
      <c r="I774" s="444"/>
      <c r="J774" s="443"/>
      <c r="K774" s="444"/>
      <c r="L774" s="443"/>
      <c r="M774" s="444"/>
      <c r="N774" s="443"/>
      <c r="O774" s="444"/>
      <c r="P774" s="471"/>
      <c r="Q774" s="465"/>
      <c r="R774" s="471">
        <v>1</v>
      </c>
      <c r="S774" s="465">
        <v>100</v>
      </c>
      <c r="T774" s="471">
        <v>2</v>
      </c>
      <c r="U774" s="465">
        <v>100</v>
      </c>
      <c r="V774" s="465" t="s">
        <v>8028</v>
      </c>
      <c r="W774" s="358" t="s">
        <v>7010</v>
      </c>
      <c r="X774" s="358" t="s">
        <v>7010</v>
      </c>
      <c r="Y774" s="358" t="s">
        <v>7010</v>
      </c>
      <c r="Z774" s="358" t="s">
        <v>7010</v>
      </c>
      <c r="AA774" s="358" t="s">
        <v>7010</v>
      </c>
      <c r="AB774" s="358" t="s">
        <v>7010</v>
      </c>
      <c r="AC774" s="358" t="s">
        <v>7010</v>
      </c>
      <c r="AD774" s="374"/>
    </row>
    <row r="775" spans="1:30" ht="20.100000000000001" customHeight="1">
      <c r="A775" s="374" t="s">
        <v>3302</v>
      </c>
      <c r="B775" s="374" t="s">
        <v>1166</v>
      </c>
      <c r="C775" s="358" t="s">
        <v>3335</v>
      </c>
      <c r="D775" s="374" t="s">
        <v>8970</v>
      </c>
      <c r="E775" s="358" t="s">
        <v>7351</v>
      </c>
      <c r="F775" s="443"/>
      <c r="G775" s="444"/>
      <c r="H775" s="443"/>
      <c r="I775" s="444"/>
      <c r="J775" s="443"/>
      <c r="K775" s="444"/>
      <c r="L775" s="443"/>
      <c r="M775" s="444"/>
      <c r="N775" s="443"/>
      <c r="O775" s="444"/>
      <c r="P775" s="471"/>
      <c r="Q775" s="465"/>
      <c r="R775" s="471"/>
      <c r="S775" s="465"/>
      <c r="T775" s="471">
        <v>4</v>
      </c>
      <c r="U775" s="465">
        <v>13.333333333333334</v>
      </c>
      <c r="V775" s="465" t="s">
        <v>8028</v>
      </c>
      <c r="W775" s="358" t="s">
        <v>7010</v>
      </c>
      <c r="X775" s="358" t="s">
        <v>7010</v>
      </c>
      <c r="Y775" s="358" t="s">
        <v>7010</v>
      </c>
      <c r="Z775" s="358" t="s">
        <v>7010</v>
      </c>
      <c r="AA775" s="358" t="s">
        <v>7010</v>
      </c>
      <c r="AB775" s="358" t="s">
        <v>7010</v>
      </c>
      <c r="AC775" s="358" t="s">
        <v>7010</v>
      </c>
      <c r="AD775" s="374"/>
    </row>
    <row r="776" spans="1:30" ht="20.100000000000001" customHeight="1">
      <c r="A776" s="311"/>
      <c r="B776" s="311"/>
      <c r="C776" s="452"/>
      <c r="D776" s="311" t="s">
        <v>8971</v>
      </c>
      <c r="E776" s="452"/>
      <c r="F776" s="531"/>
      <c r="G776" s="314"/>
      <c r="H776" s="356"/>
      <c r="I776" s="314"/>
      <c r="J776" s="356"/>
      <c r="K776" s="314"/>
      <c r="L776" s="356"/>
      <c r="M776" s="314"/>
      <c r="N776" s="356"/>
      <c r="O776" s="314"/>
      <c r="P776" s="315"/>
      <c r="Q776" s="316"/>
      <c r="R776" s="315"/>
      <c r="S776" s="316"/>
      <c r="T776" s="315">
        <v>1</v>
      </c>
      <c r="U776" s="316">
        <v>3.3333333333333335</v>
      </c>
      <c r="V776" s="316"/>
      <c r="W776" s="452"/>
      <c r="X776" s="452"/>
      <c r="Y776" s="452"/>
      <c r="Z776" s="452"/>
      <c r="AA776" s="452"/>
      <c r="AB776" s="452"/>
      <c r="AC776" s="452"/>
      <c r="AD776" s="311"/>
    </row>
    <row r="777" spans="1:30" ht="20.100000000000001" customHeight="1">
      <c r="A777" s="311"/>
      <c r="B777" s="311"/>
      <c r="C777" s="452"/>
      <c r="D777" s="311" t="s">
        <v>3097</v>
      </c>
      <c r="E777" s="452"/>
      <c r="F777" s="531"/>
      <c r="G777" s="314"/>
      <c r="H777" s="356">
        <v>2</v>
      </c>
      <c r="I777" s="314">
        <v>50</v>
      </c>
      <c r="J777" s="356"/>
      <c r="K777" s="314"/>
      <c r="L777" s="356"/>
      <c r="M777" s="314"/>
      <c r="N777" s="356"/>
      <c r="O777" s="314"/>
      <c r="P777" s="315">
        <v>1</v>
      </c>
      <c r="Q777" s="316">
        <v>100</v>
      </c>
      <c r="R777" s="315">
        <v>1</v>
      </c>
      <c r="S777" s="316">
        <v>7.1428571428571432</v>
      </c>
      <c r="T777" s="315">
        <v>7</v>
      </c>
      <c r="U777" s="316">
        <v>23.333333333333332</v>
      </c>
      <c r="V777" s="316"/>
      <c r="W777" s="452"/>
      <c r="X777" s="452"/>
      <c r="Y777" s="452"/>
      <c r="Z777" s="452"/>
      <c r="AA777" s="452"/>
      <c r="AB777" s="452"/>
      <c r="AC777" s="452"/>
      <c r="AD777" s="311"/>
    </row>
    <row r="778" spans="1:30" ht="20.100000000000001" customHeight="1">
      <c r="A778" s="311"/>
      <c r="B778" s="311"/>
      <c r="C778" s="452"/>
      <c r="D778" s="311" t="s">
        <v>8972</v>
      </c>
      <c r="E778" s="452"/>
      <c r="F778" s="531">
        <v>1</v>
      </c>
      <c r="G778" s="314">
        <v>50</v>
      </c>
      <c r="H778" s="356"/>
      <c r="I778" s="314"/>
      <c r="J778" s="356">
        <v>3</v>
      </c>
      <c r="K778" s="314">
        <v>75</v>
      </c>
      <c r="L778" s="356"/>
      <c r="M778" s="314"/>
      <c r="N778" s="356"/>
      <c r="O778" s="314"/>
      <c r="P778" s="315"/>
      <c r="Q778" s="316"/>
      <c r="R778" s="315">
        <v>5</v>
      </c>
      <c r="S778" s="316">
        <v>35.714285714285715</v>
      </c>
      <c r="T778" s="315">
        <v>8</v>
      </c>
      <c r="U778" s="316">
        <v>26.666666666666668</v>
      </c>
      <c r="V778" s="316"/>
      <c r="W778" s="452"/>
      <c r="X778" s="452"/>
      <c r="Y778" s="452"/>
      <c r="Z778" s="452"/>
      <c r="AA778" s="452"/>
      <c r="AB778" s="452"/>
      <c r="AC778" s="452"/>
      <c r="AD778" s="311"/>
    </row>
    <row r="779" spans="1:30" ht="20.100000000000001" customHeight="1">
      <c r="A779" s="311"/>
      <c r="B779" s="311"/>
      <c r="C779" s="452"/>
      <c r="D779" s="311" t="s">
        <v>8973</v>
      </c>
      <c r="E779" s="452"/>
      <c r="F779" s="531">
        <v>1</v>
      </c>
      <c r="G779" s="314">
        <v>50</v>
      </c>
      <c r="H779" s="356">
        <v>2</v>
      </c>
      <c r="I779" s="314">
        <v>50</v>
      </c>
      <c r="J779" s="356">
        <v>1</v>
      </c>
      <c r="K779" s="314">
        <v>25</v>
      </c>
      <c r="L779" s="356">
        <v>1</v>
      </c>
      <c r="M779" s="314">
        <v>100</v>
      </c>
      <c r="N779" s="356">
        <v>1</v>
      </c>
      <c r="O779" s="314">
        <v>100</v>
      </c>
      <c r="P779" s="315"/>
      <c r="Q779" s="316"/>
      <c r="R779" s="315">
        <v>8</v>
      </c>
      <c r="S779" s="316">
        <v>57.142857142857146</v>
      </c>
      <c r="T779" s="315">
        <v>10</v>
      </c>
      <c r="U779" s="316">
        <v>33.333333333333336</v>
      </c>
      <c r="V779" s="316"/>
      <c r="W779" s="452"/>
      <c r="X779" s="452"/>
      <c r="Y779" s="452"/>
      <c r="Z779" s="452"/>
      <c r="AA779" s="452"/>
      <c r="AB779" s="452"/>
      <c r="AC779" s="452"/>
      <c r="AD779" s="311"/>
    </row>
    <row r="780" spans="1:30" ht="20.100000000000001" customHeight="1">
      <c r="A780" s="311"/>
      <c r="B780" s="311"/>
      <c r="C780" s="452"/>
      <c r="D780" s="311" t="s">
        <v>1861</v>
      </c>
      <c r="E780" s="452"/>
      <c r="F780" s="531"/>
      <c r="G780" s="314"/>
      <c r="H780" s="356"/>
      <c r="I780" s="314"/>
      <c r="J780" s="356"/>
      <c r="K780" s="314"/>
      <c r="L780" s="356"/>
      <c r="M780" s="314"/>
      <c r="N780" s="356"/>
      <c r="O780" s="314"/>
      <c r="P780" s="315"/>
      <c r="Q780" s="316"/>
      <c r="R780" s="315"/>
      <c r="S780" s="316"/>
      <c r="T780" s="315"/>
      <c r="U780" s="316"/>
      <c r="V780" s="316"/>
      <c r="W780" s="452"/>
      <c r="X780" s="452"/>
      <c r="Y780" s="452"/>
      <c r="Z780" s="452"/>
      <c r="AA780" s="452"/>
      <c r="AB780" s="452"/>
      <c r="AC780" s="452"/>
      <c r="AD780" s="311"/>
    </row>
    <row r="781" spans="1:30" ht="20.100000000000001" customHeight="1">
      <c r="A781" s="311"/>
      <c r="B781" s="311"/>
      <c r="C781" s="452"/>
      <c r="D781" s="311" t="s">
        <v>1862</v>
      </c>
      <c r="E781" s="452"/>
      <c r="F781" s="531"/>
      <c r="G781" s="314"/>
      <c r="H781" s="356"/>
      <c r="I781" s="314"/>
      <c r="J781" s="356"/>
      <c r="K781" s="314"/>
      <c r="L781" s="356"/>
      <c r="M781" s="314"/>
      <c r="N781" s="356"/>
      <c r="O781" s="314"/>
      <c r="P781" s="315"/>
      <c r="Q781" s="316"/>
      <c r="R781" s="315"/>
      <c r="S781" s="316"/>
      <c r="T781" s="315"/>
      <c r="U781" s="316"/>
      <c r="V781" s="316"/>
      <c r="W781" s="452"/>
      <c r="X781" s="452"/>
      <c r="Y781" s="452"/>
      <c r="Z781" s="452"/>
      <c r="AA781" s="452"/>
      <c r="AB781" s="452"/>
      <c r="AC781" s="452"/>
      <c r="AD781" s="311"/>
    </row>
    <row r="782" spans="1:30" ht="20.100000000000001" customHeight="1">
      <c r="A782" s="374" t="s">
        <v>3303</v>
      </c>
      <c r="B782" s="374" t="s">
        <v>1167</v>
      </c>
      <c r="C782" s="358" t="s">
        <v>3335</v>
      </c>
      <c r="D782" s="374" t="s">
        <v>8974</v>
      </c>
      <c r="E782" s="358" t="s">
        <v>7351</v>
      </c>
      <c r="F782" s="443">
        <v>1</v>
      </c>
      <c r="G782" s="444">
        <v>50</v>
      </c>
      <c r="H782" s="443">
        <v>1</v>
      </c>
      <c r="I782" s="444">
        <v>25</v>
      </c>
      <c r="J782" s="443">
        <v>1</v>
      </c>
      <c r="K782" s="444">
        <v>25</v>
      </c>
      <c r="L782" s="443"/>
      <c r="M782" s="444"/>
      <c r="N782" s="443">
        <v>1</v>
      </c>
      <c r="O782" s="444">
        <v>100</v>
      </c>
      <c r="P782" s="471"/>
      <c r="Q782" s="465"/>
      <c r="R782" s="471">
        <v>3</v>
      </c>
      <c r="S782" s="465">
        <v>21.428571428571427</v>
      </c>
      <c r="T782" s="471">
        <v>6</v>
      </c>
      <c r="U782" s="465">
        <v>20</v>
      </c>
      <c r="V782" s="465" t="s">
        <v>8028</v>
      </c>
      <c r="W782" s="358" t="s">
        <v>7010</v>
      </c>
      <c r="X782" s="358" t="s">
        <v>7010</v>
      </c>
      <c r="Y782" s="358" t="s">
        <v>7010</v>
      </c>
      <c r="Z782" s="358" t="s">
        <v>7010</v>
      </c>
      <c r="AA782" s="358" t="s">
        <v>7010</v>
      </c>
      <c r="AB782" s="358" t="s">
        <v>7010</v>
      </c>
      <c r="AC782" s="358" t="s">
        <v>7010</v>
      </c>
      <c r="AD782" s="374"/>
    </row>
    <row r="783" spans="1:30" ht="20.100000000000001" customHeight="1">
      <c r="A783" s="311"/>
      <c r="B783" s="311"/>
      <c r="C783" s="452"/>
      <c r="D783" s="311" t="s">
        <v>8975</v>
      </c>
      <c r="E783" s="452"/>
      <c r="F783" s="531"/>
      <c r="G783" s="314"/>
      <c r="H783" s="356">
        <v>1</v>
      </c>
      <c r="I783" s="314">
        <v>25</v>
      </c>
      <c r="J783" s="356">
        <v>2</v>
      </c>
      <c r="K783" s="314">
        <v>50</v>
      </c>
      <c r="L783" s="356">
        <v>1</v>
      </c>
      <c r="M783" s="314">
        <v>100</v>
      </c>
      <c r="N783" s="356"/>
      <c r="O783" s="314"/>
      <c r="P783" s="315">
        <v>1</v>
      </c>
      <c r="Q783" s="316">
        <v>100</v>
      </c>
      <c r="R783" s="315">
        <v>2</v>
      </c>
      <c r="S783" s="316">
        <v>14.285714285714286</v>
      </c>
      <c r="T783" s="315">
        <v>5</v>
      </c>
      <c r="U783" s="316">
        <v>16.666666666666668</v>
      </c>
      <c r="V783" s="316"/>
      <c r="W783" s="452"/>
      <c r="X783" s="452"/>
      <c r="Y783" s="452"/>
      <c r="Z783" s="452"/>
      <c r="AA783" s="452"/>
      <c r="AB783" s="452"/>
      <c r="AC783" s="452"/>
      <c r="AD783" s="311"/>
    </row>
    <row r="784" spans="1:30" ht="20.100000000000001" customHeight="1">
      <c r="A784" s="311"/>
      <c r="B784" s="311"/>
      <c r="C784" s="452"/>
      <c r="D784" s="311" t="s">
        <v>3097</v>
      </c>
      <c r="E784" s="452"/>
      <c r="F784" s="531"/>
      <c r="G784" s="314"/>
      <c r="H784" s="356">
        <v>2</v>
      </c>
      <c r="I784" s="314">
        <v>50</v>
      </c>
      <c r="J784" s="356"/>
      <c r="K784" s="314"/>
      <c r="L784" s="356"/>
      <c r="M784" s="314"/>
      <c r="N784" s="356"/>
      <c r="O784" s="314"/>
      <c r="P784" s="315"/>
      <c r="Q784" s="316"/>
      <c r="R784" s="315">
        <v>3</v>
      </c>
      <c r="S784" s="316">
        <v>21.428571428571427</v>
      </c>
      <c r="T784" s="315">
        <v>7</v>
      </c>
      <c r="U784" s="316">
        <v>23.333333333333332</v>
      </c>
      <c r="V784" s="316"/>
      <c r="W784" s="452"/>
      <c r="X784" s="452"/>
      <c r="Y784" s="452"/>
      <c r="Z784" s="452"/>
      <c r="AA784" s="452"/>
      <c r="AB784" s="452"/>
      <c r="AC784" s="452"/>
      <c r="AD784" s="311"/>
    </row>
    <row r="785" spans="1:30" ht="20.100000000000001" customHeight="1">
      <c r="A785" s="311"/>
      <c r="B785" s="311"/>
      <c r="C785" s="452"/>
      <c r="D785" s="311" t="s">
        <v>8976</v>
      </c>
      <c r="E785" s="452"/>
      <c r="F785" s="531">
        <v>1</v>
      </c>
      <c r="G785" s="314">
        <v>50</v>
      </c>
      <c r="H785" s="356"/>
      <c r="I785" s="314"/>
      <c r="J785" s="356"/>
      <c r="K785" s="314"/>
      <c r="L785" s="356"/>
      <c r="M785" s="314"/>
      <c r="N785" s="356"/>
      <c r="O785" s="314"/>
      <c r="P785" s="315"/>
      <c r="Q785" s="316"/>
      <c r="R785" s="315">
        <v>3</v>
      </c>
      <c r="S785" s="316">
        <v>21.428571428571427</v>
      </c>
      <c r="T785" s="315">
        <v>9</v>
      </c>
      <c r="U785" s="316">
        <v>30</v>
      </c>
      <c r="V785" s="316"/>
      <c r="W785" s="452"/>
      <c r="X785" s="452"/>
      <c r="Y785" s="452"/>
      <c r="Z785" s="452"/>
      <c r="AA785" s="452"/>
      <c r="AB785" s="452"/>
      <c r="AC785" s="452"/>
      <c r="AD785" s="311"/>
    </row>
    <row r="786" spans="1:30" ht="20.100000000000001" customHeight="1">
      <c r="A786" s="311"/>
      <c r="B786" s="311"/>
      <c r="C786" s="452"/>
      <c r="D786" s="311" t="s">
        <v>8977</v>
      </c>
      <c r="E786" s="452"/>
      <c r="F786" s="531"/>
      <c r="G786" s="314"/>
      <c r="H786" s="356"/>
      <c r="I786" s="314"/>
      <c r="J786" s="356">
        <v>1</v>
      </c>
      <c r="K786" s="314">
        <v>25</v>
      </c>
      <c r="L786" s="356"/>
      <c r="M786" s="314"/>
      <c r="N786" s="356"/>
      <c r="O786" s="314"/>
      <c r="P786" s="315"/>
      <c r="Q786" s="316"/>
      <c r="R786" s="315">
        <v>3</v>
      </c>
      <c r="S786" s="316">
        <v>21.428571428571427</v>
      </c>
      <c r="T786" s="315">
        <v>3</v>
      </c>
      <c r="U786" s="316">
        <v>10</v>
      </c>
      <c r="V786" s="316"/>
      <c r="W786" s="452"/>
      <c r="X786" s="452"/>
      <c r="Y786" s="452"/>
      <c r="Z786" s="452"/>
      <c r="AA786" s="452"/>
      <c r="AB786" s="452"/>
      <c r="AC786" s="452"/>
      <c r="AD786" s="311"/>
    </row>
    <row r="787" spans="1:30" ht="20.100000000000001" customHeight="1">
      <c r="A787" s="311"/>
      <c r="B787" s="311"/>
      <c r="C787" s="452"/>
      <c r="D787" s="311" t="s">
        <v>1861</v>
      </c>
      <c r="E787" s="452"/>
      <c r="F787" s="531"/>
      <c r="G787" s="314"/>
      <c r="H787" s="356"/>
      <c r="I787" s="314"/>
      <c r="J787" s="356"/>
      <c r="K787" s="314"/>
      <c r="L787" s="356"/>
      <c r="M787" s="314"/>
      <c r="N787" s="356"/>
      <c r="O787" s="314"/>
      <c r="P787" s="315"/>
      <c r="Q787" s="316"/>
      <c r="R787" s="315"/>
      <c r="S787" s="316"/>
      <c r="T787" s="315"/>
      <c r="U787" s="316"/>
      <c r="V787" s="316"/>
      <c r="W787" s="452"/>
      <c r="X787" s="452"/>
      <c r="Y787" s="452"/>
      <c r="Z787" s="452"/>
      <c r="AA787" s="452"/>
      <c r="AB787" s="452"/>
      <c r="AC787" s="452"/>
      <c r="AD787" s="311"/>
    </row>
    <row r="788" spans="1:30" ht="20.100000000000001" customHeight="1">
      <c r="A788" s="311"/>
      <c r="B788" s="311"/>
      <c r="C788" s="452"/>
      <c r="D788" s="311" t="s">
        <v>1862</v>
      </c>
      <c r="E788" s="452"/>
      <c r="F788" s="531"/>
      <c r="G788" s="314"/>
      <c r="H788" s="356"/>
      <c r="I788" s="314"/>
      <c r="J788" s="356"/>
      <c r="K788" s="314"/>
      <c r="L788" s="356"/>
      <c r="M788" s="314"/>
      <c r="N788" s="356"/>
      <c r="O788" s="314"/>
      <c r="P788" s="315"/>
      <c r="Q788" s="316"/>
      <c r="R788" s="315"/>
      <c r="S788" s="316"/>
      <c r="T788" s="315"/>
      <c r="U788" s="316"/>
      <c r="V788" s="316"/>
      <c r="W788" s="452"/>
      <c r="X788" s="452"/>
      <c r="Y788" s="452"/>
      <c r="Z788" s="452"/>
      <c r="AA788" s="452"/>
      <c r="AB788" s="452"/>
      <c r="AC788" s="452"/>
      <c r="AD788" s="311"/>
    </row>
    <row r="789" spans="1:30" ht="20.100000000000001" customHeight="1">
      <c r="A789" s="374" t="s">
        <v>8991</v>
      </c>
      <c r="B789" s="374" t="s">
        <v>8992</v>
      </c>
      <c r="C789" s="358" t="s">
        <v>8993</v>
      </c>
      <c r="D789" s="374" t="s">
        <v>8981</v>
      </c>
      <c r="E789" s="358" t="s">
        <v>7351</v>
      </c>
      <c r="F789" s="443">
        <v>1</v>
      </c>
      <c r="G789" s="444">
        <v>100</v>
      </c>
      <c r="H789" s="443">
        <v>1</v>
      </c>
      <c r="I789" s="444">
        <v>50</v>
      </c>
      <c r="J789" s="443">
        <v>1</v>
      </c>
      <c r="K789" s="444">
        <v>100</v>
      </c>
      <c r="L789" s="443"/>
      <c r="M789" s="444"/>
      <c r="N789" s="443"/>
      <c r="O789" s="444"/>
      <c r="P789" s="471"/>
      <c r="Q789" s="465"/>
      <c r="R789" s="471"/>
      <c r="S789" s="465"/>
      <c r="T789" s="471"/>
      <c r="U789" s="465"/>
      <c r="V789" s="465" t="s">
        <v>8028</v>
      </c>
      <c r="W789" s="358" t="s">
        <v>7010</v>
      </c>
      <c r="X789" s="358" t="s">
        <v>7010</v>
      </c>
      <c r="Y789" s="358" t="s">
        <v>7010</v>
      </c>
      <c r="Z789" s="358" t="s">
        <v>7010</v>
      </c>
      <c r="AA789" s="358"/>
      <c r="AB789" s="358"/>
      <c r="AC789" s="358"/>
      <c r="AD789" s="374"/>
    </row>
    <row r="790" spans="1:30" ht="20.100000000000001" customHeight="1">
      <c r="A790" s="311"/>
      <c r="B790" s="311"/>
      <c r="C790" s="452"/>
      <c r="D790" s="311" t="s">
        <v>3252</v>
      </c>
      <c r="E790" s="452"/>
      <c r="F790" s="531"/>
      <c r="G790" s="314"/>
      <c r="H790" s="356">
        <v>1</v>
      </c>
      <c r="I790" s="314">
        <v>50</v>
      </c>
      <c r="J790" s="356"/>
      <c r="K790" s="314"/>
      <c r="L790" s="356"/>
      <c r="M790" s="314"/>
      <c r="N790" s="356"/>
      <c r="O790" s="314"/>
      <c r="P790" s="315"/>
      <c r="Q790" s="316"/>
      <c r="R790" s="315"/>
      <c r="S790" s="316"/>
      <c r="T790" s="315"/>
      <c r="U790" s="316"/>
      <c r="V790" s="316"/>
      <c r="W790" s="452"/>
      <c r="X790" s="452"/>
      <c r="Y790" s="452"/>
      <c r="Z790" s="452"/>
      <c r="AA790" s="452"/>
      <c r="AB790" s="452"/>
      <c r="AC790" s="452"/>
      <c r="AD790" s="311"/>
    </row>
    <row r="791" spans="1:30" ht="20.100000000000001" customHeight="1">
      <c r="A791" s="311"/>
      <c r="B791" s="311"/>
      <c r="C791" s="452"/>
      <c r="D791" s="311" t="s">
        <v>1861</v>
      </c>
      <c r="E791" s="452"/>
      <c r="F791" s="531"/>
      <c r="G791" s="314"/>
      <c r="H791" s="356"/>
      <c r="I791" s="314"/>
      <c r="J791" s="356"/>
      <c r="K791" s="314"/>
      <c r="L791" s="356"/>
      <c r="M791" s="314"/>
      <c r="N791" s="356"/>
      <c r="O791" s="314"/>
      <c r="P791" s="315"/>
      <c r="Q791" s="316"/>
      <c r="R791" s="315"/>
      <c r="S791" s="316"/>
      <c r="T791" s="315"/>
      <c r="U791" s="316"/>
      <c r="V791" s="316"/>
      <c r="W791" s="452"/>
      <c r="X791" s="452"/>
      <c r="Y791" s="452"/>
      <c r="Z791" s="452"/>
      <c r="AA791" s="452"/>
      <c r="AB791" s="452"/>
      <c r="AC791" s="452"/>
      <c r="AD791" s="311"/>
    </row>
    <row r="792" spans="1:30" ht="20.100000000000001" customHeight="1">
      <c r="A792" s="311"/>
      <c r="B792" s="311"/>
      <c r="C792" s="452"/>
      <c r="D792" s="311" t="s">
        <v>1862</v>
      </c>
      <c r="E792" s="452"/>
      <c r="F792" s="531"/>
      <c r="G792" s="314"/>
      <c r="H792" s="356"/>
      <c r="I792" s="314"/>
      <c r="J792" s="356"/>
      <c r="K792" s="314"/>
      <c r="L792" s="356"/>
      <c r="M792" s="314"/>
      <c r="N792" s="356"/>
      <c r="O792" s="314"/>
      <c r="P792" s="315"/>
      <c r="Q792" s="316"/>
      <c r="R792" s="315"/>
      <c r="S792" s="316"/>
      <c r="T792" s="315"/>
      <c r="U792" s="316"/>
      <c r="V792" s="316"/>
      <c r="W792" s="452"/>
      <c r="X792" s="452"/>
      <c r="Y792" s="452"/>
      <c r="Z792" s="452"/>
      <c r="AA792" s="452"/>
      <c r="AB792" s="452"/>
      <c r="AC792" s="452"/>
      <c r="AD792" s="311"/>
    </row>
    <row r="793" spans="1:30" ht="20.100000000000001" customHeight="1">
      <c r="A793" s="374" t="s">
        <v>3304</v>
      </c>
      <c r="B793" s="374" t="s">
        <v>1168</v>
      </c>
      <c r="C793" s="358" t="s">
        <v>3335</v>
      </c>
      <c r="D793" s="374" t="s">
        <v>2282</v>
      </c>
      <c r="E793" s="358" t="s">
        <v>7646</v>
      </c>
      <c r="F793" s="443"/>
      <c r="G793" s="444"/>
      <c r="H793" s="443"/>
      <c r="I793" s="444"/>
      <c r="J793" s="443">
        <v>1</v>
      </c>
      <c r="K793" s="444">
        <v>25</v>
      </c>
      <c r="L793" s="443"/>
      <c r="M793" s="444"/>
      <c r="N793" s="443"/>
      <c r="O793" s="444"/>
      <c r="P793" s="471"/>
      <c r="Q793" s="465"/>
      <c r="R793" s="471"/>
      <c r="S793" s="465"/>
      <c r="T793" s="471">
        <v>1</v>
      </c>
      <c r="U793" s="465">
        <v>3.3333333333333335</v>
      </c>
      <c r="V793" s="465" t="s">
        <v>8028</v>
      </c>
      <c r="W793" s="358" t="s">
        <v>7010</v>
      </c>
      <c r="X793" s="358" t="s">
        <v>7010</v>
      </c>
      <c r="Y793" s="358" t="s">
        <v>7010</v>
      </c>
      <c r="Z793" s="358" t="s">
        <v>7010</v>
      </c>
      <c r="AA793" s="358" t="s">
        <v>7010</v>
      </c>
      <c r="AB793" s="358" t="s">
        <v>7010</v>
      </c>
      <c r="AC793" s="358" t="s">
        <v>7010</v>
      </c>
      <c r="AD793" s="374"/>
    </row>
    <row r="794" spans="1:30" ht="20.100000000000001" customHeight="1">
      <c r="A794" s="311"/>
      <c r="B794" s="311"/>
      <c r="C794" s="452"/>
      <c r="D794" s="311" t="s">
        <v>2283</v>
      </c>
      <c r="E794" s="452"/>
      <c r="F794" s="531"/>
      <c r="G794" s="314"/>
      <c r="H794" s="356"/>
      <c r="I794" s="314"/>
      <c r="J794" s="356"/>
      <c r="K794" s="314"/>
      <c r="L794" s="356"/>
      <c r="M794" s="314"/>
      <c r="N794" s="356"/>
      <c r="O794" s="314"/>
      <c r="P794" s="315"/>
      <c r="Q794" s="316"/>
      <c r="R794" s="315">
        <v>1</v>
      </c>
      <c r="S794" s="316">
        <v>7.1428571428571432</v>
      </c>
      <c r="T794" s="315"/>
      <c r="U794" s="316"/>
      <c r="V794" s="316"/>
      <c r="W794" s="452"/>
      <c r="X794" s="452"/>
      <c r="Y794" s="452"/>
      <c r="Z794" s="452"/>
      <c r="AA794" s="452"/>
      <c r="AB794" s="452"/>
      <c r="AC794" s="452"/>
      <c r="AD794" s="311"/>
    </row>
    <row r="795" spans="1:30" ht="20.100000000000001" customHeight="1">
      <c r="A795" s="311"/>
      <c r="B795" s="311"/>
      <c r="C795" s="452"/>
      <c r="D795" s="311" t="s">
        <v>8982</v>
      </c>
      <c r="E795" s="452"/>
      <c r="F795" s="531"/>
      <c r="G795" s="314"/>
      <c r="H795" s="356"/>
      <c r="I795" s="314"/>
      <c r="J795" s="356">
        <v>1</v>
      </c>
      <c r="K795" s="314">
        <v>25</v>
      </c>
      <c r="L795" s="356"/>
      <c r="M795" s="314"/>
      <c r="N795" s="356"/>
      <c r="O795" s="314"/>
      <c r="P795" s="315"/>
      <c r="Q795" s="316"/>
      <c r="R795" s="315"/>
      <c r="S795" s="316"/>
      <c r="T795" s="315">
        <v>3</v>
      </c>
      <c r="U795" s="316">
        <v>10</v>
      </c>
      <c r="V795" s="316"/>
      <c r="W795" s="452"/>
      <c r="X795" s="452"/>
      <c r="Y795" s="452"/>
      <c r="Z795" s="452"/>
      <c r="AA795" s="452"/>
      <c r="AB795" s="452"/>
      <c r="AC795" s="452"/>
      <c r="AD795" s="311"/>
    </row>
    <row r="796" spans="1:30" ht="20.100000000000001" customHeight="1">
      <c r="A796" s="311"/>
      <c r="B796" s="311"/>
      <c r="C796" s="452"/>
      <c r="D796" s="311" t="s">
        <v>2284</v>
      </c>
      <c r="E796" s="452"/>
      <c r="F796" s="531"/>
      <c r="G796" s="314"/>
      <c r="H796" s="356"/>
      <c r="I796" s="314"/>
      <c r="J796" s="356"/>
      <c r="K796" s="314"/>
      <c r="L796" s="356"/>
      <c r="M796" s="314"/>
      <c r="N796" s="356"/>
      <c r="O796" s="314"/>
      <c r="P796" s="315"/>
      <c r="Q796" s="316"/>
      <c r="R796" s="315"/>
      <c r="S796" s="316"/>
      <c r="T796" s="315">
        <v>2</v>
      </c>
      <c r="U796" s="316">
        <v>6.666666666666667</v>
      </c>
      <c r="V796" s="316"/>
      <c r="W796" s="452"/>
      <c r="X796" s="452"/>
      <c r="Y796" s="452"/>
      <c r="Z796" s="452"/>
      <c r="AA796" s="452"/>
      <c r="AB796" s="452"/>
      <c r="AC796" s="452"/>
      <c r="AD796" s="311"/>
    </row>
    <row r="797" spans="1:30" ht="20.100000000000001" customHeight="1">
      <c r="A797" s="311"/>
      <c r="B797" s="311"/>
      <c r="C797" s="452"/>
      <c r="D797" s="311" t="s">
        <v>8983</v>
      </c>
      <c r="E797" s="452"/>
      <c r="F797" s="531">
        <v>1</v>
      </c>
      <c r="G797" s="314">
        <v>50</v>
      </c>
      <c r="H797" s="356"/>
      <c r="I797" s="314"/>
      <c r="J797" s="356">
        <v>1</v>
      </c>
      <c r="K797" s="314">
        <v>25</v>
      </c>
      <c r="L797" s="356"/>
      <c r="M797" s="314"/>
      <c r="N797" s="356"/>
      <c r="O797" s="314"/>
      <c r="P797" s="315">
        <v>1</v>
      </c>
      <c r="Q797" s="316">
        <v>100</v>
      </c>
      <c r="R797" s="315">
        <v>6</v>
      </c>
      <c r="S797" s="316">
        <v>42.857142857142854</v>
      </c>
      <c r="T797" s="315">
        <v>7</v>
      </c>
      <c r="U797" s="316">
        <v>23.333333333333332</v>
      </c>
      <c r="V797" s="316"/>
      <c r="W797" s="452"/>
      <c r="X797" s="452"/>
      <c r="Y797" s="452"/>
      <c r="Z797" s="452"/>
      <c r="AA797" s="452"/>
      <c r="AB797" s="452"/>
      <c r="AC797" s="452"/>
      <c r="AD797" s="311"/>
    </row>
    <row r="798" spans="1:30" ht="20.100000000000001" customHeight="1">
      <c r="A798" s="311"/>
      <c r="B798" s="311"/>
      <c r="C798" s="452"/>
      <c r="D798" s="311" t="s">
        <v>2285</v>
      </c>
      <c r="E798" s="452"/>
      <c r="F798" s="531">
        <v>1</v>
      </c>
      <c r="G798" s="314">
        <v>50</v>
      </c>
      <c r="H798" s="356">
        <v>1</v>
      </c>
      <c r="I798" s="314">
        <v>25</v>
      </c>
      <c r="J798" s="356">
        <v>1</v>
      </c>
      <c r="K798" s="314">
        <v>25</v>
      </c>
      <c r="L798" s="356"/>
      <c r="M798" s="314"/>
      <c r="N798" s="356">
        <v>1</v>
      </c>
      <c r="O798" s="314">
        <v>100</v>
      </c>
      <c r="P798" s="315"/>
      <c r="Q798" s="316"/>
      <c r="R798" s="315">
        <v>3</v>
      </c>
      <c r="S798" s="316">
        <v>21.428571428571427</v>
      </c>
      <c r="T798" s="315">
        <v>7</v>
      </c>
      <c r="U798" s="316">
        <v>23.333333333333332</v>
      </c>
      <c r="V798" s="316"/>
      <c r="W798" s="452"/>
      <c r="X798" s="452"/>
      <c r="Y798" s="452"/>
      <c r="Z798" s="452"/>
      <c r="AA798" s="452"/>
      <c r="AB798" s="452"/>
      <c r="AC798" s="452"/>
      <c r="AD798" s="311"/>
    </row>
    <row r="799" spans="1:30" ht="20.100000000000001" customHeight="1">
      <c r="A799" s="311"/>
      <c r="B799" s="311"/>
      <c r="C799" s="452"/>
      <c r="D799" s="311" t="s">
        <v>2286</v>
      </c>
      <c r="E799" s="452"/>
      <c r="F799" s="531"/>
      <c r="G799" s="314"/>
      <c r="H799" s="356"/>
      <c r="I799" s="314"/>
      <c r="J799" s="356"/>
      <c r="K799" s="314"/>
      <c r="L799" s="356"/>
      <c r="M799" s="314"/>
      <c r="N799" s="356"/>
      <c r="O799" s="314"/>
      <c r="P799" s="315"/>
      <c r="Q799" s="316"/>
      <c r="R799" s="315"/>
      <c r="S799" s="316"/>
      <c r="T799" s="315">
        <v>1</v>
      </c>
      <c r="U799" s="316">
        <v>3.3333333333333335</v>
      </c>
      <c r="V799" s="316"/>
      <c r="W799" s="452"/>
      <c r="X799" s="452"/>
      <c r="Y799" s="452"/>
      <c r="Z799" s="452"/>
      <c r="AA799" s="452"/>
      <c r="AB799" s="452"/>
      <c r="AC799" s="452"/>
      <c r="AD799" s="311"/>
    </row>
    <row r="800" spans="1:30" ht="20.100000000000001" customHeight="1">
      <c r="A800" s="311"/>
      <c r="B800" s="311"/>
      <c r="C800" s="452"/>
      <c r="D800" s="311" t="s">
        <v>2287</v>
      </c>
      <c r="E800" s="452"/>
      <c r="F800" s="531"/>
      <c r="G800" s="314"/>
      <c r="H800" s="356"/>
      <c r="I800" s="314"/>
      <c r="J800" s="356"/>
      <c r="K800" s="314"/>
      <c r="L800" s="356"/>
      <c r="M800" s="314"/>
      <c r="N800" s="356"/>
      <c r="O800" s="314"/>
      <c r="P800" s="315"/>
      <c r="Q800" s="316"/>
      <c r="R800" s="315"/>
      <c r="S800" s="316"/>
      <c r="T800" s="315">
        <v>1</v>
      </c>
      <c r="U800" s="316">
        <v>3.3333333333333335</v>
      </c>
      <c r="V800" s="316"/>
      <c r="W800" s="452"/>
      <c r="X800" s="452"/>
      <c r="Y800" s="452"/>
      <c r="Z800" s="452"/>
      <c r="AA800" s="452"/>
      <c r="AB800" s="452"/>
      <c r="AC800" s="452"/>
      <c r="AD800" s="311"/>
    </row>
    <row r="801" spans="1:30" ht="20.100000000000001" customHeight="1">
      <c r="A801" s="311"/>
      <c r="B801" s="311"/>
      <c r="C801" s="452"/>
      <c r="D801" s="311" t="s">
        <v>2337</v>
      </c>
      <c r="E801" s="452"/>
      <c r="F801" s="531"/>
      <c r="G801" s="314"/>
      <c r="H801" s="356"/>
      <c r="I801" s="314"/>
      <c r="J801" s="356"/>
      <c r="K801" s="314"/>
      <c r="L801" s="356"/>
      <c r="M801" s="314"/>
      <c r="N801" s="356"/>
      <c r="O801" s="314"/>
      <c r="P801" s="315"/>
      <c r="Q801" s="316"/>
      <c r="R801" s="315">
        <v>1</v>
      </c>
      <c r="S801" s="316">
        <v>7.1428571428571432</v>
      </c>
      <c r="T801" s="315"/>
      <c r="U801" s="316"/>
      <c r="V801" s="316"/>
      <c r="W801" s="452"/>
      <c r="X801" s="452"/>
      <c r="Y801" s="452"/>
      <c r="Z801" s="452"/>
      <c r="AA801" s="452"/>
      <c r="AB801" s="452"/>
      <c r="AC801" s="452"/>
      <c r="AD801" s="311"/>
    </row>
    <row r="802" spans="1:30" ht="20.100000000000001" customHeight="1">
      <c r="A802" s="311"/>
      <c r="B802" s="311"/>
      <c r="C802" s="452"/>
      <c r="D802" s="311" t="s">
        <v>8473</v>
      </c>
      <c r="E802" s="452"/>
      <c r="F802" s="531"/>
      <c r="G802" s="314"/>
      <c r="H802" s="356">
        <v>3</v>
      </c>
      <c r="I802" s="314">
        <v>75</v>
      </c>
      <c r="J802" s="356"/>
      <c r="K802" s="314"/>
      <c r="L802" s="356">
        <v>1</v>
      </c>
      <c r="M802" s="314">
        <v>100</v>
      </c>
      <c r="N802" s="356"/>
      <c r="O802" s="314"/>
      <c r="P802" s="315"/>
      <c r="Q802" s="316"/>
      <c r="R802" s="315">
        <v>3</v>
      </c>
      <c r="S802" s="316">
        <v>21.428571428571427</v>
      </c>
      <c r="T802" s="315">
        <v>8</v>
      </c>
      <c r="U802" s="316">
        <v>26.666666666666668</v>
      </c>
      <c r="V802" s="316"/>
      <c r="W802" s="452"/>
      <c r="X802" s="452"/>
      <c r="Y802" s="452"/>
      <c r="Z802" s="452"/>
      <c r="AA802" s="452"/>
      <c r="AB802" s="452"/>
      <c r="AC802" s="452"/>
      <c r="AD802" s="311"/>
    </row>
    <row r="803" spans="1:30" ht="20.100000000000001" customHeight="1">
      <c r="A803" s="311"/>
      <c r="B803" s="311"/>
      <c r="C803" s="452"/>
      <c r="D803" s="311" t="s">
        <v>1959</v>
      </c>
      <c r="E803" s="452"/>
      <c r="F803" s="531"/>
      <c r="G803" s="314"/>
      <c r="H803" s="356"/>
      <c r="I803" s="314"/>
      <c r="J803" s="356"/>
      <c r="K803" s="314"/>
      <c r="L803" s="356"/>
      <c r="M803" s="314"/>
      <c r="N803" s="356"/>
      <c r="O803" s="314"/>
      <c r="P803" s="315"/>
      <c r="Q803" s="316"/>
      <c r="R803" s="315"/>
      <c r="S803" s="316"/>
      <c r="T803" s="315"/>
      <c r="U803" s="316"/>
      <c r="V803" s="316"/>
      <c r="W803" s="452"/>
      <c r="X803" s="452"/>
      <c r="Y803" s="452"/>
      <c r="Z803" s="452"/>
      <c r="AA803" s="452"/>
      <c r="AB803" s="452"/>
      <c r="AC803" s="452"/>
      <c r="AD803" s="311"/>
    </row>
    <row r="804" spans="1:30" ht="20.100000000000001" customHeight="1">
      <c r="A804" s="311"/>
      <c r="B804" s="311"/>
      <c r="C804" s="452"/>
      <c r="D804" s="311" t="s">
        <v>1960</v>
      </c>
      <c r="E804" s="452"/>
      <c r="F804" s="531"/>
      <c r="G804" s="314"/>
      <c r="H804" s="356"/>
      <c r="I804" s="314"/>
      <c r="J804" s="356"/>
      <c r="K804" s="314"/>
      <c r="L804" s="356"/>
      <c r="M804" s="314"/>
      <c r="N804" s="356"/>
      <c r="O804" s="314"/>
      <c r="P804" s="315"/>
      <c r="Q804" s="316"/>
      <c r="R804" s="315"/>
      <c r="S804" s="316"/>
      <c r="T804" s="315"/>
      <c r="U804" s="316"/>
      <c r="V804" s="316"/>
      <c r="W804" s="452"/>
      <c r="X804" s="452"/>
      <c r="Y804" s="452"/>
      <c r="Z804" s="452"/>
      <c r="AA804" s="452"/>
      <c r="AB804" s="452"/>
      <c r="AC804" s="452"/>
      <c r="AD804" s="311"/>
    </row>
    <row r="805" spans="1:30" ht="20.100000000000001" customHeight="1">
      <c r="A805" s="374" t="s">
        <v>3305</v>
      </c>
      <c r="B805" s="374" t="s">
        <v>1169</v>
      </c>
      <c r="C805" s="358" t="s">
        <v>3353</v>
      </c>
      <c r="D805" s="374"/>
      <c r="E805" s="358"/>
      <c r="F805" s="443"/>
      <c r="G805" s="444"/>
      <c r="H805" s="443"/>
      <c r="I805" s="444"/>
      <c r="J805" s="443"/>
      <c r="K805" s="444"/>
      <c r="L805" s="443"/>
      <c r="M805" s="444"/>
      <c r="N805" s="443"/>
      <c r="O805" s="444"/>
      <c r="P805" s="471"/>
      <c r="Q805" s="465"/>
      <c r="R805" s="471">
        <v>1</v>
      </c>
      <c r="S805" s="465">
        <v>100</v>
      </c>
      <c r="T805" s="471"/>
      <c r="U805" s="465"/>
      <c r="V805" s="465" t="s">
        <v>8028</v>
      </c>
      <c r="W805" s="358" t="s">
        <v>7010</v>
      </c>
      <c r="X805" s="358" t="s">
        <v>7010</v>
      </c>
      <c r="Y805" s="358" t="s">
        <v>7010</v>
      </c>
      <c r="Z805" s="358" t="s">
        <v>7010</v>
      </c>
      <c r="AA805" s="358" t="s">
        <v>7010</v>
      </c>
      <c r="AB805" s="358" t="s">
        <v>7010</v>
      </c>
      <c r="AC805" s="358" t="s">
        <v>7010</v>
      </c>
      <c r="AD805" s="374"/>
    </row>
    <row r="806" spans="1:30" ht="20.100000000000001" customHeight="1">
      <c r="A806" s="374" t="s">
        <v>3306</v>
      </c>
      <c r="B806" s="374" t="s">
        <v>1170</v>
      </c>
      <c r="C806" s="358" t="s">
        <v>3335</v>
      </c>
      <c r="D806" s="374" t="s">
        <v>2267</v>
      </c>
      <c r="E806" s="358"/>
      <c r="F806" s="443"/>
      <c r="G806" s="444"/>
      <c r="H806" s="443"/>
      <c r="I806" s="444"/>
      <c r="J806" s="443">
        <v>1</v>
      </c>
      <c r="K806" s="444">
        <v>100</v>
      </c>
      <c r="L806" s="443">
        <v>4</v>
      </c>
      <c r="M806" s="444">
        <v>17.391304347826086</v>
      </c>
      <c r="N806" s="443"/>
      <c r="O806" s="444"/>
      <c r="P806" s="471">
        <v>5</v>
      </c>
      <c r="Q806" s="465">
        <v>33.333333333333336</v>
      </c>
      <c r="R806" s="471"/>
      <c r="S806" s="465"/>
      <c r="T806" s="471"/>
      <c r="U806" s="465"/>
      <c r="V806" s="465" t="s">
        <v>8028</v>
      </c>
      <c r="W806" s="358" t="s">
        <v>7010</v>
      </c>
      <c r="X806" s="358" t="s">
        <v>7010</v>
      </c>
      <c r="Y806" s="358" t="s">
        <v>7010</v>
      </c>
      <c r="Z806" s="358" t="s">
        <v>7010</v>
      </c>
      <c r="AA806" s="358" t="s">
        <v>7010</v>
      </c>
      <c r="AB806" s="358" t="s">
        <v>7010</v>
      </c>
      <c r="AC806" s="358" t="s">
        <v>7010</v>
      </c>
      <c r="AD806" s="374" t="s">
        <v>7431</v>
      </c>
    </row>
    <row r="807" spans="1:30" ht="20.100000000000001" customHeight="1">
      <c r="A807" s="311"/>
      <c r="B807" s="311"/>
      <c r="C807" s="452"/>
      <c r="D807" s="311" t="s">
        <v>2268</v>
      </c>
      <c r="E807" s="452"/>
      <c r="F807" s="531"/>
      <c r="G807" s="314"/>
      <c r="H807" s="356"/>
      <c r="I807" s="314"/>
      <c r="J807" s="356"/>
      <c r="K807" s="314"/>
      <c r="L807" s="356">
        <v>10</v>
      </c>
      <c r="M807" s="314">
        <v>43.478260869565219</v>
      </c>
      <c r="N807" s="356">
        <v>8</v>
      </c>
      <c r="O807" s="314">
        <v>53.3</v>
      </c>
      <c r="P807" s="315">
        <v>4</v>
      </c>
      <c r="Q807" s="316">
        <v>26.666666666666668</v>
      </c>
      <c r="R807" s="315">
        <v>2</v>
      </c>
      <c r="S807" s="316">
        <v>28.571428571428573</v>
      </c>
      <c r="T807" s="315"/>
      <c r="U807" s="316"/>
      <c r="V807" s="316"/>
      <c r="W807" s="452"/>
      <c r="X807" s="452"/>
      <c r="Y807" s="452"/>
      <c r="Z807" s="452"/>
      <c r="AA807" s="452"/>
      <c r="AB807" s="452"/>
      <c r="AC807" s="452"/>
      <c r="AD807" s="311" t="s">
        <v>7432</v>
      </c>
    </row>
    <row r="808" spans="1:30" ht="20.100000000000001" customHeight="1">
      <c r="A808" s="311"/>
      <c r="B808" s="311"/>
      <c r="C808" s="452"/>
      <c r="D808" s="311" t="s">
        <v>2269</v>
      </c>
      <c r="E808" s="452"/>
      <c r="F808" s="531"/>
      <c r="G808" s="314"/>
      <c r="H808" s="356"/>
      <c r="I808" s="314"/>
      <c r="J808" s="356"/>
      <c r="K808" s="314"/>
      <c r="L808" s="356"/>
      <c r="M808" s="314"/>
      <c r="N808" s="356">
        <v>1</v>
      </c>
      <c r="O808" s="314">
        <v>6.7</v>
      </c>
      <c r="P808" s="315"/>
      <c r="Q808" s="316"/>
      <c r="R808" s="315"/>
      <c r="S808" s="316"/>
      <c r="T808" s="315"/>
      <c r="U808" s="316"/>
      <c r="V808" s="316"/>
      <c r="W808" s="452"/>
      <c r="X808" s="452"/>
      <c r="Y808" s="452"/>
      <c r="Z808" s="452"/>
      <c r="AA808" s="452"/>
      <c r="AB808" s="452"/>
      <c r="AC808" s="452"/>
      <c r="AD808" s="311"/>
    </row>
    <row r="809" spans="1:30" ht="20.100000000000001" customHeight="1">
      <c r="A809" s="311"/>
      <c r="B809" s="311"/>
      <c r="C809" s="452"/>
      <c r="D809" s="311" t="s">
        <v>2270</v>
      </c>
      <c r="E809" s="452"/>
      <c r="F809" s="531"/>
      <c r="G809" s="314"/>
      <c r="H809" s="356">
        <v>1</v>
      </c>
      <c r="I809" s="314">
        <v>100</v>
      </c>
      <c r="J809" s="356"/>
      <c r="K809" s="314"/>
      <c r="L809" s="356"/>
      <c r="M809" s="314"/>
      <c r="N809" s="356"/>
      <c r="O809" s="314"/>
      <c r="P809" s="315"/>
      <c r="Q809" s="316"/>
      <c r="R809" s="315">
        <v>1</v>
      </c>
      <c r="S809" s="316">
        <v>14.285714285714286</v>
      </c>
      <c r="T809" s="315">
        <v>1</v>
      </c>
      <c r="U809" s="316">
        <v>11.111111111111111</v>
      </c>
      <c r="V809" s="316"/>
      <c r="W809" s="452"/>
      <c r="X809" s="452"/>
      <c r="Y809" s="452"/>
      <c r="Z809" s="452"/>
      <c r="AA809" s="452"/>
      <c r="AB809" s="452"/>
      <c r="AC809" s="452"/>
      <c r="AD809" s="311"/>
    </row>
    <row r="810" spans="1:30" ht="20.100000000000001" customHeight="1">
      <c r="A810" s="311"/>
      <c r="B810" s="311"/>
      <c r="C810" s="452"/>
      <c r="D810" s="311" t="s">
        <v>2271</v>
      </c>
      <c r="E810" s="452"/>
      <c r="F810" s="531"/>
      <c r="G810" s="314"/>
      <c r="H810" s="356"/>
      <c r="I810" s="314"/>
      <c r="J810" s="356"/>
      <c r="K810" s="314"/>
      <c r="L810" s="356"/>
      <c r="M810" s="314"/>
      <c r="N810" s="356"/>
      <c r="O810" s="314"/>
      <c r="P810" s="315"/>
      <c r="Q810" s="316"/>
      <c r="R810" s="315">
        <v>1</v>
      </c>
      <c r="S810" s="316">
        <v>14.285714285714286</v>
      </c>
      <c r="T810" s="315">
        <v>1</v>
      </c>
      <c r="U810" s="316">
        <v>11.111111111111111</v>
      </c>
      <c r="V810" s="316"/>
      <c r="W810" s="452"/>
      <c r="X810" s="452"/>
      <c r="Y810" s="452"/>
      <c r="Z810" s="452"/>
      <c r="AA810" s="452"/>
      <c r="AB810" s="452"/>
      <c r="AC810" s="452"/>
      <c r="AD810" s="311"/>
    </row>
    <row r="811" spans="1:30" ht="20.100000000000001" customHeight="1">
      <c r="A811" s="311"/>
      <c r="B811" s="311"/>
      <c r="C811" s="452"/>
      <c r="D811" s="311" t="s">
        <v>2272</v>
      </c>
      <c r="E811" s="452"/>
      <c r="F811" s="531"/>
      <c r="G811" s="314"/>
      <c r="H811" s="356"/>
      <c r="I811" s="314"/>
      <c r="J811" s="356"/>
      <c r="K811" s="314"/>
      <c r="L811" s="356">
        <v>5</v>
      </c>
      <c r="M811" s="314">
        <v>21.739130434782609</v>
      </c>
      <c r="N811" s="356">
        <v>4</v>
      </c>
      <c r="O811" s="314">
        <v>26.7</v>
      </c>
      <c r="P811" s="315">
        <v>4</v>
      </c>
      <c r="Q811" s="316">
        <v>26.666666666666668</v>
      </c>
      <c r="R811" s="315">
        <v>3</v>
      </c>
      <c r="S811" s="316">
        <v>42.857142857142854</v>
      </c>
      <c r="T811" s="315">
        <v>4</v>
      </c>
      <c r="U811" s="316">
        <v>44.444444444444443</v>
      </c>
      <c r="V811" s="316"/>
      <c r="W811" s="452"/>
      <c r="X811" s="452"/>
      <c r="Y811" s="452"/>
      <c r="Z811" s="452"/>
      <c r="AA811" s="452"/>
      <c r="AB811" s="452"/>
      <c r="AC811" s="452"/>
      <c r="AD811" s="311"/>
    </row>
    <row r="812" spans="1:30" ht="20.100000000000001" customHeight="1">
      <c r="A812" s="311"/>
      <c r="B812" s="311"/>
      <c r="C812" s="452"/>
      <c r="D812" s="311" t="s">
        <v>8915</v>
      </c>
      <c r="E812" s="452"/>
      <c r="F812" s="531"/>
      <c r="G812" s="314"/>
      <c r="H812" s="356"/>
      <c r="I812" s="314"/>
      <c r="J812" s="356"/>
      <c r="K812" s="314"/>
      <c r="L812" s="356"/>
      <c r="M812" s="314"/>
      <c r="N812" s="356"/>
      <c r="O812" s="314"/>
      <c r="P812" s="315"/>
      <c r="Q812" s="316"/>
      <c r="R812" s="315"/>
      <c r="S812" s="316"/>
      <c r="T812" s="315"/>
      <c r="U812" s="316"/>
      <c r="V812" s="316"/>
      <c r="W812" s="452"/>
      <c r="X812" s="452"/>
      <c r="Y812" s="452"/>
      <c r="Z812" s="452"/>
      <c r="AA812" s="452"/>
      <c r="AB812" s="452"/>
      <c r="AC812" s="452"/>
      <c r="AD812" s="311"/>
    </row>
    <row r="813" spans="1:30" ht="20.100000000000001" customHeight="1">
      <c r="A813" s="311"/>
      <c r="B813" s="311"/>
      <c r="C813" s="452"/>
      <c r="D813" s="311" t="s">
        <v>2274</v>
      </c>
      <c r="E813" s="452"/>
      <c r="F813" s="531"/>
      <c r="G813" s="314"/>
      <c r="H813" s="356"/>
      <c r="I813" s="314"/>
      <c r="J813" s="356"/>
      <c r="K813" s="314"/>
      <c r="L813" s="356"/>
      <c r="M813" s="314"/>
      <c r="N813" s="356"/>
      <c r="O813" s="314"/>
      <c r="P813" s="315"/>
      <c r="Q813" s="316"/>
      <c r="R813" s="315"/>
      <c r="S813" s="316"/>
      <c r="T813" s="315"/>
      <c r="U813" s="316"/>
      <c r="V813" s="316"/>
      <c r="W813" s="452"/>
      <c r="X813" s="452"/>
      <c r="Y813" s="452"/>
      <c r="Z813" s="452"/>
      <c r="AA813" s="452"/>
      <c r="AB813" s="452"/>
      <c r="AC813" s="452"/>
      <c r="AD813" s="311"/>
    </row>
    <row r="814" spans="1:30" ht="20.100000000000001" customHeight="1">
      <c r="A814" s="311"/>
      <c r="B814" s="311"/>
      <c r="C814" s="452"/>
      <c r="D814" s="311" t="s">
        <v>8916</v>
      </c>
      <c r="E814" s="452"/>
      <c r="F814" s="531"/>
      <c r="G814" s="314"/>
      <c r="H814" s="356"/>
      <c r="I814" s="314"/>
      <c r="J814" s="356"/>
      <c r="K814" s="314"/>
      <c r="L814" s="356"/>
      <c r="M814" s="314"/>
      <c r="N814" s="356"/>
      <c r="O814" s="314"/>
      <c r="P814" s="315"/>
      <c r="Q814" s="316"/>
      <c r="R814" s="315"/>
      <c r="S814" s="316"/>
      <c r="T814" s="315">
        <v>1</v>
      </c>
      <c r="U814" s="316">
        <v>11.111111111111111</v>
      </c>
      <c r="V814" s="316"/>
      <c r="W814" s="452"/>
      <c r="X814" s="452"/>
      <c r="Y814" s="452"/>
      <c r="Z814" s="452"/>
      <c r="AA814" s="452"/>
      <c r="AB814" s="452"/>
      <c r="AC814" s="452"/>
      <c r="AD814" s="311"/>
    </row>
    <row r="815" spans="1:30" ht="20.100000000000001" customHeight="1">
      <c r="A815" s="311"/>
      <c r="B815" s="311"/>
      <c r="C815" s="452"/>
      <c r="D815" s="311" t="s">
        <v>8917</v>
      </c>
      <c r="E815" s="452"/>
      <c r="F815" s="531"/>
      <c r="G815" s="314"/>
      <c r="H815" s="356"/>
      <c r="I815" s="314"/>
      <c r="J815" s="356"/>
      <c r="K815" s="314"/>
      <c r="L815" s="356"/>
      <c r="M815" s="314"/>
      <c r="N815" s="356"/>
      <c r="O815" s="314"/>
      <c r="P815" s="315"/>
      <c r="Q815" s="316"/>
      <c r="R815" s="315"/>
      <c r="S815" s="316"/>
      <c r="T815" s="315"/>
      <c r="U815" s="316"/>
      <c r="V815" s="316"/>
      <c r="W815" s="452"/>
      <c r="X815" s="452"/>
      <c r="Y815" s="452"/>
      <c r="Z815" s="452"/>
      <c r="AA815" s="452"/>
      <c r="AB815" s="452"/>
      <c r="AC815" s="452"/>
      <c r="AD815" s="311"/>
    </row>
    <row r="816" spans="1:30" ht="20.100000000000001" customHeight="1">
      <c r="A816" s="311"/>
      <c r="B816" s="311"/>
      <c r="C816" s="452"/>
      <c r="D816" s="311" t="s">
        <v>8918</v>
      </c>
      <c r="E816" s="452"/>
      <c r="F816" s="531"/>
      <c r="G816" s="314"/>
      <c r="H816" s="356"/>
      <c r="I816" s="314"/>
      <c r="J816" s="356"/>
      <c r="K816" s="314"/>
      <c r="L816" s="356"/>
      <c r="M816" s="314"/>
      <c r="N816" s="356"/>
      <c r="O816" s="314"/>
      <c r="P816" s="315"/>
      <c r="Q816" s="316"/>
      <c r="R816" s="315"/>
      <c r="S816" s="316"/>
      <c r="T816" s="315"/>
      <c r="U816" s="316"/>
      <c r="V816" s="316"/>
      <c r="W816" s="452"/>
      <c r="X816" s="452"/>
      <c r="Y816" s="452"/>
      <c r="Z816" s="452"/>
      <c r="AA816" s="452"/>
      <c r="AB816" s="452"/>
      <c r="AC816" s="452"/>
      <c r="AD816" s="311"/>
    </row>
    <row r="817" spans="1:30" ht="20.100000000000001" customHeight="1">
      <c r="A817" s="311"/>
      <c r="B817" s="311"/>
      <c r="C817" s="452"/>
      <c r="D817" s="311" t="s">
        <v>7436</v>
      </c>
      <c r="E817" s="452"/>
      <c r="F817" s="531"/>
      <c r="G817" s="314"/>
      <c r="H817" s="356"/>
      <c r="I817" s="314"/>
      <c r="J817" s="356"/>
      <c r="K817" s="314"/>
      <c r="L817" s="356"/>
      <c r="M817" s="314"/>
      <c r="N817" s="356"/>
      <c r="O817" s="314"/>
      <c r="P817" s="315"/>
      <c r="Q817" s="316"/>
      <c r="R817" s="315"/>
      <c r="S817" s="316"/>
      <c r="T817" s="315"/>
      <c r="U817" s="316"/>
      <c r="V817" s="316"/>
      <c r="W817" s="452"/>
      <c r="X817" s="452"/>
      <c r="Y817" s="452"/>
      <c r="Z817" s="452"/>
      <c r="AA817" s="452"/>
      <c r="AB817" s="452"/>
      <c r="AC817" s="452"/>
      <c r="AD817" s="311"/>
    </row>
    <row r="818" spans="1:30" ht="20.100000000000001" customHeight="1">
      <c r="A818" s="311"/>
      <c r="B818" s="311"/>
      <c r="C818" s="452"/>
      <c r="D818" s="311" t="s">
        <v>8919</v>
      </c>
      <c r="E818" s="452"/>
      <c r="F818" s="531"/>
      <c r="G818" s="314"/>
      <c r="H818" s="356"/>
      <c r="I818" s="314"/>
      <c r="J818" s="356"/>
      <c r="K818" s="314"/>
      <c r="L818" s="356"/>
      <c r="M818" s="314"/>
      <c r="N818" s="356"/>
      <c r="O818" s="314"/>
      <c r="P818" s="315"/>
      <c r="Q818" s="316"/>
      <c r="R818" s="315"/>
      <c r="S818" s="316"/>
      <c r="T818" s="315"/>
      <c r="U818" s="316"/>
      <c r="V818" s="316"/>
      <c r="W818" s="452"/>
      <c r="X818" s="452"/>
      <c r="Y818" s="452"/>
      <c r="Z818" s="452"/>
      <c r="AA818" s="452"/>
      <c r="AB818" s="452"/>
      <c r="AC818" s="452"/>
      <c r="AD818" s="311"/>
    </row>
    <row r="819" spans="1:30" ht="20.100000000000001" customHeight="1">
      <c r="A819" s="311"/>
      <c r="B819" s="311"/>
      <c r="C819" s="452"/>
      <c r="D819" s="311" t="s">
        <v>8920</v>
      </c>
      <c r="E819" s="452"/>
      <c r="F819" s="531"/>
      <c r="G819" s="314"/>
      <c r="H819" s="356"/>
      <c r="I819" s="314"/>
      <c r="J819" s="356"/>
      <c r="K819" s="314"/>
      <c r="L819" s="356"/>
      <c r="M819" s="314"/>
      <c r="N819" s="356"/>
      <c r="O819" s="314"/>
      <c r="P819" s="315"/>
      <c r="Q819" s="316"/>
      <c r="R819" s="315"/>
      <c r="S819" s="316"/>
      <c r="T819" s="315"/>
      <c r="U819" s="316"/>
      <c r="V819" s="316"/>
      <c r="W819" s="452"/>
      <c r="X819" s="452"/>
      <c r="Y819" s="452"/>
      <c r="Z819" s="452"/>
      <c r="AA819" s="452"/>
      <c r="AB819" s="452"/>
      <c r="AC819" s="452"/>
      <c r="AD819" s="311"/>
    </row>
    <row r="820" spans="1:30" ht="20.100000000000001" customHeight="1">
      <c r="A820" s="311"/>
      <c r="B820" s="311"/>
      <c r="C820" s="452"/>
      <c r="D820" s="311" t="s">
        <v>8921</v>
      </c>
      <c r="E820" s="452"/>
      <c r="F820" s="531"/>
      <c r="G820" s="314"/>
      <c r="H820" s="356"/>
      <c r="I820" s="314"/>
      <c r="J820" s="356"/>
      <c r="K820" s="314"/>
      <c r="L820" s="356"/>
      <c r="M820" s="314"/>
      <c r="N820" s="356"/>
      <c r="O820" s="314"/>
      <c r="P820" s="315"/>
      <c r="Q820" s="316"/>
      <c r="R820" s="315"/>
      <c r="S820" s="316"/>
      <c r="T820" s="315"/>
      <c r="U820" s="316"/>
      <c r="V820" s="316"/>
      <c r="W820" s="452"/>
      <c r="X820" s="452"/>
      <c r="Y820" s="452"/>
      <c r="Z820" s="452"/>
      <c r="AA820" s="452"/>
      <c r="AB820" s="452"/>
      <c r="AC820" s="452"/>
      <c r="AD820" s="311"/>
    </row>
    <row r="821" spans="1:30" ht="20.100000000000001" customHeight="1">
      <c r="A821" s="311"/>
      <c r="B821" s="311"/>
      <c r="C821" s="452"/>
      <c r="D821" s="311" t="s">
        <v>8922</v>
      </c>
      <c r="E821" s="452"/>
      <c r="F821" s="531"/>
      <c r="G821" s="314"/>
      <c r="H821" s="356"/>
      <c r="I821" s="314"/>
      <c r="J821" s="356"/>
      <c r="K821" s="314"/>
      <c r="L821" s="356"/>
      <c r="M821" s="314"/>
      <c r="N821" s="356"/>
      <c r="O821" s="314"/>
      <c r="P821" s="315"/>
      <c r="Q821" s="316"/>
      <c r="R821" s="315"/>
      <c r="S821" s="316"/>
      <c r="T821" s="315"/>
      <c r="U821" s="316"/>
      <c r="V821" s="316"/>
      <c r="W821" s="452"/>
      <c r="X821" s="452"/>
      <c r="Y821" s="452"/>
      <c r="Z821" s="452"/>
      <c r="AA821" s="452"/>
      <c r="AB821" s="452"/>
      <c r="AC821" s="452"/>
      <c r="AD821" s="311"/>
    </row>
    <row r="822" spans="1:30" ht="20.100000000000001" customHeight="1">
      <c r="A822" s="311"/>
      <c r="B822" s="311"/>
      <c r="C822" s="452"/>
      <c r="D822" s="311" t="s">
        <v>8923</v>
      </c>
      <c r="E822" s="452"/>
      <c r="F822" s="531"/>
      <c r="G822" s="314"/>
      <c r="H822" s="356"/>
      <c r="I822" s="314"/>
      <c r="J822" s="356"/>
      <c r="K822" s="314"/>
      <c r="L822" s="356"/>
      <c r="M822" s="314"/>
      <c r="N822" s="356"/>
      <c r="O822" s="314"/>
      <c r="P822" s="315"/>
      <c r="Q822" s="316"/>
      <c r="R822" s="315"/>
      <c r="S822" s="316"/>
      <c r="T822" s="315"/>
      <c r="U822" s="316"/>
      <c r="V822" s="316"/>
      <c r="W822" s="452"/>
      <c r="X822" s="452"/>
      <c r="Y822" s="452"/>
      <c r="Z822" s="452"/>
      <c r="AA822" s="452"/>
      <c r="AB822" s="452"/>
      <c r="AC822" s="452"/>
      <c r="AD822" s="311"/>
    </row>
    <row r="823" spans="1:30" ht="20.100000000000001" customHeight="1">
      <c r="A823" s="311"/>
      <c r="B823" s="311"/>
      <c r="C823" s="452"/>
      <c r="D823" s="311" t="s">
        <v>8924</v>
      </c>
      <c r="E823" s="452"/>
      <c r="F823" s="531"/>
      <c r="G823" s="314"/>
      <c r="H823" s="356"/>
      <c r="I823" s="314"/>
      <c r="J823" s="356"/>
      <c r="K823" s="314"/>
      <c r="L823" s="356"/>
      <c r="M823" s="314"/>
      <c r="N823" s="356"/>
      <c r="O823" s="314"/>
      <c r="P823" s="315"/>
      <c r="Q823" s="316"/>
      <c r="R823" s="315"/>
      <c r="S823" s="316"/>
      <c r="T823" s="315"/>
      <c r="U823" s="316"/>
      <c r="V823" s="316"/>
      <c r="W823" s="452"/>
      <c r="X823" s="452"/>
      <c r="Y823" s="452"/>
      <c r="Z823" s="452"/>
      <c r="AA823" s="452"/>
      <c r="AB823" s="452"/>
      <c r="AC823" s="452"/>
      <c r="AD823" s="311"/>
    </row>
    <row r="824" spans="1:30" ht="20.100000000000001" customHeight="1">
      <c r="A824" s="311"/>
      <c r="B824" s="311"/>
      <c r="C824" s="452"/>
      <c r="D824" s="311" t="s">
        <v>8925</v>
      </c>
      <c r="E824" s="452"/>
      <c r="F824" s="531"/>
      <c r="G824" s="314"/>
      <c r="H824" s="356"/>
      <c r="I824" s="314"/>
      <c r="J824" s="356"/>
      <c r="K824" s="314"/>
      <c r="L824" s="356"/>
      <c r="M824" s="314"/>
      <c r="N824" s="356"/>
      <c r="O824" s="314"/>
      <c r="P824" s="315"/>
      <c r="Q824" s="316"/>
      <c r="R824" s="315"/>
      <c r="S824" s="316"/>
      <c r="T824" s="315"/>
      <c r="U824" s="316"/>
      <c r="V824" s="316"/>
      <c r="W824" s="452"/>
      <c r="X824" s="452"/>
      <c r="Y824" s="452"/>
      <c r="Z824" s="452"/>
      <c r="AA824" s="452"/>
      <c r="AB824" s="452"/>
      <c r="AC824" s="452"/>
      <c r="AD824" s="311"/>
    </row>
    <row r="825" spans="1:30" ht="20.100000000000001" customHeight="1">
      <c r="A825" s="311"/>
      <c r="B825" s="311"/>
      <c r="C825" s="452"/>
      <c r="D825" s="311" t="s">
        <v>8926</v>
      </c>
      <c r="E825" s="452"/>
      <c r="F825" s="531"/>
      <c r="G825" s="314"/>
      <c r="H825" s="356"/>
      <c r="I825" s="314"/>
      <c r="J825" s="356"/>
      <c r="K825" s="314"/>
      <c r="L825" s="356"/>
      <c r="M825" s="314"/>
      <c r="N825" s="356"/>
      <c r="O825" s="314"/>
      <c r="P825" s="315"/>
      <c r="Q825" s="316"/>
      <c r="R825" s="315"/>
      <c r="S825" s="316"/>
      <c r="T825" s="315"/>
      <c r="U825" s="316"/>
      <c r="V825" s="316"/>
      <c r="W825" s="452"/>
      <c r="X825" s="452"/>
      <c r="Y825" s="452"/>
      <c r="Z825" s="452"/>
      <c r="AA825" s="452"/>
      <c r="AB825" s="452"/>
      <c r="AC825" s="452"/>
      <c r="AD825" s="311"/>
    </row>
    <row r="826" spans="1:30" ht="20.100000000000001" customHeight="1">
      <c r="A826" s="311"/>
      <c r="B826" s="311"/>
      <c r="C826" s="452"/>
      <c r="D826" s="311" t="s">
        <v>8927</v>
      </c>
      <c r="E826" s="452"/>
      <c r="F826" s="531"/>
      <c r="G826" s="314"/>
      <c r="H826" s="356"/>
      <c r="I826" s="314"/>
      <c r="J826" s="356"/>
      <c r="K826" s="314"/>
      <c r="L826" s="356"/>
      <c r="M826" s="314"/>
      <c r="N826" s="356"/>
      <c r="O826" s="314"/>
      <c r="P826" s="315"/>
      <c r="Q826" s="316"/>
      <c r="R826" s="315"/>
      <c r="S826" s="316"/>
      <c r="T826" s="315"/>
      <c r="U826" s="316"/>
      <c r="V826" s="316"/>
      <c r="W826" s="452"/>
      <c r="X826" s="452"/>
      <c r="Y826" s="452"/>
      <c r="Z826" s="452"/>
      <c r="AA826" s="452"/>
      <c r="AB826" s="452"/>
      <c r="AC826" s="452"/>
      <c r="AD826" s="311"/>
    </row>
    <row r="827" spans="1:30" ht="20.100000000000001" customHeight="1">
      <c r="A827" s="311"/>
      <c r="B827" s="311"/>
      <c r="C827" s="452"/>
      <c r="D827" s="311" t="s">
        <v>7429</v>
      </c>
      <c r="E827" s="452"/>
      <c r="F827" s="531"/>
      <c r="G827" s="314"/>
      <c r="H827" s="356"/>
      <c r="I827" s="314"/>
      <c r="J827" s="356"/>
      <c r="K827" s="314"/>
      <c r="L827" s="356">
        <v>2</v>
      </c>
      <c r="M827" s="314">
        <v>8.695652173913043</v>
      </c>
      <c r="N827" s="356"/>
      <c r="O827" s="314"/>
      <c r="P827" s="315">
        <v>1</v>
      </c>
      <c r="Q827" s="316">
        <v>6.666666666666667</v>
      </c>
      <c r="R827" s="315"/>
      <c r="S827" s="316"/>
      <c r="T827" s="315"/>
      <c r="U827" s="316"/>
      <c r="V827" s="316"/>
      <c r="W827" s="452"/>
      <c r="X827" s="452"/>
      <c r="Y827" s="452"/>
      <c r="Z827" s="452"/>
      <c r="AA827" s="452"/>
      <c r="AB827" s="452"/>
      <c r="AC827" s="452"/>
      <c r="AD827" s="311"/>
    </row>
    <row r="828" spans="1:30" ht="20.100000000000001" customHeight="1">
      <c r="A828" s="311"/>
      <c r="B828" s="311"/>
      <c r="C828" s="452"/>
      <c r="D828" s="311" t="s">
        <v>8928</v>
      </c>
      <c r="E828" s="452"/>
      <c r="F828" s="531"/>
      <c r="G828" s="314"/>
      <c r="H828" s="356"/>
      <c r="I828" s="314"/>
      <c r="J828" s="356"/>
      <c r="K828" s="314"/>
      <c r="L828" s="356"/>
      <c r="M828" s="314"/>
      <c r="N828" s="356"/>
      <c r="O828" s="314"/>
      <c r="P828" s="315"/>
      <c r="Q828" s="316"/>
      <c r="R828" s="315"/>
      <c r="S828" s="316"/>
      <c r="T828" s="315"/>
      <c r="U828" s="316"/>
      <c r="V828" s="316"/>
      <c r="W828" s="452"/>
      <c r="X828" s="452"/>
      <c r="Y828" s="452"/>
      <c r="Z828" s="452"/>
      <c r="AA828" s="452"/>
      <c r="AB828" s="452"/>
      <c r="AC828" s="452"/>
      <c r="AD828" s="311"/>
    </row>
    <row r="829" spans="1:30" ht="20.100000000000001" customHeight="1">
      <c r="A829" s="311"/>
      <c r="B829" s="311"/>
      <c r="C829" s="452"/>
      <c r="D829" s="311" t="s">
        <v>7430</v>
      </c>
      <c r="E829" s="452"/>
      <c r="F829" s="531"/>
      <c r="G829" s="314"/>
      <c r="H829" s="356"/>
      <c r="I829" s="314"/>
      <c r="J829" s="356"/>
      <c r="K829" s="314"/>
      <c r="L829" s="356"/>
      <c r="M829" s="314"/>
      <c r="N829" s="356"/>
      <c r="O829" s="314"/>
      <c r="P829" s="315"/>
      <c r="Q829" s="316"/>
      <c r="R829" s="315"/>
      <c r="S829" s="316"/>
      <c r="T829" s="315"/>
      <c r="U829" s="316"/>
      <c r="V829" s="316"/>
      <c r="W829" s="452"/>
      <c r="X829" s="452"/>
      <c r="Y829" s="452"/>
      <c r="Z829" s="452"/>
      <c r="AA829" s="452"/>
      <c r="AB829" s="452"/>
      <c r="AC829" s="452"/>
      <c r="AD829" s="311"/>
    </row>
    <row r="830" spans="1:30" ht="20.100000000000001" customHeight="1">
      <c r="A830" s="311"/>
      <c r="B830" s="311"/>
      <c r="C830" s="452"/>
      <c r="D830" s="311" t="s">
        <v>7414</v>
      </c>
      <c r="E830" s="452"/>
      <c r="F830" s="531"/>
      <c r="G830" s="314"/>
      <c r="H830" s="356"/>
      <c r="I830" s="314"/>
      <c r="J830" s="356"/>
      <c r="K830" s="314"/>
      <c r="L830" s="356"/>
      <c r="M830" s="314"/>
      <c r="N830" s="356"/>
      <c r="O830" s="314"/>
      <c r="P830" s="315"/>
      <c r="Q830" s="316"/>
      <c r="R830" s="315"/>
      <c r="S830" s="316"/>
      <c r="T830" s="315">
        <v>1</v>
      </c>
      <c r="U830" s="316">
        <v>11.111111111111111</v>
      </c>
      <c r="V830" s="316"/>
      <c r="W830" s="452"/>
      <c r="X830" s="452"/>
      <c r="Y830" s="452"/>
      <c r="Z830" s="452"/>
      <c r="AA830" s="452"/>
      <c r="AB830" s="452"/>
      <c r="AC830" s="452"/>
      <c r="AD830" s="311"/>
    </row>
    <row r="831" spans="1:30" ht="20.100000000000001" customHeight="1">
      <c r="A831" s="311"/>
      <c r="B831" s="311"/>
      <c r="C831" s="452"/>
      <c r="D831" s="311" t="s">
        <v>7415</v>
      </c>
      <c r="E831" s="452"/>
      <c r="F831" s="531"/>
      <c r="G831" s="314"/>
      <c r="H831" s="356"/>
      <c r="I831" s="314"/>
      <c r="J831" s="356"/>
      <c r="K831" s="314"/>
      <c r="L831" s="356"/>
      <c r="M831" s="314"/>
      <c r="N831" s="356"/>
      <c r="O831" s="314"/>
      <c r="P831" s="315"/>
      <c r="Q831" s="316"/>
      <c r="R831" s="315"/>
      <c r="S831" s="316"/>
      <c r="T831" s="315"/>
      <c r="U831" s="316"/>
      <c r="V831" s="316"/>
      <c r="W831" s="452"/>
      <c r="X831" s="452"/>
      <c r="Y831" s="452"/>
      <c r="Z831" s="452"/>
      <c r="AA831" s="452"/>
      <c r="AB831" s="452"/>
      <c r="AC831" s="452"/>
      <c r="AD831" s="311"/>
    </row>
    <row r="832" spans="1:30" ht="20.100000000000001" customHeight="1">
      <c r="A832" s="311"/>
      <c r="B832" s="311"/>
      <c r="C832" s="452"/>
      <c r="D832" s="311" t="s">
        <v>7416</v>
      </c>
      <c r="E832" s="452"/>
      <c r="F832" s="531"/>
      <c r="G832" s="314"/>
      <c r="H832" s="356"/>
      <c r="I832" s="314"/>
      <c r="J832" s="356"/>
      <c r="K832" s="314"/>
      <c r="L832" s="356">
        <v>1</v>
      </c>
      <c r="M832" s="314">
        <v>4.3478260869565215</v>
      </c>
      <c r="N832" s="356"/>
      <c r="O832" s="314"/>
      <c r="P832" s="315"/>
      <c r="Q832" s="316"/>
      <c r="R832" s="315"/>
      <c r="S832" s="316"/>
      <c r="T832" s="315"/>
      <c r="U832" s="316"/>
      <c r="V832" s="316"/>
      <c r="W832" s="452"/>
      <c r="X832" s="452"/>
      <c r="Y832" s="452"/>
      <c r="Z832" s="452"/>
      <c r="AA832" s="452"/>
      <c r="AB832" s="452"/>
      <c r="AC832" s="452"/>
      <c r="AD832" s="311"/>
    </row>
    <row r="833" spans="1:30" ht="20.100000000000001" customHeight="1">
      <c r="A833" s="311"/>
      <c r="B833" s="311"/>
      <c r="C833" s="452"/>
      <c r="D833" s="311" t="s">
        <v>8929</v>
      </c>
      <c r="E833" s="452"/>
      <c r="F833" s="531"/>
      <c r="G833" s="314"/>
      <c r="H833" s="356"/>
      <c r="I833" s="314"/>
      <c r="J833" s="356"/>
      <c r="K833" s="314"/>
      <c r="L833" s="356"/>
      <c r="M833" s="314"/>
      <c r="N833" s="356">
        <v>1</v>
      </c>
      <c r="O833" s="314">
        <v>6.7</v>
      </c>
      <c r="P833" s="315">
        <v>1</v>
      </c>
      <c r="Q833" s="316">
        <v>6.666666666666667</v>
      </c>
      <c r="R833" s="315"/>
      <c r="S833" s="316"/>
      <c r="T833" s="315">
        <v>1</v>
      </c>
      <c r="U833" s="316">
        <v>11.111111111111111</v>
      </c>
      <c r="V833" s="316"/>
      <c r="W833" s="452"/>
      <c r="X833" s="452"/>
      <c r="Y833" s="452"/>
      <c r="Z833" s="452"/>
      <c r="AA833" s="452"/>
      <c r="AB833" s="452"/>
      <c r="AC833" s="452"/>
      <c r="AD833" s="311"/>
    </row>
    <row r="834" spans="1:30" ht="20.100000000000001" customHeight="1">
      <c r="A834" s="311"/>
      <c r="B834" s="311"/>
      <c r="C834" s="452"/>
      <c r="D834" s="311" t="s">
        <v>8930</v>
      </c>
      <c r="E834" s="452"/>
      <c r="F834" s="531"/>
      <c r="G834" s="314"/>
      <c r="H834" s="356"/>
      <c r="I834" s="314"/>
      <c r="J834" s="356"/>
      <c r="K834" s="314"/>
      <c r="L834" s="356"/>
      <c r="M834" s="314"/>
      <c r="N834" s="356">
        <v>1</v>
      </c>
      <c r="O834" s="314">
        <v>6.7</v>
      </c>
      <c r="P834" s="315"/>
      <c r="Q834" s="316"/>
      <c r="R834" s="315"/>
      <c r="S834" s="316"/>
      <c r="T834" s="315"/>
      <c r="U834" s="316"/>
      <c r="V834" s="316"/>
      <c r="W834" s="452"/>
      <c r="X834" s="452"/>
      <c r="Y834" s="452"/>
      <c r="Z834" s="452"/>
      <c r="AA834" s="452"/>
      <c r="AB834" s="452"/>
      <c r="AC834" s="452"/>
      <c r="AD834" s="311"/>
    </row>
    <row r="835" spans="1:30" ht="20.100000000000001" customHeight="1">
      <c r="A835" s="311"/>
      <c r="B835" s="311"/>
      <c r="C835" s="452"/>
      <c r="D835" s="311" t="s">
        <v>7417</v>
      </c>
      <c r="E835" s="452"/>
      <c r="F835" s="531"/>
      <c r="G835" s="314"/>
      <c r="H835" s="356"/>
      <c r="I835" s="314"/>
      <c r="J835" s="356"/>
      <c r="K835" s="314"/>
      <c r="L835" s="356">
        <v>1</v>
      </c>
      <c r="M835" s="314">
        <v>4.3478260869565215</v>
      </c>
      <c r="N835" s="356"/>
      <c r="O835" s="314"/>
      <c r="P835" s="315"/>
      <c r="Q835" s="316"/>
      <c r="R835" s="315"/>
      <c r="S835" s="316"/>
      <c r="T835" s="315"/>
      <c r="U835" s="316"/>
      <c r="V835" s="316"/>
      <c r="W835" s="452"/>
      <c r="X835" s="452"/>
      <c r="Y835" s="452"/>
      <c r="Z835" s="452"/>
      <c r="AA835" s="452"/>
      <c r="AB835" s="452"/>
      <c r="AC835" s="452"/>
      <c r="AD835" s="311"/>
    </row>
    <row r="836" spans="1:30" ht="20.100000000000001" customHeight="1">
      <c r="A836" s="311"/>
      <c r="B836" s="311"/>
      <c r="C836" s="452"/>
      <c r="D836" s="311" t="s">
        <v>7418</v>
      </c>
      <c r="E836" s="452"/>
      <c r="F836" s="531"/>
      <c r="G836" s="314"/>
      <c r="H836" s="356"/>
      <c r="I836" s="314"/>
      <c r="J836" s="356"/>
      <c r="K836" s="314"/>
      <c r="L836" s="356"/>
      <c r="M836" s="314"/>
      <c r="N836" s="356"/>
      <c r="O836" s="314"/>
      <c r="P836" s="315"/>
      <c r="Q836" s="316"/>
      <c r="R836" s="315"/>
      <c r="S836" s="316"/>
      <c r="T836" s="315"/>
      <c r="U836" s="316"/>
      <c r="V836" s="316"/>
      <c r="W836" s="452"/>
      <c r="X836" s="452"/>
      <c r="Y836" s="452"/>
      <c r="Z836" s="452"/>
      <c r="AA836" s="452"/>
      <c r="AB836" s="452"/>
      <c r="AC836" s="452"/>
      <c r="AD836" s="311"/>
    </row>
    <row r="837" spans="1:30" ht="20.100000000000001" customHeight="1">
      <c r="A837" s="374" t="s">
        <v>3307</v>
      </c>
      <c r="B837" s="374" t="s">
        <v>1171</v>
      </c>
      <c r="C837" s="358" t="s">
        <v>3335</v>
      </c>
      <c r="D837" s="374" t="s">
        <v>7426</v>
      </c>
      <c r="E837" s="358"/>
      <c r="F837" s="443"/>
      <c r="G837" s="444"/>
      <c r="H837" s="443"/>
      <c r="I837" s="444"/>
      <c r="J837" s="443"/>
      <c r="K837" s="444"/>
      <c r="L837" s="443">
        <v>8</v>
      </c>
      <c r="M837" s="444">
        <v>34.782608695652172</v>
      </c>
      <c r="N837" s="443">
        <v>3</v>
      </c>
      <c r="O837" s="444">
        <v>20</v>
      </c>
      <c r="P837" s="471">
        <v>6</v>
      </c>
      <c r="Q837" s="465">
        <v>40</v>
      </c>
      <c r="R837" s="471"/>
      <c r="S837" s="465"/>
      <c r="T837" s="471"/>
      <c r="U837" s="465"/>
      <c r="V837" s="465" t="s">
        <v>8028</v>
      </c>
      <c r="W837" s="358" t="s">
        <v>7010</v>
      </c>
      <c r="X837" s="358" t="s">
        <v>7010</v>
      </c>
      <c r="Y837" s="358" t="s">
        <v>7010</v>
      </c>
      <c r="Z837" s="358" t="s">
        <v>7010</v>
      </c>
      <c r="AA837" s="358" t="s">
        <v>7010</v>
      </c>
      <c r="AB837" s="358" t="s">
        <v>7010</v>
      </c>
      <c r="AC837" s="358"/>
      <c r="AD837" s="374" t="s">
        <v>7431</v>
      </c>
    </row>
    <row r="838" spans="1:30" ht="20.100000000000001" customHeight="1">
      <c r="A838" s="311"/>
      <c r="B838" s="311"/>
      <c r="C838" s="452"/>
      <c r="D838" s="311" t="s">
        <v>8948</v>
      </c>
      <c r="E838" s="452"/>
      <c r="F838" s="531"/>
      <c r="G838" s="314"/>
      <c r="H838" s="356">
        <v>1</v>
      </c>
      <c r="I838" s="314">
        <v>100</v>
      </c>
      <c r="J838" s="356"/>
      <c r="K838" s="314"/>
      <c r="L838" s="356">
        <v>3</v>
      </c>
      <c r="M838" s="314">
        <v>13.043478260869565</v>
      </c>
      <c r="N838" s="356">
        <v>8</v>
      </c>
      <c r="O838" s="314">
        <v>53.3</v>
      </c>
      <c r="P838" s="315">
        <v>1</v>
      </c>
      <c r="Q838" s="316">
        <v>6.666666666666667</v>
      </c>
      <c r="R838" s="315">
        <v>3</v>
      </c>
      <c r="S838" s="316">
        <v>42.857142857142854</v>
      </c>
      <c r="T838" s="315"/>
      <c r="U838" s="316"/>
      <c r="V838" s="316"/>
      <c r="W838" s="452"/>
      <c r="X838" s="452"/>
      <c r="Y838" s="452"/>
      <c r="Z838" s="452"/>
      <c r="AA838" s="452"/>
      <c r="AB838" s="452"/>
      <c r="AC838" s="452"/>
      <c r="AD838" s="311" t="s">
        <v>7432</v>
      </c>
    </row>
    <row r="839" spans="1:30" ht="20.100000000000001" customHeight="1">
      <c r="A839" s="311"/>
      <c r="B839" s="311"/>
      <c r="C839" s="452"/>
      <c r="D839" s="311" t="s">
        <v>7427</v>
      </c>
      <c r="E839" s="452"/>
      <c r="F839" s="531"/>
      <c r="G839" s="314"/>
      <c r="H839" s="356"/>
      <c r="I839" s="314"/>
      <c r="J839" s="356"/>
      <c r="K839" s="314"/>
      <c r="L839" s="356"/>
      <c r="M839" s="314"/>
      <c r="N839" s="356"/>
      <c r="O839" s="314"/>
      <c r="P839" s="315"/>
      <c r="Q839" s="316"/>
      <c r="R839" s="315"/>
      <c r="S839" s="316"/>
      <c r="T839" s="315"/>
      <c r="U839" s="316"/>
      <c r="V839" s="316"/>
      <c r="W839" s="452"/>
      <c r="X839" s="452"/>
      <c r="Y839" s="452"/>
      <c r="Z839" s="452"/>
      <c r="AA839" s="452"/>
      <c r="AB839" s="452"/>
      <c r="AC839" s="452"/>
      <c r="AD839" s="311" t="s">
        <v>7428</v>
      </c>
    </row>
    <row r="840" spans="1:30" ht="20.100000000000001" customHeight="1">
      <c r="A840" s="311"/>
      <c r="B840" s="311"/>
      <c r="C840" s="452"/>
      <c r="D840" s="311" t="s">
        <v>2277</v>
      </c>
      <c r="E840" s="452"/>
      <c r="F840" s="531"/>
      <c r="G840" s="314"/>
      <c r="H840" s="356"/>
      <c r="I840" s="314"/>
      <c r="J840" s="356"/>
      <c r="K840" s="314"/>
      <c r="L840" s="356">
        <v>5</v>
      </c>
      <c r="M840" s="314">
        <v>21.739130434782609</v>
      </c>
      <c r="N840" s="356"/>
      <c r="O840" s="314"/>
      <c r="P840" s="315">
        <v>3</v>
      </c>
      <c r="Q840" s="316">
        <v>20</v>
      </c>
      <c r="R840" s="315">
        <v>2</v>
      </c>
      <c r="S840" s="316">
        <v>28.571428571428573</v>
      </c>
      <c r="T840" s="315"/>
      <c r="U840" s="316"/>
      <c r="V840" s="316"/>
      <c r="W840" s="452"/>
      <c r="X840" s="452"/>
      <c r="Y840" s="452"/>
      <c r="Z840" s="452"/>
      <c r="AA840" s="452"/>
      <c r="AB840" s="452"/>
      <c r="AC840" s="452"/>
      <c r="AD840" s="311"/>
    </row>
    <row r="841" spans="1:30" ht="20.100000000000001" customHeight="1">
      <c r="A841" s="311"/>
      <c r="B841" s="311"/>
      <c r="C841" s="452"/>
      <c r="D841" s="311" t="s">
        <v>2278</v>
      </c>
      <c r="E841" s="452"/>
      <c r="F841" s="531"/>
      <c r="G841" s="314"/>
      <c r="H841" s="356"/>
      <c r="I841" s="314"/>
      <c r="J841" s="356"/>
      <c r="K841" s="314"/>
      <c r="L841" s="356"/>
      <c r="M841" s="314"/>
      <c r="N841" s="356">
        <v>1</v>
      </c>
      <c r="O841" s="314">
        <v>6.7</v>
      </c>
      <c r="P841" s="315"/>
      <c r="Q841" s="316"/>
      <c r="R841" s="315"/>
      <c r="S841" s="316"/>
      <c r="T841" s="315"/>
      <c r="U841" s="316"/>
      <c r="V841" s="316"/>
      <c r="W841" s="452"/>
      <c r="X841" s="452"/>
      <c r="Y841" s="452"/>
      <c r="Z841" s="452"/>
      <c r="AA841" s="452"/>
      <c r="AB841" s="452"/>
      <c r="AC841" s="452"/>
      <c r="AD841" s="311"/>
    </row>
    <row r="842" spans="1:30" ht="20.100000000000001" customHeight="1">
      <c r="A842" s="311"/>
      <c r="B842" s="311"/>
      <c r="C842" s="452"/>
      <c r="D842" s="311" t="s">
        <v>2279</v>
      </c>
      <c r="E842" s="452"/>
      <c r="F842" s="531"/>
      <c r="G842" s="314"/>
      <c r="H842" s="356"/>
      <c r="I842" s="314"/>
      <c r="J842" s="356">
        <v>1</v>
      </c>
      <c r="K842" s="314">
        <v>100</v>
      </c>
      <c r="L842" s="356">
        <v>2</v>
      </c>
      <c r="M842" s="314">
        <v>8.695652173913043</v>
      </c>
      <c r="N842" s="356"/>
      <c r="O842" s="314"/>
      <c r="P842" s="315"/>
      <c r="Q842" s="316"/>
      <c r="R842" s="315">
        <v>1</v>
      </c>
      <c r="S842" s="316">
        <v>14.285714285714286</v>
      </c>
      <c r="T842" s="315"/>
      <c r="U842" s="316"/>
      <c r="V842" s="316"/>
      <c r="W842" s="452"/>
      <c r="X842" s="452"/>
      <c r="Y842" s="452"/>
      <c r="Z842" s="452"/>
      <c r="AA842" s="452"/>
      <c r="AB842" s="452"/>
      <c r="AC842" s="452"/>
      <c r="AD842" s="311"/>
    </row>
    <row r="843" spans="1:30" ht="20.100000000000001" customHeight="1">
      <c r="A843" s="311"/>
      <c r="B843" s="311"/>
      <c r="C843" s="452"/>
      <c r="D843" s="311" t="s">
        <v>2280</v>
      </c>
      <c r="E843" s="452"/>
      <c r="F843" s="531"/>
      <c r="G843" s="314"/>
      <c r="H843" s="356"/>
      <c r="I843" s="314"/>
      <c r="J843" s="356"/>
      <c r="K843" s="314"/>
      <c r="L843" s="356"/>
      <c r="M843" s="314"/>
      <c r="N843" s="356"/>
      <c r="O843" s="314"/>
      <c r="P843" s="315"/>
      <c r="Q843" s="316"/>
      <c r="R843" s="315"/>
      <c r="S843" s="316"/>
      <c r="T843" s="315"/>
      <c r="U843" s="316"/>
      <c r="V843" s="316"/>
      <c r="W843" s="452"/>
      <c r="X843" s="452"/>
      <c r="Y843" s="452"/>
      <c r="Z843" s="452"/>
      <c r="AA843" s="452"/>
      <c r="AB843" s="452"/>
      <c r="AC843" s="452"/>
      <c r="AD843" s="311"/>
    </row>
    <row r="844" spans="1:30" ht="20.100000000000001" customHeight="1">
      <c r="A844" s="311"/>
      <c r="B844" s="311"/>
      <c r="C844" s="452"/>
      <c r="D844" s="311" t="s">
        <v>2281</v>
      </c>
      <c r="E844" s="452"/>
      <c r="F844" s="531"/>
      <c r="G844" s="314"/>
      <c r="H844" s="356"/>
      <c r="I844" s="314"/>
      <c r="J844" s="356"/>
      <c r="K844" s="314"/>
      <c r="L844" s="356"/>
      <c r="M844" s="314"/>
      <c r="N844" s="356"/>
      <c r="O844" s="314"/>
      <c r="P844" s="315"/>
      <c r="Q844" s="316"/>
      <c r="R844" s="315"/>
      <c r="S844" s="316"/>
      <c r="T844" s="315"/>
      <c r="U844" s="316"/>
      <c r="V844" s="316"/>
      <c r="W844" s="452"/>
      <c r="X844" s="452"/>
      <c r="Y844" s="452"/>
      <c r="Z844" s="452"/>
      <c r="AA844" s="452"/>
      <c r="AB844" s="452"/>
      <c r="AC844" s="452"/>
      <c r="AD844" s="311"/>
    </row>
    <row r="845" spans="1:30" ht="20.100000000000001" customHeight="1">
      <c r="A845" s="311"/>
      <c r="B845" s="311"/>
      <c r="C845" s="452"/>
      <c r="D845" s="311" t="s">
        <v>7433</v>
      </c>
      <c r="E845" s="452"/>
      <c r="F845" s="531"/>
      <c r="G845" s="314"/>
      <c r="H845" s="356"/>
      <c r="I845" s="314"/>
      <c r="J845" s="356"/>
      <c r="K845" s="314"/>
      <c r="L845" s="356"/>
      <c r="M845" s="314"/>
      <c r="N845" s="356"/>
      <c r="O845" s="314"/>
      <c r="P845" s="315"/>
      <c r="Q845" s="316"/>
      <c r="R845" s="315"/>
      <c r="S845" s="316"/>
      <c r="T845" s="315"/>
      <c r="U845" s="316"/>
      <c r="V845" s="316"/>
      <c r="W845" s="452"/>
      <c r="X845" s="452"/>
      <c r="Y845" s="452"/>
      <c r="Z845" s="452"/>
      <c r="AA845" s="452"/>
      <c r="AB845" s="452"/>
      <c r="AC845" s="452"/>
      <c r="AD845" s="311"/>
    </row>
    <row r="846" spans="1:30" ht="20.100000000000001" customHeight="1">
      <c r="A846" s="311"/>
      <c r="B846" s="311"/>
      <c r="C846" s="452"/>
      <c r="D846" s="311" t="s">
        <v>7434</v>
      </c>
      <c r="E846" s="452"/>
      <c r="F846" s="531"/>
      <c r="G846" s="314"/>
      <c r="H846" s="356"/>
      <c r="I846" s="314"/>
      <c r="J846" s="356"/>
      <c r="K846" s="314"/>
      <c r="L846" s="356"/>
      <c r="M846" s="314"/>
      <c r="N846" s="356"/>
      <c r="O846" s="314"/>
      <c r="P846" s="315"/>
      <c r="Q846" s="316"/>
      <c r="R846" s="315"/>
      <c r="S846" s="316"/>
      <c r="T846" s="315"/>
      <c r="U846" s="316"/>
      <c r="V846" s="316"/>
      <c r="W846" s="452"/>
      <c r="X846" s="452"/>
      <c r="Y846" s="452"/>
      <c r="Z846" s="452"/>
      <c r="AA846" s="452"/>
      <c r="AB846" s="452"/>
      <c r="AC846" s="452"/>
      <c r="AD846" s="311"/>
    </row>
    <row r="847" spans="1:30" ht="20.100000000000001" customHeight="1">
      <c r="A847" s="311"/>
      <c r="B847" s="311"/>
      <c r="C847" s="452"/>
      <c r="D847" s="311" t="s">
        <v>8949</v>
      </c>
      <c r="E847" s="452"/>
      <c r="F847" s="531"/>
      <c r="G847" s="314"/>
      <c r="H847" s="356"/>
      <c r="I847" s="314"/>
      <c r="J847" s="356"/>
      <c r="K847" s="314"/>
      <c r="L847" s="356">
        <v>4</v>
      </c>
      <c r="M847" s="314">
        <v>17.391304347826086</v>
      </c>
      <c r="N847" s="356">
        <v>1</v>
      </c>
      <c r="O847" s="314">
        <v>6.7</v>
      </c>
      <c r="P847" s="315">
        <v>2</v>
      </c>
      <c r="Q847" s="316">
        <v>13.333333333333334</v>
      </c>
      <c r="R847" s="315">
        <v>1</v>
      </c>
      <c r="S847" s="316">
        <v>14.285714285714286</v>
      </c>
      <c r="T847" s="315"/>
      <c r="U847" s="316"/>
      <c r="V847" s="316"/>
      <c r="W847" s="452"/>
      <c r="X847" s="452"/>
      <c r="Y847" s="452"/>
      <c r="Z847" s="452"/>
      <c r="AA847" s="452"/>
      <c r="AB847" s="452"/>
      <c r="AC847" s="452"/>
      <c r="AD847" s="311"/>
    </row>
    <row r="848" spans="1:30" ht="20.100000000000001" customHeight="1">
      <c r="A848" s="311"/>
      <c r="B848" s="311"/>
      <c r="C848" s="452"/>
      <c r="D848" s="311" t="s">
        <v>8950</v>
      </c>
      <c r="E848" s="452"/>
      <c r="F848" s="531"/>
      <c r="G848" s="314"/>
      <c r="H848" s="356"/>
      <c r="I848" s="314"/>
      <c r="J848" s="356"/>
      <c r="K848" s="314"/>
      <c r="L848" s="356"/>
      <c r="M848" s="314"/>
      <c r="N848" s="356"/>
      <c r="O848" s="314"/>
      <c r="P848" s="315"/>
      <c r="Q848" s="316"/>
      <c r="R848" s="315"/>
      <c r="S848" s="316"/>
      <c r="T848" s="315"/>
      <c r="U848" s="316"/>
      <c r="V848" s="316"/>
      <c r="W848" s="452"/>
      <c r="X848" s="452"/>
      <c r="Y848" s="452"/>
      <c r="Z848" s="452"/>
      <c r="AA848" s="452"/>
      <c r="AB848" s="452"/>
      <c r="AC848" s="452"/>
      <c r="AD848" s="311"/>
    </row>
    <row r="849" spans="1:30" ht="20.100000000000001" customHeight="1">
      <c r="A849" s="311"/>
      <c r="B849" s="311"/>
      <c r="C849" s="452"/>
      <c r="D849" s="311" t="s">
        <v>8951</v>
      </c>
      <c r="E849" s="452"/>
      <c r="F849" s="531"/>
      <c r="G849" s="314"/>
      <c r="H849" s="356"/>
      <c r="I849" s="314"/>
      <c r="J849" s="356"/>
      <c r="K849" s="314"/>
      <c r="L849" s="356"/>
      <c r="M849" s="314"/>
      <c r="N849" s="356">
        <v>2</v>
      </c>
      <c r="O849" s="314">
        <v>13.3</v>
      </c>
      <c r="P849" s="315">
        <v>1</v>
      </c>
      <c r="Q849" s="316">
        <v>6.666666666666667</v>
      </c>
      <c r="R849" s="315"/>
      <c r="S849" s="316"/>
      <c r="T849" s="315"/>
      <c r="U849" s="316"/>
      <c r="V849" s="316"/>
      <c r="W849" s="452"/>
      <c r="X849" s="452"/>
      <c r="Y849" s="452"/>
      <c r="Z849" s="452"/>
      <c r="AA849" s="452"/>
      <c r="AB849" s="452"/>
      <c r="AC849" s="452"/>
      <c r="AD849" s="311"/>
    </row>
    <row r="850" spans="1:30" ht="20.100000000000001" customHeight="1">
      <c r="A850" s="311"/>
      <c r="B850" s="311"/>
      <c r="C850" s="452"/>
      <c r="D850" s="311" t="s">
        <v>8952</v>
      </c>
      <c r="E850" s="452"/>
      <c r="F850" s="531"/>
      <c r="G850" s="314"/>
      <c r="H850" s="356"/>
      <c r="I850" s="314"/>
      <c r="J850" s="356"/>
      <c r="K850" s="314"/>
      <c r="L850" s="356"/>
      <c r="M850" s="314"/>
      <c r="N850" s="356"/>
      <c r="O850" s="314"/>
      <c r="P850" s="315"/>
      <c r="Q850" s="316"/>
      <c r="R850" s="315"/>
      <c r="S850" s="316"/>
      <c r="T850" s="315"/>
      <c r="U850" s="316"/>
      <c r="V850" s="316"/>
      <c r="W850" s="452"/>
      <c r="X850" s="452"/>
      <c r="Y850" s="452"/>
      <c r="Z850" s="452"/>
      <c r="AA850" s="452"/>
      <c r="AB850" s="452"/>
      <c r="AC850" s="452"/>
      <c r="AD850" s="311"/>
    </row>
    <row r="851" spans="1:30" ht="20.100000000000001" customHeight="1">
      <c r="A851" s="311"/>
      <c r="B851" s="311"/>
      <c r="C851" s="452"/>
      <c r="D851" s="311" t="s">
        <v>7394</v>
      </c>
      <c r="E851" s="452"/>
      <c r="F851" s="531"/>
      <c r="G851" s="314"/>
      <c r="H851" s="356"/>
      <c r="I851" s="314"/>
      <c r="J851" s="356"/>
      <c r="K851" s="314"/>
      <c r="L851" s="356">
        <v>1</v>
      </c>
      <c r="M851" s="314">
        <v>4.3478260869565215</v>
      </c>
      <c r="N851" s="356"/>
      <c r="O851" s="314"/>
      <c r="P851" s="315">
        <v>2</v>
      </c>
      <c r="Q851" s="316">
        <v>13.333333333333334</v>
      </c>
      <c r="R851" s="315"/>
      <c r="S851" s="316"/>
      <c r="T851" s="315"/>
      <c r="U851" s="316"/>
      <c r="V851" s="316"/>
      <c r="W851" s="452"/>
      <c r="X851" s="452"/>
      <c r="Y851" s="452"/>
      <c r="Z851" s="452"/>
      <c r="AA851" s="452"/>
      <c r="AB851" s="452"/>
      <c r="AC851" s="452"/>
      <c r="AD851" s="311"/>
    </row>
    <row r="852" spans="1:30" ht="20.100000000000001" customHeight="1">
      <c r="A852" s="311"/>
      <c r="B852" s="311"/>
      <c r="C852" s="452"/>
      <c r="D852" s="311" t="s">
        <v>8953</v>
      </c>
      <c r="E852" s="452"/>
      <c r="F852" s="531"/>
      <c r="G852" s="314"/>
      <c r="H852" s="356"/>
      <c r="I852" s="314"/>
      <c r="J852" s="356"/>
      <c r="K852" s="314"/>
      <c r="L852" s="356"/>
      <c r="M852" s="314"/>
      <c r="N852" s="356"/>
      <c r="O852" s="314"/>
      <c r="P852" s="315"/>
      <c r="Q852" s="316"/>
      <c r="R852" s="315"/>
      <c r="S852" s="316"/>
      <c r="T852" s="315"/>
      <c r="U852" s="316"/>
      <c r="V852" s="316"/>
      <c r="W852" s="452"/>
      <c r="X852" s="452"/>
      <c r="Y852" s="452"/>
      <c r="Z852" s="452"/>
      <c r="AA852" s="452"/>
      <c r="AB852" s="452"/>
      <c r="AC852" s="452"/>
      <c r="AD852" s="311"/>
    </row>
    <row r="853" spans="1:30" ht="19.5" customHeight="1">
      <c r="A853" s="374" t="s">
        <v>3396</v>
      </c>
      <c r="B853" s="374" t="s">
        <v>2603</v>
      </c>
      <c r="C853" s="358" t="s">
        <v>3335</v>
      </c>
      <c r="D853" s="468" t="s">
        <v>2592</v>
      </c>
      <c r="E853" s="358"/>
      <c r="F853" s="443"/>
      <c r="G853" s="444"/>
      <c r="H853" s="443"/>
      <c r="I853" s="444"/>
      <c r="J853" s="443"/>
      <c r="K853" s="444"/>
      <c r="L853" s="443"/>
      <c r="M853" s="444"/>
      <c r="N853" s="443"/>
      <c r="O853" s="444"/>
      <c r="P853" s="490"/>
      <c r="Q853" s="491"/>
      <c r="R853" s="490"/>
      <c r="S853" s="491"/>
      <c r="T853" s="471">
        <v>3</v>
      </c>
      <c r="U853" s="465">
        <v>33.333333333333336</v>
      </c>
      <c r="V853" s="465"/>
      <c r="W853" s="358"/>
      <c r="X853" s="358"/>
      <c r="Y853" s="358"/>
      <c r="Z853" s="358"/>
      <c r="AA853" s="358"/>
      <c r="AB853" s="358"/>
      <c r="AC853" s="358" t="s">
        <v>7010</v>
      </c>
      <c r="AD853" s="374" t="s">
        <v>7431</v>
      </c>
    </row>
    <row r="854" spans="1:30" ht="19.5" customHeight="1">
      <c r="A854" s="311"/>
      <c r="B854" s="311"/>
      <c r="C854" s="452"/>
      <c r="D854" s="111" t="s">
        <v>2276</v>
      </c>
      <c r="E854" s="452"/>
      <c r="F854" s="531"/>
      <c r="G854" s="314"/>
      <c r="H854" s="356"/>
      <c r="I854" s="314"/>
      <c r="J854" s="356"/>
      <c r="K854" s="314"/>
      <c r="L854" s="356"/>
      <c r="M854" s="314"/>
      <c r="N854" s="356"/>
      <c r="O854" s="314"/>
      <c r="P854" s="76"/>
      <c r="Q854" s="336"/>
      <c r="R854" s="76"/>
      <c r="S854" s="336"/>
      <c r="T854" s="315"/>
      <c r="U854" s="316"/>
      <c r="V854" s="316"/>
      <c r="W854" s="452"/>
      <c r="X854" s="452"/>
      <c r="Y854" s="452"/>
      <c r="Z854" s="452"/>
      <c r="AA854" s="452"/>
      <c r="AB854" s="452"/>
      <c r="AC854" s="452"/>
      <c r="AD854" s="311"/>
    </row>
    <row r="855" spans="1:30" ht="19.5" customHeight="1">
      <c r="A855" s="311"/>
      <c r="B855" s="311"/>
      <c r="C855" s="452"/>
      <c r="D855" s="111" t="s">
        <v>2593</v>
      </c>
      <c r="E855" s="452"/>
      <c r="F855" s="531"/>
      <c r="G855" s="314"/>
      <c r="H855" s="356"/>
      <c r="I855" s="314"/>
      <c r="J855" s="356"/>
      <c r="K855" s="314"/>
      <c r="L855" s="356"/>
      <c r="M855" s="314"/>
      <c r="N855" s="356"/>
      <c r="O855" s="314"/>
      <c r="P855" s="76"/>
      <c r="Q855" s="336"/>
      <c r="R855" s="76"/>
      <c r="S855" s="336"/>
      <c r="T855" s="315"/>
      <c r="U855" s="316"/>
      <c r="V855" s="316"/>
      <c r="W855" s="452"/>
      <c r="X855" s="452"/>
      <c r="Y855" s="452"/>
      <c r="Z855" s="452"/>
      <c r="AA855" s="452"/>
      <c r="AB855" s="452"/>
      <c r="AC855" s="452"/>
      <c r="AD855" s="311"/>
    </row>
    <row r="856" spans="1:30" ht="19.5" customHeight="1">
      <c r="A856" s="311"/>
      <c r="B856" s="311"/>
      <c r="C856" s="452"/>
      <c r="D856" s="111" t="s">
        <v>2277</v>
      </c>
      <c r="E856" s="452"/>
      <c r="F856" s="531"/>
      <c r="G856" s="314"/>
      <c r="H856" s="356"/>
      <c r="I856" s="314"/>
      <c r="J856" s="356"/>
      <c r="K856" s="314"/>
      <c r="L856" s="356"/>
      <c r="M856" s="314"/>
      <c r="N856" s="356"/>
      <c r="O856" s="314"/>
      <c r="P856" s="76"/>
      <c r="Q856" s="336"/>
      <c r="R856" s="76"/>
      <c r="S856" s="336"/>
      <c r="T856" s="315">
        <v>4</v>
      </c>
      <c r="U856" s="316">
        <v>44.444444444444443</v>
      </c>
      <c r="V856" s="316"/>
      <c r="W856" s="452"/>
      <c r="X856" s="452"/>
      <c r="Y856" s="452"/>
      <c r="Z856" s="452"/>
      <c r="AA856" s="452"/>
      <c r="AB856" s="452"/>
      <c r="AC856" s="452"/>
      <c r="AD856" s="311"/>
    </row>
    <row r="857" spans="1:30" ht="19.5" customHeight="1">
      <c r="A857" s="311"/>
      <c r="B857" s="311"/>
      <c r="C857" s="452"/>
      <c r="D857" s="111" t="s">
        <v>2278</v>
      </c>
      <c r="E857" s="452"/>
      <c r="F857" s="531"/>
      <c r="G857" s="314"/>
      <c r="H857" s="356"/>
      <c r="I857" s="314"/>
      <c r="J857" s="356"/>
      <c r="K857" s="314"/>
      <c r="L857" s="356"/>
      <c r="M857" s="314"/>
      <c r="N857" s="356"/>
      <c r="O857" s="314"/>
      <c r="P857" s="76"/>
      <c r="Q857" s="336"/>
      <c r="R857" s="76"/>
      <c r="S857" s="336"/>
      <c r="T857" s="315">
        <v>1</v>
      </c>
      <c r="U857" s="316">
        <v>11.111111111111111</v>
      </c>
      <c r="V857" s="316"/>
      <c r="W857" s="452"/>
      <c r="X857" s="452"/>
      <c r="Y857" s="452"/>
      <c r="Z857" s="452"/>
      <c r="AA857" s="452"/>
      <c r="AB857" s="452"/>
      <c r="AC857" s="452"/>
      <c r="AD857" s="311"/>
    </row>
    <row r="858" spans="1:30" ht="19.5" customHeight="1">
      <c r="A858" s="311"/>
      <c r="B858" s="311"/>
      <c r="C858" s="452"/>
      <c r="D858" s="111" t="s">
        <v>2279</v>
      </c>
      <c r="E858" s="452"/>
      <c r="F858" s="531"/>
      <c r="G858" s="314"/>
      <c r="H858" s="356"/>
      <c r="I858" s="314"/>
      <c r="J858" s="356"/>
      <c r="K858" s="314"/>
      <c r="L858" s="356"/>
      <c r="M858" s="314"/>
      <c r="N858" s="356"/>
      <c r="O858" s="314"/>
      <c r="P858" s="76"/>
      <c r="Q858" s="336"/>
      <c r="R858" s="76"/>
      <c r="S858" s="336"/>
      <c r="T858" s="315"/>
      <c r="U858" s="316"/>
      <c r="V858" s="316"/>
      <c r="W858" s="452"/>
      <c r="X858" s="452"/>
      <c r="Y858" s="452"/>
      <c r="Z858" s="452"/>
      <c r="AA858" s="452"/>
      <c r="AB858" s="452"/>
      <c r="AC858" s="452"/>
      <c r="AD858" s="311"/>
    </row>
    <row r="859" spans="1:30" ht="19.5" customHeight="1">
      <c r="A859" s="311"/>
      <c r="B859" s="311"/>
      <c r="C859" s="452"/>
      <c r="D859" s="111" t="s">
        <v>2280</v>
      </c>
      <c r="E859" s="452"/>
      <c r="F859" s="531"/>
      <c r="G859" s="314"/>
      <c r="H859" s="356"/>
      <c r="I859" s="314"/>
      <c r="J859" s="356"/>
      <c r="K859" s="314"/>
      <c r="L859" s="356"/>
      <c r="M859" s="314"/>
      <c r="N859" s="356"/>
      <c r="O859" s="314"/>
      <c r="P859" s="76"/>
      <c r="Q859" s="336"/>
      <c r="R859" s="76"/>
      <c r="S859" s="336"/>
      <c r="T859" s="315"/>
      <c r="U859" s="316"/>
      <c r="V859" s="316"/>
      <c r="W859" s="452"/>
      <c r="X859" s="452"/>
      <c r="Y859" s="452"/>
      <c r="Z859" s="452"/>
      <c r="AA859" s="452"/>
      <c r="AB859" s="452"/>
      <c r="AC859" s="452"/>
      <c r="AD859" s="311"/>
    </row>
    <row r="860" spans="1:30" ht="19.5" customHeight="1">
      <c r="A860" s="311"/>
      <c r="B860" s="311"/>
      <c r="C860" s="452"/>
      <c r="D860" s="111" t="s">
        <v>2281</v>
      </c>
      <c r="E860" s="452"/>
      <c r="F860" s="531"/>
      <c r="G860" s="314"/>
      <c r="H860" s="356"/>
      <c r="I860" s="314"/>
      <c r="J860" s="356"/>
      <c r="K860" s="314"/>
      <c r="L860" s="356"/>
      <c r="M860" s="314"/>
      <c r="N860" s="356"/>
      <c r="O860" s="314"/>
      <c r="P860" s="76"/>
      <c r="Q860" s="336"/>
      <c r="R860" s="76"/>
      <c r="S860" s="336"/>
      <c r="T860" s="315"/>
      <c r="U860" s="316"/>
      <c r="V860" s="316"/>
      <c r="W860" s="452"/>
      <c r="X860" s="452"/>
      <c r="Y860" s="452"/>
      <c r="Z860" s="452"/>
      <c r="AA860" s="452"/>
      <c r="AB860" s="452"/>
      <c r="AC860" s="452"/>
      <c r="AD860" s="311"/>
    </row>
    <row r="861" spans="1:30" ht="19.5" customHeight="1">
      <c r="A861" s="311"/>
      <c r="B861" s="311"/>
      <c r="C861" s="452"/>
      <c r="D861" s="111" t="s">
        <v>2594</v>
      </c>
      <c r="E861" s="452"/>
      <c r="F861" s="531"/>
      <c r="G861" s="314"/>
      <c r="H861" s="356"/>
      <c r="I861" s="314"/>
      <c r="J861" s="356"/>
      <c r="K861" s="314"/>
      <c r="L861" s="356"/>
      <c r="M861" s="314"/>
      <c r="N861" s="356"/>
      <c r="O861" s="314"/>
      <c r="P861" s="76"/>
      <c r="Q861" s="336"/>
      <c r="R861" s="76"/>
      <c r="S861" s="336"/>
      <c r="T861" s="315"/>
      <c r="U861" s="316"/>
      <c r="V861" s="316"/>
      <c r="W861" s="452"/>
      <c r="X861" s="452"/>
      <c r="Y861" s="452"/>
      <c r="Z861" s="452"/>
      <c r="AA861" s="452"/>
      <c r="AB861" s="452"/>
      <c r="AC861" s="452"/>
      <c r="AD861" s="311"/>
    </row>
    <row r="862" spans="1:30" ht="19.5" customHeight="1">
      <c r="A862" s="311"/>
      <c r="B862" s="311"/>
      <c r="C862" s="452"/>
      <c r="D862" s="111" t="s">
        <v>7434</v>
      </c>
      <c r="E862" s="452"/>
      <c r="F862" s="531"/>
      <c r="G862" s="314"/>
      <c r="H862" s="356"/>
      <c r="I862" s="314"/>
      <c r="J862" s="356"/>
      <c r="K862" s="314"/>
      <c r="L862" s="356"/>
      <c r="M862" s="314"/>
      <c r="N862" s="356"/>
      <c r="O862" s="314"/>
      <c r="P862" s="76"/>
      <c r="Q862" s="336"/>
      <c r="R862" s="76"/>
      <c r="S862" s="336"/>
      <c r="T862" s="315"/>
      <c r="U862" s="316"/>
      <c r="V862" s="316"/>
      <c r="W862" s="452"/>
      <c r="X862" s="452"/>
      <c r="Y862" s="452"/>
      <c r="Z862" s="452"/>
      <c r="AA862" s="452"/>
      <c r="AB862" s="452"/>
      <c r="AC862" s="452"/>
      <c r="AD862" s="311"/>
    </row>
    <row r="863" spans="1:30" ht="19.5" customHeight="1">
      <c r="A863" s="311"/>
      <c r="B863" s="311"/>
      <c r="C863" s="452"/>
      <c r="D863" s="111" t="s">
        <v>8949</v>
      </c>
      <c r="E863" s="452"/>
      <c r="F863" s="531"/>
      <c r="G863" s="314"/>
      <c r="H863" s="356"/>
      <c r="I863" s="314"/>
      <c r="J863" s="356"/>
      <c r="K863" s="314"/>
      <c r="L863" s="356"/>
      <c r="M863" s="314"/>
      <c r="N863" s="356"/>
      <c r="O863" s="314"/>
      <c r="P863" s="76"/>
      <c r="Q863" s="336"/>
      <c r="R863" s="76"/>
      <c r="S863" s="336"/>
      <c r="T863" s="315">
        <v>1</v>
      </c>
      <c r="U863" s="316">
        <v>11.111111111111111</v>
      </c>
      <c r="V863" s="316"/>
      <c r="W863" s="452"/>
      <c r="X863" s="452"/>
      <c r="Y863" s="452"/>
      <c r="Z863" s="452"/>
      <c r="AA863" s="452"/>
      <c r="AB863" s="452"/>
      <c r="AC863" s="452"/>
      <c r="AD863" s="311"/>
    </row>
    <row r="864" spans="1:30" ht="19.5" customHeight="1">
      <c r="A864" s="311"/>
      <c r="B864" s="311"/>
      <c r="C864" s="452"/>
      <c r="D864" s="111" t="s">
        <v>8950</v>
      </c>
      <c r="E864" s="452"/>
      <c r="F864" s="531"/>
      <c r="G864" s="314"/>
      <c r="H864" s="356"/>
      <c r="I864" s="314"/>
      <c r="J864" s="356"/>
      <c r="K864" s="314"/>
      <c r="L864" s="356"/>
      <c r="M864" s="314"/>
      <c r="N864" s="356"/>
      <c r="O864" s="314"/>
      <c r="P864" s="76"/>
      <c r="Q864" s="336"/>
      <c r="R864" s="76"/>
      <c r="S864" s="336"/>
      <c r="T864" s="315"/>
      <c r="U864" s="316"/>
      <c r="V864" s="316"/>
      <c r="W864" s="452"/>
      <c r="X864" s="452"/>
      <c r="Y864" s="452"/>
      <c r="Z864" s="452"/>
      <c r="AA864" s="452"/>
      <c r="AB864" s="452"/>
      <c r="AC864" s="452"/>
      <c r="AD864" s="311"/>
    </row>
    <row r="865" spans="1:30" ht="19.5" customHeight="1">
      <c r="A865" s="311"/>
      <c r="B865" s="311"/>
      <c r="C865" s="452"/>
      <c r="D865" s="111" t="s">
        <v>8951</v>
      </c>
      <c r="E865" s="452"/>
      <c r="F865" s="531"/>
      <c r="G865" s="314"/>
      <c r="H865" s="356"/>
      <c r="I865" s="314"/>
      <c r="J865" s="356"/>
      <c r="K865" s="314"/>
      <c r="L865" s="356"/>
      <c r="M865" s="314"/>
      <c r="N865" s="356"/>
      <c r="O865" s="314"/>
      <c r="P865" s="76"/>
      <c r="Q865" s="336"/>
      <c r="R865" s="76"/>
      <c r="S865" s="336"/>
      <c r="T865" s="315"/>
      <c r="U865" s="316"/>
      <c r="V865" s="316"/>
      <c r="W865" s="452"/>
      <c r="X865" s="452"/>
      <c r="Y865" s="452"/>
      <c r="Z865" s="452"/>
      <c r="AA865" s="452"/>
      <c r="AB865" s="452"/>
      <c r="AC865" s="452"/>
      <c r="AD865" s="311"/>
    </row>
    <row r="866" spans="1:30" ht="19.5" customHeight="1">
      <c r="A866" s="311"/>
      <c r="B866" s="311"/>
      <c r="C866" s="452"/>
      <c r="D866" s="111" t="s">
        <v>8952</v>
      </c>
      <c r="E866" s="452"/>
      <c r="F866" s="531"/>
      <c r="G866" s="314"/>
      <c r="H866" s="356"/>
      <c r="I866" s="314"/>
      <c r="J866" s="356"/>
      <c r="K866" s="314"/>
      <c r="L866" s="356"/>
      <c r="M866" s="314"/>
      <c r="N866" s="356"/>
      <c r="O866" s="314"/>
      <c r="P866" s="76"/>
      <c r="Q866" s="336"/>
      <c r="R866" s="76"/>
      <c r="S866" s="336"/>
      <c r="T866" s="315"/>
      <c r="U866" s="316"/>
      <c r="V866" s="316"/>
      <c r="W866" s="452"/>
      <c r="X866" s="452"/>
      <c r="Y866" s="452"/>
      <c r="Z866" s="452"/>
      <c r="AA866" s="452"/>
      <c r="AB866" s="452"/>
      <c r="AC866" s="452"/>
      <c r="AD866" s="311"/>
    </row>
    <row r="867" spans="1:30" ht="19.5" customHeight="1">
      <c r="A867" s="311"/>
      <c r="B867" s="311"/>
      <c r="C867" s="452"/>
      <c r="D867" s="111" t="s">
        <v>7394</v>
      </c>
      <c r="E867" s="452"/>
      <c r="F867" s="531"/>
      <c r="G867" s="314"/>
      <c r="H867" s="356"/>
      <c r="I867" s="314"/>
      <c r="J867" s="356"/>
      <c r="K867" s="314"/>
      <c r="L867" s="356"/>
      <c r="M867" s="314"/>
      <c r="N867" s="356"/>
      <c r="O867" s="314"/>
      <c r="P867" s="76"/>
      <c r="Q867" s="336"/>
      <c r="R867" s="76"/>
      <c r="S867" s="336"/>
      <c r="T867" s="315"/>
      <c r="U867" s="316"/>
      <c r="V867" s="316"/>
      <c r="W867" s="452"/>
      <c r="X867" s="452"/>
      <c r="Y867" s="452"/>
      <c r="Z867" s="452"/>
      <c r="AA867" s="452"/>
      <c r="AB867" s="452"/>
      <c r="AC867" s="452"/>
      <c r="AD867" s="311"/>
    </row>
    <row r="868" spans="1:30" ht="19.5" customHeight="1">
      <c r="A868" s="311"/>
      <c r="B868" s="311"/>
      <c r="C868" s="452"/>
      <c r="D868" s="111" t="s">
        <v>8165</v>
      </c>
      <c r="E868" s="452"/>
      <c r="F868" s="531"/>
      <c r="G868" s="314"/>
      <c r="H868" s="356"/>
      <c r="I868" s="314"/>
      <c r="J868" s="356"/>
      <c r="K868" s="314"/>
      <c r="L868" s="356"/>
      <c r="M868" s="314"/>
      <c r="N868" s="356"/>
      <c r="O868" s="314"/>
      <c r="P868" s="76"/>
      <c r="Q868" s="336"/>
      <c r="R868" s="76"/>
      <c r="S868" s="336"/>
      <c r="T868" s="315"/>
      <c r="U868" s="316"/>
      <c r="V868" s="316"/>
      <c r="W868" s="452"/>
      <c r="X868" s="452"/>
      <c r="Y868" s="452"/>
      <c r="Z868" s="452"/>
      <c r="AA868" s="452"/>
      <c r="AB868" s="452"/>
      <c r="AC868" s="452"/>
      <c r="AD868" s="311"/>
    </row>
    <row r="869" spans="1:30" ht="19.5" customHeight="1">
      <c r="A869" s="311"/>
      <c r="B869" s="311"/>
      <c r="C869" s="452"/>
      <c r="D869" s="111" t="s">
        <v>3777</v>
      </c>
      <c r="E869" s="452"/>
      <c r="F869" s="531"/>
      <c r="G869" s="314"/>
      <c r="H869" s="356"/>
      <c r="I869" s="314"/>
      <c r="J869" s="356"/>
      <c r="K869" s="314"/>
      <c r="L869" s="356"/>
      <c r="M869" s="314"/>
      <c r="N869" s="356"/>
      <c r="O869" s="314"/>
      <c r="P869" s="76"/>
      <c r="Q869" s="336"/>
      <c r="R869" s="76"/>
      <c r="S869" s="336"/>
      <c r="T869" s="315"/>
      <c r="U869" s="316"/>
      <c r="V869" s="316"/>
      <c r="W869" s="452"/>
      <c r="X869" s="452"/>
      <c r="Y869" s="452"/>
      <c r="Z869" s="452"/>
      <c r="AA869" s="452"/>
      <c r="AB869" s="452"/>
      <c r="AC869" s="452"/>
      <c r="AD869" s="311"/>
    </row>
    <row r="870" spans="1:30" ht="19.5" customHeight="1">
      <c r="A870" s="374" t="s">
        <v>3397</v>
      </c>
      <c r="B870" s="374" t="s">
        <v>2604</v>
      </c>
      <c r="C870" s="358" t="s">
        <v>3335</v>
      </c>
      <c r="D870" s="468" t="s">
        <v>2592</v>
      </c>
      <c r="E870" s="358"/>
      <c r="F870" s="443"/>
      <c r="G870" s="444"/>
      <c r="H870" s="443"/>
      <c r="I870" s="444"/>
      <c r="J870" s="443"/>
      <c r="K870" s="444"/>
      <c r="L870" s="443"/>
      <c r="M870" s="444"/>
      <c r="N870" s="443"/>
      <c r="O870" s="444"/>
      <c r="P870" s="490"/>
      <c r="Q870" s="491"/>
      <c r="R870" s="490"/>
      <c r="S870" s="491"/>
      <c r="T870" s="471"/>
      <c r="U870" s="465"/>
      <c r="V870" s="465"/>
      <c r="W870" s="358"/>
      <c r="X870" s="358"/>
      <c r="Y870" s="358"/>
      <c r="Z870" s="358"/>
      <c r="AA870" s="358"/>
      <c r="AB870" s="358"/>
      <c r="AC870" s="358" t="s">
        <v>7010</v>
      </c>
      <c r="AD870" s="374" t="s">
        <v>7431</v>
      </c>
    </row>
    <row r="871" spans="1:30" ht="19.5" customHeight="1">
      <c r="A871" s="311"/>
      <c r="B871" s="311"/>
      <c r="C871" s="452"/>
      <c r="D871" s="111" t="s">
        <v>2276</v>
      </c>
      <c r="E871" s="452"/>
      <c r="F871" s="531"/>
      <c r="G871" s="314"/>
      <c r="H871" s="356"/>
      <c r="I871" s="314"/>
      <c r="J871" s="356"/>
      <c r="K871" s="314"/>
      <c r="L871" s="356"/>
      <c r="M871" s="314"/>
      <c r="N871" s="356"/>
      <c r="O871" s="314"/>
      <c r="P871" s="76"/>
      <c r="Q871" s="336"/>
      <c r="R871" s="76"/>
      <c r="S871" s="336"/>
      <c r="T871" s="315">
        <v>2</v>
      </c>
      <c r="U871" s="316">
        <v>100</v>
      </c>
      <c r="V871" s="316"/>
      <c r="W871" s="452"/>
      <c r="X871" s="452"/>
      <c r="Y871" s="452"/>
      <c r="Z871" s="452"/>
      <c r="AA871" s="452"/>
      <c r="AB871" s="452"/>
      <c r="AC871" s="452"/>
      <c r="AD871" s="311"/>
    </row>
    <row r="872" spans="1:30" ht="19.5" customHeight="1">
      <c r="A872" s="311"/>
      <c r="B872" s="311"/>
      <c r="C872" s="452"/>
      <c r="D872" s="111" t="s">
        <v>2593</v>
      </c>
      <c r="E872" s="452"/>
      <c r="F872" s="531"/>
      <c r="G872" s="314"/>
      <c r="H872" s="356"/>
      <c r="I872" s="314"/>
      <c r="J872" s="356"/>
      <c r="K872" s="314"/>
      <c r="L872" s="356"/>
      <c r="M872" s="314"/>
      <c r="N872" s="356"/>
      <c r="O872" s="314"/>
      <c r="P872" s="76"/>
      <c r="Q872" s="336"/>
      <c r="R872" s="76"/>
      <c r="S872" s="336"/>
      <c r="T872" s="315"/>
      <c r="U872" s="316"/>
      <c r="V872" s="316"/>
      <c r="W872" s="452"/>
      <c r="X872" s="452"/>
      <c r="Y872" s="452"/>
      <c r="Z872" s="452"/>
      <c r="AA872" s="452"/>
      <c r="AB872" s="452"/>
      <c r="AC872" s="452"/>
      <c r="AD872" s="311"/>
    </row>
    <row r="873" spans="1:30" ht="19.5" customHeight="1">
      <c r="A873" s="311"/>
      <c r="B873" s="311"/>
      <c r="C873" s="452"/>
      <c r="D873" s="111" t="s">
        <v>2277</v>
      </c>
      <c r="E873" s="452"/>
      <c r="F873" s="531"/>
      <c r="G873" s="314"/>
      <c r="H873" s="356"/>
      <c r="I873" s="314"/>
      <c r="J873" s="356"/>
      <c r="K873" s="314"/>
      <c r="L873" s="356"/>
      <c r="M873" s="314"/>
      <c r="N873" s="356"/>
      <c r="O873" s="314"/>
      <c r="P873" s="76"/>
      <c r="Q873" s="336"/>
      <c r="R873" s="76"/>
      <c r="S873" s="336"/>
      <c r="T873" s="315"/>
      <c r="U873" s="316"/>
      <c r="V873" s="316"/>
      <c r="W873" s="452"/>
      <c r="X873" s="452"/>
      <c r="Y873" s="452"/>
      <c r="Z873" s="452"/>
      <c r="AA873" s="452"/>
      <c r="AB873" s="452"/>
      <c r="AC873" s="452"/>
      <c r="AD873" s="311"/>
    </row>
    <row r="874" spans="1:30" ht="19.5" customHeight="1">
      <c r="A874" s="311"/>
      <c r="B874" s="311"/>
      <c r="C874" s="452"/>
      <c r="D874" s="111" t="s">
        <v>2278</v>
      </c>
      <c r="E874" s="452"/>
      <c r="F874" s="531"/>
      <c r="G874" s="314"/>
      <c r="H874" s="356"/>
      <c r="I874" s="314"/>
      <c r="J874" s="356"/>
      <c r="K874" s="314"/>
      <c r="L874" s="356"/>
      <c r="M874" s="314"/>
      <c r="N874" s="356"/>
      <c r="O874" s="314"/>
      <c r="P874" s="76"/>
      <c r="Q874" s="336"/>
      <c r="R874" s="76"/>
      <c r="S874" s="336"/>
      <c r="T874" s="315"/>
      <c r="U874" s="316"/>
      <c r="V874" s="316"/>
      <c r="W874" s="452"/>
      <c r="X874" s="452"/>
      <c r="Y874" s="452"/>
      <c r="Z874" s="452"/>
      <c r="AA874" s="452"/>
      <c r="AB874" s="452"/>
      <c r="AC874" s="452"/>
      <c r="AD874" s="311"/>
    </row>
    <row r="875" spans="1:30" ht="19.5" customHeight="1">
      <c r="A875" s="311"/>
      <c r="B875" s="311"/>
      <c r="C875" s="452"/>
      <c r="D875" s="111" t="s">
        <v>2279</v>
      </c>
      <c r="E875" s="452"/>
      <c r="F875" s="531"/>
      <c r="G875" s="314"/>
      <c r="H875" s="356"/>
      <c r="I875" s="314"/>
      <c r="J875" s="356"/>
      <c r="K875" s="314"/>
      <c r="L875" s="356"/>
      <c r="M875" s="314"/>
      <c r="N875" s="356"/>
      <c r="O875" s="314"/>
      <c r="P875" s="76"/>
      <c r="Q875" s="336"/>
      <c r="R875" s="76"/>
      <c r="S875" s="336"/>
      <c r="T875" s="315"/>
      <c r="U875" s="316"/>
      <c r="V875" s="316"/>
      <c r="W875" s="452"/>
      <c r="X875" s="452"/>
      <c r="Y875" s="452"/>
      <c r="Z875" s="452"/>
      <c r="AA875" s="452"/>
      <c r="AB875" s="452"/>
      <c r="AC875" s="452"/>
      <c r="AD875" s="311"/>
    </row>
    <row r="876" spans="1:30" ht="19.5" customHeight="1">
      <c r="A876" s="311"/>
      <c r="B876" s="311"/>
      <c r="C876" s="452"/>
      <c r="D876" s="111" t="s">
        <v>2280</v>
      </c>
      <c r="E876" s="452"/>
      <c r="F876" s="531"/>
      <c r="G876" s="314"/>
      <c r="H876" s="356"/>
      <c r="I876" s="314"/>
      <c r="J876" s="356"/>
      <c r="K876" s="314"/>
      <c r="L876" s="356"/>
      <c r="M876" s="314"/>
      <c r="N876" s="356"/>
      <c r="O876" s="314"/>
      <c r="P876" s="76"/>
      <c r="Q876" s="336"/>
      <c r="R876" s="76"/>
      <c r="S876" s="336"/>
      <c r="T876" s="315"/>
      <c r="U876" s="316"/>
      <c r="V876" s="316"/>
      <c r="W876" s="452"/>
      <c r="X876" s="452"/>
      <c r="Y876" s="452"/>
      <c r="Z876" s="452"/>
      <c r="AA876" s="452"/>
      <c r="AB876" s="452"/>
      <c r="AC876" s="452"/>
      <c r="AD876" s="311"/>
    </row>
    <row r="877" spans="1:30" ht="19.5" customHeight="1">
      <c r="A877" s="311"/>
      <c r="B877" s="311"/>
      <c r="C877" s="452"/>
      <c r="D877" s="111" t="s">
        <v>2281</v>
      </c>
      <c r="E877" s="452"/>
      <c r="F877" s="531"/>
      <c r="G877" s="314"/>
      <c r="H877" s="356"/>
      <c r="I877" s="314"/>
      <c r="J877" s="356"/>
      <c r="K877" s="314"/>
      <c r="L877" s="356"/>
      <c r="M877" s="314"/>
      <c r="N877" s="356"/>
      <c r="O877" s="314"/>
      <c r="P877" s="76"/>
      <c r="Q877" s="336"/>
      <c r="R877" s="76"/>
      <c r="S877" s="336"/>
      <c r="T877" s="315"/>
      <c r="U877" s="316"/>
      <c r="V877" s="316"/>
      <c r="W877" s="452"/>
      <c r="X877" s="452"/>
      <c r="Y877" s="452"/>
      <c r="Z877" s="452"/>
      <c r="AA877" s="452"/>
      <c r="AB877" s="452"/>
      <c r="AC877" s="452"/>
      <c r="AD877" s="311"/>
    </row>
    <row r="878" spans="1:30" ht="19.5" customHeight="1">
      <c r="A878" s="311"/>
      <c r="B878" s="311"/>
      <c r="C878" s="452"/>
      <c r="D878" s="111" t="s">
        <v>2594</v>
      </c>
      <c r="E878" s="452"/>
      <c r="F878" s="531"/>
      <c r="G878" s="314"/>
      <c r="H878" s="356"/>
      <c r="I878" s="314"/>
      <c r="J878" s="356"/>
      <c r="K878" s="314"/>
      <c r="L878" s="356"/>
      <c r="M878" s="314"/>
      <c r="N878" s="356"/>
      <c r="O878" s="314"/>
      <c r="P878" s="76"/>
      <c r="Q878" s="336"/>
      <c r="R878" s="76"/>
      <c r="S878" s="336"/>
      <c r="T878" s="315"/>
      <c r="U878" s="316"/>
      <c r="V878" s="316"/>
      <c r="W878" s="452"/>
      <c r="X878" s="452"/>
      <c r="Y878" s="452"/>
      <c r="Z878" s="452"/>
      <c r="AA878" s="452"/>
      <c r="AB878" s="452"/>
      <c r="AC878" s="452"/>
      <c r="AD878" s="311"/>
    </row>
    <row r="879" spans="1:30" ht="19.5" customHeight="1">
      <c r="A879" s="311"/>
      <c r="B879" s="311"/>
      <c r="C879" s="452"/>
      <c r="D879" s="111" t="s">
        <v>7434</v>
      </c>
      <c r="E879" s="452"/>
      <c r="F879" s="531"/>
      <c r="G879" s="314"/>
      <c r="H879" s="356"/>
      <c r="I879" s="314"/>
      <c r="J879" s="356"/>
      <c r="K879" s="314"/>
      <c r="L879" s="356"/>
      <c r="M879" s="314"/>
      <c r="N879" s="356"/>
      <c r="O879" s="314"/>
      <c r="P879" s="76"/>
      <c r="Q879" s="336"/>
      <c r="R879" s="76"/>
      <c r="S879" s="336"/>
      <c r="T879" s="315"/>
      <c r="U879" s="316"/>
      <c r="V879" s="316"/>
      <c r="W879" s="452"/>
      <c r="X879" s="452"/>
      <c r="Y879" s="452"/>
      <c r="Z879" s="452"/>
      <c r="AA879" s="452"/>
      <c r="AB879" s="452"/>
      <c r="AC879" s="452"/>
      <c r="AD879" s="311"/>
    </row>
    <row r="880" spans="1:30" ht="19.5" customHeight="1">
      <c r="A880" s="311"/>
      <c r="B880" s="311"/>
      <c r="C880" s="452"/>
      <c r="D880" s="111" t="s">
        <v>8949</v>
      </c>
      <c r="E880" s="452"/>
      <c r="F880" s="531"/>
      <c r="G880" s="314"/>
      <c r="H880" s="356"/>
      <c r="I880" s="314"/>
      <c r="J880" s="356"/>
      <c r="K880" s="314"/>
      <c r="L880" s="356"/>
      <c r="M880" s="314"/>
      <c r="N880" s="356"/>
      <c r="O880" s="314"/>
      <c r="P880" s="76"/>
      <c r="Q880" s="336"/>
      <c r="R880" s="76"/>
      <c r="S880" s="336"/>
      <c r="T880" s="315"/>
      <c r="U880" s="316"/>
      <c r="V880" s="316"/>
      <c r="W880" s="452"/>
      <c r="X880" s="452"/>
      <c r="Y880" s="452"/>
      <c r="Z880" s="452"/>
      <c r="AA880" s="452"/>
      <c r="AB880" s="452"/>
      <c r="AC880" s="452"/>
      <c r="AD880" s="311"/>
    </row>
    <row r="881" spans="1:30" ht="19.5" customHeight="1">
      <c r="A881" s="311"/>
      <c r="B881" s="311"/>
      <c r="C881" s="452"/>
      <c r="D881" s="111" t="s">
        <v>8950</v>
      </c>
      <c r="E881" s="452"/>
      <c r="F881" s="531"/>
      <c r="G881" s="314"/>
      <c r="H881" s="356"/>
      <c r="I881" s="314"/>
      <c r="J881" s="356"/>
      <c r="K881" s="314"/>
      <c r="L881" s="356"/>
      <c r="M881" s="314"/>
      <c r="N881" s="356"/>
      <c r="O881" s="314"/>
      <c r="P881" s="76"/>
      <c r="Q881" s="336"/>
      <c r="R881" s="76"/>
      <c r="S881" s="336"/>
      <c r="T881" s="315"/>
      <c r="U881" s="316"/>
      <c r="V881" s="316"/>
      <c r="W881" s="452"/>
      <c r="X881" s="452"/>
      <c r="Y881" s="452"/>
      <c r="Z881" s="452"/>
      <c r="AA881" s="452"/>
      <c r="AB881" s="452"/>
      <c r="AC881" s="452"/>
      <c r="AD881" s="311"/>
    </row>
    <row r="882" spans="1:30" ht="19.5" customHeight="1">
      <c r="A882" s="311"/>
      <c r="B882" s="311"/>
      <c r="C882" s="452"/>
      <c r="D882" s="111" t="s">
        <v>8951</v>
      </c>
      <c r="E882" s="452"/>
      <c r="F882" s="531"/>
      <c r="G882" s="314"/>
      <c r="H882" s="356"/>
      <c r="I882" s="314"/>
      <c r="J882" s="356"/>
      <c r="K882" s="314"/>
      <c r="L882" s="356"/>
      <c r="M882" s="314"/>
      <c r="N882" s="356"/>
      <c r="O882" s="314"/>
      <c r="P882" s="76"/>
      <c r="Q882" s="336"/>
      <c r="R882" s="76"/>
      <c r="S882" s="336"/>
      <c r="T882" s="315"/>
      <c r="U882" s="316"/>
      <c r="V882" s="316"/>
      <c r="W882" s="452"/>
      <c r="X882" s="452"/>
      <c r="Y882" s="452"/>
      <c r="Z882" s="452"/>
      <c r="AA882" s="452"/>
      <c r="AB882" s="452"/>
      <c r="AC882" s="452"/>
      <c r="AD882" s="311"/>
    </row>
    <row r="883" spans="1:30" ht="19.5" customHeight="1">
      <c r="A883" s="311"/>
      <c r="B883" s="311"/>
      <c r="C883" s="452"/>
      <c r="D883" s="111" t="s">
        <v>8952</v>
      </c>
      <c r="E883" s="452"/>
      <c r="F883" s="531"/>
      <c r="G883" s="314"/>
      <c r="H883" s="356"/>
      <c r="I883" s="314"/>
      <c r="J883" s="356"/>
      <c r="K883" s="314"/>
      <c r="L883" s="356"/>
      <c r="M883" s="314"/>
      <c r="N883" s="356"/>
      <c r="O883" s="314"/>
      <c r="P883" s="76"/>
      <c r="Q883" s="336"/>
      <c r="R883" s="76"/>
      <c r="S883" s="336"/>
      <c r="T883" s="315"/>
      <c r="U883" s="316"/>
      <c r="V883" s="316"/>
      <c r="W883" s="452"/>
      <c r="X883" s="452"/>
      <c r="Y883" s="452"/>
      <c r="Z883" s="452"/>
      <c r="AA883" s="452"/>
      <c r="AB883" s="452"/>
      <c r="AC883" s="452"/>
      <c r="AD883" s="311"/>
    </row>
    <row r="884" spans="1:30" ht="19.5" customHeight="1">
      <c r="A884" s="311"/>
      <c r="B884" s="311"/>
      <c r="C884" s="452"/>
      <c r="D884" s="111" t="s">
        <v>7394</v>
      </c>
      <c r="E884" s="452"/>
      <c r="F884" s="531"/>
      <c r="G884" s="314"/>
      <c r="H884" s="356"/>
      <c r="I884" s="314"/>
      <c r="J884" s="356"/>
      <c r="K884" s="314"/>
      <c r="L884" s="356"/>
      <c r="M884" s="314"/>
      <c r="N884" s="356"/>
      <c r="O884" s="314"/>
      <c r="P884" s="76"/>
      <c r="Q884" s="336"/>
      <c r="R884" s="76"/>
      <c r="S884" s="336"/>
      <c r="T884" s="315"/>
      <c r="U884" s="316"/>
      <c r="V884" s="316"/>
      <c r="W884" s="452"/>
      <c r="X884" s="452"/>
      <c r="Y884" s="452"/>
      <c r="Z884" s="452"/>
      <c r="AA884" s="452"/>
      <c r="AB884" s="452"/>
      <c r="AC884" s="452"/>
      <c r="AD884" s="311"/>
    </row>
    <row r="885" spans="1:30" ht="19.5" customHeight="1">
      <c r="A885" s="311"/>
      <c r="B885" s="311"/>
      <c r="C885" s="452"/>
      <c r="D885" s="111" t="s">
        <v>8165</v>
      </c>
      <c r="E885" s="452"/>
      <c r="F885" s="531"/>
      <c r="G885" s="314"/>
      <c r="H885" s="356"/>
      <c r="I885" s="314"/>
      <c r="J885" s="356"/>
      <c r="K885" s="314"/>
      <c r="L885" s="356"/>
      <c r="M885" s="314"/>
      <c r="N885" s="356"/>
      <c r="O885" s="314"/>
      <c r="P885" s="76"/>
      <c r="Q885" s="336"/>
      <c r="R885" s="76"/>
      <c r="S885" s="336"/>
      <c r="T885" s="315"/>
      <c r="U885" s="316"/>
      <c r="V885" s="316"/>
      <c r="W885" s="452"/>
      <c r="X885" s="452"/>
      <c r="Y885" s="452"/>
      <c r="Z885" s="452"/>
      <c r="AA885" s="452"/>
      <c r="AB885" s="452"/>
      <c r="AC885" s="452"/>
      <c r="AD885" s="311"/>
    </row>
    <row r="886" spans="1:30" ht="19.5" customHeight="1">
      <c r="A886" s="311"/>
      <c r="B886" s="311"/>
      <c r="C886" s="452"/>
      <c r="D886" s="111" t="s">
        <v>3777</v>
      </c>
      <c r="E886" s="452"/>
      <c r="F886" s="531"/>
      <c r="G886" s="314"/>
      <c r="H886" s="356"/>
      <c r="I886" s="314"/>
      <c r="J886" s="356"/>
      <c r="K886" s="314"/>
      <c r="L886" s="356"/>
      <c r="M886" s="314"/>
      <c r="N886" s="356"/>
      <c r="O886" s="314"/>
      <c r="P886" s="76"/>
      <c r="Q886" s="336"/>
      <c r="R886" s="76"/>
      <c r="S886" s="336"/>
      <c r="T886" s="315"/>
      <c r="U886" s="316"/>
      <c r="V886" s="316"/>
      <c r="W886" s="452"/>
      <c r="X886" s="452"/>
      <c r="Y886" s="452"/>
      <c r="Z886" s="452"/>
      <c r="AA886" s="452"/>
      <c r="AB886" s="452"/>
      <c r="AC886" s="452"/>
      <c r="AD886" s="311"/>
    </row>
    <row r="887" spans="1:30" ht="19.5" customHeight="1">
      <c r="A887" s="374" t="s">
        <v>3398</v>
      </c>
      <c r="B887" s="374" t="s">
        <v>2605</v>
      </c>
      <c r="C887" s="358" t="s">
        <v>3335</v>
      </c>
      <c r="D887" s="468" t="s">
        <v>2592</v>
      </c>
      <c r="E887" s="358"/>
      <c r="F887" s="443"/>
      <c r="G887" s="444"/>
      <c r="H887" s="443"/>
      <c r="I887" s="444"/>
      <c r="J887" s="443"/>
      <c r="K887" s="444"/>
      <c r="L887" s="443"/>
      <c r="M887" s="444"/>
      <c r="N887" s="443"/>
      <c r="O887" s="444"/>
      <c r="P887" s="490"/>
      <c r="Q887" s="491"/>
      <c r="R887" s="490"/>
      <c r="S887" s="491"/>
      <c r="T887" s="471"/>
      <c r="U887" s="465"/>
      <c r="V887" s="465"/>
      <c r="W887" s="358"/>
      <c r="X887" s="358"/>
      <c r="Y887" s="358"/>
      <c r="Z887" s="358"/>
      <c r="AA887" s="358"/>
      <c r="AB887" s="358"/>
      <c r="AC887" s="358" t="s">
        <v>7010</v>
      </c>
      <c r="AD887" s="374" t="s">
        <v>7431</v>
      </c>
    </row>
    <row r="888" spans="1:30" ht="19.5" customHeight="1">
      <c r="A888" s="311"/>
      <c r="B888" s="311"/>
      <c r="C888" s="452"/>
      <c r="D888" s="111" t="s">
        <v>2276</v>
      </c>
      <c r="E888" s="452"/>
      <c r="F888" s="531"/>
      <c r="G888" s="314"/>
      <c r="H888" s="356"/>
      <c r="I888" s="314"/>
      <c r="J888" s="356"/>
      <c r="K888" s="314"/>
      <c r="L888" s="356"/>
      <c r="M888" s="314"/>
      <c r="N888" s="356"/>
      <c r="O888" s="314"/>
      <c r="P888" s="76"/>
      <c r="Q888" s="336"/>
      <c r="R888" s="76"/>
      <c r="S888" s="336"/>
      <c r="T888" s="315"/>
      <c r="U888" s="316"/>
      <c r="V888" s="316"/>
      <c r="W888" s="452"/>
      <c r="X888" s="452"/>
      <c r="Y888" s="452"/>
      <c r="Z888" s="452"/>
      <c r="AA888" s="452"/>
      <c r="AB888" s="452"/>
      <c r="AC888" s="452"/>
      <c r="AD888" s="311"/>
    </row>
    <row r="889" spans="1:30" ht="19.5" customHeight="1">
      <c r="A889" s="311"/>
      <c r="B889" s="311"/>
      <c r="C889" s="452"/>
      <c r="D889" s="111" t="s">
        <v>2593</v>
      </c>
      <c r="E889" s="452"/>
      <c r="F889" s="531"/>
      <c r="G889" s="314"/>
      <c r="H889" s="356"/>
      <c r="I889" s="314"/>
      <c r="J889" s="356"/>
      <c r="K889" s="314"/>
      <c r="L889" s="356"/>
      <c r="M889" s="314"/>
      <c r="N889" s="356"/>
      <c r="O889" s="314"/>
      <c r="P889" s="76"/>
      <c r="Q889" s="336"/>
      <c r="R889" s="76"/>
      <c r="S889" s="336"/>
      <c r="T889" s="315"/>
      <c r="U889" s="316"/>
      <c r="V889" s="316"/>
      <c r="W889" s="452"/>
      <c r="X889" s="452"/>
      <c r="Y889" s="452"/>
      <c r="Z889" s="452"/>
      <c r="AA889" s="452"/>
      <c r="AB889" s="452"/>
      <c r="AC889" s="452"/>
      <c r="AD889" s="311"/>
    </row>
    <row r="890" spans="1:30" ht="19.5" customHeight="1">
      <c r="A890" s="311"/>
      <c r="B890" s="311"/>
      <c r="C890" s="452"/>
      <c r="D890" s="111" t="s">
        <v>2277</v>
      </c>
      <c r="E890" s="452"/>
      <c r="F890" s="531"/>
      <c r="G890" s="314"/>
      <c r="H890" s="356"/>
      <c r="I890" s="314"/>
      <c r="J890" s="356"/>
      <c r="K890" s="314"/>
      <c r="L890" s="356"/>
      <c r="M890" s="314"/>
      <c r="N890" s="356"/>
      <c r="O890" s="314"/>
      <c r="P890" s="76"/>
      <c r="Q890" s="336"/>
      <c r="R890" s="76"/>
      <c r="S890" s="336"/>
      <c r="T890" s="315"/>
      <c r="U890" s="316"/>
      <c r="V890" s="316"/>
      <c r="W890" s="452"/>
      <c r="X890" s="452"/>
      <c r="Y890" s="452"/>
      <c r="Z890" s="452"/>
      <c r="AA890" s="452"/>
      <c r="AB890" s="452"/>
      <c r="AC890" s="452"/>
      <c r="AD890" s="311"/>
    </row>
    <row r="891" spans="1:30" ht="19.5" customHeight="1">
      <c r="A891" s="311"/>
      <c r="B891" s="311"/>
      <c r="C891" s="452"/>
      <c r="D891" s="111" t="s">
        <v>2278</v>
      </c>
      <c r="E891" s="452"/>
      <c r="F891" s="531"/>
      <c r="G891" s="314"/>
      <c r="H891" s="356"/>
      <c r="I891" s="314"/>
      <c r="J891" s="356"/>
      <c r="K891" s="314"/>
      <c r="L891" s="356"/>
      <c r="M891" s="314"/>
      <c r="N891" s="356"/>
      <c r="O891" s="314"/>
      <c r="P891" s="76"/>
      <c r="Q891" s="336"/>
      <c r="R891" s="76"/>
      <c r="S891" s="336"/>
      <c r="T891" s="315"/>
      <c r="U891" s="316"/>
      <c r="V891" s="316"/>
      <c r="W891" s="452"/>
      <c r="X891" s="452"/>
      <c r="Y891" s="452"/>
      <c r="Z891" s="452"/>
      <c r="AA891" s="452"/>
      <c r="AB891" s="452"/>
      <c r="AC891" s="452"/>
      <c r="AD891" s="311"/>
    </row>
    <row r="892" spans="1:30" ht="19.5" customHeight="1">
      <c r="A892" s="311"/>
      <c r="B892" s="311"/>
      <c r="C892" s="452"/>
      <c r="D892" s="111" t="s">
        <v>2279</v>
      </c>
      <c r="E892" s="452"/>
      <c r="F892" s="531"/>
      <c r="G892" s="314"/>
      <c r="H892" s="356"/>
      <c r="I892" s="314"/>
      <c r="J892" s="356"/>
      <c r="K892" s="314"/>
      <c r="L892" s="356"/>
      <c r="M892" s="314"/>
      <c r="N892" s="356"/>
      <c r="O892" s="314"/>
      <c r="P892" s="76"/>
      <c r="Q892" s="336"/>
      <c r="R892" s="76"/>
      <c r="S892" s="336"/>
      <c r="T892" s="315"/>
      <c r="U892" s="316"/>
      <c r="V892" s="316"/>
      <c r="W892" s="452"/>
      <c r="X892" s="452"/>
      <c r="Y892" s="452"/>
      <c r="Z892" s="452"/>
      <c r="AA892" s="452"/>
      <c r="AB892" s="452"/>
      <c r="AC892" s="452"/>
      <c r="AD892" s="311"/>
    </row>
    <row r="893" spans="1:30" ht="19.5" customHeight="1">
      <c r="A893" s="311"/>
      <c r="B893" s="311"/>
      <c r="C893" s="452"/>
      <c r="D893" s="111" t="s">
        <v>2280</v>
      </c>
      <c r="E893" s="452"/>
      <c r="F893" s="531"/>
      <c r="G893" s="314"/>
      <c r="H893" s="356"/>
      <c r="I893" s="314"/>
      <c r="J893" s="356"/>
      <c r="K893" s="314"/>
      <c r="L893" s="356"/>
      <c r="M893" s="314"/>
      <c r="N893" s="356"/>
      <c r="O893" s="314"/>
      <c r="P893" s="76"/>
      <c r="Q893" s="336"/>
      <c r="R893" s="76"/>
      <c r="S893" s="336"/>
      <c r="T893" s="315"/>
      <c r="U893" s="316"/>
      <c r="V893" s="316"/>
      <c r="W893" s="452"/>
      <c r="X893" s="452"/>
      <c r="Y893" s="452"/>
      <c r="Z893" s="452"/>
      <c r="AA893" s="452"/>
      <c r="AB893" s="452"/>
      <c r="AC893" s="452"/>
      <c r="AD893" s="311"/>
    </row>
    <row r="894" spans="1:30" ht="19.5" customHeight="1">
      <c r="A894" s="311"/>
      <c r="B894" s="311"/>
      <c r="C894" s="452"/>
      <c r="D894" s="111" t="s">
        <v>2281</v>
      </c>
      <c r="E894" s="452"/>
      <c r="F894" s="531"/>
      <c r="G894" s="314"/>
      <c r="H894" s="356"/>
      <c r="I894" s="314"/>
      <c r="J894" s="356"/>
      <c r="K894" s="314"/>
      <c r="L894" s="356"/>
      <c r="M894" s="314"/>
      <c r="N894" s="356"/>
      <c r="O894" s="314"/>
      <c r="P894" s="76"/>
      <c r="Q894" s="336"/>
      <c r="R894" s="76"/>
      <c r="S894" s="336"/>
      <c r="T894" s="315"/>
      <c r="U894" s="316"/>
      <c r="V894" s="316"/>
      <c r="W894" s="452"/>
      <c r="X894" s="452"/>
      <c r="Y894" s="452"/>
      <c r="Z894" s="452"/>
      <c r="AA894" s="452"/>
      <c r="AB894" s="452"/>
      <c r="AC894" s="452"/>
      <c r="AD894" s="311"/>
    </row>
    <row r="895" spans="1:30" ht="19.5" customHeight="1">
      <c r="A895" s="311"/>
      <c r="B895" s="311"/>
      <c r="C895" s="452"/>
      <c r="D895" s="111" t="s">
        <v>2594</v>
      </c>
      <c r="E895" s="452"/>
      <c r="F895" s="531"/>
      <c r="G895" s="314"/>
      <c r="H895" s="356"/>
      <c r="I895" s="314"/>
      <c r="J895" s="356"/>
      <c r="K895" s="314"/>
      <c r="L895" s="356"/>
      <c r="M895" s="314"/>
      <c r="N895" s="356"/>
      <c r="O895" s="314"/>
      <c r="P895" s="76"/>
      <c r="Q895" s="336"/>
      <c r="R895" s="76"/>
      <c r="S895" s="336"/>
      <c r="T895" s="315"/>
      <c r="U895" s="316"/>
      <c r="V895" s="316"/>
      <c r="W895" s="452"/>
      <c r="X895" s="452"/>
      <c r="Y895" s="452"/>
      <c r="Z895" s="452"/>
      <c r="AA895" s="452"/>
      <c r="AB895" s="452"/>
      <c r="AC895" s="452"/>
      <c r="AD895" s="311"/>
    </row>
    <row r="896" spans="1:30" ht="19.5" customHeight="1">
      <c r="A896" s="311"/>
      <c r="B896" s="311"/>
      <c r="C896" s="452"/>
      <c r="D896" s="111" t="s">
        <v>7434</v>
      </c>
      <c r="E896" s="452"/>
      <c r="F896" s="531"/>
      <c r="G896" s="314"/>
      <c r="H896" s="356"/>
      <c r="I896" s="314"/>
      <c r="J896" s="356"/>
      <c r="K896" s="314"/>
      <c r="L896" s="356"/>
      <c r="M896" s="314"/>
      <c r="N896" s="356"/>
      <c r="O896" s="314"/>
      <c r="P896" s="76"/>
      <c r="Q896" s="336"/>
      <c r="R896" s="76"/>
      <c r="S896" s="336"/>
      <c r="T896" s="315"/>
      <c r="U896" s="316"/>
      <c r="V896" s="316"/>
      <c r="W896" s="452"/>
      <c r="X896" s="452"/>
      <c r="Y896" s="452"/>
      <c r="Z896" s="452"/>
      <c r="AA896" s="452"/>
      <c r="AB896" s="452"/>
      <c r="AC896" s="452"/>
      <c r="AD896" s="311"/>
    </row>
    <row r="897" spans="1:30" ht="19.5" customHeight="1">
      <c r="A897" s="311"/>
      <c r="B897" s="311"/>
      <c r="C897" s="452"/>
      <c r="D897" s="111" t="s">
        <v>8949</v>
      </c>
      <c r="E897" s="452"/>
      <c r="F897" s="531"/>
      <c r="G897" s="314"/>
      <c r="H897" s="356"/>
      <c r="I897" s="314"/>
      <c r="J897" s="356"/>
      <c r="K897" s="314"/>
      <c r="L897" s="356"/>
      <c r="M897" s="314"/>
      <c r="N897" s="356"/>
      <c r="O897" s="314"/>
      <c r="P897" s="76"/>
      <c r="Q897" s="336"/>
      <c r="R897" s="76"/>
      <c r="S897" s="336"/>
      <c r="T897" s="315"/>
      <c r="U897" s="316"/>
      <c r="V897" s="316"/>
      <c r="W897" s="452"/>
      <c r="X897" s="452"/>
      <c r="Y897" s="452"/>
      <c r="Z897" s="452"/>
      <c r="AA897" s="452"/>
      <c r="AB897" s="452"/>
      <c r="AC897" s="452"/>
      <c r="AD897" s="311"/>
    </row>
    <row r="898" spans="1:30" ht="19.5" customHeight="1">
      <c r="A898" s="311"/>
      <c r="B898" s="311"/>
      <c r="C898" s="452"/>
      <c r="D898" s="111" t="s">
        <v>8950</v>
      </c>
      <c r="E898" s="452"/>
      <c r="F898" s="531"/>
      <c r="G898" s="314"/>
      <c r="H898" s="356"/>
      <c r="I898" s="314"/>
      <c r="J898" s="356"/>
      <c r="K898" s="314"/>
      <c r="L898" s="356"/>
      <c r="M898" s="314"/>
      <c r="N898" s="356"/>
      <c r="O898" s="314"/>
      <c r="P898" s="76"/>
      <c r="Q898" s="336"/>
      <c r="R898" s="76"/>
      <c r="S898" s="336"/>
      <c r="T898" s="315"/>
      <c r="U898" s="316"/>
      <c r="V898" s="316"/>
      <c r="W898" s="452"/>
      <c r="X898" s="452"/>
      <c r="Y898" s="452"/>
      <c r="Z898" s="452"/>
      <c r="AA898" s="452"/>
      <c r="AB898" s="452"/>
      <c r="AC898" s="452"/>
      <c r="AD898" s="311"/>
    </row>
    <row r="899" spans="1:30" ht="19.5" customHeight="1">
      <c r="A899" s="311"/>
      <c r="B899" s="311"/>
      <c r="C899" s="452"/>
      <c r="D899" s="111" t="s">
        <v>8951</v>
      </c>
      <c r="E899" s="452"/>
      <c r="F899" s="531"/>
      <c r="G899" s="314"/>
      <c r="H899" s="356"/>
      <c r="I899" s="314"/>
      <c r="J899" s="356"/>
      <c r="K899" s="314"/>
      <c r="L899" s="356"/>
      <c r="M899" s="314"/>
      <c r="N899" s="356"/>
      <c r="O899" s="314"/>
      <c r="P899" s="76"/>
      <c r="Q899" s="336"/>
      <c r="R899" s="76"/>
      <c r="S899" s="336"/>
      <c r="T899" s="315"/>
      <c r="U899" s="316"/>
      <c r="V899" s="316"/>
      <c r="W899" s="452"/>
      <c r="X899" s="452"/>
      <c r="Y899" s="452"/>
      <c r="Z899" s="452"/>
      <c r="AA899" s="452"/>
      <c r="AB899" s="452"/>
      <c r="AC899" s="452"/>
      <c r="AD899" s="311"/>
    </row>
    <row r="900" spans="1:30" ht="19.5" customHeight="1">
      <c r="A900" s="311"/>
      <c r="B900" s="311"/>
      <c r="C900" s="452"/>
      <c r="D900" s="111" t="s">
        <v>8952</v>
      </c>
      <c r="E900" s="452"/>
      <c r="F900" s="531"/>
      <c r="G900" s="314"/>
      <c r="H900" s="356"/>
      <c r="I900" s="314"/>
      <c r="J900" s="356"/>
      <c r="K900" s="314"/>
      <c r="L900" s="356"/>
      <c r="M900" s="314"/>
      <c r="N900" s="356"/>
      <c r="O900" s="314"/>
      <c r="P900" s="76"/>
      <c r="Q900" s="336"/>
      <c r="R900" s="76"/>
      <c r="S900" s="336"/>
      <c r="T900" s="315"/>
      <c r="U900" s="316"/>
      <c r="V900" s="316"/>
      <c r="W900" s="452"/>
      <c r="X900" s="452"/>
      <c r="Y900" s="452"/>
      <c r="Z900" s="452"/>
      <c r="AA900" s="452"/>
      <c r="AB900" s="452"/>
      <c r="AC900" s="452"/>
      <c r="AD900" s="311"/>
    </row>
    <row r="901" spans="1:30" ht="19.5" customHeight="1">
      <c r="A901" s="311"/>
      <c r="B901" s="311"/>
      <c r="C901" s="452"/>
      <c r="D901" s="111" t="s">
        <v>7394</v>
      </c>
      <c r="E901" s="452"/>
      <c r="F901" s="531"/>
      <c r="G901" s="314"/>
      <c r="H901" s="356"/>
      <c r="I901" s="314"/>
      <c r="J901" s="356"/>
      <c r="K901" s="314"/>
      <c r="L901" s="356"/>
      <c r="M901" s="314"/>
      <c r="N901" s="356"/>
      <c r="O901" s="314"/>
      <c r="P901" s="76"/>
      <c r="Q901" s="336"/>
      <c r="R901" s="76"/>
      <c r="S901" s="336"/>
      <c r="T901" s="315"/>
      <c r="U901" s="316"/>
      <c r="V901" s="316"/>
      <c r="W901" s="452"/>
      <c r="X901" s="452"/>
      <c r="Y901" s="452"/>
      <c r="Z901" s="452"/>
      <c r="AA901" s="452"/>
      <c r="AB901" s="452"/>
      <c r="AC901" s="452"/>
      <c r="AD901" s="311"/>
    </row>
    <row r="902" spans="1:30" ht="19.5" customHeight="1">
      <c r="A902" s="311"/>
      <c r="B902" s="311"/>
      <c r="C902" s="452"/>
      <c r="D902" s="111" t="s">
        <v>8165</v>
      </c>
      <c r="E902" s="452"/>
      <c r="F902" s="531"/>
      <c r="G902" s="314"/>
      <c r="H902" s="356"/>
      <c r="I902" s="314"/>
      <c r="J902" s="356"/>
      <c r="K902" s="314"/>
      <c r="L902" s="356"/>
      <c r="M902" s="314"/>
      <c r="N902" s="356"/>
      <c r="O902" s="314"/>
      <c r="P902" s="76"/>
      <c r="Q902" s="336"/>
      <c r="R902" s="76"/>
      <c r="S902" s="336"/>
      <c r="T902" s="315"/>
      <c r="U902" s="316"/>
      <c r="V902" s="316"/>
      <c r="W902" s="452"/>
      <c r="X902" s="452"/>
      <c r="Y902" s="452"/>
      <c r="Z902" s="452"/>
      <c r="AA902" s="452"/>
      <c r="AB902" s="452"/>
      <c r="AC902" s="452"/>
      <c r="AD902" s="311"/>
    </row>
    <row r="903" spans="1:30" ht="19.5" customHeight="1">
      <c r="A903" s="311"/>
      <c r="B903" s="311"/>
      <c r="C903" s="452"/>
      <c r="D903" s="111" t="s">
        <v>3777</v>
      </c>
      <c r="E903" s="452"/>
      <c r="F903" s="531"/>
      <c r="G903" s="314"/>
      <c r="H903" s="356"/>
      <c r="I903" s="314"/>
      <c r="J903" s="356"/>
      <c r="K903" s="314"/>
      <c r="L903" s="356"/>
      <c r="M903" s="314"/>
      <c r="N903" s="356"/>
      <c r="O903" s="314"/>
      <c r="P903" s="76"/>
      <c r="Q903" s="336"/>
      <c r="R903" s="76"/>
      <c r="S903" s="336"/>
      <c r="T903" s="315"/>
      <c r="U903" s="316"/>
      <c r="V903" s="316"/>
      <c r="W903" s="452"/>
      <c r="X903" s="452"/>
      <c r="Y903" s="452"/>
      <c r="Z903" s="452"/>
      <c r="AA903" s="452"/>
      <c r="AB903" s="452"/>
      <c r="AC903" s="452"/>
      <c r="AD903" s="311"/>
    </row>
    <row r="904" spans="1:30" ht="19.5" customHeight="1">
      <c r="A904" s="374" t="s">
        <v>3399</v>
      </c>
      <c r="B904" s="374" t="s">
        <v>2606</v>
      </c>
      <c r="C904" s="358" t="s">
        <v>3335</v>
      </c>
      <c r="D904" s="468" t="s">
        <v>2592</v>
      </c>
      <c r="E904" s="358"/>
      <c r="F904" s="443"/>
      <c r="G904" s="444"/>
      <c r="H904" s="443"/>
      <c r="I904" s="444"/>
      <c r="J904" s="443"/>
      <c r="K904" s="444"/>
      <c r="L904" s="443"/>
      <c r="M904" s="444"/>
      <c r="N904" s="443"/>
      <c r="O904" s="444"/>
      <c r="P904" s="490"/>
      <c r="Q904" s="491"/>
      <c r="R904" s="490"/>
      <c r="S904" s="491"/>
      <c r="T904" s="471"/>
      <c r="U904" s="465"/>
      <c r="V904" s="465"/>
      <c r="W904" s="358"/>
      <c r="X904" s="358"/>
      <c r="Y904" s="358"/>
      <c r="Z904" s="358"/>
      <c r="AA904" s="358"/>
      <c r="AB904" s="358"/>
      <c r="AC904" s="358" t="s">
        <v>7010</v>
      </c>
      <c r="AD904" s="374" t="s">
        <v>7431</v>
      </c>
    </row>
    <row r="905" spans="1:30" ht="19.5" customHeight="1">
      <c r="A905" s="311"/>
      <c r="B905" s="311"/>
      <c r="C905" s="452"/>
      <c r="D905" s="111" t="s">
        <v>2276</v>
      </c>
      <c r="E905" s="452"/>
      <c r="F905" s="531"/>
      <c r="G905" s="314"/>
      <c r="H905" s="356"/>
      <c r="I905" s="314"/>
      <c r="J905" s="356"/>
      <c r="K905" s="314"/>
      <c r="L905" s="356"/>
      <c r="M905" s="314"/>
      <c r="N905" s="356"/>
      <c r="O905" s="314"/>
      <c r="P905" s="76"/>
      <c r="Q905" s="336"/>
      <c r="R905" s="76"/>
      <c r="S905" s="336"/>
      <c r="T905" s="315"/>
      <c r="U905" s="316"/>
      <c r="V905" s="316"/>
      <c r="W905" s="452"/>
      <c r="X905" s="452"/>
      <c r="Y905" s="452"/>
      <c r="Z905" s="452"/>
      <c r="AA905" s="452"/>
      <c r="AB905" s="452"/>
      <c r="AC905" s="452"/>
      <c r="AD905" s="311"/>
    </row>
    <row r="906" spans="1:30" ht="19.5" customHeight="1">
      <c r="A906" s="311"/>
      <c r="B906" s="311"/>
      <c r="C906" s="452"/>
      <c r="D906" s="111" t="s">
        <v>2593</v>
      </c>
      <c r="E906" s="452"/>
      <c r="F906" s="531"/>
      <c r="G906" s="314"/>
      <c r="H906" s="356"/>
      <c r="I906" s="314"/>
      <c r="J906" s="356"/>
      <c r="K906" s="314"/>
      <c r="L906" s="356"/>
      <c r="M906" s="314"/>
      <c r="N906" s="356"/>
      <c r="O906" s="314"/>
      <c r="P906" s="76"/>
      <c r="Q906" s="336"/>
      <c r="R906" s="76"/>
      <c r="S906" s="336"/>
      <c r="T906" s="315"/>
      <c r="U906" s="316"/>
      <c r="V906" s="316"/>
      <c r="W906" s="452"/>
      <c r="X906" s="452"/>
      <c r="Y906" s="452"/>
      <c r="Z906" s="452"/>
      <c r="AA906" s="452"/>
      <c r="AB906" s="452"/>
      <c r="AC906" s="452"/>
      <c r="AD906" s="311"/>
    </row>
    <row r="907" spans="1:30" ht="19.5" customHeight="1">
      <c r="A907" s="311"/>
      <c r="B907" s="311"/>
      <c r="C907" s="452"/>
      <c r="D907" s="111" t="s">
        <v>2277</v>
      </c>
      <c r="E907" s="452"/>
      <c r="F907" s="531"/>
      <c r="G907" s="314"/>
      <c r="H907" s="356"/>
      <c r="I907" s="314"/>
      <c r="J907" s="356"/>
      <c r="K907" s="314"/>
      <c r="L907" s="356"/>
      <c r="M907" s="314"/>
      <c r="N907" s="356"/>
      <c r="O907" s="314"/>
      <c r="P907" s="76"/>
      <c r="Q907" s="336"/>
      <c r="R907" s="76"/>
      <c r="S907" s="336"/>
      <c r="T907" s="315"/>
      <c r="U907" s="316"/>
      <c r="V907" s="316"/>
      <c r="W907" s="452"/>
      <c r="X907" s="452"/>
      <c r="Y907" s="452"/>
      <c r="Z907" s="452"/>
      <c r="AA907" s="452"/>
      <c r="AB907" s="452"/>
      <c r="AC907" s="452"/>
      <c r="AD907" s="311"/>
    </row>
    <row r="908" spans="1:30" ht="19.5" customHeight="1">
      <c r="A908" s="311"/>
      <c r="B908" s="311"/>
      <c r="C908" s="452"/>
      <c r="D908" s="111" t="s">
        <v>2278</v>
      </c>
      <c r="E908" s="452"/>
      <c r="F908" s="531"/>
      <c r="G908" s="314"/>
      <c r="H908" s="356"/>
      <c r="I908" s="314"/>
      <c r="J908" s="356"/>
      <c r="K908" s="314"/>
      <c r="L908" s="356"/>
      <c r="M908" s="314"/>
      <c r="N908" s="356"/>
      <c r="O908" s="314"/>
      <c r="P908" s="76"/>
      <c r="Q908" s="336"/>
      <c r="R908" s="76"/>
      <c r="S908" s="336"/>
      <c r="T908" s="315"/>
      <c r="U908" s="316"/>
      <c r="V908" s="316"/>
      <c r="W908" s="452"/>
      <c r="X908" s="452"/>
      <c r="Y908" s="452"/>
      <c r="Z908" s="452"/>
      <c r="AA908" s="452"/>
      <c r="AB908" s="452"/>
      <c r="AC908" s="452"/>
      <c r="AD908" s="311"/>
    </row>
    <row r="909" spans="1:30" ht="19.5" customHeight="1">
      <c r="A909" s="311"/>
      <c r="B909" s="311"/>
      <c r="C909" s="452"/>
      <c r="D909" s="111" t="s">
        <v>2279</v>
      </c>
      <c r="E909" s="452"/>
      <c r="F909" s="531"/>
      <c r="G909" s="314"/>
      <c r="H909" s="356"/>
      <c r="I909" s="314"/>
      <c r="J909" s="356"/>
      <c r="K909" s="314"/>
      <c r="L909" s="356"/>
      <c r="M909" s="314"/>
      <c r="N909" s="356"/>
      <c r="O909" s="314"/>
      <c r="P909" s="76"/>
      <c r="Q909" s="336"/>
      <c r="R909" s="76"/>
      <c r="S909" s="336"/>
      <c r="T909" s="315"/>
      <c r="U909" s="316"/>
      <c r="V909" s="316"/>
      <c r="W909" s="452"/>
      <c r="X909" s="452"/>
      <c r="Y909" s="452"/>
      <c r="Z909" s="452"/>
      <c r="AA909" s="452"/>
      <c r="AB909" s="452"/>
      <c r="AC909" s="452"/>
      <c r="AD909" s="311"/>
    </row>
    <row r="910" spans="1:30" ht="19.5" customHeight="1">
      <c r="A910" s="311"/>
      <c r="B910" s="311"/>
      <c r="C910" s="452"/>
      <c r="D910" s="111" t="s">
        <v>2280</v>
      </c>
      <c r="E910" s="452"/>
      <c r="F910" s="531"/>
      <c r="G910" s="314"/>
      <c r="H910" s="356"/>
      <c r="I910" s="314"/>
      <c r="J910" s="356"/>
      <c r="K910" s="314"/>
      <c r="L910" s="356"/>
      <c r="M910" s="314"/>
      <c r="N910" s="356"/>
      <c r="O910" s="314"/>
      <c r="P910" s="76"/>
      <c r="Q910" s="336"/>
      <c r="R910" s="76"/>
      <c r="S910" s="336"/>
      <c r="T910" s="315"/>
      <c r="U910" s="316"/>
      <c r="V910" s="316"/>
      <c r="W910" s="452"/>
      <c r="X910" s="452"/>
      <c r="Y910" s="452"/>
      <c r="Z910" s="452"/>
      <c r="AA910" s="452"/>
      <c r="AB910" s="452"/>
      <c r="AC910" s="452"/>
      <c r="AD910" s="311"/>
    </row>
    <row r="911" spans="1:30" ht="19.5" customHeight="1">
      <c r="A911" s="311"/>
      <c r="B911" s="311"/>
      <c r="C911" s="452"/>
      <c r="D911" s="111" t="s">
        <v>2281</v>
      </c>
      <c r="E911" s="452"/>
      <c r="F911" s="531"/>
      <c r="G911" s="314"/>
      <c r="H911" s="356"/>
      <c r="I911" s="314"/>
      <c r="J911" s="356"/>
      <c r="K911" s="314"/>
      <c r="L911" s="356"/>
      <c r="M911" s="314"/>
      <c r="N911" s="356"/>
      <c r="O911" s="314"/>
      <c r="P911" s="76"/>
      <c r="Q911" s="336"/>
      <c r="R911" s="76"/>
      <c r="S911" s="336"/>
      <c r="T911" s="315"/>
      <c r="U911" s="316"/>
      <c r="V911" s="316"/>
      <c r="W911" s="452"/>
      <c r="X911" s="452"/>
      <c r="Y911" s="452"/>
      <c r="Z911" s="452"/>
      <c r="AA911" s="452"/>
      <c r="AB911" s="452"/>
      <c r="AC911" s="452"/>
      <c r="AD911" s="311"/>
    </row>
    <row r="912" spans="1:30" ht="19.5" customHeight="1">
      <c r="A912" s="311"/>
      <c r="B912" s="311"/>
      <c r="C912" s="452"/>
      <c r="D912" s="111" t="s">
        <v>2594</v>
      </c>
      <c r="E912" s="452"/>
      <c r="F912" s="531"/>
      <c r="G912" s="314"/>
      <c r="H912" s="356"/>
      <c r="I912" s="314"/>
      <c r="J912" s="356"/>
      <c r="K912" s="314"/>
      <c r="L912" s="356"/>
      <c r="M912" s="314"/>
      <c r="N912" s="356"/>
      <c r="O912" s="314"/>
      <c r="P912" s="76"/>
      <c r="Q912" s="336"/>
      <c r="R912" s="76"/>
      <c r="S912" s="336"/>
      <c r="T912" s="315"/>
      <c r="U912" s="316"/>
      <c r="V912" s="316"/>
      <c r="W912" s="452"/>
      <c r="X912" s="452"/>
      <c r="Y912" s="452"/>
      <c r="Z912" s="452"/>
      <c r="AA912" s="452"/>
      <c r="AB912" s="452"/>
      <c r="AC912" s="452"/>
      <c r="AD912" s="311"/>
    </row>
    <row r="913" spans="1:30" ht="19.5" customHeight="1">
      <c r="A913" s="311"/>
      <c r="B913" s="311"/>
      <c r="C913" s="452"/>
      <c r="D913" s="111" t="s">
        <v>7434</v>
      </c>
      <c r="E913" s="452"/>
      <c r="F913" s="531"/>
      <c r="G913" s="314"/>
      <c r="H913" s="356"/>
      <c r="I913" s="314"/>
      <c r="J913" s="356"/>
      <c r="K913" s="314"/>
      <c r="L913" s="356"/>
      <c r="M913" s="314"/>
      <c r="N913" s="356"/>
      <c r="O913" s="314"/>
      <c r="P913" s="76"/>
      <c r="Q913" s="336"/>
      <c r="R913" s="76"/>
      <c r="S913" s="336"/>
      <c r="T913" s="315"/>
      <c r="U913" s="316"/>
      <c r="V913" s="316"/>
      <c r="W913" s="452"/>
      <c r="X913" s="452"/>
      <c r="Y913" s="452"/>
      <c r="Z913" s="452"/>
      <c r="AA913" s="452"/>
      <c r="AB913" s="452"/>
      <c r="AC913" s="452"/>
      <c r="AD913" s="311"/>
    </row>
    <row r="914" spans="1:30" ht="19.5" customHeight="1">
      <c r="A914" s="311"/>
      <c r="B914" s="311"/>
      <c r="C914" s="452"/>
      <c r="D914" s="111" t="s">
        <v>8949</v>
      </c>
      <c r="E914" s="452"/>
      <c r="F914" s="531"/>
      <c r="G914" s="314"/>
      <c r="H914" s="356"/>
      <c r="I914" s="314"/>
      <c r="J914" s="356"/>
      <c r="K914" s="314"/>
      <c r="L914" s="356"/>
      <c r="M914" s="314"/>
      <c r="N914" s="356"/>
      <c r="O914" s="314"/>
      <c r="P914" s="76"/>
      <c r="Q914" s="336"/>
      <c r="R914" s="76"/>
      <c r="S914" s="336"/>
      <c r="T914" s="315"/>
      <c r="U914" s="316"/>
      <c r="V914" s="316"/>
      <c r="W914" s="452"/>
      <c r="X914" s="452"/>
      <c r="Y914" s="452"/>
      <c r="Z914" s="452"/>
      <c r="AA914" s="452"/>
      <c r="AB914" s="452"/>
      <c r="AC914" s="452"/>
      <c r="AD914" s="311"/>
    </row>
    <row r="915" spans="1:30" ht="19.5" customHeight="1">
      <c r="A915" s="311"/>
      <c r="B915" s="311"/>
      <c r="C915" s="452"/>
      <c r="D915" s="111" t="s">
        <v>8950</v>
      </c>
      <c r="E915" s="452"/>
      <c r="F915" s="531"/>
      <c r="G915" s="314"/>
      <c r="H915" s="356"/>
      <c r="I915" s="314"/>
      <c r="J915" s="356"/>
      <c r="K915" s="314"/>
      <c r="L915" s="356"/>
      <c r="M915" s="314"/>
      <c r="N915" s="356"/>
      <c r="O915" s="314"/>
      <c r="P915" s="76"/>
      <c r="Q915" s="336"/>
      <c r="R915" s="76"/>
      <c r="S915" s="336"/>
      <c r="T915" s="315"/>
      <c r="U915" s="316"/>
      <c r="V915" s="316"/>
      <c r="W915" s="452"/>
      <c r="X915" s="452"/>
      <c r="Y915" s="452"/>
      <c r="Z915" s="452"/>
      <c r="AA915" s="452"/>
      <c r="AB915" s="452"/>
      <c r="AC915" s="452"/>
      <c r="AD915" s="311"/>
    </row>
    <row r="916" spans="1:30" ht="19.5" customHeight="1">
      <c r="A916" s="311"/>
      <c r="B916" s="311"/>
      <c r="C916" s="452"/>
      <c r="D916" s="111" t="s">
        <v>8951</v>
      </c>
      <c r="E916" s="452"/>
      <c r="F916" s="531"/>
      <c r="G916" s="314"/>
      <c r="H916" s="356"/>
      <c r="I916" s="314"/>
      <c r="J916" s="356"/>
      <c r="K916" s="314"/>
      <c r="L916" s="356"/>
      <c r="M916" s="314"/>
      <c r="N916" s="356"/>
      <c r="O916" s="314"/>
      <c r="P916" s="76"/>
      <c r="Q916" s="336"/>
      <c r="R916" s="76"/>
      <c r="S916" s="336"/>
      <c r="T916" s="315"/>
      <c r="U916" s="316"/>
      <c r="V916" s="316"/>
      <c r="W916" s="452"/>
      <c r="X916" s="452"/>
      <c r="Y916" s="452"/>
      <c r="Z916" s="452"/>
      <c r="AA916" s="452"/>
      <c r="AB916" s="452"/>
      <c r="AC916" s="452"/>
      <c r="AD916" s="311"/>
    </row>
    <row r="917" spans="1:30" ht="19.5" customHeight="1">
      <c r="A917" s="311"/>
      <c r="B917" s="311"/>
      <c r="C917" s="452"/>
      <c r="D917" s="111" t="s">
        <v>8952</v>
      </c>
      <c r="E917" s="452"/>
      <c r="F917" s="531"/>
      <c r="G917" s="314"/>
      <c r="H917" s="356"/>
      <c r="I917" s="314"/>
      <c r="J917" s="356"/>
      <c r="K917" s="314"/>
      <c r="L917" s="356"/>
      <c r="M917" s="314"/>
      <c r="N917" s="356"/>
      <c r="O917" s="314"/>
      <c r="P917" s="76"/>
      <c r="Q917" s="336"/>
      <c r="R917" s="76"/>
      <c r="S917" s="336"/>
      <c r="T917" s="315"/>
      <c r="U917" s="316"/>
      <c r="V917" s="316"/>
      <c r="W917" s="452"/>
      <c r="X917" s="452"/>
      <c r="Y917" s="452"/>
      <c r="Z917" s="452"/>
      <c r="AA917" s="452"/>
      <c r="AB917" s="452"/>
      <c r="AC917" s="452"/>
      <c r="AD917" s="311"/>
    </row>
    <row r="918" spans="1:30" ht="19.5" customHeight="1">
      <c r="A918" s="311"/>
      <c r="B918" s="311"/>
      <c r="C918" s="452"/>
      <c r="D918" s="111" t="s">
        <v>7394</v>
      </c>
      <c r="E918" s="452"/>
      <c r="F918" s="531"/>
      <c r="G918" s="314"/>
      <c r="H918" s="356"/>
      <c r="I918" s="314"/>
      <c r="J918" s="356"/>
      <c r="K918" s="314"/>
      <c r="L918" s="356"/>
      <c r="M918" s="314"/>
      <c r="N918" s="356"/>
      <c r="O918" s="314"/>
      <c r="P918" s="76"/>
      <c r="Q918" s="336"/>
      <c r="R918" s="76"/>
      <c r="S918" s="336"/>
      <c r="T918" s="315"/>
      <c r="U918" s="316"/>
      <c r="V918" s="316"/>
      <c r="W918" s="452"/>
      <c r="X918" s="452"/>
      <c r="Y918" s="452"/>
      <c r="Z918" s="452"/>
      <c r="AA918" s="452"/>
      <c r="AB918" s="452"/>
      <c r="AC918" s="452"/>
      <c r="AD918" s="311"/>
    </row>
    <row r="919" spans="1:30" ht="19.5" customHeight="1">
      <c r="A919" s="311"/>
      <c r="B919" s="311"/>
      <c r="C919" s="452"/>
      <c r="D919" s="111" t="s">
        <v>8165</v>
      </c>
      <c r="E919" s="452"/>
      <c r="F919" s="531"/>
      <c r="G919" s="314"/>
      <c r="H919" s="356"/>
      <c r="I919" s="314"/>
      <c r="J919" s="356"/>
      <c r="K919" s="314"/>
      <c r="L919" s="356"/>
      <c r="M919" s="314"/>
      <c r="N919" s="356"/>
      <c r="O919" s="314"/>
      <c r="P919" s="76"/>
      <c r="Q919" s="336"/>
      <c r="R919" s="76"/>
      <c r="S919" s="336"/>
      <c r="T919" s="315"/>
      <c r="U919" s="316"/>
      <c r="V919" s="316"/>
      <c r="W919" s="452"/>
      <c r="X919" s="452"/>
      <c r="Y919" s="452"/>
      <c r="Z919" s="452"/>
      <c r="AA919" s="452"/>
      <c r="AB919" s="452"/>
      <c r="AC919" s="452"/>
      <c r="AD919" s="311"/>
    </row>
    <row r="920" spans="1:30" ht="19.5" customHeight="1">
      <c r="A920" s="311"/>
      <c r="B920" s="311"/>
      <c r="C920" s="452"/>
      <c r="D920" s="111" t="s">
        <v>3777</v>
      </c>
      <c r="E920" s="452"/>
      <c r="F920" s="531"/>
      <c r="G920" s="314"/>
      <c r="H920" s="356"/>
      <c r="I920" s="314"/>
      <c r="J920" s="356"/>
      <c r="K920" s="314"/>
      <c r="L920" s="356"/>
      <c r="M920" s="314"/>
      <c r="N920" s="356"/>
      <c r="O920" s="314"/>
      <c r="P920" s="76"/>
      <c r="Q920" s="336"/>
      <c r="R920" s="76"/>
      <c r="S920" s="336"/>
      <c r="T920" s="315"/>
      <c r="U920" s="316"/>
      <c r="V920" s="316"/>
      <c r="W920" s="452"/>
      <c r="X920" s="452"/>
      <c r="Y920" s="452"/>
      <c r="Z920" s="452"/>
      <c r="AA920" s="452"/>
      <c r="AB920" s="452"/>
      <c r="AC920" s="452"/>
      <c r="AD920" s="311"/>
    </row>
    <row r="921" spans="1:30" ht="19.5" customHeight="1">
      <c r="A921" s="374" t="s">
        <v>3400</v>
      </c>
      <c r="B921" s="374" t="s">
        <v>2607</v>
      </c>
      <c r="C921" s="358" t="s">
        <v>3420</v>
      </c>
      <c r="D921" s="374"/>
      <c r="E921" s="358"/>
      <c r="F921" s="443"/>
      <c r="G921" s="444"/>
      <c r="H921" s="443"/>
      <c r="I921" s="444"/>
      <c r="J921" s="443"/>
      <c r="K921" s="444"/>
      <c r="L921" s="443"/>
      <c r="M921" s="444"/>
      <c r="N921" s="443"/>
      <c r="O921" s="444"/>
      <c r="P921" s="490"/>
      <c r="Q921" s="491"/>
      <c r="R921" s="490"/>
      <c r="S921" s="491"/>
      <c r="T921" s="471"/>
      <c r="U921" s="465"/>
      <c r="V921" s="465"/>
      <c r="W921" s="358"/>
      <c r="X921" s="358"/>
      <c r="Y921" s="358"/>
      <c r="Z921" s="358"/>
      <c r="AA921" s="358"/>
      <c r="AB921" s="358"/>
      <c r="AC921" s="358" t="s">
        <v>7010</v>
      </c>
      <c r="AD921" s="374"/>
    </row>
    <row r="922" spans="1:30" ht="20.100000000000001" customHeight="1">
      <c r="A922" s="374" t="s">
        <v>3308</v>
      </c>
      <c r="B922" s="374" t="s">
        <v>1172</v>
      </c>
      <c r="C922" s="358" t="s">
        <v>3354</v>
      </c>
      <c r="D922" s="374"/>
      <c r="E922" s="358"/>
      <c r="F922" s="443"/>
      <c r="G922" s="444"/>
      <c r="H922" s="443">
        <v>1</v>
      </c>
      <c r="I922" s="444">
        <v>100</v>
      </c>
      <c r="J922" s="443">
        <v>1</v>
      </c>
      <c r="K922" s="444">
        <v>100</v>
      </c>
      <c r="L922" s="443">
        <v>19</v>
      </c>
      <c r="M922" s="444">
        <v>100</v>
      </c>
      <c r="N922" s="443">
        <v>13</v>
      </c>
      <c r="O922" s="444">
        <v>100</v>
      </c>
      <c r="P922" s="471">
        <v>13</v>
      </c>
      <c r="Q922" s="465">
        <v>100</v>
      </c>
      <c r="R922" s="471">
        <v>7</v>
      </c>
      <c r="S922" s="465">
        <v>100</v>
      </c>
      <c r="T922" s="471">
        <v>6</v>
      </c>
      <c r="U922" s="465">
        <v>100</v>
      </c>
      <c r="V922" s="465" t="s">
        <v>8028</v>
      </c>
      <c r="W922" s="358" t="s">
        <v>7010</v>
      </c>
      <c r="X922" s="358" t="s">
        <v>7010</v>
      </c>
      <c r="Y922" s="358" t="s">
        <v>7010</v>
      </c>
      <c r="Z922" s="358" t="s">
        <v>7010</v>
      </c>
      <c r="AA922" s="358" t="s">
        <v>7010</v>
      </c>
      <c r="AB922" s="358" t="s">
        <v>7010</v>
      </c>
      <c r="AC922" s="358" t="s">
        <v>7010</v>
      </c>
      <c r="AD922" s="374"/>
    </row>
    <row r="923" spans="1:30" ht="20.100000000000001" customHeight="1">
      <c r="A923" s="311"/>
      <c r="B923" s="311"/>
      <c r="C923" s="452"/>
      <c r="D923" s="311" t="s">
        <v>1959</v>
      </c>
      <c r="E923" s="452" t="s">
        <v>758</v>
      </c>
      <c r="F923" s="531"/>
      <c r="G923" s="314"/>
      <c r="H923" s="356"/>
      <c r="I923" s="314"/>
      <c r="J923" s="356"/>
      <c r="K923" s="314"/>
      <c r="L923" s="356"/>
      <c r="M923" s="314"/>
      <c r="N923" s="356"/>
      <c r="O923" s="314"/>
      <c r="P923" s="315"/>
      <c r="Q923" s="316"/>
      <c r="R923" s="315"/>
      <c r="S923" s="316"/>
      <c r="T923" s="315"/>
      <c r="U923" s="316"/>
      <c r="V923" s="316"/>
      <c r="W923" s="452"/>
      <c r="X923" s="452"/>
      <c r="Y923" s="452"/>
      <c r="Z923" s="452"/>
      <c r="AA923" s="452"/>
      <c r="AB923" s="452"/>
      <c r="AC923" s="452"/>
      <c r="AD923" s="311"/>
    </row>
    <row r="924" spans="1:30" ht="20.100000000000001" customHeight="1">
      <c r="A924" s="311"/>
      <c r="B924" s="311"/>
      <c r="C924" s="452"/>
      <c r="D924" s="311" t="s">
        <v>1960</v>
      </c>
      <c r="E924" s="452"/>
      <c r="F924" s="531"/>
      <c r="G924" s="314"/>
      <c r="H924" s="356"/>
      <c r="I924" s="314"/>
      <c r="J924" s="356"/>
      <c r="K924" s="314"/>
      <c r="L924" s="356"/>
      <c r="M924" s="314"/>
      <c r="N924" s="356"/>
      <c r="O924" s="314"/>
      <c r="P924" s="315"/>
      <c r="Q924" s="316"/>
      <c r="R924" s="315"/>
      <c r="S924" s="316"/>
      <c r="T924" s="315"/>
      <c r="U924" s="316"/>
      <c r="V924" s="316"/>
      <c r="W924" s="452"/>
      <c r="X924" s="452"/>
      <c r="Y924" s="452"/>
      <c r="Z924" s="452"/>
      <c r="AA924" s="452"/>
      <c r="AB924" s="452"/>
      <c r="AC924" s="452"/>
      <c r="AD924" s="311"/>
    </row>
    <row r="925" spans="1:30" ht="20.100000000000001" customHeight="1">
      <c r="A925" s="374" t="s">
        <v>3309</v>
      </c>
      <c r="B925" s="374" t="s">
        <v>1173</v>
      </c>
      <c r="C925" s="358" t="s">
        <v>3355</v>
      </c>
      <c r="D925" s="374"/>
      <c r="E925" s="358"/>
      <c r="F925" s="443"/>
      <c r="G925" s="444"/>
      <c r="H925" s="443"/>
      <c r="I925" s="444"/>
      <c r="J925" s="443"/>
      <c r="K925" s="444"/>
      <c r="L925" s="443"/>
      <c r="M925" s="444"/>
      <c r="N925" s="443"/>
      <c r="O925" s="444"/>
      <c r="P925" s="471"/>
      <c r="Q925" s="465"/>
      <c r="R925" s="471"/>
      <c r="S925" s="465"/>
      <c r="T925" s="471">
        <v>1</v>
      </c>
      <c r="U925" s="465">
        <v>100</v>
      </c>
      <c r="V925" s="465" t="s">
        <v>8028</v>
      </c>
      <c r="W925" s="358" t="s">
        <v>7010</v>
      </c>
      <c r="X925" s="358" t="s">
        <v>7010</v>
      </c>
      <c r="Y925" s="358" t="s">
        <v>7010</v>
      </c>
      <c r="Z925" s="358" t="s">
        <v>7010</v>
      </c>
      <c r="AA925" s="358" t="s">
        <v>7010</v>
      </c>
      <c r="AB925" s="358" t="s">
        <v>7010</v>
      </c>
      <c r="AC925" s="358" t="s">
        <v>7010</v>
      </c>
      <c r="AD925" s="374"/>
    </row>
    <row r="926" spans="1:30" ht="20.100000000000001" customHeight="1">
      <c r="A926" s="311"/>
      <c r="B926" s="311"/>
      <c r="C926" s="452"/>
      <c r="D926" s="311" t="s">
        <v>8188</v>
      </c>
      <c r="E926" s="452" t="s">
        <v>132</v>
      </c>
      <c r="F926" s="531"/>
      <c r="G926" s="314"/>
      <c r="H926" s="356"/>
      <c r="I926" s="314"/>
      <c r="J926" s="356"/>
      <c r="K926" s="314"/>
      <c r="L926" s="356"/>
      <c r="M926" s="314"/>
      <c r="N926" s="356"/>
      <c r="O926" s="314"/>
      <c r="P926" s="315"/>
      <c r="Q926" s="316"/>
      <c r="R926" s="315"/>
      <c r="S926" s="316"/>
      <c r="T926" s="315"/>
      <c r="U926" s="316"/>
      <c r="V926" s="316"/>
      <c r="W926" s="452"/>
      <c r="X926" s="452"/>
      <c r="Y926" s="452"/>
      <c r="Z926" s="452"/>
      <c r="AA926" s="452"/>
      <c r="AB926" s="452"/>
      <c r="AC926" s="452"/>
      <c r="AD926" s="311"/>
    </row>
    <row r="927" spans="1:30" ht="20.100000000000001" customHeight="1">
      <c r="A927" s="311"/>
      <c r="B927" s="311"/>
      <c r="C927" s="452"/>
      <c r="D927" s="311" t="s">
        <v>7312</v>
      </c>
      <c r="E927" s="452"/>
      <c r="F927" s="531"/>
      <c r="G927" s="314"/>
      <c r="H927" s="356"/>
      <c r="I927" s="314"/>
      <c r="J927" s="356"/>
      <c r="K927" s="314"/>
      <c r="L927" s="356"/>
      <c r="M927" s="314"/>
      <c r="N927" s="356"/>
      <c r="O927" s="314"/>
      <c r="P927" s="315"/>
      <c r="Q927" s="316"/>
      <c r="R927" s="315"/>
      <c r="S927" s="316"/>
      <c r="T927" s="315"/>
      <c r="U927" s="316"/>
      <c r="V927" s="316"/>
      <c r="W927" s="452"/>
      <c r="X927" s="452"/>
      <c r="Y927" s="452"/>
      <c r="Z927" s="452"/>
      <c r="AA927" s="452"/>
      <c r="AB927" s="452"/>
      <c r="AC927" s="452"/>
      <c r="AD927" s="311"/>
    </row>
    <row r="928" spans="1:30" ht="20.100000000000001" customHeight="1">
      <c r="A928" s="374" t="s">
        <v>3310</v>
      </c>
      <c r="B928" s="374" t="s">
        <v>1174</v>
      </c>
      <c r="C928" s="358" t="s">
        <v>3356</v>
      </c>
      <c r="D928" s="374"/>
      <c r="E928" s="358"/>
      <c r="F928" s="443"/>
      <c r="G928" s="444"/>
      <c r="H928" s="443"/>
      <c r="I928" s="444"/>
      <c r="J928" s="443"/>
      <c r="K928" s="444"/>
      <c r="L928" s="443">
        <v>3</v>
      </c>
      <c r="M928" s="444">
        <v>100</v>
      </c>
      <c r="N928" s="443">
        <v>2</v>
      </c>
      <c r="O928" s="444">
        <v>100</v>
      </c>
      <c r="P928" s="471">
        <v>2</v>
      </c>
      <c r="Q928" s="465">
        <v>100</v>
      </c>
      <c r="R928" s="471"/>
      <c r="S928" s="465"/>
      <c r="T928" s="471">
        <v>2</v>
      </c>
      <c r="U928" s="465">
        <v>100</v>
      </c>
      <c r="V928" s="465" t="s">
        <v>8028</v>
      </c>
      <c r="W928" s="358" t="s">
        <v>7010</v>
      </c>
      <c r="X928" s="358" t="s">
        <v>7010</v>
      </c>
      <c r="Y928" s="358" t="s">
        <v>7010</v>
      </c>
      <c r="Z928" s="358" t="s">
        <v>7010</v>
      </c>
      <c r="AA928" s="358" t="s">
        <v>7010</v>
      </c>
      <c r="AB928" s="358" t="s">
        <v>7010</v>
      </c>
      <c r="AC928" s="358" t="s">
        <v>7010</v>
      </c>
      <c r="AD928" s="374"/>
    </row>
    <row r="929" spans="1:30" ht="20.100000000000001" customHeight="1">
      <c r="A929" s="311"/>
      <c r="B929" s="311"/>
      <c r="C929" s="452"/>
      <c r="D929" s="311" t="s">
        <v>1959</v>
      </c>
      <c r="E929" s="452" t="s">
        <v>758</v>
      </c>
      <c r="F929" s="531"/>
      <c r="G929" s="314"/>
      <c r="H929" s="356"/>
      <c r="I929" s="314"/>
      <c r="J929" s="356"/>
      <c r="K929" s="314"/>
      <c r="L929" s="356"/>
      <c r="M929" s="314"/>
      <c r="N929" s="356"/>
      <c r="O929" s="314"/>
      <c r="P929" s="315"/>
      <c r="Q929" s="316"/>
      <c r="R929" s="315"/>
      <c r="S929" s="316"/>
      <c r="T929" s="315"/>
      <c r="U929" s="316"/>
      <c r="V929" s="316"/>
      <c r="W929" s="452"/>
      <c r="X929" s="452"/>
      <c r="Y929" s="452"/>
      <c r="Z929" s="452"/>
      <c r="AA929" s="452"/>
      <c r="AB929" s="452"/>
      <c r="AC929" s="452"/>
      <c r="AD929" s="311"/>
    </row>
    <row r="930" spans="1:30" ht="20.100000000000001" customHeight="1">
      <c r="A930" s="311"/>
      <c r="B930" s="311"/>
      <c r="C930" s="452"/>
      <c r="D930" s="311" t="s">
        <v>1960</v>
      </c>
      <c r="E930" s="452"/>
      <c r="F930" s="531"/>
      <c r="G930" s="314"/>
      <c r="H930" s="356"/>
      <c r="I930" s="314"/>
      <c r="J930" s="356"/>
      <c r="K930" s="314"/>
      <c r="L930" s="356"/>
      <c r="M930" s="314"/>
      <c r="N930" s="356"/>
      <c r="O930" s="314"/>
      <c r="P930" s="315"/>
      <c r="Q930" s="316"/>
      <c r="R930" s="315"/>
      <c r="S930" s="316"/>
      <c r="T930" s="315"/>
      <c r="U930" s="316"/>
      <c r="V930" s="316"/>
      <c r="W930" s="452"/>
      <c r="X930" s="452"/>
      <c r="Y930" s="452"/>
      <c r="Z930" s="452"/>
      <c r="AA930" s="452"/>
      <c r="AB930" s="452"/>
      <c r="AC930" s="452"/>
      <c r="AD930" s="311"/>
    </row>
    <row r="931" spans="1:30" ht="20.100000000000001" customHeight="1">
      <c r="A931" s="374" t="s">
        <v>3311</v>
      </c>
      <c r="B931" s="374" t="s">
        <v>1175</v>
      </c>
      <c r="C931" s="358" t="s">
        <v>3357</v>
      </c>
      <c r="D931" s="374"/>
      <c r="E931" s="358"/>
      <c r="F931" s="443"/>
      <c r="G931" s="444"/>
      <c r="H931" s="443"/>
      <c r="I931" s="444"/>
      <c r="J931" s="443"/>
      <c r="K931" s="444"/>
      <c r="L931" s="443">
        <v>1</v>
      </c>
      <c r="M931" s="444">
        <v>100</v>
      </c>
      <c r="N931" s="443"/>
      <c r="O931" s="444"/>
      <c r="P931" s="471"/>
      <c r="Q931" s="465"/>
      <c r="R931" s="471"/>
      <c r="S931" s="465"/>
      <c r="T931" s="471"/>
      <c r="U931" s="465"/>
      <c r="V931" s="465" t="s">
        <v>8028</v>
      </c>
      <c r="W931" s="358" t="s">
        <v>7010</v>
      </c>
      <c r="X931" s="358" t="s">
        <v>7010</v>
      </c>
      <c r="Y931" s="358" t="s">
        <v>7010</v>
      </c>
      <c r="Z931" s="358" t="s">
        <v>7010</v>
      </c>
      <c r="AA931" s="358" t="s">
        <v>7010</v>
      </c>
      <c r="AB931" s="358" t="s">
        <v>7010</v>
      </c>
      <c r="AC931" s="358" t="s">
        <v>7010</v>
      </c>
      <c r="AD931" s="374"/>
    </row>
    <row r="932" spans="1:30" ht="20.100000000000001" customHeight="1">
      <c r="A932" s="311"/>
      <c r="B932" s="311"/>
      <c r="C932" s="452"/>
      <c r="D932" s="311" t="s">
        <v>1959</v>
      </c>
      <c r="E932" s="452" t="s">
        <v>758</v>
      </c>
      <c r="F932" s="531"/>
      <c r="G932" s="314"/>
      <c r="H932" s="356"/>
      <c r="I932" s="314"/>
      <c r="J932" s="356"/>
      <c r="K932" s="314"/>
      <c r="L932" s="356"/>
      <c r="M932" s="314"/>
      <c r="N932" s="356"/>
      <c r="O932" s="314"/>
      <c r="P932" s="315"/>
      <c r="Q932" s="316"/>
      <c r="R932" s="315"/>
      <c r="S932" s="316"/>
      <c r="T932" s="315"/>
      <c r="U932" s="316"/>
      <c r="V932" s="316"/>
      <c r="W932" s="452"/>
      <c r="X932" s="452"/>
      <c r="Y932" s="452"/>
      <c r="Z932" s="452"/>
      <c r="AA932" s="452"/>
      <c r="AB932" s="452"/>
      <c r="AC932" s="452"/>
      <c r="AD932" s="311"/>
    </row>
    <row r="933" spans="1:30" ht="20.100000000000001" customHeight="1">
      <c r="A933" s="311"/>
      <c r="B933" s="311"/>
      <c r="C933" s="452"/>
      <c r="D933" s="311" t="s">
        <v>1960</v>
      </c>
      <c r="E933" s="452"/>
      <c r="F933" s="531"/>
      <c r="G933" s="314"/>
      <c r="H933" s="356"/>
      <c r="I933" s="314"/>
      <c r="J933" s="356"/>
      <c r="K933" s="314"/>
      <c r="L933" s="356"/>
      <c r="M933" s="314"/>
      <c r="N933" s="356"/>
      <c r="O933" s="314"/>
      <c r="P933" s="315"/>
      <c r="Q933" s="316"/>
      <c r="R933" s="315"/>
      <c r="S933" s="316"/>
      <c r="T933" s="315"/>
      <c r="U933" s="316"/>
      <c r="V933" s="316"/>
      <c r="W933" s="452"/>
      <c r="X933" s="452"/>
      <c r="Y933" s="452"/>
      <c r="Z933" s="452"/>
      <c r="AA933" s="452"/>
      <c r="AB933" s="452"/>
      <c r="AC933" s="452"/>
      <c r="AD933" s="311"/>
    </row>
    <row r="934" spans="1:30" ht="20.100000000000001" customHeight="1">
      <c r="A934" s="374" t="s">
        <v>3312</v>
      </c>
      <c r="B934" s="374" t="s">
        <v>1176</v>
      </c>
      <c r="C934" s="358" t="s">
        <v>3335</v>
      </c>
      <c r="D934" s="374" t="s">
        <v>8964</v>
      </c>
      <c r="E934" s="358" t="s">
        <v>7351</v>
      </c>
      <c r="F934" s="443"/>
      <c r="G934" s="444"/>
      <c r="H934" s="443"/>
      <c r="I934" s="444"/>
      <c r="J934" s="443">
        <v>1</v>
      </c>
      <c r="K934" s="444">
        <v>100</v>
      </c>
      <c r="L934" s="443">
        <v>10</v>
      </c>
      <c r="M934" s="444">
        <v>43.478260869565219</v>
      </c>
      <c r="N934" s="443">
        <v>4</v>
      </c>
      <c r="O934" s="444">
        <v>26.666666666666668</v>
      </c>
      <c r="P934" s="471">
        <v>4</v>
      </c>
      <c r="Q934" s="465">
        <v>26.666666666666668</v>
      </c>
      <c r="R934" s="471">
        <v>3</v>
      </c>
      <c r="S934" s="465">
        <v>42.857142857142854</v>
      </c>
      <c r="T934" s="471">
        <v>3</v>
      </c>
      <c r="U934" s="465">
        <v>33.333333333333336</v>
      </c>
      <c r="V934" s="465" t="s">
        <v>8028</v>
      </c>
      <c r="W934" s="358" t="s">
        <v>7010</v>
      </c>
      <c r="X934" s="358" t="s">
        <v>7010</v>
      </c>
      <c r="Y934" s="358" t="s">
        <v>7010</v>
      </c>
      <c r="Z934" s="358" t="s">
        <v>7010</v>
      </c>
      <c r="AA934" s="358" t="s">
        <v>7010</v>
      </c>
      <c r="AB934" s="358" t="s">
        <v>7010</v>
      </c>
      <c r="AC934" s="358" t="s">
        <v>7010</v>
      </c>
      <c r="AD934" s="374"/>
    </row>
    <row r="935" spans="1:30" ht="20.100000000000001" customHeight="1">
      <c r="A935" s="311"/>
      <c r="B935" s="311"/>
      <c r="C935" s="452"/>
      <c r="D935" s="311" t="s">
        <v>8965</v>
      </c>
      <c r="E935" s="452"/>
      <c r="F935" s="531"/>
      <c r="G935" s="314"/>
      <c r="H935" s="356"/>
      <c r="I935" s="314"/>
      <c r="J935" s="356"/>
      <c r="K935" s="314"/>
      <c r="L935" s="356">
        <v>3</v>
      </c>
      <c r="M935" s="314">
        <v>13.043478260869565</v>
      </c>
      <c r="N935" s="356">
        <v>2</v>
      </c>
      <c r="O935" s="314">
        <v>13.333333333333334</v>
      </c>
      <c r="P935" s="315">
        <v>2</v>
      </c>
      <c r="Q935" s="316">
        <v>13.333333333333334</v>
      </c>
      <c r="R935" s="315">
        <v>1</v>
      </c>
      <c r="S935" s="316">
        <v>14.285714285714286</v>
      </c>
      <c r="T935" s="315">
        <v>2</v>
      </c>
      <c r="U935" s="316">
        <v>22.222222222222221</v>
      </c>
      <c r="V935" s="316"/>
      <c r="W935" s="452"/>
      <c r="X935" s="452"/>
      <c r="Y935" s="452"/>
      <c r="Z935" s="452"/>
      <c r="AA935" s="452"/>
      <c r="AB935" s="452"/>
      <c r="AC935" s="452"/>
      <c r="AD935" s="311"/>
    </row>
    <row r="936" spans="1:30" ht="20.100000000000001" customHeight="1">
      <c r="A936" s="311"/>
      <c r="B936" s="311"/>
      <c r="C936" s="452"/>
      <c r="D936" s="311" t="s">
        <v>8966</v>
      </c>
      <c r="E936" s="452"/>
      <c r="F936" s="531"/>
      <c r="G936" s="314"/>
      <c r="H936" s="356">
        <v>1</v>
      </c>
      <c r="I936" s="314">
        <v>100</v>
      </c>
      <c r="J936" s="356"/>
      <c r="K936" s="314"/>
      <c r="L936" s="356">
        <v>4</v>
      </c>
      <c r="M936" s="314">
        <v>17.391304347826086</v>
      </c>
      <c r="N936" s="356">
        <v>1</v>
      </c>
      <c r="O936" s="314">
        <v>6.666666666666667</v>
      </c>
      <c r="P936" s="315">
        <v>3</v>
      </c>
      <c r="Q936" s="316">
        <v>20</v>
      </c>
      <c r="R936" s="315"/>
      <c r="S936" s="316"/>
      <c r="T936" s="315">
        <v>1</v>
      </c>
      <c r="U936" s="316">
        <v>11.111111111111111</v>
      </c>
      <c r="V936" s="316"/>
      <c r="W936" s="452"/>
      <c r="X936" s="452"/>
      <c r="Y936" s="452"/>
      <c r="Z936" s="452"/>
      <c r="AA936" s="452"/>
      <c r="AB936" s="452"/>
      <c r="AC936" s="452"/>
      <c r="AD936" s="311"/>
    </row>
    <row r="937" spans="1:30" ht="20.100000000000001" customHeight="1">
      <c r="A937" s="311"/>
      <c r="B937" s="311"/>
      <c r="C937" s="452"/>
      <c r="D937" s="311" t="s">
        <v>8967</v>
      </c>
      <c r="E937" s="452"/>
      <c r="F937" s="531"/>
      <c r="G937" s="314"/>
      <c r="H937" s="356"/>
      <c r="I937" s="314"/>
      <c r="J937" s="356"/>
      <c r="K937" s="314"/>
      <c r="L937" s="356"/>
      <c r="M937" s="314"/>
      <c r="N937" s="356"/>
      <c r="O937" s="314"/>
      <c r="P937" s="315">
        <v>1</v>
      </c>
      <c r="Q937" s="316">
        <v>6.666666666666667</v>
      </c>
      <c r="R937" s="315">
        <v>1</v>
      </c>
      <c r="S937" s="316">
        <v>14.285714285714286</v>
      </c>
      <c r="T937" s="315">
        <v>1</v>
      </c>
      <c r="U937" s="316">
        <v>11.111111111111111</v>
      </c>
      <c r="V937" s="316"/>
      <c r="W937" s="452"/>
      <c r="X937" s="452"/>
      <c r="Y937" s="452"/>
      <c r="Z937" s="452"/>
      <c r="AA937" s="452"/>
      <c r="AB937" s="452"/>
      <c r="AC937" s="452"/>
      <c r="AD937" s="311"/>
    </row>
    <row r="938" spans="1:30" ht="20.100000000000001" customHeight="1">
      <c r="A938" s="311"/>
      <c r="B938" s="311"/>
      <c r="C938" s="452"/>
      <c r="D938" s="311" t="s">
        <v>8968</v>
      </c>
      <c r="E938" s="452"/>
      <c r="F938" s="531"/>
      <c r="G938" s="314"/>
      <c r="H938" s="356"/>
      <c r="I938" s="314"/>
      <c r="J938" s="356"/>
      <c r="K938" s="314"/>
      <c r="L938" s="356"/>
      <c r="M938" s="314"/>
      <c r="N938" s="356">
        <v>1</v>
      </c>
      <c r="O938" s="314">
        <v>6.666666666666667</v>
      </c>
      <c r="P938" s="315">
        <v>1</v>
      </c>
      <c r="Q938" s="316">
        <v>6.666666666666667</v>
      </c>
      <c r="R938" s="315"/>
      <c r="S938" s="316"/>
      <c r="T938" s="315"/>
      <c r="U938" s="316"/>
      <c r="V938" s="316"/>
      <c r="W938" s="452"/>
      <c r="X938" s="452"/>
      <c r="Y938" s="452"/>
      <c r="Z938" s="452"/>
      <c r="AA938" s="452"/>
      <c r="AB938" s="452"/>
      <c r="AC938" s="452"/>
      <c r="AD938" s="311"/>
    </row>
    <row r="939" spans="1:30" ht="20.100000000000001" customHeight="1">
      <c r="A939" s="311"/>
      <c r="B939" s="311"/>
      <c r="C939" s="452"/>
      <c r="D939" s="311" t="s">
        <v>8969</v>
      </c>
      <c r="E939" s="452"/>
      <c r="F939" s="531"/>
      <c r="G939" s="314"/>
      <c r="H939" s="356"/>
      <c r="I939" s="314"/>
      <c r="J939" s="356"/>
      <c r="K939" s="314"/>
      <c r="L939" s="356">
        <v>5</v>
      </c>
      <c r="M939" s="314">
        <v>21.739130434782609</v>
      </c>
      <c r="N939" s="356">
        <v>7</v>
      </c>
      <c r="O939" s="314">
        <v>46.7</v>
      </c>
      <c r="P939" s="315">
        <v>3</v>
      </c>
      <c r="Q939" s="316">
        <v>20</v>
      </c>
      <c r="R939" s="315">
        <v>1</v>
      </c>
      <c r="S939" s="316">
        <v>14.285714285714286</v>
      </c>
      <c r="T939" s="315">
        <v>2</v>
      </c>
      <c r="U939" s="316">
        <v>22.222222222222221</v>
      </c>
      <c r="V939" s="316"/>
      <c r="W939" s="452"/>
      <c r="X939" s="452"/>
      <c r="Y939" s="452"/>
      <c r="Z939" s="452"/>
      <c r="AA939" s="452"/>
      <c r="AB939" s="452"/>
      <c r="AC939" s="452"/>
      <c r="AD939" s="311"/>
    </row>
    <row r="940" spans="1:30" ht="20.100000000000001" customHeight="1">
      <c r="A940" s="311"/>
      <c r="B940" s="311"/>
      <c r="C940" s="452"/>
      <c r="D940" s="311" t="s">
        <v>3242</v>
      </c>
      <c r="E940" s="452"/>
      <c r="F940" s="531"/>
      <c r="G940" s="314"/>
      <c r="H940" s="356"/>
      <c r="I940" s="314"/>
      <c r="J940" s="356"/>
      <c r="K940" s="314"/>
      <c r="L940" s="356">
        <v>1</v>
      </c>
      <c r="M940" s="314">
        <v>4.3478260869565215</v>
      </c>
      <c r="N940" s="356"/>
      <c r="O940" s="314"/>
      <c r="P940" s="315">
        <v>1</v>
      </c>
      <c r="Q940" s="316">
        <v>6.666666666666667</v>
      </c>
      <c r="R940" s="315">
        <v>1</v>
      </c>
      <c r="S940" s="316">
        <v>14.285714285714286</v>
      </c>
      <c r="T940" s="315"/>
      <c r="U940" s="316"/>
      <c r="V940" s="316"/>
      <c r="W940" s="452"/>
      <c r="X940" s="452"/>
      <c r="Y940" s="452"/>
      <c r="Z940" s="452"/>
      <c r="AA940" s="452"/>
      <c r="AB940" s="452"/>
      <c r="AC940" s="452"/>
      <c r="AD940" s="311"/>
    </row>
    <row r="941" spans="1:30" ht="20.100000000000001" customHeight="1">
      <c r="A941" s="311"/>
      <c r="B941" s="311"/>
      <c r="C941" s="452"/>
      <c r="D941" s="311" t="s">
        <v>1861</v>
      </c>
      <c r="E941" s="452"/>
      <c r="F941" s="531"/>
      <c r="G941" s="314"/>
      <c r="H941" s="356"/>
      <c r="I941" s="314"/>
      <c r="J941" s="356"/>
      <c r="K941" s="314"/>
      <c r="L941" s="356"/>
      <c r="M941" s="314"/>
      <c r="N941" s="356"/>
      <c r="O941" s="314"/>
      <c r="P941" s="315"/>
      <c r="Q941" s="316"/>
      <c r="R941" s="315"/>
      <c r="S941" s="316"/>
      <c r="T941" s="315"/>
      <c r="U941" s="316"/>
      <c r="V941" s="316"/>
      <c r="W941" s="452"/>
      <c r="X941" s="452"/>
      <c r="Y941" s="452"/>
      <c r="Z941" s="452"/>
      <c r="AA941" s="452"/>
      <c r="AB941" s="452"/>
      <c r="AC941" s="452"/>
      <c r="AD941" s="311"/>
    </row>
    <row r="942" spans="1:30" ht="20.100000000000001" customHeight="1">
      <c r="A942" s="311"/>
      <c r="B942" s="311"/>
      <c r="C942" s="452"/>
      <c r="D942" s="311" t="s">
        <v>1862</v>
      </c>
      <c r="E942" s="452"/>
      <c r="F942" s="531"/>
      <c r="G942" s="314"/>
      <c r="H942" s="356"/>
      <c r="I942" s="314"/>
      <c r="J942" s="356"/>
      <c r="K942" s="314"/>
      <c r="L942" s="356"/>
      <c r="M942" s="314"/>
      <c r="N942" s="356"/>
      <c r="O942" s="314"/>
      <c r="P942" s="315"/>
      <c r="Q942" s="316"/>
      <c r="R942" s="315"/>
      <c r="S942" s="316"/>
      <c r="T942" s="315"/>
      <c r="U942" s="316"/>
      <c r="V942" s="316"/>
      <c r="W942" s="452"/>
      <c r="X942" s="452"/>
      <c r="Y942" s="452"/>
      <c r="Z942" s="452"/>
      <c r="AA942" s="452"/>
      <c r="AB942" s="452"/>
      <c r="AC942" s="452"/>
      <c r="AD942" s="311"/>
    </row>
    <row r="943" spans="1:30" ht="20.100000000000001" customHeight="1">
      <c r="A943" s="374" t="s">
        <v>3313</v>
      </c>
      <c r="B943" s="374" t="s">
        <v>1177</v>
      </c>
      <c r="C943" s="358" t="s">
        <v>3358</v>
      </c>
      <c r="D943" s="374"/>
      <c r="E943" s="358"/>
      <c r="F943" s="443"/>
      <c r="G943" s="444"/>
      <c r="H943" s="443"/>
      <c r="I943" s="444"/>
      <c r="J943" s="443"/>
      <c r="K943" s="444"/>
      <c r="L943" s="443">
        <v>1</v>
      </c>
      <c r="M943" s="444">
        <v>100</v>
      </c>
      <c r="N943" s="443"/>
      <c r="O943" s="444"/>
      <c r="P943" s="471">
        <v>1</v>
      </c>
      <c r="Q943" s="465">
        <v>100</v>
      </c>
      <c r="R943" s="471">
        <v>1</v>
      </c>
      <c r="S943" s="465">
        <v>100</v>
      </c>
      <c r="T943" s="471"/>
      <c r="U943" s="465"/>
      <c r="V943" s="465" t="s">
        <v>8028</v>
      </c>
      <c r="W943" s="358" t="s">
        <v>7010</v>
      </c>
      <c r="X943" s="358" t="s">
        <v>7010</v>
      </c>
      <c r="Y943" s="358" t="s">
        <v>7010</v>
      </c>
      <c r="Z943" s="358" t="s">
        <v>7010</v>
      </c>
      <c r="AA943" s="358" t="s">
        <v>7010</v>
      </c>
      <c r="AB943" s="358" t="s">
        <v>7010</v>
      </c>
      <c r="AC943" s="358" t="s">
        <v>7010</v>
      </c>
      <c r="AD943" s="374"/>
    </row>
    <row r="944" spans="1:30" ht="20.100000000000001" customHeight="1">
      <c r="A944" s="374" t="s">
        <v>3314</v>
      </c>
      <c r="B944" s="374" t="s">
        <v>1178</v>
      </c>
      <c r="C944" s="358" t="s">
        <v>3335</v>
      </c>
      <c r="D944" s="374" t="s">
        <v>8970</v>
      </c>
      <c r="E944" s="358" t="s">
        <v>7351</v>
      </c>
      <c r="F944" s="443"/>
      <c r="G944" s="444"/>
      <c r="H944" s="443"/>
      <c r="I944" s="444"/>
      <c r="J944" s="443"/>
      <c r="K944" s="444"/>
      <c r="L944" s="443">
        <v>1</v>
      </c>
      <c r="M944" s="444">
        <v>4.3478260869565215</v>
      </c>
      <c r="N944" s="443"/>
      <c r="O944" s="444"/>
      <c r="P944" s="471"/>
      <c r="Q944" s="465"/>
      <c r="R944" s="471">
        <v>1</v>
      </c>
      <c r="S944" s="465">
        <v>14.285714285714286</v>
      </c>
      <c r="T944" s="471">
        <v>1</v>
      </c>
      <c r="U944" s="465">
        <v>11.111111111111111</v>
      </c>
      <c r="V944" s="465" t="s">
        <v>8028</v>
      </c>
      <c r="W944" s="358" t="s">
        <v>7010</v>
      </c>
      <c r="X944" s="358" t="s">
        <v>7010</v>
      </c>
      <c r="Y944" s="358" t="s">
        <v>7010</v>
      </c>
      <c r="Z944" s="358" t="s">
        <v>7010</v>
      </c>
      <c r="AA944" s="358" t="s">
        <v>7010</v>
      </c>
      <c r="AB944" s="358" t="s">
        <v>7010</v>
      </c>
      <c r="AC944" s="358" t="s">
        <v>7010</v>
      </c>
      <c r="AD944" s="374"/>
    </row>
    <row r="945" spans="1:30" ht="20.100000000000001" customHeight="1">
      <c r="A945" s="311"/>
      <c r="B945" s="311"/>
      <c r="C945" s="452"/>
      <c r="D945" s="311" t="s">
        <v>8971</v>
      </c>
      <c r="E945" s="452"/>
      <c r="F945" s="531"/>
      <c r="G945" s="314"/>
      <c r="H945" s="356"/>
      <c r="I945" s="314"/>
      <c r="J945" s="356"/>
      <c r="K945" s="314"/>
      <c r="L945" s="356">
        <v>2</v>
      </c>
      <c r="M945" s="314">
        <v>8.695652173913043</v>
      </c>
      <c r="N945" s="356">
        <v>1</v>
      </c>
      <c r="O945" s="314">
        <v>6.666666666666667</v>
      </c>
      <c r="P945" s="315"/>
      <c r="Q945" s="316"/>
      <c r="R945" s="315"/>
      <c r="S945" s="316"/>
      <c r="T945" s="315"/>
      <c r="U945" s="316"/>
      <c r="V945" s="316"/>
      <c r="W945" s="452"/>
      <c r="X945" s="452"/>
      <c r="Y945" s="452"/>
      <c r="Z945" s="452"/>
      <c r="AA945" s="452"/>
      <c r="AB945" s="452"/>
      <c r="AC945" s="452"/>
      <c r="AD945" s="311"/>
    </row>
    <row r="946" spans="1:30" ht="20.100000000000001" customHeight="1">
      <c r="A946" s="311"/>
      <c r="B946" s="311"/>
      <c r="C946" s="452"/>
      <c r="D946" s="311" t="s">
        <v>3097</v>
      </c>
      <c r="E946" s="452"/>
      <c r="F946" s="531"/>
      <c r="G946" s="314"/>
      <c r="H946" s="356"/>
      <c r="I946" s="314"/>
      <c r="J946" s="356">
        <v>1</v>
      </c>
      <c r="K946" s="314">
        <v>100</v>
      </c>
      <c r="L946" s="356">
        <v>3</v>
      </c>
      <c r="M946" s="314">
        <v>13.043478260869565</v>
      </c>
      <c r="N946" s="356">
        <v>2</v>
      </c>
      <c r="O946" s="314">
        <v>13.333333333333334</v>
      </c>
      <c r="P946" s="315">
        <v>4</v>
      </c>
      <c r="Q946" s="316">
        <v>26.666666666666668</v>
      </c>
      <c r="R946" s="315"/>
      <c r="S946" s="316"/>
      <c r="T946" s="315">
        <v>1</v>
      </c>
      <c r="U946" s="316">
        <v>11.111111111111111</v>
      </c>
      <c r="V946" s="316"/>
      <c r="W946" s="452"/>
      <c r="X946" s="452"/>
      <c r="Y946" s="452"/>
      <c r="Z946" s="452"/>
      <c r="AA946" s="452"/>
      <c r="AB946" s="452"/>
      <c r="AC946" s="452"/>
      <c r="AD946" s="311"/>
    </row>
    <row r="947" spans="1:30" ht="20.100000000000001" customHeight="1">
      <c r="A947" s="311"/>
      <c r="B947" s="311"/>
      <c r="C947" s="452"/>
      <c r="D947" s="311" t="s">
        <v>8972</v>
      </c>
      <c r="E947" s="452"/>
      <c r="F947" s="531"/>
      <c r="G947" s="314"/>
      <c r="H947" s="356"/>
      <c r="I947" s="314"/>
      <c r="J947" s="356"/>
      <c r="K947" s="314"/>
      <c r="L947" s="356">
        <v>8</v>
      </c>
      <c r="M947" s="314">
        <v>34.782608695652172</v>
      </c>
      <c r="N947" s="356">
        <v>6</v>
      </c>
      <c r="O947" s="314">
        <v>40</v>
      </c>
      <c r="P947" s="315">
        <v>5</v>
      </c>
      <c r="Q947" s="316">
        <v>33.333333333333336</v>
      </c>
      <c r="R947" s="315">
        <v>4</v>
      </c>
      <c r="S947" s="316">
        <v>57.142857142857146</v>
      </c>
      <c r="T947" s="315">
        <v>2</v>
      </c>
      <c r="U947" s="316">
        <v>22.222222222222221</v>
      </c>
      <c r="V947" s="316"/>
      <c r="W947" s="452"/>
      <c r="X947" s="452"/>
      <c r="Y947" s="452"/>
      <c r="Z947" s="452"/>
      <c r="AA947" s="452"/>
      <c r="AB947" s="452"/>
      <c r="AC947" s="452"/>
      <c r="AD947" s="311"/>
    </row>
    <row r="948" spans="1:30" ht="20.100000000000001" customHeight="1">
      <c r="A948" s="311"/>
      <c r="B948" s="311"/>
      <c r="C948" s="452"/>
      <c r="D948" s="311" t="s">
        <v>8973</v>
      </c>
      <c r="E948" s="452"/>
      <c r="F948" s="531"/>
      <c r="G948" s="314"/>
      <c r="H948" s="356">
        <v>1</v>
      </c>
      <c r="I948" s="314">
        <v>100</v>
      </c>
      <c r="J948" s="356"/>
      <c r="K948" s="314"/>
      <c r="L948" s="356">
        <v>9</v>
      </c>
      <c r="M948" s="314">
        <v>39.130434782608695</v>
      </c>
      <c r="N948" s="356">
        <v>6</v>
      </c>
      <c r="O948" s="314">
        <v>40</v>
      </c>
      <c r="P948" s="315">
        <v>6</v>
      </c>
      <c r="Q948" s="316">
        <v>40</v>
      </c>
      <c r="R948" s="315">
        <v>2</v>
      </c>
      <c r="S948" s="316">
        <v>28.571428571428573</v>
      </c>
      <c r="T948" s="315">
        <v>5</v>
      </c>
      <c r="U948" s="316">
        <v>55.555555555555557</v>
      </c>
      <c r="V948" s="316"/>
      <c r="W948" s="452"/>
      <c r="X948" s="452"/>
      <c r="Y948" s="452"/>
      <c r="Z948" s="452"/>
      <c r="AA948" s="452"/>
      <c r="AB948" s="452"/>
      <c r="AC948" s="452"/>
      <c r="AD948" s="311"/>
    </row>
    <row r="949" spans="1:30" ht="20.100000000000001" customHeight="1">
      <c r="A949" s="311"/>
      <c r="B949" s="311"/>
      <c r="C949" s="452"/>
      <c r="D949" s="311" t="s">
        <v>1861</v>
      </c>
      <c r="E949" s="452"/>
      <c r="F949" s="531"/>
      <c r="G949" s="314"/>
      <c r="H949" s="356"/>
      <c r="I949" s="314"/>
      <c r="J949" s="356"/>
      <c r="K949" s="314"/>
      <c r="L949" s="356"/>
      <c r="M949" s="314"/>
      <c r="N949" s="356"/>
      <c r="O949" s="314"/>
      <c r="P949" s="315"/>
      <c r="Q949" s="316"/>
      <c r="R949" s="315"/>
      <c r="S949" s="316"/>
      <c r="T949" s="315"/>
      <c r="U949" s="316"/>
      <c r="V949" s="316"/>
      <c r="W949" s="452"/>
      <c r="X949" s="452"/>
      <c r="Y949" s="452"/>
      <c r="Z949" s="452"/>
      <c r="AA949" s="452"/>
      <c r="AB949" s="452"/>
      <c r="AC949" s="452"/>
      <c r="AD949" s="311"/>
    </row>
    <row r="950" spans="1:30" ht="20.100000000000001" customHeight="1">
      <c r="A950" s="311"/>
      <c r="B950" s="311"/>
      <c r="C950" s="452"/>
      <c r="D950" s="311" t="s">
        <v>1862</v>
      </c>
      <c r="E950" s="452"/>
      <c r="F950" s="531"/>
      <c r="G950" s="314"/>
      <c r="H950" s="356"/>
      <c r="I950" s="314"/>
      <c r="J950" s="356"/>
      <c r="K950" s="314"/>
      <c r="L950" s="356"/>
      <c r="M950" s="314"/>
      <c r="N950" s="356"/>
      <c r="O950" s="314"/>
      <c r="P950" s="315"/>
      <c r="Q950" s="316"/>
      <c r="R950" s="315"/>
      <c r="S950" s="316"/>
      <c r="T950" s="315"/>
      <c r="U950" s="316"/>
      <c r="V950" s="316"/>
      <c r="W950" s="452"/>
      <c r="X950" s="452"/>
      <c r="Y950" s="452"/>
      <c r="Z950" s="452"/>
      <c r="AA950" s="452"/>
      <c r="AB950" s="452"/>
      <c r="AC950" s="452"/>
      <c r="AD950" s="311"/>
    </row>
    <row r="951" spans="1:30" ht="20.100000000000001" customHeight="1">
      <c r="A951" s="374" t="s">
        <v>3315</v>
      </c>
      <c r="B951" s="374" t="s">
        <v>1179</v>
      </c>
      <c r="C951" s="358" t="s">
        <v>3335</v>
      </c>
      <c r="D951" s="374" t="s">
        <v>8974</v>
      </c>
      <c r="E951" s="358" t="s">
        <v>7351</v>
      </c>
      <c r="F951" s="443"/>
      <c r="G951" s="444"/>
      <c r="H951" s="443"/>
      <c r="I951" s="444"/>
      <c r="J951" s="443"/>
      <c r="K951" s="444"/>
      <c r="L951" s="443">
        <v>3</v>
      </c>
      <c r="M951" s="444">
        <v>13.043478260869565</v>
      </c>
      <c r="N951" s="443">
        <v>2</v>
      </c>
      <c r="O951" s="444">
        <v>13.333333333333334</v>
      </c>
      <c r="P951" s="471">
        <v>3</v>
      </c>
      <c r="Q951" s="465">
        <v>20</v>
      </c>
      <c r="R951" s="471">
        <v>2</v>
      </c>
      <c r="S951" s="465">
        <v>28.571428571428573</v>
      </c>
      <c r="T951" s="471">
        <v>3</v>
      </c>
      <c r="U951" s="465">
        <v>33.333333333333336</v>
      </c>
      <c r="V951" s="465" t="s">
        <v>8028</v>
      </c>
      <c r="W951" s="358" t="s">
        <v>7010</v>
      </c>
      <c r="X951" s="358" t="s">
        <v>7010</v>
      </c>
      <c r="Y951" s="358" t="s">
        <v>7010</v>
      </c>
      <c r="Z951" s="358" t="s">
        <v>7010</v>
      </c>
      <c r="AA951" s="358" t="s">
        <v>7010</v>
      </c>
      <c r="AB951" s="358" t="s">
        <v>7010</v>
      </c>
      <c r="AC951" s="358" t="s">
        <v>7010</v>
      </c>
      <c r="AD951" s="374"/>
    </row>
    <row r="952" spans="1:30" ht="20.100000000000001" customHeight="1">
      <c r="A952" s="311"/>
      <c r="B952" s="311"/>
      <c r="C952" s="452"/>
      <c r="D952" s="311" t="s">
        <v>8975</v>
      </c>
      <c r="E952" s="452"/>
      <c r="F952" s="531"/>
      <c r="G952" s="314"/>
      <c r="H952" s="356"/>
      <c r="I952" s="314"/>
      <c r="J952" s="356"/>
      <c r="K952" s="314"/>
      <c r="L952" s="356">
        <v>11</v>
      </c>
      <c r="M952" s="314">
        <v>47.826086956521742</v>
      </c>
      <c r="N952" s="356">
        <v>6</v>
      </c>
      <c r="O952" s="314">
        <v>40</v>
      </c>
      <c r="P952" s="315">
        <v>2</v>
      </c>
      <c r="Q952" s="316">
        <v>13.333333333333334</v>
      </c>
      <c r="R952" s="315">
        <v>1</v>
      </c>
      <c r="S952" s="316">
        <v>14.285714285714286</v>
      </c>
      <c r="T952" s="315">
        <v>1</v>
      </c>
      <c r="U952" s="316">
        <v>11.111111111111111</v>
      </c>
      <c r="V952" s="316"/>
      <c r="W952" s="452"/>
      <c r="X952" s="452"/>
      <c r="Y952" s="452"/>
      <c r="Z952" s="452"/>
      <c r="AA952" s="452"/>
      <c r="AB952" s="452"/>
      <c r="AC952" s="452"/>
      <c r="AD952" s="311"/>
    </row>
    <row r="953" spans="1:30" ht="20.100000000000001" customHeight="1">
      <c r="A953" s="311"/>
      <c r="B953" s="311"/>
      <c r="C953" s="452"/>
      <c r="D953" s="311" t="s">
        <v>3097</v>
      </c>
      <c r="E953" s="452"/>
      <c r="F953" s="531"/>
      <c r="G953" s="314"/>
      <c r="H953" s="356"/>
      <c r="I953" s="314"/>
      <c r="J953" s="356">
        <v>1</v>
      </c>
      <c r="K953" s="314">
        <v>100</v>
      </c>
      <c r="L953" s="356">
        <v>2</v>
      </c>
      <c r="M953" s="314">
        <v>8.695652173913043</v>
      </c>
      <c r="N953" s="356">
        <v>2</v>
      </c>
      <c r="O953" s="314">
        <v>13.333333333333334</v>
      </c>
      <c r="P953" s="315">
        <v>2</v>
      </c>
      <c r="Q953" s="316">
        <v>13.333333333333334</v>
      </c>
      <c r="R953" s="315"/>
      <c r="S953" s="316"/>
      <c r="T953" s="315">
        <v>3</v>
      </c>
      <c r="U953" s="316">
        <v>33.333333333333336</v>
      </c>
      <c r="V953" s="316"/>
      <c r="W953" s="452"/>
      <c r="X953" s="452"/>
      <c r="Y953" s="452"/>
      <c r="Z953" s="452"/>
      <c r="AA953" s="452"/>
      <c r="AB953" s="452"/>
      <c r="AC953" s="452"/>
      <c r="AD953" s="311"/>
    </row>
    <row r="954" spans="1:30" ht="20.100000000000001" customHeight="1">
      <c r="A954" s="311"/>
      <c r="B954" s="311"/>
      <c r="C954" s="452"/>
      <c r="D954" s="311" t="s">
        <v>8976</v>
      </c>
      <c r="E954" s="452"/>
      <c r="F954" s="531"/>
      <c r="G954" s="314"/>
      <c r="H954" s="356"/>
      <c r="I954" s="314"/>
      <c r="J954" s="356"/>
      <c r="K954" s="314"/>
      <c r="L954" s="356">
        <v>3</v>
      </c>
      <c r="M954" s="314">
        <v>13.043478260869565</v>
      </c>
      <c r="N954" s="356">
        <v>3</v>
      </c>
      <c r="O954" s="314">
        <v>20</v>
      </c>
      <c r="P954" s="315">
        <v>3</v>
      </c>
      <c r="Q954" s="316">
        <v>20</v>
      </c>
      <c r="R954" s="315">
        <v>4</v>
      </c>
      <c r="S954" s="316">
        <v>57.142857142857146</v>
      </c>
      <c r="T954" s="315">
        <v>1</v>
      </c>
      <c r="U954" s="316">
        <v>11.111111111111111</v>
      </c>
      <c r="V954" s="316"/>
      <c r="W954" s="452"/>
      <c r="X954" s="452"/>
      <c r="Y954" s="452"/>
      <c r="Z954" s="452"/>
      <c r="AA954" s="452"/>
      <c r="AB954" s="452"/>
      <c r="AC954" s="452"/>
      <c r="AD954" s="311"/>
    </row>
    <row r="955" spans="1:30" ht="20.100000000000001" customHeight="1">
      <c r="A955" s="311"/>
      <c r="B955" s="311"/>
      <c r="C955" s="452"/>
      <c r="D955" s="311" t="s">
        <v>8977</v>
      </c>
      <c r="E955" s="452"/>
      <c r="F955" s="531"/>
      <c r="G955" s="314"/>
      <c r="H955" s="356">
        <v>1</v>
      </c>
      <c r="I955" s="314">
        <v>100</v>
      </c>
      <c r="J955" s="356"/>
      <c r="K955" s="314"/>
      <c r="L955" s="356">
        <v>4</v>
      </c>
      <c r="M955" s="314">
        <v>17.391304347826086</v>
      </c>
      <c r="N955" s="356">
        <v>2</v>
      </c>
      <c r="O955" s="314">
        <v>13.333333333333334</v>
      </c>
      <c r="P955" s="315">
        <v>5</v>
      </c>
      <c r="Q955" s="316">
        <v>33.333333333333336</v>
      </c>
      <c r="R955" s="315"/>
      <c r="S955" s="316"/>
      <c r="T955" s="315">
        <v>1</v>
      </c>
      <c r="U955" s="316">
        <v>11.111111111111111</v>
      </c>
      <c r="V955" s="316"/>
      <c r="W955" s="452"/>
      <c r="X955" s="452"/>
      <c r="Y955" s="452"/>
      <c r="Z955" s="452"/>
      <c r="AA955" s="452"/>
      <c r="AB955" s="452"/>
      <c r="AC955" s="452"/>
      <c r="AD955" s="311"/>
    </row>
    <row r="956" spans="1:30" ht="20.100000000000001" customHeight="1">
      <c r="A956" s="311"/>
      <c r="B956" s="311"/>
      <c r="C956" s="452"/>
      <c r="D956" s="311" t="s">
        <v>1861</v>
      </c>
      <c r="E956" s="452"/>
      <c r="F956" s="531"/>
      <c r="G956" s="314"/>
      <c r="H956" s="356"/>
      <c r="I956" s="314"/>
      <c r="J956" s="356"/>
      <c r="K956" s="314"/>
      <c r="L956" s="356"/>
      <c r="M956" s="314"/>
      <c r="N956" s="356"/>
      <c r="O956" s="314"/>
      <c r="P956" s="315"/>
      <c r="Q956" s="316"/>
      <c r="R956" s="315"/>
      <c r="S956" s="316"/>
      <c r="T956" s="315"/>
      <c r="U956" s="316"/>
      <c r="V956" s="316"/>
      <c r="W956" s="452"/>
      <c r="X956" s="452"/>
      <c r="Y956" s="452"/>
      <c r="Z956" s="452"/>
      <c r="AA956" s="452"/>
      <c r="AB956" s="452"/>
      <c r="AC956" s="452"/>
      <c r="AD956" s="311"/>
    </row>
    <row r="957" spans="1:30" ht="20.100000000000001" customHeight="1">
      <c r="A957" s="311"/>
      <c r="B957" s="311"/>
      <c r="C957" s="452"/>
      <c r="D957" s="311" t="s">
        <v>1862</v>
      </c>
      <c r="E957" s="452"/>
      <c r="F957" s="531"/>
      <c r="G957" s="314"/>
      <c r="H957" s="356"/>
      <c r="I957" s="314"/>
      <c r="J957" s="356"/>
      <c r="K957" s="314"/>
      <c r="L957" s="356"/>
      <c r="M957" s="314"/>
      <c r="N957" s="356"/>
      <c r="O957" s="314"/>
      <c r="P957" s="315"/>
      <c r="Q957" s="316"/>
      <c r="R957" s="315"/>
      <c r="S957" s="316"/>
      <c r="T957" s="315"/>
      <c r="U957" s="316"/>
      <c r="V957" s="316"/>
      <c r="W957" s="452"/>
      <c r="X957" s="452"/>
      <c r="Y957" s="452"/>
      <c r="Z957" s="452"/>
      <c r="AA957" s="452"/>
      <c r="AB957" s="452"/>
      <c r="AC957" s="452"/>
      <c r="AD957" s="311"/>
    </row>
    <row r="958" spans="1:30" ht="20.100000000000001" customHeight="1">
      <c r="A958" s="374" t="s">
        <v>8994</v>
      </c>
      <c r="B958" s="374" t="s">
        <v>8995</v>
      </c>
      <c r="C958" s="358" t="s">
        <v>8996</v>
      </c>
      <c r="D958" s="374" t="s">
        <v>8981</v>
      </c>
      <c r="E958" s="358" t="s">
        <v>7351</v>
      </c>
      <c r="F958" s="443"/>
      <c r="G958" s="444"/>
      <c r="H958" s="443">
        <v>1</v>
      </c>
      <c r="I958" s="444">
        <v>100</v>
      </c>
      <c r="J958" s="443">
        <v>1</v>
      </c>
      <c r="K958" s="444">
        <v>100</v>
      </c>
      <c r="L958" s="443">
        <v>7</v>
      </c>
      <c r="M958" s="444">
        <v>77.777777777777771</v>
      </c>
      <c r="N958" s="443">
        <v>7</v>
      </c>
      <c r="O958" s="444">
        <v>100</v>
      </c>
      <c r="P958" s="471"/>
      <c r="Q958" s="465"/>
      <c r="R958" s="471"/>
      <c r="S958" s="465"/>
      <c r="T958" s="471"/>
      <c r="U958" s="465"/>
      <c r="V958" s="465" t="s">
        <v>8028</v>
      </c>
      <c r="W958" s="358" t="s">
        <v>7010</v>
      </c>
      <c r="X958" s="358" t="s">
        <v>7010</v>
      </c>
      <c r="Y958" s="358" t="s">
        <v>7010</v>
      </c>
      <c r="Z958" s="358" t="s">
        <v>7010</v>
      </c>
      <c r="AA958" s="358"/>
      <c r="AB958" s="358"/>
      <c r="AC958" s="358"/>
      <c r="AD958" s="374"/>
    </row>
    <row r="959" spans="1:30" ht="20.100000000000001" customHeight="1">
      <c r="A959" s="311"/>
      <c r="B959" s="311"/>
      <c r="C959" s="452"/>
      <c r="D959" s="311" t="s">
        <v>3252</v>
      </c>
      <c r="E959" s="452"/>
      <c r="F959" s="531"/>
      <c r="G959" s="314"/>
      <c r="H959" s="356"/>
      <c r="I959" s="314"/>
      <c r="J959" s="356"/>
      <c r="K959" s="314"/>
      <c r="L959" s="356">
        <v>2</v>
      </c>
      <c r="M959" s="314">
        <v>22.222222222222221</v>
      </c>
      <c r="N959" s="356"/>
      <c r="O959" s="314"/>
      <c r="P959" s="315"/>
      <c r="Q959" s="316"/>
      <c r="R959" s="315"/>
      <c r="S959" s="316"/>
      <c r="T959" s="315"/>
      <c r="U959" s="316"/>
      <c r="V959" s="316"/>
      <c r="W959" s="452"/>
      <c r="X959" s="452"/>
      <c r="Y959" s="452"/>
      <c r="Z959" s="452"/>
      <c r="AA959" s="452"/>
      <c r="AB959" s="452"/>
      <c r="AC959" s="452"/>
      <c r="AD959" s="311"/>
    </row>
    <row r="960" spans="1:30" ht="20.100000000000001" customHeight="1">
      <c r="A960" s="311"/>
      <c r="B960" s="311"/>
      <c r="C960" s="452"/>
      <c r="D960" s="311" t="s">
        <v>1861</v>
      </c>
      <c r="E960" s="452"/>
      <c r="F960" s="531"/>
      <c r="G960" s="314"/>
      <c r="H960" s="356"/>
      <c r="I960" s="314"/>
      <c r="J960" s="356"/>
      <c r="K960" s="314"/>
      <c r="L960" s="356"/>
      <c r="M960" s="314"/>
      <c r="N960" s="356"/>
      <c r="O960" s="314"/>
      <c r="P960" s="315"/>
      <c r="Q960" s="316"/>
      <c r="R960" s="315"/>
      <c r="S960" s="316"/>
      <c r="T960" s="315"/>
      <c r="U960" s="316"/>
      <c r="V960" s="316"/>
      <c r="W960" s="452"/>
      <c r="X960" s="452"/>
      <c r="Y960" s="452"/>
      <c r="Z960" s="452"/>
      <c r="AA960" s="452"/>
      <c r="AB960" s="452"/>
      <c r="AC960" s="452"/>
      <c r="AD960" s="311"/>
    </row>
    <row r="961" spans="1:30" ht="20.100000000000001" customHeight="1">
      <c r="A961" s="311"/>
      <c r="B961" s="311"/>
      <c r="C961" s="452"/>
      <c r="D961" s="311" t="s">
        <v>1862</v>
      </c>
      <c r="E961" s="452"/>
      <c r="F961" s="531"/>
      <c r="G961" s="314"/>
      <c r="H961" s="356"/>
      <c r="I961" s="314"/>
      <c r="J961" s="356"/>
      <c r="K961" s="314"/>
      <c r="L961" s="356"/>
      <c r="M961" s="314"/>
      <c r="N961" s="356"/>
      <c r="O961" s="314"/>
      <c r="P961" s="315"/>
      <c r="Q961" s="316"/>
      <c r="R961" s="315"/>
      <c r="S961" s="316"/>
      <c r="T961" s="315"/>
      <c r="U961" s="316"/>
      <c r="V961" s="316"/>
      <c r="W961" s="452"/>
      <c r="X961" s="452"/>
      <c r="Y961" s="452"/>
      <c r="Z961" s="452"/>
      <c r="AA961" s="452"/>
      <c r="AB961" s="452"/>
      <c r="AC961" s="452"/>
      <c r="AD961" s="311"/>
    </row>
    <row r="962" spans="1:30" ht="20.100000000000001" customHeight="1">
      <c r="A962" s="374" t="s">
        <v>3316</v>
      </c>
      <c r="B962" s="374" t="s">
        <v>1180</v>
      </c>
      <c r="C962" s="358" t="s">
        <v>3335</v>
      </c>
      <c r="D962" s="374" t="s">
        <v>2282</v>
      </c>
      <c r="E962" s="358" t="s">
        <v>7646</v>
      </c>
      <c r="F962" s="443"/>
      <c r="G962" s="444"/>
      <c r="H962" s="443"/>
      <c r="I962" s="444"/>
      <c r="J962" s="443">
        <v>1</v>
      </c>
      <c r="K962" s="444">
        <v>100</v>
      </c>
      <c r="L962" s="443">
        <v>1</v>
      </c>
      <c r="M962" s="444">
        <v>4.3478260869565215</v>
      </c>
      <c r="N962" s="443">
        <v>1</v>
      </c>
      <c r="O962" s="444">
        <v>6.666666666666667</v>
      </c>
      <c r="P962" s="471">
        <v>1</v>
      </c>
      <c r="Q962" s="465">
        <v>6.666666666666667</v>
      </c>
      <c r="R962" s="471">
        <v>1</v>
      </c>
      <c r="S962" s="465">
        <v>14.285714285714286</v>
      </c>
      <c r="T962" s="471">
        <v>1</v>
      </c>
      <c r="U962" s="465">
        <v>11.111111111111111</v>
      </c>
      <c r="V962" s="465" t="s">
        <v>8028</v>
      </c>
      <c r="W962" s="358" t="s">
        <v>7010</v>
      </c>
      <c r="X962" s="358" t="s">
        <v>7010</v>
      </c>
      <c r="Y962" s="358" t="s">
        <v>7010</v>
      </c>
      <c r="Z962" s="358" t="s">
        <v>7010</v>
      </c>
      <c r="AA962" s="358" t="s">
        <v>7010</v>
      </c>
      <c r="AB962" s="358" t="s">
        <v>7010</v>
      </c>
      <c r="AC962" s="358" t="s">
        <v>7010</v>
      </c>
      <c r="AD962" s="374"/>
    </row>
    <row r="963" spans="1:30" ht="20.100000000000001" customHeight="1">
      <c r="A963" s="311"/>
      <c r="B963" s="311"/>
      <c r="C963" s="452"/>
      <c r="D963" s="311" t="s">
        <v>2283</v>
      </c>
      <c r="E963" s="452"/>
      <c r="F963" s="531"/>
      <c r="G963" s="314"/>
      <c r="H963" s="356"/>
      <c r="I963" s="314"/>
      <c r="J963" s="356"/>
      <c r="K963" s="314"/>
      <c r="L963" s="356"/>
      <c r="M963" s="314"/>
      <c r="N963" s="356"/>
      <c r="O963" s="314"/>
      <c r="P963" s="315"/>
      <c r="Q963" s="316"/>
      <c r="R963" s="315"/>
      <c r="S963" s="316"/>
      <c r="T963" s="315"/>
      <c r="U963" s="316"/>
      <c r="V963" s="316"/>
      <c r="W963" s="452"/>
      <c r="X963" s="452"/>
      <c r="Y963" s="452"/>
      <c r="Z963" s="452"/>
      <c r="AA963" s="452"/>
      <c r="AB963" s="452"/>
      <c r="AC963" s="452"/>
      <c r="AD963" s="311"/>
    </row>
    <row r="964" spans="1:30" ht="20.100000000000001" customHeight="1">
      <c r="A964" s="311"/>
      <c r="B964" s="311"/>
      <c r="C964" s="452"/>
      <c r="D964" s="311" t="s">
        <v>8982</v>
      </c>
      <c r="E964" s="452"/>
      <c r="F964" s="531"/>
      <c r="G964" s="314"/>
      <c r="H964" s="356"/>
      <c r="I964" s="314"/>
      <c r="J964" s="356"/>
      <c r="K964" s="314"/>
      <c r="L964" s="356">
        <v>1</v>
      </c>
      <c r="M964" s="314">
        <v>4.3478260869565215</v>
      </c>
      <c r="N964" s="356">
        <v>1</v>
      </c>
      <c r="O964" s="314">
        <v>6.666666666666667</v>
      </c>
      <c r="P964" s="315">
        <v>1</v>
      </c>
      <c r="Q964" s="316">
        <v>6.666666666666667</v>
      </c>
      <c r="R964" s="315"/>
      <c r="S964" s="316"/>
      <c r="T964" s="315">
        <v>1</v>
      </c>
      <c r="U964" s="316">
        <v>11.111111111111111</v>
      </c>
      <c r="V964" s="316"/>
      <c r="W964" s="452"/>
      <c r="X964" s="452"/>
      <c r="Y964" s="452"/>
      <c r="Z964" s="452"/>
      <c r="AA964" s="452"/>
      <c r="AB964" s="452"/>
      <c r="AC964" s="452"/>
      <c r="AD964" s="311"/>
    </row>
    <row r="965" spans="1:30" ht="20.100000000000001" customHeight="1">
      <c r="A965" s="311"/>
      <c r="B965" s="311"/>
      <c r="C965" s="452"/>
      <c r="D965" s="311" t="s">
        <v>2284</v>
      </c>
      <c r="E965" s="452"/>
      <c r="F965" s="531"/>
      <c r="G965" s="314"/>
      <c r="H965" s="356"/>
      <c r="I965" s="314"/>
      <c r="J965" s="356"/>
      <c r="K965" s="314"/>
      <c r="L965" s="356">
        <v>1</v>
      </c>
      <c r="M965" s="314">
        <v>4.3478260869565215</v>
      </c>
      <c r="N965" s="356">
        <v>1</v>
      </c>
      <c r="O965" s="314">
        <v>6.666666666666667</v>
      </c>
      <c r="P965" s="315"/>
      <c r="Q965" s="316"/>
      <c r="R965" s="315"/>
      <c r="S965" s="316"/>
      <c r="T965" s="315"/>
      <c r="U965" s="316"/>
      <c r="V965" s="316"/>
      <c r="W965" s="452"/>
      <c r="X965" s="452"/>
      <c r="Y965" s="452"/>
      <c r="Z965" s="452"/>
      <c r="AA965" s="452"/>
      <c r="AB965" s="452"/>
      <c r="AC965" s="452"/>
      <c r="AD965" s="311"/>
    </row>
    <row r="966" spans="1:30" ht="20.100000000000001" customHeight="1">
      <c r="A966" s="311"/>
      <c r="B966" s="311"/>
      <c r="C966" s="452"/>
      <c r="D966" s="311" t="s">
        <v>8983</v>
      </c>
      <c r="E966" s="452"/>
      <c r="F966" s="531"/>
      <c r="G966" s="314"/>
      <c r="H966" s="356"/>
      <c r="I966" s="314"/>
      <c r="J966" s="356"/>
      <c r="K966" s="314"/>
      <c r="L966" s="356">
        <v>10</v>
      </c>
      <c r="M966" s="314">
        <v>43.478260869565219</v>
      </c>
      <c r="N966" s="356">
        <v>1</v>
      </c>
      <c r="O966" s="314">
        <v>6.666666666666667</v>
      </c>
      <c r="P966" s="315">
        <v>4</v>
      </c>
      <c r="Q966" s="316">
        <v>26.666666666666668</v>
      </c>
      <c r="R966" s="315">
        <v>2</v>
      </c>
      <c r="S966" s="316">
        <v>28.571428571428573</v>
      </c>
      <c r="T966" s="315">
        <v>2</v>
      </c>
      <c r="U966" s="316">
        <v>22.222222222222221</v>
      </c>
      <c r="V966" s="316"/>
      <c r="W966" s="452"/>
      <c r="X966" s="452"/>
      <c r="Y966" s="452"/>
      <c r="Z966" s="452"/>
      <c r="AA966" s="452"/>
      <c r="AB966" s="452"/>
      <c r="AC966" s="452"/>
      <c r="AD966" s="311"/>
    </row>
    <row r="967" spans="1:30" ht="20.100000000000001" customHeight="1">
      <c r="A967" s="311"/>
      <c r="B967" s="311"/>
      <c r="C967" s="452"/>
      <c r="D967" s="311" t="s">
        <v>2285</v>
      </c>
      <c r="E967" s="452"/>
      <c r="F967" s="531"/>
      <c r="G967" s="314"/>
      <c r="H967" s="356">
        <v>1</v>
      </c>
      <c r="I967" s="314">
        <v>100</v>
      </c>
      <c r="J967" s="356"/>
      <c r="K967" s="314"/>
      <c r="L967" s="356">
        <v>2</v>
      </c>
      <c r="M967" s="314">
        <v>8.695652173913043</v>
      </c>
      <c r="N967" s="356">
        <v>3</v>
      </c>
      <c r="O967" s="314">
        <v>20</v>
      </c>
      <c r="P967" s="315">
        <v>2</v>
      </c>
      <c r="Q967" s="316">
        <v>13.333333333333334</v>
      </c>
      <c r="R967" s="315">
        <v>2</v>
      </c>
      <c r="S967" s="316">
        <v>28.571428571428573</v>
      </c>
      <c r="T967" s="315">
        <v>1</v>
      </c>
      <c r="U967" s="316">
        <v>11.111111111111111</v>
      </c>
      <c r="V967" s="316"/>
      <c r="W967" s="452"/>
      <c r="X967" s="452"/>
      <c r="Y967" s="452"/>
      <c r="Z967" s="452"/>
      <c r="AA967" s="452"/>
      <c r="AB967" s="452"/>
      <c r="AC967" s="452"/>
      <c r="AD967" s="311"/>
    </row>
    <row r="968" spans="1:30" ht="20.100000000000001" customHeight="1">
      <c r="A968" s="311"/>
      <c r="B968" s="311"/>
      <c r="C968" s="452"/>
      <c r="D968" s="311" t="s">
        <v>2286</v>
      </c>
      <c r="E968" s="452"/>
      <c r="F968" s="531"/>
      <c r="G968" s="314"/>
      <c r="H968" s="356"/>
      <c r="I968" s="314"/>
      <c r="J968" s="356"/>
      <c r="K968" s="314"/>
      <c r="L968" s="356">
        <v>1</v>
      </c>
      <c r="M968" s="314">
        <v>4.3478260869565215</v>
      </c>
      <c r="N968" s="356"/>
      <c r="O968" s="314"/>
      <c r="P968" s="315"/>
      <c r="Q968" s="316"/>
      <c r="R968" s="315"/>
      <c r="S968" s="316"/>
      <c r="T968" s="315">
        <v>1</v>
      </c>
      <c r="U968" s="316">
        <v>11.111111111111111</v>
      </c>
      <c r="V968" s="316"/>
      <c r="W968" s="452"/>
      <c r="X968" s="452"/>
      <c r="Y968" s="452"/>
      <c r="Z968" s="452"/>
      <c r="AA968" s="452"/>
      <c r="AB968" s="452"/>
      <c r="AC968" s="452"/>
      <c r="AD968" s="311"/>
    </row>
    <row r="969" spans="1:30" ht="20.100000000000001" customHeight="1">
      <c r="A969" s="311"/>
      <c r="B969" s="311"/>
      <c r="C969" s="452"/>
      <c r="D969" s="311" t="s">
        <v>2287</v>
      </c>
      <c r="E969" s="452"/>
      <c r="F969" s="531"/>
      <c r="G969" s="314"/>
      <c r="H969" s="356"/>
      <c r="I969" s="314"/>
      <c r="J969" s="356"/>
      <c r="K969" s="314"/>
      <c r="L969" s="356"/>
      <c r="M969" s="314"/>
      <c r="N969" s="356"/>
      <c r="O969" s="314"/>
      <c r="P969" s="315">
        <v>1</v>
      </c>
      <c r="Q969" s="316">
        <v>6.666666666666667</v>
      </c>
      <c r="R969" s="315"/>
      <c r="S969" s="316"/>
      <c r="T969" s="315">
        <v>2</v>
      </c>
      <c r="U969" s="316">
        <v>22.222222222222221</v>
      </c>
      <c r="V969" s="316"/>
      <c r="W969" s="452"/>
      <c r="X969" s="452"/>
      <c r="Y969" s="452"/>
      <c r="Z969" s="452"/>
      <c r="AA969" s="452"/>
      <c r="AB969" s="452"/>
      <c r="AC969" s="452"/>
      <c r="AD969" s="311"/>
    </row>
    <row r="970" spans="1:30" ht="20.100000000000001" customHeight="1">
      <c r="A970" s="311"/>
      <c r="B970" s="311"/>
      <c r="C970" s="452"/>
      <c r="D970" s="311" t="s">
        <v>2337</v>
      </c>
      <c r="E970" s="452"/>
      <c r="F970" s="531"/>
      <c r="G970" s="314"/>
      <c r="H970" s="356"/>
      <c r="I970" s="314"/>
      <c r="J970" s="356"/>
      <c r="K970" s="314"/>
      <c r="L970" s="356"/>
      <c r="M970" s="314"/>
      <c r="N970" s="356"/>
      <c r="O970" s="314"/>
      <c r="P970" s="315"/>
      <c r="Q970" s="316"/>
      <c r="R970" s="315"/>
      <c r="S970" s="316"/>
      <c r="T970" s="315"/>
      <c r="U970" s="316"/>
      <c r="V970" s="316"/>
      <c r="W970" s="452"/>
      <c r="X970" s="452"/>
      <c r="Y970" s="452"/>
      <c r="Z970" s="452"/>
      <c r="AA970" s="452"/>
      <c r="AB970" s="452"/>
      <c r="AC970" s="452"/>
      <c r="AD970" s="311"/>
    </row>
    <row r="971" spans="1:30" ht="20.100000000000001" customHeight="1">
      <c r="A971" s="311"/>
      <c r="B971" s="311"/>
      <c r="C971" s="452"/>
      <c r="D971" s="311" t="s">
        <v>8473</v>
      </c>
      <c r="E971" s="452"/>
      <c r="F971" s="531"/>
      <c r="G971" s="314"/>
      <c r="H971" s="356"/>
      <c r="I971" s="314"/>
      <c r="J971" s="356"/>
      <c r="K971" s="314"/>
      <c r="L971" s="356">
        <v>7</v>
      </c>
      <c r="M971" s="314">
        <v>30.434782608695652</v>
      </c>
      <c r="N971" s="356">
        <v>8</v>
      </c>
      <c r="O971" s="314">
        <v>53.333333333333336</v>
      </c>
      <c r="P971" s="315">
        <v>6</v>
      </c>
      <c r="Q971" s="316">
        <v>40</v>
      </c>
      <c r="R971" s="315">
        <v>2</v>
      </c>
      <c r="S971" s="316">
        <v>28.571428571428573</v>
      </c>
      <c r="T971" s="315">
        <v>1</v>
      </c>
      <c r="U971" s="316">
        <v>11.1</v>
      </c>
      <c r="V971" s="316"/>
      <c r="W971" s="452"/>
      <c r="X971" s="452"/>
      <c r="Y971" s="452"/>
      <c r="Z971" s="452"/>
      <c r="AA971" s="452"/>
      <c r="AB971" s="452"/>
      <c r="AC971" s="452"/>
      <c r="AD971" s="311"/>
    </row>
    <row r="972" spans="1:30" ht="20.100000000000001" customHeight="1">
      <c r="A972" s="311"/>
      <c r="B972" s="311"/>
      <c r="C972" s="452"/>
      <c r="D972" s="311" t="s">
        <v>1959</v>
      </c>
      <c r="E972" s="452"/>
      <c r="F972" s="531"/>
      <c r="G972" s="314"/>
      <c r="H972" s="356"/>
      <c r="I972" s="314"/>
      <c r="J972" s="356"/>
      <c r="K972" s="314"/>
      <c r="L972" s="356"/>
      <c r="M972" s="314"/>
      <c r="N972" s="356"/>
      <c r="O972" s="314"/>
      <c r="P972" s="315"/>
      <c r="Q972" s="316"/>
      <c r="R972" s="315"/>
      <c r="S972" s="316"/>
      <c r="T972" s="315"/>
      <c r="U972" s="316"/>
      <c r="V972" s="316"/>
      <c r="W972" s="452"/>
      <c r="X972" s="452"/>
      <c r="Y972" s="452"/>
      <c r="Z972" s="452"/>
      <c r="AA972" s="452"/>
      <c r="AB972" s="452"/>
      <c r="AC972" s="452"/>
      <c r="AD972" s="311"/>
    </row>
    <row r="973" spans="1:30" ht="20.100000000000001" customHeight="1">
      <c r="A973" s="311"/>
      <c r="B973" s="311"/>
      <c r="C973" s="452"/>
      <c r="D973" s="311" t="s">
        <v>1960</v>
      </c>
      <c r="E973" s="452"/>
      <c r="F973" s="531"/>
      <c r="G973" s="314"/>
      <c r="H973" s="356"/>
      <c r="I973" s="314"/>
      <c r="J973" s="356"/>
      <c r="K973" s="314"/>
      <c r="L973" s="356"/>
      <c r="M973" s="314"/>
      <c r="N973" s="356"/>
      <c r="O973" s="314"/>
      <c r="P973" s="315"/>
      <c r="Q973" s="316"/>
      <c r="R973" s="315"/>
      <c r="S973" s="316"/>
      <c r="T973" s="315"/>
      <c r="U973" s="316"/>
      <c r="V973" s="316"/>
      <c r="W973" s="452"/>
      <c r="X973" s="452"/>
      <c r="Y973" s="452"/>
      <c r="Z973" s="452"/>
      <c r="AA973" s="452"/>
      <c r="AB973" s="452"/>
      <c r="AC973" s="452"/>
      <c r="AD973" s="311"/>
    </row>
    <row r="974" spans="1:30" ht="20.100000000000001" customHeight="1">
      <c r="A974" s="374" t="s">
        <v>3317</v>
      </c>
      <c r="B974" s="374" t="s">
        <v>1181</v>
      </c>
      <c r="C974" s="358" t="s">
        <v>3359</v>
      </c>
      <c r="D974" s="374"/>
      <c r="E974" s="358"/>
      <c r="F974" s="443"/>
      <c r="G974" s="444"/>
      <c r="H974" s="443"/>
      <c r="I974" s="444"/>
      <c r="J974" s="443"/>
      <c r="K974" s="444"/>
      <c r="L974" s="443"/>
      <c r="M974" s="444"/>
      <c r="N974" s="443"/>
      <c r="O974" s="444"/>
      <c r="P974" s="471"/>
      <c r="Q974" s="465"/>
      <c r="R974" s="471"/>
      <c r="S974" s="465"/>
      <c r="T974" s="471"/>
      <c r="U974" s="465"/>
      <c r="V974" s="465" t="s">
        <v>8028</v>
      </c>
      <c r="W974" s="358" t="s">
        <v>7010</v>
      </c>
      <c r="X974" s="358" t="s">
        <v>7010</v>
      </c>
      <c r="Y974" s="358" t="s">
        <v>7010</v>
      </c>
      <c r="Z974" s="358" t="s">
        <v>7010</v>
      </c>
      <c r="AA974" s="358" t="s">
        <v>7010</v>
      </c>
      <c r="AB974" s="358" t="s">
        <v>7010</v>
      </c>
      <c r="AC974" s="358" t="s">
        <v>7010</v>
      </c>
      <c r="AD974" s="374"/>
    </row>
    <row r="975" spans="1:30" ht="20.100000000000001" customHeight="1">
      <c r="A975" s="374" t="s">
        <v>3318</v>
      </c>
      <c r="B975" s="374" t="s">
        <v>1182</v>
      </c>
      <c r="C975" s="358" t="s">
        <v>3335</v>
      </c>
      <c r="D975" s="374" t="s">
        <v>2267</v>
      </c>
      <c r="E975" s="358"/>
      <c r="F975" s="443"/>
      <c r="G975" s="444"/>
      <c r="H975" s="443"/>
      <c r="I975" s="444"/>
      <c r="J975" s="443"/>
      <c r="K975" s="444"/>
      <c r="L975" s="443"/>
      <c r="M975" s="444"/>
      <c r="N975" s="443"/>
      <c r="O975" s="444"/>
      <c r="P975" s="471"/>
      <c r="Q975" s="465"/>
      <c r="R975" s="471"/>
      <c r="S975" s="465"/>
      <c r="T975" s="471"/>
      <c r="U975" s="465"/>
      <c r="V975" s="465" t="s">
        <v>8028</v>
      </c>
      <c r="W975" s="358"/>
      <c r="X975" s="358"/>
      <c r="Y975" s="358" t="s">
        <v>7010</v>
      </c>
      <c r="Z975" s="358" t="s">
        <v>7010</v>
      </c>
      <c r="AA975" s="358" t="s">
        <v>7010</v>
      </c>
      <c r="AB975" s="358" t="s">
        <v>7010</v>
      </c>
      <c r="AC975" s="358" t="s">
        <v>7010</v>
      </c>
      <c r="AD975" s="374" t="s">
        <v>7431</v>
      </c>
    </row>
    <row r="976" spans="1:30" ht="20.100000000000001" customHeight="1">
      <c r="A976" s="311"/>
      <c r="B976" s="311"/>
      <c r="C976" s="452"/>
      <c r="D976" s="311" t="s">
        <v>2268</v>
      </c>
      <c r="E976" s="452"/>
      <c r="F976" s="531"/>
      <c r="G976" s="314"/>
      <c r="H976" s="356"/>
      <c r="I976" s="314"/>
      <c r="J976" s="356"/>
      <c r="K976" s="314"/>
      <c r="L976" s="356">
        <v>1</v>
      </c>
      <c r="M976" s="314">
        <v>50</v>
      </c>
      <c r="N976" s="356"/>
      <c r="O976" s="314"/>
      <c r="P976" s="315">
        <v>2</v>
      </c>
      <c r="Q976" s="316">
        <v>40</v>
      </c>
      <c r="R976" s="315">
        <v>1</v>
      </c>
      <c r="S976" s="316">
        <v>50</v>
      </c>
      <c r="T976" s="315"/>
      <c r="U976" s="316"/>
      <c r="V976" s="316"/>
      <c r="W976" s="452"/>
      <c r="X976" s="452"/>
      <c r="Y976" s="452"/>
      <c r="Z976" s="452"/>
      <c r="AA976" s="452"/>
      <c r="AB976" s="452"/>
      <c r="AC976" s="452"/>
      <c r="AD976" s="311" t="s">
        <v>7432</v>
      </c>
    </row>
    <row r="977" spans="1:30" ht="20.100000000000001" customHeight="1">
      <c r="A977" s="311"/>
      <c r="B977" s="311"/>
      <c r="C977" s="452"/>
      <c r="D977" s="311" t="s">
        <v>2269</v>
      </c>
      <c r="E977" s="452"/>
      <c r="F977" s="531"/>
      <c r="G977" s="314"/>
      <c r="H977" s="356"/>
      <c r="I977" s="314"/>
      <c r="J977" s="356"/>
      <c r="K977" s="314"/>
      <c r="L977" s="356"/>
      <c r="M977" s="314"/>
      <c r="N977" s="356"/>
      <c r="O977" s="314"/>
      <c r="P977" s="315"/>
      <c r="Q977" s="316"/>
      <c r="R977" s="315"/>
      <c r="S977" s="316"/>
      <c r="T977" s="315"/>
      <c r="U977" s="316"/>
      <c r="V977" s="316"/>
      <c r="W977" s="452"/>
      <c r="X977" s="452"/>
      <c r="Y977" s="452"/>
      <c r="Z977" s="452"/>
      <c r="AA977" s="452"/>
      <c r="AB977" s="452"/>
      <c r="AC977" s="452"/>
      <c r="AD977" s="311"/>
    </row>
    <row r="978" spans="1:30" ht="20.100000000000001" customHeight="1">
      <c r="A978" s="311"/>
      <c r="B978" s="311"/>
      <c r="C978" s="452"/>
      <c r="D978" s="311" t="s">
        <v>2270</v>
      </c>
      <c r="E978" s="452"/>
      <c r="F978" s="531"/>
      <c r="G978" s="314"/>
      <c r="H978" s="356"/>
      <c r="I978" s="314"/>
      <c r="J978" s="356"/>
      <c r="K978" s="314"/>
      <c r="L978" s="356"/>
      <c r="M978" s="314"/>
      <c r="N978" s="356"/>
      <c r="O978" s="314"/>
      <c r="P978" s="315"/>
      <c r="Q978" s="316"/>
      <c r="R978" s="315"/>
      <c r="S978" s="316"/>
      <c r="T978" s="315"/>
      <c r="U978" s="316"/>
      <c r="V978" s="316"/>
      <c r="W978" s="452"/>
      <c r="X978" s="452"/>
      <c r="Y978" s="452"/>
      <c r="Z978" s="452"/>
      <c r="AA978" s="452"/>
      <c r="AB978" s="452"/>
      <c r="AC978" s="452"/>
      <c r="AD978" s="311"/>
    </row>
    <row r="979" spans="1:30" ht="20.100000000000001" customHeight="1">
      <c r="A979" s="311"/>
      <c r="B979" s="311"/>
      <c r="C979" s="452"/>
      <c r="D979" s="311" t="s">
        <v>2271</v>
      </c>
      <c r="E979" s="452"/>
      <c r="F979" s="531"/>
      <c r="G979" s="314"/>
      <c r="H979" s="356"/>
      <c r="I979" s="314"/>
      <c r="J979" s="356"/>
      <c r="K979" s="314"/>
      <c r="L979" s="356"/>
      <c r="M979" s="314"/>
      <c r="N979" s="356"/>
      <c r="O979" s="314"/>
      <c r="P979" s="315"/>
      <c r="Q979" s="316"/>
      <c r="R979" s="315"/>
      <c r="S979" s="316"/>
      <c r="T979" s="315"/>
      <c r="U979" s="316"/>
      <c r="V979" s="316"/>
      <c r="W979" s="452"/>
      <c r="X979" s="452"/>
      <c r="Y979" s="452"/>
      <c r="Z979" s="452"/>
      <c r="AA979" s="452"/>
      <c r="AB979" s="452"/>
      <c r="AC979" s="452"/>
      <c r="AD979" s="311"/>
    </row>
    <row r="980" spans="1:30" ht="20.100000000000001" customHeight="1">
      <c r="A980" s="311"/>
      <c r="B980" s="311"/>
      <c r="C980" s="452"/>
      <c r="D980" s="311" t="s">
        <v>2272</v>
      </c>
      <c r="E980" s="452"/>
      <c r="F980" s="531"/>
      <c r="G980" s="314"/>
      <c r="H980" s="356">
        <v>1</v>
      </c>
      <c r="I980" s="314">
        <v>100</v>
      </c>
      <c r="J980" s="356"/>
      <c r="K980" s="314"/>
      <c r="L980" s="356">
        <v>1</v>
      </c>
      <c r="M980" s="314">
        <v>50</v>
      </c>
      <c r="N980" s="356">
        <v>2</v>
      </c>
      <c r="O980" s="314">
        <v>100</v>
      </c>
      <c r="P980" s="315">
        <v>2</v>
      </c>
      <c r="Q980" s="316">
        <v>40</v>
      </c>
      <c r="R980" s="315">
        <v>1</v>
      </c>
      <c r="S980" s="316">
        <v>50</v>
      </c>
      <c r="T980" s="315">
        <v>1</v>
      </c>
      <c r="U980" s="316">
        <v>25</v>
      </c>
      <c r="V980" s="316"/>
      <c r="W980" s="452"/>
      <c r="X980" s="452"/>
      <c r="Y980" s="452"/>
      <c r="Z980" s="452"/>
      <c r="AA980" s="452"/>
      <c r="AB980" s="452"/>
      <c r="AC980" s="452"/>
      <c r="AD980" s="311"/>
    </row>
    <row r="981" spans="1:30" ht="20.100000000000001" customHeight="1">
      <c r="A981" s="311"/>
      <c r="B981" s="311"/>
      <c r="C981" s="452"/>
      <c r="D981" s="311" t="s">
        <v>8915</v>
      </c>
      <c r="E981" s="452"/>
      <c r="F981" s="531"/>
      <c r="G981" s="314"/>
      <c r="H981" s="356"/>
      <c r="I981" s="314"/>
      <c r="J981" s="356"/>
      <c r="K981" s="314"/>
      <c r="L981" s="356"/>
      <c r="M981" s="314"/>
      <c r="N981" s="356"/>
      <c r="O981" s="314"/>
      <c r="P981" s="315"/>
      <c r="Q981" s="316"/>
      <c r="R981" s="315"/>
      <c r="S981" s="316"/>
      <c r="T981" s="315">
        <v>1</v>
      </c>
      <c r="U981" s="316">
        <v>25</v>
      </c>
      <c r="V981" s="316"/>
      <c r="W981" s="452"/>
      <c r="X981" s="452"/>
      <c r="Y981" s="452"/>
      <c r="Z981" s="452"/>
      <c r="AA981" s="452"/>
      <c r="AB981" s="452"/>
      <c r="AC981" s="452"/>
      <c r="AD981" s="311"/>
    </row>
    <row r="982" spans="1:30" ht="20.100000000000001" customHeight="1">
      <c r="A982" s="311"/>
      <c r="B982" s="311"/>
      <c r="C982" s="452"/>
      <c r="D982" s="311" t="s">
        <v>2274</v>
      </c>
      <c r="E982" s="452"/>
      <c r="F982" s="531"/>
      <c r="G982" s="314"/>
      <c r="H982" s="356"/>
      <c r="I982" s="314"/>
      <c r="J982" s="356"/>
      <c r="K982" s="314"/>
      <c r="L982" s="356"/>
      <c r="M982" s="314"/>
      <c r="N982" s="356"/>
      <c r="O982" s="314"/>
      <c r="P982" s="315"/>
      <c r="Q982" s="316"/>
      <c r="R982" s="315"/>
      <c r="S982" s="316"/>
      <c r="T982" s="315"/>
      <c r="U982" s="316"/>
      <c r="V982" s="316"/>
      <c r="W982" s="452"/>
      <c r="X982" s="452"/>
      <c r="Y982" s="452"/>
      <c r="Z982" s="452"/>
      <c r="AA982" s="452"/>
      <c r="AB982" s="452"/>
      <c r="AC982" s="452"/>
      <c r="AD982" s="311"/>
    </row>
    <row r="983" spans="1:30" ht="20.100000000000001" customHeight="1">
      <c r="A983" s="311"/>
      <c r="B983" s="311"/>
      <c r="C983" s="452"/>
      <c r="D983" s="311" t="s">
        <v>8916</v>
      </c>
      <c r="E983" s="452"/>
      <c r="F983" s="531"/>
      <c r="G983" s="314"/>
      <c r="H983" s="356"/>
      <c r="I983" s="314"/>
      <c r="J983" s="356"/>
      <c r="K983" s="314"/>
      <c r="L983" s="356"/>
      <c r="M983" s="314"/>
      <c r="N983" s="356"/>
      <c r="O983" s="314"/>
      <c r="P983" s="315"/>
      <c r="Q983" s="316"/>
      <c r="R983" s="315"/>
      <c r="S983" s="316"/>
      <c r="T983" s="315"/>
      <c r="U983" s="316"/>
      <c r="V983" s="316"/>
      <c r="W983" s="452"/>
      <c r="X983" s="452"/>
      <c r="Y983" s="452"/>
      <c r="Z983" s="452"/>
      <c r="AA983" s="452"/>
      <c r="AB983" s="452"/>
      <c r="AC983" s="452"/>
      <c r="AD983" s="311"/>
    </row>
    <row r="984" spans="1:30" ht="20.100000000000001" customHeight="1">
      <c r="A984" s="311"/>
      <c r="B984" s="311"/>
      <c r="C984" s="452"/>
      <c r="D984" s="311" t="s">
        <v>8917</v>
      </c>
      <c r="E984" s="452"/>
      <c r="F984" s="531"/>
      <c r="G984" s="314"/>
      <c r="H984" s="356"/>
      <c r="I984" s="314"/>
      <c r="J984" s="356"/>
      <c r="K984" s="314"/>
      <c r="L984" s="356"/>
      <c r="M984" s="314"/>
      <c r="N984" s="356"/>
      <c r="O984" s="314"/>
      <c r="P984" s="315"/>
      <c r="Q984" s="316"/>
      <c r="R984" s="315"/>
      <c r="S984" s="316"/>
      <c r="T984" s="315"/>
      <c r="U984" s="316"/>
      <c r="V984" s="316"/>
      <c r="W984" s="452"/>
      <c r="X984" s="452"/>
      <c r="Y984" s="452"/>
      <c r="Z984" s="452"/>
      <c r="AA984" s="452"/>
      <c r="AB984" s="452"/>
      <c r="AC984" s="452"/>
      <c r="AD984" s="311"/>
    </row>
    <row r="985" spans="1:30" ht="20.100000000000001" customHeight="1">
      <c r="A985" s="311"/>
      <c r="B985" s="311"/>
      <c r="C985" s="452"/>
      <c r="D985" s="311" t="s">
        <v>8918</v>
      </c>
      <c r="E985" s="452"/>
      <c r="F985" s="531"/>
      <c r="G985" s="314"/>
      <c r="H985" s="356"/>
      <c r="I985" s="314"/>
      <c r="J985" s="356"/>
      <c r="K985" s="314"/>
      <c r="L985" s="356"/>
      <c r="M985" s="314"/>
      <c r="N985" s="356"/>
      <c r="O985" s="314"/>
      <c r="P985" s="315"/>
      <c r="Q985" s="316"/>
      <c r="R985" s="315"/>
      <c r="S985" s="316"/>
      <c r="T985" s="315"/>
      <c r="U985" s="316"/>
      <c r="V985" s="316"/>
      <c r="W985" s="452"/>
      <c r="X985" s="452"/>
      <c r="Y985" s="452"/>
      <c r="Z985" s="452"/>
      <c r="AA985" s="452"/>
      <c r="AB985" s="452"/>
      <c r="AC985" s="452"/>
      <c r="AD985" s="311"/>
    </row>
    <row r="986" spans="1:30" ht="20.100000000000001" customHeight="1">
      <c r="A986" s="311"/>
      <c r="B986" s="311"/>
      <c r="C986" s="452"/>
      <c r="D986" s="311" t="s">
        <v>7436</v>
      </c>
      <c r="E986" s="452"/>
      <c r="F986" s="531"/>
      <c r="G986" s="314"/>
      <c r="H986" s="356"/>
      <c r="I986" s="314"/>
      <c r="J986" s="356"/>
      <c r="K986" s="314"/>
      <c r="L986" s="356"/>
      <c r="M986" s="314"/>
      <c r="N986" s="356"/>
      <c r="O986" s="314"/>
      <c r="P986" s="315"/>
      <c r="Q986" s="316"/>
      <c r="R986" s="315"/>
      <c r="S986" s="316"/>
      <c r="T986" s="315"/>
      <c r="U986" s="316"/>
      <c r="V986" s="316"/>
      <c r="W986" s="452"/>
      <c r="X986" s="452"/>
      <c r="Y986" s="452"/>
      <c r="Z986" s="452"/>
      <c r="AA986" s="452"/>
      <c r="AB986" s="452"/>
      <c r="AC986" s="452"/>
      <c r="AD986" s="311"/>
    </row>
    <row r="987" spans="1:30" ht="20.100000000000001" customHeight="1">
      <c r="A987" s="311"/>
      <c r="B987" s="311"/>
      <c r="C987" s="452"/>
      <c r="D987" s="311" t="s">
        <v>8919</v>
      </c>
      <c r="E987" s="452"/>
      <c r="F987" s="531"/>
      <c r="G987" s="314"/>
      <c r="H987" s="356"/>
      <c r="I987" s="314"/>
      <c r="J987" s="356"/>
      <c r="K987" s="314"/>
      <c r="L987" s="356"/>
      <c r="M987" s="314"/>
      <c r="N987" s="356"/>
      <c r="O987" s="314"/>
      <c r="P987" s="315"/>
      <c r="Q987" s="316"/>
      <c r="R987" s="315"/>
      <c r="S987" s="316"/>
      <c r="T987" s="315"/>
      <c r="U987" s="316"/>
      <c r="V987" s="316"/>
      <c r="W987" s="452"/>
      <c r="X987" s="452"/>
      <c r="Y987" s="452"/>
      <c r="Z987" s="452"/>
      <c r="AA987" s="452"/>
      <c r="AB987" s="452"/>
      <c r="AC987" s="452"/>
      <c r="AD987" s="311"/>
    </row>
    <row r="988" spans="1:30" ht="20.100000000000001" customHeight="1">
      <c r="A988" s="311"/>
      <c r="B988" s="311"/>
      <c r="C988" s="452"/>
      <c r="D988" s="311" t="s">
        <v>8920</v>
      </c>
      <c r="E988" s="452"/>
      <c r="F988" s="531"/>
      <c r="G988" s="314"/>
      <c r="H988" s="356"/>
      <c r="I988" s="314"/>
      <c r="J988" s="356"/>
      <c r="K988" s="314"/>
      <c r="L988" s="356"/>
      <c r="M988" s="314"/>
      <c r="N988" s="356"/>
      <c r="O988" s="314"/>
      <c r="P988" s="315"/>
      <c r="Q988" s="316"/>
      <c r="R988" s="315"/>
      <c r="S988" s="316"/>
      <c r="T988" s="315"/>
      <c r="U988" s="316"/>
      <c r="V988" s="316"/>
      <c r="W988" s="452"/>
      <c r="X988" s="452"/>
      <c r="Y988" s="452"/>
      <c r="Z988" s="452"/>
      <c r="AA988" s="452"/>
      <c r="AB988" s="452"/>
      <c r="AC988" s="452"/>
      <c r="AD988" s="311"/>
    </row>
    <row r="989" spans="1:30" ht="20.100000000000001" customHeight="1">
      <c r="A989" s="311"/>
      <c r="B989" s="311"/>
      <c r="C989" s="452"/>
      <c r="D989" s="311" t="s">
        <v>8921</v>
      </c>
      <c r="E989" s="452"/>
      <c r="F989" s="531"/>
      <c r="G989" s="314"/>
      <c r="H989" s="356"/>
      <c r="I989" s="314"/>
      <c r="J989" s="356"/>
      <c r="K989" s="314"/>
      <c r="L989" s="356"/>
      <c r="M989" s="314"/>
      <c r="N989" s="356"/>
      <c r="O989" s="314"/>
      <c r="P989" s="315"/>
      <c r="Q989" s="316"/>
      <c r="R989" s="315"/>
      <c r="S989" s="316"/>
      <c r="T989" s="315"/>
      <c r="U989" s="316"/>
      <c r="V989" s="316"/>
      <c r="W989" s="452"/>
      <c r="X989" s="452"/>
      <c r="Y989" s="452"/>
      <c r="Z989" s="452"/>
      <c r="AA989" s="452"/>
      <c r="AB989" s="452"/>
      <c r="AC989" s="452"/>
      <c r="AD989" s="311"/>
    </row>
    <row r="990" spans="1:30" ht="20.100000000000001" customHeight="1">
      <c r="A990" s="311"/>
      <c r="B990" s="311"/>
      <c r="C990" s="452"/>
      <c r="D990" s="311" t="s">
        <v>8922</v>
      </c>
      <c r="E990" s="452"/>
      <c r="F990" s="531"/>
      <c r="G990" s="314"/>
      <c r="H990" s="356"/>
      <c r="I990" s="314"/>
      <c r="J990" s="356"/>
      <c r="K990" s="314"/>
      <c r="L990" s="356"/>
      <c r="M990" s="314"/>
      <c r="N990" s="356"/>
      <c r="O990" s="314"/>
      <c r="P990" s="315"/>
      <c r="Q990" s="316"/>
      <c r="R990" s="315"/>
      <c r="S990" s="316"/>
      <c r="T990" s="315"/>
      <c r="U990" s="316"/>
      <c r="V990" s="316"/>
      <c r="W990" s="452"/>
      <c r="X990" s="452"/>
      <c r="Y990" s="452"/>
      <c r="Z990" s="452"/>
      <c r="AA990" s="452"/>
      <c r="AB990" s="452"/>
      <c r="AC990" s="452"/>
      <c r="AD990" s="311"/>
    </row>
    <row r="991" spans="1:30" ht="20.100000000000001" customHeight="1">
      <c r="A991" s="311"/>
      <c r="B991" s="311"/>
      <c r="C991" s="452"/>
      <c r="D991" s="311" t="s">
        <v>8923</v>
      </c>
      <c r="E991" s="452"/>
      <c r="F991" s="531"/>
      <c r="G991" s="314"/>
      <c r="H991" s="356"/>
      <c r="I991" s="314"/>
      <c r="J991" s="356"/>
      <c r="K991" s="314"/>
      <c r="L991" s="356"/>
      <c r="M991" s="314"/>
      <c r="N991" s="356"/>
      <c r="O991" s="314"/>
      <c r="P991" s="315"/>
      <c r="Q991" s="316"/>
      <c r="R991" s="315"/>
      <c r="S991" s="316"/>
      <c r="T991" s="315"/>
      <c r="U991" s="316"/>
      <c r="V991" s="316"/>
      <c r="W991" s="452"/>
      <c r="X991" s="452"/>
      <c r="Y991" s="452"/>
      <c r="Z991" s="452"/>
      <c r="AA991" s="452"/>
      <c r="AB991" s="452"/>
      <c r="AC991" s="452"/>
      <c r="AD991" s="311"/>
    </row>
    <row r="992" spans="1:30" ht="20.100000000000001" customHeight="1">
      <c r="A992" s="311"/>
      <c r="B992" s="311"/>
      <c r="C992" s="452"/>
      <c r="D992" s="311" t="s">
        <v>8924</v>
      </c>
      <c r="E992" s="452"/>
      <c r="F992" s="531"/>
      <c r="G992" s="314"/>
      <c r="H992" s="356"/>
      <c r="I992" s="314"/>
      <c r="J992" s="356"/>
      <c r="K992" s="314"/>
      <c r="L992" s="356"/>
      <c r="M992" s="314"/>
      <c r="N992" s="356"/>
      <c r="O992" s="314"/>
      <c r="P992" s="315"/>
      <c r="Q992" s="316"/>
      <c r="R992" s="315"/>
      <c r="S992" s="316"/>
      <c r="T992" s="315"/>
      <c r="U992" s="316"/>
      <c r="V992" s="316"/>
      <c r="W992" s="452"/>
      <c r="X992" s="452"/>
      <c r="Y992" s="452"/>
      <c r="Z992" s="452"/>
      <c r="AA992" s="452"/>
      <c r="AB992" s="452"/>
      <c r="AC992" s="452"/>
      <c r="AD992" s="311"/>
    </row>
    <row r="993" spans="1:30" ht="20.100000000000001" customHeight="1">
      <c r="A993" s="311"/>
      <c r="B993" s="311"/>
      <c r="C993" s="452"/>
      <c r="D993" s="311" t="s">
        <v>8925</v>
      </c>
      <c r="E993" s="452"/>
      <c r="F993" s="531"/>
      <c r="G993" s="314"/>
      <c r="H993" s="356"/>
      <c r="I993" s="314"/>
      <c r="J993" s="356"/>
      <c r="K993" s="314"/>
      <c r="L993" s="356"/>
      <c r="M993" s="314"/>
      <c r="N993" s="356"/>
      <c r="O993" s="314"/>
      <c r="P993" s="315"/>
      <c r="Q993" s="316"/>
      <c r="R993" s="315"/>
      <c r="S993" s="316"/>
      <c r="T993" s="315"/>
      <c r="U993" s="316"/>
      <c r="V993" s="316"/>
      <c r="W993" s="452"/>
      <c r="X993" s="452"/>
      <c r="Y993" s="452"/>
      <c r="Z993" s="452"/>
      <c r="AA993" s="452"/>
      <c r="AB993" s="452"/>
      <c r="AC993" s="452"/>
      <c r="AD993" s="311"/>
    </row>
    <row r="994" spans="1:30" ht="20.100000000000001" customHeight="1">
      <c r="A994" s="311"/>
      <c r="B994" s="311"/>
      <c r="C994" s="452"/>
      <c r="D994" s="311" t="s">
        <v>8926</v>
      </c>
      <c r="E994" s="452"/>
      <c r="F994" s="531"/>
      <c r="G994" s="314"/>
      <c r="H994" s="356"/>
      <c r="I994" s="314"/>
      <c r="J994" s="356"/>
      <c r="K994" s="314"/>
      <c r="L994" s="356"/>
      <c r="M994" s="314"/>
      <c r="N994" s="356"/>
      <c r="O994" s="314"/>
      <c r="P994" s="315"/>
      <c r="Q994" s="316"/>
      <c r="R994" s="315"/>
      <c r="S994" s="316"/>
      <c r="T994" s="315"/>
      <c r="U994" s="316"/>
      <c r="V994" s="316"/>
      <c r="W994" s="452"/>
      <c r="X994" s="452"/>
      <c r="Y994" s="452"/>
      <c r="Z994" s="452"/>
      <c r="AA994" s="452"/>
      <c r="AB994" s="452"/>
      <c r="AC994" s="452"/>
      <c r="AD994" s="311"/>
    </row>
    <row r="995" spans="1:30" ht="20.100000000000001" customHeight="1">
      <c r="A995" s="311"/>
      <c r="B995" s="311"/>
      <c r="C995" s="452"/>
      <c r="D995" s="311" t="s">
        <v>8927</v>
      </c>
      <c r="E995" s="452"/>
      <c r="F995" s="531"/>
      <c r="G995" s="314"/>
      <c r="H995" s="356"/>
      <c r="I995" s="314"/>
      <c r="J995" s="356"/>
      <c r="K995" s="314"/>
      <c r="L995" s="356"/>
      <c r="M995" s="314"/>
      <c r="N995" s="356"/>
      <c r="O995" s="314"/>
      <c r="P995" s="315"/>
      <c r="Q995" s="316"/>
      <c r="R995" s="315"/>
      <c r="S995" s="316"/>
      <c r="T995" s="315"/>
      <c r="U995" s="316"/>
      <c r="V995" s="316"/>
      <c r="W995" s="452"/>
      <c r="X995" s="452"/>
      <c r="Y995" s="452"/>
      <c r="Z995" s="452"/>
      <c r="AA995" s="452"/>
      <c r="AB995" s="452"/>
      <c r="AC995" s="452"/>
      <c r="AD995" s="311"/>
    </row>
    <row r="996" spans="1:30" ht="20.100000000000001" customHeight="1">
      <c r="A996" s="311"/>
      <c r="B996" s="311"/>
      <c r="C996" s="452"/>
      <c r="D996" s="311" t="s">
        <v>7429</v>
      </c>
      <c r="E996" s="452"/>
      <c r="F996" s="531"/>
      <c r="G996" s="314"/>
      <c r="H996" s="356"/>
      <c r="I996" s="314"/>
      <c r="J996" s="356"/>
      <c r="K996" s="314"/>
      <c r="L996" s="356"/>
      <c r="M996" s="314"/>
      <c r="N996" s="356"/>
      <c r="O996" s="314"/>
      <c r="P996" s="315">
        <v>1</v>
      </c>
      <c r="Q996" s="316">
        <v>20</v>
      </c>
      <c r="R996" s="315"/>
      <c r="S996" s="316"/>
      <c r="T996" s="315">
        <v>1</v>
      </c>
      <c r="U996" s="316">
        <v>25</v>
      </c>
      <c r="V996" s="316"/>
      <c r="W996" s="452"/>
      <c r="X996" s="452"/>
      <c r="Y996" s="452"/>
      <c r="Z996" s="452"/>
      <c r="AA996" s="452"/>
      <c r="AB996" s="452"/>
      <c r="AC996" s="452"/>
      <c r="AD996" s="311"/>
    </row>
    <row r="997" spans="1:30" ht="20.100000000000001" customHeight="1">
      <c r="A997" s="311"/>
      <c r="B997" s="311"/>
      <c r="C997" s="452"/>
      <c r="D997" s="311" t="s">
        <v>8928</v>
      </c>
      <c r="E997" s="452"/>
      <c r="F997" s="531"/>
      <c r="G997" s="314"/>
      <c r="H997" s="356"/>
      <c r="I997" s="314"/>
      <c r="J997" s="356"/>
      <c r="K997" s="314"/>
      <c r="L997" s="356"/>
      <c r="M997" s="314"/>
      <c r="N997" s="356"/>
      <c r="O997" s="314"/>
      <c r="P997" s="315"/>
      <c r="Q997" s="316"/>
      <c r="R997" s="315"/>
      <c r="S997" s="316"/>
      <c r="T997" s="315"/>
      <c r="U997" s="316"/>
      <c r="V997" s="316"/>
      <c r="W997" s="452"/>
      <c r="X997" s="452"/>
      <c r="Y997" s="452"/>
      <c r="Z997" s="452"/>
      <c r="AA997" s="452"/>
      <c r="AB997" s="452"/>
      <c r="AC997" s="452"/>
      <c r="AD997" s="311"/>
    </row>
    <row r="998" spans="1:30" ht="20.100000000000001" customHeight="1">
      <c r="A998" s="311"/>
      <c r="B998" s="311"/>
      <c r="C998" s="452"/>
      <c r="D998" s="311" t="s">
        <v>7430</v>
      </c>
      <c r="E998" s="452"/>
      <c r="F998" s="531"/>
      <c r="G998" s="314"/>
      <c r="H998" s="356"/>
      <c r="I998" s="314"/>
      <c r="J998" s="356"/>
      <c r="K998" s="314"/>
      <c r="L998" s="356"/>
      <c r="M998" s="314"/>
      <c r="N998" s="356"/>
      <c r="O998" s="314"/>
      <c r="P998" s="315"/>
      <c r="Q998" s="316"/>
      <c r="R998" s="315"/>
      <c r="S998" s="316"/>
      <c r="T998" s="315"/>
      <c r="U998" s="316"/>
      <c r="V998" s="316"/>
      <c r="W998" s="452"/>
      <c r="X998" s="452"/>
      <c r="Y998" s="452"/>
      <c r="Z998" s="452"/>
      <c r="AA998" s="452"/>
      <c r="AB998" s="452"/>
      <c r="AC998" s="452"/>
      <c r="AD998" s="311"/>
    </row>
    <row r="999" spans="1:30" ht="20.100000000000001" customHeight="1">
      <c r="A999" s="311"/>
      <c r="B999" s="311"/>
      <c r="C999" s="452"/>
      <c r="D999" s="311" t="s">
        <v>7414</v>
      </c>
      <c r="E999" s="452"/>
      <c r="F999" s="531"/>
      <c r="G999" s="314"/>
      <c r="H999" s="356"/>
      <c r="I999" s="314"/>
      <c r="J999" s="356"/>
      <c r="K999" s="314"/>
      <c r="L999" s="356"/>
      <c r="M999" s="314"/>
      <c r="N999" s="356"/>
      <c r="O999" s="314"/>
      <c r="P999" s="315"/>
      <c r="Q999" s="316"/>
      <c r="R999" s="315"/>
      <c r="S999" s="316"/>
      <c r="T999" s="315">
        <v>1</v>
      </c>
      <c r="U999" s="316">
        <v>25</v>
      </c>
      <c r="V999" s="316"/>
      <c r="W999" s="452"/>
      <c r="X999" s="452"/>
      <c r="Y999" s="452"/>
      <c r="Z999" s="452"/>
      <c r="AA999" s="452"/>
      <c r="AB999" s="452"/>
      <c r="AC999" s="452"/>
      <c r="AD999" s="311"/>
    </row>
    <row r="1000" spans="1:30" ht="20.100000000000001" customHeight="1">
      <c r="A1000" s="311"/>
      <c r="B1000" s="311"/>
      <c r="C1000" s="452"/>
      <c r="D1000" s="311" t="s">
        <v>7415</v>
      </c>
      <c r="E1000" s="452"/>
      <c r="F1000" s="531"/>
      <c r="G1000" s="314"/>
      <c r="H1000" s="356"/>
      <c r="I1000" s="314"/>
      <c r="J1000" s="356"/>
      <c r="K1000" s="314"/>
      <c r="L1000" s="356"/>
      <c r="M1000" s="314"/>
      <c r="N1000" s="356"/>
      <c r="O1000" s="314"/>
      <c r="P1000" s="315"/>
      <c r="Q1000" s="316"/>
      <c r="R1000" s="315"/>
      <c r="S1000" s="316"/>
      <c r="T1000" s="315"/>
      <c r="U1000" s="316"/>
      <c r="V1000" s="316"/>
      <c r="W1000" s="452"/>
      <c r="X1000" s="452"/>
      <c r="Y1000" s="452"/>
      <c r="Z1000" s="452"/>
      <c r="AA1000" s="452"/>
      <c r="AB1000" s="452"/>
      <c r="AC1000" s="452"/>
      <c r="AD1000" s="311"/>
    </row>
    <row r="1001" spans="1:30" ht="20.100000000000001" customHeight="1">
      <c r="A1001" s="311"/>
      <c r="B1001" s="311"/>
      <c r="C1001" s="452"/>
      <c r="D1001" s="311" t="s">
        <v>7416</v>
      </c>
      <c r="E1001" s="452"/>
      <c r="F1001" s="531"/>
      <c r="G1001" s="314"/>
      <c r="H1001" s="356"/>
      <c r="I1001" s="314"/>
      <c r="J1001" s="356"/>
      <c r="K1001" s="314"/>
      <c r="L1001" s="356"/>
      <c r="M1001" s="314"/>
      <c r="N1001" s="356"/>
      <c r="O1001" s="314"/>
      <c r="P1001" s="315"/>
      <c r="Q1001" s="316"/>
      <c r="R1001" s="315"/>
      <c r="S1001" s="316"/>
      <c r="T1001" s="315"/>
      <c r="U1001" s="316"/>
      <c r="V1001" s="316"/>
      <c r="W1001" s="452"/>
      <c r="X1001" s="452"/>
      <c r="Y1001" s="452"/>
      <c r="Z1001" s="452"/>
      <c r="AA1001" s="452"/>
      <c r="AB1001" s="452"/>
      <c r="AC1001" s="452"/>
      <c r="AD1001" s="311"/>
    </row>
    <row r="1002" spans="1:30" ht="20.100000000000001" customHeight="1">
      <c r="A1002" s="311"/>
      <c r="B1002" s="311"/>
      <c r="C1002" s="452"/>
      <c r="D1002" s="311" t="s">
        <v>8929</v>
      </c>
      <c r="E1002" s="452"/>
      <c r="F1002" s="531"/>
      <c r="G1002" s="314"/>
      <c r="H1002" s="356"/>
      <c r="I1002" s="314"/>
      <c r="J1002" s="356"/>
      <c r="K1002" s="314"/>
      <c r="L1002" s="356"/>
      <c r="M1002" s="314"/>
      <c r="N1002" s="356"/>
      <c r="O1002" s="314"/>
      <c r="P1002" s="315"/>
      <c r="Q1002" s="316"/>
      <c r="R1002" s="315"/>
      <c r="S1002" s="316"/>
      <c r="T1002" s="315"/>
      <c r="U1002" s="316"/>
      <c r="V1002" s="316"/>
      <c r="W1002" s="452"/>
      <c r="X1002" s="452"/>
      <c r="Y1002" s="452"/>
      <c r="Z1002" s="452"/>
      <c r="AA1002" s="452"/>
      <c r="AB1002" s="452"/>
      <c r="AC1002" s="452"/>
      <c r="AD1002" s="311"/>
    </row>
    <row r="1003" spans="1:30" ht="20.100000000000001" customHeight="1">
      <c r="A1003" s="311"/>
      <c r="B1003" s="311"/>
      <c r="C1003" s="452"/>
      <c r="D1003" s="311" t="s">
        <v>8930</v>
      </c>
      <c r="E1003" s="452"/>
      <c r="F1003" s="531"/>
      <c r="G1003" s="314"/>
      <c r="H1003" s="356"/>
      <c r="I1003" s="314"/>
      <c r="J1003" s="356"/>
      <c r="K1003" s="314"/>
      <c r="L1003" s="356"/>
      <c r="M1003" s="314"/>
      <c r="N1003" s="356"/>
      <c r="O1003" s="314"/>
      <c r="P1003" s="315"/>
      <c r="Q1003" s="316"/>
      <c r="R1003" s="315"/>
      <c r="S1003" s="316"/>
      <c r="T1003" s="315"/>
      <c r="U1003" s="316"/>
      <c r="V1003" s="316"/>
      <c r="W1003" s="452"/>
      <c r="X1003" s="452"/>
      <c r="Y1003" s="452"/>
      <c r="Z1003" s="452"/>
      <c r="AA1003" s="452"/>
      <c r="AB1003" s="452"/>
      <c r="AC1003" s="452"/>
      <c r="AD1003" s="311"/>
    </row>
    <row r="1004" spans="1:30" ht="20.100000000000001" customHeight="1">
      <c r="A1004" s="311"/>
      <c r="B1004" s="311"/>
      <c r="C1004" s="452"/>
      <c r="D1004" s="311" t="s">
        <v>7417</v>
      </c>
      <c r="E1004" s="452"/>
      <c r="F1004" s="531"/>
      <c r="G1004" s="314"/>
      <c r="H1004" s="356"/>
      <c r="I1004" s="314"/>
      <c r="J1004" s="356"/>
      <c r="K1004" s="314"/>
      <c r="L1004" s="356"/>
      <c r="M1004" s="314"/>
      <c r="N1004" s="356"/>
      <c r="O1004" s="314"/>
      <c r="P1004" s="315"/>
      <c r="Q1004" s="316"/>
      <c r="R1004" s="315"/>
      <c r="S1004" s="316"/>
      <c r="T1004" s="315"/>
      <c r="U1004" s="316"/>
      <c r="V1004" s="316"/>
      <c r="W1004" s="452"/>
      <c r="X1004" s="452"/>
      <c r="Y1004" s="452"/>
      <c r="Z1004" s="452"/>
      <c r="AA1004" s="452"/>
      <c r="AB1004" s="452"/>
      <c r="AC1004" s="452"/>
      <c r="AD1004" s="311"/>
    </row>
    <row r="1005" spans="1:30" ht="20.100000000000001" customHeight="1">
      <c r="A1005" s="311"/>
      <c r="B1005" s="311"/>
      <c r="C1005" s="452"/>
      <c r="D1005" s="311" t="s">
        <v>7418</v>
      </c>
      <c r="E1005" s="452"/>
      <c r="F1005" s="531"/>
      <c r="G1005" s="314"/>
      <c r="H1005" s="356"/>
      <c r="I1005" s="314"/>
      <c r="J1005" s="356"/>
      <c r="K1005" s="314"/>
      <c r="L1005" s="356"/>
      <c r="M1005" s="314"/>
      <c r="N1005" s="356"/>
      <c r="O1005" s="314"/>
      <c r="P1005" s="315"/>
      <c r="Q1005" s="316"/>
      <c r="R1005" s="315"/>
      <c r="S1005" s="316"/>
      <c r="T1005" s="315"/>
      <c r="U1005" s="316"/>
      <c r="V1005" s="316"/>
      <c r="W1005" s="452"/>
      <c r="X1005" s="452"/>
      <c r="Y1005" s="452"/>
      <c r="Z1005" s="452"/>
      <c r="AA1005" s="452"/>
      <c r="AB1005" s="452"/>
      <c r="AC1005" s="452"/>
      <c r="AD1005" s="311"/>
    </row>
    <row r="1006" spans="1:30" ht="20.100000000000001" customHeight="1">
      <c r="A1006" s="374" t="s">
        <v>3319</v>
      </c>
      <c r="B1006" s="374" t="s">
        <v>1183</v>
      </c>
      <c r="C1006" s="358" t="s">
        <v>3335</v>
      </c>
      <c r="D1006" s="374" t="s">
        <v>7426</v>
      </c>
      <c r="E1006" s="358"/>
      <c r="F1006" s="443"/>
      <c r="G1006" s="444"/>
      <c r="H1006" s="443"/>
      <c r="I1006" s="444"/>
      <c r="J1006" s="443"/>
      <c r="K1006" s="444"/>
      <c r="L1006" s="443"/>
      <c r="M1006" s="444"/>
      <c r="N1006" s="443"/>
      <c r="O1006" s="444"/>
      <c r="P1006" s="471">
        <v>4</v>
      </c>
      <c r="Q1006" s="465">
        <v>80</v>
      </c>
      <c r="R1006" s="471">
        <v>1</v>
      </c>
      <c r="S1006" s="465">
        <v>50</v>
      </c>
      <c r="T1006" s="471"/>
      <c r="U1006" s="465"/>
      <c r="V1006" s="465" t="s">
        <v>8028</v>
      </c>
      <c r="W1006" s="358"/>
      <c r="X1006" s="358"/>
      <c r="Y1006" s="358" t="s">
        <v>7010</v>
      </c>
      <c r="Z1006" s="358" t="s">
        <v>7010</v>
      </c>
      <c r="AA1006" s="358" t="s">
        <v>7010</v>
      </c>
      <c r="AB1006" s="358" t="s">
        <v>7010</v>
      </c>
      <c r="AC1006" s="358"/>
      <c r="AD1006" s="374" t="s">
        <v>7431</v>
      </c>
    </row>
    <row r="1007" spans="1:30" ht="20.100000000000001" customHeight="1">
      <c r="A1007" s="311"/>
      <c r="B1007" s="311"/>
      <c r="C1007" s="452"/>
      <c r="D1007" s="311" t="s">
        <v>8948</v>
      </c>
      <c r="E1007" s="452"/>
      <c r="F1007" s="531"/>
      <c r="G1007" s="314"/>
      <c r="H1007" s="356">
        <v>1</v>
      </c>
      <c r="I1007" s="314">
        <v>100</v>
      </c>
      <c r="J1007" s="356"/>
      <c r="K1007" s="314"/>
      <c r="L1007" s="356">
        <v>2</v>
      </c>
      <c r="M1007" s="314">
        <v>100</v>
      </c>
      <c r="N1007" s="356"/>
      <c r="O1007" s="314"/>
      <c r="P1007" s="315"/>
      <c r="Q1007" s="316"/>
      <c r="R1007" s="315">
        <v>1</v>
      </c>
      <c r="S1007" s="316">
        <v>50</v>
      </c>
      <c r="T1007" s="315"/>
      <c r="U1007" s="316"/>
      <c r="V1007" s="316"/>
      <c r="W1007" s="452"/>
      <c r="X1007" s="452"/>
      <c r="Y1007" s="452"/>
      <c r="Z1007" s="452"/>
      <c r="AA1007" s="452"/>
      <c r="AB1007" s="452"/>
      <c r="AC1007" s="452"/>
      <c r="AD1007" s="311" t="s">
        <v>7432</v>
      </c>
    </row>
    <row r="1008" spans="1:30" ht="20.100000000000001" customHeight="1">
      <c r="A1008" s="311"/>
      <c r="B1008" s="311"/>
      <c r="C1008" s="452"/>
      <c r="D1008" s="311" t="s">
        <v>7427</v>
      </c>
      <c r="E1008" s="452"/>
      <c r="F1008" s="531"/>
      <c r="G1008" s="314"/>
      <c r="H1008" s="356"/>
      <c r="I1008" s="314"/>
      <c r="J1008" s="356"/>
      <c r="K1008" s="314"/>
      <c r="L1008" s="356"/>
      <c r="M1008" s="314"/>
      <c r="N1008" s="356"/>
      <c r="O1008" s="314"/>
      <c r="P1008" s="315"/>
      <c r="Q1008" s="316"/>
      <c r="R1008" s="315"/>
      <c r="S1008" s="316"/>
      <c r="T1008" s="315"/>
      <c r="U1008" s="316"/>
      <c r="V1008" s="316"/>
      <c r="W1008" s="452"/>
      <c r="X1008" s="452"/>
      <c r="Y1008" s="452"/>
      <c r="Z1008" s="452"/>
      <c r="AA1008" s="452"/>
      <c r="AB1008" s="452"/>
      <c r="AC1008" s="452"/>
      <c r="AD1008" s="311" t="s">
        <v>7428</v>
      </c>
    </row>
    <row r="1009" spans="1:30" ht="20.100000000000001" customHeight="1">
      <c r="A1009" s="311"/>
      <c r="B1009" s="311"/>
      <c r="C1009" s="452"/>
      <c r="D1009" s="311" t="s">
        <v>2277</v>
      </c>
      <c r="E1009" s="452"/>
      <c r="F1009" s="531"/>
      <c r="G1009" s="314"/>
      <c r="H1009" s="356"/>
      <c r="I1009" s="314"/>
      <c r="J1009" s="356"/>
      <c r="K1009" s="314"/>
      <c r="L1009" s="356"/>
      <c r="M1009" s="314"/>
      <c r="N1009" s="356">
        <v>1</v>
      </c>
      <c r="O1009" s="314">
        <v>50</v>
      </c>
      <c r="P1009" s="315">
        <v>1</v>
      </c>
      <c r="Q1009" s="316">
        <v>20</v>
      </c>
      <c r="R1009" s="315"/>
      <c r="S1009" s="316"/>
      <c r="T1009" s="315"/>
      <c r="U1009" s="316"/>
      <c r="V1009" s="316"/>
      <c r="W1009" s="452"/>
      <c r="X1009" s="452"/>
      <c r="Y1009" s="452"/>
      <c r="Z1009" s="452"/>
      <c r="AA1009" s="452"/>
      <c r="AB1009" s="452"/>
      <c r="AC1009" s="452"/>
      <c r="AD1009" s="311"/>
    </row>
    <row r="1010" spans="1:30" ht="20.100000000000001" customHeight="1">
      <c r="A1010" s="311"/>
      <c r="B1010" s="311"/>
      <c r="C1010" s="452"/>
      <c r="D1010" s="311" t="s">
        <v>2278</v>
      </c>
      <c r="E1010" s="452"/>
      <c r="F1010" s="531"/>
      <c r="G1010" s="314"/>
      <c r="H1010" s="356"/>
      <c r="I1010" s="314"/>
      <c r="J1010" s="356"/>
      <c r="K1010" s="314"/>
      <c r="L1010" s="356"/>
      <c r="M1010" s="314"/>
      <c r="N1010" s="356"/>
      <c r="O1010" s="314"/>
      <c r="P1010" s="315"/>
      <c r="Q1010" s="316"/>
      <c r="R1010" s="315"/>
      <c r="S1010" s="316"/>
      <c r="T1010" s="315"/>
      <c r="U1010" s="316"/>
      <c r="V1010" s="316"/>
      <c r="W1010" s="452"/>
      <c r="X1010" s="452"/>
      <c r="Y1010" s="452"/>
      <c r="Z1010" s="452"/>
      <c r="AA1010" s="452"/>
      <c r="AB1010" s="452"/>
      <c r="AC1010" s="452"/>
      <c r="AD1010" s="311"/>
    </row>
    <row r="1011" spans="1:30" ht="20.100000000000001" customHeight="1">
      <c r="A1011" s="311"/>
      <c r="B1011" s="311"/>
      <c r="C1011" s="452"/>
      <c r="D1011" s="311" t="s">
        <v>2279</v>
      </c>
      <c r="E1011" s="452"/>
      <c r="F1011" s="531"/>
      <c r="G1011" s="314"/>
      <c r="H1011" s="356"/>
      <c r="I1011" s="314"/>
      <c r="J1011" s="356"/>
      <c r="K1011" s="314"/>
      <c r="L1011" s="356"/>
      <c r="M1011" s="314"/>
      <c r="N1011" s="356"/>
      <c r="O1011" s="314"/>
      <c r="P1011" s="315"/>
      <c r="Q1011" s="316"/>
      <c r="R1011" s="315"/>
      <c r="S1011" s="316"/>
      <c r="T1011" s="315"/>
      <c r="U1011" s="316"/>
      <c r="V1011" s="316"/>
      <c r="W1011" s="452"/>
      <c r="X1011" s="452"/>
      <c r="Y1011" s="452"/>
      <c r="Z1011" s="452"/>
      <c r="AA1011" s="452"/>
      <c r="AB1011" s="452"/>
      <c r="AC1011" s="452"/>
      <c r="AD1011" s="311"/>
    </row>
    <row r="1012" spans="1:30" ht="20.100000000000001" customHeight="1">
      <c r="A1012" s="311"/>
      <c r="B1012" s="311"/>
      <c r="C1012" s="452"/>
      <c r="D1012" s="311" t="s">
        <v>2280</v>
      </c>
      <c r="E1012" s="452"/>
      <c r="F1012" s="531"/>
      <c r="G1012" s="314"/>
      <c r="H1012" s="356"/>
      <c r="I1012" s="314"/>
      <c r="J1012" s="356"/>
      <c r="K1012" s="314"/>
      <c r="L1012" s="356"/>
      <c r="M1012" s="314"/>
      <c r="N1012" s="356"/>
      <c r="O1012" s="314"/>
      <c r="P1012" s="315"/>
      <c r="Q1012" s="316"/>
      <c r="R1012" s="315"/>
      <c r="S1012" s="316"/>
      <c r="T1012" s="315"/>
      <c r="U1012" s="316"/>
      <c r="V1012" s="316"/>
      <c r="W1012" s="452"/>
      <c r="X1012" s="452"/>
      <c r="Y1012" s="452"/>
      <c r="Z1012" s="452"/>
      <c r="AA1012" s="452"/>
      <c r="AB1012" s="452"/>
      <c r="AC1012" s="452"/>
      <c r="AD1012" s="311"/>
    </row>
    <row r="1013" spans="1:30" ht="20.100000000000001" customHeight="1">
      <c r="A1013" s="311"/>
      <c r="B1013" s="311"/>
      <c r="C1013" s="452"/>
      <c r="D1013" s="311" t="s">
        <v>2281</v>
      </c>
      <c r="E1013" s="452"/>
      <c r="F1013" s="531"/>
      <c r="G1013" s="314"/>
      <c r="H1013" s="356"/>
      <c r="I1013" s="314"/>
      <c r="J1013" s="356"/>
      <c r="K1013" s="314"/>
      <c r="L1013" s="356"/>
      <c r="M1013" s="314"/>
      <c r="N1013" s="356"/>
      <c r="O1013" s="314"/>
      <c r="P1013" s="315"/>
      <c r="Q1013" s="316"/>
      <c r="R1013" s="315"/>
      <c r="S1013" s="316"/>
      <c r="T1013" s="315"/>
      <c r="U1013" s="316"/>
      <c r="V1013" s="316"/>
      <c r="W1013" s="452"/>
      <c r="X1013" s="452"/>
      <c r="Y1013" s="452"/>
      <c r="Z1013" s="452"/>
      <c r="AA1013" s="452"/>
      <c r="AB1013" s="452"/>
      <c r="AC1013" s="452"/>
      <c r="AD1013" s="311"/>
    </row>
    <row r="1014" spans="1:30" ht="20.100000000000001" customHeight="1">
      <c r="A1014" s="311"/>
      <c r="B1014" s="311"/>
      <c r="C1014" s="452"/>
      <c r="D1014" s="311" t="s">
        <v>7433</v>
      </c>
      <c r="E1014" s="452"/>
      <c r="F1014" s="531"/>
      <c r="G1014" s="314"/>
      <c r="H1014" s="356"/>
      <c r="I1014" s="314"/>
      <c r="J1014" s="356"/>
      <c r="K1014" s="314"/>
      <c r="L1014" s="356"/>
      <c r="M1014" s="314"/>
      <c r="N1014" s="356"/>
      <c r="O1014" s="314"/>
      <c r="P1014" s="315"/>
      <c r="Q1014" s="316"/>
      <c r="R1014" s="315"/>
      <c r="S1014" s="316"/>
      <c r="T1014" s="315"/>
      <c r="U1014" s="316"/>
      <c r="V1014" s="316"/>
      <c r="W1014" s="452"/>
      <c r="X1014" s="452"/>
      <c r="Y1014" s="452"/>
      <c r="Z1014" s="452"/>
      <c r="AA1014" s="452"/>
      <c r="AB1014" s="452"/>
      <c r="AC1014" s="452"/>
      <c r="AD1014" s="311"/>
    </row>
    <row r="1015" spans="1:30" ht="20.100000000000001" customHeight="1">
      <c r="A1015" s="311"/>
      <c r="B1015" s="311"/>
      <c r="C1015" s="452"/>
      <c r="D1015" s="311" t="s">
        <v>7434</v>
      </c>
      <c r="E1015" s="452"/>
      <c r="F1015" s="531"/>
      <c r="G1015" s="314"/>
      <c r="H1015" s="356"/>
      <c r="I1015" s="314"/>
      <c r="J1015" s="356"/>
      <c r="K1015" s="314"/>
      <c r="L1015" s="356"/>
      <c r="M1015" s="314"/>
      <c r="N1015" s="356"/>
      <c r="O1015" s="314"/>
      <c r="P1015" s="315"/>
      <c r="Q1015" s="316"/>
      <c r="R1015" s="315"/>
      <c r="S1015" s="316"/>
      <c r="T1015" s="315"/>
      <c r="U1015" s="316"/>
      <c r="V1015" s="316"/>
      <c r="W1015" s="452"/>
      <c r="X1015" s="452"/>
      <c r="Y1015" s="452"/>
      <c r="Z1015" s="452"/>
      <c r="AA1015" s="452"/>
      <c r="AB1015" s="452"/>
      <c r="AC1015" s="452"/>
      <c r="AD1015" s="311"/>
    </row>
    <row r="1016" spans="1:30" ht="20.100000000000001" customHeight="1">
      <c r="A1016" s="311"/>
      <c r="B1016" s="311"/>
      <c r="C1016" s="452"/>
      <c r="D1016" s="311" t="s">
        <v>8949</v>
      </c>
      <c r="E1016" s="452"/>
      <c r="F1016" s="531"/>
      <c r="G1016" s="314"/>
      <c r="H1016" s="356"/>
      <c r="I1016" s="314"/>
      <c r="J1016" s="356"/>
      <c r="K1016" s="314"/>
      <c r="L1016" s="356"/>
      <c r="M1016" s="314"/>
      <c r="N1016" s="356">
        <v>1</v>
      </c>
      <c r="O1016" s="314">
        <v>50</v>
      </c>
      <c r="P1016" s="315"/>
      <c r="Q1016" s="316"/>
      <c r="R1016" s="315"/>
      <c r="S1016" s="316"/>
      <c r="T1016" s="315"/>
      <c r="U1016" s="316"/>
      <c r="V1016" s="316"/>
      <c r="W1016" s="452"/>
      <c r="X1016" s="452"/>
      <c r="Y1016" s="452"/>
      <c r="Z1016" s="452"/>
      <c r="AA1016" s="452"/>
      <c r="AB1016" s="452"/>
      <c r="AC1016" s="452"/>
      <c r="AD1016" s="311"/>
    </row>
    <row r="1017" spans="1:30" ht="20.100000000000001" customHeight="1">
      <c r="A1017" s="311"/>
      <c r="B1017" s="311"/>
      <c r="C1017" s="452"/>
      <c r="D1017" s="311" t="s">
        <v>8950</v>
      </c>
      <c r="E1017" s="452"/>
      <c r="F1017" s="531"/>
      <c r="G1017" s="314"/>
      <c r="H1017" s="356"/>
      <c r="I1017" s="314"/>
      <c r="J1017" s="356"/>
      <c r="K1017" s="314"/>
      <c r="L1017" s="356"/>
      <c r="M1017" s="314"/>
      <c r="N1017" s="356"/>
      <c r="O1017" s="314"/>
      <c r="P1017" s="315"/>
      <c r="Q1017" s="316"/>
      <c r="R1017" s="315"/>
      <c r="S1017" s="316"/>
      <c r="T1017" s="315"/>
      <c r="U1017" s="316"/>
      <c r="V1017" s="316"/>
      <c r="W1017" s="452"/>
      <c r="X1017" s="452"/>
      <c r="Y1017" s="452"/>
      <c r="Z1017" s="452"/>
      <c r="AA1017" s="452"/>
      <c r="AB1017" s="452"/>
      <c r="AC1017" s="452"/>
      <c r="AD1017" s="311"/>
    </row>
    <row r="1018" spans="1:30" ht="20.100000000000001" customHeight="1">
      <c r="A1018" s="311"/>
      <c r="B1018" s="311"/>
      <c r="C1018" s="452"/>
      <c r="D1018" s="311" t="s">
        <v>8951</v>
      </c>
      <c r="E1018" s="452"/>
      <c r="F1018" s="531"/>
      <c r="G1018" s="314"/>
      <c r="H1018" s="356"/>
      <c r="I1018" s="314"/>
      <c r="J1018" s="356"/>
      <c r="K1018" s="314"/>
      <c r="L1018" s="356"/>
      <c r="M1018" s="314"/>
      <c r="N1018" s="356"/>
      <c r="O1018" s="314"/>
      <c r="P1018" s="315"/>
      <c r="Q1018" s="316"/>
      <c r="R1018" s="315"/>
      <c r="S1018" s="316"/>
      <c r="T1018" s="315"/>
      <c r="U1018" s="316"/>
      <c r="V1018" s="316"/>
      <c r="W1018" s="452"/>
      <c r="X1018" s="452"/>
      <c r="Y1018" s="452"/>
      <c r="Z1018" s="452"/>
      <c r="AA1018" s="452"/>
      <c r="AB1018" s="452"/>
      <c r="AC1018" s="452"/>
      <c r="AD1018" s="311"/>
    </row>
    <row r="1019" spans="1:30" ht="20.100000000000001" customHeight="1">
      <c r="A1019" s="311"/>
      <c r="B1019" s="311"/>
      <c r="C1019" s="452"/>
      <c r="D1019" s="311" t="s">
        <v>8952</v>
      </c>
      <c r="E1019" s="452"/>
      <c r="F1019" s="531"/>
      <c r="G1019" s="314"/>
      <c r="H1019" s="356"/>
      <c r="I1019" s="314"/>
      <c r="J1019" s="356"/>
      <c r="K1019" s="314"/>
      <c r="L1019" s="356"/>
      <c r="M1019" s="314"/>
      <c r="N1019" s="356"/>
      <c r="O1019" s="314"/>
      <c r="P1019" s="315"/>
      <c r="Q1019" s="316"/>
      <c r="R1019" s="315"/>
      <c r="S1019" s="316"/>
      <c r="T1019" s="315"/>
      <c r="U1019" s="316"/>
      <c r="V1019" s="316"/>
      <c r="W1019" s="452"/>
      <c r="X1019" s="452"/>
      <c r="Y1019" s="452"/>
      <c r="Z1019" s="452"/>
      <c r="AA1019" s="452"/>
      <c r="AB1019" s="452"/>
      <c r="AC1019" s="452"/>
      <c r="AD1019" s="311"/>
    </row>
    <row r="1020" spans="1:30" ht="20.100000000000001" customHeight="1">
      <c r="A1020" s="311"/>
      <c r="B1020" s="311"/>
      <c r="C1020" s="452"/>
      <c r="D1020" s="311" t="s">
        <v>7394</v>
      </c>
      <c r="E1020" s="452"/>
      <c r="F1020" s="531"/>
      <c r="G1020" s="314"/>
      <c r="H1020" s="356"/>
      <c r="I1020" s="314"/>
      <c r="J1020" s="356"/>
      <c r="K1020" s="314"/>
      <c r="L1020" s="356"/>
      <c r="M1020" s="314"/>
      <c r="N1020" s="356"/>
      <c r="O1020" s="314"/>
      <c r="P1020" s="315"/>
      <c r="Q1020" s="316"/>
      <c r="R1020" s="315"/>
      <c r="S1020" s="316"/>
      <c r="T1020" s="315"/>
      <c r="U1020" s="316"/>
      <c r="V1020" s="316"/>
      <c r="W1020" s="452"/>
      <c r="X1020" s="452"/>
      <c r="Y1020" s="452"/>
      <c r="Z1020" s="452"/>
      <c r="AA1020" s="452"/>
      <c r="AB1020" s="452"/>
      <c r="AC1020" s="452"/>
      <c r="AD1020" s="311"/>
    </row>
    <row r="1021" spans="1:30" ht="20.100000000000001" customHeight="1">
      <c r="A1021" s="311"/>
      <c r="B1021" s="311"/>
      <c r="C1021" s="452"/>
      <c r="D1021" s="311" t="s">
        <v>8953</v>
      </c>
      <c r="E1021" s="452"/>
      <c r="F1021" s="531"/>
      <c r="G1021" s="314"/>
      <c r="H1021" s="356"/>
      <c r="I1021" s="314"/>
      <c r="J1021" s="356"/>
      <c r="K1021" s="314"/>
      <c r="L1021" s="356"/>
      <c r="M1021" s="314"/>
      <c r="N1021" s="356"/>
      <c r="O1021" s="314"/>
      <c r="P1021" s="315"/>
      <c r="Q1021" s="316"/>
      <c r="R1021" s="315"/>
      <c r="S1021" s="316"/>
      <c r="T1021" s="315"/>
      <c r="U1021" s="316"/>
      <c r="V1021" s="316"/>
      <c r="W1021" s="452"/>
      <c r="X1021" s="452"/>
      <c r="Y1021" s="452"/>
      <c r="Z1021" s="452"/>
      <c r="AA1021" s="452"/>
      <c r="AB1021" s="452"/>
      <c r="AC1021" s="452"/>
      <c r="AD1021" s="311"/>
    </row>
    <row r="1022" spans="1:30" ht="19.5" customHeight="1">
      <c r="A1022" s="374" t="s">
        <v>3401</v>
      </c>
      <c r="B1022" s="374" t="s">
        <v>2608</v>
      </c>
      <c r="C1022" s="358" t="s">
        <v>3335</v>
      </c>
      <c r="D1022" s="468" t="s">
        <v>2592</v>
      </c>
      <c r="E1022" s="358"/>
      <c r="F1022" s="443"/>
      <c r="G1022" s="444"/>
      <c r="H1022" s="443"/>
      <c r="I1022" s="444"/>
      <c r="J1022" s="443"/>
      <c r="K1022" s="444"/>
      <c r="L1022" s="443"/>
      <c r="M1022" s="444"/>
      <c r="N1022" s="443"/>
      <c r="O1022" s="444"/>
      <c r="P1022" s="490"/>
      <c r="Q1022" s="491"/>
      <c r="R1022" s="490"/>
      <c r="S1022" s="491"/>
      <c r="T1022" s="471">
        <v>1</v>
      </c>
      <c r="U1022" s="465">
        <v>25</v>
      </c>
      <c r="V1022" s="465"/>
      <c r="W1022" s="358"/>
      <c r="X1022" s="358"/>
      <c r="Y1022" s="358"/>
      <c r="Z1022" s="358"/>
      <c r="AA1022" s="358"/>
      <c r="AB1022" s="358"/>
      <c r="AC1022" s="358" t="s">
        <v>7010</v>
      </c>
      <c r="AD1022" s="374" t="s">
        <v>7431</v>
      </c>
    </row>
    <row r="1023" spans="1:30" ht="19.5" customHeight="1">
      <c r="A1023" s="311"/>
      <c r="B1023" s="311"/>
      <c r="C1023" s="452"/>
      <c r="D1023" s="111" t="s">
        <v>2276</v>
      </c>
      <c r="E1023" s="452"/>
      <c r="F1023" s="531"/>
      <c r="G1023" s="314"/>
      <c r="H1023" s="356"/>
      <c r="I1023" s="314"/>
      <c r="J1023" s="356"/>
      <c r="K1023" s="314"/>
      <c r="L1023" s="356"/>
      <c r="M1023" s="314"/>
      <c r="N1023" s="356"/>
      <c r="O1023" s="314"/>
      <c r="P1023" s="76"/>
      <c r="Q1023" s="336"/>
      <c r="R1023" s="76"/>
      <c r="S1023" s="336"/>
      <c r="T1023" s="315"/>
      <c r="U1023" s="316"/>
      <c r="V1023" s="316"/>
      <c r="W1023" s="452"/>
      <c r="X1023" s="452"/>
      <c r="Y1023" s="452"/>
      <c r="Z1023" s="452"/>
      <c r="AA1023" s="452"/>
      <c r="AB1023" s="452"/>
      <c r="AC1023" s="452"/>
      <c r="AD1023" s="311"/>
    </row>
    <row r="1024" spans="1:30" ht="19.5" customHeight="1">
      <c r="A1024" s="311"/>
      <c r="B1024" s="311"/>
      <c r="C1024" s="452"/>
      <c r="D1024" s="111" t="s">
        <v>2593</v>
      </c>
      <c r="E1024" s="452"/>
      <c r="F1024" s="531"/>
      <c r="G1024" s="314"/>
      <c r="H1024" s="356"/>
      <c r="I1024" s="314"/>
      <c r="J1024" s="356"/>
      <c r="K1024" s="314"/>
      <c r="L1024" s="356"/>
      <c r="M1024" s="314"/>
      <c r="N1024" s="356"/>
      <c r="O1024" s="314"/>
      <c r="P1024" s="76"/>
      <c r="Q1024" s="336"/>
      <c r="R1024" s="76"/>
      <c r="S1024" s="336"/>
      <c r="T1024" s="315"/>
      <c r="U1024" s="316"/>
      <c r="V1024" s="316"/>
      <c r="W1024" s="452"/>
      <c r="X1024" s="452"/>
      <c r="Y1024" s="452"/>
      <c r="Z1024" s="452"/>
      <c r="AA1024" s="452"/>
      <c r="AB1024" s="452"/>
      <c r="AC1024" s="452"/>
      <c r="AD1024" s="311"/>
    </row>
    <row r="1025" spans="1:30" ht="19.5" customHeight="1">
      <c r="A1025" s="311"/>
      <c r="B1025" s="311"/>
      <c r="C1025" s="452"/>
      <c r="D1025" s="111" t="s">
        <v>2277</v>
      </c>
      <c r="E1025" s="452"/>
      <c r="F1025" s="531"/>
      <c r="G1025" s="314"/>
      <c r="H1025" s="356"/>
      <c r="I1025" s="314"/>
      <c r="J1025" s="356"/>
      <c r="K1025" s="314"/>
      <c r="L1025" s="356"/>
      <c r="M1025" s="314"/>
      <c r="N1025" s="356"/>
      <c r="O1025" s="314"/>
      <c r="P1025" s="76"/>
      <c r="Q1025" s="336"/>
      <c r="R1025" s="76"/>
      <c r="S1025" s="336"/>
      <c r="T1025" s="315">
        <v>2</v>
      </c>
      <c r="U1025" s="316">
        <v>50</v>
      </c>
      <c r="V1025" s="316"/>
      <c r="W1025" s="452"/>
      <c r="X1025" s="452"/>
      <c r="Y1025" s="452"/>
      <c r="Z1025" s="452"/>
      <c r="AA1025" s="452"/>
      <c r="AB1025" s="452"/>
      <c r="AC1025" s="452"/>
      <c r="AD1025" s="311"/>
    </row>
    <row r="1026" spans="1:30" ht="19.5" customHeight="1">
      <c r="A1026" s="311"/>
      <c r="B1026" s="311"/>
      <c r="C1026" s="452"/>
      <c r="D1026" s="111" t="s">
        <v>2278</v>
      </c>
      <c r="E1026" s="452"/>
      <c r="F1026" s="531"/>
      <c r="G1026" s="314"/>
      <c r="H1026" s="356"/>
      <c r="I1026" s="314"/>
      <c r="J1026" s="356"/>
      <c r="K1026" s="314"/>
      <c r="L1026" s="356"/>
      <c r="M1026" s="314"/>
      <c r="N1026" s="356"/>
      <c r="O1026" s="314"/>
      <c r="P1026" s="76"/>
      <c r="Q1026" s="336"/>
      <c r="R1026" s="76"/>
      <c r="S1026" s="336"/>
      <c r="T1026" s="315"/>
      <c r="U1026" s="316"/>
      <c r="V1026" s="316"/>
      <c r="W1026" s="452"/>
      <c r="X1026" s="452"/>
      <c r="Y1026" s="452"/>
      <c r="Z1026" s="452"/>
      <c r="AA1026" s="452"/>
      <c r="AB1026" s="452"/>
      <c r="AC1026" s="452"/>
      <c r="AD1026" s="311"/>
    </row>
    <row r="1027" spans="1:30" ht="19.5" customHeight="1">
      <c r="A1027" s="311"/>
      <c r="B1027" s="311"/>
      <c r="C1027" s="452"/>
      <c r="D1027" s="111" t="s">
        <v>2279</v>
      </c>
      <c r="E1027" s="452"/>
      <c r="F1027" s="531"/>
      <c r="G1027" s="314"/>
      <c r="H1027" s="356"/>
      <c r="I1027" s="314"/>
      <c r="J1027" s="356"/>
      <c r="K1027" s="314"/>
      <c r="L1027" s="356"/>
      <c r="M1027" s="314"/>
      <c r="N1027" s="356"/>
      <c r="O1027" s="314"/>
      <c r="P1027" s="76"/>
      <c r="Q1027" s="336"/>
      <c r="R1027" s="76"/>
      <c r="S1027" s="336"/>
      <c r="T1027" s="315"/>
      <c r="U1027" s="316"/>
      <c r="V1027" s="316"/>
      <c r="W1027" s="452"/>
      <c r="X1027" s="452"/>
      <c r="Y1027" s="452"/>
      <c r="Z1027" s="452"/>
      <c r="AA1027" s="452"/>
      <c r="AB1027" s="452"/>
      <c r="AC1027" s="452"/>
      <c r="AD1027" s="311"/>
    </row>
    <row r="1028" spans="1:30" ht="19.5" customHeight="1">
      <c r="A1028" s="311"/>
      <c r="B1028" s="311"/>
      <c r="C1028" s="452"/>
      <c r="D1028" s="111" t="s">
        <v>2280</v>
      </c>
      <c r="E1028" s="452"/>
      <c r="F1028" s="531"/>
      <c r="G1028" s="314"/>
      <c r="H1028" s="356"/>
      <c r="I1028" s="314"/>
      <c r="J1028" s="356"/>
      <c r="K1028" s="314"/>
      <c r="L1028" s="356"/>
      <c r="M1028" s="314"/>
      <c r="N1028" s="356"/>
      <c r="O1028" s="314"/>
      <c r="P1028" s="76"/>
      <c r="Q1028" s="336"/>
      <c r="R1028" s="76"/>
      <c r="S1028" s="336"/>
      <c r="T1028" s="315"/>
      <c r="U1028" s="316"/>
      <c r="V1028" s="316"/>
      <c r="W1028" s="452"/>
      <c r="X1028" s="452"/>
      <c r="Y1028" s="452"/>
      <c r="Z1028" s="452"/>
      <c r="AA1028" s="452"/>
      <c r="AB1028" s="452"/>
      <c r="AC1028" s="452"/>
      <c r="AD1028" s="311"/>
    </row>
    <row r="1029" spans="1:30" ht="19.5" customHeight="1">
      <c r="A1029" s="311"/>
      <c r="B1029" s="311"/>
      <c r="C1029" s="452"/>
      <c r="D1029" s="111" t="s">
        <v>2281</v>
      </c>
      <c r="E1029" s="452"/>
      <c r="F1029" s="531"/>
      <c r="G1029" s="314"/>
      <c r="H1029" s="356"/>
      <c r="I1029" s="314"/>
      <c r="J1029" s="356"/>
      <c r="K1029" s="314"/>
      <c r="L1029" s="356"/>
      <c r="M1029" s="314"/>
      <c r="N1029" s="356"/>
      <c r="O1029" s="314"/>
      <c r="P1029" s="76"/>
      <c r="Q1029" s="336"/>
      <c r="R1029" s="76"/>
      <c r="S1029" s="336"/>
      <c r="T1029" s="315"/>
      <c r="U1029" s="316"/>
      <c r="V1029" s="316"/>
      <c r="W1029" s="452"/>
      <c r="X1029" s="452"/>
      <c r="Y1029" s="452"/>
      <c r="Z1029" s="452"/>
      <c r="AA1029" s="452"/>
      <c r="AB1029" s="452"/>
      <c r="AC1029" s="452"/>
      <c r="AD1029" s="311"/>
    </row>
    <row r="1030" spans="1:30" ht="19.5" customHeight="1">
      <c r="A1030" s="311"/>
      <c r="B1030" s="311"/>
      <c r="C1030" s="452"/>
      <c r="D1030" s="111" t="s">
        <v>2594</v>
      </c>
      <c r="E1030" s="452"/>
      <c r="F1030" s="531"/>
      <c r="G1030" s="314"/>
      <c r="H1030" s="356"/>
      <c r="I1030" s="314"/>
      <c r="J1030" s="356"/>
      <c r="K1030" s="314"/>
      <c r="L1030" s="356"/>
      <c r="M1030" s="314"/>
      <c r="N1030" s="356"/>
      <c r="O1030" s="314"/>
      <c r="P1030" s="76"/>
      <c r="Q1030" s="336"/>
      <c r="R1030" s="76"/>
      <c r="S1030" s="336"/>
      <c r="T1030" s="315"/>
      <c r="U1030" s="316"/>
      <c r="V1030" s="316"/>
      <c r="W1030" s="452"/>
      <c r="X1030" s="452"/>
      <c r="Y1030" s="452"/>
      <c r="Z1030" s="452"/>
      <c r="AA1030" s="452"/>
      <c r="AB1030" s="452"/>
      <c r="AC1030" s="452"/>
      <c r="AD1030" s="311"/>
    </row>
    <row r="1031" spans="1:30" ht="19.5" customHeight="1">
      <c r="A1031" s="311"/>
      <c r="B1031" s="311"/>
      <c r="C1031" s="452"/>
      <c r="D1031" s="111" t="s">
        <v>7434</v>
      </c>
      <c r="E1031" s="452"/>
      <c r="F1031" s="531"/>
      <c r="G1031" s="314"/>
      <c r="H1031" s="356"/>
      <c r="I1031" s="314"/>
      <c r="J1031" s="356"/>
      <c r="K1031" s="314"/>
      <c r="L1031" s="356"/>
      <c r="M1031" s="314"/>
      <c r="N1031" s="356"/>
      <c r="O1031" s="314"/>
      <c r="P1031" s="76"/>
      <c r="Q1031" s="336"/>
      <c r="R1031" s="76"/>
      <c r="S1031" s="336"/>
      <c r="T1031" s="315"/>
      <c r="U1031" s="316"/>
      <c r="V1031" s="316"/>
      <c r="W1031" s="452"/>
      <c r="X1031" s="452"/>
      <c r="Y1031" s="452"/>
      <c r="Z1031" s="452"/>
      <c r="AA1031" s="452"/>
      <c r="AB1031" s="452"/>
      <c r="AC1031" s="452"/>
      <c r="AD1031" s="311"/>
    </row>
    <row r="1032" spans="1:30" ht="19.5" customHeight="1">
      <c r="A1032" s="311"/>
      <c r="B1032" s="311"/>
      <c r="C1032" s="452"/>
      <c r="D1032" s="111" t="s">
        <v>8949</v>
      </c>
      <c r="E1032" s="452"/>
      <c r="F1032" s="531"/>
      <c r="G1032" s="314"/>
      <c r="H1032" s="356"/>
      <c r="I1032" s="314"/>
      <c r="J1032" s="356"/>
      <c r="K1032" s="314"/>
      <c r="L1032" s="356"/>
      <c r="M1032" s="314"/>
      <c r="N1032" s="356"/>
      <c r="O1032" s="314"/>
      <c r="P1032" s="76"/>
      <c r="Q1032" s="336"/>
      <c r="R1032" s="76"/>
      <c r="S1032" s="336"/>
      <c r="T1032" s="315"/>
      <c r="U1032" s="316"/>
      <c r="V1032" s="316"/>
      <c r="W1032" s="452"/>
      <c r="X1032" s="452"/>
      <c r="Y1032" s="452"/>
      <c r="Z1032" s="452"/>
      <c r="AA1032" s="452"/>
      <c r="AB1032" s="452"/>
      <c r="AC1032" s="452"/>
      <c r="AD1032" s="311"/>
    </row>
    <row r="1033" spans="1:30" ht="19.5" customHeight="1">
      <c r="A1033" s="311"/>
      <c r="B1033" s="311"/>
      <c r="C1033" s="452"/>
      <c r="D1033" s="111" t="s">
        <v>8950</v>
      </c>
      <c r="E1033" s="452"/>
      <c r="F1033" s="531"/>
      <c r="G1033" s="314"/>
      <c r="H1033" s="356"/>
      <c r="I1033" s="314"/>
      <c r="J1033" s="356"/>
      <c r="K1033" s="314"/>
      <c r="L1033" s="356"/>
      <c r="M1033" s="314"/>
      <c r="N1033" s="356"/>
      <c r="O1033" s="314"/>
      <c r="P1033" s="76"/>
      <c r="Q1033" s="336"/>
      <c r="R1033" s="76"/>
      <c r="S1033" s="336"/>
      <c r="T1033" s="315">
        <v>1</v>
      </c>
      <c r="U1033" s="316">
        <v>25</v>
      </c>
      <c r="V1033" s="316"/>
      <c r="W1033" s="452"/>
      <c r="X1033" s="452"/>
      <c r="Y1033" s="452"/>
      <c r="Z1033" s="452"/>
      <c r="AA1033" s="452"/>
      <c r="AB1033" s="452"/>
      <c r="AC1033" s="452"/>
      <c r="AD1033" s="311"/>
    </row>
    <row r="1034" spans="1:30" ht="19.5" customHeight="1">
      <c r="A1034" s="311"/>
      <c r="B1034" s="311"/>
      <c r="C1034" s="452"/>
      <c r="D1034" s="111" t="s">
        <v>8951</v>
      </c>
      <c r="E1034" s="452"/>
      <c r="F1034" s="531"/>
      <c r="G1034" s="314"/>
      <c r="H1034" s="356"/>
      <c r="I1034" s="314"/>
      <c r="J1034" s="356"/>
      <c r="K1034" s="314"/>
      <c r="L1034" s="356"/>
      <c r="M1034" s="314"/>
      <c r="N1034" s="356"/>
      <c r="O1034" s="314"/>
      <c r="P1034" s="76"/>
      <c r="Q1034" s="336"/>
      <c r="R1034" s="76"/>
      <c r="S1034" s="336"/>
      <c r="T1034" s="315"/>
      <c r="U1034" s="316"/>
      <c r="V1034" s="316"/>
      <c r="W1034" s="452"/>
      <c r="X1034" s="452"/>
      <c r="Y1034" s="452"/>
      <c r="Z1034" s="452"/>
      <c r="AA1034" s="452"/>
      <c r="AB1034" s="452"/>
      <c r="AC1034" s="452"/>
      <c r="AD1034" s="311"/>
    </row>
    <row r="1035" spans="1:30" ht="19.5" customHeight="1">
      <c r="A1035" s="311"/>
      <c r="B1035" s="311"/>
      <c r="C1035" s="452"/>
      <c r="D1035" s="111" t="s">
        <v>8952</v>
      </c>
      <c r="E1035" s="452"/>
      <c r="F1035" s="531"/>
      <c r="G1035" s="314"/>
      <c r="H1035" s="356"/>
      <c r="I1035" s="314"/>
      <c r="J1035" s="356"/>
      <c r="K1035" s="314"/>
      <c r="L1035" s="356"/>
      <c r="M1035" s="314"/>
      <c r="N1035" s="356"/>
      <c r="O1035" s="314"/>
      <c r="P1035" s="76"/>
      <c r="Q1035" s="336"/>
      <c r="R1035" s="76"/>
      <c r="S1035" s="336"/>
      <c r="T1035" s="315"/>
      <c r="U1035" s="316"/>
      <c r="V1035" s="316"/>
      <c r="W1035" s="452"/>
      <c r="X1035" s="452"/>
      <c r="Y1035" s="452"/>
      <c r="Z1035" s="452"/>
      <c r="AA1035" s="452"/>
      <c r="AB1035" s="452"/>
      <c r="AC1035" s="452"/>
      <c r="AD1035" s="311"/>
    </row>
    <row r="1036" spans="1:30" ht="19.5" customHeight="1">
      <c r="A1036" s="311"/>
      <c r="B1036" s="311"/>
      <c r="C1036" s="452"/>
      <c r="D1036" s="111" t="s">
        <v>7394</v>
      </c>
      <c r="E1036" s="452"/>
      <c r="F1036" s="531"/>
      <c r="G1036" s="314"/>
      <c r="H1036" s="356"/>
      <c r="I1036" s="314"/>
      <c r="J1036" s="356"/>
      <c r="K1036" s="314"/>
      <c r="L1036" s="356"/>
      <c r="M1036" s="314"/>
      <c r="N1036" s="356"/>
      <c r="O1036" s="314"/>
      <c r="P1036" s="76"/>
      <c r="Q1036" s="336"/>
      <c r="R1036" s="76"/>
      <c r="S1036" s="336"/>
      <c r="T1036" s="315"/>
      <c r="U1036" s="316"/>
      <c r="V1036" s="316"/>
      <c r="W1036" s="452"/>
      <c r="X1036" s="452"/>
      <c r="Y1036" s="452"/>
      <c r="Z1036" s="452"/>
      <c r="AA1036" s="452"/>
      <c r="AB1036" s="452"/>
      <c r="AC1036" s="452"/>
      <c r="AD1036" s="311"/>
    </row>
    <row r="1037" spans="1:30" ht="19.5" customHeight="1">
      <c r="A1037" s="311"/>
      <c r="B1037" s="311"/>
      <c r="C1037" s="452"/>
      <c r="D1037" s="111" t="s">
        <v>8165</v>
      </c>
      <c r="E1037" s="452"/>
      <c r="F1037" s="531"/>
      <c r="G1037" s="314"/>
      <c r="H1037" s="356"/>
      <c r="I1037" s="314"/>
      <c r="J1037" s="356"/>
      <c r="K1037" s="314"/>
      <c r="L1037" s="356"/>
      <c r="M1037" s="314"/>
      <c r="N1037" s="356"/>
      <c r="O1037" s="314"/>
      <c r="P1037" s="76"/>
      <c r="Q1037" s="336"/>
      <c r="R1037" s="76"/>
      <c r="S1037" s="336"/>
      <c r="T1037" s="315"/>
      <c r="U1037" s="316"/>
      <c r="V1037" s="316"/>
      <c r="W1037" s="452"/>
      <c r="X1037" s="452"/>
      <c r="Y1037" s="452"/>
      <c r="Z1037" s="452"/>
      <c r="AA1037" s="452"/>
      <c r="AB1037" s="452"/>
      <c r="AC1037" s="452"/>
      <c r="AD1037" s="311"/>
    </row>
    <row r="1038" spans="1:30" ht="19.5" customHeight="1">
      <c r="A1038" s="311"/>
      <c r="B1038" s="311"/>
      <c r="C1038" s="452"/>
      <c r="D1038" s="111" t="s">
        <v>3777</v>
      </c>
      <c r="E1038" s="452"/>
      <c r="F1038" s="531"/>
      <c r="G1038" s="314"/>
      <c r="H1038" s="356"/>
      <c r="I1038" s="314"/>
      <c r="J1038" s="356"/>
      <c r="K1038" s="314"/>
      <c r="L1038" s="356"/>
      <c r="M1038" s="314"/>
      <c r="N1038" s="356"/>
      <c r="O1038" s="314"/>
      <c r="P1038" s="76"/>
      <c r="Q1038" s="336"/>
      <c r="R1038" s="76"/>
      <c r="S1038" s="336"/>
      <c r="T1038" s="315"/>
      <c r="U1038" s="316"/>
      <c r="V1038" s="316"/>
      <c r="W1038" s="452"/>
      <c r="X1038" s="452"/>
      <c r="Y1038" s="452"/>
      <c r="Z1038" s="452"/>
      <c r="AA1038" s="452"/>
      <c r="AB1038" s="452"/>
      <c r="AC1038" s="452"/>
      <c r="AD1038" s="311"/>
    </row>
    <row r="1039" spans="1:30" ht="19.5" customHeight="1">
      <c r="A1039" s="374" t="s">
        <v>3402</v>
      </c>
      <c r="B1039" s="374" t="s">
        <v>2609</v>
      </c>
      <c r="C1039" s="358" t="s">
        <v>3335</v>
      </c>
      <c r="D1039" s="468" t="s">
        <v>2592</v>
      </c>
      <c r="E1039" s="358"/>
      <c r="F1039" s="443"/>
      <c r="G1039" s="444"/>
      <c r="H1039" s="443"/>
      <c r="I1039" s="444"/>
      <c r="J1039" s="443"/>
      <c r="K1039" s="444"/>
      <c r="L1039" s="443"/>
      <c r="M1039" s="444"/>
      <c r="N1039" s="443"/>
      <c r="O1039" s="444"/>
      <c r="P1039" s="490"/>
      <c r="Q1039" s="491"/>
      <c r="R1039" s="490"/>
      <c r="S1039" s="491"/>
      <c r="T1039" s="471"/>
      <c r="U1039" s="465"/>
      <c r="V1039" s="465"/>
      <c r="W1039" s="358"/>
      <c r="X1039" s="358"/>
      <c r="Y1039" s="358"/>
      <c r="Z1039" s="358"/>
      <c r="AA1039" s="358"/>
      <c r="AB1039" s="358"/>
      <c r="AC1039" s="358" t="s">
        <v>7010</v>
      </c>
      <c r="AD1039" s="374" t="s">
        <v>7431</v>
      </c>
    </row>
    <row r="1040" spans="1:30" ht="19.5" customHeight="1">
      <c r="A1040" s="311"/>
      <c r="B1040" s="311"/>
      <c r="C1040" s="452"/>
      <c r="D1040" s="111" t="s">
        <v>2276</v>
      </c>
      <c r="E1040" s="452"/>
      <c r="F1040" s="531"/>
      <c r="G1040" s="314"/>
      <c r="H1040" s="356"/>
      <c r="I1040" s="314"/>
      <c r="J1040" s="356"/>
      <c r="K1040" s="314"/>
      <c r="L1040" s="356"/>
      <c r="M1040" s="314"/>
      <c r="N1040" s="356"/>
      <c r="O1040" s="314"/>
      <c r="P1040" s="76"/>
      <c r="Q1040" s="336"/>
      <c r="R1040" s="76"/>
      <c r="S1040" s="336"/>
      <c r="T1040" s="315">
        <v>1</v>
      </c>
      <c r="U1040" s="316">
        <v>100</v>
      </c>
      <c r="V1040" s="316"/>
      <c r="W1040" s="452"/>
      <c r="X1040" s="452"/>
      <c r="Y1040" s="452"/>
      <c r="Z1040" s="452"/>
      <c r="AA1040" s="452"/>
      <c r="AB1040" s="452"/>
      <c r="AC1040" s="452"/>
      <c r="AD1040" s="311"/>
    </row>
    <row r="1041" spans="1:30" ht="19.5" customHeight="1">
      <c r="A1041" s="311"/>
      <c r="B1041" s="311"/>
      <c r="C1041" s="452"/>
      <c r="D1041" s="111" t="s">
        <v>2593</v>
      </c>
      <c r="E1041" s="452"/>
      <c r="F1041" s="531"/>
      <c r="G1041" s="314"/>
      <c r="H1041" s="356"/>
      <c r="I1041" s="314"/>
      <c r="J1041" s="356"/>
      <c r="K1041" s="314"/>
      <c r="L1041" s="356"/>
      <c r="M1041" s="314"/>
      <c r="N1041" s="356"/>
      <c r="O1041" s="314"/>
      <c r="P1041" s="76"/>
      <c r="Q1041" s="336"/>
      <c r="R1041" s="76"/>
      <c r="S1041" s="336"/>
      <c r="T1041" s="315"/>
      <c r="U1041" s="316"/>
      <c r="V1041" s="316"/>
      <c r="W1041" s="452"/>
      <c r="X1041" s="452"/>
      <c r="Y1041" s="452"/>
      <c r="Z1041" s="452"/>
      <c r="AA1041" s="452"/>
      <c r="AB1041" s="452"/>
      <c r="AC1041" s="452"/>
      <c r="AD1041" s="311"/>
    </row>
    <row r="1042" spans="1:30" ht="19.5" customHeight="1">
      <c r="A1042" s="311"/>
      <c r="B1042" s="311"/>
      <c r="C1042" s="452"/>
      <c r="D1042" s="111" t="s">
        <v>2277</v>
      </c>
      <c r="E1042" s="452"/>
      <c r="F1042" s="531"/>
      <c r="G1042" s="314"/>
      <c r="H1042" s="356"/>
      <c r="I1042" s="314"/>
      <c r="J1042" s="356"/>
      <c r="K1042" s="314"/>
      <c r="L1042" s="356"/>
      <c r="M1042" s="314"/>
      <c r="N1042" s="356"/>
      <c r="O1042" s="314"/>
      <c r="P1042" s="76"/>
      <c r="Q1042" s="336"/>
      <c r="R1042" s="76"/>
      <c r="S1042" s="336"/>
      <c r="T1042" s="315"/>
      <c r="U1042" s="316"/>
      <c r="V1042" s="316"/>
      <c r="W1042" s="452"/>
      <c r="X1042" s="452"/>
      <c r="Y1042" s="452"/>
      <c r="Z1042" s="452"/>
      <c r="AA1042" s="452"/>
      <c r="AB1042" s="452"/>
      <c r="AC1042" s="452"/>
      <c r="AD1042" s="311"/>
    </row>
    <row r="1043" spans="1:30" ht="19.5" customHeight="1">
      <c r="A1043" s="311"/>
      <c r="B1043" s="311"/>
      <c r="C1043" s="452"/>
      <c r="D1043" s="111" t="s">
        <v>2278</v>
      </c>
      <c r="E1043" s="452"/>
      <c r="F1043" s="531"/>
      <c r="G1043" s="314"/>
      <c r="H1043" s="356"/>
      <c r="I1043" s="314"/>
      <c r="J1043" s="356"/>
      <c r="K1043" s="314"/>
      <c r="L1043" s="356"/>
      <c r="M1043" s="314"/>
      <c r="N1043" s="356"/>
      <c r="O1043" s="314"/>
      <c r="P1043" s="76"/>
      <c r="Q1043" s="336"/>
      <c r="R1043" s="76"/>
      <c r="S1043" s="336"/>
      <c r="T1043" s="315"/>
      <c r="U1043" s="316"/>
      <c r="V1043" s="316"/>
      <c r="W1043" s="452"/>
      <c r="X1043" s="452"/>
      <c r="Y1043" s="452"/>
      <c r="Z1043" s="452"/>
      <c r="AA1043" s="452"/>
      <c r="AB1043" s="452"/>
      <c r="AC1043" s="452"/>
      <c r="AD1043" s="311"/>
    </row>
    <row r="1044" spans="1:30" ht="19.5" customHeight="1">
      <c r="A1044" s="311"/>
      <c r="B1044" s="311"/>
      <c r="C1044" s="452"/>
      <c r="D1044" s="111" t="s">
        <v>2279</v>
      </c>
      <c r="E1044" s="452"/>
      <c r="F1044" s="531"/>
      <c r="G1044" s="314"/>
      <c r="H1044" s="356"/>
      <c r="I1044" s="314"/>
      <c r="J1044" s="356"/>
      <c r="K1044" s="314"/>
      <c r="L1044" s="356"/>
      <c r="M1044" s="314"/>
      <c r="N1044" s="356"/>
      <c r="O1044" s="314"/>
      <c r="P1044" s="76"/>
      <c r="Q1044" s="336"/>
      <c r="R1044" s="76"/>
      <c r="S1044" s="336"/>
      <c r="T1044" s="315"/>
      <c r="U1044" s="316"/>
      <c r="V1044" s="316"/>
      <c r="W1044" s="452"/>
      <c r="X1044" s="452"/>
      <c r="Y1044" s="452"/>
      <c r="Z1044" s="452"/>
      <c r="AA1044" s="452"/>
      <c r="AB1044" s="452"/>
      <c r="AC1044" s="452"/>
      <c r="AD1044" s="311"/>
    </row>
    <row r="1045" spans="1:30" ht="19.5" customHeight="1">
      <c r="A1045" s="311"/>
      <c r="B1045" s="311"/>
      <c r="C1045" s="452"/>
      <c r="D1045" s="111" t="s">
        <v>2280</v>
      </c>
      <c r="E1045" s="452"/>
      <c r="F1045" s="531"/>
      <c r="G1045" s="314"/>
      <c r="H1045" s="356"/>
      <c r="I1045" s="314"/>
      <c r="J1045" s="356"/>
      <c r="K1045" s="314"/>
      <c r="L1045" s="356"/>
      <c r="M1045" s="314"/>
      <c r="N1045" s="356"/>
      <c r="O1045" s="314"/>
      <c r="P1045" s="76"/>
      <c r="Q1045" s="336"/>
      <c r="R1045" s="76"/>
      <c r="S1045" s="336"/>
      <c r="T1045" s="315"/>
      <c r="U1045" s="316"/>
      <c r="V1045" s="316"/>
      <c r="W1045" s="452"/>
      <c r="X1045" s="452"/>
      <c r="Y1045" s="452"/>
      <c r="Z1045" s="452"/>
      <c r="AA1045" s="452"/>
      <c r="AB1045" s="452"/>
      <c r="AC1045" s="452"/>
      <c r="AD1045" s="311"/>
    </row>
    <row r="1046" spans="1:30" ht="19.5" customHeight="1">
      <c r="A1046" s="311"/>
      <c r="B1046" s="311"/>
      <c r="C1046" s="452"/>
      <c r="D1046" s="111" t="s">
        <v>2281</v>
      </c>
      <c r="E1046" s="452"/>
      <c r="F1046" s="531"/>
      <c r="G1046" s="314"/>
      <c r="H1046" s="356"/>
      <c r="I1046" s="314"/>
      <c r="J1046" s="356"/>
      <c r="K1046" s="314"/>
      <c r="L1046" s="356"/>
      <c r="M1046" s="314"/>
      <c r="N1046" s="356"/>
      <c r="O1046" s="314"/>
      <c r="P1046" s="76"/>
      <c r="Q1046" s="336"/>
      <c r="R1046" s="76"/>
      <c r="S1046" s="336"/>
      <c r="T1046" s="315"/>
      <c r="U1046" s="316"/>
      <c r="V1046" s="316"/>
      <c r="W1046" s="452"/>
      <c r="X1046" s="452"/>
      <c r="Y1046" s="452"/>
      <c r="Z1046" s="452"/>
      <c r="AA1046" s="452"/>
      <c r="AB1046" s="452"/>
      <c r="AC1046" s="452"/>
      <c r="AD1046" s="311"/>
    </row>
    <row r="1047" spans="1:30" ht="19.5" customHeight="1">
      <c r="A1047" s="311"/>
      <c r="B1047" s="311"/>
      <c r="C1047" s="452"/>
      <c r="D1047" s="111" t="s">
        <v>2594</v>
      </c>
      <c r="E1047" s="452"/>
      <c r="F1047" s="531"/>
      <c r="G1047" s="314"/>
      <c r="H1047" s="356"/>
      <c r="I1047" s="314"/>
      <c r="J1047" s="356"/>
      <c r="K1047" s="314"/>
      <c r="L1047" s="356"/>
      <c r="M1047" s="314"/>
      <c r="N1047" s="356"/>
      <c r="O1047" s="314"/>
      <c r="P1047" s="76"/>
      <c r="Q1047" s="336"/>
      <c r="R1047" s="76"/>
      <c r="S1047" s="336"/>
      <c r="T1047" s="315"/>
      <c r="U1047" s="316"/>
      <c r="V1047" s="316"/>
      <c r="W1047" s="452"/>
      <c r="X1047" s="452"/>
      <c r="Y1047" s="452"/>
      <c r="Z1047" s="452"/>
      <c r="AA1047" s="452"/>
      <c r="AB1047" s="452"/>
      <c r="AC1047" s="452"/>
      <c r="AD1047" s="311"/>
    </row>
    <row r="1048" spans="1:30" ht="19.5" customHeight="1">
      <c r="A1048" s="311"/>
      <c r="B1048" s="311"/>
      <c r="C1048" s="452"/>
      <c r="D1048" s="111" t="s">
        <v>7434</v>
      </c>
      <c r="E1048" s="452"/>
      <c r="F1048" s="531"/>
      <c r="G1048" s="314"/>
      <c r="H1048" s="356"/>
      <c r="I1048" s="314"/>
      <c r="J1048" s="356"/>
      <c r="K1048" s="314"/>
      <c r="L1048" s="356"/>
      <c r="M1048" s="314"/>
      <c r="N1048" s="356"/>
      <c r="O1048" s="314"/>
      <c r="P1048" s="76"/>
      <c r="Q1048" s="336"/>
      <c r="R1048" s="76"/>
      <c r="S1048" s="336"/>
      <c r="T1048" s="315"/>
      <c r="U1048" s="316"/>
      <c r="V1048" s="316"/>
      <c r="W1048" s="452"/>
      <c r="X1048" s="452"/>
      <c r="Y1048" s="452"/>
      <c r="Z1048" s="452"/>
      <c r="AA1048" s="452"/>
      <c r="AB1048" s="452"/>
      <c r="AC1048" s="452"/>
      <c r="AD1048" s="311"/>
    </row>
    <row r="1049" spans="1:30" ht="19.5" customHeight="1">
      <c r="A1049" s="311"/>
      <c r="B1049" s="311"/>
      <c r="C1049" s="452"/>
      <c r="D1049" s="111" t="s">
        <v>8949</v>
      </c>
      <c r="E1049" s="452"/>
      <c r="F1049" s="531"/>
      <c r="G1049" s="314"/>
      <c r="H1049" s="356"/>
      <c r="I1049" s="314"/>
      <c r="J1049" s="356"/>
      <c r="K1049" s="314"/>
      <c r="L1049" s="356"/>
      <c r="M1049" s="314"/>
      <c r="N1049" s="356"/>
      <c r="O1049" s="314"/>
      <c r="P1049" s="76"/>
      <c r="Q1049" s="336"/>
      <c r="R1049" s="76"/>
      <c r="S1049" s="336"/>
      <c r="T1049" s="315"/>
      <c r="U1049" s="316"/>
      <c r="V1049" s="316"/>
      <c r="W1049" s="452"/>
      <c r="X1049" s="452"/>
      <c r="Y1049" s="452"/>
      <c r="Z1049" s="452"/>
      <c r="AA1049" s="452"/>
      <c r="AB1049" s="452"/>
      <c r="AC1049" s="452"/>
      <c r="AD1049" s="311"/>
    </row>
    <row r="1050" spans="1:30" ht="19.5" customHeight="1">
      <c r="A1050" s="311"/>
      <c r="B1050" s="311"/>
      <c r="C1050" s="452"/>
      <c r="D1050" s="111" t="s">
        <v>8950</v>
      </c>
      <c r="E1050" s="452"/>
      <c r="F1050" s="531"/>
      <c r="G1050" s="314"/>
      <c r="H1050" s="356"/>
      <c r="I1050" s="314"/>
      <c r="J1050" s="356"/>
      <c r="K1050" s="314"/>
      <c r="L1050" s="356"/>
      <c r="M1050" s="314"/>
      <c r="N1050" s="356"/>
      <c r="O1050" s="314"/>
      <c r="P1050" s="76"/>
      <c r="Q1050" s="336"/>
      <c r="R1050" s="76"/>
      <c r="S1050" s="336"/>
      <c r="T1050" s="315"/>
      <c r="U1050" s="316"/>
      <c r="V1050" s="316"/>
      <c r="W1050" s="452"/>
      <c r="X1050" s="452"/>
      <c r="Y1050" s="452"/>
      <c r="Z1050" s="452"/>
      <c r="AA1050" s="452"/>
      <c r="AB1050" s="452"/>
      <c r="AC1050" s="452"/>
      <c r="AD1050" s="311"/>
    </row>
    <row r="1051" spans="1:30" ht="19.5" customHeight="1">
      <c r="A1051" s="311"/>
      <c r="B1051" s="311"/>
      <c r="C1051" s="452"/>
      <c r="D1051" s="111" t="s">
        <v>8951</v>
      </c>
      <c r="E1051" s="452"/>
      <c r="F1051" s="531"/>
      <c r="G1051" s="314"/>
      <c r="H1051" s="356"/>
      <c r="I1051" s="314"/>
      <c r="J1051" s="356"/>
      <c r="K1051" s="314"/>
      <c r="L1051" s="356"/>
      <c r="M1051" s="314"/>
      <c r="N1051" s="356"/>
      <c r="O1051" s="314"/>
      <c r="P1051" s="76"/>
      <c r="Q1051" s="336"/>
      <c r="R1051" s="76"/>
      <c r="S1051" s="336"/>
      <c r="T1051" s="315"/>
      <c r="U1051" s="316"/>
      <c r="V1051" s="316"/>
      <c r="W1051" s="452"/>
      <c r="X1051" s="452"/>
      <c r="Y1051" s="452"/>
      <c r="Z1051" s="452"/>
      <c r="AA1051" s="452"/>
      <c r="AB1051" s="452"/>
      <c r="AC1051" s="452"/>
      <c r="AD1051" s="311"/>
    </row>
    <row r="1052" spans="1:30" ht="19.5" customHeight="1">
      <c r="A1052" s="311"/>
      <c r="B1052" s="311"/>
      <c r="C1052" s="452"/>
      <c r="D1052" s="111" t="s">
        <v>8952</v>
      </c>
      <c r="E1052" s="452"/>
      <c r="F1052" s="531"/>
      <c r="G1052" s="314"/>
      <c r="H1052" s="356"/>
      <c r="I1052" s="314"/>
      <c r="J1052" s="356"/>
      <c r="K1052" s="314"/>
      <c r="L1052" s="356"/>
      <c r="M1052" s="314"/>
      <c r="N1052" s="356"/>
      <c r="O1052" s="314"/>
      <c r="P1052" s="76"/>
      <c r="Q1052" s="336"/>
      <c r="R1052" s="76"/>
      <c r="S1052" s="336"/>
      <c r="T1052" s="315"/>
      <c r="U1052" s="316"/>
      <c r="V1052" s="316"/>
      <c r="W1052" s="452"/>
      <c r="X1052" s="452"/>
      <c r="Y1052" s="452"/>
      <c r="Z1052" s="452"/>
      <c r="AA1052" s="452"/>
      <c r="AB1052" s="452"/>
      <c r="AC1052" s="452"/>
      <c r="AD1052" s="311"/>
    </row>
    <row r="1053" spans="1:30" ht="19.5" customHeight="1">
      <c r="A1053" s="311"/>
      <c r="B1053" s="311"/>
      <c r="C1053" s="452"/>
      <c r="D1053" s="111" t="s">
        <v>7394</v>
      </c>
      <c r="E1053" s="452"/>
      <c r="F1053" s="531"/>
      <c r="G1053" s="314"/>
      <c r="H1053" s="356"/>
      <c r="I1053" s="314"/>
      <c r="J1053" s="356"/>
      <c r="K1053" s="314"/>
      <c r="L1053" s="356"/>
      <c r="M1053" s="314"/>
      <c r="N1053" s="356"/>
      <c r="O1053" s="314"/>
      <c r="P1053" s="76"/>
      <c r="Q1053" s="336"/>
      <c r="R1053" s="76"/>
      <c r="S1053" s="336"/>
      <c r="T1053" s="315"/>
      <c r="U1053" s="316"/>
      <c r="V1053" s="316"/>
      <c r="W1053" s="452"/>
      <c r="X1053" s="452"/>
      <c r="Y1053" s="452"/>
      <c r="Z1053" s="452"/>
      <c r="AA1053" s="452"/>
      <c r="AB1053" s="452"/>
      <c r="AC1053" s="452"/>
      <c r="AD1053" s="311"/>
    </row>
    <row r="1054" spans="1:30" ht="19.5" customHeight="1">
      <c r="A1054" s="311"/>
      <c r="B1054" s="311"/>
      <c r="C1054" s="452"/>
      <c r="D1054" s="111" t="s">
        <v>8165</v>
      </c>
      <c r="E1054" s="452"/>
      <c r="F1054" s="531"/>
      <c r="G1054" s="314"/>
      <c r="H1054" s="356"/>
      <c r="I1054" s="314"/>
      <c r="J1054" s="356"/>
      <c r="K1054" s="314"/>
      <c r="L1054" s="356"/>
      <c r="M1054" s="314"/>
      <c r="N1054" s="356"/>
      <c r="O1054" s="314"/>
      <c r="P1054" s="76"/>
      <c r="Q1054" s="336"/>
      <c r="R1054" s="76"/>
      <c r="S1054" s="336"/>
      <c r="T1054" s="315"/>
      <c r="U1054" s="316"/>
      <c r="V1054" s="316"/>
      <c r="W1054" s="452"/>
      <c r="X1054" s="452"/>
      <c r="Y1054" s="452"/>
      <c r="Z1054" s="452"/>
      <c r="AA1054" s="452"/>
      <c r="AB1054" s="452"/>
      <c r="AC1054" s="452"/>
      <c r="AD1054" s="311"/>
    </row>
    <row r="1055" spans="1:30" ht="19.5" customHeight="1">
      <c r="A1055" s="311"/>
      <c r="B1055" s="311"/>
      <c r="C1055" s="452"/>
      <c r="D1055" s="111" t="s">
        <v>3777</v>
      </c>
      <c r="E1055" s="452"/>
      <c r="F1055" s="531"/>
      <c r="G1055" s="314"/>
      <c r="H1055" s="356"/>
      <c r="I1055" s="314"/>
      <c r="J1055" s="356"/>
      <c r="K1055" s="314"/>
      <c r="L1055" s="356"/>
      <c r="M1055" s="314"/>
      <c r="N1055" s="356"/>
      <c r="O1055" s="314"/>
      <c r="P1055" s="76"/>
      <c r="Q1055" s="336"/>
      <c r="R1055" s="76"/>
      <c r="S1055" s="336"/>
      <c r="T1055" s="315"/>
      <c r="U1055" s="316"/>
      <c r="V1055" s="316"/>
      <c r="W1055" s="452"/>
      <c r="X1055" s="452"/>
      <c r="Y1055" s="452"/>
      <c r="Z1055" s="452"/>
      <c r="AA1055" s="452"/>
      <c r="AB1055" s="452"/>
      <c r="AC1055" s="452"/>
      <c r="AD1055" s="311"/>
    </row>
    <row r="1056" spans="1:30" ht="19.5" customHeight="1">
      <c r="A1056" s="374" t="s">
        <v>3403</v>
      </c>
      <c r="B1056" s="374" t="s">
        <v>2610</v>
      </c>
      <c r="C1056" s="358" t="s">
        <v>3335</v>
      </c>
      <c r="D1056" s="468" t="s">
        <v>2592</v>
      </c>
      <c r="E1056" s="358"/>
      <c r="F1056" s="443"/>
      <c r="G1056" s="444"/>
      <c r="H1056" s="443"/>
      <c r="I1056" s="444"/>
      <c r="J1056" s="443"/>
      <c r="K1056" s="444"/>
      <c r="L1056" s="443"/>
      <c r="M1056" s="444"/>
      <c r="N1056" s="443"/>
      <c r="O1056" s="444"/>
      <c r="P1056" s="490"/>
      <c r="Q1056" s="491"/>
      <c r="R1056" s="490"/>
      <c r="S1056" s="491"/>
      <c r="T1056" s="471"/>
      <c r="U1056" s="465"/>
      <c r="V1056" s="465"/>
      <c r="W1056" s="358"/>
      <c r="X1056" s="358"/>
      <c r="Y1056" s="358"/>
      <c r="Z1056" s="358"/>
      <c r="AA1056" s="358"/>
      <c r="AB1056" s="358"/>
      <c r="AC1056" s="358" t="s">
        <v>7010</v>
      </c>
      <c r="AD1056" s="374" t="s">
        <v>7431</v>
      </c>
    </row>
    <row r="1057" spans="1:30" ht="19.5" customHeight="1">
      <c r="A1057" s="311"/>
      <c r="B1057" s="311"/>
      <c r="C1057" s="452"/>
      <c r="D1057" s="111" t="s">
        <v>2276</v>
      </c>
      <c r="E1057" s="452"/>
      <c r="F1057" s="531"/>
      <c r="G1057" s="314"/>
      <c r="H1057" s="356"/>
      <c r="I1057" s="314"/>
      <c r="J1057" s="356"/>
      <c r="K1057" s="314"/>
      <c r="L1057" s="356"/>
      <c r="M1057" s="314"/>
      <c r="N1057" s="356"/>
      <c r="O1057" s="314"/>
      <c r="P1057" s="76"/>
      <c r="Q1057" s="336"/>
      <c r="R1057" s="76"/>
      <c r="S1057" s="336"/>
      <c r="T1057" s="315"/>
      <c r="U1057" s="316"/>
      <c r="V1057" s="316"/>
      <c r="W1057" s="452"/>
      <c r="X1057" s="452"/>
      <c r="Y1057" s="452"/>
      <c r="Z1057" s="452"/>
      <c r="AA1057" s="452"/>
      <c r="AB1057" s="452"/>
      <c r="AC1057" s="452"/>
      <c r="AD1057" s="311"/>
    </row>
    <row r="1058" spans="1:30" ht="19.5" customHeight="1">
      <c r="A1058" s="311"/>
      <c r="B1058" s="311"/>
      <c r="C1058" s="452"/>
      <c r="D1058" s="111" t="s">
        <v>2593</v>
      </c>
      <c r="E1058" s="452"/>
      <c r="F1058" s="531"/>
      <c r="G1058" s="314"/>
      <c r="H1058" s="356"/>
      <c r="I1058" s="314"/>
      <c r="J1058" s="356"/>
      <c r="K1058" s="314"/>
      <c r="L1058" s="356"/>
      <c r="M1058" s="314"/>
      <c r="N1058" s="356"/>
      <c r="O1058" s="314"/>
      <c r="P1058" s="76"/>
      <c r="Q1058" s="336"/>
      <c r="R1058" s="76"/>
      <c r="S1058" s="336"/>
      <c r="T1058" s="315"/>
      <c r="U1058" s="316"/>
      <c r="V1058" s="316"/>
      <c r="W1058" s="452"/>
      <c r="X1058" s="452"/>
      <c r="Y1058" s="452"/>
      <c r="Z1058" s="452"/>
      <c r="AA1058" s="452"/>
      <c r="AB1058" s="452"/>
      <c r="AC1058" s="452"/>
      <c r="AD1058" s="311"/>
    </row>
    <row r="1059" spans="1:30" ht="19.5" customHeight="1">
      <c r="A1059" s="311"/>
      <c r="B1059" s="311"/>
      <c r="C1059" s="452"/>
      <c r="D1059" s="111" t="s">
        <v>2277</v>
      </c>
      <c r="E1059" s="452"/>
      <c r="F1059" s="531"/>
      <c r="G1059" s="314"/>
      <c r="H1059" s="356"/>
      <c r="I1059" s="314"/>
      <c r="J1059" s="356"/>
      <c r="K1059" s="314"/>
      <c r="L1059" s="356"/>
      <c r="M1059" s="314"/>
      <c r="N1059" s="356"/>
      <c r="O1059" s="314"/>
      <c r="P1059" s="76"/>
      <c r="Q1059" s="336"/>
      <c r="R1059" s="76"/>
      <c r="S1059" s="336"/>
      <c r="T1059" s="315"/>
      <c r="U1059" s="316"/>
      <c r="V1059" s="316"/>
      <c r="W1059" s="452"/>
      <c r="X1059" s="452"/>
      <c r="Y1059" s="452"/>
      <c r="Z1059" s="452"/>
      <c r="AA1059" s="452"/>
      <c r="AB1059" s="452"/>
      <c r="AC1059" s="452"/>
      <c r="AD1059" s="311"/>
    </row>
    <row r="1060" spans="1:30" ht="19.5" customHeight="1">
      <c r="A1060" s="311"/>
      <c r="B1060" s="311"/>
      <c r="C1060" s="452"/>
      <c r="D1060" s="111" t="s">
        <v>2278</v>
      </c>
      <c r="E1060" s="452"/>
      <c r="F1060" s="531"/>
      <c r="G1060" s="314"/>
      <c r="H1060" s="356"/>
      <c r="I1060" s="314"/>
      <c r="J1060" s="356"/>
      <c r="K1060" s="314"/>
      <c r="L1060" s="356"/>
      <c r="M1060" s="314"/>
      <c r="N1060" s="356"/>
      <c r="O1060" s="314"/>
      <c r="P1060" s="76"/>
      <c r="Q1060" s="336"/>
      <c r="R1060" s="76"/>
      <c r="S1060" s="336"/>
      <c r="T1060" s="315"/>
      <c r="U1060" s="316"/>
      <c r="V1060" s="316"/>
      <c r="W1060" s="452"/>
      <c r="X1060" s="452"/>
      <c r="Y1060" s="452"/>
      <c r="Z1060" s="452"/>
      <c r="AA1060" s="452"/>
      <c r="AB1060" s="452"/>
      <c r="AC1060" s="452"/>
      <c r="AD1060" s="311"/>
    </row>
    <row r="1061" spans="1:30" ht="19.5" customHeight="1">
      <c r="A1061" s="311"/>
      <c r="B1061" s="311"/>
      <c r="C1061" s="452"/>
      <c r="D1061" s="111" t="s">
        <v>2279</v>
      </c>
      <c r="E1061" s="452"/>
      <c r="F1061" s="531"/>
      <c r="G1061" s="314"/>
      <c r="H1061" s="356"/>
      <c r="I1061" s="314"/>
      <c r="J1061" s="356"/>
      <c r="K1061" s="314"/>
      <c r="L1061" s="356"/>
      <c r="M1061" s="314"/>
      <c r="N1061" s="356"/>
      <c r="O1061" s="314"/>
      <c r="P1061" s="76"/>
      <c r="Q1061" s="336"/>
      <c r="R1061" s="76"/>
      <c r="S1061" s="336"/>
      <c r="T1061" s="315"/>
      <c r="U1061" s="316"/>
      <c r="V1061" s="316"/>
      <c r="W1061" s="452"/>
      <c r="X1061" s="452"/>
      <c r="Y1061" s="452"/>
      <c r="Z1061" s="452"/>
      <c r="AA1061" s="452"/>
      <c r="AB1061" s="452"/>
      <c r="AC1061" s="452"/>
      <c r="AD1061" s="311"/>
    </row>
    <row r="1062" spans="1:30" ht="19.5" customHeight="1">
      <c r="A1062" s="311"/>
      <c r="B1062" s="311"/>
      <c r="C1062" s="452"/>
      <c r="D1062" s="111" t="s">
        <v>2280</v>
      </c>
      <c r="E1062" s="452"/>
      <c r="F1062" s="531"/>
      <c r="G1062" s="314"/>
      <c r="H1062" s="356"/>
      <c r="I1062" s="314"/>
      <c r="J1062" s="356"/>
      <c r="K1062" s="314"/>
      <c r="L1062" s="356"/>
      <c r="M1062" s="314"/>
      <c r="N1062" s="356"/>
      <c r="O1062" s="314"/>
      <c r="P1062" s="76"/>
      <c r="Q1062" s="336"/>
      <c r="R1062" s="76"/>
      <c r="S1062" s="336"/>
      <c r="T1062" s="315"/>
      <c r="U1062" s="316"/>
      <c r="V1062" s="316"/>
      <c r="W1062" s="452"/>
      <c r="X1062" s="452"/>
      <c r="Y1062" s="452"/>
      <c r="Z1062" s="452"/>
      <c r="AA1062" s="452"/>
      <c r="AB1062" s="452"/>
      <c r="AC1062" s="452"/>
      <c r="AD1062" s="311"/>
    </row>
    <row r="1063" spans="1:30" ht="19.5" customHeight="1">
      <c r="A1063" s="311"/>
      <c r="B1063" s="311"/>
      <c r="C1063" s="452"/>
      <c r="D1063" s="111" t="s">
        <v>2281</v>
      </c>
      <c r="E1063" s="452"/>
      <c r="F1063" s="531"/>
      <c r="G1063" s="314"/>
      <c r="H1063" s="356"/>
      <c r="I1063" s="314"/>
      <c r="J1063" s="356"/>
      <c r="K1063" s="314"/>
      <c r="L1063" s="356"/>
      <c r="M1063" s="314"/>
      <c r="N1063" s="356"/>
      <c r="O1063" s="314"/>
      <c r="P1063" s="76"/>
      <c r="Q1063" s="336"/>
      <c r="R1063" s="76"/>
      <c r="S1063" s="336"/>
      <c r="T1063" s="315"/>
      <c r="U1063" s="316"/>
      <c r="V1063" s="316"/>
      <c r="W1063" s="452"/>
      <c r="X1063" s="452"/>
      <c r="Y1063" s="452"/>
      <c r="Z1063" s="452"/>
      <c r="AA1063" s="452"/>
      <c r="AB1063" s="452"/>
      <c r="AC1063" s="452"/>
      <c r="AD1063" s="311"/>
    </row>
    <row r="1064" spans="1:30" ht="19.5" customHeight="1">
      <c r="A1064" s="311"/>
      <c r="B1064" s="311"/>
      <c r="C1064" s="452"/>
      <c r="D1064" s="111" t="s">
        <v>2594</v>
      </c>
      <c r="E1064" s="452"/>
      <c r="F1064" s="531"/>
      <c r="G1064" s="314"/>
      <c r="H1064" s="356"/>
      <c r="I1064" s="314"/>
      <c r="J1064" s="356"/>
      <c r="K1064" s="314"/>
      <c r="L1064" s="356"/>
      <c r="M1064" s="314"/>
      <c r="N1064" s="356"/>
      <c r="O1064" s="314"/>
      <c r="P1064" s="76"/>
      <c r="Q1064" s="336"/>
      <c r="R1064" s="76"/>
      <c r="S1064" s="336"/>
      <c r="T1064" s="315"/>
      <c r="U1064" s="316"/>
      <c r="V1064" s="316"/>
      <c r="W1064" s="452"/>
      <c r="X1064" s="452"/>
      <c r="Y1064" s="452"/>
      <c r="Z1064" s="452"/>
      <c r="AA1064" s="452"/>
      <c r="AB1064" s="452"/>
      <c r="AC1064" s="452"/>
      <c r="AD1064" s="311"/>
    </row>
    <row r="1065" spans="1:30" ht="19.5" customHeight="1">
      <c r="A1065" s="311"/>
      <c r="B1065" s="311"/>
      <c r="C1065" s="452"/>
      <c r="D1065" s="111" t="s">
        <v>7434</v>
      </c>
      <c r="E1065" s="452"/>
      <c r="F1065" s="531"/>
      <c r="G1065" s="314"/>
      <c r="H1065" s="356"/>
      <c r="I1065" s="314"/>
      <c r="J1065" s="356"/>
      <c r="K1065" s="314"/>
      <c r="L1065" s="356"/>
      <c r="M1065" s="314"/>
      <c r="N1065" s="356"/>
      <c r="O1065" s="314"/>
      <c r="P1065" s="76"/>
      <c r="Q1065" s="336"/>
      <c r="R1065" s="76"/>
      <c r="S1065" s="336"/>
      <c r="T1065" s="315"/>
      <c r="U1065" s="316"/>
      <c r="V1065" s="316"/>
      <c r="W1065" s="452"/>
      <c r="X1065" s="452"/>
      <c r="Y1065" s="452"/>
      <c r="Z1065" s="452"/>
      <c r="AA1065" s="452"/>
      <c r="AB1065" s="452"/>
      <c r="AC1065" s="452"/>
      <c r="AD1065" s="311"/>
    </row>
    <row r="1066" spans="1:30" ht="19.5" customHeight="1">
      <c r="A1066" s="311"/>
      <c r="B1066" s="311"/>
      <c r="C1066" s="452"/>
      <c r="D1066" s="111" t="s">
        <v>8949</v>
      </c>
      <c r="E1066" s="452"/>
      <c r="F1066" s="531"/>
      <c r="G1066" s="314"/>
      <c r="H1066" s="356"/>
      <c r="I1066" s="314"/>
      <c r="J1066" s="356"/>
      <c r="K1066" s="314"/>
      <c r="L1066" s="356"/>
      <c r="M1066" s="314"/>
      <c r="N1066" s="356"/>
      <c r="O1066" s="314"/>
      <c r="P1066" s="76"/>
      <c r="Q1066" s="336"/>
      <c r="R1066" s="76"/>
      <c r="S1066" s="336"/>
      <c r="T1066" s="315"/>
      <c r="U1066" s="316"/>
      <c r="V1066" s="316"/>
      <c r="W1066" s="452"/>
      <c r="X1066" s="452"/>
      <c r="Y1066" s="452"/>
      <c r="Z1066" s="452"/>
      <c r="AA1066" s="452"/>
      <c r="AB1066" s="452"/>
      <c r="AC1066" s="452"/>
      <c r="AD1066" s="311"/>
    </row>
    <row r="1067" spans="1:30" ht="19.5" customHeight="1">
      <c r="A1067" s="311"/>
      <c r="B1067" s="311"/>
      <c r="C1067" s="452"/>
      <c r="D1067" s="111" t="s">
        <v>8950</v>
      </c>
      <c r="E1067" s="452"/>
      <c r="F1067" s="531"/>
      <c r="G1067" s="314"/>
      <c r="H1067" s="356"/>
      <c r="I1067" s="314"/>
      <c r="J1067" s="356"/>
      <c r="K1067" s="314"/>
      <c r="L1067" s="356"/>
      <c r="M1067" s="314"/>
      <c r="N1067" s="356"/>
      <c r="O1067" s="314"/>
      <c r="P1067" s="76"/>
      <c r="Q1067" s="336"/>
      <c r="R1067" s="76"/>
      <c r="S1067" s="336"/>
      <c r="T1067" s="315"/>
      <c r="U1067" s="316"/>
      <c r="V1067" s="316"/>
      <c r="W1067" s="452"/>
      <c r="X1067" s="452"/>
      <c r="Y1067" s="452"/>
      <c r="Z1067" s="452"/>
      <c r="AA1067" s="452"/>
      <c r="AB1067" s="452"/>
      <c r="AC1067" s="452"/>
      <c r="AD1067" s="311"/>
    </row>
    <row r="1068" spans="1:30" ht="19.5" customHeight="1">
      <c r="A1068" s="311"/>
      <c r="B1068" s="311"/>
      <c r="C1068" s="452"/>
      <c r="D1068" s="111" t="s">
        <v>8951</v>
      </c>
      <c r="E1068" s="452"/>
      <c r="F1068" s="531"/>
      <c r="G1068" s="314"/>
      <c r="H1068" s="356"/>
      <c r="I1068" s="314"/>
      <c r="J1068" s="356"/>
      <c r="K1068" s="314"/>
      <c r="L1068" s="356"/>
      <c r="M1068" s="314"/>
      <c r="N1068" s="356"/>
      <c r="O1068" s="314"/>
      <c r="P1068" s="76"/>
      <c r="Q1068" s="336"/>
      <c r="R1068" s="76"/>
      <c r="S1068" s="336"/>
      <c r="T1068" s="315"/>
      <c r="U1068" s="316"/>
      <c r="V1068" s="316"/>
      <c r="W1068" s="452"/>
      <c r="X1068" s="452"/>
      <c r="Y1068" s="452"/>
      <c r="Z1068" s="452"/>
      <c r="AA1068" s="452"/>
      <c r="AB1068" s="452"/>
      <c r="AC1068" s="452"/>
      <c r="AD1068" s="311"/>
    </row>
    <row r="1069" spans="1:30" ht="19.5" customHeight="1">
      <c r="A1069" s="311"/>
      <c r="B1069" s="311"/>
      <c r="C1069" s="452"/>
      <c r="D1069" s="111" t="s">
        <v>8952</v>
      </c>
      <c r="E1069" s="452"/>
      <c r="F1069" s="531"/>
      <c r="G1069" s="314"/>
      <c r="H1069" s="356"/>
      <c r="I1069" s="314"/>
      <c r="J1069" s="356"/>
      <c r="K1069" s="314"/>
      <c r="L1069" s="356"/>
      <c r="M1069" s="314"/>
      <c r="N1069" s="356"/>
      <c r="O1069" s="314"/>
      <c r="P1069" s="76"/>
      <c r="Q1069" s="336"/>
      <c r="R1069" s="76"/>
      <c r="S1069" s="336"/>
      <c r="T1069" s="315"/>
      <c r="U1069" s="316"/>
      <c r="V1069" s="316"/>
      <c r="W1069" s="452"/>
      <c r="X1069" s="452"/>
      <c r="Y1069" s="452"/>
      <c r="Z1069" s="452"/>
      <c r="AA1069" s="452"/>
      <c r="AB1069" s="452"/>
      <c r="AC1069" s="452"/>
      <c r="AD1069" s="311"/>
    </row>
    <row r="1070" spans="1:30" ht="19.5" customHeight="1">
      <c r="A1070" s="311"/>
      <c r="B1070" s="311"/>
      <c r="C1070" s="452"/>
      <c r="D1070" s="111" t="s">
        <v>7394</v>
      </c>
      <c r="E1070" s="452"/>
      <c r="F1070" s="531"/>
      <c r="G1070" s="314"/>
      <c r="H1070" s="356"/>
      <c r="I1070" s="314"/>
      <c r="J1070" s="356"/>
      <c r="K1070" s="314"/>
      <c r="L1070" s="356"/>
      <c r="M1070" s="314"/>
      <c r="N1070" s="356"/>
      <c r="O1070" s="314"/>
      <c r="P1070" s="76"/>
      <c r="Q1070" s="336"/>
      <c r="R1070" s="76"/>
      <c r="S1070" s="336"/>
      <c r="T1070" s="315"/>
      <c r="U1070" s="316"/>
      <c r="V1070" s="316"/>
      <c r="W1070" s="452"/>
      <c r="X1070" s="452"/>
      <c r="Y1070" s="452"/>
      <c r="Z1070" s="452"/>
      <c r="AA1070" s="452"/>
      <c r="AB1070" s="452"/>
      <c r="AC1070" s="452"/>
      <c r="AD1070" s="311"/>
    </row>
    <row r="1071" spans="1:30" ht="19.5" customHeight="1">
      <c r="A1071" s="311"/>
      <c r="B1071" s="311"/>
      <c r="C1071" s="452"/>
      <c r="D1071" s="111" t="s">
        <v>8165</v>
      </c>
      <c r="E1071" s="452"/>
      <c r="F1071" s="531"/>
      <c r="G1071" s="314"/>
      <c r="H1071" s="356"/>
      <c r="I1071" s="314"/>
      <c r="J1071" s="356"/>
      <c r="K1071" s="314"/>
      <c r="L1071" s="356"/>
      <c r="M1071" s="314"/>
      <c r="N1071" s="356"/>
      <c r="O1071" s="314"/>
      <c r="P1071" s="76"/>
      <c r="Q1071" s="336"/>
      <c r="R1071" s="76"/>
      <c r="S1071" s="336"/>
      <c r="T1071" s="315"/>
      <c r="U1071" s="316"/>
      <c r="V1071" s="316"/>
      <c r="W1071" s="452"/>
      <c r="X1071" s="452"/>
      <c r="Y1071" s="452"/>
      <c r="Z1071" s="452"/>
      <c r="AA1071" s="452"/>
      <c r="AB1071" s="452"/>
      <c r="AC1071" s="452"/>
      <c r="AD1071" s="311"/>
    </row>
    <row r="1072" spans="1:30" ht="19.5" customHeight="1">
      <c r="A1072" s="311"/>
      <c r="B1072" s="311"/>
      <c r="C1072" s="452"/>
      <c r="D1072" s="111" t="s">
        <v>3777</v>
      </c>
      <c r="E1072" s="452"/>
      <c r="F1072" s="531"/>
      <c r="G1072" s="314"/>
      <c r="H1072" s="356"/>
      <c r="I1072" s="314"/>
      <c r="J1072" s="356"/>
      <c r="K1072" s="314"/>
      <c r="L1072" s="356"/>
      <c r="M1072" s="314"/>
      <c r="N1072" s="356"/>
      <c r="O1072" s="314"/>
      <c r="P1072" s="76"/>
      <c r="Q1072" s="336"/>
      <c r="R1072" s="76"/>
      <c r="S1072" s="336"/>
      <c r="T1072" s="315"/>
      <c r="U1072" s="316"/>
      <c r="V1072" s="316"/>
      <c r="W1072" s="452"/>
      <c r="X1072" s="452"/>
      <c r="Y1072" s="452"/>
      <c r="Z1072" s="452"/>
      <c r="AA1072" s="452"/>
      <c r="AB1072" s="452"/>
      <c r="AC1072" s="452"/>
      <c r="AD1072" s="311"/>
    </row>
    <row r="1073" spans="1:30" ht="19.5" customHeight="1">
      <c r="A1073" s="374" t="s">
        <v>3404</v>
      </c>
      <c r="B1073" s="374" t="s">
        <v>2611</v>
      </c>
      <c r="C1073" s="358" t="s">
        <v>3335</v>
      </c>
      <c r="D1073" s="468" t="s">
        <v>2592</v>
      </c>
      <c r="E1073" s="358"/>
      <c r="F1073" s="443"/>
      <c r="G1073" s="444"/>
      <c r="H1073" s="443"/>
      <c r="I1073" s="444"/>
      <c r="J1073" s="443"/>
      <c r="K1073" s="444"/>
      <c r="L1073" s="443"/>
      <c r="M1073" s="444"/>
      <c r="N1073" s="443"/>
      <c r="O1073" s="444"/>
      <c r="P1073" s="490"/>
      <c r="Q1073" s="491"/>
      <c r="R1073" s="490"/>
      <c r="S1073" s="491"/>
      <c r="T1073" s="471"/>
      <c r="U1073" s="465"/>
      <c r="V1073" s="465"/>
      <c r="W1073" s="358"/>
      <c r="X1073" s="358"/>
      <c r="Y1073" s="358"/>
      <c r="Z1073" s="358"/>
      <c r="AA1073" s="358"/>
      <c r="AB1073" s="358"/>
      <c r="AC1073" s="358" t="s">
        <v>7010</v>
      </c>
      <c r="AD1073" s="374" t="s">
        <v>7431</v>
      </c>
    </row>
    <row r="1074" spans="1:30" ht="19.5" customHeight="1">
      <c r="A1074" s="311"/>
      <c r="B1074" s="311"/>
      <c r="C1074" s="452"/>
      <c r="D1074" s="111" t="s">
        <v>2276</v>
      </c>
      <c r="E1074" s="452"/>
      <c r="F1074" s="531"/>
      <c r="G1074" s="314"/>
      <c r="H1074" s="356"/>
      <c r="I1074" s="314"/>
      <c r="J1074" s="356"/>
      <c r="K1074" s="314"/>
      <c r="L1074" s="356"/>
      <c r="M1074" s="314"/>
      <c r="N1074" s="356"/>
      <c r="O1074" s="314"/>
      <c r="P1074" s="76"/>
      <c r="Q1074" s="336"/>
      <c r="R1074" s="76"/>
      <c r="S1074" s="336"/>
      <c r="T1074" s="315"/>
      <c r="U1074" s="316"/>
      <c r="V1074" s="316"/>
      <c r="W1074" s="452"/>
      <c r="X1074" s="452"/>
      <c r="Y1074" s="452"/>
      <c r="Z1074" s="452"/>
      <c r="AA1074" s="452"/>
      <c r="AB1074" s="452"/>
      <c r="AC1074" s="452"/>
      <c r="AD1074" s="311"/>
    </row>
    <row r="1075" spans="1:30" ht="19.5" customHeight="1">
      <c r="A1075" s="311"/>
      <c r="B1075" s="311"/>
      <c r="C1075" s="452"/>
      <c r="D1075" s="111" t="s">
        <v>2593</v>
      </c>
      <c r="E1075" s="452"/>
      <c r="F1075" s="531"/>
      <c r="G1075" s="314"/>
      <c r="H1075" s="356"/>
      <c r="I1075" s="314"/>
      <c r="J1075" s="356"/>
      <c r="K1075" s="314"/>
      <c r="L1075" s="356"/>
      <c r="M1075" s="314"/>
      <c r="N1075" s="356"/>
      <c r="O1075" s="314"/>
      <c r="P1075" s="76"/>
      <c r="Q1075" s="336"/>
      <c r="R1075" s="76"/>
      <c r="S1075" s="336"/>
      <c r="T1075" s="315"/>
      <c r="U1075" s="316"/>
      <c r="V1075" s="316"/>
      <c r="W1075" s="452"/>
      <c r="X1075" s="452"/>
      <c r="Y1075" s="452"/>
      <c r="Z1075" s="452"/>
      <c r="AA1075" s="452"/>
      <c r="AB1075" s="452"/>
      <c r="AC1075" s="452"/>
      <c r="AD1075" s="311"/>
    </row>
    <row r="1076" spans="1:30" ht="19.5" customHeight="1">
      <c r="A1076" s="311"/>
      <c r="B1076" s="311"/>
      <c r="C1076" s="452"/>
      <c r="D1076" s="111" t="s">
        <v>2277</v>
      </c>
      <c r="E1076" s="452"/>
      <c r="F1076" s="531"/>
      <c r="G1076" s="314"/>
      <c r="H1076" s="356"/>
      <c r="I1076" s="314"/>
      <c r="J1076" s="356"/>
      <c r="K1076" s="314"/>
      <c r="L1076" s="356"/>
      <c r="M1076" s="314"/>
      <c r="N1076" s="356"/>
      <c r="O1076" s="314"/>
      <c r="P1076" s="76"/>
      <c r="Q1076" s="336"/>
      <c r="R1076" s="76"/>
      <c r="S1076" s="336"/>
      <c r="T1076" s="315"/>
      <c r="U1076" s="316"/>
      <c r="V1076" s="316"/>
      <c r="W1076" s="452"/>
      <c r="X1076" s="452"/>
      <c r="Y1076" s="452"/>
      <c r="Z1076" s="452"/>
      <c r="AA1076" s="452"/>
      <c r="AB1076" s="452"/>
      <c r="AC1076" s="452"/>
      <c r="AD1076" s="311"/>
    </row>
    <row r="1077" spans="1:30" ht="19.5" customHeight="1">
      <c r="A1077" s="311"/>
      <c r="B1077" s="311"/>
      <c r="C1077" s="452"/>
      <c r="D1077" s="111" t="s">
        <v>2278</v>
      </c>
      <c r="E1077" s="452"/>
      <c r="F1077" s="531"/>
      <c r="G1077" s="314"/>
      <c r="H1077" s="356"/>
      <c r="I1077" s="314"/>
      <c r="J1077" s="356"/>
      <c r="K1077" s="314"/>
      <c r="L1077" s="356"/>
      <c r="M1077" s="314"/>
      <c r="N1077" s="356"/>
      <c r="O1077" s="314"/>
      <c r="P1077" s="76"/>
      <c r="Q1077" s="336"/>
      <c r="R1077" s="76"/>
      <c r="S1077" s="336"/>
      <c r="T1077" s="315"/>
      <c r="U1077" s="316"/>
      <c r="V1077" s="316"/>
      <c r="W1077" s="452"/>
      <c r="X1077" s="452"/>
      <c r="Y1077" s="452"/>
      <c r="Z1077" s="452"/>
      <c r="AA1077" s="452"/>
      <c r="AB1077" s="452"/>
      <c r="AC1077" s="452"/>
      <c r="AD1077" s="311"/>
    </row>
    <row r="1078" spans="1:30" ht="19.5" customHeight="1">
      <c r="A1078" s="311"/>
      <c r="B1078" s="311"/>
      <c r="C1078" s="452"/>
      <c r="D1078" s="111" t="s">
        <v>2279</v>
      </c>
      <c r="E1078" s="452"/>
      <c r="F1078" s="531"/>
      <c r="G1078" s="314"/>
      <c r="H1078" s="356"/>
      <c r="I1078" s="314"/>
      <c r="J1078" s="356"/>
      <c r="K1078" s="314"/>
      <c r="L1078" s="356"/>
      <c r="M1078" s="314"/>
      <c r="N1078" s="356"/>
      <c r="O1078" s="314"/>
      <c r="P1078" s="76"/>
      <c r="Q1078" s="336"/>
      <c r="R1078" s="76"/>
      <c r="S1078" s="336"/>
      <c r="T1078" s="315"/>
      <c r="U1078" s="316"/>
      <c r="V1078" s="316"/>
      <c r="W1078" s="452"/>
      <c r="X1078" s="452"/>
      <c r="Y1078" s="452"/>
      <c r="Z1078" s="452"/>
      <c r="AA1078" s="452"/>
      <c r="AB1078" s="452"/>
      <c r="AC1078" s="452"/>
      <c r="AD1078" s="311"/>
    </row>
    <row r="1079" spans="1:30" ht="19.5" customHeight="1">
      <c r="A1079" s="311"/>
      <c r="B1079" s="311"/>
      <c r="C1079" s="452"/>
      <c r="D1079" s="111" t="s">
        <v>2280</v>
      </c>
      <c r="E1079" s="452"/>
      <c r="F1079" s="531"/>
      <c r="G1079" s="314"/>
      <c r="H1079" s="356"/>
      <c r="I1079" s="314"/>
      <c r="J1079" s="356"/>
      <c r="K1079" s="314"/>
      <c r="L1079" s="356"/>
      <c r="M1079" s="314"/>
      <c r="N1079" s="356"/>
      <c r="O1079" s="314"/>
      <c r="P1079" s="76"/>
      <c r="Q1079" s="336"/>
      <c r="R1079" s="76"/>
      <c r="S1079" s="336"/>
      <c r="T1079" s="315"/>
      <c r="U1079" s="316"/>
      <c r="V1079" s="316"/>
      <c r="W1079" s="452"/>
      <c r="X1079" s="452"/>
      <c r="Y1079" s="452"/>
      <c r="Z1079" s="452"/>
      <c r="AA1079" s="452"/>
      <c r="AB1079" s="452"/>
      <c r="AC1079" s="452"/>
      <c r="AD1079" s="311"/>
    </row>
    <row r="1080" spans="1:30" ht="19.5" customHeight="1">
      <c r="A1080" s="311"/>
      <c r="B1080" s="311"/>
      <c r="C1080" s="452"/>
      <c r="D1080" s="111" t="s">
        <v>2281</v>
      </c>
      <c r="E1080" s="452"/>
      <c r="F1080" s="531"/>
      <c r="G1080" s="314"/>
      <c r="H1080" s="356"/>
      <c r="I1080" s="314"/>
      <c r="J1080" s="356"/>
      <c r="K1080" s="314"/>
      <c r="L1080" s="356"/>
      <c r="M1080" s="314"/>
      <c r="N1080" s="356"/>
      <c r="O1080" s="314"/>
      <c r="P1080" s="76"/>
      <c r="Q1080" s="336"/>
      <c r="R1080" s="76"/>
      <c r="S1080" s="336"/>
      <c r="T1080" s="315"/>
      <c r="U1080" s="316"/>
      <c r="V1080" s="316"/>
      <c r="W1080" s="452"/>
      <c r="X1080" s="452"/>
      <c r="Y1080" s="452"/>
      <c r="Z1080" s="452"/>
      <c r="AA1080" s="452"/>
      <c r="AB1080" s="452"/>
      <c r="AC1080" s="452"/>
      <c r="AD1080" s="311"/>
    </row>
    <row r="1081" spans="1:30" ht="19.5" customHeight="1">
      <c r="A1081" s="311"/>
      <c r="B1081" s="311"/>
      <c r="C1081" s="452"/>
      <c r="D1081" s="111" t="s">
        <v>2594</v>
      </c>
      <c r="E1081" s="452"/>
      <c r="F1081" s="531"/>
      <c r="G1081" s="314"/>
      <c r="H1081" s="356"/>
      <c r="I1081" s="314"/>
      <c r="J1081" s="356"/>
      <c r="K1081" s="314"/>
      <c r="L1081" s="356"/>
      <c r="M1081" s="314"/>
      <c r="N1081" s="356"/>
      <c r="O1081" s="314"/>
      <c r="P1081" s="76"/>
      <c r="Q1081" s="336"/>
      <c r="R1081" s="76"/>
      <c r="S1081" s="336"/>
      <c r="T1081" s="315"/>
      <c r="U1081" s="316"/>
      <c r="V1081" s="316"/>
      <c r="W1081" s="452"/>
      <c r="X1081" s="452"/>
      <c r="Y1081" s="452"/>
      <c r="Z1081" s="452"/>
      <c r="AA1081" s="452"/>
      <c r="AB1081" s="452"/>
      <c r="AC1081" s="452"/>
      <c r="AD1081" s="311"/>
    </row>
    <row r="1082" spans="1:30" ht="19.5" customHeight="1">
      <c r="A1082" s="311"/>
      <c r="B1082" s="311"/>
      <c r="C1082" s="452"/>
      <c r="D1082" s="111" t="s">
        <v>7434</v>
      </c>
      <c r="E1082" s="452"/>
      <c r="F1082" s="531"/>
      <c r="G1082" s="314"/>
      <c r="H1082" s="356"/>
      <c r="I1082" s="314"/>
      <c r="J1082" s="356"/>
      <c r="K1082" s="314"/>
      <c r="L1082" s="356"/>
      <c r="M1082" s="314"/>
      <c r="N1082" s="356"/>
      <c r="O1082" s="314"/>
      <c r="P1082" s="76"/>
      <c r="Q1082" s="336"/>
      <c r="R1082" s="76"/>
      <c r="S1082" s="336"/>
      <c r="T1082" s="315"/>
      <c r="U1082" s="316"/>
      <c r="V1082" s="316"/>
      <c r="W1082" s="452"/>
      <c r="X1082" s="452"/>
      <c r="Y1082" s="452"/>
      <c r="Z1082" s="452"/>
      <c r="AA1082" s="452"/>
      <c r="AB1082" s="452"/>
      <c r="AC1082" s="452"/>
      <c r="AD1082" s="311"/>
    </row>
    <row r="1083" spans="1:30" ht="19.5" customHeight="1">
      <c r="A1083" s="311"/>
      <c r="B1083" s="311"/>
      <c r="C1083" s="452"/>
      <c r="D1083" s="111" t="s">
        <v>8949</v>
      </c>
      <c r="E1083" s="452"/>
      <c r="F1083" s="531"/>
      <c r="G1083" s="314"/>
      <c r="H1083" s="356"/>
      <c r="I1083" s="314"/>
      <c r="J1083" s="356"/>
      <c r="K1083" s="314"/>
      <c r="L1083" s="356"/>
      <c r="M1083" s="314"/>
      <c r="N1083" s="356"/>
      <c r="O1083" s="314"/>
      <c r="P1083" s="76"/>
      <c r="Q1083" s="336"/>
      <c r="R1083" s="76"/>
      <c r="S1083" s="336"/>
      <c r="T1083" s="315"/>
      <c r="U1083" s="316"/>
      <c r="V1083" s="316"/>
      <c r="W1083" s="452"/>
      <c r="X1083" s="452"/>
      <c r="Y1083" s="452"/>
      <c r="Z1083" s="452"/>
      <c r="AA1083" s="452"/>
      <c r="AB1083" s="452"/>
      <c r="AC1083" s="452"/>
      <c r="AD1083" s="311"/>
    </row>
    <row r="1084" spans="1:30" ht="19.5" customHeight="1">
      <c r="A1084" s="311"/>
      <c r="B1084" s="311"/>
      <c r="C1084" s="452"/>
      <c r="D1084" s="111" t="s">
        <v>8950</v>
      </c>
      <c r="E1084" s="452"/>
      <c r="F1084" s="531"/>
      <c r="G1084" s="314"/>
      <c r="H1084" s="356"/>
      <c r="I1084" s="314"/>
      <c r="J1084" s="356"/>
      <c r="K1084" s="314"/>
      <c r="L1084" s="356"/>
      <c r="M1084" s="314"/>
      <c r="N1084" s="356"/>
      <c r="O1084" s="314"/>
      <c r="P1084" s="76"/>
      <c r="Q1084" s="336"/>
      <c r="R1084" s="76"/>
      <c r="S1084" s="336"/>
      <c r="T1084" s="315"/>
      <c r="U1084" s="316"/>
      <c r="V1084" s="316"/>
      <c r="W1084" s="452"/>
      <c r="X1084" s="452"/>
      <c r="Y1084" s="452"/>
      <c r="Z1084" s="452"/>
      <c r="AA1084" s="452"/>
      <c r="AB1084" s="452"/>
      <c r="AC1084" s="452"/>
      <c r="AD1084" s="311"/>
    </row>
    <row r="1085" spans="1:30" ht="19.5" customHeight="1">
      <c r="A1085" s="311"/>
      <c r="B1085" s="311"/>
      <c r="C1085" s="452"/>
      <c r="D1085" s="111" t="s">
        <v>8951</v>
      </c>
      <c r="E1085" s="452"/>
      <c r="F1085" s="531"/>
      <c r="G1085" s="314"/>
      <c r="H1085" s="356"/>
      <c r="I1085" s="314"/>
      <c r="J1085" s="356"/>
      <c r="K1085" s="314"/>
      <c r="L1085" s="356"/>
      <c r="M1085" s="314"/>
      <c r="N1085" s="356"/>
      <c r="O1085" s="314"/>
      <c r="P1085" s="76"/>
      <c r="Q1085" s="336"/>
      <c r="R1085" s="76"/>
      <c r="S1085" s="336"/>
      <c r="T1085" s="315"/>
      <c r="U1085" s="316"/>
      <c r="V1085" s="316"/>
      <c r="W1085" s="452"/>
      <c r="X1085" s="452"/>
      <c r="Y1085" s="452"/>
      <c r="Z1085" s="452"/>
      <c r="AA1085" s="452"/>
      <c r="AB1085" s="452"/>
      <c r="AC1085" s="452"/>
      <c r="AD1085" s="311"/>
    </row>
    <row r="1086" spans="1:30" ht="19.5" customHeight="1">
      <c r="A1086" s="311"/>
      <c r="B1086" s="311"/>
      <c r="C1086" s="452"/>
      <c r="D1086" s="111" t="s">
        <v>8952</v>
      </c>
      <c r="E1086" s="452"/>
      <c r="F1086" s="531"/>
      <c r="G1086" s="314"/>
      <c r="H1086" s="356"/>
      <c r="I1086" s="314"/>
      <c r="J1086" s="356"/>
      <c r="K1086" s="314"/>
      <c r="L1086" s="356"/>
      <c r="M1086" s="314"/>
      <c r="N1086" s="356"/>
      <c r="O1086" s="314"/>
      <c r="P1086" s="76"/>
      <c r="Q1086" s="336"/>
      <c r="R1086" s="76"/>
      <c r="S1086" s="336"/>
      <c r="T1086" s="315"/>
      <c r="U1086" s="316"/>
      <c r="V1086" s="316"/>
      <c r="W1086" s="452"/>
      <c r="X1086" s="452"/>
      <c r="Y1086" s="452"/>
      <c r="Z1086" s="452"/>
      <c r="AA1086" s="452"/>
      <c r="AB1086" s="452"/>
      <c r="AC1086" s="452"/>
      <c r="AD1086" s="311"/>
    </row>
    <row r="1087" spans="1:30" ht="19.5" customHeight="1">
      <c r="A1087" s="311"/>
      <c r="B1087" s="311"/>
      <c r="C1087" s="452"/>
      <c r="D1087" s="111" t="s">
        <v>7394</v>
      </c>
      <c r="E1087" s="452"/>
      <c r="F1087" s="531"/>
      <c r="G1087" s="314"/>
      <c r="H1087" s="356"/>
      <c r="I1087" s="314"/>
      <c r="J1087" s="356"/>
      <c r="K1087" s="314"/>
      <c r="L1087" s="356"/>
      <c r="M1087" s="314"/>
      <c r="N1087" s="356"/>
      <c r="O1087" s="314"/>
      <c r="P1087" s="76"/>
      <c r="Q1087" s="336"/>
      <c r="R1087" s="76"/>
      <c r="S1087" s="336"/>
      <c r="T1087" s="315"/>
      <c r="U1087" s="316"/>
      <c r="V1087" s="316"/>
      <c r="W1087" s="452"/>
      <c r="X1087" s="452"/>
      <c r="Y1087" s="452"/>
      <c r="Z1087" s="452"/>
      <c r="AA1087" s="452"/>
      <c r="AB1087" s="452"/>
      <c r="AC1087" s="452"/>
      <c r="AD1087" s="311"/>
    </row>
    <row r="1088" spans="1:30" ht="19.5" customHeight="1">
      <c r="A1088" s="311"/>
      <c r="B1088" s="311"/>
      <c r="C1088" s="452"/>
      <c r="D1088" s="111" t="s">
        <v>8165</v>
      </c>
      <c r="E1088" s="452"/>
      <c r="F1088" s="531"/>
      <c r="G1088" s="314"/>
      <c r="H1088" s="356"/>
      <c r="I1088" s="314"/>
      <c r="J1088" s="356"/>
      <c r="K1088" s="314"/>
      <c r="L1088" s="356"/>
      <c r="M1088" s="314"/>
      <c r="N1088" s="356"/>
      <c r="O1088" s="314"/>
      <c r="P1088" s="76"/>
      <c r="Q1088" s="336"/>
      <c r="R1088" s="76"/>
      <c r="S1088" s="336"/>
      <c r="T1088" s="315"/>
      <c r="U1088" s="316"/>
      <c r="V1088" s="316"/>
      <c r="W1088" s="452"/>
      <c r="X1088" s="452"/>
      <c r="Y1088" s="452"/>
      <c r="Z1088" s="452"/>
      <c r="AA1088" s="452"/>
      <c r="AB1088" s="452"/>
      <c r="AC1088" s="452"/>
      <c r="AD1088" s="311"/>
    </row>
    <row r="1089" spans="1:30" ht="19.5" customHeight="1">
      <c r="A1089" s="311"/>
      <c r="B1089" s="311"/>
      <c r="C1089" s="452"/>
      <c r="D1089" s="111" t="s">
        <v>3777</v>
      </c>
      <c r="E1089" s="452"/>
      <c r="F1089" s="531"/>
      <c r="G1089" s="314"/>
      <c r="H1089" s="356"/>
      <c r="I1089" s="314"/>
      <c r="J1089" s="356"/>
      <c r="K1089" s="314"/>
      <c r="L1089" s="356"/>
      <c r="M1089" s="314"/>
      <c r="N1089" s="356"/>
      <c r="O1089" s="314"/>
      <c r="P1089" s="76"/>
      <c r="Q1089" s="336"/>
      <c r="R1089" s="76"/>
      <c r="S1089" s="336"/>
      <c r="T1089" s="315"/>
      <c r="U1089" s="316"/>
      <c r="V1089" s="316"/>
      <c r="W1089" s="452"/>
      <c r="X1089" s="452"/>
      <c r="Y1089" s="452"/>
      <c r="Z1089" s="452"/>
      <c r="AA1089" s="452"/>
      <c r="AB1089" s="452"/>
      <c r="AC1089" s="452"/>
      <c r="AD1089" s="311"/>
    </row>
    <row r="1090" spans="1:30" ht="19.5" customHeight="1">
      <c r="A1090" s="374" t="s">
        <v>3405</v>
      </c>
      <c r="B1090" s="374" t="s">
        <v>2612</v>
      </c>
      <c r="C1090" s="358" t="s">
        <v>3421</v>
      </c>
      <c r="D1090" s="374"/>
      <c r="E1090" s="358"/>
      <c r="F1090" s="443"/>
      <c r="G1090" s="444"/>
      <c r="H1090" s="443"/>
      <c r="I1090" s="444"/>
      <c r="J1090" s="443"/>
      <c r="K1090" s="444"/>
      <c r="L1090" s="443"/>
      <c r="M1090" s="444"/>
      <c r="N1090" s="443"/>
      <c r="O1090" s="444"/>
      <c r="P1090" s="490"/>
      <c r="Q1090" s="491"/>
      <c r="R1090" s="490"/>
      <c r="S1090" s="491"/>
      <c r="T1090" s="471"/>
      <c r="U1090" s="465"/>
      <c r="V1090" s="465"/>
      <c r="W1090" s="358"/>
      <c r="X1090" s="358"/>
      <c r="Y1090" s="358"/>
      <c r="Z1090" s="358"/>
      <c r="AA1090" s="358"/>
      <c r="AB1090" s="358"/>
      <c r="AC1090" s="358" t="s">
        <v>7010</v>
      </c>
      <c r="AD1090" s="374"/>
    </row>
    <row r="1091" spans="1:30" ht="20.100000000000001" customHeight="1">
      <c r="A1091" s="374" t="s">
        <v>3320</v>
      </c>
      <c r="B1091" s="374" t="s">
        <v>1184</v>
      </c>
      <c r="C1091" s="358" t="s">
        <v>3360</v>
      </c>
      <c r="D1091" s="374"/>
      <c r="E1091" s="358"/>
      <c r="F1091" s="443"/>
      <c r="G1091" s="444"/>
      <c r="H1091" s="443">
        <v>1</v>
      </c>
      <c r="I1091" s="444">
        <v>100</v>
      </c>
      <c r="J1091" s="443"/>
      <c r="K1091" s="444"/>
      <c r="L1091" s="443">
        <v>2</v>
      </c>
      <c r="M1091" s="444">
        <v>100</v>
      </c>
      <c r="N1091" s="443">
        <v>2</v>
      </c>
      <c r="O1091" s="444">
        <v>100</v>
      </c>
      <c r="P1091" s="471">
        <v>4</v>
      </c>
      <c r="Q1091" s="465">
        <v>100</v>
      </c>
      <c r="R1091" s="471">
        <v>2</v>
      </c>
      <c r="S1091" s="465">
        <v>100</v>
      </c>
      <c r="T1091" s="471">
        <v>2</v>
      </c>
      <c r="U1091" s="465">
        <v>100</v>
      </c>
      <c r="V1091" s="465" t="s">
        <v>8028</v>
      </c>
      <c r="W1091" s="358"/>
      <c r="X1091" s="358"/>
      <c r="Y1091" s="358" t="s">
        <v>7010</v>
      </c>
      <c r="Z1091" s="358" t="s">
        <v>7010</v>
      </c>
      <c r="AA1091" s="358" t="s">
        <v>7010</v>
      </c>
      <c r="AB1091" s="358" t="s">
        <v>7010</v>
      </c>
      <c r="AC1091" s="358" t="s">
        <v>7010</v>
      </c>
      <c r="AD1091" s="374"/>
    </row>
    <row r="1092" spans="1:30" ht="20.100000000000001" customHeight="1">
      <c r="A1092" s="311"/>
      <c r="B1092" s="311"/>
      <c r="C1092" s="452"/>
      <c r="D1092" s="311" t="s">
        <v>1959</v>
      </c>
      <c r="E1092" s="452" t="s">
        <v>758</v>
      </c>
      <c r="F1092" s="531"/>
      <c r="G1092" s="314"/>
      <c r="H1092" s="356"/>
      <c r="I1092" s="314"/>
      <c r="J1092" s="356"/>
      <c r="K1092" s="314"/>
      <c r="L1092" s="356"/>
      <c r="M1092" s="314"/>
      <c r="N1092" s="356"/>
      <c r="O1092" s="314"/>
      <c r="P1092" s="315"/>
      <c r="Q1092" s="316"/>
      <c r="R1092" s="315"/>
      <c r="S1092" s="316"/>
      <c r="T1092" s="315"/>
      <c r="U1092" s="316"/>
      <c r="V1092" s="316"/>
      <c r="W1092" s="452"/>
      <c r="X1092" s="452"/>
      <c r="Y1092" s="452"/>
      <c r="Z1092" s="452"/>
      <c r="AA1092" s="452"/>
      <c r="AB1092" s="452"/>
      <c r="AC1092" s="452"/>
      <c r="AD1092" s="311"/>
    </row>
    <row r="1093" spans="1:30" ht="20.100000000000001" customHeight="1">
      <c r="A1093" s="311"/>
      <c r="B1093" s="311"/>
      <c r="C1093" s="452"/>
      <c r="D1093" s="311" t="s">
        <v>1960</v>
      </c>
      <c r="E1093" s="452"/>
      <c r="F1093" s="531"/>
      <c r="G1093" s="314"/>
      <c r="H1093" s="356"/>
      <c r="I1093" s="314"/>
      <c r="J1093" s="356"/>
      <c r="K1093" s="314"/>
      <c r="L1093" s="356"/>
      <c r="M1093" s="314"/>
      <c r="N1093" s="356"/>
      <c r="O1093" s="314"/>
      <c r="P1093" s="315"/>
      <c r="Q1093" s="316"/>
      <c r="R1093" s="315"/>
      <c r="S1093" s="316"/>
      <c r="T1093" s="315"/>
      <c r="U1093" s="316"/>
      <c r="V1093" s="316"/>
      <c r="W1093" s="452"/>
      <c r="X1093" s="452"/>
      <c r="Y1093" s="452"/>
      <c r="Z1093" s="452"/>
      <c r="AA1093" s="452"/>
      <c r="AB1093" s="452"/>
      <c r="AC1093" s="452"/>
      <c r="AD1093" s="311"/>
    </row>
    <row r="1094" spans="1:30" ht="20.100000000000001" customHeight="1">
      <c r="A1094" s="374" t="s">
        <v>3321</v>
      </c>
      <c r="B1094" s="374" t="s">
        <v>1185</v>
      </c>
      <c r="C1094" s="358" t="s">
        <v>3361</v>
      </c>
      <c r="D1094" s="374"/>
      <c r="E1094" s="358"/>
      <c r="F1094" s="443"/>
      <c r="G1094" s="444"/>
      <c r="H1094" s="443"/>
      <c r="I1094" s="444"/>
      <c r="J1094" s="443"/>
      <c r="K1094" s="444"/>
      <c r="L1094" s="443"/>
      <c r="M1094" s="444"/>
      <c r="N1094" s="443"/>
      <c r="O1094" s="444"/>
      <c r="P1094" s="471"/>
      <c r="Q1094" s="465"/>
      <c r="R1094" s="471"/>
      <c r="S1094" s="465"/>
      <c r="T1094" s="471"/>
      <c r="U1094" s="465"/>
      <c r="V1094" s="465" t="s">
        <v>8028</v>
      </c>
      <c r="W1094" s="358"/>
      <c r="X1094" s="358"/>
      <c r="Y1094" s="358" t="s">
        <v>7010</v>
      </c>
      <c r="Z1094" s="358" t="s">
        <v>7010</v>
      </c>
      <c r="AA1094" s="358" t="s">
        <v>7010</v>
      </c>
      <c r="AB1094" s="358" t="s">
        <v>7010</v>
      </c>
      <c r="AC1094" s="358" t="s">
        <v>7010</v>
      </c>
      <c r="AD1094" s="374"/>
    </row>
    <row r="1095" spans="1:30" ht="20.100000000000001" customHeight="1">
      <c r="A1095" s="311"/>
      <c r="B1095" s="311"/>
      <c r="C1095" s="452"/>
      <c r="D1095" s="311" t="s">
        <v>8188</v>
      </c>
      <c r="E1095" s="452" t="s">
        <v>132</v>
      </c>
      <c r="F1095" s="531"/>
      <c r="G1095" s="314"/>
      <c r="H1095" s="356"/>
      <c r="I1095" s="314"/>
      <c r="J1095" s="356"/>
      <c r="K1095" s="314"/>
      <c r="L1095" s="356"/>
      <c r="M1095" s="314"/>
      <c r="N1095" s="356"/>
      <c r="O1095" s="314"/>
      <c r="P1095" s="315"/>
      <c r="Q1095" s="316"/>
      <c r="R1095" s="315"/>
      <c r="S1095" s="316"/>
      <c r="T1095" s="315"/>
      <c r="U1095" s="316"/>
      <c r="V1095" s="316"/>
      <c r="W1095" s="452"/>
      <c r="X1095" s="452"/>
      <c r="Y1095" s="452"/>
      <c r="Z1095" s="452"/>
      <c r="AA1095" s="452"/>
      <c r="AB1095" s="452"/>
      <c r="AC1095" s="452"/>
      <c r="AD1095" s="311"/>
    </row>
    <row r="1096" spans="1:30" ht="20.100000000000001" customHeight="1">
      <c r="A1096" s="311"/>
      <c r="B1096" s="311"/>
      <c r="C1096" s="452"/>
      <c r="D1096" s="311" t="s">
        <v>7312</v>
      </c>
      <c r="E1096" s="452"/>
      <c r="F1096" s="531"/>
      <c r="G1096" s="314"/>
      <c r="H1096" s="356"/>
      <c r="I1096" s="314"/>
      <c r="J1096" s="356"/>
      <c r="K1096" s="314"/>
      <c r="L1096" s="356"/>
      <c r="M1096" s="314"/>
      <c r="N1096" s="356"/>
      <c r="O1096" s="314"/>
      <c r="P1096" s="315"/>
      <c r="Q1096" s="316"/>
      <c r="R1096" s="315"/>
      <c r="S1096" s="316"/>
      <c r="T1096" s="315"/>
      <c r="U1096" s="316"/>
      <c r="V1096" s="316"/>
      <c r="W1096" s="452"/>
      <c r="X1096" s="452"/>
      <c r="Y1096" s="452"/>
      <c r="Z1096" s="452"/>
      <c r="AA1096" s="452"/>
      <c r="AB1096" s="452"/>
      <c r="AC1096" s="452"/>
      <c r="AD1096" s="311"/>
    </row>
    <row r="1097" spans="1:30" ht="20.100000000000001" customHeight="1">
      <c r="A1097" s="374" t="s">
        <v>3322</v>
      </c>
      <c r="B1097" s="374" t="s">
        <v>1186</v>
      </c>
      <c r="C1097" s="358" t="s">
        <v>3362</v>
      </c>
      <c r="D1097" s="374"/>
      <c r="E1097" s="358"/>
      <c r="F1097" s="443"/>
      <c r="G1097" s="444"/>
      <c r="H1097" s="443"/>
      <c r="I1097" s="444"/>
      <c r="J1097" s="443"/>
      <c r="K1097" s="444"/>
      <c r="L1097" s="443"/>
      <c r="M1097" s="444"/>
      <c r="N1097" s="443"/>
      <c r="O1097" s="444"/>
      <c r="P1097" s="471">
        <v>1</v>
      </c>
      <c r="Q1097" s="465">
        <v>100</v>
      </c>
      <c r="R1097" s="471"/>
      <c r="S1097" s="465"/>
      <c r="T1097" s="471">
        <v>2</v>
      </c>
      <c r="U1097" s="465">
        <v>100</v>
      </c>
      <c r="V1097" s="465" t="s">
        <v>8028</v>
      </c>
      <c r="W1097" s="358"/>
      <c r="X1097" s="358"/>
      <c r="Y1097" s="358" t="s">
        <v>7010</v>
      </c>
      <c r="Z1097" s="358" t="s">
        <v>7010</v>
      </c>
      <c r="AA1097" s="358" t="s">
        <v>7010</v>
      </c>
      <c r="AB1097" s="358" t="s">
        <v>7010</v>
      </c>
      <c r="AC1097" s="358" t="s">
        <v>7010</v>
      </c>
      <c r="AD1097" s="374"/>
    </row>
    <row r="1098" spans="1:30" ht="20.100000000000001" customHeight="1">
      <c r="A1098" s="311"/>
      <c r="B1098" s="311"/>
      <c r="C1098" s="452"/>
      <c r="D1098" s="311" t="s">
        <v>1959</v>
      </c>
      <c r="E1098" s="452" t="s">
        <v>758</v>
      </c>
      <c r="F1098" s="531"/>
      <c r="G1098" s="314"/>
      <c r="H1098" s="356"/>
      <c r="I1098" s="314"/>
      <c r="J1098" s="356"/>
      <c r="K1098" s="314"/>
      <c r="L1098" s="356"/>
      <c r="M1098" s="314"/>
      <c r="N1098" s="356"/>
      <c r="O1098" s="314"/>
      <c r="P1098" s="315"/>
      <c r="Q1098" s="316"/>
      <c r="R1098" s="315"/>
      <c r="S1098" s="316"/>
      <c r="T1098" s="315"/>
      <c r="U1098" s="316"/>
      <c r="V1098" s="316"/>
      <c r="W1098" s="452"/>
      <c r="X1098" s="452"/>
      <c r="Y1098" s="452"/>
      <c r="Z1098" s="452"/>
      <c r="AA1098" s="452"/>
      <c r="AB1098" s="452"/>
      <c r="AC1098" s="452"/>
      <c r="AD1098" s="311"/>
    </row>
    <row r="1099" spans="1:30" ht="20.100000000000001" customHeight="1">
      <c r="A1099" s="311"/>
      <c r="B1099" s="311"/>
      <c r="C1099" s="452"/>
      <c r="D1099" s="311" t="s">
        <v>1960</v>
      </c>
      <c r="E1099" s="452"/>
      <c r="F1099" s="531"/>
      <c r="G1099" s="314"/>
      <c r="H1099" s="356"/>
      <c r="I1099" s="314"/>
      <c r="J1099" s="356"/>
      <c r="K1099" s="314"/>
      <c r="L1099" s="356"/>
      <c r="M1099" s="314"/>
      <c r="N1099" s="356"/>
      <c r="O1099" s="314"/>
      <c r="P1099" s="315"/>
      <c r="Q1099" s="316"/>
      <c r="R1099" s="315"/>
      <c r="S1099" s="316"/>
      <c r="T1099" s="315"/>
      <c r="U1099" s="316"/>
      <c r="V1099" s="316"/>
      <c r="W1099" s="452"/>
      <c r="X1099" s="452"/>
      <c r="Y1099" s="452"/>
      <c r="Z1099" s="452"/>
      <c r="AA1099" s="452"/>
      <c r="AB1099" s="452"/>
      <c r="AC1099" s="452"/>
      <c r="AD1099" s="311"/>
    </row>
    <row r="1100" spans="1:30" ht="20.100000000000001" customHeight="1">
      <c r="A1100" s="374" t="s">
        <v>3323</v>
      </c>
      <c r="B1100" s="374" t="s">
        <v>1187</v>
      </c>
      <c r="C1100" s="358" t="s">
        <v>3363</v>
      </c>
      <c r="D1100" s="374"/>
      <c r="E1100" s="358"/>
      <c r="F1100" s="443"/>
      <c r="G1100" s="444"/>
      <c r="H1100" s="443"/>
      <c r="I1100" s="444"/>
      <c r="J1100" s="443"/>
      <c r="K1100" s="444"/>
      <c r="L1100" s="443"/>
      <c r="M1100" s="444"/>
      <c r="N1100" s="443"/>
      <c r="O1100" s="444"/>
      <c r="P1100" s="471"/>
      <c r="Q1100" s="465"/>
      <c r="R1100" s="471"/>
      <c r="S1100" s="465"/>
      <c r="T1100" s="471"/>
      <c r="U1100" s="465"/>
      <c r="V1100" s="465" t="s">
        <v>8028</v>
      </c>
      <c r="W1100" s="358"/>
      <c r="X1100" s="358"/>
      <c r="Y1100" s="358" t="s">
        <v>7010</v>
      </c>
      <c r="Z1100" s="358" t="s">
        <v>7010</v>
      </c>
      <c r="AA1100" s="358" t="s">
        <v>7010</v>
      </c>
      <c r="AB1100" s="358" t="s">
        <v>7010</v>
      </c>
      <c r="AC1100" s="358" t="s">
        <v>7010</v>
      </c>
      <c r="AD1100" s="374"/>
    </row>
    <row r="1101" spans="1:30" ht="20.100000000000001" customHeight="1">
      <c r="A1101" s="311"/>
      <c r="B1101" s="311"/>
      <c r="C1101" s="452"/>
      <c r="D1101" s="311" t="s">
        <v>1959</v>
      </c>
      <c r="E1101" s="452" t="s">
        <v>758</v>
      </c>
      <c r="F1101" s="531"/>
      <c r="G1101" s="314"/>
      <c r="H1101" s="356"/>
      <c r="I1101" s="314"/>
      <c r="J1101" s="356"/>
      <c r="K1101" s="314"/>
      <c r="L1101" s="356"/>
      <c r="M1101" s="314"/>
      <c r="N1101" s="356"/>
      <c r="O1101" s="314"/>
      <c r="P1101" s="315"/>
      <c r="Q1101" s="316"/>
      <c r="R1101" s="315"/>
      <c r="S1101" s="316"/>
      <c r="T1101" s="315"/>
      <c r="U1101" s="316"/>
      <c r="V1101" s="316"/>
      <c r="W1101" s="452"/>
      <c r="X1101" s="452"/>
      <c r="Y1101" s="452"/>
      <c r="Z1101" s="452"/>
      <c r="AA1101" s="452"/>
      <c r="AB1101" s="452"/>
      <c r="AC1101" s="452"/>
      <c r="AD1101" s="311"/>
    </row>
    <row r="1102" spans="1:30" ht="20.100000000000001" customHeight="1">
      <c r="A1102" s="311"/>
      <c r="B1102" s="311"/>
      <c r="C1102" s="452"/>
      <c r="D1102" s="311" t="s">
        <v>1960</v>
      </c>
      <c r="E1102" s="452"/>
      <c r="F1102" s="531"/>
      <c r="G1102" s="314"/>
      <c r="H1102" s="356"/>
      <c r="I1102" s="314"/>
      <c r="J1102" s="356"/>
      <c r="K1102" s="314"/>
      <c r="L1102" s="356"/>
      <c r="M1102" s="314"/>
      <c r="N1102" s="356"/>
      <c r="O1102" s="314"/>
      <c r="P1102" s="315"/>
      <c r="Q1102" s="316"/>
      <c r="R1102" s="315"/>
      <c r="S1102" s="316"/>
      <c r="T1102" s="315"/>
      <c r="U1102" s="316"/>
      <c r="V1102" s="316"/>
      <c r="W1102" s="452"/>
      <c r="X1102" s="452"/>
      <c r="Y1102" s="452"/>
      <c r="Z1102" s="452"/>
      <c r="AA1102" s="452"/>
      <c r="AB1102" s="452"/>
      <c r="AC1102" s="452"/>
      <c r="AD1102" s="311"/>
    </row>
    <row r="1103" spans="1:30" ht="20.100000000000001" customHeight="1">
      <c r="A1103" s="374" t="s">
        <v>3324</v>
      </c>
      <c r="B1103" s="374" t="s">
        <v>1188</v>
      </c>
      <c r="C1103" s="358" t="s">
        <v>3335</v>
      </c>
      <c r="D1103" s="374" t="s">
        <v>8964</v>
      </c>
      <c r="E1103" s="358" t="s">
        <v>7351</v>
      </c>
      <c r="F1103" s="443"/>
      <c r="G1103" s="444"/>
      <c r="H1103" s="443"/>
      <c r="I1103" s="444"/>
      <c r="J1103" s="443"/>
      <c r="K1103" s="444"/>
      <c r="L1103" s="443">
        <v>1</v>
      </c>
      <c r="M1103" s="444">
        <v>50</v>
      </c>
      <c r="N1103" s="443"/>
      <c r="O1103" s="444"/>
      <c r="P1103" s="471">
        <v>3</v>
      </c>
      <c r="Q1103" s="465">
        <v>60</v>
      </c>
      <c r="R1103" s="471"/>
      <c r="S1103" s="465"/>
      <c r="T1103" s="471">
        <v>2</v>
      </c>
      <c r="U1103" s="465">
        <v>50</v>
      </c>
      <c r="V1103" s="465" t="s">
        <v>8028</v>
      </c>
      <c r="W1103" s="358"/>
      <c r="X1103" s="358"/>
      <c r="Y1103" s="358" t="s">
        <v>7010</v>
      </c>
      <c r="Z1103" s="358" t="s">
        <v>7010</v>
      </c>
      <c r="AA1103" s="358" t="s">
        <v>7010</v>
      </c>
      <c r="AB1103" s="358" t="s">
        <v>7010</v>
      </c>
      <c r="AC1103" s="358" t="s">
        <v>7010</v>
      </c>
      <c r="AD1103" s="374"/>
    </row>
    <row r="1104" spans="1:30" ht="20.100000000000001" customHeight="1">
      <c r="A1104" s="311"/>
      <c r="B1104" s="311"/>
      <c r="C1104" s="452"/>
      <c r="D1104" s="311" t="s">
        <v>8965</v>
      </c>
      <c r="E1104" s="452"/>
      <c r="F1104" s="531"/>
      <c r="G1104" s="314"/>
      <c r="H1104" s="356"/>
      <c r="I1104" s="314"/>
      <c r="J1104" s="356"/>
      <c r="K1104" s="314"/>
      <c r="L1104" s="356">
        <v>1</v>
      </c>
      <c r="M1104" s="314">
        <v>50</v>
      </c>
      <c r="N1104" s="356">
        <v>1</v>
      </c>
      <c r="O1104" s="314">
        <v>50</v>
      </c>
      <c r="P1104" s="315"/>
      <c r="Q1104" s="316"/>
      <c r="R1104" s="315"/>
      <c r="S1104" s="316"/>
      <c r="T1104" s="315"/>
      <c r="U1104" s="316"/>
      <c r="V1104" s="316"/>
      <c r="W1104" s="452"/>
      <c r="X1104" s="452"/>
      <c r="Y1104" s="452"/>
      <c r="Z1104" s="452"/>
      <c r="AA1104" s="452"/>
      <c r="AB1104" s="452"/>
      <c r="AC1104" s="452"/>
      <c r="AD1104" s="311"/>
    </row>
    <row r="1105" spans="1:30" ht="20.100000000000001" customHeight="1">
      <c r="A1105" s="311"/>
      <c r="B1105" s="311"/>
      <c r="C1105" s="452"/>
      <c r="D1105" s="311" t="s">
        <v>8966</v>
      </c>
      <c r="E1105" s="452"/>
      <c r="F1105" s="531"/>
      <c r="G1105" s="314"/>
      <c r="H1105" s="356">
        <v>1</v>
      </c>
      <c r="I1105" s="314">
        <v>100</v>
      </c>
      <c r="J1105" s="356"/>
      <c r="K1105" s="314"/>
      <c r="L1105" s="356"/>
      <c r="M1105" s="314"/>
      <c r="N1105" s="356"/>
      <c r="O1105" s="314"/>
      <c r="P1105" s="315">
        <v>1</v>
      </c>
      <c r="Q1105" s="316">
        <v>20</v>
      </c>
      <c r="R1105" s="315"/>
      <c r="S1105" s="316"/>
      <c r="T1105" s="315">
        <v>1</v>
      </c>
      <c r="U1105" s="316">
        <v>25</v>
      </c>
      <c r="V1105" s="316"/>
      <c r="W1105" s="452"/>
      <c r="X1105" s="452"/>
      <c r="Y1105" s="452"/>
      <c r="Z1105" s="452"/>
      <c r="AA1105" s="452"/>
      <c r="AB1105" s="452"/>
      <c r="AC1105" s="452"/>
      <c r="AD1105" s="311"/>
    </row>
    <row r="1106" spans="1:30" ht="20.100000000000001" customHeight="1">
      <c r="A1106" s="311"/>
      <c r="B1106" s="311"/>
      <c r="C1106" s="452"/>
      <c r="D1106" s="311" t="s">
        <v>8967</v>
      </c>
      <c r="E1106" s="452"/>
      <c r="F1106" s="531"/>
      <c r="G1106" s="314"/>
      <c r="H1106" s="356"/>
      <c r="I1106" s="314"/>
      <c r="J1106" s="356"/>
      <c r="K1106" s="314"/>
      <c r="L1106" s="356"/>
      <c r="M1106" s="314"/>
      <c r="N1106" s="356"/>
      <c r="O1106" s="314"/>
      <c r="P1106" s="315"/>
      <c r="Q1106" s="316"/>
      <c r="R1106" s="315">
        <v>1</v>
      </c>
      <c r="S1106" s="316">
        <v>50</v>
      </c>
      <c r="T1106" s="315"/>
      <c r="U1106" s="316"/>
      <c r="V1106" s="316"/>
      <c r="W1106" s="452"/>
      <c r="X1106" s="452"/>
      <c r="Y1106" s="452"/>
      <c r="Z1106" s="452"/>
      <c r="AA1106" s="452"/>
      <c r="AB1106" s="452"/>
      <c r="AC1106" s="452"/>
      <c r="AD1106" s="311"/>
    </row>
    <row r="1107" spans="1:30" ht="20.100000000000001" customHeight="1">
      <c r="A1107" s="311"/>
      <c r="B1107" s="311"/>
      <c r="C1107" s="452"/>
      <c r="D1107" s="311" t="s">
        <v>8968</v>
      </c>
      <c r="E1107" s="452"/>
      <c r="F1107" s="531"/>
      <c r="G1107" s="314"/>
      <c r="H1107" s="356"/>
      <c r="I1107" s="314"/>
      <c r="J1107" s="356"/>
      <c r="K1107" s="314"/>
      <c r="L1107" s="356"/>
      <c r="M1107" s="314"/>
      <c r="N1107" s="356"/>
      <c r="O1107" s="314"/>
      <c r="P1107" s="315">
        <v>1</v>
      </c>
      <c r="Q1107" s="316">
        <v>20</v>
      </c>
      <c r="R1107" s="315"/>
      <c r="S1107" s="316"/>
      <c r="T1107" s="315">
        <v>1</v>
      </c>
      <c r="U1107" s="316">
        <v>25</v>
      </c>
      <c r="V1107" s="316"/>
      <c r="W1107" s="452"/>
      <c r="X1107" s="452"/>
      <c r="Y1107" s="452"/>
      <c r="Z1107" s="452"/>
      <c r="AA1107" s="452"/>
      <c r="AB1107" s="452"/>
      <c r="AC1107" s="452"/>
      <c r="AD1107" s="311"/>
    </row>
    <row r="1108" spans="1:30" ht="20.100000000000001" customHeight="1">
      <c r="A1108" s="311"/>
      <c r="B1108" s="311"/>
      <c r="C1108" s="452"/>
      <c r="D1108" s="311" t="s">
        <v>8969</v>
      </c>
      <c r="E1108" s="452"/>
      <c r="F1108" s="531"/>
      <c r="G1108" s="314"/>
      <c r="H1108" s="356"/>
      <c r="I1108" s="314"/>
      <c r="J1108" s="356"/>
      <c r="K1108" s="314"/>
      <c r="L1108" s="356"/>
      <c r="M1108" s="314"/>
      <c r="N1108" s="356">
        <v>1</v>
      </c>
      <c r="O1108" s="314">
        <v>50</v>
      </c>
      <c r="P1108" s="315"/>
      <c r="Q1108" s="316"/>
      <c r="R1108" s="315"/>
      <c r="S1108" s="316"/>
      <c r="T1108" s="315"/>
      <c r="U1108" s="316"/>
      <c r="V1108" s="316"/>
      <c r="W1108" s="452"/>
      <c r="X1108" s="452"/>
      <c r="Y1108" s="452"/>
      <c r="Z1108" s="452"/>
      <c r="AA1108" s="452"/>
      <c r="AB1108" s="452"/>
      <c r="AC1108" s="452"/>
      <c r="AD1108" s="311"/>
    </row>
    <row r="1109" spans="1:30" ht="20.100000000000001" customHeight="1">
      <c r="A1109" s="311"/>
      <c r="B1109" s="311"/>
      <c r="C1109" s="452"/>
      <c r="D1109" s="311" t="s">
        <v>3242</v>
      </c>
      <c r="E1109" s="452"/>
      <c r="F1109" s="531"/>
      <c r="G1109" s="314"/>
      <c r="H1109" s="356"/>
      <c r="I1109" s="314"/>
      <c r="J1109" s="356"/>
      <c r="K1109" s="314"/>
      <c r="L1109" s="356"/>
      <c r="M1109" s="314"/>
      <c r="N1109" s="356"/>
      <c r="O1109" s="314"/>
      <c r="P1109" s="315"/>
      <c r="Q1109" s="316"/>
      <c r="R1109" s="315">
        <v>1</v>
      </c>
      <c r="S1109" s="316">
        <v>50</v>
      </c>
      <c r="T1109" s="315"/>
      <c r="U1109" s="316"/>
      <c r="V1109" s="316"/>
      <c r="W1109" s="452"/>
      <c r="X1109" s="452"/>
      <c r="Y1109" s="452"/>
      <c r="Z1109" s="452"/>
      <c r="AA1109" s="452"/>
      <c r="AB1109" s="452"/>
      <c r="AC1109" s="452"/>
      <c r="AD1109" s="311"/>
    </row>
    <row r="1110" spans="1:30" ht="20.100000000000001" customHeight="1">
      <c r="A1110" s="311"/>
      <c r="B1110" s="311"/>
      <c r="C1110" s="452"/>
      <c r="D1110" s="311" t="s">
        <v>1861</v>
      </c>
      <c r="E1110" s="452"/>
      <c r="F1110" s="531"/>
      <c r="G1110" s="314"/>
      <c r="H1110" s="356"/>
      <c r="I1110" s="314"/>
      <c r="J1110" s="356"/>
      <c r="K1110" s="314"/>
      <c r="L1110" s="356"/>
      <c r="M1110" s="314"/>
      <c r="N1110" s="356"/>
      <c r="O1110" s="314"/>
      <c r="P1110" s="315"/>
      <c r="Q1110" s="316"/>
      <c r="R1110" s="315"/>
      <c r="S1110" s="316"/>
      <c r="T1110" s="315"/>
      <c r="U1110" s="316"/>
      <c r="V1110" s="316"/>
      <c r="W1110" s="452"/>
      <c r="X1110" s="452"/>
      <c r="Y1110" s="452"/>
      <c r="Z1110" s="452"/>
      <c r="AA1110" s="452"/>
      <c r="AB1110" s="452"/>
      <c r="AC1110" s="452"/>
      <c r="AD1110" s="311"/>
    </row>
    <row r="1111" spans="1:30" ht="20.100000000000001" customHeight="1">
      <c r="A1111" s="311"/>
      <c r="B1111" s="311"/>
      <c r="C1111" s="452"/>
      <c r="D1111" s="311" t="s">
        <v>1862</v>
      </c>
      <c r="E1111" s="452"/>
      <c r="F1111" s="531"/>
      <c r="G1111" s="314"/>
      <c r="H1111" s="356"/>
      <c r="I1111" s="314"/>
      <c r="J1111" s="356"/>
      <c r="K1111" s="314"/>
      <c r="L1111" s="356"/>
      <c r="M1111" s="314"/>
      <c r="N1111" s="356"/>
      <c r="O1111" s="314"/>
      <c r="P1111" s="315"/>
      <c r="Q1111" s="316"/>
      <c r="R1111" s="315"/>
      <c r="S1111" s="316"/>
      <c r="T1111" s="315"/>
      <c r="U1111" s="316"/>
      <c r="V1111" s="316"/>
      <c r="W1111" s="452"/>
      <c r="X1111" s="452"/>
      <c r="Y1111" s="452"/>
      <c r="Z1111" s="452"/>
      <c r="AA1111" s="452"/>
      <c r="AB1111" s="452"/>
      <c r="AC1111" s="452"/>
      <c r="AD1111" s="311"/>
    </row>
    <row r="1112" spans="1:30" ht="20.100000000000001" customHeight="1">
      <c r="A1112" s="374" t="s">
        <v>3325</v>
      </c>
      <c r="B1112" s="374" t="s">
        <v>1189</v>
      </c>
      <c r="C1112" s="358" t="s">
        <v>3364</v>
      </c>
      <c r="D1112" s="374"/>
      <c r="E1112" s="358"/>
      <c r="F1112" s="443"/>
      <c r="G1112" s="444"/>
      <c r="H1112" s="443"/>
      <c r="I1112" s="444"/>
      <c r="J1112" s="443"/>
      <c r="K1112" s="444"/>
      <c r="L1112" s="443"/>
      <c r="M1112" s="444"/>
      <c r="N1112" s="443"/>
      <c r="O1112" s="444"/>
      <c r="P1112" s="471"/>
      <c r="Q1112" s="465"/>
      <c r="R1112" s="471">
        <v>1</v>
      </c>
      <c r="S1112" s="465">
        <v>100</v>
      </c>
      <c r="T1112" s="471"/>
      <c r="U1112" s="465"/>
      <c r="V1112" s="465" t="s">
        <v>8028</v>
      </c>
      <c r="W1112" s="358"/>
      <c r="X1112" s="358"/>
      <c r="Y1112" s="358" t="s">
        <v>7010</v>
      </c>
      <c r="Z1112" s="358" t="s">
        <v>7010</v>
      </c>
      <c r="AA1112" s="358" t="s">
        <v>7010</v>
      </c>
      <c r="AB1112" s="358" t="s">
        <v>7010</v>
      </c>
      <c r="AC1112" s="358" t="s">
        <v>7010</v>
      </c>
      <c r="AD1112" s="374"/>
    </row>
    <row r="1113" spans="1:30" ht="20.100000000000001" customHeight="1">
      <c r="A1113" s="374" t="s">
        <v>3326</v>
      </c>
      <c r="B1113" s="374" t="s">
        <v>1190</v>
      </c>
      <c r="C1113" s="358" t="s">
        <v>3335</v>
      </c>
      <c r="D1113" s="374" t="s">
        <v>8970</v>
      </c>
      <c r="E1113" s="358" t="s">
        <v>7351</v>
      </c>
      <c r="F1113" s="443"/>
      <c r="G1113" s="444"/>
      <c r="H1113" s="443"/>
      <c r="I1113" s="444"/>
      <c r="J1113" s="443"/>
      <c r="K1113" s="444"/>
      <c r="L1113" s="443"/>
      <c r="M1113" s="444"/>
      <c r="N1113" s="443"/>
      <c r="O1113" s="444"/>
      <c r="P1113" s="471"/>
      <c r="Q1113" s="465"/>
      <c r="R1113" s="471"/>
      <c r="S1113" s="465"/>
      <c r="T1113" s="471">
        <v>1</v>
      </c>
      <c r="U1113" s="465">
        <v>25</v>
      </c>
      <c r="V1113" s="465" t="s">
        <v>8028</v>
      </c>
      <c r="W1113" s="358"/>
      <c r="X1113" s="358"/>
      <c r="Y1113" s="358" t="s">
        <v>7010</v>
      </c>
      <c r="Z1113" s="358" t="s">
        <v>7010</v>
      </c>
      <c r="AA1113" s="358" t="s">
        <v>7010</v>
      </c>
      <c r="AB1113" s="358" t="s">
        <v>7010</v>
      </c>
      <c r="AC1113" s="358" t="s">
        <v>7010</v>
      </c>
      <c r="AD1113" s="374"/>
    </row>
    <row r="1114" spans="1:30" ht="20.100000000000001" customHeight="1">
      <c r="A1114" s="311"/>
      <c r="B1114" s="311"/>
      <c r="C1114" s="452"/>
      <c r="D1114" s="311" t="s">
        <v>8971</v>
      </c>
      <c r="E1114" s="452"/>
      <c r="F1114" s="531"/>
      <c r="G1114" s="314"/>
      <c r="H1114" s="356"/>
      <c r="I1114" s="314"/>
      <c r="J1114" s="356"/>
      <c r="K1114" s="314"/>
      <c r="L1114" s="356"/>
      <c r="M1114" s="314"/>
      <c r="N1114" s="356"/>
      <c r="O1114" s="314"/>
      <c r="P1114" s="315"/>
      <c r="Q1114" s="316"/>
      <c r="R1114" s="315"/>
      <c r="S1114" s="316"/>
      <c r="T1114" s="315"/>
      <c r="U1114" s="316"/>
      <c r="V1114" s="316"/>
      <c r="W1114" s="452"/>
      <c r="X1114" s="452"/>
      <c r="Y1114" s="452"/>
      <c r="Z1114" s="452"/>
      <c r="AA1114" s="452"/>
      <c r="AB1114" s="452"/>
      <c r="AC1114" s="452"/>
      <c r="AD1114" s="311"/>
    </row>
    <row r="1115" spans="1:30" ht="20.100000000000001" customHeight="1">
      <c r="A1115" s="311"/>
      <c r="B1115" s="311"/>
      <c r="C1115" s="452"/>
      <c r="D1115" s="311" t="s">
        <v>3097</v>
      </c>
      <c r="E1115" s="452"/>
      <c r="F1115" s="531"/>
      <c r="G1115" s="314"/>
      <c r="H1115" s="356"/>
      <c r="I1115" s="314"/>
      <c r="J1115" s="356"/>
      <c r="K1115" s="314"/>
      <c r="L1115" s="356"/>
      <c r="M1115" s="314"/>
      <c r="N1115" s="356"/>
      <c r="O1115" s="314"/>
      <c r="P1115" s="315">
        <v>1</v>
      </c>
      <c r="Q1115" s="316">
        <v>20</v>
      </c>
      <c r="R1115" s="315"/>
      <c r="S1115" s="316"/>
      <c r="T1115" s="315"/>
      <c r="U1115" s="316"/>
      <c r="V1115" s="316"/>
      <c r="W1115" s="452"/>
      <c r="X1115" s="452"/>
      <c r="Y1115" s="452"/>
      <c r="Z1115" s="452"/>
      <c r="AA1115" s="452"/>
      <c r="AB1115" s="452"/>
      <c r="AC1115" s="452"/>
      <c r="AD1115" s="311"/>
    </row>
    <row r="1116" spans="1:30" ht="20.100000000000001" customHeight="1">
      <c r="A1116" s="311"/>
      <c r="B1116" s="311"/>
      <c r="C1116" s="452"/>
      <c r="D1116" s="311" t="s">
        <v>8972</v>
      </c>
      <c r="E1116" s="452"/>
      <c r="F1116" s="531"/>
      <c r="G1116" s="314"/>
      <c r="H1116" s="356"/>
      <c r="I1116" s="314"/>
      <c r="J1116" s="356"/>
      <c r="K1116" s="314"/>
      <c r="L1116" s="356"/>
      <c r="M1116" s="314"/>
      <c r="N1116" s="356">
        <v>2</v>
      </c>
      <c r="O1116" s="314">
        <v>100</v>
      </c>
      <c r="P1116" s="315">
        <v>2</v>
      </c>
      <c r="Q1116" s="316">
        <v>40</v>
      </c>
      <c r="R1116" s="315">
        <v>2</v>
      </c>
      <c r="S1116" s="316">
        <v>100</v>
      </c>
      <c r="T1116" s="315"/>
      <c r="U1116" s="316"/>
      <c r="V1116" s="316"/>
      <c r="W1116" s="452"/>
      <c r="X1116" s="452"/>
      <c r="Y1116" s="452"/>
      <c r="Z1116" s="452"/>
      <c r="AA1116" s="452"/>
      <c r="AB1116" s="452"/>
      <c r="AC1116" s="452"/>
      <c r="AD1116" s="311"/>
    </row>
    <row r="1117" spans="1:30" ht="20.100000000000001" customHeight="1">
      <c r="A1117" s="311"/>
      <c r="B1117" s="311"/>
      <c r="C1117" s="452"/>
      <c r="D1117" s="311" t="s">
        <v>8973</v>
      </c>
      <c r="E1117" s="452"/>
      <c r="F1117" s="531"/>
      <c r="G1117" s="314"/>
      <c r="H1117" s="356">
        <v>1</v>
      </c>
      <c r="I1117" s="314">
        <v>100</v>
      </c>
      <c r="J1117" s="356"/>
      <c r="K1117" s="314"/>
      <c r="L1117" s="356">
        <v>2</v>
      </c>
      <c r="M1117" s="314">
        <v>100</v>
      </c>
      <c r="N1117" s="356"/>
      <c r="O1117" s="314"/>
      <c r="P1117" s="315">
        <v>2</v>
      </c>
      <c r="Q1117" s="316">
        <v>40</v>
      </c>
      <c r="R1117" s="315"/>
      <c r="S1117" s="316"/>
      <c r="T1117" s="315">
        <v>3</v>
      </c>
      <c r="U1117" s="316">
        <v>75</v>
      </c>
      <c r="V1117" s="316"/>
      <c r="W1117" s="452"/>
      <c r="X1117" s="452"/>
      <c r="Y1117" s="452"/>
      <c r="Z1117" s="452"/>
      <c r="AA1117" s="452"/>
      <c r="AB1117" s="452"/>
      <c r="AC1117" s="452"/>
      <c r="AD1117" s="311"/>
    </row>
    <row r="1118" spans="1:30" ht="20.100000000000001" customHeight="1">
      <c r="A1118" s="311"/>
      <c r="B1118" s="311"/>
      <c r="C1118" s="452"/>
      <c r="D1118" s="311" t="s">
        <v>1861</v>
      </c>
      <c r="E1118" s="452"/>
      <c r="F1118" s="531"/>
      <c r="G1118" s="314"/>
      <c r="H1118" s="356"/>
      <c r="I1118" s="314"/>
      <c r="J1118" s="356"/>
      <c r="K1118" s="314"/>
      <c r="L1118" s="356"/>
      <c r="M1118" s="314"/>
      <c r="N1118" s="356"/>
      <c r="O1118" s="314"/>
      <c r="P1118" s="315"/>
      <c r="Q1118" s="316"/>
      <c r="R1118" s="315"/>
      <c r="S1118" s="316"/>
      <c r="T1118" s="315"/>
      <c r="U1118" s="316"/>
      <c r="V1118" s="316"/>
      <c r="W1118" s="452"/>
      <c r="X1118" s="452"/>
      <c r="Y1118" s="452"/>
      <c r="Z1118" s="452"/>
      <c r="AA1118" s="452"/>
      <c r="AB1118" s="452"/>
      <c r="AC1118" s="452"/>
      <c r="AD1118" s="311"/>
    </row>
    <row r="1119" spans="1:30" ht="20.100000000000001" customHeight="1">
      <c r="A1119" s="311"/>
      <c r="B1119" s="311"/>
      <c r="C1119" s="452"/>
      <c r="D1119" s="311" t="s">
        <v>1862</v>
      </c>
      <c r="E1119" s="452"/>
      <c r="F1119" s="531"/>
      <c r="G1119" s="314"/>
      <c r="H1119" s="356"/>
      <c r="I1119" s="314"/>
      <c r="J1119" s="356"/>
      <c r="K1119" s="314"/>
      <c r="L1119" s="356"/>
      <c r="M1119" s="314"/>
      <c r="N1119" s="356"/>
      <c r="O1119" s="314"/>
      <c r="P1119" s="315"/>
      <c r="Q1119" s="316"/>
      <c r="R1119" s="315"/>
      <c r="S1119" s="316"/>
      <c r="T1119" s="315"/>
      <c r="U1119" s="316"/>
      <c r="V1119" s="316"/>
      <c r="W1119" s="452"/>
      <c r="X1119" s="452"/>
      <c r="Y1119" s="452"/>
      <c r="Z1119" s="452"/>
      <c r="AA1119" s="452"/>
      <c r="AB1119" s="452"/>
      <c r="AC1119" s="452"/>
      <c r="AD1119" s="311"/>
    </row>
    <row r="1120" spans="1:30" ht="20.100000000000001" customHeight="1">
      <c r="A1120" s="374" t="s">
        <v>7437</v>
      </c>
      <c r="B1120" s="374" t="s">
        <v>1191</v>
      </c>
      <c r="C1120" s="358" t="s">
        <v>3335</v>
      </c>
      <c r="D1120" s="374" t="s">
        <v>8974</v>
      </c>
      <c r="E1120" s="358" t="s">
        <v>7351</v>
      </c>
      <c r="F1120" s="443"/>
      <c r="G1120" s="444"/>
      <c r="H1120" s="443"/>
      <c r="I1120" s="444"/>
      <c r="J1120" s="443"/>
      <c r="K1120" s="444"/>
      <c r="L1120" s="443"/>
      <c r="M1120" s="444"/>
      <c r="N1120" s="443">
        <v>1</v>
      </c>
      <c r="O1120" s="444">
        <v>50</v>
      </c>
      <c r="P1120" s="471"/>
      <c r="Q1120" s="465"/>
      <c r="R1120" s="471"/>
      <c r="S1120" s="465"/>
      <c r="T1120" s="471"/>
      <c r="U1120" s="465"/>
      <c r="V1120" s="465" t="s">
        <v>8028</v>
      </c>
      <c r="W1120" s="358"/>
      <c r="X1120" s="358"/>
      <c r="Y1120" s="358" t="s">
        <v>7010</v>
      </c>
      <c r="Z1120" s="358" t="s">
        <v>7010</v>
      </c>
      <c r="AA1120" s="358" t="s">
        <v>7010</v>
      </c>
      <c r="AB1120" s="358" t="s">
        <v>7010</v>
      </c>
      <c r="AC1120" s="358" t="s">
        <v>7010</v>
      </c>
      <c r="AD1120" s="374"/>
    </row>
    <row r="1121" spans="1:30" ht="20.100000000000001" customHeight="1">
      <c r="A1121" s="311"/>
      <c r="B1121" s="311"/>
      <c r="C1121" s="452"/>
      <c r="D1121" s="311" t="s">
        <v>8975</v>
      </c>
      <c r="E1121" s="452"/>
      <c r="F1121" s="531"/>
      <c r="G1121" s="314"/>
      <c r="H1121" s="356"/>
      <c r="I1121" s="314"/>
      <c r="J1121" s="356"/>
      <c r="K1121" s="314"/>
      <c r="L1121" s="356">
        <v>2</v>
      </c>
      <c r="M1121" s="314">
        <v>100</v>
      </c>
      <c r="N1121" s="356"/>
      <c r="O1121" s="314"/>
      <c r="P1121" s="315"/>
      <c r="Q1121" s="316"/>
      <c r="R1121" s="315"/>
      <c r="S1121" s="316"/>
      <c r="T1121" s="315">
        <v>2</v>
      </c>
      <c r="U1121" s="316">
        <v>50</v>
      </c>
      <c r="V1121" s="316"/>
      <c r="W1121" s="452"/>
      <c r="X1121" s="452"/>
      <c r="Y1121" s="452"/>
      <c r="Z1121" s="452"/>
      <c r="AA1121" s="452"/>
      <c r="AB1121" s="452"/>
      <c r="AC1121" s="452"/>
      <c r="AD1121" s="311"/>
    </row>
    <row r="1122" spans="1:30" ht="20.100000000000001" customHeight="1">
      <c r="A1122" s="311"/>
      <c r="B1122" s="311"/>
      <c r="C1122" s="452"/>
      <c r="D1122" s="311" t="s">
        <v>3097</v>
      </c>
      <c r="E1122" s="452"/>
      <c r="F1122" s="531"/>
      <c r="G1122" s="314"/>
      <c r="H1122" s="356"/>
      <c r="I1122" s="314"/>
      <c r="J1122" s="356"/>
      <c r="K1122" s="314"/>
      <c r="L1122" s="356"/>
      <c r="M1122" s="314"/>
      <c r="N1122" s="356"/>
      <c r="O1122" s="314"/>
      <c r="P1122" s="315">
        <v>2</v>
      </c>
      <c r="Q1122" s="316">
        <v>40</v>
      </c>
      <c r="R1122" s="315"/>
      <c r="S1122" s="316"/>
      <c r="T1122" s="315"/>
      <c r="U1122" s="316"/>
      <c r="V1122" s="316"/>
      <c r="W1122" s="452"/>
      <c r="X1122" s="452"/>
      <c r="Y1122" s="452"/>
      <c r="Z1122" s="452"/>
      <c r="AA1122" s="452"/>
      <c r="AB1122" s="452"/>
      <c r="AC1122" s="452"/>
      <c r="AD1122" s="311"/>
    </row>
    <row r="1123" spans="1:30" ht="20.100000000000001" customHeight="1">
      <c r="A1123" s="311"/>
      <c r="B1123" s="311"/>
      <c r="C1123" s="452"/>
      <c r="D1123" s="311" t="s">
        <v>8976</v>
      </c>
      <c r="E1123" s="452"/>
      <c r="F1123" s="531"/>
      <c r="G1123" s="314"/>
      <c r="H1123" s="356"/>
      <c r="I1123" s="314"/>
      <c r="J1123" s="356"/>
      <c r="K1123" s="314"/>
      <c r="L1123" s="356"/>
      <c r="M1123" s="314"/>
      <c r="N1123" s="356">
        <v>1</v>
      </c>
      <c r="O1123" s="314">
        <v>50</v>
      </c>
      <c r="P1123" s="315">
        <v>1</v>
      </c>
      <c r="Q1123" s="316">
        <v>20</v>
      </c>
      <c r="R1123" s="315">
        <v>2</v>
      </c>
      <c r="S1123" s="316">
        <v>100</v>
      </c>
      <c r="T1123" s="315"/>
      <c r="U1123" s="316"/>
      <c r="V1123" s="316"/>
      <c r="W1123" s="452"/>
      <c r="X1123" s="452"/>
      <c r="Y1123" s="452"/>
      <c r="Z1123" s="452"/>
      <c r="AA1123" s="452"/>
      <c r="AB1123" s="452"/>
      <c r="AC1123" s="452"/>
      <c r="AD1123" s="311"/>
    </row>
    <row r="1124" spans="1:30" ht="20.100000000000001" customHeight="1">
      <c r="A1124" s="311"/>
      <c r="B1124" s="311"/>
      <c r="C1124" s="452"/>
      <c r="D1124" s="311" t="s">
        <v>8977</v>
      </c>
      <c r="E1124" s="452"/>
      <c r="F1124" s="531"/>
      <c r="G1124" s="314"/>
      <c r="H1124" s="356">
        <v>1</v>
      </c>
      <c r="I1124" s="314">
        <v>100</v>
      </c>
      <c r="J1124" s="356"/>
      <c r="K1124" s="314"/>
      <c r="L1124" s="356"/>
      <c r="M1124" s="314"/>
      <c r="N1124" s="356"/>
      <c r="O1124" s="314"/>
      <c r="P1124" s="315">
        <v>2</v>
      </c>
      <c r="Q1124" s="316">
        <v>40</v>
      </c>
      <c r="R1124" s="315"/>
      <c r="S1124" s="316"/>
      <c r="T1124" s="315">
        <v>2</v>
      </c>
      <c r="U1124" s="316">
        <v>50</v>
      </c>
      <c r="V1124" s="316"/>
      <c r="W1124" s="452"/>
      <c r="X1124" s="452"/>
      <c r="Y1124" s="452"/>
      <c r="Z1124" s="452"/>
      <c r="AA1124" s="452"/>
      <c r="AB1124" s="452"/>
      <c r="AC1124" s="452"/>
      <c r="AD1124" s="311"/>
    </row>
    <row r="1125" spans="1:30" ht="20.100000000000001" customHeight="1">
      <c r="A1125" s="311"/>
      <c r="B1125" s="311"/>
      <c r="C1125" s="452"/>
      <c r="D1125" s="311" t="s">
        <v>1861</v>
      </c>
      <c r="E1125" s="452"/>
      <c r="F1125" s="531"/>
      <c r="G1125" s="314"/>
      <c r="H1125" s="356"/>
      <c r="I1125" s="314"/>
      <c r="J1125" s="356"/>
      <c r="K1125" s="314"/>
      <c r="L1125" s="356"/>
      <c r="M1125" s="314"/>
      <c r="N1125" s="356"/>
      <c r="O1125" s="314"/>
      <c r="P1125" s="315"/>
      <c r="Q1125" s="316"/>
      <c r="R1125" s="315"/>
      <c r="S1125" s="316"/>
      <c r="T1125" s="315"/>
      <c r="U1125" s="316"/>
      <c r="V1125" s="316"/>
      <c r="W1125" s="452"/>
      <c r="X1125" s="452"/>
      <c r="Y1125" s="452"/>
      <c r="Z1125" s="452"/>
      <c r="AA1125" s="452"/>
      <c r="AB1125" s="452"/>
      <c r="AC1125" s="452"/>
      <c r="AD1125" s="311"/>
    </row>
    <row r="1126" spans="1:30" ht="20.100000000000001" customHeight="1">
      <c r="A1126" s="311"/>
      <c r="B1126" s="311"/>
      <c r="C1126" s="452"/>
      <c r="D1126" s="311" t="s">
        <v>1862</v>
      </c>
      <c r="E1126" s="452"/>
      <c r="F1126" s="531"/>
      <c r="G1126" s="314"/>
      <c r="H1126" s="356"/>
      <c r="I1126" s="314"/>
      <c r="J1126" s="356"/>
      <c r="K1126" s="314"/>
      <c r="L1126" s="356"/>
      <c r="M1126" s="314"/>
      <c r="N1126" s="356"/>
      <c r="O1126" s="314"/>
      <c r="P1126" s="315"/>
      <c r="Q1126" s="316"/>
      <c r="R1126" s="315"/>
      <c r="S1126" s="316"/>
      <c r="T1126" s="315"/>
      <c r="U1126" s="316"/>
      <c r="V1126" s="316"/>
      <c r="W1126" s="452"/>
      <c r="X1126" s="452"/>
      <c r="Y1126" s="452"/>
      <c r="Z1126" s="452"/>
      <c r="AA1126" s="452"/>
      <c r="AB1126" s="452"/>
      <c r="AC1126" s="452"/>
      <c r="AD1126" s="311"/>
    </row>
    <row r="1127" spans="1:30" ht="20.100000000000001" customHeight="1">
      <c r="A1127" s="374" t="s">
        <v>8997</v>
      </c>
      <c r="B1127" s="374" t="s">
        <v>7438</v>
      </c>
      <c r="C1127" s="358" t="s">
        <v>8998</v>
      </c>
      <c r="D1127" s="374" t="s">
        <v>8981</v>
      </c>
      <c r="E1127" s="358" t="s">
        <v>7351</v>
      </c>
      <c r="F1127" s="443"/>
      <c r="G1127" s="444"/>
      <c r="H1127" s="443">
        <v>1</v>
      </c>
      <c r="I1127" s="444">
        <v>100</v>
      </c>
      <c r="J1127" s="443"/>
      <c r="K1127" s="444"/>
      <c r="L1127" s="443"/>
      <c r="M1127" s="444"/>
      <c r="N1127" s="443">
        <v>1</v>
      </c>
      <c r="O1127" s="444">
        <v>100</v>
      </c>
      <c r="P1127" s="471"/>
      <c r="Q1127" s="465"/>
      <c r="R1127" s="471"/>
      <c r="S1127" s="465"/>
      <c r="T1127" s="471"/>
      <c r="U1127" s="465"/>
      <c r="V1127" s="465" t="s">
        <v>8028</v>
      </c>
      <c r="W1127" s="358"/>
      <c r="X1127" s="358"/>
      <c r="Y1127" s="358" t="s">
        <v>7010</v>
      </c>
      <c r="Z1127" s="358" t="s">
        <v>7010</v>
      </c>
      <c r="AA1127" s="358"/>
      <c r="AB1127" s="358"/>
      <c r="AC1127" s="358"/>
      <c r="AD1127" s="374"/>
    </row>
    <row r="1128" spans="1:30" ht="20.100000000000001" customHeight="1">
      <c r="A1128" s="311"/>
      <c r="B1128" s="311"/>
      <c r="C1128" s="452"/>
      <c r="D1128" s="311" t="s">
        <v>3252</v>
      </c>
      <c r="E1128" s="452"/>
      <c r="F1128" s="531"/>
      <c r="G1128" s="314"/>
      <c r="H1128" s="356"/>
      <c r="I1128" s="314"/>
      <c r="J1128" s="356"/>
      <c r="K1128" s="314"/>
      <c r="L1128" s="356"/>
      <c r="M1128" s="314"/>
      <c r="N1128" s="356"/>
      <c r="O1128" s="314"/>
      <c r="P1128" s="315"/>
      <c r="Q1128" s="316"/>
      <c r="R1128" s="315"/>
      <c r="S1128" s="316"/>
      <c r="T1128" s="315"/>
      <c r="U1128" s="316"/>
      <c r="V1128" s="316"/>
      <c r="W1128" s="452"/>
      <c r="X1128" s="452"/>
      <c r="Y1128" s="452"/>
      <c r="Z1128" s="452"/>
      <c r="AA1128" s="452"/>
      <c r="AB1128" s="452"/>
      <c r="AC1128" s="452"/>
      <c r="AD1128" s="311"/>
    </row>
    <row r="1129" spans="1:30" ht="20.100000000000001" customHeight="1">
      <c r="A1129" s="311"/>
      <c r="B1129" s="311"/>
      <c r="C1129" s="452"/>
      <c r="D1129" s="311" t="s">
        <v>1861</v>
      </c>
      <c r="E1129" s="452"/>
      <c r="F1129" s="531"/>
      <c r="G1129" s="314"/>
      <c r="H1129" s="356"/>
      <c r="I1129" s="314"/>
      <c r="J1129" s="356"/>
      <c r="K1129" s="314"/>
      <c r="L1129" s="356"/>
      <c r="M1129" s="314"/>
      <c r="N1129" s="356"/>
      <c r="O1129" s="314"/>
      <c r="P1129" s="315"/>
      <c r="Q1129" s="316"/>
      <c r="R1129" s="315"/>
      <c r="S1129" s="316"/>
      <c r="T1129" s="315"/>
      <c r="U1129" s="316"/>
      <c r="V1129" s="316"/>
      <c r="W1129" s="452"/>
      <c r="X1129" s="452"/>
      <c r="Y1129" s="452"/>
      <c r="Z1129" s="452"/>
      <c r="AA1129" s="452"/>
      <c r="AB1129" s="452"/>
      <c r="AC1129" s="452"/>
      <c r="AD1129" s="311"/>
    </row>
    <row r="1130" spans="1:30" ht="20.100000000000001" customHeight="1">
      <c r="A1130" s="311"/>
      <c r="B1130" s="311"/>
      <c r="C1130" s="452"/>
      <c r="D1130" s="311" t="s">
        <v>1862</v>
      </c>
      <c r="E1130" s="452"/>
      <c r="F1130" s="531"/>
      <c r="G1130" s="314"/>
      <c r="H1130" s="356"/>
      <c r="I1130" s="314"/>
      <c r="J1130" s="356"/>
      <c r="K1130" s="314"/>
      <c r="L1130" s="356"/>
      <c r="M1130" s="314"/>
      <c r="N1130" s="356"/>
      <c r="O1130" s="314"/>
      <c r="P1130" s="315"/>
      <c r="Q1130" s="316"/>
      <c r="R1130" s="315"/>
      <c r="S1130" s="316"/>
      <c r="T1130" s="315"/>
      <c r="U1130" s="316"/>
      <c r="V1130" s="316"/>
      <c r="W1130" s="452"/>
      <c r="X1130" s="452"/>
      <c r="Y1130" s="452"/>
      <c r="Z1130" s="452"/>
      <c r="AA1130" s="452"/>
      <c r="AB1130" s="452"/>
      <c r="AC1130" s="452"/>
      <c r="AD1130" s="311"/>
    </row>
    <row r="1131" spans="1:30" ht="20.100000000000001" customHeight="1">
      <c r="A1131" s="374" t="s">
        <v>3327</v>
      </c>
      <c r="B1131" s="374" t="s">
        <v>1192</v>
      </c>
      <c r="C1131" s="358" t="s">
        <v>3335</v>
      </c>
      <c r="D1131" s="374" t="s">
        <v>2282</v>
      </c>
      <c r="E1131" s="358" t="s">
        <v>7646</v>
      </c>
      <c r="F1131" s="443"/>
      <c r="G1131" s="444"/>
      <c r="H1131" s="443"/>
      <c r="I1131" s="444"/>
      <c r="J1131" s="443"/>
      <c r="K1131" s="444"/>
      <c r="L1131" s="443"/>
      <c r="M1131" s="444"/>
      <c r="N1131" s="443"/>
      <c r="O1131" s="444"/>
      <c r="P1131" s="471"/>
      <c r="Q1131" s="465"/>
      <c r="R1131" s="471"/>
      <c r="S1131" s="465"/>
      <c r="T1131" s="471"/>
      <c r="U1131" s="465"/>
      <c r="V1131" s="465" t="s">
        <v>8028</v>
      </c>
      <c r="W1131" s="358"/>
      <c r="X1131" s="358"/>
      <c r="Y1131" s="358" t="s">
        <v>7010</v>
      </c>
      <c r="Z1131" s="358" t="s">
        <v>7010</v>
      </c>
      <c r="AA1131" s="358" t="s">
        <v>7010</v>
      </c>
      <c r="AB1131" s="358" t="s">
        <v>7010</v>
      </c>
      <c r="AC1131" s="358" t="s">
        <v>7010</v>
      </c>
      <c r="AD1131" s="374"/>
    </row>
    <row r="1132" spans="1:30" ht="20.100000000000001" customHeight="1">
      <c r="A1132" s="311"/>
      <c r="B1132" s="311"/>
      <c r="C1132" s="452"/>
      <c r="D1132" s="311" t="s">
        <v>2283</v>
      </c>
      <c r="E1132" s="452"/>
      <c r="F1132" s="531"/>
      <c r="G1132" s="314"/>
      <c r="H1132" s="356"/>
      <c r="I1132" s="314"/>
      <c r="J1132" s="356"/>
      <c r="K1132" s="314"/>
      <c r="L1132" s="356"/>
      <c r="M1132" s="314"/>
      <c r="N1132" s="356"/>
      <c r="O1132" s="314"/>
      <c r="P1132" s="315"/>
      <c r="Q1132" s="316"/>
      <c r="R1132" s="315"/>
      <c r="S1132" s="316"/>
      <c r="T1132" s="315"/>
      <c r="U1132" s="316"/>
      <c r="V1132" s="316"/>
      <c r="W1132" s="452"/>
      <c r="X1132" s="452"/>
      <c r="Y1132" s="452"/>
      <c r="Z1132" s="452"/>
      <c r="AA1132" s="452"/>
      <c r="AB1132" s="452"/>
      <c r="AC1132" s="452"/>
      <c r="AD1132" s="311"/>
    </row>
    <row r="1133" spans="1:30" ht="20.100000000000001" customHeight="1">
      <c r="A1133" s="311"/>
      <c r="B1133" s="311"/>
      <c r="C1133" s="452"/>
      <c r="D1133" s="311" t="s">
        <v>8982</v>
      </c>
      <c r="E1133" s="452"/>
      <c r="F1133" s="531"/>
      <c r="G1133" s="314"/>
      <c r="H1133" s="356"/>
      <c r="I1133" s="314"/>
      <c r="J1133" s="356"/>
      <c r="K1133" s="314"/>
      <c r="L1133" s="356"/>
      <c r="M1133" s="314"/>
      <c r="N1133" s="356"/>
      <c r="O1133" s="314"/>
      <c r="P1133" s="315">
        <v>1</v>
      </c>
      <c r="Q1133" s="316">
        <v>20</v>
      </c>
      <c r="R1133" s="315"/>
      <c r="S1133" s="316"/>
      <c r="T1133" s="315"/>
      <c r="U1133" s="316"/>
      <c r="V1133" s="316"/>
      <c r="W1133" s="452"/>
      <c r="X1133" s="452"/>
      <c r="Y1133" s="452"/>
      <c r="Z1133" s="452"/>
      <c r="AA1133" s="452"/>
      <c r="AB1133" s="452"/>
      <c r="AC1133" s="452"/>
      <c r="AD1133" s="311"/>
    </row>
    <row r="1134" spans="1:30" ht="20.100000000000001" customHeight="1">
      <c r="A1134" s="311"/>
      <c r="B1134" s="311"/>
      <c r="C1134" s="452"/>
      <c r="D1134" s="311" t="s">
        <v>2284</v>
      </c>
      <c r="E1134" s="452"/>
      <c r="F1134" s="531"/>
      <c r="G1134" s="314"/>
      <c r="H1134" s="356"/>
      <c r="I1134" s="314"/>
      <c r="J1134" s="356"/>
      <c r="K1134" s="314"/>
      <c r="L1134" s="356"/>
      <c r="M1134" s="314"/>
      <c r="N1134" s="356">
        <v>1</v>
      </c>
      <c r="O1134" s="314">
        <v>50</v>
      </c>
      <c r="P1134" s="315"/>
      <c r="Q1134" s="316"/>
      <c r="R1134" s="315"/>
      <c r="S1134" s="316"/>
      <c r="T1134" s="315"/>
      <c r="U1134" s="316"/>
      <c r="V1134" s="316"/>
      <c r="W1134" s="452"/>
      <c r="X1134" s="452"/>
      <c r="Y1134" s="452"/>
      <c r="Z1134" s="452"/>
      <c r="AA1134" s="452"/>
      <c r="AB1134" s="452"/>
      <c r="AC1134" s="452"/>
      <c r="AD1134" s="311"/>
    </row>
    <row r="1135" spans="1:30" ht="20.100000000000001" customHeight="1">
      <c r="A1135" s="311"/>
      <c r="B1135" s="311"/>
      <c r="C1135" s="452"/>
      <c r="D1135" s="311" t="s">
        <v>8983</v>
      </c>
      <c r="E1135" s="452"/>
      <c r="F1135" s="531"/>
      <c r="G1135" s="314"/>
      <c r="H1135" s="356"/>
      <c r="I1135" s="314"/>
      <c r="J1135" s="356"/>
      <c r="K1135" s="314"/>
      <c r="L1135" s="356">
        <v>1</v>
      </c>
      <c r="M1135" s="314">
        <v>50</v>
      </c>
      <c r="N1135" s="356"/>
      <c r="O1135" s="314"/>
      <c r="P1135" s="315"/>
      <c r="Q1135" s="316"/>
      <c r="R1135" s="315">
        <v>1</v>
      </c>
      <c r="S1135" s="316">
        <v>50</v>
      </c>
      <c r="T1135" s="315">
        <v>1</v>
      </c>
      <c r="U1135" s="316">
        <v>25</v>
      </c>
      <c r="V1135" s="316"/>
      <c r="W1135" s="452"/>
      <c r="X1135" s="452"/>
      <c r="Y1135" s="452"/>
      <c r="Z1135" s="452"/>
      <c r="AA1135" s="452"/>
      <c r="AB1135" s="452"/>
      <c r="AC1135" s="452"/>
      <c r="AD1135" s="311"/>
    </row>
    <row r="1136" spans="1:30" ht="20.100000000000001" customHeight="1">
      <c r="A1136" s="311"/>
      <c r="B1136" s="311"/>
      <c r="C1136" s="452"/>
      <c r="D1136" s="311" t="s">
        <v>2285</v>
      </c>
      <c r="E1136" s="452"/>
      <c r="F1136" s="531"/>
      <c r="G1136" s="314"/>
      <c r="H1136" s="356">
        <v>1</v>
      </c>
      <c r="I1136" s="314">
        <v>100</v>
      </c>
      <c r="J1136" s="356"/>
      <c r="K1136" s="314"/>
      <c r="L1136" s="356"/>
      <c r="M1136" s="314"/>
      <c r="N1136" s="356"/>
      <c r="O1136" s="314"/>
      <c r="P1136" s="315">
        <v>1</v>
      </c>
      <c r="Q1136" s="316">
        <v>20</v>
      </c>
      <c r="R1136" s="315"/>
      <c r="S1136" s="316"/>
      <c r="T1136" s="315"/>
      <c r="U1136" s="316"/>
      <c r="V1136" s="316"/>
      <c r="W1136" s="452"/>
      <c r="X1136" s="452"/>
      <c r="Y1136" s="452"/>
      <c r="Z1136" s="452"/>
      <c r="AA1136" s="452"/>
      <c r="AB1136" s="452"/>
      <c r="AC1136" s="452"/>
      <c r="AD1136" s="311"/>
    </row>
    <row r="1137" spans="1:30" ht="20.100000000000001" customHeight="1">
      <c r="A1137" s="311"/>
      <c r="B1137" s="311"/>
      <c r="C1137" s="452"/>
      <c r="D1137" s="311" t="s">
        <v>2286</v>
      </c>
      <c r="E1137" s="452"/>
      <c r="F1137" s="531"/>
      <c r="G1137" s="314"/>
      <c r="H1137" s="356"/>
      <c r="I1137" s="314"/>
      <c r="J1137" s="356"/>
      <c r="K1137" s="314"/>
      <c r="L1137" s="356"/>
      <c r="M1137" s="314"/>
      <c r="N1137" s="356"/>
      <c r="O1137" s="314"/>
      <c r="P1137" s="315"/>
      <c r="Q1137" s="316"/>
      <c r="R1137" s="315"/>
      <c r="S1137" s="316"/>
      <c r="T1137" s="315"/>
      <c r="U1137" s="316"/>
      <c r="V1137" s="316"/>
      <c r="W1137" s="452"/>
      <c r="X1137" s="452"/>
      <c r="Y1137" s="452"/>
      <c r="Z1137" s="452"/>
      <c r="AA1137" s="452"/>
      <c r="AB1137" s="452"/>
      <c r="AC1137" s="452"/>
      <c r="AD1137" s="311"/>
    </row>
    <row r="1138" spans="1:30" ht="20.100000000000001" customHeight="1">
      <c r="A1138" s="311"/>
      <c r="B1138" s="311"/>
      <c r="C1138" s="452"/>
      <c r="D1138" s="311" t="s">
        <v>2287</v>
      </c>
      <c r="E1138" s="452"/>
      <c r="F1138" s="531"/>
      <c r="G1138" s="314"/>
      <c r="H1138" s="356"/>
      <c r="I1138" s="314"/>
      <c r="J1138" s="356"/>
      <c r="K1138" s="314"/>
      <c r="L1138" s="356"/>
      <c r="M1138" s="314"/>
      <c r="N1138" s="356"/>
      <c r="O1138" s="314"/>
      <c r="P1138" s="315">
        <v>1</v>
      </c>
      <c r="Q1138" s="316">
        <v>20</v>
      </c>
      <c r="R1138" s="315"/>
      <c r="S1138" s="316"/>
      <c r="T1138" s="315">
        <v>1</v>
      </c>
      <c r="U1138" s="316">
        <v>25</v>
      </c>
      <c r="V1138" s="316"/>
      <c r="W1138" s="452"/>
      <c r="X1138" s="452"/>
      <c r="Y1138" s="452"/>
      <c r="Z1138" s="452"/>
      <c r="AA1138" s="452"/>
      <c r="AB1138" s="452"/>
      <c r="AC1138" s="452"/>
      <c r="AD1138" s="311"/>
    </row>
    <row r="1139" spans="1:30" ht="20.100000000000001" customHeight="1">
      <c r="A1139" s="311"/>
      <c r="B1139" s="311"/>
      <c r="C1139" s="452"/>
      <c r="D1139" s="311" t="s">
        <v>2337</v>
      </c>
      <c r="E1139" s="452"/>
      <c r="F1139" s="531"/>
      <c r="G1139" s="314"/>
      <c r="H1139" s="356"/>
      <c r="I1139" s="314"/>
      <c r="J1139" s="356"/>
      <c r="K1139" s="314"/>
      <c r="L1139" s="356"/>
      <c r="M1139" s="314"/>
      <c r="N1139" s="356"/>
      <c r="O1139" s="314"/>
      <c r="P1139" s="315"/>
      <c r="Q1139" s="316"/>
      <c r="R1139" s="315"/>
      <c r="S1139" s="316"/>
      <c r="T1139" s="315"/>
      <c r="U1139" s="316"/>
      <c r="V1139" s="316"/>
      <c r="W1139" s="452"/>
      <c r="X1139" s="452"/>
      <c r="Y1139" s="452"/>
      <c r="Z1139" s="452"/>
      <c r="AA1139" s="452"/>
      <c r="AB1139" s="452"/>
      <c r="AC1139" s="452"/>
      <c r="AD1139" s="311"/>
    </row>
    <row r="1140" spans="1:30" ht="20.100000000000001" customHeight="1">
      <c r="A1140" s="311"/>
      <c r="B1140" s="311"/>
      <c r="C1140" s="452"/>
      <c r="D1140" s="311" t="s">
        <v>8473</v>
      </c>
      <c r="E1140" s="452"/>
      <c r="F1140" s="531"/>
      <c r="G1140" s="314"/>
      <c r="H1140" s="356"/>
      <c r="I1140" s="314"/>
      <c r="J1140" s="356"/>
      <c r="K1140" s="314"/>
      <c r="L1140" s="356">
        <v>1</v>
      </c>
      <c r="M1140" s="314">
        <v>50</v>
      </c>
      <c r="N1140" s="356">
        <v>1</v>
      </c>
      <c r="O1140" s="314">
        <v>50</v>
      </c>
      <c r="P1140" s="315">
        <v>2</v>
      </c>
      <c r="Q1140" s="316">
        <v>40</v>
      </c>
      <c r="R1140" s="315">
        <v>1</v>
      </c>
      <c r="S1140" s="316">
        <v>50</v>
      </c>
      <c r="T1140" s="315">
        <v>2</v>
      </c>
      <c r="U1140" s="316">
        <v>50</v>
      </c>
      <c r="V1140" s="316"/>
      <c r="W1140" s="452"/>
      <c r="X1140" s="452"/>
      <c r="Y1140" s="452"/>
      <c r="Z1140" s="452"/>
      <c r="AA1140" s="452"/>
      <c r="AB1140" s="452"/>
      <c r="AC1140" s="452"/>
      <c r="AD1140" s="311"/>
    </row>
    <row r="1141" spans="1:30" ht="20.100000000000001" customHeight="1">
      <c r="A1141" s="311"/>
      <c r="B1141" s="311"/>
      <c r="C1141" s="452"/>
      <c r="D1141" s="311" t="s">
        <v>1959</v>
      </c>
      <c r="E1141" s="452"/>
      <c r="F1141" s="531"/>
      <c r="G1141" s="314"/>
      <c r="H1141" s="356"/>
      <c r="I1141" s="314"/>
      <c r="J1141" s="356"/>
      <c r="K1141" s="314"/>
      <c r="L1141" s="356"/>
      <c r="M1141" s="314"/>
      <c r="N1141" s="356"/>
      <c r="O1141" s="314"/>
      <c r="P1141" s="315"/>
      <c r="Q1141" s="316"/>
      <c r="R1141" s="315"/>
      <c r="S1141" s="316"/>
      <c r="T1141" s="315"/>
      <c r="U1141" s="316"/>
      <c r="V1141" s="316"/>
      <c r="W1141" s="452"/>
      <c r="X1141" s="452"/>
      <c r="Y1141" s="452"/>
      <c r="Z1141" s="452"/>
      <c r="AA1141" s="452"/>
      <c r="AB1141" s="452"/>
      <c r="AC1141" s="452"/>
      <c r="AD1141" s="311"/>
    </row>
    <row r="1142" spans="1:30" ht="20.100000000000001" customHeight="1">
      <c r="A1142" s="311"/>
      <c r="B1142" s="311"/>
      <c r="C1142" s="452"/>
      <c r="D1142" s="311" t="s">
        <v>1960</v>
      </c>
      <c r="E1142" s="452"/>
      <c r="F1142" s="531"/>
      <c r="G1142" s="314"/>
      <c r="H1142" s="356"/>
      <c r="I1142" s="314"/>
      <c r="J1142" s="356"/>
      <c r="K1142" s="314"/>
      <c r="L1142" s="356"/>
      <c r="M1142" s="314"/>
      <c r="N1142" s="356"/>
      <c r="O1142" s="314"/>
      <c r="P1142" s="315"/>
      <c r="Q1142" s="316"/>
      <c r="R1142" s="315"/>
      <c r="S1142" s="316"/>
      <c r="T1142" s="315"/>
      <c r="U1142" s="316"/>
      <c r="V1142" s="316"/>
      <c r="W1142" s="452"/>
      <c r="X1142" s="452"/>
      <c r="Y1142" s="452"/>
      <c r="Z1142" s="452"/>
      <c r="AA1142" s="452"/>
      <c r="AB1142" s="452"/>
      <c r="AC1142" s="452"/>
      <c r="AD1142" s="311"/>
    </row>
    <row r="1143" spans="1:30" ht="20.100000000000001" customHeight="1">
      <c r="A1143" s="374" t="s">
        <v>3328</v>
      </c>
      <c r="B1143" s="374" t="s">
        <v>7439</v>
      </c>
      <c r="C1143" s="358" t="s">
        <v>3365</v>
      </c>
      <c r="D1143" s="374"/>
      <c r="E1143" s="358"/>
      <c r="F1143" s="443"/>
      <c r="G1143" s="444"/>
      <c r="H1143" s="443"/>
      <c r="I1143" s="444"/>
      <c r="J1143" s="443"/>
      <c r="K1143" s="444"/>
      <c r="L1143" s="443"/>
      <c r="M1143" s="444"/>
      <c r="N1143" s="443"/>
      <c r="O1143" s="444"/>
      <c r="P1143" s="471"/>
      <c r="Q1143" s="465"/>
      <c r="R1143" s="471"/>
      <c r="S1143" s="465"/>
      <c r="T1143" s="471"/>
      <c r="U1143" s="465"/>
      <c r="V1143" s="465" t="s">
        <v>8028</v>
      </c>
      <c r="W1143" s="358"/>
      <c r="X1143" s="358"/>
      <c r="Y1143" s="358" t="s">
        <v>7010</v>
      </c>
      <c r="Z1143" s="358" t="s">
        <v>7010</v>
      </c>
      <c r="AA1143" s="358" t="s">
        <v>7010</v>
      </c>
      <c r="AB1143" s="358" t="s">
        <v>7010</v>
      </c>
      <c r="AC1143" s="358" t="s">
        <v>7010</v>
      </c>
      <c r="AD1143" s="374"/>
    </row>
    <row r="1144" spans="1:30" ht="20.100000000000001" customHeight="1">
      <c r="A1144" s="374" t="s">
        <v>3371</v>
      </c>
      <c r="B1144" s="374" t="s">
        <v>8999</v>
      </c>
      <c r="C1144" s="358" t="s">
        <v>3335</v>
      </c>
      <c r="D1144" s="374" t="s">
        <v>2267</v>
      </c>
      <c r="E1144" s="358"/>
      <c r="F1144" s="443"/>
      <c r="G1144" s="444"/>
      <c r="H1144" s="443"/>
      <c r="I1144" s="444"/>
      <c r="J1144" s="443"/>
      <c r="K1144" s="444"/>
      <c r="L1144" s="443"/>
      <c r="M1144" s="444"/>
      <c r="N1144" s="443"/>
      <c r="O1144" s="444"/>
      <c r="P1144" s="471"/>
      <c r="Q1144" s="465"/>
      <c r="R1144" s="471"/>
      <c r="S1144" s="465"/>
      <c r="T1144" s="471"/>
      <c r="U1144" s="465"/>
      <c r="V1144" s="465"/>
      <c r="W1144" s="358"/>
      <c r="X1144" s="358"/>
      <c r="Y1144" s="358" t="s">
        <v>7010</v>
      </c>
      <c r="Z1144" s="358" t="s">
        <v>7010</v>
      </c>
      <c r="AA1144" s="358" t="s">
        <v>7010</v>
      </c>
      <c r="AB1144" s="358" t="s">
        <v>7010</v>
      </c>
      <c r="AC1144" s="358" t="s">
        <v>7010</v>
      </c>
      <c r="AD1144" s="374" t="s">
        <v>7431</v>
      </c>
    </row>
    <row r="1145" spans="1:30" ht="20.100000000000001" customHeight="1">
      <c r="A1145" s="311"/>
      <c r="B1145" s="311"/>
      <c r="C1145" s="452"/>
      <c r="D1145" s="311" t="s">
        <v>2268</v>
      </c>
      <c r="E1145" s="452"/>
      <c r="F1145" s="531"/>
      <c r="G1145" s="314"/>
      <c r="H1145" s="356"/>
      <c r="I1145" s="314"/>
      <c r="J1145" s="356"/>
      <c r="K1145" s="314"/>
      <c r="L1145" s="356">
        <v>1</v>
      </c>
      <c r="M1145" s="314">
        <v>100</v>
      </c>
      <c r="N1145" s="356"/>
      <c r="O1145" s="314"/>
      <c r="P1145" s="315"/>
      <c r="Q1145" s="316"/>
      <c r="R1145" s="315"/>
      <c r="S1145" s="316"/>
      <c r="T1145" s="315"/>
      <c r="U1145" s="316"/>
      <c r="V1145" s="316"/>
      <c r="W1145" s="452"/>
      <c r="X1145" s="452"/>
      <c r="Y1145" s="452"/>
      <c r="Z1145" s="452"/>
      <c r="AA1145" s="452"/>
      <c r="AB1145" s="452"/>
      <c r="AC1145" s="452"/>
      <c r="AD1145" s="311" t="s">
        <v>7432</v>
      </c>
    </row>
    <row r="1146" spans="1:30" ht="20.100000000000001" customHeight="1">
      <c r="A1146" s="311"/>
      <c r="B1146" s="311"/>
      <c r="C1146" s="452"/>
      <c r="D1146" s="311" t="s">
        <v>2269</v>
      </c>
      <c r="E1146" s="452"/>
      <c r="F1146" s="531"/>
      <c r="G1146" s="314"/>
      <c r="H1146" s="356"/>
      <c r="I1146" s="314"/>
      <c r="J1146" s="356"/>
      <c r="K1146" s="314"/>
      <c r="L1146" s="356"/>
      <c r="M1146" s="314"/>
      <c r="N1146" s="356"/>
      <c r="O1146" s="314"/>
      <c r="P1146" s="315"/>
      <c r="Q1146" s="316"/>
      <c r="R1146" s="315"/>
      <c r="S1146" s="316"/>
      <c r="T1146" s="315"/>
      <c r="U1146" s="316"/>
      <c r="V1146" s="316"/>
      <c r="W1146" s="452"/>
      <c r="X1146" s="452"/>
      <c r="Y1146" s="452"/>
      <c r="Z1146" s="452"/>
      <c r="AA1146" s="452"/>
      <c r="AB1146" s="452"/>
      <c r="AC1146" s="452"/>
      <c r="AD1146" s="311"/>
    </row>
    <row r="1147" spans="1:30" ht="20.100000000000001" customHeight="1">
      <c r="A1147" s="311"/>
      <c r="B1147" s="311"/>
      <c r="C1147" s="452"/>
      <c r="D1147" s="311" t="s">
        <v>2270</v>
      </c>
      <c r="E1147" s="452"/>
      <c r="F1147" s="531"/>
      <c r="G1147" s="314"/>
      <c r="H1147" s="356"/>
      <c r="I1147" s="314"/>
      <c r="J1147" s="356"/>
      <c r="K1147" s="314"/>
      <c r="L1147" s="356"/>
      <c r="M1147" s="314"/>
      <c r="N1147" s="356"/>
      <c r="O1147" s="314"/>
      <c r="P1147" s="315"/>
      <c r="Q1147" s="316"/>
      <c r="R1147" s="315"/>
      <c r="S1147" s="316"/>
      <c r="T1147" s="315"/>
      <c r="U1147" s="316"/>
      <c r="V1147" s="316"/>
      <c r="W1147" s="452"/>
      <c r="X1147" s="452"/>
      <c r="Y1147" s="452"/>
      <c r="Z1147" s="452"/>
      <c r="AA1147" s="452"/>
      <c r="AB1147" s="452"/>
      <c r="AC1147" s="452"/>
      <c r="AD1147" s="311"/>
    </row>
    <row r="1148" spans="1:30" ht="20.100000000000001" customHeight="1">
      <c r="A1148" s="311"/>
      <c r="B1148" s="311"/>
      <c r="C1148" s="452"/>
      <c r="D1148" s="311" t="s">
        <v>2271</v>
      </c>
      <c r="E1148" s="452"/>
      <c r="F1148" s="531"/>
      <c r="G1148" s="314"/>
      <c r="H1148" s="356"/>
      <c r="I1148" s="314"/>
      <c r="J1148" s="356"/>
      <c r="K1148" s="314"/>
      <c r="L1148" s="356"/>
      <c r="M1148" s="314"/>
      <c r="N1148" s="356"/>
      <c r="O1148" s="314"/>
      <c r="P1148" s="315"/>
      <c r="Q1148" s="316"/>
      <c r="R1148" s="315"/>
      <c r="S1148" s="316"/>
      <c r="T1148" s="315"/>
      <c r="U1148" s="316"/>
      <c r="V1148" s="316"/>
      <c r="W1148" s="452"/>
      <c r="X1148" s="452"/>
      <c r="Y1148" s="452"/>
      <c r="Z1148" s="452"/>
      <c r="AA1148" s="452"/>
      <c r="AB1148" s="452"/>
      <c r="AC1148" s="452"/>
      <c r="AD1148" s="311"/>
    </row>
    <row r="1149" spans="1:30" ht="20.100000000000001" customHeight="1">
      <c r="A1149" s="311"/>
      <c r="B1149" s="311"/>
      <c r="C1149" s="452"/>
      <c r="D1149" s="311" t="s">
        <v>2272</v>
      </c>
      <c r="E1149" s="452"/>
      <c r="F1149" s="531"/>
      <c r="G1149" s="314"/>
      <c r="H1149" s="356"/>
      <c r="I1149" s="314"/>
      <c r="J1149" s="356"/>
      <c r="K1149" s="314"/>
      <c r="L1149" s="356"/>
      <c r="M1149" s="314"/>
      <c r="N1149" s="356">
        <v>2</v>
      </c>
      <c r="O1149" s="314">
        <v>66.7</v>
      </c>
      <c r="P1149" s="315"/>
      <c r="Q1149" s="316"/>
      <c r="R1149" s="315">
        <v>1</v>
      </c>
      <c r="S1149" s="316">
        <v>100</v>
      </c>
      <c r="T1149" s="315"/>
      <c r="U1149" s="316"/>
      <c r="V1149" s="316"/>
      <c r="W1149" s="452"/>
      <c r="X1149" s="452"/>
      <c r="Y1149" s="452"/>
      <c r="Z1149" s="452"/>
      <c r="AA1149" s="452"/>
      <c r="AB1149" s="452"/>
      <c r="AC1149" s="452"/>
      <c r="AD1149" s="311"/>
    </row>
    <row r="1150" spans="1:30" ht="20.100000000000001" customHeight="1">
      <c r="A1150" s="311"/>
      <c r="B1150" s="311"/>
      <c r="C1150" s="452"/>
      <c r="D1150" s="311" t="s">
        <v>8915</v>
      </c>
      <c r="E1150" s="452"/>
      <c r="F1150" s="531"/>
      <c r="G1150" s="314"/>
      <c r="H1150" s="356"/>
      <c r="I1150" s="314"/>
      <c r="J1150" s="356"/>
      <c r="K1150" s="314"/>
      <c r="L1150" s="356"/>
      <c r="M1150" s="314"/>
      <c r="N1150" s="356"/>
      <c r="O1150" s="314"/>
      <c r="P1150" s="315"/>
      <c r="Q1150" s="316"/>
      <c r="R1150" s="315"/>
      <c r="S1150" s="316"/>
      <c r="T1150" s="315"/>
      <c r="U1150" s="316"/>
      <c r="V1150" s="316"/>
      <c r="W1150" s="452"/>
      <c r="X1150" s="452"/>
      <c r="Y1150" s="452"/>
      <c r="Z1150" s="452"/>
      <c r="AA1150" s="452"/>
      <c r="AB1150" s="452"/>
      <c r="AC1150" s="452"/>
      <c r="AD1150" s="311"/>
    </row>
    <row r="1151" spans="1:30" ht="20.100000000000001" customHeight="1">
      <c r="A1151" s="311"/>
      <c r="B1151" s="311"/>
      <c r="C1151" s="452"/>
      <c r="D1151" s="311" t="s">
        <v>2274</v>
      </c>
      <c r="E1151" s="452"/>
      <c r="F1151" s="531"/>
      <c r="G1151" s="314"/>
      <c r="H1151" s="356"/>
      <c r="I1151" s="314"/>
      <c r="J1151" s="356"/>
      <c r="K1151" s="314"/>
      <c r="L1151" s="356"/>
      <c r="M1151" s="314"/>
      <c r="N1151" s="356"/>
      <c r="O1151" s="314"/>
      <c r="P1151" s="315"/>
      <c r="Q1151" s="316"/>
      <c r="R1151" s="315"/>
      <c r="S1151" s="316"/>
      <c r="T1151" s="315"/>
      <c r="U1151" s="316"/>
      <c r="V1151" s="316"/>
      <c r="W1151" s="452"/>
      <c r="X1151" s="452"/>
      <c r="Y1151" s="452"/>
      <c r="Z1151" s="452"/>
      <c r="AA1151" s="452"/>
      <c r="AB1151" s="452"/>
      <c r="AC1151" s="452"/>
      <c r="AD1151" s="311"/>
    </row>
    <row r="1152" spans="1:30" ht="20.100000000000001" customHeight="1">
      <c r="A1152" s="311"/>
      <c r="B1152" s="311"/>
      <c r="C1152" s="452"/>
      <c r="D1152" s="311" t="s">
        <v>8916</v>
      </c>
      <c r="E1152" s="452"/>
      <c r="F1152" s="531"/>
      <c r="G1152" s="314"/>
      <c r="H1152" s="356"/>
      <c r="I1152" s="314"/>
      <c r="J1152" s="356"/>
      <c r="K1152" s="314"/>
      <c r="L1152" s="356"/>
      <c r="M1152" s="314"/>
      <c r="N1152" s="356"/>
      <c r="O1152" s="314"/>
      <c r="P1152" s="315"/>
      <c r="Q1152" s="316"/>
      <c r="R1152" s="315"/>
      <c r="S1152" s="316"/>
      <c r="T1152" s="315"/>
      <c r="U1152" s="316"/>
      <c r="V1152" s="316"/>
      <c r="W1152" s="452"/>
      <c r="X1152" s="452"/>
      <c r="Y1152" s="452"/>
      <c r="Z1152" s="452"/>
      <c r="AA1152" s="452"/>
      <c r="AB1152" s="452"/>
      <c r="AC1152" s="452"/>
      <c r="AD1152" s="311"/>
    </row>
    <row r="1153" spans="1:30" ht="20.100000000000001" customHeight="1">
      <c r="A1153" s="311"/>
      <c r="B1153" s="311"/>
      <c r="C1153" s="452"/>
      <c r="D1153" s="311" t="s">
        <v>8917</v>
      </c>
      <c r="E1153" s="452"/>
      <c r="F1153" s="531"/>
      <c r="G1153" s="314"/>
      <c r="H1153" s="356"/>
      <c r="I1153" s="314"/>
      <c r="J1153" s="356"/>
      <c r="K1153" s="314"/>
      <c r="L1153" s="356"/>
      <c r="M1153" s="314"/>
      <c r="N1153" s="356"/>
      <c r="O1153" s="314"/>
      <c r="P1153" s="315"/>
      <c r="Q1153" s="316"/>
      <c r="R1153" s="315"/>
      <c r="S1153" s="316"/>
      <c r="T1153" s="315"/>
      <c r="U1153" s="316"/>
      <c r="V1153" s="316"/>
      <c r="W1153" s="452"/>
      <c r="X1153" s="452"/>
      <c r="Y1153" s="452"/>
      <c r="Z1153" s="452"/>
      <c r="AA1153" s="452"/>
      <c r="AB1153" s="452"/>
      <c r="AC1153" s="452"/>
      <c r="AD1153" s="311"/>
    </row>
    <row r="1154" spans="1:30" ht="20.100000000000001" customHeight="1">
      <c r="A1154" s="311"/>
      <c r="B1154" s="311"/>
      <c r="C1154" s="452"/>
      <c r="D1154" s="311" t="s">
        <v>8918</v>
      </c>
      <c r="E1154" s="452"/>
      <c r="F1154" s="531"/>
      <c r="G1154" s="314"/>
      <c r="H1154" s="356"/>
      <c r="I1154" s="314"/>
      <c r="J1154" s="356"/>
      <c r="K1154" s="314"/>
      <c r="L1154" s="356"/>
      <c r="M1154" s="314"/>
      <c r="N1154" s="356"/>
      <c r="O1154" s="314"/>
      <c r="P1154" s="315"/>
      <c r="Q1154" s="316"/>
      <c r="R1154" s="315"/>
      <c r="S1154" s="316"/>
      <c r="T1154" s="315"/>
      <c r="U1154" s="316"/>
      <c r="V1154" s="316"/>
      <c r="W1154" s="452"/>
      <c r="X1154" s="452"/>
      <c r="Y1154" s="452"/>
      <c r="Z1154" s="452"/>
      <c r="AA1154" s="452"/>
      <c r="AB1154" s="452"/>
      <c r="AC1154" s="452"/>
      <c r="AD1154" s="311"/>
    </row>
    <row r="1155" spans="1:30" ht="20.100000000000001" customHeight="1">
      <c r="A1155" s="311"/>
      <c r="B1155" s="311"/>
      <c r="C1155" s="452"/>
      <c r="D1155" s="311" t="s">
        <v>7436</v>
      </c>
      <c r="E1155" s="452"/>
      <c r="F1155" s="531"/>
      <c r="G1155" s="314"/>
      <c r="H1155" s="356"/>
      <c r="I1155" s="314"/>
      <c r="J1155" s="356"/>
      <c r="K1155" s="314"/>
      <c r="L1155" s="356"/>
      <c r="M1155" s="314"/>
      <c r="N1155" s="356"/>
      <c r="O1155" s="314"/>
      <c r="P1155" s="315"/>
      <c r="Q1155" s="316"/>
      <c r="R1155" s="315"/>
      <c r="S1155" s="316"/>
      <c r="T1155" s="315"/>
      <c r="U1155" s="316"/>
      <c r="V1155" s="316"/>
      <c r="W1155" s="452"/>
      <c r="X1155" s="452"/>
      <c r="Y1155" s="452"/>
      <c r="Z1155" s="452"/>
      <c r="AA1155" s="452"/>
      <c r="AB1155" s="452"/>
      <c r="AC1155" s="452"/>
      <c r="AD1155" s="311"/>
    </row>
    <row r="1156" spans="1:30" ht="20.100000000000001" customHeight="1">
      <c r="A1156" s="311"/>
      <c r="B1156" s="311"/>
      <c r="C1156" s="452"/>
      <c r="D1156" s="311" t="s">
        <v>8919</v>
      </c>
      <c r="E1156" s="452"/>
      <c r="F1156" s="531"/>
      <c r="G1156" s="314"/>
      <c r="H1156" s="356"/>
      <c r="I1156" s="314"/>
      <c r="J1156" s="356"/>
      <c r="K1156" s="314"/>
      <c r="L1156" s="356"/>
      <c r="M1156" s="314"/>
      <c r="N1156" s="356"/>
      <c r="O1156" s="314"/>
      <c r="P1156" s="315"/>
      <c r="Q1156" s="316"/>
      <c r="R1156" s="315"/>
      <c r="S1156" s="316"/>
      <c r="T1156" s="315"/>
      <c r="U1156" s="316"/>
      <c r="V1156" s="316"/>
      <c r="W1156" s="452"/>
      <c r="X1156" s="452"/>
      <c r="Y1156" s="452"/>
      <c r="Z1156" s="452"/>
      <c r="AA1156" s="452"/>
      <c r="AB1156" s="452"/>
      <c r="AC1156" s="452"/>
      <c r="AD1156" s="311"/>
    </row>
    <row r="1157" spans="1:30" ht="20.100000000000001" customHeight="1">
      <c r="A1157" s="311"/>
      <c r="B1157" s="311"/>
      <c r="C1157" s="452"/>
      <c r="D1157" s="311" t="s">
        <v>8920</v>
      </c>
      <c r="E1157" s="452"/>
      <c r="F1157" s="531"/>
      <c r="G1157" s="314"/>
      <c r="H1157" s="356"/>
      <c r="I1157" s="314"/>
      <c r="J1157" s="356"/>
      <c r="K1157" s="314"/>
      <c r="L1157" s="356"/>
      <c r="M1157" s="314"/>
      <c r="N1157" s="356"/>
      <c r="O1157" s="314"/>
      <c r="P1157" s="315"/>
      <c r="Q1157" s="316"/>
      <c r="R1157" s="315"/>
      <c r="S1157" s="316"/>
      <c r="T1157" s="315"/>
      <c r="U1157" s="316"/>
      <c r="V1157" s="316"/>
      <c r="W1157" s="452"/>
      <c r="X1157" s="452"/>
      <c r="Y1157" s="452"/>
      <c r="Z1157" s="452"/>
      <c r="AA1157" s="452"/>
      <c r="AB1157" s="452"/>
      <c r="AC1157" s="452"/>
      <c r="AD1157" s="311"/>
    </row>
    <row r="1158" spans="1:30" ht="20.100000000000001" customHeight="1">
      <c r="A1158" s="311"/>
      <c r="B1158" s="311"/>
      <c r="C1158" s="452"/>
      <c r="D1158" s="311" t="s">
        <v>8921</v>
      </c>
      <c r="E1158" s="452"/>
      <c r="F1158" s="531"/>
      <c r="G1158" s="314"/>
      <c r="H1158" s="356"/>
      <c r="I1158" s="314"/>
      <c r="J1158" s="356"/>
      <c r="K1158" s="314"/>
      <c r="L1158" s="356"/>
      <c r="M1158" s="314"/>
      <c r="N1158" s="356"/>
      <c r="O1158" s="314"/>
      <c r="P1158" s="315"/>
      <c r="Q1158" s="316"/>
      <c r="R1158" s="315"/>
      <c r="S1158" s="316"/>
      <c r="T1158" s="315"/>
      <c r="U1158" s="316"/>
      <c r="V1158" s="316"/>
      <c r="W1158" s="452"/>
      <c r="X1158" s="452"/>
      <c r="Y1158" s="452"/>
      <c r="Z1158" s="452"/>
      <c r="AA1158" s="452"/>
      <c r="AB1158" s="452"/>
      <c r="AC1158" s="452"/>
      <c r="AD1158" s="311"/>
    </row>
    <row r="1159" spans="1:30" ht="20.100000000000001" customHeight="1">
      <c r="A1159" s="311"/>
      <c r="B1159" s="311"/>
      <c r="C1159" s="452"/>
      <c r="D1159" s="311" t="s">
        <v>8922</v>
      </c>
      <c r="E1159" s="452"/>
      <c r="F1159" s="531"/>
      <c r="G1159" s="314"/>
      <c r="H1159" s="356"/>
      <c r="I1159" s="314"/>
      <c r="J1159" s="356"/>
      <c r="K1159" s="314"/>
      <c r="L1159" s="356"/>
      <c r="M1159" s="314"/>
      <c r="N1159" s="356"/>
      <c r="O1159" s="314"/>
      <c r="P1159" s="315"/>
      <c r="Q1159" s="316"/>
      <c r="R1159" s="315"/>
      <c r="S1159" s="316"/>
      <c r="T1159" s="315"/>
      <c r="U1159" s="316"/>
      <c r="V1159" s="316"/>
      <c r="W1159" s="452"/>
      <c r="X1159" s="452"/>
      <c r="Y1159" s="452"/>
      <c r="Z1159" s="452"/>
      <c r="AA1159" s="452"/>
      <c r="AB1159" s="452"/>
      <c r="AC1159" s="452"/>
      <c r="AD1159" s="311"/>
    </row>
    <row r="1160" spans="1:30" ht="20.100000000000001" customHeight="1">
      <c r="A1160" s="311"/>
      <c r="B1160" s="311"/>
      <c r="C1160" s="452"/>
      <c r="D1160" s="311" t="s">
        <v>8923</v>
      </c>
      <c r="E1160" s="452"/>
      <c r="F1160" s="531"/>
      <c r="G1160" s="314"/>
      <c r="H1160" s="356"/>
      <c r="I1160" s="314"/>
      <c r="J1160" s="356"/>
      <c r="K1160" s="314"/>
      <c r="L1160" s="356"/>
      <c r="M1160" s="314"/>
      <c r="N1160" s="356"/>
      <c r="O1160" s="314"/>
      <c r="P1160" s="315"/>
      <c r="Q1160" s="316"/>
      <c r="R1160" s="315"/>
      <c r="S1160" s="316"/>
      <c r="T1160" s="315"/>
      <c r="U1160" s="316"/>
      <c r="V1160" s="316"/>
      <c r="W1160" s="452"/>
      <c r="X1160" s="452"/>
      <c r="Y1160" s="452"/>
      <c r="Z1160" s="452"/>
      <c r="AA1160" s="452"/>
      <c r="AB1160" s="452"/>
      <c r="AC1160" s="452"/>
      <c r="AD1160" s="311"/>
    </row>
    <row r="1161" spans="1:30" ht="20.100000000000001" customHeight="1">
      <c r="A1161" s="311"/>
      <c r="B1161" s="311"/>
      <c r="C1161" s="452"/>
      <c r="D1161" s="311" t="s">
        <v>8924</v>
      </c>
      <c r="E1161" s="452"/>
      <c r="F1161" s="531"/>
      <c r="G1161" s="314"/>
      <c r="H1161" s="356"/>
      <c r="I1161" s="314"/>
      <c r="J1161" s="356"/>
      <c r="K1161" s="314"/>
      <c r="L1161" s="356"/>
      <c r="M1161" s="314"/>
      <c r="N1161" s="356"/>
      <c r="O1161" s="314"/>
      <c r="P1161" s="315"/>
      <c r="Q1161" s="316"/>
      <c r="R1161" s="315"/>
      <c r="S1161" s="316"/>
      <c r="T1161" s="315"/>
      <c r="U1161" s="316"/>
      <c r="V1161" s="316"/>
      <c r="W1161" s="452"/>
      <c r="X1161" s="452"/>
      <c r="Y1161" s="452"/>
      <c r="Z1161" s="452"/>
      <c r="AA1161" s="452"/>
      <c r="AB1161" s="452"/>
      <c r="AC1161" s="452"/>
      <c r="AD1161" s="311"/>
    </row>
    <row r="1162" spans="1:30" ht="20.100000000000001" customHeight="1">
      <c r="A1162" s="311"/>
      <c r="B1162" s="311"/>
      <c r="C1162" s="452"/>
      <c r="D1162" s="311" t="s">
        <v>8925</v>
      </c>
      <c r="E1162" s="452"/>
      <c r="F1162" s="531"/>
      <c r="G1162" s="314"/>
      <c r="H1162" s="356"/>
      <c r="I1162" s="314"/>
      <c r="J1162" s="356"/>
      <c r="K1162" s="314"/>
      <c r="L1162" s="356"/>
      <c r="M1162" s="314"/>
      <c r="N1162" s="356"/>
      <c r="O1162" s="314"/>
      <c r="P1162" s="315"/>
      <c r="Q1162" s="316"/>
      <c r="R1162" s="315"/>
      <c r="S1162" s="316"/>
      <c r="T1162" s="315"/>
      <c r="U1162" s="316"/>
      <c r="V1162" s="316"/>
      <c r="W1162" s="452"/>
      <c r="X1162" s="452"/>
      <c r="Y1162" s="452"/>
      <c r="Z1162" s="452"/>
      <c r="AA1162" s="452"/>
      <c r="AB1162" s="452"/>
      <c r="AC1162" s="452"/>
      <c r="AD1162" s="311"/>
    </row>
    <row r="1163" spans="1:30" ht="20.100000000000001" customHeight="1">
      <c r="A1163" s="311"/>
      <c r="B1163" s="311"/>
      <c r="C1163" s="452"/>
      <c r="D1163" s="311" t="s">
        <v>8926</v>
      </c>
      <c r="E1163" s="452"/>
      <c r="F1163" s="531"/>
      <c r="G1163" s="314"/>
      <c r="H1163" s="356"/>
      <c r="I1163" s="314"/>
      <c r="J1163" s="356"/>
      <c r="K1163" s="314"/>
      <c r="L1163" s="356"/>
      <c r="M1163" s="314"/>
      <c r="N1163" s="356"/>
      <c r="O1163" s="314"/>
      <c r="P1163" s="315"/>
      <c r="Q1163" s="316"/>
      <c r="R1163" s="315"/>
      <c r="S1163" s="316"/>
      <c r="T1163" s="315"/>
      <c r="U1163" s="316"/>
      <c r="V1163" s="316"/>
      <c r="W1163" s="452"/>
      <c r="X1163" s="452"/>
      <c r="Y1163" s="452"/>
      <c r="Z1163" s="452"/>
      <c r="AA1163" s="452"/>
      <c r="AB1163" s="452"/>
      <c r="AC1163" s="452"/>
      <c r="AD1163" s="311"/>
    </row>
    <row r="1164" spans="1:30" ht="20.100000000000001" customHeight="1">
      <c r="A1164" s="311"/>
      <c r="B1164" s="311"/>
      <c r="C1164" s="452"/>
      <c r="D1164" s="311" t="s">
        <v>8927</v>
      </c>
      <c r="E1164" s="452"/>
      <c r="F1164" s="531"/>
      <c r="G1164" s="314"/>
      <c r="H1164" s="356"/>
      <c r="I1164" s="314"/>
      <c r="J1164" s="356"/>
      <c r="K1164" s="314"/>
      <c r="L1164" s="356"/>
      <c r="M1164" s="314"/>
      <c r="N1164" s="356"/>
      <c r="O1164" s="314"/>
      <c r="P1164" s="315"/>
      <c r="Q1164" s="316"/>
      <c r="R1164" s="315"/>
      <c r="S1164" s="316"/>
      <c r="T1164" s="315"/>
      <c r="U1164" s="316"/>
      <c r="V1164" s="316"/>
      <c r="W1164" s="452"/>
      <c r="X1164" s="452"/>
      <c r="Y1164" s="452"/>
      <c r="Z1164" s="452"/>
      <c r="AA1164" s="452"/>
      <c r="AB1164" s="452"/>
      <c r="AC1164" s="452"/>
      <c r="AD1164" s="311"/>
    </row>
    <row r="1165" spans="1:30" ht="20.100000000000001" customHeight="1">
      <c r="A1165" s="311"/>
      <c r="B1165" s="311"/>
      <c r="C1165" s="452"/>
      <c r="D1165" s="311" t="s">
        <v>7429</v>
      </c>
      <c r="E1165" s="452"/>
      <c r="F1165" s="531"/>
      <c r="G1165" s="314"/>
      <c r="H1165" s="356">
        <v>1</v>
      </c>
      <c r="I1165" s="314">
        <v>100</v>
      </c>
      <c r="J1165" s="356"/>
      <c r="K1165" s="314"/>
      <c r="L1165" s="356"/>
      <c r="M1165" s="314"/>
      <c r="N1165" s="356"/>
      <c r="O1165" s="314"/>
      <c r="P1165" s="315"/>
      <c r="Q1165" s="316"/>
      <c r="R1165" s="315"/>
      <c r="S1165" s="316"/>
      <c r="T1165" s="315"/>
      <c r="U1165" s="316"/>
      <c r="V1165" s="316"/>
      <c r="W1165" s="452"/>
      <c r="X1165" s="452"/>
      <c r="Y1165" s="452"/>
      <c r="Z1165" s="452"/>
      <c r="AA1165" s="452"/>
      <c r="AB1165" s="452"/>
      <c r="AC1165" s="452"/>
      <c r="AD1165" s="311"/>
    </row>
    <row r="1166" spans="1:30" ht="20.100000000000001" customHeight="1">
      <c r="A1166" s="311"/>
      <c r="B1166" s="311"/>
      <c r="C1166" s="452"/>
      <c r="D1166" s="311" t="s">
        <v>8928</v>
      </c>
      <c r="E1166" s="452"/>
      <c r="F1166" s="531"/>
      <c r="G1166" s="314"/>
      <c r="H1166" s="356"/>
      <c r="I1166" s="314"/>
      <c r="J1166" s="356"/>
      <c r="K1166" s="314"/>
      <c r="L1166" s="356"/>
      <c r="M1166" s="314"/>
      <c r="N1166" s="356"/>
      <c r="O1166" s="314"/>
      <c r="P1166" s="315"/>
      <c r="Q1166" s="316"/>
      <c r="R1166" s="315"/>
      <c r="S1166" s="316"/>
      <c r="T1166" s="315"/>
      <c r="U1166" s="316"/>
      <c r="V1166" s="316"/>
      <c r="W1166" s="452"/>
      <c r="X1166" s="452"/>
      <c r="Y1166" s="452"/>
      <c r="Z1166" s="452"/>
      <c r="AA1166" s="452"/>
      <c r="AB1166" s="452"/>
      <c r="AC1166" s="452"/>
      <c r="AD1166" s="311"/>
    </row>
    <row r="1167" spans="1:30" ht="20.100000000000001" customHeight="1">
      <c r="A1167" s="311"/>
      <c r="B1167" s="311"/>
      <c r="C1167" s="452"/>
      <c r="D1167" s="311" t="s">
        <v>7430</v>
      </c>
      <c r="E1167" s="452"/>
      <c r="F1167" s="531"/>
      <c r="G1167" s="314"/>
      <c r="H1167" s="356"/>
      <c r="I1167" s="314"/>
      <c r="J1167" s="356"/>
      <c r="K1167" s="314"/>
      <c r="L1167" s="356"/>
      <c r="M1167" s="314"/>
      <c r="N1167" s="356"/>
      <c r="O1167" s="314"/>
      <c r="P1167" s="315"/>
      <c r="Q1167" s="316"/>
      <c r="R1167" s="315"/>
      <c r="S1167" s="316"/>
      <c r="T1167" s="315">
        <v>1</v>
      </c>
      <c r="U1167" s="316">
        <v>50</v>
      </c>
      <c r="V1167" s="316"/>
      <c r="W1167" s="452"/>
      <c r="X1167" s="452"/>
      <c r="Y1167" s="452"/>
      <c r="Z1167" s="452"/>
      <c r="AA1167" s="452"/>
      <c r="AB1167" s="452"/>
      <c r="AC1167" s="452"/>
      <c r="AD1167" s="311"/>
    </row>
    <row r="1168" spans="1:30" ht="20.100000000000001" customHeight="1">
      <c r="A1168" s="311"/>
      <c r="B1168" s="311"/>
      <c r="C1168" s="452"/>
      <c r="D1168" s="311" t="s">
        <v>7414</v>
      </c>
      <c r="E1168" s="452"/>
      <c r="F1168" s="531"/>
      <c r="G1168" s="314"/>
      <c r="H1168" s="356"/>
      <c r="I1168" s="314"/>
      <c r="J1168" s="356"/>
      <c r="K1168" s="314"/>
      <c r="L1168" s="356"/>
      <c r="M1168" s="314"/>
      <c r="N1168" s="356"/>
      <c r="O1168" s="314"/>
      <c r="P1168" s="315"/>
      <c r="Q1168" s="316"/>
      <c r="R1168" s="315"/>
      <c r="S1168" s="316"/>
      <c r="T1168" s="315">
        <v>1</v>
      </c>
      <c r="U1168" s="316">
        <v>50</v>
      </c>
      <c r="V1168" s="316"/>
      <c r="W1168" s="452"/>
      <c r="X1168" s="452"/>
      <c r="Y1168" s="452"/>
      <c r="Z1168" s="452"/>
      <c r="AA1168" s="452"/>
      <c r="AB1168" s="452"/>
      <c r="AC1168" s="452"/>
      <c r="AD1168" s="311"/>
    </row>
    <row r="1169" spans="1:30" ht="20.100000000000001" customHeight="1">
      <c r="A1169" s="311"/>
      <c r="B1169" s="311"/>
      <c r="C1169" s="452"/>
      <c r="D1169" s="311" t="s">
        <v>7415</v>
      </c>
      <c r="E1169" s="452"/>
      <c r="F1169" s="531"/>
      <c r="G1169" s="314"/>
      <c r="H1169" s="356"/>
      <c r="I1169" s="314"/>
      <c r="J1169" s="356"/>
      <c r="K1169" s="314"/>
      <c r="L1169" s="356"/>
      <c r="M1169" s="314"/>
      <c r="N1169" s="356"/>
      <c r="O1169" s="314"/>
      <c r="P1169" s="315"/>
      <c r="Q1169" s="316"/>
      <c r="R1169" s="315"/>
      <c r="S1169" s="316"/>
      <c r="T1169" s="315"/>
      <c r="U1169" s="316"/>
      <c r="V1169" s="316"/>
      <c r="W1169" s="452"/>
      <c r="X1169" s="452"/>
      <c r="Y1169" s="452"/>
      <c r="Z1169" s="452"/>
      <c r="AA1169" s="452"/>
      <c r="AB1169" s="452"/>
      <c r="AC1169" s="452"/>
      <c r="AD1169" s="311"/>
    </row>
    <row r="1170" spans="1:30" ht="20.100000000000001" customHeight="1">
      <c r="A1170" s="311"/>
      <c r="B1170" s="311"/>
      <c r="C1170" s="452"/>
      <c r="D1170" s="311" t="s">
        <v>7416</v>
      </c>
      <c r="E1170" s="452"/>
      <c r="F1170" s="531"/>
      <c r="G1170" s="314"/>
      <c r="H1170" s="356"/>
      <c r="I1170" s="314"/>
      <c r="J1170" s="356"/>
      <c r="K1170" s="314"/>
      <c r="L1170" s="356"/>
      <c r="M1170" s="314"/>
      <c r="N1170" s="356"/>
      <c r="O1170" s="314"/>
      <c r="P1170" s="315"/>
      <c r="Q1170" s="316"/>
      <c r="R1170" s="315"/>
      <c r="S1170" s="316"/>
      <c r="T1170" s="315"/>
      <c r="U1170" s="316"/>
      <c r="V1170" s="316"/>
      <c r="W1170" s="452"/>
      <c r="X1170" s="452"/>
      <c r="Y1170" s="452"/>
      <c r="Z1170" s="452"/>
      <c r="AA1170" s="452"/>
      <c r="AB1170" s="452"/>
      <c r="AC1170" s="452"/>
      <c r="AD1170" s="311"/>
    </row>
    <row r="1171" spans="1:30" ht="20.100000000000001" customHeight="1">
      <c r="A1171" s="311"/>
      <c r="B1171" s="311"/>
      <c r="C1171" s="452"/>
      <c r="D1171" s="311" t="s">
        <v>8929</v>
      </c>
      <c r="E1171" s="452"/>
      <c r="F1171" s="531"/>
      <c r="G1171" s="314"/>
      <c r="H1171" s="356"/>
      <c r="I1171" s="314"/>
      <c r="J1171" s="356"/>
      <c r="K1171" s="314"/>
      <c r="L1171" s="356"/>
      <c r="M1171" s="314"/>
      <c r="N1171" s="356"/>
      <c r="O1171" s="314"/>
      <c r="P1171" s="315"/>
      <c r="Q1171" s="316"/>
      <c r="R1171" s="315"/>
      <c r="S1171" s="316"/>
      <c r="T1171" s="315"/>
      <c r="U1171" s="316"/>
      <c r="V1171" s="316"/>
      <c r="W1171" s="452"/>
      <c r="X1171" s="452"/>
      <c r="Y1171" s="452"/>
      <c r="Z1171" s="452"/>
      <c r="AA1171" s="452"/>
      <c r="AB1171" s="452"/>
      <c r="AC1171" s="452"/>
      <c r="AD1171" s="311"/>
    </row>
    <row r="1172" spans="1:30" ht="20.100000000000001" customHeight="1">
      <c r="A1172" s="311"/>
      <c r="B1172" s="311"/>
      <c r="C1172" s="452"/>
      <c r="D1172" s="311" t="s">
        <v>8930</v>
      </c>
      <c r="E1172" s="452"/>
      <c r="F1172" s="531"/>
      <c r="G1172" s="314"/>
      <c r="H1172" s="356"/>
      <c r="I1172" s="314"/>
      <c r="J1172" s="356"/>
      <c r="K1172" s="314"/>
      <c r="L1172" s="356"/>
      <c r="M1172" s="314"/>
      <c r="N1172" s="356">
        <v>1</v>
      </c>
      <c r="O1172" s="314">
        <v>33.299999999999997</v>
      </c>
      <c r="P1172" s="315"/>
      <c r="Q1172" s="316"/>
      <c r="R1172" s="315"/>
      <c r="S1172" s="316"/>
      <c r="T1172" s="315"/>
      <c r="U1172" s="316"/>
      <c r="V1172" s="316"/>
      <c r="W1172" s="452"/>
      <c r="X1172" s="452"/>
      <c r="Y1172" s="452"/>
      <c r="Z1172" s="452"/>
      <c r="AA1172" s="452"/>
      <c r="AB1172" s="452"/>
      <c r="AC1172" s="452"/>
      <c r="AD1172" s="311"/>
    </row>
    <row r="1173" spans="1:30" ht="20.100000000000001" customHeight="1">
      <c r="A1173" s="311"/>
      <c r="B1173" s="311"/>
      <c r="C1173" s="452"/>
      <c r="D1173" s="311" t="s">
        <v>7417</v>
      </c>
      <c r="E1173" s="452"/>
      <c r="F1173" s="531"/>
      <c r="G1173" s="314"/>
      <c r="H1173" s="356"/>
      <c r="I1173" s="314"/>
      <c r="J1173" s="356"/>
      <c r="K1173" s="314"/>
      <c r="L1173" s="356"/>
      <c r="M1173" s="314"/>
      <c r="N1173" s="356"/>
      <c r="O1173" s="314"/>
      <c r="P1173" s="315"/>
      <c r="Q1173" s="316"/>
      <c r="R1173" s="315"/>
      <c r="S1173" s="316"/>
      <c r="T1173" s="315"/>
      <c r="U1173" s="316"/>
      <c r="V1173" s="316"/>
      <c r="W1173" s="452"/>
      <c r="X1173" s="452"/>
      <c r="Y1173" s="452"/>
      <c r="Z1173" s="452"/>
      <c r="AA1173" s="452"/>
      <c r="AB1173" s="452"/>
      <c r="AC1173" s="452"/>
      <c r="AD1173" s="311"/>
    </row>
    <row r="1174" spans="1:30" ht="20.100000000000001" customHeight="1">
      <c r="A1174" s="311"/>
      <c r="B1174" s="311"/>
      <c r="C1174" s="452"/>
      <c r="D1174" s="311" t="s">
        <v>7418</v>
      </c>
      <c r="E1174" s="452"/>
      <c r="F1174" s="531"/>
      <c r="G1174" s="314"/>
      <c r="H1174" s="356"/>
      <c r="I1174" s="314"/>
      <c r="J1174" s="356"/>
      <c r="K1174" s="314"/>
      <c r="L1174" s="356"/>
      <c r="M1174" s="314"/>
      <c r="N1174" s="356"/>
      <c r="O1174" s="314"/>
      <c r="P1174" s="315"/>
      <c r="Q1174" s="316"/>
      <c r="R1174" s="315"/>
      <c r="S1174" s="316"/>
      <c r="T1174" s="315"/>
      <c r="U1174" s="316"/>
      <c r="V1174" s="316"/>
      <c r="W1174" s="452"/>
      <c r="X1174" s="452"/>
      <c r="Y1174" s="452"/>
      <c r="Z1174" s="452"/>
      <c r="AA1174" s="452"/>
      <c r="AB1174" s="452"/>
      <c r="AC1174" s="452"/>
      <c r="AD1174" s="311"/>
    </row>
    <row r="1175" spans="1:30" ht="20.100000000000001" customHeight="1">
      <c r="A1175" s="374" t="s">
        <v>3372</v>
      </c>
      <c r="B1175" s="374" t="s">
        <v>9000</v>
      </c>
      <c r="C1175" s="358" t="s">
        <v>3335</v>
      </c>
      <c r="D1175" s="374" t="s">
        <v>7426</v>
      </c>
      <c r="E1175" s="358"/>
      <c r="F1175" s="443"/>
      <c r="G1175" s="444"/>
      <c r="H1175" s="443"/>
      <c r="I1175" s="444"/>
      <c r="J1175" s="443"/>
      <c r="K1175" s="444"/>
      <c r="L1175" s="443"/>
      <c r="M1175" s="444"/>
      <c r="N1175" s="443">
        <v>2</v>
      </c>
      <c r="O1175" s="444">
        <v>66.7</v>
      </c>
      <c r="P1175" s="471"/>
      <c r="Q1175" s="465"/>
      <c r="R1175" s="471"/>
      <c r="S1175" s="465"/>
      <c r="T1175" s="471"/>
      <c r="U1175" s="465"/>
      <c r="V1175" s="465"/>
      <c r="W1175" s="358"/>
      <c r="X1175" s="358"/>
      <c r="Y1175" s="358" t="s">
        <v>7010</v>
      </c>
      <c r="Z1175" s="358" t="s">
        <v>7010</v>
      </c>
      <c r="AA1175" s="358" t="s">
        <v>7010</v>
      </c>
      <c r="AB1175" s="358" t="s">
        <v>7010</v>
      </c>
      <c r="AC1175" s="358"/>
      <c r="AD1175" s="374" t="s">
        <v>7431</v>
      </c>
    </row>
    <row r="1176" spans="1:30" ht="20.100000000000001" customHeight="1">
      <c r="A1176" s="311"/>
      <c r="B1176" s="311"/>
      <c r="C1176" s="452"/>
      <c r="D1176" s="311" t="s">
        <v>8948</v>
      </c>
      <c r="E1176" s="452"/>
      <c r="F1176" s="531"/>
      <c r="G1176" s="314"/>
      <c r="H1176" s="356"/>
      <c r="I1176" s="314"/>
      <c r="J1176" s="356"/>
      <c r="K1176" s="314"/>
      <c r="L1176" s="356"/>
      <c r="M1176" s="314"/>
      <c r="N1176" s="356">
        <v>1</v>
      </c>
      <c r="O1176" s="314">
        <v>33.299999999999997</v>
      </c>
      <c r="P1176" s="315"/>
      <c r="Q1176" s="316"/>
      <c r="R1176" s="315">
        <v>1</v>
      </c>
      <c r="S1176" s="316">
        <v>100</v>
      </c>
      <c r="T1176" s="315"/>
      <c r="U1176" s="316"/>
      <c r="V1176" s="316"/>
      <c r="W1176" s="452"/>
      <c r="X1176" s="452"/>
      <c r="Y1176" s="452"/>
      <c r="Z1176" s="452"/>
      <c r="AA1176" s="452"/>
      <c r="AB1176" s="452"/>
      <c r="AC1176" s="452"/>
      <c r="AD1176" s="311" t="s">
        <v>7432</v>
      </c>
    </row>
    <row r="1177" spans="1:30" ht="20.100000000000001" customHeight="1">
      <c r="A1177" s="311"/>
      <c r="B1177" s="311"/>
      <c r="C1177" s="452"/>
      <c r="D1177" s="311" t="s">
        <v>7427</v>
      </c>
      <c r="E1177" s="452"/>
      <c r="F1177" s="531"/>
      <c r="G1177" s="314"/>
      <c r="H1177" s="356"/>
      <c r="I1177" s="314"/>
      <c r="J1177" s="356"/>
      <c r="K1177" s="314"/>
      <c r="L1177" s="356"/>
      <c r="M1177" s="314"/>
      <c r="N1177" s="356"/>
      <c r="O1177" s="314"/>
      <c r="P1177" s="315"/>
      <c r="Q1177" s="316"/>
      <c r="R1177" s="315"/>
      <c r="S1177" s="316"/>
      <c r="T1177" s="315"/>
      <c r="U1177" s="316"/>
      <c r="V1177" s="316"/>
      <c r="W1177" s="452"/>
      <c r="X1177" s="452"/>
      <c r="Y1177" s="452"/>
      <c r="Z1177" s="452"/>
      <c r="AA1177" s="452"/>
      <c r="AB1177" s="452"/>
      <c r="AC1177" s="452"/>
      <c r="AD1177" s="311" t="s">
        <v>7428</v>
      </c>
    </row>
    <row r="1178" spans="1:30" ht="20.100000000000001" customHeight="1">
      <c r="A1178" s="311"/>
      <c r="B1178" s="311"/>
      <c r="C1178" s="452"/>
      <c r="D1178" s="311" t="s">
        <v>2277</v>
      </c>
      <c r="E1178" s="452"/>
      <c r="F1178" s="531"/>
      <c r="G1178" s="314"/>
      <c r="H1178" s="356"/>
      <c r="I1178" s="314"/>
      <c r="J1178" s="356"/>
      <c r="K1178" s="314"/>
      <c r="L1178" s="356">
        <v>1</v>
      </c>
      <c r="M1178" s="314">
        <v>100</v>
      </c>
      <c r="N1178" s="356"/>
      <c r="O1178" s="314"/>
      <c r="P1178" s="315"/>
      <c r="Q1178" s="316"/>
      <c r="R1178" s="315"/>
      <c r="S1178" s="316"/>
      <c r="T1178" s="315"/>
      <c r="U1178" s="316"/>
      <c r="V1178" s="316"/>
      <c r="W1178" s="452"/>
      <c r="X1178" s="452"/>
      <c r="Y1178" s="452"/>
      <c r="Z1178" s="452"/>
      <c r="AA1178" s="452"/>
      <c r="AB1178" s="452"/>
      <c r="AC1178" s="452"/>
      <c r="AD1178" s="311"/>
    </row>
    <row r="1179" spans="1:30" ht="20.100000000000001" customHeight="1">
      <c r="A1179" s="311"/>
      <c r="B1179" s="311"/>
      <c r="C1179" s="452"/>
      <c r="D1179" s="311" t="s">
        <v>2278</v>
      </c>
      <c r="E1179" s="452"/>
      <c r="F1179" s="531"/>
      <c r="G1179" s="314"/>
      <c r="H1179" s="356"/>
      <c r="I1179" s="314"/>
      <c r="J1179" s="356"/>
      <c r="K1179" s="314"/>
      <c r="L1179" s="356"/>
      <c r="M1179" s="314"/>
      <c r="N1179" s="356"/>
      <c r="O1179" s="314"/>
      <c r="P1179" s="315"/>
      <c r="Q1179" s="316"/>
      <c r="R1179" s="315"/>
      <c r="S1179" s="316"/>
      <c r="T1179" s="315"/>
      <c r="U1179" s="316"/>
      <c r="V1179" s="316"/>
      <c r="W1179" s="452"/>
      <c r="X1179" s="452"/>
      <c r="Y1179" s="452"/>
      <c r="Z1179" s="452"/>
      <c r="AA1179" s="452"/>
      <c r="AB1179" s="452"/>
      <c r="AC1179" s="452"/>
      <c r="AD1179" s="311"/>
    </row>
    <row r="1180" spans="1:30" ht="20.100000000000001" customHeight="1">
      <c r="A1180" s="311"/>
      <c r="B1180" s="311"/>
      <c r="C1180" s="452"/>
      <c r="D1180" s="311" t="s">
        <v>2279</v>
      </c>
      <c r="E1180" s="452"/>
      <c r="F1180" s="531"/>
      <c r="G1180" s="314"/>
      <c r="H1180" s="356">
        <v>1</v>
      </c>
      <c r="I1180" s="314">
        <v>100</v>
      </c>
      <c r="J1180" s="356"/>
      <c r="K1180" s="314"/>
      <c r="L1180" s="356"/>
      <c r="M1180" s="314"/>
      <c r="N1180" s="356"/>
      <c r="O1180" s="314"/>
      <c r="P1180" s="315"/>
      <c r="Q1180" s="316"/>
      <c r="R1180" s="315"/>
      <c r="S1180" s="316"/>
      <c r="T1180" s="315"/>
      <c r="U1180" s="316"/>
      <c r="V1180" s="316"/>
      <c r="W1180" s="452"/>
      <c r="X1180" s="452"/>
      <c r="Y1180" s="452"/>
      <c r="Z1180" s="452"/>
      <c r="AA1180" s="452"/>
      <c r="AB1180" s="452"/>
      <c r="AC1180" s="452"/>
      <c r="AD1180" s="311"/>
    </row>
    <row r="1181" spans="1:30" ht="20.100000000000001" customHeight="1">
      <c r="A1181" s="311"/>
      <c r="B1181" s="311"/>
      <c r="C1181" s="452"/>
      <c r="D1181" s="311" t="s">
        <v>2280</v>
      </c>
      <c r="E1181" s="452"/>
      <c r="F1181" s="531"/>
      <c r="G1181" s="314"/>
      <c r="H1181" s="356"/>
      <c r="I1181" s="314"/>
      <c r="J1181" s="356"/>
      <c r="K1181" s="314"/>
      <c r="L1181" s="356"/>
      <c r="M1181" s="314"/>
      <c r="N1181" s="356"/>
      <c r="O1181" s="314"/>
      <c r="P1181" s="315"/>
      <c r="Q1181" s="316"/>
      <c r="R1181" s="315"/>
      <c r="S1181" s="316"/>
      <c r="T1181" s="315"/>
      <c r="U1181" s="316"/>
      <c r="V1181" s="316"/>
      <c r="W1181" s="452"/>
      <c r="X1181" s="452"/>
      <c r="Y1181" s="452"/>
      <c r="Z1181" s="452"/>
      <c r="AA1181" s="452"/>
      <c r="AB1181" s="452"/>
      <c r="AC1181" s="452"/>
      <c r="AD1181" s="311"/>
    </row>
    <row r="1182" spans="1:30" ht="20.100000000000001" customHeight="1">
      <c r="A1182" s="311"/>
      <c r="B1182" s="311"/>
      <c r="C1182" s="452"/>
      <c r="D1182" s="311" t="s">
        <v>2281</v>
      </c>
      <c r="E1182" s="452"/>
      <c r="F1182" s="531"/>
      <c r="G1182" s="314"/>
      <c r="H1182" s="356"/>
      <c r="I1182" s="314"/>
      <c r="J1182" s="356"/>
      <c r="K1182" s="314"/>
      <c r="L1182" s="356"/>
      <c r="M1182" s="314"/>
      <c r="N1182" s="356"/>
      <c r="O1182" s="314"/>
      <c r="P1182" s="315"/>
      <c r="Q1182" s="316"/>
      <c r="R1182" s="315"/>
      <c r="S1182" s="316"/>
      <c r="T1182" s="315"/>
      <c r="U1182" s="316"/>
      <c r="V1182" s="316"/>
      <c r="W1182" s="452"/>
      <c r="X1182" s="452"/>
      <c r="Y1182" s="452"/>
      <c r="Z1182" s="452"/>
      <c r="AA1182" s="452"/>
      <c r="AB1182" s="452"/>
      <c r="AC1182" s="452"/>
      <c r="AD1182" s="311"/>
    </row>
    <row r="1183" spans="1:30" ht="20.100000000000001" customHeight="1">
      <c r="A1183" s="311"/>
      <c r="B1183" s="311"/>
      <c r="C1183" s="452"/>
      <c r="D1183" s="311" t="s">
        <v>7433</v>
      </c>
      <c r="E1183" s="452"/>
      <c r="F1183" s="531"/>
      <c r="G1183" s="314"/>
      <c r="H1183" s="356"/>
      <c r="I1183" s="314"/>
      <c r="J1183" s="356"/>
      <c r="K1183" s="314"/>
      <c r="L1183" s="356"/>
      <c r="M1183" s="314"/>
      <c r="N1183" s="356"/>
      <c r="O1183" s="314"/>
      <c r="P1183" s="315"/>
      <c r="Q1183" s="316"/>
      <c r="R1183" s="315"/>
      <c r="S1183" s="316"/>
      <c r="T1183" s="315"/>
      <c r="U1183" s="316"/>
      <c r="V1183" s="316"/>
      <c r="W1183" s="452"/>
      <c r="X1183" s="452"/>
      <c r="Y1183" s="452"/>
      <c r="Z1183" s="452"/>
      <c r="AA1183" s="452"/>
      <c r="AB1183" s="452"/>
      <c r="AC1183" s="452"/>
      <c r="AD1183" s="311"/>
    </row>
    <row r="1184" spans="1:30" ht="20.100000000000001" customHeight="1">
      <c r="A1184" s="311"/>
      <c r="B1184" s="311"/>
      <c r="C1184" s="452"/>
      <c r="D1184" s="311" t="s">
        <v>7434</v>
      </c>
      <c r="E1184" s="452"/>
      <c r="F1184" s="531"/>
      <c r="G1184" s="314"/>
      <c r="H1184" s="356"/>
      <c r="I1184" s="314"/>
      <c r="J1184" s="356"/>
      <c r="K1184" s="314"/>
      <c r="L1184" s="356"/>
      <c r="M1184" s="314"/>
      <c r="N1184" s="356"/>
      <c r="O1184" s="314"/>
      <c r="P1184" s="315"/>
      <c r="Q1184" s="316"/>
      <c r="R1184" s="315"/>
      <c r="S1184" s="316"/>
      <c r="T1184" s="315"/>
      <c r="U1184" s="316"/>
      <c r="V1184" s="316"/>
      <c r="W1184" s="452"/>
      <c r="X1184" s="452"/>
      <c r="Y1184" s="452"/>
      <c r="Z1184" s="452"/>
      <c r="AA1184" s="452"/>
      <c r="AB1184" s="452"/>
      <c r="AC1184" s="452"/>
      <c r="AD1184" s="311"/>
    </row>
    <row r="1185" spans="1:30" ht="20.100000000000001" customHeight="1">
      <c r="A1185" s="311"/>
      <c r="B1185" s="311"/>
      <c r="C1185" s="452"/>
      <c r="D1185" s="311" t="s">
        <v>8949</v>
      </c>
      <c r="E1185" s="452"/>
      <c r="F1185" s="531"/>
      <c r="G1185" s="314"/>
      <c r="H1185" s="356"/>
      <c r="I1185" s="314"/>
      <c r="J1185" s="356"/>
      <c r="K1185" s="314"/>
      <c r="L1185" s="356"/>
      <c r="M1185" s="314"/>
      <c r="N1185" s="356"/>
      <c r="O1185" s="314"/>
      <c r="P1185" s="315"/>
      <c r="Q1185" s="316"/>
      <c r="R1185" s="315"/>
      <c r="S1185" s="316"/>
      <c r="T1185" s="315"/>
      <c r="U1185" s="316"/>
      <c r="V1185" s="316"/>
      <c r="W1185" s="452"/>
      <c r="X1185" s="452"/>
      <c r="Y1185" s="452"/>
      <c r="Z1185" s="452"/>
      <c r="AA1185" s="452"/>
      <c r="AB1185" s="452"/>
      <c r="AC1185" s="452"/>
      <c r="AD1185" s="311"/>
    </row>
    <row r="1186" spans="1:30" ht="20.100000000000001" customHeight="1">
      <c r="A1186" s="311"/>
      <c r="B1186" s="311"/>
      <c r="C1186" s="452"/>
      <c r="D1186" s="311" t="s">
        <v>8950</v>
      </c>
      <c r="E1186" s="452"/>
      <c r="F1186" s="531"/>
      <c r="G1186" s="314"/>
      <c r="H1186" s="356"/>
      <c r="I1186" s="314"/>
      <c r="J1186" s="356"/>
      <c r="K1186" s="314"/>
      <c r="L1186" s="356"/>
      <c r="M1186" s="314"/>
      <c r="N1186" s="356"/>
      <c r="O1186" s="314"/>
      <c r="P1186" s="315"/>
      <c r="Q1186" s="316"/>
      <c r="R1186" s="315"/>
      <c r="S1186" s="316"/>
      <c r="T1186" s="315"/>
      <c r="U1186" s="316"/>
      <c r="V1186" s="316"/>
      <c r="W1186" s="452"/>
      <c r="X1186" s="452"/>
      <c r="Y1186" s="452"/>
      <c r="Z1186" s="452"/>
      <c r="AA1186" s="452"/>
      <c r="AB1186" s="452"/>
      <c r="AC1186" s="452"/>
      <c r="AD1186" s="311"/>
    </row>
    <row r="1187" spans="1:30" ht="20.100000000000001" customHeight="1">
      <c r="A1187" s="311"/>
      <c r="B1187" s="311"/>
      <c r="C1187" s="452"/>
      <c r="D1187" s="311" t="s">
        <v>8951</v>
      </c>
      <c r="E1187" s="452"/>
      <c r="F1187" s="531"/>
      <c r="G1187" s="314"/>
      <c r="H1187" s="356"/>
      <c r="I1187" s="314"/>
      <c r="J1187" s="356"/>
      <c r="K1187" s="314"/>
      <c r="L1187" s="356"/>
      <c r="M1187" s="314"/>
      <c r="N1187" s="356"/>
      <c r="O1187" s="314"/>
      <c r="P1187" s="315"/>
      <c r="Q1187" s="316"/>
      <c r="R1187" s="315"/>
      <c r="S1187" s="316"/>
      <c r="T1187" s="315"/>
      <c r="U1187" s="316"/>
      <c r="V1187" s="316"/>
      <c r="W1187" s="452"/>
      <c r="X1187" s="452"/>
      <c r="Y1187" s="452"/>
      <c r="Z1187" s="452"/>
      <c r="AA1187" s="452"/>
      <c r="AB1187" s="452"/>
      <c r="AC1187" s="452"/>
      <c r="AD1187" s="311"/>
    </row>
    <row r="1188" spans="1:30" ht="20.100000000000001" customHeight="1">
      <c r="A1188" s="311"/>
      <c r="B1188" s="311"/>
      <c r="C1188" s="452"/>
      <c r="D1188" s="311" t="s">
        <v>8952</v>
      </c>
      <c r="E1188" s="452"/>
      <c r="F1188" s="531"/>
      <c r="G1188" s="314"/>
      <c r="H1188" s="356"/>
      <c r="I1188" s="314"/>
      <c r="J1188" s="356"/>
      <c r="K1188" s="314"/>
      <c r="L1188" s="356"/>
      <c r="M1188" s="314"/>
      <c r="N1188" s="356"/>
      <c r="O1188" s="314"/>
      <c r="P1188" s="315"/>
      <c r="Q1188" s="316"/>
      <c r="R1188" s="315"/>
      <c r="S1188" s="316"/>
      <c r="T1188" s="315"/>
      <c r="U1188" s="316"/>
      <c r="V1188" s="316"/>
      <c r="W1188" s="452"/>
      <c r="X1188" s="452"/>
      <c r="Y1188" s="452"/>
      <c r="Z1188" s="452"/>
      <c r="AA1188" s="452"/>
      <c r="AB1188" s="452"/>
      <c r="AC1188" s="452"/>
      <c r="AD1188" s="311"/>
    </row>
    <row r="1189" spans="1:30" ht="20.100000000000001" customHeight="1">
      <c r="A1189" s="311"/>
      <c r="B1189" s="311"/>
      <c r="C1189" s="452"/>
      <c r="D1189" s="311" t="s">
        <v>7394</v>
      </c>
      <c r="E1189" s="452"/>
      <c r="F1189" s="531"/>
      <c r="G1189" s="314"/>
      <c r="H1189" s="356"/>
      <c r="I1189" s="314"/>
      <c r="J1189" s="356"/>
      <c r="K1189" s="314"/>
      <c r="L1189" s="356"/>
      <c r="M1189" s="314"/>
      <c r="N1189" s="356"/>
      <c r="O1189" s="314"/>
      <c r="P1189" s="315"/>
      <c r="Q1189" s="316"/>
      <c r="R1189" s="315"/>
      <c r="S1189" s="316"/>
      <c r="T1189" s="315"/>
      <c r="U1189" s="316"/>
      <c r="V1189" s="316"/>
      <c r="W1189" s="452"/>
      <c r="X1189" s="452"/>
      <c r="Y1189" s="452"/>
      <c r="Z1189" s="452"/>
      <c r="AA1189" s="452"/>
      <c r="AB1189" s="452"/>
      <c r="AC1189" s="452"/>
      <c r="AD1189" s="311"/>
    </row>
    <row r="1190" spans="1:30" ht="20.100000000000001" customHeight="1">
      <c r="A1190" s="311"/>
      <c r="B1190" s="311"/>
      <c r="C1190" s="452"/>
      <c r="D1190" s="311" t="s">
        <v>8953</v>
      </c>
      <c r="E1190" s="452"/>
      <c r="F1190" s="531"/>
      <c r="G1190" s="314"/>
      <c r="H1190" s="356"/>
      <c r="I1190" s="314"/>
      <c r="J1190" s="356"/>
      <c r="K1190" s="314"/>
      <c r="L1190" s="356"/>
      <c r="M1190" s="314"/>
      <c r="N1190" s="356"/>
      <c r="O1190" s="314"/>
      <c r="P1190" s="315"/>
      <c r="Q1190" s="316"/>
      <c r="R1190" s="315"/>
      <c r="S1190" s="316"/>
      <c r="T1190" s="315"/>
      <c r="U1190" s="316"/>
      <c r="V1190" s="316"/>
      <c r="W1190" s="452"/>
      <c r="X1190" s="452"/>
      <c r="Y1190" s="452"/>
      <c r="Z1190" s="452"/>
      <c r="AA1190" s="452"/>
      <c r="AB1190" s="452"/>
      <c r="AC1190" s="452"/>
      <c r="AD1190" s="311"/>
    </row>
    <row r="1191" spans="1:30" ht="19.5" customHeight="1">
      <c r="A1191" s="374" t="s">
        <v>3406</v>
      </c>
      <c r="B1191" s="374" t="s">
        <v>2613</v>
      </c>
      <c r="C1191" s="358" t="s">
        <v>3335</v>
      </c>
      <c r="D1191" s="468" t="s">
        <v>2592</v>
      </c>
      <c r="E1191" s="358"/>
      <c r="F1191" s="443"/>
      <c r="G1191" s="444"/>
      <c r="H1191" s="443"/>
      <c r="I1191" s="444"/>
      <c r="J1191" s="443"/>
      <c r="K1191" s="444"/>
      <c r="L1191" s="443"/>
      <c r="M1191" s="444"/>
      <c r="N1191" s="443"/>
      <c r="O1191" s="444"/>
      <c r="P1191" s="490"/>
      <c r="Q1191" s="491"/>
      <c r="R1191" s="490"/>
      <c r="S1191" s="491"/>
      <c r="T1191" s="471"/>
      <c r="U1191" s="465"/>
      <c r="V1191" s="465"/>
      <c r="W1191" s="358"/>
      <c r="X1191" s="358"/>
      <c r="Y1191" s="358"/>
      <c r="Z1191" s="358"/>
      <c r="AA1191" s="358"/>
      <c r="AB1191" s="358"/>
      <c r="AC1191" s="358" t="s">
        <v>7010</v>
      </c>
      <c r="AD1191" s="374" t="s">
        <v>7431</v>
      </c>
    </row>
    <row r="1192" spans="1:30" ht="19.5" customHeight="1">
      <c r="A1192" s="311"/>
      <c r="B1192" s="311"/>
      <c r="C1192" s="452"/>
      <c r="D1192" s="111" t="s">
        <v>2276</v>
      </c>
      <c r="E1192" s="452"/>
      <c r="F1192" s="531"/>
      <c r="G1192" s="314"/>
      <c r="H1192" s="356"/>
      <c r="I1192" s="314"/>
      <c r="J1192" s="356"/>
      <c r="K1192" s="314"/>
      <c r="L1192" s="356"/>
      <c r="M1192" s="314"/>
      <c r="N1192" s="356"/>
      <c r="O1192" s="314"/>
      <c r="P1192" s="76"/>
      <c r="Q1192" s="336"/>
      <c r="R1192" s="76"/>
      <c r="S1192" s="336"/>
      <c r="T1192" s="315"/>
      <c r="U1192" s="316"/>
      <c r="V1192" s="316"/>
      <c r="W1192" s="452"/>
      <c r="X1192" s="452"/>
      <c r="Y1192" s="452"/>
      <c r="Z1192" s="452"/>
      <c r="AA1192" s="452"/>
      <c r="AB1192" s="452"/>
      <c r="AC1192" s="452"/>
      <c r="AD1192" s="311"/>
    </row>
    <row r="1193" spans="1:30" ht="19.5" customHeight="1">
      <c r="A1193" s="311"/>
      <c r="B1193" s="311"/>
      <c r="C1193" s="452"/>
      <c r="D1193" s="111" t="s">
        <v>2593</v>
      </c>
      <c r="E1193" s="452"/>
      <c r="F1193" s="531"/>
      <c r="G1193" s="314"/>
      <c r="H1193" s="356"/>
      <c r="I1193" s="314"/>
      <c r="J1193" s="356"/>
      <c r="K1193" s="314"/>
      <c r="L1193" s="356"/>
      <c r="M1193" s="314"/>
      <c r="N1193" s="356"/>
      <c r="O1193" s="314"/>
      <c r="P1193" s="76"/>
      <c r="Q1193" s="336"/>
      <c r="R1193" s="76"/>
      <c r="S1193" s="336"/>
      <c r="T1193" s="315"/>
      <c r="U1193" s="316"/>
      <c r="V1193" s="316"/>
      <c r="W1193" s="452"/>
      <c r="X1193" s="452"/>
      <c r="Y1193" s="452"/>
      <c r="Z1193" s="452"/>
      <c r="AA1193" s="452"/>
      <c r="AB1193" s="452"/>
      <c r="AC1193" s="452"/>
      <c r="AD1193" s="311"/>
    </row>
    <row r="1194" spans="1:30" ht="19.5" customHeight="1">
      <c r="A1194" s="311"/>
      <c r="B1194" s="311"/>
      <c r="C1194" s="452"/>
      <c r="D1194" s="111" t="s">
        <v>2277</v>
      </c>
      <c r="E1194" s="452"/>
      <c r="F1194" s="531"/>
      <c r="G1194" s="314"/>
      <c r="H1194" s="356"/>
      <c r="I1194" s="314"/>
      <c r="J1194" s="356"/>
      <c r="K1194" s="314"/>
      <c r="L1194" s="356"/>
      <c r="M1194" s="314"/>
      <c r="N1194" s="356"/>
      <c r="O1194" s="314"/>
      <c r="P1194" s="76"/>
      <c r="Q1194" s="336"/>
      <c r="R1194" s="76"/>
      <c r="S1194" s="336"/>
      <c r="T1194" s="315">
        <v>1</v>
      </c>
      <c r="U1194" s="316">
        <v>50</v>
      </c>
      <c r="V1194" s="316"/>
      <c r="W1194" s="452"/>
      <c r="X1194" s="452"/>
      <c r="Y1194" s="452"/>
      <c r="Z1194" s="452"/>
      <c r="AA1194" s="452"/>
      <c r="AB1194" s="452"/>
      <c r="AC1194" s="452"/>
      <c r="AD1194" s="311"/>
    </row>
    <row r="1195" spans="1:30" ht="19.5" customHeight="1">
      <c r="A1195" s="311"/>
      <c r="B1195" s="311"/>
      <c r="C1195" s="452"/>
      <c r="D1195" s="111" t="s">
        <v>2278</v>
      </c>
      <c r="E1195" s="452"/>
      <c r="F1195" s="531"/>
      <c r="G1195" s="314"/>
      <c r="H1195" s="356"/>
      <c r="I1195" s="314"/>
      <c r="J1195" s="356"/>
      <c r="K1195" s="314"/>
      <c r="L1195" s="356"/>
      <c r="M1195" s="314"/>
      <c r="N1195" s="356"/>
      <c r="O1195" s="314"/>
      <c r="P1195" s="76"/>
      <c r="Q1195" s="336"/>
      <c r="R1195" s="76"/>
      <c r="S1195" s="336"/>
      <c r="T1195" s="315"/>
      <c r="U1195" s="316"/>
      <c r="V1195" s="316"/>
      <c r="W1195" s="452"/>
      <c r="X1195" s="452"/>
      <c r="Y1195" s="452"/>
      <c r="Z1195" s="452"/>
      <c r="AA1195" s="452"/>
      <c r="AB1195" s="452"/>
      <c r="AC1195" s="452"/>
      <c r="AD1195" s="311"/>
    </row>
    <row r="1196" spans="1:30" ht="19.5" customHeight="1">
      <c r="A1196" s="311"/>
      <c r="B1196" s="311"/>
      <c r="C1196" s="452"/>
      <c r="D1196" s="111" t="s">
        <v>2279</v>
      </c>
      <c r="E1196" s="452"/>
      <c r="F1196" s="531"/>
      <c r="G1196" s="314"/>
      <c r="H1196" s="356"/>
      <c r="I1196" s="314"/>
      <c r="J1196" s="356"/>
      <c r="K1196" s="314"/>
      <c r="L1196" s="356"/>
      <c r="M1196" s="314"/>
      <c r="N1196" s="356"/>
      <c r="O1196" s="314"/>
      <c r="P1196" s="76"/>
      <c r="Q1196" s="336"/>
      <c r="R1196" s="76"/>
      <c r="S1196" s="336"/>
      <c r="T1196" s="315"/>
      <c r="U1196" s="316"/>
      <c r="V1196" s="316"/>
      <c r="W1196" s="452"/>
      <c r="X1196" s="452"/>
      <c r="Y1196" s="452"/>
      <c r="Z1196" s="452"/>
      <c r="AA1196" s="452"/>
      <c r="AB1196" s="452"/>
      <c r="AC1196" s="452"/>
      <c r="AD1196" s="311"/>
    </row>
    <row r="1197" spans="1:30" ht="19.5" customHeight="1">
      <c r="A1197" s="311"/>
      <c r="B1197" s="311"/>
      <c r="C1197" s="452"/>
      <c r="D1197" s="111" t="s">
        <v>2280</v>
      </c>
      <c r="E1197" s="452"/>
      <c r="F1197" s="531"/>
      <c r="G1197" s="314"/>
      <c r="H1197" s="356"/>
      <c r="I1197" s="314"/>
      <c r="J1197" s="356"/>
      <c r="K1197" s="314"/>
      <c r="L1197" s="356"/>
      <c r="M1197" s="314"/>
      <c r="N1197" s="356"/>
      <c r="O1197" s="314"/>
      <c r="P1197" s="76"/>
      <c r="Q1197" s="336"/>
      <c r="R1197" s="76"/>
      <c r="S1197" s="336"/>
      <c r="T1197" s="315"/>
      <c r="U1197" s="316"/>
      <c r="V1197" s="316"/>
      <c r="W1197" s="452"/>
      <c r="X1197" s="452"/>
      <c r="Y1197" s="452"/>
      <c r="Z1197" s="452"/>
      <c r="AA1197" s="452"/>
      <c r="AB1197" s="452"/>
      <c r="AC1197" s="452"/>
      <c r="AD1197" s="311"/>
    </row>
    <row r="1198" spans="1:30" ht="19.5" customHeight="1">
      <c r="A1198" s="311"/>
      <c r="B1198" s="311"/>
      <c r="C1198" s="452"/>
      <c r="D1198" s="111" t="s">
        <v>2281</v>
      </c>
      <c r="E1198" s="452"/>
      <c r="F1198" s="531"/>
      <c r="G1198" s="314"/>
      <c r="H1198" s="356"/>
      <c r="I1198" s="314"/>
      <c r="J1198" s="356"/>
      <c r="K1198" s="314"/>
      <c r="L1198" s="356"/>
      <c r="M1198" s="314"/>
      <c r="N1198" s="356"/>
      <c r="O1198" s="314"/>
      <c r="P1198" s="76"/>
      <c r="Q1198" s="336"/>
      <c r="R1198" s="76"/>
      <c r="S1198" s="336"/>
      <c r="T1198" s="315"/>
      <c r="U1198" s="316"/>
      <c r="V1198" s="316"/>
      <c r="W1198" s="452"/>
      <c r="X1198" s="452"/>
      <c r="Y1198" s="452"/>
      <c r="Z1198" s="452"/>
      <c r="AA1198" s="452"/>
      <c r="AB1198" s="452"/>
      <c r="AC1198" s="452"/>
      <c r="AD1198" s="311"/>
    </row>
    <row r="1199" spans="1:30" ht="19.5" customHeight="1">
      <c r="A1199" s="311"/>
      <c r="B1199" s="311"/>
      <c r="C1199" s="452"/>
      <c r="D1199" s="111" t="s">
        <v>2594</v>
      </c>
      <c r="E1199" s="452"/>
      <c r="F1199" s="531"/>
      <c r="G1199" s="314"/>
      <c r="H1199" s="356"/>
      <c r="I1199" s="314"/>
      <c r="J1199" s="356"/>
      <c r="K1199" s="314"/>
      <c r="L1199" s="356"/>
      <c r="M1199" s="314"/>
      <c r="N1199" s="356"/>
      <c r="O1199" s="314"/>
      <c r="P1199" s="76"/>
      <c r="Q1199" s="336"/>
      <c r="R1199" s="76"/>
      <c r="S1199" s="336"/>
      <c r="T1199" s="315"/>
      <c r="U1199" s="316"/>
      <c r="V1199" s="316"/>
      <c r="W1199" s="452"/>
      <c r="X1199" s="452"/>
      <c r="Y1199" s="452"/>
      <c r="Z1199" s="452"/>
      <c r="AA1199" s="452"/>
      <c r="AB1199" s="452"/>
      <c r="AC1199" s="452"/>
      <c r="AD1199" s="311"/>
    </row>
    <row r="1200" spans="1:30" ht="19.5" customHeight="1">
      <c r="A1200" s="311"/>
      <c r="B1200" s="311"/>
      <c r="C1200" s="452"/>
      <c r="D1200" s="111" t="s">
        <v>7434</v>
      </c>
      <c r="E1200" s="452"/>
      <c r="F1200" s="531"/>
      <c r="G1200" s="314"/>
      <c r="H1200" s="356"/>
      <c r="I1200" s="314"/>
      <c r="J1200" s="356"/>
      <c r="K1200" s="314"/>
      <c r="L1200" s="356"/>
      <c r="M1200" s="314"/>
      <c r="N1200" s="356"/>
      <c r="O1200" s="314"/>
      <c r="P1200" s="76"/>
      <c r="Q1200" s="336"/>
      <c r="R1200" s="76"/>
      <c r="S1200" s="336"/>
      <c r="T1200" s="315"/>
      <c r="U1200" s="316"/>
      <c r="V1200" s="316"/>
      <c r="W1200" s="452"/>
      <c r="X1200" s="452"/>
      <c r="Y1200" s="452"/>
      <c r="Z1200" s="452"/>
      <c r="AA1200" s="452"/>
      <c r="AB1200" s="452"/>
      <c r="AC1200" s="452"/>
      <c r="AD1200" s="311"/>
    </row>
    <row r="1201" spans="1:30" ht="19.5" customHeight="1">
      <c r="A1201" s="311"/>
      <c r="B1201" s="311"/>
      <c r="C1201" s="452"/>
      <c r="D1201" s="111" t="s">
        <v>8949</v>
      </c>
      <c r="E1201" s="452"/>
      <c r="F1201" s="531"/>
      <c r="G1201" s="314"/>
      <c r="H1201" s="356"/>
      <c r="I1201" s="314"/>
      <c r="J1201" s="356"/>
      <c r="K1201" s="314"/>
      <c r="L1201" s="356"/>
      <c r="M1201" s="314"/>
      <c r="N1201" s="356"/>
      <c r="O1201" s="314"/>
      <c r="P1201" s="76"/>
      <c r="Q1201" s="336"/>
      <c r="R1201" s="76"/>
      <c r="S1201" s="336"/>
      <c r="T1201" s="315">
        <v>1</v>
      </c>
      <c r="U1201" s="316">
        <v>50</v>
      </c>
      <c r="V1201" s="316"/>
      <c r="W1201" s="452"/>
      <c r="X1201" s="452"/>
      <c r="Y1201" s="452"/>
      <c r="Z1201" s="452"/>
      <c r="AA1201" s="452"/>
      <c r="AB1201" s="452"/>
      <c r="AC1201" s="452"/>
      <c r="AD1201" s="311"/>
    </row>
    <row r="1202" spans="1:30" ht="19.5" customHeight="1">
      <c r="A1202" s="311"/>
      <c r="B1202" s="311"/>
      <c r="C1202" s="452"/>
      <c r="D1202" s="111" t="s">
        <v>8950</v>
      </c>
      <c r="E1202" s="452"/>
      <c r="F1202" s="531"/>
      <c r="G1202" s="314"/>
      <c r="H1202" s="356"/>
      <c r="I1202" s="314"/>
      <c r="J1202" s="356"/>
      <c r="K1202" s="314"/>
      <c r="L1202" s="356"/>
      <c r="M1202" s="314"/>
      <c r="N1202" s="356"/>
      <c r="O1202" s="314"/>
      <c r="P1202" s="76"/>
      <c r="Q1202" s="336"/>
      <c r="R1202" s="76"/>
      <c r="S1202" s="336"/>
      <c r="T1202" s="315"/>
      <c r="U1202" s="316"/>
      <c r="V1202" s="316"/>
      <c r="W1202" s="452"/>
      <c r="X1202" s="452"/>
      <c r="Y1202" s="452"/>
      <c r="Z1202" s="452"/>
      <c r="AA1202" s="452"/>
      <c r="AB1202" s="452"/>
      <c r="AC1202" s="452"/>
      <c r="AD1202" s="311"/>
    </row>
    <row r="1203" spans="1:30" ht="19.5" customHeight="1">
      <c r="A1203" s="311"/>
      <c r="B1203" s="311"/>
      <c r="C1203" s="452"/>
      <c r="D1203" s="111" t="s">
        <v>8951</v>
      </c>
      <c r="E1203" s="452"/>
      <c r="F1203" s="531"/>
      <c r="G1203" s="314"/>
      <c r="H1203" s="356"/>
      <c r="I1203" s="314"/>
      <c r="J1203" s="356"/>
      <c r="K1203" s="314"/>
      <c r="L1203" s="356"/>
      <c r="M1203" s="314"/>
      <c r="N1203" s="356"/>
      <c r="O1203" s="314"/>
      <c r="P1203" s="76"/>
      <c r="Q1203" s="336"/>
      <c r="R1203" s="76"/>
      <c r="S1203" s="336"/>
      <c r="T1203" s="315"/>
      <c r="U1203" s="316"/>
      <c r="V1203" s="316"/>
      <c r="W1203" s="452"/>
      <c r="X1203" s="452"/>
      <c r="Y1203" s="452"/>
      <c r="Z1203" s="452"/>
      <c r="AA1203" s="452"/>
      <c r="AB1203" s="452"/>
      <c r="AC1203" s="452"/>
      <c r="AD1203" s="311"/>
    </row>
    <row r="1204" spans="1:30" ht="19.5" customHeight="1">
      <c r="A1204" s="311"/>
      <c r="B1204" s="311"/>
      <c r="C1204" s="452"/>
      <c r="D1204" s="111" t="s">
        <v>8952</v>
      </c>
      <c r="E1204" s="452"/>
      <c r="F1204" s="531"/>
      <c r="G1204" s="314"/>
      <c r="H1204" s="356"/>
      <c r="I1204" s="314"/>
      <c r="J1204" s="356"/>
      <c r="K1204" s="314"/>
      <c r="L1204" s="356"/>
      <c r="M1204" s="314"/>
      <c r="N1204" s="356"/>
      <c r="O1204" s="314"/>
      <c r="P1204" s="76"/>
      <c r="Q1204" s="336"/>
      <c r="R1204" s="76"/>
      <c r="S1204" s="336"/>
      <c r="T1204" s="315"/>
      <c r="U1204" s="316"/>
      <c r="V1204" s="316"/>
      <c r="W1204" s="452"/>
      <c r="X1204" s="452"/>
      <c r="Y1204" s="452"/>
      <c r="Z1204" s="452"/>
      <c r="AA1204" s="452"/>
      <c r="AB1204" s="452"/>
      <c r="AC1204" s="452"/>
      <c r="AD1204" s="311"/>
    </row>
    <row r="1205" spans="1:30" ht="19.5" customHeight="1">
      <c r="A1205" s="311"/>
      <c r="B1205" s="311"/>
      <c r="C1205" s="452"/>
      <c r="D1205" s="111" t="s">
        <v>7394</v>
      </c>
      <c r="E1205" s="452"/>
      <c r="F1205" s="531"/>
      <c r="G1205" s="314"/>
      <c r="H1205" s="356"/>
      <c r="I1205" s="314"/>
      <c r="J1205" s="356"/>
      <c r="K1205" s="314"/>
      <c r="L1205" s="356"/>
      <c r="M1205" s="314"/>
      <c r="N1205" s="356"/>
      <c r="O1205" s="314"/>
      <c r="P1205" s="76"/>
      <c r="Q1205" s="336"/>
      <c r="R1205" s="76"/>
      <c r="S1205" s="336"/>
      <c r="T1205" s="315"/>
      <c r="U1205" s="316"/>
      <c r="V1205" s="316"/>
      <c r="W1205" s="452"/>
      <c r="X1205" s="452"/>
      <c r="Y1205" s="452"/>
      <c r="Z1205" s="452"/>
      <c r="AA1205" s="452"/>
      <c r="AB1205" s="452"/>
      <c r="AC1205" s="452"/>
      <c r="AD1205" s="311"/>
    </row>
    <row r="1206" spans="1:30" ht="19.5" customHeight="1">
      <c r="A1206" s="311"/>
      <c r="B1206" s="311"/>
      <c r="C1206" s="452"/>
      <c r="D1206" s="111" t="s">
        <v>8165</v>
      </c>
      <c r="E1206" s="452"/>
      <c r="F1206" s="531"/>
      <c r="G1206" s="314"/>
      <c r="H1206" s="356"/>
      <c r="I1206" s="314"/>
      <c r="J1206" s="356"/>
      <c r="K1206" s="314"/>
      <c r="L1206" s="356"/>
      <c r="M1206" s="314"/>
      <c r="N1206" s="356"/>
      <c r="O1206" s="314"/>
      <c r="P1206" s="76"/>
      <c r="Q1206" s="336"/>
      <c r="R1206" s="76"/>
      <c r="S1206" s="336"/>
      <c r="T1206" s="315"/>
      <c r="U1206" s="316"/>
      <c r="V1206" s="316"/>
      <c r="W1206" s="452"/>
      <c r="X1206" s="452"/>
      <c r="Y1206" s="452"/>
      <c r="Z1206" s="452"/>
      <c r="AA1206" s="452"/>
      <c r="AB1206" s="452"/>
      <c r="AC1206" s="452"/>
      <c r="AD1206" s="311"/>
    </row>
    <row r="1207" spans="1:30" ht="19.5" customHeight="1">
      <c r="A1207" s="311"/>
      <c r="B1207" s="311"/>
      <c r="C1207" s="452"/>
      <c r="D1207" s="111" t="s">
        <v>3777</v>
      </c>
      <c r="E1207" s="452"/>
      <c r="F1207" s="531"/>
      <c r="G1207" s="314"/>
      <c r="H1207" s="356"/>
      <c r="I1207" s="314"/>
      <c r="J1207" s="356"/>
      <c r="K1207" s="314"/>
      <c r="L1207" s="356"/>
      <c r="M1207" s="314"/>
      <c r="N1207" s="356"/>
      <c r="O1207" s="314"/>
      <c r="P1207" s="76"/>
      <c r="Q1207" s="336"/>
      <c r="R1207" s="76"/>
      <c r="S1207" s="336"/>
      <c r="T1207" s="315"/>
      <c r="U1207" s="316"/>
      <c r="V1207" s="316"/>
      <c r="W1207" s="452"/>
      <c r="X1207" s="452"/>
      <c r="Y1207" s="452"/>
      <c r="Z1207" s="452"/>
      <c r="AA1207" s="452"/>
      <c r="AB1207" s="452"/>
      <c r="AC1207" s="452"/>
      <c r="AD1207" s="311"/>
    </row>
    <row r="1208" spans="1:30" ht="19.5" customHeight="1">
      <c r="A1208" s="374" t="s">
        <v>3407</v>
      </c>
      <c r="B1208" s="374" t="s">
        <v>2614</v>
      </c>
      <c r="C1208" s="358" t="s">
        <v>3335</v>
      </c>
      <c r="D1208" s="468" t="s">
        <v>2592</v>
      </c>
      <c r="E1208" s="358"/>
      <c r="F1208" s="443"/>
      <c r="G1208" s="444"/>
      <c r="H1208" s="443"/>
      <c r="I1208" s="444"/>
      <c r="J1208" s="443"/>
      <c r="K1208" s="444"/>
      <c r="L1208" s="443"/>
      <c r="M1208" s="444"/>
      <c r="N1208" s="443"/>
      <c r="O1208" s="444"/>
      <c r="P1208" s="490"/>
      <c r="Q1208" s="491"/>
      <c r="R1208" s="490"/>
      <c r="S1208" s="491"/>
      <c r="T1208" s="471"/>
      <c r="U1208" s="465"/>
      <c r="V1208" s="465"/>
      <c r="W1208" s="358"/>
      <c r="X1208" s="358"/>
      <c r="Y1208" s="358"/>
      <c r="Z1208" s="358"/>
      <c r="AA1208" s="358"/>
      <c r="AB1208" s="358"/>
      <c r="AC1208" s="358" t="s">
        <v>7010</v>
      </c>
      <c r="AD1208" s="374" t="s">
        <v>7431</v>
      </c>
    </row>
    <row r="1209" spans="1:30" ht="19.5" customHeight="1">
      <c r="A1209" s="311"/>
      <c r="B1209" s="311"/>
      <c r="C1209" s="452"/>
      <c r="D1209" s="111" t="s">
        <v>2276</v>
      </c>
      <c r="E1209" s="452"/>
      <c r="F1209" s="531"/>
      <c r="G1209" s="314"/>
      <c r="H1209" s="356"/>
      <c r="I1209" s="314"/>
      <c r="J1209" s="356"/>
      <c r="K1209" s="314"/>
      <c r="L1209" s="356"/>
      <c r="M1209" s="314"/>
      <c r="N1209" s="356"/>
      <c r="O1209" s="314"/>
      <c r="P1209" s="76"/>
      <c r="Q1209" s="336"/>
      <c r="R1209" s="76"/>
      <c r="S1209" s="336"/>
      <c r="T1209" s="315"/>
      <c r="U1209" s="316"/>
      <c r="V1209" s="316"/>
      <c r="W1209" s="452"/>
      <c r="X1209" s="452"/>
      <c r="Y1209" s="452"/>
      <c r="Z1209" s="452"/>
      <c r="AA1209" s="452"/>
      <c r="AB1209" s="452"/>
      <c r="AC1209" s="452"/>
      <c r="AD1209" s="311"/>
    </row>
    <row r="1210" spans="1:30" ht="19.5" customHeight="1">
      <c r="A1210" s="311"/>
      <c r="B1210" s="311"/>
      <c r="C1210" s="452"/>
      <c r="D1210" s="111" t="s">
        <v>2593</v>
      </c>
      <c r="E1210" s="452"/>
      <c r="F1210" s="531"/>
      <c r="G1210" s="314"/>
      <c r="H1210" s="356"/>
      <c r="I1210" s="314"/>
      <c r="J1210" s="356"/>
      <c r="K1210" s="314"/>
      <c r="L1210" s="356"/>
      <c r="M1210" s="314"/>
      <c r="N1210" s="356"/>
      <c r="O1210" s="314"/>
      <c r="P1210" s="76"/>
      <c r="Q1210" s="336"/>
      <c r="R1210" s="76"/>
      <c r="S1210" s="336"/>
      <c r="T1210" s="315"/>
      <c r="U1210" s="316"/>
      <c r="V1210" s="316"/>
      <c r="W1210" s="452"/>
      <c r="X1210" s="452"/>
      <c r="Y1210" s="452"/>
      <c r="Z1210" s="452"/>
      <c r="AA1210" s="452"/>
      <c r="AB1210" s="452"/>
      <c r="AC1210" s="452"/>
      <c r="AD1210" s="311"/>
    </row>
    <row r="1211" spans="1:30" ht="19.5" customHeight="1">
      <c r="A1211" s="311"/>
      <c r="B1211" s="311"/>
      <c r="C1211" s="452"/>
      <c r="D1211" s="111" t="s">
        <v>2277</v>
      </c>
      <c r="E1211" s="452"/>
      <c r="F1211" s="531"/>
      <c r="G1211" s="314"/>
      <c r="H1211" s="356"/>
      <c r="I1211" s="314"/>
      <c r="J1211" s="356"/>
      <c r="K1211" s="314"/>
      <c r="L1211" s="356"/>
      <c r="M1211" s="314"/>
      <c r="N1211" s="356"/>
      <c r="O1211" s="314"/>
      <c r="P1211" s="76"/>
      <c r="Q1211" s="336"/>
      <c r="R1211" s="76"/>
      <c r="S1211" s="336"/>
      <c r="T1211" s="315"/>
      <c r="U1211" s="316"/>
      <c r="V1211" s="316"/>
      <c r="W1211" s="452"/>
      <c r="X1211" s="452"/>
      <c r="Y1211" s="452"/>
      <c r="Z1211" s="452"/>
      <c r="AA1211" s="452"/>
      <c r="AB1211" s="452"/>
      <c r="AC1211" s="452"/>
      <c r="AD1211" s="311"/>
    </row>
    <row r="1212" spans="1:30" ht="19.5" customHeight="1">
      <c r="A1212" s="311"/>
      <c r="B1212" s="311"/>
      <c r="C1212" s="452"/>
      <c r="D1212" s="111" t="s">
        <v>2278</v>
      </c>
      <c r="E1212" s="452"/>
      <c r="F1212" s="531"/>
      <c r="G1212" s="314"/>
      <c r="H1212" s="356"/>
      <c r="I1212" s="314"/>
      <c r="J1212" s="356"/>
      <c r="K1212" s="314"/>
      <c r="L1212" s="356"/>
      <c r="M1212" s="314"/>
      <c r="N1212" s="356"/>
      <c r="O1212" s="314"/>
      <c r="P1212" s="76"/>
      <c r="Q1212" s="336"/>
      <c r="R1212" s="76"/>
      <c r="S1212" s="336"/>
      <c r="T1212" s="315"/>
      <c r="U1212" s="316"/>
      <c r="V1212" s="316"/>
      <c r="W1212" s="452"/>
      <c r="X1212" s="452"/>
      <c r="Y1212" s="452"/>
      <c r="Z1212" s="452"/>
      <c r="AA1212" s="452"/>
      <c r="AB1212" s="452"/>
      <c r="AC1212" s="452"/>
      <c r="AD1212" s="311"/>
    </row>
    <row r="1213" spans="1:30" ht="19.5" customHeight="1">
      <c r="A1213" s="311"/>
      <c r="B1213" s="311"/>
      <c r="C1213" s="452"/>
      <c r="D1213" s="111" t="s">
        <v>2279</v>
      </c>
      <c r="E1213" s="452"/>
      <c r="F1213" s="531"/>
      <c r="G1213" s="314"/>
      <c r="H1213" s="356"/>
      <c r="I1213" s="314"/>
      <c r="J1213" s="356"/>
      <c r="K1213" s="314"/>
      <c r="L1213" s="356"/>
      <c r="M1213" s="314"/>
      <c r="N1213" s="356"/>
      <c r="O1213" s="314"/>
      <c r="P1213" s="76"/>
      <c r="Q1213" s="336"/>
      <c r="R1213" s="76"/>
      <c r="S1213" s="336"/>
      <c r="T1213" s="315"/>
      <c r="U1213" s="316"/>
      <c r="V1213" s="316"/>
      <c r="W1213" s="452"/>
      <c r="X1213" s="452"/>
      <c r="Y1213" s="452"/>
      <c r="Z1213" s="452"/>
      <c r="AA1213" s="452"/>
      <c r="AB1213" s="452"/>
      <c r="AC1213" s="452"/>
      <c r="AD1213" s="311"/>
    </row>
    <row r="1214" spans="1:30" ht="19.5" customHeight="1">
      <c r="A1214" s="311"/>
      <c r="B1214" s="311"/>
      <c r="C1214" s="452"/>
      <c r="D1214" s="111" t="s">
        <v>2280</v>
      </c>
      <c r="E1214" s="452"/>
      <c r="F1214" s="531"/>
      <c r="G1214" s="314"/>
      <c r="H1214" s="356"/>
      <c r="I1214" s="314"/>
      <c r="J1214" s="356"/>
      <c r="K1214" s="314"/>
      <c r="L1214" s="356"/>
      <c r="M1214" s="314"/>
      <c r="N1214" s="356"/>
      <c r="O1214" s="314"/>
      <c r="P1214" s="76"/>
      <c r="Q1214" s="336"/>
      <c r="R1214" s="76"/>
      <c r="S1214" s="336"/>
      <c r="T1214" s="315"/>
      <c r="U1214" s="316"/>
      <c r="V1214" s="316"/>
      <c r="W1214" s="452"/>
      <c r="X1214" s="452"/>
      <c r="Y1214" s="452"/>
      <c r="Z1214" s="452"/>
      <c r="AA1214" s="452"/>
      <c r="AB1214" s="452"/>
      <c r="AC1214" s="452"/>
      <c r="AD1214" s="311"/>
    </row>
    <row r="1215" spans="1:30" ht="19.5" customHeight="1">
      <c r="A1215" s="311"/>
      <c r="B1215" s="311"/>
      <c r="C1215" s="452"/>
      <c r="D1215" s="111" t="s">
        <v>2281</v>
      </c>
      <c r="E1215" s="452"/>
      <c r="F1215" s="531"/>
      <c r="G1215" s="314"/>
      <c r="H1215" s="356"/>
      <c r="I1215" s="314"/>
      <c r="J1215" s="356"/>
      <c r="K1215" s="314"/>
      <c r="L1215" s="356"/>
      <c r="M1215" s="314"/>
      <c r="N1215" s="356"/>
      <c r="O1215" s="314"/>
      <c r="P1215" s="76"/>
      <c r="Q1215" s="336"/>
      <c r="R1215" s="76"/>
      <c r="S1215" s="336"/>
      <c r="T1215" s="315"/>
      <c r="U1215" s="316"/>
      <c r="V1215" s="316"/>
      <c r="W1215" s="452"/>
      <c r="X1215" s="452"/>
      <c r="Y1215" s="452"/>
      <c r="Z1215" s="452"/>
      <c r="AA1215" s="452"/>
      <c r="AB1215" s="452"/>
      <c r="AC1215" s="452"/>
      <c r="AD1215" s="311"/>
    </row>
    <row r="1216" spans="1:30" ht="19.5" customHeight="1">
      <c r="A1216" s="311"/>
      <c r="B1216" s="311"/>
      <c r="C1216" s="452"/>
      <c r="D1216" s="111" t="s">
        <v>2594</v>
      </c>
      <c r="E1216" s="452"/>
      <c r="F1216" s="531"/>
      <c r="G1216" s="314"/>
      <c r="H1216" s="356"/>
      <c r="I1216" s="314"/>
      <c r="J1216" s="356"/>
      <c r="K1216" s="314"/>
      <c r="L1216" s="356"/>
      <c r="M1216" s="314"/>
      <c r="N1216" s="356"/>
      <c r="O1216" s="314"/>
      <c r="P1216" s="76"/>
      <c r="Q1216" s="336"/>
      <c r="R1216" s="76"/>
      <c r="S1216" s="336"/>
      <c r="T1216" s="315"/>
      <c r="U1216" s="316"/>
      <c r="V1216" s="316"/>
      <c r="W1216" s="452"/>
      <c r="X1216" s="452"/>
      <c r="Y1216" s="452"/>
      <c r="Z1216" s="452"/>
      <c r="AA1216" s="452"/>
      <c r="AB1216" s="452"/>
      <c r="AC1216" s="452"/>
      <c r="AD1216" s="311"/>
    </row>
    <row r="1217" spans="1:30" ht="19.5" customHeight="1">
      <c r="A1217" s="311"/>
      <c r="B1217" s="311"/>
      <c r="C1217" s="452"/>
      <c r="D1217" s="111" t="s">
        <v>7434</v>
      </c>
      <c r="E1217" s="452"/>
      <c r="F1217" s="531"/>
      <c r="G1217" s="314"/>
      <c r="H1217" s="356"/>
      <c r="I1217" s="314"/>
      <c r="J1217" s="356"/>
      <c r="K1217" s="314"/>
      <c r="L1217" s="356"/>
      <c r="M1217" s="314"/>
      <c r="N1217" s="356"/>
      <c r="O1217" s="314"/>
      <c r="P1217" s="76"/>
      <c r="Q1217" s="336"/>
      <c r="R1217" s="76"/>
      <c r="S1217" s="336"/>
      <c r="T1217" s="315"/>
      <c r="U1217" s="316"/>
      <c r="V1217" s="316"/>
      <c r="W1217" s="452"/>
      <c r="X1217" s="452"/>
      <c r="Y1217" s="452"/>
      <c r="Z1217" s="452"/>
      <c r="AA1217" s="452"/>
      <c r="AB1217" s="452"/>
      <c r="AC1217" s="452"/>
      <c r="AD1217" s="311"/>
    </row>
    <row r="1218" spans="1:30" ht="19.5" customHeight="1">
      <c r="A1218" s="311"/>
      <c r="B1218" s="311"/>
      <c r="C1218" s="452"/>
      <c r="D1218" s="111" t="s">
        <v>8949</v>
      </c>
      <c r="E1218" s="452"/>
      <c r="F1218" s="531"/>
      <c r="G1218" s="314"/>
      <c r="H1218" s="356"/>
      <c r="I1218" s="314"/>
      <c r="J1218" s="356"/>
      <c r="K1218" s="314"/>
      <c r="L1218" s="356"/>
      <c r="M1218" s="314"/>
      <c r="N1218" s="356"/>
      <c r="O1218" s="314"/>
      <c r="P1218" s="76"/>
      <c r="Q1218" s="336"/>
      <c r="R1218" s="76"/>
      <c r="S1218" s="336"/>
      <c r="T1218" s="315"/>
      <c r="U1218" s="316"/>
      <c r="V1218" s="316"/>
      <c r="W1218" s="452"/>
      <c r="X1218" s="452"/>
      <c r="Y1218" s="452"/>
      <c r="Z1218" s="452"/>
      <c r="AA1218" s="452"/>
      <c r="AB1218" s="452"/>
      <c r="AC1218" s="452"/>
      <c r="AD1218" s="311"/>
    </row>
    <row r="1219" spans="1:30" ht="19.5" customHeight="1">
      <c r="A1219" s="311"/>
      <c r="B1219" s="311"/>
      <c r="C1219" s="452"/>
      <c r="D1219" s="111" t="s">
        <v>8950</v>
      </c>
      <c r="E1219" s="452"/>
      <c r="F1219" s="531"/>
      <c r="G1219" s="314"/>
      <c r="H1219" s="356"/>
      <c r="I1219" s="314"/>
      <c r="J1219" s="356"/>
      <c r="K1219" s="314"/>
      <c r="L1219" s="356"/>
      <c r="M1219" s="314"/>
      <c r="N1219" s="356"/>
      <c r="O1219" s="314"/>
      <c r="P1219" s="76"/>
      <c r="Q1219" s="336"/>
      <c r="R1219" s="76"/>
      <c r="S1219" s="336"/>
      <c r="T1219" s="315"/>
      <c r="U1219" s="316"/>
      <c r="V1219" s="316"/>
      <c r="W1219" s="452"/>
      <c r="X1219" s="452"/>
      <c r="Y1219" s="452"/>
      <c r="Z1219" s="452"/>
      <c r="AA1219" s="452"/>
      <c r="AB1219" s="452"/>
      <c r="AC1219" s="452"/>
      <c r="AD1219" s="311"/>
    </row>
    <row r="1220" spans="1:30" ht="19.5" customHeight="1">
      <c r="A1220" s="311"/>
      <c r="B1220" s="311"/>
      <c r="C1220" s="452"/>
      <c r="D1220" s="111" t="s">
        <v>8951</v>
      </c>
      <c r="E1220" s="452"/>
      <c r="F1220" s="531"/>
      <c r="G1220" s="314"/>
      <c r="H1220" s="356"/>
      <c r="I1220" s="314"/>
      <c r="J1220" s="356"/>
      <c r="K1220" s="314"/>
      <c r="L1220" s="356"/>
      <c r="M1220" s="314"/>
      <c r="N1220" s="356"/>
      <c r="O1220" s="314"/>
      <c r="P1220" s="76"/>
      <c r="Q1220" s="336"/>
      <c r="R1220" s="76"/>
      <c r="S1220" s="336"/>
      <c r="T1220" s="315"/>
      <c r="U1220" s="316"/>
      <c r="V1220" s="316"/>
      <c r="W1220" s="452"/>
      <c r="X1220" s="452"/>
      <c r="Y1220" s="452"/>
      <c r="Z1220" s="452"/>
      <c r="AA1220" s="452"/>
      <c r="AB1220" s="452"/>
      <c r="AC1220" s="452"/>
      <c r="AD1220" s="311"/>
    </row>
    <row r="1221" spans="1:30" ht="19.5" customHeight="1">
      <c r="A1221" s="311"/>
      <c r="B1221" s="311"/>
      <c r="C1221" s="452"/>
      <c r="D1221" s="111" t="s">
        <v>8952</v>
      </c>
      <c r="E1221" s="452"/>
      <c r="F1221" s="531"/>
      <c r="G1221" s="314"/>
      <c r="H1221" s="356"/>
      <c r="I1221" s="314"/>
      <c r="J1221" s="356"/>
      <c r="K1221" s="314"/>
      <c r="L1221" s="356"/>
      <c r="M1221" s="314"/>
      <c r="N1221" s="356"/>
      <c r="O1221" s="314"/>
      <c r="P1221" s="76"/>
      <c r="Q1221" s="336"/>
      <c r="R1221" s="76"/>
      <c r="S1221" s="336"/>
      <c r="T1221" s="315"/>
      <c r="U1221" s="316"/>
      <c r="V1221" s="316"/>
      <c r="W1221" s="452"/>
      <c r="X1221" s="452"/>
      <c r="Y1221" s="452"/>
      <c r="Z1221" s="452"/>
      <c r="AA1221" s="452"/>
      <c r="AB1221" s="452"/>
      <c r="AC1221" s="452"/>
      <c r="AD1221" s="311"/>
    </row>
    <row r="1222" spans="1:30" ht="19.5" customHeight="1">
      <c r="A1222" s="311"/>
      <c r="B1222" s="311"/>
      <c r="C1222" s="452"/>
      <c r="D1222" s="111" t="s">
        <v>7394</v>
      </c>
      <c r="E1222" s="452"/>
      <c r="F1222" s="531"/>
      <c r="G1222" s="314"/>
      <c r="H1222" s="356"/>
      <c r="I1222" s="314"/>
      <c r="J1222" s="356"/>
      <c r="K1222" s="314"/>
      <c r="L1222" s="356"/>
      <c r="M1222" s="314"/>
      <c r="N1222" s="356"/>
      <c r="O1222" s="314"/>
      <c r="P1222" s="76"/>
      <c r="Q1222" s="336"/>
      <c r="R1222" s="76"/>
      <c r="S1222" s="336"/>
      <c r="T1222" s="315"/>
      <c r="U1222" s="316"/>
      <c r="V1222" s="316"/>
      <c r="W1222" s="452"/>
      <c r="X1222" s="452"/>
      <c r="Y1222" s="452"/>
      <c r="Z1222" s="452"/>
      <c r="AA1222" s="452"/>
      <c r="AB1222" s="452"/>
      <c r="AC1222" s="452"/>
      <c r="AD1222" s="311"/>
    </row>
    <row r="1223" spans="1:30" ht="19.5" customHeight="1">
      <c r="A1223" s="311"/>
      <c r="B1223" s="311"/>
      <c r="C1223" s="452"/>
      <c r="D1223" s="111" t="s">
        <v>8165</v>
      </c>
      <c r="E1223" s="452"/>
      <c r="F1223" s="531"/>
      <c r="G1223" s="314"/>
      <c r="H1223" s="356"/>
      <c r="I1223" s="314"/>
      <c r="J1223" s="356"/>
      <c r="K1223" s="314"/>
      <c r="L1223" s="356"/>
      <c r="M1223" s="314"/>
      <c r="N1223" s="356"/>
      <c r="O1223" s="314"/>
      <c r="P1223" s="76"/>
      <c r="Q1223" s="336"/>
      <c r="R1223" s="76"/>
      <c r="S1223" s="336"/>
      <c r="T1223" s="315"/>
      <c r="U1223" s="316"/>
      <c r="V1223" s="316"/>
      <c r="W1223" s="452"/>
      <c r="X1223" s="452"/>
      <c r="Y1223" s="452"/>
      <c r="Z1223" s="452"/>
      <c r="AA1223" s="452"/>
      <c r="AB1223" s="452"/>
      <c r="AC1223" s="452"/>
      <c r="AD1223" s="311"/>
    </row>
    <row r="1224" spans="1:30" ht="19.5" customHeight="1">
      <c r="A1224" s="311"/>
      <c r="B1224" s="311"/>
      <c r="C1224" s="452"/>
      <c r="D1224" s="111" t="s">
        <v>3777</v>
      </c>
      <c r="E1224" s="452"/>
      <c r="F1224" s="531"/>
      <c r="G1224" s="314"/>
      <c r="H1224" s="356"/>
      <c r="I1224" s="314"/>
      <c r="J1224" s="356"/>
      <c r="K1224" s="314"/>
      <c r="L1224" s="356"/>
      <c r="M1224" s="314"/>
      <c r="N1224" s="356"/>
      <c r="O1224" s="314"/>
      <c r="P1224" s="76"/>
      <c r="Q1224" s="336"/>
      <c r="R1224" s="76"/>
      <c r="S1224" s="336"/>
      <c r="T1224" s="315"/>
      <c r="U1224" s="316"/>
      <c r="V1224" s="316"/>
      <c r="W1224" s="452"/>
      <c r="X1224" s="452"/>
      <c r="Y1224" s="452"/>
      <c r="Z1224" s="452"/>
      <c r="AA1224" s="452"/>
      <c r="AB1224" s="452"/>
      <c r="AC1224" s="452"/>
      <c r="AD1224" s="311"/>
    </row>
    <row r="1225" spans="1:30" ht="19.5" customHeight="1">
      <c r="A1225" s="374" t="s">
        <v>3408</v>
      </c>
      <c r="B1225" s="374" t="s">
        <v>2615</v>
      </c>
      <c r="C1225" s="358" t="s">
        <v>3335</v>
      </c>
      <c r="D1225" s="468" t="s">
        <v>2592</v>
      </c>
      <c r="E1225" s="358"/>
      <c r="F1225" s="443"/>
      <c r="G1225" s="444"/>
      <c r="H1225" s="443"/>
      <c r="I1225" s="444"/>
      <c r="J1225" s="443"/>
      <c r="K1225" s="444"/>
      <c r="L1225" s="443"/>
      <c r="M1225" s="444"/>
      <c r="N1225" s="443"/>
      <c r="O1225" s="444"/>
      <c r="P1225" s="490"/>
      <c r="Q1225" s="491"/>
      <c r="R1225" s="490"/>
      <c r="S1225" s="491"/>
      <c r="T1225" s="471"/>
      <c r="U1225" s="465"/>
      <c r="V1225" s="465"/>
      <c r="W1225" s="358"/>
      <c r="X1225" s="358"/>
      <c r="Y1225" s="358"/>
      <c r="Z1225" s="358"/>
      <c r="AA1225" s="358"/>
      <c r="AB1225" s="358"/>
      <c r="AC1225" s="358" t="s">
        <v>7010</v>
      </c>
      <c r="AD1225" s="374" t="s">
        <v>7431</v>
      </c>
    </row>
    <row r="1226" spans="1:30" ht="19.5" customHeight="1">
      <c r="A1226" s="311"/>
      <c r="B1226" s="311"/>
      <c r="C1226" s="452"/>
      <c r="D1226" s="111" t="s">
        <v>2276</v>
      </c>
      <c r="E1226" s="452"/>
      <c r="F1226" s="531"/>
      <c r="G1226" s="314"/>
      <c r="H1226" s="356"/>
      <c r="I1226" s="314"/>
      <c r="J1226" s="356"/>
      <c r="K1226" s="314"/>
      <c r="L1226" s="356"/>
      <c r="M1226" s="314"/>
      <c r="N1226" s="356"/>
      <c r="O1226" s="314"/>
      <c r="P1226" s="76"/>
      <c r="Q1226" s="336"/>
      <c r="R1226" s="76"/>
      <c r="S1226" s="336"/>
      <c r="T1226" s="315"/>
      <c r="U1226" s="316"/>
      <c r="V1226" s="316"/>
      <c r="W1226" s="452"/>
      <c r="X1226" s="452"/>
      <c r="Y1226" s="452"/>
      <c r="Z1226" s="452"/>
      <c r="AA1226" s="452"/>
      <c r="AB1226" s="452"/>
      <c r="AC1226" s="452"/>
      <c r="AD1226" s="311"/>
    </row>
    <row r="1227" spans="1:30" ht="19.5" customHeight="1">
      <c r="A1227" s="311"/>
      <c r="B1227" s="311"/>
      <c r="C1227" s="452"/>
      <c r="D1227" s="111" t="s">
        <v>2593</v>
      </c>
      <c r="E1227" s="452"/>
      <c r="F1227" s="531"/>
      <c r="G1227" s="314"/>
      <c r="H1227" s="356"/>
      <c r="I1227" s="314"/>
      <c r="J1227" s="356"/>
      <c r="K1227" s="314"/>
      <c r="L1227" s="356"/>
      <c r="M1227" s="314"/>
      <c r="N1227" s="356"/>
      <c r="O1227" s="314"/>
      <c r="P1227" s="76"/>
      <c r="Q1227" s="336"/>
      <c r="R1227" s="76"/>
      <c r="S1227" s="336"/>
      <c r="T1227" s="315"/>
      <c r="U1227" s="316"/>
      <c r="V1227" s="316"/>
      <c r="W1227" s="452"/>
      <c r="X1227" s="452"/>
      <c r="Y1227" s="452"/>
      <c r="Z1227" s="452"/>
      <c r="AA1227" s="452"/>
      <c r="AB1227" s="452"/>
      <c r="AC1227" s="452"/>
      <c r="AD1227" s="311"/>
    </row>
    <row r="1228" spans="1:30" ht="19.5" customHeight="1">
      <c r="A1228" s="311"/>
      <c r="B1228" s="311"/>
      <c r="C1228" s="452"/>
      <c r="D1228" s="111" t="s">
        <v>2277</v>
      </c>
      <c r="E1228" s="452"/>
      <c r="F1228" s="531"/>
      <c r="G1228" s="314"/>
      <c r="H1228" s="356"/>
      <c r="I1228" s="314"/>
      <c r="J1228" s="356"/>
      <c r="K1228" s="314"/>
      <c r="L1228" s="356"/>
      <c r="M1228" s="314"/>
      <c r="N1228" s="356"/>
      <c r="O1228" s="314"/>
      <c r="P1228" s="76"/>
      <c r="Q1228" s="336"/>
      <c r="R1228" s="76"/>
      <c r="S1228" s="336"/>
      <c r="T1228" s="315"/>
      <c r="U1228" s="316"/>
      <c r="V1228" s="316"/>
      <c r="W1228" s="452"/>
      <c r="X1228" s="452"/>
      <c r="Y1228" s="452"/>
      <c r="Z1228" s="452"/>
      <c r="AA1228" s="452"/>
      <c r="AB1228" s="452"/>
      <c r="AC1228" s="452"/>
      <c r="AD1228" s="311"/>
    </row>
    <row r="1229" spans="1:30" ht="19.5" customHeight="1">
      <c r="A1229" s="311"/>
      <c r="B1229" s="311"/>
      <c r="C1229" s="452"/>
      <c r="D1229" s="111" t="s">
        <v>2278</v>
      </c>
      <c r="E1229" s="452"/>
      <c r="F1229" s="531"/>
      <c r="G1229" s="314"/>
      <c r="H1229" s="356"/>
      <c r="I1229" s="314"/>
      <c r="J1229" s="356"/>
      <c r="K1229" s="314"/>
      <c r="L1229" s="356"/>
      <c r="M1229" s="314"/>
      <c r="N1229" s="356"/>
      <c r="O1229" s="314"/>
      <c r="P1229" s="76"/>
      <c r="Q1229" s="336"/>
      <c r="R1229" s="76"/>
      <c r="S1229" s="336"/>
      <c r="T1229" s="315"/>
      <c r="U1229" s="316"/>
      <c r="V1229" s="316"/>
      <c r="W1229" s="452"/>
      <c r="X1229" s="452"/>
      <c r="Y1229" s="452"/>
      <c r="Z1229" s="452"/>
      <c r="AA1229" s="452"/>
      <c r="AB1229" s="452"/>
      <c r="AC1229" s="452"/>
      <c r="AD1229" s="311"/>
    </row>
    <row r="1230" spans="1:30" ht="19.5" customHeight="1">
      <c r="A1230" s="311"/>
      <c r="B1230" s="311"/>
      <c r="C1230" s="452"/>
      <c r="D1230" s="111" t="s">
        <v>2279</v>
      </c>
      <c r="E1230" s="452"/>
      <c r="F1230" s="531"/>
      <c r="G1230" s="314"/>
      <c r="H1230" s="356"/>
      <c r="I1230" s="314"/>
      <c r="J1230" s="356"/>
      <c r="K1230" s="314"/>
      <c r="L1230" s="356"/>
      <c r="M1230" s="314"/>
      <c r="N1230" s="356"/>
      <c r="O1230" s="314"/>
      <c r="P1230" s="76"/>
      <c r="Q1230" s="336"/>
      <c r="R1230" s="76"/>
      <c r="S1230" s="336"/>
      <c r="T1230" s="315"/>
      <c r="U1230" s="316"/>
      <c r="V1230" s="316"/>
      <c r="W1230" s="452"/>
      <c r="X1230" s="452"/>
      <c r="Y1230" s="452"/>
      <c r="Z1230" s="452"/>
      <c r="AA1230" s="452"/>
      <c r="AB1230" s="452"/>
      <c r="AC1230" s="452"/>
      <c r="AD1230" s="311"/>
    </row>
    <row r="1231" spans="1:30" ht="19.5" customHeight="1">
      <c r="A1231" s="311"/>
      <c r="B1231" s="311"/>
      <c r="C1231" s="452"/>
      <c r="D1231" s="111" t="s">
        <v>2280</v>
      </c>
      <c r="E1231" s="452"/>
      <c r="F1231" s="531"/>
      <c r="G1231" s="314"/>
      <c r="H1231" s="356"/>
      <c r="I1231" s="314"/>
      <c r="J1231" s="356"/>
      <c r="K1231" s="314"/>
      <c r="L1231" s="356"/>
      <c r="M1231" s="314"/>
      <c r="N1231" s="356"/>
      <c r="O1231" s="314"/>
      <c r="P1231" s="76"/>
      <c r="Q1231" s="336"/>
      <c r="R1231" s="76"/>
      <c r="S1231" s="336"/>
      <c r="T1231" s="315"/>
      <c r="U1231" s="316"/>
      <c r="V1231" s="316"/>
      <c r="W1231" s="452"/>
      <c r="X1231" s="452"/>
      <c r="Y1231" s="452"/>
      <c r="Z1231" s="452"/>
      <c r="AA1231" s="452"/>
      <c r="AB1231" s="452"/>
      <c r="AC1231" s="452"/>
      <c r="AD1231" s="311"/>
    </row>
    <row r="1232" spans="1:30" ht="19.5" customHeight="1">
      <c r="A1232" s="311"/>
      <c r="B1232" s="311"/>
      <c r="C1232" s="452"/>
      <c r="D1232" s="111" t="s">
        <v>2281</v>
      </c>
      <c r="E1232" s="452"/>
      <c r="F1232" s="531"/>
      <c r="G1232" s="314"/>
      <c r="H1232" s="356"/>
      <c r="I1232" s="314"/>
      <c r="J1232" s="356"/>
      <c r="K1232" s="314"/>
      <c r="L1232" s="356"/>
      <c r="M1232" s="314"/>
      <c r="N1232" s="356"/>
      <c r="O1232" s="314"/>
      <c r="P1232" s="76"/>
      <c r="Q1232" s="336"/>
      <c r="R1232" s="76"/>
      <c r="S1232" s="336"/>
      <c r="T1232" s="315"/>
      <c r="U1232" s="316"/>
      <c r="V1232" s="316"/>
      <c r="W1232" s="452"/>
      <c r="X1232" s="452"/>
      <c r="Y1232" s="452"/>
      <c r="Z1232" s="452"/>
      <c r="AA1232" s="452"/>
      <c r="AB1232" s="452"/>
      <c r="AC1232" s="452"/>
      <c r="AD1232" s="311"/>
    </row>
    <row r="1233" spans="1:30" ht="19.5" customHeight="1">
      <c r="A1233" s="311"/>
      <c r="B1233" s="311"/>
      <c r="C1233" s="452"/>
      <c r="D1233" s="111" t="s">
        <v>2594</v>
      </c>
      <c r="E1233" s="452"/>
      <c r="F1233" s="531"/>
      <c r="G1233" s="314"/>
      <c r="H1233" s="356"/>
      <c r="I1233" s="314"/>
      <c r="J1233" s="356"/>
      <c r="K1233" s="314"/>
      <c r="L1233" s="356"/>
      <c r="M1233" s="314"/>
      <c r="N1233" s="356"/>
      <c r="O1233" s="314"/>
      <c r="P1233" s="76"/>
      <c r="Q1233" s="336"/>
      <c r="R1233" s="76"/>
      <c r="S1233" s="336"/>
      <c r="T1233" s="315"/>
      <c r="U1233" s="316"/>
      <c r="V1233" s="316"/>
      <c r="W1233" s="452"/>
      <c r="X1233" s="452"/>
      <c r="Y1233" s="452"/>
      <c r="Z1233" s="452"/>
      <c r="AA1233" s="452"/>
      <c r="AB1233" s="452"/>
      <c r="AC1233" s="452"/>
      <c r="AD1233" s="311"/>
    </row>
    <row r="1234" spans="1:30" ht="19.5" customHeight="1">
      <c r="A1234" s="311"/>
      <c r="B1234" s="311"/>
      <c r="C1234" s="452"/>
      <c r="D1234" s="111" t="s">
        <v>7434</v>
      </c>
      <c r="E1234" s="452"/>
      <c r="F1234" s="531"/>
      <c r="G1234" s="314"/>
      <c r="H1234" s="356"/>
      <c r="I1234" s="314"/>
      <c r="J1234" s="356"/>
      <c r="K1234" s="314"/>
      <c r="L1234" s="356"/>
      <c r="M1234" s="314"/>
      <c r="N1234" s="356"/>
      <c r="O1234" s="314"/>
      <c r="P1234" s="76"/>
      <c r="Q1234" s="336"/>
      <c r="R1234" s="76"/>
      <c r="S1234" s="336"/>
      <c r="T1234" s="315"/>
      <c r="U1234" s="316"/>
      <c r="V1234" s="316"/>
      <c r="W1234" s="452"/>
      <c r="X1234" s="452"/>
      <c r="Y1234" s="452"/>
      <c r="Z1234" s="452"/>
      <c r="AA1234" s="452"/>
      <c r="AB1234" s="452"/>
      <c r="AC1234" s="452"/>
      <c r="AD1234" s="311"/>
    </row>
    <row r="1235" spans="1:30" ht="19.5" customHeight="1">
      <c r="A1235" s="311"/>
      <c r="B1235" s="311"/>
      <c r="C1235" s="452"/>
      <c r="D1235" s="111" t="s">
        <v>8949</v>
      </c>
      <c r="E1235" s="452"/>
      <c r="F1235" s="531"/>
      <c r="G1235" s="314"/>
      <c r="H1235" s="356"/>
      <c r="I1235" s="314"/>
      <c r="J1235" s="356"/>
      <c r="K1235" s="314"/>
      <c r="L1235" s="356"/>
      <c r="M1235" s="314"/>
      <c r="N1235" s="356"/>
      <c r="O1235" s="314"/>
      <c r="P1235" s="76"/>
      <c r="Q1235" s="336"/>
      <c r="R1235" s="76"/>
      <c r="S1235" s="336"/>
      <c r="T1235" s="315"/>
      <c r="U1235" s="316"/>
      <c r="V1235" s="316"/>
      <c r="W1235" s="452"/>
      <c r="X1235" s="452"/>
      <c r="Y1235" s="452"/>
      <c r="Z1235" s="452"/>
      <c r="AA1235" s="452"/>
      <c r="AB1235" s="452"/>
      <c r="AC1235" s="452"/>
      <c r="AD1235" s="311"/>
    </row>
    <row r="1236" spans="1:30" ht="19.5" customHeight="1">
      <c r="A1236" s="311"/>
      <c r="B1236" s="311"/>
      <c r="C1236" s="452"/>
      <c r="D1236" s="111" t="s">
        <v>8950</v>
      </c>
      <c r="E1236" s="452"/>
      <c r="F1236" s="531"/>
      <c r="G1236" s="314"/>
      <c r="H1236" s="356"/>
      <c r="I1236" s="314"/>
      <c r="J1236" s="356"/>
      <c r="K1236" s="314"/>
      <c r="L1236" s="356"/>
      <c r="M1236" s="314"/>
      <c r="N1236" s="356"/>
      <c r="O1236" s="314"/>
      <c r="P1236" s="76"/>
      <c r="Q1236" s="336"/>
      <c r="R1236" s="76"/>
      <c r="S1236" s="336"/>
      <c r="T1236" s="315"/>
      <c r="U1236" s="316"/>
      <c r="V1236" s="316"/>
      <c r="W1236" s="452"/>
      <c r="X1236" s="452"/>
      <c r="Y1236" s="452"/>
      <c r="Z1236" s="452"/>
      <c r="AA1236" s="452"/>
      <c r="AB1236" s="452"/>
      <c r="AC1236" s="452"/>
      <c r="AD1236" s="311"/>
    </row>
    <row r="1237" spans="1:30" ht="19.5" customHeight="1">
      <c r="A1237" s="311"/>
      <c r="B1237" s="311"/>
      <c r="C1237" s="452"/>
      <c r="D1237" s="111" t="s">
        <v>8951</v>
      </c>
      <c r="E1237" s="452"/>
      <c r="F1237" s="531"/>
      <c r="G1237" s="314"/>
      <c r="H1237" s="356"/>
      <c r="I1237" s="314"/>
      <c r="J1237" s="356"/>
      <c r="K1237" s="314"/>
      <c r="L1237" s="356"/>
      <c r="M1237" s="314"/>
      <c r="N1237" s="356"/>
      <c r="O1237" s="314"/>
      <c r="P1237" s="76"/>
      <c r="Q1237" s="336"/>
      <c r="R1237" s="76"/>
      <c r="S1237" s="336"/>
      <c r="T1237" s="315"/>
      <c r="U1237" s="316"/>
      <c r="V1237" s="316"/>
      <c r="W1237" s="452"/>
      <c r="X1237" s="452"/>
      <c r="Y1237" s="452"/>
      <c r="Z1237" s="452"/>
      <c r="AA1237" s="452"/>
      <c r="AB1237" s="452"/>
      <c r="AC1237" s="452"/>
      <c r="AD1237" s="311"/>
    </row>
    <row r="1238" spans="1:30" ht="19.5" customHeight="1">
      <c r="A1238" s="311"/>
      <c r="B1238" s="311"/>
      <c r="C1238" s="452"/>
      <c r="D1238" s="111" t="s">
        <v>8952</v>
      </c>
      <c r="E1238" s="452"/>
      <c r="F1238" s="531"/>
      <c r="G1238" s="314"/>
      <c r="H1238" s="356"/>
      <c r="I1238" s="314"/>
      <c r="J1238" s="356"/>
      <c r="K1238" s="314"/>
      <c r="L1238" s="356"/>
      <c r="M1238" s="314"/>
      <c r="N1238" s="356"/>
      <c r="O1238" s="314"/>
      <c r="P1238" s="76"/>
      <c r="Q1238" s="336"/>
      <c r="R1238" s="76"/>
      <c r="S1238" s="336"/>
      <c r="T1238" s="315"/>
      <c r="U1238" s="316"/>
      <c r="V1238" s="316"/>
      <c r="W1238" s="452"/>
      <c r="X1238" s="452"/>
      <c r="Y1238" s="452"/>
      <c r="Z1238" s="452"/>
      <c r="AA1238" s="452"/>
      <c r="AB1238" s="452"/>
      <c r="AC1238" s="452"/>
      <c r="AD1238" s="311"/>
    </row>
    <row r="1239" spans="1:30" ht="19.5" customHeight="1">
      <c r="A1239" s="311"/>
      <c r="B1239" s="311"/>
      <c r="C1239" s="452"/>
      <c r="D1239" s="111" t="s">
        <v>7394</v>
      </c>
      <c r="E1239" s="452"/>
      <c r="F1239" s="531"/>
      <c r="G1239" s="314"/>
      <c r="H1239" s="356"/>
      <c r="I1239" s="314"/>
      <c r="J1239" s="356"/>
      <c r="K1239" s="314"/>
      <c r="L1239" s="356"/>
      <c r="M1239" s="314"/>
      <c r="N1239" s="356"/>
      <c r="O1239" s="314"/>
      <c r="P1239" s="76"/>
      <c r="Q1239" s="336"/>
      <c r="R1239" s="76"/>
      <c r="S1239" s="336"/>
      <c r="T1239" s="315"/>
      <c r="U1239" s="316"/>
      <c r="V1239" s="316"/>
      <c r="W1239" s="452"/>
      <c r="X1239" s="452"/>
      <c r="Y1239" s="452"/>
      <c r="Z1239" s="452"/>
      <c r="AA1239" s="452"/>
      <c r="AB1239" s="452"/>
      <c r="AC1239" s="452"/>
      <c r="AD1239" s="311"/>
    </row>
    <row r="1240" spans="1:30" ht="19.5" customHeight="1">
      <c r="A1240" s="311"/>
      <c r="B1240" s="311"/>
      <c r="C1240" s="452"/>
      <c r="D1240" s="111" t="s">
        <v>8165</v>
      </c>
      <c r="E1240" s="452"/>
      <c r="F1240" s="531"/>
      <c r="G1240" s="314"/>
      <c r="H1240" s="356"/>
      <c r="I1240" s="314"/>
      <c r="J1240" s="356"/>
      <c r="K1240" s="314"/>
      <c r="L1240" s="356"/>
      <c r="M1240" s="314"/>
      <c r="N1240" s="356"/>
      <c r="O1240" s="314"/>
      <c r="P1240" s="76"/>
      <c r="Q1240" s="336"/>
      <c r="R1240" s="76"/>
      <c r="S1240" s="336"/>
      <c r="T1240" s="315"/>
      <c r="U1240" s="316"/>
      <c r="V1240" s="316"/>
      <c r="W1240" s="452"/>
      <c r="X1240" s="452"/>
      <c r="Y1240" s="452"/>
      <c r="Z1240" s="452"/>
      <c r="AA1240" s="452"/>
      <c r="AB1240" s="452"/>
      <c r="AC1240" s="452"/>
      <c r="AD1240" s="311"/>
    </row>
    <row r="1241" spans="1:30" ht="19.5" customHeight="1">
      <c r="A1241" s="311"/>
      <c r="B1241" s="311"/>
      <c r="C1241" s="452"/>
      <c r="D1241" s="111" t="s">
        <v>3777</v>
      </c>
      <c r="E1241" s="452"/>
      <c r="F1241" s="531"/>
      <c r="G1241" s="314"/>
      <c r="H1241" s="356"/>
      <c r="I1241" s="314"/>
      <c r="J1241" s="356"/>
      <c r="K1241" s="314"/>
      <c r="L1241" s="356"/>
      <c r="M1241" s="314"/>
      <c r="N1241" s="356"/>
      <c r="O1241" s="314"/>
      <c r="P1241" s="76"/>
      <c r="Q1241" s="336"/>
      <c r="R1241" s="76"/>
      <c r="S1241" s="336"/>
      <c r="T1241" s="315"/>
      <c r="U1241" s="316"/>
      <c r="V1241" s="316"/>
      <c r="W1241" s="452"/>
      <c r="X1241" s="452"/>
      <c r="Y1241" s="452"/>
      <c r="Z1241" s="452"/>
      <c r="AA1241" s="452"/>
      <c r="AB1241" s="452"/>
      <c r="AC1241" s="452"/>
      <c r="AD1241" s="311"/>
    </row>
    <row r="1242" spans="1:30" ht="19.5" customHeight="1">
      <c r="A1242" s="374" t="s">
        <v>3409</v>
      </c>
      <c r="B1242" s="374" t="s">
        <v>2616</v>
      </c>
      <c r="C1242" s="358" t="s">
        <v>3335</v>
      </c>
      <c r="D1242" s="468" t="s">
        <v>2592</v>
      </c>
      <c r="E1242" s="358"/>
      <c r="F1242" s="443"/>
      <c r="G1242" s="444"/>
      <c r="H1242" s="443"/>
      <c r="I1242" s="444"/>
      <c r="J1242" s="443"/>
      <c r="K1242" s="444"/>
      <c r="L1242" s="443"/>
      <c r="M1242" s="444"/>
      <c r="N1242" s="443"/>
      <c r="O1242" s="444"/>
      <c r="P1242" s="490"/>
      <c r="Q1242" s="491"/>
      <c r="R1242" s="490"/>
      <c r="S1242" s="491"/>
      <c r="T1242" s="471"/>
      <c r="U1242" s="465"/>
      <c r="V1242" s="465"/>
      <c r="W1242" s="358"/>
      <c r="X1242" s="358"/>
      <c r="Y1242" s="358"/>
      <c r="Z1242" s="358"/>
      <c r="AA1242" s="358"/>
      <c r="AB1242" s="358"/>
      <c r="AC1242" s="358" t="s">
        <v>7010</v>
      </c>
      <c r="AD1242" s="374" t="s">
        <v>7431</v>
      </c>
    </row>
    <row r="1243" spans="1:30" ht="19.5" customHeight="1">
      <c r="A1243" s="311"/>
      <c r="B1243" s="311"/>
      <c r="C1243" s="452"/>
      <c r="D1243" s="111" t="s">
        <v>2276</v>
      </c>
      <c r="E1243" s="452"/>
      <c r="F1243" s="531"/>
      <c r="G1243" s="314"/>
      <c r="H1243" s="356"/>
      <c r="I1243" s="314"/>
      <c r="J1243" s="356"/>
      <c r="K1243" s="314"/>
      <c r="L1243" s="356"/>
      <c r="M1243" s="314"/>
      <c r="N1243" s="356"/>
      <c r="O1243" s="314"/>
      <c r="P1243" s="76"/>
      <c r="Q1243" s="336"/>
      <c r="R1243" s="76"/>
      <c r="S1243" s="336"/>
      <c r="T1243" s="315"/>
      <c r="U1243" s="316"/>
      <c r="V1243" s="316"/>
      <c r="W1243" s="452"/>
      <c r="X1243" s="452"/>
      <c r="Y1243" s="452"/>
      <c r="Z1243" s="452"/>
      <c r="AA1243" s="452"/>
      <c r="AB1243" s="452"/>
      <c r="AC1243" s="452"/>
      <c r="AD1243" s="311"/>
    </row>
    <row r="1244" spans="1:30" ht="19.5" customHeight="1">
      <c r="A1244" s="311"/>
      <c r="B1244" s="311"/>
      <c r="C1244" s="452"/>
      <c r="D1244" s="111" t="s">
        <v>2593</v>
      </c>
      <c r="E1244" s="452"/>
      <c r="F1244" s="531"/>
      <c r="G1244" s="314"/>
      <c r="H1244" s="356"/>
      <c r="I1244" s="314"/>
      <c r="J1244" s="356"/>
      <c r="K1244" s="314"/>
      <c r="L1244" s="356"/>
      <c r="M1244" s="314"/>
      <c r="N1244" s="356"/>
      <c r="O1244" s="314"/>
      <c r="P1244" s="76"/>
      <c r="Q1244" s="336"/>
      <c r="R1244" s="76"/>
      <c r="S1244" s="336"/>
      <c r="T1244" s="315"/>
      <c r="U1244" s="316"/>
      <c r="V1244" s="316"/>
      <c r="W1244" s="452"/>
      <c r="X1244" s="452"/>
      <c r="Y1244" s="452"/>
      <c r="Z1244" s="452"/>
      <c r="AA1244" s="452"/>
      <c r="AB1244" s="452"/>
      <c r="AC1244" s="452"/>
      <c r="AD1244" s="311"/>
    </row>
    <row r="1245" spans="1:30" ht="19.5" customHeight="1">
      <c r="A1245" s="311"/>
      <c r="B1245" s="311"/>
      <c r="C1245" s="452"/>
      <c r="D1245" s="111" t="s">
        <v>2277</v>
      </c>
      <c r="E1245" s="452"/>
      <c r="F1245" s="531"/>
      <c r="G1245" s="314"/>
      <c r="H1245" s="356"/>
      <c r="I1245" s="314"/>
      <c r="J1245" s="356"/>
      <c r="K1245" s="314"/>
      <c r="L1245" s="356"/>
      <c r="M1245" s="314"/>
      <c r="N1245" s="356"/>
      <c r="O1245" s="314"/>
      <c r="P1245" s="76"/>
      <c r="Q1245" s="336"/>
      <c r="R1245" s="76"/>
      <c r="S1245" s="336"/>
      <c r="T1245" s="315"/>
      <c r="U1245" s="316"/>
      <c r="V1245" s="316"/>
      <c r="W1245" s="452"/>
      <c r="X1245" s="452"/>
      <c r="Y1245" s="452"/>
      <c r="Z1245" s="452"/>
      <c r="AA1245" s="452"/>
      <c r="AB1245" s="452"/>
      <c r="AC1245" s="452"/>
      <c r="AD1245" s="311"/>
    </row>
    <row r="1246" spans="1:30" ht="19.5" customHeight="1">
      <c r="A1246" s="311"/>
      <c r="B1246" s="311"/>
      <c r="C1246" s="452"/>
      <c r="D1246" s="111" t="s">
        <v>2278</v>
      </c>
      <c r="E1246" s="452"/>
      <c r="F1246" s="531"/>
      <c r="G1246" s="314"/>
      <c r="H1246" s="356"/>
      <c r="I1246" s="314"/>
      <c r="J1246" s="356"/>
      <c r="K1246" s="314"/>
      <c r="L1246" s="356"/>
      <c r="M1246" s="314"/>
      <c r="N1246" s="356"/>
      <c r="O1246" s="314"/>
      <c r="P1246" s="76"/>
      <c r="Q1246" s="336"/>
      <c r="R1246" s="76"/>
      <c r="S1246" s="336"/>
      <c r="T1246" s="315"/>
      <c r="U1246" s="316"/>
      <c r="V1246" s="316"/>
      <c r="W1246" s="452"/>
      <c r="X1246" s="452"/>
      <c r="Y1246" s="452"/>
      <c r="Z1246" s="452"/>
      <c r="AA1246" s="452"/>
      <c r="AB1246" s="452"/>
      <c r="AC1246" s="452"/>
      <c r="AD1246" s="311"/>
    </row>
    <row r="1247" spans="1:30" ht="19.5" customHeight="1">
      <c r="A1247" s="311"/>
      <c r="B1247" s="311"/>
      <c r="C1247" s="452"/>
      <c r="D1247" s="111" t="s">
        <v>2279</v>
      </c>
      <c r="E1247" s="452"/>
      <c r="F1247" s="531"/>
      <c r="G1247" s="314"/>
      <c r="H1247" s="356"/>
      <c r="I1247" s="314"/>
      <c r="J1247" s="356"/>
      <c r="K1247" s="314"/>
      <c r="L1247" s="356"/>
      <c r="M1247" s="314"/>
      <c r="N1247" s="356"/>
      <c r="O1247" s="314"/>
      <c r="P1247" s="76"/>
      <c r="Q1247" s="336"/>
      <c r="R1247" s="76"/>
      <c r="S1247" s="336"/>
      <c r="T1247" s="315"/>
      <c r="U1247" s="316"/>
      <c r="V1247" s="316"/>
      <c r="W1247" s="452"/>
      <c r="X1247" s="452"/>
      <c r="Y1247" s="452"/>
      <c r="Z1247" s="452"/>
      <c r="AA1247" s="452"/>
      <c r="AB1247" s="452"/>
      <c r="AC1247" s="452"/>
      <c r="AD1247" s="311"/>
    </row>
    <row r="1248" spans="1:30" ht="19.5" customHeight="1">
      <c r="A1248" s="311"/>
      <c r="B1248" s="311"/>
      <c r="C1248" s="452"/>
      <c r="D1248" s="111" t="s">
        <v>2280</v>
      </c>
      <c r="E1248" s="452"/>
      <c r="F1248" s="531"/>
      <c r="G1248" s="314"/>
      <c r="H1248" s="356"/>
      <c r="I1248" s="314"/>
      <c r="J1248" s="356"/>
      <c r="K1248" s="314"/>
      <c r="L1248" s="356"/>
      <c r="M1248" s="314"/>
      <c r="N1248" s="356"/>
      <c r="O1248" s="314"/>
      <c r="P1248" s="76"/>
      <c r="Q1248" s="336"/>
      <c r="R1248" s="76"/>
      <c r="S1248" s="336"/>
      <c r="T1248" s="315"/>
      <c r="U1248" s="316"/>
      <c r="V1248" s="316"/>
      <c r="W1248" s="452"/>
      <c r="X1248" s="452"/>
      <c r="Y1248" s="452"/>
      <c r="Z1248" s="452"/>
      <c r="AA1248" s="452"/>
      <c r="AB1248" s="452"/>
      <c r="AC1248" s="452"/>
      <c r="AD1248" s="311"/>
    </row>
    <row r="1249" spans="1:30" ht="19.5" customHeight="1">
      <c r="A1249" s="311"/>
      <c r="B1249" s="311"/>
      <c r="C1249" s="452"/>
      <c r="D1249" s="111" t="s">
        <v>2281</v>
      </c>
      <c r="E1249" s="452"/>
      <c r="F1249" s="531"/>
      <c r="G1249" s="314"/>
      <c r="H1249" s="356"/>
      <c r="I1249" s="314"/>
      <c r="J1249" s="356"/>
      <c r="K1249" s="314"/>
      <c r="L1249" s="356"/>
      <c r="M1249" s="314"/>
      <c r="N1249" s="356"/>
      <c r="O1249" s="314"/>
      <c r="P1249" s="76"/>
      <c r="Q1249" s="336"/>
      <c r="R1249" s="76"/>
      <c r="S1249" s="336"/>
      <c r="T1249" s="315"/>
      <c r="U1249" s="316"/>
      <c r="V1249" s="316"/>
      <c r="W1249" s="452"/>
      <c r="X1249" s="452"/>
      <c r="Y1249" s="452"/>
      <c r="Z1249" s="452"/>
      <c r="AA1249" s="452"/>
      <c r="AB1249" s="452"/>
      <c r="AC1249" s="452"/>
      <c r="AD1249" s="311"/>
    </row>
    <row r="1250" spans="1:30" ht="19.5" customHeight="1">
      <c r="A1250" s="311"/>
      <c r="B1250" s="311"/>
      <c r="C1250" s="452"/>
      <c r="D1250" s="111" t="s">
        <v>2594</v>
      </c>
      <c r="E1250" s="452"/>
      <c r="F1250" s="531"/>
      <c r="G1250" s="314"/>
      <c r="H1250" s="356"/>
      <c r="I1250" s="314"/>
      <c r="J1250" s="356"/>
      <c r="K1250" s="314"/>
      <c r="L1250" s="356"/>
      <c r="M1250" s="314"/>
      <c r="N1250" s="356"/>
      <c r="O1250" s="314"/>
      <c r="P1250" s="76"/>
      <c r="Q1250" s="336"/>
      <c r="R1250" s="76"/>
      <c r="S1250" s="336"/>
      <c r="T1250" s="315"/>
      <c r="U1250" s="316"/>
      <c r="V1250" s="316"/>
      <c r="W1250" s="452"/>
      <c r="X1250" s="452"/>
      <c r="Y1250" s="452"/>
      <c r="Z1250" s="452"/>
      <c r="AA1250" s="452"/>
      <c r="AB1250" s="452"/>
      <c r="AC1250" s="452"/>
      <c r="AD1250" s="311"/>
    </row>
    <row r="1251" spans="1:30" ht="19.5" customHeight="1">
      <c r="A1251" s="311"/>
      <c r="B1251" s="311"/>
      <c r="C1251" s="452"/>
      <c r="D1251" s="111" t="s">
        <v>7434</v>
      </c>
      <c r="E1251" s="452"/>
      <c r="F1251" s="531"/>
      <c r="G1251" s="314"/>
      <c r="H1251" s="356"/>
      <c r="I1251" s="314"/>
      <c r="J1251" s="356"/>
      <c r="K1251" s="314"/>
      <c r="L1251" s="356"/>
      <c r="M1251" s="314"/>
      <c r="N1251" s="356"/>
      <c r="O1251" s="314"/>
      <c r="P1251" s="76"/>
      <c r="Q1251" s="336"/>
      <c r="R1251" s="76"/>
      <c r="S1251" s="336"/>
      <c r="T1251" s="315"/>
      <c r="U1251" s="316"/>
      <c r="V1251" s="316"/>
      <c r="W1251" s="452"/>
      <c r="X1251" s="452"/>
      <c r="Y1251" s="452"/>
      <c r="Z1251" s="452"/>
      <c r="AA1251" s="452"/>
      <c r="AB1251" s="452"/>
      <c r="AC1251" s="452"/>
      <c r="AD1251" s="311"/>
    </row>
    <row r="1252" spans="1:30" ht="19.5" customHeight="1">
      <c r="A1252" s="311"/>
      <c r="B1252" s="311"/>
      <c r="C1252" s="452"/>
      <c r="D1252" s="111" t="s">
        <v>8949</v>
      </c>
      <c r="E1252" s="452"/>
      <c r="F1252" s="531"/>
      <c r="G1252" s="314"/>
      <c r="H1252" s="356"/>
      <c r="I1252" s="314"/>
      <c r="J1252" s="356"/>
      <c r="K1252" s="314"/>
      <c r="L1252" s="356"/>
      <c r="M1252" s="314"/>
      <c r="N1252" s="356"/>
      <c r="O1252" s="314"/>
      <c r="P1252" s="76"/>
      <c r="Q1252" s="336"/>
      <c r="R1252" s="76"/>
      <c r="S1252" s="336"/>
      <c r="T1252" s="315"/>
      <c r="U1252" s="316"/>
      <c r="V1252" s="316"/>
      <c r="W1252" s="452"/>
      <c r="X1252" s="452"/>
      <c r="Y1252" s="452"/>
      <c r="Z1252" s="452"/>
      <c r="AA1252" s="452"/>
      <c r="AB1252" s="452"/>
      <c r="AC1252" s="452"/>
      <c r="AD1252" s="311"/>
    </row>
    <row r="1253" spans="1:30" ht="19.5" customHeight="1">
      <c r="A1253" s="311"/>
      <c r="B1253" s="311"/>
      <c r="C1253" s="452"/>
      <c r="D1253" s="111" t="s">
        <v>8950</v>
      </c>
      <c r="E1253" s="452"/>
      <c r="F1253" s="531"/>
      <c r="G1253" s="314"/>
      <c r="H1253" s="356"/>
      <c r="I1253" s="314"/>
      <c r="J1253" s="356"/>
      <c r="K1253" s="314"/>
      <c r="L1253" s="356"/>
      <c r="M1253" s="314"/>
      <c r="N1253" s="356"/>
      <c r="O1253" s="314"/>
      <c r="P1253" s="76"/>
      <c r="Q1253" s="336"/>
      <c r="R1253" s="76"/>
      <c r="S1253" s="336"/>
      <c r="T1253" s="315"/>
      <c r="U1253" s="316"/>
      <c r="V1253" s="316"/>
      <c r="W1253" s="452"/>
      <c r="X1253" s="452"/>
      <c r="Y1253" s="452"/>
      <c r="Z1253" s="452"/>
      <c r="AA1253" s="452"/>
      <c r="AB1253" s="452"/>
      <c r="AC1253" s="452"/>
      <c r="AD1253" s="311"/>
    </row>
    <row r="1254" spans="1:30" ht="19.5" customHeight="1">
      <c r="A1254" s="311"/>
      <c r="B1254" s="311"/>
      <c r="C1254" s="452"/>
      <c r="D1254" s="111" t="s">
        <v>8951</v>
      </c>
      <c r="E1254" s="452"/>
      <c r="F1254" s="531"/>
      <c r="G1254" s="314"/>
      <c r="H1254" s="356"/>
      <c r="I1254" s="314"/>
      <c r="J1254" s="356"/>
      <c r="K1254" s="314"/>
      <c r="L1254" s="356"/>
      <c r="M1254" s="314"/>
      <c r="N1254" s="356"/>
      <c r="O1254" s="314"/>
      <c r="P1254" s="76"/>
      <c r="Q1254" s="336"/>
      <c r="R1254" s="76"/>
      <c r="S1254" s="336"/>
      <c r="T1254" s="315"/>
      <c r="U1254" s="316"/>
      <c r="V1254" s="316"/>
      <c r="W1254" s="452"/>
      <c r="X1254" s="452"/>
      <c r="Y1254" s="452"/>
      <c r="Z1254" s="452"/>
      <c r="AA1254" s="452"/>
      <c r="AB1254" s="452"/>
      <c r="AC1254" s="452"/>
      <c r="AD1254" s="311"/>
    </row>
    <row r="1255" spans="1:30" ht="19.5" customHeight="1">
      <c r="A1255" s="311"/>
      <c r="B1255" s="311"/>
      <c r="C1255" s="452"/>
      <c r="D1255" s="111" t="s">
        <v>8952</v>
      </c>
      <c r="E1255" s="452"/>
      <c r="F1255" s="531"/>
      <c r="G1255" s="314"/>
      <c r="H1255" s="356"/>
      <c r="I1255" s="314"/>
      <c r="J1255" s="356"/>
      <c r="K1255" s="314"/>
      <c r="L1255" s="356"/>
      <c r="M1255" s="314"/>
      <c r="N1255" s="356"/>
      <c r="O1255" s="314"/>
      <c r="P1255" s="76"/>
      <c r="Q1255" s="336"/>
      <c r="R1255" s="76"/>
      <c r="S1255" s="336"/>
      <c r="T1255" s="315"/>
      <c r="U1255" s="316"/>
      <c r="V1255" s="316"/>
      <c r="W1255" s="452"/>
      <c r="X1255" s="452"/>
      <c r="Y1255" s="452"/>
      <c r="Z1255" s="452"/>
      <c r="AA1255" s="452"/>
      <c r="AB1255" s="452"/>
      <c r="AC1255" s="452"/>
      <c r="AD1255" s="311"/>
    </row>
    <row r="1256" spans="1:30" ht="19.5" customHeight="1">
      <c r="A1256" s="311"/>
      <c r="B1256" s="311"/>
      <c r="C1256" s="452"/>
      <c r="D1256" s="111" t="s">
        <v>7394</v>
      </c>
      <c r="E1256" s="452"/>
      <c r="F1256" s="531"/>
      <c r="G1256" s="314"/>
      <c r="H1256" s="356"/>
      <c r="I1256" s="314"/>
      <c r="J1256" s="356"/>
      <c r="K1256" s="314"/>
      <c r="L1256" s="356"/>
      <c r="M1256" s="314"/>
      <c r="N1256" s="356"/>
      <c r="O1256" s="314"/>
      <c r="P1256" s="76"/>
      <c r="Q1256" s="336"/>
      <c r="R1256" s="76"/>
      <c r="S1256" s="336"/>
      <c r="T1256" s="315"/>
      <c r="U1256" s="316"/>
      <c r="V1256" s="316"/>
      <c r="W1256" s="452"/>
      <c r="X1256" s="452"/>
      <c r="Y1256" s="452"/>
      <c r="Z1256" s="452"/>
      <c r="AA1256" s="452"/>
      <c r="AB1256" s="452"/>
      <c r="AC1256" s="452"/>
      <c r="AD1256" s="311"/>
    </row>
    <row r="1257" spans="1:30" ht="19.5" customHeight="1">
      <c r="A1257" s="311"/>
      <c r="B1257" s="311"/>
      <c r="C1257" s="452"/>
      <c r="D1257" s="111" t="s">
        <v>8165</v>
      </c>
      <c r="E1257" s="452"/>
      <c r="F1257" s="531"/>
      <c r="G1257" s="314"/>
      <c r="H1257" s="356"/>
      <c r="I1257" s="314"/>
      <c r="J1257" s="356"/>
      <c r="K1257" s="314"/>
      <c r="L1257" s="356"/>
      <c r="M1257" s="314"/>
      <c r="N1257" s="356"/>
      <c r="O1257" s="314"/>
      <c r="P1257" s="76"/>
      <c r="Q1257" s="336"/>
      <c r="R1257" s="76"/>
      <c r="S1257" s="336"/>
      <c r="T1257" s="315"/>
      <c r="U1257" s="316"/>
      <c r="V1257" s="316"/>
      <c r="W1257" s="452"/>
      <c r="X1257" s="452"/>
      <c r="Y1257" s="452"/>
      <c r="Z1257" s="452"/>
      <c r="AA1257" s="452"/>
      <c r="AB1257" s="452"/>
      <c r="AC1257" s="452"/>
      <c r="AD1257" s="311"/>
    </row>
    <row r="1258" spans="1:30" ht="19.5" customHeight="1">
      <c r="A1258" s="311"/>
      <c r="B1258" s="311"/>
      <c r="C1258" s="452"/>
      <c r="D1258" s="111" t="s">
        <v>3777</v>
      </c>
      <c r="E1258" s="452"/>
      <c r="F1258" s="531"/>
      <c r="G1258" s="314"/>
      <c r="H1258" s="356"/>
      <c r="I1258" s="314"/>
      <c r="J1258" s="356"/>
      <c r="K1258" s="314"/>
      <c r="L1258" s="356"/>
      <c r="M1258" s="314"/>
      <c r="N1258" s="356"/>
      <c r="O1258" s="314"/>
      <c r="P1258" s="76"/>
      <c r="Q1258" s="336"/>
      <c r="R1258" s="76"/>
      <c r="S1258" s="336"/>
      <c r="T1258" s="315"/>
      <c r="U1258" s="316"/>
      <c r="V1258" s="316"/>
      <c r="W1258" s="452"/>
      <c r="X1258" s="452"/>
      <c r="Y1258" s="452"/>
      <c r="Z1258" s="452"/>
      <c r="AA1258" s="452"/>
      <c r="AB1258" s="452"/>
      <c r="AC1258" s="452"/>
      <c r="AD1258" s="311"/>
    </row>
    <row r="1259" spans="1:30" ht="19.5" customHeight="1">
      <c r="A1259" s="374" t="s">
        <v>3410</v>
      </c>
      <c r="B1259" s="374" t="s">
        <v>2617</v>
      </c>
      <c r="C1259" s="358" t="s">
        <v>3422</v>
      </c>
      <c r="D1259" s="374"/>
      <c r="E1259" s="358"/>
      <c r="F1259" s="443"/>
      <c r="G1259" s="444"/>
      <c r="H1259" s="443"/>
      <c r="I1259" s="444"/>
      <c r="J1259" s="443"/>
      <c r="K1259" s="444"/>
      <c r="L1259" s="443"/>
      <c r="M1259" s="444"/>
      <c r="N1259" s="443"/>
      <c r="O1259" s="444"/>
      <c r="P1259" s="490"/>
      <c r="Q1259" s="491"/>
      <c r="R1259" s="490"/>
      <c r="S1259" s="491"/>
      <c r="T1259" s="471"/>
      <c r="U1259" s="465"/>
      <c r="V1259" s="465"/>
      <c r="W1259" s="358"/>
      <c r="X1259" s="358"/>
      <c r="Y1259" s="358"/>
      <c r="Z1259" s="358"/>
      <c r="AA1259" s="358"/>
      <c r="AB1259" s="358"/>
      <c r="AC1259" s="358" t="s">
        <v>7010</v>
      </c>
      <c r="AD1259" s="374"/>
    </row>
    <row r="1260" spans="1:30" ht="20.100000000000001" customHeight="1">
      <c r="A1260" s="374" t="s">
        <v>3373</v>
      </c>
      <c r="B1260" s="374" t="s">
        <v>9001</v>
      </c>
      <c r="C1260" s="358" t="s">
        <v>3425</v>
      </c>
      <c r="D1260" s="374"/>
      <c r="E1260" s="358"/>
      <c r="F1260" s="443"/>
      <c r="G1260" s="444"/>
      <c r="H1260" s="443"/>
      <c r="I1260" s="444"/>
      <c r="J1260" s="443"/>
      <c r="K1260" s="444"/>
      <c r="L1260" s="443">
        <v>1</v>
      </c>
      <c r="M1260" s="444">
        <v>100</v>
      </c>
      <c r="N1260" s="443">
        <v>2</v>
      </c>
      <c r="O1260" s="444">
        <v>100</v>
      </c>
      <c r="P1260" s="471"/>
      <c r="Q1260" s="465"/>
      <c r="R1260" s="471">
        <v>1</v>
      </c>
      <c r="S1260" s="465">
        <v>100</v>
      </c>
      <c r="T1260" s="471"/>
      <c r="U1260" s="465"/>
      <c r="V1260" s="465"/>
      <c r="W1260" s="358"/>
      <c r="X1260" s="358"/>
      <c r="Y1260" s="358" t="s">
        <v>7010</v>
      </c>
      <c r="Z1260" s="358" t="s">
        <v>7010</v>
      </c>
      <c r="AA1260" s="358" t="s">
        <v>7010</v>
      </c>
      <c r="AB1260" s="358" t="s">
        <v>7010</v>
      </c>
      <c r="AC1260" s="358" t="s">
        <v>7010</v>
      </c>
      <c r="AD1260" s="374"/>
    </row>
    <row r="1261" spans="1:30" ht="20.100000000000001" customHeight="1">
      <c r="A1261" s="311"/>
      <c r="B1261" s="311"/>
      <c r="C1261" s="452"/>
      <c r="D1261" s="311" t="s">
        <v>1959</v>
      </c>
      <c r="E1261" s="452" t="s">
        <v>758</v>
      </c>
      <c r="F1261" s="531"/>
      <c r="G1261" s="314"/>
      <c r="H1261" s="356"/>
      <c r="I1261" s="314"/>
      <c r="J1261" s="356"/>
      <c r="K1261" s="314"/>
      <c r="L1261" s="356"/>
      <c r="M1261" s="314"/>
      <c r="N1261" s="356"/>
      <c r="O1261" s="314"/>
      <c r="P1261" s="315"/>
      <c r="Q1261" s="316"/>
      <c r="R1261" s="315"/>
      <c r="S1261" s="316"/>
      <c r="T1261" s="315"/>
      <c r="U1261" s="316"/>
      <c r="V1261" s="316"/>
      <c r="W1261" s="452"/>
      <c r="X1261" s="452"/>
      <c r="Y1261" s="452"/>
      <c r="Z1261" s="452"/>
      <c r="AA1261" s="452"/>
      <c r="AB1261" s="452"/>
      <c r="AC1261" s="452"/>
      <c r="AD1261" s="311"/>
    </row>
    <row r="1262" spans="1:30" ht="20.100000000000001" customHeight="1">
      <c r="A1262" s="311"/>
      <c r="B1262" s="311"/>
      <c r="C1262" s="452"/>
      <c r="D1262" s="311" t="s">
        <v>1960</v>
      </c>
      <c r="E1262" s="452"/>
      <c r="F1262" s="531"/>
      <c r="G1262" s="314"/>
      <c r="H1262" s="356"/>
      <c r="I1262" s="314"/>
      <c r="J1262" s="356"/>
      <c r="K1262" s="314"/>
      <c r="L1262" s="356"/>
      <c r="M1262" s="314"/>
      <c r="N1262" s="356"/>
      <c r="O1262" s="314"/>
      <c r="P1262" s="315"/>
      <c r="Q1262" s="316"/>
      <c r="R1262" s="315"/>
      <c r="S1262" s="316"/>
      <c r="T1262" s="315"/>
      <c r="U1262" s="316"/>
      <c r="V1262" s="316"/>
      <c r="W1262" s="452"/>
      <c r="X1262" s="452"/>
      <c r="Y1262" s="452"/>
      <c r="Z1262" s="452"/>
      <c r="AA1262" s="452"/>
      <c r="AB1262" s="452"/>
      <c r="AC1262" s="452"/>
      <c r="AD1262" s="311"/>
    </row>
    <row r="1263" spans="1:30" ht="20.100000000000001" customHeight="1">
      <c r="A1263" s="374" t="s">
        <v>3374</v>
      </c>
      <c r="B1263" s="374" t="s">
        <v>7440</v>
      </c>
      <c r="C1263" s="358" t="s">
        <v>3426</v>
      </c>
      <c r="D1263" s="374"/>
      <c r="E1263" s="358"/>
      <c r="F1263" s="443"/>
      <c r="G1263" s="444"/>
      <c r="H1263" s="443"/>
      <c r="I1263" s="444"/>
      <c r="J1263" s="443"/>
      <c r="K1263" s="444"/>
      <c r="L1263" s="443"/>
      <c r="M1263" s="444"/>
      <c r="N1263" s="443"/>
      <c r="O1263" s="444"/>
      <c r="P1263" s="471"/>
      <c r="Q1263" s="465"/>
      <c r="R1263" s="471"/>
      <c r="S1263" s="465"/>
      <c r="T1263" s="471"/>
      <c r="U1263" s="465"/>
      <c r="V1263" s="465"/>
      <c r="W1263" s="358"/>
      <c r="X1263" s="358"/>
      <c r="Y1263" s="358" t="s">
        <v>7010</v>
      </c>
      <c r="Z1263" s="358" t="s">
        <v>7010</v>
      </c>
      <c r="AA1263" s="358" t="s">
        <v>7010</v>
      </c>
      <c r="AB1263" s="358" t="s">
        <v>7010</v>
      </c>
      <c r="AC1263" s="358" t="s">
        <v>7010</v>
      </c>
      <c r="AD1263" s="374"/>
    </row>
    <row r="1264" spans="1:30" ht="20.100000000000001" customHeight="1">
      <c r="A1264" s="311"/>
      <c r="B1264" s="311"/>
      <c r="C1264" s="452"/>
      <c r="D1264" s="311" t="s">
        <v>8188</v>
      </c>
      <c r="E1264" s="452" t="s">
        <v>132</v>
      </c>
      <c r="F1264" s="531"/>
      <c r="G1264" s="314"/>
      <c r="H1264" s="356"/>
      <c r="I1264" s="314"/>
      <c r="J1264" s="356"/>
      <c r="K1264" s="314"/>
      <c r="L1264" s="356"/>
      <c r="M1264" s="314"/>
      <c r="N1264" s="356"/>
      <c r="O1264" s="314"/>
      <c r="P1264" s="315"/>
      <c r="Q1264" s="316"/>
      <c r="R1264" s="315"/>
      <c r="S1264" s="316"/>
      <c r="T1264" s="315"/>
      <c r="U1264" s="316"/>
      <c r="V1264" s="316"/>
      <c r="W1264" s="452"/>
      <c r="X1264" s="452"/>
      <c r="Y1264" s="452"/>
      <c r="Z1264" s="452"/>
      <c r="AA1264" s="452"/>
      <c r="AB1264" s="452"/>
      <c r="AC1264" s="452"/>
      <c r="AD1264" s="311"/>
    </row>
    <row r="1265" spans="1:30" ht="20.100000000000001" customHeight="1">
      <c r="A1265" s="311"/>
      <c r="B1265" s="311"/>
      <c r="C1265" s="452"/>
      <c r="D1265" s="311" t="s">
        <v>7312</v>
      </c>
      <c r="E1265" s="452"/>
      <c r="F1265" s="531"/>
      <c r="G1265" s="314"/>
      <c r="H1265" s="356"/>
      <c r="I1265" s="314"/>
      <c r="J1265" s="356"/>
      <c r="K1265" s="314"/>
      <c r="L1265" s="356"/>
      <c r="M1265" s="314"/>
      <c r="N1265" s="356"/>
      <c r="O1265" s="314"/>
      <c r="P1265" s="315"/>
      <c r="Q1265" s="316"/>
      <c r="R1265" s="315"/>
      <c r="S1265" s="316"/>
      <c r="T1265" s="315"/>
      <c r="U1265" s="316"/>
      <c r="V1265" s="316"/>
      <c r="W1265" s="452"/>
      <c r="X1265" s="452"/>
      <c r="Y1265" s="452"/>
      <c r="Z1265" s="452"/>
      <c r="AA1265" s="452"/>
      <c r="AB1265" s="452"/>
      <c r="AC1265" s="452"/>
      <c r="AD1265" s="311"/>
    </row>
    <row r="1266" spans="1:30" ht="20.100000000000001" customHeight="1">
      <c r="A1266" s="374" t="s">
        <v>3375</v>
      </c>
      <c r="B1266" s="374" t="s">
        <v>9002</v>
      </c>
      <c r="C1266" s="358" t="s">
        <v>3427</v>
      </c>
      <c r="D1266" s="374"/>
      <c r="E1266" s="358"/>
      <c r="F1266" s="443"/>
      <c r="G1266" s="444"/>
      <c r="H1266" s="443">
        <v>1</v>
      </c>
      <c r="I1266" s="444">
        <v>100</v>
      </c>
      <c r="J1266" s="443"/>
      <c r="K1266" s="444"/>
      <c r="L1266" s="443"/>
      <c r="M1266" s="444"/>
      <c r="N1266" s="443">
        <v>1</v>
      </c>
      <c r="O1266" s="444">
        <v>100</v>
      </c>
      <c r="P1266" s="471"/>
      <c r="Q1266" s="465"/>
      <c r="R1266" s="471"/>
      <c r="S1266" s="465"/>
      <c r="T1266" s="471">
        <v>2</v>
      </c>
      <c r="U1266" s="465">
        <v>100</v>
      </c>
      <c r="V1266" s="465"/>
      <c r="W1266" s="358"/>
      <c r="X1266" s="358"/>
      <c r="Y1266" s="358" t="s">
        <v>7010</v>
      </c>
      <c r="Z1266" s="358" t="s">
        <v>7010</v>
      </c>
      <c r="AA1266" s="358" t="s">
        <v>7010</v>
      </c>
      <c r="AB1266" s="358" t="s">
        <v>7010</v>
      </c>
      <c r="AC1266" s="358" t="s">
        <v>7010</v>
      </c>
      <c r="AD1266" s="374"/>
    </row>
    <row r="1267" spans="1:30" ht="20.100000000000001" customHeight="1">
      <c r="A1267" s="311"/>
      <c r="B1267" s="311"/>
      <c r="C1267" s="452"/>
      <c r="D1267" s="311" t="s">
        <v>1959</v>
      </c>
      <c r="E1267" s="452" t="s">
        <v>758</v>
      </c>
      <c r="F1267" s="531"/>
      <c r="G1267" s="314"/>
      <c r="H1267" s="356"/>
      <c r="I1267" s="314"/>
      <c r="J1267" s="356"/>
      <c r="K1267" s="314"/>
      <c r="L1267" s="356"/>
      <c r="M1267" s="314"/>
      <c r="N1267" s="356"/>
      <c r="O1267" s="314"/>
      <c r="P1267" s="315"/>
      <c r="Q1267" s="316"/>
      <c r="R1267" s="315"/>
      <c r="S1267" s="316"/>
      <c r="T1267" s="315"/>
      <c r="U1267" s="316"/>
      <c r="V1267" s="316"/>
      <c r="W1267" s="452"/>
      <c r="X1267" s="452"/>
      <c r="Y1267" s="452"/>
      <c r="Z1267" s="452"/>
      <c r="AA1267" s="452"/>
      <c r="AB1267" s="452"/>
      <c r="AC1267" s="452"/>
      <c r="AD1267" s="311"/>
    </row>
    <row r="1268" spans="1:30" ht="20.100000000000001" customHeight="1">
      <c r="A1268" s="311"/>
      <c r="B1268" s="311"/>
      <c r="C1268" s="452"/>
      <c r="D1268" s="311" t="s">
        <v>1960</v>
      </c>
      <c r="E1268" s="452"/>
      <c r="F1268" s="531"/>
      <c r="G1268" s="314"/>
      <c r="H1268" s="356"/>
      <c r="I1268" s="314"/>
      <c r="J1268" s="356"/>
      <c r="K1268" s="314"/>
      <c r="L1268" s="356"/>
      <c r="M1268" s="314"/>
      <c r="N1268" s="356"/>
      <c r="O1268" s="314"/>
      <c r="P1268" s="315"/>
      <c r="Q1268" s="316"/>
      <c r="R1268" s="315"/>
      <c r="S1268" s="316"/>
      <c r="T1268" s="315"/>
      <c r="U1268" s="316"/>
      <c r="V1268" s="316"/>
      <c r="W1268" s="452"/>
      <c r="X1268" s="452"/>
      <c r="Y1268" s="452"/>
      <c r="Z1268" s="452"/>
      <c r="AA1268" s="452"/>
      <c r="AB1268" s="452"/>
      <c r="AC1268" s="452"/>
      <c r="AD1268" s="311"/>
    </row>
    <row r="1269" spans="1:30" ht="20.100000000000001" customHeight="1">
      <c r="A1269" s="374" t="s">
        <v>3376</v>
      </c>
      <c r="B1269" s="374" t="s">
        <v>7441</v>
      </c>
      <c r="C1269" s="358" t="s">
        <v>3428</v>
      </c>
      <c r="D1269" s="374"/>
      <c r="E1269" s="358"/>
      <c r="F1269" s="443"/>
      <c r="G1269" s="444"/>
      <c r="H1269" s="443"/>
      <c r="I1269" s="444"/>
      <c r="J1269" s="443"/>
      <c r="K1269" s="444"/>
      <c r="L1269" s="443"/>
      <c r="M1269" s="444"/>
      <c r="N1269" s="443"/>
      <c r="O1269" s="444"/>
      <c r="P1269" s="471"/>
      <c r="Q1269" s="465"/>
      <c r="R1269" s="471"/>
      <c r="S1269" s="465"/>
      <c r="T1269" s="471"/>
      <c r="U1269" s="465"/>
      <c r="V1269" s="465"/>
      <c r="W1269" s="358"/>
      <c r="X1269" s="358"/>
      <c r="Y1269" s="358" t="s">
        <v>7010</v>
      </c>
      <c r="Z1269" s="358" t="s">
        <v>7010</v>
      </c>
      <c r="AA1269" s="358" t="s">
        <v>7010</v>
      </c>
      <c r="AB1269" s="358" t="s">
        <v>7010</v>
      </c>
      <c r="AC1269" s="358" t="s">
        <v>7010</v>
      </c>
      <c r="AD1269" s="374"/>
    </row>
    <row r="1270" spans="1:30" ht="20.100000000000001" customHeight="1">
      <c r="A1270" s="311"/>
      <c r="B1270" s="311"/>
      <c r="C1270" s="452"/>
      <c r="D1270" s="311" t="s">
        <v>1959</v>
      </c>
      <c r="E1270" s="452" t="s">
        <v>758</v>
      </c>
      <c r="F1270" s="531"/>
      <c r="G1270" s="314"/>
      <c r="H1270" s="356"/>
      <c r="I1270" s="314"/>
      <c r="J1270" s="356"/>
      <c r="K1270" s="314"/>
      <c r="L1270" s="356"/>
      <c r="M1270" s="314"/>
      <c r="N1270" s="356"/>
      <c r="O1270" s="314"/>
      <c r="P1270" s="315"/>
      <c r="Q1270" s="316"/>
      <c r="R1270" s="315"/>
      <c r="S1270" s="316"/>
      <c r="T1270" s="315"/>
      <c r="U1270" s="316"/>
      <c r="V1270" s="316"/>
      <c r="W1270" s="452"/>
      <c r="X1270" s="452"/>
      <c r="Y1270" s="452"/>
      <c r="Z1270" s="452"/>
      <c r="AA1270" s="452"/>
      <c r="AB1270" s="452"/>
      <c r="AC1270" s="452"/>
      <c r="AD1270" s="311"/>
    </row>
    <row r="1271" spans="1:30" ht="20.100000000000001" customHeight="1">
      <c r="A1271" s="311"/>
      <c r="B1271" s="311"/>
      <c r="C1271" s="452"/>
      <c r="D1271" s="311" t="s">
        <v>1960</v>
      </c>
      <c r="E1271" s="452"/>
      <c r="F1271" s="531"/>
      <c r="G1271" s="314"/>
      <c r="H1271" s="356"/>
      <c r="I1271" s="314"/>
      <c r="J1271" s="356"/>
      <c r="K1271" s="314"/>
      <c r="L1271" s="356"/>
      <c r="M1271" s="314"/>
      <c r="N1271" s="356"/>
      <c r="O1271" s="314"/>
      <c r="P1271" s="315"/>
      <c r="Q1271" s="316"/>
      <c r="R1271" s="315"/>
      <c r="S1271" s="316"/>
      <c r="T1271" s="315"/>
      <c r="U1271" s="316"/>
      <c r="V1271" s="316"/>
      <c r="W1271" s="452"/>
      <c r="X1271" s="452"/>
      <c r="Y1271" s="452"/>
      <c r="Z1271" s="452"/>
      <c r="AA1271" s="452"/>
      <c r="AB1271" s="452"/>
      <c r="AC1271" s="452"/>
      <c r="AD1271" s="311"/>
    </row>
    <row r="1272" spans="1:30" ht="20.100000000000001" customHeight="1">
      <c r="A1272" s="374" t="s">
        <v>3377</v>
      </c>
      <c r="B1272" s="374" t="s">
        <v>9003</v>
      </c>
      <c r="C1272" s="358" t="s">
        <v>3335</v>
      </c>
      <c r="D1272" s="374" t="s">
        <v>8964</v>
      </c>
      <c r="E1272" s="358" t="s">
        <v>7351</v>
      </c>
      <c r="F1272" s="443"/>
      <c r="G1272" s="444"/>
      <c r="H1272" s="443"/>
      <c r="I1272" s="444"/>
      <c r="J1272" s="443"/>
      <c r="K1272" s="444"/>
      <c r="L1272" s="443">
        <v>1</v>
      </c>
      <c r="M1272" s="444">
        <v>100</v>
      </c>
      <c r="N1272" s="443">
        <v>1</v>
      </c>
      <c r="O1272" s="444">
        <v>33.299999999999997</v>
      </c>
      <c r="P1272" s="471"/>
      <c r="Q1272" s="465"/>
      <c r="R1272" s="471"/>
      <c r="S1272" s="465"/>
      <c r="T1272" s="471">
        <v>1</v>
      </c>
      <c r="U1272" s="465">
        <v>50</v>
      </c>
      <c r="V1272" s="465"/>
      <c r="W1272" s="358"/>
      <c r="X1272" s="358"/>
      <c r="Y1272" s="358" t="s">
        <v>7010</v>
      </c>
      <c r="Z1272" s="358" t="s">
        <v>7010</v>
      </c>
      <c r="AA1272" s="358" t="s">
        <v>7010</v>
      </c>
      <c r="AB1272" s="358" t="s">
        <v>7010</v>
      </c>
      <c r="AC1272" s="358" t="s">
        <v>7010</v>
      </c>
      <c r="AD1272" s="374"/>
    </row>
    <row r="1273" spans="1:30" ht="20.100000000000001" customHeight="1">
      <c r="A1273" s="311"/>
      <c r="B1273" s="311"/>
      <c r="C1273" s="452"/>
      <c r="D1273" s="311" t="s">
        <v>8965</v>
      </c>
      <c r="E1273" s="452"/>
      <c r="F1273" s="531"/>
      <c r="G1273" s="314"/>
      <c r="H1273" s="356">
        <v>1</v>
      </c>
      <c r="I1273" s="314">
        <v>100</v>
      </c>
      <c r="J1273" s="356"/>
      <c r="K1273" s="314"/>
      <c r="L1273" s="356"/>
      <c r="M1273" s="314"/>
      <c r="N1273" s="356"/>
      <c r="O1273" s="314"/>
      <c r="P1273" s="315"/>
      <c r="Q1273" s="316"/>
      <c r="R1273" s="315"/>
      <c r="S1273" s="316"/>
      <c r="T1273" s="315"/>
      <c r="U1273" s="316"/>
      <c r="V1273" s="316"/>
      <c r="W1273" s="452"/>
      <c r="X1273" s="452"/>
      <c r="Y1273" s="452"/>
      <c r="Z1273" s="452"/>
      <c r="AA1273" s="452"/>
      <c r="AB1273" s="452"/>
      <c r="AC1273" s="452"/>
      <c r="AD1273" s="311"/>
    </row>
    <row r="1274" spans="1:30" ht="20.100000000000001" customHeight="1">
      <c r="A1274" s="311"/>
      <c r="B1274" s="311"/>
      <c r="C1274" s="452"/>
      <c r="D1274" s="311" t="s">
        <v>8966</v>
      </c>
      <c r="E1274" s="452"/>
      <c r="F1274" s="531"/>
      <c r="G1274" s="314"/>
      <c r="H1274" s="356"/>
      <c r="I1274" s="314"/>
      <c r="J1274" s="356"/>
      <c r="K1274" s="314"/>
      <c r="L1274" s="356"/>
      <c r="M1274" s="314"/>
      <c r="N1274" s="356"/>
      <c r="O1274" s="314"/>
      <c r="P1274" s="315"/>
      <c r="Q1274" s="316"/>
      <c r="R1274" s="315"/>
      <c r="S1274" s="316"/>
      <c r="T1274" s="315">
        <v>1</v>
      </c>
      <c r="U1274" s="316">
        <v>50</v>
      </c>
      <c r="V1274" s="316"/>
      <c r="W1274" s="452"/>
      <c r="X1274" s="452"/>
      <c r="Y1274" s="452"/>
      <c r="Z1274" s="452"/>
      <c r="AA1274" s="452"/>
      <c r="AB1274" s="452"/>
      <c r="AC1274" s="452"/>
      <c r="AD1274" s="311"/>
    </row>
    <row r="1275" spans="1:30" ht="20.100000000000001" customHeight="1">
      <c r="A1275" s="311"/>
      <c r="B1275" s="311"/>
      <c r="C1275" s="452"/>
      <c r="D1275" s="311" t="s">
        <v>8967</v>
      </c>
      <c r="E1275" s="452"/>
      <c r="F1275" s="531"/>
      <c r="G1275" s="314"/>
      <c r="H1275" s="356"/>
      <c r="I1275" s="314"/>
      <c r="J1275" s="356"/>
      <c r="K1275" s="314"/>
      <c r="L1275" s="356"/>
      <c r="M1275" s="314"/>
      <c r="N1275" s="356"/>
      <c r="O1275" s="314"/>
      <c r="P1275" s="315"/>
      <c r="Q1275" s="316"/>
      <c r="R1275" s="315"/>
      <c r="S1275" s="316"/>
      <c r="T1275" s="315"/>
      <c r="U1275" s="316"/>
      <c r="V1275" s="316"/>
      <c r="W1275" s="452"/>
      <c r="X1275" s="452"/>
      <c r="Y1275" s="452"/>
      <c r="Z1275" s="452"/>
      <c r="AA1275" s="452"/>
      <c r="AB1275" s="452"/>
      <c r="AC1275" s="452"/>
      <c r="AD1275" s="311"/>
    </row>
    <row r="1276" spans="1:30" ht="20.100000000000001" customHeight="1">
      <c r="A1276" s="311"/>
      <c r="B1276" s="311"/>
      <c r="C1276" s="452"/>
      <c r="D1276" s="311" t="s">
        <v>8968</v>
      </c>
      <c r="E1276" s="452"/>
      <c r="F1276" s="531"/>
      <c r="G1276" s="314"/>
      <c r="H1276" s="356"/>
      <c r="I1276" s="314"/>
      <c r="J1276" s="356"/>
      <c r="K1276" s="314"/>
      <c r="L1276" s="356"/>
      <c r="M1276" s="314"/>
      <c r="N1276" s="356">
        <v>1</v>
      </c>
      <c r="O1276" s="314">
        <v>33.299999999999997</v>
      </c>
      <c r="P1276" s="315"/>
      <c r="Q1276" s="316"/>
      <c r="R1276" s="315"/>
      <c r="S1276" s="316"/>
      <c r="T1276" s="315"/>
      <c r="U1276" s="316"/>
      <c r="V1276" s="316"/>
      <c r="W1276" s="452"/>
      <c r="X1276" s="452"/>
      <c r="Y1276" s="452"/>
      <c r="Z1276" s="452"/>
      <c r="AA1276" s="452"/>
      <c r="AB1276" s="452"/>
      <c r="AC1276" s="452"/>
      <c r="AD1276" s="311"/>
    </row>
    <row r="1277" spans="1:30" ht="20.100000000000001" customHeight="1">
      <c r="A1277" s="311"/>
      <c r="B1277" s="311"/>
      <c r="C1277" s="452"/>
      <c r="D1277" s="311" t="s">
        <v>8969</v>
      </c>
      <c r="E1277" s="452"/>
      <c r="F1277" s="531"/>
      <c r="G1277" s="314"/>
      <c r="H1277" s="356"/>
      <c r="I1277" s="314"/>
      <c r="J1277" s="356"/>
      <c r="K1277" s="314"/>
      <c r="L1277" s="356"/>
      <c r="M1277" s="314"/>
      <c r="N1277" s="356">
        <v>1</v>
      </c>
      <c r="O1277" s="314">
        <v>33.299999999999997</v>
      </c>
      <c r="P1277" s="315"/>
      <c r="Q1277" s="316"/>
      <c r="R1277" s="315"/>
      <c r="S1277" s="316"/>
      <c r="T1277" s="315"/>
      <c r="U1277" s="316"/>
      <c r="V1277" s="316"/>
      <c r="W1277" s="452"/>
      <c r="X1277" s="452"/>
      <c r="Y1277" s="452"/>
      <c r="Z1277" s="452"/>
      <c r="AA1277" s="452"/>
      <c r="AB1277" s="452"/>
      <c r="AC1277" s="452"/>
      <c r="AD1277" s="311"/>
    </row>
    <row r="1278" spans="1:30" ht="20.100000000000001" customHeight="1">
      <c r="A1278" s="311"/>
      <c r="B1278" s="311"/>
      <c r="C1278" s="452"/>
      <c r="D1278" s="311" t="s">
        <v>3242</v>
      </c>
      <c r="E1278" s="452"/>
      <c r="F1278" s="531"/>
      <c r="G1278" s="314"/>
      <c r="H1278" s="356"/>
      <c r="I1278" s="314"/>
      <c r="J1278" s="356"/>
      <c r="K1278" s="314"/>
      <c r="L1278" s="356"/>
      <c r="M1278" s="314"/>
      <c r="N1278" s="356"/>
      <c r="O1278" s="314"/>
      <c r="P1278" s="315"/>
      <c r="Q1278" s="316"/>
      <c r="R1278" s="315">
        <v>1</v>
      </c>
      <c r="S1278" s="316">
        <v>100</v>
      </c>
      <c r="T1278" s="315"/>
      <c r="U1278" s="316"/>
      <c r="V1278" s="316"/>
      <c r="W1278" s="452"/>
      <c r="X1278" s="452"/>
      <c r="Y1278" s="452"/>
      <c r="Z1278" s="452"/>
      <c r="AA1278" s="452"/>
      <c r="AB1278" s="452"/>
      <c r="AC1278" s="452"/>
      <c r="AD1278" s="311"/>
    </row>
    <row r="1279" spans="1:30" ht="20.100000000000001" customHeight="1">
      <c r="A1279" s="311"/>
      <c r="B1279" s="311"/>
      <c r="C1279" s="452"/>
      <c r="D1279" s="311" t="s">
        <v>1861</v>
      </c>
      <c r="E1279" s="452"/>
      <c r="F1279" s="531"/>
      <c r="G1279" s="314"/>
      <c r="H1279" s="356"/>
      <c r="I1279" s="314"/>
      <c r="J1279" s="356"/>
      <c r="K1279" s="314"/>
      <c r="L1279" s="356"/>
      <c r="M1279" s="314"/>
      <c r="N1279" s="356"/>
      <c r="O1279" s="314"/>
      <c r="P1279" s="315"/>
      <c r="Q1279" s="316"/>
      <c r="R1279" s="315"/>
      <c r="S1279" s="316"/>
      <c r="T1279" s="315"/>
      <c r="U1279" s="316"/>
      <c r="V1279" s="316"/>
      <c r="W1279" s="452"/>
      <c r="X1279" s="452"/>
      <c r="Y1279" s="452"/>
      <c r="Z1279" s="452"/>
      <c r="AA1279" s="452"/>
      <c r="AB1279" s="452"/>
      <c r="AC1279" s="452"/>
      <c r="AD1279" s="311"/>
    </row>
    <row r="1280" spans="1:30" ht="20.100000000000001" customHeight="1">
      <c r="A1280" s="311"/>
      <c r="B1280" s="311"/>
      <c r="C1280" s="452"/>
      <c r="D1280" s="311" t="s">
        <v>1862</v>
      </c>
      <c r="E1280" s="452"/>
      <c r="F1280" s="531"/>
      <c r="G1280" s="314"/>
      <c r="H1280" s="356"/>
      <c r="I1280" s="314"/>
      <c r="J1280" s="356"/>
      <c r="K1280" s="314"/>
      <c r="L1280" s="356"/>
      <c r="M1280" s="314"/>
      <c r="N1280" s="356"/>
      <c r="O1280" s="314"/>
      <c r="P1280" s="315"/>
      <c r="Q1280" s="316"/>
      <c r="R1280" s="315"/>
      <c r="S1280" s="316"/>
      <c r="T1280" s="315"/>
      <c r="U1280" s="316"/>
      <c r="V1280" s="316"/>
      <c r="W1280" s="452"/>
      <c r="X1280" s="452"/>
      <c r="Y1280" s="452"/>
      <c r="Z1280" s="452"/>
      <c r="AA1280" s="452"/>
      <c r="AB1280" s="452"/>
      <c r="AC1280" s="452"/>
      <c r="AD1280" s="311"/>
    </row>
    <row r="1281" spans="1:30" ht="20.100000000000001" customHeight="1">
      <c r="A1281" s="374" t="s">
        <v>3378</v>
      </c>
      <c r="B1281" s="374" t="s">
        <v>7442</v>
      </c>
      <c r="C1281" s="358" t="s">
        <v>3429</v>
      </c>
      <c r="D1281" s="374"/>
      <c r="E1281" s="358"/>
      <c r="F1281" s="443"/>
      <c r="G1281" s="444"/>
      <c r="H1281" s="443"/>
      <c r="I1281" s="444"/>
      <c r="J1281" s="443"/>
      <c r="K1281" s="444"/>
      <c r="L1281" s="443"/>
      <c r="M1281" s="444"/>
      <c r="N1281" s="443"/>
      <c r="O1281" s="444"/>
      <c r="P1281" s="471"/>
      <c r="Q1281" s="465"/>
      <c r="R1281" s="471">
        <v>1</v>
      </c>
      <c r="S1281" s="465">
        <v>100</v>
      </c>
      <c r="T1281" s="471"/>
      <c r="U1281" s="465"/>
      <c r="V1281" s="465"/>
      <c r="W1281" s="358"/>
      <c r="X1281" s="358"/>
      <c r="Y1281" s="358" t="s">
        <v>7010</v>
      </c>
      <c r="Z1281" s="358" t="s">
        <v>7010</v>
      </c>
      <c r="AA1281" s="358" t="s">
        <v>7010</v>
      </c>
      <c r="AB1281" s="358" t="s">
        <v>7010</v>
      </c>
      <c r="AC1281" s="358" t="s">
        <v>7010</v>
      </c>
      <c r="AD1281" s="374"/>
    </row>
    <row r="1282" spans="1:30" ht="20.100000000000001" customHeight="1">
      <c r="A1282" s="374" t="s">
        <v>3379</v>
      </c>
      <c r="B1282" s="374" t="s">
        <v>7443</v>
      </c>
      <c r="C1282" s="358" t="s">
        <v>3335</v>
      </c>
      <c r="D1282" s="374" t="s">
        <v>8970</v>
      </c>
      <c r="E1282" s="358" t="s">
        <v>7351</v>
      </c>
      <c r="F1282" s="443"/>
      <c r="G1282" s="444"/>
      <c r="H1282" s="443"/>
      <c r="I1282" s="444"/>
      <c r="J1282" s="443"/>
      <c r="K1282" s="444"/>
      <c r="L1282" s="443"/>
      <c r="M1282" s="444"/>
      <c r="N1282" s="443"/>
      <c r="O1282" s="444"/>
      <c r="P1282" s="471"/>
      <c r="Q1282" s="465"/>
      <c r="R1282" s="471"/>
      <c r="S1282" s="465"/>
      <c r="T1282" s="471"/>
      <c r="U1282" s="465"/>
      <c r="V1282" s="465"/>
      <c r="W1282" s="358"/>
      <c r="X1282" s="358"/>
      <c r="Y1282" s="358" t="s">
        <v>7010</v>
      </c>
      <c r="Z1282" s="358" t="s">
        <v>7010</v>
      </c>
      <c r="AA1282" s="358" t="s">
        <v>7010</v>
      </c>
      <c r="AB1282" s="358" t="s">
        <v>7010</v>
      </c>
      <c r="AC1282" s="358" t="s">
        <v>7010</v>
      </c>
      <c r="AD1282" s="374"/>
    </row>
    <row r="1283" spans="1:30" ht="20.100000000000001" customHeight="1">
      <c r="A1283" s="311"/>
      <c r="B1283" s="311"/>
      <c r="C1283" s="452"/>
      <c r="D1283" s="311" t="s">
        <v>8971</v>
      </c>
      <c r="E1283" s="452"/>
      <c r="F1283" s="531"/>
      <c r="G1283" s="314"/>
      <c r="H1283" s="356"/>
      <c r="I1283" s="314"/>
      <c r="J1283" s="356"/>
      <c r="K1283" s="314"/>
      <c r="L1283" s="356"/>
      <c r="M1283" s="314"/>
      <c r="N1283" s="356"/>
      <c r="O1283" s="314"/>
      <c r="P1283" s="315"/>
      <c r="Q1283" s="316"/>
      <c r="R1283" s="315"/>
      <c r="S1283" s="316"/>
      <c r="T1283" s="315"/>
      <c r="U1283" s="316"/>
      <c r="V1283" s="316"/>
      <c r="W1283" s="452"/>
      <c r="X1283" s="452"/>
      <c r="Y1283" s="452"/>
      <c r="Z1283" s="452"/>
      <c r="AA1283" s="452"/>
      <c r="AB1283" s="452"/>
      <c r="AC1283" s="452"/>
      <c r="AD1283" s="311"/>
    </row>
    <row r="1284" spans="1:30" ht="20.100000000000001" customHeight="1">
      <c r="A1284" s="311"/>
      <c r="B1284" s="311"/>
      <c r="C1284" s="452"/>
      <c r="D1284" s="311" t="s">
        <v>3097</v>
      </c>
      <c r="E1284" s="452"/>
      <c r="F1284" s="531"/>
      <c r="G1284" s="314"/>
      <c r="H1284" s="356"/>
      <c r="I1284" s="314"/>
      <c r="J1284" s="356"/>
      <c r="K1284" s="314"/>
      <c r="L1284" s="356"/>
      <c r="M1284" s="314"/>
      <c r="N1284" s="356">
        <v>1</v>
      </c>
      <c r="O1284" s="314">
        <v>33.299999999999997</v>
      </c>
      <c r="P1284" s="315"/>
      <c r="Q1284" s="316"/>
      <c r="R1284" s="315"/>
      <c r="S1284" s="316"/>
      <c r="T1284" s="315"/>
      <c r="U1284" s="316"/>
      <c r="V1284" s="316"/>
      <c r="W1284" s="452"/>
      <c r="X1284" s="452"/>
      <c r="Y1284" s="452"/>
      <c r="Z1284" s="452"/>
      <c r="AA1284" s="452"/>
      <c r="AB1284" s="452"/>
      <c r="AC1284" s="452"/>
      <c r="AD1284" s="311"/>
    </row>
    <row r="1285" spans="1:30" ht="20.100000000000001" customHeight="1">
      <c r="A1285" s="311"/>
      <c r="B1285" s="311"/>
      <c r="C1285" s="452"/>
      <c r="D1285" s="311" t="s">
        <v>8972</v>
      </c>
      <c r="E1285" s="452"/>
      <c r="F1285" s="531"/>
      <c r="G1285" s="314"/>
      <c r="H1285" s="356"/>
      <c r="I1285" s="314"/>
      <c r="J1285" s="356"/>
      <c r="K1285" s="314"/>
      <c r="L1285" s="356"/>
      <c r="M1285" s="314"/>
      <c r="N1285" s="356">
        <v>2</v>
      </c>
      <c r="O1285" s="314">
        <v>66.7</v>
      </c>
      <c r="P1285" s="315"/>
      <c r="Q1285" s="316"/>
      <c r="R1285" s="315">
        <v>1</v>
      </c>
      <c r="S1285" s="316">
        <v>100</v>
      </c>
      <c r="T1285" s="315">
        <v>1</v>
      </c>
      <c r="U1285" s="316">
        <v>50</v>
      </c>
      <c r="V1285" s="316"/>
      <c r="W1285" s="452"/>
      <c r="X1285" s="452"/>
      <c r="Y1285" s="452"/>
      <c r="Z1285" s="452"/>
      <c r="AA1285" s="452"/>
      <c r="AB1285" s="452"/>
      <c r="AC1285" s="452"/>
      <c r="AD1285" s="311"/>
    </row>
    <row r="1286" spans="1:30" ht="20.100000000000001" customHeight="1">
      <c r="A1286" s="311"/>
      <c r="B1286" s="311"/>
      <c r="C1286" s="452"/>
      <c r="D1286" s="311" t="s">
        <v>8973</v>
      </c>
      <c r="E1286" s="452"/>
      <c r="F1286" s="531"/>
      <c r="G1286" s="314"/>
      <c r="H1286" s="356">
        <v>1</v>
      </c>
      <c r="I1286" s="314">
        <v>100</v>
      </c>
      <c r="J1286" s="356"/>
      <c r="K1286" s="314"/>
      <c r="L1286" s="356">
        <v>1</v>
      </c>
      <c r="M1286" s="314">
        <v>100</v>
      </c>
      <c r="N1286" s="356"/>
      <c r="O1286" s="314"/>
      <c r="P1286" s="315"/>
      <c r="Q1286" s="316"/>
      <c r="R1286" s="315"/>
      <c r="S1286" s="316"/>
      <c r="T1286" s="315">
        <v>1</v>
      </c>
      <c r="U1286" s="316">
        <v>50</v>
      </c>
      <c r="V1286" s="316"/>
      <c r="W1286" s="452"/>
      <c r="X1286" s="452"/>
      <c r="Y1286" s="452"/>
      <c r="Z1286" s="452"/>
      <c r="AA1286" s="452"/>
      <c r="AB1286" s="452"/>
      <c r="AC1286" s="452"/>
      <c r="AD1286" s="311"/>
    </row>
    <row r="1287" spans="1:30" ht="20.100000000000001" customHeight="1">
      <c r="A1287" s="311"/>
      <c r="B1287" s="311"/>
      <c r="C1287" s="452"/>
      <c r="D1287" s="311" t="s">
        <v>1861</v>
      </c>
      <c r="E1287" s="452"/>
      <c r="F1287" s="531"/>
      <c r="G1287" s="314"/>
      <c r="H1287" s="356"/>
      <c r="I1287" s="314"/>
      <c r="J1287" s="356"/>
      <c r="K1287" s="314"/>
      <c r="L1287" s="356"/>
      <c r="M1287" s="314"/>
      <c r="N1287" s="356"/>
      <c r="O1287" s="314"/>
      <c r="P1287" s="315"/>
      <c r="Q1287" s="316"/>
      <c r="R1287" s="315"/>
      <c r="S1287" s="316"/>
      <c r="T1287" s="315"/>
      <c r="U1287" s="316"/>
      <c r="V1287" s="316"/>
      <c r="W1287" s="452"/>
      <c r="X1287" s="452"/>
      <c r="Y1287" s="452"/>
      <c r="Z1287" s="452"/>
      <c r="AA1287" s="452"/>
      <c r="AB1287" s="452"/>
      <c r="AC1287" s="452"/>
      <c r="AD1287" s="311"/>
    </row>
    <row r="1288" spans="1:30" ht="20.100000000000001" customHeight="1">
      <c r="A1288" s="311"/>
      <c r="B1288" s="311"/>
      <c r="C1288" s="452"/>
      <c r="D1288" s="311" t="s">
        <v>1862</v>
      </c>
      <c r="E1288" s="452"/>
      <c r="F1288" s="531"/>
      <c r="G1288" s="314"/>
      <c r="H1288" s="356"/>
      <c r="I1288" s="314"/>
      <c r="J1288" s="356"/>
      <c r="K1288" s="314"/>
      <c r="L1288" s="356"/>
      <c r="M1288" s="314"/>
      <c r="N1288" s="356"/>
      <c r="O1288" s="314"/>
      <c r="P1288" s="315"/>
      <c r="Q1288" s="316"/>
      <c r="R1288" s="315"/>
      <c r="S1288" s="316"/>
      <c r="T1288" s="315"/>
      <c r="U1288" s="316"/>
      <c r="V1288" s="316"/>
      <c r="W1288" s="452"/>
      <c r="X1288" s="452"/>
      <c r="Y1288" s="452"/>
      <c r="Z1288" s="452"/>
      <c r="AA1288" s="452"/>
      <c r="AB1288" s="452"/>
      <c r="AC1288" s="452"/>
      <c r="AD1288" s="311"/>
    </row>
    <row r="1289" spans="1:30" ht="20.100000000000001" customHeight="1">
      <c r="A1289" s="374" t="s">
        <v>7444</v>
      </c>
      <c r="B1289" s="374" t="s">
        <v>7445</v>
      </c>
      <c r="C1289" s="358" t="s">
        <v>3335</v>
      </c>
      <c r="D1289" s="374" t="s">
        <v>8974</v>
      </c>
      <c r="E1289" s="358" t="s">
        <v>7351</v>
      </c>
      <c r="F1289" s="443"/>
      <c r="G1289" s="444"/>
      <c r="H1289" s="443"/>
      <c r="I1289" s="444"/>
      <c r="J1289" s="443"/>
      <c r="K1289" s="444"/>
      <c r="L1289" s="443">
        <v>1</v>
      </c>
      <c r="M1289" s="444">
        <v>100</v>
      </c>
      <c r="N1289" s="443"/>
      <c r="O1289" s="444"/>
      <c r="P1289" s="471"/>
      <c r="Q1289" s="465"/>
      <c r="R1289" s="471"/>
      <c r="S1289" s="465"/>
      <c r="T1289" s="471"/>
      <c r="U1289" s="465"/>
      <c r="V1289" s="465"/>
      <c r="W1289" s="358"/>
      <c r="X1289" s="358"/>
      <c r="Y1289" s="358" t="s">
        <v>7010</v>
      </c>
      <c r="Z1289" s="358" t="s">
        <v>7010</v>
      </c>
      <c r="AA1289" s="358" t="s">
        <v>7010</v>
      </c>
      <c r="AB1289" s="358" t="s">
        <v>7010</v>
      </c>
      <c r="AC1289" s="358" t="s">
        <v>7010</v>
      </c>
      <c r="AD1289" s="374"/>
    </row>
    <row r="1290" spans="1:30" ht="20.100000000000001" customHeight="1">
      <c r="A1290" s="311"/>
      <c r="B1290" s="311"/>
      <c r="C1290" s="452"/>
      <c r="D1290" s="311" t="s">
        <v>8975</v>
      </c>
      <c r="E1290" s="452"/>
      <c r="F1290" s="531"/>
      <c r="G1290" s="314"/>
      <c r="H1290" s="356">
        <v>1</v>
      </c>
      <c r="I1290" s="314">
        <v>100</v>
      </c>
      <c r="J1290" s="356"/>
      <c r="K1290" s="314"/>
      <c r="L1290" s="356"/>
      <c r="M1290" s="314"/>
      <c r="N1290" s="356">
        <v>1</v>
      </c>
      <c r="O1290" s="314">
        <v>33.299999999999997</v>
      </c>
      <c r="P1290" s="315"/>
      <c r="Q1290" s="316"/>
      <c r="R1290" s="315"/>
      <c r="S1290" s="316"/>
      <c r="T1290" s="315"/>
      <c r="U1290" s="316"/>
      <c r="V1290" s="316"/>
      <c r="W1290" s="452"/>
      <c r="X1290" s="452"/>
      <c r="Y1290" s="452"/>
      <c r="Z1290" s="452"/>
      <c r="AA1290" s="452"/>
      <c r="AB1290" s="452"/>
      <c r="AC1290" s="452"/>
      <c r="AD1290" s="311"/>
    </row>
    <row r="1291" spans="1:30" ht="20.100000000000001" customHeight="1">
      <c r="A1291" s="311"/>
      <c r="B1291" s="311"/>
      <c r="C1291" s="452"/>
      <c r="D1291" s="311" t="s">
        <v>3097</v>
      </c>
      <c r="E1291" s="452"/>
      <c r="F1291" s="531"/>
      <c r="G1291" s="314"/>
      <c r="H1291" s="356"/>
      <c r="I1291" s="314"/>
      <c r="J1291" s="356"/>
      <c r="K1291" s="314"/>
      <c r="L1291" s="356"/>
      <c r="M1291" s="314"/>
      <c r="N1291" s="356"/>
      <c r="O1291" s="314"/>
      <c r="P1291" s="315"/>
      <c r="Q1291" s="316"/>
      <c r="R1291" s="315"/>
      <c r="S1291" s="316"/>
      <c r="T1291" s="315"/>
      <c r="U1291" s="316"/>
      <c r="V1291" s="316"/>
      <c r="W1291" s="452"/>
      <c r="X1291" s="452"/>
      <c r="Y1291" s="452"/>
      <c r="Z1291" s="452"/>
      <c r="AA1291" s="452"/>
      <c r="AB1291" s="452"/>
      <c r="AC1291" s="452"/>
      <c r="AD1291" s="311"/>
    </row>
    <row r="1292" spans="1:30" ht="20.100000000000001" customHeight="1">
      <c r="A1292" s="311"/>
      <c r="B1292" s="311"/>
      <c r="C1292" s="452"/>
      <c r="D1292" s="311" t="s">
        <v>8976</v>
      </c>
      <c r="E1292" s="452"/>
      <c r="F1292" s="531"/>
      <c r="G1292" s="314"/>
      <c r="H1292" s="356"/>
      <c r="I1292" s="314"/>
      <c r="J1292" s="356"/>
      <c r="K1292" s="314"/>
      <c r="L1292" s="356"/>
      <c r="M1292" s="314"/>
      <c r="N1292" s="356">
        <v>2</v>
      </c>
      <c r="O1292" s="314">
        <v>66.7</v>
      </c>
      <c r="P1292" s="315"/>
      <c r="Q1292" s="316"/>
      <c r="R1292" s="315">
        <v>1</v>
      </c>
      <c r="S1292" s="316">
        <v>100</v>
      </c>
      <c r="T1292" s="315">
        <v>2</v>
      </c>
      <c r="U1292" s="316">
        <v>100</v>
      </c>
      <c r="V1292" s="316"/>
      <c r="W1292" s="452"/>
      <c r="X1292" s="452"/>
      <c r="Y1292" s="452"/>
      <c r="Z1292" s="452"/>
      <c r="AA1292" s="452"/>
      <c r="AB1292" s="452"/>
      <c r="AC1292" s="452"/>
      <c r="AD1292" s="311"/>
    </row>
    <row r="1293" spans="1:30" ht="20.100000000000001" customHeight="1">
      <c r="A1293" s="311"/>
      <c r="B1293" s="311"/>
      <c r="C1293" s="452"/>
      <c r="D1293" s="311" t="s">
        <v>8977</v>
      </c>
      <c r="E1293" s="452"/>
      <c r="F1293" s="531"/>
      <c r="G1293" s="314"/>
      <c r="H1293" s="356"/>
      <c r="I1293" s="314"/>
      <c r="J1293" s="356"/>
      <c r="K1293" s="314"/>
      <c r="L1293" s="356"/>
      <c r="M1293" s="314"/>
      <c r="N1293" s="356"/>
      <c r="O1293" s="314"/>
      <c r="P1293" s="315"/>
      <c r="Q1293" s="316"/>
      <c r="R1293" s="315"/>
      <c r="S1293" s="316"/>
      <c r="T1293" s="315"/>
      <c r="U1293" s="316"/>
      <c r="V1293" s="316"/>
      <c r="W1293" s="452"/>
      <c r="X1293" s="452"/>
      <c r="Y1293" s="452"/>
      <c r="Z1293" s="452"/>
      <c r="AA1293" s="452"/>
      <c r="AB1293" s="452"/>
      <c r="AC1293" s="452"/>
      <c r="AD1293" s="311"/>
    </row>
    <row r="1294" spans="1:30" ht="20.100000000000001" customHeight="1">
      <c r="A1294" s="311"/>
      <c r="B1294" s="311"/>
      <c r="C1294" s="452"/>
      <c r="D1294" s="311" t="s">
        <v>1861</v>
      </c>
      <c r="E1294" s="452"/>
      <c r="F1294" s="531"/>
      <c r="G1294" s="314"/>
      <c r="H1294" s="356"/>
      <c r="I1294" s="314"/>
      <c r="J1294" s="356"/>
      <c r="K1294" s="314"/>
      <c r="L1294" s="356"/>
      <c r="M1294" s="314"/>
      <c r="N1294" s="356"/>
      <c r="O1294" s="314"/>
      <c r="P1294" s="315"/>
      <c r="Q1294" s="316"/>
      <c r="R1294" s="315"/>
      <c r="S1294" s="316"/>
      <c r="T1294" s="315"/>
      <c r="U1294" s="316"/>
      <c r="V1294" s="316"/>
      <c r="W1294" s="452"/>
      <c r="X1294" s="452"/>
      <c r="Y1294" s="452"/>
      <c r="Z1294" s="452"/>
      <c r="AA1294" s="452"/>
      <c r="AB1294" s="452"/>
      <c r="AC1294" s="452"/>
      <c r="AD1294" s="311"/>
    </row>
    <row r="1295" spans="1:30" ht="20.100000000000001" customHeight="1">
      <c r="A1295" s="311"/>
      <c r="B1295" s="311"/>
      <c r="C1295" s="452"/>
      <c r="D1295" s="311" t="s">
        <v>1862</v>
      </c>
      <c r="E1295" s="452"/>
      <c r="F1295" s="531"/>
      <c r="G1295" s="314"/>
      <c r="H1295" s="356"/>
      <c r="I1295" s="314"/>
      <c r="J1295" s="356"/>
      <c r="K1295" s="314"/>
      <c r="L1295" s="356"/>
      <c r="M1295" s="314"/>
      <c r="N1295" s="356"/>
      <c r="O1295" s="314"/>
      <c r="P1295" s="315"/>
      <c r="Q1295" s="316"/>
      <c r="R1295" s="315"/>
      <c r="S1295" s="316"/>
      <c r="T1295" s="315"/>
      <c r="U1295" s="316"/>
      <c r="V1295" s="316"/>
      <c r="W1295" s="452"/>
      <c r="X1295" s="452"/>
      <c r="Y1295" s="452"/>
      <c r="Z1295" s="452"/>
      <c r="AA1295" s="452"/>
      <c r="AB1295" s="452"/>
      <c r="AC1295" s="452"/>
      <c r="AD1295" s="311"/>
    </row>
    <row r="1296" spans="1:30" ht="20.100000000000001" customHeight="1">
      <c r="A1296" s="374" t="s">
        <v>7446</v>
      </c>
      <c r="B1296" s="374" t="s">
        <v>7447</v>
      </c>
      <c r="C1296" s="358" t="s">
        <v>9004</v>
      </c>
      <c r="D1296" s="374" t="s">
        <v>8981</v>
      </c>
      <c r="E1296" s="358" t="s">
        <v>7351</v>
      </c>
      <c r="F1296" s="443"/>
      <c r="G1296" s="444"/>
      <c r="H1296" s="443"/>
      <c r="I1296" s="444"/>
      <c r="J1296" s="443"/>
      <c r="K1296" s="444"/>
      <c r="L1296" s="443"/>
      <c r="M1296" s="444"/>
      <c r="N1296" s="443">
        <v>2</v>
      </c>
      <c r="O1296" s="444">
        <v>100</v>
      </c>
      <c r="P1296" s="471"/>
      <c r="Q1296" s="465"/>
      <c r="R1296" s="471"/>
      <c r="S1296" s="465"/>
      <c r="T1296" s="471"/>
      <c r="U1296" s="465"/>
      <c r="V1296" s="465"/>
      <c r="W1296" s="358"/>
      <c r="X1296" s="358"/>
      <c r="Y1296" s="358" t="s">
        <v>7010</v>
      </c>
      <c r="Z1296" s="358" t="s">
        <v>7010</v>
      </c>
      <c r="AA1296" s="358"/>
      <c r="AB1296" s="358"/>
      <c r="AC1296" s="358"/>
      <c r="AD1296" s="374"/>
    </row>
    <row r="1297" spans="1:30" ht="20.100000000000001" customHeight="1">
      <c r="A1297" s="311"/>
      <c r="B1297" s="311"/>
      <c r="C1297" s="452"/>
      <c r="D1297" s="311" t="s">
        <v>3252</v>
      </c>
      <c r="E1297" s="452"/>
      <c r="F1297" s="531"/>
      <c r="G1297" s="314"/>
      <c r="H1297" s="356"/>
      <c r="I1297" s="314"/>
      <c r="J1297" s="356"/>
      <c r="K1297" s="314"/>
      <c r="L1297" s="356"/>
      <c r="M1297" s="314"/>
      <c r="N1297" s="356"/>
      <c r="O1297" s="314"/>
      <c r="P1297" s="315"/>
      <c r="Q1297" s="316"/>
      <c r="R1297" s="315"/>
      <c r="S1297" s="316"/>
      <c r="T1297" s="315"/>
      <c r="U1297" s="316"/>
      <c r="V1297" s="316"/>
      <c r="W1297" s="452"/>
      <c r="X1297" s="452"/>
      <c r="Y1297" s="452"/>
      <c r="Z1297" s="452"/>
      <c r="AA1297" s="452"/>
      <c r="AB1297" s="452"/>
      <c r="AC1297" s="452"/>
      <c r="AD1297" s="311"/>
    </row>
    <row r="1298" spans="1:30" ht="20.100000000000001" customHeight="1">
      <c r="A1298" s="311"/>
      <c r="B1298" s="311"/>
      <c r="C1298" s="452"/>
      <c r="D1298" s="311" t="s">
        <v>1861</v>
      </c>
      <c r="E1298" s="452"/>
      <c r="F1298" s="531"/>
      <c r="G1298" s="314"/>
      <c r="H1298" s="356"/>
      <c r="I1298" s="314"/>
      <c r="J1298" s="356"/>
      <c r="K1298" s="314"/>
      <c r="L1298" s="356"/>
      <c r="M1298" s="314"/>
      <c r="N1298" s="356"/>
      <c r="O1298" s="314"/>
      <c r="P1298" s="315"/>
      <c r="Q1298" s="316"/>
      <c r="R1298" s="315"/>
      <c r="S1298" s="316"/>
      <c r="T1298" s="315"/>
      <c r="U1298" s="316"/>
      <c r="V1298" s="316"/>
      <c r="W1298" s="452"/>
      <c r="X1298" s="452"/>
      <c r="Y1298" s="452"/>
      <c r="Z1298" s="452"/>
      <c r="AA1298" s="452"/>
      <c r="AB1298" s="452"/>
      <c r="AC1298" s="452"/>
      <c r="AD1298" s="311"/>
    </row>
    <row r="1299" spans="1:30" ht="20.100000000000001" customHeight="1">
      <c r="A1299" s="311"/>
      <c r="B1299" s="311"/>
      <c r="C1299" s="452"/>
      <c r="D1299" s="311" t="s">
        <v>1862</v>
      </c>
      <c r="E1299" s="452"/>
      <c r="F1299" s="531"/>
      <c r="G1299" s="314"/>
      <c r="H1299" s="356"/>
      <c r="I1299" s="314"/>
      <c r="J1299" s="356"/>
      <c r="K1299" s="314"/>
      <c r="L1299" s="356"/>
      <c r="M1299" s="314"/>
      <c r="N1299" s="356"/>
      <c r="O1299" s="314"/>
      <c r="P1299" s="315"/>
      <c r="Q1299" s="316"/>
      <c r="R1299" s="315"/>
      <c r="S1299" s="316"/>
      <c r="T1299" s="315"/>
      <c r="U1299" s="316"/>
      <c r="V1299" s="316"/>
      <c r="W1299" s="452"/>
      <c r="X1299" s="452"/>
      <c r="Y1299" s="452"/>
      <c r="Z1299" s="452"/>
      <c r="AA1299" s="452"/>
      <c r="AB1299" s="452"/>
      <c r="AC1299" s="452"/>
      <c r="AD1299" s="311"/>
    </row>
    <row r="1300" spans="1:30" ht="20.100000000000001" customHeight="1">
      <c r="A1300" s="374" t="s">
        <v>3380</v>
      </c>
      <c r="B1300" s="374" t="s">
        <v>9005</v>
      </c>
      <c r="C1300" s="358" t="s">
        <v>3335</v>
      </c>
      <c r="D1300" s="374" t="s">
        <v>2282</v>
      </c>
      <c r="E1300" s="358" t="s">
        <v>7646</v>
      </c>
      <c r="F1300" s="443"/>
      <c r="G1300" s="444"/>
      <c r="H1300" s="443"/>
      <c r="I1300" s="444"/>
      <c r="J1300" s="443"/>
      <c r="K1300" s="444"/>
      <c r="L1300" s="443"/>
      <c r="M1300" s="444"/>
      <c r="N1300" s="443"/>
      <c r="O1300" s="444"/>
      <c r="P1300" s="471"/>
      <c r="Q1300" s="465"/>
      <c r="R1300" s="471"/>
      <c r="S1300" s="465"/>
      <c r="T1300" s="471"/>
      <c r="U1300" s="465"/>
      <c r="V1300" s="465"/>
      <c r="W1300" s="358"/>
      <c r="X1300" s="358"/>
      <c r="Y1300" s="358"/>
      <c r="Z1300" s="358"/>
      <c r="AA1300" s="358"/>
      <c r="AB1300" s="358" t="s">
        <v>7010</v>
      </c>
      <c r="AC1300" s="358" t="s">
        <v>7010</v>
      </c>
      <c r="AD1300" s="374"/>
    </row>
    <row r="1301" spans="1:30" ht="20.100000000000001" customHeight="1">
      <c r="A1301" s="311"/>
      <c r="B1301" s="311"/>
      <c r="C1301" s="452"/>
      <c r="D1301" s="311" t="s">
        <v>2283</v>
      </c>
      <c r="E1301" s="452"/>
      <c r="F1301" s="531"/>
      <c r="G1301" s="314"/>
      <c r="H1301" s="356"/>
      <c r="I1301" s="314"/>
      <c r="J1301" s="356"/>
      <c r="K1301" s="314"/>
      <c r="L1301" s="356"/>
      <c r="M1301" s="314"/>
      <c r="N1301" s="356"/>
      <c r="O1301" s="314"/>
      <c r="P1301" s="315"/>
      <c r="Q1301" s="316"/>
      <c r="R1301" s="315"/>
      <c r="S1301" s="316"/>
      <c r="T1301" s="315"/>
      <c r="U1301" s="316"/>
      <c r="V1301" s="316"/>
      <c r="W1301" s="452"/>
      <c r="X1301" s="452"/>
      <c r="Y1301" s="452"/>
      <c r="Z1301" s="452"/>
      <c r="AA1301" s="452"/>
      <c r="AB1301" s="452"/>
      <c r="AC1301" s="452"/>
      <c r="AD1301" s="311"/>
    </row>
    <row r="1302" spans="1:30" ht="20.100000000000001" customHeight="1">
      <c r="A1302" s="311"/>
      <c r="B1302" s="311"/>
      <c r="C1302" s="452"/>
      <c r="D1302" s="311" t="s">
        <v>8982</v>
      </c>
      <c r="E1302" s="452"/>
      <c r="F1302" s="531"/>
      <c r="G1302" s="314"/>
      <c r="H1302" s="356"/>
      <c r="I1302" s="314"/>
      <c r="J1302" s="356"/>
      <c r="K1302" s="314"/>
      <c r="L1302" s="356"/>
      <c r="M1302" s="314"/>
      <c r="N1302" s="356"/>
      <c r="O1302" s="314"/>
      <c r="P1302" s="315"/>
      <c r="Q1302" s="316"/>
      <c r="R1302" s="315"/>
      <c r="S1302" s="316"/>
      <c r="T1302" s="315"/>
      <c r="U1302" s="316"/>
      <c r="V1302" s="316"/>
      <c r="W1302" s="452"/>
      <c r="X1302" s="452"/>
      <c r="Y1302" s="452"/>
      <c r="Z1302" s="452"/>
      <c r="AA1302" s="452"/>
      <c r="AB1302" s="452"/>
      <c r="AC1302" s="452"/>
      <c r="AD1302" s="311"/>
    </row>
    <row r="1303" spans="1:30" ht="20.100000000000001" customHeight="1">
      <c r="A1303" s="311"/>
      <c r="B1303" s="311"/>
      <c r="C1303" s="452"/>
      <c r="D1303" s="311" t="s">
        <v>2284</v>
      </c>
      <c r="E1303" s="452"/>
      <c r="F1303" s="531"/>
      <c r="G1303" s="314"/>
      <c r="H1303" s="356"/>
      <c r="I1303" s="314"/>
      <c r="J1303" s="356"/>
      <c r="K1303" s="314"/>
      <c r="L1303" s="356"/>
      <c r="M1303" s="314"/>
      <c r="N1303" s="356"/>
      <c r="O1303" s="314"/>
      <c r="P1303" s="315"/>
      <c r="Q1303" s="316"/>
      <c r="R1303" s="315"/>
      <c r="S1303" s="316"/>
      <c r="T1303" s="315"/>
      <c r="U1303" s="316"/>
      <c r="V1303" s="316"/>
      <c r="W1303" s="452"/>
      <c r="X1303" s="452"/>
      <c r="Y1303" s="452"/>
      <c r="Z1303" s="452"/>
      <c r="AA1303" s="452"/>
      <c r="AB1303" s="452"/>
      <c r="AC1303" s="452"/>
      <c r="AD1303" s="311"/>
    </row>
    <row r="1304" spans="1:30" ht="20.100000000000001" customHeight="1">
      <c r="A1304" s="311"/>
      <c r="B1304" s="311"/>
      <c r="C1304" s="452"/>
      <c r="D1304" s="311" t="s">
        <v>8983</v>
      </c>
      <c r="E1304" s="452"/>
      <c r="F1304" s="531"/>
      <c r="G1304" s="314"/>
      <c r="H1304" s="356"/>
      <c r="I1304" s="314"/>
      <c r="J1304" s="356"/>
      <c r="K1304" s="314"/>
      <c r="L1304" s="356"/>
      <c r="M1304" s="314"/>
      <c r="N1304" s="356">
        <v>1</v>
      </c>
      <c r="O1304" s="314">
        <v>33.299999999999997</v>
      </c>
      <c r="P1304" s="315"/>
      <c r="Q1304" s="316"/>
      <c r="R1304" s="315">
        <v>1</v>
      </c>
      <c r="S1304" s="316">
        <v>100</v>
      </c>
      <c r="T1304" s="315"/>
      <c r="U1304" s="316"/>
      <c r="V1304" s="316"/>
      <c r="W1304" s="452"/>
      <c r="X1304" s="452"/>
      <c r="Y1304" s="452"/>
      <c r="Z1304" s="452"/>
      <c r="AA1304" s="452"/>
      <c r="AB1304" s="452"/>
      <c r="AC1304" s="452"/>
      <c r="AD1304" s="311"/>
    </row>
    <row r="1305" spans="1:30" ht="20.100000000000001" customHeight="1">
      <c r="A1305" s="311"/>
      <c r="B1305" s="311"/>
      <c r="C1305" s="452"/>
      <c r="D1305" s="311" t="s">
        <v>2285</v>
      </c>
      <c r="E1305" s="452"/>
      <c r="F1305" s="531"/>
      <c r="G1305" s="314"/>
      <c r="H1305" s="356"/>
      <c r="I1305" s="314"/>
      <c r="J1305" s="356"/>
      <c r="K1305" s="314"/>
      <c r="L1305" s="356"/>
      <c r="M1305" s="314"/>
      <c r="N1305" s="356"/>
      <c r="O1305" s="314"/>
      <c r="P1305" s="315"/>
      <c r="Q1305" s="316"/>
      <c r="R1305" s="315"/>
      <c r="S1305" s="316"/>
      <c r="T1305" s="315"/>
      <c r="U1305" s="316"/>
      <c r="V1305" s="316"/>
      <c r="W1305" s="452"/>
      <c r="X1305" s="452"/>
      <c r="Y1305" s="452"/>
      <c r="Z1305" s="452"/>
      <c r="AA1305" s="452"/>
      <c r="AB1305" s="452"/>
      <c r="AC1305" s="452"/>
      <c r="AD1305" s="311"/>
    </row>
    <row r="1306" spans="1:30" ht="20.100000000000001" customHeight="1">
      <c r="A1306" s="311"/>
      <c r="B1306" s="311"/>
      <c r="C1306" s="452"/>
      <c r="D1306" s="311" t="s">
        <v>2286</v>
      </c>
      <c r="E1306" s="452"/>
      <c r="F1306" s="531"/>
      <c r="G1306" s="314"/>
      <c r="H1306" s="356"/>
      <c r="I1306" s="314"/>
      <c r="J1306" s="356"/>
      <c r="K1306" s="314"/>
      <c r="L1306" s="356"/>
      <c r="M1306" s="314"/>
      <c r="N1306" s="356"/>
      <c r="O1306" s="314"/>
      <c r="P1306" s="315"/>
      <c r="Q1306" s="316"/>
      <c r="R1306" s="315"/>
      <c r="S1306" s="316"/>
      <c r="T1306" s="315">
        <v>1</v>
      </c>
      <c r="U1306" s="316">
        <v>50</v>
      </c>
      <c r="V1306" s="316"/>
      <c r="W1306" s="452"/>
      <c r="X1306" s="452"/>
      <c r="Y1306" s="452"/>
      <c r="Z1306" s="452"/>
      <c r="AA1306" s="452"/>
      <c r="AB1306" s="452"/>
      <c r="AC1306" s="452"/>
      <c r="AD1306" s="311"/>
    </row>
    <row r="1307" spans="1:30" ht="20.100000000000001" customHeight="1">
      <c r="A1307" s="311"/>
      <c r="B1307" s="311"/>
      <c r="C1307" s="452"/>
      <c r="D1307" s="311" t="s">
        <v>2287</v>
      </c>
      <c r="E1307" s="452"/>
      <c r="F1307" s="531"/>
      <c r="G1307" s="314"/>
      <c r="H1307" s="356"/>
      <c r="I1307" s="314"/>
      <c r="J1307" s="356"/>
      <c r="K1307" s="314"/>
      <c r="L1307" s="356"/>
      <c r="M1307" s="314"/>
      <c r="N1307" s="356"/>
      <c r="O1307" s="314"/>
      <c r="P1307" s="315"/>
      <c r="Q1307" s="316"/>
      <c r="R1307" s="315"/>
      <c r="S1307" s="316"/>
      <c r="T1307" s="315"/>
      <c r="U1307" s="316"/>
      <c r="V1307" s="316"/>
      <c r="W1307" s="452"/>
      <c r="X1307" s="452"/>
      <c r="Y1307" s="452"/>
      <c r="Z1307" s="452"/>
      <c r="AA1307" s="452"/>
      <c r="AB1307" s="452"/>
      <c r="AC1307" s="452"/>
      <c r="AD1307" s="311"/>
    </row>
    <row r="1308" spans="1:30" ht="20.100000000000001" customHeight="1">
      <c r="A1308" s="311"/>
      <c r="B1308" s="311"/>
      <c r="C1308" s="452"/>
      <c r="D1308" s="311" t="s">
        <v>2337</v>
      </c>
      <c r="E1308" s="452"/>
      <c r="F1308" s="531"/>
      <c r="G1308" s="314"/>
      <c r="H1308" s="356"/>
      <c r="I1308" s="314"/>
      <c r="J1308" s="356"/>
      <c r="K1308" s="314"/>
      <c r="L1308" s="356"/>
      <c r="M1308" s="314"/>
      <c r="N1308" s="356"/>
      <c r="O1308" s="314"/>
      <c r="P1308" s="315"/>
      <c r="Q1308" s="316"/>
      <c r="R1308" s="315"/>
      <c r="S1308" s="316"/>
      <c r="T1308" s="315"/>
      <c r="U1308" s="316"/>
      <c r="V1308" s="316"/>
      <c r="W1308" s="452"/>
      <c r="X1308" s="452"/>
      <c r="Y1308" s="452"/>
      <c r="Z1308" s="452"/>
      <c r="AA1308" s="452"/>
      <c r="AB1308" s="452"/>
      <c r="AC1308" s="452"/>
      <c r="AD1308" s="311"/>
    </row>
    <row r="1309" spans="1:30" ht="20.100000000000001" customHeight="1">
      <c r="A1309" s="311"/>
      <c r="B1309" s="311"/>
      <c r="C1309" s="452"/>
      <c r="D1309" s="311" t="s">
        <v>8473</v>
      </c>
      <c r="E1309" s="452"/>
      <c r="F1309" s="531"/>
      <c r="G1309" s="314"/>
      <c r="H1309" s="356">
        <v>1</v>
      </c>
      <c r="I1309" s="314">
        <v>100</v>
      </c>
      <c r="J1309" s="356"/>
      <c r="K1309" s="314"/>
      <c r="L1309" s="356">
        <v>1</v>
      </c>
      <c r="M1309" s="314">
        <v>100</v>
      </c>
      <c r="N1309" s="356">
        <v>2</v>
      </c>
      <c r="O1309" s="314">
        <v>66.7</v>
      </c>
      <c r="P1309" s="315"/>
      <c r="Q1309" s="316"/>
      <c r="R1309" s="315"/>
      <c r="S1309" s="316"/>
      <c r="T1309" s="315">
        <v>1</v>
      </c>
      <c r="U1309" s="316">
        <v>50</v>
      </c>
      <c r="V1309" s="316"/>
      <c r="W1309" s="452"/>
      <c r="X1309" s="452"/>
      <c r="Y1309" s="452"/>
      <c r="Z1309" s="452"/>
      <c r="AA1309" s="452"/>
      <c r="AB1309" s="452"/>
      <c r="AC1309" s="452"/>
      <c r="AD1309" s="311"/>
    </row>
    <row r="1310" spans="1:30" ht="20.100000000000001" customHeight="1">
      <c r="A1310" s="311"/>
      <c r="B1310" s="311"/>
      <c r="C1310" s="452"/>
      <c r="D1310" s="311" t="s">
        <v>1959</v>
      </c>
      <c r="E1310" s="452"/>
      <c r="F1310" s="531"/>
      <c r="G1310" s="314"/>
      <c r="H1310" s="356"/>
      <c r="I1310" s="314"/>
      <c r="J1310" s="356"/>
      <c r="K1310" s="314"/>
      <c r="L1310" s="356"/>
      <c r="M1310" s="314"/>
      <c r="N1310" s="356"/>
      <c r="O1310" s="314"/>
      <c r="P1310" s="315"/>
      <c r="Q1310" s="316"/>
      <c r="R1310" s="315"/>
      <c r="S1310" s="316"/>
      <c r="T1310" s="315"/>
      <c r="U1310" s="316"/>
      <c r="V1310" s="316"/>
      <c r="W1310" s="452"/>
      <c r="X1310" s="452"/>
      <c r="Y1310" s="452"/>
      <c r="Z1310" s="452"/>
      <c r="AA1310" s="452"/>
      <c r="AB1310" s="452"/>
      <c r="AC1310" s="452"/>
      <c r="AD1310" s="311"/>
    </row>
    <row r="1311" spans="1:30" ht="20.100000000000001" customHeight="1">
      <c r="A1311" s="311"/>
      <c r="B1311" s="311"/>
      <c r="C1311" s="452"/>
      <c r="D1311" s="311" t="s">
        <v>1960</v>
      </c>
      <c r="E1311" s="452"/>
      <c r="F1311" s="531"/>
      <c r="G1311" s="314"/>
      <c r="H1311" s="356"/>
      <c r="I1311" s="314"/>
      <c r="J1311" s="356"/>
      <c r="K1311" s="314"/>
      <c r="L1311" s="356"/>
      <c r="M1311" s="314"/>
      <c r="N1311" s="356"/>
      <c r="O1311" s="314"/>
      <c r="P1311" s="315"/>
      <c r="Q1311" s="316"/>
      <c r="R1311" s="315"/>
      <c r="S1311" s="316"/>
      <c r="T1311" s="315"/>
      <c r="U1311" s="316"/>
      <c r="V1311" s="316"/>
      <c r="W1311" s="452"/>
      <c r="X1311" s="452"/>
      <c r="Y1311" s="452"/>
      <c r="Z1311" s="452"/>
      <c r="AA1311" s="452"/>
      <c r="AB1311" s="452"/>
      <c r="AC1311" s="452"/>
      <c r="AD1311" s="311"/>
    </row>
    <row r="1312" spans="1:30" ht="20.100000000000001" customHeight="1">
      <c r="A1312" s="393" t="s">
        <v>3381</v>
      </c>
      <c r="B1312" s="393" t="s">
        <v>9006</v>
      </c>
      <c r="C1312" s="359" t="s">
        <v>3430</v>
      </c>
      <c r="D1312" s="393"/>
      <c r="E1312" s="359"/>
      <c r="F1312" s="364"/>
      <c r="G1312" s="365"/>
      <c r="H1312" s="364"/>
      <c r="I1312" s="365"/>
      <c r="J1312" s="364"/>
      <c r="K1312" s="365"/>
      <c r="L1312" s="364"/>
      <c r="M1312" s="365"/>
      <c r="N1312" s="364"/>
      <c r="O1312" s="365"/>
      <c r="P1312" s="366"/>
      <c r="Q1312" s="367"/>
      <c r="R1312" s="366"/>
      <c r="S1312" s="367"/>
      <c r="T1312" s="366"/>
      <c r="U1312" s="367"/>
      <c r="V1312" s="465"/>
      <c r="W1312" s="358"/>
      <c r="X1312" s="358"/>
      <c r="Y1312" s="359" t="s">
        <v>7010</v>
      </c>
      <c r="Z1312" s="359" t="s">
        <v>7010</v>
      </c>
      <c r="AA1312" s="359" t="s">
        <v>7010</v>
      </c>
      <c r="AB1312" s="359" t="s">
        <v>7010</v>
      </c>
      <c r="AC1312" s="359" t="s">
        <v>7010</v>
      </c>
      <c r="AD1312" s="393"/>
    </row>
    <row r="1313" spans="1:30" ht="20.100000000000001" customHeight="1">
      <c r="A1313" s="374" t="s">
        <v>7448</v>
      </c>
      <c r="B1313" s="374" t="s">
        <v>7449</v>
      </c>
      <c r="C1313" s="358" t="s">
        <v>3335</v>
      </c>
      <c r="D1313" s="374" t="s">
        <v>2267</v>
      </c>
      <c r="E1313" s="358"/>
      <c r="F1313" s="443"/>
      <c r="G1313" s="444"/>
      <c r="H1313" s="443"/>
      <c r="I1313" s="444"/>
      <c r="J1313" s="443"/>
      <c r="K1313" s="444"/>
      <c r="L1313" s="443"/>
      <c r="M1313" s="444"/>
      <c r="N1313" s="443"/>
      <c r="O1313" s="444"/>
      <c r="P1313" s="471"/>
      <c r="Q1313" s="465"/>
      <c r="R1313" s="471"/>
      <c r="S1313" s="465"/>
      <c r="T1313" s="471"/>
      <c r="U1313" s="465"/>
      <c r="V1313" s="465"/>
      <c r="W1313" s="358"/>
      <c r="X1313" s="358"/>
      <c r="Y1313" s="358" t="s">
        <v>7010</v>
      </c>
      <c r="Z1313" s="358"/>
      <c r="AA1313" s="358"/>
      <c r="AB1313" s="358"/>
      <c r="AC1313" s="358"/>
      <c r="AD1313" s="374"/>
    </row>
    <row r="1314" spans="1:30" ht="20.100000000000001" customHeight="1">
      <c r="A1314" s="311"/>
      <c r="B1314" s="311"/>
      <c r="C1314" s="452"/>
      <c r="D1314" s="311" t="s">
        <v>2268</v>
      </c>
      <c r="E1314" s="452"/>
      <c r="F1314" s="531"/>
      <c r="G1314" s="314"/>
      <c r="H1314" s="356"/>
      <c r="I1314" s="314"/>
      <c r="J1314" s="356"/>
      <c r="K1314" s="314"/>
      <c r="L1314" s="356"/>
      <c r="M1314" s="314"/>
      <c r="N1314" s="356"/>
      <c r="O1314" s="314"/>
      <c r="P1314" s="315"/>
      <c r="Q1314" s="316"/>
      <c r="R1314" s="315"/>
      <c r="S1314" s="316"/>
      <c r="T1314" s="315"/>
      <c r="U1314" s="316"/>
      <c r="V1314" s="316"/>
      <c r="W1314" s="452"/>
      <c r="X1314" s="452"/>
      <c r="Y1314" s="452"/>
      <c r="Z1314" s="452"/>
      <c r="AA1314" s="452"/>
      <c r="AB1314" s="452"/>
      <c r="AC1314" s="452"/>
      <c r="AD1314" s="311"/>
    </row>
    <row r="1315" spans="1:30" ht="20.100000000000001" customHeight="1">
      <c r="A1315" s="311"/>
      <c r="B1315" s="311"/>
      <c r="C1315" s="452"/>
      <c r="D1315" s="311" t="s">
        <v>2269</v>
      </c>
      <c r="E1315" s="452"/>
      <c r="F1315" s="531"/>
      <c r="G1315" s="314"/>
      <c r="H1315" s="356"/>
      <c r="I1315" s="314"/>
      <c r="J1315" s="356"/>
      <c r="K1315" s="314"/>
      <c r="L1315" s="356"/>
      <c r="M1315" s="314"/>
      <c r="N1315" s="356"/>
      <c r="O1315" s="314"/>
      <c r="P1315" s="315"/>
      <c r="Q1315" s="316"/>
      <c r="R1315" s="315"/>
      <c r="S1315" s="316"/>
      <c r="T1315" s="315"/>
      <c r="U1315" s="316"/>
      <c r="V1315" s="316"/>
      <c r="W1315" s="452"/>
      <c r="X1315" s="452"/>
      <c r="Y1315" s="452"/>
      <c r="Z1315" s="452"/>
      <c r="AA1315" s="452"/>
      <c r="AB1315" s="452"/>
      <c r="AC1315" s="452"/>
      <c r="AD1315" s="311"/>
    </row>
    <row r="1316" spans="1:30" ht="20.100000000000001" customHeight="1">
      <c r="A1316" s="311"/>
      <c r="B1316" s="311"/>
      <c r="C1316" s="452"/>
      <c r="D1316" s="311" t="s">
        <v>2270</v>
      </c>
      <c r="E1316" s="452"/>
      <c r="F1316" s="531"/>
      <c r="G1316" s="314"/>
      <c r="H1316" s="356"/>
      <c r="I1316" s="314"/>
      <c r="J1316" s="356"/>
      <c r="K1316" s="314"/>
      <c r="L1316" s="356"/>
      <c r="M1316" s="314"/>
      <c r="N1316" s="356"/>
      <c r="O1316" s="314"/>
      <c r="P1316" s="315"/>
      <c r="Q1316" s="316"/>
      <c r="R1316" s="315"/>
      <c r="S1316" s="316"/>
      <c r="T1316" s="315"/>
      <c r="U1316" s="316"/>
      <c r="V1316" s="316"/>
      <c r="W1316" s="452"/>
      <c r="X1316" s="452"/>
      <c r="Y1316" s="452"/>
      <c r="Z1316" s="452"/>
      <c r="AA1316" s="452"/>
      <c r="AB1316" s="452"/>
      <c r="AC1316" s="452"/>
      <c r="AD1316" s="311"/>
    </row>
    <row r="1317" spans="1:30" ht="20.100000000000001" customHeight="1">
      <c r="A1317" s="311"/>
      <c r="B1317" s="311"/>
      <c r="C1317" s="452"/>
      <c r="D1317" s="311" t="s">
        <v>2271</v>
      </c>
      <c r="E1317" s="452"/>
      <c r="F1317" s="531"/>
      <c r="G1317" s="314"/>
      <c r="H1317" s="356"/>
      <c r="I1317" s="314"/>
      <c r="J1317" s="356"/>
      <c r="K1317" s="314"/>
      <c r="L1317" s="356"/>
      <c r="M1317" s="314"/>
      <c r="N1317" s="356"/>
      <c r="O1317" s="314"/>
      <c r="P1317" s="315"/>
      <c r="Q1317" s="316"/>
      <c r="R1317" s="315"/>
      <c r="S1317" s="316"/>
      <c r="T1317" s="315"/>
      <c r="U1317" s="316"/>
      <c r="V1317" s="316"/>
      <c r="W1317" s="452"/>
      <c r="X1317" s="452"/>
      <c r="Y1317" s="452"/>
      <c r="Z1317" s="452"/>
      <c r="AA1317" s="452"/>
      <c r="AB1317" s="452"/>
      <c r="AC1317" s="452"/>
      <c r="AD1317" s="311"/>
    </row>
    <row r="1318" spans="1:30" ht="20.100000000000001" customHeight="1">
      <c r="A1318" s="311"/>
      <c r="B1318" s="311"/>
      <c r="C1318" s="452"/>
      <c r="D1318" s="311" t="s">
        <v>2272</v>
      </c>
      <c r="E1318" s="452"/>
      <c r="F1318" s="531"/>
      <c r="G1318" s="314"/>
      <c r="H1318" s="356"/>
      <c r="I1318" s="314"/>
      <c r="J1318" s="356"/>
      <c r="K1318" s="314"/>
      <c r="L1318" s="356">
        <v>4</v>
      </c>
      <c r="M1318" s="314">
        <v>80</v>
      </c>
      <c r="N1318" s="356"/>
      <c r="O1318" s="314"/>
      <c r="P1318" s="315"/>
      <c r="Q1318" s="316"/>
      <c r="R1318" s="315"/>
      <c r="S1318" s="316"/>
      <c r="T1318" s="315"/>
      <c r="U1318" s="316"/>
      <c r="V1318" s="316"/>
      <c r="W1318" s="452"/>
      <c r="X1318" s="452"/>
      <c r="Y1318" s="452"/>
      <c r="Z1318" s="452"/>
      <c r="AA1318" s="452"/>
      <c r="AB1318" s="452"/>
      <c r="AC1318" s="452"/>
      <c r="AD1318" s="311"/>
    </row>
    <row r="1319" spans="1:30" ht="20.100000000000001" customHeight="1">
      <c r="A1319" s="311"/>
      <c r="B1319" s="311"/>
      <c r="C1319" s="452"/>
      <c r="D1319" s="311" t="s">
        <v>8915</v>
      </c>
      <c r="E1319" s="452"/>
      <c r="F1319" s="531"/>
      <c r="G1319" s="314"/>
      <c r="H1319" s="356"/>
      <c r="I1319" s="314"/>
      <c r="J1319" s="356"/>
      <c r="K1319" s="314"/>
      <c r="L1319" s="356"/>
      <c r="M1319" s="314"/>
      <c r="N1319" s="356"/>
      <c r="O1319" s="314"/>
      <c r="P1319" s="315"/>
      <c r="Q1319" s="316"/>
      <c r="R1319" s="315"/>
      <c r="S1319" s="316"/>
      <c r="T1319" s="315"/>
      <c r="U1319" s="316"/>
      <c r="V1319" s="316"/>
      <c r="W1319" s="452"/>
      <c r="X1319" s="452"/>
      <c r="Y1319" s="452"/>
      <c r="Z1319" s="452"/>
      <c r="AA1319" s="452"/>
      <c r="AB1319" s="452"/>
      <c r="AC1319" s="452"/>
      <c r="AD1319" s="311"/>
    </row>
    <row r="1320" spans="1:30" ht="20.100000000000001" customHeight="1">
      <c r="A1320" s="311"/>
      <c r="B1320" s="311"/>
      <c r="C1320" s="452"/>
      <c r="D1320" s="311" t="s">
        <v>2274</v>
      </c>
      <c r="E1320" s="452"/>
      <c r="F1320" s="531"/>
      <c r="G1320" s="314"/>
      <c r="H1320" s="356"/>
      <c r="I1320" s="314"/>
      <c r="J1320" s="356"/>
      <c r="K1320" s="314"/>
      <c r="L1320" s="356"/>
      <c r="M1320" s="314"/>
      <c r="N1320" s="356"/>
      <c r="O1320" s="314"/>
      <c r="P1320" s="315"/>
      <c r="Q1320" s="316"/>
      <c r="R1320" s="315"/>
      <c r="S1320" s="316"/>
      <c r="T1320" s="315"/>
      <c r="U1320" s="316"/>
      <c r="V1320" s="316"/>
      <c r="W1320" s="452"/>
      <c r="X1320" s="452"/>
      <c r="Y1320" s="452"/>
      <c r="Z1320" s="452"/>
      <c r="AA1320" s="452"/>
      <c r="AB1320" s="452"/>
      <c r="AC1320" s="452"/>
      <c r="AD1320" s="311"/>
    </row>
    <row r="1321" spans="1:30" ht="20.100000000000001" customHeight="1">
      <c r="A1321" s="311"/>
      <c r="B1321" s="311"/>
      <c r="C1321" s="452"/>
      <c r="D1321" s="311" t="s">
        <v>8916</v>
      </c>
      <c r="E1321" s="452"/>
      <c r="F1321" s="531"/>
      <c r="G1321" s="314"/>
      <c r="H1321" s="356"/>
      <c r="I1321" s="314"/>
      <c r="J1321" s="356"/>
      <c r="K1321" s="314"/>
      <c r="L1321" s="356"/>
      <c r="M1321" s="314"/>
      <c r="N1321" s="356"/>
      <c r="O1321" s="314"/>
      <c r="P1321" s="315"/>
      <c r="Q1321" s="316"/>
      <c r="R1321" s="315"/>
      <c r="S1321" s="316"/>
      <c r="T1321" s="315"/>
      <c r="U1321" s="316"/>
      <c r="V1321" s="316"/>
      <c r="W1321" s="452"/>
      <c r="X1321" s="452"/>
      <c r="Y1321" s="452"/>
      <c r="Z1321" s="452"/>
      <c r="AA1321" s="452"/>
      <c r="AB1321" s="452"/>
      <c r="AC1321" s="452"/>
      <c r="AD1321" s="311"/>
    </row>
    <row r="1322" spans="1:30" ht="20.100000000000001" customHeight="1">
      <c r="A1322" s="311"/>
      <c r="B1322" s="311"/>
      <c r="C1322" s="452"/>
      <c r="D1322" s="311" t="s">
        <v>8917</v>
      </c>
      <c r="E1322" s="452"/>
      <c r="F1322" s="531"/>
      <c r="G1322" s="314"/>
      <c r="H1322" s="356"/>
      <c r="I1322" s="314"/>
      <c r="J1322" s="356"/>
      <c r="K1322" s="314"/>
      <c r="L1322" s="356"/>
      <c r="M1322" s="314"/>
      <c r="N1322" s="356"/>
      <c r="O1322" s="314"/>
      <c r="P1322" s="315"/>
      <c r="Q1322" s="316"/>
      <c r="R1322" s="315"/>
      <c r="S1322" s="316"/>
      <c r="T1322" s="315"/>
      <c r="U1322" s="316"/>
      <c r="V1322" s="316"/>
      <c r="W1322" s="452"/>
      <c r="X1322" s="452"/>
      <c r="Y1322" s="452"/>
      <c r="Z1322" s="452"/>
      <c r="AA1322" s="452"/>
      <c r="AB1322" s="452"/>
      <c r="AC1322" s="452"/>
      <c r="AD1322" s="311"/>
    </row>
    <row r="1323" spans="1:30" ht="20.100000000000001" customHeight="1">
      <c r="A1323" s="311"/>
      <c r="B1323" s="311"/>
      <c r="C1323" s="452"/>
      <c r="D1323" s="311" t="s">
        <v>8918</v>
      </c>
      <c r="E1323" s="452"/>
      <c r="F1323" s="531"/>
      <c r="G1323" s="314"/>
      <c r="H1323" s="356"/>
      <c r="I1323" s="314"/>
      <c r="J1323" s="356"/>
      <c r="K1323" s="314"/>
      <c r="L1323" s="356"/>
      <c r="M1323" s="314"/>
      <c r="N1323" s="356"/>
      <c r="O1323" s="314"/>
      <c r="P1323" s="315"/>
      <c r="Q1323" s="316"/>
      <c r="R1323" s="315"/>
      <c r="S1323" s="316"/>
      <c r="T1323" s="315"/>
      <c r="U1323" s="316"/>
      <c r="V1323" s="316"/>
      <c r="W1323" s="452"/>
      <c r="X1323" s="452"/>
      <c r="Y1323" s="452"/>
      <c r="Z1323" s="452"/>
      <c r="AA1323" s="452"/>
      <c r="AB1323" s="452"/>
      <c r="AC1323" s="452"/>
      <c r="AD1323" s="311"/>
    </row>
    <row r="1324" spans="1:30" ht="20.100000000000001" customHeight="1">
      <c r="A1324" s="311"/>
      <c r="B1324" s="311"/>
      <c r="C1324" s="452"/>
      <c r="D1324" s="311" t="s">
        <v>7436</v>
      </c>
      <c r="E1324" s="452"/>
      <c r="F1324" s="531"/>
      <c r="G1324" s="314"/>
      <c r="H1324" s="356"/>
      <c r="I1324" s="314"/>
      <c r="J1324" s="356"/>
      <c r="K1324" s="314"/>
      <c r="L1324" s="356"/>
      <c r="M1324" s="314"/>
      <c r="N1324" s="356"/>
      <c r="O1324" s="314"/>
      <c r="P1324" s="315"/>
      <c r="Q1324" s="316"/>
      <c r="R1324" s="315"/>
      <c r="S1324" s="316"/>
      <c r="T1324" s="315"/>
      <c r="U1324" s="316"/>
      <c r="V1324" s="316"/>
      <c r="W1324" s="452"/>
      <c r="X1324" s="452"/>
      <c r="Y1324" s="452"/>
      <c r="Z1324" s="452"/>
      <c r="AA1324" s="452"/>
      <c r="AB1324" s="452"/>
      <c r="AC1324" s="452"/>
      <c r="AD1324" s="311"/>
    </row>
    <row r="1325" spans="1:30" ht="20.100000000000001" customHeight="1">
      <c r="A1325" s="311"/>
      <c r="B1325" s="311"/>
      <c r="C1325" s="452"/>
      <c r="D1325" s="311" t="s">
        <v>8919</v>
      </c>
      <c r="E1325" s="452"/>
      <c r="F1325" s="531"/>
      <c r="G1325" s="314"/>
      <c r="H1325" s="356"/>
      <c r="I1325" s="314"/>
      <c r="J1325" s="356"/>
      <c r="K1325" s="314"/>
      <c r="L1325" s="356"/>
      <c r="M1325" s="314"/>
      <c r="N1325" s="356"/>
      <c r="O1325" s="314"/>
      <c r="P1325" s="315"/>
      <c r="Q1325" s="316"/>
      <c r="R1325" s="315"/>
      <c r="S1325" s="316"/>
      <c r="T1325" s="315"/>
      <c r="U1325" s="316"/>
      <c r="V1325" s="316"/>
      <c r="W1325" s="452"/>
      <c r="X1325" s="452"/>
      <c r="Y1325" s="452"/>
      <c r="Z1325" s="452"/>
      <c r="AA1325" s="452"/>
      <c r="AB1325" s="452"/>
      <c r="AC1325" s="452"/>
      <c r="AD1325" s="311"/>
    </row>
    <row r="1326" spans="1:30" ht="20.100000000000001" customHeight="1">
      <c r="A1326" s="311"/>
      <c r="B1326" s="311"/>
      <c r="C1326" s="452"/>
      <c r="D1326" s="311" t="s">
        <v>8920</v>
      </c>
      <c r="E1326" s="452"/>
      <c r="F1326" s="531"/>
      <c r="G1326" s="314"/>
      <c r="H1326" s="356"/>
      <c r="I1326" s="314"/>
      <c r="J1326" s="356"/>
      <c r="K1326" s="314"/>
      <c r="L1326" s="356"/>
      <c r="M1326" s="314"/>
      <c r="N1326" s="356"/>
      <c r="O1326" s="314"/>
      <c r="P1326" s="315"/>
      <c r="Q1326" s="316"/>
      <c r="R1326" s="315"/>
      <c r="S1326" s="316"/>
      <c r="T1326" s="315"/>
      <c r="U1326" s="316"/>
      <c r="V1326" s="316"/>
      <c r="W1326" s="452"/>
      <c r="X1326" s="452"/>
      <c r="Y1326" s="452"/>
      <c r="Z1326" s="452"/>
      <c r="AA1326" s="452"/>
      <c r="AB1326" s="452"/>
      <c r="AC1326" s="452"/>
      <c r="AD1326" s="311"/>
    </row>
    <row r="1327" spans="1:30" ht="20.100000000000001" customHeight="1">
      <c r="A1327" s="311"/>
      <c r="B1327" s="311"/>
      <c r="C1327" s="452"/>
      <c r="D1327" s="311" t="s">
        <v>8921</v>
      </c>
      <c r="E1327" s="452"/>
      <c r="F1327" s="531"/>
      <c r="G1327" s="314"/>
      <c r="H1327" s="356"/>
      <c r="I1327" s="314"/>
      <c r="J1327" s="356"/>
      <c r="K1327" s="314"/>
      <c r="L1327" s="356"/>
      <c r="M1327" s="314"/>
      <c r="N1327" s="356"/>
      <c r="O1327" s="314"/>
      <c r="P1327" s="315"/>
      <c r="Q1327" s="316"/>
      <c r="R1327" s="315"/>
      <c r="S1327" s="316"/>
      <c r="T1327" s="315"/>
      <c r="U1327" s="316"/>
      <c r="V1327" s="316"/>
      <c r="W1327" s="452"/>
      <c r="X1327" s="452"/>
      <c r="Y1327" s="452"/>
      <c r="Z1327" s="452"/>
      <c r="AA1327" s="452"/>
      <c r="AB1327" s="452"/>
      <c r="AC1327" s="452"/>
      <c r="AD1327" s="311"/>
    </row>
    <row r="1328" spans="1:30" ht="20.100000000000001" customHeight="1">
      <c r="A1328" s="311"/>
      <c r="B1328" s="311"/>
      <c r="C1328" s="452"/>
      <c r="D1328" s="311" t="s">
        <v>8922</v>
      </c>
      <c r="E1328" s="452"/>
      <c r="F1328" s="531"/>
      <c r="G1328" s="314"/>
      <c r="H1328" s="356"/>
      <c r="I1328" s="314"/>
      <c r="J1328" s="356"/>
      <c r="K1328" s="314"/>
      <c r="L1328" s="356"/>
      <c r="M1328" s="314"/>
      <c r="N1328" s="356"/>
      <c r="O1328" s="314"/>
      <c r="P1328" s="315"/>
      <c r="Q1328" s="316"/>
      <c r="R1328" s="315"/>
      <c r="S1328" s="316"/>
      <c r="T1328" s="315"/>
      <c r="U1328" s="316"/>
      <c r="V1328" s="316"/>
      <c r="W1328" s="452"/>
      <c r="X1328" s="452"/>
      <c r="Y1328" s="452"/>
      <c r="Z1328" s="452"/>
      <c r="AA1328" s="452"/>
      <c r="AB1328" s="452"/>
      <c r="AC1328" s="452"/>
      <c r="AD1328" s="311"/>
    </row>
    <row r="1329" spans="1:30" ht="20.100000000000001" customHeight="1">
      <c r="A1329" s="311"/>
      <c r="B1329" s="311"/>
      <c r="C1329" s="452"/>
      <c r="D1329" s="311" t="s">
        <v>8923</v>
      </c>
      <c r="E1329" s="452"/>
      <c r="F1329" s="531"/>
      <c r="G1329" s="314"/>
      <c r="H1329" s="356"/>
      <c r="I1329" s="314"/>
      <c r="J1329" s="356"/>
      <c r="K1329" s="314"/>
      <c r="L1329" s="356"/>
      <c r="M1329" s="314"/>
      <c r="N1329" s="356"/>
      <c r="O1329" s="314"/>
      <c r="P1329" s="315"/>
      <c r="Q1329" s="316"/>
      <c r="R1329" s="315"/>
      <c r="S1329" s="316"/>
      <c r="T1329" s="315"/>
      <c r="U1329" s="316"/>
      <c r="V1329" s="316"/>
      <c r="W1329" s="452"/>
      <c r="X1329" s="452"/>
      <c r="Y1329" s="452"/>
      <c r="Z1329" s="452"/>
      <c r="AA1329" s="452"/>
      <c r="AB1329" s="452"/>
      <c r="AC1329" s="452"/>
      <c r="AD1329" s="311"/>
    </row>
    <row r="1330" spans="1:30" ht="20.100000000000001" customHeight="1">
      <c r="A1330" s="311"/>
      <c r="B1330" s="311"/>
      <c r="C1330" s="452"/>
      <c r="D1330" s="311" t="s">
        <v>8924</v>
      </c>
      <c r="E1330" s="452"/>
      <c r="F1330" s="531"/>
      <c r="G1330" s="314"/>
      <c r="H1330" s="356"/>
      <c r="I1330" s="314"/>
      <c r="J1330" s="356"/>
      <c r="K1330" s="314"/>
      <c r="L1330" s="356"/>
      <c r="M1330" s="314"/>
      <c r="N1330" s="356"/>
      <c r="O1330" s="314"/>
      <c r="P1330" s="315"/>
      <c r="Q1330" s="316"/>
      <c r="R1330" s="315"/>
      <c r="S1330" s="316"/>
      <c r="T1330" s="315"/>
      <c r="U1330" s="316"/>
      <c r="V1330" s="316"/>
      <c r="W1330" s="452"/>
      <c r="X1330" s="452"/>
      <c r="Y1330" s="452"/>
      <c r="Z1330" s="452"/>
      <c r="AA1330" s="452"/>
      <c r="AB1330" s="452"/>
      <c r="AC1330" s="452"/>
      <c r="AD1330" s="311"/>
    </row>
    <row r="1331" spans="1:30" ht="20.100000000000001" customHeight="1">
      <c r="A1331" s="311"/>
      <c r="B1331" s="311"/>
      <c r="C1331" s="452"/>
      <c r="D1331" s="311" t="s">
        <v>8925</v>
      </c>
      <c r="E1331" s="452"/>
      <c r="F1331" s="531"/>
      <c r="G1331" s="314"/>
      <c r="H1331" s="356"/>
      <c r="I1331" s="314"/>
      <c r="J1331" s="356"/>
      <c r="K1331" s="314"/>
      <c r="L1331" s="356"/>
      <c r="M1331" s="314"/>
      <c r="N1331" s="356"/>
      <c r="O1331" s="314"/>
      <c r="P1331" s="315"/>
      <c r="Q1331" s="316"/>
      <c r="R1331" s="315"/>
      <c r="S1331" s="316"/>
      <c r="T1331" s="315"/>
      <c r="U1331" s="316"/>
      <c r="V1331" s="316"/>
      <c r="W1331" s="452"/>
      <c r="X1331" s="452"/>
      <c r="Y1331" s="452"/>
      <c r="Z1331" s="452"/>
      <c r="AA1331" s="452"/>
      <c r="AB1331" s="452"/>
      <c r="AC1331" s="452"/>
      <c r="AD1331" s="311"/>
    </row>
    <row r="1332" spans="1:30" ht="20.100000000000001" customHeight="1">
      <c r="A1332" s="311"/>
      <c r="B1332" s="311"/>
      <c r="C1332" s="452"/>
      <c r="D1332" s="311" t="s">
        <v>8926</v>
      </c>
      <c r="E1332" s="452"/>
      <c r="F1332" s="531"/>
      <c r="G1332" s="314"/>
      <c r="H1332" s="356"/>
      <c r="I1332" s="314"/>
      <c r="J1332" s="356"/>
      <c r="K1332" s="314"/>
      <c r="L1332" s="356"/>
      <c r="M1332" s="314"/>
      <c r="N1332" s="356"/>
      <c r="O1332" s="314"/>
      <c r="P1332" s="315"/>
      <c r="Q1332" s="316"/>
      <c r="R1332" s="315"/>
      <c r="S1332" s="316"/>
      <c r="T1332" s="315"/>
      <c r="U1332" s="316"/>
      <c r="V1332" s="316"/>
      <c r="W1332" s="452"/>
      <c r="X1332" s="452"/>
      <c r="Y1332" s="452"/>
      <c r="Z1332" s="452"/>
      <c r="AA1332" s="452"/>
      <c r="AB1332" s="452"/>
      <c r="AC1332" s="452"/>
      <c r="AD1332" s="311"/>
    </row>
    <row r="1333" spans="1:30" ht="20.100000000000001" customHeight="1">
      <c r="A1333" s="311"/>
      <c r="B1333" s="311"/>
      <c r="C1333" s="452"/>
      <c r="D1333" s="311" t="s">
        <v>8927</v>
      </c>
      <c r="E1333" s="452"/>
      <c r="F1333" s="531"/>
      <c r="G1333" s="314"/>
      <c r="H1333" s="356"/>
      <c r="I1333" s="314"/>
      <c r="J1333" s="356"/>
      <c r="K1333" s="314"/>
      <c r="L1333" s="356"/>
      <c r="M1333" s="314"/>
      <c r="N1333" s="356"/>
      <c r="O1333" s="314"/>
      <c r="P1333" s="315"/>
      <c r="Q1333" s="316"/>
      <c r="R1333" s="315"/>
      <c r="S1333" s="316"/>
      <c r="T1333" s="315"/>
      <c r="U1333" s="316"/>
      <c r="V1333" s="316"/>
      <c r="W1333" s="452"/>
      <c r="X1333" s="452"/>
      <c r="Y1333" s="452"/>
      <c r="Z1333" s="452"/>
      <c r="AA1333" s="452"/>
      <c r="AB1333" s="452"/>
      <c r="AC1333" s="452"/>
      <c r="AD1333" s="311"/>
    </row>
    <row r="1334" spans="1:30" ht="20.100000000000001" customHeight="1">
      <c r="A1334" s="311"/>
      <c r="B1334" s="311"/>
      <c r="C1334" s="452"/>
      <c r="D1334" s="311" t="s">
        <v>7429</v>
      </c>
      <c r="E1334" s="452"/>
      <c r="F1334" s="531"/>
      <c r="G1334" s="314"/>
      <c r="H1334" s="356"/>
      <c r="I1334" s="314"/>
      <c r="J1334" s="356"/>
      <c r="K1334" s="314"/>
      <c r="L1334" s="356">
        <v>1</v>
      </c>
      <c r="M1334" s="314">
        <v>20</v>
      </c>
      <c r="N1334" s="356"/>
      <c r="O1334" s="314"/>
      <c r="P1334" s="315"/>
      <c r="Q1334" s="316"/>
      <c r="R1334" s="315"/>
      <c r="S1334" s="316"/>
      <c r="T1334" s="315"/>
      <c r="U1334" s="316"/>
      <c r="V1334" s="316"/>
      <c r="W1334" s="452"/>
      <c r="X1334" s="452"/>
      <c r="Y1334" s="452"/>
      <c r="Z1334" s="452"/>
      <c r="AA1334" s="452"/>
      <c r="AB1334" s="452"/>
      <c r="AC1334" s="452"/>
      <c r="AD1334" s="311"/>
    </row>
    <row r="1335" spans="1:30" ht="20.100000000000001" customHeight="1">
      <c r="A1335" s="311"/>
      <c r="B1335" s="311"/>
      <c r="C1335" s="452"/>
      <c r="D1335" s="311" t="s">
        <v>8928</v>
      </c>
      <c r="E1335" s="452"/>
      <c r="F1335" s="531"/>
      <c r="G1335" s="314"/>
      <c r="H1335" s="356"/>
      <c r="I1335" s="314"/>
      <c r="J1335" s="356"/>
      <c r="K1335" s="314"/>
      <c r="L1335" s="356"/>
      <c r="M1335" s="314"/>
      <c r="N1335" s="356"/>
      <c r="O1335" s="314"/>
      <c r="P1335" s="315"/>
      <c r="Q1335" s="316"/>
      <c r="R1335" s="315"/>
      <c r="S1335" s="316"/>
      <c r="T1335" s="315"/>
      <c r="U1335" s="316"/>
      <c r="V1335" s="316"/>
      <c r="W1335" s="452"/>
      <c r="X1335" s="452"/>
      <c r="Y1335" s="452"/>
      <c r="Z1335" s="452"/>
      <c r="AA1335" s="452"/>
      <c r="AB1335" s="452"/>
      <c r="AC1335" s="452"/>
      <c r="AD1335" s="311"/>
    </row>
    <row r="1336" spans="1:30" ht="20.100000000000001" customHeight="1">
      <c r="A1336" s="311"/>
      <c r="B1336" s="311"/>
      <c r="C1336" s="452"/>
      <c r="D1336" s="311" t="s">
        <v>7430</v>
      </c>
      <c r="E1336" s="452"/>
      <c r="F1336" s="531"/>
      <c r="G1336" s="314"/>
      <c r="H1336" s="356"/>
      <c r="I1336" s="314"/>
      <c r="J1336" s="356"/>
      <c r="K1336" s="314"/>
      <c r="L1336" s="356"/>
      <c r="M1336" s="314"/>
      <c r="N1336" s="356"/>
      <c r="O1336" s="314"/>
      <c r="P1336" s="315"/>
      <c r="Q1336" s="316"/>
      <c r="R1336" s="315"/>
      <c r="S1336" s="316"/>
      <c r="T1336" s="315"/>
      <c r="U1336" s="316"/>
      <c r="V1336" s="316"/>
      <c r="W1336" s="452"/>
      <c r="X1336" s="452"/>
      <c r="Y1336" s="452"/>
      <c r="Z1336" s="452"/>
      <c r="AA1336" s="452"/>
      <c r="AB1336" s="452"/>
      <c r="AC1336" s="452"/>
      <c r="AD1336" s="311"/>
    </row>
    <row r="1337" spans="1:30" ht="20.100000000000001" customHeight="1">
      <c r="A1337" s="311"/>
      <c r="B1337" s="311"/>
      <c r="C1337" s="452"/>
      <c r="D1337" s="311" t="s">
        <v>7414</v>
      </c>
      <c r="E1337" s="452"/>
      <c r="F1337" s="531"/>
      <c r="G1337" s="314"/>
      <c r="H1337" s="356">
        <v>1</v>
      </c>
      <c r="I1337" s="314">
        <v>100</v>
      </c>
      <c r="J1337" s="356"/>
      <c r="K1337" s="314"/>
      <c r="L1337" s="356"/>
      <c r="M1337" s="314"/>
      <c r="N1337" s="356"/>
      <c r="O1337" s="314"/>
      <c r="P1337" s="315"/>
      <c r="Q1337" s="316"/>
      <c r="R1337" s="315"/>
      <c r="S1337" s="316"/>
      <c r="T1337" s="315"/>
      <c r="U1337" s="316"/>
      <c r="V1337" s="316"/>
      <c r="W1337" s="452"/>
      <c r="X1337" s="452"/>
      <c r="Y1337" s="452"/>
      <c r="Z1337" s="452"/>
      <c r="AA1337" s="452"/>
      <c r="AB1337" s="452"/>
      <c r="AC1337" s="452"/>
      <c r="AD1337" s="311"/>
    </row>
    <row r="1338" spans="1:30" ht="20.100000000000001" customHeight="1">
      <c r="A1338" s="311"/>
      <c r="B1338" s="311"/>
      <c r="C1338" s="452"/>
      <c r="D1338" s="311" t="s">
        <v>7415</v>
      </c>
      <c r="E1338" s="452"/>
      <c r="F1338" s="531"/>
      <c r="G1338" s="314"/>
      <c r="H1338" s="356"/>
      <c r="I1338" s="314"/>
      <c r="J1338" s="356"/>
      <c r="K1338" s="314"/>
      <c r="L1338" s="356"/>
      <c r="M1338" s="314"/>
      <c r="N1338" s="356"/>
      <c r="O1338" s="314"/>
      <c r="P1338" s="315"/>
      <c r="Q1338" s="316"/>
      <c r="R1338" s="315"/>
      <c r="S1338" s="316"/>
      <c r="T1338" s="315"/>
      <c r="U1338" s="316"/>
      <c r="V1338" s="316"/>
      <c r="W1338" s="452"/>
      <c r="X1338" s="452"/>
      <c r="Y1338" s="452"/>
      <c r="Z1338" s="452"/>
      <c r="AA1338" s="452"/>
      <c r="AB1338" s="452"/>
      <c r="AC1338" s="452"/>
      <c r="AD1338" s="311"/>
    </row>
    <row r="1339" spans="1:30" ht="20.100000000000001" customHeight="1">
      <c r="A1339" s="311"/>
      <c r="B1339" s="311"/>
      <c r="C1339" s="452"/>
      <c r="D1339" s="311" t="s">
        <v>7416</v>
      </c>
      <c r="E1339" s="452"/>
      <c r="F1339" s="531"/>
      <c r="G1339" s="314"/>
      <c r="H1339" s="356"/>
      <c r="I1339" s="314"/>
      <c r="J1339" s="356"/>
      <c r="K1339" s="314"/>
      <c r="L1339" s="356"/>
      <c r="M1339" s="314"/>
      <c r="N1339" s="356"/>
      <c r="O1339" s="314"/>
      <c r="P1339" s="315"/>
      <c r="Q1339" s="316"/>
      <c r="R1339" s="315"/>
      <c r="S1339" s="316"/>
      <c r="T1339" s="315"/>
      <c r="U1339" s="316"/>
      <c r="V1339" s="316"/>
      <c r="W1339" s="452"/>
      <c r="X1339" s="452"/>
      <c r="Y1339" s="452"/>
      <c r="Z1339" s="452"/>
      <c r="AA1339" s="452"/>
      <c r="AB1339" s="452"/>
      <c r="AC1339" s="452"/>
      <c r="AD1339" s="311"/>
    </row>
    <row r="1340" spans="1:30" ht="20.100000000000001" customHeight="1">
      <c r="A1340" s="311"/>
      <c r="B1340" s="311"/>
      <c r="C1340" s="452"/>
      <c r="D1340" s="311" t="s">
        <v>8929</v>
      </c>
      <c r="E1340" s="452"/>
      <c r="F1340" s="531"/>
      <c r="G1340" s="314"/>
      <c r="H1340" s="356"/>
      <c r="I1340" s="314"/>
      <c r="J1340" s="356"/>
      <c r="K1340" s="314"/>
      <c r="L1340" s="356"/>
      <c r="M1340" s="314"/>
      <c r="N1340" s="356"/>
      <c r="O1340" s="314"/>
      <c r="P1340" s="315"/>
      <c r="Q1340" s="316"/>
      <c r="R1340" s="315"/>
      <c r="S1340" s="316"/>
      <c r="T1340" s="315"/>
      <c r="U1340" s="316"/>
      <c r="V1340" s="316"/>
      <c r="W1340" s="452"/>
      <c r="X1340" s="452"/>
      <c r="Y1340" s="452"/>
      <c r="Z1340" s="452"/>
      <c r="AA1340" s="452"/>
      <c r="AB1340" s="452"/>
      <c r="AC1340" s="452"/>
      <c r="AD1340" s="311"/>
    </row>
    <row r="1341" spans="1:30" ht="20.100000000000001" customHeight="1">
      <c r="A1341" s="311"/>
      <c r="B1341" s="311"/>
      <c r="C1341" s="452"/>
      <c r="D1341" s="311" t="s">
        <v>8930</v>
      </c>
      <c r="E1341" s="452"/>
      <c r="F1341" s="531"/>
      <c r="G1341" s="314"/>
      <c r="H1341" s="356"/>
      <c r="I1341" s="314"/>
      <c r="J1341" s="356"/>
      <c r="K1341" s="314"/>
      <c r="L1341" s="356"/>
      <c r="M1341" s="314"/>
      <c r="N1341" s="356"/>
      <c r="O1341" s="314"/>
      <c r="P1341" s="315"/>
      <c r="Q1341" s="316"/>
      <c r="R1341" s="315"/>
      <c r="S1341" s="316"/>
      <c r="T1341" s="315"/>
      <c r="U1341" s="316"/>
      <c r="V1341" s="316"/>
      <c r="W1341" s="452"/>
      <c r="X1341" s="452"/>
      <c r="Y1341" s="452"/>
      <c r="Z1341" s="452"/>
      <c r="AA1341" s="452"/>
      <c r="AB1341" s="452"/>
      <c r="AC1341" s="452"/>
      <c r="AD1341" s="311"/>
    </row>
    <row r="1342" spans="1:30" ht="20.100000000000001" customHeight="1">
      <c r="A1342" s="311"/>
      <c r="B1342" s="311"/>
      <c r="C1342" s="452"/>
      <c r="D1342" s="311" t="s">
        <v>7417</v>
      </c>
      <c r="E1342" s="452"/>
      <c r="F1342" s="531"/>
      <c r="G1342" s="314"/>
      <c r="H1342" s="356"/>
      <c r="I1342" s="314"/>
      <c r="J1342" s="356"/>
      <c r="K1342" s="314"/>
      <c r="L1342" s="356"/>
      <c r="M1342" s="314"/>
      <c r="N1342" s="356"/>
      <c r="O1342" s="314"/>
      <c r="P1342" s="315"/>
      <c r="Q1342" s="316"/>
      <c r="R1342" s="315"/>
      <c r="S1342" s="316"/>
      <c r="T1342" s="315"/>
      <c r="U1342" s="316"/>
      <c r="V1342" s="316"/>
      <c r="W1342" s="452"/>
      <c r="X1342" s="452"/>
      <c r="Y1342" s="452"/>
      <c r="Z1342" s="452"/>
      <c r="AA1342" s="452"/>
      <c r="AB1342" s="452"/>
      <c r="AC1342" s="452"/>
      <c r="AD1342" s="311"/>
    </row>
    <row r="1343" spans="1:30" ht="20.100000000000001" customHeight="1">
      <c r="A1343" s="311"/>
      <c r="B1343" s="311"/>
      <c r="C1343" s="452"/>
      <c r="D1343" s="311" t="s">
        <v>7418</v>
      </c>
      <c r="E1343" s="452"/>
      <c r="F1343" s="531"/>
      <c r="G1343" s="314"/>
      <c r="H1343" s="356"/>
      <c r="I1343" s="314"/>
      <c r="J1343" s="356"/>
      <c r="K1343" s="314"/>
      <c r="L1343" s="356"/>
      <c r="M1343" s="314"/>
      <c r="N1343" s="356"/>
      <c r="O1343" s="314"/>
      <c r="P1343" s="315"/>
      <c r="Q1343" s="316"/>
      <c r="R1343" s="315"/>
      <c r="S1343" s="316"/>
      <c r="T1343" s="315"/>
      <c r="U1343" s="316"/>
      <c r="V1343" s="316"/>
      <c r="W1343" s="452"/>
      <c r="X1343" s="452"/>
      <c r="Y1343" s="452"/>
      <c r="Z1343" s="452"/>
      <c r="AA1343" s="452"/>
      <c r="AB1343" s="452"/>
      <c r="AC1343" s="452"/>
      <c r="AD1343" s="311"/>
    </row>
    <row r="1344" spans="1:30" ht="20.100000000000001" customHeight="1">
      <c r="A1344" s="374" t="s">
        <v>7450</v>
      </c>
      <c r="B1344" s="374" t="s">
        <v>9007</v>
      </c>
      <c r="C1344" s="358" t="s">
        <v>3335</v>
      </c>
      <c r="D1344" s="374" t="s">
        <v>7426</v>
      </c>
      <c r="E1344" s="358"/>
      <c r="F1344" s="443"/>
      <c r="G1344" s="444"/>
      <c r="H1344" s="443"/>
      <c r="I1344" s="444"/>
      <c r="J1344" s="443"/>
      <c r="K1344" s="444"/>
      <c r="L1344" s="443">
        <v>3</v>
      </c>
      <c r="M1344" s="444">
        <v>60</v>
      </c>
      <c r="N1344" s="443"/>
      <c r="O1344" s="444"/>
      <c r="P1344" s="471"/>
      <c r="Q1344" s="465"/>
      <c r="R1344" s="471"/>
      <c r="S1344" s="465"/>
      <c r="T1344" s="471"/>
      <c r="U1344" s="465"/>
      <c r="V1344" s="465"/>
      <c r="W1344" s="358"/>
      <c r="X1344" s="358"/>
      <c r="Y1344" s="358" t="s">
        <v>7010</v>
      </c>
      <c r="Z1344" s="358"/>
      <c r="AA1344" s="358"/>
      <c r="AB1344" s="358"/>
      <c r="AC1344" s="358"/>
      <c r="AD1344" s="374"/>
    </row>
    <row r="1345" spans="1:30" ht="20.100000000000001" customHeight="1">
      <c r="A1345" s="311"/>
      <c r="B1345" s="311"/>
      <c r="C1345" s="452"/>
      <c r="D1345" s="311" t="s">
        <v>8948</v>
      </c>
      <c r="E1345" s="452"/>
      <c r="F1345" s="531"/>
      <c r="G1345" s="314"/>
      <c r="H1345" s="356"/>
      <c r="I1345" s="314"/>
      <c r="J1345" s="356"/>
      <c r="K1345" s="314"/>
      <c r="L1345" s="356"/>
      <c r="M1345" s="314"/>
      <c r="N1345" s="356"/>
      <c r="O1345" s="314"/>
      <c r="P1345" s="315"/>
      <c r="Q1345" s="316"/>
      <c r="R1345" s="315"/>
      <c r="S1345" s="316"/>
      <c r="T1345" s="315"/>
      <c r="U1345" s="316"/>
      <c r="V1345" s="316"/>
      <c r="W1345" s="452"/>
      <c r="X1345" s="452"/>
      <c r="Y1345" s="452"/>
      <c r="Z1345" s="452"/>
      <c r="AA1345" s="452"/>
      <c r="AB1345" s="452"/>
      <c r="AC1345" s="452"/>
      <c r="AD1345" s="311"/>
    </row>
    <row r="1346" spans="1:30" ht="20.100000000000001" customHeight="1">
      <c r="A1346" s="311"/>
      <c r="B1346" s="311"/>
      <c r="C1346" s="452"/>
      <c r="D1346" s="311" t="s">
        <v>7427</v>
      </c>
      <c r="E1346" s="452"/>
      <c r="F1346" s="531"/>
      <c r="G1346" s="314"/>
      <c r="H1346" s="356"/>
      <c r="I1346" s="314"/>
      <c r="J1346" s="356"/>
      <c r="K1346" s="314"/>
      <c r="L1346" s="356"/>
      <c r="M1346" s="314"/>
      <c r="N1346" s="356"/>
      <c r="O1346" s="314"/>
      <c r="P1346" s="315"/>
      <c r="Q1346" s="316"/>
      <c r="R1346" s="315"/>
      <c r="S1346" s="316"/>
      <c r="T1346" s="315"/>
      <c r="U1346" s="316"/>
      <c r="V1346" s="316"/>
      <c r="W1346" s="452"/>
      <c r="X1346" s="452"/>
      <c r="Y1346" s="452"/>
      <c r="Z1346" s="452"/>
      <c r="AA1346" s="452"/>
      <c r="AB1346" s="452"/>
      <c r="AC1346" s="452"/>
      <c r="AD1346" s="311"/>
    </row>
    <row r="1347" spans="1:30" ht="20.100000000000001" customHeight="1">
      <c r="A1347" s="311"/>
      <c r="B1347" s="311"/>
      <c r="C1347" s="452"/>
      <c r="D1347" s="311" t="s">
        <v>2277</v>
      </c>
      <c r="E1347" s="452"/>
      <c r="F1347" s="531"/>
      <c r="G1347" s="314"/>
      <c r="H1347" s="356"/>
      <c r="I1347" s="314"/>
      <c r="J1347" s="356"/>
      <c r="K1347" s="314"/>
      <c r="L1347" s="356"/>
      <c r="M1347" s="314"/>
      <c r="N1347" s="356"/>
      <c r="O1347" s="314"/>
      <c r="P1347" s="315"/>
      <c r="Q1347" s="316"/>
      <c r="R1347" s="315"/>
      <c r="S1347" s="316"/>
      <c r="T1347" s="315"/>
      <c r="U1347" s="316"/>
      <c r="V1347" s="316"/>
      <c r="W1347" s="452"/>
      <c r="X1347" s="452"/>
      <c r="Y1347" s="452"/>
      <c r="Z1347" s="452"/>
      <c r="AA1347" s="452"/>
      <c r="AB1347" s="452"/>
      <c r="AC1347" s="452"/>
      <c r="AD1347" s="311"/>
    </row>
    <row r="1348" spans="1:30" ht="20.100000000000001" customHeight="1">
      <c r="A1348" s="311"/>
      <c r="B1348" s="311"/>
      <c r="C1348" s="452"/>
      <c r="D1348" s="311" t="s">
        <v>2278</v>
      </c>
      <c r="E1348" s="452"/>
      <c r="F1348" s="531"/>
      <c r="G1348" s="314"/>
      <c r="H1348" s="356"/>
      <c r="I1348" s="314"/>
      <c r="J1348" s="356"/>
      <c r="K1348" s="314"/>
      <c r="L1348" s="356"/>
      <c r="M1348" s="314"/>
      <c r="N1348" s="356"/>
      <c r="O1348" s="314"/>
      <c r="P1348" s="315"/>
      <c r="Q1348" s="316"/>
      <c r="R1348" s="315"/>
      <c r="S1348" s="316"/>
      <c r="T1348" s="315"/>
      <c r="U1348" s="316"/>
      <c r="V1348" s="316"/>
      <c r="W1348" s="452"/>
      <c r="X1348" s="452"/>
      <c r="Y1348" s="452"/>
      <c r="Z1348" s="452"/>
      <c r="AA1348" s="452"/>
      <c r="AB1348" s="452"/>
      <c r="AC1348" s="452"/>
      <c r="AD1348" s="311"/>
    </row>
    <row r="1349" spans="1:30" ht="20.100000000000001" customHeight="1">
      <c r="A1349" s="311"/>
      <c r="B1349" s="311"/>
      <c r="C1349" s="452"/>
      <c r="D1349" s="311" t="s">
        <v>2279</v>
      </c>
      <c r="E1349" s="452"/>
      <c r="F1349" s="531"/>
      <c r="G1349" s="314"/>
      <c r="H1349" s="356">
        <v>1</v>
      </c>
      <c r="I1349" s="314">
        <v>100</v>
      </c>
      <c r="J1349" s="356"/>
      <c r="K1349" s="314"/>
      <c r="L1349" s="356">
        <v>2</v>
      </c>
      <c r="M1349" s="314">
        <v>40</v>
      </c>
      <c r="N1349" s="356"/>
      <c r="O1349" s="314"/>
      <c r="P1349" s="315"/>
      <c r="Q1349" s="316"/>
      <c r="R1349" s="315"/>
      <c r="S1349" s="316"/>
      <c r="T1349" s="315"/>
      <c r="U1349" s="316"/>
      <c r="V1349" s="316"/>
      <c r="W1349" s="452"/>
      <c r="X1349" s="452"/>
      <c r="Y1349" s="452"/>
      <c r="Z1349" s="452"/>
      <c r="AA1349" s="452"/>
      <c r="AB1349" s="452"/>
      <c r="AC1349" s="452"/>
      <c r="AD1349" s="311"/>
    </row>
    <row r="1350" spans="1:30" ht="20.100000000000001" customHeight="1">
      <c r="A1350" s="311"/>
      <c r="B1350" s="311"/>
      <c r="C1350" s="452"/>
      <c r="D1350" s="311" t="s">
        <v>2280</v>
      </c>
      <c r="E1350" s="452"/>
      <c r="F1350" s="531"/>
      <c r="G1350" s="314"/>
      <c r="H1350" s="356"/>
      <c r="I1350" s="314"/>
      <c r="J1350" s="356"/>
      <c r="K1350" s="314"/>
      <c r="L1350" s="356"/>
      <c r="M1350" s="314"/>
      <c r="N1350" s="356"/>
      <c r="O1350" s="314"/>
      <c r="P1350" s="315"/>
      <c r="Q1350" s="316"/>
      <c r="R1350" s="315"/>
      <c r="S1350" s="316"/>
      <c r="T1350" s="315"/>
      <c r="U1350" s="316"/>
      <c r="V1350" s="316"/>
      <c r="W1350" s="452"/>
      <c r="X1350" s="452"/>
      <c r="Y1350" s="452"/>
      <c r="Z1350" s="452"/>
      <c r="AA1350" s="452"/>
      <c r="AB1350" s="452"/>
      <c r="AC1350" s="452"/>
      <c r="AD1350" s="311"/>
    </row>
    <row r="1351" spans="1:30" ht="20.100000000000001" customHeight="1">
      <c r="A1351" s="311"/>
      <c r="B1351" s="311"/>
      <c r="C1351" s="452"/>
      <c r="D1351" s="311" t="s">
        <v>2281</v>
      </c>
      <c r="E1351" s="452"/>
      <c r="F1351" s="531"/>
      <c r="G1351" s="314"/>
      <c r="H1351" s="356"/>
      <c r="I1351" s="314"/>
      <c r="J1351" s="356"/>
      <c r="K1351" s="314"/>
      <c r="L1351" s="356"/>
      <c r="M1351" s="314"/>
      <c r="N1351" s="356"/>
      <c r="O1351" s="314"/>
      <c r="P1351" s="315"/>
      <c r="Q1351" s="316"/>
      <c r="R1351" s="315"/>
      <c r="S1351" s="316"/>
      <c r="T1351" s="315"/>
      <c r="U1351" s="316"/>
      <c r="V1351" s="316"/>
      <c r="W1351" s="452"/>
      <c r="X1351" s="452"/>
      <c r="Y1351" s="452"/>
      <c r="Z1351" s="452"/>
      <c r="AA1351" s="452"/>
      <c r="AB1351" s="452"/>
      <c r="AC1351" s="452"/>
      <c r="AD1351" s="311"/>
    </row>
    <row r="1352" spans="1:30" ht="20.100000000000001" customHeight="1">
      <c r="A1352" s="311"/>
      <c r="B1352" s="311"/>
      <c r="C1352" s="452"/>
      <c r="D1352" s="311" t="s">
        <v>7433</v>
      </c>
      <c r="E1352" s="452"/>
      <c r="F1352" s="531"/>
      <c r="G1352" s="314"/>
      <c r="H1352" s="356"/>
      <c r="I1352" s="314"/>
      <c r="J1352" s="356"/>
      <c r="K1352" s="314"/>
      <c r="L1352" s="356"/>
      <c r="M1352" s="314"/>
      <c r="N1352" s="356"/>
      <c r="O1352" s="314"/>
      <c r="P1352" s="315"/>
      <c r="Q1352" s="316"/>
      <c r="R1352" s="315"/>
      <c r="S1352" s="316"/>
      <c r="T1352" s="315"/>
      <c r="U1352" s="316"/>
      <c r="V1352" s="316"/>
      <c r="W1352" s="452"/>
      <c r="X1352" s="452"/>
      <c r="Y1352" s="452"/>
      <c r="Z1352" s="452"/>
      <c r="AA1352" s="452"/>
      <c r="AB1352" s="452"/>
      <c r="AC1352" s="452"/>
      <c r="AD1352" s="311"/>
    </row>
    <row r="1353" spans="1:30" ht="20.100000000000001" customHeight="1">
      <c r="A1353" s="311"/>
      <c r="B1353" s="311"/>
      <c r="C1353" s="452"/>
      <c r="D1353" s="311" t="s">
        <v>7434</v>
      </c>
      <c r="E1353" s="452"/>
      <c r="F1353" s="531"/>
      <c r="G1353" s="314"/>
      <c r="H1353" s="356"/>
      <c r="I1353" s="314"/>
      <c r="J1353" s="356"/>
      <c r="K1353" s="314"/>
      <c r="L1353" s="356"/>
      <c r="M1353" s="314"/>
      <c r="N1353" s="356"/>
      <c r="O1353" s="314"/>
      <c r="P1353" s="315"/>
      <c r="Q1353" s="316"/>
      <c r="R1353" s="315"/>
      <c r="S1353" s="316"/>
      <c r="T1353" s="315"/>
      <c r="U1353" s="316"/>
      <c r="V1353" s="316"/>
      <c r="W1353" s="452"/>
      <c r="X1353" s="452"/>
      <c r="Y1353" s="452"/>
      <c r="Z1353" s="452"/>
      <c r="AA1353" s="452"/>
      <c r="AB1353" s="452"/>
      <c r="AC1353" s="452"/>
      <c r="AD1353" s="311"/>
    </row>
    <row r="1354" spans="1:30" ht="20.100000000000001" customHeight="1">
      <c r="A1354" s="311"/>
      <c r="B1354" s="311"/>
      <c r="C1354" s="452"/>
      <c r="D1354" s="311" t="s">
        <v>8949</v>
      </c>
      <c r="E1354" s="452"/>
      <c r="F1354" s="531"/>
      <c r="G1354" s="314"/>
      <c r="H1354" s="356"/>
      <c r="I1354" s="314"/>
      <c r="J1354" s="356"/>
      <c r="K1354" s="314"/>
      <c r="L1354" s="356"/>
      <c r="M1354" s="314"/>
      <c r="N1354" s="356"/>
      <c r="O1354" s="314"/>
      <c r="P1354" s="315"/>
      <c r="Q1354" s="316"/>
      <c r="R1354" s="315"/>
      <c r="S1354" s="316"/>
      <c r="T1354" s="315"/>
      <c r="U1354" s="316"/>
      <c r="V1354" s="316"/>
      <c r="W1354" s="452"/>
      <c r="X1354" s="452"/>
      <c r="Y1354" s="452"/>
      <c r="Z1354" s="452"/>
      <c r="AA1354" s="452"/>
      <c r="AB1354" s="452"/>
      <c r="AC1354" s="452"/>
      <c r="AD1354" s="311"/>
    </row>
    <row r="1355" spans="1:30" ht="20.100000000000001" customHeight="1">
      <c r="A1355" s="311"/>
      <c r="B1355" s="311"/>
      <c r="C1355" s="452"/>
      <c r="D1355" s="311" t="s">
        <v>8950</v>
      </c>
      <c r="E1355" s="452"/>
      <c r="F1355" s="531"/>
      <c r="G1355" s="314"/>
      <c r="H1355" s="356"/>
      <c r="I1355" s="314"/>
      <c r="J1355" s="356"/>
      <c r="K1355" s="314"/>
      <c r="L1355" s="356"/>
      <c r="M1355" s="314"/>
      <c r="N1355" s="356"/>
      <c r="O1355" s="314"/>
      <c r="P1355" s="315"/>
      <c r="Q1355" s="316"/>
      <c r="R1355" s="315"/>
      <c r="S1355" s="316"/>
      <c r="T1355" s="315"/>
      <c r="U1355" s="316"/>
      <c r="V1355" s="316"/>
      <c r="W1355" s="452"/>
      <c r="X1355" s="452"/>
      <c r="Y1355" s="452"/>
      <c r="Z1355" s="452"/>
      <c r="AA1355" s="452"/>
      <c r="AB1355" s="452"/>
      <c r="AC1355" s="452"/>
      <c r="AD1355" s="311"/>
    </row>
    <row r="1356" spans="1:30" ht="20.100000000000001" customHeight="1">
      <c r="A1356" s="311"/>
      <c r="B1356" s="311"/>
      <c r="C1356" s="452"/>
      <c r="D1356" s="311" t="s">
        <v>8951</v>
      </c>
      <c r="E1356" s="452"/>
      <c r="F1356" s="531"/>
      <c r="G1356" s="314"/>
      <c r="H1356" s="356"/>
      <c r="I1356" s="314"/>
      <c r="J1356" s="356"/>
      <c r="K1356" s="314"/>
      <c r="L1356" s="356"/>
      <c r="M1356" s="314"/>
      <c r="N1356" s="356"/>
      <c r="O1356" s="314"/>
      <c r="P1356" s="315"/>
      <c r="Q1356" s="316"/>
      <c r="R1356" s="315"/>
      <c r="S1356" s="316"/>
      <c r="T1356" s="315"/>
      <c r="U1356" s="316"/>
      <c r="V1356" s="316"/>
      <c r="W1356" s="452"/>
      <c r="X1356" s="452"/>
      <c r="Y1356" s="452"/>
      <c r="Z1356" s="452"/>
      <c r="AA1356" s="452"/>
      <c r="AB1356" s="452"/>
      <c r="AC1356" s="452"/>
      <c r="AD1356" s="311"/>
    </row>
    <row r="1357" spans="1:30" ht="20.100000000000001" customHeight="1">
      <c r="A1357" s="311"/>
      <c r="B1357" s="311"/>
      <c r="C1357" s="452"/>
      <c r="D1357" s="311" t="s">
        <v>8952</v>
      </c>
      <c r="E1357" s="452"/>
      <c r="F1357" s="531"/>
      <c r="G1357" s="314"/>
      <c r="H1357" s="356"/>
      <c r="I1357" s="314"/>
      <c r="J1357" s="356"/>
      <c r="K1357" s="314"/>
      <c r="L1357" s="356"/>
      <c r="M1357" s="314"/>
      <c r="N1357" s="356"/>
      <c r="O1357" s="314"/>
      <c r="P1357" s="315"/>
      <c r="Q1357" s="316"/>
      <c r="R1357" s="315"/>
      <c r="S1357" s="316"/>
      <c r="T1357" s="315"/>
      <c r="U1357" s="316"/>
      <c r="V1357" s="316"/>
      <c r="W1357" s="452"/>
      <c r="X1357" s="452"/>
      <c r="Y1357" s="452"/>
      <c r="Z1357" s="452"/>
      <c r="AA1357" s="452"/>
      <c r="AB1357" s="452"/>
      <c r="AC1357" s="452"/>
      <c r="AD1357" s="311"/>
    </row>
    <row r="1358" spans="1:30" ht="20.100000000000001" customHeight="1">
      <c r="A1358" s="311"/>
      <c r="B1358" s="311"/>
      <c r="C1358" s="452"/>
      <c r="D1358" s="311" t="s">
        <v>7394</v>
      </c>
      <c r="E1358" s="452"/>
      <c r="F1358" s="531"/>
      <c r="G1358" s="314"/>
      <c r="H1358" s="356"/>
      <c r="I1358" s="314"/>
      <c r="J1358" s="356"/>
      <c r="K1358" s="314"/>
      <c r="L1358" s="356"/>
      <c r="M1358" s="314"/>
      <c r="N1358" s="356"/>
      <c r="O1358" s="314"/>
      <c r="P1358" s="315"/>
      <c r="Q1358" s="316"/>
      <c r="R1358" s="315"/>
      <c r="S1358" s="316"/>
      <c r="T1358" s="315"/>
      <c r="U1358" s="316"/>
      <c r="V1358" s="316"/>
      <c r="W1358" s="452"/>
      <c r="X1358" s="452"/>
      <c r="Y1358" s="452"/>
      <c r="Z1358" s="452"/>
      <c r="AA1358" s="452"/>
      <c r="AB1358" s="452"/>
      <c r="AC1358" s="452"/>
      <c r="AD1358" s="311"/>
    </row>
    <row r="1359" spans="1:30" ht="20.100000000000001" customHeight="1">
      <c r="A1359" s="311"/>
      <c r="B1359" s="311"/>
      <c r="C1359" s="452"/>
      <c r="D1359" s="311" t="s">
        <v>8953</v>
      </c>
      <c r="E1359" s="452"/>
      <c r="F1359" s="531"/>
      <c r="G1359" s="314"/>
      <c r="H1359" s="356"/>
      <c r="I1359" s="314"/>
      <c r="J1359" s="356"/>
      <c r="K1359" s="314"/>
      <c r="L1359" s="356"/>
      <c r="M1359" s="314"/>
      <c r="N1359" s="356"/>
      <c r="O1359" s="314"/>
      <c r="P1359" s="315"/>
      <c r="Q1359" s="316"/>
      <c r="R1359" s="315"/>
      <c r="S1359" s="316"/>
      <c r="T1359" s="315"/>
      <c r="U1359" s="316"/>
      <c r="V1359" s="316"/>
      <c r="W1359" s="452"/>
      <c r="X1359" s="452"/>
      <c r="Y1359" s="452"/>
      <c r="Z1359" s="452"/>
      <c r="AA1359" s="452"/>
      <c r="AB1359" s="452"/>
      <c r="AC1359" s="452"/>
      <c r="AD1359" s="311"/>
    </row>
    <row r="1360" spans="1:30" ht="20.100000000000001" customHeight="1">
      <c r="A1360" s="374" t="s">
        <v>7451</v>
      </c>
      <c r="B1360" s="374" t="s">
        <v>7452</v>
      </c>
      <c r="C1360" s="358" t="s">
        <v>3425</v>
      </c>
      <c r="D1360" s="374"/>
      <c r="E1360" s="358"/>
      <c r="F1360" s="443"/>
      <c r="G1360" s="444"/>
      <c r="H1360" s="443"/>
      <c r="I1360" s="444"/>
      <c r="J1360" s="443"/>
      <c r="K1360" s="444"/>
      <c r="L1360" s="443">
        <v>4</v>
      </c>
      <c r="M1360" s="444">
        <v>100</v>
      </c>
      <c r="N1360" s="443"/>
      <c r="O1360" s="444"/>
      <c r="P1360" s="471"/>
      <c r="Q1360" s="465"/>
      <c r="R1360" s="471"/>
      <c r="S1360" s="465"/>
      <c r="T1360" s="471"/>
      <c r="U1360" s="465"/>
      <c r="V1360" s="465"/>
      <c r="W1360" s="358"/>
      <c r="X1360" s="358"/>
      <c r="Y1360" s="358" t="s">
        <v>7010</v>
      </c>
      <c r="Z1360" s="358"/>
      <c r="AA1360" s="358"/>
      <c r="AB1360" s="358"/>
      <c r="AC1360" s="358"/>
      <c r="AD1360" s="374"/>
    </row>
    <row r="1361" spans="1:30" ht="20.100000000000001" customHeight="1">
      <c r="A1361" s="311"/>
      <c r="B1361" s="311"/>
      <c r="C1361" s="452"/>
      <c r="D1361" s="311" t="s">
        <v>1959</v>
      </c>
      <c r="E1361" s="452" t="s">
        <v>758</v>
      </c>
      <c r="F1361" s="531"/>
      <c r="G1361" s="314"/>
      <c r="H1361" s="356"/>
      <c r="I1361" s="314"/>
      <c r="J1361" s="356"/>
      <c r="K1361" s="314"/>
      <c r="L1361" s="356"/>
      <c r="M1361" s="314"/>
      <c r="N1361" s="356"/>
      <c r="O1361" s="314"/>
      <c r="P1361" s="315"/>
      <c r="Q1361" s="316"/>
      <c r="R1361" s="315"/>
      <c r="S1361" s="316"/>
      <c r="T1361" s="315"/>
      <c r="U1361" s="316"/>
      <c r="V1361" s="316"/>
      <c r="W1361" s="452"/>
      <c r="X1361" s="452"/>
      <c r="Y1361" s="452"/>
      <c r="Z1361" s="452"/>
      <c r="AA1361" s="452"/>
      <c r="AB1361" s="452"/>
      <c r="AC1361" s="452"/>
      <c r="AD1361" s="311"/>
    </row>
    <row r="1362" spans="1:30" ht="20.100000000000001" customHeight="1">
      <c r="A1362" s="311"/>
      <c r="B1362" s="311"/>
      <c r="C1362" s="452"/>
      <c r="D1362" s="311" t="s">
        <v>1960</v>
      </c>
      <c r="E1362" s="452"/>
      <c r="F1362" s="531"/>
      <c r="G1362" s="314"/>
      <c r="H1362" s="356"/>
      <c r="I1362" s="314"/>
      <c r="J1362" s="356"/>
      <c r="K1362" s="314"/>
      <c r="L1362" s="356"/>
      <c r="M1362" s="314"/>
      <c r="N1362" s="356"/>
      <c r="O1362" s="314"/>
      <c r="P1362" s="315"/>
      <c r="Q1362" s="316"/>
      <c r="R1362" s="315"/>
      <c r="S1362" s="316"/>
      <c r="T1362" s="315"/>
      <c r="U1362" s="316"/>
      <c r="V1362" s="316"/>
      <c r="W1362" s="452"/>
      <c r="X1362" s="452"/>
      <c r="Y1362" s="452"/>
      <c r="Z1362" s="452"/>
      <c r="AA1362" s="452"/>
      <c r="AB1362" s="452"/>
      <c r="AC1362" s="452"/>
      <c r="AD1362" s="311"/>
    </row>
    <row r="1363" spans="1:30" ht="20.100000000000001" customHeight="1">
      <c r="A1363" s="374" t="s">
        <v>9008</v>
      </c>
      <c r="B1363" s="374" t="s">
        <v>7453</v>
      </c>
      <c r="C1363" s="358" t="s">
        <v>3426</v>
      </c>
      <c r="D1363" s="374"/>
      <c r="E1363" s="358"/>
      <c r="F1363" s="443"/>
      <c r="G1363" s="444"/>
      <c r="H1363" s="443"/>
      <c r="I1363" s="444"/>
      <c r="J1363" s="443"/>
      <c r="K1363" s="444"/>
      <c r="L1363" s="443"/>
      <c r="M1363" s="444"/>
      <c r="N1363" s="443"/>
      <c r="O1363" s="444"/>
      <c r="P1363" s="471"/>
      <c r="Q1363" s="465"/>
      <c r="R1363" s="471"/>
      <c r="S1363" s="465"/>
      <c r="T1363" s="471"/>
      <c r="U1363" s="465"/>
      <c r="V1363" s="465"/>
      <c r="W1363" s="358"/>
      <c r="X1363" s="358"/>
      <c r="Y1363" s="358" t="s">
        <v>7010</v>
      </c>
      <c r="Z1363" s="358"/>
      <c r="AA1363" s="358"/>
      <c r="AB1363" s="358"/>
      <c r="AC1363" s="358"/>
      <c r="AD1363" s="374"/>
    </row>
    <row r="1364" spans="1:30" ht="20.100000000000001" customHeight="1">
      <c r="A1364" s="311"/>
      <c r="B1364" s="311"/>
      <c r="C1364" s="452"/>
      <c r="D1364" s="311" t="s">
        <v>8188</v>
      </c>
      <c r="E1364" s="452" t="s">
        <v>132</v>
      </c>
      <c r="F1364" s="531"/>
      <c r="G1364" s="314"/>
      <c r="H1364" s="356"/>
      <c r="I1364" s="314"/>
      <c r="J1364" s="356"/>
      <c r="K1364" s="314"/>
      <c r="L1364" s="356"/>
      <c r="M1364" s="314"/>
      <c r="N1364" s="356"/>
      <c r="O1364" s="314"/>
      <c r="P1364" s="315"/>
      <c r="Q1364" s="316"/>
      <c r="R1364" s="315"/>
      <c r="S1364" s="316"/>
      <c r="T1364" s="315"/>
      <c r="U1364" s="316"/>
      <c r="V1364" s="316"/>
      <c r="W1364" s="452"/>
      <c r="X1364" s="452"/>
      <c r="Y1364" s="452"/>
      <c r="Z1364" s="452"/>
      <c r="AA1364" s="452"/>
      <c r="AB1364" s="452"/>
      <c r="AC1364" s="452"/>
      <c r="AD1364" s="311"/>
    </row>
    <row r="1365" spans="1:30" ht="20.100000000000001" customHeight="1">
      <c r="A1365" s="311"/>
      <c r="B1365" s="311"/>
      <c r="C1365" s="452"/>
      <c r="D1365" s="311" t="s">
        <v>7312</v>
      </c>
      <c r="E1365" s="452"/>
      <c r="F1365" s="531"/>
      <c r="G1365" s="314"/>
      <c r="H1365" s="356"/>
      <c r="I1365" s="314"/>
      <c r="J1365" s="356"/>
      <c r="K1365" s="314"/>
      <c r="L1365" s="356"/>
      <c r="M1365" s="314"/>
      <c r="N1365" s="356"/>
      <c r="O1365" s="314"/>
      <c r="P1365" s="315"/>
      <c r="Q1365" s="316"/>
      <c r="R1365" s="315"/>
      <c r="S1365" s="316"/>
      <c r="T1365" s="315"/>
      <c r="U1365" s="316"/>
      <c r="V1365" s="316"/>
      <c r="W1365" s="452"/>
      <c r="X1365" s="452"/>
      <c r="Y1365" s="452"/>
      <c r="Z1365" s="452"/>
      <c r="AA1365" s="452"/>
      <c r="AB1365" s="452"/>
      <c r="AC1365" s="452"/>
      <c r="AD1365" s="311"/>
    </row>
    <row r="1366" spans="1:30" ht="20.100000000000001" customHeight="1">
      <c r="A1366" s="374" t="s">
        <v>7454</v>
      </c>
      <c r="B1366" s="374" t="s">
        <v>7455</v>
      </c>
      <c r="C1366" s="358" t="s">
        <v>3427</v>
      </c>
      <c r="D1366" s="374"/>
      <c r="E1366" s="358"/>
      <c r="F1366" s="443"/>
      <c r="G1366" s="444"/>
      <c r="H1366" s="443">
        <v>1</v>
      </c>
      <c r="I1366" s="444">
        <v>100</v>
      </c>
      <c r="J1366" s="443"/>
      <c r="K1366" s="444"/>
      <c r="L1366" s="443">
        <v>1</v>
      </c>
      <c r="M1366" s="444">
        <v>100</v>
      </c>
      <c r="N1366" s="443"/>
      <c r="O1366" s="444"/>
      <c r="P1366" s="471"/>
      <c r="Q1366" s="465"/>
      <c r="R1366" s="471"/>
      <c r="S1366" s="465"/>
      <c r="T1366" s="471"/>
      <c r="U1366" s="465"/>
      <c r="V1366" s="465"/>
      <c r="W1366" s="358"/>
      <c r="X1366" s="358"/>
      <c r="Y1366" s="358" t="s">
        <v>7010</v>
      </c>
      <c r="Z1366" s="358"/>
      <c r="AA1366" s="358"/>
      <c r="AB1366" s="358"/>
      <c r="AC1366" s="358"/>
      <c r="AD1366" s="374"/>
    </row>
    <row r="1367" spans="1:30" ht="20.100000000000001" customHeight="1">
      <c r="A1367" s="311"/>
      <c r="B1367" s="311"/>
      <c r="C1367" s="452"/>
      <c r="D1367" s="311" t="s">
        <v>1959</v>
      </c>
      <c r="E1367" s="452" t="s">
        <v>758</v>
      </c>
      <c r="F1367" s="531"/>
      <c r="G1367" s="314"/>
      <c r="H1367" s="356"/>
      <c r="I1367" s="314"/>
      <c r="J1367" s="356"/>
      <c r="K1367" s="314"/>
      <c r="L1367" s="356"/>
      <c r="M1367" s="314"/>
      <c r="N1367" s="356"/>
      <c r="O1367" s="314"/>
      <c r="P1367" s="315"/>
      <c r="Q1367" s="316"/>
      <c r="R1367" s="315"/>
      <c r="S1367" s="316"/>
      <c r="T1367" s="315"/>
      <c r="U1367" s="316"/>
      <c r="V1367" s="316"/>
      <c r="W1367" s="452"/>
      <c r="X1367" s="452"/>
      <c r="Y1367" s="452"/>
      <c r="Z1367" s="452"/>
      <c r="AA1367" s="452"/>
      <c r="AB1367" s="452"/>
      <c r="AC1367" s="452"/>
      <c r="AD1367" s="311"/>
    </row>
    <row r="1368" spans="1:30" ht="20.100000000000001" customHeight="1">
      <c r="A1368" s="311"/>
      <c r="B1368" s="311"/>
      <c r="C1368" s="452"/>
      <c r="D1368" s="311" t="s">
        <v>1960</v>
      </c>
      <c r="E1368" s="452"/>
      <c r="F1368" s="531"/>
      <c r="G1368" s="314"/>
      <c r="H1368" s="356"/>
      <c r="I1368" s="314"/>
      <c r="J1368" s="356"/>
      <c r="K1368" s="314"/>
      <c r="L1368" s="356"/>
      <c r="M1368" s="314"/>
      <c r="N1368" s="356"/>
      <c r="O1368" s="314"/>
      <c r="P1368" s="315"/>
      <c r="Q1368" s="316"/>
      <c r="R1368" s="315"/>
      <c r="S1368" s="316"/>
      <c r="T1368" s="315"/>
      <c r="U1368" s="316"/>
      <c r="V1368" s="316"/>
      <c r="W1368" s="452"/>
      <c r="X1368" s="452"/>
      <c r="Y1368" s="452"/>
      <c r="Z1368" s="452"/>
      <c r="AA1368" s="452"/>
      <c r="AB1368" s="452"/>
      <c r="AC1368" s="452"/>
      <c r="AD1368" s="311"/>
    </row>
    <row r="1369" spans="1:30" ht="20.100000000000001" customHeight="1">
      <c r="A1369" s="374" t="s">
        <v>7456</v>
      </c>
      <c r="B1369" s="374" t="s">
        <v>7457</v>
      </c>
      <c r="C1369" s="358" t="s">
        <v>3428</v>
      </c>
      <c r="D1369" s="374"/>
      <c r="E1369" s="358"/>
      <c r="F1369" s="443"/>
      <c r="G1369" s="444"/>
      <c r="H1369" s="443"/>
      <c r="I1369" s="444"/>
      <c r="J1369" s="443"/>
      <c r="K1369" s="444"/>
      <c r="L1369" s="443"/>
      <c r="M1369" s="444"/>
      <c r="N1369" s="443"/>
      <c r="O1369" s="444"/>
      <c r="P1369" s="471"/>
      <c r="Q1369" s="465"/>
      <c r="R1369" s="471"/>
      <c r="S1369" s="465"/>
      <c r="T1369" s="471"/>
      <c r="U1369" s="465"/>
      <c r="V1369" s="465"/>
      <c r="W1369" s="358"/>
      <c r="X1369" s="358"/>
      <c r="Y1369" s="358" t="s">
        <v>7010</v>
      </c>
      <c r="Z1369" s="358"/>
      <c r="AA1369" s="358"/>
      <c r="AB1369" s="358"/>
      <c r="AC1369" s="358"/>
      <c r="AD1369" s="374"/>
    </row>
    <row r="1370" spans="1:30" ht="20.100000000000001" customHeight="1">
      <c r="A1370" s="311"/>
      <c r="B1370" s="311"/>
      <c r="C1370" s="452"/>
      <c r="D1370" s="311" t="s">
        <v>1959</v>
      </c>
      <c r="E1370" s="452" t="s">
        <v>758</v>
      </c>
      <c r="F1370" s="531"/>
      <c r="G1370" s="314"/>
      <c r="H1370" s="356"/>
      <c r="I1370" s="314"/>
      <c r="J1370" s="356"/>
      <c r="K1370" s="314"/>
      <c r="L1370" s="356"/>
      <c r="M1370" s="314"/>
      <c r="N1370" s="356"/>
      <c r="O1370" s="314"/>
      <c r="P1370" s="315"/>
      <c r="Q1370" s="316"/>
      <c r="R1370" s="315"/>
      <c r="S1370" s="316"/>
      <c r="T1370" s="315"/>
      <c r="U1370" s="316"/>
      <c r="V1370" s="316"/>
      <c r="W1370" s="452"/>
      <c r="X1370" s="452"/>
      <c r="Y1370" s="452"/>
      <c r="Z1370" s="452"/>
      <c r="AA1370" s="452"/>
      <c r="AB1370" s="452"/>
      <c r="AC1370" s="452"/>
      <c r="AD1370" s="311"/>
    </row>
    <row r="1371" spans="1:30" ht="20.100000000000001" customHeight="1">
      <c r="A1371" s="311"/>
      <c r="B1371" s="311"/>
      <c r="C1371" s="452"/>
      <c r="D1371" s="311" t="s">
        <v>1960</v>
      </c>
      <c r="E1371" s="452"/>
      <c r="F1371" s="531"/>
      <c r="G1371" s="314"/>
      <c r="H1371" s="356"/>
      <c r="I1371" s="314"/>
      <c r="J1371" s="356"/>
      <c r="K1371" s="314"/>
      <c r="L1371" s="356"/>
      <c r="M1371" s="314"/>
      <c r="N1371" s="356"/>
      <c r="O1371" s="314"/>
      <c r="P1371" s="315"/>
      <c r="Q1371" s="316"/>
      <c r="R1371" s="315"/>
      <c r="S1371" s="316"/>
      <c r="T1371" s="315"/>
      <c r="U1371" s="316"/>
      <c r="V1371" s="316"/>
      <c r="W1371" s="452"/>
      <c r="X1371" s="452"/>
      <c r="Y1371" s="452"/>
      <c r="Z1371" s="452"/>
      <c r="AA1371" s="452"/>
      <c r="AB1371" s="452"/>
      <c r="AC1371" s="452"/>
      <c r="AD1371" s="311"/>
    </row>
    <row r="1372" spans="1:30" ht="20.100000000000001" customHeight="1">
      <c r="A1372" s="374" t="s">
        <v>7458</v>
      </c>
      <c r="B1372" s="374" t="s">
        <v>7459</v>
      </c>
      <c r="C1372" s="358" t="s">
        <v>3335</v>
      </c>
      <c r="D1372" s="374" t="s">
        <v>8964</v>
      </c>
      <c r="E1372" s="358" t="s">
        <v>7351</v>
      </c>
      <c r="F1372" s="443"/>
      <c r="G1372" s="444"/>
      <c r="H1372" s="443"/>
      <c r="I1372" s="444"/>
      <c r="J1372" s="443"/>
      <c r="K1372" s="444"/>
      <c r="L1372" s="443">
        <v>4</v>
      </c>
      <c r="M1372" s="444">
        <v>80</v>
      </c>
      <c r="N1372" s="443"/>
      <c r="O1372" s="444"/>
      <c r="P1372" s="471"/>
      <c r="Q1372" s="465"/>
      <c r="R1372" s="471"/>
      <c r="S1372" s="465"/>
      <c r="T1372" s="471"/>
      <c r="U1372" s="465"/>
      <c r="V1372" s="465"/>
      <c r="W1372" s="358"/>
      <c r="X1372" s="358"/>
      <c r="Y1372" s="358" t="s">
        <v>7010</v>
      </c>
      <c r="Z1372" s="358"/>
      <c r="AA1372" s="358"/>
      <c r="AB1372" s="358"/>
      <c r="AC1372" s="358"/>
      <c r="AD1372" s="374"/>
    </row>
    <row r="1373" spans="1:30" ht="20.100000000000001" customHeight="1">
      <c r="A1373" s="311"/>
      <c r="B1373" s="311"/>
      <c r="C1373" s="452"/>
      <c r="D1373" s="311" t="s">
        <v>8965</v>
      </c>
      <c r="E1373" s="452"/>
      <c r="F1373" s="531"/>
      <c r="G1373" s="314"/>
      <c r="H1373" s="356">
        <v>1</v>
      </c>
      <c r="I1373" s="314">
        <v>100</v>
      </c>
      <c r="J1373" s="356"/>
      <c r="K1373" s="314"/>
      <c r="L1373" s="356"/>
      <c r="M1373" s="314"/>
      <c r="N1373" s="356"/>
      <c r="O1373" s="314"/>
      <c r="P1373" s="315"/>
      <c r="Q1373" s="316"/>
      <c r="R1373" s="315"/>
      <c r="S1373" s="316"/>
      <c r="T1373" s="315"/>
      <c r="U1373" s="316"/>
      <c r="V1373" s="316"/>
      <c r="W1373" s="452"/>
      <c r="X1373" s="452"/>
      <c r="Y1373" s="452"/>
      <c r="Z1373" s="452"/>
      <c r="AA1373" s="452"/>
      <c r="AB1373" s="452"/>
      <c r="AC1373" s="452"/>
      <c r="AD1373" s="311"/>
    </row>
    <row r="1374" spans="1:30" ht="20.100000000000001" customHeight="1">
      <c r="A1374" s="311"/>
      <c r="B1374" s="311"/>
      <c r="C1374" s="452"/>
      <c r="D1374" s="311" t="s">
        <v>8966</v>
      </c>
      <c r="E1374" s="452"/>
      <c r="F1374" s="531"/>
      <c r="G1374" s="314"/>
      <c r="H1374" s="356"/>
      <c r="I1374" s="314"/>
      <c r="J1374" s="356"/>
      <c r="K1374" s="314"/>
      <c r="L1374" s="356"/>
      <c r="M1374" s="314"/>
      <c r="N1374" s="356"/>
      <c r="O1374" s="314"/>
      <c r="P1374" s="315"/>
      <c r="Q1374" s="316"/>
      <c r="R1374" s="315"/>
      <c r="S1374" s="316"/>
      <c r="T1374" s="315"/>
      <c r="U1374" s="316"/>
      <c r="V1374" s="316"/>
      <c r="W1374" s="452"/>
      <c r="X1374" s="452"/>
      <c r="Y1374" s="452"/>
      <c r="Z1374" s="452"/>
      <c r="AA1374" s="452"/>
      <c r="AB1374" s="452"/>
      <c r="AC1374" s="452"/>
      <c r="AD1374" s="311"/>
    </row>
    <row r="1375" spans="1:30" ht="20.100000000000001" customHeight="1">
      <c r="A1375" s="311"/>
      <c r="B1375" s="311"/>
      <c r="C1375" s="452"/>
      <c r="D1375" s="311" t="s">
        <v>8967</v>
      </c>
      <c r="E1375" s="452"/>
      <c r="F1375" s="531"/>
      <c r="G1375" s="314"/>
      <c r="H1375" s="356"/>
      <c r="I1375" s="314"/>
      <c r="J1375" s="356"/>
      <c r="K1375" s="314"/>
      <c r="L1375" s="356"/>
      <c r="M1375" s="314"/>
      <c r="N1375" s="356"/>
      <c r="O1375" s="314"/>
      <c r="P1375" s="315"/>
      <c r="Q1375" s="316"/>
      <c r="R1375" s="315"/>
      <c r="S1375" s="316"/>
      <c r="T1375" s="315"/>
      <c r="U1375" s="316"/>
      <c r="V1375" s="316"/>
      <c r="W1375" s="452"/>
      <c r="X1375" s="452"/>
      <c r="Y1375" s="452"/>
      <c r="Z1375" s="452"/>
      <c r="AA1375" s="452"/>
      <c r="AB1375" s="452"/>
      <c r="AC1375" s="452"/>
      <c r="AD1375" s="311"/>
    </row>
    <row r="1376" spans="1:30" ht="20.100000000000001" customHeight="1">
      <c r="A1376" s="311"/>
      <c r="B1376" s="311"/>
      <c r="C1376" s="452"/>
      <c r="D1376" s="311" t="s">
        <v>8968</v>
      </c>
      <c r="E1376" s="452"/>
      <c r="F1376" s="531"/>
      <c r="G1376" s="314"/>
      <c r="H1376" s="356"/>
      <c r="I1376" s="314"/>
      <c r="J1376" s="356"/>
      <c r="K1376" s="314"/>
      <c r="L1376" s="356"/>
      <c r="M1376" s="314"/>
      <c r="N1376" s="356"/>
      <c r="O1376" s="314"/>
      <c r="P1376" s="315"/>
      <c r="Q1376" s="316"/>
      <c r="R1376" s="315"/>
      <c r="S1376" s="316"/>
      <c r="T1376" s="315"/>
      <c r="U1376" s="316"/>
      <c r="V1376" s="316"/>
      <c r="W1376" s="452"/>
      <c r="X1376" s="452"/>
      <c r="Y1376" s="452"/>
      <c r="Z1376" s="452"/>
      <c r="AA1376" s="452"/>
      <c r="AB1376" s="452"/>
      <c r="AC1376" s="452"/>
      <c r="AD1376" s="311"/>
    </row>
    <row r="1377" spans="1:30" ht="20.100000000000001" customHeight="1">
      <c r="A1377" s="311"/>
      <c r="B1377" s="311"/>
      <c r="C1377" s="452"/>
      <c r="D1377" s="311" t="s">
        <v>8969</v>
      </c>
      <c r="E1377" s="452"/>
      <c r="F1377" s="531"/>
      <c r="G1377" s="314"/>
      <c r="H1377" s="356"/>
      <c r="I1377" s="314"/>
      <c r="J1377" s="356"/>
      <c r="K1377" s="314"/>
      <c r="L1377" s="356">
        <v>1</v>
      </c>
      <c r="M1377" s="314">
        <v>20</v>
      </c>
      <c r="N1377" s="356"/>
      <c r="O1377" s="314"/>
      <c r="P1377" s="315"/>
      <c r="Q1377" s="316"/>
      <c r="R1377" s="315"/>
      <c r="S1377" s="316"/>
      <c r="T1377" s="315"/>
      <c r="U1377" s="316"/>
      <c r="V1377" s="316"/>
      <c r="W1377" s="452"/>
      <c r="X1377" s="452"/>
      <c r="Y1377" s="452"/>
      <c r="Z1377" s="452"/>
      <c r="AA1377" s="452"/>
      <c r="AB1377" s="452"/>
      <c r="AC1377" s="452"/>
      <c r="AD1377" s="311"/>
    </row>
    <row r="1378" spans="1:30" ht="20.100000000000001" customHeight="1">
      <c r="A1378" s="311"/>
      <c r="B1378" s="311"/>
      <c r="C1378" s="452"/>
      <c r="D1378" s="311" t="s">
        <v>3242</v>
      </c>
      <c r="E1378" s="452"/>
      <c r="F1378" s="531"/>
      <c r="G1378" s="314"/>
      <c r="H1378" s="356"/>
      <c r="I1378" s="314"/>
      <c r="J1378" s="356"/>
      <c r="K1378" s="314"/>
      <c r="L1378" s="356"/>
      <c r="M1378" s="314"/>
      <c r="N1378" s="356"/>
      <c r="O1378" s="314"/>
      <c r="P1378" s="315"/>
      <c r="Q1378" s="316"/>
      <c r="R1378" s="315"/>
      <c r="S1378" s="316"/>
      <c r="T1378" s="315"/>
      <c r="U1378" s="316"/>
      <c r="V1378" s="316"/>
      <c r="W1378" s="452"/>
      <c r="X1378" s="452"/>
      <c r="Y1378" s="452"/>
      <c r="Z1378" s="452"/>
      <c r="AA1378" s="452"/>
      <c r="AB1378" s="452"/>
      <c r="AC1378" s="452"/>
      <c r="AD1378" s="311"/>
    </row>
    <row r="1379" spans="1:30" ht="20.100000000000001" customHeight="1">
      <c r="A1379" s="311"/>
      <c r="B1379" s="311"/>
      <c r="C1379" s="452"/>
      <c r="D1379" s="311" t="s">
        <v>1861</v>
      </c>
      <c r="E1379" s="452"/>
      <c r="F1379" s="531"/>
      <c r="G1379" s="314"/>
      <c r="H1379" s="356"/>
      <c r="I1379" s="314"/>
      <c r="J1379" s="356"/>
      <c r="K1379" s="314"/>
      <c r="L1379" s="356"/>
      <c r="M1379" s="314"/>
      <c r="N1379" s="356"/>
      <c r="O1379" s="314"/>
      <c r="P1379" s="315"/>
      <c r="Q1379" s="316"/>
      <c r="R1379" s="315"/>
      <c r="S1379" s="316"/>
      <c r="T1379" s="315"/>
      <c r="U1379" s="316"/>
      <c r="V1379" s="316"/>
      <c r="W1379" s="452"/>
      <c r="X1379" s="452"/>
      <c r="Y1379" s="452"/>
      <c r="Z1379" s="452"/>
      <c r="AA1379" s="452"/>
      <c r="AB1379" s="452"/>
      <c r="AC1379" s="452"/>
      <c r="AD1379" s="311"/>
    </row>
    <row r="1380" spans="1:30" ht="20.100000000000001" customHeight="1">
      <c r="A1380" s="311"/>
      <c r="B1380" s="311"/>
      <c r="C1380" s="452"/>
      <c r="D1380" s="311" t="s">
        <v>1862</v>
      </c>
      <c r="E1380" s="452"/>
      <c r="F1380" s="531"/>
      <c r="G1380" s="314"/>
      <c r="H1380" s="356"/>
      <c r="I1380" s="314"/>
      <c r="J1380" s="356"/>
      <c r="K1380" s="314"/>
      <c r="L1380" s="356"/>
      <c r="M1380" s="314"/>
      <c r="N1380" s="356"/>
      <c r="O1380" s="314"/>
      <c r="P1380" s="315"/>
      <c r="Q1380" s="316"/>
      <c r="R1380" s="315"/>
      <c r="S1380" s="316"/>
      <c r="T1380" s="315"/>
      <c r="U1380" s="316"/>
      <c r="V1380" s="316"/>
      <c r="W1380" s="452"/>
      <c r="X1380" s="452"/>
      <c r="Y1380" s="452"/>
      <c r="Z1380" s="452"/>
      <c r="AA1380" s="452"/>
      <c r="AB1380" s="452"/>
      <c r="AC1380" s="452"/>
      <c r="AD1380" s="311"/>
    </row>
    <row r="1381" spans="1:30" ht="20.100000000000001" customHeight="1">
      <c r="A1381" s="374" t="s">
        <v>9009</v>
      </c>
      <c r="B1381" s="374" t="s">
        <v>9010</v>
      </c>
      <c r="C1381" s="358" t="s">
        <v>3429</v>
      </c>
      <c r="D1381" s="374"/>
      <c r="E1381" s="358"/>
      <c r="F1381" s="443"/>
      <c r="G1381" s="444"/>
      <c r="H1381" s="443"/>
      <c r="I1381" s="444"/>
      <c r="J1381" s="443"/>
      <c r="K1381" s="444"/>
      <c r="L1381" s="443"/>
      <c r="M1381" s="444"/>
      <c r="N1381" s="443"/>
      <c r="O1381" s="444"/>
      <c r="P1381" s="471"/>
      <c r="Q1381" s="465"/>
      <c r="R1381" s="471"/>
      <c r="S1381" s="465"/>
      <c r="T1381" s="471"/>
      <c r="U1381" s="465"/>
      <c r="V1381" s="465"/>
      <c r="W1381" s="358"/>
      <c r="X1381" s="358"/>
      <c r="Y1381" s="358" t="s">
        <v>7010</v>
      </c>
      <c r="Z1381" s="358"/>
      <c r="AA1381" s="358"/>
      <c r="AB1381" s="358"/>
      <c r="AC1381" s="358"/>
      <c r="AD1381" s="374"/>
    </row>
    <row r="1382" spans="1:30" ht="20.100000000000001" customHeight="1">
      <c r="A1382" s="374" t="s">
        <v>7460</v>
      </c>
      <c r="B1382" s="374" t="s">
        <v>7461</v>
      </c>
      <c r="C1382" s="358" t="s">
        <v>3335</v>
      </c>
      <c r="D1382" s="374" t="s">
        <v>8970</v>
      </c>
      <c r="E1382" s="358" t="s">
        <v>7351</v>
      </c>
      <c r="F1382" s="443"/>
      <c r="G1382" s="444"/>
      <c r="H1382" s="443"/>
      <c r="I1382" s="444"/>
      <c r="J1382" s="443"/>
      <c r="K1382" s="444"/>
      <c r="L1382" s="443"/>
      <c r="M1382" s="444"/>
      <c r="N1382" s="443"/>
      <c r="O1382" s="444"/>
      <c r="P1382" s="471"/>
      <c r="Q1382" s="465"/>
      <c r="R1382" s="471"/>
      <c r="S1382" s="465"/>
      <c r="T1382" s="471"/>
      <c r="U1382" s="465"/>
      <c r="V1382" s="465"/>
      <c r="W1382" s="358"/>
      <c r="X1382" s="358"/>
      <c r="Y1382" s="358" t="s">
        <v>7010</v>
      </c>
      <c r="Z1382" s="358"/>
      <c r="AA1382" s="358"/>
      <c r="AB1382" s="358"/>
      <c r="AC1382" s="358"/>
      <c r="AD1382" s="374"/>
    </row>
    <row r="1383" spans="1:30" ht="20.100000000000001" customHeight="1">
      <c r="A1383" s="311"/>
      <c r="B1383" s="311"/>
      <c r="C1383" s="452"/>
      <c r="D1383" s="311" t="s">
        <v>8971</v>
      </c>
      <c r="E1383" s="452"/>
      <c r="F1383" s="531"/>
      <c r="G1383" s="314"/>
      <c r="H1383" s="356"/>
      <c r="I1383" s="314"/>
      <c r="J1383" s="356"/>
      <c r="K1383" s="314"/>
      <c r="L1383" s="356"/>
      <c r="M1383" s="314"/>
      <c r="N1383" s="356"/>
      <c r="O1383" s="314"/>
      <c r="P1383" s="315"/>
      <c r="Q1383" s="316"/>
      <c r="R1383" s="315"/>
      <c r="S1383" s="316"/>
      <c r="T1383" s="315"/>
      <c r="U1383" s="316"/>
      <c r="V1383" s="316"/>
      <c r="W1383" s="452"/>
      <c r="X1383" s="452"/>
      <c r="Y1383" s="452"/>
      <c r="Z1383" s="452"/>
      <c r="AA1383" s="452"/>
      <c r="AB1383" s="452"/>
      <c r="AC1383" s="452"/>
      <c r="AD1383" s="311"/>
    </row>
    <row r="1384" spans="1:30" ht="20.100000000000001" customHeight="1">
      <c r="A1384" s="311"/>
      <c r="B1384" s="311"/>
      <c r="C1384" s="452"/>
      <c r="D1384" s="311" t="s">
        <v>3097</v>
      </c>
      <c r="E1384" s="452"/>
      <c r="F1384" s="531"/>
      <c r="G1384" s="314"/>
      <c r="H1384" s="356"/>
      <c r="I1384" s="314"/>
      <c r="J1384" s="356"/>
      <c r="K1384" s="314"/>
      <c r="L1384" s="356"/>
      <c r="M1384" s="314"/>
      <c r="N1384" s="356"/>
      <c r="O1384" s="314"/>
      <c r="P1384" s="315"/>
      <c r="Q1384" s="316"/>
      <c r="R1384" s="315"/>
      <c r="S1384" s="316"/>
      <c r="T1384" s="315"/>
      <c r="U1384" s="316"/>
      <c r="V1384" s="316"/>
      <c r="W1384" s="452"/>
      <c r="X1384" s="452"/>
      <c r="Y1384" s="452"/>
      <c r="Z1384" s="452"/>
      <c r="AA1384" s="452"/>
      <c r="AB1384" s="452"/>
      <c r="AC1384" s="452"/>
      <c r="AD1384" s="311"/>
    </row>
    <row r="1385" spans="1:30" ht="20.100000000000001" customHeight="1">
      <c r="A1385" s="311"/>
      <c r="B1385" s="311"/>
      <c r="C1385" s="452"/>
      <c r="D1385" s="311" t="s">
        <v>8972</v>
      </c>
      <c r="E1385" s="452"/>
      <c r="F1385" s="531"/>
      <c r="G1385" s="314"/>
      <c r="H1385" s="356"/>
      <c r="I1385" s="314"/>
      <c r="J1385" s="356"/>
      <c r="K1385" s="314"/>
      <c r="L1385" s="356">
        <v>2</v>
      </c>
      <c r="M1385" s="314">
        <v>40</v>
      </c>
      <c r="N1385" s="356"/>
      <c r="O1385" s="314"/>
      <c r="P1385" s="315"/>
      <c r="Q1385" s="316"/>
      <c r="R1385" s="315"/>
      <c r="S1385" s="316"/>
      <c r="T1385" s="315"/>
      <c r="U1385" s="316"/>
      <c r="V1385" s="316"/>
      <c r="W1385" s="452"/>
      <c r="X1385" s="452"/>
      <c r="Y1385" s="452"/>
      <c r="Z1385" s="452"/>
      <c r="AA1385" s="452"/>
      <c r="AB1385" s="452"/>
      <c r="AC1385" s="452"/>
      <c r="AD1385" s="311"/>
    </row>
    <row r="1386" spans="1:30" ht="20.100000000000001" customHeight="1">
      <c r="A1386" s="311"/>
      <c r="B1386" s="311"/>
      <c r="C1386" s="452"/>
      <c r="D1386" s="311" t="s">
        <v>8973</v>
      </c>
      <c r="E1386" s="452"/>
      <c r="F1386" s="531"/>
      <c r="G1386" s="314"/>
      <c r="H1386" s="356">
        <v>1</v>
      </c>
      <c r="I1386" s="314">
        <v>100</v>
      </c>
      <c r="J1386" s="356"/>
      <c r="K1386" s="314"/>
      <c r="L1386" s="356">
        <v>3</v>
      </c>
      <c r="M1386" s="314">
        <v>60</v>
      </c>
      <c r="N1386" s="356"/>
      <c r="O1386" s="314"/>
      <c r="P1386" s="315"/>
      <c r="Q1386" s="316"/>
      <c r="R1386" s="315"/>
      <c r="S1386" s="316"/>
      <c r="T1386" s="315"/>
      <c r="U1386" s="316"/>
      <c r="V1386" s="316"/>
      <c r="W1386" s="452"/>
      <c r="X1386" s="452"/>
      <c r="Y1386" s="452"/>
      <c r="Z1386" s="452"/>
      <c r="AA1386" s="452"/>
      <c r="AB1386" s="452"/>
      <c r="AC1386" s="452"/>
      <c r="AD1386" s="311"/>
    </row>
    <row r="1387" spans="1:30" ht="20.100000000000001" customHeight="1">
      <c r="A1387" s="311"/>
      <c r="B1387" s="311"/>
      <c r="C1387" s="452"/>
      <c r="D1387" s="311" t="s">
        <v>1861</v>
      </c>
      <c r="E1387" s="452"/>
      <c r="F1387" s="531"/>
      <c r="G1387" s="314"/>
      <c r="H1387" s="356"/>
      <c r="I1387" s="314"/>
      <c r="J1387" s="356"/>
      <c r="K1387" s="314"/>
      <c r="L1387" s="356"/>
      <c r="M1387" s="314"/>
      <c r="N1387" s="356"/>
      <c r="O1387" s="314"/>
      <c r="P1387" s="315"/>
      <c r="Q1387" s="316"/>
      <c r="R1387" s="315"/>
      <c r="S1387" s="316"/>
      <c r="T1387" s="315"/>
      <c r="U1387" s="316"/>
      <c r="V1387" s="316"/>
      <c r="W1387" s="452"/>
      <c r="X1387" s="452"/>
      <c r="Y1387" s="452"/>
      <c r="Z1387" s="452"/>
      <c r="AA1387" s="452"/>
      <c r="AB1387" s="452"/>
      <c r="AC1387" s="452"/>
      <c r="AD1387" s="311"/>
    </row>
    <row r="1388" spans="1:30" ht="20.100000000000001" customHeight="1">
      <c r="A1388" s="311"/>
      <c r="B1388" s="311"/>
      <c r="C1388" s="452"/>
      <c r="D1388" s="311" t="s">
        <v>1862</v>
      </c>
      <c r="E1388" s="452"/>
      <c r="F1388" s="531"/>
      <c r="G1388" s="314"/>
      <c r="H1388" s="356"/>
      <c r="I1388" s="314"/>
      <c r="J1388" s="356"/>
      <c r="K1388" s="314"/>
      <c r="L1388" s="356"/>
      <c r="M1388" s="314"/>
      <c r="N1388" s="356"/>
      <c r="O1388" s="314"/>
      <c r="P1388" s="315"/>
      <c r="Q1388" s="316"/>
      <c r="R1388" s="315"/>
      <c r="S1388" s="316"/>
      <c r="T1388" s="315"/>
      <c r="U1388" s="316"/>
      <c r="V1388" s="316"/>
      <c r="W1388" s="452"/>
      <c r="X1388" s="452"/>
      <c r="Y1388" s="452"/>
      <c r="Z1388" s="452"/>
      <c r="AA1388" s="452"/>
      <c r="AB1388" s="452"/>
      <c r="AC1388" s="452"/>
      <c r="AD1388" s="311"/>
    </row>
    <row r="1389" spans="1:30" ht="20.100000000000001" customHeight="1">
      <c r="A1389" s="374" t="s">
        <v>7462</v>
      </c>
      <c r="B1389" s="374" t="s">
        <v>7463</v>
      </c>
      <c r="C1389" s="358" t="s">
        <v>3335</v>
      </c>
      <c r="D1389" s="374" t="s">
        <v>8974</v>
      </c>
      <c r="E1389" s="358" t="s">
        <v>7351</v>
      </c>
      <c r="F1389" s="443"/>
      <c r="G1389" s="444"/>
      <c r="H1389" s="443"/>
      <c r="I1389" s="444"/>
      <c r="J1389" s="443"/>
      <c r="K1389" s="444"/>
      <c r="L1389" s="443"/>
      <c r="M1389" s="444"/>
      <c r="N1389" s="443"/>
      <c r="O1389" s="444"/>
      <c r="P1389" s="471"/>
      <c r="Q1389" s="465"/>
      <c r="R1389" s="471"/>
      <c r="S1389" s="465"/>
      <c r="T1389" s="471"/>
      <c r="U1389" s="465"/>
      <c r="V1389" s="465"/>
      <c r="W1389" s="358"/>
      <c r="X1389" s="358"/>
      <c r="Y1389" s="358" t="s">
        <v>7010</v>
      </c>
      <c r="Z1389" s="358"/>
      <c r="AA1389" s="358"/>
      <c r="AB1389" s="358"/>
      <c r="AC1389" s="358"/>
      <c r="AD1389" s="374"/>
    </row>
    <row r="1390" spans="1:30" ht="20.100000000000001" customHeight="1">
      <c r="A1390" s="311"/>
      <c r="B1390" s="311"/>
      <c r="C1390" s="452"/>
      <c r="D1390" s="311" t="s">
        <v>8975</v>
      </c>
      <c r="E1390" s="452"/>
      <c r="F1390" s="531"/>
      <c r="G1390" s="314"/>
      <c r="H1390" s="356">
        <v>1</v>
      </c>
      <c r="I1390" s="314">
        <v>100</v>
      </c>
      <c r="J1390" s="356"/>
      <c r="K1390" s="314"/>
      <c r="L1390" s="356">
        <v>1</v>
      </c>
      <c r="M1390" s="314">
        <v>20</v>
      </c>
      <c r="N1390" s="356"/>
      <c r="O1390" s="314"/>
      <c r="P1390" s="315"/>
      <c r="Q1390" s="316"/>
      <c r="R1390" s="315"/>
      <c r="S1390" s="316"/>
      <c r="T1390" s="315"/>
      <c r="U1390" s="316"/>
      <c r="V1390" s="316"/>
      <c r="W1390" s="452"/>
      <c r="X1390" s="452"/>
      <c r="Y1390" s="452"/>
      <c r="Z1390" s="452"/>
      <c r="AA1390" s="452"/>
      <c r="AB1390" s="452"/>
      <c r="AC1390" s="452"/>
      <c r="AD1390" s="311"/>
    </row>
    <row r="1391" spans="1:30" ht="20.100000000000001" customHeight="1">
      <c r="A1391" s="311"/>
      <c r="B1391" s="311"/>
      <c r="C1391" s="452"/>
      <c r="D1391" s="311" t="s">
        <v>3097</v>
      </c>
      <c r="E1391" s="452"/>
      <c r="F1391" s="531"/>
      <c r="G1391" s="314"/>
      <c r="H1391" s="356"/>
      <c r="I1391" s="314"/>
      <c r="J1391" s="356"/>
      <c r="K1391" s="314"/>
      <c r="L1391" s="356">
        <v>1</v>
      </c>
      <c r="M1391" s="314">
        <v>20</v>
      </c>
      <c r="N1391" s="356"/>
      <c r="O1391" s="314"/>
      <c r="P1391" s="315"/>
      <c r="Q1391" s="316"/>
      <c r="R1391" s="315"/>
      <c r="S1391" s="316"/>
      <c r="T1391" s="315"/>
      <c r="U1391" s="316"/>
      <c r="V1391" s="316"/>
      <c r="W1391" s="452"/>
      <c r="X1391" s="452"/>
      <c r="Y1391" s="452"/>
      <c r="Z1391" s="452"/>
      <c r="AA1391" s="452"/>
      <c r="AB1391" s="452"/>
      <c r="AC1391" s="452"/>
      <c r="AD1391" s="311"/>
    </row>
    <row r="1392" spans="1:30" ht="20.100000000000001" customHeight="1">
      <c r="A1392" s="311"/>
      <c r="B1392" s="311"/>
      <c r="C1392" s="452"/>
      <c r="D1392" s="311" t="s">
        <v>8976</v>
      </c>
      <c r="E1392" s="452"/>
      <c r="F1392" s="531"/>
      <c r="G1392" s="314"/>
      <c r="H1392" s="356"/>
      <c r="I1392" s="314"/>
      <c r="J1392" s="356"/>
      <c r="K1392" s="314"/>
      <c r="L1392" s="356">
        <v>2</v>
      </c>
      <c r="M1392" s="314">
        <v>40</v>
      </c>
      <c r="N1392" s="356"/>
      <c r="O1392" s="314"/>
      <c r="P1392" s="315"/>
      <c r="Q1392" s="316"/>
      <c r="R1392" s="315"/>
      <c r="S1392" s="316"/>
      <c r="T1392" s="315"/>
      <c r="U1392" s="316"/>
      <c r="V1392" s="316"/>
      <c r="W1392" s="452"/>
      <c r="X1392" s="452"/>
      <c r="Y1392" s="452"/>
      <c r="Z1392" s="452"/>
      <c r="AA1392" s="452"/>
      <c r="AB1392" s="452"/>
      <c r="AC1392" s="452"/>
      <c r="AD1392" s="311"/>
    </row>
    <row r="1393" spans="1:30" ht="20.100000000000001" customHeight="1">
      <c r="A1393" s="311"/>
      <c r="B1393" s="311"/>
      <c r="C1393" s="452"/>
      <c r="D1393" s="311" t="s">
        <v>8977</v>
      </c>
      <c r="E1393" s="452"/>
      <c r="F1393" s="531"/>
      <c r="G1393" s="314"/>
      <c r="H1393" s="356"/>
      <c r="I1393" s="314"/>
      <c r="J1393" s="356"/>
      <c r="K1393" s="314"/>
      <c r="L1393" s="356">
        <v>1</v>
      </c>
      <c r="M1393" s="314">
        <v>20</v>
      </c>
      <c r="N1393" s="356"/>
      <c r="O1393" s="314"/>
      <c r="P1393" s="315"/>
      <c r="Q1393" s="316"/>
      <c r="R1393" s="315"/>
      <c r="S1393" s="316"/>
      <c r="T1393" s="315"/>
      <c r="U1393" s="316"/>
      <c r="V1393" s="316"/>
      <c r="W1393" s="452"/>
      <c r="X1393" s="452"/>
      <c r="Y1393" s="452"/>
      <c r="Z1393" s="452"/>
      <c r="AA1393" s="452"/>
      <c r="AB1393" s="452"/>
      <c r="AC1393" s="452"/>
      <c r="AD1393" s="311"/>
    </row>
    <row r="1394" spans="1:30" ht="20.100000000000001" customHeight="1">
      <c r="A1394" s="311"/>
      <c r="B1394" s="311"/>
      <c r="C1394" s="452"/>
      <c r="D1394" s="311" t="s">
        <v>1861</v>
      </c>
      <c r="E1394" s="452"/>
      <c r="F1394" s="531"/>
      <c r="G1394" s="314"/>
      <c r="H1394" s="356"/>
      <c r="I1394" s="314"/>
      <c r="J1394" s="356"/>
      <c r="K1394" s="314"/>
      <c r="L1394" s="356"/>
      <c r="M1394" s="314"/>
      <c r="N1394" s="356"/>
      <c r="O1394" s="314"/>
      <c r="P1394" s="315"/>
      <c r="Q1394" s="316"/>
      <c r="R1394" s="315"/>
      <c r="S1394" s="316"/>
      <c r="T1394" s="315"/>
      <c r="U1394" s="316"/>
      <c r="V1394" s="316"/>
      <c r="W1394" s="452"/>
      <c r="X1394" s="452"/>
      <c r="Y1394" s="452"/>
      <c r="Z1394" s="452"/>
      <c r="AA1394" s="452"/>
      <c r="AB1394" s="452"/>
      <c r="AC1394" s="452"/>
      <c r="AD1394" s="311"/>
    </row>
    <row r="1395" spans="1:30" ht="20.100000000000001" customHeight="1">
      <c r="A1395" s="311"/>
      <c r="B1395" s="311"/>
      <c r="C1395" s="452"/>
      <c r="D1395" s="311" t="s">
        <v>1862</v>
      </c>
      <c r="E1395" s="452"/>
      <c r="F1395" s="531"/>
      <c r="G1395" s="314"/>
      <c r="H1395" s="356"/>
      <c r="I1395" s="314"/>
      <c r="J1395" s="356"/>
      <c r="K1395" s="314"/>
      <c r="L1395" s="356"/>
      <c r="M1395" s="314"/>
      <c r="N1395" s="356"/>
      <c r="O1395" s="314"/>
      <c r="P1395" s="315"/>
      <c r="Q1395" s="316"/>
      <c r="R1395" s="315"/>
      <c r="S1395" s="316"/>
      <c r="T1395" s="315"/>
      <c r="U1395" s="316"/>
      <c r="V1395" s="316"/>
      <c r="W1395" s="452"/>
      <c r="X1395" s="452"/>
      <c r="Y1395" s="452"/>
      <c r="Z1395" s="452"/>
      <c r="AA1395" s="452"/>
      <c r="AB1395" s="452"/>
      <c r="AC1395" s="452"/>
      <c r="AD1395" s="311"/>
    </row>
    <row r="1396" spans="1:30" ht="20.100000000000001" customHeight="1">
      <c r="A1396" s="374" t="s">
        <v>7464</v>
      </c>
      <c r="B1396" s="374" t="s">
        <v>9011</v>
      </c>
      <c r="C1396" s="358" t="s">
        <v>9004</v>
      </c>
      <c r="D1396" s="374" t="s">
        <v>8981</v>
      </c>
      <c r="E1396" s="358" t="s">
        <v>7351</v>
      </c>
      <c r="F1396" s="443"/>
      <c r="G1396" s="444"/>
      <c r="H1396" s="443"/>
      <c r="I1396" s="444"/>
      <c r="J1396" s="443"/>
      <c r="K1396" s="444"/>
      <c r="L1396" s="443">
        <v>3</v>
      </c>
      <c r="M1396" s="444">
        <v>75</v>
      </c>
      <c r="N1396" s="443"/>
      <c r="O1396" s="444"/>
      <c r="P1396" s="471"/>
      <c r="Q1396" s="465"/>
      <c r="R1396" s="471"/>
      <c r="S1396" s="465"/>
      <c r="T1396" s="471"/>
      <c r="U1396" s="465"/>
      <c r="V1396" s="465"/>
      <c r="W1396" s="358"/>
      <c r="X1396" s="358"/>
      <c r="Y1396" s="358" t="s">
        <v>7010</v>
      </c>
      <c r="Z1396" s="358"/>
      <c r="AA1396" s="358"/>
      <c r="AB1396" s="358"/>
      <c r="AC1396" s="358"/>
      <c r="AD1396" s="374"/>
    </row>
    <row r="1397" spans="1:30" ht="20.100000000000001" customHeight="1">
      <c r="A1397" s="311"/>
      <c r="B1397" s="311"/>
      <c r="C1397" s="452"/>
      <c r="D1397" s="311" t="s">
        <v>3252</v>
      </c>
      <c r="E1397" s="452"/>
      <c r="F1397" s="531"/>
      <c r="G1397" s="314"/>
      <c r="H1397" s="356"/>
      <c r="I1397" s="314"/>
      <c r="J1397" s="356"/>
      <c r="K1397" s="314"/>
      <c r="L1397" s="356">
        <v>1</v>
      </c>
      <c r="M1397" s="314">
        <v>25</v>
      </c>
      <c r="N1397" s="356"/>
      <c r="O1397" s="314"/>
      <c r="P1397" s="315"/>
      <c r="Q1397" s="316"/>
      <c r="R1397" s="315"/>
      <c r="S1397" s="316"/>
      <c r="T1397" s="315"/>
      <c r="U1397" s="316"/>
      <c r="V1397" s="316"/>
      <c r="W1397" s="452"/>
      <c r="X1397" s="452"/>
      <c r="Y1397" s="452"/>
      <c r="Z1397" s="452"/>
      <c r="AA1397" s="452"/>
      <c r="AB1397" s="452"/>
      <c r="AC1397" s="452"/>
      <c r="AD1397" s="311"/>
    </row>
    <row r="1398" spans="1:30" ht="20.100000000000001" customHeight="1">
      <c r="A1398" s="311"/>
      <c r="B1398" s="311"/>
      <c r="C1398" s="452"/>
      <c r="D1398" s="311" t="s">
        <v>1861</v>
      </c>
      <c r="E1398" s="452"/>
      <c r="F1398" s="531"/>
      <c r="G1398" s="314"/>
      <c r="H1398" s="356"/>
      <c r="I1398" s="314"/>
      <c r="J1398" s="356"/>
      <c r="K1398" s="314"/>
      <c r="L1398" s="356"/>
      <c r="M1398" s="314"/>
      <c r="N1398" s="356"/>
      <c r="O1398" s="314"/>
      <c r="P1398" s="315"/>
      <c r="Q1398" s="316"/>
      <c r="R1398" s="315"/>
      <c r="S1398" s="316"/>
      <c r="T1398" s="315"/>
      <c r="U1398" s="316"/>
      <c r="V1398" s="316"/>
      <c r="W1398" s="452"/>
      <c r="X1398" s="452"/>
      <c r="Y1398" s="452"/>
      <c r="Z1398" s="452"/>
      <c r="AA1398" s="452"/>
      <c r="AB1398" s="452"/>
      <c r="AC1398" s="452"/>
      <c r="AD1398" s="311"/>
    </row>
    <row r="1399" spans="1:30" ht="20.100000000000001" customHeight="1">
      <c r="A1399" s="311"/>
      <c r="B1399" s="311"/>
      <c r="C1399" s="452"/>
      <c r="D1399" s="311" t="s">
        <v>1862</v>
      </c>
      <c r="E1399" s="452"/>
      <c r="F1399" s="531"/>
      <c r="G1399" s="314"/>
      <c r="H1399" s="356"/>
      <c r="I1399" s="314"/>
      <c r="J1399" s="356"/>
      <c r="K1399" s="314"/>
      <c r="L1399" s="356"/>
      <c r="M1399" s="314"/>
      <c r="N1399" s="356"/>
      <c r="O1399" s="314"/>
      <c r="P1399" s="315"/>
      <c r="Q1399" s="316"/>
      <c r="R1399" s="315"/>
      <c r="S1399" s="316"/>
      <c r="T1399" s="315"/>
      <c r="U1399" s="316"/>
      <c r="V1399" s="316"/>
      <c r="W1399" s="452"/>
      <c r="X1399" s="452"/>
      <c r="Y1399" s="452"/>
      <c r="Z1399" s="452"/>
      <c r="AA1399" s="452"/>
      <c r="AB1399" s="452"/>
      <c r="AC1399" s="452"/>
      <c r="AD1399" s="311"/>
    </row>
    <row r="1400" spans="1:30" ht="20.100000000000001" customHeight="1">
      <c r="A1400" s="374" t="s">
        <v>7465</v>
      </c>
      <c r="B1400" s="374" t="s">
        <v>7466</v>
      </c>
      <c r="C1400" s="358" t="s">
        <v>3335</v>
      </c>
      <c r="D1400" s="374" t="s">
        <v>2282</v>
      </c>
      <c r="E1400" s="358" t="s">
        <v>7646</v>
      </c>
      <c r="F1400" s="443"/>
      <c r="G1400" s="444"/>
      <c r="H1400" s="443"/>
      <c r="I1400" s="444"/>
      <c r="J1400" s="443"/>
      <c r="K1400" s="444"/>
      <c r="L1400" s="443"/>
      <c r="M1400" s="444"/>
      <c r="N1400" s="443"/>
      <c r="O1400" s="444"/>
      <c r="P1400" s="471"/>
      <c r="Q1400" s="465"/>
      <c r="R1400" s="471"/>
      <c r="S1400" s="465"/>
      <c r="T1400" s="471"/>
      <c r="U1400" s="465"/>
      <c r="V1400" s="465"/>
      <c r="W1400" s="358"/>
      <c r="X1400" s="358"/>
      <c r="Y1400" s="358" t="s">
        <v>7010</v>
      </c>
      <c r="Z1400" s="358"/>
      <c r="AA1400" s="358"/>
      <c r="AB1400" s="358"/>
      <c r="AC1400" s="358"/>
      <c r="AD1400" s="374"/>
    </row>
    <row r="1401" spans="1:30" ht="20.100000000000001" customHeight="1">
      <c r="A1401" s="311"/>
      <c r="B1401" s="311"/>
      <c r="C1401" s="452"/>
      <c r="D1401" s="311" t="s">
        <v>2283</v>
      </c>
      <c r="E1401" s="452"/>
      <c r="F1401" s="531"/>
      <c r="G1401" s="314"/>
      <c r="H1401" s="356"/>
      <c r="I1401" s="314"/>
      <c r="J1401" s="356"/>
      <c r="K1401" s="314"/>
      <c r="L1401" s="356"/>
      <c r="M1401" s="314"/>
      <c r="N1401" s="356"/>
      <c r="O1401" s="314"/>
      <c r="P1401" s="315"/>
      <c r="Q1401" s="316"/>
      <c r="R1401" s="315"/>
      <c r="S1401" s="316"/>
      <c r="T1401" s="315"/>
      <c r="U1401" s="316"/>
      <c r="V1401" s="316"/>
      <c r="W1401" s="452"/>
      <c r="X1401" s="452"/>
      <c r="Y1401" s="452"/>
      <c r="Z1401" s="452"/>
      <c r="AA1401" s="452"/>
      <c r="AB1401" s="452"/>
      <c r="AC1401" s="452"/>
      <c r="AD1401" s="311"/>
    </row>
    <row r="1402" spans="1:30" ht="20.100000000000001" customHeight="1">
      <c r="A1402" s="311"/>
      <c r="B1402" s="311"/>
      <c r="C1402" s="452"/>
      <c r="D1402" s="311" t="s">
        <v>8982</v>
      </c>
      <c r="E1402" s="452"/>
      <c r="F1402" s="531"/>
      <c r="G1402" s="314"/>
      <c r="H1402" s="356"/>
      <c r="I1402" s="314"/>
      <c r="J1402" s="356"/>
      <c r="K1402" s="314"/>
      <c r="L1402" s="356"/>
      <c r="M1402" s="314"/>
      <c r="N1402" s="356"/>
      <c r="O1402" s="314"/>
      <c r="P1402" s="315"/>
      <c r="Q1402" s="316"/>
      <c r="R1402" s="315"/>
      <c r="S1402" s="316"/>
      <c r="T1402" s="315"/>
      <c r="U1402" s="316"/>
      <c r="V1402" s="316"/>
      <c r="W1402" s="452"/>
      <c r="X1402" s="452"/>
      <c r="Y1402" s="452"/>
      <c r="Z1402" s="452"/>
      <c r="AA1402" s="452"/>
      <c r="AB1402" s="452"/>
      <c r="AC1402" s="452"/>
      <c r="AD1402" s="311"/>
    </row>
    <row r="1403" spans="1:30" ht="20.100000000000001" customHeight="1">
      <c r="A1403" s="311"/>
      <c r="B1403" s="311"/>
      <c r="C1403" s="452"/>
      <c r="D1403" s="311" t="s">
        <v>2284</v>
      </c>
      <c r="E1403" s="452"/>
      <c r="F1403" s="531"/>
      <c r="G1403" s="314"/>
      <c r="H1403" s="356"/>
      <c r="I1403" s="314"/>
      <c r="J1403" s="356"/>
      <c r="K1403" s="314"/>
      <c r="L1403" s="356"/>
      <c r="M1403" s="314"/>
      <c r="N1403" s="356"/>
      <c r="O1403" s="314"/>
      <c r="P1403" s="315"/>
      <c r="Q1403" s="316"/>
      <c r="R1403" s="315"/>
      <c r="S1403" s="316"/>
      <c r="T1403" s="315"/>
      <c r="U1403" s="316"/>
      <c r="V1403" s="316"/>
      <c r="W1403" s="452"/>
      <c r="X1403" s="452"/>
      <c r="Y1403" s="452"/>
      <c r="Z1403" s="452"/>
      <c r="AA1403" s="452"/>
      <c r="AB1403" s="452"/>
      <c r="AC1403" s="452"/>
      <c r="AD1403" s="311"/>
    </row>
    <row r="1404" spans="1:30" ht="20.100000000000001" customHeight="1">
      <c r="A1404" s="311"/>
      <c r="B1404" s="311"/>
      <c r="C1404" s="452"/>
      <c r="D1404" s="311" t="s">
        <v>8983</v>
      </c>
      <c r="E1404" s="452"/>
      <c r="F1404" s="531"/>
      <c r="G1404" s="314"/>
      <c r="H1404" s="356"/>
      <c r="I1404" s="314"/>
      <c r="J1404" s="356"/>
      <c r="K1404" s="314"/>
      <c r="L1404" s="356">
        <v>3</v>
      </c>
      <c r="M1404" s="314">
        <v>60</v>
      </c>
      <c r="N1404" s="356"/>
      <c r="O1404" s="314"/>
      <c r="P1404" s="315"/>
      <c r="Q1404" s="316"/>
      <c r="R1404" s="315"/>
      <c r="S1404" s="316"/>
      <c r="T1404" s="315"/>
      <c r="U1404" s="316"/>
      <c r="V1404" s="316"/>
      <c r="W1404" s="452"/>
      <c r="X1404" s="452"/>
      <c r="Y1404" s="452"/>
      <c r="Z1404" s="452"/>
      <c r="AA1404" s="452"/>
      <c r="AB1404" s="452"/>
      <c r="AC1404" s="452"/>
      <c r="AD1404" s="311"/>
    </row>
    <row r="1405" spans="1:30" ht="20.100000000000001" customHeight="1">
      <c r="A1405" s="311"/>
      <c r="B1405" s="311"/>
      <c r="C1405" s="452"/>
      <c r="D1405" s="311" t="s">
        <v>2285</v>
      </c>
      <c r="E1405" s="452"/>
      <c r="F1405" s="531"/>
      <c r="G1405" s="314"/>
      <c r="H1405" s="356">
        <v>1</v>
      </c>
      <c r="I1405" s="314">
        <v>100</v>
      </c>
      <c r="J1405" s="356"/>
      <c r="K1405" s="314"/>
      <c r="L1405" s="356"/>
      <c r="M1405" s="314"/>
      <c r="N1405" s="356"/>
      <c r="O1405" s="314"/>
      <c r="P1405" s="315"/>
      <c r="Q1405" s="316"/>
      <c r="R1405" s="315"/>
      <c r="S1405" s="316"/>
      <c r="T1405" s="315"/>
      <c r="U1405" s="316"/>
      <c r="V1405" s="316"/>
      <c r="W1405" s="452"/>
      <c r="X1405" s="452"/>
      <c r="Y1405" s="452"/>
      <c r="Z1405" s="452"/>
      <c r="AA1405" s="452"/>
      <c r="AB1405" s="452"/>
      <c r="AC1405" s="452"/>
      <c r="AD1405" s="311"/>
    </row>
    <row r="1406" spans="1:30" ht="20.100000000000001" customHeight="1">
      <c r="A1406" s="311"/>
      <c r="B1406" s="311"/>
      <c r="C1406" s="452"/>
      <c r="D1406" s="311" t="s">
        <v>2286</v>
      </c>
      <c r="E1406" s="452"/>
      <c r="F1406" s="531"/>
      <c r="G1406" s="314"/>
      <c r="H1406" s="356"/>
      <c r="I1406" s="314"/>
      <c r="J1406" s="356"/>
      <c r="K1406" s="314"/>
      <c r="L1406" s="356">
        <v>1</v>
      </c>
      <c r="M1406" s="314">
        <v>20</v>
      </c>
      <c r="N1406" s="356"/>
      <c r="O1406" s="314"/>
      <c r="P1406" s="315"/>
      <c r="Q1406" s="316"/>
      <c r="R1406" s="315"/>
      <c r="S1406" s="316"/>
      <c r="T1406" s="315"/>
      <c r="U1406" s="316"/>
      <c r="V1406" s="316"/>
      <c r="W1406" s="452"/>
      <c r="X1406" s="452"/>
      <c r="Y1406" s="452"/>
      <c r="Z1406" s="452"/>
      <c r="AA1406" s="452"/>
      <c r="AB1406" s="452"/>
      <c r="AC1406" s="452"/>
      <c r="AD1406" s="311"/>
    </row>
    <row r="1407" spans="1:30" ht="20.100000000000001" customHeight="1">
      <c r="A1407" s="311"/>
      <c r="B1407" s="311"/>
      <c r="C1407" s="452"/>
      <c r="D1407" s="311" t="s">
        <v>2287</v>
      </c>
      <c r="E1407" s="452"/>
      <c r="F1407" s="531"/>
      <c r="G1407" s="314"/>
      <c r="H1407" s="356"/>
      <c r="I1407" s="314"/>
      <c r="J1407" s="356"/>
      <c r="K1407" s="314"/>
      <c r="L1407" s="356"/>
      <c r="M1407" s="314"/>
      <c r="N1407" s="356"/>
      <c r="O1407" s="314"/>
      <c r="P1407" s="315"/>
      <c r="Q1407" s="316"/>
      <c r="R1407" s="315"/>
      <c r="S1407" s="316"/>
      <c r="T1407" s="315"/>
      <c r="U1407" s="316"/>
      <c r="V1407" s="316"/>
      <c r="W1407" s="452"/>
      <c r="X1407" s="452"/>
      <c r="Y1407" s="452"/>
      <c r="Z1407" s="452"/>
      <c r="AA1407" s="452"/>
      <c r="AB1407" s="452"/>
      <c r="AC1407" s="452"/>
      <c r="AD1407" s="311"/>
    </row>
    <row r="1408" spans="1:30" ht="20.100000000000001" customHeight="1">
      <c r="A1408" s="311"/>
      <c r="B1408" s="311"/>
      <c r="C1408" s="452"/>
      <c r="D1408" s="311" t="s">
        <v>2337</v>
      </c>
      <c r="E1408" s="452"/>
      <c r="F1408" s="531"/>
      <c r="G1408" s="314"/>
      <c r="H1408" s="356"/>
      <c r="I1408" s="314"/>
      <c r="J1408" s="356"/>
      <c r="K1408" s="314"/>
      <c r="L1408" s="356"/>
      <c r="M1408" s="314"/>
      <c r="N1408" s="356"/>
      <c r="O1408" s="314"/>
      <c r="P1408" s="315"/>
      <c r="Q1408" s="316"/>
      <c r="R1408" s="315"/>
      <c r="S1408" s="316"/>
      <c r="T1408" s="315"/>
      <c r="U1408" s="316"/>
      <c r="V1408" s="316"/>
      <c r="W1408" s="452"/>
      <c r="X1408" s="452"/>
      <c r="Y1408" s="452"/>
      <c r="Z1408" s="452"/>
      <c r="AA1408" s="452"/>
      <c r="AB1408" s="452"/>
      <c r="AC1408" s="452"/>
      <c r="AD1408" s="311"/>
    </row>
    <row r="1409" spans="1:30" ht="20.100000000000001" customHeight="1">
      <c r="A1409" s="311"/>
      <c r="B1409" s="311"/>
      <c r="C1409" s="452"/>
      <c r="D1409" s="311" t="s">
        <v>8473</v>
      </c>
      <c r="E1409" s="452"/>
      <c r="F1409" s="531"/>
      <c r="G1409" s="314"/>
      <c r="H1409" s="356"/>
      <c r="I1409" s="314"/>
      <c r="J1409" s="356"/>
      <c r="K1409" s="314"/>
      <c r="L1409" s="356">
        <v>1</v>
      </c>
      <c r="M1409" s="314">
        <v>20</v>
      </c>
      <c r="N1409" s="356"/>
      <c r="O1409" s="314"/>
      <c r="P1409" s="315"/>
      <c r="Q1409" s="316"/>
      <c r="R1409" s="315"/>
      <c r="S1409" s="316"/>
      <c r="T1409" s="315"/>
      <c r="U1409" s="316"/>
      <c r="V1409" s="316"/>
      <c r="W1409" s="452"/>
      <c r="X1409" s="452"/>
      <c r="Y1409" s="452"/>
      <c r="Z1409" s="452"/>
      <c r="AA1409" s="452"/>
      <c r="AB1409" s="452"/>
      <c r="AC1409" s="452"/>
      <c r="AD1409" s="311"/>
    </row>
    <row r="1410" spans="1:30" ht="20.100000000000001" customHeight="1">
      <c r="A1410" s="311"/>
      <c r="B1410" s="311"/>
      <c r="C1410" s="452"/>
      <c r="D1410" s="311" t="s">
        <v>1959</v>
      </c>
      <c r="E1410" s="452"/>
      <c r="F1410" s="531"/>
      <c r="G1410" s="314"/>
      <c r="H1410" s="356"/>
      <c r="I1410" s="314"/>
      <c r="J1410" s="356"/>
      <c r="K1410" s="314"/>
      <c r="L1410" s="356"/>
      <c r="M1410" s="314"/>
      <c r="N1410" s="356"/>
      <c r="O1410" s="314"/>
      <c r="P1410" s="315"/>
      <c r="Q1410" s="316"/>
      <c r="R1410" s="315"/>
      <c r="S1410" s="316"/>
      <c r="T1410" s="315"/>
      <c r="U1410" s="316"/>
      <c r="V1410" s="316"/>
      <c r="W1410" s="452"/>
      <c r="X1410" s="452"/>
      <c r="Y1410" s="452"/>
      <c r="Z1410" s="452"/>
      <c r="AA1410" s="452"/>
      <c r="AB1410" s="452"/>
      <c r="AC1410" s="452"/>
      <c r="AD1410" s="311"/>
    </row>
    <row r="1411" spans="1:30" ht="20.100000000000001" customHeight="1">
      <c r="A1411" s="311"/>
      <c r="B1411" s="311"/>
      <c r="C1411" s="452"/>
      <c r="D1411" s="311" t="s">
        <v>1960</v>
      </c>
      <c r="E1411" s="452"/>
      <c r="F1411" s="531"/>
      <c r="G1411" s="314"/>
      <c r="H1411" s="356"/>
      <c r="I1411" s="314"/>
      <c r="J1411" s="356"/>
      <c r="K1411" s="314"/>
      <c r="L1411" s="356"/>
      <c r="M1411" s="314"/>
      <c r="N1411" s="356"/>
      <c r="O1411" s="314"/>
      <c r="P1411" s="315"/>
      <c r="Q1411" s="316"/>
      <c r="R1411" s="315"/>
      <c r="S1411" s="316"/>
      <c r="T1411" s="315"/>
      <c r="U1411" s="316"/>
      <c r="V1411" s="316"/>
      <c r="W1411" s="452"/>
      <c r="X1411" s="452"/>
      <c r="Y1411" s="452"/>
      <c r="Z1411" s="452"/>
      <c r="AA1411" s="452"/>
      <c r="AB1411" s="452"/>
      <c r="AC1411" s="452"/>
      <c r="AD1411" s="311"/>
    </row>
    <row r="1412" spans="1:30" ht="20.100000000000001" customHeight="1">
      <c r="A1412" s="393" t="s">
        <v>7467</v>
      </c>
      <c r="B1412" s="393" t="s">
        <v>7468</v>
      </c>
      <c r="C1412" s="359" t="s">
        <v>3430</v>
      </c>
      <c r="D1412" s="393"/>
      <c r="E1412" s="359"/>
      <c r="F1412" s="364"/>
      <c r="G1412" s="365"/>
      <c r="H1412" s="364"/>
      <c r="I1412" s="365"/>
      <c r="J1412" s="364"/>
      <c r="K1412" s="365"/>
      <c r="L1412" s="364"/>
      <c r="M1412" s="365"/>
      <c r="N1412" s="364"/>
      <c r="O1412" s="365"/>
      <c r="P1412" s="366"/>
      <c r="Q1412" s="367"/>
      <c r="R1412" s="366"/>
      <c r="S1412" s="367"/>
      <c r="T1412" s="366"/>
      <c r="U1412" s="367"/>
      <c r="V1412" s="465"/>
      <c r="W1412" s="358"/>
      <c r="X1412" s="358"/>
      <c r="Y1412" s="359" t="s">
        <v>7010</v>
      </c>
      <c r="Z1412" s="359"/>
      <c r="AA1412" s="359"/>
      <c r="AB1412" s="359"/>
      <c r="AC1412" s="359"/>
      <c r="AD1412" s="393"/>
    </row>
    <row r="1413" spans="1:30" ht="20.100000000000001" customHeight="1">
      <c r="A1413" s="374" t="s">
        <v>7469</v>
      </c>
      <c r="B1413" s="374" t="s">
        <v>7470</v>
      </c>
      <c r="C1413" s="358" t="s">
        <v>3335</v>
      </c>
      <c r="D1413" s="374" t="s">
        <v>2267</v>
      </c>
      <c r="E1413" s="358"/>
      <c r="F1413" s="443"/>
      <c r="G1413" s="444"/>
      <c r="H1413" s="443"/>
      <c r="I1413" s="444"/>
      <c r="J1413" s="443"/>
      <c r="K1413" s="444"/>
      <c r="L1413" s="443"/>
      <c r="M1413" s="444"/>
      <c r="N1413" s="443"/>
      <c r="O1413" s="444"/>
      <c r="P1413" s="471"/>
      <c r="Q1413" s="465"/>
      <c r="R1413" s="471"/>
      <c r="S1413" s="465"/>
      <c r="T1413" s="471"/>
      <c r="U1413" s="465"/>
      <c r="V1413" s="465"/>
      <c r="W1413" s="358"/>
      <c r="X1413" s="358"/>
      <c r="Y1413" s="358" t="s">
        <v>7010</v>
      </c>
      <c r="Z1413" s="358"/>
      <c r="AA1413" s="358"/>
      <c r="AB1413" s="358"/>
      <c r="AC1413" s="358"/>
      <c r="AD1413" s="374"/>
    </row>
    <row r="1414" spans="1:30" ht="20.100000000000001" customHeight="1">
      <c r="A1414" s="311"/>
      <c r="B1414" s="311"/>
      <c r="C1414" s="452"/>
      <c r="D1414" s="311" t="s">
        <v>2268</v>
      </c>
      <c r="E1414" s="452"/>
      <c r="F1414" s="531"/>
      <c r="G1414" s="314"/>
      <c r="H1414" s="356"/>
      <c r="I1414" s="314"/>
      <c r="J1414" s="356"/>
      <c r="K1414" s="314"/>
      <c r="L1414" s="356"/>
      <c r="M1414" s="314"/>
      <c r="N1414" s="356"/>
      <c r="O1414" s="314"/>
      <c r="P1414" s="315"/>
      <c r="Q1414" s="316"/>
      <c r="R1414" s="315"/>
      <c r="S1414" s="316"/>
      <c r="T1414" s="315"/>
      <c r="U1414" s="316"/>
      <c r="V1414" s="316"/>
      <c r="W1414" s="452"/>
      <c r="X1414" s="452"/>
      <c r="Y1414" s="452"/>
      <c r="Z1414" s="452"/>
      <c r="AA1414" s="452"/>
      <c r="AB1414" s="452"/>
      <c r="AC1414" s="452"/>
      <c r="AD1414" s="311"/>
    </row>
    <row r="1415" spans="1:30" ht="20.100000000000001" customHeight="1">
      <c r="A1415" s="311"/>
      <c r="B1415" s="311"/>
      <c r="C1415" s="452"/>
      <c r="D1415" s="311" t="s">
        <v>2269</v>
      </c>
      <c r="E1415" s="452"/>
      <c r="F1415" s="531"/>
      <c r="G1415" s="314"/>
      <c r="H1415" s="356"/>
      <c r="I1415" s="314"/>
      <c r="J1415" s="356"/>
      <c r="K1415" s="314"/>
      <c r="L1415" s="356"/>
      <c r="M1415" s="314"/>
      <c r="N1415" s="356"/>
      <c r="O1415" s="314"/>
      <c r="P1415" s="315"/>
      <c r="Q1415" s="316"/>
      <c r="R1415" s="315"/>
      <c r="S1415" s="316"/>
      <c r="T1415" s="315"/>
      <c r="U1415" s="316"/>
      <c r="V1415" s="316"/>
      <c r="W1415" s="452"/>
      <c r="X1415" s="452"/>
      <c r="Y1415" s="452"/>
      <c r="Z1415" s="452"/>
      <c r="AA1415" s="452"/>
      <c r="AB1415" s="452"/>
      <c r="AC1415" s="452"/>
      <c r="AD1415" s="311"/>
    </row>
    <row r="1416" spans="1:30" ht="20.100000000000001" customHeight="1">
      <c r="A1416" s="311"/>
      <c r="B1416" s="311"/>
      <c r="C1416" s="452"/>
      <c r="D1416" s="311" t="s">
        <v>2270</v>
      </c>
      <c r="E1416" s="452"/>
      <c r="F1416" s="531"/>
      <c r="G1416" s="314"/>
      <c r="H1416" s="356"/>
      <c r="I1416" s="314"/>
      <c r="J1416" s="356"/>
      <c r="K1416" s="314"/>
      <c r="L1416" s="356"/>
      <c r="M1416" s="314"/>
      <c r="N1416" s="356"/>
      <c r="O1416" s="314"/>
      <c r="P1416" s="315"/>
      <c r="Q1416" s="316"/>
      <c r="R1416" s="315"/>
      <c r="S1416" s="316"/>
      <c r="T1416" s="315"/>
      <c r="U1416" s="316"/>
      <c r="V1416" s="316"/>
      <c r="W1416" s="452"/>
      <c r="X1416" s="452"/>
      <c r="Y1416" s="452"/>
      <c r="Z1416" s="452"/>
      <c r="AA1416" s="452"/>
      <c r="AB1416" s="452"/>
      <c r="AC1416" s="452"/>
      <c r="AD1416" s="311"/>
    </row>
    <row r="1417" spans="1:30" ht="20.100000000000001" customHeight="1">
      <c r="A1417" s="311"/>
      <c r="B1417" s="311"/>
      <c r="C1417" s="452"/>
      <c r="D1417" s="311" t="s">
        <v>2271</v>
      </c>
      <c r="E1417" s="452"/>
      <c r="F1417" s="531"/>
      <c r="G1417" s="314"/>
      <c r="H1417" s="356"/>
      <c r="I1417" s="314"/>
      <c r="J1417" s="356"/>
      <c r="K1417" s="314"/>
      <c r="L1417" s="356"/>
      <c r="M1417" s="314"/>
      <c r="N1417" s="356"/>
      <c r="O1417" s="314"/>
      <c r="P1417" s="315"/>
      <c r="Q1417" s="316"/>
      <c r="R1417" s="315"/>
      <c r="S1417" s="316"/>
      <c r="T1417" s="315"/>
      <c r="U1417" s="316"/>
      <c r="V1417" s="316"/>
      <c r="W1417" s="452"/>
      <c r="X1417" s="452"/>
      <c r="Y1417" s="452"/>
      <c r="Z1417" s="452"/>
      <c r="AA1417" s="452"/>
      <c r="AB1417" s="452"/>
      <c r="AC1417" s="452"/>
      <c r="AD1417" s="311"/>
    </row>
    <row r="1418" spans="1:30" ht="20.100000000000001" customHeight="1">
      <c r="A1418" s="311"/>
      <c r="B1418" s="311"/>
      <c r="C1418" s="452"/>
      <c r="D1418" s="311" t="s">
        <v>2272</v>
      </c>
      <c r="E1418" s="452"/>
      <c r="F1418" s="531"/>
      <c r="G1418" s="314"/>
      <c r="H1418" s="356"/>
      <c r="I1418" s="314"/>
      <c r="J1418" s="356"/>
      <c r="K1418" s="314"/>
      <c r="L1418" s="356">
        <v>1</v>
      </c>
      <c r="M1418" s="314">
        <v>100</v>
      </c>
      <c r="N1418" s="356"/>
      <c r="O1418" s="314"/>
      <c r="P1418" s="315"/>
      <c r="Q1418" s="316"/>
      <c r="R1418" s="315"/>
      <c r="S1418" s="316"/>
      <c r="T1418" s="315"/>
      <c r="U1418" s="316"/>
      <c r="V1418" s="316"/>
      <c r="W1418" s="452"/>
      <c r="X1418" s="452"/>
      <c r="Y1418" s="452"/>
      <c r="Z1418" s="452"/>
      <c r="AA1418" s="452"/>
      <c r="AB1418" s="452"/>
      <c r="AC1418" s="452"/>
      <c r="AD1418" s="311"/>
    </row>
    <row r="1419" spans="1:30" ht="20.100000000000001" customHeight="1">
      <c r="A1419" s="311"/>
      <c r="B1419" s="311"/>
      <c r="C1419" s="452"/>
      <c r="D1419" s="311" t="s">
        <v>8915</v>
      </c>
      <c r="E1419" s="452"/>
      <c r="F1419" s="531"/>
      <c r="G1419" s="314"/>
      <c r="H1419" s="356"/>
      <c r="I1419" s="314"/>
      <c r="J1419" s="356"/>
      <c r="K1419" s="314"/>
      <c r="L1419" s="356"/>
      <c r="M1419" s="314"/>
      <c r="N1419" s="356"/>
      <c r="O1419" s="314"/>
      <c r="P1419" s="315"/>
      <c r="Q1419" s="316"/>
      <c r="R1419" s="315"/>
      <c r="S1419" s="316"/>
      <c r="T1419" s="315"/>
      <c r="U1419" s="316"/>
      <c r="V1419" s="316"/>
      <c r="W1419" s="452"/>
      <c r="X1419" s="452"/>
      <c r="Y1419" s="452"/>
      <c r="Z1419" s="452"/>
      <c r="AA1419" s="452"/>
      <c r="AB1419" s="452"/>
      <c r="AC1419" s="452"/>
      <c r="AD1419" s="311"/>
    </row>
    <row r="1420" spans="1:30" ht="20.100000000000001" customHeight="1">
      <c r="A1420" s="311"/>
      <c r="B1420" s="311"/>
      <c r="C1420" s="452"/>
      <c r="D1420" s="311" t="s">
        <v>2274</v>
      </c>
      <c r="E1420" s="452"/>
      <c r="F1420" s="531"/>
      <c r="G1420" s="314"/>
      <c r="H1420" s="356"/>
      <c r="I1420" s="314"/>
      <c r="J1420" s="356"/>
      <c r="K1420" s="314"/>
      <c r="L1420" s="356"/>
      <c r="M1420" s="314"/>
      <c r="N1420" s="356"/>
      <c r="O1420" s="314"/>
      <c r="P1420" s="315"/>
      <c r="Q1420" s="316"/>
      <c r="R1420" s="315"/>
      <c r="S1420" s="316"/>
      <c r="T1420" s="315"/>
      <c r="U1420" s="316"/>
      <c r="V1420" s="316"/>
      <c r="W1420" s="452"/>
      <c r="X1420" s="452"/>
      <c r="Y1420" s="452"/>
      <c r="Z1420" s="452"/>
      <c r="AA1420" s="452"/>
      <c r="AB1420" s="452"/>
      <c r="AC1420" s="452"/>
      <c r="AD1420" s="311"/>
    </row>
    <row r="1421" spans="1:30" ht="20.100000000000001" customHeight="1">
      <c r="A1421" s="311"/>
      <c r="B1421" s="311"/>
      <c r="C1421" s="452"/>
      <c r="D1421" s="311" t="s">
        <v>8916</v>
      </c>
      <c r="E1421" s="452"/>
      <c r="F1421" s="531"/>
      <c r="G1421" s="314"/>
      <c r="H1421" s="356"/>
      <c r="I1421" s="314"/>
      <c r="J1421" s="356"/>
      <c r="K1421" s="314"/>
      <c r="L1421" s="356"/>
      <c r="M1421" s="314"/>
      <c r="N1421" s="356"/>
      <c r="O1421" s="314"/>
      <c r="P1421" s="315"/>
      <c r="Q1421" s="316"/>
      <c r="R1421" s="315"/>
      <c r="S1421" s="316"/>
      <c r="T1421" s="315"/>
      <c r="U1421" s="316"/>
      <c r="V1421" s="316"/>
      <c r="W1421" s="452"/>
      <c r="X1421" s="452"/>
      <c r="Y1421" s="452"/>
      <c r="Z1421" s="452"/>
      <c r="AA1421" s="452"/>
      <c r="AB1421" s="452"/>
      <c r="AC1421" s="452"/>
      <c r="AD1421" s="311"/>
    </row>
    <row r="1422" spans="1:30" ht="20.100000000000001" customHeight="1">
      <c r="A1422" s="311"/>
      <c r="B1422" s="311"/>
      <c r="C1422" s="452"/>
      <c r="D1422" s="311" t="s">
        <v>8917</v>
      </c>
      <c r="E1422" s="452"/>
      <c r="F1422" s="531"/>
      <c r="G1422" s="314"/>
      <c r="H1422" s="356"/>
      <c r="I1422" s="314"/>
      <c r="J1422" s="356"/>
      <c r="K1422" s="314"/>
      <c r="L1422" s="356"/>
      <c r="M1422" s="314"/>
      <c r="N1422" s="356"/>
      <c r="O1422" s="314"/>
      <c r="P1422" s="315"/>
      <c r="Q1422" s="316"/>
      <c r="R1422" s="315"/>
      <c r="S1422" s="316"/>
      <c r="T1422" s="315"/>
      <c r="U1422" s="316"/>
      <c r="V1422" s="316"/>
      <c r="W1422" s="452"/>
      <c r="X1422" s="452"/>
      <c r="Y1422" s="452"/>
      <c r="Z1422" s="452"/>
      <c r="AA1422" s="452"/>
      <c r="AB1422" s="452"/>
      <c r="AC1422" s="452"/>
      <c r="AD1422" s="311"/>
    </row>
    <row r="1423" spans="1:30" ht="20.100000000000001" customHeight="1">
      <c r="A1423" s="311"/>
      <c r="B1423" s="311"/>
      <c r="C1423" s="452"/>
      <c r="D1423" s="311" t="s">
        <v>8918</v>
      </c>
      <c r="E1423" s="452"/>
      <c r="F1423" s="531"/>
      <c r="G1423" s="314"/>
      <c r="H1423" s="356"/>
      <c r="I1423" s="314"/>
      <c r="J1423" s="356"/>
      <c r="K1423" s="314"/>
      <c r="L1423" s="356"/>
      <c r="M1423" s="314"/>
      <c r="N1423" s="356"/>
      <c r="O1423" s="314"/>
      <c r="P1423" s="315"/>
      <c r="Q1423" s="316"/>
      <c r="R1423" s="315"/>
      <c r="S1423" s="316"/>
      <c r="T1423" s="315"/>
      <c r="U1423" s="316"/>
      <c r="V1423" s="316"/>
      <c r="W1423" s="452"/>
      <c r="X1423" s="452"/>
      <c r="Y1423" s="452"/>
      <c r="Z1423" s="452"/>
      <c r="AA1423" s="452"/>
      <c r="AB1423" s="452"/>
      <c r="AC1423" s="452"/>
      <c r="AD1423" s="311"/>
    </row>
    <row r="1424" spans="1:30" ht="20.100000000000001" customHeight="1">
      <c r="A1424" s="311"/>
      <c r="B1424" s="311"/>
      <c r="C1424" s="452"/>
      <c r="D1424" s="311" t="s">
        <v>7436</v>
      </c>
      <c r="E1424" s="452"/>
      <c r="F1424" s="531"/>
      <c r="G1424" s="314"/>
      <c r="H1424" s="356"/>
      <c r="I1424" s="314"/>
      <c r="J1424" s="356"/>
      <c r="K1424" s="314"/>
      <c r="L1424" s="356"/>
      <c r="M1424" s="314"/>
      <c r="N1424" s="356"/>
      <c r="O1424" s="314"/>
      <c r="P1424" s="315"/>
      <c r="Q1424" s="316"/>
      <c r="R1424" s="315"/>
      <c r="S1424" s="316"/>
      <c r="T1424" s="315"/>
      <c r="U1424" s="316"/>
      <c r="V1424" s="316"/>
      <c r="W1424" s="452"/>
      <c r="X1424" s="452"/>
      <c r="Y1424" s="452"/>
      <c r="Z1424" s="452"/>
      <c r="AA1424" s="452"/>
      <c r="AB1424" s="452"/>
      <c r="AC1424" s="452"/>
      <c r="AD1424" s="311"/>
    </row>
    <row r="1425" spans="1:30" ht="20.100000000000001" customHeight="1">
      <c r="A1425" s="311"/>
      <c r="B1425" s="311"/>
      <c r="C1425" s="452"/>
      <c r="D1425" s="311" t="s">
        <v>8919</v>
      </c>
      <c r="E1425" s="452"/>
      <c r="F1425" s="531"/>
      <c r="G1425" s="314"/>
      <c r="H1425" s="356"/>
      <c r="I1425" s="314"/>
      <c r="J1425" s="356"/>
      <c r="K1425" s="314"/>
      <c r="L1425" s="356"/>
      <c r="M1425" s="314"/>
      <c r="N1425" s="356"/>
      <c r="O1425" s="314"/>
      <c r="P1425" s="315"/>
      <c r="Q1425" s="316"/>
      <c r="R1425" s="315"/>
      <c r="S1425" s="316"/>
      <c r="T1425" s="315"/>
      <c r="U1425" s="316"/>
      <c r="V1425" s="316"/>
      <c r="W1425" s="452"/>
      <c r="X1425" s="452"/>
      <c r="Y1425" s="452"/>
      <c r="Z1425" s="452"/>
      <c r="AA1425" s="452"/>
      <c r="AB1425" s="452"/>
      <c r="AC1425" s="452"/>
      <c r="AD1425" s="311"/>
    </row>
    <row r="1426" spans="1:30" ht="20.100000000000001" customHeight="1">
      <c r="A1426" s="311"/>
      <c r="B1426" s="311"/>
      <c r="C1426" s="452"/>
      <c r="D1426" s="311" t="s">
        <v>8920</v>
      </c>
      <c r="E1426" s="452"/>
      <c r="F1426" s="531"/>
      <c r="G1426" s="314"/>
      <c r="H1426" s="356"/>
      <c r="I1426" s="314"/>
      <c r="J1426" s="356"/>
      <c r="K1426" s="314"/>
      <c r="L1426" s="356"/>
      <c r="M1426" s="314"/>
      <c r="N1426" s="356"/>
      <c r="O1426" s="314"/>
      <c r="P1426" s="315"/>
      <c r="Q1426" s="316"/>
      <c r="R1426" s="315"/>
      <c r="S1426" s="316"/>
      <c r="T1426" s="315"/>
      <c r="U1426" s="316"/>
      <c r="V1426" s="316"/>
      <c r="W1426" s="452"/>
      <c r="X1426" s="452"/>
      <c r="Y1426" s="452"/>
      <c r="Z1426" s="452"/>
      <c r="AA1426" s="452"/>
      <c r="AB1426" s="452"/>
      <c r="AC1426" s="452"/>
      <c r="AD1426" s="311"/>
    </row>
    <row r="1427" spans="1:30" ht="20.100000000000001" customHeight="1">
      <c r="A1427" s="311"/>
      <c r="B1427" s="311"/>
      <c r="C1427" s="452"/>
      <c r="D1427" s="311" t="s">
        <v>8921</v>
      </c>
      <c r="E1427" s="452"/>
      <c r="F1427" s="531"/>
      <c r="G1427" s="314"/>
      <c r="H1427" s="356"/>
      <c r="I1427" s="314"/>
      <c r="J1427" s="356"/>
      <c r="K1427" s="314"/>
      <c r="L1427" s="356"/>
      <c r="M1427" s="314"/>
      <c r="N1427" s="356"/>
      <c r="O1427" s="314"/>
      <c r="P1427" s="315"/>
      <c r="Q1427" s="316"/>
      <c r="R1427" s="315"/>
      <c r="S1427" s="316"/>
      <c r="T1427" s="315"/>
      <c r="U1427" s="316"/>
      <c r="V1427" s="316"/>
      <c r="W1427" s="452"/>
      <c r="X1427" s="452"/>
      <c r="Y1427" s="452"/>
      <c r="Z1427" s="452"/>
      <c r="AA1427" s="452"/>
      <c r="AB1427" s="452"/>
      <c r="AC1427" s="452"/>
      <c r="AD1427" s="311"/>
    </row>
    <row r="1428" spans="1:30" ht="20.100000000000001" customHeight="1">
      <c r="A1428" s="311"/>
      <c r="B1428" s="311"/>
      <c r="C1428" s="452"/>
      <c r="D1428" s="311" t="s">
        <v>8922</v>
      </c>
      <c r="E1428" s="452"/>
      <c r="F1428" s="531"/>
      <c r="G1428" s="314"/>
      <c r="H1428" s="356"/>
      <c r="I1428" s="314"/>
      <c r="J1428" s="356"/>
      <c r="K1428" s="314"/>
      <c r="L1428" s="356"/>
      <c r="M1428" s="314"/>
      <c r="N1428" s="356"/>
      <c r="O1428" s="314"/>
      <c r="P1428" s="315"/>
      <c r="Q1428" s="316"/>
      <c r="R1428" s="315"/>
      <c r="S1428" s="316"/>
      <c r="T1428" s="315"/>
      <c r="U1428" s="316"/>
      <c r="V1428" s="316"/>
      <c r="W1428" s="452"/>
      <c r="X1428" s="452"/>
      <c r="Y1428" s="452"/>
      <c r="Z1428" s="452"/>
      <c r="AA1428" s="452"/>
      <c r="AB1428" s="452"/>
      <c r="AC1428" s="452"/>
      <c r="AD1428" s="311"/>
    </row>
    <row r="1429" spans="1:30" ht="20.100000000000001" customHeight="1">
      <c r="A1429" s="311"/>
      <c r="B1429" s="311"/>
      <c r="C1429" s="452"/>
      <c r="D1429" s="311" t="s">
        <v>8923</v>
      </c>
      <c r="E1429" s="452"/>
      <c r="F1429" s="531"/>
      <c r="G1429" s="314"/>
      <c r="H1429" s="356"/>
      <c r="I1429" s="314"/>
      <c r="J1429" s="356"/>
      <c r="K1429" s="314"/>
      <c r="L1429" s="356"/>
      <c r="M1429" s="314"/>
      <c r="N1429" s="356"/>
      <c r="O1429" s="314"/>
      <c r="P1429" s="315"/>
      <c r="Q1429" s="316"/>
      <c r="R1429" s="315"/>
      <c r="S1429" s="316"/>
      <c r="T1429" s="315"/>
      <c r="U1429" s="316"/>
      <c r="V1429" s="316"/>
      <c r="W1429" s="452"/>
      <c r="X1429" s="452"/>
      <c r="Y1429" s="452"/>
      <c r="Z1429" s="452"/>
      <c r="AA1429" s="452"/>
      <c r="AB1429" s="452"/>
      <c r="AC1429" s="452"/>
      <c r="AD1429" s="311"/>
    </row>
    <row r="1430" spans="1:30" ht="20.100000000000001" customHeight="1">
      <c r="A1430" s="311"/>
      <c r="B1430" s="311"/>
      <c r="C1430" s="452"/>
      <c r="D1430" s="311" t="s">
        <v>8924</v>
      </c>
      <c r="E1430" s="452"/>
      <c r="F1430" s="531"/>
      <c r="G1430" s="314"/>
      <c r="H1430" s="356"/>
      <c r="I1430" s="314"/>
      <c r="J1430" s="356"/>
      <c r="K1430" s="314"/>
      <c r="L1430" s="356"/>
      <c r="M1430" s="314"/>
      <c r="N1430" s="356"/>
      <c r="O1430" s="314"/>
      <c r="P1430" s="315"/>
      <c r="Q1430" s="316"/>
      <c r="R1430" s="315"/>
      <c r="S1430" s="316"/>
      <c r="T1430" s="315"/>
      <c r="U1430" s="316"/>
      <c r="V1430" s="316"/>
      <c r="W1430" s="452"/>
      <c r="X1430" s="452"/>
      <c r="Y1430" s="452"/>
      <c r="Z1430" s="452"/>
      <c r="AA1430" s="452"/>
      <c r="AB1430" s="452"/>
      <c r="AC1430" s="452"/>
      <c r="AD1430" s="311"/>
    </row>
    <row r="1431" spans="1:30" ht="20.100000000000001" customHeight="1">
      <c r="A1431" s="311"/>
      <c r="B1431" s="311"/>
      <c r="C1431" s="452"/>
      <c r="D1431" s="311" t="s">
        <v>8925</v>
      </c>
      <c r="E1431" s="452"/>
      <c r="F1431" s="531"/>
      <c r="G1431" s="314"/>
      <c r="H1431" s="356"/>
      <c r="I1431" s="314"/>
      <c r="J1431" s="356"/>
      <c r="K1431" s="314"/>
      <c r="L1431" s="356"/>
      <c r="M1431" s="314"/>
      <c r="N1431" s="356"/>
      <c r="O1431" s="314"/>
      <c r="P1431" s="315"/>
      <c r="Q1431" s="316"/>
      <c r="R1431" s="315"/>
      <c r="S1431" s="316"/>
      <c r="T1431" s="315"/>
      <c r="U1431" s="316"/>
      <c r="V1431" s="316"/>
      <c r="W1431" s="452"/>
      <c r="X1431" s="452"/>
      <c r="Y1431" s="452"/>
      <c r="Z1431" s="452"/>
      <c r="AA1431" s="452"/>
      <c r="AB1431" s="452"/>
      <c r="AC1431" s="452"/>
      <c r="AD1431" s="311"/>
    </row>
    <row r="1432" spans="1:30" ht="20.100000000000001" customHeight="1">
      <c r="A1432" s="311"/>
      <c r="B1432" s="311"/>
      <c r="C1432" s="452"/>
      <c r="D1432" s="311" t="s">
        <v>8926</v>
      </c>
      <c r="E1432" s="452"/>
      <c r="F1432" s="531"/>
      <c r="G1432" s="314"/>
      <c r="H1432" s="356"/>
      <c r="I1432" s="314"/>
      <c r="J1432" s="356"/>
      <c r="K1432" s="314"/>
      <c r="L1432" s="356"/>
      <c r="M1432" s="314"/>
      <c r="N1432" s="356"/>
      <c r="O1432" s="314"/>
      <c r="P1432" s="315"/>
      <c r="Q1432" s="316"/>
      <c r="R1432" s="315"/>
      <c r="S1432" s="316"/>
      <c r="T1432" s="315"/>
      <c r="U1432" s="316"/>
      <c r="V1432" s="316"/>
      <c r="W1432" s="452"/>
      <c r="X1432" s="452"/>
      <c r="Y1432" s="452"/>
      <c r="Z1432" s="452"/>
      <c r="AA1432" s="452"/>
      <c r="AB1432" s="452"/>
      <c r="AC1432" s="452"/>
      <c r="AD1432" s="311"/>
    </row>
    <row r="1433" spans="1:30" ht="20.100000000000001" customHeight="1">
      <c r="A1433" s="311"/>
      <c r="B1433" s="311"/>
      <c r="C1433" s="452"/>
      <c r="D1433" s="311" t="s">
        <v>8927</v>
      </c>
      <c r="E1433" s="452"/>
      <c r="F1433" s="531"/>
      <c r="G1433" s="314"/>
      <c r="H1433" s="356"/>
      <c r="I1433" s="314"/>
      <c r="J1433" s="356"/>
      <c r="K1433" s="314"/>
      <c r="L1433" s="356"/>
      <c r="M1433" s="314"/>
      <c r="N1433" s="356"/>
      <c r="O1433" s="314"/>
      <c r="P1433" s="315"/>
      <c r="Q1433" s="316"/>
      <c r="R1433" s="315"/>
      <c r="S1433" s="316"/>
      <c r="T1433" s="315"/>
      <c r="U1433" s="316"/>
      <c r="V1433" s="316"/>
      <c r="W1433" s="452"/>
      <c r="X1433" s="452"/>
      <c r="Y1433" s="452"/>
      <c r="Z1433" s="452"/>
      <c r="AA1433" s="452"/>
      <c r="AB1433" s="452"/>
      <c r="AC1433" s="452"/>
      <c r="AD1433" s="311"/>
    </row>
    <row r="1434" spans="1:30" ht="20.100000000000001" customHeight="1">
      <c r="A1434" s="311"/>
      <c r="B1434" s="311"/>
      <c r="C1434" s="452"/>
      <c r="D1434" s="311" t="s">
        <v>7429</v>
      </c>
      <c r="E1434" s="452"/>
      <c r="F1434" s="531"/>
      <c r="G1434" s="314"/>
      <c r="H1434" s="356"/>
      <c r="I1434" s="314"/>
      <c r="J1434" s="356"/>
      <c r="K1434" s="314"/>
      <c r="L1434" s="356"/>
      <c r="M1434" s="314"/>
      <c r="N1434" s="356"/>
      <c r="O1434" s="314"/>
      <c r="P1434" s="315"/>
      <c r="Q1434" s="316"/>
      <c r="R1434" s="315"/>
      <c r="S1434" s="316"/>
      <c r="T1434" s="315"/>
      <c r="U1434" s="316"/>
      <c r="V1434" s="316"/>
      <c r="W1434" s="452"/>
      <c r="X1434" s="452"/>
      <c r="Y1434" s="452"/>
      <c r="Z1434" s="452"/>
      <c r="AA1434" s="452"/>
      <c r="AB1434" s="452"/>
      <c r="AC1434" s="452"/>
      <c r="AD1434" s="311"/>
    </row>
    <row r="1435" spans="1:30" ht="20.100000000000001" customHeight="1">
      <c r="A1435" s="311"/>
      <c r="B1435" s="311"/>
      <c r="C1435" s="452"/>
      <c r="D1435" s="311" t="s">
        <v>8928</v>
      </c>
      <c r="E1435" s="452"/>
      <c r="F1435" s="531"/>
      <c r="G1435" s="314"/>
      <c r="H1435" s="356"/>
      <c r="I1435" s="314"/>
      <c r="J1435" s="356"/>
      <c r="K1435" s="314"/>
      <c r="L1435" s="356"/>
      <c r="M1435" s="314"/>
      <c r="N1435" s="356"/>
      <c r="O1435" s="314"/>
      <c r="P1435" s="315"/>
      <c r="Q1435" s="316"/>
      <c r="R1435" s="315"/>
      <c r="S1435" s="316"/>
      <c r="T1435" s="315"/>
      <c r="U1435" s="316"/>
      <c r="V1435" s="316"/>
      <c r="W1435" s="452"/>
      <c r="X1435" s="452"/>
      <c r="Y1435" s="452"/>
      <c r="Z1435" s="452"/>
      <c r="AA1435" s="452"/>
      <c r="AB1435" s="452"/>
      <c r="AC1435" s="452"/>
      <c r="AD1435" s="311"/>
    </row>
    <row r="1436" spans="1:30" ht="20.100000000000001" customHeight="1">
      <c r="A1436" s="311"/>
      <c r="B1436" s="311"/>
      <c r="C1436" s="452"/>
      <c r="D1436" s="311" t="s">
        <v>7430</v>
      </c>
      <c r="E1436" s="452"/>
      <c r="F1436" s="531"/>
      <c r="G1436" s="314"/>
      <c r="H1436" s="356"/>
      <c r="I1436" s="314"/>
      <c r="J1436" s="356"/>
      <c r="K1436" s="314"/>
      <c r="L1436" s="356"/>
      <c r="M1436" s="314"/>
      <c r="N1436" s="356"/>
      <c r="O1436" s="314"/>
      <c r="P1436" s="315"/>
      <c r="Q1436" s="316"/>
      <c r="R1436" s="315"/>
      <c r="S1436" s="316"/>
      <c r="T1436" s="315"/>
      <c r="U1436" s="316"/>
      <c r="V1436" s="316"/>
      <c r="W1436" s="452"/>
      <c r="X1436" s="452"/>
      <c r="Y1436" s="452"/>
      <c r="Z1436" s="452"/>
      <c r="AA1436" s="452"/>
      <c r="AB1436" s="452"/>
      <c r="AC1436" s="452"/>
      <c r="AD1436" s="311"/>
    </row>
    <row r="1437" spans="1:30" ht="20.100000000000001" customHeight="1">
      <c r="A1437" s="311"/>
      <c r="B1437" s="311"/>
      <c r="C1437" s="452"/>
      <c r="D1437" s="311" t="s">
        <v>7414</v>
      </c>
      <c r="E1437" s="452"/>
      <c r="F1437" s="531"/>
      <c r="G1437" s="314"/>
      <c r="H1437" s="356"/>
      <c r="I1437" s="314"/>
      <c r="J1437" s="356"/>
      <c r="K1437" s="314"/>
      <c r="L1437" s="356"/>
      <c r="M1437" s="314"/>
      <c r="N1437" s="356"/>
      <c r="O1437" s="314"/>
      <c r="P1437" s="315"/>
      <c r="Q1437" s="316"/>
      <c r="R1437" s="315"/>
      <c r="S1437" s="316"/>
      <c r="T1437" s="315"/>
      <c r="U1437" s="316"/>
      <c r="V1437" s="316"/>
      <c r="W1437" s="452"/>
      <c r="X1437" s="452"/>
      <c r="Y1437" s="452"/>
      <c r="Z1437" s="452"/>
      <c r="AA1437" s="452"/>
      <c r="AB1437" s="452"/>
      <c r="AC1437" s="452"/>
      <c r="AD1437" s="311"/>
    </row>
    <row r="1438" spans="1:30" ht="20.100000000000001" customHeight="1">
      <c r="A1438" s="311"/>
      <c r="B1438" s="311"/>
      <c r="C1438" s="452"/>
      <c r="D1438" s="311" t="s">
        <v>7415</v>
      </c>
      <c r="E1438" s="452"/>
      <c r="F1438" s="531"/>
      <c r="G1438" s="314"/>
      <c r="H1438" s="356"/>
      <c r="I1438" s="314"/>
      <c r="J1438" s="356"/>
      <c r="K1438" s="314"/>
      <c r="L1438" s="356"/>
      <c r="M1438" s="314"/>
      <c r="N1438" s="356"/>
      <c r="O1438" s="314"/>
      <c r="P1438" s="315"/>
      <c r="Q1438" s="316"/>
      <c r="R1438" s="315"/>
      <c r="S1438" s="316"/>
      <c r="T1438" s="315"/>
      <c r="U1438" s="316"/>
      <c r="V1438" s="316"/>
      <c r="W1438" s="452"/>
      <c r="X1438" s="452"/>
      <c r="Y1438" s="452"/>
      <c r="Z1438" s="452"/>
      <c r="AA1438" s="452"/>
      <c r="AB1438" s="452"/>
      <c r="AC1438" s="452"/>
      <c r="AD1438" s="311"/>
    </row>
    <row r="1439" spans="1:30" ht="20.100000000000001" customHeight="1">
      <c r="A1439" s="311"/>
      <c r="B1439" s="311"/>
      <c r="C1439" s="452"/>
      <c r="D1439" s="311" t="s">
        <v>7416</v>
      </c>
      <c r="E1439" s="452"/>
      <c r="F1439" s="531"/>
      <c r="G1439" s="314"/>
      <c r="H1439" s="356"/>
      <c r="I1439" s="314"/>
      <c r="J1439" s="356"/>
      <c r="K1439" s="314"/>
      <c r="L1439" s="356"/>
      <c r="M1439" s="314"/>
      <c r="N1439" s="356"/>
      <c r="O1439" s="314"/>
      <c r="P1439" s="315"/>
      <c r="Q1439" s="316"/>
      <c r="R1439" s="315"/>
      <c r="S1439" s="316"/>
      <c r="T1439" s="315"/>
      <c r="U1439" s="316"/>
      <c r="V1439" s="316"/>
      <c r="W1439" s="452"/>
      <c r="X1439" s="452"/>
      <c r="Y1439" s="452"/>
      <c r="Z1439" s="452"/>
      <c r="AA1439" s="452"/>
      <c r="AB1439" s="452"/>
      <c r="AC1439" s="452"/>
      <c r="AD1439" s="311"/>
    </row>
    <row r="1440" spans="1:30" ht="20.100000000000001" customHeight="1">
      <c r="A1440" s="311"/>
      <c r="B1440" s="311"/>
      <c r="C1440" s="452"/>
      <c r="D1440" s="311" t="s">
        <v>8929</v>
      </c>
      <c r="E1440" s="452"/>
      <c r="F1440" s="531"/>
      <c r="G1440" s="314"/>
      <c r="H1440" s="356"/>
      <c r="I1440" s="314"/>
      <c r="J1440" s="356"/>
      <c r="K1440" s="314"/>
      <c r="L1440" s="356"/>
      <c r="M1440" s="314"/>
      <c r="N1440" s="356"/>
      <c r="O1440" s="314"/>
      <c r="P1440" s="315"/>
      <c r="Q1440" s="316"/>
      <c r="R1440" s="315"/>
      <c r="S1440" s="316"/>
      <c r="T1440" s="315"/>
      <c r="U1440" s="316"/>
      <c r="V1440" s="316"/>
      <c r="W1440" s="452"/>
      <c r="X1440" s="452"/>
      <c r="Y1440" s="452"/>
      <c r="Z1440" s="452"/>
      <c r="AA1440" s="452"/>
      <c r="AB1440" s="452"/>
      <c r="AC1440" s="452"/>
      <c r="AD1440" s="311"/>
    </row>
    <row r="1441" spans="1:30" ht="20.100000000000001" customHeight="1">
      <c r="A1441" s="311"/>
      <c r="B1441" s="311"/>
      <c r="C1441" s="452"/>
      <c r="D1441" s="311" t="s">
        <v>8930</v>
      </c>
      <c r="E1441" s="452"/>
      <c r="F1441" s="531"/>
      <c r="G1441" s="314"/>
      <c r="H1441" s="356"/>
      <c r="I1441" s="314"/>
      <c r="J1441" s="356"/>
      <c r="K1441" s="314"/>
      <c r="L1441" s="356"/>
      <c r="M1441" s="314"/>
      <c r="N1441" s="356"/>
      <c r="O1441" s="314"/>
      <c r="P1441" s="315"/>
      <c r="Q1441" s="316"/>
      <c r="R1441" s="315"/>
      <c r="S1441" s="316"/>
      <c r="T1441" s="315"/>
      <c r="U1441" s="316"/>
      <c r="V1441" s="316"/>
      <c r="W1441" s="452"/>
      <c r="X1441" s="452"/>
      <c r="Y1441" s="452"/>
      <c r="Z1441" s="452"/>
      <c r="AA1441" s="452"/>
      <c r="AB1441" s="452"/>
      <c r="AC1441" s="452"/>
      <c r="AD1441" s="311"/>
    </row>
    <row r="1442" spans="1:30" ht="20.100000000000001" customHeight="1">
      <c r="A1442" s="311"/>
      <c r="B1442" s="311"/>
      <c r="C1442" s="452"/>
      <c r="D1442" s="311" t="s">
        <v>7417</v>
      </c>
      <c r="E1442" s="452"/>
      <c r="F1442" s="531"/>
      <c r="G1442" s="314"/>
      <c r="H1442" s="356"/>
      <c r="I1442" s="314"/>
      <c r="J1442" s="356"/>
      <c r="K1442" s="314"/>
      <c r="L1442" s="356"/>
      <c r="M1442" s="314"/>
      <c r="N1442" s="356"/>
      <c r="O1442" s="314"/>
      <c r="P1442" s="315"/>
      <c r="Q1442" s="316"/>
      <c r="R1442" s="315"/>
      <c r="S1442" s="316"/>
      <c r="T1442" s="315"/>
      <c r="U1442" s="316"/>
      <c r="V1442" s="316"/>
      <c r="W1442" s="452"/>
      <c r="X1442" s="452"/>
      <c r="Y1442" s="452"/>
      <c r="Z1442" s="452"/>
      <c r="AA1442" s="452"/>
      <c r="AB1442" s="452"/>
      <c r="AC1442" s="452"/>
      <c r="AD1442" s="311"/>
    </row>
    <row r="1443" spans="1:30" ht="20.100000000000001" customHeight="1">
      <c r="A1443" s="311"/>
      <c r="B1443" s="311"/>
      <c r="C1443" s="452"/>
      <c r="D1443" s="311" t="s">
        <v>7418</v>
      </c>
      <c r="E1443" s="452"/>
      <c r="F1443" s="531"/>
      <c r="G1443" s="314"/>
      <c r="H1443" s="356"/>
      <c r="I1443" s="314"/>
      <c r="J1443" s="356"/>
      <c r="K1443" s="314"/>
      <c r="L1443" s="356"/>
      <c r="M1443" s="314"/>
      <c r="N1443" s="356"/>
      <c r="O1443" s="314"/>
      <c r="P1443" s="315"/>
      <c r="Q1443" s="316"/>
      <c r="R1443" s="315"/>
      <c r="S1443" s="316"/>
      <c r="T1443" s="315"/>
      <c r="U1443" s="316"/>
      <c r="V1443" s="316"/>
      <c r="W1443" s="452"/>
      <c r="X1443" s="452"/>
      <c r="Y1443" s="452"/>
      <c r="Z1443" s="452"/>
      <c r="AA1443" s="452"/>
      <c r="AB1443" s="452"/>
      <c r="AC1443" s="452"/>
      <c r="AD1443" s="311"/>
    </row>
    <row r="1444" spans="1:30" ht="20.100000000000001" customHeight="1">
      <c r="A1444" s="374" t="s">
        <v>7471</v>
      </c>
      <c r="B1444" s="374" t="s">
        <v>7472</v>
      </c>
      <c r="C1444" s="358" t="s">
        <v>3335</v>
      </c>
      <c r="D1444" s="374" t="s">
        <v>7426</v>
      </c>
      <c r="E1444" s="358"/>
      <c r="F1444" s="443"/>
      <c r="G1444" s="444"/>
      <c r="H1444" s="443"/>
      <c r="I1444" s="444"/>
      <c r="J1444" s="443"/>
      <c r="K1444" s="444"/>
      <c r="L1444" s="443"/>
      <c r="M1444" s="444"/>
      <c r="N1444" s="443"/>
      <c r="O1444" s="444"/>
      <c r="P1444" s="471"/>
      <c r="Q1444" s="465"/>
      <c r="R1444" s="471"/>
      <c r="S1444" s="465"/>
      <c r="T1444" s="471"/>
      <c r="U1444" s="465"/>
      <c r="V1444" s="465"/>
      <c r="W1444" s="358"/>
      <c r="X1444" s="358"/>
      <c r="Y1444" s="358" t="s">
        <v>7010</v>
      </c>
      <c r="Z1444" s="358"/>
      <c r="AA1444" s="358"/>
      <c r="AB1444" s="358"/>
      <c r="AC1444" s="358"/>
      <c r="AD1444" s="374"/>
    </row>
    <row r="1445" spans="1:30" ht="20.100000000000001" customHeight="1">
      <c r="A1445" s="311"/>
      <c r="B1445" s="311"/>
      <c r="C1445" s="452"/>
      <c r="D1445" s="311" t="s">
        <v>8948</v>
      </c>
      <c r="E1445" s="452"/>
      <c r="F1445" s="531"/>
      <c r="G1445" s="314"/>
      <c r="H1445" s="356"/>
      <c r="I1445" s="314"/>
      <c r="J1445" s="356"/>
      <c r="K1445" s="314"/>
      <c r="L1445" s="356"/>
      <c r="M1445" s="314"/>
      <c r="N1445" s="356"/>
      <c r="O1445" s="314"/>
      <c r="P1445" s="315"/>
      <c r="Q1445" s="316"/>
      <c r="R1445" s="315"/>
      <c r="S1445" s="316"/>
      <c r="T1445" s="315"/>
      <c r="U1445" s="316"/>
      <c r="V1445" s="316"/>
      <c r="W1445" s="452"/>
      <c r="X1445" s="452"/>
      <c r="Y1445" s="452"/>
      <c r="Z1445" s="452"/>
      <c r="AA1445" s="452"/>
      <c r="AB1445" s="452"/>
      <c r="AC1445" s="452"/>
      <c r="AD1445" s="311"/>
    </row>
    <row r="1446" spans="1:30" ht="20.100000000000001" customHeight="1">
      <c r="A1446" s="311"/>
      <c r="B1446" s="311"/>
      <c r="C1446" s="452"/>
      <c r="D1446" s="311" t="s">
        <v>7427</v>
      </c>
      <c r="E1446" s="452"/>
      <c r="F1446" s="531"/>
      <c r="G1446" s="314"/>
      <c r="H1446" s="356"/>
      <c r="I1446" s="314"/>
      <c r="J1446" s="356"/>
      <c r="K1446" s="314"/>
      <c r="L1446" s="356"/>
      <c r="M1446" s="314"/>
      <c r="N1446" s="356"/>
      <c r="O1446" s="314"/>
      <c r="P1446" s="315"/>
      <c r="Q1446" s="316"/>
      <c r="R1446" s="315"/>
      <c r="S1446" s="316"/>
      <c r="T1446" s="315"/>
      <c r="U1446" s="316"/>
      <c r="V1446" s="316"/>
      <c r="W1446" s="452"/>
      <c r="X1446" s="452"/>
      <c r="Y1446" s="452"/>
      <c r="Z1446" s="452"/>
      <c r="AA1446" s="452"/>
      <c r="AB1446" s="452"/>
      <c r="AC1446" s="452"/>
      <c r="AD1446" s="311"/>
    </row>
    <row r="1447" spans="1:30" ht="20.100000000000001" customHeight="1">
      <c r="A1447" s="311"/>
      <c r="B1447" s="311"/>
      <c r="C1447" s="452"/>
      <c r="D1447" s="311" t="s">
        <v>2277</v>
      </c>
      <c r="E1447" s="452"/>
      <c r="F1447" s="531"/>
      <c r="G1447" s="314"/>
      <c r="H1447" s="356"/>
      <c r="I1447" s="314"/>
      <c r="J1447" s="356"/>
      <c r="K1447" s="314"/>
      <c r="L1447" s="356"/>
      <c r="M1447" s="314"/>
      <c r="N1447" s="356"/>
      <c r="O1447" s="314"/>
      <c r="P1447" s="315"/>
      <c r="Q1447" s="316"/>
      <c r="R1447" s="315"/>
      <c r="S1447" s="316"/>
      <c r="T1447" s="315"/>
      <c r="U1447" s="316"/>
      <c r="V1447" s="316"/>
      <c r="W1447" s="452"/>
      <c r="X1447" s="452"/>
      <c r="Y1447" s="452"/>
      <c r="Z1447" s="452"/>
      <c r="AA1447" s="452"/>
      <c r="AB1447" s="452"/>
      <c r="AC1447" s="452"/>
      <c r="AD1447" s="311"/>
    </row>
    <row r="1448" spans="1:30" ht="20.100000000000001" customHeight="1">
      <c r="A1448" s="311"/>
      <c r="B1448" s="311"/>
      <c r="C1448" s="452"/>
      <c r="D1448" s="311" t="s">
        <v>2278</v>
      </c>
      <c r="E1448" s="452"/>
      <c r="F1448" s="531"/>
      <c r="G1448" s="314"/>
      <c r="H1448" s="356"/>
      <c r="I1448" s="314"/>
      <c r="J1448" s="356"/>
      <c r="K1448" s="314"/>
      <c r="L1448" s="356"/>
      <c r="M1448" s="314"/>
      <c r="N1448" s="356"/>
      <c r="O1448" s="314"/>
      <c r="P1448" s="315"/>
      <c r="Q1448" s="316"/>
      <c r="R1448" s="315"/>
      <c r="S1448" s="316"/>
      <c r="T1448" s="315"/>
      <c r="U1448" s="316"/>
      <c r="V1448" s="316"/>
      <c r="W1448" s="452"/>
      <c r="X1448" s="452"/>
      <c r="Y1448" s="452"/>
      <c r="Z1448" s="452"/>
      <c r="AA1448" s="452"/>
      <c r="AB1448" s="452"/>
      <c r="AC1448" s="452"/>
      <c r="AD1448" s="311"/>
    </row>
    <row r="1449" spans="1:30" ht="20.100000000000001" customHeight="1">
      <c r="A1449" s="311"/>
      <c r="B1449" s="311"/>
      <c r="C1449" s="452"/>
      <c r="D1449" s="311" t="s">
        <v>2279</v>
      </c>
      <c r="E1449" s="452"/>
      <c r="F1449" s="531"/>
      <c r="G1449" s="314"/>
      <c r="H1449" s="356"/>
      <c r="I1449" s="314"/>
      <c r="J1449" s="356"/>
      <c r="K1449" s="314"/>
      <c r="L1449" s="356"/>
      <c r="M1449" s="314"/>
      <c r="N1449" s="356"/>
      <c r="O1449" s="314"/>
      <c r="P1449" s="315"/>
      <c r="Q1449" s="316"/>
      <c r="R1449" s="315"/>
      <c r="S1449" s="316"/>
      <c r="T1449" s="315"/>
      <c r="U1449" s="316"/>
      <c r="V1449" s="316"/>
      <c r="W1449" s="452"/>
      <c r="X1449" s="452"/>
      <c r="Y1449" s="452"/>
      <c r="Z1449" s="452"/>
      <c r="AA1449" s="452"/>
      <c r="AB1449" s="452"/>
      <c r="AC1449" s="452"/>
      <c r="AD1449" s="311"/>
    </row>
    <row r="1450" spans="1:30" ht="20.100000000000001" customHeight="1">
      <c r="A1450" s="311"/>
      <c r="B1450" s="311"/>
      <c r="C1450" s="452"/>
      <c r="D1450" s="311" t="s">
        <v>2280</v>
      </c>
      <c r="E1450" s="452"/>
      <c r="F1450" s="531"/>
      <c r="G1450" s="314"/>
      <c r="H1450" s="356"/>
      <c r="I1450" s="314"/>
      <c r="J1450" s="356"/>
      <c r="K1450" s="314"/>
      <c r="L1450" s="356"/>
      <c r="M1450" s="314"/>
      <c r="N1450" s="356"/>
      <c r="O1450" s="314"/>
      <c r="P1450" s="315"/>
      <c r="Q1450" s="316"/>
      <c r="R1450" s="315"/>
      <c r="S1450" s="316"/>
      <c r="T1450" s="315"/>
      <c r="U1450" s="316"/>
      <c r="V1450" s="316"/>
      <c r="W1450" s="452"/>
      <c r="X1450" s="452"/>
      <c r="Y1450" s="452"/>
      <c r="Z1450" s="452"/>
      <c r="AA1450" s="452"/>
      <c r="AB1450" s="452"/>
      <c r="AC1450" s="452"/>
      <c r="AD1450" s="311"/>
    </row>
    <row r="1451" spans="1:30" ht="20.100000000000001" customHeight="1">
      <c r="A1451" s="311"/>
      <c r="B1451" s="311"/>
      <c r="C1451" s="452"/>
      <c r="D1451" s="311" t="s">
        <v>2281</v>
      </c>
      <c r="E1451" s="452"/>
      <c r="F1451" s="531"/>
      <c r="G1451" s="314"/>
      <c r="H1451" s="356"/>
      <c r="I1451" s="314"/>
      <c r="J1451" s="356"/>
      <c r="K1451" s="314"/>
      <c r="L1451" s="356"/>
      <c r="M1451" s="314"/>
      <c r="N1451" s="356"/>
      <c r="O1451" s="314"/>
      <c r="P1451" s="315"/>
      <c r="Q1451" s="316"/>
      <c r="R1451" s="315"/>
      <c r="S1451" s="316"/>
      <c r="T1451" s="315"/>
      <c r="U1451" s="316"/>
      <c r="V1451" s="316"/>
      <c r="W1451" s="452"/>
      <c r="X1451" s="452"/>
      <c r="Y1451" s="452"/>
      <c r="Z1451" s="452"/>
      <c r="AA1451" s="452"/>
      <c r="AB1451" s="452"/>
      <c r="AC1451" s="452"/>
      <c r="AD1451" s="311"/>
    </row>
    <row r="1452" spans="1:30" ht="20.100000000000001" customHeight="1">
      <c r="A1452" s="311"/>
      <c r="B1452" s="311"/>
      <c r="C1452" s="452"/>
      <c r="D1452" s="311" t="s">
        <v>7433</v>
      </c>
      <c r="E1452" s="452"/>
      <c r="F1452" s="531"/>
      <c r="G1452" s="314"/>
      <c r="H1452" s="356"/>
      <c r="I1452" s="314"/>
      <c r="J1452" s="356"/>
      <c r="K1452" s="314"/>
      <c r="L1452" s="356"/>
      <c r="M1452" s="314"/>
      <c r="N1452" s="356"/>
      <c r="O1452" s="314"/>
      <c r="P1452" s="315"/>
      <c r="Q1452" s="316"/>
      <c r="R1452" s="315"/>
      <c r="S1452" s="316"/>
      <c r="T1452" s="315"/>
      <c r="U1452" s="316"/>
      <c r="V1452" s="316"/>
      <c r="W1452" s="452"/>
      <c r="X1452" s="452"/>
      <c r="Y1452" s="452"/>
      <c r="Z1452" s="452"/>
      <c r="AA1452" s="452"/>
      <c r="AB1452" s="452"/>
      <c r="AC1452" s="452"/>
      <c r="AD1452" s="311"/>
    </row>
    <row r="1453" spans="1:30" ht="20.100000000000001" customHeight="1">
      <c r="A1453" s="311"/>
      <c r="B1453" s="311"/>
      <c r="C1453" s="452"/>
      <c r="D1453" s="311" t="s">
        <v>7434</v>
      </c>
      <c r="E1453" s="452"/>
      <c r="F1453" s="531"/>
      <c r="G1453" s="314"/>
      <c r="H1453" s="356"/>
      <c r="I1453" s="314"/>
      <c r="J1453" s="356"/>
      <c r="K1453" s="314"/>
      <c r="L1453" s="356"/>
      <c r="M1453" s="314"/>
      <c r="N1453" s="356"/>
      <c r="O1453" s="314"/>
      <c r="P1453" s="315"/>
      <c r="Q1453" s="316"/>
      <c r="R1453" s="315"/>
      <c r="S1453" s="316"/>
      <c r="T1453" s="315"/>
      <c r="U1453" s="316"/>
      <c r="V1453" s="316"/>
      <c r="W1453" s="452"/>
      <c r="X1453" s="452"/>
      <c r="Y1453" s="452"/>
      <c r="Z1453" s="452"/>
      <c r="AA1453" s="452"/>
      <c r="AB1453" s="452"/>
      <c r="AC1453" s="452"/>
      <c r="AD1453" s="311"/>
    </row>
    <row r="1454" spans="1:30" ht="20.100000000000001" customHeight="1">
      <c r="A1454" s="311"/>
      <c r="B1454" s="311"/>
      <c r="C1454" s="452"/>
      <c r="D1454" s="311" t="s">
        <v>8949</v>
      </c>
      <c r="E1454" s="452"/>
      <c r="F1454" s="531"/>
      <c r="G1454" s="314"/>
      <c r="H1454" s="356"/>
      <c r="I1454" s="314"/>
      <c r="J1454" s="356"/>
      <c r="K1454" s="314"/>
      <c r="L1454" s="356">
        <v>1</v>
      </c>
      <c r="M1454" s="314">
        <v>100</v>
      </c>
      <c r="N1454" s="356"/>
      <c r="O1454" s="314"/>
      <c r="P1454" s="315"/>
      <c r="Q1454" s="316"/>
      <c r="R1454" s="315"/>
      <c r="S1454" s="316"/>
      <c r="T1454" s="315"/>
      <c r="U1454" s="316"/>
      <c r="V1454" s="316"/>
      <c r="W1454" s="452"/>
      <c r="X1454" s="452"/>
      <c r="Y1454" s="452"/>
      <c r="Z1454" s="452"/>
      <c r="AA1454" s="452"/>
      <c r="AB1454" s="452"/>
      <c r="AC1454" s="452"/>
      <c r="AD1454" s="311"/>
    </row>
    <row r="1455" spans="1:30" ht="20.100000000000001" customHeight="1">
      <c r="A1455" s="311"/>
      <c r="B1455" s="311"/>
      <c r="C1455" s="452"/>
      <c r="D1455" s="311" t="s">
        <v>8950</v>
      </c>
      <c r="E1455" s="452"/>
      <c r="F1455" s="531"/>
      <c r="G1455" s="314"/>
      <c r="H1455" s="356"/>
      <c r="I1455" s="314"/>
      <c r="J1455" s="356"/>
      <c r="K1455" s="314"/>
      <c r="L1455" s="356"/>
      <c r="M1455" s="314"/>
      <c r="N1455" s="356"/>
      <c r="O1455" s="314"/>
      <c r="P1455" s="315"/>
      <c r="Q1455" s="316"/>
      <c r="R1455" s="315"/>
      <c r="S1455" s="316"/>
      <c r="T1455" s="315"/>
      <c r="U1455" s="316"/>
      <c r="V1455" s="316"/>
      <c r="W1455" s="452"/>
      <c r="X1455" s="452"/>
      <c r="Y1455" s="452"/>
      <c r="Z1455" s="452"/>
      <c r="AA1455" s="452"/>
      <c r="AB1455" s="452"/>
      <c r="AC1455" s="452"/>
      <c r="AD1455" s="311"/>
    </row>
    <row r="1456" spans="1:30" ht="20.100000000000001" customHeight="1">
      <c r="A1456" s="311"/>
      <c r="B1456" s="311"/>
      <c r="C1456" s="452"/>
      <c r="D1456" s="311" t="s">
        <v>8951</v>
      </c>
      <c r="E1456" s="452"/>
      <c r="F1456" s="531"/>
      <c r="G1456" s="314"/>
      <c r="H1456" s="356"/>
      <c r="I1456" s="314"/>
      <c r="J1456" s="356"/>
      <c r="K1456" s="314"/>
      <c r="L1456" s="356"/>
      <c r="M1456" s="314"/>
      <c r="N1456" s="356"/>
      <c r="O1456" s="314"/>
      <c r="P1456" s="315"/>
      <c r="Q1456" s="316"/>
      <c r="R1456" s="315"/>
      <c r="S1456" s="316"/>
      <c r="T1456" s="315"/>
      <c r="U1456" s="316"/>
      <c r="V1456" s="316"/>
      <c r="W1456" s="452"/>
      <c r="X1456" s="452"/>
      <c r="Y1456" s="452"/>
      <c r="Z1456" s="452"/>
      <c r="AA1456" s="452"/>
      <c r="AB1456" s="452"/>
      <c r="AC1456" s="452"/>
      <c r="AD1456" s="311"/>
    </row>
    <row r="1457" spans="1:30" ht="20.100000000000001" customHeight="1">
      <c r="A1457" s="311"/>
      <c r="B1457" s="311"/>
      <c r="C1457" s="452"/>
      <c r="D1457" s="311" t="s">
        <v>8952</v>
      </c>
      <c r="E1457" s="452"/>
      <c r="F1457" s="531"/>
      <c r="G1457" s="314"/>
      <c r="H1457" s="356"/>
      <c r="I1457" s="314"/>
      <c r="J1457" s="356"/>
      <c r="K1457" s="314"/>
      <c r="L1457" s="356"/>
      <c r="M1457" s="314"/>
      <c r="N1457" s="356"/>
      <c r="O1457" s="314"/>
      <c r="P1457" s="315"/>
      <c r="Q1457" s="316"/>
      <c r="R1457" s="315"/>
      <c r="S1457" s="316"/>
      <c r="T1457" s="315"/>
      <c r="U1457" s="316"/>
      <c r="V1457" s="316"/>
      <c r="W1457" s="452"/>
      <c r="X1457" s="452"/>
      <c r="Y1457" s="452"/>
      <c r="Z1457" s="452"/>
      <c r="AA1457" s="452"/>
      <c r="AB1457" s="452"/>
      <c r="AC1457" s="452"/>
      <c r="AD1457" s="311"/>
    </row>
    <row r="1458" spans="1:30" ht="20.100000000000001" customHeight="1">
      <c r="A1458" s="311"/>
      <c r="B1458" s="311"/>
      <c r="C1458" s="452"/>
      <c r="D1458" s="311" t="s">
        <v>7394</v>
      </c>
      <c r="E1458" s="452"/>
      <c r="F1458" s="531"/>
      <c r="G1458" s="314"/>
      <c r="H1458" s="356"/>
      <c r="I1458" s="314"/>
      <c r="J1458" s="356"/>
      <c r="K1458" s="314"/>
      <c r="L1458" s="356"/>
      <c r="M1458" s="314"/>
      <c r="N1458" s="356"/>
      <c r="O1458" s="314"/>
      <c r="P1458" s="315"/>
      <c r="Q1458" s="316"/>
      <c r="R1458" s="315"/>
      <c r="S1458" s="316"/>
      <c r="T1458" s="315"/>
      <c r="U1458" s="316"/>
      <c r="V1458" s="316"/>
      <c r="W1458" s="452"/>
      <c r="X1458" s="452"/>
      <c r="Y1458" s="452"/>
      <c r="Z1458" s="452"/>
      <c r="AA1458" s="452"/>
      <c r="AB1458" s="452"/>
      <c r="AC1458" s="452"/>
      <c r="AD1458" s="311"/>
    </row>
    <row r="1459" spans="1:30" ht="20.100000000000001" customHeight="1">
      <c r="A1459" s="311"/>
      <c r="B1459" s="311"/>
      <c r="C1459" s="452"/>
      <c r="D1459" s="311" t="s">
        <v>8953</v>
      </c>
      <c r="E1459" s="452"/>
      <c r="F1459" s="531"/>
      <c r="G1459" s="314"/>
      <c r="H1459" s="356"/>
      <c r="I1459" s="314"/>
      <c r="J1459" s="356"/>
      <c r="K1459" s="314"/>
      <c r="L1459" s="356"/>
      <c r="M1459" s="314"/>
      <c r="N1459" s="356"/>
      <c r="O1459" s="314"/>
      <c r="P1459" s="315"/>
      <c r="Q1459" s="316"/>
      <c r="R1459" s="315"/>
      <c r="S1459" s="316"/>
      <c r="T1459" s="315"/>
      <c r="U1459" s="316"/>
      <c r="V1459" s="316"/>
      <c r="W1459" s="452"/>
      <c r="X1459" s="452"/>
      <c r="Y1459" s="452"/>
      <c r="Z1459" s="452"/>
      <c r="AA1459" s="452"/>
      <c r="AB1459" s="452"/>
      <c r="AC1459" s="452"/>
      <c r="AD1459" s="311"/>
    </row>
    <row r="1460" spans="1:30" ht="20.100000000000001" customHeight="1">
      <c r="A1460" s="374" t="s">
        <v>7473</v>
      </c>
      <c r="B1460" s="374" t="s">
        <v>7474</v>
      </c>
      <c r="C1460" s="358" t="s">
        <v>3425</v>
      </c>
      <c r="D1460" s="374"/>
      <c r="E1460" s="358"/>
      <c r="F1460" s="443"/>
      <c r="G1460" s="444"/>
      <c r="H1460" s="443"/>
      <c r="I1460" s="444"/>
      <c r="J1460" s="443"/>
      <c r="K1460" s="444"/>
      <c r="L1460" s="443">
        <v>1</v>
      </c>
      <c r="M1460" s="444">
        <v>100</v>
      </c>
      <c r="N1460" s="443"/>
      <c r="O1460" s="444"/>
      <c r="P1460" s="471"/>
      <c r="Q1460" s="465"/>
      <c r="R1460" s="471"/>
      <c r="S1460" s="465"/>
      <c r="T1460" s="471"/>
      <c r="U1460" s="465"/>
      <c r="V1460" s="465"/>
      <c r="W1460" s="358"/>
      <c r="X1460" s="358"/>
      <c r="Y1460" s="358" t="s">
        <v>7010</v>
      </c>
      <c r="Z1460" s="358"/>
      <c r="AA1460" s="358"/>
      <c r="AB1460" s="358"/>
      <c r="AC1460" s="358"/>
      <c r="AD1460" s="374"/>
    </row>
    <row r="1461" spans="1:30" ht="20.100000000000001" customHeight="1">
      <c r="A1461" s="311"/>
      <c r="B1461" s="311"/>
      <c r="C1461" s="452"/>
      <c r="D1461" s="311" t="s">
        <v>1959</v>
      </c>
      <c r="E1461" s="452" t="s">
        <v>758</v>
      </c>
      <c r="F1461" s="531"/>
      <c r="G1461" s="314"/>
      <c r="H1461" s="356"/>
      <c r="I1461" s="314"/>
      <c r="J1461" s="356"/>
      <c r="K1461" s="314"/>
      <c r="L1461" s="356"/>
      <c r="M1461" s="314"/>
      <c r="N1461" s="356"/>
      <c r="O1461" s="314"/>
      <c r="P1461" s="315"/>
      <c r="Q1461" s="316"/>
      <c r="R1461" s="315"/>
      <c r="S1461" s="316"/>
      <c r="T1461" s="315"/>
      <c r="U1461" s="316"/>
      <c r="V1461" s="316"/>
      <c r="W1461" s="452"/>
      <c r="X1461" s="452"/>
      <c r="Y1461" s="452"/>
      <c r="Z1461" s="452"/>
      <c r="AA1461" s="452"/>
      <c r="AB1461" s="452"/>
      <c r="AC1461" s="452"/>
      <c r="AD1461" s="311"/>
    </row>
    <row r="1462" spans="1:30" ht="20.100000000000001" customHeight="1">
      <c r="A1462" s="311"/>
      <c r="B1462" s="311"/>
      <c r="C1462" s="452"/>
      <c r="D1462" s="311" t="s">
        <v>1960</v>
      </c>
      <c r="E1462" s="452"/>
      <c r="F1462" s="531"/>
      <c r="G1462" s="314"/>
      <c r="H1462" s="356"/>
      <c r="I1462" s="314"/>
      <c r="J1462" s="356"/>
      <c r="K1462" s="314"/>
      <c r="L1462" s="356"/>
      <c r="M1462" s="314"/>
      <c r="N1462" s="356"/>
      <c r="O1462" s="314"/>
      <c r="P1462" s="315"/>
      <c r="Q1462" s="316"/>
      <c r="R1462" s="315"/>
      <c r="S1462" s="316"/>
      <c r="T1462" s="315"/>
      <c r="U1462" s="316"/>
      <c r="V1462" s="316"/>
      <c r="W1462" s="452"/>
      <c r="X1462" s="452"/>
      <c r="Y1462" s="452"/>
      <c r="Z1462" s="452"/>
      <c r="AA1462" s="452"/>
      <c r="AB1462" s="452"/>
      <c r="AC1462" s="452"/>
      <c r="AD1462" s="311"/>
    </row>
    <row r="1463" spans="1:30" ht="20.100000000000001" customHeight="1">
      <c r="A1463" s="374" t="s">
        <v>9012</v>
      </c>
      <c r="B1463" s="374" t="s">
        <v>9013</v>
      </c>
      <c r="C1463" s="358" t="s">
        <v>3426</v>
      </c>
      <c r="D1463" s="374"/>
      <c r="E1463" s="358"/>
      <c r="F1463" s="443"/>
      <c r="G1463" s="444"/>
      <c r="H1463" s="443"/>
      <c r="I1463" s="444"/>
      <c r="J1463" s="443"/>
      <c r="K1463" s="444"/>
      <c r="L1463" s="443"/>
      <c r="M1463" s="444"/>
      <c r="N1463" s="443"/>
      <c r="O1463" s="444"/>
      <c r="P1463" s="471"/>
      <c r="Q1463" s="465"/>
      <c r="R1463" s="471"/>
      <c r="S1463" s="465"/>
      <c r="T1463" s="471"/>
      <c r="U1463" s="465"/>
      <c r="V1463" s="465"/>
      <c r="W1463" s="358"/>
      <c r="X1463" s="358"/>
      <c r="Y1463" s="358" t="s">
        <v>7010</v>
      </c>
      <c r="Z1463" s="358"/>
      <c r="AA1463" s="358"/>
      <c r="AB1463" s="358"/>
      <c r="AC1463" s="358"/>
      <c r="AD1463" s="374"/>
    </row>
    <row r="1464" spans="1:30" ht="20.100000000000001" customHeight="1">
      <c r="A1464" s="311"/>
      <c r="B1464" s="311"/>
      <c r="C1464" s="452"/>
      <c r="D1464" s="311" t="s">
        <v>8188</v>
      </c>
      <c r="E1464" s="452" t="s">
        <v>132</v>
      </c>
      <c r="F1464" s="531"/>
      <c r="G1464" s="314"/>
      <c r="H1464" s="356"/>
      <c r="I1464" s="314"/>
      <c r="J1464" s="356"/>
      <c r="K1464" s="314"/>
      <c r="L1464" s="356"/>
      <c r="M1464" s="314"/>
      <c r="N1464" s="356"/>
      <c r="O1464" s="314"/>
      <c r="P1464" s="315"/>
      <c r="Q1464" s="316"/>
      <c r="R1464" s="315"/>
      <c r="S1464" s="316"/>
      <c r="T1464" s="315"/>
      <c r="U1464" s="316"/>
      <c r="V1464" s="316"/>
      <c r="W1464" s="452"/>
      <c r="X1464" s="452"/>
      <c r="Y1464" s="452"/>
      <c r="Z1464" s="452"/>
      <c r="AA1464" s="452"/>
      <c r="AB1464" s="452"/>
      <c r="AC1464" s="452"/>
      <c r="AD1464" s="311"/>
    </row>
    <row r="1465" spans="1:30" ht="20.100000000000001" customHeight="1">
      <c r="A1465" s="311"/>
      <c r="B1465" s="311"/>
      <c r="C1465" s="452"/>
      <c r="D1465" s="311" t="s">
        <v>7312</v>
      </c>
      <c r="E1465" s="452"/>
      <c r="F1465" s="531"/>
      <c r="G1465" s="314"/>
      <c r="H1465" s="356"/>
      <c r="I1465" s="314"/>
      <c r="J1465" s="356"/>
      <c r="K1465" s="314"/>
      <c r="L1465" s="356"/>
      <c r="M1465" s="314"/>
      <c r="N1465" s="356"/>
      <c r="O1465" s="314"/>
      <c r="P1465" s="315"/>
      <c r="Q1465" s="316"/>
      <c r="R1465" s="315"/>
      <c r="S1465" s="316"/>
      <c r="T1465" s="315"/>
      <c r="U1465" s="316"/>
      <c r="V1465" s="316"/>
      <c r="W1465" s="452"/>
      <c r="X1465" s="452"/>
      <c r="Y1465" s="452"/>
      <c r="Z1465" s="452"/>
      <c r="AA1465" s="452"/>
      <c r="AB1465" s="452"/>
      <c r="AC1465" s="452"/>
      <c r="AD1465" s="311"/>
    </row>
    <row r="1466" spans="1:30" ht="20.100000000000001" customHeight="1">
      <c r="A1466" s="374" t="s">
        <v>9014</v>
      </c>
      <c r="B1466" s="374" t="s">
        <v>7475</v>
      </c>
      <c r="C1466" s="358" t="s">
        <v>3427</v>
      </c>
      <c r="D1466" s="374"/>
      <c r="E1466" s="358"/>
      <c r="F1466" s="443"/>
      <c r="G1466" s="444"/>
      <c r="H1466" s="443"/>
      <c r="I1466" s="444"/>
      <c r="J1466" s="443"/>
      <c r="K1466" s="444"/>
      <c r="L1466" s="443"/>
      <c r="M1466" s="444"/>
      <c r="N1466" s="443"/>
      <c r="O1466" s="444"/>
      <c r="P1466" s="471"/>
      <c r="Q1466" s="465"/>
      <c r="R1466" s="471"/>
      <c r="S1466" s="465"/>
      <c r="T1466" s="471"/>
      <c r="U1466" s="465"/>
      <c r="V1466" s="465"/>
      <c r="W1466" s="358"/>
      <c r="X1466" s="358"/>
      <c r="Y1466" s="358" t="s">
        <v>7010</v>
      </c>
      <c r="Z1466" s="358"/>
      <c r="AA1466" s="358"/>
      <c r="AB1466" s="358"/>
      <c r="AC1466" s="358"/>
      <c r="AD1466" s="374"/>
    </row>
    <row r="1467" spans="1:30" ht="20.100000000000001" customHeight="1">
      <c r="A1467" s="311"/>
      <c r="B1467" s="311"/>
      <c r="C1467" s="452"/>
      <c r="D1467" s="311" t="s">
        <v>1959</v>
      </c>
      <c r="E1467" s="452" t="s">
        <v>758</v>
      </c>
      <c r="F1467" s="531"/>
      <c r="G1467" s="314"/>
      <c r="H1467" s="356"/>
      <c r="I1467" s="314"/>
      <c r="J1467" s="356"/>
      <c r="K1467" s="314"/>
      <c r="L1467" s="356"/>
      <c r="M1467" s="314"/>
      <c r="N1467" s="356"/>
      <c r="O1467" s="314"/>
      <c r="P1467" s="315"/>
      <c r="Q1467" s="316"/>
      <c r="R1467" s="315"/>
      <c r="S1467" s="316"/>
      <c r="T1467" s="315"/>
      <c r="U1467" s="316"/>
      <c r="V1467" s="316"/>
      <c r="W1467" s="452"/>
      <c r="X1467" s="452"/>
      <c r="Y1467" s="452"/>
      <c r="Z1467" s="452"/>
      <c r="AA1467" s="452"/>
      <c r="AB1467" s="452"/>
      <c r="AC1467" s="452"/>
      <c r="AD1467" s="311"/>
    </row>
    <row r="1468" spans="1:30" ht="20.100000000000001" customHeight="1">
      <c r="A1468" s="311"/>
      <c r="B1468" s="311"/>
      <c r="C1468" s="452"/>
      <c r="D1468" s="311" t="s">
        <v>1960</v>
      </c>
      <c r="E1468" s="452"/>
      <c r="F1468" s="531"/>
      <c r="G1468" s="314"/>
      <c r="H1468" s="356"/>
      <c r="I1468" s="314"/>
      <c r="J1468" s="356"/>
      <c r="K1468" s="314"/>
      <c r="L1468" s="356"/>
      <c r="M1468" s="314"/>
      <c r="N1468" s="356"/>
      <c r="O1468" s="314"/>
      <c r="P1468" s="315"/>
      <c r="Q1468" s="316"/>
      <c r="R1468" s="315"/>
      <c r="S1468" s="316"/>
      <c r="T1468" s="315"/>
      <c r="U1468" s="316"/>
      <c r="V1468" s="316"/>
      <c r="W1468" s="452"/>
      <c r="X1468" s="452"/>
      <c r="Y1468" s="452"/>
      <c r="Z1468" s="452"/>
      <c r="AA1468" s="452"/>
      <c r="AB1468" s="452"/>
      <c r="AC1468" s="452"/>
      <c r="AD1468" s="311"/>
    </row>
    <row r="1469" spans="1:30" ht="20.100000000000001" customHeight="1">
      <c r="A1469" s="374" t="s">
        <v>7476</v>
      </c>
      <c r="B1469" s="374" t="s">
        <v>7477</v>
      </c>
      <c r="C1469" s="358" t="s">
        <v>3428</v>
      </c>
      <c r="D1469" s="374"/>
      <c r="E1469" s="358"/>
      <c r="F1469" s="443"/>
      <c r="G1469" s="444"/>
      <c r="H1469" s="443"/>
      <c r="I1469" s="444"/>
      <c r="J1469" s="443"/>
      <c r="K1469" s="444"/>
      <c r="L1469" s="443"/>
      <c r="M1469" s="444"/>
      <c r="N1469" s="443"/>
      <c r="O1469" s="444"/>
      <c r="P1469" s="471"/>
      <c r="Q1469" s="465"/>
      <c r="R1469" s="471"/>
      <c r="S1469" s="465"/>
      <c r="T1469" s="471"/>
      <c r="U1469" s="465"/>
      <c r="V1469" s="465"/>
      <c r="W1469" s="358"/>
      <c r="X1469" s="358"/>
      <c r="Y1469" s="358" t="s">
        <v>7010</v>
      </c>
      <c r="Z1469" s="358"/>
      <c r="AA1469" s="358"/>
      <c r="AB1469" s="358"/>
      <c r="AC1469" s="358"/>
      <c r="AD1469" s="374"/>
    </row>
    <row r="1470" spans="1:30" ht="20.100000000000001" customHeight="1">
      <c r="A1470" s="311"/>
      <c r="B1470" s="311"/>
      <c r="C1470" s="452"/>
      <c r="D1470" s="311" t="s">
        <v>1959</v>
      </c>
      <c r="E1470" s="452" t="s">
        <v>758</v>
      </c>
      <c r="F1470" s="531"/>
      <c r="G1470" s="314"/>
      <c r="H1470" s="356"/>
      <c r="I1470" s="314"/>
      <c r="J1470" s="356"/>
      <c r="K1470" s="314"/>
      <c r="L1470" s="356"/>
      <c r="M1470" s="314"/>
      <c r="N1470" s="356"/>
      <c r="O1470" s="314"/>
      <c r="P1470" s="315"/>
      <c r="Q1470" s="316"/>
      <c r="R1470" s="315"/>
      <c r="S1470" s="316"/>
      <c r="T1470" s="315"/>
      <c r="U1470" s="316"/>
      <c r="V1470" s="316"/>
      <c r="W1470" s="452"/>
      <c r="X1470" s="452"/>
      <c r="Y1470" s="452"/>
      <c r="Z1470" s="452"/>
      <c r="AA1470" s="452"/>
      <c r="AB1470" s="452"/>
      <c r="AC1470" s="452"/>
      <c r="AD1470" s="311"/>
    </row>
    <row r="1471" spans="1:30" ht="20.100000000000001" customHeight="1">
      <c r="A1471" s="311"/>
      <c r="B1471" s="311"/>
      <c r="C1471" s="452"/>
      <c r="D1471" s="311" t="s">
        <v>1960</v>
      </c>
      <c r="E1471" s="452"/>
      <c r="F1471" s="531"/>
      <c r="G1471" s="314"/>
      <c r="H1471" s="356"/>
      <c r="I1471" s="314"/>
      <c r="J1471" s="356"/>
      <c r="K1471" s="314"/>
      <c r="L1471" s="356"/>
      <c r="M1471" s="314"/>
      <c r="N1471" s="356"/>
      <c r="O1471" s="314"/>
      <c r="P1471" s="315"/>
      <c r="Q1471" s="316"/>
      <c r="R1471" s="315"/>
      <c r="S1471" s="316"/>
      <c r="T1471" s="315"/>
      <c r="U1471" s="316"/>
      <c r="V1471" s="316"/>
      <c r="W1471" s="452"/>
      <c r="X1471" s="452"/>
      <c r="Y1471" s="452"/>
      <c r="Z1471" s="452"/>
      <c r="AA1471" s="452"/>
      <c r="AB1471" s="452"/>
      <c r="AC1471" s="452"/>
      <c r="AD1471" s="311"/>
    </row>
    <row r="1472" spans="1:30" ht="20.100000000000001" customHeight="1">
      <c r="A1472" s="374" t="s">
        <v>7478</v>
      </c>
      <c r="B1472" s="374" t="s">
        <v>9015</v>
      </c>
      <c r="C1472" s="358" t="s">
        <v>3335</v>
      </c>
      <c r="D1472" s="374" t="s">
        <v>8964</v>
      </c>
      <c r="E1472" s="358" t="s">
        <v>7351</v>
      </c>
      <c r="F1472" s="443"/>
      <c r="G1472" s="444"/>
      <c r="H1472" s="443"/>
      <c r="I1472" s="444"/>
      <c r="J1472" s="443"/>
      <c r="K1472" s="444"/>
      <c r="L1472" s="443">
        <v>1</v>
      </c>
      <c r="M1472" s="444">
        <v>100</v>
      </c>
      <c r="N1472" s="443"/>
      <c r="O1472" s="444"/>
      <c r="P1472" s="471"/>
      <c r="Q1472" s="465"/>
      <c r="R1472" s="471"/>
      <c r="S1472" s="465"/>
      <c r="T1472" s="471"/>
      <c r="U1472" s="465"/>
      <c r="V1472" s="465"/>
      <c r="W1472" s="358"/>
      <c r="X1472" s="358"/>
      <c r="Y1472" s="358" t="s">
        <v>7010</v>
      </c>
      <c r="Z1472" s="358"/>
      <c r="AA1472" s="358"/>
      <c r="AB1472" s="358"/>
      <c r="AC1472" s="358"/>
      <c r="AD1472" s="374"/>
    </row>
    <row r="1473" spans="1:30" ht="20.100000000000001" customHeight="1">
      <c r="A1473" s="311"/>
      <c r="B1473" s="311"/>
      <c r="C1473" s="452"/>
      <c r="D1473" s="311" t="s">
        <v>8965</v>
      </c>
      <c r="E1473" s="452"/>
      <c r="F1473" s="531"/>
      <c r="G1473" s="314"/>
      <c r="H1473" s="356"/>
      <c r="I1473" s="314"/>
      <c r="J1473" s="356"/>
      <c r="K1473" s="314"/>
      <c r="L1473" s="356"/>
      <c r="M1473" s="314"/>
      <c r="N1473" s="356"/>
      <c r="O1473" s="314"/>
      <c r="P1473" s="315"/>
      <c r="Q1473" s="316"/>
      <c r="R1473" s="315"/>
      <c r="S1473" s="316"/>
      <c r="T1473" s="315"/>
      <c r="U1473" s="316"/>
      <c r="V1473" s="316"/>
      <c r="W1473" s="452"/>
      <c r="X1473" s="452"/>
      <c r="Y1473" s="452"/>
      <c r="Z1473" s="452"/>
      <c r="AA1473" s="452"/>
      <c r="AB1473" s="452"/>
      <c r="AC1473" s="452"/>
      <c r="AD1473" s="311"/>
    </row>
    <row r="1474" spans="1:30" ht="20.100000000000001" customHeight="1">
      <c r="A1474" s="311"/>
      <c r="B1474" s="311"/>
      <c r="C1474" s="452"/>
      <c r="D1474" s="311" t="s">
        <v>8966</v>
      </c>
      <c r="E1474" s="452"/>
      <c r="F1474" s="531"/>
      <c r="G1474" s="314"/>
      <c r="H1474" s="356"/>
      <c r="I1474" s="314"/>
      <c r="J1474" s="356"/>
      <c r="K1474" s="314"/>
      <c r="L1474" s="356"/>
      <c r="M1474" s="314"/>
      <c r="N1474" s="356"/>
      <c r="O1474" s="314"/>
      <c r="P1474" s="315"/>
      <c r="Q1474" s="316"/>
      <c r="R1474" s="315"/>
      <c r="S1474" s="316"/>
      <c r="T1474" s="315"/>
      <c r="U1474" s="316"/>
      <c r="V1474" s="316"/>
      <c r="W1474" s="452"/>
      <c r="X1474" s="452"/>
      <c r="Y1474" s="452"/>
      <c r="Z1474" s="452"/>
      <c r="AA1474" s="452"/>
      <c r="AB1474" s="452"/>
      <c r="AC1474" s="452"/>
      <c r="AD1474" s="311"/>
    </row>
    <row r="1475" spans="1:30" ht="20.100000000000001" customHeight="1">
      <c r="A1475" s="311"/>
      <c r="B1475" s="311"/>
      <c r="C1475" s="452"/>
      <c r="D1475" s="311" t="s">
        <v>8967</v>
      </c>
      <c r="E1475" s="452"/>
      <c r="F1475" s="531"/>
      <c r="G1475" s="314"/>
      <c r="H1475" s="356"/>
      <c r="I1475" s="314"/>
      <c r="J1475" s="356"/>
      <c r="K1475" s="314"/>
      <c r="L1475" s="356"/>
      <c r="M1475" s="314"/>
      <c r="N1475" s="356"/>
      <c r="O1475" s="314"/>
      <c r="P1475" s="315"/>
      <c r="Q1475" s="316"/>
      <c r="R1475" s="315"/>
      <c r="S1475" s="316"/>
      <c r="T1475" s="315"/>
      <c r="U1475" s="316"/>
      <c r="V1475" s="316"/>
      <c r="W1475" s="452"/>
      <c r="X1475" s="452"/>
      <c r="Y1475" s="452"/>
      <c r="Z1475" s="452"/>
      <c r="AA1475" s="452"/>
      <c r="AB1475" s="452"/>
      <c r="AC1475" s="452"/>
      <c r="AD1475" s="311"/>
    </row>
    <row r="1476" spans="1:30" ht="20.100000000000001" customHeight="1">
      <c r="A1476" s="311"/>
      <c r="B1476" s="311"/>
      <c r="C1476" s="452"/>
      <c r="D1476" s="311" t="s">
        <v>8968</v>
      </c>
      <c r="E1476" s="452"/>
      <c r="F1476" s="531"/>
      <c r="G1476" s="314"/>
      <c r="H1476" s="356"/>
      <c r="I1476" s="314"/>
      <c r="J1476" s="356"/>
      <c r="K1476" s="314"/>
      <c r="L1476" s="356"/>
      <c r="M1476" s="314"/>
      <c r="N1476" s="356"/>
      <c r="O1476" s="314"/>
      <c r="P1476" s="315"/>
      <c r="Q1476" s="316"/>
      <c r="R1476" s="315"/>
      <c r="S1476" s="316"/>
      <c r="T1476" s="315"/>
      <c r="U1476" s="316"/>
      <c r="V1476" s="316"/>
      <c r="W1476" s="452"/>
      <c r="X1476" s="452"/>
      <c r="Y1476" s="452"/>
      <c r="Z1476" s="452"/>
      <c r="AA1476" s="452"/>
      <c r="AB1476" s="452"/>
      <c r="AC1476" s="452"/>
      <c r="AD1476" s="311"/>
    </row>
    <row r="1477" spans="1:30" ht="20.100000000000001" customHeight="1">
      <c r="A1477" s="311"/>
      <c r="B1477" s="311"/>
      <c r="C1477" s="452"/>
      <c r="D1477" s="311" t="s">
        <v>8969</v>
      </c>
      <c r="E1477" s="452"/>
      <c r="F1477" s="531"/>
      <c r="G1477" s="314"/>
      <c r="H1477" s="356"/>
      <c r="I1477" s="314"/>
      <c r="J1477" s="356"/>
      <c r="K1477" s="314"/>
      <c r="L1477" s="356"/>
      <c r="M1477" s="314"/>
      <c r="N1477" s="356"/>
      <c r="O1477" s="314"/>
      <c r="P1477" s="315"/>
      <c r="Q1477" s="316"/>
      <c r="R1477" s="315"/>
      <c r="S1477" s="316"/>
      <c r="T1477" s="315"/>
      <c r="U1477" s="316"/>
      <c r="V1477" s="316"/>
      <c r="W1477" s="452"/>
      <c r="X1477" s="452"/>
      <c r="Y1477" s="452"/>
      <c r="Z1477" s="452"/>
      <c r="AA1477" s="452"/>
      <c r="AB1477" s="452"/>
      <c r="AC1477" s="452"/>
      <c r="AD1477" s="311"/>
    </row>
    <row r="1478" spans="1:30" ht="20.100000000000001" customHeight="1">
      <c r="A1478" s="311"/>
      <c r="B1478" s="311"/>
      <c r="C1478" s="452"/>
      <c r="D1478" s="311" t="s">
        <v>3242</v>
      </c>
      <c r="E1478" s="452"/>
      <c r="F1478" s="531"/>
      <c r="G1478" s="314"/>
      <c r="H1478" s="356"/>
      <c r="I1478" s="314"/>
      <c r="J1478" s="356"/>
      <c r="K1478" s="314"/>
      <c r="L1478" s="356"/>
      <c r="M1478" s="314"/>
      <c r="N1478" s="356"/>
      <c r="O1478" s="314"/>
      <c r="P1478" s="315"/>
      <c r="Q1478" s="316"/>
      <c r="R1478" s="315"/>
      <c r="S1478" s="316"/>
      <c r="T1478" s="315"/>
      <c r="U1478" s="316"/>
      <c r="V1478" s="316"/>
      <c r="W1478" s="452"/>
      <c r="X1478" s="452"/>
      <c r="Y1478" s="452"/>
      <c r="Z1478" s="452"/>
      <c r="AA1478" s="452"/>
      <c r="AB1478" s="452"/>
      <c r="AC1478" s="452"/>
      <c r="AD1478" s="311"/>
    </row>
    <row r="1479" spans="1:30" ht="20.100000000000001" customHeight="1">
      <c r="A1479" s="311"/>
      <c r="B1479" s="311"/>
      <c r="C1479" s="452"/>
      <c r="D1479" s="311" t="s">
        <v>1861</v>
      </c>
      <c r="E1479" s="452"/>
      <c r="F1479" s="531"/>
      <c r="G1479" s="314"/>
      <c r="H1479" s="356"/>
      <c r="I1479" s="314"/>
      <c r="J1479" s="356"/>
      <c r="K1479" s="314"/>
      <c r="L1479" s="356"/>
      <c r="M1479" s="314"/>
      <c r="N1479" s="356"/>
      <c r="O1479" s="314"/>
      <c r="P1479" s="315"/>
      <c r="Q1479" s="316"/>
      <c r="R1479" s="315"/>
      <c r="S1479" s="316"/>
      <c r="T1479" s="315"/>
      <c r="U1479" s="316"/>
      <c r="V1479" s="316"/>
      <c r="W1479" s="452"/>
      <c r="X1479" s="452"/>
      <c r="Y1479" s="452"/>
      <c r="Z1479" s="452"/>
      <c r="AA1479" s="452"/>
      <c r="AB1479" s="452"/>
      <c r="AC1479" s="452"/>
      <c r="AD1479" s="311"/>
    </row>
    <row r="1480" spans="1:30" ht="20.100000000000001" customHeight="1">
      <c r="A1480" s="311"/>
      <c r="B1480" s="311"/>
      <c r="C1480" s="452"/>
      <c r="D1480" s="311" t="s">
        <v>1862</v>
      </c>
      <c r="E1480" s="452"/>
      <c r="F1480" s="531"/>
      <c r="G1480" s="314"/>
      <c r="H1480" s="356"/>
      <c r="I1480" s="314"/>
      <c r="J1480" s="356"/>
      <c r="K1480" s="314"/>
      <c r="L1480" s="356"/>
      <c r="M1480" s="314"/>
      <c r="N1480" s="356"/>
      <c r="O1480" s="314"/>
      <c r="P1480" s="315"/>
      <c r="Q1480" s="316"/>
      <c r="R1480" s="315"/>
      <c r="S1480" s="316"/>
      <c r="T1480" s="315"/>
      <c r="U1480" s="316"/>
      <c r="V1480" s="316"/>
      <c r="W1480" s="452"/>
      <c r="X1480" s="452"/>
      <c r="Y1480" s="452"/>
      <c r="Z1480" s="452"/>
      <c r="AA1480" s="452"/>
      <c r="AB1480" s="452"/>
      <c r="AC1480" s="452"/>
      <c r="AD1480" s="311"/>
    </row>
    <row r="1481" spans="1:30" ht="20.100000000000001" customHeight="1">
      <c r="A1481" s="374" t="s">
        <v>7479</v>
      </c>
      <c r="B1481" s="374" t="s">
        <v>9016</v>
      </c>
      <c r="C1481" s="358" t="s">
        <v>3429</v>
      </c>
      <c r="D1481" s="374"/>
      <c r="E1481" s="358"/>
      <c r="F1481" s="443"/>
      <c r="G1481" s="444"/>
      <c r="H1481" s="443"/>
      <c r="I1481" s="444"/>
      <c r="J1481" s="443"/>
      <c r="K1481" s="444"/>
      <c r="L1481" s="443"/>
      <c r="M1481" s="444"/>
      <c r="N1481" s="443"/>
      <c r="O1481" s="444"/>
      <c r="P1481" s="471"/>
      <c r="Q1481" s="465"/>
      <c r="R1481" s="471"/>
      <c r="S1481" s="465"/>
      <c r="T1481" s="471"/>
      <c r="U1481" s="465"/>
      <c r="V1481" s="465"/>
      <c r="W1481" s="358"/>
      <c r="X1481" s="358"/>
      <c r="Y1481" s="358" t="s">
        <v>7010</v>
      </c>
      <c r="Z1481" s="358"/>
      <c r="AA1481" s="358"/>
      <c r="AB1481" s="358"/>
      <c r="AC1481" s="358"/>
      <c r="AD1481" s="374"/>
    </row>
    <row r="1482" spans="1:30" ht="20.100000000000001" customHeight="1">
      <c r="A1482" s="374" t="s">
        <v>9017</v>
      </c>
      <c r="B1482" s="374" t="s">
        <v>9018</v>
      </c>
      <c r="C1482" s="358" t="s">
        <v>3335</v>
      </c>
      <c r="D1482" s="374" t="s">
        <v>8970</v>
      </c>
      <c r="E1482" s="358" t="s">
        <v>7351</v>
      </c>
      <c r="F1482" s="443"/>
      <c r="G1482" s="444"/>
      <c r="H1482" s="443"/>
      <c r="I1482" s="444"/>
      <c r="J1482" s="443"/>
      <c r="K1482" s="444"/>
      <c r="L1482" s="443"/>
      <c r="M1482" s="444"/>
      <c r="N1482" s="443"/>
      <c r="O1482" s="444"/>
      <c r="P1482" s="471"/>
      <c r="Q1482" s="465"/>
      <c r="R1482" s="471"/>
      <c r="S1482" s="465"/>
      <c r="T1482" s="471"/>
      <c r="U1482" s="465"/>
      <c r="V1482" s="465"/>
      <c r="W1482" s="358"/>
      <c r="X1482" s="358"/>
      <c r="Y1482" s="358" t="s">
        <v>7010</v>
      </c>
      <c r="Z1482" s="358"/>
      <c r="AA1482" s="358"/>
      <c r="AB1482" s="358"/>
      <c r="AC1482" s="358"/>
      <c r="AD1482" s="374"/>
    </row>
    <row r="1483" spans="1:30" ht="20.100000000000001" customHeight="1">
      <c r="A1483" s="311"/>
      <c r="B1483" s="311"/>
      <c r="C1483" s="452"/>
      <c r="D1483" s="311" t="s">
        <v>8971</v>
      </c>
      <c r="E1483" s="452"/>
      <c r="F1483" s="531"/>
      <c r="G1483" s="314"/>
      <c r="H1483" s="356"/>
      <c r="I1483" s="314"/>
      <c r="J1483" s="356"/>
      <c r="K1483" s="314"/>
      <c r="L1483" s="356"/>
      <c r="M1483" s="314"/>
      <c r="N1483" s="356"/>
      <c r="O1483" s="314"/>
      <c r="P1483" s="315"/>
      <c r="Q1483" s="316"/>
      <c r="R1483" s="315"/>
      <c r="S1483" s="316"/>
      <c r="T1483" s="315"/>
      <c r="U1483" s="316"/>
      <c r="V1483" s="316"/>
      <c r="W1483" s="452"/>
      <c r="X1483" s="452"/>
      <c r="Y1483" s="452"/>
      <c r="Z1483" s="452"/>
      <c r="AA1483" s="452"/>
      <c r="AB1483" s="452"/>
      <c r="AC1483" s="452"/>
      <c r="AD1483" s="311"/>
    </row>
    <row r="1484" spans="1:30" ht="20.100000000000001" customHeight="1">
      <c r="A1484" s="311"/>
      <c r="B1484" s="311"/>
      <c r="C1484" s="452"/>
      <c r="D1484" s="311" t="s">
        <v>3097</v>
      </c>
      <c r="E1484" s="452"/>
      <c r="F1484" s="531"/>
      <c r="G1484" s="314"/>
      <c r="H1484" s="356"/>
      <c r="I1484" s="314"/>
      <c r="J1484" s="356"/>
      <c r="K1484" s="314"/>
      <c r="L1484" s="356"/>
      <c r="M1484" s="314"/>
      <c r="N1484" s="356"/>
      <c r="O1484" s="314"/>
      <c r="P1484" s="315"/>
      <c r="Q1484" s="316"/>
      <c r="R1484" s="315"/>
      <c r="S1484" s="316"/>
      <c r="T1484" s="315"/>
      <c r="U1484" s="316"/>
      <c r="V1484" s="316"/>
      <c r="W1484" s="452"/>
      <c r="X1484" s="452"/>
      <c r="Y1484" s="452"/>
      <c r="Z1484" s="452"/>
      <c r="AA1484" s="452"/>
      <c r="AB1484" s="452"/>
      <c r="AC1484" s="452"/>
      <c r="AD1484" s="311"/>
    </row>
    <row r="1485" spans="1:30" ht="20.100000000000001" customHeight="1">
      <c r="A1485" s="311"/>
      <c r="B1485" s="311"/>
      <c r="C1485" s="452"/>
      <c r="D1485" s="311" t="s">
        <v>8972</v>
      </c>
      <c r="E1485" s="452"/>
      <c r="F1485" s="531"/>
      <c r="G1485" s="314"/>
      <c r="H1485" s="356"/>
      <c r="I1485" s="314"/>
      <c r="J1485" s="356"/>
      <c r="K1485" s="314"/>
      <c r="L1485" s="356">
        <v>1</v>
      </c>
      <c r="M1485" s="314">
        <v>100</v>
      </c>
      <c r="N1485" s="356"/>
      <c r="O1485" s="314"/>
      <c r="P1485" s="315"/>
      <c r="Q1485" s="316"/>
      <c r="R1485" s="315"/>
      <c r="S1485" s="316"/>
      <c r="T1485" s="315"/>
      <c r="U1485" s="316"/>
      <c r="V1485" s="316"/>
      <c r="W1485" s="452"/>
      <c r="X1485" s="452"/>
      <c r="Y1485" s="452"/>
      <c r="Z1485" s="452"/>
      <c r="AA1485" s="452"/>
      <c r="AB1485" s="452"/>
      <c r="AC1485" s="452"/>
      <c r="AD1485" s="311"/>
    </row>
    <row r="1486" spans="1:30" ht="20.100000000000001" customHeight="1">
      <c r="A1486" s="311"/>
      <c r="B1486" s="311"/>
      <c r="C1486" s="452"/>
      <c r="D1486" s="311" t="s">
        <v>8973</v>
      </c>
      <c r="E1486" s="452"/>
      <c r="F1486" s="531"/>
      <c r="G1486" s="314"/>
      <c r="H1486" s="356"/>
      <c r="I1486" s="314"/>
      <c r="J1486" s="356"/>
      <c r="K1486" s="314"/>
      <c r="L1486" s="356"/>
      <c r="M1486" s="314"/>
      <c r="N1486" s="356"/>
      <c r="O1486" s="314"/>
      <c r="P1486" s="315"/>
      <c r="Q1486" s="316"/>
      <c r="R1486" s="315"/>
      <c r="S1486" s="316"/>
      <c r="T1486" s="315"/>
      <c r="U1486" s="316"/>
      <c r="V1486" s="316"/>
      <c r="W1486" s="452"/>
      <c r="X1486" s="452"/>
      <c r="Y1486" s="452"/>
      <c r="Z1486" s="452"/>
      <c r="AA1486" s="452"/>
      <c r="AB1486" s="452"/>
      <c r="AC1486" s="452"/>
      <c r="AD1486" s="311"/>
    </row>
    <row r="1487" spans="1:30" ht="20.100000000000001" customHeight="1">
      <c r="A1487" s="311"/>
      <c r="B1487" s="311"/>
      <c r="C1487" s="452"/>
      <c r="D1487" s="311" t="s">
        <v>1861</v>
      </c>
      <c r="E1487" s="452"/>
      <c r="F1487" s="531"/>
      <c r="G1487" s="314"/>
      <c r="H1487" s="356"/>
      <c r="I1487" s="314"/>
      <c r="J1487" s="356"/>
      <c r="K1487" s="314"/>
      <c r="L1487" s="356"/>
      <c r="M1487" s="314"/>
      <c r="N1487" s="356"/>
      <c r="O1487" s="314"/>
      <c r="P1487" s="315"/>
      <c r="Q1487" s="316"/>
      <c r="R1487" s="315"/>
      <c r="S1487" s="316"/>
      <c r="T1487" s="315"/>
      <c r="U1487" s="316"/>
      <c r="V1487" s="316"/>
      <c r="W1487" s="452"/>
      <c r="X1487" s="452"/>
      <c r="Y1487" s="452"/>
      <c r="Z1487" s="452"/>
      <c r="AA1487" s="452"/>
      <c r="AB1487" s="452"/>
      <c r="AC1487" s="452"/>
      <c r="AD1487" s="311"/>
    </row>
    <row r="1488" spans="1:30" ht="20.100000000000001" customHeight="1">
      <c r="A1488" s="311"/>
      <c r="B1488" s="311"/>
      <c r="C1488" s="452"/>
      <c r="D1488" s="311" t="s">
        <v>1862</v>
      </c>
      <c r="E1488" s="452"/>
      <c r="F1488" s="531"/>
      <c r="G1488" s="314"/>
      <c r="H1488" s="356"/>
      <c r="I1488" s="314"/>
      <c r="J1488" s="356"/>
      <c r="K1488" s="314"/>
      <c r="L1488" s="356"/>
      <c r="M1488" s="314"/>
      <c r="N1488" s="356"/>
      <c r="O1488" s="314"/>
      <c r="P1488" s="315"/>
      <c r="Q1488" s="316"/>
      <c r="R1488" s="315"/>
      <c r="S1488" s="316"/>
      <c r="T1488" s="315"/>
      <c r="U1488" s="316"/>
      <c r="V1488" s="316"/>
      <c r="W1488" s="452"/>
      <c r="X1488" s="452"/>
      <c r="Y1488" s="452"/>
      <c r="Z1488" s="452"/>
      <c r="AA1488" s="452"/>
      <c r="AB1488" s="452"/>
      <c r="AC1488" s="452"/>
      <c r="AD1488" s="311"/>
    </row>
    <row r="1489" spans="1:30" ht="20.100000000000001" customHeight="1">
      <c r="A1489" s="374" t="s">
        <v>9019</v>
      </c>
      <c r="B1489" s="374" t="s">
        <v>9020</v>
      </c>
      <c r="C1489" s="358" t="s">
        <v>3335</v>
      </c>
      <c r="D1489" s="374" t="s">
        <v>8974</v>
      </c>
      <c r="E1489" s="358" t="s">
        <v>7351</v>
      </c>
      <c r="F1489" s="443"/>
      <c r="G1489" s="444"/>
      <c r="H1489" s="443"/>
      <c r="I1489" s="444"/>
      <c r="J1489" s="443"/>
      <c r="K1489" s="444"/>
      <c r="L1489" s="443"/>
      <c r="M1489" s="444"/>
      <c r="N1489" s="443"/>
      <c r="O1489" s="444"/>
      <c r="P1489" s="471"/>
      <c r="Q1489" s="465"/>
      <c r="R1489" s="471"/>
      <c r="S1489" s="465"/>
      <c r="T1489" s="471"/>
      <c r="U1489" s="465"/>
      <c r="V1489" s="465"/>
      <c r="W1489" s="358"/>
      <c r="X1489" s="358"/>
      <c r="Y1489" s="358" t="s">
        <v>7010</v>
      </c>
      <c r="Z1489" s="358"/>
      <c r="AA1489" s="358"/>
      <c r="AB1489" s="358"/>
      <c r="AC1489" s="358"/>
      <c r="AD1489" s="374"/>
    </row>
    <row r="1490" spans="1:30" ht="20.100000000000001" customHeight="1">
      <c r="A1490" s="311"/>
      <c r="B1490" s="311"/>
      <c r="C1490" s="452"/>
      <c r="D1490" s="311" t="s">
        <v>8975</v>
      </c>
      <c r="E1490" s="452"/>
      <c r="F1490" s="531"/>
      <c r="G1490" s="314"/>
      <c r="H1490" s="356"/>
      <c r="I1490" s="314"/>
      <c r="J1490" s="356"/>
      <c r="K1490" s="314"/>
      <c r="L1490" s="356">
        <v>1</v>
      </c>
      <c r="M1490" s="314">
        <v>100</v>
      </c>
      <c r="N1490" s="356"/>
      <c r="O1490" s="314"/>
      <c r="P1490" s="315"/>
      <c r="Q1490" s="316"/>
      <c r="R1490" s="315"/>
      <c r="S1490" s="316"/>
      <c r="T1490" s="315"/>
      <c r="U1490" s="316"/>
      <c r="V1490" s="316"/>
      <c r="W1490" s="452"/>
      <c r="X1490" s="452"/>
      <c r="Y1490" s="452"/>
      <c r="Z1490" s="452"/>
      <c r="AA1490" s="452"/>
      <c r="AB1490" s="452"/>
      <c r="AC1490" s="452"/>
      <c r="AD1490" s="311"/>
    </row>
    <row r="1491" spans="1:30" ht="20.100000000000001" customHeight="1">
      <c r="A1491" s="311"/>
      <c r="B1491" s="311"/>
      <c r="C1491" s="452"/>
      <c r="D1491" s="311" t="s">
        <v>3097</v>
      </c>
      <c r="E1491" s="452"/>
      <c r="F1491" s="531"/>
      <c r="G1491" s="314"/>
      <c r="H1491" s="356"/>
      <c r="I1491" s="314"/>
      <c r="J1491" s="356"/>
      <c r="K1491" s="314"/>
      <c r="L1491" s="356"/>
      <c r="M1491" s="314"/>
      <c r="N1491" s="356"/>
      <c r="O1491" s="314"/>
      <c r="P1491" s="315"/>
      <c r="Q1491" s="316"/>
      <c r="R1491" s="315"/>
      <c r="S1491" s="316"/>
      <c r="T1491" s="315"/>
      <c r="U1491" s="316"/>
      <c r="V1491" s="316"/>
      <c r="W1491" s="452"/>
      <c r="X1491" s="452"/>
      <c r="Y1491" s="452"/>
      <c r="Z1491" s="452"/>
      <c r="AA1491" s="452"/>
      <c r="AB1491" s="452"/>
      <c r="AC1491" s="452"/>
      <c r="AD1491" s="311"/>
    </row>
    <row r="1492" spans="1:30" ht="20.100000000000001" customHeight="1">
      <c r="A1492" s="311"/>
      <c r="B1492" s="311"/>
      <c r="C1492" s="452"/>
      <c r="D1492" s="311" t="s">
        <v>8976</v>
      </c>
      <c r="E1492" s="452"/>
      <c r="F1492" s="531"/>
      <c r="G1492" s="314"/>
      <c r="H1492" s="356"/>
      <c r="I1492" s="314"/>
      <c r="J1492" s="356"/>
      <c r="K1492" s="314"/>
      <c r="L1492" s="356"/>
      <c r="M1492" s="314"/>
      <c r="N1492" s="356"/>
      <c r="O1492" s="314"/>
      <c r="P1492" s="315"/>
      <c r="Q1492" s="316"/>
      <c r="R1492" s="315"/>
      <c r="S1492" s="316"/>
      <c r="T1492" s="315"/>
      <c r="U1492" s="316"/>
      <c r="V1492" s="316"/>
      <c r="W1492" s="452"/>
      <c r="X1492" s="452"/>
      <c r="Y1492" s="452"/>
      <c r="Z1492" s="452"/>
      <c r="AA1492" s="452"/>
      <c r="AB1492" s="452"/>
      <c r="AC1492" s="452"/>
      <c r="AD1492" s="311"/>
    </row>
    <row r="1493" spans="1:30" ht="20.100000000000001" customHeight="1">
      <c r="A1493" s="311"/>
      <c r="B1493" s="311"/>
      <c r="C1493" s="452"/>
      <c r="D1493" s="311" t="s">
        <v>8977</v>
      </c>
      <c r="E1493" s="452"/>
      <c r="F1493" s="531"/>
      <c r="G1493" s="314"/>
      <c r="H1493" s="356"/>
      <c r="I1493" s="314"/>
      <c r="J1493" s="356"/>
      <c r="K1493" s="314"/>
      <c r="L1493" s="356"/>
      <c r="M1493" s="314"/>
      <c r="N1493" s="356"/>
      <c r="O1493" s="314"/>
      <c r="P1493" s="315"/>
      <c r="Q1493" s="316"/>
      <c r="R1493" s="315"/>
      <c r="S1493" s="316"/>
      <c r="T1493" s="315"/>
      <c r="U1493" s="316"/>
      <c r="V1493" s="316"/>
      <c r="W1493" s="452"/>
      <c r="X1493" s="452"/>
      <c r="Y1493" s="452"/>
      <c r="Z1493" s="452"/>
      <c r="AA1493" s="452"/>
      <c r="AB1493" s="452"/>
      <c r="AC1493" s="452"/>
      <c r="AD1493" s="311"/>
    </row>
    <row r="1494" spans="1:30" ht="20.100000000000001" customHeight="1">
      <c r="A1494" s="311"/>
      <c r="B1494" s="311"/>
      <c r="C1494" s="452"/>
      <c r="D1494" s="311" t="s">
        <v>1861</v>
      </c>
      <c r="E1494" s="452"/>
      <c r="F1494" s="531"/>
      <c r="G1494" s="314"/>
      <c r="H1494" s="356"/>
      <c r="I1494" s="314"/>
      <c r="J1494" s="356"/>
      <c r="K1494" s="314"/>
      <c r="L1494" s="356"/>
      <c r="M1494" s="314"/>
      <c r="N1494" s="356"/>
      <c r="O1494" s="314"/>
      <c r="P1494" s="315"/>
      <c r="Q1494" s="316"/>
      <c r="R1494" s="315"/>
      <c r="S1494" s="316"/>
      <c r="T1494" s="315"/>
      <c r="U1494" s="316"/>
      <c r="V1494" s="316"/>
      <c r="W1494" s="452"/>
      <c r="X1494" s="452"/>
      <c r="Y1494" s="452"/>
      <c r="Z1494" s="452"/>
      <c r="AA1494" s="452"/>
      <c r="AB1494" s="452"/>
      <c r="AC1494" s="452"/>
      <c r="AD1494" s="311"/>
    </row>
    <row r="1495" spans="1:30" ht="20.100000000000001" customHeight="1">
      <c r="A1495" s="311"/>
      <c r="B1495" s="311"/>
      <c r="C1495" s="452"/>
      <c r="D1495" s="311" t="s">
        <v>1862</v>
      </c>
      <c r="E1495" s="452"/>
      <c r="F1495" s="531"/>
      <c r="G1495" s="314"/>
      <c r="H1495" s="356"/>
      <c r="I1495" s="314"/>
      <c r="J1495" s="356"/>
      <c r="K1495" s="314"/>
      <c r="L1495" s="356"/>
      <c r="M1495" s="314"/>
      <c r="N1495" s="356"/>
      <c r="O1495" s="314"/>
      <c r="P1495" s="315"/>
      <c r="Q1495" s="316"/>
      <c r="R1495" s="315"/>
      <c r="S1495" s="316"/>
      <c r="T1495" s="315"/>
      <c r="U1495" s="316"/>
      <c r="V1495" s="316"/>
      <c r="W1495" s="452"/>
      <c r="X1495" s="452"/>
      <c r="Y1495" s="452"/>
      <c r="Z1495" s="452"/>
      <c r="AA1495" s="452"/>
      <c r="AB1495" s="452"/>
      <c r="AC1495" s="452"/>
      <c r="AD1495" s="311"/>
    </row>
    <row r="1496" spans="1:30" ht="20.100000000000001" customHeight="1">
      <c r="A1496" s="374" t="s">
        <v>7480</v>
      </c>
      <c r="B1496" s="374" t="s">
        <v>7481</v>
      </c>
      <c r="C1496" s="358" t="s">
        <v>9004</v>
      </c>
      <c r="D1496" s="374" t="s">
        <v>8981</v>
      </c>
      <c r="E1496" s="358" t="s">
        <v>7351</v>
      </c>
      <c r="F1496" s="443"/>
      <c r="G1496" s="444"/>
      <c r="H1496" s="443"/>
      <c r="I1496" s="444"/>
      <c r="J1496" s="443"/>
      <c r="K1496" s="444"/>
      <c r="L1496" s="443"/>
      <c r="M1496" s="444"/>
      <c r="N1496" s="443"/>
      <c r="O1496" s="444"/>
      <c r="P1496" s="471"/>
      <c r="Q1496" s="465"/>
      <c r="R1496" s="471"/>
      <c r="S1496" s="465"/>
      <c r="T1496" s="471"/>
      <c r="U1496" s="465"/>
      <c r="V1496" s="465"/>
      <c r="W1496" s="358"/>
      <c r="X1496" s="358"/>
      <c r="Y1496" s="358" t="s">
        <v>7010</v>
      </c>
      <c r="Z1496" s="358"/>
      <c r="AA1496" s="358"/>
      <c r="AB1496" s="358"/>
      <c r="AC1496" s="358"/>
      <c r="AD1496" s="374"/>
    </row>
    <row r="1497" spans="1:30" ht="20.100000000000001" customHeight="1">
      <c r="A1497" s="311"/>
      <c r="B1497" s="311"/>
      <c r="C1497" s="452"/>
      <c r="D1497" s="311" t="s">
        <v>3252</v>
      </c>
      <c r="E1497" s="452"/>
      <c r="F1497" s="531"/>
      <c r="G1497" s="314"/>
      <c r="H1497" s="356"/>
      <c r="I1497" s="314"/>
      <c r="J1497" s="356"/>
      <c r="K1497" s="314"/>
      <c r="L1497" s="356"/>
      <c r="M1497" s="314"/>
      <c r="N1497" s="356"/>
      <c r="O1497" s="314"/>
      <c r="P1497" s="315"/>
      <c r="Q1497" s="316"/>
      <c r="R1497" s="315"/>
      <c r="S1497" s="316"/>
      <c r="T1497" s="315"/>
      <c r="U1497" s="316"/>
      <c r="V1497" s="316"/>
      <c r="W1497" s="452"/>
      <c r="X1497" s="452"/>
      <c r="Y1497" s="452"/>
      <c r="Z1497" s="452"/>
      <c r="AA1497" s="452"/>
      <c r="AB1497" s="452"/>
      <c r="AC1497" s="452"/>
      <c r="AD1497" s="311"/>
    </row>
    <row r="1498" spans="1:30" ht="20.100000000000001" customHeight="1">
      <c r="A1498" s="311"/>
      <c r="B1498" s="311"/>
      <c r="C1498" s="452"/>
      <c r="D1498" s="311" t="s">
        <v>1861</v>
      </c>
      <c r="E1498" s="452"/>
      <c r="F1498" s="531"/>
      <c r="G1498" s="314"/>
      <c r="H1498" s="356"/>
      <c r="I1498" s="314"/>
      <c r="J1498" s="356"/>
      <c r="K1498" s="314"/>
      <c r="L1498" s="356"/>
      <c r="M1498" s="314"/>
      <c r="N1498" s="356"/>
      <c r="O1498" s="314"/>
      <c r="P1498" s="315"/>
      <c r="Q1498" s="316"/>
      <c r="R1498" s="315"/>
      <c r="S1498" s="316"/>
      <c r="T1498" s="315"/>
      <c r="U1498" s="316"/>
      <c r="V1498" s="316"/>
      <c r="W1498" s="452"/>
      <c r="X1498" s="452"/>
      <c r="Y1498" s="452"/>
      <c r="Z1498" s="452"/>
      <c r="AA1498" s="452"/>
      <c r="AB1498" s="452"/>
      <c r="AC1498" s="452"/>
      <c r="AD1498" s="311"/>
    </row>
    <row r="1499" spans="1:30" ht="20.100000000000001" customHeight="1">
      <c r="A1499" s="311"/>
      <c r="B1499" s="311"/>
      <c r="C1499" s="452"/>
      <c r="D1499" s="311" t="s">
        <v>1862</v>
      </c>
      <c r="E1499" s="452"/>
      <c r="F1499" s="531"/>
      <c r="G1499" s="314"/>
      <c r="H1499" s="356"/>
      <c r="I1499" s="314"/>
      <c r="J1499" s="356"/>
      <c r="K1499" s="314"/>
      <c r="L1499" s="356"/>
      <c r="M1499" s="314"/>
      <c r="N1499" s="356"/>
      <c r="O1499" s="314"/>
      <c r="P1499" s="315"/>
      <c r="Q1499" s="316"/>
      <c r="R1499" s="315"/>
      <c r="S1499" s="316"/>
      <c r="T1499" s="315"/>
      <c r="U1499" s="316"/>
      <c r="V1499" s="316"/>
      <c r="W1499" s="452"/>
      <c r="X1499" s="452"/>
      <c r="Y1499" s="452"/>
      <c r="Z1499" s="452"/>
      <c r="AA1499" s="452"/>
      <c r="AB1499" s="452"/>
      <c r="AC1499" s="452"/>
      <c r="AD1499" s="311"/>
    </row>
    <row r="1500" spans="1:30" ht="20.100000000000001" customHeight="1">
      <c r="A1500" s="374" t="s">
        <v>7482</v>
      </c>
      <c r="B1500" s="374" t="s">
        <v>7483</v>
      </c>
      <c r="C1500" s="358" t="s">
        <v>3335</v>
      </c>
      <c r="D1500" s="374" t="s">
        <v>2282</v>
      </c>
      <c r="E1500" s="358" t="s">
        <v>7646</v>
      </c>
      <c r="F1500" s="443"/>
      <c r="G1500" s="444"/>
      <c r="H1500" s="443"/>
      <c r="I1500" s="444"/>
      <c r="J1500" s="443"/>
      <c r="K1500" s="444"/>
      <c r="L1500" s="443"/>
      <c r="M1500" s="444"/>
      <c r="N1500" s="443"/>
      <c r="O1500" s="444"/>
      <c r="P1500" s="471"/>
      <c r="Q1500" s="465"/>
      <c r="R1500" s="471"/>
      <c r="S1500" s="465"/>
      <c r="T1500" s="471"/>
      <c r="U1500" s="465"/>
      <c r="V1500" s="465"/>
      <c r="W1500" s="358"/>
      <c r="X1500" s="358"/>
      <c r="Y1500" s="358" t="s">
        <v>7010</v>
      </c>
      <c r="Z1500" s="358"/>
      <c r="AA1500" s="358"/>
      <c r="AB1500" s="358"/>
      <c r="AC1500" s="358"/>
      <c r="AD1500" s="374"/>
    </row>
    <row r="1501" spans="1:30" ht="20.100000000000001" customHeight="1">
      <c r="A1501" s="311"/>
      <c r="B1501" s="311"/>
      <c r="C1501" s="452"/>
      <c r="D1501" s="311" t="s">
        <v>2283</v>
      </c>
      <c r="E1501" s="452"/>
      <c r="F1501" s="531"/>
      <c r="G1501" s="314"/>
      <c r="H1501" s="356"/>
      <c r="I1501" s="314"/>
      <c r="J1501" s="356"/>
      <c r="K1501" s="314"/>
      <c r="L1501" s="356"/>
      <c r="M1501" s="314"/>
      <c r="N1501" s="356"/>
      <c r="O1501" s="314"/>
      <c r="P1501" s="315"/>
      <c r="Q1501" s="316"/>
      <c r="R1501" s="315"/>
      <c r="S1501" s="316"/>
      <c r="T1501" s="315"/>
      <c r="U1501" s="316"/>
      <c r="V1501" s="316"/>
      <c r="W1501" s="452"/>
      <c r="X1501" s="452"/>
      <c r="Y1501" s="452"/>
      <c r="Z1501" s="452"/>
      <c r="AA1501" s="452"/>
      <c r="AB1501" s="452"/>
      <c r="AC1501" s="452"/>
      <c r="AD1501" s="311"/>
    </row>
    <row r="1502" spans="1:30" ht="20.100000000000001" customHeight="1">
      <c r="A1502" s="311"/>
      <c r="B1502" s="311"/>
      <c r="C1502" s="452"/>
      <c r="D1502" s="311" t="s">
        <v>8982</v>
      </c>
      <c r="E1502" s="452"/>
      <c r="F1502" s="531"/>
      <c r="G1502" s="314"/>
      <c r="H1502" s="356"/>
      <c r="I1502" s="314"/>
      <c r="J1502" s="356"/>
      <c r="K1502" s="314"/>
      <c r="L1502" s="356"/>
      <c r="M1502" s="314"/>
      <c r="N1502" s="356"/>
      <c r="O1502" s="314"/>
      <c r="P1502" s="315"/>
      <c r="Q1502" s="316"/>
      <c r="R1502" s="315"/>
      <c r="S1502" s="316"/>
      <c r="T1502" s="315"/>
      <c r="U1502" s="316"/>
      <c r="V1502" s="316"/>
      <c r="W1502" s="452"/>
      <c r="X1502" s="452"/>
      <c r="Y1502" s="452"/>
      <c r="Z1502" s="452"/>
      <c r="AA1502" s="452"/>
      <c r="AB1502" s="452"/>
      <c r="AC1502" s="452"/>
      <c r="AD1502" s="311"/>
    </row>
    <row r="1503" spans="1:30" ht="20.100000000000001" customHeight="1">
      <c r="A1503" s="311"/>
      <c r="B1503" s="311"/>
      <c r="C1503" s="452"/>
      <c r="D1503" s="311" t="s">
        <v>2284</v>
      </c>
      <c r="E1503" s="452"/>
      <c r="F1503" s="531"/>
      <c r="G1503" s="314"/>
      <c r="H1503" s="356"/>
      <c r="I1503" s="314"/>
      <c r="J1503" s="356"/>
      <c r="K1503" s="314"/>
      <c r="L1503" s="356"/>
      <c r="M1503" s="314"/>
      <c r="N1503" s="356"/>
      <c r="O1503" s="314"/>
      <c r="P1503" s="315"/>
      <c r="Q1503" s="316"/>
      <c r="R1503" s="315"/>
      <c r="S1503" s="316"/>
      <c r="T1503" s="315"/>
      <c r="U1503" s="316"/>
      <c r="V1503" s="316"/>
      <c r="W1503" s="452"/>
      <c r="X1503" s="452"/>
      <c r="Y1503" s="452"/>
      <c r="Z1503" s="452"/>
      <c r="AA1503" s="452"/>
      <c r="AB1503" s="452"/>
      <c r="AC1503" s="452"/>
      <c r="AD1503" s="311"/>
    </row>
    <row r="1504" spans="1:30" ht="20.100000000000001" customHeight="1">
      <c r="A1504" s="311"/>
      <c r="B1504" s="311"/>
      <c r="C1504" s="452"/>
      <c r="D1504" s="311" t="s">
        <v>8983</v>
      </c>
      <c r="E1504" s="452"/>
      <c r="F1504" s="531"/>
      <c r="G1504" s="314"/>
      <c r="H1504" s="356"/>
      <c r="I1504" s="314"/>
      <c r="J1504" s="356"/>
      <c r="K1504" s="314"/>
      <c r="L1504" s="356">
        <v>1</v>
      </c>
      <c r="M1504" s="314">
        <v>100</v>
      </c>
      <c r="N1504" s="356"/>
      <c r="O1504" s="314"/>
      <c r="P1504" s="315"/>
      <c r="Q1504" s="316"/>
      <c r="R1504" s="315"/>
      <c r="S1504" s="316"/>
      <c r="T1504" s="315"/>
      <c r="U1504" s="316"/>
      <c r="V1504" s="316"/>
      <c r="W1504" s="452"/>
      <c r="X1504" s="452"/>
      <c r="Y1504" s="452"/>
      <c r="Z1504" s="452"/>
      <c r="AA1504" s="452"/>
      <c r="AB1504" s="452"/>
      <c r="AC1504" s="452"/>
      <c r="AD1504" s="311"/>
    </row>
    <row r="1505" spans="1:30" ht="20.100000000000001" customHeight="1">
      <c r="A1505" s="311"/>
      <c r="B1505" s="311"/>
      <c r="C1505" s="452"/>
      <c r="D1505" s="311" t="s">
        <v>2285</v>
      </c>
      <c r="E1505" s="452"/>
      <c r="F1505" s="531"/>
      <c r="G1505" s="314"/>
      <c r="H1505" s="356"/>
      <c r="I1505" s="314"/>
      <c r="J1505" s="356"/>
      <c r="K1505" s="314"/>
      <c r="L1505" s="356"/>
      <c r="M1505" s="314"/>
      <c r="N1505" s="356"/>
      <c r="O1505" s="314"/>
      <c r="P1505" s="315"/>
      <c r="Q1505" s="316"/>
      <c r="R1505" s="315"/>
      <c r="S1505" s="316"/>
      <c r="T1505" s="315"/>
      <c r="U1505" s="316"/>
      <c r="V1505" s="316"/>
      <c r="W1505" s="452"/>
      <c r="X1505" s="452"/>
      <c r="Y1505" s="452"/>
      <c r="Z1505" s="452"/>
      <c r="AA1505" s="452"/>
      <c r="AB1505" s="452"/>
      <c r="AC1505" s="452"/>
      <c r="AD1505" s="311"/>
    </row>
    <row r="1506" spans="1:30" ht="20.100000000000001" customHeight="1">
      <c r="A1506" s="311"/>
      <c r="B1506" s="311"/>
      <c r="C1506" s="452"/>
      <c r="D1506" s="311" t="s">
        <v>2286</v>
      </c>
      <c r="E1506" s="452"/>
      <c r="F1506" s="531"/>
      <c r="G1506" s="314"/>
      <c r="H1506" s="356"/>
      <c r="I1506" s="314"/>
      <c r="J1506" s="356"/>
      <c r="K1506" s="314"/>
      <c r="L1506" s="356"/>
      <c r="M1506" s="314"/>
      <c r="N1506" s="356"/>
      <c r="O1506" s="314"/>
      <c r="P1506" s="315"/>
      <c r="Q1506" s="316"/>
      <c r="R1506" s="315"/>
      <c r="S1506" s="316"/>
      <c r="T1506" s="315"/>
      <c r="U1506" s="316"/>
      <c r="V1506" s="316"/>
      <c r="W1506" s="452"/>
      <c r="X1506" s="452"/>
      <c r="Y1506" s="452"/>
      <c r="Z1506" s="452"/>
      <c r="AA1506" s="452"/>
      <c r="AB1506" s="452"/>
      <c r="AC1506" s="452"/>
      <c r="AD1506" s="311"/>
    </row>
    <row r="1507" spans="1:30" ht="20.100000000000001" customHeight="1">
      <c r="A1507" s="311"/>
      <c r="B1507" s="311"/>
      <c r="C1507" s="452"/>
      <c r="D1507" s="311" t="s">
        <v>2287</v>
      </c>
      <c r="E1507" s="452"/>
      <c r="F1507" s="531"/>
      <c r="G1507" s="314"/>
      <c r="H1507" s="356"/>
      <c r="I1507" s="314"/>
      <c r="J1507" s="356"/>
      <c r="K1507" s="314"/>
      <c r="L1507" s="356"/>
      <c r="M1507" s="314"/>
      <c r="N1507" s="356"/>
      <c r="O1507" s="314"/>
      <c r="P1507" s="315"/>
      <c r="Q1507" s="316"/>
      <c r="R1507" s="315"/>
      <c r="S1507" s="316"/>
      <c r="T1507" s="315"/>
      <c r="U1507" s="316"/>
      <c r="V1507" s="316"/>
      <c r="W1507" s="452"/>
      <c r="X1507" s="452"/>
      <c r="Y1507" s="452"/>
      <c r="Z1507" s="452"/>
      <c r="AA1507" s="452"/>
      <c r="AB1507" s="452"/>
      <c r="AC1507" s="452"/>
      <c r="AD1507" s="311"/>
    </row>
    <row r="1508" spans="1:30" ht="20.100000000000001" customHeight="1">
      <c r="A1508" s="311"/>
      <c r="B1508" s="311"/>
      <c r="C1508" s="452"/>
      <c r="D1508" s="311" t="s">
        <v>2337</v>
      </c>
      <c r="E1508" s="452"/>
      <c r="F1508" s="531"/>
      <c r="G1508" s="314"/>
      <c r="H1508" s="356"/>
      <c r="I1508" s="314"/>
      <c r="J1508" s="356"/>
      <c r="K1508" s="314"/>
      <c r="L1508" s="356"/>
      <c r="M1508" s="314"/>
      <c r="N1508" s="356"/>
      <c r="O1508" s="314"/>
      <c r="P1508" s="315"/>
      <c r="Q1508" s="316"/>
      <c r="R1508" s="315"/>
      <c r="S1508" s="316"/>
      <c r="T1508" s="315"/>
      <c r="U1508" s="316"/>
      <c r="V1508" s="316"/>
      <c r="W1508" s="452"/>
      <c r="X1508" s="452"/>
      <c r="Y1508" s="452"/>
      <c r="Z1508" s="452"/>
      <c r="AA1508" s="452"/>
      <c r="AB1508" s="452"/>
      <c r="AC1508" s="452"/>
      <c r="AD1508" s="311"/>
    </row>
    <row r="1509" spans="1:30" ht="20.100000000000001" customHeight="1">
      <c r="A1509" s="311"/>
      <c r="B1509" s="311"/>
      <c r="C1509" s="452"/>
      <c r="D1509" s="311" t="s">
        <v>8473</v>
      </c>
      <c r="E1509" s="452"/>
      <c r="F1509" s="531"/>
      <c r="G1509" s="314"/>
      <c r="H1509" s="356"/>
      <c r="I1509" s="314"/>
      <c r="J1509" s="356"/>
      <c r="K1509" s="314"/>
      <c r="L1509" s="356"/>
      <c r="M1509" s="314"/>
      <c r="N1509" s="356"/>
      <c r="O1509" s="314"/>
      <c r="P1509" s="315"/>
      <c r="Q1509" s="316"/>
      <c r="R1509" s="315"/>
      <c r="S1509" s="316"/>
      <c r="T1509" s="315"/>
      <c r="U1509" s="316"/>
      <c r="V1509" s="316"/>
      <c r="W1509" s="452"/>
      <c r="X1509" s="452"/>
      <c r="Y1509" s="452"/>
      <c r="Z1509" s="452"/>
      <c r="AA1509" s="452"/>
      <c r="AB1509" s="452"/>
      <c r="AC1509" s="452"/>
      <c r="AD1509" s="311"/>
    </row>
    <row r="1510" spans="1:30" ht="20.100000000000001" customHeight="1">
      <c r="A1510" s="311"/>
      <c r="B1510" s="311"/>
      <c r="C1510" s="452"/>
      <c r="D1510" s="311" t="s">
        <v>1959</v>
      </c>
      <c r="E1510" s="452"/>
      <c r="F1510" s="531"/>
      <c r="G1510" s="314"/>
      <c r="H1510" s="356"/>
      <c r="I1510" s="314"/>
      <c r="J1510" s="356"/>
      <c r="K1510" s="314"/>
      <c r="L1510" s="356"/>
      <c r="M1510" s="314"/>
      <c r="N1510" s="356"/>
      <c r="O1510" s="314"/>
      <c r="P1510" s="315"/>
      <c r="Q1510" s="316"/>
      <c r="R1510" s="315"/>
      <c r="S1510" s="316"/>
      <c r="T1510" s="315"/>
      <c r="U1510" s="316"/>
      <c r="V1510" s="316"/>
      <c r="W1510" s="452"/>
      <c r="X1510" s="452"/>
      <c r="Y1510" s="452"/>
      <c r="Z1510" s="452"/>
      <c r="AA1510" s="452"/>
      <c r="AB1510" s="452"/>
      <c r="AC1510" s="452"/>
      <c r="AD1510" s="311"/>
    </row>
    <row r="1511" spans="1:30" ht="20.100000000000001" customHeight="1">
      <c r="A1511" s="311"/>
      <c r="B1511" s="311"/>
      <c r="C1511" s="452"/>
      <c r="D1511" s="311" t="s">
        <v>1960</v>
      </c>
      <c r="E1511" s="452"/>
      <c r="F1511" s="531"/>
      <c r="G1511" s="314"/>
      <c r="H1511" s="356"/>
      <c r="I1511" s="314"/>
      <c r="J1511" s="356"/>
      <c r="K1511" s="314"/>
      <c r="L1511" s="356"/>
      <c r="M1511" s="314"/>
      <c r="N1511" s="356"/>
      <c r="O1511" s="314"/>
      <c r="P1511" s="315"/>
      <c r="Q1511" s="316"/>
      <c r="R1511" s="315"/>
      <c r="S1511" s="316"/>
      <c r="T1511" s="315"/>
      <c r="U1511" s="316"/>
      <c r="V1511" s="316"/>
      <c r="W1511" s="452"/>
      <c r="X1511" s="452"/>
      <c r="Y1511" s="452"/>
      <c r="Z1511" s="452"/>
      <c r="AA1511" s="452"/>
      <c r="AB1511" s="452"/>
      <c r="AC1511" s="452"/>
      <c r="AD1511" s="311"/>
    </row>
    <row r="1512" spans="1:30" ht="20.100000000000001" customHeight="1">
      <c r="A1512" s="393" t="s">
        <v>7484</v>
      </c>
      <c r="B1512" s="393" t="s">
        <v>9021</v>
      </c>
      <c r="C1512" s="359" t="s">
        <v>3430</v>
      </c>
      <c r="D1512" s="393"/>
      <c r="E1512" s="359"/>
      <c r="F1512" s="364"/>
      <c r="G1512" s="365"/>
      <c r="H1512" s="364"/>
      <c r="I1512" s="365"/>
      <c r="J1512" s="364"/>
      <c r="K1512" s="365"/>
      <c r="L1512" s="364"/>
      <c r="M1512" s="365"/>
      <c r="N1512" s="364"/>
      <c r="O1512" s="365"/>
      <c r="P1512" s="366"/>
      <c r="Q1512" s="367"/>
      <c r="R1512" s="366"/>
      <c r="S1512" s="367"/>
      <c r="T1512" s="366"/>
      <c r="U1512" s="367"/>
      <c r="V1512" s="465"/>
      <c r="W1512" s="358"/>
      <c r="X1512" s="358"/>
      <c r="Y1512" s="359" t="s">
        <v>7010</v>
      </c>
      <c r="Z1512" s="359"/>
      <c r="AA1512" s="359"/>
      <c r="AB1512" s="359"/>
      <c r="AC1512" s="359"/>
      <c r="AD1512" s="393"/>
    </row>
    <row r="1513" spans="1:30" ht="20.100000000000001" customHeight="1">
      <c r="A1513" s="374" t="s">
        <v>3329</v>
      </c>
      <c r="B1513" s="374" t="s">
        <v>1193</v>
      </c>
      <c r="C1513" s="358" t="s">
        <v>3366</v>
      </c>
      <c r="D1513" s="374" t="s">
        <v>9022</v>
      </c>
      <c r="E1513" s="358">
        <v>98</v>
      </c>
      <c r="F1513" s="443">
        <v>206</v>
      </c>
      <c r="G1513" s="444">
        <v>5.2712384851586487</v>
      </c>
      <c r="H1513" s="443">
        <v>175</v>
      </c>
      <c r="I1513" s="444">
        <v>4.3575697211155378</v>
      </c>
      <c r="J1513" s="443">
        <v>242</v>
      </c>
      <c r="K1513" s="444">
        <f>J1513/4070*100</f>
        <v>5.9459459459459465</v>
      </c>
      <c r="L1513" s="443">
        <v>255</v>
      </c>
      <c r="M1513" s="444">
        <v>6.0699833373006431</v>
      </c>
      <c r="N1513" s="443">
        <v>202</v>
      </c>
      <c r="O1513" s="444">
        <v>4.7262517547964435</v>
      </c>
      <c r="P1513" s="471">
        <v>381</v>
      </c>
      <c r="Q1513" s="465">
        <v>8.6355394378966448</v>
      </c>
      <c r="R1513" s="471">
        <v>552</v>
      </c>
      <c r="S1513" s="465">
        <v>12.244897959183673</v>
      </c>
      <c r="T1513" s="471">
        <v>1438</v>
      </c>
      <c r="U1513" s="465">
        <v>32.4</v>
      </c>
      <c r="V1513" s="465" t="s">
        <v>8028</v>
      </c>
      <c r="W1513" s="358" t="s">
        <v>7010</v>
      </c>
      <c r="X1513" s="358" t="s">
        <v>7010</v>
      </c>
      <c r="Y1513" s="358" t="s">
        <v>7010</v>
      </c>
      <c r="Z1513" s="358" t="s">
        <v>7010</v>
      </c>
      <c r="AA1513" s="358" t="s">
        <v>7010</v>
      </c>
      <c r="AB1513" s="358" t="s">
        <v>7010</v>
      </c>
      <c r="AC1513" s="358" t="s">
        <v>7010</v>
      </c>
      <c r="AD1513" s="374"/>
    </row>
    <row r="1514" spans="1:30" ht="20.100000000000001" customHeight="1">
      <c r="A1514" s="311"/>
      <c r="B1514" s="311"/>
      <c r="C1514" s="452"/>
      <c r="D1514" s="311" t="s">
        <v>9023</v>
      </c>
      <c r="E1514" s="452"/>
      <c r="F1514" s="531">
        <v>1351</v>
      </c>
      <c r="G1514" s="314">
        <v>34.570112589559876</v>
      </c>
      <c r="H1514" s="356">
        <v>1395</v>
      </c>
      <c r="I1514" s="314">
        <v>34.736055776892428</v>
      </c>
      <c r="J1514" s="356">
        <v>1571</v>
      </c>
      <c r="K1514" s="314">
        <f t="shared" ref="K1514:K1524" si="1">J1514/4070*100</f>
        <v>38.599508599508596</v>
      </c>
      <c r="L1514" s="356">
        <v>1601</v>
      </c>
      <c r="M1514" s="314">
        <v>38.109973815758153</v>
      </c>
      <c r="N1514" s="356">
        <v>1870</v>
      </c>
      <c r="O1514" s="314">
        <v>43.752924660739353</v>
      </c>
      <c r="P1514" s="315">
        <v>1415</v>
      </c>
      <c r="Q1514" s="316">
        <v>32.071622846781501</v>
      </c>
      <c r="R1514" s="315">
        <v>1352</v>
      </c>
      <c r="S1514" s="316">
        <v>29.991126885536822</v>
      </c>
      <c r="T1514" s="315">
        <v>870</v>
      </c>
      <c r="U1514" s="316">
        <v>19.600000000000001</v>
      </c>
      <c r="V1514" s="316"/>
      <c r="W1514" s="452"/>
      <c r="X1514" s="452"/>
      <c r="Y1514" s="452"/>
      <c r="Z1514" s="452"/>
      <c r="AA1514" s="452"/>
      <c r="AB1514" s="452"/>
      <c r="AC1514" s="452"/>
      <c r="AD1514" s="311"/>
    </row>
    <row r="1515" spans="1:30" ht="20.100000000000001" customHeight="1">
      <c r="A1515" s="311"/>
      <c r="B1515" s="311"/>
      <c r="C1515" s="452"/>
      <c r="D1515" s="311" t="s">
        <v>9024</v>
      </c>
      <c r="E1515" s="452"/>
      <c r="F1515" s="531">
        <v>128</v>
      </c>
      <c r="G1515" s="314">
        <v>3.2753326509723646</v>
      </c>
      <c r="H1515" s="356">
        <v>161</v>
      </c>
      <c r="I1515" s="314">
        <v>4.0089641434262946</v>
      </c>
      <c r="J1515" s="356">
        <v>166</v>
      </c>
      <c r="K1515" s="314">
        <f t="shared" si="1"/>
        <v>4.0786240786240793</v>
      </c>
      <c r="L1515" s="356">
        <v>225</v>
      </c>
      <c r="M1515" s="314">
        <v>5.3558676505593903</v>
      </c>
      <c r="N1515" s="356">
        <v>231</v>
      </c>
      <c r="O1515" s="314">
        <v>5.4047730463266257</v>
      </c>
      <c r="P1515" s="315">
        <v>206</v>
      </c>
      <c r="Q1515" s="316">
        <v>4.6690843155031736</v>
      </c>
      <c r="R1515" s="315">
        <v>295</v>
      </c>
      <c r="S1515" s="316">
        <v>6.5439219165927245</v>
      </c>
      <c r="T1515" s="315">
        <v>203</v>
      </c>
      <c r="U1515" s="316">
        <v>4.5999999999999996</v>
      </c>
      <c r="V1515" s="316"/>
      <c r="W1515" s="452"/>
      <c r="X1515" s="452"/>
      <c r="Y1515" s="452"/>
      <c r="Z1515" s="452"/>
      <c r="AA1515" s="452"/>
      <c r="AB1515" s="452"/>
      <c r="AC1515" s="452"/>
      <c r="AD1515" s="311"/>
    </row>
    <row r="1516" spans="1:30" ht="20.100000000000001" customHeight="1">
      <c r="A1516" s="311"/>
      <c r="B1516" s="311"/>
      <c r="C1516" s="452"/>
      <c r="D1516" s="311" t="s">
        <v>2288</v>
      </c>
      <c r="E1516" s="452"/>
      <c r="F1516" s="531">
        <v>17</v>
      </c>
      <c r="G1516" s="314">
        <v>0.43500511770726713</v>
      </c>
      <c r="H1516" s="356">
        <v>21</v>
      </c>
      <c r="I1516" s="314">
        <v>0.52290836653386452</v>
      </c>
      <c r="J1516" s="356">
        <v>25</v>
      </c>
      <c r="K1516" s="314">
        <f t="shared" si="1"/>
        <v>0.61425061425061422</v>
      </c>
      <c r="L1516" s="356">
        <v>42</v>
      </c>
      <c r="M1516" s="314">
        <v>0.99976196143775287</v>
      </c>
      <c r="N1516" s="356">
        <v>84</v>
      </c>
      <c r="O1516" s="314">
        <v>1.9653720168460458</v>
      </c>
      <c r="P1516" s="315">
        <v>45</v>
      </c>
      <c r="Q1516" s="316">
        <v>1.0199456029011786</v>
      </c>
      <c r="R1516" s="315">
        <v>47</v>
      </c>
      <c r="S1516" s="316">
        <v>1.0425909494232475</v>
      </c>
      <c r="T1516" s="315">
        <v>46</v>
      </c>
      <c r="U1516" s="316">
        <v>1</v>
      </c>
      <c r="V1516" s="316"/>
      <c r="W1516" s="452"/>
      <c r="X1516" s="452"/>
      <c r="Y1516" s="452"/>
      <c r="Z1516" s="452"/>
      <c r="AA1516" s="452"/>
      <c r="AB1516" s="452"/>
      <c r="AC1516" s="452"/>
      <c r="AD1516" s="311"/>
    </row>
    <row r="1517" spans="1:30" ht="20.100000000000001" customHeight="1">
      <c r="A1517" s="311"/>
      <c r="B1517" s="311"/>
      <c r="C1517" s="452"/>
      <c r="D1517" s="311" t="s">
        <v>2289</v>
      </c>
      <c r="E1517" s="452"/>
      <c r="F1517" s="531">
        <v>4</v>
      </c>
      <c r="G1517" s="314">
        <v>0.10235414534288639</v>
      </c>
      <c r="H1517" s="356">
        <v>5</v>
      </c>
      <c r="I1517" s="314">
        <v>0.12450199203187251</v>
      </c>
      <c r="J1517" s="356">
        <v>7</v>
      </c>
      <c r="K1517" s="314">
        <f t="shared" si="1"/>
        <v>0.171990171990172</v>
      </c>
      <c r="L1517" s="356">
        <v>13</v>
      </c>
      <c r="M1517" s="314">
        <v>0.30945013092120921</v>
      </c>
      <c r="N1517" s="356">
        <v>20</v>
      </c>
      <c r="O1517" s="314">
        <v>0.46794571829667758</v>
      </c>
      <c r="P1517" s="315">
        <v>15</v>
      </c>
      <c r="Q1517" s="316">
        <v>0.33998186763372618</v>
      </c>
      <c r="R1517" s="315">
        <v>19</v>
      </c>
      <c r="S1517" s="316">
        <v>0.42147293700088734</v>
      </c>
      <c r="T1517" s="315">
        <v>28</v>
      </c>
      <c r="U1517" s="316">
        <v>0.6</v>
      </c>
      <c r="V1517" s="316"/>
      <c r="W1517" s="452"/>
      <c r="X1517" s="452"/>
      <c r="Y1517" s="452"/>
      <c r="Z1517" s="452"/>
      <c r="AA1517" s="452"/>
      <c r="AB1517" s="452"/>
      <c r="AC1517" s="452"/>
      <c r="AD1517" s="311"/>
    </row>
    <row r="1518" spans="1:30" ht="20.100000000000001" customHeight="1">
      <c r="A1518" s="311"/>
      <c r="B1518" s="311"/>
      <c r="C1518" s="452"/>
      <c r="D1518" s="311" t="s">
        <v>2290</v>
      </c>
      <c r="E1518" s="452"/>
      <c r="F1518" s="531">
        <v>7</v>
      </c>
      <c r="G1518" s="314">
        <v>0.17911975435005117</v>
      </c>
      <c r="H1518" s="356">
        <v>8</v>
      </c>
      <c r="I1518" s="314">
        <v>0.19920318725099601</v>
      </c>
      <c r="J1518" s="356">
        <v>4</v>
      </c>
      <c r="K1518" s="314">
        <f t="shared" si="1"/>
        <v>9.8280098280098274E-2</v>
      </c>
      <c r="L1518" s="356">
        <v>5</v>
      </c>
      <c r="M1518" s="314">
        <v>0.11901928112354201</v>
      </c>
      <c r="N1518" s="356">
        <v>16</v>
      </c>
      <c r="O1518" s="314">
        <v>0.37435657463734207</v>
      </c>
      <c r="P1518" s="315">
        <v>16</v>
      </c>
      <c r="Q1518" s="316">
        <v>0.36264732547597461</v>
      </c>
      <c r="R1518" s="315">
        <v>12</v>
      </c>
      <c r="S1518" s="316">
        <v>0.26619343389529726</v>
      </c>
      <c r="T1518" s="315">
        <v>29</v>
      </c>
      <c r="U1518" s="316">
        <v>0.7</v>
      </c>
      <c r="V1518" s="316"/>
      <c r="W1518" s="452"/>
      <c r="X1518" s="452"/>
      <c r="Y1518" s="452"/>
      <c r="Z1518" s="452"/>
      <c r="AA1518" s="452"/>
      <c r="AB1518" s="452"/>
      <c r="AC1518" s="452"/>
      <c r="AD1518" s="311"/>
    </row>
    <row r="1519" spans="1:30" ht="20.100000000000001" customHeight="1">
      <c r="A1519" s="311"/>
      <c r="B1519" s="311"/>
      <c r="C1519" s="452"/>
      <c r="D1519" s="311" t="s">
        <v>2291</v>
      </c>
      <c r="E1519" s="452"/>
      <c r="F1519" s="531">
        <v>3</v>
      </c>
      <c r="G1519" s="314">
        <v>7.6765609007164795E-2</v>
      </c>
      <c r="H1519" s="356">
        <v>3</v>
      </c>
      <c r="I1519" s="314">
        <v>7.4701195219123509E-2</v>
      </c>
      <c r="J1519" s="356">
        <v>3</v>
      </c>
      <c r="K1519" s="314">
        <f t="shared" si="1"/>
        <v>7.3710073710073709E-2</v>
      </c>
      <c r="L1519" s="356">
        <v>3</v>
      </c>
      <c r="M1519" s="314">
        <v>7.1411568674125209E-2</v>
      </c>
      <c r="N1519" s="356">
        <v>2</v>
      </c>
      <c r="O1519" s="314">
        <v>4.6794571829667758E-2</v>
      </c>
      <c r="P1519" s="315">
        <v>4</v>
      </c>
      <c r="Q1519" s="316">
        <v>9.0661831368993653E-2</v>
      </c>
      <c r="R1519" s="315">
        <v>8</v>
      </c>
      <c r="S1519" s="316">
        <v>0.1774622892635315</v>
      </c>
      <c r="T1519" s="315">
        <v>7</v>
      </c>
      <c r="U1519" s="316">
        <v>0.2</v>
      </c>
      <c r="V1519" s="316"/>
      <c r="W1519" s="452"/>
      <c r="X1519" s="452"/>
      <c r="Y1519" s="452"/>
      <c r="Z1519" s="452"/>
      <c r="AA1519" s="452"/>
      <c r="AB1519" s="452"/>
      <c r="AC1519" s="452"/>
      <c r="AD1519" s="311"/>
    </row>
    <row r="1520" spans="1:30" ht="20.100000000000001" customHeight="1">
      <c r="A1520" s="311"/>
      <c r="B1520" s="311"/>
      <c r="C1520" s="452"/>
      <c r="D1520" s="311" t="s">
        <v>2292</v>
      </c>
      <c r="E1520" s="452"/>
      <c r="F1520" s="531">
        <v>669</v>
      </c>
      <c r="G1520" s="314">
        <v>17.11873080859775</v>
      </c>
      <c r="H1520" s="356">
        <v>721</v>
      </c>
      <c r="I1520" s="314">
        <v>17.953187250996017</v>
      </c>
      <c r="J1520" s="356">
        <v>771</v>
      </c>
      <c r="K1520" s="314">
        <f t="shared" si="1"/>
        <v>18.943488943488944</v>
      </c>
      <c r="L1520" s="356">
        <v>1052</v>
      </c>
      <c r="M1520" s="314">
        <v>25.04165674839324</v>
      </c>
      <c r="N1520" s="356">
        <v>1509</v>
      </c>
      <c r="O1520" s="314">
        <v>35.306504445484322</v>
      </c>
      <c r="P1520" s="315">
        <v>833</v>
      </c>
      <c r="Q1520" s="316">
        <v>18.88032638259293</v>
      </c>
      <c r="R1520" s="315">
        <v>804</v>
      </c>
      <c r="S1520" s="316">
        <v>17.834960070984916</v>
      </c>
      <c r="T1520" s="315">
        <v>509</v>
      </c>
      <c r="U1520" s="316">
        <v>11.5</v>
      </c>
      <c r="V1520" s="316"/>
      <c r="W1520" s="452"/>
      <c r="X1520" s="452"/>
      <c r="Y1520" s="452"/>
      <c r="Z1520" s="452"/>
      <c r="AA1520" s="452"/>
      <c r="AB1520" s="452"/>
      <c r="AC1520" s="452"/>
      <c r="AD1520" s="311"/>
    </row>
    <row r="1521" spans="1:30" ht="20.100000000000001" customHeight="1">
      <c r="A1521" s="311"/>
      <c r="B1521" s="311"/>
      <c r="C1521" s="452"/>
      <c r="D1521" s="311" t="s">
        <v>2293</v>
      </c>
      <c r="E1521" s="452"/>
      <c r="F1521" s="531">
        <v>43</v>
      </c>
      <c r="G1521" s="314">
        <v>1.1003070624360287</v>
      </c>
      <c r="H1521" s="356">
        <v>37</v>
      </c>
      <c r="I1521" s="314">
        <v>0.92131474103585653</v>
      </c>
      <c r="J1521" s="356">
        <v>57</v>
      </c>
      <c r="K1521" s="314">
        <f t="shared" si="1"/>
        <v>1.4004914004914004</v>
      </c>
      <c r="L1521" s="356">
        <v>67</v>
      </c>
      <c r="M1521" s="314">
        <v>1.594858367055463</v>
      </c>
      <c r="N1521" s="356">
        <v>124</v>
      </c>
      <c r="O1521" s="314">
        <v>2.9012634534394008</v>
      </c>
      <c r="P1521" s="315">
        <v>79</v>
      </c>
      <c r="Q1521" s="316">
        <v>1.7905711695376247</v>
      </c>
      <c r="R1521" s="315">
        <v>62</v>
      </c>
      <c r="S1521" s="316">
        <v>1.3753327417923691</v>
      </c>
      <c r="T1521" s="315">
        <v>57</v>
      </c>
      <c r="U1521" s="316">
        <v>1.3</v>
      </c>
      <c r="V1521" s="316"/>
      <c r="W1521" s="452"/>
      <c r="X1521" s="452"/>
      <c r="Y1521" s="452"/>
      <c r="Z1521" s="452"/>
      <c r="AA1521" s="452"/>
      <c r="AB1521" s="452"/>
      <c r="AC1521" s="452"/>
      <c r="AD1521" s="311"/>
    </row>
    <row r="1522" spans="1:30" ht="20.100000000000001" customHeight="1">
      <c r="A1522" s="311"/>
      <c r="B1522" s="311"/>
      <c r="C1522" s="452"/>
      <c r="D1522" s="311" t="s">
        <v>7485</v>
      </c>
      <c r="E1522" s="452"/>
      <c r="F1522" s="531">
        <v>1</v>
      </c>
      <c r="G1522" s="314">
        <v>2.5588536335721598E-2</v>
      </c>
      <c r="H1522" s="356">
        <v>3</v>
      </c>
      <c r="I1522" s="314">
        <v>7.4701195219123509E-2</v>
      </c>
      <c r="J1522" s="356">
        <v>2</v>
      </c>
      <c r="K1522" s="314">
        <f t="shared" si="1"/>
        <v>4.9140049140049137E-2</v>
      </c>
      <c r="L1522" s="356">
        <v>6</v>
      </c>
      <c r="M1522" s="314">
        <v>0.14282313734825042</v>
      </c>
      <c r="N1522" s="356">
        <v>15</v>
      </c>
      <c r="O1522" s="314">
        <v>0.3509592887225082</v>
      </c>
      <c r="P1522" s="315">
        <v>6</v>
      </c>
      <c r="Q1522" s="316">
        <v>0.13599274705349049</v>
      </c>
      <c r="R1522" s="315">
        <v>3</v>
      </c>
      <c r="S1522" s="316">
        <v>6.6548358473824315E-2</v>
      </c>
      <c r="T1522" s="315">
        <v>2</v>
      </c>
      <c r="U1522" s="316"/>
      <c r="V1522" s="316"/>
      <c r="W1522" s="452"/>
      <c r="X1522" s="452"/>
      <c r="Y1522" s="452"/>
      <c r="Z1522" s="452"/>
      <c r="AA1522" s="452"/>
      <c r="AB1522" s="452"/>
      <c r="AC1522" s="452"/>
      <c r="AD1522" s="311"/>
    </row>
    <row r="1523" spans="1:30" ht="20.100000000000001" customHeight="1">
      <c r="A1523" s="311"/>
      <c r="B1523" s="311"/>
      <c r="C1523" s="452"/>
      <c r="D1523" s="311" t="s">
        <v>7130</v>
      </c>
      <c r="E1523" s="452"/>
      <c r="F1523" s="531">
        <v>7</v>
      </c>
      <c r="G1523" s="314">
        <v>0.17911975435005117</v>
      </c>
      <c r="H1523" s="356">
        <v>9</v>
      </c>
      <c r="I1523" s="314">
        <v>0.22410358565737051</v>
      </c>
      <c r="J1523" s="356">
        <v>13</v>
      </c>
      <c r="K1523" s="314">
        <f t="shared" si="1"/>
        <v>0.31941031941031944</v>
      </c>
      <c r="L1523" s="356">
        <v>9</v>
      </c>
      <c r="M1523" s="314">
        <v>0.21423470602237563</v>
      </c>
      <c r="N1523" s="356">
        <v>20</v>
      </c>
      <c r="O1523" s="314">
        <v>0.46794571829667758</v>
      </c>
      <c r="P1523" s="315">
        <v>16</v>
      </c>
      <c r="Q1523" s="316">
        <v>0.36264732547597461</v>
      </c>
      <c r="R1523" s="315">
        <v>17</v>
      </c>
      <c r="S1523" s="316">
        <v>0.37710736468500444</v>
      </c>
      <c r="T1523" s="315">
        <v>26</v>
      </c>
      <c r="U1523" s="316">
        <v>0.6</v>
      </c>
      <c r="V1523" s="316"/>
      <c r="W1523" s="452"/>
      <c r="X1523" s="452"/>
      <c r="Y1523" s="452"/>
      <c r="Z1523" s="452"/>
      <c r="AA1523" s="452"/>
      <c r="AB1523" s="452"/>
      <c r="AC1523" s="452"/>
      <c r="AD1523" s="311"/>
    </row>
    <row r="1524" spans="1:30" ht="20.100000000000001" customHeight="1">
      <c r="A1524" s="311"/>
      <c r="B1524" s="311"/>
      <c r="C1524" s="452"/>
      <c r="D1524" s="311" t="s">
        <v>9025</v>
      </c>
      <c r="E1524" s="452"/>
      <c r="F1524" s="531">
        <v>1472</v>
      </c>
      <c r="G1524" s="314">
        <v>37.666325486182188</v>
      </c>
      <c r="H1524" s="356">
        <v>1478</v>
      </c>
      <c r="I1524" s="314">
        <v>36.802788844621517</v>
      </c>
      <c r="J1524" s="356">
        <v>1209</v>
      </c>
      <c r="K1524" s="314">
        <f t="shared" si="1"/>
        <v>29.705159705159705</v>
      </c>
      <c r="L1524" s="356">
        <v>923</v>
      </c>
      <c r="M1524" s="314">
        <v>21.970959295405855</v>
      </c>
      <c r="N1524" s="356">
        <v>181</v>
      </c>
      <c r="O1524" s="314">
        <v>4.2349087505849319</v>
      </c>
      <c r="P1524" s="315">
        <v>1396</v>
      </c>
      <c r="Q1524" s="316">
        <v>31.640979147778786</v>
      </c>
      <c r="R1524" s="315">
        <v>1337</v>
      </c>
      <c r="S1524" s="316">
        <v>29.658385093167702</v>
      </c>
      <c r="T1524" s="315">
        <v>1216</v>
      </c>
      <c r="U1524" s="316">
        <v>27.4</v>
      </c>
      <c r="V1524" s="316"/>
      <c r="W1524" s="452"/>
      <c r="X1524" s="452"/>
      <c r="Y1524" s="452"/>
      <c r="Z1524" s="452"/>
      <c r="AA1524" s="452"/>
      <c r="AB1524" s="452"/>
      <c r="AC1524" s="452"/>
      <c r="AD1524" s="311"/>
    </row>
    <row r="1525" spans="1:30" ht="20.100000000000001" customHeight="1">
      <c r="A1525" s="311"/>
      <c r="B1525" s="311"/>
      <c r="C1525" s="452"/>
      <c r="D1525" s="311" t="s">
        <v>1959</v>
      </c>
      <c r="E1525" s="452"/>
      <c r="F1525" s="531"/>
      <c r="G1525" s="314"/>
      <c r="H1525" s="356"/>
      <c r="I1525" s="314"/>
      <c r="J1525" s="356"/>
      <c r="K1525" s="314"/>
      <c r="L1525" s="356"/>
      <c r="M1525" s="314"/>
      <c r="N1525" s="356"/>
      <c r="O1525" s="314"/>
      <c r="P1525" s="315"/>
      <c r="Q1525" s="316"/>
      <c r="R1525" s="315">
        <v>4</v>
      </c>
      <c r="S1525" s="316">
        <v>0.1</v>
      </c>
      <c r="T1525" s="315">
        <v>9</v>
      </c>
      <c r="U1525" s="316">
        <v>0.2</v>
      </c>
      <c r="V1525" s="316"/>
      <c r="W1525" s="452"/>
      <c r="X1525" s="452"/>
      <c r="Y1525" s="452"/>
      <c r="Z1525" s="452"/>
      <c r="AA1525" s="452"/>
      <c r="AB1525" s="452"/>
      <c r="AC1525" s="452"/>
      <c r="AD1525" s="311"/>
    </row>
    <row r="1526" spans="1:30" ht="20.100000000000001" customHeight="1">
      <c r="A1526" s="374" t="s">
        <v>3330</v>
      </c>
      <c r="B1526" s="374" t="s">
        <v>1194</v>
      </c>
      <c r="C1526" s="358" t="s">
        <v>3367</v>
      </c>
      <c r="D1526" s="374"/>
      <c r="E1526" s="358"/>
      <c r="F1526" s="443">
        <v>7</v>
      </c>
      <c r="G1526" s="444">
        <v>100</v>
      </c>
      <c r="H1526" s="443">
        <v>9</v>
      </c>
      <c r="I1526" s="444">
        <v>100</v>
      </c>
      <c r="J1526" s="443">
        <v>13</v>
      </c>
      <c r="K1526" s="444">
        <v>100</v>
      </c>
      <c r="L1526" s="443">
        <v>9</v>
      </c>
      <c r="M1526" s="444">
        <v>100</v>
      </c>
      <c r="N1526" s="443">
        <v>20</v>
      </c>
      <c r="O1526" s="444">
        <v>100</v>
      </c>
      <c r="P1526" s="471">
        <v>16</v>
      </c>
      <c r="Q1526" s="465">
        <v>100</v>
      </c>
      <c r="R1526" s="471">
        <v>17</v>
      </c>
      <c r="S1526" s="465">
        <v>100</v>
      </c>
      <c r="T1526" s="471">
        <v>26</v>
      </c>
      <c r="U1526" s="465">
        <v>100</v>
      </c>
      <c r="V1526" s="465" t="s">
        <v>8028</v>
      </c>
      <c r="W1526" s="358" t="s">
        <v>7010</v>
      </c>
      <c r="X1526" s="358" t="s">
        <v>7010</v>
      </c>
      <c r="Y1526" s="358" t="s">
        <v>7010</v>
      </c>
      <c r="Z1526" s="358" t="s">
        <v>7010</v>
      </c>
      <c r="AA1526" s="358" t="s">
        <v>7010</v>
      </c>
      <c r="AB1526" s="358" t="s">
        <v>7010</v>
      </c>
      <c r="AC1526" s="358" t="s">
        <v>7010</v>
      </c>
      <c r="AD1526" s="374"/>
    </row>
    <row r="1527" spans="1:30" ht="20.100000000000001" customHeight="1">
      <c r="A1527" s="374" t="s">
        <v>9026</v>
      </c>
      <c r="B1527" s="374" t="s">
        <v>1195</v>
      </c>
      <c r="C1527" s="358" t="s">
        <v>7611</v>
      </c>
      <c r="D1527" s="374" t="s">
        <v>2267</v>
      </c>
      <c r="E1527" s="358"/>
      <c r="F1527" s="443">
        <v>40</v>
      </c>
      <c r="G1527" s="444">
        <v>1.0042681395932713</v>
      </c>
      <c r="H1527" s="443">
        <v>47</v>
      </c>
      <c r="I1527" s="444">
        <v>1.1513963743263107</v>
      </c>
      <c r="J1527" s="443">
        <v>44</v>
      </c>
      <c r="K1527" s="444">
        <f>J1527/4161*100</f>
        <v>1.057438115837539</v>
      </c>
      <c r="L1527" s="443">
        <v>47</v>
      </c>
      <c r="M1527" s="444">
        <v>1.0937863625785431</v>
      </c>
      <c r="N1527" s="443">
        <v>60</v>
      </c>
      <c r="O1527" s="444">
        <v>1.364566750056857</v>
      </c>
      <c r="P1527" s="471">
        <v>90</v>
      </c>
      <c r="Q1527" s="465">
        <v>1.971090670170828</v>
      </c>
      <c r="R1527" s="471">
        <v>116</v>
      </c>
      <c r="S1527" s="465">
        <v>2.4802223647637374</v>
      </c>
      <c r="T1527" s="471">
        <v>292</v>
      </c>
      <c r="U1527" s="465">
        <v>5.7344854673998427</v>
      </c>
      <c r="V1527" s="465" t="s">
        <v>8028</v>
      </c>
      <c r="W1527" s="358" t="s">
        <v>7010</v>
      </c>
      <c r="X1527" s="358" t="s">
        <v>7010</v>
      </c>
      <c r="Y1527" s="358" t="s">
        <v>7010</v>
      </c>
      <c r="Z1527" s="358" t="s">
        <v>7010</v>
      </c>
      <c r="AA1527" s="358" t="s">
        <v>7010</v>
      </c>
      <c r="AB1527" s="358" t="s">
        <v>7010</v>
      </c>
      <c r="AC1527" s="358" t="s">
        <v>7010</v>
      </c>
      <c r="AD1527" s="374"/>
    </row>
    <row r="1528" spans="1:30" ht="20.100000000000001" customHeight="1">
      <c r="A1528" s="311"/>
      <c r="B1528" s="311"/>
      <c r="C1528" s="452"/>
      <c r="D1528" s="311" t="s">
        <v>2268</v>
      </c>
      <c r="E1528" s="452"/>
      <c r="F1528" s="531">
        <v>31</v>
      </c>
      <c r="G1528" s="314">
        <v>0.77830780818478529</v>
      </c>
      <c r="H1528" s="356">
        <v>31</v>
      </c>
      <c r="I1528" s="314">
        <v>0.75943165115139633</v>
      </c>
      <c r="J1528" s="356">
        <v>43</v>
      </c>
      <c r="K1528" s="314">
        <f t="shared" ref="K1528:K1558" si="2">J1528/4161*100</f>
        <v>1.0334054313866858</v>
      </c>
      <c r="L1528" s="356">
        <v>47</v>
      </c>
      <c r="M1528" s="314">
        <v>1.0937863625785431</v>
      </c>
      <c r="N1528" s="356">
        <v>43</v>
      </c>
      <c r="O1528" s="314">
        <v>0.97793950420741416</v>
      </c>
      <c r="P1528" s="315">
        <v>71</v>
      </c>
      <c r="Q1528" s="316">
        <v>1.5549715286903198</v>
      </c>
      <c r="R1528" s="315">
        <v>89</v>
      </c>
      <c r="S1528" s="316">
        <v>1.9029292281376951</v>
      </c>
      <c r="T1528" s="315">
        <v>140</v>
      </c>
      <c r="U1528" s="316">
        <v>2.7494108405341713</v>
      </c>
      <c r="V1528" s="316"/>
      <c r="W1528" s="452"/>
      <c r="X1528" s="452"/>
      <c r="Y1528" s="452"/>
      <c r="Z1528" s="452"/>
      <c r="AA1528" s="452"/>
      <c r="AB1528" s="452"/>
      <c r="AC1528" s="452"/>
      <c r="AD1528" s="311"/>
    </row>
    <row r="1529" spans="1:30" ht="20.100000000000001" customHeight="1">
      <c r="A1529" s="311"/>
      <c r="B1529" s="311"/>
      <c r="C1529" s="452"/>
      <c r="D1529" s="311" t="s">
        <v>2269</v>
      </c>
      <c r="E1529" s="452"/>
      <c r="F1529" s="531">
        <v>3</v>
      </c>
      <c r="G1529" s="314">
        <v>7.5320110469495355E-2</v>
      </c>
      <c r="H1529" s="356">
        <v>13</v>
      </c>
      <c r="I1529" s="314">
        <v>0.31847133757961782</v>
      </c>
      <c r="J1529" s="356">
        <v>8</v>
      </c>
      <c r="K1529" s="314">
        <f t="shared" si="2"/>
        <v>0.19226147560682527</v>
      </c>
      <c r="L1529" s="356">
        <v>10</v>
      </c>
      <c r="M1529" s="314">
        <v>0.23272050267628577</v>
      </c>
      <c r="N1529" s="356">
        <v>15</v>
      </c>
      <c r="O1529" s="314">
        <v>0.34114168751421425</v>
      </c>
      <c r="P1529" s="315">
        <v>6</v>
      </c>
      <c r="Q1529" s="316">
        <v>0.13140604467805519</v>
      </c>
      <c r="R1529" s="315">
        <v>12</v>
      </c>
      <c r="S1529" s="316">
        <v>0.25657472738935216</v>
      </c>
      <c r="T1529" s="315">
        <v>14</v>
      </c>
      <c r="U1529" s="316">
        <v>0.27494108405341711</v>
      </c>
      <c r="V1529" s="316"/>
      <c r="W1529" s="452"/>
      <c r="X1529" s="452"/>
      <c r="Y1529" s="452"/>
      <c r="Z1529" s="452"/>
      <c r="AA1529" s="452"/>
      <c r="AB1529" s="452"/>
      <c r="AC1529" s="452"/>
      <c r="AD1529" s="311"/>
    </row>
    <row r="1530" spans="1:30" ht="20.100000000000001" customHeight="1">
      <c r="A1530" s="311"/>
      <c r="B1530" s="311"/>
      <c r="C1530" s="452"/>
      <c r="D1530" s="311" t="s">
        <v>2270</v>
      </c>
      <c r="E1530" s="452"/>
      <c r="F1530" s="531">
        <v>6</v>
      </c>
      <c r="G1530" s="314">
        <v>0.15064022093899071</v>
      </c>
      <c r="H1530" s="356">
        <v>10</v>
      </c>
      <c r="I1530" s="314">
        <v>0.2449779519843214</v>
      </c>
      <c r="J1530" s="356"/>
      <c r="K1530" s="314"/>
      <c r="L1530" s="356">
        <v>5</v>
      </c>
      <c r="M1530" s="314">
        <v>0.11636025133814289</v>
      </c>
      <c r="N1530" s="356">
        <v>5</v>
      </c>
      <c r="O1530" s="314">
        <v>0.11371389583807141</v>
      </c>
      <c r="P1530" s="315">
        <v>6</v>
      </c>
      <c r="Q1530" s="316">
        <v>0.13140604467805519</v>
      </c>
      <c r="R1530" s="315">
        <v>5</v>
      </c>
      <c r="S1530" s="316">
        <v>0.10690613641223007</v>
      </c>
      <c r="T1530" s="315">
        <v>16</v>
      </c>
      <c r="U1530" s="316">
        <v>0.31421838177533384</v>
      </c>
      <c r="V1530" s="316"/>
      <c r="W1530" s="452"/>
      <c r="X1530" s="452"/>
      <c r="Y1530" s="452"/>
      <c r="Z1530" s="452"/>
      <c r="AA1530" s="452"/>
      <c r="AB1530" s="452"/>
      <c r="AC1530" s="452"/>
      <c r="AD1530" s="311"/>
    </row>
    <row r="1531" spans="1:30" ht="20.100000000000001" customHeight="1">
      <c r="A1531" s="311"/>
      <c r="B1531" s="311"/>
      <c r="C1531" s="452"/>
      <c r="D1531" s="311" t="s">
        <v>2271</v>
      </c>
      <c r="E1531" s="452"/>
      <c r="F1531" s="531">
        <v>1</v>
      </c>
      <c r="G1531" s="314">
        <v>2.5106703489831784E-2</v>
      </c>
      <c r="H1531" s="356">
        <v>1</v>
      </c>
      <c r="I1531" s="314">
        <v>2.4497795198432142E-2</v>
      </c>
      <c r="J1531" s="356">
        <v>4</v>
      </c>
      <c r="K1531" s="314">
        <f t="shared" si="2"/>
        <v>9.6130737803412636E-2</v>
      </c>
      <c r="L1531" s="356">
        <v>6</v>
      </c>
      <c r="M1531" s="314">
        <v>0.13963230160577147</v>
      </c>
      <c r="N1531" s="356">
        <v>2</v>
      </c>
      <c r="O1531" s="314">
        <v>4.5485558335228563E-2</v>
      </c>
      <c r="P1531" s="315">
        <v>7</v>
      </c>
      <c r="Q1531" s="316">
        <v>0.15330705212439771</v>
      </c>
      <c r="R1531" s="315">
        <v>11</v>
      </c>
      <c r="S1531" s="316">
        <v>0.23519350010690612</v>
      </c>
      <c r="T1531" s="315">
        <v>15</v>
      </c>
      <c r="U1531" s="316">
        <v>0.2945797329143755</v>
      </c>
      <c r="V1531" s="316"/>
      <c r="W1531" s="452"/>
      <c r="X1531" s="452"/>
      <c r="Y1531" s="452"/>
      <c r="Z1531" s="452"/>
      <c r="AA1531" s="452"/>
      <c r="AB1531" s="452"/>
      <c r="AC1531" s="452"/>
      <c r="AD1531" s="311"/>
    </row>
    <row r="1532" spans="1:30" ht="20.100000000000001" customHeight="1">
      <c r="A1532" s="311"/>
      <c r="B1532" s="311"/>
      <c r="C1532" s="452"/>
      <c r="D1532" s="311" t="s">
        <v>2272</v>
      </c>
      <c r="E1532" s="452"/>
      <c r="F1532" s="531">
        <v>78</v>
      </c>
      <c r="G1532" s="314">
        <v>1.9583228722068793</v>
      </c>
      <c r="H1532" s="356">
        <v>90</v>
      </c>
      <c r="I1532" s="314">
        <v>2.2048015678588926</v>
      </c>
      <c r="J1532" s="356">
        <v>91</v>
      </c>
      <c r="K1532" s="314">
        <f t="shared" si="2"/>
        <v>2.1869742850276372</v>
      </c>
      <c r="L1532" s="356">
        <v>149</v>
      </c>
      <c r="M1532" s="314">
        <v>3.4675354898766582</v>
      </c>
      <c r="N1532" s="356">
        <v>139</v>
      </c>
      <c r="O1532" s="314">
        <v>3.1612463042983854</v>
      </c>
      <c r="P1532" s="315">
        <v>201</v>
      </c>
      <c r="Q1532" s="316">
        <v>4.402102496714849</v>
      </c>
      <c r="R1532" s="315">
        <v>298</v>
      </c>
      <c r="S1532" s="316">
        <v>6.3716057301689117</v>
      </c>
      <c r="T1532" s="315">
        <v>506</v>
      </c>
      <c r="U1532" s="316">
        <v>9.937156323644933</v>
      </c>
      <c r="V1532" s="316"/>
      <c r="W1532" s="452"/>
      <c r="X1532" s="452"/>
      <c r="Y1532" s="452"/>
      <c r="Z1532" s="452"/>
      <c r="AA1532" s="452"/>
      <c r="AB1532" s="452"/>
      <c r="AC1532" s="452"/>
      <c r="AD1532" s="311"/>
    </row>
    <row r="1533" spans="1:30" ht="20.100000000000001" customHeight="1">
      <c r="A1533" s="311"/>
      <c r="B1533" s="311"/>
      <c r="C1533" s="452"/>
      <c r="D1533" s="311" t="s">
        <v>8915</v>
      </c>
      <c r="E1533" s="452"/>
      <c r="F1533" s="531">
        <v>2</v>
      </c>
      <c r="G1533" s="314">
        <v>5.0213406979663568E-2</v>
      </c>
      <c r="H1533" s="356">
        <v>4</v>
      </c>
      <c r="I1533" s="314">
        <v>9.7991180793728566E-2</v>
      </c>
      <c r="J1533" s="356">
        <v>1</v>
      </c>
      <c r="K1533" s="314">
        <f t="shared" si="2"/>
        <v>2.4032684450853159E-2</v>
      </c>
      <c r="L1533" s="356">
        <v>7</v>
      </c>
      <c r="M1533" s="314">
        <v>0.16290435187340005</v>
      </c>
      <c r="N1533" s="356">
        <v>1</v>
      </c>
      <c r="O1533" s="314">
        <v>2.2742779167614281E-2</v>
      </c>
      <c r="P1533" s="315">
        <v>1</v>
      </c>
      <c r="Q1533" s="316"/>
      <c r="R1533" s="315">
        <v>3</v>
      </c>
      <c r="S1533" s="316">
        <v>6.4143681847338041E-2</v>
      </c>
      <c r="T1533" s="315">
        <v>10</v>
      </c>
      <c r="U1533" s="316">
        <v>0.19638648860958366</v>
      </c>
      <c r="V1533" s="316"/>
      <c r="W1533" s="452"/>
      <c r="X1533" s="452"/>
      <c r="Y1533" s="452"/>
      <c r="Z1533" s="452"/>
      <c r="AA1533" s="452"/>
      <c r="AB1533" s="452"/>
      <c r="AC1533" s="452"/>
      <c r="AD1533" s="311"/>
    </row>
    <row r="1534" spans="1:30" ht="20.100000000000001" customHeight="1">
      <c r="A1534" s="311"/>
      <c r="B1534" s="311"/>
      <c r="C1534" s="452"/>
      <c r="D1534" s="311" t="s">
        <v>2274</v>
      </c>
      <c r="E1534" s="452"/>
      <c r="F1534" s="531">
        <v>6</v>
      </c>
      <c r="G1534" s="314">
        <v>0.15064022093899071</v>
      </c>
      <c r="H1534" s="356">
        <v>6</v>
      </c>
      <c r="I1534" s="314">
        <v>0.14698677119059284</v>
      </c>
      <c r="J1534" s="356">
        <v>12</v>
      </c>
      <c r="K1534" s="314">
        <f t="shared" si="2"/>
        <v>0.28839221341023791</v>
      </c>
      <c r="L1534" s="356">
        <v>19</v>
      </c>
      <c r="M1534" s="314">
        <v>0.44216895508494297</v>
      </c>
      <c r="N1534" s="356">
        <v>18</v>
      </c>
      <c r="O1534" s="314">
        <v>0.4093700250170571</v>
      </c>
      <c r="P1534" s="315">
        <v>37</v>
      </c>
      <c r="Q1534" s="316">
        <v>0.81033727551467372</v>
      </c>
      <c r="R1534" s="315">
        <v>57</v>
      </c>
      <c r="S1534" s="316">
        <v>1.2187299550994226</v>
      </c>
      <c r="T1534" s="315">
        <v>140</v>
      </c>
      <c r="U1534" s="316">
        <v>2.7494108405341713</v>
      </c>
      <c r="V1534" s="316"/>
      <c r="W1534" s="452"/>
      <c r="X1534" s="452"/>
      <c r="Y1534" s="452"/>
      <c r="Z1534" s="452"/>
      <c r="AA1534" s="452"/>
      <c r="AB1534" s="452"/>
      <c r="AC1534" s="452"/>
      <c r="AD1534" s="311"/>
    </row>
    <row r="1535" spans="1:30" ht="20.100000000000001" customHeight="1">
      <c r="A1535" s="311"/>
      <c r="B1535" s="311"/>
      <c r="C1535" s="452"/>
      <c r="D1535" s="311" t="s">
        <v>8916</v>
      </c>
      <c r="E1535" s="452"/>
      <c r="F1535" s="531">
        <v>1</v>
      </c>
      <c r="G1535" s="314">
        <v>2.5106703489831784E-2</v>
      </c>
      <c r="H1535" s="356"/>
      <c r="I1535" s="314"/>
      <c r="J1535" s="356">
        <v>1</v>
      </c>
      <c r="K1535" s="314">
        <f t="shared" si="2"/>
        <v>2.4032684450853159E-2</v>
      </c>
      <c r="L1535" s="356">
        <v>2</v>
      </c>
      <c r="M1535" s="314">
        <v>4.6544100535257156E-2</v>
      </c>
      <c r="N1535" s="356"/>
      <c r="O1535" s="314"/>
      <c r="P1535" s="315">
        <v>5</v>
      </c>
      <c r="Q1535" s="316">
        <v>0.10950503723171266</v>
      </c>
      <c r="R1535" s="315">
        <v>10</v>
      </c>
      <c r="S1535" s="316">
        <v>0.21381227282446014</v>
      </c>
      <c r="T1535" s="315">
        <v>7</v>
      </c>
      <c r="U1535" s="316">
        <v>0.13747054202670855</v>
      </c>
      <c r="V1535" s="316"/>
      <c r="W1535" s="452"/>
      <c r="X1535" s="452"/>
      <c r="Y1535" s="452"/>
      <c r="Z1535" s="452"/>
      <c r="AA1535" s="452"/>
      <c r="AB1535" s="452"/>
      <c r="AC1535" s="452"/>
      <c r="AD1535" s="311"/>
    </row>
    <row r="1536" spans="1:30" ht="20.100000000000001" customHeight="1">
      <c r="A1536" s="311"/>
      <c r="B1536" s="311"/>
      <c r="C1536" s="452"/>
      <c r="D1536" s="311" t="s">
        <v>8917</v>
      </c>
      <c r="E1536" s="452"/>
      <c r="F1536" s="531">
        <v>3</v>
      </c>
      <c r="G1536" s="314">
        <v>7.5320110469495355E-2</v>
      </c>
      <c r="H1536" s="356">
        <v>6</v>
      </c>
      <c r="I1536" s="314">
        <v>0.14698677119059284</v>
      </c>
      <c r="J1536" s="356">
        <v>7</v>
      </c>
      <c r="K1536" s="314">
        <f t="shared" si="2"/>
        <v>0.16822879115597211</v>
      </c>
      <c r="L1536" s="356">
        <v>6</v>
      </c>
      <c r="M1536" s="314">
        <v>0.13963230160577147</v>
      </c>
      <c r="N1536" s="356">
        <v>5</v>
      </c>
      <c r="O1536" s="314">
        <v>0.11371389583807141</v>
      </c>
      <c r="P1536" s="315">
        <v>4</v>
      </c>
      <c r="Q1536" s="316">
        <v>8.760402978537013E-2</v>
      </c>
      <c r="R1536" s="315">
        <v>11</v>
      </c>
      <c r="S1536" s="316">
        <v>0.23519350010690612</v>
      </c>
      <c r="T1536" s="315">
        <v>16</v>
      </c>
      <c r="U1536" s="316">
        <v>0.31421838177533384</v>
      </c>
      <c r="V1536" s="316"/>
      <c r="W1536" s="452"/>
      <c r="X1536" s="452"/>
      <c r="Y1536" s="452"/>
      <c r="Z1536" s="452"/>
      <c r="AA1536" s="452"/>
      <c r="AB1536" s="452"/>
      <c r="AC1536" s="452"/>
      <c r="AD1536" s="311"/>
    </row>
    <row r="1537" spans="1:30" ht="20.100000000000001" customHeight="1">
      <c r="A1537" s="311"/>
      <c r="B1537" s="311"/>
      <c r="C1537" s="452"/>
      <c r="D1537" s="311" t="s">
        <v>8918</v>
      </c>
      <c r="E1537" s="452"/>
      <c r="F1537" s="531">
        <v>3</v>
      </c>
      <c r="G1537" s="314">
        <v>7.5320110469495355E-2</v>
      </c>
      <c r="H1537" s="356">
        <v>5</v>
      </c>
      <c r="I1537" s="314">
        <v>0.1224889759921607</v>
      </c>
      <c r="J1537" s="356">
        <v>4</v>
      </c>
      <c r="K1537" s="314">
        <f t="shared" si="2"/>
        <v>9.6130737803412636E-2</v>
      </c>
      <c r="L1537" s="356">
        <v>4</v>
      </c>
      <c r="M1537" s="314">
        <v>9.3088201070514312E-2</v>
      </c>
      <c r="N1537" s="356">
        <v>11</v>
      </c>
      <c r="O1537" s="314">
        <v>0.2501705708437571</v>
      </c>
      <c r="P1537" s="315">
        <v>7</v>
      </c>
      <c r="Q1537" s="316">
        <v>0.15330705212439771</v>
      </c>
      <c r="R1537" s="315">
        <v>19</v>
      </c>
      <c r="S1537" s="316">
        <v>0.40624331836647426</v>
      </c>
      <c r="T1537" s="315">
        <v>35</v>
      </c>
      <c r="U1537" s="316">
        <v>0.68735271013354282</v>
      </c>
      <c r="V1537" s="316"/>
      <c r="W1537" s="452"/>
      <c r="X1537" s="452"/>
      <c r="Y1537" s="452"/>
      <c r="Z1537" s="452"/>
      <c r="AA1537" s="452"/>
      <c r="AB1537" s="452"/>
      <c r="AC1537" s="452"/>
      <c r="AD1537" s="311"/>
    </row>
    <row r="1538" spans="1:30" ht="20.100000000000001" customHeight="1">
      <c r="A1538" s="311"/>
      <c r="B1538" s="311"/>
      <c r="C1538" s="452"/>
      <c r="D1538" s="311" t="s">
        <v>7436</v>
      </c>
      <c r="E1538" s="452"/>
      <c r="F1538" s="531">
        <v>1</v>
      </c>
      <c r="G1538" s="314">
        <v>2.5106703489831784E-2</v>
      </c>
      <c r="H1538" s="356">
        <v>2</v>
      </c>
      <c r="I1538" s="314">
        <v>4.8995590396864283E-2</v>
      </c>
      <c r="J1538" s="356">
        <v>2</v>
      </c>
      <c r="K1538" s="314">
        <f t="shared" si="2"/>
        <v>4.8065368901706318E-2</v>
      </c>
      <c r="L1538" s="356">
        <v>3</v>
      </c>
      <c r="M1538" s="314">
        <v>6.9816150802885737E-2</v>
      </c>
      <c r="N1538" s="356"/>
      <c r="O1538" s="314"/>
      <c r="P1538" s="315">
        <v>8</v>
      </c>
      <c r="Q1538" s="316">
        <v>0.17520805957074026</v>
      </c>
      <c r="R1538" s="315">
        <v>21</v>
      </c>
      <c r="S1538" s="316">
        <v>0.44900577293136629</v>
      </c>
      <c r="T1538" s="315">
        <v>25</v>
      </c>
      <c r="U1538" s="316">
        <v>0.49096622152395913</v>
      </c>
      <c r="V1538" s="316"/>
      <c r="W1538" s="452"/>
      <c r="X1538" s="452"/>
      <c r="Y1538" s="452"/>
      <c r="Z1538" s="452"/>
      <c r="AA1538" s="452"/>
      <c r="AB1538" s="452"/>
      <c r="AC1538" s="452"/>
      <c r="AD1538" s="311"/>
    </row>
    <row r="1539" spans="1:30" ht="20.100000000000001" customHeight="1">
      <c r="A1539" s="311"/>
      <c r="B1539" s="311"/>
      <c r="C1539" s="452"/>
      <c r="D1539" s="311" t="s">
        <v>8919</v>
      </c>
      <c r="E1539" s="452"/>
      <c r="F1539" s="531">
        <v>2</v>
      </c>
      <c r="G1539" s="314">
        <v>5.0213406979663568E-2</v>
      </c>
      <c r="H1539" s="356">
        <v>2</v>
      </c>
      <c r="I1539" s="314">
        <v>4.8995590396864283E-2</v>
      </c>
      <c r="J1539" s="356"/>
      <c r="K1539" s="314"/>
      <c r="L1539" s="356">
        <v>1</v>
      </c>
      <c r="M1539" s="314">
        <v>2.3272050267628578E-2</v>
      </c>
      <c r="N1539" s="356">
        <v>3</v>
      </c>
      <c r="O1539" s="314">
        <v>6.8228337502842851E-2</v>
      </c>
      <c r="P1539" s="315">
        <v>16</v>
      </c>
      <c r="Q1539" s="316">
        <v>0.35041611914148052</v>
      </c>
      <c r="R1539" s="315">
        <v>29</v>
      </c>
      <c r="S1539" s="316">
        <v>0.62005559119093434</v>
      </c>
      <c r="T1539" s="315">
        <v>58</v>
      </c>
      <c r="U1539" s="316">
        <v>1.1390416339355853</v>
      </c>
      <c r="V1539" s="316"/>
      <c r="W1539" s="452"/>
      <c r="X1539" s="452"/>
      <c r="Y1539" s="452"/>
      <c r="Z1539" s="452"/>
      <c r="AA1539" s="452"/>
      <c r="AB1539" s="452"/>
      <c r="AC1539" s="452"/>
      <c r="AD1539" s="311"/>
    </row>
    <row r="1540" spans="1:30" ht="20.100000000000001" customHeight="1">
      <c r="A1540" s="311"/>
      <c r="B1540" s="311"/>
      <c r="C1540" s="452"/>
      <c r="D1540" s="311" t="s">
        <v>8920</v>
      </c>
      <c r="E1540" s="452"/>
      <c r="F1540" s="531">
        <v>7</v>
      </c>
      <c r="G1540" s="314">
        <v>0.1757469244288225</v>
      </c>
      <c r="H1540" s="356">
        <v>4</v>
      </c>
      <c r="I1540" s="314">
        <v>9.7991180793728566E-2</v>
      </c>
      <c r="J1540" s="356">
        <v>5</v>
      </c>
      <c r="K1540" s="314">
        <f t="shared" si="2"/>
        <v>0.12016342225426579</v>
      </c>
      <c r="L1540" s="356">
        <v>5</v>
      </c>
      <c r="M1540" s="314">
        <v>0.11636025133814289</v>
      </c>
      <c r="N1540" s="356">
        <v>12</v>
      </c>
      <c r="O1540" s="314">
        <v>0.2729133500113714</v>
      </c>
      <c r="P1540" s="315">
        <v>14</v>
      </c>
      <c r="Q1540" s="316">
        <v>0.30661410424879543</v>
      </c>
      <c r="R1540" s="315">
        <v>16</v>
      </c>
      <c r="S1540" s="316">
        <v>0.34209963651913622</v>
      </c>
      <c r="T1540" s="315">
        <v>38</v>
      </c>
      <c r="U1540" s="316">
        <v>0.74626865671641796</v>
      </c>
      <c r="V1540" s="316"/>
      <c r="W1540" s="452"/>
      <c r="X1540" s="452"/>
      <c r="Y1540" s="452"/>
      <c r="Z1540" s="452"/>
      <c r="AA1540" s="452"/>
      <c r="AB1540" s="452"/>
      <c r="AC1540" s="452"/>
      <c r="AD1540" s="311"/>
    </row>
    <row r="1541" spans="1:30" ht="20.100000000000001" customHeight="1">
      <c r="A1541" s="311"/>
      <c r="B1541" s="311"/>
      <c r="C1541" s="452"/>
      <c r="D1541" s="311" t="s">
        <v>8921</v>
      </c>
      <c r="E1541" s="452"/>
      <c r="F1541" s="531">
        <v>2</v>
      </c>
      <c r="G1541" s="314">
        <v>5.0213406979663568E-2</v>
      </c>
      <c r="H1541" s="356">
        <v>2</v>
      </c>
      <c r="I1541" s="314">
        <v>4.8995590396864283E-2</v>
      </c>
      <c r="J1541" s="356">
        <v>1</v>
      </c>
      <c r="K1541" s="314">
        <f t="shared" si="2"/>
        <v>2.4032684450853159E-2</v>
      </c>
      <c r="L1541" s="356">
        <v>1</v>
      </c>
      <c r="M1541" s="314">
        <v>2.3272050267628578E-2</v>
      </c>
      <c r="N1541" s="356">
        <v>2</v>
      </c>
      <c r="O1541" s="314">
        <v>4.5485558335228563E-2</v>
      </c>
      <c r="P1541" s="315">
        <v>1</v>
      </c>
      <c r="Q1541" s="316"/>
      <c r="R1541" s="315"/>
      <c r="S1541" s="316"/>
      <c r="T1541" s="315">
        <v>2</v>
      </c>
      <c r="U1541" s="316"/>
      <c r="V1541" s="316"/>
      <c r="W1541" s="452"/>
      <c r="X1541" s="452"/>
      <c r="Y1541" s="452"/>
      <c r="Z1541" s="452"/>
      <c r="AA1541" s="452"/>
      <c r="AB1541" s="452"/>
      <c r="AC1541" s="452"/>
      <c r="AD1541" s="311"/>
    </row>
    <row r="1542" spans="1:30" ht="20.100000000000001" customHeight="1">
      <c r="A1542" s="311"/>
      <c r="B1542" s="311"/>
      <c r="C1542" s="452"/>
      <c r="D1542" s="311" t="s">
        <v>8922</v>
      </c>
      <c r="E1542" s="452"/>
      <c r="F1542" s="531"/>
      <c r="G1542" s="314"/>
      <c r="H1542" s="356"/>
      <c r="I1542" s="314"/>
      <c r="J1542" s="356"/>
      <c r="K1542" s="314"/>
      <c r="L1542" s="356">
        <v>6</v>
      </c>
      <c r="M1542" s="314">
        <v>0.13963230160577147</v>
      </c>
      <c r="N1542" s="356">
        <v>14</v>
      </c>
      <c r="O1542" s="314">
        <v>0.31839890834659995</v>
      </c>
      <c r="P1542" s="315">
        <v>7</v>
      </c>
      <c r="Q1542" s="316">
        <v>0.15330705212439771</v>
      </c>
      <c r="R1542" s="315">
        <v>4</v>
      </c>
      <c r="S1542" s="316">
        <v>8.5524909129784055E-2</v>
      </c>
      <c r="T1542" s="315">
        <v>43</v>
      </c>
      <c r="U1542" s="316">
        <v>0.84446190102120977</v>
      </c>
      <c r="V1542" s="316"/>
      <c r="W1542" s="452"/>
      <c r="X1542" s="452"/>
      <c r="Y1542" s="452"/>
      <c r="Z1542" s="452"/>
      <c r="AA1542" s="452"/>
      <c r="AB1542" s="452"/>
      <c r="AC1542" s="452"/>
      <c r="AD1542" s="311"/>
    </row>
    <row r="1543" spans="1:30" ht="20.100000000000001" customHeight="1">
      <c r="A1543" s="311"/>
      <c r="B1543" s="311"/>
      <c r="C1543" s="452"/>
      <c r="D1543" s="311" t="s">
        <v>8923</v>
      </c>
      <c r="E1543" s="452"/>
      <c r="F1543" s="531">
        <v>4</v>
      </c>
      <c r="G1543" s="314">
        <v>0.10042681395932714</v>
      </c>
      <c r="H1543" s="356">
        <v>1</v>
      </c>
      <c r="I1543" s="314">
        <v>2.4497795198432142E-2</v>
      </c>
      <c r="J1543" s="356">
        <v>2</v>
      </c>
      <c r="K1543" s="314">
        <f t="shared" si="2"/>
        <v>4.8065368901706318E-2</v>
      </c>
      <c r="L1543" s="356">
        <v>21</v>
      </c>
      <c r="M1543" s="314">
        <v>0.48871305562020012</v>
      </c>
      <c r="N1543" s="356">
        <v>20</v>
      </c>
      <c r="O1543" s="314">
        <v>0.45485558335228565</v>
      </c>
      <c r="P1543" s="315">
        <v>19</v>
      </c>
      <c r="Q1543" s="316">
        <v>0.4161191414805081</v>
      </c>
      <c r="R1543" s="315">
        <v>42</v>
      </c>
      <c r="S1543" s="316">
        <v>0.89801154586273257</v>
      </c>
      <c r="T1543" s="315">
        <v>89</v>
      </c>
      <c r="U1543" s="316">
        <v>1.7478397486252946</v>
      </c>
      <c r="V1543" s="316"/>
      <c r="W1543" s="452"/>
      <c r="X1543" s="452"/>
      <c r="Y1543" s="452"/>
      <c r="Z1543" s="452"/>
      <c r="AA1543" s="452"/>
      <c r="AB1543" s="452"/>
      <c r="AC1543" s="452"/>
      <c r="AD1543" s="311"/>
    </row>
    <row r="1544" spans="1:30" ht="20.100000000000001" customHeight="1">
      <c r="A1544" s="311"/>
      <c r="B1544" s="311"/>
      <c r="C1544" s="452"/>
      <c r="D1544" s="311" t="s">
        <v>8924</v>
      </c>
      <c r="E1544" s="452"/>
      <c r="F1544" s="531">
        <v>1</v>
      </c>
      <c r="G1544" s="314">
        <v>2.5106703489831784E-2</v>
      </c>
      <c r="H1544" s="356">
        <v>1</v>
      </c>
      <c r="I1544" s="314">
        <v>2.4497795198432142E-2</v>
      </c>
      <c r="J1544" s="356"/>
      <c r="K1544" s="314"/>
      <c r="L1544" s="356">
        <v>1</v>
      </c>
      <c r="M1544" s="314">
        <v>2.3272050267628578E-2</v>
      </c>
      <c r="N1544" s="356">
        <v>7</v>
      </c>
      <c r="O1544" s="314">
        <v>0.15919945417329998</v>
      </c>
      <c r="P1544" s="315">
        <v>2</v>
      </c>
      <c r="Q1544" s="316"/>
      <c r="R1544" s="315">
        <v>5</v>
      </c>
      <c r="S1544" s="316">
        <v>0.10690613641223007</v>
      </c>
      <c r="T1544" s="315">
        <v>4</v>
      </c>
      <c r="U1544" s="316">
        <v>7.8554595443833461E-2</v>
      </c>
      <c r="V1544" s="316"/>
      <c r="W1544" s="452"/>
      <c r="X1544" s="452"/>
      <c r="Y1544" s="452"/>
      <c r="Z1544" s="452"/>
      <c r="AA1544" s="452"/>
      <c r="AB1544" s="452"/>
      <c r="AC1544" s="452"/>
      <c r="AD1544" s="311"/>
    </row>
    <row r="1545" spans="1:30" ht="20.100000000000001" customHeight="1">
      <c r="A1545" s="311"/>
      <c r="B1545" s="311"/>
      <c r="C1545" s="452"/>
      <c r="D1545" s="311" t="s">
        <v>8925</v>
      </c>
      <c r="E1545" s="452"/>
      <c r="F1545" s="531">
        <v>4</v>
      </c>
      <c r="G1545" s="314">
        <v>0.10042681395932714</v>
      </c>
      <c r="H1545" s="356">
        <v>3</v>
      </c>
      <c r="I1545" s="314">
        <v>7.3493385595296418E-2</v>
      </c>
      <c r="J1545" s="356">
        <v>1</v>
      </c>
      <c r="K1545" s="314">
        <f t="shared" si="2"/>
        <v>2.4032684450853159E-2</v>
      </c>
      <c r="L1545" s="356">
        <v>7</v>
      </c>
      <c r="M1545" s="314">
        <v>0.16290435187340005</v>
      </c>
      <c r="N1545" s="356">
        <v>4</v>
      </c>
      <c r="O1545" s="314">
        <v>9.0971116670457125E-2</v>
      </c>
      <c r="P1545" s="315"/>
      <c r="Q1545" s="316"/>
      <c r="R1545" s="315"/>
      <c r="S1545" s="316"/>
      <c r="T1545" s="315"/>
      <c r="U1545" s="316"/>
      <c r="V1545" s="316"/>
      <c r="W1545" s="452"/>
      <c r="X1545" s="452"/>
      <c r="Y1545" s="452"/>
      <c r="Z1545" s="452"/>
      <c r="AA1545" s="452"/>
      <c r="AB1545" s="452"/>
      <c r="AC1545" s="452"/>
      <c r="AD1545" s="311"/>
    </row>
    <row r="1546" spans="1:30" ht="20.100000000000001" customHeight="1">
      <c r="A1546" s="311"/>
      <c r="B1546" s="311"/>
      <c r="C1546" s="452"/>
      <c r="D1546" s="311" t="s">
        <v>8926</v>
      </c>
      <c r="E1546" s="452"/>
      <c r="F1546" s="531">
        <v>2</v>
      </c>
      <c r="G1546" s="314">
        <v>5.0213406979663568E-2</v>
      </c>
      <c r="H1546" s="356">
        <v>5</v>
      </c>
      <c r="I1546" s="314">
        <v>0.1224889759921607</v>
      </c>
      <c r="J1546" s="356">
        <v>6</v>
      </c>
      <c r="K1546" s="314">
        <f t="shared" si="2"/>
        <v>0.14419610670511895</v>
      </c>
      <c r="L1546" s="356">
        <v>12</v>
      </c>
      <c r="M1546" s="314">
        <v>0.27926460321154295</v>
      </c>
      <c r="N1546" s="356">
        <v>7</v>
      </c>
      <c r="O1546" s="314">
        <v>0.15919945417329998</v>
      </c>
      <c r="P1546" s="315"/>
      <c r="Q1546" s="316"/>
      <c r="R1546" s="315"/>
      <c r="S1546" s="316"/>
      <c r="T1546" s="315"/>
      <c r="U1546" s="316"/>
      <c r="V1546" s="316"/>
      <c r="W1546" s="452"/>
      <c r="X1546" s="452"/>
      <c r="Y1546" s="452"/>
      <c r="Z1546" s="452"/>
      <c r="AA1546" s="452"/>
      <c r="AB1546" s="452"/>
      <c r="AC1546" s="452"/>
      <c r="AD1546" s="311"/>
    </row>
    <row r="1547" spans="1:30" ht="20.100000000000001" customHeight="1">
      <c r="A1547" s="311"/>
      <c r="B1547" s="311"/>
      <c r="C1547" s="452"/>
      <c r="D1547" s="311" t="s">
        <v>8927</v>
      </c>
      <c r="E1547" s="452"/>
      <c r="F1547" s="531"/>
      <c r="G1547" s="314"/>
      <c r="H1547" s="356"/>
      <c r="I1547" s="314"/>
      <c r="J1547" s="356">
        <v>1</v>
      </c>
      <c r="K1547" s="314">
        <f t="shared" si="2"/>
        <v>2.4032684450853159E-2</v>
      </c>
      <c r="L1547" s="356">
        <v>1</v>
      </c>
      <c r="M1547" s="314">
        <v>2.3272050267628578E-2</v>
      </c>
      <c r="N1547" s="356"/>
      <c r="O1547" s="314"/>
      <c r="P1547" s="315">
        <v>1</v>
      </c>
      <c r="Q1547" s="316"/>
      <c r="R1547" s="315">
        <v>5</v>
      </c>
      <c r="S1547" s="316">
        <v>0.10690613641223007</v>
      </c>
      <c r="T1547" s="315">
        <v>13</v>
      </c>
      <c r="U1547" s="316">
        <v>0.25530243519245877</v>
      </c>
      <c r="V1547" s="316"/>
      <c r="W1547" s="452"/>
      <c r="X1547" s="452"/>
      <c r="Y1547" s="452"/>
      <c r="Z1547" s="452"/>
      <c r="AA1547" s="452"/>
      <c r="AB1547" s="452"/>
      <c r="AC1547" s="452"/>
      <c r="AD1547" s="311"/>
    </row>
    <row r="1548" spans="1:30" ht="20.100000000000001" customHeight="1">
      <c r="A1548" s="311"/>
      <c r="B1548" s="311"/>
      <c r="C1548" s="452"/>
      <c r="D1548" s="311" t="s">
        <v>7429</v>
      </c>
      <c r="E1548" s="452"/>
      <c r="F1548" s="531">
        <v>9</v>
      </c>
      <c r="G1548" s="314">
        <v>0.22596033140848606</v>
      </c>
      <c r="H1548" s="356">
        <v>10</v>
      </c>
      <c r="I1548" s="314">
        <v>0.2449779519843214</v>
      </c>
      <c r="J1548" s="356">
        <v>7</v>
      </c>
      <c r="K1548" s="314">
        <f t="shared" si="2"/>
        <v>0.16822879115597211</v>
      </c>
      <c r="L1548" s="356">
        <v>20</v>
      </c>
      <c r="M1548" s="314">
        <v>0.46544100535257155</v>
      </c>
      <c r="N1548" s="356">
        <v>20</v>
      </c>
      <c r="O1548" s="314">
        <v>0.45485558335228565</v>
      </c>
      <c r="P1548" s="315">
        <v>29</v>
      </c>
      <c r="Q1548" s="316">
        <v>0.63512921594393346</v>
      </c>
      <c r="R1548" s="315">
        <v>33</v>
      </c>
      <c r="S1548" s="316">
        <v>0.7055805003207184</v>
      </c>
      <c r="T1548" s="315">
        <v>33</v>
      </c>
      <c r="U1548" s="316">
        <v>0.64807541241162603</v>
      </c>
      <c r="V1548" s="316"/>
      <c r="W1548" s="452"/>
      <c r="X1548" s="452"/>
      <c r="Y1548" s="452"/>
      <c r="Z1548" s="452"/>
      <c r="AA1548" s="452"/>
      <c r="AB1548" s="452"/>
      <c r="AC1548" s="452"/>
      <c r="AD1548" s="311"/>
    </row>
    <row r="1549" spans="1:30" ht="20.100000000000001" customHeight="1">
      <c r="A1549" s="311"/>
      <c r="B1549" s="311"/>
      <c r="C1549" s="452"/>
      <c r="D1549" s="311" t="s">
        <v>8928</v>
      </c>
      <c r="E1549" s="452"/>
      <c r="F1549" s="531">
        <v>1</v>
      </c>
      <c r="G1549" s="314">
        <v>2.5106703489831784E-2</v>
      </c>
      <c r="H1549" s="356">
        <v>2</v>
      </c>
      <c r="I1549" s="314">
        <v>4.8995590396864283E-2</v>
      </c>
      <c r="J1549" s="356">
        <v>3</v>
      </c>
      <c r="K1549" s="314">
        <f t="shared" si="2"/>
        <v>7.2098053352559477E-2</v>
      </c>
      <c r="L1549" s="356">
        <v>9</v>
      </c>
      <c r="M1549" s="314">
        <v>0.2094484524086572</v>
      </c>
      <c r="N1549" s="356">
        <v>4</v>
      </c>
      <c r="O1549" s="314">
        <v>9.0971116670457125E-2</v>
      </c>
      <c r="P1549" s="315">
        <v>6</v>
      </c>
      <c r="Q1549" s="316">
        <v>0.13140604467805519</v>
      </c>
      <c r="R1549" s="315">
        <v>14</v>
      </c>
      <c r="S1549" s="316">
        <v>0.29933718195424419</v>
      </c>
      <c r="T1549" s="315">
        <v>17</v>
      </c>
      <c r="U1549" s="316">
        <v>0.33385703063629224</v>
      </c>
      <c r="V1549" s="316"/>
      <c r="W1549" s="452"/>
      <c r="X1549" s="452"/>
      <c r="Y1549" s="452"/>
      <c r="Z1549" s="452"/>
      <c r="AA1549" s="452"/>
      <c r="AB1549" s="452"/>
      <c r="AC1549" s="452"/>
      <c r="AD1549" s="311"/>
    </row>
    <row r="1550" spans="1:30" ht="20.100000000000001" customHeight="1">
      <c r="A1550" s="311"/>
      <c r="B1550" s="311"/>
      <c r="C1550" s="452"/>
      <c r="D1550" s="311" t="s">
        <v>7430</v>
      </c>
      <c r="E1550" s="452"/>
      <c r="F1550" s="531">
        <v>3</v>
      </c>
      <c r="G1550" s="314">
        <v>7.5320110469495355E-2</v>
      </c>
      <c r="H1550" s="356">
        <v>4</v>
      </c>
      <c r="I1550" s="314">
        <v>9.7991180793728566E-2</v>
      </c>
      <c r="J1550" s="356">
        <v>1</v>
      </c>
      <c r="K1550" s="314">
        <f t="shared" si="2"/>
        <v>2.4032684450853159E-2</v>
      </c>
      <c r="L1550" s="356">
        <v>5</v>
      </c>
      <c r="M1550" s="314">
        <v>0.11636025133814289</v>
      </c>
      <c r="N1550" s="356">
        <v>4</v>
      </c>
      <c r="O1550" s="314">
        <v>9.0971116670457125E-2</v>
      </c>
      <c r="P1550" s="315">
        <v>7</v>
      </c>
      <c r="Q1550" s="316">
        <v>0.15330705212439771</v>
      </c>
      <c r="R1550" s="315">
        <v>10</v>
      </c>
      <c r="S1550" s="316">
        <v>0.21381227282446014</v>
      </c>
      <c r="T1550" s="315">
        <v>22</v>
      </c>
      <c r="U1550" s="316">
        <v>0.43205027494108406</v>
      </c>
      <c r="V1550" s="316"/>
      <c r="W1550" s="452"/>
      <c r="X1550" s="452"/>
      <c r="Y1550" s="452"/>
      <c r="Z1550" s="452"/>
      <c r="AA1550" s="452"/>
      <c r="AB1550" s="452"/>
      <c r="AC1550" s="452"/>
      <c r="AD1550" s="311"/>
    </row>
    <row r="1551" spans="1:30" ht="20.100000000000001" customHeight="1">
      <c r="A1551" s="311"/>
      <c r="B1551" s="311"/>
      <c r="C1551" s="452"/>
      <c r="D1551" s="311" t="s">
        <v>7414</v>
      </c>
      <c r="E1551" s="452"/>
      <c r="F1551" s="531">
        <v>8</v>
      </c>
      <c r="G1551" s="314">
        <v>0.20085362791865427</v>
      </c>
      <c r="H1551" s="356">
        <v>9</v>
      </c>
      <c r="I1551" s="314">
        <v>0.22048015678588928</v>
      </c>
      <c r="J1551" s="356">
        <v>19</v>
      </c>
      <c r="K1551" s="314">
        <f t="shared" si="2"/>
        <v>0.45662100456621002</v>
      </c>
      <c r="L1551" s="356">
        <v>9</v>
      </c>
      <c r="M1551" s="314">
        <v>0.2094484524086572</v>
      </c>
      <c r="N1551" s="356">
        <v>22</v>
      </c>
      <c r="O1551" s="314">
        <v>0.5003411416875142</v>
      </c>
      <c r="P1551" s="315">
        <v>19</v>
      </c>
      <c r="Q1551" s="316">
        <v>0.4161191414805081</v>
      </c>
      <c r="R1551" s="315">
        <v>30</v>
      </c>
      <c r="S1551" s="316">
        <v>0.64143681847338041</v>
      </c>
      <c r="T1551" s="315">
        <v>66</v>
      </c>
      <c r="U1551" s="316">
        <v>1.2961508248232521</v>
      </c>
      <c r="V1551" s="316"/>
      <c r="W1551" s="452"/>
      <c r="X1551" s="452"/>
      <c r="Y1551" s="452"/>
      <c r="Z1551" s="452"/>
      <c r="AA1551" s="452"/>
      <c r="AB1551" s="452"/>
      <c r="AC1551" s="452"/>
      <c r="AD1551" s="311"/>
    </row>
    <row r="1552" spans="1:30" ht="20.100000000000001" customHeight="1">
      <c r="A1552" s="311"/>
      <c r="B1552" s="311"/>
      <c r="C1552" s="452"/>
      <c r="D1552" s="311" t="s">
        <v>7415</v>
      </c>
      <c r="E1552" s="452"/>
      <c r="F1552" s="531"/>
      <c r="G1552" s="314"/>
      <c r="H1552" s="356"/>
      <c r="I1552" s="314"/>
      <c r="J1552" s="356">
        <v>6</v>
      </c>
      <c r="K1552" s="314">
        <f t="shared" si="2"/>
        <v>0.14419610670511895</v>
      </c>
      <c r="L1552" s="356"/>
      <c r="M1552" s="314"/>
      <c r="N1552" s="356">
        <v>4</v>
      </c>
      <c r="O1552" s="314">
        <v>9.0971116670457125E-2</v>
      </c>
      <c r="P1552" s="315">
        <v>2</v>
      </c>
      <c r="Q1552" s="316"/>
      <c r="R1552" s="315">
        <v>9</v>
      </c>
      <c r="S1552" s="316">
        <v>0.19243104554201412</v>
      </c>
      <c r="T1552" s="315">
        <v>14</v>
      </c>
      <c r="U1552" s="316">
        <v>0.27494108405341711</v>
      </c>
      <c r="V1552" s="316"/>
      <c r="W1552" s="452"/>
      <c r="X1552" s="452"/>
      <c r="Y1552" s="452"/>
      <c r="Z1552" s="452"/>
      <c r="AA1552" s="452"/>
      <c r="AB1552" s="452"/>
      <c r="AC1552" s="452"/>
      <c r="AD1552" s="311"/>
    </row>
    <row r="1553" spans="1:30" ht="20.100000000000001" customHeight="1">
      <c r="A1553" s="311"/>
      <c r="B1553" s="311"/>
      <c r="C1553" s="452"/>
      <c r="D1553" s="311" t="s">
        <v>7416</v>
      </c>
      <c r="E1553" s="452"/>
      <c r="F1553" s="531">
        <v>14</v>
      </c>
      <c r="G1553" s="314">
        <v>0.35149384885764501</v>
      </c>
      <c r="H1553" s="356">
        <v>8</v>
      </c>
      <c r="I1553" s="314">
        <v>0.19598236158745713</v>
      </c>
      <c r="J1553" s="356">
        <v>7</v>
      </c>
      <c r="K1553" s="314">
        <f t="shared" si="2"/>
        <v>0.16822879115597211</v>
      </c>
      <c r="L1553" s="356">
        <v>7</v>
      </c>
      <c r="M1553" s="314">
        <v>0.16290435187340005</v>
      </c>
      <c r="N1553" s="356">
        <v>18</v>
      </c>
      <c r="O1553" s="314">
        <v>0.4093700250170571</v>
      </c>
      <c r="P1553" s="315">
        <v>16</v>
      </c>
      <c r="Q1553" s="316">
        <v>0.35041611914148052</v>
      </c>
      <c r="R1553" s="315">
        <v>25</v>
      </c>
      <c r="S1553" s="316">
        <v>0.53453068206115029</v>
      </c>
      <c r="T1553" s="315">
        <v>33</v>
      </c>
      <c r="U1553" s="316">
        <v>0.64807541241162603</v>
      </c>
      <c r="V1553" s="316"/>
      <c r="W1553" s="452"/>
      <c r="X1553" s="452"/>
      <c r="Y1553" s="452"/>
      <c r="Z1553" s="452"/>
      <c r="AA1553" s="452"/>
      <c r="AB1553" s="452"/>
      <c r="AC1553" s="452"/>
      <c r="AD1553" s="311"/>
    </row>
    <row r="1554" spans="1:30" ht="20.100000000000001" customHeight="1">
      <c r="A1554" s="311"/>
      <c r="B1554" s="311"/>
      <c r="C1554" s="452"/>
      <c r="D1554" s="311" t="s">
        <v>8929</v>
      </c>
      <c r="E1554" s="452"/>
      <c r="F1554" s="531">
        <v>2</v>
      </c>
      <c r="G1554" s="314">
        <v>5.0213406979663568E-2</v>
      </c>
      <c r="H1554" s="356"/>
      <c r="I1554" s="314"/>
      <c r="J1554" s="356">
        <v>6</v>
      </c>
      <c r="K1554" s="314">
        <f t="shared" si="2"/>
        <v>0.14419610670511895</v>
      </c>
      <c r="L1554" s="356">
        <v>3</v>
      </c>
      <c r="M1554" s="314">
        <v>6.9816150802885737E-2</v>
      </c>
      <c r="N1554" s="356">
        <v>1</v>
      </c>
      <c r="O1554" s="314">
        <v>2.2742779167614281E-2</v>
      </c>
      <c r="P1554" s="315">
        <v>3</v>
      </c>
      <c r="Q1554" s="316">
        <v>6.5703022339027597E-2</v>
      </c>
      <c r="R1554" s="315">
        <v>10</v>
      </c>
      <c r="S1554" s="316">
        <v>0.21381227282446014</v>
      </c>
      <c r="T1554" s="315">
        <v>10</v>
      </c>
      <c r="U1554" s="316">
        <v>0.19638648860958366</v>
      </c>
      <c r="V1554" s="316"/>
      <c r="W1554" s="452"/>
      <c r="X1554" s="452"/>
      <c r="Y1554" s="452"/>
      <c r="Z1554" s="452"/>
      <c r="AA1554" s="452"/>
      <c r="AB1554" s="452"/>
      <c r="AC1554" s="452"/>
      <c r="AD1554" s="311"/>
    </row>
    <row r="1555" spans="1:30" ht="20.100000000000001" customHeight="1">
      <c r="A1555" s="311"/>
      <c r="B1555" s="311"/>
      <c r="C1555" s="452"/>
      <c r="D1555" s="311" t="s">
        <v>8930</v>
      </c>
      <c r="E1555" s="452"/>
      <c r="F1555" s="531">
        <v>4</v>
      </c>
      <c r="G1555" s="314">
        <v>0.10042681395932714</v>
      </c>
      <c r="H1555" s="356">
        <v>4</v>
      </c>
      <c r="I1555" s="314">
        <v>9.7991180793728566E-2</v>
      </c>
      <c r="J1555" s="356">
        <v>11</v>
      </c>
      <c r="K1555" s="314">
        <f t="shared" si="2"/>
        <v>0.26435952895938475</v>
      </c>
      <c r="L1555" s="356">
        <v>1</v>
      </c>
      <c r="M1555" s="314">
        <v>2.3272050267628578E-2</v>
      </c>
      <c r="N1555" s="356">
        <v>5</v>
      </c>
      <c r="O1555" s="314">
        <v>0.11371389583807141</v>
      </c>
      <c r="P1555" s="315"/>
      <c r="Q1555" s="316"/>
      <c r="R1555" s="315"/>
      <c r="S1555" s="316"/>
      <c r="T1555" s="315"/>
      <c r="U1555" s="316"/>
      <c r="V1555" s="316"/>
      <c r="W1555" s="452"/>
      <c r="X1555" s="452"/>
      <c r="Y1555" s="452"/>
      <c r="Z1555" s="452"/>
      <c r="AA1555" s="452"/>
      <c r="AB1555" s="452"/>
      <c r="AC1555" s="452"/>
      <c r="AD1555" s="311"/>
    </row>
    <row r="1556" spans="1:30" ht="20.100000000000001" customHeight="1">
      <c r="A1556" s="311"/>
      <c r="B1556" s="311"/>
      <c r="C1556" s="452"/>
      <c r="D1556" s="311" t="s">
        <v>7417</v>
      </c>
      <c r="E1556" s="452"/>
      <c r="F1556" s="531">
        <v>2</v>
      </c>
      <c r="G1556" s="314">
        <v>5.0213406979663568E-2</v>
      </c>
      <c r="H1556" s="356">
        <v>2</v>
      </c>
      <c r="I1556" s="314">
        <v>4.8995590396864283E-2</v>
      </c>
      <c r="J1556" s="356">
        <v>1</v>
      </c>
      <c r="K1556" s="314">
        <f t="shared" si="2"/>
        <v>2.4032684450853159E-2</v>
      </c>
      <c r="L1556" s="356">
        <v>2</v>
      </c>
      <c r="M1556" s="314">
        <v>4.6544100535257156E-2</v>
      </c>
      <c r="N1556" s="356">
        <v>1</v>
      </c>
      <c r="O1556" s="314">
        <v>2.2742779167614281E-2</v>
      </c>
      <c r="P1556" s="315">
        <v>2</v>
      </c>
      <c r="Q1556" s="316"/>
      <c r="R1556" s="315">
        <v>6</v>
      </c>
      <c r="S1556" s="316">
        <v>0.12828736369467608</v>
      </c>
      <c r="T1556" s="315">
        <v>43</v>
      </c>
      <c r="U1556" s="316">
        <v>0.84446190102120977</v>
      </c>
      <c r="V1556" s="316"/>
      <c r="W1556" s="452"/>
      <c r="X1556" s="452"/>
      <c r="Y1556" s="452"/>
      <c r="Z1556" s="452"/>
      <c r="AA1556" s="452"/>
      <c r="AB1556" s="452"/>
      <c r="AC1556" s="452"/>
      <c r="AD1556" s="311"/>
    </row>
    <row r="1557" spans="1:30" ht="20.100000000000001" customHeight="1">
      <c r="A1557" s="311"/>
      <c r="B1557" s="311"/>
      <c r="C1557" s="452"/>
      <c r="D1557" s="311" t="s">
        <v>7418</v>
      </c>
      <c r="E1557" s="452"/>
      <c r="F1557" s="531"/>
      <c r="G1557" s="314"/>
      <c r="H1557" s="356">
        <v>1</v>
      </c>
      <c r="I1557" s="314">
        <v>2.4497795198432142E-2</v>
      </c>
      <c r="J1557" s="356">
        <v>1</v>
      </c>
      <c r="K1557" s="314">
        <f t="shared" si="2"/>
        <v>2.4032684450853159E-2</v>
      </c>
      <c r="L1557" s="356"/>
      <c r="M1557" s="314"/>
      <c r="N1557" s="356"/>
      <c r="O1557" s="314"/>
      <c r="P1557" s="315">
        <v>1</v>
      </c>
      <c r="Q1557" s="316"/>
      <c r="R1557" s="315">
        <v>5</v>
      </c>
      <c r="S1557" s="316">
        <v>0.10690613641223007</v>
      </c>
      <c r="T1557" s="315">
        <v>33</v>
      </c>
      <c r="U1557" s="316">
        <v>0.64807541241162603</v>
      </c>
      <c r="V1557" s="316"/>
      <c r="W1557" s="452"/>
      <c r="X1557" s="452"/>
      <c r="Y1557" s="452"/>
      <c r="Z1557" s="452"/>
      <c r="AA1557" s="452"/>
      <c r="AB1557" s="452"/>
      <c r="AC1557" s="452"/>
      <c r="AD1557" s="311"/>
    </row>
    <row r="1558" spans="1:30" ht="20.100000000000001" customHeight="1">
      <c r="A1558" s="311"/>
      <c r="B1558" s="311"/>
      <c r="C1558" s="452"/>
      <c r="D1558" s="311" t="s">
        <v>9027</v>
      </c>
      <c r="E1558" s="452"/>
      <c r="F1558" s="531">
        <v>3743</v>
      </c>
      <c r="G1558" s="314">
        <v>93.974391162440369</v>
      </c>
      <c r="H1558" s="356">
        <v>3809</v>
      </c>
      <c r="I1558" s="314">
        <v>93.312101910828019</v>
      </c>
      <c r="J1558" s="356">
        <v>3866</v>
      </c>
      <c r="K1558" s="314">
        <f t="shared" si="2"/>
        <v>92.910358086998315</v>
      </c>
      <c r="L1558" s="356">
        <v>3881</v>
      </c>
      <c r="M1558" s="314">
        <v>90.318827088666509</v>
      </c>
      <c r="N1558" s="356">
        <v>3950</v>
      </c>
      <c r="O1558" s="314">
        <v>89.833977712076418</v>
      </c>
      <c r="P1558" s="315">
        <v>3978</v>
      </c>
      <c r="Q1558" s="316">
        <v>87.122207621550587</v>
      </c>
      <c r="R1558" s="315">
        <v>3782</v>
      </c>
      <c r="S1558" s="316">
        <v>80.863801582210826</v>
      </c>
      <c r="T1558" s="315">
        <v>3358</v>
      </c>
      <c r="U1558" s="316">
        <v>65.946582875098187</v>
      </c>
      <c r="V1558" s="316"/>
      <c r="W1558" s="452"/>
      <c r="X1558" s="452"/>
      <c r="Y1558" s="452"/>
      <c r="Z1558" s="452"/>
      <c r="AA1558" s="452"/>
      <c r="AB1558" s="452"/>
      <c r="AC1558" s="452"/>
      <c r="AD1558" s="311"/>
    </row>
    <row r="1559" spans="1:30" ht="20.100000000000001" customHeight="1">
      <c r="A1559" s="374" t="s">
        <v>3331</v>
      </c>
      <c r="B1559" s="374" t="s">
        <v>1196</v>
      </c>
      <c r="C1559" s="481" t="s">
        <v>9470</v>
      </c>
      <c r="D1559" s="374"/>
      <c r="E1559" s="481"/>
      <c r="F1559" s="443"/>
      <c r="G1559" s="444"/>
      <c r="H1559" s="443">
        <v>1</v>
      </c>
      <c r="I1559" s="444">
        <v>100</v>
      </c>
      <c r="J1559" s="443">
        <v>1</v>
      </c>
      <c r="K1559" s="444">
        <v>100</v>
      </c>
      <c r="L1559" s="443"/>
      <c r="M1559" s="444"/>
      <c r="N1559" s="443"/>
      <c r="O1559" s="444"/>
      <c r="P1559" s="471">
        <v>1</v>
      </c>
      <c r="Q1559" s="465">
        <v>100</v>
      </c>
      <c r="R1559" s="471">
        <v>5</v>
      </c>
      <c r="S1559" s="465">
        <v>100</v>
      </c>
      <c r="T1559" s="471">
        <v>33</v>
      </c>
      <c r="U1559" s="465">
        <v>100</v>
      </c>
      <c r="V1559" s="465" t="s">
        <v>8028</v>
      </c>
      <c r="W1559" s="358" t="s">
        <v>7010</v>
      </c>
      <c r="X1559" s="358" t="s">
        <v>7010</v>
      </c>
      <c r="Y1559" s="358" t="s">
        <v>7010</v>
      </c>
      <c r="Z1559" s="358" t="s">
        <v>7010</v>
      </c>
      <c r="AA1559" s="358" t="s">
        <v>7010</v>
      </c>
      <c r="AB1559" s="358" t="s">
        <v>7010</v>
      </c>
      <c r="AC1559" s="358" t="s">
        <v>7010</v>
      </c>
      <c r="AD1559" s="374"/>
    </row>
    <row r="1560" spans="1:30" ht="20.100000000000001" customHeight="1">
      <c r="A1560" s="374" t="s">
        <v>3332</v>
      </c>
      <c r="B1560" s="374" t="s">
        <v>1197</v>
      </c>
      <c r="C1560" s="358" t="s">
        <v>9028</v>
      </c>
      <c r="D1560" s="374" t="s">
        <v>2267</v>
      </c>
      <c r="E1560" s="358"/>
      <c r="F1560" s="443">
        <v>23</v>
      </c>
      <c r="G1560" s="444">
        <v>9.5833333333333339</v>
      </c>
      <c r="H1560" s="443">
        <v>28</v>
      </c>
      <c r="I1560" s="444">
        <v>10.256410256410257</v>
      </c>
      <c r="J1560" s="443">
        <v>40</v>
      </c>
      <c r="K1560" s="444">
        <f>J1560/296*100</f>
        <v>13.513513513513514</v>
      </c>
      <c r="L1560" s="443">
        <v>37</v>
      </c>
      <c r="M1560" s="444">
        <v>8.8942307692307701</v>
      </c>
      <c r="N1560" s="443">
        <v>43</v>
      </c>
      <c r="O1560" s="444">
        <v>9.6196868008948542</v>
      </c>
      <c r="P1560" s="471">
        <v>67</v>
      </c>
      <c r="Q1560" s="465">
        <v>11.394557823129253</v>
      </c>
      <c r="R1560" s="471">
        <v>110</v>
      </c>
      <c r="S1560" s="465">
        <v>12.29050279329609</v>
      </c>
      <c r="T1560" s="471">
        <v>153</v>
      </c>
      <c r="U1560" s="465">
        <v>8.8235294117647065</v>
      </c>
      <c r="V1560" s="465" t="s">
        <v>8028</v>
      </c>
      <c r="W1560" s="358" t="s">
        <v>7010</v>
      </c>
      <c r="X1560" s="358" t="s">
        <v>7010</v>
      </c>
      <c r="Y1560" s="358" t="s">
        <v>7010</v>
      </c>
      <c r="Z1560" s="358" t="s">
        <v>7010</v>
      </c>
      <c r="AA1560" s="358" t="s">
        <v>7010</v>
      </c>
      <c r="AB1560" s="358" t="s">
        <v>7010</v>
      </c>
      <c r="AC1560" s="358" t="s">
        <v>7010</v>
      </c>
      <c r="AD1560" s="374"/>
    </row>
    <row r="1561" spans="1:30" ht="20.100000000000001" customHeight="1">
      <c r="A1561" s="311"/>
      <c r="B1561" s="311"/>
      <c r="C1561" s="452"/>
      <c r="D1561" s="311" t="s">
        <v>2268</v>
      </c>
      <c r="E1561" s="452"/>
      <c r="F1561" s="531">
        <v>31</v>
      </c>
      <c r="G1561" s="314">
        <v>12.916666666666666</v>
      </c>
      <c r="H1561" s="356">
        <v>38</v>
      </c>
      <c r="I1561" s="314">
        <v>13.91941391941392</v>
      </c>
      <c r="J1561" s="356">
        <v>47</v>
      </c>
      <c r="K1561" s="314">
        <f t="shared" ref="K1561:K1591" si="3">J1561/296*100</f>
        <v>15.878378378378377</v>
      </c>
      <c r="L1561" s="356">
        <v>83</v>
      </c>
      <c r="M1561" s="314">
        <v>19.951923076923077</v>
      </c>
      <c r="N1561" s="356">
        <v>71</v>
      </c>
      <c r="O1561" s="314">
        <v>15.883668903803132</v>
      </c>
      <c r="P1561" s="315">
        <v>94</v>
      </c>
      <c r="Q1561" s="316">
        <v>15.986394557823129</v>
      </c>
      <c r="R1561" s="315">
        <v>121</v>
      </c>
      <c r="S1561" s="316">
        <v>13.519553072625698</v>
      </c>
      <c r="T1561" s="315">
        <v>274</v>
      </c>
      <c r="U1561" s="316">
        <v>15.801614763552481</v>
      </c>
      <c r="V1561" s="316"/>
      <c r="W1561" s="452"/>
      <c r="X1561" s="452"/>
      <c r="Y1561" s="452"/>
      <c r="Z1561" s="452"/>
      <c r="AA1561" s="452"/>
      <c r="AB1561" s="452"/>
      <c r="AC1561" s="452"/>
      <c r="AD1561" s="311"/>
    </row>
    <row r="1562" spans="1:30" ht="20.100000000000001" customHeight="1">
      <c r="A1562" s="311"/>
      <c r="B1562" s="311"/>
      <c r="C1562" s="452"/>
      <c r="D1562" s="311" t="s">
        <v>2269</v>
      </c>
      <c r="E1562" s="452"/>
      <c r="F1562" s="531">
        <v>7</v>
      </c>
      <c r="G1562" s="314">
        <v>2.9166666666666665</v>
      </c>
      <c r="H1562" s="356">
        <v>4</v>
      </c>
      <c r="I1562" s="314">
        <v>1.4652014652014651</v>
      </c>
      <c r="J1562" s="356">
        <v>3</v>
      </c>
      <c r="K1562" s="314">
        <f t="shared" si="3"/>
        <v>1.0135135135135136</v>
      </c>
      <c r="L1562" s="356">
        <v>10</v>
      </c>
      <c r="M1562" s="314">
        <v>2.4038461538461542</v>
      </c>
      <c r="N1562" s="356">
        <v>4</v>
      </c>
      <c r="O1562" s="314">
        <v>0.89485458612975388</v>
      </c>
      <c r="P1562" s="315">
        <v>10</v>
      </c>
      <c r="Q1562" s="316">
        <v>1.7006802721088434</v>
      </c>
      <c r="R1562" s="315">
        <v>14</v>
      </c>
      <c r="S1562" s="316">
        <v>1.5642458100558658</v>
      </c>
      <c r="T1562" s="315">
        <v>21</v>
      </c>
      <c r="U1562" s="316">
        <v>1.2110726643598615</v>
      </c>
      <c r="V1562" s="316"/>
      <c r="W1562" s="452"/>
      <c r="X1562" s="452"/>
      <c r="Y1562" s="452"/>
      <c r="Z1562" s="452"/>
      <c r="AA1562" s="452"/>
      <c r="AB1562" s="452"/>
      <c r="AC1562" s="452"/>
      <c r="AD1562" s="311"/>
    </row>
    <row r="1563" spans="1:30" ht="20.100000000000001" customHeight="1">
      <c r="A1563" s="311"/>
      <c r="B1563" s="311"/>
      <c r="C1563" s="452"/>
      <c r="D1563" s="311" t="s">
        <v>2270</v>
      </c>
      <c r="E1563" s="452"/>
      <c r="F1563" s="531">
        <v>10</v>
      </c>
      <c r="G1563" s="314">
        <v>4.166666666666667</v>
      </c>
      <c r="H1563" s="356">
        <v>16</v>
      </c>
      <c r="I1563" s="314">
        <v>5.8608058608058604</v>
      </c>
      <c r="J1563" s="356">
        <v>6</v>
      </c>
      <c r="K1563" s="314">
        <f t="shared" si="3"/>
        <v>2.0270270270270272</v>
      </c>
      <c r="L1563" s="356">
        <v>11</v>
      </c>
      <c r="M1563" s="314">
        <v>2.6442307692307692</v>
      </c>
      <c r="N1563" s="356">
        <v>8</v>
      </c>
      <c r="O1563" s="314">
        <v>1.7897091722595078</v>
      </c>
      <c r="P1563" s="315">
        <v>19</v>
      </c>
      <c r="Q1563" s="316">
        <v>3.2312925170068025</v>
      </c>
      <c r="R1563" s="315">
        <v>10</v>
      </c>
      <c r="S1563" s="316">
        <v>1.1173184357541899</v>
      </c>
      <c r="T1563" s="315">
        <v>24</v>
      </c>
      <c r="U1563" s="316">
        <v>1.3840830449826989</v>
      </c>
      <c r="V1563" s="316"/>
      <c r="W1563" s="452"/>
      <c r="X1563" s="452"/>
      <c r="Y1563" s="452"/>
      <c r="Z1563" s="452"/>
      <c r="AA1563" s="452"/>
      <c r="AB1563" s="452"/>
      <c r="AC1563" s="452"/>
      <c r="AD1563" s="311"/>
    </row>
    <row r="1564" spans="1:30" ht="20.100000000000001" customHeight="1">
      <c r="A1564" s="311"/>
      <c r="B1564" s="311"/>
      <c r="C1564" s="452"/>
      <c r="D1564" s="311" t="s">
        <v>2271</v>
      </c>
      <c r="E1564" s="452"/>
      <c r="F1564" s="531">
        <v>7</v>
      </c>
      <c r="G1564" s="314">
        <v>2.9166666666666665</v>
      </c>
      <c r="H1564" s="356">
        <v>4</v>
      </c>
      <c r="I1564" s="314">
        <v>1.4652014652014651</v>
      </c>
      <c r="J1564" s="356">
        <v>6</v>
      </c>
      <c r="K1564" s="314">
        <f t="shared" si="3"/>
        <v>2.0270270270270272</v>
      </c>
      <c r="L1564" s="356">
        <v>12</v>
      </c>
      <c r="M1564" s="314">
        <v>2.8846153846153846</v>
      </c>
      <c r="N1564" s="356">
        <v>3</v>
      </c>
      <c r="O1564" s="314">
        <v>0.67114093959731547</v>
      </c>
      <c r="P1564" s="315">
        <v>6</v>
      </c>
      <c r="Q1564" s="316">
        <v>1.0204081632653061</v>
      </c>
      <c r="R1564" s="315">
        <v>6</v>
      </c>
      <c r="S1564" s="316">
        <v>0.67039106145251393</v>
      </c>
      <c r="T1564" s="315">
        <v>25</v>
      </c>
      <c r="U1564" s="316">
        <v>1.441753171856978</v>
      </c>
      <c r="V1564" s="316"/>
      <c r="W1564" s="452"/>
      <c r="X1564" s="452"/>
      <c r="Y1564" s="452"/>
      <c r="Z1564" s="452"/>
      <c r="AA1564" s="452"/>
      <c r="AB1564" s="452"/>
      <c r="AC1564" s="452"/>
      <c r="AD1564" s="311"/>
    </row>
    <row r="1565" spans="1:30" ht="20.100000000000001" customHeight="1">
      <c r="A1565" s="311"/>
      <c r="B1565" s="311"/>
      <c r="C1565" s="452"/>
      <c r="D1565" s="311" t="s">
        <v>2272</v>
      </c>
      <c r="E1565" s="452"/>
      <c r="F1565" s="531">
        <v>37</v>
      </c>
      <c r="G1565" s="314">
        <v>15.416666666666666</v>
      </c>
      <c r="H1565" s="356">
        <v>39</v>
      </c>
      <c r="I1565" s="314">
        <v>14.285714285714286</v>
      </c>
      <c r="J1565" s="356">
        <v>29</v>
      </c>
      <c r="K1565" s="314">
        <f t="shared" si="3"/>
        <v>9.7972972972972965</v>
      </c>
      <c r="L1565" s="356">
        <v>43</v>
      </c>
      <c r="M1565" s="314">
        <v>10.336538461538462</v>
      </c>
      <c r="N1565" s="356">
        <v>53</v>
      </c>
      <c r="O1565" s="314">
        <v>11.856823266219239</v>
      </c>
      <c r="P1565" s="315">
        <v>76</v>
      </c>
      <c r="Q1565" s="316">
        <v>12.92517006802721</v>
      </c>
      <c r="R1565" s="315">
        <v>111</v>
      </c>
      <c r="S1565" s="316">
        <v>12.402234636871508</v>
      </c>
      <c r="T1565" s="315">
        <v>212</v>
      </c>
      <c r="U1565" s="316">
        <v>12.226066897347174</v>
      </c>
      <c r="V1565" s="316"/>
      <c r="W1565" s="452"/>
      <c r="X1565" s="452"/>
      <c r="Y1565" s="452"/>
      <c r="Z1565" s="452"/>
      <c r="AA1565" s="452"/>
      <c r="AB1565" s="452"/>
      <c r="AC1565" s="452"/>
      <c r="AD1565" s="311"/>
    </row>
    <row r="1566" spans="1:30" ht="20.100000000000001" customHeight="1">
      <c r="A1566" s="311"/>
      <c r="B1566" s="311"/>
      <c r="C1566" s="452"/>
      <c r="D1566" s="311" t="s">
        <v>8915</v>
      </c>
      <c r="E1566" s="452"/>
      <c r="F1566" s="531">
        <v>4</v>
      </c>
      <c r="G1566" s="314">
        <v>1.6666666666666667</v>
      </c>
      <c r="H1566" s="356">
        <v>4</v>
      </c>
      <c r="I1566" s="314">
        <v>1.4652014652014651</v>
      </c>
      <c r="J1566" s="356">
        <v>4</v>
      </c>
      <c r="K1566" s="314">
        <f t="shared" si="3"/>
        <v>1.3513513513513513</v>
      </c>
      <c r="L1566" s="356">
        <v>18</v>
      </c>
      <c r="M1566" s="314">
        <v>4.3269230769230766</v>
      </c>
      <c r="N1566" s="356">
        <v>3</v>
      </c>
      <c r="O1566" s="314">
        <v>0.67114093959731547</v>
      </c>
      <c r="P1566" s="315">
        <v>13</v>
      </c>
      <c r="Q1566" s="316">
        <v>2.2108843537414966</v>
      </c>
      <c r="R1566" s="315">
        <v>10</v>
      </c>
      <c r="S1566" s="316">
        <v>1.1173184357541899</v>
      </c>
      <c r="T1566" s="315">
        <v>32</v>
      </c>
      <c r="U1566" s="316">
        <v>1.8454440599769319</v>
      </c>
      <c r="V1566" s="316"/>
      <c r="W1566" s="452"/>
      <c r="X1566" s="452"/>
      <c r="Y1566" s="452"/>
      <c r="Z1566" s="452"/>
      <c r="AA1566" s="452"/>
      <c r="AB1566" s="452"/>
      <c r="AC1566" s="452"/>
      <c r="AD1566" s="311"/>
    </row>
    <row r="1567" spans="1:30" ht="20.100000000000001" customHeight="1">
      <c r="A1567" s="311"/>
      <c r="B1567" s="311"/>
      <c r="C1567" s="452"/>
      <c r="D1567" s="311" t="s">
        <v>2274</v>
      </c>
      <c r="E1567" s="452"/>
      <c r="F1567" s="531">
        <v>4</v>
      </c>
      <c r="G1567" s="314">
        <v>1.6666666666666667</v>
      </c>
      <c r="H1567" s="356">
        <v>4</v>
      </c>
      <c r="I1567" s="314">
        <v>1.4652014652014651</v>
      </c>
      <c r="J1567" s="356">
        <v>4</v>
      </c>
      <c r="K1567" s="314">
        <f t="shared" si="3"/>
        <v>1.3513513513513513</v>
      </c>
      <c r="L1567" s="356">
        <v>8</v>
      </c>
      <c r="M1567" s="314">
        <v>1.9230769230769231</v>
      </c>
      <c r="N1567" s="356">
        <v>4</v>
      </c>
      <c r="O1567" s="314">
        <v>0.89485458612975388</v>
      </c>
      <c r="P1567" s="315">
        <v>11</v>
      </c>
      <c r="Q1567" s="316">
        <v>1.870748299319728</v>
      </c>
      <c r="R1567" s="315">
        <v>22</v>
      </c>
      <c r="S1567" s="316">
        <v>2.4581005586592179</v>
      </c>
      <c r="T1567" s="315">
        <v>61</v>
      </c>
      <c r="U1567" s="316">
        <v>3.5178777393310265</v>
      </c>
      <c r="V1567" s="316"/>
      <c r="W1567" s="452"/>
      <c r="X1567" s="452"/>
      <c r="Y1567" s="452"/>
      <c r="Z1567" s="452"/>
      <c r="AA1567" s="452"/>
      <c r="AB1567" s="452"/>
      <c r="AC1567" s="452"/>
      <c r="AD1567" s="311"/>
    </row>
    <row r="1568" spans="1:30" ht="20.100000000000001" customHeight="1">
      <c r="A1568" s="311"/>
      <c r="B1568" s="311"/>
      <c r="C1568" s="452"/>
      <c r="D1568" s="311" t="s">
        <v>8916</v>
      </c>
      <c r="E1568" s="452"/>
      <c r="F1568" s="531">
        <v>1</v>
      </c>
      <c r="G1568" s="314">
        <v>0.41666666666666669</v>
      </c>
      <c r="H1568" s="356"/>
      <c r="I1568" s="314"/>
      <c r="J1568" s="356"/>
      <c r="K1568" s="314"/>
      <c r="L1568" s="356">
        <v>1</v>
      </c>
      <c r="M1568" s="314">
        <v>0.24038461538461539</v>
      </c>
      <c r="N1568" s="356">
        <v>7</v>
      </c>
      <c r="O1568" s="314">
        <v>1.5659955257270695</v>
      </c>
      <c r="P1568" s="315">
        <v>3</v>
      </c>
      <c r="Q1568" s="316">
        <v>0.51020408163265307</v>
      </c>
      <c r="R1568" s="315">
        <v>6</v>
      </c>
      <c r="S1568" s="316">
        <v>0.67039106145251393</v>
      </c>
      <c r="T1568" s="315">
        <v>23</v>
      </c>
      <c r="U1568" s="316">
        <v>1.3264129181084199</v>
      </c>
      <c r="V1568" s="316"/>
      <c r="W1568" s="452"/>
      <c r="X1568" s="452"/>
      <c r="Y1568" s="452"/>
      <c r="Z1568" s="452"/>
      <c r="AA1568" s="452"/>
      <c r="AB1568" s="452"/>
      <c r="AC1568" s="452"/>
      <c r="AD1568" s="311"/>
    </row>
    <row r="1569" spans="1:30" ht="20.100000000000001" customHeight="1">
      <c r="A1569" s="311"/>
      <c r="B1569" s="311"/>
      <c r="C1569" s="452"/>
      <c r="D1569" s="311" t="s">
        <v>8917</v>
      </c>
      <c r="E1569" s="452"/>
      <c r="F1569" s="531">
        <v>3</v>
      </c>
      <c r="G1569" s="314">
        <v>1.25</v>
      </c>
      <c r="H1569" s="356">
        <v>1</v>
      </c>
      <c r="I1569" s="314">
        <v>0.36630036630036628</v>
      </c>
      <c r="J1569" s="356">
        <v>2</v>
      </c>
      <c r="K1569" s="314">
        <f t="shared" si="3"/>
        <v>0.67567567567567566</v>
      </c>
      <c r="L1569" s="356">
        <v>1</v>
      </c>
      <c r="M1569" s="314">
        <v>0.24038461538461539</v>
      </c>
      <c r="N1569" s="356">
        <v>5</v>
      </c>
      <c r="O1569" s="314">
        <v>1.1185682326621924</v>
      </c>
      <c r="P1569" s="315">
        <v>2</v>
      </c>
      <c r="Q1569" s="316">
        <v>0.3401360544217687</v>
      </c>
      <c r="R1569" s="315">
        <v>5</v>
      </c>
      <c r="S1569" s="316">
        <v>0.55865921787709494</v>
      </c>
      <c r="T1569" s="315">
        <v>7</v>
      </c>
      <c r="U1569" s="316">
        <v>0.40369088811995385</v>
      </c>
      <c r="V1569" s="316"/>
      <c r="W1569" s="452"/>
      <c r="X1569" s="452"/>
      <c r="Y1569" s="452"/>
      <c r="Z1569" s="452"/>
      <c r="AA1569" s="452"/>
      <c r="AB1569" s="452"/>
      <c r="AC1569" s="452"/>
      <c r="AD1569" s="311"/>
    </row>
    <row r="1570" spans="1:30" ht="20.100000000000001" customHeight="1">
      <c r="A1570" s="311"/>
      <c r="B1570" s="311"/>
      <c r="C1570" s="452"/>
      <c r="D1570" s="311" t="s">
        <v>8918</v>
      </c>
      <c r="E1570" s="452"/>
      <c r="F1570" s="531">
        <v>1</v>
      </c>
      <c r="G1570" s="314">
        <v>0.41666666666666669</v>
      </c>
      <c r="H1570" s="356">
        <v>2</v>
      </c>
      <c r="I1570" s="314">
        <v>0.73260073260073255</v>
      </c>
      <c r="J1570" s="356">
        <v>5</v>
      </c>
      <c r="K1570" s="314">
        <f t="shared" si="3"/>
        <v>1.6891891891891893</v>
      </c>
      <c r="L1570" s="356">
        <v>1</v>
      </c>
      <c r="M1570" s="314">
        <v>0.24038461538461539</v>
      </c>
      <c r="N1570" s="356">
        <v>7</v>
      </c>
      <c r="O1570" s="314">
        <v>1.5659955257270695</v>
      </c>
      <c r="P1570" s="315">
        <v>4</v>
      </c>
      <c r="Q1570" s="316">
        <v>0.68027210884353739</v>
      </c>
      <c r="R1570" s="315">
        <v>13</v>
      </c>
      <c r="S1570" s="316">
        <v>1.4525139664804469</v>
      </c>
      <c r="T1570" s="315">
        <v>33</v>
      </c>
      <c r="U1570" s="316">
        <v>1.9031141868512111</v>
      </c>
      <c r="V1570" s="316"/>
      <c r="W1570" s="452"/>
      <c r="X1570" s="452"/>
      <c r="Y1570" s="452"/>
      <c r="Z1570" s="452"/>
      <c r="AA1570" s="452"/>
      <c r="AB1570" s="452"/>
      <c r="AC1570" s="452"/>
      <c r="AD1570" s="311"/>
    </row>
    <row r="1571" spans="1:30" ht="20.100000000000001" customHeight="1">
      <c r="A1571" s="311"/>
      <c r="B1571" s="311"/>
      <c r="C1571" s="452"/>
      <c r="D1571" s="311" t="s">
        <v>7436</v>
      </c>
      <c r="E1571" s="452"/>
      <c r="F1571" s="531"/>
      <c r="G1571" s="314"/>
      <c r="H1571" s="356">
        <v>3</v>
      </c>
      <c r="I1571" s="314">
        <v>1.098901098901099</v>
      </c>
      <c r="J1571" s="356"/>
      <c r="K1571" s="314"/>
      <c r="L1571" s="356"/>
      <c r="M1571" s="314"/>
      <c r="N1571" s="356"/>
      <c r="O1571" s="314"/>
      <c r="P1571" s="315">
        <v>13</v>
      </c>
      <c r="Q1571" s="316">
        <v>2.2108843537414966</v>
      </c>
      <c r="R1571" s="315">
        <v>19</v>
      </c>
      <c r="S1571" s="316">
        <v>2.1229050279329611</v>
      </c>
      <c r="T1571" s="315">
        <v>37</v>
      </c>
      <c r="U1571" s="316">
        <v>2.1337946943483277</v>
      </c>
      <c r="V1571" s="316"/>
      <c r="W1571" s="452"/>
      <c r="X1571" s="452"/>
      <c r="Y1571" s="452"/>
      <c r="Z1571" s="452"/>
      <c r="AA1571" s="452"/>
      <c r="AB1571" s="452"/>
      <c r="AC1571" s="452"/>
      <c r="AD1571" s="311"/>
    </row>
    <row r="1572" spans="1:30" ht="20.100000000000001" customHeight="1">
      <c r="A1572" s="311"/>
      <c r="B1572" s="311"/>
      <c r="C1572" s="452"/>
      <c r="D1572" s="311" t="s">
        <v>8919</v>
      </c>
      <c r="E1572" s="452"/>
      <c r="F1572" s="531">
        <v>1</v>
      </c>
      <c r="G1572" s="314">
        <v>0.41666666666666669</v>
      </c>
      <c r="H1572" s="356">
        <v>2</v>
      </c>
      <c r="I1572" s="314">
        <v>0.73260073260073255</v>
      </c>
      <c r="J1572" s="356">
        <v>1</v>
      </c>
      <c r="K1572" s="314">
        <f t="shared" si="3"/>
        <v>0.33783783783783783</v>
      </c>
      <c r="L1572" s="356">
        <v>3</v>
      </c>
      <c r="M1572" s="314">
        <v>0.72115384615384615</v>
      </c>
      <c r="N1572" s="356">
        <v>7</v>
      </c>
      <c r="O1572" s="314">
        <v>1.5659955257270695</v>
      </c>
      <c r="P1572" s="315">
        <v>13</v>
      </c>
      <c r="Q1572" s="316">
        <v>2.2108843537414966</v>
      </c>
      <c r="R1572" s="315">
        <v>15</v>
      </c>
      <c r="S1572" s="316">
        <v>1.6759776536312849</v>
      </c>
      <c r="T1572" s="315">
        <v>40</v>
      </c>
      <c r="U1572" s="316">
        <v>2.306805074971165</v>
      </c>
      <c r="V1572" s="316"/>
      <c r="W1572" s="452"/>
      <c r="X1572" s="452"/>
      <c r="Y1572" s="452"/>
      <c r="Z1572" s="452"/>
      <c r="AA1572" s="452"/>
      <c r="AB1572" s="452"/>
      <c r="AC1572" s="452"/>
      <c r="AD1572" s="311"/>
    </row>
    <row r="1573" spans="1:30" ht="20.100000000000001" customHeight="1">
      <c r="A1573" s="311"/>
      <c r="B1573" s="311"/>
      <c r="C1573" s="452"/>
      <c r="D1573" s="311" t="s">
        <v>8920</v>
      </c>
      <c r="E1573" s="452"/>
      <c r="F1573" s="531">
        <v>3</v>
      </c>
      <c r="G1573" s="314">
        <v>1.25</v>
      </c>
      <c r="H1573" s="356">
        <v>4</v>
      </c>
      <c r="I1573" s="314">
        <v>1.4652014652014651</v>
      </c>
      <c r="J1573" s="356">
        <v>4</v>
      </c>
      <c r="K1573" s="314">
        <f t="shared" si="3"/>
        <v>1.3513513513513513</v>
      </c>
      <c r="L1573" s="356">
        <v>9</v>
      </c>
      <c r="M1573" s="314">
        <v>2.1634615384615383</v>
      </c>
      <c r="N1573" s="356">
        <v>5</v>
      </c>
      <c r="O1573" s="314">
        <v>1.1185682326621924</v>
      </c>
      <c r="P1573" s="315">
        <v>10</v>
      </c>
      <c r="Q1573" s="316">
        <v>1.7006802721088434</v>
      </c>
      <c r="R1573" s="315">
        <v>30</v>
      </c>
      <c r="S1573" s="316">
        <v>3.3519553072625698</v>
      </c>
      <c r="T1573" s="315">
        <v>38</v>
      </c>
      <c r="U1573" s="316">
        <v>2.1914648212226067</v>
      </c>
      <c r="V1573" s="316"/>
      <c r="W1573" s="452"/>
      <c r="X1573" s="452"/>
      <c r="Y1573" s="452"/>
      <c r="Z1573" s="452"/>
      <c r="AA1573" s="452"/>
      <c r="AB1573" s="452"/>
      <c r="AC1573" s="452"/>
      <c r="AD1573" s="311"/>
    </row>
    <row r="1574" spans="1:30" ht="20.100000000000001" customHeight="1">
      <c r="A1574" s="311"/>
      <c r="B1574" s="311"/>
      <c r="C1574" s="452"/>
      <c r="D1574" s="311" t="s">
        <v>8921</v>
      </c>
      <c r="E1574" s="452"/>
      <c r="F1574" s="531">
        <v>1</v>
      </c>
      <c r="G1574" s="314">
        <v>0.41666666666666669</v>
      </c>
      <c r="H1574" s="356"/>
      <c r="I1574" s="314"/>
      <c r="J1574" s="356">
        <v>1</v>
      </c>
      <c r="K1574" s="314">
        <f t="shared" si="3"/>
        <v>0.33783783783783783</v>
      </c>
      <c r="L1574" s="356">
        <v>2</v>
      </c>
      <c r="M1574" s="314">
        <v>0.48076923076923078</v>
      </c>
      <c r="N1574" s="356">
        <v>3</v>
      </c>
      <c r="O1574" s="314">
        <v>0.67114093959731547</v>
      </c>
      <c r="P1574" s="315">
        <v>3</v>
      </c>
      <c r="Q1574" s="316">
        <v>0.51020408163265307</v>
      </c>
      <c r="R1574" s="315">
        <v>1</v>
      </c>
      <c r="S1574" s="316">
        <v>0.11173184357541899</v>
      </c>
      <c r="T1574" s="315">
        <v>9</v>
      </c>
      <c r="U1574" s="316">
        <v>0.51903114186851207</v>
      </c>
      <c r="V1574" s="316"/>
      <c r="W1574" s="452"/>
      <c r="X1574" s="452"/>
      <c r="Y1574" s="452"/>
      <c r="Z1574" s="452"/>
      <c r="AA1574" s="452"/>
      <c r="AB1574" s="452"/>
      <c r="AC1574" s="452"/>
      <c r="AD1574" s="311"/>
    </row>
    <row r="1575" spans="1:30" ht="20.100000000000001" customHeight="1">
      <c r="A1575" s="311"/>
      <c r="B1575" s="311"/>
      <c r="C1575" s="452"/>
      <c r="D1575" s="311" t="s">
        <v>8922</v>
      </c>
      <c r="E1575" s="452"/>
      <c r="F1575" s="531"/>
      <c r="G1575" s="314"/>
      <c r="H1575" s="356"/>
      <c r="I1575" s="314"/>
      <c r="J1575" s="356"/>
      <c r="K1575" s="314"/>
      <c r="L1575" s="356">
        <v>2</v>
      </c>
      <c r="M1575" s="314">
        <v>0.48076923076923078</v>
      </c>
      <c r="N1575" s="356">
        <v>14</v>
      </c>
      <c r="O1575" s="314">
        <v>3.1319910514541389</v>
      </c>
      <c r="P1575" s="315">
        <v>13</v>
      </c>
      <c r="Q1575" s="316">
        <v>2.2108843537414966</v>
      </c>
      <c r="R1575" s="315">
        <v>10</v>
      </c>
      <c r="S1575" s="316">
        <v>1.1173184357541899</v>
      </c>
      <c r="T1575" s="315">
        <v>38</v>
      </c>
      <c r="U1575" s="316">
        <v>2.1914648212226067</v>
      </c>
      <c r="V1575" s="316"/>
      <c r="W1575" s="452"/>
      <c r="X1575" s="452"/>
      <c r="Y1575" s="452"/>
      <c r="Z1575" s="452"/>
      <c r="AA1575" s="452"/>
      <c r="AB1575" s="452"/>
      <c r="AC1575" s="452"/>
      <c r="AD1575" s="311"/>
    </row>
    <row r="1576" spans="1:30" ht="20.100000000000001" customHeight="1">
      <c r="A1576" s="311"/>
      <c r="B1576" s="311"/>
      <c r="C1576" s="452"/>
      <c r="D1576" s="311" t="s">
        <v>8923</v>
      </c>
      <c r="E1576" s="452"/>
      <c r="F1576" s="531">
        <v>4</v>
      </c>
      <c r="G1576" s="314">
        <v>1.6666666666666667</v>
      </c>
      <c r="H1576" s="356"/>
      <c r="I1576" s="314"/>
      <c r="J1576" s="356">
        <v>4</v>
      </c>
      <c r="K1576" s="314">
        <f t="shared" si="3"/>
        <v>1.3513513513513513</v>
      </c>
      <c r="L1576" s="356">
        <v>7</v>
      </c>
      <c r="M1576" s="314">
        <v>1.6826923076923077</v>
      </c>
      <c r="N1576" s="356">
        <v>18</v>
      </c>
      <c r="O1576" s="314">
        <v>4.026845637583893</v>
      </c>
      <c r="P1576" s="315">
        <v>19</v>
      </c>
      <c r="Q1576" s="316">
        <v>3.2312925170068025</v>
      </c>
      <c r="R1576" s="315">
        <v>47</v>
      </c>
      <c r="S1576" s="316">
        <v>5.2513966480446923</v>
      </c>
      <c r="T1576" s="315">
        <v>83</v>
      </c>
      <c r="U1576" s="316">
        <v>4.786620530565167</v>
      </c>
      <c r="V1576" s="316"/>
      <c r="W1576" s="452"/>
      <c r="X1576" s="452"/>
      <c r="Y1576" s="452"/>
      <c r="Z1576" s="452"/>
      <c r="AA1576" s="452"/>
      <c r="AB1576" s="452"/>
      <c r="AC1576" s="452"/>
      <c r="AD1576" s="311"/>
    </row>
    <row r="1577" spans="1:30" ht="20.100000000000001" customHeight="1">
      <c r="A1577" s="311"/>
      <c r="B1577" s="311"/>
      <c r="C1577" s="452"/>
      <c r="D1577" s="311" t="s">
        <v>8924</v>
      </c>
      <c r="E1577" s="452"/>
      <c r="F1577" s="531"/>
      <c r="G1577" s="314"/>
      <c r="H1577" s="356">
        <v>1</v>
      </c>
      <c r="I1577" s="314">
        <v>0.36630036630036628</v>
      </c>
      <c r="J1577" s="356">
        <v>1</v>
      </c>
      <c r="K1577" s="314">
        <f t="shared" si="3"/>
        <v>0.33783783783783783</v>
      </c>
      <c r="L1577" s="356">
        <v>12</v>
      </c>
      <c r="M1577" s="314">
        <v>2.8846153846153846</v>
      </c>
      <c r="N1577" s="356">
        <v>6</v>
      </c>
      <c r="O1577" s="314">
        <v>1.3422818791946309</v>
      </c>
      <c r="P1577" s="315">
        <v>5</v>
      </c>
      <c r="Q1577" s="316">
        <v>0.85034013605442171</v>
      </c>
      <c r="R1577" s="315">
        <v>10</v>
      </c>
      <c r="S1577" s="316">
        <v>1.1173184357541899</v>
      </c>
      <c r="T1577" s="315">
        <v>14</v>
      </c>
      <c r="U1577" s="316">
        <v>0.8073817762399077</v>
      </c>
      <c r="V1577" s="316"/>
      <c r="W1577" s="452"/>
      <c r="X1577" s="452"/>
      <c r="Y1577" s="452"/>
      <c r="Z1577" s="452"/>
      <c r="AA1577" s="452"/>
      <c r="AB1577" s="452"/>
      <c r="AC1577" s="452"/>
      <c r="AD1577" s="311"/>
    </row>
    <row r="1578" spans="1:30" ht="20.100000000000001" customHeight="1">
      <c r="A1578" s="311"/>
      <c r="B1578" s="311"/>
      <c r="C1578" s="452"/>
      <c r="D1578" s="311" t="s">
        <v>8925</v>
      </c>
      <c r="E1578" s="452"/>
      <c r="F1578" s="531">
        <v>3</v>
      </c>
      <c r="G1578" s="314">
        <v>1.25</v>
      </c>
      <c r="H1578" s="356"/>
      <c r="I1578" s="314"/>
      <c r="J1578" s="356">
        <v>3</v>
      </c>
      <c r="K1578" s="314">
        <f t="shared" si="3"/>
        <v>1.0135135135135136</v>
      </c>
      <c r="L1578" s="356">
        <v>5</v>
      </c>
      <c r="M1578" s="314">
        <v>1.2019230769230771</v>
      </c>
      <c r="N1578" s="356">
        <v>4</v>
      </c>
      <c r="O1578" s="314">
        <v>0.89485458612975388</v>
      </c>
      <c r="P1578" s="315"/>
      <c r="Q1578" s="316"/>
      <c r="R1578" s="315"/>
      <c r="S1578" s="316"/>
      <c r="T1578" s="315"/>
      <c r="U1578" s="316"/>
      <c r="V1578" s="316"/>
      <c r="W1578" s="452"/>
      <c r="X1578" s="452"/>
      <c r="Y1578" s="452"/>
      <c r="Z1578" s="452"/>
      <c r="AA1578" s="452"/>
      <c r="AB1578" s="452"/>
      <c r="AC1578" s="452"/>
      <c r="AD1578" s="311"/>
    </row>
    <row r="1579" spans="1:30" ht="20.100000000000001" customHeight="1">
      <c r="A1579" s="311"/>
      <c r="B1579" s="311"/>
      <c r="C1579" s="452"/>
      <c r="D1579" s="311" t="s">
        <v>8926</v>
      </c>
      <c r="E1579" s="452"/>
      <c r="F1579" s="531">
        <v>5</v>
      </c>
      <c r="G1579" s="314">
        <v>2.0833333333333335</v>
      </c>
      <c r="H1579" s="356">
        <v>6</v>
      </c>
      <c r="I1579" s="314">
        <v>2.197802197802198</v>
      </c>
      <c r="J1579" s="356">
        <v>5</v>
      </c>
      <c r="K1579" s="314">
        <f t="shared" si="3"/>
        <v>1.6891891891891893</v>
      </c>
      <c r="L1579" s="356">
        <v>9</v>
      </c>
      <c r="M1579" s="314">
        <v>2.1634615384615383</v>
      </c>
      <c r="N1579" s="356">
        <v>4</v>
      </c>
      <c r="O1579" s="314">
        <v>0.89485458612975388</v>
      </c>
      <c r="P1579" s="315"/>
      <c r="Q1579" s="316"/>
      <c r="R1579" s="315"/>
      <c r="S1579" s="316"/>
      <c r="T1579" s="315"/>
      <c r="U1579" s="316"/>
      <c r="V1579" s="316"/>
      <c r="W1579" s="452"/>
      <c r="X1579" s="452"/>
      <c r="Y1579" s="452"/>
      <c r="Z1579" s="452"/>
      <c r="AA1579" s="452"/>
      <c r="AB1579" s="452"/>
      <c r="AC1579" s="452"/>
      <c r="AD1579" s="311"/>
    </row>
    <row r="1580" spans="1:30" ht="20.100000000000001" customHeight="1">
      <c r="A1580" s="311"/>
      <c r="B1580" s="311"/>
      <c r="C1580" s="452"/>
      <c r="D1580" s="311" t="s">
        <v>8927</v>
      </c>
      <c r="E1580" s="452"/>
      <c r="F1580" s="531"/>
      <c r="G1580" s="314"/>
      <c r="H1580" s="356"/>
      <c r="I1580" s="314"/>
      <c r="J1580" s="356"/>
      <c r="K1580" s="314"/>
      <c r="L1580" s="356">
        <v>2</v>
      </c>
      <c r="M1580" s="314">
        <v>0.48076923076923078</v>
      </c>
      <c r="N1580" s="356"/>
      <c r="O1580" s="314"/>
      <c r="P1580" s="315">
        <v>6</v>
      </c>
      <c r="Q1580" s="316">
        <v>1.0204081632653061</v>
      </c>
      <c r="R1580" s="315">
        <v>12</v>
      </c>
      <c r="S1580" s="316">
        <v>1.3407821229050279</v>
      </c>
      <c r="T1580" s="315">
        <v>18</v>
      </c>
      <c r="U1580" s="316">
        <v>1.0380622837370241</v>
      </c>
      <c r="V1580" s="316"/>
      <c r="W1580" s="452"/>
      <c r="X1580" s="452"/>
      <c r="Y1580" s="452"/>
      <c r="Z1580" s="452"/>
      <c r="AA1580" s="452"/>
      <c r="AB1580" s="452"/>
      <c r="AC1580" s="452"/>
      <c r="AD1580" s="311"/>
    </row>
    <row r="1581" spans="1:30" ht="20.100000000000001" customHeight="1">
      <c r="A1581" s="311"/>
      <c r="B1581" s="311"/>
      <c r="C1581" s="452"/>
      <c r="D1581" s="311" t="s">
        <v>7429</v>
      </c>
      <c r="E1581" s="452"/>
      <c r="F1581" s="531">
        <v>3</v>
      </c>
      <c r="G1581" s="314">
        <v>1.25</v>
      </c>
      <c r="H1581" s="356">
        <v>5</v>
      </c>
      <c r="I1581" s="314">
        <v>1.8315018315018314</v>
      </c>
      <c r="J1581" s="356">
        <v>6</v>
      </c>
      <c r="K1581" s="314">
        <f t="shared" si="3"/>
        <v>2.0270270270270272</v>
      </c>
      <c r="L1581" s="356">
        <v>6</v>
      </c>
      <c r="M1581" s="314">
        <v>1.4423076923076923</v>
      </c>
      <c r="N1581" s="356">
        <v>9</v>
      </c>
      <c r="O1581" s="314">
        <v>2.0134228187919465</v>
      </c>
      <c r="P1581" s="315">
        <v>10</v>
      </c>
      <c r="Q1581" s="316">
        <v>1.7006802721088434</v>
      </c>
      <c r="R1581" s="315">
        <v>16</v>
      </c>
      <c r="S1581" s="316">
        <v>1.7877094972067038</v>
      </c>
      <c r="T1581" s="315">
        <v>28</v>
      </c>
      <c r="U1581" s="316">
        <v>1.6147635524798154</v>
      </c>
      <c r="V1581" s="316"/>
      <c r="W1581" s="452"/>
      <c r="X1581" s="452"/>
      <c r="Y1581" s="452"/>
      <c r="Z1581" s="452"/>
      <c r="AA1581" s="452"/>
      <c r="AB1581" s="452"/>
      <c r="AC1581" s="452"/>
      <c r="AD1581" s="311"/>
    </row>
    <row r="1582" spans="1:30" ht="20.100000000000001" customHeight="1">
      <c r="A1582" s="311"/>
      <c r="B1582" s="311"/>
      <c r="C1582" s="452"/>
      <c r="D1582" s="311" t="s">
        <v>8928</v>
      </c>
      <c r="E1582" s="452"/>
      <c r="F1582" s="531">
        <v>5</v>
      </c>
      <c r="G1582" s="314">
        <v>2.0833333333333335</v>
      </c>
      <c r="H1582" s="356">
        <v>3</v>
      </c>
      <c r="I1582" s="314">
        <v>1.098901098901099</v>
      </c>
      <c r="J1582" s="356">
        <v>2</v>
      </c>
      <c r="K1582" s="314">
        <f t="shared" si="3"/>
        <v>0.67567567567567566</v>
      </c>
      <c r="L1582" s="356">
        <v>10</v>
      </c>
      <c r="M1582" s="314">
        <v>2.4038461538461542</v>
      </c>
      <c r="N1582" s="356">
        <v>4</v>
      </c>
      <c r="O1582" s="314">
        <v>0.89485458612975388</v>
      </c>
      <c r="P1582" s="315">
        <v>9</v>
      </c>
      <c r="Q1582" s="316">
        <v>1.5306122448979591</v>
      </c>
      <c r="R1582" s="315">
        <v>19</v>
      </c>
      <c r="S1582" s="316">
        <v>2.1229050279329611</v>
      </c>
      <c r="T1582" s="315">
        <v>27</v>
      </c>
      <c r="U1582" s="316">
        <v>1.5570934256055364</v>
      </c>
      <c r="V1582" s="316"/>
      <c r="W1582" s="452"/>
      <c r="X1582" s="452"/>
      <c r="Y1582" s="452"/>
      <c r="Z1582" s="452"/>
      <c r="AA1582" s="452"/>
      <c r="AB1582" s="452"/>
      <c r="AC1582" s="452"/>
      <c r="AD1582" s="311"/>
    </row>
    <row r="1583" spans="1:30" ht="20.100000000000001" customHeight="1">
      <c r="A1583" s="311"/>
      <c r="B1583" s="311"/>
      <c r="C1583" s="452"/>
      <c r="D1583" s="311" t="s">
        <v>7430</v>
      </c>
      <c r="E1583" s="452"/>
      <c r="F1583" s="531"/>
      <c r="G1583" s="314"/>
      <c r="H1583" s="356">
        <v>2</v>
      </c>
      <c r="I1583" s="314">
        <v>0.73260073260073255</v>
      </c>
      <c r="J1583" s="356"/>
      <c r="K1583" s="314"/>
      <c r="L1583" s="356">
        <v>1</v>
      </c>
      <c r="M1583" s="314">
        <v>0.24038461538461539</v>
      </c>
      <c r="N1583" s="356">
        <v>3</v>
      </c>
      <c r="O1583" s="314">
        <v>0.67114093959731547</v>
      </c>
      <c r="P1583" s="315">
        <v>4</v>
      </c>
      <c r="Q1583" s="316">
        <v>0.68027210884353739</v>
      </c>
      <c r="R1583" s="315">
        <v>14</v>
      </c>
      <c r="S1583" s="316">
        <v>1.5642458100558658</v>
      </c>
      <c r="T1583" s="315">
        <v>14</v>
      </c>
      <c r="U1583" s="316">
        <v>0.8073817762399077</v>
      </c>
      <c r="V1583" s="316"/>
      <c r="W1583" s="452"/>
      <c r="X1583" s="452"/>
      <c r="Y1583" s="452"/>
      <c r="Z1583" s="452"/>
      <c r="AA1583" s="452"/>
      <c r="AB1583" s="452"/>
      <c r="AC1583" s="452"/>
      <c r="AD1583" s="311"/>
    </row>
    <row r="1584" spans="1:30" ht="20.100000000000001" customHeight="1">
      <c r="A1584" s="311"/>
      <c r="B1584" s="311"/>
      <c r="C1584" s="452"/>
      <c r="D1584" s="311" t="s">
        <v>7414</v>
      </c>
      <c r="E1584" s="452"/>
      <c r="F1584" s="531">
        <v>5</v>
      </c>
      <c r="G1584" s="314">
        <v>2.0833333333333335</v>
      </c>
      <c r="H1584" s="356">
        <v>2</v>
      </c>
      <c r="I1584" s="314">
        <v>0.73260073260073255</v>
      </c>
      <c r="J1584" s="356">
        <v>6</v>
      </c>
      <c r="K1584" s="314">
        <f t="shared" si="3"/>
        <v>2.0270270270270272</v>
      </c>
      <c r="L1584" s="356">
        <v>3</v>
      </c>
      <c r="M1584" s="314">
        <v>0.72115384615384615</v>
      </c>
      <c r="N1584" s="356">
        <v>13</v>
      </c>
      <c r="O1584" s="314">
        <v>2.9082774049217002</v>
      </c>
      <c r="P1584" s="315">
        <v>8</v>
      </c>
      <c r="Q1584" s="316">
        <v>1.3605442176870748</v>
      </c>
      <c r="R1584" s="315">
        <v>22</v>
      </c>
      <c r="S1584" s="316">
        <v>2.4581005586592179</v>
      </c>
      <c r="T1584" s="315">
        <v>32</v>
      </c>
      <c r="U1584" s="316">
        <v>1.8454440599769319</v>
      </c>
      <c r="V1584" s="316"/>
      <c r="W1584" s="452"/>
      <c r="X1584" s="452"/>
      <c r="Y1584" s="452"/>
      <c r="Z1584" s="452"/>
      <c r="AA1584" s="452"/>
      <c r="AB1584" s="452"/>
      <c r="AC1584" s="452"/>
      <c r="AD1584" s="311"/>
    </row>
    <row r="1585" spans="1:30" ht="20.100000000000001" customHeight="1">
      <c r="A1585" s="311"/>
      <c r="B1585" s="311"/>
      <c r="C1585" s="452"/>
      <c r="D1585" s="311" t="s">
        <v>7415</v>
      </c>
      <c r="E1585" s="452"/>
      <c r="F1585" s="531">
        <v>1</v>
      </c>
      <c r="G1585" s="314">
        <v>0.41666666666666669</v>
      </c>
      <c r="H1585" s="356"/>
      <c r="I1585" s="314"/>
      <c r="J1585" s="356">
        <v>1</v>
      </c>
      <c r="K1585" s="314">
        <f t="shared" si="3"/>
        <v>0.33783783783783783</v>
      </c>
      <c r="L1585" s="356">
        <v>2</v>
      </c>
      <c r="M1585" s="314">
        <v>0.48076923076923078</v>
      </c>
      <c r="N1585" s="356">
        <v>1</v>
      </c>
      <c r="O1585" s="314">
        <v>0.22371364653243847</v>
      </c>
      <c r="P1585" s="315"/>
      <c r="Q1585" s="316"/>
      <c r="R1585" s="315">
        <v>4</v>
      </c>
      <c r="S1585" s="316">
        <v>0.44692737430167595</v>
      </c>
      <c r="T1585" s="315">
        <v>11</v>
      </c>
      <c r="U1585" s="316">
        <v>0.63437139561707034</v>
      </c>
      <c r="V1585" s="316"/>
      <c r="W1585" s="452"/>
      <c r="X1585" s="452"/>
      <c r="Y1585" s="452"/>
      <c r="Z1585" s="452"/>
      <c r="AA1585" s="452"/>
      <c r="AB1585" s="452"/>
      <c r="AC1585" s="452"/>
      <c r="AD1585" s="311"/>
    </row>
    <row r="1586" spans="1:30" ht="20.100000000000001" customHeight="1">
      <c r="A1586" s="311"/>
      <c r="B1586" s="311"/>
      <c r="C1586" s="452"/>
      <c r="D1586" s="311" t="s">
        <v>7416</v>
      </c>
      <c r="E1586" s="452"/>
      <c r="F1586" s="531">
        <v>2</v>
      </c>
      <c r="G1586" s="314">
        <v>0.83333333333333337</v>
      </c>
      <c r="H1586" s="356">
        <v>2</v>
      </c>
      <c r="I1586" s="314">
        <v>0.73260073260073255</v>
      </c>
      <c r="J1586" s="356">
        <v>1</v>
      </c>
      <c r="K1586" s="314">
        <f t="shared" si="3"/>
        <v>0.33783783783783783</v>
      </c>
      <c r="L1586" s="356">
        <v>2</v>
      </c>
      <c r="M1586" s="314">
        <v>0.48076923076923078</v>
      </c>
      <c r="N1586" s="356">
        <v>1</v>
      </c>
      <c r="O1586" s="314">
        <v>0.22371364653243847</v>
      </c>
      <c r="P1586" s="315">
        <v>5</v>
      </c>
      <c r="Q1586" s="316">
        <v>0.85034013605442171</v>
      </c>
      <c r="R1586" s="315">
        <v>9</v>
      </c>
      <c r="S1586" s="316">
        <v>1.005586592178771</v>
      </c>
      <c r="T1586" s="315">
        <v>24</v>
      </c>
      <c r="U1586" s="316">
        <v>1.3840830449826989</v>
      </c>
      <c r="V1586" s="316"/>
      <c r="W1586" s="452"/>
      <c r="X1586" s="452"/>
      <c r="Y1586" s="452"/>
      <c r="Z1586" s="452"/>
      <c r="AA1586" s="452"/>
      <c r="AB1586" s="452"/>
      <c r="AC1586" s="452"/>
      <c r="AD1586" s="311"/>
    </row>
    <row r="1587" spans="1:30" ht="20.100000000000001" customHeight="1">
      <c r="A1587" s="311"/>
      <c r="B1587" s="311"/>
      <c r="C1587" s="452"/>
      <c r="D1587" s="311" t="s">
        <v>8929</v>
      </c>
      <c r="E1587" s="452"/>
      <c r="F1587" s="531">
        <v>2</v>
      </c>
      <c r="G1587" s="314">
        <v>0.83333333333333337</v>
      </c>
      <c r="H1587" s="356"/>
      <c r="I1587" s="314"/>
      <c r="J1587" s="356">
        <v>5</v>
      </c>
      <c r="K1587" s="314">
        <f t="shared" si="3"/>
        <v>1.6891891891891893</v>
      </c>
      <c r="L1587" s="356"/>
      <c r="M1587" s="314"/>
      <c r="N1587" s="356">
        <v>2</v>
      </c>
      <c r="O1587" s="314">
        <v>0.44742729306487694</v>
      </c>
      <c r="P1587" s="315">
        <v>3</v>
      </c>
      <c r="Q1587" s="316">
        <v>0.51020408163265307</v>
      </c>
      <c r="R1587" s="315">
        <v>5</v>
      </c>
      <c r="S1587" s="316">
        <v>0.55865921787709494</v>
      </c>
      <c r="T1587" s="315">
        <v>17</v>
      </c>
      <c r="U1587" s="316">
        <v>0.98039215686274506</v>
      </c>
      <c r="V1587" s="316"/>
      <c r="W1587" s="452"/>
      <c r="X1587" s="452"/>
      <c r="Y1587" s="452"/>
      <c r="Z1587" s="452"/>
      <c r="AA1587" s="452"/>
      <c r="AB1587" s="452"/>
      <c r="AC1587" s="452"/>
      <c r="AD1587" s="311"/>
    </row>
    <row r="1588" spans="1:30" ht="20.100000000000001" customHeight="1">
      <c r="A1588" s="311"/>
      <c r="B1588" s="311"/>
      <c r="C1588" s="452"/>
      <c r="D1588" s="311" t="s">
        <v>8930</v>
      </c>
      <c r="E1588" s="452"/>
      <c r="F1588" s="531">
        <v>1</v>
      </c>
      <c r="G1588" s="314">
        <v>0.41666666666666669</v>
      </c>
      <c r="H1588" s="356">
        <v>6</v>
      </c>
      <c r="I1588" s="314">
        <v>2.197802197802198</v>
      </c>
      <c r="J1588" s="356">
        <v>6</v>
      </c>
      <c r="K1588" s="314">
        <f t="shared" si="3"/>
        <v>2.0270270270270272</v>
      </c>
      <c r="L1588" s="356">
        <v>1</v>
      </c>
      <c r="M1588" s="314">
        <v>0.24038461538461539</v>
      </c>
      <c r="N1588" s="356">
        <v>4</v>
      </c>
      <c r="O1588" s="314">
        <v>0.89485458612975388</v>
      </c>
      <c r="P1588" s="315"/>
      <c r="Q1588" s="316"/>
      <c r="R1588" s="315"/>
      <c r="S1588" s="316"/>
      <c r="T1588" s="315"/>
      <c r="U1588" s="316"/>
      <c r="V1588" s="316"/>
      <c r="W1588" s="452"/>
      <c r="X1588" s="452"/>
      <c r="Y1588" s="452"/>
      <c r="Z1588" s="452"/>
      <c r="AA1588" s="452"/>
      <c r="AB1588" s="452"/>
      <c r="AC1588" s="452"/>
      <c r="AD1588" s="311"/>
    </row>
    <row r="1589" spans="1:30" ht="20.100000000000001" customHeight="1">
      <c r="A1589" s="311"/>
      <c r="B1589" s="311"/>
      <c r="C1589" s="452"/>
      <c r="D1589" s="311" t="s">
        <v>7417</v>
      </c>
      <c r="E1589" s="452"/>
      <c r="F1589" s="531"/>
      <c r="G1589" s="314"/>
      <c r="H1589" s="356"/>
      <c r="I1589" s="314"/>
      <c r="J1589" s="356"/>
      <c r="K1589" s="314"/>
      <c r="L1589" s="356">
        <v>1</v>
      </c>
      <c r="M1589" s="314">
        <v>0.24038461538461539</v>
      </c>
      <c r="N1589" s="356"/>
      <c r="O1589" s="314"/>
      <c r="P1589" s="315">
        <v>2</v>
      </c>
      <c r="Q1589" s="316">
        <v>0.3401360544217687</v>
      </c>
      <c r="R1589" s="315">
        <v>10</v>
      </c>
      <c r="S1589" s="316">
        <v>1.1173184357541899</v>
      </c>
      <c r="T1589" s="315">
        <v>21</v>
      </c>
      <c r="U1589" s="316">
        <v>1.2110726643598615</v>
      </c>
      <c r="V1589" s="316"/>
      <c r="W1589" s="452"/>
      <c r="X1589" s="452"/>
      <c r="Y1589" s="452"/>
      <c r="Z1589" s="452"/>
      <c r="AA1589" s="452"/>
      <c r="AB1589" s="452"/>
      <c r="AC1589" s="452"/>
      <c r="AD1589" s="311"/>
    </row>
    <row r="1590" spans="1:30" ht="20.100000000000001" customHeight="1">
      <c r="A1590" s="311"/>
      <c r="B1590" s="311"/>
      <c r="C1590" s="452"/>
      <c r="D1590" s="311" t="s">
        <v>7418</v>
      </c>
      <c r="E1590" s="452"/>
      <c r="F1590" s="531">
        <v>2</v>
      </c>
      <c r="G1590" s="314">
        <v>0.83333333333333337</v>
      </c>
      <c r="H1590" s="356"/>
      <c r="I1590" s="314"/>
      <c r="J1590" s="356"/>
      <c r="K1590" s="314"/>
      <c r="L1590" s="356"/>
      <c r="M1590" s="314"/>
      <c r="N1590" s="356"/>
      <c r="O1590" s="314"/>
      <c r="P1590" s="315"/>
      <c r="Q1590" s="316"/>
      <c r="R1590" s="315">
        <v>7</v>
      </c>
      <c r="S1590" s="316">
        <v>0.78212290502793291</v>
      </c>
      <c r="T1590" s="315">
        <v>6</v>
      </c>
      <c r="U1590" s="316">
        <v>0.34602076124567471</v>
      </c>
      <c r="V1590" s="316"/>
      <c r="W1590" s="452"/>
      <c r="X1590" s="452"/>
      <c r="Y1590" s="452"/>
      <c r="Z1590" s="452"/>
      <c r="AA1590" s="452"/>
      <c r="AB1590" s="452"/>
      <c r="AC1590" s="452"/>
      <c r="AD1590" s="311"/>
    </row>
    <row r="1591" spans="1:30" ht="20.100000000000001" customHeight="1">
      <c r="A1591" s="311"/>
      <c r="B1591" s="311"/>
      <c r="C1591" s="452"/>
      <c r="D1591" s="311" t="s">
        <v>9027</v>
      </c>
      <c r="E1591" s="452"/>
      <c r="F1591" s="531">
        <v>74</v>
      </c>
      <c r="G1591" s="314">
        <v>30.833333333333332</v>
      </c>
      <c r="H1591" s="356">
        <v>97</v>
      </c>
      <c r="I1591" s="314">
        <v>35.531135531135533</v>
      </c>
      <c r="J1591" s="356">
        <v>104</v>
      </c>
      <c r="K1591" s="314">
        <f t="shared" si="3"/>
        <v>35.135135135135137</v>
      </c>
      <c r="L1591" s="356">
        <v>114</v>
      </c>
      <c r="M1591" s="314">
        <v>27.403846153846157</v>
      </c>
      <c r="N1591" s="356">
        <v>141</v>
      </c>
      <c r="O1591" s="314">
        <v>31.543624161073826</v>
      </c>
      <c r="P1591" s="315">
        <v>160</v>
      </c>
      <c r="Q1591" s="316">
        <v>27.210884353741495</v>
      </c>
      <c r="R1591" s="315">
        <v>217</v>
      </c>
      <c r="S1591" s="316">
        <v>24.24581005586592</v>
      </c>
      <c r="T1591" s="315">
        <v>412</v>
      </c>
      <c r="U1591" s="316">
        <v>23.760092272203</v>
      </c>
      <c r="V1591" s="316"/>
      <c r="W1591" s="452"/>
      <c r="X1591" s="452"/>
      <c r="Y1591" s="452"/>
      <c r="Z1591" s="452"/>
      <c r="AA1591" s="452"/>
      <c r="AB1591" s="452"/>
      <c r="AC1591" s="452"/>
      <c r="AD1591" s="311"/>
    </row>
    <row r="1592" spans="1:30" ht="20.100000000000001" customHeight="1">
      <c r="A1592" s="393" t="s">
        <v>3333</v>
      </c>
      <c r="B1592" s="393" t="s">
        <v>1198</v>
      </c>
      <c r="C1592" s="359" t="s">
        <v>9471</v>
      </c>
      <c r="D1592" s="393"/>
      <c r="E1592" s="359"/>
      <c r="F1592" s="364">
        <v>2</v>
      </c>
      <c r="G1592" s="365">
        <v>100</v>
      </c>
      <c r="H1592" s="364"/>
      <c r="I1592" s="365"/>
      <c r="J1592" s="364"/>
      <c r="K1592" s="365"/>
      <c r="L1592" s="364"/>
      <c r="M1592" s="365"/>
      <c r="N1592" s="364"/>
      <c r="O1592" s="365"/>
      <c r="P1592" s="366"/>
      <c r="Q1592" s="367"/>
      <c r="R1592" s="366">
        <v>7</v>
      </c>
      <c r="S1592" s="367">
        <v>100</v>
      </c>
      <c r="T1592" s="366">
        <v>6</v>
      </c>
      <c r="U1592" s="367">
        <v>100</v>
      </c>
      <c r="V1592" s="465" t="s">
        <v>8028</v>
      </c>
      <c r="W1592" s="358" t="s">
        <v>7010</v>
      </c>
      <c r="X1592" s="358" t="s">
        <v>7010</v>
      </c>
      <c r="Y1592" s="359" t="s">
        <v>7010</v>
      </c>
      <c r="Z1592" s="359" t="s">
        <v>7010</v>
      </c>
      <c r="AA1592" s="359" t="s">
        <v>7010</v>
      </c>
      <c r="AB1592" s="359" t="s">
        <v>7010</v>
      </c>
      <c r="AC1592" s="359" t="s">
        <v>7010</v>
      </c>
      <c r="AD1592" s="393"/>
    </row>
    <row r="1593" spans="1:30" ht="19.5" customHeight="1">
      <c r="A1593" s="374" t="s">
        <v>3411</v>
      </c>
      <c r="B1593" s="374" t="s">
        <v>9029</v>
      </c>
      <c r="C1593" s="358" t="s">
        <v>7611</v>
      </c>
      <c r="D1593" s="374" t="s">
        <v>2618</v>
      </c>
      <c r="E1593" s="358" t="s">
        <v>7329</v>
      </c>
      <c r="F1593" s="443"/>
      <c r="G1593" s="444"/>
      <c r="H1593" s="443"/>
      <c r="I1593" s="444"/>
      <c r="J1593" s="443"/>
      <c r="K1593" s="444"/>
      <c r="L1593" s="443"/>
      <c r="M1593" s="444"/>
      <c r="N1593" s="443"/>
      <c r="O1593" s="444"/>
      <c r="P1593" s="490"/>
      <c r="Q1593" s="491"/>
      <c r="R1593" s="490"/>
      <c r="S1593" s="491"/>
      <c r="T1593" s="471">
        <v>2352</v>
      </c>
      <c r="U1593" s="465">
        <v>46.2</v>
      </c>
      <c r="V1593" s="465"/>
      <c r="W1593" s="358"/>
      <c r="X1593" s="358"/>
      <c r="Y1593" s="358"/>
      <c r="Z1593" s="358"/>
      <c r="AA1593" s="358"/>
      <c r="AB1593" s="358"/>
      <c r="AC1593" s="358" t="s">
        <v>7010</v>
      </c>
      <c r="AD1593" s="374"/>
    </row>
    <row r="1594" spans="1:30" ht="19.5" customHeight="1">
      <c r="A1594" s="311"/>
      <c r="B1594" s="311"/>
      <c r="C1594" s="452"/>
      <c r="D1594" s="311" t="s">
        <v>2619</v>
      </c>
      <c r="E1594" s="452"/>
      <c r="F1594" s="531"/>
      <c r="G1594" s="314"/>
      <c r="H1594" s="356"/>
      <c r="I1594" s="314"/>
      <c r="J1594" s="356"/>
      <c r="K1594" s="314"/>
      <c r="L1594" s="356"/>
      <c r="M1594" s="314"/>
      <c r="N1594" s="356"/>
      <c r="O1594" s="314"/>
      <c r="P1594" s="76"/>
      <c r="Q1594" s="336"/>
      <c r="R1594" s="76"/>
      <c r="S1594" s="336"/>
      <c r="T1594" s="315">
        <v>299</v>
      </c>
      <c r="U1594" s="316">
        <v>5.9</v>
      </c>
      <c r="V1594" s="316"/>
      <c r="W1594" s="452"/>
      <c r="X1594" s="452"/>
      <c r="Y1594" s="452"/>
      <c r="Z1594" s="452"/>
      <c r="AA1594" s="452"/>
      <c r="AB1594" s="452"/>
      <c r="AC1594" s="452"/>
      <c r="AD1594" s="311"/>
    </row>
    <row r="1595" spans="1:30" ht="19.5" customHeight="1">
      <c r="A1595" s="311"/>
      <c r="B1595" s="311"/>
      <c r="C1595" s="452"/>
      <c r="D1595" s="311" t="s">
        <v>2620</v>
      </c>
      <c r="E1595" s="452"/>
      <c r="F1595" s="531"/>
      <c r="G1595" s="314"/>
      <c r="H1595" s="356"/>
      <c r="I1595" s="314"/>
      <c r="J1595" s="356"/>
      <c r="K1595" s="314"/>
      <c r="L1595" s="356"/>
      <c r="M1595" s="314"/>
      <c r="N1595" s="356"/>
      <c r="O1595" s="314"/>
      <c r="P1595" s="76"/>
      <c r="Q1595" s="336"/>
      <c r="R1595" s="76"/>
      <c r="S1595" s="336"/>
      <c r="T1595" s="315">
        <v>2416</v>
      </c>
      <c r="U1595" s="316">
        <v>47.4</v>
      </c>
      <c r="V1595" s="316"/>
      <c r="W1595" s="452"/>
      <c r="X1595" s="452"/>
      <c r="Y1595" s="452"/>
      <c r="Z1595" s="452"/>
      <c r="AA1595" s="452"/>
      <c r="AB1595" s="452"/>
      <c r="AC1595" s="452"/>
      <c r="AD1595" s="311"/>
    </row>
    <row r="1596" spans="1:30" ht="19.5" customHeight="1">
      <c r="A1596" s="311"/>
      <c r="B1596" s="311"/>
      <c r="C1596" s="452"/>
      <c r="D1596" s="311" t="s">
        <v>2002</v>
      </c>
      <c r="E1596" s="452"/>
      <c r="F1596" s="531"/>
      <c r="G1596" s="314"/>
      <c r="H1596" s="356"/>
      <c r="I1596" s="314"/>
      <c r="J1596" s="356"/>
      <c r="K1596" s="314"/>
      <c r="L1596" s="356"/>
      <c r="M1596" s="314"/>
      <c r="N1596" s="356"/>
      <c r="O1596" s="314"/>
      <c r="P1596" s="76"/>
      <c r="Q1596" s="336"/>
      <c r="R1596" s="76"/>
      <c r="S1596" s="336"/>
      <c r="T1596" s="315">
        <v>1</v>
      </c>
      <c r="U1596" s="316"/>
      <c r="V1596" s="316"/>
      <c r="W1596" s="452"/>
      <c r="X1596" s="452"/>
      <c r="Y1596" s="452"/>
      <c r="Z1596" s="452"/>
      <c r="AA1596" s="452"/>
      <c r="AB1596" s="452"/>
      <c r="AC1596" s="452"/>
      <c r="AD1596" s="311"/>
    </row>
    <row r="1597" spans="1:30" ht="19.5" customHeight="1">
      <c r="A1597" s="311"/>
      <c r="B1597" s="311"/>
      <c r="C1597" s="452"/>
      <c r="D1597" s="311" t="s">
        <v>1359</v>
      </c>
      <c r="E1597" s="452"/>
      <c r="F1597" s="531"/>
      <c r="G1597" s="314"/>
      <c r="H1597" s="356"/>
      <c r="I1597" s="314"/>
      <c r="J1597" s="356"/>
      <c r="K1597" s="314"/>
      <c r="L1597" s="356"/>
      <c r="M1597" s="314"/>
      <c r="N1597" s="356"/>
      <c r="O1597" s="314"/>
      <c r="P1597" s="76"/>
      <c r="Q1597" s="336"/>
      <c r="R1597" s="76"/>
      <c r="S1597" s="336"/>
      <c r="T1597" s="315">
        <v>24</v>
      </c>
      <c r="U1597" s="316">
        <v>0.5</v>
      </c>
      <c r="V1597" s="316"/>
      <c r="W1597" s="452"/>
      <c r="X1597" s="452"/>
      <c r="Y1597" s="452"/>
      <c r="Z1597" s="452"/>
      <c r="AA1597" s="452"/>
      <c r="AB1597" s="452"/>
      <c r="AC1597" s="452"/>
      <c r="AD1597" s="311"/>
    </row>
    <row r="1598" spans="1:30" ht="19.5" customHeight="1">
      <c r="A1598" s="374" t="s">
        <v>3412</v>
      </c>
      <c r="B1598" s="374" t="s">
        <v>9030</v>
      </c>
      <c r="C1598" s="358" t="s">
        <v>7611</v>
      </c>
      <c r="D1598" s="374" t="s">
        <v>2618</v>
      </c>
      <c r="E1598" s="358" t="s">
        <v>7329</v>
      </c>
      <c r="F1598" s="443"/>
      <c r="G1598" s="444"/>
      <c r="H1598" s="443"/>
      <c r="I1598" s="444"/>
      <c r="J1598" s="443"/>
      <c r="K1598" s="444"/>
      <c r="L1598" s="443"/>
      <c r="M1598" s="444"/>
      <c r="N1598" s="443"/>
      <c r="O1598" s="444"/>
      <c r="P1598" s="490"/>
      <c r="Q1598" s="491"/>
      <c r="R1598" s="490"/>
      <c r="S1598" s="491"/>
      <c r="T1598" s="471">
        <v>3010</v>
      </c>
      <c r="U1598" s="465">
        <v>59.1</v>
      </c>
      <c r="V1598" s="465"/>
      <c r="W1598" s="358"/>
      <c r="X1598" s="358"/>
      <c r="Y1598" s="358"/>
      <c r="Z1598" s="358"/>
      <c r="AA1598" s="358"/>
      <c r="AB1598" s="358"/>
      <c r="AC1598" s="358" t="s">
        <v>7010</v>
      </c>
      <c r="AD1598" s="374"/>
    </row>
    <row r="1599" spans="1:30" ht="19.5" customHeight="1">
      <c r="A1599" s="311"/>
      <c r="B1599" s="311"/>
      <c r="C1599" s="452"/>
      <c r="D1599" s="311" t="s">
        <v>2619</v>
      </c>
      <c r="E1599" s="452"/>
      <c r="F1599" s="531"/>
      <c r="G1599" s="314"/>
      <c r="H1599" s="356"/>
      <c r="I1599" s="314"/>
      <c r="J1599" s="356"/>
      <c r="K1599" s="314"/>
      <c r="L1599" s="356"/>
      <c r="M1599" s="314"/>
      <c r="N1599" s="356"/>
      <c r="O1599" s="314"/>
      <c r="P1599" s="76"/>
      <c r="Q1599" s="336"/>
      <c r="R1599" s="76"/>
      <c r="S1599" s="336"/>
      <c r="T1599" s="315">
        <v>293</v>
      </c>
      <c r="U1599" s="316">
        <v>5.8</v>
      </c>
      <c r="V1599" s="316"/>
      <c r="W1599" s="452"/>
      <c r="X1599" s="452"/>
      <c r="Y1599" s="452"/>
      <c r="Z1599" s="452"/>
      <c r="AA1599" s="452"/>
      <c r="AB1599" s="452"/>
      <c r="AC1599" s="452"/>
      <c r="AD1599" s="311"/>
    </row>
    <row r="1600" spans="1:30" ht="19.5" customHeight="1">
      <c r="A1600" s="311"/>
      <c r="B1600" s="311"/>
      <c r="C1600" s="452"/>
      <c r="D1600" s="311" t="s">
        <v>2620</v>
      </c>
      <c r="E1600" s="452"/>
      <c r="F1600" s="531"/>
      <c r="G1600" s="314"/>
      <c r="H1600" s="356"/>
      <c r="I1600" s="314"/>
      <c r="J1600" s="356"/>
      <c r="K1600" s="314"/>
      <c r="L1600" s="356"/>
      <c r="M1600" s="314"/>
      <c r="N1600" s="356"/>
      <c r="O1600" s="314"/>
      <c r="P1600" s="76"/>
      <c r="Q1600" s="336"/>
      <c r="R1600" s="76"/>
      <c r="S1600" s="336"/>
      <c r="T1600" s="315">
        <v>1762</v>
      </c>
      <c r="U1600" s="316">
        <v>34.6</v>
      </c>
      <c r="V1600" s="316"/>
      <c r="W1600" s="452"/>
      <c r="X1600" s="452"/>
      <c r="Y1600" s="452"/>
      <c r="Z1600" s="452"/>
      <c r="AA1600" s="452"/>
      <c r="AB1600" s="452"/>
      <c r="AC1600" s="452"/>
      <c r="AD1600" s="311"/>
    </row>
    <row r="1601" spans="1:30" ht="19.5" customHeight="1">
      <c r="A1601" s="311"/>
      <c r="B1601" s="311"/>
      <c r="C1601" s="452"/>
      <c r="D1601" s="311" t="s">
        <v>2002</v>
      </c>
      <c r="E1601" s="452"/>
      <c r="F1601" s="531"/>
      <c r="G1601" s="314"/>
      <c r="H1601" s="356"/>
      <c r="I1601" s="314"/>
      <c r="J1601" s="356"/>
      <c r="K1601" s="314"/>
      <c r="L1601" s="356"/>
      <c r="M1601" s="314"/>
      <c r="N1601" s="356"/>
      <c r="O1601" s="314"/>
      <c r="P1601" s="76"/>
      <c r="Q1601" s="336"/>
      <c r="R1601" s="76"/>
      <c r="S1601" s="336"/>
      <c r="T1601" s="315"/>
      <c r="U1601" s="316"/>
      <c r="V1601" s="316"/>
      <c r="W1601" s="452"/>
      <c r="X1601" s="452"/>
      <c r="Y1601" s="452"/>
      <c r="Z1601" s="452"/>
      <c r="AA1601" s="452"/>
      <c r="AB1601" s="452"/>
      <c r="AC1601" s="452"/>
      <c r="AD1601" s="311"/>
    </row>
    <row r="1602" spans="1:30" ht="19.5" customHeight="1">
      <c r="A1602" s="311"/>
      <c r="B1602" s="311"/>
      <c r="C1602" s="452"/>
      <c r="D1602" s="311" t="s">
        <v>1359</v>
      </c>
      <c r="E1602" s="452"/>
      <c r="F1602" s="531"/>
      <c r="G1602" s="314"/>
      <c r="H1602" s="356"/>
      <c r="I1602" s="314"/>
      <c r="J1602" s="356"/>
      <c r="K1602" s="314"/>
      <c r="L1602" s="356"/>
      <c r="M1602" s="314"/>
      <c r="N1602" s="356"/>
      <c r="O1602" s="314"/>
      <c r="P1602" s="76"/>
      <c r="Q1602" s="336"/>
      <c r="R1602" s="76"/>
      <c r="S1602" s="336"/>
      <c r="T1602" s="315">
        <v>27</v>
      </c>
      <c r="U1602" s="316">
        <v>0.5</v>
      </c>
      <c r="V1602" s="316"/>
      <c r="W1602" s="452"/>
      <c r="X1602" s="452"/>
      <c r="Y1602" s="452"/>
      <c r="Z1602" s="452"/>
      <c r="AA1602" s="452"/>
      <c r="AB1602" s="452"/>
      <c r="AC1602" s="452"/>
      <c r="AD1602" s="311"/>
    </row>
    <row r="1603" spans="1:30" ht="19.5" customHeight="1">
      <c r="A1603" s="374" t="s">
        <v>3413</v>
      </c>
      <c r="B1603" s="374" t="s">
        <v>9031</v>
      </c>
      <c r="C1603" s="358" t="s">
        <v>7611</v>
      </c>
      <c r="D1603" s="374" t="s">
        <v>2621</v>
      </c>
      <c r="E1603" s="358"/>
      <c r="F1603" s="443"/>
      <c r="G1603" s="444"/>
      <c r="H1603" s="443"/>
      <c r="I1603" s="444"/>
      <c r="J1603" s="443"/>
      <c r="K1603" s="444"/>
      <c r="L1603" s="443"/>
      <c r="M1603" s="444"/>
      <c r="N1603" s="443"/>
      <c r="O1603" s="444"/>
      <c r="P1603" s="490"/>
      <c r="Q1603" s="491"/>
      <c r="R1603" s="490"/>
      <c r="S1603" s="491"/>
      <c r="T1603" s="471">
        <v>813</v>
      </c>
      <c r="U1603" s="465">
        <v>15.966221523959151</v>
      </c>
      <c r="V1603" s="465"/>
      <c r="W1603" s="358"/>
      <c r="X1603" s="358"/>
      <c r="Y1603" s="358"/>
      <c r="Z1603" s="358"/>
      <c r="AA1603" s="358"/>
      <c r="AB1603" s="358"/>
      <c r="AC1603" s="358" t="s">
        <v>7010</v>
      </c>
      <c r="AD1603" s="374"/>
    </row>
    <row r="1604" spans="1:30" ht="19.5" customHeight="1">
      <c r="A1604" s="311"/>
      <c r="B1604" s="311"/>
      <c r="C1604" s="452"/>
      <c r="D1604" s="311" t="s">
        <v>2622</v>
      </c>
      <c r="E1604" s="452"/>
      <c r="F1604" s="531"/>
      <c r="G1604" s="314"/>
      <c r="H1604" s="356"/>
      <c r="I1604" s="314"/>
      <c r="J1604" s="356"/>
      <c r="K1604" s="314"/>
      <c r="L1604" s="356"/>
      <c r="M1604" s="314"/>
      <c r="N1604" s="356"/>
      <c r="O1604" s="314"/>
      <c r="P1604" s="76"/>
      <c r="Q1604" s="336"/>
      <c r="R1604" s="76"/>
      <c r="S1604" s="336"/>
      <c r="T1604" s="315">
        <v>549</v>
      </c>
      <c r="U1604" s="316">
        <v>10.781618224666143</v>
      </c>
      <c r="V1604" s="316"/>
      <c r="W1604" s="452"/>
      <c r="X1604" s="452"/>
      <c r="Y1604" s="452"/>
      <c r="Z1604" s="452"/>
      <c r="AA1604" s="452"/>
      <c r="AB1604" s="452"/>
      <c r="AC1604" s="452"/>
      <c r="AD1604" s="311"/>
    </row>
    <row r="1605" spans="1:30" ht="19.5" customHeight="1">
      <c r="A1605" s="311"/>
      <c r="B1605" s="311"/>
      <c r="C1605" s="452"/>
      <c r="D1605" s="311" t="s">
        <v>2623</v>
      </c>
      <c r="E1605" s="452"/>
      <c r="F1605" s="531"/>
      <c r="G1605" s="314"/>
      <c r="H1605" s="356"/>
      <c r="I1605" s="314"/>
      <c r="J1605" s="356"/>
      <c r="K1605" s="314"/>
      <c r="L1605" s="356"/>
      <c r="M1605" s="314"/>
      <c r="N1605" s="356"/>
      <c r="O1605" s="314"/>
      <c r="P1605" s="76"/>
      <c r="Q1605" s="336"/>
      <c r="R1605" s="76"/>
      <c r="S1605" s="336"/>
      <c r="T1605" s="315">
        <v>211</v>
      </c>
      <c r="U1605" s="316">
        <v>4.1437549096622153</v>
      </c>
      <c r="V1605" s="316"/>
      <c r="W1605" s="452"/>
      <c r="X1605" s="452"/>
      <c r="Y1605" s="452"/>
      <c r="Z1605" s="452"/>
      <c r="AA1605" s="452"/>
      <c r="AB1605" s="452"/>
      <c r="AC1605" s="452"/>
      <c r="AD1605" s="311"/>
    </row>
    <row r="1606" spans="1:30" ht="19.5" customHeight="1">
      <c r="A1606" s="311"/>
      <c r="B1606" s="311"/>
      <c r="C1606" s="452"/>
      <c r="D1606" s="311" t="s">
        <v>2624</v>
      </c>
      <c r="E1606" s="452"/>
      <c r="F1606" s="531"/>
      <c r="G1606" s="314"/>
      <c r="H1606" s="356"/>
      <c r="I1606" s="314"/>
      <c r="J1606" s="356"/>
      <c r="K1606" s="314"/>
      <c r="L1606" s="356"/>
      <c r="M1606" s="314"/>
      <c r="N1606" s="356"/>
      <c r="O1606" s="314"/>
      <c r="P1606" s="76"/>
      <c r="Q1606" s="336"/>
      <c r="R1606" s="76"/>
      <c r="S1606" s="336"/>
      <c r="T1606" s="315">
        <v>21</v>
      </c>
      <c r="U1606" s="316">
        <v>0.41241162608012571</v>
      </c>
      <c r="V1606" s="316"/>
      <c r="W1606" s="452"/>
      <c r="X1606" s="452"/>
      <c r="Y1606" s="452"/>
      <c r="Z1606" s="452"/>
      <c r="AA1606" s="452"/>
      <c r="AB1606" s="452"/>
      <c r="AC1606" s="452"/>
      <c r="AD1606" s="311"/>
    </row>
    <row r="1607" spans="1:30" ht="19.5" customHeight="1">
      <c r="A1607" s="311"/>
      <c r="B1607" s="311"/>
      <c r="C1607" s="452"/>
      <c r="D1607" s="311" t="s">
        <v>2625</v>
      </c>
      <c r="E1607" s="452"/>
      <c r="F1607" s="531"/>
      <c r="G1607" s="314"/>
      <c r="H1607" s="356"/>
      <c r="I1607" s="314"/>
      <c r="J1607" s="356"/>
      <c r="K1607" s="314"/>
      <c r="L1607" s="356"/>
      <c r="M1607" s="314"/>
      <c r="N1607" s="356"/>
      <c r="O1607" s="314"/>
      <c r="P1607" s="76"/>
      <c r="Q1607" s="336"/>
      <c r="R1607" s="76"/>
      <c r="S1607" s="336"/>
      <c r="T1607" s="315">
        <v>28</v>
      </c>
      <c r="U1607" s="316">
        <v>0.54988216810683421</v>
      </c>
      <c r="V1607" s="316"/>
      <c r="W1607" s="452"/>
      <c r="X1607" s="452"/>
      <c r="Y1607" s="452"/>
      <c r="Z1607" s="452"/>
      <c r="AA1607" s="452"/>
      <c r="AB1607" s="452"/>
      <c r="AC1607" s="452"/>
      <c r="AD1607" s="311"/>
    </row>
    <row r="1608" spans="1:30" ht="19.5" customHeight="1">
      <c r="A1608" s="311"/>
      <c r="B1608" s="311"/>
      <c r="C1608" s="452"/>
      <c r="D1608" s="311" t="s">
        <v>2626</v>
      </c>
      <c r="E1608" s="452"/>
      <c r="F1608" s="531"/>
      <c r="G1608" s="314"/>
      <c r="H1608" s="356"/>
      <c r="I1608" s="314"/>
      <c r="J1608" s="356"/>
      <c r="K1608" s="314"/>
      <c r="L1608" s="356"/>
      <c r="M1608" s="314"/>
      <c r="N1608" s="356"/>
      <c r="O1608" s="314"/>
      <c r="P1608" s="76"/>
      <c r="Q1608" s="336"/>
      <c r="R1608" s="76"/>
      <c r="S1608" s="336"/>
      <c r="T1608" s="315">
        <v>251</v>
      </c>
      <c r="U1608" s="316">
        <v>4.9293008641005498</v>
      </c>
      <c r="V1608" s="316"/>
      <c r="W1608" s="452"/>
      <c r="X1608" s="452"/>
      <c r="Y1608" s="452"/>
      <c r="Z1608" s="452"/>
      <c r="AA1608" s="452"/>
      <c r="AB1608" s="452"/>
      <c r="AC1608" s="452"/>
      <c r="AD1608" s="311"/>
    </row>
    <row r="1609" spans="1:30" ht="19.5" customHeight="1">
      <c r="A1609" s="311"/>
      <c r="B1609" s="311"/>
      <c r="C1609" s="452"/>
      <c r="D1609" s="311" t="s">
        <v>2627</v>
      </c>
      <c r="E1609" s="452"/>
      <c r="F1609" s="531"/>
      <c r="G1609" s="314"/>
      <c r="H1609" s="356"/>
      <c r="I1609" s="314"/>
      <c r="J1609" s="356"/>
      <c r="K1609" s="314"/>
      <c r="L1609" s="356"/>
      <c r="M1609" s="314"/>
      <c r="N1609" s="356"/>
      <c r="O1609" s="314"/>
      <c r="P1609" s="76"/>
      <c r="Q1609" s="336"/>
      <c r="R1609" s="76"/>
      <c r="S1609" s="336"/>
      <c r="T1609" s="315">
        <v>145</v>
      </c>
      <c r="U1609" s="316">
        <v>2.847604084838963</v>
      </c>
      <c r="V1609" s="316"/>
      <c r="W1609" s="452"/>
      <c r="X1609" s="452"/>
      <c r="Y1609" s="452"/>
      <c r="Z1609" s="452"/>
      <c r="AA1609" s="452"/>
      <c r="AB1609" s="452"/>
      <c r="AC1609" s="452"/>
      <c r="AD1609" s="311"/>
    </row>
    <row r="1610" spans="1:30" ht="19.5" customHeight="1">
      <c r="A1610" s="311"/>
      <c r="B1610" s="311"/>
      <c r="C1610" s="452"/>
      <c r="D1610" s="311" t="s">
        <v>1912</v>
      </c>
      <c r="E1610" s="452"/>
      <c r="F1610" s="531"/>
      <c r="G1610" s="314"/>
      <c r="H1610" s="356"/>
      <c r="I1610" s="314"/>
      <c r="J1610" s="356"/>
      <c r="K1610" s="314"/>
      <c r="L1610" s="356"/>
      <c r="M1610" s="314"/>
      <c r="N1610" s="356"/>
      <c r="O1610" s="314"/>
      <c r="P1610" s="76"/>
      <c r="Q1610" s="336"/>
      <c r="R1610" s="76"/>
      <c r="S1610" s="336"/>
      <c r="T1610" s="315">
        <v>33</v>
      </c>
      <c r="U1610" s="316">
        <v>0.64807541241162603</v>
      </c>
      <c r="V1610" s="316"/>
      <c r="W1610" s="452"/>
      <c r="X1610" s="452"/>
      <c r="Y1610" s="452"/>
      <c r="Z1610" s="452"/>
      <c r="AA1610" s="452"/>
      <c r="AB1610" s="452"/>
      <c r="AC1610" s="452"/>
      <c r="AD1610" s="311"/>
    </row>
    <row r="1611" spans="1:30" ht="19.5" customHeight="1">
      <c r="A1611" s="311"/>
      <c r="B1611" s="311"/>
      <c r="C1611" s="452"/>
      <c r="D1611" s="311" t="s">
        <v>1913</v>
      </c>
      <c r="E1611" s="452"/>
      <c r="F1611" s="531"/>
      <c r="G1611" s="314"/>
      <c r="H1611" s="356"/>
      <c r="I1611" s="314"/>
      <c r="J1611" s="356"/>
      <c r="K1611" s="314"/>
      <c r="L1611" s="356"/>
      <c r="M1611" s="314"/>
      <c r="N1611" s="356"/>
      <c r="O1611" s="314"/>
      <c r="P1611" s="76"/>
      <c r="Q1611" s="336"/>
      <c r="R1611" s="76"/>
      <c r="S1611" s="336"/>
      <c r="T1611" s="315">
        <v>3041</v>
      </c>
      <c r="U1611" s="316">
        <v>59.721131186174389</v>
      </c>
      <c r="V1611" s="316"/>
      <c r="W1611" s="452"/>
      <c r="X1611" s="452"/>
      <c r="Y1611" s="452"/>
      <c r="Z1611" s="452"/>
      <c r="AA1611" s="452"/>
      <c r="AB1611" s="452"/>
      <c r="AC1611" s="452"/>
      <c r="AD1611" s="311"/>
    </row>
    <row r="1612" spans="1:30" ht="19.5" customHeight="1">
      <c r="A1612" s="393" t="s">
        <v>3414</v>
      </c>
      <c r="B1612" s="393" t="s">
        <v>9032</v>
      </c>
      <c r="C1612" s="359" t="s">
        <v>3423</v>
      </c>
      <c r="D1612" s="393"/>
      <c r="E1612" s="359"/>
      <c r="F1612" s="364"/>
      <c r="G1612" s="365"/>
      <c r="H1612" s="364"/>
      <c r="I1612" s="365"/>
      <c r="J1612" s="364"/>
      <c r="K1612" s="365"/>
      <c r="L1612" s="364"/>
      <c r="M1612" s="365"/>
      <c r="N1612" s="364"/>
      <c r="O1612" s="365"/>
      <c r="P1612" s="372"/>
      <c r="Q1612" s="373"/>
      <c r="R1612" s="372"/>
      <c r="S1612" s="373"/>
      <c r="T1612" s="366">
        <v>33</v>
      </c>
      <c r="U1612" s="367">
        <v>100</v>
      </c>
      <c r="V1612" s="367"/>
      <c r="W1612" s="359"/>
      <c r="X1612" s="359"/>
      <c r="Y1612" s="359"/>
      <c r="Z1612" s="359"/>
      <c r="AA1612" s="359"/>
      <c r="AB1612" s="359"/>
      <c r="AC1612" s="359" t="s">
        <v>7010</v>
      </c>
      <c r="AD1612" s="393"/>
    </row>
    <row r="1613" spans="1:30" ht="19.5" customHeight="1">
      <c r="A1613" s="311" t="s">
        <v>3415</v>
      </c>
      <c r="B1613" s="311" t="s">
        <v>9033</v>
      </c>
      <c r="C1613" s="452" t="s">
        <v>7611</v>
      </c>
      <c r="D1613" s="311" t="s">
        <v>2621</v>
      </c>
      <c r="E1613" s="452"/>
      <c r="F1613" s="531"/>
      <c r="G1613" s="314"/>
      <c r="H1613" s="356"/>
      <c r="I1613" s="314"/>
      <c r="J1613" s="356"/>
      <c r="K1613" s="314"/>
      <c r="L1613" s="356"/>
      <c r="M1613" s="314"/>
      <c r="N1613" s="356"/>
      <c r="O1613" s="314"/>
      <c r="P1613" s="76"/>
      <c r="Q1613" s="336"/>
      <c r="R1613" s="76"/>
      <c r="S1613" s="336"/>
      <c r="T1613" s="315">
        <v>295</v>
      </c>
      <c r="U1613" s="316">
        <v>14.383227693807898</v>
      </c>
      <c r="V1613" s="316"/>
      <c r="W1613" s="452"/>
      <c r="X1613" s="452"/>
      <c r="Y1613" s="452"/>
      <c r="Z1613" s="452"/>
      <c r="AA1613" s="452"/>
      <c r="AB1613" s="452"/>
      <c r="AC1613" s="452" t="s">
        <v>7010</v>
      </c>
      <c r="AD1613" s="311"/>
    </row>
    <row r="1614" spans="1:30" ht="19.5" customHeight="1">
      <c r="A1614" s="311"/>
      <c r="B1614" s="311"/>
      <c r="C1614" s="452"/>
      <c r="D1614" s="311" t="s">
        <v>2622</v>
      </c>
      <c r="E1614" s="452"/>
      <c r="F1614" s="531"/>
      <c r="G1614" s="314"/>
      <c r="H1614" s="356"/>
      <c r="I1614" s="314"/>
      <c r="J1614" s="356"/>
      <c r="K1614" s="314"/>
      <c r="L1614" s="356"/>
      <c r="M1614" s="314"/>
      <c r="N1614" s="356"/>
      <c r="O1614" s="314"/>
      <c r="P1614" s="76"/>
      <c r="Q1614" s="336"/>
      <c r="R1614" s="76"/>
      <c r="S1614" s="336"/>
      <c r="T1614" s="315">
        <v>451</v>
      </c>
      <c r="U1614" s="316">
        <v>21.989273525109702</v>
      </c>
      <c r="V1614" s="316"/>
      <c r="W1614" s="452"/>
      <c r="X1614" s="452"/>
      <c r="Y1614" s="452"/>
      <c r="Z1614" s="452"/>
      <c r="AA1614" s="452"/>
      <c r="AB1614" s="452"/>
      <c r="AC1614" s="452"/>
      <c r="AD1614" s="311"/>
    </row>
    <row r="1615" spans="1:30" ht="19.5" customHeight="1">
      <c r="A1615" s="311"/>
      <c r="B1615" s="311"/>
      <c r="C1615" s="452"/>
      <c r="D1615" s="311" t="s">
        <v>2623</v>
      </c>
      <c r="E1615" s="452"/>
      <c r="F1615" s="531"/>
      <c r="G1615" s="314"/>
      <c r="H1615" s="356"/>
      <c r="I1615" s="314"/>
      <c r="J1615" s="356"/>
      <c r="K1615" s="314"/>
      <c r="L1615" s="356"/>
      <c r="M1615" s="314"/>
      <c r="N1615" s="356"/>
      <c r="O1615" s="314"/>
      <c r="P1615" s="76"/>
      <c r="Q1615" s="336"/>
      <c r="R1615" s="76"/>
      <c r="S1615" s="336"/>
      <c r="T1615" s="315">
        <v>227</v>
      </c>
      <c r="U1615" s="316">
        <v>11.067771818625062</v>
      </c>
      <c r="V1615" s="316"/>
      <c r="W1615" s="452"/>
      <c r="X1615" s="452"/>
      <c r="Y1615" s="452"/>
      <c r="Z1615" s="452"/>
      <c r="AA1615" s="452"/>
      <c r="AB1615" s="452"/>
      <c r="AC1615" s="452"/>
      <c r="AD1615" s="311"/>
    </row>
    <row r="1616" spans="1:30" ht="19.5" customHeight="1">
      <c r="A1616" s="311"/>
      <c r="B1616" s="311"/>
      <c r="C1616" s="452"/>
      <c r="D1616" s="311" t="s">
        <v>2624</v>
      </c>
      <c r="E1616" s="452"/>
      <c r="F1616" s="531"/>
      <c r="G1616" s="314"/>
      <c r="H1616" s="356"/>
      <c r="I1616" s="314"/>
      <c r="J1616" s="356"/>
      <c r="K1616" s="314"/>
      <c r="L1616" s="356"/>
      <c r="M1616" s="314"/>
      <c r="N1616" s="356"/>
      <c r="O1616" s="314"/>
      <c r="P1616" s="76"/>
      <c r="Q1616" s="336"/>
      <c r="R1616" s="76"/>
      <c r="S1616" s="336"/>
      <c r="T1616" s="315">
        <v>33</v>
      </c>
      <c r="U1616" s="316">
        <v>1.6089712335446125</v>
      </c>
      <c r="V1616" s="316"/>
      <c r="W1616" s="452"/>
      <c r="X1616" s="452"/>
      <c r="Y1616" s="452"/>
      <c r="Z1616" s="452"/>
      <c r="AA1616" s="452"/>
      <c r="AB1616" s="452"/>
      <c r="AC1616" s="452"/>
      <c r="AD1616" s="311"/>
    </row>
    <row r="1617" spans="1:30" ht="19.5" customHeight="1">
      <c r="A1617" s="311"/>
      <c r="B1617" s="311"/>
      <c r="C1617" s="452"/>
      <c r="D1617" s="311" t="s">
        <v>2625</v>
      </c>
      <c r="E1617" s="452"/>
      <c r="F1617" s="531"/>
      <c r="G1617" s="314"/>
      <c r="H1617" s="356"/>
      <c r="I1617" s="314"/>
      <c r="J1617" s="356"/>
      <c r="K1617" s="314"/>
      <c r="L1617" s="356"/>
      <c r="M1617" s="314"/>
      <c r="N1617" s="356"/>
      <c r="O1617" s="314"/>
      <c r="P1617" s="76"/>
      <c r="Q1617" s="336"/>
      <c r="R1617" s="76"/>
      <c r="S1617" s="336"/>
      <c r="T1617" s="315">
        <v>36</v>
      </c>
      <c r="U1617" s="316">
        <v>1.7552413456850318</v>
      </c>
      <c r="V1617" s="316"/>
      <c r="W1617" s="452"/>
      <c r="X1617" s="452"/>
      <c r="Y1617" s="452"/>
      <c r="Z1617" s="452"/>
      <c r="AA1617" s="452"/>
      <c r="AB1617" s="452"/>
      <c r="AC1617" s="452"/>
      <c r="AD1617" s="311"/>
    </row>
    <row r="1618" spans="1:30" ht="19.5" customHeight="1">
      <c r="A1618" s="311"/>
      <c r="B1618" s="311"/>
      <c r="C1618" s="452"/>
      <c r="D1618" s="311" t="s">
        <v>2626</v>
      </c>
      <c r="E1618" s="452"/>
      <c r="F1618" s="531"/>
      <c r="G1618" s="314"/>
      <c r="H1618" s="356"/>
      <c r="I1618" s="314"/>
      <c r="J1618" s="356"/>
      <c r="K1618" s="314"/>
      <c r="L1618" s="356"/>
      <c r="M1618" s="314"/>
      <c r="N1618" s="356"/>
      <c r="O1618" s="314"/>
      <c r="P1618" s="76"/>
      <c r="Q1618" s="336"/>
      <c r="R1618" s="76"/>
      <c r="S1618" s="336"/>
      <c r="T1618" s="315">
        <v>293</v>
      </c>
      <c r="U1618" s="316">
        <v>14.285714285714286</v>
      </c>
      <c r="V1618" s="316"/>
      <c r="W1618" s="452"/>
      <c r="X1618" s="452"/>
      <c r="Y1618" s="452"/>
      <c r="Z1618" s="452"/>
      <c r="AA1618" s="452"/>
      <c r="AB1618" s="452"/>
      <c r="AC1618" s="452"/>
      <c r="AD1618" s="311"/>
    </row>
    <row r="1619" spans="1:30" ht="19.5" customHeight="1">
      <c r="A1619" s="311"/>
      <c r="B1619" s="311"/>
      <c r="C1619" s="452"/>
      <c r="D1619" s="311" t="s">
        <v>2627</v>
      </c>
      <c r="E1619" s="452"/>
      <c r="F1619" s="531"/>
      <c r="G1619" s="314"/>
      <c r="H1619" s="356"/>
      <c r="I1619" s="314"/>
      <c r="J1619" s="356"/>
      <c r="K1619" s="314"/>
      <c r="L1619" s="356"/>
      <c r="M1619" s="314"/>
      <c r="N1619" s="356"/>
      <c r="O1619" s="314"/>
      <c r="P1619" s="76"/>
      <c r="Q1619" s="336"/>
      <c r="R1619" s="76"/>
      <c r="S1619" s="336"/>
      <c r="T1619" s="315">
        <v>67</v>
      </c>
      <c r="U1619" s="316">
        <v>3.2666991711360311</v>
      </c>
      <c r="V1619" s="316"/>
      <c r="W1619" s="452"/>
      <c r="X1619" s="452"/>
      <c r="Y1619" s="452"/>
      <c r="Z1619" s="452"/>
      <c r="AA1619" s="452"/>
      <c r="AB1619" s="452"/>
      <c r="AC1619" s="452"/>
      <c r="AD1619" s="311"/>
    </row>
    <row r="1620" spans="1:30" ht="19.5" customHeight="1">
      <c r="A1620" s="311"/>
      <c r="B1620" s="311"/>
      <c r="C1620" s="452"/>
      <c r="D1620" s="311" t="s">
        <v>1912</v>
      </c>
      <c r="E1620" s="452"/>
      <c r="F1620" s="531"/>
      <c r="G1620" s="314"/>
      <c r="H1620" s="356"/>
      <c r="I1620" s="314"/>
      <c r="J1620" s="356"/>
      <c r="K1620" s="314"/>
      <c r="L1620" s="356"/>
      <c r="M1620" s="314"/>
      <c r="N1620" s="356"/>
      <c r="O1620" s="314"/>
      <c r="P1620" s="76"/>
      <c r="Q1620" s="336"/>
      <c r="R1620" s="76"/>
      <c r="S1620" s="336"/>
      <c r="T1620" s="315">
        <v>6</v>
      </c>
      <c r="U1620" s="316">
        <v>0.29254022428083859</v>
      </c>
      <c r="V1620" s="316"/>
      <c r="W1620" s="452"/>
      <c r="X1620" s="452"/>
      <c r="Y1620" s="452"/>
      <c r="Z1620" s="452"/>
      <c r="AA1620" s="452"/>
      <c r="AB1620" s="452"/>
      <c r="AC1620" s="452"/>
      <c r="AD1620" s="311"/>
    </row>
    <row r="1621" spans="1:30" ht="19.5" customHeight="1">
      <c r="A1621" s="311"/>
      <c r="B1621" s="311"/>
      <c r="C1621" s="452"/>
      <c r="D1621" s="311" t="s">
        <v>1913</v>
      </c>
      <c r="E1621" s="452"/>
      <c r="F1621" s="531"/>
      <c r="G1621" s="314"/>
      <c r="H1621" s="356"/>
      <c r="I1621" s="314"/>
      <c r="J1621" s="356"/>
      <c r="K1621" s="314"/>
      <c r="L1621" s="356"/>
      <c r="M1621" s="314"/>
      <c r="N1621" s="356"/>
      <c r="O1621" s="314"/>
      <c r="P1621" s="76"/>
      <c r="Q1621" s="336"/>
      <c r="R1621" s="76"/>
      <c r="S1621" s="336"/>
      <c r="T1621" s="315">
        <v>643</v>
      </c>
      <c r="U1621" s="316">
        <v>31.350560702096537</v>
      </c>
      <c r="V1621" s="316"/>
      <c r="W1621" s="452"/>
      <c r="X1621" s="452"/>
      <c r="Y1621" s="452"/>
      <c r="Z1621" s="452"/>
      <c r="AA1621" s="452"/>
      <c r="AB1621" s="452"/>
      <c r="AC1621" s="452"/>
      <c r="AD1621" s="311"/>
    </row>
    <row r="1622" spans="1:30" ht="19.5" customHeight="1">
      <c r="A1622" s="393" t="s">
        <v>3416</v>
      </c>
      <c r="B1622" s="393" t="s">
        <v>9034</v>
      </c>
      <c r="C1622" s="359" t="s">
        <v>3424</v>
      </c>
      <c r="D1622" s="393"/>
      <c r="E1622" s="359"/>
      <c r="F1622" s="364"/>
      <c r="G1622" s="365"/>
      <c r="H1622" s="364"/>
      <c r="I1622" s="365"/>
      <c r="J1622" s="364"/>
      <c r="K1622" s="365"/>
      <c r="L1622" s="364"/>
      <c r="M1622" s="365"/>
      <c r="N1622" s="364"/>
      <c r="O1622" s="365"/>
      <c r="P1622" s="372"/>
      <c r="Q1622" s="373"/>
      <c r="R1622" s="372"/>
      <c r="S1622" s="373"/>
      <c r="T1622" s="366">
        <v>6</v>
      </c>
      <c r="U1622" s="367">
        <v>100</v>
      </c>
      <c r="V1622" s="367"/>
      <c r="W1622" s="359"/>
      <c r="X1622" s="359"/>
      <c r="Y1622" s="359"/>
      <c r="Z1622" s="359"/>
      <c r="AA1622" s="359"/>
      <c r="AB1622" s="359"/>
      <c r="AC1622" s="359" t="s">
        <v>7010</v>
      </c>
      <c r="AD1622" s="393"/>
    </row>
  </sheetData>
  <mergeCells count="15">
    <mergeCell ref="F1:G1"/>
    <mergeCell ref="V1:AC1"/>
    <mergeCell ref="J1:K1"/>
    <mergeCell ref="H1:I1"/>
    <mergeCell ref="AD1:AD2"/>
    <mergeCell ref="L1:M1"/>
    <mergeCell ref="N1:O1"/>
    <mergeCell ref="P1:Q1"/>
    <mergeCell ref="R1:S1"/>
    <mergeCell ref="T1:U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코드집-D파트</oddHeader>
    <oddFooter>&amp;C&amp;P/&amp;N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5">
    <tabColor theme="3"/>
  </sheetPr>
  <dimension ref="A1:AE781"/>
  <sheetViews>
    <sheetView zoomScale="80" zoomScaleNormal="80" workbookViewId="0">
      <pane xSplit="2" ySplit="2" topLeftCell="C764" activePane="bottomRight" state="frozen"/>
      <selection sqref="A1:XFD1048576"/>
      <selection pane="topRight" sqref="A1:XFD1048576"/>
      <selection pane="bottomLeft" sqref="A1:XFD1048576"/>
      <selection pane="bottomRight" activeCell="F436" sqref="F436"/>
    </sheetView>
  </sheetViews>
  <sheetFormatPr defaultRowHeight="20.100000000000001" customHeight="1"/>
  <cols>
    <col min="1" max="1" width="12.140625" style="51" customWidth="1"/>
    <col min="2" max="2" width="38.85546875" style="51" customWidth="1"/>
    <col min="3" max="3" width="50.42578125" style="52" bestFit="1" customWidth="1"/>
    <col min="4" max="4" width="59.42578125" style="51" bestFit="1" customWidth="1"/>
    <col min="5" max="5" width="9.7109375" style="52" bestFit="1" customWidth="1"/>
    <col min="6" max="7" width="9.7109375" style="52" customWidth="1"/>
    <col min="8" max="8" width="10.7109375" style="514" customWidth="1"/>
    <col min="9" max="9" width="10.7109375" style="509" customWidth="1"/>
    <col min="10" max="10" width="10.7109375" style="514" customWidth="1"/>
    <col min="11" max="11" width="10.7109375" style="509" customWidth="1"/>
    <col min="12" max="12" width="10.7109375" style="514" customWidth="1"/>
    <col min="13" max="13" width="10.7109375" style="509" customWidth="1"/>
    <col min="14" max="14" width="10.7109375" style="514" customWidth="1"/>
    <col min="15" max="15" width="10.7109375" style="509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47.85546875" style="51" bestFit="1" customWidth="1"/>
    <col min="31" max="16384" width="9.140625" style="51"/>
  </cols>
  <sheetData>
    <row r="1" spans="1:31" s="5" customFormat="1" ht="20.100000000000001" customHeight="1">
      <c r="A1" s="605" t="s">
        <v>7322</v>
      </c>
      <c r="B1" s="605" t="s">
        <v>6989</v>
      </c>
      <c r="C1" s="605" t="s">
        <v>7601</v>
      </c>
      <c r="D1" s="605" t="s">
        <v>7398</v>
      </c>
      <c r="E1" s="605" t="s">
        <v>7303</v>
      </c>
      <c r="F1" s="582" t="s">
        <v>7581</v>
      </c>
      <c r="G1" s="584"/>
      <c r="H1" s="607" t="s">
        <v>7553</v>
      </c>
      <c r="I1" s="607"/>
      <c r="J1" s="607" t="s">
        <v>7863</v>
      </c>
      <c r="K1" s="607"/>
      <c r="L1" s="607" t="s">
        <v>8326</v>
      </c>
      <c r="M1" s="607"/>
      <c r="N1" s="607" t="s">
        <v>7400</v>
      </c>
      <c r="O1" s="607"/>
      <c r="P1" s="607" t="s">
        <v>6996</v>
      </c>
      <c r="Q1" s="607"/>
      <c r="R1" s="607" t="s">
        <v>7401</v>
      </c>
      <c r="S1" s="607"/>
      <c r="T1" s="607" t="s">
        <v>7323</v>
      </c>
      <c r="U1" s="607"/>
      <c r="V1" s="582" t="s">
        <v>8100</v>
      </c>
      <c r="W1" s="583"/>
      <c r="X1" s="583"/>
      <c r="Y1" s="583"/>
      <c r="Z1" s="583"/>
      <c r="AA1" s="583"/>
      <c r="AB1" s="583"/>
      <c r="AC1" s="584"/>
      <c r="AD1" s="605" t="s">
        <v>7870</v>
      </c>
      <c r="AE1" s="51"/>
    </row>
    <row r="2" spans="1:31" s="5" customFormat="1" ht="27">
      <c r="A2" s="605"/>
      <c r="B2" s="605"/>
      <c r="C2" s="605"/>
      <c r="D2" s="605"/>
      <c r="E2" s="605"/>
      <c r="F2" s="455" t="s">
        <v>7306</v>
      </c>
      <c r="G2" s="455" t="s">
        <v>7307</v>
      </c>
      <c r="H2" s="454" t="s">
        <v>7306</v>
      </c>
      <c r="I2" s="425" t="s">
        <v>7307</v>
      </c>
      <c r="J2" s="454" t="s">
        <v>7306</v>
      </c>
      <c r="K2" s="425" t="s">
        <v>7307</v>
      </c>
      <c r="L2" s="454" t="s">
        <v>7306</v>
      </c>
      <c r="M2" s="425" t="s">
        <v>7307</v>
      </c>
      <c r="N2" s="454" t="s">
        <v>7306</v>
      </c>
      <c r="O2" s="425" t="s">
        <v>7307</v>
      </c>
      <c r="P2" s="454" t="s">
        <v>7306</v>
      </c>
      <c r="Q2" s="425" t="s">
        <v>7307</v>
      </c>
      <c r="R2" s="454" t="s">
        <v>7306</v>
      </c>
      <c r="S2" s="425" t="s">
        <v>7307</v>
      </c>
      <c r="T2" s="454" t="s">
        <v>7306</v>
      </c>
      <c r="U2" s="425" t="s">
        <v>7307</v>
      </c>
      <c r="V2" s="425" t="s">
        <v>7585</v>
      </c>
      <c r="W2" s="425" t="s">
        <v>7554</v>
      </c>
      <c r="X2" s="425" t="s">
        <v>7578</v>
      </c>
      <c r="Y2" s="425" t="s">
        <v>7404</v>
      </c>
      <c r="Z2" s="404" t="s">
        <v>7297</v>
      </c>
      <c r="AA2" s="405" t="s">
        <v>7005</v>
      </c>
      <c r="AB2" s="405" t="s">
        <v>2964</v>
      </c>
      <c r="AC2" s="406" t="s">
        <v>2965</v>
      </c>
      <c r="AD2" s="605"/>
      <c r="AE2" s="51"/>
    </row>
    <row r="3" spans="1:31" ht="20.100000000000001" customHeight="1">
      <c r="A3" s="476" t="s">
        <v>3121</v>
      </c>
      <c r="B3" s="476" t="s">
        <v>9085</v>
      </c>
      <c r="C3" s="473" t="s">
        <v>9086</v>
      </c>
      <c r="D3" s="476" t="s">
        <v>7319</v>
      </c>
      <c r="E3" s="473" t="s">
        <v>7351</v>
      </c>
      <c r="F3" s="443"/>
      <c r="G3" s="444"/>
      <c r="H3" s="443">
        <v>2</v>
      </c>
      <c r="I3" s="444">
        <v>7.4074074074074074</v>
      </c>
      <c r="J3" s="443">
        <v>3</v>
      </c>
      <c r="K3" s="444">
        <v>8.3333333333333339</v>
      </c>
      <c r="L3" s="443">
        <v>4</v>
      </c>
      <c r="M3" s="444">
        <v>9.5</v>
      </c>
      <c r="N3" s="471">
        <v>8</v>
      </c>
      <c r="O3" s="465">
        <v>14.285714285714286</v>
      </c>
      <c r="P3" s="471">
        <v>11</v>
      </c>
      <c r="Q3" s="465">
        <v>15.068493150684931</v>
      </c>
      <c r="R3" s="471">
        <v>6</v>
      </c>
      <c r="S3" s="465">
        <v>7.8947368421052628</v>
      </c>
      <c r="T3" s="471">
        <v>167</v>
      </c>
      <c r="U3" s="465">
        <v>7.7530176415970287</v>
      </c>
      <c r="V3" s="473" t="s">
        <v>7010</v>
      </c>
      <c r="W3" s="473" t="s">
        <v>7010</v>
      </c>
      <c r="X3" s="473" t="s">
        <v>7010</v>
      </c>
      <c r="Y3" s="473" t="s">
        <v>7010</v>
      </c>
      <c r="Z3" s="473" t="s">
        <v>7010</v>
      </c>
      <c r="AA3" s="473" t="s">
        <v>7010</v>
      </c>
      <c r="AB3" s="473" t="s">
        <v>7010</v>
      </c>
      <c r="AC3" s="473" t="s">
        <v>7010</v>
      </c>
      <c r="AD3" s="374" t="s">
        <v>2942</v>
      </c>
    </row>
    <row r="4" spans="1:31" ht="20.100000000000001" customHeight="1">
      <c r="A4" s="85"/>
      <c r="B4" s="85"/>
      <c r="C4" s="128"/>
      <c r="D4" s="85" t="s">
        <v>7352</v>
      </c>
      <c r="E4" s="128"/>
      <c r="F4" s="356">
        <v>19</v>
      </c>
      <c r="G4" s="314">
        <v>100</v>
      </c>
      <c r="H4" s="356">
        <v>25</v>
      </c>
      <c r="I4" s="314">
        <v>92.592592592592595</v>
      </c>
      <c r="J4" s="356">
        <v>33</v>
      </c>
      <c r="K4" s="314">
        <v>91.666666666666671</v>
      </c>
      <c r="L4" s="356">
        <v>38</v>
      </c>
      <c r="M4" s="314">
        <v>90.5</v>
      </c>
      <c r="N4" s="315">
        <v>48</v>
      </c>
      <c r="O4" s="316">
        <v>85.714285714285708</v>
      </c>
      <c r="P4" s="315">
        <v>62</v>
      </c>
      <c r="Q4" s="316">
        <v>84.93150684931507</v>
      </c>
      <c r="R4" s="315">
        <v>70</v>
      </c>
      <c r="S4" s="316">
        <v>92.10526315789474</v>
      </c>
      <c r="T4" s="315">
        <v>1987</v>
      </c>
      <c r="U4" s="316">
        <v>92.246982358402974</v>
      </c>
      <c r="V4" s="128"/>
      <c r="W4" s="128"/>
      <c r="X4" s="128"/>
      <c r="Y4" s="128"/>
      <c r="Z4" s="128"/>
      <c r="AA4" s="128"/>
      <c r="AB4" s="128"/>
      <c r="AC4" s="128"/>
      <c r="AD4" s="85" t="s">
        <v>2943</v>
      </c>
    </row>
    <row r="5" spans="1:31" ht="20.100000000000001" customHeight="1">
      <c r="A5" s="85"/>
      <c r="B5" s="85"/>
      <c r="C5" s="128"/>
      <c r="D5" s="85" t="s">
        <v>1861</v>
      </c>
      <c r="E5" s="128"/>
      <c r="F5" s="356"/>
      <c r="G5" s="314"/>
      <c r="H5" s="356"/>
      <c r="I5" s="314"/>
      <c r="J5" s="356"/>
      <c r="K5" s="314"/>
      <c r="L5" s="356"/>
      <c r="M5" s="314"/>
      <c r="N5" s="356"/>
      <c r="O5" s="314"/>
      <c r="P5" s="356"/>
      <c r="Q5" s="314"/>
      <c r="R5" s="356"/>
      <c r="S5" s="314"/>
      <c r="T5" s="356"/>
      <c r="U5" s="314"/>
      <c r="V5" s="128"/>
      <c r="W5" s="128"/>
      <c r="X5" s="128"/>
      <c r="Y5" s="128"/>
      <c r="Z5" s="128"/>
      <c r="AA5" s="128"/>
      <c r="AB5" s="128"/>
      <c r="AC5" s="128"/>
      <c r="AD5" s="85"/>
    </row>
    <row r="6" spans="1:31" ht="20.100000000000001" customHeight="1">
      <c r="A6" s="85"/>
      <c r="B6" s="85"/>
      <c r="C6" s="128"/>
      <c r="D6" s="85" t="s">
        <v>1862</v>
      </c>
      <c r="E6" s="128"/>
      <c r="F6" s="356"/>
      <c r="G6" s="314"/>
      <c r="H6" s="356"/>
      <c r="I6" s="314"/>
      <c r="J6" s="356"/>
      <c r="K6" s="314"/>
      <c r="L6" s="356"/>
      <c r="M6" s="314"/>
      <c r="N6" s="356"/>
      <c r="O6" s="314"/>
      <c r="P6" s="356"/>
      <c r="Q6" s="314"/>
      <c r="R6" s="356"/>
      <c r="S6" s="314"/>
      <c r="T6" s="356"/>
      <c r="U6" s="314"/>
      <c r="V6" s="128"/>
      <c r="W6" s="128"/>
      <c r="X6" s="128"/>
      <c r="Y6" s="128"/>
      <c r="Z6" s="128"/>
      <c r="AA6" s="128"/>
      <c r="AB6" s="128"/>
      <c r="AC6" s="128"/>
      <c r="AD6" s="85"/>
    </row>
    <row r="7" spans="1:31" ht="20.100000000000001" customHeight="1">
      <c r="A7" s="476" t="s">
        <v>3122</v>
      </c>
      <c r="B7" s="476" t="s">
        <v>1199</v>
      </c>
      <c r="C7" s="473" t="s">
        <v>3199</v>
      </c>
      <c r="D7" s="476" t="s">
        <v>2420</v>
      </c>
      <c r="E7" s="473" t="s">
        <v>7646</v>
      </c>
      <c r="F7" s="443"/>
      <c r="G7" s="444"/>
      <c r="H7" s="443"/>
      <c r="I7" s="444"/>
      <c r="J7" s="443"/>
      <c r="K7" s="444"/>
      <c r="L7" s="443">
        <v>1</v>
      </c>
      <c r="M7" s="444">
        <v>25</v>
      </c>
      <c r="N7" s="443"/>
      <c r="O7" s="444"/>
      <c r="P7" s="443"/>
      <c r="Q7" s="444"/>
      <c r="R7" s="443"/>
      <c r="S7" s="444"/>
      <c r="T7" s="471">
        <v>11</v>
      </c>
      <c r="U7" s="465">
        <v>6.5868263473053892</v>
      </c>
      <c r="V7" s="473" t="s">
        <v>7010</v>
      </c>
      <c r="W7" s="473" t="s">
        <v>7010</v>
      </c>
      <c r="X7" s="473" t="s">
        <v>7010</v>
      </c>
      <c r="Y7" s="473" t="s">
        <v>7010</v>
      </c>
      <c r="Z7" s="473" t="s">
        <v>7010</v>
      </c>
      <c r="AA7" s="473" t="s">
        <v>7010</v>
      </c>
      <c r="AB7" s="473" t="s">
        <v>7010</v>
      </c>
      <c r="AC7" s="473" t="s">
        <v>7010</v>
      </c>
      <c r="AD7" s="374"/>
    </row>
    <row r="8" spans="1:31" ht="20.100000000000001" customHeight="1">
      <c r="A8" s="85"/>
      <c r="B8" s="85"/>
      <c r="C8" s="128"/>
      <c r="D8" s="85" t="s">
        <v>2421</v>
      </c>
      <c r="E8" s="128"/>
      <c r="F8" s="356"/>
      <c r="G8" s="314"/>
      <c r="H8" s="356"/>
      <c r="I8" s="314"/>
      <c r="J8" s="356"/>
      <c r="K8" s="314"/>
      <c r="L8" s="356"/>
      <c r="M8" s="314"/>
      <c r="N8" s="356"/>
      <c r="O8" s="314"/>
      <c r="P8" s="356"/>
      <c r="Q8" s="314"/>
      <c r="R8" s="356"/>
      <c r="S8" s="314"/>
      <c r="T8" s="315">
        <v>7</v>
      </c>
      <c r="U8" s="316">
        <v>4.1916167664670656</v>
      </c>
      <c r="V8" s="128"/>
      <c r="W8" s="128"/>
      <c r="X8" s="128"/>
      <c r="Y8" s="128"/>
      <c r="Z8" s="128"/>
      <c r="AA8" s="128"/>
      <c r="AB8" s="128"/>
      <c r="AC8" s="128"/>
      <c r="AD8" s="85"/>
    </row>
    <row r="9" spans="1:31" ht="20.100000000000001" customHeight="1">
      <c r="A9" s="85"/>
      <c r="B9" s="85"/>
      <c r="C9" s="128"/>
      <c r="D9" s="85" t="s">
        <v>9087</v>
      </c>
      <c r="E9" s="128"/>
      <c r="F9" s="356"/>
      <c r="G9" s="314"/>
      <c r="H9" s="356"/>
      <c r="I9" s="314"/>
      <c r="J9" s="356"/>
      <c r="K9" s="314"/>
      <c r="L9" s="356"/>
      <c r="M9" s="314"/>
      <c r="N9" s="315"/>
      <c r="O9" s="316"/>
      <c r="P9" s="315">
        <v>1</v>
      </c>
      <c r="Q9" s="316">
        <v>9.0909090909090917</v>
      </c>
      <c r="R9" s="356"/>
      <c r="S9" s="314"/>
      <c r="T9" s="315">
        <v>3</v>
      </c>
      <c r="U9" s="316">
        <v>1.7964071856287425</v>
      </c>
      <c r="V9" s="128"/>
      <c r="W9" s="128"/>
      <c r="X9" s="128"/>
      <c r="Y9" s="128"/>
      <c r="Z9" s="128"/>
      <c r="AA9" s="128"/>
      <c r="AB9" s="128"/>
      <c r="AC9" s="128"/>
      <c r="AD9" s="85"/>
    </row>
    <row r="10" spans="1:31" ht="20.100000000000001" customHeight="1">
      <c r="A10" s="85"/>
      <c r="B10" s="85"/>
      <c r="C10" s="128"/>
      <c r="D10" s="85" t="s">
        <v>2422</v>
      </c>
      <c r="E10" s="128"/>
      <c r="F10" s="356"/>
      <c r="G10" s="314"/>
      <c r="H10" s="356"/>
      <c r="I10" s="314"/>
      <c r="J10" s="356"/>
      <c r="K10" s="314"/>
      <c r="L10" s="356"/>
      <c r="M10" s="314"/>
      <c r="N10" s="356"/>
      <c r="O10" s="314"/>
      <c r="P10" s="356"/>
      <c r="Q10" s="314"/>
      <c r="R10" s="356"/>
      <c r="S10" s="314"/>
      <c r="T10" s="315">
        <v>7</v>
      </c>
      <c r="U10" s="316">
        <v>4.1916167664670656</v>
      </c>
      <c r="V10" s="128"/>
      <c r="W10" s="128"/>
      <c r="X10" s="128"/>
      <c r="Y10" s="128"/>
      <c r="Z10" s="128"/>
      <c r="AA10" s="128"/>
      <c r="AB10" s="128"/>
      <c r="AC10" s="128"/>
      <c r="AD10" s="85"/>
    </row>
    <row r="11" spans="1:31" ht="20.100000000000001" customHeight="1">
      <c r="A11" s="85"/>
      <c r="B11" s="85"/>
      <c r="C11" s="128"/>
      <c r="D11" s="85" t="s">
        <v>2423</v>
      </c>
      <c r="E11" s="128"/>
      <c r="F11" s="356"/>
      <c r="G11" s="314"/>
      <c r="H11" s="356"/>
      <c r="I11" s="314"/>
      <c r="J11" s="356"/>
      <c r="K11" s="314"/>
      <c r="L11" s="356"/>
      <c r="M11" s="314"/>
      <c r="N11" s="315">
        <v>1</v>
      </c>
      <c r="O11" s="316">
        <v>12.5</v>
      </c>
      <c r="P11" s="315">
        <v>1</v>
      </c>
      <c r="Q11" s="316">
        <v>9.0909090909090917</v>
      </c>
      <c r="R11" s="315">
        <v>1</v>
      </c>
      <c r="S11" s="316">
        <v>16.666666666666668</v>
      </c>
      <c r="T11" s="315">
        <v>24</v>
      </c>
      <c r="U11" s="316">
        <v>14.37125748502994</v>
      </c>
      <c r="V11" s="128"/>
      <c r="W11" s="128"/>
      <c r="X11" s="128"/>
      <c r="Y11" s="128"/>
      <c r="Z11" s="128"/>
      <c r="AA11" s="128"/>
      <c r="AB11" s="128"/>
      <c r="AC11" s="128"/>
      <c r="AD11" s="85"/>
    </row>
    <row r="12" spans="1:31" ht="20.100000000000001" customHeight="1">
      <c r="A12" s="85"/>
      <c r="B12" s="85"/>
      <c r="C12" s="128"/>
      <c r="D12" s="85" t="s">
        <v>9039</v>
      </c>
      <c r="E12" s="128"/>
      <c r="F12" s="356"/>
      <c r="G12" s="314"/>
      <c r="H12" s="356"/>
      <c r="I12" s="314"/>
      <c r="J12" s="356"/>
      <c r="K12" s="314"/>
      <c r="L12" s="356">
        <v>1</v>
      </c>
      <c r="M12" s="314">
        <v>25</v>
      </c>
      <c r="N12" s="356"/>
      <c r="O12" s="314"/>
      <c r="P12" s="356"/>
      <c r="Q12" s="314"/>
      <c r="R12" s="356"/>
      <c r="S12" s="314"/>
      <c r="T12" s="315">
        <v>9</v>
      </c>
      <c r="U12" s="316">
        <v>5.3892215568862278</v>
      </c>
      <c r="V12" s="128"/>
      <c r="W12" s="128"/>
      <c r="X12" s="128"/>
      <c r="Y12" s="128"/>
      <c r="Z12" s="128"/>
      <c r="AA12" s="128"/>
      <c r="AB12" s="128"/>
      <c r="AC12" s="128"/>
      <c r="AD12" s="85"/>
    </row>
    <row r="13" spans="1:31" ht="20.100000000000001" customHeight="1">
      <c r="A13" s="85"/>
      <c r="B13" s="85"/>
      <c r="C13" s="128"/>
      <c r="D13" s="85" t="s">
        <v>9088</v>
      </c>
      <c r="E13" s="128"/>
      <c r="F13" s="356"/>
      <c r="G13" s="314"/>
      <c r="H13" s="356"/>
      <c r="I13" s="314"/>
      <c r="J13" s="356"/>
      <c r="K13" s="314"/>
      <c r="L13" s="356"/>
      <c r="M13" s="314"/>
      <c r="N13" s="315"/>
      <c r="O13" s="316"/>
      <c r="P13" s="315">
        <v>1</v>
      </c>
      <c r="Q13" s="316">
        <v>9.0909090909090917</v>
      </c>
      <c r="R13" s="356"/>
      <c r="S13" s="314"/>
      <c r="T13" s="315">
        <v>21</v>
      </c>
      <c r="U13" s="316">
        <v>12.574850299401197</v>
      </c>
      <c r="V13" s="128"/>
      <c r="W13" s="128"/>
      <c r="X13" s="128"/>
      <c r="Y13" s="128"/>
      <c r="Z13" s="128"/>
      <c r="AA13" s="128"/>
      <c r="AB13" s="128"/>
      <c r="AC13" s="128"/>
      <c r="AD13" s="85"/>
    </row>
    <row r="14" spans="1:31" ht="20.100000000000001" customHeight="1">
      <c r="A14" s="85"/>
      <c r="B14" s="85"/>
      <c r="C14" s="128"/>
      <c r="D14" s="85" t="s">
        <v>9089</v>
      </c>
      <c r="E14" s="128"/>
      <c r="F14" s="356"/>
      <c r="G14" s="314"/>
      <c r="H14" s="356">
        <v>1</v>
      </c>
      <c r="I14" s="314">
        <v>50</v>
      </c>
      <c r="J14" s="356">
        <v>1</v>
      </c>
      <c r="K14" s="314">
        <v>33.333333333333336</v>
      </c>
      <c r="L14" s="356">
        <v>1</v>
      </c>
      <c r="M14" s="314">
        <v>25</v>
      </c>
      <c r="N14" s="356"/>
      <c r="O14" s="314"/>
      <c r="P14" s="356"/>
      <c r="Q14" s="314"/>
      <c r="R14" s="315">
        <v>1</v>
      </c>
      <c r="S14" s="316">
        <v>16.666666666666668</v>
      </c>
      <c r="T14" s="315">
        <v>25</v>
      </c>
      <c r="U14" s="316">
        <v>14.970059880239521</v>
      </c>
      <c r="V14" s="128"/>
      <c r="W14" s="128"/>
      <c r="X14" s="128"/>
      <c r="Y14" s="128"/>
      <c r="Z14" s="128"/>
      <c r="AA14" s="128"/>
      <c r="AB14" s="128"/>
      <c r="AC14" s="128"/>
      <c r="AD14" s="85"/>
    </row>
    <row r="15" spans="1:31" ht="20.100000000000001" customHeight="1">
      <c r="A15" s="85"/>
      <c r="B15" s="85"/>
      <c r="C15" s="128"/>
      <c r="D15" s="85" t="s">
        <v>9040</v>
      </c>
      <c r="E15" s="128"/>
      <c r="F15" s="356"/>
      <c r="G15" s="314"/>
      <c r="H15" s="356"/>
      <c r="I15" s="314"/>
      <c r="J15" s="356">
        <v>1</v>
      </c>
      <c r="K15" s="314">
        <v>33.333333333333336</v>
      </c>
      <c r="L15" s="356"/>
      <c r="M15" s="314"/>
      <c r="N15" s="315">
        <v>1</v>
      </c>
      <c r="O15" s="316">
        <v>12.5</v>
      </c>
      <c r="P15" s="315">
        <v>1</v>
      </c>
      <c r="Q15" s="316">
        <v>9.0909090909090917</v>
      </c>
      <c r="R15" s="315">
        <v>1</v>
      </c>
      <c r="S15" s="316">
        <v>16.666666666666668</v>
      </c>
      <c r="T15" s="315">
        <v>11</v>
      </c>
      <c r="U15" s="316">
        <v>6.5868263473053892</v>
      </c>
      <c r="V15" s="128"/>
      <c r="W15" s="128"/>
      <c r="X15" s="128"/>
      <c r="Y15" s="128"/>
      <c r="Z15" s="128"/>
      <c r="AA15" s="128"/>
      <c r="AB15" s="128"/>
      <c r="AC15" s="128"/>
      <c r="AD15" s="85"/>
    </row>
    <row r="16" spans="1:31" ht="20.100000000000001" customHeight="1">
      <c r="A16" s="85"/>
      <c r="B16" s="85"/>
      <c r="C16" s="128"/>
      <c r="D16" s="85" t="s">
        <v>9090</v>
      </c>
      <c r="E16" s="128"/>
      <c r="F16" s="356"/>
      <c r="G16" s="314"/>
      <c r="H16" s="356">
        <v>1</v>
      </c>
      <c r="I16" s="314">
        <v>50</v>
      </c>
      <c r="J16" s="356"/>
      <c r="K16" s="314"/>
      <c r="L16" s="356"/>
      <c r="M16" s="314"/>
      <c r="N16" s="315"/>
      <c r="O16" s="316"/>
      <c r="P16" s="315">
        <v>1</v>
      </c>
      <c r="Q16" s="316">
        <v>9.0909090909090917</v>
      </c>
      <c r="R16" s="315">
        <v>1</v>
      </c>
      <c r="S16" s="316">
        <v>16.666666666666668</v>
      </c>
      <c r="T16" s="315">
        <v>21</v>
      </c>
      <c r="U16" s="316">
        <v>12.574850299401197</v>
      </c>
      <c r="V16" s="128"/>
      <c r="W16" s="128"/>
      <c r="X16" s="128"/>
      <c r="Y16" s="128"/>
      <c r="Z16" s="128"/>
      <c r="AA16" s="128"/>
      <c r="AB16" s="128"/>
      <c r="AC16" s="128"/>
      <c r="AD16" s="85"/>
    </row>
    <row r="17" spans="1:30" ht="20.100000000000001" customHeight="1">
      <c r="A17" s="85"/>
      <c r="B17" s="85"/>
      <c r="C17" s="128"/>
      <c r="D17" s="85" t="s">
        <v>9091</v>
      </c>
      <c r="E17" s="128"/>
      <c r="F17" s="356"/>
      <c r="G17" s="314"/>
      <c r="H17" s="356"/>
      <c r="I17" s="314"/>
      <c r="J17" s="356"/>
      <c r="K17" s="314"/>
      <c r="L17" s="356"/>
      <c r="M17" s="314"/>
      <c r="N17" s="356">
        <v>1</v>
      </c>
      <c r="O17" s="314">
        <v>12.5</v>
      </c>
      <c r="P17" s="356"/>
      <c r="Q17" s="314"/>
      <c r="R17" s="356"/>
      <c r="S17" s="314"/>
      <c r="T17" s="315">
        <v>11</v>
      </c>
      <c r="U17" s="316">
        <v>6.5868263473053892</v>
      </c>
      <c r="V17" s="128"/>
      <c r="W17" s="128"/>
      <c r="X17" s="128"/>
      <c r="Y17" s="128"/>
      <c r="Z17" s="128"/>
      <c r="AA17" s="128"/>
      <c r="AB17" s="128"/>
      <c r="AC17" s="128"/>
      <c r="AD17" s="85"/>
    </row>
    <row r="18" spans="1:30" ht="20.100000000000001" customHeight="1">
      <c r="A18" s="85"/>
      <c r="B18" s="85"/>
      <c r="C18" s="128"/>
      <c r="D18" s="85" t="s">
        <v>9092</v>
      </c>
      <c r="E18" s="128"/>
      <c r="F18" s="356"/>
      <c r="G18" s="314"/>
      <c r="H18" s="356"/>
      <c r="I18" s="314"/>
      <c r="J18" s="356"/>
      <c r="K18" s="314"/>
      <c r="L18" s="356"/>
      <c r="M18" s="314"/>
      <c r="N18" s="356"/>
      <c r="O18" s="314"/>
      <c r="P18" s="356"/>
      <c r="Q18" s="314"/>
      <c r="R18" s="356"/>
      <c r="S18" s="314"/>
      <c r="T18" s="315">
        <v>4</v>
      </c>
      <c r="U18" s="316">
        <v>2.3952095808383231</v>
      </c>
      <c r="V18" s="128"/>
      <c r="W18" s="128"/>
      <c r="X18" s="128"/>
      <c r="Y18" s="128"/>
      <c r="Z18" s="128"/>
      <c r="AA18" s="128"/>
      <c r="AB18" s="128"/>
      <c r="AC18" s="128"/>
      <c r="AD18" s="85"/>
    </row>
    <row r="19" spans="1:30" ht="20.100000000000001" customHeight="1">
      <c r="A19" s="85"/>
      <c r="B19" s="85"/>
      <c r="C19" s="128"/>
      <c r="D19" s="85" t="s">
        <v>9093</v>
      </c>
      <c r="E19" s="128"/>
      <c r="F19" s="356"/>
      <c r="G19" s="314"/>
      <c r="H19" s="356"/>
      <c r="I19" s="314"/>
      <c r="J19" s="356"/>
      <c r="K19" s="314"/>
      <c r="L19" s="356"/>
      <c r="M19" s="314"/>
      <c r="N19" s="356"/>
      <c r="O19" s="314"/>
      <c r="P19" s="356"/>
      <c r="Q19" s="314"/>
      <c r="R19" s="356"/>
      <c r="S19" s="314"/>
      <c r="T19" s="315">
        <v>1</v>
      </c>
      <c r="U19" s="316">
        <v>0.59880239520958078</v>
      </c>
      <c r="V19" s="128"/>
      <c r="W19" s="128"/>
      <c r="X19" s="128"/>
      <c r="Y19" s="128"/>
      <c r="Z19" s="128"/>
      <c r="AA19" s="128"/>
      <c r="AB19" s="128"/>
      <c r="AC19" s="128"/>
      <c r="AD19" s="85"/>
    </row>
    <row r="20" spans="1:30" ht="20.100000000000001" customHeight="1">
      <c r="A20" s="85"/>
      <c r="B20" s="85"/>
      <c r="C20" s="128"/>
      <c r="D20" s="85" t="s">
        <v>3232</v>
      </c>
      <c r="E20" s="128"/>
      <c r="F20" s="356"/>
      <c r="G20" s="314"/>
      <c r="H20" s="356"/>
      <c r="I20" s="314"/>
      <c r="J20" s="356"/>
      <c r="K20" s="314"/>
      <c r="L20" s="356"/>
      <c r="M20" s="314"/>
      <c r="N20" s="315">
        <v>1</v>
      </c>
      <c r="O20" s="316">
        <v>12.5</v>
      </c>
      <c r="P20" s="315">
        <v>2</v>
      </c>
      <c r="Q20" s="316">
        <v>18.181818181818183</v>
      </c>
      <c r="R20" s="356"/>
      <c r="S20" s="314"/>
      <c r="T20" s="315">
        <v>2</v>
      </c>
      <c r="U20" s="316">
        <v>1.1976047904191616</v>
      </c>
      <c r="V20" s="128"/>
      <c r="W20" s="128"/>
      <c r="X20" s="128"/>
      <c r="Y20" s="128"/>
      <c r="Z20" s="128"/>
      <c r="AA20" s="128"/>
      <c r="AB20" s="128"/>
      <c r="AC20" s="128"/>
      <c r="AD20" s="85"/>
    </row>
    <row r="21" spans="1:30" ht="20.100000000000001" customHeight="1">
      <c r="A21" s="85"/>
      <c r="B21" s="85"/>
      <c r="C21" s="128"/>
      <c r="D21" s="85" t="s">
        <v>9041</v>
      </c>
      <c r="E21" s="128"/>
      <c r="F21" s="356"/>
      <c r="G21" s="314"/>
      <c r="H21" s="356"/>
      <c r="I21" s="314"/>
      <c r="J21" s="356"/>
      <c r="K21" s="314"/>
      <c r="L21" s="356"/>
      <c r="M21" s="314"/>
      <c r="N21" s="356"/>
      <c r="O21" s="314"/>
      <c r="P21" s="356"/>
      <c r="Q21" s="314"/>
      <c r="R21" s="356"/>
      <c r="S21" s="314"/>
      <c r="T21" s="315">
        <v>1</v>
      </c>
      <c r="U21" s="316">
        <v>0.59880239520958078</v>
      </c>
      <c r="V21" s="128"/>
      <c r="W21" s="128"/>
      <c r="X21" s="128"/>
      <c r="Y21" s="128"/>
      <c r="Z21" s="128"/>
      <c r="AA21" s="128"/>
      <c r="AB21" s="128"/>
      <c r="AC21" s="128"/>
      <c r="AD21" s="85"/>
    </row>
    <row r="22" spans="1:30" ht="20.100000000000001" customHeight="1">
      <c r="A22" s="85"/>
      <c r="B22" s="85"/>
      <c r="C22" s="128"/>
      <c r="D22" s="85" t="s">
        <v>9094</v>
      </c>
      <c r="E22" s="128"/>
      <c r="F22" s="356"/>
      <c r="G22" s="314"/>
      <c r="H22" s="356"/>
      <c r="I22" s="314"/>
      <c r="J22" s="356"/>
      <c r="K22" s="314"/>
      <c r="L22" s="356"/>
      <c r="M22" s="314"/>
      <c r="N22" s="356"/>
      <c r="O22" s="314"/>
      <c r="P22" s="356"/>
      <c r="Q22" s="314"/>
      <c r="R22" s="356"/>
      <c r="S22" s="314"/>
      <c r="T22" s="356"/>
      <c r="U22" s="314"/>
      <c r="V22" s="128"/>
      <c r="W22" s="128"/>
      <c r="X22" s="128"/>
      <c r="Y22" s="128"/>
      <c r="Z22" s="128"/>
      <c r="AA22" s="128"/>
      <c r="AB22" s="128"/>
      <c r="AC22" s="128"/>
      <c r="AD22" s="85"/>
    </row>
    <row r="23" spans="1:30" ht="20.100000000000001" customHeight="1">
      <c r="A23" s="85"/>
      <c r="B23" s="85"/>
      <c r="C23" s="128"/>
      <c r="D23" s="85" t="s">
        <v>3231</v>
      </c>
      <c r="E23" s="128"/>
      <c r="F23" s="356"/>
      <c r="G23" s="314"/>
      <c r="H23" s="356"/>
      <c r="I23" s="314"/>
      <c r="J23" s="356"/>
      <c r="K23" s="314"/>
      <c r="L23" s="356"/>
      <c r="M23" s="314"/>
      <c r="N23" s="315"/>
      <c r="O23" s="316"/>
      <c r="P23" s="315">
        <v>1</v>
      </c>
      <c r="Q23" s="316">
        <v>9.0909090909090917</v>
      </c>
      <c r="R23" s="356"/>
      <c r="S23" s="314"/>
      <c r="T23" s="315">
        <v>4</v>
      </c>
      <c r="U23" s="316">
        <v>2.3952095808383231</v>
      </c>
      <c r="V23" s="128"/>
      <c r="W23" s="128"/>
      <c r="X23" s="128"/>
      <c r="Y23" s="128"/>
      <c r="Z23" s="128"/>
      <c r="AA23" s="128"/>
      <c r="AB23" s="128"/>
      <c r="AC23" s="128"/>
      <c r="AD23" s="85"/>
    </row>
    <row r="24" spans="1:30" ht="20.100000000000001" customHeight="1">
      <c r="A24" s="85"/>
      <c r="B24" s="85"/>
      <c r="C24" s="128"/>
      <c r="D24" s="85" t="s">
        <v>9042</v>
      </c>
      <c r="E24" s="128"/>
      <c r="F24" s="356"/>
      <c r="G24" s="314"/>
      <c r="H24" s="356"/>
      <c r="I24" s="314"/>
      <c r="J24" s="356"/>
      <c r="K24" s="314"/>
      <c r="L24" s="356"/>
      <c r="M24" s="314"/>
      <c r="N24" s="315"/>
      <c r="O24" s="316"/>
      <c r="P24" s="315">
        <v>1</v>
      </c>
      <c r="Q24" s="316">
        <v>9.0909090909090917</v>
      </c>
      <c r="R24" s="356"/>
      <c r="S24" s="314"/>
      <c r="T24" s="356"/>
      <c r="U24" s="314"/>
      <c r="V24" s="128"/>
      <c r="W24" s="128"/>
      <c r="X24" s="128"/>
      <c r="Y24" s="128"/>
      <c r="Z24" s="128"/>
      <c r="AA24" s="128"/>
      <c r="AB24" s="128"/>
      <c r="AC24" s="128"/>
      <c r="AD24" s="85"/>
    </row>
    <row r="25" spans="1:30" ht="20.100000000000001" customHeight="1">
      <c r="A25" s="85"/>
      <c r="B25" s="85"/>
      <c r="C25" s="128"/>
      <c r="D25" s="85" t="s">
        <v>3230</v>
      </c>
      <c r="E25" s="128"/>
      <c r="F25" s="356"/>
      <c r="G25" s="314"/>
      <c r="H25" s="356"/>
      <c r="I25" s="314"/>
      <c r="J25" s="356">
        <v>1</v>
      </c>
      <c r="K25" s="314">
        <v>33.333333333333336</v>
      </c>
      <c r="L25" s="356">
        <v>1</v>
      </c>
      <c r="M25" s="314">
        <v>25</v>
      </c>
      <c r="N25" s="315">
        <v>4</v>
      </c>
      <c r="O25" s="316">
        <v>50</v>
      </c>
      <c r="P25" s="315">
        <v>2</v>
      </c>
      <c r="Q25" s="316">
        <v>18.2</v>
      </c>
      <c r="R25" s="315">
        <v>2</v>
      </c>
      <c r="S25" s="316">
        <v>33.333333333333336</v>
      </c>
      <c r="T25" s="315">
        <v>5</v>
      </c>
      <c r="U25" s="316">
        <v>2.9940119760479043</v>
      </c>
      <c r="V25" s="128"/>
      <c r="W25" s="128"/>
      <c r="X25" s="128"/>
      <c r="Y25" s="128"/>
      <c r="Z25" s="128"/>
      <c r="AA25" s="128"/>
      <c r="AB25" s="128"/>
      <c r="AC25" s="128"/>
      <c r="AD25" s="85"/>
    </row>
    <row r="26" spans="1:30" ht="20.100000000000001" customHeight="1">
      <c r="A26" s="85"/>
      <c r="B26" s="85"/>
      <c r="C26" s="128"/>
      <c r="D26" s="85" t="s">
        <v>1959</v>
      </c>
      <c r="E26" s="128"/>
      <c r="F26" s="356"/>
      <c r="G26" s="314"/>
      <c r="H26" s="356"/>
      <c r="I26" s="314"/>
      <c r="J26" s="356"/>
      <c r="K26" s="314"/>
      <c r="L26" s="356"/>
      <c r="M26" s="314"/>
      <c r="N26" s="356"/>
      <c r="O26" s="314"/>
      <c r="P26" s="356"/>
      <c r="Q26" s="314"/>
      <c r="R26" s="356"/>
      <c r="S26" s="314"/>
      <c r="T26" s="356"/>
      <c r="U26" s="314"/>
      <c r="V26" s="128"/>
      <c r="W26" s="128"/>
      <c r="X26" s="128"/>
      <c r="Y26" s="128"/>
      <c r="Z26" s="128"/>
      <c r="AA26" s="128"/>
      <c r="AB26" s="128"/>
      <c r="AC26" s="128"/>
      <c r="AD26" s="85"/>
    </row>
    <row r="27" spans="1:30" ht="20.100000000000001" customHeight="1">
      <c r="A27" s="85"/>
      <c r="B27" s="85"/>
      <c r="C27" s="128"/>
      <c r="D27" s="85" t="s">
        <v>1960</v>
      </c>
      <c r="E27" s="128"/>
      <c r="F27" s="356"/>
      <c r="G27" s="314"/>
      <c r="H27" s="356"/>
      <c r="I27" s="314"/>
      <c r="J27" s="356"/>
      <c r="K27" s="314"/>
      <c r="L27" s="356"/>
      <c r="M27" s="314"/>
      <c r="N27" s="356"/>
      <c r="O27" s="314"/>
      <c r="P27" s="356"/>
      <c r="Q27" s="314"/>
      <c r="R27" s="356"/>
      <c r="S27" s="314"/>
      <c r="T27" s="356"/>
      <c r="U27" s="314"/>
      <c r="V27" s="128"/>
      <c r="W27" s="128"/>
      <c r="X27" s="128"/>
      <c r="Y27" s="128"/>
      <c r="Z27" s="128"/>
      <c r="AA27" s="128"/>
      <c r="AB27" s="128"/>
      <c r="AC27" s="128"/>
      <c r="AD27" s="85"/>
    </row>
    <row r="28" spans="1:30" ht="20.100000000000001" customHeight="1">
      <c r="A28" s="476" t="s">
        <v>3123</v>
      </c>
      <c r="B28" s="476" t="s">
        <v>1200</v>
      </c>
      <c r="C28" s="473" t="s">
        <v>3199</v>
      </c>
      <c r="D28" s="476" t="s">
        <v>2420</v>
      </c>
      <c r="E28" s="473" t="s">
        <v>7646</v>
      </c>
      <c r="F28" s="443"/>
      <c r="G28" s="444"/>
      <c r="H28" s="443"/>
      <c r="I28" s="444"/>
      <c r="J28" s="443"/>
      <c r="K28" s="444"/>
      <c r="L28" s="443"/>
      <c r="M28" s="444"/>
      <c r="N28" s="443"/>
      <c r="O28" s="444"/>
      <c r="P28" s="443"/>
      <c r="Q28" s="444"/>
      <c r="R28" s="443"/>
      <c r="S28" s="444"/>
      <c r="T28" s="471">
        <v>1</v>
      </c>
      <c r="U28" s="465">
        <v>9.0909090909090917</v>
      </c>
      <c r="V28" s="473" t="s">
        <v>7010</v>
      </c>
      <c r="W28" s="473" t="s">
        <v>7010</v>
      </c>
      <c r="X28" s="473" t="s">
        <v>7010</v>
      </c>
      <c r="Y28" s="473" t="s">
        <v>7010</v>
      </c>
      <c r="Z28" s="473" t="s">
        <v>7010</v>
      </c>
      <c r="AA28" s="473" t="s">
        <v>7010</v>
      </c>
      <c r="AB28" s="473" t="s">
        <v>7010</v>
      </c>
      <c r="AC28" s="473" t="s">
        <v>7010</v>
      </c>
      <c r="AD28" s="476"/>
    </row>
    <row r="29" spans="1:30" ht="20.100000000000001" customHeight="1">
      <c r="A29" s="85"/>
      <c r="B29" s="85"/>
      <c r="C29" s="128"/>
      <c r="D29" s="85" t="s">
        <v>2421</v>
      </c>
      <c r="E29" s="128"/>
      <c r="F29" s="356"/>
      <c r="G29" s="314"/>
      <c r="H29" s="356"/>
      <c r="I29" s="314"/>
      <c r="J29" s="356"/>
      <c r="K29" s="314"/>
      <c r="L29" s="356"/>
      <c r="M29" s="314"/>
      <c r="N29" s="356"/>
      <c r="O29" s="314"/>
      <c r="P29" s="356"/>
      <c r="Q29" s="314"/>
      <c r="R29" s="356"/>
      <c r="S29" s="314"/>
      <c r="T29" s="356"/>
      <c r="U29" s="314"/>
      <c r="V29" s="128"/>
      <c r="W29" s="128"/>
      <c r="X29" s="128"/>
      <c r="Y29" s="128"/>
      <c r="Z29" s="128"/>
      <c r="AA29" s="128"/>
      <c r="AB29" s="128"/>
      <c r="AC29" s="128"/>
      <c r="AD29" s="85"/>
    </row>
    <row r="30" spans="1:30" ht="20.100000000000001" customHeight="1">
      <c r="A30" s="85"/>
      <c r="B30" s="85"/>
      <c r="C30" s="128"/>
      <c r="D30" s="85" t="s">
        <v>9087</v>
      </c>
      <c r="E30" s="128"/>
      <c r="F30" s="356"/>
      <c r="G30" s="314"/>
      <c r="H30" s="356"/>
      <c r="I30" s="314"/>
      <c r="J30" s="356"/>
      <c r="K30" s="314"/>
      <c r="L30" s="356"/>
      <c r="M30" s="314"/>
      <c r="N30" s="356"/>
      <c r="O30" s="314"/>
      <c r="P30" s="356"/>
      <c r="Q30" s="314"/>
      <c r="R30" s="356"/>
      <c r="S30" s="314"/>
      <c r="T30" s="356"/>
      <c r="U30" s="314"/>
      <c r="V30" s="128"/>
      <c r="W30" s="128"/>
      <c r="X30" s="128"/>
      <c r="Y30" s="128"/>
      <c r="Z30" s="128"/>
      <c r="AA30" s="128"/>
      <c r="AB30" s="128"/>
      <c r="AC30" s="128"/>
      <c r="AD30" s="85"/>
    </row>
    <row r="31" spans="1:30" ht="20.100000000000001" customHeight="1">
      <c r="A31" s="85"/>
      <c r="B31" s="85"/>
      <c r="C31" s="128"/>
      <c r="D31" s="85" t="s">
        <v>2422</v>
      </c>
      <c r="E31" s="128"/>
      <c r="F31" s="356"/>
      <c r="G31" s="314"/>
      <c r="H31" s="356"/>
      <c r="I31" s="314"/>
      <c r="J31" s="356"/>
      <c r="K31" s="314"/>
      <c r="L31" s="356"/>
      <c r="M31" s="314"/>
      <c r="N31" s="356"/>
      <c r="O31" s="314"/>
      <c r="P31" s="356"/>
      <c r="Q31" s="314"/>
      <c r="R31" s="356"/>
      <c r="S31" s="314"/>
      <c r="T31" s="356"/>
      <c r="U31" s="314"/>
      <c r="V31" s="128"/>
      <c r="W31" s="128"/>
      <c r="X31" s="128"/>
      <c r="Y31" s="128"/>
      <c r="Z31" s="128"/>
      <c r="AA31" s="128"/>
      <c r="AB31" s="128"/>
      <c r="AC31" s="128"/>
      <c r="AD31" s="85"/>
    </row>
    <row r="32" spans="1:30" ht="20.100000000000001" customHeight="1">
      <c r="A32" s="85"/>
      <c r="B32" s="85"/>
      <c r="C32" s="128"/>
      <c r="D32" s="85" t="s">
        <v>2423</v>
      </c>
      <c r="E32" s="128"/>
      <c r="F32" s="356"/>
      <c r="G32" s="314"/>
      <c r="H32" s="356"/>
      <c r="I32" s="314"/>
      <c r="J32" s="356"/>
      <c r="K32" s="314"/>
      <c r="L32" s="356"/>
      <c r="M32" s="314"/>
      <c r="N32" s="356"/>
      <c r="O32" s="314"/>
      <c r="P32" s="356"/>
      <c r="Q32" s="314"/>
      <c r="R32" s="356"/>
      <c r="S32" s="314"/>
      <c r="T32" s="315">
        <v>2</v>
      </c>
      <c r="U32" s="316">
        <v>18.181818181818183</v>
      </c>
      <c r="V32" s="128"/>
      <c r="W32" s="128"/>
      <c r="X32" s="128"/>
      <c r="Y32" s="128"/>
      <c r="Z32" s="128"/>
      <c r="AA32" s="128"/>
      <c r="AB32" s="128"/>
      <c r="AC32" s="128"/>
      <c r="AD32" s="85"/>
    </row>
    <row r="33" spans="1:30" ht="20.100000000000001" customHeight="1">
      <c r="A33" s="85"/>
      <c r="B33" s="85"/>
      <c r="C33" s="128"/>
      <c r="D33" s="85" t="s">
        <v>9039</v>
      </c>
      <c r="E33" s="128"/>
      <c r="F33" s="356"/>
      <c r="G33" s="314"/>
      <c r="H33" s="356"/>
      <c r="I33" s="314"/>
      <c r="J33" s="356"/>
      <c r="K33" s="314"/>
      <c r="L33" s="356"/>
      <c r="M33" s="314"/>
      <c r="N33" s="356"/>
      <c r="O33" s="314"/>
      <c r="P33" s="356"/>
      <c r="Q33" s="314"/>
      <c r="R33" s="356"/>
      <c r="S33" s="314"/>
      <c r="T33" s="315">
        <v>1</v>
      </c>
      <c r="U33" s="316">
        <v>9.0909090909090917</v>
      </c>
      <c r="V33" s="128"/>
      <c r="W33" s="128"/>
      <c r="X33" s="128"/>
      <c r="Y33" s="128"/>
      <c r="Z33" s="128"/>
      <c r="AA33" s="128"/>
      <c r="AB33" s="128"/>
      <c r="AC33" s="128"/>
      <c r="AD33" s="85"/>
    </row>
    <row r="34" spans="1:30" ht="20.100000000000001" customHeight="1">
      <c r="A34" s="85"/>
      <c r="B34" s="85"/>
      <c r="C34" s="128"/>
      <c r="D34" s="85" t="s">
        <v>9088</v>
      </c>
      <c r="E34" s="128"/>
      <c r="F34" s="356"/>
      <c r="G34" s="314"/>
      <c r="H34" s="356"/>
      <c r="I34" s="314"/>
      <c r="J34" s="356"/>
      <c r="K34" s="314"/>
      <c r="L34" s="356"/>
      <c r="M34" s="314"/>
      <c r="N34" s="356"/>
      <c r="O34" s="314"/>
      <c r="P34" s="356"/>
      <c r="Q34" s="314"/>
      <c r="R34" s="356"/>
      <c r="S34" s="314"/>
      <c r="T34" s="315">
        <v>2</v>
      </c>
      <c r="U34" s="316">
        <v>18.181818181818183</v>
      </c>
      <c r="V34" s="128"/>
      <c r="W34" s="128"/>
      <c r="X34" s="128"/>
      <c r="Y34" s="128"/>
      <c r="Z34" s="128"/>
      <c r="AA34" s="128"/>
      <c r="AB34" s="128"/>
      <c r="AC34" s="128"/>
      <c r="AD34" s="85"/>
    </row>
    <row r="35" spans="1:30" ht="20.100000000000001" customHeight="1">
      <c r="A35" s="85"/>
      <c r="B35" s="85"/>
      <c r="C35" s="128"/>
      <c r="D35" s="85" t="s">
        <v>9089</v>
      </c>
      <c r="E35" s="128"/>
      <c r="F35" s="356"/>
      <c r="G35" s="314"/>
      <c r="H35" s="356"/>
      <c r="I35" s="314"/>
      <c r="J35" s="356"/>
      <c r="K35" s="314"/>
      <c r="L35" s="356"/>
      <c r="M35" s="314"/>
      <c r="N35" s="356"/>
      <c r="O35" s="314"/>
      <c r="P35" s="356"/>
      <c r="Q35" s="314"/>
      <c r="R35" s="356"/>
      <c r="S35" s="314"/>
      <c r="T35" s="356"/>
      <c r="U35" s="314"/>
      <c r="V35" s="128"/>
      <c r="W35" s="128"/>
      <c r="X35" s="128"/>
      <c r="Y35" s="128"/>
      <c r="Z35" s="128"/>
      <c r="AA35" s="128"/>
      <c r="AB35" s="128"/>
      <c r="AC35" s="128"/>
      <c r="AD35" s="85"/>
    </row>
    <row r="36" spans="1:30" ht="20.100000000000001" customHeight="1">
      <c r="A36" s="85"/>
      <c r="B36" s="85"/>
      <c r="C36" s="128"/>
      <c r="D36" s="85" t="s">
        <v>9040</v>
      </c>
      <c r="E36" s="128"/>
      <c r="F36" s="356"/>
      <c r="G36" s="314"/>
      <c r="H36" s="356"/>
      <c r="I36" s="314"/>
      <c r="J36" s="356"/>
      <c r="K36" s="314"/>
      <c r="L36" s="356">
        <v>1</v>
      </c>
      <c r="M36" s="314">
        <v>100</v>
      </c>
      <c r="N36" s="315"/>
      <c r="O36" s="316"/>
      <c r="P36" s="315">
        <v>1</v>
      </c>
      <c r="Q36" s="316">
        <v>100</v>
      </c>
      <c r="R36" s="315">
        <v>1</v>
      </c>
      <c r="S36" s="316">
        <v>100</v>
      </c>
      <c r="T36" s="315">
        <v>1</v>
      </c>
      <c r="U36" s="316">
        <v>9.0909090909090917</v>
      </c>
      <c r="V36" s="128"/>
      <c r="W36" s="128"/>
      <c r="X36" s="128"/>
      <c r="Y36" s="128"/>
      <c r="Z36" s="128"/>
      <c r="AA36" s="128"/>
      <c r="AB36" s="128"/>
      <c r="AC36" s="128"/>
      <c r="AD36" s="85"/>
    </row>
    <row r="37" spans="1:30" ht="20.100000000000001" customHeight="1">
      <c r="A37" s="85"/>
      <c r="B37" s="85"/>
      <c r="C37" s="128"/>
      <c r="D37" s="85" t="s">
        <v>9090</v>
      </c>
      <c r="E37" s="128"/>
      <c r="F37" s="356"/>
      <c r="G37" s="314"/>
      <c r="H37" s="356"/>
      <c r="I37" s="314"/>
      <c r="J37" s="356"/>
      <c r="K37" s="314"/>
      <c r="L37" s="356"/>
      <c r="M37" s="314"/>
      <c r="N37" s="356"/>
      <c r="O37" s="314"/>
      <c r="P37" s="356"/>
      <c r="Q37" s="314"/>
      <c r="R37" s="356"/>
      <c r="S37" s="314"/>
      <c r="T37" s="315">
        <v>1</v>
      </c>
      <c r="U37" s="316">
        <v>9.0909090909090917</v>
      </c>
      <c r="V37" s="128"/>
      <c r="W37" s="128"/>
      <c r="X37" s="128"/>
      <c r="Y37" s="128"/>
      <c r="Z37" s="128"/>
      <c r="AA37" s="128"/>
      <c r="AB37" s="128"/>
      <c r="AC37" s="128"/>
      <c r="AD37" s="85"/>
    </row>
    <row r="38" spans="1:30" ht="20.100000000000001" customHeight="1">
      <c r="A38" s="85"/>
      <c r="B38" s="85"/>
      <c r="C38" s="128"/>
      <c r="D38" s="85" t="s">
        <v>9091</v>
      </c>
      <c r="E38" s="128"/>
      <c r="F38" s="356"/>
      <c r="G38" s="314"/>
      <c r="H38" s="356"/>
      <c r="I38" s="314"/>
      <c r="J38" s="356"/>
      <c r="K38" s="314"/>
      <c r="L38" s="356"/>
      <c r="M38" s="314"/>
      <c r="N38" s="356"/>
      <c r="O38" s="314"/>
      <c r="P38" s="356"/>
      <c r="Q38" s="314"/>
      <c r="R38" s="356"/>
      <c r="S38" s="314"/>
      <c r="T38" s="315">
        <v>1</v>
      </c>
      <c r="U38" s="316">
        <v>9.0909090909090917</v>
      </c>
      <c r="V38" s="128"/>
      <c r="W38" s="128"/>
      <c r="X38" s="128"/>
      <c r="Y38" s="128"/>
      <c r="Z38" s="128"/>
      <c r="AA38" s="128"/>
      <c r="AB38" s="128"/>
      <c r="AC38" s="128"/>
      <c r="AD38" s="85"/>
    </row>
    <row r="39" spans="1:30" ht="20.100000000000001" customHeight="1">
      <c r="A39" s="85"/>
      <c r="B39" s="85"/>
      <c r="C39" s="128"/>
      <c r="D39" s="85" t="s">
        <v>9092</v>
      </c>
      <c r="E39" s="128"/>
      <c r="F39" s="356"/>
      <c r="G39" s="314"/>
      <c r="H39" s="356"/>
      <c r="I39" s="314"/>
      <c r="J39" s="356"/>
      <c r="K39" s="314"/>
      <c r="L39" s="356"/>
      <c r="M39" s="314"/>
      <c r="N39" s="356"/>
      <c r="O39" s="314"/>
      <c r="P39" s="356"/>
      <c r="Q39" s="314"/>
      <c r="R39" s="356"/>
      <c r="S39" s="314"/>
      <c r="T39" s="356"/>
      <c r="U39" s="314"/>
      <c r="V39" s="128"/>
      <c r="W39" s="128"/>
      <c r="X39" s="128"/>
      <c r="Y39" s="128"/>
      <c r="Z39" s="128"/>
      <c r="AA39" s="128"/>
      <c r="AB39" s="128"/>
      <c r="AC39" s="128"/>
      <c r="AD39" s="85"/>
    </row>
    <row r="40" spans="1:30" ht="20.100000000000001" customHeight="1">
      <c r="A40" s="85"/>
      <c r="B40" s="85"/>
      <c r="C40" s="128"/>
      <c r="D40" s="85" t="s">
        <v>9093</v>
      </c>
      <c r="E40" s="128"/>
      <c r="F40" s="356"/>
      <c r="G40" s="314"/>
      <c r="H40" s="356"/>
      <c r="I40" s="314"/>
      <c r="J40" s="356"/>
      <c r="K40" s="314"/>
      <c r="L40" s="356"/>
      <c r="M40" s="314"/>
      <c r="N40" s="356"/>
      <c r="O40" s="314"/>
      <c r="P40" s="356"/>
      <c r="Q40" s="314"/>
      <c r="R40" s="356"/>
      <c r="S40" s="314"/>
      <c r="T40" s="356"/>
      <c r="U40" s="314"/>
      <c r="V40" s="128"/>
      <c r="W40" s="128"/>
      <c r="X40" s="128"/>
      <c r="Y40" s="128"/>
      <c r="Z40" s="128"/>
      <c r="AA40" s="128"/>
      <c r="AB40" s="128"/>
      <c r="AC40" s="128"/>
      <c r="AD40" s="85"/>
    </row>
    <row r="41" spans="1:30" ht="20.100000000000001" customHeight="1">
      <c r="A41" s="85"/>
      <c r="B41" s="85"/>
      <c r="C41" s="128"/>
      <c r="D41" s="85" t="s">
        <v>3232</v>
      </c>
      <c r="E41" s="128"/>
      <c r="F41" s="356"/>
      <c r="G41" s="314"/>
      <c r="H41" s="356"/>
      <c r="I41" s="314"/>
      <c r="J41" s="356"/>
      <c r="K41" s="314"/>
      <c r="L41" s="356"/>
      <c r="M41" s="314"/>
      <c r="N41" s="356"/>
      <c r="O41" s="314"/>
      <c r="P41" s="356"/>
      <c r="Q41" s="314"/>
      <c r="R41" s="356"/>
      <c r="S41" s="314"/>
      <c r="T41" s="315">
        <v>2</v>
      </c>
      <c r="U41" s="316">
        <v>18.181818181818183</v>
      </c>
      <c r="V41" s="128"/>
      <c r="W41" s="128"/>
      <c r="X41" s="128"/>
      <c r="Y41" s="128"/>
      <c r="Z41" s="128"/>
      <c r="AA41" s="128"/>
      <c r="AB41" s="128"/>
      <c r="AC41" s="128"/>
      <c r="AD41" s="85"/>
    </row>
    <row r="42" spans="1:30" ht="20.100000000000001" customHeight="1">
      <c r="A42" s="85"/>
      <c r="B42" s="85"/>
      <c r="C42" s="128"/>
      <c r="D42" s="85" t="s">
        <v>9041</v>
      </c>
      <c r="E42" s="128"/>
      <c r="F42" s="356"/>
      <c r="G42" s="314"/>
      <c r="H42" s="356"/>
      <c r="I42" s="314"/>
      <c r="J42" s="356"/>
      <c r="K42" s="314"/>
      <c r="L42" s="356"/>
      <c r="M42" s="314"/>
      <c r="N42" s="356"/>
      <c r="O42" s="314"/>
      <c r="P42" s="356"/>
      <c r="Q42" s="314"/>
      <c r="R42" s="356"/>
      <c r="S42" s="314"/>
      <c r="T42" s="356"/>
      <c r="U42" s="314"/>
      <c r="V42" s="128"/>
      <c r="W42" s="128"/>
      <c r="X42" s="128"/>
      <c r="Y42" s="128"/>
      <c r="Z42" s="128"/>
      <c r="AA42" s="128"/>
      <c r="AB42" s="128"/>
      <c r="AC42" s="128"/>
      <c r="AD42" s="85"/>
    </row>
    <row r="43" spans="1:30" ht="20.100000000000001" customHeight="1">
      <c r="A43" s="85"/>
      <c r="B43" s="85"/>
      <c r="C43" s="128"/>
      <c r="D43" s="85" t="s">
        <v>9094</v>
      </c>
      <c r="E43" s="128"/>
      <c r="F43" s="356"/>
      <c r="G43" s="314"/>
      <c r="H43" s="356"/>
      <c r="I43" s="314"/>
      <c r="J43" s="356"/>
      <c r="K43" s="314"/>
      <c r="L43" s="356"/>
      <c r="M43" s="314"/>
      <c r="N43" s="356"/>
      <c r="O43" s="314"/>
      <c r="P43" s="356"/>
      <c r="Q43" s="314"/>
      <c r="R43" s="356"/>
      <c r="S43" s="314"/>
      <c r="T43" s="356"/>
      <c r="U43" s="314"/>
      <c r="V43" s="128"/>
      <c r="W43" s="128"/>
      <c r="X43" s="128"/>
      <c r="Y43" s="128"/>
      <c r="Z43" s="128"/>
      <c r="AA43" s="128"/>
      <c r="AB43" s="128"/>
      <c r="AC43" s="128"/>
      <c r="AD43" s="85"/>
    </row>
    <row r="44" spans="1:30" ht="20.100000000000001" customHeight="1">
      <c r="A44" s="85"/>
      <c r="B44" s="85"/>
      <c r="C44" s="128"/>
      <c r="D44" s="85" t="s">
        <v>3231</v>
      </c>
      <c r="E44" s="128"/>
      <c r="F44" s="356"/>
      <c r="G44" s="314"/>
      <c r="H44" s="356"/>
      <c r="I44" s="314"/>
      <c r="J44" s="356"/>
      <c r="K44" s="314"/>
      <c r="L44" s="356"/>
      <c r="M44" s="314"/>
      <c r="N44" s="356"/>
      <c r="O44" s="314"/>
      <c r="P44" s="356"/>
      <c r="Q44" s="314"/>
      <c r="R44" s="356"/>
      <c r="S44" s="314"/>
      <c r="T44" s="356"/>
      <c r="U44" s="314"/>
      <c r="V44" s="128"/>
      <c r="W44" s="128"/>
      <c r="X44" s="128"/>
      <c r="Y44" s="128"/>
      <c r="Z44" s="128"/>
      <c r="AA44" s="128"/>
      <c r="AB44" s="128"/>
      <c r="AC44" s="128"/>
      <c r="AD44" s="85"/>
    </row>
    <row r="45" spans="1:30" ht="20.100000000000001" customHeight="1">
      <c r="A45" s="85"/>
      <c r="B45" s="85"/>
      <c r="C45" s="128"/>
      <c r="D45" s="85" t="s">
        <v>9042</v>
      </c>
      <c r="E45" s="128"/>
      <c r="F45" s="356"/>
      <c r="G45" s="314"/>
      <c r="H45" s="356"/>
      <c r="I45" s="314"/>
      <c r="J45" s="356"/>
      <c r="K45" s="314"/>
      <c r="L45" s="356"/>
      <c r="M45" s="314"/>
      <c r="N45" s="356"/>
      <c r="O45" s="314"/>
      <c r="P45" s="356"/>
      <c r="Q45" s="314"/>
      <c r="R45" s="356"/>
      <c r="S45" s="314"/>
      <c r="T45" s="356"/>
      <c r="U45" s="314"/>
      <c r="V45" s="128"/>
      <c r="W45" s="128"/>
      <c r="X45" s="128"/>
      <c r="Y45" s="128"/>
      <c r="Z45" s="128"/>
      <c r="AA45" s="128"/>
      <c r="AB45" s="128"/>
      <c r="AC45" s="128"/>
      <c r="AD45" s="85"/>
    </row>
    <row r="46" spans="1:30" ht="20.100000000000001" customHeight="1">
      <c r="A46" s="85"/>
      <c r="B46" s="85"/>
      <c r="C46" s="128"/>
      <c r="D46" s="85" t="s">
        <v>3230</v>
      </c>
      <c r="E46" s="128"/>
      <c r="F46" s="356"/>
      <c r="G46" s="314"/>
      <c r="H46" s="356"/>
      <c r="I46" s="314"/>
      <c r="J46" s="356"/>
      <c r="K46" s="314"/>
      <c r="L46" s="356"/>
      <c r="M46" s="314"/>
      <c r="N46" s="356"/>
      <c r="O46" s="314"/>
      <c r="P46" s="356"/>
      <c r="Q46" s="314"/>
      <c r="R46" s="356"/>
      <c r="S46" s="314"/>
      <c r="T46" s="356"/>
      <c r="U46" s="314"/>
      <c r="V46" s="128"/>
      <c r="W46" s="128"/>
      <c r="X46" s="128"/>
      <c r="Y46" s="128"/>
      <c r="Z46" s="128"/>
      <c r="AA46" s="128"/>
      <c r="AB46" s="128"/>
      <c r="AC46" s="128"/>
      <c r="AD46" s="85"/>
    </row>
    <row r="47" spans="1:30" ht="20.100000000000001" customHeight="1">
      <c r="A47" s="85"/>
      <c r="B47" s="85"/>
      <c r="C47" s="128"/>
      <c r="D47" s="85" t="s">
        <v>1959</v>
      </c>
      <c r="E47" s="128"/>
      <c r="F47" s="356"/>
      <c r="G47" s="314"/>
      <c r="H47" s="356"/>
      <c r="I47" s="314"/>
      <c r="J47" s="356"/>
      <c r="K47" s="314"/>
      <c r="L47" s="356"/>
      <c r="M47" s="314"/>
      <c r="N47" s="356"/>
      <c r="O47" s="314"/>
      <c r="P47" s="356"/>
      <c r="Q47" s="314"/>
      <c r="R47" s="356"/>
      <c r="S47" s="314"/>
      <c r="T47" s="356"/>
      <c r="U47" s="314"/>
      <c r="V47" s="128"/>
      <c r="W47" s="128"/>
      <c r="X47" s="128"/>
      <c r="Y47" s="128"/>
      <c r="Z47" s="128"/>
      <c r="AA47" s="128"/>
      <c r="AB47" s="128"/>
      <c r="AC47" s="128"/>
      <c r="AD47" s="85"/>
    </row>
    <row r="48" spans="1:30" ht="20.100000000000001" customHeight="1">
      <c r="A48" s="85"/>
      <c r="B48" s="85"/>
      <c r="C48" s="128"/>
      <c r="D48" s="85" t="s">
        <v>1960</v>
      </c>
      <c r="E48" s="128"/>
      <c r="F48" s="356"/>
      <c r="G48" s="314"/>
      <c r="H48" s="356"/>
      <c r="I48" s="314"/>
      <c r="J48" s="356"/>
      <c r="K48" s="314"/>
      <c r="L48" s="356"/>
      <c r="M48" s="314"/>
      <c r="N48" s="356"/>
      <c r="O48" s="314"/>
      <c r="P48" s="356"/>
      <c r="Q48" s="314"/>
      <c r="R48" s="356"/>
      <c r="S48" s="314"/>
      <c r="T48" s="356"/>
      <c r="U48" s="314"/>
      <c r="V48" s="128"/>
      <c r="W48" s="128"/>
      <c r="X48" s="128"/>
      <c r="Y48" s="128"/>
      <c r="Z48" s="128"/>
      <c r="AA48" s="128"/>
      <c r="AB48" s="128"/>
      <c r="AC48" s="128"/>
      <c r="AD48" s="85"/>
    </row>
    <row r="49" spans="1:30" ht="20.100000000000001" customHeight="1">
      <c r="A49" s="476" t="s">
        <v>3124</v>
      </c>
      <c r="B49" s="476" t="s">
        <v>1201</v>
      </c>
      <c r="C49" s="473" t="s">
        <v>3199</v>
      </c>
      <c r="D49" s="476" t="s">
        <v>2420</v>
      </c>
      <c r="E49" s="473" t="s">
        <v>7646</v>
      </c>
      <c r="F49" s="443"/>
      <c r="G49" s="444"/>
      <c r="H49" s="443"/>
      <c r="I49" s="444"/>
      <c r="J49" s="443"/>
      <c r="K49" s="444"/>
      <c r="L49" s="443"/>
      <c r="M49" s="444"/>
      <c r="N49" s="443"/>
      <c r="O49" s="444"/>
      <c r="P49" s="443"/>
      <c r="Q49" s="444"/>
      <c r="R49" s="443"/>
      <c r="S49" s="444"/>
      <c r="T49" s="471">
        <v>1</v>
      </c>
      <c r="U49" s="465">
        <v>25</v>
      </c>
      <c r="V49" s="473" t="s">
        <v>7010</v>
      </c>
      <c r="W49" s="473" t="s">
        <v>7010</v>
      </c>
      <c r="X49" s="473" t="s">
        <v>7010</v>
      </c>
      <c r="Y49" s="473" t="s">
        <v>7010</v>
      </c>
      <c r="Z49" s="473" t="s">
        <v>7010</v>
      </c>
      <c r="AA49" s="473" t="s">
        <v>7010</v>
      </c>
      <c r="AB49" s="473" t="s">
        <v>7010</v>
      </c>
      <c r="AC49" s="473" t="s">
        <v>7010</v>
      </c>
      <c r="AD49" s="476"/>
    </row>
    <row r="50" spans="1:30" ht="20.100000000000001" customHeight="1">
      <c r="A50" s="85"/>
      <c r="B50" s="85"/>
      <c r="C50" s="128"/>
      <c r="D50" s="85" t="s">
        <v>2421</v>
      </c>
      <c r="E50" s="128"/>
      <c r="F50" s="356"/>
      <c r="G50" s="314"/>
      <c r="H50" s="356"/>
      <c r="I50" s="314"/>
      <c r="J50" s="356"/>
      <c r="K50" s="314"/>
      <c r="L50" s="356"/>
      <c r="M50" s="314"/>
      <c r="N50" s="356"/>
      <c r="O50" s="314"/>
      <c r="P50" s="356"/>
      <c r="Q50" s="314"/>
      <c r="R50" s="356"/>
      <c r="S50" s="314"/>
      <c r="T50" s="356"/>
      <c r="U50" s="314"/>
      <c r="V50" s="128"/>
      <c r="W50" s="128"/>
      <c r="X50" s="128"/>
      <c r="Y50" s="128"/>
      <c r="Z50" s="128"/>
      <c r="AA50" s="128"/>
      <c r="AB50" s="128"/>
      <c r="AC50" s="128"/>
      <c r="AD50" s="85"/>
    </row>
    <row r="51" spans="1:30" ht="20.100000000000001" customHeight="1">
      <c r="A51" s="85"/>
      <c r="B51" s="85"/>
      <c r="C51" s="128"/>
      <c r="D51" s="85" t="s">
        <v>9087</v>
      </c>
      <c r="E51" s="128"/>
      <c r="F51" s="356"/>
      <c r="G51" s="314"/>
      <c r="H51" s="356"/>
      <c r="I51" s="314"/>
      <c r="J51" s="356"/>
      <c r="K51" s="314"/>
      <c r="L51" s="356"/>
      <c r="M51" s="314"/>
      <c r="N51" s="356"/>
      <c r="O51" s="314"/>
      <c r="P51" s="356"/>
      <c r="Q51" s="314"/>
      <c r="R51" s="356"/>
      <c r="S51" s="314"/>
      <c r="T51" s="356"/>
      <c r="U51" s="314"/>
      <c r="V51" s="128"/>
      <c r="W51" s="128"/>
      <c r="X51" s="128"/>
      <c r="Y51" s="128"/>
      <c r="Z51" s="128"/>
      <c r="AA51" s="128"/>
      <c r="AB51" s="128"/>
      <c r="AC51" s="128"/>
      <c r="AD51" s="85"/>
    </row>
    <row r="52" spans="1:30" ht="20.100000000000001" customHeight="1">
      <c r="A52" s="85"/>
      <c r="B52" s="85"/>
      <c r="C52" s="128"/>
      <c r="D52" s="85" t="s">
        <v>2422</v>
      </c>
      <c r="E52" s="128"/>
      <c r="F52" s="356"/>
      <c r="G52" s="314"/>
      <c r="H52" s="356"/>
      <c r="I52" s="314"/>
      <c r="J52" s="356"/>
      <c r="K52" s="314"/>
      <c r="L52" s="356"/>
      <c r="M52" s="314"/>
      <c r="N52" s="356"/>
      <c r="O52" s="314"/>
      <c r="P52" s="356"/>
      <c r="Q52" s="314"/>
      <c r="R52" s="356"/>
      <c r="S52" s="314"/>
      <c r="T52" s="356"/>
      <c r="U52" s="314"/>
      <c r="V52" s="128"/>
      <c r="W52" s="128"/>
      <c r="X52" s="128"/>
      <c r="Y52" s="128"/>
      <c r="Z52" s="128"/>
      <c r="AA52" s="128"/>
      <c r="AB52" s="128"/>
      <c r="AC52" s="128"/>
      <c r="AD52" s="85"/>
    </row>
    <row r="53" spans="1:30" ht="20.100000000000001" customHeight="1">
      <c r="A53" s="85"/>
      <c r="B53" s="85"/>
      <c r="C53" s="128"/>
      <c r="D53" s="85" t="s">
        <v>2423</v>
      </c>
      <c r="E53" s="128"/>
      <c r="F53" s="356"/>
      <c r="G53" s="314"/>
      <c r="H53" s="356"/>
      <c r="I53" s="314"/>
      <c r="J53" s="356"/>
      <c r="K53" s="314"/>
      <c r="L53" s="356"/>
      <c r="M53" s="314"/>
      <c r="N53" s="356"/>
      <c r="O53" s="314"/>
      <c r="P53" s="356"/>
      <c r="Q53" s="314"/>
      <c r="R53" s="356"/>
      <c r="S53" s="314"/>
      <c r="T53" s="356"/>
      <c r="U53" s="314"/>
      <c r="V53" s="128"/>
      <c r="W53" s="128"/>
      <c r="X53" s="128"/>
      <c r="Y53" s="128"/>
      <c r="Z53" s="128"/>
      <c r="AA53" s="128"/>
      <c r="AB53" s="128"/>
      <c r="AC53" s="128"/>
      <c r="AD53" s="85"/>
    </row>
    <row r="54" spans="1:30" ht="20.100000000000001" customHeight="1">
      <c r="A54" s="85"/>
      <c r="B54" s="85"/>
      <c r="C54" s="128"/>
      <c r="D54" s="85" t="s">
        <v>9039</v>
      </c>
      <c r="E54" s="128"/>
      <c r="F54" s="356"/>
      <c r="G54" s="314"/>
      <c r="H54" s="356"/>
      <c r="I54" s="314"/>
      <c r="J54" s="356"/>
      <c r="K54" s="314"/>
      <c r="L54" s="356"/>
      <c r="M54" s="314"/>
      <c r="N54" s="356"/>
      <c r="O54" s="314"/>
      <c r="P54" s="356"/>
      <c r="Q54" s="314"/>
      <c r="R54" s="356"/>
      <c r="S54" s="314"/>
      <c r="T54" s="356"/>
      <c r="U54" s="314"/>
      <c r="V54" s="128"/>
      <c r="W54" s="128"/>
      <c r="X54" s="128"/>
      <c r="Y54" s="128"/>
      <c r="Z54" s="128"/>
      <c r="AA54" s="128"/>
      <c r="AB54" s="128"/>
      <c r="AC54" s="128"/>
      <c r="AD54" s="85"/>
    </row>
    <row r="55" spans="1:30" ht="20.100000000000001" customHeight="1">
      <c r="A55" s="85"/>
      <c r="B55" s="85"/>
      <c r="C55" s="128"/>
      <c r="D55" s="85" t="s">
        <v>9088</v>
      </c>
      <c r="E55" s="128"/>
      <c r="F55" s="356"/>
      <c r="G55" s="314"/>
      <c r="H55" s="356"/>
      <c r="I55" s="314"/>
      <c r="J55" s="356"/>
      <c r="K55" s="314"/>
      <c r="L55" s="356"/>
      <c r="M55" s="314"/>
      <c r="N55" s="356"/>
      <c r="O55" s="314"/>
      <c r="P55" s="356"/>
      <c r="Q55" s="314"/>
      <c r="R55" s="356"/>
      <c r="S55" s="314"/>
      <c r="T55" s="315">
        <v>1</v>
      </c>
      <c r="U55" s="316">
        <v>25</v>
      </c>
      <c r="V55" s="128"/>
      <c r="W55" s="128"/>
      <c r="X55" s="128"/>
      <c r="Y55" s="128"/>
      <c r="Z55" s="128"/>
      <c r="AA55" s="128"/>
      <c r="AB55" s="128"/>
      <c r="AC55" s="128"/>
      <c r="AD55" s="85"/>
    </row>
    <row r="56" spans="1:30" ht="20.100000000000001" customHeight="1">
      <c r="A56" s="85"/>
      <c r="B56" s="85"/>
      <c r="C56" s="128"/>
      <c r="D56" s="85" t="s">
        <v>9089</v>
      </c>
      <c r="E56" s="128"/>
      <c r="F56" s="356"/>
      <c r="G56" s="314"/>
      <c r="H56" s="356"/>
      <c r="I56" s="314"/>
      <c r="J56" s="356"/>
      <c r="K56" s="314"/>
      <c r="L56" s="356"/>
      <c r="M56" s="314"/>
      <c r="N56" s="356"/>
      <c r="O56" s="314"/>
      <c r="P56" s="356"/>
      <c r="Q56" s="314"/>
      <c r="R56" s="356"/>
      <c r="S56" s="314"/>
      <c r="T56" s="356"/>
      <c r="U56" s="314"/>
      <c r="V56" s="128"/>
      <c r="W56" s="128"/>
      <c r="X56" s="128"/>
      <c r="Y56" s="128"/>
      <c r="Z56" s="128"/>
      <c r="AA56" s="128"/>
      <c r="AB56" s="128"/>
      <c r="AC56" s="128"/>
      <c r="AD56" s="85"/>
    </row>
    <row r="57" spans="1:30" ht="20.100000000000001" customHeight="1">
      <c r="A57" s="85"/>
      <c r="B57" s="85"/>
      <c r="C57" s="128"/>
      <c r="D57" s="85" t="s">
        <v>9040</v>
      </c>
      <c r="E57" s="128"/>
      <c r="F57" s="356"/>
      <c r="G57" s="314"/>
      <c r="H57" s="356"/>
      <c r="I57" s="314"/>
      <c r="J57" s="356"/>
      <c r="K57" s="314"/>
      <c r="L57" s="356"/>
      <c r="M57" s="314"/>
      <c r="N57" s="356"/>
      <c r="O57" s="314"/>
      <c r="P57" s="356"/>
      <c r="Q57" s="314"/>
      <c r="R57" s="356"/>
      <c r="S57" s="314"/>
      <c r="T57" s="356"/>
      <c r="U57" s="314"/>
      <c r="V57" s="128"/>
      <c r="W57" s="128"/>
      <c r="X57" s="128"/>
      <c r="Y57" s="128"/>
      <c r="Z57" s="128"/>
      <c r="AA57" s="128"/>
      <c r="AB57" s="128"/>
      <c r="AC57" s="128"/>
      <c r="AD57" s="85"/>
    </row>
    <row r="58" spans="1:30" ht="20.100000000000001" customHeight="1">
      <c r="A58" s="85"/>
      <c r="B58" s="85"/>
      <c r="C58" s="128"/>
      <c r="D58" s="85" t="s">
        <v>9090</v>
      </c>
      <c r="E58" s="128"/>
      <c r="F58" s="356"/>
      <c r="G58" s="314"/>
      <c r="H58" s="356"/>
      <c r="I58" s="314"/>
      <c r="J58" s="356"/>
      <c r="K58" s="314"/>
      <c r="L58" s="356"/>
      <c r="M58" s="314"/>
      <c r="N58" s="356"/>
      <c r="O58" s="314"/>
      <c r="P58" s="356"/>
      <c r="Q58" s="314"/>
      <c r="R58" s="356"/>
      <c r="S58" s="314"/>
      <c r="T58" s="356"/>
      <c r="U58" s="314"/>
      <c r="V58" s="128"/>
      <c r="W58" s="128"/>
      <c r="X58" s="128"/>
      <c r="Y58" s="128"/>
      <c r="Z58" s="128"/>
      <c r="AA58" s="128"/>
      <c r="AB58" s="128"/>
      <c r="AC58" s="128"/>
      <c r="AD58" s="85"/>
    </row>
    <row r="59" spans="1:30" ht="20.100000000000001" customHeight="1">
      <c r="A59" s="85"/>
      <c r="B59" s="85"/>
      <c r="C59" s="128"/>
      <c r="D59" s="85" t="s">
        <v>9091</v>
      </c>
      <c r="E59" s="128"/>
      <c r="F59" s="356"/>
      <c r="G59" s="314"/>
      <c r="H59" s="356"/>
      <c r="I59" s="314"/>
      <c r="J59" s="356"/>
      <c r="K59" s="314"/>
      <c r="L59" s="356"/>
      <c r="M59" s="314"/>
      <c r="N59" s="356"/>
      <c r="O59" s="314"/>
      <c r="P59" s="356"/>
      <c r="Q59" s="314"/>
      <c r="R59" s="356"/>
      <c r="S59" s="314"/>
      <c r="T59" s="315">
        <v>1</v>
      </c>
      <c r="U59" s="316">
        <v>25</v>
      </c>
      <c r="V59" s="128"/>
      <c r="W59" s="128"/>
      <c r="X59" s="128"/>
      <c r="Y59" s="128"/>
      <c r="Z59" s="128"/>
      <c r="AA59" s="128"/>
      <c r="AB59" s="128"/>
      <c r="AC59" s="128"/>
      <c r="AD59" s="85"/>
    </row>
    <row r="60" spans="1:30" ht="20.100000000000001" customHeight="1">
      <c r="A60" s="85"/>
      <c r="B60" s="85"/>
      <c r="C60" s="128"/>
      <c r="D60" s="85" t="s">
        <v>9092</v>
      </c>
      <c r="E60" s="128"/>
      <c r="F60" s="356"/>
      <c r="G60" s="314"/>
      <c r="H60" s="356"/>
      <c r="I60" s="314"/>
      <c r="J60" s="356"/>
      <c r="K60" s="314"/>
      <c r="L60" s="356"/>
      <c r="M60" s="314"/>
      <c r="N60" s="356"/>
      <c r="O60" s="314"/>
      <c r="P60" s="356"/>
      <c r="Q60" s="314"/>
      <c r="R60" s="356"/>
      <c r="S60" s="314"/>
      <c r="T60" s="315">
        <v>1</v>
      </c>
      <c r="U60" s="316">
        <v>25</v>
      </c>
      <c r="V60" s="128"/>
      <c r="W60" s="128"/>
      <c r="X60" s="128"/>
      <c r="Y60" s="128"/>
      <c r="Z60" s="128"/>
      <c r="AA60" s="128"/>
      <c r="AB60" s="128"/>
      <c r="AC60" s="128"/>
      <c r="AD60" s="85"/>
    </row>
    <row r="61" spans="1:30" ht="20.100000000000001" customHeight="1">
      <c r="A61" s="85"/>
      <c r="B61" s="85"/>
      <c r="C61" s="128"/>
      <c r="D61" s="85" t="s">
        <v>9093</v>
      </c>
      <c r="E61" s="128"/>
      <c r="F61" s="356"/>
      <c r="G61" s="314"/>
      <c r="H61" s="356"/>
      <c r="I61" s="314"/>
      <c r="J61" s="356"/>
      <c r="K61" s="314"/>
      <c r="L61" s="356"/>
      <c r="M61" s="314"/>
      <c r="N61" s="356"/>
      <c r="O61" s="314"/>
      <c r="P61" s="356"/>
      <c r="Q61" s="314"/>
      <c r="R61" s="356"/>
      <c r="S61" s="314"/>
      <c r="T61" s="356"/>
      <c r="U61" s="314"/>
      <c r="V61" s="128"/>
      <c r="W61" s="128"/>
      <c r="X61" s="128"/>
      <c r="Y61" s="128"/>
      <c r="Z61" s="128"/>
      <c r="AA61" s="128"/>
      <c r="AB61" s="128"/>
      <c r="AC61" s="128"/>
      <c r="AD61" s="85"/>
    </row>
    <row r="62" spans="1:30" ht="20.100000000000001" customHeight="1">
      <c r="A62" s="85"/>
      <c r="B62" s="85"/>
      <c r="C62" s="128"/>
      <c r="D62" s="85" t="s">
        <v>3232</v>
      </c>
      <c r="E62" s="128"/>
      <c r="F62" s="356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15">
        <v>1</v>
      </c>
      <c r="S62" s="316">
        <v>100</v>
      </c>
      <c r="T62" s="356"/>
      <c r="U62" s="314"/>
      <c r="V62" s="128"/>
      <c r="W62" s="128"/>
      <c r="X62" s="128"/>
      <c r="Y62" s="128"/>
      <c r="Z62" s="128"/>
      <c r="AA62" s="128"/>
      <c r="AB62" s="128"/>
      <c r="AC62" s="128"/>
      <c r="AD62" s="85"/>
    </row>
    <row r="63" spans="1:30" ht="20.100000000000001" customHeight="1">
      <c r="A63" s="85"/>
      <c r="B63" s="85"/>
      <c r="C63" s="128"/>
      <c r="D63" s="85" t="s">
        <v>9041</v>
      </c>
      <c r="E63" s="128"/>
      <c r="F63" s="356"/>
      <c r="G63" s="314"/>
      <c r="H63" s="356"/>
      <c r="I63" s="314"/>
      <c r="J63" s="356"/>
      <c r="K63" s="314"/>
      <c r="L63" s="356"/>
      <c r="M63" s="314"/>
      <c r="N63" s="356"/>
      <c r="O63" s="314"/>
      <c r="P63" s="356"/>
      <c r="Q63" s="314"/>
      <c r="R63" s="356"/>
      <c r="S63" s="314"/>
      <c r="T63" s="356"/>
      <c r="U63" s="314"/>
      <c r="V63" s="128"/>
      <c r="W63" s="128"/>
      <c r="X63" s="128"/>
      <c r="Y63" s="128"/>
      <c r="Z63" s="128"/>
      <c r="AA63" s="128"/>
      <c r="AB63" s="128"/>
      <c r="AC63" s="128"/>
      <c r="AD63" s="85"/>
    </row>
    <row r="64" spans="1:30" ht="20.100000000000001" customHeight="1">
      <c r="A64" s="85"/>
      <c r="B64" s="85"/>
      <c r="C64" s="128"/>
      <c r="D64" s="85" t="s">
        <v>9094</v>
      </c>
      <c r="E64" s="128"/>
      <c r="F64" s="356"/>
      <c r="G64" s="314"/>
      <c r="H64" s="356"/>
      <c r="I64" s="314"/>
      <c r="J64" s="356"/>
      <c r="K64" s="314"/>
      <c r="L64" s="356"/>
      <c r="M64" s="314"/>
      <c r="N64" s="356"/>
      <c r="O64" s="314"/>
      <c r="P64" s="356"/>
      <c r="Q64" s="314"/>
      <c r="R64" s="356"/>
      <c r="S64" s="314"/>
      <c r="T64" s="356"/>
      <c r="U64" s="314"/>
      <c r="V64" s="128"/>
      <c r="W64" s="128"/>
      <c r="X64" s="128"/>
      <c r="Y64" s="128"/>
      <c r="Z64" s="128"/>
      <c r="AA64" s="128"/>
      <c r="AB64" s="128"/>
      <c r="AC64" s="128"/>
      <c r="AD64" s="85"/>
    </row>
    <row r="65" spans="1:30" ht="20.100000000000001" customHeight="1">
      <c r="A65" s="85"/>
      <c r="B65" s="85"/>
      <c r="C65" s="128"/>
      <c r="D65" s="85" t="s">
        <v>3231</v>
      </c>
      <c r="E65" s="128"/>
      <c r="F65" s="356"/>
      <c r="G65" s="314"/>
      <c r="H65" s="356"/>
      <c r="I65" s="314"/>
      <c r="J65" s="356"/>
      <c r="K65" s="314"/>
      <c r="L65" s="356"/>
      <c r="M65" s="314"/>
      <c r="N65" s="356"/>
      <c r="O65" s="314"/>
      <c r="P65" s="356"/>
      <c r="Q65" s="314"/>
      <c r="R65" s="356"/>
      <c r="S65" s="314"/>
      <c r="T65" s="356"/>
      <c r="U65" s="314"/>
      <c r="V65" s="128"/>
      <c r="W65" s="128"/>
      <c r="X65" s="128"/>
      <c r="Y65" s="128"/>
      <c r="Z65" s="128"/>
      <c r="AA65" s="128"/>
      <c r="AB65" s="128"/>
      <c r="AC65" s="128"/>
      <c r="AD65" s="85"/>
    </row>
    <row r="66" spans="1:30" ht="20.100000000000001" customHeight="1">
      <c r="A66" s="85"/>
      <c r="B66" s="85"/>
      <c r="C66" s="128"/>
      <c r="D66" s="85" t="s">
        <v>9042</v>
      </c>
      <c r="E66" s="128"/>
      <c r="F66" s="356"/>
      <c r="G66" s="314"/>
      <c r="H66" s="356"/>
      <c r="I66" s="314"/>
      <c r="J66" s="356"/>
      <c r="K66" s="314"/>
      <c r="L66" s="356"/>
      <c r="M66" s="314"/>
      <c r="N66" s="356"/>
      <c r="O66" s="314"/>
      <c r="P66" s="356"/>
      <c r="Q66" s="314"/>
      <c r="R66" s="356"/>
      <c r="S66" s="314"/>
      <c r="T66" s="356"/>
      <c r="U66" s="314"/>
      <c r="V66" s="128"/>
      <c r="W66" s="128"/>
      <c r="X66" s="128"/>
      <c r="Y66" s="128"/>
      <c r="Z66" s="128"/>
      <c r="AA66" s="128"/>
      <c r="AB66" s="128"/>
      <c r="AC66" s="128"/>
      <c r="AD66" s="85"/>
    </row>
    <row r="67" spans="1:30" ht="20.100000000000001" customHeight="1">
      <c r="A67" s="85"/>
      <c r="B67" s="85"/>
      <c r="C67" s="128"/>
      <c r="D67" s="85" t="s">
        <v>3230</v>
      </c>
      <c r="E67" s="128"/>
      <c r="F67" s="356"/>
      <c r="G67" s="314"/>
      <c r="H67" s="356"/>
      <c r="I67" s="314"/>
      <c r="J67" s="356"/>
      <c r="K67" s="314"/>
      <c r="L67" s="356"/>
      <c r="M67" s="314"/>
      <c r="N67" s="356"/>
      <c r="O67" s="314"/>
      <c r="P67" s="356"/>
      <c r="Q67" s="314"/>
      <c r="R67" s="356"/>
      <c r="S67" s="314"/>
      <c r="T67" s="356"/>
      <c r="U67" s="314"/>
      <c r="V67" s="128"/>
      <c r="W67" s="128"/>
      <c r="X67" s="128"/>
      <c r="Y67" s="128"/>
      <c r="Z67" s="128"/>
      <c r="AA67" s="128"/>
      <c r="AB67" s="128"/>
      <c r="AC67" s="128"/>
      <c r="AD67" s="85"/>
    </row>
    <row r="68" spans="1:30" ht="20.100000000000001" customHeight="1">
      <c r="A68" s="85"/>
      <c r="B68" s="85"/>
      <c r="C68" s="128"/>
      <c r="D68" s="85" t="s">
        <v>1959</v>
      </c>
      <c r="E68" s="128"/>
      <c r="F68" s="356"/>
      <c r="G68" s="314"/>
      <c r="H68" s="356"/>
      <c r="I68" s="314"/>
      <c r="J68" s="356"/>
      <c r="K68" s="314"/>
      <c r="L68" s="356"/>
      <c r="M68" s="314"/>
      <c r="N68" s="356"/>
      <c r="O68" s="314"/>
      <c r="P68" s="356"/>
      <c r="Q68" s="314"/>
      <c r="R68" s="356"/>
      <c r="S68" s="314"/>
      <c r="T68" s="356"/>
      <c r="U68" s="314"/>
      <c r="V68" s="128"/>
      <c r="W68" s="128"/>
      <c r="X68" s="128"/>
      <c r="Y68" s="128"/>
      <c r="Z68" s="128"/>
      <c r="AA68" s="128"/>
      <c r="AB68" s="128"/>
      <c r="AC68" s="128"/>
      <c r="AD68" s="85"/>
    </row>
    <row r="69" spans="1:30" ht="20.100000000000001" customHeight="1">
      <c r="A69" s="85"/>
      <c r="B69" s="85"/>
      <c r="C69" s="128"/>
      <c r="D69" s="85" t="s">
        <v>1960</v>
      </c>
      <c r="E69" s="128"/>
      <c r="F69" s="356"/>
      <c r="G69" s="314"/>
      <c r="H69" s="356"/>
      <c r="I69" s="314"/>
      <c r="J69" s="356"/>
      <c r="K69" s="314"/>
      <c r="L69" s="356"/>
      <c r="M69" s="314"/>
      <c r="N69" s="356"/>
      <c r="O69" s="314"/>
      <c r="P69" s="356"/>
      <c r="Q69" s="314"/>
      <c r="R69" s="356"/>
      <c r="S69" s="314"/>
      <c r="T69" s="356"/>
      <c r="U69" s="314"/>
      <c r="V69" s="128"/>
      <c r="W69" s="128"/>
      <c r="X69" s="128"/>
      <c r="Y69" s="128"/>
      <c r="Z69" s="128"/>
      <c r="AA69" s="128"/>
      <c r="AB69" s="128"/>
      <c r="AC69" s="128"/>
      <c r="AD69" s="85"/>
    </row>
    <row r="70" spans="1:30" ht="20.100000000000001" customHeight="1">
      <c r="A70" s="476" t="s">
        <v>3125</v>
      </c>
      <c r="B70" s="476" t="s">
        <v>1202</v>
      </c>
      <c r="C70" s="473" t="s">
        <v>3199</v>
      </c>
      <c r="D70" s="476" t="s">
        <v>2420</v>
      </c>
      <c r="E70" s="473" t="s">
        <v>7646</v>
      </c>
      <c r="F70" s="443"/>
      <c r="G70" s="444"/>
      <c r="H70" s="443"/>
      <c r="I70" s="444"/>
      <c r="J70" s="443"/>
      <c r="K70" s="444"/>
      <c r="L70" s="443"/>
      <c r="M70" s="444"/>
      <c r="N70" s="443"/>
      <c r="O70" s="444"/>
      <c r="P70" s="443"/>
      <c r="Q70" s="444"/>
      <c r="R70" s="443"/>
      <c r="S70" s="444"/>
      <c r="T70" s="443"/>
      <c r="U70" s="444"/>
      <c r="V70" s="473" t="s">
        <v>7010</v>
      </c>
      <c r="W70" s="473" t="s">
        <v>7010</v>
      </c>
      <c r="X70" s="473" t="s">
        <v>7010</v>
      </c>
      <c r="Y70" s="473" t="s">
        <v>7010</v>
      </c>
      <c r="Z70" s="473" t="s">
        <v>7010</v>
      </c>
      <c r="AA70" s="473" t="s">
        <v>7010</v>
      </c>
      <c r="AB70" s="473" t="s">
        <v>7010</v>
      </c>
      <c r="AC70" s="473" t="s">
        <v>7010</v>
      </c>
      <c r="AD70" s="476"/>
    </row>
    <row r="71" spans="1:30" ht="20.100000000000001" customHeight="1">
      <c r="A71" s="85"/>
      <c r="B71" s="85"/>
      <c r="C71" s="128"/>
      <c r="D71" s="85" t="s">
        <v>2421</v>
      </c>
      <c r="E71" s="128"/>
      <c r="F71" s="356"/>
      <c r="G71" s="314"/>
      <c r="H71" s="356"/>
      <c r="I71" s="314"/>
      <c r="J71" s="356"/>
      <c r="K71" s="314"/>
      <c r="L71" s="356"/>
      <c r="M71" s="314"/>
      <c r="N71" s="356"/>
      <c r="O71" s="314"/>
      <c r="P71" s="356"/>
      <c r="Q71" s="314"/>
      <c r="R71" s="356"/>
      <c r="S71" s="314"/>
      <c r="T71" s="356"/>
      <c r="U71" s="314"/>
      <c r="V71" s="128"/>
      <c r="W71" s="128"/>
      <c r="X71" s="128"/>
      <c r="Y71" s="128"/>
      <c r="Z71" s="128"/>
      <c r="AA71" s="128"/>
      <c r="AB71" s="128"/>
      <c r="AC71" s="128"/>
      <c r="AD71" s="85"/>
    </row>
    <row r="72" spans="1:30" ht="20.100000000000001" customHeight="1">
      <c r="A72" s="85"/>
      <c r="B72" s="85"/>
      <c r="C72" s="128"/>
      <c r="D72" s="85" t="s">
        <v>9087</v>
      </c>
      <c r="E72" s="128"/>
      <c r="F72" s="356"/>
      <c r="G72" s="314"/>
      <c r="H72" s="356"/>
      <c r="I72" s="314"/>
      <c r="J72" s="356"/>
      <c r="K72" s="314"/>
      <c r="L72" s="356"/>
      <c r="M72" s="314"/>
      <c r="N72" s="356"/>
      <c r="O72" s="314"/>
      <c r="P72" s="356"/>
      <c r="Q72" s="314"/>
      <c r="R72" s="356"/>
      <c r="S72" s="314"/>
      <c r="T72" s="356"/>
      <c r="U72" s="314"/>
      <c r="V72" s="128"/>
      <c r="W72" s="128"/>
      <c r="X72" s="128"/>
      <c r="Y72" s="128"/>
      <c r="Z72" s="128"/>
      <c r="AA72" s="128"/>
      <c r="AB72" s="128"/>
      <c r="AC72" s="128"/>
      <c r="AD72" s="85"/>
    </row>
    <row r="73" spans="1:30" ht="20.100000000000001" customHeight="1">
      <c r="A73" s="85"/>
      <c r="B73" s="85"/>
      <c r="C73" s="128"/>
      <c r="D73" s="85" t="s">
        <v>2422</v>
      </c>
      <c r="E73" s="128"/>
      <c r="F73" s="356"/>
      <c r="G73" s="314"/>
      <c r="H73" s="356"/>
      <c r="I73" s="314"/>
      <c r="J73" s="356"/>
      <c r="K73" s="314"/>
      <c r="L73" s="356"/>
      <c r="M73" s="314"/>
      <c r="N73" s="356"/>
      <c r="O73" s="314"/>
      <c r="P73" s="356"/>
      <c r="Q73" s="314"/>
      <c r="R73" s="356"/>
      <c r="S73" s="314"/>
      <c r="T73" s="356"/>
      <c r="U73" s="314"/>
      <c r="V73" s="128"/>
      <c r="W73" s="128"/>
      <c r="X73" s="128"/>
      <c r="Y73" s="128"/>
      <c r="Z73" s="128"/>
      <c r="AA73" s="128"/>
      <c r="AB73" s="128"/>
      <c r="AC73" s="128"/>
      <c r="AD73" s="85"/>
    </row>
    <row r="74" spans="1:30" ht="20.100000000000001" customHeight="1">
      <c r="A74" s="85"/>
      <c r="B74" s="85"/>
      <c r="C74" s="128"/>
      <c r="D74" s="85" t="s">
        <v>2423</v>
      </c>
      <c r="E74" s="128"/>
      <c r="F74" s="356"/>
      <c r="G74" s="314"/>
      <c r="H74" s="356"/>
      <c r="I74" s="314"/>
      <c r="J74" s="356"/>
      <c r="K74" s="314"/>
      <c r="L74" s="356"/>
      <c r="M74" s="314"/>
      <c r="N74" s="356"/>
      <c r="O74" s="314"/>
      <c r="P74" s="356"/>
      <c r="Q74" s="314"/>
      <c r="R74" s="356"/>
      <c r="S74" s="314"/>
      <c r="T74" s="356"/>
      <c r="U74" s="314"/>
      <c r="V74" s="128"/>
      <c r="W74" s="128"/>
      <c r="X74" s="128"/>
      <c r="Y74" s="128"/>
      <c r="Z74" s="128"/>
      <c r="AA74" s="128"/>
      <c r="AB74" s="128"/>
      <c r="AC74" s="128"/>
      <c r="AD74" s="85"/>
    </row>
    <row r="75" spans="1:30" ht="20.100000000000001" customHeight="1">
      <c r="A75" s="85"/>
      <c r="B75" s="85"/>
      <c r="C75" s="128"/>
      <c r="D75" s="85" t="s">
        <v>9039</v>
      </c>
      <c r="E75" s="128"/>
      <c r="F75" s="356"/>
      <c r="G75" s="314"/>
      <c r="H75" s="356"/>
      <c r="I75" s="314"/>
      <c r="J75" s="356"/>
      <c r="K75" s="314"/>
      <c r="L75" s="356"/>
      <c r="M75" s="314"/>
      <c r="N75" s="356"/>
      <c r="O75" s="314"/>
      <c r="P75" s="356"/>
      <c r="Q75" s="314"/>
      <c r="R75" s="356"/>
      <c r="S75" s="314"/>
      <c r="T75" s="356"/>
      <c r="U75" s="314"/>
      <c r="V75" s="128"/>
      <c r="W75" s="128"/>
      <c r="X75" s="128"/>
      <c r="Y75" s="128"/>
      <c r="Z75" s="128"/>
      <c r="AA75" s="128"/>
      <c r="AB75" s="128"/>
      <c r="AC75" s="128"/>
      <c r="AD75" s="85"/>
    </row>
    <row r="76" spans="1:30" ht="20.100000000000001" customHeight="1">
      <c r="A76" s="85"/>
      <c r="B76" s="85"/>
      <c r="C76" s="128"/>
      <c r="D76" s="85" t="s">
        <v>9088</v>
      </c>
      <c r="E76" s="128"/>
      <c r="F76" s="356"/>
      <c r="G76" s="314"/>
      <c r="H76" s="356"/>
      <c r="I76" s="314"/>
      <c r="J76" s="356"/>
      <c r="K76" s="314"/>
      <c r="L76" s="356"/>
      <c r="M76" s="314"/>
      <c r="N76" s="356"/>
      <c r="O76" s="314"/>
      <c r="P76" s="356"/>
      <c r="Q76" s="314"/>
      <c r="R76" s="356"/>
      <c r="S76" s="314"/>
      <c r="T76" s="356"/>
      <c r="U76" s="314"/>
      <c r="V76" s="128"/>
      <c r="W76" s="128"/>
      <c r="X76" s="128"/>
      <c r="Y76" s="128"/>
      <c r="Z76" s="128"/>
      <c r="AA76" s="128"/>
      <c r="AB76" s="128"/>
      <c r="AC76" s="128"/>
      <c r="AD76" s="85"/>
    </row>
    <row r="77" spans="1:30" ht="20.100000000000001" customHeight="1">
      <c r="A77" s="85"/>
      <c r="B77" s="85"/>
      <c r="C77" s="128"/>
      <c r="D77" s="85" t="s">
        <v>9089</v>
      </c>
      <c r="E77" s="128"/>
      <c r="F77" s="356"/>
      <c r="G77" s="314"/>
      <c r="H77" s="356"/>
      <c r="I77" s="314"/>
      <c r="J77" s="356"/>
      <c r="K77" s="314"/>
      <c r="L77" s="356"/>
      <c r="M77" s="314"/>
      <c r="N77" s="356"/>
      <c r="O77" s="314"/>
      <c r="P77" s="356"/>
      <c r="Q77" s="314"/>
      <c r="R77" s="356"/>
      <c r="S77" s="314"/>
      <c r="T77" s="356"/>
      <c r="U77" s="314"/>
      <c r="V77" s="128"/>
      <c r="W77" s="128"/>
      <c r="X77" s="128"/>
      <c r="Y77" s="128"/>
      <c r="Z77" s="128"/>
      <c r="AA77" s="128"/>
      <c r="AB77" s="128"/>
      <c r="AC77" s="128"/>
      <c r="AD77" s="85"/>
    </row>
    <row r="78" spans="1:30" ht="20.100000000000001" customHeight="1">
      <c r="A78" s="85"/>
      <c r="B78" s="85"/>
      <c r="C78" s="128"/>
      <c r="D78" s="85" t="s">
        <v>9040</v>
      </c>
      <c r="E78" s="128"/>
      <c r="F78" s="356"/>
      <c r="G78" s="314"/>
      <c r="H78" s="356"/>
      <c r="I78" s="314"/>
      <c r="J78" s="356"/>
      <c r="K78" s="314"/>
      <c r="L78" s="356"/>
      <c r="M78" s="314"/>
      <c r="N78" s="356"/>
      <c r="O78" s="314"/>
      <c r="P78" s="356"/>
      <c r="Q78" s="314"/>
      <c r="R78" s="356"/>
      <c r="S78" s="314"/>
      <c r="T78" s="356"/>
      <c r="U78" s="314"/>
      <c r="V78" s="128"/>
      <c r="W78" s="128"/>
      <c r="X78" s="128"/>
      <c r="Y78" s="128"/>
      <c r="Z78" s="128"/>
      <c r="AA78" s="128"/>
      <c r="AB78" s="128"/>
      <c r="AC78" s="128"/>
      <c r="AD78" s="85"/>
    </row>
    <row r="79" spans="1:30" ht="20.100000000000001" customHeight="1">
      <c r="A79" s="85"/>
      <c r="B79" s="85"/>
      <c r="C79" s="128"/>
      <c r="D79" s="85" t="s">
        <v>9090</v>
      </c>
      <c r="E79" s="128"/>
      <c r="F79" s="356"/>
      <c r="G79" s="314"/>
      <c r="H79" s="356"/>
      <c r="I79" s="314"/>
      <c r="J79" s="356"/>
      <c r="K79" s="314"/>
      <c r="L79" s="356"/>
      <c r="M79" s="314"/>
      <c r="N79" s="356"/>
      <c r="O79" s="314"/>
      <c r="P79" s="356"/>
      <c r="Q79" s="314"/>
      <c r="R79" s="356"/>
      <c r="S79" s="314"/>
      <c r="T79" s="356"/>
      <c r="U79" s="314"/>
      <c r="V79" s="128"/>
      <c r="W79" s="128"/>
      <c r="X79" s="128"/>
      <c r="Y79" s="128"/>
      <c r="Z79" s="128"/>
      <c r="AA79" s="128"/>
      <c r="AB79" s="128"/>
      <c r="AC79" s="128"/>
      <c r="AD79" s="85"/>
    </row>
    <row r="80" spans="1:30" ht="20.100000000000001" customHeight="1">
      <c r="A80" s="85"/>
      <c r="B80" s="85"/>
      <c r="C80" s="128"/>
      <c r="D80" s="85" t="s">
        <v>9091</v>
      </c>
      <c r="E80" s="128"/>
      <c r="F80" s="356"/>
      <c r="G80" s="314"/>
      <c r="H80" s="356"/>
      <c r="I80" s="314"/>
      <c r="J80" s="356"/>
      <c r="K80" s="314"/>
      <c r="L80" s="356"/>
      <c r="M80" s="314"/>
      <c r="N80" s="356"/>
      <c r="O80" s="314"/>
      <c r="P80" s="356"/>
      <c r="Q80" s="314"/>
      <c r="R80" s="356"/>
      <c r="S80" s="314"/>
      <c r="T80" s="356"/>
      <c r="U80" s="314"/>
      <c r="V80" s="128"/>
      <c r="W80" s="128"/>
      <c r="X80" s="128"/>
      <c r="Y80" s="128"/>
      <c r="Z80" s="128"/>
      <c r="AA80" s="128"/>
      <c r="AB80" s="128"/>
      <c r="AC80" s="128"/>
      <c r="AD80" s="85"/>
    </row>
    <row r="81" spans="1:30" ht="20.100000000000001" customHeight="1">
      <c r="A81" s="85"/>
      <c r="B81" s="85"/>
      <c r="C81" s="128"/>
      <c r="D81" s="85" t="s">
        <v>9092</v>
      </c>
      <c r="E81" s="128"/>
      <c r="F81" s="356"/>
      <c r="G81" s="314"/>
      <c r="H81" s="356"/>
      <c r="I81" s="314"/>
      <c r="J81" s="356"/>
      <c r="K81" s="314"/>
      <c r="L81" s="356"/>
      <c r="M81" s="314"/>
      <c r="N81" s="356"/>
      <c r="O81" s="314"/>
      <c r="P81" s="356"/>
      <c r="Q81" s="314"/>
      <c r="R81" s="356"/>
      <c r="S81" s="314"/>
      <c r="T81" s="356"/>
      <c r="U81" s="314"/>
      <c r="V81" s="128"/>
      <c r="W81" s="128"/>
      <c r="X81" s="128"/>
      <c r="Y81" s="128"/>
      <c r="Z81" s="128"/>
      <c r="AA81" s="128"/>
      <c r="AB81" s="128"/>
      <c r="AC81" s="128"/>
      <c r="AD81" s="85"/>
    </row>
    <row r="82" spans="1:30" ht="20.100000000000001" customHeight="1">
      <c r="A82" s="85"/>
      <c r="B82" s="85"/>
      <c r="C82" s="128"/>
      <c r="D82" s="85" t="s">
        <v>9093</v>
      </c>
      <c r="E82" s="128"/>
      <c r="F82" s="356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356"/>
      <c r="U82" s="314"/>
      <c r="V82" s="128"/>
      <c r="W82" s="128"/>
      <c r="X82" s="128"/>
      <c r="Y82" s="128"/>
      <c r="Z82" s="128"/>
      <c r="AA82" s="128"/>
      <c r="AB82" s="128"/>
      <c r="AC82" s="128"/>
      <c r="AD82" s="85"/>
    </row>
    <row r="83" spans="1:30" ht="20.100000000000001" customHeight="1">
      <c r="A83" s="85"/>
      <c r="B83" s="85"/>
      <c r="C83" s="128"/>
      <c r="D83" s="85" t="s">
        <v>3232</v>
      </c>
      <c r="E83" s="128"/>
      <c r="F83" s="356"/>
      <c r="G83" s="314"/>
      <c r="H83" s="356"/>
      <c r="I83" s="314"/>
      <c r="J83" s="356"/>
      <c r="K83" s="314"/>
      <c r="L83" s="356"/>
      <c r="M83" s="314"/>
      <c r="N83" s="356"/>
      <c r="O83" s="314"/>
      <c r="P83" s="356"/>
      <c r="Q83" s="314"/>
      <c r="R83" s="356"/>
      <c r="S83" s="314"/>
      <c r="T83" s="356"/>
      <c r="U83" s="314"/>
      <c r="V83" s="128"/>
      <c r="W83" s="128"/>
      <c r="X83" s="128"/>
      <c r="Y83" s="128"/>
      <c r="Z83" s="128"/>
      <c r="AA83" s="128"/>
      <c r="AB83" s="128"/>
      <c r="AC83" s="128"/>
      <c r="AD83" s="85"/>
    </row>
    <row r="84" spans="1:30" ht="20.100000000000001" customHeight="1">
      <c r="A84" s="85"/>
      <c r="B84" s="85"/>
      <c r="C84" s="128"/>
      <c r="D84" s="85" t="s">
        <v>9041</v>
      </c>
      <c r="E84" s="128"/>
      <c r="F84" s="356"/>
      <c r="G84" s="314"/>
      <c r="H84" s="356"/>
      <c r="I84" s="314"/>
      <c r="J84" s="356"/>
      <c r="K84" s="314"/>
      <c r="L84" s="356"/>
      <c r="M84" s="314"/>
      <c r="N84" s="356"/>
      <c r="O84" s="314"/>
      <c r="P84" s="356"/>
      <c r="Q84" s="314"/>
      <c r="R84" s="356"/>
      <c r="S84" s="314"/>
      <c r="T84" s="356"/>
      <c r="U84" s="314"/>
      <c r="V84" s="128"/>
      <c r="W84" s="128"/>
      <c r="X84" s="128"/>
      <c r="Y84" s="128"/>
      <c r="Z84" s="128"/>
      <c r="AA84" s="128"/>
      <c r="AB84" s="128"/>
      <c r="AC84" s="128"/>
      <c r="AD84" s="85"/>
    </row>
    <row r="85" spans="1:30" ht="20.100000000000001" customHeight="1">
      <c r="A85" s="85"/>
      <c r="B85" s="85"/>
      <c r="C85" s="128"/>
      <c r="D85" s="85" t="s">
        <v>9094</v>
      </c>
      <c r="E85" s="128"/>
      <c r="F85" s="356"/>
      <c r="G85" s="314"/>
      <c r="H85" s="356"/>
      <c r="I85" s="314"/>
      <c r="J85" s="356"/>
      <c r="K85" s="314"/>
      <c r="L85" s="356"/>
      <c r="M85" s="314"/>
      <c r="N85" s="356"/>
      <c r="O85" s="314"/>
      <c r="P85" s="356"/>
      <c r="Q85" s="314"/>
      <c r="R85" s="356"/>
      <c r="S85" s="314"/>
      <c r="T85" s="356"/>
      <c r="U85" s="314"/>
      <c r="V85" s="128"/>
      <c r="W85" s="128"/>
      <c r="X85" s="128"/>
      <c r="Y85" s="128"/>
      <c r="Z85" s="128"/>
      <c r="AA85" s="128"/>
      <c r="AB85" s="128"/>
      <c r="AC85" s="128"/>
      <c r="AD85" s="85"/>
    </row>
    <row r="86" spans="1:30" ht="20.100000000000001" customHeight="1">
      <c r="A86" s="85"/>
      <c r="B86" s="85"/>
      <c r="C86" s="128"/>
      <c r="D86" s="85" t="s">
        <v>3231</v>
      </c>
      <c r="E86" s="128"/>
      <c r="F86" s="356"/>
      <c r="G86" s="314"/>
      <c r="H86" s="356"/>
      <c r="I86" s="314"/>
      <c r="J86" s="356"/>
      <c r="K86" s="314"/>
      <c r="L86" s="356"/>
      <c r="M86" s="314"/>
      <c r="N86" s="356"/>
      <c r="O86" s="314"/>
      <c r="P86" s="356"/>
      <c r="Q86" s="314"/>
      <c r="R86" s="356"/>
      <c r="S86" s="314"/>
      <c r="T86" s="356"/>
      <c r="U86" s="314"/>
      <c r="V86" s="128"/>
      <c r="W86" s="128"/>
      <c r="X86" s="128"/>
      <c r="Y86" s="128"/>
      <c r="Z86" s="128"/>
      <c r="AA86" s="128"/>
      <c r="AB86" s="128"/>
      <c r="AC86" s="128"/>
      <c r="AD86" s="85"/>
    </row>
    <row r="87" spans="1:30" ht="20.100000000000001" customHeight="1">
      <c r="A87" s="85"/>
      <c r="B87" s="85"/>
      <c r="C87" s="128"/>
      <c r="D87" s="85" t="s">
        <v>9042</v>
      </c>
      <c r="E87" s="128"/>
      <c r="F87" s="356"/>
      <c r="G87" s="314"/>
      <c r="H87" s="356"/>
      <c r="I87" s="314"/>
      <c r="J87" s="356"/>
      <c r="K87" s="314"/>
      <c r="L87" s="356"/>
      <c r="M87" s="314"/>
      <c r="N87" s="356"/>
      <c r="O87" s="314"/>
      <c r="P87" s="356"/>
      <c r="Q87" s="314"/>
      <c r="R87" s="356"/>
      <c r="S87" s="314"/>
      <c r="T87" s="356"/>
      <c r="U87" s="314"/>
      <c r="V87" s="128"/>
      <c r="W87" s="128"/>
      <c r="X87" s="128"/>
      <c r="Y87" s="128"/>
      <c r="Z87" s="128"/>
      <c r="AA87" s="128"/>
      <c r="AB87" s="128"/>
      <c r="AC87" s="128"/>
      <c r="AD87" s="85"/>
    </row>
    <row r="88" spans="1:30" ht="20.100000000000001" customHeight="1">
      <c r="A88" s="85"/>
      <c r="B88" s="85"/>
      <c r="C88" s="128"/>
      <c r="D88" s="85" t="s">
        <v>3230</v>
      </c>
      <c r="E88" s="128"/>
      <c r="F88" s="356"/>
      <c r="G88" s="314"/>
      <c r="H88" s="356"/>
      <c r="I88" s="314"/>
      <c r="J88" s="356"/>
      <c r="K88" s="314"/>
      <c r="L88" s="356"/>
      <c r="M88" s="314"/>
      <c r="N88" s="356"/>
      <c r="O88" s="314"/>
      <c r="P88" s="356"/>
      <c r="Q88" s="314"/>
      <c r="R88" s="356"/>
      <c r="S88" s="314"/>
      <c r="T88" s="356"/>
      <c r="U88" s="314"/>
      <c r="V88" s="128"/>
      <c r="W88" s="128"/>
      <c r="X88" s="128"/>
      <c r="Y88" s="128"/>
      <c r="Z88" s="128"/>
      <c r="AA88" s="128"/>
      <c r="AB88" s="128"/>
      <c r="AC88" s="128"/>
      <c r="AD88" s="85"/>
    </row>
    <row r="89" spans="1:30" ht="20.100000000000001" customHeight="1">
      <c r="A89" s="85"/>
      <c r="B89" s="85"/>
      <c r="C89" s="128"/>
      <c r="D89" s="85" t="s">
        <v>1959</v>
      </c>
      <c r="E89" s="128"/>
      <c r="F89" s="356"/>
      <c r="G89" s="314"/>
      <c r="H89" s="356"/>
      <c r="I89" s="314"/>
      <c r="J89" s="356"/>
      <c r="K89" s="314"/>
      <c r="L89" s="356"/>
      <c r="M89" s="314"/>
      <c r="N89" s="356"/>
      <c r="O89" s="314"/>
      <c r="P89" s="356"/>
      <c r="Q89" s="314"/>
      <c r="R89" s="356"/>
      <c r="S89" s="314"/>
      <c r="T89" s="356"/>
      <c r="U89" s="314"/>
      <c r="V89" s="128"/>
      <c r="W89" s="128"/>
      <c r="X89" s="128"/>
      <c r="Y89" s="128"/>
      <c r="Z89" s="128"/>
      <c r="AA89" s="128"/>
      <c r="AB89" s="128"/>
      <c r="AC89" s="128"/>
      <c r="AD89" s="85"/>
    </row>
    <row r="90" spans="1:30" ht="20.100000000000001" customHeight="1">
      <c r="A90" s="85"/>
      <c r="B90" s="85"/>
      <c r="C90" s="128"/>
      <c r="D90" s="85" t="s">
        <v>1960</v>
      </c>
      <c r="E90" s="128"/>
      <c r="F90" s="356"/>
      <c r="G90" s="314"/>
      <c r="H90" s="356"/>
      <c r="I90" s="314"/>
      <c r="J90" s="356"/>
      <c r="K90" s="314"/>
      <c r="L90" s="356"/>
      <c r="M90" s="314"/>
      <c r="N90" s="356"/>
      <c r="O90" s="314"/>
      <c r="P90" s="356"/>
      <c r="Q90" s="314"/>
      <c r="R90" s="356"/>
      <c r="S90" s="314"/>
      <c r="T90" s="356"/>
      <c r="U90" s="314"/>
      <c r="V90" s="128"/>
      <c r="W90" s="128"/>
      <c r="X90" s="128"/>
      <c r="Y90" s="128"/>
      <c r="Z90" s="128"/>
      <c r="AA90" s="128"/>
      <c r="AB90" s="128"/>
      <c r="AC90" s="128"/>
      <c r="AD90" s="85"/>
    </row>
    <row r="91" spans="1:30" ht="20.100000000000001" customHeight="1">
      <c r="A91" s="476" t="s">
        <v>3126</v>
      </c>
      <c r="B91" s="476" t="s">
        <v>1203</v>
      </c>
      <c r="C91" s="473" t="s">
        <v>3199</v>
      </c>
      <c r="D91" s="476" t="s">
        <v>2420</v>
      </c>
      <c r="E91" s="473" t="s">
        <v>7646</v>
      </c>
      <c r="F91" s="443"/>
      <c r="G91" s="444"/>
      <c r="H91" s="443"/>
      <c r="I91" s="444"/>
      <c r="J91" s="443"/>
      <c r="K91" s="444"/>
      <c r="L91" s="443"/>
      <c r="M91" s="444"/>
      <c r="N91" s="443"/>
      <c r="O91" s="444"/>
      <c r="P91" s="443"/>
      <c r="Q91" s="444"/>
      <c r="R91" s="443"/>
      <c r="S91" s="444"/>
      <c r="T91" s="443"/>
      <c r="U91" s="444"/>
      <c r="V91" s="473" t="s">
        <v>7010</v>
      </c>
      <c r="W91" s="473" t="s">
        <v>7010</v>
      </c>
      <c r="X91" s="473" t="s">
        <v>7010</v>
      </c>
      <c r="Y91" s="473" t="s">
        <v>7010</v>
      </c>
      <c r="Z91" s="473" t="s">
        <v>7010</v>
      </c>
      <c r="AA91" s="473" t="s">
        <v>7010</v>
      </c>
      <c r="AB91" s="473" t="s">
        <v>7010</v>
      </c>
      <c r="AC91" s="473" t="s">
        <v>7010</v>
      </c>
      <c r="AD91" s="476"/>
    </row>
    <row r="92" spans="1:30" ht="20.100000000000001" customHeight="1">
      <c r="A92" s="85"/>
      <c r="B92" s="85"/>
      <c r="C92" s="128"/>
      <c r="D92" s="85" t="s">
        <v>2421</v>
      </c>
      <c r="E92" s="128"/>
      <c r="F92" s="356"/>
      <c r="G92" s="314"/>
      <c r="H92" s="356"/>
      <c r="I92" s="314"/>
      <c r="J92" s="356"/>
      <c r="K92" s="314"/>
      <c r="L92" s="356"/>
      <c r="M92" s="314"/>
      <c r="N92" s="356"/>
      <c r="O92" s="314"/>
      <c r="P92" s="356"/>
      <c r="Q92" s="314"/>
      <c r="R92" s="356"/>
      <c r="S92" s="314"/>
      <c r="T92" s="356"/>
      <c r="U92" s="314"/>
      <c r="V92" s="128"/>
      <c r="W92" s="128"/>
      <c r="X92" s="128"/>
      <c r="Y92" s="128"/>
      <c r="Z92" s="128"/>
      <c r="AA92" s="128"/>
      <c r="AB92" s="128"/>
      <c r="AC92" s="128"/>
      <c r="AD92" s="85"/>
    </row>
    <row r="93" spans="1:30" ht="20.100000000000001" customHeight="1">
      <c r="A93" s="85"/>
      <c r="B93" s="85"/>
      <c r="C93" s="128"/>
      <c r="D93" s="85" t="s">
        <v>9087</v>
      </c>
      <c r="E93" s="128"/>
      <c r="F93" s="356"/>
      <c r="G93" s="314"/>
      <c r="H93" s="356"/>
      <c r="I93" s="314"/>
      <c r="J93" s="356"/>
      <c r="K93" s="314"/>
      <c r="L93" s="356"/>
      <c r="M93" s="314"/>
      <c r="N93" s="356"/>
      <c r="O93" s="314"/>
      <c r="P93" s="356"/>
      <c r="Q93" s="314"/>
      <c r="R93" s="356"/>
      <c r="S93" s="314"/>
      <c r="T93" s="356"/>
      <c r="U93" s="314"/>
      <c r="V93" s="128"/>
      <c r="W93" s="128"/>
      <c r="X93" s="128"/>
      <c r="Y93" s="128"/>
      <c r="Z93" s="128"/>
      <c r="AA93" s="128"/>
      <c r="AB93" s="128"/>
      <c r="AC93" s="128"/>
      <c r="AD93" s="85"/>
    </row>
    <row r="94" spans="1:30" ht="20.100000000000001" customHeight="1">
      <c r="A94" s="85"/>
      <c r="B94" s="85"/>
      <c r="C94" s="128"/>
      <c r="D94" s="85" t="s">
        <v>2422</v>
      </c>
      <c r="E94" s="128"/>
      <c r="F94" s="356"/>
      <c r="G94" s="314"/>
      <c r="H94" s="356"/>
      <c r="I94" s="314"/>
      <c r="J94" s="356"/>
      <c r="K94" s="314"/>
      <c r="L94" s="356"/>
      <c r="M94" s="314"/>
      <c r="N94" s="356"/>
      <c r="O94" s="314"/>
      <c r="P94" s="356"/>
      <c r="Q94" s="314"/>
      <c r="R94" s="356"/>
      <c r="S94" s="314"/>
      <c r="T94" s="356"/>
      <c r="U94" s="314"/>
      <c r="V94" s="128"/>
      <c r="W94" s="128"/>
      <c r="X94" s="128"/>
      <c r="Y94" s="128"/>
      <c r="Z94" s="128"/>
      <c r="AA94" s="128"/>
      <c r="AB94" s="128"/>
      <c r="AC94" s="128"/>
      <c r="AD94" s="85"/>
    </row>
    <row r="95" spans="1:30" ht="20.100000000000001" customHeight="1">
      <c r="A95" s="85"/>
      <c r="B95" s="85"/>
      <c r="C95" s="128"/>
      <c r="D95" s="85" t="s">
        <v>2423</v>
      </c>
      <c r="E95" s="128"/>
      <c r="F95" s="356"/>
      <c r="G95" s="314"/>
      <c r="H95" s="356"/>
      <c r="I95" s="314"/>
      <c r="J95" s="356"/>
      <c r="K95" s="314"/>
      <c r="L95" s="356"/>
      <c r="M95" s="314"/>
      <c r="N95" s="356"/>
      <c r="O95" s="314"/>
      <c r="P95" s="356"/>
      <c r="Q95" s="314"/>
      <c r="R95" s="356"/>
      <c r="S95" s="314"/>
      <c r="T95" s="356"/>
      <c r="U95" s="314"/>
      <c r="V95" s="128"/>
      <c r="W95" s="128"/>
      <c r="X95" s="128"/>
      <c r="Y95" s="128"/>
      <c r="Z95" s="128"/>
      <c r="AA95" s="128"/>
      <c r="AB95" s="128"/>
      <c r="AC95" s="128"/>
      <c r="AD95" s="85"/>
    </row>
    <row r="96" spans="1:30" ht="20.100000000000001" customHeight="1">
      <c r="A96" s="85"/>
      <c r="B96" s="85"/>
      <c r="C96" s="128"/>
      <c r="D96" s="85" t="s">
        <v>9039</v>
      </c>
      <c r="E96" s="128"/>
      <c r="F96" s="356"/>
      <c r="G96" s="314"/>
      <c r="H96" s="356"/>
      <c r="I96" s="314"/>
      <c r="J96" s="356"/>
      <c r="K96" s="314"/>
      <c r="L96" s="356"/>
      <c r="M96" s="314"/>
      <c r="N96" s="356"/>
      <c r="O96" s="314"/>
      <c r="P96" s="356"/>
      <c r="Q96" s="314"/>
      <c r="R96" s="356"/>
      <c r="S96" s="314"/>
      <c r="T96" s="356"/>
      <c r="U96" s="314"/>
      <c r="V96" s="128"/>
      <c r="W96" s="128"/>
      <c r="X96" s="128"/>
      <c r="Y96" s="128"/>
      <c r="Z96" s="128"/>
      <c r="AA96" s="128"/>
      <c r="AB96" s="128"/>
      <c r="AC96" s="128"/>
      <c r="AD96" s="85"/>
    </row>
    <row r="97" spans="1:30" ht="20.100000000000001" customHeight="1">
      <c r="A97" s="85"/>
      <c r="B97" s="85"/>
      <c r="C97" s="128"/>
      <c r="D97" s="85" t="s">
        <v>9088</v>
      </c>
      <c r="E97" s="128"/>
      <c r="F97" s="356"/>
      <c r="G97" s="314"/>
      <c r="H97" s="356"/>
      <c r="I97" s="314"/>
      <c r="J97" s="356"/>
      <c r="K97" s="314"/>
      <c r="L97" s="356"/>
      <c r="M97" s="314"/>
      <c r="N97" s="356"/>
      <c r="O97" s="314"/>
      <c r="P97" s="356"/>
      <c r="Q97" s="314"/>
      <c r="R97" s="356"/>
      <c r="S97" s="314"/>
      <c r="T97" s="356"/>
      <c r="U97" s="314"/>
      <c r="V97" s="128"/>
      <c r="W97" s="128"/>
      <c r="X97" s="128"/>
      <c r="Y97" s="128"/>
      <c r="Z97" s="128"/>
      <c r="AA97" s="128"/>
      <c r="AB97" s="128"/>
      <c r="AC97" s="128"/>
      <c r="AD97" s="85"/>
    </row>
    <row r="98" spans="1:30" ht="20.100000000000001" customHeight="1">
      <c r="A98" s="85"/>
      <c r="B98" s="85"/>
      <c r="C98" s="128"/>
      <c r="D98" s="85" t="s">
        <v>9089</v>
      </c>
      <c r="E98" s="128"/>
      <c r="F98" s="356"/>
      <c r="G98" s="314"/>
      <c r="H98" s="356"/>
      <c r="I98" s="314"/>
      <c r="J98" s="356"/>
      <c r="K98" s="314"/>
      <c r="L98" s="356"/>
      <c r="M98" s="314"/>
      <c r="N98" s="356"/>
      <c r="O98" s="314"/>
      <c r="P98" s="356"/>
      <c r="Q98" s="314"/>
      <c r="R98" s="356"/>
      <c r="S98" s="314"/>
      <c r="T98" s="356"/>
      <c r="U98" s="314"/>
      <c r="V98" s="128"/>
      <c r="W98" s="128"/>
      <c r="X98" s="128"/>
      <c r="Y98" s="128"/>
      <c r="Z98" s="128"/>
      <c r="AA98" s="128"/>
      <c r="AB98" s="128"/>
      <c r="AC98" s="128"/>
      <c r="AD98" s="85"/>
    </row>
    <row r="99" spans="1:30" ht="20.100000000000001" customHeight="1">
      <c r="A99" s="85"/>
      <c r="B99" s="85"/>
      <c r="C99" s="128"/>
      <c r="D99" s="85" t="s">
        <v>9040</v>
      </c>
      <c r="E99" s="128"/>
      <c r="F99" s="356"/>
      <c r="G99" s="314"/>
      <c r="H99" s="356"/>
      <c r="I99" s="314"/>
      <c r="J99" s="356"/>
      <c r="K99" s="314"/>
      <c r="L99" s="356"/>
      <c r="M99" s="314"/>
      <c r="N99" s="356"/>
      <c r="O99" s="314"/>
      <c r="P99" s="356"/>
      <c r="Q99" s="314"/>
      <c r="R99" s="356"/>
      <c r="S99" s="314"/>
      <c r="T99" s="356"/>
      <c r="U99" s="314"/>
      <c r="V99" s="128"/>
      <c r="W99" s="128"/>
      <c r="X99" s="128"/>
      <c r="Y99" s="128"/>
      <c r="Z99" s="128"/>
      <c r="AA99" s="128"/>
      <c r="AB99" s="128"/>
      <c r="AC99" s="128"/>
      <c r="AD99" s="85"/>
    </row>
    <row r="100" spans="1:30" ht="20.100000000000001" customHeight="1">
      <c r="A100" s="85"/>
      <c r="B100" s="85"/>
      <c r="C100" s="128"/>
      <c r="D100" s="85" t="s">
        <v>9090</v>
      </c>
      <c r="E100" s="128"/>
      <c r="F100" s="356"/>
      <c r="G100" s="314"/>
      <c r="H100" s="356"/>
      <c r="I100" s="314"/>
      <c r="J100" s="356"/>
      <c r="K100" s="314"/>
      <c r="L100" s="356"/>
      <c r="M100" s="314"/>
      <c r="N100" s="356"/>
      <c r="O100" s="314"/>
      <c r="P100" s="356"/>
      <c r="Q100" s="314"/>
      <c r="R100" s="356"/>
      <c r="S100" s="314"/>
      <c r="T100" s="356"/>
      <c r="U100" s="314"/>
      <c r="V100" s="128"/>
      <c r="W100" s="128"/>
      <c r="X100" s="128"/>
      <c r="Y100" s="128"/>
      <c r="Z100" s="128"/>
      <c r="AA100" s="128"/>
      <c r="AB100" s="128"/>
      <c r="AC100" s="128"/>
      <c r="AD100" s="85"/>
    </row>
    <row r="101" spans="1:30" ht="20.100000000000001" customHeight="1">
      <c r="A101" s="85"/>
      <c r="B101" s="85"/>
      <c r="C101" s="128"/>
      <c r="D101" s="85" t="s">
        <v>9091</v>
      </c>
      <c r="E101" s="128"/>
      <c r="F101" s="356"/>
      <c r="G101" s="314"/>
      <c r="H101" s="356"/>
      <c r="I101" s="314"/>
      <c r="J101" s="356"/>
      <c r="K101" s="314"/>
      <c r="L101" s="356"/>
      <c r="M101" s="314"/>
      <c r="N101" s="356"/>
      <c r="O101" s="314"/>
      <c r="P101" s="356"/>
      <c r="Q101" s="314"/>
      <c r="R101" s="356"/>
      <c r="S101" s="314"/>
      <c r="T101" s="356"/>
      <c r="U101" s="314"/>
      <c r="V101" s="128"/>
      <c r="W101" s="128"/>
      <c r="X101" s="128"/>
      <c r="Y101" s="128"/>
      <c r="Z101" s="128"/>
      <c r="AA101" s="128"/>
      <c r="AB101" s="128"/>
      <c r="AC101" s="128"/>
      <c r="AD101" s="85"/>
    </row>
    <row r="102" spans="1:30" ht="20.100000000000001" customHeight="1">
      <c r="A102" s="85"/>
      <c r="B102" s="85"/>
      <c r="C102" s="128"/>
      <c r="D102" s="85" t="s">
        <v>9092</v>
      </c>
      <c r="E102" s="128"/>
      <c r="F102" s="356"/>
      <c r="G102" s="314"/>
      <c r="H102" s="356"/>
      <c r="I102" s="314"/>
      <c r="J102" s="356"/>
      <c r="K102" s="314"/>
      <c r="L102" s="356"/>
      <c r="M102" s="314"/>
      <c r="N102" s="356"/>
      <c r="O102" s="314"/>
      <c r="P102" s="356"/>
      <c r="Q102" s="314"/>
      <c r="R102" s="356"/>
      <c r="S102" s="314"/>
      <c r="T102" s="356"/>
      <c r="U102" s="314"/>
      <c r="V102" s="128"/>
      <c r="W102" s="128"/>
      <c r="X102" s="128"/>
      <c r="Y102" s="128"/>
      <c r="Z102" s="128"/>
      <c r="AA102" s="128"/>
      <c r="AB102" s="128"/>
      <c r="AC102" s="128"/>
      <c r="AD102" s="85"/>
    </row>
    <row r="103" spans="1:30" ht="20.100000000000001" customHeight="1">
      <c r="A103" s="85"/>
      <c r="B103" s="85"/>
      <c r="C103" s="128"/>
      <c r="D103" s="85" t="s">
        <v>9093</v>
      </c>
      <c r="E103" s="128"/>
      <c r="F103" s="356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/>
      <c r="Q103" s="314"/>
      <c r="R103" s="356"/>
      <c r="S103" s="314"/>
      <c r="T103" s="356"/>
      <c r="U103" s="314"/>
      <c r="V103" s="128"/>
      <c r="W103" s="128"/>
      <c r="X103" s="128"/>
      <c r="Y103" s="128"/>
      <c r="Z103" s="128"/>
      <c r="AA103" s="128"/>
      <c r="AB103" s="128"/>
      <c r="AC103" s="128"/>
      <c r="AD103" s="85"/>
    </row>
    <row r="104" spans="1:30" ht="20.100000000000001" customHeight="1">
      <c r="A104" s="85"/>
      <c r="B104" s="85"/>
      <c r="C104" s="128"/>
      <c r="D104" s="85" t="s">
        <v>3232</v>
      </c>
      <c r="E104" s="128"/>
      <c r="F104" s="356"/>
      <c r="G104" s="314"/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56"/>
      <c r="U104" s="314"/>
      <c r="V104" s="128"/>
      <c r="W104" s="128"/>
      <c r="X104" s="128"/>
      <c r="Y104" s="128"/>
      <c r="Z104" s="128"/>
      <c r="AA104" s="128"/>
      <c r="AB104" s="128"/>
      <c r="AC104" s="128"/>
      <c r="AD104" s="85"/>
    </row>
    <row r="105" spans="1:30" ht="20.100000000000001" customHeight="1">
      <c r="A105" s="85"/>
      <c r="B105" s="85"/>
      <c r="C105" s="128"/>
      <c r="D105" s="85" t="s">
        <v>9041</v>
      </c>
      <c r="E105" s="128"/>
      <c r="F105" s="356"/>
      <c r="G105" s="314"/>
      <c r="H105" s="356"/>
      <c r="I105" s="314"/>
      <c r="J105" s="356"/>
      <c r="K105" s="314"/>
      <c r="L105" s="356"/>
      <c r="M105" s="314"/>
      <c r="N105" s="356"/>
      <c r="O105" s="314"/>
      <c r="P105" s="356"/>
      <c r="Q105" s="314"/>
      <c r="R105" s="356"/>
      <c r="S105" s="314"/>
      <c r="T105" s="356"/>
      <c r="U105" s="314"/>
      <c r="V105" s="128"/>
      <c r="W105" s="128"/>
      <c r="X105" s="128"/>
      <c r="Y105" s="128"/>
      <c r="Z105" s="128"/>
      <c r="AA105" s="128"/>
      <c r="AB105" s="128"/>
      <c r="AC105" s="128"/>
      <c r="AD105" s="85"/>
    </row>
    <row r="106" spans="1:30" ht="20.100000000000001" customHeight="1">
      <c r="A106" s="85"/>
      <c r="B106" s="85"/>
      <c r="C106" s="128"/>
      <c r="D106" s="85" t="s">
        <v>9094</v>
      </c>
      <c r="E106" s="128"/>
      <c r="F106" s="356"/>
      <c r="G106" s="314"/>
      <c r="H106" s="356"/>
      <c r="I106" s="314"/>
      <c r="J106" s="356"/>
      <c r="K106" s="314"/>
      <c r="L106" s="356"/>
      <c r="M106" s="314"/>
      <c r="N106" s="356"/>
      <c r="O106" s="314"/>
      <c r="P106" s="356"/>
      <c r="Q106" s="314"/>
      <c r="R106" s="356"/>
      <c r="S106" s="314"/>
      <c r="T106" s="356"/>
      <c r="U106" s="314"/>
      <c r="V106" s="128"/>
      <c r="W106" s="128"/>
      <c r="X106" s="128"/>
      <c r="Y106" s="128"/>
      <c r="Z106" s="128"/>
      <c r="AA106" s="128"/>
      <c r="AB106" s="128"/>
      <c r="AC106" s="128"/>
      <c r="AD106" s="85"/>
    </row>
    <row r="107" spans="1:30" ht="20.100000000000001" customHeight="1">
      <c r="A107" s="85"/>
      <c r="B107" s="85"/>
      <c r="C107" s="128"/>
      <c r="D107" s="85" t="s">
        <v>3231</v>
      </c>
      <c r="E107" s="128"/>
      <c r="F107" s="356"/>
      <c r="G107" s="314"/>
      <c r="H107" s="356"/>
      <c r="I107" s="314"/>
      <c r="J107" s="356"/>
      <c r="K107" s="314"/>
      <c r="L107" s="356"/>
      <c r="M107" s="314"/>
      <c r="N107" s="356"/>
      <c r="O107" s="314"/>
      <c r="P107" s="356"/>
      <c r="Q107" s="314"/>
      <c r="R107" s="356"/>
      <c r="S107" s="314"/>
      <c r="T107" s="356"/>
      <c r="U107" s="314"/>
      <c r="V107" s="128"/>
      <c r="W107" s="128"/>
      <c r="X107" s="128"/>
      <c r="Y107" s="128"/>
      <c r="Z107" s="128"/>
      <c r="AA107" s="128"/>
      <c r="AB107" s="128"/>
      <c r="AC107" s="128"/>
      <c r="AD107" s="85"/>
    </row>
    <row r="108" spans="1:30" ht="20.100000000000001" customHeight="1">
      <c r="A108" s="85"/>
      <c r="B108" s="85"/>
      <c r="C108" s="128"/>
      <c r="D108" s="85" t="s">
        <v>9042</v>
      </c>
      <c r="E108" s="128"/>
      <c r="F108" s="356"/>
      <c r="G108" s="314"/>
      <c r="H108" s="356"/>
      <c r="I108" s="314"/>
      <c r="J108" s="356"/>
      <c r="K108" s="314"/>
      <c r="L108" s="356"/>
      <c r="M108" s="314"/>
      <c r="N108" s="356"/>
      <c r="O108" s="314"/>
      <c r="P108" s="356"/>
      <c r="Q108" s="314"/>
      <c r="R108" s="356"/>
      <c r="S108" s="314"/>
      <c r="T108" s="356"/>
      <c r="U108" s="314"/>
      <c r="V108" s="128"/>
      <c r="W108" s="128"/>
      <c r="X108" s="128"/>
      <c r="Y108" s="128"/>
      <c r="Z108" s="128"/>
      <c r="AA108" s="128"/>
      <c r="AB108" s="128"/>
      <c r="AC108" s="128"/>
      <c r="AD108" s="85"/>
    </row>
    <row r="109" spans="1:30" ht="20.100000000000001" customHeight="1">
      <c r="A109" s="85"/>
      <c r="B109" s="85"/>
      <c r="C109" s="128"/>
      <c r="D109" s="85" t="s">
        <v>3230</v>
      </c>
      <c r="E109" s="128"/>
      <c r="F109" s="356"/>
      <c r="G109" s="314"/>
      <c r="H109" s="356"/>
      <c r="I109" s="314"/>
      <c r="J109" s="356"/>
      <c r="K109" s="314"/>
      <c r="L109" s="356"/>
      <c r="M109" s="314"/>
      <c r="N109" s="356"/>
      <c r="O109" s="314"/>
      <c r="P109" s="356"/>
      <c r="Q109" s="314"/>
      <c r="R109" s="356"/>
      <c r="S109" s="314"/>
      <c r="T109" s="356"/>
      <c r="U109" s="314"/>
      <c r="V109" s="128"/>
      <c r="W109" s="128"/>
      <c r="X109" s="128"/>
      <c r="Y109" s="128"/>
      <c r="Z109" s="128"/>
      <c r="AA109" s="128"/>
      <c r="AB109" s="128"/>
      <c r="AC109" s="128"/>
      <c r="AD109" s="85"/>
    </row>
    <row r="110" spans="1:30" ht="20.100000000000001" customHeight="1">
      <c r="A110" s="85"/>
      <c r="B110" s="85"/>
      <c r="C110" s="128"/>
      <c r="D110" s="85" t="s">
        <v>1959</v>
      </c>
      <c r="E110" s="128"/>
      <c r="F110" s="356"/>
      <c r="G110" s="314"/>
      <c r="H110" s="356"/>
      <c r="I110" s="314"/>
      <c r="J110" s="356"/>
      <c r="K110" s="314"/>
      <c r="L110" s="356"/>
      <c r="M110" s="314"/>
      <c r="N110" s="356"/>
      <c r="O110" s="314"/>
      <c r="P110" s="356"/>
      <c r="Q110" s="314"/>
      <c r="R110" s="356"/>
      <c r="S110" s="314"/>
      <c r="T110" s="356"/>
      <c r="U110" s="314"/>
      <c r="V110" s="128"/>
      <c r="W110" s="128"/>
      <c r="X110" s="128"/>
      <c r="Y110" s="128"/>
      <c r="Z110" s="128"/>
      <c r="AA110" s="128"/>
      <c r="AB110" s="128"/>
      <c r="AC110" s="128"/>
      <c r="AD110" s="85"/>
    </row>
    <row r="111" spans="1:30" ht="20.100000000000001" customHeight="1">
      <c r="A111" s="85"/>
      <c r="B111" s="85"/>
      <c r="C111" s="128"/>
      <c r="D111" s="85" t="s">
        <v>1960</v>
      </c>
      <c r="E111" s="128"/>
      <c r="F111" s="356"/>
      <c r="G111" s="314"/>
      <c r="H111" s="356"/>
      <c r="I111" s="314"/>
      <c r="J111" s="356"/>
      <c r="K111" s="314"/>
      <c r="L111" s="356"/>
      <c r="M111" s="314"/>
      <c r="N111" s="356"/>
      <c r="O111" s="314"/>
      <c r="P111" s="356"/>
      <c r="Q111" s="314"/>
      <c r="R111" s="356"/>
      <c r="S111" s="314"/>
      <c r="T111" s="356"/>
      <c r="U111" s="314"/>
      <c r="V111" s="128"/>
      <c r="W111" s="128"/>
      <c r="X111" s="128"/>
      <c r="Y111" s="128"/>
      <c r="Z111" s="128"/>
      <c r="AA111" s="128"/>
      <c r="AB111" s="128"/>
      <c r="AC111" s="128"/>
      <c r="AD111" s="85"/>
    </row>
    <row r="112" spans="1:30" ht="20.100000000000001" customHeight="1">
      <c r="A112" s="476" t="s">
        <v>3127</v>
      </c>
      <c r="B112" s="476" t="s">
        <v>1204</v>
      </c>
      <c r="C112" s="473" t="s">
        <v>3199</v>
      </c>
      <c r="D112" s="476" t="s">
        <v>2420</v>
      </c>
      <c r="E112" s="473" t="s">
        <v>7646</v>
      </c>
      <c r="F112" s="443"/>
      <c r="G112" s="444"/>
      <c r="H112" s="443"/>
      <c r="I112" s="444"/>
      <c r="J112" s="443"/>
      <c r="K112" s="444"/>
      <c r="L112" s="443"/>
      <c r="M112" s="444"/>
      <c r="N112" s="443"/>
      <c r="O112" s="444"/>
      <c r="P112" s="443"/>
      <c r="Q112" s="444"/>
      <c r="R112" s="443"/>
      <c r="S112" s="444"/>
      <c r="T112" s="443"/>
      <c r="U112" s="444"/>
      <c r="V112" s="473" t="s">
        <v>7010</v>
      </c>
      <c r="W112" s="473" t="s">
        <v>7010</v>
      </c>
      <c r="X112" s="473" t="s">
        <v>7010</v>
      </c>
      <c r="Y112" s="473" t="s">
        <v>7010</v>
      </c>
      <c r="Z112" s="473" t="s">
        <v>7010</v>
      </c>
      <c r="AA112" s="473" t="s">
        <v>7010</v>
      </c>
      <c r="AB112" s="473" t="s">
        <v>7010</v>
      </c>
      <c r="AC112" s="473" t="s">
        <v>7010</v>
      </c>
      <c r="AD112" s="476"/>
    </row>
    <row r="113" spans="1:30" ht="20.100000000000001" customHeight="1">
      <c r="A113" s="85"/>
      <c r="B113" s="85"/>
      <c r="C113" s="128"/>
      <c r="D113" s="85" t="s">
        <v>2421</v>
      </c>
      <c r="E113" s="128"/>
      <c r="F113" s="356"/>
      <c r="G113" s="314"/>
      <c r="H113" s="356"/>
      <c r="I113" s="314"/>
      <c r="J113" s="356"/>
      <c r="K113" s="314"/>
      <c r="L113" s="356"/>
      <c r="M113" s="314"/>
      <c r="N113" s="356"/>
      <c r="O113" s="314"/>
      <c r="P113" s="356"/>
      <c r="Q113" s="314"/>
      <c r="R113" s="356"/>
      <c r="S113" s="314"/>
      <c r="T113" s="356"/>
      <c r="U113" s="314"/>
      <c r="V113" s="128"/>
      <c r="W113" s="128"/>
      <c r="X113" s="128"/>
      <c r="Y113" s="128"/>
      <c r="Z113" s="128"/>
      <c r="AA113" s="128"/>
      <c r="AB113" s="128"/>
      <c r="AC113" s="128"/>
      <c r="AD113" s="85"/>
    </row>
    <row r="114" spans="1:30" ht="20.100000000000001" customHeight="1">
      <c r="A114" s="85"/>
      <c r="B114" s="85"/>
      <c r="C114" s="128"/>
      <c r="D114" s="85" t="s">
        <v>9087</v>
      </c>
      <c r="E114" s="128"/>
      <c r="F114" s="356"/>
      <c r="G114" s="314"/>
      <c r="H114" s="356"/>
      <c r="I114" s="314"/>
      <c r="J114" s="356"/>
      <c r="K114" s="314"/>
      <c r="L114" s="356"/>
      <c r="M114" s="314"/>
      <c r="N114" s="356"/>
      <c r="O114" s="314"/>
      <c r="P114" s="356"/>
      <c r="Q114" s="314"/>
      <c r="R114" s="356"/>
      <c r="S114" s="314"/>
      <c r="T114" s="356"/>
      <c r="U114" s="314"/>
      <c r="V114" s="128"/>
      <c r="W114" s="128"/>
      <c r="X114" s="128"/>
      <c r="Y114" s="128"/>
      <c r="Z114" s="128"/>
      <c r="AA114" s="128"/>
      <c r="AB114" s="128"/>
      <c r="AC114" s="128"/>
      <c r="AD114" s="85"/>
    </row>
    <row r="115" spans="1:30" ht="20.100000000000001" customHeight="1">
      <c r="A115" s="85"/>
      <c r="B115" s="85"/>
      <c r="C115" s="128"/>
      <c r="D115" s="85" t="s">
        <v>2422</v>
      </c>
      <c r="E115" s="128"/>
      <c r="F115" s="356"/>
      <c r="G115" s="314"/>
      <c r="H115" s="356"/>
      <c r="I115" s="314"/>
      <c r="J115" s="356"/>
      <c r="K115" s="314"/>
      <c r="L115" s="356"/>
      <c r="M115" s="314"/>
      <c r="N115" s="356"/>
      <c r="O115" s="314"/>
      <c r="P115" s="356"/>
      <c r="Q115" s="314"/>
      <c r="R115" s="356"/>
      <c r="S115" s="314"/>
      <c r="T115" s="356"/>
      <c r="U115" s="314"/>
      <c r="V115" s="128"/>
      <c r="W115" s="128"/>
      <c r="X115" s="128"/>
      <c r="Y115" s="128"/>
      <c r="Z115" s="128"/>
      <c r="AA115" s="128"/>
      <c r="AB115" s="128"/>
      <c r="AC115" s="128"/>
      <c r="AD115" s="85"/>
    </row>
    <row r="116" spans="1:30" ht="20.100000000000001" customHeight="1">
      <c r="A116" s="85"/>
      <c r="B116" s="85"/>
      <c r="C116" s="128"/>
      <c r="D116" s="85" t="s">
        <v>2423</v>
      </c>
      <c r="E116" s="128"/>
      <c r="F116" s="356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56"/>
      <c r="U116" s="314"/>
      <c r="V116" s="128"/>
      <c r="W116" s="128"/>
      <c r="X116" s="128"/>
      <c r="Y116" s="128"/>
      <c r="Z116" s="128"/>
      <c r="AA116" s="128"/>
      <c r="AB116" s="128"/>
      <c r="AC116" s="128"/>
      <c r="AD116" s="85"/>
    </row>
    <row r="117" spans="1:30" ht="20.100000000000001" customHeight="1">
      <c r="A117" s="85"/>
      <c r="B117" s="85"/>
      <c r="C117" s="128"/>
      <c r="D117" s="85" t="s">
        <v>9039</v>
      </c>
      <c r="E117" s="128"/>
      <c r="F117" s="356"/>
      <c r="G117" s="314"/>
      <c r="H117" s="356"/>
      <c r="I117" s="314"/>
      <c r="J117" s="356"/>
      <c r="K117" s="314"/>
      <c r="L117" s="356"/>
      <c r="M117" s="314"/>
      <c r="N117" s="356"/>
      <c r="O117" s="314"/>
      <c r="P117" s="356"/>
      <c r="Q117" s="314"/>
      <c r="R117" s="356"/>
      <c r="S117" s="314"/>
      <c r="T117" s="356"/>
      <c r="U117" s="314"/>
      <c r="V117" s="128"/>
      <c r="W117" s="128"/>
      <c r="X117" s="128"/>
      <c r="Y117" s="128"/>
      <c r="Z117" s="128"/>
      <c r="AA117" s="128"/>
      <c r="AB117" s="128"/>
      <c r="AC117" s="128"/>
      <c r="AD117" s="85"/>
    </row>
    <row r="118" spans="1:30" ht="20.100000000000001" customHeight="1">
      <c r="A118" s="85"/>
      <c r="B118" s="85"/>
      <c r="C118" s="128"/>
      <c r="D118" s="85" t="s">
        <v>9088</v>
      </c>
      <c r="E118" s="128"/>
      <c r="F118" s="356"/>
      <c r="G118" s="314"/>
      <c r="H118" s="356"/>
      <c r="I118" s="314"/>
      <c r="J118" s="356"/>
      <c r="K118" s="314"/>
      <c r="L118" s="356"/>
      <c r="M118" s="314"/>
      <c r="N118" s="356"/>
      <c r="O118" s="314"/>
      <c r="P118" s="356"/>
      <c r="Q118" s="314"/>
      <c r="R118" s="356"/>
      <c r="S118" s="314"/>
      <c r="T118" s="356"/>
      <c r="U118" s="314"/>
      <c r="V118" s="128"/>
      <c r="W118" s="128"/>
      <c r="X118" s="128"/>
      <c r="Y118" s="128"/>
      <c r="Z118" s="128"/>
      <c r="AA118" s="128"/>
      <c r="AB118" s="128"/>
      <c r="AC118" s="128"/>
      <c r="AD118" s="85"/>
    </row>
    <row r="119" spans="1:30" ht="20.100000000000001" customHeight="1">
      <c r="A119" s="85"/>
      <c r="B119" s="85"/>
      <c r="C119" s="128"/>
      <c r="D119" s="85" t="s">
        <v>9089</v>
      </c>
      <c r="E119" s="128"/>
      <c r="F119" s="356"/>
      <c r="G119" s="314"/>
      <c r="H119" s="356"/>
      <c r="I119" s="314"/>
      <c r="J119" s="356"/>
      <c r="K119" s="314"/>
      <c r="L119" s="356"/>
      <c r="M119" s="314"/>
      <c r="N119" s="356"/>
      <c r="O119" s="314"/>
      <c r="P119" s="356"/>
      <c r="Q119" s="314"/>
      <c r="R119" s="356"/>
      <c r="S119" s="314"/>
      <c r="T119" s="356"/>
      <c r="U119" s="314"/>
      <c r="V119" s="128"/>
      <c r="W119" s="128"/>
      <c r="X119" s="128"/>
      <c r="Y119" s="128"/>
      <c r="Z119" s="128"/>
      <c r="AA119" s="128"/>
      <c r="AB119" s="128"/>
      <c r="AC119" s="128"/>
      <c r="AD119" s="85"/>
    </row>
    <row r="120" spans="1:30" ht="20.100000000000001" customHeight="1">
      <c r="A120" s="85"/>
      <c r="B120" s="85"/>
      <c r="C120" s="128"/>
      <c r="D120" s="85" t="s">
        <v>9040</v>
      </c>
      <c r="E120" s="128"/>
      <c r="F120" s="356"/>
      <c r="G120" s="314"/>
      <c r="H120" s="356"/>
      <c r="I120" s="314"/>
      <c r="J120" s="356"/>
      <c r="K120" s="314"/>
      <c r="L120" s="356"/>
      <c r="M120" s="314"/>
      <c r="N120" s="356"/>
      <c r="O120" s="314"/>
      <c r="P120" s="356"/>
      <c r="Q120" s="314"/>
      <c r="R120" s="356"/>
      <c r="S120" s="314"/>
      <c r="T120" s="356"/>
      <c r="U120" s="314"/>
      <c r="V120" s="128"/>
      <c r="W120" s="128"/>
      <c r="X120" s="128"/>
      <c r="Y120" s="128"/>
      <c r="Z120" s="128"/>
      <c r="AA120" s="128"/>
      <c r="AB120" s="128"/>
      <c r="AC120" s="128"/>
      <c r="AD120" s="85"/>
    </row>
    <row r="121" spans="1:30" ht="20.100000000000001" customHeight="1">
      <c r="A121" s="85"/>
      <c r="B121" s="85"/>
      <c r="C121" s="128"/>
      <c r="D121" s="85" t="s">
        <v>9090</v>
      </c>
      <c r="E121" s="128"/>
      <c r="F121" s="356"/>
      <c r="G121" s="314"/>
      <c r="H121" s="356"/>
      <c r="I121" s="314"/>
      <c r="J121" s="356"/>
      <c r="K121" s="314"/>
      <c r="L121" s="356"/>
      <c r="M121" s="314"/>
      <c r="N121" s="356"/>
      <c r="O121" s="314"/>
      <c r="P121" s="356"/>
      <c r="Q121" s="314"/>
      <c r="R121" s="356"/>
      <c r="S121" s="314"/>
      <c r="T121" s="356"/>
      <c r="U121" s="314"/>
      <c r="V121" s="128"/>
      <c r="W121" s="128"/>
      <c r="X121" s="128"/>
      <c r="Y121" s="128"/>
      <c r="Z121" s="128"/>
      <c r="AA121" s="128"/>
      <c r="AB121" s="128"/>
      <c r="AC121" s="128"/>
      <c r="AD121" s="85"/>
    </row>
    <row r="122" spans="1:30" ht="20.100000000000001" customHeight="1">
      <c r="A122" s="85"/>
      <c r="B122" s="85"/>
      <c r="C122" s="128"/>
      <c r="D122" s="85" t="s">
        <v>9091</v>
      </c>
      <c r="E122" s="128"/>
      <c r="F122" s="356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128"/>
      <c r="W122" s="128"/>
      <c r="X122" s="128"/>
      <c r="Y122" s="128"/>
      <c r="Z122" s="128"/>
      <c r="AA122" s="128"/>
      <c r="AB122" s="128"/>
      <c r="AC122" s="128"/>
      <c r="AD122" s="85"/>
    </row>
    <row r="123" spans="1:30" ht="20.100000000000001" customHeight="1">
      <c r="A123" s="85"/>
      <c r="B123" s="85"/>
      <c r="C123" s="128"/>
      <c r="D123" s="85" t="s">
        <v>9092</v>
      </c>
      <c r="E123" s="128"/>
      <c r="F123" s="356"/>
      <c r="G123" s="314"/>
      <c r="H123" s="356"/>
      <c r="I123" s="314"/>
      <c r="J123" s="356"/>
      <c r="K123" s="314"/>
      <c r="L123" s="356"/>
      <c r="M123" s="314"/>
      <c r="N123" s="356"/>
      <c r="O123" s="314"/>
      <c r="P123" s="356"/>
      <c r="Q123" s="314"/>
      <c r="R123" s="356"/>
      <c r="S123" s="314"/>
      <c r="T123" s="356"/>
      <c r="U123" s="314"/>
      <c r="V123" s="128"/>
      <c r="W123" s="128"/>
      <c r="X123" s="128"/>
      <c r="Y123" s="128"/>
      <c r="Z123" s="128"/>
      <c r="AA123" s="128"/>
      <c r="AB123" s="128"/>
      <c r="AC123" s="128"/>
      <c r="AD123" s="85"/>
    </row>
    <row r="124" spans="1:30" ht="20.100000000000001" customHeight="1">
      <c r="A124" s="85"/>
      <c r="B124" s="85"/>
      <c r="C124" s="128"/>
      <c r="D124" s="85" t="s">
        <v>9093</v>
      </c>
      <c r="E124" s="128"/>
      <c r="F124" s="356"/>
      <c r="G124" s="314"/>
      <c r="H124" s="356"/>
      <c r="I124" s="314"/>
      <c r="J124" s="356"/>
      <c r="K124" s="314"/>
      <c r="L124" s="356"/>
      <c r="M124" s="314"/>
      <c r="N124" s="356"/>
      <c r="O124" s="314"/>
      <c r="P124" s="356"/>
      <c r="Q124" s="314"/>
      <c r="R124" s="356"/>
      <c r="S124" s="314"/>
      <c r="T124" s="356"/>
      <c r="U124" s="314"/>
      <c r="V124" s="128"/>
      <c r="W124" s="128"/>
      <c r="X124" s="128"/>
      <c r="Y124" s="128"/>
      <c r="Z124" s="128"/>
      <c r="AA124" s="128"/>
      <c r="AB124" s="128"/>
      <c r="AC124" s="128"/>
      <c r="AD124" s="85"/>
    </row>
    <row r="125" spans="1:30" ht="20.100000000000001" customHeight="1">
      <c r="A125" s="85"/>
      <c r="B125" s="85"/>
      <c r="C125" s="128"/>
      <c r="D125" s="85" t="s">
        <v>3232</v>
      </c>
      <c r="E125" s="128"/>
      <c r="F125" s="356"/>
      <c r="G125" s="314"/>
      <c r="H125" s="356"/>
      <c r="I125" s="314"/>
      <c r="J125" s="356"/>
      <c r="K125" s="314"/>
      <c r="L125" s="356"/>
      <c r="M125" s="314"/>
      <c r="N125" s="356"/>
      <c r="O125" s="314"/>
      <c r="P125" s="356"/>
      <c r="Q125" s="314"/>
      <c r="R125" s="356"/>
      <c r="S125" s="314"/>
      <c r="T125" s="356"/>
      <c r="U125" s="314"/>
      <c r="V125" s="128"/>
      <c r="W125" s="128"/>
      <c r="X125" s="128"/>
      <c r="Y125" s="128"/>
      <c r="Z125" s="128"/>
      <c r="AA125" s="128"/>
      <c r="AB125" s="128"/>
      <c r="AC125" s="128"/>
      <c r="AD125" s="85"/>
    </row>
    <row r="126" spans="1:30" ht="20.100000000000001" customHeight="1">
      <c r="A126" s="85"/>
      <c r="B126" s="85"/>
      <c r="C126" s="128"/>
      <c r="D126" s="85" t="s">
        <v>9041</v>
      </c>
      <c r="E126" s="128"/>
      <c r="F126" s="356"/>
      <c r="G126" s="314"/>
      <c r="H126" s="356"/>
      <c r="I126" s="314"/>
      <c r="J126" s="356"/>
      <c r="K126" s="314"/>
      <c r="L126" s="356"/>
      <c r="M126" s="314"/>
      <c r="N126" s="356"/>
      <c r="O126" s="314"/>
      <c r="P126" s="356"/>
      <c r="Q126" s="314"/>
      <c r="R126" s="356"/>
      <c r="S126" s="314"/>
      <c r="T126" s="356"/>
      <c r="U126" s="314"/>
      <c r="V126" s="128"/>
      <c r="W126" s="128"/>
      <c r="X126" s="128"/>
      <c r="Y126" s="128"/>
      <c r="Z126" s="128"/>
      <c r="AA126" s="128"/>
      <c r="AB126" s="128"/>
      <c r="AC126" s="128"/>
      <c r="AD126" s="85"/>
    </row>
    <row r="127" spans="1:30" ht="20.100000000000001" customHeight="1">
      <c r="A127" s="85"/>
      <c r="B127" s="85"/>
      <c r="C127" s="128"/>
      <c r="D127" s="85" t="s">
        <v>9094</v>
      </c>
      <c r="E127" s="128"/>
      <c r="F127" s="356"/>
      <c r="G127" s="314"/>
      <c r="H127" s="356"/>
      <c r="I127" s="314"/>
      <c r="J127" s="356"/>
      <c r="K127" s="314"/>
      <c r="L127" s="356"/>
      <c r="M127" s="314"/>
      <c r="N127" s="356"/>
      <c r="O127" s="314"/>
      <c r="P127" s="356"/>
      <c r="Q127" s="314"/>
      <c r="R127" s="356"/>
      <c r="S127" s="314"/>
      <c r="T127" s="356"/>
      <c r="U127" s="314"/>
      <c r="V127" s="128"/>
      <c r="W127" s="128"/>
      <c r="X127" s="128"/>
      <c r="Y127" s="128"/>
      <c r="Z127" s="128"/>
      <c r="AA127" s="128"/>
      <c r="AB127" s="128"/>
      <c r="AC127" s="128"/>
      <c r="AD127" s="85"/>
    </row>
    <row r="128" spans="1:30" ht="20.100000000000001" customHeight="1">
      <c r="A128" s="85"/>
      <c r="B128" s="85"/>
      <c r="C128" s="128"/>
      <c r="D128" s="85" t="s">
        <v>3231</v>
      </c>
      <c r="E128" s="128"/>
      <c r="F128" s="356"/>
      <c r="G128" s="314"/>
      <c r="H128" s="356"/>
      <c r="I128" s="314"/>
      <c r="J128" s="356"/>
      <c r="K128" s="314"/>
      <c r="L128" s="356"/>
      <c r="M128" s="314"/>
      <c r="N128" s="356"/>
      <c r="O128" s="314"/>
      <c r="P128" s="356"/>
      <c r="Q128" s="314"/>
      <c r="R128" s="356"/>
      <c r="S128" s="314"/>
      <c r="T128" s="356"/>
      <c r="U128" s="314"/>
      <c r="V128" s="128"/>
      <c r="W128" s="128"/>
      <c r="X128" s="128"/>
      <c r="Y128" s="128"/>
      <c r="Z128" s="128"/>
      <c r="AA128" s="128"/>
      <c r="AB128" s="128"/>
      <c r="AC128" s="128"/>
      <c r="AD128" s="85"/>
    </row>
    <row r="129" spans="1:30" ht="20.100000000000001" customHeight="1">
      <c r="A129" s="85"/>
      <c r="B129" s="85"/>
      <c r="C129" s="128"/>
      <c r="D129" s="85" t="s">
        <v>9042</v>
      </c>
      <c r="E129" s="128"/>
      <c r="F129" s="356"/>
      <c r="G129" s="314"/>
      <c r="H129" s="356"/>
      <c r="I129" s="314"/>
      <c r="J129" s="356"/>
      <c r="K129" s="314"/>
      <c r="L129" s="356"/>
      <c r="M129" s="314"/>
      <c r="N129" s="356"/>
      <c r="O129" s="314"/>
      <c r="P129" s="356"/>
      <c r="Q129" s="314"/>
      <c r="R129" s="356"/>
      <c r="S129" s="314"/>
      <c r="T129" s="356"/>
      <c r="U129" s="314"/>
      <c r="V129" s="128"/>
      <c r="W129" s="128"/>
      <c r="X129" s="128"/>
      <c r="Y129" s="128"/>
      <c r="Z129" s="128"/>
      <c r="AA129" s="128"/>
      <c r="AB129" s="128"/>
      <c r="AC129" s="128"/>
      <c r="AD129" s="85"/>
    </row>
    <row r="130" spans="1:30" ht="20.100000000000001" customHeight="1">
      <c r="A130" s="85"/>
      <c r="B130" s="85"/>
      <c r="C130" s="128"/>
      <c r="D130" s="85" t="s">
        <v>3230</v>
      </c>
      <c r="E130" s="128"/>
      <c r="F130" s="356"/>
      <c r="G130" s="314"/>
      <c r="H130" s="356"/>
      <c r="I130" s="314"/>
      <c r="J130" s="356"/>
      <c r="K130" s="314"/>
      <c r="L130" s="356"/>
      <c r="M130" s="314"/>
      <c r="N130" s="356"/>
      <c r="O130" s="314"/>
      <c r="P130" s="356"/>
      <c r="Q130" s="314"/>
      <c r="R130" s="356"/>
      <c r="S130" s="314"/>
      <c r="T130" s="356"/>
      <c r="U130" s="314"/>
      <c r="V130" s="128"/>
      <c r="W130" s="128"/>
      <c r="X130" s="128"/>
      <c r="Y130" s="128"/>
      <c r="Z130" s="128"/>
      <c r="AA130" s="128"/>
      <c r="AB130" s="128"/>
      <c r="AC130" s="128"/>
      <c r="AD130" s="85"/>
    </row>
    <row r="131" spans="1:30" ht="20.100000000000001" customHeight="1">
      <c r="A131" s="85"/>
      <c r="B131" s="85"/>
      <c r="C131" s="128"/>
      <c r="D131" s="85" t="s">
        <v>1959</v>
      </c>
      <c r="E131" s="128"/>
      <c r="F131" s="356"/>
      <c r="G131" s="314"/>
      <c r="H131" s="356"/>
      <c r="I131" s="314"/>
      <c r="J131" s="356"/>
      <c r="K131" s="314"/>
      <c r="L131" s="356"/>
      <c r="M131" s="314"/>
      <c r="N131" s="356"/>
      <c r="O131" s="314"/>
      <c r="P131" s="356"/>
      <c r="Q131" s="314"/>
      <c r="R131" s="356"/>
      <c r="S131" s="314"/>
      <c r="T131" s="356"/>
      <c r="U131" s="314"/>
      <c r="V131" s="128"/>
      <c r="W131" s="128"/>
      <c r="X131" s="128"/>
      <c r="Y131" s="128"/>
      <c r="Z131" s="128"/>
      <c r="AA131" s="128"/>
      <c r="AB131" s="128"/>
      <c r="AC131" s="128"/>
      <c r="AD131" s="85"/>
    </row>
    <row r="132" spans="1:30" ht="20.100000000000001" customHeight="1">
      <c r="A132" s="85"/>
      <c r="B132" s="85"/>
      <c r="C132" s="128"/>
      <c r="D132" s="85" t="s">
        <v>1960</v>
      </c>
      <c r="E132" s="128"/>
      <c r="F132" s="356"/>
      <c r="G132" s="314"/>
      <c r="H132" s="356"/>
      <c r="I132" s="314"/>
      <c r="J132" s="356"/>
      <c r="K132" s="314"/>
      <c r="L132" s="356"/>
      <c r="M132" s="314"/>
      <c r="N132" s="356"/>
      <c r="O132" s="314"/>
      <c r="P132" s="356"/>
      <c r="Q132" s="314"/>
      <c r="R132" s="356"/>
      <c r="S132" s="314"/>
      <c r="T132" s="356"/>
      <c r="U132" s="314"/>
      <c r="V132" s="128"/>
      <c r="W132" s="128"/>
      <c r="X132" s="128"/>
      <c r="Y132" s="128"/>
      <c r="Z132" s="128"/>
      <c r="AA132" s="128"/>
      <c r="AB132" s="128"/>
      <c r="AC132" s="128"/>
      <c r="AD132" s="85"/>
    </row>
    <row r="133" spans="1:30" ht="20.100000000000001" customHeight="1">
      <c r="A133" s="476" t="s">
        <v>3128</v>
      </c>
      <c r="B133" s="476" t="s">
        <v>1205</v>
      </c>
      <c r="C133" s="473" t="s">
        <v>3199</v>
      </c>
      <c r="D133" s="476" t="s">
        <v>2420</v>
      </c>
      <c r="E133" s="473" t="s">
        <v>7646</v>
      </c>
      <c r="F133" s="443"/>
      <c r="G133" s="444"/>
      <c r="H133" s="443"/>
      <c r="I133" s="444"/>
      <c r="J133" s="443"/>
      <c r="K133" s="444"/>
      <c r="L133" s="443"/>
      <c r="M133" s="444"/>
      <c r="N133" s="443"/>
      <c r="O133" s="444"/>
      <c r="P133" s="443"/>
      <c r="Q133" s="444"/>
      <c r="R133" s="443"/>
      <c r="S133" s="444"/>
      <c r="T133" s="443"/>
      <c r="U133" s="444"/>
      <c r="V133" s="473" t="s">
        <v>7010</v>
      </c>
      <c r="W133" s="473" t="s">
        <v>7010</v>
      </c>
      <c r="X133" s="473" t="s">
        <v>7010</v>
      </c>
      <c r="Y133" s="473" t="s">
        <v>7010</v>
      </c>
      <c r="Z133" s="473" t="s">
        <v>7010</v>
      </c>
      <c r="AA133" s="473" t="s">
        <v>7010</v>
      </c>
      <c r="AB133" s="473" t="s">
        <v>7010</v>
      </c>
      <c r="AC133" s="473" t="s">
        <v>7010</v>
      </c>
      <c r="AD133" s="476"/>
    </row>
    <row r="134" spans="1:30" ht="20.100000000000001" customHeight="1">
      <c r="A134" s="85"/>
      <c r="B134" s="85"/>
      <c r="C134" s="128"/>
      <c r="D134" s="85" t="s">
        <v>2421</v>
      </c>
      <c r="E134" s="128"/>
      <c r="F134" s="356"/>
      <c r="G134" s="314"/>
      <c r="H134" s="356"/>
      <c r="I134" s="314"/>
      <c r="J134" s="356"/>
      <c r="K134" s="314"/>
      <c r="L134" s="356"/>
      <c r="M134" s="314"/>
      <c r="N134" s="356"/>
      <c r="O134" s="314"/>
      <c r="P134" s="356"/>
      <c r="Q134" s="314"/>
      <c r="R134" s="356"/>
      <c r="S134" s="314"/>
      <c r="T134" s="356"/>
      <c r="U134" s="314"/>
      <c r="V134" s="128"/>
      <c r="W134" s="128"/>
      <c r="X134" s="128"/>
      <c r="Y134" s="128"/>
      <c r="Z134" s="128"/>
      <c r="AA134" s="128"/>
      <c r="AB134" s="128"/>
      <c r="AC134" s="128"/>
      <c r="AD134" s="85"/>
    </row>
    <row r="135" spans="1:30" ht="20.100000000000001" customHeight="1">
      <c r="A135" s="85"/>
      <c r="B135" s="85"/>
      <c r="C135" s="128"/>
      <c r="D135" s="85" t="s">
        <v>9087</v>
      </c>
      <c r="E135" s="128"/>
      <c r="F135" s="356"/>
      <c r="G135" s="314"/>
      <c r="H135" s="356"/>
      <c r="I135" s="314"/>
      <c r="J135" s="356"/>
      <c r="K135" s="314"/>
      <c r="L135" s="356"/>
      <c r="M135" s="314"/>
      <c r="N135" s="356"/>
      <c r="O135" s="314"/>
      <c r="P135" s="356"/>
      <c r="Q135" s="314"/>
      <c r="R135" s="356"/>
      <c r="S135" s="314"/>
      <c r="T135" s="356"/>
      <c r="U135" s="314"/>
      <c r="V135" s="128"/>
      <c r="W135" s="128"/>
      <c r="X135" s="128"/>
      <c r="Y135" s="128"/>
      <c r="Z135" s="128"/>
      <c r="AA135" s="128"/>
      <c r="AB135" s="128"/>
      <c r="AC135" s="128"/>
      <c r="AD135" s="85"/>
    </row>
    <row r="136" spans="1:30" ht="20.100000000000001" customHeight="1">
      <c r="A136" s="85"/>
      <c r="B136" s="85"/>
      <c r="C136" s="128"/>
      <c r="D136" s="85" t="s">
        <v>2422</v>
      </c>
      <c r="E136" s="128"/>
      <c r="F136" s="356"/>
      <c r="G136" s="314"/>
      <c r="H136" s="356"/>
      <c r="I136" s="314"/>
      <c r="J136" s="356"/>
      <c r="K136" s="314"/>
      <c r="L136" s="356"/>
      <c r="M136" s="314"/>
      <c r="N136" s="356"/>
      <c r="O136" s="314"/>
      <c r="P136" s="356"/>
      <c r="Q136" s="314"/>
      <c r="R136" s="356"/>
      <c r="S136" s="314"/>
      <c r="T136" s="356"/>
      <c r="U136" s="314"/>
      <c r="V136" s="128"/>
      <c r="W136" s="128"/>
      <c r="X136" s="128"/>
      <c r="Y136" s="128"/>
      <c r="Z136" s="128"/>
      <c r="AA136" s="128"/>
      <c r="AB136" s="128"/>
      <c r="AC136" s="128"/>
      <c r="AD136" s="85"/>
    </row>
    <row r="137" spans="1:30" ht="20.100000000000001" customHeight="1">
      <c r="A137" s="85"/>
      <c r="B137" s="85"/>
      <c r="C137" s="128"/>
      <c r="D137" s="85" t="s">
        <v>2423</v>
      </c>
      <c r="E137" s="128"/>
      <c r="F137" s="356"/>
      <c r="G137" s="314"/>
      <c r="H137" s="356"/>
      <c r="I137" s="314"/>
      <c r="J137" s="356"/>
      <c r="K137" s="314"/>
      <c r="L137" s="356"/>
      <c r="M137" s="314"/>
      <c r="N137" s="356"/>
      <c r="O137" s="314"/>
      <c r="P137" s="356"/>
      <c r="Q137" s="314"/>
      <c r="R137" s="356"/>
      <c r="S137" s="314"/>
      <c r="T137" s="356"/>
      <c r="U137" s="314"/>
      <c r="V137" s="128"/>
      <c r="W137" s="128"/>
      <c r="X137" s="128"/>
      <c r="Y137" s="128"/>
      <c r="Z137" s="128"/>
      <c r="AA137" s="128"/>
      <c r="AB137" s="128"/>
      <c r="AC137" s="128"/>
      <c r="AD137" s="85"/>
    </row>
    <row r="138" spans="1:30" ht="20.100000000000001" customHeight="1">
      <c r="A138" s="85"/>
      <c r="B138" s="85"/>
      <c r="C138" s="128"/>
      <c r="D138" s="85" t="s">
        <v>9039</v>
      </c>
      <c r="E138" s="128"/>
      <c r="F138" s="356"/>
      <c r="G138" s="314"/>
      <c r="H138" s="356"/>
      <c r="I138" s="314"/>
      <c r="J138" s="356"/>
      <c r="K138" s="314"/>
      <c r="L138" s="356"/>
      <c r="M138" s="314"/>
      <c r="N138" s="356"/>
      <c r="O138" s="314"/>
      <c r="P138" s="356"/>
      <c r="Q138" s="314"/>
      <c r="R138" s="356"/>
      <c r="S138" s="314"/>
      <c r="T138" s="356"/>
      <c r="U138" s="314"/>
      <c r="V138" s="128"/>
      <c r="W138" s="128"/>
      <c r="X138" s="128"/>
      <c r="Y138" s="128"/>
      <c r="Z138" s="128"/>
      <c r="AA138" s="128"/>
      <c r="AB138" s="128"/>
      <c r="AC138" s="128"/>
      <c r="AD138" s="85"/>
    </row>
    <row r="139" spans="1:30" ht="20.100000000000001" customHeight="1">
      <c r="A139" s="85"/>
      <c r="B139" s="85"/>
      <c r="C139" s="128"/>
      <c r="D139" s="85" t="s">
        <v>9088</v>
      </c>
      <c r="E139" s="128"/>
      <c r="F139" s="356"/>
      <c r="G139" s="314"/>
      <c r="H139" s="356"/>
      <c r="I139" s="314"/>
      <c r="J139" s="356"/>
      <c r="K139" s="314"/>
      <c r="L139" s="356"/>
      <c r="M139" s="314"/>
      <c r="N139" s="356"/>
      <c r="O139" s="314"/>
      <c r="P139" s="356"/>
      <c r="Q139" s="314"/>
      <c r="R139" s="356"/>
      <c r="S139" s="314"/>
      <c r="T139" s="356"/>
      <c r="U139" s="314"/>
      <c r="V139" s="128"/>
      <c r="W139" s="128"/>
      <c r="X139" s="128"/>
      <c r="Y139" s="128"/>
      <c r="Z139" s="128"/>
      <c r="AA139" s="128"/>
      <c r="AB139" s="128"/>
      <c r="AC139" s="128"/>
      <c r="AD139" s="85"/>
    </row>
    <row r="140" spans="1:30" ht="20.100000000000001" customHeight="1">
      <c r="A140" s="85"/>
      <c r="B140" s="85"/>
      <c r="C140" s="128"/>
      <c r="D140" s="85" t="s">
        <v>9089</v>
      </c>
      <c r="E140" s="128"/>
      <c r="F140" s="356"/>
      <c r="G140" s="314"/>
      <c r="H140" s="356"/>
      <c r="I140" s="314"/>
      <c r="J140" s="356"/>
      <c r="K140" s="314"/>
      <c r="L140" s="356"/>
      <c r="M140" s="314"/>
      <c r="N140" s="356"/>
      <c r="O140" s="314"/>
      <c r="P140" s="356"/>
      <c r="Q140" s="314"/>
      <c r="R140" s="356"/>
      <c r="S140" s="314"/>
      <c r="T140" s="356"/>
      <c r="U140" s="314"/>
      <c r="V140" s="128"/>
      <c r="W140" s="128"/>
      <c r="X140" s="128"/>
      <c r="Y140" s="128"/>
      <c r="Z140" s="128"/>
      <c r="AA140" s="128"/>
      <c r="AB140" s="128"/>
      <c r="AC140" s="128"/>
      <c r="AD140" s="85"/>
    </row>
    <row r="141" spans="1:30" ht="20.100000000000001" customHeight="1">
      <c r="A141" s="85"/>
      <c r="B141" s="85"/>
      <c r="C141" s="128"/>
      <c r="D141" s="85" t="s">
        <v>9040</v>
      </c>
      <c r="E141" s="128"/>
      <c r="F141" s="356"/>
      <c r="G141" s="314"/>
      <c r="H141" s="356"/>
      <c r="I141" s="314"/>
      <c r="J141" s="356"/>
      <c r="K141" s="314"/>
      <c r="L141" s="356"/>
      <c r="M141" s="314"/>
      <c r="N141" s="356"/>
      <c r="O141" s="314"/>
      <c r="P141" s="356"/>
      <c r="Q141" s="314"/>
      <c r="R141" s="356"/>
      <c r="S141" s="314"/>
      <c r="T141" s="356"/>
      <c r="U141" s="314"/>
      <c r="V141" s="128"/>
      <c r="W141" s="128"/>
      <c r="X141" s="128"/>
      <c r="Y141" s="128"/>
      <c r="Z141" s="128"/>
      <c r="AA141" s="128"/>
      <c r="AB141" s="128"/>
      <c r="AC141" s="128"/>
      <c r="AD141" s="85"/>
    </row>
    <row r="142" spans="1:30" ht="20.100000000000001" customHeight="1">
      <c r="A142" s="85"/>
      <c r="B142" s="85"/>
      <c r="C142" s="128"/>
      <c r="D142" s="85" t="s">
        <v>9090</v>
      </c>
      <c r="E142" s="128"/>
      <c r="F142" s="356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128"/>
      <c r="W142" s="128"/>
      <c r="X142" s="128"/>
      <c r="Y142" s="128"/>
      <c r="Z142" s="128"/>
      <c r="AA142" s="128"/>
      <c r="AB142" s="128"/>
      <c r="AC142" s="128"/>
      <c r="AD142" s="85"/>
    </row>
    <row r="143" spans="1:30" ht="20.100000000000001" customHeight="1">
      <c r="A143" s="85"/>
      <c r="B143" s="85"/>
      <c r="C143" s="128"/>
      <c r="D143" s="85" t="s">
        <v>9091</v>
      </c>
      <c r="E143" s="128"/>
      <c r="F143" s="356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56"/>
      <c r="S143" s="314"/>
      <c r="T143" s="356"/>
      <c r="U143" s="314"/>
      <c r="V143" s="128"/>
      <c r="W143" s="128"/>
      <c r="X143" s="128"/>
      <c r="Y143" s="128"/>
      <c r="Z143" s="128"/>
      <c r="AA143" s="128"/>
      <c r="AB143" s="128"/>
      <c r="AC143" s="128"/>
      <c r="AD143" s="85"/>
    </row>
    <row r="144" spans="1:30" ht="20.100000000000001" customHeight="1">
      <c r="A144" s="85"/>
      <c r="B144" s="85"/>
      <c r="C144" s="128"/>
      <c r="D144" s="85" t="s">
        <v>9092</v>
      </c>
      <c r="E144" s="128"/>
      <c r="F144" s="356"/>
      <c r="G144" s="314"/>
      <c r="H144" s="356"/>
      <c r="I144" s="314"/>
      <c r="J144" s="356"/>
      <c r="K144" s="314"/>
      <c r="L144" s="356"/>
      <c r="M144" s="314"/>
      <c r="N144" s="356"/>
      <c r="O144" s="314"/>
      <c r="P144" s="356"/>
      <c r="Q144" s="314"/>
      <c r="R144" s="356"/>
      <c r="S144" s="314"/>
      <c r="T144" s="356"/>
      <c r="U144" s="314"/>
      <c r="V144" s="128"/>
      <c r="W144" s="128"/>
      <c r="X144" s="128"/>
      <c r="Y144" s="128"/>
      <c r="Z144" s="128"/>
      <c r="AA144" s="128"/>
      <c r="AB144" s="128"/>
      <c r="AC144" s="128"/>
      <c r="AD144" s="85"/>
    </row>
    <row r="145" spans="1:30" ht="20.100000000000001" customHeight="1">
      <c r="A145" s="85"/>
      <c r="B145" s="85"/>
      <c r="C145" s="128"/>
      <c r="D145" s="85" t="s">
        <v>9093</v>
      </c>
      <c r="E145" s="128"/>
      <c r="F145" s="356"/>
      <c r="G145" s="314"/>
      <c r="H145" s="356"/>
      <c r="I145" s="314"/>
      <c r="J145" s="356"/>
      <c r="K145" s="314"/>
      <c r="L145" s="356"/>
      <c r="M145" s="314"/>
      <c r="N145" s="356"/>
      <c r="O145" s="314"/>
      <c r="P145" s="356"/>
      <c r="Q145" s="314"/>
      <c r="R145" s="356"/>
      <c r="S145" s="314"/>
      <c r="T145" s="356"/>
      <c r="U145" s="314"/>
      <c r="V145" s="128"/>
      <c r="W145" s="128"/>
      <c r="X145" s="128"/>
      <c r="Y145" s="128"/>
      <c r="Z145" s="128"/>
      <c r="AA145" s="128"/>
      <c r="AB145" s="128"/>
      <c r="AC145" s="128"/>
      <c r="AD145" s="85"/>
    </row>
    <row r="146" spans="1:30" ht="20.100000000000001" customHeight="1">
      <c r="A146" s="85"/>
      <c r="B146" s="85"/>
      <c r="C146" s="128"/>
      <c r="D146" s="85" t="s">
        <v>3232</v>
      </c>
      <c r="E146" s="128"/>
      <c r="F146" s="356"/>
      <c r="G146" s="314"/>
      <c r="H146" s="356"/>
      <c r="I146" s="314"/>
      <c r="J146" s="356"/>
      <c r="K146" s="314"/>
      <c r="L146" s="356"/>
      <c r="M146" s="314"/>
      <c r="N146" s="356"/>
      <c r="O146" s="314"/>
      <c r="P146" s="356"/>
      <c r="Q146" s="314"/>
      <c r="R146" s="356"/>
      <c r="S146" s="314"/>
      <c r="T146" s="356"/>
      <c r="U146" s="314"/>
      <c r="V146" s="128"/>
      <c r="W146" s="128"/>
      <c r="X146" s="128"/>
      <c r="Y146" s="128"/>
      <c r="Z146" s="128"/>
      <c r="AA146" s="128"/>
      <c r="AB146" s="128"/>
      <c r="AC146" s="128"/>
      <c r="AD146" s="85"/>
    </row>
    <row r="147" spans="1:30" ht="20.100000000000001" customHeight="1">
      <c r="A147" s="85"/>
      <c r="B147" s="85"/>
      <c r="C147" s="128"/>
      <c r="D147" s="85" t="s">
        <v>9041</v>
      </c>
      <c r="E147" s="128"/>
      <c r="F147" s="356"/>
      <c r="G147" s="314"/>
      <c r="H147" s="356"/>
      <c r="I147" s="314"/>
      <c r="J147" s="356"/>
      <c r="K147" s="314"/>
      <c r="L147" s="356"/>
      <c r="M147" s="314"/>
      <c r="N147" s="356"/>
      <c r="O147" s="314"/>
      <c r="P147" s="356"/>
      <c r="Q147" s="314"/>
      <c r="R147" s="356"/>
      <c r="S147" s="314"/>
      <c r="T147" s="356"/>
      <c r="U147" s="314"/>
      <c r="V147" s="128"/>
      <c r="W147" s="128"/>
      <c r="X147" s="128"/>
      <c r="Y147" s="128"/>
      <c r="Z147" s="128"/>
      <c r="AA147" s="128"/>
      <c r="AB147" s="128"/>
      <c r="AC147" s="128"/>
      <c r="AD147" s="85"/>
    </row>
    <row r="148" spans="1:30" ht="20.100000000000001" customHeight="1">
      <c r="A148" s="85"/>
      <c r="B148" s="85"/>
      <c r="C148" s="128"/>
      <c r="D148" s="85" t="s">
        <v>9094</v>
      </c>
      <c r="E148" s="128"/>
      <c r="F148" s="356"/>
      <c r="G148" s="314"/>
      <c r="H148" s="356"/>
      <c r="I148" s="314"/>
      <c r="J148" s="356"/>
      <c r="K148" s="314"/>
      <c r="L148" s="356"/>
      <c r="M148" s="314"/>
      <c r="N148" s="356"/>
      <c r="O148" s="314"/>
      <c r="P148" s="356"/>
      <c r="Q148" s="314"/>
      <c r="R148" s="356"/>
      <c r="S148" s="314"/>
      <c r="T148" s="356"/>
      <c r="U148" s="314"/>
      <c r="V148" s="128"/>
      <c r="W148" s="128"/>
      <c r="X148" s="128"/>
      <c r="Y148" s="128"/>
      <c r="Z148" s="128"/>
      <c r="AA148" s="128"/>
      <c r="AB148" s="128"/>
      <c r="AC148" s="128"/>
      <c r="AD148" s="85"/>
    </row>
    <row r="149" spans="1:30" ht="20.100000000000001" customHeight="1">
      <c r="A149" s="85"/>
      <c r="B149" s="85"/>
      <c r="C149" s="128"/>
      <c r="D149" s="85" t="s">
        <v>3231</v>
      </c>
      <c r="E149" s="128"/>
      <c r="F149" s="356"/>
      <c r="G149" s="314"/>
      <c r="H149" s="356"/>
      <c r="I149" s="314"/>
      <c r="J149" s="356"/>
      <c r="K149" s="314"/>
      <c r="L149" s="356"/>
      <c r="M149" s="314"/>
      <c r="N149" s="356"/>
      <c r="O149" s="314"/>
      <c r="P149" s="356"/>
      <c r="Q149" s="314"/>
      <c r="R149" s="356"/>
      <c r="S149" s="314"/>
      <c r="T149" s="356"/>
      <c r="U149" s="314"/>
      <c r="V149" s="128"/>
      <c r="W149" s="128"/>
      <c r="X149" s="128"/>
      <c r="Y149" s="128"/>
      <c r="Z149" s="128"/>
      <c r="AA149" s="128"/>
      <c r="AB149" s="128"/>
      <c r="AC149" s="128"/>
      <c r="AD149" s="85"/>
    </row>
    <row r="150" spans="1:30" ht="20.100000000000001" customHeight="1">
      <c r="A150" s="85"/>
      <c r="B150" s="85"/>
      <c r="C150" s="128"/>
      <c r="D150" s="85" t="s">
        <v>9042</v>
      </c>
      <c r="E150" s="128"/>
      <c r="F150" s="356"/>
      <c r="G150" s="314"/>
      <c r="H150" s="356"/>
      <c r="I150" s="314"/>
      <c r="J150" s="356"/>
      <c r="K150" s="314"/>
      <c r="L150" s="356"/>
      <c r="M150" s="314"/>
      <c r="N150" s="356"/>
      <c r="O150" s="314"/>
      <c r="P150" s="356"/>
      <c r="Q150" s="314"/>
      <c r="R150" s="356"/>
      <c r="S150" s="314"/>
      <c r="T150" s="356"/>
      <c r="U150" s="314"/>
      <c r="V150" s="128"/>
      <c r="W150" s="128"/>
      <c r="X150" s="128"/>
      <c r="Y150" s="128"/>
      <c r="Z150" s="128"/>
      <c r="AA150" s="128"/>
      <c r="AB150" s="128"/>
      <c r="AC150" s="128"/>
      <c r="AD150" s="85"/>
    </row>
    <row r="151" spans="1:30" ht="20.100000000000001" customHeight="1">
      <c r="A151" s="85"/>
      <c r="B151" s="85"/>
      <c r="C151" s="128"/>
      <c r="D151" s="85" t="s">
        <v>3230</v>
      </c>
      <c r="E151" s="128"/>
      <c r="F151" s="356"/>
      <c r="G151" s="314"/>
      <c r="H151" s="356"/>
      <c r="I151" s="314"/>
      <c r="J151" s="356"/>
      <c r="K151" s="314"/>
      <c r="L151" s="356"/>
      <c r="M151" s="314"/>
      <c r="N151" s="356"/>
      <c r="O151" s="314"/>
      <c r="P151" s="356"/>
      <c r="Q151" s="314"/>
      <c r="R151" s="356"/>
      <c r="S151" s="314"/>
      <c r="T151" s="356"/>
      <c r="U151" s="314"/>
      <c r="V151" s="128"/>
      <c r="W151" s="128"/>
      <c r="X151" s="128"/>
      <c r="Y151" s="128"/>
      <c r="Z151" s="128"/>
      <c r="AA151" s="128"/>
      <c r="AB151" s="128"/>
      <c r="AC151" s="128"/>
      <c r="AD151" s="85"/>
    </row>
    <row r="152" spans="1:30" ht="20.100000000000001" customHeight="1">
      <c r="A152" s="85"/>
      <c r="B152" s="85"/>
      <c r="C152" s="128"/>
      <c r="D152" s="85" t="s">
        <v>1959</v>
      </c>
      <c r="E152" s="128"/>
      <c r="F152" s="356"/>
      <c r="G152" s="314"/>
      <c r="H152" s="356"/>
      <c r="I152" s="314"/>
      <c r="J152" s="356"/>
      <c r="K152" s="314"/>
      <c r="L152" s="356"/>
      <c r="M152" s="314"/>
      <c r="N152" s="356"/>
      <c r="O152" s="314"/>
      <c r="P152" s="356"/>
      <c r="Q152" s="314"/>
      <c r="R152" s="356"/>
      <c r="S152" s="314"/>
      <c r="T152" s="356"/>
      <c r="U152" s="314"/>
      <c r="V152" s="128"/>
      <c r="W152" s="128"/>
      <c r="X152" s="128"/>
      <c r="Y152" s="128"/>
      <c r="Z152" s="128"/>
      <c r="AA152" s="128"/>
      <c r="AB152" s="128"/>
      <c r="AC152" s="128"/>
      <c r="AD152" s="85"/>
    </row>
    <row r="153" spans="1:30" ht="20.100000000000001" customHeight="1">
      <c r="A153" s="85"/>
      <c r="B153" s="85"/>
      <c r="C153" s="128"/>
      <c r="D153" s="85" t="s">
        <v>1960</v>
      </c>
      <c r="E153" s="128"/>
      <c r="F153" s="356"/>
      <c r="G153" s="314"/>
      <c r="H153" s="356"/>
      <c r="I153" s="314"/>
      <c r="J153" s="356"/>
      <c r="K153" s="314"/>
      <c r="L153" s="356"/>
      <c r="M153" s="314"/>
      <c r="N153" s="356"/>
      <c r="O153" s="314"/>
      <c r="P153" s="356"/>
      <c r="Q153" s="314"/>
      <c r="R153" s="356"/>
      <c r="S153" s="314"/>
      <c r="T153" s="356"/>
      <c r="U153" s="314"/>
      <c r="V153" s="128"/>
      <c r="W153" s="128"/>
      <c r="X153" s="128"/>
      <c r="Y153" s="128"/>
      <c r="Z153" s="128"/>
      <c r="AA153" s="128"/>
      <c r="AB153" s="128"/>
      <c r="AC153" s="128"/>
      <c r="AD153" s="85"/>
    </row>
    <row r="154" spans="1:30" ht="20.100000000000001" customHeight="1">
      <c r="A154" s="476" t="s">
        <v>3129</v>
      </c>
      <c r="B154" s="476" t="s">
        <v>1206</v>
      </c>
      <c r="C154" s="473" t="s">
        <v>3199</v>
      </c>
      <c r="D154" s="476" t="s">
        <v>2420</v>
      </c>
      <c r="E154" s="473" t="s">
        <v>7646</v>
      </c>
      <c r="F154" s="443"/>
      <c r="G154" s="444"/>
      <c r="H154" s="443"/>
      <c r="I154" s="444"/>
      <c r="J154" s="443"/>
      <c r="K154" s="444"/>
      <c r="L154" s="443"/>
      <c r="M154" s="444"/>
      <c r="N154" s="443"/>
      <c r="O154" s="444"/>
      <c r="P154" s="443"/>
      <c r="Q154" s="444"/>
      <c r="R154" s="443"/>
      <c r="S154" s="444"/>
      <c r="T154" s="443"/>
      <c r="U154" s="444"/>
      <c r="V154" s="473" t="s">
        <v>7010</v>
      </c>
      <c r="W154" s="473" t="s">
        <v>7010</v>
      </c>
      <c r="X154" s="473" t="s">
        <v>7010</v>
      </c>
      <c r="Y154" s="473" t="s">
        <v>7010</v>
      </c>
      <c r="Z154" s="473" t="s">
        <v>7010</v>
      </c>
      <c r="AA154" s="473" t="s">
        <v>7010</v>
      </c>
      <c r="AB154" s="473" t="s">
        <v>7010</v>
      </c>
      <c r="AC154" s="473" t="s">
        <v>7010</v>
      </c>
      <c r="AD154" s="476"/>
    </row>
    <row r="155" spans="1:30" ht="20.100000000000001" customHeight="1">
      <c r="A155" s="85"/>
      <c r="B155" s="85"/>
      <c r="C155" s="128"/>
      <c r="D155" s="85" t="s">
        <v>2421</v>
      </c>
      <c r="E155" s="128"/>
      <c r="F155" s="356"/>
      <c r="G155" s="314"/>
      <c r="H155" s="356"/>
      <c r="I155" s="314"/>
      <c r="J155" s="356"/>
      <c r="K155" s="314"/>
      <c r="L155" s="356"/>
      <c r="M155" s="314"/>
      <c r="N155" s="356"/>
      <c r="O155" s="314"/>
      <c r="P155" s="356"/>
      <c r="Q155" s="314"/>
      <c r="R155" s="356"/>
      <c r="S155" s="314"/>
      <c r="T155" s="356"/>
      <c r="U155" s="314"/>
      <c r="V155" s="128"/>
      <c r="W155" s="128"/>
      <c r="X155" s="128"/>
      <c r="Y155" s="128"/>
      <c r="Z155" s="128"/>
      <c r="AA155" s="128"/>
      <c r="AB155" s="128"/>
      <c r="AC155" s="128"/>
      <c r="AD155" s="85"/>
    </row>
    <row r="156" spans="1:30" ht="20.100000000000001" customHeight="1">
      <c r="A156" s="85"/>
      <c r="B156" s="85"/>
      <c r="C156" s="128"/>
      <c r="D156" s="85" t="s">
        <v>9087</v>
      </c>
      <c r="E156" s="128"/>
      <c r="F156" s="356"/>
      <c r="G156" s="314"/>
      <c r="H156" s="356"/>
      <c r="I156" s="314"/>
      <c r="J156" s="356"/>
      <c r="K156" s="314"/>
      <c r="L156" s="356"/>
      <c r="M156" s="314"/>
      <c r="N156" s="356"/>
      <c r="O156" s="314"/>
      <c r="P156" s="356"/>
      <c r="Q156" s="314"/>
      <c r="R156" s="356"/>
      <c r="S156" s="314"/>
      <c r="T156" s="356"/>
      <c r="U156" s="314"/>
      <c r="V156" s="128"/>
      <c r="W156" s="128"/>
      <c r="X156" s="128"/>
      <c r="Y156" s="128"/>
      <c r="Z156" s="128"/>
      <c r="AA156" s="128"/>
      <c r="AB156" s="128"/>
      <c r="AC156" s="128"/>
      <c r="AD156" s="85"/>
    </row>
    <row r="157" spans="1:30" ht="20.100000000000001" customHeight="1">
      <c r="A157" s="85"/>
      <c r="B157" s="85"/>
      <c r="C157" s="128"/>
      <c r="D157" s="85" t="s">
        <v>2422</v>
      </c>
      <c r="E157" s="128"/>
      <c r="F157" s="356"/>
      <c r="G157" s="314"/>
      <c r="H157" s="356"/>
      <c r="I157" s="314"/>
      <c r="J157" s="356"/>
      <c r="K157" s="314"/>
      <c r="L157" s="356"/>
      <c r="M157" s="314"/>
      <c r="N157" s="356"/>
      <c r="O157" s="314"/>
      <c r="P157" s="356"/>
      <c r="Q157" s="314"/>
      <c r="R157" s="356"/>
      <c r="S157" s="314"/>
      <c r="T157" s="356"/>
      <c r="U157" s="314"/>
      <c r="V157" s="128"/>
      <c r="W157" s="128"/>
      <c r="X157" s="128"/>
      <c r="Y157" s="128"/>
      <c r="Z157" s="128"/>
      <c r="AA157" s="128"/>
      <c r="AB157" s="128"/>
      <c r="AC157" s="128"/>
      <c r="AD157" s="85"/>
    </row>
    <row r="158" spans="1:30" ht="20.100000000000001" customHeight="1">
      <c r="A158" s="85"/>
      <c r="B158" s="85"/>
      <c r="C158" s="128"/>
      <c r="D158" s="85" t="s">
        <v>2423</v>
      </c>
      <c r="E158" s="128"/>
      <c r="F158" s="356"/>
      <c r="G158" s="314"/>
      <c r="H158" s="356"/>
      <c r="I158" s="314"/>
      <c r="J158" s="356"/>
      <c r="K158" s="314"/>
      <c r="L158" s="356"/>
      <c r="M158" s="314"/>
      <c r="N158" s="356"/>
      <c r="O158" s="314"/>
      <c r="P158" s="356"/>
      <c r="Q158" s="314"/>
      <c r="R158" s="356"/>
      <c r="S158" s="314"/>
      <c r="T158" s="356"/>
      <c r="U158" s="314"/>
      <c r="V158" s="128"/>
      <c r="W158" s="128"/>
      <c r="X158" s="128"/>
      <c r="Y158" s="128"/>
      <c r="Z158" s="128"/>
      <c r="AA158" s="128"/>
      <c r="AB158" s="128"/>
      <c r="AC158" s="128"/>
      <c r="AD158" s="85"/>
    </row>
    <row r="159" spans="1:30" ht="20.100000000000001" customHeight="1">
      <c r="A159" s="85"/>
      <c r="B159" s="85"/>
      <c r="C159" s="128"/>
      <c r="D159" s="85" t="s">
        <v>9039</v>
      </c>
      <c r="E159" s="128"/>
      <c r="F159" s="356"/>
      <c r="G159" s="314"/>
      <c r="H159" s="356"/>
      <c r="I159" s="314"/>
      <c r="J159" s="356"/>
      <c r="K159" s="314"/>
      <c r="L159" s="356"/>
      <c r="M159" s="314"/>
      <c r="N159" s="356"/>
      <c r="O159" s="314"/>
      <c r="P159" s="356"/>
      <c r="Q159" s="314"/>
      <c r="R159" s="356"/>
      <c r="S159" s="314"/>
      <c r="T159" s="356"/>
      <c r="U159" s="314"/>
      <c r="V159" s="128"/>
      <c r="W159" s="128"/>
      <c r="X159" s="128"/>
      <c r="Y159" s="128"/>
      <c r="Z159" s="128"/>
      <c r="AA159" s="128"/>
      <c r="AB159" s="128"/>
      <c r="AC159" s="128"/>
      <c r="AD159" s="85"/>
    </row>
    <row r="160" spans="1:30" ht="20.100000000000001" customHeight="1">
      <c r="A160" s="85"/>
      <c r="B160" s="85"/>
      <c r="C160" s="128"/>
      <c r="D160" s="85" t="s">
        <v>9088</v>
      </c>
      <c r="E160" s="128"/>
      <c r="F160" s="356"/>
      <c r="G160" s="314"/>
      <c r="H160" s="356"/>
      <c r="I160" s="314"/>
      <c r="J160" s="356"/>
      <c r="K160" s="314"/>
      <c r="L160" s="356"/>
      <c r="M160" s="314"/>
      <c r="N160" s="356"/>
      <c r="O160" s="314"/>
      <c r="P160" s="356"/>
      <c r="Q160" s="314"/>
      <c r="R160" s="356"/>
      <c r="S160" s="314"/>
      <c r="T160" s="356"/>
      <c r="U160" s="314"/>
      <c r="V160" s="128"/>
      <c r="W160" s="128"/>
      <c r="X160" s="128"/>
      <c r="Y160" s="128"/>
      <c r="Z160" s="128"/>
      <c r="AA160" s="128"/>
      <c r="AB160" s="128"/>
      <c r="AC160" s="128"/>
      <c r="AD160" s="85"/>
    </row>
    <row r="161" spans="1:30" ht="20.100000000000001" customHeight="1">
      <c r="A161" s="85"/>
      <c r="B161" s="85"/>
      <c r="C161" s="128"/>
      <c r="D161" s="85" t="s">
        <v>9089</v>
      </c>
      <c r="E161" s="128"/>
      <c r="F161" s="356"/>
      <c r="G161" s="314"/>
      <c r="H161" s="356"/>
      <c r="I161" s="314"/>
      <c r="J161" s="356"/>
      <c r="K161" s="314"/>
      <c r="L161" s="356"/>
      <c r="M161" s="314"/>
      <c r="N161" s="356"/>
      <c r="O161" s="314"/>
      <c r="P161" s="356"/>
      <c r="Q161" s="314"/>
      <c r="R161" s="356"/>
      <c r="S161" s="314"/>
      <c r="T161" s="356"/>
      <c r="U161" s="314"/>
      <c r="V161" s="128"/>
      <c r="W161" s="128"/>
      <c r="X161" s="128"/>
      <c r="Y161" s="128"/>
      <c r="Z161" s="128"/>
      <c r="AA161" s="128"/>
      <c r="AB161" s="128"/>
      <c r="AC161" s="128"/>
      <c r="AD161" s="85"/>
    </row>
    <row r="162" spans="1:30" ht="20.100000000000001" customHeight="1">
      <c r="A162" s="85"/>
      <c r="B162" s="85"/>
      <c r="C162" s="128"/>
      <c r="D162" s="85" t="s">
        <v>9040</v>
      </c>
      <c r="E162" s="128"/>
      <c r="F162" s="356"/>
      <c r="G162" s="314"/>
      <c r="H162" s="356"/>
      <c r="I162" s="314"/>
      <c r="J162" s="356"/>
      <c r="K162" s="314"/>
      <c r="L162" s="356"/>
      <c r="M162" s="314"/>
      <c r="N162" s="356"/>
      <c r="O162" s="314"/>
      <c r="P162" s="356"/>
      <c r="Q162" s="314"/>
      <c r="R162" s="356"/>
      <c r="S162" s="314"/>
      <c r="T162" s="356"/>
      <c r="U162" s="314"/>
      <c r="V162" s="128"/>
      <c r="W162" s="128"/>
      <c r="X162" s="128"/>
      <c r="Y162" s="128"/>
      <c r="Z162" s="128"/>
      <c r="AA162" s="128"/>
      <c r="AB162" s="128"/>
      <c r="AC162" s="128"/>
      <c r="AD162" s="85"/>
    </row>
    <row r="163" spans="1:30" ht="20.100000000000001" customHeight="1">
      <c r="A163" s="85"/>
      <c r="B163" s="85"/>
      <c r="C163" s="128"/>
      <c r="D163" s="85" t="s">
        <v>9090</v>
      </c>
      <c r="E163" s="128"/>
      <c r="F163" s="356"/>
      <c r="G163" s="314"/>
      <c r="H163" s="356"/>
      <c r="I163" s="314"/>
      <c r="J163" s="356"/>
      <c r="K163" s="314"/>
      <c r="L163" s="356"/>
      <c r="M163" s="314"/>
      <c r="N163" s="356"/>
      <c r="O163" s="314"/>
      <c r="P163" s="356"/>
      <c r="Q163" s="314"/>
      <c r="R163" s="356"/>
      <c r="S163" s="314"/>
      <c r="T163" s="356"/>
      <c r="U163" s="314"/>
      <c r="V163" s="128"/>
      <c r="W163" s="128"/>
      <c r="X163" s="128"/>
      <c r="Y163" s="128"/>
      <c r="Z163" s="128"/>
      <c r="AA163" s="128"/>
      <c r="AB163" s="128"/>
      <c r="AC163" s="128"/>
      <c r="AD163" s="85"/>
    </row>
    <row r="164" spans="1:30" ht="20.100000000000001" customHeight="1">
      <c r="A164" s="85"/>
      <c r="B164" s="85"/>
      <c r="C164" s="128"/>
      <c r="D164" s="85" t="s">
        <v>9091</v>
      </c>
      <c r="E164" s="128"/>
      <c r="F164" s="356"/>
      <c r="G164" s="314"/>
      <c r="H164" s="356"/>
      <c r="I164" s="314"/>
      <c r="J164" s="356"/>
      <c r="K164" s="314"/>
      <c r="L164" s="356"/>
      <c r="M164" s="314"/>
      <c r="N164" s="356"/>
      <c r="O164" s="314"/>
      <c r="P164" s="356"/>
      <c r="Q164" s="314"/>
      <c r="R164" s="356"/>
      <c r="S164" s="314"/>
      <c r="T164" s="356"/>
      <c r="U164" s="314"/>
      <c r="V164" s="128"/>
      <c r="W164" s="128"/>
      <c r="X164" s="128"/>
      <c r="Y164" s="128"/>
      <c r="Z164" s="128"/>
      <c r="AA164" s="128"/>
      <c r="AB164" s="128"/>
      <c r="AC164" s="128"/>
      <c r="AD164" s="85"/>
    </row>
    <row r="165" spans="1:30" ht="20.100000000000001" customHeight="1">
      <c r="A165" s="85"/>
      <c r="B165" s="85"/>
      <c r="C165" s="128"/>
      <c r="D165" s="85" t="s">
        <v>9092</v>
      </c>
      <c r="E165" s="128"/>
      <c r="F165" s="356"/>
      <c r="G165" s="314"/>
      <c r="H165" s="356"/>
      <c r="I165" s="314"/>
      <c r="J165" s="356"/>
      <c r="K165" s="314"/>
      <c r="L165" s="356"/>
      <c r="M165" s="314"/>
      <c r="N165" s="356"/>
      <c r="O165" s="314"/>
      <c r="P165" s="356"/>
      <c r="Q165" s="314"/>
      <c r="R165" s="356"/>
      <c r="S165" s="314"/>
      <c r="T165" s="356"/>
      <c r="U165" s="314"/>
      <c r="V165" s="128"/>
      <c r="W165" s="128"/>
      <c r="X165" s="128"/>
      <c r="Y165" s="128"/>
      <c r="Z165" s="128"/>
      <c r="AA165" s="128"/>
      <c r="AB165" s="128"/>
      <c r="AC165" s="128"/>
      <c r="AD165" s="85"/>
    </row>
    <row r="166" spans="1:30" ht="20.100000000000001" customHeight="1">
      <c r="A166" s="85"/>
      <c r="B166" s="85"/>
      <c r="C166" s="128"/>
      <c r="D166" s="85" t="s">
        <v>9093</v>
      </c>
      <c r="E166" s="128"/>
      <c r="F166" s="356"/>
      <c r="G166" s="314"/>
      <c r="H166" s="356"/>
      <c r="I166" s="314"/>
      <c r="J166" s="356"/>
      <c r="K166" s="314"/>
      <c r="L166" s="356"/>
      <c r="M166" s="314"/>
      <c r="N166" s="356"/>
      <c r="O166" s="314"/>
      <c r="P166" s="356"/>
      <c r="Q166" s="314"/>
      <c r="R166" s="356"/>
      <c r="S166" s="314"/>
      <c r="T166" s="356"/>
      <c r="U166" s="314"/>
      <c r="V166" s="128"/>
      <c r="W166" s="128"/>
      <c r="X166" s="128"/>
      <c r="Y166" s="128"/>
      <c r="Z166" s="128"/>
      <c r="AA166" s="128"/>
      <c r="AB166" s="128"/>
      <c r="AC166" s="128"/>
      <c r="AD166" s="85"/>
    </row>
    <row r="167" spans="1:30" ht="20.100000000000001" customHeight="1">
      <c r="A167" s="85"/>
      <c r="B167" s="85"/>
      <c r="C167" s="128"/>
      <c r="D167" s="85" t="s">
        <v>3232</v>
      </c>
      <c r="E167" s="128"/>
      <c r="F167" s="356"/>
      <c r="G167" s="314"/>
      <c r="H167" s="356"/>
      <c r="I167" s="314"/>
      <c r="J167" s="356"/>
      <c r="K167" s="314"/>
      <c r="L167" s="356"/>
      <c r="M167" s="314"/>
      <c r="N167" s="356"/>
      <c r="O167" s="314"/>
      <c r="P167" s="356"/>
      <c r="Q167" s="314"/>
      <c r="R167" s="356"/>
      <c r="S167" s="314"/>
      <c r="T167" s="356"/>
      <c r="U167" s="314"/>
      <c r="V167" s="128"/>
      <c r="W167" s="128"/>
      <c r="X167" s="128"/>
      <c r="Y167" s="128"/>
      <c r="Z167" s="128"/>
      <c r="AA167" s="128"/>
      <c r="AB167" s="128"/>
      <c r="AC167" s="128"/>
      <c r="AD167" s="85"/>
    </row>
    <row r="168" spans="1:30" ht="20.100000000000001" customHeight="1">
      <c r="A168" s="85"/>
      <c r="B168" s="85"/>
      <c r="C168" s="128"/>
      <c r="D168" s="85" t="s">
        <v>9041</v>
      </c>
      <c r="E168" s="128"/>
      <c r="F168" s="356"/>
      <c r="G168" s="314"/>
      <c r="H168" s="356"/>
      <c r="I168" s="314"/>
      <c r="J168" s="356"/>
      <c r="K168" s="314"/>
      <c r="L168" s="356"/>
      <c r="M168" s="314"/>
      <c r="N168" s="356"/>
      <c r="O168" s="314"/>
      <c r="P168" s="356"/>
      <c r="Q168" s="314"/>
      <c r="R168" s="356"/>
      <c r="S168" s="314"/>
      <c r="T168" s="356"/>
      <c r="U168" s="314"/>
      <c r="V168" s="128"/>
      <c r="W168" s="128"/>
      <c r="X168" s="128"/>
      <c r="Y168" s="128"/>
      <c r="Z168" s="128"/>
      <c r="AA168" s="128"/>
      <c r="AB168" s="128"/>
      <c r="AC168" s="128"/>
      <c r="AD168" s="85"/>
    </row>
    <row r="169" spans="1:30" ht="20.100000000000001" customHeight="1">
      <c r="A169" s="85"/>
      <c r="B169" s="85"/>
      <c r="C169" s="128"/>
      <c r="D169" s="85" t="s">
        <v>9094</v>
      </c>
      <c r="E169" s="128"/>
      <c r="F169" s="356"/>
      <c r="G169" s="314"/>
      <c r="H169" s="356"/>
      <c r="I169" s="314"/>
      <c r="J169" s="356"/>
      <c r="K169" s="314"/>
      <c r="L169" s="356"/>
      <c r="M169" s="314"/>
      <c r="N169" s="356"/>
      <c r="O169" s="314"/>
      <c r="P169" s="356"/>
      <c r="Q169" s="314"/>
      <c r="R169" s="356"/>
      <c r="S169" s="314"/>
      <c r="T169" s="356"/>
      <c r="U169" s="314"/>
      <c r="V169" s="128"/>
      <c r="W169" s="128"/>
      <c r="X169" s="128"/>
      <c r="Y169" s="128"/>
      <c r="Z169" s="128"/>
      <c r="AA169" s="128"/>
      <c r="AB169" s="128"/>
      <c r="AC169" s="128"/>
      <c r="AD169" s="85"/>
    </row>
    <row r="170" spans="1:30" ht="20.100000000000001" customHeight="1">
      <c r="A170" s="85"/>
      <c r="B170" s="85"/>
      <c r="C170" s="128"/>
      <c r="D170" s="85" t="s">
        <v>3231</v>
      </c>
      <c r="E170" s="128"/>
      <c r="F170" s="356"/>
      <c r="G170" s="314"/>
      <c r="H170" s="356"/>
      <c r="I170" s="314"/>
      <c r="J170" s="356"/>
      <c r="K170" s="314"/>
      <c r="L170" s="356"/>
      <c r="M170" s="314"/>
      <c r="N170" s="356"/>
      <c r="O170" s="314"/>
      <c r="P170" s="356"/>
      <c r="Q170" s="314"/>
      <c r="R170" s="356"/>
      <c r="S170" s="314"/>
      <c r="T170" s="356"/>
      <c r="U170" s="314"/>
      <c r="V170" s="128"/>
      <c r="W170" s="128"/>
      <c r="X170" s="128"/>
      <c r="Y170" s="128"/>
      <c r="Z170" s="128"/>
      <c r="AA170" s="128"/>
      <c r="AB170" s="128"/>
      <c r="AC170" s="128"/>
      <c r="AD170" s="85"/>
    </row>
    <row r="171" spans="1:30" ht="20.100000000000001" customHeight="1">
      <c r="A171" s="85"/>
      <c r="B171" s="85"/>
      <c r="C171" s="128"/>
      <c r="D171" s="85" t="s">
        <v>9042</v>
      </c>
      <c r="E171" s="128"/>
      <c r="F171" s="356"/>
      <c r="G171" s="314"/>
      <c r="H171" s="356"/>
      <c r="I171" s="314"/>
      <c r="J171" s="356"/>
      <c r="K171" s="314"/>
      <c r="L171" s="356"/>
      <c r="M171" s="314"/>
      <c r="N171" s="356"/>
      <c r="O171" s="314"/>
      <c r="P171" s="356"/>
      <c r="Q171" s="314"/>
      <c r="R171" s="356"/>
      <c r="S171" s="314"/>
      <c r="T171" s="356"/>
      <c r="U171" s="314"/>
      <c r="V171" s="128"/>
      <c r="W171" s="128"/>
      <c r="X171" s="128"/>
      <c r="Y171" s="128"/>
      <c r="Z171" s="128"/>
      <c r="AA171" s="128"/>
      <c r="AB171" s="128"/>
      <c r="AC171" s="128"/>
      <c r="AD171" s="85"/>
    </row>
    <row r="172" spans="1:30" ht="20.100000000000001" customHeight="1">
      <c r="A172" s="85"/>
      <c r="B172" s="85"/>
      <c r="C172" s="128"/>
      <c r="D172" s="85" t="s">
        <v>3230</v>
      </c>
      <c r="E172" s="128"/>
      <c r="F172" s="356"/>
      <c r="G172" s="314"/>
      <c r="H172" s="356"/>
      <c r="I172" s="314"/>
      <c r="J172" s="356"/>
      <c r="K172" s="314"/>
      <c r="L172" s="356"/>
      <c r="M172" s="314"/>
      <c r="N172" s="356"/>
      <c r="O172" s="314"/>
      <c r="P172" s="356"/>
      <c r="Q172" s="314"/>
      <c r="R172" s="356"/>
      <c r="S172" s="314"/>
      <c r="T172" s="356"/>
      <c r="U172" s="314"/>
      <c r="V172" s="128"/>
      <c r="W172" s="128"/>
      <c r="X172" s="128"/>
      <c r="Y172" s="128"/>
      <c r="Z172" s="128"/>
      <c r="AA172" s="128"/>
      <c r="AB172" s="128"/>
      <c r="AC172" s="128"/>
      <c r="AD172" s="85"/>
    </row>
    <row r="173" spans="1:30" ht="20.100000000000001" customHeight="1">
      <c r="A173" s="85"/>
      <c r="B173" s="85"/>
      <c r="C173" s="128"/>
      <c r="D173" s="85" t="s">
        <v>1959</v>
      </c>
      <c r="E173" s="128"/>
      <c r="F173" s="356"/>
      <c r="G173" s="314"/>
      <c r="H173" s="356"/>
      <c r="I173" s="314"/>
      <c r="J173" s="356"/>
      <c r="K173" s="314"/>
      <c r="L173" s="356"/>
      <c r="M173" s="314"/>
      <c r="N173" s="356"/>
      <c r="O173" s="314"/>
      <c r="P173" s="356"/>
      <c r="Q173" s="314"/>
      <c r="R173" s="356"/>
      <c r="S173" s="314"/>
      <c r="T173" s="356"/>
      <c r="U173" s="314"/>
      <c r="V173" s="128"/>
      <c r="W173" s="128"/>
      <c r="X173" s="128"/>
      <c r="Y173" s="128"/>
      <c r="Z173" s="128"/>
      <c r="AA173" s="128"/>
      <c r="AB173" s="128"/>
      <c r="AC173" s="128"/>
      <c r="AD173" s="85"/>
    </row>
    <row r="174" spans="1:30" ht="20.100000000000001" customHeight="1">
      <c r="A174" s="85"/>
      <c r="B174" s="85"/>
      <c r="C174" s="128"/>
      <c r="D174" s="85" t="s">
        <v>1960</v>
      </c>
      <c r="E174" s="128"/>
      <c r="F174" s="356"/>
      <c r="G174" s="314"/>
      <c r="H174" s="356"/>
      <c r="I174" s="314"/>
      <c r="J174" s="356"/>
      <c r="K174" s="314"/>
      <c r="L174" s="356"/>
      <c r="M174" s="314"/>
      <c r="N174" s="356"/>
      <c r="O174" s="314"/>
      <c r="P174" s="356"/>
      <c r="Q174" s="314"/>
      <c r="R174" s="356"/>
      <c r="S174" s="314"/>
      <c r="T174" s="356"/>
      <c r="U174" s="314"/>
      <c r="V174" s="128"/>
      <c r="W174" s="128"/>
      <c r="X174" s="128"/>
      <c r="Y174" s="128"/>
      <c r="Z174" s="128"/>
      <c r="AA174" s="128"/>
      <c r="AB174" s="128"/>
      <c r="AC174" s="128"/>
      <c r="AD174" s="85"/>
    </row>
    <row r="175" spans="1:30" ht="20.100000000000001" customHeight="1">
      <c r="A175" s="476" t="s">
        <v>3130</v>
      </c>
      <c r="B175" s="476" t="s">
        <v>1207</v>
      </c>
      <c r="C175" s="473" t="s">
        <v>3199</v>
      </c>
      <c r="D175" s="476" t="s">
        <v>2420</v>
      </c>
      <c r="E175" s="473" t="s">
        <v>7646</v>
      </c>
      <c r="F175" s="443"/>
      <c r="G175" s="444"/>
      <c r="H175" s="443"/>
      <c r="I175" s="444"/>
      <c r="J175" s="443"/>
      <c r="K175" s="444"/>
      <c r="L175" s="443"/>
      <c r="M175" s="444"/>
      <c r="N175" s="443"/>
      <c r="O175" s="444"/>
      <c r="P175" s="443"/>
      <c r="Q175" s="444"/>
      <c r="R175" s="443"/>
      <c r="S175" s="444"/>
      <c r="T175" s="443"/>
      <c r="U175" s="444"/>
      <c r="V175" s="473" t="s">
        <v>7010</v>
      </c>
      <c r="W175" s="473" t="s">
        <v>7010</v>
      </c>
      <c r="X175" s="473" t="s">
        <v>7010</v>
      </c>
      <c r="Y175" s="473" t="s">
        <v>7010</v>
      </c>
      <c r="Z175" s="473" t="s">
        <v>7010</v>
      </c>
      <c r="AA175" s="473" t="s">
        <v>7010</v>
      </c>
      <c r="AB175" s="473" t="s">
        <v>7010</v>
      </c>
      <c r="AC175" s="473" t="s">
        <v>7010</v>
      </c>
      <c r="AD175" s="476"/>
    </row>
    <row r="176" spans="1:30" ht="20.100000000000001" customHeight="1">
      <c r="A176" s="85"/>
      <c r="B176" s="85"/>
      <c r="C176" s="128"/>
      <c r="D176" s="85" t="s">
        <v>2421</v>
      </c>
      <c r="E176" s="128"/>
      <c r="F176" s="356"/>
      <c r="G176" s="314"/>
      <c r="H176" s="356"/>
      <c r="I176" s="314"/>
      <c r="J176" s="356"/>
      <c r="K176" s="314"/>
      <c r="L176" s="356"/>
      <c r="M176" s="314"/>
      <c r="N176" s="356"/>
      <c r="O176" s="314"/>
      <c r="P176" s="356"/>
      <c r="Q176" s="314"/>
      <c r="R176" s="356"/>
      <c r="S176" s="314"/>
      <c r="T176" s="356"/>
      <c r="U176" s="314"/>
      <c r="V176" s="128"/>
      <c r="W176" s="128"/>
      <c r="X176" s="128"/>
      <c r="Y176" s="128"/>
      <c r="Z176" s="128"/>
      <c r="AA176" s="128"/>
      <c r="AB176" s="128"/>
      <c r="AC176" s="128"/>
      <c r="AD176" s="85"/>
    </row>
    <row r="177" spans="1:30" ht="20.100000000000001" customHeight="1">
      <c r="A177" s="85"/>
      <c r="B177" s="85"/>
      <c r="C177" s="128"/>
      <c r="D177" s="85" t="s">
        <v>9087</v>
      </c>
      <c r="E177" s="128"/>
      <c r="F177" s="356"/>
      <c r="G177" s="314"/>
      <c r="H177" s="356"/>
      <c r="I177" s="314"/>
      <c r="J177" s="356"/>
      <c r="K177" s="314"/>
      <c r="L177" s="356"/>
      <c r="M177" s="314"/>
      <c r="N177" s="356"/>
      <c r="O177" s="314"/>
      <c r="P177" s="356"/>
      <c r="Q177" s="314"/>
      <c r="R177" s="356"/>
      <c r="S177" s="314"/>
      <c r="T177" s="356"/>
      <c r="U177" s="314"/>
      <c r="V177" s="128"/>
      <c r="W177" s="128"/>
      <c r="X177" s="128"/>
      <c r="Y177" s="128"/>
      <c r="Z177" s="128"/>
      <c r="AA177" s="128"/>
      <c r="AB177" s="128"/>
      <c r="AC177" s="128"/>
      <c r="AD177" s="85"/>
    </row>
    <row r="178" spans="1:30" ht="20.100000000000001" customHeight="1">
      <c r="A178" s="85"/>
      <c r="B178" s="85"/>
      <c r="C178" s="128"/>
      <c r="D178" s="85" t="s">
        <v>2422</v>
      </c>
      <c r="E178" s="128"/>
      <c r="F178" s="356"/>
      <c r="G178" s="314"/>
      <c r="H178" s="356"/>
      <c r="I178" s="314"/>
      <c r="J178" s="356"/>
      <c r="K178" s="314"/>
      <c r="L178" s="356"/>
      <c r="M178" s="314"/>
      <c r="N178" s="356"/>
      <c r="O178" s="314"/>
      <c r="P178" s="356"/>
      <c r="Q178" s="314"/>
      <c r="R178" s="356"/>
      <c r="S178" s="314"/>
      <c r="T178" s="356"/>
      <c r="U178" s="314"/>
      <c r="V178" s="128"/>
      <c r="W178" s="128"/>
      <c r="X178" s="128"/>
      <c r="Y178" s="128"/>
      <c r="Z178" s="128"/>
      <c r="AA178" s="128"/>
      <c r="AB178" s="128"/>
      <c r="AC178" s="128"/>
      <c r="AD178" s="85"/>
    </row>
    <row r="179" spans="1:30" ht="20.100000000000001" customHeight="1">
      <c r="A179" s="85"/>
      <c r="B179" s="85"/>
      <c r="C179" s="128"/>
      <c r="D179" s="85" t="s">
        <v>2423</v>
      </c>
      <c r="E179" s="128"/>
      <c r="F179" s="356"/>
      <c r="G179" s="314"/>
      <c r="H179" s="356"/>
      <c r="I179" s="314"/>
      <c r="J179" s="356"/>
      <c r="K179" s="314"/>
      <c r="L179" s="356"/>
      <c r="M179" s="314"/>
      <c r="N179" s="356"/>
      <c r="O179" s="314"/>
      <c r="P179" s="356"/>
      <c r="Q179" s="314"/>
      <c r="R179" s="356"/>
      <c r="S179" s="314"/>
      <c r="T179" s="356"/>
      <c r="U179" s="314"/>
      <c r="V179" s="128"/>
      <c r="W179" s="128"/>
      <c r="X179" s="128"/>
      <c r="Y179" s="128"/>
      <c r="Z179" s="128"/>
      <c r="AA179" s="128"/>
      <c r="AB179" s="128"/>
      <c r="AC179" s="128"/>
      <c r="AD179" s="85"/>
    </row>
    <row r="180" spans="1:30" ht="20.100000000000001" customHeight="1">
      <c r="A180" s="85"/>
      <c r="B180" s="85"/>
      <c r="C180" s="128"/>
      <c r="D180" s="85" t="s">
        <v>9039</v>
      </c>
      <c r="E180" s="128"/>
      <c r="F180" s="356"/>
      <c r="G180" s="314"/>
      <c r="H180" s="356"/>
      <c r="I180" s="314"/>
      <c r="J180" s="356"/>
      <c r="K180" s="314"/>
      <c r="L180" s="356"/>
      <c r="M180" s="314"/>
      <c r="N180" s="356"/>
      <c r="O180" s="314"/>
      <c r="P180" s="356"/>
      <c r="Q180" s="314"/>
      <c r="R180" s="356"/>
      <c r="S180" s="314"/>
      <c r="T180" s="356"/>
      <c r="U180" s="314"/>
      <c r="V180" s="128"/>
      <c r="W180" s="128"/>
      <c r="X180" s="128"/>
      <c r="Y180" s="128"/>
      <c r="Z180" s="128"/>
      <c r="AA180" s="128"/>
      <c r="AB180" s="128"/>
      <c r="AC180" s="128"/>
      <c r="AD180" s="85"/>
    </row>
    <row r="181" spans="1:30" ht="20.100000000000001" customHeight="1">
      <c r="A181" s="85"/>
      <c r="B181" s="85"/>
      <c r="C181" s="128"/>
      <c r="D181" s="85" t="s">
        <v>9088</v>
      </c>
      <c r="E181" s="128"/>
      <c r="F181" s="356"/>
      <c r="G181" s="314"/>
      <c r="H181" s="356"/>
      <c r="I181" s="314"/>
      <c r="J181" s="356"/>
      <c r="K181" s="314"/>
      <c r="L181" s="356"/>
      <c r="M181" s="314"/>
      <c r="N181" s="356"/>
      <c r="O181" s="314"/>
      <c r="P181" s="356"/>
      <c r="Q181" s="314"/>
      <c r="R181" s="356"/>
      <c r="S181" s="314"/>
      <c r="T181" s="356"/>
      <c r="U181" s="314"/>
      <c r="V181" s="128"/>
      <c r="W181" s="128"/>
      <c r="X181" s="128"/>
      <c r="Y181" s="128"/>
      <c r="Z181" s="128"/>
      <c r="AA181" s="128"/>
      <c r="AB181" s="128"/>
      <c r="AC181" s="128"/>
      <c r="AD181" s="85"/>
    </row>
    <row r="182" spans="1:30" ht="20.100000000000001" customHeight="1">
      <c r="A182" s="85"/>
      <c r="B182" s="85"/>
      <c r="C182" s="128"/>
      <c r="D182" s="85" t="s">
        <v>9089</v>
      </c>
      <c r="E182" s="128"/>
      <c r="F182" s="356"/>
      <c r="G182" s="314"/>
      <c r="H182" s="356"/>
      <c r="I182" s="314"/>
      <c r="J182" s="356"/>
      <c r="K182" s="314"/>
      <c r="L182" s="356"/>
      <c r="M182" s="314"/>
      <c r="N182" s="356"/>
      <c r="O182" s="314"/>
      <c r="P182" s="356"/>
      <c r="Q182" s="314"/>
      <c r="R182" s="356"/>
      <c r="S182" s="314"/>
      <c r="T182" s="356"/>
      <c r="U182" s="314"/>
      <c r="V182" s="128"/>
      <c r="W182" s="128"/>
      <c r="X182" s="128"/>
      <c r="Y182" s="128"/>
      <c r="Z182" s="128"/>
      <c r="AA182" s="128"/>
      <c r="AB182" s="128"/>
      <c r="AC182" s="128"/>
      <c r="AD182" s="85"/>
    </row>
    <row r="183" spans="1:30" ht="20.100000000000001" customHeight="1">
      <c r="A183" s="85"/>
      <c r="B183" s="85"/>
      <c r="C183" s="128"/>
      <c r="D183" s="85" t="s">
        <v>9040</v>
      </c>
      <c r="E183" s="128"/>
      <c r="F183" s="356"/>
      <c r="G183" s="314"/>
      <c r="H183" s="356"/>
      <c r="I183" s="314"/>
      <c r="J183" s="356"/>
      <c r="K183" s="314"/>
      <c r="L183" s="356"/>
      <c r="M183" s="314"/>
      <c r="N183" s="356"/>
      <c r="O183" s="314"/>
      <c r="P183" s="356"/>
      <c r="Q183" s="314"/>
      <c r="R183" s="356"/>
      <c r="S183" s="314"/>
      <c r="T183" s="356"/>
      <c r="U183" s="314"/>
      <c r="V183" s="128"/>
      <c r="W183" s="128"/>
      <c r="X183" s="128"/>
      <c r="Y183" s="128"/>
      <c r="Z183" s="128"/>
      <c r="AA183" s="128"/>
      <c r="AB183" s="128"/>
      <c r="AC183" s="128"/>
      <c r="AD183" s="85"/>
    </row>
    <row r="184" spans="1:30" ht="20.100000000000001" customHeight="1">
      <c r="A184" s="85"/>
      <c r="B184" s="85"/>
      <c r="C184" s="128"/>
      <c r="D184" s="85" t="s">
        <v>9090</v>
      </c>
      <c r="E184" s="128"/>
      <c r="F184" s="356"/>
      <c r="G184" s="314"/>
      <c r="H184" s="356"/>
      <c r="I184" s="314"/>
      <c r="J184" s="356"/>
      <c r="K184" s="314"/>
      <c r="L184" s="356"/>
      <c r="M184" s="314"/>
      <c r="N184" s="356"/>
      <c r="O184" s="314"/>
      <c r="P184" s="356"/>
      <c r="Q184" s="314"/>
      <c r="R184" s="356"/>
      <c r="S184" s="314"/>
      <c r="T184" s="356"/>
      <c r="U184" s="314"/>
      <c r="V184" s="128"/>
      <c r="W184" s="128"/>
      <c r="X184" s="128"/>
      <c r="Y184" s="128"/>
      <c r="Z184" s="128"/>
      <c r="AA184" s="128"/>
      <c r="AB184" s="128"/>
      <c r="AC184" s="128"/>
      <c r="AD184" s="85"/>
    </row>
    <row r="185" spans="1:30" ht="20.100000000000001" customHeight="1">
      <c r="A185" s="85"/>
      <c r="B185" s="85"/>
      <c r="C185" s="128"/>
      <c r="D185" s="85" t="s">
        <v>9091</v>
      </c>
      <c r="E185" s="128"/>
      <c r="F185" s="356"/>
      <c r="G185" s="314"/>
      <c r="H185" s="356"/>
      <c r="I185" s="314"/>
      <c r="J185" s="356"/>
      <c r="K185" s="314"/>
      <c r="L185" s="356"/>
      <c r="M185" s="314"/>
      <c r="N185" s="356"/>
      <c r="O185" s="314"/>
      <c r="P185" s="356"/>
      <c r="Q185" s="314"/>
      <c r="R185" s="356"/>
      <c r="S185" s="314"/>
      <c r="T185" s="356"/>
      <c r="U185" s="314"/>
      <c r="V185" s="128"/>
      <c r="W185" s="128"/>
      <c r="X185" s="128"/>
      <c r="Y185" s="128"/>
      <c r="Z185" s="128"/>
      <c r="AA185" s="128"/>
      <c r="AB185" s="128"/>
      <c r="AC185" s="128"/>
      <c r="AD185" s="85"/>
    </row>
    <row r="186" spans="1:30" ht="20.100000000000001" customHeight="1">
      <c r="A186" s="85"/>
      <c r="B186" s="85"/>
      <c r="C186" s="128"/>
      <c r="D186" s="85" t="s">
        <v>9092</v>
      </c>
      <c r="E186" s="128"/>
      <c r="F186" s="356"/>
      <c r="G186" s="314"/>
      <c r="H186" s="356"/>
      <c r="I186" s="314"/>
      <c r="J186" s="356"/>
      <c r="K186" s="314"/>
      <c r="L186" s="356"/>
      <c r="M186" s="314"/>
      <c r="N186" s="356"/>
      <c r="O186" s="314"/>
      <c r="P186" s="356"/>
      <c r="Q186" s="314"/>
      <c r="R186" s="356"/>
      <c r="S186" s="314"/>
      <c r="T186" s="356"/>
      <c r="U186" s="314"/>
      <c r="V186" s="128"/>
      <c r="W186" s="128"/>
      <c r="X186" s="128"/>
      <c r="Y186" s="128"/>
      <c r="Z186" s="128"/>
      <c r="AA186" s="128"/>
      <c r="AB186" s="128"/>
      <c r="AC186" s="128"/>
      <c r="AD186" s="85"/>
    </row>
    <row r="187" spans="1:30" ht="20.100000000000001" customHeight="1">
      <c r="A187" s="85"/>
      <c r="B187" s="85"/>
      <c r="C187" s="128"/>
      <c r="D187" s="85" t="s">
        <v>9093</v>
      </c>
      <c r="E187" s="128"/>
      <c r="F187" s="356"/>
      <c r="G187" s="314"/>
      <c r="H187" s="356"/>
      <c r="I187" s="314"/>
      <c r="J187" s="356"/>
      <c r="K187" s="314"/>
      <c r="L187" s="356"/>
      <c r="M187" s="314"/>
      <c r="N187" s="356"/>
      <c r="O187" s="314"/>
      <c r="P187" s="356"/>
      <c r="Q187" s="314"/>
      <c r="R187" s="356"/>
      <c r="S187" s="314"/>
      <c r="T187" s="356"/>
      <c r="U187" s="314"/>
      <c r="V187" s="128"/>
      <c r="W187" s="128"/>
      <c r="X187" s="128"/>
      <c r="Y187" s="128"/>
      <c r="Z187" s="128"/>
      <c r="AA187" s="128"/>
      <c r="AB187" s="128"/>
      <c r="AC187" s="128"/>
      <c r="AD187" s="85"/>
    </row>
    <row r="188" spans="1:30" ht="20.100000000000001" customHeight="1">
      <c r="A188" s="85"/>
      <c r="B188" s="85"/>
      <c r="C188" s="128"/>
      <c r="D188" s="85" t="s">
        <v>3232</v>
      </c>
      <c r="E188" s="128"/>
      <c r="F188" s="356"/>
      <c r="G188" s="314"/>
      <c r="H188" s="356"/>
      <c r="I188" s="314"/>
      <c r="J188" s="356"/>
      <c r="K188" s="314"/>
      <c r="L188" s="356"/>
      <c r="M188" s="314"/>
      <c r="N188" s="356"/>
      <c r="O188" s="314"/>
      <c r="P188" s="356"/>
      <c r="Q188" s="314"/>
      <c r="R188" s="356"/>
      <c r="S188" s="314"/>
      <c r="T188" s="356"/>
      <c r="U188" s="314"/>
      <c r="V188" s="128"/>
      <c r="W188" s="128"/>
      <c r="X188" s="128"/>
      <c r="Y188" s="128"/>
      <c r="Z188" s="128"/>
      <c r="AA188" s="128"/>
      <c r="AB188" s="128"/>
      <c r="AC188" s="128"/>
      <c r="AD188" s="85"/>
    </row>
    <row r="189" spans="1:30" ht="20.100000000000001" customHeight="1">
      <c r="A189" s="85"/>
      <c r="B189" s="85"/>
      <c r="C189" s="128"/>
      <c r="D189" s="85" t="s">
        <v>9041</v>
      </c>
      <c r="E189" s="128"/>
      <c r="F189" s="356"/>
      <c r="G189" s="314"/>
      <c r="H189" s="356"/>
      <c r="I189" s="314"/>
      <c r="J189" s="356"/>
      <c r="K189" s="314"/>
      <c r="L189" s="356"/>
      <c r="M189" s="314"/>
      <c r="N189" s="356"/>
      <c r="O189" s="314"/>
      <c r="P189" s="356"/>
      <c r="Q189" s="314"/>
      <c r="R189" s="356"/>
      <c r="S189" s="314"/>
      <c r="T189" s="356"/>
      <c r="U189" s="314"/>
      <c r="V189" s="128"/>
      <c r="W189" s="128"/>
      <c r="X189" s="128"/>
      <c r="Y189" s="128"/>
      <c r="Z189" s="128"/>
      <c r="AA189" s="128"/>
      <c r="AB189" s="128"/>
      <c r="AC189" s="128"/>
      <c r="AD189" s="85"/>
    </row>
    <row r="190" spans="1:30" ht="20.100000000000001" customHeight="1">
      <c r="A190" s="85"/>
      <c r="B190" s="85"/>
      <c r="C190" s="128"/>
      <c r="D190" s="85" t="s">
        <v>9094</v>
      </c>
      <c r="E190" s="128"/>
      <c r="F190" s="356"/>
      <c r="G190" s="314"/>
      <c r="H190" s="356"/>
      <c r="I190" s="314"/>
      <c r="J190" s="356"/>
      <c r="K190" s="314"/>
      <c r="L190" s="356"/>
      <c r="M190" s="314"/>
      <c r="N190" s="356"/>
      <c r="O190" s="314"/>
      <c r="P190" s="356"/>
      <c r="Q190" s="314"/>
      <c r="R190" s="356"/>
      <c r="S190" s="314"/>
      <c r="T190" s="356"/>
      <c r="U190" s="314"/>
      <c r="V190" s="128"/>
      <c r="W190" s="128"/>
      <c r="X190" s="128"/>
      <c r="Y190" s="128"/>
      <c r="Z190" s="128"/>
      <c r="AA190" s="128"/>
      <c r="AB190" s="128"/>
      <c r="AC190" s="128"/>
      <c r="AD190" s="85"/>
    </row>
    <row r="191" spans="1:30" ht="20.100000000000001" customHeight="1">
      <c r="A191" s="85"/>
      <c r="B191" s="85"/>
      <c r="C191" s="128"/>
      <c r="D191" s="85" t="s">
        <v>3231</v>
      </c>
      <c r="E191" s="128"/>
      <c r="F191" s="356"/>
      <c r="G191" s="314"/>
      <c r="H191" s="356"/>
      <c r="I191" s="314"/>
      <c r="J191" s="356"/>
      <c r="K191" s="314"/>
      <c r="L191" s="356"/>
      <c r="M191" s="314"/>
      <c r="N191" s="356"/>
      <c r="O191" s="314"/>
      <c r="P191" s="356"/>
      <c r="Q191" s="314"/>
      <c r="R191" s="356"/>
      <c r="S191" s="314"/>
      <c r="T191" s="356"/>
      <c r="U191" s="314"/>
      <c r="V191" s="128"/>
      <c r="W191" s="128"/>
      <c r="X191" s="128"/>
      <c r="Y191" s="128"/>
      <c r="Z191" s="128"/>
      <c r="AA191" s="128"/>
      <c r="AB191" s="128"/>
      <c r="AC191" s="128"/>
      <c r="AD191" s="85"/>
    </row>
    <row r="192" spans="1:30" ht="20.100000000000001" customHeight="1">
      <c r="A192" s="85"/>
      <c r="B192" s="85"/>
      <c r="C192" s="128"/>
      <c r="D192" s="85" t="s">
        <v>9042</v>
      </c>
      <c r="E192" s="128"/>
      <c r="F192" s="356"/>
      <c r="G192" s="314"/>
      <c r="H192" s="356"/>
      <c r="I192" s="314"/>
      <c r="J192" s="356"/>
      <c r="K192" s="314"/>
      <c r="L192" s="356"/>
      <c r="M192" s="314"/>
      <c r="N192" s="356"/>
      <c r="O192" s="314"/>
      <c r="P192" s="356"/>
      <c r="Q192" s="314"/>
      <c r="R192" s="356"/>
      <c r="S192" s="314"/>
      <c r="T192" s="356"/>
      <c r="U192" s="314"/>
      <c r="V192" s="128"/>
      <c r="W192" s="128"/>
      <c r="X192" s="128"/>
      <c r="Y192" s="128"/>
      <c r="Z192" s="128"/>
      <c r="AA192" s="128"/>
      <c r="AB192" s="128"/>
      <c r="AC192" s="128"/>
      <c r="AD192" s="85"/>
    </row>
    <row r="193" spans="1:30" ht="20.100000000000001" customHeight="1">
      <c r="A193" s="85"/>
      <c r="B193" s="85"/>
      <c r="C193" s="128"/>
      <c r="D193" s="85" t="s">
        <v>3230</v>
      </c>
      <c r="E193" s="128"/>
      <c r="F193" s="356"/>
      <c r="G193" s="314"/>
      <c r="H193" s="356"/>
      <c r="I193" s="314"/>
      <c r="J193" s="356"/>
      <c r="K193" s="314"/>
      <c r="L193" s="356"/>
      <c r="M193" s="314"/>
      <c r="N193" s="356"/>
      <c r="O193" s="314"/>
      <c r="P193" s="356"/>
      <c r="Q193" s="314"/>
      <c r="R193" s="356"/>
      <c r="S193" s="314"/>
      <c r="T193" s="356"/>
      <c r="U193" s="314"/>
      <c r="V193" s="128"/>
      <c r="W193" s="128"/>
      <c r="X193" s="128"/>
      <c r="Y193" s="128"/>
      <c r="Z193" s="128"/>
      <c r="AA193" s="128"/>
      <c r="AB193" s="128"/>
      <c r="AC193" s="128"/>
      <c r="AD193" s="85"/>
    </row>
    <row r="194" spans="1:30" ht="20.100000000000001" customHeight="1">
      <c r="A194" s="85"/>
      <c r="B194" s="85"/>
      <c r="C194" s="128"/>
      <c r="D194" s="85" t="s">
        <v>1959</v>
      </c>
      <c r="E194" s="128"/>
      <c r="F194" s="356"/>
      <c r="G194" s="314"/>
      <c r="H194" s="356"/>
      <c r="I194" s="314"/>
      <c r="J194" s="356"/>
      <c r="K194" s="314"/>
      <c r="L194" s="356"/>
      <c r="M194" s="314"/>
      <c r="N194" s="356"/>
      <c r="O194" s="314"/>
      <c r="P194" s="356"/>
      <c r="Q194" s="314"/>
      <c r="R194" s="356"/>
      <c r="S194" s="314"/>
      <c r="T194" s="356"/>
      <c r="U194" s="314"/>
      <c r="V194" s="128"/>
      <c r="W194" s="128"/>
      <c r="X194" s="128"/>
      <c r="Y194" s="128"/>
      <c r="Z194" s="128"/>
      <c r="AA194" s="128"/>
      <c r="AB194" s="128"/>
      <c r="AC194" s="128"/>
      <c r="AD194" s="85"/>
    </row>
    <row r="195" spans="1:30" ht="20.100000000000001" customHeight="1">
      <c r="A195" s="85"/>
      <c r="B195" s="85"/>
      <c r="C195" s="128"/>
      <c r="D195" s="85" t="s">
        <v>1960</v>
      </c>
      <c r="E195" s="128"/>
      <c r="F195" s="356"/>
      <c r="G195" s="314"/>
      <c r="H195" s="356"/>
      <c r="I195" s="314"/>
      <c r="J195" s="356"/>
      <c r="K195" s="314"/>
      <c r="L195" s="356"/>
      <c r="M195" s="314"/>
      <c r="N195" s="356"/>
      <c r="O195" s="314"/>
      <c r="P195" s="356"/>
      <c r="Q195" s="314"/>
      <c r="R195" s="356"/>
      <c r="S195" s="314"/>
      <c r="T195" s="356"/>
      <c r="U195" s="314"/>
      <c r="V195" s="128"/>
      <c r="W195" s="128"/>
      <c r="X195" s="128"/>
      <c r="Y195" s="128"/>
      <c r="Z195" s="128"/>
      <c r="AA195" s="128"/>
      <c r="AB195" s="128"/>
      <c r="AC195" s="128"/>
      <c r="AD195" s="85"/>
    </row>
    <row r="196" spans="1:30" ht="20.100000000000001" customHeight="1">
      <c r="A196" s="476" t="s">
        <v>3131</v>
      </c>
      <c r="B196" s="476" t="s">
        <v>1208</v>
      </c>
      <c r="C196" s="473" t="s">
        <v>3199</v>
      </c>
      <c r="D196" s="476" t="s">
        <v>2420</v>
      </c>
      <c r="E196" s="473" t="s">
        <v>7646</v>
      </c>
      <c r="F196" s="443"/>
      <c r="G196" s="444"/>
      <c r="H196" s="443"/>
      <c r="I196" s="444"/>
      <c r="J196" s="443"/>
      <c r="K196" s="444"/>
      <c r="L196" s="443"/>
      <c r="M196" s="444"/>
      <c r="N196" s="443"/>
      <c r="O196" s="444"/>
      <c r="P196" s="443"/>
      <c r="Q196" s="444"/>
      <c r="R196" s="443"/>
      <c r="S196" s="444"/>
      <c r="T196" s="443"/>
      <c r="U196" s="444"/>
      <c r="V196" s="473" t="s">
        <v>7010</v>
      </c>
      <c r="W196" s="473" t="s">
        <v>7010</v>
      </c>
      <c r="X196" s="473" t="s">
        <v>7010</v>
      </c>
      <c r="Y196" s="473" t="s">
        <v>7010</v>
      </c>
      <c r="Z196" s="473" t="s">
        <v>7010</v>
      </c>
      <c r="AA196" s="473" t="s">
        <v>7010</v>
      </c>
      <c r="AB196" s="473" t="s">
        <v>7010</v>
      </c>
      <c r="AC196" s="473" t="s">
        <v>7010</v>
      </c>
      <c r="AD196" s="476"/>
    </row>
    <row r="197" spans="1:30" ht="20.100000000000001" customHeight="1">
      <c r="A197" s="85"/>
      <c r="B197" s="85"/>
      <c r="C197" s="128"/>
      <c r="D197" s="85" t="s">
        <v>2421</v>
      </c>
      <c r="E197" s="128"/>
      <c r="F197" s="356"/>
      <c r="G197" s="314"/>
      <c r="H197" s="356"/>
      <c r="I197" s="314"/>
      <c r="J197" s="356"/>
      <c r="K197" s="314"/>
      <c r="L197" s="356"/>
      <c r="M197" s="314"/>
      <c r="N197" s="356"/>
      <c r="O197" s="314"/>
      <c r="P197" s="356"/>
      <c r="Q197" s="314"/>
      <c r="R197" s="356"/>
      <c r="S197" s="314"/>
      <c r="T197" s="356"/>
      <c r="U197" s="314"/>
      <c r="V197" s="128"/>
      <c r="W197" s="128"/>
      <c r="X197" s="128"/>
      <c r="Y197" s="128"/>
      <c r="Z197" s="128"/>
      <c r="AA197" s="128"/>
      <c r="AB197" s="128"/>
      <c r="AC197" s="128"/>
      <c r="AD197" s="85"/>
    </row>
    <row r="198" spans="1:30" ht="20.100000000000001" customHeight="1">
      <c r="A198" s="85"/>
      <c r="B198" s="85"/>
      <c r="C198" s="128"/>
      <c r="D198" s="85" t="s">
        <v>9087</v>
      </c>
      <c r="E198" s="128"/>
      <c r="F198" s="356"/>
      <c r="G198" s="314"/>
      <c r="H198" s="356"/>
      <c r="I198" s="314"/>
      <c r="J198" s="356"/>
      <c r="K198" s="314"/>
      <c r="L198" s="356"/>
      <c r="M198" s="314"/>
      <c r="N198" s="356"/>
      <c r="O198" s="314"/>
      <c r="P198" s="356"/>
      <c r="Q198" s="314"/>
      <c r="R198" s="356"/>
      <c r="S198" s="314"/>
      <c r="T198" s="356"/>
      <c r="U198" s="314"/>
      <c r="V198" s="128"/>
      <c r="W198" s="128"/>
      <c r="X198" s="128"/>
      <c r="Y198" s="128"/>
      <c r="Z198" s="128"/>
      <c r="AA198" s="128"/>
      <c r="AB198" s="128"/>
      <c r="AC198" s="128"/>
      <c r="AD198" s="85"/>
    </row>
    <row r="199" spans="1:30" ht="20.100000000000001" customHeight="1">
      <c r="A199" s="85"/>
      <c r="B199" s="85"/>
      <c r="C199" s="128"/>
      <c r="D199" s="85" t="s">
        <v>2422</v>
      </c>
      <c r="E199" s="128"/>
      <c r="F199" s="356"/>
      <c r="G199" s="314"/>
      <c r="H199" s="356"/>
      <c r="I199" s="314"/>
      <c r="J199" s="356"/>
      <c r="K199" s="314"/>
      <c r="L199" s="356"/>
      <c r="M199" s="314"/>
      <c r="N199" s="356"/>
      <c r="O199" s="314"/>
      <c r="P199" s="356"/>
      <c r="Q199" s="314"/>
      <c r="R199" s="356"/>
      <c r="S199" s="314"/>
      <c r="T199" s="356"/>
      <c r="U199" s="314"/>
      <c r="V199" s="128"/>
      <c r="W199" s="128"/>
      <c r="X199" s="128"/>
      <c r="Y199" s="128"/>
      <c r="Z199" s="128"/>
      <c r="AA199" s="128"/>
      <c r="AB199" s="128"/>
      <c r="AC199" s="128"/>
      <c r="AD199" s="85"/>
    </row>
    <row r="200" spans="1:30" ht="20.100000000000001" customHeight="1">
      <c r="A200" s="85"/>
      <c r="B200" s="85"/>
      <c r="C200" s="128"/>
      <c r="D200" s="85" t="s">
        <v>2423</v>
      </c>
      <c r="E200" s="128"/>
      <c r="F200" s="356"/>
      <c r="G200" s="314"/>
      <c r="H200" s="356"/>
      <c r="I200" s="314"/>
      <c r="J200" s="356"/>
      <c r="K200" s="314"/>
      <c r="L200" s="356"/>
      <c r="M200" s="314"/>
      <c r="N200" s="356"/>
      <c r="O200" s="314"/>
      <c r="P200" s="356"/>
      <c r="Q200" s="314"/>
      <c r="R200" s="356"/>
      <c r="S200" s="314"/>
      <c r="T200" s="356"/>
      <c r="U200" s="314"/>
      <c r="V200" s="128"/>
      <c r="W200" s="128"/>
      <c r="X200" s="128"/>
      <c r="Y200" s="128"/>
      <c r="Z200" s="128"/>
      <c r="AA200" s="128"/>
      <c r="AB200" s="128"/>
      <c r="AC200" s="128"/>
      <c r="AD200" s="85"/>
    </row>
    <row r="201" spans="1:30" ht="20.100000000000001" customHeight="1">
      <c r="A201" s="85"/>
      <c r="B201" s="85"/>
      <c r="C201" s="128"/>
      <c r="D201" s="85" t="s">
        <v>9039</v>
      </c>
      <c r="E201" s="128"/>
      <c r="F201" s="356"/>
      <c r="G201" s="314"/>
      <c r="H201" s="356"/>
      <c r="I201" s="314"/>
      <c r="J201" s="356"/>
      <c r="K201" s="314"/>
      <c r="L201" s="356"/>
      <c r="M201" s="314"/>
      <c r="N201" s="356"/>
      <c r="O201" s="314"/>
      <c r="P201" s="356"/>
      <c r="Q201" s="314"/>
      <c r="R201" s="356"/>
      <c r="S201" s="314"/>
      <c r="T201" s="356"/>
      <c r="U201" s="314"/>
      <c r="V201" s="128"/>
      <c r="W201" s="128"/>
      <c r="X201" s="128"/>
      <c r="Y201" s="128"/>
      <c r="Z201" s="128"/>
      <c r="AA201" s="128"/>
      <c r="AB201" s="128"/>
      <c r="AC201" s="128"/>
      <c r="AD201" s="85"/>
    </row>
    <row r="202" spans="1:30" ht="20.100000000000001" customHeight="1">
      <c r="A202" s="85"/>
      <c r="B202" s="85"/>
      <c r="C202" s="128"/>
      <c r="D202" s="85" t="s">
        <v>9088</v>
      </c>
      <c r="E202" s="128"/>
      <c r="F202" s="356"/>
      <c r="G202" s="314"/>
      <c r="H202" s="356"/>
      <c r="I202" s="314"/>
      <c r="J202" s="356"/>
      <c r="K202" s="314"/>
      <c r="L202" s="356"/>
      <c r="M202" s="314"/>
      <c r="N202" s="356"/>
      <c r="O202" s="314"/>
      <c r="P202" s="356"/>
      <c r="Q202" s="314"/>
      <c r="R202" s="356"/>
      <c r="S202" s="314"/>
      <c r="T202" s="356"/>
      <c r="U202" s="314"/>
      <c r="V202" s="128"/>
      <c r="W202" s="128"/>
      <c r="X202" s="128"/>
      <c r="Y202" s="128"/>
      <c r="Z202" s="128"/>
      <c r="AA202" s="128"/>
      <c r="AB202" s="128"/>
      <c r="AC202" s="128"/>
      <c r="AD202" s="85"/>
    </row>
    <row r="203" spans="1:30" ht="20.100000000000001" customHeight="1">
      <c r="A203" s="85"/>
      <c r="B203" s="85"/>
      <c r="C203" s="128"/>
      <c r="D203" s="85" t="s">
        <v>9089</v>
      </c>
      <c r="E203" s="128"/>
      <c r="F203" s="356"/>
      <c r="G203" s="314"/>
      <c r="H203" s="356"/>
      <c r="I203" s="314"/>
      <c r="J203" s="356"/>
      <c r="K203" s="314"/>
      <c r="L203" s="356"/>
      <c r="M203" s="314"/>
      <c r="N203" s="356"/>
      <c r="O203" s="314"/>
      <c r="P203" s="356"/>
      <c r="Q203" s="314"/>
      <c r="R203" s="356"/>
      <c r="S203" s="314"/>
      <c r="T203" s="356"/>
      <c r="U203" s="314"/>
      <c r="V203" s="128"/>
      <c r="W203" s="128"/>
      <c r="X203" s="128"/>
      <c r="Y203" s="128"/>
      <c r="Z203" s="128"/>
      <c r="AA203" s="128"/>
      <c r="AB203" s="128"/>
      <c r="AC203" s="128"/>
      <c r="AD203" s="85"/>
    </row>
    <row r="204" spans="1:30" ht="20.100000000000001" customHeight="1">
      <c r="A204" s="85"/>
      <c r="B204" s="85"/>
      <c r="C204" s="128"/>
      <c r="D204" s="85" t="s">
        <v>9040</v>
      </c>
      <c r="E204" s="128"/>
      <c r="F204" s="356"/>
      <c r="G204" s="314"/>
      <c r="H204" s="356"/>
      <c r="I204" s="314"/>
      <c r="J204" s="356"/>
      <c r="K204" s="314"/>
      <c r="L204" s="356"/>
      <c r="M204" s="314"/>
      <c r="N204" s="356"/>
      <c r="O204" s="314"/>
      <c r="P204" s="356"/>
      <c r="Q204" s="314"/>
      <c r="R204" s="356"/>
      <c r="S204" s="314"/>
      <c r="T204" s="356"/>
      <c r="U204" s="314"/>
      <c r="V204" s="128"/>
      <c r="W204" s="128"/>
      <c r="X204" s="128"/>
      <c r="Y204" s="128"/>
      <c r="Z204" s="128"/>
      <c r="AA204" s="128"/>
      <c r="AB204" s="128"/>
      <c r="AC204" s="128"/>
      <c r="AD204" s="85"/>
    </row>
    <row r="205" spans="1:30" ht="20.100000000000001" customHeight="1">
      <c r="A205" s="85"/>
      <c r="B205" s="85"/>
      <c r="C205" s="128"/>
      <c r="D205" s="85" t="s">
        <v>9090</v>
      </c>
      <c r="E205" s="128"/>
      <c r="F205" s="356"/>
      <c r="G205" s="314"/>
      <c r="H205" s="356"/>
      <c r="I205" s="314"/>
      <c r="J205" s="356"/>
      <c r="K205" s="314"/>
      <c r="L205" s="356"/>
      <c r="M205" s="314"/>
      <c r="N205" s="356"/>
      <c r="O205" s="314"/>
      <c r="P205" s="356"/>
      <c r="Q205" s="314"/>
      <c r="R205" s="356"/>
      <c r="S205" s="314"/>
      <c r="T205" s="356"/>
      <c r="U205" s="314"/>
      <c r="V205" s="128"/>
      <c r="W205" s="128"/>
      <c r="X205" s="128"/>
      <c r="Y205" s="128"/>
      <c r="Z205" s="128"/>
      <c r="AA205" s="128"/>
      <c r="AB205" s="128"/>
      <c r="AC205" s="128"/>
      <c r="AD205" s="85"/>
    </row>
    <row r="206" spans="1:30" ht="20.100000000000001" customHeight="1">
      <c r="A206" s="85"/>
      <c r="B206" s="85"/>
      <c r="C206" s="128"/>
      <c r="D206" s="85" t="s">
        <v>9091</v>
      </c>
      <c r="E206" s="128"/>
      <c r="F206" s="356"/>
      <c r="G206" s="314"/>
      <c r="H206" s="356"/>
      <c r="I206" s="314"/>
      <c r="J206" s="356"/>
      <c r="K206" s="314"/>
      <c r="L206" s="356"/>
      <c r="M206" s="314"/>
      <c r="N206" s="356"/>
      <c r="O206" s="314"/>
      <c r="P206" s="356"/>
      <c r="Q206" s="314"/>
      <c r="R206" s="356"/>
      <c r="S206" s="314"/>
      <c r="T206" s="356"/>
      <c r="U206" s="314"/>
      <c r="V206" s="128"/>
      <c r="W206" s="128"/>
      <c r="X206" s="128"/>
      <c r="Y206" s="128"/>
      <c r="Z206" s="128"/>
      <c r="AA206" s="128"/>
      <c r="AB206" s="128"/>
      <c r="AC206" s="128"/>
      <c r="AD206" s="85"/>
    </row>
    <row r="207" spans="1:30" ht="20.100000000000001" customHeight="1">
      <c r="A207" s="85"/>
      <c r="B207" s="85"/>
      <c r="C207" s="128"/>
      <c r="D207" s="85" t="s">
        <v>9092</v>
      </c>
      <c r="E207" s="128"/>
      <c r="F207" s="356"/>
      <c r="G207" s="314"/>
      <c r="H207" s="356"/>
      <c r="I207" s="314"/>
      <c r="J207" s="356"/>
      <c r="K207" s="314"/>
      <c r="L207" s="356"/>
      <c r="M207" s="314"/>
      <c r="N207" s="356"/>
      <c r="O207" s="314"/>
      <c r="P207" s="356"/>
      <c r="Q207" s="314"/>
      <c r="R207" s="356"/>
      <c r="S207" s="314"/>
      <c r="T207" s="356"/>
      <c r="U207" s="314"/>
      <c r="V207" s="128"/>
      <c r="W207" s="128"/>
      <c r="X207" s="128"/>
      <c r="Y207" s="128"/>
      <c r="Z207" s="128"/>
      <c r="AA207" s="128"/>
      <c r="AB207" s="128"/>
      <c r="AC207" s="128"/>
      <c r="AD207" s="85"/>
    </row>
    <row r="208" spans="1:30" ht="20.100000000000001" customHeight="1">
      <c r="A208" s="85"/>
      <c r="B208" s="85"/>
      <c r="C208" s="128"/>
      <c r="D208" s="85" t="s">
        <v>9093</v>
      </c>
      <c r="E208" s="128"/>
      <c r="F208" s="356"/>
      <c r="G208" s="314"/>
      <c r="H208" s="356"/>
      <c r="I208" s="314"/>
      <c r="J208" s="356"/>
      <c r="K208" s="314"/>
      <c r="L208" s="356"/>
      <c r="M208" s="314"/>
      <c r="N208" s="356"/>
      <c r="O208" s="314"/>
      <c r="P208" s="356"/>
      <c r="Q208" s="314"/>
      <c r="R208" s="356"/>
      <c r="S208" s="314"/>
      <c r="T208" s="356"/>
      <c r="U208" s="314"/>
      <c r="V208" s="128"/>
      <c r="W208" s="128"/>
      <c r="X208" s="128"/>
      <c r="Y208" s="128"/>
      <c r="Z208" s="128"/>
      <c r="AA208" s="128"/>
      <c r="AB208" s="128"/>
      <c r="AC208" s="128"/>
      <c r="AD208" s="85"/>
    </row>
    <row r="209" spans="1:30" ht="20.100000000000001" customHeight="1">
      <c r="A209" s="85"/>
      <c r="B209" s="85"/>
      <c r="C209" s="128"/>
      <c r="D209" s="85" t="s">
        <v>3232</v>
      </c>
      <c r="E209" s="128"/>
      <c r="F209" s="356"/>
      <c r="G209" s="314"/>
      <c r="H209" s="356"/>
      <c r="I209" s="314"/>
      <c r="J209" s="356"/>
      <c r="K209" s="314"/>
      <c r="L209" s="356"/>
      <c r="M209" s="314"/>
      <c r="N209" s="356"/>
      <c r="O209" s="314"/>
      <c r="P209" s="356"/>
      <c r="Q209" s="314"/>
      <c r="R209" s="356"/>
      <c r="S209" s="314"/>
      <c r="T209" s="356"/>
      <c r="U209" s="314"/>
      <c r="V209" s="128"/>
      <c r="W209" s="128"/>
      <c r="X209" s="128"/>
      <c r="Y209" s="128"/>
      <c r="Z209" s="128"/>
      <c r="AA209" s="128"/>
      <c r="AB209" s="128"/>
      <c r="AC209" s="128"/>
      <c r="AD209" s="85"/>
    </row>
    <row r="210" spans="1:30" ht="20.100000000000001" customHeight="1">
      <c r="A210" s="85"/>
      <c r="B210" s="85"/>
      <c r="C210" s="128"/>
      <c r="D210" s="85" t="s">
        <v>9041</v>
      </c>
      <c r="E210" s="128"/>
      <c r="F210" s="356"/>
      <c r="G210" s="314"/>
      <c r="H210" s="356"/>
      <c r="I210" s="314"/>
      <c r="J210" s="356"/>
      <c r="K210" s="314"/>
      <c r="L210" s="356"/>
      <c r="M210" s="314"/>
      <c r="N210" s="356"/>
      <c r="O210" s="314"/>
      <c r="P210" s="356"/>
      <c r="Q210" s="314"/>
      <c r="R210" s="356"/>
      <c r="S210" s="314"/>
      <c r="T210" s="356"/>
      <c r="U210" s="314"/>
      <c r="V210" s="128"/>
      <c r="W210" s="128"/>
      <c r="X210" s="128"/>
      <c r="Y210" s="128"/>
      <c r="Z210" s="128"/>
      <c r="AA210" s="128"/>
      <c r="AB210" s="128"/>
      <c r="AC210" s="128"/>
      <c r="AD210" s="85"/>
    </row>
    <row r="211" spans="1:30" ht="20.100000000000001" customHeight="1">
      <c r="A211" s="85"/>
      <c r="B211" s="85"/>
      <c r="C211" s="128"/>
      <c r="D211" s="85" t="s">
        <v>9094</v>
      </c>
      <c r="E211" s="128"/>
      <c r="F211" s="356"/>
      <c r="G211" s="314"/>
      <c r="H211" s="356"/>
      <c r="I211" s="314"/>
      <c r="J211" s="356"/>
      <c r="K211" s="314"/>
      <c r="L211" s="356"/>
      <c r="M211" s="314"/>
      <c r="N211" s="356"/>
      <c r="O211" s="314"/>
      <c r="P211" s="356"/>
      <c r="Q211" s="314"/>
      <c r="R211" s="356"/>
      <c r="S211" s="314"/>
      <c r="T211" s="356"/>
      <c r="U211" s="314"/>
      <c r="V211" s="128"/>
      <c r="W211" s="128"/>
      <c r="X211" s="128"/>
      <c r="Y211" s="128"/>
      <c r="Z211" s="128"/>
      <c r="AA211" s="128"/>
      <c r="AB211" s="128"/>
      <c r="AC211" s="128"/>
      <c r="AD211" s="85"/>
    </row>
    <row r="212" spans="1:30" ht="20.100000000000001" customHeight="1">
      <c r="A212" s="85"/>
      <c r="B212" s="85"/>
      <c r="C212" s="128"/>
      <c r="D212" s="85" t="s">
        <v>3231</v>
      </c>
      <c r="E212" s="128"/>
      <c r="F212" s="356"/>
      <c r="G212" s="314"/>
      <c r="H212" s="356"/>
      <c r="I212" s="314"/>
      <c r="J212" s="356"/>
      <c r="K212" s="314"/>
      <c r="L212" s="356"/>
      <c r="M212" s="314"/>
      <c r="N212" s="356"/>
      <c r="O212" s="314"/>
      <c r="P212" s="356"/>
      <c r="Q212" s="314"/>
      <c r="R212" s="356"/>
      <c r="S212" s="314"/>
      <c r="T212" s="356"/>
      <c r="U212" s="314"/>
      <c r="V212" s="128"/>
      <c r="W212" s="128"/>
      <c r="X212" s="128"/>
      <c r="Y212" s="128"/>
      <c r="Z212" s="128"/>
      <c r="AA212" s="128"/>
      <c r="AB212" s="128"/>
      <c r="AC212" s="128"/>
      <c r="AD212" s="85"/>
    </row>
    <row r="213" spans="1:30" ht="20.100000000000001" customHeight="1">
      <c r="A213" s="85"/>
      <c r="B213" s="85"/>
      <c r="C213" s="128"/>
      <c r="D213" s="85" t="s">
        <v>9042</v>
      </c>
      <c r="E213" s="128"/>
      <c r="F213" s="356"/>
      <c r="G213" s="314"/>
      <c r="H213" s="356"/>
      <c r="I213" s="314"/>
      <c r="J213" s="356"/>
      <c r="K213" s="314"/>
      <c r="L213" s="356"/>
      <c r="M213" s="314"/>
      <c r="N213" s="356"/>
      <c r="O213" s="314"/>
      <c r="P213" s="356"/>
      <c r="Q213" s="314"/>
      <c r="R213" s="356"/>
      <c r="S213" s="314"/>
      <c r="T213" s="356"/>
      <c r="U213" s="314"/>
      <c r="V213" s="128"/>
      <c r="W213" s="128"/>
      <c r="X213" s="128"/>
      <c r="Y213" s="128"/>
      <c r="Z213" s="128"/>
      <c r="AA213" s="128"/>
      <c r="AB213" s="128"/>
      <c r="AC213" s="128"/>
      <c r="AD213" s="85"/>
    </row>
    <row r="214" spans="1:30" ht="20.100000000000001" customHeight="1">
      <c r="A214" s="85"/>
      <c r="B214" s="85"/>
      <c r="C214" s="128"/>
      <c r="D214" s="85" t="s">
        <v>3230</v>
      </c>
      <c r="E214" s="128"/>
      <c r="F214" s="356"/>
      <c r="G214" s="314"/>
      <c r="H214" s="356"/>
      <c r="I214" s="314"/>
      <c r="J214" s="356"/>
      <c r="K214" s="314"/>
      <c r="L214" s="356"/>
      <c r="M214" s="314"/>
      <c r="N214" s="356"/>
      <c r="O214" s="314"/>
      <c r="P214" s="356"/>
      <c r="Q214" s="314"/>
      <c r="R214" s="356"/>
      <c r="S214" s="314"/>
      <c r="T214" s="356"/>
      <c r="U214" s="314"/>
      <c r="V214" s="128"/>
      <c r="W214" s="128"/>
      <c r="X214" s="128"/>
      <c r="Y214" s="128"/>
      <c r="Z214" s="128"/>
      <c r="AA214" s="128"/>
      <c r="AB214" s="128"/>
      <c r="AC214" s="128"/>
      <c r="AD214" s="85"/>
    </row>
    <row r="215" spans="1:30" ht="20.100000000000001" customHeight="1">
      <c r="A215" s="85"/>
      <c r="B215" s="85"/>
      <c r="C215" s="128"/>
      <c r="D215" s="85" t="s">
        <v>1959</v>
      </c>
      <c r="E215" s="128"/>
      <c r="F215" s="356"/>
      <c r="G215" s="314"/>
      <c r="H215" s="356"/>
      <c r="I215" s="314"/>
      <c r="J215" s="356"/>
      <c r="K215" s="314"/>
      <c r="L215" s="356"/>
      <c r="M215" s="314"/>
      <c r="N215" s="356"/>
      <c r="O215" s="314"/>
      <c r="P215" s="356"/>
      <c r="Q215" s="314"/>
      <c r="R215" s="356"/>
      <c r="S215" s="314"/>
      <c r="T215" s="356"/>
      <c r="U215" s="314"/>
      <c r="V215" s="128"/>
      <c r="W215" s="128"/>
      <c r="X215" s="128"/>
      <c r="Y215" s="128"/>
      <c r="Z215" s="128"/>
      <c r="AA215" s="128"/>
      <c r="AB215" s="128"/>
      <c r="AC215" s="128"/>
      <c r="AD215" s="85"/>
    </row>
    <row r="216" spans="1:30" ht="20.100000000000001" customHeight="1">
      <c r="A216" s="85"/>
      <c r="B216" s="85"/>
      <c r="C216" s="128"/>
      <c r="D216" s="85" t="s">
        <v>1960</v>
      </c>
      <c r="E216" s="128"/>
      <c r="F216" s="356"/>
      <c r="G216" s="314"/>
      <c r="H216" s="356"/>
      <c r="I216" s="314"/>
      <c r="J216" s="356"/>
      <c r="K216" s="314"/>
      <c r="L216" s="356"/>
      <c r="M216" s="314"/>
      <c r="N216" s="356"/>
      <c r="O216" s="314"/>
      <c r="P216" s="356"/>
      <c r="Q216" s="314"/>
      <c r="R216" s="356"/>
      <c r="S216" s="314"/>
      <c r="T216" s="356"/>
      <c r="U216" s="314"/>
      <c r="V216" s="128"/>
      <c r="W216" s="128"/>
      <c r="X216" s="128"/>
      <c r="Y216" s="128"/>
      <c r="Z216" s="128"/>
      <c r="AA216" s="128"/>
      <c r="AB216" s="128"/>
      <c r="AC216" s="128"/>
      <c r="AD216" s="85"/>
    </row>
    <row r="217" spans="1:30" ht="20.100000000000001" customHeight="1">
      <c r="A217" s="476" t="s">
        <v>3132</v>
      </c>
      <c r="B217" s="476" t="s">
        <v>1209</v>
      </c>
      <c r="C217" s="473" t="s">
        <v>3199</v>
      </c>
      <c r="D217" s="476" t="s">
        <v>2420</v>
      </c>
      <c r="E217" s="473" t="s">
        <v>7646</v>
      </c>
      <c r="F217" s="443"/>
      <c r="G217" s="444"/>
      <c r="H217" s="443"/>
      <c r="I217" s="444"/>
      <c r="J217" s="443"/>
      <c r="K217" s="444"/>
      <c r="L217" s="443"/>
      <c r="M217" s="444"/>
      <c r="N217" s="443"/>
      <c r="O217" s="444"/>
      <c r="P217" s="443"/>
      <c r="Q217" s="444"/>
      <c r="R217" s="443"/>
      <c r="S217" s="444"/>
      <c r="T217" s="443"/>
      <c r="U217" s="444"/>
      <c r="V217" s="473" t="s">
        <v>7010</v>
      </c>
      <c r="W217" s="473" t="s">
        <v>7010</v>
      </c>
      <c r="X217" s="473" t="s">
        <v>7010</v>
      </c>
      <c r="Y217" s="473" t="s">
        <v>7010</v>
      </c>
      <c r="Z217" s="473" t="s">
        <v>7010</v>
      </c>
      <c r="AA217" s="473" t="s">
        <v>7010</v>
      </c>
      <c r="AB217" s="473" t="s">
        <v>7010</v>
      </c>
      <c r="AC217" s="473" t="s">
        <v>7010</v>
      </c>
      <c r="AD217" s="476"/>
    </row>
    <row r="218" spans="1:30" ht="20.100000000000001" customHeight="1">
      <c r="A218" s="85"/>
      <c r="B218" s="85"/>
      <c r="C218" s="128"/>
      <c r="D218" s="85" t="s">
        <v>2421</v>
      </c>
      <c r="E218" s="128"/>
      <c r="F218" s="356"/>
      <c r="G218" s="314"/>
      <c r="H218" s="356"/>
      <c r="I218" s="314"/>
      <c r="J218" s="356"/>
      <c r="K218" s="314"/>
      <c r="L218" s="356"/>
      <c r="M218" s="314"/>
      <c r="N218" s="356"/>
      <c r="O218" s="314"/>
      <c r="P218" s="356"/>
      <c r="Q218" s="314"/>
      <c r="R218" s="356"/>
      <c r="S218" s="314"/>
      <c r="T218" s="356"/>
      <c r="U218" s="314"/>
      <c r="V218" s="128"/>
      <c r="W218" s="128"/>
      <c r="X218" s="128"/>
      <c r="Y218" s="128"/>
      <c r="Z218" s="128"/>
      <c r="AA218" s="128"/>
      <c r="AB218" s="128"/>
      <c r="AC218" s="128"/>
      <c r="AD218" s="85"/>
    </row>
    <row r="219" spans="1:30" ht="20.100000000000001" customHeight="1">
      <c r="A219" s="85"/>
      <c r="B219" s="85"/>
      <c r="C219" s="128"/>
      <c r="D219" s="85" t="s">
        <v>9087</v>
      </c>
      <c r="E219" s="128"/>
      <c r="F219" s="356"/>
      <c r="G219" s="314"/>
      <c r="H219" s="356"/>
      <c r="I219" s="314"/>
      <c r="J219" s="356"/>
      <c r="K219" s="314"/>
      <c r="L219" s="356"/>
      <c r="M219" s="314"/>
      <c r="N219" s="356"/>
      <c r="O219" s="314"/>
      <c r="P219" s="356"/>
      <c r="Q219" s="314"/>
      <c r="R219" s="356"/>
      <c r="S219" s="314"/>
      <c r="T219" s="356"/>
      <c r="U219" s="314"/>
      <c r="V219" s="128"/>
      <c r="W219" s="128"/>
      <c r="X219" s="128"/>
      <c r="Y219" s="128"/>
      <c r="Z219" s="128"/>
      <c r="AA219" s="128"/>
      <c r="AB219" s="128"/>
      <c r="AC219" s="128"/>
      <c r="AD219" s="85"/>
    </row>
    <row r="220" spans="1:30" ht="20.100000000000001" customHeight="1">
      <c r="A220" s="85"/>
      <c r="B220" s="85"/>
      <c r="C220" s="128"/>
      <c r="D220" s="85" t="s">
        <v>2422</v>
      </c>
      <c r="E220" s="128"/>
      <c r="F220" s="356"/>
      <c r="G220" s="314"/>
      <c r="H220" s="356"/>
      <c r="I220" s="314"/>
      <c r="J220" s="356"/>
      <c r="K220" s="314"/>
      <c r="L220" s="356"/>
      <c r="M220" s="314"/>
      <c r="N220" s="356"/>
      <c r="O220" s="314"/>
      <c r="P220" s="356"/>
      <c r="Q220" s="314"/>
      <c r="R220" s="356"/>
      <c r="S220" s="314"/>
      <c r="T220" s="356"/>
      <c r="U220" s="314"/>
      <c r="V220" s="128"/>
      <c r="W220" s="128"/>
      <c r="X220" s="128"/>
      <c r="Y220" s="128"/>
      <c r="Z220" s="128"/>
      <c r="AA220" s="128"/>
      <c r="AB220" s="128"/>
      <c r="AC220" s="128"/>
      <c r="AD220" s="85"/>
    </row>
    <row r="221" spans="1:30" ht="20.100000000000001" customHeight="1">
      <c r="A221" s="85"/>
      <c r="B221" s="85"/>
      <c r="C221" s="128"/>
      <c r="D221" s="85" t="s">
        <v>2423</v>
      </c>
      <c r="E221" s="128"/>
      <c r="F221" s="356"/>
      <c r="G221" s="314"/>
      <c r="H221" s="356"/>
      <c r="I221" s="314"/>
      <c r="J221" s="356"/>
      <c r="K221" s="314"/>
      <c r="L221" s="356"/>
      <c r="M221" s="314"/>
      <c r="N221" s="356"/>
      <c r="O221" s="314"/>
      <c r="P221" s="356"/>
      <c r="Q221" s="314"/>
      <c r="R221" s="356"/>
      <c r="S221" s="314"/>
      <c r="T221" s="356"/>
      <c r="U221" s="314"/>
      <c r="V221" s="128"/>
      <c r="W221" s="128"/>
      <c r="X221" s="128"/>
      <c r="Y221" s="128"/>
      <c r="Z221" s="128"/>
      <c r="AA221" s="128"/>
      <c r="AB221" s="128"/>
      <c r="AC221" s="128"/>
      <c r="AD221" s="85"/>
    </row>
    <row r="222" spans="1:30" ht="20.100000000000001" customHeight="1">
      <c r="A222" s="85"/>
      <c r="B222" s="85"/>
      <c r="C222" s="128"/>
      <c r="D222" s="85" t="s">
        <v>9039</v>
      </c>
      <c r="E222" s="128"/>
      <c r="F222" s="356"/>
      <c r="G222" s="314"/>
      <c r="H222" s="356"/>
      <c r="I222" s="314"/>
      <c r="J222" s="356"/>
      <c r="K222" s="314"/>
      <c r="L222" s="356"/>
      <c r="M222" s="314"/>
      <c r="N222" s="356"/>
      <c r="O222" s="314"/>
      <c r="P222" s="356"/>
      <c r="Q222" s="314"/>
      <c r="R222" s="356"/>
      <c r="S222" s="314"/>
      <c r="T222" s="356"/>
      <c r="U222" s="314"/>
      <c r="V222" s="128"/>
      <c r="W222" s="128"/>
      <c r="X222" s="128"/>
      <c r="Y222" s="128"/>
      <c r="Z222" s="128"/>
      <c r="AA222" s="128"/>
      <c r="AB222" s="128"/>
      <c r="AC222" s="128"/>
      <c r="AD222" s="85"/>
    </row>
    <row r="223" spans="1:30" ht="20.100000000000001" customHeight="1">
      <c r="A223" s="85"/>
      <c r="B223" s="85"/>
      <c r="C223" s="128"/>
      <c r="D223" s="85" t="s">
        <v>9088</v>
      </c>
      <c r="E223" s="128"/>
      <c r="F223" s="356"/>
      <c r="G223" s="314"/>
      <c r="H223" s="356"/>
      <c r="I223" s="314"/>
      <c r="J223" s="356"/>
      <c r="K223" s="314"/>
      <c r="L223" s="356"/>
      <c r="M223" s="314"/>
      <c r="N223" s="356"/>
      <c r="O223" s="314"/>
      <c r="P223" s="356"/>
      <c r="Q223" s="314"/>
      <c r="R223" s="356"/>
      <c r="S223" s="314"/>
      <c r="T223" s="356"/>
      <c r="U223" s="314"/>
      <c r="V223" s="128"/>
      <c r="W223" s="128"/>
      <c r="X223" s="128"/>
      <c r="Y223" s="128"/>
      <c r="Z223" s="128"/>
      <c r="AA223" s="128"/>
      <c r="AB223" s="128"/>
      <c r="AC223" s="128"/>
      <c r="AD223" s="85"/>
    </row>
    <row r="224" spans="1:30" ht="20.100000000000001" customHeight="1">
      <c r="A224" s="85"/>
      <c r="B224" s="85"/>
      <c r="C224" s="128"/>
      <c r="D224" s="85" t="s">
        <v>9089</v>
      </c>
      <c r="E224" s="128"/>
      <c r="F224" s="356"/>
      <c r="G224" s="314"/>
      <c r="H224" s="356"/>
      <c r="I224" s="314"/>
      <c r="J224" s="356"/>
      <c r="K224" s="314"/>
      <c r="L224" s="356"/>
      <c r="M224" s="314"/>
      <c r="N224" s="356"/>
      <c r="O224" s="314"/>
      <c r="P224" s="356"/>
      <c r="Q224" s="314"/>
      <c r="R224" s="356"/>
      <c r="S224" s="314"/>
      <c r="T224" s="356"/>
      <c r="U224" s="314"/>
      <c r="V224" s="128"/>
      <c r="W224" s="128"/>
      <c r="X224" s="128"/>
      <c r="Y224" s="128"/>
      <c r="Z224" s="128"/>
      <c r="AA224" s="128"/>
      <c r="AB224" s="128"/>
      <c r="AC224" s="128"/>
      <c r="AD224" s="85"/>
    </row>
    <row r="225" spans="1:30" ht="20.100000000000001" customHeight="1">
      <c r="A225" s="85"/>
      <c r="B225" s="85"/>
      <c r="C225" s="128"/>
      <c r="D225" s="85" t="s">
        <v>9040</v>
      </c>
      <c r="E225" s="128"/>
      <c r="F225" s="356"/>
      <c r="G225" s="314"/>
      <c r="H225" s="356"/>
      <c r="I225" s="314"/>
      <c r="J225" s="356"/>
      <c r="K225" s="314"/>
      <c r="L225" s="356"/>
      <c r="M225" s="314"/>
      <c r="N225" s="356"/>
      <c r="O225" s="314"/>
      <c r="P225" s="356"/>
      <c r="Q225" s="314"/>
      <c r="R225" s="356"/>
      <c r="S225" s="314"/>
      <c r="T225" s="356"/>
      <c r="U225" s="314"/>
      <c r="V225" s="128"/>
      <c r="W225" s="128"/>
      <c r="X225" s="128"/>
      <c r="Y225" s="128"/>
      <c r="Z225" s="128"/>
      <c r="AA225" s="128"/>
      <c r="AB225" s="128"/>
      <c r="AC225" s="128"/>
      <c r="AD225" s="85"/>
    </row>
    <row r="226" spans="1:30" ht="20.100000000000001" customHeight="1">
      <c r="A226" s="85"/>
      <c r="B226" s="85"/>
      <c r="C226" s="128"/>
      <c r="D226" s="85" t="s">
        <v>9090</v>
      </c>
      <c r="E226" s="128"/>
      <c r="F226" s="356"/>
      <c r="G226" s="314"/>
      <c r="H226" s="356"/>
      <c r="I226" s="314"/>
      <c r="J226" s="356"/>
      <c r="K226" s="314"/>
      <c r="L226" s="356"/>
      <c r="M226" s="314"/>
      <c r="N226" s="356"/>
      <c r="O226" s="314"/>
      <c r="P226" s="356"/>
      <c r="Q226" s="314"/>
      <c r="R226" s="356"/>
      <c r="S226" s="314"/>
      <c r="T226" s="356"/>
      <c r="U226" s="314"/>
      <c r="V226" s="128"/>
      <c r="W226" s="128"/>
      <c r="X226" s="128"/>
      <c r="Y226" s="128"/>
      <c r="Z226" s="128"/>
      <c r="AA226" s="128"/>
      <c r="AB226" s="128"/>
      <c r="AC226" s="128"/>
      <c r="AD226" s="85"/>
    </row>
    <row r="227" spans="1:30" ht="20.100000000000001" customHeight="1">
      <c r="A227" s="85"/>
      <c r="B227" s="85"/>
      <c r="C227" s="128"/>
      <c r="D227" s="85" t="s">
        <v>9091</v>
      </c>
      <c r="E227" s="128"/>
      <c r="F227" s="356"/>
      <c r="G227" s="314"/>
      <c r="H227" s="356"/>
      <c r="I227" s="314"/>
      <c r="J227" s="356"/>
      <c r="K227" s="314"/>
      <c r="L227" s="356"/>
      <c r="M227" s="314"/>
      <c r="N227" s="356"/>
      <c r="O227" s="314"/>
      <c r="P227" s="356"/>
      <c r="Q227" s="314"/>
      <c r="R227" s="356"/>
      <c r="S227" s="314"/>
      <c r="T227" s="356"/>
      <c r="U227" s="314"/>
      <c r="V227" s="128"/>
      <c r="W227" s="128"/>
      <c r="X227" s="128"/>
      <c r="Y227" s="128"/>
      <c r="Z227" s="128"/>
      <c r="AA227" s="128"/>
      <c r="AB227" s="128"/>
      <c r="AC227" s="128"/>
      <c r="AD227" s="85"/>
    </row>
    <row r="228" spans="1:30" ht="20.100000000000001" customHeight="1">
      <c r="A228" s="85"/>
      <c r="B228" s="85"/>
      <c r="C228" s="128"/>
      <c r="D228" s="85" t="s">
        <v>9092</v>
      </c>
      <c r="E228" s="128"/>
      <c r="F228" s="356"/>
      <c r="G228" s="314"/>
      <c r="H228" s="356"/>
      <c r="I228" s="314"/>
      <c r="J228" s="356"/>
      <c r="K228" s="314"/>
      <c r="L228" s="356"/>
      <c r="M228" s="314"/>
      <c r="N228" s="356"/>
      <c r="O228" s="314"/>
      <c r="P228" s="356"/>
      <c r="Q228" s="314"/>
      <c r="R228" s="356"/>
      <c r="S228" s="314"/>
      <c r="T228" s="356"/>
      <c r="U228" s="314"/>
      <c r="V228" s="128"/>
      <c r="W228" s="128"/>
      <c r="X228" s="128"/>
      <c r="Y228" s="128"/>
      <c r="Z228" s="128"/>
      <c r="AA228" s="128"/>
      <c r="AB228" s="128"/>
      <c r="AC228" s="128"/>
      <c r="AD228" s="85"/>
    </row>
    <row r="229" spans="1:30" ht="20.100000000000001" customHeight="1">
      <c r="A229" s="85"/>
      <c r="B229" s="85"/>
      <c r="C229" s="128"/>
      <c r="D229" s="85" t="s">
        <v>9093</v>
      </c>
      <c r="E229" s="128"/>
      <c r="F229" s="356"/>
      <c r="G229" s="314"/>
      <c r="H229" s="356"/>
      <c r="I229" s="314"/>
      <c r="J229" s="356"/>
      <c r="K229" s="314"/>
      <c r="L229" s="356"/>
      <c r="M229" s="314"/>
      <c r="N229" s="356"/>
      <c r="O229" s="314"/>
      <c r="P229" s="356"/>
      <c r="Q229" s="314"/>
      <c r="R229" s="356"/>
      <c r="S229" s="314"/>
      <c r="T229" s="356"/>
      <c r="U229" s="314"/>
      <c r="V229" s="128"/>
      <c r="W229" s="128"/>
      <c r="X229" s="128"/>
      <c r="Y229" s="128"/>
      <c r="Z229" s="128"/>
      <c r="AA229" s="128"/>
      <c r="AB229" s="128"/>
      <c r="AC229" s="128"/>
      <c r="AD229" s="85"/>
    </row>
    <row r="230" spans="1:30" ht="20.100000000000001" customHeight="1">
      <c r="A230" s="85"/>
      <c r="B230" s="85"/>
      <c r="C230" s="128"/>
      <c r="D230" s="85" t="s">
        <v>3232</v>
      </c>
      <c r="E230" s="128"/>
      <c r="F230" s="356"/>
      <c r="G230" s="314"/>
      <c r="H230" s="356"/>
      <c r="I230" s="314"/>
      <c r="J230" s="356"/>
      <c r="K230" s="314"/>
      <c r="L230" s="356"/>
      <c r="M230" s="314"/>
      <c r="N230" s="356"/>
      <c r="O230" s="314"/>
      <c r="P230" s="356"/>
      <c r="Q230" s="314"/>
      <c r="R230" s="356"/>
      <c r="S230" s="314"/>
      <c r="T230" s="356"/>
      <c r="U230" s="314"/>
      <c r="V230" s="128"/>
      <c r="W230" s="128"/>
      <c r="X230" s="128"/>
      <c r="Y230" s="128"/>
      <c r="Z230" s="128"/>
      <c r="AA230" s="128"/>
      <c r="AB230" s="128"/>
      <c r="AC230" s="128"/>
      <c r="AD230" s="85"/>
    </row>
    <row r="231" spans="1:30" ht="20.100000000000001" customHeight="1">
      <c r="A231" s="85"/>
      <c r="B231" s="85"/>
      <c r="C231" s="128"/>
      <c r="D231" s="85" t="s">
        <v>9041</v>
      </c>
      <c r="E231" s="128"/>
      <c r="F231" s="356"/>
      <c r="G231" s="314"/>
      <c r="H231" s="356"/>
      <c r="I231" s="314"/>
      <c r="J231" s="356"/>
      <c r="K231" s="314"/>
      <c r="L231" s="356"/>
      <c r="M231" s="314"/>
      <c r="N231" s="356"/>
      <c r="O231" s="314"/>
      <c r="P231" s="356"/>
      <c r="Q231" s="314"/>
      <c r="R231" s="356"/>
      <c r="S231" s="314"/>
      <c r="T231" s="356"/>
      <c r="U231" s="314"/>
      <c r="V231" s="128"/>
      <c r="W231" s="128"/>
      <c r="X231" s="128"/>
      <c r="Y231" s="128"/>
      <c r="Z231" s="128"/>
      <c r="AA231" s="128"/>
      <c r="AB231" s="128"/>
      <c r="AC231" s="128"/>
      <c r="AD231" s="85"/>
    </row>
    <row r="232" spans="1:30" ht="20.100000000000001" customHeight="1">
      <c r="A232" s="85"/>
      <c r="B232" s="85"/>
      <c r="C232" s="128"/>
      <c r="D232" s="85" t="s">
        <v>9094</v>
      </c>
      <c r="E232" s="128"/>
      <c r="F232" s="356"/>
      <c r="G232" s="314"/>
      <c r="H232" s="356"/>
      <c r="I232" s="314"/>
      <c r="J232" s="356"/>
      <c r="K232" s="314"/>
      <c r="L232" s="356"/>
      <c r="M232" s="314"/>
      <c r="N232" s="356"/>
      <c r="O232" s="314"/>
      <c r="P232" s="356"/>
      <c r="Q232" s="314"/>
      <c r="R232" s="356"/>
      <c r="S232" s="314"/>
      <c r="T232" s="356"/>
      <c r="U232" s="314"/>
      <c r="V232" s="128"/>
      <c r="W232" s="128"/>
      <c r="X232" s="128"/>
      <c r="Y232" s="128"/>
      <c r="Z232" s="128"/>
      <c r="AA232" s="128"/>
      <c r="AB232" s="128"/>
      <c r="AC232" s="128"/>
      <c r="AD232" s="85"/>
    </row>
    <row r="233" spans="1:30" ht="20.100000000000001" customHeight="1">
      <c r="A233" s="85"/>
      <c r="B233" s="85"/>
      <c r="C233" s="128"/>
      <c r="D233" s="85" t="s">
        <v>3231</v>
      </c>
      <c r="E233" s="128"/>
      <c r="F233" s="356"/>
      <c r="G233" s="314"/>
      <c r="H233" s="356"/>
      <c r="I233" s="314"/>
      <c r="J233" s="356"/>
      <c r="K233" s="314"/>
      <c r="L233" s="356"/>
      <c r="M233" s="314"/>
      <c r="N233" s="356"/>
      <c r="O233" s="314"/>
      <c r="P233" s="356"/>
      <c r="Q233" s="314"/>
      <c r="R233" s="356"/>
      <c r="S233" s="314"/>
      <c r="T233" s="356"/>
      <c r="U233" s="314"/>
      <c r="V233" s="128"/>
      <c r="W233" s="128"/>
      <c r="X233" s="128"/>
      <c r="Y233" s="128"/>
      <c r="Z233" s="128"/>
      <c r="AA233" s="128"/>
      <c r="AB233" s="128"/>
      <c r="AC233" s="128"/>
      <c r="AD233" s="85"/>
    </row>
    <row r="234" spans="1:30" ht="20.100000000000001" customHeight="1">
      <c r="A234" s="85"/>
      <c r="B234" s="85"/>
      <c r="C234" s="128"/>
      <c r="D234" s="85" t="s">
        <v>9042</v>
      </c>
      <c r="E234" s="128"/>
      <c r="F234" s="356"/>
      <c r="G234" s="314"/>
      <c r="H234" s="356"/>
      <c r="I234" s="314"/>
      <c r="J234" s="356"/>
      <c r="K234" s="314"/>
      <c r="L234" s="356"/>
      <c r="M234" s="314"/>
      <c r="N234" s="356"/>
      <c r="O234" s="314"/>
      <c r="P234" s="356"/>
      <c r="Q234" s="314"/>
      <c r="R234" s="356"/>
      <c r="S234" s="314"/>
      <c r="T234" s="356"/>
      <c r="U234" s="314"/>
      <c r="V234" s="128"/>
      <c r="W234" s="128"/>
      <c r="X234" s="128"/>
      <c r="Y234" s="128"/>
      <c r="Z234" s="128"/>
      <c r="AA234" s="128"/>
      <c r="AB234" s="128"/>
      <c r="AC234" s="128"/>
      <c r="AD234" s="85"/>
    </row>
    <row r="235" spans="1:30" ht="20.100000000000001" customHeight="1">
      <c r="A235" s="85"/>
      <c r="B235" s="85"/>
      <c r="C235" s="128"/>
      <c r="D235" s="85" t="s">
        <v>3230</v>
      </c>
      <c r="E235" s="128"/>
      <c r="F235" s="356"/>
      <c r="G235" s="314"/>
      <c r="H235" s="356"/>
      <c r="I235" s="314"/>
      <c r="J235" s="356"/>
      <c r="K235" s="314"/>
      <c r="L235" s="356"/>
      <c r="M235" s="314"/>
      <c r="N235" s="356"/>
      <c r="O235" s="314"/>
      <c r="P235" s="356"/>
      <c r="Q235" s="314"/>
      <c r="R235" s="356"/>
      <c r="S235" s="314"/>
      <c r="T235" s="356"/>
      <c r="U235" s="314"/>
      <c r="V235" s="128"/>
      <c r="W235" s="128"/>
      <c r="X235" s="128"/>
      <c r="Y235" s="128"/>
      <c r="Z235" s="128"/>
      <c r="AA235" s="128"/>
      <c r="AB235" s="128"/>
      <c r="AC235" s="128"/>
      <c r="AD235" s="85"/>
    </row>
    <row r="236" spans="1:30" ht="20.100000000000001" customHeight="1">
      <c r="A236" s="85"/>
      <c r="B236" s="85"/>
      <c r="C236" s="128"/>
      <c r="D236" s="85" t="s">
        <v>1959</v>
      </c>
      <c r="E236" s="128"/>
      <c r="F236" s="356"/>
      <c r="G236" s="314"/>
      <c r="H236" s="356"/>
      <c r="I236" s="314"/>
      <c r="J236" s="356"/>
      <c r="K236" s="314"/>
      <c r="L236" s="356"/>
      <c r="M236" s="314"/>
      <c r="N236" s="356"/>
      <c r="O236" s="314"/>
      <c r="P236" s="356"/>
      <c r="Q236" s="314"/>
      <c r="R236" s="356"/>
      <c r="S236" s="314"/>
      <c r="T236" s="356"/>
      <c r="U236" s="314"/>
      <c r="V236" s="128"/>
      <c r="W236" s="128"/>
      <c r="X236" s="128"/>
      <c r="Y236" s="128"/>
      <c r="Z236" s="128"/>
      <c r="AA236" s="128"/>
      <c r="AB236" s="128"/>
      <c r="AC236" s="128"/>
      <c r="AD236" s="85"/>
    </row>
    <row r="237" spans="1:30" ht="20.100000000000001" customHeight="1">
      <c r="A237" s="85"/>
      <c r="B237" s="85"/>
      <c r="C237" s="128"/>
      <c r="D237" s="85" t="s">
        <v>1960</v>
      </c>
      <c r="E237" s="128"/>
      <c r="F237" s="356"/>
      <c r="G237" s="314"/>
      <c r="H237" s="356"/>
      <c r="I237" s="314"/>
      <c r="J237" s="356"/>
      <c r="K237" s="314"/>
      <c r="L237" s="356"/>
      <c r="M237" s="314"/>
      <c r="N237" s="356"/>
      <c r="O237" s="314"/>
      <c r="P237" s="356"/>
      <c r="Q237" s="314"/>
      <c r="R237" s="356"/>
      <c r="S237" s="314"/>
      <c r="T237" s="356"/>
      <c r="U237" s="314"/>
      <c r="V237" s="128"/>
      <c r="W237" s="128"/>
      <c r="X237" s="128"/>
      <c r="Y237" s="128"/>
      <c r="Z237" s="128"/>
      <c r="AA237" s="128"/>
      <c r="AB237" s="128"/>
      <c r="AC237" s="128"/>
      <c r="AD237" s="85"/>
    </row>
    <row r="238" spans="1:30" ht="20.100000000000001" customHeight="1">
      <c r="A238" s="476" t="s">
        <v>3133</v>
      </c>
      <c r="B238" s="476" t="s">
        <v>1210</v>
      </c>
      <c r="C238" s="473" t="s">
        <v>3199</v>
      </c>
      <c r="D238" s="476" t="s">
        <v>2420</v>
      </c>
      <c r="E238" s="473" t="s">
        <v>7646</v>
      </c>
      <c r="F238" s="443"/>
      <c r="G238" s="444"/>
      <c r="H238" s="443"/>
      <c r="I238" s="444"/>
      <c r="J238" s="443"/>
      <c r="K238" s="444"/>
      <c r="L238" s="443"/>
      <c r="M238" s="444"/>
      <c r="N238" s="443"/>
      <c r="O238" s="444"/>
      <c r="P238" s="443"/>
      <c r="Q238" s="444"/>
      <c r="R238" s="443"/>
      <c r="S238" s="444"/>
      <c r="T238" s="443"/>
      <c r="U238" s="444"/>
      <c r="V238" s="473" t="s">
        <v>7010</v>
      </c>
      <c r="W238" s="473" t="s">
        <v>7010</v>
      </c>
      <c r="X238" s="473" t="s">
        <v>7010</v>
      </c>
      <c r="Y238" s="473" t="s">
        <v>7010</v>
      </c>
      <c r="Z238" s="473" t="s">
        <v>7010</v>
      </c>
      <c r="AA238" s="473" t="s">
        <v>7010</v>
      </c>
      <c r="AB238" s="473" t="s">
        <v>7010</v>
      </c>
      <c r="AC238" s="473" t="s">
        <v>7010</v>
      </c>
      <c r="AD238" s="476"/>
    </row>
    <row r="239" spans="1:30" ht="20.100000000000001" customHeight="1">
      <c r="A239" s="85"/>
      <c r="B239" s="85"/>
      <c r="C239" s="128"/>
      <c r="D239" s="85" t="s">
        <v>2421</v>
      </c>
      <c r="E239" s="128"/>
      <c r="F239" s="356"/>
      <c r="G239" s="314"/>
      <c r="H239" s="356"/>
      <c r="I239" s="314"/>
      <c r="J239" s="356"/>
      <c r="K239" s="314"/>
      <c r="L239" s="356"/>
      <c r="M239" s="314"/>
      <c r="N239" s="356"/>
      <c r="O239" s="314"/>
      <c r="P239" s="356"/>
      <c r="Q239" s="314"/>
      <c r="R239" s="356"/>
      <c r="S239" s="314"/>
      <c r="T239" s="356"/>
      <c r="U239" s="314"/>
      <c r="V239" s="128"/>
      <c r="W239" s="128"/>
      <c r="X239" s="128"/>
      <c r="Y239" s="128"/>
      <c r="Z239" s="128"/>
      <c r="AA239" s="128"/>
      <c r="AB239" s="128"/>
      <c r="AC239" s="128"/>
      <c r="AD239" s="85"/>
    </row>
    <row r="240" spans="1:30" ht="20.100000000000001" customHeight="1">
      <c r="A240" s="85"/>
      <c r="B240" s="85"/>
      <c r="C240" s="128"/>
      <c r="D240" s="85" t="s">
        <v>9087</v>
      </c>
      <c r="E240" s="128"/>
      <c r="F240" s="356"/>
      <c r="G240" s="314"/>
      <c r="H240" s="356"/>
      <c r="I240" s="314"/>
      <c r="J240" s="356"/>
      <c r="K240" s="314"/>
      <c r="L240" s="356"/>
      <c r="M240" s="314"/>
      <c r="N240" s="356"/>
      <c r="O240" s="314"/>
      <c r="P240" s="356"/>
      <c r="Q240" s="314"/>
      <c r="R240" s="356"/>
      <c r="S240" s="314"/>
      <c r="T240" s="356"/>
      <c r="U240" s="314"/>
      <c r="V240" s="128"/>
      <c r="W240" s="128"/>
      <c r="X240" s="128"/>
      <c r="Y240" s="128"/>
      <c r="Z240" s="128"/>
      <c r="AA240" s="128"/>
      <c r="AB240" s="128"/>
      <c r="AC240" s="128"/>
      <c r="AD240" s="85"/>
    </row>
    <row r="241" spans="1:30" ht="20.100000000000001" customHeight="1">
      <c r="A241" s="85"/>
      <c r="B241" s="85"/>
      <c r="C241" s="128"/>
      <c r="D241" s="85" t="s">
        <v>2422</v>
      </c>
      <c r="E241" s="128"/>
      <c r="F241" s="356"/>
      <c r="G241" s="314"/>
      <c r="H241" s="356"/>
      <c r="I241" s="314"/>
      <c r="J241" s="356"/>
      <c r="K241" s="314"/>
      <c r="L241" s="356"/>
      <c r="M241" s="314"/>
      <c r="N241" s="356"/>
      <c r="O241" s="314"/>
      <c r="P241" s="356"/>
      <c r="Q241" s="314"/>
      <c r="R241" s="356"/>
      <c r="S241" s="314"/>
      <c r="T241" s="356"/>
      <c r="U241" s="314"/>
      <c r="V241" s="128"/>
      <c r="W241" s="128"/>
      <c r="X241" s="128"/>
      <c r="Y241" s="128"/>
      <c r="Z241" s="128"/>
      <c r="AA241" s="128"/>
      <c r="AB241" s="128"/>
      <c r="AC241" s="128"/>
      <c r="AD241" s="85"/>
    </row>
    <row r="242" spans="1:30" ht="20.100000000000001" customHeight="1">
      <c r="A242" s="85"/>
      <c r="B242" s="85"/>
      <c r="C242" s="128"/>
      <c r="D242" s="85" t="s">
        <v>2423</v>
      </c>
      <c r="E242" s="128"/>
      <c r="F242" s="356"/>
      <c r="G242" s="314"/>
      <c r="H242" s="356"/>
      <c r="I242" s="314"/>
      <c r="J242" s="356"/>
      <c r="K242" s="314"/>
      <c r="L242" s="356"/>
      <c r="M242" s="314"/>
      <c r="N242" s="356"/>
      <c r="O242" s="314"/>
      <c r="P242" s="356"/>
      <c r="Q242" s="314"/>
      <c r="R242" s="356"/>
      <c r="S242" s="314"/>
      <c r="T242" s="356"/>
      <c r="U242" s="314"/>
      <c r="V242" s="128"/>
      <c r="W242" s="128"/>
      <c r="X242" s="128"/>
      <c r="Y242" s="128"/>
      <c r="Z242" s="128"/>
      <c r="AA242" s="128"/>
      <c r="AB242" s="128"/>
      <c r="AC242" s="128"/>
      <c r="AD242" s="85"/>
    </row>
    <row r="243" spans="1:30" ht="20.100000000000001" customHeight="1">
      <c r="A243" s="85"/>
      <c r="B243" s="85"/>
      <c r="C243" s="128"/>
      <c r="D243" s="85" t="s">
        <v>9039</v>
      </c>
      <c r="E243" s="128"/>
      <c r="F243" s="356"/>
      <c r="G243" s="314"/>
      <c r="H243" s="356"/>
      <c r="I243" s="314"/>
      <c r="J243" s="356"/>
      <c r="K243" s="314"/>
      <c r="L243" s="356"/>
      <c r="M243" s="314"/>
      <c r="N243" s="356"/>
      <c r="O243" s="314"/>
      <c r="P243" s="356"/>
      <c r="Q243" s="314"/>
      <c r="R243" s="356"/>
      <c r="S243" s="314"/>
      <c r="T243" s="356"/>
      <c r="U243" s="314"/>
      <c r="V243" s="128"/>
      <c r="W243" s="128"/>
      <c r="X243" s="128"/>
      <c r="Y243" s="128"/>
      <c r="Z243" s="128"/>
      <c r="AA243" s="128"/>
      <c r="AB243" s="128"/>
      <c r="AC243" s="128"/>
      <c r="AD243" s="85"/>
    </row>
    <row r="244" spans="1:30" ht="20.100000000000001" customHeight="1">
      <c r="A244" s="85"/>
      <c r="B244" s="85"/>
      <c r="C244" s="128"/>
      <c r="D244" s="85" t="s">
        <v>9088</v>
      </c>
      <c r="E244" s="128"/>
      <c r="F244" s="356"/>
      <c r="G244" s="314"/>
      <c r="H244" s="356"/>
      <c r="I244" s="314"/>
      <c r="J244" s="356"/>
      <c r="K244" s="314"/>
      <c r="L244" s="356"/>
      <c r="M244" s="314"/>
      <c r="N244" s="356"/>
      <c r="O244" s="314"/>
      <c r="P244" s="356"/>
      <c r="Q244" s="314"/>
      <c r="R244" s="356"/>
      <c r="S244" s="314"/>
      <c r="T244" s="356"/>
      <c r="U244" s="314"/>
      <c r="V244" s="128"/>
      <c r="W244" s="128"/>
      <c r="X244" s="128"/>
      <c r="Y244" s="128"/>
      <c r="Z244" s="128"/>
      <c r="AA244" s="128"/>
      <c r="AB244" s="128"/>
      <c r="AC244" s="128"/>
      <c r="AD244" s="85"/>
    </row>
    <row r="245" spans="1:30" ht="20.100000000000001" customHeight="1">
      <c r="A245" s="85"/>
      <c r="B245" s="85"/>
      <c r="C245" s="128"/>
      <c r="D245" s="85" t="s">
        <v>9089</v>
      </c>
      <c r="E245" s="128"/>
      <c r="F245" s="356"/>
      <c r="G245" s="314"/>
      <c r="H245" s="356"/>
      <c r="I245" s="314"/>
      <c r="J245" s="356"/>
      <c r="K245" s="314"/>
      <c r="L245" s="356"/>
      <c r="M245" s="314"/>
      <c r="N245" s="356"/>
      <c r="O245" s="314"/>
      <c r="P245" s="356"/>
      <c r="Q245" s="314"/>
      <c r="R245" s="356"/>
      <c r="S245" s="314"/>
      <c r="T245" s="356"/>
      <c r="U245" s="314"/>
      <c r="V245" s="128"/>
      <c r="W245" s="128"/>
      <c r="X245" s="128"/>
      <c r="Y245" s="128"/>
      <c r="Z245" s="128"/>
      <c r="AA245" s="128"/>
      <c r="AB245" s="128"/>
      <c r="AC245" s="128"/>
      <c r="AD245" s="85"/>
    </row>
    <row r="246" spans="1:30" ht="20.100000000000001" customHeight="1">
      <c r="A246" s="85"/>
      <c r="B246" s="85"/>
      <c r="C246" s="128"/>
      <c r="D246" s="85" t="s">
        <v>9040</v>
      </c>
      <c r="E246" s="128"/>
      <c r="F246" s="356"/>
      <c r="G246" s="314"/>
      <c r="H246" s="356"/>
      <c r="I246" s="314"/>
      <c r="J246" s="356"/>
      <c r="K246" s="314"/>
      <c r="L246" s="356"/>
      <c r="M246" s="314"/>
      <c r="N246" s="356"/>
      <c r="O246" s="314"/>
      <c r="P246" s="356"/>
      <c r="Q246" s="314"/>
      <c r="R246" s="356"/>
      <c r="S246" s="314"/>
      <c r="T246" s="356"/>
      <c r="U246" s="314"/>
      <c r="V246" s="128"/>
      <c r="W246" s="128"/>
      <c r="X246" s="128"/>
      <c r="Y246" s="128"/>
      <c r="Z246" s="128"/>
      <c r="AA246" s="128"/>
      <c r="AB246" s="128"/>
      <c r="AC246" s="128"/>
      <c r="AD246" s="85"/>
    </row>
    <row r="247" spans="1:30" ht="20.100000000000001" customHeight="1">
      <c r="A247" s="85"/>
      <c r="B247" s="85"/>
      <c r="C247" s="128"/>
      <c r="D247" s="85" t="s">
        <v>9090</v>
      </c>
      <c r="E247" s="128"/>
      <c r="F247" s="356"/>
      <c r="G247" s="314"/>
      <c r="H247" s="356"/>
      <c r="I247" s="314"/>
      <c r="J247" s="356"/>
      <c r="K247" s="314"/>
      <c r="L247" s="356"/>
      <c r="M247" s="314"/>
      <c r="N247" s="356"/>
      <c r="O247" s="314"/>
      <c r="P247" s="356"/>
      <c r="Q247" s="314"/>
      <c r="R247" s="356"/>
      <c r="S247" s="314"/>
      <c r="T247" s="356"/>
      <c r="U247" s="314"/>
      <c r="V247" s="128"/>
      <c r="W247" s="128"/>
      <c r="X247" s="128"/>
      <c r="Y247" s="128"/>
      <c r="Z247" s="128"/>
      <c r="AA247" s="128"/>
      <c r="AB247" s="128"/>
      <c r="AC247" s="128"/>
      <c r="AD247" s="85"/>
    </row>
    <row r="248" spans="1:30" ht="20.100000000000001" customHeight="1">
      <c r="A248" s="85"/>
      <c r="B248" s="85"/>
      <c r="C248" s="128"/>
      <c r="D248" s="85" t="s">
        <v>9091</v>
      </c>
      <c r="E248" s="128"/>
      <c r="F248" s="356"/>
      <c r="G248" s="314"/>
      <c r="H248" s="356"/>
      <c r="I248" s="314"/>
      <c r="J248" s="356"/>
      <c r="K248" s="314"/>
      <c r="L248" s="356"/>
      <c r="M248" s="314"/>
      <c r="N248" s="356"/>
      <c r="O248" s="314"/>
      <c r="P248" s="356"/>
      <c r="Q248" s="314"/>
      <c r="R248" s="356"/>
      <c r="S248" s="314"/>
      <c r="T248" s="356"/>
      <c r="U248" s="314"/>
      <c r="V248" s="128"/>
      <c r="W248" s="128"/>
      <c r="X248" s="128"/>
      <c r="Y248" s="128"/>
      <c r="Z248" s="128"/>
      <c r="AA248" s="128"/>
      <c r="AB248" s="128"/>
      <c r="AC248" s="128"/>
      <c r="AD248" s="85"/>
    </row>
    <row r="249" spans="1:30" ht="20.100000000000001" customHeight="1">
      <c r="A249" s="85"/>
      <c r="B249" s="85"/>
      <c r="C249" s="128"/>
      <c r="D249" s="85" t="s">
        <v>9092</v>
      </c>
      <c r="E249" s="128"/>
      <c r="F249" s="356"/>
      <c r="G249" s="314"/>
      <c r="H249" s="356"/>
      <c r="I249" s="314"/>
      <c r="J249" s="356"/>
      <c r="K249" s="314"/>
      <c r="L249" s="356"/>
      <c r="M249" s="314"/>
      <c r="N249" s="356"/>
      <c r="O249" s="314"/>
      <c r="P249" s="356"/>
      <c r="Q249" s="314"/>
      <c r="R249" s="356"/>
      <c r="S249" s="314"/>
      <c r="T249" s="356"/>
      <c r="U249" s="314"/>
      <c r="V249" s="128"/>
      <c r="W249" s="128"/>
      <c r="X249" s="128"/>
      <c r="Y249" s="128"/>
      <c r="Z249" s="128"/>
      <c r="AA249" s="128"/>
      <c r="AB249" s="128"/>
      <c r="AC249" s="128"/>
      <c r="AD249" s="85"/>
    </row>
    <row r="250" spans="1:30" ht="20.100000000000001" customHeight="1">
      <c r="A250" s="85"/>
      <c r="B250" s="85"/>
      <c r="C250" s="128"/>
      <c r="D250" s="85" t="s">
        <v>9093</v>
      </c>
      <c r="E250" s="128"/>
      <c r="F250" s="356"/>
      <c r="G250" s="314"/>
      <c r="H250" s="356"/>
      <c r="I250" s="314"/>
      <c r="J250" s="356"/>
      <c r="K250" s="314"/>
      <c r="L250" s="356"/>
      <c r="M250" s="314"/>
      <c r="N250" s="356"/>
      <c r="O250" s="314"/>
      <c r="P250" s="356"/>
      <c r="Q250" s="314"/>
      <c r="R250" s="356"/>
      <c r="S250" s="314"/>
      <c r="T250" s="356"/>
      <c r="U250" s="314"/>
      <c r="V250" s="128"/>
      <c r="W250" s="128"/>
      <c r="X250" s="128"/>
      <c r="Y250" s="128"/>
      <c r="Z250" s="128"/>
      <c r="AA250" s="128"/>
      <c r="AB250" s="128"/>
      <c r="AC250" s="128"/>
      <c r="AD250" s="85"/>
    </row>
    <row r="251" spans="1:30" ht="20.100000000000001" customHeight="1">
      <c r="A251" s="85"/>
      <c r="B251" s="85"/>
      <c r="C251" s="128"/>
      <c r="D251" s="85" t="s">
        <v>3232</v>
      </c>
      <c r="E251" s="128"/>
      <c r="F251" s="356"/>
      <c r="G251" s="314"/>
      <c r="H251" s="356"/>
      <c r="I251" s="314"/>
      <c r="J251" s="356"/>
      <c r="K251" s="314"/>
      <c r="L251" s="356"/>
      <c r="M251" s="314"/>
      <c r="N251" s="356"/>
      <c r="O251" s="314"/>
      <c r="P251" s="356"/>
      <c r="Q251" s="314"/>
      <c r="R251" s="356"/>
      <c r="S251" s="314"/>
      <c r="T251" s="356"/>
      <c r="U251" s="314"/>
      <c r="V251" s="128"/>
      <c r="W251" s="128"/>
      <c r="X251" s="128"/>
      <c r="Y251" s="128"/>
      <c r="Z251" s="128"/>
      <c r="AA251" s="128"/>
      <c r="AB251" s="128"/>
      <c r="AC251" s="128"/>
      <c r="AD251" s="85"/>
    </row>
    <row r="252" spans="1:30" ht="20.100000000000001" customHeight="1">
      <c r="A252" s="85"/>
      <c r="B252" s="85"/>
      <c r="C252" s="128"/>
      <c r="D252" s="85" t="s">
        <v>9041</v>
      </c>
      <c r="E252" s="128"/>
      <c r="F252" s="356"/>
      <c r="G252" s="314"/>
      <c r="H252" s="356"/>
      <c r="I252" s="314"/>
      <c r="J252" s="356"/>
      <c r="K252" s="314"/>
      <c r="L252" s="356"/>
      <c r="M252" s="314"/>
      <c r="N252" s="356"/>
      <c r="O252" s="314"/>
      <c r="P252" s="356"/>
      <c r="Q252" s="314"/>
      <c r="R252" s="356"/>
      <c r="S252" s="314"/>
      <c r="T252" s="356"/>
      <c r="U252" s="314"/>
      <c r="V252" s="128"/>
      <c r="W252" s="128"/>
      <c r="X252" s="128"/>
      <c r="Y252" s="128"/>
      <c r="Z252" s="128"/>
      <c r="AA252" s="128"/>
      <c r="AB252" s="128"/>
      <c r="AC252" s="128"/>
      <c r="AD252" s="85"/>
    </row>
    <row r="253" spans="1:30" ht="20.100000000000001" customHeight="1">
      <c r="A253" s="85"/>
      <c r="B253" s="85"/>
      <c r="C253" s="128"/>
      <c r="D253" s="85" t="s">
        <v>9094</v>
      </c>
      <c r="E253" s="356"/>
      <c r="F253" s="356"/>
      <c r="G253" s="314"/>
      <c r="H253" s="356"/>
      <c r="I253" s="314"/>
      <c r="J253" s="356"/>
      <c r="K253" s="314"/>
      <c r="L253" s="356"/>
      <c r="M253" s="314"/>
      <c r="N253" s="356"/>
      <c r="O253" s="314"/>
      <c r="P253" s="356"/>
      <c r="Q253" s="314"/>
      <c r="R253" s="356"/>
      <c r="S253" s="314"/>
      <c r="T253" s="356"/>
      <c r="U253" s="314"/>
      <c r="V253" s="128"/>
      <c r="W253" s="128"/>
      <c r="X253" s="128"/>
      <c r="Y253" s="128"/>
      <c r="Z253" s="128"/>
      <c r="AA253" s="128"/>
      <c r="AB253" s="128"/>
      <c r="AC253" s="128"/>
      <c r="AD253" s="85"/>
    </row>
    <row r="254" spans="1:30" ht="20.100000000000001" customHeight="1">
      <c r="A254" s="85"/>
      <c r="B254" s="85"/>
      <c r="C254" s="128"/>
      <c r="D254" s="85" t="s">
        <v>3231</v>
      </c>
      <c r="E254" s="356"/>
      <c r="F254" s="356"/>
      <c r="G254" s="314"/>
      <c r="H254" s="356"/>
      <c r="I254" s="314"/>
      <c r="J254" s="356"/>
      <c r="K254" s="314"/>
      <c r="L254" s="356"/>
      <c r="M254" s="314"/>
      <c r="N254" s="356"/>
      <c r="O254" s="314"/>
      <c r="P254" s="356"/>
      <c r="Q254" s="314"/>
      <c r="R254" s="356"/>
      <c r="S254" s="314"/>
      <c r="T254" s="356"/>
      <c r="U254" s="314"/>
      <c r="V254" s="128"/>
      <c r="W254" s="128"/>
      <c r="X254" s="128"/>
      <c r="Y254" s="128"/>
      <c r="Z254" s="128"/>
      <c r="AA254" s="128"/>
      <c r="AB254" s="128"/>
      <c r="AC254" s="128"/>
      <c r="AD254" s="85"/>
    </row>
    <row r="255" spans="1:30" ht="20.100000000000001" customHeight="1">
      <c r="A255" s="85"/>
      <c r="B255" s="85"/>
      <c r="C255" s="128"/>
      <c r="D255" s="85" t="s">
        <v>9042</v>
      </c>
      <c r="E255" s="356"/>
      <c r="F255" s="356"/>
      <c r="G255" s="314"/>
      <c r="H255" s="356"/>
      <c r="I255" s="314"/>
      <c r="J255" s="356"/>
      <c r="K255" s="314"/>
      <c r="L255" s="356"/>
      <c r="M255" s="314"/>
      <c r="N255" s="356"/>
      <c r="O255" s="314"/>
      <c r="P255" s="356"/>
      <c r="Q255" s="314"/>
      <c r="R255" s="356"/>
      <c r="S255" s="314"/>
      <c r="T255" s="356"/>
      <c r="U255" s="314"/>
      <c r="V255" s="128"/>
      <c r="W255" s="128"/>
      <c r="X255" s="128"/>
      <c r="Y255" s="128"/>
      <c r="Z255" s="128"/>
      <c r="AA255" s="128"/>
      <c r="AB255" s="128"/>
      <c r="AC255" s="128"/>
      <c r="AD255" s="85"/>
    </row>
    <row r="256" spans="1:30" ht="20.100000000000001" customHeight="1">
      <c r="A256" s="85"/>
      <c r="B256" s="85"/>
      <c r="C256" s="128"/>
      <c r="D256" s="85" t="s">
        <v>3230</v>
      </c>
      <c r="E256" s="356"/>
      <c r="F256" s="356"/>
      <c r="G256" s="314"/>
      <c r="H256" s="356"/>
      <c r="I256" s="314"/>
      <c r="J256" s="356"/>
      <c r="K256" s="314"/>
      <c r="L256" s="356"/>
      <c r="M256" s="314"/>
      <c r="N256" s="356"/>
      <c r="O256" s="314"/>
      <c r="P256" s="356"/>
      <c r="Q256" s="314"/>
      <c r="R256" s="356"/>
      <c r="S256" s="314"/>
      <c r="T256" s="356"/>
      <c r="U256" s="314"/>
      <c r="V256" s="128"/>
      <c r="W256" s="128"/>
      <c r="X256" s="128"/>
      <c r="Y256" s="128"/>
      <c r="Z256" s="128"/>
      <c r="AA256" s="128"/>
      <c r="AB256" s="128"/>
      <c r="AC256" s="128"/>
      <c r="AD256" s="85"/>
    </row>
    <row r="257" spans="1:30" ht="20.100000000000001" customHeight="1">
      <c r="A257" s="85"/>
      <c r="B257" s="85"/>
      <c r="C257" s="128"/>
      <c r="D257" s="85" t="s">
        <v>1959</v>
      </c>
      <c r="E257" s="356"/>
      <c r="F257" s="356"/>
      <c r="G257" s="314"/>
      <c r="H257" s="356"/>
      <c r="I257" s="314"/>
      <c r="J257" s="356"/>
      <c r="K257" s="314"/>
      <c r="L257" s="356"/>
      <c r="M257" s="314"/>
      <c r="N257" s="356"/>
      <c r="O257" s="314"/>
      <c r="P257" s="356"/>
      <c r="Q257" s="314"/>
      <c r="R257" s="356"/>
      <c r="S257" s="314"/>
      <c r="T257" s="356"/>
      <c r="U257" s="314"/>
      <c r="V257" s="128"/>
      <c r="W257" s="128"/>
      <c r="X257" s="128"/>
      <c r="Y257" s="128"/>
      <c r="Z257" s="128"/>
      <c r="AA257" s="128"/>
      <c r="AB257" s="128"/>
      <c r="AC257" s="128"/>
      <c r="AD257" s="85"/>
    </row>
    <row r="258" spans="1:30" ht="20.100000000000001" customHeight="1">
      <c r="A258" s="85"/>
      <c r="B258" s="85"/>
      <c r="C258" s="128"/>
      <c r="D258" s="85" t="s">
        <v>1960</v>
      </c>
      <c r="E258" s="356"/>
      <c r="F258" s="356"/>
      <c r="G258" s="314"/>
      <c r="H258" s="356"/>
      <c r="I258" s="314"/>
      <c r="J258" s="356"/>
      <c r="K258" s="314"/>
      <c r="L258" s="356"/>
      <c r="M258" s="314"/>
      <c r="N258" s="356"/>
      <c r="O258" s="314"/>
      <c r="P258" s="356"/>
      <c r="Q258" s="314"/>
      <c r="R258" s="356"/>
      <c r="S258" s="314"/>
      <c r="T258" s="356"/>
      <c r="U258" s="314"/>
      <c r="V258" s="128"/>
      <c r="W258" s="128"/>
      <c r="X258" s="128"/>
      <c r="Y258" s="128"/>
      <c r="Z258" s="128"/>
      <c r="AA258" s="128"/>
      <c r="AB258" s="128"/>
      <c r="AC258" s="128"/>
      <c r="AD258" s="85"/>
    </row>
    <row r="259" spans="1:30" ht="20.100000000000001" customHeight="1">
      <c r="A259" s="476" t="s">
        <v>3134</v>
      </c>
      <c r="B259" s="476" t="s">
        <v>1211</v>
      </c>
      <c r="C259" s="473" t="s">
        <v>3199</v>
      </c>
      <c r="D259" s="476" t="s">
        <v>2420</v>
      </c>
      <c r="E259" s="443" t="s">
        <v>7646</v>
      </c>
      <c r="F259" s="443"/>
      <c r="G259" s="444"/>
      <c r="H259" s="443"/>
      <c r="I259" s="444"/>
      <c r="J259" s="443"/>
      <c r="K259" s="444"/>
      <c r="L259" s="443"/>
      <c r="M259" s="444"/>
      <c r="N259" s="443"/>
      <c r="O259" s="444"/>
      <c r="P259" s="443"/>
      <c r="Q259" s="444"/>
      <c r="R259" s="443"/>
      <c r="S259" s="444"/>
      <c r="T259" s="443"/>
      <c r="U259" s="444"/>
      <c r="V259" s="473" t="s">
        <v>7010</v>
      </c>
      <c r="W259" s="473" t="s">
        <v>7010</v>
      </c>
      <c r="X259" s="473" t="s">
        <v>7010</v>
      </c>
      <c r="Y259" s="473" t="s">
        <v>7010</v>
      </c>
      <c r="Z259" s="473" t="s">
        <v>7010</v>
      </c>
      <c r="AA259" s="473" t="s">
        <v>7010</v>
      </c>
      <c r="AB259" s="473" t="s">
        <v>7010</v>
      </c>
      <c r="AC259" s="473" t="s">
        <v>7010</v>
      </c>
      <c r="AD259" s="476"/>
    </row>
    <row r="260" spans="1:30" ht="20.100000000000001" customHeight="1">
      <c r="A260" s="85"/>
      <c r="B260" s="85"/>
      <c r="C260" s="128"/>
      <c r="D260" s="85" t="s">
        <v>2421</v>
      </c>
      <c r="E260" s="356"/>
      <c r="F260" s="356"/>
      <c r="G260" s="314"/>
      <c r="H260" s="356"/>
      <c r="I260" s="314"/>
      <c r="J260" s="356"/>
      <c r="K260" s="314"/>
      <c r="L260" s="356"/>
      <c r="M260" s="314"/>
      <c r="N260" s="356"/>
      <c r="O260" s="314"/>
      <c r="P260" s="356"/>
      <c r="Q260" s="314"/>
      <c r="R260" s="356"/>
      <c r="S260" s="314"/>
      <c r="T260" s="356"/>
      <c r="U260" s="314"/>
      <c r="V260" s="128"/>
      <c r="W260" s="128"/>
      <c r="X260" s="128"/>
      <c r="Y260" s="128"/>
      <c r="Z260" s="128"/>
      <c r="AA260" s="128"/>
      <c r="AB260" s="128"/>
      <c r="AC260" s="128"/>
      <c r="AD260" s="85"/>
    </row>
    <row r="261" spans="1:30" ht="20.100000000000001" customHeight="1">
      <c r="A261" s="85"/>
      <c r="B261" s="85"/>
      <c r="C261" s="128"/>
      <c r="D261" s="85" t="s">
        <v>9087</v>
      </c>
      <c r="E261" s="356"/>
      <c r="F261" s="356"/>
      <c r="G261" s="314"/>
      <c r="H261" s="356"/>
      <c r="I261" s="314"/>
      <c r="J261" s="356"/>
      <c r="K261" s="314"/>
      <c r="L261" s="356"/>
      <c r="M261" s="314"/>
      <c r="N261" s="356"/>
      <c r="O261" s="314"/>
      <c r="P261" s="356"/>
      <c r="Q261" s="314"/>
      <c r="R261" s="356"/>
      <c r="S261" s="314"/>
      <c r="T261" s="356"/>
      <c r="U261" s="314"/>
      <c r="V261" s="128"/>
      <c r="W261" s="128"/>
      <c r="X261" s="128"/>
      <c r="Y261" s="128"/>
      <c r="Z261" s="128"/>
      <c r="AA261" s="128"/>
      <c r="AB261" s="128"/>
      <c r="AC261" s="128"/>
      <c r="AD261" s="85"/>
    </row>
    <row r="262" spans="1:30" ht="20.100000000000001" customHeight="1">
      <c r="A262" s="85"/>
      <c r="B262" s="85"/>
      <c r="C262" s="128"/>
      <c r="D262" s="85" t="s">
        <v>2422</v>
      </c>
      <c r="E262" s="356"/>
      <c r="F262" s="356"/>
      <c r="G262" s="314"/>
      <c r="H262" s="356"/>
      <c r="I262" s="314"/>
      <c r="J262" s="356"/>
      <c r="K262" s="314"/>
      <c r="L262" s="356"/>
      <c r="M262" s="314"/>
      <c r="N262" s="356"/>
      <c r="O262" s="314"/>
      <c r="P262" s="356"/>
      <c r="Q262" s="314"/>
      <c r="R262" s="356"/>
      <c r="S262" s="314"/>
      <c r="T262" s="356"/>
      <c r="U262" s="314"/>
      <c r="V262" s="128"/>
      <c r="W262" s="128"/>
      <c r="X262" s="128"/>
      <c r="Y262" s="128"/>
      <c r="Z262" s="128"/>
      <c r="AA262" s="128"/>
      <c r="AB262" s="128"/>
      <c r="AC262" s="128"/>
      <c r="AD262" s="85"/>
    </row>
    <row r="263" spans="1:30" ht="20.100000000000001" customHeight="1">
      <c r="A263" s="85"/>
      <c r="B263" s="85"/>
      <c r="C263" s="128"/>
      <c r="D263" s="85" t="s">
        <v>2423</v>
      </c>
      <c r="E263" s="356"/>
      <c r="F263" s="356"/>
      <c r="G263" s="314"/>
      <c r="H263" s="356"/>
      <c r="I263" s="314"/>
      <c r="J263" s="356"/>
      <c r="K263" s="314"/>
      <c r="L263" s="356"/>
      <c r="M263" s="314"/>
      <c r="N263" s="356"/>
      <c r="O263" s="314"/>
      <c r="P263" s="356"/>
      <c r="Q263" s="314"/>
      <c r="R263" s="356"/>
      <c r="S263" s="314"/>
      <c r="T263" s="356"/>
      <c r="U263" s="314"/>
      <c r="V263" s="128"/>
      <c r="W263" s="128"/>
      <c r="X263" s="128"/>
      <c r="Y263" s="128"/>
      <c r="Z263" s="128"/>
      <c r="AA263" s="128"/>
      <c r="AB263" s="128"/>
      <c r="AC263" s="128"/>
      <c r="AD263" s="85"/>
    </row>
    <row r="264" spans="1:30" ht="20.100000000000001" customHeight="1">
      <c r="A264" s="85"/>
      <c r="B264" s="85"/>
      <c r="C264" s="128"/>
      <c r="D264" s="85" t="s">
        <v>9039</v>
      </c>
      <c r="E264" s="356"/>
      <c r="F264" s="356"/>
      <c r="G264" s="314"/>
      <c r="H264" s="356"/>
      <c r="I264" s="314"/>
      <c r="J264" s="356"/>
      <c r="K264" s="314"/>
      <c r="L264" s="356"/>
      <c r="M264" s="314"/>
      <c r="N264" s="356"/>
      <c r="O264" s="314"/>
      <c r="P264" s="356"/>
      <c r="Q264" s="314"/>
      <c r="R264" s="356"/>
      <c r="S264" s="314"/>
      <c r="T264" s="356"/>
      <c r="U264" s="314"/>
      <c r="V264" s="128"/>
      <c r="W264" s="128"/>
      <c r="X264" s="128"/>
      <c r="Y264" s="128"/>
      <c r="Z264" s="128"/>
      <c r="AA264" s="128"/>
      <c r="AB264" s="128"/>
      <c r="AC264" s="128"/>
      <c r="AD264" s="85"/>
    </row>
    <row r="265" spans="1:30" ht="20.100000000000001" customHeight="1">
      <c r="A265" s="85"/>
      <c r="B265" s="85"/>
      <c r="C265" s="128"/>
      <c r="D265" s="85" t="s">
        <v>9088</v>
      </c>
      <c r="E265" s="356"/>
      <c r="F265" s="356"/>
      <c r="G265" s="314"/>
      <c r="H265" s="356"/>
      <c r="I265" s="314"/>
      <c r="J265" s="356"/>
      <c r="K265" s="314"/>
      <c r="L265" s="356"/>
      <c r="M265" s="314"/>
      <c r="N265" s="356"/>
      <c r="O265" s="314"/>
      <c r="P265" s="356"/>
      <c r="Q265" s="314"/>
      <c r="R265" s="356"/>
      <c r="S265" s="314"/>
      <c r="T265" s="356"/>
      <c r="U265" s="314"/>
      <c r="V265" s="128"/>
      <c r="W265" s="128"/>
      <c r="X265" s="128"/>
      <c r="Y265" s="128"/>
      <c r="Z265" s="128"/>
      <c r="AA265" s="128"/>
      <c r="AB265" s="128"/>
      <c r="AC265" s="128"/>
      <c r="AD265" s="85"/>
    </row>
    <row r="266" spans="1:30" ht="20.100000000000001" customHeight="1">
      <c r="A266" s="85"/>
      <c r="B266" s="85"/>
      <c r="C266" s="128"/>
      <c r="D266" s="85" t="s">
        <v>9089</v>
      </c>
      <c r="E266" s="356"/>
      <c r="F266" s="356"/>
      <c r="G266" s="314"/>
      <c r="H266" s="356"/>
      <c r="I266" s="314"/>
      <c r="J266" s="356"/>
      <c r="K266" s="314"/>
      <c r="L266" s="356"/>
      <c r="M266" s="314"/>
      <c r="N266" s="356"/>
      <c r="O266" s="314"/>
      <c r="P266" s="356"/>
      <c r="Q266" s="314"/>
      <c r="R266" s="356"/>
      <c r="S266" s="314"/>
      <c r="T266" s="356"/>
      <c r="U266" s="314"/>
      <c r="V266" s="128"/>
      <c r="W266" s="128"/>
      <c r="X266" s="128"/>
      <c r="Y266" s="128"/>
      <c r="Z266" s="128"/>
      <c r="AA266" s="128"/>
      <c r="AB266" s="128"/>
      <c r="AC266" s="128"/>
      <c r="AD266" s="85"/>
    </row>
    <row r="267" spans="1:30" ht="20.100000000000001" customHeight="1">
      <c r="A267" s="85"/>
      <c r="B267" s="85"/>
      <c r="C267" s="128"/>
      <c r="D267" s="85" t="s">
        <v>9040</v>
      </c>
      <c r="E267" s="356"/>
      <c r="F267" s="356"/>
      <c r="G267" s="314"/>
      <c r="H267" s="356"/>
      <c r="I267" s="314"/>
      <c r="J267" s="356"/>
      <c r="K267" s="314"/>
      <c r="L267" s="356"/>
      <c r="M267" s="314"/>
      <c r="N267" s="356"/>
      <c r="O267" s="314"/>
      <c r="P267" s="356"/>
      <c r="Q267" s="314"/>
      <c r="R267" s="356"/>
      <c r="S267" s="314"/>
      <c r="T267" s="356"/>
      <c r="U267" s="314"/>
      <c r="V267" s="128"/>
      <c r="W267" s="128"/>
      <c r="X267" s="128"/>
      <c r="Y267" s="128"/>
      <c r="Z267" s="128"/>
      <c r="AA267" s="128"/>
      <c r="AB267" s="128"/>
      <c r="AC267" s="128"/>
      <c r="AD267" s="85"/>
    </row>
    <row r="268" spans="1:30" ht="20.100000000000001" customHeight="1">
      <c r="A268" s="85"/>
      <c r="B268" s="85"/>
      <c r="C268" s="128"/>
      <c r="D268" s="85" t="s">
        <v>9090</v>
      </c>
      <c r="E268" s="128"/>
      <c r="F268" s="356"/>
      <c r="G268" s="314"/>
      <c r="H268" s="356"/>
      <c r="I268" s="314"/>
      <c r="J268" s="356"/>
      <c r="K268" s="314"/>
      <c r="L268" s="356"/>
      <c r="M268" s="314"/>
      <c r="N268" s="356"/>
      <c r="O268" s="314"/>
      <c r="P268" s="356"/>
      <c r="Q268" s="314"/>
      <c r="R268" s="356"/>
      <c r="S268" s="314"/>
      <c r="T268" s="356"/>
      <c r="U268" s="314"/>
      <c r="V268" s="128"/>
      <c r="W268" s="128"/>
      <c r="X268" s="128"/>
      <c r="Y268" s="128"/>
      <c r="Z268" s="128"/>
      <c r="AA268" s="128"/>
      <c r="AB268" s="128"/>
      <c r="AC268" s="128"/>
      <c r="AD268" s="85"/>
    </row>
    <row r="269" spans="1:30" ht="20.100000000000001" customHeight="1">
      <c r="A269" s="85"/>
      <c r="B269" s="85"/>
      <c r="C269" s="128"/>
      <c r="D269" s="85" t="s">
        <v>9091</v>
      </c>
      <c r="E269" s="128"/>
      <c r="F269" s="356"/>
      <c r="G269" s="314"/>
      <c r="H269" s="356"/>
      <c r="I269" s="314"/>
      <c r="J269" s="356"/>
      <c r="K269" s="314"/>
      <c r="L269" s="356"/>
      <c r="M269" s="314"/>
      <c r="N269" s="356"/>
      <c r="O269" s="314"/>
      <c r="P269" s="356"/>
      <c r="Q269" s="314"/>
      <c r="R269" s="356"/>
      <c r="S269" s="314"/>
      <c r="T269" s="356"/>
      <c r="U269" s="314"/>
      <c r="V269" s="128"/>
      <c r="W269" s="128"/>
      <c r="X269" s="128"/>
      <c r="Y269" s="128"/>
      <c r="Z269" s="128"/>
      <c r="AA269" s="128"/>
      <c r="AB269" s="128"/>
      <c r="AC269" s="128"/>
      <c r="AD269" s="85"/>
    </row>
    <row r="270" spans="1:30" ht="20.100000000000001" customHeight="1">
      <c r="A270" s="85"/>
      <c r="B270" s="85"/>
      <c r="C270" s="128"/>
      <c r="D270" s="85" t="s">
        <v>9092</v>
      </c>
      <c r="E270" s="128"/>
      <c r="F270" s="356"/>
      <c r="G270" s="314"/>
      <c r="H270" s="356"/>
      <c r="I270" s="314"/>
      <c r="J270" s="356"/>
      <c r="K270" s="314"/>
      <c r="L270" s="356"/>
      <c r="M270" s="314"/>
      <c r="N270" s="356"/>
      <c r="O270" s="314"/>
      <c r="P270" s="356"/>
      <c r="Q270" s="314"/>
      <c r="R270" s="356"/>
      <c r="S270" s="314"/>
      <c r="T270" s="356"/>
      <c r="U270" s="314"/>
      <c r="V270" s="128"/>
      <c r="W270" s="128"/>
      <c r="X270" s="128"/>
      <c r="Y270" s="128"/>
      <c r="Z270" s="128"/>
      <c r="AA270" s="128"/>
      <c r="AB270" s="128"/>
      <c r="AC270" s="128"/>
      <c r="AD270" s="85"/>
    </row>
    <row r="271" spans="1:30" ht="20.100000000000001" customHeight="1">
      <c r="A271" s="85"/>
      <c r="B271" s="85"/>
      <c r="C271" s="128"/>
      <c r="D271" s="85" t="s">
        <v>9093</v>
      </c>
      <c r="E271" s="128"/>
      <c r="F271" s="356"/>
      <c r="G271" s="314"/>
      <c r="H271" s="356"/>
      <c r="I271" s="314"/>
      <c r="J271" s="356"/>
      <c r="K271" s="314"/>
      <c r="L271" s="356"/>
      <c r="M271" s="314"/>
      <c r="N271" s="356"/>
      <c r="O271" s="314"/>
      <c r="P271" s="356"/>
      <c r="Q271" s="314"/>
      <c r="R271" s="356"/>
      <c r="S271" s="314"/>
      <c r="T271" s="356"/>
      <c r="U271" s="314"/>
      <c r="V271" s="128"/>
      <c r="W271" s="128"/>
      <c r="X271" s="128"/>
      <c r="Y271" s="128"/>
      <c r="Z271" s="128"/>
      <c r="AA271" s="128"/>
      <c r="AB271" s="128"/>
      <c r="AC271" s="128"/>
      <c r="AD271" s="85"/>
    </row>
    <row r="272" spans="1:30" ht="20.100000000000001" customHeight="1">
      <c r="A272" s="85"/>
      <c r="B272" s="85"/>
      <c r="C272" s="128"/>
      <c r="D272" s="85" t="s">
        <v>3232</v>
      </c>
      <c r="E272" s="128"/>
      <c r="F272" s="356"/>
      <c r="G272" s="314"/>
      <c r="H272" s="356"/>
      <c r="I272" s="314"/>
      <c r="J272" s="356"/>
      <c r="K272" s="314"/>
      <c r="L272" s="356"/>
      <c r="M272" s="314"/>
      <c r="N272" s="356"/>
      <c r="O272" s="314"/>
      <c r="P272" s="356"/>
      <c r="Q272" s="314"/>
      <c r="R272" s="356"/>
      <c r="S272" s="314"/>
      <c r="T272" s="356"/>
      <c r="U272" s="314"/>
      <c r="V272" s="128"/>
      <c r="W272" s="128"/>
      <c r="X272" s="128"/>
      <c r="Y272" s="128"/>
      <c r="Z272" s="128"/>
      <c r="AA272" s="128"/>
      <c r="AB272" s="128"/>
      <c r="AC272" s="128"/>
      <c r="AD272" s="85"/>
    </row>
    <row r="273" spans="1:30" ht="20.100000000000001" customHeight="1">
      <c r="A273" s="85"/>
      <c r="B273" s="85"/>
      <c r="C273" s="128"/>
      <c r="D273" s="85" t="s">
        <v>9041</v>
      </c>
      <c r="E273" s="128"/>
      <c r="F273" s="356"/>
      <c r="G273" s="314"/>
      <c r="H273" s="356"/>
      <c r="I273" s="314"/>
      <c r="J273" s="356"/>
      <c r="K273" s="314"/>
      <c r="L273" s="356"/>
      <c r="M273" s="314"/>
      <c r="N273" s="356"/>
      <c r="O273" s="314"/>
      <c r="P273" s="356"/>
      <c r="Q273" s="314"/>
      <c r="R273" s="356"/>
      <c r="S273" s="314"/>
      <c r="T273" s="356"/>
      <c r="U273" s="314"/>
      <c r="V273" s="128"/>
      <c r="W273" s="128"/>
      <c r="X273" s="128"/>
      <c r="Y273" s="128"/>
      <c r="Z273" s="128"/>
      <c r="AA273" s="128"/>
      <c r="AB273" s="128"/>
      <c r="AC273" s="128"/>
      <c r="AD273" s="85"/>
    </row>
    <row r="274" spans="1:30" ht="20.100000000000001" customHeight="1">
      <c r="A274" s="85"/>
      <c r="B274" s="85"/>
      <c r="C274" s="128"/>
      <c r="D274" s="85" t="s">
        <v>9094</v>
      </c>
      <c r="E274" s="128"/>
      <c r="F274" s="356"/>
      <c r="G274" s="314"/>
      <c r="H274" s="356"/>
      <c r="I274" s="314"/>
      <c r="J274" s="356"/>
      <c r="K274" s="314"/>
      <c r="L274" s="356"/>
      <c r="M274" s="314"/>
      <c r="N274" s="356"/>
      <c r="O274" s="314"/>
      <c r="P274" s="356"/>
      <c r="Q274" s="314"/>
      <c r="R274" s="356"/>
      <c r="S274" s="314"/>
      <c r="T274" s="356"/>
      <c r="U274" s="314"/>
      <c r="V274" s="128"/>
      <c r="W274" s="128"/>
      <c r="X274" s="128"/>
      <c r="Y274" s="128"/>
      <c r="Z274" s="128"/>
      <c r="AA274" s="128"/>
      <c r="AB274" s="128"/>
      <c r="AC274" s="128"/>
      <c r="AD274" s="85"/>
    </row>
    <row r="275" spans="1:30" ht="20.100000000000001" customHeight="1">
      <c r="A275" s="85"/>
      <c r="B275" s="85"/>
      <c r="C275" s="128"/>
      <c r="D275" s="85" t="s">
        <v>3231</v>
      </c>
      <c r="E275" s="128"/>
      <c r="F275" s="356"/>
      <c r="G275" s="314"/>
      <c r="H275" s="356"/>
      <c r="I275" s="314"/>
      <c r="J275" s="356"/>
      <c r="K275" s="314"/>
      <c r="L275" s="356"/>
      <c r="M275" s="314"/>
      <c r="N275" s="356"/>
      <c r="O275" s="314"/>
      <c r="P275" s="356"/>
      <c r="Q275" s="314"/>
      <c r="R275" s="356"/>
      <c r="S275" s="314"/>
      <c r="T275" s="356"/>
      <c r="U275" s="314"/>
      <c r="V275" s="128"/>
      <c r="W275" s="128"/>
      <c r="X275" s="128"/>
      <c r="Y275" s="128"/>
      <c r="Z275" s="128"/>
      <c r="AA275" s="128"/>
      <c r="AB275" s="128"/>
      <c r="AC275" s="128"/>
      <c r="AD275" s="85"/>
    </row>
    <row r="276" spans="1:30" ht="20.100000000000001" customHeight="1">
      <c r="A276" s="85"/>
      <c r="B276" s="85"/>
      <c r="C276" s="128"/>
      <c r="D276" s="85" t="s">
        <v>9042</v>
      </c>
      <c r="E276" s="128"/>
      <c r="F276" s="356"/>
      <c r="G276" s="314"/>
      <c r="H276" s="356"/>
      <c r="I276" s="314"/>
      <c r="J276" s="356"/>
      <c r="K276" s="314"/>
      <c r="L276" s="356"/>
      <c r="M276" s="314"/>
      <c r="N276" s="356"/>
      <c r="O276" s="314"/>
      <c r="P276" s="356"/>
      <c r="Q276" s="314"/>
      <c r="R276" s="356"/>
      <c r="S276" s="314"/>
      <c r="T276" s="356"/>
      <c r="U276" s="314"/>
      <c r="V276" s="128"/>
      <c r="W276" s="128"/>
      <c r="X276" s="128"/>
      <c r="Y276" s="128"/>
      <c r="Z276" s="128"/>
      <c r="AA276" s="128"/>
      <c r="AB276" s="128"/>
      <c r="AC276" s="128"/>
      <c r="AD276" s="85"/>
    </row>
    <row r="277" spans="1:30" ht="20.100000000000001" customHeight="1">
      <c r="A277" s="85"/>
      <c r="B277" s="85"/>
      <c r="C277" s="128"/>
      <c r="D277" s="85" t="s">
        <v>3230</v>
      </c>
      <c r="E277" s="128"/>
      <c r="F277" s="356"/>
      <c r="G277" s="314"/>
      <c r="H277" s="356"/>
      <c r="I277" s="314"/>
      <c r="J277" s="356"/>
      <c r="K277" s="314"/>
      <c r="L277" s="356"/>
      <c r="M277" s="314"/>
      <c r="N277" s="356"/>
      <c r="O277" s="314"/>
      <c r="P277" s="356"/>
      <c r="Q277" s="314"/>
      <c r="R277" s="356"/>
      <c r="S277" s="314"/>
      <c r="T277" s="356"/>
      <c r="U277" s="314"/>
      <c r="V277" s="128"/>
      <c r="W277" s="128"/>
      <c r="X277" s="128"/>
      <c r="Y277" s="128"/>
      <c r="Z277" s="128"/>
      <c r="AA277" s="128"/>
      <c r="AB277" s="128"/>
      <c r="AC277" s="128"/>
      <c r="AD277" s="85"/>
    </row>
    <row r="278" spans="1:30" ht="20.100000000000001" customHeight="1">
      <c r="A278" s="85"/>
      <c r="B278" s="85"/>
      <c r="C278" s="128"/>
      <c r="D278" s="85" t="s">
        <v>1959</v>
      </c>
      <c r="E278" s="128"/>
      <c r="F278" s="356"/>
      <c r="G278" s="314"/>
      <c r="H278" s="356"/>
      <c r="I278" s="314"/>
      <c r="J278" s="356"/>
      <c r="K278" s="314"/>
      <c r="L278" s="356"/>
      <c r="M278" s="314"/>
      <c r="N278" s="356"/>
      <c r="O278" s="314"/>
      <c r="P278" s="356"/>
      <c r="Q278" s="314"/>
      <c r="R278" s="356"/>
      <c r="S278" s="314"/>
      <c r="T278" s="356"/>
      <c r="U278" s="314"/>
      <c r="V278" s="128"/>
      <c r="W278" s="128"/>
      <c r="X278" s="128"/>
      <c r="Y278" s="128"/>
      <c r="Z278" s="128"/>
      <c r="AA278" s="128"/>
      <c r="AB278" s="128"/>
      <c r="AC278" s="128"/>
      <c r="AD278" s="85"/>
    </row>
    <row r="279" spans="1:30" ht="20.100000000000001" customHeight="1">
      <c r="A279" s="85"/>
      <c r="B279" s="85"/>
      <c r="C279" s="128"/>
      <c r="D279" s="85" t="s">
        <v>1960</v>
      </c>
      <c r="E279" s="128"/>
      <c r="F279" s="356"/>
      <c r="G279" s="314"/>
      <c r="H279" s="356"/>
      <c r="I279" s="314"/>
      <c r="J279" s="356"/>
      <c r="K279" s="314"/>
      <c r="L279" s="356"/>
      <c r="M279" s="314"/>
      <c r="N279" s="356"/>
      <c r="O279" s="314"/>
      <c r="P279" s="356"/>
      <c r="Q279" s="314"/>
      <c r="R279" s="356"/>
      <c r="S279" s="314"/>
      <c r="T279" s="356"/>
      <c r="U279" s="314"/>
      <c r="V279" s="128"/>
      <c r="W279" s="128"/>
      <c r="X279" s="128"/>
      <c r="Y279" s="128"/>
      <c r="Z279" s="128"/>
      <c r="AA279" s="128"/>
      <c r="AB279" s="128"/>
      <c r="AC279" s="128"/>
      <c r="AD279" s="85"/>
    </row>
    <row r="280" spans="1:30" ht="20.100000000000001" customHeight="1">
      <c r="A280" s="476" t="s">
        <v>3135</v>
      </c>
      <c r="B280" s="476" t="s">
        <v>1212</v>
      </c>
      <c r="C280" s="473" t="s">
        <v>3199</v>
      </c>
      <c r="D280" s="476" t="s">
        <v>2420</v>
      </c>
      <c r="E280" s="473" t="s">
        <v>7646</v>
      </c>
      <c r="F280" s="443"/>
      <c r="G280" s="444"/>
      <c r="H280" s="443"/>
      <c r="I280" s="444"/>
      <c r="J280" s="443"/>
      <c r="K280" s="444"/>
      <c r="L280" s="443"/>
      <c r="M280" s="444"/>
      <c r="N280" s="443"/>
      <c r="O280" s="444"/>
      <c r="P280" s="443"/>
      <c r="Q280" s="444"/>
      <c r="R280" s="443"/>
      <c r="S280" s="444"/>
      <c r="T280" s="443"/>
      <c r="U280" s="444"/>
      <c r="V280" s="473" t="s">
        <v>7010</v>
      </c>
      <c r="W280" s="473" t="s">
        <v>7010</v>
      </c>
      <c r="X280" s="473" t="s">
        <v>7010</v>
      </c>
      <c r="Y280" s="473" t="s">
        <v>7010</v>
      </c>
      <c r="Z280" s="473" t="s">
        <v>7010</v>
      </c>
      <c r="AA280" s="473" t="s">
        <v>7010</v>
      </c>
      <c r="AB280" s="473" t="s">
        <v>7010</v>
      </c>
      <c r="AC280" s="473" t="s">
        <v>7010</v>
      </c>
      <c r="AD280" s="476"/>
    </row>
    <row r="281" spans="1:30" ht="20.100000000000001" customHeight="1">
      <c r="A281" s="85"/>
      <c r="B281" s="85"/>
      <c r="C281" s="128"/>
      <c r="D281" s="85" t="s">
        <v>2421</v>
      </c>
      <c r="E281" s="128"/>
      <c r="F281" s="356"/>
      <c r="G281" s="314"/>
      <c r="H281" s="356"/>
      <c r="I281" s="314"/>
      <c r="J281" s="356"/>
      <c r="K281" s="314"/>
      <c r="L281" s="356"/>
      <c r="M281" s="314"/>
      <c r="N281" s="356"/>
      <c r="O281" s="314"/>
      <c r="P281" s="356"/>
      <c r="Q281" s="314"/>
      <c r="R281" s="356"/>
      <c r="S281" s="314"/>
      <c r="T281" s="356"/>
      <c r="U281" s="314"/>
      <c r="V281" s="128"/>
      <c r="W281" s="128"/>
      <c r="X281" s="128"/>
      <c r="Y281" s="128"/>
      <c r="Z281" s="128"/>
      <c r="AA281" s="128"/>
      <c r="AB281" s="128"/>
      <c r="AC281" s="128"/>
      <c r="AD281" s="85"/>
    </row>
    <row r="282" spans="1:30" ht="20.100000000000001" customHeight="1">
      <c r="A282" s="85"/>
      <c r="B282" s="85"/>
      <c r="C282" s="128"/>
      <c r="D282" s="85" t="s">
        <v>9087</v>
      </c>
      <c r="E282" s="128"/>
      <c r="F282" s="356"/>
      <c r="G282" s="314"/>
      <c r="H282" s="356"/>
      <c r="I282" s="314"/>
      <c r="J282" s="356"/>
      <c r="K282" s="314"/>
      <c r="L282" s="356"/>
      <c r="M282" s="314"/>
      <c r="N282" s="356"/>
      <c r="O282" s="314"/>
      <c r="P282" s="356"/>
      <c r="Q282" s="314"/>
      <c r="R282" s="356"/>
      <c r="S282" s="314"/>
      <c r="T282" s="356"/>
      <c r="U282" s="314"/>
      <c r="V282" s="128"/>
      <c r="W282" s="128"/>
      <c r="X282" s="128"/>
      <c r="Y282" s="128"/>
      <c r="Z282" s="128"/>
      <c r="AA282" s="128"/>
      <c r="AB282" s="128"/>
      <c r="AC282" s="128"/>
      <c r="AD282" s="85"/>
    </row>
    <row r="283" spans="1:30" ht="20.100000000000001" customHeight="1">
      <c r="A283" s="85"/>
      <c r="B283" s="85"/>
      <c r="C283" s="128"/>
      <c r="D283" s="85" t="s">
        <v>2422</v>
      </c>
      <c r="E283" s="128"/>
      <c r="F283" s="356"/>
      <c r="G283" s="314"/>
      <c r="H283" s="356"/>
      <c r="I283" s="314"/>
      <c r="J283" s="356"/>
      <c r="K283" s="314"/>
      <c r="L283" s="356"/>
      <c r="M283" s="314"/>
      <c r="N283" s="356"/>
      <c r="O283" s="314"/>
      <c r="P283" s="356"/>
      <c r="Q283" s="314"/>
      <c r="R283" s="356"/>
      <c r="S283" s="314"/>
      <c r="T283" s="356"/>
      <c r="U283" s="314"/>
      <c r="V283" s="128"/>
      <c r="W283" s="128"/>
      <c r="X283" s="128"/>
      <c r="Y283" s="128"/>
      <c r="Z283" s="128"/>
      <c r="AA283" s="128"/>
      <c r="AB283" s="128"/>
      <c r="AC283" s="128"/>
      <c r="AD283" s="85"/>
    </row>
    <row r="284" spans="1:30" ht="20.100000000000001" customHeight="1">
      <c r="A284" s="85"/>
      <c r="B284" s="85"/>
      <c r="C284" s="128"/>
      <c r="D284" s="85" t="s">
        <v>2423</v>
      </c>
      <c r="E284" s="128"/>
      <c r="F284" s="356"/>
      <c r="G284" s="314"/>
      <c r="H284" s="356"/>
      <c r="I284" s="314"/>
      <c r="J284" s="356"/>
      <c r="K284" s="314"/>
      <c r="L284" s="356"/>
      <c r="M284" s="314"/>
      <c r="N284" s="356"/>
      <c r="O284" s="314"/>
      <c r="P284" s="356"/>
      <c r="Q284" s="314"/>
      <c r="R284" s="356"/>
      <c r="S284" s="314"/>
      <c r="T284" s="356"/>
      <c r="U284" s="314"/>
      <c r="V284" s="128"/>
      <c r="W284" s="128"/>
      <c r="X284" s="128"/>
      <c r="Y284" s="128"/>
      <c r="Z284" s="128"/>
      <c r="AA284" s="128"/>
      <c r="AB284" s="128"/>
      <c r="AC284" s="128"/>
      <c r="AD284" s="85"/>
    </row>
    <row r="285" spans="1:30" ht="20.100000000000001" customHeight="1">
      <c r="A285" s="85"/>
      <c r="B285" s="85"/>
      <c r="C285" s="128"/>
      <c r="D285" s="85" t="s">
        <v>9039</v>
      </c>
      <c r="E285" s="128"/>
      <c r="F285" s="356"/>
      <c r="G285" s="314"/>
      <c r="H285" s="356"/>
      <c r="I285" s="314"/>
      <c r="J285" s="356"/>
      <c r="K285" s="314"/>
      <c r="L285" s="356"/>
      <c r="M285" s="314"/>
      <c r="N285" s="356"/>
      <c r="O285" s="314"/>
      <c r="P285" s="356"/>
      <c r="Q285" s="314"/>
      <c r="R285" s="356"/>
      <c r="S285" s="314"/>
      <c r="T285" s="356"/>
      <c r="U285" s="314"/>
      <c r="V285" s="128"/>
      <c r="W285" s="128"/>
      <c r="X285" s="128"/>
      <c r="Y285" s="128"/>
      <c r="Z285" s="128"/>
      <c r="AA285" s="128"/>
      <c r="AB285" s="128"/>
      <c r="AC285" s="128"/>
      <c r="AD285" s="85"/>
    </row>
    <row r="286" spans="1:30" ht="20.100000000000001" customHeight="1">
      <c r="A286" s="85"/>
      <c r="B286" s="85"/>
      <c r="C286" s="128"/>
      <c r="D286" s="85" t="s">
        <v>9088</v>
      </c>
      <c r="E286" s="128"/>
      <c r="F286" s="356"/>
      <c r="G286" s="314"/>
      <c r="H286" s="356"/>
      <c r="I286" s="314"/>
      <c r="J286" s="356"/>
      <c r="K286" s="314"/>
      <c r="L286" s="356"/>
      <c r="M286" s="314"/>
      <c r="N286" s="356"/>
      <c r="O286" s="314"/>
      <c r="P286" s="356"/>
      <c r="Q286" s="314"/>
      <c r="R286" s="356"/>
      <c r="S286" s="314"/>
      <c r="T286" s="356"/>
      <c r="U286" s="314"/>
      <c r="V286" s="128"/>
      <c r="W286" s="128"/>
      <c r="X286" s="128"/>
      <c r="Y286" s="128"/>
      <c r="Z286" s="128"/>
      <c r="AA286" s="128"/>
      <c r="AB286" s="128"/>
      <c r="AC286" s="128"/>
      <c r="AD286" s="85"/>
    </row>
    <row r="287" spans="1:30" ht="20.100000000000001" customHeight="1">
      <c r="A287" s="85"/>
      <c r="B287" s="85"/>
      <c r="C287" s="128"/>
      <c r="D287" s="85" t="s">
        <v>9089</v>
      </c>
      <c r="E287" s="128"/>
      <c r="F287" s="356"/>
      <c r="G287" s="314"/>
      <c r="H287" s="356"/>
      <c r="I287" s="314"/>
      <c r="J287" s="356"/>
      <c r="K287" s="314"/>
      <c r="L287" s="356"/>
      <c r="M287" s="314"/>
      <c r="N287" s="356"/>
      <c r="O287" s="314"/>
      <c r="P287" s="356"/>
      <c r="Q287" s="314"/>
      <c r="R287" s="356"/>
      <c r="S287" s="314"/>
      <c r="T287" s="356"/>
      <c r="U287" s="314"/>
      <c r="V287" s="128"/>
      <c r="W287" s="128"/>
      <c r="X287" s="128"/>
      <c r="Y287" s="128"/>
      <c r="Z287" s="128"/>
      <c r="AA287" s="128"/>
      <c r="AB287" s="128"/>
      <c r="AC287" s="128"/>
      <c r="AD287" s="85"/>
    </row>
    <row r="288" spans="1:30" ht="20.100000000000001" customHeight="1">
      <c r="A288" s="85"/>
      <c r="B288" s="85"/>
      <c r="C288" s="128"/>
      <c r="D288" s="85" t="s">
        <v>9040</v>
      </c>
      <c r="E288" s="128"/>
      <c r="F288" s="356"/>
      <c r="G288" s="314"/>
      <c r="H288" s="356"/>
      <c r="I288" s="314"/>
      <c r="J288" s="356"/>
      <c r="K288" s="314"/>
      <c r="L288" s="356"/>
      <c r="M288" s="314"/>
      <c r="N288" s="356"/>
      <c r="O288" s="314"/>
      <c r="P288" s="356"/>
      <c r="Q288" s="314"/>
      <c r="R288" s="356"/>
      <c r="S288" s="314"/>
      <c r="T288" s="356"/>
      <c r="U288" s="314"/>
      <c r="V288" s="128"/>
      <c r="W288" s="128"/>
      <c r="X288" s="128"/>
      <c r="Y288" s="128"/>
      <c r="Z288" s="128"/>
      <c r="AA288" s="128"/>
      <c r="AB288" s="128"/>
      <c r="AC288" s="128"/>
      <c r="AD288" s="85"/>
    </row>
    <row r="289" spans="1:30" ht="20.100000000000001" customHeight="1">
      <c r="A289" s="85"/>
      <c r="B289" s="85"/>
      <c r="C289" s="128"/>
      <c r="D289" s="85" t="s">
        <v>9090</v>
      </c>
      <c r="E289" s="128"/>
      <c r="F289" s="356"/>
      <c r="G289" s="314"/>
      <c r="H289" s="356"/>
      <c r="I289" s="314"/>
      <c r="J289" s="356"/>
      <c r="K289" s="314"/>
      <c r="L289" s="356"/>
      <c r="M289" s="314"/>
      <c r="N289" s="356"/>
      <c r="O289" s="314"/>
      <c r="P289" s="356"/>
      <c r="Q289" s="314"/>
      <c r="R289" s="356"/>
      <c r="S289" s="314"/>
      <c r="T289" s="356"/>
      <c r="U289" s="314"/>
      <c r="V289" s="128"/>
      <c r="W289" s="128"/>
      <c r="X289" s="128"/>
      <c r="Y289" s="128"/>
      <c r="Z289" s="128"/>
      <c r="AA289" s="128"/>
      <c r="AB289" s="128"/>
      <c r="AC289" s="128"/>
      <c r="AD289" s="85"/>
    </row>
    <row r="290" spans="1:30" ht="20.100000000000001" customHeight="1">
      <c r="A290" s="85"/>
      <c r="B290" s="85"/>
      <c r="C290" s="128"/>
      <c r="D290" s="85" t="s">
        <v>9091</v>
      </c>
      <c r="E290" s="128"/>
      <c r="F290" s="356"/>
      <c r="G290" s="314"/>
      <c r="H290" s="356"/>
      <c r="I290" s="314"/>
      <c r="J290" s="356"/>
      <c r="K290" s="314"/>
      <c r="L290" s="356"/>
      <c r="M290" s="314"/>
      <c r="N290" s="356"/>
      <c r="O290" s="314"/>
      <c r="P290" s="356"/>
      <c r="Q290" s="314"/>
      <c r="R290" s="356"/>
      <c r="S290" s="314"/>
      <c r="T290" s="356"/>
      <c r="U290" s="314"/>
      <c r="V290" s="128"/>
      <c r="W290" s="128"/>
      <c r="X290" s="128"/>
      <c r="Y290" s="128"/>
      <c r="Z290" s="128"/>
      <c r="AA290" s="128"/>
      <c r="AB290" s="128"/>
      <c r="AC290" s="128"/>
      <c r="AD290" s="85"/>
    </row>
    <row r="291" spans="1:30" ht="20.100000000000001" customHeight="1">
      <c r="A291" s="85"/>
      <c r="B291" s="85"/>
      <c r="C291" s="128"/>
      <c r="D291" s="85" t="s">
        <v>9092</v>
      </c>
      <c r="E291" s="128"/>
      <c r="F291" s="356"/>
      <c r="G291" s="314"/>
      <c r="H291" s="356"/>
      <c r="I291" s="314"/>
      <c r="J291" s="356"/>
      <c r="K291" s="314"/>
      <c r="L291" s="356"/>
      <c r="M291" s="314"/>
      <c r="N291" s="356"/>
      <c r="O291" s="314"/>
      <c r="P291" s="356"/>
      <c r="Q291" s="314"/>
      <c r="R291" s="356"/>
      <c r="S291" s="314"/>
      <c r="T291" s="356"/>
      <c r="U291" s="314"/>
      <c r="V291" s="128"/>
      <c r="W291" s="128"/>
      <c r="X291" s="128"/>
      <c r="Y291" s="128"/>
      <c r="Z291" s="128"/>
      <c r="AA291" s="128"/>
      <c r="AB291" s="128"/>
      <c r="AC291" s="128"/>
      <c r="AD291" s="85"/>
    </row>
    <row r="292" spans="1:30" ht="20.100000000000001" customHeight="1">
      <c r="A292" s="85"/>
      <c r="B292" s="85"/>
      <c r="C292" s="128"/>
      <c r="D292" s="85" t="s">
        <v>9093</v>
      </c>
      <c r="E292" s="128"/>
      <c r="F292" s="356"/>
      <c r="G292" s="314"/>
      <c r="H292" s="356"/>
      <c r="I292" s="314"/>
      <c r="J292" s="356"/>
      <c r="K292" s="314"/>
      <c r="L292" s="356"/>
      <c r="M292" s="314"/>
      <c r="N292" s="356"/>
      <c r="O292" s="314"/>
      <c r="P292" s="356"/>
      <c r="Q292" s="314"/>
      <c r="R292" s="356"/>
      <c r="S292" s="314"/>
      <c r="T292" s="356"/>
      <c r="U292" s="314"/>
      <c r="V292" s="128"/>
      <c r="W292" s="128"/>
      <c r="X292" s="128"/>
      <c r="Y292" s="128"/>
      <c r="Z292" s="128"/>
      <c r="AA292" s="128"/>
      <c r="AB292" s="128"/>
      <c r="AC292" s="128"/>
      <c r="AD292" s="85"/>
    </row>
    <row r="293" spans="1:30" ht="20.100000000000001" customHeight="1">
      <c r="A293" s="85"/>
      <c r="B293" s="85"/>
      <c r="C293" s="128"/>
      <c r="D293" s="85" t="s">
        <v>3232</v>
      </c>
      <c r="E293" s="128"/>
      <c r="F293" s="356"/>
      <c r="G293" s="314"/>
      <c r="H293" s="356"/>
      <c r="I293" s="314"/>
      <c r="J293" s="356"/>
      <c r="K293" s="314"/>
      <c r="L293" s="356"/>
      <c r="M293" s="314"/>
      <c r="N293" s="356"/>
      <c r="O293" s="314"/>
      <c r="P293" s="356"/>
      <c r="Q293" s="314"/>
      <c r="R293" s="356"/>
      <c r="S293" s="314"/>
      <c r="T293" s="356"/>
      <c r="U293" s="314"/>
      <c r="V293" s="128"/>
      <c r="W293" s="128"/>
      <c r="X293" s="128"/>
      <c r="Y293" s="128"/>
      <c r="Z293" s="128"/>
      <c r="AA293" s="128"/>
      <c r="AB293" s="128"/>
      <c r="AC293" s="128"/>
      <c r="AD293" s="85"/>
    </row>
    <row r="294" spans="1:30" ht="20.100000000000001" customHeight="1">
      <c r="A294" s="85"/>
      <c r="B294" s="85"/>
      <c r="C294" s="128"/>
      <c r="D294" s="85" t="s">
        <v>9041</v>
      </c>
      <c r="E294" s="128"/>
      <c r="F294" s="356"/>
      <c r="G294" s="314"/>
      <c r="H294" s="356"/>
      <c r="I294" s="314"/>
      <c r="J294" s="356"/>
      <c r="K294" s="314"/>
      <c r="L294" s="356"/>
      <c r="M294" s="314"/>
      <c r="N294" s="356"/>
      <c r="O294" s="314"/>
      <c r="P294" s="356"/>
      <c r="Q294" s="314"/>
      <c r="R294" s="356"/>
      <c r="S294" s="314"/>
      <c r="T294" s="356"/>
      <c r="U294" s="314"/>
      <c r="V294" s="128"/>
      <c r="W294" s="128"/>
      <c r="X294" s="128"/>
      <c r="Y294" s="128"/>
      <c r="Z294" s="128"/>
      <c r="AA294" s="128"/>
      <c r="AB294" s="128"/>
      <c r="AC294" s="128"/>
      <c r="AD294" s="85"/>
    </row>
    <row r="295" spans="1:30" ht="20.100000000000001" customHeight="1">
      <c r="A295" s="85"/>
      <c r="B295" s="85"/>
      <c r="C295" s="128"/>
      <c r="D295" s="85" t="s">
        <v>9094</v>
      </c>
      <c r="E295" s="128"/>
      <c r="F295" s="356"/>
      <c r="G295" s="314"/>
      <c r="H295" s="356"/>
      <c r="I295" s="314"/>
      <c r="J295" s="356"/>
      <c r="K295" s="314"/>
      <c r="L295" s="356"/>
      <c r="M295" s="314"/>
      <c r="N295" s="356"/>
      <c r="O295" s="314"/>
      <c r="P295" s="356"/>
      <c r="Q295" s="314"/>
      <c r="R295" s="356"/>
      <c r="S295" s="314"/>
      <c r="T295" s="356"/>
      <c r="U295" s="314"/>
      <c r="V295" s="128"/>
      <c r="W295" s="128"/>
      <c r="X295" s="128"/>
      <c r="Y295" s="128"/>
      <c r="Z295" s="128"/>
      <c r="AA295" s="128"/>
      <c r="AB295" s="128"/>
      <c r="AC295" s="128"/>
      <c r="AD295" s="85"/>
    </row>
    <row r="296" spans="1:30" ht="20.100000000000001" customHeight="1">
      <c r="A296" s="85"/>
      <c r="B296" s="85"/>
      <c r="C296" s="128"/>
      <c r="D296" s="85" t="s">
        <v>3231</v>
      </c>
      <c r="E296" s="128"/>
      <c r="F296" s="356"/>
      <c r="G296" s="314"/>
      <c r="H296" s="356"/>
      <c r="I296" s="314"/>
      <c r="J296" s="356"/>
      <c r="K296" s="314"/>
      <c r="L296" s="356"/>
      <c r="M296" s="314"/>
      <c r="N296" s="356"/>
      <c r="O296" s="314"/>
      <c r="P296" s="356"/>
      <c r="Q296" s="314"/>
      <c r="R296" s="356"/>
      <c r="S296" s="314"/>
      <c r="T296" s="356"/>
      <c r="U296" s="314"/>
      <c r="V296" s="128"/>
      <c r="W296" s="128"/>
      <c r="X296" s="128"/>
      <c r="Y296" s="128"/>
      <c r="Z296" s="128"/>
      <c r="AA296" s="128"/>
      <c r="AB296" s="128"/>
      <c r="AC296" s="128"/>
      <c r="AD296" s="85"/>
    </row>
    <row r="297" spans="1:30" ht="20.100000000000001" customHeight="1">
      <c r="A297" s="85"/>
      <c r="B297" s="85"/>
      <c r="C297" s="128"/>
      <c r="D297" s="85" t="s">
        <v>9042</v>
      </c>
      <c r="E297" s="128"/>
      <c r="F297" s="356"/>
      <c r="G297" s="314"/>
      <c r="H297" s="356"/>
      <c r="I297" s="314"/>
      <c r="J297" s="356"/>
      <c r="K297" s="314"/>
      <c r="L297" s="356"/>
      <c r="M297" s="314"/>
      <c r="N297" s="356"/>
      <c r="O297" s="314"/>
      <c r="P297" s="356"/>
      <c r="Q297" s="314"/>
      <c r="R297" s="356"/>
      <c r="S297" s="314"/>
      <c r="T297" s="356"/>
      <c r="U297" s="314"/>
      <c r="V297" s="128"/>
      <c r="W297" s="128"/>
      <c r="X297" s="128"/>
      <c r="Y297" s="128"/>
      <c r="Z297" s="128"/>
      <c r="AA297" s="128"/>
      <c r="AB297" s="128"/>
      <c r="AC297" s="128"/>
      <c r="AD297" s="85"/>
    </row>
    <row r="298" spans="1:30" ht="20.100000000000001" customHeight="1">
      <c r="A298" s="85"/>
      <c r="B298" s="85"/>
      <c r="C298" s="128"/>
      <c r="D298" s="85" t="s">
        <v>3230</v>
      </c>
      <c r="E298" s="128"/>
      <c r="F298" s="356"/>
      <c r="G298" s="314"/>
      <c r="H298" s="356"/>
      <c r="I298" s="314"/>
      <c r="J298" s="356"/>
      <c r="K298" s="314"/>
      <c r="L298" s="356"/>
      <c r="M298" s="314"/>
      <c r="N298" s="356"/>
      <c r="O298" s="314"/>
      <c r="P298" s="356"/>
      <c r="Q298" s="314"/>
      <c r="R298" s="356"/>
      <c r="S298" s="314"/>
      <c r="T298" s="356"/>
      <c r="U298" s="314"/>
      <c r="V298" s="128"/>
      <c r="W298" s="128"/>
      <c r="X298" s="128"/>
      <c r="Y298" s="128"/>
      <c r="Z298" s="128"/>
      <c r="AA298" s="128"/>
      <c r="AB298" s="128"/>
      <c r="AC298" s="128"/>
      <c r="AD298" s="85"/>
    </row>
    <row r="299" spans="1:30" ht="20.100000000000001" customHeight="1">
      <c r="A299" s="85"/>
      <c r="B299" s="85"/>
      <c r="C299" s="128"/>
      <c r="D299" s="85" t="s">
        <v>1959</v>
      </c>
      <c r="E299" s="128"/>
      <c r="F299" s="356"/>
      <c r="G299" s="314"/>
      <c r="H299" s="356"/>
      <c r="I299" s="314"/>
      <c r="J299" s="356"/>
      <c r="K299" s="314"/>
      <c r="L299" s="356"/>
      <c r="M299" s="314"/>
      <c r="N299" s="356"/>
      <c r="O299" s="314"/>
      <c r="P299" s="356"/>
      <c r="Q299" s="314"/>
      <c r="R299" s="356"/>
      <c r="S299" s="314"/>
      <c r="T299" s="356"/>
      <c r="U299" s="314"/>
      <c r="V299" s="128"/>
      <c r="W299" s="128"/>
      <c r="X299" s="128"/>
      <c r="Y299" s="128"/>
      <c r="Z299" s="128"/>
      <c r="AA299" s="128"/>
      <c r="AB299" s="128"/>
      <c r="AC299" s="128"/>
      <c r="AD299" s="85"/>
    </row>
    <row r="300" spans="1:30" ht="20.100000000000001" customHeight="1">
      <c r="A300" s="85"/>
      <c r="B300" s="85"/>
      <c r="C300" s="128"/>
      <c r="D300" s="85" t="s">
        <v>1960</v>
      </c>
      <c r="E300" s="128"/>
      <c r="F300" s="356"/>
      <c r="G300" s="314"/>
      <c r="H300" s="356"/>
      <c r="I300" s="314"/>
      <c r="J300" s="356"/>
      <c r="K300" s="314"/>
      <c r="L300" s="356"/>
      <c r="M300" s="314"/>
      <c r="N300" s="356"/>
      <c r="O300" s="314"/>
      <c r="P300" s="356"/>
      <c r="Q300" s="314"/>
      <c r="R300" s="356"/>
      <c r="S300" s="314"/>
      <c r="T300" s="356"/>
      <c r="U300" s="314"/>
      <c r="V300" s="128"/>
      <c r="W300" s="128"/>
      <c r="X300" s="128"/>
      <c r="Y300" s="128"/>
      <c r="Z300" s="128"/>
      <c r="AA300" s="128"/>
      <c r="AB300" s="128"/>
      <c r="AC300" s="128"/>
      <c r="AD300" s="85"/>
    </row>
    <row r="301" spans="1:30" ht="20.100000000000001" customHeight="1">
      <c r="A301" s="476" t="s">
        <v>3136</v>
      </c>
      <c r="B301" s="476" t="s">
        <v>1213</v>
      </c>
      <c r="C301" s="473" t="s">
        <v>3199</v>
      </c>
      <c r="D301" s="476" t="s">
        <v>2420</v>
      </c>
      <c r="E301" s="473" t="s">
        <v>7646</v>
      </c>
      <c r="F301" s="443"/>
      <c r="G301" s="444"/>
      <c r="H301" s="443"/>
      <c r="I301" s="444"/>
      <c r="J301" s="443"/>
      <c r="K301" s="444"/>
      <c r="L301" s="443"/>
      <c r="M301" s="444"/>
      <c r="N301" s="443"/>
      <c r="O301" s="444"/>
      <c r="P301" s="443"/>
      <c r="Q301" s="444"/>
      <c r="R301" s="443"/>
      <c r="S301" s="444"/>
      <c r="T301" s="443"/>
      <c r="U301" s="444"/>
      <c r="V301" s="473" t="s">
        <v>7010</v>
      </c>
      <c r="W301" s="473" t="s">
        <v>7010</v>
      </c>
      <c r="X301" s="473" t="s">
        <v>7010</v>
      </c>
      <c r="Y301" s="473" t="s">
        <v>7010</v>
      </c>
      <c r="Z301" s="473" t="s">
        <v>7010</v>
      </c>
      <c r="AA301" s="473" t="s">
        <v>7010</v>
      </c>
      <c r="AB301" s="473" t="s">
        <v>7010</v>
      </c>
      <c r="AC301" s="473" t="s">
        <v>7010</v>
      </c>
      <c r="AD301" s="476"/>
    </row>
    <row r="302" spans="1:30" ht="20.100000000000001" customHeight="1">
      <c r="A302" s="85"/>
      <c r="B302" s="85"/>
      <c r="C302" s="128"/>
      <c r="D302" s="85" t="s">
        <v>2421</v>
      </c>
      <c r="E302" s="128"/>
      <c r="F302" s="356"/>
      <c r="G302" s="314"/>
      <c r="H302" s="356"/>
      <c r="I302" s="314"/>
      <c r="J302" s="356"/>
      <c r="K302" s="314"/>
      <c r="L302" s="356"/>
      <c r="M302" s="314"/>
      <c r="N302" s="356"/>
      <c r="O302" s="314"/>
      <c r="P302" s="356"/>
      <c r="Q302" s="314"/>
      <c r="R302" s="356"/>
      <c r="S302" s="314"/>
      <c r="T302" s="356"/>
      <c r="U302" s="314"/>
      <c r="V302" s="128"/>
      <c r="W302" s="128"/>
      <c r="X302" s="128"/>
      <c r="Y302" s="128"/>
      <c r="Z302" s="128"/>
      <c r="AA302" s="128"/>
      <c r="AB302" s="128"/>
      <c r="AC302" s="128"/>
      <c r="AD302" s="85"/>
    </row>
    <row r="303" spans="1:30" ht="20.100000000000001" customHeight="1">
      <c r="A303" s="85"/>
      <c r="B303" s="85"/>
      <c r="C303" s="128"/>
      <c r="D303" s="85" t="s">
        <v>9087</v>
      </c>
      <c r="E303" s="128"/>
      <c r="F303" s="356"/>
      <c r="G303" s="314"/>
      <c r="H303" s="356"/>
      <c r="I303" s="314"/>
      <c r="J303" s="356"/>
      <c r="K303" s="314"/>
      <c r="L303" s="356"/>
      <c r="M303" s="314"/>
      <c r="N303" s="356"/>
      <c r="O303" s="314"/>
      <c r="P303" s="356"/>
      <c r="Q303" s="314"/>
      <c r="R303" s="356"/>
      <c r="S303" s="314"/>
      <c r="T303" s="356"/>
      <c r="U303" s="314"/>
      <c r="V303" s="128"/>
      <c r="W303" s="128"/>
      <c r="X303" s="128"/>
      <c r="Y303" s="128"/>
      <c r="Z303" s="128"/>
      <c r="AA303" s="128"/>
      <c r="AB303" s="128"/>
      <c r="AC303" s="128"/>
      <c r="AD303" s="85"/>
    </row>
    <row r="304" spans="1:30" ht="20.100000000000001" customHeight="1">
      <c r="A304" s="85"/>
      <c r="B304" s="85"/>
      <c r="C304" s="128"/>
      <c r="D304" s="85" t="s">
        <v>2422</v>
      </c>
      <c r="E304" s="128"/>
      <c r="F304" s="356"/>
      <c r="G304" s="314"/>
      <c r="H304" s="356"/>
      <c r="I304" s="314"/>
      <c r="J304" s="356"/>
      <c r="K304" s="314"/>
      <c r="L304" s="356"/>
      <c r="M304" s="314"/>
      <c r="N304" s="356"/>
      <c r="O304" s="314"/>
      <c r="P304" s="356"/>
      <c r="Q304" s="314"/>
      <c r="R304" s="356"/>
      <c r="S304" s="314"/>
      <c r="T304" s="356"/>
      <c r="U304" s="314"/>
      <c r="V304" s="128"/>
      <c r="W304" s="128"/>
      <c r="X304" s="128"/>
      <c r="Y304" s="128"/>
      <c r="Z304" s="128"/>
      <c r="AA304" s="128"/>
      <c r="AB304" s="128"/>
      <c r="AC304" s="128"/>
      <c r="AD304" s="85"/>
    </row>
    <row r="305" spans="1:30" ht="20.100000000000001" customHeight="1">
      <c r="A305" s="85"/>
      <c r="B305" s="85"/>
      <c r="C305" s="128"/>
      <c r="D305" s="85" t="s">
        <v>2423</v>
      </c>
      <c r="E305" s="128"/>
      <c r="F305" s="356"/>
      <c r="G305" s="314"/>
      <c r="H305" s="356"/>
      <c r="I305" s="314"/>
      <c r="J305" s="356"/>
      <c r="K305" s="314"/>
      <c r="L305" s="356"/>
      <c r="M305" s="314"/>
      <c r="N305" s="356"/>
      <c r="O305" s="314"/>
      <c r="P305" s="356"/>
      <c r="Q305" s="314"/>
      <c r="R305" s="356"/>
      <c r="S305" s="314"/>
      <c r="T305" s="356"/>
      <c r="U305" s="314"/>
      <c r="V305" s="128"/>
      <c r="W305" s="128"/>
      <c r="X305" s="128"/>
      <c r="Y305" s="128"/>
      <c r="Z305" s="128"/>
      <c r="AA305" s="128"/>
      <c r="AB305" s="128"/>
      <c r="AC305" s="128"/>
      <c r="AD305" s="85"/>
    </row>
    <row r="306" spans="1:30" ht="20.100000000000001" customHeight="1">
      <c r="A306" s="85"/>
      <c r="B306" s="85"/>
      <c r="C306" s="128"/>
      <c r="D306" s="85" t="s">
        <v>9039</v>
      </c>
      <c r="E306" s="128"/>
      <c r="F306" s="356"/>
      <c r="G306" s="314"/>
      <c r="H306" s="356"/>
      <c r="I306" s="314"/>
      <c r="J306" s="356"/>
      <c r="K306" s="314"/>
      <c r="L306" s="356"/>
      <c r="M306" s="314"/>
      <c r="N306" s="356"/>
      <c r="O306" s="314"/>
      <c r="P306" s="356"/>
      <c r="Q306" s="314"/>
      <c r="R306" s="356"/>
      <c r="S306" s="314"/>
      <c r="T306" s="356"/>
      <c r="U306" s="314"/>
      <c r="V306" s="128"/>
      <c r="W306" s="128"/>
      <c r="X306" s="128"/>
      <c r="Y306" s="128"/>
      <c r="Z306" s="128"/>
      <c r="AA306" s="128"/>
      <c r="AB306" s="128"/>
      <c r="AC306" s="128"/>
      <c r="AD306" s="85"/>
    </row>
    <row r="307" spans="1:30" ht="20.100000000000001" customHeight="1">
      <c r="A307" s="85"/>
      <c r="B307" s="85"/>
      <c r="C307" s="128"/>
      <c r="D307" s="85" t="s">
        <v>9088</v>
      </c>
      <c r="E307" s="128"/>
      <c r="F307" s="356"/>
      <c r="G307" s="314"/>
      <c r="H307" s="356"/>
      <c r="I307" s="314"/>
      <c r="J307" s="356"/>
      <c r="K307" s="314"/>
      <c r="L307" s="356"/>
      <c r="M307" s="314"/>
      <c r="N307" s="356"/>
      <c r="O307" s="314"/>
      <c r="P307" s="356"/>
      <c r="Q307" s="314"/>
      <c r="R307" s="356"/>
      <c r="S307" s="314"/>
      <c r="T307" s="356"/>
      <c r="U307" s="314"/>
      <c r="V307" s="128"/>
      <c r="W307" s="128"/>
      <c r="X307" s="128"/>
      <c r="Y307" s="128"/>
      <c r="Z307" s="128"/>
      <c r="AA307" s="128"/>
      <c r="AB307" s="128"/>
      <c r="AC307" s="128"/>
      <c r="AD307" s="85"/>
    </row>
    <row r="308" spans="1:30" ht="20.100000000000001" customHeight="1">
      <c r="A308" s="85"/>
      <c r="B308" s="85"/>
      <c r="C308" s="128"/>
      <c r="D308" s="85" t="s">
        <v>9089</v>
      </c>
      <c r="E308" s="128"/>
      <c r="F308" s="356"/>
      <c r="G308" s="314"/>
      <c r="H308" s="356"/>
      <c r="I308" s="314"/>
      <c r="J308" s="356"/>
      <c r="K308" s="314"/>
      <c r="L308" s="356"/>
      <c r="M308" s="314"/>
      <c r="N308" s="356"/>
      <c r="O308" s="314"/>
      <c r="P308" s="356"/>
      <c r="Q308" s="314"/>
      <c r="R308" s="356"/>
      <c r="S308" s="314"/>
      <c r="T308" s="356"/>
      <c r="U308" s="314"/>
      <c r="V308" s="128"/>
      <c r="W308" s="128"/>
      <c r="X308" s="128"/>
      <c r="Y308" s="128"/>
      <c r="Z308" s="128"/>
      <c r="AA308" s="128"/>
      <c r="AB308" s="128"/>
      <c r="AC308" s="128"/>
      <c r="AD308" s="85"/>
    </row>
    <row r="309" spans="1:30" ht="20.100000000000001" customHeight="1">
      <c r="A309" s="85"/>
      <c r="B309" s="85"/>
      <c r="C309" s="128"/>
      <c r="D309" s="85" t="s">
        <v>9040</v>
      </c>
      <c r="E309" s="128"/>
      <c r="F309" s="356"/>
      <c r="G309" s="314"/>
      <c r="H309" s="356"/>
      <c r="I309" s="314"/>
      <c r="J309" s="356"/>
      <c r="K309" s="314"/>
      <c r="L309" s="356"/>
      <c r="M309" s="314"/>
      <c r="N309" s="356"/>
      <c r="O309" s="314"/>
      <c r="P309" s="356"/>
      <c r="Q309" s="314"/>
      <c r="R309" s="356"/>
      <c r="S309" s="314"/>
      <c r="T309" s="356"/>
      <c r="U309" s="314"/>
      <c r="V309" s="128"/>
      <c r="W309" s="128"/>
      <c r="X309" s="128"/>
      <c r="Y309" s="128"/>
      <c r="Z309" s="128"/>
      <c r="AA309" s="128"/>
      <c r="AB309" s="128"/>
      <c r="AC309" s="128"/>
      <c r="AD309" s="85"/>
    </row>
    <row r="310" spans="1:30" ht="20.100000000000001" customHeight="1">
      <c r="A310" s="85"/>
      <c r="B310" s="85"/>
      <c r="C310" s="128"/>
      <c r="D310" s="85" t="s">
        <v>9090</v>
      </c>
      <c r="E310" s="128"/>
      <c r="F310" s="356"/>
      <c r="G310" s="314"/>
      <c r="H310" s="356"/>
      <c r="I310" s="314"/>
      <c r="J310" s="356"/>
      <c r="K310" s="314"/>
      <c r="L310" s="356"/>
      <c r="M310" s="314"/>
      <c r="N310" s="356"/>
      <c r="O310" s="314"/>
      <c r="P310" s="356"/>
      <c r="Q310" s="314"/>
      <c r="R310" s="356"/>
      <c r="S310" s="314"/>
      <c r="T310" s="356"/>
      <c r="U310" s="314"/>
      <c r="V310" s="128"/>
      <c r="W310" s="128"/>
      <c r="X310" s="128"/>
      <c r="Y310" s="128"/>
      <c r="Z310" s="128"/>
      <c r="AA310" s="128"/>
      <c r="AB310" s="128"/>
      <c r="AC310" s="128"/>
      <c r="AD310" s="85"/>
    </row>
    <row r="311" spans="1:30" ht="20.100000000000001" customHeight="1">
      <c r="A311" s="85"/>
      <c r="B311" s="85"/>
      <c r="C311" s="128"/>
      <c r="D311" s="85" t="s">
        <v>9091</v>
      </c>
      <c r="E311" s="128"/>
      <c r="F311" s="356"/>
      <c r="G311" s="314"/>
      <c r="H311" s="356"/>
      <c r="I311" s="314"/>
      <c r="J311" s="356"/>
      <c r="K311" s="314"/>
      <c r="L311" s="356"/>
      <c r="M311" s="314"/>
      <c r="N311" s="356"/>
      <c r="O311" s="314"/>
      <c r="P311" s="356"/>
      <c r="Q311" s="314"/>
      <c r="R311" s="356"/>
      <c r="S311" s="314"/>
      <c r="T311" s="356"/>
      <c r="U311" s="314"/>
      <c r="V311" s="128"/>
      <c r="W311" s="128"/>
      <c r="X311" s="128"/>
      <c r="Y311" s="128"/>
      <c r="Z311" s="128"/>
      <c r="AA311" s="128"/>
      <c r="AB311" s="128"/>
      <c r="AC311" s="128"/>
      <c r="AD311" s="85"/>
    </row>
    <row r="312" spans="1:30" ht="20.100000000000001" customHeight="1">
      <c r="A312" s="85"/>
      <c r="B312" s="85"/>
      <c r="C312" s="128"/>
      <c r="D312" s="85" t="s">
        <v>9092</v>
      </c>
      <c r="E312" s="128"/>
      <c r="F312" s="356"/>
      <c r="G312" s="314"/>
      <c r="H312" s="356"/>
      <c r="I312" s="314"/>
      <c r="J312" s="356"/>
      <c r="K312" s="314"/>
      <c r="L312" s="356"/>
      <c r="M312" s="314"/>
      <c r="N312" s="356"/>
      <c r="O312" s="314"/>
      <c r="P312" s="356"/>
      <c r="Q312" s="314"/>
      <c r="R312" s="356"/>
      <c r="S312" s="314"/>
      <c r="T312" s="356"/>
      <c r="U312" s="314"/>
      <c r="V312" s="128"/>
      <c r="W312" s="128"/>
      <c r="X312" s="128"/>
      <c r="Y312" s="128"/>
      <c r="Z312" s="128"/>
      <c r="AA312" s="128"/>
      <c r="AB312" s="128"/>
      <c r="AC312" s="128"/>
      <c r="AD312" s="85"/>
    </row>
    <row r="313" spans="1:30" ht="20.100000000000001" customHeight="1">
      <c r="A313" s="85"/>
      <c r="B313" s="85"/>
      <c r="C313" s="128"/>
      <c r="D313" s="85" t="s">
        <v>9093</v>
      </c>
      <c r="E313" s="128"/>
      <c r="F313" s="356"/>
      <c r="G313" s="314"/>
      <c r="H313" s="356"/>
      <c r="I313" s="314"/>
      <c r="J313" s="356"/>
      <c r="K313" s="314"/>
      <c r="L313" s="356"/>
      <c r="M313" s="314"/>
      <c r="N313" s="356"/>
      <c r="O313" s="314"/>
      <c r="P313" s="356"/>
      <c r="Q313" s="314"/>
      <c r="R313" s="356"/>
      <c r="S313" s="314"/>
      <c r="T313" s="356"/>
      <c r="U313" s="314"/>
      <c r="V313" s="128"/>
      <c r="W313" s="128"/>
      <c r="X313" s="128"/>
      <c r="Y313" s="128"/>
      <c r="Z313" s="128"/>
      <c r="AA313" s="128"/>
      <c r="AB313" s="128"/>
      <c r="AC313" s="128"/>
      <c r="AD313" s="85"/>
    </row>
    <row r="314" spans="1:30" ht="20.100000000000001" customHeight="1">
      <c r="A314" s="85"/>
      <c r="B314" s="85"/>
      <c r="C314" s="128"/>
      <c r="D314" s="85" t="s">
        <v>3232</v>
      </c>
      <c r="E314" s="128"/>
      <c r="F314" s="356"/>
      <c r="G314" s="314"/>
      <c r="H314" s="356"/>
      <c r="I314" s="314"/>
      <c r="J314" s="356"/>
      <c r="K314" s="314"/>
      <c r="L314" s="356"/>
      <c r="M314" s="314"/>
      <c r="N314" s="356"/>
      <c r="O314" s="314"/>
      <c r="P314" s="356"/>
      <c r="Q314" s="314"/>
      <c r="R314" s="356"/>
      <c r="S314" s="314"/>
      <c r="T314" s="356"/>
      <c r="U314" s="314"/>
      <c r="V314" s="128"/>
      <c r="W314" s="128"/>
      <c r="X314" s="128"/>
      <c r="Y314" s="128"/>
      <c r="Z314" s="128"/>
      <c r="AA314" s="128"/>
      <c r="AB314" s="128"/>
      <c r="AC314" s="128"/>
      <c r="AD314" s="85"/>
    </row>
    <row r="315" spans="1:30" ht="20.100000000000001" customHeight="1">
      <c r="A315" s="85"/>
      <c r="B315" s="85"/>
      <c r="C315" s="128"/>
      <c r="D315" s="85" t="s">
        <v>9041</v>
      </c>
      <c r="E315" s="128"/>
      <c r="F315" s="356"/>
      <c r="G315" s="314"/>
      <c r="H315" s="356"/>
      <c r="I315" s="314"/>
      <c r="J315" s="356"/>
      <c r="K315" s="314"/>
      <c r="L315" s="356"/>
      <c r="M315" s="314"/>
      <c r="N315" s="356"/>
      <c r="O315" s="314"/>
      <c r="P315" s="356"/>
      <c r="Q315" s="314"/>
      <c r="R315" s="356"/>
      <c r="S315" s="314"/>
      <c r="T315" s="356"/>
      <c r="U315" s="314"/>
      <c r="V315" s="128"/>
      <c r="W315" s="128"/>
      <c r="X315" s="128"/>
      <c r="Y315" s="128"/>
      <c r="Z315" s="128"/>
      <c r="AA315" s="128"/>
      <c r="AB315" s="128"/>
      <c r="AC315" s="128"/>
      <c r="AD315" s="85"/>
    </row>
    <row r="316" spans="1:30" ht="20.100000000000001" customHeight="1">
      <c r="A316" s="85"/>
      <c r="B316" s="85"/>
      <c r="C316" s="128"/>
      <c r="D316" s="85" t="s">
        <v>9094</v>
      </c>
      <c r="E316" s="128"/>
      <c r="F316" s="356"/>
      <c r="G316" s="314"/>
      <c r="H316" s="356"/>
      <c r="I316" s="314"/>
      <c r="J316" s="356"/>
      <c r="K316" s="314"/>
      <c r="L316" s="356"/>
      <c r="M316" s="314"/>
      <c r="N316" s="356"/>
      <c r="O316" s="314"/>
      <c r="P316" s="356"/>
      <c r="Q316" s="314"/>
      <c r="R316" s="356"/>
      <c r="S316" s="314"/>
      <c r="T316" s="356"/>
      <c r="U316" s="314"/>
      <c r="V316" s="128"/>
      <c r="W316" s="128"/>
      <c r="X316" s="128"/>
      <c r="Y316" s="128"/>
      <c r="Z316" s="128"/>
      <c r="AA316" s="128"/>
      <c r="AB316" s="128"/>
      <c r="AC316" s="128"/>
      <c r="AD316" s="85"/>
    </row>
    <row r="317" spans="1:30" ht="20.100000000000001" customHeight="1">
      <c r="A317" s="85"/>
      <c r="B317" s="85"/>
      <c r="C317" s="128"/>
      <c r="D317" s="85" t="s">
        <v>3231</v>
      </c>
      <c r="E317" s="128"/>
      <c r="F317" s="356"/>
      <c r="G317" s="314"/>
      <c r="H317" s="356"/>
      <c r="I317" s="314"/>
      <c r="J317" s="356"/>
      <c r="K317" s="314"/>
      <c r="L317" s="356"/>
      <c r="M317" s="314"/>
      <c r="N317" s="356"/>
      <c r="O317" s="314"/>
      <c r="P317" s="356"/>
      <c r="Q317" s="314"/>
      <c r="R317" s="356"/>
      <c r="S317" s="314"/>
      <c r="T317" s="356"/>
      <c r="U317" s="314"/>
      <c r="V317" s="128"/>
      <c r="W317" s="128"/>
      <c r="X317" s="128"/>
      <c r="Y317" s="128"/>
      <c r="Z317" s="128"/>
      <c r="AA317" s="128"/>
      <c r="AB317" s="128"/>
      <c r="AC317" s="128"/>
      <c r="AD317" s="85"/>
    </row>
    <row r="318" spans="1:30" ht="20.100000000000001" customHeight="1">
      <c r="A318" s="85"/>
      <c r="B318" s="85"/>
      <c r="C318" s="128"/>
      <c r="D318" s="85" t="s">
        <v>9042</v>
      </c>
      <c r="E318" s="128"/>
      <c r="F318" s="356"/>
      <c r="G318" s="314"/>
      <c r="H318" s="356"/>
      <c r="I318" s="314"/>
      <c r="J318" s="356"/>
      <c r="K318" s="314"/>
      <c r="L318" s="356"/>
      <c r="M318" s="314"/>
      <c r="N318" s="356"/>
      <c r="O318" s="314"/>
      <c r="P318" s="356"/>
      <c r="Q318" s="314"/>
      <c r="R318" s="356"/>
      <c r="S318" s="314"/>
      <c r="T318" s="356"/>
      <c r="U318" s="314"/>
      <c r="V318" s="128"/>
      <c r="W318" s="128"/>
      <c r="X318" s="128"/>
      <c r="Y318" s="128"/>
      <c r="Z318" s="128"/>
      <c r="AA318" s="128"/>
      <c r="AB318" s="128"/>
      <c r="AC318" s="128"/>
      <c r="AD318" s="85"/>
    </row>
    <row r="319" spans="1:30" ht="20.100000000000001" customHeight="1">
      <c r="A319" s="85"/>
      <c r="B319" s="85"/>
      <c r="C319" s="128"/>
      <c r="D319" s="85" t="s">
        <v>3230</v>
      </c>
      <c r="E319" s="128"/>
      <c r="F319" s="356"/>
      <c r="G319" s="314"/>
      <c r="H319" s="356"/>
      <c r="I319" s="314"/>
      <c r="J319" s="356"/>
      <c r="K319" s="314"/>
      <c r="L319" s="356"/>
      <c r="M319" s="314"/>
      <c r="N319" s="356"/>
      <c r="O319" s="314"/>
      <c r="P319" s="356"/>
      <c r="Q319" s="314"/>
      <c r="R319" s="356"/>
      <c r="S319" s="314"/>
      <c r="T319" s="356"/>
      <c r="U319" s="314"/>
      <c r="V319" s="128"/>
      <c r="W319" s="128"/>
      <c r="X319" s="128"/>
      <c r="Y319" s="128"/>
      <c r="Z319" s="128"/>
      <c r="AA319" s="128"/>
      <c r="AB319" s="128"/>
      <c r="AC319" s="128"/>
      <c r="AD319" s="85"/>
    </row>
    <row r="320" spans="1:30" ht="20.100000000000001" customHeight="1">
      <c r="A320" s="85"/>
      <c r="B320" s="85"/>
      <c r="C320" s="128"/>
      <c r="D320" s="85" t="s">
        <v>1959</v>
      </c>
      <c r="E320" s="128"/>
      <c r="F320" s="356"/>
      <c r="G320" s="314"/>
      <c r="H320" s="356"/>
      <c r="I320" s="314"/>
      <c r="J320" s="356"/>
      <c r="K320" s="314"/>
      <c r="L320" s="356"/>
      <c r="M320" s="314"/>
      <c r="N320" s="356"/>
      <c r="O320" s="314"/>
      <c r="P320" s="356"/>
      <c r="Q320" s="314"/>
      <c r="R320" s="356"/>
      <c r="S320" s="314"/>
      <c r="T320" s="356"/>
      <c r="U320" s="314"/>
      <c r="V320" s="128"/>
      <c r="W320" s="128"/>
      <c r="X320" s="128"/>
      <c r="Y320" s="128"/>
      <c r="Z320" s="128"/>
      <c r="AA320" s="128"/>
      <c r="AB320" s="128"/>
      <c r="AC320" s="128"/>
      <c r="AD320" s="85"/>
    </row>
    <row r="321" spans="1:30" ht="20.100000000000001" customHeight="1">
      <c r="A321" s="85"/>
      <c r="B321" s="85"/>
      <c r="C321" s="128"/>
      <c r="D321" s="85" t="s">
        <v>1960</v>
      </c>
      <c r="E321" s="128"/>
      <c r="F321" s="356"/>
      <c r="G321" s="314"/>
      <c r="H321" s="356"/>
      <c r="I321" s="314"/>
      <c r="J321" s="356"/>
      <c r="K321" s="314"/>
      <c r="L321" s="356"/>
      <c r="M321" s="314"/>
      <c r="N321" s="356"/>
      <c r="O321" s="314"/>
      <c r="P321" s="356"/>
      <c r="Q321" s="314"/>
      <c r="R321" s="356"/>
      <c r="S321" s="314"/>
      <c r="T321" s="356"/>
      <c r="U321" s="314"/>
      <c r="V321" s="128"/>
      <c r="W321" s="128"/>
      <c r="X321" s="128"/>
      <c r="Y321" s="128"/>
      <c r="Z321" s="128"/>
      <c r="AA321" s="128"/>
      <c r="AB321" s="128"/>
      <c r="AC321" s="128"/>
      <c r="AD321" s="85"/>
    </row>
    <row r="322" spans="1:30" ht="20.100000000000001" customHeight="1">
      <c r="A322" s="476" t="s">
        <v>3137</v>
      </c>
      <c r="B322" s="476" t="s">
        <v>1214</v>
      </c>
      <c r="C322" s="473" t="s">
        <v>3199</v>
      </c>
      <c r="D322" s="476" t="s">
        <v>2420</v>
      </c>
      <c r="E322" s="473" t="s">
        <v>7646</v>
      </c>
      <c r="F322" s="443"/>
      <c r="G322" s="444"/>
      <c r="H322" s="443"/>
      <c r="I322" s="444"/>
      <c r="J322" s="443"/>
      <c r="K322" s="444"/>
      <c r="L322" s="443"/>
      <c r="M322" s="444"/>
      <c r="N322" s="443"/>
      <c r="O322" s="444"/>
      <c r="P322" s="443"/>
      <c r="Q322" s="444"/>
      <c r="R322" s="443"/>
      <c r="S322" s="444"/>
      <c r="T322" s="443"/>
      <c r="U322" s="444"/>
      <c r="V322" s="473" t="s">
        <v>7010</v>
      </c>
      <c r="W322" s="473" t="s">
        <v>7010</v>
      </c>
      <c r="X322" s="473" t="s">
        <v>7010</v>
      </c>
      <c r="Y322" s="473" t="s">
        <v>7010</v>
      </c>
      <c r="Z322" s="473" t="s">
        <v>7010</v>
      </c>
      <c r="AA322" s="473" t="s">
        <v>7010</v>
      </c>
      <c r="AB322" s="473" t="s">
        <v>7010</v>
      </c>
      <c r="AC322" s="473" t="s">
        <v>7010</v>
      </c>
      <c r="AD322" s="476"/>
    </row>
    <row r="323" spans="1:30" ht="20.100000000000001" customHeight="1">
      <c r="A323" s="85"/>
      <c r="B323" s="85"/>
      <c r="C323" s="128"/>
      <c r="D323" s="85" t="s">
        <v>2421</v>
      </c>
      <c r="E323" s="128"/>
      <c r="F323" s="356"/>
      <c r="G323" s="314"/>
      <c r="H323" s="356"/>
      <c r="I323" s="314"/>
      <c r="J323" s="356"/>
      <c r="K323" s="314"/>
      <c r="L323" s="356"/>
      <c r="M323" s="314"/>
      <c r="N323" s="356"/>
      <c r="O323" s="314"/>
      <c r="P323" s="356"/>
      <c r="Q323" s="314"/>
      <c r="R323" s="356"/>
      <c r="S323" s="314"/>
      <c r="T323" s="356"/>
      <c r="U323" s="314"/>
      <c r="V323" s="128"/>
      <c r="W323" s="128"/>
      <c r="X323" s="128"/>
      <c r="Y323" s="128"/>
      <c r="Z323" s="128"/>
      <c r="AA323" s="128"/>
      <c r="AB323" s="128"/>
      <c r="AC323" s="128"/>
      <c r="AD323" s="85"/>
    </row>
    <row r="324" spans="1:30" ht="20.100000000000001" customHeight="1">
      <c r="A324" s="85"/>
      <c r="B324" s="85"/>
      <c r="C324" s="128"/>
      <c r="D324" s="85" t="s">
        <v>9087</v>
      </c>
      <c r="E324" s="128"/>
      <c r="F324" s="356"/>
      <c r="G324" s="314"/>
      <c r="H324" s="356"/>
      <c r="I324" s="314"/>
      <c r="J324" s="356"/>
      <c r="K324" s="314"/>
      <c r="L324" s="356"/>
      <c r="M324" s="314"/>
      <c r="N324" s="356"/>
      <c r="O324" s="314"/>
      <c r="P324" s="356"/>
      <c r="Q324" s="314"/>
      <c r="R324" s="356"/>
      <c r="S324" s="314"/>
      <c r="T324" s="356"/>
      <c r="U324" s="314"/>
      <c r="V324" s="128"/>
      <c r="W324" s="128"/>
      <c r="X324" s="128"/>
      <c r="Y324" s="128"/>
      <c r="Z324" s="128"/>
      <c r="AA324" s="128"/>
      <c r="AB324" s="128"/>
      <c r="AC324" s="128"/>
      <c r="AD324" s="85"/>
    </row>
    <row r="325" spans="1:30" ht="20.100000000000001" customHeight="1">
      <c r="A325" s="85"/>
      <c r="B325" s="85"/>
      <c r="C325" s="128"/>
      <c r="D325" s="85" t="s">
        <v>2422</v>
      </c>
      <c r="E325" s="128"/>
      <c r="F325" s="356"/>
      <c r="G325" s="314"/>
      <c r="H325" s="356"/>
      <c r="I325" s="314"/>
      <c r="J325" s="356"/>
      <c r="K325" s="314"/>
      <c r="L325" s="356"/>
      <c r="M325" s="314"/>
      <c r="N325" s="356"/>
      <c r="O325" s="314"/>
      <c r="P325" s="356"/>
      <c r="Q325" s="314"/>
      <c r="R325" s="356"/>
      <c r="S325" s="314"/>
      <c r="T325" s="356"/>
      <c r="U325" s="314"/>
      <c r="V325" s="128"/>
      <c r="W325" s="128"/>
      <c r="X325" s="128"/>
      <c r="Y325" s="128"/>
      <c r="Z325" s="128"/>
      <c r="AA325" s="128"/>
      <c r="AB325" s="128"/>
      <c r="AC325" s="128"/>
      <c r="AD325" s="85"/>
    </row>
    <row r="326" spans="1:30" ht="20.100000000000001" customHeight="1">
      <c r="A326" s="85"/>
      <c r="B326" s="85"/>
      <c r="C326" s="128"/>
      <c r="D326" s="85" t="s">
        <v>2423</v>
      </c>
      <c r="E326" s="128"/>
      <c r="F326" s="356"/>
      <c r="G326" s="314"/>
      <c r="H326" s="356"/>
      <c r="I326" s="314"/>
      <c r="J326" s="356"/>
      <c r="K326" s="314"/>
      <c r="L326" s="356"/>
      <c r="M326" s="314"/>
      <c r="N326" s="356"/>
      <c r="O326" s="314"/>
      <c r="P326" s="356"/>
      <c r="Q326" s="314"/>
      <c r="R326" s="356"/>
      <c r="S326" s="314"/>
      <c r="T326" s="356"/>
      <c r="U326" s="314"/>
      <c r="V326" s="128"/>
      <c r="W326" s="128"/>
      <c r="X326" s="128"/>
      <c r="Y326" s="128"/>
      <c r="Z326" s="128"/>
      <c r="AA326" s="128"/>
      <c r="AB326" s="128"/>
      <c r="AC326" s="128"/>
      <c r="AD326" s="85"/>
    </row>
    <row r="327" spans="1:30" ht="20.100000000000001" customHeight="1">
      <c r="A327" s="85"/>
      <c r="B327" s="85"/>
      <c r="C327" s="128"/>
      <c r="D327" s="85" t="s">
        <v>9039</v>
      </c>
      <c r="E327" s="128"/>
      <c r="F327" s="356"/>
      <c r="G327" s="314"/>
      <c r="H327" s="356"/>
      <c r="I327" s="314"/>
      <c r="J327" s="356"/>
      <c r="K327" s="314"/>
      <c r="L327" s="356"/>
      <c r="M327" s="314"/>
      <c r="N327" s="356"/>
      <c r="O327" s="314"/>
      <c r="P327" s="356"/>
      <c r="Q327" s="314"/>
      <c r="R327" s="356"/>
      <c r="S327" s="314"/>
      <c r="T327" s="356"/>
      <c r="U327" s="314"/>
      <c r="V327" s="128"/>
      <c r="W327" s="128"/>
      <c r="X327" s="128"/>
      <c r="Y327" s="128"/>
      <c r="Z327" s="128"/>
      <c r="AA327" s="128"/>
      <c r="AB327" s="128"/>
      <c r="AC327" s="128"/>
      <c r="AD327" s="85"/>
    </row>
    <row r="328" spans="1:30" ht="20.100000000000001" customHeight="1">
      <c r="A328" s="85"/>
      <c r="B328" s="85"/>
      <c r="C328" s="128"/>
      <c r="D328" s="85" t="s">
        <v>9088</v>
      </c>
      <c r="E328" s="128"/>
      <c r="F328" s="356"/>
      <c r="G328" s="314"/>
      <c r="H328" s="356"/>
      <c r="I328" s="314"/>
      <c r="J328" s="356"/>
      <c r="K328" s="314"/>
      <c r="L328" s="356"/>
      <c r="M328" s="314"/>
      <c r="N328" s="356"/>
      <c r="O328" s="314"/>
      <c r="P328" s="356"/>
      <c r="Q328" s="314"/>
      <c r="R328" s="356"/>
      <c r="S328" s="314"/>
      <c r="T328" s="356"/>
      <c r="U328" s="314"/>
      <c r="V328" s="128"/>
      <c r="W328" s="128"/>
      <c r="X328" s="128"/>
      <c r="Y328" s="128"/>
      <c r="Z328" s="128"/>
      <c r="AA328" s="128"/>
      <c r="AB328" s="128"/>
      <c r="AC328" s="128"/>
      <c r="AD328" s="85"/>
    </row>
    <row r="329" spans="1:30" ht="20.100000000000001" customHeight="1">
      <c r="A329" s="85"/>
      <c r="B329" s="85"/>
      <c r="C329" s="128"/>
      <c r="D329" s="85" t="s">
        <v>9089</v>
      </c>
      <c r="E329" s="128"/>
      <c r="F329" s="356"/>
      <c r="G329" s="314"/>
      <c r="H329" s="356"/>
      <c r="I329" s="314"/>
      <c r="J329" s="356"/>
      <c r="K329" s="314"/>
      <c r="L329" s="356"/>
      <c r="M329" s="314"/>
      <c r="N329" s="356"/>
      <c r="O329" s="314"/>
      <c r="P329" s="356"/>
      <c r="Q329" s="314"/>
      <c r="R329" s="356"/>
      <c r="S329" s="314"/>
      <c r="T329" s="356"/>
      <c r="U329" s="314"/>
      <c r="V329" s="128"/>
      <c r="W329" s="128"/>
      <c r="X329" s="128"/>
      <c r="Y329" s="128"/>
      <c r="Z329" s="128"/>
      <c r="AA329" s="128"/>
      <c r="AB329" s="128"/>
      <c r="AC329" s="128"/>
      <c r="AD329" s="85"/>
    </row>
    <row r="330" spans="1:30" ht="20.100000000000001" customHeight="1">
      <c r="A330" s="85"/>
      <c r="B330" s="85"/>
      <c r="C330" s="128"/>
      <c r="D330" s="85" t="s">
        <v>9040</v>
      </c>
      <c r="E330" s="128"/>
      <c r="F330" s="356"/>
      <c r="G330" s="314"/>
      <c r="H330" s="356"/>
      <c r="I330" s="314"/>
      <c r="J330" s="356"/>
      <c r="K330" s="314"/>
      <c r="L330" s="356"/>
      <c r="M330" s="314"/>
      <c r="N330" s="356"/>
      <c r="O330" s="314"/>
      <c r="P330" s="356"/>
      <c r="Q330" s="314"/>
      <c r="R330" s="356"/>
      <c r="S330" s="314"/>
      <c r="T330" s="356"/>
      <c r="U330" s="314"/>
      <c r="V330" s="128"/>
      <c r="W330" s="128"/>
      <c r="X330" s="128"/>
      <c r="Y330" s="128"/>
      <c r="Z330" s="128"/>
      <c r="AA330" s="128"/>
      <c r="AB330" s="128"/>
      <c r="AC330" s="128"/>
      <c r="AD330" s="85"/>
    </row>
    <row r="331" spans="1:30" ht="20.100000000000001" customHeight="1">
      <c r="A331" s="85"/>
      <c r="B331" s="85"/>
      <c r="C331" s="128"/>
      <c r="D331" s="85" t="s">
        <v>9090</v>
      </c>
      <c r="E331" s="128"/>
      <c r="F331" s="356"/>
      <c r="G331" s="314"/>
      <c r="H331" s="356"/>
      <c r="I331" s="314"/>
      <c r="J331" s="356"/>
      <c r="K331" s="314"/>
      <c r="L331" s="356"/>
      <c r="M331" s="314"/>
      <c r="N331" s="356"/>
      <c r="O331" s="314"/>
      <c r="P331" s="356"/>
      <c r="Q331" s="314"/>
      <c r="R331" s="356"/>
      <c r="S331" s="314"/>
      <c r="T331" s="356"/>
      <c r="U331" s="314"/>
      <c r="V331" s="128"/>
      <c r="W331" s="128"/>
      <c r="X331" s="128"/>
      <c r="Y331" s="128"/>
      <c r="Z331" s="128"/>
      <c r="AA331" s="128"/>
      <c r="AB331" s="128"/>
      <c r="AC331" s="128"/>
      <c r="AD331" s="85"/>
    </row>
    <row r="332" spans="1:30" ht="20.100000000000001" customHeight="1">
      <c r="A332" s="85"/>
      <c r="B332" s="85"/>
      <c r="C332" s="128"/>
      <c r="D332" s="85" t="s">
        <v>9091</v>
      </c>
      <c r="E332" s="128"/>
      <c r="F332" s="356"/>
      <c r="G332" s="314"/>
      <c r="H332" s="356"/>
      <c r="I332" s="314"/>
      <c r="J332" s="356"/>
      <c r="K332" s="314"/>
      <c r="L332" s="356"/>
      <c r="M332" s="314"/>
      <c r="N332" s="356"/>
      <c r="O332" s="314"/>
      <c r="P332" s="356"/>
      <c r="Q332" s="314"/>
      <c r="R332" s="356"/>
      <c r="S332" s="314"/>
      <c r="T332" s="356"/>
      <c r="U332" s="314"/>
      <c r="V332" s="128"/>
      <c r="W332" s="128"/>
      <c r="X332" s="128"/>
      <c r="Y332" s="128"/>
      <c r="Z332" s="128"/>
      <c r="AA332" s="128"/>
      <c r="AB332" s="128"/>
      <c r="AC332" s="128"/>
      <c r="AD332" s="85"/>
    </row>
    <row r="333" spans="1:30" ht="20.100000000000001" customHeight="1">
      <c r="A333" s="85"/>
      <c r="B333" s="85"/>
      <c r="C333" s="128"/>
      <c r="D333" s="85" t="s">
        <v>9092</v>
      </c>
      <c r="E333" s="128"/>
      <c r="F333" s="356"/>
      <c r="G333" s="314"/>
      <c r="H333" s="356"/>
      <c r="I333" s="314"/>
      <c r="J333" s="356"/>
      <c r="K333" s="314"/>
      <c r="L333" s="356"/>
      <c r="M333" s="314"/>
      <c r="N333" s="356"/>
      <c r="O333" s="314"/>
      <c r="P333" s="356"/>
      <c r="Q333" s="314"/>
      <c r="R333" s="356"/>
      <c r="S333" s="314"/>
      <c r="T333" s="356"/>
      <c r="U333" s="314"/>
      <c r="V333" s="128"/>
      <c r="W333" s="128"/>
      <c r="X333" s="128"/>
      <c r="Y333" s="128"/>
      <c r="Z333" s="128"/>
      <c r="AA333" s="128"/>
      <c r="AB333" s="128"/>
      <c r="AC333" s="128"/>
      <c r="AD333" s="85"/>
    </row>
    <row r="334" spans="1:30" ht="20.100000000000001" customHeight="1">
      <c r="A334" s="85"/>
      <c r="B334" s="85"/>
      <c r="C334" s="128"/>
      <c r="D334" s="85" t="s">
        <v>9093</v>
      </c>
      <c r="E334" s="128"/>
      <c r="F334" s="356"/>
      <c r="G334" s="314"/>
      <c r="H334" s="356"/>
      <c r="I334" s="314"/>
      <c r="J334" s="356"/>
      <c r="K334" s="314"/>
      <c r="L334" s="356"/>
      <c r="M334" s="314"/>
      <c r="N334" s="356"/>
      <c r="O334" s="314"/>
      <c r="P334" s="356"/>
      <c r="Q334" s="314"/>
      <c r="R334" s="356"/>
      <c r="S334" s="314"/>
      <c r="T334" s="356"/>
      <c r="U334" s="314"/>
      <c r="V334" s="128"/>
      <c r="W334" s="128"/>
      <c r="X334" s="128"/>
      <c r="Y334" s="128"/>
      <c r="Z334" s="128"/>
      <c r="AA334" s="128"/>
      <c r="AB334" s="128"/>
      <c r="AC334" s="128"/>
      <c r="AD334" s="85"/>
    </row>
    <row r="335" spans="1:30" ht="20.100000000000001" customHeight="1">
      <c r="A335" s="85"/>
      <c r="B335" s="85"/>
      <c r="C335" s="128"/>
      <c r="D335" s="85" t="s">
        <v>3232</v>
      </c>
      <c r="E335" s="128"/>
      <c r="F335" s="356"/>
      <c r="G335" s="314"/>
      <c r="H335" s="356"/>
      <c r="I335" s="314"/>
      <c r="J335" s="356"/>
      <c r="K335" s="314"/>
      <c r="L335" s="356"/>
      <c r="M335" s="314"/>
      <c r="N335" s="356"/>
      <c r="O335" s="314"/>
      <c r="P335" s="356"/>
      <c r="Q335" s="314"/>
      <c r="R335" s="356"/>
      <c r="S335" s="314"/>
      <c r="T335" s="356"/>
      <c r="U335" s="314"/>
      <c r="V335" s="128"/>
      <c r="W335" s="128"/>
      <c r="X335" s="128"/>
      <c r="Y335" s="128"/>
      <c r="Z335" s="128"/>
      <c r="AA335" s="128"/>
      <c r="AB335" s="128"/>
      <c r="AC335" s="128"/>
      <c r="AD335" s="85"/>
    </row>
    <row r="336" spans="1:30" ht="20.100000000000001" customHeight="1">
      <c r="A336" s="85"/>
      <c r="B336" s="85"/>
      <c r="C336" s="128"/>
      <c r="D336" s="85" t="s">
        <v>9041</v>
      </c>
      <c r="E336" s="128"/>
      <c r="F336" s="356"/>
      <c r="G336" s="314"/>
      <c r="H336" s="356"/>
      <c r="I336" s="314"/>
      <c r="J336" s="356"/>
      <c r="K336" s="314"/>
      <c r="L336" s="356"/>
      <c r="M336" s="314"/>
      <c r="N336" s="356"/>
      <c r="O336" s="314"/>
      <c r="P336" s="356"/>
      <c r="Q336" s="314"/>
      <c r="R336" s="356"/>
      <c r="S336" s="314"/>
      <c r="T336" s="356"/>
      <c r="U336" s="314"/>
      <c r="V336" s="128"/>
      <c r="W336" s="128"/>
      <c r="X336" s="128"/>
      <c r="Y336" s="128"/>
      <c r="Z336" s="128"/>
      <c r="AA336" s="128"/>
      <c r="AB336" s="128"/>
      <c r="AC336" s="128"/>
      <c r="AD336" s="85"/>
    </row>
    <row r="337" spans="1:30" ht="20.100000000000001" customHeight="1">
      <c r="A337" s="85"/>
      <c r="B337" s="85"/>
      <c r="C337" s="128"/>
      <c r="D337" s="85" t="s">
        <v>9094</v>
      </c>
      <c r="E337" s="128"/>
      <c r="F337" s="356"/>
      <c r="G337" s="314"/>
      <c r="H337" s="356"/>
      <c r="I337" s="314"/>
      <c r="J337" s="356"/>
      <c r="K337" s="314"/>
      <c r="L337" s="356"/>
      <c r="M337" s="314"/>
      <c r="N337" s="356"/>
      <c r="O337" s="314"/>
      <c r="P337" s="356"/>
      <c r="Q337" s="314"/>
      <c r="R337" s="356"/>
      <c r="S337" s="314"/>
      <c r="T337" s="356"/>
      <c r="U337" s="314"/>
      <c r="V337" s="128"/>
      <c r="W337" s="128"/>
      <c r="X337" s="128"/>
      <c r="Y337" s="128"/>
      <c r="Z337" s="128"/>
      <c r="AA337" s="128"/>
      <c r="AB337" s="128"/>
      <c r="AC337" s="128"/>
      <c r="AD337" s="85"/>
    </row>
    <row r="338" spans="1:30" ht="20.100000000000001" customHeight="1">
      <c r="A338" s="85"/>
      <c r="B338" s="85"/>
      <c r="C338" s="128"/>
      <c r="D338" s="85" t="s">
        <v>3231</v>
      </c>
      <c r="E338" s="128"/>
      <c r="F338" s="356"/>
      <c r="G338" s="314"/>
      <c r="H338" s="356"/>
      <c r="I338" s="314"/>
      <c r="J338" s="356"/>
      <c r="K338" s="314"/>
      <c r="L338" s="356"/>
      <c r="M338" s="314"/>
      <c r="N338" s="356"/>
      <c r="O338" s="314"/>
      <c r="P338" s="356"/>
      <c r="Q338" s="314"/>
      <c r="R338" s="356"/>
      <c r="S338" s="314"/>
      <c r="T338" s="356"/>
      <c r="U338" s="314"/>
      <c r="V338" s="128"/>
      <c r="W338" s="128"/>
      <c r="X338" s="128"/>
      <c r="Y338" s="128"/>
      <c r="Z338" s="128"/>
      <c r="AA338" s="128"/>
      <c r="AB338" s="128"/>
      <c r="AC338" s="128"/>
      <c r="AD338" s="85"/>
    </row>
    <row r="339" spans="1:30" ht="20.100000000000001" customHeight="1">
      <c r="A339" s="85"/>
      <c r="B339" s="85"/>
      <c r="C339" s="128"/>
      <c r="D339" s="85" t="s">
        <v>9042</v>
      </c>
      <c r="E339" s="128"/>
      <c r="F339" s="356"/>
      <c r="G339" s="314"/>
      <c r="H339" s="356"/>
      <c r="I339" s="314"/>
      <c r="J339" s="356"/>
      <c r="K339" s="314"/>
      <c r="L339" s="356"/>
      <c r="M339" s="314"/>
      <c r="N339" s="356"/>
      <c r="O339" s="314"/>
      <c r="P339" s="356"/>
      <c r="Q339" s="314"/>
      <c r="R339" s="356"/>
      <c r="S339" s="314"/>
      <c r="T339" s="356"/>
      <c r="U339" s="314"/>
      <c r="V339" s="128"/>
      <c r="W339" s="128"/>
      <c r="X339" s="128"/>
      <c r="Y339" s="128"/>
      <c r="Z339" s="128"/>
      <c r="AA339" s="128"/>
      <c r="AB339" s="128"/>
      <c r="AC339" s="128"/>
      <c r="AD339" s="85"/>
    </row>
    <row r="340" spans="1:30" ht="20.100000000000001" customHeight="1">
      <c r="A340" s="85"/>
      <c r="B340" s="85"/>
      <c r="C340" s="128"/>
      <c r="D340" s="85" t="s">
        <v>3230</v>
      </c>
      <c r="E340" s="128"/>
      <c r="F340" s="356"/>
      <c r="G340" s="314"/>
      <c r="H340" s="356"/>
      <c r="I340" s="314"/>
      <c r="J340" s="356"/>
      <c r="K340" s="314"/>
      <c r="L340" s="356"/>
      <c r="M340" s="314"/>
      <c r="N340" s="356"/>
      <c r="O340" s="314"/>
      <c r="P340" s="356"/>
      <c r="Q340" s="314"/>
      <c r="R340" s="356"/>
      <c r="S340" s="314"/>
      <c r="T340" s="356"/>
      <c r="U340" s="314"/>
      <c r="V340" s="128"/>
      <c r="W340" s="128"/>
      <c r="X340" s="128"/>
      <c r="Y340" s="128"/>
      <c r="Z340" s="128"/>
      <c r="AA340" s="128"/>
      <c r="AB340" s="128"/>
      <c r="AC340" s="128"/>
      <c r="AD340" s="85"/>
    </row>
    <row r="341" spans="1:30" ht="20.100000000000001" customHeight="1">
      <c r="A341" s="85"/>
      <c r="B341" s="85"/>
      <c r="C341" s="128"/>
      <c r="D341" s="85" t="s">
        <v>1959</v>
      </c>
      <c r="E341" s="128"/>
      <c r="F341" s="356"/>
      <c r="G341" s="314"/>
      <c r="H341" s="356"/>
      <c r="I341" s="314"/>
      <c r="J341" s="356"/>
      <c r="K341" s="314"/>
      <c r="L341" s="356"/>
      <c r="M341" s="314"/>
      <c r="N341" s="356"/>
      <c r="O341" s="314"/>
      <c r="P341" s="356"/>
      <c r="Q341" s="314"/>
      <c r="R341" s="356"/>
      <c r="S341" s="314"/>
      <c r="T341" s="356"/>
      <c r="U341" s="314"/>
      <c r="V341" s="128"/>
      <c r="W341" s="128"/>
      <c r="X341" s="128"/>
      <c r="Y341" s="128"/>
      <c r="Z341" s="128"/>
      <c r="AA341" s="128"/>
      <c r="AB341" s="128"/>
      <c r="AC341" s="128"/>
      <c r="AD341" s="85"/>
    </row>
    <row r="342" spans="1:30" ht="20.100000000000001" customHeight="1">
      <c r="A342" s="85"/>
      <c r="B342" s="85"/>
      <c r="C342" s="128"/>
      <c r="D342" s="85" t="s">
        <v>1960</v>
      </c>
      <c r="E342" s="128"/>
      <c r="F342" s="356"/>
      <c r="G342" s="314"/>
      <c r="H342" s="356"/>
      <c r="I342" s="314"/>
      <c r="J342" s="356"/>
      <c r="K342" s="314"/>
      <c r="L342" s="356"/>
      <c r="M342" s="314"/>
      <c r="N342" s="356"/>
      <c r="O342" s="314"/>
      <c r="P342" s="356"/>
      <c r="Q342" s="314"/>
      <c r="R342" s="356"/>
      <c r="S342" s="314"/>
      <c r="T342" s="356"/>
      <c r="U342" s="314"/>
      <c r="V342" s="128"/>
      <c r="W342" s="128"/>
      <c r="X342" s="128"/>
      <c r="Y342" s="128"/>
      <c r="Z342" s="128"/>
      <c r="AA342" s="128"/>
      <c r="AB342" s="128"/>
      <c r="AC342" s="128"/>
      <c r="AD342" s="85"/>
    </row>
    <row r="343" spans="1:30" ht="20.100000000000001" customHeight="1">
      <c r="A343" s="476" t="s">
        <v>3138</v>
      </c>
      <c r="B343" s="476" t="s">
        <v>1215</v>
      </c>
      <c r="C343" s="473" t="s">
        <v>3199</v>
      </c>
      <c r="D343" s="476" t="s">
        <v>2420</v>
      </c>
      <c r="E343" s="473" t="s">
        <v>7646</v>
      </c>
      <c r="F343" s="443"/>
      <c r="G343" s="444"/>
      <c r="H343" s="443"/>
      <c r="I343" s="444"/>
      <c r="J343" s="443"/>
      <c r="K343" s="444"/>
      <c r="L343" s="443"/>
      <c r="M343" s="444"/>
      <c r="N343" s="443"/>
      <c r="O343" s="444"/>
      <c r="P343" s="443"/>
      <c r="Q343" s="444"/>
      <c r="R343" s="443"/>
      <c r="S343" s="444"/>
      <c r="T343" s="443"/>
      <c r="U343" s="444"/>
      <c r="V343" s="473" t="s">
        <v>7010</v>
      </c>
      <c r="W343" s="473" t="s">
        <v>7010</v>
      </c>
      <c r="X343" s="473" t="s">
        <v>7010</v>
      </c>
      <c r="Y343" s="473" t="s">
        <v>7010</v>
      </c>
      <c r="Z343" s="473" t="s">
        <v>7010</v>
      </c>
      <c r="AA343" s="473" t="s">
        <v>7010</v>
      </c>
      <c r="AB343" s="473" t="s">
        <v>7010</v>
      </c>
      <c r="AC343" s="473" t="s">
        <v>7010</v>
      </c>
      <c r="AD343" s="476"/>
    </row>
    <row r="344" spans="1:30" ht="20.100000000000001" customHeight="1">
      <c r="A344" s="85"/>
      <c r="B344" s="85"/>
      <c r="C344" s="128"/>
      <c r="D344" s="85" t="s">
        <v>2421</v>
      </c>
      <c r="E344" s="128"/>
      <c r="F344" s="356"/>
      <c r="G344" s="314"/>
      <c r="H344" s="356"/>
      <c r="I344" s="314"/>
      <c r="J344" s="356"/>
      <c r="K344" s="314"/>
      <c r="L344" s="356"/>
      <c r="M344" s="314"/>
      <c r="N344" s="356"/>
      <c r="O344" s="314"/>
      <c r="P344" s="356"/>
      <c r="Q344" s="314"/>
      <c r="R344" s="356"/>
      <c r="S344" s="314"/>
      <c r="T344" s="356"/>
      <c r="U344" s="314"/>
      <c r="V344" s="128"/>
      <c r="W344" s="128"/>
      <c r="X344" s="128"/>
      <c r="Y344" s="128"/>
      <c r="Z344" s="128"/>
      <c r="AA344" s="128"/>
      <c r="AB344" s="128"/>
      <c r="AC344" s="128"/>
      <c r="AD344" s="85"/>
    </row>
    <row r="345" spans="1:30" ht="20.100000000000001" customHeight="1">
      <c r="A345" s="85"/>
      <c r="B345" s="85"/>
      <c r="C345" s="128"/>
      <c r="D345" s="85" t="s">
        <v>9087</v>
      </c>
      <c r="E345" s="128"/>
      <c r="F345" s="356"/>
      <c r="G345" s="314"/>
      <c r="H345" s="356"/>
      <c r="I345" s="314"/>
      <c r="J345" s="356"/>
      <c r="K345" s="314"/>
      <c r="L345" s="356"/>
      <c r="M345" s="314"/>
      <c r="N345" s="356"/>
      <c r="O345" s="314"/>
      <c r="P345" s="356"/>
      <c r="Q345" s="314"/>
      <c r="R345" s="356"/>
      <c r="S345" s="314"/>
      <c r="T345" s="356"/>
      <c r="U345" s="314"/>
      <c r="V345" s="128"/>
      <c r="W345" s="128"/>
      <c r="X345" s="128"/>
      <c r="Y345" s="128"/>
      <c r="Z345" s="128"/>
      <c r="AA345" s="128"/>
      <c r="AB345" s="128"/>
      <c r="AC345" s="128"/>
      <c r="AD345" s="85"/>
    </row>
    <row r="346" spans="1:30" ht="20.100000000000001" customHeight="1">
      <c r="A346" s="85"/>
      <c r="B346" s="85"/>
      <c r="C346" s="128"/>
      <c r="D346" s="85" t="s">
        <v>2422</v>
      </c>
      <c r="E346" s="128"/>
      <c r="F346" s="356"/>
      <c r="G346" s="314"/>
      <c r="H346" s="356"/>
      <c r="I346" s="314"/>
      <c r="J346" s="356"/>
      <c r="K346" s="314"/>
      <c r="L346" s="356"/>
      <c r="M346" s="314"/>
      <c r="N346" s="356"/>
      <c r="O346" s="314"/>
      <c r="P346" s="356"/>
      <c r="Q346" s="314"/>
      <c r="R346" s="356"/>
      <c r="S346" s="314"/>
      <c r="T346" s="356"/>
      <c r="U346" s="314"/>
      <c r="V346" s="128"/>
      <c r="W346" s="128"/>
      <c r="X346" s="128"/>
      <c r="Y346" s="128"/>
      <c r="Z346" s="128"/>
      <c r="AA346" s="128"/>
      <c r="AB346" s="128"/>
      <c r="AC346" s="128"/>
      <c r="AD346" s="85"/>
    </row>
    <row r="347" spans="1:30" ht="20.100000000000001" customHeight="1">
      <c r="A347" s="85"/>
      <c r="B347" s="85"/>
      <c r="C347" s="128"/>
      <c r="D347" s="85" t="s">
        <v>2423</v>
      </c>
      <c r="E347" s="128"/>
      <c r="F347" s="356"/>
      <c r="G347" s="314"/>
      <c r="H347" s="356"/>
      <c r="I347" s="314"/>
      <c r="J347" s="356"/>
      <c r="K347" s="314"/>
      <c r="L347" s="356"/>
      <c r="M347" s="314"/>
      <c r="N347" s="356"/>
      <c r="O347" s="314"/>
      <c r="P347" s="356"/>
      <c r="Q347" s="314"/>
      <c r="R347" s="356"/>
      <c r="S347" s="314"/>
      <c r="T347" s="356"/>
      <c r="U347" s="314"/>
      <c r="V347" s="128"/>
      <c r="W347" s="128"/>
      <c r="X347" s="128"/>
      <c r="Y347" s="128"/>
      <c r="Z347" s="128"/>
      <c r="AA347" s="128"/>
      <c r="AB347" s="128"/>
      <c r="AC347" s="128"/>
      <c r="AD347" s="85"/>
    </row>
    <row r="348" spans="1:30" ht="20.100000000000001" customHeight="1">
      <c r="A348" s="85"/>
      <c r="B348" s="85"/>
      <c r="C348" s="128"/>
      <c r="D348" s="85" t="s">
        <v>9039</v>
      </c>
      <c r="E348" s="128"/>
      <c r="F348" s="356"/>
      <c r="G348" s="314"/>
      <c r="H348" s="356"/>
      <c r="I348" s="314"/>
      <c r="J348" s="356"/>
      <c r="K348" s="314"/>
      <c r="L348" s="356"/>
      <c r="M348" s="314"/>
      <c r="N348" s="356"/>
      <c r="O348" s="314"/>
      <c r="P348" s="356"/>
      <c r="Q348" s="314"/>
      <c r="R348" s="356"/>
      <c r="S348" s="314"/>
      <c r="T348" s="356"/>
      <c r="U348" s="314"/>
      <c r="V348" s="128"/>
      <c r="W348" s="128"/>
      <c r="X348" s="128"/>
      <c r="Y348" s="128"/>
      <c r="Z348" s="128"/>
      <c r="AA348" s="128"/>
      <c r="AB348" s="128"/>
      <c r="AC348" s="128"/>
      <c r="AD348" s="85"/>
    </row>
    <row r="349" spans="1:30" ht="20.100000000000001" customHeight="1">
      <c r="A349" s="85"/>
      <c r="B349" s="85"/>
      <c r="C349" s="128"/>
      <c r="D349" s="85" t="s">
        <v>9088</v>
      </c>
      <c r="E349" s="128"/>
      <c r="F349" s="356"/>
      <c r="G349" s="314"/>
      <c r="H349" s="356"/>
      <c r="I349" s="314"/>
      <c r="J349" s="356"/>
      <c r="K349" s="314"/>
      <c r="L349" s="356"/>
      <c r="M349" s="314"/>
      <c r="N349" s="356"/>
      <c r="O349" s="314"/>
      <c r="P349" s="356"/>
      <c r="Q349" s="314"/>
      <c r="R349" s="356"/>
      <c r="S349" s="314"/>
      <c r="T349" s="356"/>
      <c r="U349" s="314"/>
      <c r="V349" s="128"/>
      <c r="W349" s="128"/>
      <c r="X349" s="128"/>
      <c r="Y349" s="128"/>
      <c r="Z349" s="128"/>
      <c r="AA349" s="128"/>
      <c r="AB349" s="128"/>
      <c r="AC349" s="128"/>
      <c r="AD349" s="85"/>
    </row>
    <row r="350" spans="1:30" ht="20.100000000000001" customHeight="1">
      <c r="A350" s="85"/>
      <c r="B350" s="85"/>
      <c r="C350" s="128"/>
      <c r="D350" s="85" t="s">
        <v>9089</v>
      </c>
      <c r="E350" s="128"/>
      <c r="F350" s="356"/>
      <c r="G350" s="314"/>
      <c r="H350" s="356"/>
      <c r="I350" s="314"/>
      <c r="J350" s="356"/>
      <c r="K350" s="314"/>
      <c r="L350" s="356"/>
      <c r="M350" s="314"/>
      <c r="N350" s="356"/>
      <c r="O350" s="314"/>
      <c r="P350" s="356"/>
      <c r="Q350" s="314"/>
      <c r="R350" s="356"/>
      <c r="S350" s="314"/>
      <c r="T350" s="356"/>
      <c r="U350" s="314"/>
      <c r="V350" s="128"/>
      <c r="W350" s="128"/>
      <c r="X350" s="128"/>
      <c r="Y350" s="128"/>
      <c r="Z350" s="128"/>
      <c r="AA350" s="128"/>
      <c r="AB350" s="128"/>
      <c r="AC350" s="128"/>
      <c r="AD350" s="85"/>
    </row>
    <row r="351" spans="1:30" ht="20.100000000000001" customHeight="1">
      <c r="A351" s="85"/>
      <c r="B351" s="85"/>
      <c r="C351" s="128"/>
      <c r="D351" s="85" t="s">
        <v>9040</v>
      </c>
      <c r="E351" s="128"/>
      <c r="F351" s="356"/>
      <c r="G351" s="314"/>
      <c r="H351" s="356"/>
      <c r="I351" s="314"/>
      <c r="J351" s="356"/>
      <c r="K351" s="314"/>
      <c r="L351" s="356"/>
      <c r="M351" s="314"/>
      <c r="N351" s="356"/>
      <c r="O351" s="314"/>
      <c r="P351" s="356"/>
      <c r="Q351" s="314"/>
      <c r="R351" s="356"/>
      <c r="S351" s="314"/>
      <c r="T351" s="356"/>
      <c r="U351" s="314"/>
      <c r="V351" s="128"/>
      <c r="W351" s="128"/>
      <c r="X351" s="128"/>
      <c r="Y351" s="128"/>
      <c r="Z351" s="128"/>
      <c r="AA351" s="128"/>
      <c r="AB351" s="128"/>
      <c r="AC351" s="128"/>
      <c r="AD351" s="85"/>
    </row>
    <row r="352" spans="1:30" ht="20.100000000000001" customHeight="1">
      <c r="A352" s="85"/>
      <c r="B352" s="85"/>
      <c r="C352" s="128"/>
      <c r="D352" s="85" t="s">
        <v>9090</v>
      </c>
      <c r="E352" s="128"/>
      <c r="F352" s="356"/>
      <c r="G352" s="314"/>
      <c r="H352" s="356"/>
      <c r="I352" s="314"/>
      <c r="J352" s="356"/>
      <c r="K352" s="314"/>
      <c r="L352" s="356"/>
      <c r="M352" s="314"/>
      <c r="N352" s="356"/>
      <c r="O352" s="314"/>
      <c r="P352" s="356"/>
      <c r="Q352" s="314"/>
      <c r="R352" s="356"/>
      <c r="S352" s="314"/>
      <c r="T352" s="356"/>
      <c r="U352" s="314"/>
      <c r="V352" s="128"/>
      <c r="W352" s="128"/>
      <c r="X352" s="128"/>
      <c r="Y352" s="128"/>
      <c r="Z352" s="128"/>
      <c r="AA352" s="128"/>
      <c r="AB352" s="128"/>
      <c r="AC352" s="128"/>
      <c r="AD352" s="85"/>
    </row>
    <row r="353" spans="1:30" ht="20.100000000000001" customHeight="1">
      <c r="A353" s="85"/>
      <c r="B353" s="85"/>
      <c r="C353" s="128"/>
      <c r="D353" s="85" t="s">
        <v>9091</v>
      </c>
      <c r="E353" s="128"/>
      <c r="F353" s="356"/>
      <c r="G353" s="314"/>
      <c r="H353" s="356"/>
      <c r="I353" s="314"/>
      <c r="J353" s="356"/>
      <c r="K353" s="314"/>
      <c r="L353" s="356"/>
      <c r="M353" s="314"/>
      <c r="N353" s="356"/>
      <c r="O353" s="314"/>
      <c r="P353" s="356"/>
      <c r="Q353" s="314"/>
      <c r="R353" s="356"/>
      <c r="S353" s="314"/>
      <c r="T353" s="356"/>
      <c r="U353" s="314"/>
      <c r="V353" s="128"/>
      <c r="W353" s="128"/>
      <c r="X353" s="128"/>
      <c r="Y353" s="128"/>
      <c r="Z353" s="128"/>
      <c r="AA353" s="128"/>
      <c r="AB353" s="128"/>
      <c r="AC353" s="128"/>
      <c r="AD353" s="85"/>
    </row>
    <row r="354" spans="1:30" ht="20.100000000000001" customHeight="1">
      <c r="A354" s="85"/>
      <c r="B354" s="85"/>
      <c r="C354" s="128"/>
      <c r="D354" s="85" t="s">
        <v>9092</v>
      </c>
      <c r="E354" s="128"/>
      <c r="F354" s="356"/>
      <c r="G354" s="314"/>
      <c r="H354" s="356"/>
      <c r="I354" s="314"/>
      <c r="J354" s="356"/>
      <c r="K354" s="314"/>
      <c r="L354" s="356"/>
      <c r="M354" s="314"/>
      <c r="N354" s="356"/>
      <c r="O354" s="314"/>
      <c r="P354" s="356"/>
      <c r="Q354" s="314"/>
      <c r="R354" s="356"/>
      <c r="S354" s="314"/>
      <c r="T354" s="356"/>
      <c r="U354" s="314"/>
      <c r="V354" s="128"/>
      <c r="W354" s="128"/>
      <c r="X354" s="128"/>
      <c r="Y354" s="128"/>
      <c r="Z354" s="128"/>
      <c r="AA354" s="128"/>
      <c r="AB354" s="128"/>
      <c r="AC354" s="128"/>
      <c r="AD354" s="85"/>
    </row>
    <row r="355" spans="1:30" ht="20.100000000000001" customHeight="1">
      <c r="A355" s="85"/>
      <c r="B355" s="85"/>
      <c r="C355" s="128"/>
      <c r="D355" s="85" t="s">
        <v>9093</v>
      </c>
      <c r="E355" s="128"/>
      <c r="F355" s="356"/>
      <c r="G355" s="314"/>
      <c r="H355" s="356"/>
      <c r="I355" s="314"/>
      <c r="J355" s="356"/>
      <c r="K355" s="314"/>
      <c r="L355" s="356"/>
      <c r="M355" s="314"/>
      <c r="N355" s="356"/>
      <c r="O355" s="314"/>
      <c r="P355" s="356"/>
      <c r="Q355" s="314"/>
      <c r="R355" s="356"/>
      <c r="S355" s="314"/>
      <c r="T355" s="356"/>
      <c r="U355" s="314"/>
      <c r="V355" s="128"/>
      <c r="W355" s="128"/>
      <c r="X355" s="128"/>
      <c r="Y355" s="128"/>
      <c r="Z355" s="128"/>
      <c r="AA355" s="128"/>
      <c r="AB355" s="128"/>
      <c r="AC355" s="128"/>
      <c r="AD355" s="85"/>
    </row>
    <row r="356" spans="1:30" ht="20.100000000000001" customHeight="1">
      <c r="A356" s="85"/>
      <c r="B356" s="85"/>
      <c r="C356" s="128"/>
      <c r="D356" s="85" t="s">
        <v>3232</v>
      </c>
      <c r="E356" s="128"/>
      <c r="F356" s="356"/>
      <c r="G356" s="314"/>
      <c r="H356" s="356"/>
      <c r="I356" s="314"/>
      <c r="J356" s="356"/>
      <c r="K356" s="314"/>
      <c r="L356" s="356"/>
      <c r="M356" s="314"/>
      <c r="N356" s="356"/>
      <c r="O356" s="314"/>
      <c r="P356" s="356"/>
      <c r="Q356" s="314"/>
      <c r="R356" s="356"/>
      <c r="S356" s="314"/>
      <c r="T356" s="356"/>
      <c r="U356" s="314"/>
      <c r="V356" s="128"/>
      <c r="W356" s="128"/>
      <c r="X356" s="128"/>
      <c r="Y356" s="128"/>
      <c r="Z356" s="128"/>
      <c r="AA356" s="128"/>
      <c r="AB356" s="128"/>
      <c r="AC356" s="128"/>
      <c r="AD356" s="85"/>
    </row>
    <row r="357" spans="1:30" ht="20.100000000000001" customHeight="1">
      <c r="A357" s="85"/>
      <c r="B357" s="85"/>
      <c r="C357" s="128"/>
      <c r="D357" s="85" t="s">
        <v>9041</v>
      </c>
      <c r="E357" s="128"/>
      <c r="F357" s="356"/>
      <c r="G357" s="314"/>
      <c r="H357" s="356"/>
      <c r="I357" s="314"/>
      <c r="J357" s="356"/>
      <c r="K357" s="314"/>
      <c r="L357" s="356"/>
      <c r="M357" s="314"/>
      <c r="N357" s="356"/>
      <c r="O357" s="314"/>
      <c r="P357" s="356"/>
      <c r="Q357" s="314"/>
      <c r="R357" s="356"/>
      <c r="S357" s="314"/>
      <c r="T357" s="356"/>
      <c r="U357" s="314"/>
      <c r="V357" s="128"/>
      <c r="W357" s="128"/>
      <c r="X357" s="128"/>
      <c r="Y357" s="128"/>
      <c r="Z357" s="128"/>
      <c r="AA357" s="128"/>
      <c r="AB357" s="128"/>
      <c r="AC357" s="128"/>
      <c r="AD357" s="85"/>
    </row>
    <row r="358" spans="1:30" ht="20.100000000000001" customHeight="1">
      <c r="A358" s="85"/>
      <c r="B358" s="85"/>
      <c r="C358" s="128"/>
      <c r="D358" s="85" t="s">
        <v>9094</v>
      </c>
      <c r="E358" s="128"/>
      <c r="F358" s="356"/>
      <c r="G358" s="314"/>
      <c r="H358" s="356"/>
      <c r="I358" s="314"/>
      <c r="J358" s="356"/>
      <c r="K358" s="314"/>
      <c r="L358" s="356"/>
      <c r="M358" s="314"/>
      <c r="N358" s="356"/>
      <c r="O358" s="314"/>
      <c r="P358" s="356"/>
      <c r="Q358" s="314"/>
      <c r="R358" s="356"/>
      <c r="S358" s="314"/>
      <c r="T358" s="356"/>
      <c r="U358" s="314"/>
      <c r="V358" s="128"/>
      <c r="W358" s="128"/>
      <c r="X358" s="128"/>
      <c r="Y358" s="128"/>
      <c r="Z358" s="128"/>
      <c r="AA358" s="128"/>
      <c r="AB358" s="128"/>
      <c r="AC358" s="128"/>
      <c r="AD358" s="85"/>
    </row>
    <row r="359" spans="1:30" ht="20.100000000000001" customHeight="1">
      <c r="A359" s="85"/>
      <c r="B359" s="85"/>
      <c r="C359" s="128"/>
      <c r="D359" s="85" t="s">
        <v>3231</v>
      </c>
      <c r="E359" s="128"/>
      <c r="F359" s="356"/>
      <c r="G359" s="314"/>
      <c r="H359" s="356"/>
      <c r="I359" s="314"/>
      <c r="J359" s="356"/>
      <c r="K359" s="314"/>
      <c r="L359" s="356"/>
      <c r="M359" s="314"/>
      <c r="N359" s="356"/>
      <c r="O359" s="314"/>
      <c r="P359" s="356"/>
      <c r="Q359" s="314"/>
      <c r="R359" s="356"/>
      <c r="S359" s="314"/>
      <c r="T359" s="356"/>
      <c r="U359" s="314"/>
      <c r="V359" s="128"/>
      <c r="W359" s="128"/>
      <c r="X359" s="128"/>
      <c r="Y359" s="128"/>
      <c r="Z359" s="128"/>
      <c r="AA359" s="128"/>
      <c r="AB359" s="128"/>
      <c r="AC359" s="128"/>
      <c r="AD359" s="85"/>
    </row>
    <row r="360" spans="1:30" ht="20.100000000000001" customHeight="1">
      <c r="A360" s="85"/>
      <c r="B360" s="85"/>
      <c r="C360" s="128"/>
      <c r="D360" s="85" t="s">
        <v>9042</v>
      </c>
      <c r="E360" s="128"/>
      <c r="F360" s="356"/>
      <c r="G360" s="314"/>
      <c r="H360" s="356"/>
      <c r="I360" s="314"/>
      <c r="J360" s="356"/>
      <c r="K360" s="314"/>
      <c r="L360" s="356"/>
      <c r="M360" s="314"/>
      <c r="N360" s="356"/>
      <c r="O360" s="314"/>
      <c r="P360" s="356"/>
      <c r="Q360" s="314"/>
      <c r="R360" s="356"/>
      <c r="S360" s="314"/>
      <c r="T360" s="356"/>
      <c r="U360" s="314"/>
      <c r="V360" s="128"/>
      <c r="W360" s="128"/>
      <c r="X360" s="128"/>
      <c r="Y360" s="128"/>
      <c r="Z360" s="128"/>
      <c r="AA360" s="128"/>
      <c r="AB360" s="128"/>
      <c r="AC360" s="128"/>
      <c r="AD360" s="85"/>
    </row>
    <row r="361" spans="1:30" ht="20.100000000000001" customHeight="1">
      <c r="A361" s="85"/>
      <c r="B361" s="85"/>
      <c r="C361" s="128"/>
      <c r="D361" s="85" t="s">
        <v>3230</v>
      </c>
      <c r="E361" s="128"/>
      <c r="F361" s="356"/>
      <c r="G361" s="314"/>
      <c r="H361" s="356"/>
      <c r="I361" s="314"/>
      <c r="J361" s="356"/>
      <c r="K361" s="314"/>
      <c r="L361" s="356"/>
      <c r="M361" s="314"/>
      <c r="N361" s="356"/>
      <c r="O361" s="314"/>
      <c r="P361" s="356"/>
      <c r="Q361" s="314"/>
      <c r="R361" s="356"/>
      <c r="S361" s="314"/>
      <c r="T361" s="356"/>
      <c r="U361" s="314"/>
      <c r="V361" s="128"/>
      <c r="W361" s="128"/>
      <c r="X361" s="128"/>
      <c r="Y361" s="128"/>
      <c r="Z361" s="128"/>
      <c r="AA361" s="128"/>
      <c r="AB361" s="128"/>
      <c r="AC361" s="128"/>
      <c r="AD361" s="85"/>
    </row>
    <row r="362" spans="1:30" ht="20.100000000000001" customHeight="1">
      <c r="A362" s="85"/>
      <c r="B362" s="85"/>
      <c r="C362" s="128"/>
      <c r="D362" s="85" t="s">
        <v>1959</v>
      </c>
      <c r="E362" s="128"/>
      <c r="F362" s="356"/>
      <c r="G362" s="314"/>
      <c r="H362" s="356"/>
      <c r="I362" s="314"/>
      <c r="J362" s="356"/>
      <c r="K362" s="314"/>
      <c r="L362" s="356"/>
      <c r="M362" s="314"/>
      <c r="N362" s="356"/>
      <c r="O362" s="314"/>
      <c r="P362" s="356"/>
      <c r="Q362" s="314"/>
      <c r="R362" s="356"/>
      <c r="S362" s="314"/>
      <c r="T362" s="356"/>
      <c r="U362" s="314"/>
      <c r="V362" s="128"/>
      <c r="W362" s="128"/>
      <c r="X362" s="128"/>
      <c r="Y362" s="128"/>
      <c r="Z362" s="128"/>
      <c r="AA362" s="128"/>
      <c r="AB362" s="128"/>
      <c r="AC362" s="128"/>
      <c r="AD362" s="85"/>
    </row>
    <row r="363" spans="1:30" ht="20.100000000000001" customHeight="1">
      <c r="A363" s="85"/>
      <c r="B363" s="85"/>
      <c r="C363" s="128"/>
      <c r="D363" s="85" t="s">
        <v>1960</v>
      </c>
      <c r="E363" s="128"/>
      <c r="F363" s="356"/>
      <c r="G363" s="314"/>
      <c r="H363" s="356"/>
      <c r="I363" s="314"/>
      <c r="J363" s="356"/>
      <c r="K363" s="314"/>
      <c r="L363" s="356"/>
      <c r="M363" s="314"/>
      <c r="N363" s="356"/>
      <c r="O363" s="314"/>
      <c r="P363" s="356"/>
      <c r="Q363" s="314"/>
      <c r="R363" s="356"/>
      <c r="S363" s="314"/>
      <c r="T363" s="356"/>
      <c r="U363" s="314"/>
      <c r="V363" s="128"/>
      <c r="W363" s="128"/>
      <c r="X363" s="128"/>
      <c r="Y363" s="128"/>
      <c r="Z363" s="128"/>
      <c r="AA363" s="128"/>
      <c r="AB363" s="128"/>
      <c r="AC363" s="128"/>
      <c r="AD363" s="85"/>
    </row>
    <row r="364" spans="1:30" ht="20.100000000000001" customHeight="1">
      <c r="A364" s="476" t="s">
        <v>3139</v>
      </c>
      <c r="B364" s="476" t="s">
        <v>1216</v>
      </c>
      <c r="C364" s="473" t="s">
        <v>3199</v>
      </c>
      <c r="D364" s="476" t="s">
        <v>2420</v>
      </c>
      <c r="E364" s="473" t="s">
        <v>7646</v>
      </c>
      <c r="F364" s="443"/>
      <c r="G364" s="444"/>
      <c r="H364" s="443"/>
      <c r="I364" s="444"/>
      <c r="J364" s="443"/>
      <c r="K364" s="444"/>
      <c r="L364" s="443"/>
      <c r="M364" s="444"/>
      <c r="N364" s="443"/>
      <c r="O364" s="444"/>
      <c r="P364" s="443"/>
      <c r="Q364" s="444"/>
      <c r="R364" s="443"/>
      <c r="S364" s="444"/>
      <c r="T364" s="443"/>
      <c r="U364" s="444"/>
      <c r="V364" s="473" t="s">
        <v>7010</v>
      </c>
      <c r="W364" s="473" t="s">
        <v>7010</v>
      </c>
      <c r="X364" s="473" t="s">
        <v>7010</v>
      </c>
      <c r="Y364" s="473" t="s">
        <v>7010</v>
      </c>
      <c r="Z364" s="473" t="s">
        <v>7010</v>
      </c>
      <c r="AA364" s="473" t="s">
        <v>7010</v>
      </c>
      <c r="AB364" s="473" t="s">
        <v>7010</v>
      </c>
      <c r="AC364" s="473" t="s">
        <v>7010</v>
      </c>
      <c r="AD364" s="476"/>
    </row>
    <row r="365" spans="1:30" ht="20.100000000000001" customHeight="1">
      <c r="A365" s="85"/>
      <c r="B365" s="85"/>
      <c r="C365" s="128"/>
      <c r="D365" s="85" t="s">
        <v>2421</v>
      </c>
      <c r="E365" s="128"/>
      <c r="F365" s="356"/>
      <c r="G365" s="314"/>
      <c r="H365" s="356"/>
      <c r="I365" s="314"/>
      <c r="J365" s="356"/>
      <c r="K365" s="314"/>
      <c r="L365" s="356"/>
      <c r="M365" s="314"/>
      <c r="N365" s="356"/>
      <c r="O365" s="314"/>
      <c r="P365" s="356"/>
      <c r="Q365" s="314"/>
      <c r="R365" s="356"/>
      <c r="S365" s="314"/>
      <c r="T365" s="356"/>
      <c r="U365" s="314"/>
      <c r="V365" s="128"/>
      <c r="W365" s="128"/>
      <c r="X365" s="128"/>
      <c r="Y365" s="128"/>
      <c r="Z365" s="128"/>
      <c r="AA365" s="128"/>
      <c r="AB365" s="128"/>
      <c r="AC365" s="128"/>
      <c r="AD365" s="85"/>
    </row>
    <row r="366" spans="1:30" ht="20.100000000000001" customHeight="1">
      <c r="A366" s="85"/>
      <c r="B366" s="85"/>
      <c r="C366" s="128"/>
      <c r="D366" s="85" t="s">
        <v>9087</v>
      </c>
      <c r="E366" s="128"/>
      <c r="F366" s="356"/>
      <c r="G366" s="314"/>
      <c r="H366" s="356"/>
      <c r="I366" s="314"/>
      <c r="J366" s="356"/>
      <c r="K366" s="314"/>
      <c r="L366" s="356"/>
      <c r="M366" s="314"/>
      <c r="N366" s="356"/>
      <c r="O366" s="314"/>
      <c r="P366" s="356"/>
      <c r="Q366" s="314"/>
      <c r="R366" s="356"/>
      <c r="S366" s="314"/>
      <c r="T366" s="356"/>
      <c r="U366" s="314"/>
      <c r="V366" s="128"/>
      <c r="W366" s="128"/>
      <c r="X366" s="128"/>
      <c r="Y366" s="128"/>
      <c r="Z366" s="128"/>
      <c r="AA366" s="128"/>
      <c r="AB366" s="128"/>
      <c r="AC366" s="128"/>
      <c r="AD366" s="85"/>
    </row>
    <row r="367" spans="1:30" ht="20.100000000000001" customHeight="1">
      <c r="A367" s="85"/>
      <c r="B367" s="85"/>
      <c r="C367" s="128"/>
      <c r="D367" s="85" t="s">
        <v>2422</v>
      </c>
      <c r="E367" s="128"/>
      <c r="F367" s="356"/>
      <c r="G367" s="314"/>
      <c r="H367" s="356"/>
      <c r="I367" s="314"/>
      <c r="J367" s="356"/>
      <c r="K367" s="314"/>
      <c r="L367" s="356"/>
      <c r="M367" s="314"/>
      <c r="N367" s="356"/>
      <c r="O367" s="314"/>
      <c r="P367" s="356"/>
      <c r="Q367" s="314"/>
      <c r="R367" s="356"/>
      <c r="S367" s="314"/>
      <c r="T367" s="356"/>
      <c r="U367" s="314"/>
      <c r="V367" s="128"/>
      <c r="W367" s="128"/>
      <c r="X367" s="128"/>
      <c r="Y367" s="128"/>
      <c r="Z367" s="128"/>
      <c r="AA367" s="128"/>
      <c r="AB367" s="128"/>
      <c r="AC367" s="128"/>
      <c r="AD367" s="85"/>
    </row>
    <row r="368" spans="1:30" ht="20.100000000000001" customHeight="1">
      <c r="A368" s="85"/>
      <c r="B368" s="85"/>
      <c r="C368" s="128"/>
      <c r="D368" s="85" t="s">
        <v>2423</v>
      </c>
      <c r="E368" s="128"/>
      <c r="F368" s="356"/>
      <c r="G368" s="314"/>
      <c r="H368" s="356"/>
      <c r="I368" s="314"/>
      <c r="J368" s="356"/>
      <c r="K368" s="314"/>
      <c r="L368" s="356"/>
      <c r="M368" s="314"/>
      <c r="N368" s="356"/>
      <c r="O368" s="314"/>
      <c r="P368" s="356"/>
      <c r="Q368" s="314"/>
      <c r="R368" s="356"/>
      <c r="S368" s="314"/>
      <c r="T368" s="356"/>
      <c r="U368" s="314"/>
      <c r="V368" s="128"/>
      <c r="W368" s="128"/>
      <c r="X368" s="128"/>
      <c r="Y368" s="128"/>
      <c r="Z368" s="128"/>
      <c r="AA368" s="128"/>
      <c r="AB368" s="128"/>
      <c r="AC368" s="128"/>
      <c r="AD368" s="85"/>
    </row>
    <row r="369" spans="1:30" ht="20.100000000000001" customHeight="1">
      <c r="A369" s="85"/>
      <c r="B369" s="85"/>
      <c r="C369" s="128"/>
      <c r="D369" s="85" t="s">
        <v>9039</v>
      </c>
      <c r="E369" s="128"/>
      <c r="F369" s="356"/>
      <c r="G369" s="314"/>
      <c r="H369" s="356"/>
      <c r="I369" s="314"/>
      <c r="J369" s="356"/>
      <c r="K369" s="314"/>
      <c r="L369" s="356"/>
      <c r="M369" s="314"/>
      <c r="N369" s="356"/>
      <c r="O369" s="314"/>
      <c r="P369" s="356"/>
      <c r="Q369" s="314"/>
      <c r="R369" s="356"/>
      <c r="S369" s="314"/>
      <c r="T369" s="356"/>
      <c r="U369" s="314"/>
      <c r="V369" s="128"/>
      <c r="W369" s="128"/>
      <c r="X369" s="128"/>
      <c r="Y369" s="128"/>
      <c r="Z369" s="128"/>
      <c r="AA369" s="128"/>
      <c r="AB369" s="128"/>
      <c r="AC369" s="128"/>
      <c r="AD369" s="85"/>
    </row>
    <row r="370" spans="1:30" ht="20.100000000000001" customHeight="1">
      <c r="A370" s="85"/>
      <c r="B370" s="85"/>
      <c r="C370" s="128"/>
      <c r="D370" s="85" t="s">
        <v>9088</v>
      </c>
      <c r="E370" s="128"/>
      <c r="F370" s="356"/>
      <c r="G370" s="314"/>
      <c r="H370" s="356"/>
      <c r="I370" s="314"/>
      <c r="J370" s="356"/>
      <c r="K370" s="314"/>
      <c r="L370" s="356"/>
      <c r="M370" s="314"/>
      <c r="N370" s="356"/>
      <c r="O370" s="314"/>
      <c r="P370" s="356"/>
      <c r="Q370" s="314"/>
      <c r="R370" s="356"/>
      <c r="S370" s="314"/>
      <c r="T370" s="356"/>
      <c r="U370" s="314"/>
      <c r="V370" s="128"/>
      <c r="W370" s="128"/>
      <c r="X370" s="128"/>
      <c r="Y370" s="128"/>
      <c r="Z370" s="128"/>
      <c r="AA370" s="128"/>
      <c r="AB370" s="128"/>
      <c r="AC370" s="128"/>
      <c r="AD370" s="85"/>
    </row>
    <row r="371" spans="1:30" ht="20.100000000000001" customHeight="1">
      <c r="A371" s="85"/>
      <c r="B371" s="85"/>
      <c r="C371" s="128"/>
      <c r="D371" s="85" t="s">
        <v>9089</v>
      </c>
      <c r="E371" s="128"/>
      <c r="F371" s="356"/>
      <c r="G371" s="314"/>
      <c r="H371" s="356"/>
      <c r="I371" s="314"/>
      <c r="J371" s="356"/>
      <c r="K371" s="314"/>
      <c r="L371" s="356"/>
      <c r="M371" s="314"/>
      <c r="N371" s="356"/>
      <c r="O371" s="314"/>
      <c r="P371" s="356"/>
      <c r="Q371" s="314"/>
      <c r="R371" s="356"/>
      <c r="S371" s="314"/>
      <c r="T371" s="356"/>
      <c r="U371" s="314"/>
      <c r="V371" s="128"/>
      <c r="W371" s="128"/>
      <c r="X371" s="128"/>
      <c r="Y371" s="128"/>
      <c r="Z371" s="128"/>
      <c r="AA371" s="128"/>
      <c r="AB371" s="128"/>
      <c r="AC371" s="128"/>
      <c r="AD371" s="85"/>
    </row>
    <row r="372" spans="1:30" ht="20.100000000000001" customHeight="1">
      <c r="A372" s="85"/>
      <c r="B372" s="85"/>
      <c r="C372" s="128"/>
      <c r="D372" s="85" t="s">
        <v>9040</v>
      </c>
      <c r="E372" s="128"/>
      <c r="F372" s="356"/>
      <c r="G372" s="314"/>
      <c r="H372" s="356"/>
      <c r="I372" s="314"/>
      <c r="J372" s="356"/>
      <c r="K372" s="314"/>
      <c r="L372" s="356"/>
      <c r="M372" s="314"/>
      <c r="N372" s="356"/>
      <c r="O372" s="314"/>
      <c r="P372" s="356"/>
      <c r="Q372" s="314"/>
      <c r="R372" s="356"/>
      <c r="S372" s="314"/>
      <c r="T372" s="356"/>
      <c r="U372" s="314"/>
      <c r="V372" s="128"/>
      <c r="W372" s="128"/>
      <c r="X372" s="128"/>
      <c r="Y372" s="128"/>
      <c r="Z372" s="128"/>
      <c r="AA372" s="128"/>
      <c r="AB372" s="128"/>
      <c r="AC372" s="128"/>
      <c r="AD372" s="85"/>
    </row>
    <row r="373" spans="1:30" ht="20.100000000000001" customHeight="1">
      <c r="A373" s="85"/>
      <c r="B373" s="85"/>
      <c r="C373" s="128"/>
      <c r="D373" s="85" t="s">
        <v>9090</v>
      </c>
      <c r="E373" s="128"/>
      <c r="F373" s="356"/>
      <c r="G373" s="314"/>
      <c r="H373" s="356"/>
      <c r="I373" s="314"/>
      <c r="J373" s="356"/>
      <c r="K373" s="314"/>
      <c r="L373" s="356"/>
      <c r="M373" s="314"/>
      <c r="N373" s="356"/>
      <c r="O373" s="314"/>
      <c r="P373" s="356"/>
      <c r="Q373" s="314"/>
      <c r="R373" s="356"/>
      <c r="S373" s="314"/>
      <c r="T373" s="356"/>
      <c r="U373" s="314"/>
      <c r="V373" s="128"/>
      <c r="W373" s="128"/>
      <c r="X373" s="128"/>
      <c r="Y373" s="128"/>
      <c r="Z373" s="128"/>
      <c r="AA373" s="128"/>
      <c r="AB373" s="128"/>
      <c r="AC373" s="128"/>
      <c r="AD373" s="85"/>
    </row>
    <row r="374" spans="1:30" ht="20.100000000000001" customHeight="1">
      <c r="A374" s="85"/>
      <c r="B374" s="85"/>
      <c r="C374" s="128"/>
      <c r="D374" s="85" t="s">
        <v>9091</v>
      </c>
      <c r="E374" s="128"/>
      <c r="F374" s="356"/>
      <c r="G374" s="314"/>
      <c r="H374" s="356"/>
      <c r="I374" s="314"/>
      <c r="J374" s="356"/>
      <c r="K374" s="314"/>
      <c r="L374" s="356"/>
      <c r="M374" s="314"/>
      <c r="N374" s="356"/>
      <c r="O374" s="314"/>
      <c r="P374" s="356"/>
      <c r="Q374" s="314"/>
      <c r="R374" s="356"/>
      <c r="S374" s="314"/>
      <c r="T374" s="356"/>
      <c r="U374" s="314"/>
      <c r="V374" s="128"/>
      <c r="W374" s="128"/>
      <c r="X374" s="128"/>
      <c r="Y374" s="128"/>
      <c r="Z374" s="128"/>
      <c r="AA374" s="128"/>
      <c r="AB374" s="128"/>
      <c r="AC374" s="128"/>
      <c r="AD374" s="85"/>
    </row>
    <row r="375" spans="1:30" ht="20.100000000000001" customHeight="1">
      <c r="A375" s="85"/>
      <c r="B375" s="85"/>
      <c r="C375" s="128"/>
      <c r="D375" s="85" t="s">
        <v>9092</v>
      </c>
      <c r="E375" s="128"/>
      <c r="F375" s="356"/>
      <c r="G375" s="314"/>
      <c r="H375" s="356"/>
      <c r="I375" s="314"/>
      <c r="J375" s="356"/>
      <c r="K375" s="314"/>
      <c r="L375" s="356"/>
      <c r="M375" s="314"/>
      <c r="N375" s="356"/>
      <c r="O375" s="314"/>
      <c r="P375" s="356"/>
      <c r="Q375" s="314"/>
      <c r="R375" s="356"/>
      <c r="S375" s="314"/>
      <c r="T375" s="356"/>
      <c r="U375" s="314"/>
      <c r="V375" s="128"/>
      <c r="W375" s="128"/>
      <c r="X375" s="128"/>
      <c r="Y375" s="128"/>
      <c r="Z375" s="128"/>
      <c r="AA375" s="128"/>
      <c r="AB375" s="128"/>
      <c r="AC375" s="128"/>
      <c r="AD375" s="85"/>
    </row>
    <row r="376" spans="1:30" ht="20.100000000000001" customHeight="1">
      <c r="A376" s="85"/>
      <c r="B376" s="85"/>
      <c r="C376" s="128"/>
      <c r="D376" s="85" t="s">
        <v>9093</v>
      </c>
      <c r="E376" s="128"/>
      <c r="F376" s="356"/>
      <c r="G376" s="314"/>
      <c r="H376" s="356"/>
      <c r="I376" s="314"/>
      <c r="J376" s="356"/>
      <c r="K376" s="314"/>
      <c r="L376" s="356"/>
      <c r="M376" s="314"/>
      <c r="N376" s="356"/>
      <c r="O376" s="314"/>
      <c r="P376" s="356"/>
      <c r="Q376" s="314"/>
      <c r="R376" s="356"/>
      <c r="S376" s="314"/>
      <c r="T376" s="356"/>
      <c r="U376" s="314"/>
      <c r="V376" s="128"/>
      <c r="W376" s="128"/>
      <c r="X376" s="128"/>
      <c r="Y376" s="128"/>
      <c r="Z376" s="128"/>
      <c r="AA376" s="128"/>
      <c r="AB376" s="128"/>
      <c r="AC376" s="128"/>
      <c r="AD376" s="85"/>
    </row>
    <row r="377" spans="1:30" ht="20.100000000000001" customHeight="1">
      <c r="A377" s="85"/>
      <c r="B377" s="85"/>
      <c r="C377" s="128"/>
      <c r="D377" s="85" t="s">
        <v>3232</v>
      </c>
      <c r="E377" s="128"/>
      <c r="F377" s="356"/>
      <c r="G377" s="314"/>
      <c r="H377" s="356"/>
      <c r="I377" s="314"/>
      <c r="J377" s="356"/>
      <c r="K377" s="314"/>
      <c r="L377" s="356"/>
      <c r="M377" s="314"/>
      <c r="N377" s="356"/>
      <c r="O377" s="314"/>
      <c r="P377" s="356"/>
      <c r="Q377" s="314"/>
      <c r="R377" s="356"/>
      <c r="S377" s="314"/>
      <c r="T377" s="356"/>
      <c r="U377" s="314"/>
      <c r="V377" s="128"/>
      <c r="W377" s="128"/>
      <c r="X377" s="128"/>
      <c r="Y377" s="128"/>
      <c r="Z377" s="128"/>
      <c r="AA377" s="128"/>
      <c r="AB377" s="128"/>
      <c r="AC377" s="128"/>
      <c r="AD377" s="85"/>
    </row>
    <row r="378" spans="1:30" ht="20.100000000000001" customHeight="1">
      <c r="A378" s="85"/>
      <c r="B378" s="85"/>
      <c r="C378" s="128"/>
      <c r="D378" s="85" t="s">
        <v>9041</v>
      </c>
      <c r="E378" s="128"/>
      <c r="F378" s="356"/>
      <c r="G378" s="314"/>
      <c r="H378" s="356"/>
      <c r="I378" s="314"/>
      <c r="J378" s="356"/>
      <c r="K378" s="314"/>
      <c r="L378" s="356"/>
      <c r="M378" s="314"/>
      <c r="N378" s="356"/>
      <c r="O378" s="314"/>
      <c r="P378" s="356"/>
      <c r="Q378" s="314"/>
      <c r="R378" s="356"/>
      <c r="S378" s="314"/>
      <c r="T378" s="356"/>
      <c r="U378" s="314"/>
      <c r="V378" s="128"/>
      <c r="W378" s="128"/>
      <c r="X378" s="128"/>
      <c r="Y378" s="128"/>
      <c r="Z378" s="128"/>
      <c r="AA378" s="128"/>
      <c r="AB378" s="128"/>
      <c r="AC378" s="128"/>
      <c r="AD378" s="85"/>
    </row>
    <row r="379" spans="1:30" ht="20.100000000000001" customHeight="1">
      <c r="A379" s="85"/>
      <c r="B379" s="85"/>
      <c r="C379" s="128"/>
      <c r="D379" s="85" t="s">
        <v>9094</v>
      </c>
      <c r="E379" s="128"/>
      <c r="F379" s="356"/>
      <c r="G379" s="314"/>
      <c r="H379" s="356"/>
      <c r="I379" s="314"/>
      <c r="J379" s="356"/>
      <c r="K379" s="314"/>
      <c r="L379" s="356"/>
      <c r="M379" s="314"/>
      <c r="N379" s="356"/>
      <c r="O379" s="314"/>
      <c r="P379" s="356"/>
      <c r="Q379" s="314"/>
      <c r="R379" s="356"/>
      <c r="S379" s="314"/>
      <c r="T379" s="356"/>
      <c r="U379" s="314"/>
      <c r="V379" s="128"/>
      <c r="W379" s="128"/>
      <c r="X379" s="128"/>
      <c r="Y379" s="128"/>
      <c r="Z379" s="128"/>
      <c r="AA379" s="128"/>
      <c r="AB379" s="128"/>
      <c r="AC379" s="128"/>
      <c r="AD379" s="85"/>
    </row>
    <row r="380" spans="1:30" ht="20.100000000000001" customHeight="1">
      <c r="A380" s="85"/>
      <c r="B380" s="85"/>
      <c r="C380" s="128"/>
      <c r="D380" s="85" t="s">
        <v>3231</v>
      </c>
      <c r="E380" s="128"/>
      <c r="F380" s="356"/>
      <c r="G380" s="314"/>
      <c r="H380" s="356"/>
      <c r="I380" s="314"/>
      <c r="J380" s="356"/>
      <c r="K380" s="314"/>
      <c r="L380" s="356"/>
      <c r="M380" s="314"/>
      <c r="N380" s="356"/>
      <c r="O380" s="314"/>
      <c r="P380" s="356"/>
      <c r="Q380" s="314"/>
      <c r="R380" s="356"/>
      <c r="S380" s="314"/>
      <c r="T380" s="356"/>
      <c r="U380" s="314"/>
      <c r="V380" s="128"/>
      <c r="W380" s="128"/>
      <c r="X380" s="128"/>
      <c r="Y380" s="128"/>
      <c r="Z380" s="128"/>
      <c r="AA380" s="128"/>
      <c r="AB380" s="128"/>
      <c r="AC380" s="128"/>
      <c r="AD380" s="85"/>
    </row>
    <row r="381" spans="1:30" ht="20.100000000000001" customHeight="1">
      <c r="A381" s="85"/>
      <c r="B381" s="85"/>
      <c r="C381" s="128"/>
      <c r="D381" s="85" t="s">
        <v>9042</v>
      </c>
      <c r="E381" s="128"/>
      <c r="F381" s="356"/>
      <c r="G381" s="314"/>
      <c r="H381" s="356"/>
      <c r="I381" s="314"/>
      <c r="J381" s="356"/>
      <c r="K381" s="314"/>
      <c r="L381" s="356"/>
      <c r="M381" s="314"/>
      <c r="N381" s="356"/>
      <c r="O381" s="314"/>
      <c r="P381" s="356"/>
      <c r="Q381" s="314"/>
      <c r="R381" s="356"/>
      <c r="S381" s="314"/>
      <c r="T381" s="356"/>
      <c r="U381" s="314"/>
      <c r="V381" s="128"/>
      <c r="W381" s="128"/>
      <c r="X381" s="128"/>
      <c r="Y381" s="128"/>
      <c r="Z381" s="128"/>
      <c r="AA381" s="128"/>
      <c r="AB381" s="128"/>
      <c r="AC381" s="128"/>
      <c r="AD381" s="85"/>
    </row>
    <row r="382" spans="1:30" ht="20.100000000000001" customHeight="1">
      <c r="A382" s="85"/>
      <c r="B382" s="85"/>
      <c r="C382" s="128"/>
      <c r="D382" s="85" t="s">
        <v>3230</v>
      </c>
      <c r="E382" s="128"/>
      <c r="F382" s="356"/>
      <c r="G382" s="314"/>
      <c r="H382" s="356"/>
      <c r="I382" s="314"/>
      <c r="J382" s="356"/>
      <c r="K382" s="314"/>
      <c r="L382" s="356"/>
      <c r="M382" s="314"/>
      <c r="N382" s="356"/>
      <c r="O382" s="314"/>
      <c r="P382" s="356"/>
      <c r="Q382" s="314"/>
      <c r="R382" s="356"/>
      <c r="S382" s="314"/>
      <c r="T382" s="356"/>
      <c r="U382" s="314"/>
      <c r="V382" s="128"/>
      <c r="W382" s="128"/>
      <c r="X382" s="128"/>
      <c r="Y382" s="128"/>
      <c r="Z382" s="128"/>
      <c r="AA382" s="128"/>
      <c r="AB382" s="128"/>
      <c r="AC382" s="128"/>
      <c r="AD382" s="85"/>
    </row>
    <row r="383" spans="1:30" ht="20.100000000000001" customHeight="1">
      <c r="A383" s="85"/>
      <c r="B383" s="85"/>
      <c r="C383" s="128"/>
      <c r="D383" s="85" t="s">
        <v>1959</v>
      </c>
      <c r="E383" s="128"/>
      <c r="F383" s="356"/>
      <c r="G383" s="314"/>
      <c r="H383" s="356"/>
      <c r="I383" s="314"/>
      <c r="J383" s="356"/>
      <c r="K383" s="314"/>
      <c r="L383" s="356"/>
      <c r="M383" s="314"/>
      <c r="N383" s="356"/>
      <c r="O383" s="314"/>
      <c r="P383" s="356"/>
      <c r="Q383" s="314"/>
      <c r="R383" s="356"/>
      <c r="S383" s="314"/>
      <c r="T383" s="356"/>
      <c r="U383" s="314"/>
      <c r="V383" s="128"/>
      <c r="W383" s="128"/>
      <c r="X383" s="128"/>
      <c r="Y383" s="128"/>
      <c r="Z383" s="128"/>
      <c r="AA383" s="128"/>
      <c r="AB383" s="128"/>
      <c r="AC383" s="128"/>
      <c r="AD383" s="85"/>
    </row>
    <row r="384" spans="1:30" ht="20.100000000000001" customHeight="1">
      <c r="A384" s="85"/>
      <c r="B384" s="85"/>
      <c r="C384" s="128"/>
      <c r="D384" s="85" t="s">
        <v>1960</v>
      </c>
      <c r="E384" s="128"/>
      <c r="F384" s="356"/>
      <c r="G384" s="314"/>
      <c r="H384" s="356"/>
      <c r="I384" s="314"/>
      <c r="J384" s="356"/>
      <c r="K384" s="314"/>
      <c r="L384" s="356"/>
      <c r="M384" s="314"/>
      <c r="N384" s="356"/>
      <c r="O384" s="314"/>
      <c r="P384" s="356"/>
      <c r="Q384" s="314"/>
      <c r="R384" s="356"/>
      <c r="S384" s="314"/>
      <c r="T384" s="356"/>
      <c r="U384" s="314"/>
      <c r="V384" s="128"/>
      <c r="W384" s="128"/>
      <c r="X384" s="128"/>
      <c r="Y384" s="128"/>
      <c r="Z384" s="128"/>
      <c r="AA384" s="128"/>
      <c r="AB384" s="128"/>
      <c r="AC384" s="128"/>
      <c r="AD384" s="85"/>
    </row>
    <row r="385" spans="1:30" ht="20.100000000000001" customHeight="1">
      <c r="A385" s="476" t="s">
        <v>3140</v>
      </c>
      <c r="B385" s="476" t="s">
        <v>1217</v>
      </c>
      <c r="C385" s="473" t="s">
        <v>3199</v>
      </c>
      <c r="D385" s="476" t="s">
        <v>2420</v>
      </c>
      <c r="E385" s="473" t="s">
        <v>7646</v>
      </c>
      <c r="F385" s="443"/>
      <c r="G385" s="444"/>
      <c r="H385" s="443"/>
      <c r="I385" s="444"/>
      <c r="J385" s="443"/>
      <c r="K385" s="444"/>
      <c r="L385" s="443"/>
      <c r="M385" s="444"/>
      <c r="N385" s="443"/>
      <c r="O385" s="444"/>
      <c r="P385" s="443"/>
      <c r="Q385" s="444"/>
      <c r="R385" s="443"/>
      <c r="S385" s="444"/>
      <c r="T385" s="443"/>
      <c r="U385" s="444"/>
      <c r="V385" s="473" t="s">
        <v>7010</v>
      </c>
      <c r="W385" s="473" t="s">
        <v>7010</v>
      </c>
      <c r="X385" s="473" t="s">
        <v>7010</v>
      </c>
      <c r="Y385" s="473" t="s">
        <v>7010</v>
      </c>
      <c r="Z385" s="473" t="s">
        <v>7010</v>
      </c>
      <c r="AA385" s="473" t="s">
        <v>7010</v>
      </c>
      <c r="AB385" s="473" t="s">
        <v>7010</v>
      </c>
      <c r="AC385" s="473" t="s">
        <v>7010</v>
      </c>
      <c r="AD385" s="476"/>
    </row>
    <row r="386" spans="1:30" ht="20.100000000000001" customHeight="1">
      <c r="A386" s="85"/>
      <c r="B386" s="85"/>
      <c r="C386" s="128"/>
      <c r="D386" s="85" t="s">
        <v>2421</v>
      </c>
      <c r="E386" s="128"/>
      <c r="F386" s="356"/>
      <c r="G386" s="314"/>
      <c r="H386" s="356"/>
      <c r="I386" s="314"/>
      <c r="J386" s="356"/>
      <c r="K386" s="314"/>
      <c r="L386" s="356"/>
      <c r="M386" s="314"/>
      <c r="N386" s="356"/>
      <c r="O386" s="314"/>
      <c r="P386" s="356"/>
      <c r="Q386" s="314"/>
      <c r="R386" s="356"/>
      <c r="S386" s="314"/>
      <c r="T386" s="356"/>
      <c r="U386" s="314"/>
      <c r="V386" s="128"/>
      <c r="W386" s="128"/>
      <c r="X386" s="128"/>
      <c r="Y386" s="128"/>
      <c r="Z386" s="128"/>
      <c r="AA386" s="128"/>
      <c r="AB386" s="128"/>
      <c r="AC386" s="128"/>
      <c r="AD386" s="85"/>
    </row>
    <row r="387" spans="1:30" ht="20.100000000000001" customHeight="1">
      <c r="A387" s="85"/>
      <c r="B387" s="85"/>
      <c r="C387" s="128"/>
      <c r="D387" s="85" t="s">
        <v>9087</v>
      </c>
      <c r="E387" s="128"/>
      <c r="F387" s="356"/>
      <c r="G387" s="314"/>
      <c r="H387" s="356"/>
      <c r="I387" s="314"/>
      <c r="J387" s="356"/>
      <c r="K387" s="314"/>
      <c r="L387" s="356"/>
      <c r="M387" s="314"/>
      <c r="N387" s="356"/>
      <c r="O387" s="314"/>
      <c r="P387" s="356"/>
      <c r="Q387" s="314"/>
      <c r="R387" s="356"/>
      <c r="S387" s="314"/>
      <c r="T387" s="356"/>
      <c r="U387" s="314"/>
      <c r="V387" s="128"/>
      <c r="W387" s="128"/>
      <c r="X387" s="128"/>
      <c r="Y387" s="128"/>
      <c r="Z387" s="128"/>
      <c r="AA387" s="128"/>
      <c r="AB387" s="128"/>
      <c r="AC387" s="128"/>
      <c r="AD387" s="85"/>
    </row>
    <row r="388" spans="1:30" ht="20.100000000000001" customHeight="1">
      <c r="A388" s="85"/>
      <c r="B388" s="85"/>
      <c r="C388" s="128"/>
      <c r="D388" s="85" t="s">
        <v>2422</v>
      </c>
      <c r="E388" s="128"/>
      <c r="F388" s="356"/>
      <c r="G388" s="314"/>
      <c r="H388" s="356"/>
      <c r="I388" s="314"/>
      <c r="J388" s="356"/>
      <c r="K388" s="314"/>
      <c r="L388" s="356"/>
      <c r="M388" s="314"/>
      <c r="N388" s="356"/>
      <c r="O388" s="314"/>
      <c r="P388" s="356"/>
      <c r="Q388" s="314"/>
      <c r="R388" s="356"/>
      <c r="S388" s="314"/>
      <c r="T388" s="356"/>
      <c r="U388" s="314"/>
      <c r="V388" s="128"/>
      <c r="W388" s="128"/>
      <c r="X388" s="128"/>
      <c r="Y388" s="128"/>
      <c r="Z388" s="128"/>
      <c r="AA388" s="128"/>
      <c r="AB388" s="128"/>
      <c r="AC388" s="128"/>
      <c r="AD388" s="85"/>
    </row>
    <row r="389" spans="1:30" ht="20.100000000000001" customHeight="1">
      <c r="A389" s="85"/>
      <c r="B389" s="85"/>
      <c r="C389" s="128"/>
      <c r="D389" s="85" t="s">
        <v>2423</v>
      </c>
      <c r="E389" s="128"/>
      <c r="F389" s="356"/>
      <c r="G389" s="314"/>
      <c r="H389" s="356"/>
      <c r="I389" s="314"/>
      <c r="J389" s="356"/>
      <c r="K389" s="314"/>
      <c r="L389" s="356"/>
      <c r="M389" s="314"/>
      <c r="N389" s="356"/>
      <c r="O389" s="314"/>
      <c r="P389" s="356"/>
      <c r="Q389" s="314"/>
      <c r="R389" s="356"/>
      <c r="S389" s="314"/>
      <c r="T389" s="356"/>
      <c r="U389" s="314"/>
      <c r="V389" s="128"/>
      <c r="W389" s="128"/>
      <c r="X389" s="128"/>
      <c r="Y389" s="128"/>
      <c r="Z389" s="128"/>
      <c r="AA389" s="128"/>
      <c r="AB389" s="128"/>
      <c r="AC389" s="128"/>
      <c r="AD389" s="85"/>
    </row>
    <row r="390" spans="1:30" ht="20.100000000000001" customHeight="1">
      <c r="A390" s="85"/>
      <c r="B390" s="85"/>
      <c r="C390" s="128"/>
      <c r="D390" s="85" t="s">
        <v>9039</v>
      </c>
      <c r="E390" s="128"/>
      <c r="F390" s="356"/>
      <c r="G390" s="314"/>
      <c r="H390" s="356"/>
      <c r="I390" s="314"/>
      <c r="J390" s="356"/>
      <c r="K390" s="314"/>
      <c r="L390" s="356"/>
      <c r="M390" s="314"/>
      <c r="N390" s="356"/>
      <c r="O390" s="314"/>
      <c r="P390" s="356"/>
      <c r="Q390" s="314"/>
      <c r="R390" s="356"/>
      <c r="S390" s="314"/>
      <c r="T390" s="356"/>
      <c r="U390" s="314"/>
      <c r="V390" s="128"/>
      <c r="W390" s="128"/>
      <c r="X390" s="128"/>
      <c r="Y390" s="128"/>
      <c r="Z390" s="128"/>
      <c r="AA390" s="128"/>
      <c r="AB390" s="128"/>
      <c r="AC390" s="128"/>
      <c r="AD390" s="85"/>
    </row>
    <row r="391" spans="1:30" ht="20.100000000000001" customHeight="1">
      <c r="A391" s="85"/>
      <c r="B391" s="85"/>
      <c r="C391" s="128"/>
      <c r="D391" s="85" t="s">
        <v>9088</v>
      </c>
      <c r="E391" s="128"/>
      <c r="F391" s="356"/>
      <c r="G391" s="314"/>
      <c r="H391" s="356"/>
      <c r="I391" s="314"/>
      <c r="J391" s="356"/>
      <c r="K391" s="314"/>
      <c r="L391" s="356"/>
      <c r="M391" s="314"/>
      <c r="N391" s="356"/>
      <c r="O391" s="314"/>
      <c r="P391" s="356"/>
      <c r="Q391" s="314"/>
      <c r="R391" s="356"/>
      <c r="S391" s="314"/>
      <c r="T391" s="356"/>
      <c r="U391" s="314"/>
      <c r="V391" s="128"/>
      <c r="W391" s="128"/>
      <c r="X391" s="128"/>
      <c r="Y391" s="128"/>
      <c r="Z391" s="128"/>
      <c r="AA391" s="128"/>
      <c r="AB391" s="128"/>
      <c r="AC391" s="128"/>
      <c r="AD391" s="85"/>
    </row>
    <row r="392" spans="1:30" ht="20.100000000000001" customHeight="1">
      <c r="A392" s="85"/>
      <c r="B392" s="85"/>
      <c r="C392" s="128"/>
      <c r="D392" s="85" t="s">
        <v>9089</v>
      </c>
      <c r="E392" s="128"/>
      <c r="F392" s="356"/>
      <c r="G392" s="314"/>
      <c r="H392" s="356"/>
      <c r="I392" s="314"/>
      <c r="J392" s="356"/>
      <c r="K392" s="314"/>
      <c r="L392" s="356"/>
      <c r="M392" s="314"/>
      <c r="N392" s="356"/>
      <c r="O392" s="314"/>
      <c r="P392" s="356"/>
      <c r="Q392" s="314"/>
      <c r="R392" s="356"/>
      <c r="S392" s="314"/>
      <c r="T392" s="356"/>
      <c r="U392" s="314"/>
      <c r="V392" s="128"/>
      <c r="W392" s="128"/>
      <c r="X392" s="128"/>
      <c r="Y392" s="128"/>
      <c r="Z392" s="128"/>
      <c r="AA392" s="128"/>
      <c r="AB392" s="128"/>
      <c r="AC392" s="128"/>
      <c r="AD392" s="85"/>
    </row>
    <row r="393" spans="1:30" ht="20.100000000000001" customHeight="1">
      <c r="A393" s="85"/>
      <c r="B393" s="85"/>
      <c r="C393" s="128"/>
      <c r="D393" s="85" t="s">
        <v>9040</v>
      </c>
      <c r="E393" s="128"/>
      <c r="F393" s="356"/>
      <c r="G393" s="314"/>
      <c r="H393" s="356"/>
      <c r="I393" s="314"/>
      <c r="J393" s="356"/>
      <c r="K393" s="314"/>
      <c r="L393" s="356"/>
      <c r="M393" s="314"/>
      <c r="N393" s="356"/>
      <c r="O393" s="314"/>
      <c r="P393" s="356"/>
      <c r="Q393" s="314"/>
      <c r="R393" s="356"/>
      <c r="S393" s="314"/>
      <c r="T393" s="356"/>
      <c r="U393" s="314"/>
      <c r="V393" s="128"/>
      <c r="W393" s="128"/>
      <c r="X393" s="128"/>
      <c r="Y393" s="128"/>
      <c r="Z393" s="128"/>
      <c r="AA393" s="128"/>
      <c r="AB393" s="128"/>
      <c r="AC393" s="128"/>
      <c r="AD393" s="85"/>
    </row>
    <row r="394" spans="1:30" ht="20.100000000000001" customHeight="1">
      <c r="A394" s="85"/>
      <c r="B394" s="85"/>
      <c r="C394" s="128"/>
      <c r="D394" s="85" t="s">
        <v>9090</v>
      </c>
      <c r="E394" s="128"/>
      <c r="F394" s="356"/>
      <c r="G394" s="314"/>
      <c r="H394" s="356"/>
      <c r="I394" s="314"/>
      <c r="J394" s="356"/>
      <c r="K394" s="314"/>
      <c r="L394" s="356"/>
      <c r="M394" s="314"/>
      <c r="N394" s="356"/>
      <c r="O394" s="314"/>
      <c r="P394" s="356"/>
      <c r="Q394" s="314"/>
      <c r="R394" s="356"/>
      <c r="S394" s="314"/>
      <c r="T394" s="356"/>
      <c r="U394" s="314"/>
      <c r="V394" s="128"/>
      <c r="W394" s="128"/>
      <c r="X394" s="128"/>
      <c r="Y394" s="128"/>
      <c r="Z394" s="128"/>
      <c r="AA394" s="128"/>
      <c r="AB394" s="128"/>
      <c r="AC394" s="128"/>
      <c r="AD394" s="85"/>
    </row>
    <row r="395" spans="1:30" ht="20.100000000000001" customHeight="1">
      <c r="A395" s="85"/>
      <c r="B395" s="85"/>
      <c r="C395" s="128"/>
      <c r="D395" s="85" t="s">
        <v>9091</v>
      </c>
      <c r="E395" s="128"/>
      <c r="F395" s="356"/>
      <c r="G395" s="314"/>
      <c r="H395" s="356"/>
      <c r="I395" s="314"/>
      <c r="J395" s="356"/>
      <c r="K395" s="314"/>
      <c r="L395" s="356"/>
      <c r="M395" s="314"/>
      <c r="N395" s="356"/>
      <c r="O395" s="314"/>
      <c r="P395" s="356"/>
      <c r="Q395" s="314"/>
      <c r="R395" s="356"/>
      <c r="S395" s="314"/>
      <c r="T395" s="356"/>
      <c r="U395" s="314"/>
      <c r="V395" s="128"/>
      <c r="W395" s="128"/>
      <c r="X395" s="128"/>
      <c r="Y395" s="128"/>
      <c r="Z395" s="128"/>
      <c r="AA395" s="128"/>
      <c r="AB395" s="128"/>
      <c r="AC395" s="128"/>
      <c r="AD395" s="85"/>
    </row>
    <row r="396" spans="1:30" ht="20.100000000000001" customHeight="1">
      <c r="A396" s="85"/>
      <c r="B396" s="85"/>
      <c r="C396" s="128"/>
      <c r="D396" s="85" t="s">
        <v>9092</v>
      </c>
      <c r="E396" s="128"/>
      <c r="F396" s="356"/>
      <c r="G396" s="314"/>
      <c r="H396" s="356"/>
      <c r="I396" s="314"/>
      <c r="J396" s="356"/>
      <c r="K396" s="314"/>
      <c r="L396" s="356"/>
      <c r="M396" s="314"/>
      <c r="N396" s="356"/>
      <c r="O396" s="314"/>
      <c r="P396" s="356"/>
      <c r="Q396" s="314"/>
      <c r="R396" s="356"/>
      <c r="S396" s="314"/>
      <c r="T396" s="356"/>
      <c r="U396" s="314"/>
      <c r="V396" s="128"/>
      <c r="W396" s="128"/>
      <c r="X396" s="128"/>
      <c r="Y396" s="128"/>
      <c r="Z396" s="128"/>
      <c r="AA396" s="128"/>
      <c r="AB396" s="128"/>
      <c r="AC396" s="128"/>
      <c r="AD396" s="85"/>
    </row>
    <row r="397" spans="1:30" ht="20.100000000000001" customHeight="1">
      <c r="A397" s="85"/>
      <c r="B397" s="85"/>
      <c r="C397" s="128"/>
      <c r="D397" s="85" t="s">
        <v>9093</v>
      </c>
      <c r="E397" s="128"/>
      <c r="F397" s="356"/>
      <c r="G397" s="314"/>
      <c r="H397" s="356"/>
      <c r="I397" s="314"/>
      <c r="J397" s="356"/>
      <c r="K397" s="314"/>
      <c r="L397" s="356"/>
      <c r="M397" s="314"/>
      <c r="N397" s="356"/>
      <c r="O397" s="314"/>
      <c r="P397" s="356"/>
      <c r="Q397" s="314"/>
      <c r="R397" s="356"/>
      <c r="S397" s="314"/>
      <c r="T397" s="356"/>
      <c r="U397" s="314"/>
      <c r="V397" s="128"/>
      <c r="W397" s="128"/>
      <c r="X397" s="128"/>
      <c r="Y397" s="128"/>
      <c r="Z397" s="128"/>
      <c r="AA397" s="128"/>
      <c r="AB397" s="128"/>
      <c r="AC397" s="128"/>
      <c r="AD397" s="85"/>
    </row>
    <row r="398" spans="1:30" ht="20.100000000000001" customHeight="1">
      <c r="A398" s="85"/>
      <c r="B398" s="85"/>
      <c r="C398" s="128"/>
      <c r="D398" s="85" t="s">
        <v>3232</v>
      </c>
      <c r="E398" s="128"/>
      <c r="F398" s="356"/>
      <c r="G398" s="314"/>
      <c r="H398" s="356"/>
      <c r="I398" s="314"/>
      <c r="J398" s="356"/>
      <c r="K398" s="314"/>
      <c r="L398" s="356"/>
      <c r="M398" s="314"/>
      <c r="N398" s="356"/>
      <c r="O398" s="314"/>
      <c r="P398" s="356"/>
      <c r="Q398" s="314"/>
      <c r="R398" s="356"/>
      <c r="S398" s="314"/>
      <c r="T398" s="356"/>
      <c r="U398" s="314"/>
      <c r="V398" s="128"/>
      <c r="W398" s="128"/>
      <c r="X398" s="128"/>
      <c r="Y398" s="128"/>
      <c r="Z398" s="128"/>
      <c r="AA398" s="128"/>
      <c r="AB398" s="128"/>
      <c r="AC398" s="128"/>
      <c r="AD398" s="85"/>
    </row>
    <row r="399" spans="1:30" ht="20.100000000000001" customHeight="1">
      <c r="A399" s="85"/>
      <c r="B399" s="85"/>
      <c r="C399" s="128"/>
      <c r="D399" s="85" t="s">
        <v>9041</v>
      </c>
      <c r="E399" s="128"/>
      <c r="F399" s="356"/>
      <c r="G399" s="314"/>
      <c r="H399" s="356"/>
      <c r="I399" s="314"/>
      <c r="J399" s="356"/>
      <c r="K399" s="314"/>
      <c r="L399" s="356"/>
      <c r="M399" s="314"/>
      <c r="N399" s="356"/>
      <c r="O399" s="314"/>
      <c r="P399" s="356"/>
      <c r="Q399" s="314"/>
      <c r="R399" s="356"/>
      <c r="S399" s="314"/>
      <c r="T399" s="356"/>
      <c r="U399" s="314"/>
      <c r="V399" s="128"/>
      <c r="W399" s="128"/>
      <c r="X399" s="128"/>
      <c r="Y399" s="128"/>
      <c r="Z399" s="128"/>
      <c r="AA399" s="128"/>
      <c r="AB399" s="128"/>
      <c r="AC399" s="128"/>
      <c r="AD399" s="85"/>
    </row>
    <row r="400" spans="1:30" ht="20.100000000000001" customHeight="1">
      <c r="A400" s="85"/>
      <c r="B400" s="85"/>
      <c r="C400" s="128"/>
      <c r="D400" s="85" t="s">
        <v>9094</v>
      </c>
      <c r="E400" s="128"/>
      <c r="F400" s="356"/>
      <c r="G400" s="314"/>
      <c r="H400" s="356"/>
      <c r="I400" s="314"/>
      <c r="J400" s="356"/>
      <c r="K400" s="314"/>
      <c r="L400" s="356"/>
      <c r="M400" s="314"/>
      <c r="N400" s="356"/>
      <c r="O400" s="314"/>
      <c r="P400" s="356"/>
      <c r="Q400" s="314"/>
      <c r="R400" s="356"/>
      <c r="S400" s="314"/>
      <c r="T400" s="356"/>
      <c r="U400" s="314"/>
      <c r="V400" s="128"/>
      <c r="W400" s="128"/>
      <c r="X400" s="128"/>
      <c r="Y400" s="128"/>
      <c r="Z400" s="128"/>
      <c r="AA400" s="128"/>
      <c r="AB400" s="128"/>
      <c r="AC400" s="128"/>
      <c r="AD400" s="85"/>
    </row>
    <row r="401" spans="1:30" ht="20.100000000000001" customHeight="1">
      <c r="A401" s="85"/>
      <c r="B401" s="85"/>
      <c r="C401" s="128"/>
      <c r="D401" s="85" t="s">
        <v>3231</v>
      </c>
      <c r="E401" s="128"/>
      <c r="F401" s="356"/>
      <c r="G401" s="314"/>
      <c r="H401" s="356"/>
      <c r="I401" s="314"/>
      <c r="J401" s="356"/>
      <c r="K401" s="314"/>
      <c r="L401" s="356"/>
      <c r="M401" s="314"/>
      <c r="N401" s="356"/>
      <c r="O401" s="314"/>
      <c r="P401" s="356"/>
      <c r="Q401" s="314"/>
      <c r="R401" s="356"/>
      <c r="S401" s="314"/>
      <c r="T401" s="356"/>
      <c r="U401" s="314"/>
      <c r="V401" s="128"/>
      <c r="W401" s="128"/>
      <c r="X401" s="128"/>
      <c r="Y401" s="128"/>
      <c r="Z401" s="128"/>
      <c r="AA401" s="128"/>
      <c r="AB401" s="128"/>
      <c r="AC401" s="128"/>
      <c r="AD401" s="85"/>
    </row>
    <row r="402" spans="1:30" ht="20.100000000000001" customHeight="1">
      <c r="A402" s="85"/>
      <c r="B402" s="85"/>
      <c r="C402" s="128"/>
      <c r="D402" s="85" t="s">
        <v>9042</v>
      </c>
      <c r="E402" s="128"/>
      <c r="F402" s="356"/>
      <c r="G402" s="314"/>
      <c r="H402" s="356"/>
      <c r="I402" s="314"/>
      <c r="J402" s="356"/>
      <c r="K402" s="314"/>
      <c r="L402" s="356"/>
      <c r="M402" s="314"/>
      <c r="N402" s="356"/>
      <c r="O402" s="314"/>
      <c r="P402" s="356"/>
      <c r="Q402" s="314"/>
      <c r="R402" s="356"/>
      <c r="S402" s="314"/>
      <c r="T402" s="356"/>
      <c r="U402" s="314"/>
      <c r="V402" s="128"/>
      <c r="W402" s="128"/>
      <c r="X402" s="128"/>
      <c r="Y402" s="128"/>
      <c r="Z402" s="128"/>
      <c r="AA402" s="128"/>
      <c r="AB402" s="128"/>
      <c r="AC402" s="128"/>
      <c r="AD402" s="85"/>
    </row>
    <row r="403" spans="1:30" ht="20.100000000000001" customHeight="1">
      <c r="A403" s="85"/>
      <c r="B403" s="85"/>
      <c r="C403" s="128"/>
      <c r="D403" s="85" t="s">
        <v>3230</v>
      </c>
      <c r="E403" s="128"/>
      <c r="F403" s="356"/>
      <c r="G403" s="314"/>
      <c r="H403" s="356"/>
      <c r="I403" s="314"/>
      <c r="J403" s="356"/>
      <c r="K403" s="314"/>
      <c r="L403" s="356"/>
      <c r="M403" s="314"/>
      <c r="N403" s="356"/>
      <c r="O403" s="314"/>
      <c r="P403" s="356"/>
      <c r="Q403" s="314"/>
      <c r="R403" s="356"/>
      <c r="S403" s="314"/>
      <c r="T403" s="356"/>
      <c r="U403" s="314"/>
      <c r="V403" s="128"/>
      <c r="W403" s="128"/>
      <c r="X403" s="128"/>
      <c r="Y403" s="128"/>
      <c r="Z403" s="128"/>
      <c r="AA403" s="128"/>
      <c r="AB403" s="128"/>
      <c r="AC403" s="128"/>
      <c r="AD403" s="85"/>
    </row>
    <row r="404" spans="1:30" ht="20.100000000000001" customHeight="1">
      <c r="A404" s="85"/>
      <c r="B404" s="85"/>
      <c r="C404" s="128"/>
      <c r="D404" s="85" t="s">
        <v>1959</v>
      </c>
      <c r="E404" s="128"/>
      <c r="F404" s="356"/>
      <c r="G404" s="314"/>
      <c r="H404" s="356"/>
      <c r="I404" s="314"/>
      <c r="J404" s="356"/>
      <c r="K404" s="314"/>
      <c r="L404" s="356"/>
      <c r="M404" s="314"/>
      <c r="N404" s="356"/>
      <c r="O404" s="314"/>
      <c r="P404" s="356"/>
      <c r="Q404" s="314"/>
      <c r="R404" s="356"/>
      <c r="S404" s="314"/>
      <c r="T404" s="356"/>
      <c r="U404" s="314"/>
      <c r="V404" s="128"/>
      <c r="W404" s="128"/>
      <c r="X404" s="128"/>
      <c r="Y404" s="128"/>
      <c r="Z404" s="128"/>
      <c r="AA404" s="128"/>
      <c r="AB404" s="128"/>
      <c r="AC404" s="128"/>
      <c r="AD404" s="85"/>
    </row>
    <row r="405" spans="1:30" ht="20.100000000000001" customHeight="1">
      <c r="A405" s="85"/>
      <c r="B405" s="85"/>
      <c r="C405" s="128"/>
      <c r="D405" s="85" t="s">
        <v>1960</v>
      </c>
      <c r="E405" s="128"/>
      <c r="F405" s="356"/>
      <c r="G405" s="314"/>
      <c r="H405" s="356"/>
      <c r="I405" s="314"/>
      <c r="J405" s="356"/>
      <c r="K405" s="314"/>
      <c r="L405" s="356"/>
      <c r="M405" s="314"/>
      <c r="N405" s="356"/>
      <c r="O405" s="314"/>
      <c r="P405" s="356"/>
      <c r="Q405" s="314"/>
      <c r="R405" s="356"/>
      <c r="S405" s="314"/>
      <c r="T405" s="356"/>
      <c r="U405" s="314"/>
      <c r="V405" s="128"/>
      <c r="W405" s="128"/>
      <c r="X405" s="128"/>
      <c r="Y405" s="128"/>
      <c r="Z405" s="128"/>
      <c r="AA405" s="128"/>
      <c r="AB405" s="128"/>
      <c r="AC405" s="128"/>
      <c r="AD405" s="85"/>
    </row>
    <row r="406" spans="1:30" ht="20.100000000000001" customHeight="1">
      <c r="A406" s="476" t="s">
        <v>3141</v>
      </c>
      <c r="B406" s="476" t="s">
        <v>1218</v>
      </c>
      <c r="C406" s="473" t="s">
        <v>3200</v>
      </c>
      <c r="D406" s="476"/>
      <c r="E406" s="473"/>
      <c r="F406" s="443"/>
      <c r="G406" s="444"/>
      <c r="H406" s="443"/>
      <c r="I406" s="444"/>
      <c r="J406" s="443">
        <v>1</v>
      </c>
      <c r="K406" s="444">
        <v>100</v>
      </c>
      <c r="L406" s="443">
        <v>1</v>
      </c>
      <c r="M406" s="444">
        <v>100</v>
      </c>
      <c r="N406" s="471">
        <v>4</v>
      </c>
      <c r="O406" s="465">
        <v>100</v>
      </c>
      <c r="P406" s="471">
        <v>2</v>
      </c>
      <c r="Q406" s="465">
        <v>100</v>
      </c>
      <c r="R406" s="471">
        <v>2</v>
      </c>
      <c r="S406" s="465">
        <v>100</v>
      </c>
      <c r="T406" s="471">
        <v>5</v>
      </c>
      <c r="U406" s="465">
        <v>100</v>
      </c>
      <c r="V406" s="473" t="s">
        <v>7010</v>
      </c>
      <c r="W406" s="473" t="s">
        <v>7010</v>
      </c>
      <c r="X406" s="473" t="s">
        <v>7010</v>
      </c>
      <c r="Y406" s="473" t="s">
        <v>7010</v>
      </c>
      <c r="Z406" s="473" t="s">
        <v>7010</v>
      </c>
      <c r="AA406" s="473" t="s">
        <v>7010</v>
      </c>
      <c r="AB406" s="473" t="s">
        <v>7010</v>
      </c>
      <c r="AC406" s="473" t="s">
        <v>7010</v>
      </c>
      <c r="AD406" s="476"/>
    </row>
    <row r="407" spans="1:30" ht="20.100000000000001" customHeight="1">
      <c r="A407" s="476" t="s">
        <v>9743</v>
      </c>
      <c r="B407" s="476" t="s">
        <v>2022</v>
      </c>
      <c r="C407" s="473" t="s">
        <v>9086</v>
      </c>
      <c r="D407" s="476" t="s">
        <v>9043</v>
      </c>
      <c r="E407" s="473" t="s">
        <v>7351</v>
      </c>
      <c r="F407" s="443"/>
      <c r="G407" s="444"/>
      <c r="H407" s="443">
        <v>1</v>
      </c>
      <c r="I407" s="444">
        <v>3.7037037037037037</v>
      </c>
      <c r="J407" s="443">
        <v>1</v>
      </c>
      <c r="K407" s="444">
        <v>2.7777777777777777</v>
      </c>
      <c r="L407" s="443">
        <v>5</v>
      </c>
      <c r="M407" s="444">
        <v>11.9</v>
      </c>
      <c r="N407" s="471">
        <v>4</v>
      </c>
      <c r="O407" s="465">
        <v>7.1428571428571432</v>
      </c>
      <c r="P407" s="471">
        <v>7</v>
      </c>
      <c r="Q407" s="465">
        <v>9.5890410958904102</v>
      </c>
      <c r="R407" s="471">
        <v>3</v>
      </c>
      <c r="S407" s="465">
        <v>3.9473684210526314</v>
      </c>
      <c r="T407" s="471">
        <v>136</v>
      </c>
      <c r="U407" s="465">
        <v>6.3138347260909935</v>
      </c>
      <c r="V407" s="473" t="s">
        <v>7010</v>
      </c>
      <c r="W407" s="473" t="s">
        <v>7010</v>
      </c>
      <c r="X407" s="473" t="s">
        <v>7010</v>
      </c>
      <c r="Y407" s="473" t="s">
        <v>7010</v>
      </c>
      <c r="Z407" s="473" t="s">
        <v>7010</v>
      </c>
      <c r="AA407" s="473" t="s">
        <v>7010</v>
      </c>
      <c r="AB407" s="473" t="s">
        <v>7010</v>
      </c>
      <c r="AC407" s="473" t="s">
        <v>7010</v>
      </c>
      <c r="AD407" s="374" t="s">
        <v>2942</v>
      </c>
    </row>
    <row r="408" spans="1:30" ht="20.100000000000001" customHeight="1">
      <c r="A408" s="85"/>
      <c r="B408" s="85"/>
      <c r="C408" s="128"/>
      <c r="D408" s="85" t="s">
        <v>9084</v>
      </c>
      <c r="E408" s="128"/>
      <c r="F408" s="356">
        <v>19</v>
      </c>
      <c r="G408" s="314">
        <v>100</v>
      </c>
      <c r="H408" s="356">
        <v>26</v>
      </c>
      <c r="I408" s="314">
        <v>96.296296296296291</v>
      </c>
      <c r="J408" s="356">
        <v>35</v>
      </c>
      <c r="K408" s="314">
        <v>97.222222222222229</v>
      </c>
      <c r="L408" s="356">
        <v>37</v>
      </c>
      <c r="M408" s="314">
        <v>88.1</v>
      </c>
      <c r="N408" s="315">
        <v>52</v>
      </c>
      <c r="O408" s="316">
        <v>92.857142857142861</v>
      </c>
      <c r="P408" s="315">
        <v>66</v>
      </c>
      <c r="Q408" s="316">
        <v>90.410958904109592</v>
      </c>
      <c r="R408" s="315">
        <v>73</v>
      </c>
      <c r="S408" s="316">
        <v>96.05263157894737</v>
      </c>
      <c r="T408" s="315">
        <v>2018</v>
      </c>
      <c r="U408" s="316">
        <v>93.686165273909012</v>
      </c>
      <c r="V408" s="128"/>
      <c r="W408" s="128"/>
      <c r="X408" s="128"/>
      <c r="Y408" s="128"/>
      <c r="Z408" s="128"/>
      <c r="AA408" s="128"/>
      <c r="AB408" s="128"/>
      <c r="AC408" s="128"/>
      <c r="AD408" s="85" t="s">
        <v>2943</v>
      </c>
    </row>
    <row r="409" spans="1:30" ht="20.100000000000001" customHeight="1">
      <c r="A409" s="85"/>
      <c r="B409" s="85"/>
      <c r="C409" s="128"/>
      <c r="D409" s="85" t="s">
        <v>1861</v>
      </c>
      <c r="E409" s="128"/>
      <c r="F409" s="356"/>
      <c r="G409" s="314"/>
      <c r="H409" s="356"/>
      <c r="I409" s="314"/>
      <c r="J409" s="356"/>
      <c r="K409" s="314"/>
      <c r="L409" s="356"/>
      <c r="M409" s="314"/>
      <c r="N409" s="315"/>
      <c r="O409" s="316"/>
      <c r="P409" s="315"/>
      <c r="Q409" s="316"/>
      <c r="R409" s="315"/>
      <c r="S409" s="316"/>
      <c r="T409" s="315"/>
      <c r="U409" s="316"/>
      <c r="V409" s="128"/>
      <c r="W409" s="128"/>
      <c r="X409" s="128"/>
      <c r="Y409" s="128"/>
      <c r="Z409" s="128"/>
      <c r="AA409" s="128"/>
      <c r="AB409" s="128"/>
      <c r="AC409" s="128"/>
      <c r="AD409" s="85"/>
    </row>
    <row r="410" spans="1:30" ht="20.100000000000001" customHeight="1">
      <c r="A410" s="85"/>
      <c r="B410" s="85"/>
      <c r="C410" s="128"/>
      <c r="D410" s="85" t="s">
        <v>1862</v>
      </c>
      <c r="E410" s="128"/>
      <c r="F410" s="356"/>
      <c r="G410" s="314"/>
      <c r="H410" s="356"/>
      <c r="I410" s="314"/>
      <c r="J410" s="356"/>
      <c r="K410" s="314"/>
      <c r="L410" s="356"/>
      <c r="M410" s="314"/>
      <c r="N410" s="315"/>
      <c r="O410" s="316"/>
      <c r="P410" s="315"/>
      <c r="Q410" s="316"/>
      <c r="R410" s="315"/>
      <c r="S410" s="316"/>
      <c r="T410" s="315"/>
      <c r="U410" s="316"/>
      <c r="V410" s="128"/>
      <c r="W410" s="128"/>
      <c r="X410" s="128"/>
      <c r="Y410" s="128"/>
      <c r="Z410" s="128"/>
      <c r="AA410" s="128"/>
      <c r="AB410" s="128"/>
      <c r="AC410" s="128"/>
      <c r="AD410" s="85"/>
    </row>
    <row r="411" spans="1:30" ht="20.100000000000001" customHeight="1">
      <c r="A411" s="476" t="s">
        <v>3142</v>
      </c>
      <c r="B411" s="476" t="s">
        <v>1219</v>
      </c>
      <c r="C411" s="473" t="s">
        <v>3201</v>
      </c>
      <c r="D411" s="476"/>
      <c r="E411" s="473"/>
      <c r="F411" s="443"/>
      <c r="G411" s="444"/>
      <c r="H411" s="443">
        <v>1</v>
      </c>
      <c r="I411" s="444">
        <v>100</v>
      </c>
      <c r="J411" s="443">
        <v>1</v>
      </c>
      <c r="K411" s="444">
        <v>100</v>
      </c>
      <c r="L411" s="443">
        <v>5</v>
      </c>
      <c r="M411" s="444">
        <v>100</v>
      </c>
      <c r="N411" s="471">
        <v>4</v>
      </c>
      <c r="O411" s="465">
        <v>100</v>
      </c>
      <c r="P411" s="471">
        <v>7</v>
      </c>
      <c r="Q411" s="465">
        <v>100</v>
      </c>
      <c r="R411" s="471">
        <v>3</v>
      </c>
      <c r="S411" s="465">
        <v>100</v>
      </c>
      <c r="T411" s="471">
        <v>134</v>
      </c>
      <c r="U411" s="465">
        <v>98.5</v>
      </c>
      <c r="V411" s="473" t="s">
        <v>7010</v>
      </c>
      <c r="W411" s="473" t="s">
        <v>7010</v>
      </c>
      <c r="X411" s="473" t="s">
        <v>7010</v>
      </c>
      <c r="Y411" s="473" t="s">
        <v>7010</v>
      </c>
      <c r="Z411" s="473" t="s">
        <v>7010</v>
      </c>
      <c r="AA411" s="473" t="s">
        <v>7010</v>
      </c>
      <c r="AB411" s="473" t="s">
        <v>7010</v>
      </c>
      <c r="AC411" s="473" t="s">
        <v>7010</v>
      </c>
      <c r="AD411" s="476"/>
    </row>
    <row r="412" spans="1:30" ht="20.100000000000001" customHeight="1">
      <c r="A412" s="85"/>
      <c r="B412" s="85"/>
      <c r="C412" s="128"/>
      <c r="D412" s="85" t="s">
        <v>1959</v>
      </c>
      <c r="E412" s="128" t="s">
        <v>758</v>
      </c>
      <c r="F412" s="356"/>
      <c r="G412" s="314"/>
      <c r="H412" s="356"/>
      <c r="I412" s="314"/>
      <c r="J412" s="356"/>
      <c r="K412" s="314"/>
      <c r="L412" s="356"/>
      <c r="M412" s="314"/>
      <c r="N412" s="315"/>
      <c r="O412" s="316"/>
      <c r="P412" s="315"/>
      <c r="Q412" s="316"/>
      <c r="R412" s="315"/>
      <c r="S412" s="316"/>
      <c r="T412" s="315"/>
      <c r="U412" s="316"/>
      <c r="V412" s="128"/>
      <c r="W412" s="128"/>
      <c r="X412" s="128"/>
      <c r="Y412" s="128"/>
      <c r="Z412" s="128"/>
      <c r="AA412" s="128"/>
      <c r="AB412" s="128"/>
      <c r="AC412" s="128"/>
      <c r="AD412" s="85"/>
    </row>
    <row r="413" spans="1:30" ht="20.100000000000001" customHeight="1">
      <c r="A413" s="85"/>
      <c r="B413" s="85"/>
      <c r="C413" s="128"/>
      <c r="D413" s="85" t="s">
        <v>1960</v>
      </c>
      <c r="E413" s="128"/>
      <c r="F413" s="356"/>
      <c r="G413" s="314"/>
      <c r="H413" s="356"/>
      <c r="I413" s="314"/>
      <c r="J413" s="356"/>
      <c r="K413" s="314"/>
      <c r="L413" s="356"/>
      <c r="M413" s="314"/>
      <c r="N413" s="315"/>
      <c r="O413" s="316"/>
      <c r="P413" s="315"/>
      <c r="Q413" s="316"/>
      <c r="R413" s="315"/>
      <c r="S413" s="316"/>
      <c r="T413" s="315">
        <v>2</v>
      </c>
      <c r="U413" s="316">
        <v>1.5</v>
      </c>
      <c r="V413" s="128"/>
      <c r="W413" s="128"/>
      <c r="X413" s="128"/>
      <c r="Y413" s="128"/>
      <c r="Z413" s="128"/>
      <c r="AA413" s="128"/>
      <c r="AB413" s="128"/>
      <c r="AC413" s="128"/>
      <c r="AD413" s="85"/>
    </row>
    <row r="414" spans="1:30" ht="20.100000000000001" customHeight="1">
      <c r="A414" s="476" t="s">
        <v>3143</v>
      </c>
      <c r="B414" s="476" t="s">
        <v>1220</v>
      </c>
      <c r="C414" s="473" t="s">
        <v>3202</v>
      </c>
      <c r="D414" s="476" t="s">
        <v>3234</v>
      </c>
      <c r="E414" s="473" t="s">
        <v>7351</v>
      </c>
      <c r="F414" s="443"/>
      <c r="G414" s="444"/>
      <c r="H414" s="443"/>
      <c r="I414" s="444"/>
      <c r="J414" s="443"/>
      <c r="K414" s="444"/>
      <c r="L414" s="443"/>
      <c r="M414" s="444"/>
      <c r="N414" s="471"/>
      <c r="O414" s="465"/>
      <c r="P414" s="471"/>
      <c r="Q414" s="465"/>
      <c r="R414" s="471"/>
      <c r="S414" s="465"/>
      <c r="T414" s="471"/>
      <c r="U414" s="465"/>
      <c r="V414" s="473" t="s">
        <v>7010</v>
      </c>
      <c r="W414" s="473" t="s">
        <v>7010</v>
      </c>
      <c r="X414" s="473" t="s">
        <v>7010</v>
      </c>
      <c r="Y414" s="473" t="s">
        <v>7010</v>
      </c>
      <c r="Z414" s="473" t="s">
        <v>7010</v>
      </c>
      <c r="AA414" s="473" t="s">
        <v>7010</v>
      </c>
      <c r="AB414" s="473" t="s">
        <v>7010</v>
      </c>
      <c r="AC414" s="473" t="s">
        <v>7010</v>
      </c>
      <c r="AD414" s="476"/>
    </row>
    <row r="415" spans="1:30" ht="20.100000000000001" customHeight="1">
      <c r="A415" s="85"/>
      <c r="B415" s="85"/>
      <c r="C415" s="128"/>
      <c r="D415" s="85" t="s">
        <v>3233</v>
      </c>
      <c r="E415" s="128"/>
      <c r="F415" s="356"/>
      <c r="G415" s="314"/>
      <c r="H415" s="356"/>
      <c r="I415" s="314"/>
      <c r="J415" s="356"/>
      <c r="K415" s="314"/>
      <c r="L415" s="356"/>
      <c r="M415" s="314"/>
      <c r="N415" s="315"/>
      <c r="O415" s="316"/>
      <c r="P415" s="315"/>
      <c r="Q415" s="316"/>
      <c r="R415" s="315"/>
      <c r="S415" s="316"/>
      <c r="T415" s="315"/>
      <c r="U415" s="316"/>
      <c r="V415" s="128"/>
      <c r="W415" s="128"/>
      <c r="X415" s="128"/>
      <c r="Y415" s="128"/>
      <c r="Z415" s="128"/>
      <c r="AA415" s="128"/>
      <c r="AB415" s="128"/>
      <c r="AC415" s="128"/>
      <c r="AD415" s="85"/>
    </row>
    <row r="416" spans="1:30" ht="20.100000000000001" customHeight="1">
      <c r="A416" s="85"/>
      <c r="B416" s="85"/>
      <c r="C416" s="128"/>
      <c r="D416" s="85" t="s">
        <v>9095</v>
      </c>
      <c r="E416" s="128"/>
      <c r="F416" s="356"/>
      <c r="G416" s="314"/>
      <c r="H416" s="356"/>
      <c r="I416" s="314"/>
      <c r="J416" s="356"/>
      <c r="K416" s="314"/>
      <c r="L416" s="356"/>
      <c r="M416" s="314"/>
      <c r="N416" s="315"/>
      <c r="O416" s="316"/>
      <c r="P416" s="315"/>
      <c r="Q416" s="316"/>
      <c r="R416" s="315"/>
      <c r="S416" s="316"/>
      <c r="T416" s="315"/>
      <c r="U416" s="316"/>
      <c r="V416" s="128"/>
      <c r="W416" s="128"/>
      <c r="X416" s="128"/>
      <c r="Y416" s="128"/>
      <c r="Z416" s="128"/>
      <c r="AA416" s="128"/>
      <c r="AB416" s="128"/>
      <c r="AC416" s="128"/>
      <c r="AD416" s="85"/>
    </row>
    <row r="417" spans="1:30" ht="20.100000000000001" customHeight="1">
      <c r="A417" s="85"/>
      <c r="B417" s="85"/>
      <c r="C417" s="128"/>
      <c r="D417" s="85" t="s">
        <v>9096</v>
      </c>
      <c r="E417" s="128"/>
      <c r="F417" s="356"/>
      <c r="G417" s="314"/>
      <c r="H417" s="356"/>
      <c r="I417" s="314"/>
      <c r="J417" s="356"/>
      <c r="K417" s="314"/>
      <c r="L417" s="356"/>
      <c r="M417" s="314"/>
      <c r="N417" s="315"/>
      <c r="O417" s="316"/>
      <c r="P417" s="315"/>
      <c r="Q417" s="316"/>
      <c r="R417" s="315"/>
      <c r="S417" s="316"/>
      <c r="T417" s="315"/>
      <c r="U417" s="316"/>
      <c r="V417" s="128"/>
      <c r="W417" s="128"/>
      <c r="X417" s="128"/>
      <c r="Y417" s="128"/>
      <c r="Z417" s="128"/>
      <c r="AA417" s="128"/>
      <c r="AB417" s="128"/>
      <c r="AC417" s="128"/>
      <c r="AD417" s="85"/>
    </row>
    <row r="418" spans="1:30" ht="20.100000000000001" customHeight="1">
      <c r="A418" s="85"/>
      <c r="B418" s="85"/>
      <c r="C418" s="128"/>
      <c r="D418" s="85" t="s">
        <v>9044</v>
      </c>
      <c r="E418" s="128"/>
      <c r="F418" s="356"/>
      <c r="G418" s="314"/>
      <c r="H418" s="356"/>
      <c r="I418" s="314"/>
      <c r="J418" s="356"/>
      <c r="K418" s="314"/>
      <c r="L418" s="356"/>
      <c r="M418" s="314"/>
      <c r="N418" s="315"/>
      <c r="O418" s="316"/>
      <c r="P418" s="315"/>
      <c r="Q418" s="316"/>
      <c r="R418" s="315"/>
      <c r="S418" s="316"/>
      <c r="T418" s="315">
        <v>1</v>
      </c>
      <c r="U418" s="316">
        <v>50</v>
      </c>
      <c r="V418" s="128"/>
      <c r="W418" s="128"/>
      <c r="X418" s="128"/>
      <c r="Y418" s="128"/>
      <c r="Z418" s="128"/>
      <c r="AA418" s="128"/>
      <c r="AB418" s="128"/>
      <c r="AC418" s="128"/>
      <c r="AD418" s="85"/>
    </row>
    <row r="419" spans="1:30" ht="20.100000000000001" customHeight="1">
      <c r="A419" s="85"/>
      <c r="B419" s="85"/>
      <c r="C419" s="128"/>
      <c r="D419" s="55" t="s">
        <v>1861</v>
      </c>
      <c r="E419" s="128"/>
      <c r="F419" s="70"/>
      <c r="G419" s="314"/>
      <c r="H419" s="70"/>
      <c r="I419" s="314"/>
      <c r="J419" s="70"/>
      <c r="K419" s="314"/>
      <c r="L419" s="356"/>
      <c r="M419" s="314"/>
      <c r="N419" s="315"/>
      <c r="O419" s="316"/>
      <c r="P419" s="315"/>
      <c r="Q419" s="316"/>
      <c r="R419" s="315"/>
      <c r="S419" s="316"/>
      <c r="T419" s="315"/>
      <c r="U419" s="316"/>
      <c r="V419" s="128"/>
      <c r="W419" s="128"/>
      <c r="X419" s="128"/>
      <c r="Y419" s="128"/>
      <c r="Z419" s="128"/>
      <c r="AA419" s="128"/>
      <c r="AB419" s="128"/>
      <c r="AC419" s="128"/>
      <c r="AD419" s="85"/>
    </row>
    <row r="420" spans="1:30" ht="20.100000000000001" customHeight="1">
      <c r="A420" s="85"/>
      <c r="B420" s="85"/>
      <c r="C420" s="128"/>
      <c r="D420" s="55" t="s">
        <v>1862</v>
      </c>
      <c r="E420" s="128"/>
      <c r="F420" s="70"/>
      <c r="G420" s="314"/>
      <c r="H420" s="70"/>
      <c r="I420" s="314"/>
      <c r="J420" s="70"/>
      <c r="K420" s="314"/>
      <c r="L420" s="356"/>
      <c r="M420" s="314"/>
      <c r="N420" s="315"/>
      <c r="O420" s="316"/>
      <c r="P420" s="315"/>
      <c r="Q420" s="316"/>
      <c r="R420" s="315"/>
      <c r="S420" s="316"/>
      <c r="T420" s="315">
        <v>1</v>
      </c>
      <c r="U420" s="316">
        <v>50</v>
      </c>
      <c r="V420" s="128"/>
      <c r="W420" s="128"/>
      <c r="X420" s="128"/>
      <c r="Y420" s="128"/>
      <c r="Z420" s="128"/>
      <c r="AA420" s="128"/>
      <c r="AB420" s="128"/>
      <c r="AC420" s="128"/>
      <c r="AD420" s="85"/>
    </row>
    <row r="421" spans="1:30" ht="20.100000000000001" customHeight="1">
      <c r="A421" s="476" t="s">
        <v>3144</v>
      </c>
      <c r="B421" s="476" t="s">
        <v>2023</v>
      </c>
      <c r="C421" s="473" t="s">
        <v>9086</v>
      </c>
      <c r="D421" s="369" t="s">
        <v>9043</v>
      </c>
      <c r="E421" s="474"/>
      <c r="F421" s="69"/>
      <c r="G421" s="444"/>
      <c r="H421" s="69">
        <v>3</v>
      </c>
      <c r="I421" s="444">
        <v>11.111111111111111</v>
      </c>
      <c r="J421" s="69">
        <v>2</v>
      </c>
      <c r="K421" s="444">
        <v>5.5555555555555554</v>
      </c>
      <c r="L421" s="443">
        <v>1</v>
      </c>
      <c r="M421" s="444">
        <v>2.4</v>
      </c>
      <c r="N421" s="471">
        <v>1</v>
      </c>
      <c r="O421" s="465">
        <v>1.7857142857142858</v>
      </c>
      <c r="P421" s="471">
        <v>4</v>
      </c>
      <c r="Q421" s="465">
        <v>5.4794520547945202</v>
      </c>
      <c r="R421" s="471">
        <v>2</v>
      </c>
      <c r="S421" s="465">
        <v>2.6315789473684212</v>
      </c>
      <c r="T421" s="471">
        <v>166</v>
      </c>
      <c r="U421" s="465">
        <v>7.7101718532280543</v>
      </c>
      <c r="V421" s="473" t="s">
        <v>7010</v>
      </c>
      <c r="W421" s="473" t="s">
        <v>7010</v>
      </c>
      <c r="X421" s="473" t="s">
        <v>7010</v>
      </c>
      <c r="Y421" s="473" t="s">
        <v>7010</v>
      </c>
      <c r="Z421" s="473" t="s">
        <v>7010</v>
      </c>
      <c r="AA421" s="473" t="s">
        <v>7010</v>
      </c>
      <c r="AB421" s="473" t="s">
        <v>7010</v>
      </c>
      <c r="AC421" s="473" t="s">
        <v>7010</v>
      </c>
      <c r="AD421" s="374" t="s">
        <v>2942</v>
      </c>
    </row>
    <row r="422" spans="1:30" ht="20.100000000000001" customHeight="1">
      <c r="A422" s="85"/>
      <c r="B422" s="85"/>
      <c r="C422" s="128"/>
      <c r="D422" s="55" t="s">
        <v>9084</v>
      </c>
      <c r="E422" s="117"/>
      <c r="F422" s="70">
        <v>19</v>
      </c>
      <c r="G422" s="314">
        <v>100</v>
      </c>
      <c r="H422" s="70">
        <v>24</v>
      </c>
      <c r="I422" s="314">
        <v>88.888888888888886</v>
      </c>
      <c r="J422" s="70">
        <v>34</v>
      </c>
      <c r="K422" s="314">
        <v>94.444444444444443</v>
      </c>
      <c r="L422" s="356">
        <v>41</v>
      </c>
      <c r="M422" s="314">
        <v>97.6</v>
      </c>
      <c r="N422" s="315">
        <v>55</v>
      </c>
      <c r="O422" s="316">
        <v>98.214285714285708</v>
      </c>
      <c r="P422" s="315">
        <v>69</v>
      </c>
      <c r="Q422" s="316">
        <v>94.520547945205479</v>
      </c>
      <c r="R422" s="315">
        <v>74</v>
      </c>
      <c r="S422" s="316">
        <v>97.368421052631575</v>
      </c>
      <c r="T422" s="315">
        <v>1987</v>
      </c>
      <c r="U422" s="316">
        <v>92.2</v>
      </c>
      <c r="V422" s="128"/>
      <c r="W422" s="128"/>
      <c r="X422" s="128"/>
      <c r="Y422" s="128"/>
      <c r="Z422" s="128"/>
      <c r="AA422" s="128"/>
      <c r="AB422" s="128"/>
      <c r="AC422" s="128"/>
      <c r="AD422" s="85" t="s">
        <v>2943</v>
      </c>
    </row>
    <row r="423" spans="1:30" ht="20.100000000000001" customHeight="1">
      <c r="A423" s="85"/>
      <c r="B423" s="85"/>
      <c r="C423" s="128"/>
      <c r="D423" s="55" t="s">
        <v>1861</v>
      </c>
      <c r="E423" s="117"/>
      <c r="F423" s="70"/>
      <c r="G423" s="314"/>
      <c r="H423" s="70"/>
      <c r="I423" s="314"/>
      <c r="J423" s="70"/>
      <c r="K423" s="314"/>
      <c r="L423" s="356"/>
      <c r="M423" s="314"/>
      <c r="N423" s="315"/>
      <c r="O423" s="316"/>
      <c r="P423" s="315"/>
      <c r="Q423" s="316"/>
      <c r="R423" s="315"/>
      <c r="S423" s="316"/>
      <c r="T423" s="315"/>
      <c r="U423" s="316"/>
      <c r="V423" s="128"/>
      <c r="W423" s="128"/>
      <c r="X423" s="128"/>
      <c r="Y423" s="128"/>
      <c r="Z423" s="128"/>
      <c r="AA423" s="128"/>
      <c r="AB423" s="128"/>
      <c r="AC423" s="128"/>
      <c r="AD423" s="85"/>
    </row>
    <row r="424" spans="1:30" ht="20.100000000000001" customHeight="1">
      <c r="A424" s="85"/>
      <c r="B424" s="85"/>
      <c r="C424" s="128"/>
      <c r="D424" s="55" t="s">
        <v>1862</v>
      </c>
      <c r="E424" s="117"/>
      <c r="F424" s="70"/>
      <c r="G424" s="314"/>
      <c r="H424" s="70"/>
      <c r="I424" s="314"/>
      <c r="J424" s="70"/>
      <c r="K424" s="314"/>
      <c r="L424" s="356"/>
      <c r="M424" s="314"/>
      <c r="N424" s="315"/>
      <c r="O424" s="316"/>
      <c r="P424" s="315"/>
      <c r="Q424" s="316"/>
      <c r="R424" s="315"/>
      <c r="S424" s="316"/>
      <c r="T424" s="315">
        <v>1</v>
      </c>
      <c r="U424" s="316"/>
      <c r="V424" s="128"/>
      <c r="W424" s="128"/>
      <c r="X424" s="128"/>
      <c r="Y424" s="128"/>
      <c r="Z424" s="128"/>
      <c r="AA424" s="128"/>
      <c r="AB424" s="128"/>
      <c r="AC424" s="128"/>
      <c r="AD424" s="85"/>
    </row>
    <row r="425" spans="1:30" ht="20.100000000000001" customHeight="1">
      <c r="A425" s="476" t="s">
        <v>3145</v>
      </c>
      <c r="B425" s="476" t="s">
        <v>1221</v>
      </c>
      <c r="C425" s="473" t="s">
        <v>3203</v>
      </c>
      <c r="D425" s="369"/>
      <c r="E425" s="473" t="s">
        <v>7646</v>
      </c>
      <c r="F425" s="69"/>
      <c r="G425" s="444"/>
      <c r="H425" s="69">
        <v>3</v>
      </c>
      <c r="I425" s="444">
        <v>100</v>
      </c>
      <c r="J425" s="69">
        <v>2</v>
      </c>
      <c r="K425" s="444">
        <v>100</v>
      </c>
      <c r="L425" s="443">
        <v>1</v>
      </c>
      <c r="M425" s="444">
        <v>100</v>
      </c>
      <c r="N425" s="471">
        <v>1</v>
      </c>
      <c r="O425" s="465">
        <v>100</v>
      </c>
      <c r="P425" s="471">
        <v>4</v>
      </c>
      <c r="Q425" s="465">
        <v>100</v>
      </c>
      <c r="R425" s="471">
        <v>2</v>
      </c>
      <c r="S425" s="465">
        <v>100</v>
      </c>
      <c r="T425" s="471">
        <v>162</v>
      </c>
      <c r="U425" s="465">
        <v>97.6</v>
      </c>
      <c r="V425" s="473" t="s">
        <v>7010</v>
      </c>
      <c r="W425" s="473" t="s">
        <v>7010</v>
      </c>
      <c r="X425" s="473" t="s">
        <v>7010</v>
      </c>
      <c r="Y425" s="473" t="s">
        <v>7010</v>
      </c>
      <c r="Z425" s="473" t="s">
        <v>7010</v>
      </c>
      <c r="AA425" s="473" t="s">
        <v>7010</v>
      </c>
      <c r="AB425" s="473" t="s">
        <v>7010</v>
      </c>
      <c r="AC425" s="473" t="s">
        <v>7010</v>
      </c>
      <c r="AD425" s="476"/>
    </row>
    <row r="426" spans="1:30" ht="20.100000000000001" customHeight="1">
      <c r="A426" s="85"/>
      <c r="B426" s="85"/>
      <c r="C426" s="128"/>
      <c r="D426" s="55" t="s">
        <v>1959</v>
      </c>
      <c r="E426" s="117"/>
      <c r="F426" s="70"/>
      <c r="G426" s="314"/>
      <c r="H426" s="70"/>
      <c r="I426" s="314"/>
      <c r="J426" s="70"/>
      <c r="K426" s="314"/>
      <c r="L426" s="356"/>
      <c r="M426" s="314"/>
      <c r="N426" s="315"/>
      <c r="O426" s="316"/>
      <c r="P426" s="315"/>
      <c r="Q426" s="316"/>
      <c r="R426" s="315"/>
      <c r="S426" s="316"/>
      <c r="T426" s="315"/>
      <c r="U426" s="316"/>
      <c r="V426" s="128"/>
      <c r="W426" s="128"/>
      <c r="X426" s="128"/>
      <c r="Y426" s="128"/>
      <c r="Z426" s="128"/>
      <c r="AA426" s="128"/>
      <c r="AB426" s="128"/>
      <c r="AC426" s="128"/>
      <c r="AD426" s="85"/>
    </row>
    <row r="427" spans="1:30" ht="20.100000000000001" customHeight="1">
      <c r="A427" s="85"/>
      <c r="B427" s="85"/>
      <c r="C427" s="128"/>
      <c r="D427" s="55" t="s">
        <v>1960</v>
      </c>
      <c r="E427" s="117"/>
      <c r="F427" s="70"/>
      <c r="G427" s="314"/>
      <c r="H427" s="70"/>
      <c r="I427" s="314"/>
      <c r="J427" s="70"/>
      <c r="K427" s="314"/>
      <c r="L427" s="356"/>
      <c r="M427" s="314"/>
      <c r="N427" s="315"/>
      <c r="O427" s="316"/>
      <c r="P427" s="315"/>
      <c r="Q427" s="316"/>
      <c r="R427" s="315"/>
      <c r="S427" s="316"/>
      <c r="T427" s="315">
        <v>4</v>
      </c>
      <c r="U427" s="316">
        <v>2.4</v>
      </c>
      <c r="V427" s="128"/>
      <c r="W427" s="128"/>
      <c r="X427" s="128"/>
      <c r="Y427" s="128"/>
      <c r="Z427" s="128"/>
      <c r="AA427" s="128"/>
      <c r="AB427" s="128"/>
      <c r="AC427" s="128"/>
      <c r="AD427" s="85"/>
    </row>
    <row r="428" spans="1:30" ht="20.100000000000001" customHeight="1">
      <c r="A428" s="476" t="s">
        <v>3146</v>
      </c>
      <c r="B428" s="476" t="s">
        <v>1222</v>
      </c>
      <c r="C428" s="473" t="s">
        <v>3204</v>
      </c>
      <c r="D428" s="369" t="s">
        <v>3234</v>
      </c>
      <c r="E428" s="473" t="s">
        <v>7351</v>
      </c>
      <c r="F428" s="69"/>
      <c r="G428" s="444"/>
      <c r="H428" s="69"/>
      <c r="I428" s="444"/>
      <c r="J428" s="69"/>
      <c r="K428" s="444"/>
      <c r="L428" s="443"/>
      <c r="M428" s="444"/>
      <c r="N428" s="471"/>
      <c r="O428" s="465"/>
      <c r="P428" s="471"/>
      <c r="Q428" s="465"/>
      <c r="R428" s="471"/>
      <c r="S428" s="465"/>
      <c r="T428" s="471"/>
      <c r="U428" s="465"/>
      <c r="V428" s="473" t="s">
        <v>7010</v>
      </c>
      <c r="W428" s="473" t="s">
        <v>7010</v>
      </c>
      <c r="X428" s="473" t="s">
        <v>7010</v>
      </c>
      <c r="Y428" s="473" t="s">
        <v>7010</v>
      </c>
      <c r="Z428" s="473" t="s">
        <v>7010</v>
      </c>
      <c r="AA428" s="473" t="s">
        <v>7010</v>
      </c>
      <c r="AB428" s="473" t="s">
        <v>7010</v>
      </c>
      <c r="AC428" s="473" t="s">
        <v>7010</v>
      </c>
      <c r="AD428" s="476"/>
    </row>
    <row r="429" spans="1:30" ht="20.100000000000001" customHeight="1">
      <c r="A429" s="85"/>
      <c r="B429" s="85"/>
      <c r="C429" s="128"/>
      <c r="D429" s="55" t="s">
        <v>3233</v>
      </c>
      <c r="E429" s="117"/>
      <c r="F429" s="70"/>
      <c r="G429" s="314"/>
      <c r="H429" s="70"/>
      <c r="I429" s="314"/>
      <c r="J429" s="70"/>
      <c r="K429" s="314"/>
      <c r="L429" s="356"/>
      <c r="M429" s="314"/>
      <c r="N429" s="315"/>
      <c r="O429" s="316"/>
      <c r="P429" s="315"/>
      <c r="Q429" s="316"/>
      <c r="R429" s="315"/>
      <c r="S429" s="316"/>
      <c r="T429" s="315">
        <v>1</v>
      </c>
      <c r="U429" s="316">
        <v>25</v>
      </c>
      <c r="V429" s="128"/>
      <c r="W429" s="128"/>
      <c r="X429" s="128"/>
      <c r="Y429" s="128"/>
      <c r="Z429" s="128"/>
      <c r="AA429" s="128"/>
      <c r="AB429" s="128"/>
      <c r="AC429" s="128"/>
      <c r="AD429" s="85"/>
    </row>
    <row r="430" spans="1:30" ht="20.100000000000001" customHeight="1">
      <c r="A430" s="85"/>
      <c r="B430" s="85"/>
      <c r="C430" s="128"/>
      <c r="D430" s="55" t="s">
        <v>9095</v>
      </c>
      <c r="E430" s="117"/>
      <c r="F430" s="70"/>
      <c r="G430" s="314"/>
      <c r="H430" s="70"/>
      <c r="I430" s="314"/>
      <c r="J430" s="70"/>
      <c r="K430" s="314"/>
      <c r="L430" s="356"/>
      <c r="M430" s="314"/>
      <c r="N430" s="315"/>
      <c r="O430" s="316"/>
      <c r="P430" s="315"/>
      <c r="Q430" s="316"/>
      <c r="R430" s="315"/>
      <c r="S430" s="316"/>
      <c r="T430" s="315"/>
      <c r="U430" s="316"/>
      <c r="V430" s="128"/>
      <c r="W430" s="128"/>
      <c r="X430" s="128"/>
      <c r="Y430" s="128"/>
      <c r="Z430" s="128"/>
      <c r="AA430" s="128"/>
      <c r="AB430" s="128"/>
      <c r="AC430" s="128"/>
      <c r="AD430" s="85"/>
    </row>
    <row r="431" spans="1:30" ht="20.100000000000001" customHeight="1">
      <c r="A431" s="85"/>
      <c r="B431" s="85"/>
      <c r="C431" s="128"/>
      <c r="D431" s="55" t="s">
        <v>9096</v>
      </c>
      <c r="E431" s="117"/>
      <c r="F431" s="70"/>
      <c r="G431" s="314"/>
      <c r="H431" s="70"/>
      <c r="I431" s="314"/>
      <c r="J431" s="70"/>
      <c r="K431" s="314"/>
      <c r="L431" s="356"/>
      <c r="M431" s="314"/>
      <c r="N431" s="315"/>
      <c r="O431" s="316"/>
      <c r="P431" s="315"/>
      <c r="Q431" s="316"/>
      <c r="R431" s="315"/>
      <c r="S431" s="316"/>
      <c r="T431" s="315">
        <v>1</v>
      </c>
      <c r="U431" s="316">
        <v>25</v>
      </c>
      <c r="V431" s="128"/>
      <c r="W431" s="128"/>
      <c r="X431" s="128"/>
      <c r="Y431" s="128"/>
      <c r="Z431" s="128"/>
      <c r="AA431" s="128"/>
      <c r="AB431" s="128"/>
      <c r="AC431" s="128"/>
      <c r="AD431" s="85"/>
    </row>
    <row r="432" spans="1:30" ht="20.100000000000001" customHeight="1">
      <c r="A432" s="85"/>
      <c r="B432" s="85"/>
      <c r="C432" s="128"/>
      <c r="D432" s="55" t="s">
        <v>9044</v>
      </c>
      <c r="E432" s="117"/>
      <c r="F432" s="70"/>
      <c r="G432" s="314"/>
      <c r="H432" s="70"/>
      <c r="I432" s="314"/>
      <c r="J432" s="70"/>
      <c r="K432" s="314"/>
      <c r="L432" s="356"/>
      <c r="M432" s="314"/>
      <c r="N432" s="315"/>
      <c r="O432" s="316"/>
      <c r="P432" s="315"/>
      <c r="Q432" s="316"/>
      <c r="R432" s="315"/>
      <c r="S432" s="316"/>
      <c r="T432" s="315">
        <v>2</v>
      </c>
      <c r="U432" s="316">
        <v>50</v>
      </c>
      <c r="V432" s="128"/>
      <c r="W432" s="128"/>
      <c r="X432" s="128"/>
      <c r="Y432" s="128"/>
      <c r="Z432" s="128"/>
      <c r="AA432" s="128"/>
      <c r="AB432" s="128"/>
      <c r="AC432" s="128"/>
      <c r="AD432" s="85"/>
    </row>
    <row r="433" spans="1:30" ht="20.100000000000001" customHeight="1">
      <c r="A433" s="85"/>
      <c r="B433" s="85"/>
      <c r="C433" s="128"/>
      <c r="D433" s="55" t="s">
        <v>1861</v>
      </c>
      <c r="E433" s="117"/>
      <c r="F433" s="70"/>
      <c r="G433" s="314"/>
      <c r="H433" s="70"/>
      <c r="I433" s="314"/>
      <c r="J433" s="70"/>
      <c r="K433" s="314"/>
      <c r="L433" s="356"/>
      <c r="M433" s="314"/>
      <c r="N433" s="315"/>
      <c r="O433" s="316"/>
      <c r="P433" s="315"/>
      <c r="Q433" s="316"/>
      <c r="R433" s="315"/>
      <c r="S433" s="316"/>
      <c r="T433" s="315"/>
      <c r="U433" s="316"/>
      <c r="V433" s="128"/>
      <c r="W433" s="128"/>
      <c r="X433" s="128"/>
      <c r="Y433" s="128"/>
      <c r="Z433" s="128"/>
      <c r="AA433" s="128"/>
      <c r="AB433" s="128"/>
      <c r="AC433" s="128"/>
      <c r="AD433" s="85"/>
    </row>
    <row r="434" spans="1:30" ht="20.100000000000001" customHeight="1">
      <c r="A434" s="85"/>
      <c r="B434" s="85"/>
      <c r="C434" s="128"/>
      <c r="D434" s="85" t="s">
        <v>1862</v>
      </c>
      <c r="E434" s="117"/>
      <c r="F434" s="356"/>
      <c r="G434" s="314"/>
      <c r="H434" s="356"/>
      <c r="I434" s="314"/>
      <c r="J434" s="356"/>
      <c r="K434" s="314"/>
      <c r="L434" s="356"/>
      <c r="M434" s="314"/>
      <c r="N434" s="315"/>
      <c r="O434" s="316"/>
      <c r="P434" s="315"/>
      <c r="Q434" s="316"/>
      <c r="R434" s="315"/>
      <c r="S434" s="316"/>
      <c r="T434" s="315"/>
      <c r="U434" s="316"/>
      <c r="V434" s="128"/>
      <c r="W434" s="128"/>
      <c r="X434" s="128"/>
      <c r="Y434" s="128"/>
      <c r="Z434" s="128"/>
      <c r="AA434" s="128"/>
      <c r="AB434" s="128"/>
      <c r="AC434" s="128"/>
      <c r="AD434" s="85"/>
    </row>
    <row r="435" spans="1:30" ht="20.100000000000001" customHeight="1">
      <c r="A435" s="476" t="s">
        <v>3147</v>
      </c>
      <c r="B435" s="476" t="s">
        <v>9097</v>
      </c>
      <c r="C435" s="473" t="s">
        <v>7611</v>
      </c>
      <c r="D435" s="476" t="s">
        <v>9043</v>
      </c>
      <c r="E435" s="473" t="s">
        <v>7351</v>
      </c>
      <c r="F435" s="443">
        <v>36</v>
      </c>
      <c r="G435" s="444">
        <v>0.90384132563394426</v>
      </c>
      <c r="H435" s="443">
        <v>7</v>
      </c>
      <c r="I435" s="444">
        <v>0.17148456638902498</v>
      </c>
      <c r="J435" s="443">
        <v>10</v>
      </c>
      <c r="K435" s="444">
        <v>0.24032684450853159</v>
      </c>
      <c r="L435" s="443">
        <v>13</v>
      </c>
      <c r="M435" s="444">
        <v>0.30253665347917152</v>
      </c>
      <c r="N435" s="471">
        <v>16</v>
      </c>
      <c r="O435" s="465">
        <v>0.4</v>
      </c>
      <c r="P435" s="471">
        <v>12</v>
      </c>
      <c r="Q435" s="465">
        <v>0.26281208935611039</v>
      </c>
      <c r="R435" s="471">
        <v>13</v>
      </c>
      <c r="S435" s="465">
        <v>0.27795595467179818</v>
      </c>
      <c r="T435" s="471">
        <v>94</v>
      </c>
      <c r="U435" s="465">
        <v>4.5</v>
      </c>
      <c r="V435" s="473" t="s">
        <v>7010</v>
      </c>
      <c r="W435" s="473" t="s">
        <v>7010</v>
      </c>
      <c r="X435" s="473" t="s">
        <v>7010</v>
      </c>
      <c r="Y435" s="473" t="s">
        <v>7010</v>
      </c>
      <c r="Z435" s="473" t="s">
        <v>7010</v>
      </c>
      <c r="AA435" s="473" t="s">
        <v>7010</v>
      </c>
      <c r="AB435" s="473" t="s">
        <v>7010</v>
      </c>
      <c r="AC435" s="473" t="s">
        <v>7010</v>
      </c>
      <c r="AD435" s="374" t="s">
        <v>2942</v>
      </c>
    </row>
    <row r="436" spans="1:30" ht="20.100000000000001" customHeight="1">
      <c r="A436" s="85"/>
      <c r="B436" s="85"/>
      <c r="C436" s="128"/>
      <c r="D436" s="85" t="s">
        <v>9084</v>
      </c>
      <c r="E436" s="128"/>
      <c r="F436" s="356">
        <v>3947</v>
      </c>
      <c r="G436" s="314">
        <v>99.096158674366052</v>
      </c>
      <c r="H436" s="356">
        <v>4075</v>
      </c>
      <c r="I436" s="314">
        <v>99.828515433610974</v>
      </c>
      <c r="J436" s="356">
        <v>4151</v>
      </c>
      <c r="K436" s="314">
        <v>99.75967315549147</v>
      </c>
      <c r="L436" s="356">
        <v>4284</v>
      </c>
      <c r="M436" s="314">
        <v>99.697463346520834</v>
      </c>
      <c r="N436" s="315">
        <v>4381</v>
      </c>
      <c r="O436" s="316">
        <v>99.6</v>
      </c>
      <c r="P436" s="315">
        <v>4554</v>
      </c>
      <c r="Q436" s="316">
        <v>99.737187910643883</v>
      </c>
      <c r="R436" s="315">
        <v>4664</v>
      </c>
      <c r="S436" s="316">
        <v>99.722044045328204</v>
      </c>
      <c r="T436" s="315">
        <v>1973</v>
      </c>
      <c r="U436" s="316">
        <v>95.4</v>
      </c>
      <c r="V436" s="316"/>
      <c r="W436" s="128"/>
      <c r="X436" s="128"/>
      <c r="Y436" s="128"/>
      <c r="Z436" s="128"/>
      <c r="AA436" s="128"/>
      <c r="AB436" s="128"/>
      <c r="AC436" s="128"/>
      <c r="AD436" s="85" t="s">
        <v>2943</v>
      </c>
    </row>
    <row r="437" spans="1:30" ht="20.100000000000001" customHeight="1">
      <c r="A437" s="85"/>
      <c r="B437" s="85"/>
      <c r="C437" s="128"/>
      <c r="D437" s="85" t="s">
        <v>1861</v>
      </c>
      <c r="E437" s="128"/>
      <c r="F437" s="356"/>
      <c r="G437" s="314"/>
      <c r="H437" s="356"/>
      <c r="I437" s="314"/>
      <c r="J437" s="356"/>
      <c r="K437" s="314"/>
      <c r="L437" s="356"/>
      <c r="M437" s="314"/>
      <c r="N437" s="315"/>
      <c r="O437" s="316"/>
      <c r="P437" s="315"/>
      <c r="Q437" s="316"/>
      <c r="R437" s="315"/>
      <c r="S437" s="316"/>
      <c r="T437" s="315"/>
      <c r="U437" s="316"/>
      <c r="V437" s="316"/>
      <c r="W437" s="128"/>
      <c r="X437" s="128"/>
      <c r="Y437" s="128"/>
      <c r="Z437" s="128"/>
      <c r="AA437" s="128"/>
      <c r="AB437" s="128"/>
      <c r="AC437" s="128"/>
      <c r="AD437" s="85"/>
    </row>
    <row r="438" spans="1:30" ht="20.100000000000001" customHeight="1">
      <c r="A438" s="85"/>
      <c r="B438" s="85"/>
      <c r="C438" s="128"/>
      <c r="D438" s="85" t="s">
        <v>1862</v>
      </c>
      <c r="E438" s="128"/>
      <c r="F438" s="356"/>
      <c r="G438" s="314"/>
      <c r="H438" s="356"/>
      <c r="I438" s="314"/>
      <c r="J438" s="356"/>
      <c r="K438" s="314"/>
      <c r="L438" s="356"/>
      <c r="M438" s="314"/>
      <c r="N438" s="315"/>
      <c r="O438" s="316"/>
      <c r="P438" s="315"/>
      <c r="Q438" s="316"/>
      <c r="R438" s="315"/>
      <c r="S438" s="316"/>
      <c r="T438" s="315">
        <v>1</v>
      </c>
      <c r="U438" s="316"/>
      <c r="V438" s="316"/>
      <c r="W438" s="128"/>
      <c r="X438" s="128"/>
      <c r="Y438" s="128"/>
      <c r="Z438" s="128"/>
      <c r="AA438" s="128"/>
      <c r="AB438" s="128"/>
      <c r="AC438" s="128"/>
      <c r="AD438" s="85"/>
    </row>
    <row r="439" spans="1:30" ht="20.100000000000001" customHeight="1">
      <c r="A439" s="476" t="s">
        <v>3148</v>
      </c>
      <c r="B439" s="476" t="s">
        <v>9098</v>
      </c>
      <c r="C439" s="473" t="s">
        <v>3205</v>
      </c>
      <c r="D439" s="476"/>
      <c r="E439" s="358"/>
      <c r="F439" s="443"/>
      <c r="G439" s="444"/>
      <c r="H439" s="443">
        <v>7</v>
      </c>
      <c r="I439" s="444">
        <v>100</v>
      </c>
      <c r="J439" s="443">
        <v>10</v>
      </c>
      <c r="K439" s="444">
        <v>100</v>
      </c>
      <c r="L439" s="443">
        <v>13</v>
      </c>
      <c r="M439" s="444">
        <v>100</v>
      </c>
      <c r="N439" s="471">
        <v>16</v>
      </c>
      <c r="O439" s="465">
        <v>100</v>
      </c>
      <c r="P439" s="471">
        <v>12</v>
      </c>
      <c r="Q439" s="465">
        <v>100</v>
      </c>
      <c r="R439" s="471">
        <v>13</v>
      </c>
      <c r="S439" s="465">
        <v>100</v>
      </c>
      <c r="T439" s="471">
        <v>93</v>
      </c>
      <c r="U439" s="465">
        <v>98.9</v>
      </c>
      <c r="V439" s="444"/>
      <c r="W439" s="473" t="s">
        <v>7010</v>
      </c>
      <c r="X439" s="473" t="s">
        <v>7010</v>
      </c>
      <c r="Y439" s="473" t="s">
        <v>7010</v>
      </c>
      <c r="Z439" s="473" t="s">
        <v>7010</v>
      </c>
      <c r="AA439" s="473" t="s">
        <v>7010</v>
      </c>
      <c r="AB439" s="473" t="s">
        <v>7010</v>
      </c>
      <c r="AC439" s="473" t="s">
        <v>7010</v>
      </c>
      <c r="AD439" s="476"/>
    </row>
    <row r="440" spans="1:30" ht="20.100000000000001" customHeight="1">
      <c r="A440" s="85"/>
      <c r="B440" s="85"/>
      <c r="C440" s="128"/>
      <c r="D440" s="85" t="s">
        <v>1959</v>
      </c>
      <c r="E440" s="128" t="s">
        <v>758</v>
      </c>
      <c r="F440" s="356"/>
      <c r="G440" s="314"/>
      <c r="H440" s="356"/>
      <c r="I440" s="314"/>
      <c r="J440" s="356"/>
      <c r="K440" s="314"/>
      <c r="L440" s="356"/>
      <c r="M440" s="314"/>
      <c r="N440" s="315"/>
      <c r="O440" s="316"/>
      <c r="P440" s="315"/>
      <c r="Q440" s="316"/>
      <c r="R440" s="315"/>
      <c r="S440" s="316"/>
      <c r="T440" s="315"/>
      <c r="U440" s="316"/>
      <c r="V440" s="316"/>
      <c r="W440" s="128"/>
      <c r="X440" s="128"/>
      <c r="Y440" s="128"/>
      <c r="Z440" s="128"/>
      <c r="AA440" s="128"/>
      <c r="AB440" s="128"/>
      <c r="AC440" s="128"/>
      <c r="AD440" s="85"/>
    </row>
    <row r="441" spans="1:30" ht="20.100000000000001" customHeight="1">
      <c r="A441" s="85"/>
      <c r="B441" s="85"/>
      <c r="C441" s="128"/>
      <c r="D441" s="85" t="s">
        <v>1960</v>
      </c>
      <c r="E441" s="128"/>
      <c r="F441" s="356"/>
      <c r="G441" s="314"/>
      <c r="H441" s="356"/>
      <c r="I441" s="314"/>
      <c r="J441" s="356"/>
      <c r="K441" s="314"/>
      <c r="L441" s="356"/>
      <c r="M441" s="314"/>
      <c r="N441" s="315"/>
      <c r="O441" s="316"/>
      <c r="P441" s="315"/>
      <c r="Q441" s="316"/>
      <c r="R441" s="315"/>
      <c r="S441" s="316"/>
      <c r="T441" s="315">
        <v>1</v>
      </c>
      <c r="U441" s="316">
        <v>1.1000000000000001</v>
      </c>
      <c r="V441" s="316"/>
      <c r="W441" s="128"/>
      <c r="X441" s="128"/>
      <c r="Y441" s="128"/>
      <c r="Z441" s="128"/>
      <c r="AA441" s="128"/>
      <c r="AB441" s="128"/>
      <c r="AC441" s="128"/>
      <c r="AD441" s="85"/>
    </row>
    <row r="442" spans="1:30" ht="20.100000000000001" customHeight="1">
      <c r="A442" s="476" t="s">
        <v>3149</v>
      </c>
      <c r="B442" s="476" t="s">
        <v>2024</v>
      </c>
      <c r="C442" s="473" t="s">
        <v>3206</v>
      </c>
      <c r="D442" s="476" t="s">
        <v>3234</v>
      </c>
      <c r="E442" s="473" t="s">
        <v>7351</v>
      </c>
      <c r="F442" s="443"/>
      <c r="G442" s="444"/>
      <c r="H442" s="443"/>
      <c r="I442" s="444"/>
      <c r="J442" s="443"/>
      <c r="K442" s="444"/>
      <c r="L442" s="443"/>
      <c r="M442" s="444"/>
      <c r="N442" s="471"/>
      <c r="O442" s="465"/>
      <c r="P442" s="471"/>
      <c r="Q442" s="465"/>
      <c r="R442" s="471"/>
      <c r="S442" s="465"/>
      <c r="T442" s="471"/>
      <c r="U442" s="465"/>
      <c r="V442" s="473" t="s">
        <v>7010</v>
      </c>
      <c r="W442" s="473" t="s">
        <v>7010</v>
      </c>
      <c r="X442" s="473" t="s">
        <v>7010</v>
      </c>
      <c r="Y442" s="473" t="s">
        <v>7010</v>
      </c>
      <c r="Z442" s="473" t="s">
        <v>7010</v>
      </c>
      <c r="AA442" s="473" t="s">
        <v>7010</v>
      </c>
      <c r="AB442" s="473" t="s">
        <v>7010</v>
      </c>
      <c r="AC442" s="473"/>
      <c r="AD442" s="476"/>
    </row>
    <row r="443" spans="1:30" ht="20.100000000000001" customHeight="1">
      <c r="A443" s="85"/>
      <c r="B443" s="85"/>
      <c r="C443" s="128"/>
      <c r="D443" s="85" t="s">
        <v>3233</v>
      </c>
      <c r="E443" s="128"/>
      <c r="F443" s="356"/>
      <c r="G443" s="314"/>
      <c r="H443" s="356"/>
      <c r="I443" s="314"/>
      <c r="J443" s="356"/>
      <c r="K443" s="314"/>
      <c r="L443" s="356"/>
      <c r="M443" s="314"/>
      <c r="N443" s="315"/>
      <c r="O443" s="316"/>
      <c r="P443" s="315"/>
      <c r="Q443" s="316"/>
      <c r="R443" s="315"/>
      <c r="S443" s="316"/>
      <c r="T443" s="315"/>
      <c r="U443" s="316"/>
      <c r="V443" s="128"/>
      <c r="W443" s="128"/>
      <c r="X443" s="128"/>
      <c r="Y443" s="128"/>
      <c r="Z443" s="128"/>
      <c r="AA443" s="128"/>
      <c r="AB443" s="128"/>
      <c r="AC443" s="128"/>
      <c r="AD443" s="85"/>
    </row>
    <row r="444" spans="1:30" ht="20.100000000000001" customHeight="1">
      <c r="A444" s="85"/>
      <c r="B444" s="85"/>
      <c r="C444" s="128"/>
      <c r="D444" s="85" t="s">
        <v>9095</v>
      </c>
      <c r="E444" s="128"/>
      <c r="F444" s="356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/>
      <c r="Q444" s="316"/>
      <c r="R444" s="315"/>
      <c r="S444" s="316"/>
      <c r="T444" s="315"/>
      <c r="U444" s="316"/>
      <c r="V444" s="128"/>
      <c r="W444" s="128"/>
      <c r="X444" s="128"/>
      <c r="Y444" s="128"/>
      <c r="Z444" s="128"/>
      <c r="AA444" s="128"/>
      <c r="AB444" s="128"/>
      <c r="AC444" s="128"/>
      <c r="AD444" s="85"/>
    </row>
    <row r="445" spans="1:30" ht="20.100000000000001" customHeight="1">
      <c r="A445" s="85"/>
      <c r="B445" s="85"/>
      <c r="C445" s="128"/>
      <c r="D445" s="85" t="s">
        <v>9096</v>
      </c>
      <c r="E445" s="128"/>
      <c r="F445" s="356"/>
      <c r="G445" s="314"/>
      <c r="H445" s="356"/>
      <c r="I445" s="314"/>
      <c r="J445" s="356"/>
      <c r="K445" s="314"/>
      <c r="L445" s="356"/>
      <c r="M445" s="314"/>
      <c r="N445" s="315"/>
      <c r="O445" s="316"/>
      <c r="P445" s="315"/>
      <c r="Q445" s="316"/>
      <c r="R445" s="315"/>
      <c r="S445" s="316"/>
      <c r="T445" s="315"/>
      <c r="U445" s="316"/>
      <c r="V445" s="128"/>
      <c r="W445" s="128"/>
      <c r="X445" s="128"/>
      <c r="Y445" s="128"/>
      <c r="Z445" s="128"/>
      <c r="AA445" s="128"/>
      <c r="AB445" s="128"/>
      <c r="AC445" s="128"/>
      <c r="AD445" s="85"/>
    </row>
    <row r="446" spans="1:30" ht="20.100000000000001" customHeight="1">
      <c r="A446" s="85"/>
      <c r="B446" s="85"/>
      <c r="C446" s="128"/>
      <c r="D446" s="85" t="s">
        <v>9044</v>
      </c>
      <c r="E446" s="128"/>
      <c r="F446" s="356"/>
      <c r="G446" s="314"/>
      <c r="H446" s="356"/>
      <c r="I446" s="314"/>
      <c r="J446" s="356"/>
      <c r="K446" s="314"/>
      <c r="L446" s="356"/>
      <c r="M446" s="314"/>
      <c r="N446" s="315"/>
      <c r="O446" s="316"/>
      <c r="P446" s="315"/>
      <c r="Q446" s="316"/>
      <c r="R446" s="315"/>
      <c r="S446" s="316"/>
      <c r="T446" s="315"/>
      <c r="U446" s="316"/>
      <c r="V446" s="128"/>
      <c r="W446" s="128"/>
      <c r="X446" s="128"/>
      <c r="Y446" s="128"/>
      <c r="Z446" s="128"/>
      <c r="AA446" s="128"/>
      <c r="AB446" s="128"/>
      <c r="AC446" s="128"/>
      <c r="AD446" s="85"/>
    </row>
    <row r="447" spans="1:30" ht="20.100000000000001" customHeight="1">
      <c r="A447" s="85"/>
      <c r="B447" s="85"/>
      <c r="C447" s="128"/>
      <c r="D447" s="85" t="s">
        <v>1861</v>
      </c>
      <c r="E447" s="128"/>
      <c r="F447" s="356"/>
      <c r="G447" s="314"/>
      <c r="H447" s="356"/>
      <c r="I447" s="314"/>
      <c r="J447" s="356"/>
      <c r="K447" s="314"/>
      <c r="L447" s="356"/>
      <c r="M447" s="314"/>
      <c r="N447" s="315"/>
      <c r="O447" s="316"/>
      <c r="P447" s="315"/>
      <c r="Q447" s="316"/>
      <c r="R447" s="315"/>
      <c r="S447" s="316"/>
      <c r="T447" s="315"/>
      <c r="U447" s="316"/>
      <c r="V447" s="128"/>
      <c r="W447" s="128"/>
      <c r="X447" s="128"/>
      <c r="Y447" s="128"/>
      <c r="Z447" s="128"/>
      <c r="AA447" s="128"/>
      <c r="AB447" s="128"/>
      <c r="AC447" s="128"/>
      <c r="AD447" s="85"/>
    </row>
    <row r="448" spans="1:30" ht="20.100000000000001" customHeight="1">
      <c r="A448" s="85"/>
      <c r="B448" s="85"/>
      <c r="C448" s="128"/>
      <c r="D448" s="85" t="s">
        <v>1862</v>
      </c>
      <c r="E448" s="128"/>
      <c r="F448" s="356"/>
      <c r="G448" s="314"/>
      <c r="H448" s="356"/>
      <c r="I448" s="314"/>
      <c r="J448" s="356"/>
      <c r="K448" s="314"/>
      <c r="L448" s="356"/>
      <c r="M448" s="314"/>
      <c r="N448" s="315"/>
      <c r="O448" s="316"/>
      <c r="P448" s="315"/>
      <c r="Q448" s="316"/>
      <c r="R448" s="315"/>
      <c r="S448" s="316"/>
      <c r="T448" s="315"/>
      <c r="U448" s="316"/>
      <c r="V448" s="128"/>
      <c r="W448" s="128"/>
      <c r="X448" s="128"/>
      <c r="Y448" s="128"/>
      <c r="Z448" s="128"/>
      <c r="AA448" s="128"/>
      <c r="AB448" s="128"/>
      <c r="AC448" s="128"/>
      <c r="AD448" s="85"/>
    </row>
    <row r="449" spans="1:30" ht="20.100000000000001" customHeight="1">
      <c r="A449" s="476" t="s">
        <v>3150</v>
      </c>
      <c r="B449" s="476" t="s">
        <v>2025</v>
      </c>
      <c r="C449" s="473" t="s">
        <v>7611</v>
      </c>
      <c r="D449" s="476" t="s">
        <v>1423</v>
      </c>
      <c r="E449" s="473"/>
      <c r="F449" s="443">
        <v>9</v>
      </c>
      <c r="G449" s="444">
        <v>0.22596033140848606</v>
      </c>
      <c r="H449" s="443">
        <v>12</v>
      </c>
      <c r="I449" s="444">
        <v>0.29397354238118567</v>
      </c>
      <c r="J449" s="443">
        <v>23</v>
      </c>
      <c r="K449" s="444">
        <v>0.55275174236962266</v>
      </c>
      <c r="L449" s="443">
        <v>18</v>
      </c>
      <c r="M449" s="444">
        <v>0.4188969048173144</v>
      </c>
      <c r="N449" s="471">
        <v>25</v>
      </c>
      <c r="O449" s="465">
        <v>0.6</v>
      </c>
      <c r="P449" s="471">
        <v>31</v>
      </c>
      <c r="Q449" s="465">
        <v>0.67893123083661844</v>
      </c>
      <c r="R449" s="471">
        <v>56</v>
      </c>
      <c r="S449" s="465">
        <v>1.1973487278169768</v>
      </c>
      <c r="T449" s="471">
        <v>353</v>
      </c>
      <c r="U449" s="465">
        <v>6.9324430479183032</v>
      </c>
      <c r="V449" s="473" t="s">
        <v>7010</v>
      </c>
      <c r="W449" s="473" t="s">
        <v>7010</v>
      </c>
      <c r="X449" s="473" t="s">
        <v>7010</v>
      </c>
      <c r="Y449" s="473" t="s">
        <v>7010</v>
      </c>
      <c r="Z449" s="473" t="s">
        <v>7010</v>
      </c>
      <c r="AA449" s="473" t="s">
        <v>7010</v>
      </c>
      <c r="AB449" s="473" t="s">
        <v>7010</v>
      </c>
      <c r="AC449" s="473" t="s">
        <v>7010</v>
      </c>
      <c r="AD449" s="374" t="s">
        <v>9045</v>
      </c>
    </row>
    <row r="450" spans="1:30" ht="20.100000000000001" customHeight="1">
      <c r="A450" s="85"/>
      <c r="B450" s="85"/>
      <c r="C450" s="128"/>
      <c r="D450" s="85" t="s">
        <v>1424</v>
      </c>
      <c r="E450" s="128"/>
      <c r="F450" s="356">
        <v>3974</v>
      </c>
      <c r="G450" s="314">
        <v>99.774039668591513</v>
      </c>
      <c r="H450" s="356">
        <v>4070</v>
      </c>
      <c r="I450" s="314">
        <v>99.706026457618819</v>
      </c>
      <c r="J450" s="356">
        <v>4138</v>
      </c>
      <c r="K450" s="314">
        <v>99.447248257630378</v>
      </c>
      <c r="L450" s="356">
        <v>4279</v>
      </c>
      <c r="M450" s="314">
        <v>99.581103095182684</v>
      </c>
      <c r="N450" s="315">
        <v>4372</v>
      </c>
      <c r="O450" s="316">
        <v>99.4</v>
      </c>
      <c r="P450" s="315">
        <v>4535</v>
      </c>
      <c r="Q450" s="316">
        <v>99.321068769163375</v>
      </c>
      <c r="R450" s="315">
        <v>4621</v>
      </c>
      <c r="S450" s="316">
        <v>98.802651272183027</v>
      </c>
      <c r="T450" s="315">
        <v>4739</v>
      </c>
      <c r="U450" s="316">
        <v>93.067556952081702</v>
      </c>
      <c r="V450" s="128"/>
      <c r="W450" s="128"/>
      <c r="X450" s="128"/>
      <c r="Y450" s="128"/>
      <c r="Z450" s="128"/>
      <c r="AA450" s="128"/>
      <c r="AB450" s="128"/>
      <c r="AC450" s="128"/>
      <c r="AD450" s="85"/>
    </row>
    <row r="451" spans="1:30" ht="20.100000000000001" customHeight="1">
      <c r="A451" s="476" t="s">
        <v>3151</v>
      </c>
      <c r="B451" s="476" t="s">
        <v>1223</v>
      </c>
      <c r="C451" s="473" t="s">
        <v>3207</v>
      </c>
      <c r="D451" s="476" t="s">
        <v>2294</v>
      </c>
      <c r="E451" s="473"/>
      <c r="F451" s="443">
        <v>9</v>
      </c>
      <c r="G451" s="444">
        <v>100</v>
      </c>
      <c r="H451" s="443">
        <v>11</v>
      </c>
      <c r="I451" s="444">
        <v>91.666666666666671</v>
      </c>
      <c r="J451" s="443">
        <v>21</v>
      </c>
      <c r="K451" s="444">
        <v>91.304347826086953</v>
      </c>
      <c r="L451" s="443">
        <v>14</v>
      </c>
      <c r="M451" s="444">
        <v>77.777777777777771</v>
      </c>
      <c r="N451" s="471">
        <v>23</v>
      </c>
      <c r="O451" s="465">
        <v>92</v>
      </c>
      <c r="P451" s="471">
        <v>30</v>
      </c>
      <c r="Q451" s="465">
        <v>96.774193548387103</v>
      </c>
      <c r="R451" s="471">
        <v>46</v>
      </c>
      <c r="S451" s="465">
        <v>82.142857142857139</v>
      </c>
      <c r="T451" s="471">
        <v>259</v>
      </c>
      <c r="U451" s="465">
        <v>73.37110481586403</v>
      </c>
      <c r="V451" s="473" t="s">
        <v>7010</v>
      </c>
      <c r="W451" s="473" t="s">
        <v>7010</v>
      </c>
      <c r="X451" s="473" t="s">
        <v>7010</v>
      </c>
      <c r="Y451" s="473" t="s">
        <v>7010</v>
      </c>
      <c r="Z451" s="473" t="s">
        <v>7010</v>
      </c>
      <c r="AA451" s="473" t="s">
        <v>7010</v>
      </c>
      <c r="AB451" s="473" t="s">
        <v>7010</v>
      </c>
      <c r="AC451" s="473" t="s">
        <v>7010</v>
      </c>
      <c r="AD451" s="476"/>
    </row>
    <row r="452" spans="1:30" ht="20.100000000000001" customHeight="1">
      <c r="A452" s="85"/>
      <c r="B452" s="85"/>
      <c r="C452" s="128"/>
      <c r="D452" s="85" t="s">
        <v>2295</v>
      </c>
      <c r="E452" s="128"/>
      <c r="F452" s="356"/>
      <c r="G452" s="314"/>
      <c r="H452" s="356">
        <v>1</v>
      </c>
      <c r="I452" s="314">
        <v>8.3333333333333339</v>
      </c>
      <c r="J452" s="356">
        <v>2</v>
      </c>
      <c r="K452" s="314">
        <v>8.695652173913043</v>
      </c>
      <c r="L452" s="356">
        <v>4</v>
      </c>
      <c r="M452" s="314">
        <v>22.222222222222221</v>
      </c>
      <c r="N452" s="315">
        <v>2</v>
      </c>
      <c r="O452" s="316">
        <v>8</v>
      </c>
      <c r="P452" s="315">
        <v>1</v>
      </c>
      <c r="Q452" s="316">
        <v>3.225806451612903</v>
      </c>
      <c r="R452" s="315">
        <v>10</v>
      </c>
      <c r="S452" s="316">
        <v>17.857142857142858</v>
      </c>
      <c r="T452" s="315">
        <v>94</v>
      </c>
      <c r="U452" s="316">
        <v>26.628895184135978</v>
      </c>
      <c r="V452" s="128"/>
      <c r="W452" s="128"/>
      <c r="X452" s="128"/>
      <c r="Y452" s="128"/>
      <c r="Z452" s="128"/>
      <c r="AA452" s="128"/>
      <c r="AB452" s="128"/>
      <c r="AC452" s="128"/>
      <c r="AD452" s="85"/>
    </row>
    <row r="453" spans="1:30" ht="20.100000000000001" customHeight="1">
      <c r="A453" s="476" t="s">
        <v>3152</v>
      </c>
      <c r="B453" s="476" t="s">
        <v>1224</v>
      </c>
      <c r="C453" s="473" t="s">
        <v>3207</v>
      </c>
      <c r="D453" s="476"/>
      <c r="E453" s="473"/>
      <c r="F453" s="443">
        <v>9</v>
      </c>
      <c r="G453" s="444">
        <v>100</v>
      </c>
      <c r="H453" s="443">
        <v>12</v>
      </c>
      <c r="I453" s="444">
        <v>100</v>
      </c>
      <c r="J453" s="443">
        <v>23</v>
      </c>
      <c r="K453" s="444">
        <v>100</v>
      </c>
      <c r="L453" s="443">
        <v>18</v>
      </c>
      <c r="M453" s="444">
        <v>100</v>
      </c>
      <c r="N453" s="471">
        <v>25</v>
      </c>
      <c r="O453" s="465">
        <v>100</v>
      </c>
      <c r="P453" s="471">
        <v>31</v>
      </c>
      <c r="Q453" s="465">
        <v>100</v>
      </c>
      <c r="R453" s="471">
        <v>56</v>
      </c>
      <c r="S453" s="465">
        <v>100</v>
      </c>
      <c r="T453" s="471">
        <v>353</v>
      </c>
      <c r="U453" s="465">
        <v>100</v>
      </c>
      <c r="V453" s="473" t="s">
        <v>7010</v>
      </c>
      <c r="W453" s="473" t="s">
        <v>7010</v>
      </c>
      <c r="X453" s="473" t="s">
        <v>7010</v>
      </c>
      <c r="Y453" s="473" t="s">
        <v>7010</v>
      </c>
      <c r="Z453" s="473" t="s">
        <v>7010</v>
      </c>
      <c r="AA453" s="473" t="s">
        <v>7010</v>
      </c>
      <c r="AB453" s="473" t="s">
        <v>7010</v>
      </c>
      <c r="AC453" s="473" t="s">
        <v>7010</v>
      </c>
      <c r="AD453" s="374" t="s">
        <v>9099</v>
      </c>
    </row>
    <row r="454" spans="1:30" s="38" customFormat="1" ht="19.5" customHeight="1">
      <c r="A454" s="374" t="s">
        <v>3153</v>
      </c>
      <c r="B454" s="374" t="s">
        <v>1225</v>
      </c>
      <c r="C454" s="358" t="s">
        <v>3207</v>
      </c>
      <c r="D454" s="374"/>
      <c r="E454" s="358"/>
      <c r="F454" s="443">
        <v>9</v>
      </c>
      <c r="G454" s="444">
        <v>100</v>
      </c>
      <c r="H454" s="443">
        <v>12</v>
      </c>
      <c r="I454" s="444">
        <v>100</v>
      </c>
      <c r="J454" s="443">
        <v>23</v>
      </c>
      <c r="K454" s="444">
        <v>100</v>
      </c>
      <c r="L454" s="443">
        <v>18</v>
      </c>
      <c r="M454" s="444">
        <v>100</v>
      </c>
      <c r="N454" s="443">
        <v>25</v>
      </c>
      <c r="O454" s="444">
        <v>100</v>
      </c>
      <c r="P454" s="443">
        <v>31</v>
      </c>
      <c r="Q454" s="444">
        <v>100</v>
      </c>
      <c r="R454" s="443">
        <v>56</v>
      </c>
      <c r="S454" s="444">
        <v>100</v>
      </c>
      <c r="T454" s="443">
        <v>345</v>
      </c>
      <c r="U454" s="444">
        <v>97.7</v>
      </c>
      <c r="V454" s="358" t="s">
        <v>7010</v>
      </c>
      <c r="W454" s="358" t="s">
        <v>7010</v>
      </c>
      <c r="X454" s="358" t="s">
        <v>7010</v>
      </c>
      <c r="Y454" s="358" t="s">
        <v>7010</v>
      </c>
      <c r="Z454" s="358" t="s">
        <v>7010</v>
      </c>
      <c r="AA454" s="358" t="s">
        <v>7010</v>
      </c>
      <c r="AB454" s="358" t="s">
        <v>7010</v>
      </c>
      <c r="AC454" s="358" t="s">
        <v>7010</v>
      </c>
      <c r="AD454" s="374" t="s">
        <v>9099</v>
      </c>
    </row>
    <row r="455" spans="1:30" ht="20.100000000000001" customHeight="1">
      <c r="A455" s="85"/>
      <c r="B455" s="85"/>
      <c r="C455" s="128"/>
      <c r="D455" s="85" t="s">
        <v>7709</v>
      </c>
      <c r="E455" s="128" t="s">
        <v>2426</v>
      </c>
      <c r="F455" s="356"/>
      <c r="G455" s="314"/>
      <c r="H455" s="356"/>
      <c r="I455" s="314"/>
      <c r="J455" s="356"/>
      <c r="K455" s="314"/>
      <c r="L455" s="356"/>
      <c r="M455" s="314"/>
      <c r="N455" s="315"/>
      <c r="O455" s="316"/>
      <c r="P455" s="315"/>
      <c r="Q455" s="316"/>
      <c r="R455" s="315"/>
      <c r="S455" s="316"/>
      <c r="T455" s="315"/>
      <c r="U455" s="316"/>
      <c r="V455" s="128"/>
      <c r="W455" s="128"/>
      <c r="X455" s="128"/>
      <c r="Y455" s="128"/>
      <c r="Z455" s="128"/>
      <c r="AA455" s="128"/>
      <c r="AB455" s="128"/>
      <c r="AC455" s="128"/>
      <c r="AD455" s="85"/>
    </row>
    <row r="456" spans="1:30" ht="20.100000000000001" customHeight="1">
      <c r="A456" s="85"/>
      <c r="B456" s="85"/>
      <c r="C456" s="128"/>
      <c r="D456" s="85" t="s">
        <v>9046</v>
      </c>
      <c r="E456" s="128"/>
      <c r="F456" s="356"/>
      <c r="G456" s="314"/>
      <c r="H456" s="356"/>
      <c r="I456" s="314"/>
      <c r="J456" s="356"/>
      <c r="K456" s="314"/>
      <c r="L456" s="356"/>
      <c r="M456" s="314"/>
      <c r="N456" s="315"/>
      <c r="O456" s="316"/>
      <c r="P456" s="315"/>
      <c r="Q456" s="316"/>
      <c r="R456" s="315"/>
      <c r="S456" s="316"/>
      <c r="T456" s="315">
        <v>8</v>
      </c>
      <c r="U456" s="316">
        <v>2.2999999999999998</v>
      </c>
      <c r="V456" s="128"/>
      <c r="W456" s="128"/>
      <c r="X456" s="128"/>
      <c r="Y456" s="128"/>
      <c r="Z456" s="128"/>
      <c r="AA456" s="128"/>
      <c r="AB456" s="128"/>
      <c r="AC456" s="128"/>
      <c r="AD456" s="85"/>
    </row>
    <row r="457" spans="1:30" ht="20.100000000000001" customHeight="1">
      <c r="A457" s="476" t="s">
        <v>3154</v>
      </c>
      <c r="B457" s="476" t="s">
        <v>1226</v>
      </c>
      <c r="C457" s="473" t="s">
        <v>3207</v>
      </c>
      <c r="D457" s="476"/>
      <c r="E457" s="473"/>
      <c r="F457" s="443">
        <v>9</v>
      </c>
      <c r="G457" s="444">
        <v>100</v>
      </c>
      <c r="H457" s="443">
        <v>12</v>
      </c>
      <c r="I457" s="444">
        <v>100</v>
      </c>
      <c r="J457" s="443">
        <v>23</v>
      </c>
      <c r="K457" s="444">
        <v>100</v>
      </c>
      <c r="L457" s="443">
        <v>18</v>
      </c>
      <c r="M457" s="444">
        <v>100</v>
      </c>
      <c r="N457" s="471">
        <v>24</v>
      </c>
      <c r="O457" s="465">
        <v>96</v>
      </c>
      <c r="P457" s="471">
        <v>31</v>
      </c>
      <c r="Q457" s="465">
        <v>100</v>
      </c>
      <c r="R457" s="471">
        <v>56</v>
      </c>
      <c r="S457" s="465">
        <v>100</v>
      </c>
      <c r="T457" s="471"/>
      <c r="U457" s="465"/>
      <c r="V457" s="473" t="s">
        <v>7010</v>
      </c>
      <c r="W457" s="473" t="s">
        <v>7010</v>
      </c>
      <c r="X457" s="473" t="s">
        <v>7010</v>
      </c>
      <c r="Y457" s="473" t="s">
        <v>7010</v>
      </c>
      <c r="Z457" s="473" t="s">
        <v>7010</v>
      </c>
      <c r="AA457" s="473" t="s">
        <v>7010</v>
      </c>
      <c r="AB457" s="473" t="s">
        <v>7010</v>
      </c>
      <c r="AC457" s="473"/>
      <c r="AD457" s="374" t="s">
        <v>9099</v>
      </c>
    </row>
    <row r="458" spans="1:30" ht="20.100000000000001" customHeight="1">
      <c r="A458" s="85"/>
      <c r="B458" s="85"/>
      <c r="C458" s="128"/>
      <c r="D458" s="85" t="s">
        <v>1959</v>
      </c>
      <c r="E458" s="128" t="s">
        <v>758</v>
      </c>
      <c r="F458" s="356"/>
      <c r="G458" s="314"/>
      <c r="H458" s="356"/>
      <c r="I458" s="314"/>
      <c r="J458" s="356"/>
      <c r="K458" s="314"/>
      <c r="L458" s="356"/>
      <c r="M458" s="314"/>
      <c r="N458" s="315"/>
      <c r="O458" s="316"/>
      <c r="P458" s="315"/>
      <c r="Q458" s="316"/>
      <c r="R458" s="315"/>
      <c r="S458" s="316"/>
      <c r="T458" s="315"/>
      <c r="U458" s="316"/>
      <c r="V458" s="128"/>
      <c r="W458" s="128"/>
      <c r="X458" s="128"/>
      <c r="Y458" s="128"/>
      <c r="Z458" s="128"/>
      <c r="AA458" s="128"/>
      <c r="AB458" s="128"/>
      <c r="AC458" s="128"/>
      <c r="AD458" s="85"/>
    </row>
    <row r="459" spans="1:30" ht="20.100000000000001" customHeight="1">
      <c r="A459" s="85"/>
      <c r="B459" s="85"/>
      <c r="C459" s="128"/>
      <c r="D459" s="85" t="s">
        <v>1960</v>
      </c>
      <c r="E459" s="128"/>
      <c r="F459" s="356"/>
      <c r="G459" s="314"/>
      <c r="H459" s="356"/>
      <c r="I459" s="314"/>
      <c r="J459" s="356"/>
      <c r="K459" s="314"/>
      <c r="L459" s="356"/>
      <c r="M459" s="314"/>
      <c r="N459" s="315">
        <v>1</v>
      </c>
      <c r="O459" s="316">
        <v>4</v>
      </c>
      <c r="P459" s="315"/>
      <c r="Q459" s="316"/>
      <c r="R459" s="315"/>
      <c r="S459" s="316"/>
      <c r="T459" s="315"/>
      <c r="U459" s="316"/>
      <c r="V459" s="128"/>
      <c r="W459" s="128"/>
      <c r="X459" s="128"/>
      <c r="Y459" s="128"/>
      <c r="Z459" s="128"/>
      <c r="AA459" s="128"/>
      <c r="AB459" s="128"/>
      <c r="AC459" s="128"/>
      <c r="AD459" s="85"/>
    </row>
    <row r="460" spans="1:30" ht="20.100000000000001" customHeight="1">
      <c r="A460" s="476" t="s">
        <v>3155</v>
      </c>
      <c r="B460" s="476" t="s">
        <v>1227</v>
      </c>
      <c r="C460" s="473" t="s">
        <v>3208</v>
      </c>
      <c r="D460" s="476" t="s">
        <v>7385</v>
      </c>
      <c r="E460" s="473" t="s">
        <v>7646</v>
      </c>
      <c r="F460" s="443"/>
      <c r="G460" s="444"/>
      <c r="H460" s="443"/>
      <c r="I460" s="444"/>
      <c r="J460" s="443"/>
      <c r="K460" s="444"/>
      <c r="L460" s="443"/>
      <c r="M460" s="444"/>
      <c r="N460" s="471">
        <v>1</v>
      </c>
      <c r="O460" s="465">
        <v>100</v>
      </c>
      <c r="P460" s="471"/>
      <c r="Q460" s="465"/>
      <c r="R460" s="471"/>
      <c r="S460" s="465"/>
      <c r="T460" s="471"/>
      <c r="U460" s="465"/>
      <c r="V460" s="473" t="s">
        <v>7010</v>
      </c>
      <c r="W460" s="473" t="s">
        <v>7010</v>
      </c>
      <c r="X460" s="473" t="s">
        <v>7010</v>
      </c>
      <c r="Y460" s="473" t="s">
        <v>7010</v>
      </c>
      <c r="Z460" s="473" t="s">
        <v>7010</v>
      </c>
      <c r="AA460" s="473" t="s">
        <v>7010</v>
      </c>
      <c r="AB460" s="473" t="s">
        <v>7010</v>
      </c>
      <c r="AC460" s="473"/>
      <c r="AD460" s="476"/>
    </row>
    <row r="461" spans="1:30" ht="20.100000000000001" customHeight="1">
      <c r="A461" s="85"/>
      <c r="B461" s="85"/>
      <c r="C461" s="128"/>
      <c r="D461" s="85" t="s">
        <v>7386</v>
      </c>
      <c r="E461" s="128"/>
      <c r="F461" s="356"/>
      <c r="G461" s="314"/>
      <c r="H461" s="356"/>
      <c r="I461" s="314"/>
      <c r="J461" s="356"/>
      <c r="K461" s="314"/>
      <c r="L461" s="356"/>
      <c r="M461" s="314"/>
      <c r="N461" s="315"/>
      <c r="O461" s="316"/>
      <c r="P461" s="315"/>
      <c r="Q461" s="316"/>
      <c r="R461" s="315"/>
      <c r="S461" s="316"/>
      <c r="T461" s="315"/>
      <c r="U461" s="316"/>
      <c r="V461" s="128"/>
      <c r="W461" s="128"/>
      <c r="X461" s="128"/>
      <c r="Y461" s="128"/>
      <c r="Z461" s="128"/>
      <c r="AA461" s="128"/>
      <c r="AB461" s="128"/>
      <c r="AC461" s="128"/>
      <c r="AD461" s="85"/>
    </row>
    <row r="462" spans="1:30" ht="20.100000000000001" customHeight="1">
      <c r="A462" s="85"/>
      <c r="B462" s="85"/>
      <c r="C462" s="128"/>
      <c r="D462" s="85" t="s">
        <v>7301</v>
      </c>
      <c r="E462" s="128"/>
      <c r="F462" s="356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128"/>
      <c r="W462" s="128"/>
      <c r="X462" s="128"/>
      <c r="Y462" s="128"/>
      <c r="Z462" s="128"/>
      <c r="AA462" s="128"/>
      <c r="AB462" s="128"/>
      <c r="AC462" s="128"/>
      <c r="AD462" s="85"/>
    </row>
    <row r="463" spans="1:30" ht="20.100000000000001" customHeight="1">
      <c r="A463" s="85"/>
      <c r="B463" s="85"/>
      <c r="C463" s="128"/>
      <c r="D463" s="85" t="s">
        <v>8570</v>
      </c>
      <c r="E463" s="128"/>
      <c r="F463" s="356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128"/>
      <c r="W463" s="128"/>
      <c r="X463" s="128"/>
      <c r="Y463" s="128"/>
      <c r="Z463" s="128"/>
      <c r="AA463" s="128"/>
      <c r="AB463" s="128"/>
      <c r="AC463" s="128"/>
      <c r="AD463" s="85"/>
    </row>
    <row r="464" spans="1:30" ht="20.100000000000001" customHeight="1">
      <c r="A464" s="85"/>
      <c r="B464" s="85"/>
      <c r="C464" s="128"/>
      <c r="D464" s="85" t="s">
        <v>1959</v>
      </c>
      <c r="E464" s="128"/>
      <c r="F464" s="356"/>
      <c r="G464" s="314"/>
      <c r="H464" s="356"/>
      <c r="I464" s="314"/>
      <c r="J464" s="356"/>
      <c r="K464" s="314"/>
      <c r="L464" s="356"/>
      <c r="M464" s="314"/>
      <c r="N464" s="315"/>
      <c r="O464" s="316"/>
      <c r="P464" s="315"/>
      <c r="Q464" s="316"/>
      <c r="R464" s="315"/>
      <c r="S464" s="316"/>
      <c r="T464" s="315"/>
      <c r="U464" s="316"/>
      <c r="V464" s="128"/>
      <c r="W464" s="128"/>
      <c r="X464" s="128"/>
      <c r="Y464" s="128"/>
      <c r="Z464" s="128"/>
      <c r="AA464" s="128"/>
      <c r="AB464" s="128"/>
      <c r="AC464" s="128"/>
      <c r="AD464" s="85"/>
    </row>
    <row r="465" spans="1:30" ht="20.100000000000001" customHeight="1">
      <c r="A465" s="85"/>
      <c r="B465" s="85"/>
      <c r="C465" s="128"/>
      <c r="D465" s="85" t="s">
        <v>1960</v>
      </c>
      <c r="E465" s="128"/>
      <c r="F465" s="356"/>
      <c r="G465" s="314"/>
      <c r="H465" s="356"/>
      <c r="I465" s="314"/>
      <c r="J465" s="356"/>
      <c r="K465" s="314"/>
      <c r="L465" s="356"/>
      <c r="M465" s="314"/>
      <c r="N465" s="315"/>
      <c r="O465" s="316"/>
      <c r="P465" s="315"/>
      <c r="Q465" s="316"/>
      <c r="R465" s="315"/>
      <c r="S465" s="316"/>
      <c r="T465" s="315"/>
      <c r="U465" s="316"/>
      <c r="V465" s="128"/>
      <c r="W465" s="128"/>
      <c r="X465" s="128"/>
      <c r="Y465" s="128"/>
      <c r="Z465" s="128"/>
      <c r="AA465" s="128"/>
      <c r="AB465" s="128"/>
      <c r="AC465" s="128"/>
      <c r="AD465" s="85"/>
    </row>
    <row r="466" spans="1:30" ht="20.100000000000001" customHeight="1">
      <c r="A466" s="476" t="s">
        <v>3156</v>
      </c>
      <c r="B466" s="476" t="s">
        <v>1228</v>
      </c>
      <c r="C466" s="473" t="s">
        <v>3207</v>
      </c>
      <c r="D466" s="476"/>
      <c r="E466" s="473"/>
      <c r="F466" s="443">
        <v>9</v>
      </c>
      <c r="G466" s="444">
        <v>100</v>
      </c>
      <c r="H466" s="443">
        <v>12</v>
      </c>
      <c r="I466" s="444">
        <v>100</v>
      </c>
      <c r="J466" s="443">
        <v>23</v>
      </c>
      <c r="K466" s="444">
        <v>100</v>
      </c>
      <c r="L466" s="443">
        <v>18</v>
      </c>
      <c r="M466" s="444">
        <v>100</v>
      </c>
      <c r="N466" s="471">
        <v>24</v>
      </c>
      <c r="O466" s="465">
        <v>96</v>
      </c>
      <c r="P466" s="471">
        <v>31</v>
      </c>
      <c r="Q466" s="465">
        <v>100</v>
      </c>
      <c r="R466" s="471">
        <v>55</v>
      </c>
      <c r="S466" s="465">
        <v>98.2</v>
      </c>
      <c r="T466" s="471">
        <v>346</v>
      </c>
      <c r="U466" s="465">
        <v>98</v>
      </c>
      <c r="V466" s="473" t="s">
        <v>7010</v>
      </c>
      <c r="W466" s="473" t="s">
        <v>7010</v>
      </c>
      <c r="X466" s="473" t="s">
        <v>7010</v>
      </c>
      <c r="Y466" s="473" t="s">
        <v>7010</v>
      </c>
      <c r="Z466" s="473" t="s">
        <v>7010</v>
      </c>
      <c r="AA466" s="473" t="s">
        <v>7010</v>
      </c>
      <c r="AB466" s="473" t="s">
        <v>7010</v>
      </c>
      <c r="AC466" s="473" t="s">
        <v>7010</v>
      </c>
      <c r="AD466" s="374" t="s">
        <v>9099</v>
      </c>
    </row>
    <row r="467" spans="1:30" ht="20.100000000000001" customHeight="1">
      <c r="A467" s="85"/>
      <c r="B467" s="85"/>
      <c r="C467" s="128"/>
      <c r="D467" s="85" t="s">
        <v>1959</v>
      </c>
      <c r="E467" s="128" t="s">
        <v>758</v>
      </c>
      <c r="F467" s="356"/>
      <c r="G467" s="314"/>
      <c r="H467" s="356"/>
      <c r="I467" s="314"/>
      <c r="J467" s="356"/>
      <c r="K467" s="314"/>
      <c r="L467" s="356"/>
      <c r="M467" s="314"/>
      <c r="N467" s="315"/>
      <c r="O467" s="316"/>
      <c r="P467" s="315"/>
      <c r="Q467" s="316"/>
      <c r="R467" s="315"/>
      <c r="S467" s="316"/>
      <c r="T467" s="315"/>
      <c r="U467" s="316"/>
      <c r="V467" s="128"/>
      <c r="W467" s="128"/>
      <c r="X467" s="128"/>
      <c r="Y467" s="128"/>
      <c r="Z467" s="128"/>
      <c r="AA467" s="128"/>
      <c r="AB467" s="128"/>
      <c r="AC467" s="128"/>
      <c r="AD467" s="85"/>
    </row>
    <row r="468" spans="1:30" ht="20.100000000000001" customHeight="1">
      <c r="A468" s="85"/>
      <c r="B468" s="85"/>
      <c r="C468" s="128"/>
      <c r="D468" s="85" t="s">
        <v>1960</v>
      </c>
      <c r="E468" s="128"/>
      <c r="F468" s="356"/>
      <c r="G468" s="314"/>
      <c r="H468" s="356"/>
      <c r="I468" s="314"/>
      <c r="J468" s="356"/>
      <c r="K468" s="314"/>
      <c r="L468" s="356"/>
      <c r="M468" s="314"/>
      <c r="N468" s="315">
        <v>1</v>
      </c>
      <c r="O468" s="316">
        <v>4</v>
      </c>
      <c r="P468" s="315"/>
      <c r="Q468" s="316"/>
      <c r="R468" s="315">
        <v>1</v>
      </c>
      <c r="S468" s="316">
        <v>1.8</v>
      </c>
      <c r="T468" s="315">
        <v>7</v>
      </c>
      <c r="U468" s="316">
        <v>2</v>
      </c>
      <c r="V468" s="128"/>
      <c r="W468" s="128"/>
      <c r="X468" s="128"/>
      <c r="Y468" s="128"/>
      <c r="Z468" s="128"/>
      <c r="AA468" s="128"/>
      <c r="AB468" s="128"/>
      <c r="AC468" s="128"/>
      <c r="AD468" s="85"/>
    </row>
    <row r="469" spans="1:30" ht="20.100000000000001" customHeight="1">
      <c r="A469" s="476" t="s">
        <v>3157</v>
      </c>
      <c r="B469" s="476" t="s">
        <v>1229</v>
      </c>
      <c r="C469" s="473" t="s">
        <v>3207</v>
      </c>
      <c r="D469" s="476"/>
      <c r="E469" s="473"/>
      <c r="F469" s="443">
        <v>9</v>
      </c>
      <c r="G469" s="444">
        <v>100</v>
      </c>
      <c r="H469" s="443">
        <v>12</v>
      </c>
      <c r="I469" s="444">
        <v>100</v>
      </c>
      <c r="J469" s="443">
        <v>22</v>
      </c>
      <c r="K469" s="444">
        <f>J469/23*100</f>
        <v>95.652173913043484</v>
      </c>
      <c r="L469" s="443">
        <v>18</v>
      </c>
      <c r="M469" s="444">
        <v>100</v>
      </c>
      <c r="N469" s="471">
        <v>24</v>
      </c>
      <c r="O469" s="465">
        <v>100</v>
      </c>
      <c r="P469" s="471">
        <v>31</v>
      </c>
      <c r="Q469" s="465">
        <v>100</v>
      </c>
      <c r="R469" s="471">
        <v>54</v>
      </c>
      <c r="S469" s="465">
        <v>96.4</v>
      </c>
      <c r="T469" s="471">
        <v>345</v>
      </c>
      <c r="U469" s="465">
        <v>97.7</v>
      </c>
      <c r="V469" s="473" t="s">
        <v>7010</v>
      </c>
      <c r="W469" s="473" t="s">
        <v>7010</v>
      </c>
      <c r="X469" s="473" t="s">
        <v>7010</v>
      </c>
      <c r="Y469" s="473" t="s">
        <v>7010</v>
      </c>
      <c r="Z469" s="473" t="s">
        <v>7010</v>
      </c>
      <c r="AA469" s="473" t="s">
        <v>7010</v>
      </c>
      <c r="AB469" s="473" t="s">
        <v>7010</v>
      </c>
      <c r="AC469" s="473" t="s">
        <v>7010</v>
      </c>
      <c r="AD469" s="374" t="s">
        <v>9099</v>
      </c>
    </row>
    <row r="470" spans="1:30" ht="20.100000000000001" customHeight="1">
      <c r="A470" s="85"/>
      <c r="B470" s="85"/>
      <c r="C470" s="128"/>
      <c r="D470" s="85" t="s">
        <v>1959</v>
      </c>
      <c r="E470" s="128" t="s">
        <v>758</v>
      </c>
      <c r="F470" s="356"/>
      <c r="G470" s="314"/>
      <c r="H470" s="356"/>
      <c r="I470" s="314"/>
      <c r="J470" s="356"/>
      <c r="K470" s="314"/>
      <c r="L470" s="356"/>
      <c r="M470" s="314"/>
      <c r="N470" s="315"/>
      <c r="O470" s="316"/>
      <c r="P470" s="315"/>
      <c r="Q470" s="316"/>
      <c r="R470" s="315"/>
      <c r="S470" s="316"/>
      <c r="T470" s="315"/>
      <c r="U470" s="316"/>
      <c r="V470" s="128"/>
      <c r="W470" s="128"/>
      <c r="X470" s="128"/>
      <c r="Y470" s="128"/>
      <c r="Z470" s="128"/>
      <c r="AA470" s="128"/>
      <c r="AB470" s="128"/>
      <c r="AC470" s="128"/>
      <c r="AD470" s="85"/>
    </row>
    <row r="471" spans="1:30" ht="20.100000000000001" customHeight="1">
      <c r="A471" s="85"/>
      <c r="B471" s="85"/>
      <c r="C471" s="128"/>
      <c r="D471" s="85" t="s">
        <v>1960</v>
      </c>
      <c r="E471" s="128"/>
      <c r="F471" s="356"/>
      <c r="G471" s="314"/>
      <c r="H471" s="356"/>
      <c r="I471" s="314"/>
      <c r="J471" s="356">
        <v>1</v>
      </c>
      <c r="K471" s="314">
        <f>J471/23*100</f>
        <v>4.3478260869565215</v>
      </c>
      <c r="L471" s="356"/>
      <c r="M471" s="314"/>
      <c r="N471" s="315"/>
      <c r="O471" s="316"/>
      <c r="P471" s="315"/>
      <c r="Q471" s="316"/>
      <c r="R471" s="315">
        <v>2</v>
      </c>
      <c r="S471" s="316">
        <v>3.6</v>
      </c>
      <c r="T471" s="315">
        <v>8</v>
      </c>
      <c r="U471" s="316">
        <v>2.2999999999999998</v>
      </c>
      <c r="V471" s="128"/>
      <c r="W471" s="128"/>
      <c r="X471" s="128"/>
      <c r="Y471" s="128"/>
      <c r="Z471" s="128"/>
      <c r="AA471" s="128"/>
      <c r="AB471" s="128"/>
      <c r="AC471" s="128"/>
      <c r="AD471" s="85"/>
    </row>
    <row r="472" spans="1:30" ht="20.100000000000001" customHeight="1">
      <c r="A472" s="476" t="s">
        <v>3158</v>
      </c>
      <c r="B472" s="476" t="s">
        <v>1230</v>
      </c>
      <c r="C472" s="473" t="s">
        <v>3207</v>
      </c>
      <c r="D472" s="476" t="s">
        <v>2420</v>
      </c>
      <c r="E472" s="473" t="s">
        <v>7646</v>
      </c>
      <c r="F472" s="443"/>
      <c r="G472" s="444"/>
      <c r="H472" s="443"/>
      <c r="I472" s="444"/>
      <c r="J472" s="443">
        <v>3</v>
      </c>
      <c r="K472" s="444">
        <f>J472/23*100</f>
        <v>13.043478260869565</v>
      </c>
      <c r="L472" s="443">
        <v>2</v>
      </c>
      <c r="M472" s="444">
        <v>11.111111111111111</v>
      </c>
      <c r="N472" s="471">
        <v>1</v>
      </c>
      <c r="O472" s="465">
        <v>4</v>
      </c>
      <c r="P472" s="471">
        <v>4</v>
      </c>
      <c r="Q472" s="465">
        <v>12.903225806451612</v>
      </c>
      <c r="R472" s="471">
        <v>5</v>
      </c>
      <c r="S472" s="465">
        <v>8.9285714285714288</v>
      </c>
      <c r="T472" s="471">
        <v>7</v>
      </c>
      <c r="U472" s="465">
        <v>1.9830028328611897</v>
      </c>
      <c r="V472" s="473" t="s">
        <v>7010</v>
      </c>
      <c r="W472" s="473" t="s">
        <v>7010</v>
      </c>
      <c r="X472" s="473" t="s">
        <v>7010</v>
      </c>
      <c r="Y472" s="473" t="s">
        <v>7010</v>
      </c>
      <c r="Z472" s="473" t="s">
        <v>7010</v>
      </c>
      <c r="AA472" s="473" t="s">
        <v>7010</v>
      </c>
      <c r="AB472" s="473" t="s">
        <v>7010</v>
      </c>
      <c r="AC472" s="473" t="s">
        <v>7010</v>
      </c>
      <c r="AD472" s="374" t="s">
        <v>9099</v>
      </c>
    </row>
    <row r="473" spans="1:30" ht="20.100000000000001" customHeight="1">
      <c r="A473" s="85"/>
      <c r="B473" s="85"/>
      <c r="C473" s="128"/>
      <c r="D473" s="85" t="s">
        <v>2421</v>
      </c>
      <c r="E473" s="128"/>
      <c r="F473" s="356"/>
      <c r="G473" s="314"/>
      <c r="H473" s="356"/>
      <c r="I473" s="314"/>
      <c r="J473" s="356">
        <v>1</v>
      </c>
      <c r="K473" s="314">
        <f>J473/23*100</f>
        <v>4.3478260869565215</v>
      </c>
      <c r="L473" s="356">
        <v>1</v>
      </c>
      <c r="M473" s="314">
        <v>5.5555555555555554</v>
      </c>
      <c r="N473" s="315"/>
      <c r="O473" s="316"/>
      <c r="P473" s="315"/>
      <c r="Q473" s="316"/>
      <c r="R473" s="315"/>
      <c r="S473" s="316"/>
      <c r="T473" s="315">
        <v>7</v>
      </c>
      <c r="U473" s="316">
        <v>1.9830028328611897</v>
      </c>
      <c r="V473" s="128"/>
      <c r="W473" s="128"/>
      <c r="X473" s="128"/>
      <c r="Y473" s="128"/>
      <c r="Z473" s="128"/>
      <c r="AA473" s="128"/>
      <c r="AB473" s="128"/>
      <c r="AC473" s="128"/>
      <c r="AD473" s="85"/>
    </row>
    <row r="474" spans="1:30" ht="20.100000000000001" customHeight="1">
      <c r="A474" s="85"/>
      <c r="B474" s="85"/>
      <c r="C474" s="128"/>
      <c r="D474" s="85" t="s">
        <v>9087</v>
      </c>
      <c r="E474" s="128"/>
      <c r="F474" s="356"/>
      <c r="G474" s="314"/>
      <c r="H474" s="356"/>
      <c r="I474" s="314"/>
      <c r="J474" s="356"/>
      <c r="K474" s="314"/>
      <c r="L474" s="356"/>
      <c r="M474" s="314"/>
      <c r="N474" s="315">
        <v>1</v>
      </c>
      <c r="O474" s="316">
        <v>4</v>
      </c>
      <c r="P474" s="315"/>
      <c r="Q474" s="316"/>
      <c r="R474" s="315"/>
      <c r="S474" s="316"/>
      <c r="T474" s="315">
        <v>1</v>
      </c>
      <c r="U474" s="316">
        <v>0.28328611898016998</v>
      </c>
      <c r="V474" s="128"/>
      <c r="W474" s="128"/>
      <c r="X474" s="128"/>
      <c r="Y474" s="128"/>
      <c r="Z474" s="128"/>
      <c r="AA474" s="128"/>
      <c r="AB474" s="128"/>
      <c r="AC474" s="128"/>
      <c r="AD474" s="85"/>
    </row>
    <row r="475" spans="1:30" ht="20.100000000000001" customHeight="1">
      <c r="A475" s="85"/>
      <c r="B475" s="85"/>
      <c r="C475" s="128"/>
      <c r="D475" s="85" t="s">
        <v>2422</v>
      </c>
      <c r="E475" s="128"/>
      <c r="F475" s="356"/>
      <c r="G475" s="314"/>
      <c r="H475" s="356"/>
      <c r="I475" s="314"/>
      <c r="J475" s="356"/>
      <c r="K475" s="314"/>
      <c r="L475" s="356"/>
      <c r="M475" s="314"/>
      <c r="N475" s="315">
        <v>1</v>
      </c>
      <c r="O475" s="316">
        <v>4</v>
      </c>
      <c r="P475" s="315"/>
      <c r="Q475" s="316"/>
      <c r="R475" s="315"/>
      <c r="S475" s="316"/>
      <c r="T475" s="315">
        <v>2</v>
      </c>
      <c r="U475" s="316">
        <v>0.56657223796033995</v>
      </c>
      <c r="V475" s="128"/>
      <c r="W475" s="128"/>
      <c r="X475" s="128"/>
      <c r="Y475" s="128"/>
      <c r="Z475" s="128"/>
      <c r="AA475" s="128"/>
      <c r="AB475" s="128"/>
      <c r="AC475" s="128"/>
      <c r="AD475" s="85"/>
    </row>
    <row r="476" spans="1:30" ht="20.100000000000001" customHeight="1">
      <c r="A476" s="85"/>
      <c r="B476" s="85"/>
      <c r="C476" s="128"/>
      <c r="D476" s="85" t="s">
        <v>2423</v>
      </c>
      <c r="E476" s="128"/>
      <c r="F476" s="356">
        <v>1</v>
      </c>
      <c r="G476" s="314">
        <v>11.111111111111111</v>
      </c>
      <c r="H476" s="356">
        <v>2</v>
      </c>
      <c r="I476" s="314">
        <v>16.666666666666668</v>
      </c>
      <c r="J476" s="356">
        <v>2</v>
      </c>
      <c r="K476" s="314">
        <f>J476/23*100</f>
        <v>8.695652173913043</v>
      </c>
      <c r="L476" s="356">
        <v>2</v>
      </c>
      <c r="M476" s="314">
        <v>11.111111111111111</v>
      </c>
      <c r="N476" s="315">
        <v>1</v>
      </c>
      <c r="O476" s="316">
        <v>4</v>
      </c>
      <c r="P476" s="315">
        <v>1</v>
      </c>
      <c r="Q476" s="316">
        <v>3.225806451612903</v>
      </c>
      <c r="R476" s="315">
        <v>5</v>
      </c>
      <c r="S476" s="316">
        <v>8.9285714285714288</v>
      </c>
      <c r="T476" s="315">
        <v>70</v>
      </c>
      <c r="U476" s="316">
        <v>19.830028328611899</v>
      </c>
      <c r="V476" s="128"/>
      <c r="W476" s="128"/>
      <c r="X476" s="128"/>
      <c r="Y476" s="128"/>
      <c r="Z476" s="128"/>
      <c r="AA476" s="128"/>
      <c r="AB476" s="128"/>
      <c r="AC476" s="128"/>
      <c r="AD476" s="85"/>
    </row>
    <row r="477" spans="1:30" ht="20.100000000000001" customHeight="1">
      <c r="A477" s="85"/>
      <c r="B477" s="85"/>
      <c r="C477" s="128"/>
      <c r="D477" s="85" t="s">
        <v>9039</v>
      </c>
      <c r="E477" s="128"/>
      <c r="F477" s="356"/>
      <c r="G477" s="314"/>
      <c r="H477" s="356">
        <v>1</v>
      </c>
      <c r="I477" s="314">
        <v>8.3333333333333339</v>
      </c>
      <c r="J477" s="356">
        <v>1</v>
      </c>
      <c r="K477" s="314">
        <f>J477/23*100</f>
        <v>4.3478260869565215</v>
      </c>
      <c r="L477" s="356">
        <v>1</v>
      </c>
      <c r="M477" s="314">
        <v>5.5555555555555554</v>
      </c>
      <c r="N477" s="315"/>
      <c r="O477" s="316"/>
      <c r="P477" s="315"/>
      <c r="Q477" s="316"/>
      <c r="R477" s="315">
        <v>1</v>
      </c>
      <c r="S477" s="316">
        <v>1.7857142857142858</v>
      </c>
      <c r="T477" s="315">
        <v>9</v>
      </c>
      <c r="U477" s="316">
        <v>2.5495750708215299</v>
      </c>
      <c r="V477" s="128"/>
      <c r="W477" s="128"/>
      <c r="X477" s="128"/>
      <c r="Y477" s="128"/>
      <c r="Z477" s="128"/>
      <c r="AA477" s="128"/>
      <c r="AB477" s="128"/>
      <c r="AC477" s="128"/>
      <c r="AD477" s="85"/>
    </row>
    <row r="478" spans="1:30" ht="20.100000000000001" customHeight="1">
      <c r="A478" s="85"/>
      <c r="B478" s="85"/>
      <c r="C478" s="128"/>
      <c r="D478" s="85" t="s">
        <v>9088</v>
      </c>
      <c r="E478" s="128"/>
      <c r="F478" s="356">
        <v>1</v>
      </c>
      <c r="G478" s="314">
        <v>11.111111111111111</v>
      </c>
      <c r="H478" s="356"/>
      <c r="I478" s="314"/>
      <c r="J478" s="356"/>
      <c r="K478" s="314"/>
      <c r="L478" s="356"/>
      <c r="M478" s="314"/>
      <c r="N478" s="315">
        <v>2</v>
      </c>
      <c r="O478" s="316">
        <v>8</v>
      </c>
      <c r="P478" s="315">
        <v>1</v>
      </c>
      <c r="Q478" s="316">
        <v>3.225806451612903</v>
      </c>
      <c r="R478" s="315">
        <v>3</v>
      </c>
      <c r="S478" s="316">
        <v>5.3571428571428568</v>
      </c>
      <c r="T478" s="315">
        <v>23</v>
      </c>
      <c r="U478" s="316">
        <v>6.5155807365439093</v>
      </c>
      <c r="V478" s="128"/>
      <c r="W478" s="128"/>
      <c r="X478" s="128"/>
      <c r="Y478" s="128"/>
      <c r="Z478" s="128"/>
      <c r="AA478" s="128"/>
      <c r="AB478" s="128"/>
      <c r="AC478" s="128"/>
      <c r="AD478" s="85"/>
    </row>
    <row r="479" spans="1:30" ht="20.100000000000001" customHeight="1">
      <c r="A479" s="85"/>
      <c r="B479" s="85"/>
      <c r="C479" s="128"/>
      <c r="D479" s="85" t="s">
        <v>9089</v>
      </c>
      <c r="E479" s="128"/>
      <c r="F479" s="356"/>
      <c r="G479" s="314"/>
      <c r="H479" s="356">
        <v>3</v>
      </c>
      <c r="I479" s="314">
        <v>25</v>
      </c>
      <c r="J479" s="356">
        <v>5</v>
      </c>
      <c r="K479" s="314">
        <f>J479/23*100</f>
        <v>21.739130434782609</v>
      </c>
      <c r="L479" s="356">
        <v>3</v>
      </c>
      <c r="M479" s="314">
        <v>16.666666666666664</v>
      </c>
      <c r="N479" s="315">
        <v>3</v>
      </c>
      <c r="O479" s="316">
        <v>12</v>
      </c>
      <c r="P479" s="315">
        <v>9</v>
      </c>
      <c r="Q479" s="316">
        <v>29.032258064516128</v>
      </c>
      <c r="R479" s="315">
        <v>8</v>
      </c>
      <c r="S479" s="316">
        <v>14.285714285714286</v>
      </c>
      <c r="T479" s="315">
        <v>71</v>
      </c>
      <c r="U479" s="316">
        <v>20.113314447592067</v>
      </c>
      <c r="V479" s="128"/>
      <c r="W479" s="128"/>
      <c r="X479" s="128"/>
      <c r="Y479" s="128"/>
      <c r="Z479" s="128"/>
      <c r="AA479" s="128"/>
      <c r="AB479" s="128"/>
      <c r="AC479" s="128"/>
      <c r="AD479" s="85"/>
    </row>
    <row r="480" spans="1:30" ht="20.100000000000001" customHeight="1">
      <c r="A480" s="85"/>
      <c r="B480" s="85"/>
      <c r="C480" s="128"/>
      <c r="D480" s="85" t="s">
        <v>9040</v>
      </c>
      <c r="E480" s="128"/>
      <c r="F480" s="356">
        <v>3</v>
      </c>
      <c r="G480" s="314">
        <v>33.333333333333329</v>
      </c>
      <c r="H480" s="356">
        <v>2</v>
      </c>
      <c r="I480" s="314">
        <v>16.666666666666668</v>
      </c>
      <c r="J480" s="356">
        <v>5</v>
      </c>
      <c r="K480" s="314">
        <f>J480/23*100</f>
        <v>21.739130434782609</v>
      </c>
      <c r="L480" s="356">
        <v>5</v>
      </c>
      <c r="M480" s="314">
        <v>27.777777777777779</v>
      </c>
      <c r="N480" s="315">
        <v>4</v>
      </c>
      <c r="O480" s="316">
        <v>16</v>
      </c>
      <c r="P480" s="315">
        <v>8</v>
      </c>
      <c r="Q480" s="316">
        <v>25.806451612903224</v>
      </c>
      <c r="R480" s="315">
        <v>12</v>
      </c>
      <c r="S480" s="316">
        <v>21.428571428571427</v>
      </c>
      <c r="T480" s="315">
        <v>69</v>
      </c>
      <c r="U480" s="316">
        <v>19.546742209631727</v>
      </c>
      <c r="V480" s="128"/>
      <c r="W480" s="128"/>
      <c r="X480" s="128"/>
      <c r="Y480" s="128"/>
      <c r="Z480" s="128"/>
      <c r="AA480" s="128"/>
      <c r="AB480" s="128"/>
      <c r="AC480" s="128"/>
      <c r="AD480" s="85"/>
    </row>
    <row r="481" spans="1:30" ht="20.100000000000001" customHeight="1">
      <c r="A481" s="85"/>
      <c r="B481" s="85"/>
      <c r="C481" s="128"/>
      <c r="D481" s="85" t="s">
        <v>9090</v>
      </c>
      <c r="E481" s="128"/>
      <c r="F481" s="356">
        <v>1</v>
      </c>
      <c r="G481" s="314">
        <v>11.111111111111111</v>
      </c>
      <c r="H481" s="356"/>
      <c r="I481" s="314"/>
      <c r="J481" s="356">
        <v>1</v>
      </c>
      <c r="K481" s="314">
        <f>J481/23*100</f>
        <v>4.3478260869565215</v>
      </c>
      <c r="L481" s="356"/>
      <c r="M481" s="314"/>
      <c r="N481" s="315">
        <v>2</v>
      </c>
      <c r="O481" s="316">
        <v>8</v>
      </c>
      <c r="P481" s="315">
        <v>1</v>
      </c>
      <c r="Q481" s="316">
        <v>3.225806451612903</v>
      </c>
      <c r="R481" s="315"/>
      <c r="S481" s="316"/>
      <c r="T481" s="315">
        <v>10</v>
      </c>
      <c r="U481" s="316">
        <v>2.8328611898016995</v>
      </c>
      <c r="V481" s="128"/>
      <c r="W481" s="128"/>
      <c r="X481" s="128"/>
      <c r="Y481" s="128"/>
      <c r="Z481" s="128"/>
      <c r="AA481" s="128"/>
      <c r="AB481" s="128"/>
      <c r="AC481" s="128"/>
      <c r="AD481" s="85"/>
    </row>
    <row r="482" spans="1:30" ht="20.100000000000001" customHeight="1">
      <c r="A482" s="85"/>
      <c r="B482" s="85"/>
      <c r="C482" s="128"/>
      <c r="D482" s="85" t="s">
        <v>9091</v>
      </c>
      <c r="E482" s="128"/>
      <c r="F482" s="356"/>
      <c r="G482" s="314"/>
      <c r="H482" s="356"/>
      <c r="I482" s="314"/>
      <c r="J482" s="356">
        <v>3</v>
      </c>
      <c r="K482" s="314">
        <f>J482/23*100</f>
        <v>13.043478260869565</v>
      </c>
      <c r="L482" s="356">
        <v>1</v>
      </c>
      <c r="M482" s="314">
        <v>5.5555555555555554</v>
      </c>
      <c r="N482" s="315">
        <v>5</v>
      </c>
      <c r="O482" s="316">
        <v>20</v>
      </c>
      <c r="P482" s="315">
        <v>1</v>
      </c>
      <c r="Q482" s="316">
        <v>3.225806451612903</v>
      </c>
      <c r="R482" s="315">
        <v>9</v>
      </c>
      <c r="S482" s="316">
        <v>16.071428571428573</v>
      </c>
      <c r="T482" s="315">
        <v>19</v>
      </c>
      <c r="U482" s="316">
        <v>5.3824362606232299</v>
      </c>
      <c r="V482" s="128"/>
      <c r="W482" s="128"/>
      <c r="X482" s="128"/>
      <c r="Y482" s="128"/>
      <c r="Z482" s="128"/>
      <c r="AA482" s="128"/>
      <c r="AB482" s="128"/>
      <c r="AC482" s="128"/>
      <c r="AD482" s="85"/>
    </row>
    <row r="483" spans="1:30" ht="20.100000000000001" customHeight="1">
      <c r="A483" s="85"/>
      <c r="B483" s="85"/>
      <c r="C483" s="128"/>
      <c r="D483" s="85" t="s">
        <v>9092</v>
      </c>
      <c r="E483" s="128"/>
      <c r="F483" s="356"/>
      <c r="G483" s="314"/>
      <c r="H483" s="356"/>
      <c r="I483" s="314"/>
      <c r="J483" s="356">
        <v>1</v>
      </c>
      <c r="K483" s="314">
        <f>J483/23*100</f>
        <v>4.3478260869565215</v>
      </c>
      <c r="L483" s="356"/>
      <c r="M483" s="314"/>
      <c r="N483" s="315"/>
      <c r="O483" s="316"/>
      <c r="P483" s="315"/>
      <c r="Q483" s="316"/>
      <c r="R483" s="315">
        <v>2</v>
      </c>
      <c r="S483" s="316">
        <v>3.5714285714285716</v>
      </c>
      <c r="T483" s="315">
        <v>16</v>
      </c>
      <c r="U483" s="316">
        <v>4.5325779036827196</v>
      </c>
      <c r="V483" s="128"/>
      <c r="W483" s="128"/>
      <c r="X483" s="128"/>
      <c r="Y483" s="128"/>
      <c r="Z483" s="128"/>
      <c r="AA483" s="128"/>
      <c r="AB483" s="128"/>
      <c r="AC483" s="128"/>
      <c r="AD483" s="85"/>
    </row>
    <row r="484" spans="1:30" ht="20.100000000000001" customHeight="1">
      <c r="A484" s="85"/>
      <c r="B484" s="85"/>
      <c r="C484" s="128"/>
      <c r="D484" s="85" t="s">
        <v>9093</v>
      </c>
      <c r="E484" s="128"/>
      <c r="F484" s="356"/>
      <c r="G484" s="314"/>
      <c r="H484" s="356"/>
      <c r="I484" s="314"/>
      <c r="J484" s="356"/>
      <c r="K484" s="314"/>
      <c r="L484" s="356"/>
      <c r="M484" s="314"/>
      <c r="N484" s="315">
        <v>1</v>
      </c>
      <c r="O484" s="316">
        <v>4</v>
      </c>
      <c r="P484" s="315">
        <v>1</v>
      </c>
      <c r="Q484" s="316">
        <v>3.225806451612903</v>
      </c>
      <c r="R484" s="315">
        <v>1</v>
      </c>
      <c r="S484" s="316">
        <v>1.7857142857142858</v>
      </c>
      <c r="T484" s="315">
        <v>7</v>
      </c>
      <c r="U484" s="316">
        <v>1.9830028328611897</v>
      </c>
      <c r="V484" s="128"/>
      <c r="W484" s="128"/>
      <c r="X484" s="128"/>
      <c r="Y484" s="128"/>
      <c r="Z484" s="128"/>
      <c r="AA484" s="128"/>
      <c r="AB484" s="128"/>
      <c r="AC484" s="128"/>
      <c r="AD484" s="85"/>
    </row>
    <row r="485" spans="1:30" ht="20.100000000000001" customHeight="1">
      <c r="A485" s="85"/>
      <c r="B485" s="85"/>
      <c r="C485" s="128"/>
      <c r="D485" s="85" t="s">
        <v>3232</v>
      </c>
      <c r="E485" s="128"/>
      <c r="F485" s="356">
        <v>2</v>
      </c>
      <c r="G485" s="314">
        <v>22.222222222222221</v>
      </c>
      <c r="H485" s="356"/>
      <c r="I485" s="314"/>
      <c r="J485" s="356"/>
      <c r="K485" s="314"/>
      <c r="L485" s="356"/>
      <c r="M485" s="314"/>
      <c r="N485" s="315">
        <v>2</v>
      </c>
      <c r="O485" s="316">
        <v>8</v>
      </c>
      <c r="P485" s="315">
        <v>1</v>
      </c>
      <c r="Q485" s="316">
        <v>3.225806451612903</v>
      </c>
      <c r="R485" s="315"/>
      <c r="S485" s="316"/>
      <c r="T485" s="315">
        <v>6</v>
      </c>
      <c r="U485" s="316">
        <v>1.6997167138810199</v>
      </c>
      <c r="V485" s="128"/>
      <c r="W485" s="128"/>
      <c r="X485" s="128"/>
      <c r="Y485" s="128"/>
      <c r="Z485" s="128"/>
      <c r="AA485" s="128"/>
      <c r="AB485" s="128"/>
      <c r="AC485" s="128"/>
      <c r="AD485" s="85"/>
    </row>
    <row r="486" spans="1:30" ht="20.100000000000001" customHeight="1">
      <c r="A486" s="85"/>
      <c r="B486" s="85"/>
      <c r="C486" s="128"/>
      <c r="D486" s="85" t="s">
        <v>9041</v>
      </c>
      <c r="E486" s="128"/>
      <c r="F486" s="356"/>
      <c r="G486" s="314"/>
      <c r="H486" s="356">
        <v>1</v>
      </c>
      <c r="I486" s="314">
        <v>8.3333333333333339</v>
      </c>
      <c r="J486" s="356"/>
      <c r="K486" s="314"/>
      <c r="L486" s="356"/>
      <c r="M486" s="314"/>
      <c r="N486" s="315"/>
      <c r="O486" s="316"/>
      <c r="P486" s="315"/>
      <c r="Q486" s="316"/>
      <c r="R486" s="315">
        <v>1</v>
      </c>
      <c r="S486" s="316">
        <v>1.7857142857142858</v>
      </c>
      <c r="T486" s="315">
        <v>2</v>
      </c>
      <c r="U486" s="316">
        <v>0.56657223796033995</v>
      </c>
      <c r="V486" s="128"/>
      <c r="W486" s="128"/>
      <c r="X486" s="128"/>
      <c r="Y486" s="128"/>
      <c r="Z486" s="128"/>
      <c r="AA486" s="128"/>
      <c r="AB486" s="128"/>
      <c r="AC486" s="128"/>
      <c r="AD486" s="85"/>
    </row>
    <row r="487" spans="1:30" ht="20.100000000000001" customHeight="1">
      <c r="A487" s="85"/>
      <c r="B487" s="85"/>
      <c r="C487" s="128"/>
      <c r="D487" s="85" t="s">
        <v>9094</v>
      </c>
      <c r="E487" s="128"/>
      <c r="F487" s="356"/>
      <c r="G487" s="314"/>
      <c r="H487" s="356">
        <v>2</v>
      </c>
      <c r="I487" s="314">
        <v>16.666666666666668</v>
      </c>
      <c r="J487" s="356"/>
      <c r="K487" s="314"/>
      <c r="L487" s="356">
        <v>1</v>
      </c>
      <c r="M487" s="314">
        <v>5.5555555555555554</v>
      </c>
      <c r="N487" s="315"/>
      <c r="O487" s="316"/>
      <c r="P487" s="315"/>
      <c r="Q487" s="316"/>
      <c r="R487" s="315">
        <v>3</v>
      </c>
      <c r="S487" s="316">
        <v>5.3571428571428568</v>
      </c>
      <c r="T487" s="315">
        <v>7</v>
      </c>
      <c r="U487" s="316">
        <v>1.9830028328611897</v>
      </c>
      <c r="V487" s="128"/>
      <c r="W487" s="128"/>
      <c r="X487" s="128"/>
      <c r="Y487" s="128"/>
      <c r="Z487" s="128"/>
      <c r="AA487" s="128"/>
      <c r="AB487" s="128"/>
      <c r="AC487" s="128"/>
      <c r="AD487" s="85"/>
    </row>
    <row r="488" spans="1:30" ht="20.100000000000001" customHeight="1">
      <c r="A488" s="85"/>
      <c r="B488" s="85"/>
      <c r="C488" s="128"/>
      <c r="D488" s="85" t="s">
        <v>3231</v>
      </c>
      <c r="E488" s="128"/>
      <c r="F488" s="356">
        <v>1</v>
      </c>
      <c r="G488" s="314">
        <v>11.111111111111111</v>
      </c>
      <c r="H488" s="356"/>
      <c r="I488" s="314"/>
      <c r="J488" s="356">
        <v>1</v>
      </c>
      <c r="K488" s="314">
        <f>J488/23*100</f>
        <v>4.3478260869565215</v>
      </c>
      <c r="L488" s="356"/>
      <c r="M488" s="314"/>
      <c r="N488" s="315"/>
      <c r="O488" s="316"/>
      <c r="P488" s="315">
        <v>2</v>
      </c>
      <c r="Q488" s="316">
        <v>6.4516129032258061</v>
      </c>
      <c r="R488" s="315"/>
      <c r="S488" s="316"/>
      <c r="T488" s="315">
        <v>6</v>
      </c>
      <c r="U488" s="316">
        <v>1.6997167138810199</v>
      </c>
      <c r="V488" s="128"/>
      <c r="W488" s="128"/>
      <c r="X488" s="128"/>
      <c r="Y488" s="128"/>
      <c r="Z488" s="128"/>
      <c r="AA488" s="128"/>
      <c r="AB488" s="128"/>
      <c r="AC488" s="128"/>
      <c r="AD488" s="85"/>
    </row>
    <row r="489" spans="1:30" ht="20.100000000000001" customHeight="1">
      <c r="A489" s="85"/>
      <c r="B489" s="85"/>
      <c r="C489" s="128"/>
      <c r="D489" s="85" t="s">
        <v>9042</v>
      </c>
      <c r="E489" s="128"/>
      <c r="F489" s="356"/>
      <c r="G489" s="314"/>
      <c r="H489" s="356"/>
      <c r="I489" s="314"/>
      <c r="J489" s="356"/>
      <c r="K489" s="314"/>
      <c r="L489" s="356">
        <v>1</v>
      </c>
      <c r="M489" s="314">
        <v>5.5555555555555554</v>
      </c>
      <c r="N489" s="315">
        <v>1</v>
      </c>
      <c r="O489" s="316">
        <v>4</v>
      </c>
      <c r="P489" s="315">
        <v>1</v>
      </c>
      <c r="Q489" s="316">
        <v>3.225806451612903</v>
      </c>
      <c r="R489" s="315">
        <v>4</v>
      </c>
      <c r="S489" s="316">
        <v>7.1428571428571432</v>
      </c>
      <c r="T489" s="315">
        <v>9</v>
      </c>
      <c r="U489" s="316">
        <v>2.5495750708215299</v>
      </c>
      <c r="V489" s="128"/>
      <c r="W489" s="128"/>
      <c r="X489" s="128"/>
      <c r="Y489" s="128"/>
      <c r="Z489" s="128"/>
      <c r="AA489" s="128"/>
      <c r="AB489" s="128"/>
      <c r="AC489" s="128"/>
      <c r="AD489" s="85"/>
    </row>
    <row r="490" spans="1:30" ht="20.100000000000001" customHeight="1">
      <c r="A490" s="85"/>
      <c r="B490" s="85"/>
      <c r="C490" s="128"/>
      <c r="D490" s="85" t="s">
        <v>3230</v>
      </c>
      <c r="E490" s="128"/>
      <c r="F490" s="356"/>
      <c r="G490" s="314"/>
      <c r="H490" s="356">
        <v>1</v>
      </c>
      <c r="I490" s="314">
        <v>8.3333333333333339</v>
      </c>
      <c r="J490" s="356"/>
      <c r="K490" s="314"/>
      <c r="L490" s="356">
        <v>1</v>
      </c>
      <c r="M490" s="314">
        <v>5.5555555555555554</v>
      </c>
      <c r="N490" s="315"/>
      <c r="O490" s="316"/>
      <c r="P490" s="315">
        <v>1</v>
      </c>
      <c r="Q490" s="316">
        <v>3.225806451612903</v>
      </c>
      <c r="R490" s="315">
        <v>2</v>
      </c>
      <c r="S490" s="316">
        <v>3.5714285714285716</v>
      </c>
      <c r="T490" s="315">
        <v>12</v>
      </c>
      <c r="U490" s="316">
        <v>3.3994334277620397</v>
      </c>
      <c r="V490" s="128"/>
      <c r="W490" s="128"/>
      <c r="X490" s="128"/>
      <c r="Y490" s="128"/>
      <c r="Z490" s="128"/>
      <c r="AA490" s="128"/>
      <c r="AB490" s="128"/>
      <c r="AC490" s="128"/>
      <c r="AD490" s="85"/>
    </row>
    <row r="491" spans="1:30" ht="20.100000000000001" customHeight="1">
      <c r="A491" s="85"/>
      <c r="B491" s="85"/>
      <c r="C491" s="128"/>
      <c r="D491" s="85" t="s">
        <v>1959</v>
      </c>
      <c r="E491" s="128"/>
      <c r="F491" s="356"/>
      <c r="G491" s="314"/>
      <c r="H491" s="356"/>
      <c r="I491" s="314"/>
      <c r="J491" s="356"/>
      <c r="K491" s="314"/>
      <c r="L491" s="356"/>
      <c r="M491" s="314"/>
      <c r="N491" s="315">
        <v>1</v>
      </c>
      <c r="O491" s="316">
        <v>4</v>
      </c>
      <c r="P491" s="315"/>
      <c r="Q491" s="316"/>
      <c r="R491" s="315"/>
      <c r="S491" s="316"/>
      <c r="T491" s="315"/>
      <c r="U491" s="316"/>
      <c r="V491" s="128"/>
      <c r="W491" s="128"/>
      <c r="X491" s="128"/>
      <c r="Y491" s="128"/>
      <c r="Z491" s="128"/>
      <c r="AA491" s="128"/>
      <c r="AB491" s="128"/>
      <c r="AC491" s="128"/>
      <c r="AD491" s="85"/>
    </row>
    <row r="492" spans="1:30" ht="20.100000000000001" customHeight="1">
      <c r="A492" s="85"/>
      <c r="B492" s="85"/>
      <c r="C492" s="128"/>
      <c r="D492" s="85" t="s">
        <v>1960</v>
      </c>
      <c r="E492" s="128"/>
      <c r="F492" s="356"/>
      <c r="G492" s="314"/>
      <c r="H492" s="356"/>
      <c r="I492" s="314"/>
      <c r="J492" s="356"/>
      <c r="K492" s="314"/>
      <c r="L492" s="356"/>
      <c r="M492" s="314"/>
      <c r="N492" s="315"/>
      <c r="O492" s="316"/>
      <c r="P492" s="315"/>
      <c r="Q492" s="316"/>
      <c r="R492" s="315"/>
      <c r="S492" s="316"/>
      <c r="T492" s="315"/>
      <c r="U492" s="316"/>
      <c r="V492" s="128"/>
      <c r="W492" s="128"/>
      <c r="X492" s="128"/>
      <c r="Y492" s="128"/>
      <c r="Z492" s="128"/>
      <c r="AA492" s="128"/>
      <c r="AB492" s="128"/>
      <c r="AC492" s="128"/>
      <c r="AD492" s="85"/>
    </row>
    <row r="493" spans="1:30" ht="20.100000000000001" customHeight="1">
      <c r="A493" s="476" t="s">
        <v>3159</v>
      </c>
      <c r="B493" s="476" t="s">
        <v>1231</v>
      </c>
      <c r="C493" s="473" t="s">
        <v>3209</v>
      </c>
      <c r="D493" s="476"/>
      <c r="E493" s="473"/>
      <c r="F493" s="443"/>
      <c r="G493" s="444"/>
      <c r="H493" s="443">
        <v>1</v>
      </c>
      <c r="I493" s="444">
        <v>100</v>
      </c>
      <c r="J493" s="443"/>
      <c r="K493" s="444"/>
      <c r="L493" s="443">
        <v>1</v>
      </c>
      <c r="M493" s="444">
        <v>100</v>
      </c>
      <c r="N493" s="471"/>
      <c r="O493" s="465"/>
      <c r="P493" s="471">
        <v>1</v>
      </c>
      <c r="Q493" s="465">
        <v>100</v>
      </c>
      <c r="R493" s="471">
        <v>2</v>
      </c>
      <c r="S493" s="465">
        <v>100</v>
      </c>
      <c r="T493" s="471">
        <v>12</v>
      </c>
      <c r="U493" s="465">
        <v>100</v>
      </c>
      <c r="V493" s="473" t="s">
        <v>7010</v>
      </c>
      <c r="W493" s="473" t="s">
        <v>7010</v>
      </c>
      <c r="X493" s="473" t="s">
        <v>7010</v>
      </c>
      <c r="Y493" s="473" t="s">
        <v>7010</v>
      </c>
      <c r="Z493" s="473" t="s">
        <v>7010</v>
      </c>
      <c r="AA493" s="473" t="s">
        <v>7010</v>
      </c>
      <c r="AB493" s="473" t="s">
        <v>7010</v>
      </c>
      <c r="AC493" s="473" t="s">
        <v>7010</v>
      </c>
      <c r="AD493" s="476"/>
    </row>
    <row r="494" spans="1:30" ht="20.100000000000001" customHeight="1">
      <c r="A494" s="476" t="s">
        <v>3160</v>
      </c>
      <c r="B494" s="476" t="s">
        <v>1232</v>
      </c>
      <c r="C494" s="473" t="s">
        <v>3207</v>
      </c>
      <c r="D494" s="476" t="s">
        <v>3240</v>
      </c>
      <c r="E494" s="473" t="s">
        <v>7351</v>
      </c>
      <c r="F494" s="443">
        <v>1</v>
      </c>
      <c r="G494" s="444">
        <v>11.111111111111111</v>
      </c>
      <c r="H494" s="443"/>
      <c r="I494" s="444"/>
      <c r="J494" s="443"/>
      <c r="K494" s="444"/>
      <c r="L494" s="443"/>
      <c r="M494" s="444"/>
      <c r="N494" s="471">
        <v>3</v>
      </c>
      <c r="O494" s="465">
        <v>12</v>
      </c>
      <c r="P494" s="471"/>
      <c r="Q494" s="465"/>
      <c r="R494" s="471">
        <v>3</v>
      </c>
      <c r="S494" s="465">
        <v>5.3571428571428568</v>
      </c>
      <c r="T494" s="471">
        <v>16</v>
      </c>
      <c r="U494" s="465">
        <v>4.5325779036827196</v>
      </c>
      <c r="V494" s="473" t="s">
        <v>7010</v>
      </c>
      <c r="W494" s="473" t="s">
        <v>7010</v>
      </c>
      <c r="X494" s="473" t="s">
        <v>7010</v>
      </c>
      <c r="Y494" s="473" t="s">
        <v>7010</v>
      </c>
      <c r="Z494" s="473" t="s">
        <v>7010</v>
      </c>
      <c r="AA494" s="473" t="s">
        <v>7010</v>
      </c>
      <c r="AB494" s="473" t="s">
        <v>7010</v>
      </c>
      <c r="AC494" s="473" t="s">
        <v>7010</v>
      </c>
      <c r="AD494" s="374" t="s">
        <v>9099</v>
      </c>
    </row>
    <row r="495" spans="1:30" ht="20.100000000000001" customHeight="1">
      <c r="A495" s="85"/>
      <c r="B495" s="85"/>
      <c r="C495" s="128"/>
      <c r="D495" s="85" t="s">
        <v>9047</v>
      </c>
      <c r="E495" s="128"/>
      <c r="F495" s="356">
        <v>6</v>
      </c>
      <c r="G495" s="314">
        <v>66.666666666666657</v>
      </c>
      <c r="H495" s="356">
        <v>9</v>
      </c>
      <c r="I495" s="314">
        <v>75</v>
      </c>
      <c r="J495" s="356">
        <v>18</v>
      </c>
      <c r="K495" s="314">
        <v>78.260869565217391</v>
      </c>
      <c r="L495" s="356">
        <v>11</v>
      </c>
      <c r="M495" s="314">
        <v>61.111111111111114</v>
      </c>
      <c r="N495" s="315">
        <v>12</v>
      </c>
      <c r="O495" s="316">
        <v>48</v>
      </c>
      <c r="P495" s="315">
        <v>20</v>
      </c>
      <c r="Q495" s="316">
        <v>64.516129032258064</v>
      </c>
      <c r="R495" s="315">
        <v>28</v>
      </c>
      <c r="S495" s="316">
        <v>50</v>
      </c>
      <c r="T495" s="315">
        <v>137</v>
      </c>
      <c r="U495" s="316">
        <v>38.81019830028329</v>
      </c>
      <c r="V495" s="128"/>
      <c r="W495" s="128"/>
      <c r="X495" s="128"/>
      <c r="Y495" s="128"/>
      <c r="Z495" s="128"/>
      <c r="AA495" s="128"/>
      <c r="AB495" s="128"/>
      <c r="AC495" s="128"/>
      <c r="AD495" s="85"/>
    </row>
    <row r="496" spans="1:30" ht="20.100000000000001" customHeight="1">
      <c r="A496" s="85"/>
      <c r="B496" s="85"/>
      <c r="C496" s="128"/>
      <c r="D496" s="85" t="s">
        <v>3241</v>
      </c>
      <c r="E496" s="128"/>
      <c r="F496" s="356">
        <v>2</v>
      </c>
      <c r="G496" s="314">
        <v>22.222222222222221</v>
      </c>
      <c r="H496" s="356">
        <v>3</v>
      </c>
      <c r="I496" s="314">
        <v>25</v>
      </c>
      <c r="J496" s="356">
        <v>5</v>
      </c>
      <c r="K496" s="314">
        <v>21.739130434782609</v>
      </c>
      <c r="L496" s="356">
        <v>6</v>
      </c>
      <c r="M496" s="314">
        <v>33.333333333333336</v>
      </c>
      <c r="N496" s="315">
        <v>8</v>
      </c>
      <c r="O496" s="316">
        <v>32</v>
      </c>
      <c r="P496" s="315">
        <v>10</v>
      </c>
      <c r="Q496" s="316">
        <v>32.258064516129032</v>
      </c>
      <c r="R496" s="315">
        <v>23</v>
      </c>
      <c r="S496" s="316">
        <v>41.071428571428569</v>
      </c>
      <c r="T496" s="315">
        <v>185</v>
      </c>
      <c r="U496" s="316">
        <v>52.407932011331447</v>
      </c>
      <c r="V496" s="128"/>
      <c r="W496" s="128"/>
      <c r="X496" s="128"/>
      <c r="Y496" s="128"/>
      <c r="Z496" s="128"/>
      <c r="AA496" s="128"/>
      <c r="AB496" s="128"/>
      <c r="AC496" s="128"/>
      <c r="AD496" s="85"/>
    </row>
    <row r="497" spans="1:30" ht="20.100000000000001" customHeight="1">
      <c r="A497" s="85"/>
      <c r="B497" s="85"/>
      <c r="C497" s="128"/>
      <c r="D497" s="85" t="s">
        <v>9100</v>
      </c>
      <c r="E497" s="128"/>
      <c r="F497" s="356"/>
      <c r="G497" s="314"/>
      <c r="H497" s="356"/>
      <c r="I497" s="314"/>
      <c r="J497" s="356"/>
      <c r="K497" s="314"/>
      <c r="L497" s="356">
        <v>1</v>
      </c>
      <c r="M497" s="314">
        <v>5.5555555555555554</v>
      </c>
      <c r="N497" s="315">
        <v>2</v>
      </c>
      <c r="O497" s="316">
        <v>8</v>
      </c>
      <c r="P497" s="315">
        <v>1</v>
      </c>
      <c r="Q497" s="316">
        <v>3.225806451612903</v>
      </c>
      <c r="R497" s="315">
        <v>2</v>
      </c>
      <c r="S497" s="316">
        <v>3.5714285714285716</v>
      </c>
      <c r="T497" s="315">
        <v>15</v>
      </c>
      <c r="U497" s="316">
        <v>4.2492917847025495</v>
      </c>
      <c r="V497" s="128"/>
      <c r="W497" s="128"/>
      <c r="X497" s="128"/>
      <c r="Y497" s="128"/>
      <c r="Z497" s="128"/>
      <c r="AA497" s="128"/>
      <c r="AB497" s="128"/>
      <c r="AC497" s="128"/>
      <c r="AD497" s="85"/>
    </row>
    <row r="498" spans="1:30" ht="20.100000000000001" customHeight="1">
      <c r="A498" s="85"/>
      <c r="B498" s="85"/>
      <c r="C498" s="128"/>
      <c r="D498" s="85" t="s">
        <v>1861</v>
      </c>
      <c r="E498" s="128"/>
      <c r="F498" s="356"/>
      <c r="G498" s="314"/>
      <c r="H498" s="356"/>
      <c r="I498" s="314"/>
      <c r="J498" s="356"/>
      <c r="K498" s="314"/>
      <c r="L498" s="356"/>
      <c r="M498" s="314"/>
      <c r="N498" s="315"/>
      <c r="O498" s="316"/>
      <c r="P498" s="315"/>
      <c r="Q498" s="316"/>
      <c r="R498" s="315"/>
      <c r="S498" s="316"/>
      <c r="T498" s="315"/>
      <c r="U498" s="316"/>
      <c r="V498" s="128"/>
      <c r="W498" s="128"/>
      <c r="X498" s="128"/>
      <c r="Y498" s="128"/>
      <c r="Z498" s="128"/>
      <c r="AA498" s="128"/>
      <c r="AB498" s="128"/>
      <c r="AC498" s="128"/>
      <c r="AD498" s="85"/>
    </row>
    <row r="499" spans="1:30" ht="20.100000000000001" customHeight="1">
      <c r="A499" s="85"/>
      <c r="B499" s="85"/>
      <c r="C499" s="128"/>
      <c r="D499" s="85" t="s">
        <v>1862</v>
      </c>
      <c r="E499" s="128"/>
      <c r="F499" s="356"/>
      <c r="G499" s="314"/>
      <c r="H499" s="356"/>
      <c r="I499" s="314"/>
      <c r="J499" s="356"/>
      <c r="K499" s="314"/>
      <c r="L499" s="356"/>
      <c r="M499" s="314"/>
      <c r="N499" s="315"/>
      <c r="O499" s="316"/>
      <c r="P499" s="315"/>
      <c r="Q499" s="316"/>
      <c r="R499" s="315"/>
      <c r="S499" s="316"/>
      <c r="T499" s="315"/>
      <c r="U499" s="316"/>
      <c r="V499" s="128"/>
      <c r="W499" s="128"/>
      <c r="X499" s="128"/>
      <c r="Y499" s="128"/>
      <c r="Z499" s="128"/>
      <c r="AA499" s="128"/>
      <c r="AB499" s="128"/>
      <c r="AC499" s="128"/>
      <c r="AD499" s="85"/>
    </row>
    <row r="500" spans="1:30" ht="20.100000000000001" customHeight="1">
      <c r="A500" s="476" t="s">
        <v>3161</v>
      </c>
      <c r="B500" s="476" t="s">
        <v>1233</v>
      </c>
      <c r="C500" s="473" t="s">
        <v>3210</v>
      </c>
      <c r="D500" s="476"/>
      <c r="E500" s="473"/>
      <c r="F500" s="443"/>
      <c r="G500" s="444"/>
      <c r="H500" s="443"/>
      <c r="I500" s="444"/>
      <c r="J500" s="443"/>
      <c r="K500" s="444"/>
      <c r="L500" s="443">
        <v>1</v>
      </c>
      <c r="M500" s="444">
        <v>100</v>
      </c>
      <c r="N500" s="471">
        <v>2</v>
      </c>
      <c r="O500" s="465">
        <v>100</v>
      </c>
      <c r="P500" s="471">
        <v>1</v>
      </c>
      <c r="Q500" s="465">
        <v>100</v>
      </c>
      <c r="R500" s="471">
        <v>2</v>
      </c>
      <c r="S500" s="465">
        <v>100</v>
      </c>
      <c r="T500" s="471">
        <v>15</v>
      </c>
      <c r="U500" s="465">
        <v>100</v>
      </c>
      <c r="V500" s="473" t="s">
        <v>7010</v>
      </c>
      <c r="W500" s="473" t="s">
        <v>7010</v>
      </c>
      <c r="X500" s="473" t="s">
        <v>7010</v>
      </c>
      <c r="Y500" s="473" t="s">
        <v>7010</v>
      </c>
      <c r="Z500" s="473" t="s">
        <v>7010</v>
      </c>
      <c r="AA500" s="473" t="s">
        <v>7010</v>
      </c>
      <c r="AB500" s="473" t="s">
        <v>7010</v>
      </c>
      <c r="AC500" s="473" t="s">
        <v>7010</v>
      </c>
      <c r="AD500" s="476"/>
    </row>
    <row r="501" spans="1:30" ht="20.100000000000001" customHeight="1">
      <c r="A501" s="476" t="s">
        <v>3162</v>
      </c>
      <c r="B501" s="476" t="s">
        <v>1234</v>
      </c>
      <c r="C501" s="473" t="s">
        <v>3211</v>
      </c>
      <c r="D501" s="476" t="s">
        <v>9048</v>
      </c>
      <c r="E501" s="473" t="s">
        <v>7351</v>
      </c>
      <c r="F501" s="443"/>
      <c r="G501" s="444"/>
      <c r="H501" s="443"/>
      <c r="I501" s="444"/>
      <c r="J501" s="443"/>
      <c r="K501" s="444"/>
      <c r="L501" s="443"/>
      <c r="M501" s="444"/>
      <c r="N501" s="471">
        <v>3</v>
      </c>
      <c r="O501" s="465">
        <v>100</v>
      </c>
      <c r="P501" s="471"/>
      <c r="Q501" s="465"/>
      <c r="R501" s="471"/>
      <c r="S501" s="465"/>
      <c r="T501" s="471">
        <v>3</v>
      </c>
      <c r="U501" s="465">
        <v>18.75</v>
      </c>
      <c r="V501" s="473" t="s">
        <v>7010</v>
      </c>
      <c r="W501" s="473" t="s">
        <v>7010</v>
      </c>
      <c r="X501" s="473" t="s">
        <v>7010</v>
      </c>
      <c r="Y501" s="473" t="s">
        <v>7010</v>
      </c>
      <c r="Z501" s="473" t="s">
        <v>7010</v>
      </c>
      <c r="AA501" s="473" t="s">
        <v>7010</v>
      </c>
      <c r="AB501" s="473" t="s">
        <v>7010</v>
      </c>
      <c r="AC501" s="473" t="s">
        <v>7010</v>
      </c>
      <c r="AD501" s="374" t="s">
        <v>9099</v>
      </c>
    </row>
    <row r="502" spans="1:30" ht="20.100000000000001" customHeight="1">
      <c r="A502" s="85"/>
      <c r="B502" s="85"/>
      <c r="C502" s="128"/>
      <c r="D502" s="85" t="s">
        <v>9049</v>
      </c>
      <c r="E502" s="128"/>
      <c r="F502" s="356">
        <v>1</v>
      </c>
      <c r="G502" s="314">
        <v>100</v>
      </c>
      <c r="H502" s="356"/>
      <c r="I502" s="314"/>
      <c r="J502" s="356"/>
      <c r="K502" s="314"/>
      <c r="L502" s="356"/>
      <c r="M502" s="314"/>
      <c r="N502" s="315"/>
      <c r="O502" s="316"/>
      <c r="P502" s="315"/>
      <c r="Q502" s="316"/>
      <c r="R502" s="315">
        <v>3</v>
      </c>
      <c r="S502" s="316">
        <v>100</v>
      </c>
      <c r="T502" s="315">
        <v>11</v>
      </c>
      <c r="U502" s="316">
        <v>68.75</v>
      </c>
      <c r="V502" s="128"/>
      <c r="W502" s="128"/>
      <c r="X502" s="128"/>
      <c r="Y502" s="128"/>
      <c r="Z502" s="128"/>
      <c r="AA502" s="128"/>
      <c r="AB502" s="128"/>
      <c r="AC502" s="128"/>
      <c r="AD502" s="85"/>
    </row>
    <row r="503" spans="1:30" ht="20.100000000000001" customHeight="1">
      <c r="A503" s="85"/>
      <c r="B503" s="85"/>
      <c r="C503" s="128"/>
      <c r="D503" s="85" t="s">
        <v>9050</v>
      </c>
      <c r="E503" s="128"/>
      <c r="F503" s="356"/>
      <c r="G503" s="314"/>
      <c r="H503" s="356"/>
      <c r="I503" s="314"/>
      <c r="J503" s="356"/>
      <c r="K503" s="314"/>
      <c r="L503" s="356"/>
      <c r="M503" s="314"/>
      <c r="N503" s="315"/>
      <c r="O503" s="316"/>
      <c r="P503" s="315"/>
      <c r="Q503" s="316"/>
      <c r="R503" s="315"/>
      <c r="S503" s="316"/>
      <c r="T503" s="315">
        <v>1</v>
      </c>
      <c r="U503" s="316">
        <v>6.25</v>
      </c>
      <c r="V503" s="128"/>
      <c r="W503" s="128"/>
      <c r="X503" s="128"/>
      <c r="Y503" s="128"/>
      <c r="Z503" s="128"/>
      <c r="AA503" s="128"/>
      <c r="AB503" s="128"/>
      <c r="AC503" s="128"/>
      <c r="AD503" s="85"/>
    </row>
    <row r="504" spans="1:30" ht="20.100000000000001" customHeight="1">
      <c r="A504" s="85"/>
      <c r="B504" s="85"/>
      <c r="C504" s="128"/>
      <c r="D504" s="85" t="s">
        <v>9100</v>
      </c>
      <c r="E504" s="128"/>
      <c r="F504" s="356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>
        <v>1</v>
      </c>
      <c r="U504" s="316">
        <v>6.25</v>
      </c>
      <c r="V504" s="128"/>
      <c r="W504" s="128"/>
      <c r="X504" s="128"/>
      <c r="Y504" s="128"/>
      <c r="Z504" s="128"/>
      <c r="AA504" s="128"/>
      <c r="AB504" s="128"/>
      <c r="AC504" s="128"/>
      <c r="AD504" s="85"/>
    </row>
    <row r="505" spans="1:30" ht="20.100000000000001" customHeight="1">
      <c r="A505" s="85"/>
      <c r="B505" s="85"/>
      <c r="C505" s="128"/>
      <c r="D505" s="85" t="s">
        <v>1861</v>
      </c>
      <c r="E505" s="128"/>
      <c r="F505" s="356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128"/>
      <c r="W505" s="128"/>
      <c r="X505" s="128"/>
      <c r="Y505" s="128"/>
      <c r="Z505" s="128"/>
      <c r="AA505" s="128"/>
      <c r="AB505" s="128"/>
      <c r="AC505" s="128"/>
      <c r="AD505" s="85"/>
    </row>
    <row r="506" spans="1:30" ht="20.100000000000001" customHeight="1">
      <c r="A506" s="85"/>
      <c r="B506" s="85"/>
      <c r="C506" s="128"/>
      <c r="D506" s="85" t="s">
        <v>1862</v>
      </c>
      <c r="E506" s="128"/>
      <c r="F506" s="356"/>
      <c r="G506" s="314"/>
      <c r="H506" s="356"/>
      <c r="I506" s="314"/>
      <c r="J506" s="356"/>
      <c r="K506" s="314"/>
      <c r="L506" s="356"/>
      <c r="M506" s="314"/>
      <c r="N506" s="315"/>
      <c r="O506" s="316"/>
      <c r="P506" s="315"/>
      <c r="Q506" s="316"/>
      <c r="R506" s="315"/>
      <c r="S506" s="316"/>
      <c r="T506" s="315"/>
      <c r="U506" s="316"/>
      <c r="V506" s="128"/>
      <c r="W506" s="128"/>
      <c r="X506" s="128"/>
      <c r="Y506" s="128"/>
      <c r="Z506" s="128"/>
      <c r="AA506" s="128"/>
      <c r="AB506" s="128"/>
      <c r="AC506" s="128"/>
      <c r="AD506" s="85"/>
    </row>
    <row r="507" spans="1:30" ht="20.100000000000001" customHeight="1">
      <c r="A507" s="476" t="s">
        <v>3163</v>
      </c>
      <c r="B507" s="476" t="s">
        <v>1235</v>
      </c>
      <c r="C507" s="473" t="s">
        <v>3212</v>
      </c>
      <c r="D507" s="476"/>
      <c r="E507" s="473"/>
      <c r="F507" s="443"/>
      <c r="G507" s="444"/>
      <c r="H507" s="443"/>
      <c r="I507" s="444"/>
      <c r="J507" s="443"/>
      <c r="K507" s="444"/>
      <c r="L507" s="443"/>
      <c r="M507" s="444"/>
      <c r="N507" s="471"/>
      <c r="O507" s="465"/>
      <c r="P507" s="471"/>
      <c r="Q507" s="465"/>
      <c r="R507" s="471"/>
      <c r="S507" s="465"/>
      <c r="T507" s="471">
        <v>1</v>
      </c>
      <c r="U507" s="465">
        <v>100</v>
      </c>
      <c r="V507" s="473" t="s">
        <v>7010</v>
      </c>
      <c r="W507" s="473" t="s">
        <v>7010</v>
      </c>
      <c r="X507" s="473" t="s">
        <v>7010</v>
      </c>
      <c r="Y507" s="473" t="s">
        <v>7010</v>
      </c>
      <c r="Z507" s="473" t="s">
        <v>7010</v>
      </c>
      <c r="AA507" s="473" t="s">
        <v>7010</v>
      </c>
      <c r="AB507" s="473" t="s">
        <v>7010</v>
      </c>
      <c r="AC507" s="473" t="s">
        <v>7010</v>
      </c>
      <c r="AD507" s="476"/>
    </row>
    <row r="508" spans="1:30" ht="20.100000000000001" customHeight="1">
      <c r="A508" s="476" t="s">
        <v>3164</v>
      </c>
      <c r="B508" s="476" t="s">
        <v>1236</v>
      </c>
      <c r="C508" s="473" t="s">
        <v>3213</v>
      </c>
      <c r="D508" s="476" t="s">
        <v>9051</v>
      </c>
      <c r="E508" s="473" t="s">
        <v>7351</v>
      </c>
      <c r="F508" s="443">
        <v>2</v>
      </c>
      <c r="G508" s="444">
        <v>40</v>
      </c>
      <c r="H508" s="443">
        <v>1</v>
      </c>
      <c r="I508" s="444">
        <v>11.111111111111111</v>
      </c>
      <c r="J508" s="443">
        <v>4</v>
      </c>
      <c r="K508" s="444">
        <v>22.222222222222221</v>
      </c>
      <c r="L508" s="443">
        <v>4</v>
      </c>
      <c r="M508" s="444">
        <v>36.363636363636367</v>
      </c>
      <c r="N508" s="471">
        <v>3</v>
      </c>
      <c r="O508" s="465">
        <v>25</v>
      </c>
      <c r="P508" s="471">
        <v>2</v>
      </c>
      <c r="Q508" s="465">
        <v>10</v>
      </c>
      <c r="R508" s="471">
        <v>10</v>
      </c>
      <c r="S508" s="465">
        <v>35.714285714285715</v>
      </c>
      <c r="T508" s="471">
        <v>47</v>
      </c>
      <c r="U508" s="465">
        <v>34.306569343065696</v>
      </c>
      <c r="V508" s="473" t="s">
        <v>7010</v>
      </c>
      <c r="W508" s="473" t="s">
        <v>7010</v>
      </c>
      <c r="X508" s="473" t="s">
        <v>7010</v>
      </c>
      <c r="Y508" s="473" t="s">
        <v>7010</v>
      </c>
      <c r="Z508" s="473" t="s">
        <v>7010</v>
      </c>
      <c r="AA508" s="473" t="s">
        <v>7010</v>
      </c>
      <c r="AB508" s="473" t="s">
        <v>7010</v>
      </c>
      <c r="AC508" s="473" t="s">
        <v>7010</v>
      </c>
      <c r="AD508" s="374" t="s">
        <v>9099</v>
      </c>
    </row>
    <row r="509" spans="1:30" ht="20.100000000000001" customHeight="1">
      <c r="A509" s="85"/>
      <c r="B509" s="85"/>
      <c r="C509" s="128"/>
      <c r="D509" s="85" t="s">
        <v>3253</v>
      </c>
      <c r="E509" s="128"/>
      <c r="F509" s="356"/>
      <c r="G509" s="314"/>
      <c r="H509" s="356"/>
      <c r="I509" s="314"/>
      <c r="J509" s="356">
        <v>1</v>
      </c>
      <c r="K509" s="314">
        <v>5.5555555555555554</v>
      </c>
      <c r="L509" s="356">
        <v>1</v>
      </c>
      <c r="M509" s="314">
        <v>9.0909090909090917</v>
      </c>
      <c r="N509" s="315"/>
      <c r="O509" s="316"/>
      <c r="P509" s="315">
        <v>4</v>
      </c>
      <c r="Q509" s="316">
        <v>20</v>
      </c>
      <c r="R509" s="315">
        <v>3</v>
      </c>
      <c r="S509" s="316">
        <v>10.714285714285714</v>
      </c>
      <c r="T509" s="315">
        <v>15</v>
      </c>
      <c r="U509" s="316">
        <v>10.948905109489051</v>
      </c>
      <c r="V509" s="128"/>
      <c r="W509" s="128"/>
      <c r="X509" s="128"/>
      <c r="Y509" s="128"/>
      <c r="Z509" s="128"/>
      <c r="AA509" s="128"/>
      <c r="AB509" s="128"/>
      <c r="AC509" s="128"/>
      <c r="AD509" s="85" t="s">
        <v>8914</v>
      </c>
    </row>
    <row r="510" spans="1:30" ht="20.100000000000001" customHeight="1">
      <c r="A510" s="85"/>
      <c r="B510" s="85"/>
      <c r="C510" s="128"/>
      <c r="D510" s="85" t="s">
        <v>9101</v>
      </c>
      <c r="E510" s="128"/>
      <c r="F510" s="356">
        <v>2</v>
      </c>
      <c r="G510" s="314">
        <v>40</v>
      </c>
      <c r="H510" s="356">
        <v>5</v>
      </c>
      <c r="I510" s="314">
        <v>55.555555555555557</v>
      </c>
      <c r="J510" s="356">
        <v>8</v>
      </c>
      <c r="K510" s="314">
        <v>44.444444444444443</v>
      </c>
      <c r="L510" s="356">
        <v>4</v>
      </c>
      <c r="M510" s="314">
        <v>36.363636363636367</v>
      </c>
      <c r="N510" s="315">
        <v>6</v>
      </c>
      <c r="O510" s="316">
        <v>50</v>
      </c>
      <c r="P510" s="315">
        <v>9</v>
      </c>
      <c r="Q510" s="316">
        <v>45</v>
      </c>
      <c r="R510" s="315">
        <v>6</v>
      </c>
      <c r="S510" s="316">
        <v>21.428571428571427</v>
      </c>
      <c r="T510" s="315">
        <v>51</v>
      </c>
      <c r="U510" s="316">
        <v>37.226277372262771</v>
      </c>
      <c r="V510" s="128"/>
      <c r="W510" s="128"/>
      <c r="X510" s="128"/>
      <c r="Y510" s="128"/>
      <c r="Z510" s="128"/>
      <c r="AA510" s="128"/>
      <c r="AB510" s="128"/>
      <c r="AC510" s="128"/>
      <c r="AD510" s="85"/>
    </row>
    <row r="511" spans="1:30" ht="20.100000000000001" customHeight="1">
      <c r="A511" s="85"/>
      <c r="B511" s="85"/>
      <c r="C511" s="128"/>
      <c r="D511" s="85" t="s">
        <v>9052</v>
      </c>
      <c r="E511" s="128"/>
      <c r="F511" s="356"/>
      <c r="G511" s="314"/>
      <c r="H511" s="356">
        <v>1</v>
      </c>
      <c r="I511" s="314">
        <v>11.111111111111111</v>
      </c>
      <c r="J511" s="356">
        <v>2</v>
      </c>
      <c r="K511" s="314">
        <v>11.111111111111111</v>
      </c>
      <c r="L511" s="356"/>
      <c r="M511" s="314"/>
      <c r="N511" s="315">
        <v>1</v>
      </c>
      <c r="O511" s="316">
        <v>8.3333333333333339</v>
      </c>
      <c r="P511" s="315">
        <v>3</v>
      </c>
      <c r="Q511" s="316">
        <v>15</v>
      </c>
      <c r="R511" s="315">
        <v>8</v>
      </c>
      <c r="S511" s="316">
        <v>28.571428571428573</v>
      </c>
      <c r="T511" s="315">
        <v>3</v>
      </c>
      <c r="U511" s="316">
        <v>2.1897810218978102</v>
      </c>
      <c r="V511" s="128"/>
      <c r="W511" s="128"/>
      <c r="X511" s="128"/>
      <c r="Y511" s="128"/>
      <c r="Z511" s="128"/>
      <c r="AA511" s="128"/>
      <c r="AB511" s="128"/>
      <c r="AC511" s="128"/>
      <c r="AD511" s="85"/>
    </row>
    <row r="512" spans="1:30" ht="20.100000000000001" customHeight="1">
      <c r="A512" s="85"/>
      <c r="B512" s="85"/>
      <c r="C512" s="128"/>
      <c r="D512" s="85" t="s">
        <v>9102</v>
      </c>
      <c r="E512" s="128"/>
      <c r="F512" s="356">
        <v>2</v>
      </c>
      <c r="G512" s="314">
        <v>20</v>
      </c>
      <c r="H512" s="356"/>
      <c r="I512" s="314"/>
      <c r="J512" s="356">
        <v>2</v>
      </c>
      <c r="K512" s="314">
        <v>11.111111111111111</v>
      </c>
      <c r="L512" s="356">
        <v>2</v>
      </c>
      <c r="M512" s="314">
        <v>18.181818181818183</v>
      </c>
      <c r="N512" s="315">
        <v>1</v>
      </c>
      <c r="O512" s="316">
        <v>8.3333333333333339</v>
      </c>
      <c r="P512" s="315">
        <v>1</v>
      </c>
      <c r="Q512" s="316">
        <v>5</v>
      </c>
      <c r="R512" s="315">
        <v>1</v>
      </c>
      <c r="S512" s="316">
        <v>3.5714285714285716</v>
      </c>
      <c r="T512" s="315">
        <v>15</v>
      </c>
      <c r="U512" s="316">
        <v>10.948905109489051</v>
      </c>
      <c r="V512" s="128"/>
      <c r="W512" s="128"/>
      <c r="X512" s="128"/>
      <c r="Y512" s="128"/>
      <c r="Z512" s="128"/>
      <c r="AA512" s="128"/>
      <c r="AB512" s="128"/>
      <c r="AC512" s="128"/>
      <c r="AD512" s="85"/>
    </row>
    <row r="513" spans="1:30" ht="20.100000000000001" customHeight="1">
      <c r="A513" s="85"/>
      <c r="B513" s="85"/>
      <c r="C513" s="128"/>
      <c r="D513" s="85" t="s">
        <v>9053</v>
      </c>
      <c r="E513" s="128"/>
      <c r="F513" s="356"/>
      <c r="G513" s="314"/>
      <c r="H513" s="356"/>
      <c r="I513" s="314"/>
      <c r="J513" s="356"/>
      <c r="K513" s="314"/>
      <c r="L513" s="356"/>
      <c r="M513" s="314"/>
      <c r="N513" s="315"/>
      <c r="O513" s="316"/>
      <c r="P513" s="315"/>
      <c r="Q513" s="316"/>
      <c r="R513" s="315"/>
      <c r="S513" s="316"/>
      <c r="T513" s="315"/>
      <c r="U513" s="316"/>
      <c r="V513" s="128"/>
      <c r="W513" s="128"/>
      <c r="X513" s="128"/>
      <c r="Y513" s="128"/>
      <c r="Z513" s="128"/>
      <c r="AA513" s="128"/>
      <c r="AB513" s="128"/>
      <c r="AC513" s="128"/>
      <c r="AD513" s="85"/>
    </row>
    <row r="514" spans="1:30" ht="20.100000000000001" customHeight="1">
      <c r="A514" s="85"/>
      <c r="B514" s="85"/>
      <c r="C514" s="128"/>
      <c r="D514" s="311" t="s">
        <v>3242</v>
      </c>
      <c r="E514" s="128"/>
      <c r="F514" s="356"/>
      <c r="G514" s="314"/>
      <c r="H514" s="356">
        <v>2</v>
      </c>
      <c r="I514" s="314">
        <v>22.222222222222221</v>
      </c>
      <c r="J514" s="356">
        <v>1</v>
      </c>
      <c r="K514" s="314">
        <v>5.5555555555555554</v>
      </c>
      <c r="L514" s="356"/>
      <c r="M514" s="314"/>
      <c r="N514" s="315">
        <v>1</v>
      </c>
      <c r="O514" s="316">
        <v>8.3333333333333339</v>
      </c>
      <c r="P514" s="315">
        <v>1</v>
      </c>
      <c r="Q514" s="316">
        <v>5</v>
      </c>
      <c r="R514" s="315"/>
      <c r="S514" s="316"/>
      <c r="T514" s="315">
        <v>6</v>
      </c>
      <c r="U514" s="316">
        <v>4.3795620437956204</v>
      </c>
      <c r="V514" s="128"/>
      <c r="W514" s="128"/>
      <c r="X514" s="128"/>
      <c r="Y514" s="128"/>
      <c r="Z514" s="128"/>
      <c r="AA514" s="128"/>
      <c r="AB514" s="128"/>
      <c r="AC514" s="128"/>
      <c r="AD514" s="85"/>
    </row>
    <row r="515" spans="1:30" ht="20.100000000000001" customHeight="1">
      <c r="A515" s="85"/>
      <c r="B515" s="85"/>
      <c r="C515" s="128"/>
      <c r="D515" s="85" t="s">
        <v>1861</v>
      </c>
      <c r="E515" s="128"/>
      <c r="F515" s="356"/>
      <c r="G515" s="314"/>
      <c r="H515" s="356"/>
      <c r="I515" s="314"/>
      <c r="J515" s="356"/>
      <c r="K515" s="314"/>
      <c r="L515" s="356"/>
      <c r="M515" s="314"/>
      <c r="N515" s="315"/>
      <c r="O515" s="316"/>
      <c r="P515" s="315"/>
      <c r="Q515" s="316"/>
      <c r="R515" s="315"/>
      <c r="S515" s="316"/>
      <c r="T515" s="315"/>
      <c r="U515" s="316"/>
      <c r="V515" s="128"/>
      <c r="W515" s="128"/>
      <c r="X515" s="128"/>
      <c r="Y515" s="128"/>
      <c r="Z515" s="128"/>
      <c r="AA515" s="128"/>
      <c r="AB515" s="128"/>
      <c r="AC515" s="128"/>
      <c r="AD515" s="85"/>
    </row>
    <row r="516" spans="1:30" ht="20.100000000000001" customHeight="1">
      <c r="A516" s="85"/>
      <c r="B516" s="85"/>
      <c r="C516" s="128"/>
      <c r="D516" s="85" t="s">
        <v>1862</v>
      </c>
      <c r="E516" s="128"/>
      <c r="F516" s="356"/>
      <c r="G516" s="314"/>
      <c r="H516" s="356"/>
      <c r="I516" s="314"/>
      <c r="J516" s="356"/>
      <c r="K516" s="314"/>
      <c r="L516" s="356"/>
      <c r="M516" s="314"/>
      <c r="N516" s="315"/>
      <c r="O516" s="316"/>
      <c r="P516" s="315"/>
      <c r="Q516" s="316"/>
      <c r="R516" s="315"/>
      <c r="S516" s="316"/>
      <c r="T516" s="315"/>
      <c r="U516" s="316"/>
      <c r="V516" s="128"/>
      <c r="W516" s="128"/>
      <c r="X516" s="128"/>
      <c r="Y516" s="128"/>
      <c r="Z516" s="128"/>
      <c r="AA516" s="128"/>
      <c r="AB516" s="128"/>
      <c r="AC516" s="128"/>
      <c r="AD516" s="85"/>
    </row>
    <row r="517" spans="1:30" ht="20.100000000000001" customHeight="1">
      <c r="A517" s="476" t="s">
        <v>3165</v>
      </c>
      <c r="B517" s="476" t="s">
        <v>1237</v>
      </c>
      <c r="C517" s="481" t="s">
        <v>9469</v>
      </c>
      <c r="D517" s="374"/>
      <c r="E517" s="481"/>
      <c r="F517" s="443"/>
      <c r="G517" s="444"/>
      <c r="H517" s="443">
        <v>2</v>
      </c>
      <c r="I517" s="444">
        <v>100</v>
      </c>
      <c r="J517" s="443">
        <v>1</v>
      </c>
      <c r="K517" s="444">
        <v>100</v>
      </c>
      <c r="L517" s="443"/>
      <c r="M517" s="444"/>
      <c r="N517" s="471">
        <v>1</v>
      </c>
      <c r="O517" s="465">
        <v>100</v>
      </c>
      <c r="P517" s="471">
        <v>1</v>
      </c>
      <c r="Q517" s="465">
        <v>100</v>
      </c>
      <c r="R517" s="471"/>
      <c r="S517" s="465"/>
      <c r="T517" s="471">
        <v>6</v>
      </c>
      <c r="U517" s="465">
        <v>100</v>
      </c>
      <c r="V517" s="473" t="s">
        <v>7010</v>
      </c>
      <c r="W517" s="473" t="s">
        <v>7010</v>
      </c>
      <c r="X517" s="473" t="s">
        <v>7010</v>
      </c>
      <c r="Y517" s="473" t="s">
        <v>7010</v>
      </c>
      <c r="Z517" s="473" t="s">
        <v>7010</v>
      </c>
      <c r="AA517" s="473" t="s">
        <v>7010</v>
      </c>
      <c r="AB517" s="473" t="s">
        <v>7010</v>
      </c>
      <c r="AC517" s="473" t="s">
        <v>7010</v>
      </c>
      <c r="AD517" s="476"/>
    </row>
    <row r="518" spans="1:30" ht="20.100000000000001" customHeight="1">
      <c r="A518" s="476" t="s">
        <v>3166</v>
      </c>
      <c r="B518" s="476" t="s">
        <v>1238</v>
      </c>
      <c r="C518" s="473" t="s">
        <v>3207</v>
      </c>
      <c r="D518" s="476" t="s">
        <v>3243</v>
      </c>
      <c r="E518" s="473" t="s">
        <v>7646</v>
      </c>
      <c r="F518" s="443">
        <v>1</v>
      </c>
      <c r="G518" s="444">
        <v>11.111111111111111</v>
      </c>
      <c r="H518" s="443">
        <v>3</v>
      </c>
      <c r="I518" s="444">
        <v>25</v>
      </c>
      <c r="J518" s="443">
        <v>9</v>
      </c>
      <c r="K518" s="444">
        <v>39.130434782608695</v>
      </c>
      <c r="L518" s="443">
        <v>5</v>
      </c>
      <c r="M518" s="444">
        <v>27.777777777777779</v>
      </c>
      <c r="N518" s="471">
        <v>4</v>
      </c>
      <c r="O518" s="465">
        <v>16</v>
      </c>
      <c r="P518" s="471">
        <v>8</v>
      </c>
      <c r="Q518" s="465">
        <v>25.806451612903224</v>
      </c>
      <c r="R518" s="471">
        <v>10</v>
      </c>
      <c r="S518" s="465">
        <v>17.857142857142858</v>
      </c>
      <c r="T518" s="471">
        <v>87</v>
      </c>
      <c r="U518" s="465">
        <v>24.645892351274789</v>
      </c>
      <c r="V518" s="473" t="s">
        <v>7010</v>
      </c>
      <c r="W518" s="473" t="s">
        <v>7010</v>
      </c>
      <c r="X518" s="473" t="s">
        <v>7010</v>
      </c>
      <c r="Y518" s="473" t="s">
        <v>7010</v>
      </c>
      <c r="Z518" s="473" t="s">
        <v>7010</v>
      </c>
      <c r="AA518" s="473" t="s">
        <v>7010</v>
      </c>
      <c r="AB518" s="473" t="s">
        <v>7010</v>
      </c>
      <c r="AC518" s="473" t="s">
        <v>7010</v>
      </c>
      <c r="AD518" s="374" t="s">
        <v>9099</v>
      </c>
    </row>
    <row r="519" spans="1:30" ht="20.100000000000001" customHeight="1">
      <c r="A519" s="85"/>
      <c r="B519" s="85"/>
      <c r="C519" s="128"/>
      <c r="D519" s="85" t="s">
        <v>3244</v>
      </c>
      <c r="E519" s="128"/>
      <c r="F519" s="356">
        <v>2</v>
      </c>
      <c r="G519" s="314">
        <v>22.222222222222221</v>
      </c>
      <c r="H519" s="356">
        <v>2</v>
      </c>
      <c r="I519" s="314">
        <v>16.666666666666668</v>
      </c>
      <c r="J519" s="356">
        <v>5</v>
      </c>
      <c r="K519" s="314">
        <v>21.739130434782609</v>
      </c>
      <c r="L519" s="356">
        <v>4</v>
      </c>
      <c r="M519" s="314">
        <v>22.222222222222221</v>
      </c>
      <c r="N519" s="315">
        <v>5</v>
      </c>
      <c r="O519" s="316">
        <v>20</v>
      </c>
      <c r="P519" s="315">
        <v>9</v>
      </c>
      <c r="Q519" s="316">
        <v>29.032258064516128</v>
      </c>
      <c r="R519" s="315">
        <v>21</v>
      </c>
      <c r="S519" s="316">
        <v>37.5</v>
      </c>
      <c r="T519" s="315">
        <v>151</v>
      </c>
      <c r="U519" s="316">
        <v>42.776203966005667</v>
      </c>
      <c r="V519" s="128"/>
      <c r="W519" s="128"/>
      <c r="X519" s="128"/>
      <c r="Y519" s="128"/>
      <c r="Z519" s="128"/>
      <c r="AA519" s="128"/>
      <c r="AB519" s="128"/>
      <c r="AC519" s="128"/>
      <c r="AD519" s="85"/>
    </row>
    <row r="520" spans="1:30" ht="20.100000000000001" customHeight="1">
      <c r="A520" s="85"/>
      <c r="B520" s="85"/>
      <c r="C520" s="128"/>
      <c r="D520" s="85" t="s">
        <v>3245</v>
      </c>
      <c r="E520" s="128"/>
      <c r="F520" s="356">
        <v>2</v>
      </c>
      <c r="G520" s="314">
        <v>22.222222222222221</v>
      </c>
      <c r="H520" s="356">
        <v>2</v>
      </c>
      <c r="I520" s="314">
        <v>16.666666666666668</v>
      </c>
      <c r="J520" s="356">
        <v>3</v>
      </c>
      <c r="K520" s="314">
        <v>13.043478260869565</v>
      </c>
      <c r="L520" s="356">
        <v>2</v>
      </c>
      <c r="M520" s="314">
        <v>11.111111111111111</v>
      </c>
      <c r="N520" s="315">
        <v>3</v>
      </c>
      <c r="O520" s="316">
        <v>12</v>
      </c>
      <c r="P520" s="315">
        <v>4</v>
      </c>
      <c r="Q520" s="316">
        <v>12.903225806451612</v>
      </c>
      <c r="R520" s="315">
        <v>10</v>
      </c>
      <c r="S520" s="316">
        <v>17.857142857142858</v>
      </c>
      <c r="T520" s="315">
        <v>47</v>
      </c>
      <c r="U520" s="316">
        <v>13.314447592067989</v>
      </c>
      <c r="V520" s="128"/>
      <c r="W520" s="128"/>
      <c r="X520" s="128"/>
      <c r="Y520" s="128"/>
      <c r="Z520" s="128"/>
      <c r="AA520" s="128"/>
      <c r="AB520" s="128"/>
      <c r="AC520" s="128"/>
      <c r="AD520" s="85"/>
    </row>
    <row r="521" spans="1:30" ht="20.100000000000001" customHeight="1">
      <c r="A521" s="85"/>
      <c r="B521" s="85"/>
      <c r="C521" s="128"/>
      <c r="D521" s="85" t="s">
        <v>3246</v>
      </c>
      <c r="E521" s="128"/>
      <c r="F521" s="356">
        <v>1</v>
      </c>
      <c r="G521" s="314">
        <v>11.111111111111111</v>
      </c>
      <c r="H521" s="356"/>
      <c r="I521" s="314"/>
      <c r="J521" s="356"/>
      <c r="K521" s="314"/>
      <c r="L521" s="356"/>
      <c r="M521" s="314"/>
      <c r="N521" s="315">
        <v>2</v>
      </c>
      <c r="O521" s="316">
        <v>8</v>
      </c>
      <c r="P521" s="315">
        <v>1</v>
      </c>
      <c r="Q521" s="316">
        <v>3.225806451612903</v>
      </c>
      <c r="R521" s="315">
        <v>3</v>
      </c>
      <c r="S521" s="316">
        <v>5.3571428571428568</v>
      </c>
      <c r="T521" s="315">
        <v>12</v>
      </c>
      <c r="U521" s="316">
        <v>3.3994334277620397</v>
      </c>
      <c r="V521" s="128"/>
      <c r="W521" s="128"/>
      <c r="X521" s="128"/>
      <c r="Y521" s="128"/>
      <c r="Z521" s="128"/>
      <c r="AA521" s="128"/>
      <c r="AB521" s="128"/>
      <c r="AC521" s="128"/>
      <c r="AD521" s="85"/>
    </row>
    <row r="522" spans="1:30" ht="20.100000000000001" customHeight="1">
      <c r="A522" s="85"/>
      <c r="B522" s="85"/>
      <c r="C522" s="128"/>
      <c r="D522" s="85" t="s">
        <v>9054</v>
      </c>
      <c r="E522" s="128"/>
      <c r="F522" s="356"/>
      <c r="G522" s="314"/>
      <c r="H522" s="356"/>
      <c r="I522" s="314"/>
      <c r="J522" s="356"/>
      <c r="K522" s="314"/>
      <c r="L522" s="356">
        <v>1</v>
      </c>
      <c r="M522" s="314">
        <v>5.5555555555555554</v>
      </c>
      <c r="N522" s="315"/>
      <c r="O522" s="316"/>
      <c r="P522" s="315">
        <v>2</v>
      </c>
      <c r="Q522" s="316">
        <v>6.4516129032258061</v>
      </c>
      <c r="R522" s="315">
        <v>3</v>
      </c>
      <c r="S522" s="316">
        <v>5.3571428571428568</v>
      </c>
      <c r="T522" s="315">
        <v>6</v>
      </c>
      <c r="U522" s="316">
        <v>1.6997167138810199</v>
      </c>
      <c r="V522" s="128"/>
      <c r="W522" s="128"/>
      <c r="X522" s="128"/>
      <c r="Y522" s="128"/>
      <c r="Z522" s="128"/>
      <c r="AA522" s="128"/>
      <c r="AB522" s="128"/>
      <c r="AC522" s="128"/>
      <c r="AD522" s="85"/>
    </row>
    <row r="523" spans="1:30" ht="20.100000000000001" customHeight="1">
      <c r="A523" s="85"/>
      <c r="B523" s="85"/>
      <c r="C523" s="128"/>
      <c r="D523" s="85" t="s">
        <v>9103</v>
      </c>
      <c r="E523" s="128"/>
      <c r="F523" s="356"/>
      <c r="G523" s="314"/>
      <c r="H523" s="356">
        <v>1</v>
      </c>
      <c r="I523" s="314">
        <v>8.3333333333333339</v>
      </c>
      <c r="J523" s="356">
        <v>1</v>
      </c>
      <c r="K523" s="314">
        <v>4.3478260869565215</v>
      </c>
      <c r="L523" s="356">
        <v>1</v>
      </c>
      <c r="M523" s="314">
        <v>5.5555555555555554</v>
      </c>
      <c r="N523" s="315"/>
      <c r="O523" s="316"/>
      <c r="P523" s="315">
        <v>2</v>
      </c>
      <c r="Q523" s="316">
        <v>6.4516129032258061</v>
      </c>
      <c r="R523" s="315">
        <v>1</v>
      </c>
      <c r="S523" s="316">
        <v>1.7857142857142858</v>
      </c>
      <c r="T523" s="315">
        <v>8</v>
      </c>
      <c r="U523" s="316">
        <v>2.2662889518413598</v>
      </c>
      <c r="V523" s="128"/>
      <c r="W523" s="128"/>
      <c r="X523" s="128"/>
      <c r="Y523" s="128"/>
      <c r="Z523" s="128"/>
      <c r="AA523" s="128"/>
      <c r="AB523" s="128"/>
      <c r="AC523" s="128"/>
      <c r="AD523" s="85"/>
    </row>
    <row r="524" spans="1:30" ht="20.100000000000001" customHeight="1">
      <c r="A524" s="85"/>
      <c r="B524" s="85"/>
      <c r="C524" s="128"/>
      <c r="D524" s="85" t="s">
        <v>9055</v>
      </c>
      <c r="E524" s="128"/>
      <c r="F524" s="356">
        <v>3</v>
      </c>
      <c r="G524" s="314">
        <v>33.333333333333329</v>
      </c>
      <c r="H524" s="356">
        <v>1</v>
      </c>
      <c r="I524" s="314">
        <v>8.3333333333333339</v>
      </c>
      <c r="J524" s="356">
        <v>5</v>
      </c>
      <c r="K524" s="314">
        <f>J524/23*100</f>
        <v>21.739130434782609</v>
      </c>
      <c r="L524" s="356">
        <v>2</v>
      </c>
      <c r="M524" s="314">
        <v>11.111111111111111</v>
      </c>
      <c r="N524" s="315">
        <v>8</v>
      </c>
      <c r="O524" s="316">
        <v>32</v>
      </c>
      <c r="P524" s="315">
        <v>5</v>
      </c>
      <c r="Q524" s="316">
        <v>16.129032258064516</v>
      </c>
      <c r="R524" s="315">
        <v>7</v>
      </c>
      <c r="S524" s="316">
        <v>12.5</v>
      </c>
      <c r="T524" s="315">
        <v>17</v>
      </c>
      <c r="U524" s="316">
        <v>4.8158640226628897</v>
      </c>
      <c r="V524" s="128"/>
      <c r="W524" s="128"/>
      <c r="X524" s="128"/>
      <c r="Y524" s="128"/>
      <c r="Z524" s="128"/>
      <c r="AA524" s="128"/>
      <c r="AB524" s="128"/>
      <c r="AC524" s="128"/>
      <c r="AD524" s="85"/>
    </row>
    <row r="525" spans="1:30" ht="20.100000000000001" customHeight="1">
      <c r="A525" s="85"/>
      <c r="B525" s="85"/>
      <c r="C525" s="128"/>
      <c r="D525" s="85" t="s">
        <v>9104</v>
      </c>
      <c r="E525" s="128"/>
      <c r="F525" s="356"/>
      <c r="G525" s="314"/>
      <c r="H525" s="356">
        <v>1</v>
      </c>
      <c r="I525" s="314">
        <v>8.3333333333333339</v>
      </c>
      <c r="J525" s="356"/>
      <c r="K525" s="314"/>
      <c r="L525" s="356">
        <v>1</v>
      </c>
      <c r="M525" s="314">
        <v>5.5555555555555554</v>
      </c>
      <c r="N525" s="315"/>
      <c r="O525" s="316"/>
      <c r="P525" s="315"/>
      <c r="Q525" s="316"/>
      <c r="R525" s="315"/>
      <c r="S525" s="316"/>
      <c r="T525" s="315">
        <v>1</v>
      </c>
      <c r="U525" s="316">
        <v>0.28328611898016998</v>
      </c>
      <c r="V525" s="128"/>
      <c r="W525" s="128"/>
      <c r="X525" s="128"/>
      <c r="Y525" s="128"/>
      <c r="Z525" s="128"/>
      <c r="AA525" s="128"/>
      <c r="AB525" s="128"/>
      <c r="AC525" s="128"/>
      <c r="AD525" s="85"/>
    </row>
    <row r="526" spans="1:30" ht="20.100000000000001" customHeight="1">
      <c r="A526" s="85"/>
      <c r="B526" s="85"/>
      <c r="C526" s="128"/>
      <c r="D526" s="85" t="s">
        <v>9105</v>
      </c>
      <c r="E526" s="128"/>
      <c r="F526" s="356"/>
      <c r="G526" s="314"/>
      <c r="H526" s="356">
        <v>2</v>
      </c>
      <c r="I526" s="314">
        <v>16.666666666666668</v>
      </c>
      <c r="J526" s="356"/>
      <c r="K526" s="314"/>
      <c r="L526" s="356">
        <v>2</v>
      </c>
      <c r="M526" s="314">
        <v>11.111111111111111</v>
      </c>
      <c r="N526" s="315">
        <v>3</v>
      </c>
      <c r="O526" s="316">
        <v>12</v>
      </c>
      <c r="P526" s="315"/>
      <c r="Q526" s="316"/>
      <c r="R526" s="315">
        <v>1</v>
      </c>
      <c r="S526" s="316">
        <v>1.7857142857142858</v>
      </c>
      <c r="T526" s="315">
        <v>24</v>
      </c>
      <c r="U526" s="316">
        <v>6.7988668555240794</v>
      </c>
      <c r="V526" s="128"/>
      <c r="W526" s="128"/>
      <c r="X526" s="128"/>
      <c r="Y526" s="128"/>
      <c r="Z526" s="128"/>
      <c r="AA526" s="128"/>
      <c r="AB526" s="128"/>
      <c r="AC526" s="128"/>
      <c r="AD526" s="85"/>
    </row>
    <row r="527" spans="1:30" ht="20.100000000000001" customHeight="1">
      <c r="A527" s="85"/>
      <c r="B527" s="85"/>
      <c r="C527" s="128"/>
      <c r="D527" s="85" t="s">
        <v>1959</v>
      </c>
      <c r="E527" s="128"/>
      <c r="F527" s="356"/>
      <c r="G527" s="314"/>
      <c r="H527" s="356"/>
      <c r="I527" s="314"/>
      <c r="J527" s="356"/>
      <c r="K527" s="314"/>
      <c r="L527" s="356"/>
      <c r="M527" s="314"/>
      <c r="N527" s="315"/>
      <c r="O527" s="316"/>
      <c r="P527" s="315"/>
      <c r="Q527" s="316"/>
      <c r="R527" s="315"/>
      <c r="S527" s="316"/>
      <c r="T527" s="315"/>
      <c r="U527" s="316"/>
      <c r="V527" s="128"/>
      <c r="W527" s="128"/>
      <c r="X527" s="128"/>
      <c r="Y527" s="128"/>
      <c r="Z527" s="128"/>
      <c r="AA527" s="128"/>
      <c r="AB527" s="128"/>
      <c r="AC527" s="128"/>
      <c r="AD527" s="85"/>
    </row>
    <row r="528" spans="1:30" ht="20.100000000000001" customHeight="1">
      <c r="A528" s="85"/>
      <c r="B528" s="85"/>
      <c r="C528" s="128"/>
      <c r="D528" s="85" t="s">
        <v>1960</v>
      </c>
      <c r="E528" s="128"/>
      <c r="F528" s="356"/>
      <c r="G528" s="314"/>
      <c r="H528" s="356"/>
      <c r="I528" s="314"/>
      <c r="J528" s="356"/>
      <c r="K528" s="314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128"/>
      <c r="W528" s="128"/>
      <c r="X528" s="128"/>
      <c r="Y528" s="128"/>
      <c r="Z528" s="128"/>
      <c r="AA528" s="128"/>
      <c r="AB528" s="128"/>
      <c r="AC528" s="128"/>
      <c r="AD528" s="85"/>
    </row>
    <row r="529" spans="1:30" ht="20.100000000000001" customHeight="1">
      <c r="A529" s="476" t="s">
        <v>3167</v>
      </c>
      <c r="B529" s="476" t="s">
        <v>1239</v>
      </c>
      <c r="C529" s="473" t="s">
        <v>3214</v>
      </c>
      <c r="D529" s="476"/>
      <c r="E529" s="473"/>
      <c r="F529" s="443"/>
      <c r="G529" s="444"/>
      <c r="H529" s="443">
        <v>2</v>
      </c>
      <c r="I529" s="444">
        <v>100</v>
      </c>
      <c r="J529" s="443">
        <v>1</v>
      </c>
      <c r="K529" s="444">
        <v>100</v>
      </c>
      <c r="L529" s="443">
        <v>2</v>
      </c>
      <c r="M529" s="444">
        <v>100</v>
      </c>
      <c r="N529" s="471">
        <v>3</v>
      </c>
      <c r="O529" s="465">
        <v>100</v>
      </c>
      <c r="P529" s="471"/>
      <c r="Q529" s="465"/>
      <c r="R529" s="471">
        <v>1</v>
      </c>
      <c r="S529" s="465">
        <v>100</v>
      </c>
      <c r="T529" s="471">
        <v>24</v>
      </c>
      <c r="U529" s="465">
        <v>100</v>
      </c>
      <c r="V529" s="473" t="s">
        <v>7010</v>
      </c>
      <c r="W529" s="473" t="s">
        <v>7010</v>
      </c>
      <c r="X529" s="473" t="s">
        <v>7010</v>
      </c>
      <c r="Y529" s="473" t="s">
        <v>7010</v>
      </c>
      <c r="Z529" s="473" t="s">
        <v>7010</v>
      </c>
      <c r="AA529" s="473" t="s">
        <v>7010</v>
      </c>
      <c r="AB529" s="473" t="s">
        <v>7010</v>
      </c>
      <c r="AC529" s="473" t="s">
        <v>7010</v>
      </c>
      <c r="AD529" s="476"/>
    </row>
    <row r="530" spans="1:30" ht="20.100000000000001" customHeight="1">
      <c r="A530" s="476" t="s">
        <v>3168</v>
      </c>
      <c r="B530" s="476" t="s">
        <v>1240</v>
      </c>
      <c r="C530" s="473" t="s">
        <v>3207</v>
      </c>
      <c r="D530" s="476" t="s">
        <v>9106</v>
      </c>
      <c r="E530" s="473" t="s">
        <v>7646</v>
      </c>
      <c r="F530" s="443">
        <v>3</v>
      </c>
      <c r="G530" s="444">
        <v>33.333333333333329</v>
      </c>
      <c r="H530" s="443">
        <v>1</v>
      </c>
      <c r="I530" s="444">
        <v>8.3333333333333339</v>
      </c>
      <c r="J530" s="443">
        <v>3</v>
      </c>
      <c r="K530" s="444">
        <v>13.043478260869565</v>
      </c>
      <c r="L530" s="443">
        <v>1</v>
      </c>
      <c r="M530" s="444">
        <v>5.5555555555555554</v>
      </c>
      <c r="N530" s="471">
        <v>2</v>
      </c>
      <c r="O530" s="465">
        <v>8</v>
      </c>
      <c r="P530" s="471">
        <v>3</v>
      </c>
      <c r="Q530" s="465">
        <v>9.67741935483871</v>
      </c>
      <c r="R530" s="471">
        <v>5</v>
      </c>
      <c r="S530" s="465">
        <v>8.9285714285714288</v>
      </c>
      <c r="T530" s="471">
        <v>31</v>
      </c>
      <c r="U530" s="465">
        <v>8.7818696883852692</v>
      </c>
      <c r="V530" s="473" t="s">
        <v>7010</v>
      </c>
      <c r="W530" s="473" t="s">
        <v>7010</v>
      </c>
      <c r="X530" s="473" t="s">
        <v>7010</v>
      </c>
      <c r="Y530" s="473" t="s">
        <v>7010</v>
      </c>
      <c r="Z530" s="473" t="s">
        <v>7010</v>
      </c>
      <c r="AA530" s="473" t="s">
        <v>7010</v>
      </c>
      <c r="AB530" s="473" t="s">
        <v>7010</v>
      </c>
      <c r="AC530" s="473" t="s">
        <v>7010</v>
      </c>
      <c r="AD530" s="374" t="s">
        <v>9099</v>
      </c>
    </row>
    <row r="531" spans="1:30" ht="20.100000000000001" customHeight="1">
      <c r="A531" s="85"/>
      <c r="B531" s="85"/>
      <c r="C531" s="128"/>
      <c r="D531" s="85" t="s">
        <v>9056</v>
      </c>
      <c r="E531" s="128"/>
      <c r="F531" s="356">
        <v>2</v>
      </c>
      <c r="G531" s="314">
        <v>22.222222222222221</v>
      </c>
      <c r="H531" s="356">
        <v>5</v>
      </c>
      <c r="I531" s="314">
        <v>41.666666666666664</v>
      </c>
      <c r="J531" s="356">
        <v>12</v>
      </c>
      <c r="K531" s="314">
        <v>52.173913043478258</v>
      </c>
      <c r="L531" s="356">
        <v>9</v>
      </c>
      <c r="M531" s="314">
        <v>50</v>
      </c>
      <c r="N531" s="315">
        <v>7</v>
      </c>
      <c r="O531" s="316">
        <v>28</v>
      </c>
      <c r="P531" s="315">
        <v>9</v>
      </c>
      <c r="Q531" s="316">
        <v>29.032258064516128</v>
      </c>
      <c r="R531" s="315">
        <v>26</v>
      </c>
      <c r="S531" s="316">
        <v>46.428571428571431</v>
      </c>
      <c r="T531" s="315">
        <v>174</v>
      </c>
      <c r="U531" s="316">
        <v>49.291784702549577</v>
      </c>
      <c r="V531" s="128"/>
      <c r="W531" s="128"/>
      <c r="X531" s="128"/>
      <c r="Y531" s="128"/>
      <c r="Z531" s="128"/>
      <c r="AA531" s="128"/>
      <c r="AB531" s="128"/>
      <c r="AC531" s="128"/>
      <c r="AD531" s="85"/>
    </row>
    <row r="532" spans="1:30" ht="20.100000000000001" customHeight="1">
      <c r="A532" s="85"/>
      <c r="B532" s="85"/>
      <c r="C532" s="128"/>
      <c r="D532" s="85" t="s">
        <v>9057</v>
      </c>
      <c r="E532" s="128"/>
      <c r="F532" s="356"/>
      <c r="G532" s="314"/>
      <c r="H532" s="356">
        <v>1</v>
      </c>
      <c r="I532" s="314">
        <v>8.3333333333333339</v>
      </c>
      <c r="J532" s="356">
        <v>4</v>
      </c>
      <c r="K532" s="314">
        <v>17.391304347826086</v>
      </c>
      <c r="L532" s="356">
        <v>1</v>
      </c>
      <c r="M532" s="314">
        <v>5.5555555555555554</v>
      </c>
      <c r="N532" s="315">
        <v>7</v>
      </c>
      <c r="O532" s="316">
        <v>28</v>
      </c>
      <c r="P532" s="315">
        <v>3</v>
      </c>
      <c r="Q532" s="316">
        <v>9.67741935483871</v>
      </c>
      <c r="R532" s="315">
        <v>13</v>
      </c>
      <c r="S532" s="316">
        <v>23.214285714285715</v>
      </c>
      <c r="T532" s="315">
        <v>30</v>
      </c>
      <c r="U532" s="316">
        <v>8.4985835694050991</v>
      </c>
      <c r="V532" s="128"/>
      <c r="W532" s="128"/>
      <c r="X532" s="128"/>
      <c r="Y532" s="128"/>
      <c r="Z532" s="128"/>
      <c r="AA532" s="128"/>
      <c r="AB532" s="128"/>
      <c r="AC532" s="128"/>
      <c r="AD532" s="85"/>
    </row>
    <row r="533" spans="1:30" ht="20.100000000000001" customHeight="1">
      <c r="A533" s="85"/>
      <c r="B533" s="85"/>
      <c r="C533" s="128"/>
      <c r="D533" s="85" t="s">
        <v>9058</v>
      </c>
      <c r="E533" s="128"/>
      <c r="F533" s="356">
        <v>3</v>
      </c>
      <c r="G533" s="314">
        <v>33.333333333333329</v>
      </c>
      <c r="H533" s="356">
        <v>3</v>
      </c>
      <c r="I533" s="314">
        <v>25</v>
      </c>
      <c r="J533" s="356">
        <v>2</v>
      </c>
      <c r="K533" s="314">
        <v>8.695652173913043</v>
      </c>
      <c r="L533" s="356">
        <v>3</v>
      </c>
      <c r="M533" s="314">
        <v>16.666666666666668</v>
      </c>
      <c r="N533" s="315">
        <v>6</v>
      </c>
      <c r="O533" s="316">
        <v>24</v>
      </c>
      <c r="P533" s="315">
        <v>5</v>
      </c>
      <c r="Q533" s="316">
        <v>16.129032258064516</v>
      </c>
      <c r="R533" s="315">
        <v>6</v>
      </c>
      <c r="S533" s="316">
        <v>10.714285714285714</v>
      </c>
      <c r="T533" s="315">
        <v>71</v>
      </c>
      <c r="U533" s="316">
        <v>20.113314447592067</v>
      </c>
      <c r="V533" s="128"/>
      <c r="W533" s="128"/>
      <c r="X533" s="128"/>
      <c r="Y533" s="128"/>
      <c r="Z533" s="128"/>
      <c r="AA533" s="128"/>
      <c r="AB533" s="128"/>
      <c r="AC533" s="128"/>
      <c r="AD533" s="85"/>
    </row>
    <row r="534" spans="1:30" ht="20.100000000000001" customHeight="1">
      <c r="A534" s="85"/>
      <c r="B534" s="85"/>
      <c r="C534" s="128"/>
      <c r="D534" s="85" t="s">
        <v>3247</v>
      </c>
      <c r="E534" s="128"/>
      <c r="F534" s="356"/>
      <c r="G534" s="508"/>
      <c r="H534" s="356"/>
      <c r="I534" s="508"/>
      <c r="J534" s="356"/>
      <c r="K534" s="508"/>
      <c r="L534" s="356"/>
      <c r="M534" s="508"/>
      <c r="N534" s="315"/>
      <c r="O534" s="316"/>
      <c r="P534" s="315"/>
      <c r="Q534" s="316"/>
      <c r="R534" s="315"/>
      <c r="S534" s="316"/>
      <c r="T534" s="315">
        <v>3</v>
      </c>
      <c r="U534" s="316">
        <v>0.84985835694050993</v>
      </c>
      <c r="V534" s="128"/>
      <c r="W534" s="128"/>
      <c r="X534" s="128"/>
      <c r="Y534" s="128"/>
      <c r="Z534" s="128"/>
      <c r="AA534" s="128"/>
      <c r="AB534" s="128"/>
      <c r="AC534" s="128"/>
      <c r="AD534" s="85"/>
    </row>
    <row r="535" spans="1:30" ht="20.100000000000001" customHeight="1">
      <c r="A535" s="85"/>
      <c r="B535" s="85"/>
      <c r="C535" s="128"/>
      <c r="D535" s="85" t="s">
        <v>3248</v>
      </c>
      <c r="E535" s="128"/>
      <c r="F535" s="356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128"/>
      <c r="W535" s="128"/>
      <c r="X535" s="128"/>
      <c r="Y535" s="128"/>
      <c r="Z535" s="128"/>
      <c r="AA535" s="128"/>
      <c r="AB535" s="128"/>
      <c r="AC535" s="128"/>
      <c r="AD535" s="85"/>
    </row>
    <row r="536" spans="1:30" ht="20.100000000000001" customHeight="1">
      <c r="A536" s="85"/>
      <c r="B536" s="85"/>
      <c r="C536" s="128"/>
      <c r="D536" s="85" t="s">
        <v>3249</v>
      </c>
      <c r="E536" s="128"/>
      <c r="F536" s="356">
        <v>1</v>
      </c>
      <c r="G536" s="314">
        <v>11.111111111111111</v>
      </c>
      <c r="H536" s="356">
        <v>2</v>
      </c>
      <c r="I536" s="314">
        <v>16.666666666666668</v>
      </c>
      <c r="J536" s="356">
        <v>2</v>
      </c>
      <c r="K536" s="314">
        <v>8.695652173913043</v>
      </c>
      <c r="L536" s="356">
        <v>4</v>
      </c>
      <c r="M536" s="314">
        <v>22.222222222222221</v>
      </c>
      <c r="N536" s="315">
        <v>3</v>
      </c>
      <c r="O536" s="316">
        <v>12</v>
      </c>
      <c r="P536" s="315">
        <v>9</v>
      </c>
      <c r="Q536" s="316">
        <v>29.032258064516128</v>
      </c>
      <c r="R536" s="315">
        <v>5</v>
      </c>
      <c r="S536" s="316">
        <v>8.9285714285714288</v>
      </c>
      <c r="T536" s="315">
        <v>40</v>
      </c>
      <c r="U536" s="316">
        <v>11.331444759206798</v>
      </c>
      <c r="V536" s="128"/>
      <c r="W536" s="128"/>
      <c r="X536" s="128"/>
      <c r="Y536" s="128"/>
      <c r="Z536" s="128"/>
      <c r="AA536" s="128"/>
      <c r="AB536" s="128"/>
      <c r="AC536" s="128"/>
      <c r="AD536" s="85"/>
    </row>
    <row r="537" spans="1:30" ht="20.100000000000001" customHeight="1">
      <c r="A537" s="85"/>
      <c r="B537" s="85"/>
      <c r="C537" s="128"/>
      <c r="D537" s="85" t="s">
        <v>9107</v>
      </c>
      <c r="E537" s="128"/>
      <c r="F537" s="356"/>
      <c r="G537" s="314"/>
      <c r="H537" s="356"/>
      <c r="I537" s="314"/>
      <c r="J537" s="356"/>
      <c r="K537" s="314"/>
      <c r="L537" s="356"/>
      <c r="M537" s="314"/>
      <c r="N537" s="315"/>
      <c r="O537" s="316"/>
      <c r="P537" s="315">
        <v>2</v>
      </c>
      <c r="Q537" s="316">
        <v>6.4516129032258061</v>
      </c>
      <c r="R537" s="315">
        <v>1</v>
      </c>
      <c r="S537" s="316">
        <v>1.7857142857142858</v>
      </c>
      <c r="T537" s="315">
        <v>4</v>
      </c>
      <c r="U537" s="316">
        <v>1.1331444759206799</v>
      </c>
      <c r="V537" s="128"/>
      <c r="W537" s="128"/>
      <c r="X537" s="128"/>
      <c r="Y537" s="128"/>
      <c r="Z537" s="128"/>
      <c r="AA537" s="128"/>
      <c r="AB537" s="128"/>
      <c r="AC537" s="128"/>
      <c r="AD537" s="85"/>
    </row>
    <row r="538" spans="1:30" ht="20.100000000000001" customHeight="1">
      <c r="A538" s="85"/>
      <c r="B538" s="85"/>
      <c r="C538" s="128"/>
      <c r="D538" s="85" t="s">
        <v>1959</v>
      </c>
      <c r="E538" s="128"/>
      <c r="F538" s="356"/>
      <c r="G538" s="314"/>
      <c r="H538" s="356"/>
      <c r="I538" s="314"/>
      <c r="J538" s="356"/>
      <c r="K538" s="314"/>
      <c r="L538" s="356"/>
      <c r="M538" s="314"/>
      <c r="N538" s="315"/>
      <c r="O538" s="316"/>
      <c r="P538" s="315"/>
      <c r="Q538" s="316"/>
      <c r="R538" s="315"/>
      <c r="S538" s="316"/>
      <c r="T538" s="315"/>
      <c r="U538" s="316"/>
      <c r="V538" s="128"/>
      <c r="W538" s="128"/>
      <c r="X538" s="128"/>
      <c r="Y538" s="128"/>
      <c r="Z538" s="128"/>
      <c r="AA538" s="128"/>
      <c r="AB538" s="128"/>
      <c r="AC538" s="128"/>
      <c r="AD538" s="85"/>
    </row>
    <row r="539" spans="1:30" ht="20.100000000000001" customHeight="1">
      <c r="A539" s="85"/>
      <c r="B539" s="85"/>
      <c r="C539" s="128"/>
      <c r="D539" s="85" t="s">
        <v>1960</v>
      </c>
      <c r="E539" s="128"/>
      <c r="F539" s="356"/>
      <c r="G539" s="314"/>
      <c r="H539" s="356"/>
      <c r="I539" s="314"/>
      <c r="J539" s="356"/>
      <c r="K539" s="314"/>
      <c r="L539" s="356"/>
      <c r="M539" s="314"/>
      <c r="N539" s="315"/>
      <c r="O539" s="316"/>
      <c r="P539" s="315"/>
      <c r="Q539" s="316"/>
      <c r="R539" s="315"/>
      <c r="S539" s="316"/>
      <c r="T539" s="315"/>
      <c r="U539" s="316"/>
      <c r="V539" s="128"/>
      <c r="W539" s="128"/>
      <c r="X539" s="128"/>
      <c r="Y539" s="128"/>
      <c r="Z539" s="128"/>
      <c r="AA539" s="128"/>
      <c r="AB539" s="128"/>
      <c r="AC539" s="128"/>
      <c r="AD539" s="85"/>
    </row>
    <row r="540" spans="1:30" ht="20.100000000000001" customHeight="1">
      <c r="A540" s="476" t="s">
        <v>3169</v>
      </c>
      <c r="B540" s="476" t="s">
        <v>1702</v>
      </c>
      <c r="C540" s="473" t="s">
        <v>3215</v>
      </c>
      <c r="D540" s="476"/>
      <c r="E540" s="473"/>
      <c r="F540" s="443"/>
      <c r="G540" s="444"/>
      <c r="H540" s="443"/>
      <c r="I540" s="444"/>
      <c r="J540" s="443"/>
      <c r="K540" s="444"/>
      <c r="L540" s="443"/>
      <c r="M540" s="444"/>
      <c r="N540" s="471"/>
      <c r="O540" s="465"/>
      <c r="P540" s="471">
        <v>2</v>
      </c>
      <c r="Q540" s="465">
        <v>100</v>
      </c>
      <c r="R540" s="471">
        <v>1</v>
      </c>
      <c r="S540" s="465">
        <v>100</v>
      </c>
      <c r="T540" s="471">
        <v>4</v>
      </c>
      <c r="U540" s="465">
        <v>100</v>
      </c>
      <c r="V540" s="473" t="s">
        <v>7010</v>
      </c>
      <c r="W540" s="473" t="s">
        <v>7010</v>
      </c>
      <c r="X540" s="473" t="s">
        <v>7010</v>
      </c>
      <c r="Y540" s="473" t="s">
        <v>7010</v>
      </c>
      <c r="Z540" s="473" t="s">
        <v>7010</v>
      </c>
      <c r="AA540" s="473" t="s">
        <v>7010</v>
      </c>
      <c r="AB540" s="473" t="s">
        <v>7010</v>
      </c>
      <c r="AC540" s="473" t="s">
        <v>7010</v>
      </c>
      <c r="AD540" s="476"/>
    </row>
    <row r="541" spans="1:30" ht="20.100000000000001" customHeight="1">
      <c r="A541" s="476" t="s">
        <v>3170</v>
      </c>
      <c r="B541" s="476" t="s">
        <v>1703</v>
      </c>
      <c r="C541" s="473" t="s">
        <v>3207</v>
      </c>
      <c r="D541" s="476" t="s">
        <v>9108</v>
      </c>
      <c r="E541" s="473" t="s">
        <v>44</v>
      </c>
      <c r="F541" s="443">
        <v>6</v>
      </c>
      <c r="G541" s="444">
        <v>66.666666666666657</v>
      </c>
      <c r="H541" s="443">
        <v>8</v>
      </c>
      <c r="I541" s="444">
        <v>66.666666666666671</v>
      </c>
      <c r="J541" s="443">
        <v>14</v>
      </c>
      <c r="K541" s="444">
        <v>60.869565217391305</v>
      </c>
      <c r="L541" s="443">
        <v>12</v>
      </c>
      <c r="M541" s="444">
        <v>66.666666666666671</v>
      </c>
      <c r="N541" s="471">
        <v>14</v>
      </c>
      <c r="O541" s="465">
        <v>56</v>
      </c>
      <c r="P541" s="471">
        <v>17</v>
      </c>
      <c r="Q541" s="465">
        <v>54.838709677419352</v>
      </c>
      <c r="R541" s="471">
        <v>25</v>
      </c>
      <c r="S541" s="465">
        <v>44.642857142857146</v>
      </c>
      <c r="T541" s="471">
        <v>163</v>
      </c>
      <c r="U541" s="465">
        <v>46.2</v>
      </c>
      <c r="V541" s="473" t="s">
        <v>7010</v>
      </c>
      <c r="W541" s="473" t="s">
        <v>7010</v>
      </c>
      <c r="X541" s="473" t="s">
        <v>7010</v>
      </c>
      <c r="Y541" s="473" t="s">
        <v>7010</v>
      </c>
      <c r="Z541" s="473" t="s">
        <v>7010</v>
      </c>
      <c r="AA541" s="473" t="s">
        <v>7010</v>
      </c>
      <c r="AB541" s="473" t="s">
        <v>7010</v>
      </c>
      <c r="AC541" s="473" t="s">
        <v>7010</v>
      </c>
      <c r="AD541" s="374" t="s">
        <v>9099</v>
      </c>
    </row>
    <row r="542" spans="1:30" ht="20.100000000000001" customHeight="1">
      <c r="A542" s="85"/>
      <c r="B542" s="85"/>
      <c r="C542" s="128"/>
      <c r="D542" s="85" t="s">
        <v>9059</v>
      </c>
      <c r="E542" s="128"/>
      <c r="F542" s="356">
        <v>2</v>
      </c>
      <c r="G542" s="314">
        <v>22.222222222222221</v>
      </c>
      <c r="H542" s="356">
        <v>3</v>
      </c>
      <c r="I542" s="314">
        <v>25</v>
      </c>
      <c r="J542" s="356">
        <v>3</v>
      </c>
      <c r="K542" s="314">
        <v>13.043478260869565</v>
      </c>
      <c r="L542" s="356">
        <v>2</v>
      </c>
      <c r="M542" s="314">
        <v>11.111111111111111</v>
      </c>
      <c r="N542" s="315">
        <v>4</v>
      </c>
      <c r="O542" s="316">
        <v>16</v>
      </c>
      <c r="P542" s="315">
        <v>5</v>
      </c>
      <c r="Q542" s="316">
        <v>16.129032258064516</v>
      </c>
      <c r="R542" s="315">
        <v>4</v>
      </c>
      <c r="S542" s="316">
        <v>7.1428571428571432</v>
      </c>
      <c r="T542" s="315">
        <v>55</v>
      </c>
      <c r="U542" s="316">
        <v>15.6</v>
      </c>
      <c r="V542" s="128"/>
      <c r="W542" s="128"/>
      <c r="X542" s="128"/>
      <c r="Y542" s="128"/>
      <c r="Z542" s="128"/>
      <c r="AA542" s="128"/>
      <c r="AB542" s="128"/>
      <c r="AC542" s="128"/>
      <c r="AD542" s="85"/>
    </row>
    <row r="543" spans="1:30" ht="20.100000000000001" customHeight="1">
      <c r="A543" s="85"/>
      <c r="B543" s="85"/>
      <c r="C543" s="128"/>
      <c r="D543" s="85" t="s">
        <v>9109</v>
      </c>
      <c r="E543" s="128"/>
      <c r="F543" s="356"/>
      <c r="G543" s="314"/>
      <c r="H543" s="356"/>
      <c r="I543" s="314"/>
      <c r="J543" s="356">
        <v>1</v>
      </c>
      <c r="K543" s="314">
        <v>4.3478260869565215</v>
      </c>
      <c r="L543" s="356">
        <v>3</v>
      </c>
      <c r="M543" s="314">
        <v>16.666666666666668</v>
      </c>
      <c r="N543" s="315">
        <v>1</v>
      </c>
      <c r="O543" s="316">
        <v>4</v>
      </c>
      <c r="P543" s="315">
        <v>5</v>
      </c>
      <c r="Q543" s="316">
        <v>16.129032258064516</v>
      </c>
      <c r="R543" s="315">
        <v>9</v>
      </c>
      <c r="S543" s="316">
        <v>16.071428571428573</v>
      </c>
      <c r="T543" s="315">
        <v>56</v>
      </c>
      <c r="U543" s="316">
        <v>15.9</v>
      </c>
      <c r="V543" s="128"/>
      <c r="W543" s="128"/>
      <c r="X543" s="128"/>
      <c r="Y543" s="128"/>
      <c r="Z543" s="128"/>
      <c r="AA543" s="128"/>
      <c r="AB543" s="128"/>
      <c r="AC543" s="128"/>
      <c r="AD543" s="85"/>
    </row>
    <row r="544" spans="1:30" ht="20.100000000000001" customHeight="1">
      <c r="A544" s="85"/>
      <c r="B544" s="85"/>
      <c r="C544" s="128"/>
      <c r="D544" s="85" t="s">
        <v>9110</v>
      </c>
      <c r="E544" s="128"/>
      <c r="F544" s="356"/>
      <c r="G544" s="314"/>
      <c r="H544" s="356"/>
      <c r="I544" s="314"/>
      <c r="J544" s="356">
        <v>2</v>
      </c>
      <c r="K544" s="314">
        <v>8.695652173913043</v>
      </c>
      <c r="L544" s="356">
        <v>1</v>
      </c>
      <c r="M544" s="314">
        <v>5.5555555555555554</v>
      </c>
      <c r="N544" s="315">
        <v>2</v>
      </c>
      <c r="O544" s="316">
        <v>8</v>
      </c>
      <c r="P544" s="315">
        <v>1</v>
      </c>
      <c r="Q544" s="316">
        <v>3.225806451612903</v>
      </c>
      <c r="R544" s="315">
        <v>6</v>
      </c>
      <c r="S544" s="316">
        <v>10.714285714285714</v>
      </c>
      <c r="T544" s="315">
        <v>34</v>
      </c>
      <c r="U544" s="316">
        <v>9.6</v>
      </c>
      <c r="V544" s="128"/>
      <c r="W544" s="128"/>
      <c r="X544" s="128"/>
      <c r="Y544" s="128"/>
      <c r="Z544" s="128"/>
      <c r="AA544" s="128"/>
      <c r="AB544" s="128"/>
      <c r="AC544" s="128"/>
      <c r="AD544" s="85"/>
    </row>
    <row r="545" spans="1:30" ht="20.100000000000001" customHeight="1">
      <c r="A545" s="85"/>
      <c r="B545" s="85"/>
      <c r="C545" s="128"/>
      <c r="D545" s="85" t="s">
        <v>9060</v>
      </c>
      <c r="E545" s="128"/>
      <c r="F545" s="356"/>
      <c r="G545" s="314"/>
      <c r="H545" s="356">
        <v>1</v>
      </c>
      <c r="I545" s="314">
        <v>8.3333333333333339</v>
      </c>
      <c r="J545" s="356">
        <v>3</v>
      </c>
      <c r="K545" s="314">
        <v>13.043478260869565</v>
      </c>
      <c r="L545" s="356"/>
      <c r="M545" s="314"/>
      <c r="N545" s="315">
        <v>4</v>
      </c>
      <c r="O545" s="316">
        <v>16</v>
      </c>
      <c r="P545" s="315">
        <v>2</v>
      </c>
      <c r="Q545" s="316">
        <v>6.4516129032258061</v>
      </c>
      <c r="R545" s="315">
        <v>9</v>
      </c>
      <c r="S545" s="316">
        <v>16.071428571428573</v>
      </c>
      <c r="T545" s="315">
        <v>22</v>
      </c>
      <c r="U545" s="316">
        <v>6.2</v>
      </c>
      <c r="V545" s="128"/>
      <c r="W545" s="128"/>
      <c r="X545" s="128"/>
      <c r="Y545" s="128"/>
      <c r="Z545" s="128"/>
      <c r="AA545" s="128"/>
      <c r="AB545" s="128"/>
      <c r="AC545" s="128"/>
      <c r="AD545" s="85"/>
    </row>
    <row r="546" spans="1:30" ht="20.100000000000001" customHeight="1">
      <c r="A546" s="85"/>
      <c r="B546" s="85"/>
      <c r="C546" s="128"/>
      <c r="D546" s="85" t="s">
        <v>9111</v>
      </c>
      <c r="E546" s="128"/>
      <c r="F546" s="356">
        <v>1</v>
      </c>
      <c r="G546" s="314">
        <v>11.111111111111111</v>
      </c>
      <c r="H546" s="356"/>
      <c r="I546" s="314"/>
      <c r="J546" s="356"/>
      <c r="K546" s="314"/>
      <c r="L546" s="356"/>
      <c r="M546" s="314"/>
      <c r="N546" s="315"/>
      <c r="O546" s="316"/>
      <c r="P546" s="315">
        <v>1</v>
      </c>
      <c r="Q546" s="316">
        <v>3.225806451612903</v>
      </c>
      <c r="R546" s="315">
        <v>3</v>
      </c>
      <c r="S546" s="316">
        <v>5.3571428571428568</v>
      </c>
      <c r="T546" s="315">
        <v>21</v>
      </c>
      <c r="U546" s="316">
        <v>5.9</v>
      </c>
      <c r="V546" s="128"/>
      <c r="W546" s="128"/>
      <c r="X546" s="128"/>
      <c r="Y546" s="128"/>
      <c r="Z546" s="128"/>
      <c r="AA546" s="128"/>
      <c r="AB546" s="128"/>
      <c r="AC546" s="128"/>
      <c r="AD546" s="85"/>
    </row>
    <row r="547" spans="1:30" ht="20.100000000000001" customHeight="1">
      <c r="A547" s="85"/>
      <c r="B547" s="85"/>
      <c r="C547" s="128"/>
      <c r="D547" s="85" t="s">
        <v>1861</v>
      </c>
      <c r="E547" s="128"/>
      <c r="F547" s="356"/>
      <c r="G547" s="314"/>
      <c r="H547" s="356"/>
      <c r="I547" s="314"/>
      <c r="J547" s="356"/>
      <c r="K547" s="314"/>
      <c r="L547" s="356"/>
      <c r="M547" s="314"/>
      <c r="N547" s="315"/>
      <c r="O547" s="316"/>
      <c r="P547" s="315"/>
      <c r="Q547" s="316"/>
      <c r="R547" s="315"/>
      <c r="S547" s="316"/>
      <c r="T547" s="315"/>
      <c r="U547" s="316"/>
      <c r="V547" s="128"/>
      <c r="W547" s="128"/>
      <c r="X547" s="128"/>
      <c r="Y547" s="128"/>
      <c r="Z547" s="128"/>
      <c r="AA547" s="128"/>
      <c r="AB547" s="128"/>
      <c r="AC547" s="128"/>
      <c r="AD547" s="85"/>
    </row>
    <row r="548" spans="1:30" ht="20.100000000000001" customHeight="1">
      <c r="A548" s="85"/>
      <c r="B548" s="85"/>
      <c r="C548" s="128"/>
      <c r="D548" s="85" t="s">
        <v>1862</v>
      </c>
      <c r="E548" s="128"/>
      <c r="F548" s="356"/>
      <c r="G548" s="314"/>
      <c r="H548" s="356"/>
      <c r="I548" s="314"/>
      <c r="J548" s="356"/>
      <c r="K548" s="314"/>
      <c r="L548" s="356"/>
      <c r="M548" s="314"/>
      <c r="N548" s="315"/>
      <c r="O548" s="316"/>
      <c r="P548" s="315"/>
      <c r="Q548" s="316"/>
      <c r="R548" s="315"/>
      <c r="S548" s="316"/>
      <c r="T548" s="315">
        <v>2</v>
      </c>
      <c r="U548" s="316">
        <v>0.6</v>
      </c>
      <c r="V548" s="128"/>
      <c r="W548" s="128"/>
      <c r="X548" s="128"/>
      <c r="Y548" s="128"/>
      <c r="Z548" s="128"/>
      <c r="AA548" s="128"/>
      <c r="AB548" s="128"/>
      <c r="AC548" s="128"/>
      <c r="AD548" s="85"/>
    </row>
    <row r="549" spans="1:30" ht="20.100000000000001" customHeight="1">
      <c r="A549" s="476" t="s">
        <v>3171</v>
      </c>
      <c r="B549" s="476" t="s">
        <v>1704</v>
      </c>
      <c r="C549" s="473" t="s">
        <v>3207</v>
      </c>
      <c r="D549" s="476" t="s">
        <v>8970</v>
      </c>
      <c r="E549" s="473" t="s">
        <v>7351</v>
      </c>
      <c r="F549" s="443"/>
      <c r="G549" s="444"/>
      <c r="H549" s="443"/>
      <c r="I549" s="444"/>
      <c r="J549" s="443"/>
      <c r="K549" s="444"/>
      <c r="L549" s="443">
        <v>1</v>
      </c>
      <c r="M549" s="444">
        <v>5.5555555555555554</v>
      </c>
      <c r="N549" s="471"/>
      <c r="O549" s="465"/>
      <c r="P549" s="471"/>
      <c r="Q549" s="465"/>
      <c r="R549" s="471">
        <v>2</v>
      </c>
      <c r="S549" s="465">
        <v>3.5714285714285716</v>
      </c>
      <c r="T549" s="471">
        <v>15</v>
      </c>
      <c r="U549" s="465">
        <v>4.2492917847025495</v>
      </c>
      <c r="V549" s="473" t="s">
        <v>7010</v>
      </c>
      <c r="W549" s="473" t="s">
        <v>7010</v>
      </c>
      <c r="X549" s="473" t="s">
        <v>7010</v>
      </c>
      <c r="Y549" s="473" t="s">
        <v>7010</v>
      </c>
      <c r="Z549" s="473" t="s">
        <v>7010</v>
      </c>
      <c r="AA549" s="473" t="s">
        <v>7010</v>
      </c>
      <c r="AB549" s="473" t="s">
        <v>7010</v>
      </c>
      <c r="AC549" s="473" t="s">
        <v>7010</v>
      </c>
      <c r="AD549" s="374" t="s">
        <v>9099</v>
      </c>
    </row>
    <row r="550" spans="1:30" ht="20.100000000000001" customHeight="1">
      <c r="A550" s="85"/>
      <c r="B550" s="85"/>
      <c r="C550" s="128"/>
      <c r="D550" s="85" t="s">
        <v>8971</v>
      </c>
      <c r="E550" s="128"/>
      <c r="F550" s="531"/>
      <c r="G550" s="314"/>
      <c r="H550" s="356"/>
      <c r="I550" s="314"/>
      <c r="J550" s="356"/>
      <c r="K550" s="314"/>
      <c r="L550" s="356"/>
      <c r="M550" s="314"/>
      <c r="N550" s="315"/>
      <c r="O550" s="316"/>
      <c r="P550" s="315"/>
      <c r="Q550" s="316"/>
      <c r="R550" s="315">
        <v>1</v>
      </c>
      <c r="S550" s="316">
        <v>1.7857142857142858</v>
      </c>
      <c r="T550" s="315">
        <v>8</v>
      </c>
      <c r="U550" s="316">
        <v>2.2662889518413598</v>
      </c>
      <c r="V550" s="128"/>
      <c r="W550" s="128"/>
      <c r="X550" s="128"/>
      <c r="Y550" s="128"/>
      <c r="Z550" s="128"/>
      <c r="AA550" s="128"/>
      <c r="AB550" s="128"/>
      <c r="AC550" s="128"/>
      <c r="AD550" s="85"/>
    </row>
    <row r="551" spans="1:30" ht="20.100000000000001" customHeight="1">
      <c r="A551" s="85"/>
      <c r="B551" s="85"/>
      <c r="C551" s="128"/>
      <c r="D551" s="85" t="s">
        <v>3097</v>
      </c>
      <c r="E551" s="128"/>
      <c r="F551" s="531">
        <v>1</v>
      </c>
      <c r="G551" s="314">
        <v>11.111111111111111</v>
      </c>
      <c r="H551" s="356"/>
      <c r="I551" s="314"/>
      <c r="J551" s="356">
        <v>1</v>
      </c>
      <c r="K551" s="314">
        <v>4.3478260869565215</v>
      </c>
      <c r="L551" s="356">
        <v>2</v>
      </c>
      <c r="M551" s="314">
        <v>11.111111111111111</v>
      </c>
      <c r="N551" s="315">
        <v>2</v>
      </c>
      <c r="O551" s="316">
        <v>8</v>
      </c>
      <c r="P551" s="315">
        <v>2</v>
      </c>
      <c r="Q551" s="316">
        <v>6.4516129032258061</v>
      </c>
      <c r="R551" s="315"/>
      <c r="S551" s="316"/>
      <c r="T551" s="315">
        <v>17</v>
      </c>
      <c r="U551" s="316">
        <v>4.8158640226628897</v>
      </c>
      <c r="V551" s="128"/>
      <c r="W551" s="128"/>
      <c r="X551" s="128"/>
      <c r="Y551" s="128"/>
      <c r="Z551" s="128"/>
      <c r="AA551" s="128"/>
      <c r="AB551" s="128"/>
      <c r="AC551" s="128"/>
      <c r="AD551" s="85"/>
    </row>
    <row r="552" spans="1:30" ht="20.100000000000001" customHeight="1">
      <c r="A552" s="85"/>
      <c r="B552" s="85"/>
      <c r="C552" s="128"/>
      <c r="D552" s="85" t="s">
        <v>3250</v>
      </c>
      <c r="E552" s="128"/>
      <c r="F552" s="531">
        <v>1</v>
      </c>
      <c r="G552" s="314">
        <v>11.111111111111111</v>
      </c>
      <c r="H552" s="356">
        <v>1</v>
      </c>
      <c r="I552" s="314">
        <v>8.3333333333333339</v>
      </c>
      <c r="J552" s="356">
        <v>3</v>
      </c>
      <c r="K552" s="314">
        <v>13.043478260869565</v>
      </c>
      <c r="L552" s="356">
        <v>2</v>
      </c>
      <c r="M552" s="314">
        <v>11.111111111111111</v>
      </c>
      <c r="N552" s="315">
        <v>1</v>
      </c>
      <c r="O552" s="316">
        <v>4</v>
      </c>
      <c r="P552" s="315">
        <v>3</v>
      </c>
      <c r="Q552" s="316">
        <v>9.67741935483871</v>
      </c>
      <c r="R552" s="315">
        <v>7</v>
      </c>
      <c r="S552" s="316">
        <v>12.5</v>
      </c>
      <c r="T552" s="315">
        <v>45</v>
      </c>
      <c r="U552" s="316">
        <v>12.747875354107649</v>
      </c>
      <c r="V552" s="128"/>
      <c r="W552" s="128"/>
      <c r="X552" s="128"/>
      <c r="Y552" s="128"/>
      <c r="Z552" s="128"/>
      <c r="AA552" s="128"/>
      <c r="AB552" s="128"/>
      <c r="AC552" s="128"/>
      <c r="AD552" s="85"/>
    </row>
    <row r="553" spans="1:30" ht="20.100000000000001" customHeight="1">
      <c r="A553" s="85"/>
      <c r="B553" s="85"/>
      <c r="C553" s="128"/>
      <c r="D553" s="85" t="s">
        <v>8973</v>
      </c>
      <c r="E553" s="128"/>
      <c r="F553" s="531">
        <v>7</v>
      </c>
      <c r="G553" s="314">
        <v>77.777777777777771</v>
      </c>
      <c r="H553" s="356">
        <v>11</v>
      </c>
      <c r="I553" s="314">
        <v>91.666666666666671</v>
      </c>
      <c r="J553" s="356">
        <v>19</v>
      </c>
      <c r="K553" s="314">
        <v>82.608695652173907</v>
      </c>
      <c r="L553" s="356">
        <v>13</v>
      </c>
      <c r="M553" s="314">
        <v>72.222222222222229</v>
      </c>
      <c r="N553" s="315">
        <v>22</v>
      </c>
      <c r="O553" s="316">
        <v>88</v>
      </c>
      <c r="P553" s="315">
        <v>26</v>
      </c>
      <c r="Q553" s="316">
        <v>83.870967741935488</v>
      </c>
      <c r="R553" s="315">
        <v>46</v>
      </c>
      <c r="S553" s="316">
        <v>82.142857142857139</v>
      </c>
      <c r="T553" s="315">
        <v>268</v>
      </c>
      <c r="U553" s="316">
        <v>75.920679886685548</v>
      </c>
      <c r="V553" s="128"/>
      <c r="W553" s="128"/>
      <c r="X553" s="128"/>
      <c r="Y553" s="128"/>
      <c r="Z553" s="128"/>
      <c r="AA553" s="128"/>
      <c r="AB553" s="128"/>
      <c r="AC553" s="128"/>
      <c r="AD553" s="85"/>
    </row>
    <row r="554" spans="1:30" ht="20.100000000000001" customHeight="1">
      <c r="A554" s="85"/>
      <c r="B554" s="85"/>
      <c r="C554" s="128"/>
      <c r="D554" s="85" t="s">
        <v>1861</v>
      </c>
      <c r="E554" s="128"/>
      <c r="F554" s="356"/>
      <c r="G554" s="314"/>
      <c r="H554" s="356"/>
      <c r="I554" s="314"/>
      <c r="J554" s="356"/>
      <c r="K554" s="314"/>
      <c r="L554" s="356"/>
      <c r="M554" s="314"/>
      <c r="N554" s="315"/>
      <c r="O554" s="316"/>
      <c r="P554" s="315"/>
      <c r="Q554" s="316"/>
      <c r="R554" s="315"/>
      <c r="S554" s="316"/>
      <c r="T554" s="315"/>
      <c r="U554" s="316"/>
      <c r="V554" s="128"/>
      <c r="W554" s="128"/>
      <c r="X554" s="128"/>
      <c r="Y554" s="128"/>
      <c r="Z554" s="128"/>
      <c r="AA554" s="128"/>
      <c r="AB554" s="128"/>
      <c r="AC554" s="128"/>
      <c r="AD554" s="85"/>
    </row>
    <row r="555" spans="1:30" ht="20.100000000000001" customHeight="1">
      <c r="A555" s="85"/>
      <c r="B555" s="85"/>
      <c r="C555" s="128"/>
      <c r="D555" s="85" t="s">
        <v>1862</v>
      </c>
      <c r="E555" s="128"/>
      <c r="F555" s="356"/>
      <c r="G555" s="314"/>
      <c r="H555" s="356"/>
      <c r="I555" s="314"/>
      <c r="J555" s="356"/>
      <c r="K555" s="314"/>
      <c r="L555" s="356"/>
      <c r="M555" s="314"/>
      <c r="N555" s="315"/>
      <c r="O555" s="316"/>
      <c r="P555" s="315"/>
      <c r="Q555" s="316"/>
      <c r="R555" s="315"/>
      <c r="S555" s="316"/>
      <c r="T555" s="315"/>
      <c r="U555" s="316"/>
      <c r="V555" s="128"/>
      <c r="W555" s="128"/>
      <c r="X555" s="128"/>
      <c r="Y555" s="128"/>
      <c r="Z555" s="128"/>
      <c r="AA555" s="128"/>
      <c r="AB555" s="128"/>
      <c r="AC555" s="128"/>
      <c r="AD555" s="85"/>
    </row>
    <row r="556" spans="1:30" ht="20.100000000000001" customHeight="1">
      <c r="A556" s="476" t="s">
        <v>9112</v>
      </c>
      <c r="B556" s="476" t="s">
        <v>1705</v>
      </c>
      <c r="C556" s="473" t="s">
        <v>3207</v>
      </c>
      <c r="D556" s="476" t="s">
        <v>8974</v>
      </c>
      <c r="E556" s="473" t="s">
        <v>7351</v>
      </c>
      <c r="F556" s="443"/>
      <c r="G556" s="444"/>
      <c r="H556" s="443">
        <v>3</v>
      </c>
      <c r="I556" s="444">
        <v>25</v>
      </c>
      <c r="J556" s="443">
        <v>1</v>
      </c>
      <c r="K556" s="444">
        <v>4.3478260869565215</v>
      </c>
      <c r="L556" s="443">
        <v>1</v>
      </c>
      <c r="M556" s="444">
        <v>5.5555555555555554</v>
      </c>
      <c r="N556" s="471"/>
      <c r="O556" s="465"/>
      <c r="P556" s="471">
        <v>1</v>
      </c>
      <c r="Q556" s="465">
        <v>3.225806451612903</v>
      </c>
      <c r="R556" s="471">
        <v>2</v>
      </c>
      <c r="S556" s="465">
        <v>3.5714285714285716</v>
      </c>
      <c r="T556" s="471">
        <v>37</v>
      </c>
      <c r="U556" s="465">
        <v>10.48158640226629</v>
      </c>
      <c r="V556" s="473" t="s">
        <v>7010</v>
      </c>
      <c r="W556" s="473" t="s">
        <v>7010</v>
      </c>
      <c r="X556" s="473" t="s">
        <v>7010</v>
      </c>
      <c r="Y556" s="473" t="s">
        <v>7010</v>
      </c>
      <c r="Z556" s="473" t="s">
        <v>7010</v>
      </c>
      <c r="AA556" s="473" t="s">
        <v>7010</v>
      </c>
      <c r="AB556" s="473" t="s">
        <v>7010</v>
      </c>
      <c r="AC556" s="473" t="s">
        <v>7010</v>
      </c>
      <c r="AD556" s="374" t="s">
        <v>9099</v>
      </c>
    </row>
    <row r="557" spans="1:30" ht="20.100000000000001" customHeight="1">
      <c r="A557" s="85"/>
      <c r="B557" s="85"/>
      <c r="C557" s="128"/>
      <c r="D557" s="85" t="s">
        <v>8975</v>
      </c>
      <c r="E557" s="128"/>
      <c r="F557" s="356"/>
      <c r="G557" s="314"/>
      <c r="H557" s="356">
        <v>1</v>
      </c>
      <c r="I557" s="314">
        <v>8.3333333333333339</v>
      </c>
      <c r="J557" s="356">
        <v>5</v>
      </c>
      <c r="K557" s="314">
        <v>21.739130434782609</v>
      </c>
      <c r="L557" s="356">
        <v>2</v>
      </c>
      <c r="M557" s="314">
        <v>11.111111111111111</v>
      </c>
      <c r="N557" s="315">
        <v>1</v>
      </c>
      <c r="O557" s="316">
        <v>4</v>
      </c>
      <c r="P557" s="315">
        <v>2</v>
      </c>
      <c r="Q557" s="316">
        <v>6.4516129032258061</v>
      </c>
      <c r="R557" s="315">
        <v>3</v>
      </c>
      <c r="S557" s="316">
        <v>5.3571428571428568</v>
      </c>
      <c r="T557" s="315">
        <v>51</v>
      </c>
      <c r="U557" s="316">
        <v>14.447592067988669</v>
      </c>
      <c r="V557" s="128"/>
      <c r="W557" s="128"/>
      <c r="X557" s="128"/>
      <c r="Y557" s="128"/>
      <c r="Z557" s="128"/>
      <c r="AA557" s="128"/>
      <c r="AB557" s="128"/>
      <c r="AC557" s="128"/>
      <c r="AD557" s="85"/>
    </row>
    <row r="558" spans="1:30" ht="20.100000000000001" customHeight="1">
      <c r="A558" s="85"/>
      <c r="B558" s="85"/>
      <c r="C558" s="128"/>
      <c r="D558" s="85" t="s">
        <v>3097</v>
      </c>
      <c r="E558" s="128"/>
      <c r="F558" s="356">
        <v>2</v>
      </c>
      <c r="G558" s="314">
        <v>22.222222222222221</v>
      </c>
      <c r="H558" s="356">
        <v>3</v>
      </c>
      <c r="I558" s="314">
        <v>25</v>
      </c>
      <c r="J558" s="356">
        <v>3</v>
      </c>
      <c r="K558" s="314">
        <v>13.043478260869565</v>
      </c>
      <c r="L558" s="356">
        <v>4</v>
      </c>
      <c r="M558" s="314">
        <v>22.222222222222221</v>
      </c>
      <c r="N558" s="315">
        <v>7</v>
      </c>
      <c r="O558" s="316">
        <v>28</v>
      </c>
      <c r="P558" s="315">
        <v>8</v>
      </c>
      <c r="Q558" s="316">
        <v>25.806451612903224</v>
      </c>
      <c r="R558" s="315">
        <v>7</v>
      </c>
      <c r="S558" s="316">
        <v>12.5</v>
      </c>
      <c r="T558" s="315">
        <v>33</v>
      </c>
      <c r="U558" s="316">
        <v>9.3484419263456093</v>
      </c>
      <c r="V558" s="128"/>
      <c r="W558" s="128"/>
      <c r="X558" s="128"/>
      <c r="Y558" s="128"/>
      <c r="Z558" s="128"/>
      <c r="AA558" s="128"/>
      <c r="AB558" s="128"/>
      <c r="AC558" s="128"/>
      <c r="AD558" s="85"/>
    </row>
    <row r="559" spans="1:30" ht="20.100000000000001" customHeight="1">
      <c r="A559" s="85"/>
      <c r="B559" s="85"/>
      <c r="C559" s="128"/>
      <c r="D559" s="85" t="s">
        <v>8976</v>
      </c>
      <c r="E559" s="128"/>
      <c r="F559" s="356">
        <v>1</v>
      </c>
      <c r="G559" s="314">
        <v>11.111111111111111</v>
      </c>
      <c r="H559" s="356">
        <v>1</v>
      </c>
      <c r="I559" s="314">
        <v>8.3333333333333339</v>
      </c>
      <c r="J559" s="356">
        <v>4</v>
      </c>
      <c r="K559" s="314">
        <v>17.391304347826086</v>
      </c>
      <c r="L559" s="356">
        <v>4</v>
      </c>
      <c r="M559" s="314">
        <v>22.222222222222221</v>
      </c>
      <c r="N559" s="315">
        <v>4</v>
      </c>
      <c r="O559" s="316">
        <v>16</v>
      </c>
      <c r="P559" s="315">
        <v>8</v>
      </c>
      <c r="Q559" s="316">
        <v>25.806451612903224</v>
      </c>
      <c r="R559" s="315">
        <v>21</v>
      </c>
      <c r="S559" s="316">
        <v>37.5</v>
      </c>
      <c r="T559" s="315">
        <v>104</v>
      </c>
      <c r="U559" s="316">
        <v>29.461756373937678</v>
      </c>
      <c r="V559" s="128"/>
      <c r="W559" s="128"/>
      <c r="X559" s="128"/>
      <c r="Y559" s="128"/>
      <c r="Z559" s="128"/>
      <c r="AA559" s="128"/>
      <c r="AB559" s="128"/>
      <c r="AC559" s="128"/>
      <c r="AD559" s="85"/>
    </row>
    <row r="560" spans="1:30" ht="20.100000000000001" customHeight="1">
      <c r="A560" s="85"/>
      <c r="B560" s="85"/>
      <c r="C560" s="128"/>
      <c r="D560" s="85" t="s">
        <v>8977</v>
      </c>
      <c r="E560" s="128"/>
      <c r="F560" s="356">
        <v>6</v>
      </c>
      <c r="G560" s="314">
        <v>66.666666666666657</v>
      </c>
      <c r="H560" s="356">
        <v>4</v>
      </c>
      <c r="I560" s="314">
        <v>33.333333333333336</v>
      </c>
      <c r="J560" s="356">
        <v>10</v>
      </c>
      <c r="K560" s="314">
        <v>43.478260869565219</v>
      </c>
      <c r="L560" s="356">
        <v>7</v>
      </c>
      <c r="M560" s="314">
        <v>38.888888888888886</v>
      </c>
      <c r="N560" s="315">
        <v>13</v>
      </c>
      <c r="O560" s="316">
        <v>52</v>
      </c>
      <c r="P560" s="315">
        <v>12</v>
      </c>
      <c r="Q560" s="316">
        <v>38.70967741935484</v>
      </c>
      <c r="R560" s="315">
        <v>23</v>
      </c>
      <c r="S560" s="316">
        <v>41.071428571428569</v>
      </c>
      <c r="T560" s="315">
        <v>128</v>
      </c>
      <c r="U560" s="316">
        <v>36.260623229461757</v>
      </c>
      <c r="V560" s="128"/>
      <c r="W560" s="128"/>
      <c r="X560" s="128"/>
      <c r="Y560" s="128"/>
      <c r="Z560" s="128"/>
      <c r="AA560" s="128"/>
      <c r="AB560" s="128"/>
      <c r="AC560" s="128"/>
      <c r="AD560" s="85"/>
    </row>
    <row r="561" spans="1:30" ht="20.100000000000001" customHeight="1">
      <c r="A561" s="85"/>
      <c r="B561" s="85"/>
      <c r="C561" s="128"/>
      <c r="D561" s="85" t="s">
        <v>1861</v>
      </c>
      <c r="E561" s="128"/>
      <c r="F561" s="356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/>
      <c r="Q561" s="316"/>
      <c r="R561" s="315"/>
      <c r="S561" s="316"/>
      <c r="T561" s="315"/>
      <c r="U561" s="316"/>
      <c r="V561" s="128"/>
      <c r="W561" s="128"/>
      <c r="X561" s="128"/>
      <c r="Y561" s="128"/>
      <c r="Z561" s="128"/>
      <c r="AA561" s="128"/>
      <c r="AB561" s="128"/>
      <c r="AC561" s="128"/>
      <c r="AD561" s="85"/>
    </row>
    <row r="562" spans="1:30" ht="20.100000000000001" customHeight="1">
      <c r="A562" s="85"/>
      <c r="B562" s="85"/>
      <c r="C562" s="128"/>
      <c r="D562" s="85" t="s">
        <v>1862</v>
      </c>
      <c r="E562" s="128"/>
      <c r="F562" s="356"/>
      <c r="G562" s="314"/>
      <c r="H562" s="356"/>
      <c r="I562" s="314"/>
      <c r="J562" s="356"/>
      <c r="K562" s="314"/>
      <c r="L562" s="356"/>
      <c r="M562" s="314"/>
      <c r="N562" s="315"/>
      <c r="O562" s="316"/>
      <c r="P562" s="315"/>
      <c r="Q562" s="316"/>
      <c r="R562" s="315"/>
      <c r="S562" s="316"/>
      <c r="T562" s="315"/>
      <c r="U562" s="316"/>
      <c r="V562" s="128"/>
      <c r="W562" s="128"/>
      <c r="X562" s="128"/>
      <c r="Y562" s="128"/>
      <c r="Z562" s="128"/>
      <c r="AA562" s="128"/>
      <c r="AB562" s="128"/>
      <c r="AC562" s="128"/>
      <c r="AD562" s="85"/>
    </row>
    <row r="563" spans="1:30" ht="20.100000000000001" customHeight="1">
      <c r="A563" s="476" t="s">
        <v>9113</v>
      </c>
      <c r="B563" s="476" t="s">
        <v>3251</v>
      </c>
      <c r="C563" s="473" t="s">
        <v>9061</v>
      </c>
      <c r="D563" s="476" t="s">
        <v>8981</v>
      </c>
      <c r="E563" s="473" t="s">
        <v>7351</v>
      </c>
      <c r="F563" s="443">
        <v>6</v>
      </c>
      <c r="G563" s="444">
        <v>66.666666666666657</v>
      </c>
      <c r="H563" s="443">
        <v>3</v>
      </c>
      <c r="I563" s="444">
        <v>37.5</v>
      </c>
      <c r="J563" s="443">
        <v>11</v>
      </c>
      <c r="K563" s="444">
        <v>64.705882352941174</v>
      </c>
      <c r="L563" s="443">
        <v>4</v>
      </c>
      <c r="M563" s="444">
        <v>26.666666666666668</v>
      </c>
      <c r="N563" s="471">
        <v>14</v>
      </c>
      <c r="O563" s="465">
        <v>58.3</v>
      </c>
      <c r="P563" s="471"/>
      <c r="Q563" s="465"/>
      <c r="R563" s="471"/>
      <c r="S563" s="465"/>
      <c r="T563" s="471"/>
      <c r="U563" s="465"/>
      <c r="V563" s="473" t="s">
        <v>7010</v>
      </c>
      <c r="W563" s="473" t="s">
        <v>7010</v>
      </c>
      <c r="X563" s="473" t="s">
        <v>7010</v>
      </c>
      <c r="Y563" s="473" t="s">
        <v>7010</v>
      </c>
      <c r="Z563" s="473" t="s">
        <v>7010</v>
      </c>
      <c r="AA563" s="473"/>
      <c r="AB563" s="473"/>
      <c r="AC563" s="473"/>
      <c r="AD563" s="374" t="s">
        <v>9099</v>
      </c>
    </row>
    <row r="564" spans="1:30" ht="20.100000000000001" customHeight="1">
      <c r="A564" s="85"/>
      <c r="B564" s="85"/>
      <c r="C564" s="128"/>
      <c r="D564" s="85" t="s">
        <v>3252</v>
      </c>
      <c r="E564" s="128"/>
      <c r="F564" s="356">
        <v>3</v>
      </c>
      <c r="G564" s="314">
        <v>33.333333333333329</v>
      </c>
      <c r="H564" s="356">
        <v>5</v>
      </c>
      <c r="I564" s="314">
        <v>62.5</v>
      </c>
      <c r="J564" s="356">
        <v>6</v>
      </c>
      <c r="K564" s="314">
        <v>35.294117647058826</v>
      </c>
      <c r="L564" s="356">
        <v>11</v>
      </c>
      <c r="M564" s="314">
        <v>73.333333333333329</v>
      </c>
      <c r="N564" s="315">
        <v>10</v>
      </c>
      <c r="O564" s="316">
        <v>41.7</v>
      </c>
      <c r="P564" s="315"/>
      <c r="Q564" s="316"/>
      <c r="R564" s="315"/>
      <c r="S564" s="316"/>
      <c r="T564" s="315"/>
      <c r="U564" s="316"/>
      <c r="V564" s="128"/>
      <c r="W564" s="128"/>
      <c r="X564" s="128"/>
      <c r="Y564" s="128"/>
      <c r="Z564" s="128"/>
      <c r="AA564" s="128"/>
      <c r="AB564" s="128"/>
      <c r="AC564" s="128"/>
      <c r="AD564" s="85"/>
    </row>
    <row r="565" spans="1:30" ht="20.100000000000001" customHeight="1">
      <c r="A565" s="85"/>
      <c r="B565" s="85"/>
      <c r="C565" s="128"/>
      <c r="D565" s="85" t="s">
        <v>1861</v>
      </c>
      <c r="E565" s="128"/>
      <c r="F565" s="356"/>
      <c r="G565" s="314"/>
      <c r="H565" s="356"/>
      <c r="I565" s="314"/>
      <c r="J565" s="356"/>
      <c r="K565" s="314"/>
      <c r="L565" s="356"/>
      <c r="M565" s="314"/>
      <c r="N565" s="315"/>
      <c r="O565" s="316"/>
      <c r="P565" s="315"/>
      <c r="Q565" s="316"/>
      <c r="R565" s="315"/>
      <c r="S565" s="316"/>
      <c r="T565" s="315"/>
      <c r="U565" s="316"/>
      <c r="V565" s="128"/>
      <c r="W565" s="128"/>
      <c r="X565" s="128"/>
      <c r="Y565" s="128"/>
      <c r="Z565" s="128"/>
      <c r="AA565" s="128"/>
      <c r="AB565" s="128"/>
      <c r="AC565" s="128"/>
      <c r="AD565" s="85"/>
    </row>
    <row r="566" spans="1:30" ht="20.100000000000001" customHeight="1">
      <c r="A566" s="85"/>
      <c r="B566" s="85"/>
      <c r="C566" s="128"/>
      <c r="D566" s="85" t="s">
        <v>1862</v>
      </c>
      <c r="E566" s="128"/>
      <c r="F566" s="356"/>
      <c r="G566" s="314"/>
      <c r="H566" s="356"/>
      <c r="I566" s="314"/>
      <c r="J566" s="356"/>
      <c r="K566" s="314"/>
      <c r="L566" s="356"/>
      <c r="M566" s="314"/>
      <c r="N566" s="315"/>
      <c r="O566" s="316"/>
      <c r="P566" s="315"/>
      <c r="Q566" s="316"/>
      <c r="R566" s="315"/>
      <c r="S566" s="316"/>
      <c r="T566" s="315"/>
      <c r="U566" s="316"/>
      <c r="V566" s="128"/>
      <c r="W566" s="128"/>
      <c r="X566" s="128"/>
      <c r="Y566" s="128"/>
      <c r="Z566" s="128"/>
      <c r="AA566" s="128"/>
      <c r="AB566" s="128"/>
      <c r="AC566" s="128"/>
      <c r="AD566" s="85"/>
    </row>
    <row r="567" spans="1:30" ht="20.100000000000001" customHeight="1">
      <c r="A567" s="476" t="s">
        <v>7572</v>
      </c>
      <c r="B567" s="476" t="s">
        <v>9062</v>
      </c>
      <c r="C567" s="473" t="s">
        <v>3207</v>
      </c>
      <c r="D567" s="476" t="s">
        <v>9114</v>
      </c>
      <c r="E567" s="473" t="s">
        <v>7646</v>
      </c>
      <c r="F567" s="443">
        <v>3</v>
      </c>
      <c r="G567" s="444">
        <v>33.333333333333329</v>
      </c>
      <c r="H567" s="443">
        <v>1</v>
      </c>
      <c r="I567" s="444">
        <v>8.3333333333333339</v>
      </c>
      <c r="J567" s="443"/>
      <c r="K567" s="444"/>
      <c r="L567" s="443"/>
      <c r="M567" s="444"/>
      <c r="N567" s="471"/>
      <c r="O567" s="465"/>
      <c r="P567" s="471"/>
      <c r="Q567" s="465"/>
      <c r="R567" s="471"/>
      <c r="S567" s="465"/>
      <c r="T567" s="471"/>
      <c r="U567" s="465"/>
      <c r="V567" s="473" t="s">
        <v>7010</v>
      </c>
      <c r="W567" s="473" t="s">
        <v>7010</v>
      </c>
      <c r="X567" s="473"/>
      <c r="Y567" s="473"/>
      <c r="Z567" s="473"/>
      <c r="AA567" s="473"/>
      <c r="AB567" s="473"/>
      <c r="AC567" s="473"/>
      <c r="AD567" s="374"/>
    </row>
    <row r="568" spans="1:30" ht="20.100000000000001" customHeight="1">
      <c r="A568" s="85"/>
      <c r="B568" s="85"/>
      <c r="C568" s="128"/>
      <c r="D568" s="85" t="s">
        <v>9063</v>
      </c>
      <c r="E568" s="128"/>
      <c r="F568" s="356"/>
      <c r="G568" s="314"/>
      <c r="H568" s="356">
        <v>2</v>
      </c>
      <c r="I568" s="314">
        <v>16.666666666666668</v>
      </c>
      <c r="J568" s="356"/>
      <c r="K568" s="314"/>
      <c r="L568" s="356"/>
      <c r="M568" s="314"/>
      <c r="N568" s="315"/>
      <c r="O568" s="316"/>
      <c r="P568" s="315"/>
      <c r="Q568" s="316"/>
      <c r="R568" s="315"/>
      <c r="S568" s="316"/>
      <c r="T568" s="315"/>
      <c r="U568" s="316"/>
      <c r="V568" s="128"/>
      <c r="W568" s="128"/>
      <c r="X568" s="128"/>
      <c r="Y568" s="128"/>
      <c r="Z568" s="128"/>
      <c r="AA568" s="128"/>
      <c r="AB568" s="128"/>
      <c r="AC568" s="128"/>
      <c r="AD568" s="85"/>
    </row>
    <row r="569" spans="1:30" ht="20.100000000000001" customHeight="1">
      <c r="A569" s="85"/>
      <c r="B569" s="85"/>
      <c r="C569" s="128"/>
      <c r="D569" s="85" t="s">
        <v>7573</v>
      </c>
      <c r="E569" s="128"/>
      <c r="F569" s="356"/>
      <c r="G569" s="314"/>
      <c r="H569" s="356">
        <v>2</v>
      </c>
      <c r="I569" s="314">
        <v>16.666666666666668</v>
      </c>
      <c r="J569" s="356"/>
      <c r="K569" s="314"/>
      <c r="L569" s="356"/>
      <c r="M569" s="314"/>
      <c r="N569" s="315"/>
      <c r="O569" s="316"/>
      <c r="P569" s="315"/>
      <c r="Q569" s="316"/>
      <c r="R569" s="315"/>
      <c r="S569" s="316"/>
      <c r="T569" s="315"/>
      <c r="U569" s="316"/>
      <c r="V569" s="128"/>
      <c r="W569" s="128"/>
      <c r="X569" s="128"/>
      <c r="Y569" s="128"/>
      <c r="Z569" s="128"/>
      <c r="AA569" s="128"/>
      <c r="AB569" s="128"/>
      <c r="AC569" s="128"/>
      <c r="AD569" s="85"/>
    </row>
    <row r="570" spans="1:30" ht="20.100000000000001" customHeight="1">
      <c r="A570" s="85"/>
      <c r="B570" s="85"/>
      <c r="C570" s="128"/>
      <c r="D570" s="85" t="s">
        <v>7574</v>
      </c>
      <c r="E570" s="128"/>
      <c r="F570" s="356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315"/>
      <c r="U570" s="316"/>
      <c r="V570" s="128"/>
      <c r="W570" s="128"/>
      <c r="X570" s="128"/>
      <c r="Y570" s="128"/>
      <c r="Z570" s="128"/>
      <c r="AA570" s="128"/>
      <c r="AB570" s="128"/>
      <c r="AC570" s="128"/>
      <c r="AD570" s="85"/>
    </row>
    <row r="571" spans="1:30" ht="20.100000000000001" customHeight="1">
      <c r="A571" s="85"/>
      <c r="B571" s="85"/>
      <c r="C571" s="128"/>
      <c r="D571" s="85" t="s">
        <v>9115</v>
      </c>
      <c r="E571" s="128"/>
      <c r="F571" s="356"/>
      <c r="G571" s="314"/>
      <c r="H571" s="356"/>
      <c r="I571" s="314"/>
      <c r="J571" s="356"/>
      <c r="K571" s="314"/>
      <c r="L571" s="356"/>
      <c r="M571" s="314"/>
      <c r="N571" s="315"/>
      <c r="O571" s="316"/>
      <c r="P571" s="315"/>
      <c r="Q571" s="316"/>
      <c r="R571" s="315"/>
      <c r="S571" s="316"/>
      <c r="T571" s="315"/>
      <c r="U571" s="316"/>
      <c r="V571" s="128"/>
      <c r="W571" s="128"/>
      <c r="X571" s="128"/>
      <c r="Y571" s="128"/>
      <c r="Z571" s="128"/>
      <c r="AA571" s="128"/>
      <c r="AB571" s="128"/>
      <c r="AC571" s="128"/>
      <c r="AD571" s="85"/>
    </row>
    <row r="572" spans="1:30" ht="20.100000000000001" customHeight="1">
      <c r="A572" s="85"/>
      <c r="B572" s="85"/>
      <c r="C572" s="128"/>
      <c r="D572" s="85" t="s">
        <v>9064</v>
      </c>
      <c r="E572" s="128"/>
      <c r="F572" s="356"/>
      <c r="G572" s="314"/>
      <c r="H572" s="356"/>
      <c r="I572" s="314"/>
      <c r="J572" s="356"/>
      <c r="K572" s="314"/>
      <c r="L572" s="356"/>
      <c r="M572" s="314"/>
      <c r="N572" s="315"/>
      <c r="O572" s="316"/>
      <c r="P572" s="315"/>
      <c r="Q572" s="316"/>
      <c r="R572" s="315"/>
      <c r="S572" s="316"/>
      <c r="T572" s="315"/>
      <c r="U572" s="316"/>
      <c r="V572" s="128"/>
      <c r="W572" s="128"/>
      <c r="X572" s="128"/>
      <c r="Y572" s="128"/>
      <c r="Z572" s="128"/>
      <c r="AA572" s="128"/>
      <c r="AB572" s="128"/>
      <c r="AC572" s="128"/>
      <c r="AD572" s="85"/>
    </row>
    <row r="573" spans="1:30" ht="20.100000000000001" customHeight="1">
      <c r="A573" s="85"/>
      <c r="B573" s="85"/>
      <c r="C573" s="128"/>
      <c r="D573" s="85" t="s">
        <v>7575</v>
      </c>
      <c r="E573" s="128"/>
      <c r="F573" s="356"/>
      <c r="G573" s="314"/>
      <c r="H573" s="356"/>
      <c r="I573" s="314"/>
      <c r="J573" s="356"/>
      <c r="K573" s="314"/>
      <c r="L573" s="356"/>
      <c r="M573" s="314"/>
      <c r="N573" s="315"/>
      <c r="O573" s="316"/>
      <c r="P573" s="315"/>
      <c r="Q573" s="316"/>
      <c r="R573" s="315"/>
      <c r="S573" s="316"/>
      <c r="T573" s="315"/>
      <c r="U573" s="316"/>
      <c r="V573" s="128"/>
      <c r="W573" s="128"/>
      <c r="X573" s="128"/>
      <c r="Y573" s="128"/>
      <c r="Z573" s="128"/>
      <c r="AA573" s="128"/>
      <c r="AB573" s="128"/>
      <c r="AC573" s="128"/>
      <c r="AD573" s="85"/>
    </row>
    <row r="574" spans="1:30" ht="20.100000000000001" customHeight="1">
      <c r="A574" s="85"/>
      <c r="B574" s="85"/>
      <c r="C574" s="128"/>
      <c r="D574" s="85" t="s">
        <v>9107</v>
      </c>
      <c r="E574" s="128"/>
      <c r="F574" s="356"/>
      <c r="G574" s="314"/>
      <c r="H574" s="356">
        <v>2</v>
      </c>
      <c r="I574" s="314">
        <v>16.666666666666668</v>
      </c>
      <c r="J574" s="356"/>
      <c r="K574" s="314"/>
      <c r="L574" s="356"/>
      <c r="M574" s="314"/>
      <c r="N574" s="315"/>
      <c r="O574" s="316"/>
      <c r="P574" s="315"/>
      <c r="Q574" s="316"/>
      <c r="R574" s="315"/>
      <c r="S574" s="316"/>
      <c r="T574" s="315"/>
      <c r="U574" s="316"/>
      <c r="V574" s="128"/>
      <c r="W574" s="128"/>
      <c r="X574" s="128"/>
      <c r="Y574" s="128"/>
      <c r="Z574" s="128"/>
      <c r="AA574" s="128"/>
      <c r="AB574" s="128"/>
      <c r="AC574" s="128"/>
      <c r="AD574" s="85"/>
    </row>
    <row r="575" spans="1:30" ht="20.100000000000001" customHeight="1">
      <c r="A575" s="85"/>
      <c r="B575" s="85"/>
      <c r="C575" s="128"/>
      <c r="D575" s="85" t="s">
        <v>9065</v>
      </c>
      <c r="E575" s="128"/>
      <c r="F575" s="356">
        <v>6</v>
      </c>
      <c r="G575" s="314">
        <v>66.666666666666657</v>
      </c>
      <c r="H575" s="356">
        <v>5</v>
      </c>
      <c r="I575" s="314">
        <v>41.666666666666664</v>
      </c>
      <c r="J575" s="356"/>
      <c r="K575" s="314"/>
      <c r="L575" s="356"/>
      <c r="M575" s="314"/>
      <c r="N575" s="315"/>
      <c r="O575" s="316"/>
      <c r="P575" s="315"/>
      <c r="Q575" s="316"/>
      <c r="R575" s="315"/>
      <c r="S575" s="316"/>
      <c r="T575" s="315"/>
      <c r="U575" s="316"/>
      <c r="V575" s="128"/>
      <c r="W575" s="128"/>
      <c r="X575" s="128"/>
      <c r="Y575" s="128"/>
      <c r="Z575" s="128"/>
      <c r="AA575" s="128"/>
      <c r="AB575" s="128"/>
      <c r="AC575" s="128"/>
      <c r="AD575" s="85"/>
    </row>
    <row r="576" spans="1:30" ht="20.100000000000001" customHeight="1">
      <c r="A576" s="85"/>
      <c r="B576" s="85"/>
      <c r="C576" s="128"/>
      <c r="D576" s="85" t="s">
        <v>8165</v>
      </c>
      <c r="E576" s="128"/>
      <c r="F576" s="356"/>
      <c r="G576" s="314"/>
      <c r="H576" s="356"/>
      <c r="I576" s="314"/>
      <c r="J576" s="356"/>
      <c r="K576" s="314"/>
      <c r="L576" s="356"/>
      <c r="M576" s="314"/>
      <c r="N576" s="315"/>
      <c r="O576" s="316"/>
      <c r="P576" s="315"/>
      <c r="Q576" s="316"/>
      <c r="R576" s="315"/>
      <c r="S576" s="316"/>
      <c r="T576" s="315"/>
      <c r="U576" s="316"/>
      <c r="V576" s="128"/>
      <c r="W576" s="128"/>
      <c r="X576" s="128"/>
      <c r="Y576" s="128"/>
      <c r="Z576" s="128"/>
      <c r="AA576" s="128"/>
      <c r="AB576" s="128"/>
      <c r="AC576" s="128"/>
      <c r="AD576" s="85"/>
    </row>
    <row r="577" spans="1:30" ht="20.100000000000001" customHeight="1">
      <c r="A577" s="85"/>
      <c r="B577" s="85"/>
      <c r="C577" s="128"/>
      <c r="D577" s="85" t="s">
        <v>3777</v>
      </c>
      <c r="E577" s="128"/>
      <c r="F577" s="356"/>
      <c r="G577" s="314"/>
      <c r="H577" s="356"/>
      <c r="I577" s="314"/>
      <c r="J577" s="356"/>
      <c r="K577" s="314"/>
      <c r="L577" s="356"/>
      <c r="M577" s="314"/>
      <c r="N577" s="315"/>
      <c r="O577" s="316"/>
      <c r="P577" s="315"/>
      <c r="Q577" s="316"/>
      <c r="R577" s="315"/>
      <c r="S577" s="316"/>
      <c r="T577" s="315"/>
      <c r="U577" s="316"/>
      <c r="V577" s="128"/>
      <c r="W577" s="128"/>
      <c r="X577" s="128"/>
      <c r="Y577" s="128"/>
      <c r="Z577" s="128"/>
      <c r="AA577" s="128"/>
      <c r="AB577" s="128"/>
      <c r="AC577" s="128"/>
      <c r="AD577" s="85"/>
    </row>
    <row r="578" spans="1:30" ht="20.100000000000001" customHeight="1">
      <c r="A578" s="476" t="s">
        <v>9066</v>
      </c>
      <c r="B578" s="476" t="s">
        <v>7576</v>
      </c>
      <c r="C578" s="473" t="s">
        <v>9067</v>
      </c>
      <c r="D578" s="476"/>
      <c r="E578" s="473"/>
      <c r="F578" s="443"/>
      <c r="G578" s="444"/>
      <c r="H578" s="443">
        <v>2</v>
      </c>
      <c r="I578" s="444">
        <v>100</v>
      </c>
      <c r="J578" s="443"/>
      <c r="K578" s="444"/>
      <c r="L578" s="443"/>
      <c r="M578" s="444"/>
      <c r="N578" s="471"/>
      <c r="O578" s="465"/>
      <c r="P578" s="471"/>
      <c r="Q578" s="465"/>
      <c r="R578" s="471"/>
      <c r="S578" s="465"/>
      <c r="T578" s="471"/>
      <c r="U578" s="465"/>
      <c r="V578" s="473" t="s">
        <v>7010</v>
      </c>
      <c r="W578" s="473" t="s">
        <v>7010</v>
      </c>
      <c r="X578" s="473"/>
      <c r="Y578" s="473"/>
      <c r="Z578" s="473"/>
      <c r="AA578" s="473"/>
      <c r="AB578" s="473"/>
      <c r="AC578" s="473"/>
      <c r="AD578" s="374"/>
    </row>
    <row r="579" spans="1:30" ht="20.100000000000001" customHeight="1">
      <c r="A579" s="476" t="s">
        <v>3172</v>
      </c>
      <c r="B579" s="476" t="s">
        <v>1706</v>
      </c>
      <c r="C579" s="473" t="s">
        <v>9068</v>
      </c>
      <c r="D579" s="476"/>
      <c r="E579" s="473"/>
      <c r="F579" s="443"/>
      <c r="G579" s="444"/>
      <c r="H579" s="443">
        <v>1</v>
      </c>
      <c r="I579" s="444">
        <v>100</v>
      </c>
      <c r="J579" s="443">
        <v>2</v>
      </c>
      <c r="K579" s="444">
        <v>100</v>
      </c>
      <c r="L579" s="443">
        <v>4</v>
      </c>
      <c r="M579" s="444">
        <v>100</v>
      </c>
      <c r="N579" s="471">
        <v>2</v>
      </c>
      <c r="O579" s="465">
        <v>100</v>
      </c>
      <c r="P579" s="471">
        <v>1</v>
      </c>
      <c r="Q579" s="465">
        <v>100</v>
      </c>
      <c r="R579" s="471">
        <v>10</v>
      </c>
      <c r="S579" s="465">
        <v>100</v>
      </c>
      <c r="T579" s="471">
        <v>94</v>
      </c>
      <c r="U579" s="465">
        <v>100</v>
      </c>
      <c r="V579" s="473" t="s">
        <v>7010</v>
      </c>
      <c r="W579" s="473" t="s">
        <v>7010</v>
      </c>
      <c r="X579" s="473" t="s">
        <v>7010</v>
      </c>
      <c r="Y579" s="473" t="s">
        <v>7010</v>
      </c>
      <c r="Z579" s="473" t="s">
        <v>7010</v>
      </c>
      <c r="AA579" s="473" t="s">
        <v>7010</v>
      </c>
      <c r="AB579" s="473" t="s">
        <v>7010</v>
      </c>
      <c r="AC579" s="473" t="s">
        <v>7010</v>
      </c>
      <c r="AD579" s="374" t="s">
        <v>9099</v>
      </c>
    </row>
    <row r="580" spans="1:30" ht="20.100000000000001" customHeight="1">
      <c r="A580" s="476" t="s">
        <v>3173</v>
      </c>
      <c r="B580" s="476" t="s">
        <v>1707</v>
      </c>
      <c r="C580" s="473" t="s">
        <v>9068</v>
      </c>
      <c r="D580" s="476"/>
      <c r="E580" s="473"/>
      <c r="F580" s="443"/>
      <c r="G580" s="444"/>
      <c r="H580" s="443">
        <v>1</v>
      </c>
      <c r="I580" s="444">
        <v>100</v>
      </c>
      <c r="J580" s="443">
        <v>2</v>
      </c>
      <c r="K580" s="444">
        <v>100</v>
      </c>
      <c r="L580" s="443">
        <v>4</v>
      </c>
      <c r="M580" s="444">
        <v>100</v>
      </c>
      <c r="N580" s="471">
        <v>2</v>
      </c>
      <c r="O580" s="465">
        <v>100</v>
      </c>
      <c r="P580" s="471">
        <v>1</v>
      </c>
      <c r="Q580" s="465">
        <v>100</v>
      </c>
      <c r="R580" s="471">
        <v>10</v>
      </c>
      <c r="S580" s="465">
        <v>100</v>
      </c>
      <c r="T580" s="471">
        <v>89</v>
      </c>
      <c r="U580" s="465">
        <v>94.7</v>
      </c>
      <c r="V580" s="473" t="s">
        <v>7010</v>
      </c>
      <c r="W580" s="473" t="s">
        <v>7010</v>
      </c>
      <c r="X580" s="473" t="s">
        <v>7010</v>
      </c>
      <c r="Y580" s="473" t="s">
        <v>7010</v>
      </c>
      <c r="Z580" s="473" t="s">
        <v>7010</v>
      </c>
      <c r="AA580" s="473" t="s">
        <v>7010</v>
      </c>
      <c r="AB580" s="473" t="s">
        <v>7010</v>
      </c>
      <c r="AC580" s="473" t="s">
        <v>7010</v>
      </c>
      <c r="AD580" s="374" t="s">
        <v>9099</v>
      </c>
    </row>
    <row r="581" spans="1:30" ht="20.100000000000001" customHeight="1">
      <c r="A581" s="85"/>
      <c r="B581" s="85"/>
      <c r="C581" s="128"/>
      <c r="D581" s="85" t="s">
        <v>7709</v>
      </c>
      <c r="E581" s="128" t="s">
        <v>2426</v>
      </c>
      <c r="F581" s="356"/>
      <c r="G581" s="314"/>
      <c r="H581" s="356"/>
      <c r="I581" s="314"/>
      <c r="J581" s="356"/>
      <c r="K581" s="314"/>
      <c r="L581" s="356"/>
      <c r="M581" s="314"/>
      <c r="N581" s="315"/>
      <c r="O581" s="316"/>
      <c r="P581" s="315"/>
      <c r="Q581" s="316"/>
      <c r="R581" s="315"/>
      <c r="S581" s="316"/>
      <c r="T581" s="315"/>
      <c r="U581" s="316"/>
      <c r="V581" s="128"/>
      <c r="W581" s="128"/>
      <c r="X581" s="128"/>
      <c r="Y581" s="128"/>
      <c r="Z581" s="128"/>
      <c r="AA581" s="128"/>
      <c r="AB581" s="128"/>
      <c r="AC581" s="128"/>
      <c r="AD581" s="85"/>
    </row>
    <row r="582" spans="1:30" ht="20.100000000000001" customHeight="1">
      <c r="A582" s="85"/>
      <c r="B582" s="85"/>
      <c r="C582" s="128"/>
      <c r="D582" s="85" t="s">
        <v>9046</v>
      </c>
      <c r="E582" s="128"/>
      <c r="F582" s="356"/>
      <c r="G582" s="314"/>
      <c r="H582" s="356"/>
      <c r="I582" s="314"/>
      <c r="J582" s="356"/>
      <c r="K582" s="314"/>
      <c r="L582" s="356"/>
      <c r="M582" s="314"/>
      <c r="N582" s="315"/>
      <c r="O582" s="316"/>
      <c r="P582" s="315"/>
      <c r="Q582" s="316"/>
      <c r="R582" s="315"/>
      <c r="S582" s="316"/>
      <c r="T582" s="315">
        <v>5</v>
      </c>
      <c r="U582" s="316">
        <v>5.3</v>
      </c>
      <c r="V582" s="128"/>
      <c r="W582" s="128"/>
      <c r="X582" s="128"/>
      <c r="Y582" s="128"/>
      <c r="Z582" s="128"/>
      <c r="AA582" s="128"/>
      <c r="AB582" s="128"/>
      <c r="AC582" s="128"/>
      <c r="AD582" s="85"/>
    </row>
    <row r="583" spans="1:30" ht="20.100000000000001" customHeight="1">
      <c r="A583" s="476" t="s">
        <v>3174</v>
      </c>
      <c r="B583" s="476" t="s">
        <v>1708</v>
      </c>
      <c r="C583" s="473" t="s">
        <v>9068</v>
      </c>
      <c r="D583" s="476"/>
      <c r="E583" s="473"/>
      <c r="F583" s="443"/>
      <c r="G583" s="444"/>
      <c r="H583" s="443">
        <v>1</v>
      </c>
      <c r="I583" s="444">
        <v>100</v>
      </c>
      <c r="J583" s="443">
        <v>2</v>
      </c>
      <c r="K583" s="444">
        <v>100</v>
      </c>
      <c r="L583" s="443">
        <v>4</v>
      </c>
      <c r="M583" s="444">
        <v>100</v>
      </c>
      <c r="N583" s="471">
        <v>2</v>
      </c>
      <c r="O583" s="465">
        <v>100</v>
      </c>
      <c r="P583" s="471">
        <v>1</v>
      </c>
      <c r="Q583" s="465">
        <v>100</v>
      </c>
      <c r="R583" s="471">
        <v>10</v>
      </c>
      <c r="S583" s="465">
        <v>100</v>
      </c>
      <c r="T583" s="471"/>
      <c r="U583" s="465"/>
      <c r="V583" s="473" t="s">
        <v>7010</v>
      </c>
      <c r="W583" s="473" t="s">
        <v>7010</v>
      </c>
      <c r="X583" s="473" t="s">
        <v>7010</v>
      </c>
      <c r="Y583" s="473" t="s">
        <v>7010</v>
      </c>
      <c r="Z583" s="473" t="s">
        <v>7010</v>
      </c>
      <c r="AA583" s="473" t="s">
        <v>7010</v>
      </c>
      <c r="AB583" s="473" t="s">
        <v>7010</v>
      </c>
      <c r="AC583" s="473"/>
      <c r="AD583" s="374" t="s">
        <v>9099</v>
      </c>
    </row>
    <row r="584" spans="1:30" ht="20.100000000000001" customHeight="1">
      <c r="A584" s="85"/>
      <c r="B584" s="85"/>
      <c r="C584" s="128"/>
      <c r="D584" s="85" t="s">
        <v>1959</v>
      </c>
      <c r="E584" s="128" t="s">
        <v>758</v>
      </c>
      <c r="F584" s="356"/>
      <c r="G584" s="314"/>
      <c r="H584" s="356"/>
      <c r="I584" s="314"/>
      <c r="J584" s="356"/>
      <c r="K584" s="314"/>
      <c r="L584" s="356"/>
      <c r="M584" s="314"/>
      <c r="N584" s="315"/>
      <c r="O584" s="316"/>
      <c r="P584" s="315"/>
      <c r="Q584" s="316"/>
      <c r="R584" s="315"/>
      <c r="S584" s="316"/>
      <c r="T584" s="315"/>
      <c r="U584" s="316"/>
      <c r="V584" s="128"/>
      <c r="W584" s="128"/>
      <c r="X584" s="128"/>
      <c r="Y584" s="128"/>
      <c r="Z584" s="128"/>
      <c r="AA584" s="128"/>
      <c r="AB584" s="128"/>
      <c r="AC584" s="128"/>
      <c r="AD584" s="85"/>
    </row>
    <row r="585" spans="1:30" ht="20.100000000000001" customHeight="1">
      <c r="A585" s="85"/>
      <c r="B585" s="85"/>
      <c r="C585" s="128"/>
      <c r="D585" s="85" t="s">
        <v>1960</v>
      </c>
      <c r="E585" s="128"/>
      <c r="F585" s="356"/>
      <c r="G585" s="314"/>
      <c r="H585" s="356"/>
      <c r="I585" s="314"/>
      <c r="J585" s="356"/>
      <c r="K585" s="314"/>
      <c r="L585" s="356"/>
      <c r="M585" s="314"/>
      <c r="N585" s="315"/>
      <c r="O585" s="316"/>
      <c r="P585" s="315"/>
      <c r="Q585" s="316"/>
      <c r="R585" s="315"/>
      <c r="S585" s="316"/>
      <c r="T585" s="315"/>
      <c r="U585" s="316"/>
      <c r="V585" s="128"/>
      <c r="W585" s="128"/>
      <c r="X585" s="128"/>
      <c r="Y585" s="128"/>
      <c r="Z585" s="128"/>
      <c r="AA585" s="128"/>
      <c r="AB585" s="128"/>
      <c r="AC585" s="128"/>
      <c r="AD585" s="85"/>
    </row>
    <row r="586" spans="1:30" ht="20.100000000000001" customHeight="1">
      <c r="A586" s="476" t="s">
        <v>3175</v>
      </c>
      <c r="B586" s="476" t="s">
        <v>1709</v>
      </c>
      <c r="C586" s="473" t="s">
        <v>3216</v>
      </c>
      <c r="D586" s="476" t="s">
        <v>7385</v>
      </c>
      <c r="E586" s="473" t="s">
        <v>7646</v>
      </c>
      <c r="F586" s="443"/>
      <c r="G586" s="444"/>
      <c r="H586" s="443"/>
      <c r="I586" s="444"/>
      <c r="J586" s="443"/>
      <c r="K586" s="444"/>
      <c r="L586" s="443"/>
      <c r="M586" s="444"/>
      <c r="N586" s="471"/>
      <c r="O586" s="465"/>
      <c r="P586" s="471"/>
      <c r="Q586" s="465"/>
      <c r="R586" s="471"/>
      <c r="S586" s="465"/>
      <c r="T586" s="471"/>
      <c r="U586" s="465"/>
      <c r="V586" s="473" t="s">
        <v>7010</v>
      </c>
      <c r="W586" s="473" t="s">
        <v>7010</v>
      </c>
      <c r="X586" s="473" t="s">
        <v>7010</v>
      </c>
      <c r="Y586" s="473" t="s">
        <v>7010</v>
      </c>
      <c r="Z586" s="473" t="s">
        <v>7010</v>
      </c>
      <c r="AA586" s="473" t="s">
        <v>7010</v>
      </c>
      <c r="AB586" s="473" t="s">
        <v>7010</v>
      </c>
      <c r="AC586" s="473"/>
      <c r="AD586" s="476"/>
    </row>
    <row r="587" spans="1:30" ht="20.100000000000001" customHeight="1">
      <c r="A587" s="85"/>
      <c r="B587" s="85"/>
      <c r="C587" s="128"/>
      <c r="D587" s="85" t="s">
        <v>7386</v>
      </c>
      <c r="E587" s="128"/>
      <c r="F587" s="356"/>
      <c r="G587" s="314"/>
      <c r="H587" s="356"/>
      <c r="I587" s="314"/>
      <c r="J587" s="356"/>
      <c r="K587" s="314"/>
      <c r="L587" s="356"/>
      <c r="M587" s="314"/>
      <c r="N587" s="315"/>
      <c r="O587" s="316"/>
      <c r="P587" s="315"/>
      <c r="Q587" s="316"/>
      <c r="R587" s="315"/>
      <c r="S587" s="316"/>
      <c r="T587" s="315"/>
      <c r="U587" s="316"/>
      <c r="V587" s="128"/>
      <c r="W587" s="128"/>
      <c r="X587" s="128"/>
      <c r="Y587" s="128"/>
      <c r="Z587" s="128"/>
      <c r="AA587" s="128"/>
      <c r="AB587" s="128"/>
      <c r="AC587" s="128"/>
      <c r="AD587" s="85"/>
    </row>
    <row r="588" spans="1:30" ht="20.100000000000001" customHeight="1">
      <c r="A588" s="85"/>
      <c r="B588" s="85"/>
      <c r="C588" s="128"/>
      <c r="D588" s="85" t="s">
        <v>7301</v>
      </c>
      <c r="E588" s="128"/>
      <c r="F588" s="356"/>
      <c r="G588" s="314"/>
      <c r="H588" s="356"/>
      <c r="I588" s="314"/>
      <c r="J588" s="356"/>
      <c r="K588" s="314"/>
      <c r="L588" s="356"/>
      <c r="M588" s="314"/>
      <c r="N588" s="315"/>
      <c r="O588" s="316"/>
      <c r="P588" s="315"/>
      <c r="Q588" s="316"/>
      <c r="R588" s="315"/>
      <c r="S588" s="316"/>
      <c r="T588" s="315"/>
      <c r="U588" s="316"/>
      <c r="V588" s="128"/>
      <c r="W588" s="128"/>
      <c r="X588" s="128"/>
      <c r="Y588" s="128"/>
      <c r="Z588" s="128"/>
      <c r="AA588" s="128"/>
      <c r="AB588" s="128"/>
      <c r="AC588" s="128"/>
      <c r="AD588" s="85"/>
    </row>
    <row r="589" spans="1:30" ht="20.100000000000001" customHeight="1">
      <c r="A589" s="85"/>
      <c r="B589" s="85"/>
      <c r="C589" s="128"/>
      <c r="D589" s="85" t="s">
        <v>8570</v>
      </c>
      <c r="E589" s="128"/>
      <c r="F589" s="356"/>
      <c r="G589" s="314"/>
      <c r="H589" s="356"/>
      <c r="I589" s="314"/>
      <c r="J589" s="356"/>
      <c r="K589" s="314"/>
      <c r="L589" s="356"/>
      <c r="M589" s="314"/>
      <c r="N589" s="315"/>
      <c r="O589" s="316"/>
      <c r="P589" s="315"/>
      <c r="Q589" s="316"/>
      <c r="R589" s="315"/>
      <c r="S589" s="316"/>
      <c r="T589" s="315"/>
      <c r="U589" s="316"/>
      <c r="V589" s="128"/>
      <c r="W589" s="128"/>
      <c r="X589" s="128"/>
      <c r="Y589" s="128"/>
      <c r="Z589" s="128"/>
      <c r="AA589" s="128"/>
      <c r="AB589" s="128"/>
      <c r="AC589" s="128"/>
      <c r="AD589" s="85"/>
    </row>
    <row r="590" spans="1:30" ht="20.100000000000001" customHeight="1">
      <c r="A590" s="85"/>
      <c r="B590" s="85"/>
      <c r="C590" s="128"/>
      <c r="D590" s="85" t="s">
        <v>1959</v>
      </c>
      <c r="E590" s="128"/>
      <c r="F590" s="356"/>
      <c r="G590" s="314"/>
      <c r="H590" s="356"/>
      <c r="I590" s="314"/>
      <c r="J590" s="356"/>
      <c r="K590" s="314"/>
      <c r="L590" s="356"/>
      <c r="M590" s="314"/>
      <c r="N590" s="315"/>
      <c r="O590" s="316"/>
      <c r="P590" s="315"/>
      <c r="Q590" s="316"/>
      <c r="R590" s="315"/>
      <c r="S590" s="316"/>
      <c r="T590" s="315"/>
      <c r="U590" s="316"/>
      <c r="V590" s="128"/>
      <c r="W590" s="128"/>
      <c r="X590" s="128"/>
      <c r="Y590" s="128"/>
      <c r="Z590" s="128"/>
      <c r="AA590" s="128"/>
      <c r="AB590" s="128"/>
      <c r="AC590" s="128"/>
      <c r="AD590" s="85"/>
    </row>
    <row r="591" spans="1:30" ht="20.100000000000001" customHeight="1">
      <c r="A591" s="85"/>
      <c r="B591" s="85"/>
      <c r="C591" s="128"/>
      <c r="D591" s="85" t="s">
        <v>1960</v>
      </c>
      <c r="E591" s="128"/>
      <c r="F591" s="356"/>
      <c r="G591" s="314"/>
      <c r="H591" s="356"/>
      <c r="I591" s="314"/>
      <c r="J591" s="356"/>
      <c r="K591" s="314"/>
      <c r="L591" s="356"/>
      <c r="M591" s="314"/>
      <c r="N591" s="315"/>
      <c r="O591" s="316"/>
      <c r="P591" s="315"/>
      <c r="Q591" s="316"/>
      <c r="R591" s="315"/>
      <c r="S591" s="316"/>
      <c r="T591" s="315"/>
      <c r="U591" s="316"/>
      <c r="V591" s="128"/>
      <c r="W591" s="128"/>
      <c r="X591" s="128"/>
      <c r="Y591" s="128"/>
      <c r="Z591" s="128"/>
      <c r="AA591" s="128"/>
      <c r="AB591" s="128"/>
      <c r="AC591" s="128"/>
      <c r="AD591" s="85"/>
    </row>
    <row r="592" spans="1:30" ht="20.100000000000001" customHeight="1">
      <c r="A592" s="476" t="s">
        <v>3176</v>
      </c>
      <c r="B592" s="476" t="s">
        <v>1710</v>
      </c>
      <c r="C592" s="473" t="s">
        <v>9068</v>
      </c>
      <c r="D592" s="476"/>
      <c r="E592" s="473"/>
      <c r="F592" s="443"/>
      <c r="G592" s="444"/>
      <c r="H592" s="443">
        <v>1</v>
      </c>
      <c r="I592" s="444">
        <v>100</v>
      </c>
      <c r="J592" s="443">
        <v>2</v>
      </c>
      <c r="K592" s="444">
        <v>100</v>
      </c>
      <c r="L592" s="443">
        <v>4</v>
      </c>
      <c r="M592" s="444">
        <v>100</v>
      </c>
      <c r="N592" s="471">
        <v>2</v>
      </c>
      <c r="O592" s="465">
        <v>100</v>
      </c>
      <c r="P592" s="471">
        <v>1</v>
      </c>
      <c r="Q592" s="465">
        <v>100</v>
      </c>
      <c r="R592" s="471">
        <v>10</v>
      </c>
      <c r="S592" s="465">
        <v>100</v>
      </c>
      <c r="T592" s="471">
        <v>91</v>
      </c>
      <c r="U592" s="465">
        <v>96.8</v>
      </c>
      <c r="V592" s="473" t="s">
        <v>7010</v>
      </c>
      <c r="W592" s="473" t="s">
        <v>7010</v>
      </c>
      <c r="X592" s="473" t="s">
        <v>7010</v>
      </c>
      <c r="Y592" s="473" t="s">
        <v>7010</v>
      </c>
      <c r="Z592" s="473" t="s">
        <v>7010</v>
      </c>
      <c r="AA592" s="473" t="s">
        <v>7010</v>
      </c>
      <c r="AB592" s="473" t="s">
        <v>7010</v>
      </c>
      <c r="AC592" s="473" t="s">
        <v>7010</v>
      </c>
      <c r="AD592" s="374" t="s">
        <v>9099</v>
      </c>
    </row>
    <row r="593" spans="1:30" ht="20.100000000000001" customHeight="1">
      <c r="A593" s="85"/>
      <c r="B593" s="85"/>
      <c r="C593" s="128"/>
      <c r="D593" s="85" t="s">
        <v>1959</v>
      </c>
      <c r="E593" s="128" t="s">
        <v>758</v>
      </c>
      <c r="F593" s="356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/>
      <c r="S593" s="316"/>
      <c r="T593" s="315"/>
      <c r="U593" s="316"/>
      <c r="V593" s="128"/>
      <c r="W593" s="128"/>
      <c r="X593" s="128"/>
      <c r="Y593" s="128"/>
      <c r="Z593" s="128"/>
      <c r="AA593" s="128"/>
      <c r="AB593" s="128"/>
      <c r="AC593" s="128"/>
      <c r="AD593" s="85"/>
    </row>
    <row r="594" spans="1:30" ht="20.100000000000001" customHeight="1">
      <c r="A594" s="85"/>
      <c r="B594" s="85"/>
      <c r="C594" s="128"/>
      <c r="D594" s="85" t="s">
        <v>1960</v>
      </c>
      <c r="E594" s="128"/>
      <c r="F594" s="356"/>
      <c r="G594" s="314"/>
      <c r="H594" s="356"/>
      <c r="I594" s="314"/>
      <c r="J594" s="356"/>
      <c r="K594" s="314"/>
      <c r="L594" s="356"/>
      <c r="M594" s="314"/>
      <c r="N594" s="315"/>
      <c r="O594" s="316"/>
      <c r="P594" s="315"/>
      <c r="Q594" s="316"/>
      <c r="R594" s="315"/>
      <c r="S594" s="316"/>
      <c r="T594" s="315">
        <v>3</v>
      </c>
      <c r="U594" s="316">
        <v>3.2</v>
      </c>
      <c r="V594" s="128"/>
      <c r="W594" s="128"/>
      <c r="X594" s="128"/>
      <c r="Y594" s="128"/>
      <c r="Z594" s="128"/>
      <c r="AA594" s="128"/>
      <c r="AB594" s="128"/>
      <c r="AC594" s="128"/>
      <c r="AD594" s="85"/>
    </row>
    <row r="595" spans="1:30" ht="20.100000000000001" customHeight="1">
      <c r="A595" s="476" t="s">
        <v>3177</v>
      </c>
      <c r="B595" s="476" t="s">
        <v>2026</v>
      </c>
      <c r="C595" s="473" t="s">
        <v>9068</v>
      </c>
      <c r="D595" s="476"/>
      <c r="E595" s="473"/>
      <c r="F595" s="443"/>
      <c r="G595" s="444"/>
      <c r="H595" s="443">
        <v>1</v>
      </c>
      <c r="I595" s="444">
        <v>100</v>
      </c>
      <c r="J595" s="443">
        <v>2</v>
      </c>
      <c r="K595" s="444">
        <v>100</v>
      </c>
      <c r="L595" s="443">
        <v>4</v>
      </c>
      <c r="M595" s="444">
        <v>100</v>
      </c>
      <c r="N595" s="471">
        <v>2</v>
      </c>
      <c r="O595" s="465">
        <v>100</v>
      </c>
      <c r="P595" s="471">
        <v>1</v>
      </c>
      <c r="Q595" s="465">
        <v>100</v>
      </c>
      <c r="R595" s="471">
        <v>10</v>
      </c>
      <c r="S595" s="465">
        <v>100</v>
      </c>
      <c r="T595" s="471">
        <v>91</v>
      </c>
      <c r="U595" s="465">
        <v>96.8</v>
      </c>
      <c r="V595" s="473" t="s">
        <v>7010</v>
      </c>
      <c r="W595" s="473" t="s">
        <v>7010</v>
      </c>
      <c r="X595" s="473" t="s">
        <v>7010</v>
      </c>
      <c r="Y595" s="473" t="s">
        <v>7010</v>
      </c>
      <c r="Z595" s="473" t="s">
        <v>7010</v>
      </c>
      <c r="AA595" s="473" t="s">
        <v>7010</v>
      </c>
      <c r="AB595" s="473" t="s">
        <v>7010</v>
      </c>
      <c r="AC595" s="473" t="s">
        <v>7010</v>
      </c>
      <c r="AD595" s="374" t="s">
        <v>9099</v>
      </c>
    </row>
    <row r="596" spans="1:30" ht="20.100000000000001" customHeight="1">
      <c r="A596" s="85"/>
      <c r="B596" s="85"/>
      <c r="C596" s="128"/>
      <c r="D596" s="85" t="s">
        <v>1959</v>
      </c>
      <c r="E596" s="128" t="s">
        <v>758</v>
      </c>
      <c r="F596" s="356"/>
      <c r="G596" s="314"/>
      <c r="H596" s="356"/>
      <c r="I596" s="314"/>
      <c r="J596" s="356"/>
      <c r="K596" s="314"/>
      <c r="L596" s="356"/>
      <c r="M596" s="314"/>
      <c r="N596" s="315"/>
      <c r="O596" s="316"/>
      <c r="P596" s="315"/>
      <c r="Q596" s="316"/>
      <c r="R596" s="315"/>
      <c r="S596" s="316"/>
      <c r="T596" s="315"/>
      <c r="U596" s="316"/>
      <c r="V596" s="128"/>
      <c r="W596" s="128"/>
      <c r="X596" s="128"/>
      <c r="Y596" s="128"/>
      <c r="Z596" s="128"/>
      <c r="AA596" s="128"/>
      <c r="AB596" s="128"/>
      <c r="AC596" s="128"/>
      <c r="AD596" s="85"/>
    </row>
    <row r="597" spans="1:30" ht="20.100000000000001" customHeight="1">
      <c r="A597" s="85"/>
      <c r="B597" s="85"/>
      <c r="C597" s="128"/>
      <c r="D597" s="85" t="s">
        <v>1960</v>
      </c>
      <c r="E597" s="128"/>
      <c r="F597" s="356"/>
      <c r="G597" s="314"/>
      <c r="H597" s="356"/>
      <c r="I597" s="314"/>
      <c r="J597" s="356"/>
      <c r="K597" s="314"/>
      <c r="L597" s="356"/>
      <c r="M597" s="314"/>
      <c r="N597" s="315"/>
      <c r="O597" s="316"/>
      <c r="P597" s="315"/>
      <c r="Q597" s="316"/>
      <c r="R597" s="315"/>
      <c r="S597" s="316"/>
      <c r="T597" s="315">
        <v>3</v>
      </c>
      <c r="U597" s="316">
        <v>3.2</v>
      </c>
      <c r="V597" s="128"/>
      <c r="W597" s="128"/>
      <c r="X597" s="128"/>
      <c r="Y597" s="128"/>
      <c r="Z597" s="128"/>
      <c r="AA597" s="128"/>
      <c r="AB597" s="128"/>
      <c r="AC597" s="128"/>
      <c r="AD597" s="85"/>
    </row>
    <row r="598" spans="1:30" ht="20.100000000000001" customHeight="1">
      <c r="A598" s="476" t="s">
        <v>3178</v>
      </c>
      <c r="B598" s="476" t="s">
        <v>1711</v>
      </c>
      <c r="C598" s="473" t="s">
        <v>9068</v>
      </c>
      <c r="D598" s="476" t="s">
        <v>2420</v>
      </c>
      <c r="E598" s="473" t="s">
        <v>7646</v>
      </c>
      <c r="F598" s="443"/>
      <c r="G598" s="444"/>
      <c r="H598" s="443"/>
      <c r="I598" s="444"/>
      <c r="J598" s="443"/>
      <c r="K598" s="444"/>
      <c r="L598" s="443">
        <v>1</v>
      </c>
      <c r="M598" s="444">
        <v>25</v>
      </c>
      <c r="N598" s="471"/>
      <c r="O598" s="465"/>
      <c r="P598" s="471"/>
      <c r="Q598" s="465"/>
      <c r="R598" s="471">
        <v>3</v>
      </c>
      <c r="S598" s="465">
        <v>30</v>
      </c>
      <c r="T598" s="471">
        <v>2</v>
      </c>
      <c r="U598" s="465">
        <v>2.1276595744680851</v>
      </c>
      <c r="V598" s="473" t="s">
        <v>7010</v>
      </c>
      <c r="W598" s="473" t="s">
        <v>7010</v>
      </c>
      <c r="X598" s="473" t="s">
        <v>7010</v>
      </c>
      <c r="Y598" s="473" t="s">
        <v>7010</v>
      </c>
      <c r="Z598" s="473" t="s">
        <v>7010</v>
      </c>
      <c r="AA598" s="473" t="s">
        <v>7010</v>
      </c>
      <c r="AB598" s="473" t="s">
        <v>7010</v>
      </c>
      <c r="AC598" s="473" t="s">
        <v>7010</v>
      </c>
      <c r="AD598" s="374" t="s">
        <v>9099</v>
      </c>
    </row>
    <row r="599" spans="1:30" ht="20.100000000000001" customHeight="1">
      <c r="A599" s="85"/>
      <c r="B599" s="85"/>
      <c r="C599" s="128"/>
      <c r="D599" s="85" t="s">
        <v>2421</v>
      </c>
      <c r="E599" s="128"/>
      <c r="F599" s="356"/>
      <c r="G599" s="314"/>
      <c r="H599" s="356"/>
      <c r="I599" s="314"/>
      <c r="J599" s="356"/>
      <c r="K599" s="314"/>
      <c r="L599" s="356">
        <v>1</v>
      </c>
      <c r="M599" s="314">
        <v>25</v>
      </c>
      <c r="N599" s="315"/>
      <c r="O599" s="316"/>
      <c r="P599" s="315"/>
      <c r="Q599" s="316"/>
      <c r="R599" s="315"/>
      <c r="S599" s="316"/>
      <c r="T599" s="315">
        <v>2</v>
      </c>
      <c r="U599" s="316">
        <v>2.1276595744680851</v>
      </c>
      <c r="V599" s="128"/>
      <c r="W599" s="128"/>
      <c r="X599" s="128"/>
      <c r="Y599" s="128"/>
      <c r="Z599" s="128"/>
      <c r="AA599" s="128"/>
      <c r="AB599" s="128"/>
      <c r="AC599" s="128"/>
      <c r="AD599" s="85"/>
    </row>
    <row r="600" spans="1:30" ht="20.100000000000001" customHeight="1">
      <c r="A600" s="85"/>
      <c r="B600" s="85"/>
      <c r="C600" s="128"/>
      <c r="D600" s="85" t="s">
        <v>9087</v>
      </c>
      <c r="E600" s="128"/>
      <c r="F600" s="356"/>
      <c r="G600" s="314"/>
      <c r="H600" s="356"/>
      <c r="I600" s="314"/>
      <c r="J600" s="356"/>
      <c r="K600" s="314"/>
      <c r="L600" s="356"/>
      <c r="M600" s="314"/>
      <c r="N600" s="315"/>
      <c r="O600" s="316"/>
      <c r="P600" s="315"/>
      <c r="Q600" s="316"/>
      <c r="R600" s="315"/>
      <c r="S600" s="316"/>
      <c r="T600" s="315">
        <v>4</v>
      </c>
      <c r="U600" s="316">
        <v>4.2553191489361701</v>
      </c>
      <c r="V600" s="128"/>
      <c r="W600" s="128"/>
      <c r="X600" s="128"/>
      <c r="Y600" s="128"/>
      <c r="Z600" s="128"/>
      <c r="AA600" s="128"/>
      <c r="AB600" s="128"/>
      <c r="AC600" s="128"/>
      <c r="AD600" s="85"/>
    </row>
    <row r="601" spans="1:30" ht="20.100000000000001" customHeight="1">
      <c r="A601" s="85"/>
      <c r="B601" s="85"/>
      <c r="C601" s="128"/>
      <c r="D601" s="85" t="s">
        <v>2422</v>
      </c>
      <c r="E601" s="128"/>
      <c r="F601" s="356"/>
      <c r="G601" s="314"/>
      <c r="H601" s="356"/>
      <c r="I601" s="314"/>
      <c r="J601" s="356"/>
      <c r="K601" s="314"/>
      <c r="L601" s="356"/>
      <c r="M601" s="314"/>
      <c r="N601" s="315"/>
      <c r="O601" s="316"/>
      <c r="P601" s="315"/>
      <c r="Q601" s="316"/>
      <c r="R601" s="315"/>
      <c r="S601" s="316"/>
      <c r="T601" s="315">
        <v>1</v>
      </c>
      <c r="U601" s="316">
        <v>1.0638297872340425</v>
      </c>
      <c r="V601" s="128"/>
      <c r="W601" s="128"/>
      <c r="X601" s="128"/>
      <c r="Y601" s="128"/>
      <c r="Z601" s="128"/>
      <c r="AA601" s="128"/>
      <c r="AB601" s="128"/>
      <c r="AC601" s="128"/>
      <c r="AD601" s="85"/>
    </row>
    <row r="602" spans="1:30" ht="20.100000000000001" customHeight="1">
      <c r="A602" s="85"/>
      <c r="B602" s="85"/>
      <c r="C602" s="128"/>
      <c r="D602" s="85" t="s">
        <v>2423</v>
      </c>
      <c r="E602" s="128"/>
      <c r="F602" s="356"/>
      <c r="G602" s="314"/>
      <c r="H602" s="356">
        <v>1</v>
      </c>
      <c r="I602" s="314">
        <v>100</v>
      </c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315">
        <v>10</v>
      </c>
      <c r="U602" s="316">
        <v>10.638297872340425</v>
      </c>
      <c r="V602" s="128"/>
      <c r="W602" s="128"/>
      <c r="X602" s="128"/>
      <c r="Y602" s="128"/>
      <c r="Z602" s="128"/>
      <c r="AA602" s="128"/>
      <c r="AB602" s="128"/>
      <c r="AC602" s="128"/>
      <c r="AD602" s="85"/>
    </row>
    <row r="603" spans="1:30" ht="20.100000000000001" customHeight="1">
      <c r="A603" s="85"/>
      <c r="B603" s="85"/>
      <c r="C603" s="128"/>
      <c r="D603" s="85" t="s">
        <v>9039</v>
      </c>
      <c r="E603" s="128"/>
      <c r="F603" s="356"/>
      <c r="G603" s="314"/>
      <c r="H603" s="356"/>
      <c r="I603" s="314"/>
      <c r="J603" s="356"/>
      <c r="K603" s="314"/>
      <c r="L603" s="356"/>
      <c r="M603" s="314"/>
      <c r="N603" s="315"/>
      <c r="O603" s="316"/>
      <c r="P603" s="315"/>
      <c r="Q603" s="316"/>
      <c r="R603" s="315"/>
      <c r="S603" s="316"/>
      <c r="T603" s="315">
        <v>2</v>
      </c>
      <c r="U603" s="316">
        <v>2.1276595744680851</v>
      </c>
      <c r="V603" s="128"/>
      <c r="W603" s="128"/>
      <c r="X603" s="128"/>
      <c r="Y603" s="128"/>
      <c r="Z603" s="128"/>
      <c r="AA603" s="128"/>
      <c r="AB603" s="128"/>
      <c r="AC603" s="128"/>
      <c r="AD603" s="85"/>
    </row>
    <row r="604" spans="1:30" ht="20.100000000000001" customHeight="1">
      <c r="A604" s="85"/>
      <c r="B604" s="85"/>
      <c r="C604" s="128"/>
      <c r="D604" s="85" t="s">
        <v>9088</v>
      </c>
      <c r="E604" s="128"/>
      <c r="F604" s="356"/>
      <c r="G604" s="314"/>
      <c r="H604" s="356"/>
      <c r="I604" s="314"/>
      <c r="J604" s="356"/>
      <c r="K604" s="314"/>
      <c r="L604" s="356"/>
      <c r="M604" s="314"/>
      <c r="N604" s="315"/>
      <c r="O604" s="316"/>
      <c r="P604" s="315"/>
      <c r="Q604" s="316"/>
      <c r="R604" s="315"/>
      <c r="S604" s="316"/>
      <c r="T604" s="315">
        <v>8</v>
      </c>
      <c r="U604" s="316">
        <v>8.5106382978723403</v>
      </c>
      <c r="V604" s="128"/>
      <c r="W604" s="128"/>
      <c r="X604" s="128"/>
      <c r="Y604" s="128"/>
      <c r="Z604" s="128"/>
      <c r="AA604" s="128"/>
      <c r="AB604" s="128"/>
      <c r="AC604" s="128"/>
      <c r="AD604" s="85"/>
    </row>
    <row r="605" spans="1:30" ht="20.100000000000001" customHeight="1">
      <c r="A605" s="85"/>
      <c r="B605" s="85"/>
      <c r="C605" s="128"/>
      <c r="D605" s="85" t="s">
        <v>9089</v>
      </c>
      <c r="E605" s="128"/>
      <c r="F605" s="356"/>
      <c r="G605" s="314"/>
      <c r="H605" s="356"/>
      <c r="I605" s="314"/>
      <c r="J605" s="356"/>
      <c r="K605" s="314"/>
      <c r="L605" s="356"/>
      <c r="M605" s="314"/>
      <c r="N605" s="315">
        <v>1</v>
      </c>
      <c r="O605" s="316">
        <v>50</v>
      </c>
      <c r="P605" s="315"/>
      <c r="Q605" s="316"/>
      <c r="R605" s="315"/>
      <c r="S605" s="316"/>
      <c r="T605" s="315">
        <v>21</v>
      </c>
      <c r="U605" s="316">
        <v>22.340425531914892</v>
      </c>
      <c r="V605" s="128"/>
      <c r="W605" s="128"/>
      <c r="X605" s="128"/>
      <c r="Y605" s="128"/>
      <c r="Z605" s="128"/>
      <c r="AA605" s="128"/>
      <c r="AB605" s="128"/>
      <c r="AC605" s="128"/>
      <c r="AD605" s="85"/>
    </row>
    <row r="606" spans="1:30" ht="20.100000000000001" customHeight="1">
      <c r="A606" s="85"/>
      <c r="B606" s="85"/>
      <c r="C606" s="128"/>
      <c r="D606" s="85" t="s">
        <v>9040</v>
      </c>
      <c r="E606" s="128"/>
      <c r="F606" s="356"/>
      <c r="G606" s="314"/>
      <c r="H606" s="356"/>
      <c r="I606" s="314"/>
      <c r="J606" s="356"/>
      <c r="K606" s="314"/>
      <c r="L606" s="356">
        <v>1</v>
      </c>
      <c r="M606" s="314">
        <v>25</v>
      </c>
      <c r="N606" s="315">
        <v>1</v>
      </c>
      <c r="O606" s="316">
        <v>50</v>
      </c>
      <c r="P606" s="315">
        <v>1</v>
      </c>
      <c r="Q606" s="316">
        <v>100</v>
      </c>
      <c r="R606" s="315">
        <v>1</v>
      </c>
      <c r="S606" s="316">
        <v>10</v>
      </c>
      <c r="T606" s="315">
        <v>19</v>
      </c>
      <c r="U606" s="316">
        <v>20.212765957446809</v>
      </c>
      <c r="V606" s="128"/>
      <c r="W606" s="128"/>
      <c r="X606" s="128"/>
      <c r="Y606" s="128"/>
      <c r="Z606" s="128"/>
      <c r="AA606" s="128"/>
      <c r="AB606" s="128"/>
      <c r="AC606" s="128"/>
      <c r="AD606" s="85"/>
    </row>
    <row r="607" spans="1:30" ht="20.100000000000001" customHeight="1">
      <c r="A607" s="85"/>
      <c r="B607" s="85"/>
      <c r="C607" s="128"/>
      <c r="D607" s="85" t="s">
        <v>9090</v>
      </c>
      <c r="E607" s="128"/>
      <c r="F607" s="356"/>
      <c r="G607" s="314"/>
      <c r="H607" s="356"/>
      <c r="I607" s="314"/>
      <c r="J607" s="356"/>
      <c r="K607" s="314"/>
      <c r="L607" s="356"/>
      <c r="M607" s="314"/>
      <c r="N607" s="315"/>
      <c r="O607" s="316"/>
      <c r="P607" s="315"/>
      <c r="Q607" s="316"/>
      <c r="R607" s="315">
        <v>2</v>
      </c>
      <c r="S607" s="316">
        <v>20</v>
      </c>
      <c r="T607" s="315">
        <v>5</v>
      </c>
      <c r="U607" s="316">
        <v>5.3191489361702127</v>
      </c>
      <c r="V607" s="128"/>
      <c r="W607" s="128"/>
      <c r="X607" s="128"/>
      <c r="Y607" s="128"/>
      <c r="Z607" s="128"/>
      <c r="AA607" s="128"/>
      <c r="AB607" s="128"/>
      <c r="AC607" s="128"/>
      <c r="AD607" s="85"/>
    </row>
    <row r="608" spans="1:30" ht="20.100000000000001" customHeight="1">
      <c r="A608" s="85"/>
      <c r="B608" s="85"/>
      <c r="C608" s="128"/>
      <c r="D608" s="85" t="s">
        <v>9091</v>
      </c>
      <c r="E608" s="128"/>
      <c r="F608" s="356"/>
      <c r="G608" s="314"/>
      <c r="H608" s="356"/>
      <c r="I608" s="314"/>
      <c r="J608" s="356">
        <v>1</v>
      </c>
      <c r="K608" s="314">
        <v>50</v>
      </c>
      <c r="L608" s="356"/>
      <c r="M608" s="314"/>
      <c r="N608" s="315"/>
      <c r="O608" s="316"/>
      <c r="P608" s="315"/>
      <c r="Q608" s="316"/>
      <c r="R608" s="315"/>
      <c r="S608" s="316"/>
      <c r="T608" s="315">
        <v>6</v>
      </c>
      <c r="U608" s="316">
        <v>6.3829787234042552</v>
      </c>
      <c r="V608" s="128"/>
      <c r="W608" s="128"/>
      <c r="X608" s="128"/>
      <c r="Y608" s="128"/>
      <c r="Z608" s="128"/>
      <c r="AA608" s="128"/>
      <c r="AB608" s="128"/>
      <c r="AC608" s="128"/>
      <c r="AD608" s="85"/>
    </row>
    <row r="609" spans="1:30" ht="20.100000000000001" customHeight="1">
      <c r="A609" s="85"/>
      <c r="B609" s="85"/>
      <c r="C609" s="128"/>
      <c r="D609" s="85" t="s">
        <v>9092</v>
      </c>
      <c r="E609" s="128"/>
      <c r="F609" s="356"/>
      <c r="G609" s="314"/>
      <c r="H609" s="356"/>
      <c r="I609" s="314"/>
      <c r="J609" s="356"/>
      <c r="K609" s="314"/>
      <c r="L609" s="356"/>
      <c r="M609" s="314"/>
      <c r="N609" s="315"/>
      <c r="O609" s="316"/>
      <c r="P609" s="315"/>
      <c r="Q609" s="316"/>
      <c r="R609" s="315">
        <v>2</v>
      </c>
      <c r="S609" s="316">
        <v>20</v>
      </c>
      <c r="T609" s="315">
        <v>2</v>
      </c>
      <c r="U609" s="316">
        <v>2.1276595744680851</v>
      </c>
      <c r="V609" s="128"/>
      <c r="W609" s="128"/>
      <c r="X609" s="128"/>
      <c r="Y609" s="128"/>
      <c r="Z609" s="128"/>
      <c r="AA609" s="128"/>
      <c r="AB609" s="128"/>
      <c r="AC609" s="128"/>
      <c r="AD609" s="85"/>
    </row>
    <row r="610" spans="1:30" ht="20.100000000000001" customHeight="1">
      <c r="A610" s="85"/>
      <c r="B610" s="85"/>
      <c r="C610" s="128"/>
      <c r="D610" s="85" t="s">
        <v>9093</v>
      </c>
      <c r="E610" s="128"/>
      <c r="F610" s="356"/>
      <c r="G610" s="314"/>
      <c r="H610" s="356"/>
      <c r="I610" s="314"/>
      <c r="J610" s="356"/>
      <c r="K610" s="314"/>
      <c r="L610" s="356"/>
      <c r="M610" s="314"/>
      <c r="N610" s="315"/>
      <c r="O610" s="316"/>
      <c r="P610" s="315"/>
      <c r="Q610" s="316"/>
      <c r="R610" s="315"/>
      <c r="S610" s="316"/>
      <c r="T610" s="315"/>
      <c r="U610" s="316"/>
      <c r="V610" s="128"/>
      <c r="W610" s="128"/>
      <c r="X610" s="128"/>
      <c r="Y610" s="128"/>
      <c r="Z610" s="128"/>
      <c r="AA610" s="128"/>
      <c r="AB610" s="128"/>
      <c r="AC610" s="128"/>
      <c r="AD610" s="85"/>
    </row>
    <row r="611" spans="1:30" ht="20.100000000000001" customHeight="1">
      <c r="A611" s="85"/>
      <c r="B611" s="85"/>
      <c r="C611" s="128"/>
      <c r="D611" s="85" t="s">
        <v>3232</v>
      </c>
      <c r="E611" s="128"/>
      <c r="F611" s="356"/>
      <c r="G611" s="314"/>
      <c r="H611" s="356"/>
      <c r="I611" s="314"/>
      <c r="J611" s="356"/>
      <c r="K611" s="314"/>
      <c r="L611" s="356"/>
      <c r="M611" s="314"/>
      <c r="N611" s="315"/>
      <c r="O611" s="316"/>
      <c r="P611" s="315"/>
      <c r="Q611" s="316"/>
      <c r="R611" s="315"/>
      <c r="S611" s="316"/>
      <c r="T611" s="315">
        <v>4</v>
      </c>
      <c r="U611" s="316">
        <v>4.2553191489361701</v>
      </c>
      <c r="V611" s="128"/>
      <c r="W611" s="128"/>
      <c r="X611" s="128"/>
      <c r="Y611" s="128"/>
      <c r="Z611" s="128"/>
      <c r="AA611" s="128"/>
      <c r="AB611" s="128"/>
      <c r="AC611" s="128"/>
      <c r="AD611" s="85"/>
    </row>
    <row r="612" spans="1:30" ht="20.100000000000001" customHeight="1">
      <c r="A612" s="85"/>
      <c r="B612" s="85"/>
      <c r="C612" s="128"/>
      <c r="D612" s="85" t="s">
        <v>9041</v>
      </c>
      <c r="E612" s="128"/>
      <c r="F612" s="356"/>
      <c r="G612" s="314"/>
      <c r="H612" s="356"/>
      <c r="I612" s="314"/>
      <c r="J612" s="356"/>
      <c r="K612" s="314"/>
      <c r="L612" s="356"/>
      <c r="M612" s="314"/>
      <c r="N612" s="315"/>
      <c r="O612" s="316"/>
      <c r="P612" s="315"/>
      <c r="Q612" s="316"/>
      <c r="R612" s="315">
        <v>1</v>
      </c>
      <c r="S612" s="316">
        <v>10</v>
      </c>
      <c r="T612" s="315">
        <v>1</v>
      </c>
      <c r="U612" s="316">
        <v>1.0638297872340425</v>
      </c>
      <c r="V612" s="128"/>
      <c r="W612" s="128"/>
      <c r="X612" s="128"/>
      <c r="Y612" s="128"/>
      <c r="Z612" s="128"/>
      <c r="AA612" s="128"/>
      <c r="AB612" s="128"/>
      <c r="AC612" s="128"/>
      <c r="AD612" s="85"/>
    </row>
    <row r="613" spans="1:30" ht="20.100000000000001" customHeight="1">
      <c r="A613" s="85"/>
      <c r="B613" s="85"/>
      <c r="C613" s="128"/>
      <c r="D613" s="85" t="s">
        <v>9094</v>
      </c>
      <c r="E613" s="128"/>
      <c r="F613" s="356"/>
      <c r="G613" s="314"/>
      <c r="H613" s="356"/>
      <c r="I613" s="314"/>
      <c r="J613" s="356"/>
      <c r="K613" s="314"/>
      <c r="L613" s="356">
        <v>1</v>
      </c>
      <c r="M613" s="314">
        <v>25</v>
      </c>
      <c r="N613" s="315"/>
      <c r="O613" s="316"/>
      <c r="P613" s="315"/>
      <c r="Q613" s="316"/>
      <c r="R613" s="315"/>
      <c r="S613" s="316"/>
      <c r="T613" s="315">
        <v>1</v>
      </c>
      <c r="U613" s="316">
        <v>1.0638297872340425</v>
      </c>
      <c r="V613" s="128"/>
      <c r="W613" s="128"/>
      <c r="X613" s="128"/>
      <c r="Y613" s="128"/>
      <c r="Z613" s="128"/>
      <c r="AA613" s="128"/>
      <c r="AB613" s="128"/>
      <c r="AC613" s="128"/>
      <c r="AD613" s="85"/>
    </row>
    <row r="614" spans="1:30" ht="20.100000000000001" customHeight="1">
      <c r="A614" s="85"/>
      <c r="B614" s="85"/>
      <c r="C614" s="128"/>
      <c r="D614" s="85" t="s">
        <v>3231</v>
      </c>
      <c r="E614" s="128"/>
      <c r="F614" s="356"/>
      <c r="G614" s="314"/>
      <c r="H614" s="356"/>
      <c r="I614" s="314"/>
      <c r="J614" s="356">
        <v>1</v>
      </c>
      <c r="K614" s="314">
        <v>50</v>
      </c>
      <c r="L614" s="356"/>
      <c r="M614" s="314"/>
      <c r="N614" s="315"/>
      <c r="O614" s="316"/>
      <c r="P614" s="315"/>
      <c r="Q614" s="316"/>
      <c r="R614" s="315"/>
      <c r="S614" s="316"/>
      <c r="T614" s="315">
        <v>2</v>
      </c>
      <c r="U614" s="316">
        <v>2.1276595744680851</v>
      </c>
      <c r="V614" s="128"/>
      <c r="W614" s="128"/>
      <c r="X614" s="128"/>
      <c r="Y614" s="128"/>
      <c r="Z614" s="128"/>
      <c r="AA614" s="128"/>
      <c r="AB614" s="128"/>
      <c r="AC614" s="128"/>
      <c r="AD614" s="85"/>
    </row>
    <row r="615" spans="1:30" ht="20.100000000000001" customHeight="1">
      <c r="A615" s="85"/>
      <c r="B615" s="85"/>
      <c r="C615" s="128"/>
      <c r="D615" s="85" t="s">
        <v>9042</v>
      </c>
      <c r="E615" s="128"/>
      <c r="F615" s="356"/>
      <c r="G615" s="314"/>
      <c r="H615" s="356"/>
      <c r="I615" s="314"/>
      <c r="J615" s="356"/>
      <c r="K615" s="314"/>
      <c r="L615" s="356"/>
      <c r="M615" s="314"/>
      <c r="N615" s="315"/>
      <c r="O615" s="316"/>
      <c r="P615" s="315"/>
      <c r="Q615" s="316"/>
      <c r="R615" s="315"/>
      <c r="S615" s="316"/>
      <c r="T615" s="315">
        <v>2</v>
      </c>
      <c r="U615" s="316">
        <v>2.1276595744680851</v>
      </c>
      <c r="V615" s="128"/>
      <c r="W615" s="128"/>
      <c r="X615" s="128"/>
      <c r="Y615" s="128"/>
      <c r="Z615" s="128"/>
      <c r="AA615" s="128"/>
      <c r="AB615" s="128"/>
      <c r="AC615" s="128"/>
      <c r="AD615" s="85"/>
    </row>
    <row r="616" spans="1:30" ht="20.100000000000001" customHeight="1">
      <c r="A616" s="85"/>
      <c r="B616" s="85"/>
      <c r="C616" s="128"/>
      <c r="D616" s="85" t="s">
        <v>3230</v>
      </c>
      <c r="E616" s="128"/>
      <c r="F616" s="356"/>
      <c r="G616" s="509"/>
      <c r="H616" s="356"/>
      <c r="J616" s="356"/>
      <c r="L616" s="356"/>
      <c r="M616" s="314"/>
      <c r="N616" s="315"/>
      <c r="O616" s="316"/>
      <c r="P616" s="315"/>
      <c r="Q616" s="316"/>
      <c r="R616" s="315">
        <v>1</v>
      </c>
      <c r="S616" s="316">
        <v>10</v>
      </c>
      <c r="T616" s="315">
        <v>2</v>
      </c>
      <c r="U616" s="316">
        <v>2.1276595744680851</v>
      </c>
      <c r="V616" s="128"/>
      <c r="W616" s="128"/>
      <c r="X616" s="128"/>
      <c r="Y616" s="128"/>
      <c r="Z616" s="128"/>
      <c r="AA616" s="128"/>
      <c r="AB616" s="128"/>
      <c r="AC616" s="128"/>
      <c r="AD616" s="85"/>
    </row>
    <row r="617" spans="1:30" ht="20.100000000000001" customHeight="1">
      <c r="A617" s="85"/>
      <c r="B617" s="85"/>
      <c r="C617" s="128"/>
      <c r="D617" s="85" t="s">
        <v>1959</v>
      </c>
      <c r="E617" s="128"/>
      <c r="F617" s="356"/>
      <c r="G617" s="314"/>
      <c r="H617" s="356"/>
      <c r="I617" s="314"/>
      <c r="J617" s="356"/>
      <c r="K617" s="314"/>
      <c r="L617" s="356"/>
      <c r="M617" s="314"/>
      <c r="N617" s="315"/>
      <c r="O617" s="316"/>
      <c r="P617" s="315"/>
      <c r="Q617" s="316"/>
      <c r="R617" s="315"/>
      <c r="S617" s="316"/>
      <c r="T617" s="315"/>
      <c r="U617" s="316"/>
      <c r="V617" s="128"/>
      <c r="W617" s="128"/>
      <c r="X617" s="128"/>
      <c r="Y617" s="128"/>
      <c r="Z617" s="128"/>
      <c r="AA617" s="128"/>
      <c r="AB617" s="128"/>
      <c r="AC617" s="128"/>
      <c r="AD617" s="85"/>
    </row>
    <row r="618" spans="1:30" ht="20.100000000000001" customHeight="1">
      <c r="A618" s="85"/>
      <c r="B618" s="85"/>
      <c r="C618" s="128"/>
      <c r="D618" s="85" t="s">
        <v>1960</v>
      </c>
      <c r="E618" s="128"/>
      <c r="F618" s="356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/>
      <c r="U618" s="316"/>
      <c r="V618" s="128"/>
      <c r="W618" s="128"/>
      <c r="X618" s="128"/>
      <c r="Y618" s="128"/>
      <c r="Z618" s="128"/>
      <c r="AA618" s="128"/>
      <c r="AB618" s="128"/>
      <c r="AC618" s="128"/>
      <c r="AD618" s="85"/>
    </row>
    <row r="619" spans="1:30" ht="20.100000000000001" customHeight="1">
      <c r="A619" s="476" t="s">
        <v>3179</v>
      </c>
      <c r="B619" s="476" t="s">
        <v>1712</v>
      </c>
      <c r="C619" s="473" t="s">
        <v>3217</v>
      </c>
      <c r="D619" s="476"/>
      <c r="E619" s="473"/>
      <c r="F619" s="443"/>
      <c r="G619" s="444"/>
      <c r="H619" s="443"/>
      <c r="I619" s="444"/>
      <c r="J619" s="443"/>
      <c r="K619" s="444"/>
      <c r="L619" s="443"/>
      <c r="M619" s="444"/>
      <c r="N619" s="471"/>
      <c r="O619" s="465"/>
      <c r="P619" s="471"/>
      <c r="Q619" s="465"/>
      <c r="R619" s="471">
        <v>1</v>
      </c>
      <c r="S619" s="465">
        <v>100</v>
      </c>
      <c r="T619" s="471">
        <v>2</v>
      </c>
      <c r="U619" s="465">
        <v>100</v>
      </c>
      <c r="V619" s="473" t="s">
        <v>7010</v>
      </c>
      <c r="W619" s="473" t="s">
        <v>7010</v>
      </c>
      <c r="X619" s="473" t="s">
        <v>7010</v>
      </c>
      <c r="Y619" s="473" t="s">
        <v>7010</v>
      </c>
      <c r="Z619" s="473" t="s">
        <v>7010</v>
      </c>
      <c r="AA619" s="473" t="s">
        <v>7010</v>
      </c>
      <c r="AB619" s="473" t="s">
        <v>7010</v>
      </c>
      <c r="AC619" s="473" t="s">
        <v>7010</v>
      </c>
      <c r="AD619" s="476"/>
    </row>
    <row r="620" spans="1:30" ht="20.100000000000001" customHeight="1">
      <c r="A620" s="476" t="s">
        <v>3180</v>
      </c>
      <c r="B620" s="476" t="s">
        <v>1713</v>
      </c>
      <c r="C620" s="473" t="s">
        <v>9068</v>
      </c>
      <c r="D620" s="476" t="s">
        <v>3240</v>
      </c>
      <c r="E620" s="473" t="s">
        <v>7351</v>
      </c>
      <c r="F620" s="443"/>
      <c r="G620" s="444"/>
      <c r="H620" s="443"/>
      <c r="I620" s="444"/>
      <c r="J620" s="443"/>
      <c r="K620" s="444"/>
      <c r="L620" s="443"/>
      <c r="M620" s="444"/>
      <c r="N620" s="471"/>
      <c r="O620" s="465"/>
      <c r="P620" s="471"/>
      <c r="Q620" s="465"/>
      <c r="R620" s="471">
        <v>1</v>
      </c>
      <c r="S620" s="465">
        <v>10</v>
      </c>
      <c r="T620" s="471">
        <v>4</v>
      </c>
      <c r="U620" s="465">
        <v>4.2553191489361701</v>
      </c>
      <c r="V620" s="473" t="s">
        <v>7010</v>
      </c>
      <c r="W620" s="473" t="s">
        <v>7010</v>
      </c>
      <c r="X620" s="473" t="s">
        <v>7010</v>
      </c>
      <c r="Y620" s="473" t="s">
        <v>7010</v>
      </c>
      <c r="Z620" s="473" t="s">
        <v>7010</v>
      </c>
      <c r="AA620" s="473" t="s">
        <v>7010</v>
      </c>
      <c r="AB620" s="473" t="s">
        <v>7010</v>
      </c>
      <c r="AC620" s="473" t="s">
        <v>7010</v>
      </c>
      <c r="AD620" s="374" t="s">
        <v>9099</v>
      </c>
    </row>
    <row r="621" spans="1:30" ht="20.100000000000001" customHeight="1">
      <c r="A621" s="85"/>
      <c r="B621" s="85"/>
      <c r="C621" s="128"/>
      <c r="D621" s="85" t="s">
        <v>9047</v>
      </c>
      <c r="E621" s="128"/>
      <c r="F621" s="356"/>
      <c r="G621" s="314"/>
      <c r="H621" s="356">
        <v>1</v>
      </c>
      <c r="I621" s="314">
        <v>100</v>
      </c>
      <c r="J621" s="356">
        <v>1</v>
      </c>
      <c r="K621" s="314">
        <v>50</v>
      </c>
      <c r="L621" s="356">
        <v>4</v>
      </c>
      <c r="M621" s="314">
        <v>100</v>
      </c>
      <c r="N621" s="315">
        <v>2</v>
      </c>
      <c r="O621" s="316">
        <v>100</v>
      </c>
      <c r="P621" s="315"/>
      <c r="Q621" s="316"/>
      <c r="R621" s="315">
        <v>6</v>
      </c>
      <c r="S621" s="316">
        <v>60</v>
      </c>
      <c r="T621" s="315">
        <v>34</v>
      </c>
      <c r="U621" s="316">
        <v>36.170212765957444</v>
      </c>
      <c r="V621" s="128"/>
      <c r="W621" s="128"/>
      <c r="X621" s="128"/>
      <c r="Y621" s="128"/>
      <c r="Z621" s="128"/>
      <c r="AA621" s="128"/>
      <c r="AB621" s="128"/>
      <c r="AC621" s="128"/>
      <c r="AD621" s="85"/>
    </row>
    <row r="622" spans="1:30" ht="20.100000000000001" customHeight="1">
      <c r="A622" s="85"/>
      <c r="B622" s="85"/>
      <c r="C622" s="128"/>
      <c r="D622" s="85" t="s">
        <v>3241</v>
      </c>
      <c r="E622" s="128"/>
      <c r="F622" s="356"/>
      <c r="G622" s="314"/>
      <c r="H622" s="356"/>
      <c r="I622" s="314"/>
      <c r="J622" s="356">
        <v>1</v>
      </c>
      <c r="K622" s="314">
        <v>50</v>
      </c>
      <c r="L622" s="356"/>
      <c r="M622" s="314"/>
      <c r="N622" s="315"/>
      <c r="O622" s="316"/>
      <c r="P622" s="315">
        <v>1</v>
      </c>
      <c r="Q622" s="316">
        <v>100</v>
      </c>
      <c r="R622" s="315">
        <v>3</v>
      </c>
      <c r="S622" s="316">
        <v>30</v>
      </c>
      <c r="T622" s="315">
        <v>51</v>
      </c>
      <c r="U622" s="316">
        <v>54.255319148936174</v>
      </c>
      <c r="V622" s="128"/>
      <c r="W622" s="128"/>
      <c r="X622" s="128"/>
      <c r="Y622" s="128"/>
      <c r="Z622" s="128"/>
      <c r="AA622" s="128"/>
      <c r="AB622" s="128"/>
      <c r="AC622" s="128"/>
      <c r="AD622" s="85"/>
    </row>
    <row r="623" spans="1:30" ht="20.100000000000001" customHeight="1">
      <c r="A623" s="85"/>
      <c r="B623" s="85"/>
      <c r="C623" s="128"/>
      <c r="D623" s="85" t="s">
        <v>9100</v>
      </c>
      <c r="E623" s="128"/>
      <c r="F623" s="356"/>
      <c r="G623" s="314"/>
      <c r="H623" s="356"/>
      <c r="I623" s="314"/>
      <c r="J623" s="356"/>
      <c r="K623" s="314"/>
      <c r="L623" s="356"/>
      <c r="M623" s="314"/>
      <c r="N623" s="315"/>
      <c r="O623" s="316"/>
      <c r="P623" s="315"/>
      <c r="Q623" s="316"/>
      <c r="R623" s="315"/>
      <c r="S623" s="316"/>
      <c r="T623" s="315">
        <v>5</v>
      </c>
      <c r="U623" s="316">
        <v>5.3191489361702127</v>
      </c>
      <c r="V623" s="128"/>
      <c r="W623" s="128"/>
      <c r="X623" s="128"/>
      <c r="Y623" s="128"/>
      <c r="Z623" s="128"/>
      <c r="AA623" s="128"/>
      <c r="AB623" s="128"/>
      <c r="AC623" s="128"/>
      <c r="AD623" s="85"/>
    </row>
    <row r="624" spans="1:30" ht="20.100000000000001" customHeight="1">
      <c r="A624" s="85"/>
      <c r="B624" s="85"/>
      <c r="C624" s="128"/>
      <c r="D624" s="85" t="s">
        <v>1861</v>
      </c>
      <c r="E624" s="128"/>
      <c r="F624" s="356"/>
      <c r="G624" s="314"/>
      <c r="H624" s="356"/>
      <c r="I624" s="314"/>
      <c r="J624" s="356"/>
      <c r="K624" s="314"/>
      <c r="L624" s="356"/>
      <c r="M624" s="314"/>
      <c r="N624" s="315"/>
      <c r="O624" s="316"/>
      <c r="P624" s="315"/>
      <c r="Q624" s="316"/>
      <c r="R624" s="315"/>
      <c r="S624" s="316"/>
      <c r="T624" s="315"/>
      <c r="U624" s="316"/>
      <c r="V624" s="128"/>
      <c r="W624" s="128"/>
      <c r="X624" s="128"/>
      <c r="Y624" s="128"/>
      <c r="Z624" s="128"/>
      <c r="AA624" s="128"/>
      <c r="AB624" s="128"/>
      <c r="AC624" s="128"/>
      <c r="AD624" s="85"/>
    </row>
    <row r="625" spans="1:30" ht="20.100000000000001" customHeight="1">
      <c r="A625" s="85"/>
      <c r="B625" s="85"/>
      <c r="C625" s="128"/>
      <c r="D625" s="85" t="s">
        <v>1862</v>
      </c>
      <c r="E625" s="128"/>
      <c r="F625" s="356"/>
      <c r="G625" s="314"/>
      <c r="H625" s="356"/>
      <c r="I625" s="314"/>
      <c r="J625" s="356"/>
      <c r="K625" s="314"/>
      <c r="L625" s="356"/>
      <c r="M625" s="314"/>
      <c r="N625" s="315"/>
      <c r="O625" s="316"/>
      <c r="P625" s="315"/>
      <c r="Q625" s="316"/>
      <c r="R625" s="315"/>
      <c r="S625" s="316"/>
      <c r="T625" s="315"/>
      <c r="U625" s="316"/>
      <c r="V625" s="128"/>
      <c r="W625" s="128"/>
      <c r="X625" s="128"/>
      <c r="Y625" s="128"/>
      <c r="Z625" s="128"/>
      <c r="AA625" s="128"/>
      <c r="AB625" s="128"/>
      <c r="AC625" s="128"/>
      <c r="AD625" s="85"/>
    </row>
    <row r="626" spans="1:30" ht="20.100000000000001" customHeight="1">
      <c r="A626" s="476" t="s">
        <v>3181</v>
      </c>
      <c r="B626" s="476" t="s">
        <v>1714</v>
      </c>
      <c r="C626" s="473" t="s">
        <v>3218</v>
      </c>
      <c r="D626" s="476"/>
      <c r="E626" s="473"/>
      <c r="F626" s="443"/>
      <c r="G626" s="444"/>
      <c r="H626" s="443"/>
      <c r="I626" s="444"/>
      <c r="J626" s="443"/>
      <c r="K626" s="444"/>
      <c r="L626" s="443"/>
      <c r="M626" s="444"/>
      <c r="N626" s="471"/>
      <c r="O626" s="465"/>
      <c r="P626" s="471"/>
      <c r="Q626" s="465"/>
      <c r="R626" s="471"/>
      <c r="S626" s="465"/>
      <c r="T626" s="471">
        <v>5</v>
      </c>
      <c r="U626" s="465">
        <v>100</v>
      </c>
      <c r="V626" s="473" t="s">
        <v>7010</v>
      </c>
      <c r="W626" s="473" t="s">
        <v>7010</v>
      </c>
      <c r="X626" s="473" t="s">
        <v>7010</v>
      </c>
      <c r="Y626" s="473" t="s">
        <v>7010</v>
      </c>
      <c r="Z626" s="473" t="s">
        <v>7010</v>
      </c>
      <c r="AA626" s="473" t="s">
        <v>7010</v>
      </c>
      <c r="AB626" s="473" t="s">
        <v>7010</v>
      </c>
      <c r="AC626" s="473" t="s">
        <v>7010</v>
      </c>
      <c r="AD626" s="476"/>
    </row>
    <row r="627" spans="1:30" ht="20.100000000000001" customHeight="1">
      <c r="A627" s="476" t="s">
        <v>3182</v>
      </c>
      <c r="B627" s="476" t="s">
        <v>1715</v>
      </c>
      <c r="C627" s="473" t="s">
        <v>3219</v>
      </c>
      <c r="D627" s="476" t="s">
        <v>9048</v>
      </c>
      <c r="E627" s="473" t="s">
        <v>7351</v>
      </c>
      <c r="F627" s="443"/>
      <c r="G627" s="444"/>
      <c r="H627" s="443"/>
      <c r="I627" s="444"/>
      <c r="J627" s="443"/>
      <c r="K627" s="444"/>
      <c r="L627" s="443"/>
      <c r="M627" s="444"/>
      <c r="N627" s="471"/>
      <c r="O627" s="465"/>
      <c r="P627" s="471"/>
      <c r="Q627" s="465"/>
      <c r="R627" s="471"/>
      <c r="S627" s="465"/>
      <c r="T627" s="471">
        <v>2</v>
      </c>
      <c r="U627" s="465">
        <v>50</v>
      </c>
      <c r="V627" s="473" t="s">
        <v>7010</v>
      </c>
      <c r="W627" s="473" t="s">
        <v>7010</v>
      </c>
      <c r="X627" s="473" t="s">
        <v>7010</v>
      </c>
      <c r="Y627" s="473" t="s">
        <v>7010</v>
      </c>
      <c r="Z627" s="473" t="s">
        <v>7010</v>
      </c>
      <c r="AA627" s="473" t="s">
        <v>7010</v>
      </c>
      <c r="AB627" s="473" t="s">
        <v>7010</v>
      </c>
      <c r="AC627" s="473" t="s">
        <v>7010</v>
      </c>
      <c r="AD627" s="374" t="s">
        <v>9099</v>
      </c>
    </row>
    <row r="628" spans="1:30" ht="20.100000000000001" customHeight="1">
      <c r="A628" s="85"/>
      <c r="B628" s="85"/>
      <c r="C628" s="128"/>
      <c r="D628" s="85" t="s">
        <v>9049</v>
      </c>
      <c r="E628" s="128"/>
      <c r="F628" s="356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>
        <v>1</v>
      </c>
      <c r="S628" s="316">
        <v>100</v>
      </c>
      <c r="T628" s="315">
        <v>2</v>
      </c>
      <c r="U628" s="316">
        <v>50</v>
      </c>
      <c r="V628" s="128"/>
      <c r="W628" s="128"/>
      <c r="X628" s="128"/>
      <c r="Y628" s="128"/>
      <c r="Z628" s="128"/>
      <c r="AA628" s="128"/>
      <c r="AB628" s="128"/>
      <c r="AC628" s="128"/>
      <c r="AD628" s="85"/>
    </row>
    <row r="629" spans="1:30" ht="20.100000000000001" customHeight="1">
      <c r="A629" s="85"/>
      <c r="B629" s="85"/>
      <c r="C629" s="128"/>
      <c r="D629" s="85" t="s">
        <v>9050</v>
      </c>
      <c r="E629" s="128"/>
      <c r="F629" s="356"/>
      <c r="G629" s="314"/>
      <c r="H629" s="356"/>
      <c r="I629" s="314"/>
      <c r="J629" s="356"/>
      <c r="K629" s="314"/>
      <c r="L629" s="356"/>
      <c r="M629" s="314"/>
      <c r="N629" s="315"/>
      <c r="O629" s="316"/>
      <c r="P629" s="315"/>
      <c r="Q629" s="316"/>
      <c r="R629" s="315"/>
      <c r="S629" s="316"/>
      <c r="T629" s="315"/>
      <c r="U629" s="316"/>
      <c r="V629" s="128"/>
      <c r="W629" s="128"/>
      <c r="X629" s="128"/>
      <c r="Y629" s="128"/>
      <c r="Z629" s="128"/>
      <c r="AA629" s="128"/>
      <c r="AB629" s="128"/>
      <c r="AC629" s="128"/>
      <c r="AD629" s="85"/>
    </row>
    <row r="630" spans="1:30" ht="20.100000000000001" customHeight="1">
      <c r="A630" s="85"/>
      <c r="B630" s="85"/>
      <c r="C630" s="128"/>
      <c r="D630" s="85" t="s">
        <v>9100</v>
      </c>
      <c r="E630" s="128"/>
      <c r="F630" s="356"/>
      <c r="G630" s="314"/>
      <c r="H630" s="356"/>
      <c r="I630" s="314"/>
      <c r="J630" s="356"/>
      <c r="K630" s="314"/>
      <c r="L630" s="356"/>
      <c r="M630" s="314"/>
      <c r="N630" s="315"/>
      <c r="O630" s="316"/>
      <c r="P630" s="315"/>
      <c r="Q630" s="316"/>
      <c r="R630" s="315"/>
      <c r="S630" s="316"/>
      <c r="T630" s="315"/>
      <c r="U630" s="316"/>
      <c r="V630" s="128"/>
      <c r="W630" s="128"/>
      <c r="X630" s="128"/>
      <c r="Y630" s="128"/>
      <c r="Z630" s="128"/>
      <c r="AA630" s="128"/>
      <c r="AB630" s="128"/>
      <c r="AC630" s="128"/>
      <c r="AD630" s="85"/>
    </row>
    <row r="631" spans="1:30" ht="20.100000000000001" customHeight="1">
      <c r="A631" s="85"/>
      <c r="B631" s="85"/>
      <c r="C631" s="128"/>
      <c r="D631" s="85" t="s">
        <v>1861</v>
      </c>
      <c r="E631" s="128"/>
      <c r="F631" s="356"/>
      <c r="G631" s="314"/>
      <c r="H631" s="356"/>
      <c r="I631" s="314"/>
      <c r="J631" s="356"/>
      <c r="K631" s="314"/>
      <c r="L631" s="356"/>
      <c r="M631" s="314"/>
      <c r="N631" s="315"/>
      <c r="O631" s="316"/>
      <c r="P631" s="315"/>
      <c r="Q631" s="316"/>
      <c r="R631" s="315"/>
      <c r="S631" s="316"/>
      <c r="T631" s="315"/>
      <c r="U631" s="316"/>
      <c r="V631" s="128"/>
      <c r="W631" s="128"/>
      <c r="X631" s="128"/>
      <c r="Y631" s="128"/>
      <c r="Z631" s="128"/>
      <c r="AA631" s="128"/>
      <c r="AB631" s="128"/>
      <c r="AC631" s="128"/>
      <c r="AD631" s="85"/>
    </row>
    <row r="632" spans="1:30" ht="20.100000000000001" customHeight="1">
      <c r="A632" s="85"/>
      <c r="B632" s="85"/>
      <c r="C632" s="128"/>
      <c r="D632" s="85" t="s">
        <v>1862</v>
      </c>
      <c r="E632" s="128"/>
      <c r="F632" s="356"/>
      <c r="G632" s="314"/>
      <c r="H632" s="356"/>
      <c r="I632" s="314"/>
      <c r="J632" s="356"/>
      <c r="K632" s="314"/>
      <c r="L632" s="356"/>
      <c r="M632" s="314"/>
      <c r="N632" s="315"/>
      <c r="O632" s="316"/>
      <c r="P632" s="315"/>
      <c r="Q632" s="316"/>
      <c r="R632" s="315"/>
      <c r="S632" s="316"/>
      <c r="T632" s="315"/>
      <c r="U632" s="316"/>
      <c r="V632" s="128"/>
      <c r="W632" s="128"/>
      <c r="X632" s="128"/>
      <c r="Y632" s="128"/>
      <c r="Z632" s="128"/>
      <c r="AA632" s="128"/>
      <c r="AB632" s="128"/>
      <c r="AC632" s="128"/>
      <c r="AD632" s="85"/>
    </row>
    <row r="633" spans="1:30" ht="20.100000000000001" customHeight="1">
      <c r="A633" s="476" t="s">
        <v>3183</v>
      </c>
      <c r="B633" s="476" t="s">
        <v>1716</v>
      </c>
      <c r="C633" s="473" t="s">
        <v>3220</v>
      </c>
      <c r="D633" s="476"/>
      <c r="E633" s="473"/>
      <c r="F633" s="443"/>
      <c r="G633" s="444"/>
      <c r="H633" s="443"/>
      <c r="I633" s="444"/>
      <c r="J633" s="443"/>
      <c r="K633" s="444"/>
      <c r="L633" s="443"/>
      <c r="M633" s="444"/>
      <c r="N633" s="471"/>
      <c r="O633" s="465"/>
      <c r="P633" s="471"/>
      <c r="Q633" s="465"/>
      <c r="R633" s="471"/>
      <c r="S633" s="465"/>
      <c r="T633" s="471"/>
      <c r="U633" s="465"/>
      <c r="V633" s="473" t="s">
        <v>7010</v>
      </c>
      <c r="W633" s="473" t="s">
        <v>7010</v>
      </c>
      <c r="X633" s="473" t="s">
        <v>7010</v>
      </c>
      <c r="Y633" s="473" t="s">
        <v>7010</v>
      </c>
      <c r="Z633" s="473" t="s">
        <v>7010</v>
      </c>
      <c r="AA633" s="473" t="s">
        <v>7010</v>
      </c>
      <c r="AB633" s="473" t="s">
        <v>7010</v>
      </c>
      <c r="AC633" s="473" t="s">
        <v>7010</v>
      </c>
      <c r="AD633" s="476"/>
    </row>
    <row r="634" spans="1:30" ht="20.100000000000001" customHeight="1">
      <c r="A634" s="476" t="s">
        <v>3184</v>
      </c>
      <c r="B634" s="476" t="s">
        <v>1717</v>
      </c>
      <c r="C634" s="473" t="s">
        <v>3221</v>
      </c>
      <c r="D634" s="476" t="s">
        <v>9051</v>
      </c>
      <c r="E634" s="473" t="s">
        <v>7351</v>
      </c>
      <c r="F634" s="443"/>
      <c r="G634" s="444"/>
      <c r="H634" s="443"/>
      <c r="I634" s="444"/>
      <c r="J634" s="443">
        <v>1</v>
      </c>
      <c r="K634" s="444">
        <v>100</v>
      </c>
      <c r="L634" s="443">
        <v>1</v>
      </c>
      <c r="M634" s="444">
        <v>25</v>
      </c>
      <c r="N634" s="471"/>
      <c r="O634" s="465"/>
      <c r="P634" s="471"/>
      <c r="Q634" s="465"/>
      <c r="R634" s="471">
        <v>1</v>
      </c>
      <c r="S634" s="465">
        <v>16.666666666666668</v>
      </c>
      <c r="T634" s="471">
        <v>7</v>
      </c>
      <c r="U634" s="465">
        <v>20.588235294117649</v>
      </c>
      <c r="V634" s="473" t="s">
        <v>7010</v>
      </c>
      <c r="W634" s="473" t="s">
        <v>7010</v>
      </c>
      <c r="X634" s="473" t="s">
        <v>7010</v>
      </c>
      <c r="Y634" s="473" t="s">
        <v>7010</v>
      </c>
      <c r="Z634" s="473" t="s">
        <v>7010</v>
      </c>
      <c r="AA634" s="473" t="s">
        <v>7010</v>
      </c>
      <c r="AB634" s="473" t="s">
        <v>7010</v>
      </c>
      <c r="AC634" s="473" t="s">
        <v>7010</v>
      </c>
      <c r="AD634" s="374" t="s">
        <v>9099</v>
      </c>
    </row>
    <row r="635" spans="1:30" ht="20.100000000000001" customHeight="1">
      <c r="A635" s="85"/>
      <c r="B635" s="85"/>
      <c r="C635" s="128"/>
      <c r="D635" s="85" t="s">
        <v>3253</v>
      </c>
      <c r="E635" s="128"/>
      <c r="F635" s="356"/>
      <c r="G635" s="314"/>
      <c r="H635" s="356"/>
      <c r="I635" s="314"/>
      <c r="J635" s="356"/>
      <c r="K635" s="314"/>
      <c r="L635" s="356"/>
      <c r="M635" s="314"/>
      <c r="N635" s="315">
        <v>1</v>
      </c>
      <c r="O635" s="316">
        <v>50</v>
      </c>
      <c r="P635" s="315"/>
      <c r="Q635" s="316"/>
      <c r="R635" s="315"/>
      <c r="S635" s="316"/>
      <c r="T635" s="315">
        <v>4</v>
      </c>
      <c r="U635" s="316">
        <v>11.764705882352942</v>
      </c>
      <c r="V635" s="128"/>
      <c r="W635" s="128"/>
      <c r="X635" s="128"/>
      <c r="Y635" s="128"/>
      <c r="Z635" s="128"/>
      <c r="AA635" s="128"/>
      <c r="AB635" s="128"/>
      <c r="AC635" s="128"/>
      <c r="AD635" s="85" t="s">
        <v>3235</v>
      </c>
    </row>
    <row r="636" spans="1:30" ht="20.100000000000001" customHeight="1">
      <c r="A636" s="85"/>
      <c r="B636" s="85"/>
      <c r="C636" s="128"/>
      <c r="D636" s="85" t="s">
        <v>9101</v>
      </c>
      <c r="E636" s="128"/>
      <c r="F636" s="356"/>
      <c r="G636" s="314"/>
      <c r="H636" s="356">
        <v>1</v>
      </c>
      <c r="I636" s="314">
        <v>100</v>
      </c>
      <c r="J636" s="356"/>
      <c r="K636" s="314"/>
      <c r="L636" s="356">
        <v>1</v>
      </c>
      <c r="M636" s="314">
        <v>25</v>
      </c>
      <c r="N636" s="315">
        <v>1</v>
      </c>
      <c r="O636" s="316">
        <v>50</v>
      </c>
      <c r="P636" s="315"/>
      <c r="Q636" s="316"/>
      <c r="R636" s="315">
        <v>1</v>
      </c>
      <c r="S636" s="316">
        <v>16.666666666666668</v>
      </c>
      <c r="T636" s="315">
        <v>13</v>
      </c>
      <c r="U636" s="316">
        <v>38.235294117647058</v>
      </c>
      <c r="V636" s="128"/>
      <c r="W636" s="128"/>
      <c r="X636" s="128"/>
      <c r="Y636" s="128"/>
      <c r="Z636" s="128"/>
      <c r="AA636" s="128"/>
      <c r="AB636" s="128"/>
      <c r="AC636" s="128"/>
      <c r="AD636" s="85"/>
    </row>
    <row r="637" spans="1:30" ht="20.100000000000001" customHeight="1">
      <c r="A637" s="85"/>
      <c r="B637" s="85"/>
      <c r="C637" s="128"/>
      <c r="D637" s="85" t="s">
        <v>9052</v>
      </c>
      <c r="E637" s="128"/>
      <c r="F637" s="356"/>
      <c r="G637" s="314"/>
      <c r="H637" s="356"/>
      <c r="I637" s="314"/>
      <c r="J637" s="356"/>
      <c r="K637" s="314"/>
      <c r="L637" s="356"/>
      <c r="M637" s="314"/>
      <c r="N637" s="315"/>
      <c r="O637" s="316"/>
      <c r="P637" s="315"/>
      <c r="Q637" s="316"/>
      <c r="R637" s="315">
        <v>4</v>
      </c>
      <c r="S637" s="316">
        <v>66.666666666666671</v>
      </c>
      <c r="T637" s="315">
        <v>3</v>
      </c>
      <c r="U637" s="316">
        <v>8.8235294117647065</v>
      </c>
      <c r="V637" s="128"/>
      <c r="W637" s="128"/>
      <c r="X637" s="128"/>
      <c r="Y637" s="128"/>
      <c r="Z637" s="128"/>
      <c r="AA637" s="128"/>
      <c r="AB637" s="128"/>
      <c r="AC637" s="128"/>
      <c r="AD637" s="85"/>
    </row>
    <row r="638" spans="1:30" ht="20.100000000000001" customHeight="1">
      <c r="A638" s="85"/>
      <c r="B638" s="85"/>
      <c r="C638" s="128"/>
      <c r="D638" s="85" t="s">
        <v>9102</v>
      </c>
      <c r="E638" s="128"/>
      <c r="F638" s="356"/>
      <c r="G638" s="314"/>
      <c r="H638" s="356"/>
      <c r="I638" s="314"/>
      <c r="J638" s="356"/>
      <c r="K638" s="314"/>
      <c r="L638" s="356">
        <v>2</v>
      </c>
      <c r="M638" s="314">
        <v>50</v>
      </c>
      <c r="N638" s="315"/>
      <c r="O638" s="316"/>
      <c r="P638" s="315"/>
      <c r="Q638" s="316"/>
      <c r="R638" s="315"/>
      <c r="S638" s="316"/>
      <c r="T638" s="315">
        <v>4</v>
      </c>
      <c r="U638" s="316">
        <v>11.764705882352942</v>
      </c>
      <c r="V638" s="128"/>
      <c r="W638" s="128"/>
      <c r="X638" s="128"/>
      <c r="Y638" s="128"/>
      <c r="Z638" s="128"/>
      <c r="AA638" s="128"/>
      <c r="AB638" s="128"/>
      <c r="AC638" s="128"/>
      <c r="AD638" s="85"/>
    </row>
    <row r="639" spans="1:30" ht="20.100000000000001" customHeight="1">
      <c r="A639" s="85"/>
      <c r="B639" s="85"/>
      <c r="C639" s="128"/>
      <c r="D639" s="85" t="s">
        <v>9053</v>
      </c>
      <c r="E639" s="128"/>
      <c r="F639" s="356"/>
      <c r="G639" s="314"/>
      <c r="H639" s="356"/>
      <c r="I639" s="314"/>
      <c r="J639" s="356"/>
      <c r="K639" s="314"/>
      <c r="L639" s="356"/>
      <c r="M639" s="314"/>
      <c r="N639" s="315"/>
      <c r="O639" s="316"/>
      <c r="P639" s="315"/>
      <c r="Q639" s="316"/>
      <c r="R639" s="315"/>
      <c r="S639" s="316"/>
      <c r="T639" s="315"/>
      <c r="U639" s="316"/>
      <c r="V639" s="128"/>
      <c r="W639" s="128"/>
      <c r="X639" s="128"/>
      <c r="Y639" s="128"/>
      <c r="Z639" s="128"/>
      <c r="AA639" s="128"/>
      <c r="AB639" s="128"/>
      <c r="AC639" s="128"/>
      <c r="AD639" s="85"/>
    </row>
    <row r="640" spans="1:30" ht="20.100000000000001" customHeight="1">
      <c r="A640" s="85"/>
      <c r="B640" s="85"/>
      <c r="C640" s="128"/>
      <c r="D640" s="85" t="s">
        <v>3242</v>
      </c>
      <c r="E640" s="128"/>
      <c r="F640" s="356"/>
      <c r="G640" s="314"/>
      <c r="H640" s="356"/>
      <c r="I640" s="314"/>
      <c r="J640" s="356"/>
      <c r="K640" s="314"/>
      <c r="L640" s="356"/>
      <c r="M640" s="314"/>
      <c r="N640" s="315"/>
      <c r="O640" s="316"/>
      <c r="P640" s="315"/>
      <c r="Q640" s="316"/>
      <c r="R640" s="315"/>
      <c r="S640" s="316"/>
      <c r="T640" s="315">
        <v>3</v>
      </c>
      <c r="U640" s="316">
        <v>8.8235294117647065</v>
      </c>
      <c r="V640" s="128"/>
      <c r="W640" s="128"/>
      <c r="X640" s="128"/>
      <c r="Y640" s="128"/>
      <c r="Z640" s="128"/>
      <c r="AA640" s="128"/>
      <c r="AB640" s="128"/>
      <c r="AC640" s="128"/>
      <c r="AD640" s="85"/>
    </row>
    <row r="641" spans="1:30" ht="20.100000000000001" customHeight="1">
      <c r="A641" s="85"/>
      <c r="B641" s="85"/>
      <c r="C641" s="128"/>
      <c r="D641" s="85" t="s">
        <v>1861</v>
      </c>
      <c r="E641" s="128"/>
      <c r="F641" s="356"/>
      <c r="G641" s="314"/>
      <c r="H641" s="356"/>
      <c r="I641" s="314"/>
      <c r="J641" s="356"/>
      <c r="K641" s="314"/>
      <c r="L641" s="356"/>
      <c r="M641" s="314"/>
      <c r="N641" s="315"/>
      <c r="O641" s="316"/>
      <c r="P641" s="315"/>
      <c r="Q641" s="316"/>
      <c r="R641" s="315"/>
      <c r="S641" s="316"/>
      <c r="T641" s="315"/>
      <c r="U641" s="316"/>
      <c r="V641" s="128"/>
      <c r="W641" s="128"/>
      <c r="X641" s="128"/>
      <c r="Y641" s="128"/>
      <c r="Z641" s="128"/>
      <c r="AA641" s="128"/>
      <c r="AB641" s="128"/>
      <c r="AC641" s="128"/>
      <c r="AD641" s="85"/>
    </row>
    <row r="642" spans="1:30" ht="20.100000000000001" customHeight="1">
      <c r="A642" s="85"/>
      <c r="B642" s="85"/>
      <c r="C642" s="128"/>
      <c r="D642" s="85" t="s">
        <v>1862</v>
      </c>
      <c r="E642" s="128"/>
      <c r="F642" s="356"/>
      <c r="G642" s="314"/>
      <c r="H642" s="356"/>
      <c r="I642" s="314"/>
      <c r="J642" s="356"/>
      <c r="K642" s="314"/>
      <c r="L642" s="356"/>
      <c r="M642" s="314"/>
      <c r="N642" s="315"/>
      <c r="O642" s="316"/>
      <c r="P642" s="315"/>
      <c r="Q642" s="316"/>
      <c r="R642" s="315"/>
      <c r="S642" s="316"/>
      <c r="T642" s="315"/>
      <c r="U642" s="316"/>
      <c r="V642" s="128"/>
      <c r="W642" s="128"/>
      <c r="X642" s="128"/>
      <c r="Y642" s="128"/>
      <c r="Z642" s="128"/>
      <c r="AA642" s="128"/>
      <c r="AB642" s="128"/>
      <c r="AC642" s="128"/>
      <c r="AD642" s="85"/>
    </row>
    <row r="643" spans="1:30" ht="20.100000000000001" customHeight="1">
      <c r="A643" s="476" t="s">
        <v>3185</v>
      </c>
      <c r="B643" s="476" t="s">
        <v>1718</v>
      </c>
      <c r="C643" s="473" t="s">
        <v>3222</v>
      </c>
      <c r="D643" s="476"/>
      <c r="E643" s="473"/>
      <c r="F643" s="443"/>
      <c r="G643" s="444"/>
      <c r="H643" s="443"/>
      <c r="I643" s="444"/>
      <c r="J643" s="443"/>
      <c r="K643" s="444"/>
      <c r="L643" s="443"/>
      <c r="M643" s="444"/>
      <c r="N643" s="471"/>
      <c r="O643" s="465"/>
      <c r="P643" s="471"/>
      <c r="Q643" s="465"/>
      <c r="R643" s="471"/>
      <c r="S643" s="465"/>
      <c r="T643" s="471">
        <v>3</v>
      </c>
      <c r="U643" s="465">
        <v>100</v>
      </c>
      <c r="V643" s="473" t="s">
        <v>7010</v>
      </c>
      <c r="W643" s="473" t="s">
        <v>7010</v>
      </c>
      <c r="X643" s="473" t="s">
        <v>7010</v>
      </c>
      <c r="Y643" s="473" t="s">
        <v>7010</v>
      </c>
      <c r="Z643" s="473" t="s">
        <v>7010</v>
      </c>
      <c r="AA643" s="473" t="s">
        <v>7010</v>
      </c>
      <c r="AB643" s="473" t="s">
        <v>7010</v>
      </c>
      <c r="AC643" s="473" t="s">
        <v>7010</v>
      </c>
      <c r="AD643" s="476"/>
    </row>
    <row r="644" spans="1:30" ht="20.100000000000001" customHeight="1">
      <c r="A644" s="476" t="s">
        <v>3186</v>
      </c>
      <c r="B644" s="476" t="s">
        <v>1719</v>
      </c>
      <c r="C644" s="473" t="s">
        <v>9068</v>
      </c>
      <c r="D644" s="476" t="s">
        <v>9069</v>
      </c>
      <c r="E644" s="473" t="s">
        <v>7646</v>
      </c>
      <c r="F644" s="443"/>
      <c r="G644" s="444"/>
      <c r="H644" s="443"/>
      <c r="I644" s="444"/>
      <c r="J644" s="443"/>
      <c r="K644" s="444"/>
      <c r="L644" s="443">
        <v>2</v>
      </c>
      <c r="M644" s="444">
        <v>50</v>
      </c>
      <c r="N644" s="471"/>
      <c r="O644" s="465"/>
      <c r="P644" s="471"/>
      <c r="Q644" s="465"/>
      <c r="R644" s="471">
        <v>2</v>
      </c>
      <c r="S644" s="465">
        <v>20</v>
      </c>
      <c r="T644" s="471">
        <v>21</v>
      </c>
      <c r="U644" s="465">
        <v>22.340425531914892</v>
      </c>
      <c r="V644" s="473" t="s">
        <v>7010</v>
      </c>
      <c r="W644" s="473" t="s">
        <v>7010</v>
      </c>
      <c r="X644" s="473" t="s">
        <v>7010</v>
      </c>
      <c r="Y644" s="473" t="s">
        <v>7010</v>
      </c>
      <c r="Z644" s="473" t="s">
        <v>7010</v>
      </c>
      <c r="AA644" s="473" t="s">
        <v>7010</v>
      </c>
      <c r="AB644" s="473" t="s">
        <v>7010</v>
      </c>
      <c r="AC644" s="473" t="s">
        <v>7010</v>
      </c>
      <c r="AD644" s="374" t="s">
        <v>9099</v>
      </c>
    </row>
    <row r="645" spans="1:30" ht="20.100000000000001" customHeight="1">
      <c r="A645" s="85"/>
      <c r="B645" s="85"/>
      <c r="C645" s="128"/>
      <c r="D645" s="85" t="s">
        <v>2005</v>
      </c>
      <c r="E645" s="128"/>
      <c r="F645" s="356"/>
      <c r="G645" s="314"/>
      <c r="H645" s="356">
        <v>1</v>
      </c>
      <c r="I645" s="314">
        <v>100</v>
      </c>
      <c r="J645" s="356">
        <v>1</v>
      </c>
      <c r="K645" s="314">
        <v>50</v>
      </c>
      <c r="L645" s="356">
        <v>1</v>
      </c>
      <c r="M645" s="314">
        <v>25</v>
      </c>
      <c r="N645" s="315"/>
      <c r="O645" s="316"/>
      <c r="P645" s="315"/>
      <c r="Q645" s="316"/>
      <c r="R645" s="315">
        <v>1</v>
      </c>
      <c r="S645" s="316">
        <v>10</v>
      </c>
      <c r="T645" s="315">
        <v>35</v>
      </c>
      <c r="U645" s="316">
        <v>37.234042553191486</v>
      </c>
      <c r="V645" s="128"/>
      <c r="W645" s="128"/>
      <c r="X645" s="128"/>
      <c r="Y645" s="128"/>
      <c r="Z645" s="128"/>
      <c r="AA645" s="128"/>
      <c r="AB645" s="128"/>
      <c r="AC645" s="128"/>
      <c r="AD645" s="85"/>
    </row>
    <row r="646" spans="1:30" ht="20.100000000000001" customHeight="1">
      <c r="A646" s="85"/>
      <c r="B646" s="85"/>
      <c r="C646" s="128"/>
      <c r="D646" s="85" t="s">
        <v>9070</v>
      </c>
      <c r="E646" s="128"/>
      <c r="F646" s="356"/>
      <c r="G646" s="314"/>
      <c r="H646" s="356"/>
      <c r="I646" s="314"/>
      <c r="J646" s="356"/>
      <c r="K646" s="314"/>
      <c r="L646" s="356"/>
      <c r="M646" s="314"/>
      <c r="N646" s="315">
        <v>1</v>
      </c>
      <c r="O646" s="316">
        <v>50</v>
      </c>
      <c r="P646" s="315"/>
      <c r="Q646" s="316"/>
      <c r="R646" s="315">
        <v>1</v>
      </c>
      <c r="S646" s="316">
        <v>10</v>
      </c>
      <c r="T646" s="315">
        <v>11</v>
      </c>
      <c r="U646" s="316">
        <v>11.702127659574469</v>
      </c>
      <c r="V646" s="128"/>
      <c r="W646" s="128"/>
      <c r="X646" s="128"/>
      <c r="Y646" s="128"/>
      <c r="Z646" s="128"/>
      <c r="AA646" s="128"/>
      <c r="AB646" s="128"/>
      <c r="AC646" s="128"/>
      <c r="AD646" s="85"/>
    </row>
    <row r="647" spans="1:30" ht="20.100000000000001" customHeight="1">
      <c r="A647" s="85"/>
      <c r="B647" s="85"/>
      <c r="C647" s="128"/>
      <c r="D647" s="85" t="s">
        <v>2424</v>
      </c>
      <c r="E647" s="128"/>
      <c r="F647" s="356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>
        <v>1</v>
      </c>
      <c r="Q647" s="316">
        <v>100</v>
      </c>
      <c r="R647" s="315">
        <v>2</v>
      </c>
      <c r="S647" s="316">
        <v>20</v>
      </c>
      <c r="T647" s="315">
        <v>4</v>
      </c>
      <c r="U647" s="316">
        <v>4.2553191489361701</v>
      </c>
      <c r="V647" s="128"/>
      <c r="W647" s="128"/>
      <c r="X647" s="128"/>
      <c r="Y647" s="128"/>
      <c r="Z647" s="128"/>
      <c r="AA647" s="128"/>
      <c r="AB647" s="128"/>
      <c r="AC647" s="128"/>
      <c r="AD647" s="85"/>
    </row>
    <row r="648" spans="1:30" ht="20.100000000000001" customHeight="1">
      <c r="A648" s="85"/>
      <c r="B648" s="85"/>
      <c r="C648" s="128"/>
      <c r="D648" s="85" t="s">
        <v>2006</v>
      </c>
      <c r="E648" s="128"/>
      <c r="F648" s="356"/>
      <c r="G648" s="314"/>
      <c r="H648" s="356"/>
      <c r="I648" s="314"/>
      <c r="J648" s="356"/>
      <c r="K648" s="314"/>
      <c r="L648" s="356"/>
      <c r="M648" s="314"/>
      <c r="N648" s="315"/>
      <c r="O648" s="316"/>
      <c r="P648" s="315"/>
      <c r="Q648" s="316"/>
      <c r="R648" s="315"/>
      <c r="S648" s="316"/>
      <c r="T648" s="315">
        <v>3</v>
      </c>
      <c r="U648" s="316">
        <v>3.1914893617021276</v>
      </c>
      <c r="V648" s="128"/>
      <c r="W648" s="128"/>
      <c r="X648" s="128"/>
      <c r="Y648" s="128"/>
      <c r="Z648" s="128"/>
      <c r="AA648" s="128"/>
      <c r="AB648" s="128"/>
      <c r="AC648" s="128"/>
      <c r="AD648" s="85"/>
    </row>
    <row r="649" spans="1:30" ht="20.100000000000001" customHeight="1">
      <c r="A649" s="85"/>
      <c r="B649" s="85"/>
      <c r="C649" s="128"/>
      <c r="D649" s="85" t="s">
        <v>2425</v>
      </c>
      <c r="E649" s="128"/>
      <c r="F649" s="356"/>
      <c r="G649" s="314"/>
      <c r="H649" s="356"/>
      <c r="I649" s="314"/>
      <c r="J649" s="356">
        <v>1</v>
      </c>
      <c r="K649" s="314">
        <v>50</v>
      </c>
      <c r="L649" s="356">
        <v>1</v>
      </c>
      <c r="M649" s="314">
        <v>25</v>
      </c>
      <c r="N649" s="315"/>
      <c r="O649" s="316"/>
      <c r="P649" s="315"/>
      <c r="Q649" s="316"/>
      <c r="R649" s="315">
        <v>1</v>
      </c>
      <c r="S649" s="316">
        <v>10</v>
      </c>
      <c r="T649" s="315">
        <v>8</v>
      </c>
      <c r="U649" s="316">
        <v>8.5106382978723403</v>
      </c>
      <c r="V649" s="128"/>
      <c r="W649" s="128"/>
      <c r="X649" s="128"/>
      <c r="Y649" s="128"/>
      <c r="Z649" s="128"/>
      <c r="AA649" s="128"/>
      <c r="AB649" s="128"/>
      <c r="AC649" s="128"/>
      <c r="AD649" s="85"/>
    </row>
    <row r="650" spans="1:30" ht="20.100000000000001" customHeight="1">
      <c r="A650" s="85"/>
      <c r="B650" s="85"/>
      <c r="C650" s="128"/>
      <c r="D650" s="85" t="s">
        <v>2007</v>
      </c>
      <c r="E650" s="128"/>
      <c r="F650" s="356"/>
      <c r="G650" s="314"/>
      <c r="H650" s="356"/>
      <c r="I650" s="314"/>
      <c r="J650" s="356"/>
      <c r="K650" s="314"/>
      <c r="L650" s="356"/>
      <c r="M650" s="314"/>
      <c r="N650" s="315">
        <v>1</v>
      </c>
      <c r="O650" s="316">
        <v>50</v>
      </c>
      <c r="P650" s="315"/>
      <c r="Q650" s="316"/>
      <c r="R650" s="315">
        <v>3</v>
      </c>
      <c r="S650" s="316">
        <v>30</v>
      </c>
      <c r="T650" s="315">
        <v>4</v>
      </c>
      <c r="U650" s="316">
        <v>4.2553191489361701</v>
      </c>
      <c r="V650" s="128"/>
      <c r="W650" s="128"/>
      <c r="X650" s="128"/>
      <c r="Y650" s="128"/>
      <c r="Z650" s="128"/>
      <c r="AA650" s="128"/>
      <c r="AB650" s="128"/>
      <c r="AC650" s="128"/>
      <c r="AD650" s="85"/>
    </row>
    <row r="651" spans="1:30" ht="20.100000000000001" customHeight="1">
      <c r="A651" s="85"/>
      <c r="B651" s="85"/>
      <c r="C651" s="128"/>
      <c r="D651" s="85" t="s">
        <v>9116</v>
      </c>
      <c r="E651" s="128"/>
      <c r="F651" s="356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>
        <v>1</v>
      </c>
      <c r="U651" s="316">
        <v>1.0638297872340425</v>
      </c>
      <c r="V651" s="128"/>
      <c r="W651" s="128"/>
      <c r="X651" s="128"/>
      <c r="Y651" s="128"/>
      <c r="Z651" s="128"/>
      <c r="AA651" s="128"/>
      <c r="AB651" s="128"/>
      <c r="AC651" s="128"/>
      <c r="AD651" s="85"/>
    </row>
    <row r="652" spans="1:30" ht="20.100000000000001" customHeight="1">
      <c r="A652" s="85"/>
      <c r="B652" s="85"/>
      <c r="C652" s="128"/>
      <c r="D652" s="85" t="s">
        <v>2337</v>
      </c>
      <c r="E652" s="128"/>
      <c r="F652" s="356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>
        <v>7</v>
      </c>
      <c r="U652" s="316">
        <v>7.4468085106382977</v>
      </c>
      <c r="V652" s="128"/>
      <c r="W652" s="128"/>
      <c r="X652" s="128"/>
      <c r="Y652" s="128"/>
      <c r="Z652" s="128"/>
      <c r="AA652" s="128"/>
      <c r="AB652" s="128"/>
      <c r="AC652" s="128"/>
      <c r="AD652" s="85"/>
    </row>
    <row r="653" spans="1:30" ht="20.100000000000001" customHeight="1">
      <c r="A653" s="85"/>
      <c r="B653" s="85"/>
      <c r="C653" s="128"/>
      <c r="D653" s="85" t="s">
        <v>1959</v>
      </c>
      <c r="E653" s="128"/>
      <c r="F653" s="356"/>
      <c r="G653" s="314"/>
      <c r="H653" s="356"/>
      <c r="I653" s="314"/>
      <c r="J653" s="356"/>
      <c r="K653" s="314"/>
      <c r="L653" s="356"/>
      <c r="M653" s="314"/>
      <c r="N653" s="315"/>
      <c r="O653" s="316"/>
      <c r="P653" s="315"/>
      <c r="Q653" s="316"/>
      <c r="R653" s="315"/>
      <c r="S653" s="316"/>
      <c r="T653" s="315"/>
      <c r="U653" s="316"/>
      <c r="V653" s="128"/>
      <c r="W653" s="128"/>
      <c r="X653" s="128"/>
      <c r="Y653" s="128"/>
      <c r="Z653" s="128"/>
      <c r="AA653" s="128"/>
      <c r="AB653" s="128"/>
      <c r="AC653" s="128"/>
      <c r="AD653" s="85"/>
    </row>
    <row r="654" spans="1:30" ht="20.100000000000001" customHeight="1">
      <c r="A654" s="85"/>
      <c r="B654" s="85"/>
      <c r="C654" s="128"/>
      <c r="D654" s="85" t="s">
        <v>1960</v>
      </c>
      <c r="E654" s="128"/>
      <c r="F654" s="356"/>
      <c r="G654" s="314"/>
      <c r="H654" s="356"/>
      <c r="I654" s="314"/>
      <c r="J654" s="356"/>
      <c r="K654" s="314"/>
      <c r="L654" s="356"/>
      <c r="M654" s="314"/>
      <c r="N654" s="315"/>
      <c r="O654" s="316"/>
      <c r="P654" s="315"/>
      <c r="Q654" s="316"/>
      <c r="R654" s="315"/>
      <c r="S654" s="316"/>
      <c r="T654" s="315"/>
      <c r="U654" s="316"/>
      <c r="V654" s="128"/>
      <c r="W654" s="128"/>
      <c r="X654" s="128"/>
      <c r="Y654" s="128"/>
      <c r="Z654" s="128"/>
      <c r="AA654" s="128"/>
      <c r="AB654" s="128"/>
      <c r="AC654" s="128"/>
      <c r="AD654" s="85"/>
    </row>
    <row r="655" spans="1:30" ht="20.100000000000001" customHeight="1">
      <c r="A655" s="476" t="s">
        <v>3187</v>
      </c>
      <c r="B655" s="476" t="s">
        <v>1720</v>
      </c>
      <c r="C655" s="473" t="s">
        <v>3223</v>
      </c>
      <c r="D655" s="476"/>
      <c r="E655" s="473"/>
      <c r="F655" s="443"/>
      <c r="G655" s="444"/>
      <c r="H655" s="443"/>
      <c r="I655" s="444"/>
      <c r="J655" s="443"/>
      <c r="K655" s="444"/>
      <c r="L655" s="443"/>
      <c r="M655" s="444"/>
      <c r="N655" s="471"/>
      <c r="O655" s="465"/>
      <c r="P655" s="471"/>
      <c r="Q655" s="465"/>
      <c r="R655" s="471"/>
      <c r="S655" s="465"/>
      <c r="T655" s="471">
        <v>7</v>
      </c>
      <c r="U655" s="465">
        <v>100</v>
      </c>
      <c r="V655" s="473" t="s">
        <v>7010</v>
      </c>
      <c r="W655" s="473" t="s">
        <v>7010</v>
      </c>
      <c r="X655" s="473" t="s">
        <v>7010</v>
      </c>
      <c r="Y655" s="473" t="s">
        <v>7010</v>
      </c>
      <c r="Z655" s="473" t="s">
        <v>7010</v>
      </c>
      <c r="AA655" s="473" t="s">
        <v>7010</v>
      </c>
      <c r="AB655" s="473" t="s">
        <v>7010</v>
      </c>
      <c r="AC655" s="473" t="s">
        <v>7010</v>
      </c>
      <c r="AD655" s="476"/>
    </row>
    <row r="656" spans="1:30" ht="20.100000000000001" customHeight="1">
      <c r="A656" s="476" t="s">
        <v>3188</v>
      </c>
      <c r="B656" s="476" t="s">
        <v>1721</v>
      </c>
      <c r="C656" s="473" t="s">
        <v>9068</v>
      </c>
      <c r="D656" s="476" t="s">
        <v>2008</v>
      </c>
      <c r="E656" s="473" t="s">
        <v>7646</v>
      </c>
      <c r="F656" s="443"/>
      <c r="G656" s="444"/>
      <c r="H656" s="443"/>
      <c r="I656" s="444"/>
      <c r="J656" s="443"/>
      <c r="K656" s="444"/>
      <c r="L656" s="443">
        <v>1</v>
      </c>
      <c r="M656" s="444">
        <v>25</v>
      </c>
      <c r="N656" s="471"/>
      <c r="O656" s="465"/>
      <c r="P656" s="471"/>
      <c r="Q656" s="465"/>
      <c r="R656" s="471"/>
      <c r="S656" s="465"/>
      <c r="T656" s="471">
        <v>6</v>
      </c>
      <c r="U656" s="465">
        <v>6.3829787234042552</v>
      </c>
      <c r="V656" s="473" t="s">
        <v>7010</v>
      </c>
      <c r="W656" s="473" t="s">
        <v>7010</v>
      </c>
      <c r="X656" s="473" t="s">
        <v>7010</v>
      </c>
      <c r="Y656" s="473" t="s">
        <v>7010</v>
      </c>
      <c r="Z656" s="473" t="s">
        <v>7010</v>
      </c>
      <c r="AA656" s="473" t="s">
        <v>7010</v>
      </c>
      <c r="AB656" s="473" t="s">
        <v>7010</v>
      </c>
      <c r="AC656" s="473" t="s">
        <v>7010</v>
      </c>
      <c r="AD656" s="374" t="s">
        <v>9099</v>
      </c>
    </row>
    <row r="657" spans="1:30" ht="20.100000000000001" customHeight="1">
      <c r="A657" s="85"/>
      <c r="B657" s="85"/>
      <c r="C657" s="128"/>
      <c r="D657" s="85" t="s">
        <v>2009</v>
      </c>
      <c r="E657" s="128"/>
      <c r="F657" s="356"/>
      <c r="G657" s="314"/>
      <c r="H657" s="356">
        <v>1</v>
      </c>
      <c r="I657" s="314">
        <v>100</v>
      </c>
      <c r="J657" s="356"/>
      <c r="K657" s="314"/>
      <c r="L657" s="356">
        <v>1</v>
      </c>
      <c r="M657" s="314">
        <v>25</v>
      </c>
      <c r="N657" s="315">
        <v>2</v>
      </c>
      <c r="O657" s="316">
        <v>100</v>
      </c>
      <c r="P657" s="315"/>
      <c r="Q657" s="316"/>
      <c r="R657" s="315">
        <v>3</v>
      </c>
      <c r="S657" s="316">
        <v>30</v>
      </c>
      <c r="T657" s="315">
        <v>45</v>
      </c>
      <c r="U657" s="316">
        <v>47.872340425531917</v>
      </c>
      <c r="V657" s="128"/>
      <c r="W657" s="128"/>
      <c r="X657" s="128"/>
      <c r="Y657" s="128"/>
      <c r="Z657" s="128"/>
      <c r="AA657" s="128"/>
      <c r="AB657" s="128"/>
      <c r="AC657" s="128"/>
      <c r="AD657" s="85"/>
    </row>
    <row r="658" spans="1:30" ht="20.100000000000001" customHeight="1">
      <c r="A658" s="85"/>
      <c r="B658" s="85"/>
      <c r="C658" s="128"/>
      <c r="D658" s="85" t="s">
        <v>2010</v>
      </c>
      <c r="E658" s="128"/>
      <c r="F658" s="356"/>
      <c r="G658" s="314"/>
      <c r="H658" s="356"/>
      <c r="I658" s="314"/>
      <c r="J658" s="356">
        <v>1</v>
      </c>
      <c r="K658" s="314">
        <v>50</v>
      </c>
      <c r="L658" s="356"/>
      <c r="M658" s="314"/>
      <c r="N658" s="315"/>
      <c r="O658" s="316"/>
      <c r="P658" s="315">
        <v>1</v>
      </c>
      <c r="Q658" s="316">
        <v>100</v>
      </c>
      <c r="R658" s="315">
        <v>6</v>
      </c>
      <c r="S658" s="316">
        <v>60</v>
      </c>
      <c r="T658" s="315">
        <v>14</v>
      </c>
      <c r="U658" s="316">
        <v>14.893617021276595</v>
      </c>
      <c r="V658" s="128"/>
      <c r="W658" s="128"/>
      <c r="X658" s="128"/>
      <c r="Y658" s="128"/>
      <c r="Z658" s="128"/>
      <c r="AA658" s="128"/>
      <c r="AB658" s="128"/>
      <c r="AC658" s="128"/>
      <c r="AD658" s="85"/>
    </row>
    <row r="659" spans="1:30" ht="20.100000000000001" customHeight="1">
      <c r="A659" s="85"/>
      <c r="B659" s="85"/>
      <c r="C659" s="128"/>
      <c r="D659" s="85" t="s">
        <v>2011</v>
      </c>
      <c r="E659" s="128"/>
      <c r="F659" s="356"/>
      <c r="G659" s="314"/>
      <c r="H659" s="356"/>
      <c r="I659" s="314"/>
      <c r="J659" s="356"/>
      <c r="K659" s="314"/>
      <c r="L659" s="356">
        <v>1</v>
      </c>
      <c r="M659" s="314">
        <v>25</v>
      </c>
      <c r="N659" s="315"/>
      <c r="O659" s="316"/>
      <c r="P659" s="315"/>
      <c r="Q659" s="316"/>
      <c r="R659" s="315">
        <v>1</v>
      </c>
      <c r="S659" s="316">
        <v>10</v>
      </c>
      <c r="T659" s="315">
        <v>18</v>
      </c>
      <c r="U659" s="316">
        <v>19.148936170212767</v>
      </c>
      <c r="V659" s="128"/>
      <c r="W659" s="128"/>
      <c r="X659" s="128"/>
      <c r="Y659" s="128"/>
      <c r="Z659" s="128"/>
      <c r="AA659" s="128"/>
      <c r="AB659" s="128"/>
      <c r="AC659" s="128"/>
      <c r="AD659" s="85"/>
    </row>
    <row r="660" spans="1:30" ht="20.100000000000001" customHeight="1">
      <c r="A660" s="85"/>
      <c r="B660" s="85"/>
      <c r="C660" s="128"/>
      <c r="D660" s="85" t="s">
        <v>2012</v>
      </c>
      <c r="E660" s="128"/>
      <c r="F660" s="356"/>
      <c r="G660" s="314"/>
      <c r="H660" s="356"/>
      <c r="I660" s="314"/>
      <c r="J660" s="356"/>
      <c r="K660" s="314"/>
      <c r="L660" s="356"/>
      <c r="M660" s="314"/>
      <c r="N660" s="315"/>
      <c r="O660" s="316"/>
      <c r="P660" s="315"/>
      <c r="Q660" s="316"/>
      <c r="R660" s="315"/>
      <c r="S660" s="316"/>
      <c r="T660" s="315"/>
      <c r="U660" s="316"/>
      <c r="V660" s="128"/>
      <c r="W660" s="128"/>
      <c r="X660" s="128"/>
      <c r="Y660" s="128"/>
      <c r="Z660" s="128"/>
      <c r="AA660" s="128"/>
      <c r="AB660" s="128"/>
      <c r="AC660" s="128"/>
      <c r="AD660" s="85"/>
    </row>
    <row r="661" spans="1:30" ht="20.100000000000001" customHeight="1">
      <c r="A661" s="85"/>
      <c r="B661" s="85"/>
      <c r="C661" s="128"/>
      <c r="D661" s="85" t="s">
        <v>2013</v>
      </c>
      <c r="E661" s="128"/>
      <c r="F661" s="356"/>
      <c r="G661" s="314"/>
      <c r="H661" s="356"/>
      <c r="I661" s="314"/>
      <c r="J661" s="356"/>
      <c r="K661" s="314"/>
      <c r="L661" s="356"/>
      <c r="M661" s="314"/>
      <c r="N661" s="315"/>
      <c r="O661" s="316"/>
      <c r="P661" s="315"/>
      <c r="Q661" s="316"/>
      <c r="R661" s="315"/>
      <c r="S661" s="316"/>
      <c r="T661" s="315"/>
      <c r="U661" s="316"/>
      <c r="V661" s="128"/>
      <c r="W661" s="128"/>
      <c r="X661" s="128"/>
      <c r="Y661" s="128"/>
      <c r="Z661" s="128"/>
      <c r="AA661" s="128"/>
      <c r="AB661" s="128"/>
      <c r="AC661" s="128"/>
      <c r="AD661" s="85"/>
    </row>
    <row r="662" spans="1:30" ht="20.100000000000001" customHeight="1">
      <c r="A662" s="85"/>
      <c r="B662" s="85"/>
      <c r="C662" s="128"/>
      <c r="D662" s="85" t="s">
        <v>2014</v>
      </c>
      <c r="E662" s="128"/>
      <c r="F662" s="356"/>
      <c r="G662" s="314"/>
      <c r="H662" s="356"/>
      <c r="I662" s="314"/>
      <c r="J662" s="356">
        <v>1</v>
      </c>
      <c r="K662" s="314">
        <v>50</v>
      </c>
      <c r="L662" s="356">
        <v>1</v>
      </c>
      <c r="M662" s="314">
        <v>25</v>
      </c>
      <c r="N662" s="315"/>
      <c r="O662" s="316"/>
      <c r="P662" s="315"/>
      <c r="Q662" s="316"/>
      <c r="R662" s="315"/>
      <c r="S662" s="316"/>
      <c r="T662" s="315">
        <v>11</v>
      </c>
      <c r="U662" s="316">
        <v>11.702127659574469</v>
      </c>
      <c r="V662" s="128"/>
      <c r="W662" s="128"/>
      <c r="X662" s="128"/>
      <c r="Y662" s="128"/>
      <c r="Z662" s="128"/>
      <c r="AA662" s="128"/>
      <c r="AB662" s="128"/>
      <c r="AC662" s="128"/>
      <c r="AD662" s="85"/>
    </row>
    <row r="663" spans="1:30" ht="20.100000000000001" customHeight="1">
      <c r="A663" s="85"/>
      <c r="B663" s="85"/>
      <c r="C663" s="128"/>
      <c r="D663" s="85" t="s">
        <v>1912</v>
      </c>
      <c r="E663" s="128"/>
      <c r="F663" s="356"/>
      <c r="G663" s="314"/>
      <c r="H663" s="356"/>
      <c r="I663" s="314"/>
      <c r="J663" s="356"/>
      <c r="K663" s="314"/>
      <c r="L663" s="356"/>
      <c r="M663" s="314"/>
      <c r="N663" s="315"/>
      <c r="O663" s="316"/>
      <c r="P663" s="315"/>
      <c r="Q663" s="316"/>
      <c r="R663" s="315"/>
      <c r="S663" s="316"/>
      <c r="T663" s="315"/>
      <c r="U663" s="316"/>
      <c r="V663" s="128"/>
      <c r="W663" s="128"/>
      <c r="X663" s="128"/>
      <c r="Y663" s="128"/>
      <c r="Z663" s="128"/>
      <c r="AA663" s="128"/>
      <c r="AB663" s="128"/>
      <c r="AC663" s="128"/>
      <c r="AD663" s="85"/>
    </row>
    <row r="664" spans="1:30" ht="20.100000000000001" customHeight="1">
      <c r="A664" s="85"/>
      <c r="B664" s="85"/>
      <c r="C664" s="128"/>
      <c r="D664" s="85" t="s">
        <v>1959</v>
      </c>
      <c r="E664" s="128"/>
      <c r="F664" s="356"/>
      <c r="G664" s="314"/>
      <c r="H664" s="356"/>
      <c r="I664" s="314"/>
      <c r="J664" s="356"/>
      <c r="K664" s="314"/>
      <c r="L664" s="356"/>
      <c r="M664" s="314"/>
      <c r="N664" s="315"/>
      <c r="O664" s="316"/>
      <c r="P664" s="315"/>
      <c r="Q664" s="316"/>
      <c r="R664" s="315"/>
      <c r="S664" s="316"/>
      <c r="T664" s="315"/>
      <c r="U664" s="316"/>
      <c r="V664" s="128"/>
      <c r="W664" s="128"/>
      <c r="X664" s="128"/>
      <c r="Y664" s="128"/>
      <c r="Z664" s="128"/>
      <c r="AA664" s="128"/>
      <c r="AB664" s="128"/>
      <c r="AC664" s="128"/>
      <c r="AD664" s="85"/>
    </row>
    <row r="665" spans="1:30" ht="20.100000000000001" customHeight="1">
      <c r="A665" s="85"/>
      <c r="B665" s="85"/>
      <c r="C665" s="128"/>
      <c r="D665" s="85" t="s">
        <v>1960</v>
      </c>
      <c r="E665" s="128"/>
      <c r="F665" s="356"/>
      <c r="G665" s="314"/>
      <c r="H665" s="356"/>
      <c r="I665" s="314"/>
      <c r="J665" s="356"/>
      <c r="K665" s="314"/>
      <c r="L665" s="356"/>
      <c r="M665" s="314"/>
      <c r="N665" s="315"/>
      <c r="O665" s="316"/>
      <c r="P665" s="315"/>
      <c r="Q665" s="316"/>
      <c r="R665" s="315"/>
      <c r="S665" s="316"/>
      <c r="T665" s="315"/>
      <c r="U665" s="316"/>
      <c r="V665" s="128"/>
      <c r="W665" s="128"/>
      <c r="X665" s="128"/>
      <c r="Y665" s="128"/>
      <c r="Z665" s="128"/>
      <c r="AA665" s="128"/>
      <c r="AB665" s="128"/>
      <c r="AC665" s="128"/>
      <c r="AD665" s="85"/>
    </row>
    <row r="666" spans="1:30" ht="20.100000000000001" customHeight="1">
      <c r="A666" s="476" t="s">
        <v>3189</v>
      </c>
      <c r="B666" s="476" t="s">
        <v>1722</v>
      </c>
      <c r="C666" s="473" t="s">
        <v>3224</v>
      </c>
      <c r="D666" s="476"/>
      <c r="E666" s="473"/>
      <c r="F666" s="443"/>
      <c r="G666" s="444"/>
      <c r="H666" s="443"/>
      <c r="I666" s="444"/>
      <c r="J666" s="443"/>
      <c r="K666" s="444"/>
      <c r="L666" s="443"/>
      <c r="M666" s="444"/>
      <c r="N666" s="471"/>
      <c r="O666" s="465"/>
      <c r="P666" s="471"/>
      <c r="Q666" s="465"/>
      <c r="R666" s="471"/>
      <c r="S666" s="465"/>
      <c r="T666" s="471"/>
      <c r="U666" s="465"/>
      <c r="V666" s="473" t="s">
        <v>7010</v>
      </c>
      <c r="W666" s="473" t="s">
        <v>7010</v>
      </c>
      <c r="X666" s="473" t="s">
        <v>7010</v>
      </c>
      <c r="Y666" s="473" t="s">
        <v>7010</v>
      </c>
      <c r="Z666" s="473" t="s">
        <v>7010</v>
      </c>
      <c r="AA666" s="473" t="s">
        <v>7010</v>
      </c>
      <c r="AB666" s="473" t="s">
        <v>7010</v>
      </c>
      <c r="AC666" s="473" t="s">
        <v>7010</v>
      </c>
      <c r="AD666" s="476"/>
    </row>
    <row r="667" spans="1:30" ht="20.100000000000001" customHeight="1">
      <c r="A667" s="476" t="s">
        <v>3190</v>
      </c>
      <c r="B667" s="476" t="s">
        <v>1723</v>
      </c>
      <c r="C667" s="473" t="s">
        <v>9068</v>
      </c>
      <c r="D667" s="476" t="s">
        <v>9117</v>
      </c>
      <c r="E667" s="473" t="s">
        <v>7351</v>
      </c>
      <c r="F667" s="443"/>
      <c r="G667" s="444"/>
      <c r="H667" s="443">
        <v>1</v>
      </c>
      <c r="I667" s="444">
        <v>100</v>
      </c>
      <c r="J667" s="443"/>
      <c r="K667" s="444"/>
      <c r="L667" s="443">
        <v>3</v>
      </c>
      <c r="M667" s="444">
        <v>75</v>
      </c>
      <c r="N667" s="471"/>
      <c r="O667" s="465"/>
      <c r="P667" s="471"/>
      <c r="Q667" s="465"/>
      <c r="R667" s="471">
        <v>6</v>
      </c>
      <c r="S667" s="465">
        <v>60</v>
      </c>
      <c r="T667" s="471">
        <v>45</v>
      </c>
      <c r="U667" s="465">
        <v>47.872340425531917</v>
      </c>
      <c r="V667" s="473" t="s">
        <v>7010</v>
      </c>
      <c r="W667" s="473" t="s">
        <v>7010</v>
      </c>
      <c r="X667" s="473" t="s">
        <v>7010</v>
      </c>
      <c r="Y667" s="473" t="s">
        <v>7010</v>
      </c>
      <c r="Z667" s="473" t="s">
        <v>7010</v>
      </c>
      <c r="AA667" s="473" t="s">
        <v>7010</v>
      </c>
      <c r="AB667" s="473" t="s">
        <v>7010</v>
      </c>
      <c r="AC667" s="473" t="s">
        <v>7010</v>
      </c>
      <c r="AD667" s="374" t="s">
        <v>9099</v>
      </c>
    </row>
    <row r="668" spans="1:30" ht="20.100000000000001" customHeight="1">
      <c r="A668" s="85"/>
      <c r="B668" s="85"/>
      <c r="C668" s="128"/>
      <c r="D668" s="85" t="s">
        <v>9118</v>
      </c>
      <c r="E668" s="128"/>
      <c r="F668" s="356"/>
      <c r="G668" s="314"/>
      <c r="H668" s="356"/>
      <c r="I668" s="314"/>
      <c r="J668" s="356">
        <v>1</v>
      </c>
      <c r="K668" s="314">
        <v>50</v>
      </c>
      <c r="L668" s="356"/>
      <c r="M668" s="314"/>
      <c r="N668" s="315">
        <v>2</v>
      </c>
      <c r="O668" s="316">
        <v>100</v>
      </c>
      <c r="P668" s="315"/>
      <c r="Q668" s="316"/>
      <c r="R668" s="315">
        <v>1</v>
      </c>
      <c r="S668" s="316">
        <v>10</v>
      </c>
      <c r="T668" s="315">
        <v>18</v>
      </c>
      <c r="U668" s="316">
        <v>19.148936170212767</v>
      </c>
      <c r="V668" s="128"/>
      <c r="W668" s="128"/>
      <c r="X668" s="128"/>
      <c r="Y668" s="128"/>
      <c r="Z668" s="128"/>
      <c r="AA668" s="128"/>
      <c r="AB668" s="128"/>
      <c r="AC668" s="128"/>
      <c r="AD668" s="85"/>
    </row>
    <row r="669" spans="1:30" ht="20.100000000000001" customHeight="1">
      <c r="A669" s="85"/>
      <c r="B669" s="85"/>
      <c r="C669" s="128"/>
      <c r="D669" s="85" t="s">
        <v>3254</v>
      </c>
      <c r="E669" s="128"/>
      <c r="F669" s="356"/>
      <c r="G669" s="314"/>
      <c r="H669" s="356"/>
      <c r="I669" s="314"/>
      <c r="J669" s="356"/>
      <c r="K669" s="314"/>
      <c r="L669" s="356">
        <v>1</v>
      </c>
      <c r="M669" s="314">
        <v>25</v>
      </c>
      <c r="N669" s="315"/>
      <c r="O669" s="316"/>
      <c r="P669" s="315"/>
      <c r="Q669" s="316"/>
      <c r="R669" s="315">
        <v>1</v>
      </c>
      <c r="S669" s="316">
        <v>10</v>
      </c>
      <c r="T669" s="315">
        <v>11</v>
      </c>
      <c r="U669" s="316">
        <v>11.702127659574469</v>
      </c>
      <c r="V669" s="128"/>
      <c r="W669" s="128"/>
      <c r="X669" s="128"/>
      <c r="Y669" s="128"/>
      <c r="Z669" s="128"/>
      <c r="AA669" s="128"/>
      <c r="AB669" s="128"/>
      <c r="AC669" s="128"/>
      <c r="AD669" s="85"/>
    </row>
    <row r="670" spans="1:30" ht="20.100000000000001" customHeight="1">
      <c r="A670" s="85"/>
      <c r="B670" s="85"/>
      <c r="C670" s="128"/>
      <c r="D670" s="85" t="s">
        <v>9110</v>
      </c>
      <c r="E670" s="128"/>
      <c r="F670" s="356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>
        <v>12</v>
      </c>
      <c r="U670" s="316">
        <v>12.76595744680851</v>
      </c>
      <c r="V670" s="128"/>
      <c r="W670" s="128"/>
      <c r="X670" s="128"/>
      <c r="Y670" s="128"/>
      <c r="Z670" s="128"/>
      <c r="AA670" s="128"/>
      <c r="AB670" s="128"/>
      <c r="AC670" s="128"/>
      <c r="AD670" s="85"/>
    </row>
    <row r="671" spans="1:30" ht="20.100000000000001" customHeight="1">
      <c r="A671" s="85"/>
      <c r="B671" s="85"/>
      <c r="C671" s="128"/>
      <c r="D671" s="85" t="s">
        <v>9060</v>
      </c>
      <c r="E671" s="128"/>
      <c r="F671" s="356"/>
      <c r="G671" s="314"/>
      <c r="H671" s="356"/>
      <c r="I671" s="314"/>
      <c r="J671" s="356"/>
      <c r="K671" s="314"/>
      <c r="L671" s="356"/>
      <c r="M671" s="314"/>
      <c r="N671" s="315"/>
      <c r="O671" s="316"/>
      <c r="P671" s="315"/>
      <c r="Q671" s="316"/>
      <c r="R671" s="315">
        <v>1</v>
      </c>
      <c r="S671" s="316">
        <v>10</v>
      </c>
      <c r="T671" s="315">
        <v>4</v>
      </c>
      <c r="U671" s="316">
        <v>4.2553191489361701</v>
      </c>
      <c r="V671" s="128"/>
      <c r="W671" s="128"/>
      <c r="X671" s="128"/>
      <c r="Y671" s="128"/>
      <c r="Z671" s="128"/>
      <c r="AA671" s="128"/>
      <c r="AB671" s="128"/>
      <c r="AC671" s="128"/>
      <c r="AD671" s="85"/>
    </row>
    <row r="672" spans="1:30" ht="20.100000000000001" customHeight="1">
      <c r="A672" s="85"/>
      <c r="B672" s="85"/>
      <c r="C672" s="128"/>
      <c r="D672" s="85" t="s">
        <v>9111</v>
      </c>
      <c r="E672" s="128"/>
      <c r="F672" s="356"/>
      <c r="G672" s="314"/>
      <c r="H672" s="356"/>
      <c r="I672" s="314"/>
      <c r="J672" s="356">
        <v>1</v>
      </c>
      <c r="K672" s="314">
        <v>50</v>
      </c>
      <c r="L672" s="356"/>
      <c r="M672" s="314"/>
      <c r="N672" s="315"/>
      <c r="O672" s="316"/>
      <c r="P672" s="315">
        <v>1</v>
      </c>
      <c r="Q672" s="316">
        <v>100</v>
      </c>
      <c r="R672" s="315"/>
      <c r="S672" s="316"/>
      <c r="T672" s="315">
        <v>4</v>
      </c>
      <c r="U672" s="316">
        <v>4.2553191489361701</v>
      </c>
      <c r="V672" s="128"/>
      <c r="W672" s="128"/>
      <c r="X672" s="128"/>
      <c r="Y672" s="128"/>
      <c r="Z672" s="128"/>
      <c r="AA672" s="128"/>
      <c r="AB672" s="128"/>
      <c r="AC672" s="128"/>
      <c r="AD672" s="85"/>
    </row>
    <row r="673" spans="1:30" ht="20.100000000000001" customHeight="1">
      <c r="A673" s="85"/>
      <c r="B673" s="85"/>
      <c r="C673" s="128"/>
      <c r="D673" s="85" t="s">
        <v>1861</v>
      </c>
      <c r="E673" s="128"/>
      <c r="F673" s="356"/>
      <c r="G673" s="314"/>
      <c r="H673" s="356"/>
      <c r="I673" s="314"/>
      <c r="J673" s="356"/>
      <c r="K673" s="314"/>
      <c r="L673" s="356"/>
      <c r="M673" s="314"/>
      <c r="N673" s="315"/>
      <c r="O673" s="316"/>
      <c r="P673" s="315"/>
      <c r="Q673" s="316"/>
      <c r="R673" s="315"/>
      <c r="S673" s="316"/>
      <c r="T673" s="315"/>
      <c r="U673" s="316"/>
      <c r="V673" s="128"/>
      <c r="W673" s="128"/>
      <c r="X673" s="128"/>
      <c r="Y673" s="128"/>
      <c r="Z673" s="128"/>
      <c r="AA673" s="128"/>
      <c r="AB673" s="128"/>
      <c r="AC673" s="128"/>
      <c r="AD673" s="85"/>
    </row>
    <row r="674" spans="1:30" ht="20.100000000000001" customHeight="1">
      <c r="A674" s="85"/>
      <c r="B674" s="85"/>
      <c r="C674" s="128"/>
      <c r="D674" s="85" t="s">
        <v>1862</v>
      </c>
      <c r="E674" s="128"/>
      <c r="F674" s="356"/>
      <c r="G674" s="314"/>
      <c r="H674" s="356"/>
      <c r="I674" s="314"/>
      <c r="J674" s="356"/>
      <c r="K674" s="314"/>
      <c r="L674" s="356"/>
      <c r="M674" s="314"/>
      <c r="N674" s="315"/>
      <c r="O674" s="316"/>
      <c r="P674" s="315"/>
      <c r="Q674" s="316"/>
      <c r="R674" s="315">
        <v>1</v>
      </c>
      <c r="S674" s="316">
        <v>10</v>
      </c>
      <c r="T674" s="315"/>
      <c r="U674" s="316"/>
      <c r="V674" s="128"/>
      <c r="W674" s="128"/>
      <c r="X674" s="128"/>
      <c r="Y674" s="128"/>
      <c r="Z674" s="128"/>
      <c r="AA674" s="128"/>
      <c r="AB674" s="128"/>
      <c r="AC674" s="128"/>
      <c r="AD674" s="85"/>
    </row>
    <row r="675" spans="1:30" ht="20.100000000000001" customHeight="1">
      <c r="A675" s="476" t="s">
        <v>3191</v>
      </c>
      <c r="B675" s="476" t="s">
        <v>1724</v>
      </c>
      <c r="C675" s="473" t="s">
        <v>9068</v>
      </c>
      <c r="D675" s="476" t="s">
        <v>8970</v>
      </c>
      <c r="E675" s="473" t="s">
        <v>7351</v>
      </c>
      <c r="F675" s="443"/>
      <c r="G675" s="444"/>
      <c r="H675" s="443"/>
      <c r="I675" s="444"/>
      <c r="J675" s="443"/>
      <c r="K675" s="444"/>
      <c r="L675" s="443"/>
      <c r="M675" s="444"/>
      <c r="N675" s="471"/>
      <c r="O675" s="465"/>
      <c r="P675" s="471"/>
      <c r="Q675" s="465"/>
      <c r="R675" s="471"/>
      <c r="S675" s="465"/>
      <c r="T675" s="471">
        <v>2</v>
      </c>
      <c r="U675" s="465">
        <v>2.1276595744680851</v>
      </c>
      <c r="V675" s="473" t="s">
        <v>7010</v>
      </c>
      <c r="W675" s="473" t="s">
        <v>7010</v>
      </c>
      <c r="X675" s="473" t="s">
        <v>7010</v>
      </c>
      <c r="Y675" s="473" t="s">
        <v>7010</v>
      </c>
      <c r="Z675" s="473" t="s">
        <v>7010</v>
      </c>
      <c r="AA675" s="473" t="s">
        <v>7010</v>
      </c>
      <c r="AB675" s="473" t="s">
        <v>7010</v>
      </c>
      <c r="AC675" s="473" t="s">
        <v>7010</v>
      </c>
      <c r="AD675" s="374" t="s">
        <v>9099</v>
      </c>
    </row>
    <row r="676" spans="1:30" ht="20.100000000000001" customHeight="1">
      <c r="A676" s="85"/>
      <c r="B676" s="85"/>
      <c r="C676" s="128"/>
      <c r="D676" s="85" t="s">
        <v>8971</v>
      </c>
      <c r="E676" s="128"/>
      <c r="F676" s="356"/>
      <c r="G676" s="314"/>
      <c r="H676" s="356"/>
      <c r="I676" s="314"/>
      <c r="J676" s="356"/>
      <c r="K676" s="314"/>
      <c r="L676" s="356"/>
      <c r="M676" s="314"/>
      <c r="N676" s="315"/>
      <c r="O676" s="316"/>
      <c r="P676" s="315"/>
      <c r="Q676" s="316"/>
      <c r="R676" s="315"/>
      <c r="S676" s="316"/>
      <c r="T676" s="315">
        <v>2</v>
      </c>
      <c r="U676" s="316">
        <v>2.1276595744680851</v>
      </c>
      <c r="V676" s="128"/>
      <c r="W676" s="128"/>
      <c r="X676" s="128"/>
      <c r="Y676" s="128"/>
      <c r="Z676" s="128"/>
      <c r="AA676" s="128"/>
      <c r="AB676" s="128"/>
      <c r="AC676" s="128"/>
      <c r="AD676" s="85"/>
    </row>
    <row r="677" spans="1:30" ht="20.100000000000001" customHeight="1">
      <c r="A677" s="85"/>
      <c r="B677" s="85"/>
      <c r="C677" s="128"/>
      <c r="D677" s="85" t="s">
        <v>3097</v>
      </c>
      <c r="E677" s="128"/>
      <c r="F677" s="356"/>
      <c r="G677" s="314"/>
      <c r="H677" s="356"/>
      <c r="I677" s="314"/>
      <c r="J677" s="356"/>
      <c r="K677" s="314"/>
      <c r="L677" s="356">
        <v>1</v>
      </c>
      <c r="M677" s="314">
        <v>25</v>
      </c>
      <c r="N677" s="315"/>
      <c r="O677" s="316"/>
      <c r="P677" s="315"/>
      <c r="Q677" s="316"/>
      <c r="R677" s="315"/>
      <c r="S677" s="316"/>
      <c r="T677" s="315">
        <v>5</v>
      </c>
      <c r="U677" s="316">
        <v>5.3191489361702127</v>
      </c>
      <c r="V677" s="128"/>
      <c r="W677" s="128"/>
      <c r="X677" s="128"/>
      <c r="Y677" s="128"/>
      <c r="Z677" s="128"/>
      <c r="AA677" s="128"/>
      <c r="AB677" s="128"/>
      <c r="AC677" s="128"/>
      <c r="AD677" s="85"/>
    </row>
    <row r="678" spans="1:30" ht="20.100000000000001" customHeight="1">
      <c r="A678" s="85"/>
      <c r="B678" s="85"/>
      <c r="C678" s="128"/>
      <c r="D678" s="85" t="s">
        <v>3250</v>
      </c>
      <c r="E678" s="128"/>
      <c r="F678" s="356"/>
      <c r="G678" s="314"/>
      <c r="H678" s="356"/>
      <c r="I678" s="314"/>
      <c r="J678" s="356"/>
      <c r="K678" s="314"/>
      <c r="L678" s="356">
        <v>1</v>
      </c>
      <c r="M678" s="314">
        <v>25</v>
      </c>
      <c r="N678" s="315"/>
      <c r="O678" s="316"/>
      <c r="P678" s="315"/>
      <c r="Q678" s="316"/>
      <c r="R678" s="315">
        <v>3</v>
      </c>
      <c r="S678" s="316">
        <v>30</v>
      </c>
      <c r="T678" s="315">
        <v>16</v>
      </c>
      <c r="U678" s="316">
        <v>17.021276595744681</v>
      </c>
      <c r="V678" s="128"/>
      <c r="W678" s="128"/>
      <c r="X678" s="128"/>
      <c r="Y678" s="128"/>
      <c r="Z678" s="128"/>
      <c r="AA678" s="128"/>
      <c r="AB678" s="128"/>
      <c r="AC678" s="128"/>
      <c r="AD678" s="85"/>
    </row>
    <row r="679" spans="1:30" ht="20.100000000000001" customHeight="1">
      <c r="A679" s="85"/>
      <c r="B679" s="85"/>
      <c r="C679" s="128"/>
      <c r="D679" s="85" t="s">
        <v>8973</v>
      </c>
      <c r="E679" s="128"/>
      <c r="F679" s="356"/>
      <c r="G679" s="314"/>
      <c r="H679" s="356">
        <v>1</v>
      </c>
      <c r="I679" s="314">
        <v>100</v>
      </c>
      <c r="J679" s="356">
        <v>2</v>
      </c>
      <c r="K679" s="314">
        <v>100</v>
      </c>
      <c r="L679" s="356">
        <v>2</v>
      </c>
      <c r="M679" s="314">
        <v>50</v>
      </c>
      <c r="N679" s="315">
        <v>2</v>
      </c>
      <c r="O679" s="316">
        <v>100</v>
      </c>
      <c r="P679" s="315">
        <v>1</v>
      </c>
      <c r="Q679" s="316">
        <v>100</v>
      </c>
      <c r="R679" s="315">
        <v>7</v>
      </c>
      <c r="S679" s="316">
        <v>70</v>
      </c>
      <c r="T679" s="315">
        <v>69</v>
      </c>
      <c r="U679" s="316">
        <v>73.40425531914893</v>
      </c>
      <c r="V679" s="128"/>
      <c r="W679" s="128"/>
      <c r="X679" s="128"/>
      <c r="Y679" s="128"/>
      <c r="Z679" s="128"/>
      <c r="AA679" s="128"/>
      <c r="AB679" s="128"/>
      <c r="AC679" s="128"/>
      <c r="AD679" s="85"/>
    </row>
    <row r="680" spans="1:30" ht="20.100000000000001" customHeight="1">
      <c r="A680" s="85"/>
      <c r="B680" s="85"/>
      <c r="C680" s="128"/>
      <c r="D680" s="85" t="s">
        <v>1861</v>
      </c>
      <c r="E680" s="128"/>
      <c r="F680" s="356"/>
      <c r="G680" s="314"/>
      <c r="H680" s="356"/>
      <c r="I680" s="314"/>
      <c r="J680" s="356"/>
      <c r="K680" s="314"/>
      <c r="L680" s="356"/>
      <c r="M680" s="314"/>
      <c r="N680" s="315"/>
      <c r="O680" s="316"/>
      <c r="P680" s="315"/>
      <c r="Q680" s="316"/>
      <c r="R680" s="315"/>
      <c r="S680" s="316"/>
      <c r="T680" s="315"/>
      <c r="U680" s="316"/>
      <c r="V680" s="128"/>
      <c r="W680" s="128"/>
      <c r="X680" s="128"/>
      <c r="Y680" s="128"/>
      <c r="Z680" s="128"/>
      <c r="AA680" s="128"/>
      <c r="AB680" s="128"/>
      <c r="AC680" s="128"/>
      <c r="AD680" s="85"/>
    </row>
    <row r="681" spans="1:30" ht="20.100000000000001" customHeight="1">
      <c r="A681" s="85"/>
      <c r="B681" s="85"/>
      <c r="C681" s="128"/>
      <c r="D681" s="85" t="s">
        <v>1862</v>
      </c>
      <c r="E681" s="128"/>
      <c r="F681" s="356"/>
      <c r="G681" s="314"/>
      <c r="H681" s="356"/>
      <c r="I681" s="314"/>
      <c r="J681" s="356"/>
      <c r="K681" s="314"/>
      <c r="L681" s="356"/>
      <c r="M681" s="314"/>
      <c r="N681" s="315"/>
      <c r="O681" s="316"/>
      <c r="P681" s="315"/>
      <c r="Q681" s="316"/>
      <c r="R681" s="315"/>
      <c r="S681" s="316"/>
      <c r="T681" s="315"/>
      <c r="U681" s="316"/>
      <c r="V681" s="128"/>
      <c r="W681" s="128"/>
      <c r="X681" s="128"/>
      <c r="Y681" s="128"/>
      <c r="Z681" s="128"/>
      <c r="AA681" s="128"/>
      <c r="AB681" s="128"/>
      <c r="AC681" s="128"/>
      <c r="AD681" s="85"/>
    </row>
    <row r="682" spans="1:30" ht="20.100000000000001" customHeight="1">
      <c r="A682" s="476" t="s">
        <v>9119</v>
      </c>
      <c r="B682" s="476" t="s">
        <v>1725</v>
      </c>
      <c r="C682" s="473" t="s">
        <v>9068</v>
      </c>
      <c r="D682" s="476" t="s">
        <v>8974</v>
      </c>
      <c r="E682" s="473" t="s">
        <v>7351</v>
      </c>
      <c r="F682" s="443"/>
      <c r="G682" s="444"/>
      <c r="H682" s="443">
        <v>1</v>
      </c>
      <c r="I682" s="444">
        <v>100</v>
      </c>
      <c r="J682" s="443"/>
      <c r="K682" s="444"/>
      <c r="L682" s="443"/>
      <c r="M682" s="444"/>
      <c r="N682" s="471"/>
      <c r="O682" s="465"/>
      <c r="P682" s="471"/>
      <c r="Q682" s="465"/>
      <c r="R682" s="471"/>
      <c r="S682" s="465"/>
      <c r="T682" s="471">
        <v>6</v>
      </c>
      <c r="U682" s="465">
        <v>6.3829787234042552</v>
      </c>
      <c r="V682" s="473" t="s">
        <v>7010</v>
      </c>
      <c r="W682" s="473" t="s">
        <v>7010</v>
      </c>
      <c r="X682" s="473" t="s">
        <v>7010</v>
      </c>
      <c r="Y682" s="473" t="s">
        <v>7010</v>
      </c>
      <c r="Z682" s="473" t="s">
        <v>7010</v>
      </c>
      <c r="AA682" s="473" t="s">
        <v>7010</v>
      </c>
      <c r="AB682" s="473" t="s">
        <v>7010</v>
      </c>
      <c r="AC682" s="473" t="s">
        <v>7010</v>
      </c>
      <c r="AD682" s="374" t="s">
        <v>9099</v>
      </c>
    </row>
    <row r="683" spans="1:30" ht="20.100000000000001" customHeight="1">
      <c r="A683" s="85"/>
      <c r="B683" s="85"/>
      <c r="C683" s="128"/>
      <c r="D683" s="85" t="s">
        <v>8975</v>
      </c>
      <c r="E683" s="128"/>
      <c r="F683" s="356"/>
      <c r="G683" s="314"/>
      <c r="H683" s="356"/>
      <c r="I683" s="314"/>
      <c r="J683" s="356">
        <v>1</v>
      </c>
      <c r="K683" s="314">
        <v>50</v>
      </c>
      <c r="L683" s="356"/>
      <c r="M683" s="314"/>
      <c r="N683" s="315"/>
      <c r="O683" s="316"/>
      <c r="P683" s="315"/>
      <c r="Q683" s="316"/>
      <c r="R683" s="315"/>
      <c r="S683" s="316"/>
      <c r="T683" s="315">
        <v>10</v>
      </c>
      <c r="U683" s="316">
        <v>10.638297872340425</v>
      </c>
      <c r="V683" s="128"/>
      <c r="W683" s="128"/>
      <c r="X683" s="128"/>
      <c r="Y683" s="128"/>
      <c r="Z683" s="128"/>
      <c r="AA683" s="128"/>
      <c r="AB683" s="128"/>
      <c r="AC683" s="128"/>
      <c r="AD683" s="85"/>
    </row>
    <row r="684" spans="1:30" ht="20.100000000000001" customHeight="1">
      <c r="A684" s="85"/>
      <c r="B684" s="85"/>
      <c r="C684" s="128"/>
      <c r="D684" s="85" t="s">
        <v>3097</v>
      </c>
      <c r="E684" s="128"/>
      <c r="F684" s="356"/>
      <c r="G684" s="314"/>
      <c r="H684" s="356"/>
      <c r="I684" s="314"/>
      <c r="J684" s="356"/>
      <c r="K684" s="314"/>
      <c r="L684" s="356">
        <v>1</v>
      </c>
      <c r="M684" s="314">
        <v>25</v>
      </c>
      <c r="N684" s="315"/>
      <c r="O684" s="316"/>
      <c r="P684" s="315"/>
      <c r="Q684" s="316"/>
      <c r="R684" s="315"/>
      <c r="S684" s="316"/>
      <c r="T684" s="315">
        <v>16</v>
      </c>
      <c r="U684" s="316">
        <v>17.021276595744681</v>
      </c>
      <c r="V684" s="128"/>
      <c r="W684" s="128"/>
      <c r="X684" s="128"/>
      <c r="Y684" s="128"/>
      <c r="Z684" s="128"/>
      <c r="AA684" s="128"/>
      <c r="AB684" s="128"/>
      <c r="AC684" s="128"/>
      <c r="AD684" s="85"/>
    </row>
    <row r="685" spans="1:30" ht="20.100000000000001" customHeight="1">
      <c r="A685" s="85"/>
      <c r="B685" s="85"/>
      <c r="C685" s="128"/>
      <c r="D685" s="85" t="s">
        <v>8976</v>
      </c>
      <c r="E685" s="128"/>
      <c r="F685" s="356"/>
      <c r="G685" s="314"/>
      <c r="H685" s="356"/>
      <c r="I685" s="314"/>
      <c r="J685" s="356"/>
      <c r="K685" s="314"/>
      <c r="L685" s="356">
        <v>2</v>
      </c>
      <c r="M685" s="314">
        <v>50</v>
      </c>
      <c r="N685" s="315">
        <v>1</v>
      </c>
      <c r="O685" s="316">
        <v>50</v>
      </c>
      <c r="P685" s="315"/>
      <c r="Q685" s="316"/>
      <c r="R685" s="315">
        <v>6</v>
      </c>
      <c r="S685" s="316">
        <v>60</v>
      </c>
      <c r="T685" s="315">
        <v>28</v>
      </c>
      <c r="U685" s="316">
        <v>29.787234042553191</v>
      </c>
      <c r="V685" s="128"/>
      <c r="W685" s="128"/>
      <c r="X685" s="128"/>
      <c r="Y685" s="128"/>
      <c r="Z685" s="128"/>
      <c r="AA685" s="128"/>
      <c r="AB685" s="128"/>
      <c r="AC685" s="128"/>
      <c r="AD685" s="85"/>
    </row>
    <row r="686" spans="1:30" ht="20.100000000000001" customHeight="1">
      <c r="A686" s="85"/>
      <c r="B686" s="85"/>
      <c r="C686" s="128"/>
      <c r="D686" s="85" t="s">
        <v>8977</v>
      </c>
      <c r="E686" s="128"/>
      <c r="F686" s="356"/>
      <c r="G686" s="314"/>
      <c r="H686" s="356"/>
      <c r="I686" s="314"/>
      <c r="J686" s="356">
        <v>1</v>
      </c>
      <c r="K686" s="314">
        <v>50</v>
      </c>
      <c r="L686" s="356">
        <v>1</v>
      </c>
      <c r="M686" s="314">
        <v>25</v>
      </c>
      <c r="N686" s="315">
        <v>1</v>
      </c>
      <c r="O686" s="316">
        <v>50</v>
      </c>
      <c r="P686" s="315">
        <v>1</v>
      </c>
      <c r="Q686" s="316">
        <v>100</v>
      </c>
      <c r="R686" s="315">
        <v>4</v>
      </c>
      <c r="S686" s="316">
        <v>40</v>
      </c>
      <c r="T686" s="315">
        <v>34</v>
      </c>
      <c r="U686" s="316">
        <v>36.170212765957444</v>
      </c>
      <c r="V686" s="128"/>
      <c r="W686" s="128"/>
      <c r="X686" s="128"/>
      <c r="Y686" s="128"/>
      <c r="Z686" s="128"/>
      <c r="AA686" s="128"/>
      <c r="AB686" s="128"/>
      <c r="AC686" s="128"/>
      <c r="AD686" s="85"/>
    </row>
    <row r="687" spans="1:30" ht="20.100000000000001" customHeight="1">
      <c r="A687" s="85"/>
      <c r="B687" s="85"/>
      <c r="C687" s="128"/>
      <c r="D687" s="85" t="s">
        <v>1861</v>
      </c>
      <c r="E687" s="128"/>
      <c r="F687" s="356"/>
      <c r="G687" s="314"/>
      <c r="H687" s="356"/>
      <c r="I687" s="314"/>
      <c r="J687" s="356"/>
      <c r="K687" s="314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128"/>
      <c r="W687" s="128"/>
      <c r="X687" s="128"/>
      <c r="Y687" s="128"/>
      <c r="Z687" s="128"/>
      <c r="AA687" s="128"/>
      <c r="AB687" s="128"/>
      <c r="AC687" s="128"/>
      <c r="AD687" s="85"/>
    </row>
    <row r="688" spans="1:30" ht="20.100000000000001" customHeight="1">
      <c r="A688" s="85"/>
      <c r="B688" s="85"/>
      <c r="C688" s="128"/>
      <c r="D688" s="85" t="s">
        <v>1862</v>
      </c>
      <c r="E688" s="128"/>
      <c r="F688" s="356"/>
      <c r="G688" s="314"/>
      <c r="H688" s="356"/>
      <c r="I688" s="314"/>
      <c r="J688" s="356"/>
      <c r="K688" s="314"/>
      <c r="L688" s="356"/>
      <c r="M688" s="314"/>
      <c r="N688" s="315"/>
      <c r="O688" s="316"/>
      <c r="P688" s="315"/>
      <c r="Q688" s="316"/>
      <c r="R688" s="315"/>
      <c r="S688" s="316"/>
      <c r="T688" s="315"/>
      <c r="U688" s="316"/>
      <c r="V688" s="128"/>
      <c r="W688" s="128"/>
      <c r="X688" s="128"/>
      <c r="Y688" s="128"/>
      <c r="Z688" s="128"/>
      <c r="AA688" s="128"/>
      <c r="AB688" s="128"/>
      <c r="AC688" s="128"/>
      <c r="AD688" s="85"/>
    </row>
    <row r="689" spans="1:30" ht="20.100000000000001" customHeight="1">
      <c r="A689" s="476" t="s">
        <v>3256</v>
      </c>
      <c r="B689" s="476" t="s">
        <v>3255</v>
      </c>
      <c r="C689" s="473" t="s">
        <v>3257</v>
      </c>
      <c r="D689" s="476" t="s">
        <v>8981</v>
      </c>
      <c r="E689" s="473" t="s">
        <v>7351</v>
      </c>
      <c r="F689" s="443"/>
      <c r="G689" s="444"/>
      <c r="H689" s="443"/>
      <c r="I689" s="444"/>
      <c r="J689" s="443">
        <v>1</v>
      </c>
      <c r="K689" s="444">
        <v>100</v>
      </c>
      <c r="L689" s="443">
        <v>1</v>
      </c>
      <c r="M689" s="444">
        <v>25</v>
      </c>
      <c r="N689" s="471"/>
      <c r="O689" s="465"/>
      <c r="P689" s="471"/>
      <c r="Q689" s="465"/>
      <c r="R689" s="471"/>
      <c r="S689" s="465"/>
      <c r="T689" s="471"/>
      <c r="U689" s="465"/>
      <c r="V689" s="473" t="s">
        <v>7010</v>
      </c>
      <c r="W689" s="473" t="s">
        <v>7010</v>
      </c>
      <c r="X689" s="473" t="s">
        <v>7010</v>
      </c>
      <c r="Y689" s="473" t="s">
        <v>7010</v>
      </c>
      <c r="Z689" s="473" t="s">
        <v>7010</v>
      </c>
      <c r="AA689" s="473"/>
      <c r="AB689" s="473"/>
      <c r="AC689" s="473"/>
      <c r="AD689" s="374" t="s">
        <v>9099</v>
      </c>
    </row>
    <row r="690" spans="1:30" ht="20.100000000000001" customHeight="1">
      <c r="A690" s="85"/>
      <c r="B690" s="85"/>
      <c r="C690" s="128"/>
      <c r="D690" s="85" t="s">
        <v>3252</v>
      </c>
      <c r="E690" s="128"/>
      <c r="F690" s="356"/>
      <c r="G690" s="314"/>
      <c r="H690" s="356"/>
      <c r="I690" s="314"/>
      <c r="J690" s="356"/>
      <c r="K690" s="314"/>
      <c r="L690" s="356">
        <v>3</v>
      </c>
      <c r="M690" s="314">
        <v>75</v>
      </c>
      <c r="N690" s="315">
        <v>2</v>
      </c>
      <c r="O690" s="316">
        <v>100</v>
      </c>
      <c r="P690" s="315"/>
      <c r="Q690" s="316"/>
      <c r="R690" s="315"/>
      <c r="S690" s="316"/>
      <c r="T690" s="315"/>
      <c r="U690" s="316"/>
      <c r="V690" s="128"/>
      <c r="W690" s="128"/>
      <c r="X690" s="128"/>
      <c r="Y690" s="128"/>
      <c r="Z690" s="128"/>
      <c r="AA690" s="128"/>
      <c r="AB690" s="128"/>
      <c r="AC690" s="128"/>
      <c r="AD690" s="85"/>
    </row>
    <row r="691" spans="1:30" ht="20.100000000000001" customHeight="1">
      <c r="A691" s="85"/>
      <c r="B691" s="85"/>
      <c r="C691" s="128"/>
      <c r="D691" s="85" t="s">
        <v>1861</v>
      </c>
      <c r="E691" s="128"/>
      <c r="F691" s="356"/>
      <c r="G691" s="314"/>
      <c r="H691" s="356"/>
      <c r="I691" s="314"/>
      <c r="J691" s="356"/>
      <c r="K691" s="314"/>
      <c r="L691" s="356"/>
      <c r="M691" s="314"/>
      <c r="N691" s="315"/>
      <c r="O691" s="316"/>
      <c r="P691" s="315"/>
      <c r="Q691" s="316"/>
      <c r="R691" s="315"/>
      <c r="S691" s="316"/>
      <c r="T691" s="315"/>
      <c r="U691" s="316"/>
      <c r="V691" s="128"/>
      <c r="W691" s="128"/>
      <c r="X691" s="128"/>
      <c r="Y691" s="128"/>
      <c r="Z691" s="128"/>
      <c r="AA691" s="128"/>
      <c r="AB691" s="128"/>
      <c r="AC691" s="128"/>
      <c r="AD691" s="85"/>
    </row>
    <row r="692" spans="1:30" ht="20.100000000000001" customHeight="1">
      <c r="A692" s="85"/>
      <c r="B692" s="85"/>
      <c r="C692" s="128"/>
      <c r="D692" s="85" t="s">
        <v>1862</v>
      </c>
      <c r="E692" s="128"/>
      <c r="F692" s="356"/>
      <c r="G692" s="314"/>
      <c r="H692" s="356"/>
      <c r="I692" s="314"/>
      <c r="J692" s="356"/>
      <c r="K692" s="314"/>
      <c r="L692" s="356"/>
      <c r="M692" s="314"/>
      <c r="N692" s="315"/>
      <c r="O692" s="316"/>
      <c r="P692" s="315"/>
      <c r="Q692" s="316"/>
      <c r="R692" s="315"/>
      <c r="S692" s="316"/>
      <c r="T692" s="315"/>
      <c r="U692" s="316"/>
      <c r="V692" s="128"/>
      <c r="W692" s="128"/>
      <c r="X692" s="128"/>
      <c r="Y692" s="128"/>
      <c r="Z692" s="128"/>
      <c r="AA692" s="128"/>
      <c r="AB692" s="128"/>
      <c r="AC692" s="128"/>
      <c r="AD692" s="85"/>
    </row>
    <row r="693" spans="1:30" ht="20.100000000000001" customHeight="1">
      <c r="A693" s="476" t="s">
        <v>9120</v>
      </c>
      <c r="B693" s="476" t="s">
        <v>9121</v>
      </c>
      <c r="C693" s="473" t="s">
        <v>9068</v>
      </c>
      <c r="D693" s="476" t="s">
        <v>9114</v>
      </c>
      <c r="E693" s="473" t="s">
        <v>7646</v>
      </c>
      <c r="F693" s="443"/>
      <c r="G693" s="444"/>
      <c r="H693" s="443"/>
      <c r="I693" s="444"/>
      <c r="J693" s="443"/>
      <c r="K693" s="444"/>
      <c r="L693" s="443"/>
      <c r="M693" s="444"/>
      <c r="N693" s="471"/>
      <c r="O693" s="465"/>
      <c r="P693" s="471"/>
      <c r="Q693" s="465"/>
      <c r="R693" s="471"/>
      <c r="S693" s="465"/>
      <c r="T693" s="471"/>
      <c r="U693" s="465"/>
      <c r="V693" s="473" t="s">
        <v>7010</v>
      </c>
      <c r="W693" s="473" t="s">
        <v>7010</v>
      </c>
      <c r="X693" s="473"/>
      <c r="Y693" s="473"/>
      <c r="Z693" s="473"/>
      <c r="AA693" s="473"/>
      <c r="AB693" s="473"/>
      <c r="AC693" s="473"/>
      <c r="AD693" s="374"/>
    </row>
    <row r="694" spans="1:30" ht="20.100000000000001" customHeight="1">
      <c r="A694" s="85"/>
      <c r="B694" s="85"/>
      <c r="C694" s="128"/>
      <c r="D694" s="85" t="s">
        <v>9063</v>
      </c>
      <c r="E694" s="128"/>
      <c r="F694" s="356"/>
      <c r="G694" s="314"/>
      <c r="H694" s="356"/>
      <c r="I694" s="314"/>
      <c r="J694" s="356"/>
      <c r="K694" s="314"/>
      <c r="L694" s="356"/>
      <c r="M694" s="314"/>
      <c r="N694" s="315"/>
      <c r="O694" s="316"/>
      <c r="P694" s="315"/>
      <c r="Q694" s="316"/>
      <c r="R694" s="315"/>
      <c r="S694" s="316"/>
      <c r="T694" s="315"/>
      <c r="U694" s="316"/>
      <c r="V694" s="128"/>
      <c r="W694" s="128"/>
      <c r="X694" s="128"/>
      <c r="Y694" s="128"/>
      <c r="Z694" s="128"/>
      <c r="AA694" s="128"/>
      <c r="AB694" s="128"/>
      <c r="AC694" s="128"/>
      <c r="AD694" s="85"/>
    </row>
    <row r="695" spans="1:30" ht="20.100000000000001" customHeight="1">
      <c r="A695" s="85"/>
      <c r="B695" s="85"/>
      <c r="C695" s="128"/>
      <c r="D695" s="85" t="s">
        <v>7573</v>
      </c>
      <c r="E695" s="128"/>
      <c r="F695" s="356"/>
      <c r="G695" s="314"/>
      <c r="H695" s="356"/>
      <c r="I695" s="314"/>
      <c r="J695" s="356"/>
      <c r="K695" s="314"/>
      <c r="L695" s="356"/>
      <c r="M695" s="314"/>
      <c r="N695" s="315"/>
      <c r="O695" s="316"/>
      <c r="P695" s="315"/>
      <c r="Q695" s="316"/>
      <c r="R695" s="315"/>
      <c r="S695" s="316"/>
      <c r="T695" s="315"/>
      <c r="U695" s="316"/>
      <c r="V695" s="128"/>
      <c r="W695" s="128"/>
      <c r="X695" s="128"/>
      <c r="Y695" s="128"/>
      <c r="Z695" s="128"/>
      <c r="AA695" s="128"/>
      <c r="AB695" s="128"/>
      <c r="AC695" s="128"/>
      <c r="AD695" s="85"/>
    </row>
    <row r="696" spans="1:30" ht="20.100000000000001" customHeight="1">
      <c r="A696" s="85"/>
      <c r="B696" s="85"/>
      <c r="C696" s="128"/>
      <c r="D696" s="85" t="s">
        <v>7574</v>
      </c>
      <c r="E696" s="128"/>
      <c r="F696" s="356"/>
      <c r="G696" s="314"/>
      <c r="H696" s="356"/>
      <c r="I696" s="314"/>
      <c r="J696" s="356"/>
      <c r="K696" s="314"/>
      <c r="L696" s="356"/>
      <c r="M696" s="314"/>
      <c r="N696" s="315"/>
      <c r="O696" s="316"/>
      <c r="P696" s="315"/>
      <c r="Q696" s="316"/>
      <c r="R696" s="315"/>
      <c r="S696" s="316"/>
      <c r="T696" s="315"/>
      <c r="U696" s="316"/>
      <c r="V696" s="128"/>
      <c r="W696" s="128"/>
      <c r="X696" s="128"/>
      <c r="Y696" s="128"/>
      <c r="Z696" s="128"/>
      <c r="AA696" s="128"/>
      <c r="AB696" s="128"/>
      <c r="AC696" s="128"/>
      <c r="AD696" s="85"/>
    </row>
    <row r="697" spans="1:30" ht="20.100000000000001" customHeight="1">
      <c r="A697" s="85"/>
      <c r="B697" s="85"/>
      <c r="C697" s="128"/>
      <c r="D697" s="85" t="s">
        <v>9115</v>
      </c>
      <c r="E697" s="128"/>
      <c r="F697" s="356"/>
      <c r="G697" s="314"/>
      <c r="H697" s="356"/>
      <c r="I697" s="314"/>
      <c r="J697" s="356"/>
      <c r="K697" s="314"/>
      <c r="L697" s="356"/>
      <c r="M697" s="314"/>
      <c r="N697" s="315"/>
      <c r="O697" s="316"/>
      <c r="P697" s="315"/>
      <c r="Q697" s="316"/>
      <c r="R697" s="315"/>
      <c r="S697" s="316"/>
      <c r="T697" s="315"/>
      <c r="U697" s="316"/>
      <c r="V697" s="128"/>
      <c r="W697" s="128"/>
      <c r="X697" s="128"/>
      <c r="Y697" s="128"/>
      <c r="Z697" s="128"/>
      <c r="AA697" s="128"/>
      <c r="AB697" s="128"/>
      <c r="AC697" s="128"/>
      <c r="AD697" s="85"/>
    </row>
    <row r="698" spans="1:30" ht="20.100000000000001" customHeight="1">
      <c r="A698" s="85"/>
      <c r="B698" s="85"/>
      <c r="C698" s="128"/>
      <c r="D698" s="85" t="s">
        <v>9064</v>
      </c>
      <c r="E698" s="128"/>
      <c r="F698" s="356"/>
      <c r="G698" s="314"/>
      <c r="H698" s="356"/>
      <c r="I698" s="314"/>
      <c r="J698" s="356"/>
      <c r="K698" s="314"/>
      <c r="L698" s="356"/>
      <c r="M698" s="314"/>
      <c r="N698" s="315"/>
      <c r="O698" s="316"/>
      <c r="P698" s="315"/>
      <c r="Q698" s="316"/>
      <c r="R698" s="315"/>
      <c r="S698" s="316"/>
      <c r="T698" s="315"/>
      <c r="U698" s="316"/>
      <c r="V698" s="128"/>
      <c r="W698" s="128"/>
      <c r="X698" s="128"/>
      <c r="Y698" s="128"/>
      <c r="Z698" s="128"/>
      <c r="AA698" s="128"/>
      <c r="AB698" s="128"/>
      <c r="AC698" s="128"/>
      <c r="AD698" s="85"/>
    </row>
    <row r="699" spans="1:30" ht="20.100000000000001" customHeight="1">
      <c r="A699" s="85"/>
      <c r="B699" s="85"/>
      <c r="C699" s="128"/>
      <c r="D699" s="85" t="s">
        <v>7575</v>
      </c>
      <c r="E699" s="128"/>
      <c r="F699" s="356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315"/>
      <c r="U699" s="316"/>
      <c r="V699" s="128"/>
      <c r="W699" s="128"/>
      <c r="X699" s="128"/>
      <c r="Y699" s="128"/>
      <c r="Z699" s="128"/>
      <c r="AA699" s="128"/>
      <c r="AB699" s="128"/>
      <c r="AC699" s="128"/>
      <c r="AD699" s="85"/>
    </row>
    <row r="700" spans="1:30" ht="20.100000000000001" customHeight="1">
      <c r="A700" s="85"/>
      <c r="B700" s="85"/>
      <c r="C700" s="128"/>
      <c r="D700" s="85" t="s">
        <v>9107</v>
      </c>
      <c r="E700" s="128"/>
      <c r="F700" s="356"/>
      <c r="G700" s="314"/>
      <c r="H700" s="356"/>
      <c r="I700" s="314"/>
      <c r="J700" s="356"/>
      <c r="K700" s="314"/>
      <c r="L700" s="356"/>
      <c r="M700" s="314"/>
      <c r="N700" s="315"/>
      <c r="O700" s="316"/>
      <c r="P700" s="315"/>
      <c r="Q700" s="316"/>
      <c r="R700" s="315"/>
      <c r="S700" s="316"/>
      <c r="T700" s="315"/>
      <c r="U700" s="316"/>
      <c r="V700" s="128"/>
      <c r="W700" s="128"/>
      <c r="X700" s="128"/>
      <c r="Y700" s="128"/>
      <c r="Z700" s="128"/>
      <c r="AA700" s="128"/>
      <c r="AB700" s="128"/>
      <c r="AC700" s="128"/>
      <c r="AD700" s="85"/>
    </row>
    <row r="701" spans="1:30" ht="20.100000000000001" customHeight="1">
      <c r="A701" s="85"/>
      <c r="B701" s="85"/>
      <c r="C701" s="128"/>
      <c r="D701" s="85" t="s">
        <v>9065</v>
      </c>
      <c r="E701" s="128"/>
      <c r="F701" s="356"/>
      <c r="G701" s="314"/>
      <c r="H701" s="356">
        <v>1</v>
      </c>
      <c r="I701" s="314">
        <v>100</v>
      </c>
      <c r="J701" s="356"/>
      <c r="K701" s="314"/>
      <c r="L701" s="356"/>
      <c r="M701" s="314"/>
      <c r="N701" s="315"/>
      <c r="O701" s="316"/>
      <c r="P701" s="315"/>
      <c r="Q701" s="316"/>
      <c r="R701" s="315"/>
      <c r="S701" s="316"/>
      <c r="T701" s="315"/>
      <c r="U701" s="316"/>
      <c r="V701" s="128"/>
      <c r="W701" s="128"/>
      <c r="X701" s="128"/>
      <c r="Y701" s="128"/>
      <c r="Z701" s="128"/>
      <c r="AA701" s="128"/>
      <c r="AB701" s="128"/>
      <c r="AC701" s="128"/>
      <c r="AD701" s="85"/>
    </row>
    <row r="702" spans="1:30" ht="20.100000000000001" customHeight="1">
      <c r="A702" s="85"/>
      <c r="B702" s="85"/>
      <c r="C702" s="128"/>
      <c r="D702" s="85" t="s">
        <v>8165</v>
      </c>
      <c r="E702" s="128"/>
      <c r="F702" s="356"/>
      <c r="G702" s="314"/>
      <c r="H702" s="356"/>
      <c r="I702" s="314"/>
      <c r="J702" s="356"/>
      <c r="K702" s="314"/>
      <c r="L702" s="356"/>
      <c r="M702" s="314"/>
      <c r="N702" s="315"/>
      <c r="O702" s="316"/>
      <c r="P702" s="315"/>
      <c r="Q702" s="316"/>
      <c r="R702" s="315"/>
      <c r="S702" s="316"/>
      <c r="T702" s="315"/>
      <c r="U702" s="316"/>
      <c r="V702" s="128"/>
      <c r="W702" s="128"/>
      <c r="X702" s="128"/>
      <c r="Y702" s="128"/>
      <c r="Z702" s="128"/>
      <c r="AA702" s="128"/>
      <c r="AB702" s="128"/>
      <c r="AC702" s="128"/>
      <c r="AD702" s="85"/>
    </row>
    <row r="703" spans="1:30" ht="20.100000000000001" customHeight="1">
      <c r="A703" s="85"/>
      <c r="B703" s="85"/>
      <c r="C703" s="128"/>
      <c r="D703" s="85" t="s">
        <v>3777</v>
      </c>
      <c r="E703" s="128"/>
      <c r="F703" s="356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128"/>
      <c r="W703" s="128"/>
      <c r="X703" s="128"/>
      <c r="Y703" s="128"/>
      <c r="Z703" s="128"/>
      <c r="AA703" s="128"/>
      <c r="AB703" s="128"/>
      <c r="AC703" s="128"/>
      <c r="AD703" s="85"/>
    </row>
    <row r="704" spans="1:30" ht="20.100000000000001" customHeight="1">
      <c r="A704" s="476" t="s">
        <v>9122</v>
      </c>
      <c r="B704" s="476" t="s">
        <v>9071</v>
      </c>
      <c r="C704" s="473" t="s">
        <v>9072</v>
      </c>
      <c r="D704" s="476"/>
      <c r="E704" s="473"/>
      <c r="F704" s="443"/>
      <c r="G704" s="444"/>
      <c r="H704" s="443"/>
      <c r="I704" s="444"/>
      <c r="J704" s="443"/>
      <c r="K704" s="444"/>
      <c r="L704" s="443"/>
      <c r="M704" s="444"/>
      <c r="N704" s="471"/>
      <c r="O704" s="465"/>
      <c r="P704" s="471"/>
      <c r="Q704" s="465"/>
      <c r="R704" s="471"/>
      <c r="S704" s="465"/>
      <c r="T704" s="471"/>
      <c r="U704" s="465"/>
      <c r="V704" s="473" t="s">
        <v>7010</v>
      </c>
      <c r="W704" s="473" t="s">
        <v>7010</v>
      </c>
      <c r="X704" s="473"/>
      <c r="Y704" s="473"/>
      <c r="Z704" s="473"/>
      <c r="AA704" s="473"/>
      <c r="AB704" s="473"/>
      <c r="AC704" s="473"/>
      <c r="AD704" s="374"/>
    </row>
    <row r="705" spans="1:30" ht="20.100000000000001" customHeight="1">
      <c r="A705" s="476" t="s">
        <v>9123</v>
      </c>
      <c r="B705" s="476" t="s">
        <v>1726</v>
      </c>
      <c r="C705" s="358" t="s">
        <v>3225</v>
      </c>
      <c r="D705" s="476" t="s">
        <v>2015</v>
      </c>
      <c r="E705" s="473">
        <v>98</v>
      </c>
      <c r="F705" s="443">
        <v>206</v>
      </c>
      <c r="G705" s="444">
        <v>5.1836940110719674</v>
      </c>
      <c r="H705" s="443">
        <v>188</v>
      </c>
      <c r="I705" s="444">
        <v>4.6191646191646187</v>
      </c>
      <c r="J705" s="443">
        <v>210</v>
      </c>
      <c r="K705" s="444">
        <v>5.0749154180763654</v>
      </c>
      <c r="L705" s="443">
        <v>216</v>
      </c>
      <c r="M705" s="444">
        <v>5.0479083898107033</v>
      </c>
      <c r="N705" s="471">
        <v>297</v>
      </c>
      <c r="O705" s="465">
        <v>6.7932296431838974</v>
      </c>
      <c r="P705" s="471">
        <v>369</v>
      </c>
      <c r="Q705" s="465">
        <v>8.1367144432194038</v>
      </c>
      <c r="R705" s="471">
        <v>423</v>
      </c>
      <c r="S705" s="465">
        <v>9.1538628002596845</v>
      </c>
      <c r="T705" s="471">
        <v>1373</v>
      </c>
      <c r="U705" s="465">
        <v>28.972357037349653</v>
      </c>
      <c r="V705" s="473" t="s">
        <v>7010</v>
      </c>
      <c r="W705" s="473" t="s">
        <v>7010</v>
      </c>
      <c r="X705" s="473" t="s">
        <v>7010</v>
      </c>
      <c r="Y705" s="473" t="s">
        <v>7010</v>
      </c>
      <c r="Z705" s="473" t="s">
        <v>7010</v>
      </c>
      <c r="AA705" s="473" t="s">
        <v>7010</v>
      </c>
      <c r="AB705" s="473" t="s">
        <v>7010</v>
      </c>
      <c r="AC705" s="473" t="s">
        <v>7010</v>
      </c>
      <c r="AD705" s="476"/>
    </row>
    <row r="706" spans="1:30" ht="20.100000000000001" customHeight="1">
      <c r="A706" s="85"/>
      <c r="B706" s="85"/>
      <c r="C706" s="128"/>
      <c r="D706" s="85" t="s">
        <v>9073</v>
      </c>
      <c r="E706" s="128"/>
      <c r="F706" s="356">
        <v>1729</v>
      </c>
      <c r="G706" s="314">
        <v>43.507800704579772</v>
      </c>
      <c r="H706" s="356">
        <v>1730</v>
      </c>
      <c r="I706" s="314">
        <v>42.506142506142503</v>
      </c>
      <c r="J706" s="356">
        <v>1720</v>
      </c>
      <c r="K706" s="314">
        <v>41.56597390043499</v>
      </c>
      <c r="L706" s="356">
        <v>1745</v>
      </c>
      <c r="M706" s="314">
        <v>40.780556204720732</v>
      </c>
      <c r="N706" s="315">
        <v>1492</v>
      </c>
      <c r="O706" s="316">
        <v>34.126258005489476</v>
      </c>
      <c r="P706" s="315">
        <v>1399</v>
      </c>
      <c r="Q706" s="316">
        <v>30.848952590959207</v>
      </c>
      <c r="R706" s="315">
        <v>1437</v>
      </c>
      <c r="S706" s="316">
        <v>31.097165115775805</v>
      </c>
      <c r="T706" s="315">
        <v>992</v>
      </c>
      <c r="U706" s="316">
        <v>20.932686220721671</v>
      </c>
      <c r="V706" s="128"/>
      <c r="W706" s="128"/>
      <c r="X706" s="128"/>
      <c r="Y706" s="128"/>
      <c r="Z706" s="128"/>
      <c r="AA706" s="128"/>
      <c r="AB706" s="128"/>
      <c r="AC706" s="128"/>
      <c r="AD706" s="85"/>
    </row>
    <row r="707" spans="1:30" ht="20.100000000000001" customHeight="1">
      <c r="A707" s="85"/>
      <c r="B707" s="85"/>
      <c r="C707" s="128"/>
      <c r="D707" s="85" t="s">
        <v>2016</v>
      </c>
      <c r="E707" s="128"/>
      <c r="F707" s="356">
        <v>137</v>
      </c>
      <c r="G707" s="314">
        <v>3.447408152994464</v>
      </c>
      <c r="H707" s="356">
        <v>163</v>
      </c>
      <c r="I707" s="314">
        <v>4.0049140049140046</v>
      </c>
      <c r="J707" s="356">
        <v>175</v>
      </c>
      <c r="K707" s="314">
        <v>4.2290961817303048</v>
      </c>
      <c r="L707" s="356">
        <v>223</v>
      </c>
      <c r="M707" s="314">
        <v>5.2114980135545688</v>
      </c>
      <c r="N707" s="315">
        <v>197</v>
      </c>
      <c r="O707" s="316">
        <v>4.5059469350411714</v>
      </c>
      <c r="P707" s="315">
        <v>186</v>
      </c>
      <c r="Q707" s="316">
        <v>4.1014332965821385</v>
      </c>
      <c r="R707" s="315">
        <v>302</v>
      </c>
      <c r="S707" s="316">
        <v>6.5353819519584508</v>
      </c>
      <c r="T707" s="315">
        <v>179</v>
      </c>
      <c r="U707" s="316">
        <v>3.777168178940705</v>
      </c>
      <c r="V707" s="128"/>
      <c r="W707" s="128"/>
      <c r="X707" s="128"/>
      <c r="Y707" s="128"/>
      <c r="Z707" s="128"/>
      <c r="AA707" s="128"/>
      <c r="AB707" s="128"/>
      <c r="AC707" s="128"/>
      <c r="AD707" s="85"/>
    </row>
    <row r="708" spans="1:30" ht="20.100000000000001" customHeight="1">
      <c r="A708" s="85"/>
      <c r="B708" s="85"/>
      <c r="C708" s="128"/>
      <c r="D708" s="85" t="s">
        <v>2017</v>
      </c>
      <c r="E708" s="128"/>
      <c r="F708" s="356">
        <v>35</v>
      </c>
      <c r="G708" s="314">
        <v>0.88072471061902358</v>
      </c>
      <c r="H708" s="356">
        <v>35</v>
      </c>
      <c r="I708" s="314">
        <v>0.85995085995085996</v>
      </c>
      <c r="J708" s="356">
        <v>44</v>
      </c>
      <c r="K708" s="314">
        <v>1.0633156114064766</v>
      </c>
      <c r="L708" s="356">
        <v>46</v>
      </c>
      <c r="M708" s="314">
        <v>1.0750175274596869</v>
      </c>
      <c r="N708" s="315">
        <v>51</v>
      </c>
      <c r="O708" s="316">
        <v>1.1665141811527904</v>
      </c>
      <c r="P708" s="315">
        <v>65</v>
      </c>
      <c r="Q708" s="316">
        <v>1.4332965821389194</v>
      </c>
      <c r="R708" s="315">
        <v>50</v>
      </c>
      <c r="S708" s="316">
        <v>1.0820168794633196</v>
      </c>
      <c r="T708" s="315">
        <v>42</v>
      </c>
      <c r="U708" s="316">
        <v>0.88626292466765144</v>
      </c>
      <c r="V708" s="128"/>
      <c r="W708" s="128"/>
      <c r="X708" s="128"/>
      <c r="Y708" s="128"/>
      <c r="Z708" s="128"/>
      <c r="AA708" s="128"/>
      <c r="AB708" s="128"/>
      <c r="AC708" s="128"/>
      <c r="AD708" s="85"/>
    </row>
    <row r="709" spans="1:30" ht="20.100000000000001" customHeight="1">
      <c r="A709" s="85"/>
      <c r="B709" s="85"/>
      <c r="C709" s="128"/>
      <c r="D709" s="85" t="s">
        <v>2018</v>
      </c>
      <c r="E709" s="128"/>
      <c r="F709" s="356">
        <v>28</v>
      </c>
      <c r="G709" s="314">
        <v>0.70457976849521886</v>
      </c>
      <c r="H709" s="356">
        <v>20</v>
      </c>
      <c r="I709" s="314">
        <v>0.49140049140049141</v>
      </c>
      <c r="J709" s="356">
        <v>31</v>
      </c>
      <c r="K709" s="314">
        <v>0.74915418076365392</v>
      </c>
      <c r="L709" s="356">
        <v>37</v>
      </c>
      <c r="M709" s="314">
        <v>0.86468801121757422</v>
      </c>
      <c r="N709" s="315">
        <v>39</v>
      </c>
      <c r="O709" s="316">
        <v>0.89204025617566329</v>
      </c>
      <c r="P709" s="315">
        <v>34</v>
      </c>
      <c r="Q709" s="316">
        <v>0.74972436604189641</v>
      </c>
      <c r="R709" s="315">
        <v>40</v>
      </c>
      <c r="S709" s="316">
        <v>0.8656135035706557</v>
      </c>
      <c r="T709" s="315">
        <v>37</v>
      </c>
      <c r="U709" s="316">
        <v>0.78075543363578814</v>
      </c>
      <c r="V709" s="128"/>
      <c r="W709" s="128"/>
      <c r="X709" s="128"/>
      <c r="Y709" s="128"/>
      <c r="Z709" s="128"/>
      <c r="AA709" s="128"/>
      <c r="AB709" s="128"/>
      <c r="AC709" s="128"/>
      <c r="AD709" s="85"/>
    </row>
    <row r="710" spans="1:30" ht="20.100000000000001" customHeight="1">
      <c r="A710" s="85"/>
      <c r="B710" s="85"/>
      <c r="C710" s="128"/>
      <c r="D710" s="85" t="s">
        <v>2019</v>
      </c>
      <c r="E710" s="128"/>
      <c r="F710" s="356">
        <v>2</v>
      </c>
      <c r="G710" s="314">
        <v>5.0327126321087066E-2</v>
      </c>
      <c r="H710" s="356">
        <v>4</v>
      </c>
      <c r="I710" s="314">
        <v>9.8280098280098274E-2</v>
      </c>
      <c r="J710" s="356">
        <v>3</v>
      </c>
      <c r="K710" s="314">
        <v>7.2498791686805217E-2</v>
      </c>
      <c r="L710" s="356">
        <v>2</v>
      </c>
      <c r="M710" s="314">
        <v>4.6739892498247254E-2</v>
      </c>
      <c r="N710" s="315">
        <v>6</v>
      </c>
      <c r="O710" s="316">
        <v>0.1372369624885636</v>
      </c>
      <c r="P710" s="315">
        <v>11</v>
      </c>
      <c r="Q710" s="316">
        <v>0.24255788313120177</v>
      </c>
      <c r="R710" s="315">
        <v>12</v>
      </c>
      <c r="S710" s="316">
        <v>0.25968405107119669</v>
      </c>
      <c r="T710" s="315">
        <v>60</v>
      </c>
      <c r="U710" s="316">
        <v>1.2660898923823591</v>
      </c>
      <c r="V710" s="128"/>
      <c r="W710" s="128"/>
      <c r="X710" s="128"/>
      <c r="Y710" s="128"/>
      <c r="Z710" s="128"/>
      <c r="AA710" s="128"/>
      <c r="AB710" s="128"/>
      <c r="AC710" s="128"/>
      <c r="AD710" s="85"/>
    </row>
    <row r="711" spans="1:30" ht="20.100000000000001" customHeight="1">
      <c r="A711" s="85"/>
      <c r="B711" s="85"/>
      <c r="C711" s="128"/>
      <c r="D711" s="85" t="s">
        <v>2020</v>
      </c>
      <c r="E711" s="128"/>
      <c r="F711" s="356">
        <v>733</v>
      </c>
      <c r="G711" s="314">
        <v>18.444891796678409</v>
      </c>
      <c r="H711" s="356">
        <v>775</v>
      </c>
      <c r="I711" s="314">
        <v>19.04176904176904</v>
      </c>
      <c r="J711" s="356">
        <v>813</v>
      </c>
      <c r="K711" s="314">
        <v>19.647172547124214</v>
      </c>
      <c r="L711" s="356">
        <v>928</v>
      </c>
      <c r="M711" s="314">
        <v>21.687310119186726</v>
      </c>
      <c r="N711" s="315">
        <v>920</v>
      </c>
      <c r="O711" s="316">
        <v>21.043000914913083</v>
      </c>
      <c r="P711" s="315">
        <v>835</v>
      </c>
      <c r="Q711" s="316">
        <v>18.412348401323044</v>
      </c>
      <c r="R711" s="315">
        <v>974</v>
      </c>
      <c r="S711" s="316">
        <v>21.077688811945468</v>
      </c>
      <c r="T711" s="315">
        <v>614</v>
      </c>
      <c r="U711" s="316">
        <v>12.956319898712808</v>
      </c>
      <c r="V711" s="128"/>
      <c r="W711" s="128"/>
      <c r="X711" s="128"/>
      <c r="Y711" s="128"/>
      <c r="Z711" s="128"/>
      <c r="AA711" s="128"/>
      <c r="AB711" s="128"/>
      <c r="AC711" s="128"/>
      <c r="AD711" s="85"/>
    </row>
    <row r="712" spans="1:30" ht="20.100000000000001" customHeight="1">
      <c r="A712" s="85"/>
      <c r="B712" s="85"/>
      <c r="C712" s="128"/>
      <c r="D712" s="85" t="s">
        <v>2021</v>
      </c>
      <c r="E712" s="128"/>
      <c r="F712" s="356">
        <v>55</v>
      </c>
      <c r="G712" s="314">
        <v>1.3839959738298944</v>
      </c>
      <c r="H712" s="356">
        <v>64</v>
      </c>
      <c r="I712" s="314">
        <v>1.5724815724815724</v>
      </c>
      <c r="J712" s="356">
        <v>62</v>
      </c>
      <c r="K712" s="314">
        <v>1.4983083615273078</v>
      </c>
      <c r="L712" s="356">
        <v>82</v>
      </c>
      <c r="M712" s="314">
        <v>1.9163355924281373</v>
      </c>
      <c r="N712" s="315">
        <v>64</v>
      </c>
      <c r="O712" s="316">
        <v>1.463860933211345</v>
      </c>
      <c r="P712" s="315">
        <v>86</v>
      </c>
      <c r="Q712" s="316">
        <v>1.8963616317530321</v>
      </c>
      <c r="R712" s="315">
        <v>81</v>
      </c>
      <c r="S712" s="316">
        <v>1.7528673447305778</v>
      </c>
      <c r="T712" s="315">
        <v>81</v>
      </c>
      <c r="U712" s="316">
        <v>1.7092213547161847</v>
      </c>
      <c r="V712" s="128"/>
      <c r="W712" s="128"/>
      <c r="X712" s="128"/>
      <c r="Y712" s="128"/>
      <c r="Z712" s="128"/>
      <c r="AA712" s="128"/>
      <c r="AB712" s="128"/>
      <c r="AC712" s="128"/>
      <c r="AD712" s="85"/>
    </row>
    <row r="713" spans="1:30" ht="20.100000000000001" customHeight="1">
      <c r="A713" s="85"/>
      <c r="B713" s="85"/>
      <c r="C713" s="128"/>
      <c r="D713" s="85" t="s">
        <v>2337</v>
      </c>
      <c r="E713" s="128"/>
      <c r="F713" s="356">
        <v>2</v>
      </c>
      <c r="G713" s="314">
        <v>5.0327126321087066E-2</v>
      </c>
      <c r="H713" s="356">
        <v>5</v>
      </c>
      <c r="I713" s="314">
        <v>0.12285012285012285</v>
      </c>
      <c r="J713" s="356">
        <v>12</v>
      </c>
      <c r="K713" s="314">
        <v>0.28999516674722087</v>
      </c>
      <c r="L713" s="356">
        <v>4</v>
      </c>
      <c r="M713" s="314">
        <v>9.3479784996494508E-2</v>
      </c>
      <c r="N713" s="315">
        <v>19</v>
      </c>
      <c r="O713" s="316">
        <v>0.43458371454711803</v>
      </c>
      <c r="P713" s="315">
        <v>11</v>
      </c>
      <c r="Q713" s="316">
        <v>0.24255788313120177</v>
      </c>
      <c r="R713" s="315">
        <v>21</v>
      </c>
      <c r="S713" s="316">
        <v>0.45444708937459427</v>
      </c>
      <c r="T713" s="315">
        <v>31</v>
      </c>
      <c r="U713" s="316">
        <v>0.65414644439755221</v>
      </c>
      <c r="V713" s="128"/>
      <c r="W713" s="128"/>
      <c r="X713" s="128"/>
      <c r="Y713" s="128"/>
      <c r="Z713" s="128"/>
      <c r="AA713" s="128"/>
      <c r="AB713" s="128"/>
      <c r="AC713" s="128"/>
      <c r="AD713" s="85"/>
    </row>
    <row r="714" spans="1:30" ht="20.100000000000001" customHeight="1">
      <c r="A714" s="85"/>
      <c r="B714" s="85"/>
      <c r="C714" s="128"/>
      <c r="D714" s="85" t="s">
        <v>8473</v>
      </c>
      <c r="E714" s="128"/>
      <c r="F714" s="356">
        <v>1047</v>
      </c>
      <c r="G714" s="314">
        <v>26.346250629089081</v>
      </c>
      <c r="H714" s="356">
        <v>1086</v>
      </c>
      <c r="I714" s="314">
        <v>26.683046683046683</v>
      </c>
      <c r="J714" s="356">
        <v>1068</v>
      </c>
      <c r="K714" s="314">
        <v>25.809569840502657</v>
      </c>
      <c r="L714" s="356">
        <v>996</v>
      </c>
      <c r="M714" s="314">
        <v>23.276466464127132</v>
      </c>
      <c r="N714" s="315">
        <v>1287</v>
      </c>
      <c r="O714" s="316">
        <v>29.437328453796891</v>
      </c>
      <c r="P714" s="315">
        <v>1539</v>
      </c>
      <c r="Q714" s="316">
        <v>33.936052921719956</v>
      </c>
      <c r="R714" s="315">
        <v>1281</v>
      </c>
      <c r="S714" s="316">
        <v>27.72127245185025</v>
      </c>
      <c r="T714" s="315">
        <v>1330</v>
      </c>
      <c r="U714" s="316">
        <v>28.064992614475628</v>
      </c>
      <c r="V714" s="128"/>
      <c r="W714" s="128"/>
      <c r="X714" s="128"/>
      <c r="Y714" s="128"/>
      <c r="Z714" s="128"/>
      <c r="AA714" s="128"/>
      <c r="AB714" s="128"/>
      <c r="AC714" s="128"/>
      <c r="AD714" s="85"/>
    </row>
    <row r="715" spans="1:30" ht="20.100000000000001" customHeight="1">
      <c r="A715" s="85"/>
      <c r="B715" s="85"/>
      <c r="C715" s="128"/>
      <c r="D715" s="85" t="s">
        <v>1959</v>
      </c>
      <c r="E715" s="128"/>
      <c r="F715" s="356"/>
      <c r="G715" s="314"/>
      <c r="H715" s="356"/>
      <c r="I715" s="314"/>
      <c r="J715" s="356"/>
      <c r="K715" s="314"/>
      <c r="L715" s="356"/>
      <c r="M715" s="314"/>
      <c r="N715" s="315"/>
      <c r="O715" s="316"/>
      <c r="P715" s="315"/>
      <c r="Q715" s="316"/>
      <c r="R715" s="315"/>
      <c r="S715" s="316"/>
      <c r="T715" s="315"/>
      <c r="U715" s="316"/>
      <c r="V715" s="128"/>
      <c r="W715" s="128"/>
      <c r="X715" s="128"/>
      <c r="Y715" s="128"/>
      <c r="Z715" s="128"/>
      <c r="AA715" s="128"/>
      <c r="AB715" s="128"/>
      <c r="AC715" s="128"/>
      <c r="AD715" s="85"/>
    </row>
    <row r="716" spans="1:30" ht="20.100000000000001" customHeight="1">
      <c r="A716" s="476" t="s">
        <v>3192</v>
      </c>
      <c r="B716" s="476" t="s">
        <v>1727</v>
      </c>
      <c r="C716" s="473" t="s">
        <v>3226</v>
      </c>
      <c r="D716" s="476"/>
      <c r="E716" s="473"/>
      <c r="F716" s="443">
        <v>2</v>
      </c>
      <c r="G716" s="444">
        <v>100</v>
      </c>
      <c r="H716" s="443">
        <v>5</v>
      </c>
      <c r="I716" s="444">
        <v>100</v>
      </c>
      <c r="J716" s="443">
        <v>12</v>
      </c>
      <c r="K716" s="444">
        <v>100</v>
      </c>
      <c r="L716" s="443">
        <v>4</v>
      </c>
      <c r="M716" s="444">
        <v>100</v>
      </c>
      <c r="N716" s="471">
        <v>19</v>
      </c>
      <c r="O716" s="465">
        <v>100</v>
      </c>
      <c r="P716" s="471">
        <v>11</v>
      </c>
      <c r="Q716" s="465">
        <v>100</v>
      </c>
      <c r="R716" s="471">
        <v>21</v>
      </c>
      <c r="S716" s="465">
        <v>100</v>
      </c>
      <c r="T716" s="471">
        <v>31</v>
      </c>
      <c r="U716" s="465">
        <v>100</v>
      </c>
      <c r="V716" s="473" t="s">
        <v>7010</v>
      </c>
      <c r="W716" s="473" t="s">
        <v>7010</v>
      </c>
      <c r="X716" s="473" t="s">
        <v>7010</v>
      </c>
      <c r="Y716" s="473" t="s">
        <v>7010</v>
      </c>
      <c r="Z716" s="473" t="s">
        <v>7010</v>
      </c>
      <c r="AA716" s="473" t="s">
        <v>7010</v>
      </c>
      <c r="AB716" s="473" t="s">
        <v>7010</v>
      </c>
      <c r="AC716" s="473" t="s">
        <v>7010</v>
      </c>
      <c r="AD716" s="476"/>
    </row>
    <row r="717" spans="1:30" ht="20.100000000000001" customHeight="1">
      <c r="A717" s="476" t="s">
        <v>3193</v>
      </c>
      <c r="B717" s="476" t="s">
        <v>1728</v>
      </c>
      <c r="C717" s="473" t="s">
        <v>9074</v>
      </c>
      <c r="D717" s="476" t="s">
        <v>3258</v>
      </c>
      <c r="E717" s="473" t="s">
        <v>7351</v>
      </c>
      <c r="F717" s="443">
        <v>624</v>
      </c>
      <c r="G717" s="444">
        <v>28.441203281677303</v>
      </c>
      <c r="H717" s="443">
        <v>632</v>
      </c>
      <c r="I717" s="444">
        <v>28.610230873698505</v>
      </c>
      <c r="J717" s="443">
        <v>702</v>
      </c>
      <c r="K717" s="444">
        <v>31.103234381922906</v>
      </c>
      <c r="L717" s="443">
        <v>740</v>
      </c>
      <c r="M717" s="444">
        <v>31.422505307855626</v>
      </c>
      <c r="N717" s="471">
        <v>639</v>
      </c>
      <c r="O717" s="465">
        <v>29.5</v>
      </c>
      <c r="P717" s="471">
        <v>589</v>
      </c>
      <c r="Q717" s="465">
        <v>27.255900046274874</v>
      </c>
      <c r="R717" s="471">
        <v>774</v>
      </c>
      <c r="S717" s="465">
        <v>32.713440405748095</v>
      </c>
      <c r="T717" s="471">
        <v>1301</v>
      </c>
      <c r="U717" s="465">
        <v>38.163684364916399</v>
      </c>
      <c r="V717" s="473" t="s">
        <v>7010</v>
      </c>
      <c r="W717" s="473" t="s">
        <v>7010</v>
      </c>
      <c r="X717" s="473" t="s">
        <v>7010</v>
      </c>
      <c r="Y717" s="473" t="s">
        <v>7010</v>
      </c>
      <c r="Z717" s="473" t="s">
        <v>7010</v>
      </c>
      <c r="AA717" s="473" t="s">
        <v>7010</v>
      </c>
      <c r="AB717" s="473" t="s">
        <v>7010</v>
      </c>
      <c r="AC717" s="473" t="s">
        <v>7010</v>
      </c>
      <c r="AD717" s="476" t="s">
        <v>9075</v>
      </c>
    </row>
    <row r="718" spans="1:30" ht="20.100000000000001" customHeight="1">
      <c r="A718" s="85"/>
      <c r="B718" s="85"/>
      <c r="C718" s="128"/>
      <c r="D718" s="85" t="s">
        <v>7397</v>
      </c>
      <c r="E718" s="128"/>
      <c r="F718" s="356">
        <v>1570</v>
      </c>
      <c r="G718" s="314">
        <v>71.558796718322697</v>
      </c>
      <c r="H718" s="356">
        <v>1577</v>
      </c>
      <c r="I718" s="314">
        <v>71.389769126301488</v>
      </c>
      <c r="J718" s="356">
        <v>1555</v>
      </c>
      <c r="K718" s="314">
        <v>68.896765618077097</v>
      </c>
      <c r="L718" s="356">
        <v>1615</v>
      </c>
      <c r="M718" s="314">
        <v>68.57749469214437</v>
      </c>
      <c r="N718" s="315">
        <v>1526</v>
      </c>
      <c r="O718" s="316">
        <v>70.5</v>
      </c>
      <c r="P718" s="315">
        <v>1572</v>
      </c>
      <c r="Q718" s="316">
        <v>72.744099953725126</v>
      </c>
      <c r="R718" s="315">
        <v>1592</v>
      </c>
      <c r="S718" s="316">
        <v>67.286559594251898</v>
      </c>
      <c r="T718" s="315">
        <v>2108</v>
      </c>
      <c r="U718" s="316">
        <v>61.836315635083601</v>
      </c>
      <c r="V718" s="128"/>
      <c r="W718" s="128"/>
      <c r="X718" s="128"/>
      <c r="Y718" s="128"/>
      <c r="Z718" s="128"/>
      <c r="AA718" s="128"/>
      <c r="AB718" s="128"/>
      <c r="AC718" s="128"/>
      <c r="AD718" s="85"/>
    </row>
    <row r="719" spans="1:30" ht="20.100000000000001" customHeight="1">
      <c r="A719" s="85"/>
      <c r="B719" s="85"/>
      <c r="C719" s="128"/>
      <c r="D719" s="85" t="s">
        <v>1861</v>
      </c>
      <c r="E719" s="128"/>
      <c r="F719" s="356"/>
      <c r="G719" s="314"/>
      <c r="H719" s="356"/>
      <c r="I719" s="314"/>
      <c r="J719" s="356"/>
      <c r="K719" s="314"/>
      <c r="L719" s="356"/>
      <c r="M719" s="314"/>
      <c r="N719" s="315"/>
      <c r="O719" s="316"/>
      <c r="P719" s="315"/>
      <c r="Q719" s="316"/>
      <c r="R719" s="315"/>
      <c r="S719" s="316"/>
      <c r="T719" s="315"/>
      <c r="U719" s="316"/>
      <c r="V719" s="128"/>
      <c r="W719" s="128"/>
      <c r="X719" s="128"/>
      <c r="Y719" s="128"/>
      <c r="Z719" s="128"/>
      <c r="AA719" s="128"/>
      <c r="AB719" s="128"/>
      <c r="AC719" s="128"/>
      <c r="AD719" s="85"/>
    </row>
    <row r="720" spans="1:30" ht="20.100000000000001" customHeight="1">
      <c r="A720" s="85"/>
      <c r="B720" s="85"/>
      <c r="C720" s="128"/>
      <c r="D720" s="85" t="s">
        <v>1862</v>
      </c>
      <c r="E720" s="128"/>
      <c r="F720" s="356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128"/>
      <c r="W720" s="128"/>
      <c r="X720" s="128"/>
      <c r="Y720" s="128"/>
      <c r="Z720" s="128"/>
      <c r="AA720" s="128"/>
      <c r="AB720" s="128"/>
      <c r="AC720" s="128"/>
      <c r="AD720" s="85"/>
    </row>
    <row r="721" spans="1:30" ht="20.100000000000001" customHeight="1">
      <c r="A721" s="476" t="s">
        <v>3194</v>
      </c>
      <c r="B721" s="476" t="s">
        <v>1729</v>
      </c>
      <c r="C721" s="473" t="s">
        <v>7611</v>
      </c>
      <c r="D721" s="476" t="s">
        <v>7319</v>
      </c>
      <c r="E721" s="473" t="s">
        <v>7351</v>
      </c>
      <c r="F721" s="443">
        <v>69</v>
      </c>
      <c r="G721" s="444">
        <v>1.7323625407983929</v>
      </c>
      <c r="H721" s="443">
        <v>96</v>
      </c>
      <c r="I721" s="444">
        <v>2.3517883390494854</v>
      </c>
      <c r="J721" s="443">
        <v>92</v>
      </c>
      <c r="K721" s="444">
        <v>2.2110069694784906</v>
      </c>
      <c r="L721" s="443">
        <v>106</v>
      </c>
      <c r="M721" s="444">
        <v>2.4668373283686291</v>
      </c>
      <c r="N721" s="471">
        <v>148</v>
      </c>
      <c r="O721" s="465">
        <v>3.3659313168069138</v>
      </c>
      <c r="P721" s="471">
        <v>241</v>
      </c>
      <c r="Q721" s="465">
        <v>5.2781427945685504</v>
      </c>
      <c r="R721" s="471">
        <v>339</v>
      </c>
      <c r="S721" s="465">
        <v>7.2497861420017111</v>
      </c>
      <c r="T721" s="471">
        <v>572</v>
      </c>
      <c r="U721" s="465">
        <v>11.233307148468185</v>
      </c>
      <c r="V721" s="473" t="s">
        <v>7010</v>
      </c>
      <c r="W721" s="473" t="s">
        <v>7010</v>
      </c>
      <c r="X721" s="473" t="s">
        <v>7010</v>
      </c>
      <c r="Y721" s="473" t="s">
        <v>7010</v>
      </c>
      <c r="Z721" s="473" t="s">
        <v>7010</v>
      </c>
      <c r="AA721" s="473" t="s">
        <v>7010</v>
      </c>
      <c r="AB721" s="473" t="s">
        <v>7010</v>
      </c>
      <c r="AC721" s="473" t="s">
        <v>7010</v>
      </c>
      <c r="AD721" s="476"/>
    </row>
    <row r="722" spans="1:30" ht="20.100000000000001" customHeight="1">
      <c r="A722" s="85"/>
      <c r="B722" s="85"/>
      <c r="C722" s="128"/>
      <c r="D722" s="85" t="s">
        <v>7352</v>
      </c>
      <c r="E722" s="128"/>
      <c r="F722" s="356">
        <v>3914</v>
      </c>
      <c r="G722" s="314">
        <v>98.267637459201609</v>
      </c>
      <c r="H722" s="356">
        <v>3986</v>
      </c>
      <c r="I722" s="314">
        <v>97.648211660950508</v>
      </c>
      <c r="J722" s="356">
        <v>4069</v>
      </c>
      <c r="K722" s="314">
        <v>97.78899303052151</v>
      </c>
      <c r="L722" s="356">
        <v>4191</v>
      </c>
      <c r="M722" s="314">
        <v>97.533162671631374</v>
      </c>
      <c r="N722" s="315">
        <v>4249</v>
      </c>
      <c r="O722" s="316">
        <v>96.634068683193092</v>
      </c>
      <c r="P722" s="315">
        <v>4325</v>
      </c>
      <c r="Q722" s="316">
        <v>94.721857205431448</v>
      </c>
      <c r="R722" s="315">
        <v>4337</v>
      </c>
      <c r="S722" s="316">
        <v>92.7</v>
      </c>
      <c r="T722" s="315">
        <v>4520</v>
      </c>
      <c r="U722" s="316">
        <v>88.766692851531815</v>
      </c>
      <c r="V722" s="128"/>
      <c r="W722" s="128"/>
      <c r="X722" s="128"/>
      <c r="Y722" s="128"/>
      <c r="Z722" s="128"/>
      <c r="AA722" s="128"/>
      <c r="AB722" s="128"/>
      <c r="AC722" s="128"/>
      <c r="AD722" s="85"/>
    </row>
    <row r="723" spans="1:30" ht="20.100000000000001" customHeight="1">
      <c r="A723" s="85"/>
      <c r="B723" s="85"/>
      <c r="C723" s="128"/>
      <c r="D723" s="85" t="s">
        <v>1861</v>
      </c>
      <c r="E723" s="128"/>
      <c r="F723" s="356"/>
      <c r="G723" s="314"/>
      <c r="H723" s="356"/>
      <c r="I723" s="314"/>
      <c r="J723" s="356"/>
      <c r="K723" s="314"/>
      <c r="L723" s="356"/>
      <c r="M723" s="314"/>
      <c r="N723" s="315"/>
      <c r="O723" s="316"/>
      <c r="P723" s="315"/>
      <c r="Q723" s="316"/>
      <c r="R723" s="315">
        <v>1</v>
      </c>
      <c r="S723" s="316"/>
      <c r="T723" s="315"/>
      <c r="U723" s="316"/>
      <c r="V723" s="128"/>
      <c r="W723" s="128"/>
      <c r="X723" s="128"/>
      <c r="Y723" s="128"/>
      <c r="Z723" s="128"/>
      <c r="AA723" s="128"/>
      <c r="AB723" s="128"/>
      <c r="AC723" s="128"/>
      <c r="AD723" s="85"/>
    </row>
    <row r="724" spans="1:30" ht="20.100000000000001" customHeight="1">
      <c r="A724" s="85"/>
      <c r="B724" s="85"/>
      <c r="C724" s="128"/>
      <c r="D724" s="85" t="s">
        <v>1862</v>
      </c>
      <c r="E724" s="128"/>
      <c r="F724" s="356"/>
      <c r="G724" s="314"/>
      <c r="H724" s="356"/>
      <c r="I724" s="314"/>
      <c r="J724" s="356"/>
      <c r="K724" s="314"/>
      <c r="L724" s="356"/>
      <c r="M724" s="314"/>
      <c r="N724" s="315"/>
      <c r="O724" s="316"/>
      <c r="P724" s="315"/>
      <c r="Q724" s="316"/>
      <c r="R724" s="315"/>
      <c r="S724" s="316"/>
      <c r="T724" s="315"/>
      <c r="U724" s="316"/>
      <c r="V724" s="128"/>
      <c r="W724" s="128"/>
      <c r="X724" s="128"/>
      <c r="Y724" s="128"/>
      <c r="Z724" s="128"/>
      <c r="AA724" s="128"/>
      <c r="AB724" s="128"/>
      <c r="AC724" s="128"/>
      <c r="AD724" s="85"/>
    </row>
    <row r="725" spans="1:30" ht="20.100000000000001" customHeight="1">
      <c r="A725" s="476" t="s">
        <v>3195</v>
      </c>
      <c r="B725" s="476" t="s">
        <v>1730</v>
      </c>
      <c r="C725" s="473" t="s">
        <v>3227</v>
      </c>
      <c r="D725" s="476" t="s">
        <v>2420</v>
      </c>
      <c r="E725" s="473" t="s">
        <v>7646</v>
      </c>
      <c r="F725" s="443">
        <v>11</v>
      </c>
      <c r="G725" s="444">
        <v>15.942028985507244</v>
      </c>
      <c r="H725" s="443">
        <v>11</v>
      </c>
      <c r="I725" s="444">
        <v>11.458333333333334</v>
      </c>
      <c r="J725" s="443">
        <v>9</v>
      </c>
      <c r="K725" s="444">
        <f>J725/92*100</f>
        <v>9.7826086956521738</v>
      </c>
      <c r="L725" s="443">
        <v>8</v>
      </c>
      <c r="M725" s="444">
        <v>7.5471698113207548</v>
      </c>
      <c r="N725" s="471">
        <v>16</v>
      </c>
      <c r="O725" s="465">
        <v>10.810810810810811</v>
      </c>
      <c r="P725" s="471">
        <v>22</v>
      </c>
      <c r="Q725" s="465">
        <v>9.1</v>
      </c>
      <c r="R725" s="471">
        <v>15</v>
      </c>
      <c r="S725" s="465">
        <v>4.4000000000000004</v>
      </c>
      <c r="T725" s="471">
        <v>19</v>
      </c>
      <c r="U725" s="465">
        <v>3.3450704225352115</v>
      </c>
      <c r="V725" s="473" t="s">
        <v>7010</v>
      </c>
      <c r="W725" s="473" t="s">
        <v>7010</v>
      </c>
      <c r="X725" s="473" t="s">
        <v>7010</v>
      </c>
      <c r="Y725" s="473" t="s">
        <v>7010</v>
      </c>
      <c r="Z725" s="473" t="s">
        <v>7010</v>
      </c>
      <c r="AA725" s="473" t="s">
        <v>7010</v>
      </c>
      <c r="AB725" s="473" t="s">
        <v>7010</v>
      </c>
      <c r="AC725" s="473" t="s">
        <v>7010</v>
      </c>
      <c r="AD725" s="476"/>
    </row>
    <row r="726" spans="1:30" ht="20.100000000000001" customHeight="1">
      <c r="A726" s="85"/>
      <c r="B726" s="85"/>
      <c r="C726" s="128"/>
      <c r="D726" s="85" t="s">
        <v>2421</v>
      </c>
      <c r="E726" s="128"/>
      <c r="F726" s="356">
        <v>1</v>
      </c>
      <c r="G726" s="314">
        <v>1.4492753623188406</v>
      </c>
      <c r="H726" s="356">
        <v>1</v>
      </c>
      <c r="I726" s="314">
        <v>1.0416666666666667</v>
      </c>
      <c r="J726" s="356">
        <v>1</v>
      </c>
      <c r="K726" s="314">
        <f>J726/92*100</f>
        <v>1.0869565217391304</v>
      </c>
      <c r="L726" s="356">
        <v>2</v>
      </c>
      <c r="M726" s="314">
        <v>1.8867924528301887</v>
      </c>
      <c r="N726" s="315">
        <v>2</v>
      </c>
      <c r="O726" s="316">
        <v>1.3513513513513513</v>
      </c>
      <c r="P726" s="315"/>
      <c r="Q726" s="316"/>
      <c r="R726" s="315">
        <v>6</v>
      </c>
      <c r="S726" s="316">
        <v>1.8</v>
      </c>
      <c r="T726" s="315">
        <v>12</v>
      </c>
      <c r="U726" s="316">
        <v>2.112676056338028</v>
      </c>
      <c r="V726" s="128"/>
      <c r="W726" s="128"/>
      <c r="X726" s="128"/>
      <c r="Y726" s="128"/>
      <c r="Z726" s="128"/>
      <c r="AA726" s="128"/>
      <c r="AB726" s="128"/>
      <c r="AC726" s="128"/>
      <c r="AD726" s="85"/>
    </row>
    <row r="727" spans="1:30" ht="20.100000000000001" customHeight="1">
      <c r="A727" s="85"/>
      <c r="B727" s="85"/>
      <c r="C727" s="128"/>
      <c r="D727" s="85" t="s">
        <v>9087</v>
      </c>
      <c r="E727" s="128"/>
      <c r="F727" s="356"/>
      <c r="G727" s="314"/>
      <c r="H727" s="356">
        <v>2</v>
      </c>
      <c r="I727" s="314">
        <v>2.0833333333333335</v>
      </c>
      <c r="J727" s="356"/>
      <c r="K727" s="314"/>
      <c r="L727" s="356"/>
      <c r="M727" s="314"/>
      <c r="N727" s="315">
        <v>2</v>
      </c>
      <c r="O727" s="316">
        <v>1.3513513513513513</v>
      </c>
      <c r="P727" s="315">
        <v>1</v>
      </c>
      <c r="Q727" s="316">
        <v>0.41841004184100417</v>
      </c>
      <c r="R727" s="315">
        <v>3</v>
      </c>
      <c r="S727" s="316">
        <v>0.9</v>
      </c>
      <c r="T727" s="315">
        <v>1</v>
      </c>
      <c r="U727" s="316">
        <v>0.176056338028169</v>
      </c>
      <c r="V727" s="128"/>
      <c r="W727" s="128"/>
      <c r="X727" s="128"/>
      <c r="Y727" s="128"/>
      <c r="Z727" s="128"/>
      <c r="AA727" s="128"/>
      <c r="AB727" s="128"/>
      <c r="AC727" s="128"/>
      <c r="AD727" s="85"/>
    </row>
    <row r="728" spans="1:30" ht="20.100000000000001" customHeight="1">
      <c r="A728" s="85"/>
      <c r="B728" s="85"/>
      <c r="C728" s="128"/>
      <c r="D728" s="85" t="s">
        <v>2422</v>
      </c>
      <c r="E728" s="128"/>
      <c r="F728" s="38"/>
      <c r="G728" s="314"/>
      <c r="H728" s="38">
        <v>3</v>
      </c>
      <c r="I728" s="314">
        <v>3.125</v>
      </c>
      <c r="J728" s="38"/>
      <c r="K728" s="314"/>
      <c r="L728" s="38"/>
      <c r="M728" s="314"/>
      <c r="N728" s="51"/>
      <c r="O728" s="316"/>
      <c r="P728" s="315">
        <v>2</v>
      </c>
      <c r="Q728" s="316">
        <v>0.83682008368200833</v>
      </c>
      <c r="R728" s="315">
        <v>2</v>
      </c>
      <c r="S728" s="316">
        <v>0.6</v>
      </c>
      <c r="T728" s="315">
        <v>7</v>
      </c>
      <c r="U728" s="316">
        <v>1.232394366197183</v>
      </c>
      <c r="V728" s="128"/>
      <c r="W728" s="128"/>
      <c r="X728" s="128"/>
      <c r="Y728" s="128"/>
      <c r="Z728" s="128"/>
      <c r="AA728" s="128"/>
      <c r="AB728" s="128"/>
      <c r="AC728" s="128"/>
      <c r="AD728" s="85"/>
    </row>
    <row r="729" spans="1:30" ht="20.100000000000001" customHeight="1">
      <c r="A729" s="85"/>
      <c r="B729" s="85"/>
      <c r="C729" s="128"/>
      <c r="D729" s="85" t="s">
        <v>2423</v>
      </c>
      <c r="E729" s="128"/>
      <c r="F729" s="356">
        <v>2</v>
      </c>
      <c r="G729" s="314">
        <v>2.8985507246376812</v>
      </c>
      <c r="H729" s="356">
        <v>7</v>
      </c>
      <c r="I729" s="314">
        <v>7.291666666666667</v>
      </c>
      <c r="J729" s="356">
        <v>4</v>
      </c>
      <c r="K729" s="314">
        <f t="shared" ref="K729:K736" si="0">J729/92*100</f>
        <v>4.3478260869565215</v>
      </c>
      <c r="L729" s="356">
        <v>14</v>
      </c>
      <c r="M729" s="314">
        <v>13.20754716981132</v>
      </c>
      <c r="N729" s="315">
        <v>9</v>
      </c>
      <c r="O729" s="316">
        <v>6.0810810810810807</v>
      </c>
      <c r="P729" s="315">
        <v>16</v>
      </c>
      <c r="Q729" s="316">
        <v>6.6</v>
      </c>
      <c r="R729" s="315">
        <v>26</v>
      </c>
      <c r="S729" s="316">
        <v>7.71513353115727</v>
      </c>
      <c r="T729" s="315">
        <v>47</v>
      </c>
      <c r="U729" s="316">
        <v>8.1999999999999993</v>
      </c>
      <c r="V729" s="128"/>
      <c r="W729" s="128"/>
      <c r="X729" s="128"/>
      <c r="Y729" s="128"/>
      <c r="Z729" s="128"/>
      <c r="AA729" s="128"/>
      <c r="AB729" s="128"/>
      <c r="AC729" s="128"/>
      <c r="AD729" s="85"/>
    </row>
    <row r="730" spans="1:30" ht="20.100000000000001" customHeight="1">
      <c r="A730" s="85"/>
      <c r="B730" s="85"/>
      <c r="C730" s="128"/>
      <c r="D730" s="85" t="s">
        <v>9039</v>
      </c>
      <c r="E730" s="128"/>
      <c r="F730" s="38">
        <v>4</v>
      </c>
      <c r="G730" s="314">
        <v>5.7971014492753623</v>
      </c>
      <c r="H730" s="38">
        <v>3</v>
      </c>
      <c r="I730" s="314">
        <v>3.125</v>
      </c>
      <c r="J730" s="38">
        <v>7</v>
      </c>
      <c r="K730" s="314">
        <f t="shared" si="0"/>
        <v>7.608695652173914</v>
      </c>
      <c r="L730" s="38">
        <v>1</v>
      </c>
      <c r="M730" s="314">
        <v>0.94339622641509435</v>
      </c>
      <c r="N730" s="315">
        <v>6</v>
      </c>
      <c r="O730" s="316">
        <v>4.0540540540540544</v>
      </c>
      <c r="P730" s="315">
        <v>7</v>
      </c>
      <c r="Q730" s="316">
        <v>2.9288702928870292</v>
      </c>
      <c r="R730" s="315">
        <v>14</v>
      </c>
      <c r="S730" s="316">
        <v>4.0999999999999996</v>
      </c>
      <c r="T730" s="315">
        <v>23</v>
      </c>
      <c r="U730" s="316">
        <v>4.049295774647887</v>
      </c>
      <c r="V730" s="128"/>
      <c r="W730" s="128"/>
      <c r="X730" s="128"/>
      <c r="Y730" s="128"/>
      <c r="Z730" s="128"/>
      <c r="AA730" s="128"/>
      <c r="AB730" s="128"/>
      <c r="AC730" s="128"/>
      <c r="AD730" s="85"/>
    </row>
    <row r="731" spans="1:30" ht="20.100000000000001" customHeight="1">
      <c r="A731" s="85"/>
      <c r="B731" s="85"/>
      <c r="C731" s="128"/>
      <c r="D731" s="85" t="s">
        <v>9088</v>
      </c>
      <c r="E731" s="128"/>
      <c r="F731" s="356">
        <v>4</v>
      </c>
      <c r="G731" s="314">
        <v>5.7971014492753623</v>
      </c>
      <c r="H731" s="356">
        <v>2</v>
      </c>
      <c r="I731" s="314">
        <v>2.0833333333333335</v>
      </c>
      <c r="J731" s="356">
        <v>3</v>
      </c>
      <c r="K731" s="314">
        <f t="shared" si="0"/>
        <v>3.2608695652173911</v>
      </c>
      <c r="L731" s="356">
        <v>6</v>
      </c>
      <c r="M731" s="314">
        <v>5.6603773584905657</v>
      </c>
      <c r="N731" s="315">
        <v>5</v>
      </c>
      <c r="O731" s="316">
        <v>3.3783783783783785</v>
      </c>
      <c r="P731" s="315">
        <v>7</v>
      </c>
      <c r="Q731" s="316">
        <v>2.9288702928870292</v>
      </c>
      <c r="R731" s="315">
        <v>15</v>
      </c>
      <c r="S731" s="316">
        <v>4.4000000000000004</v>
      </c>
      <c r="T731" s="315">
        <v>33</v>
      </c>
      <c r="U731" s="316">
        <v>5.8098591549295771</v>
      </c>
      <c r="V731" s="128"/>
      <c r="W731" s="128"/>
      <c r="X731" s="128"/>
      <c r="Y731" s="128"/>
      <c r="Z731" s="128"/>
      <c r="AA731" s="128"/>
      <c r="AB731" s="128"/>
      <c r="AC731" s="128"/>
      <c r="AD731" s="85"/>
    </row>
    <row r="732" spans="1:30" ht="20.100000000000001" customHeight="1">
      <c r="A732" s="85"/>
      <c r="B732" s="85"/>
      <c r="C732" s="128"/>
      <c r="D732" s="85" t="s">
        <v>9089</v>
      </c>
      <c r="E732" s="128"/>
      <c r="F732" s="356">
        <v>13</v>
      </c>
      <c r="G732" s="314">
        <v>18.840579710144929</v>
      </c>
      <c r="H732" s="356">
        <v>32</v>
      </c>
      <c r="I732" s="314">
        <v>33.333333333333336</v>
      </c>
      <c r="J732" s="356">
        <v>36</v>
      </c>
      <c r="K732" s="314">
        <f t="shared" si="0"/>
        <v>39.130434782608695</v>
      </c>
      <c r="L732" s="356">
        <v>32</v>
      </c>
      <c r="M732" s="314">
        <v>30.188679245283019</v>
      </c>
      <c r="N732" s="315">
        <v>34</v>
      </c>
      <c r="O732" s="316">
        <v>22.972972972972972</v>
      </c>
      <c r="P732" s="315">
        <v>85</v>
      </c>
      <c r="Q732" s="316">
        <v>35.299999999999997</v>
      </c>
      <c r="R732" s="315">
        <v>85</v>
      </c>
      <c r="S732" s="316">
        <v>25.1</v>
      </c>
      <c r="T732" s="315">
        <v>128</v>
      </c>
      <c r="U732" s="316">
        <v>22.4</v>
      </c>
      <c r="V732" s="128"/>
      <c r="W732" s="128"/>
      <c r="X732" s="128"/>
      <c r="Y732" s="128"/>
      <c r="Z732" s="128"/>
      <c r="AA732" s="128"/>
      <c r="AB732" s="128"/>
      <c r="AC732" s="128"/>
      <c r="AD732" s="85"/>
    </row>
    <row r="733" spans="1:30" ht="20.100000000000001" customHeight="1">
      <c r="A733" s="85"/>
      <c r="B733" s="85"/>
      <c r="C733" s="128"/>
      <c r="D733" s="85" t="s">
        <v>9040</v>
      </c>
      <c r="E733" s="128"/>
      <c r="F733" s="356">
        <v>21</v>
      </c>
      <c r="G733" s="314">
        <v>30.434782608695656</v>
      </c>
      <c r="H733" s="356">
        <v>18</v>
      </c>
      <c r="I733" s="314">
        <v>18.75</v>
      </c>
      <c r="J733" s="356">
        <v>18</v>
      </c>
      <c r="K733" s="314">
        <f t="shared" si="0"/>
        <v>19.565217391304348</v>
      </c>
      <c r="L733" s="356">
        <v>27</v>
      </c>
      <c r="M733" s="314">
        <v>25.471698113207548</v>
      </c>
      <c r="N733" s="315">
        <v>28</v>
      </c>
      <c r="O733" s="316">
        <v>18.918918918918919</v>
      </c>
      <c r="P733" s="315">
        <v>58</v>
      </c>
      <c r="Q733" s="316">
        <v>24.1</v>
      </c>
      <c r="R733" s="315">
        <v>62</v>
      </c>
      <c r="S733" s="316">
        <v>18.3</v>
      </c>
      <c r="T733" s="315">
        <v>123</v>
      </c>
      <c r="U733" s="316">
        <v>21.5</v>
      </c>
      <c r="V733" s="128"/>
      <c r="W733" s="128"/>
      <c r="X733" s="128"/>
      <c r="Y733" s="128"/>
      <c r="Z733" s="128"/>
      <c r="AA733" s="128"/>
      <c r="AB733" s="128"/>
      <c r="AC733" s="128"/>
      <c r="AD733" s="85"/>
    </row>
    <row r="734" spans="1:30" ht="20.100000000000001" customHeight="1">
      <c r="A734" s="85"/>
      <c r="B734" s="85"/>
      <c r="C734" s="128"/>
      <c r="D734" s="85" t="s">
        <v>9090</v>
      </c>
      <c r="E734" s="128"/>
      <c r="F734" s="356">
        <v>4</v>
      </c>
      <c r="G734" s="314">
        <v>5.7971014492753623</v>
      </c>
      <c r="H734" s="356">
        <v>3</v>
      </c>
      <c r="I734" s="314">
        <v>3.125</v>
      </c>
      <c r="J734" s="356">
        <v>3</v>
      </c>
      <c r="K734" s="314">
        <f t="shared" si="0"/>
        <v>3.2608695652173911</v>
      </c>
      <c r="L734" s="356">
        <v>3</v>
      </c>
      <c r="M734" s="314">
        <v>2.8301886792452828</v>
      </c>
      <c r="N734" s="315">
        <v>13</v>
      </c>
      <c r="O734" s="316">
        <v>8.7837837837837842</v>
      </c>
      <c r="P734" s="315">
        <v>11</v>
      </c>
      <c r="Q734" s="316">
        <v>4.6025104602510458</v>
      </c>
      <c r="R734" s="315">
        <v>19</v>
      </c>
      <c r="S734" s="316">
        <v>5.637982195845697</v>
      </c>
      <c r="T734" s="315">
        <v>38</v>
      </c>
      <c r="U734" s="316">
        <v>6.6</v>
      </c>
      <c r="V734" s="128"/>
      <c r="W734" s="128"/>
      <c r="X734" s="128"/>
      <c r="Y734" s="128"/>
      <c r="Z734" s="128"/>
      <c r="AA734" s="128"/>
      <c r="AB734" s="128"/>
      <c r="AC734" s="128"/>
      <c r="AD734" s="85"/>
    </row>
    <row r="735" spans="1:30" ht="20.100000000000001" customHeight="1">
      <c r="A735" s="85"/>
      <c r="B735" s="85"/>
      <c r="C735" s="128"/>
      <c r="D735" s="85" t="s">
        <v>9091</v>
      </c>
      <c r="E735" s="128"/>
      <c r="F735" s="356">
        <v>4</v>
      </c>
      <c r="G735" s="314">
        <v>5.7971014492753623</v>
      </c>
      <c r="H735" s="356">
        <v>3</v>
      </c>
      <c r="I735" s="314">
        <v>3.125</v>
      </c>
      <c r="J735" s="356">
        <v>4</v>
      </c>
      <c r="K735" s="314">
        <f t="shared" si="0"/>
        <v>4.3478260869565215</v>
      </c>
      <c r="L735" s="356">
        <v>1</v>
      </c>
      <c r="M735" s="314">
        <v>0.94339622641509435</v>
      </c>
      <c r="N735" s="315">
        <v>1</v>
      </c>
      <c r="O735" s="316">
        <v>0.67567567567567566</v>
      </c>
      <c r="P735" s="315">
        <v>8</v>
      </c>
      <c r="Q735" s="316">
        <v>3.3472803347280333</v>
      </c>
      <c r="R735" s="315">
        <v>16</v>
      </c>
      <c r="S735" s="316">
        <v>4.7</v>
      </c>
      <c r="T735" s="315">
        <v>28</v>
      </c>
      <c r="U735" s="316">
        <v>4.929577464788732</v>
      </c>
      <c r="V735" s="128"/>
      <c r="W735" s="128"/>
      <c r="X735" s="128"/>
      <c r="Y735" s="128"/>
      <c r="Z735" s="128"/>
      <c r="AA735" s="128"/>
      <c r="AB735" s="128"/>
      <c r="AC735" s="128"/>
      <c r="AD735" s="85"/>
    </row>
    <row r="736" spans="1:30" ht="20.100000000000001" customHeight="1">
      <c r="A736" s="85"/>
      <c r="B736" s="85"/>
      <c r="C736" s="128"/>
      <c r="D736" s="85" t="s">
        <v>9092</v>
      </c>
      <c r="E736" s="128"/>
      <c r="F736" s="356">
        <v>2</v>
      </c>
      <c r="G736" s="314">
        <v>2.8985507246376812</v>
      </c>
      <c r="H736" s="356"/>
      <c r="I736" s="314"/>
      <c r="J736" s="356">
        <v>1</v>
      </c>
      <c r="K736" s="314">
        <f t="shared" si="0"/>
        <v>1.0869565217391304</v>
      </c>
      <c r="L736" s="356">
        <v>1</v>
      </c>
      <c r="M736" s="314">
        <v>0.94339622641509435</v>
      </c>
      <c r="N736" s="315">
        <v>3</v>
      </c>
      <c r="O736" s="316">
        <v>2.0270270270270272</v>
      </c>
      <c r="P736" s="315">
        <v>3</v>
      </c>
      <c r="Q736" s="316">
        <v>1.2</v>
      </c>
      <c r="R736" s="315">
        <v>8</v>
      </c>
      <c r="S736" s="316">
        <v>2.4</v>
      </c>
      <c r="T736" s="315">
        <v>10</v>
      </c>
      <c r="U736" s="316">
        <v>1.7</v>
      </c>
      <c r="V736" s="128"/>
      <c r="W736" s="128"/>
      <c r="X736" s="128"/>
      <c r="Y736" s="128"/>
      <c r="Z736" s="128"/>
      <c r="AA736" s="128"/>
      <c r="AB736" s="128"/>
      <c r="AC736" s="128"/>
      <c r="AD736" s="85"/>
    </row>
    <row r="737" spans="1:30" ht="20.100000000000001" customHeight="1">
      <c r="A737" s="85"/>
      <c r="B737" s="85"/>
      <c r="C737" s="128"/>
      <c r="D737" s="85" t="s">
        <v>9093</v>
      </c>
      <c r="E737" s="128"/>
      <c r="F737" s="356"/>
      <c r="G737" s="314"/>
      <c r="H737" s="356"/>
      <c r="I737" s="314"/>
      <c r="J737" s="356"/>
      <c r="K737" s="314"/>
      <c r="L737" s="356"/>
      <c r="M737" s="314"/>
      <c r="N737" s="315">
        <v>2</v>
      </c>
      <c r="O737" s="316">
        <v>1.3513513513513513</v>
      </c>
      <c r="P737" s="315">
        <v>1</v>
      </c>
      <c r="Q737" s="316">
        <v>0.41841004184100417</v>
      </c>
      <c r="R737" s="315"/>
      <c r="S737" s="316"/>
      <c r="T737" s="315">
        <v>3</v>
      </c>
      <c r="U737" s="316">
        <v>0.528169014084507</v>
      </c>
      <c r="V737" s="128"/>
      <c r="W737" s="128"/>
      <c r="X737" s="128"/>
      <c r="Y737" s="128"/>
      <c r="Z737" s="128"/>
      <c r="AA737" s="128"/>
      <c r="AB737" s="128"/>
      <c r="AC737" s="128"/>
      <c r="AD737" s="85"/>
    </row>
    <row r="738" spans="1:30" ht="20.100000000000001" customHeight="1">
      <c r="A738" s="85"/>
      <c r="B738" s="85"/>
      <c r="C738" s="128"/>
      <c r="D738" s="85" t="s">
        <v>3232</v>
      </c>
      <c r="E738" s="128"/>
      <c r="F738" s="356"/>
      <c r="G738" s="314"/>
      <c r="H738" s="356">
        <v>3</v>
      </c>
      <c r="I738" s="314">
        <v>3.125</v>
      </c>
      <c r="J738" s="356">
        <v>2</v>
      </c>
      <c r="K738" s="314">
        <f>J738/92*100</f>
        <v>2.1739130434782608</v>
      </c>
      <c r="L738" s="356">
        <v>5</v>
      </c>
      <c r="M738" s="314">
        <v>4.716981132075472</v>
      </c>
      <c r="N738" s="315">
        <v>7</v>
      </c>
      <c r="O738" s="316">
        <v>4.7297297297297298</v>
      </c>
      <c r="P738" s="315">
        <v>8</v>
      </c>
      <c r="Q738" s="316">
        <v>3.3472803347280333</v>
      </c>
      <c r="R738" s="315">
        <v>13</v>
      </c>
      <c r="S738" s="316">
        <v>3.8</v>
      </c>
      <c r="T738" s="315">
        <v>23</v>
      </c>
      <c r="U738" s="316">
        <v>4.049295774647887</v>
      </c>
      <c r="V738" s="128"/>
      <c r="W738" s="128"/>
      <c r="X738" s="128"/>
      <c r="Y738" s="128"/>
      <c r="Z738" s="128"/>
      <c r="AA738" s="128"/>
      <c r="AB738" s="128"/>
      <c r="AC738" s="128"/>
      <c r="AD738" s="85"/>
    </row>
    <row r="739" spans="1:30" ht="20.100000000000001" customHeight="1">
      <c r="A739" s="85"/>
      <c r="B739" s="85"/>
      <c r="C739" s="128"/>
      <c r="D739" s="85" t="s">
        <v>9041</v>
      </c>
      <c r="E739" s="128"/>
      <c r="F739" s="356"/>
      <c r="G739" s="314"/>
      <c r="H739" s="356">
        <v>1</v>
      </c>
      <c r="I739" s="314">
        <v>1.0416666666666667</v>
      </c>
      <c r="J739" s="356"/>
      <c r="K739" s="314"/>
      <c r="L739" s="356"/>
      <c r="M739" s="314"/>
      <c r="N739" s="315"/>
      <c r="O739" s="316"/>
      <c r="P739" s="315">
        <v>1</v>
      </c>
      <c r="Q739" s="316">
        <v>0.41841004184100417</v>
      </c>
      <c r="R739" s="315">
        <v>3</v>
      </c>
      <c r="S739" s="316">
        <v>0.9</v>
      </c>
      <c r="T739" s="315"/>
      <c r="U739" s="316"/>
      <c r="V739" s="128"/>
      <c r="W739" s="128"/>
      <c r="X739" s="128"/>
      <c r="Y739" s="128"/>
      <c r="Z739" s="128"/>
      <c r="AA739" s="128"/>
      <c r="AB739" s="128"/>
      <c r="AC739" s="128"/>
      <c r="AD739" s="85"/>
    </row>
    <row r="740" spans="1:30" ht="20.100000000000001" customHeight="1">
      <c r="A740" s="85"/>
      <c r="B740" s="85"/>
      <c r="C740" s="128"/>
      <c r="D740" s="85" t="s">
        <v>9094</v>
      </c>
      <c r="E740" s="128"/>
      <c r="F740" s="356"/>
      <c r="G740" s="314"/>
      <c r="H740" s="356"/>
      <c r="I740" s="314"/>
      <c r="J740" s="356">
        <v>3</v>
      </c>
      <c r="K740" s="314">
        <f>J740/92*100</f>
        <v>3.2608695652173911</v>
      </c>
      <c r="L740" s="356">
        <v>3</v>
      </c>
      <c r="M740" s="314">
        <v>2.8301886792452828</v>
      </c>
      <c r="N740" s="315">
        <v>4</v>
      </c>
      <c r="O740" s="316">
        <v>2.7027027027027026</v>
      </c>
      <c r="P740" s="315">
        <v>1</v>
      </c>
      <c r="Q740" s="316">
        <v>0.41841004184100417</v>
      </c>
      <c r="R740" s="315">
        <v>6</v>
      </c>
      <c r="S740" s="316">
        <v>1.8</v>
      </c>
      <c r="T740" s="315">
        <v>8</v>
      </c>
      <c r="U740" s="316">
        <v>1.408450704225352</v>
      </c>
      <c r="V740" s="128"/>
      <c r="W740" s="128"/>
      <c r="X740" s="128"/>
      <c r="Y740" s="128"/>
      <c r="Z740" s="128"/>
      <c r="AA740" s="128"/>
      <c r="AB740" s="128"/>
      <c r="AC740" s="128"/>
      <c r="AD740" s="85"/>
    </row>
    <row r="741" spans="1:30" ht="20.100000000000001" customHeight="1">
      <c r="A741" s="85"/>
      <c r="B741" s="85"/>
      <c r="C741" s="128"/>
      <c r="D741" s="85" t="s">
        <v>3231</v>
      </c>
      <c r="E741" s="128"/>
      <c r="F741" s="356">
        <v>3</v>
      </c>
      <c r="G741" s="314">
        <v>4.3478260869565215</v>
      </c>
      <c r="H741" s="356">
        <v>2</v>
      </c>
      <c r="I741" s="314">
        <v>2.0833333333333335</v>
      </c>
      <c r="J741" s="356">
        <v>1</v>
      </c>
      <c r="K741" s="314">
        <f>J741/92*100</f>
        <v>1.0869565217391304</v>
      </c>
      <c r="L741" s="356"/>
      <c r="M741" s="314"/>
      <c r="N741" s="315">
        <v>4</v>
      </c>
      <c r="O741" s="316">
        <v>2.7027027027027026</v>
      </c>
      <c r="P741" s="315">
        <v>3</v>
      </c>
      <c r="Q741" s="316">
        <v>1.2</v>
      </c>
      <c r="R741" s="315">
        <v>9</v>
      </c>
      <c r="S741" s="316">
        <v>2.7</v>
      </c>
      <c r="T741" s="315">
        <v>6</v>
      </c>
      <c r="U741" s="316">
        <v>1.056338028169014</v>
      </c>
      <c r="V741" s="128"/>
      <c r="W741" s="128"/>
      <c r="X741" s="128"/>
      <c r="Y741" s="128"/>
      <c r="Z741" s="128"/>
      <c r="AA741" s="128"/>
      <c r="AB741" s="128"/>
      <c r="AC741" s="128"/>
      <c r="AD741" s="85"/>
    </row>
    <row r="742" spans="1:30" ht="20.100000000000001" customHeight="1">
      <c r="A742" s="85"/>
      <c r="B742" s="85"/>
      <c r="C742" s="128"/>
      <c r="D742" s="85" t="s">
        <v>9042</v>
      </c>
      <c r="E742" s="128"/>
      <c r="F742" s="356"/>
      <c r="G742" s="314"/>
      <c r="H742" s="356"/>
      <c r="I742" s="314"/>
      <c r="J742" s="356"/>
      <c r="K742" s="314"/>
      <c r="L742" s="356">
        <v>1</v>
      </c>
      <c r="M742" s="314">
        <v>0.94339622641509435</v>
      </c>
      <c r="N742" s="315">
        <v>4</v>
      </c>
      <c r="O742" s="316">
        <v>2.7027027027027026</v>
      </c>
      <c r="P742" s="315">
        <v>2</v>
      </c>
      <c r="Q742" s="316">
        <v>0.83682008368200833</v>
      </c>
      <c r="R742" s="315">
        <v>4</v>
      </c>
      <c r="S742" s="316">
        <v>1.2</v>
      </c>
      <c r="T742" s="315">
        <v>8</v>
      </c>
      <c r="U742" s="316">
        <v>1.408450704225352</v>
      </c>
      <c r="V742" s="128"/>
      <c r="W742" s="128"/>
      <c r="X742" s="128"/>
      <c r="Y742" s="128"/>
      <c r="Z742" s="128"/>
      <c r="AA742" s="128"/>
      <c r="AB742" s="128"/>
      <c r="AC742" s="128"/>
      <c r="AD742" s="85"/>
    </row>
    <row r="743" spans="1:30" ht="20.100000000000001" customHeight="1">
      <c r="A743" s="85"/>
      <c r="B743" s="85"/>
      <c r="C743" s="128"/>
      <c r="D743" s="85" t="s">
        <v>3230</v>
      </c>
      <c r="E743" s="128"/>
      <c r="F743" s="356"/>
      <c r="G743" s="314"/>
      <c r="H743" s="356">
        <v>5</v>
      </c>
      <c r="I743" s="314">
        <v>5.208333333333333</v>
      </c>
      <c r="J743" s="356"/>
      <c r="K743" s="314"/>
      <c r="L743" s="356">
        <v>2</v>
      </c>
      <c r="M743" s="314">
        <v>1.8867924528301887</v>
      </c>
      <c r="N743" s="315">
        <v>8</v>
      </c>
      <c r="O743" s="316">
        <v>5.4054054054054053</v>
      </c>
      <c r="P743" s="315">
        <v>3</v>
      </c>
      <c r="Q743" s="316">
        <v>1.2</v>
      </c>
      <c r="R743" s="315">
        <v>31</v>
      </c>
      <c r="S743" s="316">
        <v>9.1</v>
      </c>
      <c r="T743" s="315">
        <v>51</v>
      </c>
      <c r="U743" s="316">
        <v>8.9</v>
      </c>
      <c r="V743" s="128"/>
      <c r="W743" s="128"/>
      <c r="X743" s="128"/>
      <c r="Y743" s="128"/>
      <c r="Z743" s="128"/>
      <c r="AA743" s="128"/>
      <c r="AB743" s="128"/>
      <c r="AC743" s="128"/>
      <c r="AD743" s="85"/>
    </row>
    <row r="744" spans="1:30" ht="20.100000000000001" customHeight="1">
      <c r="A744" s="85"/>
      <c r="B744" s="85"/>
      <c r="C744" s="128"/>
      <c r="D744" s="85" t="s">
        <v>1959</v>
      </c>
      <c r="E744" s="128"/>
      <c r="F744" s="356"/>
      <c r="G744" s="314"/>
      <c r="H744" s="356"/>
      <c r="I744" s="314"/>
      <c r="J744" s="356"/>
      <c r="K744" s="314"/>
      <c r="L744" s="356"/>
      <c r="M744" s="314"/>
      <c r="N744" s="315"/>
      <c r="O744" s="316"/>
      <c r="P744" s="315"/>
      <c r="Q744" s="316"/>
      <c r="R744" s="315"/>
      <c r="S744" s="316"/>
      <c r="T744" s="315">
        <v>1</v>
      </c>
      <c r="U744" s="316">
        <v>0.2</v>
      </c>
      <c r="V744" s="128"/>
      <c r="W744" s="128"/>
      <c r="X744" s="128"/>
      <c r="Y744" s="128"/>
      <c r="Z744" s="128"/>
      <c r="AA744" s="128"/>
      <c r="AB744" s="128"/>
      <c r="AC744" s="128"/>
      <c r="AD744" s="85"/>
    </row>
    <row r="745" spans="1:30" ht="20.100000000000001" customHeight="1">
      <c r="A745" s="85"/>
      <c r="B745" s="85"/>
      <c r="C745" s="128"/>
      <c r="D745" s="85" t="s">
        <v>1960</v>
      </c>
      <c r="E745" s="128"/>
      <c r="F745" s="356"/>
      <c r="G745" s="314"/>
      <c r="H745" s="356"/>
      <c r="I745" s="314"/>
      <c r="J745" s="356"/>
      <c r="K745" s="314"/>
      <c r="L745" s="356"/>
      <c r="M745" s="314"/>
      <c r="N745" s="315"/>
      <c r="O745" s="316"/>
      <c r="P745" s="315">
        <v>2</v>
      </c>
      <c r="Q745" s="316">
        <v>0.8</v>
      </c>
      <c r="R745" s="315">
        <v>2</v>
      </c>
      <c r="S745" s="316">
        <v>0.6</v>
      </c>
      <c r="T745" s="315">
        <v>3</v>
      </c>
      <c r="U745" s="316">
        <v>0.5</v>
      </c>
      <c r="V745" s="128"/>
      <c r="W745" s="128"/>
      <c r="X745" s="128"/>
      <c r="Y745" s="128"/>
      <c r="Z745" s="128"/>
      <c r="AA745" s="128"/>
      <c r="AB745" s="128"/>
      <c r="AC745" s="128"/>
      <c r="AD745" s="85"/>
    </row>
    <row r="746" spans="1:30" ht="20.100000000000001" customHeight="1">
      <c r="A746" s="476" t="s">
        <v>3196</v>
      </c>
      <c r="B746" s="476" t="s">
        <v>1731</v>
      </c>
      <c r="C746" s="473" t="s">
        <v>3228</v>
      </c>
      <c r="D746" s="476"/>
      <c r="E746" s="473"/>
      <c r="F746" s="443"/>
      <c r="G746" s="444"/>
      <c r="H746" s="443">
        <v>5</v>
      </c>
      <c r="I746" s="444">
        <v>100</v>
      </c>
      <c r="J746" s="443"/>
      <c r="K746" s="444"/>
      <c r="L746" s="443">
        <v>2</v>
      </c>
      <c r="M746" s="444">
        <v>100</v>
      </c>
      <c r="N746" s="471">
        <v>8</v>
      </c>
      <c r="O746" s="465">
        <v>100</v>
      </c>
      <c r="P746" s="471">
        <v>3</v>
      </c>
      <c r="Q746" s="465">
        <v>100</v>
      </c>
      <c r="R746" s="471">
        <v>31</v>
      </c>
      <c r="S746" s="465">
        <v>100</v>
      </c>
      <c r="T746" s="471">
        <v>51</v>
      </c>
      <c r="U746" s="465">
        <v>100</v>
      </c>
      <c r="V746" s="473" t="s">
        <v>7010</v>
      </c>
      <c r="W746" s="473" t="s">
        <v>7010</v>
      </c>
      <c r="X746" s="473" t="s">
        <v>7010</v>
      </c>
      <c r="Y746" s="473" t="s">
        <v>7010</v>
      </c>
      <c r="Z746" s="473" t="s">
        <v>7010</v>
      </c>
      <c r="AA746" s="473" t="s">
        <v>7010</v>
      </c>
      <c r="AB746" s="473" t="s">
        <v>7010</v>
      </c>
      <c r="AC746" s="473" t="s">
        <v>7010</v>
      </c>
      <c r="AD746" s="476"/>
    </row>
    <row r="747" spans="1:30" ht="20.100000000000001" customHeight="1">
      <c r="A747" s="476" t="s">
        <v>3197</v>
      </c>
      <c r="B747" s="476" t="s">
        <v>1732</v>
      </c>
      <c r="C747" s="473" t="s">
        <v>3227</v>
      </c>
      <c r="D747" s="476" t="s">
        <v>2008</v>
      </c>
      <c r="E747" s="473" t="s">
        <v>7646</v>
      </c>
      <c r="F747" s="443">
        <v>3</v>
      </c>
      <c r="G747" s="444">
        <v>4.3478260869565215</v>
      </c>
      <c r="H747" s="443">
        <v>8</v>
      </c>
      <c r="I747" s="444">
        <v>8.3333333333333339</v>
      </c>
      <c r="J747" s="443">
        <v>6</v>
      </c>
      <c r="K747" s="444">
        <v>6.5217391304347823</v>
      </c>
      <c r="L747" s="443">
        <v>13</v>
      </c>
      <c r="M747" s="444">
        <v>12.264150943396226</v>
      </c>
      <c r="N747" s="471">
        <v>9</v>
      </c>
      <c r="O747" s="465">
        <v>6.0810810810810807</v>
      </c>
      <c r="P747" s="471">
        <v>23</v>
      </c>
      <c r="Q747" s="465">
        <v>9.5435684647302903</v>
      </c>
      <c r="R747" s="471">
        <v>37</v>
      </c>
      <c r="S747" s="465">
        <v>10.914454277286136</v>
      </c>
      <c r="T747" s="471">
        <v>64</v>
      </c>
      <c r="U747" s="465">
        <v>11.208406304728546</v>
      </c>
      <c r="V747" s="473" t="s">
        <v>7010</v>
      </c>
      <c r="W747" s="473" t="s">
        <v>7010</v>
      </c>
      <c r="X747" s="473" t="s">
        <v>7010</v>
      </c>
      <c r="Y747" s="473" t="s">
        <v>7010</v>
      </c>
      <c r="Z747" s="473" t="s">
        <v>7010</v>
      </c>
      <c r="AA747" s="473" t="s">
        <v>7010</v>
      </c>
      <c r="AB747" s="473" t="s">
        <v>7010</v>
      </c>
      <c r="AC747" s="473" t="s">
        <v>7010</v>
      </c>
      <c r="AD747" s="476"/>
    </row>
    <row r="748" spans="1:30" ht="20.100000000000001" customHeight="1">
      <c r="A748" s="85"/>
      <c r="B748" s="85"/>
      <c r="C748" s="128"/>
      <c r="D748" s="85" t="s">
        <v>2009</v>
      </c>
      <c r="E748" s="128"/>
      <c r="F748" s="356">
        <v>30</v>
      </c>
      <c r="G748" s="314">
        <v>43.478260869565219</v>
      </c>
      <c r="H748" s="356">
        <v>42</v>
      </c>
      <c r="I748" s="314">
        <v>43.75</v>
      </c>
      <c r="J748" s="356">
        <v>40</v>
      </c>
      <c r="K748" s="314">
        <v>43.478260869565219</v>
      </c>
      <c r="L748" s="356">
        <v>45</v>
      </c>
      <c r="M748" s="314">
        <v>42.452830188679243</v>
      </c>
      <c r="N748" s="315">
        <v>70</v>
      </c>
      <c r="O748" s="316">
        <v>47.297297297297298</v>
      </c>
      <c r="P748" s="315">
        <v>99</v>
      </c>
      <c r="Q748" s="316">
        <v>41.078838174273862</v>
      </c>
      <c r="R748" s="315">
        <v>169</v>
      </c>
      <c r="S748" s="316">
        <v>49.852507374631266</v>
      </c>
      <c r="T748" s="315">
        <v>265</v>
      </c>
      <c r="U748" s="316">
        <v>46.3</v>
      </c>
      <c r="V748" s="128"/>
      <c r="W748" s="128"/>
      <c r="X748" s="128"/>
      <c r="Y748" s="128"/>
      <c r="Z748" s="128"/>
      <c r="AA748" s="128"/>
      <c r="AB748" s="128"/>
      <c r="AC748" s="128"/>
      <c r="AD748" s="85"/>
    </row>
    <row r="749" spans="1:30" ht="20.100000000000001" customHeight="1">
      <c r="A749" s="85"/>
      <c r="B749" s="85"/>
      <c r="C749" s="128"/>
      <c r="D749" s="85" t="s">
        <v>2010</v>
      </c>
      <c r="E749" s="128"/>
      <c r="F749" s="356">
        <v>17</v>
      </c>
      <c r="G749" s="314">
        <v>24.637681159420293</v>
      </c>
      <c r="H749" s="356">
        <v>21</v>
      </c>
      <c r="I749" s="314">
        <v>21.875</v>
      </c>
      <c r="J749" s="356">
        <v>14</v>
      </c>
      <c r="K749" s="314">
        <v>15.217391304347826</v>
      </c>
      <c r="L749" s="356">
        <v>19</v>
      </c>
      <c r="M749" s="314">
        <v>17.924528301886792</v>
      </c>
      <c r="N749" s="315">
        <v>26</v>
      </c>
      <c r="O749" s="316">
        <v>17.567567567567568</v>
      </c>
      <c r="P749" s="315">
        <v>38</v>
      </c>
      <c r="Q749" s="316">
        <v>15.767634854771785</v>
      </c>
      <c r="R749" s="315">
        <v>36</v>
      </c>
      <c r="S749" s="316">
        <v>10.619469026548673</v>
      </c>
      <c r="T749" s="315">
        <v>62</v>
      </c>
      <c r="U749" s="316">
        <v>10.8</v>
      </c>
      <c r="V749" s="128"/>
      <c r="W749" s="128"/>
      <c r="X749" s="128"/>
      <c r="Y749" s="128"/>
      <c r="Z749" s="128"/>
      <c r="AA749" s="128"/>
      <c r="AB749" s="128"/>
      <c r="AC749" s="128"/>
      <c r="AD749" s="85"/>
    </row>
    <row r="750" spans="1:30" ht="20.100000000000001" customHeight="1">
      <c r="A750" s="85"/>
      <c r="B750" s="85"/>
      <c r="C750" s="128"/>
      <c r="D750" s="85" t="s">
        <v>2011</v>
      </c>
      <c r="E750" s="128"/>
      <c r="F750" s="356">
        <v>6</v>
      </c>
      <c r="G750" s="314">
        <v>8.695652173913043</v>
      </c>
      <c r="H750" s="356">
        <v>2</v>
      </c>
      <c r="I750" s="314">
        <v>2.0833333333333335</v>
      </c>
      <c r="J750" s="356">
        <v>10</v>
      </c>
      <c r="K750" s="314">
        <v>10.869565217391305</v>
      </c>
      <c r="L750" s="356">
        <v>7</v>
      </c>
      <c r="M750" s="314">
        <v>6.6037735849056602</v>
      </c>
      <c r="N750" s="315">
        <v>9</v>
      </c>
      <c r="O750" s="316">
        <v>6.0810810810810807</v>
      </c>
      <c r="P750" s="315">
        <v>11</v>
      </c>
      <c r="Q750" s="316">
        <v>4.5643153526970952</v>
      </c>
      <c r="R750" s="315">
        <v>14</v>
      </c>
      <c r="S750" s="316">
        <v>4.1297935103244834</v>
      </c>
      <c r="T750" s="315">
        <v>28</v>
      </c>
      <c r="U750" s="316">
        <v>4.9036777583187394</v>
      </c>
      <c r="V750" s="128"/>
      <c r="W750" s="128"/>
      <c r="X750" s="128"/>
      <c r="Y750" s="128"/>
      <c r="Z750" s="128"/>
      <c r="AA750" s="128"/>
      <c r="AB750" s="128"/>
      <c r="AC750" s="128"/>
      <c r="AD750" s="85"/>
    </row>
    <row r="751" spans="1:30" ht="20.100000000000001" customHeight="1">
      <c r="A751" s="85"/>
      <c r="B751" s="85"/>
      <c r="C751" s="128"/>
      <c r="D751" s="85" t="s">
        <v>2012</v>
      </c>
      <c r="E751" s="128"/>
      <c r="F751" s="356"/>
      <c r="G751" s="314"/>
      <c r="H751" s="356"/>
      <c r="I751" s="314"/>
      <c r="J751" s="356">
        <v>2</v>
      </c>
      <c r="K751" s="314">
        <v>2.1739130434782608</v>
      </c>
      <c r="L751" s="356"/>
      <c r="M751" s="314"/>
      <c r="N751" s="315"/>
      <c r="O751" s="316"/>
      <c r="P751" s="315">
        <v>1</v>
      </c>
      <c r="Q751" s="316">
        <v>0.41493775933609961</v>
      </c>
      <c r="R751" s="315">
        <v>2</v>
      </c>
      <c r="S751" s="316">
        <v>0.58997050147492625</v>
      </c>
      <c r="T751" s="315">
        <v>1</v>
      </c>
      <c r="U751" s="316">
        <v>0.17513134851138354</v>
      </c>
      <c r="V751" s="128"/>
      <c r="W751" s="128"/>
      <c r="X751" s="128"/>
      <c r="Y751" s="128"/>
      <c r="Z751" s="128"/>
      <c r="AA751" s="128"/>
      <c r="AB751" s="128"/>
      <c r="AC751" s="128"/>
      <c r="AD751" s="85"/>
    </row>
    <row r="752" spans="1:30" ht="20.100000000000001" customHeight="1">
      <c r="A752" s="85"/>
      <c r="B752" s="85"/>
      <c r="C752" s="128"/>
      <c r="D752" s="85" t="s">
        <v>2013</v>
      </c>
      <c r="E752" s="128"/>
      <c r="F752" s="356"/>
      <c r="G752" s="314"/>
      <c r="H752" s="356"/>
      <c r="I752" s="314"/>
      <c r="J752" s="356"/>
      <c r="K752" s="314"/>
      <c r="L752" s="356">
        <v>1</v>
      </c>
      <c r="M752" s="314">
        <v>0.94339622641509435</v>
      </c>
      <c r="N752" s="315">
        <v>1</v>
      </c>
      <c r="O752" s="316">
        <v>0.67567567567567566</v>
      </c>
      <c r="P752" s="315"/>
      <c r="Q752" s="316"/>
      <c r="R752" s="315"/>
      <c r="S752" s="316"/>
      <c r="T752" s="315"/>
      <c r="U752" s="316"/>
      <c r="V752" s="128"/>
      <c r="W752" s="128"/>
      <c r="X752" s="128"/>
      <c r="Y752" s="128"/>
      <c r="Z752" s="128"/>
      <c r="AA752" s="128"/>
      <c r="AB752" s="128"/>
      <c r="AC752" s="128"/>
      <c r="AD752" s="85"/>
    </row>
    <row r="753" spans="1:30" ht="20.100000000000001" customHeight="1">
      <c r="A753" s="85"/>
      <c r="B753" s="85"/>
      <c r="C753" s="128"/>
      <c r="D753" s="85" t="s">
        <v>2014</v>
      </c>
      <c r="E753" s="128"/>
      <c r="F753" s="356">
        <v>12</v>
      </c>
      <c r="G753" s="314">
        <v>17.391304347826086</v>
      </c>
      <c r="H753" s="356">
        <v>23</v>
      </c>
      <c r="I753" s="314">
        <v>23.958333333333332</v>
      </c>
      <c r="J753" s="356">
        <v>19</v>
      </c>
      <c r="K753" s="314">
        <v>20.652173913043477</v>
      </c>
      <c r="L753" s="356">
        <v>20</v>
      </c>
      <c r="M753" s="314">
        <v>18.867924528301888</v>
      </c>
      <c r="N753" s="315">
        <v>30</v>
      </c>
      <c r="O753" s="316">
        <v>20.27027027027027</v>
      </c>
      <c r="P753" s="315">
        <v>68</v>
      </c>
      <c r="Q753" s="316">
        <v>28.215767634854771</v>
      </c>
      <c r="R753" s="315">
        <v>77</v>
      </c>
      <c r="S753" s="316">
        <v>22.713864306784661</v>
      </c>
      <c r="T753" s="315">
        <v>131</v>
      </c>
      <c r="U753" s="316">
        <v>22.942206654991242</v>
      </c>
      <c r="V753" s="128"/>
      <c r="W753" s="128"/>
      <c r="X753" s="128"/>
      <c r="Y753" s="128"/>
      <c r="Z753" s="128"/>
      <c r="AA753" s="128"/>
      <c r="AB753" s="128"/>
      <c r="AC753" s="128"/>
      <c r="AD753" s="85"/>
    </row>
    <row r="754" spans="1:30" ht="20.100000000000001" customHeight="1">
      <c r="A754" s="85"/>
      <c r="B754" s="85"/>
      <c r="C754" s="128"/>
      <c r="D754" s="85" t="s">
        <v>1912</v>
      </c>
      <c r="E754" s="128"/>
      <c r="F754" s="356">
        <v>1</v>
      </c>
      <c r="G754" s="314">
        <v>1.4492753623188406</v>
      </c>
      <c r="H754" s="356"/>
      <c r="I754" s="314"/>
      <c r="J754" s="356">
        <v>1</v>
      </c>
      <c r="K754" s="314">
        <v>1.0869565217391304</v>
      </c>
      <c r="L754" s="356">
        <v>1</v>
      </c>
      <c r="M754" s="314">
        <v>0.94339622641509435</v>
      </c>
      <c r="N754" s="315">
        <v>3</v>
      </c>
      <c r="O754" s="316">
        <v>2.0270270270270272</v>
      </c>
      <c r="P754" s="315">
        <v>1</v>
      </c>
      <c r="Q754" s="316">
        <v>0.41493775933609961</v>
      </c>
      <c r="R754" s="315">
        <v>4</v>
      </c>
      <c r="S754" s="316">
        <v>1.1799410029498525</v>
      </c>
      <c r="T754" s="315">
        <v>20</v>
      </c>
      <c r="U754" s="316">
        <v>3.5026269702276709</v>
      </c>
      <c r="V754" s="128"/>
      <c r="W754" s="128"/>
      <c r="X754" s="128"/>
      <c r="Y754" s="128"/>
      <c r="Z754" s="128"/>
      <c r="AA754" s="128"/>
      <c r="AB754" s="128"/>
      <c r="AC754" s="128"/>
      <c r="AD754" s="85"/>
    </row>
    <row r="755" spans="1:30" ht="20.100000000000001" customHeight="1">
      <c r="A755" s="85"/>
      <c r="B755" s="85"/>
      <c r="C755" s="128"/>
      <c r="D755" s="85" t="s">
        <v>1959</v>
      </c>
      <c r="E755" s="128"/>
      <c r="F755" s="356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315">
        <v>1</v>
      </c>
      <c r="U755" s="316">
        <v>0.2</v>
      </c>
      <c r="V755" s="128"/>
      <c r="W755" s="128"/>
      <c r="X755" s="128"/>
      <c r="Y755" s="128"/>
      <c r="Z755" s="128"/>
      <c r="AA755" s="128"/>
      <c r="AB755" s="128"/>
      <c r="AC755" s="128"/>
      <c r="AD755" s="85"/>
    </row>
    <row r="756" spans="1:30" ht="20.100000000000001" customHeight="1">
      <c r="A756" s="85"/>
      <c r="B756" s="85"/>
      <c r="C756" s="128"/>
      <c r="D756" s="85" t="s">
        <v>1960</v>
      </c>
      <c r="E756" s="128"/>
      <c r="F756" s="356"/>
      <c r="G756" s="314"/>
      <c r="H756" s="356"/>
      <c r="I756" s="314"/>
      <c r="J756" s="356"/>
      <c r="K756" s="314"/>
      <c r="L756" s="356"/>
      <c r="M756" s="314"/>
      <c r="N756" s="315"/>
      <c r="O756" s="316"/>
      <c r="P756" s="315"/>
      <c r="Q756" s="316"/>
      <c r="R756" s="315"/>
      <c r="S756" s="316"/>
      <c r="T756" s="315"/>
      <c r="U756" s="316"/>
      <c r="V756" s="128"/>
      <c r="W756" s="128"/>
      <c r="X756" s="128"/>
      <c r="Y756" s="128"/>
      <c r="Z756" s="128"/>
      <c r="AA756" s="128"/>
      <c r="AB756" s="128"/>
      <c r="AC756" s="128"/>
      <c r="AD756" s="85"/>
    </row>
    <row r="757" spans="1:30" ht="20.100000000000001" customHeight="1">
      <c r="A757" s="362" t="s">
        <v>3198</v>
      </c>
      <c r="B757" s="362" t="s">
        <v>1733</v>
      </c>
      <c r="C757" s="363" t="s">
        <v>3229</v>
      </c>
      <c r="D757" s="362"/>
      <c r="E757" s="363"/>
      <c r="F757" s="364">
        <v>1</v>
      </c>
      <c r="G757" s="365">
        <v>100</v>
      </c>
      <c r="H757" s="364"/>
      <c r="I757" s="365"/>
      <c r="J757" s="364">
        <v>1</v>
      </c>
      <c r="K757" s="365">
        <v>100</v>
      </c>
      <c r="L757" s="364">
        <v>1</v>
      </c>
      <c r="M757" s="365">
        <v>100</v>
      </c>
      <c r="N757" s="366">
        <v>3</v>
      </c>
      <c r="O757" s="367">
        <v>100</v>
      </c>
      <c r="P757" s="366">
        <v>1</v>
      </c>
      <c r="Q757" s="367">
        <v>100</v>
      </c>
      <c r="R757" s="366">
        <v>4</v>
      </c>
      <c r="S757" s="367">
        <v>100</v>
      </c>
      <c r="T757" s="366">
        <v>20</v>
      </c>
      <c r="U757" s="367">
        <v>100</v>
      </c>
      <c r="V757" s="363" t="s">
        <v>7010</v>
      </c>
      <c r="W757" s="363" t="s">
        <v>7010</v>
      </c>
      <c r="X757" s="363" t="s">
        <v>7010</v>
      </c>
      <c r="Y757" s="363" t="s">
        <v>7010</v>
      </c>
      <c r="Z757" s="363" t="s">
        <v>7010</v>
      </c>
      <c r="AA757" s="363" t="s">
        <v>7010</v>
      </c>
      <c r="AB757" s="363" t="s">
        <v>7010</v>
      </c>
      <c r="AC757" s="363" t="s">
        <v>7010</v>
      </c>
      <c r="AD757" s="362"/>
    </row>
    <row r="758" spans="1:30" ht="20.100000000000001" customHeight="1">
      <c r="A758" s="476" t="s">
        <v>9076</v>
      </c>
      <c r="B758" s="476" t="s">
        <v>9124</v>
      </c>
      <c r="C758" s="358" t="s">
        <v>3227</v>
      </c>
      <c r="D758" s="476" t="s">
        <v>9125</v>
      </c>
      <c r="E758" s="358" t="s">
        <v>7646</v>
      </c>
      <c r="F758" s="443"/>
      <c r="G758" s="444"/>
      <c r="H758" s="443"/>
      <c r="I758" s="444"/>
      <c r="J758" s="443">
        <v>30</v>
      </c>
      <c r="K758" s="444">
        <v>32.608695652173914</v>
      </c>
      <c r="L758" s="443">
        <v>37</v>
      </c>
      <c r="M758" s="444">
        <v>34.905660377358487</v>
      </c>
      <c r="N758" s="471">
        <v>40</v>
      </c>
      <c r="O758" s="465">
        <v>27.027027027027028</v>
      </c>
      <c r="P758" s="471"/>
      <c r="Q758" s="465"/>
      <c r="R758" s="471"/>
      <c r="S758" s="465"/>
      <c r="T758" s="471"/>
      <c r="U758" s="465"/>
      <c r="V758" s="444"/>
      <c r="W758" s="473"/>
      <c r="X758" s="473" t="s">
        <v>7010</v>
      </c>
      <c r="Y758" s="473" t="s">
        <v>7010</v>
      </c>
      <c r="Z758" s="473" t="s">
        <v>7010</v>
      </c>
      <c r="AA758" s="473"/>
      <c r="AB758" s="473"/>
      <c r="AC758" s="473"/>
      <c r="AD758" s="476"/>
    </row>
    <row r="759" spans="1:30" ht="20.100000000000001" customHeight="1">
      <c r="A759" s="85"/>
      <c r="B759" s="85"/>
      <c r="C759" s="128"/>
      <c r="D759" s="85" t="s">
        <v>9077</v>
      </c>
      <c r="E759" s="452"/>
      <c r="G759" s="314"/>
      <c r="H759" s="356"/>
      <c r="I759" s="314"/>
      <c r="J759" s="356">
        <v>11</v>
      </c>
      <c r="K759" s="314">
        <v>11.956521739130435</v>
      </c>
      <c r="L759" s="356">
        <v>21</v>
      </c>
      <c r="M759" s="314">
        <v>19.811320754716981</v>
      </c>
      <c r="N759" s="315">
        <v>20</v>
      </c>
      <c r="O759" s="316">
        <v>13.513513513513514</v>
      </c>
      <c r="P759" s="315"/>
      <c r="Q759" s="316"/>
      <c r="R759" s="315"/>
      <c r="S759" s="316"/>
      <c r="T759" s="315"/>
      <c r="U759" s="316"/>
      <c r="V759" s="314"/>
      <c r="W759" s="316"/>
      <c r="X759" s="316"/>
      <c r="Y759" s="316"/>
      <c r="Z759" s="316"/>
      <c r="AA759" s="128"/>
      <c r="AB759" s="128"/>
      <c r="AC759" s="128"/>
      <c r="AD759" s="85"/>
    </row>
    <row r="760" spans="1:30" ht="20.100000000000001" customHeight="1">
      <c r="A760" s="85"/>
      <c r="B760" s="85"/>
      <c r="C760" s="128"/>
      <c r="D760" s="85" t="s">
        <v>9126</v>
      </c>
      <c r="E760" s="452"/>
      <c r="F760" s="356"/>
      <c r="G760" s="314"/>
      <c r="H760" s="356"/>
      <c r="I760" s="314"/>
      <c r="J760" s="356">
        <v>11</v>
      </c>
      <c r="K760" s="314">
        <v>11.956521739130435</v>
      </c>
      <c r="L760" s="356">
        <v>7</v>
      </c>
      <c r="M760" s="314">
        <v>6.6037735849056602</v>
      </c>
      <c r="N760" s="315">
        <v>11</v>
      </c>
      <c r="O760" s="316">
        <v>7.4324324324324325</v>
      </c>
      <c r="P760" s="315"/>
      <c r="Q760" s="316"/>
      <c r="R760" s="315"/>
      <c r="S760" s="316"/>
      <c r="T760" s="315"/>
      <c r="U760" s="316"/>
      <c r="V760" s="314"/>
      <c r="W760" s="316"/>
      <c r="X760" s="316"/>
      <c r="Y760" s="316"/>
      <c r="Z760" s="316"/>
      <c r="AA760" s="128"/>
      <c r="AB760" s="128"/>
      <c r="AC760" s="128"/>
      <c r="AD760" s="85"/>
    </row>
    <row r="761" spans="1:30" ht="20.100000000000001" customHeight="1">
      <c r="A761" s="85"/>
      <c r="B761" s="85"/>
      <c r="C761" s="128"/>
      <c r="D761" s="85" t="s">
        <v>9078</v>
      </c>
      <c r="E761" s="452"/>
      <c r="F761" s="356"/>
      <c r="G761" s="314"/>
      <c r="H761" s="356"/>
      <c r="I761" s="314"/>
      <c r="J761" s="356">
        <v>5</v>
      </c>
      <c r="K761" s="314">
        <v>5.4347826086956523</v>
      </c>
      <c r="L761" s="356">
        <v>9</v>
      </c>
      <c r="M761" s="314">
        <v>8.4905660377358494</v>
      </c>
      <c r="N761" s="315">
        <v>2</v>
      </c>
      <c r="O761" s="316">
        <v>1.3513513513513513</v>
      </c>
      <c r="P761" s="315"/>
      <c r="Q761" s="316"/>
      <c r="R761" s="315"/>
      <c r="S761" s="316"/>
      <c r="T761" s="315"/>
      <c r="U761" s="316"/>
      <c r="V761" s="314"/>
      <c r="W761" s="316"/>
      <c r="X761" s="316"/>
      <c r="Y761" s="316"/>
      <c r="Z761" s="316"/>
      <c r="AA761" s="128"/>
      <c r="AB761" s="128"/>
      <c r="AC761" s="128"/>
      <c r="AD761" s="85"/>
    </row>
    <row r="762" spans="1:30" ht="20.100000000000001" customHeight="1">
      <c r="A762" s="85"/>
      <c r="B762" s="85"/>
      <c r="C762" s="128"/>
      <c r="D762" s="85" t="s">
        <v>3262</v>
      </c>
      <c r="E762" s="452"/>
      <c r="F762" s="356"/>
      <c r="G762" s="314"/>
      <c r="H762" s="356"/>
      <c r="I762" s="314"/>
      <c r="J762" s="356">
        <v>5</v>
      </c>
      <c r="K762" s="314">
        <v>5.4347826086956523</v>
      </c>
      <c r="L762" s="356">
        <v>4</v>
      </c>
      <c r="M762" s="314">
        <v>3.7735849056603774</v>
      </c>
      <c r="N762" s="315">
        <v>10</v>
      </c>
      <c r="O762" s="316">
        <v>6.756756756756757</v>
      </c>
      <c r="P762" s="315"/>
      <c r="Q762" s="316"/>
      <c r="R762" s="315"/>
      <c r="S762" s="316"/>
      <c r="T762" s="315"/>
      <c r="U762" s="316"/>
      <c r="V762" s="314"/>
      <c r="W762" s="316"/>
      <c r="X762" s="316"/>
      <c r="Y762" s="316"/>
      <c r="Z762" s="316"/>
      <c r="AA762" s="128"/>
      <c r="AB762" s="128"/>
      <c r="AC762" s="128"/>
      <c r="AD762" s="85"/>
    </row>
    <row r="763" spans="1:30" ht="20.100000000000001" customHeight="1">
      <c r="A763" s="85"/>
      <c r="B763" s="85"/>
      <c r="C763" s="128"/>
      <c r="D763" s="85" t="s">
        <v>9127</v>
      </c>
      <c r="E763" s="452"/>
      <c r="F763" s="356"/>
      <c r="G763" s="314"/>
      <c r="H763" s="356"/>
      <c r="I763" s="314"/>
      <c r="J763" s="356">
        <v>1</v>
      </c>
      <c r="K763" s="314">
        <v>1.0869565217391304</v>
      </c>
      <c r="L763" s="356"/>
      <c r="M763" s="314"/>
      <c r="N763" s="315"/>
      <c r="O763" s="316"/>
      <c r="P763" s="315"/>
      <c r="Q763" s="316"/>
      <c r="R763" s="315"/>
      <c r="S763" s="316"/>
      <c r="T763" s="315"/>
      <c r="U763" s="316"/>
      <c r="V763" s="314"/>
      <c r="W763" s="316"/>
      <c r="X763" s="316"/>
      <c r="Y763" s="316"/>
      <c r="Z763" s="316"/>
      <c r="AA763" s="128"/>
      <c r="AB763" s="128"/>
      <c r="AC763" s="128"/>
      <c r="AD763" s="85"/>
    </row>
    <row r="764" spans="1:30" ht="20.100000000000001" customHeight="1">
      <c r="A764" s="85"/>
      <c r="B764" s="85"/>
      <c r="C764" s="128"/>
      <c r="D764" s="85" t="s">
        <v>9128</v>
      </c>
      <c r="E764" s="452"/>
      <c r="F764" s="356"/>
      <c r="G764" s="314"/>
      <c r="H764" s="356"/>
      <c r="I764" s="314"/>
      <c r="J764" s="356"/>
      <c r="K764" s="314"/>
      <c r="L764" s="356">
        <v>1</v>
      </c>
      <c r="M764" s="314">
        <v>0.94339622641509435</v>
      </c>
      <c r="N764" s="315">
        <v>1</v>
      </c>
      <c r="O764" s="316">
        <v>0.67567567567567566</v>
      </c>
      <c r="P764" s="315"/>
      <c r="Q764" s="316"/>
      <c r="R764" s="315"/>
      <c r="S764" s="316"/>
      <c r="T764" s="315"/>
      <c r="U764" s="316"/>
      <c r="V764" s="314"/>
      <c r="W764" s="316"/>
      <c r="X764" s="316"/>
      <c r="Y764" s="316"/>
      <c r="Z764" s="316"/>
      <c r="AA764" s="128"/>
      <c r="AB764" s="128"/>
      <c r="AC764" s="128"/>
      <c r="AD764" s="85"/>
    </row>
    <row r="765" spans="1:30" ht="20.100000000000001" customHeight="1">
      <c r="A765" s="85"/>
      <c r="B765" s="85"/>
      <c r="C765" s="128"/>
      <c r="D765" s="85" t="s">
        <v>1912</v>
      </c>
      <c r="E765" s="452"/>
      <c r="F765" s="356"/>
      <c r="G765" s="314"/>
      <c r="H765" s="356"/>
      <c r="I765" s="314"/>
      <c r="J765" s="356">
        <v>2</v>
      </c>
      <c r="K765" s="314">
        <v>2.1739130434782608</v>
      </c>
      <c r="L765" s="356">
        <v>1</v>
      </c>
      <c r="M765" s="314">
        <v>0.94339622641509435</v>
      </c>
      <c r="N765" s="315">
        <v>1</v>
      </c>
      <c r="O765" s="316">
        <v>0.67567567567567566</v>
      </c>
      <c r="P765" s="315"/>
      <c r="Q765" s="316"/>
      <c r="R765" s="315"/>
      <c r="S765" s="316"/>
      <c r="T765" s="315"/>
      <c r="U765" s="316"/>
      <c r="V765" s="314"/>
      <c r="W765" s="316"/>
      <c r="X765" s="316"/>
      <c r="Y765" s="316"/>
      <c r="Z765" s="316"/>
      <c r="AA765" s="128"/>
      <c r="AB765" s="128"/>
      <c r="AC765" s="128"/>
      <c r="AD765" s="85"/>
    </row>
    <row r="766" spans="1:30" ht="20.100000000000001" customHeight="1">
      <c r="A766" s="85"/>
      <c r="B766" s="85"/>
      <c r="C766" s="128"/>
      <c r="D766" s="85" t="s">
        <v>9129</v>
      </c>
      <c r="E766" s="452"/>
      <c r="F766" s="356"/>
      <c r="G766" s="314"/>
      <c r="H766" s="356"/>
      <c r="I766" s="314"/>
      <c r="J766" s="356">
        <v>27</v>
      </c>
      <c r="K766" s="314">
        <v>29.347826086956523</v>
      </c>
      <c r="L766" s="356">
        <v>26</v>
      </c>
      <c r="M766" s="314">
        <v>24.528301886792452</v>
      </c>
      <c r="N766" s="315">
        <v>63</v>
      </c>
      <c r="O766" s="316">
        <v>42.567567567567565</v>
      </c>
      <c r="P766" s="315"/>
      <c r="Q766" s="316"/>
      <c r="R766" s="315"/>
      <c r="S766" s="316"/>
      <c r="T766" s="315"/>
      <c r="U766" s="316"/>
      <c r="V766" s="314"/>
      <c r="W766" s="316"/>
      <c r="X766" s="316"/>
      <c r="Y766" s="316"/>
      <c r="Z766" s="316"/>
      <c r="AA766" s="128"/>
      <c r="AB766" s="128"/>
      <c r="AC766" s="128"/>
      <c r="AD766" s="85"/>
    </row>
    <row r="767" spans="1:30" ht="20.100000000000001" customHeight="1">
      <c r="A767" s="85"/>
      <c r="B767" s="85"/>
      <c r="C767" s="128"/>
      <c r="D767" s="85" t="s">
        <v>1959</v>
      </c>
      <c r="E767" s="452"/>
      <c r="F767" s="510"/>
      <c r="G767" s="511"/>
      <c r="H767" s="510"/>
      <c r="I767" s="511"/>
      <c r="J767" s="510"/>
      <c r="K767" s="511"/>
      <c r="L767" s="510"/>
      <c r="M767" s="511"/>
      <c r="N767" s="512"/>
      <c r="O767" s="513"/>
      <c r="P767" s="315"/>
      <c r="Q767" s="316"/>
      <c r="R767" s="315"/>
      <c r="S767" s="316"/>
      <c r="T767" s="315"/>
      <c r="U767" s="316"/>
      <c r="V767" s="314"/>
      <c r="W767" s="316"/>
      <c r="X767" s="316"/>
      <c r="Y767" s="316"/>
      <c r="Z767" s="316"/>
      <c r="AA767" s="128"/>
      <c r="AB767" s="128"/>
      <c r="AC767" s="128"/>
      <c r="AD767" s="85"/>
    </row>
    <row r="768" spans="1:30" ht="20.100000000000001" customHeight="1">
      <c r="A768" s="85"/>
      <c r="B768" s="85"/>
      <c r="C768" s="128"/>
      <c r="D768" s="85" t="s">
        <v>1960</v>
      </c>
      <c r="E768" s="452"/>
      <c r="F768" s="356"/>
      <c r="G768" s="314"/>
      <c r="H768" s="356"/>
      <c r="I768" s="314"/>
      <c r="J768" s="356"/>
      <c r="K768" s="314"/>
      <c r="L768" s="356"/>
      <c r="M768" s="314"/>
      <c r="N768" s="315"/>
      <c r="O768" s="316"/>
      <c r="P768" s="315"/>
      <c r="Q768" s="316"/>
      <c r="R768" s="315"/>
      <c r="S768" s="316"/>
      <c r="T768" s="315"/>
      <c r="U768" s="316"/>
      <c r="V768" s="314"/>
      <c r="W768" s="316"/>
      <c r="X768" s="316"/>
      <c r="Y768" s="316"/>
      <c r="Z768" s="316"/>
      <c r="AA768" s="128"/>
      <c r="AB768" s="128"/>
      <c r="AC768" s="128"/>
      <c r="AD768" s="85"/>
    </row>
    <row r="769" spans="1:30" ht="20.100000000000001" customHeight="1">
      <c r="A769" s="362" t="s">
        <v>3259</v>
      </c>
      <c r="B769" s="362" t="s">
        <v>9079</v>
      </c>
      <c r="C769" s="363" t="s">
        <v>9080</v>
      </c>
      <c r="D769" s="362"/>
      <c r="E769" s="359"/>
      <c r="F769" s="364"/>
      <c r="G769" s="365"/>
      <c r="H769" s="364"/>
      <c r="I769" s="365"/>
      <c r="J769" s="364">
        <v>2</v>
      </c>
      <c r="K769" s="365">
        <v>100</v>
      </c>
      <c r="L769" s="364">
        <v>1</v>
      </c>
      <c r="M769" s="365">
        <v>100</v>
      </c>
      <c r="N769" s="366">
        <v>1</v>
      </c>
      <c r="O769" s="367">
        <v>100</v>
      </c>
      <c r="P769" s="366"/>
      <c r="Q769" s="367"/>
      <c r="R769" s="366"/>
      <c r="S769" s="367"/>
      <c r="T769" s="366"/>
      <c r="U769" s="367"/>
      <c r="V769" s="365"/>
      <c r="W769" s="363"/>
      <c r="X769" s="363" t="s">
        <v>7010</v>
      </c>
      <c r="Y769" s="363" t="s">
        <v>7010</v>
      </c>
      <c r="Z769" s="363" t="s">
        <v>7010</v>
      </c>
      <c r="AA769" s="363"/>
      <c r="AB769" s="363"/>
      <c r="AC769" s="363"/>
      <c r="AD769" s="362"/>
    </row>
    <row r="770" spans="1:30" ht="20.100000000000001" customHeight="1">
      <c r="A770" s="85" t="s">
        <v>3261</v>
      </c>
      <c r="B770" s="85" t="s">
        <v>3263</v>
      </c>
      <c r="C770" s="128" t="s">
        <v>9081</v>
      </c>
      <c r="D770" s="85" t="s">
        <v>9125</v>
      </c>
      <c r="E770" s="452" t="s">
        <v>7646</v>
      </c>
      <c r="F770" s="356"/>
      <c r="G770" s="314"/>
      <c r="H770" s="356"/>
      <c r="I770" s="314"/>
      <c r="J770" s="356">
        <v>5</v>
      </c>
      <c r="K770" s="314">
        <v>7.6923076923076925</v>
      </c>
      <c r="L770" s="356">
        <v>16</v>
      </c>
      <c r="M770" s="314">
        <v>20</v>
      </c>
      <c r="N770" s="315">
        <v>17</v>
      </c>
      <c r="O770" s="316">
        <v>20</v>
      </c>
      <c r="P770" s="315"/>
      <c r="Q770" s="316"/>
      <c r="R770" s="315"/>
      <c r="S770" s="316"/>
      <c r="T770" s="315"/>
      <c r="U770" s="316"/>
      <c r="V770" s="314"/>
      <c r="W770" s="473"/>
      <c r="X770" s="473" t="s">
        <v>7010</v>
      </c>
      <c r="Y770" s="473" t="s">
        <v>7010</v>
      </c>
      <c r="Z770" s="473" t="s">
        <v>7010</v>
      </c>
      <c r="AA770" s="128"/>
      <c r="AB770" s="128"/>
      <c r="AC770" s="128"/>
      <c r="AD770" s="85"/>
    </row>
    <row r="771" spans="1:30" ht="20.100000000000001" customHeight="1">
      <c r="A771" s="85"/>
      <c r="B771" s="85"/>
      <c r="C771" s="128"/>
      <c r="D771" s="85" t="s">
        <v>9077</v>
      </c>
      <c r="E771" s="452"/>
      <c r="F771" s="356"/>
      <c r="G771" s="314"/>
      <c r="H771" s="356"/>
      <c r="I771" s="314"/>
      <c r="J771" s="356">
        <v>10</v>
      </c>
      <c r="K771" s="314">
        <v>15.384615384615385</v>
      </c>
      <c r="L771" s="356">
        <v>18</v>
      </c>
      <c r="M771" s="314">
        <v>22.5</v>
      </c>
      <c r="N771" s="315">
        <v>20</v>
      </c>
      <c r="O771" s="316">
        <v>23.529411764705884</v>
      </c>
      <c r="P771" s="315"/>
      <c r="Q771" s="316"/>
      <c r="R771" s="315"/>
      <c r="S771" s="316"/>
      <c r="T771" s="315"/>
      <c r="U771" s="316"/>
      <c r="V771" s="314"/>
      <c r="W771" s="316"/>
      <c r="X771" s="316"/>
      <c r="Y771" s="316"/>
      <c r="Z771" s="316"/>
      <c r="AA771" s="128"/>
      <c r="AB771" s="128"/>
      <c r="AC771" s="128"/>
      <c r="AD771" s="85"/>
    </row>
    <row r="772" spans="1:30" ht="20.100000000000001" customHeight="1">
      <c r="A772" s="85"/>
      <c r="B772" s="85"/>
      <c r="C772" s="128"/>
      <c r="D772" s="85" t="s">
        <v>9126</v>
      </c>
      <c r="E772" s="452"/>
      <c r="F772" s="356"/>
      <c r="G772" s="314"/>
      <c r="H772" s="356"/>
      <c r="I772" s="314"/>
      <c r="J772" s="356">
        <v>10</v>
      </c>
      <c r="K772" s="314">
        <v>15.384615384615385</v>
      </c>
      <c r="L772" s="356">
        <v>13</v>
      </c>
      <c r="M772" s="314">
        <v>16.25</v>
      </c>
      <c r="N772" s="315">
        <v>9</v>
      </c>
      <c r="O772" s="316">
        <v>10.588235294117647</v>
      </c>
      <c r="P772" s="315"/>
      <c r="Q772" s="316"/>
      <c r="R772" s="315"/>
      <c r="S772" s="316"/>
      <c r="T772" s="315"/>
      <c r="U772" s="316"/>
      <c r="V772" s="314"/>
      <c r="W772" s="316"/>
      <c r="X772" s="316"/>
      <c r="Y772" s="316"/>
      <c r="Z772" s="316"/>
      <c r="AA772" s="128"/>
      <c r="AB772" s="128"/>
      <c r="AC772" s="128"/>
      <c r="AD772" s="85"/>
    </row>
    <row r="773" spans="1:30" ht="20.100000000000001" customHeight="1">
      <c r="A773" s="85"/>
      <c r="B773" s="85"/>
      <c r="C773" s="128"/>
      <c r="D773" s="85" t="s">
        <v>9078</v>
      </c>
      <c r="E773" s="452"/>
      <c r="F773" s="356"/>
      <c r="G773" s="314"/>
      <c r="H773" s="356"/>
      <c r="I773" s="314"/>
      <c r="J773" s="356">
        <v>6</v>
      </c>
      <c r="K773" s="314">
        <v>9.2307692307692299</v>
      </c>
      <c r="L773" s="356">
        <v>5</v>
      </c>
      <c r="M773" s="314">
        <v>6.25</v>
      </c>
      <c r="N773" s="315">
        <v>6</v>
      </c>
      <c r="O773" s="316">
        <v>7.0588235294117645</v>
      </c>
      <c r="P773" s="315"/>
      <c r="Q773" s="316"/>
      <c r="R773" s="315"/>
      <c r="S773" s="316"/>
      <c r="T773" s="315"/>
      <c r="U773" s="316"/>
      <c r="V773" s="314"/>
      <c r="W773" s="316"/>
      <c r="X773" s="316"/>
      <c r="Y773" s="316"/>
      <c r="Z773" s="316"/>
      <c r="AA773" s="128"/>
      <c r="AB773" s="128"/>
      <c r="AC773" s="128"/>
      <c r="AD773" s="85"/>
    </row>
    <row r="774" spans="1:30" ht="20.100000000000001" customHeight="1">
      <c r="A774" s="85"/>
      <c r="B774" s="85"/>
      <c r="C774" s="128"/>
      <c r="D774" s="85" t="s">
        <v>3262</v>
      </c>
      <c r="E774" s="452"/>
      <c r="F774" s="356"/>
      <c r="G774" s="314"/>
      <c r="H774" s="356"/>
      <c r="I774" s="314"/>
      <c r="J774" s="356">
        <v>6</v>
      </c>
      <c r="K774" s="314">
        <v>9.2307692307692299</v>
      </c>
      <c r="L774" s="356">
        <v>4</v>
      </c>
      <c r="M774" s="314">
        <v>5</v>
      </c>
      <c r="N774" s="315">
        <v>7</v>
      </c>
      <c r="O774" s="316">
        <v>8.235294117647058</v>
      </c>
      <c r="P774" s="315"/>
      <c r="Q774" s="316"/>
      <c r="R774" s="315"/>
      <c r="S774" s="316"/>
      <c r="T774" s="315"/>
      <c r="U774" s="316"/>
      <c r="V774" s="314"/>
      <c r="W774" s="316"/>
      <c r="X774" s="316"/>
      <c r="Y774" s="316"/>
      <c r="Z774" s="316"/>
      <c r="AA774" s="128"/>
      <c r="AB774" s="128"/>
      <c r="AC774" s="128"/>
      <c r="AD774" s="85"/>
    </row>
    <row r="775" spans="1:30" ht="20.100000000000001" customHeight="1">
      <c r="A775" s="85"/>
      <c r="B775" s="85"/>
      <c r="C775" s="128"/>
      <c r="D775" s="85" t="s">
        <v>9127</v>
      </c>
      <c r="E775" s="452"/>
      <c r="F775" s="356"/>
      <c r="G775" s="314"/>
      <c r="H775" s="356"/>
      <c r="I775" s="314"/>
      <c r="J775" s="356">
        <v>3</v>
      </c>
      <c r="K775" s="314">
        <v>4.615384615384615</v>
      </c>
      <c r="L775" s="356">
        <v>2</v>
      </c>
      <c r="M775" s="314">
        <v>2.5</v>
      </c>
      <c r="N775" s="315">
        <v>1</v>
      </c>
      <c r="O775" s="316">
        <v>1.1764705882352942</v>
      </c>
      <c r="P775" s="315"/>
      <c r="Q775" s="316"/>
      <c r="R775" s="315"/>
      <c r="S775" s="316"/>
      <c r="T775" s="315"/>
      <c r="U775" s="316"/>
      <c r="V775" s="314"/>
      <c r="W775" s="316"/>
      <c r="X775" s="316"/>
      <c r="Y775" s="316"/>
      <c r="Z775" s="316"/>
      <c r="AA775" s="128"/>
      <c r="AB775" s="128"/>
      <c r="AC775" s="128"/>
      <c r="AD775" s="85"/>
    </row>
    <row r="776" spans="1:30" ht="20.100000000000001" customHeight="1">
      <c r="A776" s="85"/>
      <c r="B776" s="85"/>
      <c r="C776" s="128"/>
      <c r="D776" s="85" t="s">
        <v>9128</v>
      </c>
      <c r="E776" s="452"/>
      <c r="F776" s="356"/>
      <c r="G776" s="314"/>
      <c r="H776" s="356"/>
      <c r="I776" s="314"/>
      <c r="J776" s="356">
        <v>1</v>
      </c>
      <c r="K776" s="314">
        <v>1.5384615384615385</v>
      </c>
      <c r="L776" s="356">
        <v>1</v>
      </c>
      <c r="M776" s="314">
        <v>1.25</v>
      </c>
      <c r="N776" s="315"/>
      <c r="O776" s="316"/>
      <c r="P776" s="315"/>
      <c r="Q776" s="316"/>
      <c r="R776" s="315"/>
      <c r="S776" s="316"/>
      <c r="T776" s="315"/>
      <c r="U776" s="316"/>
      <c r="V776" s="314"/>
      <c r="W776" s="316"/>
      <c r="X776" s="316"/>
      <c r="Y776" s="316"/>
      <c r="Z776" s="316"/>
      <c r="AA776" s="128"/>
      <c r="AB776" s="128"/>
      <c r="AC776" s="128"/>
      <c r="AD776" s="85"/>
    </row>
    <row r="777" spans="1:30" ht="20.100000000000001" customHeight="1">
      <c r="A777" s="85"/>
      <c r="B777" s="85"/>
      <c r="C777" s="128"/>
      <c r="D777" s="85" t="s">
        <v>1912</v>
      </c>
      <c r="E777" s="452"/>
      <c r="F777" s="356"/>
      <c r="G777" s="314"/>
      <c r="H777" s="356"/>
      <c r="I777" s="314"/>
      <c r="J777" s="356">
        <v>1</v>
      </c>
      <c r="K777" s="314">
        <v>1.5384615384615385</v>
      </c>
      <c r="L777" s="356">
        <v>1</v>
      </c>
      <c r="M777" s="314">
        <v>1.25</v>
      </c>
      <c r="N777" s="315">
        <v>1</v>
      </c>
      <c r="O777" s="316">
        <v>1.1764705882352942</v>
      </c>
      <c r="P777" s="315"/>
      <c r="Q777" s="316"/>
      <c r="R777" s="315"/>
      <c r="S777" s="316"/>
      <c r="T777" s="315"/>
      <c r="U777" s="316"/>
      <c r="V777" s="314"/>
      <c r="W777" s="316"/>
      <c r="X777" s="316"/>
      <c r="Y777" s="316"/>
      <c r="Z777" s="316"/>
      <c r="AA777" s="128"/>
      <c r="AB777" s="128"/>
      <c r="AC777" s="128"/>
      <c r="AD777" s="85"/>
    </row>
    <row r="778" spans="1:30" ht="20.100000000000001" customHeight="1">
      <c r="A778" s="85"/>
      <c r="B778" s="85"/>
      <c r="C778" s="128"/>
      <c r="D778" s="85" t="s">
        <v>9129</v>
      </c>
      <c r="E778" s="452"/>
      <c r="F778" s="356"/>
      <c r="G778" s="314"/>
      <c r="H778" s="356"/>
      <c r="I778" s="314"/>
      <c r="J778" s="356">
        <v>23</v>
      </c>
      <c r="K778" s="314">
        <v>35.384615384615387</v>
      </c>
      <c r="L778" s="356">
        <v>20</v>
      </c>
      <c r="M778" s="314">
        <v>25</v>
      </c>
      <c r="N778" s="315">
        <v>24</v>
      </c>
      <c r="O778" s="316">
        <v>28.235294117647058</v>
      </c>
      <c r="P778" s="315"/>
      <c r="Q778" s="316"/>
      <c r="R778" s="315"/>
      <c r="S778" s="316"/>
      <c r="T778" s="315"/>
      <c r="U778" s="316"/>
      <c r="V778" s="314"/>
      <c r="W778" s="316"/>
      <c r="X778" s="316"/>
      <c r="Y778" s="316"/>
      <c r="Z778" s="316"/>
      <c r="AA778" s="128"/>
      <c r="AB778" s="128"/>
      <c r="AC778" s="128"/>
      <c r="AD778" s="85"/>
    </row>
    <row r="779" spans="1:30" ht="20.100000000000001" customHeight="1">
      <c r="A779" s="85"/>
      <c r="B779" s="85"/>
      <c r="C779" s="128"/>
      <c r="D779" s="85" t="s">
        <v>1959</v>
      </c>
      <c r="E779" s="452"/>
      <c r="F779" s="356"/>
      <c r="G779" s="314"/>
      <c r="H779" s="356"/>
      <c r="I779" s="314"/>
      <c r="J779" s="356"/>
      <c r="K779" s="314"/>
      <c r="L779" s="356"/>
      <c r="M779" s="314"/>
      <c r="N779" s="315"/>
      <c r="O779" s="316"/>
      <c r="P779" s="315"/>
      <c r="Q779" s="316"/>
      <c r="R779" s="315"/>
      <c r="S779" s="316"/>
      <c r="T779" s="315"/>
      <c r="U779" s="316"/>
      <c r="V779" s="314"/>
      <c r="W779" s="316"/>
      <c r="X779" s="316"/>
      <c r="Y779" s="316"/>
      <c r="Z779" s="316"/>
      <c r="AA779" s="128"/>
      <c r="AB779" s="128"/>
      <c r="AC779" s="128"/>
      <c r="AD779" s="85"/>
    </row>
    <row r="780" spans="1:30" ht="20.100000000000001" customHeight="1">
      <c r="A780" s="85"/>
      <c r="B780" s="85"/>
      <c r="C780" s="85"/>
      <c r="D780" s="85" t="s">
        <v>1960</v>
      </c>
      <c r="E780" s="452"/>
      <c r="F780" s="356"/>
      <c r="G780" s="314"/>
      <c r="H780" s="356"/>
      <c r="I780" s="314"/>
      <c r="J780" s="356"/>
      <c r="K780" s="314"/>
      <c r="L780" s="356"/>
      <c r="M780" s="314"/>
      <c r="N780" s="315"/>
      <c r="O780" s="316"/>
      <c r="P780" s="315"/>
      <c r="Q780" s="316"/>
      <c r="R780" s="315"/>
      <c r="S780" s="316"/>
      <c r="T780" s="315"/>
      <c r="U780" s="316"/>
      <c r="V780" s="314"/>
      <c r="W780" s="316"/>
      <c r="X780" s="316"/>
      <c r="Y780" s="316"/>
      <c r="Z780" s="316"/>
      <c r="AA780" s="128"/>
      <c r="AB780" s="128"/>
      <c r="AC780" s="128"/>
      <c r="AD780" s="85"/>
    </row>
    <row r="781" spans="1:30" ht="20.100000000000001" customHeight="1">
      <c r="A781" s="362" t="s">
        <v>3260</v>
      </c>
      <c r="B781" s="362" t="s">
        <v>9082</v>
      </c>
      <c r="C781" s="363" t="s">
        <v>9083</v>
      </c>
      <c r="D781" s="362"/>
      <c r="E781" s="359"/>
      <c r="F781" s="364"/>
      <c r="G781" s="365"/>
      <c r="H781" s="364"/>
      <c r="I781" s="365"/>
      <c r="J781" s="364">
        <v>1</v>
      </c>
      <c r="K781" s="365">
        <v>100</v>
      </c>
      <c r="L781" s="364">
        <v>1</v>
      </c>
      <c r="M781" s="365">
        <v>100</v>
      </c>
      <c r="N781" s="366">
        <v>1</v>
      </c>
      <c r="O781" s="367">
        <v>100</v>
      </c>
      <c r="P781" s="366"/>
      <c r="Q781" s="367"/>
      <c r="R781" s="366"/>
      <c r="S781" s="367"/>
      <c r="T781" s="366"/>
      <c r="U781" s="367"/>
      <c r="V781" s="365"/>
      <c r="W781" s="363"/>
      <c r="X781" s="363" t="s">
        <v>7010</v>
      </c>
      <c r="Y781" s="363" t="s">
        <v>7010</v>
      </c>
      <c r="Z781" s="363" t="s">
        <v>7010</v>
      </c>
      <c r="AA781" s="363"/>
      <c r="AB781" s="363"/>
      <c r="AC781" s="363"/>
      <c r="AD781" s="362"/>
    </row>
  </sheetData>
  <mergeCells count="15">
    <mergeCell ref="T1:U1"/>
    <mergeCell ref="N1:O1"/>
    <mergeCell ref="AD1:AD2"/>
    <mergeCell ref="E1:E2"/>
    <mergeCell ref="P1:Q1"/>
    <mergeCell ref="J1:K1"/>
    <mergeCell ref="V1:AC1"/>
    <mergeCell ref="A1:A2"/>
    <mergeCell ref="B1:B2"/>
    <mergeCell ref="C1:C2"/>
    <mergeCell ref="D1:D2"/>
    <mergeCell ref="R1:S1"/>
    <mergeCell ref="L1:M1"/>
    <mergeCell ref="H1:I1"/>
    <mergeCell ref="F1:G1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코드집-E파트</oddHeader>
    <oddFooter>&amp;C&amp;P/&amp;N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6">
    <tabColor theme="3"/>
  </sheetPr>
  <dimension ref="A1:AD995"/>
  <sheetViews>
    <sheetView zoomScale="80" zoomScaleNormal="80" workbookViewId="0">
      <pane xSplit="2" ySplit="2" topLeftCell="C957" activePane="bottomRight" state="frozen"/>
      <selection sqref="A1:XFD1048576"/>
      <selection pane="topRight" sqref="A1:XFD1048576"/>
      <selection pane="bottomLeft" sqref="A1:XFD1048576"/>
      <selection pane="bottomRight" activeCell="F462" sqref="F462"/>
    </sheetView>
  </sheetViews>
  <sheetFormatPr defaultRowHeight="20.100000000000001" customHeight="1"/>
  <cols>
    <col min="1" max="1" width="9.42578125" style="1" bestFit="1" customWidth="1"/>
    <col min="2" max="2" width="50.85546875" style="1" customWidth="1"/>
    <col min="3" max="3" width="26.85546875" style="3" bestFit="1" customWidth="1"/>
    <col min="4" max="4" width="45" style="1" bestFit="1" customWidth="1"/>
    <col min="5" max="5" width="9.140625" style="3" bestFit="1" customWidth="1"/>
    <col min="6" max="6" width="9.140625" style="522" customWidth="1"/>
    <col min="7" max="7" width="9.140625" style="523" customWidth="1"/>
    <col min="8" max="8" width="9.140625" style="522" customWidth="1"/>
    <col min="9" max="9" width="9.140625" style="523" customWidth="1"/>
    <col min="10" max="10" width="9.140625" style="522" customWidth="1"/>
    <col min="11" max="11" width="9.140625" style="523" customWidth="1"/>
    <col min="12" max="12" width="9.140625" style="522" customWidth="1"/>
    <col min="13" max="13" width="9.140625" style="523" customWidth="1"/>
    <col min="14" max="14" width="9.140625" style="522" customWidth="1"/>
    <col min="15" max="15" width="9.140625" style="523" customWidth="1"/>
    <col min="16" max="16" width="10.7109375" style="522" customWidth="1"/>
    <col min="17" max="17" width="10.7109375" style="523" customWidth="1"/>
    <col min="18" max="18" width="10.7109375" style="522" customWidth="1"/>
    <col min="19" max="19" width="10.7109375" style="523" customWidth="1"/>
    <col min="20" max="20" width="10.7109375" style="522" customWidth="1"/>
    <col min="21" max="26" width="10.7109375" style="523" customWidth="1"/>
    <col min="27" max="29" width="10.7109375" style="3" customWidth="1"/>
    <col min="30" max="30" width="38.5703125" style="3" bestFit="1" customWidth="1"/>
    <col min="31" max="16384" width="9.140625" style="1"/>
  </cols>
  <sheetData>
    <row r="1" spans="1:30" s="2" customFormat="1" ht="20.100000000000001" customHeight="1">
      <c r="A1" s="605" t="s">
        <v>8368</v>
      </c>
      <c r="B1" s="605" t="s">
        <v>8088</v>
      </c>
      <c r="C1" s="605" t="s">
        <v>8089</v>
      </c>
      <c r="D1" s="605" t="s">
        <v>8090</v>
      </c>
      <c r="E1" s="605" t="s">
        <v>8091</v>
      </c>
      <c r="F1" s="607" t="s">
        <v>9476</v>
      </c>
      <c r="G1" s="607"/>
      <c r="H1" s="607" t="s">
        <v>8093</v>
      </c>
      <c r="I1" s="607"/>
      <c r="J1" s="607" t="s">
        <v>8094</v>
      </c>
      <c r="K1" s="607"/>
      <c r="L1" s="607" t="s">
        <v>8095</v>
      </c>
      <c r="M1" s="607"/>
      <c r="N1" s="607" t="s">
        <v>8096</v>
      </c>
      <c r="O1" s="607"/>
      <c r="P1" s="607" t="s">
        <v>8097</v>
      </c>
      <c r="Q1" s="607"/>
      <c r="R1" s="607" t="s">
        <v>8098</v>
      </c>
      <c r="S1" s="607"/>
      <c r="T1" s="607" t="s">
        <v>8099</v>
      </c>
      <c r="U1" s="607"/>
      <c r="V1" s="582" t="s">
        <v>8101</v>
      </c>
      <c r="W1" s="583"/>
      <c r="X1" s="583"/>
      <c r="Y1" s="583"/>
      <c r="Z1" s="583"/>
      <c r="AA1" s="583"/>
      <c r="AB1" s="583"/>
      <c r="AC1" s="584"/>
      <c r="AD1" s="605" t="s">
        <v>8102</v>
      </c>
    </row>
    <row r="2" spans="1:30" s="2" customFormat="1" ht="27">
      <c r="A2" s="605"/>
      <c r="B2" s="605"/>
      <c r="C2" s="605"/>
      <c r="D2" s="605"/>
      <c r="E2" s="605"/>
      <c r="F2" s="530" t="s">
        <v>9477</v>
      </c>
      <c r="G2" s="425" t="s">
        <v>9479</v>
      </c>
      <c r="H2" s="454" t="s">
        <v>7306</v>
      </c>
      <c r="I2" s="425" t="s">
        <v>8104</v>
      </c>
      <c r="J2" s="454" t="s">
        <v>8103</v>
      </c>
      <c r="K2" s="425" t="s">
        <v>8104</v>
      </c>
      <c r="L2" s="454" t="s">
        <v>8103</v>
      </c>
      <c r="M2" s="425" t="s">
        <v>8104</v>
      </c>
      <c r="N2" s="454" t="s">
        <v>8103</v>
      </c>
      <c r="O2" s="425" t="s">
        <v>8104</v>
      </c>
      <c r="P2" s="454" t="s">
        <v>8103</v>
      </c>
      <c r="Q2" s="425" t="s">
        <v>8104</v>
      </c>
      <c r="R2" s="454" t="s">
        <v>8103</v>
      </c>
      <c r="S2" s="425" t="s">
        <v>8104</v>
      </c>
      <c r="T2" s="454" t="s">
        <v>8103</v>
      </c>
      <c r="U2" s="425" t="s">
        <v>8104</v>
      </c>
      <c r="V2" s="425" t="s">
        <v>8105</v>
      </c>
      <c r="W2" s="425" t="s">
        <v>8106</v>
      </c>
      <c r="X2" s="425" t="s">
        <v>8107</v>
      </c>
      <c r="Y2" s="425" t="s">
        <v>8108</v>
      </c>
      <c r="Z2" s="404" t="s">
        <v>8109</v>
      </c>
      <c r="AA2" s="405" t="s">
        <v>8110</v>
      </c>
      <c r="AB2" s="405" t="s">
        <v>8111</v>
      </c>
      <c r="AC2" s="406" t="s">
        <v>8112</v>
      </c>
      <c r="AD2" s="605"/>
    </row>
    <row r="3" spans="1:30" s="2" customFormat="1" ht="20.100000000000001" customHeight="1">
      <c r="A3" s="374" t="s">
        <v>2966</v>
      </c>
      <c r="B3" s="374" t="s">
        <v>1734</v>
      </c>
      <c r="C3" s="358" t="s">
        <v>9130</v>
      </c>
      <c r="D3" s="374" t="s">
        <v>9131</v>
      </c>
      <c r="E3" s="358" t="s">
        <v>9036</v>
      </c>
      <c r="F3" s="443">
        <v>515</v>
      </c>
      <c r="G3" s="444">
        <v>12.9</v>
      </c>
      <c r="H3" s="443">
        <v>528</v>
      </c>
      <c r="I3" s="444">
        <v>12.93483586477217</v>
      </c>
      <c r="J3" s="443">
        <v>493</v>
      </c>
      <c r="K3" s="444">
        <v>11.848113434270608</v>
      </c>
      <c r="L3" s="443">
        <v>502</v>
      </c>
      <c r="M3" s="444">
        <v>11.682569234349547</v>
      </c>
      <c r="N3" s="443">
        <v>545</v>
      </c>
      <c r="O3" s="444">
        <v>12.394814646349785</v>
      </c>
      <c r="P3" s="471">
        <v>611</v>
      </c>
      <c r="Q3" s="465">
        <v>13.381515549715287</v>
      </c>
      <c r="R3" s="471">
        <v>585</v>
      </c>
      <c r="S3" s="465">
        <v>12.508017960230918</v>
      </c>
      <c r="T3" s="471">
        <v>724</v>
      </c>
      <c r="U3" s="465">
        <v>14.218381775333857</v>
      </c>
      <c r="V3" s="358" t="s">
        <v>8114</v>
      </c>
      <c r="W3" s="358" t="s">
        <v>8114</v>
      </c>
      <c r="X3" s="358" t="s">
        <v>8114</v>
      </c>
      <c r="Y3" s="358" t="s">
        <v>8114</v>
      </c>
      <c r="Z3" s="358" t="s">
        <v>8114</v>
      </c>
      <c r="AA3" s="358" t="s">
        <v>8114</v>
      </c>
      <c r="AB3" s="358" t="s">
        <v>8114</v>
      </c>
      <c r="AC3" s="358" t="s">
        <v>8114</v>
      </c>
      <c r="AD3" s="358"/>
    </row>
    <row r="4" spans="1:30" s="2" customFormat="1" ht="20.100000000000001" customHeight="1">
      <c r="A4" s="311"/>
      <c r="B4" s="311"/>
      <c r="C4" s="452"/>
      <c r="D4" s="311" t="s">
        <v>9132</v>
      </c>
      <c r="E4" s="452"/>
      <c r="F4" s="531">
        <v>2067</v>
      </c>
      <c r="G4" s="314">
        <v>51.9</v>
      </c>
      <c r="H4" s="356">
        <v>2126</v>
      </c>
      <c r="I4" s="314">
        <v>52.082312591866732</v>
      </c>
      <c r="J4" s="356">
        <v>2167</v>
      </c>
      <c r="K4" s="314">
        <v>52.078827204998795</v>
      </c>
      <c r="L4" s="356">
        <v>2221</v>
      </c>
      <c r="M4" s="314">
        <v>51.687223644403069</v>
      </c>
      <c r="N4" s="356">
        <v>2299</v>
      </c>
      <c r="O4" s="314">
        <v>52.285649306345235</v>
      </c>
      <c r="P4" s="315">
        <v>2282</v>
      </c>
      <c r="Q4" s="316">
        <v>49.978098992553655</v>
      </c>
      <c r="R4" s="315">
        <v>2365</v>
      </c>
      <c r="S4" s="316">
        <v>50.566602522984816</v>
      </c>
      <c r="T4" s="315">
        <v>2533</v>
      </c>
      <c r="U4" s="316">
        <v>49.744697564807538</v>
      </c>
      <c r="V4" s="452"/>
      <c r="W4" s="452"/>
      <c r="X4" s="452"/>
      <c r="Y4" s="452"/>
      <c r="Z4" s="452"/>
      <c r="AA4" s="452"/>
      <c r="AB4" s="452"/>
      <c r="AC4" s="452"/>
      <c r="AD4" s="452"/>
    </row>
    <row r="5" spans="1:30" s="2" customFormat="1" ht="20.100000000000001" customHeight="1">
      <c r="A5" s="311"/>
      <c r="B5" s="311"/>
      <c r="C5" s="452"/>
      <c r="D5" s="311" t="s">
        <v>9133</v>
      </c>
      <c r="E5" s="452"/>
      <c r="F5" s="531">
        <v>1349</v>
      </c>
      <c r="G5" s="314">
        <v>33.9</v>
      </c>
      <c r="H5" s="356">
        <v>1376</v>
      </c>
      <c r="I5" s="314">
        <v>33.708966193042627</v>
      </c>
      <c r="J5" s="356">
        <v>1444</v>
      </c>
      <c r="K5" s="314">
        <v>34.703196347031962</v>
      </c>
      <c r="L5" s="356">
        <v>1508</v>
      </c>
      <c r="M5" s="314">
        <v>35.094251803583894</v>
      </c>
      <c r="N5" s="356">
        <v>1480</v>
      </c>
      <c r="O5" s="314">
        <v>33.65931316806914</v>
      </c>
      <c r="P5" s="315">
        <v>1594</v>
      </c>
      <c r="Q5" s="316">
        <v>34.910205869469998</v>
      </c>
      <c r="R5" s="315">
        <v>1638</v>
      </c>
      <c r="S5" s="316">
        <v>35.022450288646567</v>
      </c>
      <c r="T5" s="315">
        <v>1698</v>
      </c>
      <c r="U5" s="316">
        <v>33.346425765907306</v>
      </c>
      <c r="V5" s="452"/>
      <c r="W5" s="452"/>
      <c r="X5" s="452"/>
      <c r="Y5" s="452"/>
      <c r="Z5" s="452"/>
      <c r="AA5" s="452"/>
      <c r="AB5" s="452"/>
      <c r="AC5" s="452"/>
      <c r="AD5" s="452"/>
    </row>
    <row r="6" spans="1:30" s="2" customFormat="1" ht="20.100000000000001" customHeight="1">
      <c r="A6" s="311"/>
      <c r="B6" s="311"/>
      <c r="C6" s="452"/>
      <c r="D6" s="311" t="s">
        <v>9134</v>
      </c>
      <c r="E6" s="452"/>
      <c r="F6" s="531">
        <v>52</v>
      </c>
      <c r="G6" s="314">
        <v>1.3</v>
      </c>
      <c r="H6" s="356">
        <v>52</v>
      </c>
      <c r="I6" s="314">
        <v>1.2738853503184713</v>
      </c>
      <c r="J6" s="356">
        <v>57</v>
      </c>
      <c r="K6" s="314">
        <v>1.3698630136986301</v>
      </c>
      <c r="L6" s="356">
        <v>66</v>
      </c>
      <c r="M6" s="314">
        <v>1.5359553176634861</v>
      </c>
      <c r="N6" s="356">
        <v>73</v>
      </c>
      <c r="O6" s="314">
        <v>1.6602228792358427</v>
      </c>
      <c r="P6" s="315">
        <v>79</v>
      </c>
      <c r="Q6" s="316">
        <v>1.73017958826106</v>
      </c>
      <c r="R6" s="315">
        <v>89</v>
      </c>
      <c r="S6" s="316">
        <v>1.9029292281376951</v>
      </c>
      <c r="T6" s="315">
        <v>137</v>
      </c>
      <c r="U6" s="316">
        <v>2.6904948939512963</v>
      </c>
      <c r="V6" s="452"/>
      <c r="W6" s="452"/>
      <c r="X6" s="452"/>
      <c r="Y6" s="452"/>
      <c r="Z6" s="452"/>
      <c r="AA6" s="452"/>
      <c r="AB6" s="452"/>
      <c r="AC6" s="452"/>
      <c r="AD6" s="452"/>
    </row>
    <row r="7" spans="1:30" s="2" customFormat="1" ht="20.100000000000001" customHeight="1">
      <c r="A7" s="311"/>
      <c r="B7" s="311"/>
      <c r="C7" s="452"/>
      <c r="D7" s="311" t="s">
        <v>9135</v>
      </c>
      <c r="E7" s="452"/>
      <c r="F7" s="531"/>
      <c r="G7" s="314"/>
      <c r="H7" s="356"/>
      <c r="I7" s="314"/>
      <c r="J7" s="356"/>
      <c r="K7" s="314"/>
      <c r="L7" s="356"/>
      <c r="M7" s="314"/>
      <c r="N7" s="356"/>
      <c r="O7" s="314"/>
      <c r="P7" s="356"/>
      <c r="Q7" s="314"/>
      <c r="R7" s="356"/>
      <c r="S7" s="314"/>
      <c r="T7" s="356"/>
      <c r="U7" s="314"/>
      <c r="V7" s="452"/>
      <c r="W7" s="452"/>
      <c r="X7" s="452"/>
      <c r="Y7" s="452"/>
      <c r="Z7" s="452"/>
      <c r="AA7" s="452"/>
      <c r="AB7" s="452"/>
      <c r="AC7" s="452"/>
      <c r="AD7" s="452"/>
    </row>
    <row r="8" spans="1:30" s="2" customFormat="1" ht="20.100000000000001" customHeight="1">
      <c r="A8" s="311"/>
      <c r="B8" s="311"/>
      <c r="C8" s="452"/>
      <c r="D8" s="311" t="s">
        <v>1862</v>
      </c>
      <c r="E8" s="452"/>
      <c r="F8" s="531"/>
      <c r="G8" s="314"/>
      <c r="H8" s="356"/>
      <c r="I8" s="314"/>
      <c r="J8" s="356"/>
      <c r="K8" s="314"/>
      <c r="L8" s="356"/>
      <c r="M8" s="314"/>
      <c r="N8" s="356"/>
      <c r="O8" s="314"/>
      <c r="P8" s="356"/>
      <c r="Q8" s="314"/>
      <c r="R8" s="356"/>
      <c r="S8" s="314"/>
      <c r="T8" s="356"/>
      <c r="U8" s="314"/>
      <c r="V8" s="452"/>
      <c r="W8" s="452"/>
      <c r="X8" s="452"/>
      <c r="Y8" s="452"/>
      <c r="Z8" s="452"/>
      <c r="AA8" s="452"/>
      <c r="AB8" s="452"/>
      <c r="AC8" s="452"/>
      <c r="AD8" s="452"/>
    </row>
    <row r="9" spans="1:30" s="2" customFormat="1" ht="20.100000000000001" customHeight="1">
      <c r="A9" s="374" t="s">
        <v>2967</v>
      </c>
      <c r="B9" s="374" t="s">
        <v>1735</v>
      </c>
      <c r="C9" s="358" t="s">
        <v>9130</v>
      </c>
      <c r="D9" s="374" t="s">
        <v>9136</v>
      </c>
      <c r="E9" s="358" t="s">
        <v>9036</v>
      </c>
      <c r="F9" s="443">
        <v>150</v>
      </c>
      <c r="G9" s="444">
        <v>3.8</v>
      </c>
      <c r="H9" s="443">
        <v>102</v>
      </c>
      <c r="I9" s="444">
        <v>2.4987751102400786</v>
      </c>
      <c r="J9" s="443">
        <v>112</v>
      </c>
      <c r="K9" s="444">
        <v>2.6916606584955538</v>
      </c>
      <c r="L9" s="443">
        <v>116</v>
      </c>
      <c r="M9" s="444">
        <v>2.6995578310449151</v>
      </c>
      <c r="N9" s="443">
        <v>142</v>
      </c>
      <c r="O9" s="444">
        <v>3.2294746418012279</v>
      </c>
      <c r="P9" s="471">
        <v>147</v>
      </c>
      <c r="Q9" s="465">
        <v>3.219448094612352</v>
      </c>
      <c r="R9" s="471">
        <v>143</v>
      </c>
      <c r="S9" s="465">
        <v>3.0575155013897799</v>
      </c>
      <c r="T9" s="443"/>
      <c r="U9" s="444"/>
      <c r="V9" s="358" t="s">
        <v>8114</v>
      </c>
      <c r="W9" s="358" t="s">
        <v>8114</v>
      </c>
      <c r="X9" s="358" t="s">
        <v>8114</v>
      </c>
      <c r="Y9" s="358" t="s">
        <v>8114</v>
      </c>
      <c r="Z9" s="358" t="s">
        <v>8114</v>
      </c>
      <c r="AA9" s="358" t="s">
        <v>8114</v>
      </c>
      <c r="AB9" s="358" t="s">
        <v>8114</v>
      </c>
      <c r="AC9" s="358"/>
      <c r="AD9" s="358"/>
    </row>
    <row r="10" spans="1:30" s="2" customFormat="1" ht="20.100000000000001" customHeight="1">
      <c r="A10" s="311"/>
      <c r="B10" s="311"/>
      <c r="C10" s="452"/>
      <c r="D10" s="311" t="s">
        <v>9137</v>
      </c>
      <c r="E10" s="452"/>
      <c r="F10" s="531">
        <v>2824</v>
      </c>
      <c r="G10" s="314">
        <v>70.900000000000006</v>
      </c>
      <c r="H10" s="356">
        <v>2720</v>
      </c>
      <c r="I10" s="314">
        <v>66.634002939735424</v>
      </c>
      <c r="J10" s="356">
        <v>2877</v>
      </c>
      <c r="K10" s="314">
        <v>69.142033165104536</v>
      </c>
      <c r="L10" s="356">
        <v>3017</v>
      </c>
      <c r="M10" s="314">
        <v>70.211775657435425</v>
      </c>
      <c r="N10" s="356">
        <v>2912</v>
      </c>
      <c r="O10" s="314">
        <v>66.226972936092793</v>
      </c>
      <c r="P10" s="315">
        <v>2989</v>
      </c>
      <c r="Q10" s="316">
        <v>65.462111257117826</v>
      </c>
      <c r="R10" s="315">
        <v>2767</v>
      </c>
      <c r="S10" s="316">
        <v>59.161855890528116</v>
      </c>
      <c r="T10" s="356"/>
      <c r="U10" s="314"/>
      <c r="V10" s="452"/>
      <c r="W10" s="452"/>
      <c r="X10" s="452"/>
      <c r="Y10" s="452"/>
      <c r="Z10" s="452"/>
      <c r="AA10" s="452"/>
      <c r="AB10" s="452"/>
      <c r="AC10" s="452"/>
      <c r="AD10" s="452"/>
    </row>
    <row r="11" spans="1:30" s="2" customFormat="1" ht="20.100000000000001" customHeight="1">
      <c r="A11" s="311"/>
      <c r="B11" s="311"/>
      <c r="C11" s="452"/>
      <c r="D11" s="311" t="s">
        <v>9138</v>
      </c>
      <c r="E11" s="452"/>
      <c r="F11" s="531">
        <v>1009</v>
      </c>
      <c r="G11" s="314">
        <v>25.3</v>
      </c>
      <c r="H11" s="356">
        <v>1260</v>
      </c>
      <c r="I11" s="314">
        <v>30.867221950024497</v>
      </c>
      <c r="J11" s="356">
        <v>1172</v>
      </c>
      <c r="K11" s="314">
        <v>28.166306176399903</v>
      </c>
      <c r="L11" s="356">
        <v>1164</v>
      </c>
      <c r="M11" s="314">
        <v>27.088666511519666</v>
      </c>
      <c r="N11" s="356">
        <v>1343</v>
      </c>
      <c r="O11" s="314">
        <v>30.543552422105982</v>
      </c>
      <c r="P11" s="315">
        <v>1430</v>
      </c>
      <c r="Q11" s="316">
        <v>31.318440648269821</v>
      </c>
      <c r="R11" s="315">
        <v>1767</v>
      </c>
      <c r="S11" s="316">
        <v>37.780628608082104</v>
      </c>
      <c r="T11" s="356"/>
      <c r="U11" s="314"/>
      <c r="V11" s="452"/>
      <c r="W11" s="452"/>
      <c r="X11" s="452"/>
      <c r="Y11" s="452"/>
      <c r="Z11" s="452"/>
      <c r="AA11" s="452"/>
      <c r="AB11" s="452"/>
      <c r="AC11" s="452"/>
      <c r="AD11" s="452"/>
    </row>
    <row r="12" spans="1:30" s="2" customFormat="1" ht="20.100000000000001" customHeight="1">
      <c r="A12" s="311"/>
      <c r="B12" s="311"/>
      <c r="C12" s="452"/>
      <c r="D12" s="311" t="s">
        <v>1861</v>
      </c>
      <c r="E12" s="452"/>
      <c r="F12" s="531"/>
      <c r="G12" s="314"/>
      <c r="H12" s="356"/>
      <c r="I12" s="314"/>
      <c r="J12" s="356"/>
      <c r="K12" s="314"/>
      <c r="L12" s="356"/>
      <c r="M12" s="314"/>
      <c r="N12" s="356"/>
      <c r="O12" s="314"/>
      <c r="P12" s="356"/>
      <c r="Q12" s="314"/>
      <c r="R12" s="356"/>
      <c r="S12" s="314"/>
      <c r="T12" s="356"/>
      <c r="U12" s="314"/>
      <c r="V12" s="452"/>
      <c r="W12" s="452"/>
      <c r="X12" s="452"/>
      <c r="Y12" s="452"/>
      <c r="Z12" s="452"/>
      <c r="AA12" s="452"/>
      <c r="AB12" s="452"/>
      <c r="AC12" s="452"/>
      <c r="AD12" s="452"/>
    </row>
    <row r="13" spans="1:30" s="2" customFormat="1" ht="20.100000000000001" customHeight="1">
      <c r="A13" s="311"/>
      <c r="B13" s="311"/>
      <c r="C13" s="452"/>
      <c r="D13" s="311" t="s">
        <v>1862</v>
      </c>
      <c r="E13" s="452"/>
      <c r="F13" s="531"/>
      <c r="G13" s="314"/>
      <c r="H13" s="356"/>
      <c r="I13" s="314"/>
      <c r="J13" s="356"/>
      <c r="K13" s="314"/>
      <c r="L13" s="356"/>
      <c r="M13" s="314"/>
      <c r="N13" s="356"/>
      <c r="O13" s="314"/>
      <c r="P13" s="356"/>
      <c r="Q13" s="314"/>
      <c r="R13" s="356"/>
      <c r="S13" s="314"/>
      <c r="T13" s="356"/>
      <c r="U13" s="314"/>
      <c r="V13" s="452"/>
      <c r="W13" s="452"/>
      <c r="X13" s="452"/>
      <c r="Y13" s="452"/>
      <c r="Z13" s="452"/>
      <c r="AA13" s="452"/>
      <c r="AB13" s="452"/>
      <c r="AC13" s="452"/>
      <c r="AD13" s="452"/>
    </row>
    <row r="14" spans="1:30" s="2" customFormat="1" ht="20.100000000000001" customHeight="1">
      <c r="A14" s="374" t="s">
        <v>2968</v>
      </c>
      <c r="B14" s="374" t="s">
        <v>1736</v>
      </c>
      <c r="C14" s="358" t="s">
        <v>2969</v>
      </c>
      <c r="D14" s="374" t="s">
        <v>9139</v>
      </c>
      <c r="E14" s="358" t="s">
        <v>9036</v>
      </c>
      <c r="F14" s="443">
        <v>13</v>
      </c>
      <c r="G14" s="444">
        <v>0.5</v>
      </c>
      <c r="H14" s="443">
        <v>12</v>
      </c>
      <c r="I14" s="444">
        <v>0.45214770158251694</v>
      </c>
      <c r="J14" s="443">
        <v>8</v>
      </c>
      <c r="K14" s="444">
        <v>0.3007518796992481</v>
      </c>
      <c r="L14" s="443">
        <v>12</v>
      </c>
      <c r="M14" s="444">
        <v>0.44069041498347411</v>
      </c>
      <c r="N14" s="443">
        <v>11</v>
      </c>
      <c r="O14" s="444">
        <v>0.38677918424753865</v>
      </c>
      <c r="P14" s="471">
        <v>11</v>
      </c>
      <c r="Q14" s="465">
        <v>0.38022813688212925</v>
      </c>
      <c r="R14" s="471">
        <v>14</v>
      </c>
      <c r="S14" s="465">
        <v>0.47489823609226595</v>
      </c>
      <c r="T14" s="471">
        <v>19</v>
      </c>
      <c r="U14" s="465">
        <v>0.58335891925084438</v>
      </c>
      <c r="V14" s="358" t="s">
        <v>8114</v>
      </c>
      <c r="W14" s="358" t="s">
        <v>8114</v>
      </c>
      <c r="X14" s="358" t="s">
        <v>8114</v>
      </c>
      <c r="Y14" s="358" t="s">
        <v>8114</v>
      </c>
      <c r="Z14" s="358" t="s">
        <v>8114</v>
      </c>
      <c r="AA14" s="358" t="s">
        <v>8114</v>
      </c>
      <c r="AB14" s="358" t="s">
        <v>8114</v>
      </c>
      <c r="AC14" s="358" t="s">
        <v>8114</v>
      </c>
      <c r="AD14" s="358"/>
    </row>
    <row r="15" spans="1:30" s="2" customFormat="1" ht="20.100000000000001" customHeight="1">
      <c r="A15" s="311"/>
      <c r="B15" s="311"/>
      <c r="C15" s="452"/>
      <c r="D15" s="311" t="s">
        <v>9140</v>
      </c>
      <c r="E15" s="452"/>
      <c r="F15" s="531">
        <v>440</v>
      </c>
      <c r="G15" s="314">
        <v>17</v>
      </c>
      <c r="H15" s="356">
        <v>428</v>
      </c>
      <c r="I15" s="314">
        <v>16.126601356443103</v>
      </c>
      <c r="J15" s="356">
        <v>414</v>
      </c>
      <c r="K15" s="314">
        <v>15.563909774436091</v>
      </c>
      <c r="L15" s="356">
        <v>426</v>
      </c>
      <c r="M15" s="314">
        <v>15.644509731913331</v>
      </c>
      <c r="N15" s="356">
        <v>462</v>
      </c>
      <c r="O15" s="314">
        <v>16.244725738396625</v>
      </c>
      <c r="P15" s="315">
        <v>435</v>
      </c>
      <c r="Q15" s="316">
        <v>15.036294503975112</v>
      </c>
      <c r="R15" s="315">
        <v>420</v>
      </c>
      <c r="S15" s="316">
        <v>14.246947082767978</v>
      </c>
      <c r="T15" s="315">
        <v>438</v>
      </c>
      <c r="U15" s="316">
        <v>13.447958243782622</v>
      </c>
      <c r="V15" s="452"/>
      <c r="W15" s="452"/>
      <c r="X15" s="452"/>
      <c r="Y15" s="452"/>
      <c r="Z15" s="452"/>
      <c r="AA15" s="452"/>
      <c r="AB15" s="452"/>
      <c r="AC15" s="452"/>
      <c r="AD15" s="452"/>
    </row>
    <row r="16" spans="1:30" s="2" customFormat="1" ht="20.100000000000001" customHeight="1">
      <c r="A16" s="311"/>
      <c r="B16" s="311"/>
      <c r="C16" s="452"/>
      <c r="D16" s="311" t="s">
        <v>9141</v>
      </c>
      <c r="E16" s="452"/>
      <c r="F16" s="531">
        <v>1158</v>
      </c>
      <c r="G16" s="314">
        <v>44.8</v>
      </c>
      <c r="H16" s="356">
        <v>1200</v>
      </c>
      <c r="I16" s="314">
        <v>45.214770158251696</v>
      </c>
      <c r="J16" s="356">
        <v>1305</v>
      </c>
      <c r="K16" s="314">
        <v>49.060150375939848</v>
      </c>
      <c r="L16" s="356">
        <v>1309</v>
      </c>
      <c r="M16" s="314">
        <v>48.0719794344473</v>
      </c>
      <c r="N16" s="356">
        <v>1359</v>
      </c>
      <c r="O16" s="314">
        <v>47.784810126582279</v>
      </c>
      <c r="P16" s="315">
        <v>1386</v>
      </c>
      <c r="Q16" s="316">
        <v>47.908745247148289</v>
      </c>
      <c r="R16" s="315">
        <v>1433</v>
      </c>
      <c r="S16" s="316">
        <v>48.609226594301219</v>
      </c>
      <c r="T16" s="315">
        <v>1499</v>
      </c>
      <c r="U16" s="316">
        <v>46.023948418790297</v>
      </c>
      <c r="V16" s="452"/>
      <c r="W16" s="452"/>
      <c r="X16" s="452"/>
      <c r="Y16" s="452"/>
      <c r="Z16" s="452"/>
      <c r="AA16" s="452"/>
      <c r="AB16" s="452"/>
      <c r="AC16" s="452"/>
      <c r="AD16" s="452"/>
    </row>
    <row r="17" spans="1:30" s="2" customFormat="1" ht="20.100000000000001" customHeight="1">
      <c r="A17" s="311"/>
      <c r="B17" s="311"/>
      <c r="C17" s="452"/>
      <c r="D17" s="311" t="s">
        <v>9142</v>
      </c>
      <c r="E17" s="452"/>
      <c r="F17" s="531">
        <v>971</v>
      </c>
      <c r="G17" s="314">
        <v>37.6</v>
      </c>
      <c r="H17" s="356">
        <v>1014</v>
      </c>
      <c r="I17" s="314">
        <v>38.206480783722682</v>
      </c>
      <c r="J17" s="356">
        <v>933</v>
      </c>
      <c r="K17" s="314">
        <v>35.075187969924812</v>
      </c>
      <c r="L17" s="356">
        <v>976</v>
      </c>
      <c r="M17" s="314">
        <v>35.842820418655897</v>
      </c>
      <c r="N17" s="356">
        <v>1012</v>
      </c>
      <c r="O17" s="314">
        <v>35.583684950773559</v>
      </c>
      <c r="P17" s="315">
        <v>1061</v>
      </c>
      <c r="Q17" s="316">
        <v>36.674732111994473</v>
      </c>
      <c r="R17" s="315">
        <v>1081</v>
      </c>
      <c r="S17" s="316">
        <v>36.6</v>
      </c>
      <c r="T17" s="315">
        <v>1301</v>
      </c>
      <c r="U17" s="316">
        <v>39.944734418176239</v>
      </c>
      <c r="V17" s="452"/>
      <c r="W17" s="452"/>
      <c r="X17" s="452"/>
      <c r="Y17" s="452"/>
      <c r="Z17" s="452"/>
      <c r="AA17" s="452"/>
      <c r="AB17" s="452"/>
      <c r="AC17" s="452"/>
      <c r="AD17" s="452"/>
    </row>
    <row r="18" spans="1:30" s="2" customFormat="1" ht="20.100000000000001" customHeight="1">
      <c r="A18" s="311"/>
      <c r="B18" s="311"/>
      <c r="C18" s="452"/>
      <c r="D18" s="311" t="s">
        <v>1861</v>
      </c>
      <c r="E18" s="452"/>
      <c r="F18" s="531"/>
      <c r="G18" s="314"/>
      <c r="H18" s="356"/>
      <c r="I18" s="314"/>
      <c r="J18" s="356"/>
      <c r="K18" s="314"/>
      <c r="L18" s="356"/>
      <c r="M18" s="314"/>
      <c r="N18" s="356"/>
      <c r="O18" s="314"/>
      <c r="P18" s="356"/>
      <c r="Q18" s="314"/>
      <c r="R18" s="356">
        <v>2</v>
      </c>
      <c r="S18" s="314">
        <v>0.1</v>
      </c>
      <c r="T18" s="356"/>
      <c r="U18" s="314"/>
      <c r="V18" s="452"/>
      <c r="W18" s="452"/>
      <c r="X18" s="452"/>
      <c r="Y18" s="452"/>
      <c r="Z18" s="452"/>
      <c r="AA18" s="452"/>
      <c r="AB18" s="452"/>
      <c r="AC18" s="452"/>
      <c r="AD18" s="452"/>
    </row>
    <row r="19" spans="1:30" s="2" customFormat="1" ht="20.100000000000001" customHeight="1">
      <c r="A19" s="311"/>
      <c r="B19" s="311"/>
      <c r="C19" s="452"/>
      <c r="D19" s="311" t="s">
        <v>1862</v>
      </c>
      <c r="E19" s="452"/>
      <c r="F19" s="531"/>
      <c r="G19" s="314"/>
      <c r="H19" s="356"/>
      <c r="I19" s="314"/>
      <c r="J19" s="356"/>
      <c r="K19" s="314"/>
      <c r="L19" s="356"/>
      <c r="M19" s="314"/>
      <c r="N19" s="356"/>
      <c r="O19" s="314"/>
      <c r="P19" s="356"/>
      <c r="Q19" s="314"/>
      <c r="R19" s="356"/>
      <c r="S19" s="314"/>
      <c r="T19" s="356"/>
      <c r="U19" s="314"/>
      <c r="V19" s="452"/>
      <c r="W19" s="452"/>
      <c r="X19" s="452"/>
      <c r="Y19" s="452"/>
      <c r="Z19" s="452"/>
      <c r="AA19" s="452"/>
      <c r="AB19" s="452"/>
      <c r="AC19" s="452"/>
      <c r="AD19" s="452"/>
    </row>
    <row r="20" spans="1:30" s="2" customFormat="1" ht="20.100000000000001" customHeight="1">
      <c r="A20" s="374" t="s">
        <v>9143</v>
      </c>
      <c r="B20" s="374" t="s">
        <v>1737</v>
      </c>
      <c r="C20" s="358" t="s">
        <v>9130</v>
      </c>
      <c r="D20" s="374" t="s">
        <v>9035</v>
      </c>
      <c r="E20" s="358" t="s">
        <v>9036</v>
      </c>
      <c r="F20" s="443">
        <v>2580</v>
      </c>
      <c r="G20" s="444">
        <v>64.8</v>
      </c>
      <c r="H20" s="443">
        <v>2600</v>
      </c>
      <c r="I20" s="444">
        <v>63.694267515923563</v>
      </c>
      <c r="J20" s="443">
        <v>2565</v>
      </c>
      <c r="K20" s="444">
        <v>61.643835616438359</v>
      </c>
      <c r="L20" s="443">
        <v>2557</v>
      </c>
      <c r="M20" s="444">
        <v>59.506632534326272</v>
      </c>
      <c r="N20" s="443">
        <v>2519</v>
      </c>
      <c r="O20" s="444">
        <v>57.289060723220381</v>
      </c>
      <c r="P20" s="471">
        <v>2520</v>
      </c>
      <c r="Q20" s="465">
        <v>55.190538764783177</v>
      </c>
      <c r="R20" s="471">
        <v>2426</v>
      </c>
      <c r="S20" s="465">
        <v>51.870857387214024</v>
      </c>
      <c r="T20" s="471">
        <v>2113</v>
      </c>
      <c r="U20" s="465">
        <v>41.496465043205028</v>
      </c>
      <c r="V20" s="358" t="s">
        <v>8114</v>
      </c>
      <c r="W20" s="358" t="s">
        <v>8114</v>
      </c>
      <c r="X20" s="358" t="s">
        <v>8114</v>
      </c>
      <c r="Y20" s="358" t="s">
        <v>8114</v>
      </c>
      <c r="Z20" s="358" t="s">
        <v>8114</v>
      </c>
      <c r="AA20" s="358" t="s">
        <v>8114</v>
      </c>
      <c r="AB20" s="358" t="s">
        <v>8114</v>
      </c>
      <c r="AC20" s="358" t="s">
        <v>8114</v>
      </c>
      <c r="AD20" s="358"/>
    </row>
    <row r="21" spans="1:30" s="2" customFormat="1" ht="20.100000000000001" customHeight="1">
      <c r="A21" s="311"/>
      <c r="B21" s="311"/>
      <c r="C21" s="452"/>
      <c r="D21" s="311" t="s">
        <v>9037</v>
      </c>
      <c r="E21" s="452"/>
      <c r="F21" s="531">
        <v>1403</v>
      </c>
      <c r="G21" s="314">
        <v>35.200000000000003</v>
      </c>
      <c r="H21" s="356">
        <v>1482</v>
      </c>
      <c r="I21" s="314">
        <v>36.305732484076437</v>
      </c>
      <c r="J21" s="356">
        <v>1596</v>
      </c>
      <c r="K21" s="314">
        <v>38.356164383561641</v>
      </c>
      <c r="L21" s="356">
        <v>1740</v>
      </c>
      <c r="M21" s="314">
        <v>40.493367465673728</v>
      </c>
      <c r="N21" s="356">
        <v>1878</v>
      </c>
      <c r="O21" s="314">
        <v>42.710939276779619</v>
      </c>
      <c r="P21" s="315">
        <v>2046</v>
      </c>
      <c r="Q21" s="316">
        <v>44.809461235216823</v>
      </c>
      <c r="R21" s="315">
        <v>2251</v>
      </c>
      <c r="S21" s="316">
        <v>48.129142612785976</v>
      </c>
      <c r="T21" s="315">
        <v>2978</v>
      </c>
      <c r="U21" s="316">
        <v>58.483896307934017</v>
      </c>
      <c r="V21" s="452"/>
      <c r="W21" s="452"/>
      <c r="X21" s="452"/>
      <c r="Y21" s="452"/>
      <c r="Z21" s="452"/>
      <c r="AA21" s="452"/>
      <c r="AB21" s="452"/>
      <c r="AC21" s="452"/>
      <c r="AD21" s="452"/>
    </row>
    <row r="22" spans="1:30" s="2" customFormat="1" ht="20.100000000000001" customHeight="1">
      <c r="A22" s="311"/>
      <c r="B22" s="311"/>
      <c r="C22" s="452"/>
      <c r="D22" s="311" t="s">
        <v>1861</v>
      </c>
      <c r="E22" s="452"/>
      <c r="F22" s="531"/>
      <c r="G22" s="314"/>
      <c r="H22" s="356"/>
      <c r="I22" s="314"/>
      <c r="J22" s="356"/>
      <c r="K22" s="314"/>
      <c r="L22" s="356"/>
      <c r="M22" s="314"/>
      <c r="N22" s="356"/>
      <c r="O22" s="314"/>
      <c r="P22" s="356"/>
      <c r="Q22" s="314"/>
      <c r="R22" s="356"/>
      <c r="S22" s="314"/>
      <c r="T22" s="356"/>
      <c r="U22" s="314"/>
      <c r="V22" s="452"/>
      <c r="W22" s="452"/>
      <c r="X22" s="452"/>
      <c r="Y22" s="452"/>
      <c r="Z22" s="452"/>
      <c r="AA22" s="452"/>
      <c r="AB22" s="452"/>
      <c r="AC22" s="452"/>
      <c r="AD22" s="452"/>
    </row>
    <row r="23" spans="1:30" s="2" customFormat="1" ht="20.100000000000001" customHeight="1">
      <c r="A23" s="311"/>
      <c r="B23" s="311"/>
      <c r="C23" s="452"/>
      <c r="D23" s="311" t="s">
        <v>1862</v>
      </c>
      <c r="E23" s="452"/>
      <c r="F23" s="531"/>
      <c r="G23" s="314"/>
      <c r="H23" s="356"/>
      <c r="I23" s="314"/>
      <c r="J23" s="356"/>
      <c r="K23" s="314"/>
      <c r="L23" s="356"/>
      <c r="M23" s="314"/>
      <c r="N23" s="356"/>
      <c r="O23" s="314"/>
      <c r="P23" s="356"/>
      <c r="Q23" s="314"/>
      <c r="R23" s="356"/>
      <c r="S23" s="314"/>
      <c r="T23" s="356">
        <v>1</v>
      </c>
      <c r="U23" s="314"/>
      <c r="V23" s="452"/>
      <c r="W23" s="452"/>
      <c r="X23" s="452"/>
      <c r="Y23" s="452"/>
      <c r="Z23" s="452"/>
      <c r="AA23" s="452"/>
      <c r="AB23" s="452"/>
      <c r="AC23" s="452"/>
      <c r="AD23" s="452"/>
    </row>
    <row r="24" spans="1:30" s="2" customFormat="1" ht="20.100000000000001" customHeight="1">
      <c r="A24" s="374" t="s">
        <v>9144</v>
      </c>
      <c r="B24" s="374" t="s">
        <v>1738</v>
      </c>
      <c r="C24" s="358" t="s">
        <v>2970</v>
      </c>
      <c r="D24" s="374" t="s">
        <v>2027</v>
      </c>
      <c r="E24" s="358" t="s">
        <v>9038</v>
      </c>
      <c r="F24" s="443">
        <v>89</v>
      </c>
      <c r="G24" s="444">
        <v>3.4</v>
      </c>
      <c r="H24" s="443">
        <v>90</v>
      </c>
      <c r="I24" s="444">
        <f>H24/2600*100</f>
        <v>3.4615384615384617</v>
      </c>
      <c r="J24" s="443">
        <v>90</v>
      </c>
      <c r="K24" s="444">
        <v>3.5087719298245612</v>
      </c>
      <c r="L24" s="443">
        <v>87</v>
      </c>
      <c r="M24" s="444">
        <v>3.4024247164646066</v>
      </c>
      <c r="N24" s="443">
        <v>81</v>
      </c>
      <c r="O24" s="444">
        <v>3.2155617308455735</v>
      </c>
      <c r="P24" s="471">
        <v>73</v>
      </c>
      <c r="Q24" s="465">
        <v>2.8968253968253967</v>
      </c>
      <c r="R24" s="471">
        <v>84</v>
      </c>
      <c r="S24" s="465">
        <v>3.4624896949711461</v>
      </c>
      <c r="T24" s="471">
        <v>77</v>
      </c>
      <c r="U24" s="465">
        <v>3.6441079034548034</v>
      </c>
      <c r="V24" s="358" t="s">
        <v>8114</v>
      </c>
      <c r="W24" s="358" t="s">
        <v>8114</v>
      </c>
      <c r="X24" s="358" t="s">
        <v>8114</v>
      </c>
      <c r="Y24" s="358" t="s">
        <v>8114</v>
      </c>
      <c r="Z24" s="358" t="s">
        <v>8114</v>
      </c>
      <c r="AA24" s="358" t="s">
        <v>8114</v>
      </c>
      <c r="AB24" s="358" t="s">
        <v>8114</v>
      </c>
      <c r="AC24" s="358" t="s">
        <v>8114</v>
      </c>
      <c r="AD24" s="358"/>
    </row>
    <row r="25" spans="1:30" s="2" customFormat="1" ht="20.100000000000001" customHeight="1">
      <c r="A25" s="311"/>
      <c r="B25" s="311"/>
      <c r="C25" s="452"/>
      <c r="D25" s="311" t="s">
        <v>2028</v>
      </c>
      <c r="E25" s="452"/>
      <c r="F25" s="531">
        <v>996</v>
      </c>
      <c r="G25" s="314">
        <v>38.6</v>
      </c>
      <c r="H25" s="356">
        <v>973</v>
      </c>
      <c r="I25" s="314">
        <f t="shared" ref="I25:I43" si="0">H25/2600*100</f>
        <v>37.423076923076927</v>
      </c>
      <c r="J25" s="356">
        <v>951</v>
      </c>
      <c r="K25" s="314">
        <v>37.076023391812868</v>
      </c>
      <c r="L25" s="356">
        <v>867</v>
      </c>
      <c r="M25" s="314">
        <v>33.906922174423151</v>
      </c>
      <c r="N25" s="356">
        <v>829</v>
      </c>
      <c r="O25" s="314">
        <v>32.909884874950379</v>
      </c>
      <c r="P25" s="315">
        <v>743</v>
      </c>
      <c r="Q25" s="316">
        <v>29.484126984126984</v>
      </c>
      <c r="R25" s="315">
        <v>609</v>
      </c>
      <c r="S25" s="316">
        <v>25.103050288540807</v>
      </c>
      <c r="T25" s="315">
        <v>468</v>
      </c>
      <c r="U25" s="316">
        <v>22.148603880738285</v>
      </c>
      <c r="V25" s="452"/>
      <c r="W25" s="452"/>
      <c r="X25" s="452"/>
      <c r="Y25" s="452"/>
      <c r="Z25" s="452"/>
      <c r="AA25" s="452"/>
      <c r="AB25" s="452"/>
      <c r="AC25" s="452"/>
      <c r="AD25" s="452"/>
    </row>
    <row r="26" spans="1:30" s="2" customFormat="1" ht="20.100000000000001" customHeight="1">
      <c r="A26" s="311"/>
      <c r="B26" s="311"/>
      <c r="C26" s="452"/>
      <c r="D26" s="311" t="s">
        <v>2029</v>
      </c>
      <c r="E26" s="452"/>
      <c r="F26" s="531">
        <v>145</v>
      </c>
      <c r="G26" s="314">
        <v>5.6</v>
      </c>
      <c r="H26" s="356">
        <v>147</v>
      </c>
      <c r="I26" s="314">
        <f t="shared" si="0"/>
        <v>5.6538461538461533</v>
      </c>
      <c r="J26" s="356">
        <v>147</v>
      </c>
      <c r="K26" s="314">
        <v>5.730994152046784</v>
      </c>
      <c r="L26" s="356">
        <v>145</v>
      </c>
      <c r="M26" s="314">
        <v>5.6707078607743444</v>
      </c>
      <c r="N26" s="356">
        <v>152</v>
      </c>
      <c r="O26" s="314">
        <v>6.0341405319571262</v>
      </c>
      <c r="P26" s="315">
        <v>166</v>
      </c>
      <c r="Q26" s="316">
        <v>6.587301587301587</v>
      </c>
      <c r="R26" s="315">
        <v>146</v>
      </c>
      <c r="S26" s="316">
        <v>6.0181368507831818</v>
      </c>
      <c r="T26" s="315">
        <v>129</v>
      </c>
      <c r="U26" s="316">
        <v>6.1050638902035024</v>
      </c>
      <c r="V26" s="452"/>
      <c r="W26" s="452"/>
      <c r="X26" s="452"/>
      <c r="Y26" s="452"/>
      <c r="Z26" s="452"/>
      <c r="AA26" s="452"/>
      <c r="AB26" s="452"/>
      <c r="AC26" s="452"/>
      <c r="AD26" s="452"/>
    </row>
    <row r="27" spans="1:30" s="2" customFormat="1" ht="20.100000000000001" customHeight="1">
      <c r="A27" s="311"/>
      <c r="B27" s="311"/>
      <c r="C27" s="452"/>
      <c r="D27" s="311" t="s">
        <v>2030</v>
      </c>
      <c r="E27" s="452"/>
      <c r="F27" s="531">
        <v>46</v>
      </c>
      <c r="G27" s="314">
        <v>1.8</v>
      </c>
      <c r="H27" s="356">
        <v>46</v>
      </c>
      <c r="I27" s="314">
        <f t="shared" si="0"/>
        <v>1.7692307692307692</v>
      </c>
      <c r="J27" s="356">
        <v>47</v>
      </c>
      <c r="K27" s="314">
        <v>1.8323586744639375</v>
      </c>
      <c r="L27" s="356">
        <v>46</v>
      </c>
      <c r="M27" s="314">
        <v>1.7989831834180681</v>
      </c>
      <c r="N27" s="356">
        <v>43</v>
      </c>
      <c r="O27" s="314">
        <v>1.7070265978562922</v>
      </c>
      <c r="P27" s="315">
        <v>41</v>
      </c>
      <c r="Q27" s="316">
        <v>1.626984126984127</v>
      </c>
      <c r="R27" s="315">
        <v>48</v>
      </c>
      <c r="S27" s="316">
        <v>1.978565539983512</v>
      </c>
      <c r="T27" s="315">
        <v>38</v>
      </c>
      <c r="U27" s="316">
        <v>1.7983909133932796</v>
      </c>
      <c r="V27" s="452"/>
      <c r="W27" s="452"/>
      <c r="X27" s="452"/>
      <c r="Y27" s="452"/>
      <c r="Z27" s="452"/>
      <c r="AA27" s="452"/>
      <c r="AB27" s="452"/>
      <c r="AC27" s="452"/>
      <c r="AD27" s="452"/>
    </row>
    <row r="28" spans="1:30" s="2" customFormat="1" ht="20.100000000000001" customHeight="1">
      <c r="A28" s="311"/>
      <c r="B28" s="311"/>
      <c r="C28" s="452"/>
      <c r="D28" s="311" t="s">
        <v>2031</v>
      </c>
      <c r="E28" s="452"/>
      <c r="F28" s="531">
        <v>379</v>
      </c>
      <c r="G28" s="314">
        <v>14.7</v>
      </c>
      <c r="H28" s="356">
        <v>373</v>
      </c>
      <c r="I28" s="314">
        <f t="shared" si="0"/>
        <v>14.346153846153847</v>
      </c>
      <c r="J28" s="356">
        <v>364</v>
      </c>
      <c r="K28" s="314">
        <v>14.19103313840156</v>
      </c>
      <c r="L28" s="356">
        <v>378</v>
      </c>
      <c r="M28" s="314">
        <v>14.782948768087603</v>
      </c>
      <c r="N28" s="356">
        <v>376</v>
      </c>
      <c r="O28" s="314">
        <v>14.926558157999207</v>
      </c>
      <c r="P28" s="315">
        <v>381</v>
      </c>
      <c r="Q28" s="316">
        <v>15.119047619047619</v>
      </c>
      <c r="R28" s="315">
        <v>362</v>
      </c>
      <c r="S28" s="316">
        <v>14.921681780708987</v>
      </c>
      <c r="T28" s="315">
        <v>391</v>
      </c>
      <c r="U28" s="316">
        <v>18.504495977283483</v>
      </c>
      <c r="V28" s="452"/>
      <c r="W28" s="452"/>
      <c r="X28" s="452"/>
      <c r="Y28" s="452"/>
      <c r="Z28" s="452"/>
      <c r="AA28" s="452"/>
      <c r="AB28" s="452"/>
      <c r="AC28" s="452"/>
      <c r="AD28" s="452"/>
    </row>
    <row r="29" spans="1:30" s="2" customFormat="1" ht="20.100000000000001" customHeight="1">
      <c r="A29" s="311"/>
      <c r="B29" s="311"/>
      <c r="C29" s="452"/>
      <c r="D29" s="311" t="s">
        <v>2032</v>
      </c>
      <c r="E29" s="452"/>
      <c r="F29" s="531">
        <v>36</v>
      </c>
      <c r="G29" s="314">
        <v>1.4</v>
      </c>
      <c r="H29" s="356">
        <v>37</v>
      </c>
      <c r="I29" s="314">
        <f t="shared" si="0"/>
        <v>1.4230769230769231</v>
      </c>
      <c r="J29" s="356">
        <v>33</v>
      </c>
      <c r="K29" s="314">
        <v>1.2865497076023391</v>
      </c>
      <c r="L29" s="356">
        <v>37</v>
      </c>
      <c r="M29" s="314">
        <v>1.4470082127493156</v>
      </c>
      <c r="N29" s="356">
        <v>39</v>
      </c>
      <c r="O29" s="314">
        <v>1.5482334259626835</v>
      </c>
      <c r="P29" s="315">
        <v>35</v>
      </c>
      <c r="Q29" s="316">
        <v>1.3888888888888888</v>
      </c>
      <c r="R29" s="315">
        <v>33</v>
      </c>
      <c r="S29" s="316">
        <v>1.3602638087386645</v>
      </c>
      <c r="T29" s="315">
        <v>25</v>
      </c>
      <c r="U29" s="316">
        <v>1.1831519167061051</v>
      </c>
      <c r="V29" s="452"/>
      <c r="W29" s="452"/>
      <c r="X29" s="452"/>
      <c r="Y29" s="452"/>
      <c r="Z29" s="452"/>
      <c r="AA29" s="452"/>
      <c r="AB29" s="452"/>
      <c r="AC29" s="452"/>
      <c r="AD29" s="452"/>
    </row>
    <row r="30" spans="1:30" s="2" customFormat="1" ht="20.100000000000001" customHeight="1">
      <c r="A30" s="311"/>
      <c r="B30" s="311"/>
      <c r="C30" s="452"/>
      <c r="D30" s="311" t="s">
        <v>2033</v>
      </c>
      <c r="E30" s="452"/>
      <c r="F30" s="531">
        <v>521</v>
      </c>
      <c r="G30" s="314">
        <v>20.2</v>
      </c>
      <c r="H30" s="356">
        <v>553</v>
      </c>
      <c r="I30" s="314">
        <f t="shared" si="0"/>
        <v>21.269230769230766</v>
      </c>
      <c r="J30" s="356">
        <v>545</v>
      </c>
      <c r="K30" s="314">
        <v>21.247563352826511</v>
      </c>
      <c r="L30" s="356">
        <v>581</v>
      </c>
      <c r="M30" s="314">
        <v>22.721939773171684</v>
      </c>
      <c r="N30" s="356">
        <v>578</v>
      </c>
      <c r="O30" s="314">
        <v>22.94561333862644</v>
      </c>
      <c r="P30" s="315">
        <v>610</v>
      </c>
      <c r="Q30" s="316">
        <v>24.206349206349206</v>
      </c>
      <c r="R30" s="315">
        <v>613</v>
      </c>
      <c r="S30" s="316">
        <v>25.267930750206101</v>
      </c>
      <c r="T30" s="315">
        <v>482</v>
      </c>
      <c r="U30" s="316">
        <v>22.811168954093706</v>
      </c>
      <c r="V30" s="452"/>
      <c r="W30" s="452"/>
      <c r="X30" s="452"/>
      <c r="Y30" s="452"/>
      <c r="Z30" s="452"/>
      <c r="AA30" s="452"/>
      <c r="AB30" s="452"/>
      <c r="AC30" s="452"/>
      <c r="AD30" s="452"/>
    </row>
    <row r="31" spans="1:30" s="2" customFormat="1" ht="20.100000000000001" customHeight="1">
      <c r="A31" s="311"/>
      <c r="B31" s="311"/>
      <c r="C31" s="452"/>
      <c r="D31" s="311" t="s">
        <v>2034</v>
      </c>
      <c r="E31" s="452"/>
      <c r="F31" s="531">
        <v>42</v>
      </c>
      <c r="G31" s="314">
        <v>1.6</v>
      </c>
      <c r="H31" s="356">
        <v>45</v>
      </c>
      <c r="I31" s="314">
        <f t="shared" si="0"/>
        <v>1.7307692307692308</v>
      </c>
      <c r="J31" s="356">
        <v>42</v>
      </c>
      <c r="K31" s="314">
        <v>1.6374269005847952</v>
      </c>
      <c r="L31" s="356">
        <v>37</v>
      </c>
      <c r="M31" s="314">
        <v>1.4470082127493156</v>
      </c>
      <c r="N31" s="356">
        <v>42</v>
      </c>
      <c r="O31" s="314">
        <v>1.66732830488289</v>
      </c>
      <c r="P31" s="315">
        <v>50</v>
      </c>
      <c r="Q31" s="316">
        <v>1.9841269841269842</v>
      </c>
      <c r="R31" s="315">
        <v>55</v>
      </c>
      <c r="S31" s="316">
        <v>2.2671063478977742</v>
      </c>
      <c r="T31" s="315">
        <v>38</v>
      </c>
      <c r="U31" s="316">
        <v>1.7983909133932796</v>
      </c>
      <c r="V31" s="452"/>
      <c r="W31" s="452"/>
      <c r="X31" s="452"/>
      <c r="Y31" s="452"/>
      <c r="Z31" s="452"/>
      <c r="AA31" s="452"/>
      <c r="AB31" s="452"/>
      <c r="AC31" s="452"/>
      <c r="AD31" s="452"/>
    </row>
    <row r="32" spans="1:30" s="2" customFormat="1" ht="20.100000000000001" customHeight="1">
      <c r="A32" s="311"/>
      <c r="B32" s="311"/>
      <c r="C32" s="452"/>
      <c r="D32" s="311" t="s">
        <v>2035</v>
      </c>
      <c r="E32" s="452"/>
      <c r="F32" s="531">
        <v>42</v>
      </c>
      <c r="G32" s="314">
        <v>1.6</v>
      </c>
      <c r="H32" s="356">
        <v>44</v>
      </c>
      <c r="I32" s="314">
        <f t="shared" si="0"/>
        <v>1.6923076923076923</v>
      </c>
      <c r="J32" s="356">
        <v>43</v>
      </c>
      <c r="K32" s="314">
        <v>1.6764132553606237</v>
      </c>
      <c r="L32" s="356">
        <v>57</v>
      </c>
      <c r="M32" s="314">
        <v>2.2291748142354324</v>
      </c>
      <c r="N32" s="356">
        <v>58</v>
      </c>
      <c r="O32" s="314">
        <v>2.3025009924573245</v>
      </c>
      <c r="P32" s="315">
        <v>65</v>
      </c>
      <c r="Q32" s="316">
        <v>2.5793650793650795</v>
      </c>
      <c r="R32" s="315">
        <v>69</v>
      </c>
      <c r="S32" s="316">
        <v>2.8441879637262986</v>
      </c>
      <c r="T32" s="315">
        <v>70</v>
      </c>
      <c r="U32" s="316">
        <v>3.3128253667770942</v>
      </c>
      <c r="V32" s="452"/>
      <c r="W32" s="452"/>
      <c r="X32" s="452"/>
      <c r="Y32" s="452"/>
      <c r="Z32" s="452"/>
      <c r="AA32" s="452"/>
      <c r="AB32" s="452"/>
      <c r="AC32" s="452"/>
      <c r="AD32" s="452"/>
    </row>
    <row r="33" spans="1:30" s="2" customFormat="1" ht="20.100000000000001" customHeight="1">
      <c r="A33" s="311"/>
      <c r="B33" s="311"/>
      <c r="C33" s="452"/>
      <c r="D33" s="311" t="s">
        <v>9145</v>
      </c>
      <c r="E33" s="452"/>
      <c r="F33" s="531">
        <v>5</v>
      </c>
      <c r="G33" s="314">
        <v>0.2</v>
      </c>
      <c r="H33" s="356">
        <v>8</v>
      </c>
      <c r="I33" s="314">
        <f t="shared" si="0"/>
        <v>0.30769230769230771</v>
      </c>
      <c r="J33" s="356">
        <v>7</v>
      </c>
      <c r="K33" s="314">
        <v>0.27290448343079921</v>
      </c>
      <c r="L33" s="356">
        <v>9</v>
      </c>
      <c r="M33" s="314">
        <v>0.35197497066875244</v>
      </c>
      <c r="N33" s="356">
        <v>8</v>
      </c>
      <c r="O33" s="314">
        <v>0.31758634378721717</v>
      </c>
      <c r="P33" s="315">
        <v>11</v>
      </c>
      <c r="Q33" s="316">
        <v>0.43650793650793651</v>
      </c>
      <c r="R33" s="315">
        <v>8</v>
      </c>
      <c r="S33" s="316">
        <v>0.32976092333058532</v>
      </c>
      <c r="T33" s="315">
        <v>11</v>
      </c>
      <c r="U33" s="316">
        <v>0.52058684335068628</v>
      </c>
      <c r="V33" s="452"/>
      <c r="W33" s="452"/>
      <c r="X33" s="452"/>
      <c r="Y33" s="452"/>
      <c r="Z33" s="452"/>
      <c r="AA33" s="452"/>
      <c r="AB33" s="452"/>
      <c r="AC33" s="452"/>
      <c r="AD33" s="452"/>
    </row>
    <row r="34" spans="1:30" s="2" customFormat="1" ht="20.100000000000001" customHeight="1">
      <c r="A34" s="311"/>
      <c r="B34" s="311"/>
      <c r="C34" s="452"/>
      <c r="D34" s="311" t="s">
        <v>9146</v>
      </c>
      <c r="E34" s="452"/>
      <c r="F34" s="531">
        <v>13</v>
      </c>
      <c r="G34" s="314">
        <v>0.5</v>
      </c>
      <c r="H34" s="356">
        <v>13</v>
      </c>
      <c r="I34" s="314">
        <f t="shared" si="0"/>
        <v>0.5</v>
      </c>
      <c r="J34" s="356">
        <v>14</v>
      </c>
      <c r="K34" s="314">
        <v>0.54580896686159841</v>
      </c>
      <c r="L34" s="356">
        <v>18</v>
      </c>
      <c r="M34" s="314">
        <v>0.70394994133750488</v>
      </c>
      <c r="N34" s="356">
        <v>18</v>
      </c>
      <c r="O34" s="314">
        <v>0.71456927352123856</v>
      </c>
      <c r="P34" s="315">
        <v>22</v>
      </c>
      <c r="Q34" s="316">
        <v>0.87301587301587302</v>
      </c>
      <c r="R34" s="315">
        <v>27</v>
      </c>
      <c r="S34" s="316">
        <v>1.1129431162407255</v>
      </c>
      <c r="T34" s="315">
        <v>19</v>
      </c>
      <c r="U34" s="316">
        <v>0.89919545669663981</v>
      </c>
      <c r="V34" s="452"/>
      <c r="W34" s="452"/>
      <c r="X34" s="452"/>
      <c r="Y34" s="452"/>
      <c r="Z34" s="452"/>
      <c r="AA34" s="452"/>
      <c r="AB34" s="452"/>
      <c r="AC34" s="452"/>
      <c r="AD34" s="452"/>
    </row>
    <row r="35" spans="1:30" s="2" customFormat="1" ht="20.100000000000001" customHeight="1">
      <c r="A35" s="311"/>
      <c r="B35" s="311"/>
      <c r="C35" s="452"/>
      <c r="D35" s="311" t="s">
        <v>9147</v>
      </c>
      <c r="E35" s="452"/>
      <c r="F35" s="531">
        <v>22</v>
      </c>
      <c r="G35" s="314">
        <v>0.9</v>
      </c>
      <c r="H35" s="356">
        <v>20</v>
      </c>
      <c r="I35" s="314">
        <f t="shared" si="0"/>
        <v>0.76923076923076927</v>
      </c>
      <c r="J35" s="356">
        <v>22</v>
      </c>
      <c r="K35" s="314">
        <v>0.85769980506822607</v>
      </c>
      <c r="L35" s="356">
        <v>20</v>
      </c>
      <c r="M35" s="314">
        <v>0.78216660148611661</v>
      </c>
      <c r="N35" s="356">
        <v>26</v>
      </c>
      <c r="O35" s="314">
        <v>1.0321556173084558</v>
      </c>
      <c r="P35" s="315">
        <v>21</v>
      </c>
      <c r="Q35" s="316">
        <v>0.83333333333333337</v>
      </c>
      <c r="R35" s="315">
        <v>26</v>
      </c>
      <c r="S35" s="316">
        <v>1.0717230008244023</v>
      </c>
      <c r="T35" s="315">
        <v>28</v>
      </c>
      <c r="U35" s="316">
        <v>1.3251301467108376</v>
      </c>
      <c r="V35" s="452"/>
      <c r="W35" s="452"/>
      <c r="X35" s="452"/>
      <c r="Y35" s="452"/>
      <c r="Z35" s="452"/>
      <c r="AA35" s="452"/>
      <c r="AB35" s="452"/>
      <c r="AC35" s="452"/>
      <c r="AD35" s="452"/>
    </row>
    <row r="36" spans="1:30" s="2" customFormat="1" ht="20.100000000000001" customHeight="1">
      <c r="A36" s="311"/>
      <c r="B36" s="311"/>
      <c r="C36" s="452"/>
      <c r="D36" s="311" t="s">
        <v>9148</v>
      </c>
      <c r="E36" s="452"/>
      <c r="F36" s="531">
        <v>7</v>
      </c>
      <c r="G36" s="314">
        <v>0.3</v>
      </c>
      <c r="H36" s="356">
        <v>8</v>
      </c>
      <c r="I36" s="314">
        <f t="shared" si="0"/>
        <v>0.30769230769230771</v>
      </c>
      <c r="J36" s="356">
        <v>10</v>
      </c>
      <c r="K36" s="314">
        <v>0.38986354775828458</v>
      </c>
      <c r="L36" s="356">
        <v>12</v>
      </c>
      <c r="M36" s="314">
        <v>0.46929996089166992</v>
      </c>
      <c r="N36" s="356">
        <v>11</v>
      </c>
      <c r="O36" s="314">
        <v>0.4366812227074236</v>
      </c>
      <c r="P36" s="315">
        <v>14</v>
      </c>
      <c r="Q36" s="316">
        <v>0.55555555555555558</v>
      </c>
      <c r="R36" s="315">
        <v>20</v>
      </c>
      <c r="S36" s="316">
        <v>0.82440230832646333</v>
      </c>
      <c r="T36" s="315">
        <v>23</v>
      </c>
      <c r="U36" s="316">
        <v>1.0884997633696167</v>
      </c>
      <c r="V36" s="452"/>
      <c r="W36" s="452"/>
      <c r="X36" s="452"/>
      <c r="Y36" s="452"/>
      <c r="Z36" s="452"/>
      <c r="AA36" s="452"/>
      <c r="AB36" s="452"/>
      <c r="AC36" s="452"/>
      <c r="AD36" s="452"/>
    </row>
    <row r="37" spans="1:30" s="2" customFormat="1" ht="20.100000000000001" customHeight="1">
      <c r="A37" s="311"/>
      <c r="B37" s="311"/>
      <c r="C37" s="452"/>
      <c r="D37" s="311" t="s">
        <v>9149</v>
      </c>
      <c r="E37" s="452"/>
      <c r="F37" s="531">
        <v>9</v>
      </c>
      <c r="G37" s="314">
        <v>0.3</v>
      </c>
      <c r="H37" s="356">
        <v>11</v>
      </c>
      <c r="I37" s="314">
        <f t="shared" si="0"/>
        <v>0.42307692307692307</v>
      </c>
      <c r="J37" s="356">
        <v>15</v>
      </c>
      <c r="K37" s="314">
        <v>0.58479532163742687</v>
      </c>
      <c r="L37" s="356">
        <v>17</v>
      </c>
      <c r="M37" s="314">
        <v>0.66484161126319907</v>
      </c>
      <c r="N37" s="356">
        <v>14</v>
      </c>
      <c r="O37" s="314">
        <v>0.55577610162763003</v>
      </c>
      <c r="P37" s="315">
        <v>14</v>
      </c>
      <c r="Q37" s="316">
        <v>0.55555555555555558</v>
      </c>
      <c r="R37" s="315">
        <v>14</v>
      </c>
      <c r="S37" s="316">
        <v>0.57708161582852435</v>
      </c>
      <c r="T37" s="315">
        <v>9</v>
      </c>
      <c r="U37" s="316">
        <v>0.42593469001419781</v>
      </c>
      <c r="V37" s="452"/>
      <c r="W37" s="452"/>
      <c r="X37" s="452"/>
      <c r="Y37" s="452"/>
      <c r="Z37" s="452"/>
      <c r="AA37" s="452"/>
      <c r="AB37" s="452"/>
      <c r="AC37" s="452"/>
      <c r="AD37" s="452"/>
    </row>
    <row r="38" spans="1:30" s="2" customFormat="1" ht="20.100000000000001" customHeight="1">
      <c r="A38" s="311"/>
      <c r="B38" s="311"/>
      <c r="C38" s="452"/>
      <c r="D38" s="311" t="s">
        <v>9150</v>
      </c>
      <c r="E38" s="452"/>
      <c r="F38" s="531">
        <v>13</v>
      </c>
      <c r="G38" s="314">
        <v>0.5</v>
      </c>
      <c r="H38" s="356">
        <v>12</v>
      </c>
      <c r="I38" s="314">
        <f t="shared" si="0"/>
        <v>0.46153846153846156</v>
      </c>
      <c r="J38" s="356">
        <v>14</v>
      </c>
      <c r="K38" s="314">
        <v>0.54580896686159841</v>
      </c>
      <c r="L38" s="356">
        <v>18</v>
      </c>
      <c r="M38" s="314">
        <v>0.70394994133750488</v>
      </c>
      <c r="N38" s="356">
        <v>18</v>
      </c>
      <c r="O38" s="314">
        <v>0.71456927352123856</v>
      </c>
      <c r="P38" s="315">
        <v>19</v>
      </c>
      <c r="Q38" s="316">
        <v>0.75396825396825395</v>
      </c>
      <c r="R38" s="315">
        <v>30</v>
      </c>
      <c r="S38" s="316">
        <v>1.2366034624896949</v>
      </c>
      <c r="T38" s="315">
        <v>26</v>
      </c>
      <c r="U38" s="316">
        <v>1.2304779933743493</v>
      </c>
      <c r="V38" s="452"/>
      <c r="W38" s="452"/>
      <c r="X38" s="452"/>
      <c r="Y38" s="452"/>
      <c r="Z38" s="452"/>
      <c r="AA38" s="452"/>
      <c r="AB38" s="452"/>
      <c r="AC38" s="452"/>
      <c r="AD38" s="452"/>
    </row>
    <row r="39" spans="1:30" s="2" customFormat="1" ht="20.100000000000001" customHeight="1">
      <c r="A39" s="311"/>
      <c r="B39" s="311"/>
      <c r="C39" s="452"/>
      <c r="D39" s="311" t="s">
        <v>9151</v>
      </c>
      <c r="E39" s="452"/>
      <c r="F39" s="531">
        <v>23</v>
      </c>
      <c r="G39" s="314">
        <v>0.9</v>
      </c>
      <c r="H39" s="356">
        <v>24</v>
      </c>
      <c r="I39" s="314">
        <f t="shared" si="0"/>
        <v>0.92307692307692313</v>
      </c>
      <c r="J39" s="356">
        <v>32</v>
      </c>
      <c r="K39" s="314">
        <v>1.2475633528265107</v>
      </c>
      <c r="L39" s="356">
        <v>30</v>
      </c>
      <c r="M39" s="314">
        <v>1.1732499022291749</v>
      </c>
      <c r="N39" s="356">
        <v>35</v>
      </c>
      <c r="O39" s="314">
        <v>1.3894402540690751</v>
      </c>
      <c r="P39" s="315">
        <v>43</v>
      </c>
      <c r="Q39" s="316">
        <v>1.7063492063492063</v>
      </c>
      <c r="R39" s="315">
        <v>37</v>
      </c>
      <c r="S39" s="316">
        <v>1.5251442704039571</v>
      </c>
      <c r="T39" s="315">
        <v>27</v>
      </c>
      <c r="U39" s="316">
        <v>1.2778040700425934</v>
      </c>
      <c r="V39" s="452"/>
      <c r="W39" s="452"/>
      <c r="X39" s="452"/>
      <c r="Y39" s="452"/>
      <c r="Z39" s="452"/>
      <c r="AA39" s="452"/>
      <c r="AB39" s="452"/>
      <c r="AC39" s="452"/>
      <c r="AD39" s="452"/>
    </row>
    <row r="40" spans="1:30" s="2" customFormat="1" ht="20.100000000000001" customHeight="1">
      <c r="A40" s="311"/>
      <c r="B40" s="311"/>
      <c r="C40" s="452"/>
      <c r="D40" s="311" t="s">
        <v>9152</v>
      </c>
      <c r="E40" s="452"/>
      <c r="F40" s="531">
        <v>21</v>
      </c>
      <c r="G40" s="314">
        <v>0.8</v>
      </c>
      <c r="H40" s="356">
        <v>28</v>
      </c>
      <c r="I40" s="314">
        <f t="shared" si="0"/>
        <v>1.0769230769230769</v>
      </c>
      <c r="J40" s="356">
        <v>27</v>
      </c>
      <c r="K40" s="314">
        <v>1.0526315789473684</v>
      </c>
      <c r="L40" s="356">
        <v>26</v>
      </c>
      <c r="M40" s="314">
        <v>1.0168165819319515</v>
      </c>
      <c r="N40" s="356">
        <v>36</v>
      </c>
      <c r="O40" s="314">
        <v>1.4291385470424771</v>
      </c>
      <c r="P40" s="315">
        <v>50</v>
      </c>
      <c r="Q40" s="316">
        <v>1.9841269841269842</v>
      </c>
      <c r="R40" s="315">
        <v>42</v>
      </c>
      <c r="S40" s="316">
        <v>1.7312448474855731</v>
      </c>
      <c r="T40" s="315">
        <v>29</v>
      </c>
      <c r="U40" s="316">
        <v>1.3724562233790818</v>
      </c>
      <c r="V40" s="452"/>
      <c r="W40" s="452"/>
      <c r="X40" s="452"/>
      <c r="Y40" s="452"/>
      <c r="Z40" s="452"/>
      <c r="AA40" s="452"/>
      <c r="AB40" s="452"/>
      <c r="AC40" s="452"/>
      <c r="AD40" s="452"/>
    </row>
    <row r="41" spans="1:30" s="2" customFormat="1" ht="20.100000000000001" customHeight="1">
      <c r="A41" s="311"/>
      <c r="B41" s="311"/>
      <c r="C41" s="452"/>
      <c r="D41" s="311" t="s">
        <v>9153</v>
      </c>
      <c r="E41" s="452"/>
      <c r="F41" s="531">
        <v>171</v>
      </c>
      <c r="G41" s="314">
        <v>6.6</v>
      </c>
      <c r="H41" s="356">
        <v>167</v>
      </c>
      <c r="I41" s="314">
        <f t="shared" si="0"/>
        <v>6.4230769230769234</v>
      </c>
      <c r="J41" s="356">
        <v>162</v>
      </c>
      <c r="K41" s="314">
        <v>6.3157894736842106</v>
      </c>
      <c r="L41" s="356">
        <v>171</v>
      </c>
      <c r="M41" s="314">
        <v>6.6875244427062972</v>
      </c>
      <c r="N41" s="356">
        <v>155</v>
      </c>
      <c r="O41" s="314">
        <v>6.1532354108773326</v>
      </c>
      <c r="P41" s="315">
        <v>162</v>
      </c>
      <c r="Q41" s="316">
        <v>6.4285714285714288</v>
      </c>
      <c r="R41" s="315">
        <v>203</v>
      </c>
      <c r="S41" s="316">
        <v>8.3676834295136029</v>
      </c>
      <c r="T41" s="315">
        <v>223</v>
      </c>
      <c r="U41" s="316">
        <v>10.553715097018458</v>
      </c>
      <c r="V41" s="452"/>
      <c r="W41" s="452"/>
      <c r="X41" s="452"/>
      <c r="Y41" s="452"/>
      <c r="Z41" s="452"/>
      <c r="AA41" s="452"/>
      <c r="AB41" s="452"/>
      <c r="AC41" s="452"/>
      <c r="AD41" s="452"/>
    </row>
    <row r="42" spans="1:30" s="2" customFormat="1" ht="20.100000000000001" customHeight="1">
      <c r="A42" s="311"/>
      <c r="B42" s="311"/>
      <c r="C42" s="452"/>
      <c r="D42" s="311" t="s">
        <v>1959</v>
      </c>
      <c r="E42" s="452"/>
      <c r="F42" s="531"/>
      <c r="G42" s="314"/>
      <c r="H42" s="356"/>
      <c r="I42" s="314"/>
      <c r="J42" s="356"/>
      <c r="K42" s="314"/>
      <c r="L42" s="356"/>
      <c r="M42" s="314"/>
      <c r="N42" s="356"/>
      <c r="O42" s="314"/>
      <c r="P42" s="356"/>
      <c r="Q42" s="314"/>
      <c r="R42" s="356"/>
      <c r="S42" s="314"/>
      <c r="T42" s="356"/>
      <c r="U42" s="314"/>
      <c r="V42" s="452"/>
      <c r="W42" s="452"/>
      <c r="X42" s="452"/>
      <c r="Y42" s="452"/>
      <c r="Z42" s="452"/>
      <c r="AA42" s="452"/>
      <c r="AB42" s="452"/>
      <c r="AC42" s="452"/>
      <c r="AD42" s="452"/>
    </row>
    <row r="43" spans="1:30" s="2" customFormat="1" ht="20.100000000000001" customHeight="1">
      <c r="A43" s="311"/>
      <c r="B43" s="311"/>
      <c r="C43" s="452"/>
      <c r="D43" s="311" t="s">
        <v>1960</v>
      </c>
      <c r="E43" s="452"/>
      <c r="F43" s="531"/>
      <c r="G43" s="314"/>
      <c r="H43" s="356">
        <v>1</v>
      </c>
      <c r="I43" s="314">
        <f t="shared" si="0"/>
        <v>3.8461538461538464E-2</v>
      </c>
      <c r="J43" s="356"/>
      <c r="K43" s="314"/>
      <c r="L43" s="356">
        <v>1</v>
      </c>
      <c r="M43" s="314"/>
      <c r="N43" s="356"/>
      <c r="O43" s="314"/>
      <c r="P43" s="356"/>
      <c r="Q43" s="314"/>
      <c r="R43" s="356"/>
      <c r="S43" s="314"/>
      <c r="T43" s="356"/>
      <c r="U43" s="314"/>
      <c r="V43" s="452"/>
      <c r="W43" s="452"/>
      <c r="X43" s="452"/>
      <c r="Y43" s="452"/>
      <c r="Z43" s="452"/>
      <c r="AA43" s="452"/>
      <c r="AB43" s="452"/>
      <c r="AC43" s="452"/>
      <c r="AD43" s="452"/>
    </row>
    <row r="44" spans="1:30" s="2" customFormat="1" ht="20.100000000000001" customHeight="1">
      <c r="A44" s="374" t="s">
        <v>2971</v>
      </c>
      <c r="B44" s="374" t="s">
        <v>1739</v>
      </c>
      <c r="C44" s="358" t="s">
        <v>2970</v>
      </c>
      <c r="D44" s="374" t="s">
        <v>2027</v>
      </c>
      <c r="E44" s="358" t="s">
        <v>9038</v>
      </c>
      <c r="F44" s="443">
        <v>5</v>
      </c>
      <c r="G44" s="444">
        <v>0.3</v>
      </c>
      <c r="H44" s="443">
        <v>7</v>
      </c>
      <c r="I44" s="444">
        <v>0.42296072507552868</v>
      </c>
      <c r="J44" s="443">
        <v>3</v>
      </c>
      <c r="K44" s="444">
        <v>0.19083969465648856</v>
      </c>
      <c r="L44" s="443">
        <v>5</v>
      </c>
      <c r="M44" s="444">
        <v>0.32916392363396973</v>
      </c>
      <c r="N44" s="443">
        <v>5</v>
      </c>
      <c r="O44" s="444">
        <v>0.34083162917518744</v>
      </c>
      <c r="P44" s="471">
        <v>10</v>
      </c>
      <c r="Q44" s="465">
        <v>0.70671378091872794</v>
      </c>
      <c r="R44" s="471">
        <v>10</v>
      </c>
      <c r="S44" s="465">
        <v>0.81234768480909825</v>
      </c>
      <c r="T44" s="471">
        <v>8</v>
      </c>
      <c r="U44" s="465">
        <v>0.93023255813953487</v>
      </c>
      <c r="V44" s="358" t="s">
        <v>8114</v>
      </c>
      <c r="W44" s="358" t="s">
        <v>8114</v>
      </c>
      <c r="X44" s="358" t="s">
        <v>7010</v>
      </c>
      <c r="Y44" s="358" t="s">
        <v>8114</v>
      </c>
      <c r="Z44" s="358" t="s">
        <v>8114</v>
      </c>
      <c r="AA44" s="358" t="s">
        <v>8114</v>
      </c>
      <c r="AB44" s="358" t="s">
        <v>8114</v>
      </c>
      <c r="AC44" s="358" t="s">
        <v>8114</v>
      </c>
      <c r="AD44" s="358"/>
    </row>
    <row r="45" spans="1:30" s="2" customFormat="1" ht="20.100000000000001" customHeight="1">
      <c r="A45" s="311"/>
      <c r="B45" s="311"/>
      <c r="C45" s="452"/>
      <c r="D45" s="311" t="s">
        <v>2028</v>
      </c>
      <c r="E45" s="452"/>
      <c r="F45" s="531">
        <v>86</v>
      </c>
      <c r="G45" s="314">
        <v>5.0999999999999996</v>
      </c>
      <c r="H45" s="356">
        <v>98</v>
      </c>
      <c r="I45" s="314">
        <v>5.9214501510574022</v>
      </c>
      <c r="J45" s="356">
        <v>78</v>
      </c>
      <c r="K45" s="314">
        <v>4.9618320610687023</v>
      </c>
      <c r="L45" s="356">
        <v>101</v>
      </c>
      <c r="M45" s="314">
        <v>6.5832784726793951</v>
      </c>
      <c r="N45" s="356">
        <v>109</v>
      </c>
      <c r="O45" s="314">
        <v>7.430129516019087</v>
      </c>
      <c r="P45" s="315">
        <v>131</v>
      </c>
      <c r="Q45" s="316">
        <v>9.2579505300353357</v>
      </c>
      <c r="R45" s="315">
        <v>140</v>
      </c>
      <c r="S45" s="316">
        <v>11.372867587327375</v>
      </c>
      <c r="T45" s="315">
        <v>92</v>
      </c>
      <c r="U45" s="316">
        <v>10.697674418604651</v>
      </c>
      <c r="V45" s="452"/>
      <c r="W45" s="452"/>
      <c r="X45" s="452"/>
      <c r="Y45" s="452"/>
      <c r="Z45" s="452"/>
      <c r="AA45" s="452"/>
      <c r="AB45" s="452"/>
      <c r="AC45" s="452"/>
      <c r="AD45" s="452"/>
    </row>
    <row r="46" spans="1:30" s="2" customFormat="1" ht="20.100000000000001" customHeight="1">
      <c r="A46" s="311"/>
      <c r="B46" s="311"/>
      <c r="C46" s="452"/>
      <c r="D46" s="311" t="s">
        <v>2029</v>
      </c>
      <c r="E46" s="452"/>
      <c r="F46" s="531">
        <v>220</v>
      </c>
      <c r="G46" s="314">
        <v>13</v>
      </c>
      <c r="H46" s="356">
        <v>207</v>
      </c>
      <c r="I46" s="314">
        <v>12.507552870090635</v>
      </c>
      <c r="J46" s="356">
        <v>207</v>
      </c>
      <c r="K46" s="314">
        <v>13.16793893129771</v>
      </c>
      <c r="L46" s="356">
        <v>182</v>
      </c>
      <c r="M46" s="314">
        <v>11.981566820276496</v>
      </c>
      <c r="N46" s="356">
        <v>169</v>
      </c>
      <c r="O46" s="314">
        <v>11.520109066121336</v>
      </c>
      <c r="P46" s="315">
        <v>130</v>
      </c>
      <c r="Q46" s="316">
        <v>9.1872791519434625</v>
      </c>
      <c r="R46" s="315">
        <v>114</v>
      </c>
      <c r="S46" s="316">
        <v>9.2607636068237209</v>
      </c>
      <c r="T46" s="315">
        <v>71</v>
      </c>
      <c r="U46" s="316">
        <v>8.2558139534883725</v>
      </c>
      <c r="V46" s="452"/>
      <c r="W46" s="452"/>
      <c r="X46" s="452"/>
      <c r="Y46" s="452"/>
      <c r="Z46" s="452"/>
      <c r="AA46" s="452"/>
      <c r="AB46" s="452"/>
      <c r="AC46" s="452"/>
      <c r="AD46" s="452"/>
    </row>
    <row r="47" spans="1:30" s="2" customFormat="1" ht="20.100000000000001" customHeight="1">
      <c r="A47" s="311"/>
      <c r="B47" s="311"/>
      <c r="C47" s="452"/>
      <c r="D47" s="311" t="s">
        <v>2030</v>
      </c>
      <c r="E47" s="452"/>
      <c r="F47" s="531">
        <v>31</v>
      </c>
      <c r="G47" s="314">
        <v>1.8</v>
      </c>
      <c r="H47" s="356">
        <v>32</v>
      </c>
      <c r="I47" s="314">
        <v>1.933534743202417</v>
      </c>
      <c r="J47" s="356">
        <v>29</v>
      </c>
      <c r="K47" s="314">
        <v>1.8447837150127226</v>
      </c>
      <c r="L47" s="356">
        <v>25</v>
      </c>
      <c r="M47" s="314">
        <v>1.6458196181698488</v>
      </c>
      <c r="N47" s="356">
        <v>24</v>
      </c>
      <c r="O47" s="314">
        <v>1.6359918200408998</v>
      </c>
      <c r="P47" s="315">
        <v>38</v>
      </c>
      <c r="Q47" s="316">
        <v>2.6855123674911661</v>
      </c>
      <c r="R47" s="315">
        <v>31</v>
      </c>
      <c r="S47" s="316">
        <v>2.5182778229082046</v>
      </c>
      <c r="T47" s="315">
        <v>17</v>
      </c>
      <c r="U47" s="316">
        <v>1.9767441860465116</v>
      </c>
      <c r="V47" s="452"/>
      <c r="W47" s="452"/>
      <c r="X47" s="452"/>
      <c r="Y47" s="452"/>
      <c r="Z47" s="452"/>
      <c r="AA47" s="452"/>
      <c r="AB47" s="452"/>
      <c r="AC47" s="452"/>
      <c r="AD47" s="452"/>
    </row>
    <row r="48" spans="1:30" s="2" customFormat="1" ht="20.100000000000001" customHeight="1">
      <c r="A48" s="311"/>
      <c r="B48" s="311"/>
      <c r="C48" s="452"/>
      <c r="D48" s="311" t="s">
        <v>2031</v>
      </c>
      <c r="E48" s="452"/>
      <c r="F48" s="531">
        <v>208</v>
      </c>
      <c r="G48" s="314">
        <v>12.3</v>
      </c>
      <c r="H48" s="356">
        <v>203</v>
      </c>
      <c r="I48" s="314">
        <v>12.265861027190333</v>
      </c>
      <c r="J48" s="356">
        <v>198</v>
      </c>
      <c r="K48" s="314">
        <v>12.595419847328245</v>
      </c>
      <c r="L48" s="356">
        <v>180</v>
      </c>
      <c r="M48" s="314">
        <v>11.84990125082291</v>
      </c>
      <c r="N48" s="356">
        <v>178</v>
      </c>
      <c r="O48" s="314">
        <v>12.133605998636673</v>
      </c>
      <c r="P48" s="315">
        <v>166</v>
      </c>
      <c r="Q48" s="316">
        <v>11.731448763250883</v>
      </c>
      <c r="R48" s="315">
        <v>145</v>
      </c>
      <c r="S48" s="316">
        <v>11.779041429731926</v>
      </c>
      <c r="T48" s="315">
        <v>80</v>
      </c>
      <c r="U48" s="316">
        <v>9.3023255813953494</v>
      </c>
      <c r="V48" s="452"/>
      <c r="W48" s="452"/>
      <c r="X48" s="452"/>
      <c r="Y48" s="452"/>
      <c r="Z48" s="452"/>
      <c r="AA48" s="452"/>
      <c r="AB48" s="452"/>
      <c r="AC48" s="452"/>
      <c r="AD48" s="452"/>
    </row>
    <row r="49" spans="1:30" s="2" customFormat="1" ht="20.100000000000001" customHeight="1">
      <c r="A49" s="311"/>
      <c r="B49" s="311"/>
      <c r="C49" s="452"/>
      <c r="D49" s="311" t="s">
        <v>2032</v>
      </c>
      <c r="E49" s="452"/>
      <c r="F49" s="531">
        <v>54</v>
      </c>
      <c r="G49" s="314">
        <v>3.2</v>
      </c>
      <c r="H49" s="356">
        <v>57</v>
      </c>
      <c r="I49" s="314">
        <v>3.4441087613293053</v>
      </c>
      <c r="J49" s="356">
        <v>52</v>
      </c>
      <c r="K49" s="314">
        <v>3.3078880407124682</v>
      </c>
      <c r="L49" s="356">
        <v>42</v>
      </c>
      <c r="M49" s="314">
        <v>2.7649769585253456</v>
      </c>
      <c r="N49" s="356">
        <v>32</v>
      </c>
      <c r="O49" s="314">
        <v>2.1813224267211999</v>
      </c>
      <c r="P49" s="315">
        <v>31</v>
      </c>
      <c r="Q49" s="316">
        <v>2.1908127208480566</v>
      </c>
      <c r="R49" s="315">
        <v>20</v>
      </c>
      <c r="S49" s="316">
        <v>1.6246953696181965</v>
      </c>
      <c r="T49" s="315">
        <v>15</v>
      </c>
      <c r="U49" s="316">
        <v>1.7441860465116279</v>
      </c>
      <c r="V49" s="452"/>
      <c r="W49" s="452"/>
      <c r="X49" s="452"/>
      <c r="Y49" s="452"/>
      <c r="Z49" s="452"/>
      <c r="AA49" s="452"/>
      <c r="AB49" s="452"/>
      <c r="AC49" s="452"/>
      <c r="AD49" s="452"/>
    </row>
    <row r="50" spans="1:30" s="2" customFormat="1" ht="20.100000000000001" customHeight="1">
      <c r="A50" s="311"/>
      <c r="B50" s="311"/>
      <c r="C50" s="452"/>
      <c r="D50" s="311" t="s">
        <v>2033</v>
      </c>
      <c r="E50" s="452"/>
      <c r="F50" s="531">
        <v>497</v>
      </c>
      <c r="G50" s="314">
        <v>29.4</v>
      </c>
      <c r="H50" s="356">
        <v>477</v>
      </c>
      <c r="I50" s="314">
        <v>28.821752265861026</v>
      </c>
      <c r="J50" s="356">
        <v>461</v>
      </c>
      <c r="K50" s="314">
        <v>29.325699745547073</v>
      </c>
      <c r="L50" s="356">
        <v>451</v>
      </c>
      <c r="M50" s="314">
        <v>29.690585911784069</v>
      </c>
      <c r="N50" s="356">
        <v>443</v>
      </c>
      <c r="O50" s="314">
        <v>30.19768234492161</v>
      </c>
      <c r="P50" s="315">
        <v>422</v>
      </c>
      <c r="Q50" s="316">
        <v>29.823321554770317</v>
      </c>
      <c r="R50" s="315">
        <v>351</v>
      </c>
      <c r="S50" s="316">
        <v>28.513403736799351</v>
      </c>
      <c r="T50" s="315">
        <v>282</v>
      </c>
      <c r="U50" s="316">
        <v>32.790697674418603</v>
      </c>
      <c r="V50" s="452"/>
      <c r="W50" s="452"/>
      <c r="X50" s="452"/>
      <c r="Y50" s="452"/>
      <c r="Z50" s="452"/>
      <c r="AA50" s="452"/>
      <c r="AB50" s="452"/>
      <c r="AC50" s="452"/>
      <c r="AD50" s="452"/>
    </row>
    <row r="51" spans="1:30" s="2" customFormat="1" ht="20.100000000000001" customHeight="1">
      <c r="A51" s="311"/>
      <c r="B51" s="311"/>
      <c r="C51" s="452"/>
      <c r="D51" s="311" t="s">
        <v>2034</v>
      </c>
      <c r="E51" s="452"/>
      <c r="F51" s="531">
        <v>84</v>
      </c>
      <c r="G51" s="314">
        <v>5</v>
      </c>
      <c r="H51" s="356">
        <v>77</v>
      </c>
      <c r="I51" s="314">
        <v>4.6525679758308156</v>
      </c>
      <c r="J51" s="356">
        <v>76</v>
      </c>
      <c r="K51" s="314">
        <v>4.8346055979643765</v>
      </c>
      <c r="L51" s="356">
        <v>79</v>
      </c>
      <c r="M51" s="314">
        <v>5.2007899934167217</v>
      </c>
      <c r="N51" s="356">
        <v>74</v>
      </c>
      <c r="O51" s="314">
        <v>5.0443081117927742</v>
      </c>
      <c r="P51" s="315">
        <v>64</v>
      </c>
      <c r="Q51" s="316">
        <v>4.5229681978798588</v>
      </c>
      <c r="R51" s="315">
        <v>48</v>
      </c>
      <c r="S51" s="316">
        <v>3.899268887083672</v>
      </c>
      <c r="T51" s="315">
        <v>31</v>
      </c>
      <c r="U51" s="316">
        <v>3.6046511627906979</v>
      </c>
      <c r="V51" s="452"/>
      <c r="W51" s="452"/>
      <c r="X51" s="452"/>
      <c r="Y51" s="452"/>
      <c r="Z51" s="452"/>
      <c r="AA51" s="452"/>
      <c r="AB51" s="452"/>
      <c r="AC51" s="452"/>
      <c r="AD51" s="452"/>
    </row>
    <row r="52" spans="1:30" s="2" customFormat="1" ht="20.100000000000001" customHeight="1">
      <c r="A52" s="311"/>
      <c r="B52" s="311"/>
      <c r="C52" s="452"/>
      <c r="D52" s="311" t="s">
        <v>2035</v>
      </c>
      <c r="E52" s="452"/>
      <c r="F52" s="531">
        <v>70</v>
      </c>
      <c r="G52" s="314">
        <v>4.0999999999999996</v>
      </c>
      <c r="H52" s="356">
        <v>70</v>
      </c>
      <c r="I52" s="314">
        <v>4.2296072507552873</v>
      </c>
      <c r="J52" s="356">
        <v>69</v>
      </c>
      <c r="K52" s="314">
        <v>4.3893129770992365</v>
      </c>
      <c r="L52" s="356">
        <v>61</v>
      </c>
      <c r="M52" s="314">
        <v>4.0157998683344305</v>
      </c>
      <c r="N52" s="356">
        <v>68</v>
      </c>
      <c r="O52" s="314">
        <v>4.6353101567825492</v>
      </c>
      <c r="P52" s="315">
        <v>58</v>
      </c>
      <c r="Q52" s="316">
        <v>4.0989399293286217</v>
      </c>
      <c r="R52" s="315">
        <v>55</v>
      </c>
      <c r="S52" s="316">
        <v>4.4679122664500408</v>
      </c>
      <c r="T52" s="315">
        <v>40</v>
      </c>
      <c r="U52" s="316">
        <v>4.6511627906976747</v>
      </c>
      <c r="V52" s="452"/>
      <c r="W52" s="452"/>
      <c r="X52" s="452"/>
      <c r="Y52" s="452"/>
      <c r="Z52" s="452"/>
      <c r="AA52" s="452"/>
      <c r="AB52" s="452"/>
      <c r="AC52" s="452"/>
      <c r="AD52" s="452"/>
    </row>
    <row r="53" spans="1:30" s="2" customFormat="1" ht="20.100000000000001" customHeight="1">
      <c r="A53" s="311"/>
      <c r="B53" s="311"/>
      <c r="C53" s="452"/>
      <c r="D53" s="311" t="s">
        <v>9145</v>
      </c>
      <c r="E53" s="452"/>
      <c r="F53" s="531">
        <v>4</v>
      </c>
      <c r="G53" s="314">
        <v>0.2</v>
      </c>
      <c r="H53" s="356">
        <v>4</v>
      </c>
      <c r="I53" s="314">
        <v>0.24169184290030213</v>
      </c>
      <c r="J53" s="356">
        <v>7</v>
      </c>
      <c r="K53" s="314">
        <v>0.44529262086513993</v>
      </c>
      <c r="L53" s="356">
        <v>7</v>
      </c>
      <c r="M53" s="314">
        <v>0.46082949308755761</v>
      </c>
      <c r="N53" s="356">
        <v>7</v>
      </c>
      <c r="O53" s="314">
        <v>0.47716428084526247</v>
      </c>
      <c r="P53" s="315">
        <v>4</v>
      </c>
      <c r="Q53" s="316">
        <v>0.28268551236749118</v>
      </c>
      <c r="R53" s="315">
        <v>5</v>
      </c>
      <c r="S53" s="316">
        <v>0.40617384240454912</v>
      </c>
      <c r="T53" s="315">
        <v>8</v>
      </c>
      <c r="U53" s="316">
        <v>0.93023255813953487</v>
      </c>
      <c r="V53" s="452"/>
      <c r="W53" s="452"/>
      <c r="X53" s="452"/>
      <c r="Y53" s="452"/>
      <c r="Z53" s="452"/>
      <c r="AA53" s="452"/>
      <c r="AB53" s="452"/>
      <c r="AC53" s="452"/>
      <c r="AD53" s="452"/>
    </row>
    <row r="54" spans="1:30" s="2" customFormat="1" ht="20.100000000000001" customHeight="1">
      <c r="A54" s="311"/>
      <c r="B54" s="311"/>
      <c r="C54" s="452"/>
      <c r="D54" s="311" t="s">
        <v>9146</v>
      </c>
      <c r="E54" s="452"/>
      <c r="F54" s="531">
        <v>37</v>
      </c>
      <c r="G54" s="314">
        <v>2.2000000000000002</v>
      </c>
      <c r="H54" s="356">
        <v>31</v>
      </c>
      <c r="I54" s="314">
        <v>1.8731117824773413</v>
      </c>
      <c r="J54" s="356">
        <v>24</v>
      </c>
      <c r="K54" s="314">
        <v>1.5267175572519085</v>
      </c>
      <c r="L54" s="356">
        <v>29</v>
      </c>
      <c r="M54" s="314">
        <v>1.9091507570770245</v>
      </c>
      <c r="N54" s="356">
        <v>29</v>
      </c>
      <c r="O54" s="314">
        <v>1.9768234492160872</v>
      </c>
      <c r="P54" s="315">
        <v>31</v>
      </c>
      <c r="Q54" s="316">
        <v>2.1908127208480566</v>
      </c>
      <c r="R54" s="315">
        <v>24</v>
      </c>
      <c r="S54" s="316">
        <v>1.949634443541836</v>
      </c>
      <c r="T54" s="315">
        <v>16</v>
      </c>
      <c r="U54" s="316">
        <v>1.8604651162790697</v>
      </c>
      <c r="V54" s="452"/>
      <c r="W54" s="452"/>
      <c r="X54" s="452"/>
      <c r="Y54" s="452"/>
      <c r="Z54" s="452"/>
      <c r="AA54" s="452"/>
      <c r="AB54" s="452"/>
      <c r="AC54" s="452"/>
      <c r="AD54" s="452"/>
    </row>
    <row r="55" spans="1:30" s="2" customFormat="1" ht="20.100000000000001" customHeight="1">
      <c r="A55" s="311"/>
      <c r="B55" s="311"/>
      <c r="C55" s="452"/>
      <c r="D55" s="311" t="s">
        <v>9147</v>
      </c>
      <c r="E55" s="452"/>
      <c r="F55" s="531">
        <v>18</v>
      </c>
      <c r="G55" s="314">
        <v>1.1000000000000001</v>
      </c>
      <c r="H55" s="356">
        <v>24</v>
      </c>
      <c r="I55" s="314">
        <v>1.4501510574018126</v>
      </c>
      <c r="J55" s="356">
        <v>30</v>
      </c>
      <c r="K55" s="314">
        <v>1.9083969465648856</v>
      </c>
      <c r="L55" s="356">
        <v>30</v>
      </c>
      <c r="M55" s="314">
        <v>1.9749835418038184</v>
      </c>
      <c r="N55" s="356">
        <v>27</v>
      </c>
      <c r="O55" s="314">
        <v>1.8404907975460123</v>
      </c>
      <c r="P55" s="315">
        <v>25</v>
      </c>
      <c r="Q55" s="316">
        <v>1.7667844522968197</v>
      </c>
      <c r="R55" s="315">
        <v>19</v>
      </c>
      <c r="S55" s="316">
        <v>1.5434606011372867</v>
      </c>
      <c r="T55" s="315">
        <v>13</v>
      </c>
      <c r="U55" s="316">
        <v>1.5116279069767442</v>
      </c>
      <c r="V55" s="452"/>
      <c r="W55" s="452"/>
      <c r="X55" s="452"/>
      <c r="Y55" s="452"/>
      <c r="Z55" s="452"/>
      <c r="AA55" s="452"/>
      <c r="AB55" s="452"/>
      <c r="AC55" s="452"/>
      <c r="AD55" s="452"/>
    </row>
    <row r="56" spans="1:30" s="2" customFormat="1" ht="20.100000000000001" customHeight="1">
      <c r="A56" s="311"/>
      <c r="B56" s="311"/>
      <c r="C56" s="452"/>
      <c r="D56" s="311" t="s">
        <v>9148</v>
      </c>
      <c r="E56" s="452"/>
      <c r="F56" s="531">
        <v>21</v>
      </c>
      <c r="G56" s="314">
        <v>1.2</v>
      </c>
      <c r="H56" s="356">
        <v>21</v>
      </c>
      <c r="I56" s="314">
        <v>1.2688821752265862</v>
      </c>
      <c r="J56" s="356">
        <v>15</v>
      </c>
      <c r="K56" s="314">
        <v>0.95419847328244278</v>
      </c>
      <c r="L56" s="356">
        <v>14</v>
      </c>
      <c r="M56" s="314">
        <v>0.92165898617511521</v>
      </c>
      <c r="N56" s="356">
        <v>15</v>
      </c>
      <c r="O56" s="314">
        <v>1.0224948875255624</v>
      </c>
      <c r="P56" s="315">
        <v>22</v>
      </c>
      <c r="Q56" s="316">
        <v>1.5547703180212014</v>
      </c>
      <c r="R56" s="315">
        <v>18</v>
      </c>
      <c r="S56" s="316">
        <v>1.4622258326563768</v>
      </c>
      <c r="T56" s="315">
        <v>17</v>
      </c>
      <c r="U56" s="316">
        <v>1.9767441860465116</v>
      </c>
      <c r="V56" s="452"/>
      <c r="W56" s="452"/>
      <c r="X56" s="452"/>
      <c r="Y56" s="452"/>
      <c r="Z56" s="452"/>
      <c r="AA56" s="452"/>
      <c r="AB56" s="452"/>
      <c r="AC56" s="452"/>
      <c r="AD56" s="452"/>
    </row>
    <row r="57" spans="1:30" s="2" customFormat="1" ht="20.100000000000001" customHeight="1">
      <c r="A57" s="311"/>
      <c r="B57" s="311"/>
      <c r="C57" s="452"/>
      <c r="D57" s="311" t="s">
        <v>9149</v>
      </c>
      <c r="E57" s="452"/>
      <c r="F57" s="531">
        <v>7</v>
      </c>
      <c r="G57" s="314">
        <v>0.4</v>
      </c>
      <c r="H57" s="356">
        <v>6</v>
      </c>
      <c r="I57" s="314">
        <v>0.36253776435045315</v>
      </c>
      <c r="J57" s="356">
        <v>8</v>
      </c>
      <c r="K57" s="314">
        <v>0.5089058524173028</v>
      </c>
      <c r="L57" s="356">
        <v>8</v>
      </c>
      <c r="M57" s="314">
        <v>0.52666227781435149</v>
      </c>
      <c r="N57" s="356">
        <v>8</v>
      </c>
      <c r="O57" s="314">
        <v>0.54533060668029998</v>
      </c>
      <c r="P57" s="315">
        <v>6</v>
      </c>
      <c r="Q57" s="316">
        <v>0.42402826855123676</v>
      </c>
      <c r="R57" s="315">
        <v>7</v>
      </c>
      <c r="S57" s="316">
        <v>0.56864337936636877</v>
      </c>
      <c r="T57" s="315">
        <v>7</v>
      </c>
      <c r="U57" s="316">
        <v>0.81395348837209303</v>
      </c>
      <c r="V57" s="452"/>
      <c r="W57" s="452"/>
      <c r="X57" s="452"/>
      <c r="Y57" s="452"/>
      <c r="Z57" s="452"/>
      <c r="AA57" s="452"/>
      <c r="AB57" s="452"/>
      <c r="AC57" s="452"/>
      <c r="AD57" s="452"/>
    </row>
    <row r="58" spans="1:30" s="2" customFormat="1" ht="20.100000000000001" customHeight="1">
      <c r="A58" s="311"/>
      <c r="B58" s="311"/>
      <c r="C58" s="452"/>
      <c r="D58" s="311" t="s">
        <v>9150</v>
      </c>
      <c r="E58" s="452"/>
      <c r="F58" s="531">
        <v>30</v>
      </c>
      <c r="G58" s="314">
        <v>1.8</v>
      </c>
      <c r="H58" s="356">
        <v>26</v>
      </c>
      <c r="I58" s="314">
        <v>1.5709969788519638</v>
      </c>
      <c r="J58" s="356">
        <v>21</v>
      </c>
      <c r="K58" s="314">
        <v>1.3358778625954197</v>
      </c>
      <c r="L58" s="356">
        <v>23</v>
      </c>
      <c r="M58" s="314">
        <v>1.5141540487162608</v>
      </c>
      <c r="N58" s="356">
        <v>20</v>
      </c>
      <c r="O58" s="314">
        <v>1.3633265167007498</v>
      </c>
      <c r="P58" s="315">
        <v>24</v>
      </c>
      <c r="Q58" s="316">
        <v>1.6961130742049471</v>
      </c>
      <c r="R58" s="315">
        <v>24</v>
      </c>
      <c r="S58" s="316">
        <v>1.949634443541836</v>
      </c>
      <c r="T58" s="315">
        <v>10</v>
      </c>
      <c r="U58" s="316">
        <v>1.1627906976744187</v>
      </c>
      <c r="V58" s="452"/>
      <c r="W58" s="452"/>
      <c r="X58" s="452"/>
      <c r="Y58" s="452"/>
      <c r="Z58" s="452"/>
      <c r="AA58" s="452"/>
      <c r="AB58" s="452"/>
      <c r="AC58" s="452"/>
      <c r="AD58" s="452"/>
    </row>
    <row r="59" spans="1:30" s="2" customFormat="1" ht="20.100000000000001" customHeight="1">
      <c r="A59" s="311"/>
      <c r="B59" s="311"/>
      <c r="C59" s="452"/>
      <c r="D59" s="311" t="s">
        <v>9151</v>
      </c>
      <c r="E59" s="452"/>
      <c r="F59" s="531">
        <v>56</v>
      </c>
      <c r="G59" s="314">
        <v>3.3</v>
      </c>
      <c r="H59" s="356">
        <v>58</v>
      </c>
      <c r="I59" s="314">
        <v>3.5045317220543808</v>
      </c>
      <c r="J59" s="356">
        <v>50</v>
      </c>
      <c r="K59" s="314">
        <v>3.1806615776081424</v>
      </c>
      <c r="L59" s="356">
        <v>57</v>
      </c>
      <c r="M59" s="314">
        <v>3.7524687294272545</v>
      </c>
      <c r="N59" s="356">
        <v>54</v>
      </c>
      <c r="O59" s="314">
        <v>3.6809815950920246</v>
      </c>
      <c r="P59" s="315">
        <v>49</v>
      </c>
      <c r="Q59" s="316">
        <v>3.462897526501767</v>
      </c>
      <c r="R59" s="315">
        <v>42</v>
      </c>
      <c r="S59" s="316">
        <v>3.4118602761982126</v>
      </c>
      <c r="T59" s="315">
        <v>42</v>
      </c>
      <c r="U59" s="316">
        <v>4.8837209302325579</v>
      </c>
      <c r="V59" s="452"/>
      <c r="W59" s="452"/>
      <c r="X59" s="452"/>
      <c r="Y59" s="452"/>
      <c r="Z59" s="452"/>
      <c r="AA59" s="452"/>
      <c r="AB59" s="452"/>
      <c r="AC59" s="452"/>
      <c r="AD59" s="452"/>
    </row>
    <row r="60" spans="1:30" s="2" customFormat="1" ht="20.100000000000001" customHeight="1">
      <c r="A60" s="311"/>
      <c r="B60" s="311"/>
      <c r="C60" s="452"/>
      <c r="D60" s="311" t="s">
        <v>9152</v>
      </c>
      <c r="E60" s="452"/>
      <c r="F60" s="531">
        <v>64</v>
      </c>
      <c r="G60" s="314">
        <v>3.8</v>
      </c>
      <c r="H60" s="356">
        <v>62</v>
      </c>
      <c r="I60" s="314">
        <v>3.7462235649546827</v>
      </c>
      <c r="J60" s="356">
        <v>58</v>
      </c>
      <c r="K60" s="314">
        <v>3.6895674300254453</v>
      </c>
      <c r="L60" s="356">
        <v>60</v>
      </c>
      <c r="M60" s="314">
        <v>3.9499670836076368</v>
      </c>
      <c r="N60" s="356">
        <v>58</v>
      </c>
      <c r="O60" s="314">
        <v>3.9536468984321744</v>
      </c>
      <c r="P60" s="315">
        <v>47</v>
      </c>
      <c r="Q60" s="316">
        <v>3.3215547703180213</v>
      </c>
      <c r="R60" s="315">
        <v>40</v>
      </c>
      <c r="S60" s="316">
        <v>3.249390739236393</v>
      </c>
      <c r="T60" s="315">
        <v>29</v>
      </c>
      <c r="U60" s="316">
        <v>3.3720930232558142</v>
      </c>
      <c r="V60" s="452"/>
      <c r="W60" s="452"/>
      <c r="X60" s="452"/>
      <c r="Y60" s="452"/>
      <c r="Z60" s="452"/>
      <c r="AA60" s="452"/>
      <c r="AB60" s="452"/>
      <c r="AC60" s="452"/>
      <c r="AD60" s="452"/>
    </row>
    <row r="61" spans="1:30" s="2" customFormat="1" ht="20.100000000000001" customHeight="1">
      <c r="A61" s="311"/>
      <c r="B61" s="311"/>
      <c r="C61" s="452"/>
      <c r="D61" s="311" t="s">
        <v>9153</v>
      </c>
      <c r="E61" s="452"/>
      <c r="F61" s="531">
        <v>201</v>
      </c>
      <c r="G61" s="314">
        <v>11.9</v>
      </c>
      <c r="H61" s="356">
        <v>195</v>
      </c>
      <c r="I61" s="314">
        <v>11.782477341389727</v>
      </c>
      <c r="J61" s="356">
        <v>186</v>
      </c>
      <c r="K61" s="314">
        <v>11.83206106870229</v>
      </c>
      <c r="L61" s="356">
        <v>165</v>
      </c>
      <c r="M61" s="314">
        <v>10.928242264647794</v>
      </c>
      <c r="N61" s="356">
        <v>147</v>
      </c>
      <c r="O61" s="314">
        <v>10.020449897750511</v>
      </c>
      <c r="P61" s="315">
        <v>157</v>
      </c>
      <c r="Q61" s="316">
        <v>11.095406360424029</v>
      </c>
      <c r="R61" s="315">
        <v>138</v>
      </c>
      <c r="S61" s="316">
        <v>11.210398050365557</v>
      </c>
      <c r="T61" s="315">
        <v>82</v>
      </c>
      <c r="U61" s="316">
        <v>9.5348837209302317</v>
      </c>
      <c r="V61" s="452"/>
      <c r="W61" s="452"/>
      <c r="X61" s="452"/>
      <c r="Y61" s="452"/>
      <c r="Z61" s="452"/>
      <c r="AA61" s="452"/>
      <c r="AB61" s="452"/>
      <c r="AC61" s="452"/>
      <c r="AD61" s="452"/>
    </row>
    <row r="62" spans="1:30" s="2" customFormat="1" ht="20.100000000000001" customHeight="1">
      <c r="A62" s="311"/>
      <c r="B62" s="311"/>
      <c r="C62" s="452"/>
      <c r="D62" s="311" t="s">
        <v>1959</v>
      </c>
      <c r="E62" s="452"/>
      <c r="F62" s="531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56"/>
      <c r="S62" s="314"/>
      <c r="T62" s="356"/>
      <c r="U62" s="314"/>
      <c r="V62" s="452"/>
      <c r="W62" s="452"/>
      <c r="X62" s="452"/>
      <c r="Y62" s="452"/>
      <c r="Z62" s="452"/>
      <c r="AA62" s="452"/>
      <c r="AB62" s="452"/>
      <c r="AC62" s="452"/>
      <c r="AD62" s="452"/>
    </row>
    <row r="63" spans="1:30" s="2" customFormat="1" ht="20.100000000000001" customHeight="1">
      <c r="A63" s="311"/>
      <c r="B63" s="311"/>
      <c r="C63" s="452"/>
      <c r="D63" s="311" t="s">
        <v>1960</v>
      </c>
      <c r="E63" s="452"/>
      <c r="F63" s="531"/>
      <c r="G63" s="314"/>
      <c r="H63" s="356"/>
      <c r="I63" s="314"/>
      <c r="J63" s="356"/>
      <c r="K63" s="314"/>
      <c r="L63" s="356"/>
      <c r="M63" s="314"/>
      <c r="N63" s="356"/>
      <c r="O63" s="314"/>
      <c r="P63" s="356"/>
      <c r="Q63" s="314"/>
      <c r="R63" s="356"/>
      <c r="S63" s="314"/>
      <c r="T63" s="356"/>
      <c r="U63" s="314"/>
      <c r="V63" s="452"/>
      <c r="W63" s="452"/>
      <c r="X63" s="452"/>
      <c r="Y63" s="452"/>
      <c r="Z63" s="452"/>
      <c r="AA63" s="452"/>
      <c r="AB63" s="452"/>
      <c r="AC63" s="452"/>
      <c r="AD63" s="452"/>
    </row>
    <row r="64" spans="1:30" s="2" customFormat="1" ht="20.100000000000001" customHeight="1">
      <c r="A64" s="374" t="s">
        <v>2972</v>
      </c>
      <c r="B64" s="374" t="s">
        <v>1740</v>
      </c>
      <c r="C64" s="358" t="s">
        <v>2970</v>
      </c>
      <c r="D64" s="374" t="s">
        <v>2027</v>
      </c>
      <c r="E64" s="358" t="s">
        <v>9038</v>
      </c>
      <c r="F64" s="443">
        <v>8</v>
      </c>
      <c r="G64" s="444">
        <v>0.8</v>
      </c>
      <c r="H64" s="443">
        <v>2</v>
      </c>
      <c r="I64" s="444">
        <v>0.22026431718061673</v>
      </c>
      <c r="J64" s="443">
        <v>5</v>
      </c>
      <c r="K64" s="444">
        <f>J64/857*100</f>
        <v>0.58343057176196034</v>
      </c>
      <c r="L64" s="443">
        <v>6</v>
      </c>
      <c r="M64" s="444">
        <v>0.73800738007380073</v>
      </c>
      <c r="N64" s="443">
        <v>3</v>
      </c>
      <c r="O64" s="444">
        <v>0.38709677419354838</v>
      </c>
      <c r="P64" s="471">
        <v>6</v>
      </c>
      <c r="Q64" s="465">
        <v>0.85836909871244638</v>
      </c>
      <c r="R64" s="471">
        <v>12</v>
      </c>
      <c r="S64" s="465">
        <v>2.2058823529411766</v>
      </c>
      <c r="T64" s="471">
        <v>1</v>
      </c>
      <c r="U64" s="465">
        <v>0.2770083102493075</v>
      </c>
      <c r="V64" s="358" t="s">
        <v>8114</v>
      </c>
      <c r="W64" s="358" t="s">
        <v>8114</v>
      </c>
      <c r="X64" s="358" t="s">
        <v>8114</v>
      </c>
      <c r="Y64" s="358" t="s">
        <v>8114</v>
      </c>
      <c r="Z64" s="358" t="s">
        <v>8114</v>
      </c>
      <c r="AA64" s="358" t="s">
        <v>8114</v>
      </c>
      <c r="AB64" s="358" t="s">
        <v>8114</v>
      </c>
      <c r="AC64" s="358" t="s">
        <v>8114</v>
      </c>
      <c r="AD64" s="358"/>
    </row>
    <row r="65" spans="1:30" s="2" customFormat="1" ht="20.100000000000001" customHeight="1">
      <c r="A65" s="311"/>
      <c r="B65" s="311"/>
      <c r="C65" s="452"/>
      <c r="D65" s="311" t="s">
        <v>2028</v>
      </c>
      <c r="E65" s="452"/>
      <c r="F65" s="531">
        <v>30</v>
      </c>
      <c r="G65" s="314">
        <v>3.1</v>
      </c>
      <c r="H65" s="356">
        <v>28</v>
      </c>
      <c r="I65" s="314">
        <v>3.0837004405286343</v>
      </c>
      <c r="J65" s="356">
        <v>27</v>
      </c>
      <c r="K65" s="314">
        <f t="shared" ref="K65:K81" si="1">J65/857*100</f>
        <v>3.1505250875145858</v>
      </c>
      <c r="L65" s="356">
        <v>48</v>
      </c>
      <c r="M65" s="314">
        <v>5.9040590405904059</v>
      </c>
      <c r="N65" s="356">
        <v>51</v>
      </c>
      <c r="O65" s="314">
        <v>6.580645161290323</v>
      </c>
      <c r="P65" s="315">
        <v>59</v>
      </c>
      <c r="Q65" s="316">
        <v>8.4406294706723894</v>
      </c>
      <c r="R65" s="315">
        <v>57</v>
      </c>
      <c r="S65" s="316">
        <v>10.477941176470589</v>
      </c>
      <c r="T65" s="315">
        <v>39</v>
      </c>
      <c r="U65" s="316">
        <v>10.803324099722992</v>
      </c>
      <c r="V65" s="452"/>
      <c r="W65" s="452"/>
      <c r="X65" s="452"/>
      <c r="Y65" s="452"/>
      <c r="Z65" s="452"/>
      <c r="AA65" s="452"/>
      <c r="AB65" s="452"/>
      <c r="AC65" s="452"/>
      <c r="AD65" s="452"/>
    </row>
    <row r="66" spans="1:30" s="2" customFormat="1" ht="20.100000000000001" customHeight="1">
      <c r="A66" s="311"/>
      <c r="B66" s="311"/>
      <c r="C66" s="452"/>
      <c r="D66" s="311" t="s">
        <v>2029</v>
      </c>
      <c r="E66" s="452"/>
      <c r="F66" s="531">
        <v>16</v>
      </c>
      <c r="G66" s="314">
        <v>1.7</v>
      </c>
      <c r="H66" s="356">
        <v>18</v>
      </c>
      <c r="I66" s="314">
        <v>1.9823788546255507</v>
      </c>
      <c r="J66" s="356">
        <v>18</v>
      </c>
      <c r="K66" s="314">
        <f t="shared" si="1"/>
        <v>2.1003500583430572</v>
      </c>
      <c r="L66" s="356">
        <v>33</v>
      </c>
      <c r="M66" s="314">
        <v>4.0590405904059041</v>
      </c>
      <c r="N66" s="356">
        <v>35</v>
      </c>
      <c r="O66" s="314">
        <v>4.5161290322580649</v>
      </c>
      <c r="P66" s="315">
        <v>39</v>
      </c>
      <c r="Q66" s="316">
        <v>5.5793991416309012</v>
      </c>
      <c r="R66" s="315">
        <v>27</v>
      </c>
      <c r="S66" s="316">
        <v>4.9632352941176467</v>
      </c>
      <c r="T66" s="315">
        <v>14</v>
      </c>
      <c r="U66" s="316">
        <v>3.8781163434903045</v>
      </c>
      <c r="V66" s="452"/>
      <c r="W66" s="452"/>
      <c r="X66" s="452"/>
      <c r="Y66" s="452"/>
      <c r="Z66" s="452"/>
      <c r="AA66" s="452"/>
      <c r="AB66" s="452"/>
      <c r="AC66" s="452"/>
      <c r="AD66" s="452"/>
    </row>
    <row r="67" spans="1:30" s="2" customFormat="1" ht="20.100000000000001" customHeight="1">
      <c r="A67" s="311"/>
      <c r="B67" s="311"/>
      <c r="C67" s="452"/>
      <c r="D67" s="311" t="s">
        <v>2030</v>
      </c>
      <c r="E67" s="452"/>
      <c r="F67" s="531">
        <v>18</v>
      </c>
      <c r="G67" s="314">
        <v>1.9</v>
      </c>
      <c r="H67" s="356">
        <v>16</v>
      </c>
      <c r="I67" s="314">
        <v>1.7621145374449338</v>
      </c>
      <c r="J67" s="356">
        <v>14</v>
      </c>
      <c r="K67" s="314">
        <f t="shared" si="1"/>
        <v>1.6336056009334889</v>
      </c>
      <c r="L67" s="356">
        <v>14</v>
      </c>
      <c r="M67" s="314">
        <v>1.7220172201722017</v>
      </c>
      <c r="N67" s="356">
        <v>22</v>
      </c>
      <c r="O67" s="314">
        <v>2.838709677419355</v>
      </c>
      <c r="P67" s="315">
        <v>14</v>
      </c>
      <c r="Q67" s="316">
        <v>2.0028612303290414</v>
      </c>
      <c r="R67" s="315">
        <v>13</v>
      </c>
      <c r="S67" s="316">
        <v>2.3897058823529411</v>
      </c>
      <c r="T67" s="315">
        <v>7</v>
      </c>
      <c r="U67" s="316">
        <v>1.9390581717451523</v>
      </c>
      <c r="V67" s="452"/>
      <c r="W67" s="452"/>
      <c r="X67" s="452"/>
      <c r="Y67" s="452"/>
      <c r="Z67" s="452"/>
      <c r="AA67" s="452"/>
      <c r="AB67" s="452"/>
      <c r="AC67" s="452"/>
      <c r="AD67" s="452"/>
    </row>
    <row r="68" spans="1:30" s="2" customFormat="1" ht="20.100000000000001" customHeight="1">
      <c r="A68" s="311"/>
      <c r="B68" s="311"/>
      <c r="C68" s="452"/>
      <c r="D68" s="311" t="s">
        <v>2031</v>
      </c>
      <c r="E68" s="452"/>
      <c r="F68" s="531">
        <v>81</v>
      </c>
      <c r="G68" s="314">
        <v>8.4</v>
      </c>
      <c r="H68" s="356">
        <v>76</v>
      </c>
      <c r="I68" s="314">
        <v>8.3700440528634363</v>
      </c>
      <c r="J68" s="356">
        <v>67</v>
      </c>
      <c r="K68" s="314">
        <f t="shared" si="1"/>
        <v>7.8179696616102685</v>
      </c>
      <c r="L68" s="356">
        <v>54</v>
      </c>
      <c r="M68" s="314">
        <v>6.6420664206642073</v>
      </c>
      <c r="N68" s="356">
        <v>42</v>
      </c>
      <c r="O68" s="314">
        <v>5.419354838709677</v>
      </c>
      <c r="P68" s="315">
        <v>37</v>
      </c>
      <c r="Q68" s="316">
        <v>5.2932761087267526</v>
      </c>
      <c r="R68" s="315">
        <v>39</v>
      </c>
      <c r="S68" s="316">
        <v>7.1691176470588234</v>
      </c>
      <c r="T68" s="315">
        <v>30</v>
      </c>
      <c r="U68" s="316">
        <v>8.310249307479225</v>
      </c>
      <c r="V68" s="452"/>
      <c r="W68" s="452"/>
      <c r="X68" s="452"/>
      <c r="Y68" s="452"/>
      <c r="Z68" s="452"/>
      <c r="AA68" s="452"/>
      <c r="AB68" s="452"/>
      <c r="AC68" s="452"/>
      <c r="AD68" s="452"/>
    </row>
    <row r="69" spans="1:30" s="2" customFormat="1" ht="20.100000000000001" customHeight="1">
      <c r="A69" s="311"/>
      <c r="B69" s="311"/>
      <c r="C69" s="452"/>
      <c r="D69" s="311" t="s">
        <v>2032</v>
      </c>
      <c r="E69" s="452"/>
      <c r="F69" s="531">
        <v>26</v>
      </c>
      <c r="G69" s="314">
        <v>2.7</v>
      </c>
      <c r="H69" s="356">
        <v>27</v>
      </c>
      <c r="I69" s="314">
        <v>2.9735682819383258</v>
      </c>
      <c r="J69" s="356">
        <v>23</v>
      </c>
      <c r="K69" s="314">
        <f t="shared" si="1"/>
        <v>2.6837806301050176</v>
      </c>
      <c r="L69" s="356">
        <v>20</v>
      </c>
      <c r="M69" s="314">
        <v>2.4600246002460024</v>
      </c>
      <c r="N69" s="356">
        <v>13</v>
      </c>
      <c r="O69" s="314">
        <v>1.6774193548387097</v>
      </c>
      <c r="P69" s="315">
        <v>10</v>
      </c>
      <c r="Q69" s="316">
        <v>1.4306151645207439</v>
      </c>
      <c r="R69" s="315">
        <v>8</v>
      </c>
      <c r="S69" s="316">
        <v>1.4705882352941178</v>
      </c>
      <c r="T69" s="315">
        <v>6</v>
      </c>
      <c r="U69" s="316">
        <v>1.6620498614958448</v>
      </c>
      <c r="V69" s="452"/>
      <c r="W69" s="452"/>
      <c r="X69" s="452"/>
      <c r="Y69" s="452"/>
      <c r="Z69" s="452"/>
      <c r="AA69" s="452"/>
      <c r="AB69" s="452"/>
      <c r="AC69" s="452"/>
      <c r="AD69" s="452"/>
    </row>
    <row r="70" spans="1:30" s="2" customFormat="1" ht="20.100000000000001" customHeight="1">
      <c r="A70" s="311"/>
      <c r="B70" s="311"/>
      <c r="C70" s="452"/>
      <c r="D70" s="311" t="s">
        <v>2033</v>
      </c>
      <c r="E70" s="452"/>
      <c r="F70" s="531">
        <v>215</v>
      </c>
      <c r="G70" s="314">
        <v>22.4</v>
      </c>
      <c r="H70" s="356">
        <v>209</v>
      </c>
      <c r="I70" s="314">
        <v>23.017621145374449</v>
      </c>
      <c r="J70" s="356">
        <v>213</v>
      </c>
      <c r="K70" s="314">
        <f t="shared" si="1"/>
        <v>24.854142357059512</v>
      </c>
      <c r="L70" s="356">
        <v>172</v>
      </c>
      <c r="M70" s="314">
        <v>21.156211562115619</v>
      </c>
      <c r="N70" s="356">
        <v>169</v>
      </c>
      <c r="O70" s="314">
        <v>21.806451612903224</v>
      </c>
      <c r="P70" s="315">
        <v>145</v>
      </c>
      <c r="Q70" s="316">
        <v>20.743919885550788</v>
      </c>
      <c r="R70" s="315">
        <v>112</v>
      </c>
      <c r="S70" s="316">
        <v>20.588235294117649</v>
      </c>
      <c r="T70" s="315">
        <v>81</v>
      </c>
      <c r="U70" s="316">
        <v>22.437673130193907</v>
      </c>
      <c r="V70" s="452"/>
      <c r="W70" s="452"/>
      <c r="X70" s="452"/>
      <c r="Y70" s="452"/>
      <c r="Z70" s="452"/>
      <c r="AA70" s="452"/>
      <c r="AB70" s="452"/>
      <c r="AC70" s="452"/>
      <c r="AD70" s="452"/>
    </row>
    <row r="71" spans="1:30" s="2" customFormat="1" ht="20.100000000000001" customHeight="1">
      <c r="A71" s="311"/>
      <c r="B71" s="311"/>
      <c r="C71" s="452"/>
      <c r="D71" s="311" t="s">
        <v>2034</v>
      </c>
      <c r="E71" s="452"/>
      <c r="F71" s="531">
        <v>63</v>
      </c>
      <c r="G71" s="314">
        <v>6.6</v>
      </c>
      <c r="H71" s="356">
        <v>61</v>
      </c>
      <c r="I71" s="314">
        <v>6.7180616740088102</v>
      </c>
      <c r="J71" s="356">
        <v>54</v>
      </c>
      <c r="K71" s="314">
        <f t="shared" si="1"/>
        <v>6.3010501750291716</v>
      </c>
      <c r="L71" s="356">
        <v>49</v>
      </c>
      <c r="M71" s="314">
        <v>6.0270602706027061</v>
      </c>
      <c r="N71" s="356">
        <v>47</v>
      </c>
      <c r="O71" s="314">
        <v>6.064516129032258</v>
      </c>
      <c r="P71" s="315">
        <v>57</v>
      </c>
      <c r="Q71" s="316">
        <v>8.1545064377682408</v>
      </c>
      <c r="R71" s="315">
        <v>49</v>
      </c>
      <c r="S71" s="316">
        <v>9.007352941176471</v>
      </c>
      <c r="T71" s="315">
        <v>23</v>
      </c>
      <c r="U71" s="316">
        <v>6.3711911357340716</v>
      </c>
      <c r="V71" s="452"/>
      <c r="W71" s="452"/>
      <c r="X71" s="452"/>
      <c r="Y71" s="452"/>
      <c r="Z71" s="452"/>
      <c r="AA71" s="452"/>
      <c r="AB71" s="452"/>
      <c r="AC71" s="452"/>
      <c r="AD71" s="452"/>
    </row>
    <row r="72" spans="1:30" s="2" customFormat="1" ht="20.100000000000001" customHeight="1">
      <c r="A72" s="311"/>
      <c r="B72" s="311"/>
      <c r="C72" s="452"/>
      <c r="D72" s="311" t="s">
        <v>2035</v>
      </c>
      <c r="E72" s="452"/>
      <c r="F72" s="531">
        <v>75</v>
      </c>
      <c r="G72" s="314">
        <v>7.8</v>
      </c>
      <c r="H72" s="356">
        <v>71</v>
      </c>
      <c r="I72" s="314">
        <v>7.819383259911894</v>
      </c>
      <c r="J72" s="356">
        <v>61</v>
      </c>
      <c r="K72" s="314">
        <f t="shared" si="1"/>
        <v>7.1178529754959152</v>
      </c>
      <c r="L72" s="356">
        <v>60</v>
      </c>
      <c r="M72" s="314">
        <v>7.3800738007380069</v>
      </c>
      <c r="N72" s="356">
        <v>56</v>
      </c>
      <c r="O72" s="314">
        <v>7.225806451612903</v>
      </c>
      <c r="P72" s="315">
        <v>53</v>
      </c>
      <c r="Q72" s="316">
        <v>7.5822603719599426</v>
      </c>
      <c r="R72" s="315">
        <v>36</v>
      </c>
      <c r="S72" s="316">
        <v>6.617647058823529</v>
      </c>
      <c r="T72" s="315">
        <v>25</v>
      </c>
      <c r="U72" s="316">
        <v>6.9252077562326866</v>
      </c>
      <c r="V72" s="452"/>
      <c r="W72" s="452"/>
      <c r="X72" s="452"/>
      <c r="Y72" s="452"/>
      <c r="Z72" s="452"/>
      <c r="AA72" s="452"/>
      <c r="AB72" s="452"/>
      <c r="AC72" s="452"/>
      <c r="AD72" s="452"/>
    </row>
    <row r="73" spans="1:30" s="2" customFormat="1" ht="20.100000000000001" customHeight="1">
      <c r="A73" s="311"/>
      <c r="B73" s="311"/>
      <c r="C73" s="452"/>
      <c r="D73" s="311" t="s">
        <v>9145</v>
      </c>
      <c r="E73" s="452"/>
      <c r="F73" s="531">
        <v>5</v>
      </c>
      <c r="G73" s="314">
        <v>0.5</v>
      </c>
      <c r="H73" s="356">
        <v>3</v>
      </c>
      <c r="I73" s="314">
        <v>0.33039647577092512</v>
      </c>
      <c r="J73" s="356">
        <v>5</v>
      </c>
      <c r="K73" s="314">
        <f t="shared" si="1"/>
        <v>0.58343057176196034</v>
      </c>
      <c r="L73" s="356">
        <v>4</v>
      </c>
      <c r="M73" s="314">
        <v>0.49200492004920049</v>
      </c>
      <c r="N73" s="356">
        <v>6</v>
      </c>
      <c r="O73" s="314">
        <v>0.77419354838709675</v>
      </c>
      <c r="P73" s="315">
        <v>3</v>
      </c>
      <c r="Q73" s="316">
        <v>0.42918454935622319</v>
      </c>
      <c r="R73" s="315">
        <v>5</v>
      </c>
      <c r="S73" s="316">
        <v>0.91911764705882348</v>
      </c>
      <c r="T73" s="315">
        <v>5</v>
      </c>
      <c r="U73" s="316">
        <v>1.3850415512465375</v>
      </c>
      <c r="V73" s="452"/>
      <c r="W73" s="452"/>
      <c r="X73" s="452"/>
      <c r="Y73" s="452"/>
      <c r="Z73" s="452"/>
      <c r="AA73" s="452"/>
      <c r="AB73" s="452"/>
      <c r="AC73" s="452"/>
      <c r="AD73" s="452"/>
    </row>
    <row r="74" spans="1:30" s="2" customFormat="1" ht="20.100000000000001" customHeight="1">
      <c r="A74" s="311"/>
      <c r="B74" s="311"/>
      <c r="C74" s="452"/>
      <c r="D74" s="311" t="s">
        <v>9146</v>
      </c>
      <c r="E74" s="452"/>
      <c r="F74" s="531">
        <v>29</v>
      </c>
      <c r="G74" s="314">
        <v>3</v>
      </c>
      <c r="H74" s="356">
        <v>24</v>
      </c>
      <c r="I74" s="314">
        <v>2.643171806167401</v>
      </c>
      <c r="J74" s="356">
        <v>25</v>
      </c>
      <c r="K74" s="314">
        <f t="shared" si="1"/>
        <v>2.9171528588098017</v>
      </c>
      <c r="L74" s="356">
        <v>15</v>
      </c>
      <c r="M74" s="314">
        <v>1.8450184501845017</v>
      </c>
      <c r="N74" s="356">
        <v>22</v>
      </c>
      <c r="O74" s="314">
        <v>2.838709677419355</v>
      </c>
      <c r="P74" s="315">
        <v>12</v>
      </c>
      <c r="Q74" s="316">
        <v>1.7167381974248928</v>
      </c>
      <c r="R74" s="315">
        <v>11</v>
      </c>
      <c r="S74" s="316">
        <v>2.0220588235294117</v>
      </c>
      <c r="T74" s="315">
        <v>3</v>
      </c>
      <c r="U74" s="316">
        <v>0.83102493074792239</v>
      </c>
      <c r="V74" s="452"/>
      <c r="W74" s="452"/>
      <c r="X74" s="452"/>
      <c r="Y74" s="452"/>
      <c r="Z74" s="452"/>
      <c r="AA74" s="452"/>
      <c r="AB74" s="452"/>
      <c r="AC74" s="452"/>
      <c r="AD74" s="452"/>
    </row>
    <row r="75" spans="1:30" s="2" customFormat="1" ht="20.100000000000001" customHeight="1">
      <c r="A75" s="311"/>
      <c r="B75" s="311"/>
      <c r="C75" s="452"/>
      <c r="D75" s="311" t="s">
        <v>9147</v>
      </c>
      <c r="E75" s="452"/>
      <c r="F75" s="531">
        <v>23</v>
      </c>
      <c r="G75" s="314">
        <v>2.4</v>
      </c>
      <c r="H75" s="356">
        <v>22</v>
      </c>
      <c r="I75" s="314">
        <v>2.4229074889867843</v>
      </c>
      <c r="J75" s="356">
        <v>17</v>
      </c>
      <c r="K75" s="314">
        <f t="shared" si="1"/>
        <v>1.9836639439906651</v>
      </c>
      <c r="L75" s="356">
        <v>28</v>
      </c>
      <c r="M75" s="314">
        <v>3.4440344403444034</v>
      </c>
      <c r="N75" s="356">
        <v>21</v>
      </c>
      <c r="O75" s="314">
        <v>2.7096774193548385</v>
      </c>
      <c r="P75" s="315">
        <v>18</v>
      </c>
      <c r="Q75" s="316">
        <v>2.5751072961373391</v>
      </c>
      <c r="R75" s="315">
        <v>12</v>
      </c>
      <c r="S75" s="316">
        <v>2.2058823529411766</v>
      </c>
      <c r="T75" s="315">
        <v>9</v>
      </c>
      <c r="U75" s="316">
        <v>2.4930747922437675</v>
      </c>
      <c r="V75" s="452"/>
      <c r="W75" s="452"/>
      <c r="X75" s="452"/>
      <c r="Y75" s="452"/>
      <c r="Z75" s="452"/>
      <c r="AA75" s="452"/>
      <c r="AB75" s="452"/>
      <c r="AC75" s="452"/>
      <c r="AD75" s="452"/>
    </row>
    <row r="76" spans="1:30" s="2" customFormat="1" ht="20.100000000000001" customHeight="1">
      <c r="A76" s="311"/>
      <c r="B76" s="311"/>
      <c r="C76" s="452"/>
      <c r="D76" s="311" t="s">
        <v>9148</v>
      </c>
      <c r="E76" s="452"/>
      <c r="F76" s="531">
        <v>37</v>
      </c>
      <c r="G76" s="314">
        <v>3.9</v>
      </c>
      <c r="H76" s="356">
        <v>33</v>
      </c>
      <c r="I76" s="314">
        <v>3.6343612334801763</v>
      </c>
      <c r="J76" s="356">
        <v>35</v>
      </c>
      <c r="K76" s="314">
        <f t="shared" si="1"/>
        <v>4.0840140023337224</v>
      </c>
      <c r="L76" s="356">
        <v>29</v>
      </c>
      <c r="M76" s="314">
        <v>3.5670356703567037</v>
      </c>
      <c r="N76" s="356">
        <v>28</v>
      </c>
      <c r="O76" s="314">
        <v>3.6129032258064515</v>
      </c>
      <c r="P76" s="315">
        <v>19</v>
      </c>
      <c r="Q76" s="316">
        <v>2.7181688125894135</v>
      </c>
      <c r="R76" s="315">
        <v>12</v>
      </c>
      <c r="S76" s="316">
        <v>2.2058823529411766</v>
      </c>
      <c r="T76" s="315">
        <v>14</v>
      </c>
      <c r="U76" s="316">
        <v>3.8781163434903045</v>
      </c>
      <c r="V76" s="452"/>
      <c r="W76" s="452"/>
      <c r="X76" s="452"/>
      <c r="Y76" s="452"/>
      <c r="Z76" s="452"/>
      <c r="AA76" s="452"/>
      <c r="AB76" s="452"/>
      <c r="AC76" s="452"/>
      <c r="AD76" s="452"/>
    </row>
    <row r="77" spans="1:30" s="2" customFormat="1" ht="20.100000000000001" customHeight="1">
      <c r="A77" s="311"/>
      <c r="B77" s="311"/>
      <c r="C77" s="452"/>
      <c r="D77" s="311" t="s">
        <v>9149</v>
      </c>
      <c r="E77" s="452"/>
      <c r="F77" s="531">
        <v>3</v>
      </c>
      <c r="G77" s="314">
        <v>0.3</v>
      </c>
      <c r="H77" s="356">
        <v>2</v>
      </c>
      <c r="I77" s="314">
        <v>0.22026431718061673</v>
      </c>
      <c r="J77" s="356">
        <v>2</v>
      </c>
      <c r="K77" s="314">
        <f t="shared" si="1"/>
        <v>0.23337222870478411</v>
      </c>
      <c r="L77" s="356">
        <v>4</v>
      </c>
      <c r="M77" s="314">
        <v>0.49200492004920049</v>
      </c>
      <c r="N77" s="356">
        <v>7</v>
      </c>
      <c r="O77" s="314">
        <v>0.90322580645161288</v>
      </c>
      <c r="P77" s="315">
        <v>9</v>
      </c>
      <c r="Q77" s="316">
        <v>1.2875536480686696</v>
      </c>
      <c r="R77" s="315">
        <v>6</v>
      </c>
      <c r="S77" s="316">
        <v>1.1029411764705883</v>
      </c>
      <c r="T77" s="315">
        <v>3</v>
      </c>
      <c r="U77" s="316">
        <v>0.83102493074792239</v>
      </c>
      <c r="V77" s="452"/>
      <c r="W77" s="452"/>
      <c r="X77" s="452"/>
      <c r="Y77" s="452"/>
      <c r="Z77" s="452"/>
      <c r="AA77" s="452"/>
      <c r="AB77" s="452"/>
      <c r="AC77" s="452"/>
      <c r="AD77" s="452"/>
    </row>
    <row r="78" spans="1:30" s="2" customFormat="1" ht="20.100000000000001" customHeight="1">
      <c r="A78" s="311"/>
      <c r="B78" s="311"/>
      <c r="C78" s="452"/>
      <c r="D78" s="311" t="s">
        <v>9150</v>
      </c>
      <c r="E78" s="452"/>
      <c r="F78" s="531">
        <v>27</v>
      </c>
      <c r="G78" s="314">
        <v>2.8</v>
      </c>
      <c r="H78" s="356">
        <v>34</v>
      </c>
      <c r="I78" s="314">
        <v>3.7444933920704844</v>
      </c>
      <c r="J78" s="356">
        <v>32</v>
      </c>
      <c r="K78" s="314">
        <f t="shared" si="1"/>
        <v>3.7339556592765457</v>
      </c>
      <c r="L78" s="356">
        <v>35</v>
      </c>
      <c r="M78" s="314">
        <v>4.3050430504305046</v>
      </c>
      <c r="N78" s="356">
        <v>31</v>
      </c>
      <c r="O78" s="314">
        <v>4</v>
      </c>
      <c r="P78" s="315">
        <v>29</v>
      </c>
      <c r="Q78" s="316">
        <v>4.1487839771101571</v>
      </c>
      <c r="R78" s="315">
        <v>18</v>
      </c>
      <c r="S78" s="316">
        <v>3.3088235294117645</v>
      </c>
      <c r="T78" s="315">
        <v>15</v>
      </c>
      <c r="U78" s="316">
        <v>4.1551246537396125</v>
      </c>
      <c r="V78" s="452"/>
      <c r="W78" s="452"/>
      <c r="X78" s="452"/>
      <c r="Y78" s="452"/>
      <c r="Z78" s="452"/>
      <c r="AA78" s="452"/>
      <c r="AB78" s="452"/>
      <c r="AC78" s="452"/>
      <c r="AD78" s="452"/>
    </row>
    <row r="79" spans="1:30" s="2" customFormat="1" ht="20.100000000000001" customHeight="1">
      <c r="A79" s="311"/>
      <c r="B79" s="311"/>
      <c r="C79" s="452"/>
      <c r="D79" s="311" t="s">
        <v>9151</v>
      </c>
      <c r="E79" s="452"/>
      <c r="F79" s="531">
        <v>46</v>
      </c>
      <c r="G79" s="314">
        <v>4.8</v>
      </c>
      <c r="H79" s="356">
        <v>43</v>
      </c>
      <c r="I79" s="314">
        <v>4.7356828193832596</v>
      </c>
      <c r="J79" s="356">
        <v>47</v>
      </c>
      <c r="K79" s="314">
        <f t="shared" si="1"/>
        <v>5.4842473745624272</v>
      </c>
      <c r="L79" s="356">
        <v>44</v>
      </c>
      <c r="M79" s="314">
        <v>5.4120541205412058</v>
      </c>
      <c r="N79" s="356">
        <v>43</v>
      </c>
      <c r="O79" s="314">
        <v>5.5483870967741939</v>
      </c>
      <c r="P79" s="315">
        <v>41</v>
      </c>
      <c r="Q79" s="316">
        <v>5.8655221745350499</v>
      </c>
      <c r="R79" s="315">
        <v>24</v>
      </c>
      <c r="S79" s="316">
        <v>4.4117647058823533</v>
      </c>
      <c r="T79" s="315">
        <v>15</v>
      </c>
      <c r="U79" s="316">
        <v>4.1551246537396125</v>
      </c>
      <c r="V79" s="452"/>
      <c r="W79" s="452"/>
      <c r="X79" s="452"/>
      <c r="Y79" s="452"/>
      <c r="Z79" s="452"/>
      <c r="AA79" s="452"/>
      <c r="AB79" s="452"/>
      <c r="AC79" s="452"/>
      <c r="AD79" s="452"/>
    </row>
    <row r="80" spans="1:30" s="2" customFormat="1" ht="20.100000000000001" customHeight="1">
      <c r="A80" s="311"/>
      <c r="B80" s="311"/>
      <c r="C80" s="452"/>
      <c r="D80" s="311" t="s">
        <v>9152</v>
      </c>
      <c r="E80" s="452"/>
      <c r="F80" s="531">
        <v>66</v>
      </c>
      <c r="G80" s="314">
        <v>6.9</v>
      </c>
      <c r="H80" s="356">
        <v>69</v>
      </c>
      <c r="I80" s="314">
        <v>7.5991189427312777</v>
      </c>
      <c r="J80" s="356">
        <v>65</v>
      </c>
      <c r="K80" s="314">
        <f t="shared" si="1"/>
        <v>7.5845974329054853</v>
      </c>
      <c r="L80" s="356">
        <v>71</v>
      </c>
      <c r="M80" s="314">
        <v>8.7330873308733086</v>
      </c>
      <c r="N80" s="356">
        <v>64</v>
      </c>
      <c r="O80" s="314">
        <v>8.258064516129032</v>
      </c>
      <c r="P80" s="315">
        <v>59</v>
      </c>
      <c r="Q80" s="316">
        <v>8.4406294706723894</v>
      </c>
      <c r="R80" s="315">
        <v>36</v>
      </c>
      <c r="S80" s="316">
        <v>6.617647058823529</v>
      </c>
      <c r="T80" s="315">
        <v>25</v>
      </c>
      <c r="U80" s="316">
        <v>6.9252077562326866</v>
      </c>
      <c r="V80" s="452"/>
      <c r="W80" s="452"/>
      <c r="X80" s="452"/>
      <c r="Y80" s="452"/>
      <c r="Z80" s="452"/>
      <c r="AA80" s="452"/>
      <c r="AB80" s="452"/>
      <c r="AC80" s="452"/>
      <c r="AD80" s="452"/>
    </row>
    <row r="81" spans="1:30" s="2" customFormat="1" ht="20.100000000000001" customHeight="1">
      <c r="A81" s="311"/>
      <c r="B81" s="311"/>
      <c r="C81" s="452"/>
      <c r="D81" s="311" t="s">
        <v>9153</v>
      </c>
      <c r="E81" s="452"/>
      <c r="F81" s="531">
        <v>191</v>
      </c>
      <c r="G81" s="314">
        <v>19.899999999999999</v>
      </c>
      <c r="H81" s="356">
        <v>170</v>
      </c>
      <c r="I81" s="314">
        <v>18.722466960352424</v>
      </c>
      <c r="J81" s="356">
        <v>147</v>
      </c>
      <c r="K81" s="314">
        <f t="shared" si="1"/>
        <v>17.152858809801632</v>
      </c>
      <c r="L81" s="356">
        <v>127</v>
      </c>
      <c r="M81" s="314">
        <v>15.621156211562115</v>
      </c>
      <c r="N81" s="356">
        <v>115</v>
      </c>
      <c r="O81" s="314">
        <v>14.838709677419354</v>
      </c>
      <c r="P81" s="315">
        <v>89</v>
      </c>
      <c r="Q81" s="316">
        <v>12.732474964234621</v>
      </c>
      <c r="R81" s="315">
        <v>67</v>
      </c>
      <c r="S81" s="316">
        <v>12.316176470588236</v>
      </c>
      <c r="T81" s="315">
        <v>46</v>
      </c>
      <c r="U81" s="316">
        <v>12.742382271468143</v>
      </c>
      <c r="V81" s="452"/>
      <c r="W81" s="452"/>
      <c r="X81" s="452"/>
      <c r="Y81" s="452"/>
      <c r="Z81" s="452"/>
      <c r="AA81" s="452"/>
      <c r="AB81" s="452"/>
      <c r="AC81" s="452"/>
      <c r="AD81" s="452"/>
    </row>
    <row r="82" spans="1:30" s="2" customFormat="1" ht="20.100000000000001" customHeight="1">
      <c r="A82" s="311"/>
      <c r="B82" s="311"/>
      <c r="C82" s="452"/>
      <c r="D82" s="311" t="s">
        <v>1959</v>
      </c>
      <c r="E82" s="452"/>
      <c r="F82" s="531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356"/>
      <c r="U82" s="314"/>
      <c r="V82" s="452"/>
      <c r="W82" s="452"/>
      <c r="X82" s="452"/>
      <c r="Y82" s="452"/>
      <c r="Z82" s="452"/>
      <c r="AA82" s="452"/>
      <c r="AB82" s="452"/>
      <c r="AC82" s="452"/>
      <c r="AD82" s="452"/>
    </row>
    <row r="83" spans="1:30" s="2" customFormat="1" ht="20.100000000000001" customHeight="1">
      <c r="A83" s="311"/>
      <c r="B83" s="311"/>
      <c r="C83" s="452"/>
      <c r="D83" s="311" t="s">
        <v>1960</v>
      </c>
      <c r="E83" s="452"/>
      <c r="F83" s="531"/>
      <c r="G83" s="314"/>
      <c r="H83" s="356"/>
      <c r="I83" s="314"/>
      <c r="J83" s="356"/>
      <c r="K83" s="314"/>
      <c r="L83" s="356"/>
      <c r="M83" s="314"/>
      <c r="N83" s="356"/>
      <c r="O83" s="314"/>
      <c r="P83" s="356"/>
      <c r="Q83" s="314"/>
      <c r="R83" s="356"/>
      <c r="S83" s="314"/>
      <c r="T83" s="356"/>
      <c r="U83" s="314"/>
      <c r="V83" s="452"/>
      <c r="W83" s="452"/>
      <c r="X83" s="452"/>
      <c r="Y83" s="452"/>
      <c r="Z83" s="452"/>
      <c r="AA83" s="452"/>
      <c r="AB83" s="452"/>
      <c r="AC83" s="452"/>
      <c r="AD83" s="452"/>
    </row>
    <row r="84" spans="1:30" s="2" customFormat="1" ht="20.100000000000001" customHeight="1">
      <c r="A84" s="374" t="s">
        <v>2973</v>
      </c>
      <c r="B84" s="374" t="s">
        <v>1741</v>
      </c>
      <c r="C84" s="358" t="s">
        <v>2970</v>
      </c>
      <c r="D84" s="374" t="s">
        <v>2027</v>
      </c>
      <c r="E84" s="358" t="s">
        <v>9038</v>
      </c>
      <c r="F84" s="443">
        <v>3</v>
      </c>
      <c r="G84" s="444">
        <v>0.6</v>
      </c>
      <c r="H84" s="443">
        <v>1</v>
      </c>
      <c r="I84" s="444">
        <v>0.22831050228310501</v>
      </c>
      <c r="J84" s="443">
        <v>3</v>
      </c>
      <c r="K84" s="444">
        <f>J84/398*100</f>
        <v>0.75376884422110546</v>
      </c>
      <c r="L84" s="443">
        <v>3</v>
      </c>
      <c r="M84" s="444">
        <v>0.8310249307479225</v>
      </c>
      <c r="N84" s="443">
        <v>1</v>
      </c>
      <c r="O84" s="444">
        <v>0.29585798816568049</v>
      </c>
      <c r="P84" s="471">
        <v>3</v>
      </c>
      <c r="Q84" s="465">
        <v>0.970873786407767</v>
      </c>
      <c r="R84" s="471">
        <v>1</v>
      </c>
      <c r="S84" s="465">
        <v>0.41493775933609961</v>
      </c>
      <c r="T84" s="443"/>
      <c r="U84" s="444"/>
      <c r="V84" s="358" t="s">
        <v>8114</v>
      </c>
      <c r="W84" s="358" t="s">
        <v>8114</v>
      </c>
      <c r="X84" s="358" t="s">
        <v>8114</v>
      </c>
      <c r="Y84" s="358" t="s">
        <v>8114</v>
      </c>
      <c r="Z84" s="358" t="s">
        <v>8114</v>
      </c>
      <c r="AA84" s="358" t="s">
        <v>8114</v>
      </c>
      <c r="AB84" s="358" t="s">
        <v>8114</v>
      </c>
      <c r="AC84" s="358" t="s">
        <v>8114</v>
      </c>
      <c r="AD84" s="358"/>
    </row>
    <row r="85" spans="1:30" s="2" customFormat="1" ht="20.100000000000001" customHeight="1">
      <c r="A85" s="311"/>
      <c r="B85" s="311"/>
      <c r="C85" s="452"/>
      <c r="D85" s="311" t="s">
        <v>2028</v>
      </c>
      <c r="E85" s="452"/>
      <c r="F85" s="531">
        <v>20</v>
      </c>
      <c r="G85" s="314">
        <v>4.3</v>
      </c>
      <c r="H85" s="356">
        <v>18</v>
      </c>
      <c r="I85" s="314">
        <v>4.1095890410958908</v>
      </c>
      <c r="J85" s="356">
        <v>13</v>
      </c>
      <c r="K85" s="314">
        <f t="shared" ref="K85:K101" si="2">J85/398*100</f>
        <v>3.2663316582914574</v>
      </c>
      <c r="L85" s="356">
        <v>16</v>
      </c>
      <c r="M85" s="314">
        <v>4.43213296398892</v>
      </c>
      <c r="N85" s="356">
        <v>22</v>
      </c>
      <c r="O85" s="314">
        <v>6.5088757396449708</v>
      </c>
      <c r="P85" s="315">
        <v>20</v>
      </c>
      <c r="Q85" s="316">
        <v>6.4724919093851137</v>
      </c>
      <c r="R85" s="315">
        <v>21</v>
      </c>
      <c r="S85" s="316">
        <v>8.7136929460580905</v>
      </c>
      <c r="T85" s="315">
        <v>9</v>
      </c>
      <c r="U85" s="316">
        <v>6.4748201438848918</v>
      </c>
      <c r="V85" s="452"/>
      <c r="W85" s="452"/>
      <c r="X85" s="452"/>
      <c r="Y85" s="452"/>
      <c r="Z85" s="452"/>
      <c r="AA85" s="452"/>
      <c r="AB85" s="452"/>
      <c r="AC85" s="452"/>
      <c r="AD85" s="452"/>
    </row>
    <row r="86" spans="1:30" s="2" customFormat="1" ht="20.100000000000001" customHeight="1">
      <c r="A86" s="311"/>
      <c r="B86" s="311"/>
      <c r="C86" s="452"/>
      <c r="D86" s="311" t="s">
        <v>2029</v>
      </c>
      <c r="E86" s="452"/>
      <c r="F86" s="531">
        <v>12</v>
      </c>
      <c r="G86" s="314">
        <v>2.6</v>
      </c>
      <c r="H86" s="356">
        <v>12</v>
      </c>
      <c r="I86" s="314">
        <v>2.7397260273972601</v>
      </c>
      <c r="J86" s="356">
        <v>9</v>
      </c>
      <c r="K86" s="314">
        <f t="shared" si="2"/>
        <v>2.2613065326633168</v>
      </c>
      <c r="L86" s="356">
        <v>12</v>
      </c>
      <c r="M86" s="314">
        <v>3.32409972299169</v>
      </c>
      <c r="N86" s="356">
        <v>11</v>
      </c>
      <c r="O86" s="314">
        <v>3.2544378698224854</v>
      </c>
      <c r="P86" s="315">
        <v>10</v>
      </c>
      <c r="Q86" s="316">
        <v>3.2362459546925568</v>
      </c>
      <c r="R86" s="315">
        <v>13</v>
      </c>
      <c r="S86" s="316">
        <v>5.394190871369295</v>
      </c>
      <c r="T86" s="315">
        <v>2</v>
      </c>
      <c r="U86" s="316">
        <v>1.4388489208633093</v>
      </c>
      <c r="V86" s="452"/>
      <c r="W86" s="452"/>
      <c r="X86" s="452"/>
      <c r="Y86" s="452"/>
      <c r="Z86" s="452"/>
      <c r="AA86" s="452"/>
      <c r="AB86" s="452"/>
      <c r="AC86" s="452"/>
      <c r="AD86" s="452"/>
    </row>
    <row r="87" spans="1:30" s="2" customFormat="1" ht="20.100000000000001" customHeight="1">
      <c r="A87" s="311"/>
      <c r="B87" s="311"/>
      <c r="C87" s="452"/>
      <c r="D87" s="311" t="s">
        <v>2030</v>
      </c>
      <c r="E87" s="452"/>
      <c r="F87" s="531">
        <v>3</v>
      </c>
      <c r="G87" s="314">
        <v>0.6</v>
      </c>
      <c r="H87" s="356">
        <v>3</v>
      </c>
      <c r="I87" s="314">
        <v>0.68493150684931503</v>
      </c>
      <c r="J87" s="356">
        <v>3</v>
      </c>
      <c r="K87" s="314">
        <f t="shared" si="2"/>
        <v>0.75376884422110546</v>
      </c>
      <c r="L87" s="356">
        <v>4</v>
      </c>
      <c r="M87" s="314">
        <v>1.10803324099723</v>
      </c>
      <c r="N87" s="356">
        <v>6</v>
      </c>
      <c r="O87" s="314">
        <v>1.7751479289940828</v>
      </c>
      <c r="P87" s="315">
        <v>10</v>
      </c>
      <c r="Q87" s="316">
        <v>3.2362459546925568</v>
      </c>
      <c r="R87" s="315">
        <v>9</v>
      </c>
      <c r="S87" s="316">
        <v>3.7344398340248963</v>
      </c>
      <c r="T87" s="315">
        <v>4</v>
      </c>
      <c r="U87" s="316">
        <v>2.8776978417266186</v>
      </c>
      <c r="V87" s="452"/>
      <c r="W87" s="452"/>
      <c r="X87" s="452"/>
      <c r="Y87" s="452"/>
      <c r="Z87" s="452"/>
      <c r="AA87" s="452"/>
      <c r="AB87" s="452"/>
      <c r="AC87" s="452"/>
      <c r="AD87" s="452"/>
    </row>
    <row r="88" spans="1:30" s="2" customFormat="1" ht="20.100000000000001" customHeight="1">
      <c r="A88" s="311"/>
      <c r="B88" s="311"/>
      <c r="C88" s="452"/>
      <c r="D88" s="311" t="s">
        <v>2031</v>
      </c>
      <c r="E88" s="452"/>
      <c r="F88" s="531">
        <v>12</v>
      </c>
      <c r="G88" s="314">
        <v>2.6</v>
      </c>
      <c r="H88" s="356">
        <v>15</v>
      </c>
      <c r="I88" s="314">
        <v>3.4246575342465753</v>
      </c>
      <c r="J88" s="356">
        <v>7</v>
      </c>
      <c r="K88" s="314">
        <f t="shared" si="2"/>
        <v>1.7587939698492463</v>
      </c>
      <c r="L88" s="356">
        <v>12</v>
      </c>
      <c r="M88" s="314">
        <v>3.32409972299169</v>
      </c>
      <c r="N88" s="356">
        <v>12</v>
      </c>
      <c r="O88" s="314">
        <v>3.5502958579881656</v>
      </c>
      <c r="P88" s="315">
        <v>8</v>
      </c>
      <c r="Q88" s="316">
        <v>2.5889967637540452</v>
      </c>
      <c r="R88" s="315">
        <v>7</v>
      </c>
      <c r="S88" s="316">
        <v>2.904564315352697</v>
      </c>
      <c r="T88" s="315">
        <v>3</v>
      </c>
      <c r="U88" s="316">
        <v>2.1582733812949639</v>
      </c>
      <c r="V88" s="452"/>
      <c r="W88" s="452"/>
      <c r="X88" s="452"/>
      <c r="Y88" s="452"/>
      <c r="Z88" s="452"/>
      <c r="AA88" s="452"/>
      <c r="AB88" s="452"/>
      <c r="AC88" s="452"/>
      <c r="AD88" s="452"/>
    </row>
    <row r="89" spans="1:30" s="2" customFormat="1" ht="20.100000000000001" customHeight="1">
      <c r="A89" s="311"/>
      <c r="B89" s="311"/>
      <c r="C89" s="452"/>
      <c r="D89" s="311" t="s">
        <v>2032</v>
      </c>
      <c r="E89" s="452"/>
      <c r="F89" s="531">
        <v>4</v>
      </c>
      <c r="G89" s="314">
        <v>0.9</v>
      </c>
      <c r="H89" s="356">
        <v>3</v>
      </c>
      <c r="I89" s="314">
        <v>0.68493150684931503</v>
      </c>
      <c r="J89" s="356">
        <v>6</v>
      </c>
      <c r="K89" s="314">
        <f t="shared" si="2"/>
        <v>1.5075376884422109</v>
      </c>
      <c r="L89" s="356">
        <v>4</v>
      </c>
      <c r="M89" s="314">
        <v>1.10803324099723</v>
      </c>
      <c r="N89" s="356">
        <v>3</v>
      </c>
      <c r="O89" s="314">
        <v>0.8875739644970414</v>
      </c>
      <c r="P89" s="315">
        <v>3</v>
      </c>
      <c r="Q89" s="316">
        <v>0.970873786407767</v>
      </c>
      <c r="R89" s="315">
        <v>1</v>
      </c>
      <c r="S89" s="316">
        <v>0.41493775933609961</v>
      </c>
      <c r="T89" s="315">
        <v>2</v>
      </c>
      <c r="U89" s="316">
        <v>1.4388489208633093</v>
      </c>
      <c r="V89" s="452"/>
      <c r="W89" s="452"/>
      <c r="X89" s="452"/>
      <c r="Y89" s="452"/>
      <c r="Z89" s="452"/>
      <c r="AA89" s="452"/>
      <c r="AB89" s="452"/>
      <c r="AC89" s="452"/>
      <c r="AD89" s="452"/>
    </row>
    <row r="90" spans="1:30" s="2" customFormat="1" ht="20.100000000000001" customHeight="1">
      <c r="A90" s="311"/>
      <c r="B90" s="311"/>
      <c r="C90" s="452"/>
      <c r="D90" s="311" t="s">
        <v>2033</v>
      </c>
      <c r="E90" s="452"/>
      <c r="F90" s="531">
        <v>74</v>
      </c>
      <c r="G90" s="314">
        <v>15.9</v>
      </c>
      <c r="H90" s="356">
        <v>68</v>
      </c>
      <c r="I90" s="314">
        <v>15.525114155251142</v>
      </c>
      <c r="J90" s="356">
        <v>59</v>
      </c>
      <c r="K90" s="314">
        <f t="shared" si="2"/>
        <v>14.824120603015075</v>
      </c>
      <c r="L90" s="356">
        <v>48</v>
      </c>
      <c r="M90" s="314">
        <v>13.29639889196676</v>
      </c>
      <c r="N90" s="356">
        <v>34</v>
      </c>
      <c r="O90" s="314">
        <v>10.059171597633137</v>
      </c>
      <c r="P90" s="315">
        <v>32</v>
      </c>
      <c r="Q90" s="316">
        <v>10.355987055016181</v>
      </c>
      <c r="R90" s="315">
        <v>30</v>
      </c>
      <c r="S90" s="316">
        <v>12.448132780082988</v>
      </c>
      <c r="T90" s="315">
        <v>18</v>
      </c>
      <c r="U90" s="316">
        <v>12.949640287769784</v>
      </c>
      <c r="V90" s="452"/>
      <c r="W90" s="452"/>
      <c r="X90" s="452"/>
      <c r="Y90" s="452"/>
      <c r="Z90" s="452"/>
      <c r="AA90" s="452"/>
      <c r="AB90" s="452"/>
      <c r="AC90" s="452"/>
      <c r="AD90" s="452"/>
    </row>
    <row r="91" spans="1:30" s="2" customFormat="1" ht="20.100000000000001" customHeight="1">
      <c r="A91" s="311"/>
      <c r="B91" s="311"/>
      <c r="C91" s="452"/>
      <c r="D91" s="311" t="s">
        <v>2034</v>
      </c>
      <c r="E91" s="452"/>
      <c r="F91" s="531">
        <v>35</v>
      </c>
      <c r="G91" s="314">
        <v>7.5</v>
      </c>
      <c r="H91" s="356">
        <v>37</v>
      </c>
      <c r="I91" s="314">
        <v>8.4474885844748862</v>
      </c>
      <c r="J91" s="356">
        <v>34</v>
      </c>
      <c r="K91" s="314">
        <f t="shared" si="2"/>
        <v>8.5427135678391952</v>
      </c>
      <c r="L91" s="356">
        <v>37</v>
      </c>
      <c r="M91" s="314">
        <v>10.249307479224377</v>
      </c>
      <c r="N91" s="356">
        <v>31</v>
      </c>
      <c r="O91" s="314">
        <v>9.1715976331360949</v>
      </c>
      <c r="P91" s="315">
        <v>24</v>
      </c>
      <c r="Q91" s="316">
        <v>7.766990291262136</v>
      </c>
      <c r="R91" s="315">
        <v>16</v>
      </c>
      <c r="S91" s="316">
        <v>6.6390041493775938</v>
      </c>
      <c r="T91" s="315">
        <v>8</v>
      </c>
      <c r="U91" s="316">
        <v>5.7553956834532372</v>
      </c>
      <c r="V91" s="452"/>
      <c r="W91" s="452"/>
      <c r="X91" s="452"/>
      <c r="Y91" s="452"/>
      <c r="Z91" s="452"/>
      <c r="AA91" s="452"/>
      <c r="AB91" s="452"/>
      <c r="AC91" s="452"/>
      <c r="AD91" s="452"/>
    </row>
    <row r="92" spans="1:30" s="2" customFormat="1" ht="20.100000000000001" customHeight="1">
      <c r="A92" s="311"/>
      <c r="B92" s="311"/>
      <c r="C92" s="452"/>
      <c r="D92" s="311" t="s">
        <v>2035</v>
      </c>
      <c r="E92" s="452"/>
      <c r="F92" s="531">
        <v>36</v>
      </c>
      <c r="G92" s="314">
        <v>7.7</v>
      </c>
      <c r="H92" s="356">
        <v>31</v>
      </c>
      <c r="I92" s="314">
        <v>7.0776255707762559</v>
      </c>
      <c r="J92" s="356">
        <v>34</v>
      </c>
      <c r="K92" s="314">
        <f t="shared" si="2"/>
        <v>8.5427135678391952</v>
      </c>
      <c r="L92" s="356">
        <v>32</v>
      </c>
      <c r="M92" s="314">
        <v>8.86426592797784</v>
      </c>
      <c r="N92" s="356">
        <v>32</v>
      </c>
      <c r="O92" s="314">
        <v>9.4674556213017755</v>
      </c>
      <c r="P92" s="315">
        <v>22</v>
      </c>
      <c r="Q92" s="316">
        <v>7.1197411003236244</v>
      </c>
      <c r="R92" s="315">
        <v>22</v>
      </c>
      <c r="S92" s="316">
        <v>9.1286307053941904</v>
      </c>
      <c r="T92" s="315">
        <v>14</v>
      </c>
      <c r="U92" s="316">
        <v>10.071942446043165</v>
      </c>
      <c r="V92" s="452"/>
      <c r="W92" s="452"/>
      <c r="X92" s="452"/>
      <c r="Y92" s="452"/>
      <c r="Z92" s="452"/>
      <c r="AA92" s="452"/>
      <c r="AB92" s="452"/>
      <c r="AC92" s="452"/>
      <c r="AD92" s="452"/>
    </row>
    <row r="93" spans="1:30" s="2" customFormat="1" ht="20.100000000000001" customHeight="1">
      <c r="A93" s="311"/>
      <c r="B93" s="311"/>
      <c r="C93" s="452"/>
      <c r="D93" s="311" t="s">
        <v>9145</v>
      </c>
      <c r="E93" s="452"/>
      <c r="F93" s="531">
        <v>6</v>
      </c>
      <c r="G93" s="314">
        <v>1.3</v>
      </c>
      <c r="H93" s="356">
        <v>4</v>
      </c>
      <c r="I93" s="314">
        <v>0.91324200913242004</v>
      </c>
      <c r="J93" s="356">
        <v>5</v>
      </c>
      <c r="K93" s="314">
        <f t="shared" si="2"/>
        <v>1.256281407035176</v>
      </c>
      <c r="L93" s="356">
        <v>3</v>
      </c>
      <c r="M93" s="314">
        <v>0.8310249307479225</v>
      </c>
      <c r="N93" s="356">
        <v>1</v>
      </c>
      <c r="O93" s="314">
        <v>0.29585798816568049</v>
      </c>
      <c r="P93" s="315">
        <v>2</v>
      </c>
      <c r="Q93" s="316">
        <v>0.6472491909385113</v>
      </c>
      <c r="R93" s="315">
        <v>1</v>
      </c>
      <c r="S93" s="316">
        <v>0.41493775933609961</v>
      </c>
      <c r="T93" s="315">
        <v>3</v>
      </c>
      <c r="U93" s="316">
        <v>2.1582733812949639</v>
      </c>
      <c r="V93" s="452"/>
      <c r="W93" s="452"/>
      <c r="X93" s="452"/>
      <c r="Y93" s="452"/>
      <c r="Z93" s="452"/>
      <c r="AA93" s="452"/>
      <c r="AB93" s="452"/>
      <c r="AC93" s="452"/>
      <c r="AD93" s="452"/>
    </row>
    <row r="94" spans="1:30" s="2" customFormat="1" ht="20.100000000000001" customHeight="1">
      <c r="A94" s="311"/>
      <c r="B94" s="311"/>
      <c r="C94" s="452"/>
      <c r="D94" s="311" t="s">
        <v>9146</v>
      </c>
      <c r="E94" s="452"/>
      <c r="F94" s="531">
        <v>16</v>
      </c>
      <c r="G94" s="314">
        <v>3.4</v>
      </c>
      <c r="H94" s="356">
        <v>15</v>
      </c>
      <c r="I94" s="314">
        <v>3.4246575342465753</v>
      </c>
      <c r="J94" s="356">
        <v>12</v>
      </c>
      <c r="K94" s="314">
        <f t="shared" si="2"/>
        <v>3.0150753768844218</v>
      </c>
      <c r="L94" s="356">
        <v>16</v>
      </c>
      <c r="M94" s="314">
        <v>4.43213296398892</v>
      </c>
      <c r="N94" s="356">
        <v>13</v>
      </c>
      <c r="O94" s="314">
        <v>3.8461538461538463</v>
      </c>
      <c r="P94" s="315">
        <v>10</v>
      </c>
      <c r="Q94" s="316">
        <v>3.2362459546925568</v>
      </c>
      <c r="R94" s="315">
        <v>5</v>
      </c>
      <c r="S94" s="316">
        <v>2.0746887966804981</v>
      </c>
      <c r="T94" s="315">
        <v>5</v>
      </c>
      <c r="U94" s="316">
        <v>3.5971223021582732</v>
      </c>
      <c r="V94" s="452"/>
      <c r="W94" s="452"/>
      <c r="X94" s="452"/>
      <c r="Y94" s="452"/>
      <c r="Z94" s="452"/>
      <c r="AA94" s="452"/>
      <c r="AB94" s="452"/>
      <c r="AC94" s="452"/>
      <c r="AD94" s="452"/>
    </row>
    <row r="95" spans="1:30" s="2" customFormat="1" ht="20.100000000000001" customHeight="1">
      <c r="A95" s="311"/>
      <c r="B95" s="311"/>
      <c r="C95" s="452"/>
      <c r="D95" s="311" t="s">
        <v>9147</v>
      </c>
      <c r="E95" s="452"/>
      <c r="F95" s="531">
        <v>19</v>
      </c>
      <c r="G95" s="314">
        <v>4.0999999999999996</v>
      </c>
      <c r="H95" s="356">
        <v>18</v>
      </c>
      <c r="I95" s="314">
        <v>4.1095890410958908</v>
      </c>
      <c r="J95" s="356">
        <v>21</v>
      </c>
      <c r="K95" s="314">
        <f t="shared" si="2"/>
        <v>5.2763819095477382</v>
      </c>
      <c r="L95" s="356">
        <v>9</v>
      </c>
      <c r="M95" s="314">
        <v>2.4930747922437675</v>
      </c>
      <c r="N95" s="356">
        <v>10</v>
      </c>
      <c r="O95" s="314">
        <v>2.9585798816568047</v>
      </c>
      <c r="P95" s="315">
        <v>9</v>
      </c>
      <c r="Q95" s="316">
        <v>2.912621359223301</v>
      </c>
      <c r="R95" s="315">
        <v>7</v>
      </c>
      <c r="S95" s="316">
        <v>2.904564315352697</v>
      </c>
      <c r="T95" s="315">
        <v>5</v>
      </c>
      <c r="U95" s="316">
        <v>3.5971223021582732</v>
      </c>
      <c r="V95" s="452"/>
      <c r="W95" s="452"/>
      <c r="X95" s="452"/>
      <c r="Y95" s="452"/>
      <c r="Z95" s="452"/>
      <c r="AA95" s="452"/>
      <c r="AB95" s="452"/>
      <c r="AC95" s="452"/>
      <c r="AD95" s="452"/>
    </row>
    <row r="96" spans="1:30" s="2" customFormat="1" ht="20.100000000000001" customHeight="1">
      <c r="A96" s="311"/>
      <c r="B96" s="311"/>
      <c r="C96" s="452"/>
      <c r="D96" s="311" t="s">
        <v>9148</v>
      </c>
      <c r="E96" s="452"/>
      <c r="F96" s="531">
        <v>19</v>
      </c>
      <c r="G96" s="314">
        <v>4.0999999999999996</v>
      </c>
      <c r="H96" s="356">
        <v>16</v>
      </c>
      <c r="I96" s="314">
        <v>3.6529680365296802</v>
      </c>
      <c r="J96" s="356">
        <v>15</v>
      </c>
      <c r="K96" s="314">
        <f t="shared" si="2"/>
        <v>3.7688442211055273</v>
      </c>
      <c r="L96" s="356">
        <v>19</v>
      </c>
      <c r="M96" s="314">
        <v>5.2631578947368416</v>
      </c>
      <c r="N96" s="356">
        <v>18</v>
      </c>
      <c r="O96" s="314">
        <v>5.3254437869822482</v>
      </c>
      <c r="P96" s="315">
        <v>25</v>
      </c>
      <c r="Q96" s="316">
        <v>8.090614886731391</v>
      </c>
      <c r="R96" s="315">
        <v>13</v>
      </c>
      <c r="S96" s="316">
        <v>5.394190871369295</v>
      </c>
      <c r="T96" s="315">
        <v>9</v>
      </c>
      <c r="U96" s="316">
        <v>6.4748201438848918</v>
      </c>
      <c r="V96" s="452"/>
      <c r="W96" s="452"/>
      <c r="X96" s="452"/>
      <c r="Y96" s="452"/>
      <c r="Z96" s="452"/>
      <c r="AA96" s="452"/>
      <c r="AB96" s="452"/>
      <c r="AC96" s="452"/>
      <c r="AD96" s="452"/>
    </row>
    <row r="97" spans="1:30" s="2" customFormat="1" ht="20.100000000000001" customHeight="1">
      <c r="A97" s="311"/>
      <c r="B97" s="311"/>
      <c r="C97" s="452"/>
      <c r="D97" s="311" t="s">
        <v>9149</v>
      </c>
      <c r="E97" s="452"/>
      <c r="F97" s="531">
        <v>9</v>
      </c>
      <c r="G97" s="314">
        <v>1.9</v>
      </c>
      <c r="H97" s="356">
        <v>6</v>
      </c>
      <c r="I97" s="314">
        <v>1.3698630136986301</v>
      </c>
      <c r="J97" s="356">
        <v>8</v>
      </c>
      <c r="K97" s="314">
        <f t="shared" si="2"/>
        <v>2.0100502512562812</v>
      </c>
      <c r="L97" s="356">
        <v>6</v>
      </c>
      <c r="M97" s="314">
        <v>1.662049861495845</v>
      </c>
      <c r="N97" s="356">
        <v>6</v>
      </c>
      <c r="O97" s="314">
        <v>1.7751479289940828</v>
      </c>
      <c r="P97" s="315">
        <v>7</v>
      </c>
      <c r="Q97" s="316">
        <v>2.2653721682847898</v>
      </c>
      <c r="R97" s="315">
        <v>4</v>
      </c>
      <c r="S97" s="316">
        <v>1.6597510373443984</v>
      </c>
      <c r="T97" s="315">
        <v>1</v>
      </c>
      <c r="U97" s="316">
        <v>0.71942446043165464</v>
      </c>
      <c r="V97" s="452"/>
      <c r="W97" s="452"/>
      <c r="X97" s="452"/>
      <c r="Y97" s="452"/>
      <c r="Z97" s="452"/>
      <c r="AA97" s="452"/>
      <c r="AB97" s="452"/>
      <c r="AC97" s="452"/>
      <c r="AD97" s="452"/>
    </row>
    <row r="98" spans="1:30" s="2" customFormat="1" ht="20.100000000000001" customHeight="1">
      <c r="A98" s="311"/>
      <c r="B98" s="311"/>
      <c r="C98" s="452"/>
      <c r="D98" s="311" t="s">
        <v>9150</v>
      </c>
      <c r="E98" s="452"/>
      <c r="F98" s="531">
        <v>22</v>
      </c>
      <c r="G98" s="314">
        <v>4.7</v>
      </c>
      <c r="H98" s="356">
        <v>20</v>
      </c>
      <c r="I98" s="314">
        <v>4.5662100456621006</v>
      </c>
      <c r="J98" s="356">
        <v>13</v>
      </c>
      <c r="K98" s="314">
        <f t="shared" si="2"/>
        <v>3.2663316582914574</v>
      </c>
      <c r="L98" s="356">
        <v>13</v>
      </c>
      <c r="M98" s="314">
        <v>3.6011080332409975</v>
      </c>
      <c r="N98" s="356">
        <v>21</v>
      </c>
      <c r="O98" s="314">
        <v>6.2130177514792901</v>
      </c>
      <c r="P98" s="315">
        <v>15</v>
      </c>
      <c r="Q98" s="316">
        <v>4.8543689320388346</v>
      </c>
      <c r="R98" s="315">
        <v>10</v>
      </c>
      <c r="S98" s="316">
        <v>4.1493775933609962</v>
      </c>
      <c r="T98" s="315">
        <v>7</v>
      </c>
      <c r="U98" s="316">
        <v>5.0359712230215825</v>
      </c>
      <c r="V98" s="452"/>
      <c r="W98" s="452"/>
      <c r="X98" s="452"/>
      <c r="Y98" s="452"/>
      <c r="Z98" s="452"/>
      <c r="AA98" s="452"/>
      <c r="AB98" s="452"/>
      <c r="AC98" s="452"/>
      <c r="AD98" s="452"/>
    </row>
    <row r="99" spans="1:30" s="2" customFormat="1" ht="20.100000000000001" customHeight="1">
      <c r="A99" s="311"/>
      <c r="B99" s="311"/>
      <c r="C99" s="452"/>
      <c r="D99" s="311" t="s">
        <v>9151</v>
      </c>
      <c r="E99" s="452"/>
      <c r="F99" s="531">
        <v>32</v>
      </c>
      <c r="G99" s="314">
        <v>6.9</v>
      </c>
      <c r="H99" s="356">
        <v>25</v>
      </c>
      <c r="I99" s="314">
        <v>5.7077625570776256</v>
      </c>
      <c r="J99" s="356">
        <v>22</v>
      </c>
      <c r="K99" s="314">
        <f t="shared" si="2"/>
        <v>5.5276381909547743</v>
      </c>
      <c r="L99" s="356">
        <v>24</v>
      </c>
      <c r="M99" s="314">
        <v>6.64819944598338</v>
      </c>
      <c r="N99" s="356">
        <v>19</v>
      </c>
      <c r="O99" s="314">
        <v>5.6213017751479288</v>
      </c>
      <c r="P99" s="315">
        <v>15</v>
      </c>
      <c r="Q99" s="316">
        <v>4.8543689320388346</v>
      </c>
      <c r="R99" s="315">
        <v>15</v>
      </c>
      <c r="S99" s="316">
        <v>6.2240663900414939</v>
      </c>
      <c r="T99" s="315">
        <v>11</v>
      </c>
      <c r="U99" s="316">
        <v>7.9136690647482011</v>
      </c>
      <c r="V99" s="452"/>
      <c r="W99" s="452"/>
      <c r="X99" s="452"/>
      <c r="Y99" s="452"/>
      <c r="Z99" s="452"/>
      <c r="AA99" s="452"/>
      <c r="AB99" s="452"/>
      <c r="AC99" s="452"/>
      <c r="AD99" s="452"/>
    </row>
    <row r="100" spans="1:30" s="2" customFormat="1" ht="20.100000000000001" customHeight="1">
      <c r="A100" s="311"/>
      <c r="B100" s="311"/>
      <c r="C100" s="452"/>
      <c r="D100" s="311" t="s">
        <v>9152</v>
      </c>
      <c r="E100" s="452"/>
      <c r="F100" s="531">
        <v>42</v>
      </c>
      <c r="G100" s="314">
        <v>9</v>
      </c>
      <c r="H100" s="356">
        <v>42</v>
      </c>
      <c r="I100" s="314">
        <v>9.5890410958904102</v>
      </c>
      <c r="J100" s="356">
        <v>42</v>
      </c>
      <c r="K100" s="314">
        <f t="shared" si="2"/>
        <v>10.552763819095476</v>
      </c>
      <c r="L100" s="356">
        <v>32</v>
      </c>
      <c r="M100" s="314">
        <v>8.86426592797784</v>
      </c>
      <c r="N100" s="356">
        <v>40</v>
      </c>
      <c r="O100" s="314">
        <v>11.834319526627219</v>
      </c>
      <c r="P100" s="315">
        <v>37</v>
      </c>
      <c r="Q100" s="316">
        <v>11.974110032362459</v>
      </c>
      <c r="R100" s="315">
        <v>31</v>
      </c>
      <c r="S100" s="316">
        <v>12.863070539419088</v>
      </c>
      <c r="T100" s="315">
        <v>19</v>
      </c>
      <c r="U100" s="316">
        <v>13.669064748201439</v>
      </c>
      <c r="V100" s="452"/>
      <c r="W100" s="452"/>
      <c r="X100" s="452"/>
      <c r="Y100" s="452"/>
      <c r="Z100" s="452"/>
      <c r="AA100" s="452"/>
      <c r="AB100" s="452"/>
      <c r="AC100" s="452"/>
      <c r="AD100" s="452"/>
    </row>
    <row r="101" spans="1:30" s="2" customFormat="1" ht="20.100000000000001" customHeight="1">
      <c r="A101" s="311"/>
      <c r="B101" s="311"/>
      <c r="C101" s="452"/>
      <c r="D101" s="311" t="s">
        <v>9153</v>
      </c>
      <c r="E101" s="452"/>
      <c r="F101" s="531">
        <v>101</v>
      </c>
      <c r="G101" s="314">
        <v>21.7</v>
      </c>
      <c r="H101" s="356">
        <v>104</v>
      </c>
      <c r="I101" s="314">
        <v>23.744292237442924</v>
      </c>
      <c r="J101" s="356">
        <v>92</v>
      </c>
      <c r="K101" s="314">
        <f t="shared" si="2"/>
        <v>23.115577889447238</v>
      </c>
      <c r="L101" s="356">
        <v>71</v>
      </c>
      <c r="M101" s="314">
        <v>19.667590027700832</v>
      </c>
      <c r="N101" s="356">
        <v>58</v>
      </c>
      <c r="O101" s="314">
        <v>17.159763313609467</v>
      </c>
      <c r="P101" s="315">
        <v>57</v>
      </c>
      <c r="Q101" s="316">
        <v>18.446601941747574</v>
      </c>
      <c r="R101" s="315">
        <v>35</v>
      </c>
      <c r="S101" s="316">
        <v>14.522821576763485</v>
      </c>
      <c r="T101" s="315">
        <v>19</v>
      </c>
      <c r="U101" s="316">
        <v>13.669064748201439</v>
      </c>
      <c r="V101" s="452"/>
      <c r="W101" s="452"/>
      <c r="X101" s="452"/>
      <c r="Y101" s="452"/>
      <c r="Z101" s="452"/>
      <c r="AA101" s="452"/>
      <c r="AB101" s="452"/>
      <c r="AC101" s="452"/>
      <c r="AD101" s="452"/>
    </row>
    <row r="102" spans="1:30" s="2" customFormat="1" ht="20.100000000000001" customHeight="1">
      <c r="A102" s="311"/>
      <c r="B102" s="311"/>
      <c r="C102" s="452"/>
      <c r="D102" s="311" t="s">
        <v>1959</v>
      </c>
      <c r="E102" s="452"/>
      <c r="F102" s="531"/>
      <c r="G102" s="314"/>
      <c r="H102" s="356"/>
      <c r="I102" s="314"/>
      <c r="J102" s="356"/>
      <c r="K102" s="314"/>
      <c r="L102" s="356"/>
      <c r="M102" s="314"/>
      <c r="N102" s="356"/>
      <c r="O102" s="314"/>
      <c r="P102" s="356"/>
      <c r="Q102" s="314"/>
      <c r="R102" s="356"/>
      <c r="S102" s="314"/>
      <c r="T102" s="356"/>
      <c r="U102" s="314"/>
      <c r="V102" s="452"/>
      <c r="W102" s="452"/>
      <c r="X102" s="452"/>
      <c r="Y102" s="452"/>
      <c r="Z102" s="452"/>
      <c r="AA102" s="452"/>
      <c r="AB102" s="452"/>
      <c r="AC102" s="452"/>
      <c r="AD102" s="452"/>
    </row>
    <row r="103" spans="1:30" s="2" customFormat="1" ht="20.100000000000001" customHeight="1">
      <c r="A103" s="311"/>
      <c r="B103" s="311"/>
      <c r="C103" s="452"/>
      <c r="D103" s="311" t="s">
        <v>1960</v>
      </c>
      <c r="E103" s="452"/>
      <c r="F103" s="531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/>
      <c r="Q103" s="314"/>
      <c r="R103" s="356"/>
      <c r="S103" s="314"/>
      <c r="T103" s="356"/>
      <c r="U103" s="314"/>
      <c r="V103" s="452"/>
      <c r="W103" s="452"/>
      <c r="X103" s="452"/>
      <c r="Y103" s="452"/>
      <c r="Z103" s="452"/>
      <c r="AA103" s="452"/>
      <c r="AB103" s="452"/>
      <c r="AC103" s="452"/>
      <c r="AD103" s="452"/>
    </row>
    <row r="104" spans="1:30" s="2" customFormat="1" ht="20.100000000000001" customHeight="1">
      <c r="A104" s="374" t="s">
        <v>2974</v>
      </c>
      <c r="B104" s="374" t="s">
        <v>1742</v>
      </c>
      <c r="C104" s="358" t="s">
        <v>2970</v>
      </c>
      <c r="D104" s="374" t="s">
        <v>2027</v>
      </c>
      <c r="E104" s="358" t="s">
        <v>9038</v>
      </c>
      <c r="F104" s="443">
        <v>1</v>
      </c>
      <c r="G104" s="444">
        <v>0.5</v>
      </c>
      <c r="H104" s="443">
        <v>1</v>
      </c>
      <c r="I104" s="444">
        <v>0.52356020942408377</v>
      </c>
      <c r="J104" s="443"/>
      <c r="K104" s="444"/>
      <c r="L104" s="443">
        <v>1</v>
      </c>
      <c r="M104" s="444">
        <v>0.68493150684931503</v>
      </c>
      <c r="N104" s="443">
        <v>2</v>
      </c>
      <c r="O104" s="444">
        <v>1.5873015873015872</v>
      </c>
      <c r="P104" s="471">
        <v>2</v>
      </c>
      <c r="Q104" s="465">
        <v>1.7857142857142858</v>
      </c>
      <c r="R104" s="471">
        <v>1</v>
      </c>
      <c r="S104" s="465">
        <v>1.0416666666666667</v>
      </c>
      <c r="T104" s="443"/>
      <c r="U104" s="444"/>
      <c r="V104" s="358" t="s">
        <v>8114</v>
      </c>
      <c r="W104" s="358" t="s">
        <v>8114</v>
      </c>
      <c r="X104" s="358" t="s">
        <v>8114</v>
      </c>
      <c r="Y104" s="358" t="s">
        <v>8114</v>
      </c>
      <c r="Z104" s="358" t="s">
        <v>8114</v>
      </c>
      <c r="AA104" s="358" t="s">
        <v>8114</v>
      </c>
      <c r="AB104" s="358" t="s">
        <v>8114</v>
      </c>
      <c r="AC104" s="358" t="s">
        <v>8114</v>
      </c>
      <c r="AD104" s="358"/>
    </row>
    <row r="105" spans="1:30" s="2" customFormat="1" ht="20.100000000000001" customHeight="1">
      <c r="A105" s="311"/>
      <c r="B105" s="311"/>
      <c r="C105" s="452"/>
      <c r="D105" s="311" t="s">
        <v>2028</v>
      </c>
      <c r="E105" s="452"/>
      <c r="F105" s="531">
        <v>3</v>
      </c>
      <c r="G105" s="314">
        <v>1.4</v>
      </c>
      <c r="H105" s="356">
        <v>5</v>
      </c>
      <c r="I105" s="314">
        <v>2.6178010471204187</v>
      </c>
      <c r="J105" s="356">
        <v>7</v>
      </c>
      <c r="K105" s="314">
        <v>4.2424242424242422</v>
      </c>
      <c r="L105" s="356">
        <v>7</v>
      </c>
      <c r="M105" s="314">
        <v>4.7945205479452051</v>
      </c>
      <c r="N105" s="356">
        <v>4</v>
      </c>
      <c r="O105" s="314">
        <v>3.1746031746031744</v>
      </c>
      <c r="P105" s="315">
        <v>3</v>
      </c>
      <c r="Q105" s="316">
        <v>2.6785714285714284</v>
      </c>
      <c r="R105" s="315">
        <v>5</v>
      </c>
      <c r="S105" s="316">
        <v>5.208333333333333</v>
      </c>
      <c r="T105" s="315">
        <v>2</v>
      </c>
      <c r="U105" s="316">
        <v>4.2553191489361701</v>
      </c>
      <c r="V105" s="452"/>
      <c r="W105" s="452"/>
      <c r="X105" s="452"/>
      <c r="Y105" s="452"/>
      <c r="Z105" s="452"/>
      <c r="AA105" s="452"/>
      <c r="AB105" s="452"/>
      <c r="AC105" s="452"/>
      <c r="AD105" s="452"/>
    </row>
    <row r="106" spans="1:30" s="2" customFormat="1" ht="20.100000000000001" customHeight="1">
      <c r="A106" s="311"/>
      <c r="B106" s="311"/>
      <c r="C106" s="452"/>
      <c r="D106" s="311" t="s">
        <v>2029</v>
      </c>
      <c r="E106" s="452"/>
      <c r="F106" s="531">
        <v>3</v>
      </c>
      <c r="G106" s="314">
        <v>1.4</v>
      </c>
      <c r="H106" s="356">
        <v>5</v>
      </c>
      <c r="I106" s="314">
        <v>2.6178010471204187</v>
      </c>
      <c r="J106" s="356">
        <v>3</v>
      </c>
      <c r="K106" s="314">
        <v>1.8181818181818181</v>
      </c>
      <c r="L106" s="356">
        <v>2</v>
      </c>
      <c r="M106" s="314">
        <v>1.3698630136986301</v>
      </c>
      <c r="N106" s="356">
        <v>3</v>
      </c>
      <c r="O106" s="314">
        <v>2.3809523809523809</v>
      </c>
      <c r="P106" s="315">
        <v>4</v>
      </c>
      <c r="Q106" s="316">
        <v>3.5714285714285716</v>
      </c>
      <c r="R106" s="315">
        <v>1</v>
      </c>
      <c r="S106" s="316">
        <v>1.0416666666666667</v>
      </c>
      <c r="T106" s="315">
        <v>2</v>
      </c>
      <c r="U106" s="316">
        <v>4.2553191489361701</v>
      </c>
      <c r="V106" s="452"/>
      <c r="W106" s="452"/>
      <c r="X106" s="452"/>
      <c r="Y106" s="452"/>
      <c r="Z106" s="452"/>
      <c r="AA106" s="452"/>
      <c r="AB106" s="452"/>
      <c r="AC106" s="452"/>
      <c r="AD106" s="452"/>
    </row>
    <row r="107" spans="1:30" s="2" customFormat="1" ht="20.100000000000001" customHeight="1">
      <c r="A107" s="311"/>
      <c r="B107" s="311"/>
      <c r="C107" s="452"/>
      <c r="D107" s="311" t="s">
        <v>2030</v>
      </c>
      <c r="E107" s="452"/>
      <c r="F107" s="531"/>
      <c r="G107" s="314"/>
      <c r="H107" s="356">
        <v>1</v>
      </c>
      <c r="I107" s="314">
        <v>0.52356020942408377</v>
      </c>
      <c r="J107" s="356">
        <v>2</v>
      </c>
      <c r="K107" s="314">
        <v>1.2121212121212122</v>
      </c>
      <c r="L107" s="356">
        <v>3</v>
      </c>
      <c r="M107" s="314">
        <v>2.054794520547945</v>
      </c>
      <c r="N107" s="356">
        <v>4</v>
      </c>
      <c r="O107" s="314">
        <v>3.1746031746031744</v>
      </c>
      <c r="P107" s="315">
        <v>3</v>
      </c>
      <c r="Q107" s="316">
        <v>2.6785714285714284</v>
      </c>
      <c r="R107" s="315">
        <v>5</v>
      </c>
      <c r="S107" s="316">
        <v>5.208333333333333</v>
      </c>
      <c r="T107" s="315">
        <v>2</v>
      </c>
      <c r="U107" s="316">
        <v>4.2553191489361701</v>
      </c>
      <c r="V107" s="452"/>
      <c r="W107" s="452"/>
      <c r="X107" s="452"/>
      <c r="Y107" s="452"/>
      <c r="Z107" s="452"/>
      <c r="AA107" s="452"/>
      <c r="AB107" s="452"/>
      <c r="AC107" s="452"/>
      <c r="AD107" s="452"/>
    </row>
    <row r="108" spans="1:30" s="2" customFormat="1" ht="20.100000000000001" customHeight="1">
      <c r="A108" s="311"/>
      <c r="B108" s="311"/>
      <c r="C108" s="452"/>
      <c r="D108" s="311" t="s">
        <v>2031</v>
      </c>
      <c r="E108" s="452"/>
      <c r="F108" s="531">
        <v>4</v>
      </c>
      <c r="G108" s="314">
        <v>1.9</v>
      </c>
      <c r="H108" s="356">
        <v>3</v>
      </c>
      <c r="I108" s="314">
        <v>1.5706806282722514</v>
      </c>
      <c r="J108" s="356"/>
      <c r="K108" s="314"/>
      <c r="L108" s="356">
        <v>4</v>
      </c>
      <c r="M108" s="314">
        <v>2.7397260273972601</v>
      </c>
      <c r="N108" s="356">
        <v>2</v>
      </c>
      <c r="O108" s="314">
        <v>1.5873015873015872</v>
      </c>
      <c r="P108" s="356"/>
      <c r="Q108" s="314"/>
      <c r="R108" s="315">
        <v>1</v>
      </c>
      <c r="S108" s="316">
        <v>1.0416666666666667</v>
      </c>
      <c r="T108" s="315">
        <v>1</v>
      </c>
      <c r="U108" s="316">
        <v>2.1276595744680851</v>
      </c>
      <c r="V108" s="452"/>
      <c r="W108" s="452"/>
      <c r="X108" s="452"/>
      <c r="Y108" s="452"/>
      <c r="Z108" s="452"/>
      <c r="AA108" s="452"/>
      <c r="AB108" s="452"/>
      <c r="AC108" s="452"/>
      <c r="AD108" s="452"/>
    </row>
    <row r="109" spans="1:30" s="2" customFormat="1" ht="20.100000000000001" customHeight="1">
      <c r="A109" s="311"/>
      <c r="B109" s="311"/>
      <c r="C109" s="452"/>
      <c r="D109" s="311" t="s">
        <v>2032</v>
      </c>
      <c r="E109" s="452"/>
      <c r="F109" s="531">
        <v>2</v>
      </c>
      <c r="G109" s="314">
        <v>0.9</v>
      </c>
      <c r="H109" s="356">
        <v>5</v>
      </c>
      <c r="I109" s="314">
        <v>2.6178010471204187</v>
      </c>
      <c r="J109" s="356">
        <v>2</v>
      </c>
      <c r="K109" s="314">
        <v>1.2121212121212122</v>
      </c>
      <c r="L109" s="356">
        <v>2</v>
      </c>
      <c r="M109" s="314">
        <v>1.3698630136986301</v>
      </c>
      <c r="N109" s="356">
        <v>1</v>
      </c>
      <c r="O109" s="314">
        <v>0.79365079365079361</v>
      </c>
      <c r="P109" s="356"/>
      <c r="Q109" s="314"/>
      <c r="R109" s="315">
        <v>2</v>
      </c>
      <c r="S109" s="316">
        <v>2.0833333333333335</v>
      </c>
      <c r="T109" s="356"/>
      <c r="U109" s="314"/>
      <c r="V109" s="452"/>
      <c r="W109" s="452"/>
      <c r="X109" s="452"/>
      <c r="Y109" s="452"/>
      <c r="Z109" s="452"/>
      <c r="AA109" s="452"/>
      <c r="AB109" s="452"/>
      <c r="AC109" s="452"/>
      <c r="AD109" s="452"/>
    </row>
    <row r="110" spans="1:30" s="2" customFormat="1" ht="20.100000000000001" customHeight="1">
      <c r="A110" s="311"/>
      <c r="B110" s="311"/>
      <c r="C110" s="452"/>
      <c r="D110" s="311" t="s">
        <v>2033</v>
      </c>
      <c r="E110" s="452"/>
      <c r="F110" s="531">
        <v>10</v>
      </c>
      <c r="G110" s="314">
        <v>4.7</v>
      </c>
      <c r="H110" s="356">
        <v>8</v>
      </c>
      <c r="I110" s="314">
        <v>4.1884816753926701</v>
      </c>
      <c r="J110" s="356">
        <v>5</v>
      </c>
      <c r="K110" s="314">
        <v>3.0303030303030303</v>
      </c>
      <c r="L110" s="356">
        <v>4</v>
      </c>
      <c r="M110" s="314">
        <v>2.7397260273972601</v>
      </c>
      <c r="N110" s="356">
        <v>4</v>
      </c>
      <c r="O110" s="314">
        <v>3.1746031746031744</v>
      </c>
      <c r="P110" s="315">
        <v>6</v>
      </c>
      <c r="Q110" s="316">
        <v>5.3571428571428568</v>
      </c>
      <c r="R110" s="315">
        <v>3</v>
      </c>
      <c r="S110" s="316">
        <v>3.125</v>
      </c>
      <c r="T110" s="315">
        <v>3</v>
      </c>
      <c r="U110" s="316">
        <v>6.3829787234042552</v>
      </c>
      <c r="V110" s="452"/>
      <c r="W110" s="452"/>
      <c r="X110" s="452"/>
      <c r="Y110" s="452"/>
      <c r="Z110" s="452"/>
      <c r="AA110" s="452"/>
      <c r="AB110" s="452"/>
      <c r="AC110" s="452"/>
      <c r="AD110" s="452"/>
    </row>
    <row r="111" spans="1:30" s="2" customFormat="1" ht="20.100000000000001" customHeight="1">
      <c r="A111" s="311"/>
      <c r="B111" s="311"/>
      <c r="C111" s="452"/>
      <c r="D111" s="311" t="s">
        <v>2034</v>
      </c>
      <c r="E111" s="452"/>
      <c r="F111" s="531">
        <v>11</v>
      </c>
      <c r="G111" s="314">
        <v>5.2</v>
      </c>
      <c r="H111" s="356">
        <v>12</v>
      </c>
      <c r="I111" s="314">
        <v>6.2827225130890056</v>
      </c>
      <c r="J111" s="356">
        <v>10</v>
      </c>
      <c r="K111" s="314">
        <v>6.0606060606060606</v>
      </c>
      <c r="L111" s="356">
        <v>9</v>
      </c>
      <c r="M111" s="314">
        <v>6.1643835616438354</v>
      </c>
      <c r="N111" s="356">
        <v>13</v>
      </c>
      <c r="O111" s="314">
        <v>10.317460317460318</v>
      </c>
      <c r="P111" s="315">
        <v>10</v>
      </c>
      <c r="Q111" s="316">
        <v>8.9285714285714288</v>
      </c>
      <c r="R111" s="315">
        <v>7</v>
      </c>
      <c r="S111" s="316">
        <v>7.291666666666667</v>
      </c>
      <c r="T111" s="315">
        <v>3</v>
      </c>
      <c r="U111" s="316">
        <v>6.3829787234042552</v>
      </c>
      <c r="V111" s="452"/>
      <c r="W111" s="452"/>
      <c r="X111" s="452"/>
      <c r="Y111" s="452"/>
      <c r="Z111" s="452"/>
      <c r="AA111" s="452"/>
      <c r="AB111" s="452"/>
      <c r="AC111" s="452"/>
      <c r="AD111" s="452"/>
    </row>
    <row r="112" spans="1:30" s="2" customFormat="1" ht="20.100000000000001" customHeight="1">
      <c r="A112" s="311"/>
      <c r="B112" s="311"/>
      <c r="C112" s="452"/>
      <c r="D112" s="311" t="s">
        <v>2035</v>
      </c>
      <c r="E112" s="452"/>
      <c r="F112" s="531">
        <v>23</v>
      </c>
      <c r="G112" s="314">
        <v>10.8</v>
      </c>
      <c r="H112" s="356">
        <v>19</v>
      </c>
      <c r="I112" s="314">
        <v>9.9476439790575917</v>
      </c>
      <c r="J112" s="356">
        <v>16</v>
      </c>
      <c r="K112" s="314">
        <v>9.6969696969696972</v>
      </c>
      <c r="L112" s="356">
        <v>13</v>
      </c>
      <c r="M112" s="314">
        <v>8.9041095890410951</v>
      </c>
      <c r="N112" s="356">
        <v>9</v>
      </c>
      <c r="O112" s="314">
        <v>7.1428571428571432</v>
      </c>
      <c r="P112" s="315">
        <v>8</v>
      </c>
      <c r="Q112" s="316">
        <v>7.1428571428571432</v>
      </c>
      <c r="R112" s="315">
        <v>5</v>
      </c>
      <c r="S112" s="316">
        <v>5.208333333333333</v>
      </c>
      <c r="T112" s="315">
        <v>3</v>
      </c>
      <c r="U112" s="316">
        <v>6.3829787234042552</v>
      </c>
      <c r="V112" s="452"/>
      <c r="W112" s="452"/>
      <c r="X112" s="452"/>
      <c r="Y112" s="452"/>
      <c r="Z112" s="452"/>
      <c r="AA112" s="452"/>
      <c r="AB112" s="452"/>
      <c r="AC112" s="452"/>
      <c r="AD112" s="452"/>
    </row>
    <row r="113" spans="1:30" s="2" customFormat="1" ht="20.100000000000001" customHeight="1">
      <c r="A113" s="311"/>
      <c r="B113" s="311"/>
      <c r="C113" s="452"/>
      <c r="D113" s="311" t="s">
        <v>9145</v>
      </c>
      <c r="E113" s="452"/>
      <c r="F113" s="531">
        <v>2</v>
      </c>
      <c r="G113" s="314">
        <v>0.9</v>
      </c>
      <c r="H113" s="356">
        <v>2</v>
      </c>
      <c r="I113" s="314">
        <v>1.0471204188481675</v>
      </c>
      <c r="J113" s="356"/>
      <c r="K113" s="314"/>
      <c r="L113" s="356"/>
      <c r="M113" s="314"/>
      <c r="N113" s="356"/>
      <c r="O113" s="314"/>
      <c r="P113" s="356"/>
      <c r="Q113" s="314"/>
      <c r="R113" s="315">
        <v>3</v>
      </c>
      <c r="S113" s="316">
        <v>3.125</v>
      </c>
      <c r="T113" s="315">
        <v>1</v>
      </c>
      <c r="U113" s="316">
        <v>2.1276595744680851</v>
      </c>
      <c r="V113" s="452"/>
      <c r="W113" s="452"/>
      <c r="X113" s="452"/>
      <c r="Y113" s="452"/>
      <c r="Z113" s="452"/>
      <c r="AA113" s="452"/>
      <c r="AB113" s="452"/>
      <c r="AC113" s="452"/>
      <c r="AD113" s="452"/>
    </row>
    <row r="114" spans="1:30" s="2" customFormat="1" ht="20.100000000000001" customHeight="1">
      <c r="A114" s="311"/>
      <c r="B114" s="311"/>
      <c r="C114" s="452"/>
      <c r="D114" s="311" t="s">
        <v>9146</v>
      </c>
      <c r="E114" s="452"/>
      <c r="F114" s="531">
        <v>11</v>
      </c>
      <c r="G114" s="314">
        <v>5.2</v>
      </c>
      <c r="H114" s="356">
        <v>12</v>
      </c>
      <c r="I114" s="314">
        <v>6.2827225130890056</v>
      </c>
      <c r="J114" s="356">
        <v>10</v>
      </c>
      <c r="K114" s="314">
        <v>6.0606060606060606</v>
      </c>
      <c r="L114" s="356">
        <v>6</v>
      </c>
      <c r="M114" s="314">
        <v>4.10958904109589</v>
      </c>
      <c r="N114" s="356">
        <v>5</v>
      </c>
      <c r="O114" s="314">
        <v>3.9682539682539684</v>
      </c>
      <c r="P114" s="315">
        <v>7</v>
      </c>
      <c r="Q114" s="316">
        <v>6.25</v>
      </c>
      <c r="R114" s="315">
        <v>5</v>
      </c>
      <c r="S114" s="316">
        <v>5.208333333333333</v>
      </c>
      <c r="T114" s="315">
        <v>1</v>
      </c>
      <c r="U114" s="316">
        <v>2.1276595744680851</v>
      </c>
      <c r="V114" s="452"/>
      <c r="W114" s="452"/>
      <c r="X114" s="452"/>
      <c r="Y114" s="452"/>
      <c r="Z114" s="452"/>
      <c r="AA114" s="452"/>
      <c r="AB114" s="452"/>
      <c r="AC114" s="452"/>
      <c r="AD114" s="452"/>
    </row>
    <row r="115" spans="1:30" s="2" customFormat="1" ht="20.100000000000001" customHeight="1">
      <c r="A115" s="311"/>
      <c r="B115" s="311"/>
      <c r="C115" s="452"/>
      <c r="D115" s="311" t="s">
        <v>9147</v>
      </c>
      <c r="E115" s="452"/>
      <c r="F115" s="531">
        <v>13</v>
      </c>
      <c r="G115" s="314">
        <v>6.1</v>
      </c>
      <c r="H115" s="356">
        <v>9</v>
      </c>
      <c r="I115" s="314">
        <v>4.7120418848167542</v>
      </c>
      <c r="J115" s="356">
        <v>5</v>
      </c>
      <c r="K115" s="314">
        <v>3.0303030303030303</v>
      </c>
      <c r="L115" s="356">
        <v>12</v>
      </c>
      <c r="M115" s="314">
        <v>8.2191780821917799</v>
      </c>
      <c r="N115" s="356">
        <v>8</v>
      </c>
      <c r="O115" s="314">
        <v>6.3492063492063489</v>
      </c>
      <c r="P115" s="315">
        <v>3</v>
      </c>
      <c r="Q115" s="316">
        <v>2.6785714285714284</v>
      </c>
      <c r="R115" s="315">
        <v>5</v>
      </c>
      <c r="S115" s="316">
        <v>5.208333333333333</v>
      </c>
      <c r="T115" s="315">
        <v>1</v>
      </c>
      <c r="U115" s="316">
        <v>2.1276595744680851</v>
      </c>
      <c r="V115" s="452"/>
      <c r="W115" s="452"/>
      <c r="X115" s="452"/>
      <c r="Y115" s="452"/>
      <c r="Z115" s="452"/>
      <c r="AA115" s="452"/>
      <c r="AB115" s="452"/>
      <c r="AC115" s="452"/>
      <c r="AD115" s="452"/>
    </row>
    <row r="116" spans="1:30" s="2" customFormat="1" ht="20.100000000000001" customHeight="1">
      <c r="A116" s="311"/>
      <c r="B116" s="311"/>
      <c r="C116" s="452"/>
      <c r="D116" s="311" t="s">
        <v>9148</v>
      </c>
      <c r="E116" s="452"/>
      <c r="F116" s="531">
        <v>15</v>
      </c>
      <c r="G116" s="314">
        <v>7</v>
      </c>
      <c r="H116" s="356">
        <v>14</v>
      </c>
      <c r="I116" s="314">
        <v>7.329842931937173</v>
      </c>
      <c r="J116" s="356">
        <v>14</v>
      </c>
      <c r="K116" s="314">
        <v>8.4848484848484844</v>
      </c>
      <c r="L116" s="356">
        <v>12</v>
      </c>
      <c r="M116" s="314">
        <v>8.2191780821917799</v>
      </c>
      <c r="N116" s="356">
        <v>11</v>
      </c>
      <c r="O116" s="314">
        <v>8.7301587301587293</v>
      </c>
      <c r="P116" s="315">
        <v>6</v>
      </c>
      <c r="Q116" s="316">
        <v>5.3571428571428568</v>
      </c>
      <c r="R116" s="315">
        <v>5</v>
      </c>
      <c r="S116" s="316">
        <v>5.208333333333333</v>
      </c>
      <c r="T116" s="315">
        <v>2</v>
      </c>
      <c r="U116" s="316">
        <v>4.2553191489361701</v>
      </c>
      <c r="V116" s="452"/>
      <c r="W116" s="452"/>
      <c r="X116" s="452"/>
      <c r="Y116" s="452"/>
      <c r="Z116" s="452"/>
      <c r="AA116" s="452"/>
      <c r="AB116" s="452"/>
      <c r="AC116" s="452"/>
      <c r="AD116" s="452"/>
    </row>
    <row r="117" spans="1:30" s="2" customFormat="1" ht="20.100000000000001" customHeight="1">
      <c r="A117" s="311"/>
      <c r="B117" s="311"/>
      <c r="C117" s="452"/>
      <c r="D117" s="311" t="s">
        <v>9149</v>
      </c>
      <c r="E117" s="452"/>
      <c r="F117" s="531">
        <v>4</v>
      </c>
      <c r="G117" s="314">
        <v>1.9</v>
      </c>
      <c r="H117" s="356">
        <v>4</v>
      </c>
      <c r="I117" s="314">
        <v>2.0942408376963351</v>
      </c>
      <c r="J117" s="356">
        <v>6</v>
      </c>
      <c r="K117" s="314">
        <v>3.6363636363636362</v>
      </c>
      <c r="L117" s="356">
        <v>5</v>
      </c>
      <c r="M117" s="314">
        <v>3.4246575342465753</v>
      </c>
      <c r="N117" s="356">
        <v>5</v>
      </c>
      <c r="O117" s="314">
        <v>3.9682539682539684</v>
      </c>
      <c r="P117" s="315">
        <v>3</v>
      </c>
      <c r="Q117" s="316">
        <v>2.6785714285714284</v>
      </c>
      <c r="R117" s="315">
        <v>4</v>
      </c>
      <c r="S117" s="316">
        <v>4.166666666666667</v>
      </c>
      <c r="T117" s="315">
        <v>3</v>
      </c>
      <c r="U117" s="316">
        <v>6.3829787234042552</v>
      </c>
      <c r="V117" s="452"/>
      <c r="W117" s="452"/>
      <c r="X117" s="452"/>
      <c r="Y117" s="452"/>
      <c r="Z117" s="452"/>
      <c r="AA117" s="452"/>
      <c r="AB117" s="452"/>
      <c r="AC117" s="452"/>
      <c r="AD117" s="452"/>
    </row>
    <row r="118" spans="1:30" s="2" customFormat="1" ht="20.100000000000001" customHeight="1">
      <c r="A118" s="311"/>
      <c r="B118" s="311"/>
      <c r="C118" s="452"/>
      <c r="D118" s="311" t="s">
        <v>9150</v>
      </c>
      <c r="E118" s="452"/>
      <c r="F118" s="531">
        <v>16</v>
      </c>
      <c r="G118" s="314">
        <v>7.5</v>
      </c>
      <c r="H118" s="356">
        <v>15</v>
      </c>
      <c r="I118" s="314">
        <v>7.8534031413612562</v>
      </c>
      <c r="J118" s="356">
        <v>13</v>
      </c>
      <c r="K118" s="314">
        <v>7.8787878787878789</v>
      </c>
      <c r="L118" s="356">
        <v>11</v>
      </c>
      <c r="M118" s="314">
        <v>7.5342465753424657</v>
      </c>
      <c r="N118" s="356">
        <v>6</v>
      </c>
      <c r="O118" s="314">
        <v>4.7619047619047619</v>
      </c>
      <c r="P118" s="315">
        <v>10</v>
      </c>
      <c r="Q118" s="316">
        <v>8.9285714285714288</v>
      </c>
      <c r="R118" s="315">
        <v>9</v>
      </c>
      <c r="S118" s="316">
        <v>9.375</v>
      </c>
      <c r="T118" s="315">
        <v>4</v>
      </c>
      <c r="U118" s="316">
        <v>8.5106382978723403</v>
      </c>
      <c r="V118" s="452"/>
      <c r="W118" s="452"/>
      <c r="X118" s="452"/>
      <c r="Y118" s="452"/>
      <c r="Z118" s="452"/>
      <c r="AA118" s="452"/>
      <c r="AB118" s="452"/>
      <c r="AC118" s="452"/>
      <c r="AD118" s="452"/>
    </row>
    <row r="119" spans="1:30" s="2" customFormat="1" ht="20.100000000000001" customHeight="1">
      <c r="A119" s="311"/>
      <c r="B119" s="311"/>
      <c r="C119" s="452"/>
      <c r="D119" s="311" t="s">
        <v>9151</v>
      </c>
      <c r="E119" s="452"/>
      <c r="F119" s="531">
        <v>11</v>
      </c>
      <c r="G119" s="314">
        <v>5.2</v>
      </c>
      <c r="H119" s="356">
        <v>8</v>
      </c>
      <c r="I119" s="314">
        <v>4.1884816753926701</v>
      </c>
      <c r="J119" s="356">
        <v>12</v>
      </c>
      <c r="K119" s="314">
        <v>7.2727272727272725</v>
      </c>
      <c r="L119" s="356">
        <v>10</v>
      </c>
      <c r="M119" s="314">
        <v>6.8493150684931505</v>
      </c>
      <c r="N119" s="356">
        <v>11</v>
      </c>
      <c r="O119" s="314">
        <v>8.7301587301587293</v>
      </c>
      <c r="P119" s="315">
        <v>5</v>
      </c>
      <c r="Q119" s="316">
        <v>4.4642857142857144</v>
      </c>
      <c r="R119" s="315">
        <v>7</v>
      </c>
      <c r="S119" s="316">
        <v>7.291666666666667</v>
      </c>
      <c r="T119" s="315">
        <v>4</v>
      </c>
      <c r="U119" s="316">
        <v>8.5106382978723403</v>
      </c>
      <c r="V119" s="452"/>
      <c r="W119" s="452"/>
      <c r="X119" s="452"/>
      <c r="Y119" s="452"/>
      <c r="Z119" s="452"/>
      <c r="AA119" s="452"/>
      <c r="AB119" s="452"/>
      <c r="AC119" s="452"/>
      <c r="AD119" s="452"/>
    </row>
    <row r="120" spans="1:30" s="2" customFormat="1" ht="20.100000000000001" customHeight="1">
      <c r="A120" s="311"/>
      <c r="B120" s="311"/>
      <c r="C120" s="452"/>
      <c r="D120" s="311" t="s">
        <v>9152</v>
      </c>
      <c r="E120" s="452"/>
      <c r="F120" s="531">
        <v>24</v>
      </c>
      <c r="G120" s="314">
        <v>11.3</v>
      </c>
      <c r="H120" s="356">
        <v>23</v>
      </c>
      <c r="I120" s="314">
        <v>12.041884816753926</v>
      </c>
      <c r="J120" s="356">
        <v>22</v>
      </c>
      <c r="K120" s="314">
        <v>13.333333333333334</v>
      </c>
      <c r="L120" s="356">
        <v>19</v>
      </c>
      <c r="M120" s="314">
        <v>13.013698630136986</v>
      </c>
      <c r="N120" s="356">
        <v>18</v>
      </c>
      <c r="O120" s="314">
        <v>14.285714285714286</v>
      </c>
      <c r="P120" s="315">
        <v>14</v>
      </c>
      <c r="Q120" s="316">
        <v>12.5</v>
      </c>
      <c r="R120" s="315">
        <v>13</v>
      </c>
      <c r="S120" s="316">
        <v>13.541666666666666</v>
      </c>
      <c r="T120" s="315">
        <v>6</v>
      </c>
      <c r="U120" s="316">
        <v>12.76595744680851</v>
      </c>
      <c r="V120" s="452"/>
      <c r="W120" s="452"/>
      <c r="X120" s="452"/>
      <c r="Y120" s="452"/>
      <c r="Z120" s="452"/>
      <c r="AA120" s="452"/>
      <c r="AB120" s="452"/>
      <c r="AC120" s="452"/>
      <c r="AD120" s="452"/>
    </row>
    <row r="121" spans="1:30" s="2" customFormat="1" ht="20.100000000000001" customHeight="1">
      <c r="A121" s="311"/>
      <c r="B121" s="311"/>
      <c r="C121" s="452"/>
      <c r="D121" s="311" t="s">
        <v>9153</v>
      </c>
      <c r="E121" s="452"/>
      <c r="F121" s="531">
        <v>60</v>
      </c>
      <c r="G121" s="314">
        <v>28.2</v>
      </c>
      <c r="H121" s="356">
        <v>45</v>
      </c>
      <c r="I121" s="314">
        <v>23.560209424083769</v>
      </c>
      <c r="J121" s="356">
        <v>38</v>
      </c>
      <c r="K121" s="314">
        <v>23.030303030303031</v>
      </c>
      <c r="L121" s="356">
        <v>26</v>
      </c>
      <c r="M121" s="314">
        <v>17.80821917808219</v>
      </c>
      <c r="N121" s="356">
        <v>20</v>
      </c>
      <c r="O121" s="314">
        <v>15.873015873015873</v>
      </c>
      <c r="P121" s="315">
        <v>28</v>
      </c>
      <c r="Q121" s="316">
        <v>25</v>
      </c>
      <c r="R121" s="315">
        <v>15</v>
      </c>
      <c r="S121" s="316">
        <v>15.625</v>
      </c>
      <c r="T121" s="315">
        <v>9</v>
      </c>
      <c r="U121" s="316">
        <v>19.148936170212767</v>
      </c>
      <c r="V121" s="452"/>
      <c r="W121" s="452"/>
      <c r="X121" s="452"/>
      <c r="Y121" s="452"/>
      <c r="Z121" s="452"/>
      <c r="AA121" s="452"/>
      <c r="AB121" s="452"/>
      <c r="AC121" s="452"/>
      <c r="AD121" s="452"/>
    </row>
    <row r="122" spans="1:30" s="2" customFormat="1" ht="20.100000000000001" customHeight="1">
      <c r="A122" s="311"/>
      <c r="B122" s="311"/>
      <c r="C122" s="452"/>
      <c r="D122" s="311" t="s">
        <v>1959</v>
      </c>
      <c r="E122" s="452"/>
      <c r="F122" s="531"/>
      <c r="G122" s="314"/>
      <c r="H122" s="356"/>
      <c r="I122" s="314"/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6"/>
      <c r="U122" s="314"/>
      <c r="V122" s="452"/>
      <c r="W122" s="452"/>
      <c r="X122" s="452"/>
      <c r="Y122" s="452"/>
      <c r="Z122" s="452"/>
      <c r="AA122" s="452"/>
      <c r="AB122" s="452"/>
      <c r="AC122" s="452"/>
      <c r="AD122" s="452"/>
    </row>
    <row r="123" spans="1:30" s="2" customFormat="1" ht="20.100000000000001" customHeight="1">
      <c r="A123" s="311"/>
      <c r="B123" s="311"/>
      <c r="C123" s="452"/>
      <c r="D123" s="311" t="s">
        <v>1960</v>
      </c>
      <c r="E123" s="452"/>
      <c r="F123" s="531"/>
      <c r="G123" s="314"/>
      <c r="H123" s="356"/>
      <c r="I123" s="314"/>
      <c r="J123" s="356"/>
      <c r="K123" s="314"/>
      <c r="L123" s="356"/>
      <c r="M123" s="314"/>
      <c r="N123" s="356"/>
      <c r="O123" s="314"/>
      <c r="P123" s="356"/>
      <c r="Q123" s="314"/>
      <c r="R123" s="356"/>
      <c r="S123" s="314"/>
      <c r="T123" s="356"/>
      <c r="U123" s="314"/>
      <c r="V123" s="452"/>
      <c r="W123" s="452"/>
      <c r="X123" s="452"/>
      <c r="Y123" s="452"/>
      <c r="Z123" s="452"/>
      <c r="AA123" s="452"/>
      <c r="AB123" s="452"/>
      <c r="AC123" s="452"/>
      <c r="AD123" s="452"/>
    </row>
    <row r="124" spans="1:30" s="2" customFormat="1" ht="20.100000000000001" customHeight="1">
      <c r="A124" s="374" t="s">
        <v>2975</v>
      </c>
      <c r="B124" s="374" t="s">
        <v>1743</v>
      </c>
      <c r="C124" s="358" t="s">
        <v>2970</v>
      </c>
      <c r="D124" s="374" t="s">
        <v>2027</v>
      </c>
      <c r="E124" s="358" t="s">
        <v>9038</v>
      </c>
      <c r="F124" s="443"/>
      <c r="G124" s="444"/>
      <c r="H124" s="443"/>
      <c r="I124" s="444"/>
      <c r="J124" s="443"/>
      <c r="K124" s="444"/>
      <c r="L124" s="443">
        <v>1</v>
      </c>
      <c r="M124" s="444">
        <v>1.6666666666666667</v>
      </c>
      <c r="N124" s="443">
        <v>1</v>
      </c>
      <c r="O124" s="444">
        <v>1.6129032258064515</v>
      </c>
      <c r="P124" s="443"/>
      <c r="Q124" s="444"/>
      <c r="R124" s="443"/>
      <c r="S124" s="444"/>
      <c r="T124" s="443"/>
      <c r="U124" s="444"/>
      <c r="V124" s="358" t="s">
        <v>8114</v>
      </c>
      <c r="W124" s="358" t="s">
        <v>8114</v>
      </c>
      <c r="X124" s="358" t="s">
        <v>8114</v>
      </c>
      <c r="Y124" s="358" t="s">
        <v>8114</v>
      </c>
      <c r="Z124" s="358" t="s">
        <v>8114</v>
      </c>
      <c r="AA124" s="358" t="s">
        <v>8114</v>
      </c>
      <c r="AB124" s="358" t="s">
        <v>8114</v>
      </c>
      <c r="AC124" s="358" t="s">
        <v>8114</v>
      </c>
      <c r="AD124" s="358"/>
    </row>
    <row r="125" spans="1:30" s="2" customFormat="1" ht="20.100000000000001" customHeight="1">
      <c r="A125" s="311"/>
      <c r="B125" s="311"/>
      <c r="C125" s="452"/>
      <c r="D125" s="311" t="s">
        <v>2028</v>
      </c>
      <c r="E125" s="452"/>
      <c r="F125" s="531"/>
      <c r="G125" s="314"/>
      <c r="H125" s="356"/>
      <c r="I125" s="314"/>
      <c r="J125" s="356"/>
      <c r="K125" s="314"/>
      <c r="L125" s="356"/>
      <c r="M125" s="314"/>
      <c r="N125" s="356">
        <v>2</v>
      </c>
      <c r="O125" s="314">
        <v>3.225806451612903</v>
      </c>
      <c r="P125" s="315">
        <v>4</v>
      </c>
      <c r="Q125" s="316">
        <v>8.695652173913043</v>
      </c>
      <c r="R125" s="315">
        <v>3</v>
      </c>
      <c r="S125" s="316">
        <v>8.8235294117647065</v>
      </c>
      <c r="T125" s="315">
        <v>1</v>
      </c>
      <c r="U125" s="316">
        <v>5.5555555555555554</v>
      </c>
      <c r="V125" s="452"/>
      <c r="W125" s="452"/>
      <c r="X125" s="452"/>
      <c r="Y125" s="452"/>
      <c r="Z125" s="452"/>
      <c r="AA125" s="452"/>
      <c r="AB125" s="452"/>
      <c r="AC125" s="452"/>
      <c r="AD125" s="452"/>
    </row>
    <row r="126" spans="1:30" s="2" customFormat="1" ht="20.100000000000001" customHeight="1">
      <c r="A126" s="311"/>
      <c r="B126" s="311"/>
      <c r="C126" s="452"/>
      <c r="D126" s="311" t="s">
        <v>2029</v>
      </c>
      <c r="E126" s="452"/>
      <c r="F126" s="531">
        <v>1</v>
      </c>
      <c r="G126" s="314">
        <v>1.2</v>
      </c>
      <c r="H126" s="356">
        <v>2</v>
      </c>
      <c r="I126" s="314">
        <v>2.5</v>
      </c>
      <c r="J126" s="356">
        <v>2</v>
      </c>
      <c r="K126" s="314">
        <v>2.9411764705882355</v>
      </c>
      <c r="L126" s="356">
        <v>1</v>
      </c>
      <c r="M126" s="314">
        <v>1.6666666666666667</v>
      </c>
      <c r="N126" s="356">
        <v>3</v>
      </c>
      <c r="O126" s="314">
        <v>4.838709677419355</v>
      </c>
      <c r="P126" s="315">
        <v>3</v>
      </c>
      <c r="Q126" s="316">
        <v>6.5217391304347823</v>
      </c>
      <c r="R126" s="315">
        <v>1</v>
      </c>
      <c r="S126" s="316">
        <v>2.9411764705882355</v>
      </c>
      <c r="T126" s="315">
        <v>1</v>
      </c>
      <c r="U126" s="316">
        <v>5.5555555555555554</v>
      </c>
      <c r="V126" s="452"/>
      <c r="W126" s="452"/>
      <c r="X126" s="452"/>
      <c r="Y126" s="452"/>
      <c r="Z126" s="452"/>
      <c r="AA126" s="452"/>
      <c r="AB126" s="452"/>
      <c r="AC126" s="452"/>
      <c r="AD126" s="452"/>
    </row>
    <row r="127" spans="1:30" s="2" customFormat="1" ht="20.100000000000001" customHeight="1">
      <c r="A127" s="311"/>
      <c r="B127" s="311"/>
      <c r="C127" s="452"/>
      <c r="D127" s="311" t="s">
        <v>2030</v>
      </c>
      <c r="E127" s="452"/>
      <c r="F127" s="531"/>
      <c r="G127" s="314"/>
      <c r="H127" s="356"/>
      <c r="I127" s="314"/>
      <c r="J127" s="356"/>
      <c r="K127" s="314"/>
      <c r="L127" s="356"/>
      <c r="M127" s="314"/>
      <c r="N127" s="356">
        <v>2</v>
      </c>
      <c r="O127" s="314">
        <v>3.225806451612903</v>
      </c>
      <c r="P127" s="315">
        <v>2</v>
      </c>
      <c r="Q127" s="316">
        <v>4.3478260869565215</v>
      </c>
      <c r="R127" s="315">
        <v>1</v>
      </c>
      <c r="S127" s="316">
        <v>2.9411764705882355</v>
      </c>
      <c r="T127" s="356"/>
      <c r="U127" s="314"/>
      <c r="V127" s="452"/>
      <c r="W127" s="452"/>
      <c r="X127" s="452"/>
      <c r="Y127" s="452"/>
      <c r="Z127" s="452"/>
      <c r="AA127" s="452"/>
      <c r="AB127" s="452"/>
      <c r="AC127" s="452"/>
      <c r="AD127" s="452"/>
    </row>
    <row r="128" spans="1:30" s="2" customFormat="1" ht="20.100000000000001" customHeight="1">
      <c r="A128" s="311"/>
      <c r="B128" s="311"/>
      <c r="C128" s="452"/>
      <c r="D128" s="311" t="s">
        <v>2031</v>
      </c>
      <c r="E128" s="452"/>
      <c r="F128" s="531"/>
      <c r="G128" s="314"/>
      <c r="H128" s="356"/>
      <c r="I128" s="314"/>
      <c r="J128" s="356">
        <v>2</v>
      </c>
      <c r="K128" s="314">
        <v>2.9411764705882355</v>
      </c>
      <c r="L128" s="356">
        <v>1</v>
      </c>
      <c r="M128" s="314">
        <v>1.6666666666666667</v>
      </c>
      <c r="N128" s="356">
        <v>1</v>
      </c>
      <c r="O128" s="314">
        <v>1.6129032258064515</v>
      </c>
      <c r="P128" s="315">
        <v>1</v>
      </c>
      <c r="Q128" s="316">
        <v>2.1739130434782608</v>
      </c>
      <c r="R128" s="315">
        <v>1</v>
      </c>
      <c r="S128" s="316">
        <v>2.9411764705882355</v>
      </c>
      <c r="T128" s="356"/>
      <c r="U128" s="314"/>
      <c r="V128" s="452"/>
      <c r="W128" s="452"/>
      <c r="X128" s="452"/>
      <c r="Y128" s="452"/>
      <c r="Z128" s="452"/>
      <c r="AA128" s="452"/>
      <c r="AB128" s="452"/>
      <c r="AC128" s="452"/>
      <c r="AD128" s="452"/>
    </row>
    <row r="129" spans="1:30" s="2" customFormat="1" ht="20.100000000000001" customHeight="1">
      <c r="A129" s="311"/>
      <c r="B129" s="311"/>
      <c r="C129" s="452"/>
      <c r="D129" s="311" t="s">
        <v>2032</v>
      </c>
      <c r="E129" s="452"/>
      <c r="F129" s="531"/>
      <c r="G129" s="314"/>
      <c r="H129" s="356"/>
      <c r="I129" s="314"/>
      <c r="J129" s="356"/>
      <c r="K129" s="314"/>
      <c r="L129" s="356"/>
      <c r="M129" s="314"/>
      <c r="N129" s="356"/>
      <c r="O129" s="314"/>
      <c r="P129" s="356"/>
      <c r="Q129" s="314"/>
      <c r="R129" s="356"/>
      <c r="S129" s="314"/>
      <c r="T129" s="315">
        <v>1</v>
      </c>
      <c r="U129" s="316">
        <v>5.5555555555555554</v>
      </c>
      <c r="V129" s="452"/>
      <c r="W129" s="452"/>
      <c r="X129" s="452"/>
      <c r="Y129" s="452"/>
      <c r="Z129" s="452"/>
      <c r="AA129" s="452"/>
      <c r="AB129" s="452"/>
      <c r="AC129" s="452"/>
      <c r="AD129" s="452"/>
    </row>
    <row r="130" spans="1:30" s="2" customFormat="1" ht="20.100000000000001" customHeight="1">
      <c r="A130" s="311"/>
      <c r="B130" s="311"/>
      <c r="C130" s="452"/>
      <c r="D130" s="311" t="s">
        <v>2033</v>
      </c>
      <c r="E130" s="452"/>
      <c r="F130" s="531">
        <v>2</v>
      </c>
      <c r="G130" s="314">
        <v>2.2999999999999998</v>
      </c>
      <c r="H130" s="356">
        <v>3</v>
      </c>
      <c r="I130" s="314">
        <v>3.75</v>
      </c>
      <c r="J130" s="356">
        <v>1</v>
      </c>
      <c r="K130" s="314">
        <v>1.4705882352941178</v>
      </c>
      <c r="L130" s="356">
        <v>2</v>
      </c>
      <c r="M130" s="314">
        <v>3.3333333333333335</v>
      </c>
      <c r="N130" s="356">
        <v>1</v>
      </c>
      <c r="O130" s="314">
        <v>1.6129032258064515</v>
      </c>
      <c r="P130" s="315">
        <v>2</v>
      </c>
      <c r="Q130" s="316">
        <v>4.3478260869565215</v>
      </c>
      <c r="R130" s="315">
        <v>1</v>
      </c>
      <c r="S130" s="316">
        <v>2.9411764705882355</v>
      </c>
      <c r="T130" s="315">
        <v>1</v>
      </c>
      <c r="U130" s="316">
        <v>5.5555555555555554</v>
      </c>
      <c r="V130" s="452"/>
      <c r="W130" s="452"/>
      <c r="X130" s="452"/>
      <c r="Y130" s="452"/>
      <c r="Z130" s="452"/>
      <c r="AA130" s="452"/>
      <c r="AB130" s="452"/>
      <c r="AC130" s="452"/>
      <c r="AD130" s="452"/>
    </row>
    <row r="131" spans="1:30" s="2" customFormat="1" ht="20.100000000000001" customHeight="1">
      <c r="A131" s="311"/>
      <c r="B131" s="311"/>
      <c r="C131" s="452"/>
      <c r="D131" s="311" t="s">
        <v>2034</v>
      </c>
      <c r="E131" s="452"/>
      <c r="F131" s="531">
        <v>2</v>
      </c>
      <c r="G131" s="314">
        <v>2.2999999999999998</v>
      </c>
      <c r="H131" s="356">
        <v>1</v>
      </c>
      <c r="I131" s="314">
        <v>1.25</v>
      </c>
      <c r="J131" s="356"/>
      <c r="K131" s="314"/>
      <c r="L131" s="356"/>
      <c r="M131" s="314"/>
      <c r="N131" s="356"/>
      <c r="O131" s="314"/>
      <c r="P131" s="315">
        <v>1</v>
      </c>
      <c r="Q131" s="316">
        <v>2.1739130434782608</v>
      </c>
      <c r="R131" s="315">
        <v>2</v>
      </c>
      <c r="S131" s="316">
        <v>5.882352941176471</v>
      </c>
      <c r="T131" s="315">
        <v>1</v>
      </c>
      <c r="U131" s="316">
        <v>5.5555555555555554</v>
      </c>
      <c r="V131" s="452"/>
      <c r="W131" s="452"/>
      <c r="X131" s="452"/>
      <c r="Y131" s="452"/>
      <c r="Z131" s="452"/>
      <c r="AA131" s="452"/>
      <c r="AB131" s="452"/>
      <c r="AC131" s="452"/>
      <c r="AD131" s="452"/>
    </row>
    <row r="132" spans="1:30" s="2" customFormat="1" ht="20.100000000000001" customHeight="1">
      <c r="A132" s="311"/>
      <c r="B132" s="311"/>
      <c r="C132" s="452"/>
      <c r="D132" s="311" t="s">
        <v>2035</v>
      </c>
      <c r="E132" s="452"/>
      <c r="F132" s="531">
        <v>8</v>
      </c>
      <c r="G132" s="314">
        <v>9.3000000000000007</v>
      </c>
      <c r="H132" s="356">
        <v>8</v>
      </c>
      <c r="I132" s="314">
        <v>10</v>
      </c>
      <c r="J132" s="356">
        <v>5</v>
      </c>
      <c r="K132" s="314">
        <v>7.3529411764705879</v>
      </c>
      <c r="L132" s="356">
        <v>4</v>
      </c>
      <c r="M132" s="314">
        <v>6.666666666666667</v>
      </c>
      <c r="N132" s="356">
        <v>6</v>
      </c>
      <c r="O132" s="314">
        <v>9.67741935483871</v>
      </c>
      <c r="P132" s="315">
        <v>6</v>
      </c>
      <c r="Q132" s="316">
        <v>13.043478260869565</v>
      </c>
      <c r="R132" s="315">
        <v>3</v>
      </c>
      <c r="S132" s="316">
        <v>8.8235294117647065</v>
      </c>
      <c r="T132" s="315">
        <v>1</v>
      </c>
      <c r="U132" s="316">
        <v>5.5555555555555554</v>
      </c>
      <c r="V132" s="452"/>
      <c r="W132" s="452"/>
      <c r="X132" s="452"/>
      <c r="Y132" s="452"/>
      <c r="Z132" s="452"/>
      <c r="AA132" s="452"/>
      <c r="AB132" s="452"/>
      <c r="AC132" s="452"/>
      <c r="AD132" s="452"/>
    </row>
    <row r="133" spans="1:30" s="2" customFormat="1" ht="20.100000000000001" customHeight="1">
      <c r="A133" s="311"/>
      <c r="B133" s="311"/>
      <c r="C133" s="452"/>
      <c r="D133" s="311" t="s">
        <v>9145</v>
      </c>
      <c r="E133" s="452"/>
      <c r="F133" s="531"/>
      <c r="G133" s="314"/>
      <c r="H133" s="356">
        <v>1</v>
      </c>
      <c r="I133" s="314">
        <v>1.25</v>
      </c>
      <c r="J133" s="356">
        <v>1</v>
      </c>
      <c r="K133" s="314">
        <v>1.4705882352941178</v>
      </c>
      <c r="L133" s="356"/>
      <c r="M133" s="314"/>
      <c r="N133" s="356"/>
      <c r="O133" s="314"/>
      <c r="P133" s="356"/>
      <c r="Q133" s="314"/>
      <c r="R133" s="315">
        <v>1</v>
      </c>
      <c r="S133" s="316">
        <v>2.9411764705882355</v>
      </c>
      <c r="T133" s="315">
        <v>1</v>
      </c>
      <c r="U133" s="316">
        <v>5.5555555555555554</v>
      </c>
      <c r="V133" s="452"/>
      <c r="W133" s="452"/>
      <c r="X133" s="452"/>
      <c r="Y133" s="452"/>
      <c r="Z133" s="452"/>
      <c r="AA133" s="452"/>
      <c r="AB133" s="452"/>
      <c r="AC133" s="452"/>
      <c r="AD133" s="452"/>
    </row>
    <row r="134" spans="1:30" s="2" customFormat="1" ht="20.100000000000001" customHeight="1">
      <c r="A134" s="311"/>
      <c r="B134" s="311"/>
      <c r="C134" s="452"/>
      <c r="D134" s="311" t="s">
        <v>9146</v>
      </c>
      <c r="E134" s="452"/>
      <c r="F134" s="531">
        <v>4</v>
      </c>
      <c r="G134" s="314">
        <v>4.7</v>
      </c>
      <c r="H134" s="356">
        <v>3</v>
      </c>
      <c r="I134" s="314">
        <v>3.75</v>
      </c>
      <c r="J134" s="356">
        <v>2</v>
      </c>
      <c r="K134" s="314">
        <v>2.9411764705882355</v>
      </c>
      <c r="L134" s="356">
        <v>2</v>
      </c>
      <c r="M134" s="314">
        <v>3.3333333333333335</v>
      </c>
      <c r="N134" s="356">
        <v>1</v>
      </c>
      <c r="O134" s="314">
        <v>1.6129032258064515</v>
      </c>
      <c r="P134" s="315">
        <v>1</v>
      </c>
      <c r="Q134" s="316">
        <v>2.1739130434782608</v>
      </c>
      <c r="R134" s="315">
        <v>3</v>
      </c>
      <c r="S134" s="316">
        <v>8.8235294117647065</v>
      </c>
      <c r="T134" s="315">
        <v>2</v>
      </c>
      <c r="U134" s="316">
        <v>11.111111111111111</v>
      </c>
      <c r="V134" s="452"/>
      <c r="W134" s="452"/>
      <c r="X134" s="452"/>
      <c r="Y134" s="452"/>
      <c r="Z134" s="452"/>
      <c r="AA134" s="452"/>
      <c r="AB134" s="452"/>
      <c r="AC134" s="452"/>
      <c r="AD134" s="452"/>
    </row>
    <row r="135" spans="1:30" s="2" customFormat="1" ht="20.100000000000001" customHeight="1">
      <c r="A135" s="311"/>
      <c r="B135" s="311"/>
      <c r="C135" s="452"/>
      <c r="D135" s="311" t="s">
        <v>9147</v>
      </c>
      <c r="E135" s="452"/>
      <c r="F135" s="531">
        <v>3</v>
      </c>
      <c r="G135" s="314">
        <v>3.5</v>
      </c>
      <c r="H135" s="356">
        <v>3</v>
      </c>
      <c r="I135" s="314">
        <v>3.75</v>
      </c>
      <c r="J135" s="356">
        <v>3</v>
      </c>
      <c r="K135" s="314">
        <v>4.4117647058823533</v>
      </c>
      <c r="L135" s="356">
        <v>2</v>
      </c>
      <c r="M135" s="314">
        <v>3.3333333333333335</v>
      </c>
      <c r="N135" s="356">
        <v>2</v>
      </c>
      <c r="O135" s="314">
        <v>3.225806451612903</v>
      </c>
      <c r="P135" s="315">
        <v>1</v>
      </c>
      <c r="Q135" s="316">
        <v>2.1739130434782608</v>
      </c>
      <c r="R135" s="356"/>
      <c r="S135" s="314"/>
      <c r="T135" s="356"/>
      <c r="U135" s="314"/>
      <c r="V135" s="452"/>
      <c r="W135" s="452"/>
      <c r="X135" s="452"/>
      <c r="Y135" s="452"/>
      <c r="Z135" s="452"/>
      <c r="AA135" s="452"/>
      <c r="AB135" s="452"/>
      <c r="AC135" s="452"/>
      <c r="AD135" s="452"/>
    </row>
    <row r="136" spans="1:30" s="2" customFormat="1" ht="20.100000000000001" customHeight="1">
      <c r="A136" s="311"/>
      <c r="B136" s="311"/>
      <c r="C136" s="452"/>
      <c r="D136" s="311" t="s">
        <v>9148</v>
      </c>
      <c r="E136" s="452"/>
      <c r="F136" s="531">
        <v>7</v>
      </c>
      <c r="G136" s="314">
        <v>8.1</v>
      </c>
      <c r="H136" s="356">
        <v>5</v>
      </c>
      <c r="I136" s="314">
        <v>6.25</v>
      </c>
      <c r="J136" s="356">
        <v>3</v>
      </c>
      <c r="K136" s="314">
        <v>4.4117647058823533</v>
      </c>
      <c r="L136" s="356">
        <v>4</v>
      </c>
      <c r="M136" s="314">
        <v>6.666666666666667</v>
      </c>
      <c r="N136" s="356">
        <v>4</v>
      </c>
      <c r="O136" s="314">
        <v>6.4516129032258061</v>
      </c>
      <c r="P136" s="315">
        <v>4</v>
      </c>
      <c r="Q136" s="316">
        <v>8.695652173913043</v>
      </c>
      <c r="R136" s="315">
        <v>2</v>
      </c>
      <c r="S136" s="316">
        <v>5.882352941176471</v>
      </c>
      <c r="T136" s="315">
        <v>1</v>
      </c>
      <c r="U136" s="316">
        <v>5.5555555555555554</v>
      </c>
      <c r="V136" s="452"/>
      <c r="W136" s="452"/>
      <c r="X136" s="452"/>
      <c r="Y136" s="452"/>
      <c r="Z136" s="452"/>
      <c r="AA136" s="452"/>
      <c r="AB136" s="452"/>
      <c r="AC136" s="452"/>
      <c r="AD136" s="452"/>
    </row>
    <row r="137" spans="1:30" s="2" customFormat="1" ht="20.100000000000001" customHeight="1">
      <c r="A137" s="311"/>
      <c r="B137" s="311"/>
      <c r="C137" s="452"/>
      <c r="D137" s="311" t="s">
        <v>9149</v>
      </c>
      <c r="E137" s="452"/>
      <c r="F137" s="531">
        <v>4</v>
      </c>
      <c r="G137" s="314">
        <v>4.7</v>
      </c>
      <c r="H137" s="356">
        <v>3</v>
      </c>
      <c r="I137" s="314">
        <v>3.75</v>
      </c>
      <c r="J137" s="356"/>
      <c r="K137" s="314"/>
      <c r="L137" s="356">
        <v>1</v>
      </c>
      <c r="M137" s="314">
        <v>1.6666666666666667</v>
      </c>
      <c r="N137" s="356"/>
      <c r="O137" s="314"/>
      <c r="P137" s="315">
        <v>1</v>
      </c>
      <c r="Q137" s="316">
        <v>2.1739130434782608</v>
      </c>
      <c r="R137" s="315">
        <v>1</v>
      </c>
      <c r="S137" s="316">
        <v>2.9411764705882355</v>
      </c>
      <c r="T137" s="315">
        <v>1</v>
      </c>
      <c r="U137" s="316">
        <v>5.5555555555555554</v>
      </c>
      <c r="V137" s="452"/>
      <c r="W137" s="452"/>
      <c r="X137" s="452"/>
      <c r="Y137" s="452"/>
      <c r="Z137" s="452"/>
      <c r="AA137" s="452"/>
      <c r="AB137" s="452"/>
      <c r="AC137" s="452"/>
      <c r="AD137" s="452"/>
    </row>
    <row r="138" spans="1:30" s="2" customFormat="1" ht="20.100000000000001" customHeight="1">
      <c r="A138" s="311"/>
      <c r="B138" s="311"/>
      <c r="C138" s="452"/>
      <c r="D138" s="311" t="s">
        <v>9150</v>
      </c>
      <c r="E138" s="452"/>
      <c r="F138" s="531">
        <v>7</v>
      </c>
      <c r="G138" s="314">
        <v>8.1</v>
      </c>
      <c r="H138" s="356">
        <v>5</v>
      </c>
      <c r="I138" s="314">
        <v>6.25</v>
      </c>
      <c r="J138" s="356">
        <v>8</v>
      </c>
      <c r="K138" s="314">
        <v>11.764705882352942</v>
      </c>
      <c r="L138" s="356">
        <v>7</v>
      </c>
      <c r="M138" s="314">
        <v>11.666666666666666</v>
      </c>
      <c r="N138" s="356">
        <v>9</v>
      </c>
      <c r="O138" s="314">
        <v>14.516129032258064</v>
      </c>
      <c r="P138" s="315">
        <v>5</v>
      </c>
      <c r="Q138" s="316">
        <v>10.869565217391305</v>
      </c>
      <c r="R138" s="315">
        <v>3</v>
      </c>
      <c r="S138" s="316">
        <v>8.8235294117647065</v>
      </c>
      <c r="T138" s="315">
        <v>1</v>
      </c>
      <c r="U138" s="316">
        <v>5.5555555555555554</v>
      </c>
      <c r="V138" s="452"/>
      <c r="W138" s="452"/>
      <c r="X138" s="452"/>
      <c r="Y138" s="452"/>
      <c r="Z138" s="452"/>
      <c r="AA138" s="452"/>
      <c r="AB138" s="452"/>
      <c r="AC138" s="452"/>
      <c r="AD138" s="452"/>
    </row>
    <row r="139" spans="1:30" s="2" customFormat="1" ht="20.100000000000001" customHeight="1">
      <c r="A139" s="311"/>
      <c r="B139" s="311"/>
      <c r="C139" s="452"/>
      <c r="D139" s="311" t="s">
        <v>9151</v>
      </c>
      <c r="E139" s="452"/>
      <c r="F139" s="531">
        <v>12</v>
      </c>
      <c r="G139" s="314">
        <v>14</v>
      </c>
      <c r="H139" s="356">
        <v>12</v>
      </c>
      <c r="I139" s="314">
        <v>15</v>
      </c>
      <c r="J139" s="356">
        <v>13</v>
      </c>
      <c r="K139" s="314">
        <v>19.117647058823529</v>
      </c>
      <c r="L139" s="356">
        <v>8</v>
      </c>
      <c r="M139" s="314">
        <v>13.333333333333334</v>
      </c>
      <c r="N139" s="356">
        <v>5</v>
      </c>
      <c r="O139" s="314">
        <v>8.064516129032258</v>
      </c>
      <c r="P139" s="315">
        <v>4</v>
      </c>
      <c r="Q139" s="316">
        <v>8.695652173913043</v>
      </c>
      <c r="R139" s="315">
        <v>1</v>
      </c>
      <c r="S139" s="316">
        <v>2.9411764705882355</v>
      </c>
      <c r="T139" s="315">
        <v>1</v>
      </c>
      <c r="U139" s="316">
        <v>5.5555555555555554</v>
      </c>
      <c r="V139" s="452"/>
      <c r="W139" s="452"/>
      <c r="X139" s="452"/>
      <c r="Y139" s="452"/>
      <c r="Z139" s="452"/>
      <c r="AA139" s="452"/>
      <c r="AB139" s="452"/>
      <c r="AC139" s="452"/>
      <c r="AD139" s="452"/>
    </row>
    <row r="140" spans="1:30" s="2" customFormat="1" ht="20.100000000000001" customHeight="1">
      <c r="A140" s="311"/>
      <c r="B140" s="311"/>
      <c r="C140" s="452"/>
      <c r="D140" s="311" t="s">
        <v>9152</v>
      </c>
      <c r="E140" s="452"/>
      <c r="F140" s="531">
        <v>20</v>
      </c>
      <c r="G140" s="314">
        <v>23.3</v>
      </c>
      <c r="H140" s="356">
        <v>20</v>
      </c>
      <c r="I140" s="314">
        <v>25</v>
      </c>
      <c r="J140" s="356">
        <v>19</v>
      </c>
      <c r="K140" s="314">
        <v>27.941176470588236</v>
      </c>
      <c r="L140" s="356">
        <v>16</v>
      </c>
      <c r="M140" s="314">
        <v>26.666666666666668</v>
      </c>
      <c r="N140" s="356">
        <v>14</v>
      </c>
      <c r="O140" s="314">
        <v>22.580645161290324</v>
      </c>
      <c r="P140" s="315">
        <v>6</v>
      </c>
      <c r="Q140" s="316">
        <v>13.043478260869565</v>
      </c>
      <c r="R140" s="315">
        <v>3</v>
      </c>
      <c r="S140" s="316">
        <v>8.8235294117647065</v>
      </c>
      <c r="T140" s="315">
        <v>3</v>
      </c>
      <c r="U140" s="316">
        <v>16.666666666666668</v>
      </c>
      <c r="V140" s="452"/>
      <c r="W140" s="452"/>
      <c r="X140" s="452"/>
      <c r="Y140" s="452"/>
      <c r="Z140" s="452"/>
      <c r="AA140" s="452"/>
      <c r="AB140" s="452"/>
      <c r="AC140" s="452"/>
      <c r="AD140" s="452"/>
    </row>
    <row r="141" spans="1:30" s="2" customFormat="1" ht="20.100000000000001" customHeight="1">
      <c r="A141" s="311"/>
      <c r="B141" s="311"/>
      <c r="C141" s="452"/>
      <c r="D141" s="311" t="s">
        <v>9153</v>
      </c>
      <c r="E141" s="452"/>
      <c r="F141" s="531">
        <v>16</v>
      </c>
      <c r="G141" s="314">
        <v>18.600000000000001</v>
      </c>
      <c r="H141" s="356">
        <v>14</v>
      </c>
      <c r="I141" s="314">
        <v>17.5</v>
      </c>
      <c r="J141" s="356">
        <v>9</v>
      </c>
      <c r="K141" s="314">
        <v>13.235294117647058</v>
      </c>
      <c r="L141" s="356">
        <v>11</v>
      </c>
      <c r="M141" s="314">
        <v>18.333333333333332</v>
      </c>
      <c r="N141" s="356">
        <v>11</v>
      </c>
      <c r="O141" s="314">
        <v>17.741935483870968</v>
      </c>
      <c r="P141" s="315">
        <v>5</v>
      </c>
      <c r="Q141" s="316">
        <v>10.869565217391305</v>
      </c>
      <c r="R141" s="315">
        <v>8</v>
      </c>
      <c r="S141" s="316">
        <v>23.529411764705884</v>
      </c>
      <c r="T141" s="315">
        <v>2</v>
      </c>
      <c r="U141" s="316">
        <v>11.111111111111111</v>
      </c>
      <c r="V141" s="452"/>
      <c r="W141" s="452"/>
      <c r="X141" s="452"/>
      <c r="Y141" s="452"/>
      <c r="Z141" s="452"/>
      <c r="AA141" s="452"/>
      <c r="AB141" s="452"/>
      <c r="AC141" s="452"/>
      <c r="AD141" s="452"/>
    </row>
    <row r="142" spans="1:30" s="2" customFormat="1" ht="20.100000000000001" customHeight="1">
      <c r="A142" s="311"/>
      <c r="B142" s="311"/>
      <c r="C142" s="452"/>
      <c r="D142" s="311" t="s">
        <v>1959</v>
      </c>
      <c r="E142" s="452"/>
      <c r="F142" s="531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452"/>
      <c r="W142" s="452"/>
      <c r="X142" s="452"/>
      <c r="Y142" s="452"/>
      <c r="Z142" s="452"/>
      <c r="AA142" s="452"/>
      <c r="AB142" s="452"/>
      <c r="AC142" s="452"/>
      <c r="AD142" s="452"/>
    </row>
    <row r="143" spans="1:30" s="2" customFormat="1" ht="20.100000000000001" customHeight="1">
      <c r="A143" s="311"/>
      <c r="B143" s="311"/>
      <c r="C143" s="452"/>
      <c r="D143" s="311" t="s">
        <v>1960</v>
      </c>
      <c r="E143" s="452"/>
      <c r="F143" s="531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56"/>
      <c r="S143" s="314"/>
      <c r="T143" s="356"/>
      <c r="U143" s="314"/>
      <c r="V143" s="452"/>
      <c r="W143" s="452"/>
      <c r="X143" s="452"/>
      <c r="Y143" s="452"/>
      <c r="Z143" s="452"/>
      <c r="AA143" s="452"/>
      <c r="AB143" s="452"/>
      <c r="AC143" s="452"/>
      <c r="AD143" s="452"/>
    </row>
    <row r="144" spans="1:30" s="2" customFormat="1" ht="20.100000000000001" customHeight="1">
      <c r="A144" s="374" t="s">
        <v>2976</v>
      </c>
      <c r="B144" s="374" t="s">
        <v>1744</v>
      </c>
      <c r="C144" s="358" t="s">
        <v>2970</v>
      </c>
      <c r="D144" s="374" t="s">
        <v>2027</v>
      </c>
      <c r="E144" s="358" t="s">
        <v>9038</v>
      </c>
      <c r="F144" s="443"/>
      <c r="G144" s="444"/>
      <c r="H144" s="443"/>
      <c r="I144" s="444"/>
      <c r="J144" s="443"/>
      <c r="K144" s="444"/>
      <c r="L144" s="443"/>
      <c r="M144" s="444"/>
      <c r="N144" s="443"/>
      <c r="O144" s="444"/>
      <c r="P144" s="471"/>
      <c r="Q144" s="465"/>
      <c r="R144" s="443"/>
      <c r="S144" s="444"/>
      <c r="T144" s="443"/>
      <c r="U144" s="444"/>
      <c r="V144" s="358" t="s">
        <v>8114</v>
      </c>
      <c r="W144" s="358" t="s">
        <v>8114</v>
      </c>
      <c r="X144" s="358" t="s">
        <v>8114</v>
      </c>
      <c r="Y144" s="358" t="s">
        <v>8114</v>
      </c>
      <c r="Z144" s="358" t="s">
        <v>8114</v>
      </c>
      <c r="AA144" s="358" t="s">
        <v>8114</v>
      </c>
      <c r="AB144" s="358" t="s">
        <v>8114</v>
      </c>
      <c r="AC144" s="358" t="s">
        <v>8114</v>
      </c>
      <c r="AD144" s="358"/>
    </row>
    <row r="145" spans="1:30" s="2" customFormat="1" ht="20.100000000000001" customHeight="1">
      <c r="A145" s="311"/>
      <c r="B145" s="311"/>
      <c r="C145" s="452"/>
      <c r="D145" s="311" t="s">
        <v>2028</v>
      </c>
      <c r="E145" s="452"/>
      <c r="F145" s="531"/>
      <c r="G145" s="314"/>
      <c r="H145" s="356"/>
      <c r="I145" s="314"/>
      <c r="J145" s="356"/>
      <c r="K145" s="314"/>
      <c r="L145" s="356"/>
      <c r="M145" s="314"/>
      <c r="N145" s="356">
        <v>1</v>
      </c>
      <c r="O145" s="314">
        <v>3.7037037037037037</v>
      </c>
      <c r="P145" s="315"/>
      <c r="Q145" s="316"/>
      <c r="R145" s="356"/>
      <c r="S145" s="314"/>
      <c r="T145" s="356"/>
      <c r="U145" s="314"/>
      <c r="V145" s="452"/>
      <c r="W145" s="452"/>
      <c r="X145" s="452"/>
      <c r="Y145" s="452"/>
      <c r="Z145" s="452"/>
      <c r="AA145" s="452"/>
      <c r="AB145" s="452"/>
      <c r="AC145" s="452"/>
      <c r="AD145" s="452"/>
    </row>
    <row r="146" spans="1:30" s="2" customFormat="1" ht="20.100000000000001" customHeight="1">
      <c r="A146" s="311"/>
      <c r="B146" s="311"/>
      <c r="C146" s="452"/>
      <c r="D146" s="311" t="s">
        <v>2029</v>
      </c>
      <c r="E146" s="452"/>
      <c r="F146" s="531">
        <v>1</v>
      </c>
      <c r="G146" s="314">
        <v>2.6</v>
      </c>
      <c r="H146" s="356"/>
      <c r="I146" s="314"/>
      <c r="J146" s="356"/>
      <c r="K146" s="314"/>
      <c r="L146" s="356"/>
      <c r="M146" s="314"/>
      <c r="N146" s="356"/>
      <c r="O146" s="314"/>
      <c r="P146" s="315">
        <v>1</v>
      </c>
      <c r="Q146" s="316">
        <v>5.882352941176471</v>
      </c>
      <c r="R146" s="356"/>
      <c r="S146" s="314"/>
      <c r="T146" s="356"/>
      <c r="U146" s="314"/>
      <c r="V146" s="452"/>
      <c r="W146" s="452"/>
      <c r="X146" s="452"/>
      <c r="Y146" s="452"/>
      <c r="Z146" s="452"/>
      <c r="AA146" s="452"/>
      <c r="AB146" s="452"/>
      <c r="AC146" s="452"/>
      <c r="AD146" s="452"/>
    </row>
    <row r="147" spans="1:30" s="2" customFormat="1" ht="20.100000000000001" customHeight="1">
      <c r="A147" s="311"/>
      <c r="B147" s="311"/>
      <c r="C147" s="452"/>
      <c r="D147" s="311" t="s">
        <v>2030</v>
      </c>
      <c r="E147" s="452"/>
      <c r="F147" s="531"/>
      <c r="G147" s="314"/>
      <c r="H147" s="356"/>
      <c r="I147" s="314"/>
      <c r="J147" s="356"/>
      <c r="K147" s="314"/>
      <c r="L147" s="356"/>
      <c r="M147" s="314"/>
      <c r="N147" s="356"/>
      <c r="O147" s="314"/>
      <c r="P147" s="315"/>
      <c r="Q147" s="316"/>
      <c r="R147" s="356"/>
      <c r="S147" s="314"/>
      <c r="T147" s="356"/>
      <c r="U147" s="314"/>
      <c r="V147" s="452"/>
      <c r="W147" s="452"/>
      <c r="X147" s="452"/>
      <c r="Y147" s="452"/>
      <c r="Z147" s="452"/>
      <c r="AA147" s="452"/>
      <c r="AB147" s="452"/>
      <c r="AC147" s="452"/>
      <c r="AD147" s="452"/>
    </row>
    <row r="148" spans="1:30" s="2" customFormat="1" ht="20.100000000000001" customHeight="1">
      <c r="A148" s="311"/>
      <c r="B148" s="311"/>
      <c r="C148" s="452"/>
      <c r="D148" s="311" t="s">
        <v>2031</v>
      </c>
      <c r="E148" s="452"/>
      <c r="F148" s="531"/>
      <c r="G148" s="314"/>
      <c r="H148" s="356"/>
      <c r="I148" s="314"/>
      <c r="J148" s="356"/>
      <c r="K148" s="314"/>
      <c r="L148" s="356"/>
      <c r="M148" s="314"/>
      <c r="N148" s="356"/>
      <c r="O148" s="314"/>
      <c r="P148" s="315"/>
      <c r="Q148" s="316"/>
      <c r="R148" s="356"/>
      <c r="S148" s="314"/>
      <c r="T148" s="356"/>
      <c r="U148" s="314"/>
      <c r="V148" s="452"/>
      <c r="W148" s="452"/>
      <c r="X148" s="452"/>
      <c r="Y148" s="452"/>
      <c r="Z148" s="452"/>
      <c r="AA148" s="452"/>
      <c r="AB148" s="452"/>
      <c r="AC148" s="452"/>
      <c r="AD148" s="452"/>
    </row>
    <row r="149" spans="1:30" s="2" customFormat="1" ht="20.100000000000001" customHeight="1">
      <c r="A149" s="311"/>
      <c r="B149" s="311"/>
      <c r="C149" s="452"/>
      <c r="D149" s="311" t="s">
        <v>2032</v>
      </c>
      <c r="E149" s="452"/>
      <c r="F149" s="531"/>
      <c r="G149" s="314"/>
      <c r="H149" s="356">
        <v>1</v>
      </c>
      <c r="I149" s="314">
        <v>3.125</v>
      </c>
      <c r="J149" s="356">
        <v>1</v>
      </c>
      <c r="K149" s="314">
        <v>3.4482758620689653</v>
      </c>
      <c r="L149" s="356">
        <v>2</v>
      </c>
      <c r="M149" s="314">
        <v>7.4074074074074066</v>
      </c>
      <c r="N149" s="356">
        <v>2</v>
      </c>
      <c r="O149" s="314">
        <v>7.4074074074074074</v>
      </c>
      <c r="P149" s="315">
        <v>2</v>
      </c>
      <c r="Q149" s="316">
        <v>11.764705882352942</v>
      </c>
      <c r="R149" s="356"/>
      <c r="S149" s="314"/>
      <c r="T149" s="356"/>
      <c r="U149" s="314"/>
      <c r="V149" s="452"/>
      <c r="W149" s="452"/>
      <c r="X149" s="452"/>
      <c r="Y149" s="452"/>
      <c r="Z149" s="452"/>
      <c r="AA149" s="452"/>
      <c r="AB149" s="452"/>
      <c r="AC149" s="452"/>
      <c r="AD149" s="452"/>
    </row>
    <row r="150" spans="1:30" s="2" customFormat="1" ht="20.100000000000001" customHeight="1">
      <c r="A150" s="311"/>
      <c r="B150" s="311"/>
      <c r="C150" s="452"/>
      <c r="D150" s="311" t="s">
        <v>2033</v>
      </c>
      <c r="E150" s="452"/>
      <c r="F150" s="531"/>
      <c r="G150" s="314"/>
      <c r="H150" s="356"/>
      <c r="I150" s="314"/>
      <c r="J150" s="356"/>
      <c r="K150" s="314"/>
      <c r="L150" s="356"/>
      <c r="M150" s="314"/>
      <c r="N150" s="356">
        <v>2</v>
      </c>
      <c r="O150" s="314">
        <v>7.4074074074074074</v>
      </c>
      <c r="P150" s="315">
        <v>1</v>
      </c>
      <c r="Q150" s="316">
        <v>5.882352941176471</v>
      </c>
      <c r="R150" s="356"/>
      <c r="S150" s="314"/>
      <c r="T150" s="315">
        <v>1</v>
      </c>
      <c r="U150" s="316">
        <v>11.111111111111111</v>
      </c>
      <c r="V150" s="452"/>
      <c r="W150" s="452"/>
      <c r="X150" s="452"/>
      <c r="Y150" s="452"/>
      <c r="Z150" s="452"/>
      <c r="AA150" s="452"/>
      <c r="AB150" s="452"/>
      <c r="AC150" s="452"/>
      <c r="AD150" s="452"/>
    </row>
    <row r="151" spans="1:30" s="2" customFormat="1" ht="20.100000000000001" customHeight="1">
      <c r="A151" s="311"/>
      <c r="B151" s="311"/>
      <c r="C151" s="452"/>
      <c r="D151" s="311" t="s">
        <v>2034</v>
      </c>
      <c r="E151" s="452"/>
      <c r="F151" s="531">
        <v>1</v>
      </c>
      <c r="G151" s="314">
        <v>2.6</v>
      </c>
      <c r="H151" s="356">
        <v>1</v>
      </c>
      <c r="I151" s="314">
        <v>3.125</v>
      </c>
      <c r="J151" s="356">
        <v>2</v>
      </c>
      <c r="K151" s="314">
        <v>6.8965517241379306</v>
      </c>
      <c r="L151" s="356">
        <v>1</v>
      </c>
      <c r="M151" s="314">
        <v>3.7037037037037033</v>
      </c>
      <c r="N151" s="356">
        <v>2</v>
      </c>
      <c r="O151" s="314">
        <v>7.4074074074074074</v>
      </c>
      <c r="P151" s="315"/>
      <c r="Q151" s="316"/>
      <c r="R151" s="356"/>
      <c r="S151" s="314"/>
      <c r="T151" s="356"/>
      <c r="U151" s="314"/>
      <c r="V151" s="452"/>
      <c r="W151" s="452"/>
      <c r="X151" s="452"/>
      <c r="Y151" s="452"/>
      <c r="Z151" s="452"/>
      <c r="AA151" s="452"/>
      <c r="AB151" s="452"/>
      <c r="AC151" s="452"/>
      <c r="AD151" s="452"/>
    </row>
    <row r="152" spans="1:30" s="2" customFormat="1" ht="20.100000000000001" customHeight="1">
      <c r="A152" s="311"/>
      <c r="B152" s="311"/>
      <c r="C152" s="452"/>
      <c r="D152" s="311" t="s">
        <v>2035</v>
      </c>
      <c r="E152" s="452"/>
      <c r="F152" s="531">
        <v>1</v>
      </c>
      <c r="G152" s="314">
        <v>2.6</v>
      </c>
      <c r="H152" s="356"/>
      <c r="I152" s="314"/>
      <c r="J152" s="356"/>
      <c r="K152" s="314"/>
      <c r="L152" s="356">
        <v>1</v>
      </c>
      <c r="M152" s="314">
        <v>3.7037037037037033</v>
      </c>
      <c r="N152" s="356">
        <v>1</v>
      </c>
      <c r="O152" s="314">
        <v>3.7037037037037037</v>
      </c>
      <c r="P152" s="315">
        <v>1</v>
      </c>
      <c r="Q152" s="316">
        <v>5.882352941176471</v>
      </c>
      <c r="R152" s="356"/>
      <c r="S152" s="314"/>
      <c r="T152" s="356"/>
      <c r="U152" s="314"/>
      <c r="V152" s="452"/>
      <c r="W152" s="452"/>
      <c r="X152" s="452"/>
      <c r="Y152" s="452"/>
      <c r="Z152" s="452"/>
      <c r="AA152" s="452"/>
      <c r="AB152" s="452"/>
      <c r="AC152" s="452"/>
      <c r="AD152" s="452"/>
    </row>
    <row r="153" spans="1:30" s="2" customFormat="1" ht="20.100000000000001" customHeight="1">
      <c r="A153" s="311"/>
      <c r="B153" s="311"/>
      <c r="C153" s="452"/>
      <c r="D153" s="311" t="s">
        <v>9145</v>
      </c>
      <c r="E153" s="452"/>
      <c r="F153" s="531"/>
      <c r="G153" s="314"/>
      <c r="H153" s="356"/>
      <c r="I153" s="314"/>
      <c r="J153" s="356"/>
      <c r="K153" s="314"/>
      <c r="L153" s="356"/>
      <c r="M153" s="314"/>
      <c r="N153" s="356"/>
      <c r="O153" s="314"/>
      <c r="P153" s="315"/>
      <c r="Q153" s="316"/>
      <c r="R153" s="356"/>
      <c r="S153" s="314"/>
      <c r="T153" s="356"/>
      <c r="U153" s="314"/>
      <c r="V153" s="452"/>
      <c r="W153" s="452"/>
      <c r="X153" s="452"/>
      <c r="Y153" s="452"/>
      <c r="Z153" s="452"/>
      <c r="AA153" s="452"/>
      <c r="AB153" s="452"/>
      <c r="AC153" s="452"/>
      <c r="AD153" s="452"/>
    </row>
    <row r="154" spans="1:30" s="2" customFormat="1" ht="20.100000000000001" customHeight="1">
      <c r="A154" s="311"/>
      <c r="B154" s="311"/>
      <c r="C154" s="452"/>
      <c r="D154" s="311" t="s">
        <v>9146</v>
      </c>
      <c r="E154" s="452"/>
      <c r="F154" s="531">
        <v>2</v>
      </c>
      <c r="G154" s="314">
        <v>5.3</v>
      </c>
      <c r="H154" s="356">
        <v>3</v>
      </c>
      <c r="I154" s="314">
        <v>9.375</v>
      </c>
      <c r="J154" s="356">
        <v>1</v>
      </c>
      <c r="K154" s="314">
        <v>3.4482758620689653</v>
      </c>
      <c r="L154" s="356"/>
      <c r="M154" s="314"/>
      <c r="N154" s="356"/>
      <c r="O154" s="314"/>
      <c r="P154" s="315"/>
      <c r="Q154" s="316"/>
      <c r="R154" s="315">
        <v>1</v>
      </c>
      <c r="S154" s="316">
        <v>10</v>
      </c>
      <c r="T154" s="315">
        <v>1</v>
      </c>
      <c r="U154" s="316">
        <v>11.111111111111111</v>
      </c>
      <c r="V154" s="452"/>
      <c r="W154" s="452"/>
      <c r="X154" s="452"/>
      <c r="Y154" s="452"/>
      <c r="Z154" s="452"/>
      <c r="AA154" s="452"/>
      <c r="AB154" s="452"/>
      <c r="AC154" s="452"/>
      <c r="AD154" s="452"/>
    </row>
    <row r="155" spans="1:30" s="2" customFormat="1" ht="20.100000000000001" customHeight="1">
      <c r="A155" s="311"/>
      <c r="B155" s="311"/>
      <c r="C155" s="452"/>
      <c r="D155" s="311" t="s">
        <v>9147</v>
      </c>
      <c r="E155" s="452"/>
      <c r="F155" s="531">
        <v>4</v>
      </c>
      <c r="G155" s="314">
        <v>10.5</v>
      </c>
      <c r="H155" s="356">
        <v>4</v>
      </c>
      <c r="I155" s="314">
        <v>12.5</v>
      </c>
      <c r="J155" s="356">
        <v>3</v>
      </c>
      <c r="K155" s="314">
        <v>10.344827586206897</v>
      </c>
      <c r="L155" s="356">
        <v>1</v>
      </c>
      <c r="M155" s="314">
        <v>3.7037037037037033</v>
      </c>
      <c r="N155" s="356"/>
      <c r="O155" s="314"/>
      <c r="P155" s="315"/>
      <c r="Q155" s="316"/>
      <c r="R155" s="315">
        <v>1</v>
      </c>
      <c r="S155" s="316">
        <v>10</v>
      </c>
      <c r="T155" s="315">
        <v>1</v>
      </c>
      <c r="U155" s="316">
        <v>11.111111111111111</v>
      </c>
      <c r="V155" s="452"/>
      <c r="W155" s="452"/>
      <c r="X155" s="452"/>
      <c r="Y155" s="452"/>
      <c r="Z155" s="452"/>
      <c r="AA155" s="452"/>
      <c r="AB155" s="452"/>
      <c r="AC155" s="452"/>
      <c r="AD155" s="452"/>
    </row>
    <row r="156" spans="1:30" s="2" customFormat="1" ht="20.100000000000001" customHeight="1">
      <c r="A156" s="311"/>
      <c r="B156" s="311"/>
      <c r="C156" s="452"/>
      <c r="D156" s="311" t="s">
        <v>9148</v>
      </c>
      <c r="E156" s="452"/>
      <c r="F156" s="531">
        <v>3</v>
      </c>
      <c r="G156" s="314">
        <v>7.9</v>
      </c>
      <c r="H156" s="356">
        <v>1</v>
      </c>
      <c r="I156" s="314">
        <v>3.125</v>
      </c>
      <c r="J156" s="356">
        <v>1</v>
      </c>
      <c r="K156" s="314">
        <v>3.4482758620689653</v>
      </c>
      <c r="L156" s="356">
        <v>1</v>
      </c>
      <c r="M156" s="314">
        <v>3.7037037037037033</v>
      </c>
      <c r="N156" s="356">
        <v>2</v>
      </c>
      <c r="O156" s="314">
        <v>7.4074074074074074</v>
      </c>
      <c r="P156" s="315">
        <v>1</v>
      </c>
      <c r="Q156" s="316">
        <v>5.882352941176471</v>
      </c>
      <c r="R156" s="315">
        <v>2</v>
      </c>
      <c r="S156" s="316">
        <v>20</v>
      </c>
      <c r="T156" s="356"/>
      <c r="U156" s="314"/>
      <c r="V156" s="452"/>
      <c r="W156" s="452"/>
      <c r="X156" s="452"/>
      <c r="Y156" s="452"/>
      <c r="Z156" s="452"/>
      <c r="AA156" s="452"/>
      <c r="AB156" s="452"/>
      <c r="AC156" s="452"/>
      <c r="AD156" s="452"/>
    </row>
    <row r="157" spans="1:30" s="2" customFormat="1" ht="20.100000000000001" customHeight="1">
      <c r="A157" s="311"/>
      <c r="B157" s="311"/>
      <c r="C157" s="452"/>
      <c r="D157" s="311" t="s">
        <v>9149</v>
      </c>
      <c r="E157" s="452"/>
      <c r="F157" s="531"/>
      <c r="G157" s="314"/>
      <c r="H157" s="356">
        <v>1</v>
      </c>
      <c r="I157" s="314">
        <v>3.125</v>
      </c>
      <c r="J157" s="356"/>
      <c r="K157" s="314"/>
      <c r="L157" s="356"/>
      <c r="M157" s="314"/>
      <c r="N157" s="356">
        <v>1</v>
      </c>
      <c r="O157" s="314">
        <v>3.7037037037037037</v>
      </c>
      <c r="P157" s="315"/>
      <c r="Q157" s="316"/>
      <c r="R157" s="356"/>
      <c r="S157" s="314"/>
      <c r="T157" s="356"/>
      <c r="U157" s="314"/>
      <c r="V157" s="452"/>
      <c r="W157" s="452"/>
      <c r="X157" s="452"/>
      <c r="Y157" s="452"/>
      <c r="Z157" s="452"/>
      <c r="AA157" s="452"/>
      <c r="AB157" s="452"/>
      <c r="AC157" s="452"/>
      <c r="AD157" s="452"/>
    </row>
    <row r="158" spans="1:30" s="2" customFormat="1" ht="20.100000000000001" customHeight="1">
      <c r="A158" s="311"/>
      <c r="B158" s="311"/>
      <c r="C158" s="452"/>
      <c r="D158" s="311" t="s">
        <v>9150</v>
      </c>
      <c r="E158" s="452"/>
      <c r="F158" s="531">
        <v>7</v>
      </c>
      <c r="G158" s="314">
        <v>18.399999999999999</v>
      </c>
      <c r="H158" s="356">
        <v>3</v>
      </c>
      <c r="I158" s="314">
        <v>9.375</v>
      </c>
      <c r="J158" s="356">
        <v>3</v>
      </c>
      <c r="K158" s="314">
        <v>10.344827586206897</v>
      </c>
      <c r="L158" s="356">
        <v>3</v>
      </c>
      <c r="M158" s="314">
        <v>11.111111111111111</v>
      </c>
      <c r="N158" s="356">
        <v>1</v>
      </c>
      <c r="O158" s="314">
        <v>3.7037037037037037</v>
      </c>
      <c r="P158" s="315">
        <v>1</v>
      </c>
      <c r="Q158" s="316">
        <v>5.882352941176471</v>
      </c>
      <c r="R158" s="356"/>
      <c r="S158" s="314"/>
      <c r="T158" s="315">
        <v>2</v>
      </c>
      <c r="U158" s="316">
        <v>22.222222222222221</v>
      </c>
      <c r="V158" s="452"/>
      <c r="W158" s="452"/>
      <c r="X158" s="452"/>
      <c r="Y158" s="452"/>
      <c r="Z158" s="452"/>
      <c r="AA158" s="452"/>
      <c r="AB158" s="452"/>
      <c r="AC158" s="452"/>
      <c r="AD158" s="452"/>
    </row>
    <row r="159" spans="1:30" s="2" customFormat="1" ht="20.100000000000001" customHeight="1">
      <c r="A159" s="311"/>
      <c r="B159" s="311"/>
      <c r="C159" s="452"/>
      <c r="D159" s="311" t="s">
        <v>9151</v>
      </c>
      <c r="E159" s="452"/>
      <c r="F159" s="531">
        <v>3</v>
      </c>
      <c r="G159" s="314">
        <v>7.9</v>
      </c>
      <c r="H159" s="356">
        <v>3</v>
      </c>
      <c r="I159" s="314">
        <v>9.375</v>
      </c>
      <c r="J159" s="356">
        <v>1</v>
      </c>
      <c r="K159" s="314">
        <v>3.4482758620689653</v>
      </c>
      <c r="L159" s="356">
        <v>4</v>
      </c>
      <c r="M159" s="314">
        <v>14.814814814814813</v>
      </c>
      <c r="N159" s="356">
        <v>5</v>
      </c>
      <c r="O159" s="314">
        <v>18.518518518518519</v>
      </c>
      <c r="P159" s="315">
        <v>2</v>
      </c>
      <c r="Q159" s="316">
        <v>11.764705882352942</v>
      </c>
      <c r="R159" s="315">
        <v>2</v>
      </c>
      <c r="S159" s="316">
        <v>20</v>
      </c>
      <c r="T159" s="315">
        <v>2</v>
      </c>
      <c r="U159" s="316">
        <v>22.222222222222221</v>
      </c>
      <c r="V159" s="452"/>
      <c r="W159" s="452"/>
      <c r="X159" s="452"/>
      <c r="Y159" s="452"/>
      <c r="Z159" s="452"/>
      <c r="AA159" s="452"/>
      <c r="AB159" s="452"/>
      <c r="AC159" s="452"/>
      <c r="AD159" s="452"/>
    </row>
    <row r="160" spans="1:30" s="2" customFormat="1" ht="20.100000000000001" customHeight="1">
      <c r="A160" s="311"/>
      <c r="B160" s="311"/>
      <c r="C160" s="452"/>
      <c r="D160" s="311" t="s">
        <v>9152</v>
      </c>
      <c r="E160" s="452"/>
      <c r="F160" s="531">
        <v>4</v>
      </c>
      <c r="G160" s="314">
        <v>10.5</v>
      </c>
      <c r="H160" s="356">
        <v>4</v>
      </c>
      <c r="I160" s="314">
        <v>12.5</v>
      </c>
      <c r="J160" s="356">
        <v>7</v>
      </c>
      <c r="K160" s="314">
        <v>24.137931034482758</v>
      </c>
      <c r="L160" s="356">
        <v>7</v>
      </c>
      <c r="M160" s="314">
        <v>25.925925925925924</v>
      </c>
      <c r="N160" s="356">
        <v>5</v>
      </c>
      <c r="O160" s="314">
        <v>18.518518518518519</v>
      </c>
      <c r="P160" s="315">
        <v>4</v>
      </c>
      <c r="Q160" s="316">
        <v>23.529411764705884</v>
      </c>
      <c r="R160" s="315">
        <v>3</v>
      </c>
      <c r="S160" s="316">
        <v>30</v>
      </c>
      <c r="T160" s="315">
        <v>1</v>
      </c>
      <c r="U160" s="316">
        <v>11.111111111111111</v>
      </c>
      <c r="V160" s="452"/>
      <c r="W160" s="452"/>
      <c r="X160" s="452"/>
      <c r="Y160" s="452"/>
      <c r="Z160" s="452"/>
      <c r="AA160" s="452"/>
      <c r="AB160" s="452"/>
      <c r="AC160" s="452"/>
      <c r="AD160" s="452"/>
    </row>
    <row r="161" spans="1:30" s="2" customFormat="1" ht="20.100000000000001" customHeight="1">
      <c r="A161" s="311"/>
      <c r="B161" s="311"/>
      <c r="C161" s="452"/>
      <c r="D161" s="311" t="s">
        <v>9153</v>
      </c>
      <c r="E161" s="452"/>
      <c r="F161" s="531">
        <v>12</v>
      </c>
      <c r="G161" s="314">
        <v>31.6</v>
      </c>
      <c r="H161" s="356">
        <v>11</v>
      </c>
      <c r="I161" s="314">
        <v>34.375</v>
      </c>
      <c r="J161" s="356">
        <v>10</v>
      </c>
      <c r="K161" s="314">
        <v>34.482758620689658</v>
      </c>
      <c r="L161" s="356">
        <v>7</v>
      </c>
      <c r="M161" s="314">
        <v>25.925925925925924</v>
      </c>
      <c r="N161" s="356">
        <v>5</v>
      </c>
      <c r="O161" s="314">
        <v>18.518518518518519</v>
      </c>
      <c r="P161" s="315">
        <v>4</v>
      </c>
      <c r="Q161" s="316">
        <v>23.529411764705884</v>
      </c>
      <c r="R161" s="315">
        <v>1</v>
      </c>
      <c r="S161" s="316">
        <v>10</v>
      </c>
      <c r="T161" s="315">
        <v>1</v>
      </c>
      <c r="U161" s="316">
        <v>11.111111111111111</v>
      </c>
      <c r="V161" s="452"/>
      <c r="W161" s="452"/>
      <c r="X161" s="452"/>
      <c r="Y161" s="452"/>
      <c r="Z161" s="452"/>
      <c r="AA161" s="452"/>
      <c r="AB161" s="452"/>
      <c r="AC161" s="452"/>
      <c r="AD161" s="452"/>
    </row>
    <row r="162" spans="1:30" s="2" customFormat="1" ht="20.100000000000001" customHeight="1">
      <c r="A162" s="311"/>
      <c r="B162" s="311"/>
      <c r="C162" s="452"/>
      <c r="D162" s="311" t="s">
        <v>1959</v>
      </c>
      <c r="E162" s="452"/>
      <c r="F162" s="531"/>
      <c r="G162" s="314"/>
      <c r="H162" s="356"/>
      <c r="I162" s="314"/>
      <c r="J162" s="356"/>
      <c r="K162" s="314"/>
      <c r="L162" s="356"/>
      <c r="M162" s="314"/>
      <c r="N162" s="356"/>
      <c r="O162" s="314"/>
      <c r="P162" s="315"/>
      <c r="Q162" s="316"/>
      <c r="R162" s="315"/>
      <c r="S162" s="316"/>
      <c r="T162" s="356"/>
      <c r="U162" s="316"/>
      <c r="V162" s="452"/>
      <c r="W162" s="452"/>
      <c r="X162" s="452"/>
      <c r="Y162" s="452"/>
      <c r="Z162" s="452"/>
      <c r="AA162" s="452"/>
      <c r="AB162" s="452"/>
      <c r="AC162" s="452"/>
      <c r="AD162" s="452"/>
    </row>
    <row r="163" spans="1:30" s="2" customFormat="1" ht="20.100000000000001" customHeight="1">
      <c r="A163" s="311"/>
      <c r="B163" s="311"/>
      <c r="C163" s="452"/>
      <c r="D163" s="311" t="s">
        <v>1960</v>
      </c>
      <c r="E163" s="452"/>
      <c r="F163" s="531"/>
      <c r="G163" s="314"/>
      <c r="H163" s="356"/>
      <c r="I163" s="314"/>
      <c r="J163" s="356"/>
      <c r="K163" s="314"/>
      <c r="L163" s="356"/>
      <c r="M163" s="314"/>
      <c r="N163" s="356"/>
      <c r="O163" s="314"/>
      <c r="P163" s="315"/>
      <c r="Q163" s="316"/>
      <c r="R163" s="315"/>
      <c r="S163" s="316"/>
      <c r="T163" s="356"/>
      <c r="U163" s="316"/>
      <c r="V163" s="452"/>
      <c r="W163" s="452"/>
      <c r="X163" s="452"/>
      <c r="Y163" s="452"/>
      <c r="Z163" s="452"/>
      <c r="AA163" s="452"/>
      <c r="AB163" s="452"/>
      <c r="AC163" s="452"/>
      <c r="AD163" s="452"/>
    </row>
    <row r="164" spans="1:30" s="2" customFormat="1" ht="20.100000000000001" customHeight="1">
      <c r="A164" s="374" t="s">
        <v>2977</v>
      </c>
      <c r="B164" s="374" t="s">
        <v>1745</v>
      </c>
      <c r="C164" s="358" t="s">
        <v>2970</v>
      </c>
      <c r="D164" s="374" t="s">
        <v>2027</v>
      </c>
      <c r="E164" s="358" t="s">
        <v>9038</v>
      </c>
      <c r="F164" s="443"/>
      <c r="G164" s="444"/>
      <c r="H164" s="443"/>
      <c r="I164" s="444"/>
      <c r="J164" s="443"/>
      <c r="K164" s="444"/>
      <c r="L164" s="443">
        <v>1</v>
      </c>
      <c r="M164" s="444">
        <v>9.0909090909090917</v>
      </c>
      <c r="N164" s="443"/>
      <c r="O164" s="444"/>
      <c r="P164" s="471"/>
      <c r="Q164" s="465"/>
      <c r="R164" s="471"/>
      <c r="S164" s="465"/>
      <c r="T164" s="443"/>
      <c r="U164" s="444"/>
      <c r="V164" s="358" t="s">
        <v>8114</v>
      </c>
      <c r="W164" s="358" t="s">
        <v>8114</v>
      </c>
      <c r="X164" s="358" t="s">
        <v>8114</v>
      </c>
      <c r="Y164" s="358" t="s">
        <v>8114</v>
      </c>
      <c r="Z164" s="358" t="s">
        <v>8114</v>
      </c>
      <c r="AA164" s="358" t="s">
        <v>8114</v>
      </c>
      <c r="AB164" s="358" t="s">
        <v>8114</v>
      </c>
      <c r="AC164" s="358" t="s">
        <v>8114</v>
      </c>
      <c r="AD164" s="358"/>
    </row>
    <row r="165" spans="1:30" s="2" customFormat="1" ht="20.100000000000001" customHeight="1">
      <c r="A165" s="311"/>
      <c r="B165" s="311"/>
      <c r="C165" s="452"/>
      <c r="D165" s="311" t="s">
        <v>2028</v>
      </c>
      <c r="E165" s="452"/>
      <c r="F165" s="531"/>
      <c r="G165" s="314"/>
      <c r="H165" s="356"/>
      <c r="I165" s="314"/>
      <c r="J165" s="356"/>
      <c r="K165" s="314"/>
      <c r="L165" s="356"/>
      <c r="M165" s="314"/>
      <c r="N165" s="356"/>
      <c r="O165" s="314"/>
      <c r="P165" s="315"/>
      <c r="Q165" s="316"/>
      <c r="R165" s="315"/>
      <c r="S165" s="316"/>
      <c r="T165" s="356"/>
      <c r="U165" s="314"/>
      <c r="V165" s="452"/>
      <c r="W165" s="452"/>
      <c r="X165" s="452"/>
      <c r="Y165" s="452"/>
      <c r="Z165" s="452"/>
      <c r="AA165" s="452"/>
      <c r="AB165" s="452"/>
      <c r="AC165" s="452"/>
      <c r="AD165" s="452"/>
    </row>
    <row r="166" spans="1:30" s="2" customFormat="1" ht="20.100000000000001" customHeight="1">
      <c r="A166" s="311"/>
      <c r="B166" s="311"/>
      <c r="C166" s="452"/>
      <c r="D166" s="311" t="s">
        <v>2029</v>
      </c>
      <c r="E166" s="452"/>
      <c r="F166" s="531"/>
      <c r="G166" s="314"/>
      <c r="H166" s="356"/>
      <c r="I166" s="314"/>
      <c r="J166" s="356"/>
      <c r="K166" s="314"/>
      <c r="L166" s="356">
        <v>1</v>
      </c>
      <c r="M166" s="314">
        <v>9.0909090909090917</v>
      </c>
      <c r="N166" s="356"/>
      <c r="O166" s="314"/>
      <c r="P166" s="315"/>
      <c r="Q166" s="316"/>
      <c r="R166" s="315"/>
      <c r="S166" s="316"/>
      <c r="T166" s="356"/>
      <c r="U166" s="314"/>
      <c r="V166" s="452"/>
      <c r="W166" s="452"/>
      <c r="X166" s="452"/>
      <c r="Y166" s="452"/>
      <c r="Z166" s="452"/>
      <c r="AA166" s="452"/>
      <c r="AB166" s="452"/>
      <c r="AC166" s="452"/>
      <c r="AD166" s="452"/>
    </row>
    <row r="167" spans="1:30" s="2" customFormat="1" ht="20.100000000000001" customHeight="1">
      <c r="A167" s="311"/>
      <c r="B167" s="311"/>
      <c r="C167" s="452"/>
      <c r="D167" s="311" t="s">
        <v>2030</v>
      </c>
      <c r="E167" s="452"/>
      <c r="F167" s="531"/>
      <c r="G167" s="314"/>
      <c r="H167" s="356"/>
      <c r="I167" s="314"/>
      <c r="J167" s="356">
        <v>1</v>
      </c>
      <c r="K167" s="314">
        <v>9.0909090909090917</v>
      </c>
      <c r="L167" s="356">
        <v>1</v>
      </c>
      <c r="M167" s="314">
        <v>9.0909090909090917</v>
      </c>
      <c r="N167" s="356"/>
      <c r="O167" s="314"/>
      <c r="P167" s="315"/>
      <c r="Q167" s="316"/>
      <c r="R167" s="315"/>
      <c r="S167" s="316"/>
      <c r="T167" s="356"/>
      <c r="U167" s="314"/>
      <c r="V167" s="452"/>
      <c r="W167" s="452"/>
      <c r="X167" s="452"/>
      <c r="Y167" s="452"/>
      <c r="Z167" s="452"/>
      <c r="AA167" s="452"/>
      <c r="AB167" s="452"/>
      <c r="AC167" s="452"/>
      <c r="AD167" s="452"/>
    </row>
    <row r="168" spans="1:30" s="2" customFormat="1" ht="20.100000000000001" customHeight="1">
      <c r="A168" s="311"/>
      <c r="B168" s="311"/>
      <c r="C168" s="452"/>
      <c r="D168" s="311" t="s">
        <v>2031</v>
      </c>
      <c r="E168" s="452"/>
      <c r="F168" s="531"/>
      <c r="G168" s="314"/>
      <c r="H168" s="356"/>
      <c r="I168" s="314"/>
      <c r="J168" s="356"/>
      <c r="K168" s="314"/>
      <c r="L168" s="356"/>
      <c r="M168" s="314"/>
      <c r="N168" s="356"/>
      <c r="O168" s="314"/>
      <c r="P168" s="315"/>
      <c r="Q168" s="316"/>
      <c r="R168" s="315"/>
      <c r="S168" s="316"/>
      <c r="T168" s="356"/>
      <c r="U168" s="314"/>
      <c r="V168" s="452"/>
      <c r="W168" s="452"/>
      <c r="X168" s="452"/>
      <c r="Y168" s="452"/>
      <c r="Z168" s="452"/>
      <c r="AA168" s="452"/>
      <c r="AB168" s="452"/>
      <c r="AC168" s="452"/>
      <c r="AD168" s="452"/>
    </row>
    <row r="169" spans="1:30" s="2" customFormat="1" ht="20.100000000000001" customHeight="1">
      <c r="A169" s="311"/>
      <c r="B169" s="311"/>
      <c r="C169" s="452"/>
      <c r="D169" s="311" t="s">
        <v>2032</v>
      </c>
      <c r="E169" s="452"/>
      <c r="F169" s="531"/>
      <c r="G169" s="314"/>
      <c r="H169" s="356"/>
      <c r="I169" s="314"/>
      <c r="J169" s="356"/>
      <c r="K169" s="314"/>
      <c r="L169" s="356"/>
      <c r="M169" s="314"/>
      <c r="N169" s="356"/>
      <c r="O169" s="314"/>
      <c r="P169" s="315"/>
      <c r="Q169" s="316"/>
      <c r="R169" s="315">
        <v>1</v>
      </c>
      <c r="S169" s="316">
        <v>20</v>
      </c>
      <c r="T169" s="356"/>
      <c r="U169" s="314"/>
      <c r="V169" s="452"/>
      <c r="W169" s="452"/>
      <c r="X169" s="452"/>
      <c r="Y169" s="452"/>
      <c r="Z169" s="452"/>
      <c r="AA169" s="452"/>
      <c r="AB169" s="452"/>
      <c r="AC169" s="452"/>
      <c r="AD169" s="452"/>
    </row>
    <row r="170" spans="1:30" s="2" customFormat="1" ht="20.100000000000001" customHeight="1">
      <c r="A170" s="311"/>
      <c r="B170" s="311"/>
      <c r="C170" s="452"/>
      <c r="D170" s="311" t="s">
        <v>2033</v>
      </c>
      <c r="E170" s="452"/>
      <c r="F170" s="531"/>
      <c r="G170" s="314"/>
      <c r="H170" s="356"/>
      <c r="I170" s="314"/>
      <c r="J170" s="356"/>
      <c r="K170" s="314"/>
      <c r="L170" s="356"/>
      <c r="M170" s="314"/>
      <c r="N170" s="356"/>
      <c r="O170" s="314"/>
      <c r="P170" s="315"/>
      <c r="Q170" s="316"/>
      <c r="R170" s="315"/>
      <c r="S170" s="316"/>
      <c r="T170" s="356"/>
      <c r="U170" s="314"/>
      <c r="V170" s="452"/>
      <c r="W170" s="452"/>
      <c r="X170" s="452"/>
      <c r="Y170" s="452"/>
      <c r="Z170" s="452"/>
      <c r="AA170" s="452"/>
      <c r="AB170" s="452"/>
      <c r="AC170" s="452"/>
      <c r="AD170" s="452"/>
    </row>
    <row r="171" spans="1:30" s="2" customFormat="1" ht="20.100000000000001" customHeight="1">
      <c r="A171" s="311"/>
      <c r="B171" s="311"/>
      <c r="C171" s="452"/>
      <c r="D171" s="311" t="s">
        <v>2034</v>
      </c>
      <c r="E171" s="452"/>
      <c r="F171" s="531"/>
      <c r="G171" s="314"/>
      <c r="H171" s="356"/>
      <c r="I171" s="314"/>
      <c r="J171" s="356"/>
      <c r="K171" s="314"/>
      <c r="L171" s="356"/>
      <c r="M171" s="314"/>
      <c r="N171" s="356"/>
      <c r="O171" s="314"/>
      <c r="P171" s="315">
        <v>1</v>
      </c>
      <c r="Q171" s="316">
        <v>16.666666666666668</v>
      </c>
      <c r="R171" s="315"/>
      <c r="S171" s="316"/>
      <c r="T171" s="356"/>
      <c r="U171" s="314"/>
      <c r="V171" s="452"/>
      <c r="W171" s="452"/>
      <c r="X171" s="452"/>
      <c r="Y171" s="452"/>
      <c r="Z171" s="452"/>
      <c r="AA171" s="452"/>
      <c r="AB171" s="452"/>
      <c r="AC171" s="452"/>
      <c r="AD171" s="452"/>
    </row>
    <row r="172" spans="1:30" s="2" customFormat="1" ht="20.100000000000001" customHeight="1">
      <c r="A172" s="311"/>
      <c r="B172" s="311"/>
      <c r="C172" s="452"/>
      <c r="D172" s="311" t="s">
        <v>2035</v>
      </c>
      <c r="E172" s="452"/>
      <c r="F172" s="531">
        <v>2</v>
      </c>
      <c r="G172" s="314">
        <v>13.3</v>
      </c>
      <c r="H172" s="356">
        <v>1</v>
      </c>
      <c r="I172" s="314">
        <v>7.6923076923076925</v>
      </c>
      <c r="J172" s="356">
        <v>2</v>
      </c>
      <c r="K172" s="314">
        <v>18.181818181818183</v>
      </c>
      <c r="L172" s="356">
        <v>3</v>
      </c>
      <c r="M172" s="314">
        <v>27.27272727272727</v>
      </c>
      <c r="N172" s="356">
        <v>3</v>
      </c>
      <c r="O172" s="314">
        <v>25</v>
      </c>
      <c r="P172" s="315">
        <v>1</v>
      </c>
      <c r="Q172" s="316">
        <v>16.666666666666668</v>
      </c>
      <c r="R172" s="315"/>
      <c r="S172" s="316"/>
      <c r="T172" s="315">
        <v>1</v>
      </c>
      <c r="U172" s="316">
        <v>25</v>
      </c>
      <c r="V172" s="452"/>
      <c r="W172" s="452"/>
      <c r="X172" s="452"/>
      <c r="Y172" s="452"/>
      <c r="Z172" s="452"/>
      <c r="AA172" s="452"/>
      <c r="AB172" s="452"/>
      <c r="AC172" s="452"/>
      <c r="AD172" s="452"/>
    </row>
    <row r="173" spans="1:30" s="2" customFormat="1" ht="20.100000000000001" customHeight="1">
      <c r="A173" s="311"/>
      <c r="B173" s="311"/>
      <c r="C173" s="452"/>
      <c r="D173" s="311" t="s">
        <v>9145</v>
      </c>
      <c r="E173" s="452"/>
      <c r="F173" s="531"/>
      <c r="G173" s="314"/>
      <c r="H173" s="356"/>
      <c r="I173" s="314"/>
      <c r="J173" s="356"/>
      <c r="K173" s="314"/>
      <c r="L173" s="356"/>
      <c r="M173" s="314"/>
      <c r="N173" s="356"/>
      <c r="O173" s="314"/>
      <c r="P173" s="315"/>
      <c r="Q173" s="316"/>
      <c r="R173" s="315"/>
      <c r="S173" s="316"/>
      <c r="T173" s="356"/>
      <c r="U173" s="314"/>
      <c r="V173" s="452"/>
      <c r="W173" s="452"/>
      <c r="X173" s="452"/>
      <c r="Y173" s="452"/>
      <c r="Z173" s="452"/>
      <c r="AA173" s="452"/>
      <c r="AB173" s="452"/>
      <c r="AC173" s="452"/>
      <c r="AD173" s="452"/>
    </row>
    <row r="174" spans="1:30" s="2" customFormat="1" ht="20.100000000000001" customHeight="1">
      <c r="A174" s="311"/>
      <c r="B174" s="311"/>
      <c r="C174" s="452"/>
      <c r="D174" s="311" t="s">
        <v>9146</v>
      </c>
      <c r="E174" s="452"/>
      <c r="F174" s="531"/>
      <c r="G174" s="314"/>
      <c r="H174" s="356"/>
      <c r="I174" s="314"/>
      <c r="J174" s="356"/>
      <c r="K174" s="314"/>
      <c r="L174" s="356"/>
      <c r="M174" s="314"/>
      <c r="N174" s="356">
        <v>1</v>
      </c>
      <c r="O174" s="314">
        <v>8.3000000000000007</v>
      </c>
      <c r="P174" s="315"/>
      <c r="Q174" s="316"/>
      <c r="R174" s="315">
        <v>1</v>
      </c>
      <c r="S174" s="316">
        <v>20</v>
      </c>
      <c r="T174" s="356"/>
      <c r="U174" s="314"/>
      <c r="V174" s="452"/>
      <c r="W174" s="452"/>
      <c r="X174" s="452"/>
      <c r="Y174" s="452"/>
      <c r="Z174" s="452"/>
      <c r="AA174" s="452"/>
      <c r="AB174" s="452"/>
      <c r="AC174" s="452"/>
      <c r="AD174" s="452"/>
    </row>
    <row r="175" spans="1:30" s="2" customFormat="1" ht="20.100000000000001" customHeight="1">
      <c r="A175" s="311"/>
      <c r="B175" s="311"/>
      <c r="C175" s="452"/>
      <c r="D175" s="311" t="s">
        <v>9147</v>
      </c>
      <c r="E175" s="452"/>
      <c r="F175" s="531">
        <v>1</v>
      </c>
      <c r="G175" s="314">
        <v>6.7</v>
      </c>
      <c r="H175" s="356">
        <v>2</v>
      </c>
      <c r="I175" s="314">
        <v>15.384615384615385</v>
      </c>
      <c r="J175" s="356">
        <v>2</v>
      </c>
      <c r="K175" s="314">
        <v>18.181818181818183</v>
      </c>
      <c r="L175" s="356">
        <v>1</v>
      </c>
      <c r="M175" s="314">
        <v>9.0909090909090917</v>
      </c>
      <c r="N175" s="356">
        <v>1</v>
      </c>
      <c r="O175" s="314">
        <v>8.3000000000000007</v>
      </c>
      <c r="P175" s="315">
        <v>1</v>
      </c>
      <c r="Q175" s="316">
        <v>16.666666666666668</v>
      </c>
      <c r="R175" s="315">
        <v>1</v>
      </c>
      <c r="S175" s="316">
        <v>20</v>
      </c>
      <c r="T175" s="315">
        <v>1</v>
      </c>
      <c r="U175" s="316">
        <v>25</v>
      </c>
      <c r="V175" s="452"/>
      <c r="W175" s="452"/>
      <c r="X175" s="452"/>
      <c r="Y175" s="452"/>
      <c r="Z175" s="452"/>
      <c r="AA175" s="452"/>
      <c r="AB175" s="452"/>
      <c r="AC175" s="452"/>
      <c r="AD175" s="452"/>
    </row>
    <row r="176" spans="1:30" s="2" customFormat="1" ht="20.100000000000001" customHeight="1">
      <c r="A176" s="311"/>
      <c r="B176" s="311"/>
      <c r="C176" s="452"/>
      <c r="D176" s="311" t="s">
        <v>9148</v>
      </c>
      <c r="E176" s="452"/>
      <c r="F176" s="531"/>
      <c r="G176" s="314"/>
      <c r="H176" s="356"/>
      <c r="I176" s="314"/>
      <c r="J176" s="356"/>
      <c r="K176" s="314"/>
      <c r="L176" s="356"/>
      <c r="M176" s="314"/>
      <c r="N176" s="356"/>
      <c r="O176" s="314"/>
      <c r="P176" s="315"/>
      <c r="Q176" s="316"/>
      <c r="R176" s="315"/>
      <c r="S176" s="316"/>
      <c r="T176" s="315">
        <v>1</v>
      </c>
      <c r="U176" s="316">
        <v>25</v>
      </c>
      <c r="V176" s="452"/>
      <c r="W176" s="452"/>
      <c r="X176" s="452"/>
      <c r="Y176" s="452"/>
      <c r="Z176" s="452"/>
      <c r="AA176" s="452"/>
      <c r="AB176" s="452"/>
      <c r="AC176" s="452"/>
      <c r="AD176" s="452"/>
    </row>
    <row r="177" spans="1:30" s="2" customFormat="1" ht="20.100000000000001" customHeight="1">
      <c r="A177" s="311"/>
      <c r="B177" s="311"/>
      <c r="C177" s="452"/>
      <c r="D177" s="311" t="s">
        <v>9149</v>
      </c>
      <c r="E177" s="452"/>
      <c r="F177" s="531"/>
      <c r="G177" s="314"/>
      <c r="H177" s="356"/>
      <c r="I177" s="314"/>
      <c r="J177" s="356"/>
      <c r="K177" s="314"/>
      <c r="L177" s="356"/>
      <c r="M177" s="314"/>
      <c r="N177" s="356"/>
      <c r="O177" s="314"/>
      <c r="P177" s="315">
        <v>1</v>
      </c>
      <c r="Q177" s="316">
        <v>16.666666666666668</v>
      </c>
      <c r="R177" s="315"/>
      <c r="S177" s="316"/>
      <c r="T177" s="356"/>
      <c r="U177" s="314"/>
      <c r="V177" s="452"/>
      <c r="W177" s="452"/>
      <c r="X177" s="452"/>
      <c r="Y177" s="452"/>
      <c r="Z177" s="452"/>
      <c r="AA177" s="452"/>
      <c r="AB177" s="452"/>
      <c r="AC177" s="452"/>
      <c r="AD177" s="452"/>
    </row>
    <row r="178" spans="1:30" s="2" customFormat="1" ht="20.100000000000001" customHeight="1">
      <c r="A178" s="311"/>
      <c r="B178" s="311"/>
      <c r="C178" s="452"/>
      <c r="D178" s="311" t="s">
        <v>9150</v>
      </c>
      <c r="E178" s="452"/>
      <c r="F178" s="531">
        <v>2</v>
      </c>
      <c r="G178" s="314">
        <v>13.3</v>
      </c>
      <c r="H178" s="356">
        <v>2</v>
      </c>
      <c r="I178" s="314">
        <v>15.384615384615385</v>
      </c>
      <c r="J178" s="356"/>
      <c r="K178" s="314"/>
      <c r="L178" s="356"/>
      <c r="M178" s="314"/>
      <c r="N178" s="356">
        <v>1</v>
      </c>
      <c r="O178" s="314">
        <v>8.3000000000000007</v>
      </c>
      <c r="P178" s="315"/>
      <c r="Q178" s="316"/>
      <c r="R178" s="315"/>
      <c r="S178" s="316"/>
      <c r="T178" s="356"/>
      <c r="U178" s="314"/>
      <c r="V178" s="452"/>
      <c r="W178" s="452"/>
      <c r="X178" s="452"/>
      <c r="Y178" s="452"/>
      <c r="Z178" s="452"/>
      <c r="AA178" s="452"/>
      <c r="AB178" s="452"/>
      <c r="AC178" s="452"/>
      <c r="AD178" s="452"/>
    </row>
    <row r="179" spans="1:30" s="2" customFormat="1" ht="20.100000000000001" customHeight="1">
      <c r="A179" s="311"/>
      <c r="B179" s="311"/>
      <c r="C179" s="452"/>
      <c r="D179" s="311" t="s">
        <v>9151</v>
      </c>
      <c r="E179" s="452"/>
      <c r="F179" s="531"/>
      <c r="G179" s="314"/>
      <c r="H179" s="356">
        <v>1</v>
      </c>
      <c r="I179" s="314">
        <v>7.6923076923076925</v>
      </c>
      <c r="J179" s="356">
        <v>1</v>
      </c>
      <c r="K179" s="314">
        <v>9.0909090909090917</v>
      </c>
      <c r="L179" s="356">
        <v>1</v>
      </c>
      <c r="M179" s="314">
        <v>9.0909090909090917</v>
      </c>
      <c r="N179" s="356"/>
      <c r="O179" s="314"/>
      <c r="P179" s="315"/>
      <c r="Q179" s="316"/>
      <c r="R179" s="315"/>
      <c r="S179" s="316"/>
      <c r="T179" s="315">
        <v>1</v>
      </c>
      <c r="U179" s="316">
        <v>25</v>
      </c>
      <c r="V179" s="452"/>
      <c r="W179" s="452"/>
      <c r="X179" s="452"/>
      <c r="Y179" s="452"/>
      <c r="Z179" s="452"/>
      <c r="AA179" s="452"/>
      <c r="AB179" s="452"/>
      <c r="AC179" s="452"/>
      <c r="AD179" s="452"/>
    </row>
    <row r="180" spans="1:30" s="2" customFormat="1" ht="20.100000000000001" customHeight="1">
      <c r="A180" s="311"/>
      <c r="B180" s="311"/>
      <c r="C180" s="452"/>
      <c r="D180" s="311" t="s">
        <v>9152</v>
      </c>
      <c r="E180" s="452"/>
      <c r="F180" s="531">
        <v>7</v>
      </c>
      <c r="G180" s="314">
        <v>46.7</v>
      </c>
      <c r="H180" s="356">
        <v>5</v>
      </c>
      <c r="I180" s="314">
        <v>38.46153846153846</v>
      </c>
      <c r="J180" s="356">
        <v>3</v>
      </c>
      <c r="K180" s="314">
        <v>27.272727272727273</v>
      </c>
      <c r="L180" s="356">
        <v>2</v>
      </c>
      <c r="M180" s="314">
        <v>18.181818181818183</v>
      </c>
      <c r="N180" s="356">
        <v>3</v>
      </c>
      <c r="O180" s="314">
        <v>25</v>
      </c>
      <c r="P180" s="315">
        <v>2</v>
      </c>
      <c r="Q180" s="316">
        <v>33.333333333333336</v>
      </c>
      <c r="R180" s="315">
        <v>2</v>
      </c>
      <c r="S180" s="316">
        <v>40</v>
      </c>
      <c r="T180" s="356"/>
      <c r="U180" s="314"/>
      <c r="V180" s="452"/>
      <c r="W180" s="452"/>
      <c r="X180" s="452"/>
      <c r="Y180" s="452"/>
      <c r="Z180" s="452"/>
      <c r="AA180" s="452"/>
      <c r="AB180" s="452"/>
      <c r="AC180" s="452"/>
      <c r="AD180" s="452"/>
    </row>
    <row r="181" spans="1:30" s="2" customFormat="1" ht="20.100000000000001" customHeight="1">
      <c r="A181" s="311"/>
      <c r="B181" s="311"/>
      <c r="C181" s="452"/>
      <c r="D181" s="311" t="s">
        <v>9153</v>
      </c>
      <c r="E181" s="452"/>
      <c r="F181" s="531">
        <v>3</v>
      </c>
      <c r="G181" s="314">
        <v>20</v>
      </c>
      <c r="H181" s="356">
        <v>2</v>
      </c>
      <c r="I181" s="314">
        <v>15.384615384615385</v>
      </c>
      <c r="J181" s="356">
        <v>2</v>
      </c>
      <c r="K181" s="314">
        <v>18.181818181818183</v>
      </c>
      <c r="L181" s="356">
        <v>1</v>
      </c>
      <c r="M181" s="314">
        <v>9.0909090909090917</v>
      </c>
      <c r="N181" s="356">
        <v>3</v>
      </c>
      <c r="O181" s="314">
        <v>25</v>
      </c>
      <c r="P181" s="315"/>
      <c r="Q181" s="316"/>
      <c r="R181" s="315"/>
      <c r="S181" s="316"/>
      <c r="T181" s="356"/>
      <c r="U181" s="314"/>
      <c r="V181" s="452"/>
      <c r="W181" s="452"/>
      <c r="X181" s="452"/>
      <c r="Y181" s="452"/>
      <c r="Z181" s="452"/>
      <c r="AA181" s="452"/>
      <c r="AB181" s="452"/>
      <c r="AC181" s="452"/>
      <c r="AD181" s="452"/>
    </row>
    <row r="182" spans="1:30" s="2" customFormat="1" ht="20.100000000000001" customHeight="1">
      <c r="A182" s="311"/>
      <c r="B182" s="311"/>
      <c r="C182" s="452"/>
      <c r="D182" s="311" t="s">
        <v>1959</v>
      </c>
      <c r="E182" s="452"/>
      <c r="F182" s="531"/>
      <c r="G182" s="314"/>
      <c r="H182" s="356"/>
      <c r="I182" s="314"/>
      <c r="J182" s="356"/>
      <c r="K182" s="314"/>
      <c r="L182" s="356"/>
      <c r="M182" s="314"/>
      <c r="N182" s="356"/>
      <c r="O182" s="314"/>
      <c r="P182" s="315"/>
      <c r="Q182" s="316"/>
      <c r="R182" s="315"/>
      <c r="S182" s="316"/>
      <c r="T182" s="356"/>
      <c r="U182" s="316"/>
      <c r="V182" s="452"/>
      <c r="W182" s="452"/>
      <c r="X182" s="452"/>
      <c r="Y182" s="452"/>
      <c r="Z182" s="452"/>
      <c r="AA182" s="452"/>
      <c r="AB182" s="452"/>
      <c r="AC182" s="452"/>
      <c r="AD182" s="452"/>
    </row>
    <row r="183" spans="1:30" s="2" customFormat="1" ht="20.100000000000001" customHeight="1">
      <c r="A183" s="311"/>
      <c r="B183" s="311"/>
      <c r="C183" s="452"/>
      <c r="D183" s="311" t="s">
        <v>1960</v>
      </c>
      <c r="E183" s="452"/>
      <c r="F183" s="531"/>
      <c r="G183" s="314"/>
      <c r="H183" s="356"/>
      <c r="I183" s="314"/>
      <c r="J183" s="356"/>
      <c r="K183" s="314"/>
      <c r="L183" s="356"/>
      <c r="M183" s="314"/>
      <c r="N183" s="356"/>
      <c r="O183" s="314"/>
      <c r="P183" s="315"/>
      <c r="Q183" s="316"/>
      <c r="R183" s="315"/>
      <c r="S183" s="316"/>
      <c r="T183" s="356"/>
      <c r="U183" s="316"/>
      <c r="V183" s="452"/>
      <c r="W183" s="452"/>
      <c r="X183" s="452"/>
      <c r="Y183" s="452"/>
      <c r="Z183" s="452"/>
      <c r="AA183" s="452"/>
      <c r="AB183" s="452"/>
      <c r="AC183" s="452"/>
      <c r="AD183" s="452"/>
    </row>
    <row r="184" spans="1:30" s="2" customFormat="1" ht="20.100000000000001" customHeight="1">
      <c r="A184" s="374" t="s">
        <v>2978</v>
      </c>
      <c r="B184" s="374" t="s">
        <v>1746</v>
      </c>
      <c r="C184" s="358" t="s">
        <v>2970</v>
      </c>
      <c r="D184" s="374" t="s">
        <v>2027</v>
      </c>
      <c r="E184" s="358" t="s">
        <v>9038</v>
      </c>
      <c r="F184" s="443"/>
      <c r="G184" s="444"/>
      <c r="H184" s="443"/>
      <c r="I184" s="444"/>
      <c r="J184" s="443"/>
      <c r="K184" s="444"/>
      <c r="L184" s="443"/>
      <c r="M184" s="444"/>
      <c r="N184" s="443"/>
      <c r="O184" s="444"/>
      <c r="P184" s="471"/>
      <c r="Q184" s="465"/>
      <c r="R184" s="471"/>
      <c r="S184" s="465"/>
      <c r="T184" s="443"/>
      <c r="U184" s="444"/>
      <c r="V184" s="358" t="s">
        <v>8114</v>
      </c>
      <c r="W184" s="358" t="s">
        <v>8114</v>
      </c>
      <c r="X184" s="358" t="s">
        <v>8114</v>
      </c>
      <c r="Y184" s="358" t="s">
        <v>8114</v>
      </c>
      <c r="Z184" s="358" t="s">
        <v>8114</v>
      </c>
      <c r="AA184" s="358" t="s">
        <v>8114</v>
      </c>
      <c r="AB184" s="358" t="s">
        <v>8114</v>
      </c>
      <c r="AC184" s="358" t="s">
        <v>8114</v>
      </c>
      <c r="AD184" s="358"/>
    </row>
    <row r="185" spans="1:30" s="2" customFormat="1" ht="20.100000000000001" customHeight="1">
      <c r="A185" s="311"/>
      <c r="B185" s="311"/>
      <c r="C185" s="452"/>
      <c r="D185" s="311" t="s">
        <v>2028</v>
      </c>
      <c r="E185" s="452"/>
      <c r="F185" s="531"/>
      <c r="G185" s="314"/>
      <c r="H185" s="356"/>
      <c r="I185" s="314"/>
      <c r="J185" s="356"/>
      <c r="K185" s="314"/>
      <c r="L185" s="356"/>
      <c r="M185" s="314"/>
      <c r="N185" s="356"/>
      <c r="O185" s="314"/>
      <c r="P185" s="315"/>
      <c r="Q185" s="316"/>
      <c r="R185" s="315"/>
      <c r="S185" s="316"/>
      <c r="T185" s="356"/>
      <c r="U185" s="314"/>
      <c r="V185" s="452"/>
      <c r="W185" s="452"/>
      <c r="X185" s="452"/>
      <c r="Y185" s="452"/>
      <c r="Z185" s="452"/>
      <c r="AA185" s="452"/>
      <c r="AB185" s="452"/>
      <c r="AC185" s="452"/>
      <c r="AD185" s="452"/>
    </row>
    <row r="186" spans="1:30" s="2" customFormat="1" ht="20.100000000000001" customHeight="1">
      <c r="A186" s="311"/>
      <c r="B186" s="311"/>
      <c r="C186" s="452"/>
      <c r="D186" s="311" t="s">
        <v>2029</v>
      </c>
      <c r="E186" s="452"/>
      <c r="F186" s="531"/>
      <c r="G186" s="314"/>
      <c r="H186" s="356"/>
      <c r="I186" s="314"/>
      <c r="J186" s="356"/>
      <c r="K186" s="314"/>
      <c r="L186" s="356"/>
      <c r="M186" s="314"/>
      <c r="N186" s="356"/>
      <c r="O186" s="314"/>
      <c r="P186" s="315"/>
      <c r="Q186" s="316"/>
      <c r="R186" s="315"/>
      <c r="S186" s="316"/>
      <c r="T186" s="356"/>
      <c r="U186" s="314"/>
      <c r="V186" s="452"/>
      <c r="W186" s="452"/>
      <c r="X186" s="452"/>
      <c r="Y186" s="452"/>
      <c r="Z186" s="452"/>
      <c r="AA186" s="452"/>
      <c r="AB186" s="452"/>
      <c r="AC186" s="452"/>
      <c r="AD186" s="452"/>
    </row>
    <row r="187" spans="1:30" s="2" customFormat="1" ht="20.100000000000001" customHeight="1">
      <c r="A187" s="311"/>
      <c r="B187" s="311"/>
      <c r="C187" s="452"/>
      <c r="D187" s="311" t="s">
        <v>2030</v>
      </c>
      <c r="E187" s="452"/>
      <c r="F187" s="531"/>
      <c r="G187" s="314"/>
      <c r="H187" s="356"/>
      <c r="I187" s="314"/>
      <c r="J187" s="356"/>
      <c r="K187" s="314"/>
      <c r="L187" s="356"/>
      <c r="M187" s="314"/>
      <c r="N187" s="356"/>
      <c r="O187" s="314"/>
      <c r="P187" s="315">
        <v>1</v>
      </c>
      <c r="Q187" s="316">
        <v>25</v>
      </c>
      <c r="R187" s="315"/>
      <c r="S187" s="316"/>
      <c r="T187" s="356"/>
      <c r="U187" s="314"/>
      <c r="V187" s="452"/>
      <c r="W187" s="452"/>
      <c r="X187" s="452"/>
      <c r="Y187" s="452"/>
      <c r="Z187" s="452"/>
      <c r="AA187" s="452"/>
      <c r="AB187" s="452"/>
      <c r="AC187" s="452"/>
      <c r="AD187" s="452"/>
    </row>
    <row r="188" spans="1:30" s="2" customFormat="1" ht="20.100000000000001" customHeight="1">
      <c r="A188" s="311"/>
      <c r="B188" s="311"/>
      <c r="C188" s="452"/>
      <c r="D188" s="311" t="s">
        <v>2031</v>
      </c>
      <c r="E188" s="452"/>
      <c r="F188" s="531"/>
      <c r="G188" s="314"/>
      <c r="H188" s="356"/>
      <c r="I188" s="314"/>
      <c r="J188" s="356"/>
      <c r="K188" s="314"/>
      <c r="L188" s="356"/>
      <c r="M188" s="314"/>
      <c r="N188" s="356"/>
      <c r="O188" s="314"/>
      <c r="P188" s="315"/>
      <c r="Q188" s="316"/>
      <c r="R188" s="315"/>
      <c r="S188" s="316"/>
      <c r="T188" s="356"/>
      <c r="U188" s="314"/>
      <c r="V188" s="452"/>
      <c r="W188" s="452"/>
      <c r="X188" s="452"/>
      <c r="Y188" s="452"/>
      <c r="Z188" s="452"/>
      <c r="AA188" s="452"/>
      <c r="AB188" s="452"/>
      <c r="AC188" s="452"/>
      <c r="AD188" s="452"/>
    </row>
    <row r="189" spans="1:30" s="2" customFormat="1" ht="20.100000000000001" customHeight="1">
      <c r="A189" s="311"/>
      <c r="B189" s="311"/>
      <c r="C189" s="452"/>
      <c r="D189" s="311" t="s">
        <v>2032</v>
      </c>
      <c r="E189" s="452"/>
      <c r="F189" s="531"/>
      <c r="G189" s="314"/>
      <c r="H189" s="356"/>
      <c r="I189" s="314"/>
      <c r="J189" s="356"/>
      <c r="K189" s="314"/>
      <c r="L189" s="356"/>
      <c r="M189" s="314"/>
      <c r="N189" s="356"/>
      <c r="O189" s="314"/>
      <c r="P189" s="315">
        <v>1</v>
      </c>
      <c r="Q189" s="316">
        <v>25</v>
      </c>
      <c r="R189" s="315"/>
      <c r="S189" s="316"/>
      <c r="T189" s="356"/>
      <c r="U189" s="314"/>
      <c r="V189" s="452"/>
      <c r="W189" s="452"/>
      <c r="X189" s="452"/>
      <c r="Y189" s="452"/>
      <c r="Z189" s="452"/>
      <c r="AA189" s="452"/>
      <c r="AB189" s="452"/>
      <c r="AC189" s="452"/>
      <c r="AD189" s="452"/>
    </row>
    <row r="190" spans="1:30" s="2" customFormat="1" ht="20.100000000000001" customHeight="1">
      <c r="A190" s="311"/>
      <c r="B190" s="311"/>
      <c r="C190" s="452"/>
      <c r="D190" s="311" t="s">
        <v>2033</v>
      </c>
      <c r="E190" s="452"/>
      <c r="F190" s="531"/>
      <c r="G190" s="314"/>
      <c r="H190" s="356"/>
      <c r="I190" s="314"/>
      <c r="J190" s="356"/>
      <c r="K190" s="314"/>
      <c r="L190" s="356"/>
      <c r="M190" s="314"/>
      <c r="N190" s="356"/>
      <c r="O190" s="314"/>
      <c r="P190" s="315"/>
      <c r="Q190" s="316"/>
      <c r="R190" s="315"/>
      <c r="S190" s="316"/>
      <c r="T190" s="356"/>
      <c r="U190" s="314"/>
      <c r="V190" s="452"/>
      <c r="W190" s="452"/>
      <c r="X190" s="452"/>
      <c r="Y190" s="452"/>
      <c r="Z190" s="452"/>
      <c r="AA190" s="452"/>
      <c r="AB190" s="452"/>
      <c r="AC190" s="452"/>
      <c r="AD190" s="452"/>
    </row>
    <row r="191" spans="1:30" s="2" customFormat="1" ht="20.100000000000001" customHeight="1">
      <c r="A191" s="311"/>
      <c r="B191" s="311"/>
      <c r="C191" s="452"/>
      <c r="D191" s="311" t="s">
        <v>2034</v>
      </c>
      <c r="E191" s="452"/>
      <c r="F191" s="531">
        <v>1</v>
      </c>
      <c r="G191" s="314">
        <v>14.3</v>
      </c>
      <c r="H191" s="356"/>
      <c r="I191" s="314"/>
      <c r="J191" s="356"/>
      <c r="K191" s="314"/>
      <c r="L191" s="356"/>
      <c r="M191" s="314"/>
      <c r="N191" s="356"/>
      <c r="O191" s="314"/>
      <c r="P191" s="315"/>
      <c r="Q191" s="316"/>
      <c r="R191" s="315"/>
      <c r="S191" s="316"/>
      <c r="T191" s="356"/>
      <c r="U191" s="314"/>
      <c r="V191" s="452"/>
      <c r="W191" s="452"/>
      <c r="X191" s="452"/>
      <c r="Y191" s="452"/>
      <c r="Z191" s="452"/>
      <c r="AA191" s="452"/>
      <c r="AB191" s="452"/>
      <c r="AC191" s="452"/>
      <c r="AD191" s="452"/>
    </row>
    <row r="192" spans="1:30" s="2" customFormat="1" ht="20.100000000000001" customHeight="1">
      <c r="A192" s="311"/>
      <c r="B192" s="311"/>
      <c r="C192" s="452"/>
      <c r="D192" s="311" t="s">
        <v>2035</v>
      </c>
      <c r="E192" s="452"/>
      <c r="F192" s="531"/>
      <c r="G192" s="314"/>
      <c r="H192" s="356"/>
      <c r="I192" s="314"/>
      <c r="J192" s="356"/>
      <c r="K192" s="314"/>
      <c r="L192" s="356"/>
      <c r="M192" s="314"/>
      <c r="N192" s="356"/>
      <c r="O192" s="314"/>
      <c r="P192" s="315"/>
      <c r="Q192" s="316"/>
      <c r="R192" s="315"/>
      <c r="S192" s="316"/>
      <c r="T192" s="356"/>
      <c r="U192" s="314"/>
      <c r="V192" s="452"/>
      <c r="W192" s="452"/>
      <c r="X192" s="452"/>
      <c r="Y192" s="452"/>
      <c r="Z192" s="452"/>
      <c r="AA192" s="452"/>
      <c r="AB192" s="452"/>
      <c r="AC192" s="452"/>
      <c r="AD192" s="452"/>
    </row>
    <row r="193" spans="1:30" s="2" customFormat="1" ht="20.100000000000001" customHeight="1">
      <c r="A193" s="311"/>
      <c r="B193" s="311"/>
      <c r="C193" s="452"/>
      <c r="D193" s="311" t="s">
        <v>9145</v>
      </c>
      <c r="E193" s="452"/>
      <c r="F193" s="531"/>
      <c r="G193" s="314"/>
      <c r="H193" s="356"/>
      <c r="I193" s="314"/>
      <c r="J193" s="356"/>
      <c r="K193" s="314"/>
      <c r="L193" s="356"/>
      <c r="M193" s="314"/>
      <c r="N193" s="356"/>
      <c r="O193" s="314"/>
      <c r="P193" s="315"/>
      <c r="Q193" s="316"/>
      <c r="R193" s="315"/>
      <c r="S193" s="316"/>
      <c r="T193" s="356"/>
      <c r="U193" s="314"/>
      <c r="V193" s="452"/>
      <c r="W193" s="452"/>
      <c r="X193" s="452"/>
      <c r="Y193" s="452"/>
      <c r="Z193" s="452"/>
      <c r="AA193" s="452"/>
      <c r="AB193" s="452"/>
      <c r="AC193" s="452"/>
      <c r="AD193" s="452"/>
    </row>
    <row r="194" spans="1:30" s="2" customFormat="1" ht="20.100000000000001" customHeight="1">
      <c r="A194" s="311"/>
      <c r="B194" s="311"/>
      <c r="C194" s="452"/>
      <c r="D194" s="311" t="s">
        <v>9146</v>
      </c>
      <c r="E194" s="452"/>
      <c r="F194" s="531"/>
      <c r="G194" s="314"/>
      <c r="H194" s="356"/>
      <c r="I194" s="314"/>
      <c r="J194" s="356">
        <v>1</v>
      </c>
      <c r="K194" s="314">
        <v>25</v>
      </c>
      <c r="L194" s="356">
        <v>1</v>
      </c>
      <c r="M194" s="314">
        <v>25</v>
      </c>
      <c r="N194" s="356">
        <v>1</v>
      </c>
      <c r="O194" s="314">
        <v>50</v>
      </c>
      <c r="P194" s="315">
        <v>1</v>
      </c>
      <c r="Q194" s="316">
        <v>25</v>
      </c>
      <c r="R194" s="315"/>
      <c r="S194" s="316"/>
      <c r="T194" s="356"/>
      <c r="U194" s="314"/>
      <c r="V194" s="452"/>
      <c r="W194" s="452"/>
      <c r="X194" s="452"/>
      <c r="Y194" s="452"/>
      <c r="Z194" s="452"/>
      <c r="AA194" s="452"/>
      <c r="AB194" s="452"/>
      <c r="AC194" s="452"/>
      <c r="AD194" s="452"/>
    </row>
    <row r="195" spans="1:30" s="2" customFormat="1" ht="20.100000000000001" customHeight="1">
      <c r="A195" s="311"/>
      <c r="B195" s="311"/>
      <c r="C195" s="452"/>
      <c r="D195" s="311" t="s">
        <v>9147</v>
      </c>
      <c r="E195" s="452"/>
      <c r="F195" s="531"/>
      <c r="G195" s="314"/>
      <c r="H195" s="356"/>
      <c r="I195" s="314"/>
      <c r="J195" s="356"/>
      <c r="K195" s="314"/>
      <c r="L195" s="356"/>
      <c r="M195" s="314"/>
      <c r="N195" s="356"/>
      <c r="O195" s="314"/>
      <c r="P195" s="315"/>
      <c r="Q195" s="316"/>
      <c r="R195" s="315">
        <v>1</v>
      </c>
      <c r="S195" s="316">
        <v>50</v>
      </c>
      <c r="T195" s="356"/>
      <c r="U195" s="314"/>
      <c r="V195" s="452"/>
      <c r="W195" s="452"/>
      <c r="X195" s="452"/>
      <c r="Y195" s="452"/>
      <c r="Z195" s="452"/>
      <c r="AA195" s="452"/>
      <c r="AB195" s="452"/>
      <c r="AC195" s="452"/>
      <c r="AD195" s="452"/>
    </row>
    <row r="196" spans="1:30" s="2" customFormat="1" ht="20.100000000000001" customHeight="1">
      <c r="A196" s="311"/>
      <c r="B196" s="311"/>
      <c r="C196" s="452"/>
      <c r="D196" s="311" t="s">
        <v>9148</v>
      </c>
      <c r="E196" s="452"/>
      <c r="F196" s="531"/>
      <c r="G196" s="314"/>
      <c r="H196" s="356"/>
      <c r="I196" s="314"/>
      <c r="J196" s="356"/>
      <c r="K196" s="314"/>
      <c r="L196" s="356"/>
      <c r="M196" s="314"/>
      <c r="N196" s="356"/>
      <c r="O196" s="314"/>
      <c r="P196" s="315"/>
      <c r="Q196" s="316"/>
      <c r="R196" s="315"/>
      <c r="S196" s="316"/>
      <c r="T196" s="356"/>
      <c r="U196" s="314"/>
      <c r="V196" s="452"/>
      <c r="W196" s="452"/>
      <c r="X196" s="452"/>
      <c r="Y196" s="452"/>
      <c r="Z196" s="452"/>
      <c r="AA196" s="452"/>
      <c r="AB196" s="452"/>
      <c r="AC196" s="452"/>
      <c r="AD196" s="452"/>
    </row>
    <row r="197" spans="1:30" s="2" customFormat="1" ht="20.100000000000001" customHeight="1">
      <c r="A197" s="311"/>
      <c r="B197" s="311"/>
      <c r="C197" s="452"/>
      <c r="D197" s="311" t="s">
        <v>9149</v>
      </c>
      <c r="E197" s="452"/>
      <c r="F197" s="531"/>
      <c r="G197" s="314"/>
      <c r="H197" s="356"/>
      <c r="I197" s="314"/>
      <c r="J197" s="356"/>
      <c r="K197" s="314"/>
      <c r="L197" s="356"/>
      <c r="M197" s="314"/>
      <c r="N197" s="356"/>
      <c r="O197" s="314"/>
      <c r="P197" s="315"/>
      <c r="Q197" s="316"/>
      <c r="R197" s="315"/>
      <c r="S197" s="316"/>
      <c r="T197" s="315">
        <v>1</v>
      </c>
      <c r="U197" s="316">
        <v>50</v>
      </c>
      <c r="V197" s="452"/>
      <c r="W197" s="452"/>
      <c r="X197" s="452"/>
      <c r="Y197" s="452"/>
      <c r="Z197" s="452"/>
      <c r="AA197" s="452"/>
      <c r="AB197" s="452"/>
      <c r="AC197" s="452"/>
      <c r="AD197" s="452"/>
    </row>
    <row r="198" spans="1:30" s="2" customFormat="1" ht="20.100000000000001" customHeight="1">
      <c r="A198" s="311"/>
      <c r="B198" s="311"/>
      <c r="C198" s="452"/>
      <c r="D198" s="311" t="s">
        <v>9150</v>
      </c>
      <c r="E198" s="452"/>
      <c r="F198" s="531"/>
      <c r="G198" s="314"/>
      <c r="H198" s="356"/>
      <c r="I198" s="314"/>
      <c r="J198" s="356">
        <v>1</v>
      </c>
      <c r="K198" s="314">
        <v>25</v>
      </c>
      <c r="L198" s="356">
        <v>1</v>
      </c>
      <c r="M198" s="314">
        <v>25</v>
      </c>
      <c r="N198" s="356">
        <v>1</v>
      </c>
      <c r="O198" s="314">
        <v>50</v>
      </c>
      <c r="P198" s="315">
        <v>1</v>
      </c>
      <c r="Q198" s="316">
        <v>25</v>
      </c>
      <c r="R198" s="315">
        <v>1</v>
      </c>
      <c r="S198" s="316">
        <v>50</v>
      </c>
      <c r="T198" s="315">
        <v>1</v>
      </c>
      <c r="U198" s="316">
        <v>50</v>
      </c>
      <c r="V198" s="452"/>
      <c r="W198" s="452"/>
      <c r="X198" s="452"/>
      <c r="Y198" s="452"/>
      <c r="Z198" s="452"/>
      <c r="AA198" s="452"/>
      <c r="AB198" s="452"/>
      <c r="AC198" s="452"/>
      <c r="AD198" s="452"/>
    </row>
    <row r="199" spans="1:30" s="2" customFormat="1" ht="20.100000000000001" customHeight="1">
      <c r="A199" s="311"/>
      <c r="B199" s="311"/>
      <c r="C199" s="452"/>
      <c r="D199" s="311" t="s">
        <v>9151</v>
      </c>
      <c r="E199" s="452"/>
      <c r="F199" s="531">
        <v>2</v>
      </c>
      <c r="G199" s="314">
        <v>28.6</v>
      </c>
      <c r="H199" s="356">
        <v>1</v>
      </c>
      <c r="I199" s="314">
        <v>20</v>
      </c>
      <c r="J199" s="356"/>
      <c r="K199" s="314"/>
      <c r="L199" s="356"/>
      <c r="M199" s="314"/>
      <c r="N199" s="356"/>
      <c r="O199" s="314"/>
      <c r="P199" s="315"/>
      <c r="Q199" s="316"/>
      <c r="R199" s="315"/>
      <c r="S199" s="316"/>
      <c r="T199" s="356"/>
      <c r="U199" s="314"/>
      <c r="V199" s="452"/>
      <c r="W199" s="452"/>
      <c r="X199" s="452"/>
      <c r="Y199" s="452"/>
      <c r="Z199" s="452"/>
      <c r="AA199" s="452"/>
      <c r="AB199" s="452"/>
      <c r="AC199" s="452"/>
      <c r="AD199" s="452"/>
    </row>
    <row r="200" spans="1:30" s="2" customFormat="1" ht="20.100000000000001" customHeight="1">
      <c r="A200" s="311"/>
      <c r="B200" s="311"/>
      <c r="C200" s="452"/>
      <c r="D200" s="311" t="s">
        <v>9152</v>
      </c>
      <c r="E200" s="452"/>
      <c r="F200" s="531">
        <v>1</v>
      </c>
      <c r="G200" s="314">
        <v>14.3</v>
      </c>
      <c r="H200" s="356">
        <v>2</v>
      </c>
      <c r="I200" s="314">
        <v>40</v>
      </c>
      <c r="J200" s="356"/>
      <c r="K200" s="314"/>
      <c r="L200" s="356">
        <v>1</v>
      </c>
      <c r="M200" s="314">
        <v>25</v>
      </c>
      <c r="N200" s="356"/>
      <c r="O200" s="314"/>
      <c r="P200" s="315"/>
      <c r="Q200" s="316"/>
      <c r="R200" s="315"/>
      <c r="S200" s="316"/>
      <c r="T200" s="356"/>
      <c r="U200" s="314"/>
      <c r="V200" s="452"/>
      <c r="W200" s="452"/>
      <c r="X200" s="452"/>
      <c r="Y200" s="452"/>
      <c r="Z200" s="452"/>
      <c r="AA200" s="452"/>
      <c r="AB200" s="452"/>
      <c r="AC200" s="452"/>
      <c r="AD200" s="452"/>
    </row>
    <row r="201" spans="1:30" s="2" customFormat="1" ht="20.100000000000001" customHeight="1">
      <c r="A201" s="311"/>
      <c r="B201" s="311"/>
      <c r="C201" s="452"/>
      <c r="D201" s="311" t="s">
        <v>9153</v>
      </c>
      <c r="E201" s="452"/>
      <c r="F201" s="531">
        <v>3</v>
      </c>
      <c r="G201" s="314">
        <v>42.9</v>
      </c>
      <c r="H201" s="356">
        <v>2</v>
      </c>
      <c r="I201" s="314">
        <v>40</v>
      </c>
      <c r="J201" s="356">
        <v>2</v>
      </c>
      <c r="K201" s="314">
        <v>50</v>
      </c>
      <c r="L201" s="356">
        <v>1</v>
      </c>
      <c r="M201" s="314">
        <v>25</v>
      </c>
      <c r="N201" s="356"/>
      <c r="O201" s="314"/>
      <c r="P201" s="315"/>
      <c r="Q201" s="316"/>
      <c r="R201" s="315"/>
      <c r="S201" s="316"/>
      <c r="T201" s="356"/>
      <c r="U201" s="314"/>
      <c r="V201" s="452"/>
      <c r="W201" s="452"/>
      <c r="X201" s="452"/>
      <c r="Y201" s="452"/>
      <c r="Z201" s="452"/>
      <c r="AA201" s="452"/>
      <c r="AB201" s="452"/>
      <c r="AC201" s="452"/>
      <c r="AD201" s="452"/>
    </row>
    <row r="202" spans="1:30" s="2" customFormat="1" ht="20.100000000000001" customHeight="1">
      <c r="A202" s="311"/>
      <c r="B202" s="311"/>
      <c r="C202" s="452"/>
      <c r="D202" s="311" t="s">
        <v>1959</v>
      </c>
      <c r="E202" s="452"/>
      <c r="F202" s="531"/>
      <c r="G202" s="314"/>
      <c r="H202" s="356"/>
      <c r="I202" s="314"/>
      <c r="J202" s="356"/>
      <c r="K202" s="314"/>
      <c r="L202" s="356"/>
      <c r="M202" s="314"/>
      <c r="N202" s="356"/>
      <c r="O202" s="314"/>
      <c r="P202" s="315"/>
      <c r="Q202" s="316"/>
      <c r="R202" s="315"/>
      <c r="S202" s="316"/>
      <c r="T202" s="315"/>
      <c r="U202" s="316"/>
      <c r="V202" s="452"/>
      <c r="W202" s="452"/>
      <c r="X202" s="452"/>
      <c r="Y202" s="452"/>
      <c r="Z202" s="452"/>
      <c r="AA202" s="452"/>
      <c r="AB202" s="452"/>
      <c r="AC202" s="452"/>
      <c r="AD202" s="452"/>
    </row>
    <row r="203" spans="1:30" s="2" customFormat="1" ht="20.100000000000001" customHeight="1">
      <c r="A203" s="311"/>
      <c r="B203" s="311"/>
      <c r="C203" s="452"/>
      <c r="D203" s="311" t="s">
        <v>1960</v>
      </c>
      <c r="E203" s="452"/>
      <c r="F203" s="531"/>
      <c r="G203" s="314"/>
      <c r="H203" s="356"/>
      <c r="I203" s="314"/>
      <c r="J203" s="356"/>
      <c r="K203" s="314"/>
      <c r="L203" s="356"/>
      <c r="M203" s="314"/>
      <c r="N203" s="356"/>
      <c r="O203" s="314"/>
      <c r="P203" s="315"/>
      <c r="Q203" s="316"/>
      <c r="R203" s="315"/>
      <c r="S203" s="316"/>
      <c r="T203" s="315"/>
      <c r="U203" s="316"/>
      <c r="V203" s="452"/>
      <c r="W203" s="452"/>
      <c r="X203" s="452"/>
      <c r="Y203" s="452"/>
      <c r="Z203" s="452"/>
      <c r="AA203" s="452"/>
      <c r="AB203" s="452"/>
      <c r="AC203" s="452"/>
      <c r="AD203" s="452"/>
    </row>
    <row r="204" spans="1:30" s="2" customFormat="1" ht="20.100000000000001" customHeight="1">
      <c r="A204" s="374" t="s">
        <v>2979</v>
      </c>
      <c r="B204" s="374" t="s">
        <v>1747</v>
      </c>
      <c r="C204" s="358" t="s">
        <v>2970</v>
      </c>
      <c r="D204" s="374" t="s">
        <v>2027</v>
      </c>
      <c r="E204" s="358" t="s">
        <v>9038</v>
      </c>
      <c r="F204" s="443"/>
      <c r="G204" s="444"/>
      <c r="H204" s="443"/>
      <c r="I204" s="444"/>
      <c r="J204" s="443"/>
      <c r="K204" s="444"/>
      <c r="L204" s="443"/>
      <c r="M204" s="444"/>
      <c r="N204" s="443"/>
      <c r="O204" s="444"/>
      <c r="P204" s="471"/>
      <c r="Q204" s="465"/>
      <c r="R204" s="471"/>
      <c r="S204" s="465"/>
      <c r="T204" s="443"/>
      <c r="U204" s="444"/>
      <c r="V204" s="358" t="s">
        <v>8114</v>
      </c>
      <c r="W204" s="358" t="s">
        <v>8114</v>
      </c>
      <c r="X204" s="358" t="s">
        <v>8114</v>
      </c>
      <c r="Y204" s="358" t="s">
        <v>8114</v>
      </c>
      <c r="Z204" s="358" t="s">
        <v>8114</v>
      </c>
      <c r="AA204" s="358" t="s">
        <v>8114</v>
      </c>
      <c r="AB204" s="358" t="s">
        <v>8114</v>
      </c>
      <c r="AC204" s="358" t="s">
        <v>8114</v>
      </c>
      <c r="AD204" s="358"/>
    </row>
    <row r="205" spans="1:30" s="2" customFormat="1" ht="20.100000000000001" customHeight="1">
      <c r="A205" s="311"/>
      <c r="B205" s="311"/>
      <c r="C205" s="452"/>
      <c r="D205" s="311" t="s">
        <v>2028</v>
      </c>
      <c r="E205" s="452"/>
      <c r="F205" s="531"/>
      <c r="G205" s="314"/>
      <c r="H205" s="356"/>
      <c r="I205" s="314"/>
      <c r="J205" s="356"/>
      <c r="K205" s="314"/>
      <c r="L205" s="356"/>
      <c r="M205" s="314"/>
      <c r="N205" s="356"/>
      <c r="O205" s="314"/>
      <c r="P205" s="315"/>
      <c r="Q205" s="316"/>
      <c r="R205" s="315"/>
      <c r="S205" s="316"/>
      <c r="T205" s="356"/>
      <c r="U205" s="314"/>
      <c r="V205" s="452"/>
      <c r="W205" s="452"/>
      <c r="X205" s="452"/>
      <c r="Y205" s="452"/>
      <c r="Z205" s="452"/>
      <c r="AA205" s="452"/>
      <c r="AB205" s="452"/>
      <c r="AC205" s="452"/>
      <c r="AD205" s="452"/>
    </row>
    <row r="206" spans="1:30" s="2" customFormat="1" ht="20.100000000000001" customHeight="1">
      <c r="A206" s="311"/>
      <c r="B206" s="311"/>
      <c r="C206" s="452"/>
      <c r="D206" s="311" t="s">
        <v>2029</v>
      </c>
      <c r="E206" s="452"/>
      <c r="F206" s="531"/>
      <c r="G206" s="314"/>
      <c r="H206" s="356"/>
      <c r="I206" s="314"/>
      <c r="J206" s="356"/>
      <c r="K206" s="314"/>
      <c r="L206" s="356"/>
      <c r="M206" s="314"/>
      <c r="N206" s="356"/>
      <c r="O206" s="314"/>
      <c r="P206" s="315"/>
      <c r="Q206" s="316"/>
      <c r="R206" s="315"/>
      <c r="S206" s="316"/>
      <c r="T206" s="356"/>
      <c r="U206" s="314"/>
      <c r="V206" s="452"/>
      <c r="W206" s="452"/>
      <c r="X206" s="452"/>
      <c r="Y206" s="452"/>
      <c r="Z206" s="452"/>
      <c r="AA206" s="452"/>
      <c r="AB206" s="452"/>
      <c r="AC206" s="452"/>
      <c r="AD206" s="452"/>
    </row>
    <row r="207" spans="1:30" s="2" customFormat="1" ht="20.100000000000001" customHeight="1">
      <c r="A207" s="311"/>
      <c r="B207" s="311"/>
      <c r="C207" s="452"/>
      <c r="D207" s="311" t="s">
        <v>2030</v>
      </c>
      <c r="E207" s="452"/>
      <c r="F207" s="531"/>
      <c r="G207" s="314"/>
      <c r="H207" s="356"/>
      <c r="I207" s="314"/>
      <c r="J207" s="356"/>
      <c r="K207" s="314"/>
      <c r="L207" s="356"/>
      <c r="M207" s="314"/>
      <c r="N207" s="356"/>
      <c r="O207" s="314"/>
      <c r="P207" s="315"/>
      <c r="Q207" s="316"/>
      <c r="R207" s="315"/>
      <c r="S207" s="316"/>
      <c r="T207" s="356"/>
      <c r="U207" s="314"/>
      <c r="V207" s="452"/>
      <c r="W207" s="452"/>
      <c r="X207" s="452"/>
      <c r="Y207" s="452"/>
      <c r="Z207" s="452"/>
      <c r="AA207" s="452"/>
      <c r="AB207" s="452"/>
      <c r="AC207" s="452"/>
      <c r="AD207" s="452"/>
    </row>
    <row r="208" spans="1:30" s="2" customFormat="1" ht="20.100000000000001" customHeight="1">
      <c r="A208" s="311"/>
      <c r="B208" s="311"/>
      <c r="C208" s="452"/>
      <c r="D208" s="311" t="s">
        <v>2031</v>
      </c>
      <c r="E208" s="452"/>
      <c r="F208" s="531"/>
      <c r="G208" s="314"/>
      <c r="H208" s="356"/>
      <c r="I208" s="314"/>
      <c r="J208" s="356"/>
      <c r="K208" s="314"/>
      <c r="L208" s="356"/>
      <c r="M208" s="314"/>
      <c r="N208" s="356"/>
      <c r="O208" s="314"/>
      <c r="P208" s="315"/>
      <c r="Q208" s="316"/>
      <c r="R208" s="315"/>
      <c r="S208" s="316"/>
      <c r="T208" s="356"/>
      <c r="U208" s="314"/>
      <c r="V208" s="452"/>
      <c r="W208" s="452"/>
      <c r="X208" s="452"/>
      <c r="Y208" s="452"/>
      <c r="Z208" s="452"/>
      <c r="AA208" s="452"/>
      <c r="AB208" s="452"/>
      <c r="AC208" s="452"/>
      <c r="AD208" s="452"/>
    </row>
    <row r="209" spans="1:30" s="2" customFormat="1" ht="20.100000000000001" customHeight="1">
      <c r="A209" s="311"/>
      <c r="B209" s="311"/>
      <c r="C209" s="452"/>
      <c r="D209" s="311" t="s">
        <v>2032</v>
      </c>
      <c r="E209" s="452"/>
      <c r="F209" s="531"/>
      <c r="G209" s="314"/>
      <c r="H209" s="356"/>
      <c r="I209" s="314"/>
      <c r="J209" s="356"/>
      <c r="K209" s="314"/>
      <c r="L209" s="356"/>
      <c r="M209" s="314"/>
      <c r="N209" s="356"/>
      <c r="O209" s="314"/>
      <c r="P209" s="315"/>
      <c r="Q209" s="316"/>
      <c r="R209" s="315"/>
      <c r="S209" s="316"/>
      <c r="T209" s="356"/>
      <c r="U209" s="314"/>
      <c r="V209" s="452"/>
      <c r="W209" s="452"/>
      <c r="X209" s="452"/>
      <c r="Y209" s="452"/>
      <c r="Z209" s="452"/>
      <c r="AA209" s="452"/>
      <c r="AB209" s="452"/>
      <c r="AC209" s="452"/>
      <c r="AD209" s="452"/>
    </row>
    <row r="210" spans="1:30" s="2" customFormat="1" ht="20.100000000000001" customHeight="1">
      <c r="A210" s="311"/>
      <c r="B210" s="311"/>
      <c r="C210" s="452"/>
      <c r="D210" s="311" t="s">
        <v>2033</v>
      </c>
      <c r="E210" s="452"/>
      <c r="F210" s="531"/>
      <c r="G210" s="314"/>
      <c r="H210" s="356"/>
      <c r="I210" s="314"/>
      <c r="J210" s="356"/>
      <c r="K210" s="314"/>
      <c r="L210" s="356"/>
      <c r="M210" s="314"/>
      <c r="N210" s="356"/>
      <c r="O210" s="314"/>
      <c r="P210" s="315"/>
      <c r="Q210" s="316"/>
      <c r="R210" s="315"/>
      <c r="S210" s="316"/>
      <c r="T210" s="356"/>
      <c r="U210" s="314"/>
      <c r="V210" s="452"/>
      <c r="W210" s="452"/>
      <c r="X210" s="452"/>
      <c r="Y210" s="452"/>
      <c r="Z210" s="452"/>
      <c r="AA210" s="452"/>
      <c r="AB210" s="452"/>
      <c r="AC210" s="452"/>
      <c r="AD210" s="452"/>
    </row>
    <row r="211" spans="1:30" s="2" customFormat="1" ht="20.100000000000001" customHeight="1">
      <c r="A211" s="311"/>
      <c r="B211" s="311"/>
      <c r="C211" s="452"/>
      <c r="D211" s="311" t="s">
        <v>2034</v>
      </c>
      <c r="E211" s="452"/>
      <c r="F211" s="531"/>
      <c r="G211" s="314"/>
      <c r="H211" s="356"/>
      <c r="I211" s="314"/>
      <c r="J211" s="356"/>
      <c r="K211" s="314"/>
      <c r="L211" s="356"/>
      <c r="M211" s="314"/>
      <c r="N211" s="356"/>
      <c r="O211" s="314"/>
      <c r="P211" s="315"/>
      <c r="Q211" s="316"/>
      <c r="R211" s="315"/>
      <c r="S211" s="316"/>
      <c r="T211" s="356"/>
      <c r="U211" s="314"/>
      <c r="V211" s="452"/>
      <c r="W211" s="452"/>
      <c r="X211" s="452"/>
      <c r="Y211" s="452"/>
      <c r="Z211" s="452"/>
      <c r="AA211" s="452"/>
      <c r="AB211" s="452"/>
      <c r="AC211" s="452"/>
      <c r="AD211" s="452"/>
    </row>
    <row r="212" spans="1:30" s="2" customFormat="1" ht="20.100000000000001" customHeight="1">
      <c r="A212" s="311"/>
      <c r="B212" s="311"/>
      <c r="C212" s="452"/>
      <c r="D212" s="311" t="s">
        <v>2035</v>
      </c>
      <c r="E212" s="452"/>
      <c r="F212" s="531"/>
      <c r="G212" s="314"/>
      <c r="H212" s="356"/>
      <c r="I212" s="314"/>
      <c r="J212" s="356"/>
      <c r="K212" s="314"/>
      <c r="L212" s="356"/>
      <c r="M212" s="314"/>
      <c r="N212" s="356"/>
      <c r="O212" s="314"/>
      <c r="P212" s="315"/>
      <c r="Q212" s="316"/>
      <c r="R212" s="315"/>
      <c r="S212" s="316"/>
      <c r="T212" s="356"/>
      <c r="U212" s="314"/>
      <c r="V212" s="452"/>
      <c r="W212" s="452"/>
      <c r="X212" s="452"/>
      <c r="Y212" s="452"/>
      <c r="Z212" s="452"/>
      <c r="AA212" s="452"/>
      <c r="AB212" s="452"/>
      <c r="AC212" s="452"/>
      <c r="AD212" s="452"/>
    </row>
    <row r="213" spans="1:30" s="2" customFormat="1" ht="20.100000000000001" customHeight="1">
      <c r="A213" s="311"/>
      <c r="B213" s="311"/>
      <c r="C213" s="452"/>
      <c r="D213" s="311" t="s">
        <v>9145</v>
      </c>
      <c r="E213" s="452"/>
      <c r="F213" s="531"/>
      <c r="G213" s="314"/>
      <c r="H213" s="356"/>
      <c r="I213" s="314"/>
      <c r="J213" s="356"/>
      <c r="K213" s="314"/>
      <c r="L213" s="356"/>
      <c r="M213" s="314"/>
      <c r="N213" s="356"/>
      <c r="O213" s="314"/>
      <c r="P213" s="315"/>
      <c r="Q213" s="316"/>
      <c r="R213" s="315"/>
      <c r="S213" s="316"/>
      <c r="T213" s="356"/>
      <c r="U213" s="314"/>
      <c r="V213" s="452"/>
      <c r="W213" s="452"/>
      <c r="X213" s="452"/>
      <c r="Y213" s="452"/>
      <c r="Z213" s="452"/>
      <c r="AA213" s="452"/>
      <c r="AB213" s="452"/>
      <c r="AC213" s="452"/>
      <c r="AD213" s="452"/>
    </row>
    <row r="214" spans="1:30" s="2" customFormat="1" ht="20.100000000000001" customHeight="1">
      <c r="A214" s="311"/>
      <c r="B214" s="311"/>
      <c r="C214" s="452"/>
      <c r="D214" s="311" t="s">
        <v>9146</v>
      </c>
      <c r="E214" s="452"/>
      <c r="F214" s="531"/>
      <c r="G214" s="314"/>
      <c r="H214" s="356"/>
      <c r="I214" s="314"/>
      <c r="J214" s="356"/>
      <c r="K214" s="314"/>
      <c r="L214" s="356"/>
      <c r="M214" s="314"/>
      <c r="N214" s="356"/>
      <c r="O214" s="314"/>
      <c r="P214" s="315"/>
      <c r="Q214" s="316"/>
      <c r="R214" s="315"/>
      <c r="S214" s="316"/>
      <c r="T214" s="356"/>
      <c r="U214" s="314"/>
      <c r="V214" s="452"/>
      <c r="W214" s="452"/>
      <c r="X214" s="452"/>
      <c r="Y214" s="452"/>
      <c r="Z214" s="452"/>
      <c r="AA214" s="452"/>
      <c r="AB214" s="452"/>
      <c r="AC214" s="452"/>
      <c r="AD214" s="452"/>
    </row>
    <row r="215" spans="1:30" s="2" customFormat="1" ht="20.100000000000001" customHeight="1">
      <c r="A215" s="311"/>
      <c r="B215" s="311"/>
      <c r="C215" s="452"/>
      <c r="D215" s="311" t="s">
        <v>9147</v>
      </c>
      <c r="E215" s="452"/>
      <c r="F215" s="531"/>
      <c r="G215" s="314"/>
      <c r="H215" s="356"/>
      <c r="I215" s="314"/>
      <c r="J215" s="356"/>
      <c r="K215" s="314"/>
      <c r="L215" s="356"/>
      <c r="M215" s="314"/>
      <c r="N215" s="356"/>
      <c r="O215" s="314"/>
      <c r="P215" s="315"/>
      <c r="Q215" s="316"/>
      <c r="R215" s="315"/>
      <c r="S215" s="316"/>
      <c r="T215" s="356"/>
      <c r="U215" s="314"/>
      <c r="V215" s="452"/>
      <c r="W215" s="452"/>
      <c r="X215" s="452"/>
      <c r="Y215" s="452"/>
      <c r="Z215" s="452"/>
      <c r="AA215" s="452"/>
      <c r="AB215" s="452"/>
      <c r="AC215" s="452"/>
      <c r="AD215" s="452"/>
    </row>
    <row r="216" spans="1:30" s="2" customFormat="1" ht="20.100000000000001" customHeight="1">
      <c r="A216" s="311"/>
      <c r="B216" s="311"/>
      <c r="C216" s="452"/>
      <c r="D216" s="311" t="s">
        <v>9148</v>
      </c>
      <c r="E216" s="452"/>
      <c r="F216" s="531"/>
      <c r="G216" s="314"/>
      <c r="H216" s="356"/>
      <c r="I216" s="314"/>
      <c r="J216" s="356"/>
      <c r="K216" s="314"/>
      <c r="L216" s="356"/>
      <c r="M216" s="314"/>
      <c r="N216" s="356"/>
      <c r="O216" s="314"/>
      <c r="P216" s="315"/>
      <c r="Q216" s="316"/>
      <c r="R216" s="315"/>
      <c r="S216" s="316"/>
      <c r="T216" s="356"/>
      <c r="U216" s="314"/>
      <c r="V216" s="452"/>
      <c r="W216" s="452"/>
      <c r="X216" s="452"/>
      <c r="Y216" s="452"/>
      <c r="Z216" s="452"/>
      <c r="AA216" s="452"/>
      <c r="AB216" s="452"/>
      <c r="AC216" s="452"/>
      <c r="AD216" s="452"/>
    </row>
    <row r="217" spans="1:30" s="2" customFormat="1" ht="20.100000000000001" customHeight="1">
      <c r="A217" s="311"/>
      <c r="B217" s="311"/>
      <c r="C217" s="452"/>
      <c r="D217" s="311" t="s">
        <v>9149</v>
      </c>
      <c r="E217" s="452"/>
      <c r="F217" s="531"/>
      <c r="G217" s="314"/>
      <c r="H217" s="356"/>
      <c r="I217" s="314"/>
      <c r="J217" s="356"/>
      <c r="K217" s="314"/>
      <c r="L217" s="356"/>
      <c r="M217" s="314"/>
      <c r="N217" s="356"/>
      <c r="O217" s="314"/>
      <c r="P217" s="315"/>
      <c r="Q217" s="316"/>
      <c r="R217" s="315"/>
      <c r="S217" s="316"/>
      <c r="T217" s="356"/>
      <c r="U217" s="314"/>
      <c r="V217" s="452"/>
      <c r="W217" s="452"/>
      <c r="X217" s="452"/>
      <c r="Y217" s="452"/>
      <c r="Z217" s="452"/>
      <c r="AA217" s="452"/>
      <c r="AB217" s="452"/>
      <c r="AC217" s="452"/>
      <c r="AD217" s="452"/>
    </row>
    <row r="218" spans="1:30" s="2" customFormat="1" ht="20.100000000000001" customHeight="1">
      <c r="A218" s="311"/>
      <c r="B218" s="311"/>
      <c r="C218" s="452"/>
      <c r="D218" s="311" t="s">
        <v>9150</v>
      </c>
      <c r="E218" s="452"/>
      <c r="F218" s="531"/>
      <c r="G218" s="314"/>
      <c r="H218" s="356"/>
      <c r="I218" s="314"/>
      <c r="J218" s="356"/>
      <c r="K218" s="314"/>
      <c r="L218" s="356"/>
      <c r="M218" s="314"/>
      <c r="N218" s="356"/>
      <c r="O218" s="314"/>
      <c r="P218" s="315"/>
      <c r="Q218" s="316"/>
      <c r="R218" s="315"/>
      <c r="S218" s="316"/>
      <c r="T218" s="356"/>
      <c r="U218" s="314"/>
      <c r="V218" s="452"/>
      <c r="W218" s="452"/>
      <c r="X218" s="452"/>
      <c r="Y218" s="452"/>
      <c r="Z218" s="452"/>
      <c r="AA218" s="452"/>
      <c r="AB218" s="452"/>
      <c r="AC218" s="452"/>
      <c r="AD218" s="452"/>
    </row>
    <row r="219" spans="1:30" s="2" customFormat="1" ht="20.100000000000001" customHeight="1">
      <c r="A219" s="311"/>
      <c r="B219" s="311"/>
      <c r="C219" s="452"/>
      <c r="D219" s="311" t="s">
        <v>9151</v>
      </c>
      <c r="E219" s="452"/>
      <c r="F219" s="531"/>
      <c r="G219" s="314"/>
      <c r="H219" s="356"/>
      <c r="I219" s="314"/>
      <c r="J219" s="356"/>
      <c r="K219" s="314"/>
      <c r="L219" s="356"/>
      <c r="M219" s="314"/>
      <c r="N219" s="356"/>
      <c r="O219" s="314"/>
      <c r="P219" s="315"/>
      <c r="Q219" s="316"/>
      <c r="R219" s="315"/>
      <c r="S219" s="316"/>
      <c r="T219" s="315">
        <v>1</v>
      </c>
      <c r="U219" s="316">
        <v>100</v>
      </c>
      <c r="V219" s="452"/>
      <c r="W219" s="452"/>
      <c r="X219" s="452"/>
      <c r="Y219" s="452"/>
      <c r="Z219" s="452"/>
      <c r="AA219" s="452"/>
      <c r="AB219" s="452"/>
      <c r="AC219" s="452"/>
      <c r="AD219" s="452"/>
    </row>
    <row r="220" spans="1:30" s="2" customFormat="1" ht="20.100000000000001" customHeight="1">
      <c r="A220" s="311"/>
      <c r="B220" s="311"/>
      <c r="C220" s="452"/>
      <c r="D220" s="311" t="s">
        <v>9152</v>
      </c>
      <c r="E220" s="452"/>
      <c r="F220" s="531">
        <v>1</v>
      </c>
      <c r="G220" s="314">
        <v>100</v>
      </c>
      <c r="H220" s="356">
        <v>1</v>
      </c>
      <c r="I220" s="314">
        <v>50</v>
      </c>
      <c r="J220" s="356"/>
      <c r="K220" s="314"/>
      <c r="L220" s="356"/>
      <c r="M220" s="314"/>
      <c r="N220" s="356"/>
      <c r="O220" s="314"/>
      <c r="P220" s="315"/>
      <c r="Q220" s="316"/>
      <c r="R220" s="315"/>
      <c r="S220" s="316"/>
      <c r="T220" s="356"/>
      <c r="U220" s="314"/>
      <c r="V220" s="452"/>
      <c r="W220" s="452"/>
      <c r="X220" s="452"/>
      <c r="Y220" s="452"/>
      <c r="Z220" s="452"/>
      <c r="AA220" s="452"/>
      <c r="AB220" s="452"/>
      <c r="AC220" s="452"/>
      <c r="AD220" s="452"/>
    </row>
    <row r="221" spans="1:30" s="2" customFormat="1" ht="20.100000000000001" customHeight="1">
      <c r="A221" s="311"/>
      <c r="B221" s="311"/>
      <c r="C221" s="452"/>
      <c r="D221" s="311" t="s">
        <v>9153</v>
      </c>
      <c r="E221" s="452"/>
      <c r="F221" s="531"/>
      <c r="G221" s="314"/>
      <c r="H221" s="356">
        <v>1</v>
      </c>
      <c r="I221" s="314">
        <v>50</v>
      </c>
      <c r="J221" s="356"/>
      <c r="K221" s="314"/>
      <c r="L221" s="356"/>
      <c r="M221" s="314"/>
      <c r="N221" s="356"/>
      <c r="O221" s="314"/>
      <c r="P221" s="315">
        <v>1</v>
      </c>
      <c r="Q221" s="316">
        <v>100</v>
      </c>
      <c r="R221" s="315"/>
      <c r="S221" s="316"/>
      <c r="T221" s="356"/>
      <c r="U221" s="314"/>
      <c r="V221" s="452"/>
      <c r="W221" s="452"/>
      <c r="X221" s="452"/>
      <c r="Y221" s="452"/>
      <c r="Z221" s="452"/>
      <c r="AA221" s="452"/>
      <c r="AB221" s="452"/>
      <c r="AC221" s="452"/>
      <c r="AD221" s="452"/>
    </row>
    <row r="222" spans="1:30" s="2" customFormat="1" ht="20.100000000000001" customHeight="1">
      <c r="A222" s="311"/>
      <c r="B222" s="311"/>
      <c r="C222" s="452"/>
      <c r="D222" s="311" t="s">
        <v>1959</v>
      </c>
      <c r="E222" s="452"/>
      <c r="F222" s="531"/>
      <c r="G222" s="314"/>
      <c r="H222" s="356"/>
      <c r="I222" s="314"/>
      <c r="J222" s="356"/>
      <c r="K222" s="314"/>
      <c r="L222" s="356"/>
      <c r="M222" s="314"/>
      <c r="N222" s="356"/>
      <c r="O222" s="314"/>
      <c r="P222" s="315"/>
      <c r="Q222" s="316"/>
      <c r="R222" s="315"/>
      <c r="S222" s="316"/>
      <c r="T222" s="315"/>
      <c r="U222" s="316"/>
      <c r="V222" s="452"/>
      <c r="W222" s="452"/>
      <c r="X222" s="452"/>
      <c r="Y222" s="452"/>
      <c r="Z222" s="452"/>
      <c r="AA222" s="452"/>
      <c r="AB222" s="452"/>
      <c r="AC222" s="452"/>
      <c r="AD222" s="452"/>
    </row>
    <row r="223" spans="1:30" s="2" customFormat="1" ht="20.100000000000001" customHeight="1">
      <c r="A223" s="311"/>
      <c r="B223" s="311"/>
      <c r="C223" s="452"/>
      <c r="D223" s="311" t="s">
        <v>1960</v>
      </c>
      <c r="E223" s="452"/>
      <c r="F223" s="531"/>
      <c r="G223" s="314"/>
      <c r="H223" s="356"/>
      <c r="I223" s="314"/>
      <c r="J223" s="356"/>
      <c r="K223" s="314"/>
      <c r="L223" s="356"/>
      <c r="M223" s="314"/>
      <c r="N223" s="356"/>
      <c r="O223" s="314"/>
      <c r="P223" s="315"/>
      <c r="Q223" s="316"/>
      <c r="R223" s="315"/>
      <c r="S223" s="316"/>
      <c r="T223" s="315"/>
      <c r="U223" s="316"/>
      <c r="V223" s="452"/>
      <c r="W223" s="452"/>
      <c r="X223" s="452"/>
      <c r="Y223" s="452"/>
      <c r="Z223" s="452"/>
      <c r="AA223" s="452"/>
      <c r="AB223" s="452"/>
      <c r="AC223" s="452"/>
      <c r="AD223" s="452"/>
    </row>
    <row r="224" spans="1:30" s="2" customFormat="1" ht="20.100000000000001" customHeight="1">
      <c r="A224" s="515" t="s">
        <v>2980</v>
      </c>
      <c r="B224" s="515" t="s">
        <v>1748</v>
      </c>
      <c r="C224" s="516" t="s">
        <v>2981</v>
      </c>
      <c r="D224" s="515"/>
      <c r="E224" s="516"/>
      <c r="F224" s="443">
        <v>758</v>
      </c>
      <c r="G224" s="444">
        <v>100</v>
      </c>
      <c r="H224" s="443">
        <v>711</v>
      </c>
      <c r="I224" s="444">
        <v>100</v>
      </c>
      <c r="J224" s="443">
        <v>648</v>
      </c>
      <c r="K224" s="444">
        <v>100</v>
      </c>
      <c r="L224" s="443">
        <v>581</v>
      </c>
      <c r="M224" s="444">
        <v>100</v>
      </c>
      <c r="N224" s="507">
        <v>514</v>
      </c>
      <c r="O224" s="517">
        <v>100</v>
      </c>
      <c r="P224" s="471">
        <v>503</v>
      </c>
      <c r="Q224" s="465">
        <v>100</v>
      </c>
      <c r="R224" s="471">
        <v>467</v>
      </c>
      <c r="S224" s="465">
        <v>100</v>
      </c>
      <c r="T224" s="471">
        <v>382</v>
      </c>
      <c r="U224" s="465">
        <v>100</v>
      </c>
      <c r="V224" s="358" t="s">
        <v>8114</v>
      </c>
      <c r="W224" s="358" t="s">
        <v>8114</v>
      </c>
      <c r="X224" s="358" t="s">
        <v>8114</v>
      </c>
      <c r="Y224" s="358" t="s">
        <v>8114</v>
      </c>
      <c r="Z224" s="358" t="s">
        <v>8114</v>
      </c>
      <c r="AA224" s="358" t="s">
        <v>8114</v>
      </c>
      <c r="AB224" s="358" t="s">
        <v>8114</v>
      </c>
      <c r="AC224" s="358" t="s">
        <v>8114</v>
      </c>
      <c r="AD224" s="358"/>
    </row>
    <row r="225" spans="1:30" s="2" customFormat="1" ht="20.100000000000001" customHeight="1">
      <c r="A225" s="374" t="s">
        <v>2982</v>
      </c>
      <c r="B225" s="374" t="s">
        <v>1749</v>
      </c>
      <c r="C225" s="358" t="s">
        <v>9130</v>
      </c>
      <c r="D225" s="374"/>
      <c r="E225" s="358"/>
      <c r="F225" s="443">
        <v>3983</v>
      </c>
      <c r="G225" s="444">
        <v>100</v>
      </c>
      <c r="H225" s="443">
        <v>4082</v>
      </c>
      <c r="I225" s="444">
        <v>100</v>
      </c>
      <c r="J225" s="443">
        <v>4161</v>
      </c>
      <c r="K225" s="444">
        <v>100</v>
      </c>
      <c r="L225" s="443">
        <v>4297</v>
      </c>
      <c r="M225" s="444">
        <v>100</v>
      </c>
      <c r="N225" s="443">
        <v>4397</v>
      </c>
      <c r="O225" s="444">
        <v>100</v>
      </c>
      <c r="P225" s="471">
        <v>4566</v>
      </c>
      <c r="Q225" s="465">
        <v>100</v>
      </c>
      <c r="R225" s="471">
        <v>4676</v>
      </c>
      <c r="S225" s="465">
        <v>100</v>
      </c>
      <c r="T225" s="471">
        <v>5092</v>
      </c>
      <c r="U225" s="465">
        <v>100</v>
      </c>
      <c r="V225" s="358" t="s">
        <v>8114</v>
      </c>
      <c r="W225" s="358" t="s">
        <v>8114</v>
      </c>
      <c r="X225" s="358" t="s">
        <v>8114</v>
      </c>
      <c r="Y225" s="358" t="s">
        <v>8114</v>
      </c>
      <c r="Z225" s="358" t="s">
        <v>8114</v>
      </c>
      <c r="AA225" s="358" t="s">
        <v>8114</v>
      </c>
      <c r="AB225" s="358" t="s">
        <v>8114</v>
      </c>
      <c r="AC225" s="358" t="s">
        <v>8114</v>
      </c>
      <c r="AD225" s="358"/>
    </row>
    <row r="226" spans="1:30" s="2" customFormat="1" ht="20.100000000000001" customHeight="1">
      <c r="A226" s="311"/>
      <c r="B226" s="311"/>
      <c r="C226" s="452"/>
      <c r="D226" s="311" t="s">
        <v>1861</v>
      </c>
      <c r="E226" s="452" t="s">
        <v>2419</v>
      </c>
      <c r="F226" s="531"/>
      <c r="G226" s="314"/>
      <c r="H226" s="356"/>
      <c r="I226" s="314"/>
      <c r="J226" s="356"/>
      <c r="K226" s="314"/>
      <c r="L226" s="356"/>
      <c r="M226" s="314"/>
      <c r="N226" s="356"/>
      <c r="O226" s="314"/>
      <c r="P226" s="315"/>
      <c r="Q226" s="316"/>
      <c r="R226" s="315"/>
      <c r="S226" s="316"/>
      <c r="T226" s="315"/>
      <c r="U226" s="316"/>
      <c r="V226" s="452"/>
      <c r="W226" s="452"/>
      <c r="X226" s="452"/>
      <c r="Y226" s="452"/>
      <c r="Z226" s="452"/>
      <c r="AA226" s="452"/>
      <c r="AB226" s="452"/>
      <c r="AC226" s="452"/>
      <c r="AD226" s="452"/>
    </row>
    <row r="227" spans="1:30" s="2" customFormat="1" ht="20.100000000000001" customHeight="1">
      <c r="A227" s="311"/>
      <c r="B227" s="311"/>
      <c r="C227" s="452"/>
      <c r="D227" s="311" t="s">
        <v>1862</v>
      </c>
      <c r="E227" s="452"/>
      <c r="F227" s="531"/>
      <c r="G227" s="314"/>
      <c r="H227" s="356"/>
      <c r="I227" s="314"/>
      <c r="J227" s="356"/>
      <c r="K227" s="314"/>
      <c r="L227" s="356"/>
      <c r="M227" s="314"/>
      <c r="N227" s="356"/>
      <c r="O227" s="314"/>
      <c r="P227" s="315"/>
      <c r="Q227" s="316"/>
      <c r="R227" s="315">
        <v>1</v>
      </c>
      <c r="S227" s="316"/>
      <c r="T227" s="315"/>
      <c r="U227" s="316"/>
      <c r="V227" s="452"/>
      <c r="W227" s="452"/>
      <c r="X227" s="452"/>
      <c r="Y227" s="452"/>
      <c r="Z227" s="452"/>
      <c r="AA227" s="452"/>
      <c r="AB227" s="452"/>
      <c r="AC227" s="452"/>
      <c r="AD227" s="452"/>
    </row>
    <row r="228" spans="1:30" s="2" customFormat="1" ht="20.100000000000001" customHeight="1">
      <c r="A228" s="374" t="s">
        <v>2983</v>
      </c>
      <c r="B228" s="374" t="s">
        <v>1750</v>
      </c>
      <c r="C228" s="358" t="s">
        <v>2984</v>
      </c>
      <c r="D228" s="374"/>
      <c r="E228" s="358"/>
      <c r="F228" s="443">
        <v>1923</v>
      </c>
      <c r="G228" s="444">
        <v>100</v>
      </c>
      <c r="H228" s="443">
        <v>1950</v>
      </c>
      <c r="I228" s="444">
        <v>100</v>
      </c>
      <c r="J228" s="443">
        <v>2000</v>
      </c>
      <c r="K228" s="444">
        <v>100</v>
      </c>
      <c r="L228" s="443">
        <v>2063</v>
      </c>
      <c r="M228" s="444">
        <v>100</v>
      </c>
      <c r="N228" s="443">
        <v>2113</v>
      </c>
      <c r="O228" s="444">
        <v>100</v>
      </c>
      <c r="P228" s="471">
        <v>2116</v>
      </c>
      <c r="Q228" s="465">
        <v>100</v>
      </c>
      <c r="R228" s="471">
        <v>2152</v>
      </c>
      <c r="S228" s="465">
        <v>100</v>
      </c>
      <c r="T228" s="471">
        <v>2378</v>
      </c>
      <c r="U228" s="465">
        <v>99</v>
      </c>
      <c r="V228" s="358" t="s">
        <v>8114</v>
      </c>
      <c r="W228" s="358" t="s">
        <v>8114</v>
      </c>
      <c r="X228" s="358" t="s">
        <v>8114</v>
      </c>
      <c r="Y228" s="358" t="s">
        <v>8114</v>
      </c>
      <c r="Z228" s="358" t="s">
        <v>8114</v>
      </c>
      <c r="AA228" s="358" t="s">
        <v>8114</v>
      </c>
      <c r="AB228" s="358" t="s">
        <v>8114</v>
      </c>
      <c r="AC228" s="358" t="s">
        <v>8114</v>
      </c>
      <c r="AD228" s="358"/>
    </row>
    <row r="229" spans="1:30" s="2" customFormat="1" ht="20.100000000000001" customHeight="1">
      <c r="A229" s="311"/>
      <c r="B229" s="311"/>
      <c r="C229" s="452"/>
      <c r="D229" s="311" t="s">
        <v>1959</v>
      </c>
      <c r="E229" s="452" t="s">
        <v>758</v>
      </c>
      <c r="F229" s="531"/>
      <c r="G229" s="314"/>
      <c r="H229" s="356"/>
      <c r="I229" s="314"/>
      <c r="J229" s="356"/>
      <c r="K229" s="314"/>
      <c r="L229" s="356"/>
      <c r="M229" s="314"/>
      <c r="N229" s="356"/>
      <c r="O229" s="314"/>
      <c r="P229" s="315"/>
      <c r="Q229" s="316"/>
      <c r="R229" s="315"/>
      <c r="S229" s="316"/>
      <c r="T229" s="315"/>
      <c r="U229" s="316"/>
      <c r="V229" s="452"/>
      <c r="W229" s="452"/>
      <c r="X229" s="452"/>
      <c r="Y229" s="452"/>
      <c r="Z229" s="452"/>
      <c r="AA229" s="452"/>
      <c r="AB229" s="452"/>
      <c r="AC229" s="452"/>
      <c r="AD229" s="452"/>
    </row>
    <row r="230" spans="1:30" s="2" customFormat="1" ht="20.100000000000001" customHeight="1">
      <c r="A230" s="311"/>
      <c r="B230" s="311"/>
      <c r="C230" s="452"/>
      <c r="D230" s="311" t="s">
        <v>1960</v>
      </c>
      <c r="E230" s="452"/>
      <c r="F230" s="531"/>
      <c r="G230" s="314"/>
      <c r="H230" s="356"/>
      <c r="I230" s="314"/>
      <c r="J230" s="356"/>
      <c r="K230" s="314"/>
      <c r="L230" s="356"/>
      <c r="M230" s="314"/>
      <c r="N230" s="356"/>
      <c r="O230" s="314"/>
      <c r="P230" s="315"/>
      <c r="Q230" s="316"/>
      <c r="R230" s="315"/>
      <c r="S230" s="316"/>
      <c r="T230" s="315">
        <v>23</v>
      </c>
      <c r="U230" s="316">
        <v>1</v>
      </c>
      <c r="V230" s="452"/>
      <c r="W230" s="452"/>
      <c r="X230" s="452"/>
      <c r="Y230" s="452"/>
      <c r="Z230" s="452"/>
      <c r="AA230" s="452"/>
      <c r="AB230" s="452"/>
      <c r="AC230" s="452"/>
      <c r="AD230" s="452"/>
    </row>
    <row r="231" spans="1:30" s="2" customFormat="1" ht="20.100000000000001" customHeight="1">
      <c r="A231" s="374" t="s">
        <v>2985</v>
      </c>
      <c r="B231" s="374" t="s">
        <v>1751</v>
      </c>
      <c r="C231" s="358" t="s">
        <v>2984</v>
      </c>
      <c r="D231" s="374"/>
      <c r="E231" s="358"/>
      <c r="F231" s="443">
        <v>1923</v>
      </c>
      <c r="G231" s="444">
        <v>100</v>
      </c>
      <c r="H231" s="443">
        <v>1950</v>
      </c>
      <c r="I231" s="444">
        <v>100</v>
      </c>
      <c r="J231" s="443">
        <v>2000</v>
      </c>
      <c r="K231" s="444">
        <v>100</v>
      </c>
      <c r="L231" s="443">
        <v>2063</v>
      </c>
      <c r="M231" s="444">
        <v>100</v>
      </c>
      <c r="N231" s="443">
        <v>2113</v>
      </c>
      <c r="O231" s="444">
        <v>100</v>
      </c>
      <c r="P231" s="471">
        <v>2116</v>
      </c>
      <c r="Q231" s="465">
        <v>100</v>
      </c>
      <c r="R231" s="471">
        <v>2152</v>
      </c>
      <c r="S231" s="465">
        <v>100</v>
      </c>
      <c r="T231" s="471">
        <v>2378</v>
      </c>
      <c r="U231" s="465">
        <v>99</v>
      </c>
      <c r="V231" s="358" t="s">
        <v>8114</v>
      </c>
      <c r="W231" s="358" t="s">
        <v>8114</v>
      </c>
      <c r="X231" s="358" t="s">
        <v>8114</v>
      </c>
      <c r="Y231" s="358" t="s">
        <v>8114</v>
      </c>
      <c r="Z231" s="358" t="s">
        <v>8114</v>
      </c>
      <c r="AA231" s="358" t="s">
        <v>8114</v>
      </c>
      <c r="AB231" s="358" t="s">
        <v>8114</v>
      </c>
      <c r="AC231" s="358" t="s">
        <v>8114</v>
      </c>
      <c r="AD231" s="358"/>
    </row>
    <row r="232" spans="1:30" s="2" customFormat="1" ht="20.100000000000001" customHeight="1">
      <c r="A232" s="311"/>
      <c r="B232" s="311"/>
      <c r="C232" s="452"/>
      <c r="D232" s="311" t="s">
        <v>1959</v>
      </c>
      <c r="E232" s="452" t="s">
        <v>758</v>
      </c>
      <c r="F232" s="531"/>
      <c r="G232" s="314"/>
      <c r="H232" s="356"/>
      <c r="I232" s="314"/>
      <c r="J232" s="356"/>
      <c r="K232" s="314"/>
      <c r="L232" s="356"/>
      <c r="M232" s="314"/>
      <c r="N232" s="356"/>
      <c r="O232" s="314"/>
      <c r="P232" s="315"/>
      <c r="Q232" s="316"/>
      <c r="R232" s="315"/>
      <c r="S232" s="316"/>
      <c r="T232" s="315"/>
      <c r="U232" s="316"/>
      <c r="V232" s="452"/>
      <c r="W232" s="452"/>
      <c r="X232" s="452"/>
      <c r="Y232" s="452"/>
      <c r="Z232" s="452"/>
      <c r="AA232" s="452"/>
      <c r="AB232" s="452"/>
      <c r="AC232" s="452"/>
      <c r="AD232" s="452"/>
    </row>
    <row r="233" spans="1:30" s="2" customFormat="1" ht="20.100000000000001" customHeight="1">
      <c r="A233" s="311"/>
      <c r="B233" s="311"/>
      <c r="C233" s="452"/>
      <c r="D233" s="311" t="s">
        <v>1960</v>
      </c>
      <c r="E233" s="452"/>
      <c r="F233" s="531"/>
      <c r="G233" s="314"/>
      <c r="H233" s="356"/>
      <c r="I233" s="314"/>
      <c r="J233" s="356"/>
      <c r="K233" s="314"/>
      <c r="L233" s="356"/>
      <c r="M233" s="314"/>
      <c r="N233" s="356"/>
      <c r="O233" s="314"/>
      <c r="P233" s="315"/>
      <c r="Q233" s="316"/>
      <c r="R233" s="315"/>
      <c r="S233" s="316"/>
      <c r="T233" s="315">
        <v>23</v>
      </c>
      <c r="U233" s="316">
        <v>1</v>
      </c>
      <c r="V233" s="452"/>
      <c r="W233" s="452"/>
      <c r="X233" s="452"/>
      <c r="Y233" s="452"/>
      <c r="Z233" s="452"/>
      <c r="AA233" s="452"/>
      <c r="AB233" s="452"/>
      <c r="AC233" s="452"/>
      <c r="AD233" s="452"/>
    </row>
    <row r="234" spans="1:30" s="2" customFormat="1" ht="20.100000000000001" customHeight="1">
      <c r="A234" s="374" t="s">
        <v>9154</v>
      </c>
      <c r="B234" s="374" t="s">
        <v>1752</v>
      </c>
      <c r="C234" s="358" t="s">
        <v>9130</v>
      </c>
      <c r="D234" s="374"/>
      <c r="E234" s="358"/>
      <c r="F234" s="443">
        <v>3983</v>
      </c>
      <c r="G234" s="444">
        <v>100</v>
      </c>
      <c r="H234" s="443">
        <v>4082</v>
      </c>
      <c r="I234" s="444">
        <v>100</v>
      </c>
      <c r="J234" s="443">
        <v>4161</v>
      </c>
      <c r="K234" s="444">
        <v>100</v>
      </c>
      <c r="L234" s="443">
        <v>4296</v>
      </c>
      <c r="M234" s="444">
        <v>100</v>
      </c>
      <c r="N234" s="443">
        <v>4397</v>
      </c>
      <c r="O234" s="444">
        <v>100</v>
      </c>
      <c r="P234" s="471">
        <v>4566</v>
      </c>
      <c r="Q234" s="465">
        <v>100</v>
      </c>
      <c r="R234" s="471">
        <v>4677</v>
      </c>
      <c r="S234" s="465">
        <v>100</v>
      </c>
      <c r="T234" s="471">
        <v>5091</v>
      </c>
      <c r="U234" s="465">
        <v>100</v>
      </c>
      <c r="V234" s="358" t="s">
        <v>8114</v>
      </c>
      <c r="W234" s="358" t="s">
        <v>8114</v>
      </c>
      <c r="X234" s="358" t="s">
        <v>8114</v>
      </c>
      <c r="Y234" s="358" t="s">
        <v>8114</v>
      </c>
      <c r="Z234" s="358" t="s">
        <v>8114</v>
      </c>
      <c r="AA234" s="358" t="s">
        <v>8114</v>
      </c>
      <c r="AB234" s="358" t="s">
        <v>8114</v>
      </c>
      <c r="AC234" s="358" t="s">
        <v>8114</v>
      </c>
      <c r="AD234" s="358"/>
    </row>
    <row r="235" spans="1:30" s="2" customFormat="1" ht="20.100000000000001" customHeight="1">
      <c r="A235" s="311"/>
      <c r="B235" s="311"/>
      <c r="C235" s="452"/>
      <c r="D235" s="311" t="s">
        <v>1959</v>
      </c>
      <c r="E235" s="452" t="s">
        <v>758</v>
      </c>
      <c r="F235" s="531"/>
      <c r="G235" s="314"/>
      <c r="H235" s="356"/>
      <c r="I235" s="314"/>
      <c r="J235" s="356"/>
      <c r="K235" s="314"/>
      <c r="L235" s="356"/>
      <c r="M235" s="314"/>
      <c r="N235" s="356"/>
      <c r="O235" s="314"/>
      <c r="P235" s="315"/>
      <c r="Q235" s="316"/>
      <c r="R235" s="315"/>
      <c r="S235" s="316"/>
      <c r="T235" s="315"/>
      <c r="U235" s="316"/>
      <c r="V235" s="452"/>
      <c r="W235" s="452"/>
      <c r="X235" s="452"/>
      <c r="Y235" s="452"/>
      <c r="Z235" s="452"/>
      <c r="AA235" s="452"/>
      <c r="AB235" s="452"/>
      <c r="AC235" s="452"/>
      <c r="AD235" s="452"/>
    </row>
    <row r="236" spans="1:30" s="2" customFormat="1" ht="20.100000000000001" customHeight="1">
      <c r="A236" s="311"/>
      <c r="B236" s="311"/>
      <c r="C236" s="452"/>
      <c r="D236" s="311" t="s">
        <v>1960</v>
      </c>
      <c r="E236" s="452"/>
      <c r="F236" s="531"/>
      <c r="G236" s="314"/>
      <c r="H236" s="356"/>
      <c r="I236" s="314"/>
      <c r="J236" s="356"/>
      <c r="K236" s="314"/>
      <c r="L236" s="356">
        <v>1</v>
      </c>
      <c r="M236" s="314"/>
      <c r="N236" s="356"/>
      <c r="O236" s="314"/>
      <c r="P236" s="315"/>
      <c r="Q236" s="316"/>
      <c r="R236" s="315"/>
      <c r="S236" s="316"/>
      <c r="T236" s="315">
        <v>1</v>
      </c>
      <c r="U236" s="316"/>
      <c r="V236" s="452"/>
      <c r="W236" s="452"/>
      <c r="X236" s="452"/>
      <c r="Y236" s="452"/>
      <c r="Z236" s="452"/>
      <c r="AA236" s="452"/>
      <c r="AB236" s="452"/>
      <c r="AC236" s="452"/>
      <c r="AD236" s="452"/>
    </row>
    <row r="237" spans="1:30" s="2" customFormat="1" ht="20.100000000000001" customHeight="1">
      <c r="A237" s="374" t="s">
        <v>3092</v>
      </c>
      <c r="B237" s="374" t="s">
        <v>2629</v>
      </c>
      <c r="C237" s="358" t="s">
        <v>2630</v>
      </c>
      <c r="D237" s="374"/>
      <c r="E237" s="358" t="s">
        <v>758</v>
      </c>
      <c r="F237" s="443"/>
      <c r="G237" s="444"/>
      <c r="H237" s="443"/>
      <c r="I237" s="444"/>
      <c r="J237" s="443"/>
      <c r="K237" s="444"/>
      <c r="L237" s="443"/>
      <c r="M237" s="444"/>
      <c r="N237" s="443"/>
      <c r="O237" s="444"/>
      <c r="P237" s="471"/>
      <c r="Q237" s="465"/>
      <c r="R237" s="471"/>
      <c r="S237" s="465"/>
      <c r="T237" s="471">
        <v>5091</v>
      </c>
      <c r="U237" s="465">
        <v>100</v>
      </c>
      <c r="V237" s="358"/>
      <c r="W237" s="358"/>
      <c r="X237" s="358"/>
      <c r="Y237" s="358"/>
      <c r="Z237" s="358"/>
      <c r="AA237" s="358"/>
      <c r="AB237" s="358"/>
      <c r="AC237" s="358" t="s">
        <v>138</v>
      </c>
      <c r="AD237" s="358"/>
    </row>
    <row r="238" spans="1:30" s="2" customFormat="1" ht="20.100000000000001" customHeight="1">
      <c r="A238" s="311"/>
      <c r="B238" s="311"/>
      <c r="C238" s="452"/>
      <c r="D238" s="311" t="s">
        <v>1959</v>
      </c>
      <c r="E238" s="452"/>
      <c r="F238" s="531"/>
      <c r="G238" s="314"/>
      <c r="H238" s="356"/>
      <c r="I238" s="314"/>
      <c r="J238" s="356"/>
      <c r="K238" s="314"/>
      <c r="L238" s="356"/>
      <c r="M238" s="314"/>
      <c r="N238" s="356"/>
      <c r="O238" s="314"/>
      <c r="P238" s="315"/>
      <c r="Q238" s="316"/>
      <c r="R238" s="315"/>
      <c r="S238" s="316"/>
      <c r="T238" s="315"/>
      <c r="U238" s="316"/>
      <c r="V238" s="452"/>
      <c r="W238" s="452"/>
      <c r="X238" s="452"/>
      <c r="Y238" s="452"/>
      <c r="Z238" s="452"/>
      <c r="AA238" s="452"/>
      <c r="AB238" s="452"/>
      <c r="AC238" s="452"/>
      <c r="AD238" s="452"/>
    </row>
    <row r="239" spans="1:30" s="2" customFormat="1" ht="20.100000000000001" customHeight="1">
      <c r="A239" s="317"/>
      <c r="B239" s="317"/>
      <c r="C239" s="318"/>
      <c r="D239" s="317" t="s">
        <v>1960</v>
      </c>
      <c r="E239" s="318"/>
      <c r="F239" s="319"/>
      <c r="G239" s="320"/>
      <c r="H239" s="319"/>
      <c r="I239" s="320"/>
      <c r="J239" s="319"/>
      <c r="K239" s="320"/>
      <c r="L239" s="319"/>
      <c r="M239" s="320"/>
      <c r="N239" s="319"/>
      <c r="O239" s="320"/>
      <c r="P239" s="321"/>
      <c r="Q239" s="322"/>
      <c r="R239" s="321"/>
      <c r="S239" s="322"/>
      <c r="T239" s="321">
        <v>1</v>
      </c>
      <c r="U239" s="322"/>
      <c r="V239" s="318"/>
      <c r="W239" s="318"/>
      <c r="X239" s="318"/>
      <c r="Y239" s="318"/>
      <c r="Z239" s="318"/>
      <c r="AA239" s="318"/>
      <c r="AB239" s="318"/>
      <c r="AC239" s="318"/>
      <c r="AD239" s="318"/>
    </row>
    <row r="240" spans="1:30" s="2" customFormat="1" ht="20.100000000000001" customHeight="1">
      <c r="A240" s="374" t="s">
        <v>9155</v>
      </c>
      <c r="B240" s="374" t="s">
        <v>1753</v>
      </c>
      <c r="C240" s="358" t="s">
        <v>9130</v>
      </c>
      <c r="D240" s="374" t="s">
        <v>9156</v>
      </c>
      <c r="E240" s="358" t="s">
        <v>9036</v>
      </c>
      <c r="F240" s="443">
        <v>850</v>
      </c>
      <c r="G240" s="444">
        <v>21.3</v>
      </c>
      <c r="H240" s="443">
        <v>869</v>
      </c>
      <c r="I240" s="444">
        <v>21.28858402743753</v>
      </c>
      <c r="J240" s="443">
        <v>887</v>
      </c>
      <c r="K240" s="444">
        <v>21.316991107906752</v>
      </c>
      <c r="L240" s="443">
        <v>933</v>
      </c>
      <c r="M240" s="444">
        <v>21.712822899697464</v>
      </c>
      <c r="N240" s="443">
        <v>944</v>
      </c>
      <c r="O240" s="444">
        <v>21.469183534227884</v>
      </c>
      <c r="P240" s="471">
        <v>923</v>
      </c>
      <c r="Q240" s="465">
        <v>20.214629872974157</v>
      </c>
      <c r="R240" s="471">
        <v>909</v>
      </c>
      <c r="S240" s="465">
        <v>19.435535599743424</v>
      </c>
      <c r="T240" s="471">
        <v>1181</v>
      </c>
      <c r="U240" s="465">
        <v>23.193244304791829</v>
      </c>
      <c r="V240" s="358" t="s">
        <v>8114</v>
      </c>
      <c r="W240" s="358" t="s">
        <v>8114</v>
      </c>
      <c r="X240" s="358" t="s">
        <v>8114</v>
      </c>
      <c r="Y240" s="358" t="s">
        <v>8114</v>
      </c>
      <c r="Z240" s="358" t="s">
        <v>8114</v>
      </c>
      <c r="AA240" s="358" t="s">
        <v>8114</v>
      </c>
      <c r="AB240" s="358" t="s">
        <v>8114</v>
      </c>
      <c r="AC240" s="358" t="s">
        <v>8114</v>
      </c>
      <c r="AD240" s="358"/>
    </row>
    <row r="241" spans="1:30" s="2" customFormat="1" ht="20.100000000000001" customHeight="1">
      <c r="A241" s="311"/>
      <c r="B241" s="311"/>
      <c r="C241" s="452"/>
      <c r="D241" s="311" t="s">
        <v>9157</v>
      </c>
      <c r="E241" s="452"/>
      <c r="F241" s="531">
        <v>1519</v>
      </c>
      <c r="G241" s="314">
        <v>38.1</v>
      </c>
      <c r="H241" s="356">
        <v>1568</v>
      </c>
      <c r="I241" s="314">
        <v>38.412542871141596</v>
      </c>
      <c r="J241" s="356">
        <v>1590</v>
      </c>
      <c r="K241" s="314">
        <v>38.211968276856524</v>
      </c>
      <c r="L241" s="356">
        <v>1634</v>
      </c>
      <c r="M241" s="314">
        <v>38.026530137305095</v>
      </c>
      <c r="N241" s="356">
        <v>1620</v>
      </c>
      <c r="O241" s="314">
        <v>36.843302251535135</v>
      </c>
      <c r="P241" s="315">
        <v>1720</v>
      </c>
      <c r="Q241" s="316">
        <v>37.669732807709153</v>
      </c>
      <c r="R241" s="315">
        <v>1683</v>
      </c>
      <c r="S241" s="316">
        <v>35.984605516356638</v>
      </c>
      <c r="T241" s="315">
        <v>1649</v>
      </c>
      <c r="U241" s="316">
        <v>32.384131971720343</v>
      </c>
      <c r="V241" s="452"/>
      <c r="W241" s="452"/>
      <c r="X241" s="452"/>
      <c r="Y241" s="452"/>
      <c r="Z241" s="452"/>
      <c r="AA241" s="452"/>
      <c r="AB241" s="452"/>
      <c r="AC241" s="452"/>
      <c r="AD241" s="452"/>
    </row>
    <row r="242" spans="1:30" s="2" customFormat="1" ht="20.100000000000001" customHeight="1">
      <c r="A242" s="311"/>
      <c r="B242" s="311"/>
      <c r="C242" s="452"/>
      <c r="D242" s="311" t="s">
        <v>9158</v>
      </c>
      <c r="E242" s="452"/>
      <c r="F242" s="531">
        <v>927</v>
      </c>
      <c r="G242" s="314">
        <v>23.3</v>
      </c>
      <c r="H242" s="356">
        <v>967</v>
      </c>
      <c r="I242" s="314">
        <v>23.689367956883881</v>
      </c>
      <c r="J242" s="356">
        <v>1009</v>
      </c>
      <c r="K242" s="314">
        <v>24.248978610910839</v>
      </c>
      <c r="L242" s="356">
        <v>1043</v>
      </c>
      <c r="M242" s="314">
        <v>24.272748429136605</v>
      </c>
      <c r="N242" s="356">
        <v>1131</v>
      </c>
      <c r="O242" s="314">
        <v>25.722083238571752</v>
      </c>
      <c r="P242" s="315">
        <v>1170</v>
      </c>
      <c r="Q242" s="316">
        <v>25.624178712220761</v>
      </c>
      <c r="R242" s="315">
        <v>1308</v>
      </c>
      <c r="S242" s="316">
        <v>27.966645285439384</v>
      </c>
      <c r="T242" s="315">
        <v>1359</v>
      </c>
      <c r="U242" s="316">
        <v>26.688923802042421</v>
      </c>
      <c r="V242" s="452"/>
      <c r="W242" s="452"/>
      <c r="X242" s="452"/>
      <c r="Y242" s="452"/>
      <c r="Z242" s="452"/>
      <c r="AA242" s="452"/>
      <c r="AB242" s="452"/>
      <c r="AC242" s="452"/>
      <c r="AD242" s="452"/>
    </row>
    <row r="243" spans="1:30" s="2" customFormat="1" ht="20.100000000000001" customHeight="1">
      <c r="A243" s="311"/>
      <c r="B243" s="311"/>
      <c r="C243" s="452"/>
      <c r="D243" s="311" t="s">
        <v>9159</v>
      </c>
      <c r="E243" s="452"/>
      <c r="F243" s="531">
        <v>687</v>
      </c>
      <c r="G243" s="314">
        <v>17.2</v>
      </c>
      <c r="H243" s="356">
        <v>678</v>
      </c>
      <c r="I243" s="314">
        <v>16.609505144536993</v>
      </c>
      <c r="J243" s="356">
        <v>675</v>
      </c>
      <c r="K243" s="314">
        <v>16.222062004325885</v>
      </c>
      <c r="L243" s="356">
        <v>687</v>
      </c>
      <c r="M243" s="314">
        <v>15.987898533860832</v>
      </c>
      <c r="N243" s="356">
        <v>702</v>
      </c>
      <c r="O243" s="314">
        <v>15.965430975665226</v>
      </c>
      <c r="P243" s="315">
        <v>753</v>
      </c>
      <c r="Q243" s="316">
        <v>16.491458607095925</v>
      </c>
      <c r="R243" s="315">
        <v>777</v>
      </c>
      <c r="S243" s="316">
        <v>16.61321359846055</v>
      </c>
      <c r="T243" s="315">
        <v>902</v>
      </c>
      <c r="U243" s="316">
        <v>17.714061272584445</v>
      </c>
      <c r="V243" s="452"/>
      <c r="W243" s="452"/>
      <c r="X243" s="452"/>
      <c r="Y243" s="452"/>
      <c r="Z243" s="452"/>
      <c r="AA243" s="452"/>
      <c r="AB243" s="452"/>
      <c r="AC243" s="452"/>
      <c r="AD243" s="452"/>
    </row>
    <row r="244" spans="1:30" s="2" customFormat="1" ht="20.100000000000001" customHeight="1">
      <c r="A244" s="311"/>
      <c r="B244" s="311"/>
      <c r="C244" s="452"/>
      <c r="D244" s="311" t="s">
        <v>1861</v>
      </c>
      <c r="E244" s="452"/>
      <c r="F244" s="531"/>
      <c r="G244" s="314"/>
      <c r="H244" s="356"/>
      <c r="I244" s="314"/>
      <c r="J244" s="356"/>
      <c r="K244" s="314"/>
      <c r="L244" s="356"/>
      <c r="M244" s="314"/>
      <c r="N244" s="356"/>
      <c r="O244" s="314"/>
      <c r="P244" s="315"/>
      <c r="Q244" s="316"/>
      <c r="R244" s="315"/>
      <c r="S244" s="316"/>
      <c r="T244" s="315"/>
      <c r="U244" s="316"/>
      <c r="V244" s="452"/>
      <c r="W244" s="452"/>
      <c r="X244" s="452"/>
      <c r="Y244" s="452"/>
      <c r="Z244" s="452"/>
      <c r="AA244" s="452"/>
      <c r="AB244" s="452"/>
      <c r="AC244" s="452"/>
      <c r="AD244" s="452"/>
    </row>
    <row r="245" spans="1:30" s="2" customFormat="1" ht="20.100000000000001" customHeight="1">
      <c r="A245" s="311"/>
      <c r="B245" s="311"/>
      <c r="C245" s="452"/>
      <c r="D245" s="311" t="s">
        <v>1862</v>
      </c>
      <c r="E245" s="452"/>
      <c r="F245" s="531"/>
      <c r="G245" s="314"/>
      <c r="H245" s="356"/>
      <c r="I245" s="314"/>
      <c r="J245" s="356"/>
      <c r="K245" s="314"/>
      <c r="L245" s="356"/>
      <c r="M245" s="314"/>
      <c r="N245" s="356"/>
      <c r="O245" s="314"/>
      <c r="P245" s="315"/>
      <c r="Q245" s="316"/>
      <c r="R245" s="315"/>
      <c r="S245" s="316"/>
      <c r="T245" s="315">
        <v>1</v>
      </c>
      <c r="U245" s="316"/>
      <c r="V245" s="452"/>
      <c r="W245" s="452"/>
      <c r="X245" s="452"/>
      <c r="Y245" s="452"/>
      <c r="Z245" s="452"/>
      <c r="AA245" s="452"/>
      <c r="AB245" s="452"/>
      <c r="AC245" s="452"/>
      <c r="AD245" s="452"/>
    </row>
    <row r="246" spans="1:30" s="2" customFormat="1" ht="20.100000000000001" customHeight="1">
      <c r="A246" s="374" t="s">
        <v>2986</v>
      </c>
      <c r="B246" s="374" t="s">
        <v>1754</v>
      </c>
      <c r="C246" s="358" t="s">
        <v>9130</v>
      </c>
      <c r="D246" s="374" t="s">
        <v>9160</v>
      </c>
      <c r="E246" s="358"/>
      <c r="F246" s="443">
        <v>1259</v>
      </c>
      <c r="G246" s="444">
        <v>31.6</v>
      </c>
      <c r="H246" s="443">
        <v>1256</v>
      </c>
      <c r="I246" s="444">
        <v>30.76923076923077</v>
      </c>
      <c r="J246" s="443">
        <v>1303</v>
      </c>
      <c r="K246" s="444">
        <v>31.314587839461669</v>
      </c>
      <c r="L246" s="443">
        <v>1345</v>
      </c>
      <c r="M246" s="444">
        <v>31.300907609960436</v>
      </c>
      <c r="N246" s="443">
        <v>1440</v>
      </c>
      <c r="O246" s="444">
        <v>32.749602001364565</v>
      </c>
      <c r="P246" s="471">
        <v>1567</v>
      </c>
      <c r="Q246" s="465">
        <v>34.318878668418748</v>
      </c>
      <c r="R246" s="471">
        <v>1688</v>
      </c>
      <c r="S246" s="465">
        <v>36.091511652768872</v>
      </c>
      <c r="T246" s="471">
        <v>1945</v>
      </c>
      <c r="U246" s="465">
        <v>38.197172034564019</v>
      </c>
      <c r="V246" s="358" t="s">
        <v>8114</v>
      </c>
      <c r="W246" s="358" t="s">
        <v>8114</v>
      </c>
      <c r="X246" s="358" t="s">
        <v>8114</v>
      </c>
      <c r="Y246" s="358" t="s">
        <v>8114</v>
      </c>
      <c r="Z246" s="358" t="s">
        <v>8114</v>
      </c>
      <c r="AA246" s="358" t="s">
        <v>8114</v>
      </c>
      <c r="AB246" s="358" t="s">
        <v>8114</v>
      </c>
      <c r="AC246" s="358" t="s">
        <v>8114</v>
      </c>
      <c r="AD246" s="358"/>
    </row>
    <row r="247" spans="1:30" s="2" customFormat="1" ht="20.100000000000001" customHeight="1">
      <c r="A247" s="311"/>
      <c r="B247" s="311"/>
      <c r="C247" s="452"/>
      <c r="D247" s="311" t="s">
        <v>9161</v>
      </c>
      <c r="E247" s="452"/>
      <c r="F247" s="531">
        <v>2724</v>
      </c>
      <c r="G247" s="314">
        <v>68.400000000000006</v>
      </c>
      <c r="H247" s="356">
        <v>2826</v>
      </c>
      <c r="I247" s="314">
        <v>69.230769230769226</v>
      </c>
      <c r="J247" s="356">
        <v>2858</v>
      </c>
      <c r="K247" s="314">
        <v>68.685412160538334</v>
      </c>
      <c r="L247" s="356">
        <v>2952</v>
      </c>
      <c r="M247" s="314">
        <v>68.699092390039567</v>
      </c>
      <c r="N247" s="356">
        <v>2957</v>
      </c>
      <c r="O247" s="314">
        <v>67.250397998635435</v>
      </c>
      <c r="P247" s="315">
        <v>2999</v>
      </c>
      <c r="Q247" s="316">
        <v>65.681121331581252</v>
      </c>
      <c r="R247" s="315">
        <v>2989</v>
      </c>
      <c r="S247" s="316">
        <v>63.908488347231128</v>
      </c>
      <c r="T247" s="315">
        <v>3147</v>
      </c>
      <c r="U247" s="316">
        <v>61.802827965435981</v>
      </c>
      <c r="V247" s="452"/>
      <c r="W247" s="452"/>
      <c r="X247" s="452"/>
      <c r="Y247" s="452"/>
      <c r="Z247" s="452"/>
      <c r="AA247" s="452"/>
      <c r="AB247" s="452"/>
      <c r="AC247" s="452"/>
      <c r="AD247" s="452"/>
    </row>
    <row r="248" spans="1:30" s="2" customFormat="1" ht="20.100000000000001" customHeight="1">
      <c r="A248" s="374" t="s">
        <v>2987</v>
      </c>
      <c r="B248" s="374" t="s">
        <v>1755</v>
      </c>
      <c r="C248" s="358" t="s">
        <v>2988</v>
      </c>
      <c r="D248" s="374" t="s">
        <v>2036</v>
      </c>
      <c r="E248" s="358"/>
      <c r="F248" s="443">
        <v>568</v>
      </c>
      <c r="G248" s="444">
        <v>45.1</v>
      </c>
      <c r="H248" s="443">
        <v>586</v>
      </c>
      <c r="I248" s="444">
        <v>46.65605095541401</v>
      </c>
      <c r="J248" s="443">
        <v>627</v>
      </c>
      <c r="K248" s="444">
        <v>48.119723714504985</v>
      </c>
      <c r="L248" s="443">
        <v>644</v>
      </c>
      <c r="M248" s="444">
        <v>47.881040892193312</v>
      </c>
      <c r="N248" s="443">
        <v>721</v>
      </c>
      <c r="O248" s="444">
        <v>50.069444444444443</v>
      </c>
      <c r="P248" s="471">
        <v>787</v>
      </c>
      <c r="Q248" s="465">
        <v>50.223356732610085</v>
      </c>
      <c r="R248" s="471">
        <v>851</v>
      </c>
      <c r="S248" s="465">
        <v>50.414691943127963</v>
      </c>
      <c r="T248" s="471">
        <v>1038</v>
      </c>
      <c r="U248" s="465">
        <v>53.367609254498717</v>
      </c>
      <c r="V248" s="358" t="s">
        <v>8114</v>
      </c>
      <c r="W248" s="358" t="s">
        <v>8114</v>
      </c>
      <c r="X248" s="358" t="s">
        <v>8114</v>
      </c>
      <c r="Y248" s="358" t="s">
        <v>8114</v>
      </c>
      <c r="Z248" s="358" t="s">
        <v>8114</v>
      </c>
      <c r="AA248" s="358" t="s">
        <v>8114</v>
      </c>
      <c r="AB248" s="358" t="s">
        <v>8114</v>
      </c>
      <c r="AC248" s="358" t="s">
        <v>8114</v>
      </c>
      <c r="AD248" s="358"/>
    </row>
    <row r="249" spans="1:30" s="2" customFormat="1" ht="20.100000000000001" customHeight="1">
      <c r="A249" s="311"/>
      <c r="B249" s="311"/>
      <c r="C249" s="452"/>
      <c r="D249" s="311" t="s">
        <v>2037</v>
      </c>
      <c r="E249" s="452"/>
      <c r="F249" s="531">
        <v>232</v>
      </c>
      <c r="G249" s="314">
        <v>18.399999999999999</v>
      </c>
      <c r="H249" s="356">
        <v>243</v>
      </c>
      <c r="I249" s="314">
        <v>19.347133757961782</v>
      </c>
      <c r="J249" s="356">
        <v>262</v>
      </c>
      <c r="K249" s="314">
        <v>20.107444359171144</v>
      </c>
      <c r="L249" s="356">
        <v>289</v>
      </c>
      <c r="M249" s="314">
        <v>21.486988847583643</v>
      </c>
      <c r="N249" s="356">
        <v>305</v>
      </c>
      <c r="O249" s="314">
        <v>21.180555555555557</v>
      </c>
      <c r="P249" s="315">
        <v>345</v>
      </c>
      <c r="Q249" s="316">
        <v>22.016592214422463</v>
      </c>
      <c r="R249" s="315">
        <v>382</v>
      </c>
      <c r="S249" s="316">
        <v>22.630331753554504</v>
      </c>
      <c r="T249" s="315">
        <v>417</v>
      </c>
      <c r="U249" s="316">
        <v>21.439588688946014</v>
      </c>
      <c r="V249" s="452"/>
      <c r="W249" s="452"/>
      <c r="X249" s="452"/>
      <c r="Y249" s="452"/>
      <c r="Z249" s="452"/>
      <c r="AA249" s="452"/>
      <c r="AB249" s="452"/>
      <c r="AC249" s="452"/>
      <c r="AD249" s="452"/>
    </row>
    <row r="250" spans="1:30" s="2" customFormat="1" ht="20.100000000000001" customHeight="1">
      <c r="A250" s="311"/>
      <c r="B250" s="311"/>
      <c r="C250" s="452"/>
      <c r="D250" s="311" t="s">
        <v>9162</v>
      </c>
      <c r="E250" s="452"/>
      <c r="F250" s="531">
        <v>168</v>
      </c>
      <c r="G250" s="314">
        <v>13.3</v>
      </c>
      <c r="H250" s="356">
        <v>154</v>
      </c>
      <c r="I250" s="314">
        <v>12.261146496815286</v>
      </c>
      <c r="J250" s="356">
        <v>163</v>
      </c>
      <c r="K250" s="314">
        <v>12.509593246354566</v>
      </c>
      <c r="L250" s="356">
        <v>165</v>
      </c>
      <c r="M250" s="314">
        <v>12.267657992565056</v>
      </c>
      <c r="N250" s="356">
        <v>186</v>
      </c>
      <c r="O250" s="314">
        <v>12.916666666666666</v>
      </c>
      <c r="P250" s="315">
        <v>202</v>
      </c>
      <c r="Q250" s="316">
        <v>12.890874282067646</v>
      </c>
      <c r="R250" s="315">
        <v>228</v>
      </c>
      <c r="S250" s="316">
        <v>13.507109004739336</v>
      </c>
      <c r="T250" s="315">
        <v>297</v>
      </c>
      <c r="U250" s="316">
        <v>15.269922879177377</v>
      </c>
      <c r="V250" s="452"/>
      <c r="W250" s="452"/>
      <c r="X250" s="452"/>
      <c r="Y250" s="452"/>
      <c r="Z250" s="452"/>
      <c r="AA250" s="452"/>
      <c r="AB250" s="452"/>
      <c r="AC250" s="452"/>
      <c r="AD250" s="452"/>
    </row>
    <row r="251" spans="1:30" s="2" customFormat="1" ht="20.100000000000001" customHeight="1">
      <c r="A251" s="311"/>
      <c r="B251" s="311"/>
      <c r="C251" s="452"/>
      <c r="D251" s="311" t="s">
        <v>2038</v>
      </c>
      <c r="E251" s="452"/>
      <c r="F251" s="531">
        <v>7</v>
      </c>
      <c r="G251" s="314">
        <v>0.6</v>
      </c>
      <c r="H251" s="356">
        <v>5</v>
      </c>
      <c r="I251" s="314">
        <v>0.39808917197452232</v>
      </c>
      <c r="J251" s="356">
        <v>5</v>
      </c>
      <c r="K251" s="314">
        <v>0.38372985418265543</v>
      </c>
      <c r="L251" s="356">
        <v>9</v>
      </c>
      <c r="M251" s="314">
        <v>0.66914498141263945</v>
      </c>
      <c r="N251" s="356">
        <v>10</v>
      </c>
      <c r="O251" s="314">
        <v>0.69444444444444442</v>
      </c>
      <c r="P251" s="315">
        <v>14</v>
      </c>
      <c r="Q251" s="316">
        <v>0.89342693044033183</v>
      </c>
      <c r="R251" s="315">
        <v>11</v>
      </c>
      <c r="S251" s="316">
        <v>0.65165876777251186</v>
      </c>
      <c r="T251" s="315">
        <v>12</v>
      </c>
      <c r="U251" s="316">
        <v>0.61696658097686374</v>
      </c>
      <c r="V251" s="452"/>
      <c r="W251" s="452"/>
      <c r="X251" s="452"/>
      <c r="Y251" s="452"/>
      <c r="Z251" s="452"/>
      <c r="AA251" s="452"/>
      <c r="AB251" s="452"/>
      <c r="AC251" s="452"/>
      <c r="AD251" s="452"/>
    </row>
    <row r="252" spans="1:30" s="2" customFormat="1" ht="20.100000000000001" customHeight="1">
      <c r="A252" s="311"/>
      <c r="B252" s="311"/>
      <c r="C252" s="452"/>
      <c r="D252" s="311" t="s">
        <v>2039</v>
      </c>
      <c r="E252" s="452"/>
      <c r="F252" s="531">
        <v>9</v>
      </c>
      <c r="G252" s="314">
        <v>0.7</v>
      </c>
      <c r="H252" s="356">
        <v>7</v>
      </c>
      <c r="I252" s="314">
        <v>0.5573248407643312</v>
      </c>
      <c r="J252" s="356">
        <v>10</v>
      </c>
      <c r="K252" s="314">
        <v>0.76745970836531086</v>
      </c>
      <c r="L252" s="356">
        <v>10</v>
      </c>
      <c r="M252" s="314">
        <v>0.74349442379182151</v>
      </c>
      <c r="N252" s="356">
        <v>12</v>
      </c>
      <c r="O252" s="314">
        <v>0.83333333333333337</v>
      </c>
      <c r="P252" s="315">
        <v>22</v>
      </c>
      <c r="Q252" s="316">
        <v>1.4039566049776644</v>
      </c>
      <c r="R252" s="315">
        <v>22</v>
      </c>
      <c r="S252" s="316">
        <v>1.3033175355450237</v>
      </c>
      <c r="T252" s="315">
        <v>32</v>
      </c>
      <c r="U252" s="316">
        <v>1.6452442159383034</v>
      </c>
      <c r="V252" s="452"/>
      <c r="W252" s="452"/>
      <c r="X252" s="452"/>
      <c r="Y252" s="452"/>
      <c r="Z252" s="452"/>
      <c r="AA252" s="452"/>
      <c r="AB252" s="452"/>
      <c r="AC252" s="452"/>
      <c r="AD252" s="452"/>
    </row>
    <row r="253" spans="1:30" s="2" customFormat="1" ht="20.100000000000001" customHeight="1">
      <c r="A253" s="311"/>
      <c r="B253" s="311"/>
      <c r="C253" s="452"/>
      <c r="D253" s="311" t="s">
        <v>2040</v>
      </c>
      <c r="E253" s="356"/>
      <c r="F253" s="531">
        <v>43</v>
      </c>
      <c r="G253" s="314">
        <v>3.4</v>
      </c>
      <c r="H253" s="356">
        <v>53</v>
      </c>
      <c r="I253" s="314">
        <v>4.2197452229299364</v>
      </c>
      <c r="J253" s="356">
        <v>18</v>
      </c>
      <c r="K253" s="314">
        <v>1.3814274750575595</v>
      </c>
      <c r="L253" s="356">
        <v>60</v>
      </c>
      <c r="M253" s="314">
        <v>4.4609665427509295</v>
      </c>
      <c r="N253" s="356">
        <v>17</v>
      </c>
      <c r="O253" s="314">
        <v>1.1805555555555556</v>
      </c>
      <c r="P253" s="315">
        <v>4</v>
      </c>
      <c r="Q253" s="316">
        <v>0.25526483726866622</v>
      </c>
      <c r="R253" s="315">
        <v>13</v>
      </c>
      <c r="S253" s="316">
        <v>0.77014218009478674</v>
      </c>
      <c r="T253" s="315">
        <v>5</v>
      </c>
      <c r="U253" s="316">
        <v>0.25706940874035988</v>
      </c>
      <c r="V253" s="452"/>
      <c r="W253" s="452"/>
      <c r="X253" s="452"/>
      <c r="Y253" s="452"/>
      <c r="Z253" s="452"/>
      <c r="AA253" s="452"/>
      <c r="AB253" s="452"/>
      <c r="AC253" s="452"/>
      <c r="AD253" s="452"/>
    </row>
    <row r="254" spans="1:30" s="2" customFormat="1" ht="20.100000000000001" customHeight="1">
      <c r="A254" s="311"/>
      <c r="B254" s="311"/>
      <c r="C254" s="452"/>
      <c r="D254" s="311" t="s">
        <v>2041</v>
      </c>
      <c r="E254" s="356"/>
      <c r="F254" s="531">
        <v>14</v>
      </c>
      <c r="G254" s="314">
        <v>1.1000000000000001</v>
      </c>
      <c r="H254" s="356">
        <v>10</v>
      </c>
      <c r="I254" s="314">
        <v>0.79617834394904463</v>
      </c>
      <c r="J254" s="356">
        <v>12</v>
      </c>
      <c r="K254" s="314">
        <v>0.92095165003837298</v>
      </c>
      <c r="L254" s="356">
        <v>11</v>
      </c>
      <c r="M254" s="314">
        <v>0.81784386617100369</v>
      </c>
      <c r="N254" s="356">
        <v>8</v>
      </c>
      <c r="O254" s="314">
        <v>0.55555555555555558</v>
      </c>
      <c r="P254" s="315">
        <v>6</v>
      </c>
      <c r="Q254" s="316">
        <v>0.38289725590299939</v>
      </c>
      <c r="R254" s="315">
        <v>3</v>
      </c>
      <c r="S254" s="316">
        <v>0.17772511848341233</v>
      </c>
      <c r="T254" s="315">
        <v>3</v>
      </c>
      <c r="U254" s="316">
        <v>0.15424164524421594</v>
      </c>
      <c r="V254" s="452"/>
      <c r="W254" s="452"/>
      <c r="X254" s="452"/>
      <c r="Y254" s="452"/>
      <c r="Z254" s="452"/>
      <c r="AA254" s="452"/>
      <c r="AB254" s="452"/>
      <c r="AC254" s="452"/>
      <c r="AD254" s="452"/>
    </row>
    <row r="255" spans="1:30" s="2" customFormat="1" ht="20.100000000000001" customHeight="1">
      <c r="A255" s="311"/>
      <c r="B255" s="311"/>
      <c r="C255" s="452"/>
      <c r="D255" s="311" t="s">
        <v>2042</v>
      </c>
      <c r="E255" s="356"/>
      <c r="F255" s="531">
        <v>93</v>
      </c>
      <c r="G255" s="314">
        <v>7.4</v>
      </c>
      <c r="H255" s="356">
        <v>83</v>
      </c>
      <c r="I255" s="314">
        <v>6.6082802547770703</v>
      </c>
      <c r="J255" s="356">
        <v>63</v>
      </c>
      <c r="K255" s="314">
        <v>4.8349961627014579</v>
      </c>
      <c r="L255" s="356">
        <v>56</v>
      </c>
      <c r="M255" s="314">
        <v>4.1635687732342008</v>
      </c>
      <c r="N255" s="356">
        <v>40</v>
      </c>
      <c r="O255" s="314">
        <v>2.7777777777777777</v>
      </c>
      <c r="P255" s="315">
        <v>26</v>
      </c>
      <c r="Q255" s="316">
        <v>1.6592214422463305</v>
      </c>
      <c r="R255" s="315">
        <v>12</v>
      </c>
      <c r="S255" s="316">
        <v>0.7109004739336493</v>
      </c>
      <c r="T255" s="315">
        <v>7</v>
      </c>
      <c r="U255" s="316">
        <v>0.35989717223650386</v>
      </c>
      <c r="V255" s="452"/>
      <c r="W255" s="452"/>
      <c r="X255" s="452"/>
      <c r="Y255" s="452"/>
      <c r="Z255" s="452"/>
      <c r="AA255" s="452"/>
      <c r="AB255" s="452"/>
      <c r="AC255" s="452"/>
      <c r="AD255" s="452"/>
    </row>
    <row r="256" spans="1:30" s="2" customFormat="1" ht="20.100000000000001" customHeight="1">
      <c r="A256" s="311"/>
      <c r="B256" s="311"/>
      <c r="C256" s="452"/>
      <c r="D256" s="311" t="s">
        <v>2043</v>
      </c>
      <c r="E256" s="356"/>
      <c r="F256" s="531">
        <v>47</v>
      </c>
      <c r="G256" s="314">
        <v>3.7</v>
      </c>
      <c r="H256" s="356">
        <v>36</v>
      </c>
      <c r="I256" s="314">
        <v>2.8662420382165603</v>
      </c>
      <c r="J256" s="356">
        <v>58</v>
      </c>
      <c r="K256" s="314">
        <v>4.4512663085188029</v>
      </c>
      <c r="L256" s="356">
        <v>45</v>
      </c>
      <c r="M256" s="314">
        <v>3.3457249070631971</v>
      </c>
      <c r="N256" s="356">
        <v>60</v>
      </c>
      <c r="O256" s="314">
        <v>4.166666666666667</v>
      </c>
      <c r="P256" s="315">
        <v>72</v>
      </c>
      <c r="Q256" s="316">
        <v>4.5947670708359922</v>
      </c>
      <c r="R256" s="315">
        <v>86</v>
      </c>
      <c r="S256" s="316">
        <v>5.0947867298578196</v>
      </c>
      <c r="T256" s="315">
        <v>67</v>
      </c>
      <c r="U256" s="316">
        <v>3.4447300771208225</v>
      </c>
      <c r="V256" s="452"/>
      <c r="W256" s="452"/>
      <c r="X256" s="452"/>
      <c r="Y256" s="452"/>
      <c r="Z256" s="452"/>
      <c r="AA256" s="452"/>
      <c r="AB256" s="452"/>
      <c r="AC256" s="452"/>
      <c r="AD256" s="452"/>
    </row>
    <row r="257" spans="1:30" s="2" customFormat="1" ht="20.100000000000001" customHeight="1">
      <c r="A257" s="311"/>
      <c r="B257" s="311"/>
      <c r="C257" s="452"/>
      <c r="D257" s="311" t="s">
        <v>9163</v>
      </c>
      <c r="E257" s="356"/>
      <c r="F257" s="531">
        <v>10</v>
      </c>
      <c r="G257" s="314">
        <v>0.8</v>
      </c>
      <c r="H257" s="356">
        <v>14</v>
      </c>
      <c r="I257" s="314">
        <v>1.1146496815286624</v>
      </c>
      <c r="J257" s="356">
        <v>12</v>
      </c>
      <c r="K257" s="314">
        <v>0.92095165003837298</v>
      </c>
      <c r="L257" s="356">
        <v>7</v>
      </c>
      <c r="M257" s="314">
        <v>0.5204460966542751</v>
      </c>
      <c r="N257" s="356">
        <v>12</v>
      </c>
      <c r="O257" s="314">
        <v>0.83333333333333337</v>
      </c>
      <c r="P257" s="315">
        <v>13</v>
      </c>
      <c r="Q257" s="316">
        <v>0.82961072112316525</v>
      </c>
      <c r="R257" s="315">
        <v>9</v>
      </c>
      <c r="S257" s="316">
        <v>0.53317535545023698</v>
      </c>
      <c r="T257" s="315">
        <v>6</v>
      </c>
      <c r="U257" s="316">
        <v>0.30848329048843187</v>
      </c>
      <c r="V257" s="452"/>
      <c r="W257" s="452"/>
      <c r="X257" s="452"/>
      <c r="Y257" s="452"/>
      <c r="Z257" s="452"/>
      <c r="AA257" s="452"/>
      <c r="AB257" s="452"/>
      <c r="AC257" s="452"/>
      <c r="AD257" s="452"/>
    </row>
    <row r="258" spans="1:30" s="2" customFormat="1" ht="20.100000000000001" customHeight="1">
      <c r="A258" s="311"/>
      <c r="B258" s="311"/>
      <c r="C258" s="452"/>
      <c r="D258" s="311" t="s">
        <v>9164</v>
      </c>
      <c r="E258" s="356"/>
      <c r="F258" s="531">
        <v>56</v>
      </c>
      <c r="G258" s="314">
        <v>4.4000000000000004</v>
      </c>
      <c r="H258" s="356">
        <v>54</v>
      </c>
      <c r="I258" s="314">
        <v>4.2993630573248405</v>
      </c>
      <c r="J258" s="356">
        <v>61</v>
      </c>
      <c r="K258" s="314">
        <v>4.6815042210283959</v>
      </c>
      <c r="L258" s="356">
        <v>37</v>
      </c>
      <c r="M258" s="314">
        <v>2.7509293680297398</v>
      </c>
      <c r="N258" s="356">
        <v>62</v>
      </c>
      <c r="O258" s="314">
        <v>4.3055555555555554</v>
      </c>
      <c r="P258" s="315">
        <v>72</v>
      </c>
      <c r="Q258" s="316">
        <v>4.5947670708359922</v>
      </c>
      <c r="R258" s="315">
        <v>65</v>
      </c>
      <c r="S258" s="316">
        <v>3.8507109004739335</v>
      </c>
      <c r="T258" s="315">
        <v>47</v>
      </c>
      <c r="U258" s="316">
        <v>2.4164524421593829</v>
      </c>
      <c r="V258" s="452"/>
      <c r="W258" s="452"/>
      <c r="X258" s="452"/>
      <c r="Y258" s="452"/>
      <c r="Z258" s="452"/>
      <c r="AA258" s="452"/>
      <c r="AB258" s="452"/>
      <c r="AC258" s="452"/>
      <c r="AD258" s="452"/>
    </row>
    <row r="259" spans="1:30" s="2" customFormat="1" ht="20.100000000000001" customHeight="1">
      <c r="A259" s="311"/>
      <c r="B259" s="311"/>
      <c r="C259" s="452"/>
      <c r="D259" s="311" t="s">
        <v>8479</v>
      </c>
      <c r="E259" s="356"/>
      <c r="F259" s="531">
        <v>12</v>
      </c>
      <c r="G259" s="314">
        <v>1</v>
      </c>
      <c r="H259" s="356">
        <v>11</v>
      </c>
      <c r="I259" s="314">
        <v>0.87579617834394907</v>
      </c>
      <c r="J259" s="356">
        <v>12</v>
      </c>
      <c r="K259" s="314">
        <v>0.92095165003837298</v>
      </c>
      <c r="L259" s="356">
        <v>12</v>
      </c>
      <c r="M259" s="314">
        <v>0.89219330855018586</v>
      </c>
      <c r="N259" s="356">
        <v>7</v>
      </c>
      <c r="O259" s="314">
        <v>0.4861111111111111</v>
      </c>
      <c r="P259" s="315">
        <v>4</v>
      </c>
      <c r="Q259" s="316">
        <v>0.25526483726866622</v>
      </c>
      <c r="R259" s="315">
        <v>6</v>
      </c>
      <c r="S259" s="316">
        <v>0.35545023696682465</v>
      </c>
      <c r="T259" s="315">
        <v>14</v>
      </c>
      <c r="U259" s="316">
        <v>0.71979434447300772</v>
      </c>
      <c r="V259" s="452"/>
      <c r="W259" s="452"/>
      <c r="X259" s="452"/>
      <c r="Y259" s="452"/>
      <c r="Z259" s="452"/>
      <c r="AA259" s="452"/>
      <c r="AB259" s="452"/>
      <c r="AC259" s="452"/>
      <c r="AD259" s="452"/>
    </row>
    <row r="260" spans="1:30" s="2" customFormat="1" ht="20.100000000000001" customHeight="1">
      <c r="A260" s="311"/>
      <c r="B260" s="311"/>
      <c r="C260" s="452"/>
      <c r="D260" s="311" t="s">
        <v>9165</v>
      </c>
      <c r="E260" s="356"/>
      <c r="F260" s="531"/>
      <c r="G260" s="314"/>
      <c r="H260" s="356"/>
      <c r="I260" s="314"/>
      <c r="J260" s="356"/>
      <c r="K260" s="314"/>
      <c r="L260" s="356"/>
      <c r="M260" s="314"/>
      <c r="N260" s="356"/>
      <c r="O260" s="314"/>
      <c r="P260" s="315"/>
      <c r="Q260" s="316"/>
      <c r="R260" s="315"/>
      <c r="S260" s="316"/>
      <c r="T260" s="315"/>
      <c r="U260" s="316"/>
      <c r="V260" s="452"/>
      <c r="W260" s="452"/>
      <c r="X260" s="452"/>
      <c r="Y260" s="452"/>
      <c r="Z260" s="452"/>
      <c r="AA260" s="452"/>
      <c r="AB260" s="452"/>
      <c r="AC260" s="452"/>
      <c r="AD260" s="452"/>
    </row>
    <row r="261" spans="1:30" s="2" customFormat="1" ht="20.100000000000001" customHeight="1">
      <c r="A261" s="374" t="s">
        <v>2989</v>
      </c>
      <c r="B261" s="374" t="s">
        <v>1756</v>
      </c>
      <c r="C261" s="358" t="s">
        <v>2990</v>
      </c>
      <c r="D261" s="374"/>
      <c r="E261" s="443"/>
      <c r="F261" s="443">
        <v>12</v>
      </c>
      <c r="G261" s="444">
        <v>100</v>
      </c>
      <c r="H261" s="443">
        <v>11</v>
      </c>
      <c r="I261" s="444">
        <v>100</v>
      </c>
      <c r="J261" s="443">
        <v>12</v>
      </c>
      <c r="K261" s="444">
        <v>100</v>
      </c>
      <c r="L261" s="443">
        <v>12</v>
      </c>
      <c r="M261" s="444">
        <v>100</v>
      </c>
      <c r="N261" s="443">
        <v>7</v>
      </c>
      <c r="O261" s="444">
        <v>100</v>
      </c>
      <c r="P261" s="471">
        <v>4</v>
      </c>
      <c r="Q261" s="465">
        <v>100</v>
      </c>
      <c r="R261" s="471">
        <v>6</v>
      </c>
      <c r="S261" s="465">
        <v>100</v>
      </c>
      <c r="T261" s="471">
        <v>14</v>
      </c>
      <c r="U261" s="465">
        <v>100</v>
      </c>
      <c r="V261" s="358" t="s">
        <v>8114</v>
      </c>
      <c r="W261" s="358" t="s">
        <v>8114</v>
      </c>
      <c r="X261" s="358" t="s">
        <v>8114</v>
      </c>
      <c r="Y261" s="358" t="s">
        <v>8114</v>
      </c>
      <c r="Z261" s="358" t="s">
        <v>8114</v>
      </c>
      <c r="AA261" s="358" t="s">
        <v>8114</v>
      </c>
      <c r="AB261" s="358" t="s">
        <v>8114</v>
      </c>
      <c r="AC261" s="358" t="s">
        <v>8114</v>
      </c>
      <c r="AD261" s="358"/>
    </row>
    <row r="262" spans="1:30" s="2" customFormat="1" ht="20.100000000000001" customHeight="1">
      <c r="A262" s="374" t="s">
        <v>2991</v>
      </c>
      <c r="B262" s="374" t="s">
        <v>1757</v>
      </c>
      <c r="C262" s="358" t="s">
        <v>2988</v>
      </c>
      <c r="D262" s="374" t="s">
        <v>2036</v>
      </c>
      <c r="E262" s="443"/>
      <c r="F262" s="443">
        <v>49</v>
      </c>
      <c r="G262" s="444">
        <v>3.9</v>
      </c>
      <c r="H262" s="443">
        <v>43</v>
      </c>
      <c r="I262" s="444">
        <v>3.4235668789808917</v>
      </c>
      <c r="J262" s="443">
        <v>36</v>
      </c>
      <c r="K262" s="444">
        <v>2.7628549501151189</v>
      </c>
      <c r="L262" s="443">
        <v>45</v>
      </c>
      <c r="M262" s="444">
        <v>3.3457249070631971</v>
      </c>
      <c r="N262" s="443">
        <v>37</v>
      </c>
      <c r="O262" s="444">
        <v>2.5694444444444446</v>
      </c>
      <c r="P262" s="471">
        <v>52</v>
      </c>
      <c r="Q262" s="465">
        <v>3.318442884492661</v>
      </c>
      <c r="R262" s="471">
        <v>52</v>
      </c>
      <c r="S262" s="465">
        <v>3.080568720379147</v>
      </c>
      <c r="T262" s="471">
        <v>49</v>
      </c>
      <c r="U262" s="465">
        <v>2.519280205655527</v>
      </c>
      <c r="V262" s="358" t="s">
        <v>8114</v>
      </c>
      <c r="W262" s="358" t="s">
        <v>8114</v>
      </c>
      <c r="X262" s="358" t="s">
        <v>8114</v>
      </c>
      <c r="Y262" s="358" t="s">
        <v>8114</v>
      </c>
      <c r="Z262" s="358" t="s">
        <v>8114</v>
      </c>
      <c r="AA262" s="358" t="s">
        <v>8114</v>
      </c>
      <c r="AB262" s="358" t="s">
        <v>8114</v>
      </c>
      <c r="AC262" s="358" t="s">
        <v>8114</v>
      </c>
      <c r="AD262" s="358"/>
    </row>
    <row r="263" spans="1:30" s="2" customFormat="1" ht="20.100000000000001" customHeight="1">
      <c r="A263" s="311"/>
      <c r="B263" s="311"/>
      <c r="C263" s="452"/>
      <c r="D263" s="311" t="s">
        <v>2037</v>
      </c>
      <c r="E263" s="356"/>
      <c r="F263" s="531">
        <v>32</v>
      </c>
      <c r="G263" s="314">
        <v>2.5</v>
      </c>
      <c r="H263" s="356">
        <v>38</v>
      </c>
      <c r="I263" s="314">
        <v>3.0254777070063694</v>
      </c>
      <c r="J263" s="356">
        <v>29</v>
      </c>
      <c r="K263" s="314">
        <v>2.2256331542594014</v>
      </c>
      <c r="L263" s="356">
        <v>26</v>
      </c>
      <c r="M263" s="314">
        <v>1.9330855018587361</v>
      </c>
      <c r="N263" s="356">
        <v>33</v>
      </c>
      <c r="O263" s="314">
        <v>2.2916666666666665</v>
      </c>
      <c r="P263" s="315">
        <v>38</v>
      </c>
      <c r="Q263" s="316">
        <v>2.4250159540523293</v>
      </c>
      <c r="R263" s="315">
        <v>48</v>
      </c>
      <c r="S263" s="316">
        <v>2.8436018957345972</v>
      </c>
      <c r="T263" s="315">
        <v>47</v>
      </c>
      <c r="U263" s="316">
        <v>2.4164524421593829</v>
      </c>
      <c r="V263" s="452"/>
      <c r="W263" s="452"/>
      <c r="X263" s="452"/>
      <c r="Y263" s="452"/>
      <c r="Z263" s="452"/>
      <c r="AA263" s="452"/>
      <c r="AB263" s="452"/>
      <c r="AC263" s="452"/>
      <c r="AD263" s="452"/>
    </row>
    <row r="264" spans="1:30" s="2" customFormat="1" ht="20.100000000000001" customHeight="1">
      <c r="A264" s="311"/>
      <c r="B264" s="311"/>
      <c r="C264" s="452"/>
      <c r="D264" s="311" t="s">
        <v>9162</v>
      </c>
      <c r="E264" s="356"/>
      <c r="F264" s="531">
        <v>203</v>
      </c>
      <c r="G264" s="314">
        <v>16.100000000000001</v>
      </c>
      <c r="H264" s="356">
        <v>225</v>
      </c>
      <c r="I264" s="314">
        <v>17.914012738853504</v>
      </c>
      <c r="J264" s="356">
        <v>238</v>
      </c>
      <c r="K264" s="314">
        <v>18.265541059094396</v>
      </c>
      <c r="L264" s="356">
        <v>270</v>
      </c>
      <c r="M264" s="314">
        <v>20.074349442379184</v>
      </c>
      <c r="N264" s="356">
        <v>265</v>
      </c>
      <c r="O264" s="314">
        <v>18.402777777777779</v>
      </c>
      <c r="P264" s="315">
        <v>301</v>
      </c>
      <c r="Q264" s="316">
        <v>19.208679004467136</v>
      </c>
      <c r="R264" s="315">
        <v>360</v>
      </c>
      <c r="S264" s="316">
        <v>21.327014218009477</v>
      </c>
      <c r="T264" s="315">
        <v>464</v>
      </c>
      <c r="U264" s="316">
        <v>23.8560411311054</v>
      </c>
      <c r="V264" s="452"/>
      <c r="W264" s="452"/>
      <c r="X264" s="452"/>
      <c r="Y264" s="452"/>
      <c r="Z264" s="452"/>
      <c r="AA264" s="452"/>
      <c r="AB264" s="452"/>
      <c r="AC264" s="452"/>
      <c r="AD264" s="452"/>
    </row>
    <row r="265" spans="1:30" s="2" customFormat="1" ht="20.100000000000001" customHeight="1">
      <c r="A265" s="311"/>
      <c r="B265" s="311"/>
      <c r="C265" s="452"/>
      <c r="D265" s="311" t="s">
        <v>2038</v>
      </c>
      <c r="E265" s="356"/>
      <c r="F265" s="531">
        <v>5</v>
      </c>
      <c r="G265" s="314">
        <v>0.4</v>
      </c>
      <c r="H265" s="356">
        <v>3</v>
      </c>
      <c r="I265" s="314">
        <v>0.23885350318471338</v>
      </c>
      <c r="J265" s="356">
        <v>4</v>
      </c>
      <c r="K265" s="314">
        <v>0.30698388334612431</v>
      </c>
      <c r="L265" s="356">
        <v>7</v>
      </c>
      <c r="M265" s="314">
        <v>0.5204460966542751</v>
      </c>
      <c r="N265" s="356">
        <v>5</v>
      </c>
      <c r="O265" s="314">
        <v>0.34722222222222221</v>
      </c>
      <c r="P265" s="315">
        <v>4</v>
      </c>
      <c r="Q265" s="316">
        <v>0.25526483726866622</v>
      </c>
      <c r="R265" s="315">
        <v>9</v>
      </c>
      <c r="S265" s="316">
        <v>0.53317535545023698</v>
      </c>
      <c r="T265" s="315">
        <v>14</v>
      </c>
      <c r="U265" s="316">
        <v>0.71979434447300772</v>
      </c>
      <c r="V265" s="452"/>
      <c r="W265" s="452"/>
      <c r="X265" s="452"/>
      <c r="Y265" s="452"/>
      <c r="Z265" s="452"/>
      <c r="AA265" s="452"/>
      <c r="AB265" s="452"/>
      <c r="AC265" s="452"/>
      <c r="AD265" s="452"/>
    </row>
    <row r="266" spans="1:30" s="2" customFormat="1" ht="20.100000000000001" customHeight="1">
      <c r="A266" s="311"/>
      <c r="B266" s="311"/>
      <c r="C266" s="452"/>
      <c r="D266" s="311" t="s">
        <v>2039</v>
      </c>
      <c r="E266" s="356"/>
      <c r="F266" s="531">
        <v>12</v>
      </c>
      <c r="G266" s="314">
        <v>1</v>
      </c>
      <c r="H266" s="356">
        <v>13</v>
      </c>
      <c r="I266" s="314">
        <v>1.0350318471337581</v>
      </c>
      <c r="J266" s="356">
        <v>8</v>
      </c>
      <c r="K266" s="314">
        <v>0.61396776669224862</v>
      </c>
      <c r="L266" s="356">
        <v>12</v>
      </c>
      <c r="M266" s="314">
        <v>0.89219330855018586</v>
      </c>
      <c r="N266" s="356">
        <v>22</v>
      </c>
      <c r="O266" s="314">
        <v>1.5277777777777777</v>
      </c>
      <c r="P266" s="315">
        <v>17</v>
      </c>
      <c r="Q266" s="316">
        <v>1.0848755583918315</v>
      </c>
      <c r="R266" s="315">
        <v>20</v>
      </c>
      <c r="S266" s="316">
        <v>1.1848341232227488</v>
      </c>
      <c r="T266" s="315">
        <v>43</v>
      </c>
      <c r="U266" s="316">
        <v>2.2107969151670952</v>
      </c>
      <c r="V266" s="452"/>
      <c r="W266" s="452"/>
      <c r="X266" s="452"/>
      <c r="Y266" s="452"/>
      <c r="Z266" s="452"/>
      <c r="AA266" s="452"/>
      <c r="AB266" s="452"/>
      <c r="AC266" s="452"/>
      <c r="AD266" s="452"/>
    </row>
    <row r="267" spans="1:30" s="2" customFormat="1" ht="20.100000000000001" customHeight="1">
      <c r="A267" s="311"/>
      <c r="B267" s="311"/>
      <c r="C267" s="452"/>
      <c r="D267" s="311" t="s">
        <v>2040</v>
      </c>
      <c r="E267" s="356"/>
      <c r="F267" s="531">
        <v>3</v>
      </c>
      <c r="G267" s="314">
        <v>0.2</v>
      </c>
      <c r="H267" s="356">
        <v>14</v>
      </c>
      <c r="I267" s="314">
        <v>1.1146496815286624</v>
      </c>
      <c r="J267" s="356">
        <v>3</v>
      </c>
      <c r="K267" s="314">
        <v>0.23023791250959325</v>
      </c>
      <c r="L267" s="356">
        <v>18</v>
      </c>
      <c r="M267" s="314">
        <v>1.3382899628252789</v>
      </c>
      <c r="N267" s="356">
        <v>7</v>
      </c>
      <c r="O267" s="314">
        <v>0.4861111111111111</v>
      </c>
      <c r="P267" s="315">
        <v>5</v>
      </c>
      <c r="Q267" s="316">
        <v>0.31908104658583281</v>
      </c>
      <c r="R267" s="315">
        <v>9</v>
      </c>
      <c r="S267" s="316">
        <v>0.53317535545023698</v>
      </c>
      <c r="T267" s="315">
        <v>5</v>
      </c>
      <c r="U267" s="316">
        <v>0.25706940874035988</v>
      </c>
      <c r="V267" s="452"/>
      <c r="W267" s="452"/>
      <c r="X267" s="452"/>
      <c r="Y267" s="452"/>
      <c r="Z267" s="452"/>
      <c r="AA267" s="452"/>
      <c r="AB267" s="452"/>
      <c r="AC267" s="452"/>
      <c r="AD267" s="452"/>
    </row>
    <row r="268" spans="1:30" s="2" customFormat="1" ht="20.100000000000001" customHeight="1">
      <c r="A268" s="311"/>
      <c r="B268" s="311"/>
      <c r="C268" s="452"/>
      <c r="D268" s="311" t="s">
        <v>2041</v>
      </c>
      <c r="E268" s="452"/>
      <c r="F268" s="531">
        <v>5</v>
      </c>
      <c r="G268" s="314">
        <v>0.4</v>
      </c>
      <c r="H268" s="356">
        <v>6</v>
      </c>
      <c r="I268" s="314">
        <v>0.47770700636942676</v>
      </c>
      <c r="J268" s="356">
        <v>7</v>
      </c>
      <c r="K268" s="314">
        <v>0.53722179585571761</v>
      </c>
      <c r="L268" s="356">
        <v>11</v>
      </c>
      <c r="M268" s="314">
        <v>0.81784386617100369</v>
      </c>
      <c r="N268" s="356">
        <v>9</v>
      </c>
      <c r="O268" s="314">
        <v>0.625</v>
      </c>
      <c r="P268" s="315">
        <v>9</v>
      </c>
      <c r="Q268" s="316">
        <v>0.57434588385449903</v>
      </c>
      <c r="R268" s="315">
        <v>5</v>
      </c>
      <c r="S268" s="316">
        <v>0.29620853080568721</v>
      </c>
      <c r="T268" s="315">
        <v>2</v>
      </c>
      <c r="U268" s="316">
        <v>0.10282776349614396</v>
      </c>
      <c r="V268" s="452"/>
      <c r="W268" s="452"/>
      <c r="X268" s="452"/>
      <c r="Y268" s="452"/>
      <c r="Z268" s="452"/>
      <c r="AA268" s="452"/>
      <c r="AB268" s="452"/>
      <c r="AC268" s="452"/>
      <c r="AD268" s="452"/>
    </row>
    <row r="269" spans="1:30" s="2" customFormat="1" ht="20.100000000000001" customHeight="1">
      <c r="A269" s="311"/>
      <c r="B269" s="311"/>
      <c r="C269" s="452"/>
      <c r="D269" s="311" t="s">
        <v>2042</v>
      </c>
      <c r="E269" s="452"/>
      <c r="F269" s="531">
        <v>18</v>
      </c>
      <c r="G269" s="314">
        <v>1.4</v>
      </c>
      <c r="H269" s="356">
        <v>17</v>
      </c>
      <c r="I269" s="314">
        <v>1.3535031847133758</v>
      </c>
      <c r="J269" s="356">
        <v>19</v>
      </c>
      <c r="K269" s="314">
        <v>1.4581734458940905</v>
      </c>
      <c r="L269" s="356">
        <v>24</v>
      </c>
      <c r="M269" s="314">
        <v>1.7843866171003717</v>
      </c>
      <c r="N269" s="356">
        <v>22</v>
      </c>
      <c r="O269" s="314">
        <v>1.5277777777777777</v>
      </c>
      <c r="P269" s="315">
        <v>8</v>
      </c>
      <c r="Q269" s="316">
        <v>0.51052967453733245</v>
      </c>
      <c r="R269" s="315">
        <v>11</v>
      </c>
      <c r="S269" s="316">
        <v>0.65165876777251186</v>
      </c>
      <c r="T269" s="315">
        <v>7</v>
      </c>
      <c r="U269" s="316">
        <v>0.35989717223650386</v>
      </c>
      <c r="V269" s="452"/>
      <c r="W269" s="452"/>
      <c r="X269" s="452"/>
      <c r="Y269" s="452"/>
      <c r="Z269" s="452"/>
      <c r="AA269" s="452"/>
      <c r="AB269" s="452"/>
      <c r="AC269" s="452"/>
      <c r="AD269" s="452"/>
    </row>
    <row r="270" spans="1:30" s="2" customFormat="1" ht="20.100000000000001" customHeight="1">
      <c r="A270" s="311"/>
      <c r="B270" s="311"/>
      <c r="C270" s="452"/>
      <c r="D270" s="311" t="s">
        <v>2043</v>
      </c>
      <c r="E270" s="452"/>
      <c r="F270" s="531">
        <v>14</v>
      </c>
      <c r="G270" s="314">
        <v>1.1000000000000001</v>
      </c>
      <c r="H270" s="356">
        <v>10</v>
      </c>
      <c r="I270" s="314">
        <v>0.79617834394904463</v>
      </c>
      <c r="J270" s="356">
        <v>17</v>
      </c>
      <c r="K270" s="314">
        <v>1.3046815042210285</v>
      </c>
      <c r="L270" s="356">
        <v>7</v>
      </c>
      <c r="M270" s="314">
        <v>0.5204460966542751</v>
      </c>
      <c r="N270" s="356">
        <v>9</v>
      </c>
      <c r="O270" s="314">
        <v>0.625</v>
      </c>
      <c r="P270" s="315">
        <v>27</v>
      </c>
      <c r="Q270" s="316">
        <v>1.7230376515634971</v>
      </c>
      <c r="R270" s="315">
        <v>25</v>
      </c>
      <c r="S270" s="316">
        <v>1.481042654028436</v>
      </c>
      <c r="T270" s="315">
        <v>29</v>
      </c>
      <c r="U270" s="316">
        <v>1.4910025706940875</v>
      </c>
      <c r="V270" s="452"/>
      <c r="W270" s="452"/>
      <c r="X270" s="452"/>
      <c r="Y270" s="452"/>
      <c r="Z270" s="452"/>
      <c r="AA270" s="452"/>
      <c r="AB270" s="452"/>
      <c r="AC270" s="452"/>
      <c r="AD270" s="452"/>
    </row>
    <row r="271" spans="1:30" s="2" customFormat="1" ht="20.100000000000001" customHeight="1">
      <c r="A271" s="311"/>
      <c r="B271" s="311"/>
      <c r="C271" s="452"/>
      <c r="D271" s="311" t="s">
        <v>9163</v>
      </c>
      <c r="E271" s="452"/>
      <c r="F271" s="531">
        <v>7</v>
      </c>
      <c r="G271" s="314">
        <v>0.6</v>
      </c>
      <c r="H271" s="356">
        <v>3</v>
      </c>
      <c r="I271" s="314">
        <v>0.23885350318471338</v>
      </c>
      <c r="J271" s="356">
        <v>9</v>
      </c>
      <c r="K271" s="314">
        <v>0.69071373752877974</v>
      </c>
      <c r="L271" s="356">
        <v>4</v>
      </c>
      <c r="M271" s="314">
        <v>0.29739776951672864</v>
      </c>
      <c r="N271" s="356">
        <v>7</v>
      </c>
      <c r="O271" s="314">
        <v>0.4861111111111111</v>
      </c>
      <c r="P271" s="315">
        <v>3</v>
      </c>
      <c r="Q271" s="316">
        <v>0.19144862795149969</v>
      </c>
      <c r="R271" s="315">
        <v>6</v>
      </c>
      <c r="S271" s="316">
        <v>0.35545023696682465</v>
      </c>
      <c r="T271" s="315">
        <v>3</v>
      </c>
      <c r="U271" s="316">
        <v>0.15424164524421594</v>
      </c>
      <c r="V271" s="452"/>
      <c r="W271" s="452"/>
      <c r="X271" s="452"/>
      <c r="Y271" s="452"/>
      <c r="Z271" s="452"/>
      <c r="AA271" s="452"/>
      <c r="AB271" s="452"/>
      <c r="AC271" s="452"/>
      <c r="AD271" s="452"/>
    </row>
    <row r="272" spans="1:30" s="2" customFormat="1" ht="20.100000000000001" customHeight="1">
      <c r="A272" s="311"/>
      <c r="B272" s="311"/>
      <c r="C272" s="452"/>
      <c r="D272" s="311" t="s">
        <v>9164</v>
      </c>
      <c r="E272" s="452"/>
      <c r="F272" s="531">
        <v>17</v>
      </c>
      <c r="G272" s="314">
        <v>1.4</v>
      </c>
      <c r="H272" s="356">
        <v>21</v>
      </c>
      <c r="I272" s="314">
        <v>1.6719745222929936</v>
      </c>
      <c r="J272" s="356">
        <v>16</v>
      </c>
      <c r="K272" s="314">
        <v>1.2279355333844972</v>
      </c>
      <c r="L272" s="356">
        <v>12</v>
      </c>
      <c r="M272" s="314">
        <v>0.89219330855018586</v>
      </c>
      <c r="N272" s="356">
        <v>14</v>
      </c>
      <c r="O272" s="314">
        <v>0.97222222222222221</v>
      </c>
      <c r="P272" s="315">
        <v>20</v>
      </c>
      <c r="Q272" s="316">
        <v>1.2763241863433312</v>
      </c>
      <c r="R272" s="315">
        <v>36</v>
      </c>
      <c r="S272" s="316">
        <v>2.1327014218009479</v>
      </c>
      <c r="T272" s="315">
        <v>31</v>
      </c>
      <c r="U272" s="316">
        <v>1.5938303341902313</v>
      </c>
      <c r="V272" s="452"/>
      <c r="W272" s="452"/>
      <c r="X272" s="452"/>
      <c r="Y272" s="452"/>
      <c r="Z272" s="452"/>
      <c r="AA272" s="452"/>
      <c r="AB272" s="452"/>
      <c r="AC272" s="452"/>
      <c r="AD272" s="452"/>
    </row>
    <row r="273" spans="1:30" s="2" customFormat="1" ht="20.100000000000001" customHeight="1">
      <c r="A273" s="311"/>
      <c r="B273" s="311"/>
      <c r="C273" s="452"/>
      <c r="D273" s="311" t="s">
        <v>8479</v>
      </c>
      <c r="E273" s="452"/>
      <c r="F273" s="531">
        <v>6</v>
      </c>
      <c r="G273" s="314">
        <v>0.5</v>
      </c>
      <c r="H273" s="356">
        <v>11</v>
      </c>
      <c r="I273" s="314">
        <v>0.87579617834394907</v>
      </c>
      <c r="J273" s="356">
        <v>6</v>
      </c>
      <c r="K273" s="314">
        <v>0.46047582501918649</v>
      </c>
      <c r="L273" s="356">
        <v>3</v>
      </c>
      <c r="M273" s="314">
        <v>0.22304832713754646</v>
      </c>
      <c r="N273" s="356">
        <v>4</v>
      </c>
      <c r="O273" s="314">
        <v>0.27777777777777779</v>
      </c>
      <c r="P273" s="315">
        <v>8</v>
      </c>
      <c r="Q273" s="316">
        <v>0.51052967453733245</v>
      </c>
      <c r="R273" s="315">
        <v>9</v>
      </c>
      <c r="S273" s="316">
        <v>0.53317535545023698</v>
      </c>
      <c r="T273" s="315">
        <v>23</v>
      </c>
      <c r="U273" s="316">
        <v>1.1825192802056554</v>
      </c>
      <c r="V273" s="452"/>
      <c r="W273" s="452"/>
      <c r="X273" s="452"/>
      <c r="Y273" s="452"/>
      <c r="Z273" s="452"/>
      <c r="AA273" s="452"/>
      <c r="AB273" s="452"/>
      <c r="AC273" s="452"/>
      <c r="AD273" s="452"/>
    </row>
    <row r="274" spans="1:30" s="2" customFormat="1" ht="20.100000000000001" customHeight="1">
      <c r="A274" s="311"/>
      <c r="B274" s="311"/>
      <c r="C274" s="452"/>
      <c r="D274" s="311" t="s">
        <v>9165</v>
      </c>
      <c r="E274" s="452"/>
      <c r="F274" s="531">
        <v>888</v>
      </c>
      <c r="G274" s="314">
        <v>70.5</v>
      </c>
      <c r="H274" s="356">
        <v>852</v>
      </c>
      <c r="I274" s="314">
        <v>67.834394904458605</v>
      </c>
      <c r="J274" s="356">
        <v>911</v>
      </c>
      <c r="K274" s="314">
        <v>69.915579432079809</v>
      </c>
      <c r="L274" s="356">
        <v>906</v>
      </c>
      <c r="M274" s="314">
        <v>67.360594795539029</v>
      </c>
      <c r="N274" s="356">
        <v>1006</v>
      </c>
      <c r="O274" s="314">
        <v>69.861111111111114</v>
      </c>
      <c r="P274" s="315">
        <v>1075</v>
      </c>
      <c r="Q274" s="316">
        <v>68.602425015954054</v>
      </c>
      <c r="R274" s="315">
        <v>1098</v>
      </c>
      <c r="S274" s="316">
        <v>65.047393364928908</v>
      </c>
      <c r="T274" s="315">
        <v>1228</v>
      </c>
      <c r="U274" s="316">
        <v>63.136246786632391</v>
      </c>
      <c r="V274" s="452"/>
      <c r="W274" s="452"/>
      <c r="X274" s="452"/>
      <c r="Y274" s="452"/>
      <c r="Z274" s="452"/>
      <c r="AA274" s="452"/>
      <c r="AB274" s="452"/>
      <c r="AC274" s="452"/>
      <c r="AD274" s="452"/>
    </row>
    <row r="275" spans="1:30" s="2" customFormat="1" ht="20.100000000000001" customHeight="1">
      <c r="A275" s="374" t="s">
        <v>2992</v>
      </c>
      <c r="B275" s="374" t="s">
        <v>1758</v>
      </c>
      <c r="C275" s="358" t="s">
        <v>2993</v>
      </c>
      <c r="D275" s="374"/>
      <c r="E275" s="358"/>
      <c r="F275" s="443">
        <v>6</v>
      </c>
      <c r="G275" s="444">
        <v>100</v>
      </c>
      <c r="H275" s="443">
        <v>11</v>
      </c>
      <c r="I275" s="444">
        <v>100</v>
      </c>
      <c r="J275" s="443">
        <v>6</v>
      </c>
      <c r="K275" s="444">
        <v>100</v>
      </c>
      <c r="L275" s="443">
        <v>3</v>
      </c>
      <c r="M275" s="444">
        <v>100</v>
      </c>
      <c r="N275" s="443">
        <v>4</v>
      </c>
      <c r="O275" s="444">
        <v>100</v>
      </c>
      <c r="P275" s="471">
        <v>8</v>
      </c>
      <c r="Q275" s="465">
        <v>100</v>
      </c>
      <c r="R275" s="471">
        <v>9</v>
      </c>
      <c r="S275" s="465">
        <v>100</v>
      </c>
      <c r="T275" s="471">
        <v>23</v>
      </c>
      <c r="U275" s="465">
        <v>100</v>
      </c>
      <c r="V275" s="358" t="s">
        <v>8114</v>
      </c>
      <c r="W275" s="358" t="s">
        <v>8114</v>
      </c>
      <c r="X275" s="358" t="s">
        <v>8114</v>
      </c>
      <c r="Y275" s="358" t="s">
        <v>8114</v>
      </c>
      <c r="Z275" s="358" t="s">
        <v>8114</v>
      </c>
      <c r="AA275" s="358" t="s">
        <v>8114</v>
      </c>
      <c r="AB275" s="358" t="s">
        <v>8114</v>
      </c>
      <c r="AC275" s="358" t="s">
        <v>8114</v>
      </c>
      <c r="AD275" s="358"/>
    </row>
    <row r="276" spans="1:30" s="2" customFormat="1" ht="20.100000000000001" customHeight="1">
      <c r="A276" s="374" t="s">
        <v>2994</v>
      </c>
      <c r="B276" s="374" t="s">
        <v>1759</v>
      </c>
      <c r="C276" s="358" t="s">
        <v>2988</v>
      </c>
      <c r="D276" s="374"/>
      <c r="E276" s="358"/>
      <c r="F276" s="443">
        <v>1259</v>
      </c>
      <c r="G276" s="444">
        <v>100</v>
      </c>
      <c r="H276" s="443">
        <v>1256</v>
      </c>
      <c r="I276" s="444">
        <v>100</v>
      </c>
      <c r="J276" s="443">
        <v>1303</v>
      </c>
      <c r="K276" s="444">
        <v>100</v>
      </c>
      <c r="L276" s="443">
        <v>1345</v>
      </c>
      <c r="M276" s="444">
        <v>100</v>
      </c>
      <c r="N276" s="443">
        <v>1440</v>
      </c>
      <c r="O276" s="444">
        <v>100</v>
      </c>
      <c r="P276" s="471">
        <v>1567</v>
      </c>
      <c r="Q276" s="465">
        <v>100</v>
      </c>
      <c r="R276" s="471">
        <v>1687</v>
      </c>
      <c r="S276" s="465">
        <v>99.9</v>
      </c>
      <c r="T276" s="471">
        <v>1942</v>
      </c>
      <c r="U276" s="465">
        <v>99.8</v>
      </c>
      <c r="V276" s="358" t="s">
        <v>8114</v>
      </c>
      <c r="W276" s="358" t="s">
        <v>8114</v>
      </c>
      <c r="X276" s="358" t="s">
        <v>8114</v>
      </c>
      <c r="Y276" s="358" t="s">
        <v>8114</v>
      </c>
      <c r="Z276" s="358" t="s">
        <v>8114</v>
      </c>
      <c r="AA276" s="358" t="s">
        <v>8114</v>
      </c>
      <c r="AB276" s="358" t="s">
        <v>8114</v>
      </c>
      <c r="AC276" s="358" t="s">
        <v>8114</v>
      </c>
      <c r="AD276" s="358"/>
    </row>
    <row r="277" spans="1:30" s="2" customFormat="1" ht="20.100000000000001" customHeight="1">
      <c r="A277" s="311"/>
      <c r="B277" s="311"/>
      <c r="C277" s="452"/>
      <c r="D277" s="311" t="s">
        <v>1959</v>
      </c>
      <c r="E277" s="452" t="s">
        <v>758</v>
      </c>
      <c r="F277" s="531"/>
      <c r="G277" s="314"/>
      <c r="H277" s="356"/>
      <c r="I277" s="314"/>
      <c r="J277" s="356"/>
      <c r="K277" s="314"/>
      <c r="L277" s="356"/>
      <c r="M277" s="314"/>
      <c r="N277" s="356"/>
      <c r="O277" s="314"/>
      <c r="P277" s="315"/>
      <c r="Q277" s="316"/>
      <c r="R277" s="315"/>
      <c r="S277" s="316"/>
      <c r="T277" s="315"/>
      <c r="U277" s="316"/>
      <c r="V277" s="452"/>
      <c r="W277" s="452"/>
      <c r="X277" s="452"/>
      <c r="Y277" s="452"/>
      <c r="Z277" s="452"/>
      <c r="AA277" s="452"/>
      <c r="AB277" s="452"/>
      <c r="AC277" s="452"/>
      <c r="AD277" s="452"/>
    </row>
    <row r="278" spans="1:30" s="2" customFormat="1" ht="20.100000000000001" customHeight="1">
      <c r="A278" s="311"/>
      <c r="B278" s="311"/>
      <c r="C278" s="452"/>
      <c r="D278" s="311" t="s">
        <v>1960</v>
      </c>
      <c r="E278" s="452"/>
      <c r="F278" s="531"/>
      <c r="G278" s="314"/>
      <c r="H278" s="356"/>
      <c r="I278" s="314"/>
      <c r="J278" s="356"/>
      <c r="K278" s="314"/>
      <c r="L278" s="356"/>
      <c r="M278" s="314"/>
      <c r="N278" s="356"/>
      <c r="O278" s="314"/>
      <c r="P278" s="315"/>
      <c r="Q278" s="316"/>
      <c r="R278" s="315">
        <v>1</v>
      </c>
      <c r="S278" s="316">
        <v>0.1</v>
      </c>
      <c r="T278" s="315">
        <v>3</v>
      </c>
      <c r="U278" s="316">
        <v>0.2</v>
      </c>
      <c r="V278" s="452"/>
      <c r="W278" s="452"/>
      <c r="X278" s="452"/>
      <c r="Y278" s="452"/>
      <c r="Z278" s="452"/>
      <c r="AA278" s="452"/>
      <c r="AB278" s="452"/>
      <c r="AC278" s="452"/>
      <c r="AD278" s="452"/>
    </row>
    <row r="279" spans="1:30" s="2" customFormat="1" ht="20.100000000000001" customHeight="1">
      <c r="A279" s="374" t="s">
        <v>2995</v>
      </c>
      <c r="B279" s="374" t="s">
        <v>1760</v>
      </c>
      <c r="C279" s="358" t="s">
        <v>2988</v>
      </c>
      <c r="D279" s="374"/>
      <c r="E279" s="358"/>
      <c r="F279" s="443">
        <v>1259</v>
      </c>
      <c r="G279" s="444">
        <v>100</v>
      </c>
      <c r="H279" s="443">
        <v>1256</v>
      </c>
      <c r="I279" s="444">
        <v>100</v>
      </c>
      <c r="J279" s="443">
        <v>1303</v>
      </c>
      <c r="K279" s="444">
        <v>100</v>
      </c>
      <c r="L279" s="443">
        <v>1345</v>
      </c>
      <c r="M279" s="444">
        <v>100</v>
      </c>
      <c r="N279" s="443">
        <v>1440</v>
      </c>
      <c r="O279" s="444">
        <v>100</v>
      </c>
      <c r="P279" s="471">
        <v>1567</v>
      </c>
      <c r="Q279" s="465">
        <v>100</v>
      </c>
      <c r="R279" s="471">
        <v>1687</v>
      </c>
      <c r="S279" s="465">
        <v>99.9</v>
      </c>
      <c r="T279" s="471">
        <v>1942</v>
      </c>
      <c r="U279" s="465">
        <v>99.8</v>
      </c>
      <c r="V279" s="358" t="s">
        <v>8114</v>
      </c>
      <c r="W279" s="358" t="s">
        <v>8114</v>
      </c>
      <c r="X279" s="358" t="s">
        <v>8114</v>
      </c>
      <c r="Y279" s="358" t="s">
        <v>8114</v>
      </c>
      <c r="Z279" s="358" t="s">
        <v>8114</v>
      </c>
      <c r="AA279" s="358" t="s">
        <v>8114</v>
      </c>
      <c r="AB279" s="358" t="s">
        <v>8114</v>
      </c>
      <c r="AC279" s="358" t="s">
        <v>8114</v>
      </c>
      <c r="AD279" s="358"/>
    </row>
    <row r="280" spans="1:30" s="2" customFormat="1" ht="20.100000000000001" customHeight="1">
      <c r="A280" s="311"/>
      <c r="B280" s="311"/>
      <c r="C280" s="452"/>
      <c r="D280" s="311" t="s">
        <v>1959</v>
      </c>
      <c r="E280" s="452" t="s">
        <v>758</v>
      </c>
      <c r="F280" s="531"/>
      <c r="G280" s="314"/>
      <c r="H280" s="356"/>
      <c r="I280" s="314"/>
      <c r="J280" s="356"/>
      <c r="K280" s="314"/>
      <c r="L280" s="356"/>
      <c r="M280" s="314"/>
      <c r="N280" s="356"/>
      <c r="O280" s="314"/>
      <c r="P280" s="315"/>
      <c r="Q280" s="316"/>
      <c r="R280" s="315"/>
      <c r="S280" s="316"/>
      <c r="T280" s="315"/>
      <c r="U280" s="316"/>
      <c r="V280" s="452"/>
      <c r="W280" s="452"/>
      <c r="X280" s="452"/>
      <c r="Y280" s="452"/>
      <c r="Z280" s="452"/>
      <c r="AA280" s="452"/>
      <c r="AB280" s="452"/>
      <c r="AC280" s="452"/>
      <c r="AD280" s="452"/>
    </row>
    <row r="281" spans="1:30" s="2" customFormat="1" ht="20.100000000000001" customHeight="1">
      <c r="A281" s="311"/>
      <c r="B281" s="311"/>
      <c r="C281" s="452"/>
      <c r="D281" s="311" t="s">
        <v>1960</v>
      </c>
      <c r="E281" s="452"/>
      <c r="F281" s="531"/>
      <c r="G281" s="314"/>
      <c r="H281" s="356"/>
      <c r="I281" s="314"/>
      <c r="J281" s="356"/>
      <c r="K281" s="314"/>
      <c r="L281" s="356"/>
      <c r="M281" s="314"/>
      <c r="N281" s="356"/>
      <c r="O281" s="314"/>
      <c r="P281" s="315"/>
      <c r="Q281" s="316"/>
      <c r="R281" s="315">
        <v>1</v>
      </c>
      <c r="S281" s="316">
        <v>0.1</v>
      </c>
      <c r="T281" s="315">
        <v>3</v>
      </c>
      <c r="U281" s="316">
        <v>0.2</v>
      </c>
      <c r="V281" s="452"/>
      <c r="W281" s="452"/>
      <c r="X281" s="452"/>
      <c r="Y281" s="452"/>
      <c r="Z281" s="452"/>
      <c r="AA281" s="452"/>
      <c r="AB281" s="452"/>
      <c r="AC281" s="452"/>
      <c r="AD281" s="452"/>
    </row>
    <row r="282" spans="1:30" s="2" customFormat="1" ht="20.100000000000001" customHeight="1">
      <c r="A282" s="374" t="s">
        <v>2996</v>
      </c>
      <c r="B282" s="374" t="s">
        <v>1761</v>
      </c>
      <c r="C282" s="358" t="s">
        <v>2988</v>
      </c>
      <c r="D282" s="374" t="s">
        <v>2044</v>
      </c>
      <c r="E282" s="358"/>
      <c r="F282" s="443">
        <v>173</v>
      </c>
      <c r="G282" s="444">
        <v>13.7</v>
      </c>
      <c r="H282" s="443">
        <v>202</v>
      </c>
      <c r="I282" s="444">
        <v>16.082802547770701</v>
      </c>
      <c r="J282" s="443">
        <v>178</v>
      </c>
      <c r="K282" s="444">
        <v>13.660782808902532</v>
      </c>
      <c r="L282" s="443">
        <v>163</v>
      </c>
      <c r="M282" s="444">
        <v>12.118959107806692</v>
      </c>
      <c r="N282" s="443">
        <v>210</v>
      </c>
      <c r="O282" s="444">
        <v>14.583333333333334</v>
      </c>
      <c r="P282" s="471">
        <v>222</v>
      </c>
      <c r="Q282" s="465">
        <v>14.167198468410977</v>
      </c>
      <c r="R282" s="471">
        <v>318</v>
      </c>
      <c r="S282" s="465">
        <v>18.838862559241708</v>
      </c>
      <c r="T282" s="471">
        <v>417</v>
      </c>
      <c r="U282" s="465">
        <v>21.439588688946014</v>
      </c>
      <c r="V282" s="358" t="s">
        <v>8114</v>
      </c>
      <c r="W282" s="358" t="s">
        <v>8114</v>
      </c>
      <c r="X282" s="358" t="s">
        <v>8114</v>
      </c>
      <c r="Y282" s="358" t="s">
        <v>8114</v>
      </c>
      <c r="Z282" s="358" t="s">
        <v>8114</v>
      </c>
      <c r="AA282" s="358" t="s">
        <v>8114</v>
      </c>
      <c r="AB282" s="358" t="s">
        <v>8114</v>
      </c>
      <c r="AC282" s="358" t="s">
        <v>8114</v>
      </c>
      <c r="AD282" s="358"/>
    </row>
    <row r="283" spans="1:30" s="2" customFormat="1" ht="20.100000000000001" customHeight="1">
      <c r="A283" s="311"/>
      <c r="B283" s="311"/>
      <c r="C283" s="452"/>
      <c r="D283" s="311" t="s">
        <v>2045</v>
      </c>
      <c r="E283" s="452"/>
      <c r="F283" s="531">
        <v>135</v>
      </c>
      <c r="G283" s="314">
        <v>10.7</v>
      </c>
      <c r="H283" s="356">
        <v>138</v>
      </c>
      <c r="I283" s="314">
        <v>10.987261146496815</v>
      </c>
      <c r="J283" s="356">
        <v>142</v>
      </c>
      <c r="K283" s="314">
        <v>10.897927858787414</v>
      </c>
      <c r="L283" s="356">
        <v>126</v>
      </c>
      <c r="M283" s="314">
        <v>9.3680297397769525</v>
      </c>
      <c r="N283" s="356">
        <v>159</v>
      </c>
      <c r="O283" s="314">
        <v>11.041666666666666</v>
      </c>
      <c r="P283" s="315">
        <v>168</v>
      </c>
      <c r="Q283" s="316">
        <v>10.721123165283982</v>
      </c>
      <c r="R283" s="315">
        <v>167</v>
      </c>
      <c r="S283" s="316">
        <v>9.8933649289099534</v>
      </c>
      <c r="T283" s="315">
        <v>259</v>
      </c>
      <c r="U283" s="316">
        <v>13.316195372750643</v>
      </c>
      <c r="V283" s="452"/>
      <c r="W283" s="452"/>
      <c r="X283" s="452"/>
      <c r="Y283" s="452"/>
      <c r="Z283" s="452"/>
      <c r="AA283" s="452"/>
      <c r="AB283" s="452"/>
      <c r="AC283" s="452"/>
      <c r="AD283" s="452"/>
    </row>
    <row r="284" spans="1:30" s="2" customFormat="1" ht="20.100000000000001" customHeight="1">
      <c r="A284" s="311"/>
      <c r="B284" s="311"/>
      <c r="C284" s="452"/>
      <c r="D284" s="311" t="s">
        <v>2046</v>
      </c>
      <c r="E284" s="452"/>
      <c r="F284" s="531">
        <v>232</v>
      </c>
      <c r="G284" s="314">
        <v>18.399999999999999</v>
      </c>
      <c r="H284" s="356">
        <v>214</v>
      </c>
      <c r="I284" s="314">
        <v>17.038216560509554</v>
      </c>
      <c r="J284" s="356">
        <v>275</v>
      </c>
      <c r="K284" s="314">
        <v>21.105141980046049</v>
      </c>
      <c r="L284" s="356">
        <v>256</v>
      </c>
      <c r="M284" s="314">
        <v>19.033457249070633</v>
      </c>
      <c r="N284" s="356">
        <v>269</v>
      </c>
      <c r="O284" s="314">
        <v>18.680555555555557</v>
      </c>
      <c r="P284" s="315">
        <v>291</v>
      </c>
      <c r="Q284" s="316">
        <v>18.570516911295471</v>
      </c>
      <c r="R284" s="315">
        <v>307</v>
      </c>
      <c r="S284" s="316">
        <v>18.187203791469194</v>
      </c>
      <c r="T284" s="315">
        <v>357</v>
      </c>
      <c r="U284" s="316">
        <v>18.354755784061698</v>
      </c>
      <c r="V284" s="452"/>
      <c r="W284" s="452"/>
      <c r="X284" s="452"/>
      <c r="Y284" s="452"/>
      <c r="Z284" s="452"/>
      <c r="AA284" s="452"/>
      <c r="AB284" s="452"/>
      <c r="AC284" s="452"/>
      <c r="AD284" s="452"/>
    </row>
    <row r="285" spans="1:30" s="2" customFormat="1" ht="20.100000000000001" customHeight="1">
      <c r="A285" s="311"/>
      <c r="B285" s="311"/>
      <c r="C285" s="452"/>
      <c r="D285" s="311" t="s">
        <v>2047</v>
      </c>
      <c r="E285" s="452"/>
      <c r="F285" s="531">
        <v>154</v>
      </c>
      <c r="G285" s="314">
        <v>12.2</v>
      </c>
      <c r="H285" s="356">
        <v>145</v>
      </c>
      <c r="I285" s="314">
        <v>11.544585987261147</v>
      </c>
      <c r="J285" s="356">
        <v>155</v>
      </c>
      <c r="K285" s="314">
        <v>11.895625479662318</v>
      </c>
      <c r="L285" s="356">
        <v>151</v>
      </c>
      <c r="M285" s="314">
        <v>11.152416356877323</v>
      </c>
      <c r="N285" s="356">
        <v>150</v>
      </c>
      <c r="O285" s="314">
        <v>10.416666666666666</v>
      </c>
      <c r="P285" s="315">
        <v>188</v>
      </c>
      <c r="Q285" s="316">
        <v>11.997447351627313</v>
      </c>
      <c r="R285" s="315">
        <v>168</v>
      </c>
      <c r="S285" s="316">
        <v>9.9526066350710902</v>
      </c>
      <c r="T285" s="315">
        <v>179</v>
      </c>
      <c r="U285" s="316">
        <v>9.2030848329048851</v>
      </c>
      <c r="V285" s="452"/>
      <c r="W285" s="452"/>
      <c r="X285" s="452"/>
      <c r="Y285" s="452"/>
      <c r="Z285" s="452"/>
      <c r="AA285" s="452"/>
      <c r="AB285" s="452"/>
      <c r="AC285" s="452"/>
      <c r="AD285" s="452"/>
    </row>
    <row r="286" spans="1:30" s="2" customFormat="1" ht="20.100000000000001" customHeight="1">
      <c r="A286" s="311"/>
      <c r="B286" s="311"/>
      <c r="C286" s="452"/>
      <c r="D286" s="311" t="s">
        <v>2048</v>
      </c>
      <c r="E286" s="452"/>
      <c r="F286" s="531">
        <v>2</v>
      </c>
      <c r="G286" s="314">
        <v>0.2</v>
      </c>
      <c r="H286" s="356">
        <v>4</v>
      </c>
      <c r="I286" s="314">
        <v>0.31847133757961782</v>
      </c>
      <c r="J286" s="356">
        <v>3</v>
      </c>
      <c r="K286" s="314">
        <v>0.23023791250959325</v>
      </c>
      <c r="L286" s="356">
        <v>1</v>
      </c>
      <c r="M286" s="314">
        <v>7.434944237918216E-2</v>
      </c>
      <c r="N286" s="356">
        <v>4</v>
      </c>
      <c r="O286" s="314">
        <v>0.27777777777777779</v>
      </c>
      <c r="P286" s="315">
        <v>3</v>
      </c>
      <c r="Q286" s="316">
        <v>0.19144862795149969</v>
      </c>
      <c r="R286" s="315">
        <v>4</v>
      </c>
      <c r="S286" s="316">
        <v>0.23696682464454977</v>
      </c>
      <c r="T286" s="315">
        <v>10</v>
      </c>
      <c r="U286" s="316">
        <v>0.51413881748071977</v>
      </c>
      <c r="V286" s="452"/>
      <c r="W286" s="452"/>
      <c r="X286" s="452"/>
      <c r="Y286" s="452"/>
      <c r="Z286" s="452"/>
      <c r="AA286" s="452"/>
      <c r="AB286" s="452"/>
      <c r="AC286" s="452"/>
      <c r="AD286" s="452"/>
    </row>
    <row r="287" spans="1:30" s="2" customFormat="1" ht="20.100000000000001" customHeight="1">
      <c r="A287" s="311"/>
      <c r="B287" s="311"/>
      <c r="C287" s="452"/>
      <c r="D287" s="311" t="s">
        <v>2049</v>
      </c>
      <c r="E287" s="452"/>
      <c r="F287" s="531">
        <v>30</v>
      </c>
      <c r="G287" s="314">
        <v>2.4</v>
      </c>
      <c r="H287" s="356">
        <v>27</v>
      </c>
      <c r="I287" s="314">
        <v>2.1496815286624202</v>
      </c>
      <c r="J287" s="356">
        <v>35</v>
      </c>
      <c r="K287" s="314">
        <v>2.6861089792785879</v>
      </c>
      <c r="L287" s="356">
        <v>46</v>
      </c>
      <c r="M287" s="314">
        <v>3.4</v>
      </c>
      <c r="N287" s="356">
        <v>45</v>
      </c>
      <c r="O287" s="314">
        <v>3.125</v>
      </c>
      <c r="P287" s="315">
        <v>39</v>
      </c>
      <c r="Q287" s="316">
        <v>2.4888321633694956</v>
      </c>
      <c r="R287" s="315">
        <v>35</v>
      </c>
      <c r="S287" s="316">
        <v>2.0734597156398102</v>
      </c>
      <c r="T287" s="315">
        <v>46</v>
      </c>
      <c r="U287" s="316">
        <v>2.3650385604113109</v>
      </c>
      <c r="V287" s="452"/>
      <c r="W287" s="452"/>
      <c r="X287" s="452"/>
      <c r="Y287" s="452"/>
      <c r="Z287" s="452"/>
      <c r="AA287" s="452"/>
      <c r="AB287" s="452"/>
      <c r="AC287" s="452"/>
      <c r="AD287" s="452"/>
    </row>
    <row r="288" spans="1:30" s="2" customFormat="1" ht="20.100000000000001" customHeight="1">
      <c r="A288" s="311"/>
      <c r="B288" s="311"/>
      <c r="C288" s="452"/>
      <c r="D288" s="311" t="s">
        <v>2050</v>
      </c>
      <c r="E288" s="452"/>
      <c r="F288" s="531">
        <v>7</v>
      </c>
      <c r="G288" s="314">
        <v>0.6</v>
      </c>
      <c r="H288" s="356">
        <v>7</v>
      </c>
      <c r="I288" s="314">
        <v>0.5573248407643312</v>
      </c>
      <c r="J288" s="356">
        <v>8</v>
      </c>
      <c r="K288" s="314">
        <v>0.61396776669224862</v>
      </c>
      <c r="L288" s="356">
        <v>7</v>
      </c>
      <c r="M288" s="314">
        <v>0.5204460966542751</v>
      </c>
      <c r="N288" s="356">
        <v>10</v>
      </c>
      <c r="O288" s="314">
        <v>0.69444444444444442</v>
      </c>
      <c r="P288" s="315">
        <v>11</v>
      </c>
      <c r="Q288" s="316">
        <v>0.7019783024888322</v>
      </c>
      <c r="R288" s="315">
        <v>11</v>
      </c>
      <c r="S288" s="316">
        <v>0.65165876777251186</v>
      </c>
      <c r="T288" s="315">
        <v>21</v>
      </c>
      <c r="U288" s="316">
        <v>1.0796915167095116</v>
      </c>
      <c r="V288" s="452"/>
      <c r="W288" s="452"/>
      <c r="X288" s="452"/>
      <c r="Y288" s="452"/>
      <c r="Z288" s="452"/>
      <c r="AA288" s="452"/>
      <c r="AB288" s="452"/>
      <c r="AC288" s="452"/>
      <c r="AD288" s="452"/>
    </row>
    <row r="289" spans="1:30" s="2" customFormat="1" ht="20.100000000000001" customHeight="1">
      <c r="A289" s="311"/>
      <c r="B289" s="311"/>
      <c r="C289" s="452"/>
      <c r="D289" s="311" t="s">
        <v>2051</v>
      </c>
      <c r="E289" s="452"/>
      <c r="F289" s="531">
        <v>525</v>
      </c>
      <c r="G289" s="314">
        <v>41.7</v>
      </c>
      <c r="H289" s="356">
        <v>515</v>
      </c>
      <c r="I289" s="314">
        <v>41.003184713375795</v>
      </c>
      <c r="J289" s="356">
        <v>504</v>
      </c>
      <c r="K289" s="314">
        <v>38.679969301611663</v>
      </c>
      <c r="L289" s="356">
        <v>592</v>
      </c>
      <c r="M289" s="314">
        <v>44</v>
      </c>
      <c r="N289" s="356">
        <v>590</v>
      </c>
      <c r="O289" s="314">
        <v>40.972222222222221</v>
      </c>
      <c r="P289" s="315">
        <v>633</v>
      </c>
      <c r="Q289" s="316">
        <v>40.395660497766436</v>
      </c>
      <c r="R289" s="315">
        <v>662</v>
      </c>
      <c r="S289" s="316">
        <v>39.218009478672982</v>
      </c>
      <c r="T289" s="315">
        <v>604</v>
      </c>
      <c r="U289" s="316">
        <v>31.053984575835475</v>
      </c>
      <c r="V289" s="452"/>
      <c r="W289" s="452"/>
      <c r="X289" s="452"/>
      <c r="Y289" s="452"/>
      <c r="Z289" s="452"/>
      <c r="AA289" s="452"/>
      <c r="AB289" s="452"/>
      <c r="AC289" s="452"/>
      <c r="AD289" s="452"/>
    </row>
    <row r="290" spans="1:30" s="2" customFormat="1" ht="20.100000000000001" customHeight="1">
      <c r="A290" s="311"/>
      <c r="B290" s="311"/>
      <c r="C290" s="452"/>
      <c r="D290" s="311" t="s">
        <v>2337</v>
      </c>
      <c r="E290" s="452"/>
      <c r="F290" s="531">
        <v>1</v>
      </c>
      <c r="G290" s="314">
        <v>0.1</v>
      </c>
      <c r="H290" s="356">
        <v>4</v>
      </c>
      <c r="I290" s="314">
        <v>0.31847133757961782</v>
      </c>
      <c r="J290" s="356">
        <v>3</v>
      </c>
      <c r="K290" s="314">
        <v>0.23023791250959325</v>
      </c>
      <c r="L290" s="356">
        <v>3</v>
      </c>
      <c r="M290" s="314">
        <v>0.2</v>
      </c>
      <c r="N290" s="356">
        <v>3</v>
      </c>
      <c r="O290" s="314">
        <v>0.20833333333333334</v>
      </c>
      <c r="P290" s="315">
        <v>12</v>
      </c>
      <c r="Q290" s="316">
        <v>0.76579451180599878</v>
      </c>
      <c r="R290" s="315">
        <v>16</v>
      </c>
      <c r="S290" s="316">
        <v>0.94786729857819907</v>
      </c>
      <c r="T290" s="315">
        <v>52</v>
      </c>
      <c r="U290" s="316">
        <v>2.6735218508997431</v>
      </c>
      <c r="V290" s="452"/>
      <c r="W290" s="452"/>
      <c r="X290" s="452"/>
      <c r="Y290" s="452"/>
      <c r="Z290" s="452"/>
      <c r="AA290" s="452"/>
      <c r="AB290" s="452"/>
      <c r="AC290" s="452"/>
      <c r="AD290" s="452"/>
    </row>
    <row r="291" spans="1:30" s="2" customFormat="1" ht="20.100000000000001" customHeight="1">
      <c r="A291" s="311"/>
      <c r="B291" s="311"/>
      <c r="C291" s="452"/>
      <c r="D291" s="311" t="s">
        <v>9166</v>
      </c>
      <c r="E291" s="452"/>
      <c r="F291" s="531"/>
      <c r="G291" s="314"/>
      <c r="H291" s="356"/>
      <c r="I291" s="314"/>
      <c r="J291" s="356"/>
      <c r="K291" s="314"/>
      <c r="L291" s="356"/>
      <c r="M291" s="314"/>
      <c r="N291" s="356"/>
      <c r="O291" s="314"/>
      <c r="P291" s="315"/>
      <c r="Q291" s="316"/>
      <c r="R291" s="315"/>
      <c r="S291" s="316"/>
      <c r="T291" s="315"/>
      <c r="U291" s="316"/>
      <c r="V291" s="452"/>
      <c r="W291" s="452"/>
      <c r="X291" s="452"/>
      <c r="Y291" s="452"/>
      <c r="Z291" s="452"/>
      <c r="AA291" s="452"/>
      <c r="AB291" s="452"/>
      <c r="AC291" s="452"/>
      <c r="AD291" s="452"/>
    </row>
    <row r="292" spans="1:30" s="2" customFormat="1" ht="20.100000000000001" customHeight="1">
      <c r="A292" s="374" t="s">
        <v>2997</v>
      </c>
      <c r="B292" s="374" t="s">
        <v>1762</v>
      </c>
      <c r="C292" s="358" t="s">
        <v>2998</v>
      </c>
      <c r="D292" s="374"/>
      <c r="E292" s="358"/>
      <c r="F292" s="443">
        <v>1</v>
      </c>
      <c r="G292" s="444">
        <v>100</v>
      </c>
      <c r="H292" s="443">
        <v>4</v>
      </c>
      <c r="I292" s="444">
        <v>100</v>
      </c>
      <c r="J292" s="443">
        <v>3</v>
      </c>
      <c r="K292" s="444">
        <v>100</v>
      </c>
      <c r="L292" s="443">
        <v>3</v>
      </c>
      <c r="M292" s="444">
        <v>100</v>
      </c>
      <c r="N292" s="443">
        <v>3</v>
      </c>
      <c r="O292" s="444">
        <v>100</v>
      </c>
      <c r="P292" s="471">
        <v>12</v>
      </c>
      <c r="Q292" s="465">
        <v>100</v>
      </c>
      <c r="R292" s="471">
        <v>16</v>
      </c>
      <c r="S292" s="465">
        <v>100</v>
      </c>
      <c r="T292" s="471">
        <v>52</v>
      </c>
      <c r="U292" s="465">
        <v>100</v>
      </c>
      <c r="V292" s="358" t="s">
        <v>8114</v>
      </c>
      <c r="W292" s="358" t="s">
        <v>8114</v>
      </c>
      <c r="X292" s="358" t="s">
        <v>8114</v>
      </c>
      <c r="Y292" s="358" t="s">
        <v>8114</v>
      </c>
      <c r="Z292" s="358" t="s">
        <v>8114</v>
      </c>
      <c r="AA292" s="358" t="s">
        <v>8114</v>
      </c>
      <c r="AB292" s="358" t="s">
        <v>8114</v>
      </c>
      <c r="AC292" s="358" t="s">
        <v>8114</v>
      </c>
      <c r="AD292" s="358"/>
    </row>
    <row r="293" spans="1:30" s="2" customFormat="1" ht="20.100000000000001" customHeight="1">
      <c r="A293" s="374" t="s">
        <v>2999</v>
      </c>
      <c r="B293" s="374" t="s">
        <v>1763</v>
      </c>
      <c r="C293" s="358" t="s">
        <v>2988</v>
      </c>
      <c r="D293" s="374" t="s">
        <v>2044</v>
      </c>
      <c r="E293" s="358"/>
      <c r="F293" s="443">
        <v>79</v>
      </c>
      <c r="G293" s="444">
        <v>6.3</v>
      </c>
      <c r="H293" s="443">
        <v>61</v>
      </c>
      <c r="I293" s="444">
        <v>4.8566878980891719</v>
      </c>
      <c r="J293" s="443">
        <v>68</v>
      </c>
      <c r="K293" s="444">
        <v>5.2187260168841139</v>
      </c>
      <c r="L293" s="443">
        <v>62</v>
      </c>
      <c r="M293" s="444">
        <v>4.6096654275092934</v>
      </c>
      <c r="N293" s="443">
        <v>59</v>
      </c>
      <c r="O293" s="444">
        <v>4.0972222222222223</v>
      </c>
      <c r="P293" s="471">
        <v>63</v>
      </c>
      <c r="Q293" s="465">
        <v>4.0204211869814932</v>
      </c>
      <c r="R293" s="471">
        <v>122</v>
      </c>
      <c r="S293" s="465">
        <v>7.2274881516587675</v>
      </c>
      <c r="T293" s="471">
        <v>93</v>
      </c>
      <c r="U293" s="465">
        <v>4.7814910025706938</v>
      </c>
      <c r="V293" s="358" t="s">
        <v>8114</v>
      </c>
      <c r="W293" s="358" t="s">
        <v>8114</v>
      </c>
      <c r="X293" s="358" t="s">
        <v>8114</v>
      </c>
      <c r="Y293" s="358" t="s">
        <v>8114</v>
      </c>
      <c r="Z293" s="358" t="s">
        <v>8114</v>
      </c>
      <c r="AA293" s="358" t="s">
        <v>8114</v>
      </c>
      <c r="AB293" s="358" t="s">
        <v>8114</v>
      </c>
      <c r="AC293" s="358" t="s">
        <v>8114</v>
      </c>
      <c r="AD293" s="358"/>
    </row>
    <row r="294" spans="1:30" s="2" customFormat="1" ht="20.100000000000001" customHeight="1">
      <c r="A294" s="311"/>
      <c r="B294" s="311"/>
      <c r="C294" s="452"/>
      <c r="D294" s="311" t="s">
        <v>2045</v>
      </c>
      <c r="E294" s="452"/>
      <c r="F294" s="531">
        <v>85</v>
      </c>
      <c r="G294" s="314">
        <v>6.8</v>
      </c>
      <c r="H294" s="356">
        <v>72</v>
      </c>
      <c r="I294" s="314">
        <v>5.7324840764331206</v>
      </c>
      <c r="J294" s="356">
        <v>73</v>
      </c>
      <c r="K294" s="314">
        <v>5.6024558710667689</v>
      </c>
      <c r="L294" s="356">
        <v>61</v>
      </c>
      <c r="M294" s="314">
        <v>4.5353159851301115</v>
      </c>
      <c r="N294" s="356">
        <v>67</v>
      </c>
      <c r="O294" s="314">
        <v>4.6527777777777777</v>
      </c>
      <c r="P294" s="315">
        <v>86</v>
      </c>
      <c r="Q294" s="316">
        <v>5.488194001276324</v>
      </c>
      <c r="R294" s="315">
        <v>129</v>
      </c>
      <c r="S294" s="316">
        <v>7.6421800947867302</v>
      </c>
      <c r="T294" s="315">
        <v>145</v>
      </c>
      <c r="U294" s="316">
        <v>7.4550128534704374</v>
      </c>
      <c r="V294" s="452"/>
      <c r="W294" s="452"/>
      <c r="X294" s="452"/>
      <c r="Y294" s="452"/>
      <c r="Z294" s="452"/>
      <c r="AA294" s="452"/>
      <c r="AB294" s="452"/>
      <c r="AC294" s="452"/>
      <c r="AD294" s="452"/>
    </row>
    <row r="295" spans="1:30" s="2" customFormat="1" ht="20.100000000000001" customHeight="1">
      <c r="A295" s="311"/>
      <c r="B295" s="311"/>
      <c r="C295" s="452"/>
      <c r="D295" s="311" t="s">
        <v>2046</v>
      </c>
      <c r="E295" s="452"/>
      <c r="F295" s="531">
        <v>295</v>
      </c>
      <c r="G295" s="314">
        <v>23.4</v>
      </c>
      <c r="H295" s="356">
        <v>295</v>
      </c>
      <c r="I295" s="314">
        <v>23.487261146496817</v>
      </c>
      <c r="J295" s="356">
        <v>271</v>
      </c>
      <c r="K295" s="314">
        <v>20.798158096699922</v>
      </c>
      <c r="L295" s="356">
        <v>293</v>
      </c>
      <c r="M295" s="314">
        <v>21.78438661710037</v>
      </c>
      <c r="N295" s="356">
        <v>275</v>
      </c>
      <c r="O295" s="314">
        <v>19.097222222222221</v>
      </c>
      <c r="P295" s="315">
        <v>312</v>
      </c>
      <c r="Q295" s="316">
        <v>19.910657306955965</v>
      </c>
      <c r="R295" s="315">
        <v>321</v>
      </c>
      <c r="S295" s="316">
        <v>19.01658767772512</v>
      </c>
      <c r="T295" s="315">
        <v>387</v>
      </c>
      <c r="U295" s="316">
        <v>19.897172236503856</v>
      </c>
      <c r="V295" s="452"/>
      <c r="W295" s="452"/>
      <c r="X295" s="452"/>
      <c r="Y295" s="452"/>
      <c r="Z295" s="452"/>
      <c r="AA295" s="452"/>
      <c r="AB295" s="452"/>
      <c r="AC295" s="452"/>
      <c r="AD295" s="452"/>
    </row>
    <row r="296" spans="1:30" s="2" customFormat="1" ht="20.100000000000001" customHeight="1">
      <c r="A296" s="311"/>
      <c r="B296" s="311"/>
      <c r="C296" s="452"/>
      <c r="D296" s="311" t="s">
        <v>2047</v>
      </c>
      <c r="E296" s="452"/>
      <c r="F296" s="531">
        <v>224</v>
      </c>
      <c r="G296" s="314">
        <v>17.8</v>
      </c>
      <c r="H296" s="356">
        <v>237</v>
      </c>
      <c r="I296" s="314">
        <v>18.869426751592357</v>
      </c>
      <c r="J296" s="356">
        <v>250</v>
      </c>
      <c r="K296" s="314">
        <v>19.186492709132771</v>
      </c>
      <c r="L296" s="356">
        <v>235</v>
      </c>
      <c r="M296" s="314">
        <v>17.472118959107807</v>
      </c>
      <c r="N296" s="356">
        <v>265</v>
      </c>
      <c r="O296" s="314">
        <v>18.402777777777779</v>
      </c>
      <c r="P296" s="315">
        <v>286</v>
      </c>
      <c r="Q296" s="316">
        <v>18.251435864709638</v>
      </c>
      <c r="R296" s="315">
        <v>261</v>
      </c>
      <c r="S296" s="316">
        <v>15.462085308056873</v>
      </c>
      <c r="T296" s="315">
        <v>249</v>
      </c>
      <c r="U296" s="316">
        <v>12.802056555269923</v>
      </c>
      <c r="V296" s="452"/>
      <c r="W296" s="452"/>
      <c r="X296" s="452"/>
      <c r="Y296" s="452"/>
      <c r="Z296" s="452"/>
      <c r="AA296" s="452"/>
      <c r="AB296" s="452"/>
      <c r="AC296" s="452"/>
      <c r="AD296" s="452"/>
    </row>
    <row r="297" spans="1:30" s="2" customFormat="1" ht="20.100000000000001" customHeight="1">
      <c r="A297" s="311"/>
      <c r="B297" s="311"/>
      <c r="C297" s="452"/>
      <c r="D297" s="311" t="s">
        <v>2048</v>
      </c>
      <c r="E297" s="452"/>
      <c r="F297" s="531">
        <v>4</v>
      </c>
      <c r="G297" s="314">
        <v>0.3</v>
      </c>
      <c r="H297" s="356">
        <v>1</v>
      </c>
      <c r="I297" s="314">
        <v>7.9617834394904455E-2</v>
      </c>
      <c r="J297" s="356">
        <v>5</v>
      </c>
      <c r="K297" s="314">
        <v>0.38372985418265543</v>
      </c>
      <c r="L297" s="356">
        <v>6</v>
      </c>
      <c r="M297" s="314">
        <v>0.44609665427509293</v>
      </c>
      <c r="N297" s="356">
        <v>2</v>
      </c>
      <c r="O297" s="314">
        <v>0.1388888888888889</v>
      </c>
      <c r="P297" s="315">
        <v>4</v>
      </c>
      <c r="Q297" s="316">
        <v>0.25526483726866622</v>
      </c>
      <c r="R297" s="315">
        <v>7</v>
      </c>
      <c r="S297" s="316">
        <v>0.41469194312796209</v>
      </c>
      <c r="T297" s="315">
        <v>13</v>
      </c>
      <c r="U297" s="316">
        <v>0.66838046272493579</v>
      </c>
      <c r="V297" s="452"/>
      <c r="W297" s="452"/>
      <c r="X297" s="452"/>
      <c r="Y297" s="452"/>
      <c r="Z297" s="452"/>
      <c r="AA297" s="452"/>
      <c r="AB297" s="452"/>
      <c r="AC297" s="452"/>
      <c r="AD297" s="452"/>
    </row>
    <row r="298" spans="1:30" s="2" customFormat="1" ht="20.100000000000001" customHeight="1">
      <c r="A298" s="311"/>
      <c r="B298" s="311"/>
      <c r="C298" s="452"/>
      <c r="D298" s="311" t="s">
        <v>2049</v>
      </c>
      <c r="E298" s="452"/>
      <c r="F298" s="531">
        <v>59</v>
      </c>
      <c r="G298" s="314">
        <v>4.7</v>
      </c>
      <c r="H298" s="356">
        <v>72</v>
      </c>
      <c r="I298" s="314">
        <v>5.7324840764331206</v>
      </c>
      <c r="J298" s="356">
        <v>80</v>
      </c>
      <c r="K298" s="314">
        <v>6.1396776669224868</v>
      </c>
      <c r="L298" s="356">
        <v>72</v>
      </c>
      <c r="M298" s="314">
        <v>5.3531598513011156</v>
      </c>
      <c r="N298" s="356">
        <v>93</v>
      </c>
      <c r="O298" s="314">
        <v>6.458333333333333</v>
      </c>
      <c r="P298" s="315">
        <v>67</v>
      </c>
      <c r="Q298" s="316">
        <v>4.2756860242501595</v>
      </c>
      <c r="R298" s="315">
        <v>52</v>
      </c>
      <c r="S298" s="316">
        <v>3.080568720379147</v>
      </c>
      <c r="T298" s="315">
        <v>84</v>
      </c>
      <c r="U298" s="316">
        <v>4.3187660668380463</v>
      </c>
      <c r="V298" s="452"/>
      <c r="W298" s="452"/>
      <c r="X298" s="452"/>
      <c r="Y298" s="452"/>
      <c r="Z298" s="452"/>
      <c r="AA298" s="452"/>
      <c r="AB298" s="452"/>
      <c r="AC298" s="452"/>
      <c r="AD298" s="452"/>
    </row>
    <row r="299" spans="1:30" s="2" customFormat="1" ht="20.100000000000001" customHeight="1">
      <c r="A299" s="311"/>
      <c r="B299" s="311"/>
      <c r="C299" s="452"/>
      <c r="D299" s="311" t="s">
        <v>2050</v>
      </c>
      <c r="E299" s="452"/>
      <c r="F299" s="531">
        <v>19</v>
      </c>
      <c r="G299" s="314">
        <v>1.5</v>
      </c>
      <c r="H299" s="356">
        <v>12</v>
      </c>
      <c r="I299" s="314">
        <v>0.95541401273885351</v>
      </c>
      <c r="J299" s="356">
        <v>11</v>
      </c>
      <c r="K299" s="314">
        <v>0.84420567920184186</v>
      </c>
      <c r="L299" s="356">
        <v>27</v>
      </c>
      <c r="M299" s="314">
        <v>2.007434944237918</v>
      </c>
      <c r="N299" s="356">
        <v>40</v>
      </c>
      <c r="O299" s="314">
        <v>2.7777777777777777</v>
      </c>
      <c r="P299" s="315">
        <v>43</v>
      </c>
      <c r="Q299" s="316">
        <v>2.744097000638162</v>
      </c>
      <c r="R299" s="315">
        <v>52</v>
      </c>
      <c r="S299" s="316">
        <v>3.080568720379147</v>
      </c>
      <c r="T299" s="315">
        <v>44</v>
      </c>
      <c r="U299" s="316">
        <v>2.2622107969151672</v>
      </c>
      <c r="V299" s="452"/>
      <c r="W299" s="452"/>
      <c r="X299" s="452"/>
      <c r="Y299" s="452"/>
      <c r="Z299" s="452"/>
      <c r="AA299" s="452"/>
      <c r="AB299" s="452"/>
      <c r="AC299" s="452"/>
      <c r="AD299" s="452"/>
    </row>
    <row r="300" spans="1:30" s="2" customFormat="1" ht="20.100000000000001" customHeight="1">
      <c r="A300" s="311"/>
      <c r="B300" s="311"/>
      <c r="C300" s="452"/>
      <c r="D300" s="311" t="s">
        <v>2051</v>
      </c>
      <c r="E300" s="452"/>
      <c r="F300" s="531">
        <v>110</v>
      </c>
      <c r="G300" s="314">
        <v>8.6999999999999993</v>
      </c>
      <c r="H300" s="356">
        <v>112</v>
      </c>
      <c r="I300" s="314">
        <v>8.9171974522292992</v>
      </c>
      <c r="J300" s="356">
        <v>115</v>
      </c>
      <c r="K300" s="314">
        <v>8.8257866462010739</v>
      </c>
      <c r="L300" s="356">
        <v>114</v>
      </c>
      <c r="M300" s="314">
        <v>8.4758364312267656</v>
      </c>
      <c r="N300" s="356">
        <v>116</v>
      </c>
      <c r="O300" s="314">
        <v>8.0555555555555554</v>
      </c>
      <c r="P300" s="315">
        <v>161</v>
      </c>
      <c r="Q300" s="316">
        <v>10.274409700063817</v>
      </c>
      <c r="R300" s="315">
        <v>147</v>
      </c>
      <c r="S300" s="316">
        <v>8.7085308056872037</v>
      </c>
      <c r="T300" s="315">
        <v>176</v>
      </c>
      <c r="U300" s="316">
        <v>9.048843187660669</v>
      </c>
      <c r="V300" s="452"/>
      <c r="W300" s="452"/>
      <c r="X300" s="452"/>
      <c r="Y300" s="452"/>
      <c r="Z300" s="452"/>
      <c r="AA300" s="452"/>
      <c r="AB300" s="452"/>
      <c r="AC300" s="452"/>
      <c r="AD300" s="452"/>
    </row>
    <row r="301" spans="1:30" s="2" customFormat="1" ht="20.100000000000001" customHeight="1">
      <c r="A301" s="311"/>
      <c r="B301" s="311"/>
      <c r="C301" s="452"/>
      <c r="D301" s="311" t="s">
        <v>2337</v>
      </c>
      <c r="E301" s="452"/>
      <c r="F301" s="531">
        <v>1</v>
      </c>
      <c r="G301" s="314">
        <v>0.1</v>
      </c>
      <c r="H301" s="356">
        <v>4</v>
      </c>
      <c r="I301" s="314">
        <v>0.31847133757961782</v>
      </c>
      <c r="J301" s="356">
        <v>7</v>
      </c>
      <c r="K301" s="314">
        <v>0.53722179585571761</v>
      </c>
      <c r="L301" s="356">
        <v>1</v>
      </c>
      <c r="M301" s="314">
        <v>7.434944237918216E-2</v>
      </c>
      <c r="N301" s="356">
        <v>4</v>
      </c>
      <c r="O301" s="314">
        <v>0.27777777777777779</v>
      </c>
      <c r="P301" s="315">
        <v>4</v>
      </c>
      <c r="Q301" s="316">
        <v>0.25526483726866622</v>
      </c>
      <c r="R301" s="315">
        <v>11</v>
      </c>
      <c r="S301" s="316">
        <v>0.65165876777251186</v>
      </c>
      <c r="T301" s="315">
        <v>24</v>
      </c>
      <c r="U301" s="316">
        <v>1.2339331619537275</v>
      </c>
      <c r="V301" s="452"/>
      <c r="W301" s="452"/>
      <c r="X301" s="452"/>
      <c r="Y301" s="452"/>
      <c r="Z301" s="452"/>
      <c r="AA301" s="452"/>
      <c r="AB301" s="452"/>
      <c r="AC301" s="452"/>
      <c r="AD301" s="452"/>
    </row>
    <row r="302" spans="1:30" s="2" customFormat="1" ht="20.100000000000001" customHeight="1">
      <c r="A302" s="311"/>
      <c r="B302" s="311"/>
      <c r="C302" s="452"/>
      <c r="D302" s="311" t="s">
        <v>9166</v>
      </c>
      <c r="E302" s="452"/>
      <c r="F302" s="531">
        <v>383</v>
      </c>
      <c r="G302" s="314">
        <v>30.4</v>
      </c>
      <c r="H302" s="356">
        <v>390</v>
      </c>
      <c r="I302" s="314">
        <v>31.050955414012741</v>
      </c>
      <c r="J302" s="356">
        <v>423</v>
      </c>
      <c r="K302" s="314">
        <v>32.463545663852649</v>
      </c>
      <c r="L302" s="356">
        <v>474</v>
      </c>
      <c r="M302" s="314">
        <v>35.241635687732341</v>
      </c>
      <c r="N302" s="356">
        <v>519</v>
      </c>
      <c r="O302" s="314">
        <v>36.041666666666664</v>
      </c>
      <c r="P302" s="315">
        <v>541</v>
      </c>
      <c r="Q302" s="316">
        <v>34.524569240587113</v>
      </c>
      <c r="R302" s="315">
        <v>586</v>
      </c>
      <c r="S302" s="316">
        <v>34.715639810426538</v>
      </c>
      <c r="T302" s="315">
        <v>730</v>
      </c>
      <c r="U302" s="316">
        <v>37.532133676092542</v>
      </c>
      <c r="V302" s="452"/>
      <c r="W302" s="452"/>
      <c r="X302" s="452"/>
      <c r="Y302" s="452"/>
      <c r="Z302" s="452"/>
      <c r="AA302" s="452"/>
      <c r="AB302" s="452"/>
      <c r="AC302" s="452"/>
      <c r="AD302" s="452"/>
    </row>
    <row r="303" spans="1:30" s="2" customFormat="1" ht="20.100000000000001" customHeight="1">
      <c r="A303" s="374" t="s">
        <v>3000</v>
      </c>
      <c r="B303" s="374" t="s">
        <v>1764</v>
      </c>
      <c r="C303" s="358" t="s">
        <v>3001</v>
      </c>
      <c r="D303" s="374"/>
      <c r="E303" s="358"/>
      <c r="F303" s="443">
        <v>1</v>
      </c>
      <c r="G303" s="444">
        <v>100</v>
      </c>
      <c r="H303" s="443">
        <v>4</v>
      </c>
      <c r="I303" s="444">
        <v>100</v>
      </c>
      <c r="J303" s="443">
        <v>7</v>
      </c>
      <c r="K303" s="444">
        <v>100</v>
      </c>
      <c r="L303" s="443">
        <v>1</v>
      </c>
      <c r="M303" s="444">
        <v>100</v>
      </c>
      <c r="N303" s="443">
        <v>4</v>
      </c>
      <c r="O303" s="444">
        <v>100</v>
      </c>
      <c r="P303" s="471">
        <v>4</v>
      </c>
      <c r="Q303" s="465">
        <v>100</v>
      </c>
      <c r="R303" s="471">
        <v>11</v>
      </c>
      <c r="S303" s="465">
        <v>100</v>
      </c>
      <c r="T303" s="471">
        <v>24</v>
      </c>
      <c r="U303" s="465">
        <v>100</v>
      </c>
      <c r="V303" s="358" t="s">
        <v>8114</v>
      </c>
      <c r="W303" s="358" t="s">
        <v>8114</v>
      </c>
      <c r="X303" s="358" t="s">
        <v>8114</v>
      </c>
      <c r="Y303" s="358" t="s">
        <v>8114</v>
      </c>
      <c r="Z303" s="358" t="s">
        <v>8114</v>
      </c>
      <c r="AA303" s="358" t="s">
        <v>8114</v>
      </c>
      <c r="AB303" s="358" t="s">
        <v>8114</v>
      </c>
      <c r="AC303" s="358" t="s">
        <v>8114</v>
      </c>
      <c r="AD303" s="358"/>
    </row>
    <row r="304" spans="1:30" s="2" customFormat="1" ht="20.100000000000001" customHeight="1">
      <c r="A304" s="374" t="s">
        <v>3002</v>
      </c>
      <c r="B304" s="374" t="s">
        <v>1765</v>
      </c>
      <c r="C304" s="358" t="s">
        <v>9130</v>
      </c>
      <c r="D304" s="374" t="s">
        <v>2052</v>
      </c>
      <c r="E304" s="358"/>
      <c r="F304" s="443">
        <v>1185</v>
      </c>
      <c r="G304" s="444">
        <v>29.8</v>
      </c>
      <c r="H304" s="443">
        <v>1389</v>
      </c>
      <c r="I304" s="444">
        <v>34.027437530622244</v>
      </c>
      <c r="J304" s="443">
        <v>1422</v>
      </c>
      <c r="K304" s="444">
        <f>J304/4161*100</f>
        <v>34.174477289113192</v>
      </c>
      <c r="L304" s="443">
        <v>1516</v>
      </c>
      <c r="M304" s="444">
        <v>35.280428205724924</v>
      </c>
      <c r="N304" s="443">
        <v>1456</v>
      </c>
      <c r="O304" s="444">
        <v>33.113486468046396</v>
      </c>
      <c r="P304" s="471">
        <v>1625</v>
      </c>
      <c r="Q304" s="465">
        <v>35.589137100306615</v>
      </c>
      <c r="R304" s="471">
        <v>1584</v>
      </c>
      <c r="S304" s="465">
        <v>33.867864015394481</v>
      </c>
      <c r="T304" s="471">
        <v>1779</v>
      </c>
      <c r="U304" s="465">
        <v>34.937156323644935</v>
      </c>
      <c r="V304" s="358" t="s">
        <v>8114</v>
      </c>
      <c r="W304" s="358" t="s">
        <v>8114</v>
      </c>
      <c r="X304" s="358" t="s">
        <v>8114</v>
      </c>
      <c r="Y304" s="358" t="s">
        <v>8114</v>
      </c>
      <c r="Z304" s="358" t="s">
        <v>8114</v>
      </c>
      <c r="AA304" s="358" t="s">
        <v>8114</v>
      </c>
      <c r="AB304" s="358" t="s">
        <v>8114</v>
      </c>
      <c r="AC304" s="358" t="s">
        <v>8114</v>
      </c>
      <c r="AD304" s="358"/>
    </row>
    <row r="305" spans="1:30" s="2" customFormat="1" ht="20.100000000000001" customHeight="1">
      <c r="A305" s="311"/>
      <c r="B305" s="311"/>
      <c r="C305" s="452"/>
      <c r="D305" s="311" t="s">
        <v>2053</v>
      </c>
      <c r="E305" s="452"/>
      <c r="F305" s="531">
        <v>240</v>
      </c>
      <c r="G305" s="314">
        <v>6</v>
      </c>
      <c r="H305" s="356">
        <v>230</v>
      </c>
      <c r="I305" s="314">
        <v>5.6344928956393927</v>
      </c>
      <c r="J305" s="356">
        <v>266</v>
      </c>
      <c r="K305" s="314">
        <f t="shared" ref="K305:K317" si="3">J305/4161*100</f>
        <v>6.3926940639269407</v>
      </c>
      <c r="L305" s="356">
        <v>238</v>
      </c>
      <c r="M305" s="314">
        <v>5.5387479636956023</v>
      </c>
      <c r="N305" s="356">
        <v>288</v>
      </c>
      <c r="O305" s="314">
        <v>6.5499204002729137</v>
      </c>
      <c r="P305" s="315">
        <v>265</v>
      </c>
      <c r="Q305" s="316">
        <v>5.8037669732807711</v>
      </c>
      <c r="R305" s="315">
        <v>275</v>
      </c>
      <c r="S305" s="316">
        <v>5.879837502672653</v>
      </c>
      <c r="T305" s="315">
        <v>303</v>
      </c>
      <c r="U305" s="316">
        <v>5.9505106048703853</v>
      </c>
      <c r="V305" s="452"/>
      <c r="W305" s="452"/>
      <c r="X305" s="452"/>
      <c r="Y305" s="452"/>
      <c r="Z305" s="452"/>
      <c r="AA305" s="452"/>
      <c r="AB305" s="452"/>
      <c r="AC305" s="452"/>
      <c r="AD305" s="452"/>
    </row>
    <row r="306" spans="1:30" s="2" customFormat="1" ht="20.100000000000001" customHeight="1">
      <c r="A306" s="311"/>
      <c r="B306" s="311"/>
      <c r="C306" s="452"/>
      <c r="D306" s="311" t="s">
        <v>2054</v>
      </c>
      <c r="E306" s="452"/>
      <c r="F306" s="531">
        <v>460</v>
      </c>
      <c r="G306" s="314">
        <v>11.5</v>
      </c>
      <c r="H306" s="356">
        <v>434</v>
      </c>
      <c r="I306" s="314">
        <v>10.632043116119549</v>
      </c>
      <c r="J306" s="356">
        <v>484</v>
      </c>
      <c r="K306" s="314">
        <f t="shared" si="3"/>
        <v>11.63181927421293</v>
      </c>
      <c r="L306" s="356">
        <v>499</v>
      </c>
      <c r="M306" s="314">
        <v>11.612753083546661</v>
      </c>
      <c r="N306" s="356">
        <v>526</v>
      </c>
      <c r="O306" s="314">
        <v>11.962701842165112</v>
      </c>
      <c r="P306" s="315">
        <v>554</v>
      </c>
      <c r="Q306" s="316">
        <v>12.133158125273763</v>
      </c>
      <c r="R306" s="315">
        <v>530</v>
      </c>
      <c r="S306" s="316">
        <v>11.332050459696386</v>
      </c>
      <c r="T306" s="315">
        <v>614</v>
      </c>
      <c r="U306" s="316">
        <v>12.058130400628437</v>
      </c>
      <c r="V306" s="452"/>
      <c r="W306" s="452"/>
      <c r="X306" s="452"/>
      <c r="Y306" s="452"/>
      <c r="Z306" s="452"/>
      <c r="AA306" s="452"/>
      <c r="AB306" s="452"/>
      <c r="AC306" s="452"/>
      <c r="AD306" s="452"/>
    </row>
    <row r="307" spans="1:30" s="2" customFormat="1" ht="20.100000000000001" customHeight="1">
      <c r="A307" s="311"/>
      <c r="B307" s="311"/>
      <c r="C307" s="452"/>
      <c r="D307" s="311" t="s">
        <v>2055</v>
      </c>
      <c r="E307" s="452"/>
      <c r="F307" s="531">
        <v>134</v>
      </c>
      <c r="G307" s="314">
        <v>3.4</v>
      </c>
      <c r="H307" s="356">
        <v>105</v>
      </c>
      <c r="I307" s="314">
        <v>2.5722684958353748</v>
      </c>
      <c r="J307" s="356">
        <v>119</v>
      </c>
      <c r="K307" s="314">
        <f t="shared" si="3"/>
        <v>2.8598894496515257</v>
      </c>
      <c r="L307" s="356">
        <v>147</v>
      </c>
      <c r="M307" s="314">
        <v>3.4209913893414012</v>
      </c>
      <c r="N307" s="356">
        <v>80</v>
      </c>
      <c r="O307" s="314">
        <v>1.8194223334091426</v>
      </c>
      <c r="P307" s="315">
        <v>88</v>
      </c>
      <c r="Q307" s="316">
        <v>1.9272886552781427</v>
      </c>
      <c r="R307" s="315">
        <v>63</v>
      </c>
      <c r="S307" s="316">
        <v>1.3470173187940988</v>
      </c>
      <c r="T307" s="315">
        <v>47</v>
      </c>
      <c r="U307" s="316">
        <v>0.92301649646504325</v>
      </c>
      <c r="V307" s="452"/>
      <c r="W307" s="452"/>
      <c r="X307" s="452"/>
      <c r="Y307" s="452"/>
      <c r="Z307" s="452"/>
      <c r="AA307" s="452"/>
      <c r="AB307" s="452"/>
      <c r="AC307" s="452"/>
      <c r="AD307" s="452"/>
    </row>
    <row r="308" spans="1:30" s="2" customFormat="1" ht="20.100000000000001" customHeight="1">
      <c r="A308" s="311"/>
      <c r="B308" s="311"/>
      <c r="C308" s="452"/>
      <c r="D308" s="311" t="s">
        <v>2056</v>
      </c>
      <c r="E308" s="452"/>
      <c r="F308" s="531">
        <v>43</v>
      </c>
      <c r="G308" s="314">
        <v>1.1000000000000001</v>
      </c>
      <c r="H308" s="356">
        <v>46</v>
      </c>
      <c r="I308" s="314">
        <v>1.1268985791278785</v>
      </c>
      <c r="J308" s="356">
        <v>35</v>
      </c>
      <c r="K308" s="314">
        <f t="shared" si="3"/>
        <v>0.84114395577986056</v>
      </c>
      <c r="L308" s="356">
        <v>58</v>
      </c>
      <c r="M308" s="314">
        <v>1.3497789155224575</v>
      </c>
      <c r="N308" s="356">
        <v>57</v>
      </c>
      <c r="O308" s="314">
        <v>1.2963384125540141</v>
      </c>
      <c r="P308" s="315">
        <v>66</v>
      </c>
      <c r="Q308" s="316">
        <v>1.4454664914586071</v>
      </c>
      <c r="R308" s="315">
        <v>55</v>
      </c>
      <c r="S308" s="316">
        <v>1.1759675005345307</v>
      </c>
      <c r="T308" s="315">
        <v>71</v>
      </c>
      <c r="U308" s="316">
        <v>1.394344069128044</v>
      </c>
      <c r="V308" s="452"/>
      <c r="W308" s="452"/>
      <c r="X308" s="452"/>
      <c r="Y308" s="452"/>
      <c r="Z308" s="452"/>
      <c r="AA308" s="452"/>
      <c r="AB308" s="452"/>
      <c r="AC308" s="452"/>
      <c r="AD308" s="452"/>
    </row>
    <row r="309" spans="1:30" s="2" customFormat="1" ht="20.100000000000001" customHeight="1">
      <c r="A309" s="311"/>
      <c r="B309" s="311"/>
      <c r="C309" s="452"/>
      <c r="D309" s="311" t="s">
        <v>2057</v>
      </c>
      <c r="E309" s="452"/>
      <c r="F309" s="531">
        <v>199</v>
      </c>
      <c r="G309" s="314">
        <v>5</v>
      </c>
      <c r="H309" s="356">
        <v>186</v>
      </c>
      <c r="I309" s="314">
        <v>4.5565899069083784</v>
      </c>
      <c r="J309" s="356">
        <v>206</v>
      </c>
      <c r="K309" s="314">
        <f t="shared" si="3"/>
        <v>4.9507329968757503</v>
      </c>
      <c r="L309" s="356">
        <v>211</v>
      </c>
      <c r="M309" s="314">
        <v>4.9104026064696296</v>
      </c>
      <c r="N309" s="356">
        <v>227</v>
      </c>
      <c r="O309" s="314">
        <v>5.1626108710484422</v>
      </c>
      <c r="P309" s="315">
        <v>219</v>
      </c>
      <c r="Q309" s="316">
        <v>4.7963206307490145</v>
      </c>
      <c r="R309" s="315">
        <v>233</v>
      </c>
      <c r="S309" s="316">
        <v>4.9818259568099208</v>
      </c>
      <c r="T309" s="315">
        <v>218</v>
      </c>
      <c r="U309" s="316">
        <v>4.2812254516889237</v>
      </c>
      <c r="V309" s="452"/>
      <c r="W309" s="452"/>
      <c r="X309" s="452"/>
      <c r="Y309" s="452"/>
      <c r="Z309" s="452"/>
      <c r="AA309" s="452"/>
      <c r="AB309" s="452"/>
      <c r="AC309" s="452"/>
      <c r="AD309" s="452"/>
    </row>
    <row r="310" spans="1:30" s="2" customFormat="1" ht="20.100000000000001" customHeight="1">
      <c r="A310" s="311"/>
      <c r="B310" s="311"/>
      <c r="C310" s="452"/>
      <c r="D310" s="311" t="s">
        <v>2058</v>
      </c>
      <c r="E310" s="452"/>
      <c r="F310" s="531">
        <v>904</v>
      </c>
      <c r="G310" s="314">
        <v>22.7</v>
      </c>
      <c r="H310" s="356">
        <v>926</v>
      </c>
      <c r="I310" s="314">
        <v>22.684958353748161</v>
      </c>
      <c r="J310" s="356">
        <v>953</v>
      </c>
      <c r="K310" s="314">
        <f t="shared" si="3"/>
        <v>22.903148281663061</v>
      </c>
      <c r="L310" s="356">
        <v>1018</v>
      </c>
      <c r="M310" s="314">
        <v>23.690947172445892</v>
      </c>
      <c r="N310" s="356">
        <v>986</v>
      </c>
      <c r="O310" s="314">
        <v>22.424380259267682</v>
      </c>
      <c r="P310" s="315">
        <v>1002</v>
      </c>
      <c r="Q310" s="316">
        <v>21.944809461235216</v>
      </c>
      <c r="R310" s="315">
        <v>983</v>
      </c>
      <c r="S310" s="316">
        <v>21.017746418644432</v>
      </c>
      <c r="T310" s="315">
        <v>1042</v>
      </c>
      <c r="U310" s="316">
        <v>20.463472113118616</v>
      </c>
      <c r="V310" s="452"/>
      <c r="W310" s="452"/>
      <c r="X310" s="452"/>
      <c r="Y310" s="452"/>
      <c r="Z310" s="452"/>
      <c r="AA310" s="452"/>
      <c r="AB310" s="452"/>
      <c r="AC310" s="452"/>
      <c r="AD310" s="452"/>
    </row>
    <row r="311" spans="1:30" s="2" customFormat="1" ht="20.100000000000001" customHeight="1">
      <c r="A311" s="311"/>
      <c r="B311" s="311"/>
      <c r="C311" s="452"/>
      <c r="D311" s="311" t="s">
        <v>2059</v>
      </c>
      <c r="E311" s="452"/>
      <c r="F311" s="531">
        <v>99</v>
      </c>
      <c r="G311" s="314">
        <v>2.5</v>
      </c>
      <c r="H311" s="356">
        <v>79</v>
      </c>
      <c r="I311" s="314">
        <v>1.9353258206761392</v>
      </c>
      <c r="J311" s="356">
        <v>75</v>
      </c>
      <c r="K311" s="314">
        <f t="shared" si="3"/>
        <v>1.8024513338139869</v>
      </c>
      <c r="L311" s="356">
        <v>72</v>
      </c>
      <c r="M311" s="314">
        <v>1.6755876192692576</v>
      </c>
      <c r="N311" s="356">
        <v>76</v>
      </c>
      <c r="O311" s="314">
        <v>1.7284512167386854</v>
      </c>
      <c r="P311" s="315">
        <v>129</v>
      </c>
      <c r="Q311" s="316">
        <v>2.8252299605781865</v>
      </c>
      <c r="R311" s="315">
        <v>107</v>
      </c>
      <c r="S311" s="316">
        <v>2.2877913192217232</v>
      </c>
      <c r="T311" s="315">
        <v>123</v>
      </c>
      <c r="U311" s="316">
        <v>2.415553809897879</v>
      </c>
      <c r="V311" s="452"/>
      <c r="W311" s="452"/>
      <c r="X311" s="452"/>
      <c r="Y311" s="452"/>
      <c r="Z311" s="452"/>
      <c r="AA311" s="452"/>
      <c r="AB311" s="452"/>
      <c r="AC311" s="452"/>
      <c r="AD311" s="452"/>
    </row>
    <row r="312" spans="1:30" s="2" customFormat="1" ht="20.100000000000001" customHeight="1">
      <c r="A312" s="311"/>
      <c r="B312" s="311"/>
      <c r="C312" s="452"/>
      <c r="D312" s="311" t="s">
        <v>2060</v>
      </c>
      <c r="E312" s="452"/>
      <c r="F312" s="531">
        <v>80</v>
      </c>
      <c r="G312" s="314">
        <v>2</v>
      </c>
      <c r="H312" s="356">
        <v>90</v>
      </c>
      <c r="I312" s="314">
        <v>2.2048015678588926</v>
      </c>
      <c r="J312" s="356">
        <v>88</v>
      </c>
      <c r="K312" s="314">
        <f t="shared" si="3"/>
        <v>2.114876231675078</v>
      </c>
      <c r="L312" s="356">
        <v>72</v>
      </c>
      <c r="M312" s="314">
        <v>1.6755876192692576</v>
      </c>
      <c r="N312" s="356">
        <v>108</v>
      </c>
      <c r="O312" s="314">
        <v>2.4562201501023426</v>
      </c>
      <c r="P312" s="315">
        <v>97</v>
      </c>
      <c r="Q312" s="316">
        <v>2.1243977222952255</v>
      </c>
      <c r="R312" s="315">
        <v>90</v>
      </c>
      <c r="S312" s="316">
        <v>1.9243104554201411</v>
      </c>
      <c r="T312" s="315">
        <v>83</v>
      </c>
      <c r="U312" s="316">
        <v>1.6300078554595443</v>
      </c>
      <c r="V312" s="452"/>
      <c r="W312" s="452"/>
      <c r="X312" s="452"/>
      <c r="Y312" s="452"/>
      <c r="Z312" s="452"/>
      <c r="AA312" s="452"/>
      <c r="AB312" s="452"/>
      <c r="AC312" s="452"/>
      <c r="AD312" s="452"/>
    </row>
    <row r="313" spans="1:30" s="2" customFormat="1" ht="20.100000000000001" customHeight="1">
      <c r="A313" s="311"/>
      <c r="B313" s="311"/>
      <c r="C313" s="452"/>
      <c r="D313" s="311" t="s">
        <v>9167</v>
      </c>
      <c r="E313" s="452"/>
      <c r="F313" s="531">
        <v>178</v>
      </c>
      <c r="G313" s="314">
        <v>4.5</v>
      </c>
      <c r="H313" s="356">
        <v>154</v>
      </c>
      <c r="I313" s="314">
        <v>3.7726604605585496</v>
      </c>
      <c r="J313" s="356">
        <v>132</v>
      </c>
      <c r="K313" s="314">
        <f t="shared" si="3"/>
        <v>3.172314347512617</v>
      </c>
      <c r="L313" s="356">
        <v>95</v>
      </c>
      <c r="M313" s="314">
        <v>2.2108447754247149</v>
      </c>
      <c r="N313" s="356">
        <v>146</v>
      </c>
      <c r="O313" s="314">
        <v>3.3204457584716853</v>
      </c>
      <c r="P313" s="315">
        <v>121</v>
      </c>
      <c r="Q313" s="316">
        <v>2.6500219010074462</v>
      </c>
      <c r="R313" s="315">
        <v>143</v>
      </c>
      <c r="S313" s="316">
        <v>3.0575155013897799</v>
      </c>
      <c r="T313" s="315">
        <v>143</v>
      </c>
      <c r="U313" s="316">
        <v>2.8083267871170463</v>
      </c>
      <c r="V313" s="452"/>
      <c r="W313" s="452"/>
      <c r="X313" s="452"/>
      <c r="Y313" s="452"/>
      <c r="Z313" s="452"/>
      <c r="AA313" s="452"/>
      <c r="AB313" s="452"/>
      <c r="AC313" s="452"/>
      <c r="AD313" s="452"/>
    </row>
    <row r="314" spans="1:30" s="2" customFormat="1" ht="20.100000000000001" customHeight="1">
      <c r="A314" s="311"/>
      <c r="B314" s="311"/>
      <c r="C314" s="452"/>
      <c r="D314" s="311" t="s">
        <v>9168</v>
      </c>
      <c r="E314" s="452"/>
      <c r="F314" s="531">
        <v>37</v>
      </c>
      <c r="G314" s="314">
        <v>0.9</v>
      </c>
      <c r="H314" s="356">
        <v>31</v>
      </c>
      <c r="I314" s="314">
        <v>0.75943165115139633</v>
      </c>
      <c r="J314" s="356">
        <v>22</v>
      </c>
      <c r="K314" s="314">
        <f t="shared" si="3"/>
        <v>0.5287190579187695</v>
      </c>
      <c r="L314" s="356">
        <v>18</v>
      </c>
      <c r="M314" s="314">
        <v>0.4188969048173144</v>
      </c>
      <c r="N314" s="356">
        <v>17</v>
      </c>
      <c r="O314" s="314">
        <v>0.3866272458494428</v>
      </c>
      <c r="P314" s="315">
        <v>36</v>
      </c>
      <c r="Q314" s="316">
        <v>0.78843626806833111</v>
      </c>
      <c r="R314" s="315">
        <v>35</v>
      </c>
      <c r="S314" s="316">
        <v>0.74834295488561042</v>
      </c>
      <c r="T314" s="315">
        <v>37</v>
      </c>
      <c r="U314" s="316">
        <v>0.7266300078554595</v>
      </c>
      <c r="V314" s="452"/>
      <c r="W314" s="452"/>
      <c r="X314" s="452"/>
      <c r="Y314" s="452"/>
      <c r="Z314" s="452"/>
      <c r="AA314" s="452"/>
      <c r="AB314" s="452"/>
      <c r="AC314" s="452"/>
      <c r="AD314" s="452"/>
    </row>
    <row r="315" spans="1:30" s="2" customFormat="1" ht="20.100000000000001" customHeight="1">
      <c r="A315" s="311"/>
      <c r="B315" s="311"/>
      <c r="C315" s="452"/>
      <c r="D315" s="311" t="s">
        <v>9169</v>
      </c>
      <c r="E315" s="452"/>
      <c r="F315" s="531">
        <v>295</v>
      </c>
      <c r="G315" s="314">
        <v>7.4</v>
      </c>
      <c r="H315" s="356">
        <v>284</v>
      </c>
      <c r="I315" s="314">
        <v>6.9573738363547282</v>
      </c>
      <c r="J315" s="356">
        <v>229</v>
      </c>
      <c r="K315" s="314">
        <f t="shared" si="3"/>
        <v>5.5034847392453736</v>
      </c>
      <c r="L315" s="356">
        <v>219</v>
      </c>
      <c r="M315" s="314">
        <v>5.0965790086106582</v>
      </c>
      <c r="N315" s="356">
        <v>299</v>
      </c>
      <c r="O315" s="314">
        <v>6.8000909711166706</v>
      </c>
      <c r="P315" s="315">
        <v>254</v>
      </c>
      <c r="Q315" s="316">
        <v>5.5628558913710027</v>
      </c>
      <c r="R315" s="315">
        <v>377</v>
      </c>
      <c r="S315" s="316">
        <v>8.0607226854821459</v>
      </c>
      <c r="T315" s="315">
        <v>410</v>
      </c>
      <c r="U315" s="316">
        <v>8.0518460329929304</v>
      </c>
      <c r="V315" s="452"/>
      <c r="W315" s="452"/>
      <c r="X315" s="452"/>
      <c r="Y315" s="452"/>
      <c r="Z315" s="452"/>
      <c r="AA315" s="452"/>
      <c r="AB315" s="452"/>
      <c r="AC315" s="452"/>
      <c r="AD315" s="452"/>
    </row>
    <row r="316" spans="1:30" s="2" customFormat="1" ht="20.100000000000001" customHeight="1">
      <c r="A316" s="311"/>
      <c r="B316" s="311"/>
      <c r="C316" s="452"/>
      <c r="D316" s="311" t="s">
        <v>9170</v>
      </c>
      <c r="E316" s="452"/>
      <c r="F316" s="531">
        <v>108</v>
      </c>
      <c r="G316" s="314">
        <v>2.7</v>
      </c>
      <c r="H316" s="356">
        <v>103</v>
      </c>
      <c r="I316" s="314">
        <v>2.5232729054385103</v>
      </c>
      <c r="J316" s="356">
        <v>111</v>
      </c>
      <c r="K316" s="314">
        <f t="shared" si="3"/>
        <v>2.6676279740447004</v>
      </c>
      <c r="L316" s="356">
        <v>120</v>
      </c>
      <c r="M316" s="314">
        <v>2.7926460321154294</v>
      </c>
      <c r="N316" s="356">
        <v>114</v>
      </c>
      <c r="O316" s="314">
        <v>2.5926768251080281</v>
      </c>
      <c r="P316" s="315">
        <v>97</v>
      </c>
      <c r="Q316" s="316">
        <v>2.1243977222952255</v>
      </c>
      <c r="R316" s="315">
        <v>174</v>
      </c>
      <c r="S316" s="316">
        <v>3.7203335471456063</v>
      </c>
      <c r="T316" s="315">
        <v>151</v>
      </c>
      <c r="U316" s="316">
        <v>2.9654359780047135</v>
      </c>
      <c r="V316" s="452"/>
      <c r="W316" s="452"/>
      <c r="X316" s="452"/>
      <c r="Y316" s="452"/>
      <c r="Z316" s="452"/>
      <c r="AA316" s="452"/>
      <c r="AB316" s="452"/>
      <c r="AC316" s="452"/>
      <c r="AD316" s="452"/>
    </row>
    <row r="317" spans="1:30" s="2" customFormat="1" ht="20.100000000000001" customHeight="1">
      <c r="A317" s="311"/>
      <c r="B317" s="311"/>
      <c r="C317" s="452"/>
      <c r="D317" s="311" t="s">
        <v>9171</v>
      </c>
      <c r="E317" s="452"/>
      <c r="F317" s="531">
        <v>21</v>
      </c>
      <c r="G317" s="314">
        <v>0.5</v>
      </c>
      <c r="H317" s="356">
        <v>25</v>
      </c>
      <c r="I317" s="314">
        <v>0.61244487996080355</v>
      </c>
      <c r="J317" s="356">
        <v>19</v>
      </c>
      <c r="K317" s="314">
        <f t="shared" si="3"/>
        <v>0.45662100456621002</v>
      </c>
      <c r="L317" s="356">
        <v>14</v>
      </c>
      <c r="M317" s="314">
        <v>0.3258087037468001</v>
      </c>
      <c r="N317" s="356">
        <v>17</v>
      </c>
      <c r="O317" s="314">
        <v>0.3866272458494428</v>
      </c>
      <c r="P317" s="315">
        <v>13</v>
      </c>
      <c r="Q317" s="316">
        <v>0.28471309680245294</v>
      </c>
      <c r="R317" s="315">
        <v>28</v>
      </c>
      <c r="S317" s="316">
        <v>0.59867436390848838</v>
      </c>
      <c r="T317" s="315">
        <v>71</v>
      </c>
      <c r="U317" s="316">
        <v>1.394344069128044</v>
      </c>
      <c r="V317" s="452"/>
      <c r="W317" s="452"/>
      <c r="X317" s="452"/>
      <c r="Y317" s="452"/>
      <c r="Z317" s="452"/>
      <c r="AA317" s="452"/>
      <c r="AB317" s="452"/>
      <c r="AC317" s="452"/>
      <c r="AD317" s="452"/>
    </row>
    <row r="318" spans="1:30" s="2" customFormat="1" ht="20.100000000000001" customHeight="1">
      <c r="A318" s="311"/>
      <c r="B318" s="311"/>
      <c r="C318" s="452"/>
      <c r="D318" s="311" t="s">
        <v>9172</v>
      </c>
      <c r="E318" s="452"/>
      <c r="F318" s="531"/>
      <c r="G318" s="314"/>
      <c r="H318" s="356"/>
      <c r="I318" s="314"/>
      <c r="J318" s="356"/>
      <c r="K318" s="314"/>
      <c r="L318" s="356"/>
      <c r="M318" s="314"/>
      <c r="N318" s="356"/>
      <c r="O318" s="314"/>
      <c r="P318" s="315"/>
      <c r="Q318" s="316"/>
      <c r="R318" s="315"/>
      <c r="S318" s="316"/>
      <c r="T318" s="315"/>
      <c r="U318" s="316"/>
      <c r="V318" s="452"/>
      <c r="W318" s="452"/>
      <c r="X318" s="452"/>
      <c r="Y318" s="452"/>
      <c r="Z318" s="452"/>
      <c r="AA318" s="452"/>
      <c r="AB318" s="452"/>
      <c r="AC318" s="452"/>
      <c r="AD318" s="452"/>
    </row>
    <row r="319" spans="1:30" s="2" customFormat="1" ht="20.100000000000001" customHeight="1">
      <c r="A319" s="374" t="s">
        <v>3003</v>
      </c>
      <c r="B319" s="374" t="s">
        <v>1766</v>
      </c>
      <c r="C319" s="358" t="s">
        <v>3004</v>
      </c>
      <c r="D319" s="374"/>
      <c r="E319" s="358"/>
      <c r="F319" s="443">
        <v>21</v>
      </c>
      <c r="G319" s="444">
        <v>100</v>
      </c>
      <c r="H319" s="443">
        <v>25</v>
      </c>
      <c r="I319" s="444">
        <v>100</v>
      </c>
      <c r="J319" s="443">
        <v>19</v>
      </c>
      <c r="K319" s="444">
        <v>100</v>
      </c>
      <c r="L319" s="443">
        <v>14</v>
      </c>
      <c r="M319" s="444">
        <v>100</v>
      </c>
      <c r="N319" s="443">
        <v>17</v>
      </c>
      <c r="O319" s="444">
        <v>100</v>
      </c>
      <c r="P319" s="471">
        <v>13</v>
      </c>
      <c r="Q319" s="465">
        <v>100</v>
      </c>
      <c r="R319" s="471">
        <v>28</v>
      </c>
      <c r="S319" s="465">
        <v>100</v>
      </c>
      <c r="T319" s="471">
        <v>71</v>
      </c>
      <c r="U319" s="465">
        <v>100</v>
      </c>
      <c r="V319" s="358" t="s">
        <v>8114</v>
      </c>
      <c r="W319" s="358" t="s">
        <v>8114</v>
      </c>
      <c r="X319" s="358" t="s">
        <v>8114</v>
      </c>
      <c r="Y319" s="358" t="s">
        <v>8114</v>
      </c>
      <c r="Z319" s="358" t="s">
        <v>8114</v>
      </c>
      <c r="AA319" s="358" t="s">
        <v>8114</v>
      </c>
      <c r="AB319" s="358" t="s">
        <v>8114</v>
      </c>
      <c r="AC319" s="358" t="s">
        <v>8114</v>
      </c>
      <c r="AD319" s="358"/>
    </row>
    <row r="320" spans="1:30" s="2" customFormat="1" ht="20.100000000000001" customHeight="1">
      <c r="A320" s="374" t="s">
        <v>3005</v>
      </c>
      <c r="B320" s="374" t="s">
        <v>1767</v>
      </c>
      <c r="C320" s="358" t="s">
        <v>9130</v>
      </c>
      <c r="D320" s="374" t="s">
        <v>2052</v>
      </c>
      <c r="E320" s="358"/>
      <c r="F320" s="443">
        <v>910</v>
      </c>
      <c r="G320" s="444">
        <v>22.8</v>
      </c>
      <c r="H320" s="443">
        <v>989</v>
      </c>
      <c r="I320" s="444">
        <v>24.228319451249387</v>
      </c>
      <c r="J320" s="443">
        <v>992</v>
      </c>
      <c r="K320" s="444">
        <f>J320/4161*100</f>
        <v>23.840422975246334</v>
      </c>
      <c r="L320" s="443">
        <v>1099</v>
      </c>
      <c r="M320" s="444">
        <v>25.575983244123808</v>
      </c>
      <c r="N320" s="443">
        <v>1121</v>
      </c>
      <c r="O320" s="444">
        <v>25.49465544689561</v>
      </c>
      <c r="P320" s="471">
        <v>1180</v>
      </c>
      <c r="Q320" s="465">
        <v>25.843188786684188</v>
      </c>
      <c r="R320" s="471">
        <v>1024</v>
      </c>
      <c r="S320" s="465">
        <v>21.894376737224718</v>
      </c>
      <c r="T320" s="471">
        <v>1088</v>
      </c>
      <c r="U320" s="465">
        <v>21.366849960722703</v>
      </c>
      <c r="V320" s="358" t="s">
        <v>8114</v>
      </c>
      <c r="W320" s="358" t="s">
        <v>8114</v>
      </c>
      <c r="X320" s="358" t="s">
        <v>8114</v>
      </c>
      <c r="Y320" s="358" t="s">
        <v>8114</v>
      </c>
      <c r="Z320" s="358" t="s">
        <v>8114</v>
      </c>
      <c r="AA320" s="358" t="s">
        <v>8114</v>
      </c>
      <c r="AB320" s="358" t="s">
        <v>8114</v>
      </c>
      <c r="AC320" s="358" t="s">
        <v>8114</v>
      </c>
      <c r="AD320" s="358"/>
    </row>
    <row r="321" spans="1:30" s="2" customFormat="1" ht="20.100000000000001" customHeight="1">
      <c r="A321" s="311"/>
      <c r="B321" s="311"/>
      <c r="C321" s="452"/>
      <c r="D321" s="311" t="s">
        <v>2053</v>
      </c>
      <c r="E321" s="452"/>
      <c r="F321" s="531">
        <v>511</v>
      </c>
      <c r="G321" s="314">
        <v>12.8</v>
      </c>
      <c r="H321" s="356">
        <v>651</v>
      </c>
      <c r="I321" s="314">
        <v>15.948064674179324</v>
      </c>
      <c r="J321" s="356">
        <v>651</v>
      </c>
      <c r="K321" s="314">
        <f t="shared" ref="K321:K334" si="4">J321/4161*100</f>
        <v>15.645277577505407</v>
      </c>
      <c r="L321" s="356">
        <v>766</v>
      </c>
      <c r="M321" s="314">
        <v>17.826390505003491</v>
      </c>
      <c r="N321" s="356">
        <v>631</v>
      </c>
      <c r="O321" s="314">
        <v>14.350693654764612</v>
      </c>
      <c r="P321" s="315">
        <v>674</v>
      </c>
      <c r="Q321" s="316">
        <v>14.761279018834866</v>
      </c>
      <c r="R321" s="315">
        <v>464</v>
      </c>
      <c r="S321" s="316">
        <v>9.9208894590549495</v>
      </c>
      <c r="T321" s="315">
        <v>559</v>
      </c>
      <c r="U321" s="316">
        <v>10.978004713275727</v>
      </c>
      <c r="V321" s="452"/>
      <c r="W321" s="452"/>
      <c r="X321" s="452"/>
      <c r="Y321" s="452"/>
      <c r="Z321" s="452"/>
      <c r="AA321" s="452"/>
      <c r="AB321" s="452"/>
      <c r="AC321" s="452"/>
      <c r="AD321" s="452"/>
    </row>
    <row r="322" spans="1:30" s="2" customFormat="1" ht="20.100000000000001" customHeight="1">
      <c r="A322" s="311"/>
      <c r="B322" s="311"/>
      <c r="C322" s="452"/>
      <c r="D322" s="311" t="s">
        <v>2054</v>
      </c>
      <c r="E322" s="452"/>
      <c r="F322" s="531">
        <v>629</v>
      </c>
      <c r="G322" s="314">
        <v>15.8</v>
      </c>
      <c r="H322" s="356">
        <v>687</v>
      </c>
      <c r="I322" s="314">
        <v>16.829985301322882</v>
      </c>
      <c r="J322" s="356">
        <v>687</v>
      </c>
      <c r="K322" s="314">
        <f t="shared" si="4"/>
        <v>16.510454217736122</v>
      </c>
      <c r="L322" s="356">
        <v>794</v>
      </c>
      <c r="M322" s="314">
        <v>18.478007912497091</v>
      </c>
      <c r="N322" s="356">
        <v>694</v>
      </c>
      <c r="O322" s="314">
        <v>15.783488742324312</v>
      </c>
      <c r="P322" s="315">
        <v>816</v>
      </c>
      <c r="Q322" s="316">
        <v>17.871222076215506</v>
      </c>
      <c r="R322" s="315">
        <v>768</v>
      </c>
      <c r="S322" s="316">
        <v>16.420782552918538</v>
      </c>
      <c r="T322" s="315">
        <v>793</v>
      </c>
      <c r="U322" s="316">
        <v>15.573448546739984</v>
      </c>
      <c r="V322" s="452"/>
      <c r="W322" s="452"/>
      <c r="X322" s="452"/>
      <c r="Y322" s="452"/>
      <c r="Z322" s="452"/>
      <c r="AA322" s="452"/>
      <c r="AB322" s="452"/>
      <c r="AC322" s="452"/>
      <c r="AD322" s="452"/>
    </row>
    <row r="323" spans="1:30" s="2" customFormat="1" ht="20.100000000000001" customHeight="1">
      <c r="A323" s="311"/>
      <c r="B323" s="311"/>
      <c r="C323" s="452"/>
      <c r="D323" s="311" t="s">
        <v>2055</v>
      </c>
      <c r="E323" s="452"/>
      <c r="F323" s="531">
        <v>154</v>
      </c>
      <c r="G323" s="314">
        <v>3.9</v>
      </c>
      <c r="H323" s="356">
        <v>151</v>
      </c>
      <c r="I323" s="314">
        <v>3.6991670749632535</v>
      </c>
      <c r="J323" s="356">
        <v>117</v>
      </c>
      <c r="K323" s="314">
        <f t="shared" si="4"/>
        <v>2.8118240807498198</v>
      </c>
      <c r="L323" s="356">
        <v>94</v>
      </c>
      <c r="M323" s="314">
        <v>2.1875727251570862</v>
      </c>
      <c r="N323" s="356">
        <v>105</v>
      </c>
      <c r="O323" s="314">
        <v>2.3879918125994997</v>
      </c>
      <c r="P323" s="315">
        <v>113</v>
      </c>
      <c r="Q323" s="316">
        <v>2.4748138414367062</v>
      </c>
      <c r="R323" s="315">
        <v>50</v>
      </c>
      <c r="S323" s="316">
        <v>1.0690613641223006</v>
      </c>
      <c r="T323" s="315">
        <v>54</v>
      </c>
      <c r="U323" s="316">
        <v>1.0604870384917517</v>
      </c>
      <c r="V323" s="452"/>
      <c r="W323" s="452"/>
      <c r="X323" s="452"/>
      <c r="Y323" s="452"/>
      <c r="Z323" s="452"/>
      <c r="AA323" s="452"/>
      <c r="AB323" s="452"/>
      <c r="AC323" s="452"/>
      <c r="AD323" s="452"/>
    </row>
    <row r="324" spans="1:30" s="2" customFormat="1" ht="20.100000000000001" customHeight="1">
      <c r="A324" s="311"/>
      <c r="B324" s="311"/>
      <c r="C324" s="452"/>
      <c r="D324" s="311" t="s">
        <v>2056</v>
      </c>
      <c r="E324" s="452"/>
      <c r="F324" s="531">
        <v>36</v>
      </c>
      <c r="G324" s="314">
        <v>0.9</v>
      </c>
      <c r="H324" s="356">
        <v>25</v>
      </c>
      <c r="I324" s="314">
        <v>0.61244487996080355</v>
      </c>
      <c r="J324" s="356">
        <v>40</v>
      </c>
      <c r="K324" s="314">
        <f t="shared" si="4"/>
        <v>0.96130737803412636</v>
      </c>
      <c r="L324" s="356">
        <v>48</v>
      </c>
      <c r="M324" s="314">
        <v>1.1170584128461718</v>
      </c>
      <c r="N324" s="356">
        <v>37</v>
      </c>
      <c r="O324" s="314">
        <v>0.84148282920172846</v>
      </c>
      <c r="P324" s="315">
        <v>42</v>
      </c>
      <c r="Q324" s="316">
        <v>0.91984231274638628</v>
      </c>
      <c r="R324" s="315">
        <v>38</v>
      </c>
      <c r="S324" s="316">
        <v>0.81248663673294852</v>
      </c>
      <c r="T324" s="315">
        <v>43</v>
      </c>
      <c r="U324" s="316">
        <v>0.84446190102120977</v>
      </c>
      <c r="V324" s="452"/>
      <c r="W324" s="452"/>
      <c r="X324" s="452"/>
      <c r="Y324" s="452"/>
      <c r="Z324" s="452"/>
      <c r="AA324" s="452"/>
      <c r="AB324" s="452"/>
      <c r="AC324" s="452"/>
      <c r="AD324" s="452"/>
    </row>
    <row r="325" spans="1:30" s="2" customFormat="1" ht="20.100000000000001" customHeight="1">
      <c r="A325" s="311"/>
      <c r="B325" s="311"/>
      <c r="C325" s="452"/>
      <c r="D325" s="311" t="s">
        <v>2057</v>
      </c>
      <c r="E325" s="452"/>
      <c r="F325" s="531">
        <v>102</v>
      </c>
      <c r="G325" s="314">
        <v>2.6</v>
      </c>
      <c r="H325" s="356">
        <v>93</v>
      </c>
      <c r="I325" s="314">
        <v>2.2782949534541892</v>
      </c>
      <c r="J325" s="356">
        <v>87</v>
      </c>
      <c r="K325" s="314">
        <f t="shared" si="4"/>
        <v>2.0908435472242246</v>
      </c>
      <c r="L325" s="356">
        <v>96</v>
      </c>
      <c r="M325" s="314">
        <v>2.2341168256923436</v>
      </c>
      <c r="N325" s="356">
        <v>95</v>
      </c>
      <c r="O325" s="314">
        <v>2.1605640209233568</v>
      </c>
      <c r="P325" s="315">
        <v>121</v>
      </c>
      <c r="Q325" s="316">
        <v>2.6500219010074462</v>
      </c>
      <c r="R325" s="315">
        <v>116</v>
      </c>
      <c r="S325" s="316">
        <v>2.4802223647637374</v>
      </c>
      <c r="T325" s="315">
        <v>102</v>
      </c>
      <c r="U325" s="316">
        <v>2.0031421838177534</v>
      </c>
      <c r="V325" s="452"/>
      <c r="W325" s="452"/>
      <c r="X325" s="452"/>
      <c r="Y325" s="452"/>
      <c r="Z325" s="452"/>
      <c r="AA325" s="452"/>
      <c r="AB325" s="452"/>
      <c r="AC325" s="452"/>
      <c r="AD325" s="452"/>
    </row>
    <row r="326" spans="1:30" s="2" customFormat="1" ht="20.100000000000001" customHeight="1">
      <c r="A326" s="311"/>
      <c r="B326" s="311"/>
      <c r="C326" s="452"/>
      <c r="D326" s="311" t="s">
        <v>2058</v>
      </c>
      <c r="E326" s="452"/>
      <c r="F326" s="531">
        <v>209</v>
      </c>
      <c r="G326" s="314">
        <v>5.2</v>
      </c>
      <c r="H326" s="356">
        <v>206</v>
      </c>
      <c r="I326" s="314">
        <v>5.0465458108770207</v>
      </c>
      <c r="J326" s="356">
        <v>222</v>
      </c>
      <c r="K326" s="314">
        <f t="shared" si="4"/>
        <v>5.3352559480894008</v>
      </c>
      <c r="L326" s="356">
        <v>178</v>
      </c>
      <c r="M326" s="314">
        <v>4.1424249476378874</v>
      </c>
      <c r="N326" s="356">
        <v>227</v>
      </c>
      <c r="O326" s="314">
        <v>5.1626108710484422</v>
      </c>
      <c r="P326" s="315">
        <v>227</v>
      </c>
      <c r="Q326" s="316">
        <v>4.9715286903197544</v>
      </c>
      <c r="R326" s="315">
        <v>195</v>
      </c>
      <c r="S326" s="316">
        <v>4.1693393200769728</v>
      </c>
      <c r="T326" s="315">
        <v>202</v>
      </c>
      <c r="U326" s="316">
        <v>3.9670070699135898</v>
      </c>
      <c r="V326" s="452"/>
      <c r="W326" s="452"/>
      <c r="X326" s="452"/>
      <c r="Y326" s="452"/>
      <c r="Z326" s="452"/>
      <c r="AA326" s="452"/>
      <c r="AB326" s="452"/>
      <c r="AC326" s="452"/>
      <c r="AD326" s="452"/>
    </row>
    <row r="327" spans="1:30" s="2" customFormat="1" ht="20.100000000000001" customHeight="1">
      <c r="A327" s="311"/>
      <c r="B327" s="311"/>
      <c r="C327" s="452"/>
      <c r="D327" s="311" t="s">
        <v>2059</v>
      </c>
      <c r="E327" s="452"/>
      <c r="F327" s="531">
        <v>23</v>
      </c>
      <c r="G327" s="314">
        <v>0.6</v>
      </c>
      <c r="H327" s="356">
        <v>10</v>
      </c>
      <c r="I327" s="314">
        <v>0.2449779519843214</v>
      </c>
      <c r="J327" s="356">
        <v>16</v>
      </c>
      <c r="K327" s="314">
        <f t="shared" si="4"/>
        <v>0.38452295121365054</v>
      </c>
      <c r="L327" s="356">
        <v>21</v>
      </c>
      <c r="M327" s="314">
        <v>0.48871305562020012</v>
      </c>
      <c r="N327" s="356">
        <v>20</v>
      </c>
      <c r="O327" s="314">
        <v>0.45485558335228565</v>
      </c>
      <c r="P327" s="315">
        <v>19</v>
      </c>
      <c r="Q327" s="316">
        <v>0.4161191414805081</v>
      </c>
      <c r="R327" s="315">
        <v>19</v>
      </c>
      <c r="S327" s="316">
        <v>0.40624331836647426</v>
      </c>
      <c r="T327" s="315">
        <v>25</v>
      </c>
      <c r="U327" s="316">
        <v>0.49096622152395913</v>
      </c>
      <c r="V327" s="452"/>
      <c r="W327" s="452"/>
      <c r="X327" s="452"/>
      <c r="Y327" s="452"/>
      <c r="Z327" s="452"/>
      <c r="AA327" s="452"/>
      <c r="AB327" s="452"/>
      <c r="AC327" s="452"/>
      <c r="AD327" s="452"/>
    </row>
    <row r="328" spans="1:30" s="2" customFormat="1" ht="20.100000000000001" customHeight="1">
      <c r="A328" s="311"/>
      <c r="B328" s="311"/>
      <c r="C328" s="452"/>
      <c r="D328" s="311" t="s">
        <v>2060</v>
      </c>
      <c r="E328" s="452"/>
      <c r="F328" s="531">
        <v>16</v>
      </c>
      <c r="G328" s="314">
        <v>0.4</v>
      </c>
      <c r="H328" s="356">
        <v>18</v>
      </c>
      <c r="I328" s="314">
        <v>0.44096031357177856</v>
      </c>
      <c r="J328" s="356">
        <v>19</v>
      </c>
      <c r="K328" s="314">
        <f t="shared" si="4"/>
        <v>0.45662100456621002</v>
      </c>
      <c r="L328" s="356">
        <v>23</v>
      </c>
      <c r="M328" s="314">
        <v>0.53525715615545733</v>
      </c>
      <c r="N328" s="356">
        <v>19</v>
      </c>
      <c r="O328" s="314">
        <v>0.43211280418467135</v>
      </c>
      <c r="P328" s="315">
        <v>30</v>
      </c>
      <c r="Q328" s="316">
        <v>0.65703022339027595</v>
      </c>
      <c r="R328" s="315">
        <v>20</v>
      </c>
      <c r="S328" s="316">
        <v>0.42762454564892027</v>
      </c>
      <c r="T328" s="315">
        <v>20</v>
      </c>
      <c r="U328" s="316">
        <v>0.39277297721916732</v>
      </c>
      <c r="V328" s="452"/>
      <c r="W328" s="452"/>
      <c r="X328" s="452"/>
      <c r="Y328" s="452"/>
      <c r="Z328" s="452"/>
      <c r="AA328" s="452"/>
      <c r="AB328" s="452"/>
      <c r="AC328" s="452"/>
      <c r="AD328" s="452"/>
    </row>
    <row r="329" spans="1:30" s="2" customFormat="1" ht="20.100000000000001" customHeight="1">
      <c r="A329" s="311"/>
      <c r="B329" s="311"/>
      <c r="C329" s="452"/>
      <c r="D329" s="311" t="s">
        <v>9167</v>
      </c>
      <c r="E329" s="452"/>
      <c r="F329" s="531">
        <v>51</v>
      </c>
      <c r="G329" s="314">
        <v>1.3</v>
      </c>
      <c r="H329" s="356">
        <v>59</v>
      </c>
      <c r="I329" s="314">
        <v>1.4453699167074963</v>
      </c>
      <c r="J329" s="356">
        <v>60</v>
      </c>
      <c r="K329" s="314">
        <f t="shared" si="4"/>
        <v>1.4419610670511895</v>
      </c>
      <c r="L329" s="356">
        <v>34</v>
      </c>
      <c r="M329" s="314">
        <v>0.79124970909937176</v>
      </c>
      <c r="N329" s="356">
        <v>47</v>
      </c>
      <c r="O329" s="314">
        <v>1.0689106208778714</v>
      </c>
      <c r="P329" s="315">
        <v>50</v>
      </c>
      <c r="Q329" s="316">
        <v>1.0950503723171265</v>
      </c>
      <c r="R329" s="315">
        <v>45</v>
      </c>
      <c r="S329" s="316">
        <v>0.96215522771007056</v>
      </c>
      <c r="T329" s="315">
        <v>46</v>
      </c>
      <c r="U329" s="316">
        <v>0.90337784760408479</v>
      </c>
      <c r="V329" s="452"/>
      <c r="W329" s="452"/>
      <c r="X329" s="452"/>
      <c r="Y329" s="452"/>
      <c r="Z329" s="452"/>
      <c r="AA329" s="452"/>
      <c r="AB329" s="452"/>
      <c r="AC329" s="452"/>
      <c r="AD329" s="452"/>
    </row>
    <row r="330" spans="1:30" s="2" customFormat="1" ht="20.100000000000001" customHeight="1">
      <c r="A330" s="311"/>
      <c r="B330" s="311"/>
      <c r="C330" s="452"/>
      <c r="D330" s="311" t="s">
        <v>9168</v>
      </c>
      <c r="E330" s="452"/>
      <c r="F330" s="531">
        <v>26</v>
      </c>
      <c r="G330" s="314">
        <v>0.7</v>
      </c>
      <c r="H330" s="356">
        <v>26</v>
      </c>
      <c r="I330" s="314">
        <v>0.63694267515923564</v>
      </c>
      <c r="J330" s="356">
        <v>22</v>
      </c>
      <c r="K330" s="314">
        <f t="shared" si="4"/>
        <v>0.5287190579187695</v>
      </c>
      <c r="L330" s="356">
        <v>27</v>
      </c>
      <c r="M330" s="314">
        <v>0.62834535722597162</v>
      </c>
      <c r="N330" s="356">
        <v>31</v>
      </c>
      <c r="O330" s="314">
        <v>0.70502615419604275</v>
      </c>
      <c r="P330" s="315">
        <v>33</v>
      </c>
      <c r="Q330" s="316">
        <v>0.72273324572930353</v>
      </c>
      <c r="R330" s="315">
        <v>24</v>
      </c>
      <c r="S330" s="316">
        <v>0.51314945477870433</v>
      </c>
      <c r="T330" s="315">
        <v>39</v>
      </c>
      <c r="U330" s="316">
        <v>0.7659073055773763</v>
      </c>
      <c r="V330" s="452"/>
      <c r="W330" s="452"/>
      <c r="X330" s="452"/>
      <c r="Y330" s="452"/>
      <c r="Z330" s="452"/>
      <c r="AA330" s="452"/>
      <c r="AB330" s="452"/>
      <c r="AC330" s="452"/>
      <c r="AD330" s="452"/>
    </row>
    <row r="331" spans="1:30" s="2" customFormat="1" ht="20.100000000000001" customHeight="1">
      <c r="A331" s="311"/>
      <c r="B331" s="311"/>
      <c r="C331" s="452"/>
      <c r="D331" s="311" t="s">
        <v>9169</v>
      </c>
      <c r="E331" s="452"/>
      <c r="F331" s="531">
        <v>953</v>
      </c>
      <c r="G331" s="314">
        <v>23.9</v>
      </c>
      <c r="H331" s="356">
        <v>871</v>
      </c>
      <c r="I331" s="314">
        <v>21.337579617834393</v>
      </c>
      <c r="J331" s="356">
        <v>836</v>
      </c>
      <c r="K331" s="314">
        <f t="shared" si="4"/>
        <v>20.091324200913242</v>
      </c>
      <c r="L331" s="356">
        <v>723</v>
      </c>
      <c r="M331" s="314">
        <v>16.825692343495462</v>
      </c>
      <c r="N331" s="356">
        <v>867</v>
      </c>
      <c r="O331" s="314">
        <v>19.717989538321582</v>
      </c>
      <c r="P331" s="315">
        <v>694</v>
      </c>
      <c r="Q331" s="316">
        <v>15.199299167761717</v>
      </c>
      <c r="R331" s="315">
        <v>903</v>
      </c>
      <c r="S331" s="316">
        <v>19.30724823604875</v>
      </c>
      <c r="T331" s="315">
        <v>999</v>
      </c>
      <c r="U331" s="316">
        <v>19.619010212097407</v>
      </c>
      <c r="V331" s="452"/>
      <c r="W331" s="452"/>
      <c r="X331" s="452"/>
      <c r="Y331" s="452"/>
      <c r="Z331" s="452"/>
      <c r="AA331" s="452"/>
      <c r="AB331" s="452"/>
      <c r="AC331" s="452"/>
      <c r="AD331" s="452"/>
    </row>
    <row r="332" spans="1:30" s="2" customFormat="1" ht="20.100000000000001" customHeight="1">
      <c r="A332" s="311"/>
      <c r="B332" s="311"/>
      <c r="C332" s="452"/>
      <c r="D332" s="311" t="s">
        <v>9170</v>
      </c>
      <c r="E332" s="452"/>
      <c r="F332" s="531">
        <v>23</v>
      </c>
      <c r="G332" s="314">
        <v>0.6</v>
      </c>
      <c r="H332" s="356">
        <v>18</v>
      </c>
      <c r="I332" s="314">
        <v>0.44096031357177856</v>
      </c>
      <c r="J332" s="356">
        <v>27</v>
      </c>
      <c r="K332" s="314">
        <f t="shared" si="4"/>
        <v>0.64888248017303529</v>
      </c>
      <c r="L332" s="356">
        <v>24</v>
      </c>
      <c r="M332" s="314">
        <v>0.5585292064230859</v>
      </c>
      <c r="N332" s="356">
        <v>37</v>
      </c>
      <c r="O332" s="314">
        <v>0.84148282920172846</v>
      </c>
      <c r="P332" s="315">
        <v>20</v>
      </c>
      <c r="Q332" s="316">
        <v>0.43802014892685065</v>
      </c>
      <c r="R332" s="315">
        <v>37</v>
      </c>
      <c r="S332" s="316">
        <v>0.79110540945050245</v>
      </c>
      <c r="T332" s="315">
        <v>30</v>
      </c>
      <c r="U332" s="316">
        <v>0.58915946582875101</v>
      </c>
      <c r="V332" s="452"/>
      <c r="W332" s="452"/>
      <c r="X332" s="452"/>
      <c r="Y332" s="452"/>
      <c r="Z332" s="452"/>
      <c r="AA332" s="452"/>
      <c r="AB332" s="452"/>
      <c r="AC332" s="452"/>
      <c r="AD332" s="452"/>
    </row>
    <row r="333" spans="1:30" s="2" customFormat="1" ht="20.100000000000001" customHeight="1">
      <c r="A333" s="311"/>
      <c r="B333" s="311"/>
      <c r="C333" s="452"/>
      <c r="D333" s="311" t="s">
        <v>9171</v>
      </c>
      <c r="E333" s="452"/>
      <c r="F333" s="531">
        <v>11</v>
      </c>
      <c r="G333" s="314">
        <v>0.3</v>
      </c>
      <c r="H333" s="356">
        <v>8</v>
      </c>
      <c r="I333" s="314">
        <v>0.19598236158745713</v>
      </c>
      <c r="J333" s="356">
        <v>4</v>
      </c>
      <c r="K333" s="314">
        <f t="shared" si="4"/>
        <v>9.6130737803412636E-2</v>
      </c>
      <c r="L333" s="356">
        <v>2</v>
      </c>
      <c r="M333" s="314">
        <v>4.6544100535257156E-2</v>
      </c>
      <c r="N333" s="356">
        <v>1</v>
      </c>
      <c r="O333" s="314"/>
      <c r="P333" s="315">
        <v>11</v>
      </c>
      <c r="Q333" s="316">
        <v>0.24091108190976784</v>
      </c>
      <c r="R333" s="315">
        <v>18</v>
      </c>
      <c r="S333" s="316">
        <v>0.38486209108402825</v>
      </c>
      <c r="T333" s="315">
        <v>43</v>
      </c>
      <c r="U333" s="316">
        <v>0.84446190102120977</v>
      </c>
      <c r="V333" s="452"/>
      <c r="W333" s="452"/>
      <c r="X333" s="452"/>
      <c r="Y333" s="452"/>
      <c r="Z333" s="452"/>
      <c r="AA333" s="452"/>
      <c r="AB333" s="452"/>
      <c r="AC333" s="452"/>
      <c r="AD333" s="452"/>
    </row>
    <row r="334" spans="1:30" s="2" customFormat="1" ht="20.100000000000001" customHeight="1">
      <c r="A334" s="311"/>
      <c r="B334" s="311"/>
      <c r="C334" s="452"/>
      <c r="D334" s="311" t="s">
        <v>9172</v>
      </c>
      <c r="E334" s="452"/>
      <c r="F334" s="531">
        <v>329</v>
      </c>
      <c r="G334" s="314">
        <v>8.3000000000000007</v>
      </c>
      <c r="H334" s="356">
        <v>270</v>
      </c>
      <c r="I334" s="314">
        <v>6.6144047035766782</v>
      </c>
      <c r="J334" s="356">
        <v>381</v>
      </c>
      <c r="K334" s="314">
        <f t="shared" si="4"/>
        <v>9.1564527757750529</v>
      </c>
      <c r="L334" s="356">
        <v>368</v>
      </c>
      <c r="M334" s="314">
        <v>8.5641144984873172</v>
      </c>
      <c r="N334" s="356">
        <v>465</v>
      </c>
      <c r="O334" s="314">
        <v>10.575392312940641</v>
      </c>
      <c r="P334" s="315">
        <v>536</v>
      </c>
      <c r="Q334" s="316">
        <v>11.738939991239597</v>
      </c>
      <c r="R334" s="315">
        <v>956</v>
      </c>
      <c r="S334" s="316">
        <v>20.440453282018389</v>
      </c>
      <c r="T334" s="315">
        <v>1049</v>
      </c>
      <c r="U334" s="316">
        <v>20.600942655145325</v>
      </c>
      <c r="V334" s="452"/>
      <c r="W334" s="452"/>
      <c r="X334" s="452"/>
      <c r="Y334" s="452"/>
      <c r="Z334" s="452"/>
      <c r="AA334" s="452"/>
      <c r="AB334" s="452"/>
      <c r="AC334" s="452"/>
      <c r="AD334" s="452"/>
    </row>
    <row r="335" spans="1:30" s="2" customFormat="1" ht="20.100000000000001" customHeight="1">
      <c r="A335" s="374" t="s">
        <v>3006</v>
      </c>
      <c r="B335" s="374" t="s">
        <v>1768</v>
      </c>
      <c r="C335" s="358" t="s">
        <v>3007</v>
      </c>
      <c r="D335" s="374"/>
      <c r="E335" s="358"/>
      <c r="F335" s="443">
        <v>11</v>
      </c>
      <c r="G335" s="444">
        <v>100</v>
      </c>
      <c r="H335" s="443">
        <v>8</v>
      </c>
      <c r="I335" s="444">
        <v>100</v>
      </c>
      <c r="J335" s="443">
        <v>4</v>
      </c>
      <c r="K335" s="444">
        <v>100</v>
      </c>
      <c r="L335" s="443">
        <v>2</v>
      </c>
      <c r="M335" s="444">
        <v>100</v>
      </c>
      <c r="N335" s="443">
        <v>1</v>
      </c>
      <c r="O335" s="444">
        <v>100</v>
      </c>
      <c r="P335" s="471">
        <v>11</v>
      </c>
      <c r="Q335" s="465">
        <v>100</v>
      </c>
      <c r="R335" s="471">
        <v>18</v>
      </c>
      <c r="S335" s="465">
        <v>100</v>
      </c>
      <c r="T335" s="471">
        <v>43</v>
      </c>
      <c r="U335" s="465">
        <v>100</v>
      </c>
      <c r="V335" s="358" t="s">
        <v>8114</v>
      </c>
      <c r="W335" s="358" t="s">
        <v>8114</v>
      </c>
      <c r="X335" s="358" t="s">
        <v>8114</v>
      </c>
      <c r="Y335" s="358" t="s">
        <v>8114</v>
      </c>
      <c r="Z335" s="358" t="s">
        <v>8114</v>
      </c>
      <c r="AA335" s="358" t="s">
        <v>8114</v>
      </c>
      <c r="AB335" s="358" t="s">
        <v>8114</v>
      </c>
      <c r="AC335" s="358" t="s">
        <v>8114</v>
      </c>
      <c r="AD335" s="358"/>
    </row>
    <row r="336" spans="1:30" s="2" customFormat="1" ht="20.100000000000001" customHeight="1">
      <c r="A336" s="374" t="s">
        <v>3008</v>
      </c>
      <c r="B336" s="374" t="s">
        <v>1769</v>
      </c>
      <c r="C336" s="358" t="s">
        <v>9130</v>
      </c>
      <c r="D336" s="374" t="s">
        <v>9173</v>
      </c>
      <c r="E336" s="358"/>
      <c r="F336" s="443">
        <v>1903</v>
      </c>
      <c r="G336" s="444">
        <v>47.8</v>
      </c>
      <c r="H336" s="443">
        <v>1856</v>
      </c>
      <c r="I336" s="444">
        <v>45.467907888290057</v>
      </c>
      <c r="J336" s="443">
        <v>1839</v>
      </c>
      <c r="K336" s="444">
        <v>44.196106705118964</v>
      </c>
      <c r="L336" s="443">
        <v>1989</v>
      </c>
      <c r="M336" s="444">
        <v>46.288107982313242</v>
      </c>
      <c r="N336" s="443">
        <v>2000</v>
      </c>
      <c r="O336" s="444">
        <v>45.485558335228568</v>
      </c>
      <c r="P336" s="471">
        <v>2036</v>
      </c>
      <c r="Q336" s="465">
        <v>44.590451160753396</v>
      </c>
      <c r="R336" s="471">
        <v>2257</v>
      </c>
      <c r="S336" s="465">
        <v>48.257429976480651</v>
      </c>
      <c r="T336" s="471">
        <v>2292</v>
      </c>
      <c r="U336" s="465">
        <v>45.011783189316574</v>
      </c>
      <c r="V336" s="358" t="s">
        <v>8114</v>
      </c>
      <c r="W336" s="358" t="s">
        <v>8114</v>
      </c>
      <c r="X336" s="358" t="s">
        <v>8114</v>
      </c>
      <c r="Y336" s="358" t="s">
        <v>8114</v>
      </c>
      <c r="Z336" s="358" t="s">
        <v>8114</v>
      </c>
      <c r="AA336" s="358" t="s">
        <v>8114</v>
      </c>
      <c r="AB336" s="358" t="s">
        <v>8114</v>
      </c>
      <c r="AC336" s="358" t="s">
        <v>8114</v>
      </c>
      <c r="AD336" s="358"/>
    </row>
    <row r="337" spans="1:30" s="2" customFormat="1" ht="20.100000000000001" customHeight="1">
      <c r="A337" s="311"/>
      <c r="B337" s="311"/>
      <c r="C337" s="452"/>
      <c r="D337" s="311" t="s">
        <v>9174</v>
      </c>
      <c r="E337" s="452"/>
      <c r="F337" s="531">
        <v>163</v>
      </c>
      <c r="G337" s="314">
        <v>4.0999999999999996</v>
      </c>
      <c r="H337" s="356">
        <v>157</v>
      </c>
      <c r="I337" s="314">
        <v>3.8461538461538463</v>
      </c>
      <c r="J337" s="356">
        <v>148</v>
      </c>
      <c r="K337" s="314">
        <v>3.5568372987262675</v>
      </c>
      <c r="L337" s="356">
        <v>134</v>
      </c>
      <c r="M337" s="314">
        <v>3.1184547358622297</v>
      </c>
      <c r="N337" s="356">
        <v>178</v>
      </c>
      <c r="O337" s="314">
        <v>4.0482146918353425</v>
      </c>
      <c r="P337" s="315">
        <v>141</v>
      </c>
      <c r="Q337" s="316">
        <v>3.0880420499342969</v>
      </c>
      <c r="R337" s="315">
        <v>125</v>
      </c>
      <c r="S337" s="316">
        <v>2.6726534103057515</v>
      </c>
      <c r="T337" s="315">
        <v>205</v>
      </c>
      <c r="U337" s="316">
        <v>4.0259230164964652</v>
      </c>
      <c r="V337" s="452"/>
      <c r="W337" s="452"/>
      <c r="X337" s="452"/>
      <c r="Y337" s="452"/>
      <c r="Z337" s="452"/>
      <c r="AA337" s="452"/>
      <c r="AB337" s="452"/>
      <c r="AC337" s="452"/>
      <c r="AD337" s="452"/>
    </row>
    <row r="338" spans="1:30" s="2" customFormat="1" ht="20.100000000000001" customHeight="1">
      <c r="A338" s="311"/>
      <c r="B338" s="311"/>
      <c r="C338" s="452"/>
      <c r="D338" s="311" t="s">
        <v>9175</v>
      </c>
      <c r="E338" s="452"/>
      <c r="F338" s="531">
        <v>161</v>
      </c>
      <c r="G338" s="314">
        <v>4</v>
      </c>
      <c r="H338" s="356">
        <v>179</v>
      </c>
      <c r="I338" s="314">
        <v>4.3851053405193534</v>
      </c>
      <c r="J338" s="356">
        <v>170</v>
      </c>
      <c r="K338" s="314">
        <v>4.0855563566450375</v>
      </c>
      <c r="L338" s="356">
        <v>158</v>
      </c>
      <c r="M338" s="314">
        <v>3.6769839422853154</v>
      </c>
      <c r="N338" s="356">
        <v>149</v>
      </c>
      <c r="O338" s="314">
        <v>3.3886740959745283</v>
      </c>
      <c r="P338" s="315">
        <v>156</v>
      </c>
      <c r="Q338" s="316">
        <v>3.4165571616294348</v>
      </c>
      <c r="R338" s="315">
        <v>151</v>
      </c>
      <c r="S338" s="316">
        <v>3.228565319649348</v>
      </c>
      <c r="T338" s="315">
        <v>190</v>
      </c>
      <c r="U338" s="316">
        <v>3.7313432835820897</v>
      </c>
      <c r="V338" s="452"/>
      <c r="W338" s="452"/>
      <c r="X338" s="452"/>
      <c r="Y338" s="452"/>
      <c r="Z338" s="452"/>
      <c r="AA338" s="452"/>
      <c r="AB338" s="452"/>
      <c r="AC338" s="452"/>
      <c r="AD338" s="452"/>
    </row>
    <row r="339" spans="1:30" s="2" customFormat="1" ht="20.100000000000001" customHeight="1">
      <c r="A339" s="311"/>
      <c r="B339" s="311"/>
      <c r="C339" s="452"/>
      <c r="D339" s="311" t="s">
        <v>9176</v>
      </c>
      <c r="E339" s="452"/>
      <c r="F339" s="531">
        <v>94</v>
      </c>
      <c r="G339" s="314">
        <v>2.4</v>
      </c>
      <c r="H339" s="356">
        <v>89</v>
      </c>
      <c r="I339" s="314">
        <v>2.1803037726604604</v>
      </c>
      <c r="J339" s="356">
        <v>93</v>
      </c>
      <c r="K339" s="314">
        <v>2.235039653929344</v>
      </c>
      <c r="L339" s="356">
        <v>97</v>
      </c>
      <c r="M339" s="314">
        <v>2.2573888759599718</v>
      </c>
      <c r="N339" s="356">
        <v>58</v>
      </c>
      <c r="O339" s="314">
        <v>1.3190811917216283</v>
      </c>
      <c r="P339" s="315">
        <v>135</v>
      </c>
      <c r="Q339" s="316">
        <v>2.9566360052562417</v>
      </c>
      <c r="R339" s="315">
        <v>93</v>
      </c>
      <c r="S339" s="316">
        <v>1.9884541372674791</v>
      </c>
      <c r="T339" s="315">
        <v>145</v>
      </c>
      <c r="U339" s="316">
        <v>2.847604084838963</v>
      </c>
      <c r="V339" s="452"/>
      <c r="W339" s="452"/>
      <c r="X339" s="452"/>
      <c r="Y339" s="452"/>
      <c r="Z339" s="452"/>
      <c r="AA339" s="452"/>
      <c r="AB339" s="452"/>
      <c r="AC339" s="452"/>
      <c r="AD339" s="452"/>
    </row>
    <row r="340" spans="1:30" s="2" customFormat="1" ht="20.100000000000001" customHeight="1">
      <c r="A340" s="311"/>
      <c r="B340" s="311"/>
      <c r="C340" s="452"/>
      <c r="D340" s="311" t="s">
        <v>9177</v>
      </c>
      <c r="E340" s="452"/>
      <c r="F340" s="531">
        <v>23</v>
      </c>
      <c r="G340" s="314">
        <v>0.6</v>
      </c>
      <c r="H340" s="356">
        <v>18</v>
      </c>
      <c r="I340" s="314">
        <v>0.44096031357177856</v>
      </c>
      <c r="J340" s="356">
        <v>26</v>
      </c>
      <c r="K340" s="314">
        <v>0.62484979572218213</v>
      </c>
      <c r="L340" s="356">
        <v>14</v>
      </c>
      <c r="M340" s="314">
        <v>0.3258087037468001</v>
      </c>
      <c r="N340" s="356">
        <v>26</v>
      </c>
      <c r="O340" s="314">
        <v>0.5913122583579713</v>
      </c>
      <c r="P340" s="315">
        <v>23</v>
      </c>
      <c r="Q340" s="316">
        <v>0.50372317126587818</v>
      </c>
      <c r="R340" s="315">
        <v>22</v>
      </c>
      <c r="S340" s="316">
        <v>0.47038700021381225</v>
      </c>
      <c r="T340" s="315">
        <v>40</v>
      </c>
      <c r="U340" s="316">
        <v>0.78554595443833464</v>
      </c>
      <c r="V340" s="452"/>
      <c r="W340" s="452"/>
      <c r="X340" s="452"/>
      <c r="Y340" s="452"/>
      <c r="Z340" s="452"/>
      <c r="AA340" s="452"/>
      <c r="AB340" s="452"/>
      <c r="AC340" s="452"/>
      <c r="AD340" s="452"/>
    </row>
    <row r="341" spans="1:30" s="2" customFormat="1" ht="20.100000000000001" customHeight="1">
      <c r="A341" s="311"/>
      <c r="B341" s="311"/>
      <c r="C341" s="452"/>
      <c r="D341" s="311" t="s">
        <v>2061</v>
      </c>
      <c r="E341" s="452"/>
      <c r="F341" s="531">
        <v>93</v>
      </c>
      <c r="G341" s="314">
        <v>2.2999999999999998</v>
      </c>
      <c r="H341" s="356">
        <v>117</v>
      </c>
      <c r="I341" s="314">
        <v>2.8662420382165603</v>
      </c>
      <c r="J341" s="356">
        <v>72</v>
      </c>
      <c r="K341" s="314">
        <v>1.7303532804614274</v>
      </c>
      <c r="L341" s="356">
        <v>93</v>
      </c>
      <c r="M341" s="314">
        <v>2.164300674889458</v>
      </c>
      <c r="N341" s="356">
        <v>94</v>
      </c>
      <c r="O341" s="314">
        <v>2.1378212417557427</v>
      </c>
      <c r="P341" s="315">
        <v>88</v>
      </c>
      <c r="Q341" s="316">
        <v>1.9272886552781427</v>
      </c>
      <c r="R341" s="315">
        <v>96</v>
      </c>
      <c r="S341" s="316">
        <v>2.0525978191148173</v>
      </c>
      <c r="T341" s="315">
        <v>121</v>
      </c>
      <c r="U341" s="316">
        <v>2.3762765121759624</v>
      </c>
      <c r="V341" s="452"/>
      <c r="W341" s="452"/>
      <c r="X341" s="452"/>
      <c r="Y341" s="452"/>
      <c r="Z341" s="452"/>
      <c r="AA341" s="452"/>
      <c r="AB341" s="452"/>
      <c r="AC341" s="452"/>
      <c r="AD341" s="452"/>
    </row>
    <row r="342" spans="1:30" s="2" customFormat="1" ht="20.100000000000001" customHeight="1">
      <c r="A342" s="311"/>
      <c r="B342" s="311"/>
      <c r="C342" s="452"/>
      <c r="D342" s="311" t="s">
        <v>2299</v>
      </c>
      <c r="E342" s="452"/>
      <c r="F342" s="531">
        <v>4</v>
      </c>
      <c r="G342" s="314">
        <v>0.1</v>
      </c>
      <c r="H342" s="356">
        <v>11</v>
      </c>
      <c r="I342" s="314">
        <v>0.26947574718275358</v>
      </c>
      <c r="J342" s="356">
        <v>4</v>
      </c>
      <c r="K342" s="314">
        <v>9.6130737803412636E-2</v>
      </c>
      <c r="L342" s="356">
        <v>12</v>
      </c>
      <c r="M342" s="314">
        <v>0.27926460321154295</v>
      </c>
      <c r="N342" s="356">
        <v>9</v>
      </c>
      <c r="O342" s="314">
        <v>0.20468501250852855</v>
      </c>
      <c r="P342" s="315">
        <v>21</v>
      </c>
      <c r="Q342" s="316">
        <v>0.45992115637319314</v>
      </c>
      <c r="R342" s="315">
        <v>25</v>
      </c>
      <c r="S342" s="316">
        <v>0.53453068206115029</v>
      </c>
      <c r="T342" s="315">
        <v>70</v>
      </c>
      <c r="U342" s="316">
        <v>1.3747054202670856</v>
      </c>
      <c r="V342" s="452"/>
      <c r="W342" s="452"/>
      <c r="X342" s="452"/>
      <c r="Y342" s="452"/>
      <c r="Z342" s="452"/>
      <c r="AA342" s="452"/>
      <c r="AB342" s="452"/>
      <c r="AC342" s="452"/>
      <c r="AD342" s="452"/>
    </row>
    <row r="343" spans="1:30" s="2" customFormat="1" ht="20.100000000000001" customHeight="1">
      <c r="A343" s="311"/>
      <c r="B343" s="311"/>
      <c r="C343" s="452"/>
      <c r="D343" s="311" t="s">
        <v>2062</v>
      </c>
      <c r="E343" s="452"/>
      <c r="F343" s="531">
        <v>1542</v>
      </c>
      <c r="G343" s="314">
        <v>38.700000000000003</v>
      </c>
      <c r="H343" s="356">
        <v>1655</v>
      </c>
      <c r="I343" s="314">
        <v>40.543851053405191</v>
      </c>
      <c r="J343" s="356">
        <v>1809</v>
      </c>
      <c r="K343" s="314">
        <v>43.475126171593367</v>
      </c>
      <c r="L343" s="356">
        <v>1800</v>
      </c>
      <c r="M343" s="314">
        <v>41.889690481731442</v>
      </c>
      <c r="N343" s="356">
        <v>1883</v>
      </c>
      <c r="O343" s="314">
        <v>42.824653172617694</v>
      </c>
      <c r="P343" s="315">
        <v>1966</v>
      </c>
      <c r="Q343" s="316">
        <v>43.057380639509418</v>
      </c>
      <c r="R343" s="315">
        <v>1908</v>
      </c>
      <c r="S343" s="316">
        <v>40.79538165490699</v>
      </c>
      <c r="T343" s="315">
        <v>2029</v>
      </c>
      <c r="U343" s="316">
        <v>39.846818538884527</v>
      </c>
      <c r="V343" s="452"/>
      <c r="W343" s="452"/>
      <c r="X343" s="452"/>
      <c r="Y343" s="452"/>
      <c r="Z343" s="452"/>
      <c r="AA343" s="452"/>
      <c r="AB343" s="452"/>
      <c r="AC343" s="452"/>
      <c r="AD343" s="452"/>
    </row>
    <row r="344" spans="1:30" s="2" customFormat="1" ht="20.100000000000001" customHeight="1">
      <c r="A344" s="374" t="s">
        <v>3009</v>
      </c>
      <c r="B344" s="374" t="s">
        <v>1770</v>
      </c>
      <c r="C344" s="358" t="s">
        <v>3010</v>
      </c>
      <c r="D344" s="374"/>
      <c r="E344" s="358"/>
      <c r="F344" s="443">
        <v>4</v>
      </c>
      <c r="G344" s="444">
        <v>100</v>
      </c>
      <c r="H344" s="443">
        <v>11</v>
      </c>
      <c r="I344" s="444">
        <v>100</v>
      </c>
      <c r="J344" s="443">
        <v>4</v>
      </c>
      <c r="K344" s="444">
        <v>100</v>
      </c>
      <c r="L344" s="443">
        <v>12</v>
      </c>
      <c r="M344" s="444">
        <v>100</v>
      </c>
      <c r="N344" s="443">
        <v>9</v>
      </c>
      <c r="O344" s="444">
        <v>100</v>
      </c>
      <c r="P344" s="471">
        <v>21</v>
      </c>
      <c r="Q344" s="465">
        <v>100</v>
      </c>
      <c r="R344" s="471">
        <v>25</v>
      </c>
      <c r="S344" s="465">
        <v>100</v>
      </c>
      <c r="T344" s="471">
        <v>70</v>
      </c>
      <c r="U344" s="465">
        <v>100</v>
      </c>
      <c r="V344" s="358" t="s">
        <v>8114</v>
      </c>
      <c r="W344" s="358" t="s">
        <v>8114</v>
      </c>
      <c r="X344" s="358" t="s">
        <v>8114</v>
      </c>
      <c r="Y344" s="358" t="s">
        <v>8114</v>
      </c>
      <c r="Z344" s="358" t="s">
        <v>8114</v>
      </c>
      <c r="AA344" s="358" t="s">
        <v>8114</v>
      </c>
      <c r="AB344" s="358" t="s">
        <v>8114</v>
      </c>
      <c r="AC344" s="358" t="s">
        <v>8114</v>
      </c>
      <c r="AD344" s="358"/>
    </row>
    <row r="345" spans="1:30" s="2" customFormat="1" ht="20.100000000000001" customHeight="1">
      <c r="A345" s="374" t="s">
        <v>9178</v>
      </c>
      <c r="B345" s="374" t="s">
        <v>1771</v>
      </c>
      <c r="C345" s="358" t="s">
        <v>9130</v>
      </c>
      <c r="D345" s="374" t="s">
        <v>9173</v>
      </c>
      <c r="E345" s="358"/>
      <c r="F345" s="443">
        <v>112</v>
      </c>
      <c r="G345" s="444">
        <v>4.5999999999999996</v>
      </c>
      <c r="H345" s="443">
        <v>131</v>
      </c>
      <c r="I345" s="444">
        <v>5.397610218376597</v>
      </c>
      <c r="J345" s="443">
        <v>118</v>
      </c>
      <c r="K345" s="444">
        <v>5</v>
      </c>
      <c r="L345" s="443">
        <v>124</v>
      </c>
      <c r="M345" s="444">
        <v>4.9659591509811776</v>
      </c>
      <c r="N345" s="443">
        <v>114</v>
      </c>
      <c r="O345" s="444">
        <v>4.5346062052505971</v>
      </c>
      <c r="P345" s="471">
        <v>127</v>
      </c>
      <c r="Q345" s="465">
        <v>4.884615384615385</v>
      </c>
      <c r="R345" s="471">
        <v>143</v>
      </c>
      <c r="S345" s="465">
        <v>5.164319248826291</v>
      </c>
      <c r="T345" s="471">
        <v>211</v>
      </c>
      <c r="U345" s="465">
        <v>6.888671237349004</v>
      </c>
      <c r="V345" s="358" t="s">
        <v>8114</v>
      </c>
      <c r="W345" s="358" t="s">
        <v>8114</v>
      </c>
      <c r="X345" s="358" t="s">
        <v>8114</v>
      </c>
      <c r="Y345" s="358" t="s">
        <v>8114</v>
      </c>
      <c r="Z345" s="358" t="s">
        <v>8114</v>
      </c>
      <c r="AA345" s="358" t="s">
        <v>8114</v>
      </c>
      <c r="AB345" s="358" t="s">
        <v>8114</v>
      </c>
      <c r="AC345" s="358" t="s">
        <v>8114</v>
      </c>
      <c r="AD345" s="358"/>
    </row>
    <row r="346" spans="1:30" s="2" customFormat="1" ht="20.100000000000001" customHeight="1">
      <c r="A346" s="311"/>
      <c r="B346" s="311"/>
      <c r="C346" s="452"/>
      <c r="D346" s="311" t="s">
        <v>9174</v>
      </c>
      <c r="E346" s="452"/>
      <c r="F346" s="531">
        <v>687</v>
      </c>
      <c r="G346" s="314">
        <v>28.1</v>
      </c>
      <c r="H346" s="356">
        <v>652</v>
      </c>
      <c r="I346" s="314">
        <v>26.864441697569017</v>
      </c>
      <c r="J346" s="356">
        <v>582</v>
      </c>
      <c r="K346" s="314">
        <v>24.7</v>
      </c>
      <c r="L346" s="356">
        <v>632</v>
      </c>
      <c r="M346" s="314">
        <v>25.310372446936324</v>
      </c>
      <c r="N346" s="356">
        <v>600</v>
      </c>
      <c r="O346" s="314">
        <v>23.866348448687351</v>
      </c>
      <c r="P346" s="315">
        <v>538</v>
      </c>
      <c r="Q346" s="316">
        <v>20.692307692307693</v>
      </c>
      <c r="R346" s="315">
        <v>692</v>
      </c>
      <c r="S346" s="316">
        <v>24.990971469844709</v>
      </c>
      <c r="T346" s="315">
        <v>704</v>
      </c>
      <c r="U346" s="316">
        <v>22.984002611818479</v>
      </c>
      <c r="V346" s="452"/>
      <c r="W346" s="452"/>
      <c r="X346" s="452"/>
      <c r="Y346" s="452"/>
      <c r="Z346" s="452"/>
      <c r="AA346" s="452"/>
      <c r="AB346" s="452"/>
      <c r="AC346" s="452"/>
      <c r="AD346" s="452"/>
    </row>
    <row r="347" spans="1:30" s="2" customFormat="1" ht="20.100000000000001" customHeight="1">
      <c r="A347" s="311"/>
      <c r="B347" s="311"/>
      <c r="C347" s="452"/>
      <c r="D347" s="311" t="s">
        <v>9175</v>
      </c>
      <c r="E347" s="452"/>
      <c r="F347" s="531">
        <v>365</v>
      </c>
      <c r="G347" s="314">
        <v>15</v>
      </c>
      <c r="H347" s="356">
        <v>372</v>
      </c>
      <c r="I347" s="314">
        <v>15.327564894932015</v>
      </c>
      <c r="J347" s="356">
        <v>332</v>
      </c>
      <c r="K347" s="314">
        <v>14.1</v>
      </c>
      <c r="L347" s="356">
        <v>342</v>
      </c>
      <c r="M347" s="314">
        <v>13.696435722867442</v>
      </c>
      <c r="N347" s="356">
        <v>425</v>
      </c>
      <c r="O347" s="314">
        <v>16.905330151153539</v>
      </c>
      <c r="P347" s="315">
        <v>352</v>
      </c>
      <c r="Q347" s="316">
        <v>13.538461538461538</v>
      </c>
      <c r="R347" s="315">
        <v>387</v>
      </c>
      <c r="S347" s="316">
        <v>13.976164680390033</v>
      </c>
      <c r="T347" s="315">
        <v>401</v>
      </c>
      <c r="U347" s="316">
        <v>13.091740124061378</v>
      </c>
      <c r="V347" s="452"/>
      <c r="W347" s="452"/>
      <c r="X347" s="452"/>
      <c r="Y347" s="452"/>
      <c r="Z347" s="452"/>
      <c r="AA347" s="452"/>
      <c r="AB347" s="452"/>
      <c r="AC347" s="452"/>
      <c r="AD347" s="452"/>
    </row>
    <row r="348" spans="1:30" s="2" customFormat="1" ht="20.100000000000001" customHeight="1">
      <c r="A348" s="311"/>
      <c r="B348" s="311"/>
      <c r="C348" s="452"/>
      <c r="D348" s="311" t="s">
        <v>9176</v>
      </c>
      <c r="E348" s="452"/>
      <c r="F348" s="531">
        <v>213</v>
      </c>
      <c r="G348" s="314">
        <v>8.6999999999999993</v>
      </c>
      <c r="H348" s="356">
        <v>188</v>
      </c>
      <c r="I348" s="314">
        <v>7.7461887103419862</v>
      </c>
      <c r="J348" s="356">
        <v>218</v>
      </c>
      <c r="K348" s="314">
        <v>9.3000000000000007</v>
      </c>
      <c r="L348" s="356">
        <v>230</v>
      </c>
      <c r="M348" s="314">
        <v>9.2110532639166998</v>
      </c>
      <c r="N348" s="356">
        <v>236</v>
      </c>
      <c r="O348" s="314">
        <v>9.387430389817025</v>
      </c>
      <c r="P348" s="315">
        <v>284</v>
      </c>
      <c r="Q348" s="316">
        <v>10.923076923076923</v>
      </c>
      <c r="R348" s="315">
        <v>307</v>
      </c>
      <c r="S348" s="316">
        <v>11.087035030697002</v>
      </c>
      <c r="T348" s="315">
        <v>403</v>
      </c>
      <c r="U348" s="316">
        <v>13.157035586026771</v>
      </c>
      <c r="V348" s="452"/>
      <c r="W348" s="452"/>
      <c r="X348" s="452"/>
      <c r="Y348" s="452"/>
      <c r="Z348" s="452"/>
      <c r="AA348" s="452"/>
      <c r="AB348" s="452"/>
      <c r="AC348" s="452"/>
      <c r="AD348" s="452"/>
    </row>
    <row r="349" spans="1:30" s="2" customFormat="1" ht="20.100000000000001" customHeight="1">
      <c r="A349" s="311"/>
      <c r="B349" s="311"/>
      <c r="C349" s="452"/>
      <c r="D349" s="311" t="s">
        <v>9177</v>
      </c>
      <c r="E349" s="452"/>
      <c r="F349" s="531">
        <v>78</v>
      </c>
      <c r="G349" s="314">
        <v>3.2</v>
      </c>
      <c r="H349" s="356">
        <v>57</v>
      </c>
      <c r="I349" s="314">
        <v>2.3485784919653891</v>
      </c>
      <c r="J349" s="356">
        <v>55</v>
      </c>
      <c r="K349" s="314">
        <v>2.2999999999999998</v>
      </c>
      <c r="L349" s="356">
        <v>53</v>
      </c>
      <c r="M349" s="314">
        <v>2.1225470564677615</v>
      </c>
      <c r="N349" s="356">
        <v>50</v>
      </c>
      <c r="O349" s="314">
        <v>1.9888623707239459</v>
      </c>
      <c r="P349" s="315">
        <v>78</v>
      </c>
      <c r="Q349" s="316">
        <v>3</v>
      </c>
      <c r="R349" s="315">
        <v>71</v>
      </c>
      <c r="S349" s="316">
        <v>2.5641025641025643</v>
      </c>
      <c r="T349" s="315">
        <v>72</v>
      </c>
      <c r="U349" s="316">
        <v>2.3506366307541624</v>
      </c>
      <c r="V349" s="452"/>
      <c r="W349" s="452"/>
      <c r="X349" s="452"/>
      <c r="Y349" s="452"/>
      <c r="Z349" s="452"/>
      <c r="AA349" s="452"/>
      <c r="AB349" s="452"/>
      <c r="AC349" s="452"/>
      <c r="AD349" s="452"/>
    </row>
    <row r="350" spans="1:30" s="2" customFormat="1" ht="20.100000000000001" customHeight="1">
      <c r="A350" s="311"/>
      <c r="B350" s="311"/>
      <c r="C350" s="452"/>
      <c r="D350" s="311" t="s">
        <v>2061</v>
      </c>
      <c r="E350" s="452"/>
      <c r="F350" s="531">
        <v>77</v>
      </c>
      <c r="G350" s="314">
        <v>3.2</v>
      </c>
      <c r="H350" s="356">
        <v>92</v>
      </c>
      <c r="I350" s="314">
        <v>3.7906880922950146</v>
      </c>
      <c r="J350" s="356">
        <v>85</v>
      </c>
      <c r="K350" s="314">
        <v>3.6</v>
      </c>
      <c r="L350" s="356">
        <v>101</v>
      </c>
      <c r="M350" s="314">
        <v>4.0448538245895076</v>
      </c>
      <c r="N350" s="356">
        <v>91</v>
      </c>
      <c r="O350" s="314">
        <v>3.6197295147175814</v>
      </c>
      <c r="P350" s="315">
        <v>108</v>
      </c>
      <c r="Q350" s="316">
        <v>4.1538461538461542</v>
      </c>
      <c r="R350" s="315">
        <v>100</v>
      </c>
      <c r="S350" s="316">
        <v>3.6114120621162873</v>
      </c>
      <c r="T350" s="315">
        <v>138</v>
      </c>
      <c r="U350" s="316">
        <v>4.5053868756121451</v>
      </c>
      <c r="V350" s="452"/>
      <c r="W350" s="452"/>
      <c r="X350" s="452"/>
      <c r="Y350" s="452"/>
      <c r="Z350" s="452"/>
      <c r="AA350" s="452"/>
      <c r="AB350" s="452"/>
      <c r="AC350" s="452"/>
      <c r="AD350" s="452"/>
    </row>
    <row r="351" spans="1:30" s="2" customFormat="1" ht="20.100000000000001" customHeight="1">
      <c r="A351" s="311"/>
      <c r="B351" s="311"/>
      <c r="C351" s="452"/>
      <c r="D351" s="311" t="s">
        <v>2299</v>
      </c>
      <c r="E351" s="452"/>
      <c r="F351" s="531">
        <v>4</v>
      </c>
      <c r="G351" s="314">
        <v>0.2</v>
      </c>
      <c r="H351" s="356">
        <v>2</v>
      </c>
      <c r="I351" s="314">
        <v>8.2406262875978575E-2</v>
      </c>
      <c r="J351" s="356">
        <v>3</v>
      </c>
      <c r="K351" s="314">
        <v>0.1</v>
      </c>
      <c r="L351" s="356">
        <v>2</v>
      </c>
      <c r="M351" s="314">
        <v>8.009611533840609E-2</v>
      </c>
      <c r="N351" s="356">
        <v>1</v>
      </c>
      <c r="O351" s="314"/>
      <c r="P351" s="315">
        <v>6</v>
      </c>
      <c r="Q351" s="316">
        <v>0.23076923076923078</v>
      </c>
      <c r="R351" s="315">
        <v>11</v>
      </c>
      <c r="S351" s="316">
        <v>0.39725532683279163</v>
      </c>
      <c r="T351" s="315">
        <v>22</v>
      </c>
      <c r="U351" s="316">
        <v>0.71825008161932746</v>
      </c>
      <c r="V351" s="452"/>
      <c r="W351" s="452"/>
      <c r="X351" s="452"/>
      <c r="Y351" s="452"/>
      <c r="Z351" s="452"/>
      <c r="AA351" s="452"/>
      <c r="AB351" s="452"/>
      <c r="AC351" s="452"/>
      <c r="AD351" s="452"/>
    </row>
    <row r="352" spans="1:30" s="2" customFormat="1" ht="20.100000000000001" customHeight="1">
      <c r="A352" s="311"/>
      <c r="B352" s="311"/>
      <c r="C352" s="452"/>
      <c r="D352" s="311" t="s">
        <v>2062</v>
      </c>
      <c r="E352" s="452"/>
      <c r="F352" s="531">
        <v>905</v>
      </c>
      <c r="G352" s="314">
        <v>37.1</v>
      </c>
      <c r="H352" s="356">
        <v>933</v>
      </c>
      <c r="I352" s="314">
        <v>38.442521631644006</v>
      </c>
      <c r="J352" s="356">
        <v>959</v>
      </c>
      <c r="K352" s="314">
        <v>40.799999999999997</v>
      </c>
      <c r="L352" s="356">
        <v>1013</v>
      </c>
      <c r="M352" s="314">
        <v>40.568682418902682</v>
      </c>
      <c r="N352" s="356">
        <v>997</v>
      </c>
      <c r="O352" s="314">
        <v>39.657915672235482</v>
      </c>
      <c r="P352" s="315">
        <v>1107</v>
      </c>
      <c r="Q352" s="316">
        <v>42.57692307692308</v>
      </c>
      <c r="R352" s="315">
        <v>1058</v>
      </c>
      <c r="S352" s="316">
        <v>38.208739617190318</v>
      </c>
      <c r="T352" s="315">
        <v>1112</v>
      </c>
      <c r="U352" s="316">
        <v>36.304276852758733</v>
      </c>
      <c r="V352" s="452"/>
      <c r="W352" s="452"/>
      <c r="X352" s="452"/>
      <c r="Y352" s="452"/>
      <c r="Z352" s="452"/>
      <c r="AA352" s="452"/>
      <c r="AB352" s="452"/>
      <c r="AC352" s="452"/>
      <c r="AD352" s="452"/>
    </row>
    <row r="353" spans="1:30" s="2" customFormat="1" ht="20.100000000000001" customHeight="1">
      <c r="A353" s="374" t="s">
        <v>3011</v>
      </c>
      <c r="B353" s="374" t="s">
        <v>1772</v>
      </c>
      <c r="C353" s="358" t="s">
        <v>3012</v>
      </c>
      <c r="D353" s="374"/>
      <c r="E353" s="358"/>
      <c r="F353" s="443">
        <v>4</v>
      </c>
      <c r="G353" s="444">
        <v>100</v>
      </c>
      <c r="H353" s="443">
        <v>2</v>
      </c>
      <c r="I353" s="444">
        <v>100</v>
      </c>
      <c r="J353" s="443">
        <v>13</v>
      </c>
      <c r="K353" s="444">
        <v>5.9</v>
      </c>
      <c r="L353" s="443">
        <v>2</v>
      </c>
      <c r="M353" s="444">
        <v>100</v>
      </c>
      <c r="N353" s="443">
        <v>1</v>
      </c>
      <c r="O353" s="444">
        <v>100</v>
      </c>
      <c r="P353" s="471">
        <v>6</v>
      </c>
      <c r="Q353" s="465">
        <v>100</v>
      </c>
      <c r="R353" s="471">
        <v>11</v>
      </c>
      <c r="S353" s="465">
        <v>100</v>
      </c>
      <c r="T353" s="471">
        <v>22</v>
      </c>
      <c r="U353" s="465">
        <v>100</v>
      </c>
      <c r="V353" s="358" t="s">
        <v>8114</v>
      </c>
      <c r="W353" s="358" t="s">
        <v>8114</v>
      </c>
      <c r="X353" s="358" t="s">
        <v>8114</v>
      </c>
      <c r="Y353" s="358" t="s">
        <v>8114</v>
      </c>
      <c r="Z353" s="358" t="s">
        <v>8114</v>
      </c>
      <c r="AA353" s="358" t="s">
        <v>8114</v>
      </c>
      <c r="AB353" s="358" t="s">
        <v>8114</v>
      </c>
      <c r="AC353" s="358" t="s">
        <v>8114</v>
      </c>
      <c r="AD353" s="358"/>
    </row>
    <row r="354" spans="1:30" s="2" customFormat="1" ht="20.100000000000001" customHeight="1">
      <c r="A354" s="374" t="s">
        <v>3013</v>
      </c>
      <c r="B354" s="374" t="s">
        <v>1773</v>
      </c>
      <c r="C354" s="358" t="s">
        <v>9130</v>
      </c>
      <c r="D354" s="374" t="s">
        <v>2063</v>
      </c>
      <c r="E354" s="358"/>
      <c r="F354" s="443">
        <v>1552</v>
      </c>
      <c r="G354" s="444">
        <v>39</v>
      </c>
      <c r="H354" s="443">
        <v>1597</v>
      </c>
      <c r="I354" s="444">
        <v>39.122978931896128</v>
      </c>
      <c r="J354" s="443">
        <v>1647</v>
      </c>
      <c r="K354" s="444">
        <f>J354/4161*100</f>
        <v>39.581831290555151</v>
      </c>
      <c r="L354" s="443">
        <v>1695</v>
      </c>
      <c r="M354" s="444">
        <v>39.446125203630437</v>
      </c>
      <c r="N354" s="443">
        <v>1708</v>
      </c>
      <c r="O354" s="444">
        <v>38.844666818285198</v>
      </c>
      <c r="P354" s="471">
        <v>1752</v>
      </c>
      <c r="Q354" s="465">
        <v>38.370565045992116</v>
      </c>
      <c r="R354" s="471">
        <v>1734</v>
      </c>
      <c r="S354" s="465">
        <v>37.075048107761383</v>
      </c>
      <c r="T354" s="471">
        <v>1742</v>
      </c>
      <c r="U354" s="465">
        <v>34.210526315789473</v>
      </c>
      <c r="V354" s="358" t="s">
        <v>8114</v>
      </c>
      <c r="W354" s="358" t="s">
        <v>8114</v>
      </c>
      <c r="X354" s="358" t="s">
        <v>8114</v>
      </c>
      <c r="Y354" s="358" t="s">
        <v>8114</v>
      </c>
      <c r="Z354" s="358" t="s">
        <v>8114</v>
      </c>
      <c r="AA354" s="358" t="s">
        <v>8114</v>
      </c>
      <c r="AB354" s="358" t="s">
        <v>8114</v>
      </c>
      <c r="AC354" s="358" t="s">
        <v>8114</v>
      </c>
      <c r="AD354" s="482" t="s">
        <v>9179</v>
      </c>
    </row>
    <row r="355" spans="1:30" s="2" customFormat="1" ht="20.100000000000001" customHeight="1">
      <c r="A355" s="311"/>
      <c r="B355" s="311"/>
      <c r="C355" s="452"/>
      <c r="D355" s="311" t="s">
        <v>2064</v>
      </c>
      <c r="E355" s="452"/>
      <c r="F355" s="531">
        <v>24</v>
      </c>
      <c r="G355" s="314">
        <v>0.6</v>
      </c>
      <c r="H355" s="356">
        <v>27</v>
      </c>
      <c r="I355" s="314">
        <v>0.66144047035766784</v>
      </c>
      <c r="J355" s="356">
        <v>28</v>
      </c>
      <c r="K355" s="314">
        <f t="shared" ref="K355:K366" si="5">J355/4161*100</f>
        <v>0.67291516462388845</v>
      </c>
      <c r="L355" s="356">
        <v>33</v>
      </c>
      <c r="M355" s="314">
        <v>0.76797765883174307</v>
      </c>
      <c r="N355" s="356">
        <v>38</v>
      </c>
      <c r="O355" s="314">
        <v>0.8642256083693427</v>
      </c>
      <c r="P355" s="315">
        <v>50</v>
      </c>
      <c r="Q355" s="316">
        <v>1.0950503723171265</v>
      </c>
      <c r="R355" s="315">
        <v>65</v>
      </c>
      <c r="S355" s="316">
        <v>1.3897797733589907</v>
      </c>
      <c r="T355" s="315"/>
      <c r="U355" s="316"/>
      <c r="V355" s="452"/>
      <c r="W355" s="452"/>
      <c r="X355" s="452"/>
      <c r="Y355" s="452"/>
      <c r="Z355" s="452"/>
      <c r="AA355" s="452"/>
      <c r="AB355" s="452"/>
      <c r="AC355" s="452"/>
      <c r="AD355" s="452"/>
    </row>
    <row r="356" spans="1:30" s="2" customFormat="1" ht="20.100000000000001" customHeight="1">
      <c r="A356" s="311"/>
      <c r="B356" s="311"/>
      <c r="C356" s="452"/>
      <c r="D356" s="311" t="s">
        <v>2065</v>
      </c>
      <c r="E356" s="452"/>
      <c r="F356" s="531">
        <v>262</v>
      </c>
      <c r="G356" s="314">
        <v>6.6</v>
      </c>
      <c r="H356" s="356">
        <v>256</v>
      </c>
      <c r="I356" s="314">
        <v>6.2714355707986282</v>
      </c>
      <c r="J356" s="356">
        <v>269</v>
      </c>
      <c r="K356" s="314">
        <f t="shared" si="5"/>
        <v>6.4647921172795</v>
      </c>
      <c r="L356" s="356">
        <v>282</v>
      </c>
      <c r="M356" s="314">
        <v>6.5627181754712591</v>
      </c>
      <c r="N356" s="356">
        <v>266</v>
      </c>
      <c r="O356" s="314">
        <v>6.0495792585853989</v>
      </c>
      <c r="P356" s="315">
        <v>285</v>
      </c>
      <c r="Q356" s="316">
        <v>6.2417871222076213</v>
      </c>
      <c r="R356" s="315">
        <v>321</v>
      </c>
      <c r="S356" s="316">
        <v>6.8633739576651696</v>
      </c>
      <c r="T356" s="315">
        <v>443</v>
      </c>
      <c r="U356" s="316">
        <v>8.6999214454045557</v>
      </c>
      <c r="V356" s="452"/>
      <c r="W356" s="452"/>
      <c r="X356" s="452"/>
      <c r="Y356" s="452"/>
      <c r="Z356" s="452"/>
      <c r="AA356" s="452"/>
      <c r="AB356" s="452"/>
      <c r="AC356" s="452"/>
      <c r="AD356" s="452"/>
    </row>
    <row r="357" spans="1:30" s="2" customFormat="1" ht="20.100000000000001" customHeight="1">
      <c r="A357" s="311"/>
      <c r="B357" s="311"/>
      <c r="C357" s="452"/>
      <c r="D357" s="311" t="s">
        <v>2066</v>
      </c>
      <c r="E357" s="452"/>
      <c r="F357" s="531">
        <v>569</v>
      </c>
      <c r="G357" s="314">
        <v>14.3</v>
      </c>
      <c r="H357" s="356">
        <v>611</v>
      </c>
      <c r="I357" s="314">
        <v>14.968152866242038</v>
      </c>
      <c r="J357" s="356">
        <v>649</v>
      </c>
      <c r="K357" s="314">
        <f t="shared" si="5"/>
        <v>15.5972122086037</v>
      </c>
      <c r="L357" s="356">
        <v>746</v>
      </c>
      <c r="M357" s="314">
        <v>17.360949499650918</v>
      </c>
      <c r="N357" s="356">
        <v>760</v>
      </c>
      <c r="O357" s="314">
        <v>17.284512167386854</v>
      </c>
      <c r="P357" s="315">
        <v>733</v>
      </c>
      <c r="Q357" s="316">
        <v>16.053438458169076</v>
      </c>
      <c r="R357" s="315">
        <v>780</v>
      </c>
      <c r="S357" s="316">
        <v>16.677357280307891</v>
      </c>
      <c r="T357" s="315">
        <v>1112</v>
      </c>
      <c r="U357" s="316">
        <v>21.838177533385704</v>
      </c>
      <c r="V357" s="452"/>
      <c r="W357" s="452"/>
      <c r="X357" s="452"/>
      <c r="Y357" s="452"/>
      <c r="Z357" s="452"/>
      <c r="AA357" s="452"/>
      <c r="AB357" s="452"/>
      <c r="AC357" s="452"/>
      <c r="AD357" s="452"/>
    </row>
    <row r="358" spans="1:30" s="2" customFormat="1" ht="20.100000000000001" customHeight="1">
      <c r="A358" s="311"/>
      <c r="B358" s="311"/>
      <c r="C358" s="452"/>
      <c r="D358" s="311" t="s">
        <v>2067</v>
      </c>
      <c r="E358" s="452"/>
      <c r="F358" s="531">
        <v>103</v>
      </c>
      <c r="G358" s="314">
        <v>2.6</v>
      </c>
      <c r="H358" s="356">
        <v>87</v>
      </c>
      <c r="I358" s="314">
        <v>2.1313081822635964</v>
      </c>
      <c r="J358" s="356">
        <v>103</v>
      </c>
      <c r="K358" s="314">
        <f t="shared" si="5"/>
        <v>2.4753664984378752</v>
      </c>
      <c r="L358" s="356">
        <v>124</v>
      </c>
      <c r="M358" s="314">
        <v>2.8857342331859437</v>
      </c>
      <c r="N358" s="356">
        <v>116</v>
      </c>
      <c r="O358" s="314">
        <v>2.6381623834432566</v>
      </c>
      <c r="P358" s="315">
        <v>107</v>
      </c>
      <c r="Q358" s="316">
        <v>2.3434077967586511</v>
      </c>
      <c r="R358" s="315">
        <v>95</v>
      </c>
      <c r="S358" s="316">
        <v>2.0312165918323712</v>
      </c>
      <c r="T358" s="315">
        <v>107</v>
      </c>
      <c r="U358" s="316">
        <v>2.1013354281225451</v>
      </c>
      <c r="V358" s="452"/>
      <c r="W358" s="452"/>
      <c r="X358" s="452"/>
      <c r="Y358" s="452"/>
      <c r="Z358" s="452"/>
      <c r="AA358" s="452"/>
      <c r="AB358" s="452"/>
      <c r="AC358" s="452"/>
      <c r="AD358" s="452"/>
    </row>
    <row r="359" spans="1:30" s="2" customFormat="1" ht="20.100000000000001" customHeight="1">
      <c r="A359" s="311"/>
      <c r="B359" s="311"/>
      <c r="C359" s="452"/>
      <c r="D359" s="311" t="s">
        <v>2068</v>
      </c>
      <c r="E359" s="452"/>
      <c r="F359" s="531">
        <v>655</v>
      </c>
      <c r="G359" s="314">
        <v>16.399999999999999</v>
      </c>
      <c r="H359" s="356">
        <v>671</v>
      </c>
      <c r="I359" s="314">
        <v>16.438020578147967</v>
      </c>
      <c r="J359" s="356">
        <v>665</v>
      </c>
      <c r="K359" s="314">
        <f t="shared" si="5"/>
        <v>15.981735159817351</v>
      </c>
      <c r="L359" s="356">
        <v>677</v>
      </c>
      <c r="M359" s="314">
        <v>15.755178031184547</v>
      </c>
      <c r="N359" s="356">
        <v>667</v>
      </c>
      <c r="O359" s="314">
        <v>15.169433704798726</v>
      </c>
      <c r="P359" s="315">
        <v>690</v>
      </c>
      <c r="Q359" s="316">
        <v>15.111695137976348</v>
      </c>
      <c r="R359" s="315">
        <v>680</v>
      </c>
      <c r="S359" s="316">
        <v>14.539234552063288</v>
      </c>
      <c r="T359" s="315">
        <v>823</v>
      </c>
      <c r="U359" s="316">
        <v>16.162608012568736</v>
      </c>
      <c r="V359" s="452"/>
      <c r="W359" s="452"/>
      <c r="X359" s="452"/>
      <c r="Y359" s="452"/>
      <c r="Z359" s="452"/>
      <c r="AA359" s="452"/>
      <c r="AB359" s="452"/>
      <c r="AC359" s="452"/>
      <c r="AD359" s="452"/>
    </row>
    <row r="360" spans="1:30" s="2" customFormat="1" ht="20.100000000000001" customHeight="1">
      <c r="A360" s="311"/>
      <c r="B360" s="311"/>
      <c r="C360" s="452"/>
      <c r="D360" s="311" t="s">
        <v>2069</v>
      </c>
      <c r="E360" s="452"/>
      <c r="F360" s="531">
        <v>11</v>
      </c>
      <c r="G360" s="314">
        <v>0.3</v>
      </c>
      <c r="H360" s="356">
        <v>19</v>
      </c>
      <c r="I360" s="314">
        <v>0.46545810877021065</v>
      </c>
      <c r="J360" s="356">
        <v>23</v>
      </c>
      <c r="K360" s="314">
        <f t="shared" si="5"/>
        <v>0.55275174236962266</v>
      </c>
      <c r="L360" s="356">
        <v>22</v>
      </c>
      <c r="M360" s="314">
        <v>0.51198510588782875</v>
      </c>
      <c r="N360" s="356">
        <v>28</v>
      </c>
      <c r="O360" s="314">
        <v>0.6367978166931999</v>
      </c>
      <c r="P360" s="315">
        <v>24</v>
      </c>
      <c r="Q360" s="316">
        <v>0.52562417871222078</v>
      </c>
      <c r="R360" s="315">
        <v>40</v>
      </c>
      <c r="S360" s="316">
        <v>0.85524909129784055</v>
      </c>
      <c r="T360" s="315">
        <v>39</v>
      </c>
      <c r="U360" s="316">
        <v>0.7659073055773763</v>
      </c>
      <c r="V360" s="452"/>
      <c r="W360" s="452"/>
      <c r="X360" s="452"/>
      <c r="Y360" s="452"/>
      <c r="Z360" s="452"/>
      <c r="AA360" s="452"/>
      <c r="AB360" s="452"/>
      <c r="AC360" s="452"/>
      <c r="AD360" s="452"/>
    </row>
    <row r="361" spans="1:30" s="2" customFormat="1" ht="20.100000000000001" customHeight="1">
      <c r="A361" s="311"/>
      <c r="B361" s="311"/>
      <c r="C361" s="452"/>
      <c r="D361" s="311" t="s">
        <v>2070</v>
      </c>
      <c r="E361" s="452"/>
      <c r="F361" s="531">
        <v>750</v>
      </c>
      <c r="G361" s="314">
        <v>18.8</v>
      </c>
      <c r="H361" s="356">
        <v>740</v>
      </c>
      <c r="I361" s="314">
        <v>18.128368446839783</v>
      </c>
      <c r="J361" s="356">
        <v>704</v>
      </c>
      <c r="K361" s="314">
        <f t="shared" si="5"/>
        <v>16.919009853400624</v>
      </c>
      <c r="L361" s="356">
        <v>635</v>
      </c>
      <c r="M361" s="314">
        <v>14.777751919944148</v>
      </c>
      <c r="N361" s="356">
        <v>733</v>
      </c>
      <c r="O361" s="314">
        <v>16.670457129861269</v>
      </c>
      <c r="P361" s="315">
        <v>811</v>
      </c>
      <c r="Q361" s="316">
        <v>17.761717038983793</v>
      </c>
      <c r="R361" s="315">
        <v>801</v>
      </c>
      <c r="S361" s="316">
        <v>17.126363053239256</v>
      </c>
      <c r="T361" s="315">
        <v>589</v>
      </c>
      <c r="U361" s="316">
        <v>11.567164179104477</v>
      </c>
      <c r="V361" s="452"/>
      <c r="W361" s="452"/>
      <c r="X361" s="452"/>
      <c r="Y361" s="452"/>
      <c r="Z361" s="452"/>
      <c r="AA361" s="452"/>
      <c r="AB361" s="452"/>
      <c r="AC361" s="452"/>
      <c r="AD361" s="452"/>
    </row>
    <row r="362" spans="1:30" s="2" customFormat="1" ht="20.100000000000001" customHeight="1">
      <c r="A362" s="311"/>
      <c r="B362" s="311"/>
      <c r="C362" s="452"/>
      <c r="D362" s="311" t="s">
        <v>2071</v>
      </c>
      <c r="E362" s="452"/>
      <c r="F362" s="531"/>
      <c r="G362" s="314"/>
      <c r="H362" s="356">
        <v>2</v>
      </c>
      <c r="I362" s="314">
        <v>4.8995590396864283E-2</v>
      </c>
      <c r="J362" s="356"/>
      <c r="K362" s="314"/>
      <c r="L362" s="356">
        <v>1</v>
      </c>
      <c r="M362" s="314">
        <v>2.3272050267628578E-2</v>
      </c>
      <c r="N362" s="356">
        <v>1</v>
      </c>
      <c r="O362" s="314"/>
      <c r="P362" s="315"/>
      <c r="Q362" s="316"/>
      <c r="R362" s="315">
        <v>1</v>
      </c>
      <c r="S362" s="316"/>
      <c r="T362" s="315">
        <v>1</v>
      </c>
      <c r="U362" s="316"/>
      <c r="V362" s="452"/>
      <c r="W362" s="452"/>
      <c r="X362" s="452"/>
      <c r="Y362" s="452"/>
      <c r="Z362" s="452"/>
      <c r="AA362" s="452"/>
      <c r="AB362" s="452"/>
      <c r="AC362" s="452"/>
      <c r="AD362" s="452"/>
    </row>
    <row r="363" spans="1:30" s="2" customFormat="1" ht="20.100000000000001" customHeight="1">
      <c r="A363" s="311"/>
      <c r="B363" s="311"/>
      <c r="C363" s="452"/>
      <c r="D363" s="311" t="s">
        <v>9180</v>
      </c>
      <c r="E363" s="452"/>
      <c r="F363" s="531">
        <v>8</v>
      </c>
      <c r="G363" s="314">
        <v>0.2</v>
      </c>
      <c r="H363" s="356">
        <v>15</v>
      </c>
      <c r="I363" s="314">
        <v>0.36746692797648212</v>
      </c>
      <c r="J363" s="356">
        <v>22</v>
      </c>
      <c r="K363" s="314">
        <f t="shared" si="5"/>
        <v>0.5287190579187695</v>
      </c>
      <c r="L363" s="356">
        <v>30</v>
      </c>
      <c r="M363" s="314">
        <v>0.69816150802885735</v>
      </c>
      <c r="N363" s="356">
        <v>34</v>
      </c>
      <c r="O363" s="314">
        <v>0.7732544916988856</v>
      </c>
      <c r="P363" s="315">
        <v>45</v>
      </c>
      <c r="Q363" s="316">
        <v>0.98554533508541398</v>
      </c>
      <c r="R363" s="315">
        <v>62</v>
      </c>
      <c r="S363" s="316">
        <v>1.3256360915116527</v>
      </c>
      <c r="T363" s="315">
        <v>91</v>
      </c>
      <c r="U363" s="316">
        <v>1.7871170463472112</v>
      </c>
      <c r="V363" s="452"/>
      <c r="W363" s="452"/>
      <c r="X363" s="452"/>
      <c r="Y363" s="452"/>
      <c r="Z363" s="452"/>
      <c r="AA363" s="452"/>
      <c r="AB363" s="452"/>
      <c r="AC363" s="452"/>
      <c r="AD363" s="452"/>
    </row>
    <row r="364" spans="1:30" s="2" customFormat="1" ht="20.100000000000001" customHeight="1">
      <c r="A364" s="311"/>
      <c r="B364" s="311"/>
      <c r="C364" s="452"/>
      <c r="D364" s="311" t="s">
        <v>9181</v>
      </c>
      <c r="E364" s="452"/>
      <c r="F364" s="531">
        <v>8</v>
      </c>
      <c r="G364" s="314">
        <v>0.2</v>
      </c>
      <c r="H364" s="356">
        <v>6</v>
      </c>
      <c r="I364" s="314">
        <v>0.14698677119059284</v>
      </c>
      <c r="J364" s="356">
        <v>11</v>
      </c>
      <c r="K364" s="314">
        <f t="shared" si="5"/>
        <v>0.26435952895938475</v>
      </c>
      <c r="L364" s="356">
        <v>13</v>
      </c>
      <c r="M364" s="314">
        <v>0.30253665347917152</v>
      </c>
      <c r="N364" s="356">
        <v>10</v>
      </c>
      <c r="O364" s="314">
        <v>0.22742779167614283</v>
      </c>
      <c r="P364" s="315">
        <v>19</v>
      </c>
      <c r="Q364" s="316">
        <v>0.4161191414805081</v>
      </c>
      <c r="R364" s="315">
        <v>22</v>
      </c>
      <c r="S364" s="316">
        <v>0.47038700021381225</v>
      </c>
      <c r="T364" s="315">
        <v>30</v>
      </c>
      <c r="U364" s="316">
        <v>0.58915946582875101</v>
      </c>
      <c r="V364" s="452"/>
      <c r="W364" s="452"/>
      <c r="X364" s="452"/>
      <c r="Y364" s="452"/>
      <c r="Z364" s="452"/>
      <c r="AA364" s="452"/>
      <c r="AB364" s="452"/>
      <c r="AC364" s="452"/>
      <c r="AD364" s="452"/>
    </row>
    <row r="365" spans="1:30" s="2" customFormat="1" ht="20.100000000000001" customHeight="1">
      <c r="A365" s="311"/>
      <c r="B365" s="311"/>
      <c r="C365" s="452"/>
      <c r="D365" s="311" t="s">
        <v>9182</v>
      </c>
      <c r="E365" s="452"/>
      <c r="F365" s="531">
        <v>24</v>
      </c>
      <c r="G365" s="314">
        <v>0.6</v>
      </c>
      <c r="H365" s="356">
        <v>22</v>
      </c>
      <c r="I365" s="314">
        <v>0.53895149436550716</v>
      </c>
      <c r="J365" s="356">
        <v>19</v>
      </c>
      <c r="K365" s="314">
        <f t="shared" si="5"/>
        <v>0.45662100456621002</v>
      </c>
      <c r="L365" s="356">
        <v>24</v>
      </c>
      <c r="M365" s="314">
        <v>0.5585292064230859</v>
      </c>
      <c r="N365" s="356">
        <v>17</v>
      </c>
      <c r="O365" s="314">
        <v>0.3866272458494428</v>
      </c>
      <c r="P365" s="315">
        <v>18</v>
      </c>
      <c r="Q365" s="316">
        <v>0.39421813403416556</v>
      </c>
      <c r="R365" s="315">
        <v>13</v>
      </c>
      <c r="S365" s="316">
        <v>0.27795595467179818</v>
      </c>
      <c r="T365" s="315">
        <v>30</v>
      </c>
      <c r="U365" s="316">
        <v>0.58915946582875101</v>
      </c>
      <c r="V365" s="452"/>
      <c r="W365" s="452"/>
      <c r="X365" s="452"/>
      <c r="Y365" s="452"/>
      <c r="Z365" s="452"/>
      <c r="AA365" s="452"/>
      <c r="AB365" s="452"/>
      <c r="AC365" s="452"/>
      <c r="AD365" s="452"/>
    </row>
    <row r="366" spans="1:30" s="2" customFormat="1" ht="20.100000000000001" customHeight="1">
      <c r="A366" s="311"/>
      <c r="B366" s="311"/>
      <c r="C366" s="452"/>
      <c r="D366" s="311" t="s">
        <v>9183</v>
      </c>
      <c r="E366" s="452"/>
      <c r="F366" s="531">
        <v>17</v>
      </c>
      <c r="G366" s="314">
        <v>0.4</v>
      </c>
      <c r="H366" s="356">
        <v>29</v>
      </c>
      <c r="I366" s="314">
        <v>0.71043606075453214</v>
      </c>
      <c r="J366" s="356">
        <v>21</v>
      </c>
      <c r="K366" s="314">
        <f t="shared" si="5"/>
        <v>0.50468637346791634</v>
      </c>
      <c r="L366" s="356">
        <v>15</v>
      </c>
      <c r="M366" s="314">
        <v>0.34908075401442867</v>
      </c>
      <c r="N366" s="356">
        <v>19</v>
      </c>
      <c r="O366" s="314">
        <v>0.43211280418467135</v>
      </c>
      <c r="P366" s="315">
        <v>32</v>
      </c>
      <c r="Q366" s="316">
        <v>0.70083223828296104</v>
      </c>
      <c r="R366" s="315">
        <v>63</v>
      </c>
      <c r="S366" s="316">
        <v>1.3470173187940988</v>
      </c>
      <c r="T366" s="315">
        <v>85</v>
      </c>
      <c r="U366" s="316">
        <v>1.6692851531814612</v>
      </c>
      <c r="V366" s="452"/>
      <c r="W366" s="452"/>
      <c r="X366" s="452"/>
      <c r="Y366" s="452"/>
      <c r="Z366" s="452"/>
      <c r="AA366" s="452"/>
      <c r="AB366" s="452"/>
      <c r="AC366" s="452"/>
      <c r="AD366" s="452"/>
    </row>
    <row r="367" spans="1:30" s="2" customFormat="1" ht="20.100000000000001" customHeight="1">
      <c r="A367" s="311"/>
      <c r="B367" s="311"/>
      <c r="C367" s="452"/>
      <c r="D367" s="311" t="s">
        <v>9184</v>
      </c>
      <c r="E367" s="452"/>
      <c r="F367" s="531"/>
      <c r="G367" s="314"/>
      <c r="H367" s="356"/>
      <c r="I367" s="314"/>
      <c r="J367" s="356"/>
      <c r="K367" s="314"/>
      <c r="L367" s="356"/>
      <c r="M367" s="314"/>
      <c r="N367" s="356"/>
      <c r="O367" s="314"/>
      <c r="P367" s="315"/>
      <c r="Q367" s="316"/>
      <c r="R367" s="315"/>
      <c r="S367" s="316"/>
      <c r="T367" s="315"/>
      <c r="U367" s="316"/>
      <c r="V367" s="452"/>
      <c r="W367" s="452"/>
      <c r="X367" s="452"/>
      <c r="Y367" s="452"/>
      <c r="Z367" s="452"/>
      <c r="AA367" s="452"/>
      <c r="AB367" s="452"/>
      <c r="AC367" s="452"/>
      <c r="AD367" s="452"/>
    </row>
    <row r="368" spans="1:30" s="2" customFormat="1" ht="20.100000000000001" customHeight="1">
      <c r="A368" s="374" t="s">
        <v>3014</v>
      </c>
      <c r="B368" s="374" t="s">
        <v>1774</v>
      </c>
      <c r="C368" s="358" t="s">
        <v>3015</v>
      </c>
      <c r="D368" s="374"/>
      <c r="E368" s="358"/>
      <c r="F368" s="443">
        <v>17</v>
      </c>
      <c r="G368" s="444">
        <v>100</v>
      </c>
      <c r="H368" s="443">
        <v>29</v>
      </c>
      <c r="I368" s="444">
        <v>100</v>
      </c>
      <c r="J368" s="443">
        <v>21</v>
      </c>
      <c r="K368" s="444">
        <v>100</v>
      </c>
      <c r="L368" s="443">
        <v>15</v>
      </c>
      <c r="M368" s="444">
        <v>100</v>
      </c>
      <c r="N368" s="443">
        <v>19</v>
      </c>
      <c r="O368" s="444">
        <v>100</v>
      </c>
      <c r="P368" s="471">
        <v>32</v>
      </c>
      <c r="Q368" s="465">
        <v>100</v>
      </c>
      <c r="R368" s="471">
        <v>63</v>
      </c>
      <c r="S368" s="465">
        <v>100</v>
      </c>
      <c r="T368" s="471">
        <v>85</v>
      </c>
      <c r="U368" s="465">
        <v>100</v>
      </c>
      <c r="V368" s="358" t="s">
        <v>8114</v>
      </c>
      <c r="W368" s="358" t="s">
        <v>8114</v>
      </c>
      <c r="X368" s="358" t="s">
        <v>8114</v>
      </c>
      <c r="Y368" s="358" t="s">
        <v>8114</v>
      </c>
      <c r="Z368" s="358" t="s">
        <v>8114</v>
      </c>
      <c r="AA368" s="358" t="s">
        <v>8114</v>
      </c>
      <c r="AB368" s="358" t="s">
        <v>8114</v>
      </c>
      <c r="AC368" s="358" t="s">
        <v>8114</v>
      </c>
      <c r="AD368" s="358"/>
    </row>
    <row r="369" spans="1:30" s="2" customFormat="1" ht="20.100000000000001" customHeight="1">
      <c r="A369" s="374" t="s">
        <v>3016</v>
      </c>
      <c r="B369" s="374" t="s">
        <v>1775</v>
      </c>
      <c r="C369" s="358" t="s">
        <v>9130</v>
      </c>
      <c r="D369" s="374" t="s">
        <v>2063</v>
      </c>
      <c r="E369" s="358"/>
      <c r="F369" s="443">
        <v>27</v>
      </c>
      <c r="G369" s="444">
        <v>0.7</v>
      </c>
      <c r="H369" s="443">
        <v>33</v>
      </c>
      <c r="I369" s="444">
        <v>0.80842724154826062</v>
      </c>
      <c r="J369" s="443">
        <v>29</v>
      </c>
      <c r="K369" s="444">
        <v>0.7</v>
      </c>
      <c r="L369" s="443">
        <v>29</v>
      </c>
      <c r="M369" s="444">
        <v>0.67488945776122877</v>
      </c>
      <c r="N369" s="443">
        <v>30</v>
      </c>
      <c r="O369" s="444">
        <v>0.68228337502842851</v>
      </c>
      <c r="P369" s="471">
        <v>36</v>
      </c>
      <c r="Q369" s="465">
        <v>0.78843626806833111</v>
      </c>
      <c r="R369" s="471">
        <v>73</v>
      </c>
      <c r="S369" s="465">
        <v>1.5608295916185588</v>
      </c>
      <c r="T369" s="471">
        <v>83</v>
      </c>
      <c r="U369" s="465">
        <v>1.6300078554595443</v>
      </c>
      <c r="V369" s="358" t="s">
        <v>8114</v>
      </c>
      <c r="W369" s="358" t="s">
        <v>8114</v>
      </c>
      <c r="X369" s="358" t="s">
        <v>8114</v>
      </c>
      <c r="Y369" s="358" t="s">
        <v>8114</v>
      </c>
      <c r="Z369" s="358" t="s">
        <v>8114</v>
      </c>
      <c r="AA369" s="358" t="s">
        <v>8114</v>
      </c>
      <c r="AB369" s="358" t="s">
        <v>8114</v>
      </c>
      <c r="AC369" s="358" t="s">
        <v>8114</v>
      </c>
      <c r="AD369" s="482" t="s">
        <v>9179</v>
      </c>
    </row>
    <row r="370" spans="1:30" s="2" customFormat="1" ht="20.100000000000001" customHeight="1">
      <c r="A370" s="311"/>
      <c r="B370" s="311"/>
      <c r="C370" s="452"/>
      <c r="D370" s="311" t="s">
        <v>2064</v>
      </c>
      <c r="E370" s="452"/>
      <c r="F370" s="531">
        <v>11</v>
      </c>
      <c r="G370" s="314">
        <v>0.3</v>
      </c>
      <c r="H370" s="356">
        <v>10</v>
      </c>
      <c r="I370" s="314">
        <v>0.2449779519843214</v>
      </c>
      <c r="J370" s="356">
        <v>18</v>
      </c>
      <c r="K370" s="314">
        <v>0.4</v>
      </c>
      <c r="L370" s="356">
        <v>10</v>
      </c>
      <c r="M370" s="314">
        <v>0.23272050267628577</v>
      </c>
      <c r="N370" s="356">
        <v>19</v>
      </c>
      <c r="O370" s="314">
        <v>0.43211280418467135</v>
      </c>
      <c r="P370" s="315">
        <v>19</v>
      </c>
      <c r="Q370" s="316">
        <v>0.4161191414805081</v>
      </c>
      <c r="R370" s="315">
        <v>45</v>
      </c>
      <c r="S370" s="316">
        <v>0.96215522771007056</v>
      </c>
      <c r="T370" s="315"/>
      <c r="U370" s="316"/>
      <c r="V370" s="452"/>
      <c r="W370" s="452"/>
      <c r="X370" s="452"/>
      <c r="Y370" s="452"/>
      <c r="Z370" s="452"/>
      <c r="AA370" s="452"/>
      <c r="AB370" s="452"/>
      <c r="AC370" s="452"/>
      <c r="AD370" s="452"/>
    </row>
    <row r="371" spans="1:30" s="2" customFormat="1" ht="20.100000000000001" customHeight="1">
      <c r="A371" s="311"/>
      <c r="B371" s="311"/>
      <c r="C371" s="452"/>
      <c r="D371" s="311" t="s">
        <v>2065</v>
      </c>
      <c r="E371" s="452"/>
      <c r="F371" s="531">
        <v>523</v>
      </c>
      <c r="G371" s="314">
        <v>13.1</v>
      </c>
      <c r="H371" s="356">
        <v>533</v>
      </c>
      <c r="I371" s="314">
        <v>13.057324840764331</v>
      </c>
      <c r="J371" s="356">
        <v>462</v>
      </c>
      <c r="K371" s="314">
        <v>11.1</v>
      </c>
      <c r="L371" s="356">
        <v>482</v>
      </c>
      <c r="M371" s="314">
        <v>11.217128228996975</v>
      </c>
      <c r="N371" s="356">
        <v>543</v>
      </c>
      <c r="O371" s="314">
        <v>12.349329088014555</v>
      </c>
      <c r="P371" s="315">
        <v>496</v>
      </c>
      <c r="Q371" s="316">
        <v>10.862899693385895</v>
      </c>
      <c r="R371" s="315">
        <v>506</v>
      </c>
      <c r="S371" s="316">
        <v>10.818901004917683</v>
      </c>
      <c r="T371" s="315">
        <v>696</v>
      </c>
      <c r="U371" s="316">
        <v>13.668499607227023</v>
      </c>
      <c r="V371" s="452"/>
      <c r="W371" s="452"/>
      <c r="X371" s="452"/>
      <c r="Y371" s="452"/>
      <c r="Z371" s="452"/>
      <c r="AA371" s="452"/>
      <c r="AB371" s="452"/>
      <c r="AC371" s="452"/>
      <c r="AD371" s="452"/>
    </row>
    <row r="372" spans="1:30" s="2" customFormat="1" ht="20.100000000000001" customHeight="1">
      <c r="A372" s="311"/>
      <c r="B372" s="311"/>
      <c r="C372" s="452"/>
      <c r="D372" s="311" t="s">
        <v>2066</v>
      </c>
      <c r="E372" s="452"/>
      <c r="F372" s="531">
        <v>1068</v>
      </c>
      <c r="G372" s="314">
        <v>26.8</v>
      </c>
      <c r="H372" s="356">
        <v>1132</v>
      </c>
      <c r="I372" s="314">
        <v>27.731504164625182</v>
      </c>
      <c r="J372" s="356">
        <v>1194</v>
      </c>
      <c r="K372" s="314">
        <v>28.7</v>
      </c>
      <c r="L372" s="356">
        <v>1360</v>
      </c>
      <c r="M372" s="314">
        <v>31.649988363974867</v>
      </c>
      <c r="N372" s="356">
        <v>1252</v>
      </c>
      <c r="O372" s="314">
        <v>28.473959517853082</v>
      </c>
      <c r="P372" s="315">
        <v>1218</v>
      </c>
      <c r="Q372" s="316">
        <v>26.675427069645202</v>
      </c>
      <c r="R372" s="315">
        <v>1349</v>
      </c>
      <c r="S372" s="316">
        <v>28.84327560401967</v>
      </c>
      <c r="T372" s="315">
        <v>1427</v>
      </c>
      <c r="U372" s="316">
        <v>28.024351924587588</v>
      </c>
      <c r="V372" s="452"/>
      <c r="W372" s="452"/>
      <c r="X372" s="452"/>
      <c r="Y372" s="452"/>
      <c r="Z372" s="452"/>
      <c r="AA372" s="452"/>
      <c r="AB372" s="452"/>
      <c r="AC372" s="452"/>
      <c r="AD372" s="452"/>
    </row>
    <row r="373" spans="1:30" s="2" customFormat="1" ht="20.100000000000001" customHeight="1">
      <c r="A373" s="311"/>
      <c r="B373" s="311"/>
      <c r="C373" s="452"/>
      <c r="D373" s="311" t="s">
        <v>2067</v>
      </c>
      <c r="E373" s="452"/>
      <c r="F373" s="531">
        <v>277</v>
      </c>
      <c r="G373" s="314">
        <v>7</v>
      </c>
      <c r="H373" s="356">
        <v>335</v>
      </c>
      <c r="I373" s="314">
        <v>8.2067613914747675</v>
      </c>
      <c r="J373" s="356">
        <v>286</v>
      </c>
      <c r="K373" s="314">
        <v>6.9</v>
      </c>
      <c r="L373" s="356">
        <v>383</v>
      </c>
      <c r="M373" s="314">
        <v>8.9131952525017457</v>
      </c>
      <c r="N373" s="356">
        <v>304</v>
      </c>
      <c r="O373" s="314">
        <v>6.9138048669547416</v>
      </c>
      <c r="P373" s="315">
        <v>283</v>
      </c>
      <c r="Q373" s="316">
        <v>6.1979851073149366</v>
      </c>
      <c r="R373" s="315">
        <v>249</v>
      </c>
      <c r="S373" s="316">
        <v>5.323925593329057</v>
      </c>
      <c r="T373" s="315">
        <v>274</v>
      </c>
      <c r="U373" s="316">
        <v>5.3809897879025925</v>
      </c>
      <c r="V373" s="452"/>
      <c r="W373" s="452"/>
      <c r="X373" s="452"/>
      <c r="Y373" s="452"/>
      <c r="Z373" s="452"/>
      <c r="AA373" s="452"/>
      <c r="AB373" s="452"/>
      <c r="AC373" s="452"/>
      <c r="AD373" s="452"/>
    </row>
    <row r="374" spans="1:30" s="2" customFormat="1" ht="20.100000000000001" customHeight="1">
      <c r="A374" s="311"/>
      <c r="B374" s="311"/>
      <c r="C374" s="452"/>
      <c r="D374" s="311" t="s">
        <v>2068</v>
      </c>
      <c r="E374" s="452"/>
      <c r="F374" s="531">
        <v>519</v>
      </c>
      <c r="G374" s="314">
        <v>13</v>
      </c>
      <c r="H374" s="356">
        <v>512</v>
      </c>
      <c r="I374" s="314">
        <v>12.542871141597256</v>
      </c>
      <c r="J374" s="356">
        <v>519</v>
      </c>
      <c r="K374" s="314">
        <v>12.5</v>
      </c>
      <c r="L374" s="356">
        <v>509</v>
      </c>
      <c r="M374" s="314">
        <v>11.845473586222946</v>
      </c>
      <c r="N374" s="356">
        <v>515</v>
      </c>
      <c r="O374" s="314">
        <v>11.712531271321355</v>
      </c>
      <c r="P374" s="315">
        <v>517</v>
      </c>
      <c r="Q374" s="316">
        <v>11.322820849759088</v>
      </c>
      <c r="R374" s="315">
        <v>581</v>
      </c>
      <c r="S374" s="316">
        <v>12.422493051101133</v>
      </c>
      <c r="T374" s="315">
        <v>605</v>
      </c>
      <c r="U374" s="316">
        <v>11.881382560879812</v>
      </c>
      <c r="V374" s="452"/>
      <c r="W374" s="452"/>
      <c r="X374" s="452"/>
      <c r="Y374" s="452"/>
      <c r="Z374" s="452"/>
      <c r="AA374" s="452"/>
      <c r="AB374" s="452"/>
      <c r="AC374" s="452"/>
      <c r="AD374" s="452"/>
    </row>
    <row r="375" spans="1:30" s="2" customFormat="1" ht="20.100000000000001" customHeight="1">
      <c r="A375" s="311"/>
      <c r="B375" s="311"/>
      <c r="C375" s="452"/>
      <c r="D375" s="311" t="s">
        <v>2069</v>
      </c>
      <c r="E375" s="452"/>
      <c r="F375" s="531">
        <v>20</v>
      </c>
      <c r="G375" s="314">
        <v>0.5</v>
      </c>
      <c r="H375" s="356">
        <v>29</v>
      </c>
      <c r="I375" s="314">
        <v>0.71043606075453214</v>
      </c>
      <c r="J375" s="356">
        <v>31</v>
      </c>
      <c r="K375" s="314">
        <v>0.7</v>
      </c>
      <c r="L375" s="356">
        <v>40</v>
      </c>
      <c r="M375" s="314">
        <v>0.93088201070514309</v>
      </c>
      <c r="N375" s="356">
        <v>52</v>
      </c>
      <c r="O375" s="314">
        <v>1.1826245167159426</v>
      </c>
      <c r="P375" s="315">
        <v>56</v>
      </c>
      <c r="Q375" s="316">
        <v>1.2264564169951817</v>
      </c>
      <c r="R375" s="315">
        <v>85</v>
      </c>
      <c r="S375" s="316">
        <v>1.817404319007911</v>
      </c>
      <c r="T375" s="315">
        <v>102</v>
      </c>
      <c r="U375" s="316">
        <v>2.0031421838177534</v>
      </c>
      <c r="V375" s="452"/>
      <c r="W375" s="452"/>
      <c r="X375" s="452"/>
      <c r="Y375" s="452"/>
      <c r="Z375" s="452"/>
      <c r="AA375" s="452"/>
      <c r="AB375" s="452"/>
      <c r="AC375" s="452"/>
      <c r="AD375" s="452"/>
    </row>
    <row r="376" spans="1:30" s="2" customFormat="1" ht="20.100000000000001" customHeight="1">
      <c r="A376" s="311"/>
      <c r="B376" s="311"/>
      <c r="C376" s="452"/>
      <c r="D376" s="311" t="s">
        <v>2070</v>
      </c>
      <c r="E376" s="452"/>
      <c r="F376" s="531">
        <v>1224</v>
      </c>
      <c r="G376" s="314">
        <v>30.7</v>
      </c>
      <c r="H376" s="356">
        <v>1187</v>
      </c>
      <c r="I376" s="314">
        <v>29.07888290053895</v>
      </c>
      <c r="J376" s="356">
        <v>1278</v>
      </c>
      <c r="K376" s="314">
        <v>30.7</v>
      </c>
      <c r="L376" s="356">
        <v>1126</v>
      </c>
      <c r="M376" s="314">
        <v>26.204328601349779</v>
      </c>
      <c r="N376" s="356">
        <v>1282</v>
      </c>
      <c r="O376" s="314">
        <v>29.156242892881512</v>
      </c>
      <c r="P376" s="315">
        <v>1433</v>
      </c>
      <c r="Q376" s="316">
        <v>31.384143670608847</v>
      </c>
      <c r="R376" s="315">
        <v>1108</v>
      </c>
      <c r="S376" s="316">
        <v>23.690399828950181</v>
      </c>
      <c r="T376" s="315">
        <v>1044</v>
      </c>
      <c r="U376" s="316">
        <v>20.502749410840533</v>
      </c>
      <c r="V376" s="452"/>
      <c r="W376" s="452"/>
      <c r="X376" s="452"/>
      <c r="Y376" s="452"/>
      <c r="Z376" s="452"/>
      <c r="AA376" s="452"/>
      <c r="AB376" s="452"/>
      <c r="AC376" s="452"/>
      <c r="AD376" s="452"/>
    </row>
    <row r="377" spans="1:30" s="2" customFormat="1" ht="20.100000000000001" customHeight="1">
      <c r="A377" s="311"/>
      <c r="B377" s="311"/>
      <c r="C377" s="452"/>
      <c r="D377" s="311" t="s">
        <v>2071</v>
      </c>
      <c r="E377" s="452"/>
      <c r="F377" s="531">
        <v>1</v>
      </c>
      <c r="G377" s="314">
        <v>0</v>
      </c>
      <c r="H377" s="356">
        <v>4</v>
      </c>
      <c r="I377" s="314">
        <v>9.7991180793728566E-2</v>
      </c>
      <c r="J377" s="356">
        <v>1</v>
      </c>
      <c r="K377" s="314">
        <v>0.01</v>
      </c>
      <c r="L377" s="356">
        <v>1</v>
      </c>
      <c r="M377" s="314">
        <v>2.3272050267628578E-2</v>
      </c>
      <c r="N377" s="356">
        <v>1</v>
      </c>
      <c r="O377" s="314"/>
      <c r="P377" s="315"/>
      <c r="Q377" s="316"/>
      <c r="R377" s="315">
        <v>1</v>
      </c>
      <c r="S377" s="316"/>
      <c r="T377" s="315">
        <v>1</v>
      </c>
      <c r="U377" s="316"/>
      <c r="V377" s="452"/>
      <c r="W377" s="452"/>
      <c r="X377" s="452"/>
      <c r="Y377" s="452"/>
      <c r="Z377" s="452"/>
      <c r="AA377" s="452"/>
      <c r="AB377" s="452"/>
      <c r="AC377" s="452"/>
      <c r="AD377" s="452"/>
    </row>
    <row r="378" spans="1:30" s="2" customFormat="1" ht="20.100000000000001" customHeight="1">
      <c r="A378" s="311"/>
      <c r="B378" s="311"/>
      <c r="C378" s="452"/>
      <c r="D378" s="311" t="s">
        <v>9180</v>
      </c>
      <c r="E378" s="452"/>
      <c r="F378" s="531">
        <v>2</v>
      </c>
      <c r="G378" s="314">
        <v>0.1</v>
      </c>
      <c r="H378" s="356">
        <v>5</v>
      </c>
      <c r="I378" s="314">
        <v>0.1224889759921607</v>
      </c>
      <c r="J378" s="356">
        <v>5</v>
      </c>
      <c r="K378" s="314">
        <v>0.1</v>
      </c>
      <c r="L378" s="356">
        <v>4</v>
      </c>
      <c r="M378" s="314">
        <v>9.3088201070514312E-2</v>
      </c>
      <c r="N378" s="356">
        <v>6</v>
      </c>
      <c r="O378" s="314">
        <v>0.1364566750056857</v>
      </c>
      <c r="P378" s="315">
        <v>12</v>
      </c>
      <c r="Q378" s="316">
        <v>0.26281208935611039</v>
      </c>
      <c r="R378" s="315">
        <v>9</v>
      </c>
      <c r="S378" s="316">
        <v>0.19243104554201412</v>
      </c>
      <c r="T378" s="315">
        <v>15</v>
      </c>
      <c r="U378" s="316">
        <v>0.2945797329143755</v>
      </c>
      <c r="V378" s="452"/>
      <c r="W378" s="452"/>
      <c r="X378" s="452"/>
      <c r="Y378" s="452"/>
      <c r="Z378" s="452"/>
      <c r="AA378" s="452"/>
      <c r="AB378" s="452"/>
      <c r="AC378" s="452"/>
      <c r="AD378" s="452"/>
    </row>
    <row r="379" spans="1:30" s="2" customFormat="1" ht="20.100000000000001" customHeight="1">
      <c r="A379" s="311"/>
      <c r="B379" s="311"/>
      <c r="C379" s="452"/>
      <c r="D379" s="311" t="s">
        <v>9181</v>
      </c>
      <c r="E379" s="452"/>
      <c r="F379" s="531">
        <v>9</v>
      </c>
      <c r="G379" s="314">
        <v>0.2</v>
      </c>
      <c r="H379" s="356">
        <v>17</v>
      </c>
      <c r="I379" s="314">
        <v>0.41646251837334641</v>
      </c>
      <c r="J379" s="356">
        <v>10</v>
      </c>
      <c r="K379" s="314">
        <v>0.2</v>
      </c>
      <c r="L379" s="356">
        <v>9</v>
      </c>
      <c r="M379" s="314">
        <v>0.2094484524086572</v>
      </c>
      <c r="N379" s="356">
        <v>17</v>
      </c>
      <c r="O379" s="314">
        <v>0.3866272458494428</v>
      </c>
      <c r="P379" s="315">
        <v>19</v>
      </c>
      <c r="Q379" s="316">
        <v>0.4161191414805081</v>
      </c>
      <c r="R379" s="315">
        <v>20</v>
      </c>
      <c r="S379" s="316">
        <v>0.42762454564892027</v>
      </c>
      <c r="T379" s="315">
        <v>37</v>
      </c>
      <c r="U379" s="316">
        <v>0.7266300078554595</v>
      </c>
      <c r="V379" s="452"/>
      <c r="W379" s="452"/>
      <c r="X379" s="452"/>
      <c r="Y379" s="452"/>
      <c r="Z379" s="452"/>
      <c r="AA379" s="452"/>
      <c r="AB379" s="452"/>
      <c r="AC379" s="452"/>
      <c r="AD379" s="452"/>
    </row>
    <row r="380" spans="1:30" s="2" customFormat="1" ht="20.100000000000001" customHeight="1">
      <c r="A380" s="311"/>
      <c r="B380" s="311"/>
      <c r="C380" s="452"/>
      <c r="D380" s="311" t="s">
        <v>9182</v>
      </c>
      <c r="E380" s="452"/>
      <c r="F380" s="531">
        <v>92</v>
      </c>
      <c r="G380" s="314">
        <v>2.2999999999999998</v>
      </c>
      <c r="H380" s="356">
        <v>88</v>
      </c>
      <c r="I380" s="314">
        <v>2.1558059774620286</v>
      </c>
      <c r="J380" s="356">
        <v>105</v>
      </c>
      <c r="K380" s="314">
        <v>2.5</v>
      </c>
      <c r="L380" s="356">
        <v>99</v>
      </c>
      <c r="M380" s="314">
        <v>2.3039329764952292</v>
      </c>
      <c r="N380" s="356">
        <v>72</v>
      </c>
      <c r="O380" s="314">
        <v>1.6374801000682284</v>
      </c>
      <c r="P380" s="315">
        <v>72</v>
      </c>
      <c r="Q380" s="316">
        <v>1.5768725361366622</v>
      </c>
      <c r="R380" s="315">
        <v>70</v>
      </c>
      <c r="S380" s="316">
        <v>1.4966859097712208</v>
      </c>
      <c r="T380" s="315">
        <v>115</v>
      </c>
      <c r="U380" s="316">
        <v>2.2584446190102123</v>
      </c>
      <c r="V380" s="452"/>
      <c r="W380" s="452"/>
      <c r="X380" s="452"/>
      <c r="Y380" s="452"/>
      <c r="Z380" s="452"/>
      <c r="AA380" s="452"/>
      <c r="AB380" s="452"/>
      <c r="AC380" s="452"/>
      <c r="AD380" s="452"/>
    </row>
    <row r="381" spans="1:30" s="2" customFormat="1" ht="20.100000000000001" customHeight="1">
      <c r="A381" s="311"/>
      <c r="B381" s="311"/>
      <c r="C381" s="452"/>
      <c r="D381" s="311" t="s">
        <v>9183</v>
      </c>
      <c r="E381" s="452"/>
      <c r="F381" s="531">
        <v>14</v>
      </c>
      <c r="G381" s="314">
        <v>0.4</v>
      </c>
      <c r="H381" s="356">
        <v>18</v>
      </c>
      <c r="I381" s="314">
        <v>0.44096031357177856</v>
      </c>
      <c r="J381" s="356">
        <v>19</v>
      </c>
      <c r="K381" s="314">
        <v>0.5</v>
      </c>
      <c r="L381" s="356">
        <v>14</v>
      </c>
      <c r="M381" s="314">
        <v>0.3258087037468001</v>
      </c>
      <c r="N381" s="356">
        <v>16</v>
      </c>
      <c r="O381" s="314">
        <v>0.3638844666818285</v>
      </c>
      <c r="P381" s="315">
        <v>16</v>
      </c>
      <c r="Q381" s="316">
        <v>0.35041611914148052</v>
      </c>
      <c r="R381" s="315">
        <v>50</v>
      </c>
      <c r="S381" s="316">
        <v>1.0690613641223006</v>
      </c>
      <c r="T381" s="315">
        <v>80</v>
      </c>
      <c r="U381" s="316">
        <v>1.5710919088766693</v>
      </c>
      <c r="V381" s="452"/>
      <c r="W381" s="452"/>
      <c r="X381" s="452"/>
      <c r="Y381" s="452"/>
      <c r="Z381" s="452"/>
      <c r="AA381" s="452"/>
      <c r="AB381" s="452"/>
      <c r="AC381" s="452"/>
      <c r="AD381" s="452"/>
    </row>
    <row r="382" spans="1:30" s="2" customFormat="1" ht="20.100000000000001" customHeight="1">
      <c r="A382" s="311"/>
      <c r="B382" s="311"/>
      <c r="C382" s="452"/>
      <c r="D382" s="311" t="s">
        <v>9184</v>
      </c>
      <c r="E382" s="452"/>
      <c r="F382" s="531">
        <v>196</v>
      </c>
      <c r="G382" s="314">
        <v>4.9000000000000004</v>
      </c>
      <c r="H382" s="356">
        <v>179</v>
      </c>
      <c r="I382" s="314">
        <v>4.3851053405193534</v>
      </c>
      <c r="J382" s="356">
        <v>204</v>
      </c>
      <c r="K382" s="314">
        <v>4.9000000000000004</v>
      </c>
      <c r="L382" s="356">
        <v>231</v>
      </c>
      <c r="M382" s="314">
        <v>5.3758436118222015</v>
      </c>
      <c r="N382" s="356">
        <v>288</v>
      </c>
      <c r="O382" s="314">
        <v>6.5499204002729137</v>
      </c>
      <c r="P382" s="315">
        <v>389</v>
      </c>
      <c r="Q382" s="316">
        <v>8.5194918966272457</v>
      </c>
      <c r="R382" s="315">
        <v>531</v>
      </c>
      <c r="S382" s="316">
        <v>11.353431686978833</v>
      </c>
      <c r="T382" s="315">
        <v>613</v>
      </c>
      <c r="U382" s="316">
        <v>12.038491751767479</v>
      </c>
      <c r="V382" s="452"/>
      <c r="W382" s="452"/>
      <c r="X382" s="452"/>
      <c r="Y382" s="452"/>
      <c r="Z382" s="452"/>
      <c r="AA382" s="452"/>
      <c r="AB382" s="452"/>
      <c r="AC382" s="452"/>
      <c r="AD382" s="452"/>
    </row>
    <row r="383" spans="1:30" s="2" customFormat="1" ht="20.100000000000001" customHeight="1">
      <c r="A383" s="374" t="s">
        <v>3017</v>
      </c>
      <c r="B383" s="374" t="s">
        <v>1776</v>
      </c>
      <c r="C383" s="358" t="s">
        <v>3018</v>
      </c>
      <c r="D383" s="374"/>
      <c r="E383" s="358"/>
      <c r="F383" s="443">
        <v>14</v>
      </c>
      <c r="G383" s="444">
        <v>100</v>
      </c>
      <c r="H383" s="443">
        <v>18</v>
      </c>
      <c r="I383" s="444">
        <v>100</v>
      </c>
      <c r="J383" s="443">
        <v>19</v>
      </c>
      <c r="K383" s="444">
        <v>100</v>
      </c>
      <c r="L383" s="443">
        <v>14</v>
      </c>
      <c r="M383" s="444">
        <v>100</v>
      </c>
      <c r="N383" s="443">
        <v>16</v>
      </c>
      <c r="O383" s="444">
        <v>100</v>
      </c>
      <c r="P383" s="471">
        <v>16</v>
      </c>
      <c r="Q383" s="465">
        <v>100</v>
      </c>
      <c r="R383" s="471">
        <v>50</v>
      </c>
      <c r="S383" s="465">
        <v>100</v>
      </c>
      <c r="T383" s="471">
        <v>80</v>
      </c>
      <c r="U383" s="465">
        <v>100</v>
      </c>
      <c r="V383" s="358" t="s">
        <v>8114</v>
      </c>
      <c r="W383" s="358" t="s">
        <v>8114</v>
      </c>
      <c r="X383" s="358" t="s">
        <v>8114</v>
      </c>
      <c r="Y383" s="358" t="s">
        <v>8114</v>
      </c>
      <c r="Z383" s="358" t="s">
        <v>8114</v>
      </c>
      <c r="AA383" s="358" t="s">
        <v>8114</v>
      </c>
      <c r="AB383" s="358" t="s">
        <v>8114</v>
      </c>
      <c r="AC383" s="358" t="s">
        <v>8114</v>
      </c>
      <c r="AD383" s="358"/>
    </row>
    <row r="384" spans="1:30" s="2" customFormat="1" ht="20.100000000000001" customHeight="1">
      <c r="A384" s="374" t="s">
        <v>3019</v>
      </c>
      <c r="B384" s="374" t="s">
        <v>1777</v>
      </c>
      <c r="C384" s="358" t="s">
        <v>9130</v>
      </c>
      <c r="D384" s="374" t="s">
        <v>2063</v>
      </c>
      <c r="E384" s="358"/>
      <c r="F384" s="443">
        <v>16</v>
      </c>
      <c r="G384" s="444">
        <v>0.4</v>
      </c>
      <c r="H384" s="443">
        <v>12</v>
      </c>
      <c r="I384" s="444">
        <v>0.30745580322828592</v>
      </c>
      <c r="J384" s="443">
        <v>21</v>
      </c>
      <c r="K384" s="444">
        <f>J384/3957*100</f>
        <v>0.53070507960576196</v>
      </c>
      <c r="L384" s="443">
        <v>22</v>
      </c>
      <c r="M384" s="444">
        <v>0.54107230693556319</v>
      </c>
      <c r="N384" s="443">
        <v>35</v>
      </c>
      <c r="O384" s="444">
        <v>0.85178875638841567</v>
      </c>
      <c r="P384" s="471">
        <v>30</v>
      </c>
      <c r="Q384" s="465">
        <v>0.71821881733301407</v>
      </c>
      <c r="R384" s="471">
        <v>47</v>
      </c>
      <c r="S384" s="465">
        <v>1.1336227689339122</v>
      </c>
      <c r="T384" s="471">
        <v>127</v>
      </c>
      <c r="U384" s="465">
        <v>2.8354543424871621</v>
      </c>
      <c r="V384" s="358" t="s">
        <v>8114</v>
      </c>
      <c r="W384" s="358" t="s">
        <v>8114</v>
      </c>
      <c r="X384" s="358" t="s">
        <v>8114</v>
      </c>
      <c r="Y384" s="358" t="s">
        <v>8114</v>
      </c>
      <c r="Z384" s="358" t="s">
        <v>8114</v>
      </c>
      <c r="AA384" s="358" t="s">
        <v>8114</v>
      </c>
      <c r="AB384" s="358" t="s">
        <v>8114</v>
      </c>
      <c r="AC384" s="358" t="s">
        <v>8114</v>
      </c>
      <c r="AD384" s="482" t="s">
        <v>9179</v>
      </c>
    </row>
    <row r="385" spans="1:30" s="2" customFormat="1" ht="20.100000000000001" customHeight="1">
      <c r="A385" s="311"/>
      <c r="B385" s="311"/>
      <c r="C385" s="452"/>
      <c r="D385" s="311" t="s">
        <v>2064</v>
      </c>
      <c r="E385" s="452"/>
      <c r="F385" s="531">
        <v>10</v>
      </c>
      <c r="G385" s="314">
        <v>0.3</v>
      </c>
      <c r="H385" s="356">
        <v>13</v>
      </c>
      <c r="I385" s="314">
        <v>0.33307712016397645</v>
      </c>
      <c r="J385" s="356">
        <v>9</v>
      </c>
      <c r="K385" s="314">
        <f t="shared" ref="K385:K397" si="6">J385/3957*100</f>
        <v>0.22744503411675512</v>
      </c>
      <c r="L385" s="356">
        <v>11</v>
      </c>
      <c r="M385" s="314">
        <v>0.27053615346778159</v>
      </c>
      <c r="N385" s="356">
        <v>13</v>
      </c>
      <c r="O385" s="314">
        <v>0.31637868094426869</v>
      </c>
      <c r="P385" s="315">
        <v>23</v>
      </c>
      <c r="Q385" s="316">
        <v>0.55063442662197748</v>
      </c>
      <c r="R385" s="315">
        <v>24</v>
      </c>
      <c r="S385" s="316">
        <v>0.57887120115774238</v>
      </c>
      <c r="T385" s="315"/>
      <c r="U385" s="316"/>
      <c r="V385" s="452"/>
      <c r="W385" s="452"/>
      <c r="X385" s="452"/>
      <c r="Y385" s="452"/>
      <c r="Z385" s="452"/>
      <c r="AA385" s="452"/>
      <c r="AB385" s="452"/>
      <c r="AC385" s="452"/>
      <c r="AD385" s="452"/>
    </row>
    <row r="386" spans="1:30" s="2" customFormat="1" ht="20.100000000000001" customHeight="1">
      <c r="A386" s="311"/>
      <c r="B386" s="311"/>
      <c r="C386" s="452"/>
      <c r="D386" s="311" t="s">
        <v>2065</v>
      </c>
      <c r="E386" s="452"/>
      <c r="F386" s="531">
        <v>382</v>
      </c>
      <c r="G386" s="314">
        <v>10.1</v>
      </c>
      <c r="H386" s="356">
        <v>410</v>
      </c>
      <c r="I386" s="314">
        <v>10.504739943633103</v>
      </c>
      <c r="J386" s="356">
        <v>413</v>
      </c>
      <c r="K386" s="314">
        <f t="shared" si="6"/>
        <v>10.437199898913319</v>
      </c>
      <c r="L386" s="356">
        <v>425</v>
      </c>
      <c r="M386" s="314">
        <v>10.45253320216429</v>
      </c>
      <c r="N386" s="356">
        <v>417</v>
      </c>
      <c r="O386" s="314">
        <v>10.148454611827695</v>
      </c>
      <c r="P386" s="315">
        <v>364</v>
      </c>
      <c r="Q386" s="316">
        <v>8.7143883169739045</v>
      </c>
      <c r="R386" s="315">
        <v>370</v>
      </c>
      <c r="S386" s="316">
        <v>8.9242643511818613</v>
      </c>
      <c r="T386" s="315">
        <v>387</v>
      </c>
      <c r="U386" s="316">
        <v>8.6403215003348954</v>
      </c>
      <c r="V386" s="452"/>
      <c r="W386" s="452"/>
      <c r="X386" s="452"/>
      <c r="Y386" s="452"/>
      <c r="Z386" s="452"/>
      <c r="AA386" s="452"/>
      <c r="AB386" s="452"/>
      <c r="AC386" s="452"/>
      <c r="AD386" s="452"/>
    </row>
    <row r="387" spans="1:30" s="2" customFormat="1" ht="20.100000000000001" customHeight="1">
      <c r="A387" s="311"/>
      <c r="B387" s="311"/>
      <c r="C387" s="452"/>
      <c r="D387" s="311" t="s">
        <v>2066</v>
      </c>
      <c r="E387" s="452"/>
      <c r="F387" s="531">
        <v>821</v>
      </c>
      <c r="G387" s="314">
        <v>21.7</v>
      </c>
      <c r="H387" s="356">
        <v>722</v>
      </c>
      <c r="I387" s="314">
        <v>18.498590827568538</v>
      </c>
      <c r="J387" s="356">
        <v>781</v>
      </c>
      <c r="K387" s="314">
        <f t="shared" si="6"/>
        <v>19.737174627242858</v>
      </c>
      <c r="L387" s="356">
        <v>838</v>
      </c>
      <c r="M387" s="314">
        <v>20.609936055090998</v>
      </c>
      <c r="N387" s="356">
        <v>835</v>
      </c>
      <c r="O387" s="314">
        <v>20.321246045266488</v>
      </c>
      <c r="P387" s="315">
        <v>857</v>
      </c>
      <c r="Q387" s="316">
        <v>20.517117548479771</v>
      </c>
      <c r="R387" s="315">
        <v>799</v>
      </c>
      <c r="S387" s="316">
        <v>19.271587071876507</v>
      </c>
      <c r="T387" s="315">
        <v>858</v>
      </c>
      <c r="U387" s="316">
        <v>19.156061620897521</v>
      </c>
      <c r="V387" s="452"/>
      <c r="W387" s="452"/>
      <c r="X387" s="452"/>
      <c r="Y387" s="452"/>
      <c r="Z387" s="452"/>
      <c r="AA387" s="452"/>
      <c r="AB387" s="452"/>
      <c r="AC387" s="452"/>
      <c r="AD387" s="452"/>
    </row>
    <row r="388" spans="1:30" s="2" customFormat="1" ht="20.100000000000001" customHeight="1">
      <c r="A388" s="311"/>
      <c r="B388" s="311"/>
      <c r="C388" s="452"/>
      <c r="D388" s="311" t="s">
        <v>2067</v>
      </c>
      <c r="E388" s="452"/>
      <c r="F388" s="531">
        <v>280</v>
      </c>
      <c r="G388" s="314">
        <v>7.4</v>
      </c>
      <c r="H388" s="356">
        <v>303</v>
      </c>
      <c r="I388" s="314">
        <v>7.7632590315142203</v>
      </c>
      <c r="J388" s="356">
        <v>271</v>
      </c>
      <c r="K388" s="314">
        <f t="shared" si="6"/>
        <v>6.8486226939600714</v>
      </c>
      <c r="L388" s="356">
        <v>322</v>
      </c>
      <c r="M388" s="314">
        <v>7.9193310378750619</v>
      </c>
      <c r="N388" s="356">
        <v>277</v>
      </c>
      <c r="O388" s="314">
        <v>6.7412995862740326</v>
      </c>
      <c r="P388" s="315">
        <v>231</v>
      </c>
      <c r="Q388" s="316">
        <v>5.5302848934642084</v>
      </c>
      <c r="R388" s="315">
        <v>225</v>
      </c>
      <c r="S388" s="316">
        <v>5.4269175108538352</v>
      </c>
      <c r="T388" s="315">
        <v>303</v>
      </c>
      <c r="U388" s="316">
        <v>6.7649028801071669</v>
      </c>
      <c r="V388" s="452"/>
      <c r="W388" s="452"/>
      <c r="X388" s="452"/>
      <c r="Y388" s="452"/>
      <c r="Z388" s="452"/>
      <c r="AA388" s="452"/>
      <c r="AB388" s="452"/>
      <c r="AC388" s="452"/>
      <c r="AD388" s="452"/>
    </row>
    <row r="389" spans="1:30" s="2" customFormat="1" ht="20.100000000000001" customHeight="1">
      <c r="A389" s="311"/>
      <c r="B389" s="311"/>
      <c r="C389" s="452"/>
      <c r="D389" s="311" t="s">
        <v>2068</v>
      </c>
      <c r="E389" s="452"/>
      <c r="F389" s="531">
        <v>198</v>
      </c>
      <c r="G389" s="314">
        <v>5.2</v>
      </c>
      <c r="H389" s="356">
        <v>247</v>
      </c>
      <c r="I389" s="314">
        <v>6.3284652831155519</v>
      </c>
      <c r="J389" s="356">
        <v>212</v>
      </c>
      <c r="K389" s="314">
        <f t="shared" si="6"/>
        <v>5.3575941369724536</v>
      </c>
      <c r="L389" s="356">
        <v>231</v>
      </c>
      <c r="M389" s="314">
        <v>5.6812592228234138</v>
      </c>
      <c r="N389" s="356">
        <v>227</v>
      </c>
      <c r="O389" s="314">
        <v>5.5244585057191529</v>
      </c>
      <c r="P389" s="315">
        <v>258</v>
      </c>
      <c r="Q389" s="316">
        <v>6.1766818290639218</v>
      </c>
      <c r="R389" s="315">
        <v>246</v>
      </c>
      <c r="S389" s="316">
        <v>5.9334298118668594</v>
      </c>
      <c r="T389" s="315">
        <v>243</v>
      </c>
      <c r="U389" s="316">
        <v>5.4253181513730739</v>
      </c>
      <c r="V389" s="452"/>
      <c r="W389" s="452"/>
      <c r="X389" s="452"/>
      <c r="Y389" s="452"/>
      <c r="Z389" s="452"/>
      <c r="AA389" s="452"/>
      <c r="AB389" s="452"/>
      <c r="AC389" s="452"/>
      <c r="AD389" s="452"/>
    </row>
    <row r="390" spans="1:30" s="2" customFormat="1" ht="20.100000000000001" customHeight="1">
      <c r="A390" s="311"/>
      <c r="B390" s="311"/>
      <c r="C390" s="452"/>
      <c r="D390" s="311" t="s">
        <v>2069</v>
      </c>
      <c r="E390" s="452"/>
      <c r="F390" s="531">
        <v>16</v>
      </c>
      <c r="G390" s="314">
        <v>0.4</v>
      </c>
      <c r="H390" s="356">
        <v>15</v>
      </c>
      <c r="I390" s="314">
        <v>0.3843197540353574</v>
      </c>
      <c r="J390" s="356">
        <v>16</v>
      </c>
      <c r="K390" s="314">
        <f t="shared" si="6"/>
        <v>0.40434672731867571</v>
      </c>
      <c r="L390" s="356">
        <v>22</v>
      </c>
      <c r="M390" s="314">
        <v>0.54107230693556319</v>
      </c>
      <c r="N390" s="356">
        <v>20</v>
      </c>
      <c r="O390" s="314">
        <v>0.48673643222195179</v>
      </c>
      <c r="P390" s="315">
        <v>34</v>
      </c>
      <c r="Q390" s="316">
        <v>0.81398132631074938</v>
      </c>
      <c r="R390" s="315">
        <v>37</v>
      </c>
      <c r="S390" s="316">
        <v>0.8924264351181862</v>
      </c>
      <c r="T390" s="315">
        <v>43</v>
      </c>
      <c r="U390" s="316">
        <v>0.9600357222594329</v>
      </c>
      <c r="V390" s="452"/>
      <c r="W390" s="452"/>
      <c r="X390" s="452"/>
      <c r="Y390" s="452"/>
      <c r="Z390" s="452"/>
      <c r="AA390" s="452"/>
      <c r="AB390" s="452"/>
      <c r="AC390" s="452"/>
      <c r="AD390" s="452"/>
    </row>
    <row r="391" spans="1:30" s="2" customFormat="1" ht="20.100000000000001" customHeight="1">
      <c r="A391" s="311"/>
      <c r="B391" s="311"/>
      <c r="C391" s="452"/>
      <c r="D391" s="311" t="s">
        <v>2070</v>
      </c>
      <c r="E391" s="452"/>
      <c r="F391" s="531">
        <v>1004</v>
      </c>
      <c r="G391" s="314">
        <v>26.5</v>
      </c>
      <c r="H391" s="356">
        <v>1139</v>
      </c>
      <c r="I391" s="314">
        <v>29.182679989751474</v>
      </c>
      <c r="J391" s="356">
        <v>1088</v>
      </c>
      <c r="K391" s="314">
        <f t="shared" si="6"/>
        <v>27.495577457669953</v>
      </c>
      <c r="L391" s="356">
        <v>1095</v>
      </c>
      <c r="M391" s="314">
        <v>26.930644367929169</v>
      </c>
      <c r="N391" s="356">
        <v>1024</v>
      </c>
      <c r="O391" s="314">
        <v>24.920905329763933</v>
      </c>
      <c r="P391" s="315">
        <v>1039</v>
      </c>
      <c r="Q391" s="316">
        <v>24.874311706966722</v>
      </c>
      <c r="R391" s="315">
        <v>878</v>
      </c>
      <c r="S391" s="316">
        <v>21.177038109020742</v>
      </c>
      <c r="T391" s="315">
        <v>783</v>
      </c>
      <c r="U391" s="316">
        <v>17.481580709979905</v>
      </c>
      <c r="V391" s="452"/>
      <c r="W391" s="452"/>
      <c r="X391" s="452"/>
      <c r="Y391" s="452"/>
      <c r="Z391" s="452"/>
      <c r="AA391" s="452"/>
      <c r="AB391" s="452"/>
      <c r="AC391" s="452"/>
      <c r="AD391" s="452"/>
    </row>
    <row r="392" spans="1:30" s="2" customFormat="1" ht="20.100000000000001" customHeight="1">
      <c r="A392" s="311"/>
      <c r="B392" s="311"/>
      <c r="C392" s="452"/>
      <c r="D392" s="311" t="s">
        <v>2071</v>
      </c>
      <c r="E392" s="452"/>
      <c r="F392" s="531">
        <v>1</v>
      </c>
      <c r="G392" s="314">
        <v>0</v>
      </c>
      <c r="H392" s="356">
        <v>2</v>
      </c>
      <c r="I392" s="314">
        <v>5.1242633871380991E-2</v>
      </c>
      <c r="J392" s="356">
        <v>1</v>
      </c>
      <c r="K392" s="314">
        <f t="shared" si="6"/>
        <v>2.5271670457417232E-2</v>
      </c>
      <c r="L392" s="356"/>
      <c r="M392" s="314"/>
      <c r="N392" s="356">
        <v>3</v>
      </c>
      <c r="O392" s="314">
        <v>7.3010464833292765E-2</v>
      </c>
      <c r="P392" s="315"/>
      <c r="Q392" s="316"/>
      <c r="R392" s="315">
        <v>1</v>
      </c>
      <c r="S392" s="316"/>
      <c r="T392" s="315">
        <v>2</v>
      </c>
      <c r="U392" s="316"/>
      <c r="V392" s="452"/>
      <c r="W392" s="452"/>
      <c r="X392" s="452"/>
      <c r="Y392" s="452"/>
      <c r="Z392" s="452"/>
      <c r="AA392" s="452"/>
      <c r="AB392" s="452"/>
      <c r="AC392" s="452"/>
      <c r="AD392" s="452"/>
    </row>
    <row r="393" spans="1:30" s="2" customFormat="1" ht="20.100000000000001" customHeight="1">
      <c r="A393" s="311"/>
      <c r="B393" s="311"/>
      <c r="C393" s="452"/>
      <c r="D393" s="311" t="s">
        <v>9180</v>
      </c>
      <c r="E393" s="452"/>
      <c r="F393" s="531">
        <v>2</v>
      </c>
      <c r="G393" s="314">
        <v>0.1</v>
      </c>
      <c r="H393" s="356">
        <v>3</v>
      </c>
      <c r="I393" s="314">
        <v>7.6863950807071479E-2</v>
      </c>
      <c r="J393" s="356">
        <v>3</v>
      </c>
      <c r="K393" s="314">
        <f t="shared" si="6"/>
        <v>7.5815011372251703E-2</v>
      </c>
      <c r="L393" s="356">
        <v>2</v>
      </c>
      <c r="M393" s="314">
        <v>4.9188391539596657E-2</v>
      </c>
      <c r="N393" s="356">
        <v>1</v>
      </c>
      <c r="O393" s="314"/>
      <c r="P393" s="315">
        <v>3</v>
      </c>
      <c r="Q393" s="316">
        <v>7.182188173330141E-2</v>
      </c>
      <c r="R393" s="315">
        <v>2</v>
      </c>
      <c r="S393" s="316"/>
      <c r="T393" s="315">
        <v>8</v>
      </c>
      <c r="U393" s="316">
        <v>0.17861129716454566</v>
      </c>
      <c r="V393" s="452"/>
      <c r="W393" s="452"/>
      <c r="X393" s="452"/>
      <c r="Y393" s="452"/>
      <c r="Z393" s="452"/>
      <c r="AA393" s="452"/>
      <c r="AB393" s="452"/>
      <c r="AC393" s="452"/>
      <c r="AD393" s="452"/>
    </row>
    <row r="394" spans="1:30" s="2" customFormat="1" ht="20.100000000000001" customHeight="1">
      <c r="A394" s="311"/>
      <c r="B394" s="311"/>
      <c r="C394" s="452"/>
      <c r="D394" s="311" t="s">
        <v>9181</v>
      </c>
      <c r="E394" s="452"/>
      <c r="F394" s="531">
        <v>11</v>
      </c>
      <c r="G394" s="314">
        <v>0.3</v>
      </c>
      <c r="H394" s="356">
        <v>8</v>
      </c>
      <c r="I394" s="314">
        <v>0.20497053548552396</v>
      </c>
      <c r="J394" s="356">
        <v>10</v>
      </c>
      <c r="K394" s="314">
        <f t="shared" si="6"/>
        <v>0.25271670457417239</v>
      </c>
      <c r="L394" s="356">
        <v>12</v>
      </c>
      <c r="M394" s="314">
        <v>0.29513034923757991</v>
      </c>
      <c r="N394" s="356">
        <v>10</v>
      </c>
      <c r="O394" s="314">
        <v>0.24336821611097589</v>
      </c>
      <c r="P394" s="315">
        <v>16</v>
      </c>
      <c r="Q394" s="316">
        <v>0.38305003591094089</v>
      </c>
      <c r="R394" s="315">
        <v>12</v>
      </c>
      <c r="S394" s="316">
        <v>0.28943560057887119</v>
      </c>
      <c r="T394" s="315">
        <v>22</v>
      </c>
      <c r="U394" s="316">
        <v>0.49118106720250054</v>
      </c>
      <c r="V394" s="452"/>
      <c r="W394" s="452"/>
      <c r="X394" s="452"/>
      <c r="Y394" s="452"/>
      <c r="Z394" s="452"/>
      <c r="AA394" s="452"/>
      <c r="AB394" s="452"/>
      <c r="AC394" s="452"/>
      <c r="AD394" s="452"/>
    </row>
    <row r="395" spans="1:30" s="2" customFormat="1" ht="20.100000000000001" customHeight="1">
      <c r="A395" s="311"/>
      <c r="B395" s="311"/>
      <c r="C395" s="452"/>
      <c r="D395" s="311" t="s">
        <v>9182</v>
      </c>
      <c r="E395" s="452"/>
      <c r="F395" s="531">
        <v>106</v>
      </c>
      <c r="G395" s="314">
        <v>2.8</v>
      </c>
      <c r="H395" s="356">
        <v>121</v>
      </c>
      <c r="I395" s="314">
        <v>3.1001793492185499</v>
      </c>
      <c r="J395" s="356">
        <v>123</v>
      </c>
      <c r="K395" s="314">
        <f t="shared" si="6"/>
        <v>3.1084154662623198</v>
      </c>
      <c r="L395" s="356">
        <v>155</v>
      </c>
      <c r="M395" s="314">
        <v>3.8121003443187407</v>
      </c>
      <c r="N395" s="356">
        <v>123</v>
      </c>
      <c r="O395" s="314">
        <v>2.9934290581650038</v>
      </c>
      <c r="P395" s="315">
        <v>130</v>
      </c>
      <c r="Q395" s="316">
        <v>3.1122815417763947</v>
      </c>
      <c r="R395" s="315">
        <v>135</v>
      </c>
      <c r="S395" s="316">
        <v>3.2561505065123009</v>
      </c>
      <c r="T395" s="315">
        <v>195</v>
      </c>
      <c r="U395" s="316">
        <v>4.3536503683858001</v>
      </c>
      <c r="V395" s="452"/>
      <c r="W395" s="452"/>
      <c r="X395" s="452"/>
      <c r="Y395" s="452"/>
      <c r="Z395" s="452"/>
      <c r="AA395" s="452"/>
      <c r="AB395" s="452"/>
      <c r="AC395" s="452"/>
      <c r="AD395" s="452"/>
    </row>
    <row r="396" spans="1:30" s="2" customFormat="1" ht="20.100000000000001" customHeight="1">
      <c r="A396" s="311"/>
      <c r="B396" s="311"/>
      <c r="C396" s="452"/>
      <c r="D396" s="311" t="s">
        <v>9183</v>
      </c>
      <c r="E396" s="452"/>
      <c r="F396" s="531">
        <v>14</v>
      </c>
      <c r="G396" s="314">
        <v>0.4</v>
      </c>
      <c r="H396" s="356">
        <v>9</v>
      </c>
      <c r="I396" s="314">
        <v>0.23059185242121444</v>
      </c>
      <c r="J396" s="356">
        <v>2</v>
      </c>
      <c r="K396" s="314">
        <f t="shared" si="6"/>
        <v>5.0543340914834464E-2</v>
      </c>
      <c r="L396" s="356">
        <v>12</v>
      </c>
      <c r="M396" s="314">
        <v>0.31972454500737824</v>
      </c>
      <c r="N396" s="356">
        <v>13</v>
      </c>
      <c r="O396" s="314">
        <v>0.31637868094426869</v>
      </c>
      <c r="P396" s="315">
        <v>13</v>
      </c>
      <c r="Q396" s="316">
        <v>0.31122815417763944</v>
      </c>
      <c r="R396" s="315">
        <v>17</v>
      </c>
      <c r="S396" s="316">
        <v>0.4100337674867342</v>
      </c>
      <c r="T396" s="315">
        <v>49</v>
      </c>
      <c r="U396" s="316">
        <v>1.0939941951328422</v>
      </c>
      <c r="V396" s="452"/>
      <c r="W396" s="452"/>
      <c r="X396" s="452"/>
      <c r="Y396" s="452"/>
      <c r="Z396" s="452"/>
      <c r="AA396" s="452"/>
      <c r="AB396" s="452"/>
      <c r="AC396" s="452"/>
      <c r="AD396" s="452"/>
    </row>
    <row r="397" spans="1:30" s="2" customFormat="1" ht="20.100000000000001" customHeight="1">
      <c r="A397" s="311"/>
      <c r="B397" s="311"/>
      <c r="C397" s="452"/>
      <c r="D397" s="311" t="s">
        <v>9184</v>
      </c>
      <c r="E397" s="452"/>
      <c r="F397" s="531">
        <v>926</v>
      </c>
      <c r="G397" s="314">
        <v>24.5</v>
      </c>
      <c r="H397" s="356">
        <v>899</v>
      </c>
      <c r="I397" s="314">
        <v>23.033563925185753</v>
      </c>
      <c r="J397" s="356">
        <v>1007</v>
      </c>
      <c r="K397" s="314">
        <f t="shared" si="6"/>
        <v>25.44857215061916</v>
      </c>
      <c r="L397" s="356">
        <v>919</v>
      </c>
      <c r="M397" s="314">
        <v>22.577471716674864</v>
      </c>
      <c r="N397" s="356">
        <v>1111</v>
      </c>
      <c r="O397" s="314">
        <v>27.038208809929422</v>
      </c>
      <c r="P397" s="315">
        <v>1179</v>
      </c>
      <c r="Q397" s="316">
        <v>28.225999521187454</v>
      </c>
      <c r="R397" s="315">
        <v>1353</v>
      </c>
      <c r="S397" s="316">
        <v>32.633863965267729</v>
      </c>
      <c r="T397" s="315">
        <v>1459</v>
      </c>
      <c r="U397" s="316">
        <v>32.574235320384012</v>
      </c>
      <c r="V397" s="452"/>
      <c r="W397" s="452"/>
      <c r="X397" s="452"/>
      <c r="Y397" s="452"/>
      <c r="Z397" s="452"/>
      <c r="AA397" s="452"/>
      <c r="AB397" s="452"/>
      <c r="AC397" s="452"/>
      <c r="AD397" s="452"/>
    </row>
    <row r="398" spans="1:30" s="2" customFormat="1" ht="20.100000000000001" customHeight="1">
      <c r="A398" s="374" t="s">
        <v>3020</v>
      </c>
      <c r="B398" s="374" t="s">
        <v>1778</v>
      </c>
      <c r="C398" s="358" t="s">
        <v>3021</v>
      </c>
      <c r="D398" s="374"/>
      <c r="E398" s="358"/>
      <c r="F398" s="443">
        <v>14</v>
      </c>
      <c r="G398" s="444">
        <v>100</v>
      </c>
      <c r="H398" s="443">
        <v>9</v>
      </c>
      <c r="I398" s="444">
        <v>100</v>
      </c>
      <c r="J398" s="443">
        <v>4</v>
      </c>
      <c r="K398" s="444">
        <v>100</v>
      </c>
      <c r="L398" s="443">
        <v>12</v>
      </c>
      <c r="M398" s="444">
        <v>100</v>
      </c>
      <c r="N398" s="443">
        <v>13</v>
      </c>
      <c r="O398" s="444">
        <v>100</v>
      </c>
      <c r="P398" s="471">
        <v>13</v>
      </c>
      <c r="Q398" s="465">
        <v>100</v>
      </c>
      <c r="R398" s="471">
        <v>17</v>
      </c>
      <c r="S398" s="465">
        <v>100</v>
      </c>
      <c r="T398" s="471">
        <v>49</v>
      </c>
      <c r="U398" s="465">
        <v>100</v>
      </c>
      <c r="V398" s="358" t="s">
        <v>8114</v>
      </c>
      <c r="W398" s="358" t="s">
        <v>8114</v>
      </c>
      <c r="X398" s="358" t="s">
        <v>8114</v>
      </c>
      <c r="Y398" s="358" t="s">
        <v>8114</v>
      </c>
      <c r="Z398" s="358" t="s">
        <v>8114</v>
      </c>
      <c r="AA398" s="358" t="s">
        <v>8114</v>
      </c>
      <c r="AB398" s="358" t="s">
        <v>8114</v>
      </c>
      <c r="AC398" s="358" t="s">
        <v>8114</v>
      </c>
      <c r="AD398" s="358"/>
    </row>
    <row r="399" spans="1:30" s="2" customFormat="1" ht="20.100000000000001" customHeight="1">
      <c r="A399" s="374" t="s">
        <v>3022</v>
      </c>
      <c r="B399" s="374" t="s">
        <v>1779</v>
      </c>
      <c r="C399" s="358" t="s">
        <v>9130</v>
      </c>
      <c r="D399" s="374" t="s">
        <v>2072</v>
      </c>
      <c r="E399" s="358"/>
      <c r="F399" s="443">
        <v>17</v>
      </c>
      <c r="G399" s="444">
        <v>0.4</v>
      </c>
      <c r="H399" s="443">
        <v>20</v>
      </c>
      <c r="I399" s="444">
        <v>0.4899559039686428</v>
      </c>
      <c r="J399" s="443">
        <v>8</v>
      </c>
      <c r="K399" s="444">
        <v>0.19226147560682527</v>
      </c>
      <c r="L399" s="443">
        <v>21</v>
      </c>
      <c r="M399" s="444">
        <v>0.48871305562020012</v>
      </c>
      <c r="N399" s="443">
        <v>23</v>
      </c>
      <c r="O399" s="444">
        <v>0.52308392085512845</v>
      </c>
      <c r="P399" s="471">
        <v>17</v>
      </c>
      <c r="Q399" s="465">
        <v>0.37231712658782307</v>
      </c>
      <c r="R399" s="471">
        <v>32</v>
      </c>
      <c r="S399" s="465">
        <v>0.68419927303827244</v>
      </c>
      <c r="T399" s="471">
        <v>55</v>
      </c>
      <c r="U399" s="465">
        <v>1.0801256873527101</v>
      </c>
      <c r="V399" s="358" t="s">
        <v>8114</v>
      </c>
      <c r="W399" s="358" t="s">
        <v>8114</v>
      </c>
      <c r="X399" s="358" t="s">
        <v>8114</v>
      </c>
      <c r="Y399" s="358" t="s">
        <v>8114</v>
      </c>
      <c r="Z399" s="358" t="s">
        <v>8114</v>
      </c>
      <c r="AA399" s="358" t="s">
        <v>8114</v>
      </c>
      <c r="AB399" s="358" t="s">
        <v>8114</v>
      </c>
      <c r="AC399" s="358" t="s">
        <v>8114</v>
      </c>
      <c r="AD399" s="358"/>
    </row>
    <row r="400" spans="1:30" s="2" customFormat="1" ht="20.100000000000001" customHeight="1">
      <c r="A400" s="311"/>
      <c r="B400" s="311"/>
      <c r="C400" s="452"/>
      <c r="D400" s="311" t="s">
        <v>2073</v>
      </c>
      <c r="E400" s="452"/>
      <c r="F400" s="531">
        <v>2454</v>
      </c>
      <c r="G400" s="314">
        <v>61.6</v>
      </c>
      <c r="H400" s="356">
        <v>2546</v>
      </c>
      <c r="I400" s="314">
        <v>62.371386575208234</v>
      </c>
      <c r="J400" s="356">
        <v>2617</v>
      </c>
      <c r="K400" s="314">
        <v>62.893535207882721</v>
      </c>
      <c r="L400" s="356">
        <v>2560</v>
      </c>
      <c r="M400" s="314">
        <v>59.576448685129158</v>
      </c>
      <c r="N400" s="356">
        <v>2640</v>
      </c>
      <c r="O400" s="314">
        <v>60.040937002501707</v>
      </c>
      <c r="P400" s="315">
        <v>2684</v>
      </c>
      <c r="Q400" s="316">
        <v>58.782303985983354</v>
      </c>
      <c r="R400" s="315">
        <v>2848</v>
      </c>
      <c r="S400" s="316">
        <v>60.893735300406242</v>
      </c>
      <c r="T400" s="315">
        <v>3064</v>
      </c>
      <c r="U400" s="316">
        <v>60.172820109976435</v>
      </c>
      <c r="V400" s="452"/>
      <c r="W400" s="452"/>
      <c r="X400" s="452"/>
      <c r="Y400" s="452"/>
      <c r="Z400" s="452"/>
      <c r="AA400" s="452"/>
      <c r="AB400" s="452"/>
      <c r="AC400" s="452"/>
      <c r="AD400" s="452"/>
    </row>
    <row r="401" spans="1:30" s="2" customFormat="1" ht="20.100000000000001" customHeight="1">
      <c r="A401" s="311"/>
      <c r="B401" s="311"/>
      <c r="C401" s="452"/>
      <c r="D401" s="311" t="s">
        <v>2074</v>
      </c>
      <c r="E401" s="452"/>
      <c r="F401" s="531">
        <v>39</v>
      </c>
      <c r="G401" s="314">
        <v>1</v>
      </c>
      <c r="H401" s="356">
        <v>40</v>
      </c>
      <c r="I401" s="314">
        <v>0.97991180793728561</v>
      </c>
      <c r="J401" s="356">
        <v>37</v>
      </c>
      <c r="K401" s="314">
        <v>0.88920932468156688</v>
      </c>
      <c r="L401" s="356">
        <v>41</v>
      </c>
      <c r="M401" s="314">
        <v>0.95415406097277167</v>
      </c>
      <c r="N401" s="356">
        <v>35</v>
      </c>
      <c r="O401" s="314">
        <v>0.79599727086649985</v>
      </c>
      <c r="P401" s="315">
        <v>39</v>
      </c>
      <c r="Q401" s="316">
        <v>0.8541392904073587</v>
      </c>
      <c r="R401" s="315">
        <v>60</v>
      </c>
      <c r="S401" s="316">
        <v>1.2828736369467608</v>
      </c>
      <c r="T401" s="315">
        <v>72</v>
      </c>
      <c r="U401" s="316">
        <v>1.4139827179890023</v>
      </c>
      <c r="V401" s="452"/>
      <c r="W401" s="452"/>
      <c r="X401" s="452"/>
      <c r="Y401" s="452"/>
      <c r="Z401" s="452"/>
      <c r="AA401" s="452"/>
      <c r="AB401" s="452"/>
      <c r="AC401" s="452"/>
      <c r="AD401" s="452"/>
    </row>
    <row r="402" spans="1:30" s="2" customFormat="1" ht="20.100000000000001" customHeight="1">
      <c r="A402" s="311"/>
      <c r="B402" s="311"/>
      <c r="C402" s="452"/>
      <c r="D402" s="311" t="s">
        <v>2075</v>
      </c>
      <c r="E402" s="452"/>
      <c r="F402" s="531">
        <v>135</v>
      </c>
      <c r="G402" s="314">
        <v>3.4</v>
      </c>
      <c r="H402" s="356">
        <v>157</v>
      </c>
      <c r="I402" s="314">
        <v>3.8461538461538463</v>
      </c>
      <c r="J402" s="356">
        <v>165</v>
      </c>
      <c r="K402" s="314">
        <v>3.9653929343907715</v>
      </c>
      <c r="L402" s="356">
        <v>197</v>
      </c>
      <c r="M402" s="314">
        <v>4.5845939027228297</v>
      </c>
      <c r="N402" s="356">
        <v>237</v>
      </c>
      <c r="O402" s="314">
        <v>5.3900386627245851</v>
      </c>
      <c r="P402" s="315">
        <v>288</v>
      </c>
      <c r="Q402" s="316">
        <v>6.3074901445466489</v>
      </c>
      <c r="R402" s="315">
        <v>267</v>
      </c>
      <c r="S402" s="316">
        <v>5.7087876844130854</v>
      </c>
      <c r="T402" s="315">
        <v>302</v>
      </c>
      <c r="U402" s="316">
        <v>5.930871956009427</v>
      </c>
      <c r="V402" s="452"/>
      <c r="W402" s="452"/>
      <c r="X402" s="452"/>
      <c r="Y402" s="452"/>
      <c r="Z402" s="452"/>
      <c r="AA402" s="452"/>
      <c r="AB402" s="452"/>
      <c r="AC402" s="452"/>
      <c r="AD402" s="452"/>
    </row>
    <row r="403" spans="1:30" s="2" customFormat="1" ht="20.100000000000001" customHeight="1">
      <c r="A403" s="311"/>
      <c r="B403" s="311"/>
      <c r="C403" s="452"/>
      <c r="D403" s="311" t="s">
        <v>2076</v>
      </c>
      <c r="E403" s="452"/>
      <c r="F403" s="531">
        <v>12</v>
      </c>
      <c r="G403" s="314">
        <v>0.3</v>
      </c>
      <c r="H403" s="356">
        <v>15</v>
      </c>
      <c r="I403" s="314">
        <v>0.36746692797648212</v>
      </c>
      <c r="J403" s="356">
        <v>8</v>
      </c>
      <c r="K403" s="314">
        <v>0.19226147560682527</v>
      </c>
      <c r="L403" s="356">
        <v>7</v>
      </c>
      <c r="M403" s="314">
        <v>0.16290435187340005</v>
      </c>
      <c r="N403" s="356">
        <v>7</v>
      </c>
      <c r="O403" s="314">
        <v>0.15919945417329998</v>
      </c>
      <c r="P403" s="315">
        <v>16</v>
      </c>
      <c r="Q403" s="316">
        <v>0.35041611914148052</v>
      </c>
      <c r="R403" s="315">
        <v>19</v>
      </c>
      <c r="S403" s="316">
        <v>0.40624331836647426</v>
      </c>
      <c r="T403" s="315">
        <v>19</v>
      </c>
      <c r="U403" s="316">
        <v>0.37313432835820898</v>
      </c>
      <c r="V403" s="452"/>
      <c r="W403" s="452"/>
      <c r="X403" s="452"/>
      <c r="Y403" s="452"/>
      <c r="Z403" s="452"/>
      <c r="AA403" s="452"/>
      <c r="AB403" s="452"/>
      <c r="AC403" s="452"/>
      <c r="AD403" s="452"/>
    </row>
    <row r="404" spans="1:30" s="2" customFormat="1" ht="20.100000000000001" customHeight="1">
      <c r="A404" s="311"/>
      <c r="B404" s="311"/>
      <c r="C404" s="452"/>
      <c r="D404" s="311" t="s">
        <v>2077</v>
      </c>
      <c r="E404" s="452"/>
      <c r="F404" s="531">
        <v>15</v>
      </c>
      <c r="G404" s="314">
        <v>0.4</v>
      </c>
      <c r="H404" s="356">
        <v>16</v>
      </c>
      <c r="I404" s="314">
        <v>0.39196472317491426</v>
      </c>
      <c r="J404" s="356">
        <v>16</v>
      </c>
      <c r="K404" s="314">
        <v>0.38452295121365054</v>
      </c>
      <c r="L404" s="356">
        <v>22</v>
      </c>
      <c r="M404" s="314">
        <v>0.51198510588782875</v>
      </c>
      <c r="N404" s="356">
        <v>22</v>
      </c>
      <c r="O404" s="314">
        <v>0.5003411416875142</v>
      </c>
      <c r="P404" s="315">
        <v>23</v>
      </c>
      <c r="Q404" s="316">
        <v>0.50372317126587818</v>
      </c>
      <c r="R404" s="315">
        <v>23</v>
      </c>
      <c r="S404" s="316">
        <v>0.49176822749625826</v>
      </c>
      <c r="T404" s="315">
        <v>31</v>
      </c>
      <c r="U404" s="316">
        <v>0.60879811468970935</v>
      </c>
      <c r="V404" s="452"/>
      <c r="W404" s="452"/>
      <c r="X404" s="452"/>
      <c r="Y404" s="452"/>
      <c r="Z404" s="452"/>
      <c r="AA404" s="452"/>
      <c r="AB404" s="452"/>
      <c r="AC404" s="452"/>
      <c r="AD404" s="452"/>
    </row>
    <row r="405" spans="1:30" s="2" customFormat="1" ht="20.100000000000001" customHeight="1">
      <c r="A405" s="311"/>
      <c r="B405" s="311"/>
      <c r="C405" s="452"/>
      <c r="D405" s="311" t="s">
        <v>2078</v>
      </c>
      <c r="E405" s="452"/>
      <c r="F405" s="531">
        <v>29</v>
      </c>
      <c r="G405" s="314">
        <v>0.7</v>
      </c>
      <c r="H405" s="356">
        <v>43</v>
      </c>
      <c r="I405" s="314">
        <v>1.0534051935325821</v>
      </c>
      <c r="J405" s="356">
        <v>38</v>
      </c>
      <c r="K405" s="314">
        <v>0.91324200913242004</v>
      </c>
      <c r="L405" s="356">
        <v>58</v>
      </c>
      <c r="M405" s="314">
        <v>1.3497789155224575</v>
      </c>
      <c r="N405" s="356">
        <v>54</v>
      </c>
      <c r="O405" s="314">
        <v>1.2281100750511713</v>
      </c>
      <c r="P405" s="315">
        <v>75</v>
      </c>
      <c r="Q405" s="316">
        <v>1.6425755584756898</v>
      </c>
      <c r="R405" s="315">
        <v>107</v>
      </c>
      <c r="S405" s="316">
        <v>2.2877913192217232</v>
      </c>
      <c r="T405" s="315">
        <v>129</v>
      </c>
      <c r="U405" s="316">
        <v>2.5333857030636291</v>
      </c>
      <c r="V405" s="452"/>
      <c r="W405" s="452"/>
      <c r="X405" s="452"/>
      <c r="Y405" s="452"/>
      <c r="Z405" s="452"/>
      <c r="AA405" s="452"/>
      <c r="AB405" s="452"/>
      <c r="AC405" s="452"/>
      <c r="AD405" s="452"/>
    </row>
    <row r="406" spans="1:30" s="2" customFormat="1" ht="20.100000000000001" customHeight="1">
      <c r="A406" s="311"/>
      <c r="B406" s="311"/>
      <c r="C406" s="452"/>
      <c r="D406" s="311" t="s">
        <v>2079</v>
      </c>
      <c r="E406" s="452"/>
      <c r="F406" s="531">
        <v>30</v>
      </c>
      <c r="G406" s="314">
        <v>0.8</v>
      </c>
      <c r="H406" s="356">
        <v>26</v>
      </c>
      <c r="I406" s="314">
        <v>0.63694267515923564</v>
      </c>
      <c r="J406" s="356">
        <v>43</v>
      </c>
      <c r="K406" s="314">
        <v>1.0334054313866858</v>
      </c>
      <c r="L406" s="356">
        <v>43</v>
      </c>
      <c r="M406" s="314">
        <v>1.0006981615080288</v>
      </c>
      <c r="N406" s="356">
        <v>40</v>
      </c>
      <c r="O406" s="314">
        <v>0.90971116670457131</v>
      </c>
      <c r="P406" s="315">
        <v>42</v>
      </c>
      <c r="Q406" s="316">
        <v>0.91984231274638628</v>
      </c>
      <c r="R406" s="315">
        <v>70</v>
      </c>
      <c r="S406" s="316">
        <v>1.4966859097712208</v>
      </c>
      <c r="T406" s="315">
        <v>60</v>
      </c>
      <c r="U406" s="316">
        <v>1.178318931657502</v>
      </c>
      <c r="V406" s="452"/>
      <c r="W406" s="452"/>
      <c r="X406" s="452"/>
      <c r="Y406" s="452"/>
      <c r="Z406" s="452"/>
      <c r="AA406" s="452"/>
      <c r="AB406" s="452"/>
      <c r="AC406" s="452"/>
      <c r="AD406" s="452"/>
    </row>
    <row r="407" spans="1:30" s="2" customFormat="1" ht="20.100000000000001" customHeight="1">
      <c r="A407" s="311"/>
      <c r="B407" s="311"/>
      <c r="C407" s="452"/>
      <c r="D407" s="311" t="s">
        <v>2080</v>
      </c>
      <c r="E407" s="452"/>
      <c r="F407" s="531">
        <v>133</v>
      </c>
      <c r="G407" s="314">
        <v>3.3</v>
      </c>
      <c r="H407" s="356">
        <v>133</v>
      </c>
      <c r="I407" s="314">
        <v>3.2582067613914747</v>
      </c>
      <c r="J407" s="356">
        <v>136</v>
      </c>
      <c r="K407" s="314">
        <v>3.2684450853160296</v>
      </c>
      <c r="L407" s="356">
        <v>174</v>
      </c>
      <c r="M407" s="314">
        <v>4.0493367465673726</v>
      </c>
      <c r="N407" s="356">
        <v>163</v>
      </c>
      <c r="O407" s="314">
        <v>3.7070730043211282</v>
      </c>
      <c r="P407" s="315">
        <v>230</v>
      </c>
      <c r="Q407" s="316">
        <v>5.037231712658782</v>
      </c>
      <c r="R407" s="315">
        <v>260</v>
      </c>
      <c r="S407" s="316">
        <v>5.5591190934359629</v>
      </c>
      <c r="T407" s="315">
        <v>292</v>
      </c>
      <c r="U407" s="316">
        <v>5.7344854673998427</v>
      </c>
      <c r="V407" s="452"/>
      <c r="W407" s="452"/>
      <c r="X407" s="452"/>
      <c r="Y407" s="452"/>
      <c r="Z407" s="452"/>
      <c r="AA407" s="452"/>
      <c r="AB407" s="452"/>
      <c r="AC407" s="452"/>
      <c r="AD407" s="452"/>
    </row>
    <row r="408" spans="1:30" s="2" customFormat="1" ht="20.100000000000001" customHeight="1">
      <c r="A408" s="311"/>
      <c r="B408" s="311"/>
      <c r="C408" s="452"/>
      <c r="D408" s="311" t="s">
        <v>9185</v>
      </c>
      <c r="E408" s="452"/>
      <c r="F408" s="531">
        <v>3</v>
      </c>
      <c r="G408" s="314">
        <v>0.1</v>
      </c>
      <c r="H408" s="356">
        <v>5</v>
      </c>
      <c r="I408" s="314">
        <v>0.1224889759921607</v>
      </c>
      <c r="J408" s="356">
        <v>7</v>
      </c>
      <c r="K408" s="314">
        <v>0.16822879115597211</v>
      </c>
      <c r="L408" s="356">
        <v>7</v>
      </c>
      <c r="M408" s="314">
        <v>0.16290435187340005</v>
      </c>
      <c r="N408" s="356">
        <v>6</v>
      </c>
      <c r="O408" s="314">
        <v>0.1364566750056857</v>
      </c>
      <c r="P408" s="315">
        <v>7</v>
      </c>
      <c r="Q408" s="316">
        <v>0.15330705212439771</v>
      </c>
      <c r="R408" s="315">
        <v>10</v>
      </c>
      <c r="S408" s="316">
        <v>0.21381227282446014</v>
      </c>
      <c r="T408" s="315">
        <v>13</v>
      </c>
      <c r="U408" s="316">
        <v>0.25530243519245877</v>
      </c>
      <c r="V408" s="452"/>
      <c r="W408" s="452"/>
      <c r="X408" s="452"/>
      <c r="Y408" s="452"/>
      <c r="Z408" s="452"/>
      <c r="AA408" s="452"/>
      <c r="AB408" s="452"/>
      <c r="AC408" s="452"/>
      <c r="AD408" s="452"/>
    </row>
    <row r="409" spans="1:30" s="2" customFormat="1" ht="20.100000000000001" customHeight="1">
      <c r="A409" s="311"/>
      <c r="B409" s="311"/>
      <c r="C409" s="452"/>
      <c r="D409" s="311" t="s">
        <v>9186</v>
      </c>
      <c r="E409" s="452"/>
      <c r="F409" s="531">
        <v>7</v>
      </c>
      <c r="G409" s="314">
        <v>0.2</v>
      </c>
      <c r="H409" s="356">
        <v>7</v>
      </c>
      <c r="I409" s="314">
        <v>0.17148456638902498</v>
      </c>
      <c r="J409" s="356">
        <v>17</v>
      </c>
      <c r="K409" s="314">
        <v>0.4085556356645037</v>
      </c>
      <c r="L409" s="356">
        <v>14</v>
      </c>
      <c r="M409" s="314">
        <v>0.3258087037468001</v>
      </c>
      <c r="N409" s="356">
        <v>12</v>
      </c>
      <c r="O409" s="314">
        <v>0.2729133500113714</v>
      </c>
      <c r="P409" s="315">
        <v>10</v>
      </c>
      <c r="Q409" s="316">
        <v>0.21901007446342532</v>
      </c>
      <c r="R409" s="315">
        <v>12</v>
      </c>
      <c r="S409" s="316">
        <v>0.25657472738935216</v>
      </c>
      <c r="T409" s="315">
        <v>15</v>
      </c>
      <c r="U409" s="316">
        <v>0.2945797329143755</v>
      </c>
      <c r="V409" s="452"/>
      <c r="W409" s="452"/>
      <c r="X409" s="452"/>
      <c r="Y409" s="452"/>
      <c r="Z409" s="452"/>
      <c r="AA409" s="452"/>
      <c r="AB409" s="452"/>
      <c r="AC409" s="452"/>
      <c r="AD409" s="452"/>
    </row>
    <row r="410" spans="1:30" s="2" customFormat="1" ht="20.100000000000001" customHeight="1">
      <c r="A410" s="311"/>
      <c r="B410" s="311"/>
      <c r="C410" s="452"/>
      <c r="D410" s="311" t="s">
        <v>9187</v>
      </c>
      <c r="E410" s="452"/>
      <c r="F410" s="531">
        <v>47</v>
      </c>
      <c r="G410" s="314">
        <v>1.2</v>
      </c>
      <c r="H410" s="356">
        <v>42</v>
      </c>
      <c r="I410" s="314">
        <v>1.0289073983341499</v>
      </c>
      <c r="J410" s="356">
        <v>27</v>
      </c>
      <c r="K410" s="314">
        <v>0.64888248017303529</v>
      </c>
      <c r="L410" s="356">
        <v>45</v>
      </c>
      <c r="M410" s="314">
        <v>1.047242262043286</v>
      </c>
      <c r="N410" s="356">
        <v>32</v>
      </c>
      <c r="O410" s="314">
        <v>0.727768933363657</v>
      </c>
      <c r="P410" s="315">
        <v>51</v>
      </c>
      <c r="Q410" s="316">
        <v>1.1169513797634691</v>
      </c>
      <c r="R410" s="315">
        <v>46</v>
      </c>
      <c r="S410" s="316">
        <v>0.98353645499251652</v>
      </c>
      <c r="T410" s="315">
        <v>58</v>
      </c>
      <c r="U410" s="316">
        <v>1.1390416339355853</v>
      </c>
      <c r="V410" s="452"/>
      <c r="W410" s="452"/>
      <c r="X410" s="452"/>
      <c r="Y410" s="452"/>
      <c r="Z410" s="452"/>
      <c r="AA410" s="452"/>
      <c r="AB410" s="452"/>
      <c r="AC410" s="452"/>
      <c r="AD410" s="452"/>
    </row>
    <row r="411" spans="1:30" s="2" customFormat="1" ht="20.100000000000001" customHeight="1">
      <c r="A411" s="311"/>
      <c r="B411" s="311"/>
      <c r="C411" s="452"/>
      <c r="D411" s="311" t="s">
        <v>9188</v>
      </c>
      <c r="E411" s="452"/>
      <c r="F411" s="531">
        <v>192</v>
      </c>
      <c r="G411" s="314">
        <v>4.8</v>
      </c>
      <c r="H411" s="356">
        <v>188</v>
      </c>
      <c r="I411" s="314">
        <v>4.6055854973052428</v>
      </c>
      <c r="J411" s="356">
        <v>165</v>
      </c>
      <c r="K411" s="314">
        <v>3.9653929343907715</v>
      </c>
      <c r="L411" s="356">
        <v>220</v>
      </c>
      <c r="M411" s="314">
        <v>5.1198510588782868</v>
      </c>
      <c r="N411" s="356">
        <v>155</v>
      </c>
      <c r="O411" s="314">
        <v>3.5251307709802138</v>
      </c>
      <c r="P411" s="315">
        <v>201</v>
      </c>
      <c r="Q411" s="316">
        <v>4.402102496714849</v>
      </c>
      <c r="R411" s="315">
        <v>151</v>
      </c>
      <c r="S411" s="316">
        <v>3.228565319649348</v>
      </c>
      <c r="T411" s="315">
        <v>178</v>
      </c>
      <c r="U411" s="316">
        <v>3.4956794972505891</v>
      </c>
      <c r="V411" s="452"/>
      <c r="W411" s="452"/>
      <c r="X411" s="452"/>
      <c r="Y411" s="452"/>
      <c r="Z411" s="452"/>
      <c r="AA411" s="452"/>
      <c r="AB411" s="452"/>
      <c r="AC411" s="452"/>
      <c r="AD411" s="452"/>
    </row>
    <row r="412" spans="1:30" s="2" customFormat="1" ht="20.100000000000001" customHeight="1">
      <c r="A412" s="311"/>
      <c r="B412" s="311"/>
      <c r="C412" s="452"/>
      <c r="D412" s="311" t="s">
        <v>9189</v>
      </c>
      <c r="E412" s="452"/>
      <c r="F412" s="531">
        <v>76</v>
      </c>
      <c r="G412" s="314">
        <v>1.9</v>
      </c>
      <c r="H412" s="356">
        <v>59</v>
      </c>
      <c r="I412" s="314">
        <v>1.4453699167074963</v>
      </c>
      <c r="J412" s="356">
        <v>75</v>
      </c>
      <c r="K412" s="314">
        <v>1.8024513338139869</v>
      </c>
      <c r="L412" s="356">
        <v>63</v>
      </c>
      <c r="M412" s="314">
        <v>1.4661391668606005</v>
      </c>
      <c r="N412" s="356">
        <v>51</v>
      </c>
      <c r="O412" s="314">
        <v>1.1598817375483284</v>
      </c>
      <c r="P412" s="315">
        <v>71</v>
      </c>
      <c r="Q412" s="316">
        <v>1.5549715286903198</v>
      </c>
      <c r="R412" s="315">
        <v>38</v>
      </c>
      <c r="S412" s="316">
        <v>0.81248663673294852</v>
      </c>
      <c r="T412" s="315">
        <v>56</v>
      </c>
      <c r="U412" s="316">
        <v>1.0997643362136684</v>
      </c>
      <c r="V412" s="452"/>
      <c r="W412" s="452"/>
      <c r="X412" s="452"/>
      <c r="Y412" s="452"/>
      <c r="Z412" s="452"/>
      <c r="AA412" s="452"/>
      <c r="AB412" s="452"/>
      <c r="AC412" s="452"/>
      <c r="AD412" s="452"/>
    </row>
    <row r="413" spans="1:30" s="2" customFormat="1" ht="20.100000000000001" customHeight="1">
      <c r="A413" s="311"/>
      <c r="B413" s="311"/>
      <c r="C413" s="452"/>
      <c r="D413" s="311" t="s">
        <v>9190</v>
      </c>
      <c r="E413" s="452"/>
      <c r="F413" s="531">
        <v>483</v>
      </c>
      <c r="G413" s="314">
        <v>12.1</v>
      </c>
      <c r="H413" s="356">
        <v>472</v>
      </c>
      <c r="I413" s="314">
        <v>11.56295933365997</v>
      </c>
      <c r="J413" s="356">
        <v>491</v>
      </c>
      <c r="K413" s="314">
        <v>11.800048065368902</v>
      </c>
      <c r="L413" s="356">
        <v>483</v>
      </c>
      <c r="M413" s="314">
        <v>11.240400279264604</v>
      </c>
      <c r="N413" s="356">
        <v>502</v>
      </c>
      <c r="O413" s="314">
        <v>11.41687514214237</v>
      </c>
      <c r="P413" s="315">
        <v>613</v>
      </c>
      <c r="Q413" s="316">
        <v>13.425317564607973</v>
      </c>
      <c r="R413" s="315">
        <v>552</v>
      </c>
      <c r="S413" s="316">
        <v>11.802437459910198</v>
      </c>
      <c r="T413" s="315">
        <v>449</v>
      </c>
      <c r="U413" s="316">
        <v>8.8177533385703057</v>
      </c>
      <c r="V413" s="452"/>
      <c r="W413" s="452"/>
      <c r="X413" s="452"/>
      <c r="Y413" s="452"/>
      <c r="Z413" s="452"/>
      <c r="AA413" s="452"/>
      <c r="AB413" s="452"/>
      <c r="AC413" s="452"/>
      <c r="AD413" s="452"/>
    </row>
    <row r="414" spans="1:30" s="2" customFormat="1" ht="20.100000000000001" customHeight="1">
      <c r="A414" s="311"/>
      <c r="B414" s="311"/>
      <c r="C414" s="452"/>
      <c r="D414" s="311" t="s">
        <v>9191</v>
      </c>
      <c r="E414" s="452"/>
      <c r="F414" s="531">
        <v>304</v>
      </c>
      <c r="G414" s="314">
        <v>7.6</v>
      </c>
      <c r="H414" s="356">
        <v>308</v>
      </c>
      <c r="I414" s="314">
        <v>7.5453209211170993</v>
      </c>
      <c r="J414" s="356">
        <v>301</v>
      </c>
      <c r="K414" s="314">
        <v>7.2338380197068011</v>
      </c>
      <c r="L414" s="356">
        <v>334</v>
      </c>
      <c r="M414" s="314">
        <v>7.8</v>
      </c>
      <c r="N414" s="356">
        <v>409</v>
      </c>
      <c r="O414" s="314">
        <v>9.3017966795542417</v>
      </c>
      <c r="P414" s="315">
        <v>190</v>
      </c>
      <c r="Q414" s="316">
        <v>4.1611914148050806</v>
      </c>
      <c r="R414" s="315">
        <v>156</v>
      </c>
      <c r="S414" s="316">
        <v>3.3354714560615779</v>
      </c>
      <c r="T414" s="315">
        <v>261</v>
      </c>
      <c r="U414" s="316">
        <v>5.1256873527101332</v>
      </c>
      <c r="V414" s="452"/>
      <c r="W414" s="452"/>
      <c r="X414" s="452"/>
      <c r="Y414" s="452"/>
      <c r="Z414" s="452"/>
      <c r="AA414" s="452"/>
      <c r="AB414" s="452"/>
      <c r="AC414" s="452"/>
      <c r="AD414" s="452"/>
    </row>
    <row r="415" spans="1:30" s="2" customFormat="1" ht="20.100000000000001" customHeight="1">
      <c r="A415" s="311"/>
      <c r="B415" s="311"/>
      <c r="C415" s="452"/>
      <c r="D415" s="311" t="s">
        <v>9192</v>
      </c>
      <c r="E415" s="452"/>
      <c r="F415" s="531">
        <v>7</v>
      </c>
      <c r="G415" s="314">
        <v>0.2</v>
      </c>
      <c r="H415" s="356">
        <v>5</v>
      </c>
      <c r="I415" s="314">
        <v>0.1224889759921607</v>
      </c>
      <c r="J415" s="356">
        <v>10</v>
      </c>
      <c r="K415" s="314">
        <v>0.24032684450853159</v>
      </c>
      <c r="L415" s="356">
        <v>8</v>
      </c>
      <c r="M415" s="314">
        <v>0.2094484524086572</v>
      </c>
      <c r="N415" s="356">
        <v>9</v>
      </c>
      <c r="O415" s="314">
        <v>0.20468501250852855</v>
      </c>
      <c r="P415" s="315">
        <v>9</v>
      </c>
      <c r="Q415" s="316">
        <v>0.19710906701708278</v>
      </c>
      <c r="R415" s="315">
        <v>26</v>
      </c>
      <c r="S415" s="316">
        <v>0.55591190934359636</v>
      </c>
      <c r="T415" s="315">
        <v>38</v>
      </c>
      <c r="U415" s="316">
        <v>0.74626865671641796</v>
      </c>
      <c r="V415" s="452"/>
      <c r="W415" s="452"/>
      <c r="X415" s="452"/>
      <c r="Y415" s="452"/>
      <c r="Z415" s="452"/>
      <c r="AA415" s="452"/>
      <c r="AB415" s="452"/>
      <c r="AC415" s="452"/>
      <c r="AD415" s="452"/>
    </row>
    <row r="416" spans="1:30" s="2" customFormat="1" ht="20.100000000000001" customHeight="1">
      <c r="A416" s="311"/>
      <c r="B416" s="311"/>
      <c r="C416" s="452"/>
      <c r="D416" s="311" t="s">
        <v>9193</v>
      </c>
      <c r="E416" s="452"/>
      <c r="F416" s="531"/>
      <c r="G416" s="314"/>
      <c r="H416" s="356"/>
      <c r="I416" s="314"/>
      <c r="J416" s="356"/>
      <c r="K416" s="314"/>
      <c r="L416" s="356"/>
      <c r="M416" s="314"/>
      <c r="N416" s="356"/>
      <c r="O416" s="314"/>
      <c r="P416" s="315"/>
      <c r="Q416" s="316"/>
      <c r="R416" s="315"/>
      <c r="S416" s="316"/>
      <c r="T416" s="315"/>
      <c r="U416" s="316"/>
      <c r="V416" s="452"/>
      <c r="W416" s="452"/>
      <c r="X416" s="452"/>
      <c r="Y416" s="452"/>
      <c r="Z416" s="452"/>
      <c r="AA416" s="452"/>
      <c r="AB416" s="452"/>
      <c r="AC416" s="452"/>
      <c r="AD416" s="452"/>
    </row>
    <row r="417" spans="1:30" s="2" customFormat="1" ht="20.100000000000001" customHeight="1">
      <c r="A417" s="374" t="s">
        <v>3023</v>
      </c>
      <c r="B417" s="374" t="s">
        <v>1780</v>
      </c>
      <c r="C417" s="358" t="s">
        <v>3024</v>
      </c>
      <c r="D417" s="374"/>
      <c r="E417" s="358"/>
      <c r="F417" s="443">
        <v>7</v>
      </c>
      <c r="G417" s="444">
        <v>100</v>
      </c>
      <c r="H417" s="443">
        <v>5</v>
      </c>
      <c r="I417" s="444">
        <v>100</v>
      </c>
      <c r="J417" s="443">
        <v>10</v>
      </c>
      <c r="K417" s="444">
        <v>100</v>
      </c>
      <c r="L417" s="443">
        <v>8</v>
      </c>
      <c r="M417" s="444">
        <v>100</v>
      </c>
      <c r="N417" s="443">
        <v>9</v>
      </c>
      <c r="O417" s="444">
        <v>100</v>
      </c>
      <c r="P417" s="471">
        <v>9</v>
      </c>
      <c r="Q417" s="465">
        <v>100</v>
      </c>
      <c r="R417" s="471">
        <v>26</v>
      </c>
      <c r="S417" s="465">
        <v>100</v>
      </c>
      <c r="T417" s="471">
        <v>38</v>
      </c>
      <c r="U417" s="465">
        <v>100</v>
      </c>
      <c r="V417" s="358" t="s">
        <v>8114</v>
      </c>
      <c r="W417" s="358" t="s">
        <v>8114</v>
      </c>
      <c r="X417" s="358" t="s">
        <v>8114</v>
      </c>
      <c r="Y417" s="358" t="s">
        <v>8114</v>
      </c>
      <c r="Z417" s="358" t="s">
        <v>8114</v>
      </c>
      <c r="AA417" s="358" t="s">
        <v>8114</v>
      </c>
      <c r="AB417" s="358" t="s">
        <v>8114</v>
      </c>
      <c r="AC417" s="358" t="s">
        <v>8114</v>
      </c>
      <c r="AD417" s="358"/>
    </row>
    <row r="418" spans="1:30" s="2" customFormat="1" ht="20.100000000000001" customHeight="1">
      <c r="A418" s="374" t="s">
        <v>3025</v>
      </c>
      <c r="B418" s="374" t="s">
        <v>1781</v>
      </c>
      <c r="C418" s="358" t="s">
        <v>9130</v>
      </c>
      <c r="D418" s="374" t="s">
        <v>2072</v>
      </c>
      <c r="E418" s="69"/>
      <c r="F418" s="443">
        <v>16</v>
      </c>
      <c r="G418" s="444">
        <v>0.4</v>
      </c>
      <c r="H418" s="443">
        <v>13</v>
      </c>
      <c r="I418" s="444">
        <v>0.31847133757961782</v>
      </c>
      <c r="J418" s="443">
        <v>14</v>
      </c>
      <c r="K418" s="444">
        <v>0.33645758231194423</v>
      </c>
      <c r="L418" s="443">
        <v>13</v>
      </c>
      <c r="M418" s="444">
        <v>0.30253665347917152</v>
      </c>
      <c r="N418" s="443">
        <v>12</v>
      </c>
      <c r="O418" s="444">
        <v>0.2729133500113714</v>
      </c>
      <c r="P418" s="471">
        <v>18</v>
      </c>
      <c r="Q418" s="465">
        <v>0.39421813403416556</v>
      </c>
      <c r="R418" s="471">
        <v>36</v>
      </c>
      <c r="S418" s="465">
        <v>0.76972418216805649</v>
      </c>
      <c r="T418" s="471">
        <v>44</v>
      </c>
      <c r="U418" s="465">
        <v>0.86410054988216811</v>
      </c>
      <c r="V418" s="358" t="s">
        <v>8114</v>
      </c>
      <c r="W418" s="358" t="s">
        <v>8114</v>
      </c>
      <c r="X418" s="358" t="s">
        <v>8114</v>
      </c>
      <c r="Y418" s="358" t="s">
        <v>8114</v>
      </c>
      <c r="Z418" s="358" t="s">
        <v>8114</v>
      </c>
      <c r="AA418" s="358" t="s">
        <v>8114</v>
      </c>
      <c r="AB418" s="358" t="s">
        <v>8114</v>
      </c>
      <c r="AC418" s="358" t="s">
        <v>8114</v>
      </c>
      <c r="AD418" s="358"/>
    </row>
    <row r="419" spans="1:30" s="2" customFormat="1" ht="20.100000000000001" customHeight="1">
      <c r="A419" s="311"/>
      <c r="B419" s="311"/>
      <c r="C419" s="452"/>
      <c r="D419" s="311" t="s">
        <v>2073</v>
      </c>
      <c r="E419" s="70"/>
      <c r="F419" s="70">
        <v>706</v>
      </c>
      <c r="G419" s="314">
        <v>17.7</v>
      </c>
      <c r="H419" s="70">
        <v>734</v>
      </c>
      <c r="I419" s="314">
        <v>17.981381675649192</v>
      </c>
      <c r="J419" s="70">
        <v>712</v>
      </c>
      <c r="K419" s="314">
        <v>17.111271329007451</v>
      </c>
      <c r="L419" s="356">
        <v>813</v>
      </c>
      <c r="M419" s="314">
        <v>18.920176867582033</v>
      </c>
      <c r="N419" s="356">
        <v>768</v>
      </c>
      <c r="O419" s="314">
        <v>17.46645440072777</v>
      </c>
      <c r="P419" s="315">
        <v>882</v>
      </c>
      <c r="Q419" s="316">
        <v>19.316688567674113</v>
      </c>
      <c r="R419" s="315">
        <v>953</v>
      </c>
      <c r="S419" s="316">
        <v>20.376309600171052</v>
      </c>
      <c r="T419" s="315">
        <v>940</v>
      </c>
      <c r="U419" s="316">
        <v>18.460329929300865</v>
      </c>
      <c r="V419" s="452"/>
      <c r="W419" s="452"/>
      <c r="X419" s="452"/>
      <c r="Y419" s="452"/>
      <c r="Z419" s="452"/>
      <c r="AA419" s="452"/>
      <c r="AB419" s="452"/>
      <c r="AC419" s="452"/>
      <c r="AD419" s="452"/>
    </row>
    <row r="420" spans="1:30" s="2" customFormat="1" ht="20.100000000000001" customHeight="1">
      <c r="A420" s="311"/>
      <c r="B420" s="311"/>
      <c r="C420" s="452"/>
      <c r="D420" s="311" t="s">
        <v>2074</v>
      </c>
      <c r="E420" s="70"/>
      <c r="F420" s="70">
        <v>46</v>
      </c>
      <c r="G420" s="314">
        <v>1.2</v>
      </c>
      <c r="H420" s="70">
        <v>40</v>
      </c>
      <c r="I420" s="314">
        <v>0.97991180793728561</v>
      </c>
      <c r="J420" s="70">
        <v>34</v>
      </c>
      <c r="K420" s="314">
        <v>0.8171112713290074</v>
      </c>
      <c r="L420" s="356">
        <v>34</v>
      </c>
      <c r="M420" s="314">
        <v>0.79124970909937165</v>
      </c>
      <c r="N420" s="356">
        <v>39</v>
      </c>
      <c r="O420" s="314">
        <v>0.88696838753695706</v>
      </c>
      <c r="P420" s="315">
        <v>63</v>
      </c>
      <c r="Q420" s="316">
        <v>1.3797634691195795</v>
      </c>
      <c r="R420" s="315">
        <v>70</v>
      </c>
      <c r="S420" s="316">
        <v>1.4966859097712208</v>
      </c>
      <c r="T420" s="315">
        <v>131</v>
      </c>
      <c r="U420" s="316">
        <v>2.5726630007855458</v>
      </c>
      <c r="V420" s="452"/>
      <c r="W420" s="452"/>
      <c r="X420" s="452"/>
      <c r="Y420" s="452"/>
      <c r="Z420" s="452"/>
      <c r="AA420" s="452"/>
      <c r="AB420" s="452"/>
      <c r="AC420" s="452"/>
      <c r="AD420" s="452"/>
    </row>
    <row r="421" spans="1:30" s="2" customFormat="1" ht="20.100000000000001" customHeight="1">
      <c r="A421" s="311"/>
      <c r="B421" s="311"/>
      <c r="C421" s="452"/>
      <c r="D421" s="311" t="s">
        <v>2075</v>
      </c>
      <c r="E421" s="70"/>
      <c r="F421" s="70">
        <v>137</v>
      </c>
      <c r="G421" s="314">
        <v>3.4</v>
      </c>
      <c r="H421" s="70">
        <v>162</v>
      </c>
      <c r="I421" s="314">
        <v>3.9686428221460068</v>
      </c>
      <c r="J421" s="70">
        <v>175</v>
      </c>
      <c r="K421" s="314">
        <v>4.2057197788993035</v>
      </c>
      <c r="L421" s="356">
        <v>202</v>
      </c>
      <c r="M421" s="314">
        <v>4.7009541540609732</v>
      </c>
      <c r="N421" s="356">
        <v>191</v>
      </c>
      <c r="O421" s="314">
        <v>4.3438708210143275</v>
      </c>
      <c r="P421" s="315">
        <v>250</v>
      </c>
      <c r="Q421" s="316">
        <v>5.4752518615856332</v>
      </c>
      <c r="R421" s="315">
        <v>258</v>
      </c>
      <c r="S421" s="316">
        <v>5.5163566388710716</v>
      </c>
      <c r="T421" s="315">
        <v>306</v>
      </c>
      <c r="U421" s="316">
        <v>6.0094265514532603</v>
      </c>
      <c r="V421" s="452"/>
      <c r="W421" s="452"/>
      <c r="X421" s="452"/>
      <c r="Y421" s="452"/>
      <c r="Z421" s="452"/>
      <c r="AA421" s="452"/>
      <c r="AB421" s="452"/>
      <c r="AC421" s="452"/>
      <c r="AD421" s="452"/>
    </row>
    <row r="422" spans="1:30" s="2" customFormat="1" ht="20.100000000000001" customHeight="1">
      <c r="A422" s="311"/>
      <c r="B422" s="311"/>
      <c r="C422" s="452"/>
      <c r="D422" s="311" t="s">
        <v>2076</v>
      </c>
      <c r="E422" s="70"/>
      <c r="F422" s="70">
        <v>13</v>
      </c>
      <c r="G422" s="314">
        <v>0.3</v>
      </c>
      <c r="H422" s="70">
        <v>18</v>
      </c>
      <c r="I422" s="314">
        <v>0.44096031357177856</v>
      </c>
      <c r="J422" s="70">
        <v>10</v>
      </c>
      <c r="K422" s="314">
        <v>0.24032684450853159</v>
      </c>
      <c r="L422" s="356">
        <v>16</v>
      </c>
      <c r="M422" s="314">
        <v>0.37235280428205725</v>
      </c>
      <c r="N422" s="356">
        <v>22</v>
      </c>
      <c r="O422" s="314">
        <v>0.5003411416875142</v>
      </c>
      <c r="P422" s="315">
        <v>31</v>
      </c>
      <c r="Q422" s="316">
        <v>0.67893123083661844</v>
      </c>
      <c r="R422" s="315">
        <v>25</v>
      </c>
      <c r="S422" s="316">
        <v>0.53453068206115029</v>
      </c>
      <c r="T422" s="315">
        <v>18</v>
      </c>
      <c r="U422" s="316">
        <v>0.35349567949725058</v>
      </c>
      <c r="V422" s="452"/>
      <c r="W422" s="452"/>
      <c r="X422" s="452"/>
      <c r="Y422" s="452"/>
      <c r="Z422" s="452"/>
      <c r="AA422" s="452"/>
      <c r="AB422" s="452"/>
      <c r="AC422" s="452"/>
      <c r="AD422" s="452"/>
    </row>
    <row r="423" spans="1:30" s="2" customFormat="1" ht="20.100000000000001" customHeight="1">
      <c r="A423" s="311"/>
      <c r="B423" s="311"/>
      <c r="C423" s="452"/>
      <c r="D423" s="311" t="s">
        <v>2077</v>
      </c>
      <c r="E423" s="70"/>
      <c r="F423" s="70">
        <v>12</v>
      </c>
      <c r="G423" s="314">
        <v>0.3</v>
      </c>
      <c r="H423" s="70">
        <v>14</v>
      </c>
      <c r="I423" s="314">
        <v>0.34296913277804997</v>
      </c>
      <c r="J423" s="70">
        <v>10</v>
      </c>
      <c r="K423" s="314">
        <v>0.24032684450853159</v>
      </c>
      <c r="L423" s="356">
        <v>12</v>
      </c>
      <c r="M423" s="314">
        <v>0.27926460321154295</v>
      </c>
      <c r="N423" s="356">
        <v>13</v>
      </c>
      <c r="O423" s="314">
        <v>0.29565612917898565</v>
      </c>
      <c r="P423" s="315">
        <v>20</v>
      </c>
      <c r="Q423" s="316">
        <v>0.43802014892685065</v>
      </c>
      <c r="R423" s="315">
        <v>25</v>
      </c>
      <c r="S423" s="316">
        <v>0.53453068206115029</v>
      </c>
      <c r="T423" s="315">
        <v>26</v>
      </c>
      <c r="U423" s="316">
        <v>0.51060487038491753</v>
      </c>
      <c r="V423" s="452"/>
      <c r="W423" s="452"/>
      <c r="X423" s="452"/>
      <c r="Y423" s="452"/>
      <c r="Z423" s="452"/>
      <c r="AA423" s="452"/>
      <c r="AB423" s="452"/>
      <c r="AC423" s="452"/>
      <c r="AD423" s="452"/>
    </row>
    <row r="424" spans="1:30" s="2" customFormat="1" ht="20.100000000000001" customHeight="1">
      <c r="A424" s="311"/>
      <c r="B424" s="311"/>
      <c r="C424" s="452"/>
      <c r="D424" s="311" t="s">
        <v>2078</v>
      </c>
      <c r="E424" s="70"/>
      <c r="F424" s="70">
        <v>43</v>
      </c>
      <c r="G424" s="314">
        <v>1.1000000000000001</v>
      </c>
      <c r="H424" s="70">
        <v>46</v>
      </c>
      <c r="I424" s="314">
        <v>1.1268985791278785</v>
      </c>
      <c r="J424" s="70">
        <v>47</v>
      </c>
      <c r="K424" s="314">
        <v>1.1295361691900985</v>
      </c>
      <c r="L424" s="356">
        <v>100</v>
      </c>
      <c r="M424" s="314">
        <v>2.3272050267628579</v>
      </c>
      <c r="N424" s="356">
        <v>94</v>
      </c>
      <c r="O424" s="314">
        <v>2.1378212417557427</v>
      </c>
      <c r="P424" s="315">
        <v>141</v>
      </c>
      <c r="Q424" s="316">
        <v>3.0880420499342969</v>
      </c>
      <c r="R424" s="315">
        <v>155</v>
      </c>
      <c r="S424" s="316">
        <v>3.3140902287791318</v>
      </c>
      <c r="T424" s="315">
        <v>188</v>
      </c>
      <c r="U424" s="316">
        <v>3.692065985860173</v>
      </c>
      <c r="V424" s="452"/>
      <c r="W424" s="452"/>
      <c r="X424" s="452"/>
      <c r="Y424" s="452"/>
      <c r="Z424" s="452"/>
      <c r="AA424" s="452"/>
      <c r="AB424" s="452"/>
      <c r="AC424" s="452"/>
      <c r="AD424" s="452"/>
    </row>
    <row r="425" spans="1:30" s="2" customFormat="1" ht="20.100000000000001" customHeight="1">
      <c r="A425" s="311"/>
      <c r="B425" s="311"/>
      <c r="C425" s="452"/>
      <c r="D425" s="311" t="s">
        <v>2079</v>
      </c>
      <c r="E425" s="70"/>
      <c r="F425" s="70">
        <v>23</v>
      </c>
      <c r="G425" s="314">
        <v>0.6</v>
      </c>
      <c r="H425" s="70">
        <v>26</v>
      </c>
      <c r="I425" s="314">
        <v>0.63694267515923564</v>
      </c>
      <c r="J425" s="70">
        <v>30</v>
      </c>
      <c r="K425" s="314">
        <v>0.72098053352559477</v>
      </c>
      <c r="L425" s="356">
        <v>36</v>
      </c>
      <c r="M425" s="314">
        <v>0.83779380963462879</v>
      </c>
      <c r="N425" s="356">
        <v>37</v>
      </c>
      <c r="O425" s="314">
        <v>0.84148282920172846</v>
      </c>
      <c r="P425" s="315">
        <v>46</v>
      </c>
      <c r="Q425" s="316">
        <v>1.0074463425317564</v>
      </c>
      <c r="R425" s="315">
        <v>36</v>
      </c>
      <c r="S425" s="316">
        <v>0.76972418216805649</v>
      </c>
      <c r="T425" s="315">
        <v>38</v>
      </c>
      <c r="U425" s="316">
        <v>0.74626865671641796</v>
      </c>
      <c r="V425" s="452"/>
      <c r="W425" s="452"/>
      <c r="X425" s="452"/>
      <c r="Y425" s="452"/>
      <c r="Z425" s="452"/>
      <c r="AA425" s="452"/>
      <c r="AB425" s="452"/>
      <c r="AC425" s="452"/>
      <c r="AD425" s="452"/>
    </row>
    <row r="426" spans="1:30" s="2" customFormat="1" ht="20.100000000000001" customHeight="1">
      <c r="A426" s="311"/>
      <c r="B426" s="311"/>
      <c r="C426" s="452"/>
      <c r="D426" s="311" t="s">
        <v>2080</v>
      </c>
      <c r="E426" s="70"/>
      <c r="F426" s="70">
        <v>300</v>
      </c>
      <c r="G426" s="314">
        <v>7.5</v>
      </c>
      <c r="H426" s="70">
        <v>297</v>
      </c>
      <c r="I426" s="314">
        <v>7.2758451739343455</v>
      </c>
      <c r="J426" s="70">
        <v>349</v>
      </c>
      <c r="K426" s="314">
        <v>8.3874068733477536</v>
      </c>
      <c r="L426" s="356">
        <v>388</v>
      </c>
      <c r="M426" s="314">
        <v>9.0295555038398891</v>
      </c>
      <c r="N426" s="356">
        <v>335</v>
      </c>
      <c r="O426" s="314">
        <v>7.6188310211507844</v>
      </c>
      <c r="P426" s="315">
        <v>416</v>
      </c>
      <c r="Q426" s="316">
        <v>9.110819097678494</v>
      </c>
      <c r="R426" s="315">
        <v>641</v>
      </c>
      <c r="S426" s="316">
        <v>13.705366688047894</v>
      </c>
      <c r="T426" s="315">
        <v>633</v>
      </c>
      <c r="U426" s="316">
        <v>12.431264728986646</v>
      </c>
      <c r="V426" s="452"/>
      <c r="W426" s="452"/>
      <c r="X426" s="452"/>
      <c r="Y426" s="452"/>
      <c r="Z426" s="452"/>
      <c r="AA426" s="452"/>
      <c r="AB426" s="452"/>
      <c r="AC426" s="452"/>
      <c r="AD426" s="452"/>
    </row>
    <row r="427" spans="1:30" s="2" customFormat="1" ht="20.100000000000001" customHeight="1">
      <c r="A427" s="311"/>
      <c r="B427" s="311"/>
      <c r="C427" s="452"/>
      <c r="D427" s="311" t="s">
        <v>9185</v>
      </c>
      <c r="E427" s="70"/>
      <c r="F427" s="70">
        <v>2</v>
      </c>
      <c r="G427" s="314">
        <v>0.1</v>
      </c>
      <c r="H427" s="70">
        <v>8</v>
      </c>
      <c r="I427" s="314">
        <v>0.19598236158745713</v>
      </c>
      <c r="J427" s="70">
        <v>8</v>
      </c>
      <c r="K427" s="314">
        <v>0.19226147560682527</v>
      </c>
      <c r="L427" s="356">
        <v>7</v>
      </c>
      <c r="M427" s="314">
        <v>0.16290435187340005</v>
      </c>
      <c r="N427" s="356">
        <v>6</v>
      </c>
      <c r="O427" s="314">
        <v>0.1364566750056857</v>
      </c>
      <c r="P427" s="315">
        <v>7</v>
      </c>
      <c r="Q427" s="316">
        <v>0.15330705212439771</v>
      </c>
      <c r="R427" s="315">
        <v>9</v>
      </c>
      <c r="S427" s="316">
        <v>0.19243104554201412</v>
      </c>
      <c r="T427" s="315">
        <v>14</v>
      </c>
      <c r="U427" s="316">
        <v>0.27494108405341711</v>
      </c>
      <c r="V427" s="452"/>
      <c r="W427" s="452"/>
      <c r="X427" s="452"/>
      <c r="Y427" s="452"/>
      <c r="Z427" s="452"/>
      <c r="AA427" s="452"/>
      <c r="AB427" s="452"/>
      <c r="AC427" s="452"/>
      <c r="AD427" s="452"/>
    </row>
    <row r="428" spans="1:30" s="2" customFormat="1" ht="20.100000000000001" customHeight="1">
      <c r="A428" s="311"/>
      <c r="B428" s="311"/>
      <c r="C428" s="452"/>
      <c r="D428" s="311" t="s">
        <v>9186</v>
      </c>
      <c r="E428" s="70"/>
      <c r="F428" s="70">
        <v>8</v>
      </c>
      <c r="G428" s="314">
        <v>0.2</v>
      </c>
      <c r="H428" s="70">
        <v>13</v>
      </c>
      <c r="I428" s="314">
        <v>0.31847133757961782</v>
      </c>
      <c r="J428" s="70">
        <v>16</v>
      </c>
      <c r="K428" s="314">
        <v>0.38452295121365054</v>
      </c>
      <c r="L428" s="356">
        <v>16</v>
      </c>
      <c r="M428" s="314">
        <v>0.37235280428205725</v>
      </c>
      <c r="N428" s="356">
        <v>4</v>
      </c>
      <c r="O428" s="314">
        <v>9.0971116670457125E-2</v>
      </c>
      <c r="P428" s="315">
        <v>12</v>
      </c>
      <c r="Q428" s="316">
        <v>0.26281208935611039</v>
      </c>
      <c r="R428" s="315">
        <v>15</v>
      </c>
      <c r="S428" s="316">
        <v>0.32071840923669021</v>
      </c>
      <c r="T428" s="315">
        <v>19</v>
      </c>
      <c r="U428" s="316">
        <v>0.37313432835820898</v>
      </c>
      <c r="V428" s="452"/>
      <c r="W428" s="452"/>
      <c r="X428" s="452"/>
      <c r="Y428" s="452"/>
      <c r="Z428" s="452"/>
      <c r="AA428" s="452"/>
      <c r="AB428" s="452"/>
      <c r="AC428" s="452"/>
      <c r="AD428" s="452"/>
    </row>
    <row r="429" spans="1:30" s="2" customFormat="1" ht="20.100000000000001" customHeight="1">
      <c r="A429" s="311"/>
      <c r="B429" s="311"/>
      <c r="C429" s="452"/>
      <c r="D429" s="311" t="s">
        <v>9187</v>
      </c>
      <c r="E429" s="70"/>
      <c r="F429" s="70">
        <v>29</v>
      </c>
      <c r="G429" s="314">
        <v>0.7</v>
      </c>
      <c r="H429" s="70">
        <v>26</v>
      </c>
      <c r="I429" s="314">
        <v>0.63694267515923564</v>
      </c>
      <c r="J429" s="70">
        <v>34</v>
      </c>
      <c r="K429" s="314">
        <v>0.8171112713290074</v>
      </c>
      <c r="L429" s="356">
        <v>37</v>
      </c>
      <c r="M429" s="314">
        <v>0.86106585990225737</v>
      </c>
      <c r="N429" s="356">
        <v>33</v>
      </c>
      <c r="O429" s="314">
        <v>0.75051171253127136</v>
      </c>
      <c r="P429" s="315">
        <v>36</v>
      </c>
      <c r="Q429" s="316">
        <v>0.78843626806833111</v>
      </c>
      <c r="R429" s="315">
        <v>53</v>
      </c>
      <c r="S429" s="316">
        <v>1.1332050459696386</v>
      </c>
      <c r="T429" s="315">
        <v>45</v>
      </c>
      <c r="U429" s="316">
        <v>0.88373919874312645</v>
      </c>
      <c r="V429" s="452"/>
      <c r="W429" s="452"/>
      <c r="X429" s="452"/>
      <c r="Y429" s="452"/>
      <c r="Z429" s="452"/>
      <c r="AA429" s="452"/>
      <c r="AB429" s="452"/>
      <c r="AC429" s="452"/>
      <c r="AD429" s="452"/>
    </row>
    <row r="430" spans="1:30" s="2" customFormat="1" ht="20.100000000000001" customHeight="1">
      <c r="A430" s="311"/>
      <c r="B430" s="311"/>
      <c r="C430" s="452"/>
      <c r="D430" s="311" t="s">
        <v>9188</v>
      </c>
      <c r="E430" s="70"/>
      <c r="F430" s="70">
        <v>382</v>
      </c>
      <c r="G430" s="314">
        <v>9.6</v>
      </c>
      <c r="H430" s="70">
        <v>408</v>
      </c>
      <c r="I430" s="314">
        <v>9.9951004409603144</v>
      </c>
      <c r="J430" s="70">
        <v>366</v>
      </c>
      <c r="K430" s="314">
        <v>8.7959625090122575</v>
      </c>
      <c r="L430" s="356">
        <v>375</v>
      </c>
      <c r="M430" s="314">
        <v>8.7270188503607162</v>
      </c>
      <c r="N430" s="356">
        <v>320</v>
      </c>
      <c r="O430" s="314">
        <v>7.2776893336365704</v>
      </c>
      <c r="P430" s="315">
        <v>363</v>
      </c>
      <c r="Q430" s="316">
        <v>7.9500657030223394</v>
      </c>
      <c r="R430" s="315">
        <v>274</v>
      </c>
      <c r="S430" s="316">
        <v>5.858456275390207</v>
      </c>
      <c r="T430" s="315">
        <v>347</v>
      </c>
      <c r="U430" s="316">
        <v>6.8146111547525532</v>
      </c>
      <c r="V430" s="452"/>
      <c r="W430" s="452"/>
      <c r="X430" s="452"/>
      <c r="Y430" s="452"/>
      <c r="Z430" s="452"/>
      <c r="AA430" s="452"/>
      <c r="AB430" s="452"/>
      <c r="AC430" s="452"/>
      <c r="AD430" s="452"/>
    </row>
    <row r="431" spans="1:30" s="2" customFormat="1" ht="20.100000000000001" customHeight="1">
      <c r="A431" s="311"/>
      <c r="B431" s="311"/>
      <c r="C431" s="452"/>
      <c r="D431" s="311" t="s">
        <v>9189</v>
      </c>
      <c r="E431" s="70"/>
      <c r="F431" s="70">
        <v>122</v>
      </c>
      <c r="G431" s="314">
        <v>3.1</v>
      </c>
      <c r="H431" s="70">
        <v>138</v>
      </c>
      <c r="I431" s="314">
        <v>3.3806957373836353</v>
      </c>
      <c r="J431" s="70">
        <v>118</v>
      </c>
      <c r="K431" s="314">
        <v>2.8358567652006728</v>
      </c>
      <c r="L431" s="356">
        <v>92</v>
      </c>
      <c r="M431" s="314">
        <v>2.1410286246218293</v>
      </c>
      <c r="N431" s="356">
        <v>112</v>
      </c>
      <c r="O431" s="314">
        <v>2.5471912667727996</v>
      </c>
      <c r="P431" s="315">
        <v>127</v>
      </c>
      <c r="Q431" s="316">
        <v>2.7814279456855013</v>
      </c>
      <c r="R431" s="315">
        <v>91</v>
      </c>
      <c r="S431" s="316">
        <v>1.9456916827025872</v>
      </c>
      <c r="T431" s="315">
        <v>94</v>
      </c>
      <c r="U431" s="316">
        <v>1.8460329929300865</v>
      </c>
      <c r="V431" s="452"/>
      <c r="W431" s="452"/>
      <c r="X431" s="452"/>
      <c r="Y431" s="452"/>
      <c r="Z431" s="452"/>
      <c r="AA431" s="452"/>
      <c r="AB431" s="452"/>
      <c r="AC431" s="452"/>
      <c r="AD431" s="452"/>
    </row>
    <row r="432" spans="1:30" s="2" customFormat="1" ht="20.100000000000001" customHeight="1">
      <c r="A432" s="311"/>
      <c r="B432" s="311"/>
      <c r="C432" s="452"/>
      <c r="D432" s="311" t="s">
        <v>9190</v>
      </c>
      <c r="E432" s="70"/>
      <c r="F432" s="70">
        <v>1334</v>
      </c>
      <c r="G432" s="314">
        <v>33.5</v>
      </c>
      <c r="H432" s="70">
        <v>1331</v>
      </c>
      <c r="I432" s="314">
        <v>32.60656540911318</v>
      </c>
      <c r="J432" s="70">
        <v>1361</v>
      </c>
      <c r="K432" s="314">
        <v>32.708483537611151</v>
      </c>
      <c r="L432" s="356">
        <v>1208</v>
      </c>
      <c r="M432" s="314">
        <v>28.112636723295321</v>
      </c>
      <c r="N432" s="356">
        <v>1322</v>
      </c>
      <c r="O432" s="314">
        <v>30.06595405958608</v>
      </c>
      <c r="P432" s="315">
        <v>1363</v>
      </c>
      <c r="Q432" s="316">
        <v>29.851073149364872</v>
      </c>
      <c r="R432" s="315">
        <v>1164</v>
      </c>
      <c r="S432" s="316">
        <v>24.887748556767157</v>
      </c>
      <c r="T432" s="315">
        <v>1077</v>
      </c>
      <c r="U432" s="316">
        <v>21.150824823252162</v>
      </c>
      <c r="V432" s="452"/>
      <c r="W432" s="452"/>
      <c r="X432" s="452"/>
      <c r="Y432" s="452"/>
      <c r="Z432" s="452"/>
      <c r="AA432" s="452"/>
      <c r="AB432" s="452"/>
      <c r="AC432" s="452"/>
      <c r="AD432" s="452"/>
    </row>
    <row r="433" spans="1:30" s="2" customFormat="1" ht="20.100000000000001" customHeight="1">
      <c r="A433" s="311"/>
      <c r="B433" s="311"/>
      <c r="C433" s="452"/>
      <c r="D433" s="311" t="s">
        <v>9191</v>
      </c>
      <c r="E433" s="70"/>
      <c r="F433" s="70">
        <v>581</v>
      </c>
      <c r="G433" s="314">
        <v>14.6</v>
      </c>
      <c r="H433" s="70">
        <v>558</v>
      </c>
      <c r="I433" s="314">
        <v>13.669769720725135</v>
      </c>
      <c r="J433" s="70">
        <v>589</v>
      </c>
      <c r="K433" s="314">
        <v>14.155251141552512</v>
      </c>
      <c r="L433" s="356">
        <v>625</v>
      </c>
      <c r="M433" s="314">
        <v>14.5</v>
      </c>
      <c r="N433" s="356">
        <v>692</v>
      </c>
      <c r="O433" s="314">
        <v>15.738003183989083</v>
      </c>
      <c r="P433" s="315">
        <v>209</v>
      </c>
      <c r="Q433" s="316">
        <v>4.5773105562855889</v>
      </c>
      <c r="R433" s="315">
        <v>201</v>
      </c>
      <c r="S433" s="316">
        <v>4.2976266837716484</v>
      </c>
      <c r="T433" s="315">
        <v>264</v>
      </c>
      <c r="U433" s="316">
        <v>5.1846032992930082</v>
      </c>
      <c r="V433" s="452"/>
      <c r="W433" s="452"/>
      <c r="X433" s="452"/>
      <c r="Y433" s="452"/>
      <c r="Z433" s="452"/>
      <c r="AA433" s="452"/>
      <c r="AB433" s="452"/>
      <c r="AC433" s="452"/>
      <c r="AD433" s="452"/>
    </row>
    <row r="434" spans="1:30" s="2" customFormat="1" ht="20.100000000000001" customHeight="1">
      <c r="A434" s="311"/>
      <c r="B434" s="311"/>
      <c r="C434" s="452"/>
      <c r="D434" s="311" t="s">
        <v>9192</v>
      </c>
      <c r="E434" s="70"/>
      <c r="F434" s="531">
        <v>8</v>
      </c>
      <c r="G434" s="314">
        <v>0.2</v>
      </c>
      <c r="H434" s="356">
        <v>4</v>
      </c>
      <c r="I434" s="314">
        <v>9.7991180793728566E-2</v>
      </c>
      <c r="J434" s="356">
        <v>5</v>
      </c>
      <c r="K434" s="314">
        <v>0.12016342225426579</v>
      </c>
      <c r="L434" s="356">
        <v>2</v>
      </c>
      <c r="M434" s="314">
        <v>4.6544100535257156E-2</v>
      </c>
      <c r="N434" s="356">
        <v>12</v>
      </c>
      <c r="O434" s="314">
        <v>0.2729133500113714</v>
      </c>
      <c r="P434" s="315">
        <v>8</v>
      </c>
      <c r="Q434" s="316">
        <v>0.17520805957074026</v>
      </c>
      <c r="R434" s="315">
        <v>11</v>
      </c>
      <c r="S434" s="316">
        <v>0.23519350010690612</v>
      </c>
      <c r="T434" s="315">
        <v>29</v>
      </c>
      <c r="U434" s="316">
        <v>0.56952081696779266</v>
      </c>
      <c r="V434" s="452"/>
      <c r="W434" s="452"/>
      <c r="X434" s="452"/>
      <c r="Y434" s="452"/>
      <c r="Z434" s="452"/>
      <c r="AA434" s="452"/>
      <c r="AB434" s="452"/>
      <c r="AC434" s="452"/>
      <c r="AD434" s="452"/>
    </row>
    <row r="435" spans="1:30" s="2" customFormat="1" ht="20.100000000000001" customHeight="1">
      <c r="A435" s="311"/>
      <c r="B435" s="311"/>
      <c r="C435" s="452"/>
      <c r="D435" s="317" t="s">
        <v>9193</v>
      </c>
      <c r="E435" s="70"/>
      <c r="F435" s="531">
        <v>221</v>
      </c>
      <c r="G435" s="314">
        <v>5.5</v>
      </c>
      <c r="H435" s="356">
        <v>246</v>
      </c>
      <c r="I435" s="314">
        <v>6.0264576188143071</v>
      </c>
      <c r="J435" s="356">
        <v>283</v>
      </c>
      <c r="K435" s="314">
        <v>6.8012496995914447</v>
      </c>
      <c r="L435" s="356">
        <v>321</v>
      </c>
      <c r="M435" s="314">
        <v>7.5</v>
      </c>
      <c r="N435" s="356">
        <v>385</v>
      </c>
      <c r="O435" s="314">
        <v>8.755969979531498</v>
      </c>
      <c r="P435" s="315">
        <v>574</v>
      </c>
      <c r="Q435" s="316">
        <v>12.571178274200614</v>
      </c>
      <c r="R435" s="315">
        <v>660</v>
      </c>
      <c r="S435" s="316">
        <v>14.111610006414368</v>
      </c>
      <c r="T435" s="315">
        <v>879</v>
      </c>
      <c r="U435" s="316">
        <v>17.262372348782403</v>
      </c>
      <c r="V435" s="452"/>
      <c r="W435" s="452"/>
      <c r="X435" s="452"/>
      <c r="Y435" s="452"/>
      <c r="Z435" s="452"/>
      <c r="AA435" s="452"/>
      <c r="AB435" s="452"/>
      <c r="AC435" s="452"/>
      <c r="AD435" s="452"/>
    </row>
    <row r="436" spans="1:30" s="2" customFormat="1" ht="20.100000000000001" customHeight="1">
      <c r="A436" s="374" t="s">
        <v>3026</v>
      </c>
      <c r="B436" s="374" t="s">
        <v>1782</v>
      </c>
      <c r="C436" s="358" t="s">
        <v>9194</v>
      </c>
      <c r="D436" s="374"/>
      <c r="E436" s="358"/>
      <c r="F436" s="443">
        <v>8</v>
      </c>
      <c r="G436" s="444">
        <v>100</v>
      </c>
      <c r="H436" s="443">
        <v>4</v>
      </c>
      <c r="I436" s="444">
        <v>100</v>
      </c>
      <c r="J436" s="443">
        <v>5</v>
      </c>
      <c r="K436" s="444">
        <v>100</v>
      </c>
      <c r="L436" s="443">
        <v>2</v>
      </c>
      <c r="M436" s="444">
        <v>100</v>
      </c>
      <c r="N436" s="443">
        <v>12</v>
      </c>
      <c r="O436" s="444">
        <v>100</v>
      </c>
      <c r="P436" s="471">
        <v>8</v>
      </c>
      <c r="Q436" s="465">
        <v>100</v>
      </c>
      <c r="R436" s="471">
        <v>11</v>
      </c>
      <c r="S436" s="465">
        <v>100</v>
      </c>
      <c r="T436" s="471">
        <v>29</v>
      </c>
      <c r="U436" s="465">
        <v>100</v>
      </c>
      <c r="V436" s="358" t="s">
        <v>8114</v>
      </c>
      <c r="W436" s="358" t="s">
        <v>8114</v>
      </c>
      <c r="X436" s="358" t="s">
        <v>8114</v>
      </c>
      <c r="Y436" s="358" t="s">
        <v>8114</v>
      </c>
      <c r="Z436" s="358" t="s">
        <v>8114</v>
      </c>
      <c r="AA436" s="358" t="s">
        <v>8114</v>
      </c>
      <c r="AB436" s="358" t="s">
        <v>8114</v>
      </c>
      <c r="AC436" s="358" t="s">
        <v>8114</v>
      </c>
      <c r="AD436" s="358"/>
    </row>
    <row r="437" spans="1:30" s="2" customFormat="1" ht="20.100000000000001" customHeight="1">
      <c r="A437" s="374" t="s">
        <v>9195</v>
      </c>
      <c r="B437" s="374" t="s">
        <v>1783</v>
      </c>
      <c r="C437" s="358" t="s">
        <v>9130</v>
      </c>
      <c r="D437" s="374" t="s">
        <v>9196</v>
      </c>
      <c r="E437" s="358" t="s">
        <v>9036</v>
      </c>
      <c r="F437" s="443">
        <v>1603</v>
      </c>
      <c r="G437" s="444">
        <v>40.200000000000003</v>
      </c>
      <c r="H437" s="443">
        <v>1691</v>
      </c>
      <c r="I437" s="444">
        <v>41.425771680548749</v>
      </c>
      <c r="J437" s="443">
        <v>1784</v>
      </c>
      <c r="K437" s="444">
        <v>42.874309060322041</v>
      </c>
      <c r="L437" s="443">
        <v>1812</v>
      </c>
      <c r="M437" s="444">
        <v>42.168955084942986</v>
      </c>
      <c r="N437" s="443">
        <v>1864</v>
      </c>
      <c r="O437" s="444">
        <v>42.392540368433025</v>
      </c>
      <c r="P437" s="471">
        <v>2224</v>
      </c>
      <c r="Q437" s="465">
        <v>48.707840560665794</v>
      </c>
      <c r="R437" s="471"/>
      <c r="S437" s="465"/>
      <c r="T437" s="471"/>
      <c r="U437" s="465"/>
      <c r="V437" s="358" t="s">
        <v>8114</v>
      </c>
      <c r="W437" s="358" t="s">
        <v>8114</v>
      </c>
      <c r="X437" s="358" t="s">
        <v>8114</v>
      </c>
      <c r="Y437" s="358" t="s">
        <v>8114</v>
      </c>
      <c r="Z437" s="358" t="s">
        <v>8114</v>
      </c>
      <c r="AA437" s="358" t="s">
        <v>8114</v>
      </c>
      <c r="AB437" s="358"/>
      <c r="AC437" s="358"/>
      <c r="AD437" s="358"/>
    </row>
    <row r="438" spans="1:30" s="2" customFormat="1" ht="20.100000000000001" customHeight="1">
      <c r="A438" s="311"/>
      <c r="B438" s="311"/>
      <c r="C438" s="452"/>
      <c r="D438" s="311" t="s">
        <v>9197</v>
      </c>
      <c r="E438" s="452"/>
      <c r="F438" s="531">
        <v>2380</v>
      </c>
      <c r="G438" s="314">
        <v>59.8</v>
      </c>
      <c r="H438" s="356">
        <v>2391</v>
      </c>
      <c r="I438" s="314">
        <v>58.574228319451251</v>
      </c>
      <c r="J438" s="356">
        <v>2377</v>
      </c>
      <c r="K438" s="314">
        <v>57.125690939677959</v>
      </c>
      <c r="L438" s="356">
        <v>2485</v>
      </c>
      <c r="M438" s="314">
        <v>57.831044915057014</v>
      </c>
      <c r="N438" s="356">
        <v>2533</v>
      </c>
      <c r="O438" s="314">
        <v>57.607459631566975</v>
      </c>
      <c r="P438" s="315">
        <v>2342</v>
      </c>
      <c r="Q438" s="316">
        <v>51.292159439334206</v>
      </c>
      <c r="R438" s="315"/>
      <c r="S438" s="316"/>
      <c r="T438" s="315"/>
      <c r="U438" s="316"/>
      <c r="V438" s="452"/>
      <c r="W438" s="452"/>
      <c r="X438" s="452"/>
      <c r="Y438" s="452"/>
      <c r="Z438" s="452"/>
      <c r="AA438" s="452"/>
      <c r="AB438" s="452"/>
      <c r="AC438" s="452"/>
      <c r="AD438" s="452"/>
    </row>
    <row r="439" spans="1:30" s="2" customFormat="1" ht="20.100000000000001" customHeight="1">
      <c r="A439" s="311"/>
      <c r="B439" s="311"/>
      <c r="C439" s="452"/>
      <c r="D439" s="311" t="s">
        <v>1861</v>
      </c>
      <c r="E439" s="452"/>
      <c r="F439" s="531"/>
      <c r="G439" s="314"/>
      <c r="H439" s="356"/>
      <c r="I439" s="314"/>
      <c r="J439" s="356"/>
      <c r="K439" s="314"/>
      <c r="L439" s="356"/>
      <c r="M439" s="314"/>
      <c r="N439" s="356"/>
      <c r="O439" s="314"/>
      <c r="P439" s="315"/>
      <c r="Q439" s="316"/>
      <c r="R439" s="315"/>
      <c r="S439" s="316"/>
      <c r="T439" s="315"/>
      <c r="U439" s="316"/>
      <c r="V439" s="452"/>
      <c r="W439" s="452"/>
      <c r="X439" s="452"/>
      <c r="Y439" s="452"/>
      <c r="Z439" s="452"/>
      <c r="AA439" s="452"/>
      <c r="AB439" s="452"/>
      <c r="AC439" s="452"/>
      <c r="AD439" s="452"/>
    </row>
    <row r="440" spans="1:30" s="2" customFormat="1" ht="20.100000000000001" customHeight="1">
      <c r="A440" s="311"/>
      <c r="B440" s="311"/>
      <c r="C440" s="452"/>
      <c r="D440" s="311" t="s">
        <v>1862</v>
      </c>
      <c r="E440" s="452"/>
      <c r="F440" s="531"/>
      <c r="G440" s="314"/>
      <c r="H440" s="356"/>
      <c r="I440" s="314"/>
      <c r="J440" s="356"/>
      <c r="K440" s="314"/>
      <c r="L440" s="356"/>
      <c r="M440" s="314"/>
      <c r="N440" s="356"/>
      <c r="O440" s="314"/>
      <c r="P440" s="315"/>
      <c r="Q440" s="316"/>
      <c r="R440" s="315"/>
      <c r="S440" s="316"/>
      <c r="T440" s="315"/>
      <c r="U440" s="316"/>
      <c r="V440" s="452"/>
      <c r="W440" s="452"/>
      <c r="X440" s="452"/>
      <c r="Y440" s="452"/>
      <c r="Z440" s="452"/>
      <c r="AA440" s="452"/>
      <c r="AB440" s="452"/>
      <c r="AC440" s="452"/>
      <c r="AD440" s="452"/>
    </row>
    <row r="441" spans="1:30" s="2" customFormat="1" ht="20.100000000000001" customHeight="1">
      <c r="A441" s="374" t="s">
        <v>9198</v>
      </c>
      <c r="B441" s="374" t="s">
        <v>3093</v>
      </c>
      <c r="C441" s="358" t="s">
        <v>9199</v>
      </c>
      <c r="D441" s="374" t="s">
        <v>9200</v>
      </c>
      <c r="E441" s="358" t="s">
        <v>9036</v>
      </c>
      <c r="F441" s="443"/>
      <c r="G441" s="444"/>
      <c r="H441" s="443"/>
      <c r="I441" s="444"/>
      <c r="J441" s="443">
        <v>482</v>
      </c>
      <c r="K441" s="444">
        <v>27.017937219730943</v>
      </c>
      <c r="L441" s="443">
        <v>478</v>
      </c>
      <c r="M441" s="444">
        <v>26.379690949227374</v>
      </c>
      <c r="N441" s="443">
        <v>480</v>
      </c>
      <c r="O441" s="444">
        <v>25.751072961373392</v>
      </c>
      <c r="P441" s="471">
        <v>2224</v>
      </c>
      <c r="Q441" s="465">
        <v>48.707840560665794</v>
      </c>
      <c r="R441" s="471"/>
      <c r="S441" s="465"/>
      <c r="T441" s="471"/>
      <c r="U441" s="465"/>
      <c r="V441" s="358"/>
      <c r="W441" s="358"/>
      <c r="X441" s="358" t="s">
        <v>8114</v>
      </c>
      <c r="Y441" s="358" t="s">
        <v>8114</v>
      </c>
      <c r="Z441" s="358" t="s">
        <v>8114</v>
      </c>
      <c r="AA441" s="358" t="s">
        <v>8114</v>
      </c>
      <c r="AB441" s="358"/>
      <c r="AC441" s="358"/>
      <c r="AD441" s="358"/>
    </row>
    <row r="442" spans="1:30" s="2" customFormat="1" ht="20.100000000000001" customHeight="1">
      <c r="A442" s="311"/>
      <c r="B442" s="311"/>
      <c r="C442" s="452"/>
      <c r="D442" s="311" t="s">
        <v>9201</v>
      </c>
      <c r="E442" s="452"/>
      <c r="F442" s="531"/>
      <c r="G442" s="314"/>
      <c r="H442" s="356"/>
      <c r="I442" s="314"/>
      <c r="J442" s="356">
        <v>1041</v>
      </c>
      <c r="K442" s="314">
        <v>58.352017937219728</v>
      </c>
      <c r="L442" s="356">
        <v>1054</v>
      </c>
      <c r="M442" s="314">
        <v>58.167770419426049</v>
      </c>
      <c r="N442" s="356">
        <v>1095</v>
      </c>
      <c r="O442" s="314">
        <v>58.74463519313305</v>
      </c>
      <c r="P442" s="315">
        <v>2342</v>
      </c>
      <c r="Q442" s="316">
        <v>51.292159439334206</v>
      </c>
      <c r="R442" s="315"/>
      <c r="S442" s="316"/>
      <c r="T442" s="315"/>
      <c r="U442" s="316"/>
      <c r="V442" s="452"/>
      <c r="W442" s="452"/>
      <c r="X442" s="452"/>
      <c r="Y442" s="452"/>
      <c r="Z442" s="452"/>
      <c r="AA442" s="452"/>
      <c r="AB442" s="452"/>
      <c r="AC442" s="452"/>
      <c r="AD442" s="452"/>
    </row>
    <row r="443" spans="1:30" s="2" customFormat="1" ht="20.100000000000001" customHeight="1">
      <c r="A443" s="311"/>
      <c r="B443" s="311"/>
      <c r="C443" s="452"/>
      <c r="D443" s="311" t="s">
        <v>9202</v>
      </c>
      <c r="E443" s="452"/>
      <c r="F443" s="531"/>
      <c r="G443" s="314"/>
      <c r="H443" s="356"/>
      <c r="I443" s="314"/>
      <c r="J443" s="356">
        <v>214</v>
      </c>
      <c r="K443" s="314">
        <v>11.995515695067265</v>
      </c>
      <c r="L443" s="356">
        <v>233</v>
      </c>
      <c r="M443" s="314">
        <v>12.858719646799116</v>
      </c>
      <c r="N443" s="356">
        <v>238</v>
      </c>
      <c r="O443" s="314">
        <v>12.768240343347639</v>
      </c>
      <c r="P443" s="315"/>
      <c r="Q443" s="316"/>
      <c r="R443" s="315"/>
      <c r="S443" s="316"/>
      <c r="T443" s="315"/>
      <c r="U443" s="316"/>
      <c r="V443" s="452"/>
      <c r="W443" s="452"/>
      <c r="X443" s="452"/>
      <c r="Y443" s="452"/>
      <c r="Z443" s="452"/>
      <c r="AA443" s="452"/>
      <c r="AB443" s="452"/>
      <c r="AC443" s="452"/>
      <c r="AD443" s="452"/>
    </row>
    <row r="444" spans="1:30" s="2" customFormat="1" ht="20.100000000000001" customHeight="1">
      <c r="A444" s="311"/>
      <c r="B444" s="311"/>
      <c r="C444" s="452"/>
      <c r="D444" s="311" t="s">
        <v>9203</v>
      </c>
      <c r="E444" s="452"/>
      <c r="F444" s="531"/>
      <c r="G444" s="314"/>
      <c r="H444" s="356"/>
      <c r="I444" s="314"/>
      <c r="J444" s="356"/>
      <c r="K444" s="314"/>
      <c r="L444" s="356">
        <v>2</v>
      </c>
      <c r="M444" s="314">
        <v>0.11037527593818984</v>
      </c>
      <c r="N444" s="356">
        <v>3</v>
      </c>
      <c r="O444" s="314">
        <v>0.1609442060085837</v>
      </c>
      <c r="P444" s="315"/>
      <c r="Q444" s="316"/>
      <c r="R444" s="315"/>
      <c r="S444" s="316"/>
      <c r="T444" s="315"/>
      <c r="U444" s="316"/>
      <c r="V444" s="452"/>
      <c r="W444" s="452"/>
      <c r="X444" s="452"/>
      <c r="Y444" s="452"/>
      <c r="Z444" s="452"/>
      <c r="AA444" s="452"/>
      <c r="AB444" s="452"/>
      <c r="AC444" s="452"/>
      <c r="AD444" s="452"/>
    </row>
    <row r="445" spans="1:30" s="2" customFormat="1" ht="20.100000000000001" customHeight="1">
      <c r="A445" s="311"/>
      <c r="B445" s="311"/>
      <c r="C445" s="452"/>
      <c r="D445" s="311" t="s">
        <v>9204</v>
      </c>
      <c r="E445" s="452"/>
      <c r="F445" s="531"/>
      <c r="G445" s="314"/>
      <c r="H445" s="356"/>
      <c r="I445" s="314"/>
      <c r="J445" s="356">
        <v>6</v>
      </c>
      <c r="K445" s="314">
        <v>0.33632286995515698</v>
      </c>
      <c r="L445" s="356">
        <v>7</v>
      </c>
      <c r="M445" s="314">
        <v>0.38631346578366443</v>
      </c>
      <c r="N445" s="356">
        <v>5</v>
      </c>
      <c r="O445" s="314">
        <v>0.26824034334763946</v>
      </c>
      <c r="P445" s="315"/>
      <c r="Q445" s="316"/>
      <c r="R445" s="315"/>
      <c r="S445" s="316"/>
      <c r="T445" s="315"/>
      <c r="U445" s="316"/>
      <c r="V445" s="452"/>
      <c r="W445" s="452"/>
      <c r="X445" s="452"/>
      <c r="Y445" s="452"/>
      <c r="Z445" s="452"/>
      <c r="AA445" s="452"/>
      <c r="AB445" s="452"/>
      <c r="AC445" s="452"/>
      <c r="AD445" s="452"/>
    </row>
    <row r="446" spans="1:30" s="2" customFormat="1" ht="20.100000000000001" customHeight="1">
      <c r="A446" s="311"/>
      <c r="B446" s="311"/>
      <c r="C446" s="452"/>
      <c r="D446" s="311" t="s">
        <v>9205</v>
      </c>
      <c r="E446" s="452"/>
      <c r="F446" s="531"/>
      <c r="G446" s="314"/>
      <c r="H446" s="356"/>
      <c r="I446" s="314"/>
      <c r="J446" s="356">
        <v>41</v>
      </c>
      <c r="K446" s="314">
        <v>2.2982062780269059</v>
      </c>
      <c r="L446" s="356">
        <v>38</v>
      </c>
      <c r="M446" s="314">
        <v>2.0971302428256071</v>
      </c>
      <c r="N446" s="356">
        <v>43</v>
      </c>
      <c r="O446" s="314">
        <v>2.3068669527896994</v>
      </c>
      <c r="P446" s="315"/>
      <c r="Q446" s="316"/>
      <c r="R446" s="315"/>
      <c r="S446" s="316"/>
      <c r="T446" s="315"/>
      <c r="U446" s="316"/>
      <c r="V446" s="452"/>
      <c r="W446" s="452"/>
      <c r="X446" s="452"/>
      <c r="Y446" s="452"/>
      <c r="Z446" s="452"/>
      <c r="AA446" s="452"/>
      <c r="AB446" s="452"/>
      <c r="AC446" s="452"/>
      <c r="AD446" s="452"/>
    </row>
    <row r="447" spans="1:30" s="2" customFormat="1" ht="20.100000000000001" customHeight="1">
      <c r="A447" s="311"/>
      <c r="B447" s="311"/>
      <c r="C447" s="452"/>
      <c r="D447" s="311" t="s">
        <v>1861</v>
      </c>
      <c r="E447" s="452"/>
      <c r="F447" s="531"/>
      <c r="G447" s="314"/>
      <c r="H447" s="356"/>
      <c r="I447" s="314"/>
      <c r="J447" s="356"/>
      <c r="K447" s="314"/>
      <c r="L447" s="356"/>
      <c r="M447" s="314"/>
      <c r="N447" s="356"/>
      <c r="O447" s="314"/>
      <c r="P447" s="315"/>
      <c r="Q447" s="316"/>
      <c r="R447" s="315"/>
      <c r="S447" s="316"/>
      <c r="T447" s="315"/>
      <c r="U447" s="316"/>
      <c r="V447" s="452"/>
      <c r="W447" s="452"/>
      <c r="X447" s="452"/>
      <c r="Y447" s="452"/>
      <c r="Z447" s="452"/>
      <c r="AA447" s="452"/>
      <c r="AB447" s="452"/>
      <c r="AC447" s="452"/>
      <c r="AD447" s="452"/>
    </row>
    <row r="448" spans="1:30" s="2" customFormat="1" ht="20.100000000000001" customHeight="1">
      <c r="A448" s="311"/>
      <c r="B448" s="311"/>
      <c r="C448" s="452"/>
      <c r="D448" s="311" t="s">
        <v>1862</v>
      </c>
      <c r="E448" s="452"/>
      <c r="F448" s="531"/>
      <c r="G448" s="314"/>
      <c r="H448" s="356"/>
      <c r="I448" s="314"/>
      <c r="J448" s="356"/>
      <c r="K448" s="314"/>
      <c r="L448" s="356"/>
      <c r="M448" s="314"/>
      <c r="N448" s="356"/>
      <c r="O448" s="314"/>
      <c r="P448" s="315"/>
      <c r="Q448" s="316"/>
      <c r="R448" s="315"/>
      <c r="S448" s="316"/>
      <c r="T448" s="315"/>
      <c r="U448" s="316"/>
      <c r="V448" s="452"/>
      <c r="W448" s="452"/>
      <c r="X448" s="452"/>
      <c r="Y448" s="452"/>
      <c r="Z448" s="452"/>
      <c r="AA448" s="452"/>
      <c r="AB448" s="452"/>
      <c r="AC448" s="452"/>
      <c r="AD448" s="452"/>
    </row>
    <row r="449" spans="1:30" s="2" customFormat="1" ht="20.100000000000001" customHeight="1">
      <c r="A449" s="374" t="s">
        <v>9206</v>
      </c>
      <c r="B449" s="374" t="s">
        <v>9207</v>
      </c>
      <c r="C449" s="358" t="s">
        <v>9208</v>
      </c>
      <c r="D449" s="374"/>
      <c r="E449" s="358"/>
      <c r="F449" s="443"/>
      <c r="G449" s="444"/>
      <c r="H449" s="443"/>
      <c r="I449" s="444"/>
      <c r="J449" s="443">
        <v>41</v>
      </c>
      <c r="K449" s="444">
        <v>100</v>
      </c>
      <c r="L449" s="443">
        <v>38</v>
      </c>
      <c r="M449" s="444">
        <v>100</v>
      </c>
      <c r="N449" s="443">
        <v>43</v>
      </c>
      <c r="O449" s="444">
        <v>100</v>
      </c>
      <c r="P449" s="471">
        <v>8</v>
      </c>
      <c r="Q449" s="465">
        <v>100</v>
      </c>
      <c r="R449" s="471">
        <v>11</v>
      </c>
      <c r="S449" s="465">
        <v>100</v>
      </c>
      <c r="T449" s="471">
        <v>29</v>
      </c>
      <c r="U449" s="465">
        <v>100</v>
      </c>
      <c r="V449" s="358"/>
      <c r="W449" s="358"/>
      <c r="X449" s="358" t="s">
        <v>8114</v>
      </c>
      <c r="Y449" s="358" t="s">
        <v>8114</v>
      </c>
      <c r="Z449" s="358" t="s">
        <v>8114</v>
      </c>
      <c r="AA449" s="358" t="s">
        <v>8114</v>
      </c>
      <c r="AB449" s="358" t="s">
        <v>8114</v>
      </c>
      <c r="AC449" s="358" t="s">
        <v>8114</v>
      </c>
      <c r="AD449" s="358"/>
    </row>
    <row r="450" spans="1:30" s="2" customFormat="1" ht="20.100000000000001" customHeight="1">
      <c r="A450" s="374" t="s">
        <v>9209</v>
      </c>
      <c r="B450" s="374" t="s">
        <v>1784</v>
      </c>
      <c r="C450" s="358" t="s">
        <v>9130</v>
      </c>
      <c r="D450" s="374" t="s">
        <v>9035</v>
      </c>
      <c r="E450" s="358" t="s">
        <v>9036</v>
      </c>
      <c r="F450" s="443">
        <v>129</v>
      </c>
      <c r="G450" s="444">
        <v>3.2</v>
      </c>
      <c r="H450" s="443">
        <v>159</v>
      </c>
      <c r="I450" s="444">
        <v>3.8951494365507102</v>
      </c>
      <c r="J450" s="443">
        <v>166</v>
      </c>
      <c r="K450" s="444">
        <v>3.9894256188416244</v>
      </c>
      <c r="L450" s="443">
        <v>185</v>
      </c>
      <c r="M450" s="444">
        <v>4.3053292995112873</v>
      </c>
      <c r="N450" s="443">
        <v>202</v>
      </c>
      <c r="O450" s="444">
        <v>4.5940413918580854</v>
      </c>
      <c r="P450" s="471">
        <v>259</v>
      </c>
      <c r="Q450" s="465">
        <v>5.6723609286027159</v>
      </c>
      <c r="R450" s="471">
        <v>285</v>
      </c>
      <c r="S450" s="465">
        <v>6.0936497754971137</v>
      </c>
      <c r="T450" s="471"/>
      <c r="U450" s="465"/>
      <c r="V450" s="358" t="s">
        <v>8114</v>
      </c>
      <c r="W450" s="358" t="s">
        <v>8114</v>
      </c>
      <c r="X450" s="358" t="s">
        <v>8114</v>
      </c>
      <c r="Y450" s="358" t="s">
        <v>8114</v>
      </c>
      <c r="Z450" s="358" t="s">
        <v>8114</v>
      </c>
      <c r="AA450" s="358" t="s">
        <v>8114</v>
      </c>
      <c r="AB450" s="358" t="s">
        <v>8114</v>
      </c>
      <c r="AC450" s="358"/>
      <c r="AD450" s="358"/>
    </row>
    <row r="451" spans="1:30" s="2" customFormat="1" ht="20.100000000000001" customHeight="1">
      <c r="A451" s="311"/>
      <c r="B451" s="311"/>
      <c r="C451" s="452"/>
      <c r="D451" s="311" t="s">
        <v>9037</v>
      </c>
      <c r="E451" s="452"/>
      <c r="F451" s="531">
        <v>3854</v>
      </c>
      <c r="G451" s="314">
        <v>96.8</v>
      </c>
      <c r="H451" s="356">
        <v>3923</v>
      </c>
      <c r="I451" s="314">
        <v>96.10485056344929</v>
      </c>
      <c r="J451" s="356">
        <v>3995</v>
      </c>
      <c r="K451" s="314">
        <v>96.010574381158378</v>
      </c>
      <c r="L451" s="356">
        <v>4112</v>
      </c>
      <c r="M451" s="314">
        <v>95.694670700488714</v>
      </c>
      <c r="N451" s="356">
        <v>4195</v>
      </c>
      <c r="O451" s="314">
        <v>95.405958608141916</v>
      </c>
      <c r="P451" s="315">
        <v>4307</v>
      </c>
      <c r="Q451" s="316">
        <v>94.327639071397286</v>
      </c>
      <c r="R451" s="315">
        <v>4392</v>
      </c>
      <c r="S451" s="316">
        <v>93.906350224502887</v>
      </c>
      <c r="T451" s="315"/>
      <c r="U451" s="316"/>
      <c r="V451" s="452"/>
      <c r="W451" s="452"/>
      <c r="X451" s="452"/>
      <c r="Y451" s="452"/>
      <c r="Z451" s="452"/>
      <c r="AA451" s="452"/>
      <c r="AB451" s="452"/>
      <c r="AC451" s="452"/>
      <c r="AD451" s="452"/>
    </row>
    <row r="452" spans="1:30" s="2" customFormat="1" ht="20.100000000000001" customHeight="1">
      <c r="A452" s="311"/>
      <c r="B452" s="311"/>
      <c r="C452" s="452"/>
      <c r="D452" s="311" t="s">
        <v>1861</v>
      </c>
      <c r="E452" s="452"/>
      <c r="F452" s="531"/>
      <c r="G452" s="314"/>
      <c r="H452" s="356"/>
      <c r="I452" s="314"/>
      <c r="J452" s="356"/>
      <c r="K452" s="314"/>
      <c r="L452" s="356"/>
      <c r="M452" s="314"/>
      <c r="N452" s="356"/>
      <c r="O452" s="314"/>
      <c r="P452" s="315"/>
      <c r="Q452" s="316"/>
      <c r="R452" s="315"/>
      <c r="S452" s="316"/>
      <c r="T452" s="315"/>
      <c r="U452" s="316"/>
      <c r="V452" s="452"/>
      <c r="W452" s="452"/>
      <c r="X452" s="452"/>
      <c r="Y452" s="452"/>
      <c r="Z452" s="452"/>
      <c r="AA452" s="452"/>
      <c r="AB452" s="452"/>
      <c r="AC452" s="452"/>
      <c r="AD452" s="452"/>
    </row>
    <row r="453" spans="1:30" s="2" customFormat="1" ht="20.100000000000001" customHeight="1">
      <c r="A453" s="311"/>
      <c r="B453" s="311"/>
      <c r="C453" s="452"/>
      <c r="D453" s="311" t="s">
        <v>1862</v>
      </c>
      <c r="E453" s="452"/>
      <c r="F453" s="531"/>
      <c r="G453" s="314"/>
      <c r="H453" s="356"/>
      <c r="I453" s="314"/>
      <c r="J453" s="356"/>
      <c r="K453" s="314"/>
      <c r="L453" s="356"/>
      <c r="M453" s="314"/>
      <c r="N453" s="356"/>
      <c r="O453" s="314"/>
      <c r="P453" s="315"/>
      <c r="Q453" s="316"/>
      <c r="R453" s="315"/>
      <c r="S453" s="316"/>
      <c r="T453" s="315"/>
      <c r="U453" s="316"/>
      <c r="V453" s="452"/>
      <c r="W453" s="452"/>
      <c r="X453" s="452"/>
      <c r="Y453" s="452"/>
      <c r="Z453" s="452"/>
      <c r="AA453" s="452"/>
      <c r="AB453" s="452"/>
      <c r="AC453" s="452"/>
      <c r="AD453" s="452"/>
    </row>
    <row r="454" spans="1:30" s="2" customFormat="1" ht="20.100000000000001" customHeight="1">
      <c r="A454" s="374" t="s">
        <v>3027</v>
      </c>
      <c r="B454" s="374" t="s">
        <v>1785</v>
      </c>
      <c r="C454" s="358" t="s">
        <v>3028</v>
      </c>
      <c r="D454" s="374"/>
      <c r="E454" s="358"/>
      <c r="F454" s="443">
        <v>128</v>
      </c>
      <c r="G454" s="444">
        <v>100</v>
      </c>
      <c r="H454" s="443">
        <v>159</v>
      </c>
      <c r="I454" s="444">
        <v>100</v>
      </c>
      <c r="J454" s="443">
        <v>166</v>
      </c>
      <c r="K454" s="444">
        <v>100</v>
      </c>
      <c r="L454" s="443">
        <v>185</v>
      </c>
      <c r="M454" s="444">
        <v>100</v>
      </c>
      <c r="N454" s="443">
        <v>202</v>
      </c>
      <c r="O454" s="444">
        <v>100</v>
      </c>
      <c r="P454" s="471">
        <v>259</v>
      </c>
      <c r="Q454" s="465">
        <v>100</v>
      </c>
      <c r="R454" s="471">
        <v>285</v>
      </c>
      <c r="S454" s="465">
        <v>100</v>
      </c>
      <c r="T454" s="471"/>
      <c r="U454" s="465"/>
      <c r="V454" s="358" t="s">
        <v>8114</v>
      </c>
      <c r="W454" s="358" t="s">
        <v>8114</v>
      </c>
      <c r="X454" s="358" t="s">
        <v>8114</v>
      </c>
      <c r="Y454" s="358" t="s">
        <v>8114</v>
      </c>
      <c r="Z454" s="358" t="s">
        <v>8114</v>
      </c>
      <c r="AA454" s="358" t="s">
        <v>8114</v>
      </c>
      <c r="AB454" s="358" t="s">
        <v>8114</v>
      </c>
      <c r="AC454" s="358"/>
      <c r="AD454" s="358"/>
    </row>
    <row r="455" spans="1:30" s="2" customFormat="1" ht="20.100000000000001" customHeight="1">
      <c r="A455" s="311"/>
      <c r="B455" s="311"/>
      <c r="C455" s="452"/>
      <c r="D455" s="311" t="s">
        <v>1959</v>
      </c>
      <c r="E455" s="452" t="s">
        <v>758</v>
      </c>
      <c r="F455" s="531"/>
      <c r="G455" s="314"/>
      <c r="H455" s="356"/>
      <c r="I455" s="314"/>
      <c r="J455" s="356"/>
      <c r="K455" s="314"/>
      <c r="L455" s="356"/>
      <c r="M455" s="314"/>
      <c r="N455" s="356"/>
      <c r="O455" s="314"/>
      <c r="P455" s="315"/>
      <c r="Q455" s="316"/>
      <c r="R455" s="315"/>
      <c r="S455" s="316"/>
      <c r="T455" s="315"/>
      <c r="U455" s="316"/>
      <c r="V455" s="452"/>
      <c r="W455" s="452"/>
      <c r="X455" s="452"/>
      <c r="Y455" s="452"/>
      <c r="Z455" s="452"/>
      <c r="AA455" s="452"/>
      <c r="AB455" s="452"/>
      <c r="AC455" s="452"/>
      <c r="AD455" s="452"/>
    </row>
    <row r="456" spans="1:30" s="2" customFormat="1" ht="20.100000000000001" customHeight="1">
      <c r="A456" s="311"/>
      <c r="B456" s="311"/>
      <c r="C456" s="452"/>
      <c r="D456" s="311" t="s">
        <v>1960</v>
      </c>
      <c r="E456" s="452"/>
      <c r="F456" s="531"/>
      <c r="G456" s="314"/>
      <c r="H456" s="356"/>
      <c r="I456" s="314"/>
      <c r="J456" s="356"/>
      <c r="K456" s="314"/>
      <c r="L456" s="356"/>
      <c r="M456" s="314"/>
      <c r="N456" s="356"/>
      <c r="O456" s="314"/>
      <c r="P456" s="315"/>
      <c r="Q456" s="316"/>
      <c r="R456" s="315"/>
      <c r="S456" s="316"/>
      <c r="T456" s="315"/>
      <c r="U456" s="316"/>
      <c r="V456" s="452"/>
      <c r="W456" s="452"/>
      <c r="X456" s="452"/>
      <c r="Y456" s="452"/>
      <c r="Z456" s="452"/>
      <c r="AA456" s="452"/>
      <c r="AB456" s="452"/>
      <c r="AC456" s="452"/>
      <c r="AD456" s="452"/>
    </row>
    <row r="457" spans="1:30" s="2" customFormat="1" ht="20.100000000000001" customHeight="1">
      <c r="A457" s="374" t="s">
        <v>3029</v>
      </c>
      <c r="B457" s="374" t="s">
        <v>1786</v>
      </c>
      <c r="C457" s="358" t="s">
        <v>3028</v>
      </c>
      <c r="D457" s="374" t="s">
        <v>9035</v>
      </c>
      <c r="E457" s="358" t="s">
        <v>9036</v>
      </c>
      <c r="F457" s="443">
        <v>82</v>
      </c>
      <c r="G457" s="444">
        <v>64.099999999999994</v>
      </c>
      <c r="H457" s="443">
        <v>110</v>
      </c>
      <c r="I457" s="444">
        <v>69.182389937106919</v>
      </c>
      <c r="J457" s="443">
        <v>108</v>
      </c>
      <c r="K457" s="444">
        <v>65.060240963855421</v>
      </c>
      <c r="L457" s="443">
        <v>127</v>
      </c>
      <c r="M457" s="444">
        <v>68.599999999999994</v>
      </c>
      <c r="N457" s="443">
        <v>138</v>
      </c>
      <c r="O457" s="444">
        <v>68.316831683168317</v>
      </c>
      <c r="P457" s="471">
        <v>176</v>
      </c>
      <c r="Q457" s="465">
        <v>68</v>
      </c>
      <c r="R457" s="471">
        <v>198</v>
      </c>
      <c r="S457" s="465">
        <v>69.473684210526315</v>
      </c>
      <c r="T457" s="471"/>
      <c r="U457" s="465"/>
      <c r="V457" s="358" t="s">
        <v>8114</v>
      </c>
      <c r="W457" s="358" t="s">
        <v>8114</v>
      </c>
      <c r="X457" s="358" t="s">
        <v>8114</v>
      </c>
      <c r="Y457" s="358" t="s">
        <v>8114</v>
      </c>
      <c r="Z457" s="358" t="s">
        <v>8114</v>
      </c>
      <c r="AA457" s="358" t="s">
        <v>8114</v>
      </c>
      <c r="AB457" s="358" t="s">
        <v>8114</v>
      </c>
      <c r="AC457" s="358"/>
      <c r="AD457" s="358"/>
    </row>
    <row r="458" spans="1:30" s="2" customFormat="1" ht="20.100000000000001" customHeight="1">
      <c r="A458" s="311"/>
      <c r="B458" s="311"/>
      <c r="C458" s="452"/>
      <c r="D458" s="311" t="s">
        <v>9037</v>
      </c>
      <c r="E458" s="452"/>
      <c r="F458" s="531">
        <v>46</v>
      </c>
      <c r="G458" s="314">
        <v>35.9</v>
      </c>
      <c r="H458" s="356">
        <v>49</v>
      </c>
      <c r="I458" s="314">
        <v>30.817610062893081</v>
      </c>
      <c r="J458" s="356">
        <v>58</v>
      </c>
      <c r="K458" s="314">
        <v>34.939759036144579</v>
      </c>
      <c r="L458" s="356">
        <v>58</v>
      </c>
      <c r="M458" s="314">
        <v>31.4</v>
      </c>
      <c r="N458" s="356">
        <v>64</v>
      </c>
      <c r="O458" s="314">
        <v>31.683168316831683</v>
      </c>
      <c r="P458" s="315">
        <v>82</v>
      </c>
      <c r="Q458" s="316">
        <v>31.7</v>
      </c>
      <c r="R458" s="315">
        <v>87</v>
      </c>
      <c r="S458" s="316">
        <v>30.526315789473685</v>
      </c>
      <c r="T458" s="315"/>
      <c r="U458" s="316"/>
      <c r="V458" s="452"/>
      <c r="W458" s="452"/>
      <c r="X458" s="452"/>
      <c r="Y458" s="452"/>
      <c r="Z458" s="452"/>
      <c r="AA458" s="452"/>
      <c r="AB458" s="452"/>
      <c r="AC458" s="452"/>
      <c r="AD458" s="452"/>
    </row>
    <row r="459" spans="1:30" s="2" customFormat="1" ht="20.100000000000001" customHeight="1">
      <c r="A459" s="311"/>
      <c r="B459" s="311"/>
      <c r="C459" s="452"/>
      <c r="D459" s="311" t="s">
        <v>1861</v>
      </c>
      <c r="E459" s="452"/>
      <c r="F459" s="531"/>
      <c r="G459" s="314"/>
      <c r="H459" s="356"/>
      <c r="I459" s="314"/>
      <c r="J459" s="356"/>
      <c r="K459" s="314"/>
      <c r="L459" s="356"/>
      <c r="M459" s="314"/>
      <c r="N459" s="356"/>
      <c r="O459" s="314"/>
      <c r="P459" s="315">
        <v>1</v>
      </c>
      <c r="Q459" s="316">
        <v>0.4</v>
      </c>
      <c r="R459" s="315"/>
      <c r="S459" s="316"/>
      <c r="T459" s="315"/>
      <c r="U459" s="316"/>
      <c r="V459" s="452"/>
      <c r="W459" s="452"/>
      <c r="X459" s="452"/>
      <c r="Y459" s="452"/>
      <c r="Z459" s="452"/>
      <c r="AA459" s="452"/>
      <c r="AB459" s="452"/>
      <c r="AC459" s="452"/>
      <c r="AD459" s="452"/>
    </row>
    <row r="460" spans="1:30" s="2" customFormat="1" ht="20.100000000000001" customHeight="1">
      <c r="A460" s="311"/>
      <c r="B460" s="311"/>
      <c r="C460" s="452"/>
      <c r="D460" s="311" t="s">
        <v>1862</v>
      </c>
      <c r="E460" s="452"/>
      <c r="F460" s="531"/>
      <c r="G460" s="314"/>
      <c r="H460" s="356"/>
      <c r="I460" s="314"/>
      <c r="J460" s="356"/>
      <c r="K460" s="314"/>
      <c r="L460" s="356"/>
      <c r="M460" s="314"/>
      <c r="N460" s="356"/>
      <c r="O460" s="314"/>
      <c r="P460" s="315"/>
      <c r="Q460" s="316"/>
      <c r="R460" s="315"/>
      <c r="S460" s="316"/>
      <c r="T460" s="315"/>
      <c r="U460" s="316"/>
      <c r="V460" s="452"/>
      <c r="W460" s="452"/>
      <c r="X460" s="452"/>
      <c r="Y460" s="452"/>
      <c r="Z460" s="452"/>
      <c r="AA460" s="452"/>
      <c r="AB460" s="452"/>
      <c r="AC460" s="452"/>
      <c r="AD460" s="452"/>
    </row>
    <row r="461" spans="1:30" s="2" customFormat="1" ht="20.100000000000001" customHeight="1">
      <c r="A461" s="374" t="s">
        <v>3030</v>
      </c>
      <c r="B461" s="374" t="s">
        <v>1787</v>
      </c>
      <c r="C461" s="358" t="s">
        <v>3031</v>
      </c>
      <c r="D461" s="374"/>
      <c r="E461" s="358"/>
      <c r="F461" s="443">
        <v>82</v>
      </c>
      <c r="G461" s="444">
        <v>100</v>
      </c>
      <c r="H461" s="443">
        <v>110</v>
      </c>
      <c r="I461" s="444">
        <v>100</v>
      </c>
      <c r="J461" s="443">
        <v>108</v>
      </c>
      <c r="K461" s="444">
        <v>100</v>
      </c>
      <c r="L461" s="443">
        <v>127</v>
      </c>
      <c r="M461" s="444">
        <v>100</v>
      </c>
      <c r="N461" s="443">
        <v>138</v>
      </c>
      <c r="O461" s="444">
        <v>100</v>
      </c>
      <c r="P461" s="471">
        <v>175</v>
      </c>
      <c r="Q461" s="465">
        <v>99.4</v>
      </c>
      <c r="R461" s="471">
        <v>198</v>
      </c>
      <c r="S461" s="465">
        <v>100</v>
      </c>
      <c r="T461" s="471"/>
      <c r="U461" s="465"/>
      <c r="V461" s="358" t="s">
        <v>8114</v>
      </c>
      <c r="W461" s="358" t="s">
        <v>8114</v>
      </c>
      <c r="X461" s="358" t="s">
        <v>8114</v>
      </c>
      <c r="Y461" s="358" t="s">
        <v>8114</v>
      </c>
      <c r="Z461" s="358" t="s">
        <v>8114</v>
      </c>
      <c r="AA461" s="358" t="s">
        <v>8114</v>
      </c>
      <c r="AB461" s="358" t="s">
        <v>8114</v>
      </c>
      <c r="AC461" s="358"/>
      <c r="AD461" s="358"/>
    </row>
    <row r="462" spans="1:30" s="2" customFormat="1" ht="20.100000000000001" customHeight="1">
      <c r="A462" s="311"/>
      <c r="B462" s="311"/>
      <c r="C462" s="452"/>
      <c r="D462" s="311" t="s">
        <v>1861</v>
      </c>
      <c r="E462" s="452" t="s">
        <v>2419</v>
      </c>
      <c r="F462" s="531"/>
      <c r="G462" s="314"/>
      <c r="H462" s="356"/>
      <c r="I462" s="314"/>
      <c r="J462" s="356"/>
      <c r="K462" s="314"/>
      <c r="L462" s="356"/>
      <c r="M462" s="314"/>
      <c r="N462" s="356"/>
      <c r="O462" s="314"/>
      <c r="P462" s="315">
        <v>1</v>
      </c>
      <c r="Q462" s="316">
        <v>0.6</v>
      </c>
      <c r="R462" s="315"/>
      <c r="S462" s="316"/>
      <c r="T462" s="315"/>
      <c r="U462" s="316"/>
      <c r="V462" s="452"/>
      <c r="W462" s="452"/>
      <c r="X462" s="452"/>
      <c r="Y462" s="452"/>
      <c r="Z462" s="452"/>
      <c r="AA462" s="452"/>
      <c r="AB462" s="452"/>
      <c r="AC462" s="452"/>
      <c r="AD462" s="452"/>
    </row>
    <row r="463" spans="1:30" s="2" customFormat="1" ht="20.100000000000001" customHeight="1">
      <c r="A463" s="311"/>
      <c r="B463" s="311"/>
      <c r="C463" s="452"/>
      <c r="D463" s="311" t="s">
        <v>1862</v>
      </c>
      <c r="E463" s="452"/>
      <c r="F463" s="531"/>
      <c r="G463" s="314"/>
      <c r="H463" s="356"/>
      <c r="I463" s="314"/>
      <c r="J463" s="356"/>
      <c r="K463" s="314"/>
      <c r="L463" s="356"/>
      <c r="M463" s="314"/>
      <c r="N463" s="356"/>
      <c r="O463" s="314"/>
      <c r="P463" s="315"/>
      <c r="Q463" s="316"/>
      <c r="R463" s="315"/>
      <c r="S463" s="316"/>
      <c r="T463" s="315"/>
      <c r="U463" s="316"/>
      <c r="V463" s="452"/>
      <c r="W463" s="452"/>
      <c r="X463" s="452"/>
      <c r="Y463" s="452"/>
      <c r="Z463" s="452"/>
      <c r="AA463" s="452"/>
      <c r="AB463" s="452"/>
      <c r="AC463" s="452"/>
      <c r="AD463" s="452"/>
    </row>
    <row r="464" spans="1:30" s="2" customFormat="1" ht="20.100000000000001" customHeight="1">
      <c r="A464" s="374" t="s">
        <v>3032</v>
      </c>
      <c r="B464" s="374" t="s">
        <v>1788</v>
      </c>
      <c r="C464" s="358" t="s">
        <v>3031</v>
      </c>
      <c r="D464" s="374"/>
      <c r="E464" s="358"/>
      <c r="F464" s="443">
        <v>82</v>
      </c>
      <c r="G464" s="444">
        <v>100</v>
      </c>
      <c r="H464" s="443">
        <v>110</v>
      </c>
      <c r="I464" s="444">
        <v>100</v>
      </c>
      <c r="J464" s="443">
        <v>108</v>
      </c>
      <c r="K464" s="444">
        <v>100</v>
      </c>
      <c r="L464" s="443">
        <v>127</v>
      </c>
      <c r="M464" s="444">
        <v>100</v>
      </c>
      <c r="N464" s="443">
        <v>138</v>
      </c>
      <c r="O464" s="444">
        <v>100</v>
      </c>
      <c r="P464" s="471">
        <v>175</v>
      </c>
      <c r="Q464" s="465">
        <v>99.4</v>
      </c>
      <c r="R464" s="471">
        <v>198</v>
      </c>
      <c r="S464" s="465">
        <v>100</v>
      </c>
      <c r="T464" s="471"/>
      <c r="U464" s="465"/>
      <c r="V464" s="358" t="s">
        <v>8114</v>
      </c>
      <c r="W464" s="358" t="s">
        <v>8114</v>
      </c>
      <c r="X464" s="358" t="s">
        <v>8114</v>
      </c>
      <c r="Y464" s="358" t="s">
        <v>8114</v>
      </c>
      <c r="Z464" s="358" t="s">
        <v>8114</v>
      </c>
      <c r="AA464" s="358" t="s">
        <v>8114</v>
      </c>
      <c r="AB464" s="358" t="s">
        <v>8114</v>
      </c>
      <c r="AC464" s="358"/>
      <c r="AD464" s="358"/>
    </row>
    <row r="465" spans="1:30" s="2" customFormat="1" ht="20.100000000000001" customHeight="1">
      <c r="A465" s="311"/>
      <c r="B465" s="311"/>
      <c r="C465" s="452"/>
      <c r="D465" s="311" t="s">
        <v>1959</v>
      </c>
      <c r="E465" s="452" t="s">
        <v>758</v>
      </c>
      <c r="F465" s="531"/>
      <c r="G465" s="314"/>
      <c r="H465" s="356"/>
      <c r="I465" s="314"/>
      <c r="J465" s="356"/>
      <c r="K465" s="314"/>
      <c r="L465" s="356"/>
      <c r="M465" s="314"/>
      <c r="N465" s="356"/>
      <c r="O465" s="314"/>
      <c r="P465" s="315">
        <v>1</v>
      </c>
      <c r="Q465" s="316">
        <v>0.6</v>
      </c>
      <c r="R465" s="315"/>
      <c r="S465" s="316"/>
      <c r="T465" s="315"/>
      <c r="U465" s="316"/>
      <c r="V465" s="452"/>
      <c r="W465" s="452"/>
      <c r="X465" s="452"/>
      <c r="Y465" s="452"/>
      <c r="Z465" s="452"/>
      <c r="AA465" s="452"/>
      <c r="AB465" s="452"/>
      <c r="AC465" s="452"/>
      <c r="AD465" s="452"/>
    </row>
    <row r="466" spans="1:30" s="2" customFormat="1" ht="20.100000000000001" customHeight="1">
      <c r="A466" s="311"/>
      <c r="B466" s="311"/>
      <c r="C466" s="452"/>
      <c r="D466" s="311" t="s">
        <v>1960</v>
      </c>
      <c r="E466" s="452"/>
      <c r="F466" s="531"/>
      <c r="G466" s="314"/>
      <c r="H466" s="356"/>
      <c r="I466" s="314"/>
      <c r="J466" s="356"/>
      <c r="K466" s="314"/>
      <c r="L466" s="356"/>
      <c r="M466" s="314"/>
      <c r="N466" s="356"/>
      <c r="O466" s="314"/>
      <c r="P466" s="315"/>
      <c r="Q466" s="316"/>
      <c r="R466" s="315"/>
      <c r="S466" s="316"/>
      <c r="T466" s="315"/>
      <c r="U466" s="316"/>
      <c r="V466" s="452"/>
      <c r="W466" s="452"/>
      <c r="X466" s="452"/>
      <c r="Y466" s="452"/>
      <c r="Z466" s="452"/>
      <c r="AA466" s="452"/>
      <c r="AB466" s="452"/>
      <c r="AC466" s="452"/>
      <c r="AD466" s="452"/>
    </row>
    <row r="467" spans="1:30" s="2" customFormat="1" ht="20.100000000000001" customHeight="1">
      <c r="A467" s="374" t="s">
        <v>3033</v>
      </c>
      <c r="B467" s="374" t="s">
        <v>1789</v>
      </c>
      <c r="C467" s="358" t="s">
        <v>3031</v>
      </c>
      <c r="D467" s="374" t="s">
        <v>9210</v>
      </c>
      <c r="E467" s="358" t="s">
        <v>9036</v>
      </c>
      <c r="F467" s="443">
        <v>21</v>
      </c>
      <c r="G467" s="444">
        <v>25.6</v>
      </c>
      <c r="H467" s="443">
        <v>36</v>
      </c>
      <c r="I467" s="444">
        <v>32.727272727272727</v>
      </c>
      <c r="J467" s="443">
        <v>26</v>
      </c>
      <c r="K467" s="444">
        <v>24.074074074074073</v>
      </c>
      <c r="L467" s="443">
        <v>32</v>
      </c>
      <c r="M467" s="444">
        <v>25.196850393700789</v>
      </c>
      <c r="N467" s="443">
        <v>49</v>
      </c>
      <c r="O467" s="444">
        <v>35.507246376811594</v>
      </c>
      <c r="P467" s="471">
        <v>49</v>
      </c>
      <c r="Q467" s="465">
        <v>27.8</v>
      </c>
      <c r="R467" s="471">
        <v>59</v>
      </c>
      <c r="S467" s="465">
        <v>29.797979797979799</v>
      </c>
      <c r="T467" s="471"/>
      <c r="U467" s="465"/>
      <c r="V467" s="358" t="s">
        <v>8114</v>
      </c>
      <c r="W467" s="358" t="s">
        <v>8114</v>
      </c>
      <c r="X467" s="358" t="s">
        <v>8114</v>
      </c>
      <c r="Y467" s="358" t="s">
        <v>8114</v>
      </c>
      <c r="Z467" s="358" t="s">
        <v>8114</v>
      </c>
      <c r="AA467" s="358" t="s">
        <v>8114</v>
      </c>
      <c r="AB467" s="358" t="s">
        <v>8114</v>
      </c>
      <c r="AC467" s="358"/>
      <c r="AD467" s="358"/>
    </row>
    <row r="468" spans="1:30" s="2" customFormat="1" ht="20.100000000000001" customHeight="1">
      <c r="A468" s="311"/>
      <c r="B468" s="311"/>
      <c r="C468" s="452"/>
      <c r="D468" s="311" t="s">
        <v>9211</v>
      </c>
      <c r="E468" s="452"/>
      <c r="F468" s="531">
        <v>28</v>
      </c>
      <c r="G468" s="314">
        <v>34.1</v>
      </c>
      <c r="H468" s="356">
        <v>37</v>
      </c>
      <c r="I468" s="314">
        <v>33.636363636363633</v>
      </c>
      <c r="J468" s="356">
        <v>37</v>
      </c>
      <c r="K468" s="314">
        <v>34.25925925925926</v>
      </c>
      <c r="L468" s="356">
        <v>49</v>
      </c>
      <c r="M468" s="314">
        <v>38.582677165354333</v>
      </c>
      <c r="N468" s="356">
        <v>45</v>
      </c>
      <c r="O468" s="314">
        <v>32.608695652173914</v>
      </c>
      <c r="P468" s="315">
        <v>53</v>
      </c>
      <c r="Q468" s="316">
        <v>30.1</v>
      </c>
      <c r="R468" s="315">
        <v>56</v>
      </c>
      <c r="S468" s="316">
        <v>28.282828282828284</v>
      </c>
      <c r="T468" s="315"/>
      <c r="U468" s="316"/>
      <c r="V468" s="452"/>
      <c r="W468" s="452"/>
      <c r="X468" s="452"/>
      <c r="Y468" s="452"/>
      <c r="Z468" s="452"/>
      <c r="AA468" s="452"/>
      <c r="AB468" s="452"/>
      <c r="AC468" s="452"/>
      <c r="AD468" s="452"/>
    </row>
    <row r="469" spans="1:30" s="2" customFormat="1" ht="20.100000000000001" customHeight="1">
      <c r="A469" s="311"/>
      <c r="B469" s="311"/>
      <c r="C469" s="452"/>
      <c r="D469" s="311" t="s">
        <v>9212</v>
      </c>
      <c r="E469" s="452"/>
      <c r="F469" s="531">
        <v>19</v>
      </c>
      <c r="G469" s="314">
        <v>23.2</v>
      </c>
      <c r="H469" s="356">
        <v>15</v>
      </c>
      <c r="I469" s="314">
        <v>13.636363636363637</v>
      </c>
      <c r="J469" s="356">
        <v>18</v>
      </c>
      <c r="K469" s="314">
        <v>16.666666666666668</v>
      </c>
      <c r="L469" s="356">
        <v>25</v>
      </c>
      <c r="M469" s="314">
        <v>19.685039370078741</v>
      </c>
      <c r="N469" s="356">
        <v>28</v>
      </c>
      <c r="O469" s="314">
        <v>20.289855072463769</v>
      </c>
      <c r="P469" s="315">
        <v>39</v>
      </c>
      <c r="Q469" s="316">
        <v>22.2</v>
      </c>
      <c r="R469" s="315">
        <v>41</v>
      </c>
      <c r="S469" s="316">
        <v>20.707070707070706</v>
      </c>
      <c r="T469" s="315"/>
      <c r="U469" s="316"/>
      <c r="V469" s="452"/>
      <c r="W469" s="452"/>
      <c r="X469" s="452"/>
      <c r="Y469" s="452"/>
      <c r="Z469" s="452"/>
      <c r="AA469" s="452"/>
      <c r="AB469" s="452"/>
      <c r="AC469" s="452"/>
      <c r="AD469" s="452"/>
    </row>
    <row r="470" spans="1:30" s="2" customFormat="1" ht="20.100000000000001" customHeight="1">
      <c r="A470" s="311"/>
      <c r="B470" s="311"/>
      <c r="C470" s="452"/>
      <c r="D470" s="311" t="s">
        <v>9213</v>
      </c>
      <c r="E470" s="452"/>
      <c r="F470" s="531">
        <v>14</v>
      </c>
      <c r="G470" s="314">
        <v>17.100000000000001</v>
      </c>
      <c r="H470" s="356">
        <v>22</v>
      </c>
      <c r="I470" s="314">
        <v>20</v>
      </c>
      <c r="J470" s="356">
        <v>27</v>
      </c>
      <c r="K470" s="314">
        <v>25</v>
      </c>
      <c r="L470" s="356">
        <v>21</v>
      </c>
      <c r="M470" s="314">
        <v>16.535433070866141</v>
      </c>
      <c r="N470" s="356">
        <v>16</v>
      </c>
      <c r="O470" s="314">
        <v>11.594202898550725</v>
      </c>
      <c r="P470" s="315">
        <v>34</v>
      </c>
      <c r="Q470" s="316">
        <v>19.3</v>
      </c>
      <c r="R470" s="315">
        <v>42</v>
      </c>
      <c r="S470" s="316">
        <v>21.212121212121211</v>
      </c>
      <c r="T470" s="315"/>
      <c r="U470" s="316"/>
      <c r="V470" s="452"/>
      <c r="W470" s="452"/>
      <c r="X470" s="452"/>
      <c r="Y470" s="452"/>
      <c r="Z470" s="452"/>
      <c r="AA470" s="452"/>
      <c r="AB470" s="452"/>
      <c r="AC470" s="452"/>
      <c r="AD470" s="452"/>
    </row>
    <row r="471" spans="1:30" s="2" customFormat="1" ht="20.100000000000001" customHeight="1">
      <c r="A471" s="311"/>
      <c r="B471" s="311"/>
      <c r="C471" s="452"/>
      <c r="D471" s="311" t="s">
        <v>1861</v>
      </c>
      <c r="E471" s="452"/>
      <c r="F471" s="531"/>
      <c r="G471" s="314"/>
      <c r="H471" s="356"/>
      <c r="I471" s="314"/>
      <c r="J471" s="356"/>
      <c r="K471" s="314"/>
      <c r="L471" s="356"/>
      <c r="M471" s="314"/>
      <c r="N471" s="356"/>
      <c r="O471" s="314"/>
      <c r="P471" s="315">
        <v>1</v>
      </c>
      <c r="Q471" s="316">
        <v>0.6</v>
      </c>
      <c r="R471" s="315"/>
      <c r="S471" s="316"/>
      <c r="T471" s="315"/>
      <c r="U471" s="316"/>
      <c r="V471" s="452"/>
      <c r="W471" s="452"/>
      <c r="X471" s="452"/>
      <c r="Y471" s="452"/>
      <c r="Z471" s="452"/>
      <c r="AA471" s="452"/>
      <c r="AB471" s="452"/>
      <c r="AC471" s="452"/>
      <c r="AD471" s="452"/>
    </row>
    <row r="472" spans="1:30" s="2" customFormat="1" ht="20.100000000000001" customHeight="1">
      <c r="A472" s="311"/>
      <c r="B472" s="311"/>
      <c r="C472" s="452"/>
      <c r="D472" s="311" t="s">
        <v>1862</v>
      </c>
      <c r="E472" s="452"/>
      <c r="F472" s="531"/>
      <c r="G472" s="314"/>
      <c r="H472" s="356"/>
      <c r="I472" s="314"/>
      <c r="J472" s="356"/>
      <c r="K472" s="314"/>
      <c r="L472" s="356"/>
      <c r="M472" s="314"/>
      <c r="N472" s="356"/>
      <c r="O472" s="314"/>
      <c r="P472" s="315"/>
      <c r="Q472" s="316"/>
      <c r="R472" s="315"/>
      <c r="S472" s="316"/>
      <c r="T472" s="315"/>
      <c r="U472" s="316"/>
      <c r="V472" s="452"/>
      <c r="W472" s="452"/>
      <c r="X472" s="452"/>
      <c r="Y472" s="452"/>
      <c r="Z472" s="452"/>
      <c r="AA472" s="452"/>
      <c r="AB472" s="452"/>
      <c r="AC472" s="452"/>
      <c r="AD472" s="452"/>
    </row>
    <row r="473" spans="1:30" s="2" customFormat="1" ht="20.100000000000001" customHeight="1">
      <c r="A473" s="374" t="s">
        <v>3034</v>
      </c>
      <c r="B473" s="374" t="s">
        <v>1790</v>
      </c>
      <c r="C473" s="358" t="s">
        <v>9214</v>
      </c>
      <c r="D473" s="374" t="s">
        <v>9035</v>
      </c>
      <c r="E473" s="358" t="s">
        <v>9036</v>
      </c>
      <c r="F473" s="443">
        <v>815</v>
      </c>
      <c r="G473" s="444">
        <v>20.929635336414997</v>
      </c>
      <c r="H473" s="443">
        <v>789</v>
      </c>
      <c r="I473" s="444">
        <v>19.829102789645638</v>
      </c>
      <c r="J473" s="443">
        <v>760</v>
      </c>
      <c r="K473" s="444">
        <v>18.839861179970253</v>
      </c>
      <c r="L473" s="443">
        <v>655</v>
      </c>
      <c r="M473" s="444">
        <v>15.825078521381977</v>
      </c>
      <c r="N473" s="443">
        <v>605</v>
      </c>
      <c r="O473" s="444">
        <v>14.289088332546056</v>
      </c>
      <c r="P473" s="471">
        <v>545</v>
      </c>
      <c r="Q473" s="465">
        <v>12.471395881006865</v>
      </c>
      <c r="R473" s="471">
        <v>472</v>
      </c>
      <c r="S473" s="465">
        <v>10.601976639712488</v>
      </c>
      <c r="T473" s="471"/>
      <c r="U473" s="465"/>
      <c r="V473" s="358" t="s">
        <v>8114</v>
      </c>
      <c r="W473" s="358" t="s">
        <v>8114</v>
      </c>
      <c r="X473" s="358" t="s">
        <v>8114</v>
      </c>
      <c r="Y473" s="358" t="s">
        <v>8114</v>
      </c>
      <c r="Z473" s="358" t="s">
        <v>8114</v>
      </c>
      <c r="AA473" s="358" t="s">
        <v>8114</v>
      </c>
      <c r="AB473" s="358" t="s">
        <v>8114</v>
      </c>
      <c r="AC473" s="358"/>
      <c r="AD473" s="358"/>
    </row>
    <row r="474" spans="1:30" s="2" customFormat="1" ht="20.100000000000001" customHeight="1">
      <c r="A474" s="311"/>
      <c r="B474" s="311"/>
      <c r="C474" s="452"/>
      <c r="D474" s="311" t="s">
        <v>9037</v>
      </c>
      <c r="E474" s="452"/>
      <c r="F474" s="531">
        <v>3079</v>
      </c>
      <c r="G474" s="314">
        <v>79.070364663584996</v>
      </c>
      <c r="H474" s="356">
        <v>3190</v>
      </c>
      <c r="I474" s="314">
        <v>80.170897210354354</v>
      </c>
      <c r="J474" s="356">
        <v>3274</v>
      </c>
      <c r="K474" s="314">
        <v>81.160138820029744</v>
      </c>
      <c r="L474" s="356">
        <v>3484</v>
      </c>
      <c r="M474" s="314">
        <v>84.174921478618032</v>
      </c>
      <c r="N474" s="356">
        <v>3629</v>
      </c>
      <c r="O474" s="314">
        <v>85.710911667453942</v>
      </c>
      <c r="P474" s="315">
        <v>3825</v>
      </c>
      <c r="Q474" s="316">
        <v>87.52860411899313</v>
      </c>
      <c r="R474" s="315">
        <v>3980</v>
      </c>
      <c r="S474" s="316">
        <v>89.39802336028751</v>
      </c>
      <c r="T474" s="315"/>
      <c r="U474" s="316"/>
      <c r="V474" s="452"/>
      <c r="W474" s="452"/>
      <c r="X474" s="452"/>
      <c r="Y474" s="452"/>
      <c r="Z474" s="452"/>
      <c r="AA474" s="452"/>
      <c r="AB474" s="452"/>
      <c r="AC474" s="452"/>
      <c r="AD474" s="452"/>
    </row>
    <row r="475" spans="1:30" s="2" customFormat="1" ht="20.100000000000001" customHeight="1">
      <c r="A475" s="311"/>
      <c r="B475" s="311"/>
      <c r="C475" s="452"/>
      <c r="D475" s="311" t="s">
        <v>1861</v>
      </c>
      <c r="E475" s="452"/>
      <c r="F475" s="531"/>
      <c r="G475" s="314"/>
      <c r="H475" s="356"/>
      <c r="I475" s="314"/>
      <c r="J475" s="356"/>
      <c r="K475" s="314"/>
      <c r="L475" s="356"/>
      <c r="M475" s="314"/>
      <c r="N475" s="356"/>
      <c r="O475" s="314"/>
      <c r="P475" s="315"/>
      <c r="Q475" s="316"/>
      <c r="R475" s="315"/>
      <c r="S475" s="316"/>
      <c r="T475" s="315"/>
      <c r="U475" s="316"/>
      <c r="V475" s="452"/>
      <c r="W475" s="452"/>
      <c r="X475" s="452"/>
      <c r="Y475" s="452"/>
      <c r="Z475" s="452"/>
      <c r="AA475" s="452"/>
      <c r="AB475" s="452"/>
      <c r="AC475" s="452"/>
      <c r="AD475" s="452"/>
    </row>
    <row r="476" spans="1:30" s="2" customFormat="1" ht="20.100000000000001" customHeight="1">
      <c r="A476" s="311"/>
      <c r="B476" s="311"/>
      <c r="C476" s="452"/>
      <c r="D476" s="311" t="s">
        <v>1862</v>
      </c>
      <c r="E476" s="452"/>
      <c r="F476" s="531"/>
      <c r="G476" s="314"/>
      <c r="H476" s="356"/>
      <c r="I476" s="314"/>
      <c r="J476" s="356"/>
      <c r="K476" s="314"/>
      <c r="L476" s="356"/>
      <c r="M476" s="314"/>
      <c r="N476" s="356"/>
      <c r="O476" s="314"/>
      <c r="P476" s="315"/>
      <c r="Q476" s="316"/>
      <c r="R476" s="315"/>
      <c r="S476" s="316"/>
      <c r="T476" s="315"/>
      <c r="U476" s="316"/>
      <c r="V476" s="452"/>
      <c r="W476" s="452"/>
      <c r="X476" s="452"/>
      <c r="Y476" s="452"/>
      <c r="Z476" s="452"/>
      <c r="AA476" s="452"/>
      <c r="AB476" s="452"/>
      <c r="AC476" s="452"/>
      <c r="AD476" s="452"/>
    </row>
    <row r="477" spans="1:30" s="2" customFormat="1" ht="20.100000000000001" customHeight="1">
      <c r="A477" s="374" t="s">
        <v>3035</v>
      </c>
      <c r="B477" s="374" t="s">
        <v>1791</v>
      </c>
      <c r="C477" s="358" t="s">
        <v>3036</v>
      </c>
      <c r="D477" s="374" t="s">
        <v>2081</v>
      </c>
      <c r="E477" s="358"/>
      <c r="F477" s="443">
        <v>186</v>
      </c>
      <c r="G477" s="444">
        <v>22.822085889570552</v>
      </c>
      <c r="H477" s="443">
        <v>178</v>
      </c>
      <c r="I477" s="444">
        <v>22.560202788339669</v>
      </c>
      <c r="J477" s="443">
        <v>171</v>
      </c>
      <c r="K477" s="444">
        <v>22.5</v>
      </c>
      <c r="L477" s="443">
        <v>145</v>
      </c>
      <c r="M477" s="444">
        <v>22.137404580152673</v>
      </c>
      <c r="N477" s="443">
        <v>126</v>
      </c>
      <c r="O477" s="444">
        <v>20.826446280991735</v>
      </c>
      <c r="P477" s="471">
        <v>133</v>
      </c>
      <c r="Q477" s="465">
        <v>24.403669724770641</v>
      </c>
      <c r="R477" s="471">
        <v>123</v>
      </c>
      <c r="S477" s="465">
        <v>26.059322033898304</v>
      </c>
      <c r="T477" s="471"/>
      <c r="U477" s="465"/>
      <c r="V477" s="358" t="s">
        <v>8114</v>
      </c>
      <c r="W477" s="358" t="s">
        <v>8114</v>
      </c>
      <c r="X477" s="358" t="s">
        <v>8114</v>
      </c>
      <c r="Y477" s="358" t="s">
        <v>8114</v>
      </c>
      <c r="Z477" s="358" t="s">
        <v>8114</v>
      </c>
      <c r="AA477" s="358" t="s">
        <v>8114</v>
      </c>
      <c r="AB477" s="358" t="s">
        <v>8114</v>
      </c>
      <c r="AC477" s="358"/>
      <c r="AD477" s="358"/>
    </row>
    <row r="478" spans="1:30" s="2" customFormat="1" ht="20.100000000000001" customHeight="1">
      <c r="A478" s="311"/>
      <c r="B478" s="311"/>
      <c r="C478" s="452"/>
      <c r="D478" s="311" t="s">
        <v>2082</v>
      </c>
      <c r="E478" s="452"/>
      <c r="F478" s="531">
        <v>511</v>
      </c>
      <c r="G478" s="314">
        <v>62.699386503067487</v>
      </c>
      <c r="H478" s="356">
        <v>490</v>
      </c>
      <c r="I478" s="314">
        <v>62.103929024081118</v>
      </c>
      <c r="J478" s="356">
        <v>469</v>
      </c>
      <c r="K478" s="314">
        <v>61.710526315789473</v>
      </c>
      <c r="L478" s="356">
        <v>382</v>
      </c>
      <c r="M478" s="314">
        <v>58.320610687022899</v>
      </c>
      <c r="N478" s="356">
        <v>358</v>
      </c>
      <c r="O478" s="314">
        <v>59.173553719008261</v>
      </c>
      <c r="P478" s="315">
        <v>301</v>
      </c>
      <c r="Q478" s="316">
        <v>55.22935779816514</v>
      </c>
      <c r="R478" s="315">
        <v>221</v>
      </c>
      <c r="S478" s="316">
        <v>46.822033898305087</v>
      </c>
      <c r="T478" s="315"/>
      <c r="U478" s="316"/>
      <c r="V478" s="452"/>
      <c r="W478" s="452"/>
      <c r="X478" s="452"/>
      <c r="Y478" s="452"/>
      <c r="Z478" s="452"/>
      <c r="AA478" s="452"/>
      <c r="AB478" s="452"/>
      <c r="AC478" s="452"/>
      <c r="AD478" s="452"/>
    </row>
    <row r="479" spans="1:30" s="2" customFormat="1" ht="20.100000000000001" customHeight="1">
      <c r="A479" s="311"/>
      <c r="B479" s="311"/>
      <c r="C479" s="452"/>
      <c r="D479" s="311" t="s">
        <v>2083</v>
      </c>
      <c r="E479" s="452"/>
      <c r="F479" s="531">
        <v>28</v>
      </c>
      <c r="G479" s="314">
        <v>3.4355828220858897</v>
      </c>
      <c r="H479" s="356">
        <v>31</v>
      </c>
      <c r="I479" s="314">
        <v>3.9290240811153359</v>
      </c>
      <c r="J479" s="356">
        <v>26</v>
      </c>
      <c r="K479" s="314">
        <v>3.4210526315789473</v>
      </c>
      <c r="L479" s="356">
        <v>43</v>
      </c>
      <c r="M479" s="314">
        <v>6.5648854961832059</v>
      </c>
      <c r="N479" s="356">
        <v>29</v>
      </c>
      <c r="O479" s="314">
        <v>4.7933884297520661</v>
      </c>
      <c r="P479" s="315">
        <v>25</v>
      </c>
      <c r="Q479" s="316">
        <v>4.5871559633027523</v>
      </c>
      <c r="R479" s="315">
        <v>31</v>
      </c>
      <c r="S479" s="316">
        <v>6.5677966101694913</v>
      </c>
      <c r="T479" s="315"/>
      <c r="U479" s="316"/>
      <c r="V479" s="452"/>
      <c r="W479" s="452"/>
      <c r="X479" s="452"/>
      <c r="Y479" s="452"/>
      <c r="Z479" s="452"/>
      <c r="AA479" s="452"/>
      <c r="AB479" s="452"/>
      <c r="AC479" s="452"/>
      <c r="AD479" s="452"/>
    </row>
    <row r="480" spans="1:30" s="2" customFormat="1" ht="20.100000000000001" customHeight="1">
      <c r="A480" s="311"/>
      <c r="B480" s="311"/>
      <c r="C480" s="452"/>
      <c r="D480" s="311" t="s">
        <v>2084</v>
      </c>
      <c r="E480" s="452"/>
      <c r="F480" s="531">
        <v>16</v>
      </c>
      <c r="G480" s="314">
        <v>1.96319018404908</v>
      </c>
      <c r="H480" s="356">
        <v>18</v>
      </c>
      <c r="I480" s="314">
        <v>2.2813688212927756</v>
      </c>
      <c r="J480" s="356">
        <v>17</v>
      </c>
      <c r="K480" s="314">
        <v>2.236842105263158</v>
      </c>
      <c r="L480" s="356">
        <v>21</v>
      </c>
      <c r="M480" s="314">
        <v>3.2061068702290076</v>
      </c>
      <c r="N480" s="356">
        <v>27</v>
      </c>
      <c r="O480" s="314">
        <v>4.4628099173553721</v>
      </c>
      <c r="P480" s="315">
        <v>27</v>
      </c>
      <c r="Q480" s="316">
        <v>4.9541284403669721</v>
      </c>
      <c r="R480" s="315">
        <v>29</v>
      </c>
      <c r="S480" s="316">
        <v>6.1440677966101696</v>
      </c>
      <c r="T480" s="315"/>
      <c r="U480" s="316"/>
      <c r="V480" s="452"/>
      <c r="W480" s="452"/>
      <c r="X480" s="452"/>
      <c r="Y480" s="452"/>
      <c r="Z480" s="452"/>
      <c r="AA480" s="452"/>
      <c r="AB480" s="452"/>
      <c r="AC480" s="452"/>
      <c r="AD480" s="452"/>
    </row>
    <row r="481" spans="1:30" s="2" customFormat="1" ht="20.100000000000001" customHeight="1">
      <c r="A481" s="311"/>
      <c r="B481" s="311"/>
      <c r="C481" s="452"/>
      <c r="D481" s="311" t="s">
        <v>2085</v>
      </c>
      <c r="E481" s="452"/>
      <c r="F481" s="531">
        <v>2</v>
      </c>
      <c r="G481" s="314">
        <v>0.245398773006135</v>
      </c>
      <c r="H481" s="356"/>
      <c r="I481" s="314"/>
      <c r="J481" s="356"/>
      <c r="K481" s="314"/>
      <c r="L481" s="356">
        <v>2</v>
      </c>
      <c r="M481" s="314">
        <v>0.30534351145038169</v>
      </c>
      <c r="N481" s="356">
        <v>2</v>
      </c>
      <c r="O481" s="314">
        <v>0.33057851239669422</v>
      </c>
      <c r="P481" s="315">
        <v>1</v>
      </c>
      <c r="Q481" s="316">
        <v>0.1834862385321101</v>
      </c>
      <c r="R481" s="315">
        <v>4</v>
      </c>
      <c r="S481" s="316">
        <v>0.84745762711864403</v>
      </c>
      <c r="T481" s="315"/>
      <c r="U481" s="316"/>
      <c r="V481" s="452"/>
      <c r="W481" s="452"/>
      <c r="X481" s="452"/>
      <c r="Y481" s="452"/>
      <c r="Z481" s="452"/>
      <c r="AA481" s="452"/>
      <c r="AB481" s="452"/>
      <c r="AC481" s="452"/>
      <c r="AD481" s="452"/>
    </row>
    <row r="482" spans="1:30" s="2" customFormat="1" ht="20.100000000000001" customHeight="1">
      <c r="A482" s="311"/>
      <c r="B482" s="311"/>
      <c r="C482" s="452"/>
      <c r="D482" s="311" t="s">
        <v>2086</v>
      </c>
      <c r="E482" s="452"/>
      <c r="F482" s="531">
        <v>36</v>
      </c>
      <c r="G482" s="314">
        <v>4.4171779141104297</v>
      </c>
      <c r="H482" s="356">
        <v>32</v>
      </c>
      <c r="I482" s="314">
        <v>4.0557667934093793</v>
      </c>
      <c r="J482" s="356">
        <v>42</v>
      </c>
      <c r="K482" s="314">
        <v>5.5263157894736841</v>
      </c>
      <c r="L482" s="356">
        <v>22</v>
      </c>
      <c r="M482" s="314">
        <v>3.3587786259541983</v>
      </c>
      <c r="N482" s="356">
        <v>21</v>
      </c>
      <c r="O482" s="314">
        <v>3.4710743801652892</v>
      </c>
      <c r="P482" s="315">
        <v>22</v>
      </c>
      <c r="Q482" s="316">
        <v>4.0366972477064218</v>
      </c>
      <c r="R482" s="315">
        <v>24</v>
      </c>
      <c r="S482" s="316">
        <v>5.0847457627118642</v>
      </c>
      <c r="T482" s="315"/>
      <c r="U482" s="316"/>
      <c r="V482" s="452"/>
      <c r="W482" s="452"/>
      <c r="X482" s="452"/>
      <c r="Y482" s="452"/>
      <c r="Z482" s="452"/>
      <c r="AA482" s="452"/>
      <c r="AB482" s="452"/>
      <c r="AC482" s="452"/>
      <c r="AD482" s="452"/>
    </row>
    <row r="483" spans="1:30" s="2" customFormat="1" ht="20.100000000000001" customHeight="1">
      <c r="A483" s="311"/>
      <c r="B483" s="311"/>
      <c r="C483" s="452"/>
      <c r="D483" s="311" t="s">
        <v>2087</v>
      </c>
      <c r="E483" s="452"/>
      <c r="F483" s="531">
        <v>35</v>
      </c>
      <c r="G483" s="314">
        <v>4.294478527607362</v>
      </c>
      <c r="H483" s="356">
        <v>37</v>
      </c>
      <c r="I483" s="314">
        <v>4.6894803548795947</v>
      </c>
      <c r="J483" s="356">
        <v>32</v>
      </c>
      <c r="K483" s="314">
        <v>4.2105263157894735</v>
      </c>
      <c r="L483" s="356">
        <v>40</v>
      </c>
      <c r="M483" s="314">
        <v>6.106870229007634</v>
      </c>
      <c r="N483" s="356">
        <v>41</v>
      </c>
      <c r="O483" s="314">
        <v>6.776859504132231</v>
      </c>
      <c r="P483" s="315">
        <v>36</v>
      </c>
      <c r="Q483" s="316">
        <v>6.6055045871559637</v>
      </c>
      <c r="R483" s="315">
        <v>37</v>
      </c>
      <c r="S483" s="316">
        <v>7.8389830508474576</v>
      </c>
      <c r="T483" s="315"/>
      <c r="U483" s="316"/>
      <c r="V483" s="452"/>
      <c r="W483" s="452"/>
      <c r="X483" s="452"/>
      <c r="Y483" s="452"/>
      <c r="Z483" s="452"/>
      <c r="AA483" s="452"/>
      <c r="AB483" s="452"/>
      <c r="AC483" s="452"/>
      <c r="AD483" s="452"/>
    </row>
    <row r="484" spans="1:30" s="2" customFormat="1" ht="20.100000000000001" customHeight="1">
      <c r="A484" s="311"/>
      <c r="B484" s="311"/>
      <c r="C484" s="452"/>
      <c r="D484" s="311" t="s">
        <v>1912</v>
      </c>
      <c r="E484" s="452"/>
      <c r="F484" s="531">
        <v>1</v>
      </c>
      <c r="G484" s="314">
        <v>0.1226993865030675</v>
      </c>
      <c r="H484" s="356">
        <v>3</v>
      </c>
      <c r="I484" s="314">
        <v>0.38022813688212925</v>
      </c>
      <c r="J484" s="356">
        <v>3</v>
      </c>
      <c r="K484" s="314">
        <v>0.39473684210526316</v>
      </c>
      <c r="L484" s="356"/>
      <c r="M484" s="314"/>
      <c r="N484" s="356">
        <v>1</v>
      </c>
      <c r="O484" s="314">
        <v>0.16528925619834711</v>
      </c>
      <c r="P484" s="315"/>
      <c r="Q484" s="316"/>
      <c r="R484" s="315">
        <v>3</v>
      </c>
      <c r="S484" s="316">
        <v>0.63559322033898302</v>
      </c>
      <c r="T484" s="315"/>
      <c r="U484" s="316"/>
      <c r="V484" s="452"/>
      <c r="W484" s="452"/>
      <c r="X484" s="452"/>
      <c r="Y484" s="452"/>
      <c r="Z484" s="452"/>
      <c r="AA484" s="452"/>
      <c r="AB484" s="452"/>
      <c r="AC484" s="452"/>
      <c r="AD484" s="452"/>
    </row>
    <row r="485" spans="1:30" s="2" customFormat="1" ht="20.100000000000001" customHeight="1">
      <c r="A485" s="311"/>
      <c r="B485" s="311"/>
      <c r="C485" s="452"/>
      <c r="D485" s="311" t="s">
        <v>2088</v>
      </c>
      <c r="E485" s="452"/>
      <c r="F485" s="531"/>
      <c r="G485" s="314"/>
      <c r="H485" s="356"/>
      <c r="I485" s="314"/>
      <c r="J485" s="356"/>
      <c r="K485" s="314"/>
      <c r="L485" s="356"/>
      <c r="M485" s="314"/>
      <c r="N485" s="356"/>
      <c r="O485" s="314"/>
      <c r="P485" s="315"/>
      <c r="Q485" s="316"/>
      <c r="R485" s="315"/>
      <c r="S485" s="316"/>
      <c r="T485" s="315"/>
      <c r="U485" s="316"/>
      <c r="V485" s="452"/>
      <c r="W485" s="452"/>
      <c r="X485" s="452"/>
      <c r="Y485" s="452"/>
      <c r="Z485" s="452"/>
      <c r="AA485" s="452"/>
      <c r="AB485" s="452"/>
      <c r="AC485" s="452"/>
      <c r="AD485" s="452"/>
    </row>
    <row r="486" spans="1:30" s="2" customFormat="1" ht="20.100000000000001" customHeight="1">
      <c r="A486" s="393" t="s">
        <v>3037</v>
      </c>
      <c r="B486" s="393" t="s">
        <v>1792</v>
      </c>
      <c r="C486" s="359" t="s">
        <v>3038</v>
      </c>
      <c r="D486" s="393"/>
      <c r="E486" s="359"/>
      <c r="F486" s="364">
        <v>1</v>
      </c>
      <c r="G486" s="365">
        <v>100</v>
      </c>
      <c r="H486" s="364">
        <v>3</v>
      </c>
      <c r="I486" s="365">
        <v>100</v>
      </c>
      <c r="J486" s="364">
        <v>3</v>
      </c>
      <c r="K486" s="365">
        <v>100</v>
      </c>
      <c r="L486" s="364"/>
      <c r="M486" s="365"/>
      <c r="N486" s="364">
        <v>1</v>
      </c>
      <c r="O486" s="365">
        <v>100</v>
      </c>
      <c r="P486" s="366"/>
      <c r="Q486" s="367"/>
      <c r="R486" s="366">
        <v>3</v>
      </c>
      <c r="S486" s="367">
        <v>100</v>
      </c>
      <c r="T486" s="366"/>
      <c r="U486" s="367"/>
      <c r="V486" s="359" t="s">
        <v>8114</v>
      </c>
      <c r="W486" s="359" t="s">
        <v>8114</v>
      </c>
      <c r="X486" s="359" t="s">
        <v>8114</v>
      </c>
      <c r="Y486" s="359" t="s">
        <v>8114</v>
      </c>
      <c r="Z486" s="359" t="s">
        <v>8114</v>
      </c>
      <c r="AA486" s="359" t="s">
        <v>8114</v>
      </c>
      <c r="AB486" s="359" t="s">
        <v>8114</v>
      </c>
      <c r="AC486" s="359"/>
      <c r="AD486" s="359"/>
    </row>
    <row r="487" spans="1:30" s="2" customFormat="1" ht="20.100000000000001" customHeight="1">
      <c r="A487" s="311" t="s">
        <v>3039</v>
      </c>
      <c r="B487" s="311" t="s">
        <v>1793</v>
      </c>
      <c r="C487" s="452" t="s">
        <v>3036</v>
      </c>
      <c r="D487" s="311" t="s">
        <v>2081</v>
      </c>
      <c r="E487" s="452"/>
      <c r="F487" s="531">
        <v>185</v>
      </c>
      <c r="G487" s="314">
        <v>22.699386503067483</v>
      </c>
      <c r="H487" s="356">
        <v>204</v>
      </c>
      <c r="I487" s="314">
        <v>25.85551330798479</v>
      </c>
      <c r="J487" s="356">
        <v>158</v>
      </c>
      <c r="K487" s="314">
        <v>20.789473684210527</v>
      </c>
      <c r="L487" s="356">
        <v>148</v>
      </c>
      <c r="M487" s="314">
        <v>22.595419847328245</v>
      </c>
      <c r="N487" s="356">
        <v>123</v>
      </c>
      <c r="O487" s="314">
        <v>20.330578512396695</v>
      </c>
      <c r="P487" s="315">
        <v>109</v>
      </c>
      <c r="Q487" s="316">
        <v>20</v>
      </c>
      <c r="R487" s="315">
        <v>86</v>
      </c>
      <c r="S487" s="316">
        <v>18.220338983050848</v>
      </c>
      <c r="T487" s="315"/>
      <c r="U487" s="316"/>
      <c r="V487" s="452" t="s">
        <v>8114</v>
      </c>
      <c r="W487" s="452" t="s">
        <v>8114</v>
      </c>
      <c r="X487" s="452" t="s">
        <v>8114</v>
      </c>
      <c r="Y487" s="452" t="s">
        <v>8114</v>
      </c>
      <c r="Z487" s="452" t="s">
        <v>8114</v>
      </c>
      <c r="AA487" s="452" t="s">
        <v>8114</v>
      </c>
      <c r="AB487" s="452" t="s">
        <v>8114</v>
      </c>
      <c r="AC487" s="452"/>
      <c r="AD487" s="452"/>
    </row>
    <row r="488" spans="1:30" s="2" customFormat="1" ht="20.100000000000001" customHeight="1">
      <c r="A488" s="311"/>
      <c r="B488" s="311"/>
      <c r="C488" s="452"/>
      <c r="D488" s="311" t="s">
        <v>2082</v>
      </c>
      <c r="E488" s="452"/>
      <c r="F488" s="531">
        <v>74</v>
      </c>
      <c r="G488" s="314">
        <v>9.0797546012269947</v>
      </c>
      <c r="H488" s="356">
        <v>66</v>
      </c>
      <c r="I488" s="314">
        <v>8.3650190114068437</v>
      </c>
      <c r="J488" s="356">
        <v>70</v>
      </c>
      <c r="K488" s="314">
        <v>9.2105263157894743</v>
      </c>
      <c r="L488" s="356">
        <v>75</v>
      </c>
      <c r="M488" s="314">
        <v>11.450381679389313</v>
      </c>
      <c r="N488" s="356">
        <v>64</v>
      </c>
      <c r="O488" s="314">
        <v>10.578512396694215</v>
      </c>
      <c r="P488" s="315">
        <v>63</v>
      </c>
      <c r="Q488" s="316">
        <v>11.559633027522937</v>
      </c>
      <c r="R488" s="315">
        <v>66</v>
      </c>
      <c r="S488" s="316">
        <v>13.983050847457626</v>
      </c>
      <c r="T488" s="315"/>
      <c r="U488" s="316"/>
      <c r="V488" s="452"/>
      <c r="W488" s="452"/>
      <c r="X488" s="452"/>
      <c r="Y488" s="452"/>
      <c r="Z488" s="452"/>
      <c r="AA488" s="452"/>
      <c r="AB488" s="452"/>
      <c r="AC488" s="452"/>
      <c r="AD488" s="452"/>
    </row>
    <row r="489" spans="1:30" s="2" customFormat="1" ht="20.100000000000001" customHeight="1">
      <c r="A489" s="311"/>
      <c r="B489" s="311"/>
      <c r="C489" s="452"/>
      <c r="D489" s="311" t="s">
        <v>2083</v>
      </c>
      <c r="E489" s="452"/>
      <c r="F489" s="531">
        <v>53</v>
      </c>
      <c r="G489" s="314">
        <v>6.5030674846625764</v>
      </c>
      <c r="H489" s="356">
        <v>46</v>
      </c>
      <c r="I489" s="314">
        <v>5.8301647655259821</v>
      </c>
      <c r="J489" s="356">
        <v>52</v>
      </c>
      <c r="K489" s="314">
        <v>6.8421052631578947</v>
      </c>
      <c r="L489" s="356">
        <v>55</v>
      </c>
      <c r="M489" s="314">
        <v>8.3969465648854964</v>
      </c>
      <c r="N489" s="356">
        <v>45</v>
      </c>
      <c r="O489" s="314">
        <v>7.4380165289256199</v>
      </c>
      <c r="P489" s="315">
        <v>41</v>
      </c>
      <c r="Q489" s="316">
        <v>7.522935779816514</v>
      </c>
      <c r="R489" s="315">
        <v>29</v>
      </c>
      <c r="S489" s="316">
        <v>6.1440677966101696</v>
      </c>
      <c r="T489" s="315"/>
      <c r="U489" s="316"/>
      <c r="V489" s="452"/>
      <c r="W489" s="452"/>
      <c r="X489" s="452"/>
      <c r="Y489" s="452"/>
      <c r="Z489" s="452"/>
      <c r="AA489" s="452"/>
      <c r="AB489" s="452"/>
      <c r="AC489" s="452"/>
      <c r="AD489" s="452"/>
    </row>
    <row r="490" spans="1:30" s="2" customFormat="1" ht="20.100000000000001" customHeight="1">
      <c r="A490" s="311"/>
      <c r="B490" s="311"/>
      <c r="C490" s="452"/>
      <c r="D490" s="311" t="s">
        <v>2084</v>
      </c>
      <c r="E490" s="452"/>
      <c r="F490" s="531">
        <v>17</v>
      </c>
      <c r="G490" s="314">
        <v>2.0858895705521472</v>
      </c>
      <c r="H490" s="356">
        <v>18</v>
      </c>
      <c r="I490" s="314">
        <v>2.2813688212927756</v>
      </c>
      <c r="J490" s="356">
        <v>13</v>
      </c>
      <c r="K490" s="314">
        <v>1.7105263157894737</v>
      </c>
      <c r="L490" s="356">
        <v>15</v>
      </c>
      <c r="M490" s="314">
        <v>2.2900763358778624</v>
      </c>
      <c r="N490" s="356">
        <v>18</v>
      </c>
      <c r="O490" s="314">
        <v>2.9752066115702478</v>
      </c>
      <c r="P490" s="315">
        <v>20</v>
      </c>
      <c r="Q490" s="316">
        <v>3.669724770642202</v>
      </c>
      <c r="R490" s="315">
        <v>18</v>
      </c>
      <c r="S490" s="316">
        <v>3.8135593220338984</v>
      </c>
      <c r="T490" s="315"/>
      <c r="U490" s="316"/>
      <c r="V490" s="452"/>
      <c r="W490" s="452"/>
      <c r="X490" s="452"/>
      <c r="Y490" s="452"/>
      <c r="Z490" s="452"/>
      <c r="AA490" s="452"/>
      <c r="AB490" s="452"/>
      <c r="AC490" s="452"/>
      <c r="AD490" s="452"/>
    </row>
    <row r="491" spans="1:30" s="2" customFormat="1" ht="20.100000000000001" customHeight="1">
      <c r="A491" s="311"/>
      <c r="B491" s="311"/>
      <c r="C491" s="452"/>
      <c r="D491" s="311" t="s">
        <v>2085</v>
      </c>
      <c r="E491" s="452"/>
      <c r="F491" s="531">
        <v>5</v>
      </c>
      <c r="G491" s="314">
        <v>0.61349693251533743</v>
      </c>
      <c r="H491" s="356">
        <v>4</v>
      </c>
      <c r="I491" s="314">
        <v>0.50697084917617241</v>
      </c>
      <c r="J491" s="356">
        <v>3</v>
      </c>
      <c r="K491" s="314">
        <v>0.39473684210526316</v>
      </c>
      <c r="L491" s="356">
        <v>2</v>
      </c>
      <c r="M491" s="314">
        <v>0.30534351145038169</v>
      </c>
      <c r="N491" s="356">
        <v>4</v>
      </c>
      <c r="O491" s="314">
        <v>0.66115702479338845</v>
      </c>
      <c r="P491" s="315">
        <v>6</v>
      </c>
      <c r="Q491" s="316">
        <v>1.1009174311926606</v>
      </c>
      <c r="R491" s="315">
        <v>6</v>
      </c>
      <c r="S491" s="316">
        <v>1.271186440677966</v>
      </c>
      <c r="T491" s="315"/>
      <c r="U491" s="316"/>
      <c r="V491" s="452"/>
      <c r="W491" s="452"/>
      <c r="X491" s="452"/>
      <c r="Y491" s="452"/>
      <c r="Z491" s="452"/>
      <c r="AA491" s="452"/>
      <c r="AB491" s="452"/>
      <c r="AC491" s="452"/>
      <c r="AD491" s="452"/>
    </row>
    <row r="492" spans="1:30" s="2" customFormat="1" ht="20.100000000000001" customHeight="1">
      <c r="A492" s="311"/>
      <c r="B492" s="311"/>
      <c r="C492" s="452"/>
      <c r="D492" s="311" t="s">
        <v>2086</v>
      </c>
      <c r="E492" s="452"/>
      <c r="F492" s="531">
        <v>29</v>
      </c>
      <c r="G492" s="314">
        <v>3.5582822085889569</v>
      </c>
      <c r="H492" s="356">
        <v>28</v>
      </c>
      <c r="I492" s="314">
        <v>3.5487959442332064</v>
      </c>
      <c r="J492" s="356">
        <v>29</v>
      </c>
      <c r="K492" s="314">
        <v>3.8157894736842106</v>
      </c>
      <c r="L492" s="356">
        <v>24</v>
      </c>
      <c r="M492" s="314">
        <v>3.66412213740458</v>
      </c>
      <c r="N492" s="356">
        <v>20</v>
      </c>
      <c r="O492" s="314">
        <v>3.3057851239669422</v>
      </c>
      <c r="P492" s="315">
        <v>19</v>
      </c>
      <c r="Q492" s="316">
        <v>3.4862385321100917</v>
      </c>
      <c r="R492" s="315">
        <v>18</v>
      </c>
      <c r="S492" s="316">
        <v>3.8135593220338984</v>
      </c>
      <c r="T492" s="315"/>
      <c r="U492" s="316"/>
      <c r="V492" s="452"/>
      <c r="W492" s="452"/>
      <c r="X492" s="452"/>
      <c r="Y492" s="452"/>
      <c r="Z492" s="452"/>
      <c r="AA492" s="452"/>
      <c r="AB492" s="452"/>
      <c r="AC492" s="452"/>
      <c r="AD492" s="452"/>
    </row>
    <row r="493" spans="1:30" s="2" customFormat="1" ht="20.100000000000001" customHeight="1">
      <c r="A493" s="311"/>
      <c r="B493" s="311"/>
      <c r="C493" s="452"/>
      <c r="D493" s="311" t="s">
        <v>2087</v>
      </c>
      <c r="E493" s="452"/>
      <c r="F493" s="531">
        <v>48</v>
      </c>
      <c r="G493" s="314">
        <v>5.889570552147239</v>
      </c>
      <c r="H493" s="356">
        <v>56</v>
      </c>
      <c r="I493" s="314">
        <v>7.0975918884664129</v>
      </c>
      <c r="J493" s="356">
        <v>74</v>
      </c>
      <c r="K493" s="314">
        <v>9.7368421052631575</v>
      </c>
      <c r="L493" s="356">
        <v>51</v>
      </c>
      <c r="M493" s="314">
        <v>7.7862595419847329</v>
      </c>
      <c r="N493" s="356">
        <v>68</v>
      </c>
      <c r="O493" s="314">
        <v>11.239669421487603</v>
      </c>
      <c r="P493" s="315">
        <v>54</v>
      </c>
      <c r="Q493" s="316">
        <v>9.9082568807339442</v>
      </c>
      <c r="R493" s="315">
        <v>42</v>
      </c>
      <c r="S493" s="316">
        <v>8.898305084745763</v>
      </c>
      <c r="T493" s="315"/>
      <c r="U493" s="316"/>
      <c r="V493" s="452"/>
      <c r="W493" s="452"/>
      <c r="X493" s="452"/>
      <c r="Y493" s="452"/>
      <c r="Z493" s="452"/>
      <c r="AA493" s="452"/>
      <c r="AB493" s="452"/>
      <c r="AC493" s="452"/>
      <c r="AD493" s="452"/>
    </row>
    <row r="494" spans="1:30" s="2" customFormat="1" ht="20.100000000000001" customHeight="1">
      <c r="A494" s="311"/>
      <c r="B494" s="311"/>
      <c r="C494" s="452"/>
      <c r="D494" s="311" t="s">
        <v>1912</v>
      </c>
      <c r="E494" s="452"/>
      <c r="F494" s="531"/>
      <c r="G494" s="314"/>
      <c r="H494" s="356"/>
      <c r="I494" s="314"/>
      <c r="J494" s="356">
        <v>2</v>
      </c>
      <c r="K494" s="314">
        <v>0.26315789473684209</v>
      </c>
      <c r="L494" s="356">
        <v>3</v>
      </c>
      <c r="M494" s="314">
        <v>0.4580152671755725</v>
      </c>
      <c r="N494" s="356">
        <v>1</v>
      </c>
      <c r="O494" s="314">
        <v>0.16528925619834711</v>
      </c>
      <c r="P494" s="315">
        <v>2</v>
      </c>
      <c r="Q494" s="316">
        <v>0.3669724770642202</v>
      </c>
      <c r="R494" s="315">
        <v>10</v>
      </c>
      <c r="S494" s="316">
        <v>2.1186440677966103</v>
      </c>
      <c r="T494" s="315"/>
      <c r="U494" s="316"/>
      <c r="V494" s="452"/>
      <c r="W494" s="452"/>
      <c r="X494" s="452"/>
      <c r="Y494" s="452"/>
      <c r="Z494" s="452"/>
      <c r="AA494" s="452"/>
      <c r="AB494" s="452"/>
      <c r="AC494" s="452"/>
      <c r="AD494" s="452"/>
    </row>
    <row r="495" spans="1:30" s="2" customFormat="1" ht="20.100000000000001" customHeight="1">
      <c r="A495" s="311"/>
      <c r="B495" s="311"/>
      <c r="C495" s="452"/>
      <c r="D495" s="311" t="s">
        <v>2088</v>
      </c>
      <c r="E495" s="452"/>
      <c r="F495" s="531">
        <v>404</v>
      </c>
      <c r="G495" s="314">
        <v>49.570552147239262</v>
      </c>
      <c r="H495" s="356">
        <v>367</v>
      </c>
      <c r="I495" s="314">
        <v>46.514575411913818</v>
      </c>
      <c r="J495" s="356">
        <v>359</v>
      </c>
      <c r="K495" s="314">
        <v>47.236842105263158</v>
      </c>
      <c r="L495" s="356">
        <v>282</v>
      </c>
      <c r="M495" s="314">
        <v>43.05343511450382</v>
      </c>
      <c r="N495" s="356">
        <v>262</v>
      </c>
      <c r="O495" s="314">
        <v>43.305785123966942</v>
      </c>
      <c r="P495" s="315">
        <v>231</v>
      </c>
      <c r="Q495" s="316">
        <v>42.38532110091743</v>
      </c>
      <c r="R495" s="315">
        <v>197</v>
      </c>
      <c r="S495" s="316">
        <v>41.737288135593218</v>
      </c>
      <c r="T495" s="315"/>
      <c r="U495" s="316"/>
      <c r="V495" s="452"/>
      <c r="W495" s="452"/>
      <c r="X495" s="452"/>
      <c r="Y495" s="452"/>
      <c r="Z495" s="452"/>
      <c r="AA495" s="452"/>
      <c r="AB495" s="452"/>
      <c r="AC495" s="452"/>
      <c r="AD495" s="452"/>
    </row>
    <row r="496" spans="1:30" s="2" customFormat="1" ht="20.100000000000001" customHeight="1">
      <c r="A496" s="374" t="s">
        <v>3040</v>
      </c>
      <c r="B496" s="374" t="s">
        <v>1794</v>
      </c>
      <c r="C496" s="358" t="s">
        <v>3041</v>
      </c>
      <c r="D496" s="374"/>
      <c r="E496" s="358"/>
      <c r="F496" s="364"/>
      <c r="G496" s="365"/>
      <c r="H496" s="364"/>
      <c r="I496" s="365"/>
      <c r="J496" s="364">
        <v>2</v>
      </c>
      <c r="K496" s="365">
        <v>100</v>
      </c>
      <c r="L496" s="364">
        <v>3</v>
      </c>
      <c r="M496" s="365">
        <v>100</v>
      </c>
      <c r="N496" s="364">
        <v>1</v>
      </c>
      <c r="O496" s="365">
        <v>100</v>
      </c>
      <c r="P496" s="471">
        <v>2</v>
      </c>
      <c r="Q496" s="465">
        <v>100</v>
      </c>
      <c r="R496" s="471">
        <v>10</v>
      </c>
      <c r="S496" s="465">
        <v>100</v>
      </c>
      <c r="T496" s="471"/>
      <c r="U496" s="465"/>
      <c r="V496" s="358" t="s">
        <v>8114</v>
      </c>
      <c r="W496" s="358" t="s">
        <v>8114</v>
      </c>
      <c r="X496" s="358" t="s">
        <v>8114</v>
      </c>
      <c r="Y496" s="358" t="s">
        <v>8114</v>
      </c>
      <c r="Z496" s="358" t="s">
        <v>8114</v>
      </c>
      <c r="AA496" s="358" t="s">
        <v>8114</v>
      </c>
      <c r="AB496" s="358" t="s">
        <v>8114</v>
      </c>
      <c r="AC496" s="358"/>
      <c r="AD496" s="358"/>
    </row>
    <row r="497" spans="1:30" s="2" customFormat="1" ht="20.100000000000001" customHeight="1">
      <c r="A497" s="374" t="s">
        <v>3042</v>
      </c>
      <c r="B497" s="374" t="s">
        <v>1795</v>
      </c>
      <c r="C497" s="358" t="s">
        <v>3036</v>
      </c>
      <c r="D497" s="374" t="s">
        <v>9139</v>
      </c>
      <c r="E497" s="358" t="s">
        <v>9036</v>
      </c>
      <c r="F497" s="443">
        <v>126</v>
      </c>
      <c r="G497" s="444">
        <v>15.460122699386503</v>
      </c>
      <c r="H497" s="443">
        <v>114</v>
      </c>
      <c r="I497" s="444">
        <v>14.448669201520913</v>
      </c>
      <c r="J497" s="443">
        <v>101</v>
      </c>
      <c r="K497" s="444">
        <v>13.289473684210526</v>
      </c>
      <c r="L497" s="443">
        <v>124</v>
      </c>
      <c r="M497" s="444">
        <v>18.931297709923665</v>
      </c>
      <c r="N497" s="443">
        <v>90</v>
      </c>
      <c r="O497" s="444">
        <v>14.87603305785124</v>
      </c>
      <c r="P497" s="471">
        <v>84</v>
      </c>
      <c r="Q497" s="465">
        <v>15.412844036697248</v>
      </c>
      <c r="R497" s="471">
        <v>71</v>
      </c>
      <c r="S497" s="465">
        <v>15</v>
      </c>
      <c r="T497" s="471"/>
      <c r="U497" s="465"/>
      <c r="V497" s="358" t="s">
        <v>8114</v>
      </c>
      <c r="W497" s="358" t="s">
        <v>8114</v>
      </c>
      <c r="X497" s="358" t="s">
        <v>8114</v>
      </c>
      <c r="Y497" s="358" t="s">
        <v>8114</v>
      </c>
      <c r="Z497" s="358" t="s">
        <v>8114</v>
      </c>
      <c r="AA497" s="358" t="s">
        <v>8114</v>
      </c>
      <c r="AB497" s="358" t="s">
        <v>8114</v>
      </c>
      <c r="AC497" s="358"/>
      <c r="AD497" s="358"/>
    </row>
    <row r="498" spans="1:30" s="2" customFormat="1" ht="20.100000000000001" customHeight="1">
      <c r="A498" s="311"/>
      <c r="B498" s="311"/>
      <c r="C498" s="452"/>
      <c r="D498" s="311" t="s">
        <v>9215</v>
      </c>
      <c r="E498" s="452"/>
      <c r="F498" s="531">
        <v>530</v>
      </c>
      <c r="G498" s="314">
        <v>65.030674846625772</v>
      </c>
      <c r="H498" s="356">
        <v>520</v>
      </c>
      <c r="I498" s="314">
        <v>65.906210392902409</v>
      </c>
      <c r="J498" s="356">
        <v>507</v>
      </c>
      <c r="K498" s="314">
        <v>66.71052631578948</v>
      </c>
      <c r="L498" s="356">
        <v>410</v>
      </c>
      <c r="M498" s="314">
        <v>62.595419847328245</v>
      </c>
      <c r="N498" s="356">
        <v>389</v>
      </c>
      <c r="O498" s="314">
        <v>64.297520661157023</v>
      </c>
      <c r="P498" s="315">
        <v>341</v>
      </c>
      <c r="Q498" s="316">
        <v>62.568807339449542</v>
      </c>
      <c r="R498" s="315">
        <v>259</v>
      </c>
      <c r="S498" s="316">
        <v>54.9</v>
      </c>
      <c r="T498" s="315"/>
      <c r="U498" s="316"/>
      <c r="V498" s="452"/>
      <c r="W498" s="452"/>
      <c r="X498" s="452"/>
      <c r="Y498" s="452"/>
      <c r="Z498" s="452"/>
      <c r="AA498" s="452"/>
      <c r="AB498" s="452"/>
      <c r="AC498" s="452"/>
      <c r="AD498" s="452"/>
    </row>
    <row r="499" spans="1:30" s="2" customFormat="1" ht="20.100000000000001" customHeight="1">
      <c r="A499" s="311"/>
      <c r="B499" s="311"/>
      <c r="C499" s="452"/>
      <c r="D499" s="311" t="s">
        <v>9216</v>
      </c>
      <c r="E499" s="452"/>
      <c r="F499" s="531">
        <v>152</v>
      </c>
      <c r="G499" s="314">
        <v>18.650306748466257</v>
      </c>
      <c r="H499" s="356">
        <v>151</v>
      </c>
      <c r="I499" s="314">
        <v>19.138149556400506</v>
      </c>
      <c r="J499" s="356">
        <v>147</v>
      </c>
      <c r="K499" s="314">
        <v>19.342105263157894</v>
      </c>
      <c r="L499" s="356">
        <v>111</v>
      </c>
      <c r="M499" s="314">
        <v>16.946564885496183</v>
      </c>
      <c r="N499" s="356">
        <v>119</v>
      </c>
      <c r="O499" s="314">
        <v>19.669421487603305</v>
      </c>
      <c r="P499" s="315">
        <v>114</v>
      </c>
      <c r="Q499" s="316">
        <v>20.917431192660551</v>
      </c>
      <c r="R499" s="315">
        <v>134</v>
      </c>
      <c r="S499" s="316">
        <v>28.4</v>
      </c>
      <c r="T499" s="315"/>
      <c r="U499" s="316"/>
      <c r="V499" s="452"/>
      <c r="W499" s="452"/>
      <c r="X499" s="452"/>
      <c r="Y499" s="452"/>
      <c r="Z499" s="452"/>
      <c r="AA499" s="452"/>
      <c r="AB499" s="452"/>
      <c r="AC499" s="452"/>
      <c r="AD499" s="452"/>
    </row>
    <row r="500" spans="1:30" s="2" customFormat="1" ht="20.100000000000001" customHeight="1">
      <c r="A500" s="311"/>
      <c r="B500" s="311"/>
      <c r="C500" s="452"/>
      <c r="D500" s="311" t="s">
        <v>9142</v>
      </c>
      <c r="E500" s="452"/>
      <c r="F500" s="531">
        <v>7</v>
      </c>
      <c r="G500" s="314">
        <v>0.85889570552147243</v>
      </c>
      <c r="H500" s="356">
        <v>4</v>
      </c>
      <c r="I500" s="314">
        <v>0.50697084917617241</v>
      </c>
      <c r="J500" s="356">
        <v>5</v>
      </c>
      <c r="K500" s="314">
        <v>0.65789473684210531</v>
      </c>
      <c r="L500" s="356">
        <v>10</v>
      </c>
      <c r="M500" s="314">
        <v>1.5267175572519085</v>
      </c>
      <c r="N500" s="356">
        <v>7</v>
      </c>
      <c r="O500" s="314">
        <v>1.1570247933884297</v>
      </c>
      <c r="P500" s="315">
        <v>6</v>
      </c>
      <c r="Q500" s="316">
        <v>1.1009174311926606</v>
      </c>
      <c r="R500" s="315">
        <v>7</v>
      </c>
      <c r="S500" s="316">
        <v>1.5</v>
      </c>
      <c r="T500" s="315"/>
      <c r="U500" s="316"/>
      <c r="V500" s="452"/>
      <c r="W500" s="452"/>
      <c r="X500" s="452"/>
      <c r="Y500" s="452"/>
      <c r="Z500" s="452"/>
      <c r="AA500" s="452"/>
      <c r="AB500" s="452"/>
      <c r="AC500" s="452"/>
      <c r="AD500" s="452"/>
    </row>
    <row r="501" spans="1:30" s="2" customFormat="1" ht="20.100000000000001" customHeight="1">
      <c r="A501" s="311"/>
      <c r="B501" s="311"/>
      <c r="C501" s="452"/>
      <c r="D501" s="311" t="s">
        <v>9135</v>
      </c>
      <c r="E501" s="452"/>
      <c r="F501" s="531"/>
      <c r="G501" s="314"/>
      <c r="H501" s="356"/>
      <c r="I501" s="314"/>
      <c r="J501" s="356"/>
      <c r="K501" s="314"/>
      <c r="L501" s="356"/>
      <c r="M501" s="314"/>
      <c r="N501" s="356"/>
      <c r="O501" s="314"/>
      <c r="P501" s="315"/>
      <c r="Q501" s="316"/>
      <c r="R501" s="315"/>
      <c r="S501" s="316"/>
      <c r="T501" s="315"/>
      <c r="U501" s="316"/>
      <c r="V501" s="452"/>
      <c r="W501" s="452"/>
      <c r="X501" s="452"/>
      <c r="Y501" s="452"/>
      <c r="Z501" s="452"/>
      <c r="AA501" s="452"/>
      <c r="AB501" s="452"/>
      <c r="AC501" s="452"/>
      <c r="AD501" s="452"/>
    </row>
    <row r="502" spans="1:30" s="2" customFormat="1" ht="20.100000000000001" customHeight="1">
      <c r="A502" s="311"/>
      <c r="B502" s="311"/>
      <c r="C502" s="452"/>
      <c r="D502" s="317" t="s">
        <v>1862</v>
      </c>
      <c r="E502" s="452"/>
      <c r="F502" s="531"/>
      <c r="G502" s="314"/>
      <c r="H502" s="356"/>
      <c r="I502" s="314"/>
      <c r="J502" s="356"/>
      <c r="K502" s="314"/>
      <c r="L502" s="356"/>
      <c r="M502" s="314"/>
      <c r="N502" s="356"/>
      <c r="O502" s="314"/>
      <c r="P502" s="315"/>
      <c r="Q502" s="316"/>
      <c r="R502" s="315">
        <v>1</v>
      </c>
      <c r="S502" s="316">
        <v>0.2</v>
      </c>
      <c r="T502" s="315"/>
      <c r="U502" s="316"/>
      <c r="V502" s="452"/>
      <c r="W502" s="452"/>
      <c r="X502" s="452"/>
      <c r="Y502" s="452"/>
      <c r="Z502" s="452"/>
      <c r="AA502" s="452"/>
      <c r="AB502" s="452"/>
      <c r="AC502" s="452"/>
      <c r="AD502" s="452"/>
    </row>
    <row r="503" spans="1:30" s="2" customFormat="1" ht="20.100000000000001" customHeight="1">
      <c r="A503" s="374" t="s">
        <v>9217</v>
      </c>
      <c r="B503" s="374" t="s">
        <v>9218</v>
      </c>
      <c r="C503" s="358" t="s">
        <v>3036</v>
      </c>
      <c r="D503" s="311" t="s">
        <v>9219</v>
      </c>
      <c r="E503" s="358" t="s">
        <v>9036</v>
      </c>
      <c r="F503" s="443">
        <v>104</v>
      </c>
      <c r="G503" s="444">
        <v>3.3777200389736932</v>
      </c>
      <c r="H503" s="443">
        <v>83</v>
      </c>
      <c r="I503" s="444">
        <v>2.6018808777429467</v>
      </c>
      <c r="J503" s="443">
        <v>79</v>
      </c>
      <c r="K503" s="444">
        <v>2.4129505192425169</v>
      </c>
      <c r="L503" s="443"/>
      <c r="M503" s="444"/>
      <c r="N503" s="443"/>
      <c r="O503" s="444"/>
      <c r="P503" s="471"/>
      <c r="Q503" s="465"/>
      <c r="R503" s="471"/>
      <c r="S503" s="465"/>
      <c r="T503" s="471"/>
      <c r="U503" s="465"/>
      <c r="V503" s="358" t="s">
        <v>8114</v>
      </c>
      <c r="W503" s="358" t="s">
        <v>8114</v>
      </c>
      <c r="X503" s="358" t="s">
        <v>8114</v>
      </c>
      <c r="Y503" s="358"/>
      <c r="Z503" s="358"/>
      <c r="AA503" s="358"/>
      <c r="AB503" s="358"/>
      <c r="AC503" s="358"/>
      <c r="AD503" s="358"/>
    </row>
    <row r="504" spans="1:30" s="2" customFormat="1" ht="20.100000000000001" customHeight="1">
      <c r="A504" s="311"/>
      <c r="B504" s="311"/>
      <c r="C504" s="452"/>
      <c r="D504" s="311" t="s">
        <v>9220</v>
      </c>
      <c r="E504" s="452"/>
      <c r="F504" s="531">
        <v>230</v>
      </c>
      <c r="G504" s="314">
        <v>7.4699577784995128</v>
      </c>
      <c r="H504" s="356">
        <v>222</v>
      </c>
      <c r="I504" s="314">
        <v>6.9592476489028217</v>
      </c>
      <c r="J504" s="356">
        <v>182</v>
      </c>
      <c r="K504" s="314">
        <v>5.5589492974954187</v>
      </c>
      <c r="L504" s="356"/>
      <c r="M504" s="314"/>
      <c r="N504" s="356"/>
      <c r="O504" s="314"/>
      <c r="P504" s="315"/>
      <c r="Q504" s="316"/>
      <c r="R504" s="315"/>
      <c r="S504" s="316"/>
      <c r="T504" s="315"/>
      <c r="U504" s="316"/>
      <c r="V504" s="452"/>
      <c r="W504" s="452"/>
      <c r="X504" s="452"/>
      <c r="Y504" s="452"/>
      <c r="Z504" s="452"/>
      <c r="AA504" s="452"/>
      <c r="AB504" s="452"/>
      <c r="AC504" s="452"/>
      <c r="AD504" s="452"/>
    </row>
    <row r="505" spans="1:30" s="2" customFormat="1" ht="20.100000000000001" customHeight="1">
      <c r="A505" s="311"/>
      <c r="B505" s="311"/>
      <c r="C505" s="452"/>
      <c r="D505" s="311" t="s">
        <v>9221</v>
      </c>
      <c r="E505" s="452"/>
      <c r="F505" s="531">
        <v>2696</v>
      </c>
      <c r="G505" s="314">
        <v>87.560896394933422</v>
      </c>
      <c r="H505" s="356">
        <v>2832</v>
      </c>
      <c r="I505" s="314">
        <v>88.777429467084644</v>
      </c>
      <c r="J505" s="356">
        <v>2984</v>
      </c>
      <c r="K505" s="314">
        <v>91.14233353695785</v>
      </c>
      <c r="L505" s="356"/>
      <c r="M505" s="314"/>
      <c r="N505" s="356"/>
      <c r="O505" s="314"/>
      <c r="P505" s="315"/>
      <c r="Q505" s="316"/>
      <c r="R505" s="315"/>
      <c r="S505" s="316"/>
      <c r="T505" s="315"/>
      <c r="U505" s="316"/>
      <c r="V505" s="452"/>
      <c r="W505" s="452"/>
      <c r="X505" s="452"/>
      <c r="Y505" s="452"/>
      <c r="Z505" s="452"/>
      <c r="AA505" s="452"/>
      <c r="AB505" s="452"/>
      <c r="AC505" s="452"/>
      <c r="AD505" s="452"/>
    </row>
    <row r="506" spans="1:30" s="2" customFormat="1" ht="20.100000000000001" customHeight="1">
      <c r="A506" s="311"/>
      <c r="B506" s="311"/>
      <c r="C506" s="452"/>
      <c r="D506" s="311" t="s">
        <v>9222</v>
      </c>
      <c r="E506" s="452"/>
      <c r="F506" s="531">
        <v>34</v>
      </c>
      <c r="G506" s="314">
        <v>1.1042546281260148</v>
      </c>
      <c r="H506" s="356">
        <v>44</v>
      </c>
      <c r="I506" s="314">
        <v>1.3793103448275863</v>
      </c>
      <c r="J506" s="356">
        <v>23</v>
      </c>
      <c r="K506" s="314">
        <v>0.70250458155161877</v>
      </c>
      <c r="L506" s="356"/>
      <c r="M506" s="314"/>
      <c r="N506" s="356"/>
      <c r="O506" s="314"/>
      <c r="P506" s="315"/>
      <c r="Q506" s="316"/>
      <c r="R506" s="315"/>
      <c r="S506" s="316"/>
      <c r="T506" s="315"/>
      <c r="U506" s="316"/>
      <c r="V506" s="452"/>
      <c r="W506" s="452"/>
      <c r="X506" s="452"/>
      <c r="Y506" s="452"/>
      <c r="Z506" s="452"/>
      <c r="AA506" s="452"/>
      <c r="AB506" s="452"/>
      <c r="AC506" s="452"/>
      <c r="AD506" s="452"/>
    </row>
    <row r="507" spans="1:30" s="2" customFormat="1" ht="20.100000000000001" customHeight="1">
      <c r="A507" s="311"/>
      <c r="B507" s="311"/>
      <c r="C507" s="452"/>
      <c r="D507" s="311" t="s">
        <v>8505</v>
      </c>
      <c r="E507" s="452"/>
      <c r="F507" s="531">
        <v>14</v>
      </c>
      <c r="G507" s="314">
        <v>0.45469308216953552</v>
      </c>
      <c r="H507" s="356">
        <v>9</v>
      </c>
      <c r="I507" s="314">
        <v>0.28213166144200624</v>
      </c>
      <c r="J507" s="356">
        <v>6</v>
      </c>
      <c r="K507" s="314">
        <v>0.18326206475259621</v>
      </c>
      <c r="L507" s="356"/>
      <c r="M507" s="314"/>
      <c r="N507" s="356"/>
      <c r="O507" s="314"/>
      <c r="P507" s="315"/>
      <c r="Q507" s="316"/>
      <c r="R507" s="315"/>
      <c r="S507" s="316"/>
      <c r="T507" s="315"/>
      <c r="U507" s="316"/>
      <c r="V507" s="452"/>
      <c r="W507" s="452"/>
      <c r="X507" s="452"/>
      <c r="Y507" s="452"/>
      <c r="Z507" s="452"/>
      <c r="AA507" s="452"/>
      <c r="AB507" s="452"/>
      <c r="AC507" s="452"/>
      <c r="AD507" s="452"/>
    </row>
    <row r="508" spans="1:30" s="2" customFormat="1" ht="20.100000000000001" customHeight="1">
      <c r="A508" s="311"/>
      <c r="B508" s="311"/>
      <c r="C508" s="452"/>
      <c r="D508" s="311" t="s">
        <v>9135</v>
      </c>
      <c r="E508" s="452"/>
      <c r="F508" s="531"/>
      <c r="G508" s="314"/>
      <c r="H508" s="356"/>
      <c r="I508" s="314"/>
      <c r="J508" s="356"/>
      <c r="K508" s="314"/>
      <c r="L508" s="356"/>
      <c r="M508" s="314"/>
      <c r="N508" s="356"/>
      <c r="O508" s="314"/>
      <c r="P508" s="315"/>
      <c r="Q508" s="316"/>
      <c r="R508" s="315"/>
      <c r="S508" s="316"/>
      <c r="T508" s="315"/>
      <c r="U508" s="316"/>
      <c r="V508" s="452"/>
      <c r="W508" s="452"/>
      <c r="X508" s="452"/>
      <c r="Y508" s="452"/>
      <c r="Z508" s="452"/>
      <c r="AA508" s="452"/>
      <c r="AB508" s="452"/>
      <c r="AC508" s="452"/>
      <c r="AD508" s="452"/>
    </row>
    <row r="509" spans="1:30" s="2" customFormat="1" ht="20.100000000000001" customHeight="1">
      <c r="A509" s="311"/>
      <c r="B509" s="311"/>
      <c r="C509" s="452"/>
      <c r="D509" s="311" t="s">
        <v>9223</v>
      </c>
      <c r="E509" s="318"/>
      <c r="F509" s="531">
        <v>1</v>
      </c>
      <c r="G509" s="314">
        <v>3.2478077297823968E-2</v>
      </c>
      <c r="H509" s="356"/>
      <c r="I509" s="314"/>
      <c r="J509" s="356"/>
      <c r="K509" s="314"/>
      <c r="L509" s="356"/>
      <c r="M509" s="314"/>
      <c r="N509" s="356"/>
      <c r="O509" s="314"/>
      <c r="P509" s="315"/>
      <c r="Q509" s="316"/>
      <c r="R509" s="315"/>
      <c r="S509" s="316"/>
      <c r="T509" s="315"/>
      <c r="U509" s="316"/>
      <c r="V509" s="452"/>
      <c r="W509" s="452"/>
      <c r="X509" s="452"/>
      <c r="Y509" s="452"/>
      <c r="Z509" s="452"/>
      <c r="AA509" s="452"/>
      <c r="AB509" s="452"/>
      <c r="AC509" s="452"/>
      <c r="AD509" s="452"/>
    </row>
    <row r="510" spans="1:30" s="2" customFormat="1" ht="20.100000000000001" customHeight="1">
      <c r="A510" s="374" t="s">
        <v>9224</v>
      </c>
      <c r="B510" s="374" t="s">
        <v>9225</v>
      </c>
      <c r="C510" s="358" t="s">
        <v>9226</v>
      </c>
      <c r="D510" s="374"/>
      <c r="E510" s="358"/>
      <c r="F510" s="364">
        <v>14</v>
      </c>
      <c r="G510" s="365">
        <v>100</v>
      </c>
      <c r="H510" s="364">
        <v>9</v>
      </c>
      <c r="I510" s="365">
        <v>100</v>
      </c>
      <c r="J510" s="364">
        <v>6</v>
      </c>
      <c r="K510" s="365">
        <v>100</v>
      </c>
      <c r="L510" s="364"/>
      <c r="M510" s="365"/>
      <c r="N510" s="364"/>
      <c r="O510" s="365"/>
      <c r="P510" s="471"/>
      <c r="Q510" s="465"/>
      <c r="R510" s="471"/>
      <c r="S510" s="465"/>
      <c r="T510" s="471"/>
      <c r="U510" s="465"/>
      <c r="V510" s="358" t="s">
        <v>8114</v>
      </c>
      <c r="W510" s="358" t="s">
        <v>8114</v>
      </c>
      <c r="X510" s="358" t="s">
        <v>8114</v>
      </c>
      <c r="Y510" s="358"/>
      <c r="Z510" s="358"/>
      <c r="AA510" s="358"/>
      <c r="AB510" s="358"/>
      <c r="AC510" s="358"/>
      <c r="AD510" s="358"/>
    </row>
    <row r="511" spans="1:30" s="2" customFormat="1" ht="20.100000000000001" customHeight="1">
      <c r="A511" s="374" t="s">
        <v>3043</v>
      </c>
      <c r="B511" s="374" t="s">
        <v>1796</v>
      </c>
      <c r="C511" s="358" t="s">
        <v>9130</v>
      </c>
      <c r="D511" s="374" t="s">
        <v>1863</v>
      </c>
      <c r="E511" s="358" t="s">
        <v>9038</v>
      </c>
      <c r="F511" s="443"/>
      <c r="G511" s="444"/>
      <c r="H511" s="443"/>
      <c r="I511" s="444"/>
      <c r="J511" s="443"/>
      <c r="K511" s="444"/>
      <c r="L511" s="443"/>
      <c r="M511" s="444"/>
      <c r="N511" s="443">
        <v>1964</v>
      </c>
      <c r="O511" s="444">
        <v>44.666818285194445</v>
      </c>
      <c r="P511" s="471">
        <v>2050</v>
      </c>
      <c r="Q511" s="465">
        <v>44.9</v>
      </c>
      <c r="R511" s="471">
        <v>2106</v>
      </c>
      <c r="S511" s="465">
        <v>45</v>
      </c>
      <c r="T511" s="471"/>
      <c r="U511" s="465"/>
      <c r="V511" s="358"/>
      <c r="W511" s="358"/>
      <c r="X511" s="358"/>
      <c r="Y511" s="358"/>
      <c r="Z511" s="358" t="s">
        <v>8114</v>
      </c>
      <c r="AA511" s="358" t="s">
        <v>8114</v>
      </c>
      <c r="AB511" s="358" t="s">
        <v>8114</v>
      </c>
      <c r="AC511" s="358"/>
      <c r="AD511" s="358"/>
    </row>
    <row r="512" spans="1:30" s="2" customFormat="1" ht="20.100000000000001" customHeight="1">
      <c r="A512" s="311"/>
      <c r="B512" s="311"/>
      <c r="C512" s="452"/>
      <c r="D512" s="311" t="s">
        <v>1864</v>
      </c>
      <c r="E512" s="452"/>
      <c r="F512" s="531"/>
      <c r="G512" s="314"/>
      <c r="H512" s="356"/>
      <c r="I512" s="314"/>
      <c r="J512" s="356"/>
      <c r="K512" s="314"/>
      <c r="L512" s="356"/>
      <c r="M512" s="314"/>
      <c r="N512" s="356">
        <v>1196</v>
      </c>
      <c r="O512" s="314">
        <v>27.200363884466682</v>
      </c>
      <c r="P512" s="315">
        <v>1228</v>
      </c>
      <c r="Q512" s="316">
        <v>26.9</v>
      </c>
      <c r="R512" s="315">
        <v>1267</v>
      </c>
      <c r="S512" s="316">
        <v>27.1</v>
      </c>
      <c r="T512" s="315"/>
      <c r="U512" s="316"/>
      <c r="V512" s="452"/>
      <c r="W512" s="452"/>
      <c r="X512" s="452"/>
      <c r="Y512" s="452"/>
      <c r="Z512" s="452"/>
      <c r="AA512" s="452"/>
      <c r="AB512" s="452"/>
      <c r="AC512" s="452"/>
      <c r="AD512" s="452"/>
    </row>
    <row r="513" spans="1:30" s="2" customFormat="1" ht="20.100000000000001" customHeight="1">
      <c r="A513" s="311"/>
      <c r="B513" s="311"/>
      <c r="C513" s="452"/>
      <c r="D513" s="311" t="s">
        <v>1865</v>
      </c>
      <c r="E513" s="452"/>
      <c r="F513" s="531"/>
      <c r="G513" s="314"/>
      <c r="H513" s="356"/>
      <c r="I513" s="314"/>
      <c r="J513" s="356"/>
      <c r="K513" s="314"/>
      <c r="L513" s="356"/>
      <c r="M513" s="314"/>
      <c r="N513" s="356">
        <v>9</v>
      </c>
      <c r="O513" s="314">
        <v>0.20468501250852852</v>
      </c>
      <c r="P513" s="315">
        <v>9</v>
      </c>
      <c r="Q513" s="316">
        <v>0.2</v>
      </c>
      <c r="R513" s="315">
        <v>10</v>
      </c>
      <c r="S513" s="316">
        <v>0.22675736961451248</v>
      </c>
      <c r="T513" s="315"/>
      <c r="U513" s="316"/>
      <c r="V513" s="452"/>
      <c r="W513" s="452"/>
      <c r="X513" s="452"/>
      <c r="Y513" s="452"/>
      <c r="Z513" s="452"/>
      <c r="AA513" s="452"/>
      <c r="AB513" s="452"/>
      <c r="AC513" s="452"/>
      <c r="AD513" s="452"/>
    </row>
    <row r="514" spans="1:30" s="2" customFormat="1" ht="20.100000000000001" customHeight="1">
      <c r="A514" s="311"/>
      <c r="B514" s="311"/>
      <c r="C514" s="452"/>
      <c r="D514" s="311" t="s">
        <v>1866</v>
      </c>
      <c r="E514" s="452"/>
      <c r="F514" s="531"/>
      <c r="G514" s="314"/>
      <c r="H514" s="356"/>
      <c r="I514" s="314"/>
      <c r="J514" s="356"/>
      <c r="K514" s="314"/>
      <c r="L514" s="356"/>
      <c r="M514" s="314"/>
      <c r="N514" s="356">
        <v>403</v>
      </c>
      <c r="O514" s="314">
        <v>9.1653400045485558</v>
      </c>
      <c r="P514" s="315">
        <v>414</v>
      </c>
      <c r="Q514" s="316">
        <v>9.1</v>
      </c>
      <c r="R514" s="315">
        <v>415</v>
      </c>
      <c r="S514" s="316">
        <v>8.9</v>
      </c>
      <c r="T514" s="315"/>
      <c r="U514" s="316"/>
      <c r="V514" s="452"/>
      <c r="W514" s="452"/>
      <c r="X514" s="452"/>
      <c r="Y514" s="452"/>
      <c r="Z514" s="452"/>
      <c r="AA514" s="452"/>
      <c r="AB514" s="452"/>
      <c r="AC514" s="452"/>
      <c r="AD514" s="452"/>
    </row>
    <row r="515" spans="1:30" s="2" customFormat="1" ht="20.100000000000001" customHeight="1">
      <c r="A515" s="311"/>
      <c r="B515" s="311"/>
      <c r="C515" s="452"/>
      <c r="D515" s="311" t="s">
        <v>1867</v>
      </c>
      <c r="E515" s="452"/>
      <c r="F515" s="531"/>
      <c r="G515" s="314"/>
      <c r="H515" s="356"/>
      <c r="I515" s="314"/>
      <c r="J515" s="356"/>
      <c r="K515" s="314"/>
      <c r="L515" s="356"/>
      <c r="M515" s="314"/>
      <c r="N515" s="356">
        <v>6</v>
      </c>
      <c r="O515" s="314">
        <v>0.1364566750056857</v>
      </c>
      <c r="P515" s="315">
        <v>6</v>
      </c>
      <c r="Q515" s="316">
        <v>0.1</v>
      </c>
      <c r="R515" s="315">
        <v>6</v>
      </c>
      <c r="S515" s="316">
        <v>0.1</v>
      </c>
      <c r="T515" s="315"/>
      <c r="U515" s="316"/>
      <c r="V515" s="452"/>
      <c r="W515" s="452"/>
      <c r="X515" s="452"/>
      <c r="Y515" s="452"/>
      <c r="Z515" s="452"/>
      <c r="AA515" s="452"/>
      <c r="AB515" s="452"/>
      <c r="AC515" s="452"/>
      <c r="AD515" s="452"/>
    </row>
    <row r="516" spans="1:30" s="2" customFormat="1" ht="20.100000000000001" customHeight="1">
      <c r="A516" s="311"/>
      <c r="B516" s="311"/>
      <c r="C516" s="452"/>
      <c r="D516" s="311" t="s">
        <v>1868</v>
      </c>
      <c r="E516" s="452"/>
      <c r="F516" s="531"/>
      <c r="G516" s="314"/>
      <c r="H516" s="356"/>
      <c r="I516" s="314"/>
      <c r="J516" s="356"/>
      <c r="K516" s="314"/>
      <c r="L516" s="356"/>
      <c r="M516" s="314"/>
      <c r="N516" s="356">
        <v>384</v>
      </c>
      <c r="O516" s="314">
        <v>8.7332272003638849</v>
      </c>
      <c r="P516" s="315">
        <v>399</v>
      </c>
      <c r="Q516" s="316">
        <v>8.6999999999999993</v>
      </c>
      <c r="R516" s="315">
        <v>405</v>
      </c>
      <c r="S516" s="316">
        <v>8.6999999999999993</v>
      </c>
      <c r="T516" s="315"/>
      <c r="U516" s="316"/>
      <c r="V516" s="452"/>
      <c r="W516" s="452"/>
      <c r="X516" s="452"/>
      <c r="Y516" s="452"/>
      <c r="Z516" s="452"/>
      <c r="AA516" s="452"/>
      <c r="AB516" s="452"/>
      <c r="AC516" s="452"/>
      <c r="AD516" s="452"/>
    </row>
    <row r="517" spans="1:30" s="2" customFormat="1" ht="20.100000000000001" customHeight="1">
      <c r="A517" s="311"/>
      <c r="B517" s="311"/>
      <c r="C517" s="452"/>
      <c r="D517" s="311" t="s">
        <v>1869</v>
      </c>
      <c r="E517" s="452"/>
      <c r="F517" s="531"/>
      <c r="G517" s="314"/>
      <c r="H517" s="356"/>
      <c r="I517" s="314"/>
      <c r="J517" s="356"/>
      <c r="K517" s="314"/>
      <c r="L517" s="356"/>
      <c r="M517" s="314"/>
      <c r="N517" s="356">
        <v>4</v>
      </c>
      <c r="O517" s="314">
        <v>9.0971116670457125E-2</v>
      </c>
      <c r="P517" s="315">
        <v>4</v>
      </c>
      <c r="Q517" s="316">
        <v>0.1</v>
      </c>
      <c r="R517" s="315">
        <v>4</v>
      </c>
      <c r="S517" s="316">
        <v>0.1</v>
      </c>
      <c r="T517" s="315"/>
      <c r="U517" s="316"/>
      <c r="V517" s="452"/>
      <c r="W517" s="452"/>
      <c r="X517" s="452"/>
      <c r="Y517" s="452"/>
      <c r="Z517" s="452"/>
      <c r="AA517" s="452"/>
      <c r="AB517" s="452"/>
      <c r="AC517" s="452"/>
      <c r="AD517" s="452"/>
    </row>
    <row r="518" spans="1:30" s="2" customFormat="1" ht="20.100000000000001" customHeight="1">
      <c r="A518" s="311"/>
      <c r="B518" s="311"/>
      <c r="C518" s="452"/>
      <c r="D518" s="311" t="s">
        <v>1870</v>
      </c>
      <c r="E518" s="452"/>
      <c r="F518" s="531"/>
      <c r="G518" s="314"/>
      <c r="H518" s="356"/>
      <c r="I518" s="314"/>
      <c r="J518" s="356"/>
      <c r="K518" s="314"/>
      <c r="L518" s="356"/>
      <c r="M518" s="314"/>
      <c r="N518" s="356">
        <v>38</v>
      </c>
      <c r="O518" s="314">
        <v>0.86422560836934281</v>
      </c>
      <c r="P518" s="315">
        <v>39</v>
      </c>
      <c r="Q518" s="316">
        <v>0.9</v>
      </c>
      <c r="R518" s="315">
        <v>40</v>
      </c>
      <c r="S518" s="316">
        <v>0.9</v>
      </c>
      <c r="T518" s="315"/>
      <c r="U518" s="316"/>
      <c r="V518" s="452"/>
      <c r="W518" s="452"/>
      <c r="X518" s="452"/>
      <c r="Y518" s="452"/>
      <c r="Z518" s="452"/>
      <c r="AA518" s="452"/>
      <c r="AB518" s="452"/>
      <c r="AC518" s="452"/>
      <c r="AD518" s="452"/>
    </row>
    <row r="519" spans="1:30" s="2" customFormat="1" ht="20.100000000000001" customHeight="1">
      <c r="A519" s="311"/>
      <c r="B519" s="311"/>
      <c r="C519" s="452"/>
      <c r="D519" s="311" t="s">
        <v>1871</v>
      </c>
      <c r="E519" s="452"/>
      <c r="F519" s="531"/>
      <c r="G519" s="314"/>
      <c r="H519" s="356"/>
      <c r="I519" s="314"/>
      <c r="J519" s="356"/>
      <c r="K519" s="314"/>
      <c r="L519" s="356"/>
      <c r="M519" s="314"/>
      <c r="N519" s="356">
        <v>139</v>
      </c>
      <c r="O519" s="314">
        <v>3.1612463042983854</v>
      </c>
      <c r="P519" s="315">
        <v>151</v>
      </c>
      <c r="Q519" s="316">
        <v>3.3</v>
      </c>
      <c r="R519" s="315">
        <v>151</v>
      </c>
      <c r="S519" s="316">
        <v>3.2</v>
      </c>
      <c r="T519" s="315"/>
      <c r="U519" s="316"/>
      <c r="V519" s="452"/>
      <c r="W519" s="452"/>
      <c r="X519" s="452"/>
      <c r="Y519" s="452"/>
      <c r="Z519" s="452"/>
      <c r="AA519" s="452"/>
      <c r="AB519" s="452"/>
      <c r="AC519" s="452"/>
      <c r="AD519" s="452"/>
    </row>
    <row r="520" spans="1:30" s="2" customFormat="1" ht="20.100000000000001" customHeight="1">
      <c r="A520" s="311"/>
      <c r="B520" s="311"/>
      <c r="C520" s="452"/>
      <c r="D520" s="311" t="s">
        <v>9227</v>
      </c>
      <c r="E520" s="452"/>
      <c r="F520" s="531"/>
      <c r="G520" s="314"/>
      <c r="H520" s="356"/>
      <c r="I520" s="314"/>
      <c r="J520" s="356"/>
      <c r="K520" s="314"/>
      <c r="L520" s="356"/>
      <c r="M520" s="314"/>
      <c r="N520" s="356">
        <v>3</v>
      </c>
      <c r="O520" s="314">
        <v>6.8228337502842851E-2</v>
      </c>
      <c r="P520" s="315">
        <v>3</v>
      </c>
      <c r="Q520" s="316">
        <v>0.1</v>
      </c>
      <c r="R520" s="315">
        <v>3</v>
      </c>
      <c r="S520" s="316">
        <v>0.1</v>
      </c>
      <c r="T520" s="315"/>
      <c r="U520" s="316"/>
      <c r="V520" s="452"/>
      <c r="W520" s="452"/>
      <c r="X520" s="452"/>
      <c r="Y520" s="452"/>
      <c r="Z520" s="452"/>
      <c r="AA520" s="452"/>
      <c r="AB520" s="452"/>
      <c r="AC520" s="452"/>
      <c r="AD520" s="452"/>
    </row>
    <row r="521" spans="1:30" s="2" customFormat="1" ht="20.100000000000001" customHeight="1">
      <c r="A521" s="311"/>
      <c r="B521" s="311"/>
      <c r="C521" s="452"/>
      <c r="D521" s="311" t="s">
        <v>9228</v>
      </c>
      <c r="E521" s="452"/>
      <c r="F521" s="531"/>
      <c r="G521" s="314"/>
      <c r="H521" s="356"/>
      <c r="I521" s="314"/>
      <c r="J521" s="356"/>
      <c r="K521" s="314"/>
      <c r="L521" s="356"/>
      <c r="M521" s="314"/>
      <c r="N521" s="356">
        <v>2</v>
      </c>
      <c r="O521" s="314"/>
      <c r="P521" s="315">
        <v>3</v>
      </c>
      <c r="Q521" s="316">
        <v>6.9670227589410119E-2</v>
      </c>
      <c r="R521" s="315">
        <v>3</v>
      </c>
      <c r="S521" s="316">
        <v>0.1</v>
      </c>
      <c r="T521" s="315"/>
      <c r="U521" s="316"/>
      <c r="V521" s="452"/>
      <c r="W521" s="452"/>
      <c r="X521" s="452"/>
      <c r="Y521" s="452"/>
      <c r="Z521" s="452"/>
      <c r="AA521" s="452"/>
      <c r="AB521" s="452"/>
      <c r="AC521" s="452"/>
      <c r="AD521" s="452"/>
    </row>
    <row r="522" spans="1:30" s="2" customFormat="1" ht="20.100000000000001" customHeight="1">
      <c r="A522" s="311"/>
      <c r="B522" s="311"/>
      <c r="C522" s="452"/>
      <c r="D522" s="311" t="s">
        <v>1959</v>
      </c>
      <c r="E522" s="452"/>
      <c r="F522" s="531"/>
      <c r="G522" s="314"/>
      <c r="H522" s="356"/>
      <c r="I522" s="314"/>
      <c r="J522" s="356"/>
      <c r="K522" s="314"/>
      <c r="L522" s="356"/>
      <c r="M522" s="314"/>
      <c r="N522" s="356">
        <v>5</v>
      </c>
      <c r="O522" s="314">
        <v>0.11371389583807141</v>
      </c>
      <c r="P522" s="315">
        <v>5</v>
      </c>
      <c r="Q522" s="316">
        <v>0.1</v>
      </c>
      <c r="R522" s="315">
        <v>5</v>
      </c>
      <c r="S522" s="316">
        <v>0.1</v>
      </c>
      <c r="T522" s="315"/>
      <c r="U522" s="316"/>
      <c r="V522" s="452"/>
      <c r="W522" s="452"/>
      <c r="X522" s="452"/>
      <c r="Y522" s="452"/>
      <c r="Z522" s="452"/>
      <c r="AA522" s="452"/>
      <c r="AB522" s="452"/>
      <c r="AC522" s="452"/>
      <c r="AD522" s="452"/>
    </row>
    <row r="523" spans="1:30" s="2" customFormat="1" ht="20.100000000000001" customHeight="1">
      <c r="A523" s="311"/>
      <c r="B523" s="311"/>
      <c r="C523" s="452"/>
      <c r="D523" s="311" t="s">
        <v>1960</v>
      </c>
      <c r="E523" s="452"/>
      <c r="F523" s="531"/>
      <c r="G523" s="314"/>
      <c r="H523" s="356"/>
      <c r="I523" s="314"/>
      <c r="J523" s="356"/>
      <c r="K523" s="314"/>
      <c r="L523" s="356"/>
      <c r="M523" s="314"/>
      <c r="N523" s="356">
        <v>244</v>
      </c>
      <c r="O523" s="314">
        <v>5.549238116897885</v>
      </c>
      <c r="P523" s="315">
        <v>255</v>
      </c>
      <c r="Q523" s="316">
        <v>5.6</v>
      </c>
      <c r="R523" s="315">
        <v>262</v>
      </c>
      <c r="S523" s="316">
        <v>5.6</v>
      </c>
      <c r="T523" s="315"/>
      <c r="U523" s="316"/>
      <c r="V523" s="452"/>
      <c r="W523" s="452"/>
      <c r="X523" s="452"/>
      <c r="Y523" s="452"/>
      <c r="Z523" s="452"/>
      <c r="AA523" s="452"/>
      <c r="AB523" s="452"/>
      <c r="AC523" s="452"/>
      <c r="AD523" s="452"/>
    </row>
    <row r="524" spans="1:30" s="2" customFormat="1" ht="20.100000000000001" customHeight="1">
      <c r="A524" s="374" t="s">
        <v>3044</v>
      </c>
      <c r="B524" s="374" t="s">
        <v>1797</v>
      </c>
      <c r="C524" s="358" t="s">
        <v>9130</v>
      </c>
      <c r="D524" s="374" t="s">
        <v>9229</v>
      </c>
      <c r="E524" s="358">
        <v>8</v>
      </c>
      <c r="F524" s="443"/>
      <c r="G524" s="444"/>
      <c r="H524" s="443"/>
      <c r="I524" s="444"/>
      <c r="J524" s="443"/>
      <c r="K524" s="444"/>
      <c r="L524" s="443"/>
      <c r="M524" s="444"/>
      <c r="N524" s="443">
        <v>1</v>
      </c>
      <c r="O524" s="444"/>
      <c r="P524" s="471">
        <v>1</v>
      </c>
      <c r="Q524" s="465"/>
      <c r="R524" s="471">
        <v>1</v>
      </c>
      <c r="S524" s="465"/>
      <c r="T524" s="471"/>
      <c r="U524" s="465"/>
      <c r="V524" s="358"/>
      <c r="W524" s="358"/>
      <c r="X524" s="358"/>
      <c r="Y524" s="358"/>
      <c r="Z524" s="358" t="s">
        <v>8114</v>
      </c>
      <c r="AA524" s="358" t="s">
        <v>8114</v>
      </c>
      <c r="AB524" s="358" t="s">
        <v>8114</v>
      </c>
      <c r="AC524" s="358"/>
      <c r="AD524" s="358"/>
    </row>
    <row r="525" spans="1:30" s="2" customFormat="1" ht="20.100000000000001" customHeight="1">
      <c r="A525" s="311"/>
      <c r="B525" s="311"/>
      <c r="C525" s="452" t="s">
        <v>3045</v>
      </c>
      <c r="D525" s="311" t="s">
        <v>9230</v>
      </c>
      <c r="E525" s="452"/>
      <c r="F525" s="531"/>
      <c r="G525" s="314"/>
      <c r="H525" s="356"/>
      <c r="I525" s="314"/>
      <c r="J525" s="356"/>
      <c r="K525" s="314"/>
      <c r="L525" s="356"/>
      <c r="M525" s="314"/>
      <c r="N525" s="356">
        <v>173</v>
      </c>
      <c r="O525" s="314">
        <v>7.9212454212454206</v>
      </c>
      <c r="P525" s="315">
        <v>172</v>
      </c>
      <c r="Q525" s="316">
        <v>7.6308784383318544</v>
      </c>
      <c r="R525" s="315">
        <v>177</v>
      </c>
      <c r="S525" s="316">
        <v>7.6889661164205041</v>
      </c>
      <c r="T525" s="315"/>
      <c r="U525" s="316"/>
      <c r="V525" s="452"/>
      <c r="W525" s="452"/>
      <c r="X525" s="452"/>
      <c r="Y525" s="452"/>
      <c r="Z525" s="452"/>
      <c r="AA525" s="452"/>
      <c r="AB525" s="452"/>
      <c r="AC525" s="452"/>
      <c r="AD525" s="452"/>
    </row>
    <row r="526" spans="1:30" s="2" customFormat="1" ht="20.100000000000001" customHeight="1">
      <c r="A526" s="311"/>
      <c r="B526" s="311"/>
      <c r="C526" s="452"/>
      <c r="D526" s="311" t="s">
        <v>9231</v>
      </c>
      <c r="E526" s="452"/>
      <c r="F526" s="531"/>
      <c r="G526" s="314"/>
      <c r="H526" s="356"/>
      <c r="I526" s="314"/>
      <c r="J526" s="356"/>
      <c r="K526" s="314"/>
      <c r="L526" s="356"/>
      <c r="M526" s="314"/>
      <c r="N526" s="356">
        <v>3</v>
      </c>
      <c r="O526" s="314">
        <v>0.13736263736263737</v>
      </c>
      <c r="P526" s="315">
        <v>3</v>
      </c>
      <c r="Q526" s="316">
        <v>0.13309671694764863</v>
      </c>
      <c r="R526" s="315">
        <v>2</v>
      </c>
      <c r="S526" s="316">
        <v>8.6880973066898348E-2</v>
      </c>
      <c r="T526" s="315"/>
      <c r="U526" s="316"/>
      <c r="V526" s="452"/>
      <c r="W526" s="452"/>
      <c r="X526" s="452"/>
      <c r="Y526" s="452"/>
      <c r="Z526" s="452"/>
      <c r="AA526" s="452"/>
      <c r="AB526" s="452"/>
      <c r="AC526" s="452"/>
      <c r="AD526" s="452"/>
    </row>
    <row r="527" spans="1:30" s="2" customFormat="1" ht="20.100000000000001" customHeight="1">
      <c r="A527" s="311"/>
      <c r="B527" s="311"/>
      <c r="C527" s="452"/>
      <c r="D527" s="311" t="s">
        <v>9232</v>
      </c>
      <c r="E527" s="452"/>
      <c r="F527" s="531"/>
      <c r="G527" s="314"/>
      <c r="H527" s="356"/>
      <c r="I527" s="314"/>
      <c r="J527" s="356"/>
      <c r="K527" s="314"/>
      <c r="L527" s="356"/>
      <c r="M527" s="314"/>
      <c r="N527" s="356">
        <v>2004</v>
      </c>
      <c r="O527" s="314">
        <v>91.758241758241752</v>
      </c>
      <c r="P527" s="315">
        <v>2077</v>
      </c>
      <c r="Q527" s="316">
        <v>92.147293700088724</v>
      </c>
      <c r="R527" s="315">
        <v>2121</v>
      </c>
      <c r="S527" s="316">
        <v>92.137271937445703</v>
      </c>
      <c r="T527" s="315"/>
      <c r="U527" s="316"/>
      <c r="V527" s="452"/>
      <c r="W527" s="452"/>
      <c r="X527" s="452"/>
      <c r="Y527" s="452"/>
      <c r="Z527" s="452"/>
      <c r="AA527" s="452"/>
      <c r="AB527" s="452"/>
      <c r="AC527" s="452"/>
      <c r="AD527" s="452"/>
    </row>
    <row r="528" spans="1:30" s="2" customFormat="1" ht="20.100000000000001" customHeight="1">
      <c r="A528" s="311"/>
      <c r="B528" s="311"/>
      <c r="C528" s="452"/>
      <c r="D528" s="311" t="s">
        <v>9233</v>
      </c>
      <c r="E528" s="452"/>
      <c r="F528" s="531"/>
      <c r="G528" s="314"/>
      <c r="H528" s="356"/>
      <c r="I528" s="314"/>
      <c r="J528" s="356"/>
      <c r="K528" s="314"/>
      <c r="L528" s="356"/>
      <c r="M528" s="314"/>
      <c r="N528" s="356"/>
      <c r="O528" s="314"/>
      <c r="P528" s="315"/>
      <c r="Q528" s="316"/>
      <c r="R528" s="315"/>
      <c r="S528" s="316"/>
      <c r="T528" s="315"/>
      <c r="U528" s="316"/>
      <c r="V528" s="452"/>
      <c r="W528" s="452"/>
      <c r="X528" s="452"/>
      <c r="Y528" s="452"/>
      <c r="Z528" s="452"/>
      <c r="AA528" s="452"/>
      <c r="AB528" s="452"/>
      <c r="AC528" s="452"/>
      <c r="AD528" s="452"/>
    </row>
    <row r="529" spans="1:30" s="2" customFormat="1" ht="20.100000000000001" customHeight="1">
      <c r="A529" s="311"/>
      <c r="B529" s="311"/>
      <c r="C529" s="452"/>
      <c r="D529" s="311" t="s">
        <v>9234</v>
      </c>
      <c r="E529" s="452"/>
      <c r="F529" s="531"/>
      <c r="G529" s="314"/>
      <c r="H529" s="356"/>
      <c r="I529" s="314"/>
      <c r="J529" s="356"/>
      <c r="K529" s="314"/>
      <c r="L529" s="356"/>
      <c r="M529" s="314"/>
      <c r="N529" s="356">
        <v>1</v>
      </c>
      <c r="O529" s="314"/>
      <c r="P529" s="315">
        <v>1</v>
      </c>
      <c r="Q529" s="316"/>
      <c r="R529" s="315">
        <v>1</v>
      </c>
      <c r="S529" s="316"/>
      <c r="T529" s="315"/>
      <c r="U529" s="316"/>
      <c r="V529" s="452"/>
      <c r="W529" s="452"/>
      <c r="X529" s="452"/>
      <c r="Y529" s="452"/>
      <c r="Z529" s="452"/>
      <c r="AA529" s="452"/>
      <c r="AB529" s="452"/>
      <c r="AC529" s="452"/>
      <c r="AD529" s="452"/>
    </row>
    <row r="530" spans="1:30" s="2" customFormat="1" ht="20.100000000000001" customHeight="1">
      <c r="A530" s="311"/>
      <c r="B530" s="311"/>
      <c r="C530" s="452"/>
      <c r="D530" s="311" t="s">
        <v>1861</v>
      </c>
      <c r="E530" s="452"/>
      <c r="F530" s="531"/>
      <c r="G530" s="314"/>
      <c r="H530" s="356"/>
      <c r="I530" s="314"/>
      <c r="J530" s="356"/>
      <c r="K530" s="314"/>
      <c r="L530" s="356"/>
      <c r="M530" s="314"/>
      <c r="N530" s="356">
        <v>2</v>
      </c>
      <c r="O530" s="314">
        <v>9.1575091575091569E-2</v>
      </c>
      <c r="P530" s="315">
        <v>2</v>
      </c>
      <c r="Q530" s="316">
        <v>0.1</v>
      </c>
      <c r="R530" s="315">
        <v>2</v>
      </c>
      <c r="S530" s="316">
        <v>0.1</v>
      </c>
      <c r="T530" s="315"/>
      <c r="U530" s="316"/>
      <c r="V530" s="452"/>
      <c r="W530" s="452"/>
      <c r="X530" s="452"/>
      <c r="Y530" s="452"/>
      <c r="Z530" s="452"/>
      <c r="AA530" s="452"/>
      <c r="AB530" s="452"/>
      <c r="AC530" s="452"/>
      <c r="AD530" s="452"/>
    </row>
    <row r="531" spans="1:30" s="2" customFormat="1" ht="20.100000000000001" customHeight="1">
      <c r="A531" s="374" t="s">
        <v>3046</v>
      </c>
      <c r="B531" s="374" t="s">
        <v>1798</v>
      </c>
      <c r="C531" s="358" t="s">
        <v>9130</v>
      </c>
      <c r="D531" s="374"/>
      <c r="E531" s="358"/>
      <c r="F531" s="443"/>
      <c r="G531" s="444"/>
      <c r="H531" s="443"/>
      <c r="I531" s="444"/>
      <c r="J531" s="443"/>
      <c r="K531" s="444"/>
      <c r="L531" s="443"/>
      <c r="M531" s="444"/>
      <c r="N531" s="443">
        <v>2134</v>
      </c>
      <c r="O531" s="444">
        <v>97.75538250114522</v>
      </c>
      <c r="P531" s="471">
        <v>2209</v>
      </c>
      <c r="Q531" s="465">
        <v>98</v>
      </c>
      <c r="R531" s="471">
        <v>2255</v>
      </c>
      <c r="S531" s="465">
        <v>97.9</v>
      </c>
      <c r="T531" s="471"/>
      <c r="U531" s="465"/>
      <c r="V531" s="358"/>
      <c r="W531" s="358"/>
      <c r="X531" s="358"/>
      <c r="Y531" s="358"/>
      <c r="Z531" s="358" t="s">
        <v>8114</v>
      </c>
      <c r="AA531" s="358" t="s">
        <v>8114</v>
      </c>
      <c r="AB531" s="358" t="s">
        <v>8114</v>
      </c>
      <c r="AC531" s="358"/>
      <c r="AD531" s="358"/>
    </row>
    <row r="532" spans="1:30" s="2" customFormat="1" ht="20.100000000000001" customHeight="1">
      <c r="A532" s="311"/>
      <c r="B532" s="311"/>
      <c r="C532" s="452" t="s">
        <v>3047</v>
      </c>
      <c r="D532" s="311" t="s">
        <v>1861</v>
      </c>
      <c r="E532" s="452" t="s">
        <v>2419</v>
      </c>
      <c r="F532" s="531"/>
      <c r="G532" s="314"/>
      <c r="H532" s="356"/>
      <c r="I532" s="314"/>
      <c r="J532" s="356"/>
      <c r="K532" s="314"/>
      <c r="L532" s="356"/>
      <c r="M532" s="314"/>
      <c r="N532" s="356">
        <v>2</v>
      </c>
      <c r="O532" s="314">
        <v>9.1617040769583144E-2</v>
      </c>
      <c r="P532" s="315">
        <v>2</v>
      </c>
      <c r="Q532" s="316">
        <v>0.1</v>
      </c>
      <c r="R532" s="315">
        <v>2</v>
      </c>
      <c r="S532" s="316">
        <v>0.1</v>
      </c>
      <c r="T532" s="315"/>
      <c r="U532" s="316"/>
      <c r="V532" s="452"/>
      <c r="W532" s="452"/>
      <c r="X532" s="452"/>
      <c r="Y532" s="452"/>
      <c r="Z532" s="452"/>
      <c r="AA532" s="452"/>
      <c r="AB532" s="452"/>
      <c r="AC532" s="452"/>
      <c r="AD532" s="452"/>
    </row>
    <row r="533" spans="1:30" s="2" customFormat="1" ht="20.100000000000001" customHeight="1">
      <c r="A533" s="311"/>
      <c r="B533" s="311"/>
      <c r="C533" s="452" t="s">
        <v>3048</v>
      </c>
      <c r="D533" s="311" t="s">
        <v>1862</v>
      </c>
      <c r="E533" s="452"/>
      <c r="F533" s="531"/>
      <c r="G533" s="314"/>
      <c r="H533" s="356"/>
      <c r="I533" s="314"/>
      <c r="J533" s="356"/>
      <c r="K533" s="314"/>
      <c r="L533" s="356"/>
      <c r="M533" s="314"/>
      <c r="N533" s="356">
        <v>47</v>
      </c>
      <c r="O533" s="314">
        <v>2.153000458085204</v>
      </c>
      <c r="P533" s="315">
        <v>44</v>
      </c>
      <c r="Q533" s="316">
        <v>2</v>
      </c>
      <c r="R533" s="315">
        <v>46</v>
      </c>
      <c r="S533" s="316">
        <v>2</v>
      </c>
      <c r="T533" s="315"/>
      <c r="U533" s="316"/>
      <c r="V533" s="452"/>
      <c r="W533" s="452"/>
      <c r="X533" s="452"/>
      <c r="Y533" s="452"/>
      <c r="Z533" s="452"/>
      <c r="AA533" s="452"/>
      <c r="AB533" s="452"/>
      <c r="AC533" s="452"/>
      <c r="AD533" s="452"/>
    </row>
    <row r="534" spans="1:30" s="2" customFormat="1" ht="20.100000000000001" customHeight="1">
      <c r="A534" s="374" t="s">
        <v>3049</v>
      </c>
      <c r="B534" s="374" t="s">
        <v>1799</v>
      </c>
      <c r="C534" s="358" t="s">
        <v>9130</v>
      </c>
      <c r="D534" s="374" t="s">
        <v>1863</v>
      </c>
      <c r="E534" s="358" t="s">
        <v>9038</v>
      </c>
      <c r="F534" s="443"/>
      <c r="G534" s="444"/>
      <c r="H534" s="443"/>
      <c r="I534" s="444"/>
      <c r="J534" s="443"/>
      <c r="K534" s="444"/>
      <c r="L534" s="443"/>
      <c r="M534" s="444"/>
      <c r="N534" s="443">
        <v>2487</v>
      </c>
      <c r="O534" s="444">
        <v>56.561291789856718</v>
      </c>
      <c r="P534" s="471">
        <v>2585</v>
      </c>
      <c r="Q534" s="465">
        <v>56.6</v>
      </c>
      <c r="R534" s="471">
        <v>2644</v>
      </c>
      <c r="S534" s="465">
        <v>56.5</v>
      </c>
      <c r="T534" s="471"/>
      <c r="U534" s="465"/>
      <c r="V534" s="358"/>
      <c r="W534" s="358"/>
      <c r="X534" s="358"/>
      <c r="Y534" s="358"/>
      <c r="Z534" s="358" t="s">
        <v>8114</v>
      </c>
      <c r="AA534" s="358" t="s">
        <v>8114</v>
      </c>
      <c r="AB534" s="358" t="s">
        <v>8114</v>
      </c>
      <c r="AC534" s="358"/>
      <c r="AD534" s="358"/>
    </row>
    <row r="535" spans="1:30" s="2" customFormat="1" ht="20.100000000000001" customHeight="1">
      <c r="A535" s="311"/>
      <c r="B535" s="311"/>
      <c r="C535" s="452"/>
      <c r="D535" s="311" t="s">
        <v>1864</v>
      </c>
      <c r="E535" s="452"/>
      <c r="F535" s="531"/>
      <c r="G535" s="314"/>
      <c r="H535" s="356"/>
      <c r="I535" s="314"/>
      <c r="J535" s="356"/>
      <c r="K535" s="314"/>
      <c r="L535" s="356"/>
      <c r="M535" s="314"/>
      <c r="N535" s="356">
        <v>1181</v>
      </c>
      <c r="O535" s="314">
        <v>26.859222196952469</v>
      </c>
      <c r="P535" s="315">
        <v>1214</v>
      </c>
      <c r="Q535" s="316">
        <v>26.6</v>
      </c>
      <c r="R535" s="315">
        <v>1253</v>
      </c>
      <c r="S535" s="316">
        <v>26.8</v>
      </c>
      <c r="T535" s="315"/>
      <c r="U535" s="316"/>
      <c r="V535" s="452"/>
      <c r="W535" s="452"/>
      <c r="X535" s="452"/>
      <c r="Y535" s="452"/>
      <c r="Z535" s="452"/>
      <c r="AA535" s="452"/>
      <c r="AB535" s="452"/>
      <c r="AC535" s="452"/>
      <c r="AD535" s="452"/>
    </row>
    <row r="536" spans="1:30" s="2" customFormat="1" ht="20.100000000000001" customHeight="1">
      <c r="A536" s="311"/>
      <c r="B536" s="311"/>
      <c r="C536" s="452"/>
      <c r="D536" s="311" t="s">
        <v>1865</v>
      </c>
      <c r="E536" s="452"/>
      <c r="F536" s="531"/>
      <c r="G536" s="314"/>
      <c r="H536" s="356"/>
      <c r="I536" s="314"/>
      <c r="J536" s="356"/>
      <c r="K536" s="314"/>
      <c r="L536" s="356"/>
      <c r="M536" s="314"/>
      <c r="N536" s="356">
        <v>7</v>
      </c>
      <c r="O536" s="314">
        <v>0.15919945417329998</v>
      </c>
      <c r="P536" s="315">
        <v>7</v>
      </c>
      <c r="Q536" s="316">
        <v>0.2</v>
      </c>
      <c r="R536" s="315">
        <v>7</v>
      </c>
      <c r="S536" s="316">
        <v>0.1</v>
      </c>
      <c r="T536" s="315"/>
      <c r="U536" s="316"/>
      <c r="V536" s="452"/>
      <c r="W536" s="452"/>
      <c r="X536" s="452"/>
      <c r="Y536" s="452"/>
      <c r="Z536" s="452"/>
      <c r="AA536" s="452"/>
      <c r="AB536" s="452"/>
      <c r="AC536" s="452"/>
      <c r="AD536" s="452"/>
    </row>
    <row r="537" spans="1:30" s="2" customFormat="1" ht="20.100000000000001" customHeight="1">
      <c r="A537" s="311"/>
      <c r="B537" s="311"/>
      <c r="C537" s="452"/>
      <c r="D537" s="311" t="s">
        <v>1866</v>
      </c>
      <c r="E537" s="452"/>
      <c r="F537" s="531"/>
      <c r="G537" s="314"/>
      <c r="H537" s="356"/>
      <c r="I537" s="314"/>
      <c r="J537" s="356"/>
      <c r="K537" s="314"/>
      <c r="L537" s="356"/>
      <c r="M537" s="314"/>
      <c r="N537" s="356">
        <v>273</v>
      </c>
      <c r="O537" s="314">
        <v>6.2087787127586989</v>
      </c>
      <c r="P537" s="315">
        <v>281</v>
      </c>
      <c r="Q537" s="316">
        <v>6.2</v>
      </c>
      <c r="R537" s="315">
        <v>281</v>
      </c>
      <c r="S537" s="316">
        <v>6</v>
      </c>
      <c r="T537" s="315"/>
      <c r="U537" s="316"/>
      <c r="V537" s="452"/>
      <c r="W537" s="452"/>
      <c r="X537" s="452"/>
      <c r="Y537" s="452"/>
      <c r="Z537" s="452"/>
      <c r="AA537" s="452"/>
      <c r="AB537" s="452"/>
      <c r="AC537" s="452"/>
      <c r="AD537" s="452"/>
    </row>
    <row r="538" spans="1:30" s="2" customFormat="1" ht="20.100000000000001" customHeight="1">
      <c r="A538" s="311"/>
      <c r="B538" s="311"/>
      <c r="C538" s="452"/>
      <c r="D538" s="311" t="s">
        <v>1867</v>
      </c>
      <c r="E538" s="452"/>
      <c r="F538" s="531"/>
      <c r="G538" s="314"/>
      <c r="H538" s="356"/>
      <c r="I538" s="314"/>
      <c r="J538" s="356"/>
      <c r="K538" s="314"/>
      <c r="L538" s="356"/>
      <c r="M538" s="314"/>
      <c r="N538" s="356">
        <v>1</v>
      </c>
      <c r="O538" s="314"/>
      <c r="P538" s="315">
        <v>1</v>
      </c>
      <c r="Q538" s="316"/>
      <c r="R538" s="315">
        <v>1</v>
      </c>
      <c r="S538" s="316"/>
      <c r="T538" s="315"/>
      <c r="U538" s="316"/>
      <c r="V538" s="452"/>
      <c r="W538" s="452"/>
      <c r="X538" s="452"/>
      <c r="Y538" s="452"/>
      <c r="Z538" s="452"/>
      <c r="AA538" s="452"/>
      <c r="AB538" s="452"/>
      <c r="AC538" s="452"/>
      <c r="AD538" s="452"/>
    </row>
    <row r="539" spans="1:30" s="2" customFormat="1" ht="20.100000000000001" customHeight="1">
      <c r="A539" s="311"/>
      <c r="B539" s="311"/>
      <c r="C539" s="452"/>
      <c r="D539" s="311" t="s">
        <v>1868</v>
      </c>
      <c r="E539" s="452"/>
      <c r="F539" s="531"/>
      <c r="G539" s="314"/>
      <c r="H539" s="356"/>
      <c r="I539" s="314"/>
      <c r="J539" s="356"/>
      <c r="K539" s="314"/>
      <c r="L539" s="356"/>
      <c r="M539" s="314"/>
      <c r="N539" s="356">
        <v>237</v>
      </c>
      <c r="O539" s="314">
        <v>5.3900386627245851</v>
      </c>
      <c r="P539" s="315">
        <v>252</v>
      </c>
      <c r="Q539" s="316">
        <v>5.5</v>
      </c>
      <c r="R539" s="315">
        <v>260</v>
      </c>
      <c r="S539" s="316">
        <v>5.6</v>
      </c>
      <c r="T539" s="315"/>
      <c r="U539" s="316"/>
      <c r="V539" s="452"/>
      <c r="W539" s="452"/>
      <c r="X539" s="452"/>
      <c r="Y539" s="452"/>
      <c r="Z539" s="452"/>
      <c r="AA539" s="452"/>
      <c r="AB539" s="452"/>
      <c r="AC539" s="452"/>
      <c r="AD539" s="452"/>
    </row>
    <row r="540" spans="1:30" s="2" customFormat="1" ht="20.100000000000001" customHeight="1">
      <c r="A540" s="311"/>
      <c r="B540" s="311"/>
      <c r="C540" s="452"/>
      <c r="D540" s="311" t="s">
        <v>1869</v>
      </c>
      <c r="E540" s="452"/>
      <c r="F540" s="531"/>
      <c r="G540" s="314"/>
      <c r="H540" s="356"/>
      <c r="I540" s="314"/>
      <c r="J540" s="356"/>
      <c r="K540" s="314"/>
      <c r="L540" s="356"/>
      <c r="M540" s="314"/>
      <c r="N540" s="356">
        <v>1</v>
      </c>
      <c r="O540" s="314">
        <v>2.2742779167614281E-2</v>
      </c>
      <c r="P540" s="315">
        <v>1</v>
      </c>
      <c r="Q540" s="316"/>
      <c r="R540" s="315">
        <v>1</v>
      </c>
      <c r="S540" s="316"/>
      <c r="T540" s="315"/>
      <c r="U540" s="316"/>
      <c r="V540" s="452"/>
      <c r="W540" s="452"/>
      <c r="X540" s="452"/>
      <c r="Y540" s="452"/>
      <c r="Z540" s="452"/>
      <c r="AA540" s="452"/>
      <c r="AB540" s="452"/>
      <c r="AC540" s="452"/>
      <c r="AD540" s="452"/>
    </row>
    <row r="541" spans="1:30" s="2" customFormat="1" ht="20.100000000000001" customHeight="1">
      <c r="A541" s="311"/>
      <c r="B541" s="311"/>
      <c r="C541" s="452"/>
      <c r="D541" s="311" t="s">
        <v>1870</v>
      </c>
      <c r="E541" s="452"/>
      <c r="F541" s="531"/>
      <c r="G541" s="314"/>
      <c r="H541" s="356"/>
      <c r="I541" s="314"/>
      <c r="J541" s="356"/>
      <c r="K541" s="314"/>
      <c r="L541" s="356"/>
      <c r="M541" s="314"/>
      <c r="N541" s="356">
        <v>10</v>
      </c>
      <c r="O541" s="314">
        <v>0.22742779167614283</v>
      </c>
      <c r="P541" s="315">
        <v>10</v>
      </c>
      <c r="Q541" s="316">
        <v>0.2</v>
      </c>
      <c r="R541" s="315">
        <v>11</v>
      </c>
      <c r="S541" s="316">
        <v>0.2</v>
      </c>
      <c r="T541" s="315"/>
      <c r="U541" s="316"/>
      <c r="V541" s="452"/>
      <c r="W541" s="452"/>
      <c r="X541" s="452"/>
      <c r="Y541" s="452"/>
      <c r="Z541" s="452"/>
      <c r="AA541" s="452"/>
      <c r="AB541" s="452"/>
      <c r="AC541" s="452"/>
      <c r="AD541" s="452"/>
    </row>
    <row r="542" spans="1:30" s="2" customFormat="1" ht="20.100000000000001" customHeight="1">
      <c r="A542" s="311"/>
      <c r="B542" s="311"/>
      <c r="C542" s="452"/>
      <c r="D542" s="311" t="s">
        <v>1871</v>
      </c>
      <c r="E542" s="452"/>
      <c r="F542" s="531"/>
      <c r="G542" s="314"/>
      <c r="H542" s="356"/>
      <c r="I542" s="314"/>
      <c r="J542" s="356"/>
      <c r="K542" s="314"/>
      <c r="L542" s="356"/>
      <c r="M542" s="314"/>
      <c r="N542" s="356">
        <v>24</v>
      </c>
      <c r="O542" s="314">
        <v>0.54582670002274281</v>
      </c>
      <c r="P542" s="315">
        <v>28</v>
      </c>
      <c r="Q542" s="316">
        <v>0.6</v>
      </c>
      <c r="R542" s="315">
        <v>26</v>
      </c>
      <c r="S542" s="316">
        <v>0.6</v>
      </c>
      <c r="T542" s="315"/>
      <c r="U542" s="316"/>
      <c r="V542" s="452"/>
      <c r="W542" s="452"/>
      <c r="X542" s="452"/>
      <c r="Y542" s="452"/>
      <c r="Z542" s="452"/>
      <c r="AA542" s="452"/>
      <c r="AB542" s="452"/>
      <c r="AC542" s="452"/>
      <c r="AD542" s="452"/>
    </row>
    <row r="543" spans="1:30" s="2" customFormat="1" ht="20.100000000000001" customHeight="1">
      <c r="A543" s="311"/>
      <c r="B543" s="311"/>
      <c r="C543" s="452"/>
      <c r="D543" s="311" t="s">
        <v>9227</v>
      </c>
      <c r="E543" s="452"/>
      <c r="F543" s="531"/>
      <c r="G543" s="314"/>
      <c r="H543" s="356"/>
      <c r="I543" s="314"/>
      <c r="J543" s="356"/>
      <c r="K543" s="314"/>
      <c r="L543" s="356"/>
      <c r="M543" s="314"/>
      <c r="N543" s="356"/>
      <c r="O543" s="314"/>
      <c r="P543" s="315"/>
      <c r="Q543" s="316"/>
      <c r="R543" s="315"/>
      <c r="S543" s="316"/>
      <c r="T543" s="315"/>
      <c r="U543" s="316"/>
      <c r="V543" s="452"/>
      <c r="W543" s="452"/>
      <c r="X543" s="452"/>
      <c r="Y543" s="452"/>
      <c r="Z543" s="452"/>
      <c r="AA543" s="452"/>
      <c r="AB543" s="452"/>
      <c r="AC543" s="452"/>
      <c r="AD543" s="452"/>
    </row>
    <row r="544" spans="1:30" s="2" customFormat="1" ht="20.100000000000001" customHeight="1">
      <c r="A544" s="311"/>
      <c r="B544" s="311"/>
      <c r="C544" s="452"/>
      <c r="D544" s="311" t="s">
        <v>9228</v>
      </c>
      <c r="E544" s="452"/>
      <c r="F544" s="531"/>
      <c r="G544" s="314"/>
      <c r="H544" s="356"/>
      <c r="I544" s="314"/>
      <c r="J544" s="356"/>
      <c r="K544" s="314"/>
      <c r="L544" s="356"/>
      <c r="M544" s="314"/>
      <c r="N544" s="356"/>
      <c r="O544" s="314"/>
      <c r="P544" s="315"/>
      <c r="Q544" s="316"/>
      <c r="R544" s="315"/>
      <c r="S544" s="316"/>
      <c r="T544" s="315"/>
      <c r="U544" s="316"/>
      <c r="V544" s="452"/>
      <c r="W544" s="452"/>
      <c r="X544" s="452"/>
      <c r="Y544" s="452"/>
      <c r="Z544" s="452"/>
      <c r="AA544" s="452"/>
      <c r="AB544" s="452"/>
      <c r="AC544" s="452"/>
      <c r="AD544" s="452"/>
    </row>
    <row r="545" spans="1:30" s="2" customFormat="1" ht="20.100000000000001" customHeight="1">
      <c r="A545" s="311"/>
      <c r="B545" s="311"/>
      <c r="C545" s="452"/>
      <c r="D545" s="311" t="s">
        <v>1959</v>
      </c>
      <c r="E545" s="452"/>
      <c r="F545" s="531"/>
      <c r="G545" s="314"/>
      <c r="H545" s="356"/>
      <c r="I545" s="314"/>
      <c r="J545" s="356"/>
      <c r="K545" s="314"/>
      <c r="L545" s="356"/>
      <c r="M545" s="314"/>
      <c r="N545" s="356">
        <v>3</v>
      </c>
      <c r="O545" s="314">
        <v>6.8228337502842851E-2</v>
      </c>
      <c r="P545" s="315">
        <v>4</v>
      </c>
      <c r="Q545" s="316">
        <v>0.1</v>
      </c>
      <c r="R545" s="315">
        <v>3</v>
      </c>
      <c r="S545" s="316">
        <v>0.1</v>
      </c>
      <c r="T545" s="315"/>
      <c r="U545" s="316"/>
      <c r="V545" s="452"/>
      <c r="W545" s="452"/>
      <c r="X545" s="452"/>
      <c r="Y545" s="452"/>
      <c r="Z545" s="452"/>
      <c r="AA545" s="452"/>
      <c r="AB545" s="452"/>
      <c r="AC545" s="452"/>
      <c r="AD545" s="452"/>
    </row>
    <row r="546" spans="1:30" s="2" customFormat="1" ht="20.100000000000001" customHeight="1">
      <c r="A546" s="311"/>
      <c r="B546" s="311"/>
      <c r="C546" s="452"/>
      <c r="D546" s="311" t="s">
        <v>1960</v>
      </c>
      <c r="E546" s="452"/>
      <c r="F546" s="531"/>
      <c r="G546" s="314"/>
      <c r="H546" s="356"/>
      <c r="I546" s="314"/>
      <c r="J546" s="356"/>
      <c r="K546" s="314"/>
      <c r="L546" s="356"/>
      <c r="M546" s="314"/>
      <c r="N546" s="356">
        <v>173</v>
      </c>
      <c r="O546" s="314">
        <v>3.9345007959972707</v>
      </c>
      <c r="P546" s="315">
        <v>183</v>
      </c>
      <c r="Q546" s="316">
        <v>4</v>
      </c>
      <c r="R546" s="315">
        <v>190</v>
      </c>
      <c r="S546" s="316">
        <v>4.0999999999999996</v>
      </c>
      <c r="T546" s="315"/>
      <c r="U546" s="316"/>
      <c r="V546" s="452"/>
      <c r="W546" s="452"/>
      <c r="X546" s="452"/>
      <c r="Y546" s="452"/>
      <c r="Z546" s="452"/>
      <c r="AA546" s="452"/>
      <c r="AB546" s="452"/>
      <c r="AC546" s="452"/>
      <c r="AD546" s="452"/>
    </row>
    <row r="547" spans="1:30" s="2" customFormat="1" ht="20.100000000000001" customHeight="1">
      <c r="A547" s="374" t="s">
        <v>3050</v>
      </c>
      <c r="B547" s="374" t="s">
        <v>1800</v>
      </c>
      <c r="C547" s="358" t="s">
        <v>9130</v>
      </c>
      <c r="D547" s="374" t="s">
        <v>9229</v>
      </c>
      <c r="E547" s="358">
        <v>8</v>
      </c>
      <c r="F547" s="443"/>
      <c r="G547" s="444"/>
      <c r="H547" s="443"/>
      <c r="I547" s="444"/>
      <c r="J547" s="443"/>
      <c r="K547" s="444"/>
      <c r="L547" s="443"/>
      <c r="M547" s="444"/>
      <c r="N547" s="443">
        <v>2</v>
      </c>
      <c r="O547" s="444">
        <v>0.11534025374855825</v>
      </c>
      <c r="P547" s="471">
        <v>2</v>
      </c>
      <c r="Q547" s="465">
        <v>0.11160714285714286</v>
      </c>
      <c r="R547" s="471">
        <v>2</v>
      </c>
      <c r="S547" s="465">
        <v>0.1088139281828074</v>
      </c>
      <c r="T547" s="471"/>
      <c r="U547" s="465"/>
      <c r="V547" s="358"/>
      <c r="W547" s="358"/>
      <c r="X547" s="358"/>
      <c r="Y547" s="358"/>
      <c r="Z547" s="358" t="s">
        <v>8114</v>
      </c>
      <c r="AA547" s="358" t="s">
        <v>8114</v>
      </c>
      <c r="AB547" s="358" t="s">
        <v>8114</v>
      </c>
      <c r="AC547" s="358"/>
      <c r="AD547" s="358"/>
    </row>
    <row r="548" spans="1:30" s="2" customFormat="1" ht="20.100000000000001" customHeight="1">
      <c r="A548" s="311"/>
      <c r="B548" s="311"/>
      <c r="C548" s="452" t="s">
        <v>3051</v>
      </c>
      <c r="D548" s="311" t="s">
        <v>9230</v>
      </c>
      <c r="E548" s="452"/>
      <c r="F548" s="531"/>
      <c r="G548" s="314"/>
      <c r="H548" s="356"/>
      <c r="I548" s="314"/>
      <c r="J548" s="356"/>
      <c r="K548" s="314"/>
      <c r="L548" s="356"/>
      <c r="M548" s="314"/>
      <c r="N548" s="356">
        <v>126</v>
      </c>
      <c r="O548" s="314">
        <v>7.2664359861591699</v>
      </c>
      <c r="P548" s="315">
        <v>130</v>
      </c>
      <c r="Q548" s="316">
        <v>7.2</v>
      </c>
      <c r="R548" s="315">
        <v>138</v>
      </c>
      <c r="S548" s="316">
        <v>7.5081610446137104</v>
      </c>
      <c r="T548" s="315"/>
      <c r="U548" s="316"/>
      <c r="V548" s="452"/>
      <c r="W548" s="452"/>
      <c r="X548" s="452"/>
      <c r="Y548" s="452"/>
      <c r="Z548" s="452"/>
      <c r="AA548" s="452"/>
      <c r="AB548" s="452"/>
      <c r="AC548" s="452"/>
      <c r="AD548" s="452"/>
    </row>
    <row r="549" spans="1:30" s="2" customFormat="1" ht="20.100000000000001" customHeight="1">
      <c r="A549" s="311"/>
      <c r="B549" s="311"/>
      <c r="C549" s="452"/>
      <c r="D549" s="311" t="s">
        <v>9231</v>
      </c>
      <c r="E549" s="452"/>
      <c r="F549" s="531"/>
      <c r="G549" s="314"/>
      <c r="H549" s="356"/>
      <c r="I549" s="314"/>
      <c r="J549" s="356"/>
      <c r="K549" s="314"/>
      <c r="L549" s="356"/>
      <c r="M549" s="314"/>
      <c r="N549" s="356"/>
      <c r="O549" s="314"/>
      <c r="P549" s="315"/>
      <c r="Q549" s="316"/>
      <c r="R549" s="315"/>
      <c r="S549" s="316"/>
      <c r="T549" s="315"/>
      <c r="U549" s="316"/>
      <c r="V549" s="452"/>
      <c r="W549" s="452"/>
      <c r="X549" s="452"/>
      <c r="Y549" s="452"/>
      <c r="Z549" s="452"/>
      <c r="AA549" s="452"/>
      <c r="AB549" s="452"/>
      <c r="AC549" s="452"/>
      <c r="AD549" s="452"/>
    </row>
    <row r="550" spans="1:30" s="2" customFormat="1" ht="20.100000000000001" customHeight="1">
      <c r="A550" s="311"/>
      <c r="B550" s="311"/>
      <c r="C550" s="452"/>
      <c r="D550" s="311" t="s">
        <v>9232</v>
      </c>
      <c r="E550" s="452"/>
      <c r="F550" s="531"/>
      <c r="G550" s="314"/>
      <c r="H550" s="356"/>
      <c r="I550" s="314"/>
      <c r="J550" s="356"/>
      <c r="K550" s="314"/>
      <c r="L550" s="356"/>
      <c r="M550" s="314"/>
      <c r="N550" s="356">
        <v>1602</v>
      </c>
      <c r="O550" s="314">
        <v>92.387543252595165</v>
      </c>
      <c r="P550" s="315">
        <v>1658</v>
      </c>
      <c r="Q550" s="316">
        <v>92.4</v>
      </c>
      <c r="R550" s="315">
        <v>1696</v>
      </c>
      <c r="S550" s="316">
        <v>92.2</v>
      </c>
      <c r="T550" s="315"/>
      <c r="U550" s="316"/>
      <c r="V550" s="452"/>
      <c r="W550" s="452"/>
      <c r="X550" s="452"/>
      <c r="Y550" s="452"/>
      <c r="Z550" s="452"/>
      <c r="AA550" s="452"/>
      <c r="AB550" s="452"/>
      <c r="AC550" s="452"/>
      <c r="AD550" s="452"/>
    </row>
    <row r="551" spans="1:30" s="2" customFormat="1" ht="20.100000000000001" customHeight="1">
      <c r="A551" s="311"/>
      <c r="B551" s="311"/>
      <c r="C551" s="452"/>
      <c r="D551" s="311" t="s">
        <v>9233</v>
      </c>
      <c r="E551" s="452"/>
      <c r="F551" s="531"/>
      <c r="G551" s="314"/>
      <c r="H551" s="356"/>
      <c r="I551" s="314"/>
      <c r="J551" s="356"/>
      <c r="K551" s="314"/>
      <c r="L551" s="356"/>
      <c r="M551" s="314"/>
      <c r="N551" s="356"/>
      <c r="O551" s="314"/>
      <c r="P551" s="315"/>
      <c r="Q551" s="316"/>
      <c r="R551" s="315"/>
      <c r="S551" s="316"/>
      <c r="T551" s="315"/>
      <c r="U551" s="316"/>
      <c r="V551" s="452"/>
      <c r="W551" s="452"/>
      <c r="X551" s="452"/>
      <c r="Y551" s="452"/>
      <c r="Z551" s="452"/>
      <c r="AA551" s="452"/>
      <c r="AB551" s="452"/>
      <c r="AC551" s="452"/>
      <c r="AD551" s="452"/>
    </row>
    <row r="552" spans="1:30" s="2" customFormat="1" ht="20.100000000000001" customHeight="1">
      <c r="A552" s="311"/>
      <c r="B552" s="311"/>
      <c r="C552" s="452"/>
      <c r="D552" s="311" t="s">
        <v>9234</v>
      </c>
      <c r="E552" s="452"/>
      <c r="F552" s="531"/>
      <c r="G552" s="314"/>
      <c r="H552" s="356"/>
      <c r="I552" s="314"/>
      <c r="J552" s="356"/>
      <c r="K552" s="314"/>
      <c r="L552" s="356"/>
      <c r="M552" s="314"/>
      <c r="N552" s="356">
        <v>2</v>
      </c>
      <c r="O552" s="314">
        <v>0.11534025374855825</v>
      </c>
      <c r="P552" s="315">
        <v>2</v>
      </c>
      <c r="Q552" s="316">
        <v>0.11160714285714286</v>
      </c>
      <c r="R552" s="315">
        <v>2</v>
      </c>
      <c r="S552" s="316">
        <v>0.1088139281828074</v>
      </c>
      <c r="T552" s="315"/>
      <c r="U552" s="316"/>
      <c r="V552" s="452"/>
      <c r="W552" s="452"/>
      <c r="X552" s="452"/>
      <c r="Y552" s="452"/>
      <c r="Z552" s="452"/>
      <c r="AA552" s="452"/>
      <c r="AB552" s="452"/>
      <c r="AC552" s="452"/>
      <c r="AD552" s="452"/>
    </row>
    <row r="553" spans="1:30" s="2" customFormat="1" ht="20.100000000000001" customHeight="1">
      <c r="A553" s="311"/>
      <c r="B553" s="311"/>
      <c r="C553" s="452"/>
      <c r="D553" s="311" t="s">
        <v>1861</v>
      </c>
      <c r="E553" s="452"/>
      <c r="F553" s="531"/>
      <c r="G553" s="314"/>
      <c r="H553" s="356"/>
      <c r="I553" s="314"/>
      <c r="J553" s="356"/>
      <c r="K553" s="314"/>
      <c r="L553" s="356"/>
      <c r="M553" s="314"/>
      <c r="N553" s="356">
        <v>2</v>
      </c>
      <c r="O553" s="314">
        <v>0.11534025374855825</v>
      </c>
      <c r="P553" s="315">
        <v>2</v>
      </c>
      <c r="Q553" s="316">
        <v>0.1</v>
      </c>
      <c r="R553" s="315">
        <v>2</v>
      </c>
      <c r="S553" s="316">
        <v>0.1</v>
      </c>
      <c r="T553" s="315"/>
      <c r="U553" s="316"/>
      <c r="V553" s="452"/>
      <c r="W553" s="452"/>
      <c r="X553" s="452"/>
      <c r="Y553" s="452"/>
      <c r="Z553" s="452"/>
      <c r="AA553" s="452"/>
      <c r="AB553" s="452"/>
      <c r="AC553" s="452"/>
      <c r="AD553" s="452"/>
    </row>
    <row r="554" spans="1:30" s="2" customFormat="1" ht="20.100000000000001" customHeight="1">
      <c r="A554" s="374" t="s">
        <v>3052</v>
      </c>
      <c r="B554" s="374" t="s">
        <v>1801</v>
      </c>
      <c r="C554" s="358" t="s">
        <v>9130</v>
      </c>
      <c r="D554" s="374"/>
      <c r="E554" s="358"/>
      <c r="F554" s="443"/>
      <c r="G554" s="444"/>
      <c r="H554" s="443"/>
      <c r="I554" s="444"/>
      <c r="J554" s="443"/>
      <c r="K554" s="444"/>
      <c r="L554" s="443"/>
      <c r="M554" s="444"/>
      <c r="N554" s="443">
        <v>1698</v>
      </c>
      <c r="O554" s="444">
        <v>98.036951501154732</v>
      </c>
      <c r="P554" s="471">
        <v>1760</v>
      </c>
      <c r="Q554" s="465">
        <v>98.2</v>
      </c>
      <c r="R554" s="471">
        <v>1804</v>
      </c>
      <c r="S554" s="465">
        <v>98.2</v>
      </c>
      <c r="T554" s="471"/>
      <c r="U554" s="465"/>
      <c r="V554" s="358"/>
      <c r="W554" s="358"/>
      <c r="X554" s="358"/>
      <c r="Y554" s="358"/>
      <c r="Z554" s="358" t="s">
        <v>8114</v>
      </c>
      <c r="AA554" s="358" t="s">
        <v>8114</v>
      </c>
      <c r="AB554" s="358" t="s">
        <v>8114</v>
      </c>
      <c r="AC554" s="358"/>
      <c r="AD554" s="358"/>
    </row>
    <row r="555" spans="1:30" s="2" customFormat="1" ht="20.100000000000001" customHeight="1">
      <c r="A555" s="311"/>
      <c r="B555" s="311"/>
      <c r="C555" s="452" t="s">
        <v>3053</v>
      </c>
      <c r="D555" s="311" t="s">
        <v>1861</v>
      </c>
      <c r="E555" s="452" t="s">
        <v>2419</v>
      </c>
      <c r="F555" s="531"/>
      <c r="G555" s="314"/>
      <c r="H555" s="356"/>
      <c r="I555" s="314"/>
      <c r="J555" s="356"/>
      <c r="K555" s="314"/>
      <c r="L555" s="356"/>
      <c r="M555" s="314"/>
      <c r="N555" s="356">
        <v>2</v>
      </c>
      <c r="O555" s="314">
        <v>0.11547344110854503</v>
      </c>
      <c r="P555" s="315">
        <v>2</v>
      </c>
      <c r="Q555" s="316">
        <v>0.1</v>
      </c>
      <c r="R555" s="315">
        <v>2</v>
      </c>
      <c r="S555" s="316">
        <v>0.1</v>
      </c>
      <c r="T555" s="315"/>
      <c r="U555" s="316"/>
      <c r="V555" s="452"/>
      <c r="W555" s="452"/>
      <c r="X555" s="452"/>
      <c r="Y555" s="452"/>
      <c r="Z555" s="452"/>
      <c r="AA555" s="452"/>
      <c r="AB555" s="452"/>
      <c r="AC555" s="452"/>
      <c r="AD555" s="452"/>
    </row>
    <row r="556" spans="1:30" s="2" customFormat="1" ht="20.100000000000001" customHeight="1">
      <c r="A556" s="311"/>
      <c r="B556" s="311"/>
      <c r="C556" s="452" t="s">
        <v>3054</v>
      </c>
      <c r="D556" s="311" t="s">
        <v>1862</v>
      </c>
      <c r="E556" s="452"/>
      <c r="F556" s="531"/>
      <c r="G556" s="314"/>
      <c r="H556" s="356"/>
      <c r="I556" s="314"/>
      <c r="J556" s="356"/>
      <c r="K556" s="314"/>
      <c r="L556" s="356"/>
      <c r="M556" s="314"/>
      <c r="N556" s="356">
        <v>32</v>
      </c>
      <c r="O556" s="314">
        <v>1.8475750577367205</v>
      </c>
      <c r="P556" s="315">
        <v>30</v>
      </c>
      <c r="Q556" s="316">
        <v>1.7</v>
      </c>
      <c r="R556" s="315">
        <v>32</v>
      </c>
      <c r="S556" s="316">
        <v>1.7</v>
      </c>
      <c r="T556" s="315"/>
      <c r="U556" s="316"/>
      <c r="V556" s="452"/>
      <c r="W556" s="452"/>
      <c r="X556" s="452"/>
      <c r="Y556" s="452"/>
      <c r="Z556" s="452"/>
      <c r="AA556" s="452"/>
      <c r="AB556" s="452"/>
      <c r="AC556" s="452"/>
      <c r="AD556" s="452"/>
    </row>
    <row r="557" spans="1:30" s="2" customFormat="1" ht="20.100000000000001" customHeight="1">
      <c r="A557" s="374" t="s">
        <v>3055</v>
      </c>
      <c r="B557" s="374" t="s">
        <v>1802</v>
      </c>
      <c r="C557" s="358" t="s">
        <v>9130</v>
      </c>
      <c r="D557" s="374" t="s">
        <v>1853</v>
      </c>
      <c r="E557" s="358"/>
      <c r="F557" s="443"/>
      <c r="G557" s="444"/>
      <c r="H557" s="443"/>
      <c r="I557" s="444"/>
      <c r="J557" s="443"/>
      <c r="K557" s="444"/>
      <c r="L557" s="443"/>
      <c r="M557" s="444"/>
      <c r="N557" s="443">
        <v>3598</v>
      </c>
      <c r="O557" s="444">
        <v>81.828519445076182</v>
      </c>
      <c r="P557" s="471">
        <v>3728</v>
      </c>
      <c r="Q557" s="465">
        <v>81.646955759964953</v>
      </c>
      <c r="R557" s="471">
        <v>3812</v>
      </c>
      <c r="S557" s="465">
        <v>81.505238400684206</v>
      </c>
      <c r="T557" s="471"/>
      <c r="U557" s="465"/>
      <c r="V557" s="358"/>
      <c r="W557" s="358"/>
      <c r="X557" s="358"/>
      <c r="Y557" s="358"/>
      <c r="Z557" s="358" t="s">
        <v>8114</v>
      </c>
      <c r="AA557" s="358" t="s">
        <v>8114</v>
      </c>
      <c r="AB557" s="358" t="s">
        <v>8114</v>
      </c>
      <c r="AC557" s="358"/>
      <c r="AD557" s="358"/>
    </row>
    <row r="558" spans="1:30" s="2" customFormat="1" ht="20.100000000000001" customHeight="1">
      <c r="A558" s="311"/>
      <c r="B558" s="311"/>
      <c r="C558" s="452"/>
      <c r="D558" s="311" t="s">
        <v>1854</v>
      </c>
      <c r="E558" s="452"/>
      <c r="F558" s="531"/>
      <c r="G558" s="314"/>
      <c r="H558" s="356"/>
      <c r="I558" s="314"/>
      <c r="J558" s="356"/>
      <c r="K558" s="314"/>
      <c r="L558" s="356"/>
      <c r="M558" s="314"/>
      <c r="N558" s="356">
        <v>799</v>
      </c>
      <c r="O558" s="314">
        <v>18.171480554923811</v>
      </c>
      <c r="P558" s="315">
        <v>838</v>
      </c>
      <c r="Q558" s="316">
        <v>18.353044240035043</v>
      </c>
      <c r="R558" s="315">
        <v>865</v>
      </c>
      <c r="S558" s="316">
        <v>18.494761599315801</v>
      </c>
      <c r="T558" s="315"/>
      <c r="U558" s="316"/>
      <c r="V558" s="452"/>
      <c r="W558" s="452"/>
      <c r="X558" s="452"/>
      <c r="Y558" s="452"/>
      <c r="Z558" s="452"/>
      <c r="AA558" s="452"/>
      <c r="AB558" s="452"/>
      <c r="AC558" s="452"/>
      <c r="AD558" s="452"/>
    </row>
    <row r="559" spans="1:30" s="2" customFormat="1" ht="20.100000000000001" customHeight="1">
      <c r="A559" s="374" t="s">
        <v>3056</v>
      </c>
      <c r="B559" s="374" t="s">
        <v>1803</v>
      </c>
      <c r="C559" s="358" t="s">
        <v>3057</v>
      </c>
      <c r="D559" s="374" t="s">
        <v>9235</v>
      </c>
      <c r="E559" s="358" t="s">
        <v>9036</v>
      </c>
      <c r="F559" s="443"/>
      <c r="G559" s="444"/>
      <c r="H559" s="443"/>
      <c r="I559" s="444"/>
      <c r="J559" s="443"/>
      <c r="K559" s="444"/>
      <c r="L559" s="443"/>
      <c r="M559" s="444"/>
      <c r="N559" s="443">
        <v>927</v>
      </c>
      <c r="O559" s="444">
        <v>25.764313507504166</v>
      </c>
      <c r="P559" s="471">
        <v>970</v>
      </c>
      <c r="Q559" s="465">
        <v>26</v>
      </c>
      <c r="R559" s="471">
        <v>975</v>
      </c>
      <c r="S559" s="465">
        <v>25.6</v>
      </c>
      <c r="T559" s="471"/>
      <c r="U559" s="465"/>
      <c r="V559" s="358"/>
      <c r="W559" s="358"/>
      <c r="X559" s="358"/>
      <c r="Y559" s="358"/>
      <c r="Z559" s="358" t="s">
        <v>8114</v>
      </c>
      <c r="AA559" s="358" t="s">
        <v>8114</v>
      </c>
      <c r="AB559" s="358" t="s">
        <v>8114</v>
      </c>
      <c r="AC559" s="358"/>
      <c r="AD559" s="358"/>
    </row>
    <row r="560" spans="1:30" s="2" customFormat="1" ht="20.100000000000001" customHeight="1">
      <c r="A560" s="311"/>
      <c r="B560" s="311"/>
      <c r="C560" s="452"/>
      <c r="D560" s="311" t="s">
        <v>9236</v>
      </c>
      <c r="E560" s="452"/>
      <c r="F560" s="531"/>
      <c r="G560" s="314"/>
      <c r="H560" s="356"/>
      <c r="I560" s="314"/>
      <c r="J560" s="356"/>
      <c r="K560" s="314"/>
      <c r="L560" s="356"/>
      <c r="M560" s="314"/>
      <c r="N560" s="356">
        <v>2053</v>
      </c>
      <c r="O560" s="314">
        <v>57.059477487493048</v>
      </c>
      <c r="P560" s="315">
        <v>2120</v>
      </c>
      <c r="Q560" s="316">
        <v>56.9</v>
      </c>
      <c r="R560" s="315">
        <v>2179</v>
      </c>
      <c r="S560" s="316">
        <v>57.2</v>
      </c>
      <c r="T560" s="315"/>
      <c r="U560" s="316"/>
      <c r="V560" s="452"/>
      <c r="W560" s="452"/>
      <c r="X560" s="452"/>
      <c r="Y560" s="452"/>
      <c r="Z560" s="452"/>
      <c r="AA560" s="452"/>
      <c r="AB560" s="452"/>
      <c r="AC560" s="452"/>
      <c r="AD560" s="452"/>
    </row>
    <row r="561" spans="1:30" s="2" customFormat="1" ht="20.100000000000001" customHeight="1">
      <c r="A561" s="311"/>
      <c r="B561" s="311"/>
      <c r="C561" s="452"/>
      <c r="D561" s="311" t="s">
        <v>9237</v>
      </c>
      <c r="E561" s="452"/>
      <c r="F561" s="531"/>
      <c r="G561" s="314"/>
      <c r="H561" s="356"/>
      <c r="I561" s="314"/>
      <c r="J561" s="356"/>
      <c r="K561" s="314"/>
      <c r="L561" s="356"/>
      <c r="M561" s="314"/>
      <c r="N561" s="356">
        <v>246</v>
      </c>
      <c r="O561" s="314">
        <v>6.8371317398554758</v>
      </c>
      <c r="P561" s="315">
        <v>251</v>
      </c>
      <c r="Q561" s="316">
        <v>6.7</v>
      </c>
      <c r="R561" s="315">
        <v>262</v>
      </c>
      <c r="S561" s="316">
        <v>6.9</v>
      </c>
      <c r="T561" s="315"/>
      <c r="U561" s="316"/>
      <c r="V561" s="452"/>
      <c r="W561" s="452"/>
      <c r="X561" s="452"/>
      <c r="Y561" s="452"/>
      <c r="Z561" s="452"/>
      <c r="AA561" s="452"/>
      <c r="AB561" s="452"/>
      <c r="AC561" s="452"/>
      <c r="AD561" s="452"/>
    </row>
    <row r="562" spans="1:30" s="2" customFormat="1" ht="20.100000000000001" customHeight="1">
      <c r="A562" s="311"/>
      <c r="B562" s="311"/>
      <c r="C562" s="452"/>
      <c r="D562" s="311" t="s">
        <v>9238</v>
      </c>
      <c r="E562" s="452"/>
      <c r="F562" s="531"/>
      <c r="G562" s="314"/>
      <c r="H562" s="356"/>
      <c r="I562" s="314"/>
      <c r="J562" s="356"/>
      <c r="K562" s="314"/>
      <c r="L562" s="356"/>
      <c r="M562" s="314"/>
      <c r="N562" s="356">
        <v>83</v>
      </c>
      <c r="O562" s="314">
        <v>2.3068371317398557</v>
      </c>
      <c r="P562" s="315">
        <v>85</v>
      </c>
      <c r="Q562" s="316">
        <v>2.2999999999999998</v>
      </c>
      <c r="R562" s="315">
        <v>86</v>
      </c>
      <c r="S562" s="316">
        <v>2.2999999999999998</v>
      </c>
      <c r="T562" s="315"/>
      <c r="U562" s="316"/>
      <c r="V562" s="452"/>
      <c r="W562" s="452"/>
      <c r="X562" s="452"/>
      <c r="Y562" s="452"/>
      <c r="Z562" s="452"/>
      <c r="AA562" s="452"/>
      <c r="AB562" s="452"/>
      <c r="AC562" s="452"/>
      <c r="AD562" s="452"/>
    </row>
    <row r="563" spans="1:30" s="2" customFormat="1" ht="20.100000000000001" customHeight="1">
      <c r="A563" s="311"/>
      <c r="B563" s="311"/>
      <c r="C563" s="452"/>
      <c r="D563" s="311" t="s">
        <v>9239</v>
      </c>
      <c r="E563" s="452"/>
      <c r="F563" s="531"/>
      <c r="G563" s="314"/>
      <c r="H563" s="356"/>
      <c r="I563" s="314"/>
      <c r="J563" s="356"/>
      <c r="K563" s="314"/>
      <c r="L563" s="356"/>
      <c r="M563" s="314"/>
      <c r="N563" s="356">
        <v>40</v>
      </c>
      <c r="O563" s="314">
        <v>1.1117287381878822</v>
      </c>
      <c r="P563" s="315">
        <v>41</v>
      </c>
      <c r="Q563" s="316">
        <v>1.1000000000000001</v>
      </c>
      <c r="R563" s="315">
        <v>48</v>
      </c>
      <c r="S563" s="316">
        <v>1.3</v>
      </c>
      <c r="T563" s="315"/>
      <c r="U563" s="316"/>
      <c r="V563" s="452"/>
      <c r="W563" s="452"/>
      <c r="X563" s="452"/>
      <c r="Y563" s="452"/>
      <c r="Z563" s="452"/>
      <c r="AA563" s="452"/>
      <c r="AB563" s="452"/>
      <c r="AC563" s="452"/>
      <c r="AD563" s="452"/>
    </row>
    <row r="564" spans="1:30" s="2" customFormat="1" ht="20.100000000000001" customHeight="1">
      <c r="A564" s="311"/>
      <c r="B564" s="311"/>
      <c r="C564" s="452"/>
      <c r="D564" s="311" t="s">
        <v>9240</v>
      </c>
      <c r="E564" s="452"/>
      <c r="F564" s="531"/>
      <c r="G564" s="314"/>
      <c r="H564" s="356"/>
      <c r="I564" s="314"/>
      <c r="J564" s="356"/>
      <c r="K564" s="314"/>
      <c r="L564" s="356"/>
      <c r="M564" s="314"/>
      <c r="N564" s="356">
        <v>229</v>
      </c>
      <c r="O564" s="314">
        <v>6.3646470261256249</v>
      </c>
      <c r="P564" s="315">
        <v>240</v>
      </c>
      <c r="Q564" s="316">
        <v>6.4</v>
      </c>
      <c r="R564" s="315">
        <v>242</v>
      </c>
      <c r="S564" s="316">
        <v>6.3</v>
      </c>
      <c r="T564" s="315"/>
      <c r="U564" s="316"/>
      <c r="V564" s="452"/>
      <c r="W564" s="452"/>
      <c r="X564" s="452"/>
      <c r="Y564" s="452"/>
      <c r="Z564" s="452"/>
      <c r="AA564" s="452"/>
      <c r="AB564" s="452"/>
      <c r="AC564" s="452"/>
      <c r="AD564" s="452"/>
    </row>
    <row r="565" spans="1:30" s="2" customFormat="1" ht="20.100000000000001" customHeight="1">
      <c r="A565" s="311"/>
      <c r="B565" s="311"/>
      <c r="C565" s="452"/>
      <c r="D565" s="311" t="s">
        <v>1861</v>
      </c>
      <c r="E565" s="452"/>
      <c r="F565" s="531"/>
      <c r="G565" s="314"/>
      <c r="H565" s="356"/>
      <c r="I565" s="314"/>
      <c r="J565" s="356"/>
      <c r="K565" s="314"/>
      <c r="L565" s="356"/>
      <c r="M565" s="314"/>
      <c r="N565" s="356">
        <v>4</v>
      </c>
      <c r="O565" s="314">
        <v>0.11117287381878821</v>
      </c>
      <c r="P565" s="315">
        <v>5</v>
      </c>
      <c r="Q565" s="316">
        <v>0.1</v>
      </c>
      <c r="R565" s="315">
        <v>4</v>
      </c>
      <c r="S565" s="316">
        <v>0.1</v>
      </c>
      <c r="T565" s="315"/>
      <c r="U565" s="316"/>
      <c r="V565" s="452"/>
      <c r="W565" s="452"/>
      <c r="X565" s="452"/>
      <c r="Y565" s="452"/>
      <c r="Z565" s="452"/>
      <c r="AA565" s="452"/>
      <c r="AB565" s="452"/>
      <c r="AC565" s="452"/>
      <c r="AD565" s="452"/>
    </row>
    <row r="566" spans="1:30" s="2" customFormat="1" ht="20.100000000000001" customHeight="1">
      <c r="A566" s="311"/>
      <c r="B566" s="311"/>
      <c r="C566" s="452"/>
      <c r="D566" s="311" t="s">
        <v>1862</v>
      </c>
      <c r="E566" s="452"/>
      <c r="F566" s="531"/>
      <c r="G566" s="314"/>
      <c r="H566" s="356"/>
      <c r="I566" s="314"/>
      <c r="J566" s="356"/>
      <c r="K566" s="314"/>
      <c r="L566" s="356"/>
      <c r="M566" s="314"/>
      <c r="N566" s="356">
        <v>16</v>
      </c>
      <c r="O566" s="314">
        <v>0.44469149527515284</v>
      </c>
      <c r="P566" s="315">
        <v>16</v>
      </c>
      <c r="Q566" s="316">
        <v>0.4</v>
      </c>
      <c r="R566" s="315">
        <v>16</v>
      </c>
      <c r="S566" s="316">
        <v>0.4</v>
      </c>
      <c r="T566" s="315"/>
      <c r="U566" s="316"/>
      <c r="V566" s="452"/>
      <c r="W566" s="452"/>
      <c r="X566" s="452"/>
      <c r="Y566" s="452"/>
      <c r="Z566" s="452"/>
      <c r="AA566" s="452"/>
      <c r="AB566" s="452"/>
      <c r="AC566" s="452"/>
      <c r="AD566" s="452"/>
    </row>
    <row r="567" spans="1:30" s="2" customFormat="1" ht="20.100000000000001" customHeight="1">
      <c r="A567" s="374" t="s">
        <v>3058</v>
      </c>
      <c r="B567" s="374" t="s">
        <v>1804</v>
      </c>
      <c r="C567" s="358" t="s">
        <v>3059</v>
      </c>
      <c r="D567" s="374"/>
      <c r="E567" s="358"/>
      <c r="F567" s="443"/>
      <c r="G567" s="444"/>
      <c r="H567" s="443"/>
      <c r="I567" s="444"/>
      <c r="J567" s="443"/>
      <c r="K567" s="444"/>
      <c r="L567" s="443"/>
      <c r="M567" s="444"/>
      <c r="N567" s="443">
        <v>3369</v>
      </c>
      <c r="O567" s="444">
        <v>100</v>
      </c>
      <c r="P567" s="471">
        <v>3488</v>
      </c>
      <c r="Q567" s="465">
        <v>100</v>
      </c>
      <c r="R567" s="471">
        <v>3570</v>
      </c>
      <c r="S567" s="465">
        <v>100</v>
      </c>
      <c r="T567" s="471"/>
      <c r="U567" s="465"/>
      <c r="V567" s="358"/>
      <c r="W567" s="358"/>
      <c r="X567" s="358"/>
      <c r="Y567" s="358"/>
      <c r="Z567" s="358" t="s">
        <v>8114</v>
      </c>
      <c r="AA567" s="358" t="s">
        <v>8114</v>
      </c>
      <c r="AB567" s="358" t="s">
        <v>8114</v>
      </c>
      <c r="AC567" s="358"/>
      <c r="AD567" s="358"/>
    </row>
    <row r="568" spans="1:30" s="2" customFormat="1" ht="20.100000000000001" customHeight="1">
      <c r="A568" s="374" t="s">
        <v>3060</v>
      </c>
      <c r="B568" s="374" t="s">
        <v>1805</v>
      </c>
      <c r="C568" s="358" t="s">
        <v>3059</v>
      </c>
      <c r="D568" s="374" t="s">
        <v>1974</v>
      </c>
      <c r="E568" s="358" t="s">
        <v>9038</v>
      </c>
      <c r="F568" s="443"/>
      <c r="G568" s="444"/>
      <c r="H568" s="443"/>
      <c r="I568" s="444"/>
      <c r="J568" s="443"/>
      <c r="K568" s="444"/>
      <c r="L568" s="443"/>
      <c r="M568" s="444"/>
      <c r="N568" s="443">
        <v>1976</v>
      </c>
      <c r="O568" s="444">
        <v>58.652419115464525</v>
      </c>
      <c r="P568" s="471">
        <v>2039</v>
      </c>
      <c r="Q568" s="465">
        <v>58.5</v>
      </c>
      <c r="R568" s="471">
        <v>2095</v>
      </c>
      <c r="S568" s="465">
        <v>58.7</v>
      </c>
      <c r="T568" s="471"/>
      <c r="U568" s="465"/>
      <c r="V568" s="358"/>
      <c r="W568" s="358"/>
      <c r="X568" s="358"/>
      <c r="Y568" s="358"/>
      <c r="Z568" s="358" t="s">
        <v>8114</v>
      </c>
      <c r="AA568" s="358" t="s">
        <v>8114</v>
      </c>
      <c r="AB568" s="358" t="s">
        <v>8114</v>
      </c>
      <c r="AC568" s="358"/>
      <c r="AD568" s="358"/>
    </row>
    <row r="569" spans="1:30" s="2" customFormat="1" ht="20.100000000000001" customHeight="1">
      <c r="A569" s="311"/>
      <c r="B569" s="311"/>
      <c r="C569" s="452"/>
      <c r="D569" s="311" t="s">
        <v>1975</v>
      </c>
      <c r="E569" s="452"/>
      <c r="F569" s="531"/>
      <c r="G569" s="314"/>
      <c r="H569" s="356"/>
      <c r="I569" s="314"/>
      <c r="J569" s="356"/>
      <c r="K569" s="314"/>
      <c r="L569" s="356"/>
      <c r="M569" s="314"/>
      <c r="N569" s="356">
        <v>43</v>
      </c>
      <c r="O569" s="314">
        <v>1.2763431285247848</v>
      </c>
      <c r="P569" s="315">
        <v>41</v>
      </c>
      <c r="Q569" s="316">
        <v>1.2</v>
      </c>
      <c r="R569" s="315">
        <v>41</v>
      </c>
      <c r="S569" s="316">
        <v>1.1000000000000001</v>
      </c>
      <c r="T569" s="315"/>
      <c r="U569" s="316"/>
      <c r="V569" s="452"/>
      <c r="W569" s="452"/>
      <c r="X569" s="452"/>
      <c r="Y569" s="452"/>
      <c r="Z569" s="452"/>
      <c r="AA569" s="452"/>
      <c r="AB569" s="452"/>
      <c r="AC569" s="452"/>
      <c r="AD569" s="452"/>
    </row>
    <row r="570" spans="1:30" s="2" customFormat="1" ht="20.100000000000001" customHeight="1">
      <c r="A570" s="311"/>
      <c r="B570" s="311"/>
      <c r="C570" s="452"/>
      <c r="D570" s="311" t="s">
        <v>1976</v>
      </c>
      <c r="E570" s="452"/>
      <c r="F570" s="531"/>
      <c r="G570" s="314"/>
      <c r="H570" s="356"/>
      <c r="I570" s="314"/>
      <c r="J570" s="356"/>
      <c r="K570" s="314"/>
      <c r="L570" s="356"/>
      <c r="M570" s="314"/>
      <c r="N570" s="356">
        <v>234</v>
      </c>
      <c r="O570" s="314">
        <v>6.9456812110418529</v>
      </c>
      <c r="P570" s="315">
        <v>243</v>
      </c>
      <c r="Q570" s="316">
        <v>7</v>
      </c>
      <c r="R570" s="315">
        <v>240</v>
      </c>
      <c r="S570" s="316">
        <v>6.7</v>
      </c>
      <c r="T570" s="315"/>
      <c r="U570" s="316"/>
      <c r="V570" s="452"/>
      <c r="W570" s="452"/>
      <c r="X570" s="452"/>
      <c r="Y570" s="452"/>
      <c r="Z570" s="452"/>
      <c r="AA570" s="452"/>
      <c r="AB570" s="452"/>
      <c r="AC570" s="452"/>
      <c r="AD570" s="452"/>
    </row>
    <row r="571" spans="1:30" s="2" customFormat="1" ht="20.100000000000001" customHeight="1">
      <c r="A571" s="311"/>
      <c r="B571" s="311"/>
      <c r="C571" s="452"/>
      <c r="D571" s="311" t="s">
        <v>1977</v>
      </c>
      <c r="E571" s="452"/>
      <c r="F571" s="531"/>
      <c r="G571" s="314"/>
      <c r="H571" s="356"/>
      <c r="I571" s="314"/>
      <c r="J571" s="356"/>
      <c r="K571" s="314"/>
      <c r="L571" s="356"/>
      <c r="M571" s="314"/>
      <c r="N571" s="356">
        <v>25</v>
      </c>
      <c r="O571" s="314">
        <v>0.74205995844464234</v>
      </c>
      <c r="P571" s="315">
        <v>24</v>
      </c>
      <c r="Q571" s="316">
        <v>0.7</v>
      </c>
      <c r="R571" s="315">
        <v>24</v>
      </c>
      <c r="S571" s="316">
        <v>0.7</v>
      </c>
      <c r="T571" s="315"/>
      <c r="U571" s="316"/>
      <c r="V571" s="452"/>
      <c r="W571" s="452"/>
      <c r="X571" s="452"/>
      <c r="Y571" s="452"/>
      <c r="Z571" s="452"/>
      <c r="AA571" s="452"/>
      <c r="AB571" s="452"/>
      <c r="AC571" s="452"/>
      <c r="AD571" s="452"/>
    </row>
    <row r="572" spans="1:30" s="2" customFormat="1" ht="20.100000000000001" customHeight="1">
      <c r="A572" s="311"/>
      <c r="B572" s="311"/>
      <c r="C572" s="452"/>
      <c r="D572" s="311" t="s">
        <v>1978</v>
      </c>
      <c r="E572" s="452"/>
      <c r="F572" s="531"/>
      <c r="G572" s="314"/>
      <c r="H572" s="356"/>
      <c r="I572" s="314"/>
      <c r="J572" s="356"/>
      <c r="K572" s="314"/>
      <c r="L572" s="356"/>
      <c r="M572" s="314"/>
      <c r="N572" s="356">
        <v>3</v>
      </c>
      <c r="O572" s="314">
        <v>8.9047195013357075E-2</v>
      </c>
      <c r="P572" s="315">
        <v>4</v>
      </c>
      <c r="Q572" s="316">
        <v>0.1</v>
      </c>
      <c r="R572" s="315">
        <v>4</v>
      </c>
      <c r="S572" s="316">
        <v>0.1</v>
      </c>
      <c r="T572" s="315"/>
      <c r="U572" s="316"/>
      <c r="V572" s="452"/>
      <c r="W572" s="452"/>
      <c r="X572" s="452"/>
      <c r="Y572" s="452"/>
      <c r="Z572" s="452"/>
      <c r="AA572" s="452"/>
      <c r="AB572" s="452"/>
      <c r="AC572" s="452"/>
      <c r="AD572" s="452"/>
    </row>
    <row r="573" spans="1:30" s="2" customFormat="1" ht="20.100000000000001" customHeight="1">
      <c r="A573" s="311"/>
      <c r="B573" s="311"/>
      <c r="C573" s="452"/>
      <c r="D573" s="311" t="s">
        <v>1979</v>
      </c>
      <c r="E573" s="452"/>
      <c r="F573" s="531"/>
      <c r="G573" s="314"/>
      <c r="H573" s="356"/>
      <c r="I573" s="314"/>
      <c r="J573" s="356"/>
      <c r="K573" s="314"/>
      <c r="L573" s="356"/>
      <c r="M573" s="314"/>
      <c r="N573" s="356">
        <v>246</v>
      </c>
      <c r="O573" s="314">
        <v>7.3018699910952805</v>
      </c>
      <c r="P573" s="315">
        <v>259</v>
      </c>
      <c r="Q573" s="316">
        <v>7.4</v>
      </c>
      <c r="R573" s="315">
        <v>267</v>
      </c>
      <c r="S573" s="316">
        <v>7.5</v>
      </c>
      <c r="T573" s="315"/>
      <c r="U573" s="316"/>
      <c r="V573" s="452"/>
      <c r="W573" s="452"/>
      <c r="X573" s="452"/>
      <c r="Y573" s="452"/>
      <c r="Z573" s="452"/>
      <c r="AA573" s="452"/>
      <c r="AB573" s="452"/>
      <c r="AC573" s="452"/>
      <c r="AD573" s="452"/>
    </row>
    <row r="574" spans="1:30" s="2" customFormat="1" ht="20.100000000000001" customHeight="1">
      <c r="A574" s="311"/>
      <c r="B574" s="311"/>
      <c r="C574" s="452"/>
      <c r="D574" s="311" t="s">
        <v>1980</v>
      </c>
      <c r="E574" s="452"/>
      <c r="F574" s="531"/>
      <c r="G574" s="314"/>
      <c r="H574" s="356"/>
      <c r="I574" s="314"/>
      <c r="J574" s="356"/>
      <c r="K574" s="314"/>
      <c r="L574" s="356"/>
      <c r="M574" s="314"/>
      <c r="N574" s="356">
        <v>267</v>
      </c>
      <c r="O574" s="314">
        <v>7.92520035618878</v>
      </c>
      <c r="P574" s="315">
        <v>271</v>
      </c>
      <c r="Q574" s="316">
        <v>7.8</v>
      </c>
      <c r="R574" s="315">
        <v>278</v>
      </c>
      <c r="S574" s="316">
        <v>7.8</v>
      </c>
      <c r="T574" s="315"/>
      <c r="U574" s="316"/>
      <c r="V574" s="452"/>
      <c r="W574" s="452"/>
      <c r="X574" s="452"/>
      <c r="Y574" s="452"/>
      <c r="Z574" s="452"/>
      <c r="AA574" s="452"/>
      <c r="AB574" s="452"/>
      <c r="AC574" s="452"/>
      <c r="AD574" s="452"/>
    </row>
    <row r="575" spans="1:30" s="2" customFormat="1" ht="20.100000000000001" customHeight="1">
      <c r="A575" s="311"/>
      <c r="B575" s="311"/>
      <c r="C575" s="452"/>
      <c r="D575" s="311" t="s">
        <v>1981</v>
      </c>
      <c r="E575" s="452"/>
      <c r="F575" s="531"/>
      <c r="G575" s="314"/>
      <c r="H575" s="356"/>
      <c r="I575" s="314"/>
      <c r="J575" s="356"/>
      <c r="K575" s="314"/>
      <c r="L575" s="356"/>
      <c r="M575" s="314"/>
      <c r="N575" s="356">
        <v>94</v>
      </c>
      <c r="O575" s="314">
        <v>2.7901454437518551</v>
      </c>
      <c r="P575" s="315">
        <v>97</v>
      </c>
      <c r="Q575" s="316">
        <v>2.8</v>
      </c>
      <c r="R575" s="315">
        <v>98</v>
      </c>
      <c r="S575" s="316">
        <v>2.7</v>
      </c>
      <c r="T575" s="315"/>
      <c r="U575" s="316"/>
      <c r="V575" s="452"/>
      <c r="W575" s="452"/>
      <c r="X575" s="452"/>
      <c r="Y575" s="452"/>
      <c r="Z575" s="452"/>
      <c r="AA575" s="452"/>
      <c r="AB575" s="452"/>
      <c r="AC575" s="452"/>
      <c r="AD575" s="452"/>
    </row>
    <row r="576" spans="1:30" s="2" customFormat="1" ht="20.100000000000001" customHeight="1">
      <c r="A576" s="311"/>
      <c r="B576" s="311"/>
      <c r="C576" s="452"/>
      <c r="D576" s="311" t="s">
        <v>1982</v>
      </c>
      <c r="E576" s="452"/>
      <c r="F576" s="531"/>
      <c r="G576" s="314"/>
      <c r="H576" s="356"/>
      <c r="I576" s="314"/>
      <c r="J576" s="356"/>
      <c r="K576" s="314"/>
      <c r="L576" s="356"/>
      <c r="M576" s="314"/>
      <c r="N576" s="356">
        <v>40</v>
      </c>
      <c r="O576" s="314">
        <v>1.1872959335114277</v>
      </c>
      <c r="P576" s="315">
        <v>45</v>
      </c>
      <c r="Q576" s="316">
        <v>1.3</v>
      </c>
      <c r="R576" s="315">
        <v>46</v>
      </c>
      <c r="S576" s="316">
        <v>1.3</v>
      </c>
      <c r="T576" s="315"/>
      <c r="U576" s="316"/>
      <c r="V576" s="452"/>
      <c r="W576" s="452"/>
      <c r="X576" s="452"/>
      <c r="Y576" s="452"/>
      <c r="Z576" s="452"/>
      <c r="AA576" s="452"/>
      <c r="AB576" s="452"/>
      <c r="AC576" s="452"/>
      <c r="AD576" s="452"/>
    </row>
    <row r="577" spans="1:30" s="2" customFormat="1" ht="20.100000000000001" customHeight="1">
      <c r="A577" s="311"/>
      <c r="B577" s="311"/>
      <c r="C577" s="452"/>
      <c r="D577" s="311" t="s">
        <v>8485</v>
      </c>
      <c r="E577" s="452"/>
      <c r="F577" s="531"/>
      <c r="G577" s="314"/>
      <c r="H577" s="356"/>
      <c r="I577" s="314"/>
      <c r="J577" s="356"/>
      <c r="K577" s="314"/>
      <c r="L577" s="356"/>
      <c r="M577" s="314"/>
      <c r="N577" s="356">
        <v>24</v>
      </c>
      <c r="O577" s="314">
        <v>0.7123775601068566</v>
      </c>
      <c r="P577" s="315">
        <v>25</v>
      </c>
      <c r="Q577" s="316">
        <v>0.7</v>
      </c>
      <c r="R577" s="315">
        <v>26</v>
      </c>
      <c r="S577" s="316">
        <v>0.7</v>
      </c>
      <c r="T577" s="315"/>
      <c r="U577" s="316"/>
      <c r="V577" s="452"/>
      <c r="W577" s="452"/>
      <c r="X577" s="452"/>
      <c r="Y577" s="452"/>
      <c r="Z577" s="452"/>
      <c r="AA577" s="452"/>
      <c r="AB577" s="452"/>
      <c r="AC577" s="452"/>
      <c r="AD577" s="452"/>
    </row>
    <row r="578" spans="1:30" s="2" customFormat="1" ht="20.100000000000001" customHeight="1">
      <c r="A578" s="311"/>
      <c r="B578" s="311"/>
      <c r="C578" s="452"/>
      <c r="D578" s="311" t="s">
        <v>8486</v>
      </c>
      <c r="E578" s="452"/>
      <c r="F578" s="531"/>
      <c r="G578" s="314"/>
      <c r="H578" s="356"/>
      <c r="I578" s="314"/>
      <c r="J578" s="356"/>
      <c r="K578" s="314"/>
      <c r="L578" s="356"/>
      <c r="M578" s="314"/>
      <c r="N578" s="356">
        <v>18</v>
      </c>
      <c r="O578" s="314">
        <v>0.53428317008014248</v>
      </c>
      <c r="P578" s="315">
        <v>19</v>
      </c>
      <c r="Q578" s="316">
        <v>0.5</v>
      </c>
      <c r="R578" s="315">
        <v>18</v>
      </c>
      <c r="S578" s="316">
        <v>0.5</v>
      </c>
      <c r="T578" s="315"/>
      <c r="U578" s="316"/>
      <c r="V578" s="452"/>
      <c r="W578" s="452"/>
      <c r="X578" s="452"/>
      <c r="Y578" s="452"/>
      <c r="Z578" s="452"/>
      <c r="AA578" s="452"/>
      <c r="AB578" s="452"/>
      <c r="AC578" s="452"/>
      <c r="AD578" s="452"/>
    </row>
    <row r="579" spans="1:30" s="2" customFormat="1" ht="20.100000000000001" customHeight="1">
      <c r="A579" s="311"/>
      <c r="B579" s="311"/>
      <c r="C579" s="452"/>
      <c r="D579" s="311" t="s">
        <v>8487</v>
      </c>
      <c r="E579" s="452"/>
      <c r="F579" s="531"/>
      <c r="G579" s="314"/>
      <c r="H579" s="356"/>
      <c r="I579" s="314"/>
      <c r="J579" s="356"/>
      <c r="K579" s="314"/>
      <c r="L579" s="356"/>
      <c r="M579" s="314"/>
      <c r="N579" s="356">
        <v>15</v>
      </c>
      <c r="O579" s="314">
        <v>0.44523597506678536</v>
      </c>
      <c r="P579" s="315">
        <v>15</v>
      </c>
      <c r="Q579" s="316">
        <v>0.4</v>
      </c>
      <c r="R579" s="315">
        <v>16</v>
      </c>
      <c r="S579" s="316">
        <v>0.4</v>
      </c>
      <c r="T579" s="315"/>
      <c r="U579" s="316"/>
      <c r="V579" s="452"/>
      <c r="W579" s="452"/>
      <c r="X579" s="452"/>
      <c r="Y579" s="452"/>
      <c r="Z579" s="452"/>
      <c r="AA579" s="452"/>
      <c r="AB579" s="452"/>
      <c r="AC579" s="452"/>
      <c r="AD579" s="452"/>
    </row>
    <row r="580" spans="1:30" s="2" customFormat="1" ht="20.100000000000001" customHeight="1">
      <c r="A580" s="311"/>
      <c r="B580" s="311"/>
      <c r="C580" s="452"/>
      <c r="D580" s="311" t="s">
        <v>8488</v>
      </c>
      <c r="E580" s="452"/>
      <c r="F580" s="531"/>
      <c r="G580" s="314"/>
      <c r="H580" s="356"/>
      <c r="I580" s="314"/>
      <c r="J580" s="356"/>
      <c r="K580" s="314"/>
      <c r="L580" s="356"/>
      <c r="M580" s="314"/>
      <c r="N580" s="356">
        <v>9</v>
      </c>
      <c r="O580" s="314">
        <v>0.26714158504007124</v>
      </c>
      <c r="P580" s="315">
        <v>9</v>
      </c>
      <c r="Q580" s="316">
        <v>0.3</v>
      </c>
      <c r="R580" s="315">
        <v>10</v>
      </c>
      <c r="S580" s="316">
        <v>0.3</v>
      </c>
      <c r="T580" s="315"/>
      <c r="U580" s="316"/>
      <c r="V580" s="452"/>
      <c r="W580" s="452"/>
      <c r="X580" s="452"/>
      <c r="Y580" s="452"/>
      <c r="Z580" s="452"/>
      <c r="AA580" s="452"/>
      <c r="AB580" s="452"/>
      <c r="AC580" s="452"/>
      <c r="AD580" s="452"/>
    </row>
    <row r="581" spans="1:30" s="2" customFormat="1" ht="20.100000000000001" customHeight="1">
      <c r="A581" s="311"/>
      <c r="B581" s="311"/>
      <c r="C581" s="452"/>
      <c r="D581" s="311" t="s">
        <v>8489</v>
      </c>
      <c r="E581" s="452"/>
      <c r="F581" s="531"/>
      <c r="G581" s="314"/>
      <c r="H581" s="356"/>
      <c r="I581" s="314"/>
      <c r="J581" s="356"/>
      <c r="K581" s="314"/>
      <c r="L581" s="356"/>
      <c r="M581" s="314"/>
      <c r="N581" s="356">
        <v>16</v>
      </c>
      <c r="O581" s="314">
        <v>0.4749183734045711</v>
      </c>
      <c r="P581" s="315">
        <v>18</v>
      </c>
      <c r="Q581" s="316">
        <v>0.5</v>
      </c>
      <c r="R581" s="315">
        <v>18</v>
      </c>
      <c r="S581" s="316">
        <v>0.5</v>
      </c>
      <c r="T581" s="315"/>
      <c r="U581" s="316"/>
      <c r="V581" s="452"/>
      <c r="W581" s="452"/>
      <c r="X581" s="452"/>
      <c r="Y581" s="452"/>
      <c r="Z581" s="452"/>
      <c r="AA581" s="452"/>
      <c r="AB581" s="452"/>
      <c r="AC581" s="452"/>
      <c r="AD581" s="452"/>
    </row>
    <row r="582" spans="1:30" s="2" customFormat="1" ht="20.100000000000001" customHeight="1">
      <c r="A582" s="311"/>
      <c r="B582" s="311"/>
      <c r="C582" s="452"/>
      <c r="D582" s="311" t="s">
        <v>8490</v>
      </c>
      <c r="E582" s="452"/>
      <c r="F582" s="531"/>
      <c r="G582" s="314"/>
      <c r="H582" s="356"/>
      <c r="I582" s="314"/>
      <c r="J582" s="356"/>
      <c r="K582" s="314"/>
      <c r="L582" s="356"/>
      <c r="M582" s="314"/>
      <c r="N582" s="356">
        <v>191</v>
      </c>
      <c r="O582" s="314">
        <v>5.6693380825170676</v>
      </c>
      <c r="P582" s="315">
        <v>204</v>
      </c>
      <c r="Q582" s="316">
        <v>5.8</v>
      </c>
      <c r="R582" s="315">
        <v>204</v>
      </c>
      <c r="S582" s="316">
        <v>5.7</v>
      </c>
      <c r="T582" s="315"/>
      <c r="U582" s="316"/>
      <c r="V582" s="452"/>
      <c r="W582" s="452"/>
      <c r="X582" s="452"/>
      <c r="Y582" s="452"/>
      <c r="Z582" s="452"/>
      <c r="AA582" s="452"/>
      <c r="AB582" s="452"/>
      <c r="AC582" s="452"/>
      <c r="AD582" s="452"/>
    </row>
    <row r="583" spans="1:30" s="2" customFormat="1" ht="20.100000000000001" customHeight="1">
      <c r="A583" s="311"/>
      <c r="B583" s="311"/>
      <c r="C583" s="452"/>
      <c r="D583" s="311" t="s">
        <v>8491</v>
      </c>
      <c r="E583" s="452"/>
      <c r="F583" s="531"/>
      <c r="G583" s="314"/>
      <c r="H583" s="356"/>
      <c r="I583" s="314"/>
      <c r="J583" s="356"/>
      <c r="K583" s="314"/>
      <c r="L583" s="356"/>
      <c r="M583" s="314"/>
      <c r="N583" s="356">
        <v>44</v>
      </c>
      <c r="O583" s="314">
        <v>1.3060255268625705</v>
      </c>
      <c r="P583" s="315">
        <v>47</v>
      </c>
      <c r="Q583" s="316">
        <v>1.3</v>
      </c>
      <c r="R583" s="315">
        <v>48</v>
      </c>
      <c r="S583" s="316">
        <v>1.3</v>
      </c>
      <c r="T583" s="315"/>
      <c r="U583" s="316"/>
      <c r="V583" s="452"/>
      <c r="W583" s="452"/>
      <c r="X583" s="452"/>
      <c r="Y583" s="452"/>
      <c r="Z583" s="452"/>
      <c r="AA583" s="452"/>
      <c r="AB583" s="452"/>
      <c r="AC583" s="452"/>
      <c r="AD583" s="452"/>
    </row>
    <row r="584" spans="1:30" s="2" customFormat="1" ht="20.100000000000001" customHeight="1">
      <c r="A584" s="311"/>
      <c r="B584" s="311"/>
      <c r="C584" s="452"/>
      <c r="D584" s="311" t="s">
        <v>8492</v>
      </c>
      <c r="E584" s="452"/>
      <c r="F584" s="531"/>
      <c r="G584" s="314"/>
      <c r="H584" s="356"/>
      <c r="I584" s="314"/>
      <c r="J584" s="356"/>
      <c r="K584" s="314"/>
      <c r="L584" s="356"/>
      <c r="M584" s="314"/>
      <c r="N584" s="356">
        <v>19</v>
      </c>
      <c r="O584" s="314">
        <v>0.56396556841792811</v>
      </c>
      <c r="P584" s="315">
        <v>20</v>
      </c>
      <c r="Q584" s="316">
        <v>0.6</v>
      </c>
      <c r="R584" s="315">
        <v>21</v>
      </c>
      <c r="S584" s="316">
        <v>0.6</v>
      </c>
      <c r="T584" s="315"/>
      <c r="U584" s="316"/>
      <c r="V584" s="452"/>
      <c r="W584" s="452"/>
      <c r="X584" s="452"/>
      <c r="Y584" s="452"/>
      <c r="Z584" s="452"/>
      <c r="AA584" s="452"/>
      <c r="AB584" s="452"/>
      <c r="AC584" s="452"/>
      <c r="AD584" s="452"/>
    </row>
    <row r="585" spans="1:30" s="2" customFormat="1" ht="20.100000000000001" customHeight="1">
      <c r="A585" s="311"/>
      <c r="B585" s="311"/>
      <c r="C585" s="452"/>
      <c r="D585" s="311" t="s">
        <v>8493</v>
      </c>
      <c r="E585" s="452"/>
      <c r="F585" s="531"/>
      <c r="G585" s="314"/>
      <c r="H585" s="356"/>
      <c r="I585" s="314"/>
      <c r="J585" s="356"/>
      <c r="K585" s="314"/>
      <c r="L585" s="356"/>
      <c r="M585" s="314"/>
      <c r="N585" s="356">
        <v>4</v>
      </c>
      <c r="O585" s="314">
        <v>0.11872959335114278</v>
      </c>
      <c r="P585" s="315">
        <v>4</v>
      </c>
      <c r="Q585" s="316">
        <v>0.1</v>
      </c>
      <c r="R585" s="315">
        <v>4</v>
      </c>
      <c r="S585" s="316">
        <v>0.1</v>
      </c>
      <c r="T585" s="315"/>
      <c r="U585" s="316"/>
      <c r="V585" s="452"/>
      <c r="W585" s="452"/>
      <c r="X585" s="452"/>
      <c r="Y585" s="452"/>
      <c r="Z585" s="452"/>
      <c r="AA585" s="452"/>
      <c r="AB585" s="452"/>
      <c r="AC585" s="452"/>
      <c r="AD585" s="452"/>
    </row>
    <row r="586" spans="1:30" s="2" customFormat="1" ht="20.100000000000001" customHeight="1">
      <c r="A586" s="311"/>
      <c r="B586" s="311"/>
      <c r="C586" s="452"/>
      <c r="D586" s="311" t="s">
        <v>8494</v>
      </c>
      <c r="E586" s="452"/>
      <c r="F586" s="531"/>
      <c r="G586" s="314"/>
      <c r="H586" s="356"/>
      <c r="I586" s="314"/>
      <c r="J586" s="356"/>
      <c r="K586" s="314"/>
      <c r="L586" s="356"/>
      <c r="M586" s="314"/>
      <c r="N586" s="356">
        <v>71</v>
      </c>
      <c r="O586" s="314">
        <v>2.1074502819827843</v>
      </c>
      <c r="P586" s="315">
        <v>73</v>
      </c>
      <c r="Q586" s="316">
        <v>2.1</v>
      </c>
      <c r="R586" s="315">
        <v>79</v>
      </c>
      <c r="S586" s="316">
        <v>2.2000000000000002</v>
      </c>
      <c r="T586" s="315"/>
      <c r="U586" s="316"/>
      <c r="V586" s="452"/>
      <c r="W586" s="452"/>
      <c r="X586" s="452"/>
      <c r="Y586" s="452"/>
      <c r="Z586" s="452"/>
      <c r="AA586" s="452"/>
      <c r="AB586" s="452"/>
      <c r="AC586" s="452"/>
      <c r="AD586" s="452"/>
    </row>
    <row r="587" spans="1:30" s="2" customFormat="1" ht="20.100000000000001" customHeight="1">
      <c r="A587" s="311"/>
      <c r="B587" s="311"/>
      <c r="C587" s="452"/>
      <c r="D587" s="311" t="s">
        <v>1959</v>
      </c>
      <c r="E587" s="452"/>
      <c r="F587" s="531"/>
      <c r="G587" s="314"/>
      <c r="H587" s="356"/>
      <c r="I587" s="314"/>
      <c r="J587" s="356"/>
      <c r="K587" s="314"/>
      <c r="L587" s="356"/>
      <c r="M587" s="314"/>
      <c r="N587" s="356">
        <v>7</v>
      </c>
      <c r="O587" s="314">
        <v>0.20777678836449986</v>
      </c>
      <c r="P587" s="315">
        <v>8</v>
      </c>
      <c r="Q587" s="316">
        <v>0.2</v>
      </c>
      <c r="R587" s="315">
        <v>7</v>
      </c>
      <c r="S587" s="316">
        <v>0.2</v>
      </c>
      <c r="T587" s="315"/>
      <c r="U587" s="316"/>
      <c r="V587" s="452"/>
      <c r="W587" s="452"/>
      <c r="X587" s="452"/>
      <c r="Y587" s="452"/>
      <c r="Z587" s="452"/>
      <c r="AA587" s="452"/>
      <c r="AB587" s="452"/>
      <c r="AC587" s="452"/>
      <c r="AD587" s="452"/>
    </row>
    <row r="588" spans="1:30" s="2" customFormat="1" ht="20.100000000000001" customHeight="1">
      <c r="A588" s="311"/>
      <c r="B588" s="311"/>
      <c r="C588" s="452"/>
      <c r="D588" s="311" t="s">
        <v>1960</v>
      </c>
      <c r="E588" s="452"/>
      <c r="F588" s="531"/>
      <c r="G588" s="314"/>
      <c r="H588" s="356"/>
      <c r="I588" s="314"/>
      <c r="J588" s="356"/>
      <c r="K588" s="314"/>
      <c r="L588" s="356"/>
      <c r="M588" s="314"/>
      <c r="N588" s="356">
        <v>23</v>
      </c>
      <c r="O588" s="314">
        <v>0.68269516176907097</v>
      </c>
      <c r="P588" s="315">
        <v>23</v>
      </c>
      <c r="Q588" s="316">
        <v>0.7</v>
      </c>
      <c r="R588" s="315">
        <v>26</v>
      </c>
      <c r="S588" s="316">
        <v>0.7</v>
      </c>
      <c r="T588" s="315"/>
      <c r="U588" s="316"/>
      <c r="V588" s="452"/>
      <c r="W588" s="452"/>
      <c r="X588" s="452"/>
      <c r="Y588" s="452"/>
      <c r="Z588" s="452"/>
      <c r="AA588" s="452"/>
      <c r="AB588" s="452"/>
      <c r="AC588" s="452"/>
      <c r="AD588" s="452"/>
    </row>
    <row r="589" spans="1:30" s="2" customFormat="1" ht="20.100000000000001" customHeight="1">
      <c r="A589" s="374" t="s">
        <v>3061</v>
      </c>
      <c r="B589" s="374" t="s">
        <v>1806</v>
      </c>
      <c r="C589" s="358" t="s">
        <v>3059</v>
      </c>
      <c r="D589" s="374"/>
      <c r="E589" s="358"/>
      <c r="F589" s="443"/>
      <c r="G589" s="444"/>
      <c r="H589" s="443"/>
      <c r="I589" s="444"/>
      <c r="J589" s="443"/>
      <c r="K589" s="444"/>
      <c r="L589" s="443"/>
      <c r="M589" s="444"/>
      <c r="N589" s="443">
        <v>3369</v>
      </c>
      <c r="O589" s="444">
        <v>100</v>
      </c>
      <c r="P589" s="471">
        <v>3488</v>
      </c>
      <c r="Q589" s="465">
        <v>100</v>
      </c>
      <c r="R589" s="471">
        <v>3570</v>
      </c>
      <c r="S589" s="465">
        <v>100</v>
      </c>
      <c r="T589" s="471"/>
      <c r="U589" s="465"/>
      <c r="V589" s="358"/>
      <c r="W589" s="358"/>
      <c r="X589" s="358"/>
      <c r="Y589" s="358"/>
      <c r="Z589" s="358" t="s">
        <v>8114</v>
      </c>
      <c r="AA589" s="358" t="s">
        <v>8114</v>
      </c>
      <c r="AB589" s="358" t="s">
        <v>8114</v>
      </c>
      <c r="AC589" s="358"/>
      <c r="AD589" s="358"/>
    </row>
    <row r="590" spans="1:30" s="2" customFormat="1" ht="20.100000000000001" customHeight="1">
      <c r="A590" s="374" t="s">
        <v>3062</v>
      </c>
      <c r="B590" s="374" t="s">
        <v>1807</v>
      </c>
      <c r="C590" s="358" t="s">
        <v>3059</v>
      </c>
      <c r="D590" s="374" t="s">
        <v>9241</v>
      </c>
      <c r="E590" s="358" t="s">
        <v>9038</v>
      </c>
      <c r="F590" s="443"/>
      <c r="G590" s="444"/>
      <c r="H590" s="443"/>
      <c r="I590" s="444"/>
      <c r="J590" s="443"/>
      <c r="K590" s="444"/>
      <c r="L590" s="443"/>
      <c r="M590" s="444"/>
      <c r="N590" s="443">
        <v>182</v>
      </c>
      <c r="O590" s="444">
        <v>5.4021964974769965</v>
      </c>
      <c r="P590" s="471">
        <v>190</v>
      </c>
      <c r="Q590" s="465">
        <v>5.4</v>
      </c>
      <c r="R590" s="471">
        <v>196</v>
      </c>
      <c r="S590" s="465">
        <v>5.5</v>
      </c>
      <c r="T590" s="471"/>
      <c r="U590" s="465"/>
      <c r="V590" s="358"/>
      <c r="W590" s="358"/>
      <c r="X590" s="358"/>
      <c r="Y590" s="358"/>
      <c r="Z590" s="358" t="s">
        <v>8114</v>
      </c>
      <c r="AA590" s="358" t="s">
        <v>8114</v>
      </c>
      <c r="AB590" s="358" t="s">
        <v>8114</v>
      </c>
      <c r="AC590" s="358"/>
      <c r="AD590" s="358"/>
    </row>
    <row r="591" spans="1:30" s="2" customFormat="1" ht="20.100000000000001" customHeight="1">
      <c r="A591" s="311"/>
      <c r="B591" s="311"/>
      <c r="C591" s="452"/>
      <c r="D591" s="311" t="s">
        <v>1984</v>
      </c>
      <c r="E591" s="452"/>
      <c r="F591" s="531"/>
      <c r="G591" s="314"/>
      <c r="H591" s="356"/>
      <c r="I591" s="314"/>
      <c r="J591" s="356"/>
      <c r="K591" s="314"/>
      <c r="L591" s="356"/>
      <c r="M591" s="314"/>
      <c r="N591" s="356">
        <v>64</v>
      </c>
      <c r="O591" s="314">
        <v>1.8996734936182844</v>
      </c>
      <c r="P591" s="315">
        <v>68</v>
      </c>
      <c r="Q591" s="316">
        <v>1.9</v>
      </c>
      <c r="R591" s="315">
        <v>69</v>
      </c>
      <c r="S591" s="316">
        <v>1.9</v>
      </c>
      <c r="T591" s="315"/>
      <c r="U591" s="316"/>
      <c r="V591" s="452"/>
      <c r="W591" s="452"/>
      <c r="X591" s="452"/>
      <c r="Y591" s="452"/>
      <c r="Z591" s="452"/>
      <c r="AA591" s="452"/>
      <c r="AB591" s="452"/>
      <c r="AC591" s="452"/>
      <c r="AD591" s="452"/>
    </row>
    <row r="592" spans="1:30" s="2" customFormat="1" ht="20.100000000000001" customHeight="1">
      <c r="A592" s="311"/>
      <c r="B592" s="311"/>
      <c r="C592" s="452"/>
      <c r="D592" s="311" t="s">
        <v>1985</v>
      </c>
      <c r="E592" s="452"/>
      <c r="F592" s="531"/>
      <c r="G592" s="314"/>
      <c r="H592" s="356"/>
      <c r="I592" s="314"/>
      <c r="J592" s="356"/>
      <c r="K592" s="314"/>
      <c r="L592" s="356"/>
      <c r="M592" s="314"/>
      <c r="N592" s="356">
        <v>186</v>
      </c>
      <c r="O592" s="314">
        <v>5.520926090828139</v>
      </c>
      <c r="P592" s="315">
        <v>195</v>
      </c>
      <c r="Q592" s="316">
        <v>5.6</v>
      </c>
      <c r="R592" s="315">
        <v>195</v>
      </c>
      <c r="S592" s="316">
        <v>5.5</v>
      </c>
      <c r="T592" s="315"/>
      <c r="U592" s="316"/>
      <c r="V592" s="452"/>
      <c r="W592" s="452"/>
      <c r="X592" s="452"/>
      <c r="Y592" s="452"/>
      <c r="Z592" s="452"/>
      <c r="AA592" s="452"/>
      <c r="AB592" s="452"/>
      <c r="AC592" s="452"/>
      <c r="AD592" s="452"/>
    </row>
    <row r="593" spans="1:30" s="2" customFormat="1" ht="20.100000000000001" customHeight="1">
      <c r="A593" s="311"/>
      <c r="B593" s="311"/>
      <c r="C593" s="452"/>
      <c r="D593" s="311" t="s">
        <v>1986</v>
      </c>
      <c r="E593" s="452"/>
      <c r="F593" s="531"/>
      <c r="G593" s="314"/>
      <c r="H593" s="356"/>
      <c r="I593" s="314"/>
      <c r="J593" s="356"/>
      <c r="K593" s="314"/>
      <c r="L593" s="356"/>
      <c r="M593" s="314"/>
      <c r="N593" s="356">
        <v>90</v>
      </c>
      <c r="O593" s="314">
        <v>2.6714158504007122</v>
      </c>
      <c r="P593" s="315">
        <v>97</v>
      </c>
      <c r="Q593" s="316">
        <v>2.8</v>
      </c>
      <c r="R593" s="315">
        <v>107</v>
      </c>
      <c r="S593" s="316">
        <v>3</v>
      </c>
      <c r="T593" s="315"/>
      <c r="U593" s="316"/>
      <c r="V593" s="452"/>
      <c r="W593" s="452"/>
      <c r="X593" s="452"/>
      <c r="Y593" s="452"/>
      <c r="Z593" s="452"/>
      <c r="AA593" s="452"/>
      <c r="AB593" s="452"/>
      <c r="AC593" s="452"/>
      <c r="AD593" s="452"/>
    </row>
    <row r="594" spans="1:30" s="2" customFormat="1" ht="20.100000000000001" customHeight="1">
      <c r="A594" s="311"/>
      <c r="B594" s="311"/>
      <c r="C594" s="452"/>
      <c r="D594" s="311" t="s">
        <v>1987</v>
      </c>
      <c r="E594" s="452"/>
      <c r="F594" s="531"/>
      <c r="G594" s="314"/>
      <c r="H594" s="356"/>
      <c r="I594" s="314"/>
      <c r="J594" s="356"/>
      <c r="K594" s="314"/>
      <c r="L594" s="356"/>
      <c r="M594" s="314"/>
      <c r="N594" s="356">
        <v>233</v>
      </c>
      <c r="O594" s="314">
        <v>6.9159988127040659</v>
      </c>
      <c r="P594" s="315">
        <v>235</v>
      </c>
      <c r="Q594" s="316">
        <v>6.7</v>
      </c>
      <c r="R594" s="315">
        <v>240</v>
      </c>
      <c r="S594" s="316">
        <v>6.7</v>
      </c>
      <c r="T594" s="315"/>
      <c r="U594" s="316"/>
      <c r="V594" s="452"/>
      <c r="W594" s="452"/>
      <c r="X594" s="452"/>
      <c r="Y594" s="452"/>
      <c r="Z594" s="452"/>
      <c r="AA594" s="452"/>
      <c r="AB594" s="452"/>
      <c r="AC594" s="452"/>
      <c r="AD594" s="452"/>
    </row>
    <row r="595" spans="1:30" s="2" customFormat="1" ht="20.100000000000001" customHeight="1">
      <c r="A595" s="311"/>
      <c r="B595" s="311"/>
      <c r="C595" s="452"/>
      <c r="D595" s="311" t="s">
        <v>1988</v>
      </c>
      <c r="E595" s="452"/>
      <c r="F595" s="531"/>
      <c r="G595" s="314"/>
      <c r="H595" s="356"/>
      <c r="I595" s="314"/>
      <c r="J595" s="356"/>
      <c r="K595" s="314"/>
      <c r="L595" s="356"/>
      <c r="M595" s="314"/>
      <c r="N595" s="356">
        <v>1861</v>
      </c>
      <c r="O595" s="314">
        <v>55.23894330661917</v>
      </c>
      <c r="P595" s="315">
        <v>1916</v>
      </c>
      <c r="Q595" s="316">
        <v>54.9</v>
      </c>
      <c r="R595" s="315">
        <v>1967</v>
      </c>
      <c r="S595" s="316">
        <v>55.1</v>
      </c>
      <c r="T595" s="315"/>
      <c r="U595" s="316"/>
      <c r="V595" s="452"/>
      <c r="W595" s="452"/>
      <c r="X595" s="452"/>
      <c r="Y595" s="452"/>
      <c r="Z595" s="452"/>
      <c r="AA595" s="452"/>
      <c r="AB595" s="452"/>
      <c r="AC595" s="452"/>
      <c r="AD595" s="452"/>
    </row>
    <row r="596" spans="1:30" s="2" customFormat="1" ht="20.100000000000001" customHeight="1">
      <c r="A596" s="311"/>
      <c r="B596" s="311"/>
      <c r="C596" s="452"/>
      <c r="D596" s="311" t="s">
        <v>1989</v>
      </c>
      <c r="E596" s="452"/>
      <c r="F596" s="531"/>
      <c r="G596" s="314"/>
      <c r="H596" s="356"/>
      <c r="I596" s="314"/>
      <c r="J596" s="356"/>
      <c r="K596" s="314"/>
      <c r="L596" s="356"/>
      <c r="M596" s="314"/>
      <c r="N596" s="356">
        <v>254</v>
      </c>
      <c r="O596" s="314">
        <v>7.5393291777975655</v>
      </c>
      <c r="P596" s="315">
        <v>265</v>
      </c>
      <c r="Q596" s="316">
        <v>7.6</v>
      </c>
      <c r="R596" s="315">
        <v>263</v>
      </c>
      <c r="S596" s="316">
        <v>7.4</v>
      </c>
      <c r="T596" s="315"/>
      <c r="U596" s="316"/>
      <c r="V596" s="452"/>
      <c r="W596" s="452"/>
      <c r="X596" s="452"/>
      <c r="Y596" s="452"/>
      <c r="Z596" s="452"/>
      <c r="AA596" s="452"/>
      <c r="AB596" s="452"/>
      <c r="AC596" s="452"/>
      <c r="AD596" s="452"/>
    </row>
    <row r="597" spans="1:30" s="2" customFormat="1" ht="20.100000000000001" customHeight="1">
      <c r="A597" s="311"/>
      <c r="B597" s="311"/>
      <c r="C597" s="452"/>
      <c r="D597" s="311" t="s">
        <v>1990</v>
      </c>
      <c r="E597" s="452"/>
      <c r="F597" s="531"/>
      <c r="G597" s="314"/>
      <c r="H597" s="356"/>
      <c r="I597" s="314"/>
      <c r="J597" s="356"/>
      <c r="K597" s="314"/>
      <c r="L597" s="356"/>
      <c r="M597" s="314"/>
      <c r="N597" s="356">
        <v>97</v>
      </c>
      <c r="O597" s="314">
        <v>2.879192638765212</v>
      </c>
      <c r="P597" s="315">
        <v>99</v>
      </c>
      <c r="Q597" s="316">
        <v>2.8</v>
      </c>
      <c r="R597" s="315">
        <v>98</v>
      </c>
      <c r="S597" s="316">
        <v>2.7</v>
      </c>
      <c r="T597" s="315"/>
      <c r="U597" s="316"/>
      <c r="V597" s="452"/>
      <c r="W597" s="452"/>
      <c r="X597" s="452"/>
      <c r="Y597" s="452"/>
      <c r="Z597" s="452"/>
      <c r="AA597" s="452"/>
      <c r="AB597" s="452"/>
      <c r="AC597" s="452"/>
      <c r="AD597" s="452"/>
    </row>
    <row r="598" spans="1:30" s="2" customFormat="1" ht="20.100000000000001" customHeight="1">
      <c r="A598" s="311"/>
      <c r="B598" s="311"/>
      <c r="C598" s="452"/>
      <c r="D598" s="311" t="s">
        <v>1991</v>
      </c>
      <c r="E598" s="452"/>
      <c r="F598" s="531"/>
      <c r="G598" s="314"/>
      <c r="H598" s="356"/>
      <c r="I598" s="314"/>
      <c r="J598" s="356"/>
      <c r="K598" s="314"/>
      <c r="L598" s="356"/>
      <c r="M598" s="314"/>
      <c r="N598" s="356">
        <v>355</v>
      </c>
      <c r="O598" s="314">
        <v>10.537251409913921</v>
      </c>
      <c r="P598" s="315">
        <v>371</v>
      </c>
      <c r="Q598" s="316">
        <v>10.6</v>
      </c>
      <c r="R598" s="315">
        <v>385</v>
      </c>
      <c r="S598" s="316">
        <v>10.8</v>
      </c>
      <c r="T598" s="315"/>
      <c r="U598" s="316"/>
      <c r="V598" s="452"/>
      <c r="W598" s="452"/>
      <c r="X598" s="452"/>
      <c r="Y598" s="452"/>
      <c r="Z598" s="452"/>
      <c r="AA598" s="452"/>
      <c r="AB598" s="452"/>
      <c r="AC598" s="452"/>
      <c r="AD598" s="452"/>
    </row>
    <row r="599" spans="1:30" s="2" customFormat="1" ht="20.100000000000001" customHeight="1">
      <c r="A599" s="311"/>
      <c r="B599" s="311"/>
      <c r="C599" s="452"/>
      <c r="D599" s="311" t="s">
        <v>8499</v>
      </c>
      <c r="E599" s="452"/>
      <c r="F599" s="531"/>
      <c r="G599" s="314"/>
      <c r="H599" s="356"/>
      <c r="I599" s="314"/>
      <c r="J599" s="356"/>
      <c r="K599" s="314"/>
      <c r="L599" s="356"/>
      <c r="M599" s="314"/>
      <c r="N599" s="356">
        <v>17</v>
      </c>
      <c r="O599" s="314">
        <v>0.50460077174235674</v>
      </c>
      <c r="P599" s="315">
        <v>21</v>
      </c>
      <c r="Q599" s="316">
        <v>0.6</v>
      </c>
      <c r="R599" s="315">
        <v>20</v>
      </c>
      <c r="S599" s="316">
        <v>0.6</v>
      </c>
      <c r="T599" s="315"/>
      <c r="U599" s="316"/>
      <c r="V599" s="452"/>
      <c r="W599" s="452"/>
      <c r="X599" s="452"/>
      <c r="Y599" s="452"/>
      <c r="Z599" s="452"/>
      <c r="AA599" s="452"/>
      <c r="AB599" s="452"/>
      <c r="AC599" s="452"/>
      <c r="AD599" s="452"/>
    </row>
    <row r="600" spans="1:30" s="2" customFormat="1" ht="20.100000000000001" customHeight="1">
      <c r="A600" s="311"/>
      <c r="B600" s="311"/>
      <c r="C600" s="452"/>
      <c r="D600" s="311" t="s">
        <v>1959</v>
      </c>
      <c r="E600" s="452"/>
      <c r="F600" s="531"/>
      <c r="G600" s="314"/>
      <c r="H600" s="356"/>
      <c r="I600" s="314"/>
      <c r="J600" s="356"/>
      <c r="K600" s="314"/>
      <c r="L600" s="356"/>
      <c r="M600" s="314"/>
      <c r="N600" s="356">
        <v>8</v>
      </c>
      <c r="O600" s="314">
        <v>0.23745918670228555</v>
      </c>
      <c r="P600" s="315">
        <v>9</v>
      </c>
      <c r="Q600" s="316">
        <v>0.3</v>
      </c>
      <c r="R600" s="315">
        <v>8</v>
      </c>
      <c r="S600" s="316">
        <v>0.2</v>
      </c>
      <c r="T600" s="315"/>
      <c r="U600" s="316"/>
      <c r="V600" s="452"/>
      <c r="W600" s="452"/>
      <c r="X600" s="452"/>
      <c r="Y600" s="452"/>
      <c r="Z600" s="452"/>
      <c r="AA600" s="452"/>
      <c r="AB600" s="452"/>
      <c r="AC600" s="452"/>
      <c r="AD600" s="452"/>
    </row>
    <row r="601" spans="1:30" s="2" customFormat="1" ht="20.100000000000001" customHeight="1">
      <c r="A601" s="311"/>
      <c r="B601" s="311"/>
      <c r="C601" s="452"/>
      <c r="D601" s="311" t="s">
        <v>1960</v>
      </c>
      <c r="E601" s="452"/>
      <c r="F601" s="531"/>
      <c r="G601" s="314"/>
      <c r="H601" s="356"/>
      <c r="I601" s="314"/>
      <c r="J601" s="356"/>
      <c r="K601" s="314"/>
      <c r="L601" s="356"/>
      <c r="M601" s="314"/>
      <c r="N601" s="356">
        <v>22</v>
      </c>
      <c r="O601" s="314">
        <v>0.65301276343128523</v>
      </c>
      <c r="P601" s="315">
        <v>22</v>
      </c>
      <c r="Q601" s="316">
        <v>0.6</v>
      </c>
      <c r="R601" s="315">
        <v>22</v>
      </c>
      <c r="S601" s="316">
        <v>0.6</v>
      </c>
      <c r="T601" s="315"/>
      <c r="U601" s="316"/>
      <c r="V601" s="452"/>
      <c r="W601" s="452"/>
      <c r="X601" s="452"/>
      <c r="Y601" s="452"/>
      <c r="Z601" s="452"/>
      <c r="AA601" s="452"/>
      <c r="AB601" s="452"/>
      <c r="AC601" s="452"/>
      <c r="AD601" s="452"/>
    </row>
    <row r="602" spans="1:30" s="2" customFormat="1" ht="20.100000000000001" customHeight="1">
      <c r="A602" s="374" t="s">
        <v>3063</v>
      </c>
      <c r="B602" s="374" t="s">
        <v>1808</v>
      </c>
      <c r="C602" s="358" t="s">
        <v>9130</v>
      </c>
      <c r="D602" s="374" t="s">
        <v>1853</v>
      </c>
      <c r="E602" s="358"/>
      <c r="F602" s="443"/>
      <c r="G602" s="444"/>
      <c r="H602" s="443"/>
      <c r="I602" s="444"/>
      <c r="J602" s="443"/>
      <c r="K602" s="444"/>
      <c r="L602" s="443"/>
      <c r="M602" s="444"/>
      <c r="N602" s="443">
        <v>3916</v>
      </c>
      <c r="O602" s="444">
        <v>89.060723220377525</v>
      </c>
      <c r="P602" s="471">
        <v>4055</v>
      </c>
      <c r="Q602" s="465">
        <v>88.808585194918962</v>
      </c>
      <c r="R602" s="471">
        <v>4162</v>
      </c>
      <c r="S602" s="465">
        <v>88.9886679495403</v>
      </c>
      <c r="T602" s="471"/>
      <c r="U602" s="465"/>
      <c r="V602" s="358"/>
      <c r="W602" s="358"/>
      <c r="X602" s="358"/>
      <c r="Y602" s="358"/>
      <c r="Z602" s="358" t="s">
        <v>8114</v>
      </c>
      <c r="AA602" s="358" t="s">
        <v>8114</v>
      </c>
      <c r="AB602" s="358" t="s">
        <v>8114</v>
      </c>
      <c r="AC602" s="358"/>
      <c r="AD602" s="358"/>
    </row>
    <row r="603" spans="1:30" ht="20.100000000000001" customHeight="1">
      <c r="A603" s="311"/>
      <c r="B603" s="311"/>
      <c r="C603" s="452"/>
      <c r="D603" s="311" t="s">
        <v>1854</v>
      </c>
      <c r="E603" s="452"/>
      <c r="F603" s="531"/>
      <c r="G603" s="314"/>
      <c r="H603" s="356"/>
      <c r="I603" s="314"/>
      <c r="J603" s="356"/>
      <c r="K603" s="314"/>
      <c r="L603" s="356"/>
      <c r="M603" s="314"/>
      <c r="N603" s="356">
        <v>481</v>
      </c>
      <c r="O603" s="314">
        <v>10.939276779622469</v>
      </c>
      <c r="P603" s="315">
        <v>511</v>
      </c>
      <c r="Q603" s="316">
        <v>11.191414805081033</v>
      </c>
      <c r="R603" s="315">
        <v>515</v>
      </c>
      <c r="S603" s="316">
        <v>11.011332050459696</v>
      </c>
      <c r="T603" s="315"/>
      <c r="U603" s="316"/>
      <c r="V603" s="452"/>
      <c r="W603" s="452"/>
      <c r="X603" s="452"/>
      <c r="Y603" s="452"/>
      <c r="Z603" s="452"/>
      <c r="AA603" s="452"/>
      <c r="AB603" s="452"/>
      <c r="AC603" s="452"/>
      <c r="AD603" s="452"/>
    </row>
    <row r="604" spans="1:30" s="2" customFormat="1" ht="20.100000000000001" customHeight="1">
      <c r="A604" s="374" t="s">
        <v>3064</v>
      </c>
      <c r="B604" s="374" t="s">
        <v>1809</v>
      </c>
      <c r="C604" s="358" t="s">
        <v>3065</v>
      </c>
      <c r="D604" s="374" t="s">
        <v>9235</v>
      </c>
      <c r="E604" s="358" t="s">
        <v>9036</v>
      </c>
      <c r="F604" s="443"/>
      <c r="G604" s="444"/>
      <c r="H604" s="443"/>
      <c r="I604" s="444"/>
      <c r="J604" s="443"/>
      <c r="K604" s="444"/>
      <c r="L604" s="443"/>
      <c r="M604" s="444"/>
      <c r="N604" s="443">
        <v>245</v>
      </c>
      <c r="O604" s="444">
        <v>6.2563840653728287</v>
      </c>
      <c r="P604" s="471">
        <v>255</v>
      </c>
      <c r="Q604" s="465">
        <v>6.3071976255255997</v>
      </c>
      <c r="R604" s="471">
        <v>268</v>
      </c>
      <c r="S604" s="465">
        <v>6.4</v>
      </c>
      <c r="T604" s="471"/>
      <c r="U604" s="465"/>
      <c r="V604" s="358"/>
      <c r="W604" s="358"/>
      <c r="X604" s="358"/>
      <c r="Y604" s="358"/>
      <c r="Z604" s="358" t="s">
        <v>8114</v>
      </c>
      <c r="AA604" s="358" t="s">
        <v>8114</v>
      </c>
      <c r="AB604" s="358" t="s">
        <v>8114</v>
      </c>
      <c r="AC604" s="358"/>
      <c r="AD604" s="358"/>
    </row>
    <row r="605" spans="1:30" s="2" customFormat="1" ht="20.100000000000001" customHeight="1">
      <c r="A605" s="311"/>
      <c r="B605" s="311"/>
      <c r="C605" s="452"/>
      <c r="D605" s="311" t="s">
        <v>9236</v>
      </c>
      <c r="E605" s="452"/>
      <c r="F605" s="531"/>
      <c r="G605" s="314"/>
      <c r="H605" s="356"/>
      <c r="I605" s="314"/>
      <c r="J605" s="356"/>
      <c r="K605" s="314"/>
      <c r="L605" s="356"/>
      <c r="M605" s="314"/>
      <c r="N605" s="356">
        <v>536</v>
      </c>
      <c r="O605" s="314">
        <v>13.687436159346273</v>
      </c>
      <c r="P605" s="315">
        <v>562</v>
      </c>
      <c r="Q605" s="316">
        <v>13.900568884491713</v>
      </c>
      <c r="R605" s="315">
        <v>582</v>
      </c>
      <c r="S605" s="316">
        <v>14</v>
      </c>
      <c r="T605" s="315"/>
      <c r="U605" s="316"/>
      <c r="V605" s="452"/>
      <c r="W605" s="452"/>
      <c r="X605" s="452"/>
      <c r="Y605" s="452"/>
      <c r="Z605" s="452"/>
      <c r="AA605" s="452"/>
      <c r="AB605" s="452"/>
      <c r="AC605" s="452"/>
      <c r="AD605" s="452"/>
    </row>
    <row r="606" spans="1:30" s="2" customFormat="1" ht="20.100000000000001" customHeight="1">
      <c r="A606" s="311"/>
      <c r="B606" s="311"/>
      <c r="C606" s="452"/>
      <c r="D606" s="311" t="s">
        <v>9237</v>
      </c>
      <c r="E606" s="452"/>
      <c r="F606" s="531"/>
      <c r="G606" s="314"/>
      <c r="H606" s="356"/>
      <c r="I606" s="314"/>
      <c r="J606" s="356"/>
      <c r="K606" s="314"/>
      <c r="L606" s="356"/>
      <c r="M606" s="314"/>
      <c r="N606" s="356">
        <v>161</v>
      </c>
      <c r="O606" s="314">
        <v>4.1113381001021452</v>
      </c>
      <c r="P606" s="315">
        <v>167</v>
      </c>
      <c r="Q606" s="316">
        <v>4.1305960920108831</v>
      </c>
      <c r="R606" s="315">
        <v>173</v>
      </c>
      <c r="S606" s="316">
        <v>4.2</v>
      </c>
      <c r="T606" s="315"/>
      <c r="U606" s="316"/>
      <c r="V606" s="452"/>
      <c r="W606" s="452"/>
      <c r="X606" s="452"/>
      <c r="Y606" s="452"/>
      <c r="Z606" s="452"/>
      <c r="AA606" s="452"/>
      <c r="AB606" s="452"/>
      <c r="AC606" s="452"/>
      <c r="AD606" s="452"/>
    </row>
    <row r="607" spans="1:30" s="2" customFormat="1" ht="20.100000000000001" customHeight="1">
      <c r="A607" s="311"/>
      <c r="B607" s="311"/>
      <c r="C607" s="452"/>
      <c r="D607" s="311" t="s">
        <v>9238</v>
      </c>
      <c r="E607" s="452"/>
      <c r="F607" s="531"/>
      <c r="G607" s="314"/>
      <c r="H607" s="356"/>
      <c r="I607" s="314"/>
      <c r="J607" s="356"/>
      <c r="K607" s="314"/>
      <c r="L607" s="356"/>
      <c r="M607" s="314"/>
      <c r="N607" s="356">
        <v>20</v>
      </c>
      <c r="O607" s="314">
        <v>0.51072522982635338</v>
      </c>
      <c r="P607" s="315">
        <v>18</v>
      </c>
      <c r="Q607" s="316">
        <v>0.44521395003710118</v>
      </c>
      <c r="R607" s="315">
        <v>19</v>
      </c>
      <c r="S607" s="316">
        <v>0.5</v>
      </c>
      <c r="T607" s="315"/>
      <c r="U607" s="316"/>
      <c r="V607" s="452"/>
      <c r="W607" s="452"/>
      <c r="X607" s="452"/>
      <c r="Y607" s="452"/>
      <c r="Z607" s="452"/>
      <c r="AA607" s="452"/>
      <c r="AB607" s="452"/>
      <c r="AC607" s="452"/>
      <c r="AD607" s="452"/>
    </row>
    <row r="608" spans="1:30" s="2" customFormat="1" ht="20.100000000000001" customHeight="1">
      <c r="A608" s="311"/>
      <c r="B608" s="311"/>
      <c r="C608" s="452"/>
      <c r="D608" s="311" t="s">
        <v>9239</v>
      </c>
      <c r="E608" s="452"/>
      <c r="F608" s="531"/>
      <c r="G608" s="314"/>
      <c r="H608" s="356"/>
      <c r="I608" s="314"/>
      <c r="J608" s="356"/>
      <c r="K608" s="314"/>
      <c r="L608" s="356"/>
      <c r="M608" s="314"/>
      <c r="N608" s="356">
        <v>1605</v>
      </c>
      <c r="O608" s="314">
        <v>40.985699693564861</v>
      </c>
      <c r="P608" s="315">
        <v>1653</v>
      </c>
      <c r="Q608" s="316">
        <v>40.799999999999997</v>
      </c>
      <c r="R608" s="315">
        <v>1698</v>
      </c>
      <c r="S608" s="316">
        <v>40.799999999999997</v>
      </c>
      <c r="T608" s="315"/>
      <c r="U608" s="316"/>
      <c r="V608" s="452"/>
      <c r="W608" s="452"/>
      <c r="X608" s="452"/>
      <c r="Y608" s="452"/>
      <c r="Z608" s="452"/>
      <c r="AA608" s="452"/>
      <c r="AB608" s="452"/>
      <c r="AC608" s="452"/>
      <c r="AD608" s="452"/>
    </row>
    <row r="609" spans="1:30" s="2" customFormat="1" ht="20.100000000000001" customHeight="1">
      <c r="A609" s="311"/>
      <c r="B609" s="311"/>
      <c r="C609" s="452"/>
      <c r="D609" s="311" t="s">
        <v>9240</v>
      </c>
      <c r="E609" s="452"/>
      <c r="F609" s="531"/>
      <c r="G609" s="314"/>
      <c r="H609" s="356"/>
      <c r="I609" s="314"/>
      <c r="J609" s="356"/>
      <c r="K609" s="314"/>
      <c r="L609" s="356"/>
      <c r="M609" s="314"/>
      <c r="N609" s="356">
        <v>1338</v>
      </c>
      <c r="O609" s="314">
        <v>34.167517875383048</v>
      </c>
      <c r="P609" s="315">
        <v>1388</v>
      </c>
      <c r="Q609" s="316">
        <v>34.200000000000003</v>
      </c>
      <c r="R609" s="315">
        <v>1410</v>
      </c>
      <c r="S609" s="316">
        <v>33.9</v>
      </c>
      <c r="T609" s="315"/>
      <c r="U609" s="316"/>
      <c r="V609" s="452"/>
      <c r="W609" s="452"/>
      <c r="X609" s="452"/>
      <c r="Y609" s="452"/>
      <c r="Z609" s="452"/>
      <c r="AA609" s="452"/>
      <c r="AB609" s="452"/>
      <c r="AC609" s="452"/>
      <c r="AD609" s="452"/>
    </row>
    <row r="610" spans="1:30" s="2" customFormat="1" ht="20.100000000000001" customHeight="1">
      <c r="A610" s="311"/>
      <c r="B610" s="311"/>
      <c r="C610" s="452"/>
      <c r="D610" s="311" t="s">
        <v>1861</v>
      </c>
      <c r="E610" s="452"/>
      <c r="F610" s="531"/>
      <c r="G610" s="314"/>
      <c r="H610" s="356"/>
      <c r="I610" s="314"/>
      <c r="J610" s="356"/>
      <c r="K610" s="314"/>
      <c r="L610" s="356"/>
      <c r="M610" s="314"/>
      <c r="N610" s="356"/>
      <c r="O610" s="314"/>
      <c r="P610" s="315">
        <v>1</v>
      </c>
      <c r="Q610" s="316"/>
      <c r="R610" s="315">
        <v>1</v>
      </c>
      <c r="S610" s="316"/>
      <c r="T610" s="315"/>
      <c r="U610" s="316"/>
      <c r="V610" s="452"/>
      <c r="W610" s="452"/>
      <c r="X610" s="452"/>
      <c r="Y610" s="452"/>
      <c r="Z610" s="452"/>
      <c r="AA610" s="452"/>
      <c r="AB610" s="452"/>
      <c r="AC610" s="452"/>
      <c r="AD610" s="452"/>
    </row>
    <row r="611" spans="1:30" s="2" customFormat="1" ht="20.100000000000001" customHeight="1">
      <c r="A611" s="311"/>
      <c r="B611" s="311"/>
      <c r="C611" s="452"/>
      <c r="D611" s="311" t="s">
        <v>1862</v>
      </c>
      <c r="E611" s="452"/>
      <c r="F611" s="531"/>
      <c r="G611" s="314"/>
      <c r="H611" s="356"/>
      <c r="I611" s="314"/>
      <c r="J611" s="356"/>
      <c r="K611" s="314"/>
      <c r="L611" s="356"/>
      <c r="M611" s="314"/>
      <c r="N611" s="356">
        <v>11</v>
      </c>
      <c r="O611" s="314">
        <v>0.2808988764044944</v>
      </c>
      <c r="P611" s="315">
        <v>11</v>
      </c>
      <c r="Q611" s="316">
        <v>0.3</v>
      </c>
      <c r="R611" s="315">
        <v>11</v>
      </c>
      <c r="S611" s="316">
        <v>0.3</v>
      </c>
      <c r="T611" s="315"/>
      <c r="U611" s="316"/>
      <c r="V611" s="452"/>
      <c r="W611" s="452"/>
      <c r="X611" s="452"/>
      <c r="Y611" s="452"/>
      <c r="Z611" s="452"/>
      <c r="AA611" s="452"/>
      <c r="AB611" s="452"/>
      <c r="AC611" s="452"/>
      <c r="AD611" s="452"/>
    </row>
    <row r="612" spans="1:30" s="2" customFormat="1" ht="20.100000000000001" customHeight="1">
      <c r="A612" s="374" t="s">
        <v>3066</v>
      </c>
      <c r="B612" s="374" t="s">
        <v>1810</v>
      </c>
      <c r="C612" s="358" t="s">
        <v>3067</v>
      </c>
      <c r="D612" s="374"/>
      <c r="E612" s="358"/>
      <c r="F612" s="443"/>
      <c r="G612" s="444"/>
      <c r="H612" s="443"/>
      <c r="I612" s="444"/>
      <c r="J612" s="443"/>
      <c r="K612" s="444"/>
      <c r="L612" s="443"/>
      <c r="M612" s="444"/>
      <c r="N612" s="443">
        <v>2578</v>
      </c>
      <c r="O612" s="444">
        <v>100</v>
      </c>
      <c r="P612" s="471">
        <v>2667</v>
      </c>
      <c r="Q612" s="465">
        <v>100</v>
      </c>
      <c r="R612" s="471">
        <v>2752</v>
      </c>
      <c r="S612" s="465">
        <v>100</v>
      </c>
      <c r="T612" s="471"/>
      <c r="U612" s="465"/>
      <c r="V612" s="358"/>
      <c r="W612" s="358"/>
      <c r="X612" s="358"/>
      <c r="Y612" s="358"/>
      <c r="Z612" s="358" t="s">
        <v>8114</v>
      </c>
      <c r="AA612" s="358" t="s">
        <v>8114</v>
      </c>
      <c r="AB612" s="358" t="s">
        <v>8114</v>
      </c>
      <c r="AC612" s="358"/>
      <c r="AD612" s="358"/>
    </row>
    <row r="613" spans="1:30" s="2" customFormat="1" ht="20.100000000000001" customHeight="1">
      <c r="A613" s="374" t="s">
        <v>3068</v>
      </c>
      <c r="B613" s="374" t="s">
        <v>1811</v>
      </c>
      <c r="C613" s="358" t="s">
        <v>3067</v>
      </c>
      <c r="D613" s="374" t="s">
        <v>1974</v>
      </c>
      <c r="E613" s="358" t="s">
        <v>9038</v>
      </c>
      <c r="F613" s="443"/>
      <c r="G613" s="444"/>
      <c r="H613" s="443"/>
      <c r="I613" s="444"/>
      <c r="J613" s="443"/>
      <c r="K613" s="444"/>
      <c r="L613" s="443"/>
      <c r="M613" s="444"/>
      <c r="N613" s="443">
        <v>1945</v>
      </c>
      <c r="O613" s="444">
        <v>75.446082234290145</v>
      </c>
      <c r="P613" s="471">
        <v>2010</v>
      </c>
      <c r="Q613" s="465">
        <v>75.400000000000006</v>
      </c>
      <c r="R613" s="471">
        <v>2065</v>
      </c>
      <c r="S613" s="465">
        <v>75</v>
      </c>
      <c r="T613" s="471"/>
      <c r="U613" s="465"/>
      <c r="V613" s="358"/>
      <c r="W613" s="358"/>
      <c r="X613" s="358"/>
      <c r="Y613" s="358"/>
      <c r="Z613" s="358" t="s">
        <v>8114</v>
      </c>
      <c r="AA613" s="358" t="s">
        <v>8114</v>
      </c>
      <c r="AB613" s="358" t="s">
        <v>8114</v>
      </c>
      <c r="AC613" s="358"/>
      <c r="AD613" s="358"/>
    </row>
    <row r="614" spans="1:30" s="2" customFormat="1" ht="20.100000000000001" customHeight="1">
      <c r="A614" s="311"/>
      <c r="B614" s="311"/>
      <c r="C614" s="452"/>
      <c r="D614" s="311" t="s">
        <v>1975</v>
      </c>
      <c r="E614" s="452"/>
      <c r="F614" s="531"/>
      <c r="G614" s="314"/>
      <c r="H614" s="356"/>
      <c r="I614" s="314"/>
      <c r="J614" s="356"/>
      <c r="K614" s="314"/>
      <c r="L614" s="356"/>
      <c r="M614" s="314"/>
      <c r="N614" s="356">
        <v>4</v>
      </c>
      <c r="O614" s="314">
        <v>0.1551590380139643</v>
      </c>
      <c r="P614" s="315">
        <v>4</v>
      </c>
      <c r="Q614" s="316">
        <v>0.1</v>
      </c>
      <c r="R614" s="315">
        <v>4</v>
      </c>
      <c r="S614" s="316">
        <v>0.1</v>
      </c>
      <c r="T614" s="315"/>
      <c r="U614" s="316"/>
      <c r="V614" s="452"/>
      <c r="W614" s="452"/>
      <c r="X614" s="452"/>
      <c r="Y614" s="452"/>
      <c r="Z614" s="452"/>
      <c r="AA614" s="452"/>
      <c r="AB614" s="452"/>
      <c r="AC614" s="452"/>
      <c r="AD614" s="452"/>
    </row>
    <row r="615" spans="1:30" s="2" customFormat="1" ht="20.100000000000001" customHeight="1">
      <c r="A615" s="311"/>
      <c r="B615" s="311"/>
      <c r="C615" s="452"/>
      <c r="D615" s="311" t="s">
        <v>1976</v>
      </c>
      <c r="E615" s="452"/>
      <c r="F615" s="531"/>
      <c r="G615" s="314"/>
      <c r="H615" s="356"/>
      <c r="I615" s="314"/>
      <c r="J615" s="356"/>
      <c r="K615" s="314"/>
      <c r="L615" s="356"/>
      <c r="M615" s="314"/>
      <c r="N615" s="356">
        <v>89</v>
      </c>
      <c r="O615" s="314">
        <v>3.4522885958107064</v>
      </c>
      <c r="P615" s="315">
        <v>91</v>
      </c>
      <c r="Q615" s="316">
        <v>3.4</v>
      </c>
      <c r="R615" s="315">
        <v>95</v>
      </c>
      <c r="S615" s="316">
        <v>3.5</v>
      </c>
      <c r="T615" s="315"/>
      <c r="U615" s="316"/>
      <c r="V615" s="452"/>
      <c r="W615" s="452"/>
      <c r="X615" s="452"/>
      <c r="Y615" s="452"/>
      <c r="Z615" s="452"/>
      <c r="AA615" s="452"/>
      <c r="AB615" s="452"/>
      <c r="AC615" s="452"/>
      <c r="AD615" s="452"/>
    </row>
    <row r="616" spans="1:30" s="2" customFormat="1" ht="20.100000000000001" customHeight="1">
      <c r="A616" s="311"/>
      <c r="B616" s="311"/>
      <c r="C616" s="452"/>
      <c r="D616" s="311" t="s">
        <v>1977</v>
      </c>
      <c r="E616" s="452"/>
      <c r="F616" s="531"/>
      <c r="G616" s="314"/>
      <c r="H616" s="356"/>
      <c r="I616" s="314"/>
      <c r="J616" s="356"/>
      <c r="K616" s="314"/>
      <c r="L616" s="356"/>
      <c r="M616" s="314"/>
      <c r="N616" s="356">
        <v>1</v>
      </c>
      <c r="O616" s="314"/>
      <c r="P616" s="315">
        <v>1</v>
      </c>
      <c r="Q616" s="316"/>
      <c r="R616" s="315">
        <v>1</v>
      </c>
      <c r="S616" s="316"/>
      <c r="T616" s="315"/>
      <c r="U616" s="316"/>
      <c r="V616" s="452"/>
      <c r="W616" s="452"/>
      <c r="X616" s="452"/>
      <c r="Y616" s="452"/>
      <c r="Z616" s="452"/>
      <c r="AA616" s="452"/>
      <c r="AB616" s="452"/>
      <c r="AC616" s="452"/>
      <c r="AD616" s="452"/>
    </row>
    <row r="617" spans="1:30" s="2" customFormat="1" ht="20.100000000000001" customHeight="1">
      <c r="A617" s="311"/>
      <c r="B617" s="311"/>
      <c r="C617" s="452"/>
      <c r="D617" s="311" t="s">
        <v>1978</v>
      </c>
      <c r="E617" s="452"/>
      <c r="F617" s="531"/>
      <c r="G617" s="314"/>
      <c r="H617" s="356"/>
      <c r="I617" s="314"/>
      <c r="J617" s="356"/>
      <c r="K617" s="314"/>
      <c r="L617" s="356"/>
      <c r="M617" s="314"/>
      <c r="N617" s="356">
        <v>2</v>
      </c>
      <c r="O617" s="314">
        <v>7.7579519006982151E-2</v>
      </c>
      <c r="P617" s="315">
        <v>3</v>
      </c>
      <c r="Q617" s="316">
        <v>0.1</v>
      </c>
      <c r="R617" s="315">
        <v>3</v>
      </c>
      <c r="S617" s="316">
        <v>0.1</v>
      </c>
      <c r="T617" s="315"/>
      <c r="U617" s="316"/>
      <c r="V617" s="452"/>
      <c r="W617" s="452"/>
      <c r="X617" s="452"/>
      <c r="Y617" s="452"/>
      <c r="Z617" s="452"/>
      <c r="AA617" s="452"/>
      <c r="AB617" s="452"/>
      <c r="AC617" s="452"/>
      <c r="AD617" s="452"/>
    </row>
    <row r="618" spans="1:30" s="2" customFormat="1" ht="20.100000000000001" customHeight="1">
      <c r="A618" s="311"/>
      <c r="B618" s="311"/>
      <c r="C618" s="452"/>
      <c r="D618" s="311" t="s">
        <v>1979</v>
      </c>
      <c r="E618" s="452"/>
      <c r="F618" s="531"/>
      <c r="G618" s="314"/>
      <c r="H618" s="356"/>
      <c r="I618" s="314"/>
      <c r="J618" s="356"/>
      <c r="K618" s="314"/>
      <c r="L618" s="356"/>
      <c r="M618" s="314"/>
      <c r="N618" s="356">
        <v>18</v>
      </c>
      <c r="O618" s="314">
        <v>0.69821567106283944</v>
      </c>
      <c r="P618" s="315">
        <v>18</v>
      </c>
      <c r="Q618" s="316">
        <v>0.7</v>
      </c>
      <c r="R618" s="315">
        <v>18</v>
      </c>
      <c r="S618" s="316">
        <v>0.7</v>
      </c>
      <c r="T618" s="315"/>
      <c r="U618" s="316"/>
      <c r="V618" s="452"/>
      <c r="W618" s="452"/>
      <c r="X618" s="452"/>
      <c r="Y618" s="452"/>
      <c r="Z618" s="452"/>
      <c r="AA618" s="452"/>
      <c r="AB618" s="452"/>
      <c r="AC618" s="452"/>
      <c r="AD618" s="452"/>
    </row>
    <row r="619" spans="1:30" s="2" customFormat="1" ht="20.100000000000001" customHeight="1">
      <c r="A619" s="311"/>
      <c r="B619" s="311"/>
      <c r="C619" s="452"/>
      <c r="D619" s="311" t="s">
        <v>1980</v>
      </c>
      <c r="E619" s="452"/>
      <c r="F619" s="531"/>
      <c r="G619" s="314"/>
      <c r="H619" s="356"/>
      <c r="I619" s="314"/>
      <c r="J619" s="356"/>
      <c r="K619" s="314"/>
      <c r="L619" s="356"/>
      <c r="M619" s="314"/>
      <c r="N619" s="356">
        <v>322</v>
      </c>
      <c r="O619" s="314">
        <v>12.490302560124126</v>
      </c>
      <c r="P619" s="315">
        <v>331</v>
      </c>
      <c r="Q619" s="316">
        <v>12.4</v>
      </c>
      <c r="R619" s="315">
        <v>345</v>
      </c>
      <c r="S619" s="316">
        <v>12.5</v>
      </c>
      <c r="T619" s="315"/>
      <c r="U619" s="316"/>
      <c r="V619" s="452"/>
      <c r="W619" s="452"/>
      <c r="X619" s="452"/>
      <c r="Y619" s="452"/>
      <c r="Z619" s="452"/>
      <c r="AA619" s="452"/>
      <c r="AB619" s="452"/>
      <c r="AC619" s="452"/>
      <c r="AD619" s="452"/>
    </row>
    <row r="620" spans="1:30" s="2" customFormat="1" ht="20.100000000000001" customHeight="1">
      <c r="A620" s="311"/>
      <c r="B620" s="311"/>
      <c r="C620" s="452"/>
      <c r="D620" s="311" t="s">
        <v>1981</v>
      </c>
      <c r="E620" s="452"/>
      <c r="F620" s="531"/>
      <c r="G620" s="314"/>
      <c r="H620" s="356"/>
      <c r="I620" s="314"/>
      <c r="J620" s="356"/>
      <c r="K620" s="314"/>
      <c r="L620" s="356"/>
      <c r="M620" s="314"/>
      <c r="N620" s="356">
        <v>3</v>
      </c>
      <c r="O620" s="314">
        <v>0.11636927851047324</v>
      </c>
      <c r="P620" s="315">
        <v>3</v>
      </c>
      <c r="Q620" s="316">
        <v>0.1</v>
      </c>
      <c r="R620" s="315">
        <v>3</v>
      </c>
      <c r="S620" s="316">
        <v>0.1</v>
      </c>
      <c r="T620" s="315"/>
      <c r="U620" s="316"/>
      <c r="V620" s="452"/>
      <c r="W620" s="452"/>
      <c r="X620" s="452"/>
      <c r="Y620" s="452"/>
      <c r="Z620" s="452"/>
      <c r="AA620" s="452"/>
      <c r="AB620" s="452"/>
      <c r="AC620" s="452"/>
      <c r="AD620" s="452"/>
    </row>
    <row r="621" spans="1:30" s="2" customFormat="1" ht="20.100000000000001" customHeight="1">
      <c r="A621" s="311"/>
      <c r="B621" s="311"/>
      <c r="C621" s="452"/>
      <c r="D621" s="311" t="s">
        <v>1982</v>
      </c>
      <c r="E621" s="452"/>
      <c r="F621" s="531"/>
      <c r="G621" s="314"/>
      <c r="H621" s="356"/>
      <c r="I621" s="314"/>
      <c r="J621" s="356"/>
      <c r="K621" s="314"/>
      <c r="L621" s="356"/>
      <c r="M621" s="314"/>
      <c r="N621" s="356">
        <v>109</v>
      </c>
      <c r="O621" s="314">
        <v>4.2280837858805276</v>
      </c>
      <c r="P621" s="315">
        <v>118</v>
      </c>
      <c r="Q621" s="316">
        <v>4.4000000000000004</v>
      </c>
      <c r="R621" s="315">
        <v>122</v>
      </c>
      <c r="S621" s="316">
        <v>4.4000000000000004</v>
      </c>
      <c r="T621" s="315"/>
      <c r="U621" s="316"/>
      <c r="V621" s="452"/>
      <c r="W621" s="452"/>
      <c r="X621" s="452"/>
      <c r="Y621" s="452"/>
      <c r="Z621" s="452"/>
      <c r="AA621" s="452"/>
      <c r="AB621" s="452"/>
      <c r="AC621" s="452"/>
      <c r="AD621" s="452"/>
    </row>
    <row r="622" spans="1:30" s="2" customFormat="1" ht="20.100000000000001" customHeight="1">
      <c r="A622" s="311"/>
      <c r="B622" s="311"/>
      <c r="C622" s="452"/>
      <c r="D622" s="311" t="s">
        <v>8485</v>
      </c>
      <c r="E622" s="452"/>
      <c r="F622" s="531"/>
      <c r="G622" s="314"/>
      <c r="H622" s="356"/>
      <c r="I622" s="314"/>
      <c r="J622" s="356"/>
      <c r="K622" s="314"/>
      <c r="L622" s="356"/>
      <c r="M622" s="314"/>
      <c r="N622" s="356">
        <v>2</v>
      </c>
      <c r="O622" s="314">
        <v>7.7579519006982151E-2</v>
      </c>
      <c r="P622" s="315">
        <v>2</v>
      </c>
      <c r="Q622" s="316">
        <v>0.1</v>
      </c>
      <c r="R622" s="315">
        <v>2</v>
      </c>
      <c r="S622" s="316">
        <v>0.1</v>
      </c>
      <c r="T622" s="315"/>
      <c r="U622" s="316"/>
      <c r="V622" s="452"/>
      <c r="W622" s="452"/>
      <c r="X622" s="452"/>
      <c r="Y622" s="452"/>
      <c r="Z622" s="452"/>
      <c r="AA622" s="452"/>
      <c r="AB622" s="452"/>
      <c r="AC622" s="452"/>
      <c r="AD622" s="452"/>
    </row>
    <row r="623" spans="1:30" s="2" customFormat="1" ht="20.100000000000001" customHeight="1">
      <c r="A623" s="311"/>
      <c r="B623" s="311"/>
      <c r="C623" s="452"/>
      <c r="D623" s="311" t="s">
        <v>8486</v>
      </c>
      <c r="E623" s="452"/>
      <c r="F623" s="531"/>
      <c r="G623" s="314"/>
      <c r="H623" s="356"/>
      <c r="I623" s="314"/>
      <c r="J623" s="356"/>
      <c r="K623" s="314"/>
      <c r="L623" s="356"/>
      <c r="M623" s="314"/>
      <c r="N623" s="356">
        <v>5</v>
      </c>
      <c r="O623" s="314">
        <v>0.19394879751745539</v>
      </c>
      <c r="P623" s="315">
        <v>5</v>
      </c>
      <c r="Q623" s="316">
        <v>0.2</v>
      </c>
      <c r="R623" s="315">
        <v>5</v>
      </c>
      <c r="S623" s="316">
        <v>0.2</v>
      </c>
      <c r="T623" s="315"/>
      <c r="U623" s="316"/>
      <c r="V623" s="452"/>
      <c r="W623" s="452"/>
      <c r="X623" s="452"/>
      <c r="Y623" s="452"/>
      <c r="Z623" s="452"/>
      <c r="AA623" s="452"/>
      <c r="AB623" s="452"/>
      <c r="AC623" s="452"/>
      <c r="AD623" s="452"/>
    </row>
    <row r="624" spans="1:30" s="2" customFormat="1" ht="20.100000000000001" customHeight="1">
      <c r="A624" s="311"/>
      <c r="B624" s="311"/>
      <c r="C624" s="452"/>
      <c r="D624" s="311" t="s">
        <v>8487</v>
      </c>
      <c r="E624" s="452"/>
      <c r="F624" s="531"/>
      <c r="G624" s="314"/>
      <c r="H624" s="356"/>
      <c r="I624" s="314"/>
      <c r="J624" s="356"/>
      <c r="K624" s="314"/>
      <c r="L624" s="356"/>
      <c r="M624" s="314"/>
      <c r="N624" s="356">
        <v>1</v>
      </c>
      <c r="O624" s="314"/>
      <c r="P624" s="315">
        <v>1</v>
      </c>
      <c r="Q624" s="316"/>
      <c r="R624" s="315">
        <v>1</v>
      </c>
      <c r="S624" s="316"/>
      <c r="T624" s="315"/>
      <c r="U624" s="316"/>
      <c r="V624" s="452"/>
      <c r="W624" s="452"/>
      <c r="X624" s="452"/>
      <c r="Y624" s="452"/>
      <c r="Z624" s="452"/>
      <c r="AA624" s="452"/>
      <c r="AB624" s="452"/>
      <c r="AC624" s="452"/>
      <c r="AD624" s="452"/>
    </row>
    <row r="625" spans="1:30" s="2" customFormat="1" ht="20.100000000000001" customHeight="1">
      <c r="A625" s="311"/>
      <c r="B625" s="311"/>
      <c r="C625" s="452"/>
      <c r="D625" s="311" t="s">
        <v>8488</v>
      </c>
      <c r="E625" s="452"/>
      <c r="F625" s="531"/>
      <c r="G625" s="314"/>
      <c r="H625" s="356"/>
      <c r="I625" s="314"/>
      <c r="J625" s="356"/>
      <c r="K625" s="314"/>
      <c r="L625" s="356"/>
      <c r="M625" s="314"/>
      <c r="N625" s="356">
        <v>3</v>
      </c>
      <c r="O625" s="314">
        <v>0.11636927851047324</v>
      </c>
      <c r="P625" s="315">
        <v>3</v>
      </c>
      <c r="Q625" s="316">
        <v>0.1</v>
      </c>
      <c r="R625" s="315">
        <v>3</v>
      </c>
      <c r="S625" s="316">
        <v>0.1</v>
      </c>
      <c r="T625" s="315"/>
      <c r="U625" s="316"/>
      <c r="V625" s="452"/>
      <c r="W625" s="452"/>
      <c r="X625" s="452"/>
      <c r="Y625" s="452"/>
      <c r="Z625" s="452"/>
      <c r="AA625" s="452"/>
      <c r="AB625" s="452"/>
      <c r="AC625" s="452"/>
      <c r="AD625" s="452"/>
    </row>
    <row r="626" spans="1:30" s="2" customFormat="1" ht="20.100000000000001" customHeight="1">
      <c r="A626" s="311"/>
      <c r="B626" s="311"/>
      <c r="C626" s="452"/>
      <c r="D626" s="311" t="s">
        <v>8489</v>
      </c>
      <c r="E626" s="452"/>
      <c r="F626" s="531"/>
      <c r="G626" s="314"/>
      <c r="H626" s="356"/>
      <c r="I626" s="314"/>
      <c r="J626" s="356"/>
      <c r="K626" s="314"/>
      <c r="L626" s="356"/>
      <c r="M626" s="314"/>
      <c r="N626" s="356">
        <v>8</v>
      </c>
      <c r="O626" s="314">
        <v>0.3103180760279286</v>
      </c>
      <c r="P626" s="315">
        <v>8</v>
      </c>
      <c r="Q626" s="316">
        <v>0.3</v>
      </c>
      <c r="R626" s="315">
        <v>7</v>
      </c>
      <c r="S626" s="316">
        <v>0.3</v>
      </c>
      <c r="T626" s="315"/>
      <c r="U626" s="316"/>
      <c r="V626" s="452"/>
      <c r="W626" s="452"/>
      <c r="X626" s="452"/>
      <c r="Y626" s="452"/>
      <c r="Z626" s="452"/>
      <c r="AA626" s="452"/>
      <c r="AB626" s="452"/>
      <c r="AC626" s="452"/>
      <c r="AD626" s="452"/>
    </row>
    <row r="627" spans="1:30" s="2" customFormat="1" ht="20.100000000000001" customHeight="1">
      <c r="A627" s="311"/>
      <c r="B627" s="311"/>
      <c r="C627" s="452"/>
      <c r="D627" s="311" t="s">
        <v>8490</v>
      </c>
      <c r="E627" s="452"/>
      <c r="F627" s="531"/>
      <c r="G627" s="314"/>
      <c r="H627" s="356"/>
      <c r="I627" s="314"/>
      <c r="J627" s="356"/>
      <c r="K627" s="314"/>
      <c r="L627" s="356"/>
      <c r="M627" s="314"/>
      <c r="N627" s="356">
        <v>8</v>
      </c>
      <c r="O627" s="314">
        <v>0.3103180760279286</v>
      </c>
      <c r="P627" s="315">
        <v>7</v>
      </c>
      <c r="Q627" s="316">
        <v>0.3</v>
      </c>
      <c r="R627" s="315">
        <v>8</v>
      </c>
      <c r="S627" s="316">
        <v>0.3</v>
      </c>
      <c r="T627" s="315"/>
      <c r="U627" s="316"/>
      <c r="V627" s="452"/>
      <c r="W627" s="452"/>
      <c r="X627" s="452"/>
      <c r="Y627" s="452"/>
      <c r="Z627" s="452"/>
      <c r="AA627" s="452"/>
      <c r="AB627" s="452"/>
      <c r="AC627" s="452"/>
      <c r="AD627" s="452"/>
    </row>
    <row r="628" spans="1:30" s="2" customFormat="1" ht="20.100000000000001" customHeight="1">
      <c r="A628" s="311"/>
      <c r="B628" s="311"/>
      <c r="C628" s="452"/>
      <c r="D628" s="311" t="s">
        <v>8491</v>
      </c>
      <c r="E628" s="452"/>
      <c r="F628" s="531"/>
      <c r="G628" s="314"/>
      <c r="H628" s="356"/>
      <c r="I628" s="314"/>
      <c r="J628" s="356"/>
      <c r="K628" s="314"/>
      <c r="L628" s="356"/>
      <c r="M628" s="314"/>
      <c r="N628" s="356">
        <v>6</v>
      </c>
      <c r="O628" s="314">
        <v>0.23273855702094648</v>
      </c>
      <c r="P628" s="315">
        <v>7</v>
      </c>
      <c r="Q628" s="316">
        <v>0.3</v>
      </c>
      <c r="R628" s="315">
        <v>8</v>
      </c>
      <c r="S628" s="316">
        <v>0.3</v>
      </c>
      <c r="T628" s="315"/>
      <c r="U628" s="316"/>
      <c r="V628" s="452"/>
      <c r="W628" s="452"/>
      <c r="X628" s="452"/>
      <c r="Y628" s="452"/>
      <c r="Z628" s="452"/>
      <c r="AA628" s="452"/>
      <c r="AB628" s="452"/>
      <c r="AC628" s="452"/>
      <c r="AD628" s="452"/>
    </row>
    <row r="629" spans="1:30" s="2" customFormat="1" ht="20.100000000000001" customHeight="1">
      <c r="A629" s="311"/>
      <c r="B629" s="311"/>
      <c r="C629" s="452"/>
      <c r="D629" s="311" t="s">
        <v>8492</v>
      </c>
      <c r="E629" s="452"/>
      <c r="F629" s="531"/>
      <c r="G629" s="314"/>
      <c r="H629" s="356"/>
      <c r="I629" s="314"/>
      <c r="J629" s="356"/>
      <c r="K629" s="314"/>
      <c r="L629" s="356"/>
      <c r="M629" s="314"/>
      <c r="N629" s="356">
        <v>10</v>
      </c>
      <c r="O629" s="314">
        <v>0.38789759503491078</v>
      </c>
      <c r="P629" s="315">
        <v>10</v>
      </c>
      <c r="Q629" s="316">
        <v>0.4</v>
      </c>
      <c r="R629" s="315">
        <v>10</v>
      </c>
      <c r="S629" s="316">
        <v>0.4</v>
      </c>
      <c r="T629" s="315"/>
      <c r="U629" s="316"/>
      <c r="V629" s="452"/>
      <c r="W629" s="452"/>
      <c r="X629" s="452"/>
      <c r="Y629" s="452"/>
      <c r="Z629" s="452"/>
      <c r="AA629" s="452"/>
      <c r="AB629" s="452"/>
      <c r="AC629" s="452"/>
      <c r="AD629" s="452"/>
    </row>
    <row r="630" spans="1:30" s="2" customFormat="1" ht="20.100000000000001" customHeight="1">
      <c r="A630" s="311"/>
      <c r="B630" s="311"/>
      <c r="C630" s="452"/>
      <c r="D630" s="311" t="s">
        <v>8493</v>
      </c>
      <c r="E630" s="452"/>
      <c r="F630" s="531"/>
      <c r="G630" s="314"/>
      <c r="H630" s="356"/>
      <c r="I630" s="314"/>
      <c r="J630" s="356"/>
      <c r="K630" s="314"/>
      <c r="L630" s="356"/>
      <c r="M630" s="314"/>
      <c r="N630" s="356">
        <v>1</v>
      </c>
      <c r="O630" s="314"/>
      <c r="P630" s="315">
        <v>1</v>
      </c>
      <c r="Q630" s="316"/>
      <c r="R630" s="315">
        <v>1</v>
      </c>
      <c r="S630" s="316"/>
      <c r="T630" s="315"/>
      <c r="U630" s="316"/>
      <c r="V630" s="452"/>
      <c r="W630" s="452"/>
      <c r="X630" s="452"/>
      <c r="Y630" s="452"/>
      <c r="Z630" s="452"/>
      <c r="AA630" s="452"/>
      <c r="AB630" s="452"/>
      <c r="AC630" s="452"/>
      <c r="AD630" s="452"/>
    </row>
    <row r="631" spans="1:30" s="2" customFormat="1" ht="20.100000000000001" customHeight="1">
      <c r="A631" s="311"/>
      <c r="B631" s="311"/>
      <c r="C631" s="452"/>
      <c r="D631" s="311" t="s">
        <v>8494</v>
      </c>
      <c r="E631" s="452"/>
      <c r="F631" s="531"/>
      <c r="G631" s="314"/>
      <c r="H631" s="356"/>
      <c r="I631" s="314"/>
      <c r="J631" s="356"/>
      <c r="K631" s="314"/>
      <c r="L631" s="356"/>
      <c r="M631" s="314"/>
      <c r="N631" s="356">
        <v>34</v>
      </c>
      <c r="O631" s="314">
        <v>1.3188518231186968</v>
      </c>
      <c r="P631" s="315">
        <v>36</v>
      </c>
      <c r="Q631" s="316">
        <v>1.3</v>
      </c>
      <c r="R631" s="315">
        <v>39</v>
      </c>
      <c r="S631" s="316">
        <v>1.4</v>
      </c>
      <c r="T631" s="315"/>
      <c r="U631" s="316"/>
      <c r="V631" s="452"/>
      <c r="W631" s="452"/>
      <c r="X631" s="452"/>
      <c r="Y631" s="452"/>
      <c r="Z631" s="452"/>
      <c r="AA631" s="452"/>
      <c r="AB631" s="452"/>
      <c r="AC631" s="452"/>
      <c r="AD631" s="452"/>
    </row>
    <row r="632" spans="1:30" s="2" customFormat="1" ht="20.100000000000001" customHeight="1">
      <c r="A632" s="311"/>
      <c r="B632" s="311"/>
      <c r="C632" s="452"/>
      <c r="D632" s="311" t="s">
        <v>1959</v>
      </c>
      <c r="E632" s="452"/>
      <c r="F632" s="531"/>
      <c r="G632" s="314"/>
      <c r="H632" s="356"/>
      <c r="I632" s="314"/>
      <c r="J632" s="356"/>
      <c r="K632" s="314"/>
      <c r="L632" s="356"/>
      <c r="M632" s="314"/>
      <c r="N632" s="356"/>
      <c r="O632" s="314"/>
      <c r="P632" s="315">
        <v>1</v>
      </c>
      <c r="Q632" s="316"/>
      <c r="R632" s="315">
        <v>1</v>
      </c>
      <c r="S632" s="316"/>
      <c r="T632" s="315"/>
      <c r="U632" s="316"/>
      <c r="V632" s="452"/>
      <c r="W632" s="452"/>
      <c r="X632" s="452"/>
      <c r="Y632" s="452"/>
      <c r="Z632" s="452"/>
      <c r="AA632" s="452"/>
      <c r="AB632" s="452"/>
      <c r="AC632" s="452"/>
      <c r="AD632" s="452"/>
    </row>
    <row r="633" spans="1:30" s="2" customFormat="1" ht="20.100000000000001" customHeight="1">
      <c r="A633" s="311"/>
      <c r="B633" s="311"/>
      <c r="C633" s="452"/>
      <c r="D633" s="311" t="s">
        <v>1960</v>
      </c>
      <c r="E633" s="452"/>
      <c r="F633" s="531"/>
      <c r="G633" s="314"/>
      <c r="H633" s="356"/>
      <c r="I633" s="314"/>
      <c r="J633" s="356"/>
      <c r="K633" s="314"/>
      <c r="L633" s="356"/>
      <c r="M633" s="314"/>
      <c r="N633" s="356">
        <v>7</v>
      </c>
      <c r="O633" s="314">
        <v>0.27152831652443754</v>
      </c>
      <c r="P633" s="315">
        <v>7</v>
      </c>
      <c r="Q633" s="316">
        <v>0.3</v>
      </c>
      <c r="R633" s="315">
        <v>11</v>
      </c>
      <c r="S633" s="316">
        <v>0.4</v>
      </c>
      <c r="T633" s="315"/>
      <c r="U633" s="316"/>
      <c r="V633" s="452"/>
      <c r="W633" s="452"/>
      <c r="X633" s="452"/>
      <c r="Y633" s="452"/>
      <c r="Z633" s="452"/>
      <c r="AA633" s="452"/>
      <c r="AB633" s="452"/>
      <c r="AC633" s="452"/>
      <c r="AD633" s="452"/>
    </row>
    <row r="634" spans="1:30" s="2" customFormat="1" ht="20.100000000000001" customHeight="1">
      <c r="A634" s="374" t="s">
        <v>3069</v>
      </c>
      <c r="B634" s="374" t="s">
        <v>1812</v>
      </c>
      <c r="C634" s="358" t="s">
        <v>3067</v>
      </c>
      <c r="D634" s="374"/>
      <c r="E634" s="358"/>
      <c r="F634" s="443"/>
      <c r="G634" s="444"/>
      <c r="H634" s="443"/>
      <c r="I634" s="444"/>
      <c r="J634" s="443"/>
      <c r="K634" s="444"/>
      <c r="L634" s="443"/>
      <c r="M634" s="444"/>
      <c r="N634" s="443">
        <v>2578</v>
      </c>
      <c r="O634" s="444">
        <v>100</v>
      </c>
      <c r="P634" s="471">
        <v>2667</v>
      </c>
      <c r="Q634" s="465">
        <v>100</v>
      </c>
      <c r="R634" s="471">
        <v>2752</v>
      </c>
      <c r="S634" s="465">
        <v>100</v>
      </c>
      <c r="T634" s="471"/>
      <c r="U634" s="465"/>
      <c r="V634" s="358"/>
      <c r="W634" s="358"/>
      <c r="X634" s="358"/>
      <c r="Y634" s="358"/>
      <c r="Z634" s="358" t="s">
        <v>8114</v>
      </c>
      <c r="AA634" s="358" t="s">
        <v>8114</v>
      </c>
      <c r="AB634" s="358" t="s">
        <v>8114</v>
      </c>
      <c r="AC634" s="358"/>
      <c r="AD634" s="358"/>
    </row>
    <row r="635" spans="1:30" s="2" customFormat="1" ht="20.100000000000001" customHeight="1">
      <c r="A635" s="374" t="s">
        <v>3070</v>
      </c>
      <c r="B635" s="374" t="s">
        <v>1813</v>
      </c>
      <c r="C635" s="358" t="s">
        <v>3067</v>
      </c>
      <c r="D635" s="374" t="s">
        <v>1983</v>
      </c>
      <c r="E635" s="358" t="s">
        <v>9038</v>
      </c>
      <c r="F635" s="443"/>
      <c r="G635" s="444"/>
      <c r="H635" s="443"/>
      <c r="I635" s="444"/>
      <c r="J635" s="443"/>
      <c r="K635" s="444"/>
      <c r="L635" s="443"/>
      <c r="M635" s="444"/>
      <c r="N635" s="443">
        <v>21</v>
      </c>
      <c r="O635" s="444">
        <v>0.81458494957331262</v>
      </c>
      <c r="P635" s="471">
        <v>23</v>
      </c>
      <c r="Q635" s="465">
        <v>0.86498683715682589</v>
      </c>
      <c r="R635" s="471">
        <v>22</v>
      </c>
      <c r="S635" s="465">
        <v>0.80174927113702621</v>
      </c>
      <c r="T635" s="471"/>
      <c r="U635" s="465"/>
      <c r="V635" s="358"/>
      <c r="W635" s="358"/>
      <c r="X635" s="358"/>
      <c r="Y635" s="358"/>
      <c r="Z635" s="358" t="s">
        <v>8114</v>
      </c>
      <c r="AA635" s="358" t="s">
        <v>8114</v>
      </c>
      <c r="AB635" s="358" t="s">
        <v>8114</v>
      </c>
      <c r="AC635" s="358"/>
      <c r="AD635" s="358"/>
    </row>
    <row r="636" spans="1:30" s="2" customFormat="1" ht="20.100000000000001" customHeight="1">
      <c r="A636" s="311"/>
      <c r="B636" s="311"/>
      <c r="C636" s="452"/>
      <c r="D636" s="311" t="s">
        <v>1984</v>
      </c>
      <c r="E636" s="452"/>
      <c r="F636" s="531"/>
      <c r="G636" s="314"/>
      <c r="H636" s="356"/>
      <c r="I636" s="314"/>
      <c r="J636" s="356"/>
      <c r="K636" s="314"/>
      <c r="L636" s="356"/>
      <c r="M636" s="314"/>
      <c r="N636" s="356">
        <v>8</v>
      </c>
      <c r="O636" s="314">
        <v>0.3103180760279286</v>
      </c>
      <c r="P636" s="315">
        <v>8</v>
      </c>
      <c r="Q636" s="316">
        <v>0.30086498683715684</v>
      </c>
      <c r="R636" s="315">
        <v>9</v>
      </c>
      <c r="S636" s="316">
        <v>0.32798833819241985</v>
      </c>
      <c r="T636" s="315"/>
      <c r="U636" s="316"/>
      <c r="V636" s="452"/>
      <c r="W636" s="452"/>
      <c r="X636" s="452"/>
      <c r="Y636" s="452"/>
      <c r="Z636" s="452"/>
      <c r="AA636" s="452"/>
      <c r="AB636" s="452"/>
      <c r="AC636" s="452"/>
      <c r="AD636" s="452"/>
    </row>
    <row r="637" spans="1:30" s="2" customFormat="1" ht="20.100000000000001" customHeight="1">
      <c r="A637" s="311"/>
      <c r="B637" s="311"/>
      <c r="C637" s="452"/>
      <c r="D637" s="311" t="s">
        <v>1985</v>
      </c>
      <c r="E637" s="452"/>
      <c r="F637" s="531"/>
      <c r="G637" s="314"/>
      <c r="H637" s="356"/>
      <c r="I637" s="314"/>
      <c r="J637" s="356"/>
      <c r="K637" s="314"/>
      <c r="L637" s="356"/>
      <c r="M637" s="314"/>
      <c r="N637" s="356">
        <v>13</v>
      </c>
      <c r="O637" s="314">
        <v>0.50426687354538402</v>
      </c>
      <c r="P637" s="315">
        <v>14</v>
      </c>
      <c r="Q637" s="316">
        <v>0.52651372696502441</v>
      </c>
      <c r="R637" s="315">
        <v>15</v>
      </c>
      <c r="S637" s="316">
        <v>0.54664723032069973</v>
      </c>
      <c r="T637" s="315"/>
      <c r="U637" s="316"/>
      <c r="V637" s="452"/>
      <c r="W637" s="452"/>
      <c r="X637" s="452"/>
      <c r="Y637" s="452"/>
      <c r="Z637" s="452"/>
      <c r="AA637" s="452"/>
      <c r="AB637" s="452"/>
      <c r="AC637" s="452"/>
      <c r="AD637" s="452"/>
    </row>
    <row r="638" spans="1:30" s="2" customFormat="1" ht="20.100000000000001" customHeight="1">
      <c r="A638" s="311"/>
      <c r="B638" s="311"/>
      <c r="C638" s="452"/>
      <c r="D638" s="311" t="s">
        <v>1986</v>
      </c>
      <c r="E638" s="452"/>
      <c r="F638" s="531"/>
      <c r="G638" s="314"/>
      <c r="H638" s="356"/>
      <c r="I638" s="314"/>
      <c r="J638" s="356"/>
      <c r="K638" s="314"/>
      <c r="L638" s="356"/>
      <c r="M638" s="314"/>
      <c r="N638" s="356">
        <v>75</v>
      </c>
      <c r="O638" s="314">
        <v>2.9092319627618308</v>
      </c>
      <c r="P638" s="315">
        <v>76</v>
      </c>
      <c r="Q638" s="316">
        <v>2.8</v>
      </c>
      <c r="R638" s="315">
        <v>86</v>
      </c>
      <c r="S638" s="316">
        <v>3.1341107871720117</v>
      </c>
      <c r="T638" s="315"/>
      <c r="U638" s="316"/>
      <c r="V638" s="452"/>
      <c r="W638" s="452"/>
      <c r="X638" s="452"/>
      <c r="Y638" s="452"/>
      <c r="Z638" s="452"/>
      <c r="AA638" s="452"/>
      <c r="AB638" s="452"/>
      <c r="AC638" s="452"/>
      <c r="AD638" s="452"/>
    </row>
    <row r="639" spans="1:30" s="2" customFormat="1" ht="20.100000000000001" customHeight="1">
      <c r="A639" s="311"/>
      <c r="B639" s="311"/>
      <c r="C639" s="452"/>
      <c r="D639" s="311" t="s">
        <v>1987</v>
      </c>
      <c r="E639" s="452"/>
      <c r="F639" s="531"/>
      <c r="G639" s="314"/>
      <c r="H639" s="356"/>
      <c r="I639" s="314"/>
      <c r="J639" s="356"/>
      <c r="K639" s="314"/>
      <c r="L639" s="356"/>
      <c r="M639" s="314"/>
      <c r="N639" s="356">
        <v>327</v>
      </c>
      <c r="O639" s="314">
        <v>12.684251357641582</v>
      </c>
      <c r="P639" s="315">
        <v>335</v>
      </c>
      <c r="Q639" s="316">
        <v>12.598721323805941</v>
      </c>
      <c r="R639" s="315">
        <v>347</v>
      </c>
      <c r="S639" s="316">
        <v>12.645772594752186</v>
      </c>
      <c r="T639" s="315"/>
      <c r="U639" s="316"/>
      <c r="V639" s="452"/>
      <c r="W639" s="452"/>
      <c r="X639" s="452"/>
      <c r="Y639" s="452"/>
      <c r="Z639" s="452"/>
      <c r="AA639" s="452"/>
      <c r="AB639" s="452"/>
      <c r="AC639" s="452"/>
      <c r="AD639" s="452"/>
    </row>
    <row r="640" spans="1:30" s="2" customFormat="1" ht="20.100000000000001" customHeight="1">
      <c r="A640" s="311"/>
      <c r="B640" s="311"/>
      <c r="C640" s="452"/>
      <c r="D640" s="311" t="s">
        <v>1988</v>
      </c>
      <c r="E640" s="452"/>
      <c r="F640" s="531"/>
      <c r="G640" s="314"/>
      <c r="H640" s="356"/>
      <c r="I640" s="314"/>
      <c r="J640" s="356"/>
      <c r="K640" s="314"/>
      <c r="L640" s="356"/>
      <c r="M640" s="314"/>
      <c r="N640" s="356">
        <v>1430</v>
      </c>
      <c r="O640" s="314">
        <v>55.469356089992239</v>
      </c>
      <c r="P640" s="315">
        <v>1470</v>
      </c>
      <c r="Q640" s="316">
        <v>55.1</v>
      </c>
      <c r="R640" s="315">
        <v>1505</v>
      </c>
      <c r="S640" s="316">
        <v>54.7</v>
      </c>
      <c r="T640" s="315"/>
      <c r="U640" s="316"/>
      <c r="V640" s="452"/>
      <c r="W640" s="452"/>
      <c r="X640" s="452"/>
      <c r="Y640" s="452"/>
      <c r="Z640" s="452"/>
      <c r="AA640" s="452"/>
      <c r="AB640" s="452"/>
      <c r="AC640" s="452"/>
      <c r="AD640" s="452"/>
    </row>
    <row r="641" spans="1:30" s="2" customFormat="1" ht="20.100000000000001" customHeight="1">
      <c r="A641" s="311"/>
      <c r="B641" s="311"/>
      <c r="C641" s="452"/>
      <c r="D641" s="311" t="s">
        <v>1989</v>
      </c>
      <c r="E641" s="452"/>
      <c r="F641" s="531"/>
      <c r="G641" s="314"/>
      <c r="H641" s="356"/>
      <c r="I641" s="314"/>
      <c r="J641" s="356"/>
      <c r="K641" s="314"/>
      <c r="L641" s="356"/>
      <c r="M641" s="314"/>
      <c r="N641" s="356">
        <v>47</v>
      </c>
      <c r="O641" s="314">
        <v>1.8231186966640807</v>
      </c>
      <c r="P641" s="315">
        <v>51</v>
      </c>
      <c r="Q641" s="316">
        <v>1.9180142910868747</v>
      </c>
      <c r="R641" s="315">
        <v>51</v>
      </c>
      <c r="S641" s="316">
        <v>1.8586005830903789</v>
      </c>
      <c r="T641" s="315"/>
      <c r="U641" s="316"/>
      <c r="V641" s="452"/>
      <c r="W641" s="452"/>
      <c r="X641" s="452"/>
      <c r="Y641" s="452"/>
      <c r="Z641" s="452"/>
      <c r="AA641" s="452"/>
      <c r="AB641" s="452"/>
      <c r="AC641" s="452"/>
      <c r="AD641" s="452"/>
    </row>
    <row r="642" spans="1:30" s="2" customFormat="1" ht="20.100000000000001" customHeight="1">
      <c r="A642" s="311"/>
      <c r="B642" s="311"/>
      <c r="C642" s="452"/>
      <c r="D642" s="311" t="s">
        <v>1990</v>
      </c>
      <c r="E642" s="452"/>
      <c r="F642" s="531"/>
      <c r="G642" s="314"/>
      <c r="H642" s="356"/>
      <c r="I642" s="314"/>
      <c r="J642" s="356"/>
      <c r="K642" s="314"/>
      <c r="L642" s="356"/>
      <c r="M642" s="314"/>
      <c r="N642" s="356">
        <v>9</v>
      </c>
      <c r="O642" s="314">
        <v>0.34910783553141972</v>
      </c>
      <c r="P642" s="315">
        <v>9</v>
      </c>
      <c r="Q642" s="316">
        <v>0.33847311019180143</v>
      </c>
      <c r="R642" s="315">
        <v>9</v>
      </c>
      <c r="S642" s="316">
        <v>0.32798833819241985</v>
      </c>
      <c r="T642" s="315"/>
      <c r="U642" s="316"/>
      <c r="V642" s="452"/>
      <c r="W642" s="452"/>
      <c r="X642" s="452"/>
      <c r="Y642" s="452"/>
      <c r="Z642" s="452"/>
      <c r="AA642" s="452"/>
      <c r="AB642" s="452"/>
      <c r="AC642" s="452"/>
      <c r="AD642" s="452"/>
    </row>
    <row r="643" spans="1:30" s="2" customFormat="1" ht="20.100000000000001" customHeight="1">
      <c r="A643" s="311"/>
      <c r="B643" s="311"/>
      <c r="C643" s="452"/>
      <c r="D643" s="311" t="s">
        <v>1991</v>
      </c>
      <c r="E643" s="452"/>
      <c r="F643" s="531"/>
      <c r="G643" s="314"/>
      <c r="H643" s="356"/>
      <c r="I643" s="314"/>
      <c r="J643" s="356"/>
      <c r="K643" s="314"/>
      <c r="L643" s="356"/>
      <c r="M643" s="314"/>
      <c r="N643" s="356">
        <v>641</v>
      </c>
      <c r="O643" s="314">
        <v>24.864235841737781</v>
      </c>
      <c r="P643" s="315">
        <v>673</v>
      </c>
      <c r="Q643" s="316">
        <v>25.2</v>
      </c>
      <c r="R643" s="315">
        <v>700</v>
      </c>
      <c r="S643" s="316">
        <v>25.4</v>
      </c>
      <c r="T643" s="315"/>
      <c r="U643" s="316"/>
      <c r="V643" s="452"/>
      <c r="W643" s="452"/>
      <c r="X643" s="452"/>
      <c r="Y643" s="452"/>
      <c r="Z643" s="452"/>
      <c r="AA643" s="452"/>
      <c r="AB643" s="452"/>
      <c r="AC643" s="452"/>
      <c r="AD643" s="452"/>
    </row>
    <row r="644" spans="1:30" s="2" customFormat="1" ht="20.100000000000001" customHeight="1">
      <c r="A644" s="311"/>
      <c r="B644" s="311"/>
      <c r="C644" s="452"/>
      <c r="D644" s="311" t="s">
        <v>8499</v>
      </c>
      <c r="E644" s="452"/>
      <c r="F644" s="531"/>
      <c r="G644" s="314"/>
      <c r="H644" s="356"/>
      <c r="I644" s="314"/>
      <c r="J644" s="356"/>
      <c r="K644" s="314"/>
      <c r="L644" s="356"/>
      <c r="M644" s="314"/>
      <c r="N644" s="356"/>
      <c r="O644" s="314"/>
      <c r="P644" s="315"/>
      <c r="Q644" s="316"/>
      <c r="R644" s="315"/>
      <c r="S644" s="316"/>
      <c r="T644" s="315"/>
      <c r="U644" s="316"/>
      <c r="V644" s="452"/>
      <c r="W644" s="452"/>
      <c r="X644" s="452"/>
      <c r="Y644" s="452"/>
      <c r="Z644" s="452"/>
      <c r="AA644" s="452"/>
      <c r="AB644" s="452"/>
      <c r="AC644" s="452"/>
      <c r="AD644" s="452"/>
    </row>
    <row r="645" spans="1:30" s="2" customFormat="1" ht="20.100000000000001" customHeight="1">
      <c r="A645" s="311"/>
      <c r="B645" s="311"/>
      <c r="C645" s="452"/>
      <c r="D645" s="311" t="s">
        <v>8385</v>
      </c>
      <c r="E645" s="452"/>
      <c r="F645" s="531"/>
      <c r="G645" s="314"/>
      <c r="H645" s="356"/>
      <c r="I645" s="314"/>
      <c r="J645" s="356"/>
      <c r="K645" s="314"/>
      <c r="L645" s="356"/>
      <c r="M645" s="314"/>
      <c r="N645" s="356"/>
      <c r="O645" s="314"/>
      <c r="P645" s="315">
        <v>1</v>
      </c>
      <c r="Q645" s="316"/>
      <c r="R645" s="315">
        <v>1</v>
      </c>
      <c r="S645" s="316"/>
      <c r="T645" s="315"/>
      <c r="U645" s="316"/>
      <c r="V645" s="452"/>
      <c r="W645" s="452"/>
      <c r="X645" s="452"/>
      <c r="Y645" s="452"/>
      <c r="Z645" s="452"/>
      <c r="AA645" s="452"/>
      <c r="AB645" s="452"/>
      <c r="AC645" s="452"/>
      <c r="AD645" s="452"/>
    </row>
    <row r="646" spans="1:30" s="2" customFormat="1" ht="20.100000000000001" customHeight="1">
      <c r="A646" s="311"/>
      <c r="B646" s="311"/>
      <c r="C646" s="452"/>
      <c r="D646" s="311" t="s">
        <v>1960</v>
      </c>
      <c r="E646" s="452"/>
      <c r="F646" s="531"/>
      <c r="G646" s="314"/>
      <c r="H646" s="356"/>
      <c r="I646" s="314"/>
      <c r="J646" s="356"/>
      <c r="K646" s="314"/>
      <c r="L646" s="356"/>
      <c r="M646" s="314"/>
      <c r="N646" s="356">
        <v>7</v>
      </c>
      <c r="O646" s="314">
        <v>0.27152831652443754</v>
      </c>
      <c r="P646" s="315">
        <v>7</v>
      </c>
      <c r="Q646" s="316">
        <v>0.3</v>
      </c>
      <c r="R646" s="315">
        <v>7</v>
      </c>
      <c r="S646" s="316">
        <v>0.3</v>
      </c>
      <c r="T646" s="315"/>
      <c r="U646" s="316"/>
      <c r="V646" s="452"/>
      <c r="W646" s="452"/>
      <c r="X646" s="452"/>
      <c r="Y646" s="452"/>
      <c r="Z646" s="452"/>
      <c r="AA646" s="452"/>
      <c r="AB646" s="452"/>
      <c r="AC646" s="452"/>
      <c r="AD646" s="452"/>
    </row>
    <row r="647" spans="1:30" s="2" customFormat="1" ht="20.100000000000001" customHeight="1">
      <c r="A647" s="374" t="s">
        <v>3071</v>
      </c>
      <c r="B647" s="374" t="s">
        <v>1814</v>
      </c>
      <c r="C647" s="358" t="s">
        <v>9130</v>
      </c>
      <c r="D647" s="374" t="s">
        <v>9242</v>
      </c>
      <c r="E647" s="358" t="s">
        <v>9036</v>
      </c>
      <c r="F647" s="443">
        <v>1969</v>
      </c>
      <c r="G647" s="444">
        <v>49.4</v>
      </c>
      <c r="H647" s="443">
        <v>1949</v>
      </c>
      <c r="I647" s="444">
        <f>H647/4082*100</f>
        <v>47.746202841744243</v>
      </c>
      <c r="J647" s="443">
        <v>2017</v>
      </c>
      <c r="K647" s="444">
        <v>48.473924537370827</v>
      </c>
      <c r="L647" s="443">
        <v>2028</v>
      </c>
      <c r="M647" s="444">
        <v>47.195717942750754</v>
      </c>
      <c r="N647" s="443">
        <v>1750</v>
      </c>
      <c r="O647" s="444">
        <v>39.799863543324996</v>
      </c>
      <c r="P647" s="471">
        <v>1943</v>
      </c>
      <c r="Q647" s="465">
        <v>42.553657468243536</v>
      </c>
      <c r="R647" s="471"/>
      <c r="S647" s="465"/>
      <c r="T647" s="471"/>
      <c r="U647" s="465"/>
      <c r="V647" s="358" t="s">
        <v>8114</v>
      </c>
      <c r="W647" s="358" t="s">
        <v>8114</v>
      </c>
      <c r="X647" s="358" t="s">
        <v>8114</v>
      </c>
      <c r="Y647" s="358" t="s">
        <v>8114</v>
      </c>
      <c r="Z647" s="358" t="s">
        <v>8114</v>
      </c>
      <c r="AA647" s="358" t="s">
        <v>8114</v>
      </c>
      <c r="AB647" s="358"/>
      <c r="AC647" s="358"/>
      <c r="AD647" s="358"/>
    </row>
    <row r="648" spans="1:30" s="2" customFormat="1" ht="20.100000000000001" customHeight="1">
      <c r="A648" s="311"/>
      <c r="B648" s="311"/>
      <c r="C648" s="452"/>
      <c r="D648" s="311" t="s">
        <v>9243</v>
      </c>
      <c r="E648" s="452"/>
      <c r="F648" s="531">
        <v>1432</v>
      </c>
      <c r="G648" s="314">
        <v>36</v>
      </c>
      <c r="H648" s="356">
        <v>1571</v>
      </c>
      <c r="I648" s="314">
        <f>H648/4082*100</f>
        <v>38.486036256736895</v>
      </c>
      <c r="J648" s="356">
        <v>1544</v>
      </c>
      <c r="K648" s="314">
        <v>37.106464792117279</v>
      </c>
      <c r="L648" s="356">
        <v>1720</v>
      </c>
      <c r="M648" s="314">
        <v>40.027926460321154</v>
      </c>
      <c r="N648" s="356">
        <v>1864</v>
      </c>
      <c r="O648" s="314">
        <v>42.392540368433025</v>
      </c>
      <c r="P648" s="315">
        <v>1898</v>
      </c>
      <c r="Q648" s="316">
        <v>41.568112133158124</v>
      </c>
      <c r="R648" s="315"/>
      <c r="S648" s="316"/>
      <c r="T648" s="315"/>
      <c r="U648" s="316"/>
      <c r="V648" s="452"/>
      <c r="W648" s="452"/>
      <c r="X648" s="452"/>
      <c r="Y648" s="452"/>
      <c r="Z648" s="452"/>
      <c r="AA648" s="452"/>
      <c r="AB648" s="452"/>
      <c r="AC648" s="452"/>
      <c r="AD648" s="452"/>
    </row>
    <row r="649" spans="1:30" s="2" customFormat="1" ht="20.100000000000001" customHeight="1">
      <c r="A649" s="311"/>
      <c r="B649" s="311"/>
      <c r="C649" s="452"/>
      <c r="D649" s="311" t="s">
        <v>9244</v>
      </c>
      <c r="E649" s="452"/>
      <c r="F649" s="531">
        <v>386</v>
      </c>
      <c r="G649" s="314">
        <v>9.6999999999999993</v>
      </c>
      <c r="H649" s="356">
        <v>338</v>
      </c>
      <c r="I649" s="314">
        <f>H649/4082*100</f>
        <v>8.2802547770700627</v>
      </c>
      <c r="J649" s="356">
        <v>379</v>
      </c>
      <c r="K649" s="314">
        <v>9.1083874068733479</v>
      </c>
      <c r="L649" s="356">
        <v>318</v>
      </c>
      <c r="M649" s="314">
        <v>7.4005119851058883</v>
      </c>
      <c r="N649" s="356">
        <v>505</v>
      </c>
      <c r="O649" s="314">
        <v>11.485103479645213</v>
      </c>
      <c r="P649" s="315">
        <v>428</v>
      </c>
      <c r="Q649" s="316">
        <v>9.3736311870346043</v>
      </c>
      <c r="R649" s="315"/>
      <c r="S649" s="316"/>
      <c r="T649" s="315"/>
      <c r="U649" s="316"/>
      <c r="V649" s="452"/>
      <c r="W649" s="452"/>
      <c r="X649" s="452"/>
      <c r="Y649" s="452"/>
      <c r="Z649" s="452"/>
      <c r="AA649" s="452"/>
      <c r="AB649" s="452"/>
      <c r="AC649" s="452"/>
      <c r="AD649" s="452"/>
    </row>
    <row r="650" spans="1:30" s="2" customFormat="1" ht="20.100000000000001" customHeight="1">
      <c r="A650" s="311"/>
      <c r="B650" s="311"/>
      <c r="C650" s="452"/>
      <c r="D650" s="311" t="s">
        <v>9245</v>
      </c>
      <c r="E650" s="452"/>
      <c r="F650" s="531">
        <v>194</v>
      </c>
      <c r="G650" s="314">
        <v>4.9000000000000004</v>
      </c>
      <c r="H650" s="356">
        <v>223</v>
      </c>
      <c r="I650" s="314">
        <f>H650/4082*100</f>
        <v>5.4630083292503677</v>
      </c>
      <c r="J650" s="356">
        <v>221</v>
      </c>
      <c r="K650" s="314">
        <v>5.3112232636385484</v>
      </c>
      <c r="L650" s="356">
        <v>231</v>
      </c>
      <c r="M650" s="314">
        <v>5.3758436118222015</v>
      </c>
      <c r="N650" s="356">
        <v>277</v>
      </c>
      <c r="O650" s="314">
        <v>6.2997498294291558</v>
      </c>
      <c r="P650" s="315">
        <v>297</v>
      </c>
      <c r="Q650" s="316">
        <v>6.5045992115637317</v>
      </c>
      <c r="R650" s="315"/>
      <c r="S650" s="316"/>
      <c r="T650" s="315"/>
      <c r="U650" s="316"/>
      <c r="V650" s="452"/>
      <c r="W650" s="452"/>
      <c r="X650" s="452"/>
      <c r="Y650" s="452"/>
      <c r="Z650" s="452"/>
      <c r="AA650" s="452"/>
      <c r="AB650" s="452"/>
      <c r="AC650" s="452"/>
      <c r="AD650" s="452"/>
    </row>
    <row r="651" spans="1:30" s="2" customFormat="1" ht="20.100000000000001" customHeight="1">
      <c r="A651" s="311"/>
      <c r="B651" s="311"/>
      <c r="C651" s="452"/>
      <c r="D651" s="311" t="s">
        <v>9135</v>
      </c>
      <c r="E651" s="452"/>
      <c r="F651" s="531"/>
      <c r="G651" s="314"/>
      <c r="H651" s="356"/>
      <c r="I651" s="314"/>
      <c r="J651" s="356"/>
      <c r="K651" s="314"/>
      <c r="L651" s="356"/>
      <c r="M651" s="314"/>
      <c r="N651" s="356"/>
      <c r="O651" s="314"/>
      <c r="P651" s="315"/>
      <c r="Q651" s="316"/>
      <c r="R651" s="315"/>
      <c r="S651" s="316"/>
      <c r="T651" s="315"/>
      <c r="U651" s="316"/>
      <c r="V651" s="452"/>
      <c r="W651" s="452"/>
      <c r="X651" s="452"/>
      <c r="Y651" s="452"/>
      <c r="Z651" s="452"/>
      <c r="AA651" s="452"/>
      <c r="AB651" s="452"/>
      <c r="AC651" s="452"/>
      <c r="AD651" s="452"/>
    </row>
    <row r="652" spans="1:30" s="2" customFormat="1" ht="20.100000000000001" customHeight="1">
      <c r="A652" s="311"/>
      <c r="B652" s="311"/>
      <c r="C652" s="452"/>
      <c r="D652" s="311" t="s">
        <v>9223</v>
      </c>
      <c r="E652" s="452"/>
      <c r="F652" s="531">
        <v>2</v>
      </c>
      <c r="G652" s="314">
        <v>0.1</v>
      </c>
      <c r="H652" s="356">
        <v>1</v>
      </c>
      <c r="I652" s="314">
        <f>H652/4082*100</f>
        <v>2.4497795198432142E-2</v>
      </c>
      <c r="J652" s="356"/>
      <c r="K652" s="314"/>
      <c r="L652" s="356"/>
      <c r="M652" s="314"/>
      <c r="N652" s="356">
        <v>1</v>
      </c>
      <c r="O652" s="314"/>
      <c r="P652" s="315"/>
      <c r="Q652" s="316"/>
      <c r="R652" s="315"/>
      <c r="S652" s="316"/>
      <c r="T652" s="315"/>
      <c r="U652" s="316"/>
      <c r="V652" s="452"/>
      <c r="W652" s="452"/>
      <c r="X652" s="452"/>
      <c r="Y652" s="452"/>
      <c r="Z652" s="452"/>
      <c r="AA652" s="452"/>
      <c r="AB652" s="452"/>
      <c r="AC652" s="452"/>
      <c r="AD652" s="452"/>
    </row>
    <row r="653" spans="1:30" s="2" customFormat="1" ht="20.100000000000001" customHeight="1">
      <c r="A653" s="374" t="s">
        <v>9246</v>
      </c>
      <c r="B653" s="374" t="s">
        <v>1815</v>
      </c>
      <c r="C653" s="358" t="s">
        <v>9130</v>
      </c>
      <c r="D653" s="374" t="s">
        <v>2089</v>
      </c>
      <c r="E653" s="358" t="s">
        <v>9038</v>
      </c>
      <c r="F653" s="443">
        <v>531</v>
      </c>
      <c r="G653" s="444">
        <v>13.3</v>
      </c>
      <c r="H653" s="443">
        <v>576</v>
      </c>
      <c r="I653" s="444">
        <v>14.110730034296914</v>
      </c>
      <c r="J653" s="443">
        <v>849</v>
      </c>
      <c r="K653" s="444">
        <v>20.403749098774334</v>
      </c>
      <c r="L653" s="443">
        <v>1090</v>
      </c>
      <c r="M653" s="444">
        <v>25.36653479171515</v>
      </c>
      <c r="N653" s="443">
        <v>1033</v>
      </c>
      <c r="O653" s="444">
        <v>23.493290880145555</v>
      </c>
      <c r="P653" s="471">
        <v>1227</v>
      </c>
      <c r="Q653" s="465">
        <v>26.907894736842106</v>
      </c>
      <c r="R653" s="471"/>
      <c r="S653" s="465"/>
      <c r="T653" s="471"/>
      <c r="U653" s="465"/>
      <c r="V653" s="358" t="s">
        <v>8114</v>
      </c>
      <c r="W653" s="358" t="s">
        <v>8114</v>
      </c>
      <c r="X653" s="358" t="s">
        <v>8114</v>
      </c>
      <c r="Y653" s="358" t="s">
        <v>8114</v>
      </c>
      <c r="Z653" s="358" t="s">
        <v>8114</v>
      </c>
      <c r="AA653" s="358" t="s">
        <v>8114</v>
      </c>
      <c r="AB653" s="358"/>
      <c r="AC653" s="358"/>
      <c r="AD653" s="358"/>
    </row>
    <row r="654" spans="1:30" s="2" customFormat="1" ht="20.100000000000001" customHeight="1">
      <c r="A654" s="311"/>
      <c r="B654" s="311"/>
      <c r="C654" s="452"/>
      <c r="D654" s="311" t="s">
        <v>2090</v>
      </c>
      <c r="E654" s="452"/>
      <c r="F654" s="531">
        <v>347</v>
      </c>
      <c r="G654" s="314">
        <v>8.6999999999999993</v>
      </c>
      <c r="H654" s="356">
        <v>410</v>
      </c>
      <c r="I654" s="314">
        <v>10.044096031357178</v>
      </c>
      <c r="J654" s="356">
        <v>521</v>
      </c>
      <c r="K654" s="314">
        <v>12.521028598894496</v>
      </c>
      <c r="L654" s="356">
        <v>780</v>
      </c>
      <c r="M654" s="314">
        <v>18.152199208750293</v>
      </c>
      <c r="N654" s="356">
        <v>972</v>
      </c>
      <c r="O654" s="314">
        <v>22.105981350921084</v>
      </c>
      <c r="P654" s="315">
        <v>974</v>
      </c>
      <c r="Q654" s="316">
        <v>21.3</v>
      </c>
      <c r="R654" s="315"/>
      <c r="S654" s="316"/>
      <c r="T654" s="315"/>
      <c r="U654" s="316"/>
      <c r="V654" s="452"/>
      <c r="W654" s="452"/>
      <c r="X654" s="452"/>
      <c r="Y654" s="452"/>
      <c r="Z654" s="452"/>
      <c r="AA654" s="452"/>
      <c r="AB654" s="452"/>
      <c r="AC654" s="452"/>
      <c r="AD654" s="452"/>
    </row>
    <row r="655" spans="1:30" s="2" customFormat="1" ht="20.100000000000001" customHeight="1">
      <c r="A655" s="311"/>
      <c r="B655" s="311"/>
      <c r="C655" s="452"/>
      <c r="D655" s="311" t="s">
        <v>2091</v>
      </c>
      <c r="E655" s="452"/>
      <c r="F655" s="531">
        <v>140</v>
      </c>
      <c r="G655" s="314">
        <v>3.5</v>
      </c>
      <c r="H655" s="356">
        <v>152</v>
      </c>
      <c r="I655" s="314">
        <v>3.7236648701616852</v>
      </c>
      <c r="J655" s="356">
        <v>213</v>
      </c>
      <c r="K655" s="314">
        <v>5.1189617880317231</v>
      </c>
      <c r="L655" s="356">
        <v>221</v>
      </c>
      <c r="M655" s="314">
        <v>5.1431231091459164</v>
      </c>
      <c r="N655" s="356">
        <v>290</v>
      </c>
      <c r="O655" s="314">
        <v>6.5954059586081417</v>
      </c>
      <c r="P655" s="315">
        <v>327</v>
      </c>
      <c r="Q655" s="316">
        <v>7.1710526315789478</v>
      </c>
      <c r="R655" s="315"/>
      <c r="S655" s="316"/>
      <c r="T655" s="315"/>
      <c r="U655" s="316"/>
      <c r="V655" s="452"/>
      <c r="W655" s="452"/>
      <c r="X655" s="452"/>
      <c r="Y655" s="452"/>
      <c r="Z655" s="452"/>
      <c r="AA655" s="452"/>
      <c r="AB655" s="452"/>
      <c r="AC655" s="452"/>
      <c r="AD655" s="452"/>
    </row>
    <row r="656" spans="1:30" s="2" customFormat="1" ht="20.100000000000001" customHeight="1">
      <c r="A656" s="311"/>
      <c r="B656" s="311"/>
      <c r="C656" s="452"/>
      <c r="D656" s="311" t="s">
        <v>2092</v>
      </c>
      <c r="E656" s="452"/>
      <c r="F656" s="531">
        <v>110</v>
      </c>
      <c r="G656" s="314">
        <v>2.8</v>
      </c>
      <c r="H656" s="356">
        <v>97</v>
      </c>
      <c r="I656" s="314">
        <v>2.3762861342479176</v>
      </c>
      <c r="J656" s="356">
        <v>135</v>
      </c>
      <c r="K656" s="314">
        <v>3.2444124008651767</v>
      </c>
      <c r="L656" s="356">
        <v>159</v>
      </c>
      <c r="M656" s="314">
        <v>3.7002559925529441</v>
      </c>
      <c r="N656" s="356">
        <v>209</v>
      </c>
      <c r="O656" s="314">
        <v>4.7532408460313844</v>
      </c>
      <c r="P656" s="315">
        <v>242</v>
      </c>
      <c r="Q656" s="316">
        <v>5.307017543859649</v>
      </c>
      <c r="R656" s="315"/>
      <c r="S656" s="316"/>
      <c r="T656" s="315"/>
      <c r="U656" s="316"/>
      <c r="V656" s="452"/>
      <c r="W656" s="452"/>
      <c r="X656" s="452"/>
      <c r="Y656" s="452"/>
      <c r="Z656" s="452"/>
      <c r="AA656" s="452"/>
      <c r="AB656" s="452"/>
      <c r="AC656" s="452"/>
      <c r="AD656" s="452"/>
    </row>
    <row r="657" spans="1:30" s="2" customFormat="1" ht="20.100000000000001" customHeight="1">
      <c r="A657" s="311"/>
      <c r="B657" s="311"/>
      <c r="C657" s="452"/>
      <c r="D657" s="311" t="s">
        <v>2093</v>
      </c>
      <c r="E657" s="452"/>
      <c r="F657" s="531">
        <v>2855</v>
      </c>
      <c r="G657" s="314">
        <v>71.7</v>
      </c>
      <c r="H657" s="356">
        <v>2847</v>
      </c>
      <c r="I657" s="314">
        <v>69.745222929936304</v>
      </c>
      <c r="J657" s="356">
        <v>2443</v>
      </c>
      <c r="K657" s="314">
        <v>58.711848113434272</v>
      </c>
      <c r="L657" s="356">
        <v>2046</v>
      </c>
      <c r="M657" s="314">
        <v>47.61461484756807</v>
      </c>
      <c r="N657" s="356">
        <v>1888</v>
      </c>
      <c r="O657" s="314">
        <v>42.938367068455761</v>
      </c>
      <c r="P657" s="315">
        <v>1790</v>
      </c>
      <c r="Q657" s="316">
        <v>39.200000000000003</v>
      </c>
      <c r="R657" s="315"/>
      <c r="S657" s="316"/>
      <c r="T657" s="315"/>
      <c r="U657" s="316"/>
      <c r="V657" s="452"/>
      <c r="W657" s="452"/>
      <c r="X657" s="452"/>
      <c r="Y657" s="452"/>
      <c r="Z657" s="452"/>
      <c r="AA657" s="452"/>
      <c r="AB657" s="452"/>
      <c r="AC657" s="452"/>
      <c r="AD657" s="452"/>
    </row>
    <row r="658" spans="1:30" s="2" customFormat="1" ht="20.100000000000001" customHeight="1">
      <c r="A658" s="311"/>
      <c r="B658" s="311"/>
      <c r="C658" s="452"/>
      <c r="D658" s="311" t="s">
        <v>1959</v>
      </c>
      <c r="E658" s="452"/>
      <c r="F658" s="531"/>
      <c r="G658" s="314"/>
      <c r="H658" s="356"/>
      <c r="I658" s="314"/>
      <c r="J658" s="356"/>
      <c r="K658" s="314"/>
      <c r="L658" s="356"/>
      <c r="M658" s="314"/>
      <c r="N658" s="356"/>
      <c r="O658" s="314"/>
      <c r="P658" s="315"/>
      <c r="Q658" s="316"/>
      <c r="R658" s="315"/>
      <c r="S658" s="316"/>
      <c r="T658" s="315"/>
      <c r="U658" s="316"/>
      <c r="V658" s="452"/>
      <c r="W658" s="452"/>
      <c r="X658" s="452"/>
      <c r="Y658" s="452"/>
      <c r="Z658" s="452"/>
      <c r="AA658" s="452"/>
      <c r="AB658" s="452"/>
      <c r="AC658" s="452"/>
      <c r="AD658" s="452"/>
    </row>
    <row r="659" spans="1:30" s="2" customFormat="1" ht="20.100000000000001" customHeight="1">
      <c r="A659" s="311"/>
      <c r="B659" s="311"/>
      <c r="C659" s="452"/>
      <c r="D659" s="311" t="s">
        <v>1960</v>
      </c>
      <c r="E659" s="85"/>
      <c r="F659" s="531"/>
      <c r="G659" s="314"/>
      <c r="H659" s="356"/>
      <c r="I659" s="314"/>
      <c r="J659" s="356"/>
      <c r="K659" s="314"/>
      <c r="L659" s="356">
        <v>1</v>
      </c>
      <c r="M659" s="314"/>
      <c r="N659" s="356">
        <v>5</v>
      </c>
      <c r="O659" s="376">
        <v>0.11371389583807141</v>
      </c>
      <c r="P659" s="315">
        <v>6</v>
      </c>
      <c r="Q659" s="316">
        <v>0.1</v>
      </c>
      <c r="R659" s="315"/>
      <c r="S659" s="316"/>
      <c r="T659" s="315"/>
      <c r="U659" s="316"/>
      <c r="V659" s="452"/>
      <c r="W659" s="452"/>
      <c r="X659" s="452"/>
      <c r="Y659" s="452"/>
      <c r="Z659" s="452"/>
      <c r="AA659" s="452"/>
      <c r="AB659" s="452"/>
      <c r="AC659" s="452"/>
      <c r="AD659" s="452"/>
    </row>
    <row r="660" spans="1:30" s="2" customFormat="1" ht="20.100000000000001" customHeight="1">
      <c r="A660" s="374" t="s">
        <v>9247</v>
      </c>
      <c r="B660" s="374" t="s">
        <v>1816</v>
      </c>
      <c r="C660" s="358" t="s">
        <v>9130</v>
      </c>
      <c r="D660" s="374" t="s">
        <v>2089</v>
      </c>
      <c r="E660" s="358" t="s">
        <v>9038</v>
      </c>
      <c r="F660" s="443">
        <v>1247</v>
      </c>
      <c r="G660" s="444">
        <v>77.8</v>
      </c>
      <c r="H660" s="443">
        <v>1336</v>
      </c>
      <c r="I660" s="444">
        <v>32.729054385105343</v>
      </c>
      <c r="J660" s="443">
        <v>1277</v>
      </c>
      <c r="K660" s="444">
        <f>J660/4161*100</f>
        <v>30.689738043739485</v>
      </c>
      <c r="L660" s="443">
        <v>1529</v>
      </c>
      <c r="M660" s="444">
        <v>35.582964859204097</v>
      </c>
      <c r="N660" s="443">
        <v>1441</v>
      </c>
      <c r="O660" s="444">
        <v>32.77234478053218</v>
      </c>
      <c r="P660" s="471">
        <v>1595</v>
      </c>
      <c r="Q660" s="465">
        <v>34.9</v>
      </c>
      <c r="R660" s="471"/>
      <c r="S660" s="465"/>
      <c r="T660" s="471"/>
      <c r="U660" s="465"/>
      <c r="V660" s="358" t="s">
        <v>8114</v>
      </c>
      <c r="W660" s="358" t="s">
        <v>8114</v>
      </c>
      <c r="X660" s="358" t="s">
        <v>8114</v>
      </c>
      <c r="Y660" s="358" t="s">
        <v>8114</v>
      </c>
      <c r="Z660" s="358" t="s">
        <v>8114</v>
      </c>
      <c r="AA660" s="358" t="s">
        <v>8114</v>
      </c>
      <c r="AB660" s="358"/>
      <c r="AC660" s="358"/>
      <c r="AD660" s="358"/>
    </row>
    <row r="661" spans="1:30" s="2" customFormat="1" ht="20.100000000000001" customHeight="1">
      <c r="A661" s="311"/>
      <c r="B661" s="311"/>
      <c r="C661" s="452"/>
      <c r="D661" s="311" t="s">
        <v>2090</v>
      </c>
      <c r="E661" s="452"/>
      <c r="F661" s="531">
        <v>299</v>
      </c>
      <c r="G661" s="314">
        <v>18.7</v>
      </c>
      <c r="H661" s="356">
        <v>270</v>
      </c>
      <c r="I661" s="314">
        <v>6.6144047035766782</v>
      </c>
      <c r="J661" s="356">
        <v>365</v>
      </c>
      <c r="K661" s="314">
        <f>J661/4161*100</f>
        <v>8.7719298245614024</v>
      </c>
      <c r="L661" s="356">
        <v>678</v>
      </c>
      <c r="M661" s="314">
        <v>15.778450081452176</v>
      </c>
      <c r="N661" s="356">
        <v>784</v>
      </c>
      <c r="O661" s="314">
        <v>17.830338867409598</v>
      </c>
      <c r="P661" s="315">
        <v>829</v>
      </c>
      <c r="Q661" s="316">
        <v>18.16787201402586</v>
      </c>
      <c r="R661" s="315"/>
      <c r="S661" s="316"/>
      <c r="T661" s="315"/>
      <c r="U661" s="316"/>
      <c r="V661" s="452"/>
      <c r="W661" s="452"/>
      <c r="X661" s="452"/>
      <c r="Y661" s="452"/>
      <c r="Z661" s="452"/>
      <c r="AA661" s="452"/>
      <c r="AB661" s="452"/>
      <c r="AC661" s="452"/>
      <c r="AD661" s="452"/>
    </row>
    <row r="662" spans="1:30" s="2" customFormat="1" ht="20.100000000000001" customHeight="1">
      <c r="A662" s="311"/>
      <c r="B662" s="311"/>
      <c r="C662" s="452"/>
      <c r="D662" s="311" t="s">
        <v>2091</v>
      </c>
      <c r="E662" s="452"/>
      <c r="F662" s="531">
        <v>42</v>
      </c>
      <c r="G662" s="314">
        <v>2.6</v>
      </c>
      <c r="H662" s="356">
        <v>35</v>
      </c>
      <c r="I662" s="314">
        <v>0.85742283194512492</v>
      </c>
      <c r="J662" s="356">
        <v>53</v>
      </c>
      <c r="K662" s="314">
        <f>J662/4161*100</f>
        <v>1.2737322758952174</v>
      </c>
      <c r="L662" s="356">
        <v>155</v>
      </c>
      <c r="M662" s="314">
        <v>3.6071677914824294</v>
      </c>
      <c r="N662" s="356">
        <v>220</v>
      </c>
      <c r="O662" s="314">
        <v>5.0034114168751422</v>
      </c>
      <c r="P662" s="315">
        <v>251</v>
      </c>
      <c r="Q662" s="316">
        <v>5.5007670392285775</v>
      </c>
      <c r="R662" s="315"/>
      <c r="S662" s="316"/>
      <c r="T662" s="315"/>
      <c r="U662" s="316"/>
      <c r="V662" s="452"/>
      <c r="W662" s="452"/>
      <c r="X662" s="452"/>
      <c r="Y662" s="452"/>
      <c r="Z662" s="452"/>
      <c r="AA662" s="452"/>
      <c r="AB662" s="452"/>
      <c r="AC662" s="452"/>
      <c r="AD662" s="452"/>
    </row>
    <row r="663" spans="1:30" s="2" customFormat="1" ht="20.100000000000001" customHeight="1">
      <c r="A663" s="311"/>
      <c r="B663" s="311"/>
      <c r="C663" s="452"/>
      <c r="D663" s="311" t="s">
        <v>2092</v>
      </c>
      <c r="E663" s="452"/>
      <c r="F663" s="531">
        <v>14</v>
      </c>
      <c r="G663" s="314">
        <v>0.9</v>
      </c>
      <c r="H663" s="356">
        <v>5</v>
      </c>
      <c r="I663" s="314">
        <v>0.1224889759921607</v>
      </c>
      <c r="J663" s="356">
        <v>12</v>
      </c>
      <c r="K663" s="314">
        <f>J663/4161*100</f>
        <v>0.28839221341023791</v>
      </c>
      <c r="L663" s="356">
        <v>97</v>
      </c>
      <c r="M663" s="314">
        <v>2.2573888759599723</v>
      </c>
      <c r="N663" s="356">
        <v>122</v>
      </c>
      <c r="O663" s="314">
        <v>2.7746190584489425</v>
      </c>
      <c r="P663" s="315">
        <v>131</v>
      </c>
      <c r="Q663" s="316">
        <v>2.8709182555336401</v>
      </c>
      <c r="R663" s="315"/>
      <c r="S663" s="316"/>
      <c r="T663" s="315"/>
      <c r="U663" s="316"/>
      <c r="V663" s="452"/>
      <c r="W663" s="452"/>
      <c r="X663" s="452"/>
      <c r="Y663" s="452"/>
      <c r="Z663" s="452"/>
      <c r="AA663" s="452"/>
      <c r="AB663" s="452"/>
      <c r="AC663" s="452"/>
      <c r="AD663" s="452"/>
    </row>
    <row r="664" spans="1:30" s="2" customFormat="1" ht="20.100000000000001" customHeight="1">
      <c r="A664" s="311"/>
      <c r="B664" s="311"/>
      <c r="C664" s="452"/>
      <c r="D664" s="311" t="s">
        <v>2093</v>
      </c>
      <c r="E664" s="452"/>
      <c r="F664" s="531"/>
      <c r="G664" s="314"/>
      <c r="H664" s="356">
        <v>2436</v>
      </c>
      <c r="I664" s="314">
        <v>59.676629103380698</v>
      </c>
      <c r="J664" s="356">
        <f>4161-1707</f>
        <v>2454</v>
      </c>
      <c r="K664" s="314">
        <f>J664/4161*100</f>
        <v>58.976207642393653</v>
      </c>
      <c r="L664" s="356">
        <v>1838</v>
      </c>
      <c r="M664" s="314">
        <v>42.774028391901325</v>
      </c>
      <c r="N664" s="356">
        <v>1829</v>
      </c>
      <c r="O664" s="314">
        <v>41.596543097566524</v>
      </c>
      <c r="P664" s="315">
        <v>1757</v>
      </c>
      <c r="Q664" s="316">
        <v>38.505369274600042</v>
      </c>
      <c r="R664" s="315"/>
      <c r="S664" s="316"/>
      <c r="T664" s="315"/>
      <c r="U664" s="316"/>
      <c r="V664" s="452"/>
      <c r="W664" s="452"/>
      <c r="X664" s="452"/>
      <c r="Y664" s="452"/>
      <c r="Z664" s="452"/>
      <c r="AA664" s="452"/>
      <c r="AB664" s="452"/>
      <c r="AC664" s="452"/>
      <c r="AD664" s="452"/>
    </row>
    <row r="665" spans="1:30" s="2" customFormat="1" ht="20.100000000000001" customHeight="1">
      <c r="A665" s="311"/>
      <c r="B665" s="311"/>
      <c r="C665" s="452"/>
      <c r="D665" s="311" t="s">
        <v>1959</v>
      </c>
      <c r="E665" s="452"/>
      <c r="F665" s="531"/>
      <c r="G665" s="314"/>
      <c r="H665" s="356"/>
      <c r="I665" s="314"/>
      <c r="J665" s="356"/>
      <c r="K665" s="314"/>
      <c r="L665" s="356"/>
      <c r="M665" s="314"/>
      <c r="N665" s="356"/>
      <c r="O665" s="314"/>
      <c r="P665" s="315">
        <v>2</v>
      </c>
      <c r="Q665" s="316"/>
      <c r="R665" s="315"/>
      <c r="S665" s="316"/>
      <c r="T665" s="315"/>
      <c r="U665" s="316"/>
      <c r="V665" s="452"/>
      <c r="W665" s="452"/>
      <c r="X665" s="452"/>
      <c r="Y665" s="452"/>
      <c r="Z665" s="452"/>
      <c r="AA665" s="452"/>
      <c r="AB665" s="452"/>
      <c r="AC665" s="452"/>
      <c r="AD665" s="452"/>
    </row>
    <row r="666" spans="1:30" s="2" customFormat="1" ht="20.100000000000001" customHeight="1">
      <c r="A666" s="311"/>
      <c r="B666" s="311"/>
      <c r="C666" s="452"/>
      <c r="D666" s="311" t="s">
        <v>1960</v>
      </c>
      <c r="E666" s="85"/>
      <c r="F666" s="531"/>
      <c r="G666" s="21"/>
      <c r="H666" s="356"/>
      <c r="I666" s="21"/>
      <c r="J666" s="356"/>
      <c r="K666" s="21"/>
      <c r="L666" s="356"/>
      <c r="M666" s="21"/>
      <c r="N666" s="356">
        <v>1</v>
      </c>
      <c r="O666" s="376"/>
      <c r="P666" s="315">
        <v>1</v>
      </c>
      <c r="Q666" s="316"/>
      <c r="R666" s="315"/>
      <c r="S666" s="316"/>
      <c r="T666" s="315"/>
      <c r="U666" s="316"/>
      <c r="V666" s="452"/>
      <c r="W666" s="452"/>
      <c r="X666" s="452"/>
      <c r="Y666" s="452"/>
      <c r="Z666" s="452"/>
      <c r="AA666" s="452"/>
      <c r="AB666" s="452"/>
      <c r="AC666" s="452"/>
      <c r="AD666" s="452"/>
    </row>
    <row r="667" spans="1:30" s="2" customFormat="1" ht="20.100000000000001" customHeight="1">
      <c r="A667" s="374" t="s">
        <v>9248</v>
      </c>
      <c r="B667" s="374" t="s">
        <v>1817</v>
      </c>
      <c r="C667" s="358" t="s">
        <v>9130</v>
      </c>
      <c r="D667" s="374" t="s">
        <v>1510</v>
      </c>
      <c r="E667" s="358" t="s">
        <v>9249</v>
      </c>
      <c r="F667" s="443">
        <v>38</v>
      </c>
      <c r="G667" s="444">
        <v>1</v>
      </c>
      <c r="H667" s="443">
        <v>50</v>
      </c>
      <c r="I667" s="444">
        <f>H667/4082*100</f>
        <v>1.2248897599216071</v>
      </c>
      <c r="J667" s="443">
        <v>33</v>
      </c>
      <c r="K667" s="444">
        <v>0.79307858687815425</v>
      </c>
      <c r="L667" s="443">
        <v>50</v>
      </c>
      <c r="M667" s="444">
        <v>1.1636025133814289</v>
      </c>
      <c r="N667" s="443">
        <v>33</v>
      </c>
      <c r="O667" s="444">
        <v>0.75051171253127125</v>
      </c>
      <c r="P667" s="471">
        <v>54</v>
      </c>
      <c r="Q667" s="465">
        <v>1.1857707509881421</v>
      </c>
      <c r="R667" s="471">
        <v>44</v>
      </c>
      <c r="S667" s="465">
        <v>0.9454232917920069</v>
      </c>
      <c r="T667" s="471">
        <v>78</v>
      </c>
      <c r="U667" s="465">
        <v>1.5321154979375369</v>
      </c>
      <c r="V667" s="358" t="s">
        <v>8114</v>
      </c>
      <c r="W667" s="358" t="s">
        <v>8114</v>
      </c>
      <c r="X667" s="358" t="s">
        <v>8114</v>
      </c>
      <c r="Y667" s="358" t="s">
        <v>8114</v>
      </c>
      <c r="Z667" s="358" t="s">
        <v>8114</v>
      </c>
      <c r="AA667" s="358" t="s">
        <v>8114</v>
      </c>
      <c r="AB667" s="358" t="s">
        <v>8114</v>
      </c>
      <c r="AC667" s="358" t="s">
        <v>8114</v>
      </c>
      <c r="AD667" s="358"/>
    </row>
    <row r="668" spans="1:30" s="2" customFormat="1" ht="20.100000000000001" customHeight="1">
      <c r="A668" s="311"/>
      <c r="B668" s="311"/>
      <c r="C668" s="452"/>
      <c r="D668" s="311" t="s">
        <v>1511</v>
      </c>
      <c r="E668" s="452"/>
      <c r="F668" s="531">
        <v>188</v>
      </c>
      <c r="G668" s="314">
        <v>4.7</v>
      </c>
      <c r="H668" s="356">
        <v>225</v>
      </c>
      <c r="I668" s="314">
        <f t="shared" ref="I668:I674" si="7">H668/4082*100</f>
        <v>5.5120039196472321</v>
      </c>
      <c r="J668" s="356">
        <v>224</v>
      </c>
      <c r="K668" s="314">
        <v>5.3833213169911076</v>
      </c>
      <c r="L668" s="356">
        <v>245</v>
      </c>
      <c r="M668" s="314">
        <v>5.7016523155690013</v>
      </c>
      <c r="N668" s="356">
        <v>224</v>
      </c>
      <c r="O668" s="314">
        <v>5.0943825335455992</v>
      </c>
      <c r="P668" s="315">
        <v>226</v>
      </c>
      <c r="Q668" s="316">
        <v>4.9000000000000004</v>
      </c>
      <c r="R668" s="315">
        <v>351</v>
      </c>
      <c r="S668" s="316">
        <v>7.5418994413407825</v>
      </c>
      <c r="T668" s="315">
        <v>414</v>
      </c>
      <c r="U668" s="316">
        <v>8.1319976428992344</v>
      </c>
      <c r="V668" s="452"/>
      <c r="W668" s="452"/>
      <c r="X668" s="452"/>
      <c r="Y668" s="452"/>
      <c r="Z668" s="452"/>
      <c r="AA668" s="452"/>
      <c r="AB668" s="452"/>
      <c r="AC668" s="452"/>
      <c r="AD668" s="452"/>
    </row>
    <row r="669" spans="1:30" s="2" customFormat="1" ht="20.100000000000001" customHeight="1">
      <c r="A669" s="311"/>
      <c r="B669" s="311"/>
      <c r="C669" s="452"/>
      <c r="D669" s="311" t="s">
        <v>1512</v>
      </c>
      <c r="E669" s="452"/>
      <c r="F669" s="531">
        <v>1569</v>
      </c>
      <c r="G669" s="314">
        <v>39.4</v>
      </c>
      <c r="H669" s="356">
        <v>1608</v>
      </c>
      <c r="I669" s="314">
        <f t="shared" si="7"/>
        <v>39.392454679078881</v>
      </c>
      <c r="J669" s="356">
        <v>1672</v>
      </c>
      <c r="K669" s="314">
        <v>40.182648401826484</v>
      </c>
      <c r="L669" s="356">
        <v>1600</v>
      </c>
      <c r="M669" s="314">
        <v>37.235280428205726</v>
      </c>
      <c r="N669" s="356">
        <v>1641</v>
      </c>
      <c r="O669" s="314">
        <v>37.320900614055034</v>
      </c>
      <c r="P669" s="315">
        <v>1501</v>
      </c>
      <c r="Q669" s="316">
        <v>32.9</v>
      </c>
      <c r="R669" s="315">
        <v>1400</v>
      </c>
      <c r="S669" s="316">
        <v>29.9</v>
      </c>
      <c r="T669" s="315">
        <v>1527</v>
      </c>
      <c r="U669" s="316">
        <v>29.994107248084855</v>
      </c>
      <c r="V669" s="452"/>
      <c r="W669" s="452"/>
      <c r="X669" s="452"/>
      <c r="Y669" s="452"/>
      <c r="Z669" s="452"/>
      <c r="AA669" s="452"/>
      <c r="AB669" s="452"/>
      <c r="AC669" s="452"/>
      <c r="AD669" s="452"/>
    </row>
    <row r="670" spans="1:30" s="2" customFormat="1" ht="20.100000000000001" customHeight="1">
      <c r="A670" s="311"/>
      <c r="B670" s="311"/>
      <c r="C670" s="452"/>
      <c r="D670" s="311" t="s">
        <v>1513</v>
      </c>
      <c r="E670" s="452"/>
      <c r="F670" s="531">
        <v>1783</v>
      </c>
      <c r="G670" s="314">
        <v>44.8</v>
      </c>
      <c r="H670" s="356">
        <v>1792</v>
      </c>
      <c r="I670" s="314">
        <f t="shared" si="7"/>
        <v>43.900048995590396</v>
      </c>
      <c r="J670" s="356">
        <v>1841</v>
      </c>
      <c r="K670" s="314">
        <v>44.244172074020668</v>
      </c>
      <c r="L670" s="356">
        <v>2009</v>
      </c>
      <c r="M670" s="314">
        <v>46.753548987665816</v>
      </c>
      <c r="N670" s="356">
        <v>2089</v>
      </c>
      <c r="O670" s="314">
        <v>47.509665681146238</v>
      </c>
      <c r="P670" s="315">
        <v>2243</v>
      </c>
      <c r="Q670" s="316">
        <v>49.1</v>
      </c>
      <c r="R670" s="315">
        <v>2438</v>
      </c>
      <c r="S670" s="316">
        <v>52.1</v>
      </c>
      <c r="T670" s="315">
        <v>2529</v>
      </c>
      <c r="U670" s="316">
        <v>49.675898644667058</v>
      </c>
      <c r="V670" s="452"/>
      <c r="W670" s="452"/>
      <c r="X670" s="452"/>
      <c r="Y670" s="452"/>
      <c r="Z670" s="452"/>
      <c r="AA670" s="452"/>
      <c r="AB670" s="452"/>
      <c r="AC670" s="452"/>
      <c r="AD670" s="452"/>
    </row>
    <row r="671" spans="1:30" s="2" customFormat="1" ht="20.100000000000001" customHeight="1">
      <c r="A671" s="311"/>
      <c r="B671" s="311"/>
      <c r="C671" s="452"/>
      <c r="D671" s="311" t="s">
        <v>1514</v>
      </c>
      <c r="E671" s="452"/>
      <c r="F671" s="531">
        <v>133</v>
      </c>
      <c r="G671" s="314">
        <v>3.3</v>
      </c>
      <c r="H671" s="356">
        <v>107</v>
      </c>
      <c r="I671" s="314">
        <f t="shared" si="7"/>
        <v>2.6212640862322392</v>
      </c>
      <c r="J671" s="356">
        <v>98</v>
      </c>
      <c r="K671" s="314">
        <v>2.3552030761836096</v>
      </c>
      <c r="L671" s="356">
        <v>127</v>
      </c>
      <c r="M671" s="314">
        <v>2.9555503839888293</v>
      </c>
      <c r="N671" s="356">
        <v>157</v>
      </c>
      <c r="O671" s="314">
        <v>3.5706163293154423</v>
      </c>
      <c r="P671" s="315">
        <v>208</v>
      </c>
      <c r="Q671" s="316">
        <v>4.5674132630654372</v>
      </c>
      <c r="R671" s="315">
        <v>196</v>
      </c>
      <c r="S671" s="316">
        <v>4.2114310270734849</v>
      </c>
      <c r="T671" s="315">
        <v>269</v>
      </c>
      <c r="U671" s="316">
        <v>5.2838342172461203</v>
      </c>
      <c r="V671" s="452"/>
      <c r="W671" s="452"/>
      <c r="X671" s="452"/>
      <c r="Y671" s="452"/>
      <c r="Z671" s="452"/>
      <c r="AA671" s="452"/>
      <c r="AB671" s="452"/>
      <c r="AC671" s="452"/>
      <c r="AD671" s="452"/>
    </row>
    <row r="672" spans="1:30" s="2" customFormat="1" ht="20.100000000000001" customHeight="1">
      <c r="A672" s="311"/>
      <c r="B672" s="311"/>
      <c r="C672" s="452"/>
      <c r="D672" s="311" t="s">
        <v>2265</v>
      </c>
      <c r="E672" s="452"/>
      <c r="F672" s="531">
        <v>271</v>
      </c>
      <c r="G672" s="314">
        <v>6.8</v>
      </c>
      <c r="H672" s="356">
        <v>299</v>
      </c>
      <c r="I672" s="314">
        <f t="shared" si="7"/>
        <v>7.3248407643312099</v>
      </c>
      <c r="J672" s="356">
        <v>293</v>
      </c>
      <c r="K672" s="314">
        <v>7.0415765440999758</v>
      </c>
      <c r="L672" s="356">
        <v>266</v>
      </c>
      <c r="M672" s="314">
        <v>6.1903653711892019</v>
      </c>
      <c r="N672" s="356">
        <v>251</v>
      </c>
      <c r="O672" s="314">
        <v>5.708437571071185</v>
      </c>
      <c r="P672" s="315">
        <v>322</v>
      </c>
      <c r="Q672" s="316">
        <v>7.1</v>
      </c>
      <c r="R672" s="315">
        <v>225</v>
      </c>
      <c r="S672" s="316">
        <v>4.8345509239363986</v>
      </c>
      <c r="T672" s="315">
        <v>274</v>
      </c>
      <c r="U672" s="316">
        <v>5.3820467491651938</v>
      </c>
      <c r="V672" s="452"/>
      <c r="W672" s="452"/>
      <c r="X672" s="452"/>
      <c r="Y672" s="452"/>
      <c r="Z672" s="452"/>
      <c r="AA672" s="452"/>
      <c r="AB672" s="452"/>
      <c r="AC672" s="452"/>
      <c r="AD672" s="452"/>
    </row>
    <row r="673" spans="1:30" s="2" customFormat="1" ht="20.100000000000001" customHeight="1">
      <c r="A673" s="311"/>
      <c r="B673" s="311"/>
      <c r="C673" s="452"/>
      <c r="D673" s="311" t="s">
        <v>1959</v>
      </c>
      <c r="E673" s="452"/>
      <c r="F673" s="531"/>
      <c r="G673" s="314"/>
      <c r="H673" s="356"/>
      <c r="I673" s="314"/>
      <c r="J673" s="356"/>
      <c r="K673" s="314"/>
      <c r="L673" s="356"/>
      <c r="M673" s="314"/>
      <c r="N673" s="356"/>
      <c r="O673" s="314"/>
      <c r="P673" s="315">
        <v>11</v>
      </c>
      <c r="Q673" s="316">
        <v>0.2</v>
      </c>
      <c r="R673" s="315"/>
      <c r="S673" s="316"/>
      <c r="T673" s="315"/>
      <c r="U673" s="316"/>
      <c r="V673" s="452"/>
      <c r="W673" s="452"/>
      <c r="X673" s="452"/>
      <c r="Y673" s="452"/>
      <c r="Z673" s="452"/>
      <c r="AA673" s="452"/>
      <c r="AB673" s="452"/>
      <c r="AC673" s="452"/>
      <c r="AD673" s="452"/>
    </row>
    <row r="674" spans="1:30" s="2" customFormat="1" ht="20.100000000000001" customHeight="1">
      <c r="A674" s="311"/>
      <c r="B674" s="311"/>
      <c r="C674" s="452"/>
      <c r="D674" s="311" t="s">
        <v>1960</v>
      </c>
      <c r="E674" s="452"/>
      <c r="F674" s="531">
        <v>1</v>
      </c>
      <c r="G674" s="314">
        <v>0</v>
      </c>
      <c r="H674" s="356">
        <v>1</v>
      </c>
      <c r="I674" s="314">
        <f t="shared" si="7"/>
        <v>2.4497795198432142E-2</v>
      </c>
      <c r="J674" s="356"/>
      <c r="K674" s="314"/>
      <c r="L674" s="356"/>
      <c r="M674" s="314"/>
      <c r="N674" s="356">
        <v>2</v>
      </c>
      <c r="O674" s="314">
        <v>4.5485558335228563E-2</v>
      </c>
      <c r="P674" s="315">
        <v>1</v>
      </c>
      <c r="Q674" s="316"/>
      <c r="R674" s="315">
        <v>23</v>
      </c>
      <c r="S674" s="316">
        <v>0.5</v>
      </c>
      <c r="T674" s="315">
        <v>1</v>
      </c>
      <c r="U674" s="316"/>
      <c r="V674" s="452"/>
      <c r="W674" s="452"/>
      <c r="X674" s="452"/>
      <c r="Y674" s="452"/>
      <c r="Z674" s="452"/>
      <c r="AA674" s="452"/>
      <c r="AB674" s="452"/>
      <c r="AC674" s="452"/>
      <c r="AD674" s="452"/>
    </row>
    <row r="675" spans="1:30" s="2" customFormat="1" ht="20.100000000000001" customHeight="1">
      <c r="A675" s="374" t="s">
        <v>3072</v>
      </c>
      <c r="B675" s="374" t="s">
        <v>1818</v>
      </c>
      <c r="C675" s="358" t="s">
        <v>9130</v>
      </c>
      <c r="D675" s="374" t="s">
        <v>1510</v>
      </c>
      <c r="E675" s="358" t="s">
        <v>9249</v>
      </c>
      <c r="F675" s="443">
        <v>75</v>
      </c>
      <c r="G675" s="444">
        <v>1.9</v>
      </c>
      <c r="H675" s="443">
        <v>84</v>
      </c>
      <c r="I675" s="444">
        <v>2.0578147966682998</v>
      </c>
      <c r="J675" s="443">
        <v>67</v>
      </c>
      <c r="K675" s="444">
        <v>1.6101898582071617</v>
      </c>
      <c r="L675" s="443">
        <v>94</v>
      </c>
      <c r="M675" s="444">
        <v>2.1875727251570862</v>
      </c>
      <c r="N675" s="443">
        <v>89</v>
      </c>
      <c r="O675" s="444">
        <v>2.0241073459176713</v>
      </c>
      <c r="P675" s="471">
        <v>84</v>
      </c>
      <c r="Q675" s="465">
        <v>1.8400876232201533</v>
      </c>
      <c r="R675" s="471">
        <v>89</v>
      </c>
      <c r="S675" s="465">
        <v>1.9033361847733106</v>
      </c>
      <c r="T675" s="471">
        <v>124</v>
      </c>
      <c r="U675" s="465">
        <v>2.4351924587588374</v>
      </c>
      <c r="V675" s="358" t="s">
        <v>8114</v>
      </c>
      <c r="W675" s="358" t="s">
        <v>8114</v>
      </c>
      <c r="X675" s="358" t="s">
        <v>8114</v>
      </c>
      <c r="Y675" s="358" t="s">
        <v>8114</v>
      </c>
      <c r="Z675" s="358" t="s">
        <v>8114</v>
      </c>
      <c r="AA675" s="358" t="s">
        <v>8114</v>
      </c>
      <c r="AB675" s="358" t="s">
        <v>8114</v>
      </c>
      <c r="AC675" s="358" t="s">
        <v>8114</v>
      </c>
      <c r="AD675" s="358"/>
    </row>
    <row r="676" spans="1:30" s="2" customFormat="1" ht="20.100000000000001" customHeight="1">
      <c r="A676" s="311"/>
      <c r="B676" s="311"/>
      <c r="C676" s="452"/>
      <c r="D676" s="311" t="s">
        <v>1511</v>
      </c>
      <c r="E676" s="452"/>
      <c r="F676" s="531">
        <v>358</v>
      </c>
      <c r="G676" s="314">
        <v>9</v>
      </c>
      <c r="H676" s="356">
        <v>372</v>
      </c>
      <c r="I676" s="314">
        <v>9.1131798138167568</v>
      </c>
      <c r="J676" s="356">
        <v>383</v>
      </c>
      <c r="K676" s="314">
        <v>9.2045181446767597</v>
      </c>
      <c r="L676" s="356">
        <v>381</v>
      </c>
      <c r="M676" s="314">
        <v>8.8666511519664883</v>
      </c>
      <c r="N676" s="356">
        <v>428</v>
      </c>
      <c r="O676" s="314">
        <v>9.7339094837389126</v>
      </c>
      <c r="P676" s="315">
        <v>433</v>
      </c>
      <c r="Q676" s="316">
        <v>9.4852135815991243</v>
      </c>
      <c r="R676" s="315">
        <v>518</v>
      </c>
      <c r="S676" s="316">
        <v>11.077844311377245</v>
      </c>
      <c r="T676" s="315">
        <v>587</v>
      </c>
      <c r="U676" s="316">
        <v>11.52788688138256</v>
      </c>
      <c r="V676" s="452"/>
      <c r="W676" s="452"/>
      <c r="X676" s="452"/>
      <c r="Y676" s="452"/>
      <c r="Z676" s="452"/>
      <c r="AA676" s="452"/>
      <c r="AB676" s="452"/>
      <c r="AC676" s="452"/>
      <c r="AD676" s="452"/>
    </row>
    <row r="677" spans="1:30" s="2" customFormat="1" ht="20.100000000000001" customHeight="1">
      <c r="A677" s="311"/>
      <c r="B677" s="311"/>
      <c r="C677" s="452"/>
      <c r="D677" s="311" t="s">
        <v>1512</v>
      </c>
      <c r="E677" s="452"/>
      <c r="F677" s="531">
        <v>1783</v>
      </c>
      <c r="G677" s="314">
        <v>44.8</v>
      </c>
      <c r="H677" s="356">
        <v>1789</v>
      </c>
      <c r="I677" s="314">
        <v>43.826555609995097</v>
      </c>
      <c r="J677" s="356">
        <v>1929</v>
      </c>
      <c r="K677" s="314">
        <v>46.359048305695744</v>
      </c>
      <c r="L677" s="356">
        <v>1807</v>
      </c>
      <c r="M677" s="314">
        <v>42.052594833604843</v>
      </c>
      <c r="N677" s="356">
        <v>1874</v>
      </c>
      <c r="O677" s="314">
        <v>42.619968160109167</v>
      </c>
      <c r="P677" s="315">
        <v>1731</v>
      </c>
      <c r="Q677" s="316">
        <v>37.918948521358161</v>
      </c>
      <c r="R677" s="315">
        <v>1583</v>
      </c>
      <c r="S677" s="316">
        <v>33.799999999999997</v>
      </c>
      <c r="T677" s="315">
        <v>1683</v>
      </c>
      <c r="U677" s="316">
        <v>33.051846032992927</v>
      </c>
      <c r="V677" s="452"/>
      <c r="W677" s="452"/>
      <c r="X677" s="452"/>
      <c r="Y677" s="452"/>
      <c r="Z677" s="452"/>
      <c r="AA677" s="452"/>
      <c r="AB677" s="452"/>
      <c r="AC677" s="452"/>
      <c r="AD677" s="452"/>
    </row>
    <row r="678" spans="1:30" s="2" customFormat="1" ht="20.100000000000001" customHeight="1">
      <c r="A678" s="311"/>
      <c r="B678" s="311"/>
      <c r="C678" s="452"/>
      <c r="D678" s="311" t="s">
        <v>1513</v>
      </c>
      <c r="E678" s="452"/>
      <c r="F678" s="531">
        <v>1489</v>
      </c>
      <c r="G678" s="314">
        <v>37.4</v>
      </c>
      <c r="H678" s="356">
        <v>1550</v>
      </c>
      <c r="I678" s="314">
        <v>37.971582557569818</v>
      </c>
      <c r="J678" s="356">
        <v>1528</v>
      </c>
      <c r="K678" s="314">
        <v>36.721941840903632</v>
      </c>
      <c r="L678" s="356">
        <v>1696</v>
      </c>
      <c r="M678" s="314">
        <v>39.469397253898066</v>
      </c>
      <c r="N678" s="356">
        <v>1661</v>
      </c>
      <c r="O678" s="314">
        <v>37.775756197407325</v>
      </c>
      <c r="P678" s="315">
        <v>1878</v>
      </c>
      <c r="Q678" s="316">
        <v>41.139101861993424</v>
      </c>
      <c r="R678" s="315">
        <v>2070</v>
      </c>
      <c r="S678" s="316">
        <v>44.268605645851153</v>
      </c>
      <c r="T678" s="315">
        <v>2115</v>
      </c>
      <c r="U678" s="316">
        <v>41.535742340926944</v>
      </c>
      <c r="V678" s="452"/>
      <c r="W678" s="452"/>
      <c r="X678" s="452"/>
      <c r="Y678" s="452"/>
      <c r="Z678" s="452"/>
      <c r="AA678" s="452"/>
      <c r="AB678" s="452"/>
      <c r="AC678" s="452"/>
      <c r="AD678" s="452"/>
    </row>
    <row r="679" spans="1:30" s="2" customFormat="1" ht="20.100000000000001" customHeight="1">
      <c r="A679" s="311"/>
      <c r="B679" s="311"/>
      <c r="C679" s="452"/>
      <c r="D679" s="311" t="s">
        <v>1514</v>
      </c>
      <c r="E679" s="452"/>
      <c r="F679" s="531">
        <v>89</v>
      </c>
      <c r="G679" s="314">
        <v>2.2000000000000002</v>
      </c>
      <c r="H679" s="356">
        <v>60</v>
      </c>
      <c r="I679" s="314">
        <v>1.4698677119059285</v>
      </c>
      <c r="J679" s="356">
        <v>60</v>
      </c>
      <c r="K679" s="314">
        <v>1.4419610670511895</v>
      </c>
      <c r="L679" s="356">
        <v>89</v>
      </c>
      <c r="M679" s="314">
        <v>2.0712124738189432</v>
      </c>
      <c r="N679" s="356">
        <v>117</v>
      </c>
      <c r="O679" s="314">
        <v>2.6609051626108711</v>
      </c>
      <c r="P679" s="315">
        <v>160</v>
      </c>
      <c r="Q679" s="316">
        <v>3.5049288061336252</v>
      </c>
      <c r="R679" s="315">
        <v>138</v>
      </c>
      <c r="S679" s="316">
        <v>2.9512403763900772</v>
      </c>
      <c r="T679" s="315">
        <v>164</v>
      </c>
      <c r="U679" s="316">
        <v>3.2207384131971719</v>
      </c>
      <c r="V679" s="452"/>
      <c r="W679" s="452"/>
      <c r="X679" s="452"/>
      <c r="Y679" s="452"/>
      <c r="Z679" s="452"/>
      <c r="AA679" s="452"/>
      <c r="AB679" s="452"/>
      <c r="AC679" s="452"/>
      <c r="AD679" s="452"/>
    </row>
    <row r="680" spans="1:30" s="2" customFormat="1" ht="20.100000000000001" customHeight="1">
      <c r="A680" s="311"/>
      <c r="B680" s="311"/>
      <c r="C680" s="452"/>
      <c r="D680" s="311" t="s">
        <v>2265</v>
      </c>
      <c r="E680" s="452"/>
      <c r="F680" s="531">
        <v>189</v>
      </c>
      <c r="G680" s="314">
        <v>4.7</v>
      </c>
      <c r="H680" s="356">
        <v>227</v>
      </c>
      <c r="I680" s="314">
        <v>5.5609995100440957</v>
      </c>
      <c r="J680" s="356">
        <v>194</v>
      </c>
      <c r="K680" s="314">
        <v>4.6623407834655133</v>
      </c>
      <c r="L680" s="356">
        <v>230</v>
      </c>
      <c r="M680" s="314">
        <v>5.3525715615545728</v>
      </c>
      <c r="N680" s="356">
        <v>226</v>
      </c>
      <c r="O680" s="314">
        <v>5.1398680918808282</v>
      </c>
      <c r="P680" s="315">
        <v>279</v>
      </c>
      <c r="Q680" s="316">
        <v>6.1117196056955088</v>
      </c>
      <c r="R680" s="315">
        <v>278</v>
      </c>
      <c r="S680" s="316">
        <v>5.945252352437981</v>
      </c>
      <c r="T680" s="315">
        <v>419</v>
      </c>
      <c r="U680" s="316">
        <v>8.2285938727415555</v>
      </c>
      <c r="V680" s="452"/>
      <c r="W680" s="452"/>
      <c r="X680" s="452"/>
      <c r="Y680" s="452"/>
      <c r="Z680" s="452"/>
      <c r="AA680" s="452"/>
      <c r="AB680" s="452"/>
      <c r="AC680" s="452"/>
      <c r="AD680" s="452"/>
    </row>
    <row r="681" spans="1:30" s="2" customFormat="1" ht="20.100000000000001" customHeight="1">
      <c r="A681" s="311"/>
      <c r="B681" s="311"/>
      <c r="C681" s="452"/>
      <c r="D681" s="311" t="s">
        <v>1959</v>
      </c>
      <c r="E681" s="452"/>
      <c r="F681" s="531"/>
      <c r="G681" s="314"/>
      <c r="H681" s="356"/>
      <c r="I681" s="314"/>
      <c r="J681" s="356"/>
      <c r="K681" s="314"/>
      <c r="L681" s="356"/>
      <c r="M681" s="314"/>
      <c r="N681" s="356"/>
      <c r="O681" s="314"/>
      <c r="P681" s="315"/>
      <c r="Q681" s="316"/>
      <c r="R681" s="315"/>
      <c r="S681" s="316"/>
      <c r="T681" s="315"/>
      <c r="U681" s="316"/>
      <c r="V681" s="452"/>
      <c r="W681" s="452"/>
      <c r="X681" s="452"/>
      <c r="Y681" s="452"/>
      <c r="Z681" s="452"/>
      <c r="AA681" s="452"/>
      <c r="AB681" s="452"/>
      <c r="AC681" s="452"/>
      <c r="AD681" s="452"/>
    </row>
    <row r="682" spans="1:30" s="2" customFormat="1" ht="20.100000000000001" customHeight="1">
      <c r="A682" s="311"/>
      <c r="B682" s="311"/>
      <c r="C682" s="452"/>
      <c r="D682" s="311" t="s">
        <v>1960</v>
      </c>
      <c r="E682" s="452"/>
      <c r="F682" s="531"/>
      <c r="G682" s="314"/>
      <c r="H682" s="356"/>
      <c r="I682" s="314"/>
      <c r="J682" s="356"/>
      <c r="K682" s="314"/>
      <c r="L682" s="356"/>
      <c r="M682" s="314"/>
      <c r="N682" s="356">
        <v>2</v>
      </c>
      <c r="O682" s="314"/>
      <c r="P682" s="315">
        <v>1</v>
      </c>
      <c r="Q682" s="316"/>
      <c r="R682" s="315">
        <v>1</v>
      </c>
      <c r="S682" s="316"/>
      <c r="T682" s="315"/>
      <c r="U682" s="316"/>
      <c r="V682" s="452"/>
      <c r="W682" s="452"/>
      <c r="X682" s="452"/>
      <c r="Y682" s="452"/>
      <c r="Z682" s="452"/>
      <c r="AA682" s="452"/>
      <c r="AB682" s="452"/>
      <c r="AC682" s="452"/>
      <c r="AD682" s="452"/>
    </row>
    <row r="683" spans="1:30" s="2" customFormat="1" ht="20.100000000000001" customHeight="1">
      <c r="A683" s="374" t="s">
        <v>3073</v>
      </c>
      <c r="B683" s="374" t="s">
        <v>1819</v>
      </c>
      <c r="C683" s="358" t="s">
        <v>9130</v>
      </c>
      <c r="D683" s="374" t="s">
        <v>9250</v>
      </c>
      <c r="E683" s="358" t="s">
        <v>9036</v>
      </c>
      <c r="F683" s="443">
        <v>44</v>
      </c>
      <c r="G683" s="444">
        <v>1.1000000000000001</v>
      </c>
      <c r="H683" s="443">
        <v>49</v>
      </c>
      <c r="I683" s="444">
        <f>H683/4082*100</f>
        <v>1.2003919647231749</v>
      </c>
      <c r="J683" s="443">
        <v>56</v>
      </c>
      <c r="K683" s="444">
        <v>1.3458303292477769</v>
      </c>
      <c r="L683" s="443">
        <v>74</v>
      </c>
      <c r="M683" s="444">
        <v>1.7221317198045145</v>
      </c>
      <c r="N683" s="443">
        <v>55</v>
      </c>
      <c r="O683" s="444">
        <v>1.2508528542187856</v>
      </c>
      <c r="P683" s="471">
        <v>66</v>
      </c>
      <c r="Q683" s="465">
        <v>1.4457831325301205</v>
      </c>
      <c r="R683" s="471">
        <v>56</v>
      </c>
      <c r="S683" s="465">
        <v>1.1976047904191616</v>
      </c>
      <c r="T683" s="471">
        <v>102</v>
      </c>
      <c r="U683" s="465">
        <v>2.0031421838177534</v>
      </c>
      <c r="V683" s="358" t="s">
        <v>8114</v>
      </c>
      <c r="W683" s="358" t="s">
        <v>8114</v>
      </c>
      <c r="X683" s="358" t="s">
        <v>8114</v>
      </c>
      <c r="Y683" s="358" t="s">
        <v>8114</v>
      </c>
      <c r="Z683" s="358" t="s">
        <v>8114</v>
      </c>
      <c r="AA683" s="358" t="s">
        <v>8114</v>
      </c>
      <c r="AB683" s="358" t="s">
        <v>8114</v>
      </c>
      <c r="AC683" s="358" t="s">
        <v>8114</v>
      </c>
      <c r="AD683" s="358"/>
    </row>
    <row r="684" spans="1:30" s="2" customFormat="1" ht="20.100000000000001" customHeight="1">
      <c r="A684" s="311"/>
      <c r="B684" s="311"/>
      <c r="C684" s="452"/>
      <c r="D684" s="311" t="s">
        <v>9251</v>
      </c>
      <c r="E684" s="452"/>
      <c r="F684" s="531">
        <v>282</v>
      </c>
      <c r="G684" s="314">
        <v>7.1</v>
      </c>
      <c r="H684" s="356">
        <v>320</v>
      </c>
      <c r="I684" s="314">
        <f t="shared" ref="I684:I710" si="8">H684/4082*100</f>
        <v>7.8392944634982848</v>
      </c>
      <c r="J684" s="356">
        <v>324</v>
      </c>
      <c r="K684" s="314">
        <v>7.7865897620764235</v>
      </c>
      <c r="L684" s="356">
        <v>398</v>
      </c>
      <c r="M684" s="314">
        <v>9.2622760065161742</v>
      </c>
      <c r="N684" s="356">
        <v>434</v>
      </c>
      <c r="O684" s="314">
        <v>9.8703661587445986</v>
      </c>
      <c r="P684" s="315">
        <v>514</v>
      </c>
      <c r="Q684" s="316">
        <v>11.259583789704271</v>
      </c>
      <c r="R684" s="315">
        <v>703</v>
      </c>
      <c r="S684" s="316">
        <v>15.034217279726262</v>
      </c>
      <c r="T684" s="315">
        <v>807</v>
      </c>
      <c r="U684" s="316">
        <v>15.848389630793401</v>
      </c>
      <c r="V684" s="452"/>
      <c r="W684" s="452"/>
      <c r="X684" s="452"/>
      <c r="Y684" s="452"/>
      <c r="Z684" s="452"/>
      <c r="AA684" s="452"/>
      <c r="AB684" s="452"/>
      <c r="AC684" s="452"/>
      <c r="AD684" s="452"/>
    </row>
    <row r="685" spans="1:30" s="2" customFormat="1" ht="20.100000000000001" customHeight="1">
      <c r="A685" s="311"/>
      <c r="B685" s="311"/>
      <c r="C685" s="452"/>
      <c r="D685" s="311" t="s">
        <v>9252</v>
      </c>
      <c r="E685" s="452"/>
      <c r="F685" s="531">
        <v>1842</v>
      </c>
      <c r="G685" s="314">
        <v>46.2</v>
      </c>
      <c r="H685" s="356">
        <v>1952</v>
      </c>
      <c r="I685" s="314">
        <f t="shared" si="8"/>
        <v>47.819696227339541</v>
      </c>
      <c r="J685" s="356">
        <v>2125</v>
      </c>
      <c r="K685" s="314">
        <v>51.069454458062964</v>
      </c>
      <c r="L685" s="356">
        <v>2028</v>
      </c>
      <c r="M685" s="314">
        <v>47.195717942750761</v>
      </c>
      <c r="N685" s="356">
        <v>2067</v>
      </c>
      <c r="O685" s="314">
        <v>47.009324539458724</v>
      </c>
      <c r="P685" s="315">
        <v>1883</v>
      </c>
      <c r="Q685" s="316">
        <v>41.248630887185101</v>
      </c>
      <c r="R685" s="315">
        <v>1722</v>
      </c>
      <c r="S685" s="316">
        <v>36.82634730538922</v>
      </c>
      <c r="T685" s="315">
        <v>1816</v>
      </c>
      <c r="U685" s="316">
        <v>35.66378633150039</v>
      </c>
      <c r="V685" s="452"/>
      <c r="W685" s="452"/>
      <c r="X685" s="452"/>
      <c r="Y685" s="452"/>
      <c r="Z685" s="452"/>
      <c r="AA685" s="452"/>
      <c r="AB685" s="452"/>
      <c r="AC685" s="452"/>
      <c r="AD685" s="452"/>
    </row>
    <row r="686" spans="1:30" s="2" customFormat="1" ht="20.100000000000001" customHeight="1">
      <c r="A686" s="311"/>
      <c r="B686" s="311"/>
      <c r="C686" s="452"/>
      <c r="D686" s="311" t="s">
        <v>9253</v>
      </c>
      <c r="E686" s="452"/>
      <c r="F686" s="531">
        <v>1749</v>
      </c>
      <c r="G686" s="314">
        <v>43.9</v>
      </c>
      <c r="H686" s="356">
        <v>1721</v>
      </c>
      <c r="I686" s="314">
        <f t="shared" si="8"/>
        <v>42.160705536501716</v>
      </c>
      <c r="J686" s="356">
        <v>1611</v>
      </c>
      <c r="K686" s="314">
        <v>38.716654650324443</v>
      </c>
      <c r="L686" s="356">
        <v>1733</v>
      </c>
      <c r="M686" s="314">
        <v>40.330463113800327</v>
      </c>
      <c r="N686" s="356">
        <v>1754</v>
      </c>
      <c r="O686" s="314">
        <v>39.890834659995448</v>
      </c>
      <c r="P686" s="315">
        <v>2000</v>
      </c>
      <c r="Q686" s="316">
        <v>43.81161007667032</v>
      </c>
      <c r="R686" s="315">
        <v>2110</v>
      </c>
      <c r="S686" s="316">
        <v>45.124037639007696</v>
      </c>
      <c r="T686" s="315">
        <v>2270</v>
      </c>
      <c r="U686" s="316">
        <v>44.579732914375491</v>
      </c>
      <c r="V686" s="452"/>
      <c r="W686" s="452"/>
      <c r="X686" s="452"/>
      <c r="Y686" s="452"/>
      <c r="Z686" s="452"/>
      <c r="AA686" s="452"/>
      <c r="AB686" s="452"/>
      <c r="AC686" s="452"/>
      <c r="AD686" s="452"/>
    </row>
    <row r="687" spans="1:30" s="2" customFormat="1" ht="20.100000000000001" customHeight="1">
      <c r="A687" s="311"/>
      <c r="B687" s="311"/>
      <c r="C687" s="452"/>
      <c r="D687" s="311" t="s">
        <v>9254</v>
      </c>
      <c r="E687" s="452"/>
      <c r="F687" s="531">
        <v>66</v>
      </c>
      <c r="G687" s="314">
        <v>1.7</v>
      </c>
      <c r="H687" s="356">
        <v>39</v>
      </c>
      <c r="I687" s="314">
        <f t="shared" si="8"/>
        <v>0.95541401273885351</v>
      </c>
      <c r="J687" s="356">
        <v>45</v>
      </c>
      <c r="K687" s="314">
        <v>1.0814708002883922</v>
      </c>
      <c r="L687" s="356">
        <v>63</v>
      </c>
      <c r="M687" s="314">
        <v>1.4661391668606005</v>
      </c>
      <c r="N687" s="356">
        <v>85</v>
      </c>
      <c r="O687" s="314">
        <v>1.9331362292472141</v>
      </c>
      <c r="P687" s="315">
        <v>102</v>
      </c>
      <c r="Q687" s="316">
        <v>2.2343921139101863</v>
      </c>
      <c r="R687" s="315">
        <v>85</v>
      </c>
      <c r="S687" s="316">
        <v>1.8177929854576562</v>
      </c>
      <c r="T687" s="315">
        <v>97</v>
      </c>
      <c r="U687" s="316">
        <v>1.9049489395129615</v>
      </c>
      <c r="V687" s="452"/>
      <c r="W687" s="452"/>
      <c r="X687" s="452"/>
      <c r="Y687" s="452"/>
      <c r="Z687" s="452"/>
      <c r="AA687" s="452"/>
      <c r="AB687" s="452"/>
      <c r="AC687" s="452"/>
      <c r="AD687" s="452"/>
    </row>
    <row r="688" spans="1:30" s="2" customFormat="1" ht="20.100000000000001" customHeight="1">
      <c r="A688" s="311"/>
      <c r="B688" s="311"/>
      <c r="C688" s="452"/>
      <c r="D688" s="311" t="s">
        <v>1861</v>
      </c>
      <c r="E688" s="452"/>
      <c r="F688" s="531"/>
      <c r="G688" s="314"/>
      <c r="H688" s="356"/>
      <c r="I688" s="314"/>
      <c r="J688" s="356"/>
      <c r="K688" s="314"/>
      <c r="L688" s="356"/>
      <c r="M688" s="314"/>
      <c r="N688" s="356"/>
      <c r="O688" s="314"/>
      <c r="P688" s="315"/>
      <c r="Q688" s="316"/>
      <c r="R688" s="315"/>
      <c r="S688" s="316"/>
      <c r="T688" s="315"/>
      <c r="U688" s="316"/>
      <c r="V688" s="452"/>
      <c r="W688" s="452"/>
      <c r="X688" s="452"/>
      <c r="Y688" s="452"/>
      <c r="Z688" s="452"/>
      <c r="AA688" s="452"/>
      <c r="AB688" s="452"/>
      <c r="AC688" s="452"/>
      <c r="AD688" s="452"/>
    </row>
    <row r="689" spans="1:30" s="2" customFormat="1" ht="20.100000000000001" customHeight="1">
      <c r="A689" s="311"/>
      <c r="B689" s="311"/>
      <c r="C689" s="452"/>
      <c r="D689" s="311" t="s">
        <v>1862</v>
      </c>
      <c r="E689" s="452"/>
      <c r="F689" s="531"/>
      <c r="G689" s="314"/>
      <c r="H689" s="356">
        <v>1</v>
      </c>
      <c r="I689" s="314">
        <f t="shared" si="8"/>
        <v>2.4497795198432142E-2</v>
      </c>
      <c r="J689" s="356"/>
      <c r="K689" s="314"/>
      <c r="L689" s="356">
        <v>1</v>
      </c>
      <c r="M689" s="314"/>
      <c r="N689" s="356">
        <v>2</v>
      </c>
      <c r="O689" s="314"/>
      <c r="P689" s="315">
        <v>1</v>
      </c>
      <c r="Q689" s="316"/>
      <c r="R689" s="315">
        <v>1</v>
      </c>
      <c r="S689" s="316"/>
      <c r="T689" s="315"/>
      <c r="U689" s="316"/>
      <c r="V689" s="452"/>
      <c r="W689" s="452"/>
      <c r="X689" s="452"/>
      <c r="Y689" s="452"/>
      <c r="Z689" s="452"/>
      <c r="AA689" s="452"/>
      <c r="AB689" s="452"/>
      <c r="AC689" s="452"/>
      <c r="AD689" s="452"/>
    </row>
    <row r="690" spans="1:30" s="2" customFormat="1" ht="20.100000000000001" customHeight="1">
      <c r="A690" s="374" t="s">
        <v>3074</v>
      </c>
      <c r="B690" s="374" t="s">
        <v>1820</v>
      </c>
      <c r="C690" s="358" t="s">
        <v>9130</v>
      </c>
      <c r="D690" s="374" t="s">
        <v>9250</v>
      </c>
      <c r="E690" s="358" t="s">
        <v>9036</v>
      </c>
      <c r="F690" s="443">
        <v>450</v>
      </c>
      <c r="G690" s="444">
        <v>11.3</v>
      </c>
      <c r="H690" s="443">
        <v>476</v>
      </c>
      <c r="I690" s="444">
        <f t="shared" si="8"/>
        <v>11.660950514453699</v>
      </c>
      <c r="J690" s="443">
        <v>428</v>
      </c>
      <c r="K690" s="444">
        <v>10.285988944965153</v>
      </c>
      <c r="L690" s="443">
        <v>465</v>
      </c>
      <c r="M690" s="444">
        <v>10.821503374447289</v>
      </c>
      <c r="N690" s="443">
        <v>440</v>
      </c>
      <c r="O690" s="444">
        <v>10.006822833750284</v>
      </c>
      <c r="P690" s="471">
        <v>497</v>
      </c>
      <c r="Q690" s="465">
        <v>10.884800700832239</v>
      </c>
      <c r="R690" s="471">
        <v>489</v>
      </c>
      <c r="S690" s="465">
        <v>10.45765611633875</v>
      </c>
      <c r="T690" s="471">
        <v>594</v>
      </c>
      <c r="U690" s="465">
        <v>11.665357423409269</v>
      </c>
      <c r="V690" s="358" t="s">
        <v>8114</v>
      </c>
      <c r="W690" s="358" t="s">
        <v>8114</v>
      </c>
      <c r="X690" s="358" t="s">
        <v>8114</v>
      </c>
      <c r="Y690" s="358" t="s">
        <v>8114</v>
      </c>
      <c r="Z690" s="358" t="s">
        <v>8114</v>
      </c>
      <c r="AA690" s="358" t="s">
        <v>8114</v>
      </c>
      <c r="AB690" s="358" t="s">
        <v>8114</v>
      </c>
      <c r="AC690" s="358" t="s">
        <v>8114</v>
      </c>
      <c r="AD690" s="358"/>
    </row>
    <row r="691" spans="1:30" s="2" customFormat="1" ht="20.100000000000001" customHeight="1">
      <c r="A691" s="311"/>
      <c r="B691" s="311"/>
      <c r="C691" s="452"/>
      <c r="D691" s="311" t="s">
        <v>9251</v>
      </c>
      <c r="E691" s="452"/>
      <c r="F691" s="531">
        <v>1435</v>
      </c>
      <c r="G691" s="314">
        <v>36</v>
      </c>
      <c r="H691" s="356">
        <v>1460</v>
      </c>
      <c r="I691" s="314">
        <f t="shared" si="8"/>
        <v>35.766780989710931</v>
      </c>
      <c r="J691" s="356">
        <v>1530</v>
      </c>
      <c r="K691" s="314">
        <v>36.770007209805335</v>
      </c>
      <c r="L691" s="356">
        <v>1614</v>
      </c>
      <c r="M691" s="314">
        <v>37.561089131952521</v>
      </c>
      <c r="N691" s="356">
        <v>1723</v>
      </c>
      <c r="O691" s="314">
        <v>39.185808505799407</v>
      </c>
      <c r="P691" s="315">
        <v>1799</v>
      </c>
      <c r="Q691" s="316">
        <v>39.399912395970212</v>
      </c>
      <c r="R691" s="315">
        <v>1754</v>
      </c>
      <c r="S691" s="316">
        <v>37.51069289991446</v>
      </c>
      <c r="T691" s="315">
        <v>1981</v>
      </c>
      <c r="U691" s="316">
        <v>38.904163393558527</v>
      </c>
      <c r="V691" s="452"/>
      <c r="W691" s="452"/>
      <c r="X691" s="452"/>
      <c r="Y691" s="452"/>
      <c r="Z691" s="452"/>
      <c r="AA691" s="452"/>
      <c r="AB691" s="452"/>
      <c r="AC691" s="452"/>
      <c r="AD691" s="452"/>
    </row>
    <row r="692" spans="1:30" s="2" customFormat="1" ht="20.100000000000001" customHeight="1">
      <c r="A692" s="311"/>
      <c r="B692" s="311"/>
      <c r="C692" s="452"/>
      <c r="D692" s="311" t="s">
        <v>9252</v>
      </c>
      <c r="E692" s="452"/>
      <c r="F692" s="531">
        <v>1359</v>
      </c>
      <c r="G692" s="314">
        <v>34.1</v>
      </c>
      <c r="H692" s="356">
        <v>1409</v>
      </c>
      <c r="I692" s="314">
        <f t="shared" si="8"/>
        <v>34.517393434590886</v>
      </c>
      <c r="J692" s="356">
        <v>1459</v>
      </c>
      <c r="K692" s="314">
        <v>35.063686613794758</v>
      </c>
      <c r="L692" s="356">
        <v>1371</v>
      </c>
      <c r="M692" s="314">
        <v>31.905980916918779</v>
      </c>
      <c r="N692" s="356">
        <v>1320</v>
      </c>
      <c r="O692" s="314">
        <v>30.020468501250853</v>
      </c>
      <c r="P692" s="315">
        <v>1283</v>
      </c>
      <c r="Q692" s="316">
        <v>28.098992553657467</v>
      </c>
      <c r="R692" s="315">
        <v>1386</v>
      </c>
      <c r="S692" s="316">
        <v>29.640718562874252</v>
      </c>
      <c r="T692" s="315">
        <v>1280</v>
      </c>
      <c r="U692" s="316">
        <v>25.137470542026708</v>
      </c>
      <c r="V692" s="452"/>
      <c r="W692" s="452"/>
      <c r="X692" s="452"/>
      <c r="Y692" s="452"/>
      <c r="Z692" s="452"/>
      <c r="AA692" s="452"/>
      <c r="AB692" s="452"/>
      <c r="AC692" s="452"/>
      <c r="AD692" s="452"/>
    </row>
    <row r="693" spans="1:30" s="2" customFormat="1" ht="20.100000000000001" customHeight="1">
      <c r="A693" s="311"/>
      <c r="B693" s="311"/>
      <c r="C693" s="452"/>
      <c r="D693" s="311" t="s">
        <v>9253</v>
      </c>
      <c r="E693" s="452"/>
      <c r="F693" s="531">
        <v>716</v>
      </c>
      <c r="G693" s="314">
        <v>18</v>
      </c>
      <c r="H693" s="356">
        <v>720</v>
      </c>
      <c r="I693" s="314">
        <f t="shared" si="8"/>
        <v>17.638412542871141</v>
      </c>
      <c r="J693" s="356">
        <v>719</v>
      </c>
      <c r="K693" s="314">
        <v>17.279500120163423</v>
      </c>
      <c r="L693" s="356">
        <v>819</v>
      </c>
      <c r="M693" s="314">
        <v>19.059809169187805</v>
      </c>
      <c r="N693" s="356">
        <v>892</v>
      </c>
      <c r="O693" s="314">
        <v>20.286559017511941</v>
      </c>
      <c r="P693" s="315">
        <v>957</v>
      </c>
      <c r="Q693" s="316">
        <v>20.959264126149804</v>
      </c>
      <c r="R693" s="315">
        <v>1006</v>
      </c>
      <c r="S693" s="316">
        <v>21.514114627887082</v>
      </c>
      <c r="T693" s="315">
        <v>1191</v>
      </c>
      <c r="U693" s="316">
        <v>23.389630793401412</v>
      </c>
      <c r="V693" s="452"/>
      <c r="W693" s="452"/>
      <c r="X693" s="452"/>
      <c r="Y693" s="452"/>
      <c r="Z693" s="452"/>
      <c r="AA693" s="452"/>
      <c r="AB693" s="452"/>
      <c r="AC693" s="452"/>
      <c r="AD693" s="452"/>
    </row>
    <row r="694" spans="1:30" s="2" customFormat="1" ht="20.100000000000001" customHeight="1">
      <c r="A694" s="311"/>
      <c r="B694" s="311"/>
      <c r="C694" s="452"/>
      <c r="D694" s="311" t="s">
        <v>9254</v>
      </c>
      <c r="E694" s="452"/>
      <c r="F694" s="531">
        <v>23</v>
      </c>
      <c r="G694" s="314">
        <v>0.6</v>
      </c>
      <c r="H694" s="356">
        <v>16</v>
      </c>
      <c r="I694" s="314">
        <f t="shared" si="8"/>
        <v>0.39196472317491426</v>
      </c>
      <c r="J694" s="356">
        <v>25</v>
      </c>
      <c r="K694" s="314">
        <v>0.60081711127132897</v>
      </c>
      <c r="L694" s="356">
        <v>26</v>
      </c>
      <c r="M694" s="314">
        <v>0.60507330695834305</v>
      </c>
      <c r="N694" s="356">
        <v>20</v>
      </c>
      <c r="O694" s="314">
        <v>0.45485558335228565</v>
      </c>
      <c r="P694" s="315">
        <v>30</v>
      </c>
      <c r="Q694" s="316">
        <v>0.65703022339027595</v>
      </c>
      <c r="R694" s="315">
        <v>41</v>
      </c>
      <c r="S694" s="316">
        <v>0.8768177929854577</v>
      </c>
      <c r="T694" s="315">
        <v>46</v>
      </c>
      <c r="U694" s="316">
        <v>0.90337784760408479</v>
      </c>
      <c r="V694" s="452"/>
      <c r="W694" s="452"/>
      <c r="X694" s="452"/>
      <c r="Y694" s="452"/>
      <c r="Z694" s="452"/>
      <c r="AA694" s="452"/>
      <c r="AB694" s="452"/>
      <c r="AC694" s="452"/>
      <c r="AD694" s="452"/>
    </row>
    <row r="695" spans="1:30" s="2" customFormat="1" ht="20.100000000000001" customHeight="1">
      <c r="A695" s="311"/>
      <c r="B695" s="311"/>
      <c r="C695" s="452"/>
      <c r="D695" s="311" t="s">
        <v>1861</v>
      </c>
      <c r="E695" s="452"/>
      <c r="F695" s="531"/>
      <c r="G695" s="314"/>
      <c r="H695" s="356"/>
      <c r="I695" s="314"/>
      <c r="J695" s="356"/>
      <c r="K695" s="314"/>
      <c r="L695" s="356"/>
      <c r="M695" s="314"/>
      <c r="N695" s="356"/>
      <c r="O695" s="314"/>
      <c r="P695" s="315"/>
      <c r="Q695" s="316"/>
      <c r="R695" s="315"/>
      <c r="S695" s="316"/>
      <c r="T695" s="315"/>
      <c r="U695" s="316"/>
      <c r="V695" s="452"/>
      <c r="W695" s="452"/>
      <c r="X695" s="452"/>
      <c r="Y695" s="452"/>
      <c r="Z695" s="452"/>
      <c r="AA695" s="452"/>
      <c r="AB695" s="452"/>
      <c r="AC695" s="452"/>
      <c r="AD695" s="452"/>
    </row>
    <row r="696" spans="1:30" s="2" customFormat="1" ht="20.100000000000001" customHeight="1">
      <c r="A696" s="311"/>
      <c r="B696" s="311"/>
      <c r="C696" s="452"/>
      <c r="D696" s="311" t="s">
        <v>1862</v>
      </c>
      <c r="E696" s="452"/>
      <c r="F696" s="531"/>
      <c r="G696" s="314"/>
      <c r="H696" s="356">
        <v>1</v>
      </c>
      <c r="I696" s="314">
        <f t="shared" si="8"/>
        <v>2.4497795198432142E-2</v>
      </c>
      <c r="J696" s="356"/>
      <c r="K696" s="314"/>
      <c r="L696" s="356">
        <v>2</v>
      </c>
      <c r="M696" s="314"/>
      <c r="N696" s="356">
        <v>2</v>
      </c>
      <c r="O696" s="314"/>
      <c r="P696" s="315"/>
      <c r="Q696" s="316"/>
      <c r="R696" s="315">
        <v>1</v>
      </c>
      <c r="S696" s="316"/>
      <c r="T696" s="315"/>
      <c r="U696" s="316"/>
      <c r="V696" s="452"/>
      <c r="W696" s="452"/>
      <c r="X696" s="452"/>
      <c r="Y696" s="452"/>
      <c r="Z696" s="452"/>
      <c r="AA696" s="452"/>
      <c r="AB696" s="452"/>
      <c r="AC696" s="452"/>
      <c r="AD696" s="452"/>
    </row>
    <row r="697" spans="1:30" s="2" customFormat="1" ht="20.100000000000001" customHeight="1">
      <c r="A697" s="374" t="s">
        <v>3075</v>
      </c>
      <c r="B697" s="374" t="s">
        <v>1821</v>
      </c>
      <c r="C697" s="358" t="s">
        <v>9130</v>
      </c>
      <c r="D697" s="374" t="s">
        <v>9250</v>
      </c>
      <c r="E697" s="358" t="s">
        <v>9036</v>
      </c>
      <c r="F697" s="443">
        <v>418</v>
      </c>
      <c r="G697" s="444">
        <v>10.5</v>
      </c>
      <c r="H697" s="443">
        <v>479</v>
      </c>
      <c r="I697" s="444">
        <f t="shared" si="8"/>
        <v>11.734443900048994</v>
      </c>
      <c r="J697" s="443">
        <v>443</v>
      </c>
      <c r="K697" s="444">
        <v>10.64647921172795</v>
      </c>
      <c r="L697" s="443">
        <v>510</v>
      </c>
      <c r="M697" s="444">
        <v>11.868745636490576</v>
      </c>
      <c r="N697" s="443">
        <v>535</v>
      </c>
      <c r="O697" s="444">
        <v>12.167386854673641</v>
      </c>
      <c r="P697" s="471">
        <v>636</v>
      </c>
      <c r="Q697" s="465">
        <v>13.932092004381161</v>
      </c>
      <c r="R697" s="471">
        <v>651</v>
      </c>
      <c r="S697" s="465">
        <v>13.925133689839573</v>
      </c>
      <c r="T697" s="471">
        <v>890</v>
      </c>
      <c r="U697" s="465">
        <v>17.481830681594971</v>
      </c>
      <c r="V697" s="358" t="s">
        <v>8114</v>
      </c>
      <c r="W697" s="358" t="s">
        <v>8114</v>
      </c>
      <c r="X697" s="358" t="s">
        <v>8114</v>
      </c>
      <c r="Y697" s="358" t="s">
        <v>8114</v>
      </c>
      <c r="Z697" s="358" t="s">
        <v>8114</v>
      </c>
      <c r="AA697" s="358" t="s">
        <v>8114</v>
      </c>
      <c r="AB697" s="358" t="s">
        <v>8114</v>
      </c>
      <c r="AC697" s="358" t="s">
        <v>8114</v>
      </c>
      <c r="AD697" s="358"/>
    </row>
    <row r="698" spans="1:30" s="2" customFormat="1" ht="20.100000000000001" customHeight="1">
      <c r="A698" s="311"/>
      <c r="B698" s="311"/>
      <c r="C698" s="452"/>
      <c r="D698" s="311" t="s">
        <v>9251</v>
      </c>
      <c r="E698" s="452"/>
      <c r="F698" s="531">
        <v>1648</v>
      </c>
      <c r="G698" s="314">
        <v>41.4</v>
      </c>
      <c r="H698" s="356">
        <v>1761</v>
      </c>
      <c r="I698" s="314">
        <f t="shared" si="8"/>
        <v>43.140617344439001</v>
      </c>
      <c r="J698" s="356">
        <v>1824</v>
      </c>
      <c r="K698" s="314">
        <v>43.835616438356162</v>
      </c>
      <c r="L698" s="356">
        <v>1907</v>
      </c>
      <c r="M698" s="314">
        <v>44.379799860367697</v>
      </c>
      <c r="N698" s="356">
        <v>2025</v>
      </c>
      <c r="O698" s="314">
        <v>46.054127814418919</v>
      </c>
      <c r="P698" s="315">
        <v>2086</v>
      </c>
      <c r="Q698" s="316">
        <v>45.695509309967143</v>
      </c>
      <c r="R698" s="315">
        <v>2187</v>
      </c>
      <c r="S698" s="316">
        <v>46.780748663101605</v>
      </c>
      <c r="T698" s="315">
        <v>2457</v>
      </c>
      <c r="U698" s="316">
        <v>48.26163818503241</v>
      </c>
      <c r="V698" s="452"/>
      <c r="W698" s="452"/>
      <c r="X698" s="452"/>
      <c r="Y698" s="452"/>
      <c r="Z698" s="452"/>
      <c r="AA698" s="452"/>
      <c r="AB698" s="452"/>
      <c r="AC698" s="452"/>
      <c r="AD698" s="452"/>
    </row>
    <row r="699" spans="1:30" s="2" customFormat="1" ht="20.100000000000001" customHeight="1">
      <c r="A699" s="311"/>
      <c r="B699" s="311"/>
      <c r="C699" s="452"/>
      <c r="D699" s="311" t="s">
        <v>9252</v>
      </c>
      <c r="E699" s="452"/>
      <c r="F699" s="531">
        <v>1572</v>
      </c>
      <c r="G699" s="314">
        <v>39.5</v>
      </c>
      <c r="H699" s="356">
        <v>1529</v>
      </c>
      <c r="I699" s="314">
        <f t="shared" si="8"/>
        <v>37.457128858402747</v>
      </c>
      <c r="J699" s="356">
        <v>1597</v>
      </c>
      <c r="K699" s="314">
        <v>38.3801970680125</v>
      </c>
      <c r="L699" s="356">
        <v>1552</v>
      </c>
      <c r="M699" s="314">
        <v>36.118222015359549</v>
      </c>
      <c r="N699" s="356">
        <v>1507</v>
      </c>
      <c r="O699" s="314">
        <v>34.273368205594721</v>
      </c>
      <c r="P699" s="315">
        <v>1466</v>
      </c>
      <c r="Q699" s="316">
        <v>32.113910186199341</v>
      </c>
      <c r="R699" s="315">
        <v>1364</v>
      </c>
      <c r="S699" s="316">
        <v>29.176470588235293</v>
      </c>
      <c r="T699" s="315">
        <v>1273</v>
      </c>
      <c r="U699" s="316">
        <v>25.004910626595954</v>
      </c>
      <c r="V699" s="452"/>
      <c r="W699" s="452"/>
      <c r="X699" s="452"/>
      <c r="Y699" s="452"/>
      <c r="Z699" s="452"/>
      <c r="AA699" s="452"/>
      <c r="AB699" s="452"/>
      <c r="AC699" s="452"/>
      <c r="AD699" s="452"/>
    </row>
    <row r="700" spans="1:30" s="2" customFormat="1" ht="20.100000000000001" customHeight="1">
      <c r="A700" s="311"/>
      <c r="B700" s="311"/>
      <c r="C700" s="452"/>
      <c r="D700" s="311" t="s">
        <v>9253</v>
      </c>
      <c r="E700" s="452"/>
      <c r="F700" s="531">
        <v>336</v>
      </c>
      <c r="G700" s="314">
        <v>8.4</v>
      </c>
      <c r="H700" s="356">
        <v>310</v>
      </c>
      <c r="I700" s="314">
        <f t="shared" si="8"/>
        <v>7.5943165115139637</v>
      </c>
      <c r="J700" s="356">
        <v>288</v>
      </c>
      <c r="K700" s="314">
        <v>6.9214131218457098</v>
      </c>
      <c r="L700" s="356">
        <v>317</v>
      </c>
      <c r="M700" s="314">
        <v>7.3772399348382587</v>
      </c>
      <c r="N700" s="356">
        <v>323</v>
      </c>
      <c r="O700" s="314">
        <v>7.3459176711394143</v>
      </c>
      <c r="P700" s="315">
        <v>370</v>
      </c>
      <c r="Q700" s="316">
        <v>8.1051478641840085</v>
      </c>
      <c r="R700" s="315">
        <v>462</v>
      </c>
      <c r="S700" s="316">
        <v>9.882352941176471</v>
      </c>
      <c r="T700" s="315">
        <v>460</v>
      </c>
      <c r="U700" s="316">
        <v>9.0355529365547049</v>
      </c>
      <c r="V700" s="452"/>
      <c r="W700" s="452"/>
      <c r="X700" s="452"/>
      <c r="Y700" s="452"/>
      <c r="Z700" s="452"/>
      <c r="AA700" s="452"/>
      <c r="AB700" s="452"/>
      <c r="AC700" s="452"/>
      <c r="AD700" s="452"/>
    </row>
    <row r="701" spans="1:30" s="2" customFormat="1" ht="20.100000000000001" customHeight="1">
      <c r="A701" s="311"/>
      <c r="B701" s="311"/>
      <c r="C701" s="452"/>
      <c r="D701" s="311" t="s">
        <v>9254</v>
      </c>
      <c r="E701" s="452"/>
      <c r="F701" s="531">
        <v>9</v>
      </c>
      <c r="G701" s="314">
        <v>0.2</v>
      </c>
      <c r="H701" s="356">
        <v>2</v>
      </c>
      <c r="I701" s="314">
        <f t="shared" si="8"/>
        <v>4.8995590396864283E-2</v>
      </c>
      <c r="J701" s="356">
        <v>9</v>
      </c>
      <c r="K701" s="314">
        <v>0.21629416005767843</v>
      </c>
      <c r="L701" s="356">
        <v>9</v>
      </c>
      <c r="M701" s="314">
        <v>0.2094484524086572</v>
      </c>
      <c r="N701" s="356">
        <v>5</v>
      </c>
      <c r="O701" s="314">
        <v>0.11371389583807141</v>
      </c>
      <c r="P701" s="315">
        <v>7</v>
      </c>
      <c r="Q701" s="316">
        <v>0.1533406352683461</v>
      </c>
      <c r="R701" s="315">
        <v>11</v>
      </c>
      <c r="S701" s="316">
        <v>0.23529411764705882</v>
      </c>
      <c r="T701" s="315">
        <v>11</v>
      </c>
      <c r="U701" s="316">
        <v>0.21606757022196033</v>
      </c>
      <c r="V701" s="452"/>
      <c r="W701" s="452"/>
      <c r="X701" s="452"/>
      <c r="Y701" s="452"/>
      <c r="Z701" s="452"/>
      <c r="AA701" s="452"/>
      <c r="AB701" s="452"/>
      <c r="AC701" s="452"/>
      <c r="AD701" s="452"/>
    </row>
    <row r="702" spans="1:30" s="2" customFormat="1" ht="20.100000000000001" customHeight="1">
      <c r="A702" s="311"/>
      <c r="B702" s="311"/>
      <c r="C702" s="452"/>
      <c r="D702" s="311" t="s">
        <v>1861</v>
      </c>
      <c r="E702" s="452"/>
      <c r="F702" s="531"/>
      <c r="G702" s="314"/>
      <c r="H702" s="356"/>
      <c r="I702" s="314"/>
      <c r="J702" s="356"/>
      <c r="K702" s="314"/>
      <c r="L702" s="356"/>
      <c r="M702" s="314"/>
      <c r="N702" s="356"/>
      <c r="O702" s="314"/>
      <c r="P702" s="315"/>
      <c r="Q702" s="316"/>
      <c r="R702" s="315"/>
      <c r="S702" s="316"/>
      <c r="T702" s="315"/>
      <c r="U702" s="316"/>
      <c r="V702" s="452"/>
      <c r="W702" s="452"/>
      <c r="X702" s="452"/>
      <c r="Y702" s="452"/>
      <c r="Z702" s="452"/>
      <c r="AA702" s="452"/>
      <c r="AB702" s="452"/>
      <c r="AC702" s="452"/>
      <c r="AD702" s="452"/>
    </row>
    <row r="703" spans="1:30" s="2" customFormat="1" ht="20.100000000000001" customHeight="1">
      <c r="A703" s="311"/>
      <c r="B703" s="311"/>
      <c r="C703" s="452"/>
      <c r="D703" s="311" t="s">
        <v>1862</v>
      </c>
      <c r="E703" s="452"/>
      <c r="F703" s="531"/>
      <c r="G703" s="314"/>
      <c r="H703" s="356">
        <v>1</v>
      </c>
      <c r="I703" s="314">
        <f t="shared" si="8"/>
        <v>2.4497795198432142E-2</v>
      </c>
      <c r="J703" s="356"/>
      <c r="K703" s="314"/>
      <c r="L703" s="356">
        <v>2</v>
      </c>
      <c r="M703" s="314">
        <v>4.6544100535257156E-2</v>
      </c>
      <c r="N703" s="356">
        <v>2</v>
      </c>
      <c r="O703" s="314"/>
      <c r="P703" s="315">
        <v>1</v>
      </c>
      <c r="Q703" s="316"/>
      <c r="R703" s="315">
        <v>2</v>
      </c>
      <c r="S703" s="316"/>
      <c r="T703" s="315">
        <v>1</v>
      </c>
      <c r="U703" s="316"/>
      <c r="V703" s="452"/>
      <c r="W703" s="452"/>
      <c r="X703" s="452"/>
      <c r="Y703" s="452"/>
      <c r="Z703" s="452"/>
      <c r="AA703" s="452"/>
      <c r="AB703" s="452"/>
      <c r="AC703" s="452"/>
      <c r="AD703" s="452"/>
    </row>
    <row r="704" spans="1:30" s="2" customFormat="1" ht="20.100000000000001" customHeight="1">
      <c r="A704" s="374" t="s">
        <v>3076</v>
      </c>
      <c r="B704" s="374" t="s">
        <v>1822</v>
      </c>
      <c r="C704" s="358" t="s">
        <v>9130</v>
      </c>
      <c r="D704" s="374" t="s">
        <v>9250</v>
      </c>
      <c r="E704" s="358" t="s">
        <v>9036</v>
      </c>
      <c r="F704" s="443">
        <v>175</v>
      </c>
      <c r="G704" s="444">
        <v>4.4000000000000004</v>
      </c>
      <c r="H704" s="443">
        <v>184</v>
      </c>
      <c r="I704" s="444">
        <f t="shared" si="8"/>
        <v>4.507594316511514</v>
      </c>
      <c r="J704" s="443">
        <v>201</v>
      </c>
      <c r="K704" s="444">
        <v>4.8305695746214852</v>
      </c>
      <c r="L704" s="443">
        <v>185</v>
      </c>
      <c r="M704" s="444">
        <v>4.3053292995112864</v>
      </c>
      <c r="N704" s="443">
        <v>201</v>
      </c>
      <c r="O704" s="444">
        <v>4.5712986126904704</v>
      </c>
      <c r="P704" s="471">
        <v>218</v>
      </c>
      <c r="Q704" s="465">
        <v>4.7754654983570646</v>
      </c>
      <c r="R704" s="471">
        <v>202</v>
      </c>
      <c r="S704" s="465">
        <v>4.321780059905862</v>
      </c>
      <c r="T704" s="471">
        <v>258</v>
      </c>
      <c r="U704" s="465">
        <v>5.0667714061272582</v>
      </c>
      <c r="V704" s="358" t="s">
        <v>8114</v>
      </c>
      <c r="W704" s="358" t="s">
        <v>8114</v>
      </c>
      <c r="X704" s="358" t="s">
        <v>8114</v>
      </c>
      <c r="Y704" s="358" t="s">
        <v>8114</v>
      </c>
      <c r="Z704" s="358" t="s">
        <v>8114</v>
      </c>
      <c r="AA704" s="358" t="s">
        <v>8114</v>
      </c>
      <c r="AB704" s="358" t="s">
        <v>8114</v>
      </c>
      <c r="AC704" s="358" t="s">
        <v>8114</v>
      </c>
      <c r="AD704" s="358"/>
    </row>
    <row r="705" spans="1:30" s="2" customFormat="1" ht="20.100000000000001" customHeight="1">
      <c r="A705" s="311"/>
      <c r="B705" s="311"/>
      <c r="C705" s="452"/>
      <c r="D705" s="311" t="s">
        <v>9251</v>
      </c>
      <c r="E705" s="452"/>
      <c r="F705" s="531">
        <v>975</v>
      </c>
      <c r="G705" s="314">
        <v>24.5</v>
      </c>
      <c r="H705" s="356">
        <v>1111</v>
      </c>
      <c r="I705" s="314">
        <f t="shared" si="8"/>
        <v>27.217050465458108</v>
      </c>
      <c r="J705" s="356">
        <v>1062</v>
      </c>
      <c r="K705" s="314">
        <v>25.522710886806056</v>
      </c>
      <c r="L705" s="356">
        <v>1158</v>
      </c>
      <c r="M705" s="314">
        <v>26.94903420991389</v>
      </c>
      <c r="N705" s="356">
        <v>1317</v>
      </c>
      <c r="O705" s="314">
        <v>29.952240163748012</v>
      </c>
      <c r="P705" s="315">
        <v>1419</v>
      </c>
      <c r="Q705" s="316">
        <v>31.08433734939759</v>
      </c>
      <c r="R705" s="315">
        <v>1397</v>
      </c>
      <c r="S705" s="316">
        <v>29.888746255883611</v>
      </c>
      <c r="T705" s="315">
        <v>1514</v>
      </c>
      <c r="U705" s="316">
        <v>29.732914375490967</v>
      </c>
      <c r="V705" s="452"/>
      <c r="W705" s="452"/>
      <c r="X705" s="452"/>
      <c r="Y705" s="452"/>
      <c r="Z705" s="452"/>
      <c r="AA705" s="452"/>
      <c r="AB705" s="452"/>
      <c r="AC705" s="452"/>
      <c r="AD705" s="452"/>
    </row>
    <row r="706" spans="1:30" s="2" customFormat="1" ht="20.100000000000001" customHeight="1">
      <c r="A706" s="311"/>
      <c r="B706" s="311"/>
      <c r="C706" s="452"/>
      <c r="D706" s="311" t="s">
        <v>9252</v>
      </c>
      <c r="E706" s="452"/>
      <c r="F706" s="531">
        <v>2163</v>
      </c>
      <c r="G706" s="314">
        <v>54.3</v>
      </c>
      <c r="H706" s="356">
        <v>2177</v>
      </c>
      <c r="I706" s="314">
        <f t="shared" si="8"/>
        <v>53.331700146986769</v>
      </c>
      <c r="J706" s="356">
        <v>2283</v>
      </c>
      <c r="K706" s="314">
        <v>54.866618601297766</v>
      </c>
      <c r="L706" s="356">
        <v>2277</v>
      </c>
      <c r="M706" s="314">
        <v>52.990458459390275</v>
      </c>
      <c r="N706" s="356">
        <v>2202</v>
      </c>
      <c r="O706" s="314">
        <v>50.079599727086652</v>
      </c>
      <c r="P706" s="315">
        <v>2219</v>
      </c>
      <c r="Q706" s="316">
        <v>48.608981380065714</v>
      </c>
      <c r="R706" s="315">
        <v>2257</v>
      </c>
      <c r="S706" s="316">
        <v>48.288403936670946</v>
      </c>
      <c r="T706" s="315">
        <v>2387</v>
      </c>
      <c r="U706" s="316">
        <v>46.87745483110762</v>
      </c>
      <c r="V706" s="452"/>
      <c r="W706" s="452"/>
      <c r="X706" s="452"/>
      <c r="Y706" s="452"/>
      <c r="Z706" s="452"/>
      <c r="AA706" s="452"/>
      <c r="AB706" s="452"/>
      <c r="AC706" s="452"/>
      <c r="AD706" s="452"/>
    </row>
    <row r="707" spans="1:30" s="2" customFormat="1" ht="20.100000000000001" customHeight="1">
      <c r="A707" s="311"/>
      <c r="B707" s="311"/>
      <c r="C707" s="452"/>
      <c r="D707" s="311" t="s">
        <v>9253</v>
      </c>
      <c r="E707" s="452"/>
      <c r="F707" s="531">
        <v>657</v>
      </c>
      <c r="G707" s="314">
        <v>16.5</v>
      </c>
      <c r="H707" s="356">
        <v>599</v>
      </c>
      <c r="I707" s="314">
        <f t="shared" si="8"/>
        <v>14.674179323860853</v>
      </c>
      <c r="J707" s="356">
        <v>602</v>
      </c>
      <c r="K707" s="314">
        <v>14.467676039413602</v>
      </c>
      <c r="L707" s="356">
        <v>655</v>
      </c>
      <c r="M707" s="314">
        <v>15.24319292529672</v>
      </c>
      <c r="N707" s="356">
        <v>655</v>
      </c>
      <c r="O707" s="314">
        <v>14.896520354787354</v>
      </c>
      <c r="P707" s="315">
        <v>685</v>
      </c>
      <c r="Q707" s="316">
        <v>15.005476451259584</v>
      </c>
      <c r="R707" s="315">
        <v>789</v>
      </c>
      <c r="S707" s="316">
        <v>16.880616174582798</v>
      </c>
      <c r="T707" s="315">
        <v>905</v>
      </c>
      <c r="U707" s="316">
        <v>17.77297721916732</v>
      </c>
      <c r="V707" s="452"/>
      <c r="W707" s="452"/>
      <c r="X707" s="452"/>
      <c r="Y707" s="452"/>
      <c r="Z707" s="452"/>
      <c r="AA707" s="452"/>
      <c r="AB707" s="452"/>
      <c r="AC707" s="452"/>
      <c r="AD707" s="452"/>
    </row>
    <row r="708" spans="1:30" s="2" customFormat="1" ht="20.100000000000001" customHeight="1">
      <c r="A708" s="311"/>
      <c r="B708" s="311"/>
      <c r="C708" s="452"/>
      <c r="D708" s="311" t="s">
        <v>9254</v>
      </c>
      <c r="E708" s="452"/>
      <c r="F708" s="531">
        <v>13</v>
      </c>
      <c r="G708" s="314">
        <v>0.3</v>
      </c>
      <c r="H708" s="356">
        <v>10</v>
      </c>
      <c r="I708" s="314">
        <f t="shared" si="8"/>
        <v>0.2449779519843214</v>
      </c>
      <c r="J708" s="356">
        <v>13</v>
      </c>
      <c r="K708" s="314">
        <v>0.31242489786109107</v>
      </c>
      <c r="L708" s="356">
        <v>20</v>
      </c>
      <c r="M708" s="314">
        <v>0.46544100535257155</v>
      </c>
      <c r="N708" s="356">
        <v>20</v>
      </c>
      <c r="O708" s="314">
        <v>0.45485558335228565</v>
      </c>
      <c r="P708" s="315">
        <v>24</v>
      </c>
      <c r="Q708" s="316">
        <v>0.52573932092004383</v>
      </c>
      <c r="R708" s="315">
        <v>29</v>
      </c>
      <c r="S708" s="316">
        <v>0.62045357295678216</v>
      </c>
      <c r="T708" s="315">
        <v>28</v>
      </c>
      <c r="U708" s="316">
        <v>0.54988216810683421</v>
      </c>
      <c r="V708" s="452"/>
      <c r="W708" s="452"/>
      <c r="X708" s="452"/>
      <c r="Y708" s="452"/>
      <c r="Z708" s="452"/>
      <c r="AA708" s="452"/>
      <c r="AB708" s="452"/>
      <c r="AC708" s="452"/>
      <c r="AD708" s="452"/>
    </row>
    <row r="709" spans="1:30" s="2" customFormat="1" ht="20.100000000000001" customHeight="1">
      <c r="A709" s="311"/>
      <c r="B709" s="311"/>
      <c r="C709" s="452"/>
      <c r="D709" s="311" t="s">
        <v>1861</v>
      </c>
      <c r="E709" s="452"/>
      <c r="F709" s="531"/>
      <c r="G709" s="314"/>
      <c r="H709" s="356"/>
      <c r="I709" s="314"/>
      <c r="J709" s="356"/>
      <c r="K709" s="314"/>
      <c r="L709" s="356"/>
      <c r="M709" s="314"/>
      <c r="N709" s="356"/>
      <c r="O709" s="314"/>
      <c r="P709" s="315"/>
      <c r="Q709" s="316"/>
      <c r="R709" s="315">
        <v>1</v>
      </c>
      <c r="S709" s="316"/>
      <c r="T709" s="315"/>
      <c r="U709" s="316"/>
      <c r="V709" s="452"/>
      <c r="W709" s="452"/>
      <c r="X709" s="452"/>
      <c r="Y709" s="452"/>
      <c r="Z709" s="452"/>
      <c r="AA709" s="452"/>
      <c r="AB709" s="452"/>
      <c r="AC709" s="452"/>
      <c r="AD709" s="452"/>
    </row>
    <row r="710" spans="1:30" s="2" customFormat="1" ht="20.100000000000001" customHeight="1">
      <c r="A710" s="311"/>
      <c r="B710" s="311"/>
      <c r="C710" s="452"/>
      <c r="D710" s="311" t="s">
        <v>1862</v>
      </c>
      <c r="E710" s="452"/>
      <c r="F710" s="531"/>
      <c r="G710" s="314"/>
      <c r="H710" s="356">
        <v>1</v>
      </c>
      <c r="I710" s="314">
        <f t="shared" si="8"/>
        <v>2.4497795198432142E-2</v>
      </c>
      <c r="J710" s="356"/>
      <c r="K710" s="314"/>
      <c r="L710" s="356">
        <v>2</v>
      </c>
      <c r="M710" s="314">
        <v>4.6544100535257156E-2</v>
      </c>
      <c r="N710" s="356">
        <v>2</v>
      </c>
      <c r="O710" s="314"/>
      <c r="P710" s="315">
        <v>1</v>
      </c>
      <c r="Q710" s="316"/>
      <c r="R710" s="315">
        <v>2</v>
      </c>
      <c r="S710" s="316"/>
      <c r="T710" s="315"/>
      <c r="U710" s="316"/>
      <c r="V710" s="452"/>
      <c r="W710" s="452"/>
      <c r="X710" s="452"/>
      <c r="Y710" s="452"/>
      <c r="Z710" s="452"/>
      <c r="AA710" s="452"/>
      <c r="AB710" s="452"/>
      <c r="AC710" s="452"/>
      <c r="AD710" s="452"/>
    </row>
    <row r="711" spans="1:30" s="2" customFormat="1" ht="20.100000000000001" customHeight="1">
      <c r="A711" s="374" t="s">
        <v>3077</v>
      </c>
      <c r="B711" s="374" t="s">
        <v>1823</v>
      </c>
      <c r="C711" s="358" t="s">
        <v>9255</v>
      </c>
      <c r="D711" s="374" t="s">
        <v>9250</v>
      </c>
      <c r="E711" s="358" t="s">
        <v>9036</v>
      </c>
      <c r="F711" s="443">
        <v>14</v>
      </c>
      <c r="G711" s="444">
        <v>0.9</v>
      </c>
      <c r="H711" s="443">
        <v>7</v>
      </c>
      <c r="I711" s="444">
        <v>0.17148456638902498</v>
      </c>
      <c r="J711" s="443">
        <v>16</v>
      </c>
      <c r="K711" s="444">
        <f t="shared" ref="K711:K716" si="9">J711/4161*100</f>
        <v>0.38452295121365054</v>
      </c>
      <c r="L711" s="443">
        <v>15</v>
      </c>
      <c r="M711" s="444">
        <v>0.34908075401442867</v>
      </c>
      <c r="N711" s="443">
        <v>13</v>
      </c>
      <c r="O711" s="444">
        <v>0.29565612917898565</v>
      </c>
      <c r="P711" s="471">
        <v>23</v>
      </c>
      <c r="Q711" s="465">
        <v>1.2466124661246611</v>
      </c>
      <c r="R711" s="471">
        <v>36</v>
      </c>
      <c r="S711" s="465">
        <v>1.9189765458422174</v>
      </c>
      <c r="T711" s="471">
        <v>52</v>
      </c>
      <c r="U711" s="465">
        <v>2.6956972524624159</v>
      </c>
      <c r="V711" s="358" t="s">
        <v>8114</v>
      </c>
      <c r="W711" s="358" t="s">
        <v>8114</v>
      </c>
      <c r="X711" s="358" t="s">
        <v>8114</v>
      </c>
      <c r="Y711" s="358" t="s">
        <v>8114</v>
      </c>
      <c r="Z711" s="358" t="s">
        <v>8114</v>
      </c>
      <c r="AA711" s="358" t="s">
        <v>8114</v>
      </c>
      <c r="AB711" s="358" t="s">
        <v>8114</v>
      </c>
      <c r="AC711" s="358" t="s">
        <v>8114</v>
      </c>
      <c r="AD711" s="358"/>
    </row>
    <row r="712" spans="1:30" s="2" customFormat="1" ht="20.100000000000001" customHeight="1">
      <c r="A712" s="311"/>
      <c r="B712" s="311"/>
      <c r="C712" s="452"/>
      <c r="D712" s="311" t="s">
        <v>9251</v>
      </c>
      <c r="E712" s="452"/>
      <c r="F712" s="531">
        <v>137</v>
      </c>
      <c r="G712" s="314">
        <v>8.6</v>
      </c>
      <c r="H712" s="356">
        <v>160</v>
      </c>
      <c r="I712" s="314">
        <v>3.9196472317491424</v>
      </c>
      <c r="J712" s="356">
        <v>203</v>
      </c>
      <c r="K712" s="314">
        <f t="shared" si="9"/>
        <v>4.878634943523191</v>
      </c>
      <c r="L712" s="356">
        <v>230</v>
      </c>
      <c r="M712" s="314">
        <v>5.3525715615545728</v>
      </c>
      <c r="N712" s="356">
        <v>259</v>
      </c>
      <c r="O712" s="314">
        <v>5.890379804412099</v>
      </c>
      <c r="P712" s="315">
        <v>330</v>
      </c>
      <c r="Q712" s="316">
        <v>17.886178861788618</v>
      </c>
      <c r="R712" s="315">
        <v>351</v>
      </c>
      <c r="S712" s="316">
        <v>18.710021321961619</v>
      </c>
      <c r="T712" s="315">
        <v>432</v>
      </c>
      <c r="U712" s="316">
        <v>22.3950233281493</v>
      </c>
      <c r="V712" s="452"/>
      <c r="W712" s="452"/>
      <c r="X712" s="452"/>
      <c r="Y712" s="452"/>
      <c r="Z712" s="452"/>
      <c r="AA712" s="452"/>
      <c r="AB712" s="452"/>
      <c r="AC712" s="452"/>
      <c r="AD712" s="452"/>
    </row>
    <row r="713" spans="1:30" s="2" customFormat="1" ht="20.100000000000001" customHeight="1">
      <c r="A713" s="311"/>
      <c r="B713" s="311"/>
      <c r="C713" s="452"/>
      <c r="D713" s="311" t="s">
        <v>9252</v>
      </c>
      <c r="E713" s="452"/>
      <c r="F713" s="531">
        <v>868</v>
      </c>
      <c r="G713" s="314">
        <v>54.2</v>
      </c>
      <c r="H713" s="356">
        <v>987</v>
      </c>
      <c r="I713" s="314">
        <v>24.179323860852524</v>
      </c>
      <c r="J713" s="356">
        <v>1031</v>
      </c>
      <c r="K713" s="314">
        <f t="shared" si="9"/>
        <v>24.777697668829607</v>
      </c>
      <c r="L713" s="356">
        <v>1023</v>
      </c>
      <c r="M713" s="314">
        <v>23.807307423784035</v>
      </c>
      <c r="N713" s="356">
        <v>953</v>
      </c>
      <c r="O713" s="314">
        <v>21.673868546736411</v>
      </c>
      <c r="P713" s="315">
        <v>934</v>
      </c>
      <c r="Q713" s="316">
        <v>50.62330623306233</v>
      </c>
      <c r="R713" s="315">
        <v>859</v>
      </c>
      <c r="S713" s="316">
        <v>45.788912579957355</v>
      </c>
      <c r="T713" s="315">
        <v>832</v>
      </c>
      <c r="U713" s="316">
        <v>43.131156039398654</v>
      </c>
      <c r="V713" s="452"/>
      <c r="W713" s="452"/>
      <c r="X713" s="452"/>
      <c r="Y713" s="452"/>
      <c r="Z713" s="452"/>
      <c r="AA713" s="452"/>
      <c r="AB713" s="452"/>
      <c r="AC713" s="452"/>
      <c r="AD713" s="452"/>
    </row>
    <row r="714" spans="1:30" s="2" customFormat="1" ht="20.100000000000001" customHeight="1">
      <c r="A714" s="311"/>
      <c r="B714" s="311"/>
      <c r="C714" s="452"/>
      <c r="D714" s="311" t="s">
        <v>9253</v>
      </c>
      <c r="E714" s="452"/>
      <c r="F714" s="531">
        <v>573</v>
      </c>
      <c r="G714" s="314">
        <v>35.799999999999997</v>
      </c>
      <c r="H714" s="356">
        <v>479</v>
      </c>
      <c r="I714" s="314">
        <v>11.734443900048996</v>
      </c>
      <c r="J714" s="356">
        <v>454</v>
      </c>
      <c r="K714" s="314">
        <f t="shared" si="9"/>
        <v>10.910838740687334</v>
      </c>
      <c r="L714" s="356">
        <v>476</v>
      </c>
      <c r="M714" s="314">
        <v>11.077495927391205</v>
      </c>
      <c r="N714" s="356">
        <v>545</v>
      </c>
      <c r="O714" s="314">
        <v>12.394814646349785</v>
      </c>
      <c r="P714" s="315">
        <v>538</v>
      </c>
      <c r="Q714" s="316">
        <v>29.1</v>
      </c>
      <c r="R714" s="315">
        <v>610</v>
      </c>
      <c r="S714" s="316">
        <v>32.515991471215351</v>
      </c>
      <c r="T714" s="315">
        <v>598</v>
      </c>
      <c r="U714" s="316">
        <v>31.000518403317781</v>
      </c>
      <c r="V714" s="452"/>
      <c r="W714" s="452"/>
      <c r="X714" s="452"/>
      <c r="Y714" s="452"/>
      <c r="Z714" s="452"/>
      <c r="AA714" s="452"/>
      <c r="AB714" s="452"/>
      <c r="AC714" s="452"/>
      <c r="AD714" s="452"/>
    </row>
    <row r="715" spans="1:30" s="2" customFormat="1" ht="20.100000000000001" customHeight="1">
      <c r="A715" s="311"/>
      <c r="B715" s="311"/>
      <c r="C715" s="452"/>
      <c r="D715" s="311" t="s">
        <v>9254</v>
      </c>
      <c r="E715" s="452"/>
      <c r="F715" s="531">
        <v>10</v>
      </c>
      <c r="G715" s="314">
        <v>0.6</v>
      </c>
      <c r="H715" s="356">
        <v>13</v>
      </c>
      <c r="I715" s="314">
        <v>0.31847133757961782</v>
      </c>
      <c r="J715" s="356">
        <v>3</v>
      </c>
      <c r="K715" s="314">
        <f t="shared" si="9"/>
        <v>7.2098053352559477E-2</v>
      </c>
      <c r="L715" s="356">
        <v>9</v>
      </c>
      <c r="M715" s="314">
        <v>0.2094484524086572</v>
      </c>
      <c r="N715" s="356">
        <v>12</v>
      </c>
      <c r="O715" s="314">
        <v>0.2729133500113714</v>
      </c>
      <c r="P715" s="315">
        <v>20</v>
      </c>
      <c r="Q715" s="316">
        <v>1.084010840108401</v>
      </c>
      <c r="R715" s="315">
        <v>20</v>
      </c>
      <c r="S715" s="316">
        <v>1.0660980810234542</v>
      </c>
      <c r="T715" s="315">
        <v>15</v>
      </c>
      <c r="U715" s="316">
        <v>0.77760497667185069</v>
      </c>
      <c r="V715" s="452"/>
      <c r="W715" s="452"/>
      <c r="X715" s="452"/>
      <c r="Y715" s="452"/>
      <c r="Z715" s="452"/>
      <c r="AA715" s="452"/>
      <c r="AB715" s="452"/>
      <c r="AC715" s="452"/>
      <c r="AD715" s="452"/>
    </row>
    <row r="716" spans="1:30" s="2" customFormat="1" ht="20.100000000000001" customHeight="1">
      <c r="A716" s="311"/>
      <c r="B716" s="311"/>
      <c r="C716" s="452"/>
      <c r="D716" s="311" t="s">
        <v>9256</v>
      </c>
      <c r="E716" s="452"/>
      <c r="F716" s="531"/>
      <c r="G716" s="314"/>
      <c r="H716" s="356">
        <v>2436</v>
      </c>
      <c r="I716" s="314">
        <v>59.676629103380698</v>
      </c>
      <c r="J716" s="356">
        <v>2454</v>
      </c>
      <c r="K716" s="314">
        <f t="shared" si="9"/>
        <v>58.976207642393653</v>
      </c>
      <c r="L716" s="356">
        <v>2544</v>
      </c>
      <c r="M716" s="314">
        <v>59.204095880847106</v>
      </c>
      <c r="N716" s="356">
        <v>2615</v>
      </c>
      <c r="O716" s="314">
        <v>59.472367523311348</v>
      </c>
      <c r="P716" s="315">
        <v>1</v>
      </c>
      <c r="Q716" s="316">
        <v>0.1</v>
      </c>
      <c r="R716" s="315"/>
      <c r="S716" s="316"/>
      <c r="T716" s="315"/>
      <c r="U716" s="316"/>
      <c r="V716" s="452"/>
      <c r="W716" s="452"/>
      <c r="X716" s="452"/>
      <c r="Y716" s="452"/>
      <c r="Z716" s="452"/>
      <c r="AA716" s="452"/>
      <c r="AB716" s="452"/>
      <c r="AC716" s="452"/>
      <c r="AD716" s="452"/>
    </row>
    <row r="717" spans="1:30" s="2" customFormat="1" ht="20.100000000000001" customHeight="1">
      <c r="A717" s="311"/>
      <c r="B717" s="311"/>
      <c r="C717" s="452"/>
      <c r="D717" s="311" t="s">
        <v>1959</v>
      </c>
      <c r="E717" s="452"/>
      <c r="F717" s="531"/>
      <c r="G717" s="314"/>
      <c r="H717" s="356"/>
      <c r="I717" s="314"/>
      <c r="J717" s="356"/>
      <c r="K717" s="314"/>
      <c r="L717" s="356"/>
      <c r="M717" s="314"/>
      <c r="N717" s="356"/>
      <c r="O717" s="314"/>
      <c r="P717" s="85"/>
      <c r="Q717" s="5"/>
      <c r="R717" s="315"/>
      <c r="S717" s="316"/>
      <c r="T717" s="315"/>
      <c r="U717" s="316"/>
      <c r="V717" s="452"/>
      <c r="W717" s="452"/>
      <c r="X717" s="452"/>
      <c r="Y717" s="452"/>
      <c r="Z717" s="452"/>
      <c r="AA717" s="452"/>
      <c r="AB717" s="452"/>
      <c r="AC717" s="452"/>
      <c r="AD717" s="452"/>
    </row>
    <row r="718" spans="1:30" s="2" customFormat="1" ht="20.100000000000001" customHeight="1">
      <c r="A718" s="311"/>
      <c r="B718" s="311"/>
      <c r="C718" s="452"/>
      <c r="D718" s="311" t="s">
        <v>1960</v>
      </c>
      <c r="E718" s="452"/>
      <c r="F718" s="531"/>
      <c r="G718" s="314"/>
      <c r="H718" s="356"/>
      <c r="I718" s="314"/>
      <c r="J718" s="356"/>
      <c r="K718" s="314"/>
      <c r="L718" s="356"/>
      <c r="M718" s="314"/>
      <c r="N718" s="356"/>
      <c r="O718" s="314"/>
      <c r="P718" s="315"/>
      <c r="Q718" s="316"/>
      <c r="R718" s="315"/>
      <c r="S718" s="316"/>
      <c r="T718" s="315"/>
      <c r="U718" s="316"/>
      <c r="V718" s="452"/>
      <c r="W718" s="452"/>
      <c r="X718" s="452"/>
      <c r="Y718" s="452"/>
      <c r="Z718" s="452"/>
      <c r="AA718" s="452"/>
      <c r="AB718" s="452"/>
      <c r="AC718" s="452"/>
      <c r="AD718" s="452"/>
    </row>
    <row r="719" spans="1:30" s="2" customFormat="1" ht="20.100000000000001" customHeight="1">
      <c r="A719" s="374" t="s">
        <v>3078</v>
      </c>
      <c r="B719" s="374" t="s">
        <v>1824</v>
      </c>
      <c r="C719" s="358" t="s">
        <v>9257</v>
      </c>
      <c r="D719" s="374" t="s">
        <v>1510</v>
      </c>
      <c r="E719" s="358" t="s">
        <v>9249</v>
      </c>
      <c r="F719" s="443">
        <v>19</v>
      </c>
      <c r="G719" s="444">
        <v>0.8</v>
      </c>
      <c r="H719" s="443">
        <v>14</v>
      </c>
      <c r="I719" s="444">
        <f t="shared" ref="I719:I733" si="10">H719/4082*100</f>
        <v>0.34296913277804997</v>
      </c>
      <c r="J719" s="443">
        <v>14</v>
      </c>
      <c r="K719" s="444">
        <f t="shared" ref="K719:K724" si="11">J719/4161*100</f>
        <v>0.33645758231194423</v>
      </c>
      <c r="L719" s="443">
        <v>21</v>
      </c>
      <c r="M719" s="444">
        <v>0.48871305562020012</v>
      </c>
      <c r="N719" s="443">
        <v>18</v>
      </c>
      <c r="O719" s="444">
        <v>0.40937002501705705</v>
      </c>
      <c r="P719" s="471">
        <v>15</v>
      </c>
      <c r="Q719" s="465">
        <v>0.55741360089186176</v>
      </c>
      <c r="R719" s="471">
        <v>21</v>
      </c>
      <c r="S719" s="465">
        <v>0.5</v>
      </c>
      <c r="T719" s="471">
        <v>28</v>
      </c>
      <c r="U719" s="465">
        <v>0.9</v>
      </c>
      <c r="V719" s="358" t="s">
        <v>8114</v>
      </c>
      <c r="W719" s="358" t="s">
        <v>8114</v>
      </c>
      <c r="X719" s="358" t="s">
        <v>8114</v>
      </c>
      <c r="Y719" s="358" t="s">
        <v>8114</v>
      </c>
      <c r="Z719" s="358" t="s">
        <v>8114</v>
      </c>
      <c r="AA719" s="358" t="s">
        <v>8114</v>
      </c>
      <c r="AB719" s="358" t="s">
        <v>8114</v>
      </c>
      <c r="AC719" s="358" t="s">
        <v>8114</v>
      </c>
      <c r="AD719" s="358"/>
    </row>
    <row r="720" spans="1:30" s="2" customFormat="1" ht="20.100000000000001" customHeight="1">
      <c r="A720" s="311"/>
      <c r="B720" s="311"/>
      <c r="C720" s="452"/>
      <c r="D720" s="311" t="s">
        <v>1511</v>
      </c>
      <c r="E720" s="452"/>
      <c r="F720" s="531">
        <v>97</v>
      </c>
      <c r="G720" s="314">
        <v>4.3</v>
      </c>
      <c r="H720" s="356">
        <v>101</v>
      </c>
      <c r="I720" s="314">
        <f t="shared" si="10"/>
        <v>2.4742773150416464</v>
      </c>
      <c r="J720" s="356">
        <v>94</v>
      </c>
      <c r="K720" s="314">
        <f t="shared" si="11"/>
        <v>2.2590723383801969</v>
      </c>
      <c r="L720" s="356">
        <v>107</v>
      </c>
      <c r="M720" s="314">
        <v>2.4901093786362578</v>
      </c>
      <c r="N720" s="356">
        <v>98</v>
      </c>
      <c r="O720" s="314">
        <v>2.2287923584261997</v>
      </c>
      <c r="P720" s="315">
        <v>124</v>
      </c>
      <c r="Q720" s="316">
        <v>4.6079524340393903</v>
      </c>
      <c r="R720" s="315">
        <v>151</v>
      </c>
      <c r="S720" s="316">
        <v>3.9</v>
      </c>
      <c r="T720" s="315">
        <v>148</v>
      </c>
      <c r="U720" s="316">
        <v>4.9000000000000004</v>
      </c>
      <c r="V720" s="452"/>
      <c r="W720" s="452"/>
      <c r="X720" s="452"/>
      <c r="Y720" s="452"/>
      <c r="Z720" s="452"/>
      <c r="AA720" s="452"/>
      <c r="AB720" s="452"/>
      <c r="AC720" s="452"/>
      <c r="AD720" s="452"/>
    </row>
    <row r="721" spans="1:30" s="2" customFormat="1" ht="20.100000000000001" customHeight="1">
      <c r="A721" s="311"/>
      <c r="B721" s="311"/>
      <c r="C721" s="452"/>
      <c r="D721" s="311" t="s">
        <v>1512</v>
      </c>
      <c r="E721" s="452"/>
      <c r="F721" s="531">
        <v>1166</v>
      </c>
      <c r="G721" s="314">
        <v>51.3</v>
      </c>
      <c r="H721" s="356">
        <v>1272</v>
      </c>
      <c r="I721" s="314">
        <f t="shared" si="10"/>
        <v>31.161195492405685</v>
      </c>
      <c r="J721" s="356">
        <v>1300</v>
      </c>
      <c r="K721" s="314">
        <f t="shared" si="11"/>
        <v>31.242489786109108</v>
      </c>
      <c r="L721" s="356">
        <v>1241</v>
      </c>
      <c r="M721" s="314">
        <v>28.880614382127067</v>
      </c>
      <c r="N721" s="356">
        <v>1247</v>
      </c>
      <c r="O721" s="314">
        <v>28.360245622015011</v>
      </c>
      <c r="P721" s="315">
        <v>1209</v>
      </c>
      <c r="Q721" s="316">
        <v>44.927536231884055</v>
      </c>
      <c r="R721" s="315">
        <v>1095</v>
      </c>
      <c r="S721" s="316">
        <v>28.4</v>
      </c>
      <c r="T721" s="315">
        <v>1188</v>
      </c>
      <c r="U721" s="316">
        <v>39.4</v>
      </c>
      <c r="V721" s="452"/>
      <c r="W721" s="452"/>
      <c r="X721" s="452"/>
      <c r="Y721" s="452"/>
      <c r="Z721" s="452"/>
      <c r="AA721" s="452"/>
      <c r="AB721" s="452"/>
      <c r="AC721" s="452"/>
      <c r="AD721" s="452"/>
    </row>
    <row r="722" spans="1:30" s="2" customFormat="1" ht="20.100000000000001" customHeight="1">
      <c r="A722" s="311"/>
      <c r="B722" s="311"/>
      <c r="C722" s="452"/>
      <c r="D722" s="311" t="s">
        <v>1513</v>
      </c>
      <c r="E722" s="452"/>
      <c r="F722" s="531">
        <v>953</v>
      </c>
      <c r="G722" s="314">
        <v>42</v>
      </c>
      <c r="H722" s="356">
        <v>932</v>
      </c>
      <c r="I722" s="314">
        <f t="shared" si="10"/>
        <v>22.831945124938755</v>
      </c>
      <c r="J722" s="356">
        <v>969</v>
      </c>
      <c r="K722" s="314">
        <f t="shared" si="11"/>
        <v>23.287671232876711</v>
      </c>
      <c r="L722" s="356">
        <v>1075</v>
      </c>
      <c r="M722" s="314">
        <v>25.01745403770072</v>
      </c>
      <c r="N722" s="356">
        <v>1143</v>
      </c>
      <c r="O722" s="314">
        <v>25.994996588583124</v>
      </c>
      <c r="P722" s="315">
        <v>1232</v>
      </c>
      <c r="Q722" s="316">
        <v>45.7</v>
      </c>
      <c r="R722" s="315">
        <v>1383</v>
      </c>
      <c r="S722" s="316">
        <v>35.9</v>
      </c>
      <c r="T722" s="315">
        <v>1545</v>
      </c>
      <c r="U722" s="316">
        <v>51.2</v>
      </c>
      <c r="V722" s="452"/>
      <c r="W722" s="452"/>
      <c r="X722" s="452"/>
      <c r="Y722" s="452"/>
      <c r="Z722" s="452"/>
      <c r="AA722" s="452"/>
      <c r="AB722" s="452"/>
      <c r="AC722" s="452"/>
      <c r="AD722" s="452"/>
    </row>
    <row r="723" spans="1:30" s="2" customFormat="1" ht="20.100000000000001" customHeight="1">
      <c r="A723" s="311"/>
      <c r="B723" s="311"/>
      <c r="C723" s="452"/>
      <c r="D723" s="311" t="s">
        <v>1514</v>
      </c>
      <c r="E723" s="452"/>
      <c r="F723" s="531">
        <v>36</v>
      </c>
      <c r="G723" s="314">
        <v>1.6</v>
      </c>
      <c r="H723" s="356">
        <v>21</v>
      </c>
      <c r="I723" s="314">
        <f t="shared" si="10"/>
        <v>0.51445369916707495</v>
      </c>
      <c r="J723" s="356">
        <v>36</v>
      </c>
      <c r="K723" s="314">
        <f t="shared" si="11"/>
        <v>0.86517664023071372</v>
      </c>
      <c r="L723" s="356">
        <v>43</v>
      </c>
      <c r="M723" s="314">
        <v>1.0006981615080288</v>
      </c>
      <c r="N723" s="356">
        <v>48</v>
      </c>
      <c r="O723" s="314">
        <v>1.0916534000454856</v>
      </c>
      <c r="P723" s="315">
        <v>78</v>
      </c>
      <c r="Q723" s="316">
        <v>2.8985507246376812</v>
      </c>
      <c r="R723" s="315">
        <v>104</v>
      </c>
      <c r="S723" s="316">
        <v>2.7</v>
      </c>
      <c r="T723" s="315">
        <v>97</v>
      </c>
      <c r="U723" s="316">
        <v>3.2</v>
      </c>
      <c r="V723" s="452"/>
      <c r="W723" s="452"/>
      <c r="X723" s="452"/>
      <c r="Y723" s="452"/>
      <c r="Z723" s="452"/>
      <c r="AA723" s="452"/>
      <c r="AB723" s="452"/>
      <c r="AC723" s="452"/>
      <c r="AD723" s="452"/>
    </row>
    <row r="724" spans="1:30" s="2" customFormat="1" ht="20.100000000000001" customHeight="1">
      <c r="A724" s="311"/>
      <c r="B724" s="311"/>
      <c r="C724" s="452"/>
      <c r="D724" s="311" t="s">
        <v>9258</v>
      </c>
      <c r="E724" s="452"/>
      <c r="F724" s="531"/>
      <c r="G724" s="314"/>
      <c r="H724" s="356">
        <v>1741</v>
      </c>
      <c r="I724" s="314">
        <f t="shared" si="10"/>
        <v>42.650661440470358</v>
      </c>
      <c r="J724" s="356">
        <f>4161-SUM(J719:J723)</f>
        <v>1748</v>
      </c>
      <c r="K724" s="314">
        <f t="shared" si="11"/>
        <v>42.009132420091319</v>
      </c>
      <c r="L724" s="356">
        <v>1807</v>
      </c>
      <c r="M724" s="314">
        <v>42.052594833604843</v>
      </c>
      <c r="N724" s="356">
        <v>1842</v>
      </c>
      <c r="O724" s="314">
        <v>41.892199226745511</v>
      </c>
      <c r="P724" s="315">
        <v>33</v>
      </c>
      <c r="Q724" s="316">
        <v>1.2263099219620959</v>
      </c>
      <c r="R724" s="315">
        <v>1093</v>
      </c>
      <c r="S724" s="316">
        <v>28.3</v>
      </c>
      <c r="T724" s="315"/>
      <c r="U724" s="316"/>
      <c r="V724" s="452"/>
      <c r="W724" s="452"/>
      <c r="X724" s="452"/>
      <c r="Y724" s="452"/>
      <c r="Z724" s="452"/>
      <c r="AA724" s="452"/>
      <c r="AB724" s="452"/>
      <c r="AC724" s="452"/>
      <c r="AD724" s="452"/>
    </row>
    <row r="725" spans="1:30" s="2" customFormat="1" ht="20.100000000000001" customHeight="1">
      <c r="A725" s="311"/>
      <c r="B725" s="311"/>
      <c r="C725" s="452"/>
      <c r="D725" s="311" t="s">
        <v>1959</v>
      </c>
      <c r="E725" s="452"/>
      <c r="F725" s="531"/>
      <c r="G725" s="314"/>
      <c r="H725" s="356"/>
      <c r="I725" s="314"/>
      <c r="J725" s="356"/>
      <c r="K725" s="314"/>
      <c r="L725" s="356"/>
      <c r="M725" s="314"/>
      <c r="N725" s="356"/>
      <c r="O725" s="314"/>
      <c r="P725" s="315">
        <v>3</v>
      </c>
      <c r="Q725" s="316">
        <v>0.1</v>
      </c>
      <c r="R725" s="315">
        <v>9</v>
      </c>
      <c r="S725" s="316">
        <v>0.2</v>
      </c>
      <c r="T725" s="315"/>
      <c r="U725" s="316"/>
      <c r="V725" s="452"/>
      <c r="W725" s="452"/>
      <c r="X725" s="452"/>
      <c r="Y725" s="452"/>
      <c r="Z725" s="452"/>
      <c r="AA725" s="452"/>
      <c r="AB725" s="452"/>
      <c r="AC725" s="452"/>
      <c r="AD725" s="452"/>
    </row>
    <row r="726" spans="1:30" s="2" customFormat="1" ht="20.100000000000001" customHeight="1">
      <c r="A726" s="311"/>
      <c r="B726" s="311"/>
      <c r="C726" s="452"/>
      <c r="D726" s="311" t="s">
        <v>1960</v>
      </c>
      <c r="E726" s="452"/>
      <c r="F726" s="531"/>
      <c r="G726" s="314"/>
      <c r="H726" s="356">
        <v>1</v>
      </c>
      <c r="I726" s="314">
        <f t="shared" si="10"/>
        <v>2.4497795198432142E-2</v>
      </c>
      <c r="J726" s="356"/>
      <c r="K726" s="314"/>
      <c r="L726" s="356">
        <v>3</v>
      </c>
      <c r="M726" s="314">
        <v>6.9816150802885737E-2</v>
      </c>
      <c r="N726" s="356">
        <v>1</v>
      </c>
      <c r="O726" s="314"/>
      <c r="P726" s="315"/>
      <c r="Q726" s="316"/>
      <c r="R726" s="315">
        <v>1</v>
      </c>
      <c r="S726" s="316"/>
      <c r="T726" s="315">
        <v>12</v>
      </c>
      <c r="U726" s="316">
        <v>0.4</v>
      </c>
      <c r="V726" s="452"/>
      <c r="W726" s="452"/>
      <c r="X726" s="452"/>
      <c r="Y726" s="452"/>
      <c r="Z726" s="452"/>
      <c r="AA726" s="452"/>
      <c r="AB726" s="452"/>
      <c r="AC726" s="452"/>
      <c r="AD726" s="452"/>
    </row>
    <row r="727" spans="1:30" s="2" customFormat="1" ht="20.100000000000001" customHeight="1">
      <c r="A727" s="374" t="s">
        <v>9259</v>
      </c>
      <c r="B727" s="374" t="s">
        <v>1825</v>
      </c>
      <c r="C727" s="358" t="s">
        <v>9130</v>
      </c>
      <c r="D727" s="374" t="s">
        <v>9250</v>
      </c>
      <c r="E727" s="358" t="s">
        <v>9036</v>
      </c>
      <c r="F727" s="443">
        <v>82</v>
      </c>
      <c r="G727" s="444">
        <v>2.1</v>
      </c>
      <c r="H727" s="443">
        <v>79</v>
      </c>
      <c r="I727" s="444">
        <f t="shared" si="10"/>
        <v>1.935325820676139</v>
      </c>
      <c r="J727" s="443">
        <v>85</v>
      </c>
      <c r="K727" s="444">
        <v>2.0427781783225187</v>
      </c>
      <c r="L727" s="443">
        <v>87</v>
      </c>
      <c r="M727" s="444">
        <v>2.0246683732836863</v>
      </c>
      <c r="N727" s="443">
        <v>86</v>
      </c>
      <c r="O727" s="444">
        <v>1.9558790084148281</v>
      </c>
      <c r="P727" s="471">
        <v>87</v>
      </c>
      <c r="Q727" s="465">
        <v>1.9053876478318004</v>
      </c>
      <c r="R727" s="471">
        <v>92</v>
      </c>
      <c r="S727" s="465">
        <v>1.9679144385026739</v>
      </c>
      <c r="T727" s="471">
        <v>148</v>
      </c>
      <c r="U727" s="465">
        <v>2.906520031421838</v>
      </c>
      <c r="V727" s="358" t="s">
        <v>8114</v>
      </c>
      <c r="W727" s="358" t="s">
        <v>8114</v>
      </c>
      <c r="X727" s="358" t="s">
        <v>8114</v>
      </c>
      <c r="Y727" s="358" t="s">
        <v>8114</v>
      </c>
      <c r="Z727" s="358" t="s">
        <v>8114</v>
      </c>
      <c r="AA727" s="358" t="s">
        <v>8114</v>
      </c>
      <c r="AB727" s="358" t="s">
        <v>8114</v>
      </c>
      <c r="AC727" s="358" t="s">
        <v>8114</v>
      </c>
      <c r="AD727" s="358"/>
    </row>
    <row r="728" spans="1:30" s="2" customFormat="1" ht="20.100000000000001" customHeight="1">
      <c r="A728" s="311"/>
      <c r="B728" s="311"/>
      <c r="C728" s="452"/>
      <c r="D728" s="311" t="s">
        <v>9251</v>
      </c>
      <c r="E728" s="452"/>
      <c r="F728" s="531">
        <v>586</v>
      </c>
      <c r="G728" s="314">
        <v>14.7</v>
      </c>
      <c r="H728" s="356">
        <v>700</v>
      </c>
      <c r="I728" s="314">
        <f t="shared" si="10"/>
        <v>17.148456638902498</v>
      </c>
      <c r="J728" s="356">
        <v>707</v>
      </c>
      <c r="K728" s="314">
        <v>16.991107906753186</v>
      </c>
      <c r="L728" s="356">
        <v>743</v>
      </c>
      <c r="M728" s="314">
        <v>17.291133348848035</v>
      </c>
      <c r="N728" s="356">
        <v>811</v>
      </c>
      <c r="O728" s="314">
        <v>18.444393904935183</v>
      </c>
      <c r="P728" s="315">
        <v>878</v>
      </c>
      <c r="Q728" s="316">
        <v>19.229084537888742</v>
      </c>
      <c r="R728" s="315">
        <v>956</v>
      </c>
      <c r="S728" s="316">
        <v>20.449197860962567</v>
      </c>
      <c r="T728" s="315">
        <v>1045</v>
      </c>
      <c r="U728" s="316">
        <v>20.522388059701491</v>
      </c>
      <c r="V728" s="452"/>
      <c r="W728" s="452"/>
      <c r="X728" s="452"/>
      <c r="Y728" s="452"/>
      <c r="Z728" s="452"/>
      <c r="AA728" s="452"/>
      <c r="AB728" s="452"/>
      <c r="AC728" s="452"/>
      <c r="AD728" s="452"/>
    </row>
    <row r="729" spans="1:30" s="2" customFormat="1" ht="20.100000000000001" customHeight="1">
      <c r="A729" s="311"/>
      <c r="B729" s="311"/>
      <c r="C729" s="452"/>
      <c r="D729" s="311" t="s">
        <v>9252</v>
      </c>
      <c r="E729" s="452"/>
      <c r="F729" s="531">
        <v>2476</v>
      </c>
      <c r="G729" s="314">
        <v>62.2</v>
      </c>
      <c r="H729" s="356">
        <v>2541</v>
      </c>
      <c r="I729" s="314">
        <f t="shared" si="10"/>
        <v>62.248897599216072</v>
      </c>
      <c r="J729" s="356">
        <v>2607</v>
      </c>
      <c r="K729" s="314">
        <v>62.653208363374191</v>
      </c>
      <c r="L729" s="356">
        <v>2630</v>
      </c>
      <c r="M729" s="314">
        <v>61.205492203863166</v>
      </c>
      <c r="N729" s="356">
        <v>2608</v>
      </c>
      <c r="O729" s="314">
        <v>59.313168069138044</v>
      </c>
      <c r="P729" s="315">
        <v>2571</v>
      </c>
      <c r="Q729" s="316">
        <v>56.307490144546648</v>
      </c>
      <c r="R729" s="315">
        <v>2457</v>
      </c>
      <c r="S729" s="316">
        <v>52.5</v>
      </c>
      <c r="T729" s="315">
        <v>2649</v>
      </c>
      <c r="U729" s="316">
        <v>52.022780832678713</v>
      </c>
      <c r="V729" s="452"/>
      <c r="W729" s="452"/>
      <c r="X729" s="452"/>
      <c r="Y729" s="452"/>
      <c r="Z729" s="452"/>
      <c r="AA729" s="452"/>
      <c r="AB729" s="452"/>
      <c r="AC729" s="452"/>
      <c r="AD729" s="452"/>
    </row>
    <row r="730" spans="1:30" s="2" customFormat="1" ht="20.100000000000001" customHeight="1">
      <c r="A730" s="311"/>
      <c r="B730" s="311"/>
      <c r="C730" s="452"/>
      <c r="D730" s="311" t="s">
        <v>9253</v>
      </c>
      <c r="E730" s="452"/>
      <c r="F730" s="531">
        <v>827</v>
      </c>
      <c r="G730" s="314">
        <v>20.8</v>
      </c>
      <c r="H730" s="356">
        <v>755</v>
      </c>
      <c r="I730" s="314">
        <f t="shared" si="10"/>
        <v>18.495835374816266</v>
      </c>
      <c r="J730" s="356">
        <v>753</v>
      </c>
      <c r="K730" s="314">
        <v>18.096611391492431</v>
      </c>
      <c r="L730" s="356">
        <v>825</v>
      </c>
      <c r="M730" s="314">
        <v>19.199441470793577</v>
      </c>
      <c r="N730" s="356">
        <v>884</v>
      </c>
      <c r="O730" s="314">
        <v>20.104616784171025</v>
      </c>
      <c r="P730" s="315">
        <v>1010</v>
      </c>
      <c r="Q730" s="316">
        <v>22.120017520805956</v>
      </c>
      <c r="R730" s="315">
        <v>1147</v>
      </c>
      <c r="S730" s="316">
        <v>24.53475935828877</v>
      </c>
      <c r="T730" s="315">
        <v>1227</v>
      </c>
      <c r="U730" s="316">
        <v>24.096622152395916</v>
      </c>
      <c r="V730" s="452"/>
      <c r="W730" s="452"/>
      <c r="X730" s="452"/>
      <c r="Y730" s="452"/>
      <c r="Z730" s="452"/>
      <c r="AA730" s="452"/>
      <c r="AB730" s="452"/>
      <c r="AC730" s="452"/>
      <c r="AD730" s="452"/>
    </row>
    <row r="731" spans="1:30" s="2" customFormat="1" ht="20.100000000000001" customHeight="1">
      <c r="A731" s="311"/>
      <c r="B731" s="311"/>
      <c r="C731" s="452"/>
      <c r="D731" s="311" t="s">
        <v>9254</v>
      </c>
      <c r="E731" s="452"/>
      <c r="F731" s="531">
        <v>12</v>
      </c>
      <c r="G731" s="314">
        <v>0.3</v>
      </c>
      <c r="H731" s="356">
        <v>6</v>
      </c>
      <c r="I731" s="314">
        <f t="shared" si="10"/>
        <v>0.14698677119059284</v>
      </c>
      <c r="J731" s="356">
        <v>9</v>
      </c>
      <c r="K731" s="314">
        <v>0.21629416005767843</v>
      </c>
      <c r="L731" s="356">
        <v>10</v>
      </c>
      <c r="M731" s="314">
        <v>0.23272050267628577</v>
      </c>
      <c r="N731" s="356">
        <v>6</v>
      </c>
      <c r="O731" s="314">
        <v>0.1364566750056857</v>
      </c>
      <c r="P731" s="315">
        <v>20</v>
      </c>
      <c r="Q731" s="316">
        <v>0.43802014892685065</v>
      </c>
      <c r="R731" s="315">
        <v>23</v>
      </c>
      <c r="S731" s="316">
        <v>0.49197860962566847</v>
      </c>
      <c r="T731" s="315">
        <v>23</v>
      </c>
      <c r="U731" s="316">
        <v>0.4516889238020424</v>
      </c>
      <c r="V731" s="452"/>
      <c r="W731" s="452"/>
      <c r="X731" s="452"/>
      <c r="Y731" s="452"/>
      <c r="Z731" s="452"/>
      <c r="AA731" s="452"/>
      <c r="AB731" s="452"/>
      <c r="AC731" s="452"/>
      <c r="AD731" s="452"/>
    </row>
    <row r="732" spans="1:30" s="2" customFormat="1" ht="20.100000000000001" customHeight="1">
      <c r="A732" s="311"/>
      <c r="B732" s="311"/>
      <c r="C732" s="452"/>
      <c r="D732" s="311" t="s">
        <v>1861</v>
      </c>
      <c r="E732" s="452"/>
      <c r="F732" s="531"/>
      <c r="G732" s="314"/>
      <c r="H732" s="356"/>
      <c r="I732" s="314"/>
      <c r="J732" s="356"/>
      <c r="K732" s="314"/>
      <c r="L732" s="356"/>
      <c r="M732" s="314"/>
      <c r="N732" s="356"/>
      <c r="O732" s="314"/>
      <c r="P732" s="315"/>
      <c r="Q732" s="316"/>
      <c r="R732" s="315"/>
      <c r="S732" s="316"/>
      <c r="T732" s="315"/>
      <c r="U732" s="316"/>
      <c r="V732" s="452"/>
      <c r="W732" s="452"/>
      <c r="X732" s="452"/>
      <c r="Y732" s="452"/>
      <c r="Z732" s="452"/>
      <c r="AA732" s="452"/>
      <c r="AB732" s="452"/>
      <c r="AC732" s="452"/>
      <c r="AD732" s="452"/>
    </row>
    <row r="733" spans="1:30" s="2" customFormat="1" ht="20.100000000000001" customHeight="1">
      <c r="A733" s="311"/>
      <c r="B733" s="311"/>
      <c r="C733" s="452"/>
      <c r="D733" s="311" t="s">
        <v>1862</v>
      </c>
      <c r="E733" s="452"/>
      <c r="F733" s="531"/>
      <c r="G733" s="314"/>
      <c r="H733" s="356">
        <v>1</v>
      </c>
      <c r="I733" s="314">
        <f t="shared" si="10"/>
        <v>2.4497795198432142E-2</v>
      </c>
      <c r="J733" s="356"/>
      <c r="K733" s="314"/>
      <c r="L733" s="356">
        <v>2</v>
      </c>
      <c r="M733" s="314">
        <v>4.6544100535257156E-2</v>
      </c>
      <c r="N733" s="356">
        <v>2</v>
      </c>
      <c r="O733" s="314"/>
      <c r="P733" s="315"/>
      <c r="Q733" s="316"/>
      <c r="R733" s="315">
        <v>2</v>
      </c>
      <c r="S733" s="316"/>
      <c r="T733" s="315"/>
      <c r="U733" s="316"/>
      <c r="V733" s="452"/>
      <c r="W733" s="452"/>
      <c r="X733" s="452"/>
      <c r="Y733" s="452"/>
      <c r="Z733" s="452"/>
      <c r="AA733" s="452"/>
      <c r="AB733" s="452"/>
      <c r="AC733" s="452"/>
      <c r="AD733" s="452"/>
    </row>
    <row r="734" spans="1:30" s="2" customFormat="1" ht="20.100000000000001" customHeight="1">
      <c r="A734" s="374" t="s">
        <v>3079</v>
      </c>
      <c r="B734" s="374" t="s">
        <v>1826</v>
      </c>
      <c r="C734" s="358" t="s">
        <v>9130</v>
      </c>
      <c r="D734" s="374" t="s">
        <v>9260</v>
      </c>
      <c r="E734" s="358" t="s">
        <v>9036</v>
      </c>
      <c r="F734" s="443">
        <v>2379</v>
      </c>
      <c r="G734" s="444">
        <v>59.7</v>
      </c>
      <c r="H734" s="443">
        <v>2406</v>
      </c>
      <c r="I734" s="444">
        <v>58.941695247427731</v>
      </c>
      <c r="J734" s="443">
        <v>2472</v>
      </c>
      <c r="K734" s="444">
        <v>59.408795962509011</v>
      </c>
      <c r="L734" s="443">
        <v>2601</v>
      </c>
      <c r="M734" s="444">
        <v>60.530602746101934</v>
      </c>
      <c r="N734" s="443">
        <v>2660</v>
      </c>
      <c r="O734" s="444">
        <v>60.495792585853991</v>
      </c>
      <c r="P734" s="471">
        <v>2710</v>
      </c>
      <c r="Q734" s="465">
        <v>59.351730179588259</v>
      </c>
      <c r="R734" s="471">
        <v>2960</v>
      </c>
      <c r="S734" s="465">
        <v>63.329054343175009</v>
      </c>
      <c r="T734" s="471">
        <v>3216</v>
      </c>
      <c r="U734" s="465">
        <v>63.182711198428294</v>
      </c>
      <c r="V734" s="358" t="s">
        <v>8114</v>
      </c>
      <c r="W734" s="358" t="s">
        <v>8114</v>
      </c>
      <c r="X734" s="358" t="s">
        <v>8114</v>
      </c>
      <c r="Y734" s="358" t="s">
        <v>8114</v>
      </c>
      <c r="Z734" s="358" t="s">
        <v>8114</v>
      </c>
      <c r="AA734" s="358" t="s">
        <v>8114</v>
      </c>
      <c r="AB734" s="358" t="s">
        <v>8114</v>
      </c>
      <c r="AC734" s="358" t="s">
        <v>8114</v>
      </c>
      <c r="AD734" s="358"/>
    </row>
    <row r="735" spans="1:30" s="2" customFormat="1" ht="20.100000000000001" customHeight="1">
      <c r="A735" s="311"/>
      <c r="B735" s="311"/>
      <c r="C735" s="452"/>
      <c r="D735" s="311" t="s">
        <v>9261</v>
      </c>
      <c r="E735" s="452"/>
      <c r="F735" s="531">
        <v>1411</v>
      </c>
      <c r="G735" s="314">
        <v>35.4</v>
      </c>
      <c r="H735" s="356">
        <v>1450</v>
      </c>
      <c r="I735" s="314">
        <v>35.521803037726606</v>
      </c>
      <c r="J735" s="356">
        <v>1465</v>
      </c>
      <c r="K735" s="314">
        <v>35.207882720499882</v>
      </c>
      <c r="L735" s="356">
        <v>1466</v>
      </c>
      <c r="M735" s="314">
        <v>34.116825692343497</v>
      </c>
      <c r="N735" s="356">
        <v>1493</v>
      </c>
      <c r="O735" s="314">
        <v>33.95496929724812</v>
      </c>
      <c r="P735" s="315">
        <v>1578</v>
      </c>
      <c r="Q735" s="316">
        <v>34.559789750328513</v>
      </c>
      <c r="R735" s="315">
        <v>1394</v>
      </c>
      <c r="S735" s="316">
        <v>29.82456140350877</v>
      </c>
      <c r="T735" s="315">
        <v>1555</v>
      </c>
      <c r="U735" s="316">
        <v>30.5</v>
      </c>
      <c r="V735" s="452"/>
      <c r="W735" s="452"/>
      <c r="X735" s="452"/>
      <c r="Y735" s="452"/>
      <c r="Z735" s="452"/>
      <c r="AA735" s="452"/>
      <c r="AB735" s="452"/>
      <c r="AC735" s="452"/>
      <c r="AD735" s="452"/>
    </row>
    <row r="736" spans="1:30" s="2" customFormat="1" ht="20.100000000000001" customHeight="1">
      <c r="A736" s="311"/>
      <c r="B736" s="311"/>
      <c r="C736" s="452"/>
      <c r="D736" s="311" t="s">
        <v>9262</v>
      </c>
      <c r="E736" s="452"/>
      <c r="F736" s="531">
        <v>182</v>
      </c>
      <c r="G736" s="314">
        <v>4.5999999999999996</v>
      </c>
      <c r="H736" s="356">
        <v>218</v>
      </c>
      <c r="I736" s="314">
        <v>5.3405193532582071</v>
      </c>
      <c r="J736" s="356">
        <v>217</v>
      </c>
      <c r="K736" s="314">
        <v>5.2150925258351357</v>
      </c>
      <c r="L736" s="356">
        <v>223</v>
      </c>
      <c r="M736" s="314">
        <v>5.1896672096811729</v>
      </c>
      <c r="N736" s="356">
        <v>238</v>
      </c>
      <c r="O736" s="314">
        <v>5.4127814418921991</v>
      </c>
      <c r="P736" s="315">
        <v>275</v>
      </c>
      <c r="Q736" s="316">
        <v>6.0227770477441966</v>
      </c>
      <c r="R736" s="315">
        <v>306</v>
      </c>
      <c r="S736" s="316">
        <v>6.5468549422336331</v>
      </c>
      <c r="T736" s="315">
        <v>307</v>
      </c>
      <c r="U736" s="316">
        <v>6.0314341846758346</v>
      </c>
      <c r="V736" s="452"/>
      <c r="W736" s="452"/>
      <c r="X736" s="452"/>
      <c r="Y736" s="452"/>
      <c r="Z736" s="452"/>
      <c r="AA736" s="452"/>
      <c r="AB736" s="452"/>
      <c r="AC736" s="452"/>
      <c r="AD736" s="452"/>
    </row>
    <row r="737" spans="1:30" s="2" customFormat="1" ht="20.100000000000001" customHeight="1">
      <c r="A737" s="311"/>
      <c r="B737" s="311"/>
      <c r="C737" s="452"/>
      <c r="D737" s="311" t="s">
        <v>9263</v>
      </c>
      <c r="E737" s="452"/>
      <c r="F737" s="531">
        <v>11</v>
      </c>
      <c r="G737" s="314">
        <v>0.3</v>
      </c>
      <c r="H737" s="356">
        <v>8</v>
      </c>
      <c r="I737" s="314">
        <v>0.19598236158745713</v>
      </c>
      <c r="J737" s="356">
        <v>7</v>
      </c>
      <c r="K737" s="314">
        <v>0.16822879115597211</v>
      </c>
      <c r="L737" s="356">
        <v>6</v>
      </c>
      <c r="M737" s="314">
        <v>0.13963230160577147</v>
      </c>
      <c r="N737" s="356">
        <v>5</v>
      </c>
      <c r="O737" s="314">
        <v>0.11371389583807141</v>
      </c>
      <c r="P737" s="315">
        <v>3</v>
      </c>
      <c r="Q737" s="316">
        <v>6.5703022339027597E-2</v>
      </c>
      <c r="R737" s="315">
        <v>14</v>
      </c>
      <c r="S737" s="316">
        <v>0.29952931108258452</v>
      </c>
      <c r="T737" s="315">
        <v>12</v>
      </c>
      <c r="U737" s="316">
        <v>0.23575638506876229</v>
      </c>
      <c r="V737" s="452"/>
      <c r="W737" s="452"/>
      <c r="X737" s="452"/>
      <c r="Y737" s="452"/>
      <c r="Z737" s="452"/>
      <c r="AA737" s="452"/>
      <c r="AB737" s="452"/>
      <c r="AC737" s="452"/>
      <c r="AD737" s="452"/>
    </row>
    <row r="738" spans="1:30" s="2" customFormat="1" ht="20.100000000000001" customHeight="1">
      <c r="A738" s="311"/>
      <c r="B738" s="311"/>
      <c r="C738" s="452"/>
      <c r="D738" s="311" t="s">
        <v>1861</v>
      </c>
      <c r="E738" s="452"/>
      <c r="F738" s="531"/>
      <c r="G738" s="314"/>
      <c r="H738" s="356"/>
      <c r="I738" s="314"/>
      <c r="J738" s="356"/>
      <c r="K738" s="314"/>
      <c r="L738" s="356"/>
      <c r="M738" s="314"/>
      <c r="N738" s="356"/>
      <c r="O738" s="314"/>
      <c r="P738" s="315"/>
      <c r="Q738" s="316"/>
      <c r="R738" s="315"/>
      <c r="S738" s="316"/>
      <c r="T738" s="315"/>
      <c r="U738" s="316"/>
      <c r="V738" s="452"/>
      <c r="W738" s="452"/>
      <c r="X738" s="452"/>
      <c r="Y738" s="452"/>
      <c r="Z738" s="452"/>
      <c r="AA738" s="452"/>
      <c r="AB738" s="452"/>
      <c r="AC738" s="452"/>
      <c r="AD738" s="452"/>
    </row>
    <row r="739" spans="1:30" s="2" customFormat="1" ht="20.100000000000001" customHeight="1">
      <c r="A739" s="311"/>
      <c r="B739" s="311"/>
      <c r="C739" s="452"/>
      <c r="D739" s="311" t="s">
        <v>1862</v>
      </c>
      <c r="E739" s="452"/>
      <c r="F739" s="531"/>
      <c r="G739" s="314"/>
      <c r="H739" s="356"/>
      <c r="I739" s="314"/>
      <c r="J739" s="356"/>
      <c r="K739" s="314"/>
      <c r="L739" s="356">
        <v>1</v>
      </c>
      <c r="M739" s="314"/>
      <c r="N739" s="356">
        <v>1</v>
      </c>
      <c r="O739" s="314"/>
      <c r="P739" s="315"/>
      <c r="Q739" s="316"/>
      <c r="R739" s="315">
        <v>3</v>
      </c>
      <c r="S739" s="316">
        <v>0.1</v>
      </c>
      <c r="T739" s="315">
        <v>2</v>
      </c>
      <c r="U739" s="316"/>
      <c r="V739" s="452"/>
      <c r="W739" s="452"/>
      <c r="X739" s="452"/>
      <c r="Y739" s="452"/>
      <c r="Z739" s="452"/>
      <c r="AA739" s="452"/>
      <c r="AB739" s="452"/>
      <c r="AC739" s="452"/>
      <c r="AD739" s="452"/>
    </row>
    <row r="740" spans="1:30" ht="20.100000000000001" customHeight="1">
      <c r="A740" s="476" t="s">
        <v>3080</v>
      </c>
      <c r="B740" s="476" t="s">
        <v>1827</v>
      </c>
      <c r="C740" s="358" t="s">
        <v>9130</v>
      </c>
      <c r="D740" s="374" t="s">
        <v>9139</v>
      </c>
      <c r="E740" s="358" t="s">
        <v>9036</v>
      </c>
      <c r="F740" s="443"/>
      <c r="G740" s="444"/>
      <c r="H740" s="443"/>
      <c r="I740" s="444"/>
      <c r="J740" s="443"/>
      <c r="K740" s="444"/>
      <c r="L740" s="443"/>
      <c r="M740" s="444"/>
      <c r="N740" s="443">
        <v>850</v>
      </c>
      <c r="O740" s="444">
        <v>19.331362292472139</v>
      </c>
      <c r="P740" s="471">
        <v>944</v>
      </c>
      <c r="Q740" s="465">
        <v>20.679079956188389</v>
      </c>
      <c r="R740" s="471"/>
      <c r="S740" s="465"/>
      <c r="T740" s="471"/>
      <c r="U740" s="465"/>
      <c r="V740" s="358"/>
      <c r="W740" s="358"/>
      <c r="X740" s="358"/>
      <c r="Y740" s="358"/>
      <c r="Z740" s="358" t="s">
        <v>8114</v>
      </c>
      <c r="AA740" s="358" t="s">
        <v>8114</v>
      </c>
      <c r="AB740" s="473"/>
      <c r="AC740" s="473"/>
      <c r="AD740" s="473"/>
    </row>
    <row r="741" spans="1:30" ht="20.100000000000001" customHeight="1">
      <c r="A741" s="85"/>
      <c r="B741" s="85"/>
      <c r="C741" s="128"/>
      <c r="D741" s="311" t="s">
        <v>9215</v>
      </c>
      <c r="E741" s="128"/>
      <c r="F741" s="531"/>
      <c r="G741" s="314"/>
      <c r="H741" s="356"/>
      <c r="I741" s="314"/>
      <c r="J741" s="356"/>
      <c r="K741" s="314"/>
      <c r="L741" s="356"/>
      <c r="M741" s="314"/>
      <c r="N741" s="315">
        <v>1522</v>
      </c>
      <c r="O741" s="316">
        <v>34.614509893108938</v>
      </c>
      <c r="P741" s="315">
        <v>1687</v>
      </c>
      <c r="Q741" s="316">
        <v>36.9</v>
      </c>
      <c r="R741" s="315"/>
      <c r="S741" s="316"/>
      <c r="T741" s="315"/>
      <c r="U741" s="316"/>
      <c r="V741" s="452"/>
      <c r="W741" s="452"/>
      <c r="X741" s="452"/>
      <c r="Y741" s="452"/>
      <c r="Z741" s="452"/>
      <c r="AA741" s="452"/>
      <c r="AB741" s="128"/>
      <c r="AC741" s="128"/>
      <c r="AD741" s="128"/>
    </row>
    <row r="742" spans="1:30" ht="20.100000000000001" customHeight="1">
      <c r="A742" s="85"/>
      <c r="B742" s="85"/>
      <c r="C742" s="128"/>
      <c r="D742" s="311" t="s">
        <v>9264</v>
      </c>
      <c r="E742" s="128"/>
      <c r="F742" s="531"/>
      <c r="G742" s="314"/>
      <c r="H742" s="356"/>
      <c r="I742" s="314"/>
      <c r="J742" s="356"/>
      <c r="K742" s="314"/>
      <c r="L742" s="356"/>
      <c r="M742" s="314"/>
      <c r="N742" s="315">
        <v>746</v>
      </c>
      <c r="O742" s="316">
        <v>16.966113259040256</v>
      </c>
      <c r="P742" s="315">
        <v>662</v>
      </c>
      <c r="Q742" s="316">
        <v>14.501642935377875</v>
      </c>
      <c r="R742" s="315"/>
      <c r="S742" s="316"/>
      <c r="T742" s="315"/>
      <c r="U742" s="316"/>
      <c r="V742" s="452"/>
      <c r="W742" s="452"/>
      <c r="X742" s="452"/>
      <c r="Y742" s="452"/>
      <c r="Z742" s="452"/>
      <c r="AA742" s="452"/>
      <c r="AB742" s="128"/>
      <c r="AC742" s="128"/>
      <c r="AD742" s="128"/>
    </row>
    <row r="743" spans="1:30" ht="20.100000000000001" customHeight="1">
      <c r="A743" s="85"/>
      <c r="B743" s="85"/>
      <c r="C743" s="128"/>
      <c r="D743" s="311" t="s">
        <v>9265</v>
      </c>
      <c r="E743" s="128"/>
      <c r="F743" s="531"/>
      <c r="G743" s="314"/>
      <c r="H743" s="356"/>
      <c r="I743" s="314"/>
      <c r="J743" s="356"/>
      <c r="K743" s="314"/>
      <c r="L743" s="356"/>
      <c r="M743" s="314"/>
      <c r="N743" s="315">
        <v>913</v>
      </c>
      <c r="O743" s="316">
        <v>20.76415738003184</v>
      </c>
      <c r="P743" s="315">
        <v>894</v>
      </c>
      <c r="Q743" s="316">
        <v>19.583789704271631</v>
      </c>
      <c r="R743" s="315"/>
      <c r="S743" s="316"/>
      <c r="T743" s="315"/>
      <c r="U743" s="316"/>
      <c r="V743" s="452"/>
      <c r="W743" s="452"/>
      <c r="X743" s="452"/>
      <c r="Y743" s="452"/>
      <c r="Z743" s="452"/>
      <c r="AA743" s="452"/>
      <c r="AB743" s="128"/>
      <c r="AC743" s="128"/>
      <c r="AD743" s="128"/>
    </row>
    <row r="744" spans="1:30" ht="20.100000000000001" customHeight="1">
      <c r="A744" s="85"/>
      <c r="B744" s="85"/>
      <c r="C744" s="128"/>
      <c r="D744" s="311" t="s">
        <v>9266</v>
      </c>
      <c r="E744" s="128"/>
      <c r="F744" s="531"/>
      <c r="G744" s="314"/>
      <c r="H744" s="356"/>
      <c r="I744" s="314"/>
      <c r="J744" s="356"/>
      <c r="K744" s="314"/>
      <c r="L744" s="356"/>
      <c r="M744" s="314"/>
      <c r="N744" s="315">
        <v>364</v>
      </c>
      <c r="O744" s="316">
        <v>8.2783716170115991</v>
      </c>
      <c r="P744" s="315">
        <v>378</v>
      </c>
      <c r="Q744" s="316">
        <v>8.2803943044906898</v>
      </c>
      <c r="R744" s="315"/>
      <c r="S744" s="316"/>
      <c r="T744" s="315"/>
      <c r="U744" s="316"/>
      <c r="V744" s="452"/>
      <c r="W744" s="452"/>
      <c r="X744" s="452"/>
      <c r="Y744" s="452"/>
      <c r="Z744" s="452"/>
      <c r="AA744" s="452"/>
      <c r="AB744" s="128"/>
      <c r="AC744" s="128"/>
      <c r="AD744" s="128"/>
    </row>
    <row r="745" spans="1:30" s="2" customFormat="1" ht="20.100000000000001" customHeight="1">
      <c r="A745" s="311"/>
      <c r="B745" s="311"/>
      <c r="C745" s="452"/>
      <c r="D745" s="311" t="s">
        <v>1861</v>
      </c>
      <c r="E745" s="452"/>
      <c r="F745" s="531"/>
      <c r="G745" s="314"/>
      <c r="H745" s="356"/>
      <c r="I745" s="314"/>
      <c r="J745" s="356"/>
      <c r="K745" s="314"/>
      <c r="L745" s="356"/>
      <c r="M745" s="314"/>
      <c r="N745" s="356"/>
      <c r="O745" s="314"/>
      <c r="P745" s="315"/>
      <c r="Q745" s="316"/>
      <c r="R745" s="315"/>
      <c r="S745" s="316"/>
      <c r="T745" s="315"/>
      <c r="U745" s="316"/>
      <c r="V745" s="452"/>
      <c r="W745" s="452"/>
      <c r="X745" s="452"/>
      <c r="Y745" s="452"/>
      <c r="Z745" s="452"/>
      <c r="AA745" s="452"/>
      <c r="AB745" s="452"/>
      <c r="AC745" s="452"/>
      <c r="AD745" s="452"/>
    </row>
    <row r="746" spans="1:30" s="2" customFormat="1" ht="20.100000000000001" customHeight="1">
      <c r="A746" s="311"/>
      <c r="B746" s="311"/>
      <c r="C746" s="452"/>
      <c r="D746" s="311" t="s">
        <v>1862</v>
      </c>
      <c r="E746" s="452"/>
      <c r="F746" s="531"/>
      <c r="G746" s="314"/>
      <c r="H746" s="356"/>
      <c r="I746" s="314"/>
      <c r="J746" s="356"/>
      <c r="K746" s="314"/>
      <c r="L746" s="356"/>
      <c r="M746" s="314"/>
      <c r="N746" s="356">
        <v>2</v>
      </c>
      <c r="O746" s="314"/>
      <c r="P746" s="315">
        <v>1</v>
      </c>
      <c r="Q746" s="316"/>
      <c r="R746" s="315"/>
      <c r="S746" s="316"/>
      <c r="T746" s="315"/>
      <c r="U746" s="316"/>
      <c r="V746" s="452"/>
      <c r="W746" s="452"/>
      <c r="X746" s="452"/>
      <c r="Y746" s="452"/>
      <c r="Z746" s="452"/>
      <c r="AA746" s="452"/>
      <c r="AB746" s="452"/>
      <c r="AC746" s="452"/>
      <c r="AD746" s="452"/>
    </row>
    <row r="747" spans="1:30" ht="20.100000000000001" customHeight="1">
      <c r="A747" s="476" t="s">
        <v>3081</v>
      </c>
      <c r="B747" s="476" t="s">
        <v>1828</v>
      </c>
      <c r="C747" s="358" t="s">
        <v>9130</v>
      </c>
      <c r="D747" s="374" t="s">
        <v>9139</v>
      </c>
      <c r="E747" s="358" t="s">
        <v>9036</v>
      </c>
      <c r="F747" s="443"/>
      <c r="G747" s="444"/>
      <c r="H747" s="443"/>
      <c r="I747" s="444"/>
      <c r="J747" s="443"/>
      <c r="K747" s="444"/>
      <c r="L747" s="443"/>
      <c r="M747" s="444"/>
      <c r="N747" s="443">
        <v>401</v>
      </c>
      <c r="O747" s="444">
        <v>9.1198544462133277</v>
      </c>
      <c r="P747" s="471">
        <v>446</v>
      </c>
      <c r="Q747" s="465">
        <v>9.7721297107800176</v>
      </c>
      <c r="R747" s="471"/>
      <c r="S747" s="465"/>
      <c r="T747" s="471"/>
      <c r="U747" s="465"/>
      <c r="V747" s="358"/>
      <c r="W747" s="358"/>
      <c r="X747" s="358"/>
      <c r="Y747" s="358"/>
      <c r="Z747" s="358" t="s">
        <v>8114</v>
      </c>
      <c r="AA747" s="358" t="s">
        <v>8114</v>
      </c>
      <c r="AB747" s="473"/>
      <c r="AC747" s="473"/>
      <c r="AD747" s="473"/>
    </row>
    <row r="748" spans="1:30" ht="20.100000000000001" customHeight="1">
      <c r="A748" s="85"/>
      <c r="B748" s="85"/>
      <c r="C748" s="128"/>
      <c r="D748" s="311" t="s">
        <v>9215</v>
      </c>
      <c r="E748" s="128"/>
      <c r="F748" s="531"/>
      <c r="G748" s="314"/>
      <c r="H748" s="356"/>
      <c r="I748" s="314"/>
      <c r="J748" s="356"/>
      <c r="K748" s="314"/>
      <c r="L748" s="356"/>
      <c r="M748" s="314"/>
      <c r="N748" s="315">
        <v>1506</v>
      </c>
      <c r="O748" s="316">
        <v>34.250625426427113</v>
      </c>
      <c r="P748" s="315">
        <v>1637</v>
      </c>
      <c r="Q748" s="316">
        <v>35.867659947414552</v>
      </c>
      <c r="R748" s="315"/>
      <c r="S748" s="316"/>
      <c r="T748" s="315"/>
      <c r="U748" s="316"/>
      <c r="V748" s="452"/>
      <c r="W748" s="452"/>
      <c r="X748" s="452"/>
      <c r="Y748" s="452"/>
      <c r="Z748" s="452"/>
      <c r="AA748" s="452"/>
      <c r="AB748" s="128"/>
      <c r="AC748" s="128"/>
      <c r="AD748" s="128"/>
    </row>
    <row r="749" spans="1:30" ht="20.100000000000001" customHeight="1">
      <c r="A749" s="85"/>
      <c r="B749" s="85"/>
      <c r="C749" s="128"/>
      <c r="D749" s="311" t="s">
        <v>9264</v>
      </c>
      <c r="E749" s="128"/>
      <c r="F749" s="531"/>
      <c r="G749" s="314"/>
      <c r="H749" s="356"/>
      <c r="I749" s="314"/>
      <c r="J749" s="356"/>
      <c r="K749" s="314"/>
      <c r="L749" s="356"/>
      <c r="M749" s="314"/>
      <c r="N749" s="315">
        <v>1806</v>
      </c>
      <c r="O749" s="316">
        <v>41.073459176711395</v>
      </c>
      <c r="P749" s="315">
        <v>1670</v>
      </c>
      <c r="Q749" s="316">
        <v>36.590709903593336</v>
      </c>
      <c r="R749" s="315"/>
      <c r="S749" s="316"/>
      <c r="T749" s="315"/>
      <c r="U749" s="316"/>
      <c r="V749" s="452"/>
      <c r="W749" s="452"/>
      <c r="X749" s="452"/>
      <c r="Y749" s="452"/>
      <c r="Z749" s="452"/>
      <c r="AA749" s="452"/>
      <c r="AB749" s="128"/>
      <c r="AC749" s="128"/>
      <c r="AD749" s="128"/>
    </row>
    <row r="750" spans="1:30" ht="20.100000000000001" customHeight="1">
      <c r="A750" s="85"/>
      <c r="B750" s="85"/>
      <c r="C750" s="128"/>
      <c r="D750" s="311" t="s">
        <v>9265</v>
      </c>
      <c r="E750" s="128"/>
      <c r="F750" s="531"/>
      <c r="G750" s="314"/>
      <c r="H750" s="356"/>
      <c r="I750" s="314"/>
      <c r="J750" s="356"/>
      <c r="K750" s="314"/>
      <c r="L750" s="356"/>
      <c r="M750" s="314"/>
      <c r="N750" s="315">
        <v>642</v>
      </c>
      <c r="O750" s="316">
        <v>14.600864225608371</v>
      </c>
      <c r="P750" s="315">
        <v>751</v>
      </c>
      <c r="Q750" s="316">
        <v>16.399999999999999</v>
      </c>
      <c r="R750" s="315"/>
      <c r="S750" s="316"/>
      <c r="T750" s="315"/>
      <c r="U750" s="316"/>
      <c r="V750" s="452"/>
      <c r="W750" s="452"/>
      <c r="X750" s="452"/>
      <c r="Y750" s="452"/>
      <c r="Z750" s="452"/>
      <c r="AA750" s="452"/>
      <c r="AB750" s="128"/>
      <c r="AC750" s="128"/>
      <c r="AD750" s="128"/>
    </row>
    <row r="751" spans="1:30" ht="20.100000000000001" customHeight="1">
      <c r="A751" s="85"/>
      <c r="B751" s="85"/>
      <c r="C751" s="128"/>
      <c r="D751" s="311" t="s">
        <v>9266</v>
      </c>
      <c r="E751" s="128"/>
      <c r="F751" s="531"/>
      <c r="G751" s="314"/>
      <c r="H751" s="356"/>
      <c r="I751" s="314"/>
      <c r="J751" s="356"/>
      <c r="K751" s="314"/>
      <c r="L751" s="356"/>
      <c r="M751" s="314"/>
      <c r="N751" s="315">
        <v>39</v>
      </c>
      <c r="O751" s="316">
        <v>0.88696838753695695</v>
      </c>
      <c r="P751" s="315">
        <v>60</v>
      </c>
      <c r="Q751" s="316">
        <v>1.3146362839614374</v>
      </c>
      <c r="R751" s="315"/>
      <c r="S751" s="316"/>
      <c r="T751" s="315"/>
      <c r="U751" s="316"/>
      <c r="V751" s="452"/>
      <c r="W751" s="452"/>
      <c r="X751" s="452"/>
      <c r="Y751" s="452"/>
      <c r="Z751" s="452"/>
      <c r="AA751" s="452"/>
      <c r="AB751" s="128"/>
      <c r="AC751" s="128"/>
      <c r="AD751" s="128"/>
    </row>
    <row r="752" spans="1:30" s="2" customFormat="1" ht="20.100000000000001" customHeight="1">
      <c r="A752" s="311"/>
      <c r="B752" s="311"/>
      <c r="C752" s="452"/>
      <c r="D752" s="311" t="s">
        <v>1861</v>
      </c>
      <c r="E752" s="452"/>
      <c r="F752" s="531"/>
      <c r="G752" s="314"/>
      <c r="H752" s="356"/>
      <c r="I752" s="314"/>
      <c r="J752" s="356"/>
      <c r="K752" s="314"/>
      <c r="L752" s="356"/>
      <c r="M752" s="314"/>
      <c r="N752" s="356"/>
      <c r="O752" s="314"/>
      <c r="P752" s="315"/>
      <c r="Q752" s="316"/>
      <c r="R752" s="315"/>
      <c r="S752" s="316"/>
      <c r="T752" s="315"/>
      <c r="U752" s="316"/>
      <c r="V752" s="452"/>
      <c r="W752" s="452"/>
      <c r="X752" s="452"/>
      <c r="Y752" s="452"/>
      <c r="Z752" s="452"/>
      <c r="AA752" s="452"/>
      <c r="AB752" s="452"/>
      <c r="AC752" s="452"/>
      <c r="AD752" s="452"/>
    </row>
    <row r="753" spans="1:30" s="2" customFormat="1" ht="20.100000000000001" customHeight="1">
      <c r="A753" s="311"/>
      <c r="B753" s="311"/>
      <c r="C753" s="452"/>
      <c r="D753" s="311" t="s">
        <v>1862</v>
      </c>
      <c r="E753" s="452"/>
      <c r="F753" s="531"/>
      <c r="G753" s="314"/>
      <c r="H753" s="356"/>
      <c r="I753" s="314"/>
      <c r="J753" s="356"/>
      <c r="K753" s="314"/>
      <c r="L753" s="356"/>
      <c r="M753" s="314"/>
      <c r="N753" s="356">
        <v>3</v>
      </c>
      <c r="O753" s="314">
        <v>6.8228337502842851E-2</v>
      </c>
      <c r="P753" s="315">
        <v>2</v>
      </c>
      <c r="Q753" s="316"/>
      <c r="R753" s="315"/>
      <c r="S753" s="316"/>
      <c r="T753" s="315"/>
      <c r="U753" s="316"/>
      <c r="V753" s="452"/>
      <c r="W753" s="452"/>
      <c r="X753" s="452"/>
      <c r="Y753" s="452"/>
      <c r="Z753" s="452"/>
      <c r="AA753" s="452"/>
      <c r="AB753" s="452"/>
      <c r="AC753" s="452"/>
      <c r="AD753" s="452"/>
    </row>
    <row r="754" spans="1:30" ht="20.100000000000001" customHeight="1">
      <c r="A754" s="476" t="s">
        <v>3082</v>
      </c>
      <c r="B754" s="476" t="s">
        <v>1829</v>
      </c>
      <c r="C754" s="358" t="s">
        <v>9130</v>
      </c>
      <c r="D754" s="374" t="s">
        <v>9139</v>
      </c>
      <c r="E754" s="358" t="s">
        <v>9036</v>
      </c>
      <c r="F754" s="443"/>
      <c r="G754" s="444"/>
      <c r="H754" s="443"/>
      <c r="I754" s="444"/>
      <c r="J754" s="443"/>
      <c r="K754" s="444"/>
      <c r="L754" s="443"/>
      <c r="M754" s="444"/>
      <c r="N754" s="443">
        <v>66</v>
      </c>
      <c r="O754" s="444">
        <v>1.5010234250625425</v>
      </c>
      <c r="P754" s="471">
        <v>101</v>
      </c>
      <c r="Q754" s="465">
        <v>2.2124863088718509</v>
      </c>
      <c r="R754" s="471"/>
      <c r="S754" s="465"/>
      <c r="T754" s="471"/>
      <c r="U754" s="465"/>
      <c r="V754" s="358"/>
      <c r="W754" s="358"/>
      <c r="X754" s="358"/>
      <c r="Y754" s="358"/>
      <c r="Z754" s="358" t="s">
        <v>8114</v>
      </c>
      <c r="AA754" s="358" t="s">
        <v>8114</v>
      </c>
      <c r="AB754" s="473"/>
      <c r="AC754" s="473"/>
      <c r="AD754" s="473"/>
    </row>
    <row r="755" spans="1:30" ht="20.100000000000001" customHeight="1">
      <c r="A755" s="85"/>
      <c r="B755" s="85"/>
      <c r="C755" s="128"/>
      <c r="D755" s="311" t="s">
        <v>9215</v>
      </c>
      <c r="E755" s="128"/>
      <c r="F755" s="531"/>
      <c r="G755" s="314"/>
      <c r="H755" s="356"/>
      <c r="I755" s="314"/>
      <c r="J755" s="356"/>
      <c r="K755" s="314"/>
      <c r="L755" s="356"/>
      <c r="M755" s="314"/>
      <c r="N755" s="315">
        <v>362</v>
      </c>
      <c r="O755" s="316">
        <v>8.2328860586763692</v>
      </c>
      <c r="P755" s="315">
        <v>478</v>
      </c>
      <c r="Q755" s="316">
        <v>10.470974808324206</v>
      </c>
      <c r="R755" s="315"/>
      <c r="S755" s="316"/>
      <c r="T755" s="315"/>
      <c r="U755" s="316"/>
      <c r="V755" s="452"/>
      <c r="W755" s="452"/>
      <c r="X755" s="452"/>
      <c r="Y755" s="452"/>
      <c r="Z755" s="452"/>
      <c r="AA755" s="452"/>
      <c r="AB755" s="128"/>
      <c r="AC755" s="128"/>
      <c r="AD755" s="128"/>
    </row>
    <row r="756" spans="1:30" ht="20.100000000000001" customHeight="1">
      <c r="A756" s="85"/>
      <c r="B756" s="85"/>
      <c r="C756" s="128"/>
      <c r="D756" s="311" t="s">
        <v>9264</v>
      </c>
      <c r="E756" s="128"/>
      <c r="F756" s="531"/>
      <c r="G756" s="314"/>
      <c r="H756" s="356"/>
      <c r="I756" s="314"/>
      <c r="J756" s="356"/>
      <c r="K756" s="314"/>
      <c r="L756" s="356"/>
      <c r="M756" s="314"/>
      <c r="N756" s="315">
        <v>976</v>
      </c>
      <c r="O756" s="316">
        <v>22.19695246759154</v>
      </c>
      <c r="P756" s="315">
        <v>828</v>
      </c>
      <c r="Q756" s="316">
        <v>18.13800657174151</v>
      </c>
      <c r="R756" s="315"/>
      <c r="S756" s="316"/>
      <c r="T756" s="315"/>
      <c r="U756" s="316"/>
      <c r="V756" s="452"/>
      <c r="W756" s="452"/>
      <c r="X756" s="452"/>
      <c r="Y756" s="452"/>
      <c r="Z756" s="452"/>
      <c r="AA756" s="452"/>
      <c r="AB756" s="128"/>
      <c r="AC756" s="128"/>
      <c r="AD756" s="128"/>
    </row>
    <row r="757" spans="1:30" ht="20.100000000000001" customHeight="1">
      <c r="A757" s="85"/>
      <c r="B757" s="85"/>
      <c r="C757" s="128"/>
      <c r="D757" s="311" t="s">
        <v>9265</v>
      </c>
      <c r="E757" s="128"/>
      <c r="F757" s="531"/>
      <c r="G757" s="314"/>
      <c r="H757" s="356"/>
      <c r="I757" s="314"/>
      <c r="J757" s="356"/>
      <c r="K757" s="314"/>
      <c r="L757" s="356"/>
      <c r="M757" s="314"/>
      <c r="N757" s="315">
        <v>2070</v>
      </c>
      <c r="O757" s="316">
        <v>47.077552876961562</v>
      </c>
      <c r="P757" s="315">
        <v>2041</v>
      </c>
      <c r="Q757" s="316">
        <v>44.709748083242062</v>
      </c>
      <c r="R757" s="315"/>
      <c r="S757" s="316"/>
      <c r="T757" s="315"/>
      <c r="U757" s="316"/>
      <c r="V757" s="452"/>
      <c r="W757" s="452"/>
      <c r="X757" s="452"/>
      <c r="Y757" s="452"/>
      <c r="Z757" s="452"/>
      <c r="AA757" s="452"/>
      <c r="AB757" s="128"/>
      <c r="AC757" s="128"/>
      <c r="AD757" s="128"/>
    </row>
    <row r="758" spans="1:30" ht="20.100000000000001" customHeight="1">
      <c r="A758" s="85"/>
      <c r="B758" s="85"/>
      <c r="C758" s="128"/>
      <c r="D758" s="311" t="s">
        <v>9266</v>
      </c>
      <c r="E758" s="128"/>
      <c r="F758" s="531"/>
      <c r="G758" s="314"/>
      <c r="H758" s="356"/>
      <c r="I758" s="314"/>
      <c r="J758" s="356"/>
      <c r="K758" s="314"/>
      <c r="L758" s="356"/>
      <c r="M758" s="314"/>
      <c r="N758" s="315">
        <v>920</v>
      </c>
      <c r="O758" s="316">
        <v>20.923356834205141</v>
      </c>
      <c r="P758" s="315">
        <v>1117</v>
      </c>
      <c r="Q758" s="316">
        <v>24.468784227820372</v>
      </c>
      <c r="R758" s="315"/>
      <c r="S758" s="316"/>
      <c r="T758" s="315"/>
      <c r="U758" s="316"/>
      <c r="V758" s="452"/>
      <c r="W758" s="452"/>
      <c r="X758" s="452"/>
      <c r="Y758" s="452"/>
      <c r="Z758" s="452"/>
      <c r="AA758" s="452"/>
      <c r="AB758" s="128"/>
      <c r="AC758" s="128"/>
      <c r="AD758" s="128"/>
    </row>
    <row r="759" spans="1:30" s="2" customFormat="1" ht="20.100000000000001" customHeight="1">
      <c r="A759" s="311"/>
      <c r="B759" s="311"/>
      <c r="C759" s="452"/>
      <c r="D759" s="311" t="s">
        <v>1861</v>
      </c>
      <c r="E759" s="452"/>
      <c r="F759" s="531"/>
      <c r="G759" s="314"/>
      <c r="H759" s="356"/>
      <c r="I759" s="314"/>
      <c r="J759" s="356"/>
      <c r="K759" s="314"/>
      <c r="L759" s="356"/>
      <c r="M759" s="314"/>
      <c r="N759" s="356"/>
      <c r="O759" s="314"/>
      <c r="P759" s="315"/>
      <c r="Q759" s="316"/>
      <c r="R759" s="315"/>
      <c r="S759" s="316"/>
      <c r="T759" s="315"/>
      <c r="U759" s="316"/>
      <c r="V759" s="452"/>
      <c r="W759" s="452"/>
      <c r="X759" s="452"/>
      <c r="Y759" s="452"/>
      <c r="Z759" s="452"/>
      <c r="AA759" s="452"/>
      <c r="AB759" s="452"/>
      <c r="AC759" s="452"/>
      <c r="AD759" s="452"/>
    </row>
    <row r="760" spans="1:30" s="2" customFormat="1" ht="20.100000000000001" customHeight="1">
      <c r="A760" s="311"/>
      <c r="B760" s="311"/>
      <c r="C760" s="452"/>
      <c r="D760" s="311" t="s">
        <v>1862</v>
      </c>
      <c r="E760" s="452"/>
      <c r="F760" s="531"/>
      <c r="G760" s="314"/>
      <c r="H760" s="356"/>
      <c r="I760" s="314"/>
      <c r="J760" s="356"/>
      <c r="K760" s="314"/>
      <c r="L760" s="356"/>
      <c r="M760" s="314"/>
      <c r="N760" s="356">
        <v>3</v>
      </c>
      <c r="O760" s="314">
        <v>6.8228337502842851E-2</v>
      </c>
      <c r="P760" s="315">
        <v>1</v>
      </c>
      <c r="Q760" s="316"/>
      <c r="R760" s="315"/>
      <c r="S760" s="316"/>
      <c r="T760" s="315"/>
      <c r="U760" s="316"/>
      <c r="V760" s="452"/>
      <c r="W760" s="452"/>
      <c r="X760" s="452"/>
      <c r="Y760" s="452"/>
      <c r="Z760" s="452"/>
      <c r="AA760" s="452"/>
      <c r="AB760" s="452"/>
      <c r="AC760" s="452"/>
      <c r="AD760" s="452"/>
    </row>
    <row r="761" spans="1:30" ht="20.100000000000001" customHeight="1">
      <c r="A761" s="476" t="s">
        <v>3083</v>
      </c>
      <c r="B761" s="476" t="s">
        <v>1830</v>
      </c>
      <c r="C761" s="358" t="s">
        <v>9130</v>
      </c>
      <c r="D761" s="374" t="s">
        <v>9139</v>
      </c>
      <c r="E761" s="358" t="s">
        <v>9036</v>
      </c>
      <c r="F761" s="443"/>
      <c r="G761" s="444"/>
      <c r="H761" s="443"/>
      <c r="I761" s="444"/>
      <c r="J761" s="443"/>
      <c r="K761" s="444"/>
      <c r="L761" s="443"/>
      <c r="M761" s="444"/>
      <c r="N761" s="443">
        <v>568</v>
      </c>
      <c r="O761" s="444">
        <v>12.917898567204913</v>
      </c>
      <c r="P761" s="471">
        <v>624</v>
      </c>
      <c r="Q761" s="465">
        <v>13.669222343921138</v>
      </c>
      <c r="R761" s="471"/>
      <c r="S761" s="465"/>
      <c r="T761" s="471"/>
      <c r="U761" s="465"/>
      <c r="V761" s="358"/>
      <c r="W761" s="358"/>
      <c r="X761" s="358"/>
      <c r="Y761" s="358"/>
      <c r="Z761" s="358" t="s">
        <v>8114</v>
      </c>
      <c r="AA761" s="358" t="s">
        <v>8114</v>
      </c>
      <c r="AB761" s="473"/>
      <c r="AC761" s="473"/>
      <c r="AD761" s="473"/>
    </row>
    <row r="762" spans="1:30" ht="20.100000000000001" customHeight="1">
      <c r="A762" s="85"/>
      <c r="B762" s="85"/>
      <c r="C762" s="128"/>
      <c r="D762" s="311" t="s">
        <v>9215</v>
      </c>
      <c r="E762" s="128"/>
      <c r="F762" s="531"/>
      <c r="G762" s="314"/>
      <c r="H762" s="356"/>
      <c r="I762" s="314"/>
      <c r="J762" s="356"/>
      <c r="K762" s="314"/>
      <c r="L762" s="356"/>
      <c r="M762" s="314"/>
      <c r="N762" s="315">
        <v>1526</v>
      </c>
      <c r="O762" s="316">
        <v>34.70548100977939</v>
      </c>
      <c r="P762" s="315">
        <v>1531</v>
      </c>
      <c r="Q762" s="316">
        <v>33.537787513691129</v>
      </c>
      <c r="R762" s="315"/>
      <c r="S762" s="316"/>
      <c r="T762" s="315"/>
      <c r="U762" s="316"/>
      <c r="V762" s="128"/>
      <c r="W762" s="128"/>
      <c r="X762" s="128"/>
      <c r="Y762" s="128"/>
      <c r="Z762" s="128"/>
      <c r="AA762" s="128"/>
      <c r="AB762" s="128"/>
      <c r="AC762" s="128"/>
      <c r="AD762" s="128"/>
    </row>
    <row r="763" spans="1:30" ht="20.100000000000001" customHeight="1">
      <c r="A763" s="85"/>
      <c r="B763" s="85"/>
      <c r="C763" s="128"/>
      <c r="D763" s="311" t="s">
        <v>9264</v>
      </c>
      <c r="E763" s="128"/>
      <c r="F763" s="531"/>
      <c r="G763" s="314"/>
      <c r="H763" s="356"/>
      <c r="I763" s="314"/>
      <c r="J763" s="356"/>
      <c r="K763" s="314"/>
      <c r="L763" s="356"/>
      <c r="M763" s="314"/>
      <c r="N763" s="315">
        <v>1416</v>
      </c>
      <c r="O763" s="316">
        <v>32.203775301341828</v>
      </c>
      <c r="P763" s="315">
        <v>1329</v>
      </c>
      <c r="Q763" s="316">
        <v>29.112814895947427</v>
      </c>
      <c r="R763" s="315"/>
      <c r="S763" s="316"/>
      <c r="T763" s="315"/>
      <c r="U763" s="316"/>
      <c r="V763" s="128"/>
      <c r="W763" s="128"/>
      <c r="X763" s="128"/>
      <c r="Y763" s="128"/>
      <c r="Z763" s="128"/>
      <c r="AA763" s="128"/>
      <c r="AB763" s="128"/>
      <c r="AC763" s="128"/>
      <c r="AD763" s="128"/>
    </row>
    <row r="764" spans="1:30" ht="20.100000000000001" customHeight="1">
      <c r="A764" s="85"/>
      <c r="B764" s="85"/>
      <c r="C764" s="128"/>
      <c r="D764" s="311" t="s">
        <v>9265</v>
      </c>
      <c r="E764" s="128"/>
      <c r="F764" s="531"/>
      <c r="G764" s="314"/>
      <c r="H764" s="356"/>
      <c r="I764" s="314"/>
      <c r="J764" s="356"/>
      <c r="K764" s="314"/>
      <c r="L764" s="356"/>
      <c r="M764" s="314"/>
      <c r="N764" s="315">
        <v>835</v>
      </c>
      <c r="O764" s="316">
        <v>18.990220604957926</v>
      </c>
      <c r="P764" s="315">
        <v>988</v>
      </c>
      <c r="Q764" s="316">
        <v>21.642935377875137</v>
      </c>
      <c r="R764" s="315"/>
      <c r="S764" s="316"/>
      <c r="T764" s="315"/>
      <c r="U764" s="316"/>
      <c r="V764" s="128"/>
      <c r="W764" s="128"/>
      <c r="X764" s="128"/>
      <c r="Y764" s="128"/>
      <c r="Z764" s="128"/>
      <c r="AA764" s="128"/>
      <c r="AB764" s="128"/>
      <c r="AC764" s="128"/>
      <c r="AD764" s="128"/>
    </row>
    <row r="765" spans="1:30" ht="20.100000000000001" customHeight="1">
      <c r="A765" s="85"/>
      <c r="B765" s="85"/>
      <c r="C765" s="128"/>
      <c r="D765" s="311" t="s">
        <v>9266</v>
      </c>
      <c r="E765" s="128"/>
      <c r="F765" s="531"/>
      <c r="G765" s="314"/>
      <c r="H765" s="356"/>
      <c r="I765" s="314"/>
      <c r="J765" s="356"/>
      <c r="K765" s="314"/>
      <c r="L765" s="356"/>
      <c r="M765" s="314"/>
      <c r="N765" s="315">
        <v>49</v>
      </c>
      <c r="O765" s="316">
        <v>1.1143961792130999</v>
      </c>
      <c r="P765" s="315">
        <v>93</v>
      </c>
      <c r="Q765" s="316">
        <v>2.0372398685651696</v>
      </c>
      <c r="R765" s="315"/>
      <c r="S765" s="316"/>
      <c r="T765" s="315"/>
      <c r="U765" s="316"/>
      <c r="V765" s="128"/>
      <c r="W765" s="128"/>
      <c r="X765" s="128"/>
      <c r="Y765" s="128"/>
      <c r="Z765" s="128"/>
      <c r="AA765" s="128"/>
      <c r="AB765" s="128"/>
      <c r="AC765" s="128"/>
      <c r="AD765" s="128"/>
    </row>
    <row r="766" spans="1:30" s="2" customFormat="1" ht="20.100000000000001" customHeight="1">
      <c r="A766" s="311"/>
      <c r="B766" s="311"/>
      <c r="C766" s="452"/>
      <c r="D766" s="311" t="s">
        <v>1861</v>
      </c>
      <c r="E766" s="452"/>
      <c r="F766" s="531"/>
      <c r="G766" s="314"/>
      <c r="H766" s="356"/>
      <c r="I766" s="314"/>
      <c r="J766" s="356"/>
      <c r="K766" s="314"/>
      <c r="L766" s="356"/>
      <c r="M766" s="314"/>
      <c r="N766" s="356"/>
      <c r="O766" s="314"/>
      <c r="P766" s="315"/>
      <c r="Q766" s="316"/>
      <c r="R766" s="315"/>
      <c r="S766" s="316"/>
      <c r="T766" s="315"/>
      <c r="U766" s="316"/>
      <c r="V766" s="452"/>
      <c r="W766" s="452"/>
      <c r="X766" s="452"/>
      <c r="Y766" s="452"/>
      <c r="Z766" s="452"/>
      <c r="AA766" s="452"/>
      <c r="AB766" s="452"/>
      <c r="AC766" s="452"/>
      <c r="AD766" s="452"/>
    </row>
    <row r="767" spans="1:30" s="2" customFormat="1" ht="20.100000000000001" customHeight="1">
      <c r="A767" s="311"/>
      <c r="B767" s="311"/>
      <c r="C767" s="452"/>
      <c r="D767" s="311" t="s">
        <v>1862</v>
      </c>
      <c r="E767" s="452"/>
      <c r="F767" s="531"/>
      <c r="G767" s="314"/>
      <c r="H767" s="356"/>
      <c r="I767" s="314"/>
      <c r="J767" s="356"/>
      <c r="K767" s="314"/>
      <c r="L767" s="356"/>
      <c r="M767" s="314"/>
      <c r="N767" s="356">
        <v>3</v>
      </c>
      <c r="O767" s="314">
        <v>6.8228337502842851E-2</v>
      </c>
      <c r="P767" s="315">
        <v>1</v>
      </c>
      <c r="Q767" s="316"/>
      <c r="R767" s="315"/>
      <c r="S767" s="316"/>
      <c r="T767" s="315"/>
      <c r="U767" s="316"/>
      <c r="V767" s="452"/>
      <c r="W767" s="452"/>
      <c r="X767" s="452"/>
      <c r="Y767" s="452"/>
      <c r="Z767" s="452"/>
      <c r="AA767" s="452"/>
      <c r="AB767" s="452"/>
      <c r="AC767" s="452"/>
      <c r="AD767" s="452"/>
    </row>
    <row r="768" spans="1:30" ht="20.100000000000001" customHeight="1">
      <c r="A768" s="476" t="s">
        <v>3084</v>
      </c>
      <c r="B768" s="476" t="s">
        <v>1831</v>
      </c>
      <c r="C768" s="358" t="s">
        <v>9130</v>
      </c>
      <c r="D768" s="374" t="s">
        <v>9139</v>
      </c>
      <c r="E768" s="358" t="s">
        <v>9036</v>
      </c>
      <c r="F768" s="443"/>
      <c r="G768" s="444"/>
      <c r="H768" s="443"/>
      <c r="I768" s="444"/>
      <c r="J768" s="443"/>
      <c r="K768" s="444"/>
      <c r="L768" s="443"/>
      <c r="M768" s="444"/>
      <c r="N768" s="443">
        <v>499</v>
      </c>
      <c r="O768" s="444">
        <v>11.348646804639527</v>
      </c>
      <c r="P768" s="471">
        <v>564</v>
      </c>
      <c r="Q768" s="465">
        <v>12.357581069237511</v>
      </c>
      <c r="R768" s="471"/>
      <c r="S768" s="465"/>
      <c r="T768" s="471"/>
      <c r="U768" s="465"/>
      <c r="V768" s="358"/>
      <c r="W768" s="358"/>
      <c r="X768" s="358"/>
      <c r="Y768" s="358"/>
      <c r="Z768" s="358" t="s">
        <v>8114</v>
      </c>
      <c r="AA768" s="358" t="s">
        <v>8114</v>
      </c>
      <c r="AB768" s="473"/>
      <c r="AC768" s="473"/>
      <c r="AD768" s="473"/>
    </row>
    <row r="769" spans="1:30" ht="20.100000000000001" customHeight="1">
      <c r="A769" s="85"/>
      <c r="B769" s="85"/>
      <c r="C769" s="128"/>
      <c r="D769" s="311" t="s">
        <v>9215</v>
      </c>
      <c r="E769" s="128"/>
      <c r="F769" s="531"/>
      <c r="G769" s="314"/>
      <c r="H769" s="356"/>
      <c r="I769" s="314"/>
      <c r="J769" s="356"/>
      <c r="K769" s="314"/>
      <c r="L769" s="356"/>
      <c r="M769" s="314"/>
      <c r="N769" s="315">
        <v>1410</v>
      </c>
      <c r="O769" s="316">
        <v>32.067318626336139</v>
      </c>
      <c r="P769" s="315">
        <v>1457</v>
      </c>
      <c r="Q769" s="316">
        <v>31.923751095530235</v>
      </c>
      <c r="R769" s="315"/>
      <c r="S769" s="316"/>
      <c r="T769" s="315"/>
      <c r="U769" s="316"/>
      <c r="V769" s="128"/>
      <c r="W769" s="128"/>
      <c r="X769" s="128"/>
      <c r="Y769" s="128"/>
      <c r="Z769" s="128"/>
      <c r="AA769" s="128"/>
      <c r="AB769" s="128"/>
      <c r="AC769" s="128"/>
      <c r="AD769" s="128"/>
    </row>
    <row r="770" spans="1:30" ht="20.100000000000001" customHeight="1">
      <c r="A770" s="85"/>
      <c r="B770" s="85"/>
      <c r="C770" s="128"/>
      <c r="D770" s="311" t="s">
        <v>9264</v>
      </c>
      <c r="E770" s="128"/>
      <c r="F770" s="531"/>
      <c r="G770" s="314"/>
      <c r="H770" s="356"/>
      <c r="I770" s="314"/>
      <c r="J770" s="356"/>
      <c r="K770" s="314"/>
      <c r="L770" s="356"/>
      <c r="M770" s="314"/>
      <c r="N770" s="315">
        <v>1678</v>
      </c>
      <c r="O770" s="316">
        <v>38.162383443256765</v>
      </c>
      <c r="P770" s="315">
        <v>1609</v>
      </c>
      <c r="Q770" s="316">
        <v>35.200000000000003</v>
      </c>
      <c r="R770" s="315"/>
      <c r="S770" s="316"/>
      <c r="T770" s="315"/>
      <c r="U770" s="316"/>
      <c r="V770" s="128"/>
      <c r="W770" s="128"/>
      <c r="X770" s="128"/>
      <c r="Y770" s="128"/>
      <c r="Z770" s="128"/>
      <c r="AA770" s="128"/>
      <c r="AB770" s="128"/>
      <c r="AC770" s="128"/>
      <c r="AD770" s="128"/>
    </row>
    <row r="771" spans="1:30" ht="20.100000000000001" customHeight="1">
      <c r="A771" s="85"/>
      <c r="B771" s="85"/>
      <c r="C771" s="128"/>
      <c r="D771" s="311" t="s">
        <v>9265</v>
      </c>
      <c r="E771" s="128"/>
      <c r="F771" s="531"/>
      <c r="G771" s="314"/>
      <c r="H771" s="356"/>
      <c r="I771" s="314"/>
      <c r="J771" s="356"/>
      <c r="K771" s="314"/>
      <c r="L771" s="356"/>
      <c r="M771" s="314"/>
      <c r="N771" s="315">
        <v>778</v>
      </c>
      <c r="O771" s="316">
        <v>17.693882192403912</v>
      </c>
      <c r="P771" s="315">
        <v>901</v>
      </c>
      <c r="Q771" s="316">
        <v>19.74145486415425</v>
      </c>
      <c r="R771" s="315"/>
      <c r="S771" s="316"/>
      <c r="T771" s="315"/>
      <c r="U771" s="316"/>
      <c r="V771" s="128"/>
      <c r="W771" s="128"/>
      <c r="X771" s="128"/>
      <c r="Y771" s="128"/>
      <c r="Z771" s="128"/>
      <c r="AA771" s="128"/>
      <c r="AB771" s="128"/>
      <c r="AC771" s="128"/>
      <c r="AD771" s="128"/>
    </row>
    <row r="772" spans="1:30" ht="20.100000000000001" customHeight="1">
      <c r="A772" s="85"/>
      <c r="B772" s="85"/>
      <c r="C772" s="128"/>
      <c r="D772" s="311" t="s">
        <v>9266</v>
      </c>
      <c r="E772" s="128"/>
      <c r="F772" s="531"/>
      <c r="G772" s="314"/>
      <c r="H772" s="356"/>
      <c r="I772" s="314"/>
      <c r="J772" s="356"/>
      <c r="K772" s="314"/>
      <c r="L772" s="356"/>
      <c r="M772" s="314"/>
      <c r="N772" s="315">
        <v>30</v>
      </c>
      <c r="O772" s="316">
        <v>0.68228337502842851</v>
      </c>
      <c r="P772" s="315">
        <v>33</v>
      </c>
      <c r="Q772" s="316">
        <v>0.72304995617879053</v>
      </c>
      <c r="R772" s="315"/>
      <c r="S772" s="316"/>
      <c r="T772" s="315"/>
      <c r="U772" s="316"/>
      <c r="V772" s="128"/>
      <c r="W772" s="128"/>
      <c r="X772" s="128"/>
      <c r="Y772" s="128"/>
      <c r="Z772" s="128"/>
      <c r="AA772" s="128"/>
      <c r="AB772" s="128"/>
      <c r="AC772" s="128"/>
      <c r="AD772" s="128"/>
    </row>
    <row r="773" spans="1:30" s="2" customFormat="1" ht="20.100000000000001" customHeight="1">
      <c r="A773" s="311"/>
      <c r="B773" s="311"/>
      <c r="C773" s="452"/>
      <c r="D773" s="311" t="s">
        <v>1861</v>
      </c>
      <c r="E773" s="452"/>
      <c r="F773" s="531"/>
      <c r="G773" s="314"/>
      <c r="H773" s="356"/>
      <c r="I773" s="314"/>
      <c r="J773" s="356"/>
      <c r="K773" s="314"/>
      <c r="L773" s="356"/>
      <c r="M773" s="314"/>
      <c r="N773" s="356"/>
      <c r="O773" s="314"/>
      <c r="P773" s="315"/>
      <c r="Q773" s="316"/>
      <c r="R773" s="315"/>
      <c r="S773" s="316"/>
      <c r="T773" s="315"/>
      <c r="U773" s="316"/>
      <c r="V773" s="452"/>
      <c r="W773" s="452"/>
      <c r="X773" s="452"/>
      <c r="Y773" s="452"/>
      <c r="Z773" s="452"/>
      <c r="AA773" s="452"/>
      <c r="AB773" s="452"/>
      <c r="AC773" s="452"/>
      <c r="AD773" s="452"/>
    </row>
    <row r="774" spans="1:30" s="2" customFormat="1" ht="20.100000000000001" customHeight="1">
      <c r="A774" s="311"/>
      <c r="B774" s="311"/>
      <c r="C774" s="452"/>
      <c r="D774" s="311" t="s">
        <v>1862</v>
      </c>
      <c r="E774" s="452"/>
      <c r="F774" s="531"/>
      <c r="G774" s="314"/>
      <c r="H774" s="356"/>
      <c r="I774" s="314"/>
      <c r="J774" s="356"/>
      <c r="K774" s="314"/>
      <c r="L774" s="356"/>
      <c r="M774" s="314"/>
      <c r="N774" s="356">
        <v>2</v>
      </c>
      <c r="O774" s="314"/>
      <c r="P774" s="315">
        <v>2</v>
      </c>
      <c r="Q774" s="316"/>
      <c r="R774" s="315"/>
      <c r="S774" s="316"/>
      <c r="T774" s="315"/>
      <c r="U774" s="316"/>
      <c r="V774" s="452"/>
      <c r="W774" s="452"/>
      <c r="X774" s="452"/>
      <c r="Y774" s="452"/>
      <c r="Z774" s="452"/>
      <c r="AA774" s="452"/>
      <c r="AB774" s="452"/>
      <c r="AC774" s="452"/>
      <c r="AD774" s="452"/>
    </row>
    <row r="775" spans="1:30" ht="20.100000000000001" customHeight="1">
      <c r="A775" s="476" t="s">
        <v>3085</v>
      </c>
      <c r="B775" s="476" t="s">
        <v>1832</v>
      </c>
      <c r="C775" s="358" t="s">
        <v>9130</v>
      </c>
      <c r="D775" s="374" t="s">
        <v>9139</v>
      </c>
      <c r="E775" s="358" t="s">
        <v>9036</v>
      </c>
      <c r="F775" s="443"/>
      <c r="G775" s="444"/>
      <c r="H775" s="443"/>
      <c r="I775" s="444"/>
      <c r="J775" s="443"/>
      <c r="K775" s="444"/>
      <c r="L775" s="443"/>
      <c r="M775" s="444"/>
      <c r="N775" s="443">
        <v>118</v>
      </c>
      <c r="O775" s="444">
        <v>2.6836479417784851</v>
      </c>
      <c r="P775" s="471">
        <v>150</v>
      </c>
      <c r="Q775" s="465">
        <v>3.2865907099035931</v>
      </c>
      <c r="R775" s="471"/>
      <c r="S775" s="465"/>
      <c r="T775" s="471"/>
      <c r="U775" s="465"/>
      <c r="V775" s="358"/>
      <c r="W775" s="358"/>
      <c r="X775" s="358"/>
      <c r="Y775" s="358"/>
      <c r="Z775" s="358" t="s">
        <v>8114</v>
      </c>
      <c r="AA775" s="358" t="s">
        <v>8114</v>
      </c>
      <c r="AB775" s="473"/>
      <c r="AC775" s="473"/>
      <c r="AD775" s="473"/>
    </row>
    <row r="776" spans="1:30" ht="20.100000000000001" customHeight="1">
      <c r="A776" s="85"/>
      <c r="B776" s="85"/>
      <c r="C776" s="128"/>
      <c r="D776" s="311" t="s">
        <v>9215</v>
      </c>
      <c r="E776" s="128"/>
      <c r="F776" s="531"/>
      <c r="G776" s="314"/>
      <c r="H776" s="356"/>
      <c r="I776" s="314"/>
      <c r="J776" s="356"/>
      <c r="K776" s="314"/>
      <c r="L776" s="356"/>
      <c r="M776" s="314"/>
      <c r="N776" s="315">
        <v>569</v>
      </c>
      <c r="O776" s="316">
        <v>12.940641346372528</v>
      </c>
      <c r="P776" s="315">
        <v>551</v>
      </c>
      <c r="Q776" s="316">
        <v>12.072743207712533</v>
      </c>
      <c r="R776" s="315"/>
      <c r="S776" s="316"/>
      <c r="T776" s="315"/>
      <c r="U776" s="316"/>
      <c r="V776" s="128"/>
      <c r="W776" s="128"/>
      <c r="X776" s="128"/>
      <c r="Y776" s="128"/>
      <c r="Z776" s="128"/>
      <c r="AA776" s="128"/>
      <c r="AB776" s="128"/>
      <c r="AC776" s="128"/>
      <c r="AD776" s="128"/>
    </row>
    <row r="777" spans="1:30" ht="20.100000000000001" customHeight="1">
      <c r="A777" s="85"/>
      <c r="B777" s="85"/>
      <c r="C777" s="128"/>
      <c r="D777" s="311" t="s">
        <v>9264</v>
      </c>
      <c r="E777" s="128"/>
      <c r="F777" s="531"/>
      <c r="G777" s="314"/>
      <c r="H777" s="356"/>
      <c r="I777" s="314"/>
      <c r="J777" s="356"/>
      <c r="K777" s="314"/>
      <c r="L777" s="356"/>
      <c r="M777" s="314"/>
      <c r="N777" s="315">
        <v>1723</v>
      </c>
      <c r="O777" s="316">
        <v>39.185808505799407</v>
      </c>
      <c r="P777" s="315">
        <v>1598</v>
      </c>
      <c r="Q777" s="316">
        <v>35.013146362839613</v>
      </c>
      <c r="R777" s="315"/>
      <c r="S777" s="316"/>
      <c r="T777" s="315"/>
      <c r="U777" s="316"/>
      <c r="V777" s="128"/>
      <c r="W777" s="128"/>
      <c r="X777" s="128"/>
      <c r="Y777" s="128"/>
      <c r="Z777" s="128"/>
      <c r="AA777" s="128"/>
      <c r="AB777" s="128"/>
      <c r="AC777" s="128"/>
      <c r="AD777" s="128"/>
    </row>
    <row r="778" spans="1:30" ht="20.100000000000001" customHeight="1">
      <c r="A778" s="85"/>
      <c r="B778" s="85"/>
      <c r="C778" s="128"/>
      <c r="D778" s="311" t="s">
        <v>9265</v>
      </c>
      <c r="E778" s="128"/>
      <c r="F778" s="531"/>
      <c r="G778" s="314"/>
      <c r="H778" s="356"/>
      <c r="I778" s="314"/>
      <c r="J778" s="356"/>
      <c r="K778" s="314"/>
      <c r="L778" s="356"/>
      <c r="M778" s="314"/>
      <c r="N778" s="315">
        <v>1857</v>
      </c>
      <c r="O778" s="316">
        <v>42.23334091425972</v>
      </c>
      <c r="P778" s="315">
        <v>2042</v>
      </c>
      <c r="Q778" s="316">
        <v>44.74145486415425</v>
      </c>
      <c r="R778" s="315"/>
      <c r="S778" s="316"/>
      <c r="T778" s="315"/>
      <c r="U778" s="316"/>
      <c r="V778" s="128"/>
      <c r="W778" s="128"/>
      <c r="X778" s="128"/>
      <c r="Y778" s="128"/>
      <c r="Z778" s="128"/>
      <c r="AA778" s="128"/>
      <c r="AB778" s="128"/>
      <c r="AC778" s="128"/>
      <c r="AD778" s="128"/>
    </row>
    <row r="779" spans="1:30" ht="20.100000000000001" customHeight="1">
      <c r="A779" s="85"/>
      <c r="B779" s="85"/>
      <c r="C779" s="128"/>
      <c r="D779" s="311" t="s">
        <v>9266</v>
      </c>
      <c r="E779" s="128"/>
      <c r="F779" s="531"/>
      <c r="G779" s="314"/>
      <c r="H779" s="356"/>
      <c r="I779" s="314"/>
      <c r="J779" s="356"/>
      <c r="K779" s="314"/>
      <c r="L779" s="356"/>
      <c r="M779" s="314"/>
      <c r="N779" s="315">
        <v>127</v>
      </c>
      <c r="O779" s="316">
        <v>2.888332954287014</v>
      </c>
      <c r="P779" s="315">
        <v>223</v>
      </c>
      <c r="Q779" s="316">
        <v>4.8860648553900088</v>
      </c>
      <c r="R779" s="315"/>
      <c r="S779" s="316"/>
      <c r="T779" s="315"/>
      <c r="U779" s="316"/>
      <c r="V779" s="128"/>
      <c r="W779" s="128"/>
      <c r="X779" s="128"/>
      <c r="Y779" s="128"/>
      <c r="Z779" s="128"/>
      <c r="AA779" s="128"/>
      <c r="AB779" s="128"/>
      <c r="AC779" s="128"/>
      <c r="AD779" s="128"/>
    </row>
    <row r="780" spans="1:30" s="2" customFormat="1" ht="20.100000000000001" customHeight="1">
      <c r="A780" s="311"/>
      <c r="B780" s="311"/>
      <c r="C780" s="452"/>
      <c r="D780" s="311" t="s">
        <v>1861</v>
      </c>
      <c r="E780" s="452"/>
      <c r="F780" s="531"/>
      <c r="G780" s="314"/>
      <c r="H780" s="356"/>
      <c r="I780" s="314"/>
      <c r="J780" s="356"/>
      <c r="K780" s="314"/>
      <c r="L780" s="356"/>
      <c r="M780" s="314"/>
      <c r="N780" s="356"/>
      <c r="O780" s="314"/>
      <c r="P780" s="315"/>
      <c r="Q780" s="316"/>
      <c r="R780" s="315"/>
      <c r="S780" s="316"/>
      <c r="T780" s="315"/>
      <c r="U780" s="316"/>
      <c r="V780" s="452"/>
      <c r="W780" s="452"/>
      <c r="X780" s="452"/>
      <c r="Y780" s="452"/>
      <c r="Z780" s="452"/>
      <c r="AA780" s="452"/>
      <c r="AB780" s="452"/>
      <c r="AC780" s="452"/>
      <c r="AD780" s="452"/>
    </row>
    <row r="781" spans="1:30" s="2" customFormat="1" ht="20.100000000000001" customHeight="1">
      <c r="A781" s="311"/>
      <c r="B781" s="311"/>
      <c r="C781" s="452"/>
      <c r="D781" s="311" t="s">
        <v>1862</v>
      </c>
      <c r="E781" s="452"/>
      <c r="F781" s="531"/>
      <c r="G781" s="314"/>
      <c r="H781" s="356"/>
      <c r="I781" s="314"/>
      <c r="J781" s="356"/>
      <c r="K781" s="314"/>
      <c r="L781" s="356"/>
      <c r="M781" s="314"/>
      <c r="N781" s="356">
        <v>3</v>
      </c>
      <c r="O781" s="314">
        <v>6.8228337502842851E-2</v>
      </c>
      <c r="P781" s="315">
        <v>2</v>
      </c>
      <c r="Q781" s="316"/>
      <c r="R781" s="315"/>
      <c r="S781" s="316"/>
      <c r="T781" s="315"/>
      <c r="U781" s="316"/>
      <c r="V781" s="452"/>
      <c r="W781" s="452"/>
      <c r="X781" s="452"/>
      <c r="Y781" s="452"/>
      <c r="Z781" s="452"/>
      <c r="AA781" s="452"/>
      <c r="AB781" s="452"/>
      <c r="AC781" s="452"/>
      <c r="AD781" s="452"/>
    </row>
    <row r="782" spans="1:30" ht="20.100000000000001" customHeight="1">
      <c r="A782" s="476" t="s">
        <v>3086</v>
      </c>
      <c r="B782" s="476" t="s">
        <v>1833</v>
      </c>
      <c r="C782" s="358" t="s">
        <v>9130</v>
      </c>
      <c r="D782" s="374" t="s">
        <v>9139</v>
      </c>
      <c r="E782" s="358" t="s">
        <v>9036</v>
      </c>
      <c r="F782" s="443"/>
      <c r="G782" s="444"/>
      <c r="H782" s="443"/>
      <c r="I782" s="444"/>
      <c r="J782" s="443"/>
      <c r="K782" s="444"/>
      <c r="L782" s="443"/>
      <c r="M782" s="444"/>
      <c r="N782" s="443">
        <v>46</v>
      </c>
      <c r="O782" s="444">
        <v>1.0461678417102569</v>
      </c>
      <c r="P782" s="471">
        <v>83</v>
      </c>
      <c r="Q782" s="465">
        <v>1.8181818181818181</v>
      </c>
      <c r="R782" s="471"/>
      <c r="S782" s="465"/>
      <c r="T782" s="471"/>
      <c r="U782" s="465"/>
      <c r="V782" s="358"/>
      <c r="W782" s="358"/>
      <c r="X782" s="358"/>
      <c r="Y782" s="358"/>
      <c r="Z782" s="358" t="s">
        <v>8114</v>
      </c>
      <c r="AA782" s="358" t="s">
        <v>8114</v>
      </c>
      <c r="AB782" s="473"/>
      <c r="AC782" s="473"/>
      <c r="AD782" s="473"/>
    </row>
    <row r="783" spans="1:30" ht="20.100000000000001" customHeight="1">
      <c r="A783" s="85"/>
      <c r="B783" s="85"/>
      <c r="C783" s="128"/>
      <c r="D783" s="311" t="s">
        <v>9215</v>
      </c>
      <c r="E783" s="128"/>
      <c r="F783" s="531"/>
      <c r="G783" s="314"/>
      <c r="H783" s="356"/>
      <c r="I783" s="314"/>
      <c r="J783" s="356"/>
      <c r="K783" s="314"/>
      <c r="L783" s="356"/>
      <c r="M783" s="314"/>
      <c r="N783" s="315">
        <v>488</v>
      </c>
      <c r="O783" s="316">
        <v>11.09847623379577</v>
      </c>
      <c r="P783" s="315">
        <v>591</v>
      </c>
      <c r="Q783" s="316">
        <v>12.94633077765608</v>
      </c>
      <c r="R783" s="315"/>
      <c r="S783" s="316"/>
      <c r="T783" s="315"/>
      <c r="U783" s="316"/>
      <c r="V783" s="128"/>
      <c r="W783" s="128"/>
      <c r="X783" s="128"/>
      <c r="Y783" s="128"/>
      <c r="Z783" s="128"/>
      <c r="AA783" s="128"/>
      <c r="AB783" s="128"/>
      <c r="AC783" s="128"/>
      <c r="AD783" s="128"/>
    </row>
    <row r="784" spans="1:30" ht="20.100000000000001" customHeight="1">
      <c r="A784" s="85"/>
      <c r="B784" s="85"/>
      <c r="C784" s="128"/>
      <c r="D784" s="311" t="s">
        <v>9264</v>
      </c>
      <c r="E784" s="128"/>
      <c r="F784" s="531"/>
      <c r="G784" s="314"/>
      <c r="H784" s="356"/>
      <c r="I784" s="314"/>
      <c r="J784" s="356"/>
      <c r="K784" s="314"/>
      <c r="L784" s="356"/>
      <c r="M784" s="314"/>
      <c r="N784" s="315">
        <v>1300</v>
      </c>
      <c r="O784" s="316">
        <v>29.565612917898566</v>
      </c>
      <c r="P784" s="315">
        <v>1169</v>
      </c>
      <c r="Q784" s="316">
        <v>25.6078860898138</v>
      </c>
      <c r="R784" s="315"/>
      <c r="S784" s="316"/>
      <c r="T784" s="315"/>
      <c r="U784" s="316"/>
      <c r="V784" s="128"/>
      <c r="W784" s="128"/>
      <c r="X784" s="128"/>
      <c r="Y784" s="128"/>
      <c r="Z784" s="128"/>
      <c r="AA784" s="128"/>
      <c r="AB784" s="128"/>
      <c r="AC784" s="128"/>
      <c r="AD784" s="128"/>
    </row>
    <row r="785" spans="1:30" ht="20.100000000000001" customHeight="1">
      <c r="A785" s="85"/>
      <c r="B785" s="85"/>
      <c r="C785" s="128"/>
      <c r="D785" s="311" t="s">
        <v>9265</v>
      </c>
      <c r="E785" s="128"/>
      <c r="F785" s="531"/>
      <c r="G785" s="314"/>
      <c r="H785" s="356"/>
      <c r="I785" s="314"/>
      <c r="J785" s="356"/>
      <c r="K785" s="314"/>
      <c r="L785" s="356"/>
      <c r="M785" s="314"/>
      <c r="N785" s="315">
        <v>1662</v>
      </c>
      <c r="O785" s="316">
        <v>37.79849897657494</v>
      </c>
      <c r="P785" s="315">
        <v>1787</v>
      </c>
      <c r="Q785" s="316">
        <v>39.145673603504932</v>
      </c>
      <c r="R785" s="315"/>
      <c r="S785" s="316"/>
      <c r="T785" s="315"/>
      <c r="U785" s="316"/>
      <c r="V785" s="128"/>
      <c r="W785" s="128"/>
      <c r="X785" s="128"/>
      <c r="Y785" s="128"/>
      <c r="Z785" s="128"/>
      <c r="AA785" s="128"/>
      <c r="AB785" s="128"/>
      <c r="AC785" s="128"/>
      <c r="AD785" s="128"/>
    </row>
    <row r="786" spans="1:30" ht="20.100000000000001" customHeight="1">
      <c r="A786" s="85"/>
      <c r="B786" s="85"/>
      <c r="C786" s="128"/>
      <c r="D786" s="311" t="s">
        <v>9266</v>
      </c>
      <c r="E786" s="128"/>
      <c r="F786" s="531"/>
      <c r="G786" s="314"/>
      <c r="H786" s="356"/>
      <c r="I786" s="314"/>
      <c r="J786" s="356"/>
      <c r="K786" s="314"/>
      <c r="L786" s="356"/>
      <c r="M786" s="314"/>
      <c r="N786" s="315">
        <v>899</v>
      </c>
      <c r="O786" s="316">
        <v>20.445758471685242</v>
      </c>
      <c r="P786" s="315">
        <v>935</v>
      </c>
      <c r="Q786" s="316">
        <v>20.481927710843372</v>
      </c>
      <c r="R786" s="315"/>
      <c r="S786" s="316"/>
      <c r="T786" s="315"/>
      <c r="U786" s="316"/>
      <c r="V786" s="128"/>
      <c r="W786" s="128"/>
      <c r="X786" s="128"/>
      <c r="Y786" s="128"/>
      <c r="Z786" s="128"/>
      <c r="AA786" s="128"/>
      <c r="AB786" s="128"/>
      <c r="AC786" s="128"/>
      <c r="AD786" s="128"/>
    </row>
    <row r="787" spans="1:30" s="2" customFormat="1" ht="20.100000000000001" customHeight="1">
      <c r="A787" s="311"/>
      <c r="B787" s="311"/>
      <c r="C787" s="452"/>
      <c r="D787" s="311" t="s">
        <v>1861</v>
      </c>
      <c r="E787" s="452"/>
      <c r="F787" s="531"/>
      <c r="G787" s="314"/>
      <c r="H787" s="356"/>
      <c r="I787" s="314"/>
      <c r="J787" s="356"/>
      <c r="K787" s="314"/>
      <c r="L787" s="356"/>
      <c r="M787" s="314"/>
      <c r="N787" s="356"/>
      <c r="O787" s="314"/>
      <c r="P787" s="315"/>
      <c r="Q787" s="316"/>
      <c r="R787" s="315"/>
      <c r="S787" s="316"/>
      <c r="T787" s="315"/>
      <c r="U787" s="316"/>
      <c r="V787" s="452"/>
      <c r="W787" s="452"/>
      <c r="X787" s="452"/>
      <c r="Y787" s="452"/>
      <c r="Z787" s="452"/>
      <c r="AA787" s="452"/>
      <c r="AB787" s="452"/>
      <c r="AC787" s="452"/>
      <c r="AD787" s="452"/>
    </row>
    <row r="788" spans="1:30" s="2" customFormat="1" ht="20.100000000000001" customHeight="1">
      <c r="A788" s="311"/>
      <c r="B788" s="311"/>
      <c r="C788" s="452"/>
      <c r="D788" s="311" t="s">
        <v>1862</v>
      </c>
      <c r="E788" s="452"/>
      <c r="F788" s="531"/>
      <c r="G788" s="314"/>
      <c r="H788" s="356"/>
      <c r="I788" s="314"/>
      <c r="J788" s="356"/>
      <c r="K788" s="314"/>
      <c r="L788" s="356"/>
      <c r="M788" s="314"/>
      <c r="N788" s="356">
        <v>2</v>
      </c>
      <c r="O788" s="314"/>
      <c r="P788" s="315">
        <v>1</v>
      </c>
      <c r="Q788" s="316"/>
      <c r="R788" s="315"/>
      <c r="S788" s="316"/>
      <c r="T788" s="315"/>
      <c r="U788" s="316"/>
      <c r="V788" s="452"/>
      <c r="W788" s="452"/>
      <c r="X788" s="452"/>
      <c r="Y788" s="452"/>
      <c r="Z788" s="452"/>
      <c r="AA788" s="452"/>
      <c r="AB788" s="452"/>
      <c r="AC788" s="452"/>
      <c r="AD788" s="452"/>
    </row>
    <row r="789" spans="1:30" ht="20.100000000000001" customHeight="1">
      <c r="A789" s="476" t="s">
        <v>3087</v>
      </c>
      <c r="B789" s="476" t="s">
        <v>1834</v>
      </c>
      <c r="C789" s="358" t="s">
        <v>9130</v>
      </c>
      <c r="D789" s="374" t="s">
        <v>9139</v>
      </c>
      <c r="E789" s="358" t="s">
        <v>9036</v>
      </c>
      <c r="F789" s="443"/>
      <c r="G789" s="444"/>
      <c r="H789" s="443"/>
      <c r="I789" s="444"/>
      <c r="J789" s="443"/>
      <c r="K789" s="444"/>
      <c r="L789" s="443"/>
      <c r="M789" s="444"/>
      <c r="N789" s="443">
        <v>67</v>
      </c>
      <c r="O789" s="444">
        <v>1.523766204230157</v>
      </c>
      <c r="P789" s="471">
        <v>62</v>
      </c>
      <c r="Q789" s="465">
        <v>1.3584574934268185</v>
      </c>
      <c r="R789" s="471"/>
      <c r="S789" s="465"/>
      <c r="T789" s="471"/>
      <c r="U789" s="465"/>
      <c r="V789" s="358"/>
      <c r="W789" s="358"/>
      <c r="X789" s="358"/>
      <c r="Y789" s="358"/>
      <c r="Z789" s="358" t="s">
        <v>8114</v>
      </c>
      <c r="AA789" s="358" t="s">
        <v>8114</v>
      </c>
      <c r="AB789" s="473"/>
      <c r="AC789" s="473"/>
      <c r="AD789" s="473"/>
    </row>
    <row r="790" spans="1:30" ht="20.100000000000001" customHeight="1">
      <c r="A790" s="85"/>
      <c r="B790" s="85"/>
      <c r="C790" s="128"/>
      <c r="D790" s="311" t="s">
        <v>9215</v>
      </c>
      <c r="E790" s="128"/>
      <c r="F790" s="531"/>
      <c r="G790" s="314"/>
      <c r="H790" s="356"/>
      <c r="I790" s="314"/>
      <c r="J790" s="356"/>
      <c r="K790" s="314"/>
      <c r="L790" s="356"/>
      <c r="M790" s="314"/>
      <c r="N790" s="315">
        <v>334</v>
      </c>
      <c r="O790" s="316">
        <v>7.5960882419831703</v>
      </c>
      <c r="P790" s="315">
        <v>358</v>
      </c>
      <c r="Q790" s="316">
        <v>7.8439964943032425</v>
      </c>
      <c r="R790" s="315"/>
      <c r="S790" s="316"/>
      <c r="T790" s="315"/>
      <c r="U790" s="316"/>
      <c r="V790" s="128"/>
      <c r="W790" s="128"/>
      <c r="X790" s="128"/>
      <c r="Y790" s="128"/>
      <c r="Z790" s="128"/>
      <c r="AA790" s="128"/>
      <c r="AB790" s="128"/>
      <c r="AC790" s="128"/>
      <c r="AD790" s="128"/>
    </row>
    <row r="791" spans="1:30" ht="20.100000000000001" customHeight="1">
      <c r="A791" s="85"/>
      <c r="B791" s="85"/>
      <c r="C791" s="128"/>
      <c r="D791" s="311" t="s">
        <v>9264</v>
      </c>
      <c r="E791" s="128"/>
      <c r="F791" s="531"/>
      <c r="G791" s="314"/>
      <c r="H791" s="356"/>
      <c r="I791" s="314"/>
      <c r="J791" s="356"/>
      <c r="K791" s="314"/>
      <c r="L791" s="356"/>
      <c r="M791" s="314"/>
      <c r="N791" s="315">
        <v>1821</v>
      </c>
      <c r="O791" s="316">
        <v>41.414600864225612</v>
      </c>
      <c r="P791" s="315">
        <v>1630</v>
      </c>
      <c r="Q791" s="316">
        <v>35.714285714285715</v>
      </c>
      <c r="R791" s="315"/>
      <c r="S791" s="316"/>
      <c r="T791" s="315"/>
      <c r="U791" s="316"/>
      <c r="V791" s="128"/>
      <c r="W791" s="128"/>
      <c r="X791" s="128"/>
      <c r="Y791" s="128"/>
      <c r="Z791" s="128"/>
      <c r="AA791" s="128"/>
      <c r="AB791" s="128"/>
      <c r="AC791" s="128"/>
      <c r="AD791" s="128"/>
    </row>
    <row r="792" spans="1:30" ht="20.100000000000001" customHeight="1">
      <c r="A792" s="85"/>
      <c r="B792" s="85"/>
      <c r="C792" s="128"/>
      <c r="D792" s="311" t="s">
        <v>9265</v>
      </c>
      <c r="E792" s="128"/>
      <c r="F792" s="531"/>
      <c r="G792" s="314"/>
      <c r="H792" s="356"/>
      <c r="I792" s="314"/>
      <c r="J792" s="356"/>
      <c r="K792" s="314"/>
      <c r="L792" s="356"/>
      <c r="M792" s="314"/>
      <c r="N792" s="315">
        <v>1985</v>
      </c>
      <c r="O792" s="316">
        <v>45.144416647714351</v>
      </c>
      <c r="P792" s="315">
        <v>2252</v>
      </c>
      <c r="Q792" s="316">
        <v>49.342681858019283</v>
      </c>
      <c r="R792" s="315"/>
      <c r="S792" s="316"/>
      <c r="T792" s="315"/>
      <c r="U792" s="316"/>
      <c r="V792" s="128"/>
      <c r="W792" s="128"/>
      <c r="X792" s="128"/>
      <c r="Y792" s="128"/>
      <c r="Z792" s="128"/>
      <c r="AA792" s="128"/>
      <c r="AB792" s="128"/>
      <c r="AC792" s="128"/>
      <c r="AD792" s="128"/>
    </row>
    <row r="793" spans="1:30" ht="20.100000000000001" customHeight="1">
      <c r="A793" s="85"/>
      <c r="B793" s="85"/>
      <c r="C793" s="128"/>
      <c r="D793" s="311" t="s">
        <v>9266</v>
      </c>
      <c r="E793" s="128"/>
      <c r="F793" s="531"/>
      <c r="G793" s="314"/>
      <c r="H793" s="356"/>
      <c r="I793" s="314"/>
      <c r="J793" s="356"/>
      <c r="K793" s="314"/>
      <c r="L793" s="356"/>
      <c r="M793" s="314"/>
      <c r="N793" s="315">
        <v>187</v>
      </c>
      <c r="O793" s="316">
        <v>4.2528997043438714</v>
      </c>
      <c r="P793" s="315">
        <v>262</v>
      </c>
      <c r="Q793" s="316">
        <v>5.7405784399649429</v>
      </c>
      <c r="R793" s="315"/>
      <c r="S793" s="316"/>
      <c r="T793" s="315"/>
      <c r="U793" s="316"/>
      <c r="V793" s="128"/>
      <c r="W793" s="128"/>
      <c r="X793" s="128"/>
      <c r="Y793" s="128"/>
      <c r="Z793" s="128"/>
      <c r="AA793" s="128"/>
      <c r="AB793" s="128"/>
      <c r="AC793" s="128"/>
      <c r="AD793" s="128"/>
    </row>
    <row r="794" spans="1:30" s="2" customFormat="1" ht="20.100000000000001" customHeight="1">
      <c r="A794" s="311"/>
      <c r="B794" s="311"/>
      <c r="C794" s="452"/>
      <c r="D794" s="311" t="s">
        <v>1861</v>
      </c>
      <c r="E794" s="452"/>
      <c r="F794" s="531"/>
      <c r="G794" s="314"/>
      <c r="H794" s="356"/>
      <c r="I794" s="314"/>
      <c r="J794" s="356"/>
      <c r="K794" s="314"/>
      <c r="L794" s="356"/>
      <c r="M794" s="314"/>
      <c r="N794" s="356"/>
      <c r="O794" s="314"/>
      <c r="P794" s="315"/>
      <c r="Q794" s="316"/>
      <c r="R794" s="315"/>
      <c r="S794" s="316"/>
      <c r="T794" s="315"/>
      <c r="U794" s="316"/>
      <c r="V794" s="452"/>
      <c r="W794" s="452"/>
      <c r="X794" s="452"/>
      <c r="Y794" s="452"/>
      <c r="Z794" s="452"/>
      <c r="AA794" s="452"/>
      <c r="AB794" s="452"/>
      <c r="AC794" s="452"/>
      <c r="AD794" s="452"/>
    </row>
    <row r="795" spans="1:30" s="2" customFormat="1" ht="20.100000000000001" customHeight="1">
      <c r="A795" s="311"/>
      <c r="B795" s="311"/>
      <c r="C795" s="452"/>
      <c r="D795" s="311" t="s">
        <v>1862</v>
      </c>
      <c r="E795" s="452"/>
      <c r="F795" s="531"/>
      <c r="G795" s="314"/>
      <c r="H795" s="356"/>
      <c r="I795" s="314"/>
      <c r="J795" s="356"/>
      <c r="K795" s="314"/>
      <c r="L795" s="356"/>
      <c r="M795" s="314"/>
      <c r="N795" s="356">
        <v>3</v>
      </c>
      <c r="O795" s="314">
        <v>6.8228337502842851E-2</v>
      </c>
      <c r="P795" s="315">
        <v>2</v>
      </c>
      <c r="Q795" s="316"/>
      <c r="R795" s="315"/>
      <c r="S795" s="316"/>
      <c r="T795" s="315"/>
      <c r="U795" s="316"/>
      <c r="V795" s="452"/>
      <c r="W795" s="452"/>
      <c r="X795" s="452"/>
      <c r="Y795" s="452"/>
      <c r="Z795" s="452"/>
      <c r="AA795" s="452"/>
      <c r="AB795" s="452"/>
      <c r="AC795" s="452"/>
      <c r="AD795" s="452"/>
    </row>
    <row r="796" spans="1:30" ht="20.100000000000001" customHeight="1">
      <c r="A796" s="476" t="s">
        <v>3088</v>
      </c>
      <c r="B796" s="476" t="s">
        <v>1835</v>
      </c>
      <c r="C796" s="358" t="s">
        <v>9130</v>
      </c>
      <c r="D796" s="374" t="s">
        <v>9139</v>
      </c>
      <c r="E796" s="358" t="s">
        <v>9036</v>
      </c>
      <c r="F796" s="443"/>
      <c r="G796" s="444"/>
      <c r="H796" s="443"/>
      <c r="I796" s="444"/>
      <c r="J796" s="443"/>
      <c r="K796" s="444"/>
      <c r="L796" s="443"/>
      <c r="M796" s="444"/>
      <c r="N796" s="443">
        <v>55</v>
      </c>
      <c r="O796" s="444">
        <v>1.2508528542187856</v>
      </c>
      <c r="P796" s="471">
        <v>75</v>
      </c>
      <c r="Q796" s="465">
        <v>1.6432953549517966</v>
      </c>
      <c r="R796" s="471"/>
      <c r="S796" s="465"/>
      <c r="T796" s="471"/>
      <c r="U796" s="465"/>
      <c r="V796" s="358"/>
      <c r="W796" s="358"/>
      <c r="X796" s="358"/>
      <c r="Y796" s="358"/>
      <c r="Z796" s="358" t="s">
        <v>8114</v>
      </c>
      <c r="AA796" s="358" t="s">
        <v>8114</v>
      </c>
      <c r="AB796" s="473"/>
      <c r="AC796" s="473"/>
      <c r="AD796" s="473"/>
    </row>
    <row r="797" spans="1:30" ht="20.100000000000001" customHeight="1">
      <c r="A797" s="85"/>
      <c r="B797" s="85"/>
      <c r="C797" s="128"/>
      <c r="D797" s="311" t="s">
        <v>9215</v>
      </c>
      <c r="E797" s="128"/>
      <c r="F797" s="531"/>
      <c r="G797" s="314"/>
      <c r="H797" s="356"/>
      <c r="I797" s="314"/>
      <c r="J797" s="356"/>
      <c r="K797" s="314"/>
      <c r="L797" s="356"/>
      <c r="M797" s="314"/>
      <c r="N797" s="315">
        <v>381</v>
      </c>
      <c r="O797" s="316">
        <v>8.6649988628610419</v>
      </c>
      <c r="P797" s="315">
        <v>406</v>
      </c>
      <c r="Q797" s="316">
        <v>8.8957055214723919</v>
      </c>
      <c r="R797" s="315"/>
      <c r="S797" s="316"/>
      <c r="T797" s="315"/>
      <c r="U797" s="316"/>
      <c r="V797" s="128"/>
      <c r="W797" s="128"/>
      <c r="X797" s="128"/>
      <c r="Y797" s="128"/>
      <c r="Z797" s="128"/>
      <c r="AA797" s="128"/>
      <c r="AB797" s="128"/>
      <c r="AC797" s="128"/>
      <c r="AD797" s="128"/>
    </row>
    <row r="798" spans="1:30" ht="20.100000000000001" customHeight="1">
      <c r="A798" s="85"/>
      <c r="B798" s="85"/>
      <c r="C798" s="128"/>
      <c r="D798" s="311" t="s">
        <v>9264</v>
      </c>
      <c r="E798" s="128"/>
      <c r="F798" s="531"/>
      <c r="G798" s="314"/>
      <c r="H798" s="356"/>
      <c r="I798" s="314"/>
      <c r="J798" s="356"/>
      <c r="K798" s="314"/>
      <c r="L798" s="356"/>
      <c r="M798" s="314"/>
      <c r="N798" s="315">
        <v>1680</v>
      </c>
      <c r="O798" s="316">
        <v>38.207869001591995</v>
      </c>
      <c r="P798" s="315">
        <v>1400</v>
      </c>
      <c r="Q798" s="316">
        <v>30.674846625766872</v>
      </c>
      <c r="R798" s="315"/>
      <c r="S798" s="316"/>
      <c r="T798" s="315"/>
      <c r="U798" s="316"/>
      <c r="V798" s="128"/>
      <c r="W798" s="128"/>
      <c r="X798" s="128"/>
      <c r="Y798" s="128"/>
      <c r="Z798" s="128"/>
      <c r="AA798" s="128"/>
      <c r="AB798" s="128"/>
      <c r="AC798" s="128"/>
      <c r="AD798" s="128"/>
    </row>
    <row r="799" spans="1:30" ht="20.100000000000001" customHeight="1">
      <c r="A799" s="85"/>
      <c r="B799" s="85"/>
      <c r="C799" s="128"/>
      <c r="D799" s="311" t="s">
        <v>9265</v>
      </c>
      <c r="E799" s="128"/>
      <c r="F799" s="531"/>
      <c r="G799" s="314"/>
      <c r="H799" s="356"/>
      <c r="I799" s="314"/>
      <c r="J799" s="356"/>
      <c r="K799" s="314"/>
      <c r="L799" s="356"/>
      <c r="M799" s="314"/>
      <c r="N799" s="315">
        <v>2099</v>
      </c>
      <c r="O799" s="316">
        <v>47.73709347282238</v>
      </c>
      <c r="P799" s="315">
        <v>2381</v>
      </c>
      <c r="Q799" s="316">
        <v>52.1</v>
      </c>
      <c r="R799" s="315"/>
      <c r="S799" s="316"/>
      <c r="T799" s="315"/>
      <c r="U799" s="316"/>
      <c r="V799" s="128"/>
      <c r="W799" s="128"/>
      <c r="X799" s="128"/>
      <c r="Y799" s="128"/>
      <c r="Z799" s="128"/>
      <c r="AA799" s="128"/>
      <c r="AB799" s="128"/>
      <c r="AC799" s="128"/>
      <c r="AD799" s="128"/>
    </row>
    <row r="800" spans="1:30" ht="20.100000000000001" customHeight="1">
      <c r="A800" s="85"/>
      <c r="B800" s="85"/>
      <c r="C800" s="128"/>
      <c r="D800" s="311" t="s">
        <v>9266</v>
      </c>
      <c r="E800" s="128"/>
      <c r="F800" s="531"/>
      <c r="G800" s="314"/>
      <c r="H800" s="356"/>
      <c r="I800" s="314"/>
      <c r="J800" s="356"/>
      <c r="K800" s="314"/>
      <c r="L800" s="356"/>
      <c r="M800" s="314"/>
      <c r="N800" s="315">
        <v>179</v>
      </c>
      <c r="O800" s="316">
        <v>4.0709574710029566</v>
      </c>
      <c r="P800" s="315">
        <v>302</v>
      </c>
      <c r="Q800" s="316">
        <v>6.6170026292725677</v>
      </c>
      <c r="R800" s="315"/>
      <c r="S800" s="316"/>
      <c r="T800" s="315"/>
      <c r="U800" s="316"/>
      <c r="V800" s="128"/>
      <c r="W800" s="128"/>
      <c r="X800" s="128"/>
      <c r="Y800" s="128"/>
      <c r="Z800" s="128"/>
      <c r="AA800" s="128"/>
      <c r="AB800" s="128"/>
      <c r="AC800" s="128"/>
      <c r="AD800" s="128"/>
    </row>
    <row r="801" spans="1:30" s="2" customFormat="1" ht="20.100000000000001" customHeight="1">
      <c r="A801" s="311"/>
      <c r="B801" s="311"/>
      <c r="C801" s="452"/>
      <c r="D801" s="311" t="s">
        <v>1861</v>
      </c>
      <c r="E801" s="452"/>
      <c r="F801" s="531"/>
      <c r="G801" s="314"/>
      <c r="H801" s="356"/>
      <c r="I801" s="314"/>
      <c r="J801" s="356"/>
      <c r="K801" s="314"/>
      <c r="L801" s="356"/>
      <c r="M801" s="314"/>
      <c r="N801" s="356"/>
      <c r="O801" s="314"/>
      <c r="P801" s="315"/>
      <c r="Q801" s="316"/>
      <c r="R801" s="315"/>
      <c r="S801" s="316"/>
      <c r="T801" s="315"/>
      <c r="U801" s="316"/>
      <c r="V801" s="452"/>
      <c r="W801" s="452"/>
      <c r="X801" s="452"/>
      <c r="Y801" s="452"/>
      <c r="Z801" s="452"/>
      <c r="AA801" s="452"/>
      <c r="AB801" s="452"/>
      <c r="AC801" s="452"/>
      <c r="AD801" s="452"/>
    </row>
    <row r="802" spans="1:30" s="2" customFormat="1" ht="20.100000000000001" customHeight="1">
      <c r="A802" s="311"/>
      <c r="B802" s="311"/>
      <c r="C802" s="452"/>
      <c r="D802" s="311" t="s">
        <v>1862</v>
      </c>
      <c r="E802" s="452"/>
      <c r="F802" s="531"/>
      <c r="G802" s="314"/>
      <c r="H802" s="356"/>
      <c r="I802" s="314"/>
      <c r="J802" s="356"/>
      <c r="K802" s="314"/>
      <c r="L802" s="356"/>
      <c r="M802" s="314"/>
      <c r="N802" s="356">
        <v>3</v>
      </c>
      <c r="O802" s="314">
        <v>6.8228337502842851E-2</v>
      </c>
      <c r="P802" s="315">
        <v>2</v>
      </c>
      <c r="Q802" s="316"/>
      <c r="R802" s="315"/>
      <c r="S802" s="316"/>
      <c r="T802" s="315"/>
      <c r="U802" s="316"/>
      <c r="V802" s="452"/>
      <c r="W802" s="452"/>
      <c r="X802" s="452"/>
      <c r="Y802" s="452"/>
      <c r="Z802" s="452"/>
      <c r="AA802" s="452"/>
      <c r="AB802" s="452"/>
      <c r="AC802" s="452"/>
      <c r="AD802" s="452"/>
    </row>
    <row r="803" spans="1:30" ht="20.100000000000001" customHeight="1">
      <c r="A803" s="369" t="s">
        <v>3089</v>
      </c>
      <c r="B803" s="476" t="s">
        <v>1836</v>
      </c>
      <c r="C803" s="358" t="s">
        <v>9130</v>
      </c>
      <c r="D803" s="374" t="s">
        <v>9139</v>
      </c>
      <c r="E803" s="358" t="s">
        <v>9036</v>
      </c>
      <c r="F803" s="443"/>
      <c r="G803" s="444"/>
      <c r="H803" s="443"/>
      <c r="I803" s="444"/>
      <c r="J803" s="443"/>
      <c r="K803" s="444"/>
      <c r="L803" s="443"/>
      <c r="M803" s="444"/>
      <c r="N803" s="443">
        <v>724</v>
      </c>
      <c r="O803" s="444">
        <v>16.465772117352738</v>
      </c>
      <c r="P803" s="471">
        <v>852</v>
      </c>
      <c r="Q803" s="465">
        <v>18.663745892661556</v>
      </c>
      <c r="R803" s="471"/>
      <c r="S803" s="465"/>
      <c r="T803" s="471"/>
      <c r="U803" s="465"/>
      <c r="V803" s="358"/>
      <c r="W803" s="358"/>
      <c r="X803" s="358"/>
      <c r="Y803" s="358"/>
      <c r="Z803" s="358" t="s">
        <v>8114</v>
      </c>
      <c r="AA803" s="358" t="s">
        <v>8114</v>
      </c>
      <c r="AB803" s="473"/>
      <c r="AC803" s="473"/>
      <c r="AD803" s="473"/>
    </row>
    <row r="804" spans="1:30" ht="20.100000000000001" customHeight="1">
      <c r="A804" s="55"/>
      <c r="B804" s="85"/>
      <c r="C804" s="128"/>
      <c r="D804" s="311" t="s">
        <v>9215</v>
      </c>
      <c r="E804" s="128"/>
      <c r="F804" s="531"/>
      <c r="G804" s="314"/>
      <c r="H804" s="356"/>
      <c r="I804" s="314"/>
      <c r="J804" s="356"/>
      <c r="K804" s="314"/>
      <c r="L804" s="356"/>
      <c r="M804" s="314"/>
      <c r="N804" s="315">
        <v>1500</v>
      </c>
      <c r="O804" s="316">
        <v>34.114168751421424</v>
      </c>
      <c r="P804" s="315">
        <v>1600</v>
      </c>
      <c r="Q804" s="316">
        <v>35.049288061336256</v>
      </c>
      <c r="R804" s="315"/>
      <c r="S804" s="316"/>
      <c r="T804" s="315"/>
      <c r="U804" s="316"/>
      <c r="V804" s="128"/>
      <c r="W804" s="128"/>
      <c r="X804" s="128"/>
      <c r="Y804" s="128"/>
      <c r="Z804" s="128"/>
      <c r="AA804" s="128"/>
      <c r="AB804" s="128"/>
      <c r="AC804" s="128"/>
      <c r="AD804" s="128"/>
    </row>
    <row r="805" spans="1:30" ht="20.100000000000001" customHeight="1">
      <c r="A805" s="55"/>
      <c r="B805" s="85"/>
      <c r="C805" s="128"/>
      <c r="D805" s="311" t="s">
        <v>9264</v>
      </c>
      <c r="E805" s="128"/>
      <c r="F805" s="531"/>
      <c r="G805" s="314"/>
      <c r="H805" s="356"/>
      <c r="I805" s="314"/>
      <c r="J805" s="356"/>
      <c r="K805" s="314"/>
      <c r="L805" s="356"/>
      <c r="M805" s="314"/>
      <c r="N805" s="315">
        <v>1513</v>
      </c>
      <c r="O805" s="316">
        <v>34.409824880600411</v>
      </c>
      <c r="P805" s="315">
        <v>1341</v>
      </c>
      <c r="Q805" s="316">
        <v>29.37568455640745</v>
      </c>
      <c r="R805" s="315"/>
      <c r="S805" s="316"/>
      <c r="T805" s="315"/>
      <c r="U805" s="316"/>
      <c r="V805" s="128"/>
      <c r="W805" s="128"/>
      <c r="X805" s="128"/>
      <c r="Y805" s="128"/>
      <c r="Z805" s="128"/>
      <c r="AA805" s="128"/>
      <c r="AB805" s="128"/>
      <c r="AC805" s="128"/>
      <c r="AD805" s="128"/>
    </row>
    <row r="806" spans="1:30" ht="20.100000000000001" customHeight="1">
      <c r="A806" s="55"/>
      <c r="B806" s="85"/>
      <c r="C806" s="128"/>
      <c r="D806" s="311" t="s">
        <v>9265</v>
      </c>
      <c r="E806" s="128"/>
      <c r="F806" s="531"/>
      <c r="G806" s="314"/>
      <c r="H806" s="356"/>
      <c r="I806" s="314"/>
      <c r="J806" s="356"/>
      <c r="K806" s="314"/>
      <c r="L806" s="356"/>
      <c r="M806" s="314"/>
      <c r="N806" s="315">
        <v>630</v>
      </c>
      <c r="O806" s="316">
        <v>14.327950875596999</v>
      </c>
      <c r="P806" s="315">
        <v>716</v>
      </c>
      <c r="Q806" s="316">
        <v>15.684556407447973</v>
      </c>
      <c r="R806" s="315"/>
      <c r="S806" s="316"/>
      <c r="T806" s="315"/>
      <c r="U806" s="316"/>
      <c r="V806" s="128"/>
      <c r="W806" s="128"/>
      <c r="X806" s="128"/>
      <c r="Y806" s="128"/>
      <c r="Z806" s="128"/>
      <c r="AA806" s="128"/>
      <c r="AB806" s="128"/>
      <c r="AC806" s="128"/>
      <c r="AD806" s="128"/>
    </row>
    <row r="807" spans="1:30" ht="20.100000000000001" customHeight="1">
      <c r="A807" s="55"/>
      <c r="B807" s="85"/>
      <c r="C807" s="128"/>
      <c r="D807" s="311" t="s">
        <v>9266</v>
      </c>
      <c r="E807" s="128"/>
      <c r="F807" s="531"/>
      <c r="G807" s="314"/>
      <c r="H807" s="356"/>
      <c r="I807" s="314"/>
      <c r="J807" s="356"/>
      <c r="K807" s="314"/>
      <c r="L807" s="356"/>
      <c r="M807" s="314"/>
      <c r="N807" s="315">
        <v>28</v>
      </c>
      <c r="O807" s="316">
        <v>0.6367978166931999</v>
      </c>
      <c r="P807" s="315">
        <v>56</v>
      </c>
      <c r="Q807" s="316">
        <v>1.2267250821467688</v>
      </c>
      <c r="R807" s="315"/>
      <c r="S807" s="316"/>
      <c r="T807" s="315"/>
      <c r="U807" s="316"/>
      <c r="V807" s="128"/>
      <c r="W807" s="128"/>
      <c r="X807" s="128"/>
      <c r="Y807" s="128"/>
      <c r="Z807" s="128"/>
      <c r="AA807" s="128"/>
      <c r="AB807" s="128"/>
      <c r="AC807" s="128"/>
      <c r="AD807" s="128"/>
    </row>
    <row r="808" spans="1:30" s="2" customFormat="1" ht="20.100000000000001" customHeight="1">
      <c r="A808" s="325"/>
      <c r="B808" s="311"/>
      <c r="C808" s="452"/>
      <c r="D808" s="311" t="s">
        <v>1861</v>
      </c>
      <c r="E808" s="452"/>
      <c r="F808" s="531"/>
      <c r="G808" s="314"/>
      <c r="H808" s="356"/>
      <c r="I808" s="314"/>
      <c r="J808" s="356"/>
      <c r="K808" s="314"/>
      <c r="L808" s="356"/>
      <c r="M808" s="314"/>
      <c r="N808" s="356"/>
      <c r="O808" s="314"/>
      <c r="P808" s="315"/>
      <c r="Q808" s="316"/>
      <c r="R808" s="315"/>
      <c r="S808" s="316"/>
      <c r="T808" s="315"/>
      <c r="U808" s="316"/>
      <c r="V808" s="452"/>
      <c r="W808" s="452"/>
      <c r="X808" s="452"/>
      <c r="Y808" s="452"/>
      <c r="Z808" s="452"/>
      <c r="AA808" s="452"/>
      <c r="AB808" s="452"/>
      <c r="AC808" s="452"/>
      <c r="AD808" s="452"/>
    </row>
    <row r="809" spans="1:30" s="2" customFormat="1" ht="20.100000000000001" customHeight="1">
      <c r="A809" s="325"/>
      <c r="B809" s="311"/>
      <c r="C809" s="452"/>
      <c r="D809" s="311" t="s">
        <v>1862</v>
      </c>
      <c r="E809" s="452"/>
      <c r="F809" s="531"/>
      <c r="G809" s="314"/>
      <c r="H809" s="356"/>
      <c r="I809" s="314"/>
      <c r="J809" s="356"/>
      <c r="K809" s="314"/>
      <c r="L809" s="356"/>
      <c r="M809" s="314"/>
      <c r="N809" s="356">
        <v>2</v>
      </c>
      <c r="O809" s="314"/>
      <c r="P809" s="315">
        <v>1</v>
      </c>
      <c r="Q809" s="316"/>
      <c r="R809" s="315"/>
      <c r="S809" s="316"/>
      <c r="T809" s="315"/>
      <c r="U809" s="316"/>
      <c r="V809" s="452"/>
      <c r="W809" s="452"/>
      <c r="X809" s="452"/>
      <c r="Y809" s="452"/>
      <c r="Z809" s="452"/>
      <c r="AA809" s="452"/>
      <c r="AB809" s="452"/>
      <c r="AC809" s="452"/>
      <c r="AD809" s="452"/>
    </row>
    <row r="810" spans="1:30" ht="20.100000000000001" customHeight="1">
      <c r="A810" s="369" t="s">
        <v>3090</v>
      </c>
      <c r="B810" s="476" t="s">
        <v>1837</v>
      </c>
      <c r="C810" s="358" t="s">
        <v>9130</v>
      </c>
      <c r="D810" s="374" t="s">
        <v>9139</v>
      </c>
      <c r="E810" s="358" t="s">
        <v>9036</v>
      </c>
      <c r="F810" s="443"/>
      <c r="G810" s="444"/>
      <c r="H810" s="443"/>
      <c r="I810" s="444"/>
      <c r="J810" s="443"/>
      <c r="K810" s="444"/>
      <c r="L810" s="443"/>
      <c r="M810" s="444"/>
      <c r="N810" s="443">
        <v>761</v>
      </c>
      <c r="O810" s="444">
        <v>17.307254946554469</v>
      </c>
      <c r="P810" s="471">
        <v>841</v>
      </c>
      <c r="Q810" s="465">
        <v>18.42278203723987</v>
      </c>
      <c r="R810" s="471"/>
      <c r="S810" s="465"/>
      <c r="T810" s="471"/>
      <c r="U810" s="465"/>
      <c r="V810" s="358"/>
      <c r="W810" s="358"/>
      <c r="X810" s="358"/>
      <c r="Y810" s="358"/>
      <c r="Z810" s="358" t="s">
        <v>8114</v>
      </c>
      <c r="AA810" s="358" t="s">
        <v>8114</v>
      </c>
      <c r="AB810" s="473"/>
      <c r="AC810" s="473"/>
      <c r="AD810" s="473"/>
    </row>
    <row r="811" spans="1:30" ht="20.100000000000001" customHeight="1">
      <c r="A811" s="55"/>
      <c r="B811" s="85"/>
      <c r="C811" s="128"/>
      <c r="D811" s="311" t="s">
        <v>9215</v>
      </c>
      <c r="E811" s="128"/>
      <c r="F811" s="531"/>
      <c r="G811" s="314"/>
      <c r="H811" s="356"/>
      <c r="I811" s="314"/>
      <c r="J811" s="356"/>
      <c r="K811" s="314"/>
      <c r="L811" s="356"/>
      <c r="M811" s="314"/>
      <c r="N811" s="315">
        <v>1718</v>
      </c>
      <c r="O811" s="316">
        <v>39.07209460996134</v>
      </c>
      <c r="P811" s="315">
        <v>1656</v>
      </c>
      <c r="Q811" s="316">
        <v>36.27601314348302</v>
      </c>
      <c r="R811" s="315"/>
      <c r="S811" s="316"/>
      <c r="T811" s="315"/>
      <c r="U811" s="316"/>
      <c r="V811" s="128"/>
      <c r="W811" s="128"/>
      <c r="X811" s="128"/>
      <c r="Y811" s="128"/>
      <c r="Z811" s="128"/>
      <c r="AA811" s="128"/>
      <c r="AB811" s="128"/>
      <c r="AC811" s="128"/>
      <c r="AD811" s="128"/>
    </row>
    <row r="812" spans="1:30" ht="20.100000000000001" customHeight="1">
      <c r="A812" s="55"/>
      <c r="B812" s="85"/>
      <c r="C812" s="128"/>
      <c r="D812" s="311" t="s">
        <v>9264</v>
      </c>
      <c r="E812" s="128"/>
      <c r="F812" s="531"/>
      <c r="G812" s="314"/>
      <c r="H812" s="356"/>
      <c r="I812" s="314"/>
      <c r="J812" s="356"/>
      <c r="K812" s="314"/>
      <c r="L812" s="356"/>
      <c r="M812" s="314"/>
      <c r="N812" s="315">
        <v>1418</v>
      </c>
      <c r="O812" s="316">
        <v>32.249260859677051</v>
      </c>
      <c r="P812" s="315">
        <v>1368</v>
      </c>
      <c r="Q812" s="316">
        <v>29.967141292442498</v>
      </c>
      <c r="R812" s="315"/>
      <c r="S812" s="316"/>
      <c r="T812" s="315"/>
      <c r="U812" s="316"/>
      <c r="V812" s="128"/>
      <c r="W812" s="128"/>
      <c r="X812" s="128"/>
      <c r="Y812" s="128"/>
      <c r="Z812" s="128"/>
      <c r="AA812" s="128"/>
      <c r="AB812" s="128"/>
      <c r="AC812" s="128"/>
      <c r="AD812" s="128"/>
    </row>
    <row r="813" spans="1:30" ht="20.100000000000001" customHeight="1">
      <c r="A813" s="55"/>
      <c r="B813" s="85"/>
      <c r="C813" s="128"/>
      <c r="D813" s="311" t="s">
        <v>9265</v>
      </c>
      <c r="E813" s="128"/>
      <c r="F813" s="531"/>
      <c r="G813" s="314"/>
      <c r="H813" s="356"/>
      <c r="I813" s="314"/>
      <c r="J813" s="356"/>
      <c r="K813" s="314"/>
      <c r="L813" s="356"/>
      <c r="M813" s="314"/>
      <c r="N813" s="315">
        <v>482</v>
      </c>
      <c r="O813" s="316">
        <v>10.962019558790084</v>
      </c>
      <c r="P813" s="315">
        <v>672</v>
      </c>
      <c r="Q813" s="316">
        <v>14.720700985761226</v>
      </c>
      <c r="R813" s="315"/>
      <c r="S813" s="316"/>
      <c r="T813" s="315"/>
      <c r="U813" s="316"/>
      <c r="V813" s="128"/>
      <c r="W813" s="128"/>
      <c r="X813" s="128"/>
      <c r="Y813" s="128"/>
      <c r="Z813" s="128"/>
      <c r="AA813" s="128"/>
      <c r="AB813" s="128"/>
      <c r="AC813" s="128"/>
      <c r="AD813" s="128"/>
    </row>
    <row r="814" spans="1:30" ht="20.100000000000001" customHeight="1">
      <c r="A814" s="55"/>
      <c r="B814" s="85"/>
      <c r="C814" s="128"/>
      <c r="D814" s="311" t="s">
        <v>9266</v>
      </c>
      <c r="E814" s="128"/>
      <c r="F814" s="531"/>
      <c r="G814" s="314"/>
      <c r="H814" s="356"/>
      <c r="I814" s="314"/>
      <c r="J814" s="356"/>
      <c r="K814" s="314"/>
      <c r="L814" s="356"/>
      <c r="M814" s="314"/>
      <c r="N814" s="315">
        <v>16</v>
      </c>
      <c r="O814" s="316">
        <v>0.3638844666818285</v>
      </c>
      <c r="P814" s="315">
        <v>28</v>
      </c>
      <c r="Q814" s="316">
        <v>0.61336254107338439</v>
      </c>
      <c r="R814" s="315"/>
      <c r="S814" s="316"/>
      <c r="T814" s="315"/>
      <c r="U814" s="316"/>
      <c r="V814" s="128"/>
      <c r="W814" s="128"/>
      <c r="X814" s="128"/>
      <c r="Y814" s="128"/>
      <c r="Z814" s="128"/>
      <c r="AA814" s="128"/>
      <c r="AB814" s="128"/>
      <c r="AC814" s="128"/>
      <c r="AD814" s="128"/>
    </row>
    <row r="815" spans="1:30" s="2" customFormat="1" ht="20.100000000000001" customHeight="1">
      <c r="A815" s="325"/>
      <c r="B815" s="311"/>
      <c r="C815" s="452"/>
      <c r="D815" s="311" t="s">
        <v>1861</v>
      </c>
      <c r="E815" s="452"/>
      <c r="F815" s="531"/>
      <c r="G815" s="314"/>
      <c r="H815" s="356"/>
      <c r="I815" s="314"/>
      <c r="J815" s="356"/>
      <c r="K815" s="314"/>
      <c r="L815" s="356"/>
      <c r="M815" s="314"/>
      <c r="N815" s="356"/>
      <c r="O815" s="314"/>
      <c r="P815" s="315"/>
      <c r="Q815" s="316"/>
      <c r="R815" s="315"/>
      <c r="S815" s="316"/>
      <c r="T815" s="315"/>
      <c r="U815" s="316"/>
      <c r="V815" s="452"/>
      <c r="W815" s="452"/>
      <c r="X815" s="452"/>
      <c r="Y815" s="452"/>
      <c r="Z815" s="452"/>
      <c r="AA815" s="452"/>
      <c r="AB815" s="452"/>
      <c r="AC815" s="452"/>
      <c r="AD815" s="452"/>
    </row>
    <row r="816" spans="1:30" s="2" customFormat="1" ht="20.100000000000001" customHeight="1">
      <c r="A816" s="325"/>
      <c r="B816" s="311"/>
      <c r="C816" s="452"/>
      <c r="D816" s="311" t="s">
        <v>1862</v>
      </c>
      <c r="E816" s="452"/>
      <c r="F816" s="531"/>
      <c r="G816" s="314"/>
      <c r="H816" s="356"/>
      <c r="I816" s="314"/>
      <c r="J816" s="356"/>
      <c r="K816" s="314"/>
      <c r="L816" s="356"/>
      <c r="M816" s="314"/>
      <c r="N816" s="356">
        <v>2</v>
      </c>
      <c r="O816" s="314"/>
      <c r="P816" s="315">
        <v>1</v>
      </c>
      <c r="Q816" s="316"/>
      <c r="R816" s="315"/>
      <c r="S816" s="316"/>
      <c r="T816" s="315"/>
      <c r="U816" s="316"/>
      <c r="V816" s="452"/>
      <c r="W816" s="452"/>
      <c r="X816" s="452"/>
      <c r="Y816" s="452"/>
      <c r="Z816" s="452"/>
      <c r="AA816" s="452"/>
      <c r="AB816" s="452"/>
      <c r="AC816" s="452"/>
      <c r="AD816" s="452"/>
    </row>
    <row r="817" spans="1:30" ht="20.100000000000001" customHeight="1">
      <c r="A817" s="369" t="s">
        <v>3091</v>
      </c>
      <c r="B817" s="476" t="s">
        <v>1838</v>
      </c>
      <c r="C817" s="358" t="s">
        <v>9130</v>
      </c>
      <c r="D817" s="374" t="s">
        <v>9139</v>
      </c>
      <c r="E817" s="358" t="s">
        <v>9036</v>
      </c>
      <c r="F817" s="443"/>
      <c r="G817" s="444"/>
      <c r="H817" s="443"/>
      <c r="I817" s="444"/>
      <c r="J817" s="443"/>
      <c r="K817" s="444"/>
      <c r="L817" s="443"/>
      <c r="M817" s="444"/>
      <c r="N817" s="443">
        <v>864</v>
      </c>
      <c r="O817" s="444">
        <v>19.649761200818741</v>
      </c>
      <c r="P817" s="471">
        <v>857</v>
      </c>
      <c r="Q817" s="465">
        <v>18.773274917853232</v>
      </c>
      <c r="R817" s="471"/>
      <c r="S817" s="465"/>
      <c r="T817" s="471"/>
      <c r="U817" s="465"/>
      <c r="V817" s="358"/>
      <c r="W817" s="358"/>
      <c r="X817" s="358"/>
      <c r="Y817" s="358"/>
      <c r="Z817" s="358" t="s">
        <v>8114</v>
      </c>
      <c r="AA817" s="358" t="s">
        <v>8114</v>
      </c>
      <c r="AB817" s="473"/>
      <c r="AC817" s="473"/>
      <c r="AD817" s="473"/>
    </row>
    <row r="818" spans="1:30" ht="20.100000000000001" customHeight="1">
      <c r="A818" s="55"/>
      <c r="B818" s="85"/>
      <c r="C818" s="128"/>
      <c r="D818" s="311" t="s">
        <v>9215</v>
      </c>
      <c r="E818" s="128"/>
      <c r="F818" s="531"/>
      <c r="G818" s="314"/>
      <c r="H818" s="356"/>
      <c r="I818" s="314"/>
      <c r="J818" s="356"/>
      <c r="K818" s="314"/>
      <c r="L818" s="356"/>
      <c r="M818" s="314"/>
      <c r="N818" s="315">
        <v>1591</v>
      </c>
      <c r="O818" s="316">
        <v>36.183761655674324</v>
      </c>
      <c r="P818" s="315">
        <v>1537</v>
      </c>
      <c r="Q818" s="316">
        <v>33.669222343921142</v>
      </c>
      <c r="R818" s="315"/>
      <c r="S818" s="316"/>
      <c r="T818" s="315"/>
      <c r="U818" s="316"/>
      <c r="V818" s="128"/>
      <c r="W818" s="128"/>
      <c r="X818" s="128"/>
      <c r="Y818" s="128"/>
      <c r="Z818" s="128"/>
      <c r="AA818" s="128"/>
      <c r="AB818" s="128"/>
      <c r="AC818" s="128"/>
      <c r="AD818" s="128"/>
    </row>
    <row r="819" spans="1:30" ht="20.100000000000001" customHeight="1">
      <c r="A819" s="55"/>
      <c r="B819" s="85"/>
      <c r="C819" s="128"/>
      <c r="D819" s="311" t="s">
        <v>9264</v>
      </c>
      <c r="E819" s="128"/>
      <c r="F819" s="531"/>
      <c r="G819" s="314"/>
      <c r="H819" s="356"/>
      <c r="I819" s="314"/>
      <c r="J819" s="356"/>
      <c r="K819" s="314"/>
      <c r="L819" s="356"/>
      <c r="M819" s="314"/>
      <c r="N819" s="315">
        <v>1184</v>
      </c>
      <c r="O819" s="316">
        <v>26.927450534455311</v>
      </c>
      <c r="P819" s="315">
        <v>1097</v>
      </c>
      <c r="Q819" s="316">
        <v>24.030668127053669</v>
      </c>
      <c r="R819" s="315"/>
      <c r="S819" s="316"/>
      <c r="T819" s="315"/>
      <c r="U819" s="316"/>
      <c r="V819" s="128"/>
      <c r="W819" s="128"/>
      <c r="X819" s="128"/>
      <c r="Y819" s="128"/>
      <c r="Z819" s="128"/>
      <c r="AA819" s="128"/>
      <c r="AB819" s="128"/>
      <c r="AC819" s="128"/>
      <c r="AD819" s="128"/>
    </row>
    <row r="820" spans="1:30" ht="20.100000000000001" customHeight="1">
      <c r="A820" s="55"/>
      <c r="B820" s="85"/>
      <c r="C820" s="128"/>
      <c r="D820" s="311" t="s">
        <v>9265</v>
      </c>
      <c r="E820" s="128"/>
      <c r="F820" s="531"/>
      <c r="G820" s="314"/>
      <c r="H820" s="356"/>
      <c r="I820" s="314"/>
      <c r="J820" s="356"/>
      <c r="K820" s="314"/>
      <c r="L820" s="356"/>
      <c r="M820" s="314"/>
      <c r="N820" s="315">
        <v>711</v>
      </c>
      <c r="O820" s="316">
        <v>16.170115988173755</v>
      </c>
      <c r="P820" s="315">
        <v>1005</v>
      </c>
      <c r="Q820" s="316">
        <v>22.015334063526833</v>
      </c>
      <c r="R820" s="315"/>
      <c r="S820" s="316"/>
      <c r="T820" s="315"/>
      <c r="U820" s="316"/>
      <c r="V820" s="128"/>
      <c r="W820" s="128"/>
      <c r="X820" s="128"/>
      <c r="Y820" s="128"/>
      <c r="Z820" s="128"/>
      <c r="AA820" s="128"/>
      <c r="AB820" s="128"/>
      <c r="AC820" s="128"/>
      <c r="AD820" s="128"/>
    </row>
    <row r="821" spans="1:30" ht="20.100000000000001" customHeight="1">
      <c r="A821" s="55"/>
      <c r="B821" s="85"/>
      <c r="C821" s="128"/>
      <c r="D821" s="311" t="s">
        <v>9266</v>
      </c>
      <c r="E821" s="128"/>
      <c r="F821" s="531"/>
      <c r="G821" s="314"/>
      <c r="H821" s="356"/>
      <c r="I821" s="314"/>
      <c r="J821" s="356"/>
      <c r="K821" s="314"/>
      <c r="L821" s="356"/>
      <c r="M821" s="314"/>
      <c r="N821" s="315">
        <v>45</v>
      </c>
      <c r="O821" s="316">
        <v>1.0234250625426429</v>
      </c>
      <c r="P821" s="315">
        <v>69</v>
      </c>
      <c r="Q821" s="316">
        <v>1.511500547645126</v>
      </c>
      <c r="R821" s="315"/>
      <c r="S821" s="316"/>
      <c r="T821" s="315"/>
      <c r="U821" s="316"/>
      <c r="V821" s="128"/>
      <c r="W821" s="128"/>
      <c r="X821" s="128"/>
      <c r="Y821" s="128"/>
      <c r="Z821" s="128"/>
      <c r="AA821" s="128"/>
      <c r="AB821" s="128"/>
      <c r="AC821" s="128"/>
      <c r="AD821" s="128"/>
    </row>
    <row r="822" spans="1:30" s="2" customFormat="1" ht="20.100000000000001" customHeight="1">
      <c r="A822" s="325"/>
      <c r="B822" s="311"/>
      <c r="C822" s="452"/>
      <c r="D822" s="311" t="s">
        <v>1861</v>
      </c>
      <c r="E822" s="452"/>
      <c r="F822" s="531"/>
      <c r="G822" s="314"/>
      <c r="H822" s="356"/>
      <c r="I822" s="314"/>
      <c r="J822" s="356"/>
      <c r="K822" s="314"/>
      <c r="L822" s="356"/>
      <c r="M822" s="314"/>
      <c r="N822" s="356"/>
      <c r="O822" s="314"/>
      <c r="P822" s="315"/>
      <c r="Q822" s="316"/>
      <c r="R822" s="315"/>
      <c r="S822" s="316"/>
      <c r="T822" s="315"/>
      <c r="U822" s="316"/>
      <c r="V822" s="452"/>
      <c r="W822" s="452"/>
      <c r="X822" s="452"/>
      <c r="Y822" s="452"/>
      <c r="Z822" s="452"/>
      <c r="AA822" s="452"/>
      <c r="AB822" s="452"/>
      <c r="AC822" s="452"/>
      <c r="AD822" s="452"/>
    </row>
    <row r="823" spans="1:30" s="2" customFormat="1" ht="20.100000000000001" customHeight="1">
      <c r="A823" s="280"/>
      <c r="B823" s="317"/>
      <c r="C823" s="318"/>
      <c r="D823" s="311" t="s">
        <v>1862</v>
      </c>
      <c r="E823" s="318"/>
      <c r="F823" s="319"/>
      <c r="G823" s="320"/>
      <c r="H823" s="319"/>
      <c r="I823" s="320"/>
      <c r="J823" s="319"/>
      <c r="K823" s="320"/>
      <c r="L823" s="319"/>
      <c r="M823" s="320"/>
      <c r="N823" s="319">
        <v>2</v>
      </c>
      <c r="O823" s="320"/>
      <c r="P823" s="321">
        <v>1</v>
      </c>
      <c r="Q823" s="322"/>
      <c r="R823" s="321"/>
      <c r="S823" s="322"/>
      <c r="T823" s="321"/>
      <c r="U823" s="322"/>
      <c r="V823" s="318"/>
      <c r="W823" s="318"/>
      <c r="X823" s="318"/>
      <c r="Y823" s="318"/>
      <c r="Z823" s="318"/>
      <c r="AA823" s="318"/>
      <c r="AB823" s="318"/>
      <c r="AC823" s="318"/>
      <c r="AD823" s="318"/>
    </row>
    <row r="824" spans="1:30" ht="20.100000000000001" customHeight="1">
      <c r="A824" s="369" t="s">
        <v>3105</v>
      </c>
      <c r="B824" s="476" t="s">
        <v>3094</v>
      </c>
      <c r="C824" s="227" t="s">
        <v>9130</v>
      </c>
      <c r="D824" s="374" t="s">
        <v>9267</v>
      </c>
      <c r="E824" s="392" t="s">
        <v>9036</v>
      </c>
      <c r="F824" s="443">
        <v>920</v>
      </c>
      <c r="G824" s="518">
        <v>23.1</v>
      </c>
      <c r="H824" s="443">
        <v>1020</v>
      </c>
      <c r="I824" s="518">
        <v>24.987751102400782</v>
      </c>
      <c r="J824" s="443">
        <v>1082</v>
      </c>
      <c r="K824" s="518">
        <v>26.00336457582312</v>
      </c>
      <c r="L824" s="443">
        <v>1112</v>
      </c>
      <c r="M824" s="518">
        <v>25.878519897602981</v>
      </c>
      <c r="N824" s="471">
        <v>1196</v>
      </c>
      <c r="O824" s="519">
        <v>27.200363884466682</v>
      </c>
      <c r="P824" s="471"/>
      <c r="Q824" s="519"/>
      <c r="R824" s="471"/>
      <c r="S824" s="519"/>
      <c r="T824" s="471"/>
      <c r="U824" s="519"/>
      <c r="V824" s="358" t="s">
        <v>8114</v>
      </c>
      <c r="W824" s="358" t="s">
        <v>8114</v>
      </c>
      <c r="X824" s="358" t="s">
        <v>8114</v>
      </c>
      <c r="Y824" s="358" t="s">
        <v>8114</v>
      </c>
      <c r="Z824" s="358" t="s">
        <v>8114</v>
      </c>
      <c r="AA824" s="281"/>
      <c r="AB824" s="473"/>
      <c r="AC824" s="281"/>
      <c r="AD824" s="473"/>
    </row>
    <row r="825" spans="1:30" ht="20.100000000000001" customHeight="1">
      <c r="A825" s="55"/>
      <c r="B825" s="85"/>
      <c r="C825" s="52"/>
      <c r="D825" s="311" t="s">
        <v>9268</v>
      </c>
      <c r="E825" s="52"/>
      <c r="F825" s="531">
        <v>3063</v>
      </c>
      <c r="G825" s="47">
        <v>76.900000000000006</v>
      </c>
      <c r="H825" s="356">
        <v>3062</v>
      </c>
      <c r="I825" s="47">
        <v>75.012248897599221</v>
      </c>
      <c r="J825" s="356">
        <v>3079</v>
      </c>
      <c r="K825" s="47">
        <v>73.996635424176887</v>
      </c>
      <c r="L825" s="356">
        <v>3184</v>
      </c>
      <c r="M825" s="47">
        <v>74.099999999999994</v>
      </c>
      <c r="N825" s="315">
        <v>3200</v>
      </c>
      <c r="O825" s="54">
        <v>72.8</v>
      </c>
      <c r="P825" s="315"/>
      <c r="Q825" s="54"/>
      <c r="R825" s="315"/>
      <c r="S825" s="54"/>
      <c r="T825" s="315"/>
      <c r="U825" s="54"/>
      <c r="V825" s="316"/>
      <c r="W825" s="316"/>
      <c r="X825" s="316"/>
      <c r="Y825" s="316"/>
      <c r="Z825" s="316"/>
      <c r="AA825" s="52"/>
      <c r="AB825" s="128"/>
      <c r="AC825" s="52"/>
      <c r="AD825" s="128"/>
    </row>
    <row r="826" spans="1:30" ht="20.100000000000001" customHeight="1">
      <c r="A826" s="55"/>
      <c r="B826" s="85"/>
      <c r="C826" s="52"/>
      <c r="D826" s="311" t="s">
        <v>1861</v>
      </c>
      <c r="E826" s="52"/>
      <c r="F826" s="531"/>
      <c r="G826" s="47"/>
      <c r="H826" s="356"/>
      <c r="I826" s="47"/>
      <c r="J826" s="356"/>
      <c r="K826" s="47"/>
      <c r="L826" s="356"/>
      <c r="M826" s="47"/>
      <c r="N826" s="315"/>
      <c r="O826" s="54"/>
      <c r="P826" s="315"/>
      <c r="Q826" s="54"/>
      <c r="R826" s="315"/>
      <c r="S826" s="54"/>
      <c r="T826" s="315"/>
      <c r="U826" s="54"/>
      <c r="V826" s="316"/>
      <c r="W826" s="316"/>
      <c r="X826" s="316"/>
      <c r="Y826" s="316"/>
      <c r="Z826" s="316"/>
      <c r="AA826" s="52"/>
      <c r="AB826" s="128"/>
      <c r="AC826" s="52"/>
      <c r="AD826" s="128"/>
    </row>
    <row r="827" spans="1:30" ht="20.100000000000001" customHeight="1">
      <c r="A827" s="65"/>
      <c r="B827" s="86"/>
      <c r="C827" s="282"/>
      <c r="D827" s="317" t="s">
        <v>1862</v>
      </c>
      <c r="E827" s="282"/>
      <c r="F827" s="319"/>
      <c r="G827" s="520"/>
      <c r="H827" s="319"/>
      <c r="I827" s="520"/>
      <c r="J827" s="319"/>
      <c r="K827" s="520"/>
      <c r="L827" s="319">
        <v>1</v>
      </c>
      <c r="M827" s="520"/>
      <c r="N827" s="321">
        <v>1</v>
      </c>
      <c r="O827" s="521"/>
      <c r="P827" s="321"/>
      <c r="Q827" s="521"/>
      <c r="R827" s="321"/>
      <c r="S827" s="521"/>
      <c r="T827" s="321"/>
      <c r="U827" s="521"/>
      <c r="V827" s="322"/>
      <c r="W827" s="322"/>
      <c r="X827" s="322"/>
      <c r="Y827" s="322"/>
      <c r="Z827" s="322"/>
      <c r="AA827" s="282"/>
      <c r="AB827" s="168"/>
      <c r="AC827" s="282"/>
      <c r="AD827" s="168"/>
    </row>
    <row r="828" spans="1:30" ht="20.100000000000001" customHeight="1">
      <c r="A828" s="369" t="s">
        <v>3106</v>
      </c>
      <c r="B828" s="476" t="s">
        <v>3095</v>
      </c>
      <c r="C828" s="358" t="s">
        <v>3108</v>
      </c>
      <c r="D828" s="374" t="s">
        <v>9269</v>
      </c>
      <c r="E828" s="392" t="s">
        <v>9036</v>
      </c>
      <c r="F828" s="443"/>
      <c r="G828" s="518"/>
      <c r="H828" s="443"/>
      <c r="I828" s="518"/>
      <c r="J828" s="443">
        <v>18</v>
      </c>
      <c r="K828" s="518">
        <v>1.6635859519408502</v>
      </c>
      <c r="L828" s="443">
        <v>15</v>
      </c>
      <c r="M828" s="518">
        <v>1.3489208633093526</v>
      </c>
      <c r="N828" s="471">
        <v>31</v>
      </c>
      <c r="O828" s="519">
        <v>2.591973244147157</v>
      </c>
      <c r="P828" s="471"/>
      <c r="Q828" s="519"/>
      <c r="R828" s="471"/>
      <c r="S828" s="519"/>
      <c r="T828" s="471"/>
      <c r="U828" s="519"/>
      <c r="V828" s="358"/>
      <c r="W828" s="358"/>
      <c r="X828" s="358" t="s">
        <v>8114</v>
      </c>
      <c r="Y828" s="358" t="s">
        <v>8114</v>
      </c>
      <c r="Z828" s="358" t="s">
        <v>8114</v>
      </c>
      <c r="AA828" s="281"/>
      <c r="AB828" s="473"/>
      <c r="AC828" s="281"/>
      <c r="AD828" s="473"/>
    </row>
    <row r="829" spans="1:30" ht="20.100000000000001" customHeight="1">
      <c r="A829" s="55"/>
      <c r="B829" s="85"/>
      <c r="C829" s="128"/>
      <c r="D829" s="311" t="s">
        <v>9270</v>
      </c>
      <c r="E829" s="52"/>
      <c r="F829" s="531"/>
      <c r="G829" s="47"/>
      <c r="H829" s="356"/>
      <c r="I829" s="47"/>
      <c r="J829" s="356">
        <v>403</v>
      </c>
      <c r="K829" s="47">
        <v>37.245841035120151</v>
      </c>
      <c r="L829" s="356">
        <v>373</v>
      </c>
      <c r="M829" s="47">
        <v>33.543165467625897</v>
      </c>
      <c r="N829" s="315">
        <v>435</v>
      </c>
      <c r="O829" s="54">
        <v>36.371237458193981</v>
      </c>
      <c r="P829" s="315"/>
      <c r="Q829" s="54"/>
      <c r="R829" s="315"/>
      <c r="S829" s="54"/>
      <c r="T829" s="315"/>
      <c r="U829" s="54"/>
      <c r="V829" s="316"/>
      <c r="W829" s="316"/>
      <c r="X829" s="316"/>
      <c r="Y829" s="316"/>
      <c r="Z829" s="316"/>
      <c r="AA829" s="52"/>
      <c r="AB829" s="128"/>
      <c r="AC829" s="52"/>
      <c r="AD829" s="128"/>
    </row>
    <row r="830" spans="1:30" ht="20.100000000000001" customHeight="1">
      <c r="A830" s="55"/>
      <c r="B830" s="85"/>
      <c r="C830" s="128"/>
      <c r="D830" s="311" t="s">
        <v>9271</v>
      </c>
      <c r="E830" s="52"/>
      <c r="F830" s="531"/>
      <c r="G830" s="47"/>
      <c r="H830" s="356"/>
      <c r="I830" s="47"/>
      <c r="J830" s="356">
        <v>478</v>
      </c>
      <c r="K830" s="47">
        <v>44.177449168207026</v>
      </c>
      <c r="L830" s="356">
        <v>516</v>
      </c>
      <c r="M830" s="47">
        <v>46.402877697841724</v>
      </c>
      <c r="N830" s="315">
        <v>524</v>
      </c>
      <c r="O830" s="54">
        <v>43.812709030100336</v>
      </c>
      <c r="P830" s="315"/>
      <c r="Q830" s="54"/>
      <c r="R830" s="315"/>
      <c r="S830" s="54"/>
      <c r="T830" s="315"/>
      <c r="U830" s="54"/>
      <c r="V830" s="316"/>
      <c r="W830" s="316"/>
      <c r="X830" s="316"/>
      <c r="Y830" s="316"/>
      <c r="Z830" s="316"/>
      <c r="AA830" s="52"/>
      <c r="AB830" s="128"/>
      <c r="AC830" s="52"/>
      <c r="AD830" s="128"/>
    </row>
    <row r="831" spans="1:30" ht="20.100000000000001" customHeight="1">
      <c r="A831" s="55"/>
      <c r="B831" s="85"/>
      <c r="C831" s="128"/>
      <c r="D831" s="311" t="s">
        <v>9272</v>
      </c>
      <c r="E831" s="52"/>
      <c r="F831" s="531"/>
      <c r="G831" s="47"/>
      <c r="H831" s="356"/>
      <c r="I831" s="47"/>
      <c r="J831" s="356">
        <v>183</v>
      </c>
      <c r="K831" s="47">
        <v>16.913123844731977</v>
      </c>
      <c r="L831" s="356">
        <v>208</v>
      </c>
      <c r="M831" s="47">
        <v>18.705035971223023</v>
      </c>
      <c r="N831" s="315">
        <v>206</v>
      </c>
      <c r="O831" s="54">
        <v>17.224080267558527</v>
      </c>
      <c r="P831" s="315"/>
      <c r="Q831" s="54"/>
      <c r="R831" s="315"/>
      <c r="S831" s="54"/>
      <c r="T831" s="315"/>
      <c r="U831" s="54"/>
      <c r="V831" s="316"/>
      <c r="W831" s="316"/>
      <c r="X831" s="316"/>
      <c r="Y831" s="316"/>
      <c r="Z831" s="316"/>
      <c r="AA831" s="52"/>
      <c r="AB831" s="128"/>
      <c r="AC831" s="52"/>
      <c r="AD831" s="128"/>
    </row>
    <row r="832" spans="1:30" ht="20.100000000000001" customHeight="1">
      <c r="A832" s="55"/>
      <c r="B832" s="85"/>
      <c r="C832" s="128"/>
      <c r="D832" s="311" t="s">
        <v>1861</v>
      </c>
      <c r="E832" s="52"/>
      <c r="F832" s="531"/>
      <c r="G832" s="47"/>
      <c r="H832" s="356"/>
      <c r="I832" s="47"/>
      <c r="J832" s="356"/>
      <c r="K832" s="47"/>
      <c r="L832" s="356"/>
      <c r="M832" s="47"/>
      <c r="N832" s="315"/>
      <c r="O832" s="54"/>
      <c r="P832" s="315"/>
      <c r="Q832" s="54"/>
      <c r="R832" s="315"/>
      <c r="S832" s="54"/>
      <c r="T832" s="315"/>
      <c r="U832" s="54"/>
      <c r="V832" s="316"/>
      <c r="W832" s="316"/>
      <c r="X832" s="316"/>
      <c r="Y832" s="316"/>
      <c r="Z832" s="316"/>
      <c r="AA832" s="52"/>
      <c r="AB832" s="128"/>
      <c r="AC832" s="52"/>
      <c r="AD832" s="128"/>
    </row>
    <row r="833" spans="1:30" ht="20.100000000000001" customHeight="1">
      <c r="A833" s="55"/>
      <c r="B833" s="85"/>
      <c r="C833" s="128"/>
      <c r="D833" s="311" t="s">
        <v>1862</v>
      </c>
      <c r="E833" s="52"/>
      <c r="F833" s="531"/>
      <c r="G833" s="47"/>
      <c r="H833" s="356"/>
      <c r="I833" s="47"/>
      <c r="J833" s="356"/>
      <c r="K833" s="47"/>
      <c r="L833" s="356"/>
      <c r="M833" s="47"/>
      <c r="N833" s="315"/>
      <c r="O833" s="54"/>
      <c r="P833" s="315"/>
      <c r="Q833" s="54"/>
      <c r="R833" s="315"/>
      <c r="S833" s="54"/>
      <c r="T833" s="315"/>
      <c r="U833" s="54"/>
      <c r="V833" s="316"/>
      <c r="W833" s="316"/>
      <c r="X833" s="316"/>
      <c r="Y833" s="316"/>
      <c r="Z833" s="316"/>
      <c r="AA833" s="52"/>
      <c r="AB833" s="128"/>
      <c r="AC833" s="52"/>
      <c r="AD833" s="128"/>
    </row>
    <row r="834" spans="1:30" ht="20.100000000000001" customHeight="1">
      <c r="A834" s="369" t="s">
        <v>3107</v>
      </c>
      <c r="B834" s="476" t="s">
        <v>3096</v>
      </c>
      <c r="C834" s="358" t="s">
        <v>3108</v>
      </c>
      <c r="D834" s="374" t="s">
        <v>9196</v>
      </c>
      <c r="E834" s="392" t="s">
        <v>9036</v>
      </c>
      <c r="F834" s="443"/>
      <c r="G834" s="518"/>
      <c r="H834" s="443"/>
      <c r="I834" s="518"/>
      <c r="J834" s="443">
        <v>304</v>
      </c>
      <c r="K834" s="518">
        <v>28.096118299445472</v>
      </c>
      <c r="L834" s="443">
        <v>381</v>
      </c>
      <c r="M834" s="518">
        <v>34.262589928057551</v>
      </c>
      <c r="N834" s="471">
        <v>445</v>
      </c>
      <c r="O834" s="519">
        <v>37.200000000000003</v>
      </c>
      <c r="P834" s="471"/>
      <c r="Q834" s="519"/>
      <c r="R834" s="471"/>
      <c r="S834" s="519"/>
      <c r="T834" s="471"/>
      <c r="U834" s="519"/>
      <c r="V834" s="358"/>
      <c r="W834" s="358"/>
      <c r="X834" s="358" t="s">
        <v>8114</v>
      </c>
      <c r="Y834" s="358" t="s">
        <v>8114</v>
      </c>
      <c r="Z834" s="358" t="s">
        <v>8114</v>
      </c>
      <c r="AA834" s="281"/>
      <c r="AB834" s="473"/>
      <c r="AC834" s="281"/>
      <c r="AD834" s="473"/>
    </row>
    <row r="835" spans="1:30" ht="20.100000000000001" customHeight="1">
      <c r="A835" s="55"/>
      <c r="B835" s="85"/>
      <c r="C835" s="128"/>
      <c r="D835" s="311" t="s">
        <v>9197</v>
      </c>
      <c r="E835" s="52"/>
      <c r="F835" s="531"/>
      <c r="G835" s="47"/>
      <c r="H835" s="356"/>
      <c r="I835" s="47"/>
      <c r="J835" s="356">
        <v>778</v>
      </c>
      <c r="K835" s="47">
        <v>71.903881700554535</v>
      </c>
      <c r="L835" s="356">
        <v>731</v>
      </c>
      <c r="M835" s="47">
        <v>65.737410071942449</v>
      </c>
      <c r="N835" s="315">
        <v>751</v>
      </c>
      <c r="O835" s="54">
        <v>62.8</v>
      </c>
      <c r="P835" s="315"/>
      <c r="Q835" s="54"/>
      <c r="R835" s="315"/>
      <c r="S835" s="54"/>
      <c r="T835" s="315"/>
      <c r="U835" s="54"/>
      <c r="V835" s="316"/>
      <c r="W835" s="316"/>
      <c r="X835" s="316"/>
      <c r="Y835" s="316"/>
      <c r="Z835" s="316"/>
      <c r="AA835" s="52"/>
      <c r="AB835" s="128"/>
      <c r="AC835" s="52"/>
      <c r="AD835" s="128"/>
    </row>
    <row r="836" spans="1:30" ht="20.100000000000001" customHeight="1">
      <c r="A836" s="55"/>
      <c r="B836" s="85"/>
      <c r="C836" s="128"/>
      <c r="D836" s="311" t="s">
        <v>1861</v>
      </c>
      <c r="E836" s="52"/>
      <c r="F836" s="531"/>
      <c r="G836" s="47"/>
      <c r="H836" s="356"/>
      <c r="I836" s="47"/>
      <c r="J836" s="356"/>
      <c r="K836" s="47"/>
      <c r="L836" s="356"/>
      <c r="M836" s="47"/>
      <c r="N836" s="315"/>
      <c r="O836" s="54"/>
      <c r="P836" s="315"/>
      <c r="Q836" s="54"/>
      <c r="R836" s="315"/>
      <c r="S836" s="54"/>
      <c r="T836" s="315"/>
      <c r="U836" s="54"/>
      <c r="V836" s="316"/>
      <c r="W836" s="316"/>
      <c r="X836" s="316"/>
      <c r="Y836" s="316"/>
      <c r="Z836" s="316"/>
      <c r="AA836" s="52"/>
      <c r="AB836" s="128"/>
      <c r="AC836" s="52"/>
      <c r="AD836" s="128"/>
    </row>
    <row r="837" spans="1:30" ht="20.100000000000001" customHeight="1">
      <c r="A837" s="65"/>
      <c r="B837" s="86"/>
      <c r="C837" s="168"/>
      <c r="D837" s="317" t="s">
        <v>1862</v>
      </c>
      <c r="E837" s="282"/>
      <c r="F837" s="319"/>
      <c r="G837" s="520"/>
      <c r="H837" s="319"/>
      <c r="I837" s="520"/>
      <c r="J837" s="319"/>
      <c r="K837" s="520"/>
      <c r="L837" s="319"/>
      <c r="M837" s="520"/>
      <c r="N837" s="321"/>
      <c r="O837" s="521"/>
      <c r="P837" s="321"/>
      <c r="Q837" s="521"/>
      <c r="R837" s="321"/>
      <c r="S837" s="521"/>
      <c r="T837" s="321"/>
      <c r="U837" s="521"/>
      <c r="V837" s="322"/>
      <c r="W837" s="322"/>
      <c r="X837" s="322"/>
      <c r="Y837" s="322"/>
      <c r="Z837" s="322"/>
      <c r="AA837" s="282"/>
      <c r="AB837" s="168"/>
      <c r="AC837" s="282"/>
      <c r="AD837" s="168"/>
    </row>
    <row r="838" spans="1:30" ht="20.100000000000001" customHeight="1">
      <c r="A838" s="369" t="s">
        <v>9273</v>
      </c>
      <c r="B838" s="476" t="s">
        <v>9274</v>
      </c>
      <c r="C838" s="227" t="s">
        <v>9130</v>
      </c>
      <c r="D838" s="374" t="s">
        <v>9275</v>
      </c>
      <c r="E838" s="392" t="s">
        <v>9036</v>
      </c>
      <c r="F838" s="443">
        <v>1538</v>
      </c>
      <c r="G838" s="518">
        <v>38.6</v>
      </c>
      <c r="H838" s="443">
        <v>1643</v>
      </c>
      <c r="I838" s="518">
        <v>40.24987751102401</v>
      </c>
      <c r="J838" s="443">
        <v>1827</v>
      </c>
      <c r="K838" s="518">
        <v>43.907714491708724</v>
      </c>
      <c r="L838" s="443">
        <v>1853</v>
      </c>
      <c r="M838" s="518">
        <v>43.123109145915755</v>
      </c>
      <c r="N838" s="471">
        <v>2014</v>
      </c>
      <c r="O838" s="519">
        <v>45.803957243575162</v>
      </c>
      <c r="P838" s="471"/>
      <c r="Q838" s="519"/>
      <c r="R838" s="471"/>
      <c r="S838" s="519"/>
      <c r="T838" s="471"/>
      <c r="U838" s="519"/>
      <c r="V838" s="358" t="s">
        <v>8114</v>
      </c>
      <c r="W838" s="358" t="s">
        <v>8114</v>
      </c>
      <c r="X838" s="358" t="s">
        <v>8114</v>
      </c>
      <c r="Y838" s="358" t="s">
        <v>8114</v>
      </c>
      <c r="Z838" s="358" t="s">
        <v>8114</v>
      </c>
      <c r="AA838" s="281"/>
      <c r="AB838" s="473"/>
      <c r="AC838" s="281"/>
      <c r="AD838" s="473"/>
    </row>
    <row r="839" spans="1:30" ht="20.100000000000001" customHeight="1">
      <c r="A839" s="55"/>
      <c r="B839" s="85"/>
      <c r="C839" s="52"/>
      <c r="D839" s="311" t="s">
        <v>9276</v>
      </c>
      <c r="E839" s="52"/>
      <c r="F839" s="531">
        <v>2445</v>
      </c>
      <c r="G839" s="47">
        <v>61.4</v>
      </c>
      <c r="H839" s="356">
        <v>2439</v>
      </c>
      <c r="I839" s="47">
        <v>59.75012248897599</v>
      </c>
      <c r="J839" s="356">
        <v>2334</v>
      </c>
      <c r="K839" s="47">
        <v>56.092285508291276</v>
      </c>
      <c r="L839" s="356">
        <v>2443</v>
      </c>
      <c r="M839" s="47">
        <v>56.9</v>
      </c>
      <c r="N839" s="315">
        <v>2383</v>
      </c>
      <c r="O839" s="54">
        <v>54.2</v>
      </c>
      <c r="P839" s="315"/>
      <c r="Q839" s="54"/>
      <c r="R839" s="315"/>
      <c r="S839" s="54"/>
      <c r="T839" s="315"/>
      <c r="U839" s="54"/>
      <c r="V839" s="316"/>
      <c r="W839" s="316"/>
      <c r="X839" s="316"/>
      <c r="Y839" s="316"/>
      <c r="Z839" s="316"/>
      <c r="AA839" s="52"/>
      <c r="AB839" s="128"/>
      <c r="AC839" s="52"/>
      <c r="AD839" s="128"/>
    </row>
    <row r="840" spans="1:30" ht="20.100000000000001" customHeight="1">
      <c r="A840" s="55"/>
      <c r="B840" s="85"/>
      <c r="C840" s="52"/>
      <c r="D840" s="311" t="s">
        <v>1861</v>
      </c>
      <c r="E840" s="52"/>
      <c r="F840" s="531"/>
      <c r="G840" s="47"/>
      <c r="H840" s="356"/>
      <c r="I840" s="47"/>
      <c r="J840" s="356"/>
      <c r="K840" s="47"/>
      <c r="L840" s="356"/>
      <c r="M840" s="47"/>
      <c r="N840" s="315"/>
      <c r="O840" s="54"/>
      <c r="P840" s="315"/>
      <c r="Q840" s="54"/>
      <c r="R840" s="315"/>
      <c r="S840" s="54"/>
      <c r="T840" s="315"/>
      <c r="U840" s="54"/>
      <c r="V840" s="316"/>
      <c r="W840" s="316"/>
      <c r="X840" s="316"/>
      <c r="Y840" s="316"/>
      <c r="Z840" s="316"/>
      <c r="AA840" s="52"/>
      <c r="AB840" s="128"/>
      <c r="AC840" s="52"/>
      <c r="AD840" s="128"/>
    </row>
    <row r="841" spans="1:30" ht="20.100000000000001" customHeight="1">
      <c r="A841" s="65"/>
      <c r="B841" s="86"/>
      <c r="C841" s="282"/>
      <c r="D841" s="317" t="s">
        <v>1862</v>
      </c>
      <c r="E841" s="282"/>
      <c r="F841" s="319"/>
      <c r="G841" s="520"/>
      <c r="H841" s="319"/>
      <c r="I841" s="520"/>
      <c r="J841" s="319"/>
      <c r="K841" s="520"/>
      <c r="L841" s="319">
        <v>1</v>
      </c>
      <c r="M841" s="520"/>
      <c r="N841" s="321"/>
      <c r="O841" s="521"/>
      <c r="P841" s="321"/>
      <c r="Q841" s="521"/>
      <c r="R841" s="321"/>
      <c r="S841" s="521"/>
      <c r="T841" s="321"/>
      <c r="U841" s="521"/>
      <c r="V841" s="322"/>
      <c r="W841" s="322"/>
      <c r="X841" s="322"/>
      <c r="Y841" s="322"/>
      <c r="Z841" s="322"/>
      <c r="AA841" s="282"/>
      <c r="AB841" s="168"/>
      <c r="AC841" s="282"/>
      <c r="AD841" s="168"/>
    </row>
    <row r="842" spans="1:30" ht="20.100000000000001" customHeight="1">
      <c r="A842" s="369" t="s">
        <v>3109</v>
      </c>
      <c r="B842" s="476" t="s">
        <v>3110</v>
      </c>
      <c r="C842" s="358" t="s">
        <v>9277</v>
      </c>
      <c r="D842" s="374" t="s">
        <v>9278</v>
      </c>
      <c r="E842" s="392" t="s">
        <v>9036</v>
      </c>
      <c r="F842" s="443"/>
      <c r="G842" s="518"/>
      <c r="H842" s="443">
        <v>270</v>
      </c>
      <c r="I842" s="518">
        <v>16.433353621424224</v>
      </c>
      <c r="J842" s="443">
        <v>344</v>
      </c>
      <c r="K842" s="518">
        <v>18.828680897646414</v>
      </c>
      <c r="L842" s="443">
        <v>469</v>
      </c>
      <c r="M842" s="518">
        <v>25.310307609282244</v>
      </c>
      <c r="N842" s="471">
        <v>484</v>
      </c>
      <c r="O842" s="519">
        <v>24.031777557100298</v>
      </c>
      <c r="P842" s="471"/>
      <c r="Q842" s="519"/>
      <c r="R842" s="471"/>
      <c r="S842" s="519"/>
      <c r="T842" s="471"/>
      <c r="U842" s="519"/>
      <c r="V842" s="358"/>
      <c r="W842" s="358"/>
      <c r="X842" s="358" t="s">
        <v>8114</v>
      </c>
      <c r="Y842" s="358" t="s">
        <v>8114</v>
      </c>
      <c r="Z842" s="358" t="s">
        <v>8114</v>
      </c>
      <c r="AA842" s="281"/>
      <c r="AB842" s="473"/>
      <c r="AC842" s="281"/>
      <c r="AD842" s="473"/>
    </row>
    <row r="843" spans="1:30" ht="20.100000000000001" customHeight="1">
      <c r="A843" s="55"/>
      <c r="B843" s="85"/>
      <c r="C843" s="128"/>
      <c r="D843" s="311" t="s">
        <v>9279</v>
      </c>
      <c r="E843" s="52"/>
      <c r="F843" s="531"/>
      <c r="G843" s="47"/>
      <c r="H843" s="356">
        <v>435</v>
      </c>
      <c r="I843" s="47">
        <v>26.475958612294583</v>
      </c>
      <c r="J843" s="356">
        <v>473</v>
      </c>
      <c r="K843" s="47">
        <v>25.889436234263819</v>
      </c>
      <c r="L843" s="356">
        <v>426</v>
      </c>
      <c r="M843" s="47">
        <v>22.9897463572585</v>
      </c>
      <c r="N843" s="315">
        <v>505</v>
      </c>
      <c r="O843" s="54">
        <v>25.074478649453823</v>
      </c>
      <c r="P843" s="315"/>
      <c r="Q843" s="54"/>
      <c r="R843" s="315"/>
      <c r="S843" s="54"/>
      <c r="T843" s="315"/>
      <c r="U843" s="54"/>
      <c r="V843" s="316"/>
      <c r="W843" s="316"/>
      <c r="X843" s="316"/>
      <c r="Y843" s="316"/>
      <c r="Z843" s="316"/>
      <c r="AA843" s="52"/>
      <c r="AB843" s="128"/>
      <c r="AC843" s="52"/>
      <c r="AD843" s="128"/>
    </row>
    <row r="844" spans="1:30" ht="20.100000000000001" customHeight="1">
      <c r="A844" s="55"/>
      <c r="B844" s="85"/>
      <c r="C844" s="128"/>
      <c r="D844" s="311" t="s">
        <v>9280</v>
      </c>
      <c r="E844" s="52"/>
      <c r="F844" s="531"/>
      <c r="G844" s="47"/>
      <c r="H844" s="356">
        <v>631</v>
      </c>
      <c r="I844" s="47">
        <v>38.405356055995128</v>
      </c>
      <c r="J844" s="356">
        <v>666</v>
      </c>
      <c r="K844" s="47">
        <v>36.453201970443352</v>
      </c>
      <c r="L844" s="356">
        <v>616</v>
      </c>
      <c r="M844" s="47">
        <v>33.243389098758769</v>
      </c>
      <c r="N844" s="315">
        <v>635</v>
      </c>
      <c r="O844" s="54">
        <v>31.529294935451837</v>
      </c>
      <c r="P844" s="315"/>
      <c r="Q844" s="54"/>
      <c r="R844" s="315"/>
      <c r="S844" s="54"/>
      <c r="T844" s="315"/>
      <c r="U844" s="54"/>
      <c r="V844" s="316"/>
      <c r="W844" s="316"/>
      <c r="X844" s="316"/>
      <c r="Y844" s="316"/>
      <c r="Z844" s="316"/>
      <c r="AA844" s="52"/>
      <c r="AB844" s="128"/>
      <c r="AC844" s="52"/>
      <c r="AD844" s="128"/>
    </row>
    <row r="845" spans="1:30" ht="20.100000000000001" customHeight="1">
      <c r="A845" s="55"/>
      <c r="B845" s="85"/>
      <c r="C845" s="128"/>
      <c r="D845" s="311" t="s">
        <v>9281</v>
      </c>
      <c r="E845" s="52"/>
      <c r="F845" s="531"/>
      <c r="G845" s="47"/>
      <c r="H845" s="356">
        <v>217</v>
      </c>
      <c r="I845" s="47">
        <v>13.20754716981132</v>
      </c>
      <c r="J845" s="356">
        <v>223</v>
      </c>
      <c r="K845" s="47">
        <v>12.205801860974274</v>
      </c>
      <c r="L845" s="356">
        <v>219</v>
      </c>
      <c r="M845" s="47">
        <v>11.818672423097681</v>
      </c>
      <c r="N845" s="315">
        <v>239</v>
      </c>
      <c r="O845" s="54">
        <v>11.866931479642503</v>
      </c>
      <c r="P845" s="315"/>
      <c r="Q845" s="54"/>
      <c r="R845" s="315"/>
      <c r="S845" s="54"/>
      <c r="T845" s="315"/>
      <c r="U845" s="54"/>
      <c r="V845" s="316"/>
      <c r="W845" s="316"/>
      <c r="X845" s="316"/>
      <c r="Y845" s="316"/>
      <c r="Z845" s="316"/>
      <c r="AA845" s="52"/>
      <c r="AB845" s="128"/>
      <c r="AC845" s="52"/>
      <c r="AD845" s="128"/>
    </row>
    <row r="846" spans="1:30" ht="20.100000000000001" customHeight="1">
      <c r="A846" s="55"/>
      <c r="B846" s="85"/>
      <c r="C846" s="128"/>
      <c r="D846" s="311" t="s">
        <v>9282</v>
      </c>
      <c r="E846" s="52"/>
      <c r="F846" s="531"/>
      <c r="G846" s="47"/>
      <c r="H846" s="356">
        <v>90</v>
      </c>
      <c r="I846" s="47">
        <v>5.4777845404747412</v>
      </c>
      <c r="J846" s="356">
        <v>121</v>
      </c>
      <c r="K846" s="47">
        <v>6.6228790366721402</v>
      </c>
      <c r="L846" s="356">
        <v>123</v>
      </c>
      <c r="M846" s="47">
        <v>6.6378845116028069</v>
      </c>
      <c r="N846" s="315">
        <v>151</v>
      </c>
      <c r="O846" s="54">
        <v>7.4975173783515396</v>
      </c>
      <c r="P846" s="315"/>
      <c r="Q846" s="54"/>
      <c r="R846" s="315"/>
      <c r="S846" s="54"/>
      <c r="T846" s="315"/>
      <c r="U846" s="54"/>
      <c r="V846" s="316"/>
      <c r="W846" s="316"/>
      <c r="X846" s="316"/>
      <c r="Y846" s="316"/>
      <c r="Z846" s="316"/>
      <c r="AA846" s="52"/>
      <c r="AB846" s="128"/>
      <c r="AC846" s="52"/>
      <c r="AD846" s="128"/>
    </row>
    <row r="847" spans="1:30" ht="20.100000000000001" customHeight="1">
      <c r="A847" s="55"/>
      <c r="B847" s="85"/>
      <c r="C847" s="128"/>
      <c r="D847" s="311" t="s">
        <v>1861</v>
      </c>
      <c r="E847" s="52"/>
      <c r="F847" s="531"/>
      <c r="G847" s="47"/>
      <c r="H847" s="356"/>
      <c r="I847" s="47"/>
      <c r="J847" s="356"/>
      <c r="K847" s="47"/>
      <c r="L847" s="356"/>
      <c r="M847" s="47"/>
      <c r="N847" s="315"/>
      <c r="O847" s="54"/>
      <c r="P847" s="315"/>
      <c r="Q847" s="54"/>
      <c r="R847" s="315"/>
      <c r="S847" s="54"/>
      <c r="T847" s="315"/>
      <c r="U847" s="54"/>
      <c r="V847" s="316"/>
      <c r="W847" s="316"/>
      <c r="X847" s="316"/>
      <c r="Y847" s="316"/>
      <c r="Z847" s="316"/>
      <c r="AA847" s="52"/>
      <c r="AB847" s="128"/>
      <c r="AC847" s="52"/>
      <c r="AD847" s="128"/>
    </row>
    <row r="848" spans="1:30" ht="20.100000000000001" customHeight="1">
      <c r="A848" s="55"/>
      <c r="B848" s="85"/>
      <c r="C848" s="128"/>
      <c r="D848" s="311" t="s">
        <v>1862</v>
      </c>
      <c r="E848" s="52"/>
      <c r="F848" s="531"/>
      <c r="G848" s="47"/>
      <c r="H848" s="356"/>
      <c r="I848" s="47"/>
      <c r="J848" s="356"/>
      <c r="K848" s="47"/>
      <c r="L848" s="356"/>
      <c r="M848" s="47"/>
      <c r="N848" s="315"/>
      <c r="O848" s="54"/>
      <c r="P848" s="315"/>
      <c r="Q848" s="54"/>
      <c r="R848" s="315"/>
      <c r="S848" s="54"/>
      <c r="T848" s="315"/>
      <c r="U848" s="54"/>
      <c r="V848" s="316"/>
      <c r="W848" s="316"/>
      <c r="X848" s="316"/>
      <c r="Y848" s="316"/>
      <c r="Z848" s="316"/>
      <c r="AA848" s="52"/>
      <c r="AB848" s="128"/>
      <c r="AC848" s="52"/>
      <c r="AD848" s="128"/>
    </row>
    <row r="849" spans="1:30" ht="20.100000000000001" customHeight="1">
      <c r="A849" s="369" t="s">
        <v>9283</v>
      </c>
      <c r="B849" s="476" t="s">
        <v>3111</v>
      </c>
      <c r="C849" s="358" t="s">
        <v>9277</v>
      </c>
      <c r="D849" s="374" t="s">
        <v>9196</v>
      </c>
      <c r="E849" s="392" t="s">
        <v>9036</v>
      </c>
      <c r="F849" s="443"/>
      <c r="G849" s="518"/>
      <c r="H849" s="443"/>
      <c r="I849" s="518"/>
      <c r="J849" s="443">
        <v>113</v>
      </c>
      <c r="K849" s="518">
        <v>6.185002736726875</v>
      </c>
      <c r="L849" s="443">
        <v>154</v>
      </c>
      <c r="M849" s="518">
        <v>8.3108472746896922</v>
      </c>
      <c r="N849" s="471">
        <v>213</v>
      </c>
      <c r="O849" s="519">
        <v>10.6</v>
      </c>
      <c r="P849" s="471"/>
      <c r="Q849" s="519"/>
      <c r="R849" s="471"/>
      <c r="S849" s="519"/>
      <c r="T849" s="471"/>
      <c r="U849" s="519"/>
      <c r="V849" s="358"/>
      <c r="W849" s="358"/>
      <c r="X849" s="358" t="s">
        <v>8114</v>
      </c>
      <c r="Y849" s="358" t="s">
        <v>8114</v>
      </c>
      <c r="Z849" s="358" t="s">
        <v>8114</v>
      </c>
      <c r="AA849" s="281"/>
      <c r="AB849" s="473"/>
      <c r="AC849" s="281"/>
      <c r="AD849" s="473"/>
    </row>
    <row r="850" spans="1:30" ht="20.100000000000001" customHeight="1">
      <c r="A850" s="55"/>
      <c r="B850" s="85"/>
      <c r="C850" s="128"/>
      <c r="D850" s="311" t="s">
        <v>9197</v>
      </c>
      <c r="E850" s="52"/>
      <c r="F850" s="531"/>
      <c r="G850" s="47"/>
      <c r="H850" s="356"/>
      <c r="I850" s="47"/>
      <c r="J850" s="356">
        <v>1714</v>
      </c>
      <c r="K850" s="47">
        <v>93.814997263273128</v>
      </c>
      <c r="L850" s="356">
        <v>1699</v>
      </c>
      <c r="M850" s="47">
        <v>91.689152725310308</v>
      </c>
      <c r="N850" s="315">
        <v>1801</v>
      </c>
      <c r="O850" s="54">
        <v>89.4</v>
      </c>
      <c r="P850" s="315"/>
      <c r="Q850" s="54"/>
      <c r="R850" s="315"/>
      <c r="S850" s="54"/>
      <c r="T850" s="315"/>
      <c r="U850" s="54"/>
      <c r="V850" s="316"/>
      <c r="W850" s="316"/>
      <c r="X850" s="316"/>
      <c r="Y850" s="316"/>
      <c r="Z850" s="316"/>
      <c r="AA850" s="52"/>
      <c r="AB850" s="128"/>
      <c r="AC850" s="52"/>
      <c r="AD850" s="128"/>
    </row>
    <row r="851" spans="1:30" ht="20.100000000000001" customHeight="1">
      <c r="A851" s="55"/>
      <c r="B851" s="85"/>
      <c r="C851" s="128"/>
      <c r="D851" s="311" t="s">
        <v>1861</v>
      </c>
      <c r="E851" s="52"/>
      <c r="F851" s="531"/>
      <c r="G851" s="47"/>
      <c r="H851" s="356"/>
      <c r="I851" s="47"/>
      <c r="J851" s="356"/>
      <c r="K851" s="47"/>
      <c r="L851" s="356"/>
      <c r="M851" s="47"/>
      <c r="N851" s="315"/>
      <c r="O851" s="54"/>
      <c r="P851" s="315"/>
      <c r="Q851" s="54"/>
      <c r="R851" s="315"/>
      <c r="S851" s="54"/>
      <c r="T851" s="315"/>
      <c r="U851" s="54"/>
      <c r="V851" s="316"/>
      <c r="W851" s="316"/>
      <c r="X851" s="316"/>
      <c r="Y851" s="316"/>
      <c r="Z851" s="316"/>
      <c r="AA851" s="52"/>
      <c r="AB851" s="128"/>
      <c r="AC851" s="52"/>
      <c r="AD851" s="128"/>
    </row>
    <row r="852" spans="1:30" ht="20.100000000000001" customHeight="1">
      <c r="A852" s="65"/>
      <c r="B852" s="86"/>
      <c r="C852" s="168"/>
      <c r="D852" s="317" t="s">
        <v>1862</v>
      </c>
      <c r="E852" s="282"/>
      <c r="F852" s="319"/>
      <c r="G852" s="520"/>
      <c r="H852" s="319"/>
      <c r="I852" s="520"/>
      <c r="J852" s="319"/>
      <c r="K852" s="520"/>
      <c r="L852" s="319"/>
      <c r="M852" s="520"/>
      <c r="N852" s="321"/>
      <c r="O852" s="521"/>
      <c r="P852" s="321"/>
      <c r="Q852" s="521"/>
      <c r="R852" s="321"/>
      <c r="S852" s="521"/>
      <c r="T852" s="321"/>
      <c r="U852" s="521"/>
      <c r="V852" s="322"/>
      <c r="W852" s="322"/>
      <c r="X852" s="322"/>
      <c r="Y852" s="322"/>
      <c r="Z852" s="322"/>
      <c r="AA852" s="282"/>
      <c r="AB852" s="168"/>
      <c r="AC852" s="282"/>
      <c r="AD852" s="168"/>
    </row>
    <row r="853" spans="1:30" ht="20.100000000000001" customHeight="1">
      <c r="A853" s="369" t="s">
        <v>3117</v>
      </c>
      <c r="B853" s="476" t="s">
        <v>3112</v>
      </c>
      <c r="C853" s="358" t="s">
        <v>9130</v>
      </c>
      <c r="D853" s="374" t="s">
        <v>9284</v>
      </c>
      <c r="E853" s="392" t="s">
        <v>9036</v>
      </c>
      <c r="F853" s="443"/>
      <c r="G853" s="518"/>
      <c r="H853" s="443"/>
      <c r="I853" s="518"/>
      <c r="J853" s="443"/>
      <c r="K853" s="518"/>
      <c r="L853" s="443"/>
      <c r="M853" s="518"/>
      <c r="N853" s="471">
        <v>80</v>
      </c>
      <c r="O853" s="519">
        <v>1.8194223334091426</v>
      </c>
      <c r="P853" s="471"/>
      <c r="Q853" s="519"/>
      <c r="R853" s="471"/>
      <c r="S853" s="519"/>
      <c r="T853" s="471"/>
      <c r="U853" s="519"/>
      <c r="V853" s="358"/>
      <c r="W853" s="358"/>
      <c r="X853" s="358"/>
      <c r="Y853" s="358"/>
      <c r="Z853" s="358" t="s">
        <v>8114</v>
      </c>
      <c r="AA853" s="281"/>
      <c r="AB853" s="473"/>
      <c r="AC853" s="281"/>
      <c r="AD853" s="473"/>
    </row>
    <row r="854" spans="1:30" ht="20.100000000000001" customHeight="1">
      <c r="A854" s="55"/>
      <c r="B854" s="85"/>
      <c r="C854" s="128"/>
      <c r="D854" s="311" t="s">
        <v>9285</v>
      </c>
      <c r="E854" s="52"/>
      <c r="F854" s="531"/>
      <c r="G854" s="47"/>
      <c r="H854" s="356"/>
      <c r="I854" s="47"/>
      <c r="J854" s="356"/>
      <c r="K854" s="47"/>
      <c r="L854" s="356"/>
      <c r="M854" s="47"/>
      <c r="N854" s="315">
        <v>258</v>
      </c>
      <c r="O854" s="54">
        <v>5.8676370252444849</v>
      </c>
      <c r="P854" s="315"/>
      <c r="Q854" s="54"/>
      <c r="R854" s="315"/>
      <c r="S854" s="54"/>
      <c r="T854" s="315"/>
      <c r="U854" s="54"/>
      <c r="V854" s="316"/>
      <c r="W854" s="316"/>
      <c r="X854" s="316"/>
      <c r="Y854" s="316"/>
      <c r="Z854" s="316"/>
      <c r="AA854" s="52"/>
      <c r="AB854" s="128"/>
      <c r="AC854" s="52"/>
      <c r="AD854" s="128"/>
    </row>
    <row r="855" spans="1:30" ht="20.100000000000001" customHeight="1">
      <c r="A855" s="55"/>
      <c r="B855" s="85"/>
      <c r="C855" s="128"/>
      <c r="D855" s="311" t="s">
        <v>9286</v>
      </c>
      <c r="E855" s="52"/>
      <c r="F855" s="531"/>
      <c r="G855" s="47"/>
      <c r="H855" s="356"/>
      <c r="I855" s="47"/>
      <c r="J855" s="356"/>
      <c r="K855" s="47"/>
      <c r="L855" s="356"/>
      <c r="M855" s="47"/>
      <c r="N855" s="315">
        <v>1369</v>
      </c>
      <c r="O855" s="54">
        <v>31.134864680463952</v>
      </c>
      <c r="P855" s="315"/>
      <c r="Q855" s="54"/>
      <c r="R855" s="315"/>
      <c r="S855" s="54"/>
      <c r="T855" s="315"/>
      <c r="U855" s="54"/>
      <c r="V855" s="316"/>
      <c r="W855" s="316"/>
      <c r="X855" s="316"/>
      <c r="Y855" s="316"/>
      <c r="Z855" s="316"/>
      <c r="AA855" s="52"/>
      <c r="AB855" s="128"/>
      <c r="AC855" s="52"/>
      <c r="AD855" s="128"/>
    </row>
    <row r="856" spans="1:30" ht="20.100000000000001" customHeight="1">
      <c r="A856" s="55"/>
      <c r="B856" s="85"/>
      <c r="C856" s="128"/>
      <c r="D856" s="311" t="s">
        <v>9287</v>
      </c>
      <c r="E856" s="52"/>
      <c r="F856" s="531"/>
      <c r="G856" s="47"/>
      <c r="H856" s="356"/>
      <c r="I856" s="47"/>
      <c r="J856" s="356"/>
      <c r="K856" s="47"/>
      <c r="L856" s="356"/>
      <c r="M856" s="47"/>
      <c r="N856" s="315">
        <v>1693</v>
      </c>
      <c r="O856" s="54">
        <v>38.503525130770981</v>
      </c>
      <c r="P856" s="315"/>
      <c r="Q856" s="54"/>
      <c r="R856" s="315"/>
      <c r="S856" s="54"/>
      <c r="T856" s="315"/>
      <c r="U856" s="54"/>
      <c r="V856" s="316"/>
      <c r="W856" s="316"/>
      <c r="X856" s="316"/>
      <c r="Y856" s="316"/>
      <c r="Z856" s="316"/>
      <c r="AA856" s="52"/>
      <c r="AB856" s="128"/>
      <c r="AC856" s="52"/>
      <c r="AD856" s="128"/>
    </row>
    <row r="857" spans="1:30" ht="20.100000000000001" customHeight="1">
      <c r="A857" s="55"/>
      <c r="B857" s="85"/>
      <c r="C857" s="128"/>
      <c r="D857" s="311" t="s">
        <v>9288</v>
      </c>
      <c r="E857" s="52"/>
      <c r="F857" s="531"/>
      <c r="G857" s="47"/>
      <c r="H857" s="356"/>
      <c r="I857" s="47"/>
      <c r="J857" s="356"/>
      <c r="K857" s="47"/>
      <c r="L857" s="356"/>
      <c r="M857" s="47"/>
      <c r="N857" s="315">
        <v>996</v>
      </c>
      <c r="O857" s="54">
        <v>22.651808050943824</v>
      </c>
      <c r="P857" s="315"/>
      <c r="Q857" s="54"/>
      <c r="R857" s="315"/>
      <c r="S857" s="54"/>
      <c r="T857" s="315"/>
      <c r="U857" s="54"/>
      <c r="V857" s="316"/>
      <c r="W857" s="316"/>
      <c r="X857" s="316"/>
      <c r="Y857" s="316"/>
      <c r="Z857" s="316"/>
      <c r="AA857" s="52"/>
      <c r="AB857" s="128"/>
      <c r="AC857" s="52"/>
      <c r="AD857" s="128"/>
    </row>
    <row r="858" spans="1:30" ht="20.100000000000001" customHeight="1">
      <c r="A858" s="55"/>
      <c r="B858" s="85"/>
      <c r="C858" s="128"/>
      <c r="D858" s="311" t="s">
        <v>1861</v>
      </c>
      <c r="E858" s="52"/>
      <c r="F858" s="531"/>
      <c r="G858" s="47"/>
      <c r="H858" s="356"/>
      <c r="I858" s="47"/>
      <c r="J858" s="356"/>
      <c r="K858" s="47"/>
      <c r="L858" s="356"/>
      <c r="M858" s="47"/>
      <c r="N858" s="315"/>
      <c r="O858" s="54"/>
      <c r="P858" s="315"/>
      <c r="Q858" s="54"/>
      <c r="R858" s="315"/>
      <c r="S858" s="54"/>
      <c r="T858" s="315"/>
      <c r="U858" s="54"/>
      <c r="V858" s="316"/>
      <c r="W858" s="316"/>
      <c r="X858" s="316"/>
      <c r="Y858" s="316"/>
      <c r="Z858" s="316"/>
      <c r="AA858" s="52"/>
      <c r="AB858" s="128"/>
      <c r="AC858" s="52"/>
      <c r="AD858" s="128"/>
    </row>
    <row r="859" spans="1:30" ht="20.100000000000001" customHeight="1">
      <c r="A859" s="65"/>
      <c r="B859" s="86"/>
      <c r="C859" s="168"/>
      <c r="D859" s="317" t="s">
        <v>1862</v>
      </c>
      <c r="E859" s="282"/>
      <c r="F859" s="319"/>
      <c r="G859" s="520"/>
      <c r="H859" s="319"/>
      <c r="I859" s="520"/>
      <c r="J859" s="319"/>
      <c r="K859" s="520"/>
      <c r="L859" s="319"/>
      <c r="M859" s="520"/>
      <c r="N859" s="321">
        <v>1</v>
      </c>
      <c r="O859" s="521"/>
      <c r="P859" s="321"/>
      <c r="Q859" s="521"/>
      <c r="R859" s="321"/>
      <c r="S859" s="521"/>
      <c r="T859" s="321"/>
      <c r="U859" s="521"/>
      <c r="V859" s="322"/>
      <c r="W859" s="322"/>
      <c r="X859" s="322"/>
      <c r="Y859" s="322"/>
      <c r="Z859" s="322"/>
      <c r="AA859" s="282"/>
      <c r="AB859" s="168"/>
      <c r="AC859" s="282"/>
      <c r="AD859" s="168"/>
    </row>
    <row r="860" spans="1:30" ht="20.100000000000001" customHeight="1">
      <c r="A860" s="369" t="s">
        <v>3118</v>
      </c>
      <c r="B860" s="476" t="s">
        <v>3113</v>
      </c>
      <c r="C860" s="358" t="s">
        <v>9130</v>
      </c>
      <c r="D860" s="374" t="s">
        <v>9284</v>
      </c>
      <c r="E860" s="392" t="s">
        <v>9036</v>
      </c>
      <c r="F860" s="443"/>
      <c r="G860" s="518"/>
      <c r="H860" s="443"/>
      <c r="I860" s="518"/>
      <c r="J860" s="443"/>
      <c r="K860" s="518"/>
      <c r="L860" s="443"/>
      <c r="M860" s="518"/>
      <c r="N860" s="471">
        <v>129</v>
      </c>
      <c r="O860" s="519">
        <v>2.9338185126222425</v>
      </c>
      <c r="P860" s="471"/>
      <c r="Q860" s="519"/>
      <c r="R860" s="471"/>
      <c r="S860" s="519"/>
      <c r="T860" s="471"/>
      <c r="U860" s="519"/>
      <c r="V860" s="358"/>
      <c r="W860" s="358"/>
      <c r="X860" s="358"/>
      <c r="Y860" s="358"/>
      <c r="Z860" s="358" t="s">
        <v>8114</v>
      </c>
      <c r="AA860" s="281"/>
      <c r="AB860" s="473"/>
      <c r="AC860" s="281"/>
      <c r="AD860" s="473"/>
    </row>
    <row r="861" spans="1:30" ht="20.100000000000001" customHeight="1">
      <c r="A861" s="55"/>
      <c r="B861" s="85"/>
      <c r="C861" s="128"/>
      <c r="D861" s="311" t="s">
        <v>9285</v>
      </c>
      <c r="E861" s="52"/>
      <c r="F861" s="531"/>
      <c r="G861" s="47"/>
      <c r="H861" s="356"/>
      <c r="I861" s="47"/>
      <c r="J861" s="356"/>
      <c r="K861" s="47"/>
      <c r="L861" s="356"/>
      <c r="M861" s="47"/>
      <c r="N861" s="315">
        <v>412</v>
      </c>
      <c r="O861" s="54">
        <v>9.3700250170570847</v>
      </c>
      <c r="P861" s="315"/>
      <c r="Q861" s="54"/>
      <c r="R861" s="315"/>
      <c r="S861" s="54"/>
      <c r="T861" s="315"/>
      <c r="U861" s="54"/>
      <c r="V861" s="316"/>
      <c r="W861" s="316"/>
      <c r="X861" s="316"/>
      <c r="Y861" s="316"/>
      <c r="Z861" s="316"/>
      <c r="AA861" s="52"/>
      <c r="AB861" s="128"/>
      <c r="AC861" s="52"/>
      <c r="AD861" s="128"/>
    </row>
    <row r="862" spans="1:30" ht="20.100000000000001" customHeight="1">
      <c r="A862" s="55"/>
      <c r="B862" s="85"/>
      <c r="C862" s="128"/>
      <c r="D862" s="311" t="s">
        <v>9286</v>
      </c>
      <c r="E862" s="52"/>
      <c r="F862" s="531"/>
      <c r="G862" s="47"/>
      <c r="H862" s="356"/>
      <c r="I862" s="47"/>
      <c r="J862" s="356"/>
      <c r="K862" s="47"/>
      <c r="L862" s="356"/>
      <c r="M862" s="47"/>
      <c r="N862" s="315">
        <v>1437</v>
      </c>
      <c r="O862" s="54">
        <v>32.68137366386172</v>
      </c>
      <c r="P862" s="315"/>
      <c r="Q862" s="54"/>
      <c r="R862" s="315"/>
      <c r="S862" s="54"/>
      <c r="T862" s="315"/>
      <c r="U862" s="54"/>
      <c r="V862" s="316"/>
      <c r="W862" s="316"/>
      <c r="X862" s="316"/>
      <c r="Y862" s="316"/>
      <c r="Z862" s="316"/>
      <c r="AA862" s="52"/>
      <c r="AB862" s="128"/>
      <c r="AC862" s="52"/>
      <c r="AD862" s="128"/>
    </row>
    <row r="863" spans="1:30" ht="20.100000000000001" customHeight="1">
      <c r="A863" s="55"/>
      <c r="B863" s="85"/>
      <c r="C863" s="128"/>
      <c r="D863" s="311" t="s">
        <v>9287</v>
      </c>
      <c r="E863" s="52"/>
      <c r="F863" s="531"/>
      <c r="G863" s="47"/>
      <c r="H863" s="356"/>
      <c r="I863" s="47"/>
      <c r="J863" s="356"/>
      <c r="K863" s="47"/>
      <c r="L863" s="356"/>
      <c r="M863" s="47"/>
      <c r="N863" s="315">
        <v>1550</v>
      </c>
      <c r="O863" s="54">
        <v>35.251307709802134</v>
      </c>
      <c r="P863" s="315"/>
      <c r="Q863" s="54"/>
      <c r="R863" s="315"/>
      <c r="S863" s="54"/>
      <c r="T863" s="315"/>
      <c r="U863" s="54"/>
      <c r="V863" s="316"/>
      <c r="W863" s="316"/>
      <c r="X863" s="316"/>
      <c r="Y863" s="316"/>
      <c r="Z863" s="316"/>
      <c r="AA863" s="52"/>
      <c r="AB863" s="128"/>
      <c r="AC863" s="52"/>
      <c r="AD863" s="128"/>
    </row>
    <row r="864" spans="1:30" ht="20.100000000000001" customHeight="1">
      <c r="A864" s="55"/>
      <c r="B864" s="85"/>
      <c r="C864" s="128"/>
      <c r="D864" s="311" t="s">
        <v>9288</v>
      </c>
      <c r="E864" s="52"/>
      <c r="F864" s="531"/>
      <c r="G864" s="47"/>
      <c r="H864" s="356"/>
      <c r="I864" s="47"/>
      <c r="J864" s="356"/>
      <c r="K864" s="47"/>
      <c r="L864" s="356"/>
      <c r="M864" s="47"/>
      <c r="N864" s="315">
        <v>868</v>
      </c>
      <c r="O864" s="54">
        <v>19.740732317489197</v>
      </c>
      <c r="P864" s="315"/>
      <c r="Q864" s="54"/>
      <c r="R864" s="315"/>
      <c r="S864" s="54"/>
      <c r="T864" s="315"/>
      <c r="U864" s="54"/>
      <c r="V864" s="316"/>
      <c r="W864" s="316"/>
      <c r="X864" s="316"/>
      <c r="Y864" s="316"/>
      <c r="Z864" s="316"/>
      <c r="AA864" s="52"/>
      <c r="AB864" s="128"/>
      <c r="AC864" s="52"/>
      <c r="AD864" s="128"/>
    </row>
    <row r="865" spans="1:30" ht="20.100000000000001" customHeight="1">
      <c r="A865" s="55"/>
      <c r="B865" s="85"/>
      <c r="C865" s="128"/>
      <c r="D865" s="311" t="s">
        <v>1861</v>
      </c>
      <c r="E865" s="52"/>
      <c r="F865" s="531"/>
      <c r="G865" s="47"/>
      <c r="H865" s="356"/>
      <c r="I865" s="47"/>
      <c r="J865" s="356"/>
      <c r="K865" s="47"/>
      <c r="L865" s="356"/>
      <c r="M865" s="47"/>
      <c r="N865" s="315"/>
      <c r="O865" s="54"/>
      <c r="P865" s="315"/>
      <c r="Q865" s="54"/>
      <c r="R865" s="315"/>
      <c r="S865" s="54"/>
      <c r="T865" s="315"/>
      <c r="U865" s="54"/>
      <c r="V865" s="316"/>
      <c r="W865" s="316"/>
      <c r="X865" s="316"/>
      <c r="Y865" s="316"/>
      <c r="Z865" s="316"/>
      <c r="AA865" s="52"/>
      <c r="AB865" s="128"/>
      <c r="AC865" s="52"/>
      <c r="AD865" s="128"/>
    </row>
    <row r="866" spans="1:30" ht="20.100000000000001" customHeight="1">
      <c r="A866" s="55"/>
      <c r="B866" s="85"/>
      <c r="C866" s="128"/>
      <c r="D866" s="311" t="s">
        <v>1862</v>
      </c>
      <c r="E866" s="52"/>
      <c r="F866" s="319"/>
      <c r="G866" s="520"/>
      <c r="H866" s="319"/>
      <c r="I866" s="520"/>
      <c r="J866" s="319"/>
      <c r="K866" s="520"/>
      <c r="L866" s="319"/>
      <c r="M866" s="520"/>
      <c r="N866" s="321">
        <v>1</v>
      </c>
      <c r="O866" s="521"/>
      <c r="P866" s="321"/>
      <c r="Q866" s="54"/>
      <c r="R866" s="321"/>
      <c r="S866" s="54"/>
      <c r="T866" s="321"/>
      <c r="U866" s="54"/>
      <c r="V866" s="322"/>
      <c r="W866" s="322"/>
      <c r="X866" s="322"/>
      <c r="Y866" s="322"/>
      <c r="Z866" s="322"/>
      <c r="AA866" s="52"/>
      <c r="AB866" s="168"/>
      <c r="AC866" s="52"/>
      <c r="AD866" s="168"/>
    </row>
    <row r="867" spans="1:30" ht="20.100000000000001" customHeight="1">
      <c r="A867" s="369" t="s">
        <v>3119</v>
      </c>
      <c r="B867" s="476" t="s">
        <v>3114</v>
      </c>
      <c r="C867" s="358" t="s">
        <v>9130</v>
      </c>
      <c r="D867" s="374" t="s">
        <v>9284</v>
      </c>
      <c r="E867" s="392" t="s">
        <v>9036</v>
      </c>
      <c r="F867" s="443"/>
      <c r="G867" s="518"/>
      <c r="H867" s="443"/>
      <c r="I867" s="518"/>
      <c r="J867" s="443"/>
      <c r="K867" s="518"/>
      <c r="L867" s="443"/>
      <c r="M867" s="518"/>
      <c r="N867" s="471">
        <v>160</v>
      </c>
      <c r="O867" s="519">
        <v>3.6388446668182852</v>
      </c>
      <c r="P867" s="471"/>
      <c r="Q867" s="519"/>
      <c r="R867" s="471"/>
      <c r="S867" s="519"/>
      <c r="T867" s="471"/>
      <c r="U867" s="519"/>
      <c r="V867" s="358"/>
      <c r="W867" s="358"/>
      <c r="X867" s="358"/>
      <c r="Y867" s="358"/>
      <c r="Z867" s="358" t="s">
        <v>8114</v>
      </c>
      <c r="AA867" s="281"/>
      <c r="AB867" s="473"/>
      <c r="AC867" s="281"/>
      <c r="AD867" s="473"/>
    </row>
    <row r="868" spans="1:30" ht="20.100000000000001" customHeight="1">
      <c r="A868" s="55"/>
      <c r="B868" s="85"/>
      <c r="C868" s="128"/>
      <c r="D868" s="311" t="s">
        <v>9285</v>
      </c>
      <c r="E868" s="52"/>
      <c r="F868" s="531"/>
      <c r="G868" s="47"/>
      <c r="H868" s="356"/>
      <c r="I868" s="47"/>
      <c r="J868" s="356"/>
      <c r="K868" s="47"/>
      <c r="L868" s="356"/>
      <c r="M868" s="47"/>
      <c r="N868" s="315">
        <v>1110</v>
      </c>
      <c r="O868" s="54">
        <v>25.244484876051853</v>
      </c>
      <c r="P868" s="315"/>
      <c r="Q868" s="54"/>
      <c r="R868" s="315"/>
      <c r="S868" s="54"/>
      <c r="T868" s="315"/>
      <c r="U868" s="54"/>
      <c r="V868" s="316"/>
      <c r="W868" s="316"/>
      <c r="X868" s="316"/>
      <c r="Y868" s="316"/>
      <c r="Z868" s="316"/>
      <c r="AA868" s="52"/>
      <c r="AB868" s="128"/>
      <c r="AC868" s="52"/>
      <c r="AD868" s="128"/>
    </row>
    <row r="869" spans="1:30" ht="20.100000000000001" customHeight="1">
      <c r="A869" s="55"/>
      <c r="B869" s="85"/>
      <c r="C869" s="128"/>
      <c r="D869" s="311" t="s">
        <v>9286</v>
      </c>
      <c r="E869" s="52"/>
      <c r="F869" s="531"/>
      <c r="G869" s="47"/>
      <c r="H869" s="356"/>
      <c r="I869" s="47"/>
      <c r="J869" s="356"/>
      <c r="K869" s="47"/>
      <c r="L869" s="356"/>
      <c r="M869" s="47"/>
      <c r="N869" s="315">
        <v>1740</v>
      </c>
      <c r="O869" s="54">
        <v>39.572435751648847</v>
      </c>
      <c r="P869" s="315"/>
      <c r="Q869" s="54"/>
      <c r="R869" s="315"/>
      <c r="S869" s="54"/>
      <c r="T869" s="315"/>
      <c r="U869" s="54"/>
      <c r="V869" s="316"/>
      <c r="W869" s="316"/>
      <c r="X869" s="316"/>
      <c r="Y869" s="316"/>
      <c r="Z869" s="316"/>
      <c r="AA869" s="52"/>
      <c r="AB869" s="128"/>
      <c r="AC869" s="52"/>
      <c r="AD869" s="128"/>
    </row>
    <row r="870" spans="1:30" ht="20.100000000000001" customHeight="1">
      <c r="A870" s="55"/>
      <c r="B870" s="85"/>
      <c r="C870" s="128"/>
      <c r="D870" s="311" t="s">
        <v>9287</v>
      </c>
      <c r="E870" s="52"/>
      <c r="F870" s="531"/>
      <c r="G870" s="47"/>
      <c r="H870" s="356"/>
      <c r="I870" s="47"/>
      <c r="J870" s="356"/>
      <c r="K870" s="47"/>
      <c r="L870" s="356"/>
      <c r="M870" s="47"/>
      <c r="N870" s="315">
        <v>1129</v>
      </c>
      <c r="O870" s="54">
        <v>25.676597680236522</v>
      </c>
      <c r="P870" s="315"/>
      <c r="Q870" s="54"/>
      <c r="R870" s="315"/>
      <c r="S870" s="54"/>
      <c r="T870" s="315"/>
      <c r="U870" s="54"/>
      <c r="V870" s="316"/>
      <c r="W870" s="316"/>
      <c r="X870" s="316"/>
      <c r="Y870" s="316"/>
      <c r="Z870" s="316"/>
      <c r="AA870" s="52"/>
      <c r="AB870" s="128"/>
      <c r="AC870" s="52"/>
      <c r="AD870" s="128"/>
    </row>
    <row r="871" spans="1:30" ht="20.100000000000001" customHeight="1">
      <c r="A871" s="55"/>
      <c r="B871" s="85"/>
      <c r="C871" s="128"/>
      <c r="D871" s="311" t="s">
        <v>9288</v>
      </c>
      <c r="E871" s="52"/>
      <c r="F871" s="531"/>
      <c r="G871" s="47"/>
      <c r="H871" s="356"/>
      <c r="I871" s="47"/>
      <c r="J871" s="356"/>
      <c r="K871" s="47"/>
      <c r="L871" s="356"/>
      <c r="M871" s="47"/>
      <c r="N871" s="315">
        <v>257</v>
      </c>
      <c r="O871" s="54">
        <v>5.8448942460768709</v>
      </c>
      <c r="P871" s="315"/>
      <c r="Q871" s="54"/>
      <c r="R871" s="315"/>
      <c r="S871" s="54"/>
      <c r="T871" s="315"/>
      <c r="U871" s="54"/>
      <c r="V871" s="316"/>
      <c r="W871" s="316"/>
      <c r="X871" s="316"/>
      <c r="Y871" s="316"/>
      <c r="Z871" s="316"/>
      <c r="AA871" s="52"/>
      <c r="AB871" s="128"/>
      <c r="AC871" s="52"/>
      <c r="AD871" s="128"/>
    </row>
    <row r="872" spans="1:30" ht="20.100000000000001" customHeight="1">
      <c r="A872" s="55"/>
      <c r="B872" s="85"/>
      <c r="C872" s="128"/>
      <c r="D872" s="311" t="s">
        <v>1861</v>
      </c>
      <c r="E872" s="52"/>
      <c r="F872" s="531"/>
      <c r="G872" s="47"/>
      <c r="H872" s="356"/>
      <c r="I872" s="47"/>
      <c r="J872" s="356"/>
      <c r="K872" s="47"/>
      <c r="L872" s="356"/>
      <c r="M872" s="47"/>
      <c r="N872" s="315"/>
      <c r="O872" s="54"/>
      <c r="P872" s="315"/>
      <c r="Q872" s="54"/>
      <c r="R872" s="315"/>
      <c r="S872" s="54"/>
      <c r="T872" s="315"/>
      <c r="U872" s="54"/>
      <c r="V872" s="316"/>
      <c r="W872" s="316"/>
      <c r="X872" s="316"/>
      <c r="Y872" s="316"/>
      <c r="Z872" s="316"/>
      <c r="AA872" s="52"/>
      <c r="AB872" s="128"/>
      <c r="AC872" s="52"/>
      <c r="AD872" s="128"/>
    </row>
    <row r="873" spans="1:30" ht="20.100000000000001" customHeight="1">
      <c r="A873" s="65"/>
      <c r="B873" s="86"/>
      <c r="C873" s="168"/>
      <c r="D873" s="317" t="s">
        <v>1862</v>
      </c>
      <c r="E873" s="282"/>
      <c r="F873" s="319"/>
      <c r="G873" s="520"/>
      <c r="H873" s="319"/>
      <c r="I873" s="520"/>
      <c r="J873" s="319"/>
      <c r="K873" s="520"/>
      <c r="L873" s="319"/>
      <c r="M873" s="520"/>
      <c r="N873" s="321">
        <v>1</v>
      </c>
      <c r="O873" s="521"/>
      <c r="P873" s="321"/>
      <c r="Q873" s="521"/>
      <c r="R873" s="321"/>
      <c r="S873" s="521"/>
      <c r="T873" s="321"/>
      <c r="U873" s="521"/>
      <c r="V873" s="322"/>
      <c r="W873" s="322"/>
      <c r="X873" s="322"/>
      <c r="Y873" s="322"/>
      <c r="Z873" s="322"/>
      <c r="AA873" s="282"/>
      <c r="AB873" s="168"/>
      <c r="AC873" s="282"/>
      <c r="AD873" s="168"/>
    </row>
    <row r="874" spans="1:30" ht="20.100000000000001" customHeight="1">
      <c r="A874" s="369" t="s">
        <v>3120</v>
      </c>
      <c r="B874" s="476" t="s">
        <v>3115</v>
      </c>
      <c r="C874" s="358" t="s">
        <v>9130</v>
      </c>
      <c r="D874" s="374" t="s">
        <v>9284</v>
      </c>
      <c r="E874" s="392" t="s">
        <v>9036</v>
      </c>
      <c r="F874" s="443"/>
      <c r="G874" s="518"/>
      <c r="H874" s="443"/>
      <c r="I874" s="518"/>
      <c r="J874" s="443"/>
      <c r="K874" s="518"/>
      <c r="L874" s="443"/>
      <c r="M874" s="518"/>
      <c r="N874" s="471">
        <v>107</v>
      </c>
      <c r="O874" s="519">
        <v>2.4334773709347282</v>
      </c>
      <c r="P874" s="471"/>
      <c r="Q874" s="519"/>
      <c r="R874" s="471"/>
      <c r="S874" s="519"/>
      <c r="T874" s="471"/>
      <c r="U874" s="519"/>
      <c r="V874" s="358"/>
      <c r="W874" s="358"/>
      <c r="X874" s="358"/>
      <c r="Y874" s="358"/>
      <c r="Z874" s="358" t="s">
        <v>8114</v>
      </c>
      <c r="AA874" s="281"/>
      <c r="AB874" s="473"/>
      <c r="AC874" s="281"/>
      <c r="AD874" s="473"/>
    </row>
    <row r="875" spans="1:30" ht="20.100000000000001" customHeight="1">
      <c r="A875" s="55"/>
      <c r="B875" s="85"/>
      <c r="C875" s="128"/>
      <c r="D875" s="311" t="s">
        <v>9285</v>
      </c>
      <c r="E875" s="52"/>
      <c r="F875" s="531"/>
      <c r="G875" s="47"/>
      <c r="H875" s="356"/>
      <c r="I875" s="47"/>
      <c r="J875" s="356"/>
      <c r="K875" s="47"/>
      <c r="L875" s="356"/>
      <c r="M875" s="47"/>
      <c r="N875" s="315">
        <v>421</v>
      </c>
      <c r="O875" s="54">
        <v>9.5747100295656118</v>
      </c>
      <c r="P875" s="315"/>
      <c r="Q875" s="54"/>
      <c r="R875" s="315"/>
      <c r="S875" s="54"/>
      <c r="T875" s="315"/>
      <c r="U875" s="54"/>
      <c r="V875" s="316"/>
      <c r="W875" s="316"/>
      <c r="X875" s="316"/>
      <c r="Y875" s="316"/>
      <c r="Z875" s="316"/>
      <c r="AA875" s="52"/>
      <c r="AB875" s="128"/>
      <c r="AC875" s="52"/>
      <c r="AD875" s="128"/>
    </row>
    <row r="876" spans="1:30" ht="20.100000000000001" customHeight="1">
      <c r="A876" s="55"/>
      <c r="B876" s="85"/>
      <c r="C876" s="128"/>
      <c r="D876" s="311" t="s">
        <v>9286</v>
      </c>
      <c r="E876" s="52"/>
      <c r="F876" s="531"/>
      <c r="G876" s="47"/>
      <c r="H876" s="356"/>
      <c r="I876" s="47"/>
      <c r="J876" s="356"/>
      <c r="K876" s="47"/>
      <c r="L876" s="356"/>
      <c r="M876" s="47"/>
      <c r="N876" s="315">
        <v>1376</v>
      </c>
      <c r="O876" s="54">
        <v>31.294064134637249</v>
      </c>
      <c r="P876" s="315"/>
      <c r="Q876" s="54"/>
      <c r="R876" s="315"/>
      <c r="S876" s="54"/>
      <c r="T876" s="315"/>
      <c r="U876" s="54"/>
      <c r="V876" s="316"/>
      <c r="W876" s="316"/>
      <c r="X876" s="316"/>
      <c r="Y876" s="316"/>
      <c r="Z876" s="316"/>
      <c r="AA876" s="52"/>
      <c r="AB876" s="128"/>
      <c r="AC876" s="52"/>
      <c r="AD876" s="128"/>
    </row>
    <row r="877" spans="1:30" ht="20.100000000000001" customHeight="1">
      <c r="A877" s="55"/>
      <c r="B877" s="85"/>
      <c r="C877" s="128"/>
      <c r="D877" s="311" t="s">
        <v>9287</v>
      </c>
      <c r="E877" s="52"/>
      <c r="F877" s="531"/>
      <c r="G877" s="47"/>
      <c r="H877" s="356"/>
      <c r="I877" s="47"/>
      <c r="J877" s="356"/>
      <c r="K877" s="47"/>
      <c r="L877" s="356"/>
      <c r="M877" s="47"/>
      <c r="N877" s="315">
        <v>1741</v>
      </c>
      <c r="O877" s="54">
        <v>39.595178530816469</v>
      </c>
      <c r="P877" s="315"/>
      <c r="Q877" s="54"/>
      <c r="R877" s="315"/>
      <c r="S877" s="54"/>
      <c r="T877" s="315"/>
      <c r="U877" s="54"/>
      <c r="V877" s="316"/>
      <c r="W877" s="316"/>
      <c r="X877" s="316"/>
      <c r="Y877" s="316"/>
      <c r="Z877" s="316"/>
      <c r="AA877" s="52"/>
      <c r="AB877" s="128"/>
      <c r="AC877" s="52"/>
      <c r="AD877" s="128"/>
    </row>
    <row r="878" spans="1:30" ht="20.100000000000001" customHeight="1">
      <c r="A878" s="55"/>
      <c r="B878" s="85"/>
      <c r="C878" s="128"/>
      <c r="D878" s="311" t="s">
        <v>9288</v>
      </c>
      <c r="E878" s="52"/>
      <c r="F878" s="531"/>
      <c r="G878" s="47"/>
      <c r="H878" s="356"/>
      <c r="I878" s="47"/>
      <c r="J878" s="356"/>
      <c r="K878" s="47"/>
      <c r="L878" s="356"/>
      <c r="M878" s="47"/>
      <c r="N878" s="315">
        <v>751</v>
      </c>
      <c r="O878" s="54">
        <v>17.079827154878327</v>
      </c>
      <c r="P878" s="315"/>
      <c r="Q878" s="54"/>
      <c r="R878" s="315"/>
      <c r="S878" s="54"/>
      <c r="T878" s="315"/>
      <c r="U878" s="54"/>
      <c r="V878" s="316"/>
      <c r="W878" s="316"/>
      <c r="X878" s="316"/>
      <c r="Y878" s="316"/>
      <c r="Z878" s="316"/>
      <c r="AA878" s="52"/>
      <c r="AB878" s="128"/>
      <c r="AC878" s="52"/>
      <c r="AD878" s="128"/>
    </row>
    <row r="879" spans="1:30" ht="20.100000000000001" customHeight="1">
      <c r="A879" s="55"/>
      <c r="B879" s="85"/>
      <c r="C879" s="128"/>
      <c r="D879" s="311" t="s">
        <v>1861</v>
      </c>
      <c r="E879" s="52"/>
      <c r="F879" s="531"/>
      <c r="G879" s="47"/>
      <c r="H879" s="356"/>
      <c r="I879" s="47"/>
      <c r="J879" s="356"/>
      <c r="K879" s="47"/>
      <c r="L879" s="356"/>
      <c r="M879" s="47"/>
      <c r="N879" s="315"/>
      <c r="O879" s="54"/>
      <c r="P879" s="315"/>
      <c r="Q879" s="54"/>
      <c r="R879" s="315"/>
      <c r="S879" s="54"/>
      <c r="T879" s="315"/>
      <c r="U879" s="54"/>
      <c r="V879" s="316"/>
      <c r="W879" s="316"/>
      <c r="X879" s="316"/>
      <c r="Y879" s="316"/>
      <c r="Z879" s="316"/>
      <c r="AA879" s="52"/>
      <c r="AB879" s="128"/>
      <c r="AC879" s="52"/>
      <c r="AD879" s="128"/>
    </row>
    <row r="880" spans="1:30" ht="20.100000000000001" customHeight="1">
      <c r="A880" s="65"/>
      <c r="B880" s="86"/>
      <c r="C880" s="168"/>
      <c r="D880" s="317" t="s">
        <v>1862</v>
      </c>
      <c r="E880" s="282"/>
      <c r="F880" s="319"/>
      <c r="G880" s="520"/>
      <c r="H880" s="319"/>
      <c r="I880" s="520"/>
      <c r="J880" s="319"/>
      <c r="K880" s="520"/>
      <c r="L880" s="319"/>
      <c r="M880" s="520"/>
      <c r="N880" s="321">
        <v>1</v>
      </c>
      <c r="O880" s="521"/>
      <c r="P880" s="321"/>
      <c r="Q880" s="521"/>
      <c r="R880" s="321"/>
      <c r="S880" s="521"/>
      <c r="T880" s="321"/>
      <c r="U880" s="521"/>
      <c r="V880" s="322"/>
      <c r="W880" s="322"/>
      <c r="X880" s="322"/>
      <c r="Y880" s="322"/>
      <c r="Z880" s="322"/>
      <c r="AA880" s="282"/>
      <c r="AB880" s="168"/>
      <c r="AC880" s="282"/>
      <c r="AD880" s="168"/>
    </row>
    <row r="881" spans="1:30" ht="20.100000000000001" customHeight="1">
      <c r="A881" s="369" t="s">
        <v>9289</v>
      </c>
      <c r="B881" s="476" t="s">
        <v>3116</v>
      </c>
      <c r="C881" s="358" t="s">
        <v>9130</v>
      </c>
      <c r="D881" s="374" t="s">
        <v>9284</v>
      </c>
      <c r="E881" s="392" t="s">
        <v>9036</v>
      </c>
      <c r="F881" s="443"/>
      <c r="G881" s="518"/>
      <c r="H881" s="443"/>
      <c r="I881" s="518"/>
      <c r="J881" s="443"/>
      <c r="K881" s="518"/>
      <c r="L881" s="443"/>
      <c r="M881" s="518"/>
      <c r="N881" s="471">
        <v>104</v>
      </c>
      <c r="O881" s="519">
        <v>2.3652490334318852</v>
      </c>
      <c r="P881" s="471"/>
      <c r="Q881" s="519"/>
      <c r="R881" s="471"/>
      <c r="S881" s="519"/>
      <c r="T881" s="471"/>
      <c r="U881" s="519"/>
      <c r="V881" s="358"/>
      <c r="W881" s="358"/>
      <c r="X881" s="358"/>
      <c r="Y881" s="358"/>
      <c r="Z881" s="358" t="s">
        <v>8114</v>
      </c>
      <c r="AA881" s="281"/>
      <c r="AB881" s="473"/>
      <c r="AC881" s="281"/>
      <c r="AD881" s="473"/>
    </row>
    <row r="882" spans="1:30" ht="20.100000000000001" customHeight="1">
      <c r="A882" s="55"/>
      <c r="B882" s="85"/>
      <c r="C882" s="128"/>
      <c r="D882" s="311" t="s">
        <v>9285</v>
      </c>
      <c r="E882" s="52"/>
      <c r="F882" s="531"/>
      <c r="G882" s="47"/>
      <c r="H882" s="356"/>
      <c r="I882" s="47"/>
      <c r="J882" s="356"/>
      <c r="K882" s="47"/>
      <c r="L882" s="356"/>
      <c r="M882" s="47"/>
      <c r="N882" s="315">
        <v>854</v>
      </c>
      <c r="O882" s="54">
        <v>19.422333409142599</v>
      </c>
      <c r="P882" s="315"/>
      <c r="Q882" s="54"/>
      <c r="R882" s="315"/>
      <c r="S882" s="54"/>
      <c r="T882" s="315"/>
      <c r="U882" s="54"/>
      <c r="V882" s="316"/>
      <c r="W882" s="316"/>
      <c r="X882" s="316"/>
      <c r="Y882" s="316"/>
      <c r="Z882" s="316"/>
      <c r="AA882" s="52"/>
      <c r="AB882" s="128"/>
      <c r="AC882" s="52"/>
      <c r="AD882" s="128"/>
    </row>
    <row r="883" spans="1:30" ht="20.100000000000001" customHeight="1">
      <c r="A883" s="55"/>
      <c r="B883" s="85"/>
      <c r="C883" s="128"/>
      <c r="D883" s="311" t="s">
        <v>9286</v>
      </c>
      <c r="E883" s="52"/>
      <c r="F883" s="531"/>
      <c r="G883" s="47"/>
      <c r="H883" s="356"/>
      <c r="I883" s="47"/>
      <c r="J883" s="356"/>
      <c r="K883" s="47"/>
      <c r="L883" s="356"/>
      <c r="M883" s="47"/>
      <c r="N883" s="315">
        <v>1726</v>
      </c>
      <c r="O883" s="54">
        <v>39.254036843302252</v>
      </c>
      <c r="P883" s="315"/>
      <c r="Q883" s="54"/>
      <c r="R883" s="315"/>
      <c r="S883" s="54"/>
      <c r="T883" s="315"/>
      <c r="U883" s="54"/>
      <c r="V883" s="316"/>
      <c r="W883" s="316"/>
      <c r="X883" s="316"/>
      <c r="Y883" s="316"/>
      <c r="Z883" s="316"/>
      <c r="AA883" s="52"/>
      <c r="AB883" s="128"/>
      <c r="AC883" s="52"/>
      <c r="AD883" s="128"/>
    </row>
    <row r="884" spans="1:30" ht="20.100000000000001" customHeight="1">
      <c r="A884" s="55"/>
      <c r="B884" s="85"/>
      <c r="C884" s="128"/>
      <c r="D884" s="311" t="s">
        <v>9287</v>
      </c>
      <c r="E884" s="52"/>
      <c r="F884" s="531"/>
      <c r="G884" s="47"/>
      <c r="H884" s="356"/>
      <c r="I884" s="47"/>
      <c r="J884" s="356"/>
      <c r="K884" s="47"/>
      <c r="L884" s="356"/>
      <c r="M884" s="47"/>
      <c r="N884" s="315">
        <v>1252</v>
      </c>
      <c r="O884" s="54">
        <v>28.473959517853082</v>
      </c>
      <c r="P884" s="315"/>
      <c r="Q884" s="54"/>
      <c r="R884" s="315"/>
      <c r="S884" s="54"/>
      <c r="T884" s="315"/>
      <c r="U884" s="54"/>
      <c r="V884" s="316"/>
      <c r="W884" s="316"/>
      <c r="X884" s="316"/>
      <c r="Y884" s="316"/>
      <c r="Z884" s="316"/>
      <c r="AA884" s="52"/>
      <c r="AB884" s="128"/>
      <c r="AC884" s="52"/>
      <c r="AD884" s="128"/>
    </row>
    <row r="885" spans="1:30" ht="20.100000000000001" customHeight="1">
      <c r="A885" s="55"/>
      <c r="B885" s="85"/>
      <c r="C885" s="128"/>
      <c r="D885" s="311" t="s">
        <v>9288</v>
      </c>
      <c r="E885" s="52"/>
      <c r="F885" s="531"/>
      <c r="G885" s="47"/>
      <c r="H885" s="356"/>
      <c r="I885" s="47"/>
      <c r="J885" s="356"/>
      <c r="K885" s="47"/>
      <c r="L885" s="356"/>
      <c r="M885" s="47"/>
      <c r="N885" s="315">
        <v>458</v>
      </c>
      <c r="O885" s="54">
        <v>10.41619285876734</v>
      </c>
      <c r="P885" s="315"/>
      <c r="Q885" s="54"/>
      <c r="R885" s="315"/>
      <c r="S885" s="54"/>
      <c r="T885" s="315"/>
      <c r="U885" s="54"/>
      <c r="V885" s="316"/>
      <c r="W885" s="316"/>
      <c r="X885" s="316"/>
      <c r="Y885" s="316"/>
      <c r="Z885" s="316"/>
      <c r="AA885" s="52"/>
      <c r="AB885" s="128"/>
      <c r="AC885" s="52"/>
      <c r="AD885" s="128"/>
    </row>
    <row r="886" spans="1:30" ht="20.100000000000001" customHeight="1">
      <c r="A886" s="55"/>
      <c r="B886" s="85"/>
      <c r="C886" s="128"/>
      <c r="D886" s="311" t="s">
        <v>1861</v>
      </c>
      <c r="E886" s="52"/>
      <c r="F886" s="531"/>
      <c r="G886" s="47"/>
      <c r="H886" s="356"/>
      <c r="I886" s="47"/>
      <c r="J886" s="356"/>
      <c r="K886" s="47"/>
      <c r="L886" s="356"/>
      <c r="M886" s="47"/>
      <c r="N886" s="315"/>
      <c r="O886" s="54"/>
      <c r="P886" s="315"/>
      <c r="Q886" s="54"/>
      <c r="R886" s="315"/>
      <c r="S886" s="54"/>
      <c r="T886" s="315"/>
      <c r="U886" s="54"/>
      <c r="V886" s="316"/>
      <c r="W886" s="316"/>
      <c r="X886" s="316"/>
      <c r="Y886" s="316"/>
      <c r="Z886" s="316"/>
      <c r="AA886" s="52"/>
      <c r="AB886" s="128"/>
      <c r="AC886" s="52"/>
      <c r="AD886" s="128"/>
    </row>
    <row r="887" spans="1:30" ht="20.100000000000001" customHeight="1">
      <c r="A887" s="65"/>
      <c r="B887" s="86"/>
      <c r="C887" s="168"/>
      <c r="D887" s="317" t="s">
        <v>1862</v>
      </c>
      <c r="E887" s="282"/>
      <c r="F887" s="319"/>
      <c r="G887" s="520"/>
      <c r="H887" s="319"/>
      <c r="I887" s="520"/>
      <c r="J887" s="319"/>
      <c r="K887" s="520"/>
      <c r="L887" s="319"/>
      <c r="M887" s="520"/>
      <c r="N887" s="321">
        <v>3</v>
      </c>
      <c r="O887" s="521">
        <v>6.8228337502842851E-2</v>
      </c>
      <c r="P887" s="321"/>
      <c r="Q887" s="521"/>
      <c r="R887" s="321"/>
      <c r="S887" s="521"/>
      <c r="T887" s="321"/>
      <c r="U887" s="521"/>
      <c r="V887" s="322"/>
      <c r="W887" s="322"/>
      <c r="X887" s="322"/>
      <c r="Y887" s="322"/>
      <c r="Z887" s="322"/>
      <c r="AA887" s="282"/>
      <c r="AB887" s="168"/>
      <c r="AC887" s="282"/>
      <c r="AD887" s="168"/>
    </row>
    <row r="888" spans="1:30" ht="20.100000000000001" customHeight="1">
      <c r="A888" s="476" t="s">
        <v>9290</v>
      </c>
      <c r="B888" s="476" t="s">
        <v>9291</v>
      </c>
      <c r="C888" s="358" t="s">
        <v>9130</v>
      </c>
      <c r="D888" s="374" t="s">
        <v>9292</v>
      </c>
      <c r="E888" s="358" t="s">
        <v>9036</v>
      </c>
      <c r="F888" s="471"/>
      <c r="G888" s="465"/>
      <c r="H888" s="471"/>
      <c r="I888" s="465"/>
      <c r="J888" s="471"/>
      <c r="K888" s="465"/>
      <c r="L888" s="471">
        <v>511</v>
      </c>
      <c r="M888" s="465">
        <v>11.892017686758203</v>
      </c>
      <c r="N888" s="471"/>
      <c r="O888" s="465"/>
      <c r="P888" s="471"/>
      <c r="Q888" s="465"/>
      <c r="R888" s="471"/>
      <c r="S888" s="465"/>
      <c r="T888" s="471"/>
      <c r="U888" s="465"/>
      <c r="V888" s="358"/>
      <c r="W888" s="358"/>
      <c r="X888" s="358"/>
      <c r="Y888" s="358" t="s">
        <v>8114</v>
      </c>
      <c r="Z888" s="465"/>
      <c r="AA888" s="473"/>
      <c r="AB888" s="473"/>
      <c r="AC888" s="473"/>
      <c r="AD888" s="473"/>
    </row>
    <row r="889" spans="1:30" ht="20.100000000000001" customHeight="1">
      <c r="A889" s="55"/>
      <c r="B889" s="55"/>
      <c r="C889" s="85"/>
      <c r="D889" s="311" t="s">
        <v>9293</v>
      </c>
      <c r="E889" s="128"/>
      <c r="F889" s="315"/>
      <c r="G889" s="316"/>
      <c r="H889" s="315"/>
      <c r="I889" s="316"/>
      <c r="J889" s="315"/>
      <c r="K889" s="316"/>
      <c r="L889" s="315">
        <v>1677</v>
      </c>
      <c r="M889" s="316">
        <v>39.027228298813128</v>
      </c>
      <c r="N889" s="315"/>
      <c r="O889" s="316"/>
      <c r="P889" s="315"/>
      <c r="Q889" s="316"/>
      <c r="R889" s="315"/>
      <c r="S889" s="316"/>
      <c r="T889" s="315"/>
      <c r="U889" s="316"/>
      <c r="V889" s="316"/>
      <c r="W889" s="316"/>
      <c r="X889" s="316"/>
      <c r="Y889" s="316"/>
      <c r="Z889" s="316"/>
      <c r="AA889" s="128"/>
      <c r="AB889" s="128"/>
      <c r="AC889" s="128"/>
      <c r="AD889" s="128"/>
    </row>
    <row r="890" spans="1:30" ht="20.100000000000001" customHeight="1">
      <c r="A890" s="55"/>
      <c r="B890" s="55"/>
      <c r="C890" s="85"/>
      <c r="D890" s="311" t="s">
        <v>9294</v>
      </c>
      <c r="E890" s="128"/>
      <c r="F890" s="315"/>
      <c r="G890" s="316"/>
      <c r="H890" s="315"/>
      <c r="I890" s="316"/>
      <c r="J890" s="315"/>
      <c r="K890" s="316"/>
      <c r="L890" s="315">
        <v>1732</v>
      </c>
      <c r="M890" s="316">
        <v>40.307191063532699</v>
      </c>
      <c r="N890" s="315"/>
      <c r="O890" s="316"/>
      <c r="P890" s="315"/>
      <c r="Q890" s="316"/>
      <c r="R890" s="315"/>
      <c r="S890" s="316"/>
      <c r="T890" s="315"/>
      <c r="U890" s="316"/>
      <c r="V890" s="316"/>
      <c r="W890" s="316"/>
      <c r="X890" s="316"/>
      <c r="Y890" s="316"/>
      <c r="Z890" s="316"/>
      <c r="AA890" s="128"/>
      <c r="AB890" s="128"/>
      <c r="AC890" s="128"/>
      <c r="AD890" s="128"/>
    </row>
    <row r="891" spans="1:30" ht="20.100000000000001" customHeight="1">
      <c r="A891" s="55"/>
      <c r="B891" s="55"/>
      <c r="C891" s="85"/>
      <c r="D891" s="311" t="s">
        <v>9295</v>
      </c>
      <c r="E891" s="128"/>
      <c r="F891" s="315"/>
      <c r="G891" s="316"/>
      <c r="H891" s="315"/>
      <c r="I891" s="316"/>
      <c r="J891" s="315"/>
      <c r="K891" s="316"/>
      <c r="L891" s="315">
        <v>352</v>
      </c>
      <c r="M891" s="316">
        <v>8.19176169420526</v>
      </c>
      <c r="N891" s="315"/>
      <c r="O891" s="316"/>
      <c r="P891" s="315"/>
      <c r="Q891" s="316"/>
      <c r="R891" s="315"/>
      <c r="S891" s="316"/>
      <c r="T891" s="315"/>
      <c r="U891" s="316"/>
      <c r="V891" s="316"/>
      <c r="W891" s="316"/>
      <c r="X891" s="316"/>
      <c r="Y891" s="316"/>
      <c r="Z891" s="316"/>
      <c r="AA891" s="128"/>
      <c r="AB891" s="128"/>
      <c r="AC891" s="128"/>
      <c r="AD891" s="128"/>
    </row>
    <row r="892" spans="1:30" ht="20.100000000000001" customHeight="1">
      <c r="A892" s="55"/>
      <c r="B892" s="55"/>
      <c r="C892" s="85"/>
      <c r="D892" s="311" t="s">
        <v>1861</v>
      </c>
      <c r="E892" s="128"/>
      <c r="F892" s="315"/>
      <c r="G892" s="316"/>
      <c r="H892" s="315"/>
      <c r="I892" s="316"/>
      <c r="J892" s="315"/>
      <c r="K892" s="316"/>
      <c r="L892" s="315">
        <v>2</v>
      </c>
      <c r="M892" s="316"/>
      <c r="N892" s="315"/>
      <c r="O892" s="316"/>
      <c r="P892" s="315"/>
      <c r="Q892" s="316"/>
      <c r="R892" s="315"/>
      <c r="S892" s="316"/>
      <c r="T892" s="315"/>
      <c r="U892" s="316"/>
      <c r="V892" s="316"/>
      <c r="W892" s="316"/>
      <c r="X892" s="316"/>
      <c r="Y892" s="316"/>
      <c r="Z892" s="316"/>
      <c r="AA892" s="128"/>
      <c r="AB892" s="128"/>
      <c r="AC892" s="128"/>
      <c r="AD892" s="128"/>
    </row>
    <row r="893" spans="1:30" ht="20.100000000000001" customHeight="1">
      <c r="A893" s="55"/>
      <c r="B893" s="55"/>
      <c r="C893" s="85"/>
      <c r="D893" s="317" t="s">
        <v>1862</v>
      </c>
      <c r="E893" s="168"/>
      <c r="F893" s="321"/>
      <c r="G893" s="322"/>
      <c r="H893" s="321"/>
      <c r="I893" s="322"/>
      <c r="J893" s="321"/>
      <c r="K893" s="322"/>
      <c r="L893" s="321">
        <v>23</v>
      </c>
      <c r="M893" s="322">
        <v>0.53525715615545733</v>
      </c>
      <c r="N893" s="321"/>
      <c r="O893" s="322"/>
      <c r="P893" s="321"/>
      <c r="Q893" s="322"/>
      <c r="R893" s="321"/>
      <c r="S893" s="322"/>
      <c r="T893" s="321"/>
      <c r="U893" s="322"/>
      <c r="V893" s="322"/>
      <c r="W893" s="322"/>
      <c r="X893" s="322"/>
      <c r="Y893" s="322"/>
      <c r="Z893" s="322"/>
      <c r="AA893" s="168"/>
      <c r="AB893" s="168"/>
      <c r="AC893" s="168"/>
      <c r="AD893" s="168"/>
    </row>
    <row r="894" spans="1:30" ht="20.100000000000001" customHeight="1">
      <c r="A894" s="476" t="s">
        <v>9296</v>
      </c>
      <c r="B894" s="476" t="s">
        <v>9297</v>
      </c>
      <c r="C894" s="358" t="s">
        <v>9130</v>
      </c>
      <c r="D894" s="374" t="s">
        <v>9292</v>
      </c>
      <c r="E894" s="358" t="s">
        <v>9036</v>
      </c>
      <c r="F894" s="471"/>
      <c r="G894" s="465"/>
      <c r="H894" s="471"/>
      <c r="I894" s="465"/>
      <c r="J894" s="471"/>
      <c r="K894" s="465"/>
      <c r="L894" s="471">
        <v>204</v>
      </c>
      <c r="M894" s="465">
        <v>4.7474982545962305</v>
      </c>
      <c r="N894" s="471"/>
      <c r="O894" s="465"/>
      <c r="P894" s="471"/>
      <c r="Q894" s="465"/>
      <c r="R894" s="471"/>
      <c r="S894" s="465"/>
      <c r="T894" s="471"/>
      <c r="U894" s="465"/>
      <c r="V894" s="358"/>
      <c r="W894" s="358"/>
      <c r="X894" s="358"/>
      <c r="Y894" s="358" t="s">
        <v>8114</v>
      </c>
      <c r="Z894" s="465"/>
      <c r="AA894" s="473"/>
      <c r="AB894" s="473"/>
      <c r="AC894" s="473"/>
      <c r="AD894" s="473"/>
    </row>
    <row r="895" spans="1:30" ht="20.100000000000001" customHeight="1">
      <c r="A895" s="55"/>
      <c r="B895" s="55"/>
      <c r="C895" s="85"/>
      <c r="D895" s="311" t="s">
        <v>9293</v>
      </c>
      <c r="E895" s="128"/>
      <c r="F895" s="315"/>
      <c r="G895" s="316"/>
      <c r="H895" s="315"/>
      <c r="I895" s="316"/>
      <c r="J895" s="315"/>
      <c r="K895" s="316"/>
      <c r="L895" s="315">
        <v>1741</v>
      </c>
      <c r="M895" s="316">
        <v>40.516639515941357</v>
      </c>
      <c r="N895" s="315"/>
      <c r="O895" s="316"/>
      <c r="P895" s="315"/>
      <c r="Q895" s="316"/>
      <c r="R895" s="315"/>
      <c r="S895" s="316"/>
      <c r="T895" s="315"/>
      <c r="U895" s="316"/>
      <c r="V895" s="316"/>
      <c r="W895" s="316"/>
      <c r="X895" s="316"/>
      <c r="Y895" s="316"/>
      <c r="Z895" s="316"/>
      <c r="AA895" s="128"/>
      <c r="AB895" s="128"/>
      <c r="AC895" s="128"/>
      <c r="AD895" s="128"/>
    </row>
    <row r="896" spans="1:30" ht="20.100000000000001" customHeight="1">
      <c r="A896" s="55"/>
      <c r="B896" s="55"/>
      <c r="C896" s="85"/>
      <c r="D896" s="311" t="s">
        <v>9294</v>
      </c>
      <c r="E896" s="128"/>
      <c r="F896" s="315"/>
      <c r="G896" s="316"/>
      <c r="H896" s="315"/>
      <c r="I896" s="316"/>
      <c r="J896" s="315"/>
      <c r="K896" s="316"/>
      <c r="L896" s="315">
        <v>2000</v>
      </c>
      <c r="M896" s="316">
        <v>46.544100535257158</v>
      </c>
      <c r="N896" s="315"/>
      <c r="O896" s="316"/>
      <c r="P896" s="315"/>
      <c r="Q896" s="316"/>
      <c r="R896" s="315"/>
      <c r="S896" s="316"/>
      <c r="T896" s="315"/>
      <c r="U896" s="316"/>
      <c r="V896" s="316"/>
      <c r="W896" s="316"/>
      <c r="X896" s="316"/>
      <c r="Y896" s="316"/>
      <c r="Z896" s="316"/>
      <c r="AA896" s="128"/>
      <c r="AB896" s="128"/>
      <c r="AC896" s="128"/>
      <c r="AD896" s="128"/>
    </row>
    <row r="897" spans="1:30" ht="20.100000000000001" customHeight="1">
      <c r="A897" s="55"/>
      <c r="B897" s="55"/>
      <c r="C897" s="85"/>
      <c r="D897" s="311" t="s">
        <v>9295</v>
      </c>
      <c r="E897" s="128"/>
      <c r="F897" s="315"/>
      <c r="G897" s="316"/>
      <c r="H897" s="315"/>
      <c r="I897" s="316"/>
      <c r="J897" s="315"/>
      <c r="K897" s="316"/>
      <c r="L897" s="315">
        <v>328</v>
      </c>
      <c r="M897" s="316">
        <v>7.6332324877821742</v>
      </c>
      <c r="N897" s="315"/>
      <c r="O897" s="316"/>
      <c r="P897" s="315"/>
      <c r="Q897" s="316"/>
      <c r="R897" s="315"/>
      <c r="S897" s="316"/>
      <c r="T897" s="315"/>
      <c r="U897" s="316"/>
      <c r="V897" s="316"/>
      <c r="W897" s="316"/>
      <c r="X897" s="316"/>
      <c r="Y897" s="316"/>
      <c r="Z897" s="316"/>
      <c r="AA897" s="128"/>
      <c r="AB897" s="128"/>
      <c r="AC897" s="128"/>
      <c r="AD897" s="128"/>
    </row>
    <row r="898" spans="1:30" ht="20.100000000000001" customHeight="1">
      <c r="A898" s="55"/>
      <c r="B898" s="55"/>
      <c r="C898" s="85"/>
      <c r="D898" s="311" t="s">
        <v>1861</v>
      </c>
      <c r="E898" s="128"/>
      <c r="F898" s="315"/>
      <c r="G898" s="316"/>
      <c r="H898" s="315"/>
      <c r="I898" s="316"/>
      <c r="J898" s="315"/>
      <c r="K898" s="316"/>
      <c r="L898" s="315">
        <v>2</v>
      </c>
      <c r="M898" s="316"/>
      <c r="N898" s="315"/>
      <c r="O898" s="316"/>
      <c r="P898" s="315"/>
      <c r="Q898" s="316"/>
      <c r="R898" s="315"/>
      <c r="S898" s="316"/>
      <c r="T898" s="315"/>
      <c r="U898" s="316"/>
      <c r="V898" s="316"/>
      <c r="W898" s="316"/>
      <c r="X898" s="316"/>
      <c r="Y898" s="316"/>
      <c r="Z898" s="316"/>
      <c r="AA898" s="128"/>
      <c r="AB898" s="128"/>
      <c r="AC898" s="128"/>
      <c r="AD898" s="128"/>
    </row>
    <row r="899" spans="1:30" ht="20.100000000000001" customHeight="1">
      <c r="A899" s="55"/>
      <c r="B899" s="55"/>
      <c r="C899" s="85"/>
      <c r="D899" s="317" t="s">
        <v>1862</v>
      </c>
      <c r="E899" s="168"/>
      <c r="F899" s="321"/>
      <c r="G899" s="322"/>
      <c r="H899" s="321"/>
      <c r="I899" s="322"/>
      <c r="J899" s="321"/>
      <c r="K899" s="322"/>
      <c r="L899" s="321">
        <v>22</v>
      </c>
      <c r="M899" s="322">
        <v>0.51198510588782875</v>
      </c>
      <c r="N899" s="321"/>
      <c r="O899" s="322"/>
      <c r="P899" s="321"/>
      <c r="Q899" s="322"/>
      <c r="R899" s="321"/>
      <c r="S899" s="322"/>
      <c r="T899" s="321"/>
      <c r="U899" s="322"/>
      <c r="V899" s="322"/>
      <c r="W899" s="322"/>
      <c r="X899" s="322"/>
      <c r="Y899" s="322"/>
      <c r="Z899" s="322"/>
      <c r="AA899" s="168"/>
      <c r="AB899" s="168"/>
      <c r="AC899" s="168"/>
      <c r="AD899" s="168"/>
    </row>
    <row r="900" spans="1:30" ht="20.100000000000001" customHeight="1">
      <c r="A900" s="476" t="s">
        <v>9298</v>
      </c>
      <c r="B900" s="476" t="s">
        <v>9299</v>
      </c>
      <c r="C900" s="358" t="s">
        <v>9130</v>
      </c>
      <c r="D900" s="374" t="s">
        <v>9292</v>
      </c>
      <c r="E900" s="358" t="s">
        <v>9036</v>
      </c>
      <c r="F900" s="471"/>
      <c r="G900" s="465"/>
      <c r="H900" s="471"/>
      <c r="I900" s="465"/>
      <c r="J900" s="471"/>
      <c r="K900" s="465"/>
      <c r="L900" s="471">
        <v>1990</v>
      </c>
      <c r="M900" s="465">
        <v>46.311380032580871</v>
      </c>
      <c r="N900" s="471"/>
      <c r="O900" s="465"/>
      <c r="P900" s="471"/>
      <c r="Q900" s="465"/>
      <c r="R900" s="471"/>
      <c r="S900" s="465"/>
      <c r="T900" s="471"/>
      <c r="U900" s="465"/>
      <c r="V900" s="358"/>
      <c r="W900" s="358"/>
      <c r="X900" s="358"/>
      <c r="Y900" s="358" t="s">
        <v>8114</v>
      </c>
      <c r="Z900" s="465"/>
      <c r="AA900" s="473"/>
      <c r="AB900" s="473"/>
      <c r="AC900" s="473"/>
      <c r="AD900" s="473"/>
    </row>
    <row r="901" spans="1:30" ht="20.100000000000001" customHeight="1">
      <c r="A901" s="55"/>
      <c r="B901" s="55"/>
      <c r="C901" s="85"/>
      <c r="D901" s="311" t="s">
        <v>9293</v>
      </c>
      <c r="E901" s="128"/>
      <c r="F901" s="315"/>
      <c r="G901" s="316"/>
      <c r="H901" s="315"/>
      <c r="I901" s="316"/>
      <c r="J901" s="315"/>
      <c r="K901" s="316"/>
      <c r="L901" s="315">
        <v>1338</v>
      </c>
      <c r="M901" s="316">
        <v>31.138003258087039</v>
      </c>
      <c r="N901" s="315"/>
      <c r="O901" s="316"/>
      <c r="P901" s="315"/>
      <c r="Q901" s="316"/>
      <c r="R901" s="315"/>
      <c r="S901" s="316"/>
      <c r="T901" s="315"/>
      <c r="U901" s="316"/>
      <c r="V901" s="316"/>
      <c r="W901" s="316"/>
      <c r="X901" s="316"/>
      <c r="Y901" s="316"/>
      <c r="Z901" s="316"/>
      <c r="AA901" s="128"/>
      <c r="AB901" s="128"/>
      <c r="AC901" s="128"/>
      <c r="AD901" s="128"/>
    </row>
    <row r="902" spans="1:30" ht="20.100000000000001" customHeight="1">
      <c r="A902" s="55"/>
      <c r="B902" s="55"/>
      <c r="C902" s="85"/>
      <c r="D902" s="311" t="s">
        <v>9294</v>
      </c>
      <c r="E902" s="128"/>
      <c r="F902" s="315"/>
      <c r="G902" s="316"/>
      <c r="H902" s="315"/>
      <c r="I902" s="316"/>
      <c r="J902" s="315"/>
      <c r="K902" s="316"/>
      <c r="L902" s="315">
        <v>766</v>
      </c>
      <c r="M902" s="316">
        <v>17.826390505003491</v>
      </c>
      <c r="N902" s="315"/>
      <c r="O902" s="316"/>
      <c r="P902" s="315"/>
      <c r="Q902" s="316"/>
      <c r="R902" s="315"/>
      <c r="S902" s="316"/>
      <c r="T902" s="315"/>
      <c r="U902" s="316"/>
      <c r="V902" s="316"/>
      <c r="W902" s="316"/>
      <c r="X902" s="316"/>
      <c r="Y902" s="316"/>
      <c r="Z902" s="316"/>
      <c r="AA902" s="128"/>
      <c r="AB902" s="128"/>
      <c r="AC902" s="128"/>
      <c r="AD902" s="128"/>
    </row>
    <row r="903" spans="1:30" ht="20.100000000000001" customHeight="1">
      <c r="A903" s="55"/>
      <c r="B903" s="55"/>
      <c r="C903" s="85"/>
      <c r="D903" s="311" t="s">
        <v>9295</v>
      </c>
      <c r="E903" s="128"/>
      <c r="F903" s="315"/>
      <c r="G903" s="316"/>
      <c r="H903" s="315"/>
      <c r="I903" s="316"/>
      <c r="J903" s="315"/>
      <c r="K903" s="316"/>
      <c r="L903" s="315">
        <v>179</v>
      </c>
      <c r="M903" s="316">
        <v>4.1656969979055152</v>
      </c>
      <c r="N903" s="315"/>
      <c r="O903" s="316"/>
      <c r="P903" s="315"/>
      <c r="Q903" s="316"/>
      <c r="R903" s="315"/>
      <c r="S903" s="316"/>
      <c r="T903" s="315"/>
      <c r="U903" s="316"/>
      <c r="V903" s="316"/>
      <c r="W903" s="316"/>
      <c r="X903" s="316"/>
      <c r="Y903" s="316"/>
      <c r="Z903" s="316"/>
      <c r="AA903" s="128"/>
      <c r="AB903" s="128"/>
      <c r="AC903" s="128"/>
      <c r="AD903" s="128"/>
    </row>
    <row r="904" spans="1:30" ht="20.100000000000001" customHeight="1">
      <c r="A904" s="55"/>
      <c r="B904" s="55"/>
      <c r="C904" s="85"/>
      <c r="D904" s="311" t="s">
        <v>1861</v>
      </c>
      <c r="E904" s="128"/>
      <c r="F904" s="315"/>
      <c r="G904" s="316"/>
      <c r="H904" s="315"/>
      <c r="I904" s="316"/>
      <c r="J904" s="315"/>
      <c r="K904" s="316"/>
      <c r="L904" s="315">
        <v>2</v>
      </c>
      <c r="M904" s="316"/>
      <c r="N904" s="315"/>
      <c r="O904" s="316"/>
      <c r="P904" s="315"/>
      <c r="Q904" s="316"/>
      <c r="R904" s="315"/>
      <c r="S904" s="316"/>
      <c r="T904" s="315"/>
      <c r="U904" s="316"/>
      <c r="V904" s="316"/>
      <c r="W904" s="316"/>
      <c r="X904" s="316"/>
      <c r="Y904" s="316"/>
      <c r="Z904" s="316"/>
      <c r="AA904" s="128"/>
      <c r="AB904" s="128"/>
      <c r="AC904" s="128"/>
      <c r="AD904" s="128"/>
    </row>
    <row r="905" spans="1:30" ht="20.100000000000001" customHeight="1">
      <c r="A905" s="55"/>
      <c r="B905" s="55"/>
      <c r="C905" s="85"/>
      <c r="D905" s="317" t="s">
        <v>1862</v>
      </c>
      <c r="E905" s="168"/>
      <c r="F905" s="321"/>
      <c r="G905" s="322"/>
      <c r="H905" s="321"/>
      <c r="I905" s="322"/>
      <c r="J905" s="321"/>
      <c r="K905" s="322"/>
      <c r="L905" s="321">
        <v>22</v>
      </c>
      <c r="M905" s="322">
        <v>0.51198510588782875</v>
      </c>
      <c r="N905" s="321"/>
      <c r="O905" s="322"/>
      <c r="P905" s="321"/>
      <c r="Q905" s="322"/>
      <c r="R905" s="321"/>
      <c r="S905" s="322"/>
      <c r="T905" s="321"/>
      <c r="U905" s="322"/>
      <c r="V905" s="322"/>
      <c r="W905" s="322"/>
      <c r="X905" s="322"/>
      <c r="Y905" s="322"/>
      <c r="Z905" s="322"/>
      <c r="AA905" s="168"/>
      <c r="AB905" s="168"/>
      <c r="AC905" s="168"/>
      <c r="AD905" s="168"/>
    </row>
    <row r="906" spans="1:30" ht="20.100000000000001" customHeight="1">
      <c r="A906" s="476" t="s">
        <v>9300</v>
      </c>
      <c r="B906" s="476" t="s">
        <v>9301</v>
      </c>
      <c r="C906" s="358" t="s">
        <v>9130</v>
      </c>
      <c r="D906" s="374" t="s">
        <v>9292</v>
      </c>
      <c r="E906" s="358" t="s">
        <v>9036</v>
      </c>
      <c r="F906" s="471"/>
      <c r="G906" s="465"/>
      <c r="H906" s="471"/>
      <c r="I906" s="465"/>
      <c r="J906" s="471"/>
      <c r="K906" s="465"/>
      <c r="L906" s="471">
        <v>1349</v>
      </c>
      <c r="M906" s="465">
        <v>31.393995811030951</v>
      </c>
      <c r="N906" s="471"/>
      <c r="O906" s="465"/>
      <c r="P906" s="471"/>
      <c r="Q906" s="465"/>
      <c r="R906" s="471"/>
      <c r="S906" s="465"/>
      <c r="T906" s="471"/>
      <c r="U906" s="465"/>
      <c r="V906" s="358"/>
      <c r="W906" s="358"/>
      <c r="X906" s="358"/>
      <c r="Y906" s="358" t="s">
        <v>8114</v>
      </c>
      <c r="Z906" s="465"/>
      <c r="AA906" s="473"/>
      <c r="AB906" s="473"/>
      <c r="AC906" s="473"/>
      <c r="AD906" s="473"/>
    </row>
    <row r="907" spans="1:30" ht="20.100000000000001" customHeight="1">
      <c r="A907" s="55"/>
      <c r="B907" s="55"/>
      <c r="C907" s="85"/>
      <c r="D907" s="311" t="s">
        <v>9293</v>
      </c>
      <c r="E907" s="128"/>
      <c r="F907" s="315"/>
      <c r="G907" s="316"/>
      <c r="H907" s="315"/>
      <c r="I907" s="316"/>
      <c r="J907" s="315"/>
      <c r="K907" s="316"/>
      <c r="L907" s="315">
        <v>1297</v>
      </c>
      <c r="M907" s="316">
        <v>30.183849197114267</v>
      </c>
      <c r="N907" s="315"/>
      <c r="O907" s="316"/>
      <c r="P907" s="315"/>
      <c r="Q907" s="316"/>
      <c r="R907" s="315"/>
      <c r="S907" s="316"/>
      <c r="T907" s="315"/>
      <c r="U907" s="316"/>
      <c r="V907" s="316"/>
      <c r="W907" s="316"/>
      <c r="X907" s="316"/>
      <c r="Y907" s="316"/>
      <c r="Z907" s="316"/>
      <c r="AA907" s="128"/>
      <c r="AB907" s="128"/>
      <c r="AC907" s="128"/>
      <c r="AD907" s="128"/>
    </row>
    <row r="908" spans="1:30" ht="20.100000000000001" customHeight="1">
      <c r="A908" s="55"/>
      <c r="B908" s="55"/>
      <c r="C908" s="85"/>
      <c r="D908" s="311" t="s">
        <v>9294</v>
      </c>
      <c r="E908" s="128"/>
      <c r="F908" s="315"/>
      <c r="G908" s="316"/>
      <c r="H908" s="315"/>
      <c r="I908" s="316"/>
      <c r="J908" s="315"/>
      <c r="K908" s="316"/>
      <c r="L908" s="315">
        <v>1258</v>
      </c>
      <c r="M908" s="316">
        <v>29.276239236676748</v>
      </c>
      <c r="N908" s="315"/>
      <c r="O908" s="316"/>
      <c r="P908" s="315"/>
      <c r="Q908" s="316"/>
      <c r="R908" s="315"/>
      <c r="S908" s="316"/>
      <c r="T908" s="315"/>
      <c r="U908" s="316"/>
      <c r="V908" s="316"/>
      <c r="W908" s="316"/>
      <c r="X908" s="316"/>
      <c r="Y908" s="316"/>
      <c r="Z908" s="316"/>
      <c r="AA908" s="128"/>
      <c r="AB908" s="128"/>
      <c r="AC908" s="128"/>
      <c r="AD908" s="128"/>
    </row>
    <row r="909" spans="1:30" ht="20.100000000000001" customHeight="1">
      <c r="A909" s="55"/>
      <c r="B909" s="55"/>
      <c r="C909" s="85"/>
      <c r="D909" s="311" t="s">
        <v>9295</v>
      </c>
      <c r="E909" s="128"/>
      <c r="F909" s="315"/>
      <c r="G909" s="316"/>
      <c r="H909" s="315"/>
      <c r="I909" s="316"/>
      <c r="J909" s="315"/>
      <c r="K909" s="316"/>
      <c r="L909" s="315">
        <v>369</v>
      </c>
      <c r="M909" s="316">
        <v>8.5873865487549459</v>
      </c>
      <c r="N909" s="315"/>
      <c r="O909" s="316"/>
      <c r="P909" s="315"/>
      <c r="Q909" s="316"/>
      <c r="R909" s="315"/>
      <c r="S909" s="316"/>
      <c r="T909" s="315"/>
      <c r="U909" s="316"/>
      <c r="V909" s="316"/>
      <c r="W909" s="316"/>
      <c r="X909" s="316"/>
      <c r="Y909" s="316"/>
      <c r="Z909" s="316"/>
      <c r="AA909" s="128"/>
      <c r="AB909" s="128"/>
      <c r="AC909" s="128"/>
      <c r="AD909" s="128"/>
    </row>
    <row r="910" spans="1:30" ht="20.100000000000001" customHeight="1">
      <c r="A910" s="55"/>
      <c r="B910" s="55"/>
      <c r="C910" s="85"/>
      <c r="D910" s="311" t="s">
        <v>1861</v>
      </c>
      <c r="E910" s="128"/>
      <c r="F910" s="315"/>
      <c r="G910" s="316"/>
      <c r="H910" s="315"/>
      <c r="I910" s="316"/>
      <c r="J910" s="315"/>
      <c r="K910" s="316"/>
      <c r="L910" s="315">
        <v>2</v>
      </c>
      <c r="M910" s="316"/>
      <c r="N910" s="315"/>
      <c r="O910" s="316"/>
      <c r="P910" s="315"/>
      <c r="Q910" s="316"/>
      <c r="R910" s="315"/>
      <c r="S910" s="316"/>
      <c r="T910" s="315"/>
      <c r="U910" s="316"/>
      <c r="V910" s="316"/>
      <c r="W910" s="316"/>
      <c r="X910" s="316"/>
      <c r="Y910" s="316"/>
      <c r="Z910" s="316"/>
      <c r="AA910" s="128"/>
      <c r="AB910" s="128"/>
      <c r="AC910" s="128"/>
      <c r="AD910" s="128"/>
    </row>
    <row r="911" spans="1:30" ht="20.100000000000001" customHeight="1">
      <c r="A911" s="55"/>
      <c r="B911" s="55"/>
      <c r="C911" s="85"/>
      <c r="D911" s="317" t="s">
        <v>1862</v>
      </c>
      <c r="E911" s="168"/>
      <c r="F911" s="321"/>
      <c r="G911" s="322"/>
      <c r="H911" s="321"/>
      <c r="I911" s="322"/>
      <c r="J911" s="321"/>
      <c r="K911" s="322"/>
      <c r="L911" s="321">
        <v>22</v>
      </c>
      <c r="M911" s="322">
        <v>0.51198510588782875</v>
      </c>
      <c r="N911" s="321"/>
      <c r="O911" s="322"/>
      <c r="P911" s="321"/>
      <c r="Q911" s="322"/>
      <c r="R911" s="321"/>
      <c r="S911" s="322"/>
      <c r="T911" s="321"/>
      <c r="U911" s="322"/>
      <c r="V911" s="322"/>
      <c r="W911" s="322"/>
      <c r="X911" s="322"/>
      <c r="Y911" s="322"/>
      <c r="Z911" s="322"/>
      <c r="AA911" s="168"/>
      <c r="AB911" s="168"/>
      <c r="AC911" s="168"/>
      <c r="AD911" s="168"/>
    </row>
    <row r="912" spans="1:30" ht="20.100000000000001" customHeight="1">
      <c r="A912" s="476" t="s">
        <v>9302</v>
      </c>
      <c r="B912" s="476" t="s">
        <v>9303</v>
      </c>
      <c r="C912" s="358" t="s">
        <v>9130</v>
      </c>
      <c r="D912" s="374" t="s">
        <v>9292</v>
      </c>
      <c r="E912" s="358" t="s">
        <v>9036</v>
      </c>
      <c r="F912" s="471"/>
      <c r="G912" s="465"/>
      <c r="H912" s="471"/>
      <c r="I912" s="465"/>
      <c r="J912" s="471"/>
      <c r="K912" s="465"/>
      <c r="L912" s="471">
        <v>879</v>
      </c>
      <c r="M912" s="465">
        <v>20.456132185245522</v>
      </c>
      <c r="N912" s="471"/>
      <c r="O912" s="465"/>
      <c r="P912" s="471"/>
      <c r="Q912" s="465"/>
      <c r="R912" s="471"/>
      <c r="S912" s="465"/>
      <c r="T912" s="471"/>
      <c r="U912" s="465"/>
      <c r="V912" s="358"/>
      <c r="W912" s="358"/>
      <c r="X912" s="358"/>
      <c r="Y912" s="358" t="s">
        <v>8114</v>
      </c>
      <c r="Z912" s="465"/>
      <c r="AA912" s="473"/>
      <c r="AB912" s="473"/>
      <c r="AC912" s="473"/>
      <c r="AD912" s="473"/>
    </row>
    <row r="913" spans="1:30" ht="20.100000000000001" customHeight="1">
      <c r="A913" s="55"/>
      <c r="B913" s="55"/>
      <c r="C913" s="85"/>
      <c r="D913" s="311" t="s">
        <v>9293</v>
      </c>
      <c r="E913" s="128"/>
      <c r="F913" s="315"/>
      <c r="G913" s="316"/>
      <c r="H913" s="315"/>
      <c r="I913" s="316"/>
      <c r="J913" s="315"/>
      <c r="K913" s="316"/>
      <c r="L913" s="315">
        <v>1938</v>
      </c>
      <c r="M913" s="316">
        <v>45.101233418664179</v>
      </c>
      <c r="N913" s="315"/>
      <c r="O913" s="316"/>
      <c r="P913" s="315"/>
      <c r="Q913" s="316"/>
      <c r="R913" s="315"/>
      <c r="S913" s="316"/>
      <c r="T913" s="315"/>
      <c r="U913" s="316"/>
      <c r="V913" s="316"/>
      <c r="W913" s="316"/>
      <c r="X913" s="316"/>
      <c r="Y913" s="316"/>
      <c r="Z913" s="316"/>
      <c r="AA913" s="128"/>
      <c r="AB913" s="128"/>
      <c r="AC913" s="128"/>
      <c r="AD913" s="128"/>
    </row>
    <row r="914" spans="1:30" ht="20.100000000000001" customHeight="1">
      <c r="A914" s="55"/>
      <c r="B914" s="55"/>
      <c r="C914" s="85"/>
      <c r="D914" s="311" t="s">
        <v>9294</v>
      </c>
      <c r="E914" s="128"/>
      <c r="F914" s="315"/>
      <c r="G914" s="316"/>
      <c r="H914" s="315"/>
      <c r="I914" s="316"/>
      <c r="J914" s="315"/>
      <c r="K914" s="316"/>
      <c r="L914" s="315">
        <v>1240</v>
      </c>
      <c r="M914" s="316">
        <v>28.857342331859435</v>
      </c>
      <c r="N914" s="315"/>
      <c r="O914" s="316"/>
      <c r="P914" s="315"/>
      <c r="Q914" s="316"/>
      <c r="R914" s="315"/>
      <c r="S914" s="316"/>
      <c r="T914" s="315"/>
      <c r="U914" s="316"/>
      <c r="V914" s="316"/>
      <c r="W914" s="316"/>
      <c r="X914" s="316"/>
      <c r="Y914" s="316"/>
      <c r="Z914" s="316"/>
      <c r="AA914" s="128"/>
      <c r="AB914" s="128"/>
      <c r="AC914" s="128"/>
      <c r="AD914" s="128"/>
    </row>
    <row r="915" spans="1:30" ht="20.100000000000001" customHeight="1">
      <c r="A915" s="55"/>
      <c r="B915" s="55"/>
      <c r="C915" s="85"/>
      <c r="D915" s="311" t="s">
        <v>9295</v>
      </c>
      <c r="E915" s="128"/>
      <c r="F915" s="315"/>
      <c r="G915" s="316"/>
      <c r="H915" s="315"/>
      <c r="I915" s="316"/>
      <c r="J915" s="315"/>
      <c r="K915" s="316"/>
      <c r="L915" s="315">
        <v>216</v>
      </c>
      <c r="M915" s="316">
        <v>5.026762857807773</v>
      </c>
      <c r="N915" s="315"/>
      <c r="O915" s="316"/>
      <c r="P915" s="315"/>
      <c r="Q915" s="316"/>
      <c r="R915" s="315"/>
      <c r="S915" s="316"/>
      <c r="T915" s="315"/>
      <c r="U915" s="316"/>
      <c r="V915" s="316"/>
      <c r="W915" s="316"/>
      <c r="X915" s="316"/>
      <c r="Y915" s="316"/>
      <c r="Z915" s="316"/>
      <c r="AA915" s="128"/>
      <c r="AB915" s="128"/>
      <c r="AC915" s="128"/>
      <c r="AD915" s="128"/>
    </row>
    <row r="916" spans="1:30" ht="20.100000000000001" customHeight="1">
      <c r="A916" s="55"/>
      <c r="B916" s="55"/>
      <c r="C916" s="85"/>
      <c r="D916" s="311" t="s">
        <v>1861</v>
      </c>
      <c r="E916" s="128"/>
      <c r="F916" s="315"/>
      <c r="G916" s="316"/>
      <c r="H916" s="315"/>
      <c r="I916" s="316"/>
      <c r="J916" s="315"/>
      <c r="K916" s="316"/>
      <c r="L916" s="315">
        <v>2</v>
      </c>
      <c r="M916" s="316"/>
      <c r="N916" s="315"/>
      <c r="O916" s="316"/>
      <c r="P916" s="315"/>
      <c r="Q916" s="316"/>
      <c r="R916" s="315"/>
      <c r="S916" s="316"/>
      <c r="T916" s="315"/>
      <c r="U916" s="316"/>
      <c r="V916" s="316"/>
      <c r="W916" s="316"/>
      <c r="X916" s="316"/>
      <c r="Y916" s="316"/>
      <c r="Z916" s="316"/>
      <c r="AA916" s="128"/>
      <c r="AB916" s="128"/>
      <c r="AC916" s="128"/>
      <c r="AD916" s="128"/>
    </row>
    <row r="917" spans="1:30" ht="20.100000000000001" customHeight="1">
      <c r="A917" s="55"/>
      <c r="B917" s="55"/>
      <c r="C917" s="85"/>
      <c r="D917" s="317" t="s">
        <v>1862</v>
      </c>
      <c r="E917" s="168"/>
      <c r="F917" s="321"/>
      <c r="G917" s="322"/>
      <c r="H917" s="321"/>
      <c r="I917" s="322"/>
      <c r="J917" s="321"/>
      <c r="K917" s="322"/>
      <c r="L917" s="321">
        <v>22</v>
      </c>
      <c r="M917" s="322">
        <v>0.51198510588782875</v>
      </c>
      <c r="N917" s="321"/>
      <c r="O917" s="322"/>
      <c r="P917" s="321"/>
      <c r="Q917" s="322"/>
      <c r="R917" s="321"/>
      <c r="S917" s="322"/>
      <c r="T917" s="321"/>
      <c r="U917" s="322"/>
      <c r="V917" s="322"/>
      <c r="W917" s="322"/>
      <c r="X917" s="322"/>
      <c r="Y917" s="322"/>
      <c r="Z917" s="322"/>
      <c r="AA917" s="168"/>
      <c r="AB917" s="168"/>
      <c r="AC917" s="168"/>
      <c r="AD917" s="168"/>
    </row>
    <row r="918" spans="1:30" ht="20.100000000000001" customHeight="1">
      <c r="A918" s="476" t="s">
        <v>9304</v>
      </c>
      <c r="B918" s="476" t="s">
        <v>9305</v>
      </c>
      <c r="C918" s="358" t="s">
        <v>9130</v>
      </c>
      <c r="D918" s="374" t="s">
        <v>9292</v>
      </c>
      <c r="E918" s="358" t="s">
        <v>9036</v>
      </c>
      <c r="F918" s="471"/>
      <c r="G918" s="465"/>
      <c r="H918" s="471"/>
      <c r="I918" s="465"/>
      <c r="J918" s="471"/>
      <c r="K918" s="465"/>
      <c r="L918" s="471">
        <v>258</v>
      </c>
      <c r="M918" s="465">
        <v>6.0041889690481725</v>
      </c>
      <c r="N918" s="471"/>
      <c r="O918" s="465"/>
      <c r="P918" s="471"/>
      <c r="Q918" s="465"/>
      <c r="R918" s="471"/>
      <c r="S918" s="465"/>
      <c r="T918" s="471"/>
      <c r="U918" s="465"/>
      <c r="V918" s="358"/>
      <c r="W918" s="358"/>
      <c r="X918" s="358"/>
      <c r="Y918" s="358" t="s">
        <v>8114</v>
      </c>
      <c r="Z918" s="465"/>
      <c r="AA918" s="473"/>
      <c r="AB918" s="473"/>
      <c r="AC918" s="473"/>
      <c r="AD918" s="473"/>
    </row>
    <row r="919" spans="1:30" ht="20.100000000000001" customHeight="1">
      <c r="A919" s="55"/>
      <c r="B919" s="55"/>
      <c r="C919" s="85"/>
      <c r="D919" s="311" t="s">
        <v>9293</v>
      </c>
      <c r="E919" s="128"/>
      <c r="F919" s="315"/>
      <c r="G919" s="316"/>
      <c r="H919" s="315"/>
      <c r="I919" s="316"/>
      <c r="J919" s="315"/>
      <c r="K919" s="316"/>
      <c r="L919" s="315">
        <v>1743</v>
      </c>
      <c r="M919" s="316">
        <v>40.563183616476614</v>
      </c>
      <c r="N919" s="315"/>
      <c r="O919" s="316"/>
      <c r="P919" s="315"/>
      <c r="Q919" s="316"/>
      <c r="R919" s="315"/>
      <c r="S919" s="316"/>
      <c r="T919" s="315"/>
      <c r="U919" s="316"/>
      <c r="V919" s="316"/>
      <c r="W919" s="316"/>
      <c r="X919" s="316"/>
      <c r="Y919" s="316"/>
      <c r="Z919" s="316"/>
      <c r="AA919" s="128"/>
      <c r="AB919" s="128"/>
      <c r="AC919" s="128"/>
      <c r="AD919" s="128"/>
    </row>
    <row r="920" spans="1:30" ht="20.100000000000001" customHeight="1">
      <c r="A920" s="55"/>
      <c r="B920" s="55"/>
      <c r="C920" s="85"/>
      <c r="D920" s="311" t="s">
        <v>9294</v>
      </c>
      <c r="E920" s="128"/>
      <c r="F920" s="315"/>
      <c r="G920" s="316"/>
      <c r="H920" s="315"/>
      <c r="I920" s="316"/>
      <c r="J920" s="315"/>
      <c r="K920" s="316"/>
      <c r="L920" s="315">
        <v>1861</v>
      </c>
      <c r="M920" s="316">
        <v>43.309285548056785</v>
      </c>
      <c r="N920" s="315"/>
      <c r="O920" s="316"/>
      <c r="P920" s="315"/>
      <c r="Q920" s="316"/>
      <c r="R920" s="315"/>
      <c r="S920" s="316"/>
      <c r="T920" s="315"/>
      <c r="U920" s="316"/>
      <c r="V920" s="316"/>
      <c r="W920" s="316"/>
      <c r="X920" s="316"/>
      <c r="Y920" s="316"/>
      <c r="Z920" s="316"/>
      <c r="AA920" s="128"/>
      <c r="AB920" s="128"/>
      <c r="AC920" s="128"/>
      <c r="AD920" s="128"/>
    </row>
    <row r="921" spans="1:30" ht="20.100000000000001" customHeight="1">
      <c r="A921" s="55"/>
      <c r="B921" s="55"/>
      <c r="C921" s="85"/>
      <c r="D921" s="311" t="s">
        <v>9295</v>
      </c>
      <c r="E921" s="128"/>
      <c r="F921" s="315"/>
      <c r="G921" s="316"/>
      <c r="H921" s="315"/>
      <c r="I921" s="316"/>
      <c r="J921" s="315"/>
      <c r="K921" s="316"/>
      <c r="L921" s="315">
        <v>411</v>
      </c>
      <c r="M921" s="316">
        <v>9.5648126599953454</v>
      </c>
      <c r="N921" s="315"/>
      <c r="O921" s="316"/>
      <c r="P921" s="315"/>
      <c r="Q921" s="316"/>
      <c r="R921" s="315"/>
      <c r="S921" s="316"/>
      <c r="T921" s="315"/>
      <c r="U921" s="316"/>
      <c r="V921" s="316"/>
      <c r="W921" s="316"/>
      <c r="X921" s="316"/>
      <c r="Y921" s="316"/>
      <c r="Z921" s="316"/>
      <c r="AA921" s="128"/>
      <c r="AB921" s="128"/>
      <c r="AC921" s="128"/>
      <c r="AD921" s="128"/>
    </row>
    <row r="922" spans="1:30" ht="20.100000000000001" customHeight="1">
      <c r="A922" s="55"/>
      <c r="B922" s="55"/>
      <c r="C922" s="85"/>
      <c r="D922" s="311" t="s">
        <v>1861</v>
      </c>
      <c r="E922" s="128"/>
      <c r="F922" s="315"/>
      <c r="G922" s="316"/>
      <c r="H922" s="315"/>
      <c r="I922" s="316"/>
      <c r="J922" s="315"/>
      <c r="K922" s="316"/>
      <c r="L922" s="315">
        <v>2</v>
      </c>
      <c r="M922" s="316"/>
      <c r="N922" s="315"/>
      <c r="O922" s="316"/>
      <c r="P922" s="315"/>
      <c r="Q922" s="316"/>
      <c r="R922" s="315"/>
      <c r="S922" s="316"/>
      <c r="T922" s="315"/>
      <c r="U922" s="316"/>
      <c r="V922" s="316"/>
      <c r="W922" s="316"/>
      <c r="X922" s="316"/>
      <c r="Y922" s="316"/>
      <c r="Z922" s="316"/>
      <c r="AA922" s="128"/>
      <c r="AB922" s="128"/>
      <c r="AC922" s="128"/>
      <c r="AD922" s="128"/>
    </row>
    <row r="923" spans="1:30" ht="20.100000000000001" customHeight="1">
      <c r="A923" s="55"/>
      <c r="B923" s="55"/>
      <c r="C923" s="85"/>
      <c r="D923" s="317" t="s">
        <v>1862</v>
      </c>
      <c r="E923" s="168"/>
      <c r="F923" s="321"/>
      <c r="G923" s="322"/>
      <c r="H923" s="321"/>
      <c r="I923" s="322"/>
      <c r="J923" s="321"/>
      <c r="K923" s="322"/>
      <c r="L923" s="321">
        <v>22</v>
      </c>
      <c r="M923" s="322">
        <v>0.51198510588782875</v>
      </c>
      <c r="N923" s="321"/>
      <c r="O923" s="322"/>
      <c r="P923" s="321"/>
      <c r="Q923" s="322"/>
      <c r="R923" s="321"/>
      <c r="S923" s="322"/>
      <c r="T923" s="321"/>
      <c r="U923" s="322"/>
      <c r="V923" s="322"/>
      <c r="W923" s="322"/>
      <c r="X923" s="322"/>
      <c r="Y923" s="322"/>
      <c r="Z923" s="322"/>
      <c r="AA923" s="168"/>
      <c r="AB923" s="168"/>
      <c r="AC923" s="168"/>
      <c r="AD923" s="168"/>
    </row>
    <row r="924" spans="1:30" ht="20.100000000000001" customHeight="1">
      <c r="A924" s="476" t="s">
        <v>9306</v>
      </c>
      <c r="B924" s="476" t="s">
        <v>9307</v>
      </c>
      <c r="C924" s="358" t="s">
        <v>9130</v>
      </c>
      <c r="D924" s="374" t="s">
        <v>9292</v>
      </c>
      <c r="E924" s="358" t="s">
        <v>9036</v>
      </c>
      <c r="F924" s="471"/>
      <c r="G924" s="465"/>
      <c r="H924" s="471"/>
      <c r="I924" s="465"/>
      <c r="J924" s="471"/>
      <c r="K924" s="465"/>
      <c r="L924" s="471">
        <v>714</v>
      </c>
      <c r="M924" s="465">
        <v>16.616243891086803</v>
      </c>
      <c r="N924" s="471"/>
      <c r="O924" s="465"/>
      <c r="P924" s="471"/>
      <c r="Q924" s="465"/>
      <c r="R924" s="471"/>
      <c r="S924" s="465"/>
      <c r="T924" s="471"/>
      <c r="U924" s="465"/>
      <c r="V924" s="358"/>
      <c r="W924" s="358"/>
      <c r="X924" s="358"/>
      <c r="Y924" s="358" t="s">
        <v>8114</v>
      </c>
      <c r="Z924" s="465"/>
      <c r="AA924" s="473"/>
      <c r="AB924" s="473"/>
      <c r="AC924" s="473"/>
      <c r="AD924" s="473"/>
    </row>
    <row r="925" spans="1:30" ht="20.100000000000001" customHeight="1">
      <c r="A925" s="55"/>
      <c r="B925" s="55"/>
      <c r="C925" s="85"/>
      <c r="D925" s="311" t="s">
        <v>9293</v>
      </c>
      <c r="E925" s="128"/>
      <c r="F925" s="315"/>
      <c r="G925" s="316"/>
      <c r="H925" s="315"/>
      <c r="I925" s="316"/>
      <c r="J925" s="315"/>
      <c r="K925" s="316"/>
      <c r="L925" s="315">
        <v>1891</v>
      </c>
      <c r="M925" s="316">
        <v>44.007447056085638</v>
      </c>
      <c r="N925" s="315"/>
      <c r="O925" s="316"/>
      <c r="P925" s="315"/>
      <c r="Q925" s="316"/>
      <c r="R925" s="315"/>
      <c r="S925" s="316"/>
      <c r="T925" s="315"/>
      <c r="U925" s="316"/>
      <c r="V925" s="316"/>
      <c r="W925" s="316"/>
      <c r="X925" s="316"/>
      <c r="Y925" s="316"/>
      <c r="Z925" s="316"/>
      <c r="AA925" s="128"/>
      <c r="AB925" s="128"/>
      <c r="AC925" s="128"/>
      <c r="AD925" s="128"/>
    </row>
    <row r="926" spans="1:30" ht="20.100000000000001" customHeight="1">
      <c r="A926" s="55"/>
      <c r="B926" s="55"/>
      <c r="C926" s="85"/>
      <c r="D926" s="311" t="s">
        <v>9294</v>
      </c>
      <c r="E926" s="128"/>
      <c r="F926" s="315"/>
      <c r="G926" s="316"/>
      <c r="H926" s="315"/>
      <c r="I926" s="316"/>
      <c r="J926" s="315"/>
      <c r="K926" s="316"/>
      <c r="L926" s="315">
        <v>1462</v>
      </c>
      <c r="M926" s="316">
        <v>34.023737491272982</v>
      </c>
      <c r="N926" s="315"/>
      <c r="O926" s="316"/>
      <c r="P926" s="315"/>
      <c r="Q926" s="316"/>
      <c r="R926" s="315"/>
      <c r="S926" s="316"/>
      <c r="T926" s="315"/>
      <c r="U926" s="316"/>
      <c r="V926" s="316"/>
      <c r="W926" s="316"/>
      <c r="X926" s="316"/>
      <c r="Y926" s="316"/>
      <c r="Z926" s="316"/>
      <c r="AA926" s="128"/>
      <c r="AB926" s="128"/>
      <c r="AC926" s="128"/>
      <c r="AD926" s="128"/>
    </row>
    <row r="927" spans="1:30" ht="20.100000000000001" customHeight="1">
      <c r="A927" s="55"/>
      <c r="B927" s="55"/>
      <c r="C927" s="85"/>
      <c r="D927" s="311" t="s">
        <v>9295</v>
      </c>
      <c r="E927" s="128"/>
      <c r="F927" s="315"/>
      <c r="G927" s="316"/>
      <c r="H927" s="315"/>
      <c r="I927" s="316"/>
      <c r="J927" s="315"/>
      <c r="K927" s="316"/>
      <c r="L927" s="315">
        <v>206</v>
      </c>
      <c r="M927" s="316">
        <v>4.794042355131487</v>
      </c>
      <c r="N927" s="315"/>
      <c r="O927" s="316"/>
      <c r="P927" s="315"/>
      <c r="Q927" s="316"/>
      <c r="R927" s="315"/>
      <c r="S927" s="316"/>
      <c r="T927" s="315"/>
      <c r="U927" s="316"/>
      <c r="V927" s="316"/>
      <c r="W927" s="316"/>
      <c r="X927" s="316"/>
      <c r="Y927" s="316"/>
      <c r="Z927" s="316"/>
      <c r="AA927" s="128"/>
      <c r="AB927" s="128"/>
      <c r="AC927" s="128"/>
      <c r="AD927" s="128"/>
    </row>
    <row r="928" spans="1:30" ht="20.100000000000001" customHeight="1">
      <c r="A928" s="55"/>
      <c r="B928" s="55"/>
      <c r="C928" s="85"/>
      <c r="D928" s="311" t="s">
        <v>1861</v>
      </c>
      <c r="E928" s="128"/>
      <c r="F928" s="315"/>
      <c r="G928" s="316"/>
      <c r="H928" s="315"/>
      <c r="I928" s="316"/>
      <c r="J928" s="315"/>
      <c r="K928" s="316"/>
      <c r="L928" s="315">
        <v>2</v>
      </c>
      <c r="M928" s="316"/>
      <c r="N928" s="315"/>
      <c r="O928" s="316"/>
      <c r="P928" s="315"/>
      <c r="Q928" s="316"/>
      <c r="R928" s="315"/>
      <c r="S928" s="316"/>
      <c r="T928" s="315"/>
      <c r="U928" s="316"/>
      <c r="V928" s="316"/>
      <c r="W928" s="316"/>
      <c r="X928" s="316"/>
      <c r="Y928" s="316"/>
      <c r="Z928" s="316"/>
      <c r="AA928" s="128"/>
      <c r="AB928" s="128"/>
      <c r="AC928" s="128"/>
      <c r="AD928" s="128"/>
    </row>
    <row r="929" spans="1:30" ht="20.100000000000001" customHeight="1">
      <c r="A929" s="55"/>
      <c r="B929" s="55"/>
      <c r="C929" s="85"/>
      <c r="D929" s="317" t="s">
        <v>1862</v>
      </c>
      <c r="E929" s="168"/>
      <c r="F929" s="321"/>
      <c r="G929" s="322"/>
      <c r="H929" s="321"/>
      <c r="I929" s="322"/>
      <c r="J929" s="321"/>
      <c r="K929" s="322"/>
      <c r="L929" s="321">
        <v>22</v>
      </c>
      <c r="M929" s="322">
        <v>0.51198510588782875</v>
      </c>
      <c r="N929" s="321"/>
      <c r="O929" s="322"/>
      <c r="P929" s="321"/>
      <c r="Q929" s="322"/>
      <c r="R929" s="321"/>
      <c r="S929" s="322"/>
      <c r="T929" s="321"/>
      <c r="U929" s="322"/>
      <c r="V929" s="322"/>
      <c r="W929" s="322"/>
      <c r="X929" s="322"/>
      <c r="Y929" s="322"/>
      <c r="Z929" s="322"/>
      <c r="AA929" s="168"/>
      <c r="AB929" s="168"/>
      <c r="AC929" s="168"/>
      <c r="AD929" s="168"/>
    </row>
    <row r="930" spans="1:30" ht="20.100000000000001" customHeight="1">
      <c r="A930" s="476" t="s">
        <v>9308</v>
      </c>
      <c r="B930" s="476" t="s">
        <v>9309</v>
      </c>
      <c r="C930" s="358" t="s">
        <v>9130</v>
      </c>
      <c r="D930" s="374" t="s">
        <v>9292</v>
      </c>
      <c r="E930" s="358" t="s">
        <v>9036</v>
      </c>
      <c r="F930" s="471"/>
      <c r="G930" s="465"/>
      <c r="H930" s="471"/>
      <c r="I930" s="465"/>
      <c r="J930" s="471"/>
      <c r="K930" s="465"/>
      <c r="L930" s="471">
        <v>204</v>
      </c>
      <c r="M930" s="465">
        <v>4.7474982545962305</v>
      </c>
      <c r="N930" s="471"/>
      <c r="O930" s="465"/>
      <c r="P930" s="471"/>
      <c r="Q930" s="465"/>
      <c r="R930" s="471"/>
      <c r="S930" s="465"/>
      <c r="T930" s="471"/>
      <c r="U930" s="465"/>
      <c r="V930" s="358"/>
      <c r="W930" s="358"/>
      <c r="X930" s="358"/>
      <c r="Y930" s="358" t="s">
        <v>8114</v>
      </c>
      <c r="Z930" s="465"/>
      <c r="AA930" s="473"/>
      <c r="AB930" s="473"/>
      <c r="AC930" s="473"/>
      <c r="AD930" s="473"/>
    </row>
    <row r="931" spans="1:30" ht="20.100000000000001" customHeight="1">
      <c r="A931" s="55"/>
      <c r="B931" s="55"/>
      <c r="C931" s="85"/>
      <c r="D931" s="311" t="s">
        <v>9293</v>
      </c>
      <c r="E931" s="128"/>
      <c r="F931" s="315"/>
      <c r="G931" s="316"/>
      <c r="H931" s="315"/>
      <c r="I931" s="316"/>
      <c r="J931" s="315"/>
      <c r="K931" s="316"/>
      <c r="L931" s="315">
        <v>2206</v>
      </c>
      <c r="M931" s="316">
        <v>51.338142890388639</v>
      </c>
      <c r="N931" s="315"/>
      <c r="O931" s="316"/>
      <c r="P931" s="315"/>
      <c r="Q931" s="316"/>
      <c r="R931" s="315"/>
      <c r="S931" s="316"/>
      <c r="T931" s="315"/>
      <c r="U931" s="316"/>
      <c r="V931" s="316"/>
      <c r="W931" s="316"/>
      <c r="X931" s="316"/>
      <c r="Y931" s="316"/>
      <c r="Z931" s="316"/>
      <c r="AA931" s="128"/>
      <c r="AB931" s="128"/>
      <c r="AC931" s="128"/>
      <c r="AD931" s="128"/>
    </row>
    <row r="932" spans="1:30" ht="20.100000000000001" customHeight="1">
      <c r="A932" s="55"/>
      <c r="B932" s="55"/>
      <c r="C932" s="85"/>
      <c r="D932" s="311" t="s">
        <v>9294</v>
      </c>
      <c r="E932" s="128"/>
      <c r="F932" s="315"/>
      <c r="G932" s="316"/>
      <c r="H932" s="315"/>
      <c r="I932" s="316"/>
      <c r="J932" s="315"/>
      <c r="K932" s="316"/>
      <c r="L932" s="315">
        <v>1685</v>
      </c>
      <c r="M932" s="316">
        <v>39.21340470095415</v>
      </c>
      <c r="N932" s="315"/>
      <c r="O932" s="316"/>
      <c r="P932" s="315"/>
      <c r="Q932" s="316"/>
      <c r="R932" s="315"/>
      <c r="S932" s="316"/>
      <c r="T932" s="315"/>
      <c r="U932" s="316"/>
      <c r="V932" s="316"/>
      <c r="W932" s="316"/>
      <c r="X932" s="316"/>
      <c r="Y932" s="316"/>
      <c r="Z932" s="316"/>
      <c r="AA932" s="128"/>
      <c r="AB932" s="128"/>
      <c r="AC932" s="128"/>
      <c r="AD932" s="128"/>
    </row>
    <row r="933" spans="1:30" ht="20.100000000000001" customHeight="1">
      <c r="A933" s="55"/>
      <c r="B933" s="55"/>
      <c r="C933" s="85"/>
      <c r="D933" s="311" t="s">
        <v>9295</v>
      </c>
      <c r="E933" s="128"/>
      <c r="F933" s="315"/>
      <c r="G933" s="316"/>
      <c r="H933" s="315"/>
      <c r="I933" s="316"/>
      <c r="J933" s="315"/>
      <c r="K933" s="316"/>
      <c r="L933" s="315">
        <v>176</v>
      </c>
      <c r="M933" s="316">
        <v>4.09588084710263</v>
      </c>
      <c r="N933" s="315"/>
      <c r="O933" s="316"/>
      <c r="P933" s="315"/>
      <c r="Q933" s="316"/>
      <c r="R933" s="315"/>
      <c r="S933" s="316"/>
      <c r="T933" s="315"/>
      <c r="U933" s="316"/>
      <c r="V933" s="316"/>
      <c r="W933" s="316"/>
      <c r="X933" s="316"/>
      <c r="Y933" s="316"/>
      <c r="Z933" s="316"/>
      <c r="AA933" s="128"/>
      <c r="AB933" s="128"/>
      <c r="AC933" s="128"/>
      <c r="AD933" s="128"/>
    </row>
    <row r="934" spans="1:30" ht="20.100000000000001" customHeight="1">
      <c r="A934" s="55"/>
      <c r="B934" s="55"/>
      <c r="C934" s="85"/>
      <c r="D934" s="311" t="s">
        <v>1861</v>
      </c>
      <c r="E934" s="128"/>
      <c r="F934" s="315"/>
      <c r="G934" s="316"/>
      <c r="H934" s="315"/>
      <c r="I934" s="316"/>
      <c r="J934" s="315"/>
      <c r="K934" s="316"/>
      <c r="L934" s="315">
        <v>2</v>
      </c>
      <c r="M934" s="316"/>
      <c r="N934" s="315"/>
      <c r="O934" s="316"/>
      <c r="P934" s="315"/>
      <c r="Q934" s="316"/>
      <c r="R934" s="315"/>
      <c r="S934" s="316"/>
      <c r="T934" s="315"/>
      <c r="U934" s="316"/>
      <c r="V934" s="316"/>
      <c r="W934" s="316"/>
      <c r="X934" s="316"/>
      <c r="Y934" s="316"/>
      <c r="Z934" s="316"/>
      <c r="AA934" s="128"/>
      <c r="AB934" s="128"/>
      <c r="AC934" s="128"/>
      <c r="AD934" s="128"/>
    </row>
    <row r="935" spans="1:30" ht="20.100000000000001" customHeight="1">
      <c r="A935" s="55"/>
      <c r="B935" s="55"/>
      <c r="C935" s="85"/>
      <c r="D935" s="317" t="s">
        <v>1862</v>
      </c>
      <c r="E935" s="168"/>
      <c r="F935" s="321"/>
      <c r="G935" s="322"/>
      <c r="H935" s="321"/>
      <c r="I935" s="322"/>
      <c r="J935" s="321"/>
      <c r="K935" s="322"/>
      <c r="L935" s="321">
        <v>24</v>
      </c>
      <c r="M935" s="322">
        <v>0.5585292064230859</v>
      </c>
      <c r="N935" s="321"/>
      <c r="O935" s="322"/>
      <c r="P935" s="321"/>
      <c r="Q935" s="322"/>
      <c r="R935" s="321"/>
      <c r="S935" s="322"/>
      <c r="T935" s="321"/>
      <c r="U935" s="322"/>
      <c r="V935" s="322"/>
      <c r="W935" s="322"/>
      <c r="X935" s="322"/>
      <c r="Y935" s="322"/>
      <c r="Z935" s="322"/>
      <c r="AA935" s="168"/>
      <c r="AB935" s="168"/>
      <c r="AC935" s="168"/>
      <c r="AD935" s="168"/>
    </row>
    <row r="936" spans="1:30" ht="20.100000000000001" customHeight="1">
      <c r="A936" s="476" t="s">
        <v>9310</v>
      </c>
      <c r="B936" s="476" t="s">
        <v>9311</v>
      </c>
      <c r="C936" s="358" t="s">
        <v>9130</v>
      </c>
      <c r="D936" s="374" t="s">
        <v>9292</v>
      </c>
      <c r="E936" s="358" t="s">
        <v>9036</v>
      </c>
      <c r="F936" s="471"/>
      <c r="G936" s="465"/>
      <c r="H936" s="471"/>
      <c r="I936" s="465"/>
      <c r="J936" s="471"/>
      <c r="K936" s="465"/>
      <c r="L936" s="471">
        <v>2214</v>
      </c>
      <c r="M936" s="465">
        <v>51.524319292529675</v>
      </c>
      <c r="N936" s="471"/>
      <c r="O936" s="465"/>
      <c r="P936" s="471"/>
      <c r="Q936" s="465"/>
      <c r="R936" s="471"/>
      <c r="S936" s="465"/>
      <c r="T936" s="471"/>
      <c r="U936" s="465"/>
      <c r="V936" s="358"/>
      <c r="W936" s="358"/>
      <c r="X936" s="358"/>
      <c r="Y936" s="358" t="s">
        <v>8114</v>
      </c>
      <c r="Z936" s="465"/>
      <c r="AA936" s="473"/>
      <c r="AB936" s="473"/>
      <c r="AC936" s="473"/>
      <c r="AD936" s="473"/>
    </row>
    <row r="937" spans="1:30" ht="20.100000000000001" customHeight="1">
      <c r="A937" s="55"/>
      <c r="B937" s="55"/>
      <c r="C937" s="85"/>
      <c r="D937" s="311" t="s">
        <v>9293</v>
      </c>
      <c r="E937" s="128"/>
      <c r="F937" s="315"/>
      <c r="G937" s="316"/>
      <c r="H937" s="315"/>
      <c r="I937" s="316"/>
      <c r="J937" s="315"/>
      <c r="K937" s="316"/>
      <c r="L937" s="315">
        <v>1248</v>
      </c>
      <c r="M937" s="316">
        <v>29.043518734000468</v>
      </c>
      <c r="N937" s="315"/>
      <c r="O937" s="316"/>
      <c r="P937" s="315"/>
      <c r="Q937" s="316"/>
      <c r="R937" s="315"/>
      <c r="S937" s="316"/>
      <c r="T937" s="315"/>
      <c r="U937" s="316"/>
      <c r="V937" s="316"/>
      <c r="W937" s="316"/>
      <c r="X937" s="316"/>
      <c r="Y937" s="316"/>
      <c r="Z937" s="316"/>
      <c r="AA937" s="128"/>
      <c r="AB937" s="128"/>
      <c r="AC937" s="128"/>
      <c r="AD937" s="128"/>
    </row>
    <row r="938" spans="1:30" ht="20.100000000000001" customHeight="1">
      <c r="A938" s="55"/>
      <c r="B938" s="55"/>
      <c r="C938" s="85"/>
      <c r="D938" s="311" t="s">
        <v>9294</v>
      </c>
      <c r="E938" s="128"/>
      <c r="F938" s="315"/>
      <c r="G938" s="316"/>
      <c r="H938" s="315"/>
      <c r="I938" s="316"/>
      <c r="J938" s="315"/>
      <c r="K938" s="316"/>
      <c r="L938" s="315">
        <v>672</v>
      </c>
      <c r="M938" s="316">
        <v>15.638817779846404</v>
      </c>
      <c r="N938" s="315"/>
      <c r="O938" s="316"/>
      <c r="P938" s="315"/>
      <c r="Q938" s="316"/>
      <c r="R938" s="315"/>
      <c r="S938" s="316"/>
      <c r="T938" s="315"/>
      <c r="U938" s="316"/>
      <c r="V938" s="316"/>
      <c r="W938" s="316"/>
      <c r="X938" s="316"/>
      <c r="Y938" s="316"/>
      <c r="Z938" s="316"/>
      <c r="AA938" s="128"/>
      <c r="AB938" s="128"/>
      <c r="AC938" s="128"/>
      <c r="AD938" s="128"/>
    </row>
    <row r="939" spans="1:30" ht="20.100000000000001" customHeight="1">
      <c r="A939" s="55"/>
      <c r="B939" s="55"/>
      <c r="C939" s="85"/>
      <c r="D939" s="311" t="s">
        <v>9295</v>
      </c>
      <c r="E939" s="128"/>
      <c r="F939" s="315"/>
      <c r="G939" s="316"/>
      <c r="H939" s="315"/>
      <c r="I939" s="316"/>
      <c r="J939" s="315"/>
      <c r="K939" s="316"/>
      <c r="L939" s="315">
        <v>139</v>
      </c>
      <c r="M939" s="316">
        <v>3.2348149872003726</v>
      </c>
      <c r="N939" s="315"/>
      <c r="O939" s="316"/>
      <c r="P939" s="315"/>
      <c r="Q939" s="316"/>
      <c r="R939" s="315"/>
      <c r="S939" s="316"/>
      <c r="T939" s="315"/>
      <c r="U939" s="316"/>
      <c r="V939" s="316"/>
      <c r="W939" s="316"/>
      <c r="X939" s="316"/>
      <c r="Y939" s="316"/>
      <c r="Z939" s="316"/>
      <c r="AA939" s="128"/>
      <c r="AB939" s="128"/>
      <c r="AC939" s="128"/>
      <c r="AD939" s="128"/>
    </row>
    <row r="940" spans="1:30" ht="20.100000000000001" customHeight="1">
      <c r="A940" s="55"/>
      <c r="B940" s="55"/>
      <c r="C940" s="85"/>
      <c r="D940" s="311" t="s">
        <v>1861</v>
      </c>
      <c r="E940" s="128"/>
      <c r="F940" s="315"/>
      <c r="G940" s="316"/>
      <c r="H940" s="315"/>
      <c r="I940" s="316"/>
      <c r="J940" s="315"/>
      <c r="K940" s="316"/>
      <c r="L940" s="315">
        <v>2</v>
      </c>
      <c r="M940" s="316"/>
      <c r="N940" s="315"/>
      <c r="O940" s="316"/>
      <c r="P940" s="315"/>
      <c r="Q940" s="316"/>
      <c r="R940" s="315"/>
      <c r="S940" s="316"/>
      <c r="T940" s="315"/>
      <c r="U940" s="316"/>
      <c r="V940" s="316"/>
      <c r="W940" s="316"/>
      <c r="X940" s="316"/>
      <c r="Y940" s="316"/>
      <c r="Z940" s="316"/>
      <c r="AA940" s="128"/>
      <c r="AB940" s="128"/>
      <c r="AC940" s="128"/>
      <c r="AD940" s="128"/>
    </row>
    <row r="941" spans="1:30" ht="20.100000000000001" customHeight="1">
      <c r="A941" s="55"/>
      <c r="B941" s="55"/>
      <c r="C941" s="85"/>
      <c r="D941" s="317" t="s">
        <v>1862</v>
      </c>
      <c r="E941" s="168"/>
      <c r="F941" s="321"/>
      <c r="G941" s="322"/>
      <c r="H941" s="321"/>
      <c r="I941" s="322"/>
      <c r="J941" s="321"/>
      <c r="K941" s="322"/>
      <c r="L941" s="321">
        <v>22</v>
      </c>
      <c r="M941" s="322">
        <v>0.51198510588782875</v>
      </c>
      <c r="N941" s="321"/>
      <c r="O941" s="322"/>
      <c r="P941" s="321"/>
      <c r="Q941" s="322"/>
      <c r="R941" s="321"/>
      <c r="S941" s="322"/>
      <c r="T941" s="321"/>
      <c r="U941" s="322"/>
      <c r="V941" s="322"/>
      <c r="W941" s="322"/>
      <c r="X941" s="322"/>
      <c r="Y941" s="322"/>
      <c r="Z941" s="322"/>
      <c r="AA941" s="168"/>
      <c r="AB941" s="168"/>
      <c r="AC941" s="168"/>
      <c r="AD941" s="168"/>
    </row>
    <row r="942" spans="1:30" ht="20.100000000000001" customHeight="1">
      <c r="A942" s="476" t="s">
        <v>9312</v>
      </c>
      <c r="B942" s="476" t="s">
        <v>9313</v>
      </c>
      <c r="C942" s="358" t="s">
        <v>9130</v>
      </c>
      <c r="D942" s="374" t="s">
        <v>9292</v>
      </c>
      <c r="E942" s="358" t="s">
        <v>9036</v>
      </c>
      <c r="F942" s="471"/>
      <c r="G942" s="465"/>
      <c r="H942" s="471"/>
      <c r="I942" s="465"/>
      <c r="J942" s="471"/>
      <c r="K942" s="465"/>
      <c r="L942" s="471">
        <v>2518</v>
      </c>
      <c r="M942" s="465">
        <v>58.59902257388876</v>
      </c>
      <c r="N942" s="471"/>
      <c r="O942" s="465"/>
      <c r="P942" s="471"/>
      <c r="Q942" s="465"/>
      <c r="R942" s="471"/>
      <c r="S942" s="465"/>
      <c r="T942" s="471"/>
      <c r="U942" s="465"/>
      <c r="V942" s="358"/>
      <c r="W942" s="358"/>
      <c r="X942" s="358"/>
      <c r="Y942" s="358" t="s">
        <v>8114</v>
      </c>
      <c r="Z942" s="465"/>
      <c r="AA942" s="473"/>
      <c r="AB942" s="473"/>
      <c r="AC942" s="473"/>
      <c r="AD942" s="473"/>
    </row>
    <row r="943" spans="1:30" ht="20.100000000000001" customHeight="1">
      <c r="A943" s="55"/>
      <c r="B943" s="55"/>
      <c r="C943" s="85"/>
      <c r="D943" s="311" t="s">
        <v>9293</v>
      </c>
      <c r="E943" s="128"/>
      <c r="F943" s="315"/>
      <c r="G943" s="316"/>
      <c r="H943" s="315"/>
      <c r="I943" s="316"/>
      <c r="J943" s="315"/>
      <c r="K943" s="316"/>
      <c r="L943" s="315">
        <v>1393</v>
      </c>
      <c r="M943" s="316">
        <v>32.41796602280661</v>
      </c>
      <c r="N943" s="315"/>
      <c r="O943" s="316"/>
      <c r="P943" s="315"/>
      <c r="Q943" s="316"/>
      <c r="R943" s="315"/>
      <c r="S943" s="316"/>
      <c r="T943" s="315"/>
      <c r="U943" s="316"/>
      <c r="V943" s="316"/>
      <c r="W943" s="316"/>
      <c r="X943" s="316"/>
      <c r="Y943" s="316"/>
      <c r="Z943" s="316"/>
      <c r="AA943" s="128"/>
      <c r="AB943" s="128"/>
      <c r="AC943" s="128"/>
      <c r="AD943" s="128"/>
    </row>
    <row r="944" spans="1:30" ht="20.100000000000001" customHeight="1">
      <c r="A944" s="55"/>
      <c r="B944" s="55"/>
      <c r="C944" s="85"/>
      <c r="D944" s="311" t="s">
        <v>9294</v>
      </c>
      <c r="E944" s="128"/>
      <c r="F944" s="315"/>
      <c r="G944" s="316"/>
      <c r="H944" s="315"/>
      <c r="I944" s="316"/>
      <c r="J944" s="315"/>
      <c r="K944" s="316"/>
      <c r="L944" s="315">
        <v>336</v>
      </c>
      <c r="M944" s="316">
        <v>7.8194088899232019</v>
      </c>
      <c r="N944" s="315"/>
      <c r="O944" s="316"/>
      <c r="P944" s="315"/>
      <c r="Q944" s="316"/>
      <c r="R944" s="315"/>
      <c r="S944" s="316"/>
      <c r="T944" s="315"/>
      <c r="U944" s="316"/>
      <c r="V944" s="316"/>
      <c r="W944" s="316"/>
      <c r="X944" s="316"/>
      <c r="Y944" s="316"/>
      <c r="Z944" s="316"/>
      <c r="AA944" s="128"/>
      <c r="AB944" s="128"/>
      <c r="AC944" s="128"/>
      <c r="AD944" s="128"/>
    </row>
    <row r="945" spans="1:30" ht="20.100000000000001" customHeight="1">
      <c r="A945" s="55"/>
      <c r="B945" s="55"/>
      <c r="C945" s="85"/>
      <c r="D945" s="311" t="s">
        <v>9295</v>
      </c>
      <c r="E945" s="128"/>
      <c r="F945" s="315"/>
      <c r="G945" s="316"/>
      <c r="H945" s="315"/>
      <c r="I945" s="316"/>
      <c r="J945" s="315"/>
      <c r="K945" s="316"/>
      <c r="L945" s="315">
        <v>26</v>
      </c>
      <c r="M945" s="316">
        <v>0.60507330695834305</v>
      </c>
      <c r="N945" s="315"/>
      <c r="O945" s="316"/>
      <c r="P945" s="315"/>
      <c r="Q945" s="316"/>
      <c r="R945" s="315"/>
      <c r="S945" s="316"/>
      <c r="T945" s="315"/>
      <c r="U945" s="316"/>
      <c r="V945" s="316"/>
      <c r="W945" s="316"/>
      <c r="X945" s="316"/>
      <c r="Y945" s="316"/>
      <c r="Z945" s="316"/>
      <c r="AA945" s="128"/>
      <c r="AB945" s="128"/>
      <c r="AC945" s="128"/>
      <c r="AD945" s="128"/>
    </row>
    <row r="946" spans="1:30" ht="20.100000000000001" customHeight="1">
      <c r="A946" s="55"/>
      <c r="B946" s="55"/>
      <c r="C946" s="85"/>
      <c r="D946" s="311" t="s">
        <v>1861</v>
      </c>
      <c r="E946" s="128"/>
      <c r="F946" s="315"/>
      <c r="G946" s="316"/>
      <c r="H946" s="315"/>
      <c r="I946" s="316"/>
      <c r="J946" s="315"/>
      <c r="K946" s="316"/>
      <c r="L946" s="315">
        <v>2</v>
      </c>
      <c r="M946" s="316"/>
      <c r="N946" s="315"/>
      <c r="O946" s="316"/>
      <c r="P946" s="315"/>
      <c r="Q946" s="316"/>
      <c r="R946" s="315"/>
      <c r="S946" s="316"/>
      <c r="T946" s="315"/>
      <c r="U946" s="316"/>
      <c r="V946" s="316"/>
      <c r="W946" s="316"/>
      <c r="X946" s="316"/>
      <c r="Y946" s="316"/>
      <c r="Z946" s="316"/>
      <c r="AA946" s="128"/>
      <c r="AB946" s="128"/>
      <c r="AC946" s="128"/>
      <c r="AD946" s="128"/>
    </row>
    <row r="947" spans="1:30" ht="20.100000000000001" customHeight="1">
      <c r="A947" s="65"/>
      <c r="B947" s="65"/>
      <c r="C947" s="86"/>
      <c r="D947" s="317" t="s">
        <v>1862</v>
      </c>
      <c r="E947" s="168"/>
      <c r="F947" s="321"/>
      <c r="G947" s="322"/>
      <c r="H947" s="321"/>
      <c r="I947" s="322"/>
      <c r="J947" s="321"/>
      <c r="K947" s="322"/>
      <c r="L947" s="321">
        <v>22</v>
      </c>
      <c r="M947" s="322">
        <v>0.51198510588782875</v>
      </c>
      <c r="N947" s="321"/>
      <c r="O947" s="322"/>
      <c r="P947" s="321"/>
      <c r="Q947" s="322"/>
      <c r="R947" s="321"/>
      <c r="S947" s="322"/>
      <c r="T947" s="321"/>
      <c r="U947" s="322"/>
      <c r="V947" s="322"/>
      <c r="W947" s="322"/>
      <c r="X947" s="322"/>
      <c r="Y947" s="322"/>
      <c r="Z947" s="322"/>
      <c r="AA947" s="168"/>
      <c r="AB947" s="168"/>
      <c r="AC947" s="168"/>
      <c r="AD947" s="168"/>
    </row>
    <row r="948" spans="1:30" ht="20.100000000000001" customHeight="1">
      <c r="A948" s="476" t="s">
        <v>9314</v>
      </c>
      <c r="B948" s="476" t="s">
        <v>9480</v>
      </c>
      <c r="C948" s="358" t="s">
        <v>9130</v>
      </c>
      <c r="D948" s="374" t="s">
        <v>9292</v>
      </c>
      <c r="E948" s="358" t="s">
        <v>9036</v>
      </c>
      <c r="F948" s="471">
        <v>481</v>
      </c>
      <c r="G948" s="465">
        <v>12.076324380000001</v>
      </c>
      <c r="H948" s="471">
        <v>527</v>
      </c>
      <c r="I948" s="465">
        <f>H948/4082*100</f>
        <v>12.910338069573738</v>
      </c>
      <c r="J948" s="471"/>
      <c r="K948" s="465"/>
      <c r="L948" s="471"/>
      <c r="M948" s="465"/>
      <c r="N948" s="471"/>
      <c r="O948" s="465"/>
      <c r="P948" s="471"/>
      <c r="Q948" s="465"/>
      <c r="R948" s="471"/>
      <c r="S948" s="465"/>
      <c r="T948" s="471"/>
      <c r="U948" s="465"/>
      <c r="V948" s="358" t="s">
        <v>8114</v>
      </c>
      <c r="W948" s="358" t="s">
        <v>138</v>
      </c>
      <c r="X948" s="358"/>
      <c r="Y948" s="358"/>
      <c r="Z948" s="465"/>
      <c r="AA948" s="473"/>
      <c r="AB948" s="473"/>
      <c r="AC948" s="473"/>
      <c r="AD948" s="473"/>
    </row>
    <row r="949" spans="1:30" ht="20.100000000000001" customHeight="1">
      <c r="A949" s="55"/>
      <c r="B949" s="55"/>
      <c r="C949" s="85"/>
      <c r="D949" s="311" t="s">
        <v>9293</v>
      </c>
      <c r="E949" s="128"/>
      <c r="F949" s="315">
        <v>1609</v>
      </c>
      <c r="G949" s="316">
        <v>40.396685920000003</v>
      </c>
      <c r="H949" s="315">
        <v>1635</v>
      </c>
      <c r="I949" s="316">
        <f t="shared" ref="I949:I995" si="12">H949/4082*100</f>
        <v>40.053895149436549</v>
      </c>
      <c r="J949" s="315"/>
      <c r="K949" s="316"/>
      <c r="L949" s="315"/>
      <c r="M949" s="316"/>
      <c r="N949" s="315"/>
      <c r="O949" s="316"/>
      <c r="P949" s="315"/>
      <c r="Q949" s="316"/>
      <c r="R949" s="315"/>
      <c r="S949" s="316"/>
      <c r="T949" s="315"/>
      <c r="U949" s="316"/>
      <c r="V949" s="316"/>
      <c r="W949" s="316"/>
      <c r="X949" s="316"/>
      <c r="Y949" s="316"/>
      <c r="Z949" s="316"/>
      <c r="AA949" s="128"/>
      <c r="AB949" s="128"/>
      <c r="AC949" s="128"/>
      <c r="AD949" s="128"/>
    </row>
    <row r="950" spans="1:30" ht="20.100000000000001" customHeight="1">
      <c r="A950" s="55"/>
      <c r="B950" s="55"/>
      <c r="C950" s="85"/>
      <c r="D950" s="311" t="s">
        <v>9294</v>
      </c>
      <c r="E950" s="128"/>
      <c r="F950" s="315">
        <v>1642</v>
      </c>
      <c r="G950" s="316">
        <v>41.225207130000001</v>
      </c>
      <c r="H950" s="315">
        <v>1658</v>
      </c>
      <c r="I950" s="316">
        <f t="shared" si="12"/>
        <v>40.61734443900049</v>
      </c>
      <c r="J950" s="315"/>
      <c r="K950" s="316"/>
      <c r="L950" s="315"/>
      <c r="M950" s="316"/>
      <c r="N950" s="315"/>
      <c r="O950" s="316"/>
      <c r="P950" s="315"/>
      <c r="Q950" s="316"/>
      <c r="R950" s="315"/>
      <c r="S950" s="316"/>
      <c r="T950" s="315"/>
      <c r="U950" s="316"/>
      <c r="V950" s="316"/>
      <c r="W950" s="316"/>
      <c r="X950" s="316"/>
      <c r="Y950" s="316"/>
      <c r="Z950" s="316"/>
      <c r="AA950" s="128"/>
      <c r="AB950" s="128"/>
      <c r="AC950" s="128"/>
      <c r="AD950" s="128"/>
    </row>
    <row r="951" spans="1:30" ht="20.100000000000001" customHeight="1">
      <c r="A951" s="55"/>
      <c r="B951" s="55"/>
      <c r="C951" s="85"/>
      <c r="D951" s="311" t="s">
        <v>9295</v>
      </c>
      <c r="E951" s="128"/>
      <c r="F951" s="315">
        <v>250</v>
      </c>
      <c r="G951" s="316">
        <v>6.2766758720000002</v>
      </c>
      <c r="H951" s="315">
        <v>259</v>
      </c>
      <c r="I951" s="316">
        <f>H951/4082*100</f>
        <v>6.3449289563939253</v>
      </c>
      <c r="J951" s="315"/>
      <c r="K951" s="316"/>
      <c r="L951" s="315"/>
      <c r="M951" s="316"/>
      <c r="N951" s="315"/>
      <c r="O951" s="316"/>
      <c r="P951" s="315"/>
      <c r="Q951" s="316"/>
      <c r="R951" s="315"/>
      <c r="S951" s="316"/>
      <c r="T951" s="315"/>
      <c r="U951" s="316"/>
      <c r="V951" s="316"/>
      <c r="W951" s="316"/>
      <c r="X951" s="316"/>
      <c r="Y951" s="316"/>
      <c r="Z951" s="316"/>
      <c r="AA951" s="128"/>
      <c r="AB951" s="128"/>
      <c r="AC951" s="128"/>
      <c r="AD951" s="128"/>
    </row>
    <row r="952" spans="1:30" ht="20.100000000000001" customHeight="1">
      <c r="A952" s="55"/>
      <c r="B952" s="55"/>
      <c r="C952" s="85"/>
      <c r="D952" s="311" t="s">
        <v>1861</v>
      </c>
      <c r="E952" s="128"/>
      <c r="F952" s="315">
        <v>1</v>
      </c>
      <c r="G952" s="316">
        <v>2.5106703000000001E-2</v>
      </c>
      <c r="H952" s="315"/>
      <c r="I952" s="316"/>
      <c r="J952" s="315"/>
      <c r="K952" s="316"/>
      <c r="L952" s="315"/>
      <c r="M952" s="316"/>
      <c r="N952" s="315"/>
      <c r="O952" s="316"/>
      <c r="P952" s="315"/>
      <c r="Q952" s="316"/>
      <c r="R952" s="315"/>
      <c r="S952" s="316"/>
      <c r="T952" s="315"/>
      <c r="U952" s="316"/>
      <c r="V952" s="316"/>
      <c r="W952" s="316"/>
      <c r="X952" s="316"/>
      <c r="Y952" s="316"/>
      <c r="Z952" s="316"/>
      <c r="AA952" s="128"/>
      <c r="AB952" s="128"/>
      <c r="AC952" s="128"/>
      <c r="AD952" s="128"/>
    </row>
    <row r="953" spans="1:30" ht="20.100000000000001" customHeight="1">
      <c r="A953" s="55"/>
      <c r="B953" s="55"/>
      <c r="C953" s="85"/>
      <c r="D953" s="317" t="s">
        <v>1862</v>
      </c>
      <c r="E953" s="168"/>
      <c r="F953" s="321"/>
      <c r="G953" s="322"/>
      <c r="H953" s="321">
        <v>3</v>
      </c>
      <c r="I953" s="322">
        <f t="shared" si="12"/>
        <v>7.3493385595296418E-2</v>
      </c>
      <c r="J953" s="321"/>
      <c r="K953" s="322"/>
      <c r="L953" s="321"/>
      <c r="M953" s="322"/>
      <c r="N953" s="321"/>
      <c r="O953" s="322"/>
      <c r="P953" s="321"/>
      <c r="Q953" s="322"/>
      <c r="R953" s="321"/>
      <c r="S953" s="322"/>
      <c r="T953" s="321"/>
      <c r="U953" s="322"/>
      <c r="V953" s="322"/>
      <c r="W953" s="322"/>
      <c r="X953" s="322"/>
      <c r="Y953" s="322"/>
      <c r="Z953" s="322"/>
      <c r="AA953" s="168"/>
      <c r="AB953" s="168"/>
      <c r="AC953" s="168"/>
      <c r="AD953" s="168"/>
    </row>
    <row r="954" spans="1:30" ht="20.100000000000001" customHeight="1">
      <c r="A954" s="476" t="s">
        <v>9315</v>
      </c>
      <c r="B954" s="476" t="s">
        <v>9481</v>
      </c>
      <c r="C954" s="358" t="s">
        <v>9130</v>
      </c>
      <c r="D954" s="374" t="s">
        <v>9292</v>
      </c>
      <c r="E954" s="358" t="s">
        <v>9036</v>
      </c>
      <c r="F954" s="471">
        <v>182</v>
      </c>
      <c r="G954" s="465">
        <v>4.5999999999999996</v>
      </c>
      <c r="H954" s="471">
        <v>212</v>
      </c>
      <c r="I954" s="465">
        <f t="shared" si="12"/>
        <v>5.1935325820676139</v>
      </c>
      <c r="J954" s="471"/>
      <c r="K954" s="465"/>
      <c r="L954" s="471"/>
      <c r="M954" s="465"/>
      <c r="N954" s="471"/>
      <c r="O954" s="465"/>
      <c r="P954" s="471"/>
      <c r="Q954" s="465"/>
      <c r="R954" s="471"/>
      <c r="S954" s="465"/>
      <c r="T954" s="471"/>
      <c r="U954" s="465"/>
      <c r="V954" s="358" t="s">
        <v>8114</v>
      </c>
      <c r="W954" s="358" t="s">
        <v>138</v>
      </c>
      <c r="X954" s="358"/>
      <c r="Y954" s="358"/>
      <c r="Z954" s="465"/>
      <c r="AA954" s="473"/>
      <c r="AB954" s="473"/>
      <c r="AC954" s="473"/>
      <c r="AD954" s="473"/>
    </row>
    <row r="955" spans="1:30" ht="20.100000000000001" customHeight="1">
      <c r="A955" s="55"/>
      <c r="B955" s="55"/>
      <c r="C955" s="85"/>
      <c r="D955" s="311" t="s">
        <v>9293</v>
      </c>
      <c r="E955" s="128"/>
      <c r="F955" s="315">
        <v>1635</v>
      </c>
      <c r="G955" s="316">
        <v>41</v>
      </c>
      <c r="H955" s="315">
        <v>1745</v>
      </c>
      <c r="I955" s="316">
        <f t="shared" si="12"/>
        <v>42.748652621264085</v>
      </c>
      <c r="J955" s="315"/>
      <c r="K955" s="316"/>
      <c r="L955" s="315"/>
      <c r="M955" s="316"/>
      <c r="N955" s="315"/>
      <c r="O955" s="316"/>
      <c r="P955" s="315"/>
      <c r="Q955" s="316"/>
      <c r="R955" s="315"/>
      <c r="S955" s="316"/>
      <c r="T955" s="315"/>
      <c r="U955" s="316"/>
      <c r="V955" s="316"/>
      <c r="W955" s="316"/>
      <c r="X955" s="316"/>
      <c r="Y955" s="316"/>
      <c r="Z955" s="316"/>
      <c r="AA955" s="128"/>
      <c r="AB955" s="128"/>
      <c r="AC955" s="128"/>
      <c r="AD955" s="128"/>
    </row>
    <row r="956" spans="1:30" ht="20.100000000000001" customHeight="1">
      <c r="A956" s="55"/>
      <c r="B956" s="55"/>
      <c r="C956" s="85"/>
      <c r="D956" s="311" t="s">
        <v>9294</v>
      </c>
      <c r="E956" s="128"/>
      <c r="F956" s="315">
        <v>1937</v>
      </c>
      <c r="G956" s="316">
        <v>48.6</v>
      </c>
      <c r="H956" s="315">
        <v>1906</v>
      </c>
      <c r="I956" s="316">
        <f t="shared" si="12"/>
        <v>46.692797648211659</v>
      </c>
      <c r="J956" s="315"/>
      <c r="K956" s="316"/>
      <c r="L956" s="315"/>
      <c r="M956" s="316"/>
      <c r="N956" s="315"/>
      <c r="O956" s="316"/>
      <c r="P956" s="315"/>
      <c r="Q956" s="316"/>
      <c r="R956" s="315"/>
      <c r="S956" s="316"/>
      <c r="T956" s="315"/>
      <c r="U956" s="316"/>
      <c r="V956" s="316"/>
      <c r="W956" s="316"/>
      <c r="X956" s="316"/>
      <c r="Y956" s="316"/>
      <c r="Z956" s="316"/>
      <c r="AA956" s="128"/>
      <c r="AB956" s="128"/>
      <c r="AC956" s="128"/>
      <c r="AD956" s="128"/>
    </row>
    <row r="957" spans="1:30" ht="20.100000000000001" customHeight="1">
      <c r="A957" s="55"/>
      <c r="B957" s="55"/>
      <c r="C957" s="85"/>
      <c r="D957" s="311" t="s">
        <v>9295</v>
      </c>
      <c r="E957" s="128"/>
      <c r="F957" s="315">
        <v>228</v>
      </c>
      <c r="G957" s="316">
        <v>5.7</v>
      </c>
      <c r="H957" s="315">
        <v>216</v>
      </c>
      <c r="I957" s="316">
        <f t="shared" si="12"/>
        <v>5.2915237628613419</v>
      </c>
      <c r="J957" s="315"/>
      <c r="K957" s="316"/>
      <c r="L957" s="315"/>
      <c r="M957" s="316"/>
      <c r="N957" s="315"/>
      <c r="O957" s="316"/>
      <c r="P957" s="315"/>
      <c r="Q957" s="316"/>
      <c r="R957" s="315"/>
      <c r="S957" s="316"/>
      <c r="T957" s="315"/>
      <c r="U957" s="316"/>
      <c r="V957" s="316"/>
      <c r="W957" s="316"/>
      <c r="X957" s="316"/>
      <c r="Y957" s="316"/>
      <c r="Z957" s="316"/>
      <c r="AA957" s="128"/>
      <c r="AB957" s="128"/>
      <c r="AC957" s="128"/>
      <c r="AD957" s="128"/>
    </row>
    <row r="958" spans="1:30" ht="20.100000000000001" customHeight="1">
      <c r="A958" s="55"/>
      <c r="B958" s="55"/>
      <c r="C958" s="85"/>
      <c r="D958" s="311" t="s">
        <v>1861</v>
      </c>
      <c r="E958" s="128"/>
      <c r="F958" s="315">
        <v>1</v>
      </c>
      <c r="G958" s="316">
        <v>2.5106703000000001E-2</v>
      </c>
      <c r="H958" s="315"/>
      <c r="I958" s="316"/>
      <c r="J958" s="315"/>
      <c r="K958" s="316"/>
      <c r="L958" s="315"/>
      <c r="M958" s="316"/>
      <c r="N958" s="315"/>
      <c r="O958" s="316"/>
      <c r="P958" s="315"/>
      <c r="Q958" s="316"/>
      <c r="R958" s="315"/>
      <c r="S958" s="316"/>
      <c r="T958" s="315"/>
      <c r="U958" s="316"/>
      <c r="V958" s="316"/>
      <c r="W958" s="316"/>
      <c r="X958" s="316"/>
      <c r="Y958" s="316"/>
      <c r="Z958" s="316"/>
      <c r="AA958" s="128"/>
      <c r="AB958" s="128"/>
      <c r="AC958" s="128"/>
      <c r="AD958" s="128"/>
    </row>
    <row r="959" spans="1:30" ht="20.100000000000001" customHeight="1">
      <c r="A959" s="55"/>
      <c r="B959" s="55"/>
      <c r="C959" s="85"/>
      <c r="D959" s="317" t="s">
        <v>1862</v>
      </c>
      <c r="E959" s="168"/>
      <c r="F959" s="321"/>
      <c r="G959" s="322"/>
      <c r="H959" s="321">
        <v>3</v>
      </c>
      <c r="I959" s="322">
        <f t="shared" si="12"/>
        <v>7.3493385595296418E-2</v>
      </c>
      <c r="J959" s="321"/>
      <c r="K959" s="322"/>
      <c r="L959" s="321"/>
      <c r="M959" s="322"/>
      <c r="N959" s="321"/>
      <c r="O959" s="322"/>
      <c r="P959" s="321"/>
      <c r="Q959" s="322"/>
      <c r="R959" s="321"/>
      <c r="S959" s="322"/>
      <c r="T959" s="321"/>
      <c r="U959" s="322"/>
      <c r="V959" s="322"/>
      <c r="W959" s="322"/>
      <c r="X959" s="322"/>
      <c r="Y959" s="322"/>
      <c r="Z959" s="322"/>
      <c r="AA959" s="168"/>
      <c r="AB959" s="168"/>
      <c r="AC959" s="168"/>
      <c r="AD959" s="168"/>
    </row>
    <row r="960" spans="1:30" ht="20.100000000000001" customHeight="1">
      <c r="A960" s="476" t="s">
        <v>9316</v>
      </c>
      <c r="B960" s="476" t="s">
        <v>9482</v>
      </c>
      <c r="C960" s="358" t="s">
        <v>9130</v>
      </c>
      <c r="D960" s="374" t="s">
        <v>9292</v>
      </c>
      <c r="E960" s="358" t="s">
        <v>9036</v>
      </c>
      <c r="F960" s="471">
        <v>1353</v>
      </c>
      <c r="G960" s="465">
        <v>34</v>
      </c>
      <c r="H960" s="471">
        <v>1333</v>
      </c>
      <c r="I960" s="465">
        <f t="shared" si="12"/>
        <v>32.655560999510044</v>
      </c>
      <c r="J960" s="471"/>
      <c r="K960" s="465"/>
      <c r="L960" s="471"/>
      <c r="M960" s="465"/>
      <c r="N960" s="471"/>
      <c r="O960" s="465"/>
      <c r="P960" s="471"/>
      <c r="Q960" s="465"/>
      <c r="R960" s="471"/>
      <c r="S960" s="465"/>
      <c r="T960" s="471"/>
      <c r="U960" s="465"/>
      <c r="V960" s="358" t="s">
        <v>8114</v>
      </c>
      <c r="W960" s="358" t="s">
        <v>138</v>
      </c>
      <c r="X960" s="358"/>
      <c r="Y960" s="358"/>
      <c r="Z960" s="465"/>
      <c r="AA960" s="473"/>
      <c r="AB960" s="473"/>
      <c r="AC960" s="473"/>
      <c r="AD960" s="473"/>
    </row>
    <row r="961" spans="1:30" ht="20.100000000000001" customHeight="1">
      <c r="A961" s="55"/>
      <c r="B961" s="55"/>
      <c r="C961" s="85"/>
      <c r="D961" s="311" t="s">
        <v>9293</v>
      </c>
      <c r="E961" s="128"/>
      <c r="F961" s="315">
        <v>1111</v>
      </c>
      <c r="G961" s="316">
        <v>27.9</v>
      </c>
      <c r="H961" s="315">
        <v>1168</v>
      </c>
      <c r="I961" s="316">
        <f t="shared" si="12"/>
        <v>28.613424791768743</v>
      </c>
      <c r="J961" s="315"/>
      <c r="K961" s="316"/>
      <c r="L961" s="315"/>
      <c r="M961" s="316"/>
      <c r="N961" s="315"/>
      <c r="O961" s="316"/>
      <c r="P961" s="315"/>
      <c r="Q961" s="316"/>
      <c r="R961" s="315"/>
      <c r="S961" s="316"/>
      <c r="T961" s="315"/>
      <c r="U961" s="316"/>
      <c r="V961" s="316"/>
      <c r="W961" s="316"/>
      <c r="X961" s="316"/>
      <c r="Y961" s="316"/>
      <c r="Z961" s="316"/>
      <c r="AA961" s="128"/>
      <c r="AB961" s="128"/>
      <c r="AC961" s="128"/>
      <c r="AD961" s="128"/>
    </row>
    <row r="962" spans="1:30" ht="20.100000000000001" customHeight="1">
      <c r="A962" s="55"/>
      <c r="B962" s="55"/>
      <c r="C962" s="85"/>
      <c r="D962" s="311" t="s">
        <v>9294</v>
      </c>
      <c r="E962" s="128"/>
      <c r="F962" s="315">
        <v>1297</v>
      </c>
      <c r="G962" s="316">
        <v>32.6</v>
      </c>
      <c r="H962" s="315">
        <v>1356</v>
      </c>
      <c r="I962" s="316">
        <f t="shared" si="12"/>
        <v>33.219010289073985</v>
      </c>
      <c r="J962" s="315"/>
      <c r="K962" s="316"/>
      <c r="L962" s="315"/>
      <c r="M962" s="316"/>
      <c r="N962" s="315"/>
      <c r="O962" s="316"/>
      <c r="P962" s="315"/>
      <c r="Q962" s="316"/>
      <c r="R962" s="315"/>
      <c r="S962" s="316"/>
      <c r="T962" s="315"/>
      <c r="U962" s="316"/>
      <c r="V962" s="316"/>
      <c r="W962" s="316"/>
      <c r="X962" s="316"/>
      <c r="Y962" s="316"/>
      <c r="Z962" s="316"/>
      <c r="AA962" s="128"/>
      <c r="AB962" s="128"/>
      <c r="AC962" s="128"/>
      <c r="AD962" s="128"/>
    </row>
    <row r="963" spans="1:30" ht="20.100000000000001" customHeight="1">
      <c r="A963" s="55"/>
      <c r="B963" s="55"/>
      <c r="C963" s="85"/>
      <c r="D963" s="311" t="s">
        <v>9295</v>
      </c>
      <c r="E963" s="128"/>
      <c r="F963" s="315">
        <v>221</v>
      </c>
      <c r="G963" s="316">
        <v>5.5</v>
      </c>
      <c r="H963" s="315">
        <v>222</v>
      </c>
      <c r="I963" s="316">
        <f t="shared" si="12"/>
        <v>5.4385105340519351</v>
      </c>
      <c r="J963" s="315"/>
      <c r="K963" s="316"/>
      <c r="L963" s="315"/>
      <c r="M963" s="316"/>
      <c r="N963" s="315"/>
      <c r="O963" s="316"/>
      <c r="P963" s="315"/>
      <c r="Q963" s="316"/>
      <c r="R963" s="315"/>
      <c r="S963" s="316"/>
      <c r="T963" s="315"/>
      <c r="U963" s="316"/>
      <c r="V963" s="316"/>
      <c r="W963" s="316"/>
      <c r="X963" s="316"/>
      <c r="Y963" s="316"/>
      <c r="Z963" s="316"/>
      <c r="AA963" s="128"/>
      <c r="AB963" s="128"/>
      <c r="AC963" s="128"/>
      <c r="AD963" s="128"/>
    </row>
    <row r="964" spans="1:30" ht="20.100000000000001" customHeight="1">
      <c r="A964" s="55"/>
      <c r="B964" s="55"/>
      <c r="C964" s="85"/>
      <c r="D964" s="311" t="s">
        <v>1861</v>
      </c>
      <c r="E964" s="128"/>
      <c r="F964" s="315">
        <v>1</v>
      </c>
      <c r="G964" s="316">
        <v>2.5106703000000001E-2</v>
      </c>
      <c r="H964" s="315"/>
      <c r="I964" s="316"/>
      <c r="J964" s="315"/>
      <c r="K964" s="316"/>
      <c r="L964" s="315"/>
      <c r="M964" s="316"/>
      <c r="N964" s="315"/>
      <c r="O964" s="316"/>
      <c r="P964" s="315"/>
      <c r="Q964" s="316"/>
      <c r="R964" s="315"/>
      <c r="S964" s="316"/>
      <c r="T964" s="315"/>
      <c r="U964" s="316"/>
      <c r="V964" s="316"/>
      <c r="W964" s="316"/>
      <c r="X964" s="316"/>
      <c r="Y964" s="316"/>
      <c r="Z964" s="316"/>
      <c r="AA964" s="128"/>
      <c r="AB964" s="128"/>
      <c r="AC964" s="128"/>
      <c r="AD964" s="128"/>
    </row>
    <row r="965" spans="1:30" ht="20.100000000000001" customHeight="1">
      <c r="A965" s="55"/>
      <c r="B965" s="55"/>
      <c r="C965" s="85"/>
      <c r="D965" s="317" t="s">
        <v>1862</v>
      </c>
      <c r="E965" s="168"/>
      <c r="F965" s="321"/>
      <c r="G965" s="322"/>
      <c r="H965" s="321">
        <v>3</v>
      </c>
      <c r="I965" s="322">
        <f t="shared" si="12"/>
        <v>7.3493385595296418E-2</v>
      </c>
      <c r="J965" s="321"/>
      <c r="K965" s="322"/>
      <c r="L965" s="321"/>
      <c r="M965" s="322"/>
      <c r="N965" s="321"/>
      <c r="O965" s="322"/>
      <c r="P965" s="321"/>
      <c r="Q965" s="322"/>
      <c r="R965" s="321"/>
      <c r="S965" s="322"/>
      <c r="T965" s="321"/>
      <c r="U965" s="322"/>
      <c r="V965" s="322"/>
      <c r="W965" s="322"/>
      <c r="X965" s="322"/>
      <c r="Y965" s="322"/>
      <c r="Z965" s="322"/>
      <c r="AA965" s="168"/>
      <c r="AB965" s="168"/>
      <c r="AC965" s="168"/>
      <c r="AD965" s="168"/>
    </row>
    <row r="966" spans="1:30" ht="20.100000000000001" customHeight="1">
      <c r="A966" s="476" t="s">
        <v>9317</v>
      </c>
      <c r="B966" s="476" t="s">
        <v>9483</v>
      </c>
      <c r="C966" s="358" t="s">
        <v>9130</v>
      </c>
      <c r="D966" s="374" t="s">
        <v>9292</v>
      </c>
      <c r="E966" s="358" t="s">
        <v>9036</v>
      </c>
      <c r="F966" s="471">
        <v>961</v>
      </c>
      <c r="G966" s="465">
        <v>24.1</v>
      </c>
      <c r="H966" s="471">
        <v>996</v>
      </c>
      <c r="I966" s="465">
        <f t="shared" si="12"/>
        <v>24.399804017638413</v>
      </c>
      <c r="J966" s="471"/>
      <c r="K966" s="465"/>
      <c r="L966" s="471"/>
      <c r="M966" s="465"/>
      <c r="N966" s="471"/>
      <c r="O966" s="465"/>
      <c r="P966" s="471"/>
      <c r="Q966" s="465"/>
      <c r="R966" s="471"/>
      <c r="S966" s="465"/>
      <c r="T966" s="471"/>
      <c r="U966" s="465"/>
      <c r="V966" s="358" t="s">
        <v>8114</v>
      </c>
      <c r="W966" s="358" t="s">
        <v>138</v>
      </c>
      <c r="X966" s="358"/>
      <c r="Y966" s="358"/>
      <c r="Z966" s="465"/>
      <c r="AA966" s="473"/>
      <c r="AB966" s="473"/>
      <c r="AC966" s="473"/>
      <c r="AD966" s="473"/>
    </row>
    <row r="967" spans="1:30" ht="20.100000000000001" customHeight="1">
      <c r="A967" s="55"/>
      <c r="B967" s="55"/>
      <c r="C967" s="85"/>
      <c r="D967" s="311" t="s">
        <v>9293</v>
      </c>
      <c r="E967" s="128"/>
      <c r="F967" s="315">
        <v>1824</v>
      </c>
      <c r="G967" s="316">
        <v>45.8</v>
      </c>
      <c r="H967" s="315">
        <v>1892</v>
      </c>
      <c r="I967" s="316">
        <f t="shared" si="12"/>
        <v>46.349828515433614</v>
      </c>
      <c r="J967" s="315"/>
      <c r="K967" s="316"/>
      <c r="L967" s="315"/>
      <c r="M967" s="316"/>
      <c r="N967" s="315"/>
      <c r="O967" s="316"/>
      <c r="P967" s="315"/>
      <c r="Q967" s="316"/>
      <c r="R967" s="315"/>
      <c r="S967" s="316"/>
      <c r="T967" s="315"/>
      <c r="U967" s="316"/>
      <c r="V967" s="316"/>
      <c r="W967" s="316"/>
      <c r="X967" s="316"/>
      <c r="Y967" s="316"/>
      <c r="Z967" s="316"/>
      <c r="AA967" s="128"/>
      <c r="AB967" s="128"/>
      <c r="AC967" s="128"/>
      <c r="AD967" s="128"/>
    </row>
    <row r="968" spans="1:30" ht="20.100000000000001" customHeight="1">
      <c r="A968" s="55"/>
      <c r="B968" s="55"/>
      <c r="C968" s="85"/>
      <c r="D968" s="311" t="s">
        <v>9294</v>
      </c>
      <c r="E968" s="128"/>
      <c r="F968" s="315">
        <v>1084</v>
      </c>
      <c r="G968" s="316">
        <v>27.2</v>
      </c>
      <c r="H968" s="315">
        <v>1093</v>
      </c>
      <c r="I968" s="316">
        <f t="shared" si="12"/>
        <v>26.776090151886329</v>
      </c>
      <c r="J968" s="315"/>
      <c r="K968" s="316"/>
      <c r="L968" s="315"/>
      <c r="M968" s="316"/>
      <c r="N968" s="315"/>
      <c r="O968" s="316"/>
      <c r="P968" s="315"/>
      <c r="Q968" s="316"/>
      <c r="R968" s="315"/>
      <c r="S968" s="316"/>
      <c r="T968" s="315"/>
      <c r="U968" s="316"/>
      <c r="V968" s="316"/>
      <c r="W968" s="316"/>
      <c r="X968" s="316"/>
      <c r="Y968" s="316"/>
      <c r="Z968" s="316"/>
      <c r="AA968" s="128"/>
      <c r="AB968" s="128"/>
      <c r="AC968" s="128"/>
      <c r="AD968" s="128"/>
    </row>
    <row r="969" spans="1:30" ht="20.100000000000001" customHeight="1">
      <c r="A969" s="55"/>
      <c r="B969" s="55"/>
      <c r="C969" s="85"/>
      <c r="D969" s="311" t="s">
        <v>9295</v>
      </c>
      <c r="E969" s="128"/>
      <c r="F969" s="315">
        <v>113</v>
      </c>
      <c r="G969" s="316">
        <v>2.8</v>
      </c>
      <c r="H969" s="315">
        <v>98</v>
      </c>
      <c r="I969" s="316">
        <f t="shared" si="12"/>
        <v>2.4007839294463498</v>
      </c>
      <c r="J969" s="315"/>
      <c r="K969" s="316"/>
      <c r="L969" s="315"/>
      <c r="M969" s="316"/>
      <c r="N969" s="315"/>
      <c r="O969" s="316"/>
      <c r="P969" s="315"/>
      <c r="Q969" s="316"/>
      <c r="R969" s="315"/>
      <c r="S969" s="316"/>
      <c r="T969" s="315"/>
      <c r="U969" s="316"/>
      <c r="V969" s="316"/>
      <c r="W969" s="316"/>
      <c r="X969" s="316"/>
      <c r="Y969" s="316"/>
      <c r="Z969" s="316"/>
      <c r="AA969" s="128"/>
      <c r="AB969" s="128"/>
      <c r="AC969" s="128"/>
      <c r="AD969" s="128"/>
    </row>
    <row r="970" spans="1:30" ht="20.100000000000001" customHeight="1">
      <c r="A970" s="55"/>
      <c r="B970" s="55"/>
      <c r="C970" s="85"/>
      <c r="D970" s="311" t="s">
        <v>1861</v>
      </c>
      <c r="E970" s="128"/>
      <c r="F970" s="315">
        <v>1</v>
      </c>
      <c r="G970" s="316">
        <v>2.5106703000000001E-2</v>
      </c>
      <c r="H970" s="315"/>
      <c r="I970" s="316"/>
      <c r="J970" s="315"/>
      <c r="K970" s="316"/>
      <c r="L970" s="315"/>
      <c r="M970" s="316"/>
      <c r="N970" s="315"/>
      <c r="O970" s="316"/>
      <c r="P970" s="315"/>
      <c r="Q970" s="316"/>
      <c r="R970" s="315"/>
      <c r="S970" s="316"/>
      <c r="T970" s="315"/>
      <c r="U970" s="316"/>
      <c r="V970" s="316"/>
      <c r="W970" s="316"/>
      <c r="X970" s="316"/>
      <c r="Y970" s="316"/>
      <c r="Z970" s="316"/>
      <c r="AA970" s="128"/>
      <c r="AB970" s="128"/>
      <c r="AC970" s="128"/>
      <c r="AD970" s="128"/>
    </row>
    <row r="971" spans="1:30" ht="20.100000000000001" customHeight="1">
      <c r="A971" s="55"/>
      <c r="B971" s="55"/>
      <c r="C971" s="85"/>
      <c r="D971" s="317" t="s">
        <v>1862</v>
      </c>
      <c r="E971" s="168"/>
      <c r="F971" s="321"/>
      <c r="G971" s="322"/>
      <c r="H971" s="321">
        <v>3</v>
      </c>
      <c r="I971" s="322">
        <f t="shared" si="12"/>
        <v>7.3493385595296418E-2</v>
      </c>
      <c r="J971" s="321"/>
      <c r="K971" s="322"/>
      <c r="L971" s="321"/>
      <c r="M971" s="322"/>
      <c r="N971" s="321"/>
      <c r="O971" s="322"/>
      <c r="P971" s="321"/>
      <c r="Q971" s="322"/>
      <c r="R971" s="321"/>
      <c r="S971" s="322"/>
      <c r="T971" s="321"/>
      <c r="U971" s="322"/>
      <c r="V971" s="322"/>
      <c r="W971" s="322"/>
      <c r="X971" s="322"/>
      <c r="Y971" s="322"/>
      <c r="Z971" s="322"/>
      <c r="AA971" s="168"/>
      <c r="AB971" s="168"/>
      <c r="AC971" s="168"/>
      <c r="AD971" s="168"/>
    </row>
    <row r="972" spans="1:30" ht="20.100000000000001" customHeight="1">
      <c r="A972" s="476" t="s">
        <v>9318</v>
      </c>
      <c r="B972" s="476" t="s">
        <v>9484</v>
      </c>
      <c r="C972" s="358" t="s">
        <v>9130</v>
      </c>
      <c r="D972" s="374" t="s">
        <v>9292</v>
      </c>
      <c r="E972" s="358" t="s">
        <v>9036</v>
      </c>
      <c r="F972" s="471">
        <v>863</v>
      </c>
      <c r="G972" s="465">
        <v>21.7</v>
      </c>
      <c r="H972" s="471">
        <v>884</v>
      </c>
      <c r="I972" s="465">
        <f t="shared" si="12"/>
        <v>21.656050955414013</v>
      </c>
      <c r="J972" s="471"/>
      <c r="K972" s="465"/>
      <c r="L972" s="471"/>
      <c r="M972" s="465"/>
      <c r="N972" s="471"/>
      <c r="O972" s="465"/>
      <c r="P972" s="471"/>
      <c r="Q972" s="465"/>
      <c r="R972" s="471"/>
      <c r="S972" s="465"/>
      <c r="T972" s="471"/>
      <c r="U972" s="465"/>
      <c r="V972" s="358" t="s">
        <v>8114</v>
      </c>
      <c r="W972" s="358" t="s">
        <v>138</v>
      </c>
      <c r="X972" s="358"/>
      <c r="Y972" s="358"/>
      <c r="Z972" s="465"/>
      <c r="AA972" s="473"/>
      <c r="AB972" s="473"/>
      <c r="AC972" s="473"/>
      <c r="AD972" s="473"/>
    </row>
    <row r="973" spans="1:30" ht="20.100000000000001" customHeight="1">
      <c r="A973" s="55"/>
      <c r="B973" s="55"/>
      <c r="C973" s="85"/>
      <c r="D973" s="311" t="s">
        <v>9293</v>
      </c>
      <c r="E973" s="128"/>
      <c r="F973" s="315">
        <v>1692</v>
      </c>
      <c r="G973" s="316">
        <v>42.5</v>
      </c>
      <c r="H973" s="315">
        <v>1788</v>
      </c>
      <c r="I973" s="316">
        <f t="shared" si="12"/>
        <v>43.802057814796669</v>
      </c>
      <c r="J973" s="315"/>
      <c r="K973" s="316"/>
      <c r="L973" s="315"/>
      <c r="M973" s="316"/>
      <c r="N973" s="315"/>
      <c r="O973" s="316"/>
      <c r="P973" s="315"/>
      <c r="Q973" s="316"/>
      <c r="R973" s="315"/>
      <c r="S973" s="316"/>
      <c r="T973" s="315"/>
      <c r="U973" s="316"/>
      <c r="V973" s="316"/>
      <c r="W973" s="316"/>
      <c r="X973" s="316"/>
      <c r="Y973" s="316"/>
      <c r="Z973" s="316"/>
      <c r="AA973" s="128"/>
      <c r="AB973" s="128"/>
      <c r="AC973" s="128"/>
      <c r="AD973" s="128"/>
    </row>
    <row r="974" spans="1:30" ht="20.100000000000001" customHeight="1">
      <c r="A974" s="55"/>
      <c r="B974" s="55"/>
      <c r="C974" s="85"/>
      <c r="D974" s="311" t="s">
        <v>9294</v>
      </c>
      <c r="E974" s="128"/>
      <c r="F974" s="315">
        <v>1291</v>
      </c>
      <c r="G974" s="316">
        <v>32.4</v>
      </c>
      <c r="H974" s="315">
        <v>1307</v>
      </c>
      <c r="I974" s="316">
        <f t="shared" si="12"/>
        <v>32.018618324350804</v>
      </c>
      <c r="J974" s="315"/>
      <c r="K974" s="316"/>
      <c r="L974" s="315"/>
      <c r="M974" s="316"/>
      <c r="N974" s="315"/>
      <c r="O974" s="316"/>
      <c r="P974" s="315"/>
      <c r="Q974" s="316"/>
      <c r="R974" s="315"/>
      <c r="S974" s="316"/>
      <c r="T974" s="315"/>
      <c r="U974" s="316"/>
      <c r="V974" s="316"/>
      <c r="W974" s="316"/>
      <c r="X974" s="316"/>
      <c r="Y974" s="316"/>
      <c r="Z974" s="316"/>
      <c r="AA974" s="128"/>
      <c r="AB974" s="128"/>
      <c r="AC974" s="128"/>
      <c r="AD974" s="128"/>
    </row>
    <row r="975" spans="1:30" ht="20.100000000000001" customHeight="1">
      <c r="A975" s="55"/>
      <c r="B975" s="55"/>
      <c r="C975" s="85"/>
      <c r="D975" s="311" t="s">
        <v>9295</v>
      </c>
      <c r="E975" s="128"/>
      <c r="F975" s="315">
        <v>136</v>
      </c>
      <c r="G975" s="316">
        <v>3.4</v>
      </c>
      <c r="H975" s="315">
        <v>100</v>
      </c>
      <c r="I975" s="316">
        <f t="shared" si="12"/>
        <v>2.4497795198432142</v>
      </c>
      <c r="J975" s="315"/>
      <c r="K975" s="316"/>
      <c r="L975" s="315"/>
      <c r="M975" s="316"/>
      <c r="N975" s="315"/>
      <c r="O975" s="316"/>
      <c r="P975" s="315"/>
      <c r="Q975" s="316"/>
      <c r="R975" s="315"/>
      <c r="S975" s="316"/>
      <c r="T975" s="315"/>
      <c r="U975" s="316"/>
      <c r="V975" s="316"/>
      <c r="W975" s="316"/>
      <c r="X975" s="316"/>
      <c r="Y975" s="316"/>
      <c r="Z975" s="316"/>
      <c r="AA975" s="128"/>
      <c r="AB975" s="128"/>
      <c r="AC975" s="128"/>
      <c r="AD975" s="128"/>
    </row>
    <row r="976" spans="1:30" ht="20.100000000000001" customHeight="1">
      <c r="A976" s="55"/>
      <c r="B976" s="55"/>
      <c r="C976" s="85"/>
      <c r="D976" s="311" t="s">
        <v>1861</v>
      </c>
      <c r="E976" s="128"/>
      <c r="F976" s="315">
        <v>1</v>
      </c>
      <c r="G976" s="316">
        <v>2.5106703000000001E-2</v>
      </c>
      <c r="H976" s="315"/>
      <c r="I976" s="316"/>
      <c r="J976" s="315"/>
      <c r="K976" s="316"/>
      <c r="L976" s="315"/>
      <c r="M976" s="316"/>
      <c r="N976" s="315"/>
      <c r="O976" s="316"/>
      <c r="P976" s="315"/>
      <c r="Q976" s="316"/>
      <c r="R976" s="315"/>
      <c r="S976" s="316"/>
      <c r="T976" s="315"/>
      <c r="U976" s="316"/>
      <c r="V976" s="316"/>
      <c r="W976" s="316"/>
      <c r="X976" s="316"/>
      <c r="Y976" s="316"/>
      <c r="Z976" s="316"/>
      <c r="AA976" s="128"/>
      <c r="AB976" s="128"/>
      <c r="AC976" s="128"/>
      <c r="AD976" s="128"/>
    </row>
    <row r="977" spans="1:30" ht="20.100000000000001" customHeight="1">
      <c r="A977" s="55"/>
      <c r="B977" s="55"/>
      <c r="C977" s="85"/>
      <c r="D977" s="317" t="s">
        <v>1862</v>
      </c>
      <c r="E977" s="168"/>
      <c r="F977" s="321"/>
      <c r="G977" s="322"/>
      <c r="H977" s="321">
        <v>3</v>
      </c>
      <c r="I977" s="322">
        <f t="shared" si="12"/>
        <v>7.3493385595296418E-2</v>
      </c>
      <c r="J977" s="321"/>
      <c r="K977" s="322"/>
      <c r="L977" s="321"/>
      <c r="M977" s="322"/>
      <c r="N977" s="321"/>
      <c r="O977" s="322"/>
      <c r="P977" s="321"/>
      <c r="Q977" s="322"/>
      <c r="R977" s="321"/>
      <c r="S977" s="322"/>
      <c r="T977" s="321"/>
      <c r="U977" s="322"/>
      <c r="V977" s="322"/>
      <c r="W977" s="322"/>
      <c r="X977" s="322"/>
      <c r="Y977" s="322"/>
      <c r="Z977" s="322"/>
      <c r="AA977" s="168"/>
      <c r="AB977" s="168"/>
      <c r="AC977" s="168"/>
      <c r="AD977" s="168"/>
    </row>
    <row r="978" spans="1:30" ht="20.100000000000001" customHeight="1">
      <c r="A978" s="476" t="s">
        <v>9319</v>
      </c>
      <c r="B978" s="476" t="s">
        <v>9485</v>
      </c>
      <c r="C978" s="358" t="s">
        <v>9130</v>
      </c>
      <c r="D978" s="374" t="s">
        <v>9292</v>
      </c>
      <c r="E978" s="358" t="s">
        <v>9036</v>
      </c>
      <c r="F978" s="471">
        <v>244</v>
      </c>
      <c r="G978" s="465">
        <v>6.1</v>
      </c>
      <c r="H978" s="471">
        <v>256</v>
      </c>
      <c r="I978" s="465">
        <f t="shared" si="12"/>
        <v>6.2714355707986282</v>
      </c>
      <c r="J978" s="471"/>
      <c r="K978" s="465"/>
      <c r="L978" s="471"/>
      <c r="M978" s="465"/>
      <c r="N978" s="471"/>
      <c r="O978" s="465"/>
      <c r="P978" s="471"/>
      <c r="Q978" s="465"/>
      <c r="R978" s="471"/>
      <c r="S978" s="465"/>
      <c r="T978" s="471"/>
      <c r="U978" s="465"/>
      <c r="V978" s="358" t="s">
        <v>8114</v>
      </c>
      <c r="W978" s="358" t="s">
        <v>138</v>
      </c>
      <c r="X978" s="358"/>
      <c r="Y978" s="358"/>
      <c r="Z978" s="465"/>
      <c r="AA978" s="473"/>
      <c r="AB978" s="473"/>
      <c r="AC978" s="473"/>
      <c r="AD978" s="473"/>
    </row>
    <row r="979" spans="1:30" ht="20.100000000000001" customHeight="1">
      <c r="A979" s="55"/>
      <c r="B979" s="55"/>
      <c r="C979" s="85"/>
      <c r="D979" s="311" t="s">
        <v>9293</v>
      </c>
      <c r="E979" s="128"/>
      <c r="F979" s="315">
        <v>1893</v>
      </c>
      <c r="G979" s="316">
        <v>47.5</v>
      </c>
      <c r="H979" s="315">
        <v>2078</v>
      </c>
      <c r="I979" s="316">
        <f t="shared" si="12"/>
        <v>50.906418422341993</v>
      </c>
      <c r="J979" s="315"/>
      <c r="K979" s="316"/>
      <c r="L979" s="315"/>
      <c r="M979" s="316"/>
      <c r="N979" s="315"/>
      <c r="O979" s="316"/>
      <c r="P979" s="315"/>
      <c r="Q979" s="316"/>
      <c r="R979" s="315"/>
      <c r="S979" s="316"/>
      <c r="T979" s="315"/>
      <c r="U979" s="316"/>
      <c r="V979" s="316"/>
      <c r="W979" s="316"/>
      <c r="X979" s="316"/>
      <c r="Y979" s="316"/>
      <c r="Z979" s="316"/>
      <c r="AA979" s="128"/>
      <c r="AB979" s="128"/>
      <c r="AC979" s="128"/>
      <c r="AD979" s="128"/>
    </row>
    <row r="980" spans="1:30" ht="20.100000000000001" customHeight="1">
      <c r="A980" s="55"/>
      <c r="B980" s="55"/>
      <c r="C980" s="85"/>
      <c r="D980" s="311" t="s">
        <v>9294</v>
      </c>
      <c r="E980" s="128"/>
      <c r="F980" s="315">
        <v>1675</v>
      </c>
      <c r="G980" s="316">
        <v>42.1</v>
      </c>
      <c r="H980" s="315">
        <v>1631</v>
      </c>
      <c r="I980" s="316">
        <f t="shared" si="12"/>
        <v>39.955903968642822</v>
      </c>
      <c r="J980" s="315"/>
      <c r="K980" s="316"/>
      <c r="L980" s="315"/>
      <c r="M980" s="316"/>
      <c r="N980" s="315"/>
      <c r="O980" s="316"/>
      <c r="P980" s="315"/>
      <c r="Q980" s="316"/>
      <c r="R980" s="315"/>
      <c r="S980" s="316"/>
      <c r="T980" s="315"/>
      <c r="U980" s="316"/>
      <c r="V980" s="316"/>
      <c r="W980" s="316"/>
      <c r="X980" s="316"/>
      <c r="Y980" s="316"/>
      <c r="Z980" s="316"/>
      <c r="AA980" s="128"/>
      <c r="AB980" s="128"/>
      <c r="AC980" s="128"/>
      <c r="AD980" s="128"/>
    </row>
    <row r="981" spans="1:30" ht="20.100000000000001" customHeight="1">
      <c r="A981" s="55"/>
      <c r="B981" s="55"/>
      <c r="C981" s="85"/>
      <c r="D981" s="311" t="s">
        <v>9295</v>
      </c>
      <c r="E981" s="128"/>
      <c r="F981" s="315">
        <v>170</v>
      </c>
      <c r="G981" s="316">
        <v>4.3</v>
      </c>
      <c r="H981" s="315">
        <v>114</v>
      </c>
      <c r="I981" s="316">
        <f t="shared" si="12"/>
        <v>2.7927486526212641</v>
      </c>
      <c r="J981" s="315"/>
      <c r="K981" s="316"/>
      <c r="L981" s="315"/>
      <c r="M981" s="316"/>
      <c r="N981" s="315"/>
      <c r="O981" s="316"/>
      <c r="P981" s="315"/>
      <c r="Q981" s="316"/>
      <c r="R981" s="315"/>
      <c r="S981" s="316"/>
      <c r="T981" s="315"/>
      <c r="U981" s="316"/>
      <c r="V981" s="316"/>
      <c r="W981" s="316"/>
      <c r="X981" s="316"/>
      <c r="Y981" s="316"/>
      <c r="Z981" s="316"/>
      <c r="AA981" s="128"/>
      <c r="AB981" s="128"/>
      <c r="AC981" s="128"/>
      <c r="AD981" s="128"/>
    </row>
    <row r="982" spans="1:30" ht="20.100000000000001" customHeight="1">
      <c r="A982" s="55"/>
      <c r="B982" s="55"/>
      <c r="C982" s="85"/>
      <c r="D982" s="311" t="s">
        <v>1861</v>
      </c>
      <c r="E982" s="128"/>
      <c r="F982" s="315">
        <v>1</v>
      </c>
      <c r="G982" s="316">
        <v>2.5106703000000001E-2</v>
      </c>
      <c r="H982" s="315"/>
      <c r="I982" s="316"/>
      <c r="J982" s="315"/>
      <c r="K982" s="316"/>
      <c r="L982" s="315"/>
      <c r="M982" s="316"/>
      <c r="N982" s="315"/>
      <c r="O982" s="316"/>
      <c r="P982" s="315"/>
      <c r="Q982" s="316"/>
      <c r="R982" s="315"/>
      <c r="S982" s="316"/>
      <c r="T982" s="315"/>
      <c r="U982" s="316"/>
      <c r="V982" s="316"/>
      <c r="W982" s="316"/>
      <c r="X982" s="316"/>
      <c r="Y982" s="316"/>
      <c r="Z982" s="316"/>
      <c r="AA982" s="128"/>
      <c r="AB982" s="128"/>
      <c r="AC982" s="128"/>
      <c r="AD982" s="128"/>
    </row>
    <row r="983" spans="1:30" ht="20.100000000000001" customHeight="1">
      <c r="A983" s="55"/>
      <c r="B983" s="55"/>
      <c r="C983" s="85"/>
      <c r="D983" s="317" t="s">
        <v>1862</v>
      </c>
      <c r="E983" s="168"/>
      <c r="F983" s="321"/>
      <c r="G983" s="322"/>
      <c r="H983" s="321">
        <v>3</v>
      </c>
      <c r="I983" s="322">
        <f t="shared" si="12"/>
        <v>7.3493385595296418E-2</v>
      </c>
      <c r="J983" s="321"/>
      <c r="K983" s="322"/>
      <c r="L983" s="321"/>
      <c r="M983" s="322"/>
      <c r="N983" s="321"/>
      <c r="O983" s="322"/>
      <c r="P983" s="321"/>
      <c r="Q983" s="322"/>
      <c r="R983" s="321"/>
      <c r="S983" s="322"/>
      <c r="T983" s="321"/>
      <c r="U983" s="322"/>
      <c r="V983" s="322"/>
      <c r="W983" s="322"/>
      <c r="X983" s="322"/>
      <c r="Y983" s="322"/>
      <c r="Z983" s="322"/>
      <c r="AA983" s="168"/>
      <c r="AB983" s="168"/>
      <c r="AC983" s="168"/>
      <c r="AD983" s="168"/>
    </row>
    <row r="984" spans="1:30" ht="20.100000000000001" customHeight="1">
      <c r="A984" s="476" t="s">
        <v>9320</v>
      </c>
      <c r="B984" s="476" t="s">
        <v>9486</v>
      </c>
      <c r="C984" s="358" t="s">
        <v>9130</v>
      </c>
      <c r="D984" s="374" t="s">
        <v>9292</v>
      </c>
      <c r="E984" s="358" t="s">
        <v>9036</v>
      </c>
      <c r="F984" s="471">
        <v>607</v>
      </c>
      <c r="G984" s="465">
        <v>15.2</v>
      </c>
      <c r="H984" s="471">
        <v>682</v>
      </c>
      <c r="I984" s="465">
        <f t="shared" si="12"/>
        <v>16.70749632533072</v>
      </c>
      <c r="J984" s="471"/>
      <c r="K984" s="465"/>
      <c r="L984" s="471"/>
      <c r="M984" s="465"/>
      <c r="N984" s="471"/>
      <c r="O984" s="465"/>
      <c r="P984" s="471"/>
      <c r="Q984" s="465"/>
      <c r="R984" s="471"/>
      <c r="S984" s="465"/>
      <c r="T984" s="471"/>
      <c r="U984" s="465"/>
      <c r="V984" s="358" t="s">
        <v>8114</v>
      </c>
      <c r="W984" s="358" t="s">
        <v>138</v>
      </c>
      <c r="X984" s="358"/>
      <c r="Y984" s="358"/>
      <c r="Z984" s="465"/>
      <c r="AA984" s="473"/>
      <c r="AB984" s="473"/>
      <c r="AC984" s="473"/>
      <c r="AD984" s="473"/>
    </row>
    <row r="985" spans="1:30" ht="20.100000000000001" customHeight="1">
      <c r="A985" s="55"/>
      <c r="B985" s="55"/>
      <c r="C985" s="85"/>
      <c r="D985" s="311" t="s">
        <v>9293</v>
      </c>
      <c r="E985" s="128"/>
      <c r="F985" s="315">
        <v>1555</v>
      </c>
      <c r="G985" s="316">
        <v>39</v>
      </c>
      <c r="H985" s="315">
        <v>1630</v>
      </c>
      <c r="I985" s="316">
        <f t="shared" si="12"/>
        <v>39.931406173444387</v>
      </c>
      <c r="J985" s="315"/>
      <c r="K985" s="316"/>
      <c r="L985" s="315"/>
      <c r="M985" s="316"/>
      <c r="N985" s="315"/>
      <c r="O985" s="316"/>
      <c r="P985" s="315"/>
      <c r="Q985" s="316"/>
      <c r="R985" s="315"/>
      <c r="S985" s="316"/>
      <c r="T985" s="315"/>
      <c r="U985" s="316"/>
      <c r="V985" s="316"/>
      <c r="W985" s="316"/>
      <c r="X985" s="316"/>
      <c r="Y985" s="316"/>
      <c r="Z985" s="316"/>
      <c r="AA985" s="128"/>
      <c r="AB985" s="128"/>
      <c r="AC985" s="128"/>
      <c r="AD985" s="128"/>
    </row>
    <row r="986" spans="1:30" ht="20.100000000000001" customHeight="1">
      <c r="A986" s="55"/>
      <c r="B986" s="55"/>
      <c r="C986" s="85"/>
      <c r="D986" s="311" t="s">
        <v>9294</v>
      </c>
      <c r="E986" s="128"/>
      <c r="F986" s="315">
        <v>1610</v>
      </c>
      <c r="G986" s="316">
        <v>40.4</v>
      </c>
      <c r="H986" s="315">
        <v>1595</v>
      </c>
      <c r="I986" s="316">
        <f t="shared" si="12"/>
        <v>39.073983341499265</v>
      </c>
      <c r="J986" s="315"/>
      <c r="K986" s="316"/>
      <c r="L986" s="315"/>
      <c r="M986" s="316"/>
      <c r="N986" s="315"/>
      <c r="O986" s="316"/>
      <c r="P986" s="315"/>
      <c r="Q986" s="316"/>
      <c r="R986" s="315"/>
      <c r="S986" s="316"/>
      <c r="T986" s="315"/>
      <c r="U986" s="316"/>
      <c r="V986" s="316"/>
      <c r="W986" s="316"/>
      <c r="X986" s="316"/>
      <c r="Y986" s="316"/>
      <c r="Z986" s="316"/>
      <c r="AA986" s="128"/>
      <c r="AB986" s="128"/>
      <c r="AC986" s="128"/>
      <c r="AD986" s="128"/>
    </row>
    <row r="987" spans="1:30" ht="20.100000000000001" customHeight="1">
      <c r="A987" s="55"/>
      <c r="B987" s="55"/>
      <c r="C987" s="85"/>
      <c r="D987" s="311" t="s">
        <v>9295</v>
      </c>
      <c r="E987" s="128"/>
      <c r="F987" s="315">
        <v>210</v>
      </c>
      <c r="G987" s="316">
        <v>5.3</v>
      </c>
      <c r="H987" s="315">
        <v>172</v>
      </c>
      <c r="I987" s="316">
        <f t="shared" si="12"/>
        <v>4.2136207741303284</v>
      </c>
      <c r="J987" s="315"/>
      <c r="K987" s="316"/>
      <c r="L987" s="315"/>
      <c r="M987" s="316"/>
      <c r="N987" s="315"/>
      <c r="O987" s="316"/>
      <c r="P987" s="315"/>
      <c r="Q987" s="316"/>
      <c r="R987" s="315"/>
      <c r="S987" s="316"/>
      <c r="T987" s="315"/>
      <c r="U987" s="316"/>
      <c r="V987" s="316"/>
      <c r="W987" s="316"/>
      <c r="X987" s="316"/>
      <c r="Y987" s="316"/>
      <c r="Z987" s="316"/>
      <c r="AA987" s="128"/>
      <c r="AB987" s="128"/>
      <c r="AC987" s="128"/>
      <c r="AD987" s="128"/>
    </row>
    <row r="988" spans="1:30" ht="20.100000000000001" customHeight="1">
      <c r="A988" s="55"/>
      <c r="B988" s="55"/>
      <c r="C988" s="85"/>
      <c r="D988" s="311" t="s">
        <v>1861</v>
      </c>
      <c r="E988" s="128"/>
      <c r="F988" s="315">
        <v>1</v>
      </c>
      <c r="G988" s="316">
        <v>2.5106703000000001E-2</v>
      </c>
      <c r="H988" s="315"/>
      <c r="I988" s="316"/>
      <c r="J988" s="315"/>
      <c r="K988" s="316"/>
      <c r="L988" s="315"/>
      <c r="M988" s="316"/>
      <c r="N988" s="315"/>
      <c r="O988" s="316"/>
      <c r="P988" s="315"/>
      <c r="Q988" s="316"/>
      <c r="R988" s="315"/>
      <c r="S988" s="316"/>
      <c r="T988" s="315"/>
      <c r="U988" s="316"/>
      <c r="V988" s="316"/>
      <c r="W988" s="316"/>
      <c r="X988" s="316"/>
      <c r="Y988" s="316"/>
      <c r="Z988" s="316"/>
      <c r="AA988" s="128"/>
      <c r="AB988" s="128"/>
      <c r="AC988" s="128"/>
      <c r="AD988" s="128"/>
    </row>
    <row r="989" spans="1:30" ht="20.100000000000001" customHeight="1">
      <c r="A989" s="65"/>
      <c r="B989" s="65"/>
      <c r="C989" s="86"/>
      <c r="D989" s="317" t="s">
        <v>1862</v>
      </c>
      <c r="E989" s="168"/>
      <c r="F989" s="321"/>
      <c r="G989" s="322"/>
      <c r="H989" s="321">
        <v>3</v>
      </c>
      <c r="I989" s="322">
        <f t="shared" si="12"/>
        <v>7.3493385595296418E-2</v>
      </c>
      <c r="J989" s="321"/>
      <c r="K989" s="322"/>
      <c r="L989" s="321"/>
      <c r="M989" s="322"/>
      <c r="N989" s="321"/>
      <c r="O989" s="322"/>
      <c r="P989" s="321"/>
      <c r="Q989" s="322"/>
      <c r="R989" s="321"/>
      <c r="S989" s="322"/>
      <c r="T989" s="321"/>
      <c r="U989" s="322"/>
      <c r="V989" s="322"/>
      <c r="W989" s="322"/>
      <c r="X989" s="322"/>
      <c r="Y989" s="322"/>
      <c r="Z989" s="322"/>
      <c r="AA989" s="168"/>
      <c r="AB989" s="168"/>
      <c r="AC989" s="168"/>
      <c r="AD989" s="168"/>
    </row>
    <row r="990" spans="1:30" ht="20.100000000000001" customHeight="1">
      <c r="A990" s="476" t="s">
        <v>9321</v>
      </c>
      <c r="B990" s="476" t="s">
        <v>9487</v>
      </c>
      <c r="C990" s="358" t="s">
        <v>9130</v>
      </c>
      <c r="D990" s="374" t="s">
        <v>9292</v>
      </c>
      <c r="E990" s="358" t="s">
        <v>9036</v>
      </c>
      <c r="F990" s="471">
        <v>161</v>
      </c>
      <c r="G990" s="465">
        <v>4</v>
      </c>
      <c r="H990" s="471">
        <v>213</v>
      </c>
      <c r="I990" s="465">
        <f t="shared" si="12"/>
        <v>5.2180303772660457</v>
      </c>
      <c r="J990" s="471"/>
      <c r="K990" s="465"/>
      <c r="L990" s="471"/>
      <c r="M990" s="465"/>
      <c r="N990" s="471"/>
      <c r="O990" s="465"/>
      <c r="P990" s="471"/>
      <c r="Q990" s="465"/>
      <c r="R990" s="471"/>
      <c r="S990" s="465"/>
      <c r="T990" s="471"/>
      <c r="U990" s="465"/>
      <c r="V990" s="358" t="s">
        <v>8114</v>
      </c>
      <c r="W990" s="358" t="s">
        <v>138</v>
      </c>
      <c r="X990" s="358"/>
      <c r="Y990" s="358"/>
      <c r="Z990" s="465"/>
      <c r="AA990" s="473"/>
      <c r="AB990" s="473"/>
      <c r="AC990" s="473"/>
      <c r="AD990" s="473"/>
    </row>
    <row r="991" spans="1:30" ht="20.100000000000001" customHeight="1">
      <c r="A991" s="55"/>
      <c r="B991" s="55"/>
      <c r="C991" s="85"/>
      <c r="D991" s="311" t="s">
        <v>9293</v>
      </c>
      <c r="E991" s="128"/>
      <c r="F991" s="315">
        <v>1790</v>
      </c>
      <c r="G991" s="316">
        <v>44.9</v>
      </c>
      <c r="H991" s="315">
        <v>1888</v>
      </c>
      <c r="I991" s="316">
        <f t="shared" si="12"/>
        <v>46.25183733463988</v>
      </c>
      <c r="J991" s="315"/>
      <c r="K991" s="316"/>
      <c r="L991" s="315"/>
      <c r="M991" s="316"/>
      <c r="N991" s="315"/>
      <c r="O991" s="316"/>
      <c r="P991" s="315"/>
      <c r="Q991" s="316"/>
      <c r="R991" s="315"/>
      <c r="S991" s="316"/>
      <c r="T991" s="315"/>
      <c r="U991" s="316"/>
      <c r="V991" s="316"/>
      <c r="W991" s="316"/>
      <c r="X991" s="316"/>
      <c r="Y991" s="316"/>
      <c r="Z991" s="316"/>
      <c r="AA991" s="128"/>
      <c r="AB991" s="128"/>
      <c r="AC991" s="128"/>
      <c r="AD991" s="128"/>
    </row>
    <row r="992" spans="1:30" ht="20.100000000000001" customHeight="1">
      <c r="A992" s="55"/>
      <c r="B992" s="55"/>
      <c r="C992" s="85"/>
      <c r="D992" s="311" t="s">
        <v>9294</v>
      </c>
      <c r="E992" s="128"/>
      <c r="F992" s="315">
        <v>1840</v>
      </c>
      <c r="G992" s="316">
        <v>46.2</v>
      </c>
      <c r="H992" s="315">
        <v>1801</v>
      </c>
      <c r="I992" s="316">
        <f t="shared" si="12"/>
        <v>44.120529152376285</v>
      </c>
      <c r="J992" s="315"/>
      <c r="K992" s="316"/>
      <c r="L992" s="315"/>
      <c r="M992" s="316"/>
      <c r="N992" s="315"/>
      <c r="O992" s="316"/>
      <c r="P992" s="315"/>
      <c r="Q992" s="316"/>
      <c r="R992" s="315"/>
      <c r="S992" s="316"/>
      <c r="T992" s="315"/>
      <c r="U992" s="316"/>
      <c r="V992" s="316"/>
      <c r="W992" s="316"/>
      <c r="X992" s="316"/>
      <c r="Y992" s="316"/>
      <c r="Z992" s="316"/>
      <c r="AA992" s="128"/>
      <c r="AB992" s="128"/>
      <c r="AC992" s="128"/>
      <c r="AD992" s="128"/>
    </row>
    <row r="993" spans="1:30" ht="20.100000000000001" customHeight="1">
      <c r="A993" s="55"/>
      <c r="B993" s="55"/>
      <c r="C993" s="85"/>
      <c r="D993" s="311" t="s">
        <v>9295</v>
      </c>
      <c r="E993" s="128"/>
      <c r="F993" s="315">
        <v>191</v>
      </c>
      <c r="G993" s="316">
        <v>4.8</v>
      </c>
      <c r="H993" s="315">
        <v>177</v>
      </c>
      <c r="I993" s="316">
        <f t="shared" si="12"/>
        <v>4.336109750122489</v>
      </c>
      <c r="J993" s="315"/>
      <c r="K993" s="316"/>
      <c r="L993" s="315"/>
      <c r="M993" s="316"/>
      <c r="N993" s="315"/>
      <c r="O993" s="316"/>
      <c r="P993" s="315"/>
      <c r="Q993" s="316"/>
      <c r="R993" s="315"/>
      <c r="S993" s="316"/>
      <c r="T993" s="315"/>
      <c r="U993" s="316"/>
      <c r="V993" s="316"/>
      <c r="W993" s="316"/>
      <c r="X993" s="316"/>
      <c r="Y993" s="316"/>
      <c r="Z993" s="316"/>
      <c r="AA993" s="128"/>
      <c r="AB993" s="128"/>
      <c r="AC993" s="128"/>
      <c r="AD993" s="128"/>
    </row>
    <row r="994" spans="1:30" ht="20.100000000000001" customHeight="1">
      <c r="A994" s="55"/>
      <c r="B994" s="55"/>
      <c r="C994" s="85"/>
      <c r="D994" s="311" t="s">
        <v>1861</v>
      </c>
      <c r="E994" s="128"/>
      <c r="F994" s="315">
        <v>1</v>
      </c>
      <c r="G994" s="316">
        <v>2.5106703000000001E-2</v>
      </c>
      <c r="H994" s="315"/>
      <c r="I994" s="316"/>
      <c r="J994" s="315"/>
      <c r="K994" s="316"/>
      <c r="L994" s="315"/>
      <c r="M994" s="316"/>
      <c r="N994" s="315"/>
      <c r="O994" s="316"/>
      <c r="P994" s="315"/>
      <c r="Q994" s="316"/>
      <c r="R994" s="315"/>
      <c r="S994" s="316"/>
      <c r="T994" s="315"/>
      <c r="U994" s="316"/>
      <c r="V994" s="316"/>
      <c r="W994" s="316"/>
      <c r="X994" s="316"/>
      <c r="Y994" s="316"/>
      <c r="Z994" s="316"/>
      <c r="AA994" s="128"/>
      <c r="AB994" s="128"/>
      <c r="AC994" s="128"/>
      <c r="AD994" s="128"/>
    </row>
    <row r="995" spans="1:30" ht="20.100000000000001" customHeight="1">
      <c r="A995" s="65"/>
      <c r="B995" s="65"/>
      <c r="C995" s="86"/>
      <c r="D995" s="317" t="s">
        <v>1862</v>
      </c>
      <c r="E995" s="168"/>
      <c r="F995" s="321"/>
      <c r="G995" s="322"/>
      <c r="H995" s="321">
        <v>3</v>
      </c>
      <c r="I995" s="322">
        <f t="shared" si="12"/>
        <v>7.3493385595296418E-2</v>
      </c>
      <c r="J995" s="321"/>
      <c r="K995" s="322"/>
      <c r="L995" s="321"/>
      <c r="M995" s="322"/>
      <c r="N995" s="321"/>
      <c r="O995" s="322"/>
      <c r="P995" s="321"/>
      <c r="Q995" s="322"/>
      <c r="R995" s="321"/>
      <c r="S995" s="322"/>
      <c r="T995" s="321"/>
      <c r="U995" s="322"/>
      <c r="V995" s="322"/>
      <c r="W995" s="322"/>
      <c r="X995" s="322"/>
      <c r="Y995" s="322"/>
      <c r="Z995" s="322"/>
      <c r="AA995" s="168"/>
      <c r="AB995" s="168"/>
      <c r="AC995" s="168"/>
      <c r="AD995" s="168"/>
    </row>
  </sheetData>
  <mergeCells count="15">
    <mergeCell ref="A1:A2"/>
    <mergeCell ref="B1:B2"/>
    <mergeCell ref="C1:C2"/>
    <mergeCell ref="D1:D2"/>
    <mergeCell ref="R1:S1"/>
    <mergeCell ref="L1:M1"/>
    <mergeCell ref="N1:O1"/>
    <mergeCell ref="H1:I1"/>
    <mergeCell ref="F1:G1"/>
    <mergeCell ref="AD1:AD2"/>
    <mergeCell ref="E1:E2"/>
    <mergeCell ref="P1:Q1"/>
    <mergeCell ref="J1:K1"/>
    <mergeCell ref="T1:U1"/>
    <mergeCell ref="V1:AC1"/>
  </mergeCells>
  <phoneticPr fontId="5" type="noConversion"/>
  <pageMargins left="0.16" right="0.17" top="0.56000000000000005" bottom="0.39" header="0.16" footer="0.16"/>
  <pageSetup paperSize="9" scale="78" orientation="landscape" r:id="rId1"/>
  <headerFooter alignWithMargins="0">
    <oddHeader>&amp;C&amp;"돋움,굵게"&amp;14장애인고용패널조사 코드집-F파트</oddHeader>
    <oddFooter>&amp;C&amp;P/&amp;N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2">
    <tabColor theme="3"/>
  </sheetPr>
  <dimension ref="A1:AD95"/>
  <sheetViews>
    <sheetView tabSelected="1" topLeftCell="A59" zoomScale="80" zoomScaleNormal="80" workbookViewId="0">
      <selection activeCell="C89" sqref="C89"/>
    </sheetView>
  </sheetViews>
  <sheetFormatPr defaultRowHeight="13.5"/>
  <cols>
    <col min="1" max="1" width="9.5703125" style="51" bestFit="1" customWidth="1"/>
    <col min="2" max="2" width="50.85546875" style="51" customWidth="1"/>
    <col min="3" max="3" width="22.28515625" style="52" bestFit="1" customWidth="1"/>
    <col min="4" max="4" width="58.85546875" style="51" customWidth="1"/>
    <col min="5" max="5" width="16.7109375" style="52" bestFit="1" customWidth="1"/>
    <col min="6" max="7" width="10.7109375" style="52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31.5703125" style="52" bestFit="1" customWidth="1"/>
    <col min="31" max="16384" width="9.140625" style="4"/>
  </cols>
  <sheetData>
    <row r="1" spans="1:30" ht="12.75" customHeight="1">
      <c r="A1" s="605" t="s">
        <v>8368</v>
      </c>
      <c r="B1" s="605" t="s">
        <v>8088</v>
      </c>
      <c r="C1" s="605" t="s">
        <v>8089</v>
      </c>
      <c r="D1" s="605" t="s">
        <v>8090</v>
      </c>
      <c r="E1" s="605" t="s">
        <v>8091</v>
      </c>
      <c r="F1" s="582" t="s">
        <v>8092</v>
      </c>
      <c r="G1" s="584"/>
      <c r="H1" s="607" t="s">
        <v>8093</v>
      </c>
      <c r="I1" s="607"/>
      <c r="J1" s="607" t="s">
        <v>8094</v>
      </c>
      <c r="K1" s="607"/>
      <c r="L1" s="607" t="s">
        <v>8095</v>
      </c>
      <c r="M1" s="607"/>
      <c r="N1" s="607" t="s">
        <v>8096</v>
      </c>
      <c r="O1" s="607"/>
      <c r="P1" s="607" t="s">
        <v>8097</v>
      </c>
      <c r="Q1" s="607"/>
      <c r="R1" s="607" t="s">
        <v>8098</v>
      </c>
      <c r="S1" s="607"/>
      <c r="T1" s="607" t="s">
        <v>8099</v>
      </c>
      <c r="U1" s="607"/>
      <c r="V1" s="582" t="s">
        <v>8101</v>
      </c>
      <c r="W1" s="583"/>
      <c r="X1" s="583"/>
      <c r="Y1" s="583"/>
      <c r="Z1" s="583"/>
      <c r="AA1" s="583"/>
      <c r="AB1" s="583"/>
      <c r="AC1" s="584"/>
      <c r="AD1" s="610" t="s">
        <v>8102</v>
      </c>
    </row>
    <row r="2" spans="1:30" ht="27">
      <c r="A2" s="605"/>
      <c r="B2" s="605"/>
      <c r="C2" s="605"/>
      <c r="D2" s="610"/>
      <c r="E2" s="605"/>
      <c r="F2" s="453" t="s">
        <v>8103</v>
      </c>
      <c r="G2" s="453" t="s">
        <v>8104</v>
      </c>
      <c r="H2" s="438" t="s">
        <v>8103</v>
      </c>
      <c r="I2" s="439" t="s">
        <v>8104</v>
      </c>
      <c r="J2" s="438" t="s">
        <v>8103</v>
      </c>
      <c r="K2" s="439" t="s">
        <v>8104</v>
      </c>
      <c r="L2" s="454" t="s">
        <v>8103</v>
      </c>
      <c r="M2" s="425" t="s">
        <v>8104</v>
      </c>
      <c r="N2" s="454" t="s">
        <v>8103</v>
      </c>
      <c r="O2" s="425" t="s">
        <v>8104</v>
      </c>
      <c r="P2" s="454" t="s">
        <v>8103</v>
      </c>
      <c r="Q2" s="425" t="s">
        <v>8104</v>
      </c>
      <c r="R2" s="454" t="s">
        <v>8103</v>
      </c>
      <c r="S2" s="425" t="s">
        <v>8104</v>
      </c>
      <c r="T2" s="454" t="s">
        <v>8103</v>
      </c>
      <c r="U2" s="425" t="s">
        <v>8104</v>
      </c>
      <c r="V2" s="425" t="s">
        <v>8105</v>
      </c>
      <c r="W2" s="425" t="s">
        <v>8106</v>
      </c>
      <c r="X2" s="425" t="s">
        <v>8107</v>
      </c>
      <c r="Y2" s="425" t="s">
        <v>8108</v>
      </c>
      <c r="Z2" s="404" t="s">
        <v>8109</v>
      </c>
      <c r="AA2" s="405" t="s">
        <v>8110</v>
      </c>
      <c r="AB2" s="405" t="s">
        <v>8111</v>
      </c>
      <c r="AC2" s="406" t="s">
        <v>8112</v>
      </c>
      <c r="AD2" s="588"/>
    </row>
    <row r="3" spans="1:30" ht="26.1" customHeight="1">
      <c r="A3" s="374" t="s">
        <v>9744</v>
      </c>
      <c r="B3" s="374" t="s">
        <v>9322</v>
      </c>
      <c r="C3" s="358" t="s">
        <v>9324</v>
      </c>
      <c r="D3" s="389" t="s">
        <v>9325</v>
      </c>
      <c r="E3" s="358"/>
      <c r="F3" s="426">
        <v>21</v>
      </c>
      <c r="G3" s="429">
        <v>12.42603550295858</v>
      </c>
      <c r="H3" s="287">
        <v>408</v>
      </c>
      <c r="I3" s="288">
        <v>22.405271828665569</v>
      </c>
      <c r="J3" s="287">
        <v>388</v>
      </c>
      <c r="K3" s="288">
        <v>22.743259085580306</v>
      </c>
      <c r="L3" s="354"/>
      <c r="M3" s="12"/>
      <c r="N3" s="56"/>
      <c r="O3" s="57"/>
      <c r="P3" s="56"/>
      <c r="Q3" s="57"/>
      <c r="R3" s="56"/>
      <c r="S3" s="57"/>
      <c r="T3" s="56"/>
      <c r="U3" s="57"/>
      <c r="V3" s="451" t="s">
        <v>8114</v>
      </c>
      <c r="W3" s="451" t="s">
        <v>8114</v>
      </c>
      <c r="X3" s="451" t="s">
        <v>8114</v>
      </c>
      <c r="Y3" s="451"/>
      <c r="Z3" s="451"/>
      <c r="AA3" s="451"/>
      <c r="AB3" s="451"/>
      <c r="AC3" s="451"/>
      <c r="AD3" s="451"/>
    </row>
    <row r="4" spans="1:30" ht="26.1" customHeight="1">
      <c r="A4" s="311"/>
      <c r="B4" s="311"/>
      <c r="C4" s="452"/>
      <c r="D4" s="289" t="s">
        <v>9326</v>
      </c>
      <c r="E4" s="452"/>
      <c r="F4" s="427">
        <v>55</v>
      </c>
      <c r="G4" s="430">
        <v>32.544378698224854</v>
      </c>
      <c r="H4" s="290">
        <v>706</v>
      </c>
      <c r="I4" s="291">
        <v>38.769906644700711</v>
      </c>
      <c r="J4" s="290">
        <v>644</v>
      </c>
      <c r="K4" s="291">
        <v>37.749120750293081</v>
      </c>
      <c r="L4" s="356"/>
      <c r="M4" s="314"/>
      <c r="N4" s="315"/>
      <c r="O4" s="316"/>
      <c r="P4" s="315"/>
      <c r="Q4" s="316"/>
      <c r="R4" s="315"/>
      <c r="S4" s="316"/>
      <c r="T4" s="315"/>
      <c r="U4" s="316"/>
      <c r="V4" s="452"/>
      <c r="W4" s="452"/>
      <c r="X4" s="452"/>
      <c r="Y4" s="452"/>
      <c r="Z4" s="452"/>
      <c r="AA4" s="452"/>
      <c r="AB4" s="452"/>
      <c r="AC4" s="452"/>
      <c r="AD4" s="452"/>
    </row>
    <row r="5" spans="1:30" ht="26.1" customHeight="1">
      <c r="A5" s="311"/>
      <c r="B5" s="311"/>
      <c r="C5" s="452"/>
      <c r="D5" s="289" t="s">
        <v>9327</v>
      </c>
      <c r="E5" s="452"/>
      <c r="F5" s="427">
        <v>3</v>
      </c>
      <c r="G5" s="430">
        <v>1.7751479289940828</v>
      </c>
      <c r="H5" s="290">
        <v>24</v>
      </c>
      <c r="I5" s="291">
        <v>1.3179571663920921</v>
      </c>
      <c r="J5" s="290">
        <v>21</v>
      </c>
      <c r="K5" s="291">
        <v>1.2309495896834701</v>
      </c>
      <c r="L5" s="356"/>
      <c r="M5" s="314"/>
      <c r="N5" s="315"/>
      <c r="O5" s="316"/>
      <c r="P5" s="315"/>
      <c r="Q5" s="316"/>
      <c r="R5" s="315"/>
      <c r="S5" s="316"/>
      <c r="T5" s="315"/>
      <c r="U5" s="316"/>
      <c r="V5" s="452"/>
      <c r="W5" s="452"/>
      <c r="X5" s="452"/>
      <c r="Y5" s="452"/>
      <c r="Z5" s="452"/>
      <c r="AA5" s="452"/>
      <c r="AB5" s="452"/>
      <c r="AC5" s="452"/>
      <c r="AD5" s="452"/>
    </row>
    <row r="6" spans="1:30" ht="26.1" customHeight="1">
      <c r="A6" s="311"/>
      <c r="B6" s="311"/>
      <c r="C6" s="452"/>
      <c r="D6" s="292" t="s">
        <v>9328</v>
      </c>
      <c r="E6" s="318"/>
      <c r="F6" s="428">
        <v>90</v>
      </c>
      <c r="G6" s="430">
        <v>53.254437869822482</v>
      </c>
      <c r="H6" s="293">
        <v>683</v>
      </c>
      <c r="I6" s="291">
        <v>37.506864360241629</v>
      </c>
      <c r="J6" s="293">
        <v>653</v>
      </c>
      <c r="K6" s="291">
        <v>38.276670574443145</v>
      </c>
      <c r="L6" s="356"/>
      <c r="M6" s="314"/>
      <c r="N6" s="315"/>
      <c r="O6" s="316"/>
      <c r="P6" s="315"/>
      <c r="Q6" s="316"/>
      <c r="R6" s="315"/>
      <c r="S6" s="316"/>
      <c r="T6" s="315"/>
      <c r="U6" s="316"/>
      <c r="V6" s="452"/>
      <c r="W6" s="452"/>
      <c r="X6" s="452"/>
      <c r="Y6" s="452"/>
      <c r="Z6" s="452"/>
      <c r="AA6" s="452"/>
      <c r="AB6" s="452"/>
      <c r="AC6" s="452"/>
      <c r="AD6" s="452"/>
    </row>
    <row r="7" spans="1:30" ht="26.1" customHeight="1">
      <c r="A7" s="9" t="s">
        <v>9745</v>
      </c>
      <c r="B7" s="9" t="s">
        <v>9329</v>
      </c>
      <c r="C7" s="573" t="s">
        <v>9746</v>
      </c>
      <c r="D7" s="9"/>
      <c r="E7" s="451" t="s">
        <v>9330</v>
      </c>
      <c r="F7" s="390">
        <v>21</v>
      </c>
      <c r="G7" s="12">
        <v>100</v>
      </c>
      <c r="H7" s="390">
        <v>402</v>
      </c>
      <c r="I7" s="12">
        <f>H7/408*100</f>
        <v>98.529411764705884</v>
      </c>
      <c r="J7" s="390">
        <v>383</v>
      </c>
      <c r="K7" s="12">
        <f>J7/388*100</f>
        <v>98.711340206185568</v>
      </c>
      <c r="L7" s="69"/>
      <c r="M7" s="12"/>
      <c r="N7" s="56"/>
      <c r="O7" s="57"/>
      <c r="P7" s="56"/>
      <c r="Q7" s="57"/>
      <c r="R7" s="56"/>
      <c r="S7" s="57"/>
      <c r="T7" s="56"/>
      <c r="U7" s="57"/>
      <c r="V7" s="451" t="s">
        <v>8114</v>
      </c>
      <c r="W7" s="451" t="s">
        <v>8114</v>
      </c>
      <c r="X7" s="451" t="s">
        <v>8114</v>
      </c>
      <c r="Y7" s="451"/>
      <c r="Z7" s="451"/>
      <c r="AA7" s="451"/>
      <c r="AB7" s="451"/>
      <c r="AC7" s="451"/>
      <c r="AD7" s="451"/>
    </row>
    <row r="8" spans="1:30" ht="26.1" customHeight="1">
      <c r="A8" s="85"/>
      <c r="B8" s="85"/>
      <c r="C8" s="128"/>
      <c r="D8" s="311" t="s">
        <v>9331</v>
      </c>
      <c r="E8" s="452"/>
      <c r="F8" s="245"/>
      <c r="G8" s="314"/>
      <c r="H8" s="245">
        <v>1</v>
      </c>
      <c r="I8" s="314">
        <f>H8/408*100</f>
        <v>0.24509803921568626</v>
      </c>
      <c r="J8" s="245">
        <v>1</v>
      </c>
      <c r="K8" s="314">
        <f>J8/388*100</f>
        <v>0.25773195876288657</v>
      </c>
      <c r="L8" s="70"/>
      <c r="M8" s="314"/>
      <c r="N8" s="315"/>
      <c r="O8" s="316"/>
      <c r="P8" s="315"/>
      <c r="Q8" s="316"/>
      <c r="R8" s="315"/>
      <c r="S8" s="316"/>
      <c r="T8" s="315"/>
      <c r="U8" s="316"/>
      <c r="V8" s="452"/>
      <c r="W8" s="452"/>
      <c r="X8" s="452"/>
      <c r="Y8" s="452"/>
      <c r="Z8" s="452"/>
      <c r="AA8" s="452"/>
      <c r="AB8" s="452"/>
      <c r="AC8" s="452"/>
      <c r="AD8" s="311"/>
    </row>
    <row r="9" spans="1:30" ht="26.1" customHeight="1">
      <c r="A9" s="311"/>
      <c r="B9" s="311"/>
      <c r="C9" s="452"/>
      <c r="D9" s="311" t="s">
        <v>9332</v>
      </c>
      <c r="E9" s="452"/>
      <c r="F9" s="245"/>
      <c r="G9" s="320"/>
      <c r="H9" s="245">
        <v>5</v>
      </c>
      <c r="I9" s="320">
        <f>H9/408*100</f>
        <v>1.2254901960784315</v>
      </c>
      <c r="J9" s="245">
        <v>4</v>
      </c>
      <c r="K9" s="320">
        <f>J9/388*100</f>
        <v>1.0309278350515463</v>
      </c>
      <c r="L9" s="70"/>
      <c r="M9" s="314"/>
      <c r="N9" s="315"/>
      <c r="O9" s="316"/>
      <c r="P9" s="315"/>
      <c r="Q9" s="316"/>
      <c r="R9" s="315"/>
      <c r="S9" s="316"/>
      <c r="T9" s="315"/>
      <c r="U9" s="316"/>
      <c r="V9" s="452"/>
      <c r="W9" s="452"/>
      <c r="X9" s="452"/>
      <c r="Y9" s="452"/>
      <c r="Z9" s="452"/>
      <c r="AA9" s="452"/>
      <c r="AB9" s="452"/>
      <c r="AC9" s="452"/>
      <c r="AD9" s="452"/>
    </row>
    <row r="10" spans="1:30" ht="26.1" customHeight="1">
      <c r="A10" s="9" t="s">
        <v>9748</v>
      </c>
      <c r="B10" s="9" t="s">
        <v>9333</v>
      </c>
      <c r="C10" s="573" t="s">
        <v>9747</v>
      </c>
      <c r="D10" s="9"/>
      <c r="E10" s="451"/>
      <c r="F10" s="354">
        <v>3</v>
      </c>
      <c r="G10" s="314">
        <v>100</v>
      </c>
      <c r="H10" s="354">
        <v>24</v>
      </c>
      <c r="I10" s="314">
        <v>100</v>
      </c>
      <c r="J10" s="354">
        <v>21</v>
      </c>
      <c r="K10" s="314">
        <v>100</v>
      </c>
      <c r="L10" s="354"/>
      <c r="M10" s="12"/>
      <c r="N10" s="56"/>
      <c r="O10" s="57"/>
      <c r="P10" s="56"/>
      <c r="Q10" s="57"/>
      <c r="R10" s="56"/>
      <c r="S10" s="57"/>
      <c r="T10" s="56"/>
      <c r="U10" s="57"/>
      <c r="V10" s="451" t="s">
        <v>8114</v>
      </c>
      <c r="W10" s="451" t="s">
        <v>8114</v>
      </c>
      <c r="X10" s="451" t="s">
        <v>8114</v>
      </c>
      <c r="Y10" s="451"/>
      <c r="Z10" s="451"/>
      <c r="AA10" s="451"/>
      <c r="AB10" s="451"/>
      <c r="AC10" s="451"/>
      <c r="AD10" s="9"/>
    </row>
    <row r="11" spans="1:30" ht="26.1" customHeight="1">
      <c r="A11" s="9" t="s">
        <v>9749</v>
      </c>
      <c r="B11" s="9" t="s">
        <v>9334</v>
      </c>
      <c r="C11" s="573" t="s">
        <v>9746</v>
      </c>
      <c r="D11" s="286" t="s">
        <v>9335</v>
      </c>
      <c r="E11" s="283"/>
      <c r="F11" s="287">
        <v>5</v>
      </c>
      <c r="G11" s="391">
        <v>23.80952380952381</v>
      </c>
      <c r="H11" s="287">
        <v>113</v>
      </c>
      <c r="I11" s="391">
        <v>27.696078431372548</v>
      </c>
      <c r="J11" s="287">
        <v>145</v>
      </c>
      <c r="K11" s="391">
        <v>37.371134020618555</v>
      </c>
      <c r="L11" s="69"/>
      <c r="M11" s="12"/>
      <c r="N11" s="56"/>
      <c r="O11" s="57"/>
      <c r="P11" s="56"/>
      <c r="Q11" s="57"/>
      <c r="R11" s="56"/>
      <c r="S11" s="57"/>
      <c r="T11" s="56"/>
      <c r="U11" s="57"/>
      <c r="V11" s="451" t="s">
        <v>8114</v>
      </c>
      <c r="W11" s="451" t="s">
        <v>8114</v>
      </c>
      <c r="X11" s="451" t="s">
        <v>8114</v>
      </c>
      <c r="Y11" s="451"/>
      <c r="Z11" s="451"/>
      <c r="AA11" s="451"/>
      <c r="AB11" s="451"/>
      <c r="AC11" s="451"/>
      <c r="AD11" s="9"/>
    </row>
    <row r="12" spans="1:30" ht="26.1" customHeight="1">
      <c r="A12" s="311"/>
      <c r="B12" s="311"/>
      <c r="C12" s="327"/>
      <c r="D12" s="289" t="s">
        <v>9336</v>
      </c>
      <c r="E12" s="45"/>
      <c r="F12" s="290">
        <v>6</v>
      </c>
      <c r="G12" s="291">
        <v>28.571428571428573</v>
      </c>
      <c r="H12" s="290">
        <v>114</v>
      </c>
      <c r="I12" s="291">
        <v>27.941176470588236</v>
      </c>
      <c r="J12" s="290">
        <v>76</v>
      </c>
      <c r="K12" s="291">
        <v>19.587628865979383</v>
      </c>
      <c r="L12" s="70"/>
      <c r="M12" s="314"/>
      <c r="N12" s="315"/>
      <c r="O12" s="316"/>
      <c r="P12" s="315"/>
      <c r="Q12" s="316"/>
      <c r="R12" s="315"/>
      <c r="S12" s="316"/>
      <c r="T12" s="315"/>
      <c r="U12" s="316"/>
      <c r="V12" s="452"/>
      <c r="W12" s="452"/>
      <c r="X12" s="452"/>
      <c r="Y12" s="452"/>
      <c r="Z12" s="452"/>
      <c r="AA12" s="452"/>
      <c r="AB12" s="452"/>
      <c r="AC12" s="452"/>
      <c r="AD12" s="311"/>
    </row>
    <row r="13" spans="1:30" ht="26.1" customHeight="1">
      <c r="A13" s="311"/>
      <c r="B13" s="311"/>
      <c r="C13" s="327"/>
      <c r="D13" s="289" t="s">
        <v>9337</v>
      </c>
      <c r="E13" s="45"/>
      <c r="F13" s="290">
        <v>5</v>
      </c>
      <c r="G13" s="291">
        <v>23.80952380952381</v>
      </c>
      <c r="H13" s="290">
        <v>89</v>
      </c>
      <c r="I13" s="291">
        <v>21.813725490196077</v>
      </c>
      <c r="J13" s="290">
        <v>75</v>
      </c>
      <c r="K13" s="291">
        <v>19.329896907216494</v>
      </c>
      <c r="L13" s="70"/>
      <c r="M13" s="314"/>
      <c r="N13" s="315"/>
      <c r="O13" s="316"/>
      <c r="P13" s="315"/>
      <c r="Q13" s="316"/>
      <c r="R13" s="315"/>
      <c r="S13" s="316"/>
      <c r="T13" s="315"/>
      <c r="U13" s="316"/>
      <c r="V13" s="452"/>
      <c r="W13" s="452"/>
      <c r="X13" s="452"/>
      <c r="Y13" s="452"/>
      <c r="Z13" s="452"/>
      <c r="AA13" s="452"/>
      <c r="AB13" s="452"/>
      <c r="AC13" s="452"/>
      <c r="AD13" s="311"/>
    </row>
    <row r="14" spans="1:30" ht="26.1" customHeight="1">
      <c r="A14" s="311"/>
      <c r="B14" s="311"/>
      <c r="C14" s="327"/>
      <c r="D14" s="289" t="s">
        <v>9338</v>
      </c>
      <c r="E14" s="45"/>
      <c r="F14" s="290"/>
      <c r="G14" s="291"/>
      <c r="H14" s="290">
        <v>19</v>
      </c>
      <c r="I14" s="291">
        <v>4.6568627450980395</v>
      </c>
      <c r="J14" s="290">
        <v>25</v>
      </c>
      <c r="K14" s="291">
        <v>6.4432989690721651</v>
      </c>
      <c r="L14" s="70"/>
      <c r="M14" s="314"/>
      <c r="N14" s="315"/>
      <c r="O14" s="316"/>
      <c r="P14" s="315"/>
      <c r="Q14" s="316"/>
      <c r="R14" s="315"/>
      <c r="S14" s="316"/>
      <c r="T14" s="315"/>
      <c r="U14" s="316"/>
      <c r="V14" s="452"/>
      <c r="W14" s="452"/>
      <c r="X14" s="452"/>
      <c r="Y14" s="452"/>
      <c r="Z14" s="452"/>
      <c r="AA14" s="452"/>
      <c r="AB14" s="452"/>
      <c r="AC14" s="452"/>
      <c r="AD14" s="311"/>
    </row>
    <row r="15" spans="1:30" ht="26.1" customHeight="1">
      <c r="A15" s="311"/>
      <c r="B15" s="311"/>
      <c r="C15" s="327"/>
      <c r="D15" s="289" t="s">
        <v>9339</v>
      </c>
      <c r="E15" s="45"/>
      <c r="F15" s="290">
        <v>1</v>
      </c>
      <c r="G15" s="291">
        <v>4.7619047619047619</v>
      </c>
      <c r="H15" s="290">
        <v>3</v>
      </c>
      <c r="I15" s="291">
        <v>0.73529411764705888</v>
      </c>
      <c r="J15" s="290">
        <v>4</v>
      </c>
      <c r="K15" s="291">
        <v>1.0309278350515463</v>
      </c>
      <c r="L15" s="70"/>
      <c r="M15" s="314"/>
      <c r="N15" s="315"/>
      <c r="O15" s="316"/>
      <c r="P15" s="315"/>
      <c r="Q15" s="316"/>
      <c r="R15" s="315"/>
      <c r="S15" s="316"/>
      <c r="T15" s="315"/>
      <c r="U15" s="316"/>
      <c r="V15" s="452"/>
      <c r="W15" s="452"/>
      <c r="X15" s="452"/>
      <c r="Y15" s="452"/>
      <c r="Z15" s="452"/>
      <c r="AA15" s="452"/>
      <c r="AB15" s="452"/>
      <c r="AC15" s="452"/>
      <c r="AD15" s="311"/>
    </row>
    <row r="16" spans="1:30" ht="26.1" customHeight="1">
      <c r="A16" s="311"/>
      <c r="B16" s="311"/>
      <c r="C16" s="327"/>
      <c r="D16" s="289" t="s">
        <v>9340</v>
      </c>
      <c r="E16" s="45"/>
      <c r="F16" s="290">
        <v>1</v>
      </c>
      <c r="G16" s="291">
        <v>4.7619047619047619</v>
      </c>
      <c r="H16" s="290">
        <v>6</v>
      </c>
      <c r="I16" s="291">
        <v>1.4705882352941178</v>
      </c>
      <c r="J16" s="290">
        <v>2</v>
      </c>
      <c r="K16" s="291">
        <v>0.51546391752577314</v>
      </c>
      <c r="L16" s="70"/>
      <c r="M16" s="314"/>
      <c r="N16" s="315"/>
      <c r="O16" s="316"/>
      <c r="P16" s="315"/>
      <c r="Q16" s="316"/>
      <c r="R16" s="315"/>
      <c r="S16" s="316"/>
      <c r="T16" s="315"/>
      <c r="U16" s="316"/>
      <c r="V16" s="452"/>
      <c r="W16" s="452"/>
      <c r="X16" s="452"/>
      <c r="Y16" s="452"/>
      <c r="Z16" s="452"/>
      <c r="AA16" s="452"/>
      <c r="AB16" s="452"/>
      <c r="AC16" s="452"/>
      <c r="AD16" s="311"/>
    </row>
    <row r="17" spans="1:30" ht="26.1" customHeight="1">
      <c r="A17" s="311"/>
      <c r="B17" s="311"/>
      <c r="C17" s="327"/>
      <c r="D17" s="289" t="s">
        <v>9341</v>
      </c>
      <c r="E17" s="45"/>
      <c r="F17" s="290"/>
      <c r="G17" s="291"/>
      <c r="H17" s="290">
        <v>20</v>
      </c>
      <c r="I17" s="291">
        <v>4.9019607843137258</v>
      </c>
      <c r="J17" s="290">
        <v>23</v>
      </c>
      <c r="K17" s="291">
        <v>5.927835051546392</v>
      </c>
      <c r="L17" s="70"/>
      <c r="M17" s="314"/>
      <c r="N17" s="315"/>
      <c r="O17" s="316"/>
      <c r="P17" s="315"/>
      <c r="Q17" s="316"/>
      <c r="R17" s="315"/>
      <c r="S17" s="316"/>
      <c r="T17" s="315"/>
      <c r="U17" s="316"/>
      <c r="V17" s="452"/>
      <c r="W17" s="452"/>
      <c r="X17" s="452"/>
      <c r="Y17" s="452"/>
      <c r="Z17" s="452"/>
      <c r="AA17" s="452"/>
      <c r="AB17" s="452"/>
      <c r="AC17" s="452"/>
      <c r="AD17" s="311"/>
    </row>
    <row r="18" spans="1:30" ht="26.1" customHeight="1">
      <c r="A18" s="311"/>
      <c r="B18" s="311"/>
      <c r="C18" s="327"/>
      <c r="D18" s="289" t="s">
        <v>9342</v>
      </c>
      <c r="E18" s="45"/>
      <c r="F18" s="290"/>
      <c r="G18" s="291"/>
      <c r="H18" s="290">
        <v>5</v>
      </c>
      <c r="I18" s="291">
        <v>1.2254901960784315</v>
      </c>
      <c r="J18" s="290">
        <v>1</v>
      </c>
      <c r="K18" s="291">
        <v>0.25773195876288657</v>
      </c>
      <c r="L18" s="70"/>
      <c r="M18" s="314"/>
      <c r="N18" s="315"/>
      <c r="O18" s="316"/>
      <c r="P18" s="315"/>
      <c r="Q18" s="316"/>
      <c r="R18" s="315"/>
      <c r="S18" s="316"/>
      <c r="T18" s="315"/>
      <c r="U18" s="316"/>
      <c r="V18" s="452"/>
      <c r="W18" s="452"/>
      <c r="X18" s="452"/>
      <c r="Y18" s="452"/>
      <c r="Z18" s="452"/>
      <c r="AA18" s="452"/>
      <c r="AB18" s="452"/>
      <c r="AC18" s="452"/>
      <c r="AD18" s="311"/>
    </row>
    <row r="19" spans="1:30" ht="26.1" customHeight="1">
      <c r="A19" s="311"/>
      <c r="B19" s="311"/>
      <c r="C19" s="327"/>
      <c r="D19" s="289" t="s">
        <v>9343</v>
      </c>
      <c r="E19" s="45"/>
      <c r="F19" s="290">
        <v>3</v>
      </c>
      <c r="G19" s="291">
        <v>14.285714285714286</v>
      </c>
      <c r="H19" s="290">
        <v>15</v>
      </c>
      <c r="I19" s="291">
        <v>3.6764705882352939</v>
      </c>
      <c r="J19" s="290">
        <v>7</v>
      </c>
      <c r="K19" s="291">
        <v>1.8041237113402062</v>
      </c>
      <c r="L19" s="70"/>
      <c r="M19" s="314"/>
      <c r="N19" s="315"/>
      <c r="O19" s="316"/>
      <c r="P19" s="315"/>
      <c r="Q19" s="316"/>
      <c r="R19" s="315"/>
      <c r="S19" s="316"/>
      <c r="T19" s="315"/>
      <c r="U19" s="316"/>
      <c r="V19" s="452"/>
      <c r="W19" s="452"/>
      <c r="X19" s="452"/>
      <c r="Y19" s="452"/>
      <c r="Z19" s="452"/>
      <c r="AA19" s="452"/>
      <c r="AB19" s="452"/>
      <c r="AC19" s="452"/>
      <c r="AD19" s="311"/>
    </row>
    <row r="20" spans="1:30" ht="26.1" customHeight="1">
      <c r="A20" s="311"/>
      <c r="B20" s="311"/>
      <c r="C20" s="327"/>
      <c r="D20" s="289" t="s">
        <v>9344</v>
      </c>
      <c r="E20" s="45"/>
      <c r="F20" s="290"/>
      <c r="G20" s="291"/>
      <c r="H20" s="290">
        <v>17</v>
      </c>
      <c r="I20" s="291">
        <v>4.166666666666667</v>
      </c>
      <c r="J20" s="290">
        <v>19</v>
      </c>
      <c r="K20" s="291">
        <v>4.8969072164948457</v>
      </c>
      <c r="L20" s="70"/>
      <c r="M20" s="314"/>
      <c r="N20" s="315"/>
      <c r="O20" s="316"/>
      <c r="P20" s="315"/>
      <c r="Q20" s="316"/>
      <c r="R20" s="315"/>
      <c r="S20" s="316"/>
      <c r="T20" s="315"/>
      <c r="U20" s="316"/>
      <c r="V20" s="452"/>
      <c r="W20" s="452"/>
      <c r="X20" s="452"/>
      <c r="Y20" s="452"/>
      <c r="Z20" s="452"/>
      <c r="AA20" s="452"/>
      <c r="AB20" s="452"/>
      <c r="AC20" s="452"/>
      <c r="AD20" s="311"/>
    </row>
    <row r="21" spans="1:30" ht="26.1" customHeight="1">
      <c r="A21" s="311"/>
      <c r="B21" s="311"/>
      <c r="C21" s="327"/>
      <c r="D21" s="289" t="s">
        <v>9345</v>
      </c>
      <c r="E21" s="45"/>
      <c r="F21" s="294"/>
      <c r="G21" s="295"/>
      <c r="H21" s="294">
        <v>7</v>
      </c>
      <c r="I21" s="295">
        <v>1.7156862745098038</v>
      </c>
      <c r="J21" s="294">
        <v>11</v>
      </c>
      <c r="K21" s="295">
        <v>2.8350515463917527</v>
      </c>
      <c r="L21" s="70"/>
      <c r="M21" s="314"/>
      <c r="N21" s="315"/>
      <c r="O21" s="316"/>
      <c r="P21" s="315"/>
      <c r="Q21" s="316"/>
      <c r="R21" s="315"/>
      <c r="S21" s="316"/>
      <c r="T21" s="315"/>
      <c r="U21" s="316"/>
      <c r="V21" s="452"/>
      <c r="W21" s="452"/>
      <c r="X21" s="452"/>
      <c r="Y21" s="452"/>
      <c r="Z21" s="452"/>
      <c r="AA21" s="452"/>
      <c r="AB21" s="452"/>
      <c r="AC21" s="452"/>
      <c r="AD21" s="311"/>
    </row>
    <row r="22" spans="1:30" ht="26.1" customHeight="1">
      <c r="A22" s="311"/>
      <c r="B22" s="311"/>
      <c r="C22" s="327"/>
      <c r="D22" s="317" t="s">
        <v>9346</v>
      </c>
      <c r="E22" s="45"/>
      <c r="F22" s="319"/>
      <c r="G22" s="320"/>
      <c r="H22" s="319"/>
      <c r="I22" s="320"/>
      <c r="J22" s="319"/>
      <c r="K22" s="320"/>
      <c r="L22" s="70"/>
      <c r="M22" s="314"/>
      <c r="N22" s="315"/>
      <c r="O22" s="316"/>
      <c r="P22" s="315"/>
      <c r="Q22" s="316"/>
      <c r="R22" s="315"/>
      <c r="S22" s="316"/>
      <c r="T22" s="315"/>
      <c r="U22" s="316"/>
      <c r="V22" s="452"/>
      <c r="W22" s="452"/>
      <c r="X22" s="452"/>
      <c r="Y22" s="452"/>
      <c r="Z22" s="452"/>
      <c r="AA22" s="452"/>
      <c r="AB22" s="452"/>
      <c r="AC22" s="452"/>
      <c r="AD22" s="452"/>
    </row>
    <row r="23" spans="1:30" ht="26.1" customHeight="1">
      <c r="A23" s="9" t="s">
        <v>9750</v>
      </c>
      <c r="B23" s="9" t="s">
        <v>9347</v>
      </c>
      <c r="C23" s="573" t="s">
        <v>9762</v>
      </c>
      <c r="D23" s="9"/>
      <c r="E23" s="451"/>
      <c r="F23" s="354"/>
      <c r="G23" s="12"/>
      <c r="H23" s="354">
        <v>7</v>
      </c>
      <c r="I23" s="12">
        <v>100</v>
      </c>
      <c r="J23" s="354">
        <v>11</v>
      </c>
      <c r="K23" s="12">
        <v>100</v>
      </c>
      <c r="L23" s="354"/>
      <c r="M23" s="12"/>
      <c r="N23" s="56"/>
      <c r="O23" s="57"/>
      <c r="P23" s="56"/>
      <c r="Q23" s="57"/>
      <c r="R23" s="56"/>
      <c r="S23" s="57"/>
      <c r="T23" s="354"/>
      <c r="U23" s="12"/>
      <c r="V23" s="451" t="s">
        <v>8114</v>
      </c>
      <c r="W23" s="451" t="s">
        <v>8114</v>
      </c>
      <c r="X23" s="451" t="s">
        <v>8114</v>
      </c>
      <c r="Y23" s="451"/>
      <c r="Z23" s="451"/>
      <c r="AA23" s="451"/>
      <c r="AB23" s="451"/>
      <c r="AC23" s="451"/>
      <c r="AD23" s="9"/>
    </row>
    <row r="24" spans="1:30" ht="26.1" customHeight="1">
      <c r="A24" s="9" t="s">
        <v>9751</v>
      </c>
      <c r="B24" s="9" t="s">
        <v>9348</v>
      </c>
      <c r="C24" s="573" t="s">
        <v>9746</v>
      </c>
      <c r="D24" s="286" t="s">
        <v>9335</v>
      </c>
      <c r="E24" s="283"/>
      <c r="F24" s="287"/>
      <c r="G24" s="391"/>
      <c r="H24" s="287">
        <v>11</v>
      </c>
      <c r="I24" s="391">
        <v>2.6960784313725492</v>
      </c>
      <c r="J24" s="287">
        <v>15</v>
      </c>
      <c r="K24" s="391">
        <v>3.865979381443299</v>
      </c>
      <c r="L24" s="69"/>
      <c r="M24" s="12"/>
      <c r="N24" s="56"/>
      <c r="O24" s="57"/>
      <c r="P24" s="56"/>
      <c r="Q24" s="57"/>
      <c r="R24" s="56"/>
      <c r="S24" s="57"/>
      <c r="T24" s="56"/>
      <c r="U24" s="57"/>
      <c r="V24" s="451" t="s">
        <v>8114</v>
      </c>
      <c r="W24" s="451" t="s">
        <v>8114</v>
      </c>
      <c r="X24" s="451" t="s">
        <v>8114</v>
      </c>
      <c r="Y24" s="451"/>
      <c r="Z24" s="451"/>
      <c r="AA24" s="451"/>
      <c r="AB24" s="451"/>
      <c r="AC24" s="451"/>
      <c r="AD24" s="9"/>
    </row>
    <row r="25" spans="1:30" ht="26.1" customHeight="1">
      <c r="A25" s="311"/>
      <c r="B25" s="311"/>
      <c r="C25" s="327"/>
      <c r="D25" s="289" t="s">
        <v>9336</v>
      </c>
      <c r="E25" s="45"/>
      <c r="F25" s="290">
        <v>6</v>
      </c>
      <c r="G25" s="291">
        <v>28.571428571428573</v>
      </c>
      <c r="H25" s="290">
        <v>81</v>
      </c>
      <c r="I25" s="291">
        <v>19.852941176470587</v>
      </c>
      <c r="J25" s="290">
        <v>106</v>
      </c>
      <c r="K25" s="291">
        <v>27.319587628865978</v>
      </c>
      <c r="L25" s="70"/>
      <c r="M25" s="314"/>
      <c r="N25" s="315"/>
      <c r="O25" s="316"/>
      <c r="P25" s="315"/>
      <c r="Q25" s="316"/>
      <c r="R25" s="315"/>
      <c r="S25" s="316"/>
      <c r="T25" s="315"/>
      <c r="U25" s="316"/>
      <c r="V25" s="452"/>
      <c r="W25" s="452"/>
      <c r="X25" s="452"/>
      <c r="Y25" s="452"/>
      <c r="Z25" s="452"/>
      <c r="AA25" s="452"/>
      <c r="AB25" s="452"/>
      <c r="AC25" s="452"/>
      <c r="AD25" s="311"/>
    </row>
    <row r="26" spans="1:30" ht="26.1" customHeight="1">
      <c r="A26" s="311"/>
      <c r="B26" s="311"/>
      <c r="C26" s="327"/>
      <c r="D26" s="289" t="s">
        <v>9337</v>
      </c>
      <c r="E26" s="45"/>
      <c r="F26" s="290">
        <v>1</v>
      </c>
      <c r="G26" s="291">
        <v>4.7619047619047619</v>
      </c>
      <c r="H26" s="290">
        <v>35</v>
      </c>
      <c r="I26" s="291">
        <v>8.5784313725490193</v>
      </c>
      <c r="J26" s="290">
        <v>27</v>
      </c>
      <c r="K26" s="291">
        <v>6.9587628865979383</v>
      </c>
      <c r="L26" s="70"/>
      <c r="M26" s="314"/>
      <c r="N26" s="315"/>
      <c r="O26" s="316"/>
      <c r="P26" s="315"/>
      <c r="Q26" s="316"/>
      <c r="R26" s="315"/>
      <c r="S26" s="316"/>
      <c r="T26" s="315"/>
      <c r="U26" s="316"/>
      <c r="V26" s="452"/>
      <c r="W26" s="452"/>
      <c r="X26" s="452"/>
      <c r="Y26" s="452"/>
      <c r="Z26" s="452"/>
      <c r="AA26" s="452"/>
      <c r="AB26" s="452"/>
      <c r="AC26" s="452"/>
      <c r="AD26" s="311"/>
    </row>
    <row r="27" spans="1:30" ht="26.1" customHeight="1">
      <c r="A27" s="311"/>
      <c r="B27" s="311"/>
      <c r="C27" s="327"/>
      <c r="D27" s="289" t="s">
        <v>9338</v>
      </c>
      <c r="E27" s="45"/>
      <c r="F27" s="290"/>
      <c r="G27" s="291"/>
      <c r="H27" s="290">
        <v>9</v>
      </c>
      <c r="I27" s="291">
        <v>2.2058823529411766</v>
      </c>
      <c r="J27" s="290">
        <v>4</v>
      </c>
      <c r="K27" s="291">
        <v>1.0309278350515463</v>
      </c>
      <c r="L27" s="70"/>
      <c r="M27" s="314"/>
      <c r="N27" s="315"/>
      <c r="O27" s="316"/>
      <c r="P27" s="315"/>
      <c r="Q27" s="316"/>
      <c r="R27" s="315"/>
      <c r="S27" s="316"/>
      <c r="T27" s="315"/>
      <c r="U27" s="316"/>
      <c r="V27" s="452"/>
      <c r="W27" s="452"/>
      <c r="X27" s="452"/>
      <c r="Y27" s="452"/>
      <c r="Z27" s="452"/>
      <c r="AA27" s="452"/>
      <c r="AB27" s="452"/>
      <c r="AC27" s="452"/>
      <c r="AD27" s="311"/>
    </row>
    <row r="28" spans="1:30" ht="26.1" customHeight="1">
      <c r="A28" s="311"/>
      <c r="B28" s="311"/>
      <c r="C28" s="327"/>
      <c r="D28" s="289" t="s">
        <v>9339</v>
      </c>
      <c r="E28" s="45"/>
      <c r="F28" s="290"/>
      <c r="G28" s="291"/>
      <c r="H28" s="290">
        <v>6</v>
      </c>
      <c r="I28" s="291">
        <v>1.4705882352941178</v>
      </c>
      <c r="J28" s="290">
        <v>3</v>
      </c>
      <c r="K28" s="291">
        <v>0.77319587628865982</v>
      </c>
      <c r="L28" s="70"/>
      <c r="M28" s="314"/>
      <c r="N28" s="315"/>
      <c r="O28" s="316"/>
      <c r="P28" s="315"/>
      <c r="Q28" s="316"/>
      <c r="R28" s="315"/>
      <c r="S28" s="316"/>
      <c r="T28" s="315"/>
      <c r="U28" s="316"/>
      <c r="V28" s="452"/>
      <c r="W28" s="452"/>
      <c r="X28" s="452"/>
      <c r="Y28" s="452"/>
      <c r="Z28" s="452"/>
      <c r="AA28" s="452"/>
      <c r="AB28" s="452"/>
      <c r="AC28" s="452"/>
      <c r="AD28" s="311"/>
    </row>
    <row r="29" spans="1:30" ht="26.1" customHeight="1">
      <c r="A29" s="311"/>
      <c r="B29" s="311"/>
      <c r="C29" s="327"/>
      <c r="D29" s="289" t="s">
        <v>9340</v>
      </c>
      <c r="E29" s="45"/>
      <c r="F29" s="290"/>
      <c r="G29" s="291"/>
      <c r="H29" s="290">
        <v>5</v>
      </c>
      <c r="I29" s="291">
        <v>1.2254901960784315</v>
      </c>
      <c r="J29" s="290">
        <v>10</v>
      </c>
      <c r="K29" s="291">
        <v>2.5773195876288661</v>
      </c>
      <c r="L29" s="70"/>
      <c r="M29" s="314"/>
      <c r="N29" s="315"/>
      <c r="O29" s="316"/>
      <c r="P29" s="315"/>
      <c r="Q29" s="316"/>
      <c r="R29" s="315"/>
      <c r="S29" s="316"/>
      <c r="T29" s="315"/>
      <c r="U29" s="316"/>
      <c r="V29" s="452"/>
      <c r="W29" s="452"/>
      <c r="X29" s="452"/>
      <c r="Y29" s="452"/>
      <c r="Z29" s="452"/>
      <c r="AA29" s="452"/>
      <c r="AB29" s="452"/>
      <c r="AC29" s="452"/>
      <c r="AD29" s="311"/>
    </row>
    <row r="30" spans="1:30" ht="26.1" customHeight="1">
      <c r="A30" s="311"/>
      <c r="B30" s="311"/>
      <c r="C30" s="327"/>
      <c r="D30" s="289" t="s">
        <v>9341</v>
      </c>
      <c r="E30" s="45"/>
      <c r="F30" s="290">
        <v>4</v>
      </c>
      <c r="G30" s="291">
        <v>19.047619047619047</v>
      </c>
      <c r="H30" s="290">
        <v>5</v>
      </c>
      <c r="I30" s="291">
        <v>1.2254901960784315</v>
      </c>
      <c r="J30" s="290">
        <v>9</v>
      </c>
      <c r="K30" s="291">
        <v>2.3195876288659796</v>
      </c>
      <c r="L30" s="70"/>
      <c r="M30" s="314"/>
      <c r="N30" s="315"/>
      <c r="O30" s="316"/>
      <c r="P30" s="315"/>
      <c r="Q30" s="316"/>
      <c r="R30" s="315"/>
      <c r="S30" s="316"/>
      <c r="T30" s="315"/>
      <c r="U30" s="316"/>
      <c r="V30" s="452"/>
      <c r="W30" s="452"/>
      <c r="X30" s="452"/>
      <c r="Y30" s="452"/>
      <c r="Z30" s="452"/>
      <c r="AA30" s="452"/>
      <c r="AB30" s="452"/>
      <c r="AC30" s="452"/>
      <c r="AD30" s="311"/>
    </row>
    <row r="31" spans="1:30" ht="26.1" customHeight="1">
      <c r="A31" s="311"/>
      <c r="B31" s="311"/>
      <c r="C31" s="327"/>
      <c r="D31" s="289" t="s">
        <v>9342</v>
      </c>
      <c r="E31" s="45"/>
      <c r="F31" s="290"/>
      <c r="G31" s="291"/>
      <c r="H31" s="290">
        <v>11</v>
      </c>
      <c r="I31" s="291">
        <v>2.6960784313725492</v>
      </c>
      <c r="J31" s="290">
        <v>7</v>
      </c>
      <c r="K31" s="291">
        <v>1.8041237113402062</v>
      </c>
      <c r="L31" s="70"/>
      <c r="M31" s="314"/>
      <c r="N31" s="315"/>
      <c r="O31" s="316"/>
      <c r="P31" s="315"/>
      <c r="Q31" s="316"/>
      <c r="R31" s="315"/>
      <c r="S31" s="316"/>
      <c r="T31" s="315"/>
      <c r="U31" s="316"/>
      <c r="V31" s="452"/>
      <c r="W31" s="452"/>
      <c r="X31" s="452"/>
      <c r="Y31" s="452"/>
      <c r="Z31" s="452"/>
      <c r="AA31" s="452"/>
      <c r="AB31" s="452"/>
      <c r="AC31" s="452"/>
      <c r="AD31" s="311"/>
    </row>
    <row r="32" spans="1:30" ht="26.1" customHeight="1">
      <c r="A32" s="311"/>
      <c r="B32" s="311"/>
      <c r="C32" s="327"/>
      <c r="D32" s="289" t="s">
        <v>9343</v>
      </c>
      <c r="E32" s="45"/>
      <c r="F32" s="290">
        <v>1</v>
      </c>
      <c r="G32" s="291">
        <v>4.7619047619047619</v>
      </c>
      <c r="H32" s="290">
        <v>2</v>
      </c>
      <c r="I32" s="291">
        <v>0.49019607843137253</v>
      </c>
      <c r="J32" s="290">
        <v>4</v>
      </c>
      <c r="K32" s="291">
        <v>1.0309278350515463</v>
      </c>
      <c r="L32" s="70"/>
      <c r="M32" s="314"/>
      <c r="N32" s="315"/>
      <c r="O32" s="316"/>
      <c r="P32" s="315"/>
      <c r="Q32" s="316"/>
      <c r="R32" s="315"/>
      <c r="S32" s="316"/>
      <c r="T32" s="315"/>
      <c r="U32" s="316"/>
      <c r="V32" s="452"/>
      <c r="W32" s="452"/>
      <c r="X32" s="452"/>
      <c r="Y32" s="452"/>
      <c r="Z32" s="452"/>
      <c r="AA32" s="452"/>
      <c r="AB32" s="452"/>
      <c r="AC32" s="452"/>
      <c r="AD32" s="311"/>
    </row>
    <row r="33" spans="1:30" ht="26.1" customHeight="1">
      <c r="A33" s="311"/>
      <c r="B33" s="311"/>
      <c r="C33" s="327"/>
      <c r="D33" s="289" t="s">
        <v>9344</v>
      </c>
      <c r="E33" s="45"/>
      <c r="F33" s="290"/>
      <c r="G33" s="291"/>
      <c r="H33" s="290">
        <v>24</v>
      </c>
      <c r="I33" s="291">
        <v>5.882352941176471</v>
      </c>
      <c r="J33" s="290">
        <v>23</v>
      </c>
      <c r="K33" s="291">
        <v>5.927835051546392</v>
      </c>
      <c r="L33" s="70"/>
      <c r="M33" s="314"/>
      <c r="N33" s="315"/>
      <c r="O33" s="316"/>
      <c r="P33" s="315"/>
      <c r="Q33" s="316"/>
      <c r="R33" s="315"/>
      <c r="S33" s="316"/>
      <c r="T33" s="315"/>
      <c r="U33" s="316"/>
      <c r="V33" s="452"/>
      <c r="W33" s="452"/>
      <c r="X33" s="452"/>
      <c r="Y33" s="452"/>
      <c r="Z33" s="452"/>
      <c r="AA33" s="452"/>
      <c r="AB33" s="452"/>
      <c r="AC33" s="452"/>
      <c r="AD33" s="311"/>
    </row>
    <row r="34" spans="1:30" ht="26.1" customHeight="1">
      <c r="A34" s="311"/>
      <c r="B34" s="311"/>
      <c r="C34" s="327"/>
      <c r="D34" s="289" t="s">
        <v>9345</v>
      </c>
      <c r="E34" s="45"/>
      <c r="F34" s="290"/>
      <c r="G34" s="291"/>
      <c r="H34" s="290">
        <v>1</v>
      </c>
      <c r="I34" s="291">
        <v>0.24509803921568626</v>
      </c>
      <c r="J34" s="290">
        <v>1</v>
      </c>
      <c r="K34" s="291">
        <v>0.25773195876288657</v>
      </c>
      <c r="L34" s="70"/>
      <c r="M34" s="314"/>
      <c r="N34" s="315"/>
      <c r="O34" s="316"/>
      <c r="P34" s="315"/>
      <c r="Q34" s="316"/>
      <c r="R34" s="315"/>
      <c r="S34" s="316"/>
      <c r="T34" s="315"/>
      <c r="U34" s="316"/>
      <c r="V34" s="452"/>
      <c r="W34" s="452"/>
      <c r="X34" s="452"/>
      <c r="Y34" s="452"/>
      <c r="Z34" s="452"/>
      <c r="AA34" s="452"/>
      <c r="AB34" s="452"/>
      <c r="AC34" s="452"/>
      <c r="AD34" s="311"/>
    </row>
    <row r="35" spans="1:30" ht="26.1" customHeight="1">
      <c r="A35" s="311"/>
      <c r="B35" s="311"/>
      <c r="C35" s="327"/>
      <c r="D35" s="317" t="s">
        <v>9346</v>
      </c>
      <c r="E35" s="45"/>
      <c r="F35" s="293">
        <v>9</v>
      </c>
      <c r="G35" s="296">
        <v>42.857142857142854</v>
      </c>
      <c r="H35" s="293">
        <v>218</v>
      </c>
      <c r="I35" s="296">
        <v>53.431372549019606</v>
      </c>
      <c r="J35" s="293">
        <v>179</v>
      </c>
      <c r="K35" s="296">
        <v>46.134020618556704</v>
      </c>
      <c r="L35" s="70"/>
      <c r="M35" s="314"/>
      <c r="N35" s="315"/>
      <c r="O35" s="316"/>
      <c r="P35" s="315"/>
      <c r="Q35" s="316"/>
      <c r="R35" s="315"/>
      <c r="S35" s="316"/>
      <c r="T35" s="315"/>
      <c r="U35" s="316"/>
      <c r="V35" s="452"/>
      <c r="W35" s="452"/>
      <c r="X35" s="452"/>
      <c r="Y35" s="452"/>
      <c r="Z35" s="452"/>
      <c r="AA35" s="452"/>
      <c r="AB35" s="452"/>
      <c r="AC35" s="452"/>
      <c r="AD35" s="452"/>
    </row>
    <row r="36" spans="1:30" ht="26.1" customHeight="1">
      <c r="A36" s="9" t="s">
        <v>9752</v>
      </c>
      <c r="B36" s="9" t="s">
        <v>9349</v>
      </c>
      <c r="C36" s="573" t="s">
        <v>9763</v>
      </c>
      <c r="D36" s="9"/>
      <c r="E36" s="451"/>
      <c r="F36" s="354"/>
      <c r="G36" s="12"/>
      <c r="H36" s="354">
        <v>1</v>
      </c>
      <c r="I36" s="12">
        <v>100</v>
      </c>
      <c r="J36" s="354">
        <v>1</v>
      </c>
      <c r="K36" s="12">
        <v>100</v>
      </c>
      <c r="L36" s="354"/>
      <c r="M36" s="12"/>
      <c r="N36" s="56"/>
      <c r="O36" s="57"/>
      <c r="P36" s="56"/>
      <c r="Q36" s="57"/>
      <c r="R36" s="56"/>
      <c r="S36" s="57"/>
      <c r="T36" s="354"/>
      <c r="U36" s="12"/>
      <c r="V36" s="451" t="s">
        <v>8114</v>
      </c>
      <c r="W36" s="451" t="s">
        <v>8114</v>
      </c>
      <c r="X36" s="451" t="s">
        <v>8114</v>
      </c>
      <c r="Y36" s="451"/>
      <c r="Z36" s="451"/>
      <c r="AA36" s="451"/>
      <c r="AB36" s="451"/>
      <c r="AC36" s="451"/>
      <c r="AD36" s="9"/>
    </row>
    <row r="37" spans="1:30" ht="26.1" customHeight="1">
      <c r="A37" s="9" t="s">
        <v>9753</v>
      </c>
      <c r="B37" s="9" t="s">
        <v>9350</v>
      </c>
      <c r="C37" s="573" t="s">
        <v>9746</v>
      </c>
      <c r="D37" s="9" t="s">
        <v>9250</v>
      </c>
      <c r="E37" s="392"/>
      <c r="F37" s="287">
        <v>6</v>
      </c>
      <c r="G37" s="391">
        <v>28.571428571428573</v>
      </c>
      <c r="H37" s="287">
        <v>108</v>
      </c>
      <c r="I37" s="391">
        <v>26.470588235294116</v>
      </c>
      <c r="J37" s="287">
        <v>107</v>
      </c>
      <c r="K37" s="391">
        <v>27.577319587628867</v>
      </c>
      <c r="L37" s="174"/>
      <c r="M37" s="175"/>
      <c r="N37" s="174"/>
      <c r="O37" s="175"/>
      <c r="P37" s="174"/>
      <c r="Q37" s="175"/>
      <c r="R37" s="174"/>
      <c r="S37" s="175"/>
      <c r="T37" s="354"/>
      <c r="U37" s="12"/>
      <c r="V37" s="451" t="s">
        <v>8114</v>
      </c>
      <c r="W37" s="451" t="s">
        <v>8114</v>
      </c>
      <c r="X37" s="451" t="s">
        <v>8114</v>
      </c>
      <c r="Y37" s="451"/>
      <c r="Z37" s="451"/>
      <c r="AA37" s="451"/>
      <c r="AB37" s="451"/>
      <c r="AC37" s="451"/>
      <c r="AD37" s="9"/>
    </row>
    <row r="38" spans="1:30" ht="26.1" customHeight="1">
      <c r="A38" s="311"/>
      <c r="B38" s="311"/>
      <c r="C38" s="452"/>
      <c r="D38" s="311" t="s">
        <v>9351</v>
      </c>
      <c r="E38" s="327"/>
      <c r="F38" s="290">
        <v>14</v>
      </c>
      <c r="G38" s="291">
        <v>66.666666666666671</v>
      </c>
      <c r="H38" s="290">
        <v>215</v>
      </c>
      <c r="I38" s="291">
        <v>52.696078431372548</v>
      </c>
      <c r="J38" s="290">
        <v>217</v>
      </c>
      <c r="K38" s="291">
        <v>55.927835051546388</v>
      </c>
      <c r="L38" s="160"/>
      <c r="M38" s="161"/>
      <c r="N38" s="160"/>
      <c r="O38" s="161"/>
      <c r="P38" s="160"/>
      <c r="Q38" s="161"/>
      <c r="R38" s="160"/>
      <c r="S38" s="161"/>
      <c r="T38" s="356"/>
      <c r="U38" s="314"/>
      <c r="V38" s="452"/>
      <c r="W38" s="452"/>
      <c r="X38" s="452"/>
      <c r="Y38" s="452"/>
      <c r="Z38" s="452"/>
      <c r="AA38" s="452"/>
      <c r="AB38" s="452"/>
      <c r="AC38" s="452"/>
      <c r="AD38" s="452"/>
    </row>
    <row r="39" spans="1:30" ht="26.1" customHeight="1">
      <c r="A39" s="311"/>
      <c r="B39" s="311"/>
      <c r="C39" s="452"/>
      <c r="D39" s="311" t="s">
        <v>9352</v>
      </c>
      <c r="E39" s="327"/>
      <c r="F39" s="290">
        <v>1</v>
      </c>
      <c r="G39" s="291">
        <v>4.7619047619047619</v>
      </c>
      <c r="H39" s="290">
        <v>80</v>
      </c>
      <c r="I39" s="291">
        <v>19.607843137254903</v>
      </c>
      <c r="J39" s="290">
        <v>63</v>
      </c>
      <c r="K39" s="291">
        <v>16.237113402061855</v>
      </c>
      <c r="L39" s="160"/>
      <c r="M39" s="161"/>
      <c r="N39" s="160"/>
      <c r="O39" s="161"/>
      <c r="P39" s="160"/>
      <c r="Q39" s="161"/>
      <c r="R39" s="160"/>
      <c r="S39" s="161"/>
      <c r="T39" s="315"/>
      <c r="U39" s="316"/>
      <c r="V39" s="452"/>
      <c r="W39" s="452"/>
      <c r="X39" s="452"/>
      <c r="Y39" s="452"/>
      <c r="Z39" s="452"/>
      <c r="AA39" s="452"/>
      <c r="AB39" s="452"/>
      <c r="AC39" s="452"/>
      <c r="AD39" s="452"/>
    </row>
    <row r="40" spans="1:30" ht="26.1" customHeight="1">
      <c r="A40" s="311"/>
      <c r="B40" s="311"/>
      <c r="C40" s="452"/>
      <c r="D40" s="311" t="s">
        <v>9353</v>
      </c>
      <c r="E40" s="327"/>
      <c r="F40" s="290"/>
      <c r="G40" s="291"/>
      <c r="H40" s="290">
        <v>5</v>
      </c>
      <c r="I40" s="291">
        <v>1.2254901960784315</v>
      </c>
      <c r="J40" s="290">
        <v>1</v>
      </c>
      <c r="K40" s="291">
        <v>0.25773195876288657</v>
      </c>
      <c r="L40" s="160"/>
      <c r="M40" s="161"/>
      <c r="N40" s="160"/>
      <c r="O40" s="161"/>
      <c r="P40" s="160"/>
      <c r="Q40" s="161"/>
      <c r="R40" s="160"/>
      <c r="S40" s="161"/>
      <c r="T40" s="356"/>
      <c r="U40" s="356"/>
      <c r="V40" s="452"/>
      <c r="W40" s="452"/>
      <c r="X40" s="452"/>
      <c r="Y40" s="452"/>
      <c r="Z40" s="452"/>
      <c r="AA40" s="452"/>
      <c r="AB40" s="452"/>
      <c r="AC40" s="452"/>
      <c r="AD40" s="452"/>
    </row>
    <row r="41" spans="1:30" ht="26.1" customHeight="1">
      <c r="A41" s="9" t="s">
        <v>9754</v>
      </c>
      <c r="B41" s="9" t="s">
        <v>9354</v>
      </c>
      <c r="C41" s="392" t="s">
        <v>9764</v>
      </c>
      <c r="D41" s="286" t="s">
        <v>9355</v>
      </c>
      <c r="E41" s="283"/>
      <c r="F41" s="287">
        <v>75</v>
      </c>
      <c r="G41" s="391">
        <v>80.645161290322577</v>
      </c>
      <c r="H41" s="287">
        <v>557</v>
      </c>
      <c r="I41" s="391">
        <v>78.783592644978782</v>
      </c>
      <c r="J41" s="287">
        <v>539</v>
      </c>
      <c r="K41" s="391">
        <v>79.970326409495556</v>
      </c>
      <c r="L41" s="354"/>
      <c r="M41" s="12"/>
      <c r="N41" s="354"/>
      <c r="O41" s="12"/>
      <c r="P41" s="354"/>
      <c r="Q41" s="12"/>
      <c r="R41" s="354"/>
      <c r="S41" s="12"/>
      <c r="T41" s="354"/>
      <c r="U41" s="12"/>
      <c r="V41" s="451" t="s">
        <v>8114</v>
      </c>
      <c r="W41" s="451" t="s">
        <v>8114</v>
      </c>
      <c r="X41" s="451" t="s">
        <v>8114</v>
      </c>
      <c r="Y41" s="451"/>
      <c r="Z41" s="451"/>
      <c r="AA41" s="451"/>
      <c r="AB41" s="451"/>
      <c r="AC41" s="451"/>
      <c r="AD41" s="451"/>
    </row>
    <row r="42" spans="1:30" ht="26.1" customHeight="1">
      <c r="A42" s="311"/>
      <c r="B42" s="311"/>
      <c r="C42" s="327"/>
      <c r="D42" s="289" t="s">
        <v>9356</v>
      </c>
      <c r="E42" s="45"/>
      <c r="F42" s="290">
        <v>3</v>
      </c>
      <c r="G42" s="291">
        <v>3.225806451612903</v>
      </c>
      <c r="H42" s="290">
        <v>56</v>
      </c>
      <c r="I42" s="291">
        <v>7.9207920792079207</v>
      </c>
      <c r="J42" s="290">
        <v>37</v>
      </c>
      <c r="K42" s="291">
        <v>5.4896142433234418</v>
      </c>
      <c r="L42" s="356"/>
      <c r="M42" s="314"/>
      <c r="N42" s="356"/>
      <c r="O42" s="314"/>
      <c r="P42" s="356"/>
      <c r="Q42" s="314"/>
      <c r="R42" s="356"/>
      <c r="S42" s="314"/>
      <c r="T42" s="356"/>
      <c r="U42" s="314"/>
      <c r="V42" s="452"/>
      <c r="W42" s="452"/>
      <c r="X42" s="452"/>
      <c r="Y42" s="452"/>
      <c r="Z42" s="452"/>
      <c r="AA42" s="452"/>
      <c r="AB42" s="452"/>
      <c r="AC42" s="452"/>
      <c r="AD42" s="452"/>
    </row>
    <row r="43" spans="1:30" ht="26.1" customHeight="1">
      <c r="A43" s="311"/>
      <c r="B43" s="311"/>
      <c r="C43" s="327"/>
      <c r="D43" s="289" t="s">
        <v>9357</v>
      </c>
      <c r="E43" s="45"/>
      <c r="F43" s="290">
        <v>6</v>
      </c>
      <c r="G43" s="291">
        <v>6.4516129032258061</v>
      </c>
      <c r="H43" s="290">
        <v>40</v>
      </c>
      <c r="I43" s="291">
        <v>5.6577086280056577</v>
      </c>
      <c r="J43" s="290">
        <v>49</v>
      </c>
      <c r="K43" s="291">
        <v>7.2700296735905043</v>
      </c>
      <c r="L43" s="356"/>
      <c r="M43" s="314"/>
      <c r="N43" s="356"/>
      <c r="O43" s="314"/>
      <c r="P43" s="356"/>
      <c r="Q43" s="314"/>
      <c r="R43" s="356"/>
      <c r="S43" s="314"/>
      <c r="T43" s="356"/>
      <c r="U43" s="314"/>
      <c r="V43" s="452"/>
      <c r="W43" s="452"/>
      <c r="X43" s="452"/>
      <c r="Y43" s="452"/>
      <c r="Z43" s="452"/>
      <c r="AA43" s="452"/>
      <c r="AB43" s="452"/>
      <c r="AC43" s="452"/>
      <c r="AD43" s="452"/>
    </row>
    <row r="44" spans="1:30" ht="26.1" customHeight="1">
      <c r="A44" s="311"/>
      <c r="B44" s="311"/>
      <c r="C44" s="327"/>
      <c r="D44" s="289" t="s">
        <v>9358</v>
      </c>
      <c r="E44" s="45"/>
      <c r="F44" s="290">
        <v>1</v>
      </c>
      <c r="G44" s="291">
        <v>1.075268817204301</v>
      </c>
      <c r="H44" s="290">
        <v>8</v>
      </c>
      <c r="I44" s="291">
        <v>1.1315417256011315</v>
      </c>
      <c r="J44" s="290">
        <v>11</v>
      </c>
      <c r="K44" s="291">
        <v>1.6320474777448071</v>
      </c>
      <c r="L44" s="356"/>
      <c r="M44" s="314"/>
      <c r="N44" s="315"/>
      <c r="O44" s="316"/>
      <c r="P44" s="315"/>
      <c r="Q44" s="316"/>
      <c r="R44" s="315"/>
      <c r="S44" s="316"/>
      <c r="T44" s="315"/>
      <c r="U44" s="316"/>
      <c r="V44" s="452"/>
      <c r="W44" s="452"/>
      <c r="X44" s="452"/>
      <c r="Y44" s="452"/>
      <c r="Z44" s="452"/>
      <c r="AA44" s="452"/>
      <c r="AB44" s="452"/>
      <c r="AC44" s="452"/>
      <c r="AD44" s="452"/>
    </row>
    <row r="45" spans="1:30" ht="26.1" customHeight="1">
      <c r="A45" s="311"/>
      <c r="B45" s="311"/>
      <c r="C45" s="327"/>
      <c r="D45" s="289" t="s">
        <v>9359</v>
      </c>
      <c r="E45" s="45"/>
      <c r="F45" s="290"/>
      <c r="G45" s="291"/>
      <c r="H45" s="290">
        <v>3</v>
      </c>
      <c r="I45" s="291">
        <v>0.42432814710042432</v>
      </c>
      <c r="J45" s="290">
        <v>4</v>
      </c>
      <c r="K45" s="291">
        <v>0.59347181008902072</v>
      </c>
      <c r="L45" s="356"/>
      <c r="M45" s="314"/>
      <c r="N45" s="356"/>
      <c r="O45" s="314"/>
      <c r="P45" s="356"/>
      <c r="Q45" s="314"/>
      <c r="R45" s="356"/>
      <c r="S45" s="314"/>
      <c r="T45" s="356"/>
      <c r="U45" s="314"/>
      <c r="V45" s="452"/>
      <c r="W45" s="452"/>
      <c r="X45" s="452"/>
      <c r="Y45" s="452"/>
      <c r="Z45" s="452"/>
      <c r="AA45" s="452"/>
      <c r="AB45" s="452"/>
      <c r="AC45" s="452"/>
      <c r="AD45" s="452"/>
    </row>
    <row r="46" spans="1:30" ht="26.1" customHeight="1">
      <c r="A46" s="311"/>
      <c r="B46" s="311"/>
      <c r="C46" s="327"/>
      <c r="D46" s="289" t="s">
        <v>9360</v>
      </c>
      <c r="E46" s="45"/>
      <c r="F46" s="290">
        <v>3</v>
      </c>
      <c r="G46" s="291">
        <v>3.225806451612903</v>
      </c>
      <c r="H46" s="290">
        <v>13</v>
      </c>
      <c r="I46" s="291">
        <v>1.8387553041018387</v>
      </c>
      <c r="J46" s="290">
        <v>8</v>
      </c>
      <c r="K46" s="291">
        <v>1.1869436201780414</v>
      </c>
      <c r="L46" s="356"/>
      <c r="M46" s="314"/>
      <c r="N46" s="356"/>
      <c r="O46" s="314"/>
      <c r="P46" s="356"/>
      <c r="Q46" s="314"/>
      <c r="R46" s="356"/>
      <c r="S46" s="314"/>
      <c r="T46" s="356"/>
      <c r="U46" s="314"/>
      <c r="V46" s="452"/>
      <c r="W46" s="452"/>
      <c r="X46" s="452"/>
      <c r="Y46" s="452"/>
      <c r="Z46" s="452"/>
      <c r="AA46" s="452"/>
      <c r="AB46" s="452"/>
      <c r="AC46" s="452"/>
      <c r="AD46" s="452"/>
    </row>
    <row r="47" spans="1:30" ht="26.1" customHeight="1">
      <c r="A47" s="311"/>
      <c r="B47" s="311"/>
      <c r="C47" s="327"/>
      <c r="D47" s="289" t="s">
        <v>9361</v>
      </c>
      <c r="E47" s="45"/>
      <c r="F47" s="290">
        <v>5</v>
      </c>
      <c r="G47" s="291">
        <v>5.376344086021505</v>
      </c>
      <c r="H47" s="290">
        <v>27</v>
      </c>
      <c r="I47" s="291">
        <v>3.8189533239038189</v>
      </c>
      <c r="J47" s="290">
        <v>24</v>
      </c>
      <c r="K47" s="291">
        <v>3.5608308605341246</v>
      </c>
      <c r="L47" s="356"/>
      <c r="M47" s="314"/>
      <c r="N47" s="356"/>
      <c r="O47" s="314"/>
      <c r="P47" s="356"/>
      <c r="Q47" s="314"/>
      <c r="R47" s="356"/>
      <c r="S47" s="314"/>
      <c r="T47" s="356"/>
      <c r="U47" s="314"/>
      <c r="V47" s="452"/>
      <c r="W47" s="452"/>
      <c r="X47" s="452"/>
      <c r="Y47" s="452"/>
      <c r="Z47" s="452"/>
      <c r="AA47" s="452"/>
      <c r="AB47" s="452"/>
      <c r="AC47" s="452"/>
      <c r="AD47" s="452"/>
    </row>
    <row r="48" spans="1:30" ht="26.1" customHeight="1">
      <c r="A48" s="311"/>
      <c r="B48" s="311"/>
      <c r="C48" s="327"/>
      <c r="D48" s="289" t="s">
        <v>9362</v>
      </c>
      <c r="E48" s="45"/>
      <c r="F48" s="290"/>
      <c r="G48" s="291"/>
      <c r="H48" s="290">
        <v>3</v>
      </c>
      <c r="I48" s="291">
        <v>0.42432814710042432</v>
      </c>
      <c r="J48" s="290">
        <v>2</v>
      </c>
      <c r="K48" s="291">
        <v>0.29673590504451036</v>
      </c>
      <c r="L48" s="356"/>
      <c r="M48" s="314"/>
      <c r="N48" s="356"/>
      <c r="O48" s="314"/>
      <c r="P48" s="356"/>
      <c r="Q48" s="314"/>
      <c r="R48" s="356"/>
      <c r="S48" s="314"/>
      <c r="T48" s="356"/>
      <c r="U48" s="314"/>
      <c r="V48" s="452"/>
      <c r="W48" s="452"/>
      <c r="X48" s="452"/>
      <c r="Y48" s="452"/>
      <c r="Z48" s="452"/>
      <c r="AA48" s="452"/>
      <c r="AB48" s="452"/>
      <c r="AC48" s="452"/>
      <c r="AD48" s="452"/>
    </row>
    <row r="49" spans="1:30" ht="26.1" customHeight="1">
      <c r="A49" s="311"/>
      <c r="B49" s="311"/>
      <c r="C49" s="327"/>
      <c r="D49" s="292" t="s">
        <v>9363</v>
      </c>
      <c r="E49" s="45"/>
      <c r="F49" s="297"/>
      <c r="G49" s="298"/>
      <c r="H49" s="297"/>
      <c r="I49" s="298"/>
      <c r="J49" s="297"/>
      <c r="K49" s="298"/>
      <c r="L49" s="70"/>
      <c r="M49" s="314"/>
      <c r="N49" s="356"/>
      <c r="O49" s="314"/>
      <c r="P49" s="356"/>
      <c r="Q49" s="314"/>
      <c r="R49" s="356"/>
      <c r="S49" s="314"/>
      <c r="T49" s="356"/>
      <c r="U49" s="314"/>
      <c r="V49" s="452"/>
      <c r="W49" s="452"/>
      <c r="X49" s="452"/>
      <c r="Y49" s="452"/>
      <c r="Z49" s="452"/>
      <c r="AA49" s="452"/>
      <c r="AB49" s="452"/>
      <c r="AC49" s="452"/>
      <c r="AD49" s="452"/>
    </row>
    <row r="50" spans="1:30" ht="26.1" customHeight="1">
      <c r="A50" s="9" t="s">
        <v>9755</v>
      </c>
      <c r="B50" s="9" t="s">
        <v>9364</v>
      </c>
      <c r="C50" s="573" t="s">
        <v>9765</v>
      </c>
      <c r="D50" s="9"/>
      <c r="E50" s="451"/>
      <c r="F50" s="356"/>
      <c r="G50" s="314"/>
      <c r="H50" s="356">
        <v>3</v>
      </c>
      <c r="I50" s="314">
        <v>100</v>
      </c>
      <c r="J50" s="356">
        <v>2</v>
      </c>
      <c r="K50" s="314">
        <v>100</v>
      </c>
      <c r="L50" s="354"/>
      <c r="M50" s="12"/>
      <c r="N50" s="56"/>
      <c r="O50" s="57"/>
      <c r="P50" s="56"/>
      <c r="Q50" s="57"/>
      <c r="R50" s="56"/>
      <c r="S50" s="57"/>
      <c r="T50" s="56"/>
      <c r="U50" s="57"/>
      <c r="V50" s="451" t="s">
        <v>8114</v>
      </c>
      <c r="W50" s="451" t="s">
        <v>8114</v>
      </c>
      <c r="X50" s="451" t="s">
        <v>8114</v>
      </c>
      <c r="Y50" s="451"/>
      <c r="Z50" s="451"/>
      <c r="AA50" s="451"/>
      <c r="AB50" s="451"/>
      <c r="AC50" s="451"/>
      <c r="AD50" s="451"/>
    </row>
    <row r="51" spans="1:30" ht="26.1" customHeight="1">
      <c r="A51" s="9" t="s">
        <v>9756</v>
      </c>
      <c r="B51" s="9" t="s">
        <v>9365</v>
      </c>
      <c r="C51" s="573" t="s">
        <v>9764</v>
      </c>
      <c r="D51" s="286" t="s">
        <v>9355</v>
      </c>
      <c r="E51" s="283"/>
      <c r="F51" s="287">
        <v>1</v>
      </c>
      <c r="G51" s="391">
        <v>1.075268817204301</v>
      </c>
      <c r="H51" s="287">
        <v>51</v>
      </c>
      <c r="I51" s="391">
        <v>7.2135785007072135</v>
      </c>
      <c r="J51" s="287">
        <v>36</v>
      </c>
      <c r="K51" s="391">
        <v>5.3412462908011866</v>
      </c>
      <c r="L51" s="354"/>
      <c r="M51" s="12"/>
      <c r="N51" s="354"/>
      <c r="O51" s="12"/>
      <c r="P51" s="354"/>
      <c r="Q51" s="12"/>
      <c r="R51" s="354"/>
      <c r="S51" s="12"/>
      <c r="T51" s="354"/>
      <c r="U51" s="12"/>
      <c r="V51" s="451" t="s">
        <v>8114</v>
      </c>
      <c r="W51" s="451" t="s">
        <v>8114</v>
      </c>
      <c r="X51" s="451" t="s">
        <v>8114</v>
      </c>
      <c r="Y51" s="451"/>
      <c r="Z51" s="451"/>
      <c r="AA51" s="451"/>
      <c r="AB51" s="451"/>
      <c r="AC51" s="451"/>
      <c r="AD51" s="451"/>
    </row>
    <row r="52" spans="1:30" ht="26.1" customHeight="1">
      <c r="A52" s="311"/>
      <c r="B52" s="311"/>
      <c r="C52" s="452"/>
      <c r="D52" s="289" t="s">
        <v>9356</v>
      </c>
      <c r="E52" s="45"/>
      <c r="F52" s="290">
        <v>49</v>
      </c>
      <c r="G52" s="291">
        <v>52.688172043010752</v>
      </c>
      <c r="H52" s="290">
        <v>320</v>
      </c>
      <c r="I52" s="291">
        <v>45.261669024045261</v>
      </c>
      <c r="J52" s="290">
        <v>300</v>
      </c>
      <c r="K52" s="291">
        <v>44.510385756676556</v>
      </c>
      <c r="L52" s="356"/>
      <c r="M52" s="314"/>
      <c r="N52" s="356"/>
      <c r="O52" s="314"/>
      <c r="P52" s="356"/>
      <c r="Q52" s="314"/>
      <c r="R52" s="356"/>
      <c r="S52" s="314"/>
      <c r="T52" s="356"/>
      <c r="U52" s="314"/>
      <c r="V52" s="452"/>
      <c r="W52" s="452"/>
      <c r="X52" s="452"/>
      <c r="Y52" s="452"/>
      <c r="Z52" s="452"/>
      <c r="AA52" s="452"/>
      <c r="AB52" s="452"/>
      <c r="AC52" s="452"/>
      <c r="AD52" s="452"/>
    </row>
    <row r="53" spans="1:30" ht="26.1" customHeight="1">
      <c r="A53" s="311"/>
      <c r="B53" s="311"/>
      <c r="C53" s="452"/>
      <c r="D53" s="289" t="s">
        <v>9357</v>
      </c>
      <c r="E53" s="45"/>
      <c r="F53" s="290">
        <v>14</v>
      </c>
      <c r="G53" s="291">
        <v>15.053763440860216</v>
      </c>
      <c r="H53" s="290">
        <v>126</v>
      </c>
      <c r="I53" s="291">
        <v>17.821782178217823</v>
      </c>
      <c r="J53" s="290">
        <v>142</v>
      </c>
      <c r="K53" s="291">
        <v>21.068249258160236</v>
      </c>
      <c r="L53" s="356"/>
      <c r="M53" s="314"/>
      <c r="N53" s="356"/>
      <c r="O53" s="314"/>
      <c r="P53" s="356"/>
      <c r="Q53" s="314"/>
      <c r="R53" s="356"/>
      <c r="S53" s="314"/>
      <c r="T53" s="356"/>
      <c r="U53" s="314"/>
      <c r="V53" s="452"/>
      <c r="W53" s="452"/>
      <c r="X53" s="452"/>
      <c r="Y53" s="452"/>
      <c r="Z53" s="452"/>
      <c r="AA53" s="452"/>
      <c r="AB53" s="452"/>
      <c r="AC53" s="452"/>
      <c r="AD53" s="452"/>
    </row>
    <row r="54" spans="1:30" ht="26.1" customHeight="1">
      <c r="A54" s="311"/>
      <c r="B54" s="311"/>
      <c r="C54" s="452"/>
      <c r="D54" s="289" t="s">
        <v>9358</v>
      </c>
      <c r="E54" s="45"/>
      <c r="F54" s="290">
        <v>3</v>
      </c>
      <c r="G54" s="291">
        <v>3.225806451612903</v>
      </c>
      <c r="H54" s="290">
        <v>30</v>
      </c>
      <c r="I54" s="291">
        <v>4.2432814710042432</v>
      </c>
      <c r="J54" s="290">
        <v>22</v>
      </c>
      <c r="K54" s="291">
        <v>3.2640949554896141</v>
      </c>
      <c r="L54" s="356"/>
      <c r="M54" s="314"/>
      <c r="N54" s="315"/>
      <c r="O54" s="316"/>
      <c r="P54" s="315"/>
      <c r="Q54" s="316"/>
      <c r="R54" s="315"/>
      <c r="S54" s="316"/>
      <c r="T54" s="315"/>
      <c r="U54" s="316"/>
      <c r="V54" s="452"/>
      <c r="W54" s="452"/>
      <c r="X54" s="452"/>
      <c r="Y54" s="452"/>
      <c r="Z54" s="452"/>
      <c r="AA54" s="452"/>
      <c r="AB54" s="452"/>
      <c r="AC54" s="452"/>
      <c r="AD54" s="452"/>
    </row>
    <row r="55" spans="1:30" ht="26.1" customHeight="1">
      <c r="A55" s="311"/>
      <c r="B55" s="311"/>
      <c r="C55" s="452"/>
      <c r="D55" s="289" t="s">
        <v>9359</v>
      </c>
      <c r="E55" s="45"/>
      <c r="F55" s="290">
        <v>1</v>
      </c>
      <c r="G55" s="291">
        <v>1.075268817204301</v>
      </c>
      <c r="H55" s="290">
        <v>4</v>
      </c>
      <c r="I55" s="291">
        <v>0.56577086280056577</v>
      </c>
      <c r="J55" s="290">
        <v>3</v>
      </c>
      <c r="K55" s="291">
        <v>0.44510385756676557</v>
      </c>
      <c r="L55" s="356"/>
      <c r="M55" s="314"/>
      <c r="N55" s="356"/>
      <c r="O55" s="314"/>
      <c r="P55" s="356"/>
      <c r="Q55" s="314"/>
      <c r="R55" s="356"/>
      <c r="S55" s="314"/>
      <c r="T55" s="356"/>
      <c r="U55" s="314"/>
      <c r="V55" s="452"/>
      <c r="W55" s="452"/>
      <c r="X55" s="452"/>
      <c r="Y55" s="452"/>
      <c r="Z55" s="452"/>
      <c r="AA55" s="452"/>
      <c r="AB55" s="452"/>
      <c r="AC55" s="452"/>
      <c r="AD55" s="452"/>
    </row>
    <row r="56" spans="1:30" ht="26.1" customHeight="1">
      <c r="A56" s="311"/>
      <c r="B56" s="311"/>
      <c r="C56" s="452"/>
      <c r="D56" s="289" t="s">
        <v>9360</v>
      </c>
      <c r="E56" s="45"/>
      <c r="F56" s="290">
        <v>7</v>
      </c>
      <c r="G56" s="291">
        <v>7.5268817204301079</v>
      </c>
      <c r="H56" s="290">
        <v>45</v>
      </c>
      <c r="I56" s="291">
        <v>6.3649222065063649</v>
      </c>
      <c r="J56" s="290">
        <v>45</v>
      </c>
      <c r="K56" s="291">
        <v>6.6765578635014835</v>
      </c>
      <c r="L56" s="356"/>
      <c r="M56" s="314"/>
      <c r="N56" s="356"/>
      <c r="O56" s="314"/>
      <c r="P56" s="356"/>
      <c r="Q56" s="314"/>
      <c r="R56" s="356"/>
      <c r="S56" s="314"/>
      <c r="T56" s="356"/>
      <c r="U56" s="314"/>
      <c r="V56" s="452"/>
      <c r="W56" s="452"/>
      <c r="X56" s="452"/>
      <c r="Y56" s="452"/>
      <c r="Z56" s="452"/>
      <c r="AA56" s="452"/>
      <c r="AB56" s="452"/>
      <c r="AC56" s="452"/>
      <c r="AD56" s="452"/>
    </row>
    <row r="57" spans="1:30" ht="26.1" customHeight="1">
      <c r="A57" s="311"/>
      <c r="B57" s="311"/>
      <c r="C57" s="452"/>
      <c r="D57" s="289" t="s">
        <v>9361</v>
      </c>
      <c r="E57" s="45"/>
      <c r="F57" s="290">
        <v>8</v>
      </c>
      <c r="G57" s="291">
        <v>8.6021505376344081</v>
      </c>
      <c r="H57" s="290">
        <v>61</v>
      </c>
      <c r="I57" s="291">
        <v>8.6280056577086288</v>
      </c>
      <c r="J57" s="290">
        <v>74</v>
      </c>
      <c r="K57" s="291">
        <v>10.979228486646884</v>
      </c>
      <c r="L57" s="356"/>
      <c r="M57" s="314"/>
      <c r="N57" s="356"/>
      <c r="O57" s="314"/>
      <c r="P57" s="356"/>
      <c r="Q57" s="314"/>
      <c r="R57" s="356"/>
      <c r="S57" s="314"/>
      <c r="T57" s="356"/>
      <c r="U57" s="314"/>
      <c r="V57" s="452"/>
      <c r="W57" s="452"/>
      <c r="X57" s="452"/>
      <c r="Y57" s="452"/>
      <c r="Z57" s="452"/>
      <c r="AA57" s="452"/>
      <c r="AB57" s="452"/>
      <c r="AC57" s="452"/>
      <c r="AD57" s="452"/>
    </row>
    <row r="58" spans="1:30" ht="26.1" customHeight="1">
      <c r="A58" s="311"/>
      <c r="B58" s="311"/>
      <c r="C58" s="452"/>
      <c r="D58" s="289" t="s">
        <v>9362</v>
      </c>
      <c r="E58" s="45"/>
      <c r="F58" s="315"/>
      <c r="G58" s="54"/>
      <c r="H58" s="315">
        <v>1</v>
      </c>
      <c r="I58" s="54">
        <v>0.14144271570014144</v>
      </c>
      <c r="J58" s="315"/>
      <c r="L58" s="356"/>
      <c r="M58" s="314"/>
      <c r="N58" s="356"/>
      <c r="O58" s="314"/>
      <c r="P58" s="356"/>
      <c r="Q58" s="314"/>
      <c r="R58" s="356"/>
      <c r="S58" s="314"/>
      <c r="T58" s="356"/>
      <c r="U58" s="314"/>
      <c r="V58" s="452"/>
      <c r="W58" s="452"/>
      <c r="X58" s="452"/>
      <c r="Y58" s="452"/>
      <c r="Z58" s="452"/>
      <c r="AA58" s="452"/>
      <c r="AB58" s="452"/>
      <c r="AC58" s="452"/>
      <c r="AD58" s="452"/>
    </row>
    <row r="59" spans="1:30" ht="26.1" customHeight="1">
      <c r="A59" s="311"/>
      <c r="B59" s="311"/>
      <c r="C59" s="452"/>
      <c r="D59" s="292" t="s">
        <v>9363</v>
      </c>
      <c r="E59" s="45"/>
      <c r="F59" s="290">
        <v>10</v>
      </c>
      <c r="G59" s="291">
        <v>10.75268817204301</v>
      </c>
      <c r="H59" s="290">
        <v>69</v>
      </c>
      <c r="I59" s="291">
        <v>9.7595473833097603</v>
      </c>
      <c r="J59" s="290">
        <v>52</v>
      </c>
      <c r="K59" s="291">
        <v>7.71513353115727</v>
      </c>
      <c r="L59" s="356"/>
      <c r="M59" s="314"/>
      <c r="N59" s="356"/>
      <c r="O59" s="314"/>
      <c r="P59" s="356"/>
      <c r="Q59" s="314"/>
      <c r="R59" s="356"/>
      <c r="S59" s="314"/>
      <c r="T59" s="356"/>
      <c r="U59" s="314"/>
      <c r="V59" s="452"/>
      <c r="W59" s="452"/>
      <c r="X59" s="452"/>
      <c r="Y59" s="452"/>
      <c r="Z59" s="452"/>
      <c r="AA59" s="452"/>
      <c r="AB59" s="452"/>
      <c r="AC59" s="452"/>
      <c r="AD59" s="452"/>
    </row>
    <row r="60" spans="1:30" ht="26.1" customHeight="1">
      <c r="A60" s="9" t="s">
        <v>9757</v>
      </c>
      <c r="B60" s="9" t="s">
        <v>9366</v>
      </c>
      <c r="C60" s="573" t="s">
        <v>9766</v>
      </c>
      <c r="D60" s="9"/>
      <c r="E60" s="451"/>
      <c r="F60" s="354"/>
      <c r="G60" s="12"/>
      <c r="H60" s="354">
        <v>1</v>
      </c>
      <c r="I60" s="12">
        <v>100</v>
      </c>
      <c r="J60" s="354"/>
      <c r="K60" s="12"/>
      <c r="L60" s="354"/>
      <c r="M60" s="12"/>
      <c r="N60" s="56"/>
      <c r="O60" s="57"/>
      <c r="P60" s="56"/>
      <c r="Q60" s="57"/>
      <c r="R60" s="56"/>
      <c r="S60" s="57"/>
      <c r="T60" s="56"/>
      <c r="U60" s="57"/>
      <c r="V60" s="451" t="s">
        <v>8114</v>
      </c>
      <c r="W60" s="451" t="s">
        <v>8114</v>
      </c>
      <c r="X60" s="451" t="s">
        <v>8114</v>
      </c>
      <c r="Y60" s="451"/>
      <c r="Z60" s="451"/>
      <c r="AA60" s="451"/>
      <c r="AB60" s="451"/>
      <c r="AC60" s="451"/>
      <c r="AD60" s="451"/>
    </row>
    <row r="61" spans="1:30" ht="26.1" customHeight="1">
      <c r="A61" s="9" t="s">
        <v>9758</v>
      </c>
      <c r="B61" s="9" t="s">
        <v>9367</v>
      </c>
      <c r="C61" s="451" t="s">
        <v>9324</v>
      </c>
      <c r="D61" s="286" t="s">
        <v>9368</v>
      </c>
      <c r="E61" s="283"/>
      <c r="F61" s="426">
        <v>720</v>
      </c>
      <c r="G61" s="431">
        <v>37.383177570093459</v>
      </c>
      <c r="H61" s="287">
        <v>842</v>
      </c>
      <c r="I61" s="391">
        <v>46.238330587589239</v>
      </c>
      <c r="J61" s="287">
        <v>844</v>
      </c>
      <c r="K61" s="391">
        <v>49.472450175849943</v>
      </c>
      <c r="L61" s="354"/>
      <c r="M61" s="12"/>
      <c r="N61" s="354"/>
      <c r="O61" s="12"/>
      <c r="P61" s="354"/>
      <c r="Q61" s="12"/>
      <c r="R61" s="354"/>
      <c r="S61" s="12"/>
      <c r="T61" s="354"/>
      <c r="U61" s="12"/>
      <c r="V61" s="451" t="s">
        <v>8114</v>
      </c>
      <c r="W61" s="451" t="s">
        <v>8114</v>
      </c>
      <c r="X61" s="451" t="s">
        <v>8114</v>
      </c>
      <c r="Y61" s="451"/>
      <c r="Z61" s="451"/>
      <c r="AA61" s="451"/>
      <c r="AB61" s="451"/>
      <c r="AC61" s="451"/>
      <c r="AD61" s="451"/>
    </row>
    <row r="62" spans="1:30" ht="26.1" customHeight="1">
      <c r="A62" s="311"/>
      <c r="B62" s="311"/>
      <c r="C62" s="452"/>
      <c r="D62" s="289" t="s">
        <v>9369</v>
      </c>
      <c r="E62" s="45"/>
      <c r="F62" s="427">
        <v>57</v>
      </c>
      <c r="G62" s="430">
        <v>2.9595015576323989</v>
      </c>
      <c r="H62" s="290">
        <v>37</v>
      </c>
      <c r="I62" s="291">
        <v>2.0318506315211424</v>
      </c>
      <c r="J62" s="290">
        <v>46</v>
      </c>
      <c r="K62" s="291">
        <v>2.6963657678780772</v>
      </c>
      <c r="L62" s="356"/>
      <c r="M62" s="314"/>
      <c r="N62" s="356"/>
      <c r="O62" s="314"/>
      <c r="P62" s="356"/>
      <c r="Q62" s="314"/>
      <c r="R62" s="356"/>
      <c r="S62" s="314"/>
      <c r="T62" s="356"/>
      <c r="U62" s="314"/>
      <c r="V62" s="452"/>
      <c r="W62" s="452"/>
      <c r="X62" s="452"/>
      <c r="Y62" s="452"/>
      <c r="Z62" s="452"/>
      <c r="AA62" s="452"/>
      <c r="AB62" s="452"/>
      <c r="AC62" s="452"/>
      <c r="AD62" s="452"/>
    </row>
    <row r="63" spans="1:30" ht="26.1" customHeight="1">
      <c r="A63" s="311"/>
      <c r="B63" s="311"/>
      <c r="C63" s="452"/>
      <c r="D63" s="289" t="s">
        <v>9370</v>
      </c>
      <c r="E63" s="45"/>
      <c r="F63" s="427">
        <v>51</v>
      </c>
      <c r="G63" s="430">
        <v>2.64797507788162</v>
      </c>
      <c r="H63" s="290">
        <v>72</v>
      </c>
      <c r="I63" s="291">
        <v>3.9538714991762767</v>
      </c>
      <c r="J63" s="290">
        <v>81</v>
      </c>
      <c r="K63" s="291">
        <v>4.7479484173505275</v>
      </c>
      <c r="L63" s="356"/>
      <c r="M63" s="314"/>
      <c r="N63" s="356"/>
      <c r="O63" s="314"/>
      <c r="P63" s="356"/>
      <c r="Q63" s="314"/>
      <c r="R63" s="356"/>
      <c r="S63" s="314"/>
      <c r="T63" s="356"/>
      <c r="U63" s="314"/>
      <c r="V63" s="452"/>
      <c r="W63" s="452"/>
      <c r="X63" s="452"/>
      <c r="Y63" s="452"/>
      <c r="Z63" s="452"/>
      <c r="AA63" s="452"/>
      <c r="AB63" s="452"/>
      <c r="AC63" s="452"/>
      <c r="AD63" s="452"/>
    </row>
    <row r="64" spans="1:30" ht="26.1" customHeight="1">
      <c r="A64" s="311"/>
      <c r="B64" s="311"/>
      <c r="C64" s="452"/>
      <c r="D64" s="289" t="s">
        <v>9371</v>
      </c>
      <c r="E64" s="45"/>
      <c r="F64" s="427">
        <v>979</v>
      </c>
      <c r="G64" s="430">
        <v>50.830737279335409</v>
      </c>
      <c r="H64" s="290">
        <v>739</v>
      </c>
      <c r="I64" s="291">
        <v>40.582097748489844</v>
      </c>
      <c r="J64" s="290">
        <v>629</v>
      </c>
      <c r="K64" s="291">
        <v>36.9</v>
      </c>
      <c r="L64" s="356"/>
      <c r="M64" s="314"/>
      <c r="N64" s="356"/>
      <c r="O64" s="314"/>
      <c r="P64" s="356"/>
      <c r="Q64" s="314"/>
      <c r="R64" s="356"/>
      <c r="S64" s="314"/>
      <c r="T64" s="356"/>
      <c r="U64" s="314"/>
      <c r="V64" s="452"/>
      <c r="W64" s="452"/>
      <c r="X64" s="452"/>
      <c r="Y64" s="452"/>
      <c r="Z64" s="452"/>
      <c r="AA64" s="452"/>
      <c r="AB64" s="452"/>
      <c r="AC64" s="452"/>
      <c r="AD64" s="452"/>
    </row>
    <row r="65" spans="1:30" ht="26.1" customHeight="1">
      <c r="A65" s="311"/>
      <c r="B65" s="311"/>
      <c r="C65" s="452"/>
      <c r="D65" s="289" t="s">
        <v>9372</v>
      </c>
      <c r="E65" s="45"/>
      <c r="F65" s="427">
        <v>67</v>
      </c>
      <c r="G65" s="430">
        <v>3.47871235721703</v>
      </c>
      <c r="H65" s="290">
        <v>79</v>
      </c>
      <c r="I65" s="291">
        <v>4.3382756727073035</v>
      </c>
      <c r="J65" s="290">
        <v>67</v>
      </c>
      <c r="K65" s="291">
        <v>3.9</v>
      </c>
      <c r="L65" s="356"/>
      <c r="M65" s="314"/>
      <c r="N65" s="356"/>
      <c r="O65" s="314"/>
      <c r="P65" s="356"/>
      <c r="Q65" s="314"/>
      <c r="R65" s="356"/>
      <c r="S65" s="314"/>
      <c r="T65" s="356"/>
      <c r="U65" s="314"/>
      <c r="V65" s="452"/>
      <c r="W65" s="452"/>
      <c r="X65" s="452"/>
      <c r="Y65" s="452"/>
      <c r="Z65" s="452"/>
      <c r="AA65" s="452"/>
      <c r="AB65" s="452"/>
      <c r="AC65" s="452"/>
      <c r="AD65" s="452"/>
    </row>
    <row r="66" spans="1:30" ht="26.1" customHeight="1">
      <c r="A66" s="311"/>
      <c r="B66" s="311"/>
      <c r="C66" s="452"/>
      <c r="D66" s="289" t="s">
        <v>9373</v>
      </c>
      <c r="E66" s="45"/>
      <c r="F66" s="427">
        <v>1</v>
      </c>
      <c r="G66" s="430">
        <v>5.1921079958463137E-2</v>
      </c>
      <c r="H66" s="290">
        <v>1</v>
      </c>
      <c r="I66" s="291">
        <v>5.4914881933003847E-2</v>
      </c>
      <c r="J66" s="290">
        <v>2</v>
      </c>
      <c r="K66" s="291">
        <v>0.1</v>
      </c>
      <c r="L66" s="356"/>
      <c r="M66" s="314"/>
      <c r="N66" s="356"/>
      <c r="O66" s="314"/>
      <c r="P66" s="356"/>
      <c r="Q66" s="314"/>
      <c r="R66" s="356"/>
      <c r="S66" s="314"/>
      <c r="T66" s="356"/>
      <c r="U66" s="314"/>
      <c r="V66" s="452"/>
      <c r="W66" s="452"/>
      <c r="X66" s="452"/>
      <c r="Y66" s="452"/>
      <c r="Z66" s="452"/>
      <c r="AA66" s="452"/>
      <c r="AB66" s="452"/>
      <c r="AC66" s="452"/>
      <c r="AD66" s="452"/>
    </row>
    <row r="67" spans="1:30" ht="26.1" customHeight="1">
      <c r="A67" s="311"/>
      <c r="B67" s="311"/>
      <c r="C67" s="452"/>
      <c r="D67" s="289" t="s">
        <v>9374</v>
      </c>
      <c r="E67" s="45"/>
      <c r="F67" s="427">
        <v>9</v>
      </c>
      <c r="G67" s="430">
        <v>0.46728971962616822</v>
      </c>
      <c r="H67" s="290">
        <v>11</v>
      </c>
      <c r="I67" s="291">
        <v>0.60406370126304232</v>
      </c>
      <c r="J67" s="290">
        <v>6</v>
      </c>
      <c r="K67" s="291">
        <v>0.4</v>
      </c>
      <c r="L67" s="356"/>
      <c r="M67" s="314"/>
      <c r="N67" s="356"/>
      <c r="O67" s="314"/>
      <c r="P67" s="356"/>
      <c r="Q67" s="314"/>
      <c r="R67" s="356"/>
      <c r="S67" s="314"/>
      <c r="T67" s="315"/>
      <c r="U67" s="316"/>
      <c r="V67" s="452"/>
      <c r="W67" s="452"/>
      <c r="X67" s="452"/>
      <c r="Y67" s="452"/>
      <c r="Z67" s="452"/>
      <c r="AA67" s="452"/>
      <c r="AB67" s="452"/>
      <c r="AC67" s="452"/>
      <c r="AD67" s="452"/>
    </row>
    <row r="68" spans="1:30" ht="26.1" customHeight="1">
      <c r="A68" s="311"/>
      <c r="B68" s="311"/>
      <c r="C68" s="452"/>
      <c r="D68" s="289" t="s">
        <v>9375</v>
      </c>
      <c r="E68" s="45"/>
      <c r="F68" s="427">
        <v>11</v>
      </c>
      <c r="G68" s="430">
        <v>0.57113187954309452</v>
      </c>
      <c r="H68" s="290">
        <v>8</v>
      </c>
      <c r="I68" s="291">
        <v>0.43931905546403077</v>
      </c>
      <c r="J68" s="290">
        <v>14</v>
      </c>
      <c r="K68" s="291">
        <v>0.8</v>
      </c>
      <c r="L68" s="356"/>
      <c r="M68" s="314"/>
      <c r="N68" s="356"/>
      <c r="O68" s="314"/>
      <c r="P68" s="356"/>
      <c r="Q68" s="314"/>
      <c r="R68" s="356"/>
      <c r="S68" s="314"/>
      <c r="T68" s="356"/>
      <c r="U68" s="314"/>
      <c r="V68" s="452"/>
      <c r="W68" s="452"/>
      <c r="X68" s="452"/>
      <c r="Y68" s="452"/>
      <c r="Z68" s="452"/>
      <c r="AA68" s="452"/>
      <c r="AB68" s="452"/>
      <c r="AC68" s="452"/>
      <c r="AD68" s="452"/>
    </row>
    <row r="69" spans="1:30" ht="26.1" customHeight="1">
      <c r="A69" s="311"/>
      <c r="B69" s="311"/>
      <c r="C69" s="452"/>
      <c r="D69" s="289" t="s">
        <v>9376</v>
      </c>
      <c r="E69" s="45"/>
      <c r="F69" s="427">
        <v>5</v>
      </c>
      <c r="G69" s="430">
        <v>0.25960539979231567</v>
      </c>
      <c r="H69" s="290">
        <v>12</v>
      </c>
      <c r="I69" s="291">
        <v>0.65897858319604607</v>
      </c>
      <c r="J69" s="290">
        <v>6</v>
      </c>
      <c r="K69" s="291">
        <v>0.35169988276670572</v>
      </c>
      <c r="L69" s="356"/>
      <c r="M69" s="314"/>
      <c r="N69" s="356"/>
      <c r="O69" s="314"/>
      <c r="P69" s="356"/>
      <c r="Q69" s="314"/>
      <c r="R69" s="356"/>
      <c r="S69" s="314"/>
      <c r="T69" s="356"/>
      <c r="U69" s="314"/>
      <c r="V69" s="452"/>
      <c r="W69" s="452"/>
      <c r="X69" s="452"/>
      <c r="Y69" s="452"/>
      <c r="Z69" s="452"/>
      <c r="AA69" s="452"/>
      <c r="AB69" s="452"/>
      <c r="AC69" s="452"/>
      <c r="AD69" s="452"/>
    </row>
    <row r="70" spans="1:30" ht="26.1" customHeight="1">
      <c r="A70" s="311"/>
      <c r="B70" s="311"/>
      <c r="C70" s="452"/>
      <c r="D70" s="289" t="s">
        <v>4373</v>
      </c>
      <c r="E70" s="45"/>
      <c r="F70" s="427">
        <v>5</v>
      </c>
      <c r="G70" s="430">
        <v>0.25960539979231567</v>
      </c>
      <c r="H70" s="290">
        <v>20</v>
      </c>
      <c r="I70" s="291">
        <v>1.0982976386600769</v>
      </c>
      <c r="J70" s="290">
        <v>11</v>
      </c>
      <c r="K70" s="291">
        <v>0.64478311840562719</v>
      </c>
      <c r="L70" s="356"/>
      <c r="M70" s="314"/>
      <c r="N70" s="356"/>
      <c r="O70" s="314"/>
      <c r="P70" s="356"/>
      <c r="Q70" s="314"/>
      <c r="R70" s="356"/>
      <c r="S70" s="314"/>
      <c r="T70" s="356"/>
      <c r="U70" s="314"/>
      <c r="V70" s="452"/>
      <c r="W70" s="452"/>
      <c r="X70" s="452"/>
      <c r="Y70" s="452"/>
      <c r="Z70" s="452"/>
      <c r="AA70" s="452"/>
      <c r="AB70" s="452"/>
      <c r="AC70" s="452"/>
      <c r="AD70" s="452"/>
    </row>
    <row r="71" spans="1:30" ht="26.1" customHeight="1">
      <c r="A71" s="311"/>
      <c r="B71" s="311"/>
      <c r="C71" s="452"/>
      <c r="D71" s="292" t="s">
        <v>9377</v>
      </c>
      <c r="E71" s="45"/>
      <c r="F71" s="319">
        <v>21</v>
      </c>
      <c r="G71" s="432">
        <v>1.0903426791277258</v>
      </c>
      <c r="H71" s="319"/>
      <c r="I71" s="284"/>
      <c r="J71" s="319"/>
      <c r="K71" s="284"/>
      <c r="L71" s="356"/>
      <c r="M71" s="314"/>
      <c r="N71" s="356"/>
      <c r="O71" s="314"/>
      <c r="P71" s="356"/>
      <c r="Q71" s="314"/>
      <c r="R71" s="356"/>
      <c r="S71" s="314"/>
      <c r="T71" s="356"/>
      <c r="U71" s="314"/>
      <c r="V71" s="452"/>
      <c r="W71" s="452"/>
      <c r="X71" s="452"/>
      <c r="Y71" s="452"/>
      <c r="Z71" s="452"/>
      <c r="AA71" s="452"/>
      <c r="AB71" s="452"/>
      <c r="AC71" s="452"/>
      <c r="AD71" s="452"/>
    </row>
    <row r="72" spans="1:30" ht="26.1" customHeight="1">
      <c r="A72" s="9" t="s">
        <v>9759</v>
      </c>
      <c r="B72" s="9" t="s">
        <v>9378</v>
      </c>
      <c r="C72" s="573" t="s">
        <v>9767</v>
      </c>
      <c r="D72" s="9"/>
      <c r="E72" s="451"/>
      <c r="F72" s="354">
        <v>5</v>
      </c>
      <c r="G72" s="12">
        <v>100</v>
      </c>
      <c r="H72" s="354">
        <v>20</v>
      </c>
      <c r="I72" s="12">
        <v>100</v>
      </c>
      <c r="J72" s="354">
        <v>11</v>
      </c>
      <c r="K72" s="12">
        <v>100</v>
      </c>
      <c r="L72" s="354"/>
      <c r="M72" s="12"/>
      <c r="N72" s="56"/>
      <c r="O72" s="57"/>
      <c r="P72" s="56"/>
      <c r="Q72" s="57"/>
      <c r="R72" s="56"/>
      <c r="S72" s="57"/>
      <c r="T72" s="56"/>
      <c r="U72" s="57"/>
      <c r="V72" s="451" t="s">
        <v>7010</v>
      </c>
      <c r="W72" s="451" t="s">
        <v>7010</v>
      </c>
      <c r="X72" s="451" t="s">
        <v>7010</v>
      </c>
      <c r="Y72" s="451"/>
      <c r="Z72" s="451"/>
      <c r="AA72" s="451"/>
      <c r="AB72" s="451"/>
      <c r="AC72" s="451"/>
      <c r="AD72" s="451"/>
    </row>
    <row r="73" spans="1:30" ht="26.1" customHeight="1">
      <c r="A73" s="9" t="s">
        <v>9760</v>
      </c>
      <c r="B73" s="9" t="s">
        <v>9379</v>
      </c>
      <c r="C73" s="451" t="s">
        <v>9323</v>
      </c>
      <c r="D73" s="286" t="s">
        <v>9380</v>
      </c>
      <c r="E73" s="283"/>
      <c r="F73" s="426">
        <v>542</v>
      </c>
      <c r="G73" s="431">
        <v>28.451443569553806</v>
      </c>
      <c r="H73" s="287">
        <v>448</v>
      </c>
      <c r="I73" s="391">
        <v>24.601867105985722</v>
      </c>
      <c r="J73" s="287">
        <v>387</v>
      </c>
      <c r="K73" s="391">
        <v>22.684642438452521</v>
      </c>
      <c r="L73" s="287"/>
      <c r="M73" s="12"/>
      <c r="N73" s="354"/>
      <c r="O73" s="12"/>
      <c r="P73" s="354"/>
      <c r="Q73" s="12"/>
      <c r="R73" s="354"/>
      <c r="S73" s="12"/>
      <c r="T73" s="354"/>
      <c r="U73" s="12"/>
      <c r="V73" s="451" t="s">
        <v>7010</v>
      </c>
      <c r="W73" s="451" t="s">
        <v>7010</v>
      </c>
      <c r="X73" s="451" t="s">
        <v>7010</v>
      </c>
      <c r="Y73" s="451"/>
      <c r="Z73" s="451"/>
      <c r="AA73" s="451"/>
      <c r="AB73" s="451"/>
      <c r="AC73" s="451"/>
      <c r="AD73" s="451"/>
    </row>
    <row r="74" spans="1:30" ht="26.1" customHeight="1">
      <c r="A74" s="311"/>
      <c r="B74" s="311"/>
      <c r="C74" s="452"/>
      <c r="D74" s="289" t="s">
        <v>9381</v>
      </c>
      <c r="E74" s="45"/>
      <c r="F74" s="427">
        <v>68</v>
      </c>
      <c r="G74" s="430">
        <v>3.5695538057742784</v>
      </c>
      <c r="H74" s="290">
        <v>58</v>
      </c>
      <c r="I74" s="291">
        <v>3.185063152114223</v>
      </c>
      <c r="J74" s="290">
        <v>72</v>
      </c>
      <c r="K74" s="291">
        <v>4.2203985932004686</v>
      </c>
      <c r="L74" s="290"/>
      <c r="M74" s="314"/>
      <c r="N74" s="356"/>
      <c r="O74" s="314"/>
      <c r="P74" s="356"/>
      <c r="Q74" s="314"/>
      <c r="R74" s="356"/>
      <c r="S74" s="314"/>
      <c r="T74" s="356"/>
      <c r="U74" s="314"/>
      <c r="V74" s="452"/>
      <c r="W74" s="452"/>
      <c r="X74" s="452"/>
      <c r="Y74" s="452"/>
      <c r="Z74" s="452"/>
      <c r="AA74" s="452"/>
      <c r="AB74" s="452"/>
      <c r="AC74" s="452"/>
      <c r="AD74" s="452"/>
    </row>
    <row r="75" spans="1:30" ht="26.1" customHeight="1">
      <c r="A75" s="311"/>
      <c r="B75" s="311"/>
      <c r="C75" s="452"/>
      <c r="D75" s="289" t="s">
        <v>9382</v>
      </c>
      <c r="E75" s="45"/>
      <c r="F75" s="427">
        <v>92</v>
      </c>
      <c r="G75" s="430">
        <v>4.8293963254593173</v>
      </c>
      <c r="H75" s="290">
        <v>135</v>
      </c>
      <c r="I75" s="291">
        <v>7.4135090609555192</v>
      </c>
      <c r="J75" s="290">
        <v>109</v>
      </c>
      <c r="K75" s="291">
        <v>6.3892145369284874</v>
      </c>
      <c r="L75" s="290"/>
      <c r="M75" s="314"/>
      <c r="N75" s="356"/>
      <c r="O75" s="314"/>
      <c r="P75" s="356"/>
      <c r="Q75" s="314"/>
      <c r="R75" s="356"/>
      <c r="S75" s="314"/>
      <c r="T75" s="356"/>
      <c r="U75" s="314"/>
      <c r="V75" s="452"/>
      <c r="W75" s="452"/>
      <c r="X75" s="452"/>
      <c r="Y75" s="452"/>
      <c r="Z75" s="452"/>
      <c r="AA75" s="452"/>
      <c r="AB75" s="452"/>
      <c r="AC75" s="452"/>
      <c r="AD75" s="452"/>
    </row>
    <row r="76" spans="1:30" ht="26.1" customHeight="1">
      <c r="A76" s="311"/>
      <c r="B76" s="311"/>
      <c r="C76" s="452"/>
      <c r="D76" s="289" t="s">
        <v>9371</v>
      </c>
      <c r="E76" s="45"/>
      <c r="F76" s="427">
        <v>471</v>
      </c>
      <c r="G76" s="430">
        <v>24.724409448818896</v>
      </c>
      <c r="H76" s="290">
        <v>510</v>
      </c>
      <c r="I76" s="291">
        <v>28.006589785831959</v>
      </c>
      <c r="J76" s="290">
        <v>527</v>
      </c>
      <c r="K76" s="291">
        <v>30.89097303634232</v>
      </c>
      <c r="L76" s="290"/>
      <c r="M76" s="314"/>
      <c r="N76" s="356"/>
      <c r="O76" s="314"/>
      <c r="P76" s="356"/>
      <c r="Q76" s="314"/>
      <c r="R76" s="356"/>
      <c r="S76" s="314"/>
      <c r="T76" s="356"/>
      <c r="U76" s="314"/>
      <c r="V76" s="452"/>
      <c r="W76" s="452"/>
      <c r="X76" s="452"/>
      <c r="Y76" s="452"/>
      <c r="Z76" s="452"/>
      <c r="AA76" s="452"/>
      <c r="AB76" s="452"/>
      <c r="AC76" s="452"/>
      <c r="AD76" s="452"/>
    </row>
    <row r="77" spans="1:30" ht="26.1" customHeight="1">
      <c r="A77" s="311"/>
      <c r="B77" s="311"/>
      <c r="C77" s="452"/>
      <c r="D77" s="289" t="s">
        <v>9372</v>
      </c>
      <c r="E77" s="45"/>
      <c r="F77" s="427">
        <v>163</v>
      </c>
      <c r="G77" s="430">
        <v>8.5564304461942253</v>
      </c>
      <c r="H77" s="290">
        <v>147</v>
      </c>
      <c r="I77" s="291">
        <v>8.0724876441515647</v>
      </c>
      <c r="J77" s="290">
        <v>130</v>
      </c>
      <c r="K77" s="291">
        <v>7.6201641266119582</v>
      </c>
      <c r="L77" s="290"/>
      <c r="M77" s="314"/>
      <c r="N77" s="356"/>
      <c r="O77" s="314"/>
      <c r="P77" s="356"/>
      <c r="Q77" s="314"/>
      <c r="R77" s="356"/>
      <c r="S77" s="314"/>
      <c r="T77" s="356"/>
      <c r="U77" s="314"/>
      <c r="V77" s="452"/>
      <c r="W77" s="452"/>
      <c r="X77" s="452"/>
      <c r="Y77" s="452"/>
      <c r="Z77" s="452"/>
      <c r="AA77" s="452"/>
      <c r="AB77" s="452"/>
      <c r="AC77" s="452"/>
      <c r="AD77" s="452"/>
    </row>
    <row r="78" spans="1:30" ht="26.1" customHeight="1">
      <c r="A78" s="311"/>
      <c r="B78" s="311"/>
      <c r="C78" s="452"/>
      <c r="D78" s="289" t="s">
        <v>9373</v>
      </c>
      <c r="E78" s="45"/>
      <c r="F78" s="427">
        <v>5</v>
      </c>
      <c r="G78" s="430">
        <v>0.26246719160104987</v>
      </c>
      <c r="H78" s="290">
        <v>10</v>
      </c>
      <c r="I78" s="291">
        <v>0.54914881933003845</v>
      </c>
      <c r="J78" s="290">
        <v>14</v>
      </c>
      <c r="K78" s="291">
        <v>0.82063305978898005</v>
      </c>
      <c r="L78" s="290"/>
      <c r="M78" s="314"/>
      <c r="N78" s="356"/>
      <c r="O78" s="314"/>
      <c r="P78" s="356"/>
      <c r="Q78" s="314"/>
      <c r="R78" s="356"/>
      <c r="S78" s="314"/>
      <c r="T78" s="356"/>
      <c r="U78" s="314"/>
      <c r="V78" s="452"/>
      <c r="W78" s="452"/>
      <c r="X78" s="452"/>
      <c r="Y78" s="452"/>
      <c r="Z78" s="452"/>
      <c r="AA78" s="452"/>
      <c r="AB78" s="452"/>
      <c r="AC78" s="452"/>
      <c r="AD78" s="452"/>
    </row>
    <row r="79" spans="1:30" ht="26.1" customHeight="1">
      <c r="A79" s="311"/>
      <c r="B79" s="311"/>
      <c r="C79" s="452"/>
      <c r="D79" s="289" t="s">
        <v>9374</v>
      </c>
      <c r="E79" s="45"/>
      <c r="F79" s="427">
        <v>9</v>
      </c>
      <c r="G79" s="430">
        <v>0.47244094488188976</v>
      </c>
      <c r="H79" s="290">
        <v>8</v>
      </c>
      <c r="I79" s="291">
        <v>0.43931905546403077</v>
      </c>
      <c r="J79" s="290">
        <v>3</v>
      </c>
      <c r="K79" s="291">
        <v>0.17584994138335286</v>
      </c>
      <c r="L79" s="290"/>
      <c r="M79" s="314"/>
      <c r="N79" s="356"/>
      <c r="O79" s="314"/>
      <c r="P79" s="356"/>
      <c r="Q79" s="314"/>
      <c r="R79" s="356"/>
      <c r="S79" s="314"/>
      <c r="T79" s="356"/>
      <c r="U79" s="314"/>
      <c r="V79" s="452"/>
      <c r="W79" s="452"/>
      <c r="X79" s="452"/>
      <c r="Y79" s="452"/>
      <c r="Z79" s="452"/>
      <c r="AA79" s="452"/>
      <c r="AB79" s="452"/>
      <c r="AC79" s="452"/>
      <c r="AD79" s="452"/>
    </row>
    <row r="80" spans="1:30" ht="26.1" customHeight="1">
      <c r="A80" s="311"/>
      <c r="B80" s="311"/>
      <c r="C80" s="452"/>
      <c r="D80" s="289" t="s">
        <v>9375</v>
      </c>
      <c r="E80" s="45"/>
      <c r="F80" s="427">
        <v>46</v>
      </c>
      <c r="G80" s="430">
        <v>2.4146981627296586</v>
      </c>
      <c r="H80" s="290">
        <v>26</v>
      </c>
      <c r="I80" s="291">
        <v>1.4277869302580999</v>
      </c>
      <c r="J80" s="290">
        <v>27</v>
      </c>
      <c r="K80" s="291">
        <v>1.5826494724501758</v>
      </c>
      <c r="L80" s="290"/>
      <c r="M80" s="314"/>
      <c r="N80" s="356"/>
      <c r="O80" s="314"/>
      <c r="P80" s="356"/>
      <c r="Q80" s="314"/>
      <c r="R80" s="356"/>
      <c r="S80" s="314"/>
      <c r="T80" s="356"/>
      <c r="U80" s="314"/>
      <c r="V80" s="452"/>
      <c r="W80" s="452"/>
      <c r="X80" s="452"/>
      <c r="Y80" s="452"/>
      <c r="Z80" s="452"/>
      <c r="AA80" s="452"/>
      <c r="AB80" s="452"/>
      <c r="AC80" s="452"/>
      <c r="AD80" s="452"/>
    </row>
    <row r="81" spans="1:30" ht="26.1" customHeight="1">
      <c r="A81" s="311"/>
      <c r="B81" s="311"/>
      <c r="C81" s="452"/>
      <c r="D81" s="289" t="s">
        <v>9376</v>
      </c>
      <c r="E81" s="45"/>
      <c r="F81" s="427">
        <v>7</v>
      </c>
      <c r="G81" s="430">
        <v>0.36745406824146981</v>
      </c>
      <c r="H81" s="290">
        <v>12</v>
      </c>
      <c r="I81" s="291">
        <v>0.65897858319604607</v>
      </c>
      <c r="J81" s="290">
        <v>10</v>
      </c>
      <c r="K81" s="291">
        <v>0.58616647127784294</v>
      </c>
      <c r="L81" s="290"/>
      <c r="M81" s="314"/>
      <c r="N81" s="356"/>
      <c r="O81" s="314"/>
      <c r="P81" s="356"/>
      <c r="Q81" s="314"/>
      <c r="R81" s="356"/>
      <c r="S81" s="314"/>
      <c r="T81" s="356"/>
      <c r="U81" s="314"/>
      <c r="V81" s="452"/>
      <c r="W81" s="452"/>
      <c r="X81" s="452"/>
      <c r="Y81" s="452"/>
      <c r="Z81" s="452"/>
      <c r="AA81" s="452"/>
      <c r="AB81" s="452"/>
      <c r="AC81" s="452"/>
      <c r="AD81" s="452"/>
    </row>
    <row r="82" spans="1:30" ht="26.1" customHeight="1">
      <c r="A82" s="311"/>
      <c r="B82" s="311"/>
      <c r="C82" s="452"/>
      <c r="D82" s="289" t="s">
        <v>4373</v>
      </c>
      <c r="E82" s="45"/>
      <c r="F82" s="427">
        <v>5</v>
      </c>
      <c r="G82" s="430">
        <v>0.26246719160104987</v>
      </c>
      <c r="H82" s="290">
        <v>4</v>
      </c>
      <c r="I82" s="291">
        <v>0.21965952773201539</v>
      </c>
      <c r="J82" s="290">
        <v>4</v>
      </c>
      <c r="K82" s="291">
        <v>0.23446658851113716</v>
      </c>
      <c r="L82" s="290"/>
      <c r="M82" s="314"/>
      <c r="N82" s="356"/>
      <c r="O82" s="314"/>
      <c r="P82" s="356"/>
      <c r="Q82" s="314"/>
      <c r="R82" s="356"/>
      <c r="S82" s="314"/>
      <c r="T82" s="356"/>
      <c r="U82" s="314"/>
      <c r="V82" s="452"/>
      <c r="W82" s="452"/>
      <c r="X82" s="452"/>
      <c r="Y82" s="452"/>
      <c r="Z82" s="452"/>
      <c r="AA82" s="452"/>
      <c r="AB82" s="452"/>
      <c r="AC82" s="452"/>
      <c r="AD82" s="452"/>
    </row>
    <row r="83" spans="1:30" ht="26.1" customHeight="1">
      <c r="A83" s="311"/>
      <c r="B83" s="311"/>
      <c r="C83" s="452"/>
      <c r="D83" s="289" t="s">
        <v>9377</v>
      </c>
      <c r="E83" s="45"/>
      <c r="F83" s="427">
        <v>518</v>
      </c>
      <c r="G83" s="430">
        <v>26.9</v>
      </c>
      <c r="H83" s="290">
        <v>463</v>
      </c>
      <c r="I83" s="291">
        <v>25.425590334980779</v>
      </c>
      <c r="J83" s="290">
        <v>423</v>
      </c>
      <c r="K83" s="291">
        <v>24.794841735052756</v>
      </c>
      <c r="L83" s="290"/>
      <c r="M83" s="314"/>
      <c r="N83" s="356"/>
      <c r="O83" s="314"/>
      <c r="P83" s="356"/>
      <c r="Q83" s="314"/>
      <c r="R83" s="356"/>
      <c r="S83" s="314"/>
      <c r="T83" s="356"/>
      <c r="U83" s="314"/>
      <c r="V83" s="452"/>
      <c r="W83" s="452"/>
      <c r="X83" s="452"/>
      <c r="Y83" s="452"/>
      <c r="Z83" s="452"/>
      <c r="AA83" s="452"/>
      <c r="AB83" s="452"/>
      <c r="AC83" s="452"/>
      <c r="AD83" s="452"/>
    </row>
    <row r="84" spans="1:30" s="433" customFormat="1" ht="20.100000000000001" customHeight="1">
      <c r="A84" s="393" t="s">
        <v>9761</v>
      </c>
      <c r="B84" s="393" t="s">
        <v>9383</v>
      </c>
      <c r="C84" s="359" t="s">
        <v>9768</v>
      </c>
      <c r="D84" s="393"/>
      <c r="E84" s="359"/>
      <c r="F84" s="364">
        <v>5</v>
      </c>
      <c r="G84" s="365">
        <v>100</v>
      </c>
      <c r="H84" s="364">
        <v>4</v>
      </c>
      <c r="I84" s="365">
        <v>100</v>
      </c>
      <c r="J84" s="364">
        <v>4</v>
      </c>
      <c r="K84" s="365">
        <v>100</v>
      </c>
      <c r="L84" s="364"/>
      <c r="M84" s="365"/>
      <c r="N84" s="364"/>
      <c r="O84" s="365"/>
      <c r="P84" s="364"/>
      <c r="Q84" s="365"/>
      <c r="R84" s="364"/>
      <c r="S84" s="365"/>
      <c r="T84" s="364"/>
      <c r="U84" s="365"/>
      <c r="V84" s="359" t="s">
        <v>7010</v>
      </c>
      <c r="W84" s="359" t="s">
        <v>7010</v>
      </c>
      <c r="X84" s="359" t="s">
        <v>7010</v>
      </c>
      <c r="Y84" s="359"/>
      <c r="Z84" s="359"/>
      <c r="AA84" s="359"/>
      <c r="AB84" s="359"/>
      <c r="AC84" s="359"/>
      <c r="AD84" s="359"/>
    </row>
    <row r="85" spans="1:30" s="433" customFormat="1" ht="20.100000000000001" customHeight="1">
      <c r="A85" s="9" t="s">
        <v>9770</v>
      </c>
      <c r="B85" s="9" t="s">
        <v>9384</v>
      </c>
      <c r="C85" s="451" t="s">
        <v>9323</v>
      </c>
      <c r="D85" s="434" t="s">
        <v>9385</v>
      </c>
      <c r="E85" s="283"/>
      <c r="F85" s="426">
        <v>495</v>
      </c>
      <c r="G85" s="431">
        <v>25.700934579999998</v>
      </c>
      <c r="H85" s="426"/>
      <c r="I85" s="431"/>
      <c r="J85" s="426"/>
      <c r="K85" s="431"/>
      <c r="L85" s="354"/>
      <c r="M85" s="12"/>
      <c r="N85" s="354"/>
      <c r="O85" s="12"/>
      <c r="P85" s="354"/>
      <c r="Q85" s="12"/>
      <c r="R85" s="354"/>
      <c r="S85" s="12"/>
      <c r="T85" s="354"/>
      <c r="U85" s="12"/>
      <c r="V85" s="451" t="s">
        <v>7010</v>
      </c>
      <c r="W85" s="451"/>
      <c r="X85" s="451"/>
      <c r="Y85" s="451"/>
      <c r="Z85" s="451"/>
      <c r="AA85" s="451"/>
      <c r="AB85" s="451"/>
      <c r="AC85" s="451"/>
      <c r="AD85" s="451"/>
    </row>
    <row r="86" spans="1:30" s="433" customFormat="1" ht="20.100000000000001" customHeight="1">
      <c r="A86" s="311"/>
      <c r="B86" s="311"/>
      <c r="C86" s="452"/>
      <c r="D86" s="435" t="s">
        <v>9386</v>
      </c>
      <c r="E86" s="45"/>
      <c r="F86" s="427">
        <v>936</v>
      </c>
      <c r="G86" s="430">
        <v>48.598130840000003</v>
      </c>
      <c r="H86" s="427"/>
      <c r="I86" s="430"/>
      <c r="J86" s="427"/>
      <c r="K86" s="430"/>
      <c r="L86" s="356"/>
      <c r="M86" s="314"/>
      <c r="N86" s="356"/>
      <c r="O86" s="314"/>
      <c r="P86" s="356"/>
      <c r="Q86" s="314"/>
      <c r="R86" s="356"/>
      <c r="S86" s="314"/>
      <c r="T86" s="356"/>
      <c r="U86" s="314"/>
      <c r="V86" s="452"/>
      <c r="W86" s="452"/>
      <c r="X86" s="452"/>
      <c r="Y86" s="452"/>
      <c r="Z86" s="452"/>
      <c r="AA86" s="452"/>
      <c r="AB86" s="452"/>
      <c r="AC86" s="452"/>
      <c r="AD86" s="452"/>
    </row>
    <row r="87" spans="1:30" s="433" customFormat="1" ht="20.100000000000001" customHeight="1">
      <c r="A87" s="311"/>
      <c r="B87" s="311"/>
      <c r="C87" s="452"/>
      <c r="D87" s="435" t="s">
        <v>9387</v>
      </c>
      <c r="E87" s="45"/>
      <c r="F87" s="427">
        <v>42</v>
      </c>
      <c r="G87" s="430">
        <v>2.1806853579999999</v>
      </c>
      <c r="H87" s="427"/>
      <c r="I87" s="430"/>
      <c r="J87" s="427"/>
      <c r="K87" s="430"/>
      <c r="L87" s="356"/>
      <c r="M87" s="314"/>
      <c r="N87" s="356"/>
      <c r="O87" s="314"/>
      <c r="P87" s="356"/>
      <c r="Q87" s="314"/>
      <c r="R87" s="356"/>
      <c r="S87" s="314"/>
      <c r="T87" s="356"/>
      <c r="U87" s="314"/>
      <c r="V87" s="452"/>
      <c r="W87" s="452"/>
      <c r="X87" s="452"/>
      <c r="Y87" s="452"/>
      <c r="Z87" s="452"/>
      <c r="AA87" s="452"/>
      <c r="AB87" s="452"/>
      <c r="AC87" s="452"/>
      <c r="AD87" s="452"/>
    </row>
    <row r="88" spans="1:30" s="433" customFormat="1" ht="20.100000000000001" customHeight="1">
      <c r="A88" s="311"/>
      <c r="B88" s="311"/>
      <c r="C88" s="452"/>
      <c r="D88" s="435" t="s">
        <v>9388</v>
      </c>
      <c r="E88" s="45"/>
      <c r="F88" s="427">
        <v>3</v>
      </c>
      <c r="G88" s="430">
        <v>0.15576324</v>
      </c>
      <c r="H88" s="427"/>
      <c r="I88" s="430"/>
      <c r="J88" s="427"/>
      <c r="K88" s="430"/>
      <c r="L88" s="356"/>
      <c r="M88" s="314"/>
      <c r="N88" s="356"/>
      <c r="O88" s="314"/>
      <c r="P88" s="356"/>
      <c r="Q88" s="314"/>
      <c r="R88" s="356"/>
      <c r="S88" s="314"/>
      <c r="T88" s="356"/>
      <c r="U88" s="314"/>
      <c r="V88" s="452"/>
      <c r="W88" s="452"/>
      <c r="X88" s="452"/>
      <c r="Y88" s="452"/>
      <c r="Z88" s="452"/>
      <c r="AA88" s="452"/>
      <c r="AB88" s="452"/>
      <c r="AC88" s="452"/>
      <c r="AD88" s="452"/>
    </row>
    <row r="89" spans="1:30" s="433" customFormat="1" ht="20.100000000000001" customHeight="1">
      <c r="A89" s="311"/>
      <c r="B89" s="311"/>
      <c r="C89" s="452"/>
      <c r="D89" s="435" t="s">
        <v>9389</v>
      </c>
      <c r="E89" s="45"/>
      <c r="F89" s="427">
        <v>297</v>
      </c>
      <c r="G89" s="430">
        <v>15.42056075</v>
      </c>
      <c r="H89" s="427"/>
      <c r="I89" s="430"/>
      <c r="J89" s="427"/>
      <c r="K89" s="430"/>
      <c r="L89" s="356"/>
      <c r="M89" s="314"/>
      <c r="N89" s="356"/>
      <c r="O89" s="314"/>
      <c r="P89" s="356"/>
      <c r="Q89" s="314"/>
      <c r="R89" s="356"/>
      <c r="S89" s="314"/>
      <c r="T89" s="356"/>
      <c r="U89" s="314"/>
      <c r="V89" s="452"/>
      <c r="W89" s="452"/>
      <c r="X89" s="452"/>
      <c r="Y89" s="452"/>
      <c r="Z89" s="452"/>
      <c r="AA89" s="452"/>
      <c r="AB89" s="452"/>
      <c r="AC89" s="452"/>
      <c r="AD89" s="452"/>
    </row>
    <row r="90" spans="1:30" s="433" customFormat="1" ht="20.100000000000001" customHeight="1">
      <c r="A90" s="311"/>
      <c r="B90" s="311"/>
      <c r="C90" s="452"/>
      <c r="D90" s="435" t="s">
        <v>9390</v>
      </c>
      <c r="E90" s="45"/>
      <c r="F90" s="427">
        <v>56</v>
      </c>
      <c r="G90" s="430">
        <v>2.9075804779999999</v>
      </c>
      <c r="H90" s="427"/>
      <c r="I90" s="430"/>
      <c r="J90" s="427"/>
      <c r="K90" s="430"/>
      <c r="L90" s="356"/>
      <c r="M90" s="314"/>
      <c r="N90" s="356"/>
      <c r="O90" s="314"/>
      <c r="P90" s="356"/>
      <c r="Q90" s="314"/>
      <c r="R90" s="356"/>
      <c r="S90" s="314"/>
      <c r="T90" s="356"/>
      <c r="U90" s="314"/>
      <c r="V90" s="452"/>
      <c r="W90" s="452"/>
      <c r="X90" s="452"/>
      <c r="Y90" s="452"/>
      <c r="Z90" s="452"/>
      <c r="AA90" s="452"/>
      <c r="AB90" s="452"/>
      <c r="AC90" s="452"/>
      <c r="AD90" s="452"/>
    </row>
    <row r="91" spans="1:30" s="433" customFormat="1" ht="20.100000000000001" customHeight="1">
      <c r="A91" s="311"/>
      <c r="B91" s="311"/>
      <c r="C91" s="452"/>
      <c r="D91" s="435" t="s">
        <v>9391</v>
      </c>
      <c r="E91" s="45"/>
      <c r="F91" s="427">
        <v>95</v>
      </c>
      <c r="G91" s="430">
        <v>4.932502596</v>
      </c>
      <c r="H91" s="427"/>
      <c r="I91" s="430"/>
      <c r="J91" s="427"/>
      <c r="K91" s="430"/>
      <c r="L91" s="356"/>
      <c r="M91" s="314"/>
      <c r="N91" s="356"/>
      <c r="O91" s="314"/>
      <c r="P91" s="356"/>
      <c r="Q91" s="314"/>
      <c r="R91" s="356"/>
      <c r="S91" s="314"/>
      <c r="T91" s="356"/>
      <c r="U91" s="314"/>
      <c r="V91" s="452"/>
      <c r="W91" s="452"/>
      <c r="X91" s="452"/>
      <c r="Y91" s="452"/>
      <c r="Z91" s="452"/>
      <c r="AA91" s="452"/>
      <c r="AB91" s="452"/>
      <c r="AC91" s="452"/>
      <c r="AD91" s="452"/>
    </row>
    <row r="92" spans="1:30" s="433" customFormat="1" ht="20.100000000000001" customHeight="1">
      <c r="A92" s="317"/>
      <c r="B92" s="311"/>
      <c r="C92" s="452"/>
      <c r="D92" s="435" t="s">
        <v>9107</v>
      </c>
      <c r="E92" s="45"/>
      <c r="F92" s="427">
        <v>2</v>
      </c>
      <c r="G92" s="430">
        <v>0.10384216</v>
      </c>
      <c r="H92" s="427"/>
      <c r="I92" s="430"/>
      <c r="J92" s="427"/>
      <c r="K92" s="430"/>
      <c r="L92" s="356"/>
      <c r="M92" s="314"/>
      <c r="N92" s="356"/>
      <c r="O92" s="314"/>
      <c r="P92" s="356"/>
      <c r="Q92" s="314"/>
      <c r="R92" s="356"/>
      <c r="S92" s="314"/>
      <c r="T92" s="356"/>
      <c r="U92" s="314"/>
      <c r="V92" s="452"/>
      <c r="W92" s="452"/>
      <c r="X92" s="452"/>
      <c r="Y92" s="452"/>
      <c r="Z92" s="452"/>
      <c r="AA92" s="452"/>
      <c r="AB92" s="452"/>
      <c r="AC92" s="452"/>
      <c r="AD92" s="452"/>
    </row>
    <row r="93" spans="1:30" s="433" customFormat="1" ht="20.100000000000001" customHeight="1">
      <c r="A93" s="393" t="s">
        <v>9771</v>
      </c>
      <c r="B93" s="393" t="s">
        <v>9392</v>
      </c>
      <c r="C93" s="359" t="s">
        <v>9769</v>
      </c>
      <c r="D93" s="393"/>
      <c r="E93" s="359"/>
      <c r="F93" s="436">
        <v>2</v>
      </c>
      <c r="G93" s="437">
        <v>100</v>
      </c>
      <c r="H93" s="364"/>
      <c r="I93" s="365"/>
      <c r="J93" s="364"/>
      <c r="K93" s="365"/>
      <c r="L93" s="364"/>
      <c r="M93" s="365"/>
      <c r="N93" s="364"/>
      <c r="O93" s="365"/>
      <c r="P93" s="364"/>
      <c r="Q93" s="365"/>
      <c r="R93" s="364"/>
      <c r="S93" s="365"/>
      <c r="T93" s="364"/>
      <c r="U93" s="365"/>
      <c r="V93" s="359" t="s">
        <v>7010</v>
      </c>
      <c r="W93" s="359"/>
      <c r="X93" s="359"/>
      <c r="Y93" s="359"/>
      <c r="Z93" s="359"/>
      <c r="AA93" s="359"/>
      <c r="AB93" s="359"/>
      <c r="AC93" s="359"/>
      <c r="AD93" s="359"/>
    </row>
    <row r="94" spans="1:30" s="433" customFormat="1" ht="20.100000000000001" customHeight="1">
      <c r="A94" s="38"/>
      <c r="B94" s="38"/>
      <c r="C94" s="45"/>
      <c r="D94" s="38"/>
      <c r="E94" s="45"/>
      <c r="F94" s="45"/>
      <c r="G94" s="45"/>
      <c r="H94" s="46"/>
      <c r="I94" s="47"/>
      <c r="J94" s="46"/>
      <c r="K94" s="47"/>
      <c r="L94" s="46"/>
      <c r="M94" s="47"/>
      <c r="N94" s="46"/>
      <c r="O94" s="47"/>
      <c r="P94" s="46"/>
      <c r="Q94" s="47"/>
      <c r="R94" s="46"/>
      <c r="S94" s="47"/>
      <c r="T94" s="46"/>
      <c r="U94" s="47"/>
      <c r="V94" s="47"/>
      <c r="W94" s="47"/>
      <c r="X94" s="47"/>
      <c r="Y94" s="47"/>
      <c r="Z94" s="47"/>
      <c r="AA94" s="45"/>
      <c r="AB94" s="45"/>
      <c r="AC94" s="45"/>
      <c r="AD94" s="45"/>
    </row>
    <row r="95" spans="1:30" s="433" customFormat="1" ht="20.100000000000001" customHeight="1">
      <c r="A95" s="38"/>
      <c r="B95" s="38"/>
      <c r="C95" s="45"/>
      <c r="D95" s="38"/>
      <c r="E95" s="45"/>
      <c r="F95" s="45"/>
      <c r="G95" s="45"/>
      <c r="H95" s="46"/>
      <c r="I95" s="47"/>
      <c r="J95" s="46"/>
      <c r="K95" s="47"/>
      <c r="L95" s="46"/>
      <c r="M95" s="47"/>
      <c r="N95" s="46"/>
      <c r="O95" s="47"/>
      <c r="P95" s="46"/>
      <c r="Q95" s="47"/>
      <c r="R95" s="46"/>
      <c r="S95" s="47"/>
      <c r="T95" s="46"/>
      <c r="U95" s="47"/>
      <c r="V95" s="47"/>
      <c r="W95" s="47"/>
      <c r="X95" s="47"/>
      <c r="Y95" s="47"/>
      <c r="Z95" s="47"/>
      <c r="AA95" s="45"/>
      <c r="AB95" s="45"/>
      <c r="AC95" s="45"/>
      <c r="AD95" s="45"/>
    </row>
  </sheetData>
  <mergeCells count="15">
    <mergeCell ref="AD1:AD2"/>
    <mergeCell ref="L1:M1"/>
    <mergeCell ref="N1:O1"/>
    <mergeCell ref="P1:Q1"/>
    <mergeCell ref="R1:S1"/>
    <mergeCell ref="T1:U1"/>
    <mergeCell ref="F1:G1"/>
    <mergeCell ref="V1:AC1"/>
    <mergeCell ref="A1:A2"/>
    <mergeCell ref="B1:B2"/>
    <mergeCell ref="C1:C2"/>
    <mergeCell ref="D1:D2"/>
    <mergeCell ref="E1:E2"/>
    <mergeCell ref="J1:K1"/>
    <mergeCell ref="H1:I1"/>
  </mergeCells>
  <phoneticPr fontId="5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>
    <tabColor theme="3"/>
  </sheetPr>
  <dimension ref="A1:AE267"/>
  <sheetViews>
    <sheetView zoomScale="80" zoomScaleNormal="80" workbookViewId="0">
      <pane xSplit="2" ySplit="2" topLeftCell="D3" activePane="bottomRight" state="frozen"/>
      <selection activeCell="C1" sqref="C1:C2"/>
      <selection pane="topRight" activeCell="C1" sqref="C1:C2"/>
      <selection pane="bottomLeft" activeCell="C1" sqref="C1:C2"/>
      <selection pane="bottomRight" activeCell="C1" sqref="C1:C2"/>
    </sheetView>
  </sheetViews>
  <sheetFormatPr defaultRowHeight="20.100000000000001" customHeight="1"/>
  <cols>
    <col min="1" max="1" width="9.5703125" style="51" bestFit="1" customWidth="1"/>
    <col min="2" max="2" width="45.28515625" style="51" bestFit="1" customWidth="1"/>
    <col min="3" max="3" width="24.5703125" style="52" bestFit="1" customWidth="1"/>
    <col min="4" max="4" width="47" style="51" bestFit="1" customWidth="1"/>
    <col min="5" max="5" width="8.28515625" style="52" customWidth="1"/>
    <col min="6" max="6" width="10.7109375" style="53" customWidth="1"/>
    <col min="7" max="7" width="10.7109375" style="54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31.5703125" style="52" bestFit="1" customWidth="1"/>
    <col min="31" max="16384" width="9.140625" style="51"/>
  </cols>
  <sheetData>
    <row r="1" spans="1:31" s="5" customFormat="1" ht="20.100000000000001" customHeight="1">
      <c r="A1" s="605" t="s">
        <v>8368</v>
      </c>
      <c r="B1" s="605" t="s">
        <v>8088</v>
      </c>
      <c r="C1" s="605" t="s">
        <v>8089</v>
      </c>
      <c r="D1" s="605" t="s">
        <v>8090</v>
      </c>
      <c r="E1" s="605" t="s">
        <v>8091</v>
      </c>
      <c r="F1" s="607" t="s">
        <v>8092</v>
      </c>
      <c r="G1" s="607"/>
      <c r="H1" s="607" t="s">
        <v>8093</v>
      </c>
      <c r="I1" s="607"/>
      <c r="J1" s="607" t="s">
        <v>8094</v>
      </c>
      <c r="K1" s="607"/>
      <c r="L1" s="607" t="s">
        <v>8095</v>
      </c>
      <c r="M1" s="607"/>
      <c r="N1" s="607" t="s">
        <v>8096</v>
      </c>
      <c r="O1" s="607"/>
      <c r="P1" s="607" t="s">
        <v>8097</v>
      </c>
      <c r="Q1" s="607"/>
      <c r="R1" s="607" t="s">
        <v>8098</v>
      </c>
      <c r="S1" s="607"/>
      <c r="T1" s="607" t="s">
        <v>8099</v>
      </c>
      <c r="U1" s="607"/>
      <c r="V1" s="582" t="s">
        <v>8101</v>
      </c>
      <c r="W1" s="583"/>
      <c r="X1" s="583"/>
      <c r="Y1" s="583"/>
      <c r="Z1" s="583"/>
      <c r="AA1" s="583"/>
      <c r="AB1" s="583"/>
      <c r="AC1" s="584"/>
      <c r="AD1" s="586" t="s">
        <v>8102</v>
      </c>
      <c r="AE1" s="51"/>
    </row>
    <row r="2" spans="1:31" s="5" customFormat="1" ht="27">
      <c r="A2" s="605"/>
      <c r="B2" s="605"/>
      <c r="C2" s="605"/>
      <c r="D2" s="605"/>
      <c r="E2" s="605"/>
      <c r="F2" s="454" t="s">
        <v>8103</v>
      </c>
      <c r="G2" s="425" t="s">
        <v>8104</v>
      </c>
      <c r="H2" s="454" t="s">
        <v>8103</v>
      </c>
      <c r="I2" s="425" t="s">
        <v>8104</v>
      </c>
      <c r="J2" s="454" t="s">
        <v>8103</v>
      </c>
      <c r="K2" s="425" t="s">
        <v>8104</v>
      </c>
      <c r="L2" s="454" t="s">
        <v>8103</v>
      </c>
      <c r="M2" s="425" t="s">
        <v>8104</v>
      </c>
      <c r="N2" s="454" t="s">
        <v>8103</v>
      </c>
      <c r="O2" s="425" t="s">
        <v>8104</v>
      </c>
      <c r="P2" s="454" t="s">
        <v>8103</v>
      </c>
      <c r="Q2" s="425" t="s">
        <v>8104</v>
      </c>
      <c r="R2" s="454" t="s">
        <v>8103</v>
      </c>
      <c r="S2" s="425" t="s">
        <v>8104</v>
      </c>
      <c r="T2" s="454" t="s">
        <v>8103</v>
      </c>
      <c r="U2" s="425" t="s">
        <v>8104</v>
      </c>
      <c r="V2" s="425" t="s">
        <v>8105</v>
      </c>
      <c r="W2" s="425" t="s">
        <v>8106</v>
      </c>
      <c r="X2" s="425" t="s">
        <v>8107</v>
      </c>
      <c r="Y2" s="425" t="s">
        <v>8108</v>
      </c>
      <c r="Z2" s="404" t="s">
        <v>8109</v>
      </c>
      <c r="AA2" s="405" t="s">
        <v>8110</v>
      </c>
      <c r="AB2" s="405" t="s">
        <v>8111</v>
      </c>
      <c r="AC2" s="406" t="s">
        <v>8112</v>
      </c>
      <c r="AD2" s="588"/>
      <c r="AE2" s="51"/>
    </row>
    <row r="3" spans="1:31" ht="20.100000000000001" customHeight="1">
      <c r="A3" s="9" t="s">
        <v>6175</v>
      </c>
      <c r="B3" s="9" t="s">
        <v>250</v>
      </c>
      <c r="C3" s="451" t="s">
        <v>9130</v>
      </c>
      <c r="D3" s="9" t="s">
        <v>251</v>
      </c>
      <c r="E3" s="451"/>
      <c r="F3" s="354">
        <v>1587</v>
      </c>
      <c r="G3" s="12">
        <v>39.819231734873213</v>
      </c>
      <c r="H3" s="354">
        <v>1627</v>
      </c>
      <c r="I3" s="12">
        <v>39.857912787849095</v>
      </c>
      <c r="J3" s="354">
        <v>1682</v>
      </c>
      <c r="K3" s="12">
        <v>40.422975246335014</v>
      </c>
      <c r="L3" s="354">
        <v>1758</v>
      </c>
      <c r="M3" s="12">
        <v>40.912264370491037</v>
      </c>
      <c r="N3" s="56">
        <v>1761</v>
      </c>
      <c r="O3" s="57">
        <v>40.050034114168753</v>
      </c>
      <c r="P3" s="56">
        <v>1842</v>
      </c>
      <c r="Q3" s="57">
        <v>40.341655716162947</v>
      </c>
      <c r="R3" s="56">
        <v>1882</v>
      </c>
      <c r="S3" s="57">
        <v>40.239469745563397</v>
      </c>
      <c r="T3" s="56">
        <v>1991</v>
      </c>
      <c r="U3" s="57">
        <v>39.10054988216811</v>
      </c>
      <c r="V3" s="451" t="s">
        <v>8114</v>
      </c>
      <c r="W3" s="451" t="s">
        <v>8114</v>
      </c>
      <c r="X3" s="451" t="s">
        <v>8114</v>
      </c>
      <c r="Y3" s="451" t="s">
        <v>8114</v>
      </c>
      <c r="Z3" s="451" t="s">
        <v>8114</v>
      </c>
      <c r="AA3" s="451" t="s">
        <v>8114</v>
      </c>
      <c r="AB3" s="451" t="s">
        <v>8114</v>
      </c>
      <c r="AC3" s="451" t="s">
        <v>8114</v>
      </c>
      <c r="AD3" s="451"/>
    </row>
    <row r="4" spans="1:31" ht="20.100000000000001" customHeight="1">
      <c r="A4" s="311"/>
      <c r="B4" s="311"/>
      <c r="C4" s="452"/>
      <c r="D4" s="311" t="s">
        <v>252</v>
      </c>
      <c r="E4" s="452"/>
      <c r="F4" s="356">
        <v>2396</v>
      </c>
      <c r="G4" s="314">
        <v>60.180768265126787</v>
      </c>
      <c r="H4" s="356">
        <v>2455</v>
      </c>
      <c r="I4" s="314">
        <v>60.142087212150905</v>
      </c>
      <c r="J4" s="356">
        <v>2479</v>
      </c>
      <c r="K4" s="314">
        <v>59.577024753664986</v>
      </c>
      <c r="L4" s="356">
        <v>2539</v>
      </c>
      <c r="M4" s="314">
        <v>59.087735629508963</v>
      </c>
      <c r="N4" s="315">
        <v>2636</v>
      </c>
      <c r="O4" s="316">
        <v>59.949965885831247</v>
      </c>
      <c r="P4" s="315">
        <v>2724</v>
      </c>
      <c r="Q4" s="316">
        <v>59.658344283837053</v>
      </c>
      <c r="R4" s="315">
        <v>2795</v>
      </c>
      <c r="S4" s="316">
        <v>59.760530254436603</v>
      </c>
      <c r="T4" s="315">
        <v>3101</v>
      </c>
      <c r="U4" s="316">
        <v>60.89945011783189</v>
      </c>
      <c r="V4" s="452"/>
      <c r="W4" s="452"/>
      <c r="X4" s="452"/>
      <c r="Y4" s="452"/>
      <c r="Z4" s="452"/>
      <c r="AA4" s="452"/>
      <c r="AB4" s="452"/>
      <c r="AC4" s="452"/>
      <c r="AD4" s="452"/>
    </row>
    <row r="5" spans="1:31" ht="20.100000000000001" customHeight="1">
      <c r="A5" s="9" t="s">
        <v>6176</v>
      </c>
      <c r="B5" s="9" t="s">
        <v>253</v>
      </c>
      <c r="C5" s="451" t="s">
        <v>6177</v>
      </c>
      <c r="D5" s="9"/>
      <c r="E5" s="451"/>
      <c r="F5" s="354">
        <v>1587</v>
      </c>
      <c r="G5" s="12">
        <v>100</v>
      </c>
      <c r="H5" s="354">
        <v>1626</v>
      </c>
      <c r="I5" s="12">
        <f>H5/1627*100</f>
        <v>99.938537185003071</v>
      </c>
      <c r="J5" s="354">
        <v>1682</v>
      </c>
      <c r="K5" s="12">
        <v>100</v>
      </c>
      <c r="L5" s="354">
        <v>1757</v>
      </c>
      <c r="M5" s="12">
        <v>99.9</v>
      </c>
      <c r="N5" s="56">
        <v>1760</v>
      </c>
      <c r="O5" s="57">
        <v>99.9</v>
      </c>
      <c r="P5" s="56">
        <v>1838</v>
      </c>
      <c r="Q5" s="57">
        <v>99.8</v>
      </c>
      <c r="R5" s="56">
        <v>1878</v>
      </c>
      <c r="S5" s="57">
        <v>99.8</v>
      </c>
      <c r="T5" s="56">
        <v>1980</v>
      </c>
      <c r="U5" s="57">
        <v>99.4</v>
      </c>
      <c r="V5" s="451" t="s">
        <v>8114</v>
      </c>
      <c r="W5" s="451" t="s">
        <v>8114</v>
      </c>
      <c r="X5" s="451" t="s">
        <v>8114</v>
      </c>
      <c r="Y5" s="451" t="s">
        <v>8114</v>
      </c>
      <c r="Z5" s="451" t="s">
        <v>8114</v>
      </c>
      <c r="AA5" s="451" t="s">
        <v>8114</v>
      </c>
      <c r="AB5" s="451" t="s">
        <v>8114</v>
      </c>
      <c r="AC5" s="451" t="s">
        <v>8114</v>
      </c>
      <c r="AD5" s="451"/>
    </row>
    <row r="6" spans="1:31" ht="20.100000000000001" customHeight="1">
      <c r="A6" s="85"/>
      <c r="B6" s="85"/>
      <c r="C6" s="128"/>
      <c r="D6" s="311" t="s">
        <v>131</v>
      </c>
      <c r="E6" s="452" t="s">
        <v>132</v>
      </c>
      <c r="F6" s="356"/>
      <c r="G6" s="314"/>
      <c r="H6" s="356"/>
      <c r="I6" s="314"/>
      <c r="J6" s="356"/>
      <c r="K6" s="314"/>
      <c r="L6" s="356"/>
      <c r="M6" s="314"/>
      <c r="N6" s="315"/>
      <c r="O6" s="316"/>
      <c r="P6" s="315">
        <v>2</v>
      </c>
      <c r="Q6" s="316">
        <v>0.1</v>
      </c>
      <c r="R6" s="315">
        <v>2</v>
      </c>
      <c r="S6" s="316">
        <v>0.1</v>
      </c>
      <c r="T6" s="315">
        <v>7</v>
      </c>
      <c r="U6" s="316">
        <v>0.4</v>
      </c>
      <c r="V6" s="452"/>
      <c r="W6" s="452"/>
      <c r="X6" s="452"/>
      <c r="Y6" s="452"/>
      <c r="Z6" s="452"/>
      <c r="AA6" s="452"/>
      <c r="AB6" s="452"/>
      <c r="AC6" s="452"/>
      <c r="AD6" s="311"/>
    </row>
    <row r="7" spans="1:31" ht="20.100000000000001" customHeight="1">
      <c r="A7" s="311"/>
      <c r="B7" s="311"/>
      <c r="C7" s="452"/>
      <c r="D7" s="311" t="s">
        <v>133</v>
      </c>
      <c r="E7" s="452"/>
      <c r="F7" s="356"/>
      <c r="G7" s="314"/>
      <c r="H7" s="356">
        <v>1</v>
      </c>
      <c r="I7" s="314">
        <f>H7/1627*100</f>
        <v>6.1462814996926851E-2</v>
      </c>
      <c r="J7" s="356"/>
      <c r="K7" s="314"/>
      <c r="L7" s="356">
        <v>1</v>
      </c>
      <c r="M7" s="314">
        <v>0.1</v>
      </c>
      <c r="N7" s="315">
        <v>1</v>
      </c>
      <c r="O7" s="316">
        <v>0.1</v>
      </c>
      <c r="P7" s="315">
        <v>2</v>
      </c>
      <c r="Q7" s="316">
        <v>0.1</v>
      </c>
      <c r="R7" s="315">
        <v>2</v>
      </c>
      <c r="S7" s="316">
        <v>0.1</v>
      </c>
      <c r="T7" s="315">
        <v>4</v>
      </c>
      <c r="U7" s="316"/>
      <c r="V7" s="452"/>
      <c r="W7" s="452"/>
      <c r="X7" s="452"/>
      <c r="Y7" s="452"/>
      <c r="Z7" s="452"/>
      <c r="AA7" s="452"/>
      <c r="AB7" s="452"/>
      <c r="AC7" s="452"/>
      <c r="AD7" s="452"/>
    </row>
    <row r="8" spans="1:31" ht="20.100000000000001" customHeight="1">
      <c r="A8" s="9" t="s">
        <v>6178</v>
      </c>
      <c r="B8" s="9" t="s">
        <v>254</v>
      </c>
      <c r="C8" s="451" t="s">
        <v>6179</v>
      </c>
      <c r="D8" s="9" t="s">
        <v>255</v>
      </c>
      <c r="E8" s="451" t="s">
        <v>9038</v>
      </c>
      <c r="F8" s="354"/>
      <c r="G8" s="12"/>
      <c r="H8" s="354"/>
      <c r="I8" s="12"/>
      <c r="J8" s="354"/>
      <c r="K8" s="12"/>
      <c r="L8" s="354">
        <v>1</v>
      </c>
      <c r="M8" s="12">
        <v>100</v>
      </c>
      <c r="N8" s="56">
        <v>1</v>
      </c>
      <c r="O8" s="57">
        <v>100</v>
      </c>
      <c r="P8" s="56">
        <v>1</v>
      </c>
      <c r="Q8" s="57">
        <v>25</v>
      </c>
      <c r="R8" s="56">
        <v>1</v>
      </c>
      <c r="S8" s="57">
        <v>25</v>
      </c>
      <c r="T8" s="56">
        <v>3</v>
      </c>
      <c r="U8" s="57">
        <v>27.3</v>
      </c>
      <c r="V8" s="451" t="s">
        <v>8114</v>
      </c>
      <c r="W8" s="451" t="s">
        <v>8114</v>
      </c>
      <c r="X8" s="451" t="s">
        <v>8114</v>
      </c>
      <c r="Y8" s="451" t="s">
        <v>8114</v>
      </c>
      <c r="Z8" s="451" t="s">
        <v>8114</v>
      </c>
      <c r="AA8" s="451" t="s">
        <v>8114</v>
      </c>
      <c r="AB8" s="451" t="s">
        <v>8114</v>
      </c>
      <c r="AC8" s="451" t="s">
        <v>8114</v>
      </c>
      <c r="AD8" s="9"/>
    </row>
    <row r="9" spans="1:31" ht="20.100000000000001" customHeight="1">
      <c r="A9" s="311"/>
      <c r="B9" s="311"/>
      <c r="C9" s="452"/>
      <c r="D9" s="311" t="s">
        <v>256</v>
      </c>
      <c r="E9" s="452"/>
      <c r="F9" s="356"/>
      <c r="G9" s="314"/>
      <c r="H9" s="356"/>
      <c r="I9" s="314"/>
      <c r="J9" s="356"/>
      <c r="K9" s="314"/>
      <c r="L9" s="356"/>
      <c r="M9" s="314"/>
      <c r="N9" s="315"/>
      <c r="O9" s="316"/>
      <c r="P9" s="315"/>
      <c r="Q9" s="316"/>
      <c r="R9" s="315"/>
      <c r="S9" s="316"/>
      <c r="T9" s="315">
        <v>1</v>
      </c>
      <c r="U9" s="316">
        <v>9.1</v>
      </c>
      <c r="V9" s="452"/>
      <c r="W9" s="452"/>
      <c r="X9" s="452"/>
      <c r="Y9" s="452"/>
      <c r="Z9" s="452"/>
      <c r="AA9" s="452"/>
      <c r="AB9" s="452"/>
      <c r="AC9" s="452"/>
      <c r="AD9" s="452"/>
    </row>
    <row r="10" spans="1:31" ht="20.100000000000001" customHeight="1">
      <c r="A10" s="311"/>
      <c r="B10" s="311"/>
      <c r="C10" s="452"/>
      <c r="D10" s="311" t="s">
        <v>257</v>
      </c>
      <c r="E10" s="452"/>
      <c r="F10" s="356"/>
      <c r="G10" s="314"/>
      <c r="H10" s="356"/>
      <c r="I10" s="314"/>
      <c r="J10" s="356"/>
      <c r="K10" s="314"/>
      <c r="L10" s="356"/>
      <c r="M10" s="314"/>
      <c r="N10" s="315"/>
      <c r="O10" s="316"/>
      <c r="P10" s="315"/>
      <c r="Q10" s="316"/>
      <c r="R10" s="315">
        <v>1</v>
      </c>
      <c r="S10" s="316">
        <v>25</v>
      </c>
      <c r="T10" s="315">
        <v>1</v>
      </c>
      <c r="U10" s="316">
        <v>9.1</v>
      </c>
      <c r="V10" s="452"/>
      <c r="W10" s="452"/>
      <c r="X10" s="452"/>
      <c r="Y10" s="452"/>
      <c r="Z10" s="452"/>
      <c r="AA10" s="452"/>
      <c r="AB10" s="452"/>
      <c r="AC10" s="452"/>
      <c r="AD10" s="452"/>
    </row>
    <row r="11" spans="1:31" ht="20.100000000000001" customHeight="1">
      <c r="A11" s="311"/>
      <c r="B11" s="311"/>
      <c r="C11" s="452"/>
      <c r="D11" s="311" t="s">
        <v>258</v>
      </c>
      <c r="E11" s="452"/>
      <c r="F11" s="356"/>
      <c r="G11" s="314"/>
      <c r="H11" s="356"/>
      <c r="I11" s="314"/>
      <c r="J11" s="356"/>
      <c r="K11" s="314"/>
      <c r="L11" s="356"/>
      <c r="M11" s="314"/>
      <c r="N11" s="356"/>
      <c r="O11" s="314"/>
      <c r="P11" s="356"/>
      <c r="Q11" s="314"/>
      <c r="R11" s="315"/>
      <c r="S11" s="316"/>
      <c r="T11" s="315"/>
      <c r="U11" s="316"/>
      <c r="V11" s="452"/>
      <c r="W11" s="452"/>
      <c r="X11" s="452"/>
      <c r="Y11" s="452"/>
      <c r="Z11" s="452"/>
      <c r="AA11" s="452"/>
      <c r="AB11" s="452"/>
      <c r="AC11" s="452"/>
      <c r="AD11" s="452"/>
    </row>
    <row r="12" spans="1:31" ht="20.100000000000001" customHeight="1">
      <c r="A12" s="311"/>
      <c r="B12" s="311"/>
      <c r="C12" s="452"/>
      <c r="D12" s="311" t="s">
        <v>259</v>
      </c>
      <c r="E12" s="452"/>
      <c r="F12" s="356"/>
      <c r="G12" s="314"/>
      <c r="H12" s="356"/>
      <c r="I12" s="314"/>
      <c r="J12" s="356"/>
      <c r="K12" s="314"/>
      <c r="L12" s="356"/>
      <c r="M12" s="314"/>
      <c r="N12" s="356"/>
      <c r="O12" s="314"/>
      <c r="P12" s="356"/>
      <c r="Q12" s="314"/>
      <c r="R12" s="315"/>
      <c r="S12" s="316"/>
      <c r="T12" s="315">
        <v>1</v>
      </c>
      <c r="U12" s="316">
        <v>9.1</v>
      </c>
      <c r="V12" s="452"/>
      <c r="W12" s="452"/>
      <c r="X12" s="452"/>
      <c r="Y12" s="452"/>
      <c r="Z12" s="452"/>
      <c r="AA12" s="452"/>
      <c r="AB12" s="452"/>
      <c r="AC12" s="452"/>
      <c r="AD12" s="452"/>
    </row>
    <row r="13" spans="1:31" ht="20.100000000000001" customHeight="1">
      <c r="A13" s="311"/>
      <c r="B13" s="311"/>
      <c r="C13" s="452"/>
      <c r="D13" s="311" t="s">
        <v>260</v>
      </c>
      <c r="E13" s="452"/>
      <c r="F13" s="356"/>
      <c r="G13" s="314"/>
      <c r="H13" s="356">
        <v>1</v>
      </c>
      <c r="I13" s="314">
        <v>100</v>
      </c>
      <c r="J13" s="356"/>
      <c r="K13" s="314"/>
      <c r="L13" s="356"/>
      <c r="M13" s="314"/>
      <c r="N13" s="315"/>
      <c r="O13" s="316"/>
      <c r="P13" s="315">
        <v>1</v>
      </c>
      <c r="Q13" s="316">
        <v>25</v>
      </c>
      <c r="R13" s="315">
        <v>1</v>
      </c>
      <c r="S13" s="316">
        <v>25</v>
      </c>
      <c r="T13" s="315">
        <v>1</v>
      </c>
      <c r="U13" s="316">
        <v>9.1</v>
      </c>
      <c r="V13" s="452"/>
      <c r="W13" s="452"/>
      <c r="X13" s="452"/>
      <c r="Y13" s="452"/>
      <c r="Z13" s="452"/>
      <c r="AA13" s="452"/>
      <c r="AB13" s="452"/>
      <c r="AC13" s="452"/>
      <c r="AD13" s="452"/>
    </row>
    <row r="14" spans="1:31" ht="20.100000000000001" customHeight="1">
      <c r="A14" s="311"/>
      <c r="B14" s="311"/>
      <c r="C14" s="452"/>
      <c r="D14" s="311" t="s">
        <v>261</v>
      </c>
      <c r="E14" s="452"/>
      <c r="F14" s="356"/>
      <c r="G14" s="314"/>
      <c r="H14" s="356"/>
      <c r="I14" s="314"/>
      <c r="J14" s="356"/>
      <c r="K14" s="314"/>
      <c r="L14" s="356"/>
      <c r="M14" s="314"/>
      <c r="N14" s="315"/>
      <c r="O14" s="316"/>
      <c r="P14" s="315"/>
      <c r="Q14" s="316"/>
      <c r="R14" s="315">
        <v>1</v>
      </c>
      <c r="S14" s="316">
        <v>25</v>
      </c>
      <c r="T14" s="315">
        <v>1</v>
      </c>
      <c r="U14" s="316">
        <v>9.1</v>
      </c>
      <c r="V14" s="452"/>
      <c r="W14" s="452"/>
      <c r="X14" s="452"/>
      <c r="Y14" s="452"/>
      <c r="Z14" s="452"/>
      <c r="AA14" s="452"/>
      <c r="AB14" s="452"/>
      <c r="AC14" s="452"/>
      <c r="AD14" s="452"/>
    </row>
    <row r="15" spans="1:31" ht="20.100000000000001" customHeight="1">
      <c r="A15" s="311"/>
      <c r="B15" s="311"/>
      <c r="C15" s="452"/>
      <c r="D15" s="311" t="s">
        <v>262</v>
      </c>
      <c r="E15" s="452"/>
      <c r="F15" s="356"/>
      <c r="G15" s="314"/>
      <c r="H15" s="356"/>
      <c r="I15" s="314"/>
      <c r="J15" s="356"/>
      <c r="K15" s="314"/>
      <c r="L15" s="356"/>
      <c r="M15" s="314"/>
      <c r="N15" s="315"/>
      <c r="O15" s="316"/>
      <c r="P15" s="315">
        <v>1</v>
      </c>
      <c r="Q15" s="316">
        <v>25</v>
      </c>
      <c r="R15" s="356"/>
      <c r="S15" s="314"/>
      <c r="T15" s="315">
        <v>2</v>
      </c>
      <c r="U15" s="316">
        <v>18.2</v>
      </c>
      <c r="V15" s="452"/>
      <c r="W15" s="452"/>
      <c r="X15" s="452"/>
      <c r="Y15" s="452"/>
      <c r="Z15" s="452"/>
      <c r="AA15" s="452"/>
      <c r="AB15" s="452"/>
      <c r="AC15" s="452"/>
      <c r="AD15" s="452"/>
    </row>
    <row r="16" spans="1:31" ht="20.100000000000001" customHeight="1">
      <c r="A16" s="311"/>
      <c r="B16" s="311"/>
      <c r="C16" s="452"/>
      <c r="D16" s="311" t="s">
        <v>263</v>
      </c>
      <c r="E16" s="452"/>
      <c r="F16" s="356"/>
      <c r="G16" s="314"/>
      <c r="H16" s="356"/>
      <c r="I16" s="314"/>
      <c r="J16" s="356"/>
      <c r="K16" s="314"/>
      <c r="L16" s="356"/>
      <c r="M16" s="314"/>
      <c r="N16" s="356"/>
      <c r="O16" s="314"/>
      <c r="P16" s="356"/>
      <c r="Q16" s="314"/>
      <c r="R16" s="356"/>
      <c r="S16" s="314"/>
      <c r="T16" s="356"/>
      <c r="U16" s="314"/>
      <c r="V16" s="452"/>
      <c r="W16" s="452"/>
      <c r="X16" s="452"/>
      <c r="Y16" s="452"/>
      <c r="Z16" s="452"/>
      <c r="AA16" s="452"/>
      <c r="AB16" s="452"/>
      <c r="AC16" s="452"/>
      <c r="AD16" s="452"/>
    </row>
    <row r="17" spans="1:30" ht="20.100000000000001" customHeight="1">
      <c r="A17" s="311"/>
      <c r="B17" s="311"/>
      <c r="C17" s="452"/>
      <c r="D17" s="311" t="s">
        <v>9393</v>
      </c>
      <c r="E17" s="452"/>
      <c r="F17" s="356"/>
      <c r="G17" s="314"/>
      <c r="H17" s="356"/>
      <c r="I17" s="314"/>
      <c r="J17" s="356"/>
      <c r="K17" s="314"/>
      <c r="L17" s="356"/>
      <c r="M17" s="314"/>
      <c r="N17" s="356"/>
      <c r="O17" s="314"/>
      <c r="P17" s="356"/>
      <c r="Q17" s="314"/>
      <c r="R17" s="356"/>
      <c r="S17" s="314"/>
      <c r="T17" s="356"/>
      <c r="U17" s="314"/>
      <c r="V17" s="452"/>
      <c r="W17" s="452"/>
      <c r="X17" s="452"/>
      <c r="Y17" s="452"/>
      <c r="Z17" s="452"/>
      <c r="AA17" s="452"/>
      <c r="AB17" s="452"/>
      <c r="AC17" s="452"/>
      <c r="AD17" s="452"/>
    </row>
    <row r="18" spans="1:30" ht="20.100000000000001" customHeight="1">
      <c r="A18" s="311"/>
      <c r="B18" s="311"/>
      <c r="C18" s="452"/>
      <c r="D18" s="311" t="s">
        <v>9395</v>
      </c>
      <c r="E18" s="452"/>
      <c r="F18" s="356"/>
      <c r="G18" s="314"/>
      <c r="H18" s="356"/>
      <c r="I18" s="314"/>
      <c r="J18" s="356"/>
      <c r="K18" s="314"/>
      <c r="L18" s="356"/>
      <c r="M18" s="314"/>
      <c r="N18" s="356"/>
      <c r="O18" s="314"/>
      <c r="P18" s="356"/>
      <c r="Q18" s="314"/>
      <c r="R18" s="356"/>
      <c r="S18" s="314"/>
      <c r="T18" s="356"/>
      <c r="U18" s="314"/>
      <c r="V18" s="452"/>
      <c r="W18" s="452"/>
      <c r="X18" s="452"/>
      <c r="Y18" s="452"/>
      <c r="Z18" s="452"/>
      <c r="AA18" s="452"/>
      <c r="AB18" s="452"/>
      <c r="AC18" s="452"/>
      <c r="AD18" s="452"/>
    </row>
    <row r="19" spans="1:30" ht="20.100000000000001" customHeight="1">
      <c r="A19" s="311"/>
      <c r="B19" s="311"/>
      <c r="C19" s="452"/>
      <c r="D19" s="311" t="s">
        <v>264</v>
      </c>
      <c r="E19" s="452"/>
      <c r="F19" s="356"/>
      <c r="G19" s="314"/>
      <c r="H19" s="356"/>
      <c r="I19" s="314"/>
      <c r="J19" s="356"/>
      <c r="K19" s="314"/>
      <c r="L19" s="356"/>
      <c r="M19" s="314"/>
      <c r="N19" s="315"/>
      <c r="O19" s="314"/>
      <c r="P19" s="315">
        <v>1</v>
      </c>
      <c r="Q19" s="314">
        <v>25</v>
      </c>
      <c r="R19" s="356"/>
      <c r="S19" s="314"/>
      <c r="T19" s="356"/>
      <c r="U19" s="314"/>
      <c r="V19" s="452"/>
      <c r="W19" s="452"/>
      <c r="X19" s="452"/>
      <c r="Y19" s="452"/>
      <c r="Z19" s="452"/>
      <c r="AA19" s="452"/>
      <c r="AB19" s="452"/>
      <c r="AC19" s="452"/>
      <c r="AD19" s="452"/>
    </row>
    <row r="20" spans="1:30" ht="20.100000000000001" customHeight="1">
      <c r="A20" s="311"/>
      <c r="B20" s="311"/>
      <c r="C20" s="452"/>
      <c r="D20" s="311" t="s">
        <v>265</v>
      </c>
      <c r="E20" s="452"/>
      <c r="F20" s="356"/>
      <c r="G20" s="314"/>
      <c r="H20" s="356"/>
      <c r="I20" s="314"/>
      <c r="J20" s="356"/>
      <c r="K20" s="314"/>
      <c r="L20" s="356"/>
      <c r="M20" s="314"/>
      <c r="N20" s="356"/>
      <c r="O20" s="314"/>
      <c r="P20" s="356"/>
      <c r="Q20" s="314"/>
      <c r="R20" s="356"/>
      <c r="S20" s="314"/>
      <c r="T20" s="356">
        <v>1</v>
      </c>
      <c r="U20" s="314">
        <v>9.1</v>
      </c>
      <c r="V20" s="452"/>
      <c r="W20" s="452"/>
      <c r="X20" s="452"/>
      <c r="Y20" s="452"/>
      <c r="Z20" s="452"/>
      <c r="AA20" s="452"/>
      <c r="AB20" s="452"/>
      <c r="AC20" s="452"/>
      <c r="AD20" s="452"/>
    </row>
    <row r="21" spans="1:30" ht="20.100000000000001" customHeight="1">
      <c r="A21" s="9" t="s">
        <v>9396</v>
      </c>
      <c r="B21" s="9" t="s">
        <v>266</v>
      </c>
      <c r="C21" s="451" t="s">
        <v>6177</v>
      </c>
      <c r="D21" s="9"/>
      <c r="E21" s="451" t="s">
        <v>9398</v>
      </c>
      <c r="F21" s="354">
        <v>1587</v>
      </c>
      <c r="G21" s="12">
        <v>100</v>
      </c>
      <c r="H21" s="354">
        <v>1626</v>
      </c>
      <c r="I21" s="12">
        <f>H21/1627*100</f>
        <v>99.938537185003071</v>
      </c>
      <c r="J21" s="354">
        <v>1682</v>
      </c>
      <c r="K21" s="12">
        <v>100</v>
      </c>
      <c r="L21" s="354">
        <v>1758</v>
      </c>
      <c r="M21" s="12">
        <v>100</v>
      </c>
      <c r="N21" s="56">
        <v>1761</v>
      </c>
      <c r="O21" s="57">
        <v>100</v>
      </c>
      <c r="P21" s="56">
        <v>1834</v>
      </c>
      <c r="Q21" s="57">
        <v>99.6</v>
      </c>
      <c r="R21" s="56">
        <v>1874</v>
      </c>
      <c r="S21" s="57">
        <v>99.6</v>
      </c>
      <c r="T21" s="56">
        <v>1984</v>
      </c>
      <c r="U21" s="57">
        <v>99.6</v>
      </c>
      <c r="V21" s="451" t="s">
        <v>8114</v>
      </c>
      <c r="W21" s="451" t="s">
        <v>8114</v>
      </c>
      <c r="X21" s="451" t="s">
        <v>8114</v>
      </c>
      <c r="Y21" s="451" t="s">
        <v>8114</v>
      </c>
      <c r="Z21" s="451" t="s">
        <v>8114</v>
      </c>
      <c r="AA21" s="451" t="s">
        <v>8114</v>
      </c>
      <c r="AB21" s="451" t="s">
        <v>8114</v>
      </c>
      <c r="AC21" s="451" t="s">
        <v>8114</v>
      </c>
      <c r="AD21" s="9"/>
    </row>
    <row r="22" spans="1:30" ht="20.100000000000001" customHeight="1">
      <c r="A22" s="311"/>
      <c r="B22" s="311"/>
      <c r="C22" s="452"/>
      <c r="D22" s="311" t="s">
        <v>131</v>
      </c>
      <c r="E22" s="452" t="s">
        <v>132</v>
      </c>
      <c r="F22" s="356"/>
      <c r="G22" s="314"/>
      <c r="H22" s="356"/>
      <c r="I22" s="314"/>
      <c r="J22" s="356"/>
      <c r="K22" s="314"/>
      <c r="L22" s="356"/>
      <c r="M22" s="314"/>
      <c r="N22" s="315"/>
      <c r="O22" s="316"/>
      <c r="P22" s="315">
        <v>6</v>
      </c>
      <c r="Q22" s="316">
        <v>0.3</v>
      </c>
      <c r="R22" s="315">
        <v>7</v>
      </c>
      <c r="S22" s="316">
        <v>0.4</v>
      </c>
      <c r="T22" s="315">
        <v>2</v>
      </c>
      <c r="U22" s="316">
        <v>0.1</v>
      </c>
      <c r="V22" s="452"/>
      <c r="W22" s="452"/>
      <c r="X22" s="452"/>
      <c r="Y22" s="452"/>
      <c r="Z22" s="452"/>
      <c r="AA22" s="452"/>
      <c r="AB22" s="452"/>
      <c r="AC22" s="452"/>
      <c r="AD22" s="311"/>
    </row>
    <row r="23" spans="1:30" ht="20.100000000000001" customHeight="1">
      <c r="A23" s="311"/>
      <c r="B23" s="311"/>
      <c r="C23" s="452"/>
      <c r="D23" s="311" t="s">
        <v>133</v>
      </c>
      <c r="E23" s="452"/>
      <c r="F23" s="356"/>
      <c r="G23" s="314"/>
      <c r="H23" s="356">
        <v>1</v>
      </c>
      <c r="I23" s="314">
        <f>H23/1627*100</f>
        <v>6.1462814996926851E-2</v>
      </c>
      <c r="J23" s="356"/>
      <c r="K23" s="314"/>
      <c r="L23" s="356"/>
      <c r="M23" s="314"/>
      <c r="N23" s="315"/>
      <c r="O23" s="316"/>
      <c r="P23" s="315">
        <v>2</v>
      </c>
      <c r="Q23" s="316">
        <v>0.1</v>
      </c>
      <c r="R23" s="315">
        <v>1</v>
      </c>
      <c r="S23" s="316">
        <v>0.1</v>
      </c>
      <c r="T23" s="315">
        <v>5</v>
      </c>
      <c r="U23" s="316">
        <v>0.3</v>
      </c>
      <c r="V23" s="452"/>
      <c r="W23" s="452"/>
      <c r="X23" s="452"/>
      <c r="Y23" s="452"/>
      <c r="Z23" s="452"/>
      <c r="AA23" s="452"/>
      <c r="AB23" s="452"/>
      <c r="AC23" s="452"/>
      <c r="AD23" s="452"/>
    </row>
    <row r="24" spans="1:30" ht="20.100000000000001" customHeight="1">
      <c r="A24" s="9" t="s">
        <v>6180</v>
      </c>
      <c r="B24" s="9" t="s">
        <v>267</v>
      </c>
      <c r="C24" s="451" t="s">
        <v>6181</v>
      </c>
      <c r="D24" s="9" t="s">
        <v>255</v>
      </c>
      <c r="E24" s="451" t="s">
        <v>9038</v>
      </c>
      <c r="F24" s="354"/>
      <c r="G24" s="12"/>
      <c r="H24" s="354"/>
      <c r="I24" s="12"/>
      <c r="J24" s="354"/>
      <c r="K24" s="12"/>
      <c r="L24" s="354"/>
      <c r="M24" s="12"/>
      <c r="N24" s="56"/>
      <c r="O24" s="57"/>
      <c r="P24" s="56"/>
      <c r="Q24" s="57"/>
      <c r="R24" s="56">
        <v>1</v>
      </c>
      <c r="S24" s="57">
        <v>12.5</v>
      </c>
      <c r="T24" s="354"/>
      <c r="U24" s="12"/>
      <c r="V24" s="451" t="s">
        <v>8114</v>
      </c>
      <c r="W24" s="451" t="s">
        <v>8114</v>
      </c>
      <c r="X24" s="451" t="s">
        <v>8114</v>
      </c>
      <c r="Y24" s="451" t="s">
        <v>8114</v>
      </c>
      <c r="Z24" s="451" t="s">
        <v>8114</v>
      </c>
      <c r="AA24" s="451" t="s">
        <v>8114</v>
      </c>
      <c r="AB24" s="451" t="s">
        <v>8114</v>
      </c>
      <c r="AC24" s="451" t="s">
        <v>8114</v>
      </c>
      <c r="AD24" s="9"/>
    </row>
    <row r="25" spans="1:30" ht="20.100000000000001" customHeight="1">
      <c r="A25" s="311"/>
      <c r="B25" s="311"/>
      <c r="C25" s="452"/>
      <c r="D25" s="311" t="s">
        <v>256</v>
      </c>
      <c r="E25" s="452"/>
      <c r="F25" s="356"/>
      <c r="G25" s="314"/>
      <c r="H25" s="356"/>
      <c r="I25" s="314"/>
      <c r="J25" s="356"/>
      <c r="K25" s="314"/>
      <c r="L25" s="356"/>
      <c r="M25" s="314"/>
      <c r="N25" s="356"/>
      <c r="O25" s="314"/>
      <c r="P25" s="356"/>
      <c r="Q25" s="314"/>
      <c r="R25" s="315"/>
      <c r="S25" s="316"/>
      <c r="T25" s="356"/>
      <c r="U25" s="314"/>
      <c r="V25" s="452"/>
      <c r="W25" s="452"/>
      <c r="X25" s="452"/>
      <c r="Y25" s="452"/>
      <c r="Z25" s="452"/>
      <c r="AA25" s="452"/>
      <c r="AB25" s="452"/>
      <c r="AC25" s="452"/>
      <c r="AD25" s="452"/>
    </row>
    <row r="26" spans="1:30" ht="20.100000000000001" customHeight="1">
      <c r="A26" s="311"/>
      <c r="B26" s="311"/>
      <c r="C26" s="452"/>
      <c r="D26" s="311" t="s">
        <v>257</v>
      </c>
      <c r="E26" s="452"/>
      <c r="F26" s="356"/>
      <c r="G26" s="314"/>
      <c r="H26" s="356"/>
      <c r="I26" s="314"/>
      <c r="J26" s="356"/>
      <c r="K26" s="314"/>
      <c r="L26" s="356"/>
      <c r="M26" s="314"/>
      <c r="N26" s="315"/>
      <c r="O26" s="316"/>
      <c r="P26" s="315">
        <v>1</v>
      </c>
      <c r="Q26" s="316">
        <v>12.5</v>
      </c>
      <c r="R26" s="315"/>
      <c r="S26" s="316"/>
      <c r="T26" s="356"/>
      <c r="U26" s="314"/>
      <c r="V26" s="452"/>
      <c r="W26" s="452"/>
      <c r="X26" s="452"/>
      <c r="Y26" s="452"/>
      <c r="Z26" s="452"/>
      <c r="AA26" s="452"/>
      <c r="AB26" s="452"/>
      <c r="AC26" s="452"/>
      <c r="AD26" s="452"/>
    </row>
    <row r="27" spans="1:30" ht="20.100000000000001" customHeight="1">
      <c r="A27" s="311"/>
      <c r="B27" s="311"/>
      <c r="C27" s="452"/>
      <c r="D27" s="311" t="s">
        <v>258</v>
      </c>
      <c r="E27" s="452"/>
      <c r="F27" s="356"/>
      <c r="G27" s="314"/>
      <c r="H27" s="356"/>
      <c r="I27" s="314"/>
      <c r="J27" s="356"/>
      <c r="K27" s="314"/>
      <c r="L27" s="356"/>
      <c r="M27" s="314"/>
      <c r="N27" s="315"/>
      <c r="O27" s="316"/>
      <c r="P27" s="315">
        <v>1</v>
      </c>
      <c r="Q27" s="316">
        <v>12.5</v>
      </c>
      <c r="R27" s="315"/>
      <c r="S27" s="316"/>
      <c r="T27" s="356"/>
      <c r="U27" s="314"/>
      <c r="V27" s="452"/>
      <c r="W27" s="452"/>
      <c r="X27" s="452"/>
      <c r="Y27" s="452"/>
      <c r="Z27" s="452"/>
      <c r="AA27" s="452"/>
      <c r="AB27" s="452"/>
      <c r="AC27" s="452"/>
      <c r="AD27" s="452"/>
    </row>
    <row r="28" spans="1:30" ht="20.100000000000001" customHeight="1">
      <c r="A28" s="311"/>
      <c r="B28" s="311"/>
      <c r="C28" s="452"/>
      <c r="D28" s="311" t="s">
        <v>259</v>
      </c>
      <c r="E28" s="452"/>
      <c r="F28" s="356"/>
      <c r="G28" s="314"/>
      <c r="H28" s="356">
        <v>1</v>
      </c>
      <c r="I28" s="314">
        <v>100</v>
      </c>
      <c r="J28" s="356"/>
      <c r="K28" s="314"/>
      <c r="L28" s="356"/>
      <c r="M28" s="314"/>
      <c r="N28" s="315"/>
      <c r="O28" s="316"/>
      <c r="P28" s="315"/>
      <c r="Q28" s="316"/>
      <c r="R28" s="315">
        <v>1</v>
      </c>
      <c r="S28" s="316">
        <v>12.5</v>
      </c>
      <c r="T28" s="315">
        <v>2</v>
      </c>
      <c r="U28" s="316">
        <v>28.6</v>
      </c>
      <c r="V28" s="452"/>
      <c r="W28" s="452"/>
      <c r="X28" s="452"/>
      <c r="Y28" s="452"/>
      <c r="Z28" s="452"/>
      <c r="AA28" s="452"/>
      <c r="AB28" s="452"/>
      <c r="AC28" s="452"/>
      <c r="AD28" s="452"/>
    </row>
    <row r="29" spans="1:30" ht="20.100000000000001" customHeight="1">
      <c r="A29" s="311"/>
      <c r="B29" s="311"/>
      <c r="C29" s="452"/>
      <c r="D29" s="311" t="s">
        <v>260</v>
      </c>
      <c r="E29" s="452"/>
      <c r="F29" s="356"/>
      <c r="G29" s="314"/>
      <c r="H29" s="356"/>
      <c r="I29" s="314"/>
      <c r="J29" s="356"/>
      <c r="K29" s="314"/>
      <c r="L29" s="356"/>
      <c r="M29" s="314"/>
      <c r="N29" s="315"/>
      <c r="O29" s="316"/>
      <c r="P29" s="315">
        <v>1</v>
      </c>
      <c r="Q29" s="316">
        <v>12.5</v>
      </c>
      <c r="R29" s="315">
        <v>1</v>
      </c>
      <c r="S29" s="316">
        <v>12.5</v>
      </c>
      <c r="T29" s="315">
        <v>2</v>
      </c>
      <c r="U29" s="316">
        <v>28.6</v>
      </c>
      <c r="V29" s="452"/>
      <c r="W29" s="452"/>
      <c r="X29" s="452"/>
      <c r="Y29" s="452"/>
      <c r="Z29" s="452"/>
      <c r="AA29" s="452"/>
      <c r="AB29" s="452"/>
      <c r="AC29" s="452"/>
      <c r="AD29" s="452"/>
    </row>
    <row r="30" spans="1:30" ht="20.100000000000001" customHeight="1">
      <c r="A30" s="311"/>
      <c r="B30" s="311"/>
      <c r="C30" s="452"/>
      <c r="D30" s="311" t="s">
        <v>261</v>
      </c>
      <c r="E30" s="452"/>
      <c r="F30" s="356"/>
      <c r="G30" s="314"/>
      <c r="H30" s="356"/>
      <c r="I30" s="314"/>
      <c r="J30" s="356"/>
      <c r="K30" s="314"/>
      <c r="L30" s="356"/>
      <c r="M30" s="314"/>
      <c r="N30" s="315"/>
      <c r="O30" s="316"/>
      <c r="P30" s="315">
        <v>2</v>
      </c>
      <c r="Q30" s="316">
        <v>25</v>
      </c>
      <c r="R30" s="315">
        <v>2</v>
      </c>
      <c r="S30" s="316">
        <v>25</v>
      </c>
      <c r="T30" s="315"/>
      <c r="U30" s="316"/>
      <c r="V30" s="452"/>
      <c r="W30" s="452"/>
      <c r="X30" s="452"/>
      <c r="Y30" s="452"/>
      <c r="Z30" s="452"/>
      <c r="AA30" s="452"/>
      <c r="AB30" s="452"/>
      <c r="AC30" s="452"/>
      <c r="AD30" s="452"/>
    </row>
    <row r="31" spans="1:30" ht="20.100000000000001" customHeight="1">
      <c r="A31" s="311"/>
      <c r="B31" s="311"/>
      <c r="C31" s="452"/>
      <c r="D31" s="311" t="s">
        <v>262</v>
      </c>
      <c r="E31" s="452"/>
      <c r="F31" s="356"/>
      <c r="G31" s="314"/>
      <c r="H31" s="356"/>
      <c r="I31" s="314"/>
      <c r="J31" s="356"/>
      <c r="K31" s="314"/>
      <c r="L31" s="356"/>
      <c r="M31" s="314"/>
      <c r="N31" s="315"/>
      <c r="O31" s="316"/>
      <c r="P31" s="315">
        <v>1</v>
      </c>
      <c r="Q31" s="316">
        <v>12.5</v>
      </c>
      <c r="R31" s="315"/>
      <c r="S31" s="314"/>
      <c r="T31" s="315">
        <v>1</v>
      </c>
      <c r="U31" s="316">
        <v>14.3</v>
      </c>
      <c r="V31" s="452"/>
      <c r="W31" s="452"/>
      <c r="X31" s="452"/>
      <c r="Y31" s="452"/>
      <c r="Z31" s="452"/>
      <c r="AA31" s="452"/>
      <c r="AB31" s="452"/>
      <c r="AC31" s="452"/>
      <c r="AD31" s="452"/>
    </row>
    <row r="32" spans="1:30" ht="20.100000000000001" customHeight="1">
      <c r="A32" s="311"/>
      <c r="B32" s="311"/>
      <c r="C32" s="452"/>
      <c r="D32" s="311" t="s">
        <v>263</v>
      </c>
      <c r="E32" s="452"/>
      <c r="F32" s="356"/>
      <c r="G32" s="314"/>
      <c r="H32" s="356"/>
      <c r="I32" s="314"/>
      <c r="J32" s="356"/>
      <c r="K32" s="314"/>
      <c r="L32" s="356"/>
      <c r="M32" s="314"/>
      <c r="N32" s="356"/>
      <c r="O32" s="314"/>
      <c r="P32" s="356"/>
      <c r="Q32" s="314"/>
      <c r="R32" s="356"/>
      <c r="S32" s="314"/>
      <c r="T32" s="315"/>
      <c r="U32" s="316"/>
      <c r="V32" s="452"/>
      <c r="W32" s="452"/>
      <c r="X32" s="452"/>
      <c r="Y32" s="452"/>
      <c r="Z32" s="452"/>
      <c r="AA32" s="452"/>
      <c r="AB32" s="452"/>
      <c r="AC32" s="452"/>
      <c r="AD32" s="452"/>
    </row>
    <row r="33" spans="1:30" ht="20.100000000000001" customHeight="1">
      <c r="A33" s="311"/>
      <c r="B33" s="311"/>
      <c r="C33" s="452"/>
      <c r="D33" s="311" t="s">
        <v>9393</v>
      </c>
      <c r="E33" s="452"/>
      <c r="F33" s="356"/>
      <c r="G33" s="314"/>
      <c r="H33" s="356"/>
      <c r="I33" s="314"/>
      <c r="J33" s="356"/>
      <c r="K33" s="314"/>
      <c r="L33" s="356"/>
      <c r="M33" s="314"/>
      <c r="N33" s="356"/>
      <c r="O33" s="314"/>
      <c r="P33" s="356"/>
      <c r="Q33" s="314"/>
      <c r="R33" s="356"/>
      <c r="S33" s="314"/>
      <c r="T33" s="315"/>
      <c r="U33" s="316"/>
      <c r="V33" s="452"/>
      <c r="W33" s="452"/>
      <c r="X33" s="452"/>
      <c r="Y33" s="452"/>
      <c r="Z33" s="452"/>
      <c r="AA33" s="452"/>
      <c r="AB33" s="452"/>
      <c r="AC33" s="452"/>
      <c r="AD33" s="452"/>
    </row>
    <row r="34" spans="1:30" ht="20.100000000000001" customHeight="1">
      <c r="A34" s="311"/>
      <c r="B34" s="311"/>
      <c r="C34" s="452"/>
      <c r="D34" s="311" t="s">
        <v>9395</v>
      </c>
      <c r="E34" s="452"/>
      <c r="F34" s="356"/>
      <c r="G34" s="314"/>
      <c r="H34" s="356"/>
      <c r="I34" s="314"/>
      <c r="J34" s="356"/>
      <c r="K34" s="314"/>
      <c r="L34" s="356"/>
      <c r="M34" s="314"/>
      <c r="N34" s="356"/>
      <c r="O34" s="314"/>
      <c r="P34" s="356"/>
      <c r="Q34" s="314"/>
      <c r="R34" s="356"/>
      <c r="S34" s="314"/>
      <c r="T34" s="315"/>
      <c r="U34" s="316"/>
      <c r="V34" s="452"/>
      <c r="W34" s="452"/>
      <c r="X34" s="452"/>
      <c r="Y34" s="452"/>
      <c r="Z34" s="452"/>
      <c r="AA34" s="452"/>
      <c r="AB34" s="452"/>
      <c r="AC34" s="452"/>
      <c r="AD34" s="452"/>
    </row>
    <row r="35" spans="1:30" ht="20.100000000000001" customHeight="1">
      <c r="A35" s="311"/>
      <c r="B35" s="311"/>
      <c r="C35" s="452"/>
      <c r="D35" s="311" t="s">
        <v>264</v>
      </c>
      <c r="E35" s="452"/>
      <c r="F35" s="356"/>
      <c r="G35" s="314"/>
      <c r="H35" s="356"/>
      <c r="I35" s="314"/>
      <c r="J35" s="356"/>
      <c r="K35" s="314"/>
      <c r="L35" s="356"/>
      <c r="M35" s="314"/>
      <c r="N35" s="315"/>
      <c r="O35" s="314"/>
      <c r="P35" s="315">
        <v>2</v>
      </c>
      <c r="Q35" s="314">
        <v>25</v>
      </c>
      <c r="R35" s="356">
        <v>3</v>
      </c>
      <c r="S35" s="314">
        <v>37.5</v>
      </c>
      <c r="T35" s="315">
        <v>1</v>
      </c>
      <c r="U35" s="316">
        <v>14.3</v>
      </c>
      <c r="V35" s="452"/>
      <c r="W35" s="452"/>
      <c r="X35" s="452"/>
      <c r="Y35" s="452"/>
      <c r="Z35" s="452"/>
      <c r="AA35" s="452"/>
      <c r="AB35" s="452"/>
      <c r="AC35" s="452"/>
      <c r="AD35" s="452"/>
    </row>
    <row r="36" spans="1:30" ht="20.100000000000001" customHeight="1">
      <c r="A36" s="311"/>
      <c r="B36" s="311"/>
      <c r="C36" s="452"/>
      <c r="D36" s="311" t="s">
        <v>265</v>
      </c>
      <c r="E36" s="452"/>
      <c r="F36" s="356"/>
      <c r="G36" s="314"/>
      <c r="H36" s="356"/>
      <c r="I36" s="314"/>
      <c r="J36" s="356"/>
      <c r="K36" s="314"/>
      <c r="L36" s="356"/>
      <c r="M36" s="314"/>
      <c r="N36" s="356"/>
      <c r="O36" s="314"/>
      <c r="P36" s="356"/>
      <c r="Q36" s="314"/>
      <c r="R36" s="356"/>
      <c r="S36" s="314"/>
      <c r="T36" s="315">
        <v>1</v>
      </c>
      <c r="U36" s="314">
        <v>14.3</v>
      </c>
      <c r="V36" s="452"/>
      <c r="W36" s="452"/>
      <c r="X36" s="452"/>
      <c r="Y36" s="452"/>
      <c r="Z36" s="452"/>
      <c r="AA36" s="452"/>
      <c r="AB36" s="452"/>
      <c r="AC36" s="452"/>
      <c r="AD36" s="452"/>
    </row>
    <row r="37" spans="1:30" ht="19.5" customHeight="1">
      <c r="A37" s="9" t="s">
        <v>6216</v>
      </c>
      <c r="B37" s="9" t="s">
        <v>9399</v>
      </c>
      <c r="C37" s="451" t="s">
        <v>6177</v>
      </c>
      <c r="D37" s="9"/>
      <c r="E37" s="451" t="s">
        <v>9400</v>
      </c>
      <c r="F37" s="174"/>
      <c r="G37" s="175"/>
      <c r="H37" s="174"/>
      <c r="I37" s="175"/>
      <c r="J37" s="174"/>
      <c r="K37" s="175"/>
      <c r="L37" s="174"/>
      <c r="M37" s="175"/>
      <c r="N37" s="73"/>
      <c r="O37" s="74"/>
      <c r="P37" s="73"/>
      <c r="Q37" s="74"/>
      <c r="R37" s="174"/>
      <c r="S37" s="175"/>
      <c r="T37" s="56">
        <v>1990</v>
      </c>
      <c r="U37" s="57">
        <v>99.9</v>
      </c>
      <c r="V37" s="451"/>
      <c r="W37" s="451"/>
      <c r="X37" s="451"/>
      <c r="Y37" s="451"/>
      <c r="Z37" s="451"/>
      <c r="AA37" s="451"/>
      <c r="AB37" s="451"/>
      <c r="AC37" s="451" t="s">
        <v>8114</v>
      </c>
      <c r="AD37" s="9" t="s">
        <v>9401</v>
      </c>
    </row>
    <row r="38" spans="1:30" ht="19.5" customHeight="1">
      <c r="A38" s="311"/>
      <c r="B38" s="311"/>
      <c r="C38" s="452"/>
      <c r="D38" s="311" t="s">
        <v>131</v>
      </c>
      <c r="E38" s="452"/>
      <c r="F38" s="160"/>
      <c r="G38" s="161"/>
      <c r="H38" s="160"/>
      <c r="I38" s="161"/>
      <c r="J38" s="160"/>
      <c r="K38" s="161"/>
      <c r="L38" s="160"/>
      <c r="M38" s="161"/>
      <c r="N38" s="76"/>
      <c r="O38" s="336"/>
      <c r="P38" s="76"/>
      <c r="Q38" s="336"/>
      <c r="R38" s="160"/>
      <c r="S38" s="161"/>
      <c r="T38" s="315"/>
      <c r="U38" s="316"/>
      <c r="V38" s="452"/>
      <c r="W38" s="452"/>
      <c r="X38" s="452"/>
      <c r="Y38" s="452"/>
      <c r="Z38" s="452"/>
      <c r="AA38" s="452"/>
      <c r="AB38" s="452"/>
      <c r="AC38" s="452"/>
      <c r="AD38" s="311"/>
    </row>
    <row r="39" spans="1:30" ht="19.5" customHeight="1">
      <c r="A39" s="311"/>
      <c r="B39" s="311"/>
      <c r="C39" s="452"/>
      <c r="D39" s="311" t="s">
        <v>133</v>
      </c>
      <c r="E39" s="452"/>
      <c r="F39" s="160"/>
      <c r="G39" s="161"/>
      <c r="H39" s="160"/>
      <c r="I39" s="161"/>
      <c r="J39" s="160"/>
      <c r="K39" s="161"/>
      <c r="L39" s="160"/>
      <c r="M39" s="161"/>
      <c r="N39" s="160"/>
      <c r="O39" s="161"/>
      <c r="P39" s="160"/>
      <c r="Q39" s="161"/>
      <c r="R39" s="160"/>
      <c r="S39" s="161"/>
      <c r="T39" s="315">
        <v>1</v>
      </c>
      <c r="U39" s="314">
        <v>0.1</v>
      </c>
      <c r="V39" s="452"/>
      <c r="W39" s="452"/>
      <c r="X39" s="452"/>
      <c r="Y39" s="452"/>
      <c r="Z39" s="452"/>
      <c r="AA39" s="452"/>
      <c r="AB39" s="452"/>
      <c r="AC39" s="452"/>
      <c r="AD39" s="452"/>
    </row>
    <row r="40" spans="1:30" ht="19.5" customHeight="1">
      <c r="A40" s="9" t="s">
        <v>6217</v>
      </c>
      <c r="B40" s="9" t="s">
        <v>9402</v>
      </c>
      <c r="C40" s="451" t="s">
        <v>6218</v>
      </c>
      <c r="D40" s="9" t="s">
        <v>255</v>
      </c>
      <c r="E40" s="451" t="s">
        <v>2628</v>
      </c>
      <c r="F40" s="174"/>
      <c r="G40" s="175"/>
      <c r="H40" s="174"/>
      <c r="I40" s="175"/>
      <c r="J40" s="174"/>
      <c r="K40" s="175"/>
      <c r="L40" s="174"/>
      <c r="M40" s="175"/>
      <c r="N40" s="174"/>
      <c r="O40" s="175"/>
      <c r="P40" s="174"/>
      <c r="Q40" s="175"/>
      <c r="R40" s="174"/>
      <c r="S40" s="175"/>
      <c r="T40" s="354"/>
      <c r="U40" s="12"/>
      <c r="V40" s="451"/>
      <c r="W40" s="451"/>
      <c r="X40" s="451"/>
      <c r="Y40" s="451"/>
      <c r="Z40" s="451"/>
      <c r="AA40" s="451"/>
      <c r="AB40" s="451"/>
      <c r="AC40" s="451" t="s">
        <v>8276</v>
      </c>
      <c r="AD40" s="9"/>
    </row>
    <row r="41" spans="1:30" ht="19.5" customHeight="1">
      <c r="A41" s="311"/>
      <c r="B41" s="311"/>
      <c r="C41" s="452"/>
      <c r="D41" s="285" t="s">
        <v>256</v>
      </c>
      <c r="E41" s="452"/>
      <c r="F41" s="160"/>
      <c r="G41" s="161"/>
      <c r="H41" s="160"/>
      <c r="I41" s="161"/>
      <c r="J41" s="160"/>
      <c r="K41" s="161"/>
      <c r="L41" s="160"/>
      <c r="M41" s="161"/>
      <c r="N41" s="160"/>
      <c r="O41" s="161"/>
      <c r="P41" s="160"/>
      <c r="Q41" s="161"/>
      <c r="R41" s="160"/>
      <c r="S41" s="161"/>
      <c r="T41" s="356"/>
      <c r="U41" s="314"/>
      <c r="V41" s="452"/>
      <c r="W41" s="452"/>
      <c r="X41" s="452"/>
      <c r="Y41" s="452"/>
      <c r="Z41" s="452"/>
      <c r="AA41" s="452"/>
      <c r="AB41" s="452"/>
      <c r="AC41" s="452"/>
      <c r="AD41" s="452"/>
    </row>
    <row r="42" spans="1:30" ht="19.5" customHeight="1">
      <c r="A42" s="311"/>
      <c r="B42" s="311"/>
      <c r="C42" s="452"/>
      <c r="D42" s="285" t="s">
        <v>257</v>
      </c>
      <c r="E42" s="452"/>
      <c r="F42" s="160"/>
      <c r="G42" s="161"/>
      <c r="H42" s="160"/>
      <c r="I42" s="161"/>
      <c r="J42" s="160"/>
      <c r="K42" s="161"/>
      <c r="L42" s="160"/>
      <c r="M42" s="161"/>
      <c r="N42" s="160"/>
      <c r="O42" s="161"/>
      <c r="P42" s="160"/>
      <c r="Q42" s="161"/>
      <c r="R42" s="160"/>
      <c r="S42" s="161"/>
      <c r="T42" s="315">
        <v>1</v>
      </c>
      <c r="U42" s="316">
        <v>100</v>
      </c>
      <c r="V42" s="452"/>
      <c r="W42" s="452"/>
      <c r="X42" s="452"/>
      <c r="Y42" s="452"/>
      <c r="Z42" s="452"/>
      <c r="AA42" s="452"/>
      <c r="AB42" s="452"/>
      <c r="AC42" s="452"/>
      <c r="AD42" s="452"/>
    </row>
    <row r="43" spans="1:30" ht="19.5" customHeight="1">
      <c r="A43" s="311"/>
      <c r="B43" s="311"/>
      <c r="C43" s="452"/>
      <c r="D43" s="285" t="s">
        <v>258</v>
      </c>
      <c r="E43" s="452"/>
      <c r="F43" s="160"/>
      <c r="G43" s="161"/>
      <c r="H43" s="160"/>
      <c r="I43" s="161"/>
      <c r="J43" s="160"/>
      <c r="K43" s="161"/>
      <c r="L43" s="160"/>
      <c r="M43" s="161"/>
      <c r="N43" s="160"/>
      <c r="O43" s="161"/>
      <c r="P43" s="160"/>
      <c r="Q43" s="161"/>
      <c r="R43" s="160"/>
      <c r="S43" s="161"/>
      <c r="T43" s="356"/>
      <c r="U43" s="356"/>
      <c r="V43" s="452"/>
      <c r="W43" s="452"/>
      <c r="X43" s="452"/>
      <c r="Y43" s="452"/>
      <c r="Z43" s="452"/>
      <c r="AA43" s="452"/>
      <c r="AB43" s="452"/>
      <c r="AC43" s="452"/>
      <c r="AD43" s="452"/>
    </row>
    <row r="44" spans="1:30" ht="19.5" customHeight="1">
      <c r="A44" s="311"/>
      <c r="B44" s="311"/>
      <c r="C44" s="452"/>
      <c r="D44" s="285" t="s">
        <v>259</v>
      </c>
      <c r="E44" s="452"/>
      <c r="F44" s="160"/>
      <c r="G44" s="161"/>
      <c r="H44" s="160"/>
      <c r="I44" s="161"/>
      <c r="J44" s="160"/>
      <c r="K44" s="161"/>
      <c r="L44" s="160"/>
      <c r="M44" s="161"/>
      <c r="N44" s="160"/>
      <c r="O44" s="161"/>
      <c r="P44" s="160"/>
      <c r="Q44" s="161"/>
      <c r="R44" s="160"/>
      <c r="S44" s="161"/>
      <c r="T44" s="160"/>
      <c r="U44" s="161"/>
      <c r="V44" s="452"/>
      <c r="W44" s="452"/>
      <c r="X44" s="452"/>
      <c r="Y44" s="452"/>
      <c r="Z44" s="452"/>
      <c r="AA44" s="452"/>
      <c r="AB44" s="452"/>
      <c r="AC44" s="452"/>
      <c r="AD44" s="452"/>
    </row>
    <row r="45" spans="1:30" ht="19.5" customHeight="1">
      <c r="A45" s="311"/>
      <c r="B45" s="311"/>
      <c r="C45" s="452"/>
      <c r="D45" s="285" t="s">
        <v>260</v>
      </c>
      <c r="E45" s="452"/>
      <c r="F45" s="160"/>
      <c r="G45" s="161"/>
      <c r="H45" s="160"/>
      <c r="I45" s="161"/>
      <c r="J45" s="160"/>
      <c r="K45" s="161"/>
      <c r="L45" s="160"/>
      <c r="M45" s="161"/>
      <c r="N45" s="160"/>
      <c r="O45" s="161"/>
      <c r="P45" s="160"/>
      <c r="Q45" s="161"/>
      <c r="R45" s="160"/>
      <c r="S45" s="161"/>
      <c r="T45" s="160"/>
      <c r="U45" s="161"/>
      <c r="V45" s="452"/>
      <c r="W45" s="452"/>
      <c r="X45" s="452"/>
      <c r="Y45" s="452"/>
      <c r="Z45" s="452"/>
      <c r="AA45" s="452"/>
      <c r="AB45" s="452"/>
      <c r="AC45" s="452"/>
      <c r="AD45" s="452"/>
    </row>
    <row r="46" spans="1:30" ht="19.5" customHeight="1">
      <c r="A46" s="311"/>
      <c r="B46" s="311"/>
      <c r="C46" s="452"/>
      <c r="D46" s="285" t="s">
        <v>261</v>
      </c>
      <c r="E46" s="452"/>
      <c r="F46" s="160"/>
      <c r="G46" s="161"/>
      <c r="H46" s="160"/>
      <c r="I46" s="161"/>
      <c r="J46" s="160"/>
      <c r="K46" s="161"/>
      <c r="L46" s="160"/>
      <c r="M46" s="161"/>
      <c r="N46" s="160"/>
      <c r="O46" s="161"/>
      <c r="P46" s="160"/>
      <c r="Q46" s="161"/>
      <c r="R46" s="160"/>
      <c r="S46" s="161"/>
      <c r="T46" s="160"/>
      <c r="U46" s="161"/>
      <c r="V46" s="452"/>
      <c r="W46" s="452"/>
      <c r="X46" s="452"/>
      <c r="Y46" s="452"/>
      <c r="Z46" s="452"/>
      <c r="AA46" s="452"/>
      <c r="AB46" s="452"/>
      <c r="AC46" s="452"/>
      <c r="AD46" s="452"/>
    </row>
    <row r="47" spans="1:30" ht="19.5" customHeight="1">
      <c r="A47" s="311"/>
      <c r="B47" s="311"/>
      <c r="C47" s="452"/>
      <c r="D47" s="285" t="s">
        <v>262</v>
      </c>
      <c r="E47" s="452"/>
      <c r="F47" s="160"/>
      <c r="G47" s="161"/>
      <c r="H47" s="160"/>
      <c r="I47" s="161"/>
      <c r="J47" s="160"/>
      <c r="K47" s="161"/>
      <c r="L47" s="160"/>
      <c r="M47" s="161"/>
      <c r="N47" s="160"/>
      <c r="O47" s="161"/>
      <c r="P47" s="160"/>
      <c r="Q47" s="161"/>
      <c r="R47" s="160"/>
      <c r="S47" s="161"/>
      <c r="T47" s="160"/>
      <c r="U47" s="161"/>
      <c r="V47" s="452"/>
      <c r="W47" s="452"/>
      <c r="X47" s="452"/>
      <c r="Y47" s="452"/>
      <c r="Z47" s="452"/>
      <c r="AA47" s="452"/>
      <c r="AB47" s="452"/>
      <c r="AC47" s="452"/>
      <c r="AD47" s="452"/>
    </row>
    <row r="48" spans="1:30" ht="19.5" customHeight="1">
      <c r="A48" s="311"/>
      <c r="B48" s="311"/>
      <c r="C48" s="452"/>
      <c r="D48" s="285" t="s">
        <v>263</v>
      </c>
      <c r="E48" s="452"/>
      <c r="F48" s="160"/>
      <c r="G48" s="161"/>
      <c r="H48" s="160"/>
      <c r="I48" s="161"/>
      <c r="J48" s="160"/>
      <c r="K48" s="161"/>
      <c r="L48" s="160"/>
      <c r="M48" s="161"/>
      <c r="N48" s="160"/>
      <c r="O48" s="161"/>
      <c r="P48" s="160"/>
      <c r="Q48" s="161"/>
      <c r="R48" s="160"/>
      <c r="S48" s="161"/>
      <c r="T48" s="160"/>
      <c r="U48" s="161"/>
      <c r="V48" s="452"/>
      <c r="W48" s="452"/>
      <c r="X48" s="452"/>
      <c r="Y48" s="452"/>
      <c r="Z48" s="452"/>
      <c r="AA48" s="452"/>
      <c r="AB48" s="452"/>
      <c r="AC48" s="452"/>
      <c r="AD48" s="452"/>
    </row>
    <row r="49" spans="1:30" ht="19.5" customHeight="1">
      <c r="A49" s="311"/>
      <c r="B49" s="311"/>
      <c r="C49" s="452"/>
      <c r="D49" s="285" t="s">
        <v>9403</v>
      </c>
      <c r="E49" s="452"/>
      <c r="F49" s="160"/>
      <c r="G49" s="161"/>
      <c r="H49" s="160"/>
      <c r="I49" s="161"/>
      <c r="J49" s="160"/>
      <c r="K49" s="161"/>
      <c r="L49" s="160"/>
      <c r="M49" s="161"/>
      <c r="N49" s="160"/>
      <c r="O49" s="161"/>
      <c r="P49" s="160"/>
      <c r="Q49" s="161"/>
      <c r="R49" s="160"/>
      <c r="S49" s="161"/>
      <c r="T49" s="160"/>
      <c r="U49" s="161"/>
      <c r="V49" s="452"/>
      <c r="W49" s="452"/>
      <c r="X49" s="452"/>
      <c r="Y49" s="452"/>
      <c r="Z49" s="452"/>
      <c r="AA49" s="452"/>
      <c r="AB49" s="452"/>
      <c r="AC49" s="452"/>
      <c r="AD49" s="452"/>
    </row>
    <row r="50" spans="1:30" ht="19.5" customHeight="1">
      <c r="A50" s="311"/>
      <c r="B50" s="311"/>
      <c r="C50" s="452"/>
      <c r="D50" s="285" t="s">
        <v>9404</v>
      </c>
      <c r="E50" s="452"/>
      <c r="F50" s="160"/>
      <c r="G50" s="161"/>
      <c r="H50" s="160"/>
      <c r="I50" s="161"/>
      <c r="J50" s="160"/>
      <c r="K50" s="161"/>
      <c r="L50" s="160"/>
      <c r="M50" s="161"/>
      <c r="N50" s="160"/>
      <c r="O50" s="161"/>
      <c r="P50" s="160"/>
      <c r="Q50" s="161"/>
      <c r="R50" s="160"/>
      <c r="S50" s="161"/>
      <c r="T50" s="160"/>
      <c r="U50" s="161"/>
      <c r="V50" s="452"/>
      <c r="W50" s="452"/>
      <c r="X50" s="452"/>
      <c r="Y50" s="452"/>
      <c r="Z50" s="452"/>
      <c r="AA50" s="452"/>
      <c r="AB50" s="452"/>
      <c r="AC50" s="452"/>
      <c r="AD50" s="452"/>
    </row>
    <row r="51" spans="1:30" ht="19.5" customHeight="1">
      <c r="A51" s="311"/>
      <c r="B51" s="311"/>
      <c r="C51" s="452"/>
      <c r="D51" s="285" t="s">
        <v>264</v>
      </c>
      <c r="E51" s="452"/>
      <c r="F51" s="160"/>
      <c r="G51" s="161"/>
      <c r="H51" s="160"/>
      <c r="I51" s="161"/>
      <c r="J51" s="160"/>
      <c r="K51" s="161"/>
      <c r="L51" s="160"/>
      <c r="M51" s="161"/>
      <c r="N51" s="160"/>
      <c r="O51" s="161"/>
      <c r="P51" s="160"/>
      <c r="Q51" s="161"/>
      <c r="R51" s="160"/>
      <c r="S51" s="161"/>
      <c r="T51" s="160"/>
      <c r="U51" s="161"/>
      <c r="V51" s="452"/>
      <c r="W51" s="452"/>
      <c r="X51" s="452"/>
      <c r="Y51" s="452"/>
      <c r="Z51" s="452"/>
      <c r="AA51" s="452"/>
      <c r="AB51" s="452"/>
      <c r="AC51" s="452"/>
      <c r="AD51" s="452"/>
    </row>
    <row r="52" spans="1:30" ht="19.5" customHeight="1">
      <c r="A52" s="311"/>
      <c r="B52" s="311"/>
      <c r="C52" s="452"/>
      <c r="D52" s="285" t="s">
        <v>265</v>
      </c>
      <c r="E52" s="452"/>
      <c r="F52" s="160"/>
      <c r="G52" s="161"/>
      <c r="H52" s="160"/>
      <c r="I52" s="161"/>
      <c r="J52" s="160"/>
      <c r="K52" s="161"/>
      <c r="L52" s="160"/>
      <c r="M52" s="161"/>
      <c r="N52" s="160"/>
      <c r="O52" s="161"/>
      <c r="P52" s="160"/>
      <c r="Q52" s="161"/>
      <c r="R52" s="160"/>
      <c r="S52" s="161"/>
      <c r="T52" s="160"/>
      <c r="U52" s="161"/>
      <c r="V52" s="452"/>
      <c r="W52" s="452"/>
      <c r="X52" s="452"/>
      <c r="Y52" s="452"/>
      <c r="Z52" s="452"/>
      <c r="AA52" s="452"/>
      <c r="AB52" s="452"/>
      <c r="AC52" s="452"/>
      <c r="AD52" s="452"/>
    </row>
    <row r="53" spans="1:30" ht="20.100000000000001" customHeight="1">
      <c r="A53" s="9" t="s">
        <v>6182</v>
      </c>
      <c r="B53" s="9" t="s">
        <v>268</v>
      </c>
      <c r="C53" s="451" t="s">
        <v>6177</v>
      </c>
      <c r="D53" s="9"/>
      <c r="E53" s="451" t="s">
        <v>9405</v>
      </c>
      <c r="F53" s="354">
        <v>1587</v>
      </c>
      <c r="G53" s="12">
        <v>100</v>
      </c>
      <c r="H53" s="354">
        <v>1627</v>
      </c>
      <c r="I53" s="12">
        <v>100</v>
      </c>
      <c r="J53" s="354">
        <v>1682</v>
      </c>
      <c r="K53" s="12">
        <v>100</v>
      </c>
      <c r="L53" s="354">
        <v>1758</v>
      </c>
      <c r="M53" s="12">
        <v>100</v>
      </c>
      <c r="N53" s="56">
        <v>1761</v>
      </c>
      <c r="O53" s="57">
        <v>100</v>
      </c>
      <c r="P53" s="56">
        <v>1839</v>
      </c>
      <c r="Q53" s="57">
        <v>99.8</v>
      </c>
      <c r="R53" s="56">
        <v>1879</v>
      </c>
      <c r="S53" s="57">
        <v>99.8</v>
      </c>
      <c r="T53" s="56">
        <v>1988</v>
      </c>
      <c r="U53" s="57">
        <v>99.8</v>
      </c>
      <c r="V53" s="451" t="s">
        <v>8276</v>
      </c>
      <c r="W53" s="451" t="s">
        <v>8276</v>
      </c>
      <c r="X53" s="451" t="s">
        <v>8276</v>
      </c>
      <c r="Y53" s="451" t="s">
        <v>8276</v>
      </c>
      <c r="Z53" s="451" t="s">
        <v>8276</v>
      </c>
      <c r="AA53" s="451" t="s">
        <v>8276</v>
      </c>
      <c r="AB53" s="451" t="s">
        <v>8276</v>
      </c>
      <c r="AC53" s="451" t="s">
        <v>8276</v>
      </c>
      <c r="AD53" s="451"/>
    </row>
    <row r="54" spans="1:30" ht="20.100000000000001" customHeight="1">
      <c r="A54" s="311"/>
      <c r="B54" s="311"/>
      <c r="C54" s="452"/>
      <c r="D54" s="311" t="s">
        <v>131</v>
      </c>
      <c r="E54" s="452" t="s">
        <v>2418</v>
      </c>
      <c r="F54" s="356"/>
      <c r="G54" s="314"/>
      <c r="H54" s="356"/>
      <c r="I54" s="314"/>
      <c r="J54" s="356"/>
      <c r="K54" s="314"/>
      <c r="L54" s="356"/>
      <c r="M54" s="314"/>
      <c r="N54" s="315"/>
      <c r="O54" s="314"/>
      <c r="P54" s="315">
        <v>3</v>
      </c>
      <c r="Q54" s="314">
        <v>0.2</v>
      </c>
      <c r="R54" s="315">
        <v>3</v>
      </c>
      <c r="S54" s="316">
        <v>0.2</v>
      </c>
      <c r="T54" s="315">
        <v>1</v>
      </c>
      <c r="U54" s="316">
        <v>0.1</v>
      </c>
      <c r="V54" s="452"/>
      <c r="W54" s="452"/>
      <c r="X54" s="452"/>
      <c r="Y54" s="452"/>
      <c r="Z54" s="452"/>
      <c r="AA54" s="452"/>
      <c r="AB54" s="452"/>
      <c r="AC54" s="452"/>
      <c r="AD54" s="452"/>
    </row>
    <row r="55" spans="1:30" ht="20.100000000000001" customHeight="1">
      <c r="A55" s="311"/>
      <c r="B55" s="311"/>
      <c r="C55" s="452"/>
      <c r="D55" s="311" t="s">
        <v>133</v>
      </c>
      <c r="E55" s="452"/>
      <c r="F55" s="356"/>
      <c r="G55" s="314"/>
      <c r="H55" s="356"/>
      <c r="I55" s="314"/>
      <c r="J55" s="356"/>
      <c r="K55" s="314"/>
      <c r="L55" s="356"/>
      <c r="M55" s="314"/>
      <c r="N55" s="356"/>
      <c r="O55" s="314"/>
      <c r="P55" s="356"/>
      <c r="Q55" s="314"/>
      <c r="R55" s="356"/>
      <c r="S55" s="314"/>
      <c r="T55" s="315">
        <v>2</v>
      </c>
      <c r="U55" s="316">
        <v>0.1</v>
      </c>
      <c r="V55" s="452"/>
      <c r="W55" s="452"/>
      <c r="X55" s="452"/>
      <c r="Y55" s="452"/>
      <c r="Z55" s="452"/>
      <c r="AA55" s="452"/>
      <c r="AB55" s="452"/>
      <c r="AC55" s="452"/>
      <c r="AD55" s="452"/>
    </row>
    <row r="56" spans="1:30" ht="20.100000000000001" customHeight="1">
      <c r="A56" s="393" t="s">
        <v>6183</v>
      </c>
      <c r="B56" s="393" t="s">
        <v>269</v>
      </c>
      <c r="C56" s="451" t="s">
        <v>6177</v>
      </c>
      <c r="D56" s="393" t="s">
        <v>270</v>
      </c>
      <c r="E56" s="359"/>
      <c r="F56" s="354">
        <v>1587</v>
      </c>
      <c r="G56" s="12">
        <v>100</v>
      </c>
      <c r="H56" s="354">
        <v>1627</v>
      </c>
      <c r="I56" s="12">
        <v>100</v>
      </c>
      <c r="J56" s="354">
        <v>1682</v>
      </c>
      <c r="K56" s="12">
        <v>100</v>
      </c>
      <c r="L56" s="354">
        <v>1758</v>
      </c>
      <c r="M56" s="12">
        <v>100</v>
      </c>
      <c r="N56" s="366">
        <v>1761</v>
      </c>
      <c r="O56" s="367">
        <v>100</v>
      </c>
      <c r="P56" s="366">
        <v>1842</v>
      </c>
      <c r="Q56" s="367">
        <v>100</v>
      </c>
      <c r="R56" s="366">
        <v>1882</v>
      </c>
      <c r="S56" s="367">
        <v>100</v>
      </c>
      <c r="T56" s="366">
        <v>1991</v>
      </c>
      <c r="U56" s="367">
        <v>100</v>
      </c>
      <c r="V56" s="359" t="s">
        <v>8276</v>
      </c>
      <c r="W56" s="359" t="s">
        <v>8276</v>
      </c>
      <c r="X56" s="359" t="s">
        <v>8276</v>
      </c>
      <c r="Y56" s="359" t="s">
        <v>8276</v>
      </c>
      <c r="Z56" s="359" t="s">
        <v>8276</v>
      </c>
      <c r="AA56" s="359" t="s">
        <v>8276</v>
      </c>
      <c r="AB56" s="359" t="s">
        <v>8276</v>
      </c>
      <c r="AC56" s="359" t="s">
        <v>8276</v>
      </c>
      <c r="AD56" s="359"/>
    </row>
    <row r="57" spans="1:30" ht="20.100000000000001" customHeight="1">
      <c r="A57" s="9" t="s">
        <v>6184</v>
      </c>
      <c r="B57" s="9" t="s">
        <v>271</v>
      </c>
      <c r="C57" s="451" t="s">
        <v>7405</v>
      </c>
      <c r="D57" s="9"/>
      <c r="E57" s="451" t="s">
        <v>9405</v>
      </c>
      <c r="F57" s="354">
        <v>3982</v>
      </c>
      <c r="G57" s="12">
        <v>99.974893296510174</v>
      </c>
      <c r="H57" s="354">
        <v>4080</v>
      </c>
      <c r="I57" s="12">
        <f>H57/4082*100</f>
        <v>99.951004409603144</v>
      </c>
      <c r="J57" s="354">
        <v>4160</v>
      </c>
      <c r="K57" s="12">
        <f>J57/4161*100</f>
        <v>99.975967315549141</v>
      </c>
      <c r="L57" s="354">
        <v>4297</v>
      </c>
      <c r="M57" s="12">
        <v>100</v>
      </c>
      <c r="N57" s="56">
        <v>4397</v>
      </c>
      <c r="O57" s="57">
        <v>100</v>
      </c>
      <c r="P57" s="56">
        <v>4565</v>
      </c>
      <c r="Q57" s="57">
        <v>100</v>
      </c>
      <c r="R57" s="56">
        <v>4676</v>
      </c>
      <c r="S57" s="57">
        <v>100</v>
      </c>
      <c r="T57" s="56">
        <v>5091</v>
      </c>
      <c r="U57" s="57">
        <v>100</v>
      </c>
      <c r="V57" s="451" t="s">
        <v>8276</v>
      </c>
      <c r="W57" s="451" t="s">
        <v>8276</v>
      </c>
      <c r="X57" s="451" t="s">
        <v>8276</v>
      </c>
      <c r="Y57" s="451" t="s">
        <v>8276</v>
      </c>
      <c r="Z57" s="451" t="s">
        <v>8276</v>
      </c>
      <c r="AA57" s="451" t="s">
        <v>8276</v>
      </c>
      <c r="AB57" s="451" t="s">
        <v>8276</v>
      </c>
      <c r="AC57" s="451" t="s">
        <v>8276</v>
      </c>
      <c r="AD57" s="451"/>
    </row>
    <row r="58" spans="1:30" ht="20.100000000000001" customHeight="1">
      <c r="A58" s="311"/>
      <c r="B58" s="311"/>
      <c r="C58" s="452"/>
      <c r="D58" s="311" t="s">
        <v>131</v>
      </c>
      <c r="E58" s="452" t="s">
        <v>132</v>
      </c>
      <c r="F58" s="356"/>
      <c r="G58" s="314"/>
      <c r="H58" s="356">
        <v>1</v>
      </c>
      <c r="I58" s="314">
        <f>H58/4082*100</f>
        <v>2.4497795198432142E-2</v>
      </c>
      <c r="J58" s="356"/>
      <c r="K58" s="314"/>
      <c r="L58" s="356"/>
      <c r="M58" s="314"/>
      <c r="N58" s="315"/>
      <c r="O58" s="314"/>
      <c r="P58" s="315">
        <v>1</v>
      </c>
      <c r="Q58" s="314"/>
      <c r="R58" s="315">
        <v>1</v>
      </c>
      <c r="S58" s="316"/>
      <c r="T58" s="315">
        <v>1</v>
      </c>
      <c r="U58" s="316"/>
      <c r="V58" s="452"/>
      <c r="W58" s="452"/>
      <c r="X58" s="452"/>
      <c r="Y58" s="452"/>
      <c r="Z58" s="452"/>
      <c r="AA58" s="452"/>
      <c r="AB58" s="452"/>
      <c r="AC58" s="452"/>
      <c r="AD58" s="452"/>
    </row>
    <row r="59" spans="1:30" ht="20.100000000000001" customHeight="1">
      <c r="A59" s="311"/>
      <c r="B59" s="311"/>
      <c r="C59" s="452"/>
      <c r="D59" s="311" t="s">
        <v>133</v>
      </c>
      <c r="E59" s="452"/>
      <c r="F59" s="356">
        <v>1</v>
      </c>
      <c r="G59" s="314">
        <v>2.5106703489831784E-2</v>
      </c>
      <c r="H59" s="356">
        <v>1</v>
      </c>
      <c r="I59" s="314">
        <f>H59/4082*100</f>
        <v>2.4497795198432142E-2</v>
      </c>
      <c r="J59" s="356">
        <v>1</v>
      </c>
      <c r="K59" s="314">
        <f>J59/4161*100</f>
        <v>2.4032684450853159E-2</v>
      </c>
      <c r="L59" s="356"/>
      <c r="M59" s="314"/>
      <c r="N59" s="356"/>
      <c r="O59" s="314"/>
      <c r="P59" s="356"/>
      <c r="Q59" s="314"/>
      <c r="R59" s="356"/>
      <c r="S59" s="314"/>
      <c r="T59" s="356"/>
      <c r="U59" s="314"/>
      <c r="V59" s="452"/>
      <c r="W59" s="452"/>
      <c r="X59" s="452"/>
      <c r="Y59" s="452"/>
      <c r="Z59" s="452"/>
      <c r="AA59" s="452"/>
      <c r="AB59" s="452"/>
      <c r="AC59" s="452"/>
      <c r="AD59" s="452"/>
    </row>
    <row r="60" spans="1:30" ht="20.100000000000001" customHeight="1">
      <c r="A60" s="9" t="s">
        <v>6185</v>
      </c>
      <c r="B60" s="9" t="s">
        <v>272</v>
      </c>
      <c r="C60" s="451" t="s">
        <v>6186</v>
      </c>
      <c r="D60" s="9" t="s">
        <v>9406</v>
      </c>
      <c r="E60" s="451" t="s">
        <v>7338</v>
      </c>
      <c r="F60" s="354"/>
      <c r="G60" s="12"/>
      <c r="H60" s="354"/>
      <c r="I60" s="12"/>
      <c r="J60" s="354">
        <v>1</v>
      </c>
      <c r="K60" s="12">
        <v>100</v>
      </c>
      <c r="L60" s="354"/>
      <c r="M60" s="12"/>
      <c r="N60" s="354"/>
      <c r="O60" s="12"/>
      <c r="P60" s="354"/>
      <c r="Q60" s="12"/>
      <c r="R60" s="354"/>
      <c r="S60" s="12"/>
      <c r="T60" s="354"/>
      <c r="U60" s="12"/>
      <c r="V60" s="451" t="s">
        <v>8276</v>
      </c>
      <c r="W60" s="451" t="s">
        <v>8276</v>
      </c>
      <c r="X60" s="451" t="s">
        <v>8276</v>
      </c>
      <c r="Y60" s="451" t="s">
        <v>8276</v>
      </c>
      <c r="Z60" s="451" t="s">
        <v>8276</v>
      </c>
      <c r="AA60" s="451" t="s">
        <v>8276</v>
      </c>
      <c r="AB60" s="451" t="s">
        <v>8276</v>
      </c>
      <c r="AC60" s="451" t="s">
        <v>8276</v>
      </c>
      <c r="AD60" s="451"/>
    </row>
    <row r="61" spans="1:30" ht="20.100000000000001" customHeight="1">
      <c r="A61" s="311"/>
      <c r="B61" s="311"/>
      <c r="C61" s="452"/>
      <c r="D61" s="311" t="s">
        <v>256</v>
      </c>
      <c r="E61" s="452"/>
      <c r="F61" s="356">
        <v>1</v>
      </c>
      <c r="G61" s="314">
        <v>100</v>
      </c>
      <c r="H61" s="356"/>
      <c r="I61" s="314"/>
      <c r="J61" s="356"/>
      <c r="K61" s="314"/>
      <c r="L61" s="356"/>
      <c r="M61" s="314"/>
      <c r="N61" s="356"/>
      <c r="O61" s="314"/>
      <c r="P61" s="356"/>
      <c r="Q61" s="314"/>
      <c r="R61" s="356"/>
      <c r="S61" s="314"/>
      <c r="T61" s="356"/>
      <c r="U61" s="314"/>
      <c r="V61" s="452"/>
      <c r="W61" s="452"/>
      <c r="X61" s="452"/>
      <c r="Y61" s="452"/>
      <c r="Z61" s="452"/>
      <c r="AA61" s="452"/>
      <c r="AB61" s="452"/>
      <c r="AC61" s="452"/>
      <c r="AD61" s="452"/>
    </row>
    <row r="62" spans="1:30" ht="20.100000000000001" customHeight="1">
      <c r="A62" s="311"/>
      <c r="B62" s="311"/>
      <c r="C62" s="452"/>
      <c r="D62" s="311" t="s">
        <v>257</v>
      </c>
      <c r="E62" s="452"/>
      <c r="F62" s="356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56"/>
      <c r="S62" s="314"/>
      <c r="T62" s="356"/>
      <c r="U62" s="314"/>
      <c r="V62" s="452"/>
      <c r="W62" s="452"/>
      <c r="X62" s="452"/>
      <c r="Y62" s="452"/>
      <c r="Z62" s="452"/>
      <c r="AA62" s="452"/>
      <c r="AB62" s="452"/>
      <c r="AC62" s="452"/>
      <c r="AD62" s="452"/>
    </row>
    <row r="63" spans="1:30" ht="20.100000000000001" customHeight="1">
      <c r="A63" s="311"/>
      <c r="B63" s="311"/>
      <c r="C63" s="452"/>
      <c r="D63" s="311" t="s">
        <v>258</v>
      </c>
      <c r="E63" s="452"/>
      <c r="F63" s="356"/>
      <c r="G63" s="314"/>
      <c r="H63" s="356"/>
      <c r="I63" s="314"/>
      <c r="J63" s="356"/>
      <c r="K63" s="314"/>
      <c r="L63" s="356"/>
      <c r="M63" s="314"/>
      <c r="N63" s="315"/>
      <c r="O63" s="316"/>
      <c r="P63" s="315">
        <v>1</v>
      </c>
      <c r="Q63" s="316">
        <v>100</v>
      </c>
      <c r="R63" s="315">
        <v>1</v>
      </c>
      <c r="S63" s="316">
        <v>100</v>
      </c>
      <c r="T63" s="315">
        <v>1</v>
      </c>
      <c r="U63" s="316">
        <v>100</v>
      </c>
      <c r="V63" s="452"/>
      <c r="W63" s="452"/>
      <c r="X63" s="452"/>
      <c r="Y63" s="452"/>
      <c r="Z63" s="452"/>
      <c r="AA63" s="452"/>
      <c r="AB63" s="452"/>
      <c r="AC63" s="452"/>
      <c r="AD63" s="452"/>
    </row>
    <row r="64" spans="1:30" ht="20.100000000000001" customHeight="1">
      <c r="A64" s="311"/>
      <c r="B64" s="311"/>
      <c r="C64" s="452"/>
      <c r="D64" s="311" t="s">
        <v>259</v>
      </c>
      <c r="E64" s="452"/>
      <c r="F64" s="356"/>
      <c r="G64" s="314"/>
      <c r="H64" s="356"/>
      <c r="I64" s="314"/>
      <c r="J64" s="356"/>
      <c r="K64" s="314"/>
      <c r="L64" s="356"/>
      <c r="M64" s="314"/>
      <c r="N64" s="356"/>
      <c r="O64" s="314"/>
      <c r="P64" s="356"/>
      <c r="Q64" s="314"/>
      <c r="R64" s="356"/>
      <c r="S64" s="314"/>
      <c r="T64" s="356"/>
      <c r="U64" s="314"/>
      <c r="V64" s="452"/>
      <c r="W64" s="452"/>
      <c r="X64" s="452"/>
      <c r="Y64" s="452"/>
      <c r="Z64" s="452"/>
      <c r="AA64" s="452"/>
      <c r="AB64" s="452"/>
      <c r="AC64" s="452"/>
      <c r="AD64" s="452"/>
    </row>
    <row r="65" spans="1:30" ht="20.100000000000001" customHeight="1">
      <c r="A65" s="311"/>
      <c r="B65" s="311"/>
      <c r="C65" s="452"/>
      <c r="D65" s="311" t="s">
        <v>260</v>
      </c>
      <c r="E65" s="452"/>
      <c r="F65" s="356"/>
      <c r="G65" s="314"/>
      <c r="H65" s="356">
        <v>1</v>
      </c>
      <c r="I65" s="314">
        <v>50</v>
      </c>
      <c r="J65" s="356"/>
      <c r="K65" s="314"/>
      <c r="L65" s="356"/>
      <c r="M65" s="314"/>
      <c r="N65" s="356"/>
      <c r="O65" s="314"/>
      <c r="P65" s="356"/>
      <c r="Q65" s="314"/>
      <c r="R65" s="356"/>
      <c r="S65" s="314"/>
      <c r="T65" s="356"/>
      <c r="U65" s="314"/>
      <c r="V65" s="452"/>
      <c r="W65" s="452"/>
      <c r="X65" s="452"/>
      <c r="Y65" s="452"/>
      <c r="Z65" s="452"/>
      <c r="AA65" s="452"/>
      <c r="AB65" s="452"/>
      <c r="AC65" s="452"/>
      <c r="AD65" s="452"/>
    </row>
    <row r="66" spans="1:30" ht="20.100000000000001" customHeight="1">
      <c r="A66" s="311"/>
      <c r="B66" s="311"/>
      <c r="C66" s="452"/>
      <c r="D66" s="311" t="s">
        <v>261</v>
      </c>
      <c r="E66" s="452"/>
      <c r="F66" s="356"/>
      <c r="G66" s="314"/>
      <c r="H66" s="356"/>
      <c r="I66" s="314"/>
      <c r="J66" s="356"/>
      <c r="K66" s="314"/>
      <c r="L66" s="356"/>
      <c r="M66" s="314"/>
      <c r="N66" s="356"/>
      <c r="O66" s="314"/>
      <c r="P66" s="356"/>
      <c r="Q66" s="314"/>
      <c r="R66" s="356"/>
      <c r="S66" s="314"/>
      <c r="T66" s="356"/>
      <c r="U66" s="314"/>
      <c r="V66" s="452"/>
      <c r="W66" s="452"/>
      <c r="X66" s="452"/>
      <c r="Y66" s="452"/>
      <c r="Z66" s="452"/>
      <c r="AA66" s="452"/>
      <c r="AB66" s="452"/>
      <c r="AC66" s="452"/>
      <c r="AD66" s="452"/>
    </row>
    <row r="67" spans="1:30" ht="20.100000000000001" customHeight="1">
      <c r="A67" s="311"/>
      <c r="B67" s="311"/>
      <c r="C67" s="452"/>
      <c r="D67" s="311" t="s">
        <v>262</v>
      </c>
      <c r="E67" s="452"/>
      <c r="F67" s="356"/>
      <c r="G67" s="314"/>
      <c r="H67" s="356"/>
      <c r="I67" s="314"/>
      <c r="J67" s="356"/>
      <c r="K67" s="314"/>
      <c r="L67" s="356"/>
      <c r="M67" s="314"/>
      <c r="N67" s="356"/>
      <c r="O67" s="314"/>
      <c r="P67" s="356"/>
      <c r="Q67" s="314"/>
      <c r="R67" s="356"/>
      <c r="S67" s="314"/>
      <c r="T67" s="356"/>
      <c r="U67" s="314"/>
      <c r="V67" s="452"/>
      <c r="W67" s="452"/>
      <c r="X67" s="452"/>
      <c r="Y67" s="452"/>
      <c r="Z67" s="452"/>
      <c r="AA67" s="452"/>
      <c r="AB67" s="452"/>
      <c r="AC67" s="452"/>
      <c r="AD67" s="452"/>
    </row>
    <row r="68" spans="1:30" ht="20.100000000000001" customHeight="1">
      <c r="A68" s="311"/>
      <c r="B68" s="311"/>
      <c r="C68" s="452"/>
      <c r="D68" s="311" t="s">
        <v>263</v>
      </c>
      <c r="E68" s="452"/>
      <c r="F68" s="356"/>
      <c r="G68" s="314"/>
      <c r="H68" s="356"/>
      <c r="I68" s="314"/>
      <c r="J68" s="356"/>
      <c r="K68" s="314"/>
      <c r="L68" s="356"/>
      <c r="M68" s="314"/>
      <c r="N68" s="356"/>
      <c r="O68" s="314"/>
      <c r="P68" s="356"/>
      <c r="Q68" s="314"/>
      <c r="R68" s="356"/>
      <c r="S68" s="314"/>
      <c r="T68" s="356"/>
      <c r="U68" s="314"/>
      <c r="V68" s="452"/>
      <c r="W68" s="452"/>
      <c r="X68" s="452"/>
      <c r="Y68" s="452"/>
      <c r="Z68" s="452"/>
      <c r="AA68" s="452"/>
      <c r="AB68" s="452"/>
      <c r="AC68" s="452"/>
      <c r="AD68" s="452"/>
    </row>
    <row r="69" spans="1:30" ht="20.100000000000001" customHeight="1">
      <c r="A69" s="311"/>
      <c r="B69" s="311"/>
      <c r="C69" s="452"/>
      <c r="D69" s="311" t="s">
        <v>9403</v>
      </c>
      <c r="E69" s="452"/>
      <c r="F69" s="356"/>
      <c r="G69" s="314"/>
      <c r="H69" s="356"/>
      <c r="I69" s="314"/>
      <c r="J69" s="356"/>
      <c r="K69" s="314"/>
      <c r="L69" s="356"/>
      <c r="M69" s="314"/>
      <c r="N69" s="356"/>
      <c r="O69" s="314"/>
      <c r="P69" s="356"/>
      <c r="Q69" s="314"/>
      <c r="R69" s="356"/>
      <c r="S69" s="314"/>
      <c r="T69" s="356"/>
      <c r="U69" s="314"/>
      <c r="V69" s="452"/>
      <c r="W69" s="452"/>
      <c r="X69" s="452"/>
      <c r="Y69" s="452"/>
      <c r="Z69" s="452"/>
      <c r="AA69" s="452"/>
      <c r="AB69" s="452"/>
      <c r="AC69" s="452"/>
      <c r="AD69" s="452"/>
    </row>
    <row r="70" spans="1:30" ht="20.100000000000001" customHeight="1">
      <c r="A70" s="311"/>
      <c r="B70" s="311"/>
      <c r="C70" s="452"/>
      <c r="D70" s="311" t="s">
        <v>9404</v>
      </c>
      <c r="E70" s="452"/>
      <c r="F70" s="356"/>
      <c r="G70" s="314"/>
      <c r="H70" s="356"/>
      <c r="I70" s="314"/>
      <c r="J70" s="356"/>
      <c r="K70" s="314"/>
      <c r="L70" s="356"/>
      <c r="M70" s="314"/>
      <c r="N70" s="356"/>
      <c r="O70" s="314"/>
      <c r="P70" s="356"/>
      <c r="Q70" s="314"/>
      <c r="R70" s="356"/>
      <c r="S70" s="314"/>
      <c r="T70" s="356"/>
      <c r="U70" s="314"/>
      <c r="V70" s="452"/>
      <c r="W70" s="452"/>
      <c r="X70" s="452"/>
      <c r="Y70" s="452"/>
      <c r="Z70" s="452"/>
      <c r="AA70" s="452"/>
      <c r="AB70" s="452"/>
      <c r="AC70" s="452"/>
      <c r="AD70" s="452"/>
    </row>
    <row r="71" spans="1:30" ht="20.100000000000001" customHeight="1">
      <c r="A71" s="311"/>
      <c r="B71" s="311"/>
      <c r="C71" s="452"/>
      <c r="D71" s="311" t="s">
        <v>264</v>
      </c>
      <c r="E71" s="452"/>
      <c r="F71" s="356"/>
      <c r="G71" s="314"/>
      <c r="H71" s="356"/>
      <c r="I71" s="314"/>
      <c r="J71" s="356"/>
      <c r="K71" s="314"/>
      <c r="L71" s="356"/>
      <c r="M71" s="314"/>
      <c r="N71" s="356"/>
      <c r="O71" s="314"/>
      <c r="P71" s="356"/>
      <c r="Q71" s="314"/>
      <c r="R71" s="356"/>
      <c r="S71" s="314"/>
      <c r="T71" s="356"/>
      <c r="U71" s="314"/>
      <c r="V71" s="452"/>
      <c r="W71" s="452"/>
      <c r="X71" s="452"/>
      <c r="Y71" s="452"/>
      <c r="Z71" s="452"/>
      <c r="AA71" s="452"/>
      <c r="AB71" s="452"/>
      <c r="AC71" s="452"/>
      <c r="AD71" s="452"/>
    </row>
    <row r="72" spans="1:30" ht="20.100000000000001" customHeight="1">
      <c r="A72" s="311"/>
      <c r="B72" s="311"/>
      <c r="C72" s="452"/>
      <c r="D72" s="311" t="s">
        <v>265</v>
      </c>
      <c r="E72" s="452"/>
      <c r="F72" s="356"/>
      <c r="G72" s="314"/>
      <c r="H72" s="356">
        <v>1</v>
      </c>
      <c r="I72" s="314">
        <v>50</v>
      </c>
      <c r="J72" s="356"/>
      <c r="K72" s="314"/>
      <c r="L72" s="356"/>
      <c r="M72" s="314"/>
      <c r="N72" s="356"/>
      <c r="O72" s="314"/>
      <c r="P72" s="356"/>
      <c r="Q72" s="314"/>
      <c r="R72" s="356"/>
      <c r="S72" s="314"/>
      <c r="T72" s="356"/>
      <c r="U72" s="314"/>
      <c r="V72" s="452"/>
      <c r="W72" s="452"/>
      <c r="X72" s="452"/>
      <c r="Y72" s="452"/>
      <c r="Z72" s="452"/>
      <c r="AA72" s="452"/>
      <c r="AB72" s="452"/>
      <c r="AC72" s="452"/>
      <c r="AD72" s="452"/>
    </row>
    <row r="73" spans="1:30" ht="20.100000000000001" customHeight="1">
      <c r="A73" s="9" t="s">
        <v>6187</v>
      </c>
      <c r="B73" s="9" t="s">
        <v>273</v>
      </c>
      <c r="C73" s="451" t="s">
        <v>7405</v>
      </c>
      <c r="D73" s="9"/>
      <c r="E73" s="451" t="s">
        <v>9407</v>
      </c>
      <c r="F73" s="354">
        <v>3983</v>
      </c>
      <c r="G73" s="12">
        <v>100</v>
      </c>
      <c r="H73" s="354">
        <v>4082</v>
      </c>
      <c r="I73" s="12">
        <v>100</v>
      </c>
      <c r="J73" s="354">
        <v>4161</v>
      </c>
      <c r="K73" s="12">
        <v>100</v>
      </c>
      <c r="L73" s="354">
        <v>4297</v>
      </c>
      <c r="M73" s="12">
        <v>100</v>
      </c>
      <c r="N73" s="56">
        <v>4397</v>
      </c>
      <c r="O73" s="57">
        <v>100</v>
      </c>
      <c r="P73" s="56">
        <v>4566</v>
      </c>
      <c r="Q73" s="57">
        <v>100</v>
      </c>
      <c r="R73" s="56">
        <v>4676</v>
      </c>
      <c r="S73" s="57">
        <v>100</v>
      </c>
      <c r="T73" s="56">
        <v>5091</v>
      </c>
      <c r="U73" s="57">
        <v>100</v>
      </c>
      <c r="V73" s="451" t="s">
        <v>8276</v>
      </c>
      <c r="W73" s="451" t="s">
        <v>8276</v>
      </c>
      <c r="X73" s="451" t="s">
        <v>8276</v>
      </c>
      <c r="Y73" s="451" t="s">
        <v>8276</v>
      </c>
      <c r="Z73" s="451" t="s">
        <v>8276</v>
      </c>
      <c r="AA73" s="451" t="s">
        <v>8276</v>
      </c>
      <c r="AB73" s="451" t="s">
        <v>8276</v>
      </c>
      <c r="AC73" s="451" t="s">
        <v>8276</v>
      </c>
      <c r="AD73" s="451"/>
    </row>
    <row r="74" spans="1:30" ht="20.100000000000001" customHeight="1">
      <c r="A74" s="311"/>
      <c r="B74" s="311"/>
      <c r="C74" s="452"/>
      <c r="D74" s="311" t="s">
        <v>131</v>
      </c>
      <c r="E74" s="452" t="s">
        <v>2408</v>
      </c>
      <c r="F74" s="356"/>
      <c r="G74" s="314"/>
      <c r="H74" s="356"/>
      <c r="I74" s="314"/>
      <c r="J74" s="356"/>
      <c r="K74" s="314"/>
      <c r="L74" s="356"/>
      <c r="M74" s="314"/>
      <c r="N74" s="356"/>
      <c r="O74" s="314"/>
      <c r="P74" s="356"/>
      <c r="Q74" s="314"/>
      <c r="R74" s="315">
        <v>1</v>
      </c>
      <c r="S74" s="316"/>
      <c r="T74" s="315">
        <v>1</v>
      </c>
      <c r="U74" s="316"/>
      <c r="V74" s="452"/>
      <c r="W74" s="452"/>
      <c r="X74" s="452"/>
      <c r="Y74" s="452"/>
      <c r="Z74" s="452"/>
      <c r="AA74" s="452"/>
      <c r="AB74" s="452"/>
      <c r="AC74" s="452"/>
      <c r="AD74" s="452"/>
    </row>
    <row r="75" spans="1:30" ht="20.100000000000001" customHeight="1">
      <c r="A75" s="311"/>
      <c r="B75" s="311"/>
      <c r="C75" s="452"/>
      <c r="D75" s="311" t="s">
        <v>133</v>
      </c>
      <c r="E75" s="452"/>
      <c r="F75" s="356"/>
      <c r="G75" s="314"/>
      <c r="H75" s="356"/>
      <c r="I75" s="314"/>
      <c r="J75" s="356"/>
      <c r="K75" s="314"/>
      <c r="L75" s="356"/>
      <c r="M75" s="314"/>
      <c r="N75" s="356"/>
      <c r="O75" s="314"/>
      <c r="P75" s="356"/>
      <c r="Q75" s="314"/>
      <c r="R75" s="356"/>
      <c r="S75" s="314"/>
      <c r="T75" s="356"/>
      <c r="U75" s="314"/>
      <c r="V75" s="452"/>
      <c r="W75" s="452"/>
      <c r="X75" s="452"/>
      <c r="Y75" s="452"/>
      <c r="Z75" s="452"/>
      <c r="AA75" s="452"/>
      <c r="AB75" s="452"/>
      <c r="AC75" s="452"/>
      <c r="AD75" s="452"/>
    </row>
    <row r="76" spans="1:30" ht="20.100000000000001" customHeight="1">
      <c r="A76" s="9" t="s">
        <v>6188</v>
      </c>
      <c r="B76" s="9" t="s">
        <v>274</v>
      </c>
      <c r="C76" s="451" t="s">
        <v>6189</v>
      </c>
      <c r="D76" s="9" t="s">
        <v>255</v>
      </c>
      <c r="E76" s="451" t="s">
        <v>7338</v>
      </c>
      <c r="F76" s="354"/>
      <c r="G76" s="12"/>
      <c r="H76" s="354"/>
      <c r="I76" s="12"/>
      <c r="J76" s="354"/>
      <c r="K76" s="12"/>
      <c r="L76" s="354"/>
      <c r="M76" s="12"/>
      <c r="N76" s="354"/>
      <c r="O76" s="12"/>
      <c r="P76" s="354"/>
      <c r="Q76" s="12"/>
      <c r="R76" s="354"/>
      <c r="S76" s="12"/>
      <c r="T76" s="354"/>
      <c r="U76" s="12"/>
      <c r="V76" s="451" t="s">
        <v>8276</v>
      </c>
      <c r="W76" s="451" t="s">
        <v>8276</v>
      </c>
      <c r="X76" s="451" t="s">
        <v>8276</v>
      </c>
      <c r="Y76" s="451" t="s">
        <v>8276</v>
      </c>
      <c r="Z76" s="451" t="s">
        <v>8276</v>
      </c>
      <c r="AA76" s="451" t="s">
        <v>8276</v>
      </c>
      <c r="AB76" s="451" t="s">
        <v>8276</v>
      </c>
      <c r="AC76" s="451" t="s">
        <v>8276</v>
      </c>
      <c r="AD76" s="451"/>
    </row>
    <row r="77" spans="1:30" ht="20.100000000000001" customHeight="1">
      <c r="A77" s="311"/>
      <c r="B77" s="311"/>
      <c r="C77" s="452"/>
      <c r="D77" s="311" t="s">
        <v>256</v>
      </c>
      <c r="E77" s="452"/>
      <c r="F77" s="356"/>
      <c r="G77" s="314"/>
      <c r="H77" s="356"/>
      <c r="I77" s="314"/>
      <c r="J77" s="356"/>
      <c r="K77" s="314"/>
      <c r="L77" s="356"/>
      <c r="M77" s="314"/>
      <c r="N77" s="356"/>
      <c r="O77" s="314"/>
      <c r="P77" s="356"/>
      <c r="Q77" s="314"/>
      <c r="R77" s="356"/>
      <c r="S77" s="314"/>
      <c r="T77" s="356"/>
      <c r="U77" s="314"/>
      <c r="V77" s="452"/>
      <c r="W77" s="452"/>
      <c r="X77" s="452"/>
      <c r="Y77" s="452"/>
      <c r="Z77" s="452"/>
      <c r="AA77" s="452"/>
      <c r="AB77" s="452"/>
      <c r="AC77" s="452"/>
      <c r="AD77" s="452"/>
    </row>
    <row r="78" spans="1:30" ht="20.100000000000001" customHeight="1">
      <c r="A78" s="311"/>
      <c r="B78" s="311"/>
      <c r="C78" s="452"/>
      <c r="D78" s="311" t="s">
        <v>257</v>
      </c>
      <c r="E78" s="452"/>
      <c r="F78" s="356"/>
      <c r="G78" s="314"/>
      <c r="H78" s="356"/>
      <c r="I78" s="314"/>
      <c r="J78" s="356"/>
      <c r="K78" s="314"/>
      <c r="L78" s="356"/>
      <c r="M78" s="314"/>
      <c r="N78" s="356"/>
      <c r="O78" s="314"/>
      <c r="P78" s="356"/>
      <c r="Q78" s="314"/>
      <c r="R78" s="356"/>
      <c r="S78" s="314"/>
      <c r="T78" s="356"/>
      <c r="U78" s="314"/>
      <c r="V78" s="452"/>
      <c r="W78" s="452"/>
      <c r="X78" s="452"/>
      <c r="Y78" s="452"/>
      <c r="Z78" s="452"/>
      <c r="AA78" s="452"/>
      <c r="AB78" s="452"/>
      <c r="AC78" s="452"/>
      <c r="AD78" s="452"/>
    </row>
    <row r="79" spans="1:30" ht="20.100000000000001" customHeight="1">
      <c r="A79" s="311"/>
      <c r="B79" s="311"/>
      <c r="C79" s="452"/>
      <c r="D79" s="311" t="s">
        <v>258</v>
      </c>
      <c r="E79" s="452"/>
      <c r="F79" s="356"/>
      <c r="G79" s="314"/>
      <c r="H79" s="356"/>
      <c r="I79" s="314"/>
      <c r="J79" s="356"/>
      <c r="K79" s="314"/>
      <c r="L79" s="356"/>
      <c r="M79" s="314"/>
      <c r="N79" s="356"/>
      <c r="O79" s="314"/>
      <c r="P79" s="356"/>
      <c r="Q79" s="314"/>
      <c r="R79" s="356"/>
      <c r="S79" s="314"/>
      <c r="T79" s="356"/>
      <c r="U79" s="314"/>
      <c r="V79" s="452"/>
      <c r="W79" s="452"/>
      <c r="X79" s="452"/>
      <c r="Y79" s="452"/>
      <c r="Z79" s="452"/>
      <c r="AA79" s="452"/>
      <c r="AB79" s="452"/>
      <c r="AC79" s="452"/>
      <c r="AD79" s="452"/>
    </row>
    <row r="80" spans="1:30" ht="20.100000000000001" customHeight="1">
      <c r="A80" s="311"/>
      <c r="B80" s="311"/>
      <c r="C80" s="452"/>
      <c r="D80" s="311" t="s">
        <v>259</v>
      </c>
      <c r="E80" s="452"/>
      <c r="F80" s="356"/>
      <c r="G80" s="314"/>
      <c r="H80" s="356"/>
      <c r="I80" s="314"/>
      <c r="J80" s="356"/>
      <c r="K80" s="314"/>
      <c r="L80" s="356"/>
      <c r="M80" s="314"/>
      <c r="N80" s="356"/>
      <c r="O80" s="314"/>
      <c r="P80" s="356"/>
      <c r="Q80" s="314"/>
      <c r="R80" s="356"/>
      <c r="S80" s="314"/>
      <c r="T80" s="356"/>
      <c r="U80" s="314"/>
      <c r="V80" s="452"/>
      <c r="W80" s="452"/>
      <c r="X80" s="452"/>
      <c r="Y80" s="452"/>
      <c r="Z80" s="452"/>
      <c r="AA80" s="452"/>
      <c r="AB80" s="452"/>
      <c r="AC80" s="452"/>
      <c r="AD80" s="452"/>
    </row>
    <row r="81" spans="1:30" ht="20.100000000000001" customHeight="1">
      <c r="A81" s="311"/>
      <c r="B81" s="311"/>
      <c r="C81" s="452"/>
      <c r="D81" s="311" t="s">
        <v>260</v>
      </c>
      <c r="E81" s="452"/>
      <c r="F81" s="356"/>
      <c r="G81" s="314"/>
      <c r="H81" s="356"/>
      <c r="I81" s="314"/>
      <c r="J81" s="356"/>
      <c r="K81" s="314"/>
      <c r="L81" s="356"/>
      <c r="M81" s="314"/>
      <c r="N81" s="356"/>
      <c r="O81" s="314"/>
      <c r="P81" s="356"/>
      <c r="Q81" s="314"/>
      <c r="R81" s="356"/>
      <c r="S81" s="314"/>
      <c r="T81" s="356"/>
      <c r="U81" s="314"/>
      <c r="V81" s="452"/>
      <c r="W81" s="452"/>
      <c r="X81" s="452"/>
      <c r="Y81" s="452"/>
      <c r="Z81" s="452"/>
      <c r="AA81" s="452"/>
      <c r="AB81" s="452"/>
      <c r="AC81" s="452"/>
      <c r="AD81" s="452"/>
    </row>
    <row r="82" spans="1:30" ht="20.100000000000001" customHeight="1">
      <c r="A82" s="311"/>
      <c r="B82" s="311"/>
      <c r="C82" s="452"/>
      <c r="D82" s="311" t="s">
        <v>261</v>
      </c>
      <c r="E82" s="452"/>
      <c r="F82" s="356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315">
        <v>1</v>
      </c>
      <c r="U82" s="316">
        <v>100</v>
      </c>
      <c r="V82" s="452"/>
      <c r="W82" s="452"/>
      <c r="X82" s="452"/>
      <c r="Y82" s="452"/>
      <c r="Z82" s="452"/>
      <c r="AA82" s="452"/>
      <c r="AB82" s="452"/>
      <c r="AC82" s="452"/>
      <c r="AD82" s="452"/>
    </row>
    <row r="83" spans="1:30" ht="20.100000000000001" customHeight="1">
      <c r="A83" s="311"/>
      <c r="B83" s="311"/>
      <c r="C83" s="452"/>
      <c r="D83" s="311" t="s">
        <v>262</v>
      </c>
      <c r="E83" s="452"/>
      <c r="F83" s="356"/>
      <c r="G83" s="314"/>
      <c r="H83" s="356"/>
      <c r="I83" s="314"/>
      <c r="J83" s="356"/>
      <c r="K83" s="314"/>
      <c r="L83" s="356"/>
      <c r="M83" s="314"/>
      <c r="N83" s="356"/>
      <c r="O83" s="314"/>
      <c r="P83" s="356"/>
      <c r="Q83" s="314"/>
      <c r="R83" s="356"/>
      <c r="S83" s="314"/>
      <c r="T83" s="356"/>
      <c r="U83" s="314"/>
      <c r="V83" s="452"/>
      <c r="W83" s="452"/>
      <c r="X83" s="452"/>
      <c r="Y83" s="452"/>
      <c r="Z83" s="452"/>
      <c r="AA83" s="452"/>
      <c r="AB83" s="452"/>
      <c r="AC83" s="452"/>
      <c r="AD83" s="452"/>
    </row>
    <row r="84" spans="1:30" ht="20.100000000000001" customHeight="1">
      <c r="A84" s="311"/>
      <c r="B84" s="311"/>
      <c r="C84" s="452"/>
      <c r="D84" s="311" t="s">
        <v>263</v>
      </c>
      <c r="E84" s="452"/>
      <c r="F84" s="356"/>
      <c r="G84" s="314"/>
      <c r="H84" s="356"/>
      <c r="I84" s="314"/>
      <c r="J84" s="356"/>
      <c r="K84" s="314"/>
      <c r="L84" s="356"/>
      <c r="M84" s="314"/>
      <c r="N84" s="356"/>
      <c r="O84" s="314"/>
      <c r="P84" s="356"/>
      <c r="Q84" s="314"/>
      <c r="R84" s="356"/>
      <c r="S84" s="314"/>
      <c r="T84" s="356"/>
      <c r="U84" s="314"/>
      <c r="V84" s="452"/>
      <c r="W84" s="452"/>
      <c r="X84" s="452"/>
      <c r="Y84" s="452"/>
      <c r="Z84" s="452"/>
      <c r="AA84" s="452"/>
      <c r="AB84" s="452"/>
      <c r="AC84" s="452"/>
      <c r="AD84" s="452"/>
    </row>
    <row r="85" spans="1:30" ht="20.100000000000001" customHeight="1">
      <c r="A85" s="311"/>
      <c r="B85" s="311"/>
      <c r="C85" s="452"/>
      <c r="D85" s="311" t="s">
        <v>9403</v>
      </c>
      <c r="E85" s="452"/>
      <c r="F85" s="356"/>
      <c r="G85" s="314"/>
      <c r="H85" s="356"/>
      <c r="I85" s="314"/>
      <c r="J85" s="356"/>
      <c r="K85" s="314"/>
      <c r="L85" s="356"/>
      <c r="M85" s="314"/>
      <c r="N85" s="356"/>
      <c r="O85" s="314"/>
      <c r="P85" s="356"/>
      <c r="Q85" s="314"/>
      <c r="R85" s="356"/>
      <c r="S85" s="314"/>
      <c r="T85" s="356"/>
      <c r="U85" s="314"/>
      <c r="V85" s="452"/>
      <c r="W85" s="452"/>
      <c r="X85" s="452"/>
      <c r="Y85" s="452"/>
      <c r="Z85" s="452"/>
      <c r="AA85" s="452"/>
      <c r="AB85" s="452"/>
      <c r="AC85" s="452"/>
      <c r="AD85" s="452"/>
    </row>
    <row r="86" spans="1:30" ht="20.100000000000001" customHeight="1">
      <c r="A86" s="311"/>
      <c r="B86" s="311"/>
      <c r="C86" s="452"/>
      <c r="D86" s="311" t="s">
        <v>9404</v>
      </c>
      <c r="E86" s="452"/>
      <c r="F86" s="356"/>
      <c r="G86" s="314"/>
      <c r="H86" s="356"/>
      <c r="I86" s="314"/>
      <c r="J86" s="356"/>
      <c r="K86" s="314"/>
      <c r="L86" s="356"/>
      <c r="M86" s="314"/>
      <c r="N86" s="356"/>
      <c r="O86" s="314"/>
      <c r="P86" s="356"/>
      <c r="Q86" s="314"/>
      <c r="R86" s="356"/>
      <c r="S86" s="314"/>
      <c r="T86" s="356"/>
      <c r="U86" s="314"/>
      <c r="V86" s="452"/>
      <c r="W86" s="452"/>
      <c r="X86" s="452"/>
      <c r="Y86" s="452"/>
      <c r="Z86" s="452"/>
      <c r="AA86" s="452"/>
      <c r="AB86" s="452"/>
      <c r="AC86" s="452"/>
      <c r="AD86" s="452"/>
    </row>
    <row r="87" spans="1:30" ht="20.100000000000001" customHeight="1">
      <c r="A87" s="311"/>
      <c r="B87" s="311"/>
      <c r="C87" s="452"/>
      <c r="D87" s="311" t="s">
        <v>264</v>
      </c>
      <c r="E87" s="452"/>
      <c r="F87" s="356"/>
      <c r="G87" s="314"/>
      <c r="H87" s="356"/>
      <c r="I87" s="314"/>
      <c r="J87" s="356"/>
      <c r="K87" s="314"/>
      <c r="L87" s="356"/>
      <c r="M87" s="314"/>
      <c r="N87" s="356"/>
      <c r="O87" s="314"/>
      <c r="P87" s="356"/>
      <c r="Q87" s="314"/>
      <c r="R87" s="315">
        <v>1</v>
      </c>
      <c r="S87" s="314">
        <v>100</v>
      </c>
      <c r="T87" s="356"/>
      <c r="U87" s="314"/>
      <c r="V87" s="452"/>
      <c r="W87" s="452"/>
      <c r="X87" s="452"/>
      <c r="Y87" s="452"/>
      <c r="Z87" s="452"/>
      <c r="AA87" s="452"/>
      <c r="AB87" s="452"/>
      <c r="AC87" s="452"/>
      <c r="AD87" s="452"/>
    </row>
    <row r="88" spans="1:30" ht="20.100000000000001" customHeight="1">
      <c r="A88" s="311"/>
      <c r="B88" s="311"/>
      <c r="C88" s="452"/>
      <c r="D88" s="311" t="s">
        <v>265</v>
      </c>
      <c r="E88" s="452"/>
      <c r="F88" s="356"/>
      <c r="G88" s="314"/>
      <c r="H88" s="356"/>
      <c r="I88" s="314"/>
      <c r="J88" s="356"/>
      <c r="K88" s="314"/>
      <c r="L88" s="356"/>
      <c r="M88" s="314"/>
      <c r="N88" s="356"/>
      <c r="O88" s="314"/>
      <c r="P88" s="356"/>
      <c r="Q88" s="314"/>
      <c r="R88" s="356"/>
      <c r="S88" s="314"/>
      <c r="T88" s="356"/>
      <c r="U88" s="314"/>
      <c r="V88" s="452"/>
      <c r="W88" s="452"/>
      <c r="X88" s="452"/>
      <c r="Y88" s="452"/>
      <c r="Z88" s="452"/>
      <c r="AA88" s="452"/>
      <c r="AB88" s="452"/>
      <c r="AC88" s="452"/>
      <c r="AD88" s="452"/>
    </row>
    <row r="89" spans="1:30" ht="20.100000000000001" customHeight="1">
      <c r="A89" s="9" t="s">
        <v>6190</v>
      </c>
      <c r="B89" s="9" t="s">
        <v>275</v>
      </c>
      <c r="C89" s="451" t="s">
        <v>7405</v>
      </c>
      <c r="D89" s="9"/>
      <c r="E89" s="451" t="s">
        <v>9407</v>
      </c>
      <c r="F89" s="354">
        <v>3983</v>
      </c>
      <c r="G89" s="12">
        <v>100</v>
      </c>
      <c r="H89" s="354">
        <v>4082</v>
      </c>
      <c r="I89" s="12">
        <v>100</v>
      </c>
      <c r="J89" s="354">
        <v>4161</v>
      </c>
      <c r="K89" s="12">
        <v>100</v>
      </c>
      <c r="L89" s="354">
        <v>4297</v>
      </c>
      <c r="M89" s="12">
        <v>100</v>
      </c>
      <c r="N89" s="56">
        <v>4397</v>
      </c>
      <c r="O89" s="57">
        <v>100</v>
      </c>
      <c r="P89" s="56">
        <v>4566</v>
      </c>
      <c r="Q89" s="57">
        <v>100</v>
      </c>
      <c r="R89" s="56">
        <v>4677</v>
      </c>
      <c r="S89" s="57">
        <v>100</v>
      </c>
      <c r="T89" s="56">
        <v>5092</v>
      </c>
      <c r="U89" s="57">
        <v>100</v>
      </c>
      <c r="V89" s="451" t="s">
        <v>8276</v>
      </c>
      <c r="W89" s="451" t="s">
        <v>8276</v>
      </c>
      <c r="X89" s="451" t="s">
        <v>8276</v>
      </c>
      <c r="Y89" s="451" t="s">
        <v>8276</v>
      </c>
      <c r="Z89" s="451" t="s">
        <v>8276</v>
      </c>
      <c r="AA89" s="451" t="s">
        <v>8276</v>
      </c>
      <c r="AB89" s="451" t="s">
        <v>8276</v>
      </c>
      <c r="AC89" s="451" t="s">
        <v>8276</v>
      </c>
      <c r="AD89" s="451"/>
    </row>
    <row r="90" spans="1:30" ht="20.100000000000001" customHeight="1">
      <c r="A90" s="311"/>
      <c r="B90" s="311"/>
      <c r="C90" s="452"/>
      <c r="D90" s="311" t="s">
        <v>131</v>
      </c>
      <c r="E90" s="452" t="s">
        <v>132</v>
      </c>
      <c r="F90" s="356"/>
      <c r="G90" s="314"/>
      <c r="H90" s="356"/>
      <c r="I90" s="314"/>
      <c r="J90" s="356"/>
      <c r="K90" s="314"/>
      <c r="L90" s="356"/>
      <c r="M90" s="314"/>
      <c r="N90" s="356"/>
      <c r="O90" s="314"/>
      <c r="P90" s="356"/>
      <c r="Q90" s="314"/>
      <c r="R90" s="356"/>
      <c r="S90" s="314"/>
      <c r="T90" s="356"/>
      <c r="U90" s="314"/>
      <c r="V90" s="452"/>
      <c r="W90" s="452"/>
      <c r="X90" s="452"/>
      <c r="Y90" s="452"/>
      <c r="Z90" s="452"/>
      <c r="AA90" s="452"/>
      <c r="AB90" s="452"/>
      <c r="AC90" s="452"/>
      <c r="AD90" s="452"/>
    </row>
    <row r="91" spans="1:30" ht="20.100000000000001" customHeight="1">
      <c r="A91" s="311"/>
      <c r="B91" s="311"/>
      <c r="C91" s="452"/>
      <c r="D91" s="311" t="s">
        <v>133</v>
      </c>
      <c r="E91" s="452"/>
      <c r="F91" s="356"/>
      <c r="G91" s="314"/>
      <c r="H91" s="356"/>
      <c r="I91" s="314"/>
      <c r="J91" s="356"/>
      <c r="K91" s="314"/>
      <c r="L91" s="356"/>
      <c r="M91" s="314"/>
      <c r="N91" s="356"/>
      <c r="O91" s="314"/>
      <c r="P91" s="356"/>
      <c r="Q91" s="314"/>
      <c r="R91" s="356"/>
      <c r="S91" s="314"/>
      <c r="T91" s="356"/>
      <c r="U91" s="314"/>
      <c r="V91" s="452"/>
      <c r="W91" s="452"/>
      <c r="X91" s="452"/>
      <c r="Y91" s="452"/>
      <c r="Z91" s="452"/>
      <c r="AA91" s="452"/>
      <c r="AB91" s="452"/>
      <c r="AC91" s="452"/>
      <c r="AD91" s="452"/>
    </row>
    <row r="92" spans="1:30" ht="20.100000000000001" customHeight="1">
      <c r="A92" s="9" t="s">
        <v>6191</v>
      </c>
      <c r="B92" s="9" t="s">
        <v>276</v>
      </c>
      <c r="C92" s="451" t="s">
        <v>6192</v>
      </c>
      <c r="D92" s="9" t="s">
        <v>255</v>
      </c>
      <c r="E92" s="451" t="s">
        <v>7338</v>
      </c>
      <c r="F92" s="354"/>
      <c r="G92" s="12"/>
      <c r="H92" s="354"/>
      <c r="I92" s="12"/>
      <c r="J92" s="354"/>
      <c r="K92" s="12"/>
      <c r="L92" s="354"/>
      <c r="M92" s="12"/>
      <c r="N92" s="354"/>
      <c r="O92" s="12"/>
      <c r="P92" s="354"/>
      <c r="Q92" s="12"/>
      <c r="R92" s="354"/>
      <c r="S92" s="12"/>
      <c r="T92" s="354"/>
      <c r="U92" s="12"/>
      <c r="V92" s="451" t="s">
        <v>8276</v>
      </c>
      <c r="W92" s="451" t="s">
        <v>8276</v>
      </c>
      <c r="X92" s="451" t="s">
        <v>8276</v>
      </c>
      <c r="Y92" s="451" t="s">
        <v>8276</v>
      </c>
      <c r="Z92" s="451" t="s">
        <v>8276</v>
      </c>
      <c r="AA92" s="451" t="s">
        <v>8276</v>
      </c>
      <c r="AB92" s="451" t="s">
        <v>8276</v>
      </c>
      <c r="AC92" s="451" t="s">
        <v>8276</v>
      </c>
      <c r="AD92" s="451"/>
    </row>
    <row r="93" spans="1:30" ht="20.100000000000001" customHeight="1">
      <c r="A93" s="311"/>
      <c r="B93" s="311"/>
      <c r="C93" s="452"/>
      <c r="D93" s="311" t="s">
        <v>256</v>
      </c>
      <c r="E93" s="452"/>
      <c r="F93" s="356"/>
      <c r="G93" s="314"/>
      <c r="H93" s="356"/>
      <c r="I93" s="314"/>
      <c r="J93" s="356"/>
      <c r="K93" s="314"/>
      <c r="L93" s="356"/>
      <c r="M93" s="314"/>
      <c r="N93" s="356"/>
      <c r="O93" s="314"/>
      <c r="P93" s="356"/>
      <c r="Q93" s="314"/>
      <c r="R93" s="356"/>
      <c r="S93" s="314"/>
      <c r="T93" s="356"/>
      <c r="U93" s="314"/>
      <c r="V93" s="452"/>
      <c r="W93" s="452"/>
      <c r="X93" s="452"/>
      <c r="Y93" s="452"/>
      <c r="Z93" s="452"/>
      <c r="AA93" s="452"/>
      <c r="AB93" s="452"/>
      <c r="AC93" s="452"/>
      <c r="AD93" s="452"/>
    </row>
    <row r="94" spans="1:30" ht="20.100000000000001" customHeight="1">
      <c r="A94" s="311"/>
      <c r="B94" s="311"/>
      <c r="C94" s="452"/>
      <c r="D94" s="311" t="s">
        <v>257</v>
      </c>
      <c r="E94" s="452"/>
      <c r="F94" s="356"/>
      <c r="G94" s="314"/>
      <c r="H94" s="356"/>
      <c r="I94" s="314"/>
      <c r="J94" s="356"/>
      <c r="K94" s="314"/>
      <c r="L94" s="356"/>
      <c r="M94" s="314"/>
      <c r="N94" s="356"/>
      <c r="O94" s="314"/>
      <c r="P94" s="356"/>
      <c r="Q94" s="314"/>
      <c r="R94" s="356"/>
      <c r="S94" s="314"/>
      <c r="T94" s="356"/>
      <c r="U94" s="314"/>
      <c r="V94" s="452"/>
      <c r="W94" s="452"/>
      <c r="X94" s="452"/>
      <c r="Y94" s="452"/>
      <c r="Z94" s="452"/>
      <c r="AA94" s="452"/>
      <c r="AB94" s="452"/>
      <c r="AC94" s="452"/>
      <c r="AD94" s="452"/>
    </row>
    <row r="95" spans="1:30" ht="20.100000000000001" customHeight="1">
      <c r="A95" s="311"/>
      <c r="B95" s="311"/>
      <c r="C95" s="452"/>
      <c r="D95" s="311" t="s">
        <v>258</v>
      </c>
      <c r="E95" s="452"/>
      <c r="F95" s="356"/>
      <c r="G95" s="314"/>
      <c r="H95" s="356"/>
      <c r="I95" s="314"/>
      <c r="J95" s="356"/>
      <c r="K95" s="314"/>
      <c r="L95" s="356"/>
      <c r="M95" s="314"/>
      <c r="N95" s="356"/>
      <c r="O95" s="314"/>
      <c r="P95" s="356"/>
      <c r="Q95" s="314"/>
      <c r="R95" s="356"/>
      <c r="S95" s="314"/>
      <c r="T95" s="356"/>
      <c r="U95" s="314"/>
      <c r="V95" s="452"/>
      <c r="W95" s="452"/>
      <c r="X95" s="452"/>
      <c r="Y95" s="452"/>
      <c r="Z95" s="452"/>
      <c r="AA95" s="452"/>
      <c r="AB95" s="452"/>
      <c r="AC95" s="452"/>
      <c r="AD95" s="452"/>
    </row>
    <row r="96" spans="1:30" ht="20.100000000000001" customHeight="1">
      <c r="A96" s="311"/>
      <c r="B96" s="311"/>
      <c r="C96" s="452"/>
      <c r="D96" s="311" t="s">
        <v>259</v>
      </c>
      <c r="E96" s="452"/>
      <c r="F96" s="356"/>
      <c r="G96" s="314"/>
      <c r="H96" s="356"/>
      <c r="I96" s="314"/>
      <c r="J96" s="356"/>
      <c r="K96" s="314"/>
      <c r="L96" s="356"/>
      <c r="M96" s="314"/>
      <c r="N96" s="356"/>
      <c r="O96" s="314"/>
      <c r="P96" s="356"/>
      <c r="Q96" s="314"/>
      <c r="R96" s="356"/>
      <c r="S96" s="314"/>
      <c r="T96" s="356"/>
      <c r="U96" s="314"/>
      <c r="V96" s="452"/>
      <c r="W96" s="452"/>
      <c r="X96" s="452"/>
      <c r="Y96" s="452"/>
      <c r="Z96" s="452"/>
      <c r="AA96" s="452"/>
      <c r="AB96" s="452"/>
      <c r="AC96" s="452"/>
      <c r="AD96" s="452"/>
    </row>
    <row r="97" spans="1:30" ht="20.100000000000001" customHeight="1">
      <c r="A97" s="311"/>
      <c r="B97" s="311"/>
      <c r="C97" s="452"/>
      <c r="D97" s="311" t="s">
        <v>260</v>
      </c>
      <c r="E97" s="452"/>
      <c r="F97" s="356"/>
      <c r="G97" s="314"/>
      <c r="H97" s="356"/>
      <c r="I97" s="314"/>
      <c r="J97" s="356"/>
      <c r="K97" s="314"/>
      <c r="L97" s="356"/>
      <c r="M97" s="314"/>
      <c r="N97" s="356"/>
      <c r="O97" s="314"/>
      <c r="P97" s="356"/>
      <c r="Q97" s="314"/>
      <c r="R97" s="356"/>
      <c r="S97" s="314"/>
      <c r="T97" s="356"/>
      <c r="U97" s="314"/>
      <c r="V97" s="452"/>
      <c r="W97" s="452"/>
      <c r="X97" s="452"/>
      <c r="Y97" s="452"/>
      <c r="Z97" s="452"/>
      <c r="AA97" s="452"/>
      <c r="AB97" s="452"/>
      <c r="AC97" s="452"/>
      <c r="AD97" s="452"/>
    </row>
    <row r="98" spans="1:30" ht="20.100000000000001" customHeight="1">
      <c r="A98" s="311"/>
      <c r="B98" s="311"/>
      <c r="C98" s="452"/>
      <c r="D98" s="311" t="s">
        <v>261</v>
      </c>
      <c r="E98" s="452"/>
      <c r="F98" s="356"/>
      <c r="G98" s="314"/>
      <c r="H98" s="356"/>
      <c r="I98" s="314"/>
      <c r="J98" s="356"/>
      <c r="K98" s="314"/>
      <c r="L98" s="356"/>
      <c r="M98" s="314"/>
      <c r="N98" s="356"/>
      <c r="O98" s="314"/>
      <c r="P98" s="356"/>
      <c r="Q98" s="314"/>
      <c r="R98" s="356"/>
      <c r="S98" s="314"/>
      <c r="T98" s="356"/>
      <c r="U98" s="314"/>
      <c r="V98" s="452"/>
      <c r="W98" s="452"/>
      <c r="X98" s="452"/>
      <c r="Y98" s="452"/>
      <c r="Z98" s="452"/>
      <c r="AA98" s="452"/>
      <c r="AB98" s="452"/>
      <c r="AC98" s="452"/>
      <c r="AD98" s="452"/>
    </row>
    <row r="99" spans="1:30" ht="20.100000000000001" customHeight="1">
      <c r="A99" s="311"/>
      <c r="B99" s="311"/>
      <c r="C99" s="452"/>
      <c r="D99" s="311" t="s">
        <v>262</v>
      </c>
      <c r="E99" s="452"/>
      <c r="F99" s="356"/>
      <c r="G99" s="314"/>
      <c r="H99" s="356"/>
      <c r="I99" s="314"/>
      <c r="J99" s="356"/>
      <c r="K99" s="314"/>
      <c r="L99" s="356"/>
      <c r="M99" s="314"/>
      <c r="N99" s="356"/>
      <c r="O99" s="314"/>
      <c r="P99" s="356"/>
      <c r="Q99" s="314"/>
      <c r="R99" s="356"/>
      <c r="S99" s="314"/>
      <c r="T99" s="356"/>
      <c r="U99" s="314"/>
      <c r="V99" s="452"/>
      <c r="W99" s="452"/>
      <c r="X99" s="452"/>
      <c r="Y99" s="452"/>
      <c r="Z99" s="452"/>
      <c r="AA99" s="452"/>
      <c r="AB99" s="452"/>
      <c r="AC99" s="452"/>
      <c r="AD99" s="452"/>
    </row>
    <row r="100" spans="1:30" ht="20.100000000000001" customHeight="1">
      <c r="A100" s="311"/>
      <c r="B100" s="311"/>
      <c r="C100" s="452"/>
      <c r="D100" s="311" t="s">
        <v>263</v>
      </c>
      <c r="E100" s="452"/>
      <c r="F100" s="356"/>
      <c r="G100" s="314"/>
      <c r="H100" s="356"/>
      <c r="I100" s="314"/>
      <c r="J100" s="356"/>
      <c r="K100" s="314"/>
      <c r="L100" s="356"/>
      <c r="M100" s="314"/>
      <c r="N100" s="356"/>
      <c r="O100" s="314"/>
      <c r="P100" s="356"/>
      <c r="Q100" s="314"/>
      <c r="R100" s="356"/>
      <c r="S100" s="314"/>
      <c r="T100" s="356"/>
      <c r="U100" s="314"/>
      <c r="V100" s="452"/>
      <c r="W100" s="452"/>
      <c r="X100" s="452"/>
      <c r="Y100" s="452"/>
      <c r="Z100" s="452"/>
      <c r="AA100" s="452"/>
      <c r="AB100" s="452"/>
      <c r="AC100" s="452"/>
      <c r="AD100" s="452"/>
    </row>
    <row r="101" spans="1:30" ht="20.100000000000001" customHeight="1">
      <c r="A101" s="311"/>
      <c r="B101" s="311"/>
      <c r="C101" s="452"/>
      <c r="D101" s="311" t="s">
        <v>9403</v>
      </c>
      <c r="E101" s="452"/>
      <c r="F101" s="356"/>
      <c r="G101" s="314"/>
      <c r="H101" s="356"/>
      <c r="I101" s="314"/>
      <c r="J101" s="356"/>
      <c r="K101" s="314"/>
      <c r="L101" s="356"/>
      <c r="M101" s="314"/>
      <c r="N101" s="356"/>
      <c r="O101" s="314"/>
      <c r="P101" s="356"/>
      <c r="Q101" s="314"/>
      <c r="R101" s="356"/>
      <c r="S101" s="314"/>
      <c r="T101" s="356"/>
      <c r="U101" s="314"/>
      <c r="V101" s="452"/>
      <c r="W101" s="452"/>
      <c r="X101" s="452"/>
      <c r="Y101" s="452"/>
      <c r="Z101" s="452"/>
      <c r="AA101" s="452"/>
      <c r="AB101" s="452"/>
      <c r="AC101" s="452"/>
      <c r="AD101" s="452"/>
    </row>
    <row r="102" spans="1:30" ht="20.100000000000001" customHeight="1">
      <c r="A102" s="311"/>
      <c r="B102" s="311"/>
      <c r="C102" s="452"/>
      <c r="D102" s="311" t="s">
        <v>9404</v>
      </c>
      <c r="E102" s="452"/>
      <c r="F102" s="356"/>
      <c r="G102" s="314"/>
      <c r="H102" s="356"/>
      <c r="I102" s="314"/>
      <c r="J102" s="356"/>
      <c r="K102" s="314"/>
      <c r="L102" s="356"/>
      <c r="M102" s="314"/>
      <c r="N102" s="356"/>
      <c r="O102" s="314"/>
      <c r="P102" s="356"/>
      <c r="Q102" s="314"/>
      <c r="R102" s="356"/>
      <c r="S102" s="314"/>
      <c r="T102" s="356"/>
      <c r="U102" s="314"/>
      <c r="V102" s="452"/>
      <c r="W102" s="452"/>
      <c r="X102" s="452"/>
      <c r="Y102" s="452"/>
      <c r="Z102" s="452"/>
      <c r="AA102" s="452"/>
      <c r="AB102" s="452"/>
      <c r="AC102" s="452"/>
      <c r="AD102" s="452"/>
    </row>
    <row r="103" spans="1:30" ht="20.100000000000001" customHeight="1">
      <c r="A103" s="311"/>
      <c r="B103" s="311"/>
      <c r="C103" s="452"/>
      <c r="D103" s="311" t="s">
        <v>264</v>
      </c>
      <c r="E103" s="452"/>
      <c r="F103" s="356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/>
      <c r="Q103" s="314"/>
      <c r="R103" s="356"/>
      <c r="S103" s="314"/>
      <c r="T103" s="356"/>
      <c r="U103" s="314"/>
      <c r="V103" s="452"/>
      <c r="W103" s="452"/>
      <c r="X103" s="452"/>
      <c r="Y103" s="452"/>
      <c r="Z103" s="452"/>
      <c r="AA103" s="452"/>
      <c r="AB103" s="452"/>
      <c r="AC103" s="452"/>
      <c r="AD103" s="452"/>
    </row>
    <row r="104" spans="1:30" ht="20.100000000000001" customHeight="1">
      <c r="A104" s="311"/>
      <c r="B104" s="311"/>
      <c r="C104" s="452"/>
      <c r="D104" s="311" t="s">
        <v>265</v>
      </c>
      <c r="E104" s="452"/>
      <c r="F104" s="356"/>
      <c r="G104" s="314"/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56"/>
      <c r="U104" s="314"/>
      <c r="V104" s="452"/>
      <c r="W104" s="452"/>
      <c r="X104" s="452"/>
      <c r="Y104" s="452"/>
      <c r="Z104" s="452"/>
      <c r="AA104" s="452"/>
      <c r="AB104" s="452"/>
      <c r="AC104" s="452"/>
      <c r="AD104" s="452"/>
    </row>
    <row r="105" spans="1:30" ht="20.100000000000001" customHeight="1">
      <c r="A105" s="9" t="s">
        <v>6193</v>
      </c>
      <c r="B105" s="9" t="s">
        <v>277</v>
      </c>
      <c r="C105" s="451" t="s">
        <v>7405</v>
      </c>
      <c r="D105" s="9"/>
      <c r="E105" s="451" t="s">
        <v>9407</v>
      </c>
      <c r="F105" s="354">
        <v>3982</v>
      </c>
      <c r="G105" s="12">
        <v>99.974893296510174</v>
      </c>
      <c r="H105" s="354">
        <v>4079</v>
      </c>
      <c r="I105" s="12">
        <f>H105/4082*100</f>
        <v>99.926506614404715</v>
      </c>
      <c r="J105" s="354">
        <v>4159</v>
      </c>
      <c r="K105" s="12">
        <f>J105/4161*100</f>
        <v>99.951934631098297</v>
      </c>
      <c r="L105" s="354">
        <v>4282</v>
      </c>
      <c r="M105" s="12">
        <v>99.7</v>
      </c>
      <c r="N105" s="56">
        <v>4383</v>
      </c>
      <c r="O105" s="57">
        <v>99.7</v>
      </c>
      <c r="P105" s="56">
        <v>4562</v>
      </c>
      <c r="Q105" s="57">
        <v>99.9</v>
      </c>
      <c r="R105" s="56">
        <v>4674</v>
      </c>
      <c r="S105" s="57">
        <v>99.9</v>
      </c>
      <c r="T105" s="56">
        <v>5090</v>
      </c>
      <c r="U105" s="57">
        <v>100</v>
      </c>
      <c r="V105" s="451" t="s">
        <v>8276</v>
      </c>
      <c r="W105" s="451" t="s">
        <v>8276</v>
      </c>
      <c r="X105" s="451" t="s">
        <v>8276</v>
      </c>
      <c r="Y105" s="451" t="s">
        <v>8276</v>
      </c>
      <c r="Z105" s="451" t="s">
        <v>8276</v>
      </c>
      <c r="AA105" s="451" t="s">
        <v>8276</v>
      </c>
      <c r="AB105" s="451" t="s">
        <v>8276</v>
      </c>
      <c r="AC105" s="451" t="s">
        <v>8276</v>
      </c>
      <c r="AD105" s="451"/>
    </row>
    <row r="106" spans="1:30" ht="20.100000000000001" customHeight="1">
      <c r="A106" s="311"/>
      <c r="B106" s="311"/>
      <c r="C106" s="452"/>
      <c r="D106" s="311" t="s">
        <v>131</v>
      </c>
      <c r="E106" s="452" t="s">
        <v>132</v>
      </c>
      <c r="F106" s="356"/>
      <c r="G106" s="314"/>
      <c r="H106" s="356"/>
      <c r="I106" s="314"/>
      <c r="J106" s="356"/>
      <c r="K106" s="314"/>
      <c r="L106" s="356">
        <v>7</v>
      </c>
      <c r="M106" s="314">
        <v>0.2</v>
      </c>
      <c r="N106" s="315">
        <v>8</v>
      </c>
      <c r="O106" s="314">
        <v>0.2</v>
      </c>
      <c r="P106" s="315">
        <v>1</v>
      </c>
      <c r="Q106" s="314"/>
      <c r="R106" s="315">
        <v>1</v>
      </c>
      <c r="S106" s="316"/>
      <c r="T106" s="315">
        <v>1</v>
      </c>
      <c r="U106" s="316"/>
      <c r="V106" s="452"/>
      <c r="W106" s="452"/>
      <c r="X106" s="452"/>
      <c r="Y106" s="452"/>
      <c r="Z106" s="452"/>
      <c r="AA106" s="452"/>
      <c r="AB106" s="452"/>
      <c r="AC106" s="452"/>
      <c r="AD106" s="452"/>
    </row>
    <row r="107" spans="1:30" ht="20.100000000000001" customHeight="1">
      <c r="A107" s="311"/>
      <c r="B107" s="311"/>
      <c r="C107" s="452"/>
      <c r="D107" s="311" t="s">
        <v>133</v>
      </c>
      <c r="E107" s="452"/>
      <c r="F107" s="356">
        <v>1</v>
      </c>
      <c r="G107" s="314">
        <v>2.5106703489831784E-2</v>
      </c>
      <c r="H107" s="356">
        <v>3</v>
      </c>
      <c r="I107" s="314">
        <f>H107/4082*100</f>
        <v>7.3493385595296418E-2</v>
      </c>
      <c r="J107" s="356">
        <v>2</v>
      </c>
      <c r="K107" s="314">
        <f>J107/4161*100</f>
        <v>4.8065368901706318E-2</v>
      </c>
      <c r="L107" s="356">
        <v>8</v>
      </c>
      <c r="M107" s="314">
        <v>0.2</v>
      </c>
      <c r="N107" s="315">
        <v>6</v>
      </c>
      <c r="O107" s="314">
        <v>0.1</v>
      </c>
      <c r="P107" s="315">
        <v>3</v>
      </c>
      <c r="Q107" s="314">
        <v>0.1</v>
      </c>
      <c r="R107" s="315">
        <v>2</v>
      </c>
      <c r="S107" s="316"/>
      <c r="T107" s="315">
        <v>1</v>
      </c>
      <c r="U107" s="316"/>
      <c r="V107" s="452"/>
      <c r="W107" s="452"/>
      <c r="X107" s="452"/>
      <c r="Y107" s="452"/>
      <c r="Z107" s="452"/>
      <c r="AA107" s="452"/>
      <c r="AB107" s="452"/>
      <c r="AC107" s="452"/>
      <c r="AD107" s="452"/>
    </row>
    <row r="108" spans="1:30" ht="20.100000000000001" customHeight="1">
      <c r="A108" s="9" t="s">
        <v>6194</v>
      </c>
      <c r="B108" s="9" t="s">
        <v>278</v>
      </c>
      <c r="C108" s="451" t="s">
        <v>6195</v>
      </c>
      <c r="D108" s="9" t="s">
        <v>255</v>
      </c>
      <c r="E108" s="451" t="s">
        <v>7338</v>
      </c>
      <c r="F108" s="354"/>
      <c r="G108" s="12"/>
      <c r="H108" s="354">
        <v>1</v>
      </c>
      <c r="I108" s="12">
        <f>H108/3*100</f>
        <v>33.333333333333329</v>
      </c>
      <c r="J108" s="354">
        <v>1</v>
      </c>
      <c r="K108" s="12">
        <v>50</v>
      </c>
      <c r="L108" s="354">
        <v>3</v>
      </c>
      <c r="M108" s="12">
        <v>20</v>
      </c>
      <c r="N108" s="56">
        <v>1</v>
      </c>
      <c r="O108" s="57">
        <v>7.1</v>
      </c>
      <c r="P108" s="56">
        <v>1</v>
      </c>
      <c r="Q108" s="57">
        <v>25</v>
      </c>
      <c r="R108" s="56">
        <v>1</v>
      </c>
      <c r="S108" s="57">
        <v>33.333333333333336</v>
      </c>
      <c r="T108" s="56">
        <v>1</v>
      </c>
      <c r="U108" s="57">
        <v>50</v>
      </c>
      <c r="V108" s="451" t="s">
        <v>8276</v>
      </c>
      <c r="W108" s="451" t="s">
        <v>8276</v>
      </c>
      <c r="X108" s="451" t="s">
        <v>8276</v>
      </c>
      <c r="Y108" s="451" t="s">
        <v>8276</v>
      </c>
      <c r="Z108" s="451" t="s">
        <v>8276</v>
      </c>
      <c r="AA108" s="451" t="s">
        <v>8276</v>
      </c>
      <c r="AB108" s="451" t="s">
        <v>8276</v>
      </c>
      <c r="AC108" s="451" t="s">
        <v>8276</v>
      </c>
      <c r="AD108" s="451"/>
    </row>
    <row r="109" spans="1:30" ht="20.100000000000001" customHeight="1">
      <c r="A109" s="311"/>
      <c r="B109" s="311"/>
      <c r="C109" s="452"/>
      <c r="D109" s="311" t="s">
        <v>256</v>
      </c>
      <c r="E109" s="452"/>
      <c r="F109" s="356"/>
      <c r="G109" s="314"/>
      <c r="H109" s="356"/>
      <c r="I109" s="314"/>
      <c r="J109" s="356"/>
      <c r="K109" s="314"/>
      <c r="L109" s="356">
        <v>1</v>
      </c>
      <c r="M109" s="314">
        <v>6.666666666666667</v>
      </c>
      <c r="N109" s="356">
        <v>2</v>
      </c>
      <c r="O109" s="314">
        <v>14.3</v>
      </c>
      <c r="P109" s="356"/>
      <c r="Q109" s="314"/>
      <c r="R109" s="315">
        <v>2</v>
      </c>
      <c r="S109" s="316">
        <v>66.666666666666671</v>
      </c>
      <c r="T109" s="315"/>
      <c r="U109" s="316"/>
      <c r="V109" s="452"/>
      <c r="W109" s="452"/>
      <c r="X109" s="452"/>
      <c r="Y109" s="452"/>
      <c r="Z109" s="452"/>
      <c r="AA109" s="452"/>
      <c r="AB109" s="452"/>
      <c r="AC109" s="452"/>
      <c r="AD109" s="452"/>
    </row>
    <row r="110" spans="1:30" ht="20.100000000000001" customHeight="1">
      <c r="A110" s="311"/>
      <c r="B110" s="311"/>
      <c r="C110" s="452"/>
      <c r="D110" s="311" t="s">
        <v>257</v>
      </c>
      <c r="E110" s="452"/>
      <c r="F110" s="356">
        <v>1</v>
      </c>
      <c r="G110" s="314">
        <v>100</v>
      </c>
      <c r="H110" s="356">
        <v>1</v>
      </c>
      <c r="I110" s="314">
        <f>H110/3*100</f>
        <v>33.333333333333329</v>
      </c>
      <c r="J110" s="356">
        <v>1</v>
      </c>
      <c r="K110" s="314">
        <v>50</v>
      </c>
      <c r="L110" s="356">
        <v>2</v>
      </c>
      <c r="M110" s="314">
        <v>13.333333333333334</v>
      </c>
      <c r="N110" s="315">
        <v>1</v>
      </c>
      <c r="O110" s="316">
        <v>7.1</v>
      </c>
      <c r="P110" s="315">
        <v>1</v>
      </c>
      <c r="Q110" s="316">
        <v>25</v>
      </c>
      <c r="R110" s="356"/>
      <c r="S110" s="314"/>
      <c r="T110" s="356"/>
      <c r="U110" s="314"/>
      <c r="V110" s="452"/>
      <c r="W110" s="452"/>
      <c r="X110" s="452"/>
      <c r="Y110" s="452"/>
      <c r="Z110" s="452"/>
      <c r="AA110" s="452"/>
      <c r="AB110" s="452"/>
      <c r="AC110" s="452"/>
      <c r="AD110" s="452"/>
    </row>
    <row r="111" spans="1:30" ht="20.100000000000001" customHeight="1">
      <c r="A111" s="311"/>
      <c r="B111" s="311"/>
      <c r="C111" s="452"/>
      <c r="D111" s="311" t="s">
        <v>258</v>
      </c>
      <c r="E111" s="452"/>
      <c r="F111" s="356"/>
      <c r="G111" s="314"/>
      <c r="H111" s="356"/>
      <c r="I111" s="314"/>
      <c r="J111" s="356"/>
      <c r="K111" s="314"/>
      <c r="L111" s="356"/>
      <c r="M111" s="314"/>
      <c r="N111" s="356"/>
      <c r="O111" s="314"/>
      <c r="P111" s="356"/>
      <c r="Q111" s="314"/>
      <c r="R111" s="356"/>
      <c r="S111" s="314"/>
      <c r="T111" s="356"/>
      <c r="U111" s="314"/>
      <c r="V111" s="452"/>
      <c r="W111" s="452"/>
      <c r="X111" s="452"/>
      <c r="Y111" s="452"/>
      <c r="Z111" s="452"/>
      <c r="AA111" s="452"/>
      <c r="AB111" s="452"/>
      <c r="AC111" s="452"/>
      <c r="AD111" s="452"/>
    </row>
    <row r="112" spans="1:30" ht="20.100000000000001" customHeight="1">
      <c r="A112" s="311"/>
      <c r="B112" s="311"/>
      <c r="C112" s="452"/>
      <c r="D112" s="311" t="s">
        <v>259</v>
      </c>
      <c r="E112" s="452"/>
      <c r="F112" s="356"/>
      <c r="G112" s="314"/>
      <c r="H112" s="356"/>
      <c r="I112" s="314"/>
      <c r="J112" s="356"/>
      <c r="K112" s="314"/>
      <c r="L112" s="356"/>
      <c r="M112" s="314"/>
      <c r="N112" s="356"/>
      <c r="O112" s="314"/>
      <c r="P112" s="356"/>
      <c r="Q112" s="314"/>
      <c r="R112" s="356"/>
      <c r="S112" s="314"/>
      <c r="T112" s="356"/>
      <c r="U112" s="314"/>
      <c r="V112" s="452"/>
      <c r="W112" s="452"/>
      <c r="X112" s="452"/>
      <c r="Y112" s="452"/>
      <c r="Z112" s="452"/>
      <c r="AA112" s="452"/>
      <c r="AB112" s="452"/>
      <c r="AC112" s="452"/>
      <c r="AD112" s="452"/>
    </row>
    <row r="113" spans="1:30" ht="20.100000000000001" customHeight="1">
      <c r="A113" s="311"/>
      <c r="B113" s="311"/>
      <c r="C113" s="452"/>
      <c r="D113" s="311" t="s">
        <v>260</v>
      </c>
      <c r="E113" s="452"/>
      <c r="F113" s="356"/>
      <c r="G113" s="314"/>
      <c r="H113" s="356"/>
      <c r="I113" s="314"/>
      <c r="J113" s="356"/>
      <c r="K113" s="314"/>
      <c r="L113" s="356"/>
      <c r="M113" s="314"/>
      <c r="N113" s="356"/>
      <c r="O113" s="314"/>
      <c r="P113" s="356"/>
      <c r="Q113" s="314"/>
      <c r="R113" s="356"/>
      <c r="S113" s="314"/>
      <c r="T113" s="356"/>
      <c r="U113" s="314"/>
      <c r="V113" s="452"/>
      <c r="W113" s="452"/>
      <c r="X113" s="452"/>
      <c r="Y113" s="452"/>
      <c r="Z113" s="452"/>
      <c r="AA113" s="452"/>
      <c r="AB113" s="452"/>
      <c r="AC113" s="452"/>
      <c r="AD113" s="452"/>
    </row>
    <row r="114" spans="1:30" ht="20.100000000000001" customHeight="1">
      <c r="A114" s="311"/>
      <c r="B114" s="311"/>
      <c r="C114" s="452"/>
      <c r="D114" s="311" t="s">
        <v>261</v>
      </c>
      <c r="E114" s="452"/>
      <c r="F114" s="356"/>
      <c r="G114" s="314"/>
      <c r="H114" s="356"/>
      <c r="I114" s="314"/>
      <c r="J114" s="356"/>
      <c r="K114" s="314"/>
      <c r="L114" s="356"/>
      <c r="M114" s="314"/>
      <c r="N114" s="356"/>
      <c r="O114" s="314"/>
      <c r="P114" s="356"/>
      <c r="Q114" s="314"/>
      <c r="R114" s="356"/>
      <c r="S114" s="314"/>
      <c r="T114" s="356"/>
      <c r="U114" s="314"/>
      <c r="V114" s="452"/>
      <c r="W114" s="452"/>
      <c r="X114" s="452"/>
      <c r="Y114" s="452"/>
      <c r="Z114" s="452"/>
      <c r="AA114" s="452"/>
      <c r="AB114" s="452"/>
      <c r="AC114" s="452"/>
      <c r="AD114" s="452"/>
    </row>
    <row r="115" spans="1:30" ht="20.100000000000001" customHeight="1">
      <c r="A115" s="311"/>
      <c r="B115" s="311"/>
      <c r="C115" s="452"/>
      <c r="D115" s="311" t="s">
        <v>262</v>
      </c>
      <c r="E115" s="452"/>
      <c r="F115" s="356"/>
      <c r="G115" s="314"/>
      <c r="H115" s="356"/>
      <c r="I115" s="314"/>
      <c r="J115" s="356"/>
      <c r="K115" s="314"/>
      <c r="L115" s="356"/>
      <c r="M115" s="314"/>
      <c r="N115" s="356"/>
      <c r="O115" s="314"/>
      <c r="P115" s="356"/>
      <c r="Q115" s="314"/>
      <c r="R115" s="356"/>
      <c r="S115" s="314"/>
      <c r="T115" s="356"/>
      <c r="U115" s="314"/>
      <c r="V115" s="452"/>
      <c r="W115" s="452"/>
      <c r="X115" s="452"/>
      <c r="Y115" s="452"/>
      <c r="Z115" s="452"/>
      <c r="AA115" s="452"/>
      <c r="AB115" s="452"/>
      <c r="AC115" s="452"/>
      <c r="AD115" s="452"/>
    </row>
    <row r="116" spans="1:30" ht="20.100000000000001" customHeight="1">
      <c r="A116" s="311"/>
      <c r="B116" s="311"/>
      <c r="C116" s="452"/>
      <c r="D116" s="311" t="s">
        <v>263</v>
      </c>
      <c r="E116" s="452"/>
      <c r="F116" s="356"/>
      <c r="G116" s="314"/>
      <c r="H116" s="356"/>
      <c r="I116" s="314"/>
      <c r="J116" s="356"/>
      <c r="K116" s="314"/>
      <c r="L116" s="356"/>
      <c r="M116" s="314"/>
      <c r="N116" s="356"/>
      <c r="O116" s="314"/>
      <c r="P116" s="356"/>
      <c r="Q116" s="314"/>
      <c r="R116" s="356"/>
      <c r="S116" s="314"/>
      <c r="T116" s="356"/>
      <c r="U116" s="314"/>
      <c r="V116" s="452"/>
      <c r="W116" s="452"/>
      <c r="X116" s="452"/>
      <c r="Y116" s="452"/>
      <c r="Z116" s="452"/>
      <c r="AA116" s="452"/>
      <c r="AB116" s="452"/>
      <c r="AC116" s="452"/>
      <c r="AD116" s="452"/>
    </row>
    <row r="117" spans="1:30" ht="20.100000000000001" customHeight="1">
      <c r="A117" s="311"/>
      <c r="B117" s="311"/>
      <c r="C117" s="452"/>
      <c r="D117" s="311" t="s">
        <v>9403</v>
      </c>
      <c r="E117" s="452"/>
      <c r="F117" s="356"/>
      <c r="G117" s="314"/>
      <c r="H117" s="356"/>
      <c r="I117" s="314"/>
      <c r="J117" s="356"/>
      <c r="K117" s="314"/>
      <c r="L117" s="356"/>
      <c r="M117" s="314"/>
      <c r="N117" s="356"/>
      <c r="O117" s="314"/>
      <c r="P117" s="356"/>
      <c r="Q117" s="314"/>
      <c r="R117" s="356"/>
      <c r="S117" s="314"/>
      <c r="T117" s="356"/>
      <c r="U117" s="314"/>
      <c r="V117" s="452"/>
      <c r="W117" s="452"/>
      <c r="X117" s="452"/>
      <c r="Y117" s="452"/>
      <c r="Z117" s="452"/>
      <c r="AA117" s="452"/>
      <c r="AB117" s="452"/>
      <c r="AC117" s="452"/>
      <c r="AD117" s="452"/>
    </row>
    <row r="118" spans="1:30" ht="20.100000000000001" customHeight="1">
      <c r="A118" s="311"/>
      <c r="B118" s="311"/>
      <c r="C118" s="452"/>
      <c r="D118" s="311" t="s">
        <v>9404</v>
      </c>
      <c r="E118" s="452"/>
      <c r="F118" s="356"/>
      <c r="G118" s="314"/>
      <c r="H118" s="356"/>
      <c r="I118" s="314"/>
      <c r="J118" s="356"/>
      <c r="K118" s="314"/>
      <c r="L118" s="356"/>
      <c r="M118" s="314"/>
      <c r="N118" s="356"/>
      <c r="O118" s="314"/>
      <c r="P118" s="356"/>
      <c r="Q118" s="314"/>
      <c r="R118" s="356"/>
      <c r="S118" s="314"/>
      <c r="T118" s="356"/>
      <c r="U118" s="314"/>
      <c r="V118" s="452"/>
      <c r="W118" s="452"/>
      <c r="X118" s="452"/>
      <c r="Y118" s="452"/>
      <c r="Z118" s="452"/>
      <c r="AA118" s="452"/>
      <c r="AB118" s="452"/>
      <c r="AC118" s="452"/>
      <c r="AD118" s="452"/>
    </row>
    <row r="119" spans="1:30" ht="20.100000000000001" customHeight="1">
      <c r="A119" s="311"/>
      <c r="B119" s="311"/>
      <c r="C119" s="452"/>
      <c r="D119" s="311" t="s">
        <v>264</v>
      </c>
      <c r="E119" s="452"/>
      <c r="F119" s="356"/>
      <c r="G119" s="314"/>
      <c r="H119" s="356"/>
      <c r="I119" s="314"/>
      <c r="J119" s="356"/>
      <c r="K119" s="314"/>
      <c r="L119" s="356">
        <v>5</v>
      </c>
      <c r="M119" s="314">
        <v>33.333333333333329</v>
      </c>
      <c r="N119" s="356">
        <v>7</v>
      </c>
      <c r="O119" s="314">
        <v>50</v>
      </c>
      <c r="P119" s="356"/>
      <c r="Q119" s="314"/>
      <c r="R119" s="356"/>
      <c r="S119" s="314"/>
      <c r="T119" s="315">
        <v>1</v>
      </c>
      <c r="U119" s="314">
        <v>50</v>
      </c>
      <c r="V119" s="452"/>
      <c r="W119" s="452"/>
      <c r="X119" s="452"/>
      <c r="Y119" s="452"/>
      <c r="Z119" s="452"/>
      <c r="AA119" s="452"/>
      <c r="AB119" s="452"/>
      <c r="AC119" s="452"/>
      <c r="AD119" s="452"/>
    </row>
    <row r="120" spans="1:30" ht="20.100000000000001" customHeight="1">
      <c r="A120" s="311"/>
      <c r="B120" s="311"/>
      <c r="C120" s="452"/>
      <c r="D120" s="311" t="s">
        <v>265</v>
      </c>
      <c r="E120" s="452"/>
      <c r="F120" s="356"/>
      <c r="G120" s="314"/>
      <c r="H120" s="356">
        <v>1</v>
      </c>
      <c r="I120" s="314">
        <f>H120/3*100</f>
        <v>33.333333333333329</v>
      </c>
      <c r="J120" s="356"/>
      <c r="K120" s="314"/>
      <c r="L120" s="356">
        <v>4</v>
      </c>
      <c r="M120" s="314">
        <v>26.666666666666668</v>
      </c>
      <c r="N120" s="315">
        <v>3</v>
      </c>
      <c r="O120" s="314">
        <v>21.4</v>
      </c>
      <c r="P120" s="315">
        <v>2</v>
      </c>
      <c r="Q120" s="314">
        <v>50</v>
      </c>
      <c r="R120" s="356"/>
      <c r="S120" s="314"/>
      <c r="T120" s="356"/>
      <c r="U120" s="314"/>
      <c r="V120" s="452"/>
      <c r="W120" s="452"/>
      <c r="X120" s="452"/>
      <c r="Y120" s="452"/>
      <c r="Z120" s="452"/>
      <c r="AA120" s="452"/>
      <c r="AB120" s="452"/>
      <c r="AC120" s="452"/>
      <c r="AD120" s="452"/>
    </row>
    <row r="121" spans="1:30" ht="20.100000000000001" customHeight="1">
      <c r="A121" s="9" t="s">
        <v>9408</v>
      </c>
      <c r="B121" s="9" t="s">
        <v>279</v>
      </c>
      <c r="C121" s="451" t="s">
        <v>7405</v>
      </c>
      <c r="D121" s="9"/>
      <c r="E121" s="451" t="s">
        <v>9407</v>
      </c>
      <c r="F121" s="354">
        <v>3983</v>
      </c>
      <c r="G121" s="12">
        <v>100</v>
      </c>
      <c r="H121" s="354">
        <v>4080</v>
      </c>
      <c r="I121" s="12">
        <f>H121/4082*100</f>
        <v>99.951004409603144</v>
      </c>
      <c r="J121" s="354">
        <v>4160</v>
      </c>
      <c r="K121" s="12">
        <f>J121/4161*100</f>
        <v>99.975967315549141</v>
      </c>
      <c r="L121" s="354">
        <v>4295</v>
      </c>
      <c r="M121" s="12">
        <v>100</v>
      </c>
      <c r="N121" s="56">
        <v>4395</v>
      </c>
      <c r="O121" s="57">
        <v>100</v>
      </c>
      <c r="P121" s="56">
        <v>4564</v>
      </c>
      <c r="Q121" s="57">
        <v>100</v>
      </c>
      <c r="R121" s="56">
        <v>4677</v>
      </c>
      <c r="S121" s="57">
        <v>100</v>
      </c>
      <c r="T121" s="56">
        <v>5090</v>
      </c>
      <c r="U121" s="57">
        <v>100</v>
      </c>
      <c r="V121" s="451" t="s">
        <v>8276</v>
      </c>
      <c r="W121" s="451" t="s">
        <v>8276</v>
      </c>
      <c r="X121" s="451" t="s">
        <v>8276</v>
      </c>
      <c r="Y121" s="451" t="s">
        <v>8276</v>
      </c>
      <c r="Z121" s="451" t="s">
        <v>8276</v>
      </c>
      <c r="AA121" s="451" t="s">
        <v>8276</v>
      </c>
      <c r="AB121" s="451" t="s">
        <v>8276</v>
      </c>
      <c r="AC121" s="451" t="s">
        <v>8276</v>
      </c>
      <c r="AD121" s="451"/>
    </row>
    <row r="122" spans="1:30" ht="20.100000000000001" customHeight="1">
      <c r="A122" s="311"/>
      <c r="B122" s="311"/>
      <c r="C122" s="452"/>
      <c r="D122" s="311" t="s">
        <v>131</v>
      </c>
      <c r="E122" s="452" t="s">
        <v>132</v>
      </c>
      <c r="F122" s="356"/>
      <c r="G122" s="314"/>
      <c r="H122" s="356"/>
      <c r="I122" s="314"/>
      <c r="J122" s="356"/>
      <c r="K122" s="314"/>
      <c r="L122" s="356"/>
      <c r="M122" s="314"/>
      <c r="N122" s="315">
        <v>2</v>
      </c>
      <c r="O122" s="314"/>
      <c r="P122" s="315">
        <v>1</v>
      </c>
      <c r="Q122" s="314"/>
      <c r="R122" s="356"/>
      <c r="S122" s="314"/>
      <c r="T122" s="315">
        <v>1</v>
      </c>
      <c r="U122" s="316"/>
      <c r="V122" s="452"/>
      <c r="W122" s="452"/>
      <c r="X122" s="452"/>
      <c r="Y122" s="452"/>
      <c r="Z122" s="452"/>
      <c r="AA122" s="452"/>
      <c r="AB122" s="452"/>
      <c r="AC122" s="452"/>
      <c r="AD122" s="452"/>
    </row>
    <row r="123" spans="1:30" ht="20.100000000000001" customHeight="1">
      <c r="A123" s="311"/>
      <c r="B123" s="311"/>
      <c r="C123" s="452"/>
      <c r="D123" s="311" t="s">
        <v>133</v>
      </c>
      <c r="E123" s="452"/>
      <c r="F123" s="356"/>
      <c r="G123" s="314"/>
      <c r="H123" s="356">
        <v>2</v>
      </c>
      <c r="I123" s="314">
        <f>H123/4082*100</f>
        <v>4.8995590396864283E-2</v>
      </c>
      <c r="J123" s="356">
        <v>1</v>
      </c>
      <c r="K123" s="314">
        <f>J123/4161*100</f>
        <v>2.4032684450853159E-2</v>
      </c>
      <c r="L123" s="356">
        <v>2</v>
      </c>
      <c r="M123" s="314"/>
      <c r="N123" s="315"/>
      <c r="O123" s="314"/>
      <c r="P123" s="315">
        <v>1</v>
      </c>
      <c r="Q123" s="314"/>
      <c r="R123" s="356"/>
      <c r="S123" s="314"/>
      <c r="T123" s="315">
        <v>1</v>
      </c>
      <c r="U123" s="316"/>
      <c r="V123" s="452"/>
      <c r="W123" s="452"/>
      <c r="X123" s="452"/>
      <c r="Y123" s="452"/>
      <c r="Z123" s="452"/>
      <c r="AA123" s="452"/>
      <c r="AB123" s="452"/>
      <c r="AC123" s="452"/>
      <c r="AD123" s="452"/>
    </row>
    <row r="124" spans="1:30" ht="20.100000000000001" customHeight="1">
      <c r="A124" s="9" t="s">
        <v>6196</v>
      </c>
      <c r="B124" s="9" t="s">
        <v>280</v>
      </c>
      <c r="C124" s="451" t="s">
        <v>6197</v>
      </c>
      <c r="D124" s="9" t="s">
        <v>255</v>
      </c>
      <c r="E124" s="451" t="s">
        <v>7338</v>
      </c>
      <c r="F124" s="354"/>
      <c r="G124" s="12"/>
      <c r="H124" s="354">
        <v>2</v>
      </c>
      <c r="I124" s="12">
        <v>100</v>
      </c>
      <c r="J124" s="354">
        <v>1</v>
      </c>
      <c r="K124" s="12">
        <v>100</v>
      </c>
      <c r="L124" s="354">
        <v>1</v>
      </c>
      <c r="M124" s="12">
        <v>50</v>
      </c>
      <c r="N124" s="354"/>
      <c r="O124" s="12"/>
      <c r="P124" s="354"/>
      <c r="Q124" s="12"/>
      <c r="R124" s="354"/>
      <c r="S124" s="12"/>
      <c r="T124" s="56">
        <v>1</v>
      </c>
      <c r="U124" s="57">
        <v>50</v>
      </c>
      <c r="V124" s="451" t="s">
        <v>8276</v>
      </c>
      <c r="W124" s="451" t="s">
        <v>8276</v>
      </c>
      <c r="X124" s="451" t="s">
        <v>8276</v>
      </c>
      <c r="Y124" s="451" t="s">
        <v>8276</v>
      </c>
      <c r="Z124" s="451" t="s">
        <v>8276</v>
      </c>
      <c r="AA124" s="451" t="s">
        <v>8276</v>
      </c>
      <c r="AB124" s="451" t="s">
        <v>8276</v>
      </c>
      <c r="AC124" s="451" t="s">
        <v>8276</v>
      </c>
      <c r="AD124" s="451"/>
    </row>
    <row r="125" spans="1:30" ht="20.100000000000001" customHeight="1">
      <c r="A125" s="311"/>
      <c r="B125" s="311"/>
      <c r="C125" s="452"/>
      <c r="D125" s="311" t="s">
        <v>256</v>
      </c>
      <c r="E125" s="452"/>
      <c r="F125" s="356"/>
      <c r="G125" s="314"/>
      <c r="H125" s="356"/>
      <c r="I125" s="314"/>
      <c r="J125" s="356"/>
      <c r="K125" s="314"/>
      <c r="L125" s="356"/>
      <c r="M125" s="314"/>
      <c r="N125" s="356"/>
      <c r="O125" s="314"/>
      <c r="P125" s="356"/>
      <c r="Q125" s="314"/>
      <c r="R125" s="356"/>
      <c r="S125" s="314"/>
      <c r="T125" s="315"/>
      <c r="U125" s="316"/>
      <c r="V125" s="452"/>
      <c r="W125" s="452"/>
      <c r="X125" s="452"/>
      <c r="Y125" s="452"/>
      <c r="Z125" s="452"/>
      <c r="AA125" s="452"/>
      <c r="AB125" s="452"/>
      <c r="AC125" s="452"/>
      <c r="AD125" s="452"/>
    </row>
    <row r="126" spans="1:30" ht="20.100000000000001" customHeight="1">
      <c r="A126" s="311"/>
      <c r="B126" s="311"/>
      <c r="C126" s="452"/>
      <c r="D126" s="311" t="s">
        <v>257</v>
      </c>
      <c r="E126" s="452"/>
      <c r="F126" s="356"/>
      <c r="G126" s="314"/>
      <c r="H126" s="356"/>
      <c r="I126" s="314"/>
      <c r="J126" s="356"/>
      <c r="K126" s="314"/>
      <c r="L126" s="356"/>
      <c r="M126" s="314"/>
      <c r="N126" s="356"/>
      <c r="O126" s="314"/>
      <c r="P126" s="356"/>
      <c r="Q126" s="314"/>
      <c r="R126" s="356"/>
      <c r="S126" s="314"/>
      <c r="T126" s="315">
        <v>1</v>
      </c>
      <c r="U126" s="316">
        <v>50</v>
      </c>
      <c r="V126" s="452"/>
      <c r="W126" s="452"/>
      <c r="X126" s="452"/>
      <c r="Y126" s="452"/>
      <c r="Z126" s="452"/>
      <c r="AA126" s="452"/>
      <c r="AB126" s="452"/>
      <c r="AC126" s="452"/>
      <c r="AD126" s="452"/>
    </row>
    <row r="127" spans="1:30" ht="20.100000000000001" customHeight="1">
      <c r="A127" s="311"/>
      <c r="B127" s="311"/>
      <c r="C127" s="452"/>
      <c r="D127" s="311" t="s">
        <v>258</v>
      </c>
      <c r="E127" s="452"/>
      <c r="F127" s="356"/>
      <c r="G127" s="314"/>
      <c r="H127" s="356"/>
      <c r="I127" s="314"/>
      <c r="J127" s="356"/>
      <c r="K127" s="314"/>
      <c r="L127" s="356"/>
      <c r="M127" s="314"/>
      <c r="N127" s="356"/>
      <c r="O127" s="314"/>
      <c r="P127" s="356"/>
      <c r="Q127" s="314"/>
      <c r="R127" s="356"/>
      <c r="S127" s="314"/>
      <c r="T127" s="356"/>
      <c r="U127" s="314"/>
      <c r="V127" s="452"/>
      <c r="W127" s="452"/>
      <c r="X127" s="452"/>
      <c r="Y127" s="452"/>
      <c r="Z127" s="452"/>
      <c r="AA127" s="452"/>
      <c r="AB127" s="452"/>
      <c r="AC127" s="452"/>
      <c r="AD127" s="452"/>
    </row>
    <row r="128" spans="1:30" ht="20.100000000000001" customHeight="1">
      <c r="A128" s="311"/>
      <c r="B128" s="311"/>
      <c r="C128" s="452"/>
      <c r="D128" s="311" t="s">
        <v>259</v>
      </c>
      <c r="E128" s="452"/>
      <c r="F128" s="356"/>
      <c r="G128" s="314"/>
      <c r="H128" s="356"/>
      <c r="I128" s="314"/>
      <c r="J128" s="356"/>
      <c r="K128" s="314"/>
      <c r="L128" s="356"/>
      <c r="M128" s="314"/>
      <c r="N128" s="356"/>
      <c r="O128" s="314"/>
      <c r="P128" s="356"/>
      <c r="Q128" s="314"/>
      <c r="R128" s="356"/>
      <c r="S128" s="314"/>
      <c r="T128" s="356"/>
      <c r="U128" s="314"/>
      <c r="V128" s="452"/>
      <c r="W128" s="452"/>
      <c r="X128" s="452"/>
      <c r="Y128" s="452"/>
      <c r="Z128" s="452"/>
      <c r="AA128" s="452"/>
      <c r="AB128" s="452"/>
      <c r="AC128" s="452"/>
      <c r="AD128" s="452"/>
    </row>
    <row r="129" spans="1:30" ht="20.100000000000001" customHeight="1">
      <c r="A129" s="311"/>
      <c r="B129" s="311"/>
      <c r="C129" s="452"/>
      <c r="D129" s="311" t="s">
        <v>260</v>
      </c>
      <c r="E129" s="452"/>
      <c r="F129" s="356"/>
      <c r="G129" s="314"/>
      <c r="H129" s="356"/>
      <c r="I129" s="314"/>
      <c r="J129" s="356"/>
      <c r="K129" s="314"/>
      <c r="L129" s="356"/>
      <c r="M129" s="314"/>
      <c r="N129" s="356"/>
      <c r="O129" s="314"/>
      <c r="P129" s="356"/>
      <c r="Q129" s="314"/>
      <c r="R129" s="356"/>
      <c r="S129" s="314"/>
      <c r="T129" s="356"/>
      <c r="U129" s="314"/>
      <c r="V129" s="452"/>
      <c r="W129" s="452"/>
      <c r="X129" s="452"/>
      <c r="Y129" s="452"/>
      <c r="Z129" s="452"/>
      <c r="AA129" s="452"/>
      <c r="AB129" s="452"/>
      <c r="AC129" s="452"/>
      <c r="AD129" s="452"/>
    </row>
    <row r="130" spans="1:30" ht="20.100000000000001" customHeight="1">
      <c r="A130" s="311"/>
      <c r="B130" s="311"/>
      <c r="C130" s="452"/>
      <c r="D130" s="311" t="s">
        <v>261</v>
      </c>
      <c r="E130" s="452"/>
      <c r="F130" s="356"/>
      <c r="G130" s="314"/>
      <c r="H130" s="356"/>
      <c r="I130" s="314"/>
      <c r="J130" s="356"/>
      <c r="K130" s="314"/>
      <c r="L130" s="356"/>
      <c r="M130" s="314"/>
      <c r="N130" s="356"/>
      <c r="O130" s="314"/>
      <c r="P130" s="356"/>
      <c r="Q130" s="314"/>
      <c r="R130" s="356"/>
      <c r="S130" s="314"/>
      <c r="T130" s="356"/>
      <c r="U130" s="314"/>
      <c r="V130" s="452"/>
      <c r="W130" s="452"/>
      <c r="X130" s="452"/>
      <c r="Y130" s="452"/>
      <c r="Z130" s="452"/>
      <c r="AA130" s="452"/>
      <c r="AB130" s="452"/>
      <c r="AC130" s="452"/>
      <c r="AD130" s="452"/>
    </row>
    <row r="131" spans="1:30" ht="20.100000000000001" customHeight="1">
      <c r="A131" s="311"/>
      <c r="B131" s="311"/>
      <c r="C131" s="452"/>
      <c r="D131" s="311" t="s">
        <v>262</v>
      </c>
      <c r="E131" s="452"/>
      <c r="F131" s="356"/>
      <c r="G131" s="314"/>
      <c r="H131" s="356"/>
      <c r="I131" s="314"/>
      <c r="J131" s="356"/>
      <c r="K131" s="314"/>
      <c r="L131" s="356"/>
      <c r="M131" s="314"/>
      <c r="N131" s="315"/>
      <c r="O131" s="316"/>
      <c r="P131" s="315">
        <v>1</v>
      </c>
      <c r="Q131" s="316">
        <v>50</v>
      </c>
      <c r="R131" s="356"/>
      <c r="S131" s="314"/>
      <c r="T131" s="356"/>
      <c r="U131" s="314"/>
      <c r="V131" s="452"/>
      <c r="W131" s="452"/>
      <c r="X131" s="452"/>
      <c r="Y131" s="452"/>
      <c r="Z131" s="452"/>
      <c r="AA131" s="452"/>
      <c r="AB131" s="452"/>
      <c r="AC131" s="452"/>
      <c r="AD131" s="452"/>
    </row>
    <row r="132" spans="1:30" ht="20.100000000000001" customHeight="1">
      <c r="A132" s="311"/>
      <c r="B132" s="311"/>
      <c r="C132" s="452"/>
      <c r="D132" s="311" t="s">
        <v>263</v>
      </c>
      <c r="E132" s="452"/>
      <c r="F132" s="356"/>
      <c r="G132" s="314"/>
      <c r="H132" s="356"/>
      <c r="I132" s="314"/>
      <c r="J132" s="356"/>
      <c r="K132" s="314"/>
      <c r="L132" s="356"/>
      <c r="M132" s="314"/>
      <c r="N132" s="356"/>
      <c r="O132" s="314"/>
      <c r="P132" s="356"/>
      <c r="Q132" s="314"/>
      <c r="R132" s="356"/>
      <c r="S132" s="314"/>
      <c r="T132" s="356"/>
      <c r="U132" s="314"/>
      <c r="V132" s="452"/>
      <c r="W132" s="452"/>
      <c r="X132" s="452"/>
      <c r="Y132" s="452"/>
      <c r="Z132" s="452"/>
      <c r="AA132" s="452"/>
      <c r="AB132" s="452"/>
      <c r="AC132" s="452"/>
      <c r="AD132" s="452"/>
    </row>
    <row r="133" spans="1:30" ht="20.100000000000001" customHeight="1">
      <c r="A133" s="311"/>
      <c r="B133" s="311"/>
      <c r="C133" s="452"/>
      <c r="D133" s="311" t="s">
        <v>9403</v>
      </c>
      <c r="E133" s="452"/>
      <c r="F133" s="356"/>
      <c r="G133" s="314"/>
      <c r="H133" s="356"/>
      <c r="I133" s="314"/>
      <c r="J133" s="356"/>
      <c r="K133" s="314"/>
      <c r="L133" s="356"/>
      <c r="M133" s="314"/>
      <c r="N133" s="356"/>
      <c r="O133" s="314"/>
      <c r="P133" s="356"/>
      <c r="Q133" s="314"/>
      <c r="R133" s="356"/>
      <c r="S133" s="314"/>
      <c r="T133" s="356"/>
      <c r="U133" s="314"/>
      <c r="V133" s="452"/>
      <c r="W133" s="452"/>
      <c r="X133" s="452"/>
      <c r="Y133" s="452"/>
      <c r="Z133" s="452"/>
      <c r="AA133" s="452"/>
      <c r="AB133" s="452"/>
      <c r="AC133" s="452"/>
      <c r="AD133" s="452"/>
    </row>
    <row r="134" spans="1:30" ht="20.100000000000001" customHeight="1">
      <c r="A134" s="311"/>
      <c r="B134" s="311"/>
      <c r="C134" s="452"/>
      <c r="D134" s="311" t="s">
        <v>9404</v>
      </c>
      <c r="E134" s="452"/>
      <c r="F134" s="356"/>
      <c r="G134" s="314"/>
      <c r="H134" s="356"/>
      <c r="I134" s="314"/>
      <c r="J134" s="356"/>
      <c r="K134" s="314"/>
      <c r="L134" s="356"/>
      <c r="M134" s="314"/>
      <c r="N134" s="356"/>
      <c r="O134" s="314"/>
      <c r="P134" s="356"/>
      <c r="Q134" s="314"/>
      <c r="R134" s="356"/>
      <c r="S134" s="314"/>
      <c r="T134" s="356"/>
      <c r="U134" s="314"/>
      <c r="V134" s="452"/>
      <c r="W134" s="452"/>
      <c r="X134" s="452"/>
      <c r="Y134" s="452"/>
      <c r="Z134" s="452"/>
      <c r="AA134" s="452"/>
      <c r="AB134" s="452"/>
      <c r="AC134" s="452"/>
      <c r="AD134" s="452"/>
    </row>
    <row r="135" spans="1:30" ht="20.100000000000001" customHeight="1">
      <c r="A135" s="311"/>
      <c r="B135" s="311"/>
      <c r="C135" s="452"/>
      <c r="D135" s="311" t="s">
        <v>264</v>
      </c>
      <c r="E135" s="452"/>
      <c r="F135" s="356"/>
      <c r="G135" s="314"/>
      <c r="H135" s="356"/>
      <c r="I135" s="314"/>
      <c r="J135" s="356"/>
      <c r="K135" s="314"/>
      <c r="L135" s="356"/>
      <c r="M135" s="314"/>
      <c r="N135" s="356">
        <v>2</v>
      </c>
      <c r="O135" s="314">
        <v>100</v>
      </c>
      <c r="P135" s="356"/>
      <c r="Q135" s="314"/>
      <c r="R135" s="356"/>
      <c r="S135" s="314"/>
      <c r="T135" s="356"/>
      <c r="U135" s="314"/>
      <c r="V135" s="452"/>
      <c r="W135" s="452"/>
      <c r="X135" s="452"/>
      <c r="Y135" s="452"/>
      <c r="Z135" s="452"/>
      <c r="AA135" s="452"/>
      <c r="AB135" s="452"/>
      <c r="AC135" s="452"/>
      <c r="AD135" s="452"/>
    </row>
    <row r="136" spans="1:30" ht="20.100000000000001" customHeight="1">
      <c r="A136" s="311"/>
      <c r="B136" s="311"/>
      <c r="C136" s="452"/>
      <c r="D136" s="311" t="s">
        <v>265</v>
      </c>
      <c r="E136" s="452"/>
      <c r="F136" s="356"/>
      <c r="G136" s="314"/>
      <c r="H136" s="356"/>
      <c r="I136" s="314"/>
      <c r="J136" s="356"/>
      <c r="K136" s="314"/>
      <c r="L136" s="356">
        <v>1</v>
      </c>
      <c r="M136" s="314">
        <v>50</v>
      </c>
      <c r="N136" s="315"/>
      <c r="O136" s="314"/>
      <c r="P136" s="315">
        <v>1</v>
      </c>
      <c r="Q136" s="314">
        <v>50</v>
      </c>
      <c r="R136" s="356"/>
      <c r="S136" s="314"/>
      <c r="T136" s="356"/>
      <c r="U136" s="314"/>
      <c r="V136" s="452"/>
      <c r="W136" s="452"/>
      <c r="X136" s="452"/>
      <c r="Y136" s="452"/>
      <c r="Z136" s="452"/>
      <c r="AA136" s="452"/>
      <c r="AB136" s="452"/>
      <c r="AC136" s="452"/>
      <c r="AD136" s="452"/>
    </row>
    <row r="137" spans="1:30" ht="20.100000000000001" customHeight="1">
      <c r="A137" s="9" t="s">
        <v>6198</v>
      </c>
      <c r="B137" s="9" t="s">
        <v>281</v>
      </c>
      <c r="C137" s="451" t="s">
        <v>7405</v>
      </c>
      <c r="D137" s="9"/>
      <c r="E137" s="451" t="s">
        <v>9409</v>
      </c>
      <c r="F137" s="354">
        <v>3983</v>
      </c>
      <c r="G137" s="12">
        <v>100</v>
      </c>
      <c r="H137" s="354">
        <v>4082</v>
      </c>
      <c r="I137" s="12">
        <v>100</v>
      </c>
      <c r="J137" s="354">
        <v>4161</v>
      </c>
      <c r="K137" s="12">
        <v>100</v>
      </c>
      <c r="L137" s="354">
        <v>4296</v>
      </c>
      <c r="M137" s="12">
        <v>100</v>
      </c>
      <c r="N137" s="56">
        <v>4397</v>
      </c>
      <c r="O137" s="57">
        <v>100</v>
      </c>
      <c r="P137" s="56">
        <v>4566</v>
      </c>
      <c r="Q137" s="57">
        <v>100</v>
      </c>
      <c r="R137" s="56">
        <v>4676</v>
      </c>
      <c r="S137" s="57">
        <v>100</v>
      </c>
      <c r="T137" s="56">
        <v>5091</v>
      </c>
      <c r="U137" s="57">
        <v>100</v>
      </c>
      <c r="V137" s="451" t="s">
        <v>8276</v>
      </c>
      <c r="W137" s="451" t="s">
        <v>8276</v>
      </c>
      <c r="X137" s="451" t="s">
        <v>8276</v>
      </c>
      <c r="Y137" s="451" t="s">
        <v>8276</v>
      </c>
      <c r="Z137" s="451" t="s">
        <v>8276</v>
      </c>
      <c r="AA137" s="451" t="s">
        <v>8276</v>
      </c>
      <c r="AB137" s="451" t="s">
        <v>8276</v>
      </c>
      <c r="AC137" s="451" t="s">
        <v>8276</v>
      </c>
      <c r="AD137" s="451"/>
    </row>
    <row r="138" spans="1:30" ht="20.100000000000001" customHeight="1">
      <c r="A138" s="311"/>
      <c r="B138" s="311"/>
      <c r="C138" s="452"/>
      <c r="D138" s="311" t="s">
        <v>131</v>
      </c>
      <c r="E138" s="452" t="s">
        <v>132</v>
      </c>
      <c r="F138" s="356"/>
      <c r="G138" s="314"/>
      <c r="H138" s="356"/>
      <c r="I138" s="314"/>
      <c r="J138" s="356"/>
      <c r="K138" s="314"/>
      <c r="L138" s="356"/>
      <c r="M138" s="314"/>
      <c r="N138" s="356"/>
      <c r="O138" s="314"/>
      <c r="P138" s="356"/>
      <c r="Q138" s="314"/>
      <c r="R138" s="315"/>
      <c r="S138" s="316"/>
      <c r="T138" s="315"/>
      <c r="U138" s="316"/>
      <c r="V138" s="452"/>
      <c r="W138" s="452"/>
      <c r="X138" s="452"/>
      <c r="Y138" s="452"/>
      <c r="Z138" s="452"/>
      <c r="AA138" s="452"/>
      <c r="AB138" s="452"/>
      <c r="AC138" s="452"/>
      <c r="AD138" s="452"/>
    </row>
    <row r="139" spans="1:30" ht="20.100000000000001" customHeight="1">
      <c r="A139" s="311"/>
      <c r="B139" s="311"/>
      <c r="C139" s="452"/>
      <c r="D139" s="311" t="s">
        <v>133</v>
      </c>
      <c r="E139" s="452"/>
      <c r="F139" s="356"/>
      <c r="G139" s="314"/>
      <c r="H139" s="356"/>
      <c r="I139" s="314"/>
      <c r="J139" s="356"/>
      <c r="K139" s="314"/>
      <c r="L139" s="356">
        <v>1</v>
      </c>
      <c r="M139" s="314"/>
      <c r="N139" s="356"/>
      <c r="O139" s="314"/>
      <c r="P139" s="356"/>
      <c r="Q139" s="314"/>
      <c r="R139" s="315">
        <v>1</v>
      </c>
      <c r="S139" s="316"/>
      <c r="T139" s="315">
        <v>1</v>
      </c>
      <c r="U139" s="314"/>
      <c r="V139" s="452"/>
      <c r="W139" s="452"/>
      <c r="X139" s="452"/>
      <c r="Y139" s="452"/>
      <c r="Z139" s="452"/>
      <c r="AA139" s="452"/>
      <c r="AB139" s="452"/>
      <c r="AC139" s="452"/>
      <c r="AD139" s="452"/>
    </row>
    <row r="140" spans="1:30" ht="20.100000000000001" customHeight="1">
      <c r="A140" s="9" t="s">
        <v>6199</v>
      </c>
      <c r="B140" s="9" t="s">
        <v>282</v>
      </c>
      <c r="C140" s="451" t="s">
        <v>6200</v>
      </c>
      <c r="D140" s="9" t="s">
        <v>255</v>
      </c>
      <c r="E140" s="451" t="s">
        <v>7338</v>
      </c>
      <c r="F140" s="354"/>
      <c r="G140" s="12"/>
      <c r="H140" s="354"/>
      <c r="I140" s="12"/>
      <c r="J140" s="354"/>
      <c r="K140" s="12"/>
      <c r="L140" s="354"/>
      <c r="M140" s="12"/>
      <c r="N140" s="354"/>
      <c r="O140" s="12"/>
      <c r="P140" s="354"/>
      <c r="Q140" s="12"/>
      <c r="R140" s="354"/>
      <c r="S140" s="12"/>
      <c r="T140" s="354"/>
      <c r="U140" s="12"/>
      <c r="V140" s="451" t="s">
        <v>8276</v>
      </c>
      <c r="W140" s="451" t="s">
        <v>8276</v>
      </c>
      <c r="X140" s="451" t="s">
        <v>8276</v>
      </c>
      <c r="Y140" s="451" t="s">
        <v>8276</v>
      </c>
      <c r="Z140" s="451" t="s">
        <v>8276</v>
      </c>
      <c r="AA140" s="451" t="s">
        <v>8276</v>
      </c>
      <c r="AB140" s="451" t="s">
        <v>8276</v>
      </c>
      <c r="AC140" s="451" t="s">
        <v>8276</v>
      </c>
      <c r="AD140" s="451"/>
    </row>
    <row r="141" spans="1:30" ht="20.100000000000001" customHeight="1">
      <c r="A141" s="311"/>
      <c r="B141" s="311"/>
      <c r="C141" s="452"/>
      <c r="D141" s="311" t="s">
        <v>256</v>
      </c>
      <c r="E141" s="452"/>
      <c r="F141" s="356"/>
      <c r="G141" s="314"/>
      <c r="H141" s="356"/>
      <c r="I141" s="314"/>
      <c r="J141" s="356"/>
      <c r="K141" s="314"/>
      <c r="L141" s="356">
        <v>1</v>
      </c>
      <c r="M141" s="314">
        <v>100</v>
      </c>
      <c r="N141" s="356"/>
      <c r="O141" s="314"/>
      <c r="P141" s="356"/>
      <c r="Q141" s="314"/>
      <c r="R141" s="356"/>
      <c r="S141" s="314"/>
      <c r="T141" s="356"/>
      <c r="U141" s="314"/>
      <c r="V141" s="452"/>
      <c r="W141" s="452"/>
      <c r="X141" s="452"/>
      <c r="Y141" s="452"/>
      <c r="Z141" s="452"/>
      <c r="AA141" s="452"/>
      <c r="AB141" s="452"/>
      <c r="AC141" s="452"/>
      <c r="AD141" s="452"/>
    </row>
    <row r="142" spans="1:30" ht="20.100000000000001" customHeight="1">
      <c r="A142" s="311"/>
      <c r="B142" s="311"/>
      <c r="C142" s="452"/>
      <c r="D142" s="311" t="s">
        <v>257</v>
      </c>
      <c r="E142" s="452"/>
      <c r="F142" s="356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452"/>
      <c r="W142" s="452"/>
      <c r="X142" s="452"/>
      <c r="Y142" s="452"/>
      <c r="Z142" s="452"/>
      <c r="AA142" s="452"/>
      <c r="AB142" s="452"/>
      <c r="AC142" s="452"/>
      <c r="AD142" s="452"/>
    </row>
    <row r="143" spans="1:30" ht="20.100000000000001" customHeight="1">
      <c r="A143" s="311"/>
      <c r="B143" s="311"/>
      <c r="C143" s="452"/>
      <c r="D143" s="311" t="s">
        <v>258</v>
      </c>
      <c r="E143" s="452"/>
      <c r="F143" s="356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56"/>
      <c r="S143" s="314"/>
      <c r="T143" s="315">
        <v>1</v>
      </c>
      <c r="U143" s="316">
        <v>100</v>
      </c>
      <c r="V143" s="452"/>
      <c r="W143" s="452"/>
      <c r="X143" s="452"/>
      <c r="Y143" s="452"/>
      <c r="Z143" s="452"/>
      <c r="AA143" s="452"/>
      <c r="AB143" s="452"/>
      <c r="AC143" s="452"/>
      <c r="AD143" s="452"/>
    </row>
    <row r="144" spans="1:30" ht="20.100000000000001" customHeight="1">
      <c r="A144" s="311"/>
      <c r="B144" s="311"/>
      <c r="C144" s="452"/>
      <c r="D144" s="311" t="s">
        <v>259</v>
      </c>
      <c r="E144" s="452"/>
      <c r="F144" s="356"/>
      <c r="G144" s="314"/>
      <c r="H144" s="356"/>
      <c r="I144" s="314"/>
      <c r="J144" s="356"/>
      <c r="K144" s="314"/>
      <c r="L144" s="356"/>
      <c r="M144" s="314"/>
      <c r="N144" s="356"/>
      <c r="O144" s="314"/>
      <c r="P144" s="356"/>
      <c r="Q144" s="314"/>
      <c r="R144" s="315">
        <v>1</v>
      </c>
      <c r="S144" s="316">
        <v>100</v>
      </c>
      <c r="T144" s="356"/>
      <c r="U144" s="314"/>
      <c r="V144" s="452"/>
      <c r="W144" s="452"/>
      <c r="X144" s="452"/>
      <c r="Y144" s="452"/>
      <c r="Z144" s="452"/>
      <c r="AA144" s="452"/>
      <c r="AB144" s="452"/>
      <c r="AC144" s="452"/>
      <c r="AD144" s="452"/>
    </row>
    <row r="145" spans="1:30" ht="20.100000000000001" customHeight="1">
      <c r="A145" s="311"/>
      <c r="B145" s="311"/>
      <c r="C145" s="452"/>
      <c r="D145" s="311" t="s">
        <v>260</v>
      </c>
      <c r="E145" s="452"/>
      <c r="F145" s="356"/>
      <c r="G145" s="314"/>
      <c r="H145" s="356"/>
      <c r="I145" s="314"/>
      <c r="J145" s="356"/>
      <c r="K145" s="314"/>
      <c r="L145" s="356"/>
      <c r="M145" s="314"/>
      <c r="N145" s="356"/>
      <c r="O145" s="314"/>
      <c r="P145" s="356"/>
      <c r="Q145" s="314"/>
      <c r="R145" s="356"/>
      <c r="S145" s="314"/>
      <c r="T145" s="356"/>
      <c r="U145" s="314"/>
      <c r="V145" s="452"/>
      <c r="W145" s="452"/>
      <c r="X145" s="452"/>
      <c r="Y145" s="452"/>
      <c r="Z145" s="452"/>
      <c r="AA145" s="452"/>
      <c r="AB145" s="452"/>
      <c r="AC145" s="452"/>
      <c r="AD145" s="452"/>
    </row>
    <row r="146" spans="1:30" ht="20.100000000000001" customHeight="1">
      <c r="A146" s="311"/>
      <c r="B146" s="311"/>
      <c r="C146" s="452"/>
      <c r="D146" s="311" t="s">
        <v>261</v>
      </c>
      <c r="E146" s="452"/>
      <c r="F146" s="356"/>
      <c r="G146" s="314"/>
      <c r="H146" s="356"/>
      <c r="I146" s="314"/>
      <c r="J146" s="356"/>
      <c r="K146" s="314"/>
      <c r="L146" s="356"/>
      <c r="M146" s="314"/>
      <c r="N146" s="356"/>
      <c r="O146" s="314"/>
      <c r="P146" s="356"/>
      <c r="Q146" s="314"/>
      <c r="R146" s="356"/>
      <c r="S146" s="314"/>
      <c r="T146" s="356"/>
      <c r="U146" s="314"/>
      <c r="V146" s="452"/>
      <c r="W146" s="452"/>
      <c r="X146" s="452"/>
      <c r="Y146" s="452"/>
      <c r="Z146" s="452"/>
      <c r="AA146" s="452"/>
      <c r="AB146" s="452"/>
      <c r="AC146" s="452"/>
      <c r="AD146" s="452"/>
    </row>
    <row r="147" spans="1:30" ht="20.100000000000001" customHeight="1">
      <c r="A147" s="311"/>
      <c r="B147" s="311"/>
      <c r="C147" s="452"/>
      <c r="D147" s="311" t="s">
        <v>262</v>
      </c>
      <c r="E147" s="452"/>
      <c r="F147" s="356"/>
      <c r="G147" s="314"/>
      <c r="H147" s="356"/>
      <c r="I147" s="314"/>
      <c r="J147" s="356"/>
      <c r="K147" s="314"/>
      <c r="L147" s="356"/>
      <c r="M147" s="314"/>
      <c r="N147" s="356"/>
      <c r="O147" s="314"/>
      <c r="P147" s="356"/>
      <c r="Q147" s="314"/>
      <c r="R147" s="356"/>
      <c r="S147" s="314"/>
      <c r="T147" s="356"/>
      <c r="U147" s="314"/>
      <c r="V147" s="452"/>
      <c r="W147" s="452"/>
      <c r="X147" s="452"/>
      <c r="Y147" s="452"/>
      <c r="Z147" s="452"/>
      <c r="AA147" s="452"/>
      <c r="AB147" s="452"/>
      <c r="AC147" s="452"/>
      <c r="AD147" s="452"/>
    </row>
    <row r="148" spans="1:30" ht="20.100000000000001" customHeight="1">
      <c r="A148" s="311"/>
      <c r="B148" s="311"/>
      <c r="C148" s="452"/>
      <c r="D148" s="311" t="s">
        <v>263</v>
      </c>
      <c r="E148" s="452"/>
      <c r="F148" s="356"/>
      <c r="G148" s="314"/>
      <c r="H148" s="356"/>
      <c r="I148" s="314"/>
      <c r="J148" s="356"/>
      <c r="K148" s="314"/>
      <c r="L148" s="356"/>
      <c r="M148" s="314"/>
      <c r="N148" s="356"/>
      <c r="O148" s="314"/>
      <c r="P148" s="356"/>
      <c r="Q148" s="314"/>
      <c r="R148" s="356"/>
      <c r="S148" s="314"/>
      <c r="T148" s="356"/>
      <c r="U148" s="314"/>
      <c r="V148" s="452"/>
      <c r="W148" s="452"/>
      <c r="X148" s="452"/>
      <c r="Y148" s="452"/>
      <c r="Z148" s="452"/>
      <c r="AA148" s="452"/>
      <c r="AB148" s="452"/>
      <c r="AC148" s="452"/>
      <c r="AD148" s="452"/>
    </row>
    <row r="149" spans="1:30" ht="20.100000000000001" customHeight="1">
      <c r="A149" s="311"/>
      <c r="B149" s="311"/>
      <c r="C149" s="452"/>
      <c r="D149" s="311" t="s">
        <v>9403</v>
      </c>
      <c r="E149" s="452"/>
      <c r="F149" s="356"/>
      <c r="G149" s="314"/>
      <c r="H149" s="356"/>
      <c r="I149" s="314"/>
      <c r="J149" s="356"/>
      <c r="K149" s="314"/>
      <c r="L149" s="356"/>
      <c r="M149" s="314"/>
      <c r="N149" s="356"/>
      <c r="O149" s="314"/>
      <c r="P149" s="356"/>
      <c r="Q149" s="314"/>
      <c r="R149" s="356"/>
      <c r="S149" s="314"/>
      <c r="T149" s="356"/>
      <c r="U149" s="314"/>
      <c r="V149" s="452"/>
      <c r="W149" s="452"/>
      <c r="X149" s="452"/>
      <c r="Y149" s="452"/>
      <c r="Z149" s="452"/>
      <c r="AA149" s="452"/>
      <c r="AB149" s="452"/>
      <c r="AC149" s="452"/>
      <c r="AD149" s="452"/>
    </row>
    <row r="150" spans="1:30" ht="20.100000000000001" customHeight="1">
      <c r="A150" s="311"/>
      <c r="B150" s="311"/>
      <c r="C150" s="452"/>
      <c r="D150" s="311" t="s">
        <v>9404</v>
      </c>
      <c r="E150" s="452"/>
      <c r="F150" s="356"/>
      <c r="G150" s="314"/>
      <c r="H150" s="356"/>
      <c r="I150" s="314"/>
      <c r="J150" s="356"/>
      <c r="K150" s="314"/>
      <c r="L150" s="356"/>
      <c r="M150" s="314"/>
      <c r="N150" s="356"/>
      <c r="O150" s="314"/>
      <c r="P150" s="356"/>
      <c r="Q150" s="314"/>
      <c r="R150" s="356"/>
      <c r="S150" s="314"/>
      <c r="T150" s="356"/>
      <c r="U150" s="314"/>
      <c r="V150" s="452"/>
      <c r="W150" s="452"/>
      <c r="X150" s="452"/>
      <c r="Y150" s="452"/>
      <c r="Z150" s="452"/>
      <c r="AA150" s="452"/>
      <c r="AB150" s="452"/>
      <c r="AC150" s="452"/>
      <c r="AD150" s="452"/>
    </row>
    <row r="151" spans="1:30" ht="20.100000000000001" customHeight="1">
      <c r="A151" s="311"/>
      <c r="B151" s="311"/>
      <c r="C151" s="452"/>
      <c r="D151" s="311" t="s">
        <v>264</v>
      </c>
      <c r="E151" s="452"/>
      <c r="F151" s="356"/>
      <c r="G151" s="314"/>
      <c r="H151" s="356"/>
      <c r="I151" s="314"/>
      <c r="J151" s="356"/>
      <c r="K151" s="314"/>
      <c r="L151" s="356"/>
      <c r="M151" s="314"/>
      <c r="N151" s="356"/>
      <c r="O151" s="314"/>
      <c r="P151" s="356"/>
      <c r="Q151" s="314"/>
      <c r="R151" s="356"/>
      <c r="S151" s="314"/>
      <c r="T151" s="356"/>
      <c r="U151" s="314"/>
      <c r="V151" s="452"/>
      <c r="W151" s="452"/>
      <c r="X151" s="452"/>
      <c r="Y151" s="452"/>
      <c r="Z151" s="452"/>
      <c r="AA151" s="452"/>
      <c r="AB151" s="452"/>
      <c r="AC151" s="452"/>
      <c r="AD151" s="452"/>
    </row>
    <row r="152" spans="1:30" ht="20.100000000000001" customHeight="1">
      <c r="A152" s="311"/>
      <c r="B152" s="311"/>
      <c r="C152" s="452"/>
      <c r="D152" s="311" t="s">
        <v>265</v>
      </c>
      <c r="E152" s="452"/>
      <c r="F152" s="356"/>
      <c r="G152" s="314"/>
      <c r="H152" s="356"/>
      <c r="I152" s="314"/>
      <c r="J152" s="356"/>
      <c r="K152" s="314"/>
      <c r="L152" s="356"/>
      <c r="M152" s="314"/>
      <c r="N152" s="356"/>
      <c r="O152" s="314"/>
      <c r="P152" s="356"/>
      <c r="Q152" s="314"/>
      <c r="R152" s="356"/>
      <c r="S152" s="314"/>
      <c r="T152" s="356"/>
      <c r="U152" s="314"/>
      <c r="V152" s="452"/>
      <c r="W152" s="452"/>
      <c r="X152" s="452"/>
      <c r="Y152" s="452"/>
      <c r="Z152" s="452"/>
      <c r="AA152" s="452"/>
      <c r="AB152" s="452"/>
      <c r="AC152" s="452"/>
      <c r="AD152" s="452"/>
    </row>
    <row r="153" spans="1:30" ht="20.100000000000001" customHeight="1">
      <c r="A153" s="9" t="s">
        <v>9410</v>
      </c>
      <c r="B153" s="9" t="s">
        <v>283</v>
      </c>
      <c r="C153" s="451" t="s">
        <v>7405</v>
      </c>
      <c r="D153" s="9"/>
      <c r="E153" s="451"/>
      <c r="F153" s="354">
        <v>3983</v>
      </c>
      <c r="G153" s="12">
        <v>100</v>
      </c>
      <c r="H153" s="354">
        <v>4079</v>
      </c>
      <c r="I153" s="12">
        <f>H153/4082*100</f>
        <v>99.926506614404715</v>
      </c>
      <c r="J153" s="354">
        <v>4157</v>
      </c>
      <c r="K153" s="12">
        <f>J153/4161*100</f>
        <v>99.903869262196594</v>
      </c>
      <c r="L153" s="354">
        <v>4295</v>
      </c>
      <c r="M153" s="12">
        <v>100</v>
      </c>
      <c r="N153" s="56">
        <v>4390</v>
      </c>
      <c r="O153" s="57">
        <v>99.8</v>
      </c>
      <c r="P153" s="56">
        <v>4551</v>
      </c>
      <c r="Q153" s="57">
        <v>99.7</v>
      </c>
      <c r="R153" s="56">
        <v>4669</v>
      </c>
      <c r="S153" s="57">
        <v>99.8</v>
      </c>
      <c r="T153" s="56">
        <v>5089</v>
      </c>
      <c r="U153" s="57">
        <v>99.9</v>
      </c>
      <c r="V153" s="451" t="s">
        <v>8276</v>
      </c>
      <c r="W153" s="451" t="s">
        <v>8276</v>
      </c>
      <c r="X153" s="451" t="s">
        <v>8276</v>
      </c>
      <c r="Y153" s="451" t="s">
        <v>8276</v>
      </c>
      <c r="Z153" s="451" t="s">
        <v>8276</v>
      </c>
      <c r="AA153" s="451" t="s">
        <v>8276</v>
      </c>
      <c r="AB153" s="451" t="s">
        <v>8276</v>
      </c>
      <c r="AC153" s="451" t="s">
        <v>8276</v>
      </c>
      <c r="AD153" s="451"/>
    </row>
    <row r="154" spans="1:30" ht="20.100000000000001" customHeight="1">
      <c r="A154" s="311"/>
      <c r="B154" s="311"/>
      <c r="C154" s="452"/>
      <c r="D154" s="311" t="s">
        <v>131</v>
      </c>
      <c r="E154" s="452" t="s">
        <v>132</v>
      </c>
      <c r="F154" s="356"/>
      <c r="G154" s="314"/>
      <c r="H154" s="356">
        <v>3</v>
      </c>
      <c r="I154" s="314">
        <f>H154/4082*100</f>
        <v>7.3493385595296418E-2</v>
      </c>
      <c r="J154" s="356">
        <v>2</v>
      </c>
      <c r="K154" s="314">
        <f>J154/4161*100</f>
        <v>4.8065368901706318E-2</v>
      </c>
      <c r="L154" s="356">
        <v>1</v>
      </c>
      <c r="M154" s="314"/>
      <c r="N154" s="315">
        <v>5</v>
      </c>
      <c r="O154" s="314">
        <v>0.1</v>
      </c>
      <c r="P154" s="315">
        <v>10</v>
      </c>
      <c r="Q154" s="314">
        <v>0.2</v>
      </c>
      <c r="R154" s="315">
        <v>4</v>
      </c>
      <c r="S154" s="316">
        <v>0.1</v>
      </c>
      <c r="T154" s="315">
        <v>1</v>
      </c>
      <c r="U154" s="316"/>
      <c r="V154" s="452"/>
      <c r="W154" s="452"/>
      <c r="X154" s="452"/>
      <c r="Y154" s="452"/>
      <c r="Z154" s="452"/>
      <c r="AA154" s="452"/>
      <c r="AB154" s="452"/>
      <c r="AC154" s="452"/>
      <c r="AD154" s="452"/>
    </row>
    <row r="155" spans="1:30" ht="20.100000000000001" customHeight="1">
      <c r="A155" s="311"/>
      <c r="B155" s="311"/>
      <c r="C155" s="452"/>
      <c r="D155" s="311" t="s">
        <v>133</v>
      </c>
      <c r="E155" s="452"/>
      <c r="F155" s="356"/>
      <c r="G155" s="314"/>
      <c r="H155" s="356"/>
      <c r="I155" s="314"/>
      <c r="J155" s="356">
        <v>2</v>
      </c>
      <c r="K155" s="314">
        <f>J155/4161*100</f>
        <v>4.8065368901706318E-2</v>
      </c>
      <c r="L155" s="356">
        <v>1</v>
      </c>
      <c r="M155" s="314"/>
      <c r="N155" s="315">
        <v>2</v>
      </c>
      <c r="O155" s="316"/>
      <c r="P155" s="315">
        <v>5</v>
      </c>
      <c r="Q155" s="316">
        <v>0.1</v>
      </c>
      <c r="R155" s="315">
        <v>4</v>
      </c>
      <c r="S155" s="316">
        <v>0.1</v>
      </c>
      <c r="T155" s="315">
        <v>2</v>
      </c>
      <c r="U155" s="316"/>
      <c r="V155" s="452"/>
      <c r="W155" s="452"/>
      <c r="X155" s="452"/>
      <c r="Y155" s="452"/>
      <c r="Z155" s="452"/>
      <c r="AA155" s="452"/>
      <c r="AB155" s="452"/>
      <c r="AC155" s="452"/>
      <c r="AD155" s="452"/>
    </row>
    <row r="156" spans="1:30" ht="20.100000000000001" customHeight="1">
      <c r="A156" s="9" t="s">
        <v>6201</v>
      </c>
      <c r="B156" s="9" t="s">
        <v>284</v>
      </c>
      <c r="C156" s="451" t="s">
        <v>6202</v>
      </c>
      <c r="D156" s="9" t="s">
        <v>255</v>
      </c>
      <c r="E156" s="451" t="s">
        <v>7338</v>
      </c>
      <c r="F156" s="354"/>
      <c r="G156" s="12"/>
      <c r="H156" s="354">
        <v>1</v>
      </c>
      <c r="I156" s="12">
        <f>H156/3*100</f>
        <v>33.333333333333329</v>
      </c>
      <c r="J156" s="354">
        <v>2</v>
      </c>
      <c r="K156" s="12">
        <v>50</v>
      </c>
      <c r="L156" s="354">
        <v>1</v>
      </c>
      <c r="M156" s="12">
        <v>50</v>
      </c>
      <c r="N156" s="56"/>
      <c r="O156" s="57"/>
      <c r="P156" s="56"/>
      <c r="Q156" s="57"/>
      <c r="R156" s="56">
        <v>3</v>
      </c>
      <c r="S156" s="57">
        <v>37.5</v>
      </c>
      <c r="T156" s="56">
        <v>3</v>
      </c>
      <c r="U156" s="57">
        <v>100</v>
      </c>
      <c r="V156" s="451" t="s">
        <v>8276</v>
      </c>
      <c r="W156" s="451" t="s">
        <v>8276</v>
      </c>
      <c r="X156" s="451" t="s">
        <v>8276</v>
      </c>
      <c r="Y156" s="451" t="s">
        <v>8276</v>
      </c>
      <c r="Z156" s="451" t="s">
        <v>8276</v>
      </c>
      <c r="AA156" s="451" t="s">
        <v>8276</v>
      </c>
      <c r="AB156" s="451" t="s">
        <v>8276</v>
      </c>
      <c r="AC156" s="451" t="s">
        <v>8276</v>
      </c>
      <c r="AD156" s="451"/>
    </row>
    <row r="157" spans="1:30" ht="20.100000000000001" customHeight="1">
      <c r="A157" s="311"/>
      <c r="B157" s="311"/>
      <c r="C157" s="452"/>
      <c r="D157" s="311" t="s">
        <v>256</v>
      </c>
      <c r="E157" s="452"/>
      <c r="F157" s="356"/>
      <c r="G157" s="314"/>
      <c r="H157" s="356"/>
      <c r="I157" s="314"/>
      <c r="J157" s="356">
        <v>1</v>
      </c>
      <c r="K157" s="314">
        <v>25</v>
      </c>
      <c r="L157" s="356"/>
      <c r="M157" s="314"/>
      <c r="N157" s="315">
        <v>2</v>
      </c>
      <c r="O157" s="316">
        <v>28.6</v>
      </c>
      <c r="P157" s="315">
        <v>1</v>
      </c>
      <c r="Q157" s="316">
        <v>6.7</v>
      </c>
      <c r="R157" s="315"/>
      <c r="S157" s="316"/>
      <c r="T157" s="315"/>
      <c r="U157" s="316"/>
      <c r="V157" s="452"/>
      <c r="W157" s="452"/>
      <c r="X157" s="452"/>
      <c r="Y157" s="452"/>
      <c r="Z157" s="452"/>
      <c r="AA157" s="452"/>
      <c r="AB157" s="452"/>
      <c r="AC157" s="452"/>
      <c r="AD157" s="452"/>
    </row>
    <row r="158" spans="1:30" ht="20.100000000000001" customHeight="1">
      <c r="A158" s="311"/>
      <c r="B158" s="311"/>
      <c r="C158" s="452"/>
      <c r="D158" s="311" t="s">
        <v>257</v>
      </c>
      <c r="E158" s="452"/>
      <c r="F158" s="356"/>
      <c r="G158" s="314"/>
      <c r="H158" s="356">
        <v>1</v>
      </c>
      <c r="I158" s="314">
        <f>H158/3*100</f>
        <v>33.333333333333329</v>
      </c>
      <c r="J158" s="356"/>
      <c r="K158" s="314"/>
      <c r="L158" s="356">
        <v>1</v>
      </c>
      <c r="M158" s="314">
        <v>50</v>
      </c>
      <c r="N158" s="315">
        <v>1</v>
      </c>
      <c r="O158" s="316">
        <v>14.3</v>
      </c>
      <c r="P158" s="315">
        <v>2</v>
      </c>
      <c r="Q158" s="316">
        <v>13.3</v>
      </c>
      <c r="R158" s="315">
        <v>1</v>
      </c>
      <c r="S158" s="316">
        <v>12.5</v>
      </c>
      <c r="T158" s="315"/>
      <c r="U158" s="316"/>
      <c r="V158" s="452"/>
      <c r="W158" s="452"/>
      <c r="X158" s="452"/>
      <c r="Y158" s="452"/>
      <c r="Z158" s="452"/>
      <c r="AA158" s="452"/>
      <c r="AB158" s="452"/>
      <c r="AC158" s="452"/>
      <c r="AD158" s="452"/>
    </row>
    <row r="159" spans="1:30" ht="20.100000000000001" customHeight="1">
      <c r="A159" s="311"/>
      <c r="B159" s="311"/>
      <c r="C159" s="452"/>
      <c r="D159" s="311" t="s">
        <v>258</v>
      </c>
      <c r="E159" s="452"/>
      <c r="F159" s="356"/>
      <c r="G159" s="314"/>
      <c r="H159" s="356">
        <v>1</v>
      </c>
      <c r="I159" s="314">
        <f>H159/3*100</f>
        <v>33.333333333333329</v>
      </c>
      <c r="J159" s="356">
        <v>1</v>
      </c>
      <c r="K159" s="314">
        <v>25</v>
      </c>
      <c r="L159" s="356"/>
      <c r="M159" s="314"/>
      <c r="N159" s="315">
        <v>1</v>
      </c>
      <c r="O159" s="316">
        <v>14.3</v>
      </c>
      <c r="P159" s="315">
        <v>2</v>
      </c>
      <c r="Q159" s="316">
        <v>13.3</v>
      </c>
      <c r="R159" s="315"/>
      <c r="S159" s="316"/>
      <c r="T159" s="315"/>
      <c r="U159" s="316"/>
      <c r="V159" s="452"/>
      <c r="W159" s="452"/>
      <c r="X159" s="452"/>
      <c r="Y159" s="452"/>
      <c r="Z159" s="452"/>
      <c r="AA159" s="452"/>
      <c r="AB159" s="452"/>
      <c r="AC159" s="452"/>
      <c r="AD159" s="452"/>
    </row>
    <row r="160" spans="1:30" ht="20.100000000000001" customHeight="1">
      <c r="A160" s="311"/>
      <c r="B160" s="311"/>
      <c r="C160" s="452"/>
      <c r="D160" s="311" t="s">
        <v>259</v>
      </c>
      <c r="E160" s="452"/>
      <c r="F160" s="356"/>
      <c r="G160" s="314"/>
      <c r="H160" s="356"/>
      <c r="I160" s="314"/>
      <c r="J160" s="356"/>
      <c r="K160" s="314"/>
      <c r="L160" s="356"/>
      <c r="M160" s="314"/>
      <c r="N160" s="315"/>
      <c r="O160" s="316"/>
      <c r="P160" s="315">
        <v>2</v>
      </c>
      <c r="Q160" s="316">
        <v>13.3</v>
      </c>
      <c r="R160" s="315">
        <v>2</v>
      </c>
      <c r="S160" s="316">
        <v>25</v>
      </c>
      <c r="T160" s="315"/>
      <c r="U160" s="316"/>
      <c r="V160" s="452"/>
      <c r="W160" s="452"/>
      <c r="X160" s="452"/>
      <c r="Y160" s="452"/>
      <c r="Z160" s="452"/>
      <c r="AA160" s="452"/>
      <c r="AB160" s="452"/>
      <c r="AC160" s="452"/>
      <c r="AD160" s="452"/>
    </row>
    <row r="161" spans="1:30" ht="20.100000000000001" customHeight="1">
      <c r="A161" s="311"/>
      <c r="B161" s="311"/>
      <c r="C161" s="452"/>
      <c r="D161" s="311" t="s">
        <v>260</v>
      </c>
      <c r="E161" s="452"/>
      <c r="F161" s="356"/>
      <c r="G161" s="314"/>
      <c r="H161" s="356"/>
      <c r="I161" s="314"/>
      <c r="J161" s="356"/>
      <c r="K161" s="314"/>
      <c r="L161" s="356"/>
      <c r="M161" s="314"/>
      <c r="N161" s="315"/>
      <c r="O161" s="316"/>
      <c r="P161" s="315">
        <v>3</v>
      </c>
      <c r="Q161" s="316">
        <v>20</v>
      </c>
      <c r="R161" s="315">
        <v>1</v>
      </c>
      <c r="S161" s="316">
        <v>12.5</v>
      </c>
      <c r="T161" s="315"/>
      <c r="U161" s="316"/>
      <c r="V161" s="452"/>
      <c r="W161" s="452"/>
      <c r="X161" s="452"/>
      <c r="Y161" s="452"/>
      <c r="Z161" s="452"/>
      <c r="AA161" s="452"/>
      <c r="AB161" s="452"/>
      <c r="AC161" s="452"/>
      <c r="AD161" s="452"/>
    </row>
    <row r="162" spans="1:30" ht="20.100000000000001" customHeight="1">
      <c r="A162" s="311"/>
      <c r="B162" s="311"/>
      <c r="C162" s="452"/>
      <c r="D162" s="311" t="s">
        <v>261</v>
      </c>
      <c r="E162" s="452"/>
      <c r="F162" s="356"/>
      <c r="G162" s="314"/>
      <c r="H162" s="356"/>
      <c r="I162" s="314"/>
      <c r="J162" s="356"/>
      <c r="K162" s="314"/>
      <c r="L162" s="356"/>
      <c r="M162" s="314"/>
      <c r="N162" s="315"/>
      <c r="O162" s="316"/>
      <c r="P162" s="315"/>
      <c r="Q162" s="316"/>
      <c r="R162" s="315"/>
      <c r="S162" s="316"/>
      <c r="T162" s="315"/>
      <c r="U162" s="316"/>
      <c r="V162" s="452"/>
      <c r="W162" s="452"/>
      <c r="X162" s="452"/>
      <c r="Y162" s="452"/>
      <c r="Z162" s="452"/>
      <c r="AA162" s="452"/>
      <c r="AB162" s="452"/>
      <c r="AC162" s="452"/>
      <c r="AD162" s="452"/>
    </row>
    <row r="163" spans="1:30" ht="20.100000000000001" customHeight="1">
      <c r="A163" s="311"/>
      <c r="B163" s="311"/>
      <c r="C163" s="452"/>
      <c r="D163" s="311" t="s">
        <v>262</v>
      </c>
      <c r="E163" s="452"/>
      <c r="F163" s="356"/>
      <c r="G163" s="314"/>
      <c r="H163" s="356"/>
      <c r="I163" s="314"/>
      <c r="J163" s="356"/>
      <c r="K163" s="314"/>
      <c r="L163" s="356"/>
      <c r="M163" s="314"/>
      <c r="N163" s="315"/>
      <c r="O163" s="316"/>
      <c r="P163" s="315"/>
      <c r="Q163" s="316"/>
      <c r="R163" s="315"/>
      <c r="S163" s="316"/>
      <c r="T163" s="315"/>
      <c r="U163" s="316"/>
      <c r="V163" s="452"/>
      <c r="W163" s="452"/>
      <c r="X163" s="452"/>
      <c r="Y163" s="452"/>
      <c r="Z163" s="452"/>
      <c r="AA163" s="452"/>
      <c r="AB163" s="452"/>
      <c r="AC163" s="452"/>
      <c r="AD163" s="452"/>
    </row>
    <row r="164" spans="1:30" ht="20.100000000000001" customHeight="1">
      <c r="A164" s="311"/>
      <c r="B164" s="311"/>
      <c r="C164" s="452"/>
      <c r="D164" s="311" t="s">
        <v>263</v>
      </c>
      <c r="E164" s="452"/>
      <c r="F164" s="356"/>
      <c r="G164" s="314"/>
      <c r="H164" s="356"/>
      <c r="I164" s="314"/>
      <c r="J164" s="356"/>
      <c r="K164" s="314"/>
      <c r="L164" s="356"/>
      <c r="M164" s="314"/>
      <c r="N164" s="315"/>
      <c r="O164" s="316"/>
      <c r="P164" s="315"/>
      <c r="Q164" s="316"/>
      <c r="R164" s="315"/>
      <c r="S164" s="316"/>
      <c r="T164" s="315"/>
      <c r="U164" s="316"/>
      <c r="V164" s="452"/>
      <c r="W164" s="452"/>
      <c r="X164" s="452"/>
      <c r="Y164" s="452"/>
      <c r="Z164" s="452"/>
      <c r="AA164" s="452"/>
      <c r="AB164" s="452"/>
      <c r="AC164" s="452"/>
      <c r="AD164" s="452"/>
    </row>
    <row r="165" spans="1:30" ht="20.100000000000001" customHeight="1">
      <c r="A165" s="311"/>
      <c r="B165" s="311"/>
      <c r="C165" s="452"/>
      <c r="D165" s="311" t="s">
        <v>9403</v>
      </c>
      <c r="E165" s="452"/>
      <c r="F165" s="356"/>
      <c r="G165" s="314"/>
      <c r="H165" s="356"/>
      <c r="I165" s="314"/>
      <c r="J165" s="356"/>
      <c r="K165" s="314"/>
      <c r="L165" s="356"/>
      <c r="M165" s="314"/>
      <c r="N165" s="315"/>
      <c r="O165" s="316"/>
      <c r="P165" s="315"/>
      <c r="Q165" s="316"/>
      <c r="R165" s="315"/>
      <c r="S165" s="316"/>
      <c r="T165" s="315"/>
      <c r="U165" s="316"/>
      <c r="V165" s="452"/>
      <c r="W165" s="452"/>
      <c r="X165" s="452"/>
      <c r="Y165" s="452"/>
      <c r="Z165" s="452"/>
      <c r="AA165" s="452"/>
      <c r="AB165" s="452"/>
      <c r="AC165" s="452"/>
      <c r="AD165" s="452"/>
    </row>
    <row r="166" spans="1:30" ht="20.100000000000001" customHeight="1">
      <c r="A166" s="311"/>
      <c r="B166" s="311"/>
      <c r="C166" s="452"/>
      <c r="D166" s="311" t="s">
        <v>9404</v>
      </c>
      <c r="E166" s="452"/>
      <c r="F166" s="356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/>
      <c r="Q166" s="316"/>
      <c r="R166" s="315"/>
      <c r="S166" s="316"/>
      <c r="T166" s="315"/>
      <c r="U166" s="316"/>
      <c r="V166" s="452"/>
      <c r="W166" s="452"/>
      <c r="X166" s="452"/>
      <c r="Y166" s="452"/>
      <c r="Z166" s="452"/>
      <c r="AA166" s="452"/>
      <c r="AB166" s="452"/>
      <c r="AC166" s="452"/>
      <c r="AD166" s="452"/>
    </row>
    <row r="167" spans="1:30" ht="20.100000000000001" customHeight="1">
      <c r="A167" s="311"/>
      <c r="B167" s="311"/>
      <c r="C167" s="452"/>
      <c r="D167" s="311" t="s">
        <v>264</v>
      </c>
      <c r="E167" s="452"/>
      <c r="F167" s="356"/>
      <c r="G167" s="314"/>
      <c r="H167" s="356"/>
      <c r="I167" s="314"/>
      <c r="J167" s="356"/>
      <c r="K167" s="314"/>
      <c r="L167" s="356"/>
      <c r="M167" s="314"/>
      <c r="N167" s="315">
        <v>3</v>
      </c>
      <c r="O167" s="316">
        <v>42.9</v>
      </c>
      <c r="P167" s="315">
        <v>4</v>
      </c>
      <c r="Q167" s="316">
        <v>26.7</v>
      </c>
      <c r="R167" s="315"/>
      <c r="S167" s="316"/>
      <c r="T167" s="315"/>
      <c r="U167" s="316"/>
      <c r="V167" s="452"/>
      <c r="W167" s="452"/>
      <c r="X167" s="452"/>
      <c r="Y167" s="452"/>
      <c r="Z167" s="452"/>
      <c r="AA167" s="452"/>
      <c r="AB167" s="452"/>
      <c r="AC167" s="452"/>
      <c r="AD167" s="452"/>
    </row>
    <row r="168" spans="1:30" ht="20.100000000000001" customHeight="1">
      <c r="A168" s="311"/>
      <c r="B168" s="311"/>
      <c r="C168" s="452"/>
      <c r="D168" s="311" t="s">
        <v>265</v>
      </c>
      <c r="E168" s="452"/>
      <c r="F168" s="356"/>
      <c r="G168" s="314"/>
      <c r="H168" s="356"/>
      <c r="I168" s="314"/>
      <c r="J168" s="356"/>
      <c r="K168" s="314"/>
      <c r="L168" s="356"/>
      <c r="M168" s="314"/>
      <c r="N168" s="315"/>
      <c r="O168" s="316"/>
      <c r="P168" s="315">
        <v>1</v>
      </c>
      <c r="Q168" s="316">
        <v>6.7</v>
      </c>
      <c r="R168" s="315">
        <v>1</v>
      </c>
      <c r="S168" s="316">
        <v>12.5</v>
      </c>
      <c r="T168" s="315"/>
      <c r="U168" s="316"/>
      <c r="V168" s="452"/>
      <c r="W168" s="452"/>
      <c r="X168" s="452"/>
      <c r="Y168" s="452"/>
      <c r="Z168" s="452"/>
      <c r="AA168" s="452"/>
      <c r="AB168" s="452"/>
      <c r="AC168" s="452"/>
      <c r="AD168" s="452"/>
    </row>
    <row r="169" spans="1:30" ht="20.100000000000001" customHeight="1">
      <c r="A169" s="9" t="s">
        <v>6203</v>
      </c>
      <c r="B169" s="9" t="s">
        <v>285</v>
      </c>
      <c r="C169" s="451" t="s">
        <v>7405</v>
      </c>
      <c r="D169" s="9"/>
      <c r="E169" s="451"/>
      <c r="F169" s="354">
        <v>3983</v>
      </c>
      <c r="G169" s="12">
        <v>100</v>
      </c>
      <c r="H169" s="354">
        <v>4082</v>
      </c>
      <c r="I169" s="12">
        <v>100</v>
      </c>
      <c r="J169" s="354">
        <v>4161</v>
      </c>
      <c r="K169" s="12">
        <v>100</v>
      </c>
      <c r="L169" s="354">
        <v>4296</v>
      </c>
      <c r="M169" s="12">
        <v>100</v>
      </c>
      <c r="N169" s="56">
        <v>4396</v>
      </c>
      <c r="O169" s="57">
        <v>100</v>
      </c>
      <c r="P169" s="56">
        <v>4564</v>
      </c>
      <c r="Q169" s="57">
        <v>100</v>
      </c>
      <c r="R169" s="56">
        <v>4676</v>
      </c>
      <c r="S169" s="57">
        <v>100</v>
      </c>
      <c r="T169" s="56">
        <v>5091</v>
      </c>
      <c r="U169" s="57">
        <v>100</v>
      </c>
      <c r="V169" s="451" t="s">
        <v>8276</v>
      </c>
      <c r="W169" s="451" t="s">
        <v>8276</v>
      </c>
      <c r="X169" s="451" t="s">
        <v>8276</v>
      </c>
      <c r="Y169" s="451" t="s">
        <v>8276</v>
      </c>
      <c r="Z169" s="451" t="s">
        <v>8276</v>
      </c>
      <c r="AA169" s="451" t="s">
        <v>8276</v>
      </c>
      <c r="AB169" s="451" t="s">
        <v>8276</v>
      </c>
      <c r="AC169" s="451" t="s">
        <v>8276</v>
      </c>
      <c r="AD169" s="451"/>
    </row>
    <row r="170" spans="1:30" ht="20.100000000000001" customHeight="1">
      <c r="A170" s="311"/>
      <c r="B170" s="311"/>
      <c r="C170" s="452"/>
      <c r="D170" s="311" t="s">
        <v>131</v>
      </c>
      <c r="E170" s="452" t="s">
        <v>132</v>
      </c>
      <c r="F170" s="356"/>
      <c r="G170" s="314"/>
      <c r="H170" s="356"/>
      <c r="I170" s="314"/>
      <c r="J170" s="356"/>
      <c r="K170" s="314"/>
      <c r="L170" s="356"/>
      <c r="M170" s="314"/>
      <c r="N170" s="315">
        <v>1</v>
      </c>
      <c r="O170" s="316"/>
      <c r="P170" s="315">
        <v>1</v>
      </c>
      <c r="Q170" s="316"/>
      <c r="R170" s="315"/>
      <c r="S170" s="316"/>
      <c r="T170" s="315">
        <v>1</v>
      </c>
      <c r="U170" s="316"/>
      <c r="V170" s="452"/>
      <c r="W170" s="452"/>
      <c r="X170" s="452"/>
      <c r="Y170" s="452"/>
      <c r="Z170" s="452"/>
      <c r="AA170" s="452"/>
      <c r="AB170" s="452"/>
      <c r="AC170" s="452"/>
      <c r="AD170" s="452"/>
    </row>
    <row r="171" spans="1:30" ht="20.100000000000001" customHeight="1">
      <c r="A171" s="311"/>
      <c r="B171" s="311"/>
      <c r="C171" s="452"/>
      <c r="D171" s="311" t="s">
        <v>133</v>
      </c>
      <c r="E171" s="452"/>
      <c r="F171" s="356"/>
      <c r="G171" s="314"/>
      <c r="H171" s="356"/>
      <c r="I171" s="314"/>
      <c r="J171" s="356"/>
      <c r="K171" s="314"/>
      <c r="L171" s="356">
        <v>1</v>
      </c>
      <c r="M171" s="314"/>
      <c r="N171" s="315"/>
      <c r="O171" s="316"/>
      <c r="P171" s="315">
        <v>1</v>
      </c>
      <c r="Q171" s="316"/>
      <c r="R171" s="315">
        <v>1</v>
      </c>
      <c r="S171" s="316"/>
      <c r="T171" s="315"/>
      <c r="U171" s="316"/>
      <c r="V171" s="452"/>
      <c r="W171" s="452"/>
      <c r="X171" s="452"/>
      <c r="Y171" s="452"/>
      <c r="Z171" s="452"/>
      <c r="AA171" s="452"/>
      <c r="AB171" s="452"/>
      <c r="AC171" s="452"/>
      <c r="AD171" s="452"/>
    </row>
    <row r="172" spans="1:30" ht="20.100000000000001" customHeight="1">
      <c r="A172" s="9" t="s">
        <v>6204</v>
      </c>
      <c r="B172" s="9" t="s">
        <v>286</v>
      </c>
      <c r="C172" s="451" t="s">
        <v>6205</v>
      </c>
      <c r="D172" s="9" t="s">
        <v>255</v>
      </c>
      <c r="E172" s="451" t="s">
        <v>7338</v>
      </c>
      <c r="F172" s="354"/>
      <c r="G172" s="12"/>
      <c r="H172" s="354"/>
      <c r="I172" s="12"/>
      <c r="J172" s="354"/>
      <c r="K172" s="12"/>
      <c r="L172" s="354">
        <v>1</v>
      </c>
      <c r="M172" s="12">
        <v>100</v>
      </c>
      <c r="N172" s="56"/>
      <c r="O172" s="57"/>
      <c r="P172" s="56">
        <v>1</v>
      </c>
      <c r="Q172" s="57">
        <v>50</v>
      </c>
      <c r="R172" s="56"/>
      <c r="S172" s="57"/>
      <c r="T172" s="56">
        <v>1</v>
      </c>
      <c r="U172" s="57">
        <v>100</v>
      </c>
      <c r="V172" s="451" t="s">
        <v>8276</v>
      </c>
      <c r="W172" s="451" t="s">
        <v>8276</v>
      </c>
      <c r="X172" s="451" t="s">
        <v>8276</v>
      </c>
      <c r="Y172" s="451" t="s">
        <v>8276</v>
      </c>
      <c r="Z172" s="451" t="s">
        <v>8276</v>
      </c>
      <c r="AA172" s="451" t="s">
        <v>8276</v>
      </c>
      <c r="AB172" s="451" t="s">
        <v>8276</v>
      </c>
      <c r="AC172" s="451" t="s">
        <v>8276</v>
      </c>
      <c r="AD172" s="451"/>
    </row>
    <row r="173" spans="1:30" ht="20.100000000000001" customHeight="1">
      <c r="A173" s="311"/>
      <c r="B173" s="311"/>
      <c r="C173" s="452"/>
      <c r="D173" s="311" t="s">
        <v>256</v>
      </c>
      <c r="E173" s="452"/>
      <c r="F173" s="356"/>
      <c r="G173" s="314"/>
      <c r="H173" s="356"/>
      <c r="I173" s="314"/>
      <c r="J173" s="356"/>
      <c r="K173" s="314"/>
      <c r="L173" s="356"/>
      <c r="M173" s="314"/>
      <c r="N173" s="315"/>
      <c r="O173" s="316"/>
      <c r="P173" s="315"/>
      <c r="Q173" s="316"/>
      <c r="R173" s="315">
        <v>1</v>
      </c>
      <c r="S173" s="316">
        <v>100</v>
      </c>
      <c r="T173" s="315"/>
      <c r="U173" s="316"/>
      <c r="V173" s="452"/>
      <c r="W173" s="452"/>
      <c r="X173" s="452"/>
      <c r="Y173" s="452"/>
      <c r="Z173" s="452"/>
      <c r="AA173" s="452"/>
      <c r="AB173" s="452"/>
      <c r="AC173" s="452"/>
      <c r="AD173" s="452"/>
    </row>
    <row r="174" spans="1:30" ht="20.100000000000001" customHeight="1">
      <c r="A174" s="311"/>
      <c r="B174" s="311"/>
      <c r="C174" s="452"/>
      <c r="D174" s="311" t="s">
        <v>257</v>
      </c>
      <c r="E174" s="452"/>
      <c r="F174" s="356"/>
      <c r="G174" s="314"/>
      <c r="H174" s="356"/>
      <c r="I174" s="314"/>
      <c r="J174" s="356"/>
      <c r="K174" s="314"/>
      <c r="L174" s="356"/>
      <c r="M174" s="314"/>
      <c r="N174" s="315"/>
      <c r="O174" s="316"/>
      <c r="P174" s="315"/>
      <c r="Q174" s="316"/>
      <c r="R174" s="315"/>
      <c r="S174" s="316"/>
      <c r="T174" s="315"/>
      <c r="U174" s="316"/>
      <c r="V174" s="452"/>
      <c r="W174" s="452"/>
      <c r="X174" s="452"/>
      <c r="Y174" s="452"/>
      <c r="Z174" s="452"/>
      <c r="AA174" s="452"/>
      <c r="AB174" s="452"/>
      <c r="AC174" s="452"/>
      <c r="AD174" s="452"/>
    </row>
    <row r="175" spans="1:30" ht="20.100000000000001" customHeight="1">
      <c r="A175" s="311"/>
      <c r="B175" s="311"/>
      <c r="C175" s="452"/>
      <c r="D175" s="311" t="s">
        <v>258</v>
      </c>
      <c r="E175" s="452"/>
      <c r="F175" s="356"/>
      <c r="G175" s="314"/>
      <c r="H175" s="356"/>
      <c r="I175" s="314"/>
      <c r="J175" s="356"/>
      <c r="K175" s="314"/>
      <c r="L175" s="356"/>
      <c r="M175" s="314"/>
      <c r="N175" s="315"/>
      <c r="O175" s="316"/>
      <c r="P175" s="315"/>
      <c r="Q175" s="316"/>
      <c r="R175" s="315"/>
      <c r="S175" s="316"/>
      <c r="T175" s="315"/>
      <c r="U175" s="316"/>
      <c r="V175" s="452"/>
      <c r="W175" s="452"/>
      <c r="X175" s="452"/>
      <c r="Y175" s="452"/>
      <c r="Z175" s="452"/>
      <c r="AA175" s="452"/>
      <c r="AB175" s="452"/>
      <c r="AC175" s="452"/>
      <c r="AD175" s="452"/>
    </row>
    <row r="176" spans="1:30" ht="20.100000000000001" customHeight="1">
      <c r="A176" s="311"/>
      <c r="B176" s="311"/>
      <c r="C176" s="452"/>
      <c r="D176" s="311" t="s">
        <v>259</v>
      </c>
      <c r="E176" s="452"/>
      <c r="F176" s="356"/>
      <c r="G176" s="314"/>
      <c r="H176" s="356"/>
      <c r="I176" s="314"/>
      <c r="J176" s="356"/>
      <c r="K176" s="314"/>
      <c r="L176" s="356"/>
      <c r="M176" s="314"/>
      <c r="N176" s="315"/>
      <c r="O176" s="316"/>
      <c r="P176" s="315"/>
      <c r="Q176" s="316"/>
      <c r="R176" s="315"/>
      <c r="S176" s="316"/>
      <c r="T176" s="315"/>
      <c r="U176" s="316"/>
      <c r="V176" s="452"/>
      <c r="W176" s="452"/>
      <c r="X176" s="452"/>
      <c r="Y176" s="452"/>
      <c r="Z176" s="452"/>
      <c r="AA176" s="452"/>
      <c r="AB176" s="452"/>
      <c r="AC176" s="452"/>
      <c r="AD176" s="452"/>
    </row>
    <row r="177" spans="1:30" ht="20.100000000000001" customHeight="1">
      <c r="A177" s="311"/>
      <c r="B177" s="311"/>
      <c r="C177" s="452"/>
      <c r="D177" s="311" t="s">
        <v>260</v>
      </c>
      <c r="E177" s="452"/>
      <c r="F177" s="356"/>
      <c r="G177" s="314"/>
      <c r="H177" s="356"/>
      <c r="I177" s="314"/>
      <c r="J177" s="356"/>
      <c r="K177" s="314"/>
      <c r="L177" s="356"/>
      <c r="M177" s="314"/>
      <c r="N177" s="315"/>
      <c r="O177" s="316"/>
      <c r="P177" s="315"/>
      <c r="Q177" s="316"/>
      <c r="R177" s="315"/>
      <c r="S177" s="316"/>
      <c r="T177" s="315"/>
      <c r="U177" s="316"/>
      <c r="V177" s="452"/>
      <c r="W177" s="452"/>
      <c r="X177" s="452"/>
      <c r="Y177" s="452"/>
      <c r="Z177" s="452"/>
      <c r="AA177" s="452"/>
      <c r="AB177" s="452"/>
      <c r="AC177" s="452"/>
      <c r="AD177" s="452"/>
    </row>
    <row r="178" spans="1:30" ht="20.100000000000001" customHeight="1">
      <c r="A178" s="311"/>
      <c r="B178" s="311"/>
      <c r="C178" s="452"/>
      <c r="D178" s="311" t="s">
        <v>261</v>
      </c>
      <c r="E178" s="452"/>
      <c r="F178" s="356"/>
      <c r="G178" s="314"/>
      <c r="H178" s="356"/>
      <c r="I178" s="314"/>
      <c r="J178" s="356"/>
      <c r="K178" s="314"/>
      <c r="L178" s="356"/>
      <c r="M178" s="314"/>
      <c r="N178" s="315"/>
      <c r="O178" s="316"/>
      <c r="P178" s="315"/>
      <c r="Q178" s="316"/>
      <c r="R178" s="315"/>
      <c r="S178" s="316"/>
      <c r="T178" s="315"/>
      <c r="U178" s="316"/>
      <c r="V178" s="452"/>
      <c r="W178" s="452"/>
      <c r="X178" s="452"/>
      <c r="Y178" s="452"/>
      <c r="Z178" s="452"/>
      <c r="AA178" s="452"/>
      <c r="AB178" s="452"/>
      <c r="AC178" s="452"/>
      <c r="AD178" s="452"/>
    </row>
    <row r="179" spans="1:30" ht="20.100000000000001" customHeight="1">
      <c r="A179" s="311"/>
      <c r="B179" s="311"/>
      <c r="C179" s="452"/>
      <c r="D179" s="311" t="s">
        <v>262</v>
      </c>
      <c r="E179" s="452"/>
      <c r="F179" s="356"/>
      <c r="G179" s="314"/>
      <c r="H179" s="356"/>
      <c r="I179" s="314"/>
      <c r="J179" s="356"/>
      <c r="K179" s="314"/>
      <c r="L179" s="356"/>
      <c r="M179" s="314"/>
      <c r="N179" s="315"/>
      <c r="O179" s="316"/>
      <c r="P179" s="315"/>
      <c r="Q179" s="316"/>
      <c r="R179" s="315"/>
      <c r="S179" s="316"/>
      <c r="T179" s="315"/>
      <c r="U179" s="316"/>
      <c r="V179" s="452"/>
      <c r="W179" s="452"/>
      <c r="X179" s="452"/>
      <c r="Y179" s="452"/>
      <c r="Z179" s="452"/>
      <c r="AA179" s="452"/>
      <c r="AB179" s="452"/>
      <c r="AC179" s="452"/>
      <c r="AD179" s="452"/>
    </row>
    <row r="180" spans="1:30" ht="20.100000000000001" customHeight="1">
      <c r="A180" s="311"/>
      <c r="B180" s="311"/>
      <c r="C180" s="452"/>
      <c r="D180" s="311" t="s">
        <v>263</v>
      </c>
      <c r="E180" s="452"/>
      <c r="F180" s="356"/>
      <c r="G180" s="314"/>
      <c r="H180" s="356"/>
      <c r="I180" s="314"/>
      <c r="J180" s="356"/>
      <c r="K180" s="314"/>
      <c r="L180" s="356"/>
      <c r="M180" s="314"/>
      <c r="N180" s="315"/>
      <c r="O180" s="316"/>
      <c r="P180" s="315"/>
      <c r="Q180" s="316"/>
      <c r="R180" s="315"/>
      <c r="S180" s="316"/>
      <c r="T180" s="315"/>
      <c r="U180" s="316"/>
      <c r="V180" s="452"/>
      <c r="W180" s="452"/>
      <c r="X180" s="452"/>
      <c r="Y180" s="452"/>
      <c r="Z180" s="452"/>
      <c r="AA180" s="452"/>
      <c r="AB180" s="452"/>
      <c r="AC180" s="452"/>
      <c r="AD180" s="452"/>
    </row>
    <row r="181" spans="1:30" ht="20.100000000000001" customHeight="1">
      <c r="A181" s="311"/>
      <c r="B181" s="311"/>
      <c r="C181" s="452"/>
      <c r="D181" s="311" t="s">
        <v>9403</v>
      </c>
      <c r="E181" s="452"/>
      <c r="F181" s="356"/>
      <c r="G181" s="314"/>
      <c r="H181" s="356"/>
      <c r="I181" s="314"/>
      <c r="J181" s="356"/>
      <c r="K181" s="314"/>
      <c r="L181" s="356"/>
      <c r="M181" s="314"/>
      <c r="N181" s="315"/>
      <c r="O181" s="316"/>
      <c r="P181" s="315"/>
      <c r="Q181" s="316"/>
      <c r="R181" s="315"/>
      <c r="S181" s="316"/>
      <c r="T181" s="315"/>
      <c r="U181" s="316"/>
      <c r="V181" s="452"/>
      <c r="W181" s="452"/>
      <c r="X181" s="452"/>
      <c r="Y181" s="452"/>
      <c r="Z181" s="452"/>
      <c r="AA181" s="452"/>
      <c r="AB181" s="452"/>
      <c r="AC181" s="452"/>
      <c r="AD181" s="452"/>
    </row>
    <row r="182" spans="1:30" ht="20.100000000000001" customHeight="1">
      <c r="A182" s="311"/>
      <c r="B182" s="311"/>
      <c r="C182" s="452"/>
      <c r="D182" s="311" t="s">
        <v>9404</v>
      </c>
      <c r="E182" s="452"/>
      <c r="F182" s="356"/>
      <c r="G182" s="314"/>
      <c r="H182" s="356"/>
      <c r="I182" s="314"/>
      <c r="J182" s="356"/>
      <c r="K182" s="314"/>
      <c r="L182" s="356"/>
      <c r="M182" s="314"/>
      <c r="N182" s="315"/>
      <c r="O182" s="316"/>
      <c r="P182" s="315"/>
      <c r="Q182" s="316"/>
      <c r="R182" s="315"/>
      <c r="S182" s="316"/>
      <c r="T182" s="315"/>
      <c r="U182" s="316"/>
      <c r="V182" s="452"/>
      <c r="W182" s="452"/>
      <c r="X182" s="452"/>
      <c r="Y182" s="452"/>
      <c r="Z182" s="452"/>
      <c r="AA182" s="452"/>
      <c r="AB182" s="452"/>
      <c r="AC182" s="452"/>
      <c r="AD182" s="452"/>
    </row>
    <row r="183" spans="1:30" ht="20.100000000000001" customHeight="1">
      <c r="A183" s="311"/>
      <c r="B183" s="311"/>
      <c r="C183" s="452"/>
      <c r="D183" s="311" t="s">
        <v>264</v>
      </c>
      <c r="E183" s="452"/>
      <c r="F183" s="356"/>
      <c r="G183" s="314"/>
      <c r="H183" s="356"/>
      <c r="I183" s="314"/>
      <c r="J183" s="356"/>
      <c r="K183" s="314"/>
      <c r="L183" s="356"/>
      <c r="M183" s="314"/>
      <c r="N183" s="315">
        <v>1</v>
      </c>
      <c r="O183" s="316">
        <v>100</v>
      </c>
      <c r="P183" s="315">
        <v>1</v>
      </c>
      <c r="Q183" s="316">
        <v>50</v>
      </c>
      <c r="R183" s="315"/>
      <c r="S183" s="316"/>
      <c r="T183" s="315"/>
      <c r="U183" s="316"/>
      <c r="V183" s="452"/>
      <c r="W183" s="452"/>
      <c r="X183" s="452"/>
      <c r="Y183" s="452"/>
      <c r="Z183" s="452"/>
      <c r="AA183" s="452"/>
      <c r="AB183" s="452"/>
      <c r="AC183" s="452"/>
      <c r="AD183" s="452"/>
    </row>
    <row r="184" spans="1:30" ht="20.100000000000001" customHeight="1">
      <c r="A184" s="311"/>
      <c r="B184" s="311"/>
      <c r="C184" s="452"/>
      <c r="D184" s="311" t="s">
        <v>265</v>
      </c>
      <c r="E184" s="452"/>
      <c r="F184" s="356"/>
      <c r="G184" s="314"/>
      <c r="H184" s="356"/>
      <c r="I184" s="314"/>
      <c r="J184" s="356"/>
      <c r="K184" s="314"/>
      <c r="L184" s="356"/>
      <c r="M184" s="314"/>
      <c r="N184" s="315"/>
      <c r="O184" s="316"/>
      <c r="P184" s="315"/>
      <c r="Q184" s="316"/>
      <c r="R184" s="315"/>
      <c r="S184" s="316"/>
      <c r="T184" s="315"/>
      <c r="U184" s="316"/>
      <c r="V184" s="452"/>
      <c r="W184" s="452"/>
      <c r="X184" s="452"/>
      <c r="Y184" s="452"/>
      <c r="Z184" s="452"/>
      <c r="AA184" s="452"/>
      <c r="AB184" s="452"/>
      <c r="AC184" s="452"/>
      <c r="AD184" s="452"/>
    </row>
    <row r="185" spans="1:30" ht="20.100000000000001" customHeight="1">
      <c r="A185" s="9" t="s">
        <v>9411</v>
      </c>
      <c r="B185" s="9" t="s">
        <v>287</v>
      </c>
      <c r="C185" s="451" t="s">
        <v>8874</v>
      </c>
      <c r="D185" s="9"/>
      <c r="E185" s="451"/>
      <c r="F185" s="354">
        <v>3982</v>
      </c>
      <c r="G185" s="12">
        <v>99.974893296510174</v>
      </c>
      <c r="H185" s="354">
        <v>4080</v>
      </c>
      <c r="I185" s="12">
        <f>H185/4082*100</f>
        <v>99.951004409603144</v>
      </c>
      <c r="J185" s="354">
        <v>4161</v>
      </c>
      <c r="K185" s="12">
        <v>100</v>
      </c>
      <c r="L185" s="354">
        <v>4296</v>
      </c>
      <c r="M185" s="12">
        <v>100</v>
      </c>
      <c r="N185" s="56">
        <v>4391</v>
      </c>
      <c r="O185" s="57">
        <v>99.9</v>
      </c>
      <c r="P185" s="56">
        <v>4557</v>
      </c>
      <c r="Q185" s="57">
        <v>99.8</v>
      </c>
      <c r="R185" s="56">
        <v>4672</v>
      </c>
      <c r="S185" s="57">
        <v>99.9</v>
      </c>
      <c r="T185" s="56">
        <v>5079</v>
      </c>
      <c r="U185" s="57">
        <v>99.7</v>
      </c>
      <c r="V185" s="451" t="s">
        <v>8161</v>
      </c>
      <c r="W185" s="451" t="s">
        <v>8161</v>
      </c>
      <c r="X185" s="451" t="s">
        <v>8161</v>
      </c>
      <c r="Y185" s="451" t="s">
        <v>8161</v>
      </c>
      <c r="Z185" s="451" t="s">
        <v>8161</v>
      </c>
      <c r="AA185" s="451" t="s">
        <v>8161</v>
      </c>
      <c r="AB185" s="451" t="s">
        <v>8161</v>
      </c>
      <c r="AC185" s="451" t="s">
        <v>8161</v>
      </c>
      <c r="AD185" s="451"/>
    </row>
    <row r="186" spans="1:30" ht="20.100000000000001" customHeight="1">
      <c r="A186" s="311"/>
      <c r="B186" s="311"/>
      <c r="C186" s="452"/>
      <c r="D186" s="311" t="s">
        <v>131</v>
      </c>
      <c r="E186" s="452" t="s">
        <v>132</v>
      </c>
      <c r="F186" s="356"/>
      <c r="G186" s="314"/>
      <c r="H186" s="356"/>
      <c r="I186" s="314"/>
      <c r="J186" s="356"/>
      <c r="K186" s="314"/>
      <c r="L186" s="356"/>
      <c r="M186" s="314"/>
      <c r="N186" s="315"/>
      <c r="O186" s="316"/>
      <c r="P186" s="315"/>
      <c r="Q186" s="316"/>
      <c r="R186" s="315"/>
      <c r="S186" s="316"/>
      <c r="T186" s="315"/>
      <c r="U186" s="316"/>
      <c r="V186" s="452"/>
      <c r="W186" s="452"/>
      <c r="X186" s="452"/>
      <c r="Y186" s="452"/>
      <c r="Z186" s="452"/>
      <c r="AA186" s="452"/>
      <c r="AB186" s="452"/>
      <c r="AC186" s="452"/>
      <c r="AD186" s="452"/>
    </row>
    <row r="187" spans="1:30" ht="20.100000000000001" customHeight="1">
      <c r="A187" s="311"/>
      <c r="B187" s="311"/>
      <c r="C187" s="452"/>
      <c r="D187" s="311" t="s">
        <v>133</v>
      </c>
      <c r="E187" s="452"/>
      <c r="F187" s="356">
        <v>1</v>
      </c>
      <c r="G187" s="314">
        <v>2.5106703489831784E-2</v>
      </c>
      <c r="H187" s="356">
        <v>2</v>
      </c>
      <c r="I187" s="314">
        <f>H187/4082*100</f>
        <v>4.8995590396864283E-2</v>
      </c>
      <c r="J187" s="356"/>
      <c r="K187" s="314"/>
      <c r="L187" s="356">
        <v>1</v>
      </c>
      <c r="M187" s="314"/>
      <c r="N187" s="315">
        <v>6</v>
      </c>
      <c r="O187" s="316">
        <v>0.1</v>
      </c>
      <c r="P187" s="315">
        <v>9</v>
      </c>
      <c r="Q187" s="316">
        <v>0.2</v>
      </c>
      <c r="R187" s="315">
        <v>5</v>
      </c>
      <c r="S187" s="316">
        <v>0.1</v>
      </c>
      <c r="T187" s="315">
        <v>13</v>
      </c>
      <c r="U187" s="316">
        <v>0.3</v>
      </c>
      <c r="V187" s="452"/>
      <c r="W187" s="452"/>
      <c r="X187" s="452"/>
      <c r="Y187" s="452"/>
      <c r="Z187" s="452"/>
      <c r="AA187" s="452"/>
      <c r="AB187" s="452"/>
      <c r="AC187" s="452"/>
      <c r="AD187" s="452"/>
    </row>
    <row r="188" spans="1:30" ht="20.100000000000001" customHeight="1">
      <c r="A188" s="9" t="s">
        <v>6206</v>
      </c>
      <c r="B188" s="9" t="s">
        <v>288</v>
      </c>
      <c r="C188" s="451" t="s">
        <v>6207</v>
      </c>
      <c r="D188" s="9" t="s">
        <v>255</v>
      </c>
      <c r="E188" s="451" t="s">
        <v>8880</v>
      </c>
      <c r="F188" s="354"/>
      <c r="G188" s="12"/>
      <c r="H188" s="354"/>
      <c r="I188" s="12"/>
      <c r="J188" s="354"/>
      <c r="K188" s="12"/>
      <c r="L188" s="354"/>
      <c r="M188" s="12"/>
      <c r="N188" s="56">
        <v>2</v>
      </c>
      <c r="O188" s="57">
        <v>33.299999999999997</v>
      </c>
      <c r="P188" s="56">
        <v>5</v>
      </c>
      <c r="Q188" s="57">
        <v>55.6</v>
      </c>
      <c r="R188" s="56">
        <v>3</v>
      </c>
      <c r="S188" s="57">
        <v>60</v>
      </c>
      <c r="T188" s="56">
        <v>10</v>
      </c>
      <c r="U188" s="57">
        <v>76.900000000000006</v>
      </c>
      <c r="V188" s="451" t="s">
        <v>8161</v>
      </c>
      <c r="W188" s="451" t="s">
        <v>8161</v>
      </c>
      <c r="X188" s="451" t="s">
        <v>8161</v>
      </c>
      <c r="Y188" s="451" t="s">
        <v>8161</v>
      </c>
      <c r="Z188" s="451" t="s">
        <v>8161</v>
      </c>
      <c r="AA188" s="451" t="s">
        <v>8161</v>
      </c>
      <c r="AB188" s="451" t="s">
        <v>8161</v>
      </c>
      <c r="AC188" s="451" t="s">
        <v>8161</v>
      </c>
      <c r="AD188" s="451"/>
    </row>
    <row r="189" spans="1:30" ht="20.100000000000001" customHeight="1">
      <c r="A189" s="311"/>
      <c r="B189" s="311"/>
      <c r="C189" s="452"/>
      <c r="D189" s="311" t="s">
        <v>256</v>
      </c>
      <c r="E189" s="452"/>
      <c r="F189" s="356"/>
      <c r="G189" s="314"/>
      <c r="H189" s="356"/>
      <c r="I189" s="314"/>
      <c r="J189" s="356"/>
      <c r="K189" s="314"/>
      <c r="L189" s="356"/>
      <c r="M189" s="314"/>
      <c r="N189" s="315"/>
      <c r="O189" s="316"/>
      <c r="P189" s="315">
        <v>2</v>
      </c>
      <c r="Q189" s="316">
        <v>22.2</v>
      </c>
      <c r="R189" s="315"/>
      <c r="S189" s="316"/>
      <c r="T189" s="315"/>
      <c r="U189" s="316"/>
      <c r="V189" s="452"/>
      <c r="W189" s="452"/>
      <c r="X189" s="452"/>
      <c r="Y189" s="452"/>
      <c r="Z189" s="452"/>
      <c r="AA189" s="452"/>
      <c r="AB189" s="452"/>
      <c r="AC189" s="452"/>
      <c r="AD189" s="452"/>
    </row>
    <row r="190" spans="1:30" ht="20.100000000000001" customHeight="1">
      <c r="A190" s="311"/>
      <c r="B190" s="311"/>
      <c r="C190" s="452"/>
      <c r="D190" s="311" t="s">
        <v>257</v>
      </c>
      <c r="E190" s="452"/>
      <c r="F190" s="356"/>
      <c r="G190" s="314"/>
      <c r="H190" s="356">
        <v>1</v>
      </c>
      <c r="I190" s="314">
        <v>50</v>
      </c>
      <c r="J190" s="356"/>
      <c r="K190" s="314"/>
      <c r="L190" s="356"/>
      <c r="M190" s="314"/>
      <c r="N190" s="315"/>
      <c r="O190" s="316"/>
      <c r="P190" s="315">
        <v>1</v>
      </c>
      <c r="Q190" s="316">
        <v>11.1</v>
      </c>
      <c r="R190" s="315">
        <v>2</v>
      </c>
      <c r="S190" s="316">
        <v>40</v>
      </c>
      <c r="T190" s="315">
        <v>1</v>
      </c>
      <c r="U190" s="316">
        <v>7.7</v>
      </c>
      <c r="V190" s="452"/>
      <c r="W190" s="452"/>
      <c r="X190" s="452"/>
      <c r="Y190" s="452"/>
      <c r="Z190" s="452"/>
      <c r="AA190" s="452"/>
      <c r="AB190" s="452"/>
      <c r="AC190" s="452"/>
      <c r="AD190" s="452"/>
    </row>
    <row r="191" spans="1:30" ht="20.100000000000001" customHeight="1">
      <c r="A191" s="311"/>
      <c r="B191" s="311"/>
      <c r="C191" s="452"/>
      <c r="D191" s="311" t="s">
        <v>258</v>
      </c>
      <c r="E191" s="452"/>
      <c r="F191" s="356">
        <v>1</v>
      </c>
      <c r="G191" s="314">
        <v>100</v>
      </c>
      <c r="H191" s="356"/>
      <c r="I191" s="314"/>
      <c r="J191" s="356"/>
      <c r="K191" s="314"/>
      <c r="L191" s="356"/>
      <c r="M191" s="314"/>
      <c r="N191" s="315"/>
      <c r="O191" s="316"/>
      <c r="P191" s="315"/>
      <c r="Q191" s="316"/>
      <c r="R191" s="315"/>
      <c r="S191" s="316"/>
      <c r="T191" s="315">
        <v>1</v>
      </c>
      <c r="U191" s="316">
        <v>7.7</v>
      </c>
      <c r="V191" s="452"/>
      <c r="W191" s="452"/>
      <c r="X191" s="452"/>
      <c r="Y191" s="452"/>
      <c r="Z191" s="452"/>
      <c r="AA191" s="452"/>
      <c r="AB191" s="452"/>
      <c r="AC191" s="452"/>
      <c r="AD191" s="452"/>
    </row>
    <row r="192" spans="1:30" ht="20.100000000000001" customHeight="1">
      <c r="A192" s="311"/>
      <c r="B192" s="311"/>
      <c r="C192" s="452"/>
      <c r="D192" s="311" t="s">
        <v>259</v>
      </c>
      <c r="E192" s="452"/>
      <c r="F192" s="356"/>
      <c r="G192" s="314"/>
      <c r="H192" s="356"/>
      <c r="I192" s="314"/>
      <c r="J192" s="356"/>
      <c r="K192" s="314"/>
      <c r="L192" s="356"/>
      <c r="M192" s="314"/>
      <c r="N192" s="315"/>
      <c r="O192" s="316"/>
      <c r="P192" s="315"/>
      <c r="Q192" s="316"/>
      <c r="R192" s="315"/>
      <c r="S192" s="316"/>
      <c r="T192" s="315"/>
      <c r="U192" s="316"/>
      <c r="V192" s="452"/>
      <c r="W192" s="452"/>
      <c r="X192" s="452"/>
      <c r="Y192" s="452"/>
      <c r="Z192" s="452"/>
      <c r="AA192" s="452"/>
      <c r="AB192" s="452"/>
      <c r="AC192" s="452"/>
      <c r="AD192" s="452"/>
    </row>
    <row r="193" spans="1:30" ht="20.100000000000001" customHeight="1">
      <c r="A193" s="311"/>
      <c r="B193" s="311"/>
      <c r="C193" s="452"/>
      <c r="D193" s="311" t="s">
        <v>260</v>
      </c>
      <c r="E193" s="452"/>
      <c r="F193" s="356"/>
      <c r="G193" s="314"/>
      <c r="H193" s="356"/>
      <c r="I193" s="314"/>
      <c r="J193" s="356"/>
      <c r="K193" s="314"/>
      <c r="L193" s="356"/>
      <c r="M193" s="314"/>
      <c r="N193" s="315"/>
      <c r="O193" s="316"/>
      <c r="P193" s="315"/>
      <c r="Q193" s="316"/>
      <c r="R193" s="315"/>
      <c r="S193" s="316"/>
      <c r="T193" s="315"/>
      <c r="U193" s="316"/>
      <c r="V193" s="452"/>
      <c r="W193" s="452"/>
      <c r="X193" s="452"/>
      <c r="Y193" s="452"/>
      <c r="Z193" s="452"/>
      <c r="AA193" s="452"/>
      <c r="AB193" s="452"/>
      <c r="AC193" s="452"/>
      <c r="AD193" s="452"/>
    </row>
    <row r="194" spans="1:30" ht="20.100000000000001" customHeight="1">
      <c r="A194" s="311"/>
      <c r="B194" s="311"/>
      <c r="C194" s="452"/>
      <c r="D194" s="311" t="s">
        <v>261</v>
      </c>
      <c r="E194" s="452"/>
      <c r="F194" s="356"/>
      <c r="G194" s="314"/>
      <c r="H194" s="356"/>
      <c r="I194" s="314"/>
      <c r="J194" s="356"/>
      <c r="K194" s="314"/>
      <c r="L194" s="356"/>
      <c r="M194" s="314"/>
      <c r="N194" s="315"/>
      <c r="O194" s="316"/>
      <c r="P194" s="315"/>
      <c r="Q194" s="316"/>
      <c r="R194" s="315"/>
      <c r="S194" s="316"/>
      <c r="T194" s="315"/>
      <c r="U194" s="316"/>
      <c r="V194" s="452"/>
      <c r="W194" s="452"/>
      <c r="X194" s="452"/>
      <c r="Y194" s="452"/>
      <c r="Z194" s="452"/>
      <c r="AA194" s="452"/>
      <c r="AB194" s="452"/>
      <c r="AC194" s="452"/>
      <c r="AD194" s="452"/>
    </row>
    <row r="195" spans="1:30" ht="20.100000000000001" customHeight="1">
      <c r="A195" s="311"/>
      <c r="B195" s="311"/>
      <c r="C195" s="452"/>
      <c r="D195" s="311" t="s">
        <v>262</v>
      </c>
      <c r="E195" s="452"/>
      <c r="F195" s="356"/>
      <c r="G195" s="314"/>
      <c r="H195" s="356"/>
      <c r="I195" s="314"/>
      <c r="J195" s="356"/>
      <c r="K195" s="314"/>
      <c r="L195" s="356"/>
      <c r="M195" s="314"/>
      <c r="N195" s="315"/>
      <c r="O195" s="316"/>
      <c r="P195" s="315"/>
      <c r="Q195" s="316"/>
      <c r="R195" s="315"/>
      <c r="S195" s="316"/>
      <c r="T195" s="315"/>
      <c r="U195" s="316"/>
      <c r="V195" s="452"/>
      <c r="W195" s="452"/>
      <c r="X195" s="452"/>
      <c r="Y195" s="452"/>
      <c r="Z195" s="452"/>
      <c r="AA195" s="452"/>
      <c r="AB195" s="452"/>
      <c r="AC195" s="452"/>
      <c r="AD195" s="452"/>
    </row>
    <row r="196" spans="1:30" ht="20.100000000000001" customHeight="1">
      <c r="A196" s="311"/>
      <c r="B196" s="311"/>
      <c r="C196" s="452"/>
      <c r="D196" s="311" t="s">
        <v>263</v>
      </c>
      <c r="E196" s="452"/>
      <c r="F196" s="356"/>
      <c r="G196" s="314"/>
      <c r="H196" s="356"/>
      <c r="I196" s="314"/>
      <c r="J196" s="356"/>
      <c r="K196" s="314"/>
      <c r="L196" s="356"/>
      <c r="M196" s="314"/>
      <c r="N196" s="315"/>
      <c r="O196" s="316"/>
      <c r="P196" s="315"/>
      <c r="Q196" s="316"/>
      <c r="R196" s="315"/>
      <c r="S196" s="316"/>
      <c r="T196" s="315"/>
      <c r="U196" s="316"/>
      <c r="V196" s="452"/>
      <c r="W196" s="452"/>
      <c r="X196" s="452"/>
      <c r="Y196" s="452"/>
      <c r="Z196" s="452"/>
      <c r="AA196" s="452"/>
      <c r="AB196" s="452"/>
      <c r="AC196" s="452"/>
      <c r="AD196" s="452"/>
    </row>
    <row r="197" spans="1:30" ht="20.100000000000001" customHeight="1">
      <c r="A197" s="311"/>
      <c r="B197" s="311"/>
      <c r="C197" s="452"/>
      <c r="D197" s="311" t="s">
        <v>9412</v>
      </c>
      <c r="E197" s="452"/>
      <c r="F197" s="356"/>
      <c r="G197" s="314"/>
      <c r="H197" s="356"/>
      <c r="I197" s="314"/>
      <c r="J197" s="356"/>
      <c r="K197" s="314"/>
      <c r="L197" s="356"/>
      <c r="M197" s="314"/>
      <c r="N197" s="315"/>
      <c r="O197" s="316"/>
      <c r="P197" s="315"/>
      <c r="Q197" s="316"/>
      <c r="R197" s="315"/>
      <c r="S197" s="316"/>
      <c r="T197" s="315"/>
      <c r="U197" s="316"/>
      <c r="V197" s="452"/>
      <c r="W197" s="452"/>
      <c r="X197" s="452"/>
      <c r="Y197" s="452"/>
      <c r="Z197" s="452"/>
      <c r="AA197" s="452"/>
      <c r="AB197" s="452"/>
      <c r="AC197" s="452"/>
      <c r="AD197" s="452"/>
    </row>
    <row r="198" spans="1:30" ht="20.100000000000001" customHeight="1">
      <c r="A198" s="311"/>
      <c r="B198" s="311"/>
      <c r="C198" s="452"/>
      <c r="D198" s="311" t="s">
        <v>9413</v>
      </c>
      <c r="E198" s="452"/>
      <c r="F198" s="356"/>
      <c r="G198" s="314"/>
      <c r="H198" s="356"/>
      <c r="I198" s="314"/>
      <c r="J198" s="356"/>
      <c r="K198" s="314"/>
      <c r="L198" s="356"/>
      <c r="M198" s="314"/>
      <c r="N198" s="315"/>
      <c r="O198" s="316"/>
      <c r="P198" s="315"/>
      <c r="Q198" s="316"/>
      <c r="R198" s="315"/>
      <c r="S198" s="316"/>
      <c r="T198" s="315"/>
      <c r="U198" s="316"/>
      <c r="V198" s="452"/>
      <c r="W198" s="452"/>
      <c r="X198" s="452"/>
      <c r="Y198" s="452"/>
      <c r="Z198" s="452"/>
      <c r="AA198" s="452"/>
      <c r="AB198" s="452"/>
      <c r="AC198" s="452"/>
      <c r="AD198" s="452"/>
    </row>
    <row r="199" spans="1:30" ht="20.100000000000001" customHeight="1">
      <c r="A199" s="311"/>
      <c r="B199" s="311"/>
      <c r="C199" s="452"/>
      <c r="D199" s="311" t="s">
        <v>264</v>
      </c>
      <c r="E199" s="452"/>
      <c r="F199" s="356"/>
      <c r="G199" s="314"/>
      <c r="H199" s="356"/>
      <c r="I199" s="314"/>
      <c r="J199" s="356"/>
      <c r="K199" s="314"/>
      <c r="L199" s="356"/>
      <c r="M199" s="314"/>
      <c r="N199" s="315"/>
      <c r="O199" s="316"/>
      <c r="P199" s="315"/>
      <c r="Q199" s="316"/>
      <c r="R199" s="315"/>
      <c r="S199" s="316"/>
      <c r="T199" s="315"/>
      <c r="U199" s="316"/>
      <c r="V199" s="452"/>
      <c r="W199" s="452"/>
      <c r="X199" s="452"/>
      <c r="Y199" s="452"/>
      <c r="Z199" s="452"/>
      <c r="AA199" s="452"/>
      <c r="AB199" s="452"/>
      <c r="AC199" s="452"/>
      <c r="AD199" s="452"/>
    </row>
    <row r="200" spans="1:30" ht="20.100000000000001" customHeight="1">
      <c r="A200" s="311"/>
      <c r="B200" s="311"/>
      <c r="C200" s="452"/>
      <c r="D200" s="311" t="s">
        <v>265</v>
      </c>
      <c r="E200" s="452"/>
      <c r="F200" s="356"/>
      <c r="G200" s="314"/>
      <c r="H200" s="356">
        <v>1</v>
      </c>
      <c r="I200" s="314">
        <v>50</v>
      </c>
      <c r="J200" s="356"/>
      <c r="K200" s="314"/>
      <c r="L200" s="356">
        <v>1</v>
      </c>
      <c r="M200" s="314">
        <v>100</v>
      </c>
      <c r="N200" s="315">
        <v>4</v>
      </c>
      <c r="O200" s="316">
        <v>66.7</v>
      </c>
      <c r="P200" s="315">
        <v>1</v>
      </c>
      <c r="Q200" s="316">
        <v>11.1</v>
      </c>
      <c r="R200" s="315"/>
      <c r="S200" s="316"/>
      <c r="T200" s="315">
        <v>1</v>
      </c>
      <c r="U200" s="316">
        <v>7.7</v>
      </c>
      <c r="V200" s="452"/>
      <c r="W200" s="452"/>
      <c r="X200" s="452"/>
      <c r="Y200" s="452"/>
      <c r="Z200" s="452"/>
      <c r="AA200" s="452"/>
      <c r="AB200" s="452"/>
      <c r="AC200" s="452"/>
      <c r="AD200" s="452"/>
    </row>
    <row r="201" spans="1:30" ht="20.100000000000001" customHeight="1">
      <c r="A201" s="9" t="s">
        <v>6208</v>
      </c>
      <c r="B201" s="9" t="s">
        <v>289</v>
      </c>
      <c r="C201" s="451" t="s">
        <v>8874</v>
      </c>
      <c r="D201" s="9"/>
      <c r="E201" s="451"/>
      <c r="F201" s="354">
        <v>3983</v>
      </c>
      <c r="G201" s="12">
        <v>100</v>
      </c>
      <c r="H201" s="354">
        <v>4078</v>
      </c>
      <c r="I201" s="12">
        <f>H201/4082*100</f>
        <v>99.902008819206273</v>
      </c>
      <c r="J201" s="354">
        <v>4160</v>
      </c>
      <c r="K201" s="12">
        <f>J201/4161*100</f>
        <v>99.975967315549141</v>
      </c>
      <c r="L201" s="354">
        <v>4295</v>
      </c>
      <c r="M201" s="12">
        <v>100</v>
      </c>
      <c r="N201" s="56">
        <v>4394</v>
      </c>
      <c r="O201" s="57">
        <v>99.9</v>
      </c>
      <c r="P201" s="56">
        <v>4565</v>
      </c>
      <c r="Q201" s="57">
        <v>100</v>
      </c>
      <c r="R201" s="56">
        <v>4671</v>
      </c>
      <c r="S201" s="57">
        <v>99.9</v>
      </c>
      <c r="T201" s="56">
        <v>5083</v>
      </c>
      <c r="U201" s="57">
        <v>99.8</v>
      </c>
      <c r="V201" s="451" t="s">
        <v>8161</v>
      </c>
      <c r="W201" s="451" t="s">
        <v>8161</v>
      </c>
      <c r="X201" s="451" t="s">
        <v>8161</v>
      </c>
      <c r="Y201" s="451" t="s">
        <v>8161</v>
      </c>
      <c r="Z201" s="451" t="s">
        <v>8161</v>
      </c>
      <c r="AA201" s="451" t="s">
        <v>8161</v>
      </c>
      <c r="AB201" s="451" t="s">
        <v>8161</v>
      </c>
      <c r="AC201" s="451" t="s">
        <v>8161</v>
      </c>
      <c r="AD201" s="451"/>
    </row>
    <row r="202" spans="1:30" ht="20.100000000000001" customHeight="1">
      <c r="A202" s="311"/>
      <c r="B202" s="311"/>
      <c r="C202" s="452"/>
      <c r="D202" s="311" t="s">
        <v>131</v>
      </c>
      <c r="E202" s="452" t="s">
        <v>132</v>
      </c>
      <c r="F202" s="356"/>
      <c r="G202" s="314"/>
      <c r="H202" s="356"/>
      <c r="I202" s="314"/>
      <c r="J202" s="356"/>
      <c r="K202" s="314"/>
      <c r="L202" s="356"/>
      <c r="M202" s="314"/>
      <c r="N202" s="315"/>
      <c r="O202" s="316"/>
      <c r="P202" s="315"/>
      <c r="Q202" s="316"/>
      <c r="R202" s="315"/>
      <c r="S202" s="316"/>
      <c r="T202" s="315">
        <v>1</v>
      </c>
      <c r="U202" s="316"/>
      <c r="V202" s="452"/>
      <c r="W202" s="452"/>
      <c r="X202" s="452"/>
      <c r="Y202" s="452"/>
      <c r="Z202" s="452"/>
      <c r="AA202" s="452"/>
      <c r="AB202" s="452"/>
      <c r="AC202" s="452"/>
      <c r="AD202" s="452"/>
    </row>
    <row r="203" spans="1:30" ht="20.100000000000001" customHeight="1">
      <c r="A203" s="311"/>
      <c r="B203" s="311"/>
      <c r="C203" s="452"/>
      <c r="D203" s="311" t="s">
        <v>133</v>
      </c>
      <c r="E203" s="452"/>
      <c r="F203" s="356"/>
      <c r="G203" s="314"/>
      <c r="H203" s="356">
        <v>4</v>
      </c>
      <c r="I203" s="314">
        <f>H203/4082*100</f>
        <v>9.7991180793728566E-2</v>
      </c>
      <c r="J203" s="356">
        <v>1</v>
      </c>
      <c r="K203" s="314">
        <f>J203/4161*100</f>
        <v>2.4032684450853159E-2</v>
      </c>
      <c r="L203" s="356">
        <v>2</v>
      </c>
      <c r="M203" s="314"/>
      <c r="N203" s="315">
        <v>3</v>
      </c>
      <c r="O203" s="316">
        <v>0.1</v>
      </c>
      <c r="P203" s="315">
        <v>1</v>
      </c>
      <c r="Q203" s="316"/>
      <c r="R203" s="315">
        <v>6</v>
      </c>
      <c r="S203" s="316">
        <v>0.1</v>
      </c>
      <c r="T203" s="315">
        <v>8</v>
      </c>
      <c r="U203" s="316">
        <v>0.2</v>
      </c>
      <c r="V203" s="452"/>
      <c r="W203" s="452"/>
      <c r="X203" s="452"/>
      <c r="Y203" s="452"/>
      <c r="Z203" s="452"/>
      <c r="AA203" s="452"/>
      <c r="AB203" s="452"/>
      <c r="AC203" s="452"/>
      <c r="AD203" s="452"/>
    </row>
    <row r="204" spans="1:30" ht="20.100000000000001" customHeight="1">
      <c r="A204" s="9" t="s">
        <v>6209</v>
      </c>
      <c r="B204" s="9" t="s">
        <v>290</v>
      </c>
      <c r="C204" s="451" t="s">
        <v>6210</v>
      </c>
      <c r="D204" s="9" t="s">
        <v>255</v>
      </c>
      <c r="E204" s="451" t="s">
        <v>8880</v>
      </c>
      <c r="F204" s="354"/>
      <c r="G204" s="12"/>
      <c r="H204" s="354">
        <v>3</v>
      </c>
      <c r="I204" s="12">
        <v>75</v>
      </c>
      <c r="J204" s="354"/>
      <c r="K204" s="12"/>
      <c r="L204" s="354"/>
      <c r="M204" s="12"/>
      <c r="N204" s="56"/>
      <c r="O204" s="57"/>
      <c r="P204" s="56"/>
      <c r="Q204" s="57"/>
      <c r="R204" s="56">
        <v>5</v>
      </c>
      <c r="S204" s="57">
        <v>83.333333333333329</v>
      </c>
      <c r="T204" s="56">
        <v>5</v>
      </c>
      <c r="U204" s="57">
        <v>55.555555555555557</v>
      </c>
      <c r="V204" s="451" t="s">
        <v>8161</v>
      </c>
      <c r="W204" s="451" t="s">
        <v>8161</v>
      </c>
      <c r="X204" s="451" t="s">
        <v>8161</v>
      </c>
      <c r="Y204" s="451" t="s">
        <v>8161</v>
      </c>
      <c r="Z204" s="451" t="s">
        <v>8161</v>
      </c>
      <c r="AA204" s="451" t="s">
        <v>8161</v>
      </c>
      <c r="AB204" s="451" t="s">
        <v>8161</v>
      </c>
      <c r="AC204" s="451" t="s">
        <v>8161</v>
      </c>
      <c r="AD204" s="451"/>
    </row>
    <row r="205" spans="1:30" ht="20.100000000000001" customHeight="1">
      <c r="A205" s="311"/>
      <c r="B205" s="311"/>
      <c r="C205" s="452"/>
      <c r="D205" s="311" t="s">
        <v>256</v>
      </c>
      <c r="E205" s="452"/>
      <c r="F205" s="356"/>
      <c r="G205" s="314"/>
      <c r="H205" s="356"/>
      <c r="I205" s="314"/>
      <c r="J205" s="356"/>
      <c r="K205" s="314"/>
      <c r="L205" s="356"/>
      <c r="M205" s="314"/>
      <c r="N205" s="315">
        <v>1</v>
      </c>
      <c r="O205" s="316">
        <v>33.299999999999997</v>
      </c>
      <c r="P205" s="315"/>
      <c r="Q205" s="316"/>
      <c r="R205" s="315">
        <v>1</v>
      </c>
      <c r="S205" s="316">
        <v>16.666666666666668</v>
      </c>
      <c r="T205" s="315"/>
      <c r="U205" s="316"/>
      <c r="V205" s="452"/>
      <c r="W205" s="452"/>
      <c r="X205" s="452"/>
      <c r="Y205" s="452"/>
      <c r="Z205" s="452"/>
      <c r="AA205" s="452"/>
      <c r="AB205" s="452"/>
      <c r="AC205" s="452"/>
      <c r="AD205" s="452"/>
    </row>
    <row r="206" spans="1:30" ht="20.100000000000001" customHeight="1">
      <c r="A206" s="311"/>
      <c r="B206" s="311"/>
      <c r="C206" s="452"/>
      <c r="D206" s="311" t="s">
        <v>257</v>
      </c>
      <c r="E206" s="452"/>
      <c r="F206" s="356"/>
      <c r="G206" s="314"/>
      <c r="H206" s="356"/>
      <c r="I206" s="314"/>
      <c r="J206" s="356"/>
      <c r="K206" s="314"/>
      <c r="L206" s="356">
        <v>1</v>
      </c>
      <c r="M206" s="314">
        <v>50</v>
      </c>
      <c r="N206" s="315"/>
      <c r="O206" s="316"/>
      <c r="P206" s="315"/>
      <c r="Q206" s="316"/>
      <c r="R206" s="315"/>
      <c r="S206" s="316"/>
      <c r="T206" s="315">
        <v>2</v>
      </c>
      <c r="U206" s="316">
        <v>22.222222222222221</v>
      </c>
      <c r="V206" s="452"/>
      <c r="W206" s="452"/>
      <c r="X206" s="452"/>
      <c r="Y206" s="452"/>
      <c r="Z206" s="452"/>
      <c r="AA206" s="452"/>
      <c r="AB206" s="452"/>
      <c r="AC206" s="452"/>
      <c r="AD206" s="452"/>
    </row>
    <row r="207" spans="1:30" ht="20.100000000000001" customHeight="1">
      <c r="A207" s="311"/>
      <c r="B207" s="311"/>
      <c r="C207" s="452"/>
      <c r="D207" s="311" t="s">
        <v>258</v>
      </c>
      <c r="E207" s="452"/>
      <c r="F207" s="356"/>
      <c r="G207" s="314"/>
      <c r="H207" s="356">
        <v>1</v>
      </c>
      <c r="I207" s="314">
        <v>25</v>
      </c>
      <c r="J207" s="356">
        <v>1</v>
      </c>
      <c r="K207" s="314">
        <v>100</v>
      </c>
      <c r="L207" s="356"/>
      <c r="M207" s="314"/>
      <c r="N207" s="315"/>
      <c r="O207" s="316"/>
      <c r="P207" s="315">
        <v>1</v>
      </c>
      <c r="Q207" s="316">
        <v>100</v>
      </c>
      <c r="R207" s="315"/>
      <c r="S207" s="316"/>
      <c r="T207" s="315">
        <v>1</v>
      </c>
      <c r="U207" s="316">
        <v>11.111111111111111</v>
      </c>
      <c r="V207" s="452"/>
      <c r="W207" s="452"/>
      <c r="X207" s="452"/>
      <c r="Y207" s="452"/>
      <c r="Z207" s="452"/>
      <c r="AA207" s="452"/>
      <c r="AB207" s="452"/>
      <c r="AC207" s="452"/>
      <c r="AD207" s="452"/>
    </row>
    <row r="208" spans="1:30" ht="20.100000000000001" customHeight="1">
      <c r="A208" s="311"/>
      <c r="B208" s="311"/>
      <c r="C208" s="452"/>
      <c r="D208" s="311" t="s">
        <v>259</v>
      </c>
      <c r="E208" s="452"/>
      <c r="F208" s="356"/>
      <c r="G208" s="314"/>
      <c r="H208" s="356"/>
      <c r="I208" s="314"/>
      <c r="J208" s="356"/>
      <c r="K208" s="314"/>
      <c r="L208" s="356"/>
      <c r="M208" s="314"/>
      <c r="N208" s="315"/>
      <c r="O208" s="316"/>
      <c r="P208" s="315"/>
      <c r="Q208" s="316"/>
      <c r="R208" s="315"/>
      <c r="S208" s="316"/>
      <c r="T208" s="315">
        <v>1</v>
      </c>
      <c r="U208" s="316">
        <v>11.111111111111111</v>
      </c>
      <c r="V208" s="452"/>
      <c r="W208" s="452"/>
      <c r="X208" s="452"/>
      <c r="Y208" s="452"/>
      <c r="Z208" s="452"/>
      <c r="AA208" s="452"/>
      <c r="AB208" s="452"/>
      <c r="AC208" s="452"/>
      <c r="AD208" s="452"/>
    </row>
    <row r="209" spans="1:30" ht="20.100000000000001" customHeight="1">
      <c r="A209" s="311"/>
      <c r="B209" s="311"/>
      <c r="C209" s="452"/>
      <c r="D209" s="311" t="s">
        <v>260</v>
      </c>
      <c r="E209" s="452"/>
      <c r="F209" s="356"/>
      <c r="G209" s="314"/>
      <c r="H209" s="356"/>
      <c r="I209" s="314"/>
      <c r="J209" s="356"/>
      <c r="K209" s="314"/>
      <c r="L209" s="356"/>
      <c r="M209" s="314"/>
      <c r="N209" s="315"/>
      <c r="O209" s="316"/>
      <c r="P209" s="315"/>
      <c r="Q209" s="316"/>
      <c r="R209" s="315"/>
      <c r="S209" s="316"/>
      <c r="T209" s="315"/>
      <c r="U209" s="316"/>
      <c r="V209" s="452"/>
      <c r="W209" s="452"/>
      <c r="X209" s="452"/>
      <c r="Y209" s="452"/>
      <c r="Z209" s="452"/>
      <c r="AA209" s="452"/>
      <c r="AB209" s="452"/>
      <c r="AC209" s="452"/>
      <c r="AD209" s="452"/>
    </row>
    <row r="210" spans="1:30" ht="20.100000000000001" customHeight="1">
      <c r="A210" s="311"/>
      <c r="B210" s="311"/>
      <c r="C210" s="452"/>
      <c r="D210" s="311" t="s">
        <v>261</v>
      </c>
      <c r="E210" s="452"/>
      <c r="F210" s="356"/>
      <c r="G210" s="314"/>
      <c r="H210" s="356"/>
      <c r="I210" s="314"/>
      <c r="J210" s="356"/>
      <c r="K210" s="314"/>
      <c r="L210" s="356"/>
      <c r="M210" s="314"/>
      <c r="N210" s="315"/>
      <c r="O210" s="316"/>
      <c r="P210" s="315"/>
      <c r="Q210" s="316"/>
      <c r="R210" s="315"/>
      <c r="S210" s="316"/>
      <c r="T210" s="315"/>
      <c r="U210" s="316"/>
      <c r="V210" s="452"/>
      <c r="W210" s="452"/>
      <c r="X210" s="452"/>
      <c r="Y210" s="452"/>
      <c r="Z210" s="452"/>
      <c r="AA210" s="452"/>
      <c r="AB210" s="452"/>
      <c r="AC210" s="452"/>
      <c r="AD210" s="452"/>
    </row>
    <row r="211" spans="1:30" ht="20.100000000000001" customHeight="1">
      <c r="A211" s="311"/>
      <c r="B211" s="311"/>
      <c r="C211" s="452"/>
      <c r="D211" s="311" t="s">
        <v>262</v>
      </c>
      <c r="E211" s="452"/>
      <c r="F211" s="356"/>
      <c r="G211" s="314"/>
      <c r="H211" s="356"/>
      <c r="I211" s="314"/>
      <c r="J211" s="356"/>
      <c r="K211" s="314"/>
      <c r="L211" s="356"/>
      <c r="M211" s="314"/>
      <c r="N211" s="315">
        <v>1</v>
      </c>
      <c r="O211" s="316">
        <v>33.299999999999997</v>
      </c>
      <c r="P211" s="315"/>
      <c r="Q211" s="316"/>
      <c r="R211" s="315"/>
      <c r="S211" s="316"/>
      <c r="T211" s="315"/>
      <c r="U211" s="316"/>
      <c r="V211" s="452"/>
      <c r="W211" s="452"/>
      <c r="X211" s="452"/>
      <c r="Y211" s="452"/>
      <c r="Z211" s="452"/>
      <c r="AA211" s="452"/>
      <c r="AB211" s="452"/>
      <c r="AC211" s="452"/>
      <c r="AD211" s="452"/>
    </row>
    <row r="212" spans="1:30" ht="20.100000000000001" customHeight="1">
      <c r="A212" s="311"/>
      <c r="B212" s="311"/>
      <c r="C212" s="452"/>
      <c r="D212" s="311" t="s">
        <v>263</v>
      </c>
      <c r="E212" s="452"/>
      <c r="F212" s="356"/>
      <c r="G212" s="314"/>
      <c r="H212" s="356"/>
      <c r="I212" s="314"/>
      <c r="J212" s="356"/>
      <c r="K212" s="314"/>
      <c r="L212" s="356"/>
      <c r="M212" s="314"/>
      <c r="N212" s="315"/>
      <c r="O212" s="316"/>
      <c r="P212" s="315"/>
      <c r="Q212" s="316"/>
      <c r="R212" s="315"/>
      <c r="S212" s="316"/>
      <c r="T212" s="315"/>
      <c r="U212" s="316"/>
      <c r="V212" s="452"/>
      <c r="W212" s="452"/>
      <c r="X212" s="452"/>
      <c r="Y212" s="452"/>
      <c r="Z212" s="452"/>
      <c r="AA212" s="452"/>
      <c r="AB212" s="452"/>
      <c r="AC212" s="452"/>
      <c r="AD212" s="452"/>
    </row>
    <row r="213" spans="1:30" ht="20.100000000000001" customHeight="1">
      <c r="A213" s="311"/>
      <c r="B213" s="311"/>
      <c r="C213" s="452"/>
      <c r="D213" s="311" t="s">
        <v>9412</v>
      </c>
      <c r="E213" s="452"/>
      <c r="F213" s="356"/>
      <c r="G213" s="314"/>
      <c r="H213" s="356"/>
      <c r="I213" s="314"/>
      <c r="J213" s="356"/>
      <c r="K213" s="314"/>
      <c r="L213" s="356"/>
      <c r="M213" s="314"/>
      <c r="N213" s="315"/>
      <c r="O213" s="316"/>
      <c r="P213" s="315"/>
      <c r="Q213" s="316"/>
      <c r="R213" s="315"/>
      <c r="S213" s="316"/>
      <c r="T213" s="315"/>
      <c r="U213" s="316"/>
      <c r="V213" s="452"/>
      <c r="W213" s="452"/>
      <c r="X213" s="452"/>
      <c r="Y213" s="452"/>
      <c r="Z213" s="452"/>
      <c r="AA213" s="452"/>
      <c r="AB213" s="452"/>
      <c r="AC213" s="452"/>
      <c r="AD213" s="452"/>
    </row>
    <row r="214" spans="1:30" ht="20.100000000000001" customHeight="1">
      <c r="A214" s="311"/>
      <c r="B214" s="311"/>
      <c r="C214" s="452"/>
      <c r="D214" s="311" t="s">
        <v>9413</v>
      </c>
      <c r="E214" s="452"/>
      <c r="F214" s="356"/>
      <c r="G214" s="314"/>
      <c r="H214" s="356"/>
      <c r="I214" s="314"/>
      <c r="J214" s="356"/>
      <c r="K214" s="314"/>
      <c r="L214" s="356"/>
      <c r="M214" s="314"/>
      <c r="N214" s="315"/>
      <c r="O214" s="316"/>
      <c r="P214" s="315"/>
      <c r="Q214" s="316"/>
      <c r="R214" s="315"/>
      <c r="S214" s="316"/>
      <c r="T214" s="315"/>
      <c r="U214" s="316"/>
      <c r="V214" s="452"/>
      <c r="W214" s="452"/>
      <c r="X214" s="452"/>
      <c r="Y214" s="452"/>
      <c r="Z214" s="452"/>
      <c r="AA214" s="452"/>
      <c r="AB214" s="452"/>
      <c r="AC214" s="452"/>
      <c r="AD214" s="452"/>
    </row>
    <row r="215" spans="1:30" ht="20.100000000000001" customHeight="1">
      <c r="A215" s="311"/>
      <c r="B215" s="311"/>
      <c r="C215" s="452"/>
      <c r="D215" s="311" t="s">
        <v>264</v>
      </c>
      <c r="E215" s="452"/>
      <c r="F215" s="356"/>
      <c r="G215" s="314"/>
      <c r="H215" s="356"/>
      <c r="I215" s="314"/>
      <c r="J215" s="356"/>
      <c r="K215" s="314"/>
      <c r="L215" s="356"/>
      <c r="M215" s="314"/>
      <c r="N215" s="315"/>
      <c r="O215" s="316"/>
      <c r="P215" s="315"/>
      <c r="Q215" s="316"/>
      <c r="R215" s="315"/>
      <c r="S215" s="316"/>
      <c r="T215" s="315"/>
      <c r="U215" s="316"/>
      <c r="V215" s="452"/>
      <c r="W215" s="452"/>
      <c r="X215" s="452"/>
      <c r="Y215" s="452"/>
      <c r="Z215" s="452"/>
      <c r="AA215" s="452"/>
      <c r="AB215" s="452"/>
      <c r="AC215" s="452"/>
      <c r="AD215" s="452"/>
    </row>
    <row r="216" spans="1:30" ht="20.100000000000001" customHeight="1">
      <c r="A216" s="311"/>
      <c r="B216" s="311"/>
      <c r="C216" s="452"/>
      <c r="D216" s="311" t="s">
        <v>265</v>
      </c>
      <c r="E216" s="452"/>
      <c r="F216" s="356"/>
      <c r="G216" s="314"/>
      <c r="H216" s="356"/>
      <c r="I216" s="314"/>
      <c r="J216" s="356"/>
      <c r="K216" s="314"/>
      <c r="L216" s="356">
        <v>1</v>
      </c>
      <c r="M216" s="314">
        <v>50</v>
      </c>
      <c r="N216" s="315">
        <v>1</v>
      </c>
      <c r="O216" s="316">
        <v>33.299999999999997</v>
      </c>
      <c r="P216" s="315"/>
      <c r="Q216" s="316"/>
      <c r="R216" s="315"/>
      <c r="S216" s="316"/>
      <c r="T216" s="315"/>
      <c r="U216" s="316"/>
      <c r="V216" s="452"/>
      <c r="W216" s="452"/>
      <c r="X216" s="452"/>
      <c r="Y216" s="452"/>
      <c r="Z216" s="452"/>
      <c r="AA216" s="452"/>
      <c r="AB216" s="452"/>
      <c r="AC216" s="452"/>
      <c r="AD216" s="452"/>
    </row>
    <row r="217" spans="1:30" ht="20.100000000000001" customHeight="1">
      <c r="A217" s="9" t="s">
        <v>6211</v>
      </c>
      <c r="B217" s="9" t="s">
        <v>291</v>
      </c>
      <c r="C217" s="451" t="s">
        <v>8874</v>
      </c>
      <c r="D217" s="9"/>
      <c r="E217" s="451"/>
      <c r="F217" s="354">
        <v>3983</v>
      </c>
      <c r="G217" s="12">
        <v>100</v>
      </c>
      <c r="H217" s="354">
        <v>4082</v>
      </c>
      <c r="I217" s="12">
        <v>100</v>
      </c>
      <c r="J217" s="354">
        <v>4160</v>
      </c>
      <c r="K217" s="12">
        <f>J217/4161*100</f>
        <v>99.975967315549141</v>
      </c>
      <c r="L217" s="354">
        <v>4295</v>
      </c>
      <c r="M217" s="12">
        <v>100</v>
      </c>
      <c r="N217" s="56">
        <v>4395</v>
      </c>
      <c r="O217" s="57">
        <v>100</v>
      </c>
      <c r="P217" s="56">
        <v>4565</v>
      </c>
      <c r="Q217" s="57">
        <v>100</v>
      </c>
      <c r="R217" s="56">
        <v>4677</v>
      </c>
      <c r="S217" s="57">
        <v>100</v>
      </c>
      <c r="T217" s="56">
        <v>5087</v>
      </c>
      <c r="U217" s="57">
        <v>99.9</v>
      </c>
      <c r="V217" s="451" t="s">
        <v>8161</v>
      </c>
      <c r="W217" s="451" t="s">
        <v>8161</v>
      </c>
      <c r="X217" s="451" t="s">
        <v>8161</v>
      </c>
      <c r="Y217" s="451" t="s">
        <v>8161</v>
      </c>
      <c r="Z217" s="451" t="s">
        <v>8161</v>
      </c>
      <c r="AA217" s="451" t="s">
        <v>8161</v>
      </c>
      <c r="AB217" s="451" t="s">
        <v>8161</v>
      </c>
      <c r="AC217" s="451" t="s">
        <v>8161</v>
      </c>
      <c r="AD217" s="451"/>
    </row>
    <row r="218" spans="1:30" ht="20.100000000000001" customHeight="1">
      <c r="A218" s="311"/>
      <c r="B218" s="311"/>
      <c r="C218" s="452"/>
      <c r="D218" s="311" t="s">
        <v>131</v>
      </c>
      <c r="E218" s="452" t="s">
        <v>132</v>
      </c>
      <c r="F218" s="356"/>
      <c r="G218" s="314"/>
      <c r="H218" s="356"/>
      <c r="I218" s="314"/>
      <c r="J218" s="356">
        <v>1</v>
      </c>
      <c r="K218" s="314">
        <f>J218/4161*100</f>
        <v>2.4032684450853159E-2</v>
      </c>
      <c r="L218" s="356">
        <v>2</v>
      </c>
      <c r="M218" s="314"/>
      <c r="N218" s="315"/>
      <c r="O218" s="316"/>
      <c r="P218" s="315">
        <v>1</v>
      </c>
      <c r="Q218" s="316"/>
      <c r="R218" s="315"/>
      <c r="S218" s="316"/>
      <c r="T218" s="315">
        <v>2</v>
      </c>
      <c r="U218" s="316"/>
      <c r="V218" s="452"/>
      <c r="W218" s="452"/>
      <c r="X218" s="452"/>
      <c r="Y218" s="452"/>
      <c r="Z218" s="452"/>
      <c r="AA218" s="452"/>
      <c r="AB218" s="452"/>
      <c r="AC218" s="452"/>
      <c r="AD218" s="452"/>
    </row>
    <row r="219" spans="1:30" ht="20.100000000000001" customHeight="1">
      <c r="A219" s="311"/>
      <c r="B219" s="311"/>
      <c r="C219" s="452"/>
      <c r="D219" s="311" t="s">
        <v>133</v>
      </c>
      <c r="E219" s="452"/>
      <c r="F219" s="356"/>
      <c r="G219" s="314"/>
      <c r="H219" s="356"/>
      <c r="I219" s="314"/>
      <c r="J219" s="356"/>
      <c r="K219" s="314"/>
      <c r="L219" s="356"/>
      <c r="M219" s="314"/>
      <c r="N219" s="315">
        <v>2</v>
      </c>
      <c r="O219" s="316"/>
      <c r="P219" s="315"/>
      <c r="Q219" s="316"/>
      <c r="R219" s="315"/>
      <c r="S219" s="316"/>
      <c r="T219" s="315">
        <v>3</v>
      </c>
      <c r="U219" s="316">
        <v>0.1</v>
      </c>
      <c r="V219" s="452"/>
      <c r="W219" s="452"/>
      <c r="X219" s="452"/>
      <c r="Y219" s="452"/>
      <c r="Z219" s="452"/>
      <c r="AA219" s="452"/>
      <c r="AB219" s="452"/>
      <c r="AC219" s="452"/>
      <c r="AD219" s="452"/>
    </row>
    <row r="220" spans="1:30" ht="20.100000000000001" customHeight="1">
      <c r="A220" s="9" t="s">
        <v>6212</v>
      </c>
      <c r="B220" s="9" t="s">
        <v>292</v>
      </c>
      <c r="C220" s="451" t="s">
        <v>6213</v>
      </c>
      <c r="D220" s="9" t="s">
        <v>255</v>
      </c>
      <c r="E220" s="451" t="s">
        <v>8880</v>
      </c>
      <c r="F220" s="354"/>
      <c r="G220" s="12"/>
      <c r="H220" s="354"/>
      <c r="I220" s="12"/>
      <c r="J220" s="354"/>
      <c r="K220" s="12"/>
      <c r="L220" s="354"/>
      <c r="M220" s="12"/>
      <c r="N220" s="56"/>
      <c r="O220" s="57"/>
      <c r="P220" s="56"/>
      <c r="Q220" s="57"/>
      <c r="R220" s="56"/>
      <c r="S220" s="57"/>
      <c r="T220" s="56">
        <v>3</v>
      </c>
      <c r="U220" s="57">
        <v>60</v>
      </c>
      <c r="V220" s="451" t="s">
        <v>8161</v>
      </c>
      <c r="W220" s="451" t="s">
        <v>8161</v>
      </c>
      <c r="X220" s="451" t="s">
        <v>8161</v>
      </c>
      <c r="Y220" s="451" t="s">
        <v>8161</v>
      </c>
      <c r="Z220" s="451" t="s">
        <v>8161</v>
      </c>
      <c r="AA220" s="451" t="s">
        <v>8161</v>
      </c>
      <c r="AB220" s="451" t="s">
        <v>8161</v>
      </c>
      <c r="AC220" s="451" t="s">
        <v>8161</v>
      </c>
      <c r="AD220" s="451"/>
    </row>
    <row r="221" spans="1:30" ht="20.100000000000001" customHeight="1">
      <c r="A221" s="311"/>
      <c r="B221" s="311"/>
      <c r="C221" s="452"/>
      <c r="D221" s="311" t="s">
        <v>256</v>
      </c>
      <c r="E221" s="452"/>
      <c r="F221" s="356"/>
      <c r="G221" s="314"/>
      <c r="H221" s="356"/>
      <c r="I221" s="314"/>
      <c r="J221" s="356"/>
      <c r="K221" s="314"/>
      <c r="L221" s="356"/>
      <c r="M221" s="314"/>
      <c r="N221" s="315"/>
      <c r="O221" s="316"/>
      <c r="P221" s="315"/>
      <c r="Q221" s="316"/>
      <c r="R221" s="315"/>
      <c r="S221" s="316"/>
      <c r="T221" s="315">
        <v>2</v>
      </c>
      <c r="U221" s="316">
        <v>40</v>
      </c>
      <c r="V221" s="452"/>
      <c r="W221" s="452"/>
      <c r="X221" s="452"/>
      <c r="Y221" s="452"/>
      <c r="Z221" s="452"/>
      <c r="AA221" s="452"/>
      <c r="AB221" s="452"/>
      <c r="AC221" s="452"/>
      <c r="AD221" s="452"/>
    </row>
    <row r="222" spans="1:30" ht="20.100000000000001" customHeight="1">
      <c r="A222" s="311"/>
      <c r="B222" s="311"/>
      <c r="C222" s="452"/>
      <c r="D222" s="311" t="s">
        <v>257</v>
      </c>
      <c r="E222" s="452"/>
      <c r="F222" s="356"/>
      <c r="G222" s="314"/>
      <c r="H222" s="356"/>
      <c r="I222" s="314"/>
      <c r="J222" s="356"/>
      <c r="K222" s="314"/>
      <c r="L222" s="356"/>
      <c r="M222" s="314"/>
      <c r="N222" s="315"/>
      <c r="O222" s="316"/>
      <c r="P222" s="315"/>
      <c r="Q222" s="316"/>
      <c r="R222" s="315"/>
      <c r="S222" s="316"/>
      <c r="T222" s="315"/>
      <c r="U222" s="316"/>
      <c r="V222" s="452"/>
      <c r="W222" s="452"/>
      <c r="X222" s="452"/>
      <c r="Y222" s="452"/>
      <c r="Z222" s="452"/>
      <c r="AA222" s="452"/>
      <c r="AB222" s="452"/>
      <c r="AC222" s="452"/>
      <c r="AD222" s="452"/>
    </row>
    <row r="223" spans="1:30" ht="20.100000000000001" customHeight="1">
      <c r="A223" s="311"/>
      <c r="B223" s="311"/>
      <c r="C223" s="452"/>
      <c r="D223" s="311" t="s">
        <v>258</v>
      </c>
      <c r="E223" s="452"/>
      <c r="F223" s="356"/>
      <c r="G223" s="314"/>
      <c r="H223" s="356"/>
      <c r="I223" s="314"/>
      <c r="J223" s="356"/>
      <c r="K223" s="314"/>
      <c r="L223" s="356"/>
      <c r="M223" s="314"/>
      <c r="N223" s="315"/>
      <c r="O223" s="316"/>
      <c r="P223" s="315"/>
      <c r="Q223" s="316"/>
      <c r="R223" s="315"/>
      <c r="S223" s="316"/>
      <c r="T223" s="315"/>
      <c r="U223" s="316"/>
      <c r="V223" s="452"/>
      <c r="W223" s="452"/>
      <c r="X223" s="452"/>
      <c r="Y223" s="452"/>
      <c r="Z223" s="452"/>
      <c r="AA223" s="452"/>
      <c r="AB223" s="452"/>
      <c r="AC223" s="452"/>
      <c r="AD223" s="452"/>
    </row>
    <row r="224" spans="1:30" ht="20.100000000000001" customHeight="1">
      <c r="A224" s="311"/>
      <c r="B224" s="311"/>
      <c r="C224" s="452"/>
      <c r="D224" s="311" t="s">
        <v>259</v>
      </c>
      <c r="E224" s="452"/>
      <c r="F224" s="356"/>
      <c r="G224" s="314"/>
      <c r="H224" s="356"/>
      <c r="I224" s="314"/>
      <c r="J224" s="356"/>
      <c r="K224" s="314"/>
      <c r="L224" s="356"/>
      <c r="M224" s="314"/>
      <c r="N224" s="315"/>
      <c r="O224" s="316"/>
      <c r="P224" s="315"/>
      <c r="Q224" s="316"/>
      <c r="R224" s="315"/>
      <c r="S224" s="316"/>
      <c r="T224" s="315"/>
      <c r="U224" s="316"/>
      <c r="V224" s="452"/>
      <c r="W224" s="452"/>
      <c r="X224" s="452"/>
      <c r="Y224" s="452"/>
      <c r="Z224" s="452"/>
      <c r="AA224" s="452"/>
      <c r="AB224" s="452"/>
      <c r="AC224" s="452"/>
      <c r="AD224" s="452"/>
    </row>
    <row r="225" spans="1:30" ht="20.100000000000001" customHeight="1">
      <c r="A225" s="311"/>
      <c r="B225" s="311"/>
      <c r="C225" s="452"/>
      <c r="D225" s="311" t="s">
        <v>260</v>
      </c>
      <c r="E225" s="452"/>
      <c r="F225" s="356"/>
      <c r="G225" s="314"/>
      <c r="H225" s="356"/>
      <c r="I225" s="314"/>
      <c r="J225" s="356"/>
      <c r="K225" s="314"/>
      <c r="L225" s="356"/>
      <c r="M225" s="314"/>
      <c r="N225" s="315"/>
      <c r="O225" s="316"/>
      <c r="P225" s="315"/>
      <c r="Q225" s="316"/>
      <c r="R225" s="315"/>
      <c r="S225" s="316"/>
      <c r="T225" s="315"/>
      <c r="U225" s="316"/>
      <c r="V225" s="452"/>
      <c r="W225" s="452"/>
      <c r="X225" s="452"/>
      <c r="Y225" s="452"/>
      <c r="Z225" s="452"/>
      <c r="AA225" s="452"/>
      <c r="AB225" s="452"/>
      <c r="AC225" s="452"/>
      <c r="AD225" s="452"/>
    </row>
    <row r="226" spans="1:30" ht="20.100000000000001" customHeight="1">
      <c r="A226" s="311"/>
      <c r="B226" s="311"/>
      <c r="C226" s="452"/>
      <c r="D226" s="311" t="s">
        <v>261</v>
      </c>
      <c r="E226" s="452"/>
      <c r="F226" s="356"/>
      <c r="G226" s="314"/>
      <c r="H226" s="356"/>
      <c r="I226" s="314"/>
      <c r="J226" s="356"/>
      <c r="K226" s="314"/>
      <c r="L226" s="356"/>
      <c r="M226" s="314"/>
      <c r="N226" s="315"/>
      <c r="O226" s="316"/>
      <c r="P226" s="315"/>
      <c r="Q226" s="316"/>
      <c r="R226" s="315"/>
      <c r="S226" s="316"/>
      <c r="T226" s="315"/>
      <c r="U226" s="316"/>
      <c r="V226" s="452"/>
      <c r="W226" s="452"/>
      <c r="X226" s="452"/>
      <c r="Y226" s="452"/>
      <c r="Z226" s="452"/>
      <c r="AA226" s="452"/>
      <c r="AB226" s="452"/>
      <c r="AC226" s="452"/>
      <c r="AD226" s="452"/>
    </row>
    <row r="227" spans="1:30" ht="20.100000000000001" customHeight="1">
      <c r="A227" s="311"/>
      <c r="B227" s="311"/>
      <c r="C227" s="452"/>
      <c r="D227" s="311" t="s">
        <v>262</v>
      </c>
      <c r="E227" s="452"/>
      <c r="F227" s="356"/>
      <c r="G227" s="314"/>
      <c r="H227" s="356"/>
      <c r="I227" s="314"/>
      <c r="J227" s="356"/>
      <c r="K227" s="314"/>
      <c r="L227" s="356"/>
      <c r="M227" s="314"/>
      <c r="N227" s="315"/>
      <c r="O227" s="316"/>
      <c r="P227" s="315"/>
      <c r="Q227" s="316"/>
      <c r="R227" s="315"/>
      <c r="S227" s="316"/>
      <c r="T227" s="315"/>
      <c r="U227" s="316"/>
      <c r="V227" s="452"/>
      <c r="W227" s="452"/>
      <c r="X227" s="452"/>
      <c r="Y227" s="452"/>
      <c r="Z227" s="452"/>
      <c r="AA227" s="452"/>
      <c r="AB227" s="452"/>
      <c r="AC227" s="452"/>
      <c r="AD227" s="452"/>
    </row>
    <row r="228" spans="1:30" ht="20.100000000000001" customHeight="1">
      <c r="A228" s="311"/>
      <c r="B228" s="311"/>
      <c r="C228" s="452"/>
      <c r="D228" s="311" t="s">
        <v>263</v>
      </c>
      <c r="E228" s="452"/>
      <c r="F228" s="356"/>
      <c r="G228" s="314"/>
      <c r="H228" s="356"/>
      <c r="I228" s="314"/>
      <c r="J228" s="356"/>
      <c r="K228" s="314"/>
      <c r="L228" s="356"/>
      <c r="M228" s="314"/>
      <c r="N228" s="315"/>
      <c r="O228" s="316"/>
      <c r="P228" s="315"/>
      <c r="Q228" s="316"/>
      <c r="R228" s="315"/>
      <c r="S228" s="316"/>
      <c r="T228" s="315"/>
      <c r="U228" s="316"/>
      <c r="V228" s="452"/>
      <c r="W228" s="452"/>
      <c r="X228" s="452"/>
      <c r="Y228" s="452"/>
      <c r="Z228" s="452"/>
      <c r="AA228" s="452"/>
      <c r="AB228" s="452"/>
      <c r="AC228" s="452"/>
      <c r="AD228" s="452"/>
    </row>
    <row r="229" spans="1:30" ht="20.100000000000001" customHeight="1">
      <c r="A229" s="311"/>
      <c r="B229" s="311"/>
      <c r="C229" s="452"/>
      <c r="D229" s="311" t="s">
        <v>9412</v>
      </c>
      <c r="E229" s="452"/>
      <c r="F229" s="356"/>
      <c r="G229" s="314"/>
      <c r="H229" s="356"/>
      <c r="I229" s="314"/>
      <c r="J229" s="356"/>
      <c r="K229" s="314"/>
      <c r="L229" s="356"/>
      <c r="M229" s="314"/>
      <c r="N229" s="315"/>
      <c r="O229" s="316"/>
      <c r="P229" s="315"/>
      <c r="Q229" s="316"/>
      <c r="R229" s="315"/>
      <c r="S229" s="316"/>
      <c r="T229" s="315"/>
      <c r="U229" s="316"/>
      <c r="V229" s="452"/>
      <c r="W229" s="452"/>
      <c r="X229" s="452"/>
      <c r="Y229" s="452"/>
      <c r="Z229" s="452"/>
      <c r="AA229" s="452"/>
      <c r="AB229" s="452"/>
      <c r="AC229" s="452"/>
      <c r="AD229" s="452"/>
    </row>
    <row r="230" spans="1:30" ht="20.100000000000001" customHeight="1">
      <c r="A230" s="311"/>
      <c r="B230" s="311"/>
      <c r="C230" s="452"/>
      <c r="D230" s="311" t="s">
        <v>9413</v>
      </c>
      <c r="E230" s="452"/>
      <c r="F230" s="356"/>
      <c r="G230" s="314"/>
      <c r="H230" s="356"/>
      <c r="I230" s="314"/>
      <c r="J230" s="356"/>
      <c r="K230" s="314"/>
      <c r="L230" s="356"/>
      <c r="M230" s="314"/>
      <c r="N230" s="315"/>
      <c r="O230" s="316"/>
      <c r="P230" s="315"/>
      <c r="Q230" s="316"/>
      <c r="R230" s="315"/>
      <c r="S230" s="316"/>
      <c r="T230" s="315"/>
      <c r="U230" s="316"/>
      <c r="V230" s="452"/>
      <c r="W230" s="452"/>
      <c r="X230" s="452"/>
      <c r="Y230" s="452"/>
      <c r="Z230" s="452"/>
      <c r="AA230" s="452"/>
      <c r="AB230" s="452"/>
      <c r="AC230" s="452"/>
      <c r="AD230" s="452"/>
    </row>
    <row r="231" spans="1:30" ht="20.100000000000001" customHeight="1">
      <c r="A231" s="311"/>
      <c r="B231" s="311"/>
      <c r="C231" s="452"/>
      <c r="D231" s="311" t="s">
        <v>9414</v>
      </c>
      <c r="E231" s="452"/>
      <c r="F231" s="356"/>
      <c r="G231" s="314"/>
      <c r="H231" s="356"/>
      <c r="I231" s="314"/>
      <c r="J231" s="356">
        <v>1</v>
      </c>
      <c r="K231" s="314">
        <v>100</v>
      </c>
      <c r="L231" s="356">
        <v>2</v>
      </c>
      <c r="M231" s="314">
        <v>100</v>
      </c>
      <c r="N231" s="315"/>
      <c r="O231" s="316"/>
      <c r="P231" s="315">
        <v>1</v>
      </c>
      <c r="Q231" s="316">
        <v>100</v>
      </c>
      <c r="R231" s="315"/>
      <c r="S231" s="316"/>
      <c r="T231" s="315"/>
      <c r="U231" s="316"/>
      <c r="V231" s="452"/>
      <c r="W231" s="452"/>
      <c r="X231" s="452"/>
      <c r="Y231" s="452"/>
      <c r="Z231" s="452"/>
      <c r="AA231" s="452"/>
      <c r="AB231" s="452"/>
      <c r="AC231" s="452"/>
      <c r="AD231" s="452"/>
    </row>
    <row r="232" spans="1:30" ht="20.100000000000001" customHeight="1">
      <c r="A232" s="311"/>
      <c r="B232" s="311"/>
      <c r="C232" s="452"/>
      <c r="D232" s="311" t="s">
        <v>9415</v>
      </c>
      <c r="E232" s="452"/>
      <c r="F232" s="356"/>
      <c r="G232" s="314"/>
      <c r="H232" s="356"/>
      <c r="I232" s="314"/>
      <c r="J232" s="356"/>
      <c r="K232" s="314"/>
      <c r="L232" s="356"/>
      <c r="M232" s="314"/>
      <c r="N232" s="315">
        <v>2</v>
      </c>
      <c r="O232" s="316">
        <v>100</v>
      </c>
      <c r="P232" s="315"/>
      <c r="Q232" s="316"/>
      <c r="R232" s="315"/>
      <c r="S232" s="316"/>
      <c r="T232" s="315"/>
      <c r="U232" s="316"/>
      <c r="V232" s="452"/>
      <c r="W232" s="452"/>
      <c r="X232" s="452"/>
      <c r="Y232" s="452"/>
      <c r="Z232" s="452"/>
      <c r="AA232" s="452"/>
      <c r="AB232" s="452"/>
      <c r="AC232" s="452"/>
      <c r="AD232" s="452"/>
    </row>
    <row r="233" spans="1:30" ht="20.100000000000001" customHeight="1">
      <c r="A233" s="9" t="s">
        <v>6214</v>
      </c>
      <c r="B233" s="9" t="s">
        <v>293</v>
      </c>
      <c r="C233" s="451" t="s">
        <v>8874</v>
      </c>
      <c r="D233" s="9"/>
      <c r="E233" s="451"/>
      <c r="F233" s="354">
        <v>3983</v>
      </c>
      <c r="G233" s="12">
        <v>100</v>
      </c>
      <c r="H233" s="354">
        <v>4082</v>
      </c>
      <c r="I233" s="12">
        <v>100</v>
      </c>
      <c r="J233" s="354">
        <v>4160</v>
      </c>
      <c r="K233" s="12">
        <f>J233/4161*100</f>
        <v>99.975967315549141</v>
      </c>
      <c r="L233" s="354">
        <v>4285</v>
      </c>
      <c r="M233" s="12">
        <v>99.7</v>
      </c>
      <c r="N233" s="56">
        <v>4377</v>
      </c>
      <c r="O233" s="57">
        <v>99.5</v>
      </c>
      <c r="P233" s="56">
        <v>4556</v>
      </c>
      <c r="Q233" s="57">
        <v>99.8</v>
      </c>
      <c r="R233" s="56">
        <v>4675</v>
      </c>
      <c r="S233" s="57">
        <v>100</v>
      </c>
      <c r="T233" s="56">
        <v>5090</v>
      </c>
      <c r="U233" s="57">
        <v>100</v>
      </c>
      <c r="V233" s="451" t="s">
        <v>8161</v>
      </c>
      <c r="W233" s="451" t="s">
        <v>8161</v>
      </c>
      <c r="X233" s="451" t="s">
        <v>8161</v>
      </c>
      <c r="Y233" s="451" t="s">
        <v>8161</v>
      </c>
      <c r="Z233" s="451" t="s">
        <v>8161</v>
      </c>
      <c r="AA233" s="451" t="s">
        <v>8161</v>
      </c>
      <c r="AB233" s="451" t="s">
        <v>8161</v>
      </c>
      <c r="AC233" s="451" t="s">
        <v>8161</v>
      </c>
      <c r="AD233" s="451"/>
    </row>
    <row r="234" spans="1:30" ht="20.100000000000001" customHeight="1">
      <c r="A234" s="311"/>
      <c r="B234" s="311"/>
      <c r="C234" s="452"/>
      <c r="D234" s="311" t="s">
        <v>9416</v>
      </c>
      <c r="E234" s="452" t="s">
        <v>132</v>
      </c>
      <c r="F234" s="356"/>
      <c r="G234" s="314"/>
      <c r="H234" s="356"/>
      <c r="I234" s="314"/>
      <c r="J234" s="356"/>
      <c r="K234" s="314"/>
      <c r="L234" s="356">
        <v>7</v>
      </c>
      <c r="M234" s="314">
        <v>0.2</v>
      </c>
      <c r="N234" s="315">
        <v>11</v>
      </c>
      <c r="O234" s="316">
        <v>0.3</v>
      </c>
      <c r="P234" s="315">
        <v>6</v>
      </c>
      <c r="Q234" s="316">
        <v>0.1</v>
      </c>
      <c r="R234" s="315">
        <v>1</v>
      </c>
      <c r="S234" s="316"/>
      <c r="T234" s="315"/>
      <c r="U234" s="316"/>
      <c r="V234" s="452"/>
      <c r="W234" s="452"/>
      <c r="X234" s="452"/>
      <c r="Y234" s="452"/>
      <c r="Z234" s="452"/>
      <c r="AA234" s="452"/>
      <c r="AB234" s="452"/>
      <c r="AC234" s="452"/>
      <c r="AD234" s="452"/>
    </row>
    <row r="235" spans="1:30" ht="20.100000000000001" customHeight="1">
      <c r="A235" s="311"/>
      <c r="B235" s="311"/>
      <c r="C235" s="452"/>
      <c r="D235" s="311" t="s">
        <v>133</v>
      </c>
      <c r="E235" s="452"/>
      <c r="F235" s="356"/>
      <c r="G235" s="314"/>
      <c r="H235" s="356"/>
      <c r="I235" s="314"/>
      <c r="J235" s="356">
        <v>1</v>
      </c>
      <c r="K235" s="314">
        <f>J235/4161*100</f>
        <v>2.4032684450853159E-2</v>
      </c>
      <c r="L235" s="356">
        <v>5</v>
      </c>
      <c r="M235" s="314">
        <v>0.1</v>
      </c>
      <c r="N235" s="315">
        <v>9</v>
      </c>
      <c r="O235" s="316">
        <v>0.2</v>
      </c>
      <c r="P235" s="315">
        <v>4</v>
      </c>
      <c r="Q235" s="316">
        <v>0.1</v>
      </c>
      <c r="R235" s="315">
        <v>1</v>
      </c>
      <c r="S235" s="316"/>
      <c r="T235" s="315">
        <v>2</v>
      </c>
      <c r="U235" s="316"/>
      <c r="V235" s="452"/>
      <c r="W235" s="452"/>
      <c r="X235" s="452"/>
      <c r="Y235" s="452"/>
      <c r="Z235" s="452"/>
      <c r="AA235" s="452"/>
      <c r="AB235" s="452"/>
      <c r="AC235" s="452"/>
      <c r="AD235" s="452"/>
    </row>
    <row r="236" spans="1:30" ht="20.100000000000001" customHeight="1">
      <c r="A236" s="393" t="s">
        <v>6215</v>
      </c>
      <c r="B236" s="393" t="s">
        <v>294</v>
      </c>
      <c r="C236" s="359" t="s">
        <v>9417</v>
      </c>
      <c r="D236" s="393" t="s">
        <v>270</v>
      </c>
      <c r="E236" s="359"/>
      <c r="F236" s="364">
        <v>3983</v>
      </c>
      <c r="G236" s="365">
        <v>100</v>
      </c>
      <c r="H236" s="364">
        <v>4082</v>
      </c>
      <c r="I236" s="365">
        <v>100</v>
      </c>
      <c r="J236" s="364">
        <v>4161</v>
      </c>
      <c r="K236" s="365">
        <v>100</v>
      </c>
      <c r="L236" s="364">
        <v>4297</v>
      </c>
      <c r="M236" s="365">
        <v>100</v>
      </c>
      <c r="N236" s="366">
        <v>4397</v>
      </c>
      <c r="O236" s="367">
        <v>100</v>
      </c>
      <c r="P236" s="366">
        <v>4566</v>
      </c>
      <c r="Q236" s="367">
        <v>100</v>
      </c>
      <c r="R236" s="366">
        <v>4677</v>
      </c>
      <c r="S236" s="367">
        <v>100</v>
      </c>
      <c r="T236" s="366">
        <v>5092</v>
      </c>
      <c r="U236" s="367">
        <v>100</v>
      </c>
      <c r="V236" s="359" t="s">
        <v>8118</v>
      </c>
      <c r="W236" s="359" t="s">
        <v>8118</v>
      </c>
      <c r="X236" s="359" t="s">
        <v>8118</v>
      </c>
      <c r="Y236" s="359" t="s">
        <v>8118</v>
      </c>
      <c r="Z236" s="359" t="s">
        <v>8118</v>
      </c>
      <c r="AA236" s="359" t="s">
        <v>8118</v>
      </c>
      <c r="AB236" s="359" t="s">
        <v>8118</v>
      </c>
      <c r="AC236" s="359" t="s">
        <v>8118</v>
      </c>
      <c r="AD236" s="359"/>
    </row>
    <row r="253" spans="5:5" ht="20.100000000000001" customHeight="1">
      <c r="E253" s="53"/>
    </row>
    <row r="254" spans="5:5" ht="20.100000000000001" customHeight="1">
      <c r="E254" s="53"/>
    </row>
    <row r="255" spans="5:5" ht="20.100000000000001" customHeight="1">
      <c r="E255" s="53"/>
    </row>
    <row r="256" spans="5:5" ht="20.100000000000001" customHeight="1">
      <c r="E256" s="53"/>
    </row>
    <row r="257" spans="5:5" ht="20.100000000000001" customHeight="1">
      <c r="E257" s="53"/>
    </row>
    <row r="258" spans="5:5" ht="20.100000000000001" customHeight="1">
      <c r="E258" s="53"/>
    </row>
    <row r="259" spans="5:5" ht="20.100000000000001" customHeight="1">
      <c r="E259" s="53"/>
    </row>
    <row r="260" spans="5:5" ht="20.100000000000001" customHeight="1">
      <c r="E260" s="53"/>
    </row>
    <row r="261" spans="5:5" ht="20.100000000000001" customHeight="1">
      <c r="E261" s="53"/>
    </row>
    <row r="262" spans="5:5" ht="20.100000000000001" customHeight="1">
      <c r="E262" s="53"/>
    </row>
    <row r="263" spans="5:5" ht="20.100000000000001" customHeight="1">
      <c r="E263" s="53"/>
    </row>
    <row r="264" spans="5:5" ht="20.100000000000001" customHeight="1">
      <c r="E264" s="53"/>
    </row>
    <row r="265" spans="5:5" ht="20.100000000000001" customHeight="1">
      <c r="E265" s="53"/>
    </row>
    <row r="266" spans="5:5" ht="20.100000000000001" customHeight="1">
      <c r="E266" s="53"/>
    </row>
    <row r="267" spans="5:5" ht="20.100000000000001" customHeight="1">
      <c r="E267" s="53"/>
    </row>
  </sheetData>
  <mergeCells count="15">
    <mergeCell ref="AD1:AD2"/>
    <mergeCell ref="A1:A2"/>
    <mergeCell ref="B1:B2"/>
    <mergeCell ref="C1:C2"/>
    <mergeCell ref="D1:D2"/>
    <mergeCell ref="E1:E2"/>
    <mergeCell ref="P1:Q1"/>
    <mergeCell ref="L1:M1"/>
    <mergeCell ref="N1:O1"/>
    <mergeCell ref="R1:S1"/>
    <mergeCell ref="T1:U1"/>
    <mergeCell ref="J1:K1"/>
    <mergeCell ref="H1:I1"/>
    <mergeCell ref="F1:G1"/>
    <mergeCell ref="V1:AC1"/>
  </mergeCells>
  <phoneticPr fontId="5" type="noConversion"/>
  <pageMargins left="0.16" right="0.17" top="0.56000000000000005" bottom="0.39" header="0.16" footer="0.16"/>
  <pageSetup paperSize="9" scale="78" orientation="landscape" r:id="rId1"/>
  <headerFooter alignWithMargins="0">
    <oddHeader>&amp;C&amp;"돋움,굵게"&amp;14장애인고용패널조사 코드집-G파트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theme="3"/>
  </sheetPr>
  <dimension ref="A1:AD653"/>
  <sheetViews>
    <sheetView zoomScale="80" zoomScaleNormal="80" workbookViewId="0">
      <pane ySplit="2" topLeftCell="A60" activePane="bottomLeft" state="frozen"/>
      <selection pane="bottomLeft" activeCell="D80" sqref="D80"/>
    </sheetView>
  </sheetViews>
  <sheetFormatPr defaultRowHeight="20.100000000000001" customHeight="1"/>
  <cols>
    <col min="1" max="1" width="10.140625" style="51" bestFit="1" customWidth="1"/>
    <col min="2" max="2" width="35.42578125" style="51" bestFit="1" customWidth="1"/>
    <col min="3" max="3" width="11" style="52" bestFit="1" customWidth="1"/>
    <col min="4" max="4" width="35.140625" style="51" bestFit="1" customWidth="1"/>
    <col min="5" max="5" width="9.140625" style="52" bestFit="1" customWidth="1"/>
    <col min="6" max="7" width="9.140625" style="52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1" width="10.7109375" style="54" customWidth="1"/>
    <col min="22" max="26" width="9.28515625" style="54" bestFit="1" customWidth="1"/>
    <col min="27" max="29" width="9.28515625" style="52" bestFit="1" customWidth="1"/>
    <col min="30" max="30" width="5.42578125" style="51" bestFit="1" customWidth="1"/>
    <col min="31" max="16384" width="9.140625" style="51"/>
  </cols>
  <sheetData>
    <row r="1" spans="1:30" s="5" customFormat="1" ht="20.100000000000001" customHeight="1">
      <c r="A1" s="585" t="s">
        <v>6988</v>
      </c>
      <c r="B1" s="585" t="s">
        <v>6989</v>
      </c>
      <c r="C1" s="586" t="s">
        <v>6990</v>
      </c>
      <c r="D1" s="585" t="s">
        <v>6991</v>
      </c>
      <c r="E1" s="585" t="s">
        <v>6992</v>
      </c>
      <c r="F1" s="581" t="s">
        <v>7581</v>
      </c>
      <c r="G1" s="581"/>
      <c r="H1" s="581" t="s">
        <v>7553</v>
      </c>
      <c r="I1" s="581"/>
      <c r="J1" s="581" t="s">
        <v>6993</v>
      </c>
      <c r="K1" s="581"/>
      <c r="L1" s="581" t="s">
        <v>6994</v>
      </c>
      <c r="M1" s="581"/>
      <c r="N1" s="581" t="s">
        <v>6995</v>
      </c>
      <c r="O1" s="581"/>
      <c r="P1" s="581" t="s">
        <v>6996</v>
      </c>
      <c r="Q1" s="581"/>
      <c r="R1" s="581" t="s">
        <v>6997</v>
      </c>
      <c r="S1" s="581"/>
      <c r="T1" s="581" t="s">
        <v>6998</v>
      </c>
      <c r="U1" s="581"/>
      <c r="V1" s="582" t="s">
        <v>6999</v>
      </c>
      <c r="W1" s="583"/>
      <c r="X1" s="583"/>
      <c r="Y1" s="583"/>
      <c r="Z1" s="583"/>
      <c r="AA1" s="583"/>
      <c r="AB1" s="583"/>
      <c r="AC1" s="584"/>
      <c r="AD1" s="585" t="s">
        <v>7000</v>
      </c>
    </row>
    <row r="2" spans="1:30" s="5" customFormat="1" ht="27">
      <c r="A2" s="585"/>
      <c r="B2" s="585"/>
      <c r="C2" s="587"/>
      <c r="D2" s="585"/>
      <c r="E2" s="585"/>
      <c r="F2" s="440" t="s">
        <v>39</v>
      </c>
      <c r="G2" s="399" t="s">
        <v>2471</v>
      </c>
      <c r="H2" s="398" t="s">
        <v>39</v>
      </c>
      <c r="I2" s="399" t="s">
        <v>2471</v>
      </c>
      <c r="J2" s="398" t="s">
        <v>7001</v>
      </c>
      <c r="K2" s="399" t="s">
        <v>7002</v>
      </c>
      <c r="L2" s="398" t="s">
        <v>7001</v>
      </c>
      <c r="M2" s="399" t="s">
        <v>7002</v>
      </c>
      <c r="N2" s="398" t="s">
        <v>7001</v>
      </c>
      <c r="O2" s="399" t="s">
        <v>7002</v>
      </c>
      <c r="P2" s="398" t="s">
        <v>7001</v>
      </c>
      <c r="Q2" s="399" t="s">
        <v>7002</v>
      </c>
      <c r="R2" s="398" t="s">
        <v>7001</v>
      </c>
      <c r="S2" s="399" t="s">
        <v>7002</v>
      </c>
      <c r="T2" s="398" t="s">
        <v>7001</v>
      </c>
      <c r="U2" s="399" t="s">
        <v>7002</v>
      </c>
      <c r="V2" s="399" t="s">
        <v>8064</v>
      </c>
      <c r="W2" s="399" t="s">
        <v>7554</v>
      </c>
      <c r="X2" s="399" t="s">
        <v>6841</v>
      </c>
      <c r="Y2" s="399" t="s">
        <v>7003</v>
      </c>
      <c r="Z2" s="404" t="s">
        <v>7004</v>
      </c>
      <c r="AA2" s="405" t="s">
        <v>7005</v>
      </c>
      <c r="AB2" s="405" t="s">
        <v>7006</v>
      </c>
      <c r="AC2" s="406" t="s">
        <v>7007</v>
      </c>
      <c r="AD2" s="585"/>
    </row>
    <row r="3" spans="1:30" s="15" customFormat="1" ht="20.100000000000001" customHeight="1">
      <c r="A3" s="9" t="s">
        <v>2945</v>
      </c>
      <c r="B3" s="9" t="s">
        <v>7008</v>
      </c>
      <c r="C3" s="223" t="s">
        <v>7009</v>
      </c>
      <c r="D3" s="10" t="s">
        <v>1914</v>
      </c>
      <c r="E3" s="223"/>
      <c r="F3" s="354">
        <v>3983</v>
      </c>
      <c r="G3" s="12">
        <v>78.220738413197168</v>
      </c>
      <c r="H3" s="11">
        <v>4082</v>
      </c>
      <c r="I3" s="12">
        <v>80.164964650432054</v>
      </c>
      <c r="J3" s="11">
        <v>4161</v>
      </c>
      <c r="K3" s="12">
        <v>81.71641791044776</v>
      </c>
      <c r="L3" s="11">
        <v>4297</v>
      </c>
      <c r="M3" s="12">
        <v>84.387274155538094</v>
      </c>
      <c r="N3" s="11">
        <v>4397</v>
      </c>
      <c r="O3" s="12">
        <v>86.4</v>
      </c>
      <c r="P3" s="13">
        <v>4566</v>
      </c>
      <c r="Q3" s="14">
        <v>89.670070699135906</v>
      </c>
      <c r="R3" s="13">
        <v>4677</v>
      </c>
      <c r="S3" s="14">
        <v>91.849960722702278</v>
      </c>
      <c r="T3" s="13">
        <v>5092</v>
      </c>
      <c r="U3" s="14">
        <v>100</v>
      </c>
      <c r="V3" s="441" t="s">
        <v>28</v>
      </c>
      <c r="W3" s="223" t="s">
        <v>7010</v>
      </c>
      <c r="X3" s="249" t="s">
        <v>28</v>
      </c>
      <c r="Y3" s="223" t="s">
        <v>7010</v>
      </c>
      <c r="Z3" s="223" t="s">
        <v>7010</v>
      </c>
      <c r="AA3" s="223" t="s">
        <v>7010</v>
      </c>
      <c r="AB3" s="223" t="s">
        <v>7010</v>
      </c>
      <c r="AC3" s="223" t="s">
        <v>7010</v>
      </c>
      <c r="AD3" s="9"/>
    </row>
    <row r="4" spans="1:30" s="15" customFormat="1" ht="20.100000000000001" customHeight="1">
      <c r="A4" s="16"/>
      <c r="B4" s="16"/>
      <c r="C4" s="224"/>
      <c r="D4" s="17" t="s">
        <v>1915</v>
      </c>
      <c r="E4" s="224"/>
      <c r="F4" s="356">
        <v>1109</v>
      </c>
      <c r="G4" s="314">
        <v>21.779261586802829</v>
      </c>
      <c r="H4" s="18">
        <v>1010</v>
      </c>
      <c r="I4" s="19">
        <v>19.835035349567949</v>
      </c>
      <c r="J4" s="18">
        <v>931</v>
      </c>
      <c r="K4" s="19">
        <v>18.28358208955224</v>
      </c>
      <c r="L4" s="18">
        <v>795</v>
      </c>
      <c r="M4" s="19">
        <v>15.612725844461901</v>
      </c>
      <c r="N4" s="18">
        <v>695</v>
      </c>
      <c r="O4" s="19">
        <v>13.6</v>
      </c>
      <c r="P4" s="20">
        <v>526</v>
      </c>
      <c r="Q4" s="21">
        <v>10.3299293008641</v>
      </c>
      <c r="R4" s="20">
        <v>415</v>
      </c>
      <c r="S4" s="21">
        <v>8.1500392772977222</v>
      </c>
      <c r="T4" s="18"/>
      <c r="U4" s="19"/>
      <c r="V4" s="442"/>
      <c r="W4" s="224"/>
      <c r="X4" s="250"/>
      <c r="Y4" s="224"/>
      <c r="Z4" s="224"/>
      <c r="AA4" s="224"/>
      <c r="AB4" s="224"/>
      <c r="AC4" s="224"/>
      <c r="AD4" s="16"/>
    </row>
    <row r="5" spans="1:30" s="15" customFormat="1" ht="20.100000000000001" customHeight="1">
      <c r="A5" s="9" t="s">
        <v>2946</v>
      </c>
      <c r="B5" s="9" t="s">
        <v>7011</v>
      </c>
      <c r="C5" s="223" t="s">
        <v>7009</v>
      </c>
      <c r="D5" s="9"/>
      <c r="E5" s="223"/>
      <c r="F5" s="354">
        <v>3983</v>
      </c>
      <c r="G5" s="12">
        <v>100</v>
      </c>
      <c r="H5" s="11">
        <v>4082</v>
      </c>
      <c r="I5" s="12">
        <v>100</v>
      </c>
      <c r="J5" s="11">
        <v>4161</v>
      </c>
      <c r="K5" s="12">
        <v>100</v>
      </c>
      <c r="L5" s="11">
        <v>4297</v>
      </c>
      <c r="M5" s="12">
        <v>100</v>
      </c>
      <c r="N5" s="11">
        <v>4397</v>
      </c>
      <c r="O5" s="12">
        <v>100</v>
      </c>
      <c r="P5" s="13">
        <v>4566</v>
      </c>
      <c r="Q5" s="14">
        <v>100</v>
      </c>
      <c r="R5" s="13">
        <v>4677</v>
      </c>
      <c r="S5" s="14">
        <v>100</v>
      </c>
      <c r="T5" s="13">
        <v>5092</v>
      </c>
      <c r="U5" s="14">
        <v>100</v>
      </c>
      <c r="V5" s="441" t="s">
        <v>28</v>
      </c>
      <c r="W5" s="223" t="s">
        <v>7010</v>
      </c>
      <c r="X5" s="249" t="s">
        <v>28</v>
      </c>
      <c r="Y5" s="223" t="s">
        <v>7010</v>
      </c>
      <c r="Z5" s="223" t="s">
        <v>7010</v>
      </c>
      <c r="AA5" s="223" t="s">
        <v>7010</v>
      </c>
      <c r="AB5" s="223" t="s">
        <v>7010</v>
      </c>
      <c r="AC5" s="223" t="s">
        <v>7010</v>
      </c>
      <c r="AD5" s="9"/>
    </row>
    <row r="6" spans="1:30" s="15" customFormat="1" ht="20.100000000000001" customHeight="1">
      <c r="A6" s="9" t="s">
        <v>7012</v>
      </c>
      <c r="B6" s="9" t="s">
        <v>7013</v>
      </c>
      <c r="C6" s="223" t="s">
        <v>7009</v>
      </c>
      <c r="D6" s="9"/>
      <c r="E6" s="223"/>
      <c r="F6" s="354">
        <v>3983</v>
      </c>
      <c r="G6" s="12">
        <v>100</v>
      </c>
      <c r="H6" s="11">
        <v>4082</v>
      </c>
      <c r="I6" s="12">
        <v>100</v>
      </c>
      <c r="J6" s="11">
        <v>4161</v>
      </c>
      <c r="K6" s="12">
        <v>100</v>
      </c>
      <c r="L6" s="11">
        <v>4297</v>
      </c>
      <c r="M6" s="12">
        <v>100</v>
      </c>
      <c r="N6" s="11">
        <v>4397</v>
      </c>
      <c r="O6" s="12">
        <v>100</v>
      </c>
      <c r="P6" s="13">
        <v>4566</v>
      </c>
      <c r="Q6" s="14">
        <v>100</v>
      </c>
      <c r="R6" s="13">
        <v>4677</v>
      </c>
      <c r="S6" s="14">
        <v>100</v>
      </c>
      <c r="T6" s="13">
        <v>5092</v>
      </c>
      <c r="U6" s="14">
        <v>100</v>
      </c>
      <c r="V6" s="441" t="s">
        <v>28</v>
      </c>
      <c r="W6" s="223" t="s">
        <v>7010</v>
      </c>
      <c r="X6" s="249" t="s">
        <v>28</v>
      </c>
      <c r="Y6" s="223" t="s">
        <v>7010</v>
      </c>
      <c r="Z6" s="223" t="s">
        <v>7010</v>
      </c>
      <c r="AA6" s="223" t="s">
        <v>7010</v>
      </c>
      <c r="AB6" s="223" t="s">
        <v>7010</v>
      </c>
      <c r="AC6" s="223" t="s">
        <v>7010</v>
      </c>
      <c r="AD6" s="16"/>
    </row>
    <row r="7" spans="1:30" s="15" customFormat="1" ht="20.100000000000001" customHeight="1">
      <c r="A7" s="9" t="s">
        <v>9701</v>
      </c>
      <c r="B7" s="9" t="s">
        <v>1839</v>
      </c>
      <c r="C7" s="223" t="s">
        <v>7014</v>
      </c>
      <c r="D7" s="10" t="s">
        <v>7015</v>
      </c>
      <c r="E7" s="22"/>
      <c r="F7" s="23">
        <v>288</v>
      </c>
      <c r="G7" s="24">
        <v>25.969341749323714</v>
      </c>
      <c r="H7" s="23">
        <v>282</v>
      </c>
      <c r="I7" s="24">
        <v>27.920792079207921</v>
      </c>
      <c r="J7" s="23">
        <v>301</v>
      </c>
      <c r="K7" s="24">
        <v>32.330827067669176</v>
      </c>
      <c r="L7" s="23">
        <v>388</v>
      </c>
      <c r="M7" s="24">
        <v>48.80503144654088</v>
      </c>
      <c r="N7" s="23">
        <v>218</v>
      </c>
      <c r="O7" s="25">
        <v>31.366906474820144</v>
      </c>
      <c r="P7" s="13">
        <v>187</v>
      </c>
      <c r="Q7" s="14">
        <v>35.551330798479086</v>
      </c>
      <c r="R7" s="13">
        <v>110</v>
      </c>
      <c r="S7" s="14">
        <v>26.506024096385541</v>
      </c>
      <c r="T7" s="13"/>
      <c r="U7" s="12"/>
      <c r="V7" s="441" t="s">
        <v>28</v>
      </c>
      <c r="W7" s="223" t="s">
        <v>7010</v>
      </c>
      <c r="X7" s="249" t="s">
        <v>28</v>
      </c>
      <c r="Y7" s="223" t="s">
        <v>7010</v>
      </c>
      <c r="Z7" s="223" t="s">
        <v>7010</v>
      </c>
      <c r="AA7" s="223" t="s">
        <v>7010</v>
      </c>
      <c r="AB7" s="223" t="s">
        <v>7010</v>
      </c>
      <c r="AC7" s="223"/>
      <c r="AD7" s="9"/>
    </row>
    <row r="8" spans="1:30" s="15" customFormat="1" ht="20.100000000000001" customHeight="1">
      <c r="A8" s="16"/>
      <c r="B8" s="16"/>
      <c r="C8" s="224"/>
      <c r="D8" s="17" t="s">
        <v>7016</v>
      </c>
      <c r="E8" s="26"/>
      <c r="F8" s="27">
        <v>56</v>
      </c>
      <c r="G8" s="28">
        <v>5.0495942290351667</v>
      </c>
      <c r="H8" s="27">
        <v>49</v>
      </c>
      <c r="I8" s="28">
        <v>4.8514851485148514</v>
      </c>
      <c r="J8" s="27">
        <v>27</v>
      </c>
      <c r="K8" s="28">
        <v>2.9001074113856067</v>
      </c>
      <c r="L8" s="27"/>
      <c r="M8" s="28"/>
      <c r="N8" s="27">
        <v>158</v>
      </c>
      <c r="O8" s="29">
        <v>22.733812949640289</v>
      </c>
      <c r="P8" s="20">
        <v>66</v>
      </c>
      <c r="Q8" s="21">
        <v>12.547528517110266</v>
      </c>
      <c r="R8" s="20">
        <v>138</v>
      </c>
      <c r="S8" s="21">
        <v>33.253012048192772</v>
      </c>
      <c r="T8" s="20"/>
      <c r="U8" s="19"/>
      <c r="V8" s="442"/>
      <c r="W8" s="224"/>
      <c r="X8" s="250"/>
      <c r="Y8" s="224"/>
      <c r="Z8" s="224"/>
      <c r="AA8" s="224"/>
      <c r="AB8" s="224"/>
      <c r="AC8" s="224"/>
      <c r="AD8" s="16"/>
    </row>
    <row r="9" spans="1:30" s="15" customFormat="1" ht="20.100000000000001" customHeight="1">
      <c r="A9" s="16"/>
      <c r="B9" s="16"/>
      <c r="C9" s="224"/>
      <c r="D9" s="17" t="s">
        <v>7017</v>
      </c>
      <c r="E9" s="26"/>
      <c r="F9" s="27">
        <v>424</v>
      </c>
      <c r="G9" s="30">
        <v>38.232642019837691</v>
      </c>
      <c r="H9" s="27">
        <v>362</v>
      </c>
      <c r="I9" s="30">
        <v>35.841584158415841</v>
      </c>
      <c r="J9" s="27">
        <v>302</v>
      </c>
      <c r="K9" s="30">
        <v>32.43823845327605</v>
      </c>
      <c r="L9" s="27">
        <v>227</v>
      </c>
      <c r="M9" s="30">
        <v>28.553459119496857</v>
      </c>
      <c r="N9" s="27">
        <v>165</v>
      </c>
      <c r="O9" s="29">
        <v>23.741007194244606</v>
      </c>
      <c r="P9" s="20">
        <v>117</v>
      </c>
      <c r="Q9" s="21">
        <v>22.243346007604561</v>
      </c>
      <c r="R9" s="20">
        <v>57</v>
      </c>
      <c r="S9" s="21">
        <v>13.734939759036145</v>
      </c>
      <c r="T9" s="20"/>
      <c r="U9" s="19"/>
      <c r="V9" s="442"/>
      <c r="W9" s="224"/>
      <c r="X9" s="250"/>
      <c r="Y9" s="224"/>
      <c r="Z9" s="224"/>
      <c r="AA9" s="224"/>
      <c r="AB9" s="224"/>
      <c r="AC9" s="224"/>
      <c r="AD9" s="16"/>
    </row>
    <row r="10" spans="1:30" s="15" customFormat="1" ht="20.100000000000001" customHeight="1">
      <c r="A10" s="16"/>
      <c r="B10" s="16"/>
      <c r="C10" s="224"/>
      <c r="D10" s="17" t="s">
        <v>7018</v>
      </c>
      <c r="E10" s="26"/>
      <c r="F10" s="27">
        <v>60</v>
      </c>
      <c r="G10" s="30">
        <v>5.410279531109107</v>
      </c>
      <c r="H10" s="27">
        <v>63</v>
      </c>
      <c r="I10" s="30">
        <v>6.2376237623762378</v>
      </c>
      <c r="J10" s="27">
        <v>94</v>
      </c>
      <c r="K10" s="30">
        <v>10.096670247046188</v>
      </c>
      <c r="L10" s="27">
        <v>41</v>
      </c>
      <c r="M10" s="30">
        <v>5.1572327044025155</v>
      </c>
      <c r="N10" s="27">
        <v>43</v>
      </c>
      <c r="O10" s="29">
        <v>6.1870503597122299</v>
      </c>
      <c r="P10" s="20">
        <v>53</v>
      </c>
      <c r="Q10" s="21">
        <v>10.076045627376425</v>
      </c>
      <c r="R10" s="20">
        <v>39</v>
      </c>
      <c r="S10" s="21">
        <v>9.3975903614457827</v>
      </c>
      <c r="T10" s="20"/>
      <c r="U10" s="19"/>
      <c r="V10" s="442"/>
      <c r="W10" s="224"/>
      <c r="X10" s="250"/>
      <c r="Y10" s="224"/>
      <c r="Z10" s="224"/>
      <c r="AA10" s="224"/>
      <c r="AB10" s="224"/>
      <c r="AC10" s="224"/>
      <c r="AD10" s="16"/>
    </row>
    <row r="11" spans="1:30" s="15" customFormat="1" ht="20.100000000000001" customHeight="1">
      <c r="A11" s="16"/>
      <c r="B11" s="16"/>
      <c r="C11" s="224"/>
      <c r="D11" s="17" t="s">
        <v>7019</v>
      </c>
      <c r="E11" s="26"/>
      <c r="F11" s="27">
        <v>104</v>
      </c>
      <c r="G11" s="30">
        <v>9.377817853922453</v>
      </c>
      <c r="H11" s="27">
        <v>88</v>
      </c>
      <c r="I11" s="30">
        <v>8.7128712871287135</v>
      </c>
      <c r="J11" s="27">
        <v>86</v>
      </c>
      <c r="K11" s="30">
        <v>9.2373791621911927</v>
      </c>
      <c r="L11" s="27">
        <v>39</v>
      </c>
      <c r="M11" s="30">
        <v>4.9056603773584904</v>
      </c>
      <c r="N11" s="27">
        <v>38</v>
      </c>
      <c r="O11" s="29">
        <v>5.4676258992805753</v>
      </c>
      <c r="P11" s="20">
        <v>15</v>
      </c>
      <c r="Q11" s="21">
        <v>2.8517110266159698</v>
      </c>
      <c r="R11" s="20">
        <v>2</v>
      </c>
      <c r="S11" s="21">
        <v>0.48192771084337349</v>
      </c>
      <c r="T11" s="20"/>
      <c r="U11" s="19"/>
      <c r="V11" s="442"/>
      <c r="W11" s="224"/>
      <c r="X11" s="250"/>
      <c r="Y11" s="224"/>
      <c r="Z11" s="224"/>
      <c r="AA11" s="224"/>
      <c r="AB11" s="224"/>
      <c r="AC11" s="224"/>
      <c r="AD11" s="16"/>
    </row>
    <row r="12" spans="1:30" s="15" customFormat="1" ht="20.100000000000001" customHeight="1">
      <c r="A12" s="16"/>
      <c r="B12" s="16"/>
      <c r="C12" s="224"/>
      <c r="D12" s="17" t="s">
        <v>7020</v>
      </c>
      <c r="E12" s="26"/>
      <c r="F12" s="27">
        <v>50</v>
      </c>
      <c r="G12" s="30">
        <v>4.508566275924256</v>
      </c>
      <c r="H12" s="27">
        <v>52</v>
      </c>
      <c r="I12" s="30">
        <v>5.1485148514851486</v>
      </c>
      <c r="J12" s="27">
        <v>42</v>
      </c>
      <c r="K12" s="30">
        <v>4.511278195488722</v>
      </c>
      <c r="L12" s="27">
        <v>32</v>
      </c>
      <c r="M12" s="30">
        <v>4.0251572327044025</v>
      </c>
      <c r="N12" s="27">
        <v>13</v>
      </c>
      <c r="O12" s="29">
        <v>1.8705035971223021</v>
      </c>
      <c r="P12" s="20">
        <v>12</v>
      </c>
      <c r="Q12" s="21">
        <v>2.2813688212927756</v>
      </c>
      <c r="R12" s="20">
        <v>4</v>
      </c>
      <c r="S12" s="21">
        <v>0.96385542168674698</v>
      </c>
      <c r="T12" s="20"/>
      <c r="U12" s="19"/>
      <c r="V12" s="442"/>
      <c r="W12" s="224"/>
      <c r="X12" s="250"/>
      <c r="Y12" s="224"/>
      <c r="Z12" s="224"/>
      <c r="AA12" s="224"/>
      <c r="AB12" s="224"/>
      <c r="AC12" s="224"/>
      <c r="AD12" s="16"/>
    </row>
    <row r="13" spans="1:30" s="15" customFormat="1" ht="20.100000000000001" customHeight="1">
      <c r="A13" s="16"/>
      <c r="B13" s="16"/>
      <c r="C13" s="224"/>
      <c r="D13" s="17" t="s">
        <v>7021</v>
      </c>
      <c r="E13" s="16"/>
      <c r="F13" s="27">
        <v>3</v>
      </c>
      <c r="G13" s="30">
        <v>0.27051397655545534</v>
      </c>
      <c r="H13" s="27">
        <v>2</v>
      </c>
      <c r="I13" s="30">
        <v>0.19801980198019803</v>
      </c>
      <c r="J13" s="27">
        <v>13</v>
      </c>
      <c r="K13" s="30">
        <v>1.3963480128893662</v>
      </c>
      <c r="L13" s="27">
        <v>5</v>
      </c>
      <c r="M13" s="30">
        <v>0.62893081761006286</v>
      </c>
      <c r="N13" s="20">
        <v>11</v>
      </c>
      <c r="O13" s="21">
        <v>1.5827338129496402</v>
      </c>
      <c r="P13" s="20"/>
      <c r="Q13" s="21"/>
      <c r="R13" s="20">
        <v>13</v>
      </c>
      <c r="S13" s="21">
        <v>3.1325301204819276</v>
      </c>
      <c r="T13" s="20"/>
      <c r="U13" s="19"/>
      <c r="V13" s="442"/>
      <c r="W13" s="224"/>
      <c r="X13" s="250"/>
      <c r="Y13" s="224"/>
      <c r="Z13" s="224"/>
      <c r="AA13" s="224"/>
      <c r="AB13" s="224"/>
      <c r="AC13" s="224"/>
      <c r="AD13" s="16"/>
    </row>
    <row r="14" spans="1:30" s="15" customFormat="1" ht="20.100000000000001" customHeight="1">
      <c r="A14" s="16"/>
      <c r="B14" s="16"/>
      <c r="C14" s="224"/>
      <c r="D14" s="17" t="s">
        <v>7022</v>
      </c>
      <c r="E14" s="26"/>
      <c r="F14" s="20">
        <v>12</v>
      </c>
      <c r="G14" s="31">
        <v>1.0820559062218214</v>
      </c>
      <c r="H14" s="20">
        <v>12</v>
      </c>
      <c r="I14" s="31">
        <v>1.1881188118811881</v>
      </c>
      <c r="J14" s="20">
        <v>9</v>
      </c>
      <c r="K14" s="31">
        <v>0.96670247046186897</v>
      </c>
      <c r="L14" s="20">
        <v>21</v>
      </c>
      <c r="M14" s="31">
        <v>2.641509433962264</v>
      </c>
      <c r="N14" s="27">
        <v>25</v>
      </c>
      <c r="O14" s="29">
        <v>3.5971223021582732</v>
      </c>
      <c r="P14" s="20">
        <v>44</v>
      </c>
      <c r="Q14" s="21">
        <v>8.3650190114068437</v>
      </c>
      <c r="R14" s="20">
        <v>17</v>
      </c>
      <c r="S14" s="21">
        <v>4.096385542168675</v>
      </c>
      <c r="T14" s="20"/>
      <c r="U14" s="19"/>
      <c r="V14" s="442"/>
      <c r="W14" s="224"/>
      <c r="X14" s="250"/>
      <c r="Y14" s="224"/>
      <c r="Z14" s="224"/>
      <c r="AA14" s="224"/>
      <c r="AB14" s="224"/>
      <c r="AC14" s="224"/>
      <c r="AD14" s="16"/>
    </row>
    <row r="15" spans="1:30" s="15" customFormat="1" ht="20.100000000000001" customHeight="1">
      <c r="A15" s="16"/>
      <c r="B15" s="16"/>
      <c r="C15" s="224"/>
      <c r="D15" s="17" t="s">
        <v>7023</v>
      </c>
      <c r="E15" s="26"/>
      <c r="F15" s="20">
        <v>1</v>
      </c>
      <c r="G15" s="32">
        <v>9.0171325518485126E-2</v>
      </c>
      <c r="H15" s="20"/>
      <c r="I15" s="32"/>
      <c r="J15" s="20">
        <v>10</v>
      </c>
      <c r="K15" s="32">
        <v>1.0741138560687433</v>
      </c>
      <c r="L15" s="20"/>
      <c r="N15" s="27">
        <v>3</v>
      </c>
      <c r="O15" s="29">
        <v>0.43165467625899279</v>
      </c>
      <c r="P15" s="20">
        <v>1</v>
      </c>
      <c r="Q15" s="21">
        <v>0.19011406844106463</v>
      </c>
      <c r="R15" s="20">
        <v>6</v>
      </c>
      <c r="S15" s="21">
        <v>1.4457831325301205</v>
      </c>
      <c r="T15" s="20"/>
      <c r="U15" s="19"/>
      <c r="V15" s="442"/>
      <c r="W15" s="224"/>
      <c r="X15" s="250"/>
      <c r="Y15" s="224"/>
      <c r="Z15" s="224"/>
      <c r="AA15" s="224"/>
      <c r="AB15" s="224"/>
      <c r="AC15" s="224"/>
      <c r="AD15" s="16"/>
    </row>
    <row r="16" spans="1:30" s="15" customFormat="1" ht="20.100000000000001" customHeight="1">
      <c r="A16" s="16"/>
      <c r="B16" s="16"/>
      <c r="C16" s="224"/>
      <c r="D16" s="17" t="s">
        <v>7024</v>
      </c>
      <c r="E16" s="26"/>
      <c r="F16" s="20">
        <v>3</v>
      </c>
      <c r="G16" s="278">
        <v>0.27051397655545534</v>
      </c>
      <c r="H16" s="20">
        <v>3</v>
      </c>
      <c r="I16" s="278">
        <v>0.29702970297029702</v>
      </c>
      <c r="J16" s="20"/>
      <c r="L16" s="20"/>
      <c r="N16" s="27"/>
      <c r="O16" s="29"/>
      <c r="P16" s="20">
        <v>13</v>
      </c>
      <c r="Q16" s="21">
        <v>2.4714828897338403</v>
      </c>
      <c r="R16" s="20">
        <v>19</v>
      </c>
      <c r="S16" s="21">
        <v>4.5783132530120483</v>
      </c>
      <c r="T16" s="20"/>
      <c r="U16" s="19"/>
      <c r="V16" s="442"/>
      <c r="W16" s="224"/>
      <c r="X16" s="250"/>
      <c r="Y16" s="224"/>
      <c r="Z16" s="224"/>
      <c r="AA16" s="224"/>
      <c r="AB16" s="224"/>
      <c r="AC16" s="224"/>
      <c r="AD16" s="16"/>
    </row>
    <row r="17" spans="1:30" s="15" customFormat="1" ht="20.100000000000001" customHeight="1">
      <c r="A17" s="16"/>
      <c r="B17" s="16"/>
      <c r="C17" s="224"/>
      <c r="D17" s="17" t="s">
        <v>7025</v>
      </c>
      <c r="E17" s="26"/>
      <c r="F17" s="27">
        <v>57</v>
      </c>
      <c r="G17" s="30">
        <v>5.1397655545536516</v>
      </c>
      <c r="H17" s="27">
        <v>50</v>
      </c>
      <c r="I17" s="30">
        <v>4.9504950495049505</v>
      </c>
      <c r="J17" s="27">
        <v>5</v>
      </c>
      <c r="K17" s="30">
        <v>0.53705692803437166</v>
      </c>
      <c r="L17" s="27">
        <v>13</v>
      </c>
      <c r="M17" s="30">
        <v>1.6352201257861636</v>
      </c>
      <c r="N17" s="27">
        <v>21</v>
      </c>
      <c r="O17" s="29">
        <v>3.0215827338129495</v>
      </c>
      <c r="P17" s="20">
        <v>18</v>
      </c>
      <c r="Q17" s="21">
        <v>3.4220532319391634</v>
      </c>
      <c r="R17" s="20">
        <v>10</v>
      </c>
      <c r="S17" s="21">
        <v>2.4096385542168677</v>
      </c>
      <c r="T17" s="20"/>
      <c r="U17" s="19"/>
      <c r="V17" s="442"/>
      <c r="W17" s="224"/>
      <c r="X17" s="250"/>
      <c r="Y17" s="224"/>
      <c r="Z17" s="224"/>
      <c r="AA17" s="224"/>
      <c r="AB17" s="224"/>
      <c r="AC17" s="224"/>
      <c r="AD17" s="16"/>
    </row>
    <row r="18" spans="1:30" s="15" customFormat="1" ht="20.100000000000001" customHeight="1">
      <c r="A18" s="16"/>
      <c r="B18" s="16"/>
      <c r="C18" s="224"/>
      <c r="D18" s="17" t="s">
        <v>7026</v>
      </c>
      <c r="E18" s="26"/>
      <c r="F18" s="33">
        <v>51</v>
      </c>
      <c r="G18" s="30">
        <v>4.5987376014427408</v>
      </c>
      <c r="H18" s="33">
        <v>47</v>
      </c>
      <c r="I18" s="30">
        <v>4.6534653465346532</v>
      </c>
      <c r="J18" s="33">
        <v>42</v>
      </c>
      <c r="K18" s="30">
        <v>4.511278195488722</v>
      </c>
      <c r="L18" s="33">
        <v>29</v>
      </c>
      <c r="M18" s="30">
        <v>3.6477987421383649</v>
      </c>
      <c r="N18" s="27"/>
      <c r="O18" s="29"/>
      <c r="P18" s="20"/>
      <c r="Q18" s="21"/>
      <c r="R18" s="20"/>
      <c r="S18" s="21"/>
      <c r="T18" s="20"/>
      <c r="U18" s="19"/>
      <c r="V18" s="442"/>
      <c r="W18" s="224"/>
      <c r="X18" s="250"/>
      <c r="Y18" s="224"/>
      <c r="Z18" s="224"/>
      <c r="AA18" s="224"/>
      <c r="AB18" s="224"/>
      <c r="AC18" s="224"/>
      <c r="AD18" s="16"/>
    </row>
    <row r="19" spans="1:30" s="15" customFormat="1" ht="20.100000000000001" customHeight="1">
      <c r="A19" s="9" t="s">
        <v>2947</v>
      </c>
      <c r="B19" s="9" t="s">
        <v>7027</v>
      </c>
      <c r="C19" s="223" t="s">
        <v>7009</v>
      </c>
      <c r="D19" s="10" t="s">
        <v>1916</v>
      </c>
      <c r="E19" s="223"/>
      <c r="F19" s="354">
        <v>744</v>
      </c>
      <c r="G19" s="12">
        <v>18.679387396434848</v>
      </c>
      <c r="H19" s="11">
        <v>762</v>
      </c>
      <c r="I19" s="12">
        <v>18.667319941205292</v>
      </c>
      <c r="J19" s="11">
        <v>781</v>
      </c>
      <c r="K19" s="12">
        <v>18.769526556116318</v>
      </c>
      <c r="L19" s="11">
        <v>809</v>
      </c>
      <c r="M19" s="12">
        <v>18.827088666511521</v>
      </c>
      <c r="N19" s="11">
        <v>829</v>
      </c>
      <c r="O19" s="12">
        <v>18.85376392995224</v>
      </c>
      <c r="P19" s="13">
        <v>869</v>
      </c>
      <c r="Q19" s="14">
        <v>19.031975470871661</v>
      </c>
      <c r="R19" s="13">
        <v>882</v>
      </c>
      <c r="S19" s="14">
        <v>18.858242463117382</v>
      </c>
      <c r="T19" s="13">
        <v>967</v>
      </c>
      <c r="U19" s="14">
        <v>18.990573448546741</v>
      </c>
      <c r="V19" s="441" t="s">
        <v>28</v>
      </c>
      <c r="W19" s="223" t="s">
        <v>7010</v>
      </c>
      <c r="X19" s="249" t="s">
        <v>28</v>
      </c>
      <c r="Y19" s="223" t="s">
        <v>7010</v>
      </c>
      <c r="Z19" s="223" t="s">
        <v>7010</v>
      </c>
      <c r="AA19" s="223" t="s">
        <v>7010</v>
      </c>
      <c r="AB19" s="223" t="s">
        <v>7010</v>
      </c>
      <c r="AC19" s="223" t="s">
        <v>7010</v>
      </c>
      <c r="AD19" s="9"/>
    </row>
    <row r="20" spans="1:30" s="15" customFormat="1" ht="20.100000000000001" customHeight="1">
      <c r="A20" s="16"/>
      <c r="B20" s="16"/>
      <c r="C20" s="224"/>
      <c r="D20" s="17" t="s">
        <v>1917</v>
      </c>
      <c r="E20" s="224"/>
      <c r="F20" s="356">
        <v>313</v>
      </c>
      <c r="G20" s="314">
        <v>7.8583981923173489</v>
      </c>
      <c r="H20" s="18">
        <v>316</v>
      </c>
      <c r="I20" s="19">
        <v>7.7413032827045569</v>
      </c>
      <c r="J20" s="18">
        <v>316</v>
      </c>
      <c r="K20" s="19">
        <v>7.5943282864695982</v>
      </c>
      <c r="L20" s="18">
        <v>325</v>
      </c>
      <c r="M20" s="19">
        <v>7.5634163369792882</v>
      </c>
      <c r="N20" s="18">
        <v>339</v>
      </c>
      <c r="O20" s="19">
        <v>7.7098021378212414</v>
      </c>
      <c r="P20" s="20">
        <v>351</v>
      </c>
      <c r="Q20" s="21">
        <v>7.6872536136662291</v>
      </c>
      <c r="R20" s="20">
        <v>357</v>
      </c>
      <c r="S20" s="21">
        <v>7.6330981398332263</v>
      </c>
      <c r="T20" s="20">
        <v>392</v>
      </c>
      <c r="U20" s="21">
        <v>7.6983503534956794</v>
      </c>
      <c r="V20" s="442"/>
      <c r="W20" s="224"/>
      <c r="X20" s="250"/>
      <c r="Y20" s="224"/>
      <c r="Z20" s="224"/>
      <c r="AA20" s="224"/>
      <c r="AB20" s="224"/>
      <c r="AC20" s="224"/>
      <c r="AD20" s="16"/>
    </row>
    <row r="21" spans="1:30" s="15" customFormat="1" ht="20.100000000000001" customHeight="1">
      <c r="A21" s="16"/>
      <c r="B21" s="16"/>
      <c r="C21" s="224"/>
      <c r="D21" s="17" t="s">
        <v>1918</v>
      </c>
      <c r="E21" s="224"/>
      <c r="F21" s="356">
        <v>215</v>
      </c>
      <c r="G21" s="314">
        <v>5.397941250313834</v>
      </c>
      <c r="H21" s="18">
        <v>218</v>
      </c>
      <c r="I21" s="19">
        <v>5.3405193532582071</v>
      </c>
      <c r="J21" s="18">
        <v>224</v>
      </c>
      <c r="K21" s="19">
        <v>5.3833213169911076</v>
      </c>
      <c r="L21" s="18">
        <v>235</v>
      </c>
      <c r="M21" s="19">
        <v>5.4689318128927162</v>
      </c>
      <c r="N21" s="18">
        <v>230</v>
      </c>
      <c r="O21" s="19">
        <v>5.2308392085512851</v>
      </c>
      <c r="P21" s="20">
        <v>252</v>
      </c>
      <c r="Q21" s="21">
        <v>5.5190538764783179</v>
      </c>
      <c r="R21" s="20">
        <v>260</v>
      </c>
      <c r="S21" s="21">
        <v>5.5591190934359629</v>
      </c>
      <c r="T21" s="20">
        <v>278</v>
      </c>
      <c r="U21" s="21">
        <v>5.4595443833464259</v>
      </c>
      <c r="V21" s="442"/>
      <c r="W21" s="224"/>
      <c r="X21" s="250"/>
      <c r="Y21" s="224"/>
      <c r="Z21" s="224"/>
      <c r="AA21" s="224"/>
      <c r="AB21" s="224"/>
      <c r="AC21" s="224"/>
      <c r="AD21" s="16"/>
    </row>
    <row r="22" spans="1:30" s="15" customFormat="1" ht="20.100000000000001" customHeight="1">
      <c r="A22" s="16"/>
      <c r="B22" s="16"/>
      <c r="C22" s="224"/>
      <c r="D22" s="17" t="s">
        <v>1919</v>
      </c>
      <c r="E22" s="224"/>
      <c r="F22" s="356">
        <v>221</v>
      </c>
      <c r="G22" s="314">
        <v>5.5485814712528247</v>
      </c>
      <c r="H22" s="18">
        <v>224</v>
      </c>
      <c r="I22" s="19">
        <v>5.4875061244487995</v>
      </c>
      <c r="J22" s="18">
        <v>223</v>
      </c>
      <c r="K22" s="19">
        <v>5.3592886325402551</v>
      </c>
      <c r="L22" s="18">
        <v>232</v>
      </c>
      <c r="M22" s="19">
        <v>5.3991156620898302</v>
      </c>
      <c r="N22" s="18">
        <v>226</v>
      </c>
      <c r="O22" s="19">
        <v>5.1398680918808282</v>
      </c>
      <c r="P22" s="20">
        <v>238</v>
      </c>
      <c r="Q22" s="21">
        <v>5.2124397722295228</v>
      </c>
      <c r="R22" s="20">
        <v>240</v>
      </c>
      <c r="S22" s="21">
        <v>5.1314945477870433</v>
      </c>
      <c r="T22" s="20">
        <v>268</v>
      </c>
      <c r="U22" s="21">
        <v>5.2631578947368425</v>
      </c>
      <c r="V22" s="442"/>
      <c r="W22" s="224"/>
      <c r="X22" s="250"/>
      <c r="Y22" s="224"/>
      <c r="Z22" s="224"/>
      <c r="AA22" s="224"/>
      <c r="AB22" s="224"/>
      <c r="AC22" s="224"/>
      <c r="AD22" s="16"/>
    </row>
    <row r="23" spans="1:30" s="15" customFormat="1" ht="20.100000000000001" customHeight="1">
      <c r="A23" s="16"/>
      <c r="B23" s="16"/>
      <c r="C23" s="224"/>
      <c r="D23" s="17" t="s">
        <v>1920</v>
      </c>
      <c r="E23" s="224"/>
      <c r="F23" s="356">
        <v>76</v>
      </c>
      <c r="G23" s="314">
        <v>1.9081094652272157</v>
      </c>
      <c r="H23" s="18">
        <v>76</v>
      </c>
      <c r="I23" s="19">
        <v>1.8618324350808426</v>
      </c>
      <c r="J23" s="18">
        <v>75</v>
      </c>
      <c r="K23" s="19">
        <v>1.8024513338139869</v>
      </c>
      <c r="L23" s="18">
        <v>74</v>
      </c>
      <c r="M23" s="19">
        <v>1.7221317198045147</v>
      </c>
      <c r="N23" s="18">
        <v>81</v>
      </c>
      <c r="O23" s="19">
        <v>1.8421651125767569</v>
      </c>
      <c r="P23" s="20">
        <v>83</v>
      </c>
      <c r="Q23" s="21">
        <v>1.8177836180464302</v>
      </c>
      <c r="R23" s="20">
        <v>88</v>
      </c>
      <c r="S23" s="21">
        <v>1.881548000855249</v>
      </c>
      <c r="T23" s="20">
        <v>103</v>
      </c>
      <c r="U23" s="21">
        <v>2.0227808326787118</v>
      </c>
      <c r="V23" s="442"/>
      <c r="W23" s="224"/>
      <c r="X23" s="250"/>
      <c r="Y23" s="224"/>
      <c r="Z23" s="224"/>
      <c r="AA23" s="224"/>
      <c r="AB23" s="224"/>
      <c r="AC23" s="224"/>
      <c r="AD23" s="16"/>
    </row>
    <row r="24" spans="1:30" s="15" customFormat="1" ht="20.100000000000001" customHeight="1">
      <c r="A24" s="16"/>
      <c r="B24" s="16"/>
      <c r="C24" s="224"/>
      <c r="D24" s="17" t="s">
        <v>1921</v>
      </c>
      <c r="E24" s="224"/>
      <c r="F24" s="356">
        <v>88</v>
      </c>
      <c r="G24" s="314">
        <v>2.209389907105197</v>
      </c>
      <c r="H24" s="18">
        <v>88</v>
      </c>
      <c r="I24" s="19">
        <v>2.1558059774620286</v>
      </c>
      <c r="J24" s="18">
        <v>93</v>
      </c>
      <c r="K24" s="19">
        <v>2.235039653929344</v>
      </c>
      <c r="L24" s="18">
        <v>99</v>
      </c>
      <c r="M24" s="19">
        <v>2.3039329764952292</v>
      </c>
      <c r="N24" s="18">
        <v>105</v>
      </c>
      <c r="O24" s="19">
        <v>2.3879918125994997</v>
      </c>
      <c r="P24" s="20">
        <v>107</v>
      </c>
      <c r="Q24" s="21">
        <v>2.3434077967586511</v>
      </c>
      <c r="R24" s="20">
        <v>111</v>
      </c>
      <c r="S24" s="21">
        <v>2.3733162283515075</v>
      </c>
      <c r="T24" s="20">
        <v>119</v>
      </c>
      <c r="U24" s="21">
        <v>2.3369992144540457</v>
      </c>
      <c r="V24" s="442"/>
      <c r="W24" s="224"/>
      <c r="X24" s="250"/>
      <c r="Y24" s="224"/>
      <c r="Z24" s="224"/>
      <c r="AA24" s="224"/>
      <c r="AB24" s="224"/>
      <c r="AC24" s="224"/>
      <c r="AD24" s="16"/>
    </row>
    <row r="25" spans="1:30" s="15" customFormat="1" ht="20.100000000000001" customHeight="1">
      <c r="A25" s="16"/>
      <c r="B25" s="16"/>
      <c r="C25" s="224"/>
      <c r="D25" s="17" t="s">
        <v>1922</v>
      </c>
      <c r="E25" s="224"/>
      <c r="F25" s="356">
        <v>54</v>
      </c>
      <c r="G25" s="314">
        <v>1.3557619884509164</v>
      </c>
      <c r="H25" s="18">
        <v>59</v>
      </c>
      <c r="I25" s="19">
        <v>1.4453699167074963</v>
      </c>
      <c r="J25" s="18">
        <v>59</v>
      </c>
      <c r="K25" s="19">
        <v>1.4179283826003364</v>
      </c>
      <c r="L25" s="18">
        <v>61</v>
      </c>
      <c r="M25" s="19">
        <v>1.4195950663253432</v>
      </c>
      <c r="N25" s="18">
        <v>64</v>
      </c>
      <c r="O25" s="19">
        <v>1.455537866727314</v>
      </c>
      <c r="P25" s="20">
        <v>65</v>
      </c>
      <c r="Q25" s="21">
        <v>1.4235654840122645</v>
      </c>
      <c r="R25" s="20">
        <v>65</v>
      </c>
      <c r="S25" s="21">
        <v>1.3897797733589907</v>
      </c>
      <c r="T25" s="20">
        <v>71</v>
      </c>
      <c r="U25" s="21">
        <v>1.394344069128044</v>
      </c>
      <c r="V25" s="442"/>
      <c r="W25" s="224"/>
      <c r="X25" s="250"/>
      <c r="Y25" s="224"/>
      <c r="Z25" s="224"/>
      <c r="AA25" s="224"/>
      <c r="AB25" s="224"/>
      <c r="AC25" s="224"/>
      <c r="AD25" s="16"/>
    </row>
    <row r="26" spans="1:30" s="15" customFormat="1" ht="20.100000000000001" customHeight="1">
      <c r="A26" s="16"/>
      <c r="B26" s="16"/>
      <c r="C26" s="224"/>
      <c r="D26" s="17" t="s">
        <v>1923</v>
      </c>
      <c r="E26" s="224"/>
      <c r="F26" s="356">
        <v>679</v>
      </c>
      <c r="G26" s="314">
        <v>17.047451669595784</v>
      </c>
      <c r="H26" s="18">
        <v>703</v>
      </c>
      <c r="I26" s="19">
        <v>17.221950024497794</v>
      </c>
      <c r="J26" s="18">
        <v>717</v>
      </c>
      <c r="K26" s="19">
        <v>17.231434751261716</v>
      </c>
      <c r="L26" s="18">
        <v>741</v>
      </c>
      <c r="M26" s="19">
        <v>17.244589248312778</v>
      </c>
      <c r="N26" s="18">
        <v>767</v>
      </c>
      <c r="O26" s="19">
        <v>17.443711621560155</v>
      </c>
      <c r="P26" s="20">
        <v>788</v>
      </c>
      <c r="Q26" s="21">
        <v>17.257993867717914</v>
      </c>
      <c r="R26" s="20">
        <v>819</v>
      </c>
      <c r="S26" s="21">
        <v>17.511225144323284</v>
      </c>
      <c r="T26" s="20">
        <v>897</v>
      </c>
      <c r="U26" s="21">
        <v>17.615868028279653</v>
      </c>
      <c r="V26" s="442"/>
      <c r="W26" s="224"/>
      <c r="X26" s="250"/>
      <c r="Y26" s="224"/>
      <c r="Z26" s="224"/>
      <c r="AA26" s="224"/>
      <c r="AB26" s="224"/>
      <c r="AC26" s="224"/>
      <c r="AD26" s="16"/>
    </row>
    <row r="27" spans="1:30" s="15" customFormat="1" ht="20.100000000000001" customHeight="1">
      <c r="A27" s="16"/>
      <c r="B27" s="16"/>
      <c r="C27" s="224"/>
      <c r="D27" s="17" t="s">
        <v>1924</v>
      </c>
      <c r="E27" s="224"/>
      <c r="F27" s="356">
        <v>185</v>
      </c>
      <c r="G27" s="314">
        <v>4.6447401456188802</v>
      </c>
      <c r="H27" s="18">
        <v>196</v>
      </c>
      <c r="I27" s="19">
        <v>4.8015678588926995</v>
      </c>
      <c r="J27" s="18">
        <v>203</v>
      </c>
      <c r="K27" s="19">
        <v>4.8786349435231919</v>
      </c>
      <c r="L27" s="18">
        <v>208</v>
      </c>
      <c r="M27" s="19">
        <v>4.8405864556667444</v>
      </c>
      <c r="N27" s="18">
        <v>214</v>
      </c>
      <c r="O27" s="19">
        <v>4.8669547418694563</v>
      </c>
      <c r="P27" s="20">
        <v>218</v>
      </c>
      <c r="Q27" s="21">
        <v>4.7744196233026717</v>
      </c>
      <c r="R27" s="20">
        <v>229</v>
      </c>
      <c r="S27" s="21">
        <v>4.8963010476801365</v>
      </c>
      <c r="T27" s="20">
        <v>248</v>
      </c>
      <c r="U27" s="21">
        <v>4.8703849175176748</v>
      </c>
      <c r="V27" s="442"/>
      <c r="W27" s="224"/>
      <c r="X27" s="250"/>
      <c r="Y27" s="224"/>
      <c r="Z27" s="224"/>
      <c r="AA27" s="224"/>
      <c r="AB27" s="224"/>
      <c r="AC27" s="224"/>
      <c r="AD27" s="16"/>
    </row>
    <row r="28" spans="1:30" s="15" customFormat="1" ht="20.100000000000001" customHeight="1">
      <c r="A28" s="16"/>
      <c r="B28" s="16"/>
      <c r="C28" s="224"/>
      <c r="D28" s="17" t="s">
        <v>7028</v>
      </c>
      <c r="E28" s="224"/>
      <c r="F28" s="356">
        <v>115</v>
      </c>
      <c r="G28" s="314">
        <v>2.8872709013306554</v>
      </c>
      <c r="H28" s="18">
        <v>119</v>
      </c>
      <c r="I28" s="19">
        <v>2.9152376286134247</v>
      </c>
      <c r="J28" s="18">
        <v>123</v>
      </c>
      <c r="K28" s="19">
        <v>2.9560201874549388</v>
      </c>
      <c r="L28" s="18">
        <v>129</v>
      </c>
      <c r="M28" s="19">
        <v>3.0020944845240867</v>
      </c>
      <c r="N28" s="18">
        <v>132</v>
      </c>
      <c r="O28" s="19">
        <v>3.0020468501250854</v>
      </c>
      <c r="P28" s="20">
        <v>140</v>
      </c>
      <c r="Q28" s="21">
        <v>3.0661410424879545</v>
      </c>
      <c r="R28" s="20">
        <v>141</v>
      </c>
      <c r="S28" s="21">
        <v>3.0147530468248878</v>
      </c>
      <c r="T28" s="20">
        <v>154</v>
      </c>
      <c r="U28" s="21">
        <v>3.0243519245875885</v>
      </c>
      <c r="V28" s="442"/>
      <c r="W28" s="224"/>
      <c r="X28" s="250"/>
      <c r="Y28" s="224"/>
      <c r="Z28" s="224"/>
      <c r="AA28" s="224"/>
      <c r="AB28" s="224"/>
      <c r="AC28" s="224"/>
      <c r="AD28" s="16"/>
    </row>
    <row r="29" spans="1:30" s="15" customFormat="1" ht="20.100000000000001" customHeight="1">
      <c r="A29" s="16"/>
      <c r="B29" s="16"/>
      <c r="C29" s="224"/>
      <c r="D29" s="17" t="s">
        <v>7029</v>
      </c>
      <c r="E29" s="224"/>
      <c r="F29" s="356">
        <v>192</v>
      </c>
      <c r="G29" s="314">
        <v>4.8204870700477027</v>
      </c>
      <c r="H29" s="18">
        <v>198</v>
      </c>
      <c r="I29" s="19">
        <v>4.850563449289564</v>
      </c>
      <c r="J29" s="18">
        <v>209</v>
      </c>
      <c r="K29" s="19">
        <v>5.0228310502283104</v>
      </c>
      <c r="L29" s="18">
        <v>214</v>
      </c>
      <c r="M29" s="19">
        <v>4.9802187572725156</v>
      </c>
      <c r="N29" s="18">
        <v>221</v>
      </c>
      <c r="O29" s="19">
        <v>5.0261541960427563</v>
      </c>
      <c r="P29" s="20">
        <v>229</v>
      </c>
      <c r="Q29" s="21">
        <v>5.0153307052124401</v>
      </c>
      <c r="R29" s="20">
        <v>228</v>
      </c>
      <c r="S29" s="21">
        <v>4.8749198203976905</v>
      </c>
      <c r="T29" s="20">
        <v>245</v>
      </c>
      <c r="U29" s="21">
        <v>4.8114689709347997</v>
      </c>
      <c r="V29" s="442"/>
      <c r="W29" s="224"/>
      <c r="X29" s="250"/>
      <c r="Y29" s="224"/>
      <c r="Z29" s="224"/>
      <c r="AA29" s="224"/>
      <c r="AB29" s="224"/>
      <c r="AC29" s="224"/>
      <c r="AD29" s="16"/>
    </row>
    <row r="30" spans="1:30" s="15" customFormat="1" ht="20.100000000000001" customHeight="1">
      <c r="A30" s="16"/>
      <c r="B30" s="16"/>
      <c r="C30" s="224"/>
      <c r="D30" s="17" t="s">
        <v>7030</v>
      </c>
      <c r="E30" s="224"/>
      <c r="F30" s="356">
        <v>255</v>
      </c>
      <c r="G30" s="314">
        <v>6.4022093899071049</v>
      </c>
      <c r="H30" s="18">
        <v>262</v>
      </c>
      <c r="I30" s="19">
        <v>6.4184223419892206</v>
      </c>
      <c r="J30" s="18">
        <v>264</v>
      </c>
      <c r="K30" s="19">
        <v>6.344628695025234</v>
      </c>
      <c r="L30" s="18">
        <v>269</v>
      </c>
      <c r="M30" s="19">
        <v>6.2601815219920871</v>
      </c>
      <c r="N30" s="18">
        <v>269</v>
      </c>
      <c r="O30" s="19">
        <v>6.1178075960882419</v>
      </c>
      <c r="P30" s="20">
        <v>274</v>
      </c>
      <c r="Q30" s="21">
        <v>6.0008760402978538</v>
      </c>
      <c r="R30" s="20">
        <v>286</v>
      </c>
      <c r="S30" s="21">
        <v>6.1150310027795598</v>
      </c>
      <c r="T30" s="20">
        <v>312</v>
      </c>
      <c r="U30" s="21">
        <v>6.1272584446190104</v>
      </c>
      <c r="V30" s="442"/>
      <c r="W30" s="224"/>
      <c r="X30" s="250"/>
      <c r="Y30" s="224"/>
      <c r="Z30" s="224"/>
      <c r="AA30" s="224"/>
      <c r="AB30" s="224"/>
      <c r="AC30" s="224"/>
      <c r="AD30" s="16"/>
    </row>
    <row r="31" spans="1:30" s="15" customFormat="1" ht="20.100000000000001" customHeight="1">
      <c r="A31" s="16"/>
      <c r="B31" s="16"/>
      <c r="C31" s="224"/>
      <c r="D31" s="17" t="s">
        <v>7031</v>
      </c>
      <c r="E31" s="224"/>
      <c r="F31" s="356">
        <v>269</v>
      </c>
      <c r="G31" s="314">
        <v>6.75370323876475</v>
      </c>
      <c r="H31" s="18">
        <v>267</v>
      </c>
      <c r="I31" s="19">
        <v>6.540911317981382</v>
      </c>
      <c r="J31" s="18">
        <v>267</v>
      </c>
      <c r="K31" s="19">
        <v>6.4167267483777941</v>
      </c>
      <c r="L31" s="18">
        <v>281</v>
      </c>
      <c r="M31" s="19">
        <v>6.5394461252036304</v>
      </c>
      <c r="N31" s="18">
        <v>291</v>
      </c>
      <c r="O31" s="19">
        <v>6.6181487377757566</v>
      </c>
      <c r="P31" s="20">
        <v>296</v>
      </c>
      <c r="Q31" s="21">
        <v>6.4826982041173897</v>
      </c>
      <c r="R31" s="20">
        <v>307</v>
      </c>
      <c r="S31" s="21">
        <v>6.5640367757109255</v>
      </c>
      <c r="T31" s="20">
        <v>322</v>
      </c>
      <c r="U31" s="21">
        <v>6.3236449332285938</v>
      </c>
      <c r="V31" s="442"/>
      <c r="W31" s="224"/>
      <c r="X31" s="250"/>
      <c r="Y31" s="224"/>
      <c r="Z31" s="224"/>
      <c r="AA31" s="224"/>
      <c r="AB31" s="224"/>
      <c r="AC31" s="224"/>
      <c r="AD31" s="16"/>
    </row>
    <row r="32" spans="1:30" s="15" customFormat="1" ht="20.100000000000001" customHeight="1">
      <c r="A32" s="16"/>
      <c r="B32" s="16"/>
      <c r="C32" s="224"/>
      <c r="D32" s="17" t="s">
        <v>7032</v>
      </c>
      <c r="E32" s="224"/>
      <c r="F32" s="356">
        <v>280</v>
      </c>
      <c r="G32" s="314">
        <v>7.0298769771528997</v>
      </c>
      <c r="H32" s="18">
        <v>287</v>
      </c>
      <c r="I32" s="19">
        <v>7.0308672219500243</v>
      </c>
      <c r="J32" s="18">
        <v>294</v>
      </c>
      <c r="K32" s="19">
        <v>7.0656092285508292</v>
      </c>
      <c r="L32" s="18">
        <v>289</v>
      </c>
      <c r="M32" s="19">
        <v>6.725622527344659</v>
      </c>
      <c r="N32" s="18">
        <v>298</v>
      </c>
      <c r="O32" s="19">
        <v>6.7773481919490566</v>
      </c>
      <c r="P32" s="20">
        <v>310</v>
      </c>
      <c r="Q32" s="21">
        <v>6.7893123083661848</v>
      </c>
      <c r="R32" s="20">
        <v>307</v>
      </c>
      <c r="S32" s="21">
        <v>6.5640367757109255</v>
      </c>
      <c r="T32" s="20">
        <v>327</v>
      </c>
      <c r="U32" s="21">
        <v>6.4218381775333855</v>
      </c>
      <c r="V32" s="442"/>
      <c r="W32" s="224"/>
      <c r="X32" s="250"/>
      <c r="Y32" s="224"/>
      <c r="Z32" s="224"/>
      <c r="AA32" s="224"/>
      <c r="AB32" s="224"/>
      <c r="AC32" s="224"/>
      <c r="AD32" s="16"/>
    </row>
    <row r="33" spans="1:30" s="15" customFormat="1" ht="20.100000000000001" customHeight="1">
      <c r="A33" s="16"/>
      <c r="B33" s="16"/>
      <c r="C33" s="224"/>
      <c r="D33" s="17" t="s">
        <v>7033</v>
      </c>
      <c r="E33" s="224"/>
      <c r="F33" s="356">
        <v>297</v>
      </c>
      <c r="G33" s="314">
        <v>7.4566909364800402</v>
      </c>
      <c r="H33" s="18">
        <v>307</v>
      </c>
      <c r="I33" s="19">
        <v>7.5208231259186675</v>
      </c>
      <c r="J33" s="18">
        <v>313</v>
      </c>
      <c r="K33" s="19">
        <v>7.522230233117039</v>
      </c>
      <c r="L33" s="18">
        <v>331</v>
      </c>
      <c r="M33" s="19">
        <v>7.7030486385850594</v>
      </c>
      <c r="N33" s="18">
        <v>331</v>
      </c>
      <c r="O33" s="19">
        <v>7.5278599044803274</v>
      </c>
      <c r="P33" s="20">
        <v>346</v>
      </c>
      <c r="Q33" s="21">
        <v>7.5777485764345158</v>
      </c>
      <c r="R33" s="20">
        <v>357</v>
      </c>
      <c r="S33" s="21">
        <v>7.6330981398332263</v>
      </c>
      <c r="T33" s="20">
        <v>389</v>
      </c>
      <c r="U33" s="21">
        <v>7.6394344069128044</v>
      </c>
      <c r="V33" s="442"/>
      <c r="W33" s="224"/>
      <c r="X33" s="250"/>
      <c r="Y33" s="224"/>
      <c r="Z33" s="224"/>
      <c r="AA33" s="224"/>
      <c r="AB33" s="224"/>
      <c r="AC33" s="224"/>
      <c r="AD33" s="16"/>
    </row>
    <row r="34" spans="1:30" s="15" customFormat="1" ht="20.100000000000001" customHeight="1">
      <c r="A34" s="9" t="s">
        <v>2948</v>
      </c>
      <c r="B34" s="9" t="s">
        <v>1840</v>
      </c>
      <c r="C34" s="223" t="s">
        <v>7009</v>
      </c>
      <c r="D34" s="10" t="s">
        <v>1851</v>
      </c>
      <c r="E34" s="223"/>
      <c r="F34" s="354">
        <v>2452</v>
      </c>
      <c r="G34" s="12">
        <v>61.561636957067535</v>
      </c>
      <c r="H34" s="11">
        <v>2526</v>
      </c>
      <c r="I34" s="12">
        <v>61.881430671239592</v>
      </c>
      <c r="J34" s="11">
        <v>2584</v>
      </c>
      <c r="K34" s="12">
        <v>62.100456621004568</v>
      </c>
      <c r="L34" s="11">
        <v>2674</v>
      </c>
      <c r="M34" s="12">
        <v>62.229462415638821</v>
      </c>
      <c r="N34" s="11">
        <v>2736</v>
      </c>
      <c r="O34" s="12">
        <v>62.224243802592675</v>
      </c>
      <c r="P34" s="13">
        <v>2852</v>
      </c>
      <c r="Q34" s="14">
        <v>62.461673236968899</v>
      </c>
      <c r="R34" s="13">
        <v>2936</v>
      </c>
      <c r="S34" s="14">
        <v>62.775283301261496</v>
      </c>
      <c r="T34" s="13">
        <v>3219</v>
      </c>
      <c r="U34" s="14">
        <v>63.216810683424981</v>
      </c>
      <c r="V34" s="441" t="s">
        <v>28</v>
      </c>
      <c r="W34" s="223" t="s">
        <v>7010</v>
      </c>
      <c r="X34" s="249" t="s">
        <v>28</v>
      </c>
      <c r="Y34" s="223" t="s">
        <v>7010</v>
      </c>
      <c r="Z34" s="223" t="s">
        <v>7010</v>
      </c>
      <c r="AA34" s="223" t="s">
        <v>7010</v>
      </c>
      <c r="AB34" s="223" t="s">
        <v>7010</v>
      </c>
      <c r="AC34" s="223" t="s">
        <v>7010</v>
      </c>
      <c r="AD34" s="9"/>
    </row>
    <row r="35" spans="1:30" s="15" customFormat="1" ht="20.100000000000001" customHeight="1">
      <c r="A35" s="16"/>
      <c r="B35" s="16"/>
      <c r="C35" s="224"/>
      <c r="D35" s="17" t="s">
        <v>1852</v>
      </c>
      <c r="E35" s="224"/>
      <c r="F35" s="356">
        <v>1531</v>
      </c>
      <c r="G35" s="314">
        <v>38.438363042932465</v>
      </c>
      <c r="H35" s="18">
        <v>1556</v>
      </c>
      <c r="I35" s="19">
        <v>38.118569328760408</v>
      </c>
      <c r="J35" s="18">
        <v>1577</v>
      </c>
      <c r="K35" s="19">
        <v>37.899543378995432</v>
      </c>
      <c r="L35" s="18">
        <v>1623</v>
      </c>
      <c r="M35" s="19">
        <v>37.770537584361179</v>
      </c>
      <c r="N35" s="18">
        <v>1661</v>
      </c>
      <c r="O35" s="19">
        <v>37.775756197407325</v>
      </c>
      <c r="P35" s="20">
        <v>1714</v>
      </c>
      <c r="Q35" s="21">
        <v>37.538326763031101</v>
      </c>
      <c r="R35" s="20">
        <v>1741</v>
      </c>
      <c r="S35" s="21">
        <v>37.224716698738504</v>
      </c>
      <c r="T35" s="20">
        <v>1873</v>
      </c>
      <c r="U35" s="21">
        <v>36.783189316575019</v>
      </c>
      <c r="V35" s="442"/>
      <c r="W35" s="224"/>
      <c r="X35" s="250"/>
      <c r="Y35" s="224"/>
      <c r="Z35" s="224"/>
      <c r="AA35" s="224"/>
      <c r="AB35" s="224"/>
      <c r="AC35" s="224"/>
      <c r="AD35" s="16"/>
    </row>
    <row r="36" spans="1:30" s="15" customFormat="1" ht="20.100000000000001" customHeight="1">
      <c r="A36" s="9" t="s">
        <v>2949</v>
      </c>
      <c r="B36" s="9" t="s">
        <v>1841</v>
      </c>
      <c r="C36" s="223" t="s">
        <v>7009</v>
      </c>
      <c r="D36" s="9"/>
      <c r="E36" s="223"/>
      <c r="F36" s="354">
        <v>3983</v>
      </c>
      <c r="G36" s="12">
        <v>100</v>
      </c>
      <c r="H36" s="11">
        <v>4082</v>
      </c>
      <c r="I36" s="12">
        <v>100</v>
      </c>
      <c r="J36" s="11">
        <v>4161</v>
      </c>
      <c r="K36" s="12">
        <v>100</v>
      </c>
      <c r="L36" s="11">
        <v>4297</v>
      </c>
      <c r="M36" s="12">
        <v>100</v>
      </c>
      <c r="N36" s="11">
        <v>4397</v>
      </c>
      <c r="O36" s="12">
        <v>100</v>
      </c>
      <c r="P36" s="13">
        <v>4566</v>
      </c>
      <c r="Q36" s="14">
        <v>100</v>
      </c>
      <c r="R36" s="13">
        <v>4677</v>
      </c>
      <c r="S36" s="14">
        <v>100</v>
      </c>
      <c r="T36" s="13">
        <v>5092</v>
      </c>
      <c r="U36" s="14">
        <v>100</v>
      </c>
      <c r="V36" s="441" t="s">
        <v>28</v>
      </c>
      <c r="W36" s="223" t="s">
        <v>7010</v>
      </c>
      <c r="X36" s="249" t="s">
        <v>28</v>
      </c>
      <c r="Y36" s="223" t="s">
        <v>7010</v>
      </c>
      <c r="Z36" s="223" t="s">
        <v>7010</v>
      </c>
      <c r="AA36" s="223" t="s">
        <v>7010</v>
      </c>
      <c r="AB36" s="223" t="s">
        <v>7010</v>
      </c>
      <c r="AC36" s="223" t="s">
        <v>7010</v>
      </c>
      <c r="AD36" s="9"/>
    </row>
    <row r="37" spans="1:30" s="15" customFormat="1" ht="20.100000000000001" customHeight="1">
      <c r="A37" s="9" t="s">
        <v>2950</v>
      </c>
      <c r="B37" s="9" t="s">
        <v>1842</v>
      </c>
      <c r="C37" s="223" t="s">
        <v>7009</v>
      </c>
      <c r="D37" s="10" t="s">
        <v>1872</v>
      </c>
      <c r="E37" s="223"/>
      <c r="F37" s="354">
        <v>2053</v>
      </c>
      <c r="G37" s="12">
        <v>51.544062264624657</v>
      </c>
      <c r="H37" s="11">
        <v>2085</v>
      </c>
      <c r="I37" s="12">
        <v>51.077902988731012</v>
      </c>
      <c r="J37" s="11">
        <v>2124</v>
      </c>
      <c r="K37" s="12">
        <v>51.045421773612112</v>
      </c>
      <c r="L37" s="11">
        <v>2180</v>
      </c>
      <c r="M37" s="12">
        <v>50.7330695834303</v>
      </c>
      <c r="N37" s="11">
        <v>2216</v>
      </c>
      <c r="O37" s="12">
        <v>50.397998635433247</v>
      </c>
      <c r="P37" s="13">
        <v>2282</v>
      </c>
      <c r="Q37" s="14">
        <v>49.978098992553655</v>
      </c>
      <c r="R37" s="13">
        <v>2347</v>
      </c>
      <c r="S37" s="14">
        <v>50.181740431900792</v>
      </c>
      <c r="T37" s="13">
        <v>2551</v>
      </c>
      <c r="U37" s="14">
        <v>50.098193244304795</v>
      </c>
      <c r="V37" s="441" t="s">
        <v>28</v>
      </c>
      <c r="W37" s="223" t="s">
        <v>7010</v>
      </c>
      <c r="X37" s="249" t="s">
        <v>28</v>
      </c>
      <c r="Y37" s="223" t="s">
        <v>7010</v>
      </c>
      <c r="Z37" s="223" t="s">
        <v>7010</v>
      </c>
      <c r="AA37" s="223" t="s">
        <v>7010</v>
      </c>
      <c r="AB37" s="223" t="s">
        <v>7010</v>
      </c>
      <c r="AC37" s="223" t="s">
        <v>7010</v>
      </c>
      <c r="AD37" s="9"/>
    </row>
    <row r="38" spans="1:30" s="15" customFormat="1" ht="20.100000000000001" customHeight="1">
      <c r="A38" s="16"/>
      <c r="B38" s="16"/>
      <c r="C38" s="224"/>
      <c r="D38" s="17" t="s">
        <v>1873</v>
      </c>
      <c r="E38" s="224"/>
      <c r="F38" s="356">
        <v>396</v>
      </c>
      <c r="G38" s="314">
        <v>9.942254581973387</v>
      </c>
      <c r="H38" s="18">
        <v>412</v>
      </c>
      <c r="I38" s="19">
        <v>10.093091621754041</v>
      </c>
      <c r="J38" s="18">
        <v>423</v>
      </c>
      <c r="K38" s="19">
        <v>10.165825522710886</v>
      </c>
      <c r="L38" s="18">
        <v>432</v>
      </c>
      <c r="M38" s="19">
        <v>10.053525715615546</v>
      </c>
      <c r="N38" s="18">
        <v>443</v>
      </c>
      <c r="O38" s="19">
        <v>10.075051171253127</v>
      </c>
      <c r="P38" s="20">
        <v>467</v>
      </c>
      <c r="Q38" s="21">
        <v>10.227770477441963</v>
      </c>
      <c r="R38" s="20">
        <v>468</v>
      </c>
      <c r="S38" s="21">
        <v>10.006414368184734</v>
      </c>
      <c r="T38" s="20">
        <v>511</v>
      </c>
      <c r="U38" s="21">
        <v>10.035349567949725</v>
      </c>
      <c r="V38" s="442"/>
      <c r="W38" s="224"/>
      <c r="X38" s="250"/>
      <c r="Y38" s="224"/>
      <c r="Z38" s="224"/>
      <c r="AA38" s="224"/>
      <c r="AB38" s="224"/>
      <c r="AC38" s="224"/>
      <c r="AD38" s="16"/>
    </row>
    <row r="39" spans="1:30" s="15" customFormat="1" ht="20.100000000000001" customHeight="1">
      <c r="A39" s="16"/>
      <c r="B39" s="16"/>
      <c r="C39" s="224"/>
      <c r="D39" s="17" t="s">
        <v>1874</v>
      </c>
      <c r="E39" s="224"/>
      <c r="F39" s="356">
        <v>475</v>
      </c>
      <c r="G39" s="314">
        <v>11.925684157670098</v>
      </c>
      <c r="H39" s="18">
        <v>489</v>
      </c>
      <c r="I39" s="19">
        <v>11.979421852033317</v>
      </c>
      <c r="J39" s="18">
        <v>483</v>
      </c>
      <c r="K39" s="19">
        <v>11.607786589762076</v>
      </c>
      <c r="L39" s="18">
        <v>499</v>
      </c>
      <c r="M39" s="19">
        <v>11.612753083546661</v>
      </c>
      <c r="N39" s="18">
        <v>511</v>
      </c>
      <c r="O39" s="19">
        <v>11.621560154650899</v>
      </c>
      <c r="P39" s="20">
        <v>529</v>
      </c>
      <c r="Q39" s="21">
        <v>11.585632939115198</v>
      </c>
      <c r="R39" s="20">
        <v>538</v>
      </c>
      <c r="S39" s="21">
        <v>11.503100277955955</v>
      </c>
      <c r="T39" s="20">
        <v>590</v>
      </c>
      <c r="U39" s="21">
        <v>11.586802827965435</v>
      </c>
      <c r="V39" s="442"/>
      <c r="W39" s="224"/>
      <c r="X39" s="250"/>
      <c r="Y39" s="224"/>
      <c r="Z39" s="224"/>
      <c r="AA39" s="224"/>
      <c r="AB39" s="224"/>
      <c r="AC39" s="224"/>
      <c r="AD39" s="16"/>
    </row>
    <row r="40" spans="1:30" s="15" customFormat="1" ht="20.100000000000001" customHeight="1">
      <c r="A40" s="16"/>
      <c r="B40" s="16"/>
      <c r="C40" s="224"/>
      <c r="D40" s="17" t="s">
        <v>1875</v>
      </c>
      <c r="E40" s="224"/>
      <c r="F40" s="356">
        <v>452</v>
      </c>
      <c r="G40" s="314">
        <v>11.348229977403967</v>
      </c>
      <c r="H40" s="18">
        <v>472</v>
      </c>
      <c r="I40" s="19">
        <v>11.56295933365997</v>
      </c>
      <c r="J40" s="18">
        <v>485</v>
      </c>
      <c r="K40" s="19">
        <v>11.655851958663783</v>
      </c>
      <c r="L40" s="18">
        <v>506</v>
      </c>
      <c r="M40" s="19">
        <v>11.77565743542006</v>
      </c>
      <c r="N40" s="18">
        <v>521</v>
      </c>
      <c r="O40" s="19">
        <v>11.848987946327041</v>
      </c>
      <c r="P40" s="20">
        <v>530</v>
      </c>
      <c r="Q40" s="21">
        <v>11.607533946561542</v>
      </c>
      <c r="R40" s="20">
        <v>542</v>
      </c>
      <c r="S40" s="21">
        <v>11.588625187085739</v>
      </c>
      <c r="T40" s="20">
        <v>582</v>
      </c>
      <c r="U40" s="21">
        <v>11.429693637077769</v>
      </c>
      <c r="V40" s="442"/>
      <c r="W40" s="224"/>
      <c r="X40" s="250"/>
      <c r="Y40" s="224"/>
      <c r="Z40" s="224"/>
      <c r="AA40" s="224"/>
      <c r="AB40" s="224"/>
      <c r="AC40" s="224"/>
      <c r="AD40" s="16"/>
    </row>
    <row r="41" spans="1:30" s="15" customFormat="1" ht="20.100000000000001" customHeight="1">
      <c r="A41" s="16"/>
      <c r="B41" s="16"/>
      <c r="C41" s="224"/>
      <c r="D41" s="17" t="s">
        <v>1876</v>
      </c>
      <c r="E41" s="224"/>
      <c r="F41" s="356">
        <v>38</v>
      </c>
      <c r="G41" s="314">
        <v>0.95405473261360785</v>
      </c>
      <c r="H41" s="18">
        <v>38</v>
      </c>
      <c r="I41" s="19">
        <v>0.93091621754042131</v>
      </c>
      <c r="J41" s="18">
        <v>38</v>
      </c>
      <c r="K41" s="19">
        <v>0.91324200913242004</v>
      </c>
      <c r="L41" s="18">
        <v>40</v>
      </c>
      <c r="M41" s="19">
        <v>0.93088201070514309</v>
      </c>
      <c r="N41" s="18">
        <v>40</v>
      </c>
      <c r="O41" s="19">
        <v>0.90971116670457131</v>
      </c>
      <c r="P41" s="20">
        <v>43</v>
      </c>
      <c r="Q41" s="21">
        <v>0.94174332019272888</v>
      </c>
      <c r="R41" s="20">
        <v>44</v>
      </c>
      <c r="S41" s="21">
        <v>0.94077400042762449</v>
      </c>
      <c r="T41" s="20">
        <v>44</v>
      </c>
      <c r="U41" s="21">
        <v>0.86410054988216811</v>
      </c>
      <c r="V41" s="442"/>
      <c r="W41" s="224"/>
      <c r="X41" s="250"/>
      <c r="Y41" s="224"/>
      <c r="Z41" s="224"/>
      <c r="AA41" s="224"/>
      <c r="AB41" s="224"/>
      <c r="AC41" s="224"/>
      <c r="AD41" s="16"/>
    </row>
    <row r="42" spans="1:30" s="15" customFormat="1" ht="20.100000000000001" customHeight="1">
      <c r="A42" s="16"/>
      <c r="B42" s="16"/>
      <c r="C42" s="224"/>
      <c r="D42" s="17" t="s">
        <v>7034</v>
      </c>
      <c r="E42" s="224"/>
      <c r="F42" s="356">
        <v>183</v>
      </c>
      <c r="G42" s="314">
        <v>4.5945267386392166</v>
      </c>
      <c r="H42" s="18">
        <v>185</v>
      </c>
      <c r="I42" s="19">
        <v>4.5320921117099457</v>
      </c>
      <c r="J42" s="18">
        <v>186</v>
      </c>
      <c r="K42" s="19">
        <v>4.470079307858688</v>
      </c>
      <c r="L42" s="18">
        <v>189</v>
      </c>
      <c r="M42" s="19">
        <v>4.3984175005818011</v>
      </c>
      <c r="N42" s="18">
        <v>190</v>
      </c>
      <c r="O42" s="19">
        <v>4.3211280418467135</v>
      </c>
      <c r="P42" s="20">
        <v>206</v>
      </c>
      <c r="Q42" s="21">
        <v>4.5116075339465613</v>
      </c>
      <c r="R42" s="20">
        <v>206</v>
      </c>
      <c r="S42" s="21">
        <v>4.4045328201838787</v>
      </c>
      <c r="T42" s="20">
        <v>221</v>
      </c>
      <c r="U42" s="21">
        <v>4.3401413982717987</v>
      </c>
      <c r="V42" s="442"/>
      <c r="W42" s="224"/>
      <c r="X42" s="250"/>
      <c r="Y42" s="224"/>
      <c r="Z42" s="224"/>
      <c r="AA42" s="224"/>
      <c r="AB42" s="224"/>
      <c r="AC42" s="224"/>
      <c r="AD42" s="16"/>
    </row>
    <row r="43" spans="1:30" s="15" customFormat="1" ht="20.100000000000001" customHeight="1">
      <c r="A43" s="16"/>
      <c r="B43" s="16"/>
      <c r="C43" s="224"/>
      <c r="D43" s="17" t="s">
        <v>7035</v>
      </c>
      <c r="E43" s="224"/>
      <c r="F43" s="356">
        <v>24</v>
      </c>
      <c r="G43" s="314">
        <v>0.60256088375596284</v>
      </c>
      <c r="H43" s="18">
        <v>24</v>
      </c>
      <c r="I43" s="19">
        <v>0.58794708476237134</v>
      </c>
      <c r="J43" s="18">
        <v>24</v>
      </c>
      <c r="K43" s="19">
        <v>0.57678442682047582</v>
      </c>
      <c r="L43" s="18">
        <v>24</v>
      </c>
      <c r="M43" s="19">
        <v>0.5585292064230859</v>
      </c>
      <c r="N43" s="18">
        <v>25</v>
      </c>
      <c r="O43" s="19">
        <v>0.56856947919035705</v>
      </c>
      <c r="P43" s="20">
        <v>27</v>
      </c>
      <c r="Q43" s="21">
        <v>0.59132720105124836</v>
      </c>
      <c r="R43" s="20">
        <v>29</v>
      </c>
      <c r="S43" s="21">
        <v>0.62005559119093434</v>
      </c>
      <c r="T43" s="20">
        <v>30</v>
      </c>
      <c r="U43" s="21">
        <v>0.58915946582875101</v>
      </c>
      <c r="V43" s="442"/>
      <c r="W43" s="224"/>
      <c r="X43" s="250"/>
      <c r="Y43" s="224"/>
      <c r="Z43" s="224"/>
      <c r="AA43" s="224"/>
      <c r="AB43" s="224"/>
      <c r="AC43" s="224"/>
      <c r="AD43" s="16"/>
    </row>
    <row r="44" spans="1:30" s="15" customFormat="1" ht="20.100000000000001" customHeight="1">
      <c r="A44" s="16"/>
      <c r="B44" s="16"/>
      <c r="C44" s="224"/>
      <c r="D44" s="17" t="s">
        <v>1877</v>
      </c>
      <c r="E44" s="224"/>
      <c r="F44" s="356">
        <v>106</v>
      </c>
      <c r="G44" s="314">
        <v>2.6613105699221693</v>
      </c>
      <c r="H44" s="18">
        <v>107</v>
      </c>
      <c r="I44" s="19">
        <v>2.6212640862322392</v>
      </c>
      <c r="J44" s="18">
        <v>114</v>
      </c>
      <c r="K44" s="19">
        <v>2.7397260273972601</v>
      </c>
      <c r="L44" s="18">
        <v>125</v>
      </c>
      <c r="M44" s="19">
        <v>2.9090062834535724</v>
      </c>
      <c r="N44" s="18">
        <v>134</v>
      </c>
      <c r="O44" s="19">
        <v>3.0475324084603139</v>
      </c>
      <c r="P44" s="20">
        <v>140</v>
      </c>
      <c r="Q44" s="21">
        <v>3.0661410424879545</v>
      </c>
      <c r="R44" s="20">
        <v>144</v>
      </c>
      <c r="S44" s="21">
        <v>3.078896728672226</v>
      </c>
      <c r="T44" s="20">
        <v>157</v>
      </c>
      <c r="U44" s="21">
        <v>3.0832678711704635</v>
      </c>
      <c r="V44" s="442"/>
      <c r="W44" s="224"/>
      <c r="X44" s="250"/>
      <c r="Y44" s="224"/>
      <c r="Z44" s="224"/>
      <c r="AA44" s="224"/>
      <c r="AB44" s="224"/>
      <c r="AC44" s="224"/>
      <c r="AD44" s="16"/>
    </row>
    <row r="45" spans="1:30" s="15" customFormat="1" ht="20.100000000000001" customHeight="1">
      <c r="A45" s="16"/>
      <c r="B45" s="16"/>
      <c r="C45" s="224"/>
      <c r="D45" s="17" t="s">
        <v>1878</v>
      </c>
      <c r="E45" s="224"/>
      <c r="F45" s="356">
        <v>75</v>
      </c>
      <c r="G45" s="314">
        <v>1.8830027617373839</v>
      </c>
      <c r="H45" s="18">
        <v>81</v>
      </c>
      <c r="I45" s="19">
        <v>1.9843214110730034</v>
      </c>
      <c r="J45" s="18">
        <v>81</v>
      </c>
      <c r="K45" s="19">
        <v>1.9466474405191059</v>
      </c>
      <c r="L45" s="18">
        <v>85</v>
      </c>
      <c r="M45" s="19">
        <v>1.9781242727484292</v>
      </c>
      <c r="N45" s="18">
        <v>89</v>
      </c>
      <c r="O45" s="19">
        <v>2.0241073459176713</v>
      </c>
      <c r="P45" s="20">
        <v>98</v>
      </c>
      <c r="Q45" s="21">
        <v>2.1462987297415683</v>
      </c>
      <c r="R45" s="20">
        <v>105</v>
      </c>
      <c r="S45" s="21">
        <v>2.2450288646568315</v>
      </c>
      <c r="T45" s="20">
        <v>119</v>
      </c>
      <c r="U45" s="21">
        <v>2.3369992144540457</v>
      </c>
      <c r="V45" s="442"/>
      <c r="W45" s="224"/>
      <c r="X45" s="250"/>
      <c r="Y45" s="224"/>
      <c r="Z45" s="224"/>
      <c r="AA45" s="224"/>
      <c r="AB45" s="224"/>
      <c r="AC45" s="224"/>
      <c r="AD45" s="16"/>
    </row>
    <row r="46" spans="1:30" s="15" customFormat="1" ht="20.100000000000001" customHeight="1">
      <c r="A46" s="16"/>
      <c r="B46" s="16"/>
      <c r="C46" s="224"/>
      <c r="D46" s="17" t="s">
        <v>7036</v>
      </c>
      <c r="E46" s="224"/>
      <c r="F46" s="356">
        <v>42</v>
      </c>
      <c r="G46" s="314">
        <v>1.0544815465729349</v>
      </c>
      <c r="H46" s="18">
        <v>46</v>
      </c>
      <c r="I46" s="19">
        <v>1.1268985791278785</v>
      </c>
      <c r="J46" s="18">
        <v>51</v>
      </c>
      <c r="K46" s="19">
        <v>1.2256669069935111</v>
      </c>
      <c r="L46" s="18">
        <v>61</v>
      </c>
      <c r="M46" s="19">
        <v>1.4195950663253432</v>
      </c>
      <c r="N46" s="18">
        <v>64</v>
      </c>
      <c r="O46" s="19">
        <v>1.455537866727314</v>
      </c>
      <c r="P46" s="20">
        <v>72</v>
      </c>
      <c r="Q46" s="21">
        <v>1.5768725361366622</v>
      </c>
      <c r="R46" s="20">
        <v>74</v>
      </c>
      <c r="S46" s="21">
        <v>1.5822108189010049</v>
      </c>
      <c r="T46" s="20">
        <v>87</v>
      </c>
      <c r="U46" s="21">
        <v>1.7085624509033779</v>
      </c>
      <c r="V46" s="442"/>
      <c r="W46" s="224"/>
      <c r="X46" s="250"/>
      <c r="Y46" s="224"/>
      <c r="Z46" s="224"/>
      <c r="AA46" s="224"/>
      <c r="AB46" s="224"/>
      <c r="AC46" s="224"/>
      <c r="AD46" s="16"/>
    </row>
    <row r="47" spans="1:30" s="15" customFormat="1" ht="20.100000000000001" customHeight="1">
      <c r="A47" s="16"/>
      <c r="B47" s="16"/>
      <c r="C47" s="224"/>
      <c r="D47" s="17" t="s">
        <v>7037</v>
      </c>
      <c r="E47" s="224"/>
      <c r="F47" s="356">
        <v>43</v>
      </c>
      <c r="G47" s="314">
        <v>1.0795882500627667</v>
      </c>
      <c r="H47" s="18">
        <v>46</v>
      </c>
      <c r="I47" s="19">
        <v>1.1268985791278785</v>
      </c>
      <c r="J47" s="18">
        <v>51</v>
      </c>
      <c r="K47" s="19">
        <v>1.2256669069935111</v>
      </c>
      <c r="L47" s="18">
        <v>52</v>
      </c>
      <c r="M47" s="19">
        <v>1.2101466139166861</v>
      </c>
      <c r="N47" s="18">
        <v>55</v>
      </c>
      <c r="O47" s="19">
        <v>1.2508528542187856</v>
      </c>
      <c r="P47" s="20">
        <v>57</v>
      </c>
      <c r="Q47" s="21">
        <v>1.2483574244415243</v>
      </c>
      <c r="R47" s="20">
        <v>56</v>
      </c>
      <c r="S47" s="21">
        <v>1.1973487278169768</v>
      </c>
      <c r="T47" s="20">
        <v>67</v>
      </c>
      <c r="U47" s="21">
        <v>1.3157894736842106</v>
      </c>
      <c r="V47" s="442"/>
      <c r="W47" s="224"/>
      <c r="X47" s="250"/>
      <c r="Y47" s="224"/>
      <c r="Z47" s="224"/>
      <c r="AA47" s="224"/>
      <c r="AB47" s="224"/>
      <c r="AC47" s="224"/>
      <c r="AD47" s="16"/>
    </row>
    <row r="48" spans="1:30" s="15" customFormat="1" ht="20.100000000000001" customHeight="1">
      <c r="A48" s="16"/>
      <c r="B48" s="16"/>
      <c r="C48" s="224"/>
      <c r="D48" s="17" t="s">
        <v>7038</v>
      </c>
      <c r="E48" s="224"/>
      <c r="F48" s="356">
        <v>15</v>
      </c>
      <c r="G48" s="314">
        <v>0.3766005523474768</v>
      </c>
      <c r="H48" s="18">
        <v>16</v>
      </c>
      <c r="I48" s="19">
        <v>0.39196472317491426</v>
      </c>
      <c r="J48" s="18">
        <v>17</v>
      </c>
      <c r="K48" s="19">
        <v>0.4085556356645037</v>
      </c>
      <c r="L48" s="18">
        <v>20</v>
      </c>
      <c r="M48" s="19">
        <v>0.46544100535257155</v>
      </c>
      <c r="N48" s="18">
        <v>19</v>
      </c>
      <c r="O48" s="19">
        <v>0.43211280418467135</v>
      </c>
      <c r="P48" s="20">
        <v>21</v>
      </c>
      <c r="Q48" s="21">
        <v>0.45992115637319314</v>
      </c>
      <c r="R48" s="20">
        <v>26</v>
      </c>
      <c r="S48" s="21">
        <v>0.55591190934359636</v>
      </c>
      <c r="T48" s="20">
        <v>30</v>
      </c>
      <c r="U48" s="21">
        <v>0.58915946582875101</v>
      </c>
      <c r="V48" s="442"/>
      <c r="W48" s="224"/>
      <c r="X48" s="250"/>
      <c r="Y48" s="224"/>
      <c r="Z48" s="224"/>
      <c r="AA48" s="224"/>
      <c r="AB48" s="224"/>
      <c r="AC48" s="224"/>
      <c r="AD48" s="16"/>
    </row>
    <row r="49" spans="1:30" s="15" customFormat="1" ht="20.100000000000001" customHeight="1">
      <c r="A49" s="16"/>
      <c r="B49" s="16"/>
      <c r="C49" s="224"/>
      <c r="D49" s="17" t="s">
        <v>7039</v>
      </c>
      <c r="E49" s="224"/>
      <c r="F49" s="356">
        <v>25</v>
      </c>
      <c r="G49" s="314">
        <v>0.62766758724579463</v>
      </c>
      <c r="H49" s="18">
        <v>24</v>
      </c>
      <c r="I49" s="19">
        <v>0.58794708476237134</v>
      </c>
      <c r="J49" s="18">
        <v>24</v>
      </c>
      <c r="K49" s="19">
        <v>0.57678442682047582</v>
      </c>
      <c r="L49" s="18">
        <v>25</v>
      </c>
      <c r="M49" s="19">
        <v>0.58180125669071447</v>
      </c>
      <c r="N49" s="18">
        <v>26</v>
      </c>
      <c r="O49" s="19">
        <v>0.5913122583579713</v>
      </c>
      <c r="P49" s="20">
        <v>29</v>
      </c>
      <c r="Q49" s="21">
        <v>0.63512921594393346</v>
      </c>
      <c r="R49" s="20">
        <v>29</v>
      </c>
      <c r="S49" s="21">
        <v>0.62005559119093434</v>
      </c>
      <c r="T49" s="20">
        <v>31</v>
      </c>
      <c r="U49" s="21">
        <v>0.60879811468970935</v>
      </c>
      <c r="V49" s="442"/>
      <c r="W49" s="224"/>
      <c r="X49" s="250"/>
      <c r="Y49" s="224"/>
      <c r="Z49" s="224"/>
      <c r="AA49" s="224"/>
      <c r="AB49" s="224"/>
      <c r="AC49" s="224"/>
      <c r="AD49" s="16"/>
    </row>
    <row r="50" spans="1:30" s="15" customFormat="1" ht="20.100000000000001" customHeight="1">
      <c r="A50" s="16"/>
      <c r="B50" s="16"/>
      <c r="C50" s="224"/>
      <c r="D50" s="17" t="s">
        <v>7040</v>
      </c>
      <c r="E50" s="224"/>
      <c r="F50" s="356">
        <v>28</v>
      </c>
      <c r="G50" s="314">
        <v>0.70298769771529002</v>
      </c>
      <c r="H50" s="18">
        <v>27</v>
      </c>
      <c r="I50" s="19">
        <v>0.66144047035766784</v>
      </c>
      <c r="J50" s="18">
        <v>30</v>
      </c>
      <c r="K50" s="19">
        <v>0.72098053352559477</v>
      </c>
      <c r="L50" s="18">
        <v>28</v>
      </c>
      <c r="M50" s="19">
        <v>0.6516174074936002</v>
      </c>
      <c r="N50" s="18">
        <v>30</v>
      </c>
      <c r="O50" s="19">
        <v>0.68228337502842851</v>
      </c>
      <c r="P50" s="20">
        <v>32</v>
      </c>
      <c r="Q50" s="21">
        <v>0.70083223828296104</v>
      </c>
      <c r="R50" s="20">
        <v>35</v>
      </c>
      <c r="S50" s="21">
        <v>0.74834295488561042</v>
      </c>
      <c r="T50" s="20">
        <v>38</v>
      </c>
      <c r="U50" s="21">
        <v>0.74626865671641796</v>
      </c>
      <c r="V50" s="442"/>
      <c r="W50" s="224"/>
      <c r="X50" s="250"/>
      <c r="Y50" s="224"/>
      <c r="Z50" s="224"/>
      <c r="AA50" s="224"/>
      <c r="AB50" s="224"/>
      <c r="AC50" s="224"/>
      <c r="AD50" s="16"/>
    </row>
    <row r="51" spans="1:30" s="15" customFormat="1" ht="20.100000000000001" customHeight="1">
      <c r="A51" s="16"/>
      <c r="B51" s="16"/>
      <c r="C51" s="224"/>
      <c r="D51" s="17" t="s">
        <v>7556</v>
      </c>
      <c r="E51" s="224"/>
      <c r="F51" s="356">
        <v>28</v>
      </c>
      <c r="G51" s="314">
        <v>0.70298769771529002</v>
      </c>
      <c r="H51" s="18">
        <v>30</v>
      </c>
      <c r="I51" s="19">
        <v>0.73493385595296423</v>
      </c>
      <c r="J51" s="18">
        <v>30</v>
      </c>
      <c r="K51" s="19">
        <v>0.72098053352559477</v>
      </c>
      <c r="L51" s="18">
        <v>31</v>
      </c>
      <c r="M51" s="19">
        <v>0.72143355829648592</v>
      </c>
      <c r="N51" s="18">
        <v>34</v>
      </c>
      <c r="O51" s="19">
        <v>0.7732544916988856</v>
      </c>
      <c r="P51" s="20">
        <v>33</v>
      </c>
      <c r="Q51" s="21">
        <v>0.72273324572930353</v>
      </c>
      <c r="R51" s="20">
        <v>34</v>
      </c>
      <c r="S51" s="21">
        <v>0.72696172760316446</v>
      </c>
      <c r="T51" s="20">
        <v>34</v>
      </c>
      <c r="U51" s="21">
        <v>0.66771406127258448</v>
      </c>
      <c r="V51" s="442"/>
      <c r="W51" s="224"/>
      <c r="X51" s="250"/>
      <c r="Y51" s="224"/>
      <c r="Z51" s="224"/>
      <c r="AA51" s="224"/>
      <c r="AB51" s="224"/>
      <c r="AC51" s="224"/>
      <c r="AD51" s="16"/>
    </row>
    <row r="52" spans="1:30" s="15" customFormat="1" ht="20.100000000000001" customHeight="1">
      <c r="A52" s="9" t="s">
        <v>2951</v>
      </c>
      <c r="B52" s="9" t="s">
        <v>1844</v>
      </c>
      <c r="C52" s="223" t="s">
        <v>7009</v>
      </c>
      <c r="D52" s="10" t="s">
        <v>1925</v>
      </c>
      <c r="E52" s="223"/>
      <c r="F52" s="354">
        <v>2474</v>
      </c>
      <c r="G52" s="12">
        <v>62.113984433843839</v>
      </c>
      <c r="H52" s="11">
        <v>2521</v>
      </c>
      <c r="I52" s="12">
        <v>61.758941695247429</v>
      </c>
      <c r="J52" s="11">
        <v>2571</v>
      </c>
      <c r="K52" s="12">
        <v>61.788031723143476</v>
      </c>
      <c r="L52" s="11">
        <v>2637</v>
      </c>
      <c r="M52" s="12">
        <v>61.36839655573656</v>
      </c>
      <c r="N52" s="11">
        <v>2685</v>
      </c>
      <c r="O52" s="12">
        <v>61.064362065044349</v>
      </c>
      <c r="P52" s="13">
        <v>2778</v>
      </c>
      <c r="Q52" s="14">
        <v>60.840998685939553</v>
      </c>
      <c r="R52" s="13">
        <v>2844</v>
      </c>
      <c r="S52" s="14">
        <v>60.808210391276461</v>
      </c>
      <c r="T52" s="13">
        <v>3093</v>
      </c>
      <c r="U52" s="14">
        <v>60.742340926944223</v>
      </c>
      <c r="V52" s="441" t="s">
        <v>28</v>
      </c>
      <c r="W52" s="223" t="s">
        <v>7010</v>
      </c>
      <c r="X52" s="249" t="s">
        <v>28</v>
      </c>
      <c r="Y52" s="223" t="s">
        <v>7010</v>
      </c>
      <c r="Z52" s="223" t="s">
        <v>7010</v>
      </c>
      <c r="AA52" s="223" t="s">
        <v>7010</v>
      </c>
      <c r="AB52" s="223" t="s">
        <v>7010</v>
      </c>
      <c r="AC52" s="223" t="s">
        <v>7010</v>
      </c>
      <c r="AD52" s="9"/>
    </row>
    <row r="53" spans="1:30" s="15" customFormat="1" ht="20.100000000000001" customHeight="1">
      <c r="A53" s="16"/>
      <c r="B53" s="16"/>
      <c r="C53" s="224"/>
      <c r="D53" s="17" t="s">
        <v>1926</v>
      </c>
      <c r="E53" s="224"/>
      <c r="F53" s="356">
        <v>965</v>
      </c>
      <c r="G53" s="314">
        <v>24.227968867687672</v>
      </c>
      <c r="H53" s="18">
        <v>999</v>
      </c>
      <c r="I53" s="19">
        <v>24.473297403233708</v>
      </c>
      <c r="J53" s="18">
        <v>1006</v>
      </c>
      <c r="K53" s="19">
        <v>24.176880557558281</v>
      </c>
      <c r="L53" s="18">
        <v>1045</v>
      </c>
      <c r="M53" s="19">
        <v>24.319292529671863</v>
      </c>
      <c r="N53" s="18">
        <v>1072</v>
      </c>
      <c r="O53" s="19">
        <v>24.380259267682511</v>
      </c>
      <c r="P53" s="20">
        <v>1102</v>
      </c>
      <c r="Q53" s="21">
        <v>24.13491020586947</v>
      </c>
      <c r="R53" s="20">
        <v>1124</v>
      </c>
      <c r="S53" s="21">
        <v>24.032499465469318</v>
      </c>
      <c r="T53" s="20">
        <v>1216</v>
      </c>
      <c r="U53" s="21">
        <v>23.880597014925375</v>
      </c>
      <c r="V53" s="442"/>
      <c r="W53" s="224"/>
      <c r="X53" s="250"/>
      <c r="Y53" s="224"/>
      <c r="Z53" s="224"/>
      <c r="AA53" s="224"/>
      <c r="AB53" s="224"/>
      <c r="AC53" s="224"/>
      <c r="AD53" s="16"/>
    </row>
    <row r="54" spans="1:30" s="15" customFormat="1" ht="20.100000000000001" customHeight="1">
      <c r="A54" s="16"/>
      <c r="B54" s="16"/>
      <c r="C54" s="224"/>
      <c r="D54" s="17" t="s">
        <v>1927</v>
      </c>
      <c r="E54" s="224"/>
      <c r="F54" s="356">
        <v>313</v>
      </c>
      <c r="G54" s="314">
        <v>7.8583981923173489</v>
      </c>
      <c r="H54" s="18">
        <v>316</v>
      </c>
      <c r="I54" s="19">
        <v>7.7413032827045569</v>
      </c>
      <c r="J54" s="18">
        <v>324</v>
      </c>
      <c r="K54" s="19">
        <v>7.7865897620764235</v>
      </c>
      <c r="L54" s="18">
        <v>338</v>
      </c>
      <c r="M54" s="19">
        <v>7.8659529904584593</v>
      </c>
      <c r="N54" s="18">
        <v>349</v>
      </c>
      <c r="O54" s="19">
        <v>7.9372299294973843</v>
      </c>
      <c r="P54" s="20">
        <v>373</v>
      </c>
      <c r="Q54" s="21">
        <v>8.1690757774857641</v>
      </c>
      <c r="R54" s="20">
        <v>379</v>
      </c>
      <c r="S54" s="21">
        <v>8.103485140047038</v>
      </c>
      <c r="T54" s="20">
        <v>408</v>
      </c>
      <c r="U54" s="21">
        <v>8.0125687352710138</v>
      </c>
      <c r="V54" s="442"/>
      <c r="W54" s="224"/>
      <c r="X54" s="250"/>
      <c r="Y54" s="224"/>
      <c r="Z54" s="224"/>
      <c r="AA54" s="224"/>
      <c r="AB54" s="224"/>
      <c r="AC54" s="224"/>
      <c r="AD54" s="16"/>
    </row>
    <row r="55" spans="1:30" s="15" customFormat="1" ht="20.100000000000001" customHeight="1">
      <c r="A55" s="16"/>
      <c r="B55" s="16"/>
      <c r="C55" s="224"/>
      <c r="D55" s="17" t="s">
        <v>1928</v>
      </c>
      <c r="E55" s="224"/>
      <c r="F55" s="356">
        <v>231</v>
      </c>
      <c r="G55" s="314">
        <v>5.7996485061511427</v>
      </c>
      <c r="H55" s="18">
        <v>246</v>
      </c>
      <c r="I55" s="19">
        <v>6.0264576188143071</v>
      </c>
      <c r="J55" s="18">
        <v>260</v>
      </c>
      <c r="K55" s="19">
        <v>6.2484979572218213</v>
      </c>
      <c r="L55" s="18">
        <v>277</v>
      </c>
      <c r="M55" s="19">
        <v>6.4463579241331157</v>
      </c>
      <c r="N55" s="18">
        <v>291</v>
      </c>
      <c r="O55" s="19">
        <v>6.6181487377757566</v>
      </c>
      <c r="P55" s="20">
        <v>313</v>
      </c>
      <c r="Q55" s="21">
        <v>6.8550153307052124</v>
      </c>
      <c r="R55" s="20">
        <v>330</v>
      </c>
      <c r="S55" s="21">
        <v>7.0558050032071842</v>
      </c>
      <c r="T55" s="20">
        <v>375</v>
      </c>
      <c r="U55" s="21">
        <v>7.3644933228593876</v>
      </c>
      <c r="V55" s="442"/>
      <c r="W55" s="224"/>
      <c r="X55" s="250"/>
      <c r="Y55" s="224"/>
      <c r="Z55" s="224"/>
      <c r="AA55" s="224"/>
      <c r="AB55" s="224"/>
      <c r="AC55" s="224"/>
      <c r="AD55" s="16"/>
    </row>
    <row r="56" spans="1:30" s="15" customFormat="1" ht="20.100000000000001" customHeight="1">
      <c r="A56" s="9" t="s">
        <v>2952</v>
      </c>
      <c r="B56" s="9" t="s">
        <v>1843</v>
      </c>
      <c r="C56" s="223" t="s">
        <v>7009</v>
      </c>
      <c r="D56" s="10" t="s">
        <v>1879</v>
      </c>
      <c r="E56" s="223"/>
      <c r="F56" s="354">
        <v>474</v>
      </c>
      <c r="G56" s="12">
        <v>11.900577454180267</v>
      </c>
      <c r="H56" s="11">
        <v>482</v>
      </c>
      <c r="I56" s="12">
        <v>11.807937285644291</v>
      </c>
      <c r="J56" s="11">
        <v>487</v>
      </c>
      <c r="K56" s="12">
        <v>11.703917327565488</v>
      </c>
      <c r="L56" s="11">
        <v>500</v>
      </c>
      <c r="M56" s="12">
        <v>11.636025133814289</v>
      </c>
      <c r="N56" s="11">
        <v>520</v>
      </c>
      <c r="O56" s="12">
        <v>11.826245167159428</v>
      </c>
      <c r="P56" s="13">
        <v>536</v>
      </c>
      <c r="Q56" s="14">
        <v>11.738939991239597</v>
      </c>
      <c r="R56" s="13">
        <v>524</v>
      </c>
      <c r="S56" s="14">
        <v>11.20376309600171</v>
      </c>
      <c r="T56" s="13">
        <v>554</v>
      </c>
      <c r="U56" s="14">
        <v>10.9</v>
      </c>
      <c r="V56" s="441" t="s">
        <v>28</v>
      </c>
      <c r="W56" s="223" t="s">
        <v>7010</v>
      </c>
      <c r="X56" s="249" t="s">
        <v>28</v>
      </c>
      <c r="Y56" s="223" t="s">
        <v>7010</v>
      </c>
      <c r="Z56" s="223" t="s">
        <v>7010</v>
      </c>
      <c r="AA56" s="223" t="s">
        <v>7010</v>
      </c>
      <c r="AB56" s="223" t="s">
        <v>7010</v>
      </c>
      <c r="AC56" s="223" t="s">
        <v>7010</v>
      </c>
      <c r="AD56" s="9"/>
    </row>
    <row r="57" spans="1:30" s="15" customFormat="1" ht="20.100000000000001" customHeight="1">
      <c r="A57" s="16"/>
      <c r="B57" s="16"/>
      <c r="C57" s="224"/>
      <c r="D57" s="17" t="s">
        <v>1880</v>
      </c>
      <c r="E57" s="224"/>
      <c r="F57" s="356">
        <v>717</v>
      </c>
      <c r="G57" s="314">
        <v>18.00150640220939</v>
      </c>
      <c r="H57" s="18">
        <v>754</v>
      </c>
      <c r="I57" s="19">
        <v>18.471337579617835</v>
      </c>
      <c r="J57" s="18">
        <v>774</v>
      </c>
      <c r="K57" s="19">
        <v>18.601297764960346</v>
      </c>
      <c r="L57" s="18">
        <v>819</v>
      </c>
      <c r="M57" s="19">
        <v>19.059809169187805</v>
      </c>
      <c r="N57" s="18">
        <v>861</v>
      </c>
      <c r="O57" s="19">
        <v>19.581532863315896</v>
      </c>
      <c r="P57" s="20">
        <v>913</v>
      </c>
      <c r="Q57" s="21">
        <v>19.995619798510731</v>
      </c>
      <c r="R57" s="20">
        <v>942</v>
      </c>
      <c r="S57" s="21">
        <v>20.141116100064142</v>
      </c>
      <c r="T57" s="20">
        <v>1043</v>
      </c>
      <c r="U57" s="21">
        <v>20.5</v>
      </c>
      <c r="V57" s="442"/>
      <c r="W57" s="224"/>
      <c r="X57" s="250"/>
      <c r="Y57" s="224"/>
      <c r="Z57" s="224"/>
      <c r="AA57" s="224"/>
      <c r="AB57" s="224"/>
      <c r="AC57" s="224"/>
      <c r="AD57" s="16"/>
    </row>
    <row r="58" spans="1:30" s="15" customFormat="1" ht="20.100000000000001" customHeight="1">
      <c r="A58" s="16"/>
      <c r="B58" s="16"/>
      <c r="C58" s="224"/>
      <c r="D58" s="17" t="s">
        <v>1881</v>
      </c>
      <c r="E58" s="224"/>
      <c r="F58" s="356">
        <v>883</v>
      </c>
      <c r="G58" s="314">
        <v>22.169219181521466</v>
      </c>
      <c r="H58" s="18">
        <v>901</v>
      </c>
      <c r="I58" s="19">
        <v>22.07251347378736</v>
      </c>
      <c r="J58" s="18">
        <v>925</v>
      </c>
      <c r="K58" s="19">
        <v>22.230233117039173</v>
      </c>
      <c r="L58" s="18">
        <v>961</v>
      </c>
      <c r="M58" s="19">
        <v>22.364440307191064</v>
      </c>
      <c r="N58" s="18">
        <v>981</v>
      </c>
      <c r="O58" s="19">
        <v>22.310666363429611</v>
      </c>
      <c r="P58" s="20">
        <v>1012</v>
      </c>
      <c r="Q58" s="21">
        <v>22.163819535698643</v>
      </c>
      <c r="R58" s="20">
        <v>1034</v>
      </c>
      <c r="S58" s="21">
        <v>22.108189010049177</v>
      </c>
      <c r="T58" s="20">
        <v>1129</v>
      </c>
      <c r="U58" s="21">
        <v>22.2</v>
      </c>
      <c r="V58" s="442"/>
      <c r="W58" s="224"/>
      <c r="X58" s="250"/>
      <c r="Y58" s="224"/>
      <c r="Z58" s="224"/>
      <c r="AA58" s="224"/>
      <c r="AB58" s="224"/>
      <c r="AC58" s="224"/>
      <c r="AD58" s="16"/>
    </row>
    <row r="59" spans="1:30" s="15" customFormat="1" ht="20.100000000000001" customHeight="1">
      <c r="A59" s="16"/>
      <c r="B59" s="16"/>
      <c r="C59" s="224"/>
      <c r="D59" s="17" t="s">
        <v>1882</v>
      </c>
      <c r="E59" s="224"/>
      <c r="F59" s="356">
        <v>607</v>
      </c>
      <c r="G59" s="314">
        <v>15.239769018327893</v>
      </c>
      <c r="H59" s="18">
        <v>617</v>
      </c>
      <c r="I59" s="19">
        <v>15.11513963743263</v>
      </c>
      <c r="J59" s="18">
        <v>625</v>
      </c>
      <c r="K59" s="19">
        <v>15.020427781783225</v>
      </c>
      <c r="L59" s="18">
        <v>634</v>
      </c>
      <c r="M59" s="19">
        <v>14.754479869676519</v>
      </c>
      <c r="N59" s="18">
        <v>633</v>
      </c>
      <c r="O59" s="19">
        <v>14.39617921309984</v>
      </c>
      <c r="P59" s="20">
        <v>654</v>
      </c>
      <c r="Q59" s="21">
        <v>14.323258869908015</v>
      </c>
      <c r="R59" s="20">
        <v>679</v>
      </c>
      <c r="S59" s="21">
        <v>14.517853324780843</v>
      </c>
      <c r="T59" s="20">
        <v>730</v>
      </c>
      <c r="U59" s="21">
        <v>14.3</v>
      </c>
      <c r="V59" s="442"/>
      <c r="W59" s="224"/>
      <c r="X59" s="250"/>
      <c r="Y59" s="224"/>
      <c r="Z59" s="224"/>
      <c r="AA59" s="224"/>
      <c r="AB59" s="224"/>
      <c r="AC59" s="224"/>
      <c r="AD59" s="16"/>
    </row>
    <row r="60" spans="1:30" s="15" customFormat="1" ht="20.100000000000001" customHeight="1">
      <c r="A60" s="16"/>
      <c r="B60" s="16"/>
      <c r="C60" s="224"/>
      <c r="D60" s="17" t="s">
        <v>1883</v>
      </c>
      <c r="E60" s="224"/>
      <c r="F60" s="356">
        <v>620</v>
      </c>
      <c r="G60" s="314">
        <v>15.566156163695707</v>
      </c>
      <c r="H60" s="18">
        <v>628</v>
      </c>
      <c r="I60" s="19">
        <v>15.384615384615385</v>
      </c>
      <c r="J60" s="18">
        <v>637</v>
      </c>
      <c r="K60" s="19">
        <v>15.308819995193463</v>
      </c>
      <c r="L60" s="18">
        <v>647</v>
      </c>
      <c r="M60" s="19">
        <v>15.05701652315569</v>
      </c>
      <c r="N60" s="18">
        <v>649</v>
      </c>
      <c r="O60" s="19">
        <v>14.76006367978167</v>
      </c>
      <c r="P60" s="20">
        <v>670</v>
      </c>
      <c r="Q60" s="21">
        <v>14.673674989049497</v>
      </c>
      <c r="R60" s="20">
        <v>674</v>
      </c>
      <c r="S60" s="21">
        <v>14.410947188368612</v>
      </c>
      <c r="T60" s="20">
        <v>739</v>
      </c>
      <c r="U60" s="21">
        <v>14.5</v>
      </c>
      <c r="V60" s="442"/>
      <c r="W60" s="224"/>
      <c r="X60" s="250"/>
      <c r="Y60" s="224"/>
      <c r="Z60" s="224"/>
      <c r="AA60" s="224"/>
      <c r="AB60" s="224"/>
      <c r="AC60" s="224"/>
      <c r="AD60" s="16"/>
    </row>
    <row r="61" spans="1:30" s="15" customFormat="1" ht="20.100000000000001" customHeight="1">
      <c r="A61" s="16"/>
      <c r="B61" s="16"/>
      <c r="C61" s="224"/>
      <c r="D61" s="17" t="s">
        <v>1884</v>
      </c>
      <c r="E61" s="224"/>
      <c r="F61" s="356">
        <v>682</v>
      </c>
      <c r="G61" s="314">
        <v>17.122771780065278</v>
      </c>
      <c r="H61" s="18">
        <v>700</v>
      </c>
      <c r="I61" s="19">
        <v>17.148456638902498</v>
      </c>
      <c r="J61" s="18">
        <v>713</v>
      </c>
      <c r="K61" s="19">
        <v>17.135304013458303</v>
      </c>
      <c r="L61" s="18">
        <v>736</v>
      </c>
      <c r="M61" s="19">
        <v>17.128228996974634</v>
      </c>
      <c r="N61" s="18">
        <v>753</v>
      </c>
      <c r="O61" s="19">
        <v>17.125312713213553</v>
      </c>
      <c r="P61" s="20">
        <v>781</v>
      </c>
      <c r="Q61" s="21">
        <v>17.104686815593517</v>
      </c>
      <c r="R61" s="20">
        <v>824</v>
      </c>
      <c r="S61" s="21">
        <v>17.618131280735515</v>
      </c>
      <c r="T61" s="20">
        <v>897</v>
      </c>
      <c r="U61" s="21">
        <v>17.600000000000001</v>
      </c>
      <c r="V61" s="442"/>
      <c r="W61" s="224"/>
      <c r="X61" s="250"/>
      <c r="Y61" s="224"/>
      <c r="Z61" s="224"/>
      <c r="AA61" s="224"/>
      <c r="AB61" s="224"/>
      <c r="AC61" s="224"/>
      <c r="AD61" s="16"/>
    </row>
    <row r="62" spans="1:30" s="15" customFormat="1" ht="20.100000000000001" customHeight="1">
      <c r="A62" s="9" t="s">
        <v>2953</v>
      </c>
      <c r="B62" s="9" t="s">
        <v>1845</v>
      </c>
      <c r="C62" s="223" t="s">
        <v>7009</v>
      </c>
      <c r="D62" s="10" t="s">
        <v>1929</v>
      </c>
      <c r="E62" s="223"/>
      <c r="F62" s="354">
        <v>1658</v>
      </c>
      <c r="G62" s="12">
        <v>41.626914386141102</v>
      </c>
      <c r="H62" s="11">
        <v>1738</v>
      </c>
      <c r="I62" s="12">
        <v>42.57716805487506</v>
      </c>
      <c r="J62" s="11">
        <v>1784</v>
      </c>
      <c r="K62" s="12">
        <v>42.874309060322041</v>
      </c>
      <c r="L62" s="11">
        <v>1864</v>
      </c>
      <c r="M62" s="12">
        <v>43.4</v>
      </c>
      <c r="N62" s="11">
        <v>1927</v>
      </c>
      <c r="O62" s="12">
        <v>43.825335455992722</v>
      </c>
      <c r="P62" s="13">
        <v>2023</v>
      </c>
      <c r="Q62" s="14">
        <v>44.30573806395094</v>
      </c>
      <c r="R62" s="13">
        <v>2017</v>
      </c>
      <c r="S62" s="14">
        <v>43.125935428693609</v>
      </c>
      <c r="T62" s="13">
        <v>2198</v>
      </c>
      <c r="U62" s="14">
        <v>43.16575019638649</v>
      </c>
      <c r="V62" s="441" t="s">
        <v>28</v>
      </c>
      <c r="W62" s="223" t="s">
        <v>7010</v>
      </c>
      <c r="X62" s="249" t="s">
        <v>28</v>
      </c>
      <c r="Y62" s="223" t="s">
        <v>7010</v>
      </c>
      <c r="Z62" s="223" t="s">
        <v>7010</v>
      </c>
      <c r="AA62" s="223" t="s">
        <v>7010</v>
      </c>
      <c r="AB62" s="223" t="s">
        <v>7010</v>
      </c>
      <c r="AC62" s="223" t="s">
        <v>7010</v>
      </c>
      <c r="AD62" s="9"/>
    </row>
    <row r="63" spans="1:30" s="15" customFormat="1" ht="20.100000000000001" customHeight="1">
      <c r="A63" s="16"/>
      <c r="B63" s="16"/>
      <c r="C63" s="224"/>
      <c r="D63" s="17" t="s">
        <v>1930</v>
      </c>
      <c r="E63" s="224"/>
      <c r="F63" s="356">
        <v>2325</v>
      </c>
      <c r="G63" s="314">
        <v>58.373085613858898</v>
      </c>
      <c r="H63" s="18">
        <v>2344</v>
      </c>
      <c r="I63" s="19">
        <v>57.42283194512494</v>
      </c>
      <c r="J63" s="18">
        <v>2377</v>
      </c>
      <c r="K63" s="19">
        <v>57.125690939677959</v>
      </c>
      <c r="L63" s="18">
        <v>2433</v>
      </c>
      <c r="M63" s="19">
        <v>56.6</v>
      </c>
      <c r="N63" s="18">
        <v>2470</v>
      </c>
      <c r="O63" s="19">
        <v>56.174664544007278</v>
      </c>
      <c r="P63" s="20">
        <v>2543</v>
      </c>
      <c r="Q63" s="21">
        <v>55.69426193604906</v>
      </c>
      <c r="R63" s="20">
        <v>2660</v>
      </c>
      <c r="S63" s="21">
        <v>56.874064571306391</v>
      </c>
      <c r="T63" s="20">
        <v>2894</v>
      </c>
      <c r="U63" s="21">
        <v>56.83424980361351</v>
      </c>
      <c r="V63" s="442"/>
      <c r="W63" s="224"/>
      <c r="X63" s="250"/>
      <c r="Y63" s="224"/>
      <c r="Z63" s="224"/>
      <c r="AA63" s="224"/>
      <c r="AB63" s="224"/>
      <c r="AC63" s="224"/>
      <c r="AD63" s="16"/>
    </row>
    <row r="64" spans="1:30" s="15" customFormat="1" ht="20.100000000000001" customHeight="1">
      <c r="A64" s="9" t="s">
        <v>2954</v>
      </c>
      <c r="B64" s="9" t="s">
        <v>7041</v>
      </c>
      <c r="C64" s="223" t="s">
        <v>7009</v>
      </c>
      <c r="D64" s="10" t="s">
        <v>1863</v>
      </c>
      <c r="E64" s="22"/>
      <c r="F64" s="23">
        <v>582</v>
      </c>
      <c r="G64" s="25">
        <v>14.612101431082099</v>
      </c>
      <c r="H64" s="23">
        <v>594</v>
      </c>
      <c r="I64" s="25">
        <v>14.551690347868691</v>
      </c>
      <c r="J64" s="23">
        <v>611</v>
      </c>
      <c r="K64" s="25">
        <f>J64/4161*100</f>
        <v>14.683970199471281</v>
      </c>
      <c r="L64" s="23">
        <v>636</v>
      </c>
      <c r="M64" s="25">
        <v>14.801023970211777</v>
      </c>
      <c r="N64" s="23">
        <v>650</v>
      </c>
      <c r="O64" s="25">
        <v>14.782806458949283</v>
      </c>
      <c r="P64" s="13">
        <v>671</v>
      </c>
      <c r="Q64" s="14">
        <v>14.695575996495839</v>
      </c>
      <c r="R64" s="13">
        <v>687</v>
      </c>
      <c r="S64" s="14">
        <v>14.688903143040411</v>
      </c>
      <c r="T64" s="11">
        <v>730</v>
      </c>
      <c r="U64" s="12">
        <v>14.336213668499607</v>
      </c>
      <c r="V64" s="441" t="s">
        <v>28</v>
      </c>
      <c r="W64" s="223" t="s">
        <v>7010</v>
      </c>
      <c r="X64" s="249" t="s">
        <v>28</v>
      </c>
      <c r="Y64" s="223" t="s">
        <v>7010</v>
      </c>
      <c r="Z64" s="223" t="s">
        <v>7010</v>
      </c>
      <c r="AA64" s="223" t="s">
        <v>7010</v>
      </c>
      <c r="AB64" s="223" t="s">
        <v>7010</v>
      </c>
      <c r="AC64" s="223" t="s">
        <v>7010</v>
      </c>
      <c r="AD64" s="9"/>
    </row>
    <row r="65" spans="1:30" s="15" customFormat="1" ht="20.100000000000001" customHeight="1">
      <c r="A65" s="16"/>
      <c r="B65" s="16"/>
      <c r="C65" s="224"/>
      <c r="D65" s="17" t="s">
        <v>1931</v>
      </c>
      <c r="E65" s="26"/>
      <c r="F65" s="27">
        <v>1089</v>
      </c>
      <c r="G65" s="29">
        <v>27.341200100426814</v>
      </c>
      <c r="H65" s="27">
        <v>1129</v>
      </c>
      <c r="I65" s="29">
        <v>27.658010779029887</v>
      </c>
      <c r="J65" s="27">
        <v>1158</v>
      </c>
      <c r="K65" s="29">
        <f>J65/4161*100</f>
        <v>27.829848594087959</v>
      </c>
      <c r="L65" s="27">
        <v>1192</v>
      </c>
      <c r="M65" s="29">
        <v>27.740283919013265</v>
      </c>
      <c r="N65" s="27">
        <v>1219</v>
      </c>
      <c r="O65" s="29">
        <v>27.723447805321811</v>
      </c>
      <c r="P65" s="20">
        <v>1262</v>
      </c>
      <c r="Q65" s="21">
        <v>27.639071397284276</v>
      </c>
      <c r="R65" s="20">
        <v>1299</v>
      </c>
      <c r="S65" s="21">
        <v>27.774214239897368</v>
      </c>
      <c r="T65" s="18">
        <v>1399</v>
      </c>
      <c r="U65" s="19">
        <v>27.474469756480751</v>
      </c>
      <c r="V65" s="442"/>
      <c r="W65" s="224"/>
      <c r="X65" s="250"/>
      <c r="Y65" s="224"/>
      <c r="Z65" s="224"/>
      <c r="AA65" s="224"/>
      <c r="AB65" s="224"/>
      <c r="AC65" s="224"/>
      <c r="AD65" s="16"/>
    </row>
    <row r="66" spans="1:30" s="15" customFormat="1" ht="20.100000000000001" customHeight="1">
      <c r="A66" s="16"/>
      <c r="B66" s="16"/>
      <c r="C66" s="224"/>
      <c r="D66" s="17" t="s">
        <v>1932</v>
      </c>
      <c r="E66" s="26"/>
      <c r="F66" s="27">
        <v>757</v>
      </c>
      <c r="G66" s="29">
        <v>19.005774541802662</v>
      </c>
      <c r="H66" s="27">
        <v>780</v>
      </c>
      <c r="I66" s="29">
        <v>19.108280254777071</v>
      </c>
      <c r="J66" s="27">
        <v>782</v>
      </c>
      <c r="K66" s="29">
        <f>J66/4161*100</f>
        <v>18.79355924056717</v>
      </c>
      <c r="L66" s="27">
        <v>810</v>
      </c>
      <c r="M66" s="29">
        <v>18.85036071677915</v>
      </c>
      <c r="N66" s="27">
        <v>840</v>
      </c>
      <c r="O66" s="29">
        <v>19.103934500795997</v>
      </c>
      <c r="P66" s="20">
        <v>893</v>
      </c>
      <c r="Q66" s="21">
        <v>19.557599649583882</v>
      </c>
      <c r="R66" s="20">
        <v>928</v>
      </c>
      <c r="S66" s="21">
        <v>19.841778918109899</v>
      </c>
      <c r="T66" s="18">
        <v>1019</v>
      </c>
      <c r="U66" s="19">
        <v>20.011783189316574</v>
      </c>
      <c r="V66" s="442"/>
      <c r="W66" s="224"/>
      <c r="X66" s="250"/>
      <c r="Y66" s="224"/>
      <c r="Z66" s="224"/>
      <c r="AA66" s="224"/>
      <c r="AB66" s="224"/>
      <c r="AC66" s="224"/>
      <c r="AD66" s="16"/>
    </row>
    <row r="67" spans="1:30" s="15" customFormat="1" ht="20.100000000000001" customHeight="1">
      <c r="A67" s="16"/>
      <c r="B67" s="16"/>
      <c r="C67" s="224"/>
      <c r="D67" s="17" t="s">
        <v>1933</v>
      </c>
      <c r="E67" s="26"/>
      <c r="F67" s="27">
        <v>1222</v>
      </c>
      <c r="G67" s="29">
        <v>30.68039166457444</v>
      </c>
      <c r="H67" s="27">
        <v>1243</v>
      </c>
      <c r="I67" s="29">
        <v>30.45075943165115</v>
      </c>
      <c r="J67" s="27">
        <v>1272</v>
      </c>
      <c r="K67" s="29">
        <f>J67/4161*100</f>
        <v>30.569574621485216</v>
      </c>
      <c r="L67" s="27">
        <v>1313</v>
      </c>
      <c r="M67" s="29">
        <v>30.556202001396322</v>
      </c>
      <c r="N67" s="27">
        <v>1341</v>
      </c>
      <c r="O67" s="29">
        <v>30.498066863770752</v>
      </c>
      <c r="P67" s="20">
        <v>1386</v>
      </c>
      <c r="Q67" s="21">
        <v>30.354796320630751</v>
      </c>
      <c r="R67" s="20">
        <v>1407</v>
      </c>
      <c r="S67" s="21">
        <v>30.08338678640154</v>
      </c>
      <c r="T67" s="18">
        <v>1541</v>
      </c>
      <c r="U67" s="19">
        <v>30.263157894736842</v>
      </c>
      <c r="V67" s="442"/>
      <c r="W67" s="224"/>
      <c r="X67" s="250"/>
      <c r="Y67" s="224"/>
      <c r="Z67" s="224"/>
      <c r="AA67" s="224"/>
      <c r="AB67" s="224"/>
      <c r="AC67" s="224"/>
      <c r="AD67" s="16"/>
    </row>
    <row r="68" spans="1:30" s="15" customFormat="1" ht="20.100000000000001" customHeight="1">
      <c r="A68" s="16"/>
      <c r="B68" s="16"/>
      <c r="C68" s="224"/>
      <c r="D68" s="17" t="s">
        <v>1934</v>
      </c>
      <c r="E68" s="26"/>
      <c r="F68" s="27">
        <v>333</v>
      </c>
      <c r="G68" s="29">
        <v>8.3605322621139848</v>
      </c>
      <c r="H68" s="27">
        <v>336</v>
      </c>
      <c r="I68" s="29">
        <v>8.2312591866731992</v>
      </c>
      <c r="J68" s="27">
        <v>338</v>
      </c>
      <c r="K68" s="29">
        <f>J68/4161*100</f>
        <v>8.1230473443883682</v>
      </c>
      <c r="L68" s="27">
        <v>346</v>
      </c>
      <c r="M68" s="29">
        <v>8.0521293925994879</v>
      </c>
      <c r="N68" s="27">
        <v>347</v>
      </c>
      <c r="O68" s="29">
        <v>7.8917443711621562</v>
      </c>
      <c r="P68" s="20">
        <v>354</v>
      </c>
      <c r="Q68" s="21">
        <v>7.8</v>
      </c>
      <c r="R68" s="20">
        <v>356</v>
      </c>
      <c r="S68" s="21">
        <v>7.6117169125507802</v>
      </c>
      <c r="T68" s="18">
        <v>403</v>
      </c>
      <c r="U68" s="19">
        <v>7.9143754909662221</v>
      </c>
      <c r="V68" s="442"/>
      <c r="W68" s="224"/>
      <c r="X68" s="250"/>
      <c r="Y68" s="224"/>
      <c r="Z68" s="224"/>
      <c r="AA68" s="224"/>
      <c r="AB68" s="224"/>
      <c r="AC68" s="224"/>
      <c r="AD68" s="16"/>
    </row>
    <row r="69" spans="1:30" s="15" customFormat="1" ht="20.100000000000001" customHeight="1">
      <c r="A69" s="9" t="s">
        <v>7042</v>
      </c>
      <c r="B69" s="9" t="s">
        <v>1846</v>
      </c>
      <c r="C69" s="223" t="s">
        <v>7009</v>
      </c>
      <c r="D69" s="10" t="s">
        <v>1935</v>
      </c>
      <c r="E69" s="22"/>
      <c r="F69" s="23">
        <v>1602</v>
      </c>
      <c r="G69" s="25">
        <v>40.220938990710522</v>
      </c>
      <c r="H69" s="23">
        <v>1646</v>
      </c>
      <c r="I69" s="25">
        <v>40.323370896619302</v>
      </c>
      <c r="J69" s="23">
        <v>1707</v>
      </c>
      <c r="K69" s="25">
        <v>41.023792357606347</v>
      </c>
      <c r="L69" s="23">
        <v>1753</v>
      </c>
      <c r="M69" s="25">
        <v>40.795904119152894</v>
      </c>
      <c r="N69" s="23">
        <v>1782</v>
      </c>
      <c r="O69" s="25">
        <v>40.527632476688652</v>
      </c>
      <c r="P69" s="13">
        <v>1846</v>
      </c>
      <c r="Q69" s="14">
        <v>40.429259745948315</v>
      </c>
      <c r="R69" s="13">
        <v>1876</v>
      </c>
      <c r="S69" s="14">
        <v>40.111182381868723</v>
      </c>
      <c r="T69" s="13">
        <v>1929</v>
      </c>
      <c r="U69" s="14">
        <v>37.882953652788686</v>
      </c>
      <c r="V69" s="441" t="s">
        <v>28</v>
      </c>
      <c r="W69" s="223" t="s">
        <v>7010</v>
      </c>
      <c r="X69" s="249" t="s">
        <v>28</v>
      </c>
      <c r="Y69" s="223" t="s">
        <v>7010</v>
      </c>
      <c r="Z69" s="223" t="s">
        <v>7010</v>
      </c>
      <c r="AA69" s="223" t="s">
        <v>7010</v>
      </c>
      <c r="AB69" s="223" t="s">
        <v>7010</v>
      </c>
      <c r="AC69" s="223" t="s">
        <v>7010</v>
      </c>
      <c r="AD69" s="9"/>
    </row>
    <row r="70" spans="1:30" s="15" customFormat="1" ht="20.100000000000001" customHeight="1">
      <c r="A70" s="16"/>
      <c r="B70" s="16"/>
      <c r="C70" s="224"/>
      <c r="D70" s="17" t="s">
        <v>1936</v>
      </c>
      <c r="E70" s="26"/>
      <c r="F70" s="27">
        <v>2381</v>
      </c>
      <c r="G70" s="29">
        <v>59.779061009289478</v>
      </c>
      <c r="H70" s="27">
        <v>2436</v>
      </c>
      <c r="I70" s="29">
        <v>59.676629103380698</v>
      </c>
      <c r="J70" s="27">
        <v>2454</v>
      </c>
      <c r="K70" s="29">
        <v>58.976207642393653</v>
      </c>
      <c r="L70" s="27">
        <v>2544</v>
      </c>
      <c r="M70" s="29">
        <v>59.204095880847106</v>
      </c>
      <c r="N70" s="27">
        <v>2615</v>
      </c>
      <c r="O70" s="29">
        <v>59.472367523311348</v>
      </c>
      <c r="P70" s="20">
        <v>2720</v>
      </c>
      <c r="Q70" s="21">
        <v>59.570740254051685</v>
      </c>
      <c r="R70" s="20">
        <v>2801</v>
      </c>
      <c r="S70" s="21">
        <v>59.888817618131277</v>
      </c>
      <c r="T70" s="20">
        <v>3163</v>
      </c>
      <c r="U70" s="21">
        <v>62.117046347211314</v>
      </c>
      <c r="V70" s="442"/>
      <c r="W70" s="224"/>
      <c r="X70" s="250"/>
      <c r="Y70" s="224"/>
      <c r="Z70" s="224"/>
      <c r="AA70" s="224"/>
      <c r="AB70" s="224"/>
      <c r="AC70" s="224"/>
      <c r="AD70" s="16"/>
    </row>
    <row r="71" spans="1:30" s="15" customFormat="1" ht="20.100000000000001" customHeight="1">
      <c r="A71" s="9" t="s">
        <v>2955</v>
      </c>
      <c r="B71" s="9" t="s">
        <v>1847</v>
      </c>
      <c r="C71" s="223" t="s">
        <v>7009</v>
      </c>
      <c r="D71" s="10" t="s">
        <v>1935</v>
      </c>
      <c r="E71" s="22"/>
      <c r="F71" s="23">
        <v>1602</v>
      </c>
      <c r="G71" s="25">
        <v>40.220938990710522</v>
      </c>
      <c r="H71" s="23">
        <v>1646</v>
      </c>
      <c r="I71" s="25">
        <v>40.323370896619302</v>
      </c>
      <c r="J71" s="23">
        <v>1707</v>
      </c>
      <c r="K71" s="25">
        <v>41.023792357606347</v>
      </c>
      <c r="L71" s="23">
        <v>1753</v>
      </c>
      <c r="M71" s="25">
        <v>40.795904119152894</v>
      </c>
      <c r="N71" s="23">
        <v>1782</v>
      </c>
      <c r="O71" s="25">
        <v>40.527632476688652</v>
      </c>
      <c r="P71" s="13">
        <v>1846</v>
      </c>
      <c r="Q71" s="14">
        <v>40.429259745948315</v>
      </c>
      <c r="R71" s="13">
        <v>1876</v>
      </c>
      <c r="S71" s="14">
        <v>40.111182381868723</v>
      </c>
      <c r="T71" s="13">
        <v>1929</v>
      </c>
      <c r="U71" s="14">
        <v>37.882953652788686</v>
      </c>
      <c r="V71" s="441" t="s">
        <v>28</v>
      </c>
      <c r="W71" s="223" t="s">
        <v>7010</v>
      </c>
      <c r="X71" s="249" t="s">
        <v>28</v>
      </c>
      <c r="Y71" s="223" t="s">
        <v>7010</v>
      </c>
      <c r="Z71" s="223" t="s">
        <v>7010</v>
      </c>
      <c r="AA71" s="223" t="s">
        <v>7010</v>
      </c>
      <c r="AB71" s="223" t="s">
        <v>7010</v>
      </c>
      <c r="AC71" s="223" t="s">
        <v>7010</v>
      </c>
      <c r="AD71" s="9"/>
    </row>
    <row r="72" spans="1:30" s="15" customFormat="1" ht="20.100000000000001" customHeight="1">
      <c r="A72" s="16"/>
      <c r="B72" s="16"/>
      <c r="C72" s="224"/>
      <c r="D72" s="17" t="s">
        <v>1937</v>
      </c>
      <c r="E72" s="224"/>
      <c r="F72" s="356">
        <v>84</v>
      </c>
      <c r="G72" s="314">
        <v>2.1089630931458698</v>
      </c>
      <c r="H72" s="18">
        <v>70</v>
      </c>
      <c r="I72" s="19">
        <v>1.7148456638902498</v>
      </c>
      <c r="J72" s="18">
        <v>70</v>
      </c>
      <c r="K72" s="19">
        <v>1.6822879115597211</v>
      </c>
      <c r="L72" s="18">
        <v>77</v>
      </c>
      <c r="M72" s="19">
        <v>1.8384919711426577</v>
      </c>
      <c r="N72" s="18">
        <v>122</v>
      </c>
      <c r="O72" s="19">
        <v>2.7746190584489425</v>
      </c>
      <c r="P72" s="20">
        <v>131</v>
      </c>
      <c r="Q72" s="21">
        <v>2.8690319754708717</v>
      </c>
      <c r="R72" s="20">
        <v>182</v>
      </c>
      <c r="S72" s="21">
        <v>3.8913833654051744</v>
      </c>
      <c r="T72" s="20">
        <v>217</v>
      </c>
      <c r="U72" s="21">
        <v>4.2615868028279653</v>
      </c>
      <c r="V72" s="442"/>
      <c r="W72" s="224"/>
      <c r="X72" s="250"/>
      <c r="Y72" s="224"/>
      <c r="Z72" s="224"/>
      <c r="AA72" s="224"/>
      <c r="AB72" s="224"/>
      <c r="AC72" s="224"/>
      <c r="AD72" s="16"/>
    </row>
    <row r="73" spans="1:30" s="15" customFormat="1" ht="20.100000000000001" customHeight="1">
      <c r="A73" s="16"/>
      <c r="B73" s="16"/>
      <c r="C73" s="224"/>
      <c r="D73" s="17" t="s">
        <v>1938</v>
      </c>
      <c r="E73" s="224"/>
      <c r="F73" s="356">
        <v>2297</v>
      </c>
      <c r="G73" s="314">
        <v>57.670097916143611</v>
      </c>
      <c r="H73" s="18">
        <v>2366</v>
      </c>
      <c r="I73" s="19">
        <v>57.961783439490446</v>
      </c>
      <c r="J73" s="18">
        <v>2384</v>
      </c>
      <c r="K73" s="19">
        <v>57.293919730833935</v>
      </c>
      <c r="L73" s="18">
        <v>2467</v>
      </c>
      <c r="M73" s="19">
        <v>57.365603909704447</v>
      </c>
      <c r="N73" s="18">
        <v>2493</v>
      </c>
      <c r="O73" s="19">
        <v>56.697748464862407</v>
      </c>
      <c r="P73" s="20">
        <v>2589</v>
      </c>
      <c r="Q73" s="21">
        <v>56.701708278580817</v>
      </c>
      <c r="R73" s="20">
        <v>2619</v>
      </c>
      <c r="S73" s="21">
        <v>55.997434252726109</v>
      </c>
      <c r="T73" s="20">
        <v>2946</v>
      </c>
      <c r="U73" s="21">
        <v>57.855459544383343</v>
      </c>
      <c r="V73" s="442"/>
      <c r="W73" s="224"/>
      <c r="X73" s="250"/>
      <c r="Y73" s="224"/>
      <c r="Z73" s="224"/>
      <c r="AA73" s="224"/>
      <c r="AB73" s="224"/>
      <c r="AC73" s="224"/>
      <c r="AD73" s="16"/>
    </row>
    <row r="74" spans="1:30" s="15" customFormat="1" ht="20.100000000000001" customHeight="1">
      <c r="A74" s="9" t="s">
        <v>2956</v>
      </c>
      <c r="B74" s="9" t="s">
        <v>1848</v>
      </c>
      <c r="C74" s="223"/>
      <c r="D74" s="10" t="s">
        <v>1939</v>
      </c>
      <c r="E74" s="223"/>
      <c r="F74" s="354">
        <v>975</v>
      </c>
      <c r="G74" s="12">
        <v>24.479035902585991</v>
      </c>
      <c r="H74" s="11">
        <v>1002</v>
      </c>
      <c r="I74" s="12">
        <v>24.546790788829007</v>
      </c>
      <c r="J74" s="11">
        <v>1042</v>
      </c>
      <c r="K74" s="12">
        <v>25.042057197788992</v>
      </c>
      <c r="L74" s="11">
        <v>1094</v>
      </c>
      <c r="M74" s="12">
        <v>25.459622992785665</v>
      </c>
      <c r="N74" s="11">
        <v>1095</v>
      </c>
      <c r="O74" s="12">
        <v>24.90334318853764</v>
      </c>
      <c r="P74" s="13">
        <v>1148</v>
      </c>
      <c r="Q74" s="14">
        <v>25.142356548401228</v>
      </c>
      <c r="R74" s="13">
        <v>1159</v>
      </c>
      <c r="S74" s="14">
        <v>24.802223647637373</v>
      </c>
      <c r="T74" s="13">
        <v>1212</v>
      </c>
      <c r="U74" s="14">
        <v>23.782403770620583</v>
      </c>
      <c r="V74" s="441" t="s">
        <v>28</v>
      </c>
      <c r="W74" s="223" t="s">
        <v>7010</v>
      </c>
      <c r="X74" s="249" t="s">
        <v>28</v>
      </c>
      <c r="Y74" s="223" t="s">
        <v>7010</v>
      </c>
      <c r="Z74" s="223" t="s">
        <v>7010</v>
      </c>
      <c r="AA74" s="223" t="s">
        <v>7010</v>
      </c>
      <c r="AB74" s="223" t="s">
        <v>7010</v>
      </c>
      <c r="AC74" s="223" t="s">
        <v>7010</v>
      </c>
      <c r="AD74" s="9"/>
    </row>
    <row r="75" spans="1:30" s="15" customFormat="1" ht="20.100000000000001" customHeight="1">
      <c r="A75" s="16"/>
      <c r="B75" s="16"/>
      <c r="C75" s="224"/>
      <c r="D75" s="17" t="s">
        <v>1940</v>
      </c>
      <c r="E75" s="224"/>
      <c r="F75" s="356">
        <v>505</v>
      </c>
      <c r="G75" s="314">
        <v>12.678885262365052</v>
      </c>
      <c r="H75" s="18">
        <v>520</v>
      </c>
      <c r="I75" s="19">
        <v>12.738853503184714</v>
      </c>
      <c r="J75" s="18">
        <v>539</v>
      </c>
      <c r="K75" s="19">
        <v>12.953616919009853</v>
      </c>
      <c r="L75" s="18">
        <v>540</v>
      </c>
      <c r="M75" s="19">
        <v>12.566907144519432</v>
      </c>
      <c r="N75" s="18">
        <v>570</v>
      </c>
      <c r="O75" s="19">
        <v>12.963384125540141</v>
      </c>
      <c r="P75" s="20">
        <v>578</v>
      </c>
      <c r="Q75" s="21">
        <v>12.658782303985983</v>
      </c>
      <c r="R75" s="20">
        <v>583</v>
      </c>
      <c r="S75" s="21">
        <v>12.5</v>
      </c>
      <c r="T75" s="20">
        <v>582</v>
      </c>
      <c r="U75" s="21">
        <v>11.449332285938727</v>
      </c>
      <c r="V75" s="442"/>
      <c r="W75" s="224"/>
      <c r="X75" s="250"/>
      <c r="Y75" s="224"/>
      <c r="Z75" s="224"/>
      <c r="AA75" s="224"/>
      <c r="AB75" s="224"/>
      <c r="AC75" s="224"/>
      <c r="AD75" s="16"/>
    </row>
    <row r="76" spans="1:30" s="15" customFormat="1" ht="20.100000000000001" customHeight="1">
      <c r="A76" s="16"/>
      <c r="B76" s="16"/>
      <c r="C76" s="224"/>
      <c r="D76" s="17" t="s">
        <v>1941</v>
      </c>
      <c r="E76" s="224"/>
      <c r="F76" s="356">
        <v>122</v>
      </c>
      <c r="G76" s="314">
        <v>3.0630178257594776</v>
      </c>
      <c r="H76" s="18">
        <v>124</v>
      </c>
      <c r="I76" s="19">
        <v>3.0377266046055853</v>
      </c>
      <c r="J76" s="18">
        <v>126</v>
      </c>
      <c r="K76" s="19">
        <v>3.028118240807498</v>
      </c>
      <c r="L76" s="18">
        <v>119</v>
      </c>
      <c r="M76" s="19">
        <v>2.7693739818478011</v>
      </c>
      <c r="N76" s="18">
        <v>117</v>
      </c>
      <c r="O76" s="19">
        <v>2.6609051626108711</v>
      </c>
      <c r="P76" s="20">
        <v>120</v>
      </c>
      <c r="Q76" s="21">
        <v>2.6281208935611038</v>
      </c>
      <c r="R76" s="20">
        <v>134</v>
      </c>
      <c r="S76" s="21">
        <v>2.8650844558477657</v>
      </c>
      <c r="T76" s="20">
        <v>135</v>
      </c>
      <c r="U76" s="21">
        <v>2.6512175962293796</v>
      </c>
      <c r="V76" s="442"/>
      <c r="W76" s="224"/>
      <c r="X76" s="250"/>
      <c r="Y76" s="224"/>
      <c r="Z76" s="224"/>
      <c r="AA76" s="224"/>
      <c r="AB76" s="224"/>
      <c r="AC76" s="224"/>
      <c r="AD76" s="16"/>
    </row>
    <row r="77" spans="1:30" s="15" customFormat="1" ht="20.100000000000001" customHeight="1">
      <c r="A77" s="16"/>
      <c r="B77" s="16"/>
      <c r="C77" s="224"/>
      <c r="D77" s="17" t="s">
        <v>1942</v>
      </c>
      <c r="E77" s="224"/>
      <c r="F77" s="356">
        <v>84</v>
      </c>
      <c r="G77" s="314">
        <v>2.1089630931458698</v>
      </c>
      <c r="H77" s="18">
        <v>70</v>
      </c>
      <c r="I77" s="19">
        <v>1.7148456638902498</v>
      </c>
      <c r="J77" s="18">
        <v>70</v>
      </c>
      <c r="K77" s="19">
        <v>1.6822879115597211</v>
      </c>
      <c r="L77" s="18">
        <v>77</v>
      </c>
      <c r="M77" s="19">
        <v>1.8384919711426577</v>
      </c>
      <c r="N77" s="18">
        <v>122</v>
      </c>
      <c r="O77" s="19">
        <v>2.7746190584489425</v>
      </c>
      <c r="P77" s="20">
        <v>131</v>
      </c>
      <c r="Q77" s="21">
        <v>2.8690319754708717</v>
      </c>
      <c r="R77" s="20">
        <v>182</v>
      </c>
      <c r="S77" s="21">
        <v>3.8913833654051744</v>
      </c>
      <c r="T77" s="20">
        <v>217</v>
      </c>
      <c r="U77" s="21">
        <v>4.2615868028279653</v>
      </c>
      <c r="V77" s="442"/>
      <c r="W77" s="224"/>
      <c r="X77" s="250"/>
      <c r="Y77" s="224"/>
      <c r="Z77" s="224"/>
      <c r="AA77" s="224"/>
      <c r="AB77" s="224"/>
      <c r="AC77" s="224"/>
      <c r="AD77" s="16"/>
    </row>
    <row r="78" spans="1:30" s="15" customFormat="1" ht="20.100000000000001" customHeight="1">
      <c r="A78" s="16"/>
      <c r="B78" s="16"/>
      <c r="C78" s="224"/>
      <c r="D78" s="17" t="s">
        <v>1943</v>
      </c>
      <c r="E78" s="224"/>
      <c r="F78" s="356">
        <v>2297</v>
      </c>
      <c r="G78" s="314">
        <v>57.670097916143611</v>
      </c>
      <c r="H78" s="18">
        <v>2366</v>
      </c>
      <c r="I78" s="19">
        <v>57.961783439490446</v>
      </c>
      <c r="J78" s="18">
        <v>2384</v>
      </c>
      <c r="K78" s="19">
        <v>57.293919730833935</v>
      </c>
      <c r="L78" s="18">
        <v>2467</v>
      </c>
      <c r="M78" s="19">
        <v>57.365603909704447</v>
      </c>
      <c r="N78" s="18">
        <v>2493</v>
      </c>
      <c r="O78" s="19">
        <v>56.697748464862407</v>
      </c>
      <c r="P78" s="20">
        <v>2589</v>
      </c>
      <c r="Q78" s="21">
        <v>56.701708278580817</v>
      </c>
      <c r="R78" s="20">
        <v>2619</v>
      </c>
      <c r="S78" s="21">
        <v>55.997434252726109</v>
      </c>
      <c r="T78" s="20">
        <v>2946</v>
      </c>
      <c r="U78" s="21">
        <v>57.855459544383343</v>
      </c>
      <c r="V78" s="442"/>
      <c r="W78" s="224"/>
      <c r="X78" s="250"/>
      <c r="Y78" s="224"/>
      <c r="Z78" s="224"/>
      <c r="AA78" s="224"/>
      <c r="AB78" s="224"/>
      <c r="AC78" s="224"/>
      <c r="AD78" s="16"/>
    </row>
    <row r="79" spans="1:30" s="15" customFormat="1" ht="20.100000000000001" customHeight="1">
      <c r="A79" s="9" t="s">
        <v>2957</v>
      </c>
      <c r="B79" s="9" t="s">
        <v>1849</v>
      </c>
      <c r="C79" s="223" t="s">
        <v>7009</v>
      </c>
      <c r="D79" s="10" t="s">
        <v>1944</v>
      </c>
      <c r="E79" s="223"/>
      <c r="F79" s="443">
        <v>805</v>
      </c>
      <c r="G79" s="444">
        <v>20.210896309314588</v>
      </c>
      <c r="H79" s="11">
        <v>840</v>
      </c>
      <c r="I79" s="12">
        <v>20.578147966682998</v>
      </c>
      <c r="J79" s="11">
        <v>873</v>
      </c>
      <c r="K79" s="12">
        <v>20.980533525594808</v>
      </c>
      <c r="L79" s="11">
        <v>860</v>
      </c>
      <c r="M79" s="12">
        <v>20.013963230160577</v>
      </c>
      <c r="N79" s="11">
        <v>867</v>
      </c>
      <c r="O79" s="12">
        <v>19.717989538321582</v>
      </c>
      <c r="P79" s="13">
        <v>844</v>
      </c>
      <c r="Q79" s="14">
        <v>18.484450284713098</v>
      </c>
      <c r="R79" s="13">
        <v>860</v>
      </c>
      <c r="S79" s="14">
        <v>18.38785546290357</v>
      </c>
      <c r="T79" s="34"/>
      <c r="U79" s="9"/>
      <c r="V79" s="441" t="s">
        <v>28</v>
      </c>
      <c r="W79" s="223" t="s">
        <v>7010</v>
      </c>
      <c r="X79" s="249" t="s">
        <v>28</v>
      </c>
      <c r="Y79" s="223" t="s">
        <v>7010</v>
      </c>
      <c r="Z79" s="223" t="s">
        <v>7010</v>
      </c>
      <c r="AA79" s="223" t="s">
        <v>7010</v>
      </c>
      <c r="AB79" s="223" t="s">
        <v>7010</v>
      </c>
      <c r="AC79" s="223"/>
      <c r="AD79" s="9"/>
    </row>
    <row r="80" spans="1:30" s="15" customFormat="1" ht="20.100000000000001" customHeight="1">
      <c r="A80" s="16"/>
      <c r="B80" s="16"/>
      <c r="C80" s="224"/>
      <c r="D80" s="17" t="s">
        <v>1945</v>
      </c>
      <c r="E80" s="224"/>
      <c r="F80" s="356">
        <v>170</v>
      </c>
      <c r="G80" s="314">
        <v>4.2681395932714032</v>
      </c>
      <c r="H80" s="18">
        <v>162</v>
      </c>
      <c r="I80" s="19">
        <v>3.9686428221460068</v>
      </c>
      <c r="J80" s="18">
        <v>169</v>
      </c>
      <c r="K80" s="19">
        <v>4.0615236721941841</v>
      </c>
      <c r="L80" s="18">
        <v>234</v>
      </c>
      <c r="M80" s="19">
        <v>5.4456597626250876</v>
      </c>
      <c r="N80" s="18">
        <v>228</v>
      </c>
      <c r="O80" s="19">
        <v>5.1853536502160562</v>
      </c>
      <c r="P80" s="20">
        <v>304</v>
      </c>
      <c r="Q80" s="21">
        <v>6.6579062636881297</v>
      </c>
      <c r="R80" s="20">
        <v>299</v>
      </c>
      <c r="S80" s="21">
        <v>6.4143681847338039</v>
      </c>
      <c r="T80" s="35"/>
      <c r="U80" s="16"/>
      <c r="V80" s="442"/>
      <c r="W80" s="224"/>
      <c r="X80" s="250"/>
      <c r="Y80" s="224"/>
      <c r="Z80" s="224"/>
      <c r="AA80" s="224"/>
      <c r="AB80" s="224"/>
      <c r="AC80" s="224"/>
      <c r="AD80" s="16"/>
    </row>
    <row r="81" spans="1:30" s="15" customFormat="1" ht="20.100000000000001" customHeight="1">
      <c r="A81" s="16"/>
      <c r="B81" s="16"/>
      <c r="C81" s="224"/>
      <c r="D81" s="17" t="s">
        <v>1946</v>
      </c>
      <c r="E81" s="224"/>
      <c r="F81" s="356">
        <v>476</v>
      </c>
      <c r="G81" s="314">
        <v>11.950790861159931</v>
      </c>
      <c r="H81" s="18">
        <v>493</v>
      </c>
      <c r="I81" s="19">
        <v>12.077413032827046</v>
      </c>
      <c r="J81" s="18">
        <v>504</v>
      </c>
      <c r="K81" s="19">
        <v>12.112472963229992</v>
      </c>
      <c r="L81" s="18">
        <v>507</v>
      </c>
      <c r="M81" s="19">
        <v>11.79892948568769</v>
      </c>
      <c r="N81" s="18">
        <v>528</v>
      </c>
      <c r="O81" s="19">
        <v>12.008187400500342</v>
      </c>
      <c r="P81" s="20">
        <v>535</v>
      </c>
      <c r="Q81" s="21">
        <v>11.717038983793255</v>
      </c>
      <c r="R81" s="20">
        <v>501</v>
      </c>
      <c r="S81" s="21">
        <v>10.711994868505451</v>
      </c>
      <c r="T81" s="35"/>
      <c r="U81" s="16"/>
      <c r="V81" s="442"/>
      <c r="W81" s="224"/>
      <c r="X81" s="250"/>
      <c r="Y81" s="224"/>
      <c r="Z81" s="224"/>
      <c r="AA81" s="224"/>
      <c r="AB81" s="224"/>
      <c r="AC81" s="224"/>
      <c r="AD81" s="16"/>
    </row>
    <row r="82" spans="1:30" s="15" customFormat="1" ht="20.100000000000001" customHeight="1">
      <c r="A82" s="16"/>
      <c r="B82" s="16"/>
      <c r="C82" s="224"/>
      <c r="D82" s="17" t="s">
        <v>1947</v>
      </c>
      <c r="E82" s="224"/>
      <c r="F82" s="356">
        <v>29</v>
      </c>
      <c r="G82" s="314">
        <v>0.72809440120512181</v>
      </c>
      <c r="H82" s="18">
        <v>27</v>
      </c>
      <c r="I82" s="19">
        <v>0.66144047035766784</v>
      </c>
      <c r="J82" s="18">
        <v>35</v>
      </c>
      <c r="K82" s="19">
        <v>0.84114395577986056</v>
      </c>
      <c r="L82" s="18">
        <v>33</v>
      </c>
      <c r="M82" s="19">
        <v>0.76797765883174307</v>
      </c>
      <c r="N82" s="18">
        <v>42</v>
      </c>
      <c r="O82" s="19">
        <v>0.95519672503979991</v>
      </c>
      <c r="P82" s="20">
        <v>43</v>
      </c>
      <c r="Q82" s="21">
        <v>0.94174332019272888</v>
      </c>
      <c r="R82" s="20">
        <v>82</v>
      </c>
      <c r="S82" s="21">
        <v>1.8</v>
      </c>
      <c r="T82" s="35"/>
      <c r="U82" s="16"/>
      <c r="V82" s="442"/>
      <c r="W82" s="224"/>
      <c r="X82" s="250"/>
      <c r="Y82" s="224"/>
      <c r="Z82" s="224"/>
      <c r="AA82" s="224"/>
      <c r="AB82" s="224"/>
      <c r="AC82" s="224"/>
      <c r="AD82" s="16"/>
    </row>
    <row r="83" spans="1:30" s="15" customFormat="1" ht="20.100000000000001" customHeight="1">
      <c r="A83" s="16"/>
      <c r="B83" s="16"/>
      <c r="C83" s="224"/>
      <c r="D83" s="17" t="s">
        <v>1948</v>
      </c>
      <c r="E83" s="224"/>
      <c r="F83" s="356">
        <v>116</v>
      </c>
      <c r="G83" s="314">
        <v>2.9123776048204872</v>
      </c>
      <c r="H83" s="18">
        <v>115</v>
      </c>
      <c r="I83" s="19">
        <v>2.8172464478196964</v>
      </c>
      <c r="J83" s="18">
        <v>113</v>
      </c>
      <c r="K83" s="19">
        <v>2.7156933429464072</v>
      </c>
      <c r="L83" s="18">
        <v>106</v>
      </c>
      <c r="M83" s="19">
        <v>2.4668373283686296</v>
      </c>
      <c r="N83" s="18">
        <v>107</v>
      </c>
      <c r="O83" s="19">
        <v>2.4334773709347282</v>
      </c>
      <c r="P83" s="20">
        <v>113</v>
      </c>
      <c r="Q83" s="21">
        <v>2.4748138414367062</v>
      </c>
      <c r="R83" s="20">
        <v>108</v>
      </c>
      <c r="S83" s="21">
        <v>2.3091725465041693</v>
      </c>
      <c r="T83" s="35"/>
      <c r="U83" s="16"/>
      <c r="V83" s="442"/>
      <c r="W83" s="224"/>
      <c r="X83" s="250"/>
      <c r="Y83" s="224"/>
      <c r="Z83" s="224"/>
      <c r="AA83" s="224"/>
      <c r="AB83" s="224"/>
      <c r="AC83" s="224"/>
      <c r="AD83" s="16"/>
    </row>
    <row r="84" spans="1:30" s="15" customFormat="1" ht="20.100000000000001" customHeight="1">
      <c r="A84" s="16"/>
      <c r="B84" s="16"/>
      <c r="C84" s="224"/>
      <c r="D84" s="17" t="s">
        <v>7043</v>
      </c>
      <c r="E84" s="224"/>
      <c r="F84" s="356">
        <v>6</v>
      </c>
      <c r="G84" s="314">
        <v>0.15064022093899071</v>
      </c>
      <c r="H84" s="18">
        <v>9</v>
      </c>
      <c r="I84" s="19">
        <v>0.22048015678588928</v>
      </c>
      <c r="J84" s="18">
        <v>13</v>
      </c>
      <c r="K84" s="19">
        <v>0.31242489786109107</v>
      </c>
      <c r="L84" s="18">
        <v>13</v>
      </c>
      <c r="M84" s="19">
        <v>0.30253665347917152</v>
      </c>
      <c r="N84" s="18">
        <v>10</v>
      </c>
      <c r="O84" s="19">
        <v>0.22742779167614283</v>
      </c>
      <c r="P84" s="20">
        <v>7</v>
      </c>
      <c r="Q84" s="21">
        <v>0.15330705212439771</v>
      </c>
      <c r="R84" s="20">
        <v>26</v>
      </c>
      <c r="S84" s="21">
        <v>0.55591190934359636</v>
      </c>
      <c r="T84" s="35"/>
      <c r="U84" s="16"/>
      <c r="V84" s="442"/>
      <c r="W84" s="224"/>
      <c r="X84" s="250"/>
      <c r="Y84" s="224"/>
      <c r="Z84" s="224"/>
      <c r="AA84" s="224"/>
      <c r="AB84" s="224"/>
      <c r="AC84" s="224"/>
      <c r="AD84" s="16"/>
    </row>
    <row r="85" spans="1:30" s="15" customFormat="1" ht="20.100000000000001" customHeight="1">
      <c r="A85" s="16"/>
      <c r="B85" s="16"/>
      <c r="C85" s="224"/>
      <c r="D85" s="17" t="s">
        <v>1949</v>
      </c>
      <c r="E85" s="224"/>
      <c r="F85" s="356">
        <v>84</v>
      </c>
      <c r="G85" s="314">
        <v>2.1089630931458698</v>
      </c>
      <c r="H85" s="18">
        <v>70</v>
      </c>
      <c r="I85" s="19">
        <v>1.7148456638902498</v>
      </c>
      <c r="J85" s="18">
        <v>70</v>
      </c>
      <c r="K85" s="19">
        <v>1.6822879115597211</v>
      </c>
      <c r="L85" s="18">
        <v>77</v>
      </c>
      <c r="M85" s="19">
        <v>1.8384919711426577</v>
      </c>
      <c r="N85" s="18">
        <v>122</v>
      </c>
      <c r="O85" s="19">
        <v>2.7746190584489425</v>
      </c>
      <c r="P85" s="20">
        <v>131</v>
      </c>
      <c r="Q85" s="21">
        <v>2.8690319754708717</v>
      </c>
      <c r="R85" s="20">
        <v>182</v>
      </c>
      <c r="S85" s="21">
        <v>3.8913833654051744</v>
      </c>
      <c r="T85" s="35"/>
      <c r="U85" s="16"/>
      <c r="V85" s="442"/>
      <c r="W85" s="224"/>
      <c r="X85" s="250"/>
      <c r="Y85" s="224"/>
      <c r="Z85" s="224"/>
      <c r="AA85" s="224"/>
      <c r="AB85" s="224"/>
      <c r="AC85" s="224"/>
      <c r="AD85" s="16"/>
    </row>
    <row r="86" spans="1:30" s="15" customFormat="1" ht="20.100000000000001" customHeight="1">
      <c r="A86" s="16"/>
      <c r="B86" s="16"/>
      <c r="C86" s="224"/>
      <c r="D86" s="17" t="s">
        <v>1950</v>
      </c>
      <c r="E86" s="224"/>
      <c r="F86" s="356">
        <v>2297</v>
      </c>
      <c r="G86" s="314">
        <v>57.670097916143611</v>
      </c>
      <c r="H86" s="18">
        <v>2366</v>
      </c>
      <c r="I86" s="19">
        <v>57.961783439490446</v>
      </c>
      <c r="J86" s="18">
        <v>2384</v>
      </c>
      <c r="K86" s="19">
        <v>57.293919730833935</v>
      </c>
      <c r="L86" s="18">
        <v>2467</v>
      </c>
      <c r="M86" s="19">
        <v>57.365603909704447</v>
      </c>
      <c r="N86" s="18">
        <v>2493</v>
      </c>
      <c r="O86" s="19">
        <v>56.697748464862407</v>
      </c>
      <c r="P86" s="20">
        <v>2589</v>
      </c>
      <c r="Q86" s="21">
        <v>56.701708278580817</v>
      </c>
      <c r="R86" s="20">
        <v>2619</v>
      </c>
      <c r="S86" s="21">
        <v>55.997434252726109</v>
      </c>
      <c r="T86" s="36"/>
      <c r="U86" s="37"/>
      <c r="V86" s="442"/>
      <c r="W86" s="224"/>
      <c r="X86" s="250"/>
      <c r="Y86" s="224"/>
      <c r="Z86" s="224"/>
      <c r="AA86" s="224"/>
      <c r="AB86" s="224"/>
      <c r="AC86" s="224"/>
      <c r="AD86" s="16"/>
    </row>
    <row r="87" spans="1:30" s="38" customFormat="1" ht="20.100000000000001" customHeight="1">
      <c r="A87" s="9" t="s">
        <v>2958</v>
      </c>
      <c r="B87" s="9" t="s">
        <v>7044</v>
      </c>
      <c r="C87" s="223" t="s">
        <v>7045</v>
      </c>
      <c r="D87" s="10" t="s">
        <v>1951</v>
      </c>
      <c r="E87" s="223"/>
      <c r="F87" s="443">
        <v>413</v>
      </c>
      <c r="G87" s="444">
        <v>25.780274656679151</v>
      </c>
      <c r="H87" s="11">
        <v>402</v>
      </c>
      <c r="I87" s="12">
        <v>24.4228432563791</v>
      </c>
      <c r="J87" s="11">
        <v>422</v>
      </c>
      <c r="K87" s="12">
        <f>J87/1707*100</f>
        <v>24.721734036321031</v>
      </c>
      <c r="L87" s="11">
        <v>450</v>
      </c>
      <c r="M87" s="12">
        <v>25.7</v>
      </c>
      <c r="N87" s="11">
        <v>465</v>
      </c>
      <c r="O87" s="12">
        <v>26.094276094276093</v>
      </c>
      <c r="P87" s="13">
        <v>482</v>
      </c>
      <c r="Q87" s="14">
        <v>26.110509209100758</v>
      </c>
      <c r="R87" s="13">
        <v>501</v>
      </c>
      <c r="S87" s="14">
        <v>26.652452025586353</v>
      </c>
      <c r="T87" s="13">
        <v>563</v>
      </c>
      <c r="U87" s="14">
        <v>29.186106791083464</v>
      </c>
      <c r="V87" s="441" t="s">
        <v>28</v>
      </c>
      <c r="W87" s="223" t="s">
        <v>7010</v>
      </c>
      <c r="X87" s="249" t="s">
        <v>28</v>
      </c>
      <c r="Y87" s="223" t="s">
        <v>7010</v>
      </c>
      <c r="Z87" s="223" t="s">
        <v>7010</v>
      </c>
      <c r="AA87" s="223" t="s">
        <v>7010</v>
      </c>
      <c r="AB87" s="223" t="s">
        <v>7010</v>
      </c>
      <c r="AC87" s="223" t="s">
        <v>7010</v>
      </c>
      <c r="AD87" s="9"/>
    </row>
    <row r="88" spans="1:30" s="38" customFormat="1" ht="20.100000000000001" customHeight="1">
      <c r="A88" s="16"/>
      <c r="B88" s="16"/>
      <c r="C88" s="224"/>
      <c r="D88" s="17" t="s">
        <v>1952</v>
      </c>
      <c r="E88" s="224"/>
      <c r="F88" s="356">
        <v>312</v>
      </c>
      <c r="G88" s="314">
        <v>19.475655430711612</v>
      </c>
      <c r="H88" s="18">
        <v>330</v>
      </c>
      <c r="I88" s="19">
        <v>20.048602673147023</v>
      </c>
      <c r="J88" s="18">
        <v>346</v>
      </c>
      <c r="K88" s="19">
        <f t="shared" ref="K88:K93" si="0">J88/1707*100</f>
        <v>20.26947861745753</v>
      </c>
      <c r="L88" s="18">
        <v>346</v>
      </c>
      <c r="M88" s="19">
        <v>19.7</v>
      </c>
      <c r="N88" s="18">
        <v>346</v>
      </c>
      <c r="O88" s="19">
        <v>19.41638608305275</v>
      </c>
      <c r="P88" s="20">
        <v>335</v>
      </c>
      <c r="Q88" s="21">
        <v>18.147345612134345</v>
      </c>
      <c r="R88" s="20">
        <v>299</v>
      </c>
      <c r="S88" s="21">
        <v>15.938166311300639</v>
      </c>
      <c r="T88" s="20">
        <v>274</v>
      </c>
      <c r="U88" s="21">
        <v>14.204250907205806</v>
      </c>
      <c r="V88" s="442"/>
      <c r="W88" s="224"/>
      <c r="X88" s="250"/>
      <c r="Y88" s="224"/>
      <c r="Z88" s="224"/>
      <c r="AA88" s="224"/>
      <c r="AB88" s="224"/>
      <c r="AC88" s="224"/>
      <c r="AD88" s="16"/>
    </row>
    <row r="89" spans="1:30" s="38" customFormat="1" ht="20.100000000000001" customHeight="1">
      <c r="A89" s="16"/>
      <c r="B89" s="16"/>
      <c r="C89" s="224"/>
      <c r="D89" s="17" t="s">
        <v>1953</v>
      </c>
      <c r="E89" s="224"/>
      <c r="F89" s="356">
        <v>254</v>
      </c>
      <c r="G89" s="314">
        <v>15.85518102372035</v>
      </c>
      <c r="H89" s="18">
        <v>270</v>
      </c>
      <c r="I89" s="19">
        <v>16.403402187120292</v>
      </c>
      <c r="J89" s="18">
        <v>274</v>
      </c>
      <c r="K89" s="19">
        <f t="shared" si="0"/>
        <v>16.051552431165788</v>
      </c>
      <c r="L89" s="18">
        <v>298</v>
      </c>
      <c r="M89" s="19">
        <v>17</v>
      </c>
      <c r="N89" s="18">
        <v>284</v>
      </c>
      <c r="O89" s="19">
        <v>15.937149270482603</v>
      </c>
      <c r="P89" s="20">
        <v>331</v>
      </c>
      <c r="Q89" s="21">
        <v>17.930660888407367</v>
      </c>
      <c r="R89" s="20">
        <v>359</v>
      </c>
      <c r="S89" s="21">
        <v>19.100000000000001</v>
      </c>
      <c r="T89" s="20">
        <v>375</v>
      </c>
      <c r="U89" s="21">
        <v>19.440124416796266</v>
      </c>
      <c r="V89" s="442"/>
      <c r="W89" s="224"/>
      <c r="X89" s="250"/>
      <c r="Y89" s="224"/>
      <c r="Z89" s="224"/>
      <c r="AA89" s="224"/>
      <c r="AB89" s="224"/>
      <c r="AC89" s="224"/>
      <c r="AD89" s="16"/>
    </row>
    <row r="90" spans="1:30" s="38" customFormat="1" ht="20.100000000000001" customHeight="1">
      <c r="A90" s="16"/>
      <c r="B90" s="16"/>
      <c r="C90" s="224"/>
      <c r="D90" s="17" t="s">
        <v>7046</v>
      </c>
      <c r="E90" s="224"/>
      <c r="F90" s="356">
        <v>429</v>
      </c>
      <c r="G90" s="314">
        <v>26.779026217228463</v>
      </c>
      <c r="H90" s="18">
        <v>385</v>
      </c>
      <c r="I90" s="19">
        <v>23.39003645200486</v>
      </c>
      <c r="J90" s="18">
        <v>429</v>
      </c>
      <c r="K90" s="19">
        <f t="shared" si="0"/>
        <v>25.13181019332162</v>
      </c>
      <c r="L90" s="18">
        <v>438</v>
      </c>
      <c r="M90" s="19">
        <v>25</v>
      </c>
      <c r="N90" s="18">
        <v>456</v>
      </c>
      <c r="O90" s="19">
        <v>25.589225589225588</v>
      </c>
      <c r="P90" s="20">
        <v>467</v>
      </c>
      <c r="Q90" s="21">
        <v>25.297941495124594</v>
      </c>
      <c r="R90" s="20">
        <v>295</v>
      </c>
      <c r="S90" s="21">
        <v>15.724946695095948</v>
      </c>
      <c r="T90" s="20">
        <v>446</v>
      </c>
      <c r="U90" s="21">
        <v>23.120787973043029</v>
      </c>
      <c r="V90" s="442"/>
      <c r="W90" s="224"/>
      <c r="X90" s="250"/>
      <c r="Y90" s="224"/>
      <c r="Z90" s="224"/>
      <c r="AA90" s="224"/>
      <c r="AB90" s="224"/>
      <c r="AC90" s="224"/>
      <c r="AD90" s="16"/>
    </row>
    <row r="91" spans="1:30" s="38" customFormat="1" ht="20.100000000000001" customHeight="1">
      <c r="A91" s="16"/>
      <c r="B91" s="16"/>
      <c r="C91" s="224"/>
      <c r="D91" s="17" t="s">
        <v>7047</v>
      </c>
      <c r="E91" s="224"/>
      <c r="F91" s="356">
        <v>32</v>
      </c>
      <c r="G91" s="314">
        <v>1.9975031210986267</v>
      </c>
      <c r="H91" s="18">
        <v>49</v>
      </c>
      <c r="I91" s="19">
        <v>2.976913730255164</v>
      </c>
      <c r="J91" s="18">
        <v>52</v>
      </c>
      <c r="K91" s="19">
        <f t="shared" si="0"/>
        <v>3.046280023432923</v>
      </c>
      <c r="L91" s="18">
        <v>53</v>
      </c>
      <c r="M91" s="19">
        <v>3</v>
      </c>
      <c r="N91" s="18">
        <v>63</v>
      </c>
      <c r="O91" s="19">
        <v>3.5353535353535355</v>
      </c>
      <c r="P91" s="20">
        <v>65</v>
      </c>
      <c r="Q91" s="21">
        <v>3.5211267605633805</v>
      </c>
      <c r="R91" s="20">
        <v>230</v>
      </c>
      <c r="S91" s="21">
        <v>12.3</v>
      </c>
      <c r="T91" s="20">
        <v>56</v>
      </c>
      <c r="U91" s="21">
        <v>2.9030585795749091</v>
      </c>
      <c r="V91" s="442"/>
      <c r="W91" s="224"/>
      <c r="X91" s="250"/>
      <c r="Y91" s="224"/>
      <c r="Z91" s="224"/>
      <c r="AA91" s="224"/>
      <c r="AB91" s="224"/>
      <c r="AC91" s="224"/>
      <c r="AD91" s="16"/>
    </row>
    <row r="92" spans="1:30" s="38" customFormat="1" ht="20.100000000000001" customHeight="1">
      <c r="A92" s="16"/>
      <c r="B92" s="16"/>
      <c r="C92" s="224"/>
      <c r="D92" s="17" t="s">
        <v>7048</v>
      </c>
      <c r="E92" s="224"/>
      <c r="F92" s="356">
        <v>44</v>
      </c>
      <c r="G92" s="314">
        <v>2.7465667915106118</v>
      </c>
      <c r="H92" s="18">
        <v>86</v>
      </c>
      <c r="I92" s="19">
        <v>5.2247873633049817</v>
      </c>
      <c r="J92" s="18">
        <v>58</v>
      </c>
      <c r="K92" s="19">
        <f t="shared" si="0"/>
        <v>3.3977738722905682</v>
      </c>
      <c r="L92" s="18">
        <v>49</v>
      </c>
      <c r="M92" s="19">
        <v>2.8</v>
      </c>
      <c r="N92" s="18">
        <v>51</v>
      </c>
      <c r="O92" s="19">
        <v>2.861952861952862</v>
      </c>
      <c r="P92" s="20">
        <v>46</v>
      </c>
      <c r="Q92" s="21">
        <v>2.4918743228602382</v>
      </c>
      <c r="R92" s="20">
        <v>58</v>
      </c>
      <c r="S92" s="21">
        <v>3.091684434968017</v>
      </c>
      <c r="T92" s="20">
        <v>80</v>
      </c>
      <c r="U92" s="21">
        <v>4.1472265422498706</v>
      </c>
      <c r="V92" s="442"/>
      <c r="W92" s="224"/>
      <c r="X92" s="250"/>
      <c r="Y92" s="224"/>
      <c r="Z92" s="224"/>
      <c r="AA92" s="224"/>
      <c r="AB92" s="224"/>
      <c r="AC92" s="224"/>
      <c r="AD92" s="16"/>
    </row>
    <row r="93" spans="1:30" s="38" customFormat="1" ht="20.100000000000001" customHeight="1">
      <c r="A93" s="16"/>
      <c r="B93" s="16"/>
      <c r="C93" s="224"/>
      <c r="D93" s="17" t="s">
        <v>1956</v>
      </c>
      <c r="E93" s="224"/>
      <c r="F93" s="356">
        <v>118</v>
      </c>
      <c r="G93" s="314">
        <v>7.3657927590511862</v>
      </c>
      <c r="H93" s="18">
        <v>124</v>
      </c>
      <c r="I93" s="19">
        <v>7.5334143377885781</v>
      </c>
      <c r="J93" s="18">
        <v>126</v>
      </c>
      <c r="K93" s="19">
        <f t="shared" si="0"/>
        <v>7.381370826010544</v>
      </c>
      <c r="L93" s="18">
        <v>119</v>
      </c>
      <c r="M93" s="19">
        <v>6.8</v>
      </c>
      <c r="N93" s="18">
        <v>117</v>
      </c>
      <c r="O93" s="19">
        <v>6.5656565656565657</v>
      </c>
      <c r="P93" s="20">
        <v>120</v>
      </c>
      <c r="Q93" s="21">
        <v>6.5005417118093174</v>
      </c>
      <c r="R93" s="20">
        <v>134</v>
      </c>
      <c r="S93" s="21">
        <v>7.1428571428571432</v>
      </c>
      <c r="T93" s="20">
        <v>135</v>
      </c>
      <c r="U93" s="21">
        <v>6.9984447900466566</v>
      </c>
      <c r="V93" s="442"/>
      <c r="W93" s="224"/>
      <c r="X93" s="250"/>
      <c r="Y93" s="224"/>
      <c r="Z93" s="224"/>
      <c r="AA93" s="224"/>
      <c r="AB93" s="224"/>
      <c r="AC93" s="224"/>
      <c r="AD93" s="16"/>
    </row>
    <row r="94" spans="1:30" s="38" customFormat="1" ht="20.100000000000001" customHeight="1">
      <c r="A94" s="9" t="s">
        <v>2959</v>
      </c>
      <c r="B94" s="9" t="s">
        <v>7049</v>
      </c>
      <c r="C94" s="223" t="s">
        <v>7009</v>
      </c>
      <c r="D94" s="9"/>
      <c r="E94" s="223"/>
      <c r="F94" s="354">
        <v>3983</v>
      </c>
      <c r="G94" s="12">
        <v>100</v>
      </c>
      <c r="H94" s="11">
        <v>4082</v>
      </c>
      <c r="I94" s="12">
        <v>100</v>
      </c>
      <c r="J94" s="11">
        <v>4161</v>
      </c>
      <c r="K94" s="12">
        <f>J94/4161*100</f>
        <v>100</v>
      </c>
      <c r="L94" s="11">
        <v>4297</v>
      </c>
      <c r="M94" s="12">
        <v>100</v>
      </c>
      <c r="N94" s="11">
        <v>4397</v>
      </c>
      <c r="O94" s="12">
        <v>100</v>
      </c>
      <c r="P94" s="13">
        <v>4566</v>
      </c>
      <c r="Q94" s="14">
        <v>100</v>
      </c>
      <c r="R94" s="13">
        <v>4677</v>
      </c>
      <c r="S94" s="14">
        <v>100</v>
      </c>
      <c r="T94" s="11"/>
      <c r="U94" s="12"/>
      <c r="V94" s="441" t="s">
        <v>28</v>
      </c>
      <c r="W94" s="223" t="s">
        <v>7010</v>
      </c>
      <c r="X94" s="249" t="s">
        <v>28</v>
      </c>
      <c r="Y94" s="223" t="s">
        <v>7010</v>
      </c>
      <c r="Z94" s="223" t="s">
        <v>7010</v>
      </c>
      <c r="AA94" s="223" t="s">
        <v>7010</v>
      </c>
      <c r="AB94" s="223" t="s">
        <v>7010</v>
      </c>
      <c r="AC94" s="223"/>
      <c r="AD94" s="9"/>
    </row>
    <row r="95" spans="1:30" s="38" customFormat="1" ht="20.100000000000001" customHeight="1">
      <c r="A95" s="9" t="s">
        <v>2960</v>
      </c>
      <c r="B95" s="9" t="s">
        <v>7050</v>
      </c>
      <c r="C95" s="223" t="s">
        <v>7009</v>
      </c>
      <c r="D95" s="9"/>
      <c r="E95" s="223"/>
      <c r="F95" s="354">
        <v>3983</v>
      </c>
      <c r="G95" s="12">
        <v>100</v>
      </c>
      <c r="H95" s="11">
        <v>4082</v>
      </c>
      <c r="I95" s="12">
        <v>100</v>
      </c>
      <c r="J95" s="11">
        <v>4161</v>
      </c>
      <c r="K95" s="12">
        <f>J95/4161*100</f>
        <v>100</v>
      </c>
      <c r="L95" s="11">
        <v>4297</v>
      </c>
      <c r="M95" s="12">
        <v>100</v>
      </c>
      <c r="N95" s="11">
        <v>4397</v>
      </c>
      <c r="O95" s="12">
        <v>100</v>
      </c>
      <c r="P95" s="13">
        <v>4566</v>
      </c>
      <c r="Q95" s="14">
        <v>100</v>
      </c>
      <c r="R95" s="13">
        <v>4677</v>
      </c>
      <c r="S95" s="14">
        <v>100</v>
      </c>
      <c r="T95" s="11"/>
      <c r="U95" s="12"/>
      <c r="V95" s="441" t="s">
        <v>28</v>
      </c>
      <c r="W95" s="223" t="s">
        <v>7010</v>
      </c>
      <c r="X95" s="249" t="s">
        <v>28</v>
      </c>
      <c r="Y95" s="223" t="s">
        <v>7010</v>
      </c>
      <c r="Z95" s="223" t="s">
        <v>7010</v>
      </c>
      <c r="AA95" s="223" t="s">
        <v>7010</v>
      </c>
      <c r="AB95" s="223" t="s">
        <v>7010</v>
      </c>
      <c r="AC95" s="223"/>
      <c r="AD95" s="9"/>
    </row>
    <row r="96" spans="1:30" s="38" customFormat="1" ht="20.100000000000001" customHeight="1">
      <c r="A96" s="39" t="s">
        <v>2961</v>
      </c>
      <c r="B96" s="39" t="s">
        <v>7051</v>
      </c>
      <c r="C96" s="40" t="s">
        <v>7009</v>
      </c>
      <c r="D96" s="39"/>
      <c r="E96" s="40"/>
      <c r="F96" s="354">
        <v>3983</v>
      </c>
      <c r="G96" s="12">
        <v>100</v>
      </c>
      <c r="H96" s="11">
        <v>4082</v>
      </c>
      <c r="I96" s="12">
        <v>100</v>
      </c>
      <c r="J96" s="11">
        <v>4161</v>
      </c>
      <c r="K96" s="12">
        <f>J96/4161*100</f>
        <v>100</v>
      </c>
      <c r="L96" s="11">
        <v>4297</v>
      </c>
      <c r="M96" s="12">
        <v>100</v>
      </c>
      <c r="N96" s="11">
        <v>4397</v>
      </c>
      <c r="O96" s="12">
        <v>100</v>
      </c>
      <c r="P96" s="41">
        <v>4566</v>
      </c>
      <c r="Q96" s="42">
        <v>100</v>
      </c>
      <c r="R96" s="41">
        <v>4677</v>
      </c>
      <c r="S96" s="42">
        <v>100</v>
      </c>
      <c r="T96" s="43"/>
      <c r="U96" s="44"/>
      <c r="V96" s="329" t="s">
        <v>28</v>
      </c>
      <c r="W96" s="40" t="s">
        <v>7010</v>
      </c>
      <c r="X96" s="40" t="s">
        <v>28</v>
      </c>
      <c r="Y96" s="40" t="s">
        <v>7010</v>
      </c>
      <c r="Z96" s="40" t="s">
        <v>7010</v>
      </c>
      <c r="AA96" s="40" t="s">
        <v>7010</v>
      </c>
      <c r="AB96" s="40" t="s">
        <v>7010</v>
      </c>
      <c r="AC96" s="40"/>
      <c r="AD96" s="39"/>
    </row>
    <row r="97" spans="1:30" s="38" customFormat="1" ht="20.100000000000001" customHeight="1">
      <c r="A97" s="39" t="s">
        <v>7052</v>
      </c>
      <c r="B97" s="39" t="s">
        <v>7053</v>
      </c>
      <c r="C97" s="40" t="s">
        <v>7009</v>
      </c>
      <c r="D97" s="39"/>
      <c r="E97" s="40"/>
      <c r="F97" s="354">
        <v>3983</v>
      </c>
      <c r="G97" s="12">
        <v>100</v>
      </c>
      <c r="H97" s="43">
        <v>4082</v>
      </c>
      <c r="I97" s="44">
        <v>100</v>
      </c>
      <c r="J97" s="43">
        <v>4161</v>
      </c>
      <c r="K97" s="44">
        <f>J97/4161*100</f>
        <v>100</v>
      </c>
      <c r="L97" s="43">
        <v>4297</v>
      </c>
      <c r="M97" s="44">
        <v>100</v>
      </c>
      <c r="N97" s="43">
        <v>4397</v>
      </c>
      <c r="O97" s="44">
        <v>100</v>
      </c>
      <c r="P97" s="41">
        <v>4566</v>
      </c>
      <c r="Q97" s="42">
        <v>100</v>
      </c>
      <c r="R97" s="41">
        <v>4677</v>
      </c>
      <c r="S97" s="42">
        <v>100</v>
      </c>
      <c r="T97" s="43"/>
      <c r="U97" s="44"/>
      <c r="V97" s="329" t="s">
        <v>28</v>
      </c>
      <c r="W97" s="40" t="s">
        <v>7010</v>
      </c>
      <c r="X97" s="40" t="s">
        <v>28</v>
      </c>
      <c r="Y97" s="40" t="s">
        <v>7010</v>
      </c>
      <c r="Z97" s="40" t="s">
        <v>7010</v>
      </c>
      <c r="AA97" s="40" t="s">
        <v>7010</v>
      </c>
      <c r="AB97" s="40" t="s">
        <v>7010</v>
      </c>
      <c r="AC97" s="40"/>
      <c r="AD97" s="39"/>
    </row>
    <row r="98" spans="1:30" s="38" customFormat="1" ht="20.100000000000001" customHeight="1">
      <c r="A98" s="39" t="s">
        <v>7054</v>
      </c>
      <c r="B98" s="39" t="s">
        <v>7055</v>
      </c>
      <c r="C98" s="40" t="s">
        <v>7009</v>
      </c>
      <c r="D98" s="39"/>
      <c r="E98" s="40"/>
      <c r="F98" s="364">
        <v>3983</v>
      </c>
      <c r="G98" s="365">
        <v>100</v>
      </c>
      <c r="H98" s="43">
        <v>4082</v>
      </c>
      <c r="I98" s="44">
        <v>100</v>
      </c>
      <c r="J98" s="43">
        <v>4161</v>
      </c>
      <c r="K98" s="44">
        <f>J98/4161*100</f>
        <v>100</v>
      </c>
      <c r="L98" s="43">
        <v>4297</v>
      </c>
      <c r="M98" s="44">
        <v>100</v>
      </c>
      <c r="N98" s="43">
        <v>4397</v>
      </c>
      <c r="O98" s="44">
        <v>100</v>
      </c>
      <c r="P98" s="41">
        <v>4566</v>
      </c>
      <c r="Q98" s="42">
        <v>100</v>
      </c>
      <c r="R98" s="41">
        <v>4677</v>
      </c>
      <c r="S98" s="42">
        <v>100</v>
      </c>
      <c r="T98" s="43">
        <v>5092</v>
      </c>
      <c r="U98" s="44">
        <v>100</v>
      </c>
      <c r="V98" s="329" t="s">
        <v>28</v>
      </c>
      <c r="W98" s="40" t="s">
        <v>7010</v>
      </c>
      <c r="X98" s="40" t="s">
        <v>28</v>
      </c>
      <c r="Y98" s="40" t="s">
        <v>7010</v>
      </c>
      <c r="Z98" s="40" t="s">
        <v>7010</v>
      </c>
      <c r="AA98" s="40" t="s">
        <v>7010</v>
      </c>
      <c r="AB98" s="40" t="s">
        <v>7010</v>
      </c>
      <c r="AC98" s="40" t="s">
        <v>7010</v>
      </c>
      <c r="AD98" s="39"/>
    </row>
    <row r="99" spans="1:30" s="38" customFormat="1" ht="20.100000000000001" customHeight="1">
      <c r="C99" s="45"/>
      <c r="E99" s="45"/>
      <c r="F99" s="45"/>
      <c r="G99" s="45"/>
      <c r="H99" s="46"/>
      <c r="I99" s="47"/>
      <c r="J99" s="46"/>
      <c r="K99" s="47"/>
      <c r="L99" s="46"/>
      <c r="M99" s="47"/>
      <c r="N99" s="46"/>
      <c r="O99" s="47"/>
      <c r="P99" s="46"/>
      <c r="Q99" s="47"/>
      <c r="R99" s="46"/>
      <c r="S99" s="47"/>
      <c r="T99" s="46"/>
      <c r="U99" s="47"/>
      <c r="V99" s="47"/>
      <c r="W99" s="47"/>
      <c r="X99" s="47"/>
      <c r="Y99" s="47"/>
      <c r="Z99" s="47"/>
      <c r="AA99" s="45"/>
      <c r="AB99" s="45"/>
      <c r="AC99" s="45"/>
    </row>
    <row r="100" spans="1:30" s="38" customFormat="1" ht="20.100000000000001" customHeight="1">
      <c r="C100" s="45"/>
      <c r="E100" s="45"/>
      <c r="F100" s="45"/>
      <c r="G100" s="45"/>
      <c r="H100" s="46"/>
      <c r="I100" s="47"/>
      <c r="J100" s="46"/>
      <c r="K100" s="47"/>
      <c r="L100" s="46"/>
      <c r="M100" s="47"/>
      <c r="N100" s="46"/>
      <c r="O100" s="47"/>
      <c r="P100" s="46"/>
      <c r="Q100" s="47"/>
      <c r="R100" s="46"/>
      <c r="S100" s="47"/>
      <c r="T100" s="46"/>
      <c r="U100" s="47"/>
      <c r="V100" s="47"/>
      <c r="W100" s="47"/>
      <c r="X100" s="47"/>
      <c r="Y100" s="47"/>
      <c r="Z100" s="47"/>
      <c r="AA100" s="45"/>
      <c r="AB100" s="45"/>
      <c r="AC100" s="45"/>
    </row>
    <row r="101" spans="1:30" s="38" customFormat="1" ht="20.100000000000001" customHeight="1">
      <c r="C101" s="45"/>
      <c r="E101" s="45"/>
      <c r="F101" s="45"/>
      <c r="G101" s="45"/>
      <c r="H101" s="46"/>
      <c r="I101" s="47"/>
      <c r="J101" s="46"/>
      <c r="K101" s="47"/>
      <c r="L101" s="46"/>
      <c r="M101" s="47"/>
      <c r="N101" s="46"/>
      <c r="O101" s="47"/>
      <c r="P101" s="46"/>
      <c r="Q101" s="47"/>
      <c r="R101" s="46"/>
      <c r="S101" s="47"/>
      <c r="T101" s="46"/>
      <c r="U101" s="47"/>
      <c r="V101" s="47"/>
      <c r="W101" s="47"/>
      <c r="X101" s="47"/>
      <c r="Y101" s="47"/>
      <c r="Z101" s="47"/>
      <c r="AA101" s="45"/>
      <c r="AB101" s="45"/>
      <c r="AC101" s="45"/>
    </row>
    <row r="102" spans="1:30" s="38" customFormat="1" ht="20.100000000000001" customHeight="1">
      <c r="C102" s="45"/>
      <c r="E102" s="45"/>
      <c r="F102" s="45"/>
      <c r="G102" s="45"/>
      <c r="H102" s="46"/>
      <c r="I102" s="47"/>
      <c r="J102" s="46"/>
      <c r="K102" s="47"/>
      <c r="L102" s="46"/>
      <c r="M102" s="47"/>
      <c r="N102" s="46"/>
      <c r="O102" s="47"/>
      <c r="P102" s="46"/>
      <c r="Q102" s="47"/>
      <c r="R102" s="46"/>
      <c r="S102" s="47"/>
      <c r="T102" s="46"/>
      <c r="U102" s="47"/>
      <c r="V102" s="47"/>
      <c r="W102" s="47"/>
      <c r="X102" s="47"/>
      <c r="Y102" s="47"/>
      <c r="Z102" s="47"/>
      <c r="AA102" s="45"/>
      <c r="AB102" s="45"/>
      <c r="AC102" s="45"/>
    </row>
    <row r="103" spans="1:30" s="38" customFormat="1" ht="20.100000000000001" customHeight="1">
      <c r="C103" s="45"/>
      <c r="E103" s="45"/>
      <c r="F103" s="45"/>
      <c r="G103" s="45"/>
      <c r="H103" s="46"/>
      <c r="I103" s="47"/>
      <c r="J103" s="46"/>
      <c r="K103" s="47"/>
      <c r="L103" s="46"/>
      <c r="M103" s="47"/>
      <c r="N103" s="46"/>
      <c r="O103" s="47"/>
      <c r="P103" s="46"/>
      <c r="Q103" s="47"/>
      <c r="R103" s="46"/>
      <c r="S103" s="47"/>
      <c r="T103" s="46"/>
      <c r="U103" s="47"/>
      <c r="V103" s="47"/>
      <c r="W103" s="47"/>
      <c r="X103" s="47"/>
      <c r="Y103" s="47"/>
      <c r="Z103" s="47"/>
      <c r="AA103" s="45"/>
      <c r="AB103" s="45"/>
      <c r="AC103" s="45"/>
    </row>
    <row r="104" spans="1:30" s="38" customFormat="1" ht="20.100000000000001" customHeight="1">
      <c r="C104" s="45"/>
      <c r="E104" s="45"/>
      <c r="F104" s="45"/>
      <c r="G104" s="45"/>
      <c r="H104" s="46"/>
      <c r="I104" s="47"/>
      <c r="J104" s="46"/>
      <c r="K104" s="47"/>
      <c r="L104" s="46"/>
      <c r="M104" s="47"/>
      <c r="N104" s="46"/>
      <c r="O104" s="47"/>
      <c r="P104" s="46"/>
      <c r="Q104" s="47"/>
      <c r="R104" s="46"/>
      <c r="S104" s="47"/>
      <c r="T104" s="46"/>
      <c r="U104" s="47"/>
      <c r="V104" s="47"/>
      <c r="W104" s="47"/>
      <c r="X104" s="47"/>
      <c r="Y104" s="47"/>
      <c r="Z104" s="47"/>
      <c r="AA104" s="45"/>
      <c r="AB104" s="45"/>
      <c r="AC104" s="45"/>
    </row>
    <row r="105" spans="1:30" s="38" customFormat="1" ht="20.100000000000001" customHeight="1">
      <c r="C105" s="45"/>
      <c r="E105" s="45"/>
      <c r="F105" s="45"/>
      <c r="G105" s="45"/>
      <c r="H105" s="46"/>
      <c r="I105" s="47"/>
      <c r="J105" s="46"/>
      <c r="K105" s="47"/>
      <c r="L105" s="46"/>
      <c r="M105" s="47"/>
      <c r="N105" s="46"/>
      <c r="O105" s="47"/>
      <c r="P105" s="46"/>
      <c r="Q105" s="47"/>
      <c r="R105" s="46"/>
      <c r="S105" s="47"/>
      <c r="T105" s="46"/>
      <c r="U105" s="47"/>
      <c r="V105" s="47"/>
      <c r="W105" s="47"/>
      <c r="X105" s="47"/>
      <c r="Y105" s="47"/>
      <c r="Z105" s="47"/>
      <c r="AA105" s="45"/>
      <c r="AB105" s="45"/>
      <c r="AC105" s="45"/>
    </row>
    <row r="106" spans="1:30" s="38" customFormat="1" ht="20.100000000000001" customHeight="1">
      <c r="C106" s="45"/>
      <c r="E106" s="45"/>
      <c r="F106" s="45"/>
      <c r="G106" s="45"/>
      <c r="H106" s="46"/>
      <c r="I106" s="47"/>
      <c r="J106" s="46"/>
      <c r="K106" s="47"/>
      <c r="L106" s="46"/>
      <c r="M106" s="47"/>
      <c r="N106" s="46"/>
      <c r="O106" s="47"/>
      <c r="P106" s="46"/>
      <c r="Q106" s="47"/>
      <c r="R106" s="46"/>
      <c r="S106" s="47"/>
      <c r="T106" s="46"/>
      <c r="U106" s="47"/>
      <c r="V106" s="47"/>
      <c r="W106" s="47"/>
      <c r="X106" s="47"/>
      <c r="Y106" s="47"/>
      <c r="Z106" s="47"/>
      <c r="AA106" s="45"/>
      <c r="AB106" s="45"/>
      <c r="AC106" s="45"/>
    </row>
    <row r="107" spans="1:30" s="38" customFormat="1" ht="20.100000000000001" customHeight="1">
      <c r="C107" s="45"/>
      <c r="E107" s="45"/>
      <c r="F107" s="45"/>
      <c r="G107" s="45"/>
      <c r="H107" s="46"/>
      <c r="I107" s="47"/>
      <c r="J107" s="46"/>
      <c r="K107" s="47"/>
      <c r="L107" s="46"/>
      <c r="M107" s="47"/>
      <c r="N107" s="46"/>
      <c r="O107" s="47"/>
      <c r="P107" s="46"/>
      <c r="Q107" s="47"/>
      <c r="R107" s="46"/>
      <c r="S107" s="47"/>
      <c r="T107" s="46"/>
      <c r="U107" s="47"/>
      <c r="V107" s="47"/>
      <c r="W107" s="47"/>
      <c r="X107" s="47"/>
      <c r="Y107" s="47"/>
      <c r="Z107" s="47"/>
      <c r="AA107" s="45"/>
      <c r="AB107" s="45"/>
      <c r="AC107" s="45"/>
    </row>
    <row r="108" spans="1:30" s="38" customFormat="1" ht="20.100000000000001" customHeight="1">
      <c r="C108" s="45"/>
      <c r="E108" s="45"/>
      <c r="F108" s="45"/>
      <c r="G108" s="45"/>
      <c r="H108" s="46"/>
      <c r="I108" s="47"/>
      <c r="J108" s="46"/>
      <c r="K108" s="47"/>
      <c r="L108" s="46"/>
      <c r="M108" s="47"/>
      <c r="N108" s="46"/>
      <c r="O108" s="47"/>
      <c r="P108" s="46"/>
      <c r="Q108" s="47"/>
      <c r="R108" s="46"/>
      <c r="S108" s="47"/>
      <c r="T108" s="46"/>
      <c r="U108" s="47"/>
      <c r="V108" s="47"/>
      <c r="W108" s="47"/>
      <c r="X108" s="47"/>
      <c r="Y108" s="47"/>
      <c r="Z108" s="47"/>
      <c r="AA108" s="45"/>
      <c r="AB108" s="45"/>
      <c r="AC108" s="45"/>
    </row>
    <row r="109" spans="1:30" s="38" customFormat="1" ht="20.100000000000001" customHeight="1">
      <c r="C109" s="45"/>
      <c r="E109" s="45"/>
      <c r="F109" s="45"/>
      <c r="G109" s="45"/>
      <c r="H109" s="46"/>
      <c r="I109" s="47"/>
      <c r="J109" s="46"/>
      <c r="K109" s="47"/>
      <c r="L109" s="46"/>
      <c r="M109" s="47"/>
      <c r="N109" s="46"/>
      <c r="O109" s="47"/>
      <c r="P109" s="46"/>
      <c r="Q109" s="47"/>
      <c r="R109" s="46"/>
      <c r="S109" s="47"/>
      <c r="T109" s="46"/>
      <c r="U109" s="47"/>
      <c r="V109" s="47"/>
      <c r="W109" s="47"/>
      <c r="X109" s="47"/>
      <c r="Y109" s="47"/>
      <c r="Z109" s="47"/>
      <c r="AA109" s="45"/>
      <c r="AB109" s="45"/>
      <c r="AC109" s="45"/>
    </row>
    <row r="110" spans="1:30" s="38" customFormat="1" ht="20.100000000000001" customHeight="1">
      <c r="C110" s="45"/>
      <c r="E110" s="45"/>
      <c r="F110" s="45"/>
      <c r="G110" s="45"/>
      <c r="H110" s="46"/>
      <c r="I110" s="47"/>
      <c r="J110" s="46"/>
      <c r="K110" s="47"/>
      <c r="L110" s="46"/>
      <c r="M110" s="47"/>
      <c r="N110" s="46"/>
      <c r="O110" s="47"/>
      <c r="P110" s="46"/>
      <c r="Q110" s="47"/>
      <c r="R110" s="46"/>
      <c r="S110" s="47"/>
      <c r="T110" s="46"/>
      <c r="U110" s="47"/>
      <c r="V110" s="47"/>
      <c r="W110" s="47"/>
      <c r="X110" s="47"/>
      <c r="Y110" s="47"/>
      <c r="Z110" s="47"/>
      <c r="AA110" s="45"/>
      <c r="AB110" s="45"/>
      <c r="AC110" s="45"/>
    </row>
    <row r="111" spans="1:30" s="38" customFormat="1" ht="20.100000000000001" customHeight="1">
      <c r="C111" s="45"/>
      <c r="E111" s="45"/>
      <c r="F111" s="45"/>
      <c r="G111" s="45"/>
      <c r="H111" s="46"/>
      <c r="I111" s="47"/>
      <c r="J111" s="46"/>
      <c r="K111" s="47"/>
      <c r="L111" s="46"/>
      <c r="M111" s="47"/>
      <c r="N111" s="46"/>
      <c r="O111" s="47"/>
      <c r="P111" s="46"/>
      <c r="Q111" s="47"/>
      <c r="R111" s="46"/>
      <c r="S111" s="47"/>
      <c r="T111" s="46"/>
      <c r="U111" s="47"/>
      <c r="V111" s="47"/>
      <c r="W111" s="47"/>
      <c r="X111" s="47"/>
      <c r="Y111" s="47"/>
      <c r="Z111" s="47"/>
      <c r="AA111" s="45"/>
      <c r="AB111" s="45"/>
      <c r="AC111" s="45"/>
    </row>
    <row r="112" spans="1:30" s="38" customFormat="1" ht="20.100000000000001" customHeight="1">
      <c r="C112" s="45"/>
      <c r="E112" s="45"/>
      <c r="F112" s="45"/>
      <c r="G112" s="45"/>
      <c r="H112" s="46"/>
      <c r="I112" s="47"/>
      <c r="J112" s="46"/>
      <c r="K112" s="47"/>
      <c r="L112" s="46"/>
      <c r="M112" s="47"/>
      <c r="N112" s="46"/>
      <c r="O112" s="47"/>
      <c r="P112" s="46"/>
      <c r="Q112" s="47"/>
      <c r="R112" s="46"/>
      <c r="S112" s="47"/>
      <c r="T112" s="46"/>
      <c r="U112" s="47"/>
      <c r="V112" s="47"/>
      <c r="W112" s="47"/>
      <c r="X112" s="47"/>
      <c r="Y112" s="47"/>
      <c r="Z112" s="47"/>
      <c r="AA112" s="45"/>
      <c r="AB112" s="45"/>
      <c r="AC112" s="45"/>
    </row>
    <row r="113" spans="3:29" s="38" customFormat="1" ht="20.100000000000001" customHeight="1">
      <c r="C113" s="45"/>
      <c r="E113" s="45"/>
      <c r="F113" s="45"/>
      <c r="G113" s="45"/>
      <c r="H113" s="46"/>
      <c r="I113" s="47"/>
      <c r="J113" s="46"/>
      <c r="K113" s="47"/>
      <c r="L113" s="46"/>
      <c r="M113" s="47"/>
      <c r="N113" s="46"/>
      <c r="O113" s="47"/>
      <c r="P113" s="46"/>
      <c r="Q113" s="47"/>
      <c r="R113" s="46"/>
      <c r="S113" s="47"/>
      <c r="T113" s="46"/>
      <c r="U113" s="47"/>
      <c r="V113" s="47"/>
      <c r="W113" s="47"/>
      <c r="X113" s="47"/>
      <c r="Y113" s="47"/>
      <c r="Z113" s="47"/>
      <c r="AA113" s="45"/>
      <c r="AB113" s="45"/>
      <c r="AC113" s="45"/>
    </row>
    <row r="114" spans="3:29" s="38" customFormat="1" ht="20.100000000000001" customHeight="1">
      <c r="C114" s="45"/>
      <c r="E114" s="45"/>
      <c r="F114" s="45"/>
      <c r="G114" s="45"/>
      <c r="H114" s="46"/>
      <c r="I114" s="47"/>
      <c r="J114" s="46"/>
      <c r="K114" s="47"/>
      <c r="L114" s="46"/>
      <c r="M114" s="47"/>
      <c r="N114" s="46"/>
      <c r="O114" s="47"/>
      <c r="P114" s="46"/>
      <c r="Q114" s="47"/>
      <c r="R114" s="46"/>
      <c r="S114" s="47"/>
      <c r="T114" s="46"/>
      <c r="U114" s="47"/>
      <c r="V114" s="47"/>
      <c r="W114" s="47"/>
      <c r="X114" s="47"/>
      <c r="Y114" s="47"/>
      <c r="Z114" s="47"/>
      <c r="AA114" s="45"/>
      <c r="AB114" s="45"/>
      <c r="AC114" s="45"/>
    </row>
    <row r="115" spans="3:29" s="38" customFormat="1" ht="20.100000000000001" customHeight="1">
      <c r="C115" s="45"/>
      <c r="E115" s="45"/>
      <c r="F115" s="45"/>
      <c r="G115" s="45"/>
      <c r="H115" s="46"/>
      <c r="I115" s="47"/>
      <c r="J115" s="46"/>
      <c r="K115" s="47"/>
      <c r="L115" s="46"/>
      <c r="M115" s="47"/>
      <c r="N115" s="46"/>
      <c r="O115" s="47"/>
      <c r="P115" s="46"/>
      <c r="Q115" s="47"/>
      <c r="R115" s="46"/>
      <c r="S115" s="47"/>
      <c r="T115" s="46"/>
      <c r="U115" s="47"/>
      <c r="V115" s="47"/>
      <c r="W115" s="47"/>
      <c r="X115" s="47"/>
      <c r="Y115" s="47"/>
      <c r="Z115" s="47"/>
      <c r="AA115" s="45"/>
      <c r="AB115" s="45"/>
      <c r="AC115" s="45"/>
    </row>
    <row r="116" spans="3:29" s="38" customFormat="1" ht="20.100000000000001" customHeight="1">
      <c r="C116" s="45"/>
      <c r="E116" s="45"/>
      <c r="F116" s="45"/>
      <c r="G116" s="45"/>
      <c r="H116" s="46"/>
      <c r="I116" s="47"/>
      <c r="J116" s="46"/>
      <c r="K116" s="47"/>
      <c r="L116" s="46"/>
      <c r="M116" s="47"/>
      <c r="N116" s="46"/>
      <c r="O116" s="47"/>
      <c r="P116" s="46"/>
      <c r="Q116" s="47"/>
      <c r="R116" s="46"/>
      <c r="S116" s="47"/>
      <c r="T116" s="46"/>
      <c r="U116" s="47"/>
      <c r="V116" s="47"/>
      <c r="W116" s="47"/>
      <c r="X116" s="47"/>
      <c r="Y116" s="47"/>
      <c r="Z116" s="47"/>
      <c r="AA116" s="45"/>
      <c r="AB116" s="45"/>
      <c r="AC116" s="45"/>
    </row>
    <row r="117" spans="3:29" s="38" customFormat="1" ht="20.100000000000001" customHeight="1">
      <c r="C117" s="45"/>
      <c r="E117" s="45"/>
      <c r="F117" s="45"/>
      <c r="G117" s="45"/>
      <c r="H117" s="46"/>
      <c r="I117" s="47"/>
      <c r="J117" s="46"/>
      <c r="K117" s="47"/>
      <c r="L117" s="46"/>
      <c r="M117" s="47"/>
      <c r="N117" s="46"/>
      <c r="O117" s="47"/>
      <c r="P117" s="46"/>
      <c r="Q117" s="47"/>
      <c r="R117" s="46"/>
      <c r="S117" s="47"/>
      <c r="T117" s="46"/>
      <c r="U117" s="47"/>
      <c r="V117" s="47"/>
      <c r="W117" s="47"/>
      <c r="X117" s="47"/>
      <c r="Y117" s="47"/>
      <c r="Z117" s="47"/>
      <c r="AA117" s="45"/>
      <c r="AB117" s="45"/>
      <c r="AC117" s="45"/>
    </row>
    <row r="118" spans="3:29" s="38" customFormat="1" ht="20.100000000000001" customHeight="1">
      <c r="C118" s="45"/>
      <c r="E118" s="45"/>
      <c r="F118" s="45"/>
      <c r="G118" s="45"/>
      <c r="H118" s="46"/>
      <c r="I118" s="47"/>
      <c r="J118" s="46"/>
      <c r="K118" s="47"/>
      <c r="L118" s="46"/>
      <c r="M118" s="47"/>
      <c r="N118" s="46"/>
      <c r="O118" s="47"/>
      <c r="P118" s="46"/>
      <c r="Q118" s="47"/>
      <c r="R118" s="46"/>
      <c r="S118" s="47"/>
      <c r="T118" s="46"/>
      <c r="U118" s="47"/>
      <c r="V118" s="47"/>
      <c r="W118" s="47"/>
      <c r="X118" s="47"/>
      <c r="Y118" s="47"/>
      <c r="Z118" s="47"/>
      <c r="AA118" s="45"/>
      <c r="AB118" s="45"/>
      <c r="AC118" s="45"/>
    </row>
    <row r="119" spans="3:29" s="38" customFormat="1" ht="20.100000000000001" customHeight="1">
      <c r="C119" s="45"/>
      <c r="E119" s="45"/>
      <c r="F119" s="45"/>
      <c r="G119" s="45"/>
      <c r="H119" s="46"/>
      <c r="I119" s="47"/>
      <c r="J119" s="46"/>
      <c r="K119" s="47"/>
      <c r="L119" s="46"/>
      <c r="M119" s="47"/>
      <c r="N119" s="46"/>
      <c r="O119" s="47"/>
      <c r="P119" s="46"/>
      <c r="Q119" s="47"/>
      <c r="R119" s="46"/>
      <c r="S119" s="47"/>
      <c r="T119" s="46"/>
      <c r="U119" s="47"/>
      <c r="V119" s="47"/>
      <c r="W119" s="47"/>
      <c r="X119" s="47"/>
      <c r="Y119" s="47"/>
      <c r="Z119" s="47"/>
      <c r="AA119" s="45"/>
      <c r="AB119" s="45"/>
      <c r="AC119" s="45"/>
    </row>
    <row r="120" spans="3:29" s="38" customFormat="1" ht="20.100000000000001" customHeight="1">
      <c r="C120" s="45"/>
      <c r="E120" s="45"/>
      <c r="F120" s="45"/>
      <c r="G120" s="45"/>
      <c r="H120" s="46"/>
      <c r="I120" s="47"/>
      <c r="J120" s="46"/>
      <c r="K120" s="47"/>
      <c r="L120" s="46"/>
      <c r="M120" s="47"/>
      <c r="N120" s="46"/>
      <c r="O120" s="47"/>
      <c r="P120" s="46"/>
      <c r="Q120" s="47"/>
      <c r="R120" s="46"/>
      <c r="S120" s="47"/>
      <c r="T120" s="46"/>
      <c r="U120" s="47"/>
      <c r="V120" s="47"/>
      <c r="W120" s="47"/>
      <c r="X120" s="47"/>
      <c r="Y120" s="47"/>
      <c r="Z120" s="47"/>
      <c r="AA120" s="45"/>
      <c r="AB120" s="45"/>
      <c r="AC120" s="45"/>
    </row>
    <row r="121" spans="3:29" s="38" customFormat="1" ht="20.100000000000001" customHeight="1">
      <c r="C121" s="45"/>
      <c r="E121" s="45"/>
      <c r="F121" s="45"/>
      <c r="G121" s="45"/>
      <c r="H121" s="46"/>
      <c r="I121" s="47"/>
      <c r="J121" s="46"/>
      <c r="K121" s="47"/>
      <c r="L121" s="46"/>
      <c r="M121" s="47"/>
      <c r="N121" s="46"/>
      <c r="O121" s="47"/>
      <c r="P121" s="46"/>
      <c r="Q121" s="47"/>
      <c r="R121" s="46"/>
      <c r="S121" s="47"/>
      <c r="T121" s="46"/>
      <c r="U121" s="47"/>
      <c r="V121" s="47"/>
      <c r="W121" s="47"/>
      <c r="X121" s="47"/>
      <c r="Y121" s="47"/>
      <c r="Z121" s="47"/>
      <c r="AA121" s="45"/>
      <c r="AB121" s="45"/>
      <c r="AC121" s="45"/>
    </row>
    <row r="122" spans="3:29" s="38" customFormat="1" ht="20.100000000000001" customHeight="1">
      <c r="C122" s="45"/>
      <c r="E122" s="45"/>
      <c r="F122" s="45"/>
      <c r="G122" s="45"/>
      <c r="H122" s="46"/>
      <c r="I122" s="47"/>
      <c r="J122" s="46"/>
      <c r="K122" s="47"/>
      <c r="L122" s="46"/>
      <c r="M122" s="47"/>
      <c r="N122" s="46"/>
      <c r="O122" s="47"/>
      <c r="P122" s="46"/>
      <c r="Q122" s="47"/>
      <c r="R122" s="46"/>
      <c r="S122" s="47"/>
      <c r="T122" s="46"/>
      <c r="U122" s="47"/>
      <c r="V122" s="47"/>
      <c r="W122" s="47"/>
      <c r="X122" s="47"/>
      <c r="Y122" s="47"/>
      <c r="Z122" s="47"/>
      <c r="AA122" s="45"/>
      <c r="AB122" s="45"/>
      <c r="AC122" s="45"/>
    </row>
    <row r="123" spans="3:29" s="38" customFormat="1" ht="20.100000000000001" customHeight="1">
      <c r="C123" s="45"/>
      <c r="E123" s="45"/>
      <c r="F123" s="45"/>
      <c r="G123" s="45"/>
      <c r="H123" s="46"/>
      <c r="I123" s="47"/>
      <c r="J123" s="46"/>
      <c r="K123" s="47"/>
      <c r="L123" s="46"/>
      <c r="M123" s="47"/>
      <c r="N123" s="46"/>
      <c r="O123" s="47"/>
      <c r="P123" s="46"/>
      <c r="Q123" s="47"/>
      <c r="R123" s="46"/>
      <c r="S123" s="47"/>
      <c r="T123" s="46"/>
      <c r="U123" s="47"/>
      <c r="V123" s="47"/>
      <c r="W123" s="47"/>
      <c r="X123" s="47"/>
      <c r="Y123" s="47"/>
      <c r="Z123" s="47"/>
      <c r="AA123" s="45"/>
      <c r="AB123" s="45"/>
      <c r="AC123" s="45"/>
    </row>
    <row r="124" spans="3:29" s="38" customFormat="1" ht="20.100000000000001" customHeight="1">
      <c r="C124" s="45"/>
      <c r="E124" s="45"/>
      <c r="F124" s="45"/>
      <c r="G124" s="45"/>
      <c r="H124" s="46"/>
      <c r="I124" s="47"/>
      <c r="J124" s="46"/>
      <c r="K124" s="47"/>
      <c r="L124" s="46"/>
      <c r="M124" s="47"/>
      <c r="N124" s="46"/>
      <c r="O124" s="47"/>
      <c r="P124" s="46"/>
      <c r="Q124" s="47"/>
      <c r="R124" s="46"/>
      <c r="S124" s="47"/>
      <c r="T124" s="46"/>
      <c r="U124" s="47"/>
      <c r="V124" s="47"/>
      <c r="W124" s="47"/>
      <c r="X124" s="47"/>
      <c r="Y124" s="47"/>
      <c r="Z124" s="47"/>
      <c r="AA124" s="45"/>
      <c r="AB124" s="45"/>
      <c r="AC124" s="45"/>
    </row>
    <row r="125" spans="3:29" s="38" customFormat="1" ht="20.100000000000001" customHeight="1">
      <c r="C125" s="45"/>
      <c r="E125" s="45"/>
      <c r="F125" s="45"/>
      <c r="G125" s="45"/>
      <c r="H125" s="46"/>
      <c r="I125" s="47"/>
      <c r="J125" s="46"/>
      <c r="K125" s="47"/>
      <c r="L125" s="46"/>
      <c r="M125" s="47"/>
      <c r="N125" s="46"/>
      <c r="O125" s="47"/>
      <c r="P125" s="46"/>
      <c r="Q125" s="47"/>
      <c r="R125" s="46"/>
      <c r="S125" s="47"/>
      <c r="T125" s="46"/>
      <c r="U125" s="47"/>
      <c r="V125" s="47"/>
      <c r="W125" s="47"/>
      <c r="X125" s="47"/>
      <c r="Y125" s="47"/>
      <c r="Z125" s="47"/>
      <c r="AA125" s="45"/>
      <c r="AB125" s="45"/>
      <c r="AC125" s="45"/>
    </row>
    <row r="126" spans="3:29" s="38" customFormat="1" ht="20.100000000000001" customHeight="1">
      <c r="C126" s="45"/>
      <c r="E126" s="45"/>
      <c r="F126" s="45"/>
      <c r="G126" s="45"/>
      <c r="H126" s="46"/>
      <c r="I126" s="47"/>
      <c r="J126" s="46"/>
      <c r="K126" s="47"/>
      <c r="L126" s="46"/>
      <c r="M126" s="47"/>
      <c r="N126" s="46"/>
      <c r="O126" s="47"/>
      <c r="P126" s="46"/>
      <c r="Q126" s="47"/>
      <c r="R126" s="46"/>
      <c r="S126" s="47"/>
      <c r="T126" s="46"/>
      <c r="U126" s="47"/>
      <c r="V126" s="47"/>
      <c r="W126" s="47"/>
      <c r="X126" s="47"/>
      <c r="Y126" s="47"/>
      <c r="Z126" s="47"/>
      <c r="AA126" s="45"/>
      <c r="AB126" s="45"/>
      <c r="AC126" s="45"/>
    </row>
    <row r="127" spans="3:29" s="38" customFormat="1" ht="20.100000000000001" customHeight="1">
      <c r="C127" s="45"/>
      <c r="E127" s="45"/>
      <c r="F127" s="45"/>
      <c r="G127" s="45"/>
      <c r="H127" s="46"/>
      <c r="I127" s="47"/>
      <c r="J127" s="46"/>
      <c r="K127" s="47"/>
      <c r="L127" s="46"/>
      <c r="M127" s="47"/>
      <c r="N127" s="46"/>
      <c r="O127" s="47"/>
      <c r="P127" s="46"/>
      <c r="Q127" s="47"/>
      <c r="R127" s="46"/>
      <c r="S127" s="47"/>
      <c r="T127" s="46"/>
      <c r="U127" s="47"/>
      <c r="V127" s="47"/>
      <c r="W127" s="47"/>
      <c r="X127" s="47"/>
      <c r="Y127" s="47"/>
      <c r="Z127" s="47"/>
      <c r="AA127" s="45"/>
      <c r="AB127" s="45"/>
      <c r="AC127" s="45"/>
    </row>
    <row r="128" spans="3:29" s="38" customFormat="1" ht="20.100000000000001" customHeight="1">
      <c r="C128" s="45"/>
      <c r="E128" s="45"/>
      <c r="F128" s="45"/>
      <c r="G128" s="45"/>
      <c r="H128" s="46"/>
      <c r="I128" s="47"/>
      <c r="J128" s="46"/>
      <c r="K128" s="47"/>
      <c r="L128" s="46"/>
      <c r="M128" s="47"/>
      <c r="N128" s="46"/>
      <c r="O128" s="47"/>
      <c r="P128" s="46"/>
      <c r="Q128" s="47"/>
      <c r="R128" s="46"/>
      <c r="S128" s="47"/>
      <c r="T128" s="46"/>
      <c r="U128" s="47"/>
      <c r="V128" s="47"/>
      <c r="W128" s="47"/>
      <c r="X128" s="47"/>
      <c r="Y128" s="47"/>
      <c r="Z128" s="47"/>
      <c r="AA128" s="45"/>
      <c r="AB128" s="45"/>
      <c r="AC128" s="45"/>
    </row>
    <row r="129" spans="3:29" s="38" customFormat="1" ht="20.100000000000001" customHeight="1">
      <c r="C129" s="45"/>
      <c r="E129" s="45"/>
      <c r="F129" s="45"/>
      <c r="G129" s="45"/>
      <c r="H129" s="46"/>
      <c r="I129" s="47"/>
      <c r="J129" s="46"/>
      <c r="K129" s="47"/>
      <c r="L129" s="46"/>
      <c r="M129" s="47"/>
      <c r="N129" s="46"/>
      <c r="O129" s="47"/>
      <c r="P129" s="46"/>
      <c r="Q129" s="47"/>
      <c r="R129" s="46"/>
      <c r="S129" s="47"/>
      <c r="T129" s="46"/>
      <c r="U129" s="47"/>
      <c r="V129" s="47"/>
      <c r="W129" s="47"/>
      <c r="X129" s="47"/>
      <c r="Y129" s="47"/>
      <c r="Z129" s="47"/>
      <c r="AA129" s="45"/>
      <c r="AB129" s="45"/>
      <c r="AC129" s="45"/>
    </row>
    <row r="130" spans="3:29" s="38" customFormat="1" ht="20.100000000000001" customHeight="1">
      <c r="C130" s="45"/>
      <c r="E130" s="45"/>
      <c r="F130" s="45"/>
      <c r="G130" s="45"/>
      <c r="H130" s="46"/>
      <c r="I130" s="47"/>
      <c r="J130" s="46"/>
      <c r="K130" s="47"/>
      <c r="L130" s="46"/>
      <c r="M130" s="47"/>
      <c r="N130" s="46"/>
      <c r="O130" s="47"/>
      <c r="P130" s="46"/>
      <c r="Q130" s="47"/>
      <c r="R130" s="46"/>
      <c r="S130" s="47"/>
      <c r="T130" s="46"/>
      <c r="U130" s="47"/>
      <c r="V130" s="47"/>
      <c r="W130" s="47"/>
      <c r="X130" s="47"/>
      <c r="Y130" s="47"/>
      <c r="Z130" s="47"/>
      <c r="AA130" s="45"/>
      <c r="AB130" s="45"/>
      <c r="AC130" s="45"/>
    </row>
    <row r="131" spans="3:29" s="38" customFormat="1" ht="20.100000000000001" customHeight="1">
      <c r="C131" s="45"/>
      <c r="E131" s="45"/>
      <c r="F131" s="45"/>
      <c r="G131" s="45"/>
      <c r="H131" s="46"/>
      <c r="I131" s="47"/>
      <c r="J131" s="46"/>
      <c r="K131" s="47"/>
      <c r="L131" s="46"/>
      <c r="M131" s="47"/>
      <c r="N131" s="46"/>
      <c r="O131" s="47"/>
      <c r="P131" s="46"/>
      <c r="Q131" s="47"/>
      <c r="R131" s="46"/>
      <c r="S131" s="47"/>
      <c r="T131" s="46"/>
      <c r="U131" s="47"/>
      <c r="V131" s="47"/>
      <c r="W131" s="47"/>
      <c r="X131" s="47"/>
      <c r="Y131" s="47"/>
      <c r="Z131" s="47"/>
      <c r="AA131" s="45"/>
      <c r="AB131" s="45"/>
      <c r="AC131" s="45"/>
    </row>
    <row r="132" spans="3:29" s="38" customFormat="1" ht="20.100000000000001" customHeight="1">
      <c r="C132" s="45"/>
      <c r="E132" s="45"/>
      <c r="F132" s="45"/>
      <c r="G132" s="45"/>
      <c r="H132" s="46"/>
      <c r="I132" s="47"/>
      <c r="J132" s="46"/>
      <c r="K132" s="47"/>
      <c r="L132" s="46"/>
      <c r="M132" s="47"/>
      <c r="N132" s="46"/>
      <c r="O132" s="47"/>
      <c r="P132" s="46"/>
      <c r="Q132" s="47"/>
      <c r="R132" s="46"/>
      <c r="S132" s="47"/>
      <c r="T132" s="46"/>
      <c r="U132" s="47"/>
      <c r="V132" s="47"/>
      <c r="W132" s="47"/>
      <c r="X132" s="47"/>
      <c r="Y132" s="47"/>
      <c r="Z132" s="47"/>
      <c r="AA132" s="45"/>
      <c r="AB132" s="45"/>
      <c r="AC132" s="45"/>
    </row>
    <row r="133" spans="3:29" s="38" customFormat="1" ht="20.100000000000001" customHeight="1">
      <c r="C133" s="45"/>
      <c r="E133" s="45"/>
      <c r="F133" s="45"/>
      <c r="G133" s="45"/>
      <c r="H133" s="46"/>
      <c r="I133" s="47"/>
      <c r="J133" s="46"/>
      <c r="K133" s="47"/>
      <c r="L133" s="46"/>
      <c r="M133" s="47"/>
      <c r="N133" s="46"/>
      <c r="O133" s="47"/>
      <c r="P133" s="46"/>
      <c r="Q133" s="47"/>
      <c r="R133" s="46"/>
      <c r="S133" s="47"/>
      <c r="T133" s="46"/>
      <c r="U133" s="47"/>
      <c r="V133" s="47"/>
      <c r="W133" s="47"/>
      <c r="X133" s="47"/>
      <c r="Y133" s="47"/>
      <c r="Z133" s="47"/>
      <c r="AA133" s="45"/>
      <c r="AB133" s="45"/>
      <c r="AC133" s="45"/>
    </row>
    <row r="134" spans="3:29" s="38" customFormat="1" ht="20.100000000000001" customHeight="1">
      <c r="C134" s="45"/>
      <c r="E134" s="45"/>
      <c r="F134" s="45"/>
      <c r="G134" s="45"/>
      <c r="H134" s="46"/>
      <c r="I134" s="47"/>
      <c r="J134" s="46"/>
      <c r="K134" s="47"/>
      <c r="L134" s="46"/>
      <c r="M134" s="47"/>
      <c r="N134" s="46"/>
      <c r="O134" s="47"/>
      <c r="P134" s="46"/>
      <c r="Q134" s="47"/>
      <c r="R134" s="46"/>
      <c r="S134" s="47"/>
      <c r="T134" s="46"/>
      <c r="U134" s="47"/>
      <c r="V134" s="47"/>
      <c r="W134" s="47"/>
      <c r="X134" s="47"/>
      <c r="Y134" s="47"/>
      <c r="Z134" s="47"/>
      <c r="AA134" s="45"/>
      <c r="AB134" s="45"/>
      <c r="AC134" s="45"/>
    </row>
    <row r="135" spans="3:29" s="38" customFormat="1" ht="20.100000000000001" customHeight="1">
      <c r="C135" s="45"/>
      <c r="E135" s="45"/>
      <c r="F135" s="45"/>
      <c r="G135" s="45"/>
      <c r="H135" s="46"/>
      <c r="I135" s="47"/>
      <c r="J135" s="46"/>
      <c r="K135" s="47"/>
      <c r="L135" s="46"/>
      <c r="M135" s="47"/>
      <c r="N135" s="46"/>
      <c r="O135" s="47"/>
      <c r="P135" s="46"/>
      <c r="Q135" s="47"/>
      <c r="R135" s="46"/>
      <c r="S135" s="47"/>
      <c r="T135" s="46"/>
      <c r="U135" s="47"/>
      <c r="V135" s="47"/>
      <c r="W135" s="47"/>
      <c r="X135" s="47"/>
      <c r="Y135" s="47"/>
      <c r="Z135" s="47"/>
      <c r="AA135" s="45"/>
      <c r="AB135" s="45"/>
      <c r="AC135" s="45"/>
    </row>
    <row r="136" spans="3:29" s="38" customFormat="1" ht="20.100000000000001" customHeight="1">
      <c r="C136" s="45"/>
      <c r="E136" s="45"/>
      <c r="F136" s="45"/>
      <c r="G136" s="45"/>
      <c r="H136" s="46"/>
      <c r="I136" s="47"/>
      <c r="J136" s="46"/>
      <c r="K136" s="47"/>
      <c r="L136" s="46"/>
      <c r="M136" s="47"/>
      <c r="N136" s="46"/>
      <c r="O136" s="47"/>
      <c r="P136" s="46"/>
      <c r="Q136" s="47"/>
      <c r="R136" s="46"/>
      <c r="S136" s="47"/>
      <c r="T136" s="46"/>
      <c r="U136" s="47"/>
      <c r="V136" s="47"/>
      <c r="W136" s="47"/>
      <c r="X136" s="47"/>
      <c r="Y136" s="47"/>
      <c r="Z136" s="47"/>
      <c r="AA136" s="45"/>
      <c r="AB136" s="45"/>
      <c r="AC136" s="45"/>
    </row>
    <row r="137" spans="3:29" s="38" customFormat="1" ht="20.100000000000001" customHeight="1">
      <c r="C137" s="45"/>
      <c r="E137" s="45"/>
      <c r="F137" s="45"/>
      <c r="G137" s="45"/>
      <c r="H137" s="46"/>
      <c r="I137" s="47"/>
      <c r="J137" s="46"/>
      <c r="K137" s="47"/>
      <c r="L137" s="46"/>
      <c r="M137" s="47"/>
      <c r="N137" s="46"/>
      <c r="O137" s="47"/>
      <c r="P137" s="46"/>
      <c r="Q137" s="47"/>
      <c r="R137" s="46"/>
      <c r="S137" s="47"/>
      <c r="T137" s="46"/>
      <c r="U137" s="47"/>
      <c r="V137" s="47"/>
      <c r="W137" s="47"/>
      <c r="X137" s="47"/>
      <c r="Y137" s="47"/>
      <c r="Z137" s="47"/>
      <c r="AA137" s="45"/>
      <c r="AB137" s="45"/>
      <c r="AC137" s="45"/>
    </row>
    <row r="138" spans="3:29" s="38" customFormat="1" ht="20.100000000000001" customHeight="1">
      <c r="C138" s="45"/>
      <c r="E138" s="45"/>
      <c r="F138" s="45"/>
      <c r="G138" s="45"/>
      <c r="H138" s="46"/>
      <c r="I138" s="47"/>
      <c r="J138" s="46"/>
      <c r="K138" s="47"/>
      <c r="L138" s="46"/>
      <c r="M138" s="47"/>
      <c r="N138" s="46"/>
      <c r="O138" s="47"/>
      <c r="P138" s="46"/>
      <c r="Q138" s="47"/>
      <c r="R138" s="46"/>
      <c r="S138" s="47"/>
      <c r="T138" s="46"/>
      <c r="U138" s="47"/>
      <c r="V138" s="47"/>
      <c r="W138" s="47"/>
      <c r="X138" s="47"/>
      <c r="Y138" s="47"/>
      <c r="Z138" s="47"/>
      <c r="AA138" s="45"/>
      <c r="AB138" s="45"/>
      <c r="AC138" s="45"/>
    </row>
    <row r="139" spans="3:29" s="38" customFormat="1" ht="20.100000000000001" customHeight="1">
      <c r="C139" s="45"/>
      <c r="E139" s="45"/>
      <c r="F139" s="45"/>
      <c r="G139" s="45"/>
      <c r="H139" s="46"/>
      <c r="I139" s="47"/>
      <c r="J139" s="46"/>
      <c r="K139" s="47"/>
      <c r="L139" s="46"/>
      <c r="M139" s="47"/>
      <c r="N139" s="46"/>
      <c r="O139" s="47"/>
      <c r="P139" s="46"/>
      <c r="Q139" s="47"/>
      <c r="R139" s="46"/>
      <c r="S139" s="47"/>
      <c r="T139" s="46"/>
      <c r="U139" s="47"/>
      <c r="V139" s="47"/>
      <c r="W139" s="47"/>
      <c r="X139" s="47"/>
      <c r="Y139" s="47"/>
      <c r="Z139" s="47"/>
      <c r="AA139" s="45"/>
      <c r="AB139" s="45"/>
      <c r="AC139" s="45"/>
    </row>
    <row r="140" spans="3:29" s="38" customFormat="1" ht="20.100000000000001" customHeight="1">
      <c r="C140" s="45"/>
      <c r="E140" s="45"/>
      <c r="F140" s="45"/>
      <c r="G140" s="45"/>
      <c r="H140" s="46"/>
      <c r="I140" s="47"/>
      <c r="J140" s="46"/>
      <c r="K140" s="47"/>
      <c r="L140" s="46"/>
      <c r="M140" s="47"/>
      <c r="N140" s="46"/>
      <c r="O140" s="47"/>
      <c r="P140" s="46"/>
      <c r="Q140" s="47"/>
      <c r="R140" s="46"/>
      <c r="S140" s="47"/>
      <c r="T140" s="46"/>
      <c r="U140" s="47"/>
      <c r="V140" s="47"/>
      <c r="W140" s="47"/>
      <c r="X140" s="47"/>
      <c r="Y140" s="47"/>
      <c r="Z140" s="47"/>
      <c r="AA140" s="45"/>
      <c r="AB140" s="45"/>
      <c r="AC140" s="45"/>
    </row>
    <row r="141" spans="3:29" s="38" customFormat="1" ht="20.100000000000001" customHeight="1">
      <c r="C141" s="45"/>
      <c r="E141" s="45"/>
      <c r="F141" s="45"/>
      <c r="G141" s="45"/>
      <c r="H141" s="46"/>
      <c r="I141" s="47"/>
      <c r="J141" s="46"/>
      <c r="K141" s="47"/>
      <c r="L141" s="46"/>
      <c r="M141" s="47"/>
      <c r="N141" s="46"/>
      <c r="O141" s="47"/>
      <c r="P141" s="46"/>
      <c r="Q141" s="47"/>
      <c r="R141" s="46"/>
      <c r="S141" s="47"/>
      <c r="T141" s="46"/>
      <c r="U141" s="47"/>
      <c r="V141" s="47"/>
      <c r="W141" s="47"/>
      <c r="X141" s="47"/>
      <c r="Y141" s="47"/>
      <c r="Z141" s="47"/>
      <c r="AA141" s="45"/>
      <c r="AB141" s="45"/>
      <c r="AC141" s="45"/>
    </row>
    <row r="142" spans="3:29" s="38" customFormat="1" ht="20.100000000000001" customHeight="1">
      <c r="C142" s="45"/>
      <c r="E142" s="45"/>
      <c r="F142" s="45"/>
      <c r="G142" s="45"/>
      <c r="H142" s="46"/>
      <c r="I142" s="47"/>
      <c r="J142" s="46"/>
      <c r="K142" s="47"/>
      <c r="L142" s="46"/>
      <c r="M142" s="47"/>
      <c r="N142" s="46"/>
      <c r="O142" s="47"/>
      <c r="P142" s="46"/>
      <c r="Q142" s="47"/>
      <c r="R142" s="46"/>
      <c r="S142" s="47"/>
      <c r="T142" s="46"/>
      <c r="U142" s="47"/>
      <c r="V142" s="47"/>
      <c r="W142" s="47"/>
      <c r="X142" s="47"/>
      <c r="Y142" s="47"/>
      <c r="Z142" s="47"/>
      <c r="AA142" s="45"/>
      <c r="AB142" s="45"/>
      <c r="AC142" s="45"/>
    </row>
    <row r="143" spans="3:29" s="38" customFormat="1" ht="20.100000000000001" customHeight="1">
      <c r="C143" s="45"/>
      <c r="E143" s="45"/>
      <c r="F143" s="45"/>
      <c r="G143" s="45"/>
      <c r="H143" s="46"/>
      <c r="I143" s="47"/>
      <c r="J143" s="46"/>
      <c r="K143" s="47"/>
      <c r="L143" s="46"/>
      <c r="M143" s="47"/>
      <c r="N143" s="46"/>
      <c r="O143" s="47"/>
      <c r="P143" s="46"/>
      <c r="Q143" s="47"/>
      <c r="R143" s="46"/>
      <c r="S143" s="47"/>
      <c r="T143" s="46"/>
      <c r="U143" s="47"/>
      <c r="V143" s="47"/>
      <c r="W143" s="47"/>
      <c r="X143" s="47"/>
      <c r="Y143" s="47"/>
      <c r="Z143" s="47"/>
      <c r="AA143" s="45"/>
      <c r="AB143" s="45"/>
      <c r="AC143" s="45"/>
    </row>
    <row r="144" spans="3:29" s="38" customFormat="1" ht="20.100000000000001" customHeight="1">
      <c r="C144" s="45"/>
      <c r="E144" s="45"/>
      <c r="F144" s="45"/>
      <c r="G144" s="45"/>
      <c r="H144" s="46"/>
      <c r="I144" s="47"/>
      <c r="J144" s="46"/>
      <c r="K144" s="47"/>
      <c r="L144" s="46"/>
      <c r="M144" s="47"/>
      <c r="N144" s="46"/>
      <c r="O144" s="47"/>
      <c r="P144" s="46"/>
      <c r="Q144" s="47"/>
      <c r="R144" s="46"/>
      <c r="S144" s="47"/>
      <c r="T144" s="46"/>
      <c r="U144" s="47"/>
      <c r="V144" s="47"/>
      <c r="W144" s="47"/>
      <c r="X144" s="47"/>
      <c r="Y144" s="47"/>
      <c r="Z144" s="47"/>
      <c r="AA144" s="45"/>
      <c r="AB144" s="45"/>
      <c r="AC144" s="45"/>
    </row>
    <row r="145" spans="3:29" s="38" customFormat="1" ht="20.100000000000001" customHeight="1">
      <c r="C145" s="45"/>
      <c r="E145" s="45"/>
      <c r="F145" s="45"/>
      <c r="G145" s="45"/>
      <c r="H145" s="46"/>
      <c r="I145" s="47"/>
      <c r="J145" s="46"/>
      <c r="K145" s="47"/>
      <c r="L145" s="46"/>
      <c r="M145" s="47"/>
      <c r="N145" s="46"/>
      <c r="O145" s="47"/>
      <c r="P145" s="46"/>
      <c r="Q145" s="47"/>
      <c r="R145" s="46"/>
      <c r="S145" s="47"/>
      <c r="T145" s="46"/>
      <c r="U145" s="47"/>
      <c r="V145" s="47"/>
      <c r="W145" s="47"/>
      <c r="X145" s="47"/>
      <c r="Y145" s="47"/>
      <c r="Z145" s="47"/>
      <c r="AA145" s="45"/>
      <c r="AB145" s="45"/>
      <c r="AC145" s="45"/>
    </row>
    <row r="146" spans="3:29" s="38" customFormat="1" ht="20.100000000000001" customHeight="1">
      <c r="C146" s="45"/>
      <c r="E146" s="45"/>
      <c r="F146" s="45"/>
      <c r="G146" s="45"/>
      <c r="H146" s="46"/>
      <c r="I146" s="47"/>
      <c r="J146" s="46"/>
      <c r="K146" s="47"/>
      <c r="L146" s="46"/>
      <c r="M146" s="47"/>
      <c r="N146" s="46"/>
      <c r="O146" s="47"/>
      <c r="P146" s="46"/>
      <c r="Q146" s="47"/>
      <c r="R146" s="46"/>
      <c r="S146" s="47"/>
      <c r="T146" s="46"/>
      <c r="U146" s="47"/>
      <c r="V146" s="47"/>
      <c r="W146" s="47"/>
      <c r="X146" s="47"/>
      <c r="Y146" s="47"/>
      <c r="Z146" s="47"/>
      <c r="AA146" s="45"/>
      <c r="AB146" s="45"/>
      <c r="AC146" s="45"/>
    </row>
    <row r="147" spans="3:29" s="38" customFormat="1" ht="20.100000000000001" customHeight="1">
      <c r="C147" s="45"/>
      <c r="E147" s="45"/>
      <c r="F147" s="45"/>
      <c r="G147" s="45"/>
      <c r="H147" s="46"/>
      <c r="I147" s="47"/>
      <c r="J147" s="46"/>
      <c r="K147" s="47"/>
      <c r="L147" s="46"/>
      <c r="M147" s="47"/>
      <c r="N147" s="46"/>
      <c r="O147" s="47"/>
      <c r="P147" s="46"/>
      <c r="Q147" s="47"/>
      <c r="R147" s="46"/>
      <c r="S147" s="47"/>
      <c r="T147" s="46"/>
      <c r="U147" s="47"/>
      <c r="V147" s="47"/>
      <c r="W147" s="47"/>
      <c r="X147" s="47"/>
      <c r="Y147" s="47"/>
      <c r="Z147" s="47"/>
      <c r="AA147" s="45"/>
      <c r="AB147" s="45"/>
      <c r="AC147" s="45"/>
    </row>
    <row r="148" spans="3:29" s="38" customFormat="1" ht="20.100000000000001" customHeight="1">
      <c r="C148" s="45"/>
      <c r="E148" s="45"/>
      <c r="F148" s="45"/>
      <c r="G148" s="45"/>
      <c r="H148" s="46"/>
      <c r="I148" s="47"/>
      <c r="J148" s="46"/>
      <c r="K148" s="47"/>
      <c r="L148" s="46"/>
      <c r="M148" s="47"/>
      <c r="N148" s="46"/>
      <c r="O148" s="47"/>
      <c r="P148" s="46"/>
      <c r="Q148" s="47"/>
      <c r="R148" s="46"/>
      <c r="S148" s="47"/>
      <c r="T148" s="46"/>
      <c r="U148" s="47"/>
      <c r="V148" s="47"/>
      <c r="W148" s="47"/>
      <c r="X148" s="47"/>
      <c r="Y148" s="47"/>
      <c r="Z148" s="47"/>
      <c r="AA148" s="45"/>
      <c r="AB148" s="45"/>
      <c r="AC148" s="45"/>
    </row>
    <row r="149" spans="3:29" s="38" customFormat="1" ht="20.100000000000001" customHeight="1">
      <c r="C149" s="45"/>
      <c r="E149" s="45"/>
      <c r="F149" s="45"/>
      <c r="G149" s="45"/>
      <c r="H149" s="46"/>
      <c r="I149" s="47"/>
      <c r="J149" s="46"/>
      <c r="K149" s="47"/>
      <c r="L149" s="46"/>
      <c r="M149" s="47"/>
      <c r="N149" s="46"/>
      <c r="O149" s="47"/>
      <c r="P149" s="46"/>
      <c r="Q149" s="47"/>
      <c r="R149" s="46"/>
      <c r="S149" s="47"/>
      <c r="T149" s="46"/>
      <c r="U149" s="47"/>
      <c r="V149" s="47"/>
      <c r="W149" s="47"/>
      <c r="X149" s="47"/>
      <c r="Y149" s="47"/>
      <c r="Z149" s="47"/>
      <c r="AA149" s="45"/>
      <c r="AB149" s="45"/>
      <c r="AC149" s="45"/>
    </row>
    <row r="150" spans="3:29" s="38" customFormat="1" ht="20.100000000000001" customHeight="1">
      <c r="C150" s="45"/>
      <c r="E150" s="45"/>
      <c r="F150" s="45"/>
      <c r="G150" s="45"/>
      <c r="H150" s="46"/>
      <c r="I150" s="47"/>
      <c r="J150" s="46"/>
      <c r="K150" s="47"/>
      <c r="L150" s="46"/>
      <c r="M150" s="47"/>
      <c r="N150" s="46"/>
      <c r="O150" s="47"/>
      <c r="P150" s="46"/>
      <c r="Q150" s="47"/>
      <c r="R150" s="46"/>
      <c r="S150" s="47"/>
      <c r="T150" s="46"/>
      <c r="U150" s="47"/>
      <c r="V150" s="47"/>
      <c r="W150" s="47"/>
      <c r="X150" s="47"/>
      <c r="Y150" s="47"/>
      <c r="Z150" s="47"/>
      <c r="AA150" s="45"/>
      <c r="AB150" s="45"/>
      <c r="AC150" s="45"/>
    </row>
    <row r="151" spans="3:29" s="38" customFormat="1" ht="20.100000000000001" customHeight="1">
      <c r="C151" s="45"/>
      <c r="E151" s="45"/>
      <c r="F151" s="45"/>
      <c r="G151" s="45"/>
      <c r="H151" s="46"/>
      <c r="I151" s="47"/>
      <c r="J151" s="46"/>
      <c r="K151" s="47"/>
      <c r="L151" s="46"/>
      <c r="M151" s="47"/>
      <c r="N151" s="46"/>
      <c r="O151" s="47"/>
      <c r="P151" s="46"/>
      <c r="Q151" s="47"/>
      <c r="R151" s="46"/>
      <c r="S151" s="47"/>
      <c r="T151" s="46"/>
      <c r="U151" s="47"/>
      <c r="V151" s="47"/>
      <c r="W151" s="47"/>
      <c r="X151" s="47"/>
      <c r="Y151" s="47"/>
      <c r="Z151" s="47"/>
      <c r="AA151" s="45"/>
      <c r="AB151" s="45"/>
      <c r="AC151" s="45"/>
    </row>
    <row r="152" spans="3:29" s="38" customFormat="1" ht="20.100000000000001" customHeight="1">
      <c r="C152" s="45"/>
      <c r="E152" s="45"/>
      <c r="F152" s="45"/>
      <c r="G152" s="45"/>
      <c r="H152" s="46"/>
      <c r="I152" s="47"/>
      <c r="J152" s="46"/>
      <c r="K152" s="47"/>
      <c r="L152" s="46"/>
      <c r="M152" s="47"/>
      <c r="N152" s="46"/>
      <c r="O152" s="47"/>
      <c r="P152" s="46"/>
      <c r="Q152" s="47"/>
      <c r="R152" s="46"/>
      <c r="S152" s="47"/>
      <c r="T152" s="46"/>
      <c r="U152" s="47"/>
      <c r="V152" s="47"/>
      <c r="W152" s="47"/>
      <c r="X152" s="47"/>
      <c r="Y152" s="47"/>
      <c r="Z152" s="47"/>
      <c r="AA152" s="45"/>
      <c r="AB152" s="45"/>
      <c r="AC152" s="45"/>
    </row>
    <row r="153" spans="3:29" s="38" customFormat="1" ht="20.100000000000001" customHeight="1">
      <c r="C153" s="45"/>
      <c r="E153" s="45"/>
      <c r="F153" s="45"/>
      <c r="G153" s="45"/>
      <c r="H153" s="46"/>
      <c r="I153" s="47"/>
      <c r="J153" s="46"/>
      <c r="K153" s="47"/>
      <c r="L153" s="46"/>
      <c r="M153" s="47"/>
      <c r="N153" s="46"/>
      <c r="O153" s="47"/>
      <c r="P153" s="46"/>
      <c r="Q153" s="47"/>
      <c r="R153" s="46"/>
      <c r="S153" s="47"/>
      <c r="T153" s="46"/>
      <c r="U153" s="47"/>
      <c r="V153" s="47"/>
      <c r="W153" s="47"/>
      <c r="X153" s="47"/>
      <c r="Y153" s="47"/>
      <c r="Z153" s="47"/>
      <c r="AA153" s="45"/>
      <c r="AB153" s="45"/>
      <c r="AC153" s="45"/>
    </row>
    <row r="154" spans="3:29" s="38" customFormat="1" ht="20.100000000000001" customHeight="1">
      <c r="C154" s="45"/>
      <c r="E154" s="45"/>
      <c r="F154" s="45"/>
      <c r="G154" s="45"/>
      <c r="H154" s="46"/>
      <c r="I154" s="47"/>
      <c r="J154" s="46"/>
      <c r="K154" s="47"/>
      <c r="L154" s="46"/>
      <c r="M154" s="47"/>
      <c r="N154" s="46"/>
      <c r="O154" s="47"/>
      <c r="P154" s="46"/>
      <c r="Q154" s="47"/>
      <c r="R154" s="46"/>
      <c r="S154" s="47"/>
      <c r="T154" s="46"/>
      <c r="U154" s="47"/>
      <c r="V154" s="47"/>
      <c r="W154" s="47"/>
      <c r="X154" s="47"/>
      <c r="Y154" s="47"/>
      <c r="Z154" s="47"/>
      <c r="AA154" s="45"/>
      <c r="AB154" s="45"/>
      <c r="AC154" s="45"/>
    </row>
    <row r="155" spans="3:29" s="38" customFormat="1" ht="20.100000000000001" customHeight="1">
      <c r="C155" s="45"/>
      <c r="E155" s="45"/>
      <c r="F155" s="45"/>
      <c r="G155" s="45"/>
      <c r="H155" s="46"/>
      <c r="I155" s="47"/>
      <c r="J155" s="46"/>
      <c r="K155" s="47"/>
      <c r="L155" s="46"/>
      <c r="M155" s="47"/>
      <c r="N155" s="46"/>
      <c r="O155" s="47"/>
      <c r="P155" s="46"/>
      <c r="Q155" s="47"/>
      <c r="R155" s="46"/>
      <c r="S155" s="47"/>
      <c r="T155" s="46"/>
      <c r="U155" s="47"/>
      <c r="V155" s="47"/>
      <c r="W155" s="47"/>
      <c r="X155" s="47"/>
      <c r="Y155" s="47"/>
      <c r="Z155" s="47"/>
      <c r="AA155" s="45"/>
      <c r="AB155" s="45"/>
      <c r="AC155" s="45"/>
    </row>
    <row r="156" spans="3:29" s="38" customFormat="1" ht="20.100000000000001" customHeight="1">
      <c r="C156" s="45"/>
      <c r="E156" s="45"/>
      <c r="F156" s="45"/>
      <c r="G156" s="45"/>
      <c r="H156" s="46"/>
      <c r="I156" s="47"/>
      <c r="J156" s="46"/>
      <c r="K156" s="47"/>
      <c r="L156" s="46"/>
      <c r="M156" s="47"/>
      <c r="N156" s="46"/>
      <c r="O156" s="47"/>
      <c r="P156" s="46"/>
      <c r="Q156" s="47"/>
      <c r="R156" s="46"/>
      <c r="S156" s="47"/>
      <c r="T156" s="46"/>
      <c r="U156" s="47"/>
      <c r="V156" s="47"/>
      <c r="W156" s="47"/>
      <c r="X156" s="47"/>
      <c r="Y156" s="47"/>
      <c r="Z156" s="47"/>
      <c r="AA156" s="45"/>
      <c r="AB156" s="45"/>
      <c r="AC156" s="45"/>
    </row>
    <row r="157" spans="3:29" s="38" customFormat="1" ht="20.100000000000001" customHeight="1">
      <c r="C157" s="45"/>
      <c r="E157" s="45"/>
      <c r="F157" s="45"/>
      <c r="G157" s="45"/>
      <c r="H157" s="46"/>
      <c r="I157" s="47"/>
      <c r="J157" s="46"/>
      <c r="K157" s="47"/>
      <c r="L157" s="46"/>
      <c r="M157" s="47"/>
      <c r="N157" s="46"/>
      <c r="O157" s="47"/>
      <c r="P157" s="46"/>
      <c r="Q157" s="47"/>
      <c r="R157" s="46"/>
      <c r="S157" s="47"/>
      <c r="T157" s="46"/>
      <c r="U157" s="47"/>
      <c r="V157" s="47"/>
      <c r="W157" s="47"/>
      <c r="X157" s="47"/>
      <c r="Y157" s="47"/>
      <c r="Z157" s="47"/>
      <c r="AA157" s="45"/>
      <c r="AB157" s="45"/>
      <c r="AC157" s="45"/>
    </row>
    <row r="158" spans="3:29" s="38" customFormat="1" ht="20.100000000000001" customHeight="1">
      <c r="C158" s="45"/>
      <c r="E158" s="45"/>
      <c r="F158" s="45"/>
      <c r="G158" s="45"/>
      <c r="H158" s="46"/>
      <c r="I158" s="47"/>
      <c r="J158" s="46"/>
      <c r="K158" s="47"/>
      <c r="L158" s="46"/>
      <c r="M158" s="47"/>
      <c r="N158" s="46"/>
      <c r="O158" s="47"/>
      <c r="P158" s="46"/>
      <c r="Q158" s="47"/>
      <c r="R158" s="46"/>
      <c r="S158" s="47"/>
      <c r="T158" s="46"/>
      <c r="U158" s="47"/>
      <c r="V158" s="47"/>
      <c r="W158" s="47"/>
      <c r="X158" s="47"/>
      <c r="Y158" s="47"/>
      <c r="Z158" s="47"/>
      <c r="AA158" s="45"/>
      <c r="AB158" s="45"/>
      <c r="AC158" s="45"/>
    </row>
    <row r="159" spans="3:29" s="38" customFormat="1" ht="20.100000000000001" customHeight="1">
      <c r="C159" s="45"/>
      <c r="E159" s="45"/>
      <c r="F159" s="45"/>
      <c r="G159" s="45"/>
      <c r="H159" s="46"/>
      <c r="I159" s="47"/>
      <c r="J159" s="46"/>
      <c r="K159" s="47"/>
      <c r="L159" s="46"/>
      <c r="M159" s="47"/>
      <c r="N159" s="46"/>
      <c r="O159" s="47"/>
      <c r="P159" s="46"/>
      <c r="Q159" s="47"/>
      <c r="R159" s="46"/>
      <c r="S159" s="47"/>
      <c r="T159" s="46"/>
      <c r="U159" s="47"/>
      <c r="V159" s="47"/>
      <c r="W159" s="47"/>
      <c r="X159" s="47"/>
      <c r="Y159" s="47"/>
      <c r="Z159" s="47"/>
      <c r="AA159" s="45"/>
      <c r="AB159" s="45"/>
      <c r="AC159" s="45"/>
    </row>
    <row r="160" spans="3:29" s="38" customFormat="1" ht="20.100000000000001" customHeight="1">
      <c r="C160" s="45"/>
      <c r="E160" s="45"/>
      <c r="F160" s="45"/>
      <c r="G160" s="45"/>
      <c r="H160" s="46"/>
      <c r="I160" s="47"/>
      <c r="J160" s="46"/>
      <c r="K160" s="47"/>
      <c r="L160" s="46"/>
      <c r="M160" s="47"/>
      <c r="N160" s="46"/>
      <c r="O160" s="47"/>
      <c r="P160" s="46"/>
      <c r="Q160" s="47"/>
      <c r="R160" s="46"/>
      <c r="S160" s="47"/>
      <c r="T160" s="46"/>
      <c r="U160" s="47"/>
      <c r="V160" s="47"/>
      <c r="W160" s="47"/>
      <c r="X160" s="47"/>
      <c r="Y160" s="47"/>
      <c r="Z160" s="47"/>
      <c r="AA160" s="45"/>
      <c r="AB160" s="45"/>
      <c r="AC160" s="45"/>
    </row>
    <row r="161" spans="3:29" s="38" customFormat="1" ht="20.100000000000001" customHeight="1">
      <c r="C161" s="45"/>
      <c r="E161" s="45"/>
      <c r="F161" s="45"/>
      <c r="G161" s="45"/>
      <c r="H161" s="46"/>
      <c r="I161" s="47"/>
      <c r="J161" s="46"/>
      <c r="K161" s="47"/>
      <c r="L161" s="46"/>
      <c r="M161" s="47"/>
      <c r="N161" s="46"/>
      <c r="O161" s="47"/>
      <c r="P161" s="46"/>
      <c r="Q161" s="47"/>
      <c r="R161" s="46"/>
      <c r="S161" s="47"/>
      <c r="T161" s="46"/>
      <c r="U161" s="47"/>
      <c r="V161" s="47"/>
      <c r="W161" s="47"/>
      <c r="X161" s="47"/>
      <c r="Y161" s="47"/>
      <c r="Z161" s="47"/>
      <c r="AA161" s="45"/>
      <c r="AB161" s="45"/>
      <c r="AC161" s="45"/>
    </row>
    <row r="162" spans="3:29" s="38" customFormat="1" ht="20.100000000000001" customHeight="1">
      <c r="C162" s="45"/>
      <c r="E162" s="45"/>
      <c r="F162" s="45"/>
      <c r="G162" s="45"/>
      <c r="H162" s="46"/>
      <c r="I162" s="47"/>
      <c r="J162" s="46"/>
      <c r="K162" s="47"/>
      <c r="L162" s="46"/>
      <c r="M162" s="47"/>
      <c r="N162" s="46"/>
      <c r="O162" s="47"/>
      <c r="P162" s="46"/>
      <c r="Q162" s="47"/>
      <c r="R162" s="46"/>
      <c r="S162" s="47"/>
      <c r="T162" s="46"/>
      <c r="U162" s="47"/>
      <c r="V162" s="47"/>
      <c r="W162" s="47"/>
      <c r="X162" s="47"/>
      <c r="Y162" s="47"/>
      <c r="Z162" s="47"/>
      <c r="AA162" s="45"/>
      <c r="AB162" s="45"/>
      <c r="AC162" s="45"/>
    </row>
    <row r="163" spans="3:29" s="38" customFormat="1" ht="20.100000000000001" customHeight="1">
      <c r="C163" s="45"/>
      <c r="E163" s="45"/>
      <c r="F163" s="45"/>
      <c r="G163" s="45"/>
      <c r="H163" s="46"/>
      <c r="I163" s="47"/>
      <c r="J163" s="46"/>
      <c r="K163" s="47"/>
      <c r="L163" s="46"/>
      <c r="M163" s="47"/>
      <c r="N163" s="46"/>
      <c r="O163" s="47"/>
      <c r="P163" s="46"/>
      <c r="Q163" s="47"/>
      <c r="R163" s="46"/>
      <c r="S163" s="47"/>
      <c r="T163" s="46"/>
      <c r="U163" s="47"/>
      <c r="V163" s="47"/>
      <c r="W163" s="47"/>
      <c r="X163" s="47"/>
      <c r="Y163" s="47"/>
      <c r="Z163" s="47"/>
      <c r="AA163" s="45"/>
      <c r="AB163" s="45"/>
      <c r="AC163" s="45"/>
    </row>
    <row r="164" spans="3:29" s="38" customFormat="1" ht="20.100000000000001" customHeight="1">
      <c r="C164" s="45"/>
      <c r="E164" s="45"/>
      <c r="F164" s="45"/>
      <c r="G164" s="45"/>
      <c r="H164" s="46"/>
      <c r="I164" s="47"/>
      <c r="J164" s="46"/>
      <c r="K164" s="47"/>
      <c r="L164" s="46"/>
      <c r="M164" s="47"/>
      <c r="N164" s="46"/>
      <c r="O164" s="47"/>
      <c r="P164" s="46"/>
      <c r="Q164" s="47"/>
      <c r="R164" s="46"/>
      <c r="S164" s="47"/>
      <c r="T164" s="46"/>
      <c r="U164" s="47"/>
      <c r="V164" s="47"/>
      <c r="W164" s="47"/>
      <c r="X164" s="47"/>
      <c r="Y164" s="47"/>
      <c r="Z164" s="47"/>
      <c r="AA164" s="45"/>
      <c r="AB164" s="45"/>
      <c r="AC164" s="45"/>
    </row>
    <row r="165" spans="3:29" s="38" customFormat="1" ht="20.100000000000001" customHeight="1">
      <c r="C165" s="45"/>
      <c r="E165" s="45"/>
      <c r="F165" s="45"/>
      <c r="G165" s="45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7"/>
      <c r="W165" s="47"/>
      <c r="X165" s="47"/>
      <c r="Y165" s="47"/>
      <c r="Z165" s="47"/>
      <c r="AA165" s="45"/>
      <c r="AB165" s="45"/>
      <c r="AC165" s="45"/>
    </row>
    <row r="166" spans="3:29" s="38" customFormat="1" ht="20.100000000000001" customHeight="1">
      <c r="C166" s="45"/>
      <c r="E166" s="45"/>
      <c r="F166" s="45"/>
      <c r="G166" s="45"/>
      <c r="H166" s="46"/>
      <c r="I166" s="47"/>
      <c r="J166" s="46"/>
      <c r="K166" s="47"/>
      <c r="L166" s="46"/>
      <c r="M166" s="47"/>
      <c r="N166" s="46"/>
      <c r="O166" s="47"/>
      <c r="P166" s="46"/>
      <c r="Q166" s="47"/>
      <c r="R166" s="46"/>
      <c r="S166" s="47"/>
      <c r="T166" s="46"/>
      <c r="U166" s="47"/>
      <c r="V166" s="47"/>
      <c r="W166" s="47"/>
      <c r="X166" s="47"/>
      <c r="Y166" s="47"/>
      <c r="Z166" s="47"/>
      <c r="AA166" s="45"/>
      <c r="AB166" s="45"/>
      <c r="AC166" s="45"/>
    </row>
    <row r="167" spans="3:29" s="38" customFormat="1" ht="20.100000000000001" customHeight="1">
      <c r="C167" s="45"/>
      <c r="E167" s="45"/>
      <c r="F167" s="45"/>
      <c r="G167" s="45"/>
      <c r="H167" s="46"/>
      <c r="I167" s="47"/>
      <c r="J167" s="46"/>
      <c r="K167" s="47"/>
      <c r="L167" s="46"/>
      <c r="M167" s="47"/>
      <c r="N167" s="46"/>
      <c r="O167" s="47"/>
      <c r="P167" s="46"/>
      <c r="Q167" s="47"/>
      <c r="R167" s="46"/>
      <c r="S167" s="47"/>
      <c r="T167" s="46"/>
      <c r="U167" s="47"/>
      <c r="V167" s="47"/>
      <c r="W167" s="47"/>
      <c r="X167" s="47"/>
      <c r="Y167" s="47"/>
      <c r="Z167" s="47"/>
      <c r="AA167" s="45"/>
      <c r="AB167" s="45"/>
      <c r="AC167" s="45"/>
    </row>
    <row r="168" spans="3:29" s="38" customFormat="1" ht="20.100000000000001" customHeight="1">
      <c r="C168" s="45"/>
      <c r="E168" s="45"/>
      <c r="F168" s="45"/>
      <c r="G168" s="45"/>
      <c r="H168" s="46"/>
      <c r="I168" s="47"/>
      <c r="J168" s="46"/>
      <c r="K168" s="47"/>
      <c r="L168" s="46"/>
      <c r="M168" s="47"/>
      <c r="N168" s="46"/>
      <c r="O168" s="47"/>
      <c r="P168" s="46"/>
      <c r="Q168" s="47"/>
      <c r="R168" s="46"/>
      <c r="S168" s="47"/>
      <c r="T168" s="46"/>
      <c r="U168" s="47"/>
      <c r="V168" s="47"/>
      <c r="W168" s="47"/>
      <c r="X168" s="47"/>
      <c r="Y168" s="47"/>
      <c r="Z168" s="47"/>
      <c r="AA168" s="45"/>
      <c r="AB168" s="45"/>
      <c r="AC168" s="45"/>
    </row>
    <row r="169" spans="3:29" s="38" customFormat="1" ht="20.100000000000001" customHeight="1">
      <c r="C169" s="45"/>
      <c r="E169" s="45"/>
      <c r="F169" s="45"/>
      <c r="G169" s="45"/>
      <c r="H169" s="46"/>
      <c r="I169" s="47"/>
      <c r="J169" s="46"/>
      <c r="K169" s="47"/>
      <c r="L169" s="46"/>
      <c r="M169" s="47"/>
      <c r="N169" s="46"/>
      <c r="O169" s="47"/>
      <c r="P169" s="46"/>
      <c r="Q169" s="47"/>
      <c r="R169" s="46"/>
      <c r="S169" s="47"/>
      <c r="T169" s="46"/>
      <c r="U169" s="47"/>
      <c r="V169" s="47"/>
      <c r="W169" s="47"/>
      <c r="X169" s="47"/>
      <c r="Y169" s="47"/>
      <c r="Z169" s="47"/>
      <c r="AA169" s="45"/>
      <c r="AB169" s="45"/>
      <c r="AC169" s="45"/>
    </row>
    <row r="170" spans="3:29" s="38" customFormat="1" ht="20.100000000000001" customHeight="1">
      <c r="C170" s="45"/>
      <c r="E170" s="45"/>
      <c r="F170" s="45"/>
      <c r="G170" s="45"/>
      <c r="H170" s="46"/>
      <c r="I170" s="47"/>
      <c r="J170" s="46"/>
      <c r="K170" s="47"/>
      <c r="L170" s="46"/>
      <c r="M170" s="47"/>
      <c r="N170" s="46"/>
      <c r="O170" s="47"/>
      <c r="P170" s="46"/>
      <c r="Q170" s="47"/>
      <c r="R170" s="46"/>
      <c r="S170" s="47"/>
      <c r="T170" s="46"/>
      <c r="U170" s="47"/>
      <c r="V170" s="47"/>
      <c r="W170" s="47"/>
      <c r="X170" s="47"/>
      <c r="Y170" s="47"/>
      <c r="Z170" s="47"/>
      <c r="AA170" s="45"/>
      <c r="AB170" s="45"/>
      <c r="AC170" s="45"/>
    </row>
    <row r="171" spans="3:29" s="38" customFormat="1" ht="20.100000000000001" customHeight="1">
      <c r="C171" s="45"/>
      <c r="E171" s="45"/>
      <c r="F171" s="45"/>
      <c r="G171" s="45"/>
      <c r="H171" s="46"/>
      <c r="I171" s="47"/>
      <c r="J171" s="46"/>
      <c r="K171" s="47"/>
      <c r="L171" s="46"/>
      <c r="M171" s="47"/>
      <c r="N171" s="46"/>
      <c r="O171" s="47"/>
      <c r="P171" s="46"/>
      <c r="Q171" s="47"/>
      <c r="R171" s="46"/>
      <c r="S171" s="47"/>
      <c r="T171" s="46"/>
      <c r="U171" s="47"/>
      <c r="V171" s="47"/>
      <c r="W171" s="47"/>
      <c r="X171" s="47"/>
      <c r="Y171" s="47"/>
      <c r="Z171" s="47"/>
      <c r="AA171" s="45"/>
      <c r="AB171" s="45"/>
      <c r="AC171" s="45"/>
    </row>
    <row r="172" spans="3:29" s="38" customFormat="1" ht="20.100000000000001" customHeight="1">
      <c r="C172" s="45"/>
      <c r="E172" s="45"/>
      <c r="F172" s="45"/>
      <c r="G172" s="45"/>
      <c r="H172" s="46"/>
      <c r="I172" s="47"/>
      <c r="J172" s="46"/>
      <c r="K172" s="47"/>
      <c r="L172" s="46"/>
      <c r="M172" s="47"/>
      <c r="N172" s="46"/>
      <c r="O172" s="47"/>
      <c r="P172" s="46"/>
      <c r="Q172" s="47"/>
      <c r="R172" s="46"/>
      <c r="S172" s="47"/>
      <c r="T172" s="46"/>
      <c r="U172" s="47"/>
      <c r="V172" s="47"/>
      <c r="W172" s="47"/>
      <c r="X172" s="47"/>
      <c r="Y172" s="47"/>
      <c r="Z172" s="47"/>
      <c r="AA172" s="45"/>
      <c r="AB172" s="45"/>
      <c r="AC172" s="45"/>
    </row>
    <row r="173" spans="3:29" s="38" customFormat="1" ht="20.100000000000001" customHeight="1">
      <c r="C173" s="45"/>
      <c r="E173" s="45"/>
      <c r="F173" s="45"/>
      <c r="G173" s="45"/>
      <c r="H173" s="46"/>
      <c r="I173" s="47"/>
      <c r="J173" s="46"/>
      <c r="K173" s="47"/>
      <c r="L173" s="46"/>
      <c r="M173" s="47"/>
      <c r="N173" s="46"/>
      <c r="O173" s="47"/>
      <c r="P173" s="46"/>
      <c r="Q173" s="47"/>
      <c r="R173" s="46"/>
      <c r="S173" s="47"/>
      <c r="T173" s="46"/>
      <c r="U173" s="47"/>
      <c r="V173" s="47"/>
      <c r="W173" s="47"/>
      <c r="X173" s="47"/>
      <c r="Y173" s="47"/>
      <c r="Z173" s="47"/>
      <c r="AA173" s="45"/>
      <c r="AB173" s="45"/>
      <c r="AC173" s="45"/>
    </row>
    <row r="174" spans="3:29" s="38" customFormat="1" ht="20.100000000000001" customHeight="1">
      <c r="C174" s="45"/>
      <c r="E174" s="45"/>
      <c r="F174" s="45"/>
      <c r="G174" s="45"/>
      <c r="H174" s="46"/>
      <c r="I174" s="47"/>
      <c r="J174" s="46"/>
      <c r="K174" s="47"/>
      <c r="L174" s="46"/>
      <c r="M174" s="47"/>
      <c r="N174" s="46"/>
      <c r="O174" s="47"/>
      <c r="P174" s="46"/>
      <c r="Q174" s="47"/>
      <c r="R174" s="46"/>
      <c r="S174" s="47"/>
      <c r="T174" s="46"/>
      <c r="U174" s="47"/>
      <c r="V174" s="47"/>
      <c r="W174" s="47"/>
      <c r="X174" s="47"/>
      <c r="Y174" s="47"/>
      <c r="Z174" s="47"/>
      <c r="AA174" s="45"/>
      <c r="AB174" s="45"/>
      <c r="AC174" s="45"/>
    </row>
    <row r="175" spans="3:29" s="38" customFormat="1" ht="20.100000000000001" customHeight="1">
      <c r="C175" s="45"/>
      <c r="E175" s="45"/>
      <c r="F175" s="45"/>
      <c r="G175" s="45"/>
      <c r="H175" s="46"/>
      <c r="I175" s="47"/>
      <c r="J175" s="46"/>
      <c r="K175" s="47"/>
      <c r="L175" s="46"/>
      <c r="M175" s="47"/>
      <c r="N175" s="46"/>
      <c r="O175" s="47"/>
      <c r="P175" s="46"/>
      <c r="Q175" s="47"/>
      <c r="R175" s="46"/>
      <c r="S175" s="47"/>
      <c r="T175" s="46"/>
      <c r="U175" s="47"/>
      <c r="V175" s="47"/>
      <c r="W175" s="47"/>
      <c r="X175" s="47"/>
      <c r="Y175" s="47"/>
      <c r="Z175" s="47"/>
      <c r="AA175" s="45"/>
      <c r="AB175" s="45"/>
      <c r="AC175" s="45"/>
    </row>
    <row r="176" spans="3:29" s="38" customFormat="1" ht="20.100000000000001" customHeight="1">
      <c r="C176" s="45"/>
      <c r="E176" s="45"/>
      <c r="F176" s="45"/>
      <c r="G176" s="45"/>
      <c r="H176" s="46"/>
      <c r="I176" s="47"/>
      <c r="J176" s="46"/>
      <c r="K176" s="47"/>
      <c r="L176" s="46"/>
      <c r="M176" s="47"/>
      <c r="N176" s="46"/>
      <c r="O176" s="47"/>
      <c r="P176" s="46"/>
      <c r="Q176" s="47"/>
      <c r="R176" s="46"/>
      <c r="S176" s="47"/>
      <c r="T176" s="46"/>
      <c r="U176" s="47"/>
      <c r="V176" s="47"/>
      <c r="W176" s="47"/>
      <c r="X176" s="47"/>
      <c r="Y176" s="47"/>
      <c r="Z176" s="47"/>
      <c r="AA176" s="45"/>
      <c r="AB176" s="45"/>
      <c r="AC176" s="45"/>
    </row>
    <row r="177" spans="3:29" s="38" customFormat="1" ht="20.100000000000001" customHeight="1">
      <c r="C177" s="45"/>
      <c r="E177" s="45"/>
      <c r="F177" s="45"/>
      <c r="G177" s="45"/>
      <c r="H177" s="46"/>
      <c r="I177" s="47"/>
      <c r="J177" s="46"/>
      <c r="K177" s="47"/>
      <c r="L177" s="46"/>
      <c r="M177" s="47"/>
      <c r="N177" s="46"/>
      <c r="O177" s="47"/>
      <c r="P177" s="46"/>
      <c r="Q177" s="47"/>
      <c r="R177" s="46"/>
      <c r="S177" s="47"/>
      <c r="T177" s="46"/>
      <c r="U177" s="47"/>
      <c r="V177" s="47"/>
      <c r="W177" s="47"/>
      <c r="X177" s="47"/>
      <c r="Y177" s="47"/>
      <c r="Z177" s="47"/>
      <c r="AA177" s="45"/>
      <c r="AB177" s="45"/>
      <c r="AC177" s="45"/>
    </row>
    <row r="178" spans="3:29" s="38" customFormat="1" ht="20.100000000000001" customHeight="1">
      <c r="C178" s="45"/>
      <c r="E178" s="45"/>
      <c r="F178" s="45"/>
      <c r="G178" s="45"/>
      <c r="H178" s="46"/>
      <c r="I178" s="47"/>
      <c r="J178" s="46"/>
      <c r="K178" s="47"/>
      <c r="L178" s="46"/>
      <c r="M178" s="47"/>
      <c r="N178" s="46"/>
      <c r="O178" s="47"/>
      <c r="P178" s="46"/>
      <c r="Q178" s="47"/>
      <c r="R178" s="46"/>
      <c r="S178" s="47"/>
      <c r="T178" s="46"/>
      <c r="U178" s="47"/>
      <c r="V178" s="47"/>
      <c r="W178" s="47"/>
      <c r="X178" s="47"/>
      <c r="Y178" s="47"/>
      <c r="Z178" s="47"/>
      <c r="AA178" s="45"/>
      <c r="AB178" s="45"/>
      <c r="AC178" s="45"/>
    </row>
    <row r="179" spans="3:29" s="38" customFormat="1" ht="20.100000000000001" customHeight="1">
      <c r="C179" s="45"/>
      <c r="E179" s="45"/>
      <c r="F179" s="45"/>
      <c r="G179" s="45"/>
      <c r="H179" s="46"/>
      <c r="I179" s="47"/>
      <c r="J179" s="46"/>
      <c r="K179" s="47"/>
      <c r="L179" s="46"/>
      <c r="M179" s="47"/>
      <c r="N179" s="46"/>
      <c r="O179" s="47"/>
      <c r="P179" s="46"/>
      <c r="Q179" s="47"/>
      <c r="R179" s="46"/>
      <c r="S179" s="47"/>
      <c r="T179" s="46"/>
      <c r="U179" s="47"/>
      <c r="V179" s="47"/>
      <c r="W179" s="47"/>
      <c r="X179" s="47"/>
      <c r="Y179" s="47"/>
      <c r="Z179" s="47"/>
      <c r="AA179" s="45"/>
      <c r="AB179" s="45"/>
      <c r="AC179" s="45"/>
    </row>
    <row r="180" spans="3:29" s="38" customFormat="1" ht="20.100000000000001" customHeight="1">
      <c r="C180" s="45"/>
      <c r="E180" s="45"/>
      <c r="F180" s="45"/>
      <c r="G180" s="45"/>
      <c r="H180" s="46"/>
      <c r="I180" s="47"/>
      <c r="J180" s="46"/>
      <c r="K180" s="47"/>
      <c r="L180" s="46"/>
      <c r="M180" s="47"/>
      <c r="N180" s="46"/>
      <c r="O180" s="47"/>
      <c r="P180" s="46"/>
      <c r="Q180" s="47"/>
      <c r="R180" s="46"/>
      <c r="S180" s="47"/>
      <c r="T180" s="46"/>
      <c r="U180" s="47"/>
      <c r="V180" s="47"/>
      <c r="W180" s="47"/>
      <c r="X180" s="47"/>
      <c r="Y180" s="47"/>
      <c r="Z180" s="47"/>
      <c r="AA180" s="45"/>
      <c r="AB180" s="45"/>
      <c r="AC180" s="45"/>
    </row>
    <row r="181" spans="3:29" s="38" customFormat="1" ht="20.100000000000001" customHeight="1">
      <c r="C181" s="45"/>
      <c r="E181" s="45"/>
      <c r="F181" s="45"/>
      <c r="G181" s="45"/>
      <c r="H181" s="46"/>
      <c r="I181" s="47"/>
      <c r="J181" s="46"/>
      <c r="K181" s="47"/>
      <c r="L181" s="46"/>
      <c r="M181" s="47"/>
      <c r="N181" s="46"/>
      <c r="O181" s="47"/>
      <c r="P181" s="46"/>
      <c r="Q181" s="47"/>
      <c r="R181" s="46"/>
      <c r="S181" s="47"/>
      <c r="T181" s="46"/>
      <c r="U181" s="47"/>
      <c r="V181" s="47"/>
      <c r="W181" s="47"/>
      <c r="X181" s="47"/>
      <c r="Y181" s="47"/>
      <c r="Z181" s="47"/>
      <c r="AA181" s="45"/>
      <c r="AB181" s="45"/>
      <c r="AC181" s="45"/>
    </row>
    <row r="182" spans="3:29" s="38" customFormat="1" ht="20.100000000000001" customHeight="1">
      <c r="C182" s="45"/>
      <c r="E182" s="45"/>
      <c r="F182" s="45"/>
      <c r="G182" s="45"/>
      <c r="H182" s="46"/>
      <c r="I182" s="47"/>
      <c r="J182" s="46"/>
      <c r="K182" s="47"/>
      <c r="L182" s="46"/>
      <c r="M182" s="47"/>
      <c r="N182" s="46"/>
      <c r="O182" s="47"/>
      <c r="P182" s="46"/>
      <c r="Q182" s="47"/>
      <c r="R182" s="46"/>
      <c r="S182" s="47"/>
      <c r="T182" s="46"/>
      <c r="U182" s="47"/>
      <c r="V182" s="47"/>
      <c r="W182" s="47"/>
      <c r="X182" s="47"/>
      <c r="Y182" s="47"/>
      <c r="Z182" s="47"/>
      <c r="AA182" s="45"/>
      <c r="AB182" s="45"/>
      <c r="AC182" s="45"/>
    </row>
    <row r="183" spans="3:29" s="38" customFormat="1" ht="20.100000000000001" customHeight="1">
      <c r="C183" s="45"/>
      <c r="E183" s="45"/>
      <c r="F183" s="45"/>
      <c r="G183" s="45"/>
      <c r="H183" s="46"/>
      <c r="I183" s="47"/>
      <c r="J183" s="46"/>
      <c r="K183" s="47"/>
      <c r="L183" s="46"/>
      <c r="M183" s="47"/>
      <c r="N183" s="46"/>
      <c r="O183" s="47"/>
      <c r="P183" s="46"/>
      <c r="Q183" s="47"/>
      <c r="R183" s="46"/>
      <c r="S183" s="47"/>
      <c r="T183" s="46"/>
      <c r="U183" s="47"/>
      <c r="V183" s="47"/>
      <c r="W183" s="47"/>
      <c r="X183" s="47"/>
      <c r="Y183" s="47"/>
      <c r="Z183" s="47"/>
      <c r="AA183" s="45"/>
      <c r="AB183" s="45"/>
      <c r="AC183" s="45"/>
    </row>
    <row r="184" spans="3:29" s="38" customFormat="1" ht="20.100000000000001" customHeight="1">
      <c r="C184" s="45"/>
      <c r="E184" s="45"/>
      <c r="F184" s="45"/>
      <c r="G184" s="45"/>
      <c r="H184" s="46"/>
      <c r="I184" s="47"/>
      <c r="J184" s="46"/>
      <c r="K184" s="47"/>
      <c r="L184" s="46"/>
      <c r="M184" s="47"/>
      <c r="N184" s="46"/>
      <c r="O184" s="47"/>
      <c r="P184" s="46"/>
      <c r="Q184" s="47"/>
      <c r="R184" s="46"/>
      <c r="S184" s="47"/>
      <c r="T184" s="46"/>
      <c r="U184" s="47"/>
      <c r="V184" s="47"/>
      <c r="W184" s="47"/>
      <c r="X184" s="47"/>
      <c r="Y184" s="47"/>
      <c r="Z184" s="47"/>
      <c r="AA184" s="45"/>
      <c r="AB184" s="45"/>
      <c r="AC184" s="45"/>
    </row>
    <row r="185" spans="3:29" s="38" customFormat="1" ht="20.100000000000001" customHeight="1">
      <c r="C185" s="45"/>
      <c r="E185" s="45"/>
      <c r="F185" s="45"/>
      <c r="G185" s="45"/>
      <c r="H185" s="46"/>
      <c r="I185" s="47"/>
      <c r="J185" s="46"/>
      <c r="K185" s="47"/>
      <c r="L185" s="46"/>
      <c r="M185" s="47"/>
      <c r="N185" s="46"/>
      <c r="O185" s="47"/>
      <c r="P185" s="46"/>
      <c r="Q185" s="47"/>
      <c r="R185" s="46"/>
      <c r="S185" s="47"/>
      <c r="T185" s="46"/>
      <c r="U185" s="47"/>
      <c r="V185" s="47"/>
      <c r="W185" s="47"/>
      <c r="X185" s="47"/>
      <c r="Y185" s="47"/>
      <c r="Z185" s="47"/>
      <c r="AA185" s="45"/>
      <c r="AB185" s="45"/>
      <c r="AC185" s="45"/>
    </row>
    <row r="186" spans="3:29" s="38" customFormat="1" ht="20.100000000000001" customHeight="1">
      <c r="C186" s="45"/>
      <c r="E186" s="45"/>
      <c r="F186" s="45"/>
      <c r="G186" s="45"/>
      <c r="H186" s="46"/>
      <c r="I186" s="47"/>
      <c r="J186" s="46"/>
      <c r="K186" s="47"/>
      <c r="L186" s="46"/>
      <c r="M186" s="47"/>
      <c r="N186" s="46"/>
      <c r="O186" s="47"/>
      <c r="P186" s="46"/>
      <c r="Q186" s="47"/>
      <c r="R186" s="46"/>
      <c r="S186" s="47"/>
      <c r="T186" s="46"/>
      <c r="U186" s="47"/>
      <c r="V186" s="47"/>
      <c r="W186" s="47"/>
      <c r="X186" s="47"/>
      <c r="Y186" s="47"/>
      <c r="Z186" s="47"/>
      <c r="AA186" s="45"/>
      <c r="AB186" s="45"/>
      <c r="AC186" s="45"/>
    </row>
    <row r="187" spans="3:29" s="38" customFormat="1" ht="20.100000000000001" customHeight="1">
      <c r="C187" s="45"/>
      <c r="E187" s="45"/>
      <c r="F187" s="45"/>
      <c r="G187" s="45"/>
      <c r="H187" s="46"/>
      <c r="I187" s="47"/>
      <c r="J187" s="46"/>
      <c r="K187" s="47"/>
      <c r="L187" s="46"/>
      <c r="M187" s="47"/>
      <c r="N187" s="46"/>
      <c r="O187" s="47"/>
      <c r="P187" s="46"/>
      <c r="Q187" s="47"/>
      <c r="R187" s="46"/>
      <c r="S187" s="47"/>
      <c r="T187" s="46"/>
      <c r="U187" s="47"/>
      <c r="V187" s="47"/>
      <c r="W187" s="47"/>
      <c r="X187" s="47"/>
      <c r="Y187" s="47"/>
      <c r="Z187" s="47"/>
      <c r="AA187" s="45"/>
      <c r="AB187" s="45"/>
      <c r="AC187" s="45"/>
    </row>
    <row r="188" spans="3:29" s="38" customFormat="1" ht="20.100000000000001" customHeight="1">
      <c r="C188" s="45"/>
      <c r="E188" s="45"/>
      <c r="F188" s="45"/>
      <c r="G188" s="45"/>
      <c r="H188" s="46"/>
      <c r="I188" s="47"/>
      <c r="J188" s="46"/>
      <c r="K188" s="47"/>
      <c r="L188" s="46"/>
      <c r="M188" s="47"/>
      <c r="N188" s="46"/>
      <c r="O188" s="47"/>
      <c r="P188" s="46"/>
      <c r="Q188" s="47"/>
      <c r="R188" s="46"/>
      <c r="S188" s="47"/>
      <c r="T188" s="46"/>
      <c r="U188" s="47"/>
      <c r="V188" s="47"/>
      <c r="W188" s="47"/>
      <c r="X188" s="47"/>
      <c r="Y188" s="47"/>
      <c r="Z188" s="47"/>
      <c r="AA188" s="45"/>
      <c r="AB188" s="45"/>
      <c r="AC188" s="45"/>
    </row>
    <row r="189" spans="3:29" s="38" customFormat="1" ht="20.100000000000001" customHeight="1">
      <c r="C189" s="45"/>
      <c r="E189" s="45"/>
      <c r="F189" s="45"/>
      <c r="G189" s="45"/>
      <c r="H189" s="46"/>
      <c r="I189" s="47"/>
      <c r="J189" s="46"/>
      <c r="K189" s="47"/>
      <c r="L189" s="46"/>
      <c r="M189" s="47"/>
      <c r="N189" s="46"/>
      <c r="O189" s="47"/>
      <c r="P189" s="46"/>
      <c r="Q189" s="47"/>
      <c r="R189" s="46"/>
      <c r="S189" s="47"/>
      <c r="T189" s="46"/>
      <c r="U189" s="47"/>
      <c r="V189" s="47"/>
      <c r="W189" s="47"/>
      <c r="X189" s="47"/>
      <c r="Y189" s="47"/>
      <c r="Z189" s="47"/>
      <c r="AA189" s="45"/>
      <c r="AB189" s="45"/>
      <c r="AC189" s="45"/>
    </row>
    <row r="190" spans="3:29" s="38" customFormat="1" ht="20.100000000000001" customHeight="1">
      <c r="C190" s="45"/>
      <c r="E190" s="45"/>
      <c r="F190" s="45"/>
      <c r="G190" s="45"/>
      <c r="H190" s="46"/>
      <c r="I190" s="47"/>
      <c r="J190" s="46"/>
      <c r="K190" s="47"/>
      <c r="L190" s="46"/>
      <c r="M190" s="47"/>
      <c r="N190" s="46"/>
      <c r="O190" s="47"/>
      <c r="P190" s="46"/>
      <c r="Q190" s="47"/>
      <c r="R190" s="46"/>
      <c r="S190" s="47"/>
      <c r="T190" s="46"/>
      <c r="U190" s="47"/>
      <c r="V190" s="47"/>
      <c r="W190" s="47"/>
      <c r="X190" s="47"/>
      <c r="Y190" s="47"/>
      <c r="Z190" s="47"/>
      <c r="AA190" s="45"/>
      <c r="AB190" s="45"/>
      <c r="AC190" s="45"/>
    </row>
    <row r="191" spans="3:29" s="38" customFormat="1" ht="20.100000000000001" customHeight="1">
      <c r="C191" s="45"/>
      <c r="E191" s="45"/>
      <c r="F191" s="45"/>
      <c r="G191" s="45"/>
      <c r="H191" s="46"/>
      <c r="I191" s="47"/>
      <c r="J191" s="46"/>
      <c r="K191" s="47"/>
      <c r="L191" s="46"/>
      <c r="M191" s="47"/>
      <c r="N191" s="46"/>
      <c r="O191" s="47"/>
      <c r="P191" s="46"/>
      <c r="Q191" s="47"/>
      <c r="R191" s="46"/>
      <c r="S191" s="47"/>
      <c r="T191" s="46"/>
      <c r="U191" s="47"/>
      <c r="V191" s="47"/>
      <c r="W191" s="47"/>
      <c r="X191" s="47"/>
      <c r="Y191" s="47"/>
      <c r="Z191" s="47"/>
      <c r="AA191" s="45"/>
      <c r="AB191" s="45"/>
      <c r="AC191" s="45"/>
    </row>
    <row r="192" spans="3:29" s="38" customFormat="1" ht="20.100000000000001" customHeight="1">
      <c r="C192" s="45"/>
      <c r="E192" s="45"/>
      <c r="F192" s="45"/>
      <c r="G192" s="45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7"/>
      <c r="W192" s="47"/>
      <c r="X192" s="47"/>
      <c r="Y192" s="47"/>
      <c r="Z192" s="47"/>
      <c r="AA192" s="45"/>
      <c r="AB192" s="45"/>
      <c r="AC192" s="45"/>
    </row>
    <row r="193" spans="3:29" s="38" customFormat="1" ht="20.100000000000001" customHeight="1">
      <c r="C193" s="45"/>
      <c r="E193" s="45"/>
      <c r="F193" s="45"/>
      <c r="G193" s="45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7"/>
      <c r="W193" s="47"/>
      <c r="X193" s="47"/>
      <c r="Y193" s="47"/>
      <c r="Z193" s="47"/>
      <c r="AA193" s="45"/>
      <c r="AB193" s="45"/>
      <c r="AC193" s="45"/>
    </row>
    <row r="194" spans="3:29" s="38" customFormat="1" ht="20.100000000000001" customHeight="1">
      <c r="C194" s="45"/>
      <c r="E194" s="45"/>
      <c r="F194" s="45"/>
      <c r="G194" s="45"/>
      <c r="H194" s="46"/>
      <c r="I194" s="47"/>
      <c r="J194" s="46"/>
      <c r="K194" s="47"/>
      <c r="L194" s="46"/>
      <c r="M194" s="47"/>
      <c r="N194" s="46"/>
      <c r="O194" s="47"/>
      <c r="P194" s="46"/>
      <c r="Q194" s="47"/>
      <c r="R194" s="46"/>
      <c r="S194" s="47"/>
      <c r="T194" s="46"/>
      <c r="U194" s="47"/>
      <c r="V194" s="47"/>
      <c r="W194" s="47"/>
      <c r="X194" s="47"/>
      <c r="Y194" s="47"/>
      <c r="Z194" s="47"/>
      <c r="AA194" s="45"/>
      <c r="AB194" s="45"/>
      <c r="AC194" s="45"/>
    </row>
    <row r="195" spans="3:29" s="38" customFormat="1" ht="20.100000000000001" customHeight="1">
      <c r="C195" s="45"/>
      <c r="E195" s="45"/>
      <c r="F195" s="45"/>
      <c r="G195" s="45"/>
      <c r="H195" s="46"/>
      <c r="I195" s="47"/>
      <c r="J195" s="46"/>
      <c r="K195" s="47"/>
      <c r="L195" s="46"/>
      <c r="M195" s="47"/>
      <c r="N195" s="46"/>
      <c r="O195" s="47"/>
      <c r="P195" s="46"/>
      <c r="Q195" s="47"/>
      <c r="R195" s="46"/>
      <c r="S195" s="47"/>
      <c r="T195" s="46"/>
      <c r="U195" s="47"/>
      <c r="V195" s="47"/>
      <c r="W195" s="47"/>
      <c r="X195" s="47"/>
      <c r="Y195" s="47"/>
      <c r="Z195" s="47"/>
      <c r="AA195" s="45"/>
      <c r="AB195" s="45"/>
      <c r="AC195" s="45"/>
    </row>
    <row r="196" spans="3:29" s="38" customFormat="1" ht="20.100000000000001" customHeight="1">
      <c r="C196" s="45"/>
      <c r="E196" s="45"/>
      <c r="F196" s="45"/>
      <c r="G196" s="45"/>
      <c r="H196" s="46"/>
      <c r="I196" s="47"/>
      <c r="J196" s="46"/>
      <c r="K196" s="47"/>
      <c r="L196" s="46"/>
      <c r="M196" s="47"/>
      <c r="N196" s="46"/>
      <c r="O196" s="47"/>
      <c r="P196" s="46"/>
      <c r="Q196" s="47"/>
      <c r="R196" s="46"/>
      <c r="S196" s="47"/>
      <c r="T196" s="46"/>
      <c r="U196" s="47"/>
      <c r="V196" s="47"/>
      <c r="W196" s="47"/>
      <c r="X196" s="47"/>
      <c r="Y196" s="47"/>
      <c r="Z196" s="47"/>
      <c r="AA196" s="45"/>
      <c r="AB196" s="45"/>
      <c r="AC196" s="45"/>
    </row>
    <row r="197" spans="3:29" s="38" customFormat="1" ht="20.100000000000001" customHeight="1">
      <c r="C197" s="45"/>
      <c r="E197" s="45"/>
      <c r="F197" s="45"/>
      <c r="G197" s="45"/>
      <c r="H197" s="46"/>
      <c r="I197" s="47"/>
      <c r="J197" s="46"/>
      <c r="K197" s="47"/>
      <c r="L197" s="46"/>
      <c r="M197" s="47"/>
      <c r="N197" s="46"/>
      <c r="O197" s="47"/>
      <c r="P197" s="46"/>
      <c r="Q197" s="47"/>
      <c r="R197" s="46"/>
      <c r="S197" s="47"/>
      <c r="T197" s="46"/>
      <c r="U197" s="47"/>
      <c r="V197" s="47"/>
      <c r="W197" s="47"/>
      <c r="X197" s="47"/>
      <c r="Y197" s="47"/>
      <c r="Z197" s="47"/>
      <c r="AA197" s="45"/>
      <c r="AB197" s="45"/>
      <c r="AC197" s="45"/>
    </row>
    <row r="198" spans="3:29" s="38" customFormat="1" ht="20.100000000000001" customHeight="1">
      <c r="C198" s="45"/>
      <c r="E198" s="45"/>
      <c r="F198" s="45"/>
      <c r="G198" s="45"/>
      <c r="H198" s="46"/>
      <c r="I198" s="47"/>
      <c r="J198" s="46"/>
      <c r="K198" s="47"/>
      <c r="L198" s="46"/>
      <c r="M198" s="47"/>
      <c r="N198" s="46"/>
      <c r="O198" s="47"/>
      <c r="P198" s="46"/>
      <c r="Q198" s="47"/>
      <c r="R198" s="46"/>
      <c r="S198" s="47"/>
      <c r="T198" s="46"/>
      <c r="U198" s="47"/>
      <c r="V198" s="47"/>
      <c r="W198" s="47"/>
      <c r="X198" s="47"/>
      <c r="Y198" s="47"/>
      <c r="Z198" s="47"/>
      <c r="AA198" s="45"/>
      <c r="AB198" s="45"/>
      <c r="AC198" s="45"/>
    </row>
    <row r="199" spans="3:29" s="38" customFormat="1" ht="20.100000000000001" customHeight="1">
      <c r="C199" s="45"/>
      <c r="E199" s="45"/>
      <c r="F199" s="45"/>
      <c r="G199" s="45"/>
      <c r="H199" s="46"/>
      <c r="I199" s="47"/>
      <c r="J199" s="46"/>
      <c r="K199" s="47"/>
      <c r="L199" s="46"/>
      <c r="M199" s="47"/>
      <c r="N199" s="46"/>
      <c r="O199" s="47"/>
      <c r="P199" s="46"/>
      <c r="Q199" s="47"/>
      <c r="R199" s="46"/>
      <c r="S199" s="47"/>
      <c r="T199" s="46"/>
      <c r="U199" s="47"/>
      <c r="V199" s="47"/>
      <c r="W199" s="47"/>
      <c r="X199" s="47"/>
      <c r="Y199" s="47"/>
      <c r="Z199" s="47"/>
      <c r="AA199" s="45"/>
      <c r="AB199" s="45"/>
      <c r="AC199" s="45"/>
    </row>
    <row r="200" spans="3:29" s="38" customFormat="1" ht="20.100000000000001" customHeight="1">
      <c r="C200" s="45"/>
      <c r="E200" s="45"/>
      <c r="F200" s="45"/>
      <c r="G200" s="45"/>
      <c r="H200" s="46"/>
      <c r="I200" s="47"/>
      <c r="J200" s="46"/>
      <c r="K200" s="47"/>
      <c r="L200" s="46"/>
      <c r="M200" s="47"/>
      <c r="N200" s="46"/>
      <c r="O200" s="47"/>
      <c r="P200" s="46"/>
      <c r="Q200" s="47"/>
      <c r="R200" s="46"/>
      <c r="S200" s="47"/>
      <c r="T200" s="46"/>
      <c r="U200" s="47"/>
      <c r="V200" s="47"/>
      <c r="W200" s="47"/>
      <c r="X200" s="47"/>
      <c r="Y200" s="47"/>
      <c r="Z200" s="47"/>
      <c r="AA200" s="45"/>
      <c r="AB200" s="45"/>
      <c r="AC200" s="45"/>
    </row>
    <row r="201" spans="3:29" s="38" customFormat="1" ht="20.100000000000001" customHeight="1">
      <c r="C201" s="45"/>
      <c r="E201" s="45"/>
      <c r="F201" s="45"/>
      <c r="G201" s="45"/>
      <c r="H201" s="46"/>
      <c r="I201" s="47"/>
      <c r="J201" s="46"/>
      <c r="K201" s="47"/>
      <c r="L201" s="46"/>
      <c r="M201" s="47"/>
      <c r="N201" s="46"/>
      <c r="O201" s="47"/>
      <c r="P201" s="46"/>
      <c r="Q201" s="47"/>
      <c r="R201" s="46"/>
      <c r="S201" s="47"/>
      <c r="T201" s="46"/>
      <c r="U201" s="47"/>
      <c r="V201" s="47"/>
      <c r="W201" s="47"/>
      <c r="X201" s="47"/>
      <c r="Y201" s="47"/>
      <c r="Z201" s="47"/>
      <c r="AA201" s="45"/>
      <c r="AB201" s="45"/>
      <c r="AC201" s="45"/>
    </row>
    <row r="202" spans="3:29" s="38" customFormat="1" ht="20.100000000000001" customHeight="1">
      <c r="C202" s="45"/>
      <c r="E202" s="45"/>
      <c r="F202" s="45"/>
      <c r="G202" s="45"/>
      <c r="H202" s="46"/>
      <c r="I202" s="47"/>
      <c r="J202" s="46"/>
      <c r="K202" s="47"/>
      <c r="L202" s="46"/>
      <c r="M202" s="47"/>
      <c r="N202" s="46"/>
      <c r="O202" s="47"/>
      <c r="P202" s="46"/>
      <c r="Q202" s="47"/>
      <c r="R202" s="46"/>
      <c r="S202" s="47"/>
      <c r="T202" s="46"/>
      <c r="U202" s="47"/>
      <c r="V202" s="47"/>
      <c r="W202" s="47"/>
      <c r="X202" s="47"/>
      <c r="Y202" s="47"/>
      <c r="Z202" s="47"/>
      <c r="AA202" s="45"/>
      <c r="AB202" s="45"/>
      <c r="AC202" s="45"/>
    </row>
    <row r="203" spans="3:29" s="38" customFormat="1" ht="20.100000000000001" customHeight="1">
      <c r="C203" s="45"/>
      <c r="E203" s="45"/>
      <c r="F203" s="45"/>
      <c r="G203" s="45"/>
      <c r="H203" s="46"/>
      <c r="I203" s="47"/>
      <c r="J203" s="46"/>
      <c r="K203" s="47"/>
      <c r="L203" s="46"/>
      <c r="M203" s="47"/>
      <c r="N203" s="46"/>
      <c r="O203" s="47"/>
      <c r="P203" s="46"/>
      <c r="Q203" s="47"/>
      <c r="R203" s="46"/>
      <c r="S203" s="47"/>
      <c r="T203" s="46"/>
      <c r="U203" s="47"/>
      <c r="V203" s="47"/>
      <c r="W203" s="47"/>
      <c r="X203" s="47"/>
      <c r="Y203" s="47"/>
      <c r="Z203" s="47"/>
      <c r="AA203" s="45"/>
      <c r="AB203" s="45"/>
      <c r="AC203" s="45"/>
    </row>
    <row r="204" spans="3:29" s="38" customFormat="1" ht="20.100000000000001" customHeight="1">
      <c r="C204" s="45"/>
      <c r="E204" s="45"/>
      <c r="F204" s="45"/>
      <c r="G204" s="45"/>
      <c r="H204" s="46"/>
      <c r="I204" s="47"/>
      <c r="J204" s="46"/>
      <c r="K204" s="47"/>
      <c r="L204" s="46"/>
      <c r="M204" s="47"/>
      <c r="N204" s="46"/>
      <c r="O204" s="47"/>
      <c r="P204" s="46"/>
      <c r="Q204" s="47"/>
      <c r="R204" s="46"/>
      <c r="S204" s="47"/>
      <c r="T204" s="46"/>
      <c r="U204" s="47"/>
      <c r="V204" s="47"/>
      <c r="W204" s="47"/>
      <c r="X204" s="47"/>
      <c r="Y204" s="47"/>
      <c r="Z204" s="47"/>
      <c r="AA204" s="45"/>
      <c r="AB204" s="45"/>
      <c r="AC204" s="45"/>
    </row>
    <row r="205" spans="3:29" s="38" customFormat="1" ht="20.100000000000001" customHeight="1">
      <c r="C205" s="45"/>
      <c r="E205" s="45"/>
      <c r="F205" s="45"/>
      <c r="G205" s="45"/>
      <c r="H205" s="46"/>
      <c r="I205" s="47"/>
      <c r="J205" s="46"/>
      <c r="K205" s="47"/>
      <c r="L205" s="46"/>
      <c r="M205" s="47"/>
      <c r="N205" s="46"/>
      <c r="O205" s="47"/>
      <c r="P205" s="46"/>
      <c r="Q205" s="47"/>
      <c r="R205" s="46"/>
      <c r="S205" s="47"/>
      <c r="T205" s="46"/>
      <c r="U205" s="47"/>
      <c r="V205" s="47"/>
      <c r="W205" s="47"/>
      <c r="X205" s="47"/>
      <c r="Y205" s="47"/>
      <c r="Z205" s="47"/>
      <c r="AA205" s="45"/>
      <c r="AB205" s="45"/>
      <c r="AC205" s="45"/>
    </row>
    <row r="206" spans="3:29" s="38" customFormat="1" ht="20.100000000000001" customHeight="1">
      <c r="C206" s="45"/>
      <c r="E206" s="45"/>
      <c r="F206" s="45"/>
      <c r="G206" s="45"/>
      <c r="H206" s="46"/>
      <c r="I206" s="47"/>
      <c r="J206" s="46"/>
      <c r="K206" s="47"/>
      <c r="L206" s="46"/>
      <c r="M206" s="47"/>
      <c r="N206" s="46"/>
      <c r="O206" s="47"/>
      <c r="P206" s="46"/>
      <c r="Q206" s="47"/>
      <c r="R206" s="46"/>
      <c r="S206" s="47"/>
      <c r="T206" s="46"/>
      <c r="U206" s="47"/>
      <c r="V206" s="47"/>
      <c r="W206" s="47"/>
      <c r="X206" s="47"/>
      <c r="Y206" s="47"/>
      <c r="Z206" s="47"/>
      <c r="AA206" s="45"/>
      <c r="AB206" s="45"/>
      <c r="AC206" s="45"/>
    </row>
    <row r="207" spans="3:29" s="38" customFormat="1" ht="20.100000000000001" customHeight="1">
      <c r="C207" s="45"/>
      <c r="E207" s="45"/>
      <c r="F207" s="45"/>
      <c r="G207" s="45"/>
      <c r="H207" s="46"/>
      <c r="I207" s="47"/>
      <c r="J207" s="46"/>
      <c r="K207" s="47"/>
      <c r="L207" s="46"/>
      <c r="M207" s="47"/>
      <c r="N207" s="46"/>
      <c r="O207" s="47"/>
      <c r="P207" s="46"/>
      <c r="Q207" s="47"/>
      <c r="R207" s="46"/>
      <c r="S207" s="47"/>
      <c r="T207" s="46"/>
      <c r="U207" s="47"/>
      <c r="V207" s="47"/>
      <c r="W207" s="47"/>
      <c r="X207" s="47"/>
      <c r="Y207" s="47"/>
      <c r="Z207" s="47"/>
      <c r="AA207" s="45"/>
      <c r="AB207" s="45"/>
      <c r="AC207" s="45"/>
    </row>
    <row r="208" spans="3:29" s="38" customFormat="1" ht="20.100000000000001" customHeight="1">
      <c r="C208" s="45"/>
      <c r="E208" s="45"/>
      <c r="F208" s="45"/>
      <c r="G208" s="45"/>
      <c r="H208" s="46"/>
      <c r="I208" s="47"/>
      <c r="J208" s="46"/>
      <c r="K208" s="47"/>
      <c r="L208" s="46"/>
      <c r="M208" s="47"/>
      <c r="N208" s="46"/>
      <c r="O208" s="47"/>
      <c r="P208" s="46"/>
      <c r="Q208" s="47"/>
      <c r="R208" s="46"/>
      <c r="S208" s="47"/>
      <c r="T208" s="46"/>
      <c r="U208" s="47"/>
      <c r="V208" s="47"/>
      <c r="W208" s="47"/>
      <c r="X208" s="47"/>
      <c r="Y208" s="47"/>
      <c r="Z208" s="47"/>
      <c r="AA208" s="45"/>
      <c r="AB208" s="45"/>
      <c r="AC208" s="45"/>
    </row>
    <row r="209" spans="3:29" s="38" customFormat="1" ht="20.100000000000001" customHeight="1">
      <c r="C209" s="45"/>
      <c r="E209" s="45"/>
      <c r="F209" s="45"/>
      <c r="G209" s="45"/>
      <c r="H209" s="46"/>
      <c r="I209" s="47"/>
      <c r="J209" s="46"/>
      <c r="K209" s="47"/>
      <c r="L209" s="46"/>
      <c r="M209" s="47"/>
      <c r="N209" s="46"/>
      <c r="O209" s="47"/>
      <c r="P209" s="46"/>
      <c r="Q209" s="47"/>
      <c r="R209" s="46"/>
      <c r="S209" s="47"/>
      <c r="T209" s="46"/>
      <c r="U209" s="47"/>
      <c r="V209" s="47"/>
      <c r="W209" s="47"/>
      <c r="X209" s="47"/>
      <c r="Y209" s="47"/>
      <c r="Z209" s="47"/>
      <c r="AA209" s="45"/>
      <c r="AB209" s="45"/>
      <c r="AC209" s="45"/>
    </row>
    <row r="210" spans="3:29" s="38" customFormat="1" ht="20.100000000000001" customHeight="1">
      <c r="C210" s="45"/>
      <c r="E210" s="45"/>
      <c r="F210" s="45"/>
      <c r="G210" s="45"/>
      <c r="H210" s="46"/>
      <c r="I210" s="47"/>
      <c r="J210" s="46"/>
      <c r="K210" s="47"/>
      <c r="L210" s="46"/>
      <c r="M210" s="47"/>
      <c r="N210" s="46"/>
      <c r="O210" s="47"/>
      <c r="P210" s="46"/>
      <c r="Q210" s="47"/>
      <c r="R210" s="46"/>
      <c r="S210" s="47"/>
      <c r="T210" s="46"/>
      <c r="U210" s="47"/>
      <c r="V210" s="47"/>
      <c r="W210" s="47"/>
      <c r="X210" s="47"/>
      <c r="Y210" s="47"/>
      <c r="Z210" s="47"/>
      <c r="AA210" s="45"/>
      <c r="AB210" s="45"/>
      <c r="AC210" s="45"/>
    </row>
    <row r="211" spans="3:29" s="38" customFormat="1" ht="20.100000000000001" customHeight="1">
      <c r="C211" s="45"/>
      <c r="E211" s="45"/>
      <c r="F211" s="45"/>
      <c r="G211" s="45"/>
      <c r="H211" s="46"/>
      <c r="I211" s="47"/>
      <c r="J211" s="46"/>
      <c r="K211" s="47"/>
      <c r="L211" s="46"/>
      <c r="M211" s="47"/>
      <c r="N211" s="46"/>
      <c r="O211" s="47"/>
      <c r="P211" s="46"/>
      <c r="Q211" s="47"/>
      <c r="R211" s="46"/>
      <c r="S211" s="47"/>
      <c r="T211" s="46"/>
      <c r="U211" s="47"/>
      <c r="V211" s="47"/>
      <c r="W211" s="47"/>
      <c r="X211" s="47"/>
      <c r="Y211" s="47"/>
      <c r="Z211" s="47"/>
      <c r="AA211" s="45"/>
      <c r="AB211" s="45"/>
      <c r="AC211" s="45"/>
    </row>
    <row r="212" spans="3:29" s="38" customFormat="1" ht="20.100000000000001" customHeight="1">
      <c r="C212" s="45"/>
      <c r="E212" s="45"/>
      <c r="F212" s="45"/>
      <c r="G212" s="45"/>
      <c r="H212" s="46"/>
      <c r="I212" s="47"/>
      <c r="J212" s="46"/>
      <c r="K212" s="47"/>
      <c r="L212" s="46"/>
      <c r="M212" s="47"/>
      <c r="N212" s="46"/>
      <c r="O212" s="47"/>
      <c r="P212" s="46"/>
      <c r="Q212" s="47"/>
      <c r="R212" s="46"/>
      <c r="S212" s="47"/>
      <c r="T212" s="46"/>
      <c r="U212" s="47"/>
      <c r="V212" s="47"/>
      <c r="W212" s="47"/>
      <c r="X212" s="47"/>
      <c r="Y212" s="47"/>
      <c r="Z212" s="47"/>
      <c r="AA212" s="45"/>
      <c r="AB212" s="45"/>
      <c r="AC212" s="45"/>
    </row>
    <row r="213" spans="3:29" s="38" customFormat="1" ht="20.100000000000001" customHeight="1">
      <c r="C213" s="45"/>
      <c r="E213" s="45"/>
      <c r="F213" s="45"/>
      <c r="G213" s="45"/>
      <c r="H213" s="46"/>
      <c r="I213" s="47"/>
      <c r="J213" s="46"/>
      <c r="K213" s="47"/>
      <c r="L213" s="46"/>
      <c r="M213" s="47"/>
      <c r="N213" s="46"/>
      <c r="O213" s="47"/>
      <c r="P213" s="46"/>
      <c r="Q213" s="47"/>
      <c r="R213" s="46"/>
      <c r="S213" s="47"/>
      <c r="T213" s="46"/>
      <c r="U213" s="47"/>
      <c r="V213" s="47"/>
      <c r="W213" s="47"/>
      <c r="X213" s="47"/>
      <c r="Y213" s="47"/>
      <c r="Z213" s="47"/>
      <c r="AA213" s="45"/>
      <c r="AB213" s="45"/>
      <c r="AC213" s="45"/>
    </row>
    <row r="214" spans="3:29" s="38" customFormat="1" ht="20.100000000000001" customHeight="1">
      <c r="C214" s="45"/>
      <c r="E214" s="45"/>
      <c r="F214" s="45"/>
      <c r="G214" s="45"/>
      <c r="H214" s="46"/>
      <c r="I214" s="47"/>
      <c r="J214" s="46"/>
      <c r="K214" s="47"/>
      <c r="L214" s="46"/>
      <c r="M214" s="47"/>
      <c r="N214" s="46"/>
      <c r="O214" s="47"/>
      <c r="P214" s="46"/>
      <c r="Q214" s="47"/>
      <c r="R214" s="46"/>
      <c r="S214" s="47"/>
      <c r="T214" s="46"/>
      <c r="U214" s="47"/>
      <c r="V214" s="47"/>
      <c r="W214" s="47"/>
      <c r="X214" s="47"/>
      <c r="Y214" s="47"/>
      <c r="Z214" s="47"/>
      <c r="AA214" s="45"/>
      <c r="AB214" s="45"/>
      <c r="AC214" s="45"/>
    </row>
    <row r="215" spans="3:29" s="38" customFormat="1" ht="20.100000000000001" customHeight="1">
      <c r="C215" s="45"/>
      <c r="E215" s="45"/>
      <c r="F215" s="45"/>
      <c r="G215" s="45"/>
      <c r="H215" s="46"/>
      <c r="I215" s="47"/>
      <c r="J215" s="46"/>
      <c r="K215" s="47"/>
      <c r="L215" s="46"/>
      <c r="M215" s="47"/>
      <c r="N215" s="46"/>
      <c r="O215" s="47"/>
      <c r="P215" s="46"/>
      <c r="Q215" s="47"/>
      <c r="R215" s="46"/>
      <c r="S215" s="47"/>
      <c r="T215" s="46"/>
      <c r="U215" s="47"/>
      <c r="V215" s="47"/>
      <c r="W215" s="47"/>
      <c r="X215" s="47"/>
      <c r="Y215" s="47"/>
      <c r="Z215" s="47"/>
      <c r="AA215" s="45"/>
      <c r="AB215" s="45"/>
      <c r="AC215" s="45"/>
    </row>
    <row r="216" spans="3:29" s="38" customFormat="1" ht="20.100000000000001" customHeight="1">
      <c r="C216" s="45"/>
      <c r="E216" s="45"/>
      <c r="F216" s="45"/>
      <c r="G216" s="45"/>
      <c r="H216" s="46"/>
      <c r="I216" s="47"/>
      <c r="J216" s="46"/>
      <c r="K216" s="47"/>
      <c r="L216" s="46"/>
      <c r="M216" s="47"/>
      <c r="N216" s="46"/>
      <c r="O216" s="47"/>
      <c r="P216" s="46"/>
      <c r="Q216" s="47"/>
      <c r="R216" s="46"/>
      <c r="S216" s="47"/>
      <c r="T216" s="46"/>
      <c r="U216" s="47"/>
      <c r="V216" s="47"/>
      <c r="W216" s="47"/>
      <c r="X216" s="47"/>
      <c r="Y216" s="47"/>
      <c r="Z216" s="47"/>
      <c r="AA216" s="45"/>
      <c r="AB216" s="45"/>
      <c r="AC216" s="45"/>
    </row>
    <row r="217" spans="3:29" s="38" customFormat="1" ht="20.100000000000001" customHeight="1">
      <c r="C217" s="45"/>
      <c r="E217" s="45"/>
      <c r="F217" s="45"/>
      <c r="G217" s="45"/>
      <c r="H217" s="46"/>
      <c r="I217" s="47"/>
      <c r="J217" s="46"/>
      <c r="K217" s="47"/>
      <c r="L217" s="46"/>
      <c r="M217" s="47"/>
      <c r="N217" s="46"/>
      <c r="O217" s="47"/>
      <c r="P217" s="46"/>
      <c r="Q217" s="47"/>
      <c r="R217" s="46"/>
      <c r="S217" s="47"/>
      <c r="T217" s="46"/>
      <c r="U217" s="47"/>
      <c r="V217" s="47"/>
      <c r="W217" s="47"/>
      <c r="X217" s="47"/>
      <c r="Y217" s="47"/>
      <c r="Z217" s="47"/>
      <c r="AA217" s="45"/>
      <c r="AB217" s="45"/>
      <c r="AC217" s="45"/>
    </row>
    <row r="218" spans="3:29" s="38" customFormat="1" ht="20.100000000000001" customHeight="1">
      <c r="C218" s="45"/>
      <c r="E218" s="45"/>
      <c r="F218" s="45"/>
      <c r="G218" s="45"/>
      <c r="H218" s="46"/>
      <c r="I218" s="47"/>
      <c r="J218" s="46"/>
      <c r="K218" s="47"/>
      <c r="L218" s="46"/>
      <c r="M218" s="47"/>
      <c r="N218" s="46"/>
      <c r="O218" s="47"/>
      <c r="P218" s="46"/>
      <c r="Q218" s="47"/>
      <c r="R218" s="46"/>
      <c r="S218" s="47"/>
      <c r="T218" s="46"/>
      <c r="U218" s="47"/>
      <c r="V218" s="47"/>
      <c r="W218" s="47"/>
      <c r="X218" s="47"/>
      <c r="Y218" s="47"/>
      <c r="Z218" s="47"/>
      <c r="AA218" s="45"/>
      <c r="AB218" s="45"/>
      <c r="AC218" s="45"/>
    </row>
    <row r="219" spans="3:29" s="38" customFormat="1" ht="20.100000000000001" customHeight="1">
      <c r="C219" s="45"/>
      <c r="E219" s="45"/>
      <c r="F219" s="45"/>
      <c r="G219" s="45"/>
      <c r="H219" s="46"/>
      <c r="I219" s="47"/>
      <c r="J219" s="46"/>
      <c r="K219" s="47"/>
      <c r="L219" s="46"/>
      <c r="M219" s="47"/>
      <c r="N219" s="46"/>
      <c r="O219" s="47"/>
      <c r="P219" s="46"/>
      <c r="Q219" s="47"/>
      <c r="R219" s="46"/>
      <c r="S219" s="47"/>
      <c r="T219" s="46"/>
      <c r="U219" s="47"/>
      <c r="V219" s="47"/>
      <c r="W219" s="47"/>
      <c r="X219" s="47"/>
      <c r="Y219" s="47"/>
      <c r="Z219" s="47"/>
      <c r="AA219" s="45"/>
      <c r="AB219" s="45"/>
      <c r="AC219" s="45"/>
    </row>
    <row r="220" spans="3:29" s="38" customFormat="1" ht="20.100000000000001" customHeight="1">
      <c r="C220" s="45"/>
      <c r="E220" s="45"/>
      <c r="F220" s="45"/>
      <c r="G220" s="45"/>
      <c r="H220" s="46"/>
      <c r="I220" s="47"/>
      <c r="J220" s="46"/>
      <c r="K220" s="47"/>
      <c r="L220" s="46"/>
      <c r="M220" s="47"/>
      <c r="N220" s="46"/>
      <c r="O220" s="47"/>
      <c r="P220" s="46"/>
      <c r="Q220" s="47"/>
      <c r="R220" s="46"/>
      <c r="S220" s="47"/>
      <c r="T220" s="46"/>
      <c r="U220" s="47"/>
      <c r="V220" s="47"/>
      <c r="W220" s="47"/>
      <c r="X220" s="47"/>
      <c r="Y220" s="47"/>
      <c r="Z220" s="47"/>
      <c r="AA220" s="45"/>
      <c r="AB220" s="45"/>
      <c r="AC220" s="45"/>
    </row>
    <row r="221" spans="3:29" s="38" customFormat="1" ht="20.100000000000001" customHeight="1">
      <c r="C221" s="45"/>
      <c r="E221" s="45"/>
      <c r="F221" s="45"/>
      <c r="G221" s="45"/>
      <c r="H221" s="46"/>
      <c r="I221" s="47"/>
      <c r="J221" s="46"/>
      <c r="K221" s="47"/>
      <c r="L221" s="46"/>
      <c r="M221" s="47"/>
      <c r="N221" s="46"/>
      <c r="O221" s="47"/>
      <c r="P221" s="46"/>
      <c r="Q221" s="47"/>
      <c r="R221" s="46"/>
      <c r="S221" s="47"/>
      <c r="T221" s="46"/>
      <c r="U221" s="47"/>
      <c r="V221" s="47"/>
      <c r="W221" s="47"/>
      <c r="X221" s="47"/>
      <c r="Y221" s="47"/>
      <c r="Z221" s="47"/>
      <c r="AA221" s="45"/>
      <c r="AB221" s="45"/>
      <c r="AC221" s="45"/>
    </row>
    <row r="222" spans="3:29" s="38" customFormat="1" ht="20.100000000000001" customHeight="1">
      <c r="C222" s="45"/>
      <c r="E222" s="45"/>
      <c r="F222" s="45"/>
      <c r="G222" s="45"/>
      <c r="H222" s="46"/>
      <c r="I222" s="47"/>
      <c r="J222" s="46"/>
      <c r="K222" s="47"/>
      <c r="L222" s="46"/>
      <c r="M222" s="47"/>
      <c r="N222" s="46"/>
      <c r="O222" s="47"/>
      <c r="P222" s="46"/>
      <c r="Q222" s="47"/>
      <c r="R222" s="46"/>
      <c r="S222" s="47"/>
      <c r="T222" s="46"/>
      <c r="U222" s="47"/>
      <c r="V222" s="47"/>
      <c r="W222" s="47"/>
      <c r="X222" s="47"/>
      <c r="Y222" s="47"/>
      <c r="Z222" s="47"/>
      <c r="AA222" s="45"/>
      <c r="AB222" s="45"/>
      <c r="AC222" s="45"/>
    </row>
    <row r="223" spans="3:29" s="38" customFormat="1" ht="20.100000000000001" customHeight="1">
      <c r="C223" s="45"/>
      <c r="E223" s="45"/>
      <c r="F223" s="45"/>
      <c r="G223" s="45"/>
      <c r="H223" s="46"/>
      <c r="I223" s="47"/>
      <c r="J223" s="46"/>
      <c r="K223" s="47"/>
      <c r="L223" s="46"/>
      <c r="M223" s="47"/>
      <c r="N223" s="46"/>
      <c r="O223" s="47"/>
      <c r="P223" s="46"/>
      <c r="Q223" s="47"/>
      <c r="R223" s="46"/>
      <c r="S223" s="47"/>
      <c r="T223" s="46"/>
      <c r="U223" s="47"/>
      <c r="V223" s="47"/>
      <c r="W223" s="47"/>
      <c r="X223" s="47"/>
      <c r="Y223" s="47"/>
      <c r="Z223" s="47"/>
      <c r="AA223" s="45"/>
      <c r="AB223" s="45"/>
      <c r="AC223" s="45"/>
    </row>
    <row r="224" spans="3:29" s="38" customFormat="1" ht="20.100000000000001" customHeight="1">
      <c r="C224" s="45"/>
      <c r="E224" s="45"/>
      <c r="F224" s="45"/>
      <c r="G224" s="45"/>
      <c r="H224" s="46"/>
      <c r="I224" s="47"/>
      <c r="J224" s="46"/>
      <c r="K224" s="47"/>
      <c r="L224" s="46"/>
      <c r="M224" s="47"/>
      <c r="N224" s="46"/>
      <c r="O224" s="47"/>
      <c r="P224" s="46"/>
      <c r="Q224" s="47"/>
      <c r="R224" s="46"/>
      <c r="S224" s="47"/>
      <c r="T224" s="46"/>
      <c r="U224" s="47"/>
      <c r="V224" s="47"/>
      <c r="W224" s="47"/>
      <c r="X224" s="47"/>
      <c r="Y224" s="47"/>
      <c r="Z224" s="47"/>
      <c r="AA224" s="45"/>
      <c r="AB224" s="45"/>
      <c r="AC224" s="45"/>
    </row>
    <row r="225" spans="3:29" s="38" customFormat="1" ht="20.100000000000001" customHeight="1">
      <c r="C225" s="45"/>
      <c r="E225" s="45"/>
      <c r="F225" s="45"/>
      <c r="G225" s="45"/>
      <c r="H225" s="46"/>
      <c r="I225" s="47"/>
      <c r="J225" s="46"/>
      <c r="K225" s="47"/>
      <c r="L225" s="46"/>
      <c r="M225" s="47"/>
      <c r="N225" s="46"/>
      <c r="O225" s="47"/>
      <c r="P225" s="46"/>
      <c r="Q225" s="47"/>
      <c r="R225" s="46"/>
      <c r="S225" s="47"/>
      <c r="T225" s="46"/>
      <c r="U225" s="47"/>
      <c r="V225" s="47"/>
      <c r="W225" s="47"/>
      <c r="X225" s="47"/>
      <c r="Y225" s="47"/>
      <c r="Z225" s="47"/>
      <c r="AA225" s="45"/>
      <c r="AB225" s="45"/>
      <c r="AC225" s="45"/>
    </row>
    <row r="226" spans="3:29" s="38" customFormat="1" ht="20.100000000000001" customHeight="1">
      <c r="C226" s="45"/>
      <c r="E226" s="45"/>
      <c r="F226" s="45"/>
      <c r="G226" s="45"/>
      <c r="H226" s="46"/>
      <c r="I226" s="47"/>
      <c r="J226" s="46"/>
      <c r="K226" s="47"/>
      <c r="L226" s="46"/>
      <c r="M226" s="47"/>
      <c r="N226" s="46"/>
      <c r="O226" s="47"/>
      <c r="P226" s="46"/>
      <c r="Q226" s="47"/>
      <c r="R226" s="46"/>
      <c r="S226" s="47"/>
      <c r="T226" s="46"/>
      <c r="U226" s="47"/>
      <c r="V226" s="47"/>
      <c r="W226" s="47"/>
      <c r="X226" s="47"/>
      <c r="Y226" s="47"/>
      <c r="Z226" s="47"/>
      <c r="AA226" s="45"/>
      <c r="AB226" s="45"/>
      <c r="AC226" s="45"/>
    </row>
    <row r="227" spans="3:29" s="38" customFormat="1" ht="20.100000000000001" customHeight="1">
      <c r="C227" s="45"/>
      <c r="E227" s="45"/>
      <c r="F227" s="45"/>
      <c r="G227" s="45"/>
      <c r="H227" s="46"/>
      <c r="I227" s="47"/>
      <c r="J227" s="46"/>
      <c r="K227" s="47"/>
      <c r="L227" s="46"/>
      <c r="M227" s="47"/>
      <c r="N227" s="46"/>
      <c r="O227" s="47"/>
      <c r="P227" s="46"/>
      <c r="Q227" s="47"/>
      <c r="R227" s="46"/>
      <c r="S227" s="47"/>
      <c r="T227" s="46"/>
      <c r="U227" s="47"/>
      <c r="V227" s="47"/>
      <c r="W227" s="47"/>
      <c r="X227" s="47"/>
      <c r="Y227" s="47"/>
      <c r="Z227" s="47"/>
      <c r="AA227" s="45"/>
      <c r="AB227" s="45"/>
      <c r="AC227" s="45"/>
    </row>
    <row r="228" spans="3:29" s="38" customFormat="1" ht="20.100000000000001" customHeight="1">
      <c r="C228" s="45"/>
      <c r="E228" s="45"/>
      <c r="F228" s="45"/>
      <c r="G228" s="45"/>
      <c r="H228" s="46"/>
      <c r="I228" s="47"/>
      <c r="J228" s="46"/>
      <c r="K228" s="47"/>
      <c r="L228" s="46"/>
      <c r="M228" s="47"/>
      <c r="N228" s="46"/>
      <c r="O228" s="47"/>
      <c r="P228" s="46"/>
      <c r="Q228" s="47"/>
      <c r="R228" s="46"/>
      <c r="S228" s="47"/>
      <c r="T228" s="46"/>
      <c r="U228" s="47"/>
      <c r="V228" s="47"/>
      <c r="W228" s="47"/>
      <c r="X228" s="47"/>
      <c r="Y228" s="47"/>
      <c r="Z228" s="47"/>
      <c r="AA228" s="45"/>
      <c r="AB228" s="45"/>
      <c r="AC228" s="45"/>
    </row>
    <row r="229" spans="3:29" s="38" customFormat="1" ht="20.100000000000001" customHeight="1">
      <c r="C229" s="45"/>
      <c r="E229" s="45"/>
      <c r="F229" s="45"/>
      <c r="G229" s="45"/>
      <c r="H229" s="46"/>
      <c r="I229" s="47"/>
      <c r="J229" s="46"/>
      <c r="K229" s="47"/>
      <c r="L229" s="46"/>
      <c r="M229" s="47"/>
      <c r="N229" s="46"/>
      <c r="O229" s="47"/>
      <c r="P229" s="46"/>
      <c r="Q229" s="47"/>
      <c r="R229" s="46"/>
      <c r="S229" s="47"/>
      <c r="T229" s="46"/>
      <c r="U229" s="47"/>
      <c r="V229" s="47"/>
      <c r="W229" s="47"/>
      <c r="X229" s="47"/>
      <c r="Y229" s="47"/>
      <c r="Z229" s="47"/>
      <c r="AA229" s="45"/>
      <c r="AB229" s="45"/>
      <c r="AC229" s="45"/>
    </row>
    <row r="230" spans="3:29" s="38" customFormat="1" ht="20.100000000000001" customHeight="1">
      <c r="C230" s="45"/>
      <c r="E230" s="45"/>
      <c r="F230" s="45"/>
      <c r="G230" s="45"/>
      <c r="H230" s="46"/>
      <c r="I230" s="47"/>
      <c r="J230" s="46"/>
      <c r="K230" s="47"/>
      <c r="L230" s="46"/>
      <c r="M230" s="47"/>
      <c r="N230" s="46"/>
      <c r="O230" s="47"/>
      <c r="P230" s="46"/>
      <c r="Q230" s="47"/>
      <c r="R230" s="46"/>
      <c r="S230" s="47"/>
      <c r="T230" s="46"/>
      <c r="U230" s="47"/>
      <c r="V230" s="47"/>
      <c r="W230" s="47"/>
      <c r="X230" s="47"/>
      <c r="Y230" s="47"/>
      <c r="Z230" s="47"/>
      <c r="AA230" s="45"/>
      <c r="AB230" s="45"/>
      <c r="AC230" s="45"/>
    </row>
    <row r="231" spans="3:29" s="38" customFormat="1" ht="20.100000000000001" customHeight="1">
      <c r="C231" s="45"/>
      <c r="E231" s="45"/>
      <c r="F231" s="45"/>
      <c r="G231" s="45"/>
      <c r="H231" s="46"/>
      <c r="I231" s="47"/>
      <c r="J231" s="46"/>
      <c r="K231" s="47"/>
      <c r="L231" s="46"/>
      <c r="M231" s="47"/>
      <c r="N231" s="46"/>
      <c r="O231" s="47"/>
      <c r="P231" s="46"/>
      <c r="Q231" s="47"/>
      <c r="R231" s="46"/>
      <c r="S231" s="47"/>
      <c r="T231" s="46"/>
      <c r="U231" s="47"/>
      <c r="V231" s="47"/>
      <c r="W231" s="47"/>
      <c r="X231" s="47"/>
      <c r="Y231" s="47"/>
      <c r="Z231" s="47"/>
      <c r="AA231" s="45"/>
      <c r="AB231" s="45"/>
      <c r="AC231" s="45"/>
    </row>
    <row r="232" spans="3:29" s="38" customFormat="1" ht="20.100000000000001" customHeight="1">
      <c r="C232" s="45"/>
      <c r="E232" s="45"/>
      <c r="F232" s="45"/>
      <c r="G232" s="45"/>
      <c r="H232" s="46"/>
      <c r="I232" s="47"/>
      <c r="J232" s="46"/>
      <c r="K232" s="47"/>
      <c r="L232" s="46"/>
      <c r="M232" s="47"/>
      <c r="N232" s="46"/>
      <c r="O232" s="47"/>
      <c r="P232" s="46"/>
      <c r="Q232" s="47"/>
      <c r="R232" s="46"/>
      <c r="S232" s="47"/>
      <c r="T232" s="46"/>
      <c r="U232" s="47"/>
      <c r="V232" s="47"/>
      <c r="W232" s="47"/>
      <c r="X232" s="47"/>
      <c r="Y232" s="47"/>
      <c r="Z232" s="47"/>
      <c r="AA232" s="45"/>
      <c r="AB232" s="45"/>
      <c r="AC232" s="45"/>
    </row>
    <row r="233" spans="3:29" s="38" customFormat="1" ht="20.100000000000001" customHeight="1">
      <c r="C233" s="45"/>
      <c r="E233" s="45"/>
      <c r="F233" s="45"/>
      <c r="G233" s="45"/>
      <c r="H233" s="46"/>
      <c r="I233" s="47"/>
      <c r="J233" s="46"/>
      <c r="K233" s="47"/>
      <c r="L233" s="46"/>
      <c r="M233" s="47"/>
      <c r="N233" s="46"/>
      <c r="O233" s="47"/>
      <c r="P233" s="46"/>
      <c r="Q233" s="47"/>
      <c r="R233" s="46"/>
      <c r="S233" s="47"/>
      <c r="T233" s="46"/>
      <c r="U233" s="47"/>
      <c r="V233" s="47"/>
      <c r="W233" s="47"/>
      <c r="X233" s="47"/>
      <c r="Y233" s="47"/>
      <c r="Z233" s="47"/>
      <c r="AA233" s="45"/>
      <c r="AB233" s="45"/>
      <c r="AC233" s="45"/>
    </row>
    <row r="234" spans="3:29" s="38" customFormat="1" ht="20.100000000000001" customHeight="1">
      <c r="C234" s="45"/>
      <c r="E234" s="45"/>
      <c r="F234" s="45"/>
      <c r="G234" s="45"/>
      <c r="H234" s="46"/>
      <c r="I234" s="47"/>
      <c r="J234" s="46"/>
      <c r="K234" s="47"/>
      <c r="L234" s="46"/>
      <c r="M234" s="47"/>
      <c r="N234" s="46"/>
      <c r="O234" s="47"/>
      <c r="P234" s="46"/>
      <c r="Q234" s="47"/>
      <c r="R234" s="46"/>
      <c r="S234" s="47"/>
      <c r="T234" s="46"/>
      <c r="U234" s="47"/>
      <c r="V234" s="47"/>
      <c r="W234" s="47"/>
      <c r="X234" s="47"/>
      <c r="Y234" s="47"/>
      <c r="Z234" s="47"/>
      <c r="AA234" s="45"/>
      <c r="AB234" s="45"/>
      <c r="AC234" s="45"/>
    </row>
    <row r="235" spans="3:29" s="38" customFormat="1" ht="20.100000000000001" customHeight="1">
      <c r="C235" s="45"/>
      <c r="E235" s="45"/>
      <c r="F235" s="45"/>
      <c r="G235" s="45"/>
      <c r="H235" s="46"/>
      <c r="I235" s="47"/>
      <c r="J235" s="46"/>
      <c r="K235" s="47"/>
      <c r="L235" s="46"/>
      <c r="M235" s="47"/>
      <c r="N235" s="46"/>
      <c r="O235" s="47"/>
      <c r="P235" s="46"/>
      <c r="Q235" s="47"/>
      <c r="R235" s="46"/>
      <c r="S235" s="47"/>
      <c r="T235" s="46"/>
      <c r="U235" s="47"/>
      <c r="V235" s="47"/>
      <c r="W235" s="47"/>
      <c r="X235" s="47"/>
      <c r="Y235" s="47"/>
      <c r="Z235" s="47"/>
      <c r="AA235" s="45"/>
      <c r="AB235" s="45"/>
      <c r="AC235" s="45"/>
    </row>
    <row r="236" spans="3:29" s="38" customFormat="1" ht="20.100000000000001" customHeight="1">
      <c r="C236" s="45"/>
      <c r="E236" s="45"/>
      <c r="F236" s="45"/>
      <c r="G236" s="45"/>
      <c r="H236" s="46"/>
      <c r="I236" s="47"/>
      <c r="J236" s="46"/>
      <c r="K236" s="47"/>
      <c r="L236" s="46"/>
      <c r="M236" s="47"/>
      <c r="N236" s="46"/>
      <c r="O236" s="47"/>
      <c r="P236" s="46"/>
      <c r="Q236" s="47"/>
      <c r="R236" s="46"/>
      <c r="S236" s="47"/>
      <c r="T236" s="46"/>
      <c r="U236" s="47"/>
      <c r="V236" s="47"/>
      <c r="W236" s="47"/>
      <c r="X236" s="47"/>
      <c r="Y236" s="47"/>
      <c r="Z236" s="47"/>
      <c r="AA236" s="45"/>
      <c r="AB236" s="45"/>
      <c r="AC236" s="45"/>
    </row>
    <row r="237" spans="3:29" s="38" customFormat="1" ht="20.100000000000001" customHeight="1">
      <c r="C237" s="45"/>
      <c r="E237" s="45"/>
      <c r="F237" s="45"/>
      <c r="G237" s="45"/>
      <c r="H237" s="46"/>
      <c r="I237" s="47"/>
      <c r="J237" s="46"/>
      <c r="K237" s="47"/>
      <c r="L237" s="46"/>
      <c r="M237" s="47"/>
      <c r="N237" s="46"/>
      <c r="O237" s="47"/>
      <c r="P237" s="46"/>
      <c r="Q237" s="47"/>
      <c r="R237" s="46"/>
      <c r="S237" s="47"/>
      <c r="T237" s="46"/>
      <c r="U237" s="47"/>
      <c r="V237" s="47"/>
      <c r="W237" s="47"/>
      <c r="X237" s="47"/>
      <c r="Y237" s="47"/>
      <c r="Z237" s="47"/>
      <c r="AA237" s="45"/>
      <c r="AB237" s="45"/>
      <c r="AC237" s="45"/>
    </row>
    <row r="238" spans="3:29" s="38" customFormat="1" ht="20.100000000000001" customHeight="1">
      <c r="C238" s="45"/>
      <c r="E238" s="45"/>
      <c r="F238" s="45"/>
      <c r="G238" s="45"/>
      <c r="H238" s="46"/>
      <c r="I238" s="47"/>
      <c r="J238" s="46"/>
      <c r="K238" s="47"/>
      <c r="L238" s="46"/>
      <c r="M238" s="47"/>
      <c r="N238" s="46"/>
      <c r="O238" s="47"/>
      <c r="P238" s="46"/>
      <c r="Q238" s="47"/>
      <c r="R238" s="46"/>
      <c r="S238" s="47"/>
      <c r="T238" s="46"/>
      <c r="U238" s="47"/>
      <c r="V238" s="47"/>
      <c r="W238" s="47"/>
      <c r="X238" s="47"/>
      <c r="Y238" s="47"/>
      <c r="Z238" s="47"/>
      <c r="AA238" s="45"/>
      <c r="AB238" s="45"/>
      <c r="AC238" s="45"/>
    </row>
    <row r="239" spans="3:29" s="38" customFormat="1" ht="20.100000000000001" customHeight="1">
      <c r="C239" s="45"/>
      <c r="E239" s="45"/>
      <c r="F239" s="45"/>
      <c r="G239" s="45"/>
      <c r="H239" s="46"/>
      <c r="I239" s="47"/>
      <c r="J239" s="46"/>
      <c r="K239" s="47"/>
      <c r="L239" s="46"/>
      <c r="M239" s="47"/>
      <c r="N239" s="46"/>
      <c r="O239" s="47"/>
      <c r="P239" s="46"/>
      <c r="Q239" s="47"/>
      <c r="R239" s="46"/>
      <c r="S239" s="47"/>
      <c r="T239" s="46"/>
      <c r="U239" s="47"/>
      <c r="V239" s="47"/>
      <c r="W239" s="47"/>
      <c r="X239" s="47"/>
      <c r="Y239" s="47"/>
      <c r="Z239" s="47"/>
      <c r="AA239" s="45"/>
      <c r="AB239" s="45"/>
      <c r="AC239" s="45"/>
    </row>
    <row r="240" spans="3:29" s="38" customFormat="1" ht="20.100000000000001" customHeight="1">
      <c r="C240" s="45"/>
      <c r="E240" s="45"/>
      <c r="F240" s="45"/>
      <c r="G240" s="45"/>
      <c r="H240" s="46"/>
      <c r="I240" s="47"/>
      <c r="J240" s="46"/>
      <c r="K240" s="47"/>
      <c r="L240" s="46"/>
      <c r="M240" s="47"/>
      <c r="N240" s="46"/>
      <c r="O240" s="47"/>
      <c r="P240" s="46"/>
      <c r="Q240" s="47"/>
      <c r="R240" s="46"/>
      <c r="S240" s="47"/>
      <c r="T240" s="46"/>
      <c r="U240" s="47"/>
      <c r="V240" s="47"/>
      <c r="W240" s="47"/>
      <c r="X240" s="47"/>
      <c r="Y240" s="47"/>
      <c r="Z240" s="47"/>
      <c r="AA240" s="45"/>
      <c r="AB240" s="45"/>
      <c r="AC240" s="45"/>
    </row>
    <row r="241" spans="3:29" s="38" customFormat="1" ht="20.100000000000001" customHeight="1">
      <c r="C241" s="45"/>
      <c r="E241" s="45"/>
      <c r="F241" s="45"/>
      <c r="G241" s="45"/>
      <c r="H241" s="46"/>
      <c r="I241" s="47"/>
      <c r="J241" s="46"/>
      <c r="K241" s="47"/>
      <c r="L241" s="46"/>
      <c r="M241" s="47"/>
      <c r="N241" s="46"/>
      <c r="O241" s="47"/>
      <c r="P241" s="46"/>
      <c r="Q241" s="47"/>
      <c r="R241" s="46"/>
      <c r="S241" s="47"/>
      <c r="T241" s="46"/>
      <c r="U241" s="47"/>
      <c r="V241" s="47"/>
      <c r="W241" s="47"/>
      <c r="X241" s="47"/>
      <c r="Y241" s="47"/>
      <c r="Z241" s="47"/>
      <c r="AA241" s="45"/>
      <c r="AB241" s="45"/>
      <c r="AC241" s="45"/>
    </row>
    <row r="242" spans="3:29" s="38" customFormat="1" ht="20.100000000000001" customHeight="1">
      <c r="C242" s="45"/>
      <c r="E242" s="45"/>
      <c r="F242" s="45"/>
      <c r="G242" s="45"/>
      <c r="H242" s="46"/>
      <c r="I242" s="47"/>
      <c r="J242" s="46"/>
      <c r="K242" s="47"/>
      <c r="L242" s="46"/>
      <c r="M242" s="47"/>
      <c r="N242" s="46"/>
      <c r="O242" s="47"/>
      <c r="P242" s="46"/>
      <c r="Q242" s="47"/>
      <c r="R242" s="46"/>
      <c r="S242" s="47"/>
      <c r="T242" s="46"/>
      <c r="U242" s="47"/>
      <c r="V242" s="47"/>
      <c r="W242" s="47"/>
      <c r="X242" s="47"/>
      <c r="Y242" s="47"/>
      <c r="Z242" s="47"/>
      <c r="AA242" s="45"/>
      <c r="AB242" s="45"/>
      <c r="AC242" s="45"/>
    </row>
    <row r="243" spans="3:29" s="38" customFormat="1" ht="20.100000000000001" customHeight="1">
      <c r="C243" s="45"/>
      <c r="E243" s="45"/>
      <c r="F243" s="45"/>
      <c r="G243" s="45"/>
      <c r="H243" s="46"/>
      <c r="I243" s="47"/>
      <c r="J243" s="46"/>
      <c r="K243" s="47"/>
      <c r="L243" s="46"/>
      <c r="M243" s="47"/>
      <c r="N243" s="46"/>
      <c r="O243" s="47"/>
      <c r="P243" s="46"/>
      <c r="Q243" s="47"/>
      <c r="R243" s="46"/>
      <c r="S243" s="47"/>
      <c r="T243" s="46"/>
      <c r="U243" s="47"/>
      <c r="V243" s="47"/>
      <c r="W243" s="47"/>
      <c r="X243" s="47"/>
      <c r="Y243" s="47"/>
      <c r="Z243" s="47"/>
      <c r="AA243" s="45"/>
      <c r="AB243" s="45"/>
      <c r="AC243" s="45"/>
    </row>
    <row r="244" spans="3:29" s="38" customFormat="1" ht="20.100000000000001" customHeight="1">
      <c r="C244" s="45"/>
      <c r="E244" s="45"/>
      <c r="F244" s="45"/>
      <c r="G244" s="45"/>
      <c r="H244" s="46"/>
      <c r="I244" s="47"/>
      <c r="J244" s="46"/>
      <c r="K244" s="47"/>
      <c r="L244" s="46"/>
      <c r="M244" s="47"/>
      <c r="N244" s="46"/>
      <c r="O244" s="47"/>
      <c r="P244" s="46"/>
      <c r="Q244" s="47"/>
      <c r="R244" s="46"/>
      <c r="S244" s="47"/>
      <c r="T244" s="46"/>
      <c r="U244" s="47"/>
      <c r="V244" s="47"/>
      <c r="W244" s="47"/>
      <c r="X244" s="47"/>
      <c r="Y244" s="47"/>
      <c r="Z244" s="47"/>
      <c r="AA244" s="45"/>
      <c r="AB244" s="45"/>
      <c r="AC244" s="45"/>
    </row>
    <row r="245" spans="3:29" s="38" customFormat="1" ht="20.100000000000001" customHeight="1">
      <c r="C245" s="45"/>
      <c r="E245" s="45"/>
      <c r="F245" s="45"/>
      <c r="G245" s="45"/>
      <c r="H245" s="46"/>
      <c r="I245" s="47"/>
      <c r="J245" s="46"/>
      <c r="K245" s="47"/>
      <c r="L245" s="46"/>
      <c r="M245" s="47"/>
      <c r="N245" s="46"/>
      <c r="O245" s="47"/>
      <c r="P245" s="46"/>
      <c r="Q245" s="47"/>
      <c r="R245" s="46"/>
      <c r="S245" s="47"/>
      <c r="T245" s="46"/>
      <c r="U245" s="47"/>
      <c r="V245" s="47"/>
      <c r="W245" s="47"/>
      <c r="X245" s="47"/>
      <c r="Y245" s="47"/>
      <c r="Z245" s="47"/>
      <c r="AA245" s="45"/>
      <c r="AB245" s="45"/>
      <c r="AC245" s="45"/>
    </row>
    <row r="246" spans="3:29" s="38" customFormat="1" ht="20.100000000000001" customHeight="1">
      <c r="C246" s="45"/>
      <c r="E246" s="45"/>
      <c r="F246" s="45"/>
      <c r="G246" s="45"/>
      <c r="H246" s="46"/>
      <c r="I246" s="47"/>
      <c r="J246" s="46"/>
      <c r="K246" s="47"/>
      <c r="L246" s="46"/>
      <c r="M246" s="47"/>
      <c r="N246" s="46"/>
      <c r="O246" s="47"/>
      <c r="P246" s="46"/>
      <c r="Q246" s="47"/>
      <c r="R246" s="46"/>
      <c r="S246" s="47"/>
      <c r="T246" s="46"/>
      <c r="U246" s="47"/>
      <c r="V246" s="47"/>
      <c r="W246" s="47"/>
      <c r="X246" s="47"/>
      <c r="Y246" s="47"/>
      <c r="Z246" s="47"/>
      <c r="AA246" s="45"/>
      <c r="AB246" s="45"/>
      <c r="AC246" s="45"/>
    </row>
    <row r="247" spans="3:29" s="38" customFormat="1" ht="20.100000000000001" customHeight="1">
      <c r="C247" s="45"/>
      <c r="E247" s="45"/>
      <c r="F247" s="45"/>
      <c r="G247" s="45"/>
      <c r="H247" s="46"/>
      <c r="I247" s="47"/>
      <c r="J247" s="46"/>
      <c r="K247" s="47"/>
      <c r="L247" s="46"/>
      <c r="M247" s="47"/>
      <c r="N247" s="46"/>
      <c r="O247" s="47"/>
      <c r="P247" s="46"/>
      <c r="Q247" s="47"/>
      <c r="R247" s="46"/>
      <c r="S247" s="47"/>
      <c r="T247" s="46"/>
      <c r="U247" s="47"/>
      <c r="V247" s="47"/>
      <c r="W247" s="47"/>
      <c r="X247" s="47"/>
      <c r="Y247" s="47"/>
      <c r="Z247" s="47"/>
      <c r="AA247" s="45"/>
      <c r="AB247" s="45"/>
      <c r="AC247" s="45"/>
    </row>
    <row r="248" spans="3:29" s="38" customFormat="1" ht="20.100000000000001" customHeight="1">
      <c r="C248" s="45"/>
      <c r="E248" s="45"/>
      <c r="F248" s="45"/>
      <c r="G248" s="45"/>
      <c r="H248" s="46"/>
      <c r="I248" s="47"/>
      <c r="J248" s="46"/>
      <c r="K248" s="47"/>
      <c r="L248" s="46"/>
      <c r="M248" s="47"/>
      <c r="N248" s="46"/>
      <c r="O248" s="47"/>
      <c r="P248" s="46"/>
      <c r="Q248" s="47"/>
      <c r="R248" s="46"/>
      <c r="S248" s="47"/>
      <c r="T248" s="46"/>
      <c r="U248" s="47"/>
      <c r="V248" s="47"/>
      <c r="W248" s="47"/>
      <c r="X248" s="47"/>
      <c r="Y248" s="47"/>
      <c r="Z248" s="47"/>
      <c r="AA248" s="45"/>
      <c r="AB248" s="45"/>
      <c r="AC248" s="45"/>
    </row>
    <row r="249" spans="3:29" s="38" customFormat="1" ht="20.100000000000001" customHeight="1">
      <c r="C249" s="45"/>
      <c r="E249" s="45"/>
      <c r="F249" s="45"/>
      <c r="G249" s="45"/>
      <c r="H249" s="46"/>
      <c r="I249" s="47"/>
      <c r="J249" s="46"/>
      <c r="K249" s="47"/>
      <c r="L249" s="46"/>
      <c r="M249" s="47"/>
      <c r="N249" s="46"/>
      <c r="O249" s="47"/>
      <c r="P249" s="46"/>
      <c r="Q249" s="47"/>
      <c r="R249" s="46"/>
      <c r="S249" s="47"/>
      <c r="T249" s="46"/>
      <c r="U249" s="47"/>
      <c r="V249" s="47"/>
      <c r="W249" s="47"/>
      <c r="X249" s="47"/>
      <c r="Y249" s="47"/>
      <c r="Z249" s="47"/>
      <c r="AA249" s="45"/>
      <c r="AB249" s="45"/>
      <c r="AC249" s="45"/>
    </row>
    <row r="250" spans="3:29" s="38" customFormat="1" ht="20.100000000000001" customHeight="1">
      <c r="C250" s="45"/>
      <c r="E250" s="45"/>
      <c r="F250" s="45"/>
      <c r="G250" s="45"/>
      <c r="H250" s="46"/>
      <c r="I250" s="47"/>
      <c r="J250" s="46"/>
      <c r="K250" s="47"/>
      <c r="L250" s="46"/>
      <c r="M250" s="47"/>
      <c r="N250" s="46"/>
      <c r="O250" s="47"/>
      <c r="P250" s="46"/>
      <c r="Q250" s="47"/>
      <c r="R250" s="46"/>
      <c r="S250" s="47"/>
      <c r="T250" s="46"/>
      <c r="U250" s="47"/>
      <c r="V250" s="47"/>
      <c r="W250" s="47"/>
      <c r="X250" s="47"/>
      <c r="Y250" s="47"/>
      <c r="Z250" s="47"/>
      <c r="AA250" s="45"/>
      <c r="AB250" s="45"/>
      <c r="AC250" s="45"/>
    </row>
    <row r="251" spans="3:29" s="38" customFormat="1" ht="20.100000000000001" customHeight="1">
      <c r="C251" s="45"/>
      <c r="E251" s="45"/>
      <c r="F251" s="45"/>
      <c r="G251" s="45"/>
      <c r="H251" s="46"/>
      <c r="I251" s="47"/>
      <c r="J251" s="46"/>
      <c r="K251" s="47"/>
      <c r="L251" s="46"/>
      <c r="M251" s="47"/>
      <c r="N251" s="46"/>
      <c r="O251" s="47"/>
      <c r="P251" s="46"/>
      <c r="Q251" s="47"/>
      <c r="R251" s="46"/>
      <c r="S251" s="47"/>
      <c r="T251" s="46"/>
      <c r="U251" s="47"/>
      <c r="V251" s="47"/>
      <c r="W251" s="47"/>
      <c r="X251" s="47"/>
      <c r="Y251" s="47"/>
      <c r="Z251" s="47"/>
      <c r="AA251" s="45"/>
      <c r="AB251" s="45"/>
      <c r="AC251" s="45"/>
    </row>
    <row r="252" spans="3:29" s="38" customFormat="1" ht="20.100000000000001" customHeight="1">
      <c r="C252" s="45"/>
      <c r="E252" s="45"/>
      <c r="F252" s="45"/>
      <c r="G252" s="45"/>
      <c r="H252" s="46"/>
      <c r="I252" s="47"/>
      <c r="J252" s="46"/>
      <c r="K252" s="47"/>
      <c r="L252" s="46"/>
      <c r="M252" s="47"/>
      <c r="N252" s="46"/>
      <c r="O252" s="47"/>
      <c r="P252" s="46"/>
      <c r="Q252" s="47"/>
      <c r="R252" s="46"/>
      <c r="S252" s="47"/>
      <c r="T252" s="46"/>
      <c r="U252" s="47"/>
      <c r="V252" s="47"/>
      <c r="W252" s="47"/>
      <c r="X252" s="47"/>
      <c r="Y252" s="47"/>
      <c r="Z252" s="47"/>
      <c r="AA252" s="45"/>
      <c r="AB252" s="45"/>
      <c r="AC252" s="45"/>
    </row>
    <row r="253" spans="3:29" s="38" customFormat="1" ht="20.100000000000001" customHeight="1">
      <c r="C253" s="45"/>
      <c r="E253" s="46"/>
      <c r="F253" s="46"/>
      <c r="G253" s="46"/>
      <c r="H253" s="46"/>
      <c r="I253" s="47"/>
      <c r="J253" s="46"/>
      <c r="K253" s="47"/>
      <c r="L253" s="46"/>
      <c r="M253" s="47"/>
      <c r="N253" s="46"/>
      <c r="O253" s="47"/>
      <c r="P253" s="46"/>
      <c r="Q253" s="47"/>
      <c r="R253" s="46"/>
      <c r="S253" s="47"/>
      <c r="T253" s="46"/>
      <c r="U253" s="47"/>
      <c r="V253" s="47"/>
      <c r="W253" s="47"/>
      <c r="X253" s="47"/>
      <c r="Y253" s="47"/>
      <c r="Z253" s="47"/>
      <c r="AA253" s="45"/>
      <c r="AB253" s="45"/>
      <c r="AC253" s="45"/>
    </row>
    <row r="254" spans="3:29" s="38" customFormat="1" ht="20.100000000000001" customHeight="1">
      <c r="C254" s="45"/>
      <c r="E254" s="46"/>
      <c r="F254" s="46"/>
      <c r="G254" s="46"/>
      <c r="H254" s="46"/>
      <c r="I254" s="47"/>
      <c r="J254" s="46"/>
      <c r="K254" s="47"/>
      <c r="L254" s="46"/>
      <c r="M254" s="47"/>
      <c r="N254" s="46"/>
      <c r="O254" s="47"/>
      <c r="P254" s="46"/>
      <c r="Q254" s="47"/>
      <c r="R254" s="46"/>
      <c r="S254" s="47"/>
      <c r="T254" s="46"/>
      <c r="U254" s="47"/>
      <c r="V254" s="47"/>
      <c r="W254" s="47"/>
      <c r="X254" s="47"/>
      <c r="Y254" s="47"/>
      <c r="Z254" s="47"/>
      <c r="AA254" s="45"/>
      <c r="AB254" s="45"/>
      <c r="AC254" s="45"/>
    </row>
    <row r="255" spans="3:29" s="38" customFormat="1" ht="20.100000000000001" customHeight="1">
      <c r="C255" s="45"/>
      <c r="E255" s="46"/>
      <c r="F255" s="46"/>
      <c r="G255" s="46"/>
      <c r="H255" s="46"/>
      <c r="I255" s="47"/>
      <c r="J255" s="46"/>
      <c r="K255" s="47"/>
      <c r="L255" s="46"/>
      <c r="M255" s="47"/>
      <c r="N255" s="46"/>
      <c r="O255" s="47"/>
      <c r="P255" s="46"/>
      <c r="Q255" s="47"/>
      <c r="R255" s="46"/>
      <c r="S255" s="47"/>
      <c r="T255" s="46"/>
      <c r="U255" s="47"/>
      <c r="V255" s="47"/>
      <c r="W255" s="47"/>
      <c r="X255" s="47"/>
      <c r="Y255" s="47"/>
      <c r="Z255" s="47"/>
      <c r="AA255" s="45"/>
      <c r="AB255" s="45"/>
      <c r="AC255" s="45"/>
    </row>
    <row r="256" spans="3:29" s="38" customFormat="1" ht="20.100000000000001" customHeight="1">
      <c r="C256" s="45"/>
      <c r="E256" s="46"/>
      <c r="F256" s="46"/>
      <c r="G256" s="46"/>
      <c r="H256" s="46"/>
      <c r="I256" s="47"/>
      <c r="J256" s="46"/>
      <c r="K256" s="47"/>
      <c r="L256" s="46"/>
      <c r="M256" s="47"/>
      <c r="N256" s="46"/>
      <c r="O256" s="47"/>
      <c r="P256" s="46"/>
      <c r="Q256" s="47"/>
      <c r="R256" s="46"/>
      <c r="S256" s="47"/>
      <c r="T256" s="46"/>
      <c r="U256" s="47"/>
      <c r="V256" s="47"/>
      <c r="W256" s="47"/>
      <c r="X256" s="47"/>
      <c r="Y256" s="47"/>
      <c r="Z256" s="47"/>
      <c r="AA256" s="45"/>
      <c r="AB256" s="45"/>
      <c r="AC256" s="45"/>
    </row>
    <row r="257" spans="3:29" s="38" customFormat="1" ht="20.100000000000001" customHeight="1">
      <c r="C257" s="45"/>
      <c r="E257" s="46"/>
      <c r="F257" s="46"/>
      <c r="G257" s="46"/>
      <c r="H257" s="46"/>
      <c r="I257" s="47"/>
      <c r="J257" s="46"/>
      <c r="K257" s="47"/>
      <c r="L257" s="46"/>
      <c r="M257" s="47"/>
      <c r="N257" s="46"/>
      <c r="O257" s="47"/>
      <c r="P257" s="46"/>
      <c r="Q257" s="47"/>
      <c r="R257" s="46"/>
      <c r="S257" s="47"/>
      <c r="T257" s="46"/>
      <c r="U257" s="47"/>
      <c r="V257" s="47"/>
      <c r="W257" s="47"/>
      <c r="X257" s="47"/>
      <c r="Y257" s="47"/>
      <c r="Z257" s="47"/>
      <c r="AA257" s="45"/>
      <c r="AB257" s="45"/>
      <c r="AC257" s="45"/>
    </row>
    <row r="258" spans="3:29" s="38" customFormat="1" ht="20.100000000000001" customHeight="1">
      <c r="C258" s="45"/>
      <c r="E258" s="46"/>
      <c r="F258" s="46"/>
      <c r="G258" s="46"/>
      <c r="H258" s="46"/>
      <c r="I258" s="47"/>
      <c r="J258" s="46"/>
      <c r="K258" s="47"/>
      <c r="L258" s="46"/>
      <c r="M258" s="47"/>
      <c r="N258" s="46"/>
      <c r="O258" s="47"/>
      <c r="P258" s="46"/>
      <c r="Q258" s="47"/>
      <c r="R258" s="46"/>
      <c r="S258" s="47"/>
      <c r="T258" s="46"/>
      <c r="U258" s="47"/>
      <c r="V258" s="47"/>
      <c r="W258" s="47"/>
      <c r="X258" s="47"/>
      <c r="Y258" s="47"/>
      <c r="Z258" s="47"/>
      <c r="AA258" s="45"/>
      <c r="AB258" s="45"/>
      <c r="AC258" s="45"/>
    </row>
    <row r="259" spans="3:29" s="38" customFormat="1" ht="20.100000000000001" customHeight="1">
      <c r="C259" s="45"/>
      <c r="E259" s="46"/>
      <c r="F259" s="46"/>
      <c r="G259" s="46"/>
      <c r="H259" s="46"/>
      <c r="I259" s="47"/>
      <c r="J259" s="46"/>
      <c r="K259" s="47"/>
      <c r="L259" s="46"/>
      <c r="M259" s="47"/>
      <c r="N259" s="46"/>
      <c r="O259" s="47"/>
      <c r="P259" s="46"/>
      <c r="Q259" s="47"/>
      <c r="R259" s="46"/>
      <c r="S259" s="47"/>
      <c r="T259" s="46"/>
      <c r="U259" s="47"/>
      <c r="V259" s="47"/>
      <c r="W259" s="47"/>
      <c r="X259" s="47"/>
      <c r="Y259" s="47"/>
      <c r="Z259" s="47"/>
      <c r="AA259" s="45"/>
      <c r="AB259" s="45"/>
      <c r="AC259" s="45"/>
    </row>
    <row r="260" spans="3:29" s="38" customFormat="1" ht="20.100000000000001" customHeight="1">
      <c r="C260" s="45"/>
      <c r="E260" s="46"/>
      <c r="F260" s="46"/>
      <c r="G260" s="46"/>
      <c r="H260" s="46"/>
      <c r="I260" s="47"/>
      <c r="J260" s="46"/>
      <c r="K260" s="47"/>
      <c r="L260" s="46"/>
      <c r="M260" s="47"/>
      <c r="N260" s="46"/>
      <c r="O260" s="47"/>
      <c r="P260" s="46"/>
      <c r="Q260" s="47"/>
      <c r="R260" s="46"/>
      <c r="S260" s="47"/>
      <c r="T260" s="46"/>
      <c r="U260" s="47"/>
      <c r="V260" s="47"/>
      <c r="W260" s="47"/>
      <c r="X260" s="47"/>
      <c r="Y260" s="47"/>
      <c r="Z260" s="47"/>
      <c r="AA260" s="45"/>
      <c r="AB260" s="45"/>
      <c r="AC260" s="45"/>
    </row>
    <row r="261" spans="3:29" s="38" customFormat="1" ht="20.100000000000001" customHeight="1">
      <c r="C261" s="45"/>
      <c r="E261" s="46"/>
      <c r="F261" s="46"/>
      <c r="G261" s="46"/>
      <c r="H261" s="46"/>
      <c r="I261" s="47"/>
      <c r="J261" s="46"/>
      <c r="K261" s="47"/>
      <c r="L261" s="46"/>
      <c r="M261" s="47"/>
      <c r="N261" s="46"/>
      <c r="O261" s="47"/>
      <c r="P261" s="46"/>
      <c r="Q261" s="47"/>
      <c r="R261" s="46"/>
      <c r="S261" s="47"/>
      <c r="T261" s="46"/>
      <c r="U261" s="47"/>
      <c r="V261" s="47"/>
      <c r="W261" s="47"/>
      <c r="X261" s="47"/>
      <c r="Y261" s="47"/>
      <c r="Z261" s="47"/>
      <c r="AA261" s="45"/>
      <c r="AB261" s="45"/>
      <c r="AC261" s="45"/>
    </row>
    <row r="262" spans="3:29" s="38" customFormat="1" ht="20.100000000000001" customHeight="1">
      <c r="C262" s="45"/>
      <c r="E262" s="46"/>
      <c r="F262" s="46"/>
      <c r="G262" s="46"/>
      <c r="H262" s="46"/>
      <c r="I262" s="47"/>
      <c r="J262" s="46"/>
      <c r="K262" s="47"/>
      <c r="L262" s="46"/>
      <c r="M262" s="47"/>
      <c r="N262" s="46"/>
      <c r="O262" s="47"/>
      <c r="P262" s="46"/>
      <c r="Q262" s="47"/>
      <c r="R262" s="46"/>
      <c r="S262" s="47"/>
      <c r="T262" s="46"/>
      <c r="U262" s="47"/>
      <c r="V262" s="47"/>
      <c r="W262" s="47"/>
      <c r="X262" s="47"/>
      <c r="Y262" s="47"/>
      <c r="Z262" s="47"/>
      <c r="AA262" s="45"/>
      <c r="AB262" s="45"/>
      <c r="AC262" s="45"/>
    </row>
    <row r="263" spans="3:29" s="38" customFormat="1" ht="20.100000000000001" customHeight="1">
      <c r="C263" s="45"/>
      <c r="E263" s="46"/>
      <c r="F263" s="46"/>
      <c r="G263" s="46"/>
      <c r="H263" s="46"/>
      <c r="I263" s="47"/>
      <c r="J263" s="46"/>
      <c r="K263" s="47"/>
      <c r="L263" s="46"/>
      <c r="M263" s="47"/>
      <c r="N263" s="46"/>
      <c r="O263" s="47"/>
      <c r="P263" s="46"/>
      <c r="Q263" s="47"/>
      <c r="R263" s="46"/>
      <c r="S263" s="47"/>
      <c r="T263" s="46"/>
      <c r="U263" s="47"/>
      <c r="V263" s="47"/>
      <c r="W263" s="47"/>
      <c r="X263" s="47"/>
      <c r="Y263" s="47"/>
      <c r="Z263" s="47"/>
      <c r="AA263" s="45"/>
      <c r="AB263" s="45"/>
      <c r="AC263" s="45"/>
    </row>
    <row r="264" spans="3:29" s="38" customFormat="1" ht="20.100000000000001" customHeight="1">
      <c r="C264" s="45"/>
      <c r="E264" s="46"/>
      <c r="F264" s="46"/>
      <c r="G264" s="46"/>
      <c r="H264" s="46"/>
      <c r="I264" s="47"/>
      <c r="J264" s="46"/>
      <c r="K264" s="47"/>
      <c r="L264" s="46"/>
      <c r="M264" s="47"/>
      <c r="N264" s="46"/>
      <c r="O264" s="47"/>
      <c r="P264" s="46"/>
      <c r="Q264" s="47"/>
      <c r="R264" s="46"/>
      <c r="S264" s="47"/>
      <c r="T264" s="46"/>
      <c r="U264" s="47"/>
      <c r="V264" s="47"/>
      <c r="W264" s="47"/>
      <c r="X264" s="47"/>
      <c r="Y264" s="47"/>
      <c r="Z264" s="47"/>
      <c r="AA264" s="45"/>
      <c r="AB264" s="45"/>
      <c r="AC264" s="45"/>
    </row>
    <row r="265" spans="3:29" s="38" customFormat="1" ht="20.100000000000001" customHeight="1">
      <c r="C265" s="45"/>
      <c r="E265" s="46"/>
      <c r="F265" s="46"/>
      <c r="G265" s="46"/>
      <c r="H265" s="46"/>
      <c r="I265" s="47"/>
      <c r="J265" s="46"/>
      <c r="K265" s="47"/>
      <c r="L265" s="46"/>
      <c r="M265" s="47"/>
      <c r="N265" s="46"/>
      <c r="O265" s="47"/>
      <c r="P265" s="46"/>
      <c r="Q265" s="47"/>
      <c r="R265" s="46"/>
      <c r="S265" s="47"/>
      <c r="T265" s="46"/>
      <c r="U265" s="47"/>
      <c r="V265" s="47"/>
      <c r="W265" s="47"/>
      <c r="X265" s="47"/>
      <c r="Y265" s="47"/>
      <c r="Z265" s="47"/>
      <c r="AA265" s="45"/>
      <c r="AB265" s="45"/>
      <c r="AC265" s="45"/>
    </row>
    <row r="266" spans="3:29" s="38" customFormat="1" ht="20.100000000000001" customHeight="1">
      <c r="C266" s="45"/>
      <c r="E266" s="46"/>
      <c r="F266" s="46"/>
      <c r="G266" s="46"/>
      <c r="H266" s="46"/>
      <c r="I266" s="47"/>
      <c r="J266" s="46"/>
      <c r="K266" s="47"/>
      <c r="L266" s="46"/>
      <c r="M266" s="47"/>
      <c r="N266" s="46"/>
      <c r="O266" s="47"/>
      <c r="P266" s="46"/>
      <c r="Q266" s="47"/>
      <c r="R266" s="46"/>
      <c r="S266" s="47"/>
      <c r="T266" s="46"/>
      <c r="U266" s="47"/>
      <c r="V266" s="47"/>
      <c r="W266" s="47"/>
      <c r="X266" s="47"/>
      <c r="Y266" s="47"/>
      <c r="Z266" s="47"/>
      <c r="AA266" s="45"/>
      <c r="AB266" s="45"/>
      <c r="AC266" s="45"/>
    </row>
    <row r="267" spans="3:29" s="38" customFormat="1" ht="20.100000000000001" customHeight="1">
      <c r="C267" s="45"/>
      <c r="E267" s="46"/>
      <c r="F267" s="46"/>
      <c r="G267" s="46"/>
      <c r="H267" s="46"/>
      <c r="I267" s="47"/>
      <c r="J267" s="46"/>
      <c r="K267" s="47"/>
      <c r="L267" s="46"/>
      <c r="M267" s="47"/>
      <c r="N267" s="46"/>
      <c r="O267" s="47"/>
      <c r="P267" s="46"/>
      <c r="Q267" s="47"/>
      <c r="R267" s="46"/>
      <c r="S267" s="47"/>
      <c r="T267" s="46"/>
      <c r="U267" s="47"/>
      <c r="V267" s="47"/>
      <c r="W267" s="47"/>
      <c r="X267" s="47"/>
      <c r="Y267" s="47"/>
      <c r="Z267" s="47"/>
      <c r="AA267" s="45"/>
      <c r="AB267" s="45"/>
      <c r="AC267" s="45"/>
    </row>
    <row r="268" spans="3:29" s="38" customFormat="1" ht="20.100000000000001" customHeight="1">
      <c r="C268" s="45"/>
      <c r="E268" s="45"/>
      <c r="F268" s="45"/>
      <c r="G268" s="45"/>
      <c r="H268" s="46"/>
      <c r="I268" s="47"/>
      <c r="J268" s="46"/>
      <c r="K268" s="47"/>
      <c r="L268" s="46"/>
      <c r="M268" s="47"/>
      <c r="N268" s="46"/>
      <c r="O268" s="47"/>
      <c r="P268" s="46"/>
      <c r="Q268" s="47"/>
      <c r="R268" s="46"/>
      <c r="S268" s="47"/>
      <c r="T268" s="46"/>
      <c r="U268" s="47"/>
      <c r="V268" s="47"/>
      <c r="W268" s="47"/>
      <c r="X268" s="47"/>
      <c r="Y268" s="47"/>
      <c r="Z268" s="47"/>
      <c r="AA268" s="45"/>
      <c r="AB268" s="45"/>
      <c r="AC268" s="45"/>
    </row>
    <row r="269" spans="3:29" s="38" customFormat="1" ht="20.100000000000001" customHeight="1">
      <c r="C269" s="45"/>
      <c r="E269" s="45"/>
      <c r="F269" s="45"/>
      <c r="G269" s="45"/>
      <c r="H269" s="46"/>
      <c r="I269" s="47"/>
      <c r="J269" s="46"/>
      <c r="K269" s="47"/>
      <c r="L269" s="46"/>
      <c r="M269" s="47"/>
      <c r="N269" s="46"/>
      <c r="O269" s="47"/>
      <c r="P269" s="46"/>
      <c r="Q269" s="47"/>
      <c r="R269" s="46"/>
      <c r="S269" s="47"/>
      <c r="T269" s="46"/>
      <c r="U269" s="47"/>
      <c r="V269" s="47"/>
      <c r="W269" s="47"/>
      <c r="X269" s="47"/>
      <c r="Y269" s="47"/>
      <c r="Z269" s="47"/>
      <c r="AA269" s="45"/>
      <c r="AB269" s="45"/>
      <c r="AC269" s="45"/>
    </row>
    <row r="270" spans="3:29" s="38" customFormat="1" ht="20.100000000000001" customHeight="1">
      <c r="C270" s="45"/>
      <c r="E270" s="45"/>
      <c r="F270" s="45"/>
      <c r="G270" s="45"/>
      <c r="H270" s="46"/>
      <c r="I270" s="47"/>
      <c r="J270" s="46"/>
      <c r="K270" s="47"/>
      <c r="L270" s="46"/>
      <c r="M270" s="47"/>
      <c r="N270" s="46"/>
      <c r="O270" s="47"/>
      <c r="P270" s="46"/>
      <c r="Q270" s="47"/>
      <c r="R270" s="46"/>
      <c r="S270" s="47"/>
      <c r="T270" s="46"/>
      <c r="U270" s="47"/>
      <c r="V270" s="47"/>
      <c r="W270" s="47"/>
      <c r="X270" s="47"/>
      <c r="Y270" s="47"/>
      <c r="Z270" s="47"/>
      <c r="AA270" s="45"/>
      <c r="AB270" s="45"/>
      <c r="AC270" s="45"/>
    </row>
    <row r="271" spans="3:29" s="38" customFormat="1" ht="20.100000000000001" customHeight="1">
      <c r="C271" s="45"/>
      <c r="E271" s="45"/>
      <c r="F271" s="45"/>
      <c r="G271" s="45"/>
      <c r="H271" s="46"/>
      <c r="I271" s="47"/>
      <c r="J271" s="46"/>
      <c r="K271" s="47"/>
      <c r="L271" s="46"/>
      <c r="M271" s="47"/>
      <c r="N271" s="46"/>
      <c r="O271" s="47"/>
      <c r="P271" s="46"/>
      <c r="Q271" s="47"/>
      <c r="R271" s="46"/>
      <c r="S271" s="47"/>
      <c r="T271" s="46"/>
      <c r="U271" s="47"/>
      <c r="V271" s="47"/>
      <c r="W271" s="47"/>
      <c r="X271" s="47"/>
      <c r="Y271" s="47"/>
      <c r="Z271" s="47"/>
      <c r="AA271" s="45"/>
      <c r="AB271" s="45"/>
      <c r="AC271" s="45"/>
    </row>
    <row r="272" spans="3:29" s="38" customFormat="1" ht="20.100000000000001" customHeight="1">
      <c r="C272" s="45"/>
      <c r="E272" s="45"/>
      <c r="F272" s="45"/>
      <c r="G272" s="45"/>
      <c r="H272" s="46"/>
      <c r="I272" s="47"/>
      <c r="J272" s="46"/>
      <c r="K272" s="47"/>
      <c r="L272" s="46"/>
      <c r="M272" s="47"/>
      <c r="N272" s="46"/>
      <c r="O272" s="47"/>
      <c r="P272" s="46"/>
      <c r="Q272" s="47"/>
      <c r="R272" s="46"/>
      <c r="S272" s="47"/>
      <c r="T272" s="46"/>
      <c r="U272" s="47"/>
      <c r="V272" s="47"/>
      <c r="W272" s="47"/>
      <c r="X272" s="47"/>
      <c r="Y272" s="47"/>
      <c r="Z272" s="47"/>
      <c r="AA272" s="45"/>
      <c r="AB272" s="45"/>
      <c r="AC272" s="45"/>
    </row>
    <row r="273" spans="3:29" s="38" customFormat="1" ht="20.100000000000001" customHeight="1">
      <c r="C273" s="45"/>
      <c r="E273" s="45"/>
      <c r="F273" s="45"/>
      <c r="G273" s="45"/>
      <c r="H273" s="46"/>
      <c r="I273" s="47"/>
      <c r="J273" s="46"/>
      <c r="K273" s="47"/>
      <c r="L273" s="46"/>
      <c r="M273" s="47"/>
      <c r="N273" s="46"/>
      <c r="O273" s="47"/>
      <c r="P273" s="46"/>
      <c r="Q273" s="47"/>
      <c r="R273" s="46"/>
      <c r="S273" s="47"/>
      <c r="T273" s="46"/>
      <c r="U273" s="47"/>
      <c r="V273" s="47"/>
      <c r="W273" s="47"/>
      <c r="X273" s="47"/>
      <c r="Y273" s="47"/>
      <c r="Z273" s="47"/>
      <c r="AA273" s="45"/>
      <c r="AB273" s="45"/>
      <c r="AC273" s="45"/>
    </row>
    <row r="274" spans="3:29" s="38" customFormat="1" ht="20.100000000000001" customHeight="1">
      <c r="C274" s="45"/>
      <c r="E274" s="45"/>
      <c r="F274" s="45"/>
      <c r="G274" s="45"/>
      <c r="H274" s="46"/>
      <c r="I274" s="47"/>
      <c r="J274" s="46"/>
      <c r="K274" s="47"/>
      <c r="L274" s="46"/>
      <c r="M274" s="47"/>
      <c r="N274" s="46"/>
      <c r="O274" s="47"/>
      <c r="P274" s="46"/>
      <c r="Q274" s="47"/>
      <c r="R274" s="46"/>
      <c r="S274" s="47"/>
      <c r="T274" s="46"/>
      <c r="U274" s="47"/>
      <c r="V274" s="47"/>
      <c r="W274" s="47"/>
      <c r="X274" s="47"/>
      <c r="Y274" s="47"/>
      <c r="Z274" s="47"/>
      <c r="AA274" s="45"/>
      <c r="AB274" s="45"/>
      <c r="AC274" s="45"/>
    </row>
    <row r="275" spans="3:29" s="38" customFormat="1" ht="20.100000000000001" customHeight="1">
      <c r="C275" s="45"/>
      <c r="E275" s="45"/>
      <c r="F275" s="45"/>
      <c r="G275" s="45"/>
      <c r="H275" s="46"/>
      <c r="I275" s="47"/>
      <c r="J275" s="46"/>
      <c r="K275" s="47"/>
      <c r="L275" s="46"/>
      <c r="M275" s="47"/>
      <c r="N275" s="46"/>
      <c r="O275" s="47"/>
      <c r="P275" s="46"/>
      <c r="Q275" s="47"/>
      <c r="R275" s="46"/>
      <c r="S275" s="47"/>
      <c r="T275" s="46"/>
      <c r="U275" s="47"/>
      <c r="V275" s="47"/>
      <c r="W275" s="47"/>
      <c r="X275" s="47"/>
      <c r="Y275" s="47"/>
      <c r="Z275" s="47"/>
      <c r="AA275" s="45"/>
      <c r="AB275" s="45"/>
      <c r="AC275" s="45"/>
    </row>
    <row r="276" spans="3:29" s="38" customFormat="1" ht="20.100000000000001" customHeight="1">
      <c r="C276" s="45"/>
      <c r="E276" s="45"/>
      <c r="F276" s="45"/>
      <c r="G276" s="45"/>
      <c r="H276" s="46"/>
      <c r="I276" s="47"/>
      <c r="J276" s="46"/>
      <c r="K276" s="47"/>
      <c r="L276" s="46"/>
      <c r="M276" s="47"/>
      <c r="N276" s="46"/>
      <c r="O276" s="47"/>
      <c r="P276" s="46"/>
      <c r="Q276" s="47"/>
      <c r="R276" s="46"/>
      <c r="S276" s="47"/>
      <c r="T276" s="46"/>
      <c r="U276" s="47"/>
      <c r="V276" s="47"/>
      <c r="W276" s="47"/>
      <c r="X276" s="47"/>
      <c r="Y276" s="47"/>
      <c r="Z276" s="47"/>
      <c r="AA276" s="45"/>
      <c r="AB276" s="45"/>
      <c r="AC276" s="45"/>
    </row>
    <row r="277" spans="3:29" s="38" customFormat="1" ht="20.100000000000001" customHeight="1">
      <c r="C277" s="45"/>
      <c r="E277" s="45"/>
      <c r="F277" s="45"/>
      <c r="G277" s="45"/>
      <c r="H277" s="46"/>
      <c r="I277" s="47"/>
      <c r="J277" s="46"/>
      <c r="K277" s="47"/>
      <c r="L277" s="46"/>
      <c r="M277" s="47"/>
      <c r="N277" s="46"/>
      <c r="O277" s="47"/>
      <c r="P277" s="46"/>
      <c r="Q277" s="47"/>
      <c r="R277" s="46"/>
      <c r="S277" s="47"/>
      <c r="T277" s="46"/>
      <c r="U277" s="47"/>
      <c r="V277" s="47"/>
      <c r="W277" s="47"/>
      <c r="X277" s="47"/>
      <c r="Y277" s="47"/>
      <c r="Z277" s="47"/>
      <c r="AA277" s="45"/>
      <c r="AB277" s="45"/>
      <c r="AC277" s="45"/>
    </row>
    <row r="278" spans="3:29" s="38" customFormat="1" ht="20.100000000000001" customHeight="1">
      <c r="C278" s="45"/>
      <c r="E278" s="45"/>
      <c r="F278" s="45"/>
      <c r="G278" s="45"/>
      <c r="H278" s="46"/>
      <c r="I278" s="47"/>
      <c r="J278" s="46"/>
      <c r="K278" s="47"/>
      <c r="L278" s="46"/>
      <c r="M278" s="47"/>
      <c r="N278" s="46"/>
      <c r="O278" s="47"/>
      <c r="P278" s="46"/>
      <c r="Q278" s="47"/>
      <c r="R278" s="46"/>
      <c r="S278" s="47"/>
      <c r="T278" s="46"/>
      <c r="U278" s="47"/>
      <c r="V278" s="47"/>
      <c r="W278" s="47"/>
      <c r="X278" s="47"/>
      <c r="Y278" s="47"/>
      <c r="Z278" s="47"/>
      <c r="AA278" s="45"/>
      <c r="AB278" s="45"/>
      <c r="AC278" s="45"/>
    </row>
    <row r="279" spans="3:29" s="38" customFormat="1" ht="20.100000000000001" customHeight="1">
      <c r="C279" s="45"/>
      <c r="E279" s="45"/>
      <c r="F279" s="45"/>
      <c r="G279" s="45"/>
      <c r="H279" s="46"/>
      <c r="I279" s="47"/>
      <c r="J279" s="46"/>
      <c r="K279" s="47"/>
      <c r="L279" s="46"/>
      <c r="M279" s="47"/>
      <c r="N279" s="46"/>
      <c r="O279" s="47"/>
      <c r="P279" s="46"/>
      <c r="Q279" s="47"/>
      <c r="R279" s="46"/>
      <c r="S279" s="47"/>
      <c r="T279" s="46"/>
      <c r="U279" s="47"/>
      <c r="V279" s="47"/>
      <c r="W279" s="47"/>
      <c r="X279" s="47"/>
      <c r="Y279" s="47"/>
      <c r="Z279" s="47"/>
      <c r="AA279" s="45"/>
      <c r="AB279" s="45"/>
      <c r="AC279" s="45"/>
    </row>
    <row r="280" spans="3:29" s="38" customFormat="1" ht="20.100000000000001" customHeight="1">
      <c r="C280" s="45"/>
      <c r="E280" s="45"/>
      <c r="F280" s="45"/>
      <c r="G280" s="45"/>
      <c r="H280" s="46"/>
      <c r="I280" s="47"/>
      <c r="J280" s="46"/>
      <c r="K280" s="47"/>
      <c r="L280" s="46"/>
      <c r="M280" s="47"/>
      <c r="N280" s="46"/>
      <c r="O280" s="47"/>
      <c r="P280" s="46"/>
      <c r="Q280" s="47"/>
      <c r="R280" s="46"/>
      <c r="S280" s="47"/>
      <c r="T280" s="46"/>
      <c r="U280" s="47"/>
      <c r="V280" s="47"/>
      <c r="W280" s="47"/>
      <c r="X280" s="47"/>
      <c r="Y280" s="47"/>
      <c r="Z280" s="47"/>
      <c r="AA280" s="45"/>
      <c r="AB280" s="45"/>
      <c r="AC280" s="45"/>
    </row>
    <row r="281" spans="3:29" s="38" customFormat="1" ht="20.100000000000001" customHeight="1">
      <c r="C281" s="45"/>
      <c r="E281" s="45"/>
      <c r="F281" s="45"/>
      <c r="G281" s="45"/>
      <c r="H281" s="46"/>
      <c r="I281" s="47"/>
      <c r="J281" s="46"/>
      <c r="K281" s="47"/>
      <c r="L281" s="46"/>
      <c r="M281" s="47"/>
      <c r="N281" s="46"/>
      <c r="O281" s="47"/>
      <c r="P281" s="46"/>
      <c r="Q281" s="47"/>
      <c r="R281" s="46"/>
      <c r="S281" s="47"/>
      <c r="T281" s="46"/>
      <c r="U281" s="47"/>
      <c r="V281" s="47"/>
      <c r="W281" s="47"/>
      <c r="X281" s="47"/>
      <c r="Y281" s="47"/>
      <c r="Z281" s="47"/>
      <c r="AA281" s="45"/>
      <c r="AB281" s="45"/>
      <c r="AC281" s="45"/>
    </row>
    <row r="282" spans="3:29" s="38" customFormat="1" ht="20.100000000000001" customHeight="1">
      <c r="C282" s="45"/>
      <c r="E282" s="45"/>
      <c r="F282" s="45"/>
      <c r="G282" s="45"/>
      <c r="H282" s="46"/>
      <c r="I282" s="47"/>
      <c r="J282" s="46"/>
      <c r="K282" s="47"/>
      <c r="L282" s="46"/>
      <c r="M282" s="47"/>
      <c r="N282" s="46"/>
      <c r="O282" s="47"/>
      <c r="P282" s="46"/>
      <c r="Q282" s="47"/>
      <c r="R282" s="46"/>
      <c r="S282" s="47"/>
      <c r="T282" s="46"/>
      <c r="U282" s="47"/>
      <c r="V282" s="47"/>
      <c r="W282" s="47"/>
      <c r="X282" s="47"/>
      <c r="Y282" s="47"/>
      <c r="Z282" s="47"/>
      <c r="AA282" s="45"/>
      <c r="AB282" s="45"/>
      <c r="AC282" s="45"/>
    </row>
    <row r="283" spans="3:29" s="38" customFormat="1" ht="20.100000000000001" customHeight="1">
      <c r="C283" s="45"/>
      <c r="E283" s="45"/>
      <c r="F283" s="45"/>
      <c r="G283" s="45"/>
      <c r="H283" s="46"/>
      <c r="I283" s="47"/>
      <c r="J283" s="46"/>
      <c r="K283" s="47"/>
      <c r="L283" s="46"/>
      <c r="M283" s="47"/>
      <c r="N283" s="46"/>
      <c r="O283" s="47"/>
      <c r="P283" s="46"/>
      <c r="Q283" s="47"/>
      <c r="R283" s="46"/>
      <c r="S283" s="47"/>
      <c r="T283" s="46"/>
      <c r="U283" s="47"/>
      <c r="V283" s="47"/>
      <c r="W283" s="47"/>
      <c r="X283" s="47"/>
      <c r="Y283" s="47"/>
      <c r="Z283" s="47"/>
      <c r="AA283" s="45"/>
      <c r="AB283" s="45"/>
      <c r="AC283" s="45"/>
    </row>
    <row r="284" spans="3:29" s="38" customFormat="1" ht="20.100000000000001" customHeight="1">
      <c r="C284" s="45"/>
      <c r="E284" s="45"/>
      <c r="F284" s="45"/>
      <c r="G284" s="45"/>
      <c r="H284" s="46"/>
      <c r="I284" s="47"/>
      <c r="J284" s="46"/>
      <c r="K284" s="47"/>
      <c r="L284" s="46"/>
      <c r="M284" s="47"/>
      <c r="N284" s="46"/>
      <c r="O284" s="47"/>
      <c r="P284" s="46"/>
      <c r="Q284" s="47"/>
      <c r="R284" s="46"/>
      <c r="S284" s="47"/>
      <c r="T284" s="46"/>
      <c r="U284" s="47"/>
      <c r="V284" s="47"/>
      <c r="W284" s="47"/>
      <c r="X284" s="47"/>
      <c r="Y284" s="47"/>
      <c r="Z284" s="47"/>
      <c r="AA284" s="45"/>
      <c r="AB284" s="45"/>
      <c r="AC284" s="45"/>
    </row>
    <row r="285" spans="3:29" s="38" customFormat="1" ht="20.100000000000001" customHeight="1">
      <c r="C285" s="45"/>
      <c r="E285" s="45"/>
      <c r="F285" s="45"/>
      <c r="G285" s="45"/>
      <c r="H285" s="46"/>
      <c r="I285" s="47"/>
      <c r="J285" s="46"/>
      <c r="K285" s="47"/>
      <c r="L285" s="46"/>
      <c r="M285" s="47"/>
      <c r="N285" s="46"/>
      <c r="O285" s="47"/>
      <c r="P285" s="46"/>
      <c r="Q285" s="47"/>
      <c r="R285" s="46"/>
      <c r="S285" s="47"/>
      <c r="T285" s="46"/>
      <c r="U285" s="47"/>
      <c r="V285" s="47"/>
      <c r="W285" s="47"/>
      <c r="X285" s="47"/>
      <c r="Y285" s="47"/>
      <c r="Z285" s="47"/>
      <c r="AA285" s="45"/>
      <c r="AB285" s="45"/>
      <c r="AC285" s="45"/>
    </row>
    <row r="286" spans="3:29" s="38" customFormat="1" ht="20.100000000000001" customHeight="1">
      <c r="C286" s="45"/>
      <c r="E286" s="45"/>
      <c r="F286" s="45"/>
      <c r="G286" s="45"/>
      <c r="H286" s="46"/>
      <c r="I286" s="47"/>
      <c r="J286" s="46"/>
      <c r="K286" s="47"/>
      <c r="L286" s="46"/>
      <c r="M286" s="47"/>
      <c r="N286" s="46"/>
      <c r="O286" s="47"/>
      <c r="P286" s="46"/>
      <c r="Q286" s="47"/>
      <c r="R286" s="46"/>
      <c r="S286" s="47"/>
      <c r="T286" s="46"/>
      <c r="U286" s="47"/>
      <c r="V286" s="47"/>
      <c r="W286" s="47"/>
      <c r="X286" s="47"/>
      <c r="Y286" s="47"/>
      <c r="Z286" s="47"/>
      <c r="AA286" s="45"/>
      <c r="AB286" s="45"/>
      <c r="AC286" s="45"/>
    </row>
    <row r="287" spans="3:29" s="38" customFormat="1" ht="20.100000000000001" customHeight="1">
      <c r="C287" s="45"/>
      <c r="E287" s="45"/>
      <c r="F287" s="45"/>
      <c r="G287" s="45"/>
      <c r="H287" s="46"/>
      <c r="I287" s="47"/>
      <c r="J287" s="46"/>
      <c r="K287" s="47"/>
      <c r="L287" s="46"/>
      <c r="M287" s="47"/>
      <c r="N287" s="46"/>
      <c r="O287" s="47"/>
      <c r="P287" s="46"/>
      <c r="Q287" s="47"/>
      <c r="R287" s="46"/>
      <c r="S287" s="47"/>
      <c r="T287" s="46"/>
      <c r="U287" s="47"/>
      <c r="V287" s="47"/>
      <c r="W287" s="47"/>
      <c r="X287" s="47"/>
      <c r="Y287" s="47"/>
      <c r="Z287" s="47"/>
      <c r="AA287" s="45"/>
      <c r="AB287" s="45"/>
      <c r="AC287" s="45"/>
    </row>
    <row r="288" spans="3:29" s="38" customFormat="1" ht="20.100000000000001" customHeight="1">
      <c r="C288" s="45"/>
      <c r="E288" s="45"/>
      <c r="F288" s="45"/>
      <c r="G288" s="45"/>
      <c r="H288" s="46"/>
      <c r="I288" s="47"/>
      <c r="J288" s="46"/>
      <c r="K288" s="47"/>
      <c r="L288" s="46"/>
      <c r="M288" s="47"/>
      <c r="N288" s="46"/>
      <c r="O288" s="47"/>
      <c r="P288" s="46"/>
      <c r="Q288" s="47"/>
      <c r="R288" s="46"/>
      <c r="S288" s="47"/>
      <c r="T288" s="46"/>
      <c r="U288" s="47"/>
      <c r="V288" s="47"/>
      <c r="W288" s="47"/>
      <c r="X288" s="47"/>
      <c r="Y288" s="47"/>
      <c r="Z288" s="47"/>
      <c r="AA288" s="45"/>
      <c r="AB288" s="45"/>
      <c r="AC288" s="45"/>
    </row>
    <row r="289" spans="3:29" s="38" customFormat="1" ht="20.100000000000001" customHeight="1">
      <c r="C289" s="45"/>
      <c r="E289" s="45"/>
      <c r="F289" s="45"/>
      <c r="G289" s="45"/>
      <c r="H289" s="46"/>
      <c r="I289" s="47"/>
      <c r="J289" s="46"/>
      <c r="K289" s="47"/>
      <c r="L289" s="46"/>
      <c r="M289" s="47"/>
      <c r="N289" s="46"/>
      <c r="O289" s="47"/>
      <c r="P289" s="46"/>
      <c r="Q289" s="47"/>
      <c r="R289" s="46"/>
      <c r="S289" s="47"/>
      <c r="T289" s="46"/>
      <c r="U289" s="47"/>
      <c r="V289" s="47"/>
      <c r="W289" s="47"/>
      <c r="X289" s="47"/>
      <c r="Y289" s="47"/>
      <c r="Z289" s="47"/>
      <c r="AA289" s="45"/>
      <c r="AB289" s="45"/>
      <c r="AC289" s="45"/>
    </row>
    <row r="290" spans="3:29" s="38" customFormat="1" ht="20.100000000000001" customHeight="1">
      <c r="C290" s="45"/>
      <c r="E290" s="45"/>
      <c r="F290" s="45"/>
      <c r="G290" s="45"/>
      <c r="H290" s="46"/>
      <c r="I290" s="47"/>
      <c r="J290" s="46"/>
      <c r="K290" s="47"/>
      <c r="L290" s="46"/>
      <c r="M290" s="47"/>
      <c r="N290" s="46"/>
      <c r="O290" s="47"/>
      <c r="P290" s="46"/>
      <c r="Q290" s="47"/>
      <c r="R290" s="46"/>
      <c r="S290" s="47"/>
      <c r="T290" s="46"/>
      <c r="U290" s="47"/>
      <c r="V290" s="47"/>
      <c r="W290" s="47"/>
      <c r="X290" s="47"/>
      <c r="Y290" s="47"/>
      <c r="Z290" s="47"/>
      <c r="AA290" s="45"/>
      <c r="AB290" s="45"/>
      <c r="AC290" s="45"/>
    </row>
    <row r="291" spans="3:29" s="38" customFormat="1" ht="20.100000000000001" customHeight="1">
      <c r="C291" s="45"/>
      <c r="E291" s="45"/>
      <c r="F291" s="45"/>
      <c r="G291" s="45"/>
      <c r="H291" s="46"/>
      <c r="I291" s="47"/>
      <c r="J291" s="46"/>
      <c r="K291" s="47"/>
      <c r="L291" s="46"/>
      <c r="M291" s="47"/>
      <c r="N291" s="46"/>
      <c r="O291" s="47"/>
      <c r="P291" s="46"/>
      <c r="Q291" s="47"/>
      <c r="R291" s="46"/>
      <c r="S291" s="47"/>
      <c r="T291" s="46"/>
      <c r="U291" s="47"/>
      <c r="V291" s="47"/>
      <c r="W291" s="47"/>
      <c r="X291" s="47"/>
      <c r="Y291" s="47"/>
      <c r="Z291" s="47"/>
      <c r="AA291" s="45"/>
      <c r="AB291" s="45"/>
      <c r="AC291" s="45"/>
    </row>
    <row r="292" spans="3:29" s="38" customFormat="1" ht="20.100000000000001" customHeight="1">
      <c r="C292" s="45"/>
      <c r="E292" s="45"/>
      <c r="F292" s="45"/>
      <c r="G292" s="45"/>
      <c r="H292" s="46"/>
      <c r="I292" s="47"/>
      <c r="J292" s="46"/>
      <c r="K292" s="47"/>
      <c r="L292" s="46"/>
      <c r="M292" s="47"/>
      <c r="N292" s="46"/>
      <c r="O292" s="47"/>
      <c r="P292" s="46"/>
      <c r="Q292" s="47"/>
      <c r="R292" s="46"/>
      <c r="S292" s="47"/>
      <c r="T292" s="46"/>
      <c r="U292" s="47"/>
      <c r="V292" s="47"/>
      <c r="W292" s="47"/>
      <c r="X292" s="47"/>
      <c r="Y292" s="47"/>
      <c r="Z292" s="47"/>
      <c r="AA292" s="45"/>
      <c r="AB292" s="45"/>
      <c r="AC292" s="45"/>
    </row>
    <row r="293" spans="3:29" s="38" customFormat="1" ht="20.100000000000001" customHeight="1">
      <c r="C293" s="45"/>
      <c r="E293" s="45"/>
      <c r="F293" s="45"/>
      <c r="G293" s="45"/>
      <c r="H293" s="46"/>
      <c r="I293" s="47"/>
      <c r="J293" s="46"/>
      <c r="K293" s="47"/>
      <c r="L293" s="46"/>
      <c r="M293" s="47"/>
      <c r="N293" s="46"/>
      <c r="O293" s="47"/>
      <c r="P293" s="46"/>
      <c r="Q293" s="47"/>
      <c r="R293" s="46"/>
      <c r="S293" s="47"/>
      <c r="T293" s="46"/>
      <c r="U293" s="47"/>
      <c r="V293" s="47"/>
      <c r="W293" s="47"/>
      <c r="X293" s="47"/>
      <c r="Y293" s="47"/>
      <c r="Z293" s="47"/>
      <c r="AA293" s="45"/>
      <c r="AB293" s="45"/>
      <c r="AC293" s="45"/>
    </row>
    <row r="294" spans="3:29" s="38" customFormat="1" ht="20.100000000000001" customHeight="1">
      <c r="C294" s="45"/>
      <c r="E294" s="45"/>
      <c r="F294" s="45"/>
      <c r="G294" s="45"/>
      <c r="H294" s="46"/>
      <c r="I294" s="47"/>
      <c r="J294" s="46"/>
      <c r="K294" s="47"/>
      <c r="L294" s="46"/>
      <c r="M294" s="47"/>
      <c r="N294" s="46"/>
      <c r="O294" s="47"/>
      <c r="P294" s="46"/>
      <c r="Q294" s="47"/>
      <c r="R294" s="46"/>
      <c r="S294" s="47"/>
      <c r="T294" s="46"/>
      <c r="U294" s="47"/>
      <c r="V294" s="47"/>
      <c r="W294" s="47"/>
      <c r="X294" s="47"/>
      <c r="Y294" s="47"/>
      <c r="Z294" s="47"/>
      <c r="AA294" s="45"/>
      <c r="AB294" s="45"/>
      <c r="AC294" s="45"/>
    </row>
    <row r="295" spans="3:29" s="38" customFormat="1" ht="20.100000000000001" customHeight="1">
      <c r="C295" s="45"/>
      <c r="E295" s="45"/>
      <c r="F295" s="45"/>
      <c r="G295" s="45"/>
      <c r="H295" s="46"/>
      <c r="I295" s="47"/>
      <c r="J295" s="46"/>
      <c r="K295" s="47"/>
      <c r="L295" s="46"/>
      <c r="M295" s="47"/>
      <c r="N295" s="46"/>
      <c r="O295" s="47"/>
      <c r="P295" s="46"/>
      <c r="Q295" s="47"/>
      <c r="R295" s="46"/>
      <c r="S295" s="47"/>
      <c r="T295" s="46"/>
      <c r="U295" s="47"/>
      <c r="V295" s="47"/>
      <c r="W295" s="47"/>
      <c r="X295" s="47"/>
      <c r="Y295" s="47"/>
      <c r="Z295" s="47"/>
      <c r="AA295" s="45"/>
      <c r="AB295" s="45"/>
      <c r="AC295" s="45"/>
    </row>
    <row r="296" spans="3:29" s="38" customFormat="1" ht="20.100000000000001" customHeight="1">
      <c r="C296" s="45"/>
      <c r="E296" s="45"/>
      <c r="F296" s="45"/>
      <c r="G296" s="45"/>
      <c r="H296" s="46"/>
      <c r="I296" s="47"/>
      <c r="J296" s="46"/>
      <c r="K296" s="47"/>
      <c r="L296" s="46"/>
      <c r="M296" s="47"/>
      <c r="N296" s="46"/>
      <c r="O296" s="47"/>
      <c r="P296" s="46"/>
      <c r="Q296" s="47"/>
      <c r="R296" s="46"/>
      <c r="S296" s="47"/>
      <c r="T296" s="46"/>
      <c r="U296" s="47"/>
      <c r="V296" s="47"/>
      <c r="W296" s="47"/>
      <c r="X296" s="47"/>
      <c r="Y296" s="47"/>
      <c r="Z296" s="47"/>
      <c r="AA296" s="45"/>
      <c r="AB296" s="45"/>
      <c r="AC296" s="45"/>
    </row>
    <row r="297" spans="3:29" s="38" customFormat="1" ht="20.100000000000001" customHeight="1">
      <c r="C297" s="45"/>
      <c r="E297" s="45"/>
      <c r="F297" s="45"/>
      <c r="G297" s="45"/>
      <c r="H297" s="46"/>
      <c r="I297" s="47"/>
      <c r="J297" s="46"/>
      <c r="K297" s="47"/>
      <c r="L297" s="46"/>
      <c r="M297" s="47"/>
      <c r="N297" s="46"/>
      <c r="O297" s="47"/>
      <c r="P297" s="46"/>
      <c r="Q297" s="47"/>
      <c r="R297" s="46"/>
      <c r="S297" s="47"/>
      <c r="T297" s="46"/>
      <c r="U297" s="47"/>
      <c r="V297" s="47"/>
      <c r="W297" s="47"/>
      <c r="X297" s="47"/>
      <c r="Y297" s="47"/>
      <c r="Z297" s="47"/>
      <c r="AA297" s="45"/>
      <c r="AB297" s="45"/>
      <c r="AC297" s="45"/>
    </row>
    <row r="298" spans="3:29" s="38" customFormat="1" ht="20.100000000000001" customHeight="1">
      <c r="C298" s="45"/>
      <c r="E298" s="45"/>
      <c r="F298" s="45"/>
      <c r="G298" s="45"/>
      <c r="H298" s="46"/>
      <c r="I298" s="47"/>
      <c r="J298" s="46"/>
      <c r="K298" s="47"/>
      <c r="L298" s="46"/>
      <c r="M298" s="47"/>
      <c r="N298" s="46"/>
      <c r="O298" s="47"/>
      <c r="P298" s="46"/>
      <c r="Q298" s="47"/>
      <c r="R298" s="46"/>
      <c r="S298" s="47"/>
      <c r="T298" s="46"/>
      <c r="U298" s="47"/>
      <c r="V298" s="47"/>
      <c r="W298" s="47"/>
      <c r="X298" s="47"/>
      <c r="Y298" s="47"/>
      <c r="Z298" s="47"/>
      <c r="AA298" s="45"/>
      <c r="AB298" s="45"/>
      <c r="AC298" s="45"/>
    </row>
    <row r="299" spans="3:29" s="38" customFormat="1" ht="20.100000000000001" customHeight="1">
      <c r="C299" s="45"/>
      <c r="E299" s="45"/>
      <c r="F299" s="45"/>
      <c r="G299" s="45"/>
      <c r="H299" s="46"/>
      <c r="I299" s="47"/>
      <c r="J299" s="46"/>
      <c r="K299" s="47"/>
      <c r="L299" s="46"/>
      <c r="M299" s="47"/>
      <c r="N299" s="46"/>
      <c r="O299" s="47"/>
      <c r="P299" s="46"/>
      <c r="Q299" s="47"/>
      <c r="R299" s="46"/>
      <c r="S299" s="47"/>
      <c r="T299" s="46"/>
      <c r="U299" s="47"/>
      <c r="V299" s="47"/>
      <c r="W299" s="47"/>
      <c r="X299" s="47"/>
      <c r="Y299" s="47"/>
      <c r="Z299" s="47"/>
      <c r="AA299" s="45"/>
      <c r="AB299" s="45"/>
      <c r="AC299" s="45"/>
    </row>
    <row r="300" spans="3:29" s="38" customFormat="1" ht="20.100000000000001" customHeight="1">
      <c r="C300" s="45"/>
      <c r="E300" s="45"/>
      <c r="F300" s="45"/>
      <c r="G300" s="45"/>
      <c r="H300" s="46"/>
      <c r="I300" s="47"/>
      <c r="J300" s="46"/>
      <c r="K300" s="47"/>
      <c r="L300" s="46"/>
      <c r="M300" s="47"/>
      <c r="N300" s="46"/>
      <c r="O300" s="47"/>
      <c r="P300" s="46"/>
      <c r="Q300" s="47"/>
      <c r="R300" s="46"/>
      <c r="S300" s="47"/>
      <c r="T300" s="46"/>
      <c r="U300" s="47"/>
      <c r="V300" s="47"/>
      <c r="W300" s="47"/>
      <c r="X300" s="47"/>
      <c r="Y300" s="47"/>
      <c r="Z300" s="47"/>
      <c r="AA300" s="45"/>
      <c r="AB300" s="45"/>
      <c r="AC300" s="45"/>
    </row>
    <row r="301" spans="3:29" s="38" customFormat="1" ht="20.100000000000001" customHeight="1">
      <c r="C301" s="45"/>
      <c r="E301" s="45"/>
      <c r="F301" s="45"/>
      <c r="G301" s="45"/>
      <c r="H301" s="46"/>
      <c r="I301" s="47"/>
      <c r="J301" s="46"/>
      <c r="K301" s="47"/>
      <c r="L301" s="46"/>
      <c r="M301" s="47"/>
      <c r="N301" s="46"/>
      <c r="O301" s="47"/>
      <c r="P301" s="46"/>
      <c r="Q301" s="47"/>
      <c r="R301" s="46"/>
      <c r="S301" s="47"/>
      <c r="T301" s="46"/>
      <c r="U301" s="47"/>
      <c r="V301" s="47"/>
      <c r="W301" s="47"/>
      <c r="X301" s="47"/>
      <c r="Y301" s="47"/>
      <c r="Z301" s="47"/>
      <c r="AA301" s="45"/>
      <c r="AB301" s="45"/>
      <c r="AC301" s="45"/>
    </row>
    <row r="302" spans="3:29" s="38" customFormat="1" ht="20.100000000000001" customHeight="1">
      <c r="C302" s="45"/>
      <c r="E302" s="45"/>
      <c r="F302" s="45"/>
      <c r="G302" s="45"/>
      <c r="H302" s="46"/>
      <c r="I302" s="47"/>
      <c r="J302" s="46"/>
      <c r="K302" s="47"/>
      <c r="L302" s="46"/>
      <c r="M302" s="47"/>
      <c r="N302" s="46"/>
      <c r="O302" s="47"/>
      <c r="P302" s="46"/>
      <c r="Q302" s="47"/>
      <c r="R302" s="46"/>
      <c r="S302" s="47"/>
      <c r="T302" s="46"/>
      <c r="U302" s="47"/>
      <c r="V302" s="47"/>
      <c r="W302" s="47"/>
      <c r="X302" s="47"/>
      <c r="Y302" s="47"/>
      <c r="Z302" s="47"/>
      <c r="AA302" s="45"/>
      <c r="AB302" s="45"/>
      <c r="AC302" s="45"/>
    </row>
    <row r="303" spans="3:29" s="38" customFormat="1" ht="20.100000000000001" customHeight="1">
      <c r="C303" s="45"/>
      <c r="E303" s="45"/>
      <c r="F303" s="45"/>
      <c r="G303" s="45"/>
      <c r="H303" s="46"/>
      <c r="I303" s="47"/>
      <c r="J303" s="46"/>
      <c r="K303" s="47"/>
      <c r="L303" s="46"/>
      <c r="M303" s="47"/>
      <c r="N303" s="46"/>
      <c r="O303" s="47"/>
      <c r="P303" s="46"/>
      <c r="Q303" s="47"/>
      <c r="R303" s="46"/>
      <c r="S303" s="47"/>
      <c r="T303" s="46"/>
      <c r="U303" s="47"/>
      <c r="V303" s="47"/>
      <c r="W303" s="47"/>
      <c r="X303" s="47"/>
      <c r="Y303" s="47"/>
      <c r="Z303" s="47"/>
      <c r="AA303" s="45"/>
      <c r="AB303" s="45"/>
      <c r="AC303" s="45"/>
    </row>
    <row r="304" spans="3:29" s="38" customFormat="1" ht="20.100000000000001" customHeight="1">
      <c r="C304" s="45"/>
      <c r="E304" s="45"/>
      <c r="F304" s="45"/>
      <c r="G304" s="45"/>
      <c r="H304" s="46"/>
      <c r="I304" s="47"/>
      <c r="J304" s="46"/>
      <c r="K304" s="47"/>
      <c r="L304" s="46"/>
      <c r="M304" s="47"/>
      <c r="N304" s="46"/>
      <c r="O304" s="47"/>
      <c r="P304" s="46"/>
      <c r="Q304" s="47"/>
      <c r="R304" s="46"/>
      <c r="S304" s="47"/>
      <c r="T304" s="46"/>
      <c r="U304" s="47"/>
      <c r="V304" s="47"/>
      <c r="W304" s="47"/>
      <c r="X304" s="47"/>
      <c r="Y304" s="47"/>
      <c r="Z304" s="47"/>
      <c r="AA304" s="45"/>
      <c r="AB304" s="45"/>
      <c r="AC304" s="45"/>
    </row>
    <row r="305" spans="3:29" s="38" customFormat="1" ht="20.100000000000001" customHeight="1">
      <c r="C305" s="45"/>
      <c r="E305" s="45"/>
      <c r="F305" s="45"/>
      <c r="G305" s="45"/>
      <c r="H305" s="46"/>
      <c r="I305" s="47"/>
      <c r="J305" s="46"/>
      <c r="K305" s="47"/>
      <c r="L305" s="46"/>
      <c r="M305" s="47"/>
      <c r="N305" s="46"/>
      <c r="O305" s="47"/>
      <c r="P305" s="46"/>
      <c r="Q305" s="47"/>
      <c r="R305" s="46"/>
      <c r="S305" s="47"/>
      <c r="T305" s="46"/>
      <c r="U305" s="47"/>
      <c r="V305" s="47"/>
      <c r="W305" s="47"/>
      <c r="X305" s="47"/>
      <c r="Y305" s="47"/>
      <c r="Z305" s="47"/>
      <c r="AA305" s="45"/>
      <c r="AB305" s="45"/>
      <c r="AC305" s="45"/>
    </row>
    <row r="306" spans="3:29" s="38" customFormat="1" ht="20.100000000000001" customHeight="1">
      <c r="C306" s="45"/>
      <c r="E306" s="45"/>
      <c r="F306" s="45"/>
      <c r="G306" s="45"/>
      <c r="H306" s="46"/>
      <c r="I306" s="47"/>
      <c r="J306" s="46"/>
      <c r="K306" s="47"/>
      <c r="L306" s="46"/>
      <c r="M306" s="47"/>
      <c r="N306" s="46"/>
      <c r="O306" s="47"/>
      <c r="P306" s="46"/>
      <c r="Q306" s="47"/>
      <c r="R306" s="46"/>
      <c r="S306" s="47"/>
      <c r="T306" s="46"/>
      <c r="U306" s="47"/>
      <c r="V306" s="47"/>
      <c r="W306" s="47"/>
      <c r="X306" s="47"/>
      <c r="Y306" s="47"/>
      <c r="Z306" s="47"/>
      <c r="AA306" s="45"/>
      <c r="AB306" s="45"/>
      <c r="AC306" s="45"/>
    </row>
    <row r="307" spans="3:29" s="38" customFormat="1" ht="20.100000000000001" customHeight="1">
      <c r="C307" s="45"/>
      <c r="E307" s="45"/>
      <c r="F307" s="45"/>
      <c r="G307" s="45"/>
      <c r="H307" s="46"/>
      <c r="I307" s="47"/>
      <c r="J307" s="46"/>
      <c r="K307" s="47"/>
      <c r="L307" s="46"/>
      <c r="M307" s="47"/>
      <c r="N307" s="46"/>
      <c r="O307" s="47"/>
      <c r="P307" s="46"/>
      <c r="Q307" s="47"/>
      <c r="R307" s="46"/>
      <c r="S307" s="47"/>
      <c r="T307" s="46"/>
      <c r="U307" s="47"/>
      <c r="V307" s="47"/>
      <c r="W307" s="47"/>
      <c r="X307" s="47"/>
      <c r="Y307" s="47"/>
      <c r="Z307" s="47"/>
      <c r="AA307" s="45"/>
      <c r="AB307" s="45"/>
      <c r="AC307" s="45"/>
    </row>
    <row r="308" spans="3:29" s="38" customFormat="1" ht="20.100000000000001" customHeight="1">
      <c r="C308" s="45"/>
      <c r="E308" s="45"/>
      <c r="F308" s="45"/>
      <c r="G308" s="45"/>
      <c r="H308" s="46"/>
      <c r="I308" s="47"/>
      <c r="J308" s="46"/>
      <c r="K308" s="47"/>
      <c r="L308" s="46"/>
      <c r="M308" s="47"/>
      <c r="N308" s="46"/>
      <c r="O308" s="47"/>
      <c r="P308" s="46"/>
      <c r="Q308" s="47"/>
      <c r="R308" s="46"/>
      <c r="S308" s="47"/>
      <c r="T308" s="46"/>
      <c r="U308" s="47"/>
      <c r="V308" s="47"/>
      <c r="W308" s="47"/>
      <c r="X308" s="47"/>
      <c r="Y308" s="47"/>
      <c r="Z308" s="47"/>
      <c r="AA308" s="45"/>
      <c r="AB308" s="45"/>
      <c r="AC308" s="45"/>
    </row>
    <row r="309" spans="3:29" s="38" customFormat="1" ht="20.100000000000001" customHeight="1">
      <c r="C309" s="45"/>
      <c r="E309" s="45"/>
      <c r="F309" s="45"/>
      <c r="G309" s="45"/>
      <c r="H309" s="46"/>
      <c r="I309" s="47"/>
      <c r="J309" s="46"/>
      <c r="K309" s="47"/>
      <c r="L309" s="46"/>
      <c r="M309" s="47"/>
      <c r="N309" s="46"/>
      <c r="O309" s="47"/>
      <c r="P309" s="46"/>
      <c r="Q309" s="47"/>
      <c r="R309" s="46"/>
      <c r="S309" s="47"/>
      <c r="T309" s="46"/>
      <c r="U309" s="47"/>
      <c r="V309" s="47"/>
      <c r="W309" s="47"/>
      <c r="X309" s="47"/>
      <c r="Y309" s="47"/>
      <c r="Z309" s="47"/>
      <c r="AA309" s="45"/>
      <c r="AB309" s="45"/>
      <c r="AC309" s="45"/>
    </row>
    <row r="310" spans="3:29" s="38" customFormat="1" ht="20.100000000000001" customHeight="1">
      <c r="C310" s="45"/>
      <c r="E310" s="45"/>
      <c r="F310" s="45"/>
      <c r="G310" s="45"/>
      <c r="H310" s="46"/>
      <c r="I310" s="47"/>
      <c r="J310" s="46"/>
      <c r="K310" s="47"/>
      <c r="L310" s="46"/>
      <c r="M310" s="47"/>
      <c r="N310" s="46"/>
      <c r="O310" s="47"/>
      <c r="P310" s="46"/>
      <c r="Q310" s="47"/>
      <c r="R310" s="46"/>
      <c r="S310" s="47"/>
      <c r="T310" s="46"/>
      <c r="U310" s="47"/>
      <c r="V310" s="47"/>
      <c r="W310" s="47"/>
      <c r="X310" s="47"/>
      <c r="Y310" s="47"/>
      <c r="Z310" s="47"/>
      <c r="AA310" s="45"/>
      <c r="AB310" s="45"/>
      <c r="AC310" s="45"/>
    </row>
    <row r="311" spans="3:29" s="38" customFormat="1" ht="20.100000000000001" customHeight="1">
      <c r="C311" s="45"/>
      <c r="E311" s="45"/>
      <c r="F311" s="45"/>
      <c r="G311" s="45"/>
      <c r="H311" s="46"/>
      <c r="I311" s="47"/>
      <c r="J311" s="46"/>
      <c r="K311" s="47"/>
      <c r="L311" s="46"/>
      <c r="M311" s="47"/>
      <c r="N311" s="46"/>
      <c r="O311" s="47"/>
      <c r="P311" s="46"/>
      <c r="Q311" s="47"/>
      <c r="R311" s="46"/>
      <c r="S311" s="47"/>
      <c r="T311" s="46"/>
      <c r="U311" s="47"/>
      <c r="V311" s="47"/>
      <c r="W311" s="47"/>
      <c r="X311" s="47"/>
      <c r="Y311" s="47"/>
      <c r="Z311" s="47"/>
      <c r="AA311" s="45"/>
      <c r="AB311" s="45"/>
      <c r="AC311" s="45"/>
    </row>
    <row r="312" spans="3:29" s="38" customFormat="1" ht="20.100000000000001" customHeight="1">
      <c r="C312" s="45"/>
      <c r="E312" s="45"/>
      <c r="F312" s="45"/>
      <c r="G312" s="45"/>
      <c r="H312" s="46"/>
      <c r="I312" s="47"/>
      <c r="J312" s="46"/>
      <c r="K312" s="47"/>
      <c r="L312" s="46"/>
      <c r="M312" s="47"/>
      <c r="N312" s="46"/>
      <c r="O312" s="47"/>
      <c r="P312" s="46"/>
      <c r="Q312" s="47"/>
      <c r="R312" s="46"/>
      <c r="S312" s="47"/>
      <c r="T312" s="46"/>
      <c r="U312" s="47"/>
      <c r="V312" s="47"/>
      <c r="W312" s="47"/>
      <c r="X312" s="47"/>
      <c r="Y312" s="47"/>
      <c r="Z312" s="47"/>
      <c r="AA312" s="45"/>
      <c r="AB312" s="45"/>
      <c r="AC312" s="45"/>
    </row>
    <row r="313" spans="3:29" s="38" customFormat="1" ht="20.100000000000001" customHeight="1">
      <c r="C313" s="45"/>
      <c r="E313" s="45"/>
      <c r="F313" s="45"/>
      <c r="G313" s="45"/>
      <c r="H313" s="46"/>
      <c r="I313" s="47"/>
      <c r="J313" s="46"/>
      <c r="K313" s="47"/>
      <c r="L313" s="46"/>
      <c r="M313" s="47"/>
      <c r="N313" s="46"/>
      <c r="O313" s="47"/>
      <c r="P313" s="46"/>
      <c r="Q313" s="47"/>
      <c r="R313" s="46"/>
      <c r="S313" s="47"/>
      <c r="T313" s="46"/>
      <c r="U313" s="47"/>
      <c r="V313" s="47"/>
      <c r="W313" s="47"/>
      <c r="X313" s="47"/>
      <c r="Y313" s="47"/>
      <c r="Z313" s="47"/>
      <c r="AA313" s="45"/>
      <c r="AB313" s="45"/>
      <c r="AC313" s="45"/>
    </row>
    <row r="314" spans="3:29" s="38" customFormat="1" ht="20.100000000000001" customHeight="1">
      <c r="C314" s="45"/>
      <c r="E314" s="45"/>
      <c r="F314" s="45"/>
      <c r="G314" s="45"/>
      <c r="H314" s="46"/>
      <c r="I314" s="47"/>
      <c r="J314" s="46"/>
      <c r="K314" s="47"/>
      <c r="L314" s="46"/>
      <c r="M314" s="47"/>
      <c r="N314" s="46"/>
      <c r="O314" s="47"/>
      <c r="P314" s="46"/>
      <c r="Q314" s="47"/>
      <c r="R314" s="46"/>
      <c r="S314" s="47"/>
      <c r="T314" s="46"/>
      <c r="U314" s="47"/>
      <c r="V314" s="47"/>
      <c r="W314" s="47"/>
      <c r="X314" s="47"/>
      <c r="Y314" s="47"/>
      <c r="Z314" s="47"/>
      <c r="AA314" s="45"/>
      <c r="AB314" s="45"/>
      <c r="AC314" s="45"/>
    </row>
    <row r="315" spans="3:29" s="38" customFormat="1" ht="20.100000000000001" customHeight="1">
      <c r="C315" s="45"/>
      <c r="E315" s="45"/>
      <c r="F315" s="45"/>
      <c r="G315" s="45"/>
      <c r="H315" s="46"/>
      <c r="I315" s="47"/>
      <c r="J315" s="46"/>
      <c r="K315" s="47"/>
      <c r="L315" s="46"/>
      <c r="M315" s="47"/>
      <c r="N315" s="46"/>
      <c r="O315" s="47"/>
      <c r="P315" s="46"/>
      <c r="Q315" s="47"/>
      <c r="R315" s="46"/>
      <c r="S315" s="47"/>
      <c r="T315" s="46"/>
      <c r="U315" s="47"/>
      <c r="V315" s="47"/>
      <c r="W315" s="47"/>
      <c r="X315" s="47"/>
      <c r="Y315" s="47"/>
      <c r="Z315" s="47"/>
      <c r="AA315" s="45"/>
      <c r="AB315" s="45"/>
      <c r="AC315" s="45"/>
    </row>
    <row r="316" spans="3:29" s="38" customFormat="1" ht="20.100000000000001" customHeight="1">
      <c r="C316" s="45"/>
      <c r="E316" s="45"/>
      <c r="F316" s="45"/>
      <c r="G316" s="45"/>
      <c r="H316" s="46"/>
      <c r="I316" s="47"/>
      <c r="J316" s="46"/>
      <c r="K316" s="47"/>
      <c r="L316" s="46"/>
      <c r="M316" s="47"/>
      <c r="N316" s="46"/>
      <c r="O316" s="47"/>
      <c r="P316" s="46"/>
      <c r="Q316" s="47"/>
      <c r="R316" s="46"/>
      <c r="S316" s="47"/>
      <c r="T316" s="46"/>
      <c r="U316" s="47"/>
      <c r="V316" s="47"/>
      <c r="W316" s="47"/>
      <c r="X316" s="47"/>
      <c r="Y316" s="47"/>
      <c r="Z316" s="47"/>
      <c r="AA316" s="45"/>
      <c r="AB316" s="45"/>
      <c r="AC316" s="45"/>
    </row>
    <row r="317" spans="3:29" s="38" customFormat="1" ht="20.100000000000001" customHeight="1">
      <c r="C317" s="45"/>
      <c r="E317" s="45"/>
      <c r="F317" s="45"/>
      <c r="G317" s="45"/>
      <c r="H317" s="46"/>
      <c r="I317" s="47"/>
      <c r="J317" s="46"/>
      <c r="K317" s="47"/>
      <c r="L317" s="46"/>
      <c r="M317" s="47"/>
      <c r="N317" s="46"/>
      <c r="O317" s="47"/>
      <c r="P317" s="46"/>
      <c r="Q317" s="47"/>
      <c r="R317" s="46"/>
      <c r="S317" s="47"/>
      <c r="T317" s="46"/>
      <c r="U317" s="47"/>
      <c r="V317" s="47"/>
      <c r="W317" s="47"/>
      <c r="X317" s="47"/>
      <c r="Y317" s="47"/>
      <c r="Z317" s="47"/>
      <c r="AA317" s="45"/>
      <c r="AB317" s="45"/>
      <c r="AC317" s="45"/>
    </row>
    <row r="318" spans="3:29" s="38" customFormat="1" ht="20.100000000000001" customHeight="1">
      <c r="C318" s="45"/>
      <c r="E318" s="45"/>
      <c r="F318" s="45"/>
      <c r="G318" s="45"/>
      <c r="H318" s="46"/>
      <c r="I318" s="47"/>
      <c r="J318" s="46"/>
      <c r="K318" s="47"/>
      <c r="L318" s="46"/>
      <c r="M318" s="47"/>
      <c r="N318" s="46"/>
      <c r="O318" s="47"/>
      <c r="P318" s="46"/>
      <c r="Q318" s="47"/>
      <c r="R318" s="46"/>
      <c r="S318" s="47"/>
      <c r="T318" s="46"/>
      <c r="U318" s="47"/>
      <c r="V318" s="47"/>
      <c r="W318" s="47"/>
      <c r="X318" s="47"/>
      <c r="Y318" s="47"/>
      <c r="Z318" s="47"/>
      <c r="AA318" s="45"/>
      <c r="AB318" s="45"/>
      <c r="AC318" s="45"/>
    </row>
    <row r="319" spans="3:29" s="38" customFormat="1" ht="20.100000000000001" customHeight="1">
      <c r="C319" s="45"/>
      <c r="E319" s="45"/>
      <c r="F319" s="45"/>
      <c r="G319" s="45"/>
      <c r="H319" s="46"/>
      <c r="I319" s="47"/>
      <c r="J319" s="46"/>
      <c r="K319" s="47"/>
      <c r="L319" s="46"/>
      <c r="M319" s="47"/>
      <c r="N319" s="46"/>
      <c r="O319" s="47"/>
      <c r="P319" s="46"/>
      <c r="Q319" s="47"/>
      <c r="R319" s="46"/>
      <c r="S319" s="47"/>
      <c r="T319" s="46"/>
      <c r="U319" s="47"/>
      <c r="V319" s="47"/>
      <c r="W319" s="47"/>
      <c r="X319" s="47"/>
      <c r="Y319" s="47"/>
      <c r="Z319" s="47"/>
      <c r="AA319" s="45"/>
      <c r="AB319" s="45"/>
      <c r="AC319" s="45"/>
    </row>
    <row r="320" spans="3:29" s="38" customFormat="1" ht="20.100000000000001" customHeight="1">
      <c r="C320" s="45"/>
      <c r="E320" s="45"/>
      <c r="F320" s="45"/>
      <c r="G320" s="45"/>
      <c r="H320" s="46"/>
      <c r="I320" s="47"/>
      <c r="J320" s="46"/>
      <c r="K320" s="47"/>
      <c r="L320" s="46"/>
      <c r="M320" s="47"/>
      <c r="N320" s="46"/>
      <c r="O320" s="47"/>
      <c r="P320" s="46"/>
      <c r="Q320" s="47"/>
      <c r="R320" s="46"/>
      <c r="S320" s="47"/>
      <c r="T320" s="46"/>
      <c r="U320" s="47"/>
      <c r="V320" s="47"/>
      <c r="W320" s="47"/>
      <c r="X320" s="47"/>
      <c r="Y320" s="47"/>
      <c r="Z320" s="47"/>
      <c r="AA320" s="45"/>
      <c r="AB320" s="45"/>
      <c r="AC320" s="45"/>
    </row>
    <row r="321" spans="3:29" s="38" customFormat="1" ht="20.100000000000001" customHeight="1">
      <c r="C321" s="45"/>
      <c r="E321" s="45"/>
      <c r="F321" s="45"/>
      <c r="G321" s="45"/>
      <c r="H321" s="46"/>
      <c r="I321" s="47"/>
      <c r="J321" s="46"/>
      <c r="K321" s="47"/>
      <c r="L321" s="46"/>
      <c r="M321" s="47"/>
      <c r="N321" s="46"/>
      <c r="O321" s="47"/>
      <c r="P321" s="46"/>
      <c r="Q321" s="47"/>
      <c r="R321" s="46"/>
      <c r="S321" s="47"/>
      <c r="T321" s="46"/>
      <c r="U321" s="47"/>
      <c r="V321" s="47"/>
      <c r="W321" s="47"/>
      <c r="X321" s="47"/>
      <c r="Y321" s="47"/>
      <c r="Z321" s="47"/>
      <c r="AA321" s="45"/>
      <c r="AB321" s="45"/>
      <c r="AC321" s="45"/>
    </row>
    <row r="322" spans="3:29" s="38" customFormat="1" ht="20.100000000000001" customHeight="1">
      <c r="C322" s="45"/>
      <c r="E322" s="45"/>
      <c r="F322" s="45"/>
      <c r="G322" s="45"/>
      <c r="H322" s="46"/>
      <c r="I322" s="47"/>
      <c r="J322" s="46"/>
      <c r="K322" s="47"/>
      <c r="L322" s="46"/>
      <c r="M322" s="47"/>
      <c r="N322" s="46"/>
      <c r="O322" s="47"/>
      <c r="P322" s="46"/>
      <c r="Q322" s="47"/>
      <c r="R322" s="46"/>
      <c r="S322" s="47"/>
      <c r="T322" s="46"/>
      <c r="U322" s="47"/>
      <c r="V322" s="47"/>
      <c r="W322" s="47"/>
      <c r="X322" s="47"/>
      <c r="Y322" s="47"/>
      <c r="Z322" s="47"/>
      <c r="AA322" s="45"/>
      <c r="AB322" s="45"/>
      <c r="AC322" s="45"/>
    </row>
    <row r="323" spans="3:29" s="38" customFormat="1" ht="20.100000000000001" customHeight="1">
      <c r="C323" s="45"/>
      <c r="E323" s="45"/>
      <c r="F323" s="45"/>
      <c r="G323" s="45"/>
      <c r="H323" s="46"/>
      <c r="I323" s="47"/>
      <c r="J323" s="46"/>
      <c r="K323" s="47"/>
      <c r="L323" s="46"/>
      <c r="M323" s="47"/>
      <c r="N323" s="46"/>
      <c r="O323" s="47"/>
      <c r="P323" s="46"/>
      <c r="Q323" s="47"/>
      <c r="R323" s="46"/>
      <c r="S323" s="47"/>
      <c r="T323" s="46"/>
      <c r="U323" s="47"/>
      <c r="V323" s="47"/>
      <c r="W323" s="47"/>
      <c r="X323" s="47"/>
      <c r="Y323" s="47"/>
      <c r="Z323" s="47"/>
      <c r="AA323" s="45"/>
      <c r="AB323" s="45"/>
      <c r="AC323" s="45"/>
    </row>
    <row r="324" spans="3:29" s="38" customFormat="1" ht="20.100000000000001" customHeight="1">
      <c r="C324" s="45"/>
      <c r="E324" s="45"/>
      <c r="F324" s="45"/>
      <c r="G324" s="45"/>
      <c r="H324" s="46"/>
      <c r="I324" s="47"/>
      <c r="J324" s="46"/>
      <c r="K324" s="47"/>
      <c r="L324" s="46"/>
      <c r="M324" s="47"/>
      <c r="N324" s="46"/>
      <c r="O324" s="47"/>
      <c r="P324" s="46"/>
      <c r="Q324" s="47"/>
      <c r="R324" s="46"/>
      <c r="S324" s="47"/>
      <c r="T324" s="46"/>
      <c r="U324" s="47"/>
      <c r="V324" s="47"/>
      <c r="W324" s="47"/>
      <c r="X324" s="47"/>
      <c r="Y324" s="47"/>
      <c r="Z324" s="47"/>
      <c r="AA324" s="45"/>
      <c r="AB324" s="45"/>
      <c r="AC324" s="45"/>
    </row>
    <row r="325" spans="3:29" s="38" customFormat="1" ht="20.100000000000001" customHeight="1">
      <c r="C325" s="45"/>
      <c r="E325" s="45"/>
      <c r="F325" s="45"/>
      <c r="G325" s="45"/>
      <c r="H325" s="46"/>
      <c r="I325" s="47"/>
      <c r="J325" s="46"/>
      <c r="K325" s="47"/>
      <c r="L325" s="46"/>
      <c r="M325" s="47"/>
      <c r="N325" s="46"/>
      <c r="O325" s="47"/>
      <c r="P325" s="46"/>
      <c r="Q325" s="47"/>
      <c r="R325" s="46"/>
      <c r="S325" s="47"/>
      <c r="T325" s="46"/>
      <c r="U325" s="47"/>
      <c r="V325" s="47"/>
      <c r="W325" s="47"/>
      <c r="X325" s="47"/>
      <c r="Y325" s="47"/>
      <c r="Z325" s="47"/>
      <c r="AA325" s="45"/>
      <c r="AB325" s="45"/>
      <c r="AC325" s="45"/>
    </row>
    <row r="326" spans="3:29" s="38" customFormat="1" ht="20.100000000000001" customHeight="1">
      <c r="C326" s="45"/>
      <c r="E326" s="45"/>
      <c r="F326" s="45"/>
      <c r="G326" s="45"/>
      <c r="H326" s="46"/>
      <c r="I326" s="47"/>
      <c r="J326" s="46"/>
      <c r="K326" s="47"/>
      <c r="L326" s="46"/>
      <c r="M326" s="47"/>
      <c r="N326" s="46"/>
      <c r="O326" s="47"/>
      <c r="P326" s="46"/>
      <c r="Q326" s="47"/>
      <c r="R326" s="46"/>
      <c r="S326" s="47"/>
      <c r="T326" s="46"/>
      <c r="U326" s="47"/>
      <c r="V326" s="47"/>
      <c r="W326" s="47"/>
      <c r="X326" s="47"/>
      <c r="Y326" s="47"/>
      <c r="Z326" s="47"/>
      <c r="AA326" s="45"/>
      <c r="AB326" s="45"/>
      <c r="AC326" s="45"/>
    </row>
    <row r="327" spans="3:29" s="38" customFormat="1" ht="20.100000000000001" customHeight="1">
      <c r="C327" s="45"/>
      <c r="E327" s="45"/>
      <c r="F327" s="45"/>
      <c r="G327" s="45"/>
      <c r="H327" s="46"/>
      <c r="I327" s="47"/>
      <c r="J327" s="46"/>
      <c r="K327" s="47"/>
      <c r="L327" s="46"/>
      <c r="M327" s="47"/>
      <c r="N327" s="46"/>
      <c r="O327" s="47"/>
      <c r="P327" s="46"/>
      <c r="Q327" s="47"/>
      <c r="R327" s="46"/>
      <c r="S327" s="47"/>
      <c r="T327" s="46"/>
      <c r="U327" s="47"/>
      <c r="V327" s="47"/>
      <c r="W327" s="47"/>
      <c r="X327" s="47"/>
      <c r="Y327" s="47"/>
      <c r="Z327" s="47"/>
      <c r="AA327" s="45"/>
      <c r="AB327" s="45"/>
      <c r="AC327" s="45"/>
    </row>
    <row r="328" spans="3:29" s="38" customFormat="1" ht="20.100000000000001" customHeight="1">
      <c r="C328" s="45"/>
      <c r="E328" s="45"/>
      <c r="F328" s="45"/>
      <c r="G328" s="45"/>
      <c r="H328" s="46"/>
      <c r="I328" s="47"/>
      <c r="J328" s="46"/>
      <c r="K328" s="47"/>
      <c r="L328" s="46"/>
      <c r="M328" s="47"/>
      <c r="N328" s="46"/>
      <c r="O328" s="47"/>
      <c r="P328" s="46"/>
      <c r="Q328" s="47"/>
      <c r="R328" s="46"/>
      <c r="S328" s="47"/>
      <c r="T328" s="46"/>
      <c r="U328" s="47"/>
      <c r="V328" s="47"/>
      <c r="W328" s="47"/>
      <c r="X328" s="47"/>
      <c r="Y328" s="47"/>
      <c r="Z328" s="47"/>
      <c r="AA328" s="45"/>
      <c r="AB328" s="45"/>
      <c r="AC328" s="45"/>
    </row>
    <row r="329" spans="3:29" s="38" customFormat="1" ht="20.100000000000001" customHeight="1">
      <c r="C329" s="45"/>
      <c r="E329" s="45"/>
      <c r="F329" s="45"/>
      <c r="G329" s="45"/>
      <c r="H329" s="46"/>
      <c r="I329" s="47"/>
      <c r="J329" s="46"/>
      <c r="K329" s="47"/>
      <c r="L329" s="46"/>
      <c r="M329" s="47"/>
      <c r="N329" s="46"/>
      <c r="O329" s="47"/>
      <c r="P329" s="46"/>
      <c r="Q329" s="47"/>
      <c r="R329" s="46"/>
      <c r="S329" s="47"/>
      <c r="T329" s="46"/>
      <c r="U329" s="47"/>
      <c r="V329" s="47"/>
      <c r="W329" s="47"/>
      <c r="X329" s="47"/>
      <c r="Y329" s="47"/>
      <c r="Z329" s="47"/>
      <c r="AA329" s="45"/>
      <c r="AB329" s="45"/>
      <c r="AC329" s="45"/>
    </row>
    <row r="330" spans="3:29" s="38" customFormat="1" ht="20.100000000000001" customHeight="1">
      <c r="C330" s="45"/>
      <c r="E330" s="45"/>
      <c r="F330" s="45"/>
      <c r="G330" s="45"/>
      <c r="H330" s="46"/>
      <c r="I330" s="47"/>
      <c r="J330" s="46"/>
      <c r="K330" s="47"/>
      <c r="L330" s="46"/>
      <c r="M330" s="47"/>
      <c r="N330" s="46"/>
      <c r="O330" s="47"/>
      <c r="P330" s="46"/>
      <c r="Q330" s="47"/>
      <c r="R330" s="46"/>
      <c r="S330" s="47"/>
      <c r="T330" s="46"/>
      <c r="U330" s="47"/>
      <c r="V330" s="47"/>
      <c r="W330" s="47"/>
      <c r="X330" s="47"/>
      <c r="Y330" s="47"/>
      <c r="Z330" s="47"/>
      <c r="AA330" s="45"/>
      <c r="AB330" s="45"/>
      <c r="AC330" s="45"/>
    </row>
    <row r="331" spans="3:29" s="38" customFormat="1" ht="20.100000000000001" customHeight="1">
      <c r="C331" s="45"/>
      <c r="E331" s="45"/>
      <c r="F331" s="45"/>
      <c r="G331" s="45"/>
      <c r="H331" s="46"/>
      <c r="I331" s="47"/>
      <c r="J331" s="46"/>
      <c r="K331" s="47"/>
      <c r="L331" s="46"/>
      <c r="M331" s="47"/>
      <c r="N331" s="46"/>
      <c r="O331" s="47"/>
      <c r="P331" s="46"/>
      <c r="Q331" s="47"/>
      <c r="R331" s="46"/>
      <c r="S331" s="47"/>
      <c r="T331" s="46"/>
      <c r="U331" s="47"/>
      <c r="V331" s="47"/>
      <c r="W331" s="47"/>
      <c r="X331" s="47"/>
      <c r="Y331" s="47"/>
      <c r="Z331" s="47"/>
      <c r="AA331" s="45"/>
      <c r="AB331" s="45"/>
      <c r="AC331" s="45"/>
    </row>
    <row r="332" spans="3:29" s="38" customFormat="1" ht="20.100000000000001" customHeight="1">
      <c r="C332" s="45"/>
      <c r="E332" s="45"/>
      <c r="F332" s="45"/>
      <c r="G332" s="45"/>
      <c r="H332" s="46"/>
      <c r="I332" s="47"/>
      <c r="J332" s="46"/>
      <c r="K332" s="47"/>
      <c r="L332" s="46"/>
      <c r="M332" s="47"/>
      <c r="N332" s="46"/>
      <c r="O332" s="47"/>
      <c r="P332" s="46"/>
      <c r="Q332" s="47"/>
      <c r="R332" s="46"/>
      <c r="S332" s="47"/>
      <c r="T332" s="46"/>
      <c r="U332" s="47"/>
      <c r="V332" s="47"/>
      <c r="W332" s="47"/>
      <c r="X332" s="47"/>
      <c r="Y332" s="47"/>
      <c r="Z332" s="47"/>
      <c r="AA332" s="45"/>
      <c r="AB332" s="45"/>
      <c r="AC332" s="45"/>
    </row>
    <row r="333" spans="3:29" s="38" customFormat="1" ht="20.100000000000001" customHeight="1">
      <c r="C333" s="45"/>
      <c r="E333" s="45"/>
      <c r="F333" s="45"/>
      <c r="G333" s="45"/>
      <c r="H333" s="46"/>
      <c r="I333" s="47"/>
      <c r="J333" s="46"/>
      <c r="K333" s="47"/>
      <c r="L333" s="46"/>
      <c r="M333" s="47"/>
      <c r="N333" s="46"/>
      <c r="O333" s="47"/>
      <c r="P333" s="46"/>
      <c r="Q333" s="47"/>
      <c r="R333" s="46"/>
      <c r="S333" s="47"/>
      <c r="T333" s="46"/>
      <c r="U333" s="47"/>
      <c r="V333" s="47"/>
      <c r="W333" s="47"/>
      <c r="X333" s="47"/>
      <c r="Y333" s="47"/>
      <c r="Z333" s="47"/>
      <c r="AA333" s="45"/>
      <c r="AB333" s="45"/>
      <c r="AC333" s="45"/>
    </row>
    <row r="334" spans="3:29" s="38" customFormat="1" ht="20.100000000000001" customHeight="1">
      <c r="C334" s="45"/>
      <c r="E334" s="45"/>
      <c r="F334" s="45"/>
      <c r="G334" s="45"/>
      <c r="H334" s="46"/>
      <c r="I334" s="47"/>
      <c r="J334" s="46"/>
      <c r="K334" s="47"/>
      <c r="L334" s="46"/>
      <c r="M334" s="47"/>
      <c r="N334" s="46"/>
      <c r="O334" s="47"/>
      <c r="P334" s="46"/>
      <c r="Q334" s="47"/>
      <c r="R334" s="46"/>
      <c r="S334" s="47"/>
      <c r="T334" s="46"/>
      <c r="U334" s="47"/>
      <c r="V334" s="47"/>
      <c r="W334" s="47"/>
      <c r="X334" s="47"/>
      <c r="Y334" s="47"/>
      <c r="Z334" s="47"/>
      <c r="AA334" s="45"/>
      <c r="AB334" s="45"/>
      <c r="AC334" s="45"/>
    </row>
    <row r="335" spans="3:29" s="38" customFormat="1" ht="20.100000000000001" customHeight="1">
      <c r="C335" s="45"/>
      <c r="E335" s="45"/>
      <c r="F335" s="45"/>
      <c r="G335" s="45"/>
      <c r="H335" s="46"/>
      <c r="I335" s="47"/>
      <c r="J335" s="46"/>
      <c r="K335" s="47"/>
      <c r="L335" s="46"/>
      <c r="M335" s="47"/>
      <c r="N335" s="46"/>
      <c r="O335" s="47"/>
      <c r="P335" s="46"/>
      <c r="Q335" s="47"/>
      <c r="R335" s="46"/>
      <c r="S335" s="47"/>
      <c r="T335" s="46"/>
      <c r="U335" s="47"/>
      <c r="V335" s="47"/>
      <c r="W335" s="47"/>
      <c r="X335" s="47"/>
      <c r="Y335" s="47"/>
      <c r="Z335" s="47"/>
      <c r="AA335" s="45"/>
      <c r="AB335" s="45"/>
      <c r="AC335" s="45"/>
    </row>
    <row r="336" spans="3:29" s="38" customFormat="1" ht="20.100000000000001" customHeight="1">
      <c r="C336" s="45"/>
      <c r="E336" s="45"/>
      <c r="F336" s="45"/>
      <c r="G336" s="45"/>
      <c r="H336" s="46"/>
      <c r="I336" s="47"/>
      <c r="J336" s="46"/>
      <c r="K336" s="47"/>
      <c r="L336" s="46"/>
      <c r="M336" s="47"/>
      <c r="N336" s="46"/>
      <c r="O336" s="47"/>
      <c r="P336" s="46"/>
      <c r="Q336" s="47"/>
      <c r="R336" s="46"/>
      <c r="S336" s="47"/>
      <c r="T336" s="46"/>
      <c r="U336" s="47"/>
      <c r="V336" s="47"/>
      <c r="W336" s="47"/>
      <c r="X336" s="47"/>
      <c r="Y336" s="47"/>
      <c r="Z336" s="47"/>
      <c r="AA336" s="45"/>
      <c r="AB336" s="45"/>
      <c r="AC336" s="45"/>
    </row>
    <row r="337" spans="3:29" s="38" customFormat="1" ht="20.100000000000001" customHeight="1">
      <c r="C337" s="45"/>
      <c r="E337" s="45"/>
      <c r="F337" s="45"/>
      <c r="G337" s="45"/>
      <c r="H337" s="46"/>
      <c r="I337" s="47"/>
      <c r="J337" s="46"/>
      <c r="K337" s="47"/>
      <c r="L337" s="46"/>
      <c r="M337" s="47"/>
      <c r="N337" s="46"/>
      <c r="O337" s="47"/>
      <c r="P337" s="46"/>
      <c r="Q337" s="47"/>
      <c r="R337" s="46"/>
      <c r="S337" s="47"/>
      <c r="T337" s="46"/>
      <c r="U337" s="47"/>
      <c r="V337" s="47"/>
      <c r="W337" s="47"/>
      <c r="X337" s="47"/>
      <c r="Y337" s="47"/>
      <c r="Z337" s="47"/>
      <c r="AA337" s="45"/>
      <c r="AB337" s="45"/>
      <c r="AC337" s="45"/>
    </row>
    <row r="338" spans="3:29" s="38" customFormat="1" ht="20.100000000000001" customHeight="1">
      <c r="C338" s="45"/>
      <c r="E338" s="45"/>
      <c r="F338" s="45"/>
      <c r="G338" s="45"/>
      <c r="H338" s="46"/>
      <c r="I338" s="47"/>
      <c r="J338" s="46"/>
      <c r="K338" s="47"/>
      <c r="L338" s="46"/>
      <c r="M338" s="47"/>
      <c r="N338" s="46"/>
      <c r="O338" s="47"/>
      <c r="P338" s="46"/>
      <c r="Q338" s="47"/>
      <c r="R338" s="46"/>
      <c r="S338" s="47"/>
      <c r="T338" s="46"/>
      <c r="U338" s="47"/>
      <c r="V338" s="47"/>
      <c r="W338" s="47"/>
      <c r="X338" s="47"/>
      <c r="Y338" s="47"/>
      <c r="Z338" s="47"/>
      <c r="AA338" s="45"/>
      <c r="AB338" s="45"/>
      <c r="AC338" s="45"/>
    </row>
    <row r="339" spans="3:29" s="38" customFormat="1" ht="20.100000000000001" customHeight="1">
      <c r="C339" s="45"/>
      <c r="E339" s="45"/>
      <c r="F339" s="45"/>
      <c r="G339" s="45"/>
      <c r="H339" s="46"/>
      <c r="I339" s="47"/>
      <c r="J339" s="46"/>
      <c r="K339" s="47"/>
      <c r="L339" s="46"/>
      <c r="M339" s="47"/>
      <c r="N339" s="46"/>
      <c r="O339" s="47"/>
      <c r="P339" s="46"/>
      <c r="Q339" s="47"/>
      <c r="R339" s="46"/>
      <c r="S339" s="47"/>
      <c r="T339" s="46"/>
      <c r="U339" s="47"/>
      <c r="V339" s="47"/>
      <c r="W339" s="47"/>
      <c r="X339" s="47"/>
      <c r="Y339" s="47"/>
      <c r="Z339" s="47"/>
      <c r="AA339" s="45"/>
      <c r="AB339" s="45"/>
      <c r="AC339" s="45"/>
    </row>
    <row r="340" spans="3:29" s="38" customFormat="1" ht="20.100000000000001" customHeight="1">
      <c r="C340" s="45"/>
      <c r="E340" s="45"/>
      <c r="F340" s="45"/>
      <c r="G340" s="45"/>
      <c r="H340" s="46"/>
      <c r="I340" s="47"/>
      <c r="J340" s="46"/>
      <c r="K340" s="47"/>
      <c r="L340" s="46"/>
      <c r="M340" s="47"/>
      <c r="N340" s="46"/>
      <c r="O340" s="47"/>
      <c r="P340" s="46"/>
      <c r="Q340" s="47"/>
      <c r="R340" s="46"/>
      <c r="S340" s="47"/>
      <c r="T340" s="46"/>
      <c r="U340" s="47"/>
      <c r="V340" s="47"/>
      <c r="W340" s="47"/>
      <c r="X340" s="47"/>
      <c r="Y340" s="47"/>
      <c r="Z340" s="47"/>
      <c r="AA340" s="45"/>
      <c r="AB340" s="45"/>
      <c r="AC340" s="45"/>
    </row>
    <row r="341" spans="3:29" s="38" customFormat="1" ht="20.100000000000001" customHeight="1">
      <c r="C341" s="45"/>
      <c r="E341" s="45"/>
      <c r="F341" s="45"/>
      <c r="G341" s="45"/>
      <c r="H341" s="46"/>
      <c r="I341" s="47"/>
      <c r="J341" s="46"/>
      <c r="K341" s="47"/>
      <c r="L341" s="46"/>
      <c r="M341" s="47"/>
      <c r="N341" s="46"/>
      <c r="O341" s="47"/>
      <c r="P341" s="46"/>
      <c r="Q341" s="47"/>
      <c r="R341" s="46"/>
      <c r="S341" s="47"/>
      <c r="T341" s="46"/>
      <c r="U341" s="47"/>
      <c r="V341" s="47"/>
      <c r="W341" s="47"/>
      <c r="X341" s="47"/>
      <c r="Y341" s="47"/>
      <c r="Z341" s="47"/>
      <c r="AA341" s="45"/>
      <c r="AB341" s="45"/>
      <c r="AC341" s="45"/>
    </row>
    <row r="342" spans="3:29" s="38" customFormat="1" ht="20.100000000000001" customHeight="1">
      <c r="C342" s="45"/>
      <c r="E342" s="45"/>
      <c r="F342" s="45"/>
      <c r="G342" s="45"/>
      <c r="H342" s="46"/>
      <c r="I342" s="47"/>
      <c r="J342" s="46"/>
      <c r="K342" s="47"/>
      <c r="L342" s="46"/>
      <c r="M342" s="47"/>
      <c r="N342" s="46"/>
      <c r="O342" s="47"/>
      <c r="P342" s="46"/>
      <c r="Q342" s="47"/>
      <c r="R342" s="46"/>
      <c r="S342" s="47"/>
      <c r="T342" s="46"/>
      <c r="U342" s="47"/>
      <c r="V342" s="47"/>
      <c r="W342" s="47"/>
      <c r="X342" s="47"/>
      <c r="Y342" s="47"/>
      <c r="Z342" s="47"/>
      <c r="AA342" s="45"/>
      <c r="AB342" s="45"/>
      <c r="AC342" s="45"/>
    </row>
    <row r="343" spans="3:29" s="38" customFormat="1" ht="20.100000000000001" customHeight="1">
      <c r="C343" s="45"/>
      <c r="E343" s="45"/>
      <c r="F343" s="45"/>
      <c r="G343" s="45"/>
      <c r="H343" s="46"/>
      <c r="I343" s="47"/>
      <c r="J343" s="46"/>
      <c r="K343" s="47"/>
      <c r="L343" s="46"/>
      <c r="M343" s="47"/>
      <c r="N343" s="46"/>
      <c r="O343" s="47"/>
      <c r="P343" s="46"/>
      <c r="Q343" s="47"/>
      <c r="R343" s="46"/>
      <c r="S343" s="47"/>
      <c r="T343" s="46"/>
      <c r="U343" s="47"/>
      <c r="V343" s="47"/>
      <c r="W343" s="47"/>
      <c r="X343" s="47"/>
      <c r="Y343" s="47"/>
      <c r="Z343" s="47"/>
      <c r="AA343" s="45"/>
      <c r="AB343" s="45"/>
      <c r="AC343" s="45"/>
    </row>
    <row r="344" spans="3:29" s="38" customFormat="1" ht="20.100000000000001" customHeight="1">
      <c r="C344" s="45"/>
      <c r="E344" s="45"/>
      <c r="F344" s="45"/>
      <c r="G344" s="45"/>
      <c r="H344" s="46"/>
      <c r="I344" s="47"/>
      <c r="J344" s="46"/>
      <c r="K344" s="47"/>
      <c r="L344" s="46"/>
      <c r="M344" s="47"/>
      <c r="N344" s="46"/>
      <c r="O344" s="47"/>
      <c r="P344" s="46"/>
      <c r="Q344" s="47"/>
      <c r="R344" s="46"/>
      <c r="S344" s="47"/>
      <c r="T344" s="46"/>
      <c r="U344" s="47"/>
      <c r="V344" s="47"/>
      <c r="W344" s="47"/>
      <c r="X344" s="47"/>
      <c r="Y344" s="47"/>
      <c r="Z344" s="47"/>
      <c r="AA344" s="45"/>
      <c r="AB344" s="45"/>
      <c r="AC344" s="45"/>
    </row>
    <row r="345" spans="3:29" s="38" customFormat="1" ht="20.100000000000001" customHeight="1">
      <c r="C345" s="45"/>
      <c r="E345" s="45"/>
      <c r="F345" s="45"/>
      <c r="G345" s="45"/>
      <c r="H345" s="46"/>
      <c r="I345" s="47"/>
      <c r="J345" s="46"/>
      <c r="K345" s="47"/>
      <c r="L345" s="46"/>
      <c r="M345" s="47"/>
      <c r="N345" s="46"/>
      <c r="O345" s="47"/>
      <c r="P345" s="46"/>
      <c r="Q345" s="47"/>
      <c r="R345" s="46"/>
      <c r="S345" s="47"/>
      <c r="T345" s="46"/>
      <c r="U345" s="47"/>
      <c r="V345" s="47"/>
      <c r="W345" s="47"/>
      <c r="X345" s="47"/>
      <c r="Y345" s="47"/>
      <c r="Z345" s="47"/>
      <c r="AA345" s="45"/>
      <c r="AB345" s="45"/>
      <c r="AC345" s="45"/>
    </row>
    <row r="346" spans="3:29" s="38" customFormat="1" ht="20.100000000000001" customHeight="1">
      <c r="C346" s="45"/>
      <c r="E346" s="45"/>
      <c r="F346" s="45"/>
      <c r="G346" s="45"/>
      <c r="H346" s="46"/>
      <c r="I346" s="47"/>
      <c r="J346" s="46"/>
      <c r="K346" s="47"/>
      <c r="L346" s="46"/>
      <c r="M346" s="47"/>
      <c r="N346" s="46"/>
      <c r="O346" s="47"/>
      <c r="P346" s="46"/>
      <c r="Q346" s="47"/>
      <c r="R346" s="46"/>
      <c r="S346" s="47"/>
      <c r="T346" s="46"/>
      <c r="U346" s="47"/>
      <c r="V346" s="47"/>
      <c r="W346" s="47"/>
      <c r="X346" s="47"/>
      <c r="Y346" s="47"/>
      <c r="Z346" s="47"/>
      <c r="AA346" s="45"/>
      <c r="AB346" s="45"/>
      <c r="AC346" s="45"/>
    </row>
    <row r="347" spans="3:29" s="38" customFormat="1" ht="20.100000000000001" customHeight="1">
      <c r="C347" s="45"/>
      <c r="E347" s="45"/>
      <c r="F347" s="45"/>
      <c r="G347" s="45"/>
      <c r="H347" s="46"/>
      <c r="I347" s="47"/>
      <c r="J347" s="46"/>
      <c r="K347" s="47"/>
      <c r="L347" s="46"/>
      <c r="M347" s="47"/>
      <c r="N347" s="46"/>
      <c r="O347" s="47"/>
      <c r="P347" s="46"/>
      <c r="Q347" s="47"/>
      <c r="R347" s="46"/>
      <c r="S347" s="47"/>
      <c r="T347" s="46"/>
      <c r="U347" s="47"/>
      <c r="V347" s="47"/>
      <c r="W347" s="47"/>
      <c r="X347" s="47"/>
      <c r="Y347" s="47"/>
      <c r="Z347" s="47"/>
      <c r="AA347" s="45"/>
      <c r="AB347" s="45"/>
      <c r="AC347" s="45"/>
    </row>
    <row r="348" spans="3:29" s="38" customFormat="1" ht="20.100000000000001" customHeight="1">
      <c r="C348" s="45"/>
      <c r="E348" s="45"/>
      <c r="F348" s="45"/>
      <c r="G348" s="45"/>
      <c r="H348" s="46"/>
      <c r="I348" s="47"/>
      <c r="J348" s="46"/>
      <c r="K348" s="47"/>
      <c r="L348" s="46"/>
      <c r="M348" s="47"/>
      <c r="N348" s="46"/>
      <c r="O348" s="47"/>
      <c r="P348" s="46"/>
      <c r="Q348" s="47"/>
      <c r="R348" s="46"/>
      <c r="S348" s="47"/>
      <c r="T348" s="46"/>
      <c r="U348" s="47"/>
      <c r="V348" s="47"/>
      <c r="W348" s="47"/>
      <c r="X348" s="47"/>
      <c r="Y348" s="47"/>
      <c r="Z348" s="47"/>
      <c r="AA348" s="45"/>
      <c r="AB348" s="45"/>
      <c r="AC348" s="45"/>
    </row>
    <row r="349" spans="3:29" s="38" customFormat="1" ht="20.100000000000001" customHeight="1">
      <c r="C349" s="45"/>
      <c r="E349" s="45"/>
      <c r="F349" s="45"/>
      <c r="G349" s="45"/>
      <c r="H349" s="46"/>
      <c r="I349" s="47"/>
      <c r="J349" s="46"/>
      <c r="K349" s="47"/>
      <c r="L349" s="46"/>
      <c r="M349" s="47"/>
      <c r="N349" s="46"/>
      <c r="O349" s="47"/>
      <c r="P349" s="46"/>
      <c r="Q349" s="47"/>
      <c r="R349" s="46"/>
      <c r="S349" s="47"/>
      <c r="T349" s="46"/>
      <c r="U349" s="47"/>
      <c r="V349" s="47"/>
      <c r="W349" s="47"/>
      <c r="X349" s="47"/>
      <c r="Y349" s="47"/>
      <c r="Z349" s="47"/>
      <c r="AA349" s="45"/>
      <c r="AB349" s="45"/>
      <c r="AC349" s="45"/>
    </row>
    <row r="350" spans="3:29" s="38" customFormat="1" ht="20.100000000000001" customHeight="1">
      <c r="C350" s="45"/>
      <c r="E350" s="45"/>
      <c r="F350" s="45"/>
      <c r="G350" s="45"/>
      <c r="H350" s="46"/>
      <c r="I350" s="47"/>
      <c r="J350" s="46"/>
      <c r="K350" s="47"/>
      <c r="L350" s="46"/>
      <c r="M350" s="47"/>
      <c r="N350" s="46"/>
      <c r="O350" s="47"/>
      <c r="P350" s="46"/>
      <c r="Q350" s="47"/>
      <c r="R350" s="46"/>
      <c r="S350" s="47"/>
      <c r="T350" s="46"/>
      <c r="U350" s="47"/>
      <c r="V350" s="47"/>
      <c r="W350" s="47"/>
      <c r="X350" s="47"/>
      <c r="Y350" s="47"/>
      <c r="Z350" s="47"/>
      <c r="AA350" s="45"/>
      <c r="AB350" s="45"/>
      <c r="AC350" s="45"/>
    </row>
    <row r="351" spans="3:29" s="38" customFormat="1" ht="20.100000000000001" customHeight="1">
      <c r="C351" s="45"/>
      <c r="E351" s="45"/>
      <c r="F351" s="45"/>
      <c r="G351" s="45"/>
      <c r="H351" s="46"/>
      <c r="I351" s="47"/>
      <c r="J351" s="46"/>
      <c r="K351" s="47"/>
      <c r="L351" s="46"/>
      <c r="M351" s="47"/>
      <c r="N351" s="46"/>
      <c r="O351" s="47"/>
      <c r="P351" s="46"/>
      <c r="Q351" s="47"/>
      <c r="R351" s="46"/>
      <c r="S351" s="47"/>
      <c r="T351" s="46"/>
      <c r="U351" s="47"/>
      <c r="V351" s="47"/>
      <c r="W351" s="47"/>
      <c r="X351" s="47"/>
      <c r="Y351" s="47"/>
      <c r="Z351" s="47"/>
      <c r="AA351" s="45"/>
      <c r="AB351" s="45"/>
      <c r="AC351" s="45"/>
    </row>
    <row r="352" spans="3:29" s="38" customFormat="1" ht="20.100000000000001" customHeight="1">
      <c r="C352" s="45"/>
      <c r="E352" s="45"/>
      <c r="F352" s="45"/>
      <c r="G352" s="45"/>
      <c r="H352" s="46"/>
      <c r="I352" s="47"/>
      <c r="J352" s="46"/>
      <c r="K352" s="47"/>
      <c r="L352" s="46"/>
      <c r="M352" s="47"/>
      <c r="N352" s="46"/>
      <c r="O352" s="47"/>
      <c r="P352" s="46"/>
      <c r="Q352" s="47"/>
      <c r="R352" s="46"/>
      <c r="S352" s="47"/>
      <c r="T352" s="46"/>
      <c r="U352" s="47"/>
      <c r="V352" s="47"/>
      <c r="W352" s="47"/>
      <c r="X352" s="47"/>
      <c r="Y352" s="47"/>
      <c r="Z352" s="47"/>
      <c r="AA352" s="45"/>
      <c r="AB352" s="45"/>
      <c r="AC352" s="45"/>
    </row>
    <row r="353" spans="3:29" s="38" customFormat="1" ht="20.100000000000001" customHeight="1">
      <c r="C353" s="45"/>
      <c r="E353" s="45"/>
      <c r="F353" s="45"/>
      <c r="G353" s="45"/>
      <c r="H353" s="46"/>
      <c r="I353" s="47"/>
      <c r="J353" s="46"/>
      <c r="K353" s="47"/>
      <c r="L353" s="46"/>
      <c r="M353" s="47"/>
      <c r="N353" s="46"/>
      <c r="O353" s="47"/>
      <c r="P353" s="46"/>
      <c r="Q353" s="47"/>
      <c r="R353" s="46"/>
      <c r="S353" s="47"/>
      <c r="T353" s="46"/>
      <c r="U353" s="47"/>
      <c r="V353" s="47"/>
      <c r="W353" s="47"/>
      <c r="X353" s="47"/>
      <c r="Y353" s="47"/>
      <c r="Z353" s="47"/>
      <c r="AA353" s="45"/>
      <c r="AB353" s="45"/>
      <c r="AC353" s="45"/>
    </row>
    <row r="354" spans="3:29" s="38" customFormat="1" ht="20.100000000000001" customHeight="1">
      <c r="C354" s="45"/>
      <c r="E354" s="45"/>
      <c r="F354" s="45"/>
      <c r="G354" s="45"/>
      <c r="H354" s="46"/>
      <c r="I354" s="47"/>
      <c r="J354" s="46"/>
      <c r="K354" s="47"/>
      <c r="L354" s="46"/>
      <c r="M354" s="47"/>
      <c r="N354" s="46"/>
      <c r="O354" s="47"/>
      <c r="P354" s="46"/>
      <c r="Q354" s="47"/>
      <c r="R354" s="46"/>
      <c r="S354" s="47"/>
      <c r="T354" s="46"/>
      <c r="U354" s="47"/>
      <c r="V354" s="47"/>
      <c r="W354" s="47"/>
      <c r="X354" s="47"/>
      <c r="Y354" s="47"/>
      <c r="Z354" s="47"/>
      <c r="AA354" s="45"/>
      <c r="AB354" s="45"/>
      <c r="AC354" s="45"/>
    </row>
    <row r="355" spans="3:29" s="38" customFormat="1" ht="20.100000000000001" customHeight="1">
      <c r="C355" s="45"/>
      <c r="E355" s="45"/>
      <c r="F355" s="45"/>
      <c r="G355" s="45"/>
      <c r="H355" s="46"/>
      <c r="I355" s="47"/>
      <c r="J355" s="46"/>
      <c r="K355" s="47"/>
      <c r="L355" s="46"/>
      <c r="M355" s="47"/>
      <c r="N355" s="46"/>
      <c r="O355" s="47"/>
      <c r="P355" s="46"/>
      <c r="Q355" s="47"/>
      <c r="R355" s="46"/>
      <c r="S355" s="47"/>
      <c r="T355" s="46"/>
      <c r="U355" s="47"/>
      <c r="V355" s="47"/>
      <c r="W355" s="47"/>
      <c r="X355" s="47"/>
      <c r="Y355" s="47"/>
      <c r="Z355" s="47"/>
      <c r="AA355" s="45"/>
      <c r="AB355" s="45"/>
      <c r="AC355" s="45"/>
    </row>
    <row r="356" spans="3:29" s="38" customFormat="1" ht="20.100000000000001" customHeight="1">
      <c r="C356" s="45"/>
      <c r="E356" s="45"/>
      <c r="F356" s="45"/>
      <c r="G356" s="45"/>
      <c r="H356" s="46"/>
      <c r="I356" s="47"/>
      <c r="J356" s="46"/>
      <c r="K356" s="47"/>
      <c r="L356" s="46"/>
      <c r="M356" s="47"/>
      <c r="N356" s="46"/>
      <c r="O356" s="47"/>
      <c r="P356" s="46"/>
      <c r="Q356" s="47"/>
      <c r="R356" s="46"/>
      <c r="S356" s="47"/>
      <c r="T356" s="46"/>
      <c r="U356" s="47"/>
      <c r="V356" s="47"/>
      <c r="W356" s="47"/>
      <c r="X356" s="47"/>
      <c r="Y356" s="47"/>
      <c r="Z356" s="47"/>
      <c r="AA356" s="45"/>
      <c r="AB356" s="45"/>
      <c r="AC356" s="45"/>
    </row>
    <row r="357" spans="3:29" s="38" customFormat="1" ht="20.100000000000001" customHeight="1">
      <c r="C357" s="45"/>
      <c r="E357" s="45"/>
      <c r="F357" s="45"/>
      <c r="G357" s="45"/>
      <c r="H357" s="46"/>
      <c r="I357" s="47"/>
      <c r="J357" s="46"/>
      <c r="K357" s="47"/>
      <c r="L357" s="46"/>
      <c r="M357" s="47"/>
      <c r="N357" s="46"/>
      <c r="O357" s="47"/>
      <c r="P357" s="46"/>
      <c r="Q357" s="47"/>
      <c r="R357" s="46"/>
      <c r="S357" s="47"/>
      <c r="T357" s="46"/>
      <c r="U357" s="47"/>
      <c r="V357" s="47"/>
      <c r="W357" s="47"/>
      <c r="X357" s="47"/>
      <c r="Y357" s="47"/>
      <c r="Z357" s="47"/>
      <c r="AA357" s="45"/>
      <c r="AB357" s="45"/>
      <c r="AC357" s="45"/>
    </row>
    <row r="358" spans="3:29" s="38" customFormat="1" ht="20.100000000000001" customHeight="1">
      <c r="C358" s="45"/>
      <c r="E358" s="45"/>
      <c r="F358" s="45"/>
      <c r="G358" s="45"/>
      <c r="H358" s="46"/>
      <c r="I358" s="47"/>
      <c r="J358" s="46"/>
      <c r="K358" s="47"/>
      <c r="L358" s="46"/>
      <c r="M358" s="47"/>
      <c r="N358" s="46"/>
      <c r="O358" s="47"/>
      <c r="P358" s="46"/>
      <c r="Q358" s="47"/>
      <c r="R358" s="46"/>
      <c r="S358" s="47"/>
      <c r="T358" s="46"/>
      <c r="U358" s="47"/>
      <c r="V358" s="47"/>
      <c r="W358" s="47"/>
      <c r="X358" s="47"/>
      <c r="Y358" s="47"/>
      <c r="Z358" s="47"/>
      <c r="AA358" s="45"/>
      <c r="AB358" s="45"/>
      <c r="AC358" s="45"/>
    </row>
    <row r="359" spans="3:29" s="38" customFormat="1" ht="20.100000000000001" customHeight="1">
      <c r="C359" s="45"/>
      <c r="E359" s="45"/>
      <c r="F359" s="45"/>
      <c r="G359" s="45"/>
      <c r="H359" s="46"/>
      <c r="I359" s="47"/>
      <c r="J359" s="46"/>
      <c r="K359" s="47"/>
      <c r="L359" s="46"/>
      <c r="M359" s="47"/>
      <c r="N359" s="46"/>
      <c r="O359" s="47"/>
      <c r="P359" s="46"/>
      <c r="Q359" s="47"/>
      <c r="R359" s="46"/>
      <c r="S359" s="47"/>
      <c r="T359" s="46"/>
      <c r="U359" s="47"/>
      <c r="V359" s="47"/>
      <c r="W359" s="47"/>
      <c r="X359" s="47"/>
      <c r="Y359" s="47"/>
      <c r="Z359" s="47"/>
      <c r="AA359" s="45"/>
      <c r="AB359" s="45"/>
      <c r="AC359" s="45"/>
    </row>
    <row r="360" spans="3:29" s="38" customFormat="1" ht="20.100000000000001" customHeight="1">
      <c r="C360" s="45"/>
      <c r="E360" s="45"/>
      <c r="F360" s="45"/>
      <c r="G360" s="45"/>
      <c r="H360" s="46"/>
      <c r="I360" s="47"/>
      <c r="J360" s="46"/>
      <c r="K360" s="47"/>
      <c r="L360" s="46"/>
      <c r="M360" s="47"/>
      <c r="N360" s="46"/>
      <c r="O360" s="47"/>
      <c r="P360" s="46"/>
      <c r="Q360" s="47"/>
      <c r="R360" s="46"/>
      <c r="S360" s="47"/>
      <c r="T360" s="46"/>
      <c r="U360" s="47"/>
      <c r="V360" s="47"/>
      <c r="W360" s="47"/>
      <c r="X360" s="47"/>
      <c r="Y360" s="47"/>
      <c r="Z360" s="47"/>
      <c r="AA360" s="45"/>
      <c r="AB360" s="45"/>
      <c r="AC360" s="45"/>
    </row>
    <row r="361" spans="3:29" s="38" customFormat="1" ht="20.100000000000001" customHeight="1">
      <c r="C361" s="45"/>
      <c r="E361" s="45"/>
      <c r="F361" s="45"/>
      <c r="G361" s="45"/>
      <c r="H361" s="46"/>
      <c r="I361" s="47"/>
      <c r="J361" s="46"/>
      <c r="K361" s="47"/>
      <c r="L361" s="46"/>
      <c r="M361" s="47"/>
      <c r="N361" s="46"/>
      <c r="O361" s="47"/>
      <c r="P361" s="46"/>
      <c r="Q361" s="47"/>
      <c r="R361" s="46"/>
      <c r="S361" s="47"/>
      <c r="T361" s="46"/>
      <c r="U361" s="47"/>
      <c r="V361" s="47"/>
      <c r="W361" s="47"/>
      <c r="X361" s="47"/>
      <c r="Y361" s="47"/>
      <c r="Z361" s="47"/>
      <c r="AA361" s="45"/>
      <c r="AB361" s="45"/>
      <c r="AC361" s="45"/>
    </row>
    <row r="362" spans="3:29" s="38" customFormat="1" ht="20.100000000000001" customHeight="1">
      <c r="C362" s="45"/>
      <c r="E362" s="45"/>
      <c r="F362" s="45"/>
      <c r="G362" s="45"/>
      <c r="H362" s="46"/>
      <c r="I362" s="47"/>
      <c r="J362" s="46"/>
      <c r="K362" s="47"/>
      <c r="L362" s="46"/>
      <c r="M362" s="47"/>
      <c r="N362" s="46"/>
      <c r="O362" s="47"/>
      <c r="P362" s="46"/>
      <c r="Q362" s="47"/>
      <c r="R362" s="46"/>
      <c r="S362" s="47"/>
      <c r="T362" s="46"/>
      <c r="U362" s="47"/>
      <c r="V362" s="47"/>
      <c r="W362" s="47"/>
      <c r="X362" s="47"/>
      <c r="Y362" s="47"/>
      <c r="Z362" s="47"/>
      <c r="AA362" s="45"/>
      <c r="AB362" s="45"/>
      <c r="AC362" s="45"/>
    </row>
    <row r="363" spans="3:29" s="38" customFormat="1" ht="20.100000000000001" customHeight="1">
      <c r="C363" s="45"/>
      <c r="E363" s="45"/>
      <c r="F363" s="45"/>
      <c r="G363" s="45"/>
      <c r="H363" s="46"/>
      <c r="I363" s="47"/>
      <c r="J363" s="46"/>
      <c r="K363" s="47"/>
      <c r="L363" s="46"/>
      <c r="M363" s="47"/>
      <c r="N363" s="46"/>
      <c r="O363" s="47"/>
      <c r="P363" s="46"/>
      <c r="Q363" s="47"/>
      <c r="R363" s="46"/>
      <c r="S363" s="47"/>
      <c r="T363" s="46"/>
      <c r="U363" s="47"/>
      <c r="V363" s="47"/>
      <c r="W363" s="47"/>
      <c r="X363" s="47"/>
      <c r="Y363" s="47"/>
      <c r="Z363" s="47"/>
      <c r="AA363" s="45"/>
      <c r="AB363" s="45"/>
      <c r="AC363" s="45"/>
    </row>
    <row r="364" spans="3:29" s="38" customFormat="1" ht="20.100000000000001" customHeight="1">
      <c r="C364" s="45"/>
      <c r="E364" s="45"/>
      <c r="F364" s="45"/>
      <c r="G364" s="45"/>
      <c r="H364" s="46"/>
      <c r="I364" s="47"/>
      <c r="J364" s="46"/>
      <c r="K364" s="47"/>
      <c r="L364" s="46"/>
      <c r="M364" s="47"/>
      <c r="N364" s="46"/>
      <c r="O364" s="47"/>
      <c r="P364" s="46"/>
      <c r="Q364" s="47"/>
      <c r="R364" s="46"/>
      <c r="S364" s="47"/>
      <c r="T364" s="46"/>
      <c r="U364" s="47"/>
      <c r="V364" s="47"/>
      <c r="W364" s="47"/>
      <c r="X364" s="47"/>
      <c r="Y364" s="47"/>
      <c r="Z364" s="47"/>
      <c r="AA364" s="45"/>
      <c r="AB364" s="45"/>
      <c r="AC364" s="45"/>
    </row>
    <row r="365" spans="3:29" s="38" customFormat="1" ht="20.100000000000001" customHeight="1">
      <c r="C365" s="45"/>
      <c r="E365" s="45"/>
      <c r="F365" s="45"/>
      <c r="G365" s="45"/>
      <c r="H365" s="46"/>
      <c r="I365" s="47"/>
      <c r="J365" s="46"/>
      <c r="K365" s="47"/>
      <c r="L365" s="46"/>
      <c r="M365" s="47"/>
      <c r="N365" s="46"/>
      <c r="O365" s="47"/>
      <c r="P365" s="46"/>
      <c r="Q365" s="47"/>
      <c r="R365" s="46"/>
      <c r="S365" s="47"/>
      <c r="T365" s="46"/>
      <c r="U365" s="47"/>
      <c r="V365" s="47"/>
      <c r="W365" s="47"/>
      <c r="X365" s="47"/>
      <c r="Y365" s="47"/>
      <c r="Z365" s="47"/>
      <c r="AA365" s="45"/>
      <c r="AB365" s="45"/>
      <c r="AC365" s="45"/>
    </row>
    <row r="366" spans="3:29" s="38" customFormat="1" ht="20.100000000000001" customHeight="1">
      <c r="C366" s="45"/>
      <c r="E366" s="45"/>
      <c r="F366" s="45"/>
      <c r="G366" s="45"/>
      <c r="H366" s="46"/>
      <c r="I366" s="47"/>
      <c r="J366" s="46"/>
      <c r="K366" s="47"/>
      <c r="L366" s="46"/>
      <c r="M366" s="47"/>
      <c r="N366" s="46"/>
      <c r="O366" s="47"/>
      <c r="P366" s="46"/>
      <c r="Q366" s="47"/>
      <c r="R366" s="46"/>
      <c r="S366" s="47"/>
      <c r="T366" s="46"/>
      <c r="U366" s="47"/>
      <c r="V366" s="47"/>
      <c r="W366" s="47"/>
      <c r="X366" s="47"/>
      <c r="Y366" s="47"/>
      <c r="Z366" s="47"/>
      <c r="AA366" s="45"/>
      <c r="AB366" s="45"/>
      <c r="AC366" s="45"/>
    </row>
    <row r="367" spans="3:29" s="38" customFormat="1" ht="20.100000000000001" customHeight="1">
      <c r="C367" s="45"/>
      <c r="E367" s="45"/>
      <c r="F367" s="45"/>
      <c r="G367" s="45"/>
      <c r="H367" s="46"/>
      <c r="I367" s="47"/>
      <c r="J367" s="46"/>
      <c r="K367" s="47"/>
      <c r="L367" s="46"/>
      <c r="M367" s="47"/>
      <c r="N367" s="46"/>
      <c r="O367" s="47"/>
      <c r="P367" s="46"/>
      <c r="Q367" s="47"/>
      <c r="R367" s="46"/>
      <c r="S367" s="47"/>
      <c r="T367" s="46"/>
      <c r="U367" s="47"/>
      <c r="V367" s="47"/>
      <c r="W367" s="47"/>
      <c r="X367" s="47"/>
      <c r="Y367" s="47"/>
      <c r="Z367" s="47"/>
      <c r="AA367" s="45"/>
      <c r="AB367" s="45"/>
      <c r="AC367" s="45"/>
    </row>
    <row r="368" spans="3:29" s="38" customFormat="1" ht="20.100000000000001" customHeight="1">
      <c r="C368" s="45"/>
      <c r="E368" s="45"/>
      <c r="F368" s="45"/>
      <c r="G368" s="45"/>
      <c r="H368" s="46"/>
      <c r="I368" s="47"/>
      <c r="J368" s="46"/>
      <c r="K368" s="47"/>
      <c r="L368" s="46"/>
      <c r="M368" s="47"/>
      <c r="N368" s="46"/>
      <c r="O368" s="47"/>
      <c r="P368" s="46"/>
      <c r="Q368" s="47"/>
      <c r="R368" s="46"/>
      <c r="S368" s="47"/>
      <c r="T368" s="46"/>
      <c r="U368" s="47"/>
      <c r="V368" s="47"/>
      <c r="W368" s="47"/>
      <c r="X368" s="47"/>
      <c r="Y368" s="47"/>
      <c r="Z368" s="47"/>
      <c r="AA368" s="45"/>
      <c r="AB368" s="45"/>
      <c r="AC368" s="45"/>
    </row>
    <row r="369" spans="3:29" s="38" customFormat="1" ht="20.100000000000001" customHeight="1">
      <c r="C369" s="45"/>
      <c r="E369" s="45"/>
      <c r="F369" s="45"/>
      <c r="G369" s="45"/>
      <c r="H369" s="46"/>
      <c r="I369" s="47"/>
      <c r="J369" s="46"/>
      <c r="K369" s="47"/>
      <c r="L369" s="46"/>
      <c r="M369" s="47"/>
      <c r="N369" s="46"/>
      <c r="O369" s="47"/>
      <c r="P369" s="46"/>
      <c r="Q369" s="47"/>
      <c r="R369" s="46"/>
      <c r="S369" s="47"/>
      <c r="T369" s="46"/>
      <c r="U369" s="47"/>
      <c r="V369" s="47"/>
      <c r="W369" s="47"/>
      <c r="X369" s="47"/>
      <c r="Y369" s="47"/>
      <c r="Z369" s="47"/>
      <c r="AA369" s="45"/>
      <c r="AB369" s="45"/>
      <c r="AC369" s="45"/>
    </row>
    <row r="370" spans="3:29" s="38" customFormat="1" ht="20.100000000000001" customHeight="1">
      <c r="C370" s="45"/>
      <c r="E370" s="45"/>
      <c r="F370" s="45"/>
      <c r="G370" s="45"/>
      <c r="H370" s="46"/>
      <c r="I370" s="47"/>
      <c r="J370" s="46"/>
      <c r="K370" s="47"/>
      <c r="L370" s="46"/>
      <c r="M370" s="47"/>
      <c r="N370" s="46"/>
      <c r="O370" s="47"/>
      <c r="P370" s="46"/>
      <c r="Q370" s="47"/>
      <c r="R370" s="46"/>
      <c r="S370" s="47"/>
      <c r="T370" s="46"/>
      <c r="U370" s="47"/>
      <c r="V370" s="47"/>
      <c r="W370" s="47"/>
      <c r="X370" s="47"/>
      <c r="Y370" s="47"/>
      <c r="Z370" s="47"/>
      <c r="AA370" s="45"/>
      <c r="AB370" s="45"/>
      <c r="AC370" s="45"/>
    </row>
    <row r="371" spans="3:29" s="38" customFormat="1" ht="20.100000000000001" customHeight="1">
      <c r="C371" s="45"/>
      <c r="E371" s="45"/>
      <c r="F371" s="45"/>
      <c r="G371" s="45"/>
      <c r="H371" s="46"/>
      <c r="I371" s="47"/>
      <c r="J371" s="46"/>
      <c r="K371" s="47"/>
      <c r="L371" s="46"/>
      <c r="M371" s="47"/>
      <c r="N371" s="46"/>
      <c r="O371" s="47"/>
      <c r="P371" s="46"/>
      <c r="Q371" s="47"/>
      <c r="R371" s="46"/>
      <c r="S371" s="47"/>
      <c r="T371" s="46"/>
      <c r="U371" s="47"/>
      <c r="V371" s="47"/>
      <c r="W371" s="47"/>
      <c r="X371" s="47"/>
      <c r="Y371" s="47"/>
      <c r="Z371" s="47"/>
      <c r="AA371" s="45"/>
      <c r="AB371" s="45"/>
      <c r="AC371" s="45"/>
    </row>
    <row r="372" spans="3:29" s="38" customFormat="1" ht="20.100000000000001" customHeight="1">
      <c r="C372" s="45"/>
      <c r="E372" s="45"/>
      <c r="F372" s="45"/>
      <c r="G372" s="45"/>
      <c r="H372" s="46"/>
      <c r="I372" s="47"/>
      <c r="J372" s="46"/>
      <c r="K372" s="47"/>
      <c r="L372" s="46"/>
      <c r="M372" s="47"/>
      <c r="N372" s="46"/>
      <c r="O372" s="47"/>
      <c r="P372" s="46"/>
      <c r="Q372" s="47"/>
      <c r="R372" s="46"/>
      <c r="S372" s="47"/>
      <c r="T372" s="46"/>
      <c r="U372" s="47"/>
      <c r="V372" s="47"/>
      <c r="W372" s="47"/>
      <c r="X372" s="47"/>
      <c r="Y372" s="47"/>
      <c r="Z372" s="47"/>
      <c r="AA372" s="45"/>
      <c r="AB372" s="45"/>
      <c r="AC372" s="45"/>
    </row>
    <row r="373" spans="3:29" s="38" customFormat="1" ht="20.100000000000001" customHeight="1">
      <c r="C373" s="45"/>
      <c r="E373" s="45"/>
      <c r="F373" s="45"/>
      <c r="G373" s="45"/>
      <c r="H373" s="46"/>
      <c r="I373" s="47"/>
      <c r="J373" s="46"/>
      <c r="K373" s="47"/>
      <c r="L373" s="46"/>
      <c r="M373" s="47"/>
      <c r="N373" s="46"/>
      <c r="O373" s="47"/>
      <c r="P373" s="46"/>
      <c r="Q373" s="47"/>
      <c r="R373" s="46"/>
      <c r="S373" s="47"/>
      <c r="T373" s="46"/>
      <c r="U373" s="47"/>
      <c r="V373" s="47"/>
      <c r="W373" s="47"/>
      <c r="X373" s="47"/>
      <c r="Y373" s="47"/>
      <c r="Z373" s="47"/>
      <c r="AA373" s="45"/>
      <c r="AB373" s="45"/>
      <c r="AC373" s="45"/>
    </row>
    <row r="374" spans="3:29" s="38" customFormat="1" ht="20.100000000000001" customHeight="1">
      <c r="C374" s="45"/>
      <c r="E374" s="45"/>
      <c r="F374" s="45"/>
      <c r="G374" s="45"/>
      <c r="H374" s="46"/>
      <c r="I374" s="47"/>
      <c r="J374" s="46"/>
      <c r="K374" s="47"/>
      <c r="L374" s="46"/>
      <c r="M374" s="47"/>
      <c r="N374" s="46"/>
      <c r="O374" s="47"/>
      <c r="P374" s="46"/>
      <c r="Q374" s="47"/>
      <c r="R374" s="46"/>
      <c r="S374" s="47"/>
      <c r="T374" s="46"/>
      <c r="U374" s="47"/>
      <c r="V374" s="47"/>
      <c r="W374" s="47"/>
      <c r="X374" s="47"/>
      <c r="Y374" s="47"/>
      <c r="Z374" s="47"/>
      <c r="AA374" s="45"/>
      <c r="AB374" s="45"/>
      <c r="AC374" s="45"/>
    </row>
    <row r="375" spans="3:29" s="38" customFormat="1" ht="20.100000000000001" customHeight="1">
      <c r="C375" s="45"/>
      <c r="E375" s="45"/>
      <c r="F375" s="45"/>
      <c r="G375" s="45"/>
      <c r="H375" s="46"/>
      <c r="I375" s="47"/>
      <c r="J375" s="46"/>
      <c r="K375" s="47"/>
      <c r="L375" s="46"/>
      <c r="M375" s="47"/>
      <c r="N375" s="46"/>
      <c r="O375" s="47"/>
      <c r="P375" s="46"/>
      <c r="Q375" s="47"/>
      <c r="R375" s="46"/>
      <c r="S375" s="47"/>
      <c r="T375" s="46"/>
      <c r="U375" s="47"/>
      <c r="V375" s="47"/>
      <c r="W375" s="47"/>
      <c r="X375" s="47"/>
      <c r="Y375" s="47"/>
      <c r="Z375" s="47"/>
      <c r="AA375" s="45"/>
      <c r="AB375" s="45"/>
      <c r="AC375" s="45"/>
    </row>
    <row r="376" spans="3:29" s="38" customFormat="1" ht="20.100000000000001" customHeight="1">
      <c r="C376" s="45"/>
      <c r="E376" s="45"/>
      <c r="F376" s="45"/>
      <c r="G376" s="45"/>
      <c r="H376" s="46"/>
      <c r="I376" s="47"/>
      <c r="J376" s="46"/>
      <c r="K376" s="47"/>
      <c r="L376" s="46"/>
      <c r="M376" s="47"/>
      <c r="N376" s="46"/>
      <c r="O376" s="47"/>
      <c r="P376" s="46"/>
      <c r="Q376" s="47"/>
      <c r="R376" s="46"/>
      <c r="S376" s="47"/>
      <c r="T376" s="46"/>
      <c r="U376" s="47"/>
      <c r="V376" s="47"/>
      <c r="W376" s="47"/>
      <c r="X376" s="47"/>
      <c r="Y376" s="47"/>
      <c r="Z376" s="47"/>
      <c r="AA376" s="45"/>
      <c r="AB376" s="45"/>
      <c r="AC376" s="45"/>
    </row>
    <row r="377" spans="3:29" s="38" customFormat="1" ht="20.100000000000001" customHeight="1">
      <c r="C377" s="45"/>
      <c r="E377" s="45"/>
      <c r="F377" s="45"/>
      <c r="G377" s="45"/>
      <c r="H377" s="46"/>
      <c r="I377" s="47"/>
      <c r="J377" s="46"/>
      <c r="K377" s="47"/>
      <c r="L377" s="46"/>
      <c r="M377" s="47"/>
      <c r="N377" s="46"/>
      <c r="O377" s="47"/>
      <c r="P377" s="46"/>
      <c r="Q377" s="47"/>
      <c r="R377" s="46"/>
      <c r="S377" s="47"/>
      <c r="T377" s="46"/>
      <c r="U377" s="47"/>
      <c r="V377" s="47"/>
      <c r="W377" s="47"/>
      <c r="X377" s="47"/>
      <c r="Y377" s="47"/>
      <c r="Z377" s="47"/>
      <c r="AA377" s="45"/>
      <c r="AB377" s="45"/>
      <c r="AC377" s="45"/>
    </row>
    <row r="378" spans="3:29" s="38" customFormat="1" ht="20.100000000000001" customHeight="1">
      <c r="C378" s="45"/>
      <c r="E378" s="45"/>
      <c r="F378" s="45"/>
      <c r="G378" s="45"/>
      <c r="H378" s="46"/>
      <c r="I378" s="47"/>
      <c r="J378" s="46"/>
      <c r="K378" s="47"/>
      <c r="L378" s="46"/>
      <c r="M378" s="47"/>
      <c r="N378" s="46"/>
      <c r="O378" s="47"/>
      <c r="P378" s="46"/>
      <c r="Q378" s="47"/>
      <c r="R378" s="46"/>
      <c r="S378" s="47"/>
      <c r="T378" s="46"/>
      <c r="U378" s="47"/>
      <c r="V378" s="47"/>
      <c r="W378" s="47"/>
      <c r="X378" s="47"/>
      <c r="Y378" s="47"/>
      <c r="Z378" s="47"/>
      <c r="AA378" s="45"/>
      <c r="AB378" s="45"/>
      <c r="AC378" s="45"/>
    </row>
    <row r="379" spans="3:29" s="38" customFormat="1" ht="20.100000000000001" customHeight="1">
      <c r="C379" s="45"/>
      <c r="E379" s="45"/>
      <c r="F379" s="45"/>
      <c r="G379" s="45"/>
      <c r="H379" s="46"/>
      <c r="I379" s="47"/>
      <c r="J379" s="46"/>
      <c r="K379" s="47"/>
      <c r="L379" s="46"/>
      <c r="M379" s="47"/>
      <c r="N379" s="46"/>
      <c r="O379" s="47"/>
      <c r="P379" s="46"/>
      <c r="Q379" s="47"/>
      <c r="R379" s="46"/>
      <c r="S379" s="47"/>
      <c r="T379" s="46"/>
      <c r="U379" s="47"/>
      <c r="V379" s="47"/>
      <c r="W379" s="47"/>
      <c r="X379" s="47"/>
      <c r="Y379" s="47"/>
      <c r="Z379" s="47"/>
      <c r="AA379" s="45"/>
      <c r="AB379" s="45"/>
      <c r="AC379" s="45"/>
    </row>
    <row r="380" spans="3:29" s="38" customFormat="1" ht="20.100000000000001" customHeight="1">
      <c r="C380" s="45"/>
      <c r="E380" s="45"/>
      <c r="F380" s="45"/>
      <c r="G380" s="45"/>
      <c r="H380" s="46"/>
      <c r="I380" s="47"/>
      <c r="J380" s="46"/>
      <c r="K380" s="47"/>
      <c r="L380" s="46"/>
      <c r="M380" s="47"/>
      <c r="N380" s="46"/>
      <c r="O380" s="47"/>
      <c r="P380" s="46"/>
      <c r="Q380" s="47"/>
      <c r="R380" s="46"/>
      <c r="S380" s="47"/>
      <c r="T380" s="46"/>
      <c r="U380" s="47"/>
      <c r="V380" s="47"/>
      <c r="W380" s="47"/>
      <c r="X380" s="47"/>
      <c r="Y380" s="47"/>
      <c r="Z380" s="47"/>
      <c r="AA380" s="45"/>
      <c r="AB380" s="45"/>
      <c r="AC380" s="45"/>
    </row>
    <row r="381" spans="3:29" s="38" customFormat="1" ht="20.100000000000001" customHeight="1">
      <c r="C381" s="45"/>
      <c r="E381" s="45"/>
      <c r="F381" s="45"/>
      <c r="G381" s="45"/>
      <c r="H381" s="46"/>
      <c r="I381" s="47"/>
      <c r="J381" s="46"/>
      <c r="K381" s="47"/>
      <c r="L381" s="46"/>
      <c r="M381" s="47"/>
      <c r="N381" s="46"/>
      <c r="O381" s="47"/>
      <c r="P381" s="46"/>
      <c r="Q381" s="47"/>
      <c r="R381" s="46"/>
      <c r="S381" s="47"/>
      <c r="T381" s="46"/>
      <c r="U381" s="47"/>
      <c r="V381" s="47"/>
      <c r="W381" s="47"/>
      <c r="X381" s="47"/>
      <c r="Y381" s="47"/>
      <c r="Z381" s="47"/>
      <c r="AA381" s="45"/>
      <c r="AB381" s="45"/>
      <c r="AC381" s="45"/>
    </row>
    <row r="382" spans="3:29" s="38" customFormat="1" ht="20.100000000000001" customHeight="1">
      <c r="C382" s="45"/>
      <c r="E382" s="45"/>
      <c r="F382" s="45"/>
      <c r="G382" s="45"/>
      <c r="H382" s="46"/>
      <c r="I382" s="47"/>
      <c r="J382" s="46"/>
      <c r="K382" s="47"/>
      <c r="L382" s="46"/>
      <c r="M382" s="47"/>
      <c r="N382" s="46"/>
      <c r="O382" s="47"/>
      <c r="P382" s="46"/>
      <c r="Q382" s="47"/>
      <c r="R382" s="46"/>
      <c r="S382" s="47"/>
      <c r="T382" s="46"/>
      <c r="U382" s="47"/>
      <c r="V382" s="47"/>
      <c r="W382" s="47"/>
      <c r="X382" s="47"/>
      <c r="Y382" s="47"/>
      <c r="Z382" s="47"/>
      <c r="AA382" s="45"/>
      <c r="AB382" s="45"/>
      <c r="AC382" s="45"/>
    </row>
    <row r="383" spans="3:29" s="38" customFormat="1" ht="20.100000000000001" customHeight="1">
      <c r="C383" s="45"/>
      <c r="E383" s="45"/>
      <c r="F383" s="45"/>
      <c r="G383" s="45"/>
      <c r="H383" s="46"/>
      <c r="I383" s="47"/>
      <c r="J383" s="46"/>
      <c r="K383" s="47"/>
      <c r="L383" s="46"/>
      <c r="M383" s="47"/>
      <c r="N383" s="46"/>
      <c r="O383" s="47"/>
      <c r="P383" s="46"/>
      <c r="Q383" s="47"/>
      <c r="R383" s="46"/>
      <c r="S383" s="47"/>
      <c r="T383" s="46"/>
      <c r="U383" s="47"/>
      <c r="V383" s="47"/>
      <c r="W383" s="47"/>
      <c r="X383" s="47"/>
      <c r="Y383" s="47"/>
      <c r="Z383" s="47"/>
      <c r="AA383" s="45"/>
      <c r="AB383" s="45"/>
      <c r="AC383" s="45"/>
    </row>
    <row r="384" spans="3:29" s="38" customFormat="1" ht="20.100000000000001" customHeight="1">
      <c r="C384" s="45"/>
      <c r="E384" s="45"/>
      <c r="F384" s="45"/>
      <c r="G384" s="45"/>
      <c r="H384" s="46"/>
      <c r="I384" s="47"/>
      <c r="J384" s="46"/>
      <c r="K384" s="47"/>
      <c r="L384" s="46"/>
      <c r="M384" s="47"/>
      <c r="N384" s="46"/>
      <c r="O384" s="47"/>
      <c r="P384" s="46"/>
      <c r="Q384" s="47"/>
      <c r="R384" s="46"/>
      <c r="S384" s="47"/>
      <c r="T384" s="46"/>
      <c r="U384" s="47"/>
      <c r="V384" s="47"/>
      <c r="W384" s="47"/>
      <c r="X384" s="47"/>
      <c r="Y384" s="47"/>
      <c r="Z384" s="47"/>
      <c r="AA384" s="45"/>
      <c r="AB384" s="45"/>
      <c r="AC384" s="45"/>
    </row>
    <row r="385" spans="3:29" s="38" customFormat="1" ht="20.100000000000001" customHeight="1">
      <c r="C385" s="45"/>
      <c r="E385" s="45"/>
      <c r="F385" s="45"/>
      <c r="G385" s="45"/>
      <c r="H385" s="46"/>
      <c r="I385" s="47"/>
      <c r="J385" s="46"/>
      <c r="K385" s="47"/>
      <c r="L385" s="46"/>
      <c r="M385" s="47"/>
      <c r="N385" s="46"/>
      <c r="O385" s="47"/>
      <c r="P385" s="46"/>
      <c r="Q385" s="47"/>
      <c r="R385" s="46"/>
      <c r="S385" s="47"/>
      <c r="T385" s="46"/>
      <c r="U385" s="47"/>
      <c r="V385" s="47"/>
      <c r="W385" s="47"/>
      <c r="X385" s="47"/>
      <c r="Y385" s="47"/>
      <c r="Z385" s="47"/>
      <c r="AA385" s="45"/>
      <c r="AB385" s="45"/>
      <c r="AC385" s="45"/>
    </row>
    <row r="386" spans="3:29" s="38" customFormat="1" ht="20.100000000000001" customHeight="1">
      <c r="C386" s="45"/>
      <c r="E386" s="45"/>
      <c r="F386" s="45"/>
      <c r="G386" s="45"/>
      <c r="H386" s="46"/>
      <c r="I386" s="47"/>
      <c r="J386" s="46"/>
      <c r="K386" s="47"/>
      <c r="L386" s="46"/>
      <c r="M386" s="47"/>
      <c r="N386" s="46"/>
      <c r="O386" s="47"/>
      <c r="P386" s="46"/>
      <c r="Q386" s="47"/>
      <c r="R386" s="46"/>
      <c r="S386" s="47"/>
      <c r="T386" s="46"/>
      <c r="U386" s="47"/>
      <c r="V386" s="47"/>
      <c r="W386" s="47"/>
      <c r="X386" s="47"/>
      <c r="Y386" s="47"/>
      <c r="Z386" s="47"/>
      <c r="AA386" s="45"/>
      <c r="AB386" s="45"/>
      <c r="AC386" s="45"/>
    </row>
    <row r="387" spans="3:29" s="38" customFormat="1" ht="20.100000000000001" customHeight="1">
      <c r="C387" s="45"/>
      <c r="E387" s="45"/>
      <c r="F387" s="45"/>
      <c r="G387" s="45"/>
      <c r="H387" s="46"/>
      <c r="I387" s="47"/>
      <c r="J387" s="46"/>
      <c r="K387" s="47"/>
      <c r="L387" s="46"/>
      <c r="M387" s="47"/>
      <c r="N387" s="46"/>
      <c r="O387" s="47"/>
      <c r="P387" s="46"/>
      <c r="Q387" s="47"/>
      <c r="R387" s="46"/>
      <c r="S387" s="47"/>
      <c r="T387" s="46"/>
      <c r="U387" s="47"/>
      <c r="V387" s="47"/>
      <c r="W387" s="47"/>
      <c r="X387" s="47"/>
      <c r="Y387" s="47"/>
      <c r="Z387" s="47"/>
      <c r="AA387" s="45"/>
      <c r="AB387" s="45"/>
      <c r="AC387" s="45"/>
    </row>
    <row r="388" spans="3:29" s="38" customFormat="1" ht="20.100000000000001" customHeight="1">
      <c r="C388" s="45"/>
      <c r="E388" s="45"/>
      <c r="F388" s="45"/>
      <c r="G388" s="45"/>
      <c r="H388" s="46"/>
      <c r="I388" s="47"/>
      <c r="J388" s="46"/>
      <c r="K388" s="47"/>
      <c r="L388" s="46"/>
      <c r="M388" s="47"/>
      <c r="N388" s="46"/>
      <c r="O388" s="47"/>
      <c r="P388" s="46"/>
      <c r="Q388" s="47"/>
      <c r="R388" s="46"/>
      <c r="S388" s="47"/>
      <c r="T388" s="46"/>
      <c r="U388" s="47"/>
      <c r="V388" s="47"/>
      <c r="W388" s="47"/>
      <c r="X388" s="47"/>
      <c r="Y388" s="47"/>
      <c r="Z388" s="47"/>
      <c r="AA388" s="45"/>
      <c r="AB388" s="45"/>
      <c r="AC388" s="45"/>
    </row>
    <row r="389" spans="3:29" s="38" customFormat="1" ht="20.100000000000001" customHeight="1">
      <c r="C389" s="45"/>
      <c r="E389" s="45"/>
      <c r="F389" s="45"/>
      <c r="G389" s="45"/>
      <c r="H389" s="46"/>
      <c r="I389" s="47"/>
      <c r="J389" s="46"/>
      <c r="K389" s="47"/>
      <c r="L389" s="46"/>
      <c r="M389" s="47"/>
      <c r="N389" s="46"/>
      <c r="O389" s="47"/>
      <c r="P389" s="46"/>
      <c r="Q389" s="47"/>
      <c r="R389" s="46"/>
      <c r="S389" s="47"/>
      <c r="T389" s="46"/>
      <c r="U389" s="47"/>
      <c r="V389" s="47"/>
      <c r="W389" s="47"/>
      <c r="X389" s="47"/>
      <c r="Y389" s="47"/>
      <c r="Z389" s="47"/>
      <c r="AA389" s="45"/>
      <c r="AB389" s="45"/>
      <c r="AC389" s="45"/>
    </row>
    <row r="390" spans="3:29" s="38" customFormat="1" ht="20.100000000000001" customHeight="1">
      <c r="C390" s="45"/>
      <c r="E390" s="45"/>
      <c r="F390" s="45"/>
      <c r="G390" s="45"/>
      <c r="H390" s="46"/>
      <c r="I390" s="47"/>
      <c r="J390" s="46"/>
      <c r="K390" s="47"/>
      <c r="L390" s="46"/>
      <c r="M390" s="47"/>
      <c r="N390" s="46"/>
      <c r="O390" s="47"/>
      <c r="P390" s="46"/>
      <c r="Q390" s="47"/>
      <c r="R390" s="46"/>
      <c r="S390" s="47"/>
      <c r="T390" s="46"/>
      <c r="U390" s="47"/>
      <c r="V390" s="47"/>
      <c r="W390" s="47"/>
      <c r="X390" s="47"/>
      <c r="Y390" s="47"/>
      <c r="Z390" s="47"/>
      <c r="AA390" s="45"/>
      <c r="AB390" s="45"/>
      <c r="AC390" s="45"/>
    </row>
    <row r="391" spans="3:29" s="38" customFormat="1" ht="20.100000000000001" customHeight="1">
      <c r="C391" s="45"/>
      <c r="E391" s="45"/>
      <c r="F391" s="45"/>
      <c r="G391" s="45"/>
      <c r="H391" s="46"/>
      <c r="I391" s="47"/>
      <c r="J391" s="46"/>
      <c r="K391" s="47"/>
      <c r="L391" s="46"/>
      <c r="M391" s="47"/>
      <c r="N391" s="46"/>
      <c r="O391" s="47"/>
      <c r="P391" s="46"/>
      <c r="Q391" s="47"/>
      <c r="R391" s="46"/>
      <c r="S391" s="47"/>
      <c r="T391" s="46"/>
      <c r="U391" s="47"/>
      <c r="V391" s="47"/>
      <c r="W391" s="47"/>
      <c r="X391" s="47"/>
      <c r="Y391" s="47"/>
      <c r="Z391" s="47"/>
      <c r="AA391" s="45"/>
      <c r="AB391" s="45"/>
      <c r="AC391" s="45"/>
    </row>
    <row r="392" spans="3:29" s="38" customFormat="1" ht="20.100000000000001" customHeight="1">
      <c r="C392" s="45"/>
      <c r="E392" s="45"/>
      <c r="F392" s="45"/>
      <c r="G392" s="45"/>
      <c r="H392" s="46"/>
      <c r="I392" s="47"/>
      <c r="J392" s="46"/>
      <c r="K392" s="47"/>
      <c r="L392" s="46"/>
      <c r="M392" s="47"/>
      <c r="N392" s="46"/>
      <c r="O392" s="47"/>
      <c r="P392" s="46"/>
      <c r="Q392" s="47"/>
      <c r="R392" s="46"/>
      <c r="S392" s="47"/>
      <c r="T392" s="46"/>
      <c r="U392" s="47"/>
      <c r="V392" s="47"/>
      <c r="W392" s="47"/>
      <c r="X392" s="47"/>
      <c r="Y392" s="47"/>
      <c r="Z392" s="47"/>
      <c r="AA392" s="45"/>
      <c r="AB392" s="45"/>
      <c r="AC392" s="45"/>
    </row>
    <row r="393" spans="3:29" s="38" customFormat="1" ht="20.100000000000001" customHeight="1">
      <c r="C393" s="45"/>
      <c r="E393" s="45"/>
      <c r="F393" s="45"/>
      <c r="G393" s="45"/>
      <c r="H393" s="46"/>
      <c r="I393" s="47"/>
      <c r="J393" s="46"/>
      <c r="K393" s="47"/>
      <c r="L393" s="46"/>
      <c r="M393" s="47"/>
      <c r="N393" s="46"/>
      <c r="O393" s="47"/>
      <c r="P393" s="46"/>
      <c r="Q393" s="47"/>
      <c r="R393" s="46"/>
      <c r="S393" s="47"/>
      <c r="T393" s="46"/>
      <c r="U393" s="47"/>
      <c r="V393" s="47"/>
      <c r="W393" s="47"/>
      <c r="X393" s="47"/>
      <c r="Y393" s="47"/>
      <c r="Z393" s="47"/>
      <c r="AA393" s="45"/>
      <c r="AB393" s="45"/>
      <c r="AC393" s="45"/>
    </row>
    <row r="394" spans="3:29" s="38" customFormat="1" ht="20.100000000000001" customHeight="1">
      <c r="C394" s="45"/>
      <c r="E394" s="45"/>
      <c r="F394" s="45"/>
      <c r="G394" s="45"/>
      <c r="H394" s="46"/>
      <c r="I394" s="47"/>
      <c r="J394" s="46"/>
      <c r="K394" s="47"/>
      <c r="L394" s="46"/>
      <c r="M394" s="47"/>
      <c r="N394" s="46"/>
      <c r="O394" s="47"/>
      <c r="P394" s="46"/>
      <c r="Q394" s="47"/>
      <c r="R394" s="46"/>
      <c r="S394" s="47"/>
      <c r="T394" s="46"/>
      <c r="U394" s="47"/>
      <c r="V394" s="47"/>
      <c r="W394" s="47"/>
      <c r="X394" s="47"/>
      <c r="Y394" s="47"/>
      <c r="Z394" s="47"/>
      <c r="AA394" s="45"/>
      <c r="AB394" s="45"/>
      <c r="AC394" s="45"/>
    </row>
    <row r="395" spans="3:29" s="38" customFormat="1" ht="20.100000000000001" customHeight="1">
      <c r="C395" s="45"/>
      <c r="E395" s="45"/>
      <c r="F395" s="45"/>
      <c r="G395" s="45"/>
      <c r="H395" s="46"/>
      <c r="I395" s="47"/>
      <c r="J395" s="46"/>
      <c r="K395" s="47"/>
      <c r="L395" s="46"/>
      <c r="M395" s="47"/>
      <c r="N395" s="46"/>
      <c r="O395" s="47"/>
      <c r="P395" s="46"/>
      <c r="Q395" s="47"/>
      <c r="R395" s="46"/>
      <c r="S395" s="47"/>
      <c r="T395" s="46"/>
      <c r="U395" s="47"/>
      <c r="V395" s="47"/>
      <c r="W395" s="47"/>
      <c r="X395" s="47"/>
      <c r="Y395" s="47"/>
      <c r="Z395" s="47"/>
      <c r="AA395" s="45"/>
      <c r="AB395" s="45"/>
      <c r="AC395" s="45"/>
    </row>
    <row r="396" spans="3:29" s="38" customFormat="1" ht="20.100000000000001" customHeight="1">
      <c r="C396" s="45"/>
      <c r="E396" s="45"/>
      <c r="F396" s="45"/>
      <c r="G396" s="45"/>
      <c r="H396" s="46"/>
      <c r="I396" s="47"/>
      <c r="J396" s="46"/>
      <c r="K396" s="47"/>
      <c r="L396" s="46"/>
      <c r="M396" s="47"/>
      <c r="N396" s="46"/>
      <c r="O396" s="47"/>
      <c r="P396" s="46"/>
      <c r="Q396" s="47"/>
      <c r="R396" s="46"/>
      <c r="S396" s="47"/>
      <c r="T396" s="46"/>
      <c r="U396" s="47"/>
      <c r="V396" s="47"/>
      <c r="W396" s="47"/>
      <c r="X396" s="47"/>
      <c r="Y396" s="47"/>
      <c r="Z396" s="47"/>
      <c r="AA396" s="45"/>
      <c r="AB396" s="45"/>
      <c r="AC396" s="45"/>
    </row>
    <row r="397" spans="3:29" s="38" customFormat="1" ht="20.100000000000001" customHeight="1">
      <c r="C397" s="45"/>
      <c r="E397" s="45"/>
      <c r="F397" s="45"/>
      <c r="G397" s="45"/>
      <c r="H397" s="46"/>
      <c r="I397" s="47"/>
      <c r="J397" s="46"/>
      <c r="K397" s="47"/>
      <c r="L397" s="46"/>
      <c r="M397" s="47"/>
      <c r="N397" s="46"/>
      <c r="O397" s="47"/>
      <c r="P397" s="46"/>
      <c r="Q397" s="47"/>
      <c r="R397" s="46"/>
      <c r="S397" s="47"/>
      <c r="T397" s="46"/>
      <c r="U397" s="47"/>
      <c r="V397" s="47"/>
      <c r="W397" s="47"/>
      <c r="X397" s="47"/>
      <c r="Y397" s="47"/>
      <c r="Z397" s="47"/>
      <c r="AA397" s="45"/>
      <c r="AB397" s="45"/>
      <c r="AC397" s="45"/>
    </row>
    <row r="398" spans="3:29" s="38" customFormat="1" ht="20.100000000000001" customHeight="1">
      <c r="C398" s="45"/>
      <c r="E398" s="45"/>
      <c r="F398" s="45"/>
      <c r="G398" s="45"/>
      <c r="H398" s="46"/>
      <c r="I398" s="47"/>
      <c r="J398" s="46"/>
      <c r="K398" s="47"/>
      <c r="L398" s="46"/>
      <c r="M398" s="47"/>
      <c r="N398" s="46"/>
      <c r="O398" s="47"/>
      <c r="P398" s="46"/>
      <c r="Q398" s="47"/>
      <c r="R398" s="46"/>
      <c r="S398" s="47"/>
      <c r="T398" s="46"/>
      <c r="U398" s="47"/>
      <c r="V398" s="47"/>
      <c r="W398" s="47"/>
      <c r="X398" s="47"/>
      <c r="Y398" s="47"/>
      <c r="Z398" s="47"/>
      <c r="AA398" s="45"/>
      <c r="AB398" s="45"/>
      <c r="AC398" s="45"/>
    </row>
    <row r="399" spans="3:29" s="38" customFormat="1" ht="20.100000000000001" customHeight="1">
      <c r="C399" s="45"/>
      <c r="E399" s="45"/>
      <c r="F399" s="45"/>
      <c r="G399" s="45"/>
      <c r="H399" s="46"/>
      <c r="I399" s="47"/>
      <c r="J399" s="46"/>
      <c r="K399" s="47"/>
      <c r="L399" s="46"/>
      <c r="M399" s="47"/>
      <c r="N399" s="46"/>
      <c r="O399" s="47"/>
      <c r="P399" s="46"/>
      <c r="Q399" s="47"/>
      <c r="R399" s="46"/>
      <c r="S399" s="47"/>
      <c r="T399" s="46"/>
      <c r="U399" s="47"/>
      <c r="V399" s="47"/>
      <c r="W399" s="47"/>
      <c r="X399" s="47"/>
      <c r="Y399" s="47"/>
      <c r="Z399" s="47"/>
      <c r="AA399" s="45"/>
      <c r="AB399" s="45"/>
      <c r="AC399" s="45"/>
    </row>
    <row r="400" spans="3:29" s="38" customFormat="1" ht="20.100000000000001" customHeight="1">
      <c r="C400" s="45"/>
      <c r="E400" s="45"/>
      <c r="F400" s="45"/>
      <c r="G400" s="45"/>
      <c r="H400" s="46"/>
      <c r="I400" s="47"/>
      <c r="J400" s="46"/>
      <c r="K400" s="47"/>
      <c r="L400" s="46"/>
      <c r="M400" s="47"/>
      <c r="N400" s="46"/>
      <c r="O400" s="47"/>
      <c r="P400" s="46"/>
      <c r="Q400" s="47"/>
      <c r="R400" s="46"/>
      <c r="S400" s="47"/>
      <c r="T400" s="46"/>
      <c r="U400" s="47"/>
      <c r="V400" s="47"/>
      <c r="W400" s="47"/>
      <c r="X400" s="47"/>
      <c r="Y400" s="47"/>
      <c r="Z400" s="47"/>
      <c r="AA400" s="45"/>
      <c r="AB400" s="45"/>
      <c r="AC400" s="45"/>
    </row>
    <row r="401" spans="3:29" s="38" customFormat="1" ht="20.100000000000001" customHeight="1">
      <c r="C401" s="45"/>
      <c r="E401" s="45"/>
      <c r="F401" s="45"/>
      <c r="G401" s="45"/>
      <c r="H401" s="46"/>
      <c r="I401" s="47"/>
      <c r="J401" s="46"/>
      <c r="K401" s="47"/>
      <c r="L401" s="46"/>
      <c r="M401" s="47"/>
      <c r="N401" s="46"/>
      <c r="O401" s="47"/>
      <c r="P401" s="46"/>
      <c r="Q401" s="47"/>
      <c r="R401" s="46"/>
      <c r="S401" s="47"/>
      <c r="T401" s="46"/>
      <c r="U401" s="47"/>
      <c r="V401" s="47"/>
      <c r="W401" s="47"/>
      <c r="X401" s="47"/>
      <c r="Y401" s="47"/>
      <c r="Z401" s="47"/>
      <c r="AA401" s="45"/>
      <c r="AB401" s="45"/>
      <c r="AC401" s="45"/>
    </row>
    <row r="402" spans="3:29" s="38" customFormat="1" ht="20.100000000000001" customHeight="1">
      <c r="C402" s="45"/>
      <c r="E402" s="45"/>
      <c r="F402" s="45"/>
      <c r="G402" s="45"/>
      <c r="H402" s="46"/>
      <c r="I402" s="47"/>
      <c r="J402" s="46"/>
      <c r="K402" s="47"/>
      <c r="L402" s="46"/>
      <c r="M402" s="47"/>
      <c r="N402" s="46"/>
      <c r="O402" s="47"/>
      <c r="P402" s="46"/>
      <c r="Q402" s="47"/>
      <c r="R402" s="46"/>
      <c r="S402" s="47"/>
      <c r="T402" s="46"/>
      <c r="U402" s="47"/>
      <c r="V402" s="47"/>
      <c r="W402" s="47"/>
      <c r="X402" s="47"/>
      <c r="Y402" s="47"/>
      <c r="Z402" s="47"/>
      <c r="AA402" s="45"/>
      <c r="AB402" s="45"/>
      <c r="AC402" s="45"/>
    </row>
    <row r="403" spans="3:29" s="38" customFormat="1" ht="20.100000000000001" customHeight="1">
      <c r="C403" s="45"/>
      <c r="E403" s="45"/>
      <c r="F403" s="45"/>
      <c r="G403" s="45"/>
      <c r="H403" s="46"/>
      <c r="I403" s="47"/>
      <c r="J403" s="46"/>
      <c r="K403" s="47"/>
      <c r="L403" s="46"/>
      <c r="M403" s="47"/>
      <c r="N403" s="46"/>
      <c r="O403" s="47"/>
      <c r="P403" s="46"/>
      <c r="Q403" s="47"/>
      <c r="R403" s="46"/>
      <c r="S403" s="47"/>
      <c r="T403" s="46"/>
      <c r="U403" s="47"/>
      <c r="V403" s="47"/>
      <c r="W403" s="47"/>
      <c r="X403" s="47"/>
      <c r="Y403" s="47"/>
      <c r="Z403" s="47"/>
      <c r="AA403" s="45"/>
      <c r="AB403" s="45"/>
      <c r="AC403" s="45"/>
    </row>
    <row r="404" spans="3:29" s="38" customFormat="1" ht="20.100000000000001" customHeight="1">
      <c r="C404" s="45"/>
      <c r="E404" s="45"/>
      <c r="F404" s="45"/>
      <c r="G404" s="45"/>
      <c r="H404" s="46"/>
      <c r="I404" s="47"/>
      <c r="J404" s="46"/>
      <c r="K404" s="47"/>
      <c r="L404" s="46"/>
      <c r="M404" s="47"/>
      <c r="N404" s="46"/>
      <c r="O404" s="47"/>
      <c r="P404" s="46"/>
      <c r="Q404" s="47"/>
      <c r="R404" s="46"/>
      <c r="S404" s="47"/>
      <c r="T404" s="46"/>
      <c r="U404" s="47"/>
      <c r="V404" s="47"/>
      <c r="W404" s="47"/>
      <c r="X404" s="47"/>
      <c r="Y404" s="47"/>
      <c r="Z404" s="47"/>
      <c r="AA404" s="45"/>
      <c r="AB404" s="45"/>
      <c r="AC404" s="45"/>
    </row>
    <row r="405" spans="3:29" s="38" customFormat="1" ht="20.100000000000001" customHeight="1">
      <c r="C405" s="45"/>
      <c r="E405" s="45"/>
      <c r="F405" s="45"/>
      <c r="G405" s="45"/>
      <c r="H405" s="46"/>
      <c r="I405" s="47"/>
      <c r="J405" s="46"/>
      <c r="K405" s="47"/>
      <c r="L405" s="46"/>
      <c r="M405" s="47"/>
      <c r="N405" s="46"/>
      <c r="O405" s="47"/>
      <c r="P405" s="46"/>
      <c r="Q405" s="47"/>
      <c r="R405" s="46"/>
      <c r="S405" s="47"/>
      <c r="T405" s="46"/>
      <c r="U405" s="47"/>
      <c r="V405" s="47"/>
      <c r="W405" s="47"/>
      <c r="X405" s="47"/>
      <c r="Y405" s="47"/>
      <c r="Z405" s="47"/>
      <c r="AA405" s="45"/>
      <c r="AB405" s="45"/>
      <c r="AC405" s="45"/>
    </row>
    <row r="406" spans="3:29" s="38" customFormat="1" ht="20.100000000000001" customHeight="1">
      <c r="C406" s="45"/>
      <c r="E406" s="45"/>
      <c r="F406" s="45"/>
      <c r="G406" s="45"/>
      <c r="H406" s="46"/>
      <c r="I406" s="47"/>
      <c r="J406" s="46"/>
      <c r="K406" s="47"/>
      <c r="L406" s="46"/>
      <c r="M406" s="47"/>
      <c r="N406" s="46"/>
      <c r="O406" s="47"/>
      <c r="P406" s="46"/>
      <c r="Q406" s="47"/>
      <c r="R406" s="46"/>
      <c r="S406" s="47"/>
      <c r="T406" s="46"/>
      <c r="U406" s="47"/>
      <c r="V406" s="47"/>
      <c r="W406" s="47"/>
      <c r="X406" s="47"/>
      <c r="Y406" s="47"/>
      <c r="Z406" s="47"/>
      <c r="AA406" s="45"/>
      <c r="AB406" s="45"/>
      <c r="AC406" s="45"/>
    </row>
    <row r="407" spans="3:29" s="38" customFormat="1" ht="20.100000000000001" customHeight="1">
      <c r="C407" s="45"/>
      <c r="E407" s="45"/>
      <c r="F407" s="45"/>
      <c r="G407" s="45"/>
      <c r="H407" s="46"/>
      <c r="I407" s="47"/>
      <c r="J407" s="46"/>
      <c r="K407" s="47"/>
      <c r="L407" s="46"/>
      <c r="M407" s="47"/>
      <c r="N407" s="46"/>
      <c r="O407" s="47"/>
      <c r="P407" s="46"/>
      <c r="Q407" s="47"/>
      <c r="R407" s="46"/>
      <c r="S407" s="47"/>
      <c r="T407" s="46"/>
      <c r="U407" s="47"/>
      <c r="V407" s="47"/>
      <c r="W407" s="47"/>
      <c r="X407" s="47"/>
      <c r="Y407" s="47"/>
      <c r="Z407" s="47"/>
      <c r="AA407" s="45"/>
      <c r="AB407" s="45"/>
      <c r="AC407" s="45"/>
    </row>
    <row r="408" spans="3:29" s="38" customFormat="1" ht="20.100000000000001" customHeight="1">
      <c r="C408" s="45"/>
      <c r="E408" s="45"/>
      <c r="F408" s="45"/>
      <c r="G408" s="45"/>
      <c r="H408" s="46"/>
      <c r="I408" s="47"/>
      <c r="J408" s="46"/>
      <c r="K408" s="47"/>
      <c r="L408" s="46"/>
      <c r="M408" s="47"/>
      <c r="N408" s="46"/>
      <c r="O408" s="47"/>
      <c r="P408" s="46"/>
      <c r="Q408" s="47"/>
      <c r="R408" s="46"/>
      <c r="S408" s="47"/>
      <c r="T408" s="46"/>
      <c r="U408" s="47"/>
      <c r="V408" s="47"/>
      <c r="W408" s="47"/>
      <c r="X408" s="47"/>
      <c r="Y408" s="47"/>
      <c r="Z408" s="47"/>
      <c r="AA408" s="45"/>
      <c r="AB408" s="45"/>
      <c r="AC408" s="45"/>
    </row>
    <row r="409" spans="3:29" s="38" customFormat="1" ht="20.100000000000001" customHeight="1">
      <c r="C409" s="45"/>
      <c r="E409" s="45"/>
      <c r="F409" s="45"/>
      <c r="G409" s="45"/>
      <c r="H409" s="46"/>
      <c r="I409" s="47"/>
      <c r="J409" s="46"/>
      <c r="K409" s="47"/>
      <c r="L409" s="46"/>
      <c r="M409" s="47"/>
      <c r="N409" s="46"/>
      <c r="O409" s="47"/>
      <c r="P409" s="46"/>
      <c r="Q409" s="47"/>
      <c r="R409" s="46"/>
      <c r="S409" s="47"/>
      <c r="T409" s="46"/>
      <c r="U409" s="47"/>
      <c r="V409" s="47"/>
      <c r="W409" s="47"/>
      <c r="X409" s="47"/>
      <c r="Y409" s="47"/>
      <c r="Z409" s="47"/>
      <c r="AA409" s="45"/>
      <c r="AB409" s="45"/>
      <c r="AC409" s="45"/>
    </row>
    <row r="410" spans="3:29" s="38" customFormat="1" ht="20.100000000000001" customHeight="1">
      <c r="C410" s="45"/>
      <c r="E410" s="45"/>
      <c r="F410" s="45"/>
      <c r="G410" s="45"/>
      <c r="H410" s="46"/>
      <c r="I410" s="47"/>
      <c r="J410" s="46"/>
      <c r="K410" s="47"/>
      <c r="L410" s="46"/>
      <c r="M410" s="47"/>
      <c r="N410" s="46"/>
      <c r="O410" s="47"/>
      <c r="P410" s="46"/>
      <c r="Q410" s="47"/>
      <c r="R410" s="46"/>
      <c r="S410" s="47"/>
      <c r="T410" s="46"/>
      <c r="U410" s="47"/>
      <c r="V410" s="47"/>
      <c r="W410" s="47"/>
      <c r="X410" s="47"/>
      <c r="Y410" s="47"/>
      <c r="Z410" s="47"/>
      <c r="AA410" s="45"/>
      <c r="AB410" s="45"/>
      <c r="AC410" s="45"/>
    </row>
    <row r="411" spans="3:29" s="38" customFormat="1" ht="20.100000000000001" customHeight="1">
      <c r="C411" s="45"/>
      <c r="E411" s="45"/>
      <c r="F411" s="45"/>
      <c r="G411" s="45"/>
      <c r="H411" s="46"/>
      <c r="I411" s="47"/>
      <c r="J411" s="46"/>
      <c r="K411" s="47"/>
      <c r="L411" s="46"/>
      <c r="M411" s="47"/>
      <c r="N411" s="46"/>
      <c r="O411" s="47"/>
      <c r="P411" s="46"/>
      <c r="Q411" s="47"/>
      <c r="R411" s="46"/>
      <c r="S411" s="47"/>
      <c r="T411" s="46"/>
      <c r="U411" s="47"/>
      <c r="V411" s="47"/>
      <c r="W411" s="47"/>
      <c r="X411" s="47"/>
      <c r="Y411" s="47"/>
      <c r="Z411" s="47"/>
      <c r="AA411" s="45"/>
      <c r="AB411" s="45"/>
      <c r="AC411" s="45"/>
    </row>
    <row r="412" spans="3:29" s="38" customFormat="1" ht="20.100000000000001" customHeight="1">
      <c r="C412" s="45"/>
      <c r="E412" s="45"/>
      <c r="F412" s="45"/>
      <c r="G412" s="45"/>
      <c r="H412" s="46"/>
      <c r="I412" s="47"/>
      <c r="J412" s="46"/>
      <c r="K412" s="47"/>
      <c r="L412" s="46"/>
      <c r="M412" s="47"/>
      <c r="N412" s="46"/>
      <c r="O412" s="47"/>
      <c r="P412" s="46"/>
      <c r="Q412" s="47"/>
      <c r="R412" s="46"/>
      <c r="S412" s="47"/>
      <c r="T412" s="46"/>
      <c r="U412" s="47"/>
      <c r="V412" s="47"/>
      <c r="W412" s="47"/>
      <c r="X412" s="47"/>
      <c r="Y412" s="47"/>
      <c r="Z412" s="47"/>
      <c r="AA412" s="45"/>
      <c r="AB412" s="45"/>
      <c r="AC412" s="45"/>
    </row>
    <row r="413" spans="3:29" s="38" customFormat="1" ht="20.100000000000001" customHeight="1">
      <c r="C413" s="45"/>
      <c r="E413" s="45"/>
      <c r="F413" s="45"/>
      <c r="G413" s="45"/>
      <c r="H413" s="46"/>
      <c r="I413" s="47"/>
      <c r="J413" s="46"/>
      <c r="K413" s="47"/>
      <c r="L413" s="46"/>
      <c r="M413" s="47"/>
      <c r="N413" s="46"/>
      <c r="O413" s="47"/>
      <c r="P413" s="46"/>
      <c r="Q413" s="47"/>
      <c r="R413" s="46"/>
      <c r="S413" s="47"/>
      <c r="T413" s="46"/>
      <c r="U413" s="47"/>
      <c r="V413" s="47"/>
      <c r="W413" s="47"/>
      <c r="X413" s="47"/>
      <c r="Y413" s="47"/>
      <c r="Z413" s="47"/>
      <c r="AA413" s="45"/>
      <c r="AB413" s="45"/>
      <c r="AC413" s="45"/>
    </row>
    <row r="414" spans="3:29" s="38" customFormat="1" ht="20.100000000000001" customHeight="1">
      <c r="C414" s="45"/>
      <c r="E414" s="45"/>
      <c r="F414" s="45"/>
      <c r="G414" s="45"/>
      <c r="H414" s="46"/>
      <c r="I414" s="47"/>
      <c r="J414" s="46"/>
      <c r="K414" s="47"/>
      <c r="L414" s="46"/>
      <c r="M414" s="47"/>
      <c r="N414" s="46"/>
      <c r="O414" s="47"/>
      <c r="P414" s="46"/>
      <c r="Q414" s="47"/>
      <c r="R414" s="46"/>
      <c r="S414" s="47"/>
      <c r="T414" s="46"/>
      <c r="U414" s="47"/>
      <c r="V414" s="47"/>
      <c r="W414" s="47"/>
      <c r="X414" s="47"/>
      <c r="Y414" s="47"/>
      <c r="Z414" s="47"/>
      <c r="AA414" s="45"/>
      <c r="AB414" s="45"/>
      <c r="AC414" s="45"/>
    </row>
    <row r="415" spans="3:29" s="38" customFormat="1" ht="20.100000000000001" customHeight="1">
      <c r="C415" s="45"/>
      <c r="E415" s="45"/>
      <c r="F415" s="45"/>
      <c r="G415" s="45"/>
      <c r="H415" s="46"/>
      <c r="I415" s="47"/>
      <c r="J415" s="46"/>
      <c r="K415" s="47"/>
      <c r="L415" s="46"/>
      <c r="M415" s="47"/>
      <c r="N415" s="46"/>
      <c r="O415" s="47"/>
      <c r="P415" s="46"/>
      <c r="Q415" s="47"/>
      <c r="R415" s="46"/>
      <c r="S415" s="47"/>
      <c r="T415" s="46"/>
      <c r="U415" s="47"/>
      <c r="V415" s="47"/>
      <c r="W415" s="47"/>
      <c r="X415" s="47"/>
      <c r="Y415" s="47"/>
      <c r="Z415" s="47"/>
      <c r="AA415" s="45"/>
      <c r="AB415" s="45"/>
      <c r="AC415" s="45"/>
    </row>
    <row r="416" spans="3:29" s="38" customFormat="1" ht="20.100000000000001" customHeight="1">
      <c r="C416" s="45"/>
      <c r="E416" s="45"/>
      <c r="F416" s="45"/>
      <c r="G416" s="45"/>
      <c r="H416" s="46"/>
      <c r="I416" s="47"/>
      <c r="J416" s="46"/>
      <c r="K416" s="47"/>
      <c r="L416" s="46"/>
      <c r="M416" s="47"/>
      <c r="N416" s="46"/>
      <c r="O416" s="47"/>
      <c r="P416" s="46"/>
      <c r="Q416" s="47"/>
      <c r="R416" s="46"/>
      <c r="S416" s="47"/>
      <c r="T416" s="46"/>
      <c r="U416" s="47"/>
      <c r="V416" s="47"/>
      <c r="W416" s="47"/>
      <c r="X416" s="47"/>
      <c r="Y416" s="47"/>
      <c r="Z416" s="47"/>
      <c r="AA416" s="45"/>
      <c r="AB416" s="45"/>
      <c r="AC416" s="45"/>
    </row>
    <row r="417" spans="3:29" s="38" customFormat="1" ht="20.100000000000001" customHeight="1">
      <c r="C417" s="45"/>
      <c r="E417" s="45"/>
      <c r="F417" s="45"/>
      <c r="G417" s="45"/>
      <c r="H417" s="46"/>
      <c r="I417" s="47"/>
      <c r="J417" s="46"/>
      <c r="K417" s="47"/>
      <c r="L417" s="46"/>
      <c r="M417" s="47"/>
      <c r="N417" s="46"/>
      <c r="O417" s="47"/>
      <c r="P417" s="46"/>
      <c r="Q417" s="47"/>
      <c r="R417" s="46"/>
      <c r="S417" s="47"/>
      <c r="T417" s="46"/>
      <c r="U417" s="47"/>
      <c r="V417" s="47"/>
      <c r="W417" s="47"/>
      <c r="X417" s="47"/>
      <c r="Y417" s="47"/>
      <c r="Z417" s="47"/>
      <c r="AA417" s="45"/>
      <c r="AB417" s="45"/>
      <c r="AC417" s="45"/>
    </row>
    <row r="418" spans="3:29" s="38" customFormat="1" ht="20.100000000000001" customHeight="1">
      <c r="C418" s="45"/>
      <c r="E418" s="45"/>
      <c r="F418" s="45"/>
      <c r="G418" s="45"/>
      <c r="H418" s="46"/>
      <c r="I418" s="47"/>
      <c r="J418" s="46"/>
      <c r="K418" s="47"/>
      <c r="L418" s="46"/>
      <c r="M418" s="47"/>
      <c r="N418" s="46"/>
      <c r="O418" s="47"/>
      <c r="P418" s="46"/>
      <c r="Q418" s="47"/>
      <c r="R418" s="46"/>
      <c r="S418" s="47"/>
      <c r="T418" s="46"/>
      <c r="U418" s="47"/>
      <c r="V418" s="47"/>
      <c r="W418" s="47"/>
      <c r="X418" s="47"/>
      <c r="Y418" s="47"/>
      <c r="Z418" s="47"/>
      <c r="AA418" s="45"/>
      <c r="AB418" s="45"/>
      <c r="AC418" s="45"/>
    </row>
    <row r="419" spans="3:29" s="38" customFormat="1" ht="20.100000000000001" customHeight="1">
      <c r="C419" s="45"/>
      <c r="E419" s="48"/>
      <c r="F419" s="445"/>
      <c r="G419" s="445"/>
      <c r="H419" s="46"/>
      <c r="I419" s="47"/>
      <c r="J419" s="46"/>
      <c r="K419" s="47"/>
      <c r="L419" s="46"/>
      <c r="M419" s="47"/>
      <c r="N419" s="46"/>
      <c r="O419" s="47"/>
      <c r="P419" s="46"/>
      <c r="Q419" s="47"/>
      <c r="R419" s="46"/>
      <c r="S419" s="47"/>
      <c r="T419" s="46"/>
      <c r="U419" s="47"/>
      <c r="V419" s="47"/>
      <c r="W419" s="47"/>
      <c r="X419" s="47"/>
      <c r="Y419" s="47"/>
      <c r="Z419" s="47"/>
      <c r="AA419" s="45"/>
      <c r="AB419" s="45"/>
      <c r="AC419" s="45"/>
    </row>
    <row r="420" spans="3:29" s="38" customFormat="1" ht="20.100000000000001" customHeight="1">
      <c r="C420" s="45"/>
      <c r="E420" s="49"/>
      <c r="F420" s="445"/>
      <c r="G420" s="445"/>
      <c r="H420" s="46"/>
      <c r="I420" s="47"/>
      <c r="J420" s="46"/>
      <c r="K420" s="47"/>
      <c r="L420" s="46"/>
      <c r="M420" s="47"/>
      <c r="N420" s="46"/>
      <c r="O420" s="47"/>
      <c r="P420" s="46"/>
      <c r="Q420" s="47"/>
      <c r="R420" s="46"/>
      <c r="S420" s="47"/>
      <c r="T420" s="46"/>
      <c r="U420" s="47"/>
      <c r="V420" s="47"/>
      <c r="W420" s="47"/>
      <c r="X420" s="47"/>
      <c r="Y420" s="47"/>
      <c r="Z420" s="47"/>
      <c r="AA420" s="45"/>
      <c r="AB420" s="45"/>
      <c r="AC420" s="45"/>
    </row>
    <row r="421" spans="3:29" s="38" customFormat="1" ht="20.100000000000001" customHeight="1">
      <c r="C421" s="45"/>
      <c r="E421" s="49"/>
      <c r="F421" s="445"/>
      <c r="G421" s="445"/>
      <c r="H421" s="46"/>
      <c r="I421" s="47"/>
      <c r="J421" s="46"/>
      <c r="K421" s="47"/>
      <c r="L421" s="46"/>
      <c r="M421" s="47"/>
      <c r="N421" s="46"/>
      <c r="O421" s="47"/>
      <c r="P421" s="46"/>
      <c r="Q421" s="47"/>
      <c r="R421" s="46"/>
      <c r="S421" s="47"/>
      <c r="T421" s="46"/>
      <c r="U421" s="47"/>
      <c r="V421" s="47"/>
      <c r="W421" s="47"/>
      <c r="X421" s="47"/>
      <c r="Y421" s="47"/>
      <c r="Z421" s="47"/>
      <c r="AA421" s="45"/>
      <c r="AB421" s="45"/>
      <c r="AC421" s="45"/>
    </row>
    <row r="422" spans="3:29" s="38" customFormat="1" ht="20.100000000000001" customHeight="1">
      <c r="C422" s="45"/>
      <c r="E422" s="49"/>
      <c r="F422" s="445"/>
      <c r="G422" s="445"/>
      <c r="H422" s="46"/>
      <c r="I422" s="47"/>
      <c r="J422" s="46"/>
      <c r="K422" s="47"/>
      <c r="L422" s="46"/>
      <c r="M422" s="47"/>
      <c r="N422" s="46"/>
      <c r="O422" s="47"/>
      <c r="P422" s="46"/>
      <c r="Q422" s="47"/>
      <c r="R422" s="46"/>
      <c r="S422" s="47"/>
      <c r="T422" s="46"/>
      <c r="U422" s="47"/>
      <c r="V422" s="47"/>
      <c r="W422" s="47"/>
      <c r="X422" s="47"/>
      <c r="Y422" s="47"/>
      <c r="Z422" s="47"/>
      <c r="AA422" s="45"/>
      <c r="AB422" s="45"/>
      <c r="AC422" s="45"/>
    </row>
    <row r="423" spans="3:29" s="38" customFormat="1" ht="20.100000000000001" customHeight="1">
      <c r="C423" s="45"/>
      <c r="E423" s="49"/>
      <c r="F423" s="445"/>
      <c r="G423" s="445"/>
      <c r="H423" s="46"/>
      <c r="I423" s="47"/>
      <c r="J423" s="46"/>
      <c r="K423" s="47"/>
      <c r="L423" s="46"/>
      <c r="M423" s="47"/>
      <c r="N423" s="46"/>
      <c r="O423" s="47"/>
      <c r="P423" s="46"/>
      <c r="Q423" s="47"/>
      <c r="R423" s="46"/>
      <c r="S423" s="47"/>
      <c r="T423" s="46"/>
      <c r="U423" s="47"/>
      <c r="V423" s="47"/>
      <c r="W423" s="47"/>
      <c r="X423" s="47"/>
      <c r="Y423" s="47"/>
      <c r="Z423" s="47"/>
      <c r="AA423" s="45"/>
      <c r="AB423" s="45"/>
      <c r="AC423" s="45"/>
    </row>
    <row r="424" spans="3:29" s="38" customFormat="1" ht="20.100000000000001" customHeight="1">
      <c r="C424" s="45"/>
      <c r="E424" s="49"/>
      <c r="F424" s="445"/>
      <c r="G424" s="445"/>
      <c r="H424" s="46"/>
      <c r="I424" s="47"/>
      <c r="J424" s="46"/>
      <c r="K424" s="47"/>
      <c r="L424" s="46"/>
      <c r="M424" s="47"/>
      <c r="N424" s="46"/>
      <c r="O424" s="47"/>
      <c r="P424" s="46"/>
      <c r="Q424" s="47"/>
      <c r="R424" s="46"/>
      <c r="S424" s="47"/>
      <c r="T424" s="46"/>
      <c r="U424" s="47"/>
      <c r="V424" s="47"/>
      <c r="W424" s="47"/>
      <c r="X424" s="47"/>
      <c r="Y424" s="47"/>
      <c r="Z424" s="47"/>
      <c r="AA424" s="45"/>
      <c r="AB424" s="45"/>
      <c r="AC424" s="45"/>
    </row>
    <row r="425" spans="3:29" s="38" customFormat="1" ht="20.100000000000001" customHeight="1">
      <c r="C425" s="45"/>
      <c r="E425" s="49"/>
      <c r="F425" s="445"/>
      <c r="G425" s="445"/>
      <c r="H425" s="46"/>
      <c r="I425" s="47"/>
      <c r="J425" s="46"/>
      <c r="K425" s="47"/>
      <c r="L425" s="46"/>
      <c r="M425" s="47"/>
      <c r="N425" s="46"/>
      <c r="O425" s="47"/>
      <c r="P425" s="46"/>
      <c r="Q425" s="47"/>
      <c r="R425" s="46"/>
      <c r="S425" s="47"/>
      <c r="T425" s="46"/>
      <c r="U425" s="47"/>
      <c r="V425" s="47"/>
      <c r="W425" s="47"/>
      <c r="X425" s="47"/>
      <c r="Y425" s="47"/>
      <c r="Z425" s="47"/>
      <c r="AA425" s="45"/>
      <c r="AB425" s="45"/>
      <c r="AC425" s="45"/>
    </row>
    <row r="426" spans="3:29" s="38" customFormat="1" ht="20.100000000000001" customHeight="1">
      <c r="C426" s="45"/>
      <c r="E426" s="49"/>
      <c r="F426" s="445"/>
      <c r="G426" s="445"/>
      <c r="H426" s="46"/>
      <c r="I426" s="47"/>
      <c r="J426" s="46"/>
      <c r="K426" s="47"/>
      <c r="L426" s="46"/>
      <c r="M426" s="47"/>
      <c r="N426" s="46"/>
      <c r="O426" s="47"/>
      <c r="P426" s="46"/>
      <c r="Q426" s="47"/>
      <c r="R426" s="46"/>
      <c r="S426" s="47"/>
      <c r="T426" s="46"/>
      <c r="U426" s="47"/>
      <c r="V426" s="47"/>
      <c r="W426" s="47"/>
      <c r="X426" s="47"/>
      <c r="Y426" s="47"/>
      <c r="Z426" s="47"/>
      <c r="AA426" s="45"/>
      <c r="AB426" s="45"/>
      <c r="AC426" s="45"/>
    </row>
    <row r="427" spans="3:29" s="38" customFormat="1" ht="20.100000000000001" customHeight="1">
      <c r="C427" s="45"/>
      <c r="E427" s="49"/>
      <c r="F427" s="445"/>
      <c r="G427" s="445"/>
      <c r="H427" s="46"/>
      <c r="I427" s="47"/>
      <c r="J427" s="46"/>
      <c r="K427" s="47"/>
      <c r="L427" s="46"/>
      <c r="M427" s="47"/>
      <c r="N427" s="46"/>
      <c r="O427" s="47"/>
      <c r="P427" s="46"/>
      <c r="Q427" s="47"/>
      <c r="R427" s="46"/>
      <c r="S427" s="47"/>
      <c r="T427" s="46"/>
      <c r="U427" s="47"/>
      <c r="V427" s="47"/>
      <c r="W427" s="47"/>
      <c r="X427" s="47"/>
      <c r="Y427" s="47"/>
      <c r="Z427" s="47"/>
      <c r="AA427" s="45"/>
      <c r="AB427" s="45"/>
      <c r="AC427" s="45"/>
    </row>
    <row r="428" spans="3:29" s="38" customFormat="1" ht="20.100000000000001" customHeight="1">
      <c r="C428" s="45"/>
      <c r="E428" s="49"/>
      <c r="F428" s="445"/>
      <c r="G428" s="445"/>
      <c r="H428" s="46"/>
      <c r="I428" s="47"/>
      <c r="J428" s="46"/>
      <c r="K428" s="47"/>
      <c r="L428" s="46"/>
      <c r="M428" s="47"/>
      <c r="N428" s="46"/>
      <c r="O428" s="47"/>
      <c r="P428" s="46"/>
      <c r="Q428" s="47"/>
      <c r="R428" s="46"/>
      <c r="S428" s="47"/>
      <c r="T428" s="46"/>
      <c r="U428" s="47"/>
      <c r="V428" s="47"/>
      <c r="W428" s="47"/>
      <c r="X428" s="47"/>
      <c r="Y428" s="47"/>
      <c r="Z428" s="47"/>
      <c r="AA428" s="45"/>
      <c r="AB428" s="45"/>
      <c r="AC428" s="45"/>
    </row>
    <row r="429" spans="3:29" s="38" customFormat="1" ht="20.100000000000001" customHeight="1">
      <c r="C429" s="45"/>
      <c r="E429" s="49"/>
      <c r="F429" s="445"/>
      <c r="G429" s="445"/>
      <c r="H429" s="46"/>
      <c r="I429" s="47"/>
      <c r="J429" s="46"/>
      <c r="K429" s="47"/>
      <c r="L429" s="46"/>
      <c r="M429" s="47"/>
      <c r="N429" s="46"/>
      <c r="O429" s="47"/>
      <c r="P429" s="46"/>
      <c r="Q429" s="47"/>
      <c r="R429" s="46"/>
      <c r="S429" s="47"/>
      <c r="T429" s="46"/>
      <c r="U429" s="47"/>
      <c r="V429" s="47"/>
      <c r="W429" s="47"/>
      <c r="X429" s="47"/>
      <c r="Y429" s="47"/>
      <c r="Z429" s="47"/>
      <c r="AA429" s="45"/>
      <c r="AB429" s="45"/>
      <c r="AC429" s="45"/>
    </row>
    <row r="430" spans="3:29" s="38" customFormat="1" ht="20.100000000000001" customHeight="1">
      <c r="C430" s="45"/>
      <c r="E430" s="49"/>
      <c r="F430" s="445"/>
      <c r="G430" s="445"/>
      <c r="H430" s="46"/>
      <c r="I430" s="47"/>
      <c r="J430" s="46"/>
      <c r="K430" s="47"/>
      <c r="L430" s="46"/>
      <c r="M430" s="47"/>
      <c r="N430" s="46"/>
      <c r="O430" s="47"/>
      <c r="P430" s="46"/>
      <c r="Q430" s="47"/>
      <c r="R430" s="46"/>
      <c r="S430" s="47"/>
      <c r="T430" s="46"/>
      <c r="U430" s="47"/>
      <c r="V430" s="47"/>
      <c r="W430" s="47"/>
      <c r="X430" s="47"/>
      <c r="Y430" s="47"/>
      <c r="Z430" s="47"/>
      <c r="AA430" s="45"/>
      <c r="AB430" s="45"/>
      <c r="AC430" s="45"/>
    </row>
    <row r="431" spans="3:29" s="38" customFormat="1" ht="20.100000000000001" customHeight="1">
      <c r="C431" s="45"/>
      <c r="E431" s="49"/>
      <c r="F431" s="445"/>
      <c r="G431" s="445"/>
      <c r="H431" s="46"/>
      <c r="I431" s="47"/>
      <c r="J431" s="46"/>
      <c r="K431" s="47"/>
      <c r="L431" s="46"/>
      <c r="M431" s="47"/>
      <c r="N431" s="46"/>
      <c r="O431" s="47"/>
      <c r="P431" s="46"/>
      <c r="Q431" s="47"/>
      <c r="R431" s="46"/>
      <c r="S431" s="47"/>
      <c r="T431" s="46"/>
      <c r="U431" s="47"/>
      <c r="V431" s="47"/>
      <c r="W431" s="47"/>
      <c r="X431" s="47"/>
      <c r="Y431" s="47"/>
      <c r="Z431" s="47"/>
      <c r="AA431" s="45"/>
      <c r="AB431" s="45"/>
      <c r="AC431" s="45"/>
    </row>
    <row r="432" spans="3:29" s="38" customFormat="1" ht="20.100000000000001" customHeight="1">
      <c r="C432" s="45"/>
      <c r="E432" s="49"/>
      <c r="F432" s="445"/>
      <c r="G432" s="445"/>
      <c r="H432" s="46"/>
      <c r="I432" s="47"/>
      <c r="J432" s="46"/>
      <c r="K432" s="47"/>
      <c r="L432" s="46"/>
      <c r="M432" s="47"/>
      <c r="N432" s="46"/>
      <c r="O432" s="47"/>
      <c r="P432" s="46"/>
      <c r="Q432" s="47"/>
      <c r="R432" s="46"/>
      <c r="S432" s="47"/>
      <c r="T432" s="46"/>
      <c r="U432" s="47"/>
      <c r="V432" s="47"/>
      <c r="W432" s="47"/>
      <c r="X432" s="47"/>
      <c r="Y432" s="47"/>
      <c r="Z432" s="47"/>
      <c r="AA432" s="45"/>
      <c r="AB432" s="45"/>
      <c r="AC432" s="45"/>
    </row>
    <row r="433" spans="3:29" s="38" customFormat="1" ht="20.100000000000001" customHeight="1">
      <c r="C433" s="45"/>
      <c r="E433" s="50"/>
      <c r="F433" s="445"/>
      <c r="G433" s="445"/>
      <c r="H433" s="46"/>
      <c r="I433" s="47"/>
      <c r="J433" s="46"/>
      <c r="K433" s="47"/>
      <c r="L433" s="46"/>
      <c r="M433" s="47"/>
      <c r="N433" s="46"/>
      <c r="O433" s="47"/>
      <c r="P433" s="46"/>
      <c r="Q433" s="47"/>
      <c r="R433" s="46"/>
      <c r="S433" s="47"/>
      <c r="T433" s="46"/>
      <c r="U433" s="47"/>
      <c r="V433" s="47"/>
      <c r="W433" s="47"/>
      <c r="X433" s="47"/>
      <c r="Y433" s="47"/>
      <c r="Z433" s="47"/>
      <c r="AA433" s="45"/>
      <c r="AB433" s="45"/>
      <c r="AC433" s="45"/>
    </row>
    <row r="434" spans="3:29" s="38" customFormat="1" ht="20.100000000000001" customHeight="1">
      <c r="C434" s="45"/>
      <c r="E434" s="45"/>
      <c r="F434" s="45"/>
      <c r="G434" s="45"/>
      <c r="H434" s="46"/>
      <c r="I434" s="47"/>
      <c r="J434" s="46"/>
      <c r="K434" s="47"/>
      <c r="L434" s="46"/>
      <c r="M434" s="47"/>
      <c r="N434" s="46"/>
      <c r="O434" s="47"/>
      <c r="P434" s="46"/>
      <c r="Q434" s="47"/>
      <c r="R434" s="46"/>
      <c r="S434" s="47"/>
      <c r="T434" s="46"/>
      <c r="U434" s="47"/>
      <c r="V434" s="47"/>
      <c r="W434" s="47"/>
      <c r="X434" s="47"/>
      <c r="Y434" s="47"/>
      <c r="Z434" s="47"/>
      <c r="AA434" s="45"/>
      <c r="AB434" s="45"/>
      <c r="AC434" s="45"/>
    </row>
    <row r="435" spans="3:29" s="38" customFormat="1" ht="20.100000000000001" customHeight="1">
      <c r="C435" s="45"/>
      <c r="E435" s="45"/>
      <c r="F435" s="45"/>
      <c r="G435" s="45"/>
      <c r="H435" s="46"/>
      <c r="I435" s="47"/>
      <c r="J435" s="46"/>
      <c r="K435" s="47"/>
      <c r="L435" s="46"/>
      <c r="M435" s="47"/>
      <c r="N435" s="46"/>
      <c r="O435" s="47"/>
      <c r="P435" s="46"/>
      <c r="Q435" s="47"/>
      <c r="R435" s="46"/>
      <c r="S435" s="47"/>
      <c r="T435" s="46"/>
      <c r="U435" s="47"/>
      <c r="V435" s="47"/>
      <c r="W435" s="47"/>
      <c r="X435" s="47"/>
      <c r="Y435" s="47"/>
      <c r="Z435" s="47"/>
      <c r="AA435" s="45"/>
      <c r="AB435" s="45"/>
      <c r="AC435" s="45"/>
    </row>
    <row r="436" spans="3:29" s="38" customFormat="1" ht="20.100000000000001" customHeight="1">
      <c r="C436" s="45"/>
      <c r="E436" s="45"/>
      <c r="F436" s="45"/>
      <c r="G436" s="45"/>
      <c r="H436" s="46"/>
      <c r="I436" s="47"/>
      <c r="J436" s="46"/>
      <c r="K436" s="47"/>
      <c r="L436" s="46"/>
      <c r="M436" s="47"/>
      <c r="N436" s="46"/>
      <c r="O436" s="47"/>
      <c r="P436" s="46"/>
      <c r="Q436" s="47"/>
      <c r="R436" s="46"/>
      <c r="S436" s="47"/>
      <c r="T436" s="46"/>
      <c r="U436" s="47"/>
      <c r="V436" s="47"/>
      <c r="W436" s="47"/>
      <c r="X436" s="47"/>
      <c r="Y436" s="47"/>
      <c r="Z436" s="47"/>
      <c r="AA436" s="45"/>
      <c r="AB436" s="45"/>
      <c r="AC436" s="45"/>
    </row>
    <row r="437" spans="3:29" s="38" customFormat="1" ht="20.100000000000001" customHeight="1">
      <c r="C437" s="45"/>
      <c r="E437" s="45"/>
      <c r="F437" s="45"/>
      <c r="G437" s="45"/>
      <c r="H437" s="46"/>
      <c r="I437" s="47"/>
      <c r="J437" s="46"/>
      <c r="K437" s="47"/>
      <c r="L437" s="46"/>
      <c r="M437" s="47"/>
      <c r="N437" s="46"/>
      <c r="O437" s="47"/>
      <c r="P437" s="46"/>
      <c r="Q437" s="47"/>
      <c r="R437" s="46"/>
      <c r="S437" s="47"/>
      <c r="T437" s="46"/>
      <c r="U437" s="47"/>
      <c r="V437" s="47"/>
      <c r="W437" s="47"/>
      <c r="X437" s="47"/>
      <c r="Y437" s="47"/>
      <c r="Z437" s="47"/>
      <c r="AA437" s="45"/>
      <c r="AB437" s="45"/>
      <c r="AC437" s="45"/>
    </row>
    <row r="438" spans="3:29" s="38" customFormat="1" ht="20.100000000000001" customHeight="1">
      <c r="C438" s="45"/>
      <c r="E438" s="45"/>
      <c r="F438" s="45"/>
      <c r="G438" s="45"/>
      <c r="H438" s="46"/>
      <c r="I438" s="47"/>
      <c r="J438" s="46"/>
      <c r="K438" s="47"/>
      <c r="L438" s="46"/>
      <c r="M438" s="47"/>
      <c r="N438" s="46"/>
      <c r="O438" s="47"/>
      <c r="P438" s="46"/>
      <c r="Q438" s="47"/>
      <c r="R438" s="46"/>
      <c r="S438" s="47"/>
      <c r="T438" s="46"/>
      <c r="U438" s="47"/>
      <c r="V438" s="47"/>
      <c r="W438" s="47"/>
      <c r="X438" s="47"/>
      <c r="Y438" s="47"/>
      <c r="Z438" s="47"/>
      <c r="AA438" s="45"/>
      <c r="AB438" s="45"/>
      <c r="AC438" s="45"/>
    </row>
    <row r="439" spans="3:29" s="38" customFormat="1" ht="20.100000000000001" customHeight="1">
      <c r="C439" s="45"/>
      <c r="E439" s="45"/>
      <c r="F439" s="45"/>
      <c r="G439" s="45"/>
      <c r="H439" s="46"/>
      <c r="I439" s="47"/>
      <c r="J439" s="46"/>
      <c r="K439" s="47"/>
      <c r="L439" s="46"/>
      <c r="M439" s="47"/>
      <c r="N439" s="46"/>
      <c r="O439" s="47"/>
      <c r="P439" s="46"/>
      <c r="Q439" s="47"/>
      <c r="R439" s="46"/>
      <c r="S439" s="47"/>
      <c r="T439" s="46"/>
      <c r="U439" s="47"/>
      <c r="V439" s="47"/>
      <c r="W439" s="47"/>
      <c r="X439" s="47"/>
      <c r="Y439" s="47"/>
      <c r="Z439" s="47"/>
      <c r="AA439" s="45"/>
      <c r="AB439" s="45"/>
      <c r="AC439" s="45"/>
    </row>
    <row r="440" spans="3:29" s="38" customFormat="1" ht="20.100000000000001" customHeight="1">
      <c r="C440" s="45"/>
      <c r="E440" s="45"/>
      <c r="F440" s="45"/>
      <c r="G440" s="45"/>
      <c r="H440" s="46"/>
      <c r="I440" s="47"/>
      <c r="J440" s="46"/>
      <c r="K440" s="47"/>
      <c r="L440" s="46"/>
      <c r="M440" s="47"/>
      <c r="N440" s="46"/>
      <c r="O440" s="47"/>
      <c r="P440" s="46"/>
      <c r="Q440" s="47"/>
      <c r="R440" s="46"/>
      <c r="S440" s="47"/>
      <c r="T440" s="46"/>
      <c r="U440" s="47"/>
      <c r="V440" s="47"/>
      <c r="W440" s="47"/>
      <c r="X440" s="47"/>
      <c r="Y440" s="47"/>
      <c r="Z440" s="47"/>
      <c r="AA440" s="45"/>
      <c r="AB440" s="45"/>
      <c r="AC440" s="45"/>
    </row>
    <row r="441" spans="3:29" s="38" customFormat="1" ht="20.100000000000001" customHeight="1">
      <c r="C441" s="45"/>
      <c r="E441" s="45"/>
      <c r="F441" s="45"/>
      <c r="G441" s="45"/>
      <c r="H441" s="46"/>
      <c r="I441" s="47"/>
      <c r="J441" s="46"/>
      <c r="K441" s="47"/>
      <c r="L441" s="46"/>
      <c r="M441" s="47"/>
      <c r="N441" s="46"/>
      <c r="O441" s="47"/>
      <c r="P441" s="46"/>
      <c r="Q441" s="47"/>
      <c r="R441" s="46"/>
      <c r="S441" s="47"/>
      <c r="T441" s="46"/>
      <c r="U441" s="47"/>
      <c r="V441" s="47"/>
      <c r="W441" s="47"/>
      <c r="X441" s="47"/>
      <c r="Y441" s="47"/>
      <c r="Z441" s="47"/>
      <c r="AA441" s="45"/>
      <c r="AB441" s="45"/>
      <c r="AC441" s="45"/>
    </row>
    <row r="442" spans="3:29" s="38" customFormat="1" ht="20.100000000000001" customHeight="1">
      <c r="C442" s="45"/>
      <c r="E442" s="45"/>
      <c r="F442" s="45"/>
      <c r="G442" s="45"/>
      <c r="H442" s="46"/>
      <c r="I442" s="47"/>
      <c r="J442" s="46"/>
      <c r="K442" s="47"/>
      <c r="L442" s="46"/>
      <c r="M442" s="47"/>
      <c r="N442" s="46"/>
      <c r="O442" s="47"/>
      <c r="P442" s="46"/>
      <c r="Q442" s="47"/>
      <c r="R442" s="46"/>
      <c r="S442" s="47"/>
      <c r="T442" s="46"/>
      <c r="U442" s="47"/>
      <c r="V442" s="47"/>
      <c r="W442" s="47"/>
      <c r="X442" s="47"/>
      <c r="Y442" s="47"/>
      <c r="Z442" s="47"/>
      <c r="AA442" s="45"/>
      <c r="AB442" s="45"/>
      <c r="AC442" s="45"/>
    </row>
    <row r="443" spans="3:29" s="38" customFormat="1" ht="20.100000000000001" customHeight="1">
      <c r="C443" s="45"/>
      <c r="E443" s="45"/>
      <c r="F443" s="45"/>
      <c r="G443" s="45"/>
      <c r="H443" s="46"/>
      <c r="I443" s="47"/>
      <c r="J443" s="46"/>
      <c r="K443" s="47"/>
      <c r="L443" s="46"/>
      <c r="M443" s="47"/>
      <c r="N443" s="46"/>
      <c r="O443" s="47"/>
      <c r="P443" s="46"/>
      <c r="Q443" s="47"/>
      <c r="R443" s="46"/>
      <c r="S443" s="47"/>
      <c r="T443" s="46"/>
      <c r="U443" s="47"/>
      <c r="V443" s="47"/>
      <c r="W443" s="47"/>
      <c r="X443" s="47"/>
      <c r="Y443" s="47"/>
      <c r="Z443" s="47"/>
      <c r="AA443" s="45"/>
      <c r="AB443" s="45"/>
      <c r="AC443" s="45"/>
    </row>
    <row r="444" spans="3:29" s="38" customFormat="1" ht="20.100000000000001" customHeight="1">
      <c r="C444" s="45"/>
      <c r="E444" s="45"/>
      <c r="F444" s="45"/>
      <c r="G444" s="45"/>
      <c r="H444" s="46"/>
      <c r="I444" s="47"/>
      <c r="J444" s="46"/>
      <c r="K444" s="47"/>
      <c r="L444" s="46"/>
      <c r="M444" s="47"/>
      <c r="N444" s="46"/>
      <c r="O444" s="47"/>
      <c r="P444" s="46"/>
      <c r="Q444" s="47"/>
      <c r="R444" s="46"/>
      <c r="S444" s="47"/>
      <c r="T444" s="46"/>
      <c r="U444" s="47"/>
      <c r="V444" s="47"/>
      <c r="W444" s="47"/>
      <c r="X444" s="47"/>
      <c r="Y444" s="47"/>
      <c r="Z444" s="47"/>
      <c r="AA444" s="45"/>
      <c r="AB444" s="45"/>
      <c r="AC444" s="45"/>
    </row>
    <row r="445" spans="3:29" s="38" customFormat="1" ht="20.100000000000001" customHeight="1">
      <c r="C445" s="45"/>
      <c r="E445" s="45"/>
      <c r="F445" s="45"/>
      <c r="G445" s="45"/>
      <c r="H445" s="46"/>
      <c r="I445" s="47"/>
      <c r="J445" s="46"/>
      <c r="K445" s="47"/>
      <c r="L445" s="46"/>
      <c r="M445" s="47"/>
      <c r="N445" s="46"/>
      <c r="O445" s="47"/>
      <c r="P445" s="46"/>
      <c r="Q445" s="47"/>
      <c r="R445" s="46"/>
      <c r="S445" s="47"/>
      <c r="T445" s="46"/>
      <c r="U445" s="47"/>
      <c r="V445" s="47"/>
      <c r="W445" s="47"/>
      <c r="X445" s="47"/>
      <c r="Y445" s="47"/>
      <c r="Z445" s="47"/>
      <c r="AA445" s="45"/>
      <c r="AB445" s="45"/>
      <c r="AC445" s="45"/>
    </row>
    <row r="446" spans="3:29" s="38" customFormat="1" ht="20.100000000000001" customHeight="1">
      <c r="C446" s="45"/>
      <c r="E446" s="45"/>
      <c r="F446" s="45"/>
      <c r="G446" s="45"/>
      <c r="H446" s="46"/>
      <c r="I446" s="47"/>
      <c r="J446" s="46"/>
      <c r="K446" s="47"/>
      <c r="L446" s="46"/>
      <c r="M446" s="47"/>
      <c r="N446" s="46"/>
      <c r="O446" s="47"/>
      <c r="P446" s="46"/>
      <c r="Q446" s="47"/>
      <c r="R446" s="46"/>
      <c r="S446" s="47"/>
      <c r="T446" s="46"/>
      <c r="U446" s="47"/>
      <c r="V446" s="47"/>
      <c r="W446" s="47"/>
      <c r="X446" s="47"/>
      <c r="Y446" s="47"/>
      <c r="Z446" s="47"/>
      <c r="AA446" s="45"/>
      <c r="AB446" s="45"/>
      <c r="AC446" s="45"/>
    </row>
    <row r="447" spans="3:29" s="38" customFormat="1" ht="20.100000000000001" customHeight="1">
      <c r="C447" s="45"/>
      <c r="E447" s="45"/>
      <c r="F447" s="45"/>
      <c r="G447" s="45"/>
      <c r="H447" s="46"/>
      <c r="I447" s="47"/>
      <c r="J447" s="46"/>
      <c r="K447" s="47"/>
      <c r="L447" s="46"/>
      <c r="M447" s="47"/>
      <c r="N447" s="46"/>
      <c r="O447" s="47"/>
      <c r="P447" s="46"/>
      <c r="Q447" s="47"/>
      <c r="R447" s="46"/>
      <c r="S447" s="47"/>
      <c r="T447" s="46"/>
      <c r="U447" s="47"/>
      <c r="V447" s="47"/>
      <c r="W447" s="47"/>
      <c r="X447" s="47"/>
      <c r="Y447" s="47"/>
      <c r="Z447" s="47"/>
      <c r="AA447" s="45"/>
      <c r="AB447" s="45"/>
      <c r="AC447" s="45"/>
    </row>
    <row r="448" spans="3:29" s="38" customFormat="1" ht="20.100000000000001" customHeight="1">
      <c r="C448" s="45"/>
      <c r="E448" s="45"/>
      <c r="F448" s="45"/>
      <c r="G448" s="45"/>
      <c r="H448" s="46"/>
      <c r="I448" s="47"/>
      <c r="J448" s="46"/>
      <c r="K448" s="47"/>
      <c r="L448" s="46"/>
      <c r="M448" s="47"/>
      <c r="N448" s="46"/>
      <c r="O448" s="47"/>
      <c r="P448" s="46"/>
      <c r="Q448" s="47"/>
      <c r="R448" s="46"/>
      <c r="S448" s="47"/>
      <c r="T448" s="46"/>
      <c r="U448" s="47"/>
      <c r="V448" s="47"/>
      <c r="W448" s="47"/>
      <c r="X448" s="47"/>
      <c r="Y448" s="47"/>
      <c r="Z448" s="47"/>
      <c r="AA448" s="45"/>
      <c r="AB448" s="45"/>
      <c r="AC448" s="45"/>
    </row>
    <row r="449" spans="3:29" s="38" customFormat="1" ht="20.100000000000001" customHeight="1">
      <c r="C449" s="45"/>
      <c r="E449" s="45"/>
      <c r="F449" s="45"/>
      <c r="G449" s="45"/>
      <c r="H449" s="46"/>
      <c r="I449" s="47"/>
      <c r="J449" s="46"/>
      <c r="K449" s="47"/>
      <c r="L449" s="46"/>
      <c r="M449" s="47"/>
      <c r="N449" s="46"/>
      <c r="O449" s="47"/>
      <c r="P449" s="46"/>
      <c r="Q449" s="47"/>
      <c r="R449" s="46"/>
      <c r="S449" s="47"/>
      <c r="T449" s="46"/>
      <c r="U449" s="47"/>
      <c r="V449" s="47"/>
      <c r="W449" s="47"/>
      <c r="X449" s="47"/>
      <c r="Y449" s="47"/>
      <c r="Z449" s="47"/>
      <c r="AA449" s="45"/>
      <c r="AB449" s="45"/>
      <c r="AC449" s="45"/>
    </row>
    <row r="450" spans="3:29" s="38" customFormat="1" ht="20.100000000000001" customHeight="1">
      <c r="C450" s="45"/>
      <c r="E450" s="45"/>
      <c r="F450" s="45"/>
      <c r="G450" s="45"/>
      <c r="H450" s="46"/>
      <c r="I450" s="47"/>
      <c r="J450" s="46"/>
      <c r="K450" s="47"/>
      <c r="L450" s="46"/>
      <c r="M450" s="47"/>
      <c r="N450" s="46"/>
      <c r="O450" s="47"/>
      <c r="P450" s="46"/>
      <c r="Q450" s="47"/>
      <c r="R450" s="46"/>
      <c r="S450" s="47"/>
      <c r="T450" s="46"/>
      <c r="U450" s="47"/>
      <c r="V450" s="47"/>
      <c r="W450" s="47"/>
      <c r="X450" s="47"/>
      <c r="Y450" s="47"/>
      <c r="Z450" s="47"/>
      <c r="AA450" s="45"/>
      <c r="AB450" s="45"/>
      <c r="AC450" s="45"/>
    </row>
    <row r="451" spans="3:29" s="38" customFormat="1" ht="20.100000000000001" customHeight="1">
      <c r="C451" s="45"/>
      <c r="E451" s="45"/>
      <c r="F451" s="45"/>
      <c r="G451" s="45"/>
      <c r="H451" s="46"/>
      <c r="I451" s="47"/>
      <c r="J451" s="46"/>
      <c r="K451" s="47"/>
      <c r="L451" s="46"/>
      <c r="M451" s="47"/>
      <c r="N451" s="46"/>
      <c r="O451" s="47"/>
      <c r="P451" s="46"/>
      <c r="Q451" s="47"/>
      <c r="R451" s="46"/>
      <c r="S451" s="47"/>
      <c r="T451" s="46"/>
      <c r="U451" s="47"/>
      <c r="V451" s="47"/>
      <c r="W451" s="47"/>
      <c r="X451" s="47"/>
      <c r="Y451" s="47"/>
      <c r="Z451" s="47"/>
      <c r="AA451" s="45"/>
      <c r="AB451" s="45"/>
      <c r="AC451" s="45"/>
    </row>
    <row r="452" spans="3:29" s="38" customFormat="1" ht="20.100000000000001" customHeight="1">
      <c r="C452" s="45"/>
      <c r="E452" s="45"/>
      <c r="F452" s="45"/>
      <c r="G452" s="45"/>
      <c r="H452" s="46"/>
      <c r="I452" s="47"/>
      <c r="J452" s="46"/>
      <c r="K452" s="47"/>
      <c r="L452" s="46"/>
      <c r="M452" s="47"/>
      <c r="N452" s="46"/>
      <c r="O452" s="47"/>
      <c r="P452" s="46"/>
      <c r="Q452" s="47"/>
      <c r="R452" s="46"/>
      <c r="S452" s="47"/>
      <c r="T452" s="46"/>
      <c r="U452" s="47"/>
      <c r="V452" s="47"/>
      <c r="W452" s="47"/>
      <c r="X452" s="47"/>
      <c r="Y452" s="47"/>
      <c r="Z452" s="47"/>
      <c r="AA452" s="45"/>
      <c r="AB452" s="45"/>
      <c r="AC452" s="45"/>
    </row>
    <row r="453" spans="3:29" s="38" customFormat="1" ht="20.100000000000001" customHeight="1">
      <c r="C453" s="45"/>
      <c r="E453" s="45"/>
      <c r="F453" s="45"/>
      <c r="G453" s="45"/>
      <c r="H453" s="46"/>
      <c r="I453" s="47"/>
      <c r="J453" s="46"/>
      <c r="K453" s="47"/>
      <c r="L453" s="46"/>
      <c r="M453" s="47"/>
      <c r="N453" s="46"/>
      <c r="O453" s="47"/>
      <c r="P453" s="46"/>
      <c r="Q453" s="47"/>
      <c r="R453" s="46"/>
      <c r="S453" s="47"/>
      <c r="T453" s="46"/>
      <c r="U453" s="47"/>
      <c r="V453" s="47"/>
      <c r="W453" s="47"/>
      <c r="X453" s="47"/>
      <c r="Y453" s="47"/>
      <c r="Z453" s="47"/>
      <c r="AA453" s="45"/>
      <c r="AB453" s="45"/>
      <c r="AC453" s="45"/>
    </row>
    <row r="454" spans="3:29" s="38" customFormat="1" ht="20.100000000000001" customHeight="1">
      <c r="C454" s="45"/>
      <c r="E454" s="45"/>
      <c r="F454" s="45"/>
      <c r="G454" s="45"/>
      <c r="H454" s="46"/>
      <c r="I454" s="47"/>
      <c r="J454" s="46"/>
      <c r="K454" s="47"/>
      <c r="L454" s="46"/>
      <c r="M454" s="47"/>
      <c r="N454" s="46"/>
      <c r="O454" s="47"/>
      <c r="P454" s="46"/>
      <c r="Q454" s="47"/>
      <c r="R454" s="46"/>
      <c r="S454" s="47"/>
      <c r="T454" s="46"/>
      <c r="U454" s="47"/>
      <c r="V454" s="47"/>
      <c r="W454" s="47"/>
      <c r="X454" s="47"/>
      <c r="Y454" s="47"/>
      <c r="Z454" s="47"/>
      <c r="AA454" s="45"/>
      <c r="AB454" s="45"/>
      <c r="AC454" s="45"/>
    </row>
    <row r="455" spans="3:29" s="38" customFormat="1" ht="20.100000000000001" customHeight="1">
      <c r="C455" s="45"/>
      <c r="E455" s="45"/>
      <c r="F455" s="45"/>
      <c r="G455" s="45"/>
      <c r="H455" s="46"/>
      <c r="I455" s="47"/>
      <c r="J455" s="46"/>
      <c r="K455" s="47"/>
      <c r="L455" s="46"/>
      <c r="M455" s="47"/>
      <c r="N455" s="46"/>
      <c r="O455" s="47"/>
      <c r="P455" s="46"/>
      <c r="Q455" s="47"/>
      <c r="R455" s="46"/>
      <c r="S455" s="47"/>
      <c r="T455" s="46"/>
      <c r="U455" s="47"/>
      <c r="V455" s="47"/>
      <c r="W455" s="47"/>
      <c r="X455" s="47"/>
      <c r="Y455" s="47"/>
      <c r="Z455" s="47"/>
      <c r="AA455" s="45"/>
      <c r="AB455" s="45"/>
      <c r="AC455" s="45"/>
    </row>
    <row r="456" spans="3:29" s="38" customFormat="1" ht="20.100000000000001" customHeight="1">
      <c r="C456" s="45"/>
      <c r="E456" s="45"/>
      <c r="F456" s="45"/>
      <c r="G456" s="45"/>
      <c r="H456" s="46"/>
      <c r="I456" s="47"/>
      <c r="J456" s="46"/>
      <c r="K456" s="47"/>
      <c r="L456" s="46"/>
      <c r="M456" s="47"/>
      <c r="N456" s="46"/>
      <c r="O456" s="47"/>
      <c r="P456" s="46"/>
      <c r="Q456" s="47"/>
      <c r="R456" s="46"/>
      <c r="S456" s="47"/>
      <c r="T456" s="46"/>
      <c r="U456" s="47"/>
      <c r="V456" s="47"/>
      <c r="W456" s="47"/>
      <c r="X456" s="47"/>
      <c r="Y456" s="47"/>
      <c r="Z456" s="47"/>
      <c r="AA456" s="45"/>
      <c r="AB456" s="45"/>
      <c r="AC456" s="45"/>
    </row>
    <row r="457" spans="3:29" s="38" customFormat="1" ht="20.100000000000001" customHeight="1">
      <c r="C457" s="45"/>
      <c r="E457" s="45"/>
      <c r="F457" s="45"/>
      <c r="G457" s="45"/>
      <c r="H457" s="46"/>
      <c r="I457" s="47"/>
      <c r="J457" s="46"/>
      <c r="K457" s="47"/>
      <c r="L457" s="46"/>
      <c r="M457" s="47"/>
      <c r="N457" s="46"/>
      <c r="O457" s="47"/>
      <c r="P457" s="46"/>
      <c r="Q457" s="47"/>
      <c r="R457" s="46"/>
      <c r="S457" s="47"/>
      <c r="T457" s="46"/>
      <c r="U457" s="47"/>
      <c r="V457" s="47"/>
      <c r="W457" s="47"/>
      <c r="X457" s="47"/>
      <c r="Y457" s="47"/>
      <c r="Z457" s="47"/>
      <c r="AA457" s="45"/>
      <c r="AB457" s="45"/>
      <c r="AC457" s="45"/>
    </row>
    <row r="458" spans="3:29" s="38" customFormat="1" ht="20.100000000000001" customHeight="1">
      <c r="C458" s="45"/>
      <c r="E458" s="45"/>
      <c r="F458" s="45"/>
      <c r="G458" s="45"/>
      <c r="H458" s="46"/>
      <c r="I458" s="47"/>
      <c r="J458" s="46"/>
      <c r="K458" s="47"/>
      <c r="L458" s="46"/>
      <c r="M458" s="47"/>
      <c r="N458" s="46"/>
      <c r="O458" s="47"/>
      <c r="P458" s="46"/>
      <c r="Q458" s="47"/>
      <c r="R458" s="46"/>
      <c r="S458" s="47"/>
      <c r="T458" s="46"/>
      <c r="U458" s="47"/>
      <c r="V458" s="47"/>
      <c r="W458" s="47"/>
      <c r="X458" s="47"/>
      <c r="Y458" s="47"/>
      <c r="Z458" s="47"/>
      <c r="AA458" s="45"/>
      <c r="AB458" s="45"/>
      <c r="AC458" s="45"/>
    </row>
    <row r="459" spans="3:29" s="38" customFormat="1" ht="20.100000000000001" customHeight="1">
      <c r="C459" s="45"/>
      <c r="E459" s="45"/>
      <c r="F459" s="45"/>
      <c r="G459" s="45"/>
      <c r="H459" s="46"/>
      <c r="I459" s="47"/>
      <c r="J459" s="46"/>
      <c r="K459" s="47"/>
      <c r="L459" s="46"/>
      <c r="M459" s="47"/>
      <c r="N459" s="46"/>
      <c r="O459" s="47"/>
      <c r="P459" s="46"/>
      <c r="Q459" s="47"/>
      <c r="R459" s="46"/>
      <c r="S459" s="47"/>
      <c r="T459" s="46"/>
      <c r="U459" s="47"/>
      <c r="V459" s="47"/>
      <c r="W459" s="47"/>
      <c r="X459" s="47"/>
      <c r="Y459" s="47"/>
      <c r="Z459" s="47"/>
      <c r="AA459" s="45"/>
      <c r="AB459" s="45"/>
      <c r="AC459" s="45"/>
    </row>
    <row r="460" spans="3:29" s="38" customFormat="1" ht="20.100000000000001" customHeight="1">
      <c r="C460" s="45"/>
      <c r="E460" s="45"/>
      <c r="F460" s="45"/>
      <c r="G460" s="45"/>
      <c r="H460" s="46"/>
      <c r="I460" s="47"/>
      <c r="J460" s="46"/>
      <c r="K460" s="47"/>
      <c r="L460" s="46"/>
      <c r="M460" s="47"/>
      <c r="N460" s="46"/>
      <c r="O460" s="47"/>
      <c r="P460" s="46"/>
      <c r="Q460" s="47"/>
      <c r="R460" s="46"/>
      <c r="S460" s="47"/>
      <c r="T460" s="46"/>
      <c r="U460" s="47"/>
      <c r="V460" s="47"/>
      <c r="W460" s="47"/>
      <c r="X460" s="47"/>
      <c r="Y460" s="47"/>
      <c r="Z460" s="47"/>
      <c r="AA460" s="45"/>
      <c r="AB460" s="45"/>
      <c r="AC460" s="45"/>
    </row>
    <row r="461" spans="3:29" s="38" customFormat="1" ht="20.100000000000001" customHeight="1">
      <c r="C461" s="45"/>
      <c r="E461" s="45"/>
      <c r="F461" s="45"/>
      <c r="G461" s="45"/>
      <c r="H461" s="46"/>
      <c r="I461" s="47"/>
      <c r="J461" s="46"/>
      <c r="K461" s="47"/>
      <c r="L461" s="46"/>
      <c r="M461" s="47"/>
      <c r="N461" s="46"/>
      <c r="O461" s="47"/>
      <c r="P461" s="46"/>
      <c r="Q461" s="47"/>
      <c r="R461" s="46"/>
      <c r="S461" s="47"/>
      <c r="T461" s="46"/>
      <c r="U461" s="47"/>
      <c r="V461" s="47"/>
      <c r="W461" s="47"/>
      <c r="X461" s="47"/>
      <c r="Y461" s="47"/>
      <c r="Z461" s="47"/>
      <c r="AA461" s="45"/>
      <c r="AB461" s="45"/>
      <c r="AC461" s="45"/>
    </row>
    <row r="462" spans="3:29" s="38" customFormat="1" ht="20.100000000000001" customHeight="1">
      <c r="C462" s="45"/>
      <c r="E462" s="45"/>
      <c r="F462" s="45"/>
      <c r="G462" s="45"/>
      <c r="H462" s="46"/>
      <c r="I462" s="47"/>
      <c r="J462" s="46"/>
      <c r="K462" s="47"/>
      <c r="L462" s="46"/>
      <c r="M462" s="47"/>
      <c r="N462" s="46"/>
      <c r="O462" s="47"/>
      <c r="P462" s="46"/>
      <c r="Q462" s="47"/>
      <c r="R462" s="46"/>
      <c r="S462" s="47"/>
      <c r="T462" s="46"/>
      <c r="U462" s="47"/>
      <c r="V462" s="47"/>
      <c r="W462" s="47"/>
      <c r="X462" s="47"/>
      <c r="Y462" s="47"/>
      <c r="Z462" s="47"/>
      <c r="AA462" s="45"/>
      <c r="AB462" s="45"/>
      <c r="AC462" s="45"/>
    </row>
    <row r="463" spans="3:29" s="38" customFormat="1" ht="20.100000000000001" customHeight="1">
      <c r="C463" s="45"/>
      <c r="E463" s="45"/>
      <c r="F463" s="45"/>
      <c r="G463" s="45"/>
      <c r="H463" s="46"/>
      <c r="I463" s="47"/>
      <c r="J463" s="46"/>
      <c r="K463" s="47"/>
      <c r="L463" s="46"/>
      <c r="M463" s="47"/>
      <c r="N463" s="46"/>
      <c r="O463" s="47"/>
      <c r="P463" s="46"/>
      <c r="Q463" s="47"/>
      <c r="R463" s="46"/>
      <c r="S463" s="47"/>
      <c r="T463" s="46"/>
      <c r="U463" s="47"/>
      <c r="V463" s="47"/>
      <c r="W463" s="47"/>
      <c r="X463" s="47"/>
      <c r="Y463" s="47"/>
      <c r="Z463" s="47"/>
      <c r="AA463" s="45"/>
      <c r="AB463" s="45"/>
      <c r="AC463" s="45"/>
    </row>
    <row r="464" spans="3:29" s="38" customFormat="1" ht="20.100000000000001" customHeight="1">
      <c r="C464" s="45"/>
      <c r="E464" s="45"/>
      <c r="F464" s="45"/>
      <c r="G464" s="45"/>
      <c r="H464" s="46"/>
      <c r="I464" s="47"/>
      <c r="J464" s="46"/>
      <c r="K464" s="47"/>
      <c r="L464" s="46"/>
      <c r="M464" s="47"/>
      <c r="N464" s="46"/>
      <c r="O464" s="47"/>
      <c r="P464" s="46"/>
      <c r="Q464" s="47"/>
      <c r="R464" s="46"/>
      <c r="S464" s="47"/>
      <c r="T464" s="46"/>
      <c r="U464" s="47"/>
      <c r="V464" s="47"/>
      <c r="W464" s="47"/>
      <c r="X464" s="47"/>
      <c r="Y464" s="47"/>
      <c r="Z464" s="47"/>
      <c r="AA464" s="45"/>
      <c r="AB464" s="45"/>
      <c r="AC464" s="45"/>
    </row>
    <row r="465" spans="3:29" s="38" customFormat="1" ht="20.100000000000001" customHeight="1">
      <c r="C465" s="45"/>
      <c r="E465" s="45"/>
      <c r="F465" s="45"/>
      <c r="G465" s="45"/>
      <c r="H465" s="46"/>
      <c r="I465" s="47"/>
      <c r="J465" s="46"/>
      <c r="K465" s="47"/>
      <c r="L465" s="46"/>
      <c r="M465" s="47"/>
      <c r="N465" s="46"/>
      <c r="O465" s="47"/>
      <c r="P465" s="46"/>
      <c r="Q465" s="47"/>
      <c r="R465" s="46"/>
      <c r="S465" s="47"/>
      <c r="T465" s="46"/>
      <c r="U465" s="47"/>
      <c r="V465" s="47"/>
      <c r="W465" s="47"/>
      <c r="X465" s="47"/>
      <c r="Y465" s="47"/>
      <c r="Z465" s="47"/>
      <c r="AA465" s="45"/>
      <c r="AB465" s="45"/>
      <c r="AC465" s="45"/>
    </row>
    <row r="466" spans="3:29" s="38" customFormat="1" ht="20.100000000000001" customHeight="1">
      <c r="C466" s="45"/>
      <c r="E466" s="45"/>
      <c r="F466" s="45"/>
      <c r="G466" s="45"/>
      <c r="H466" s="46"/>
      <c r="I466" s="47"/>
      <c r="J466" s="46"/>
      <c r="K466" s="47"/>
      <c r="L466" s="46"/>
      <c r="M466" s="47"/>
      <c r="N466" s="46"/>
      <c r="O466" s="47"/>
      <c r="P466" s="46"/>
      <c r="Q466" s="47"/>
      <c r="R466" s="46"/>
      <c r="S466" s="47"/>
      <c r="T466" s="46"/>
      <c r="U466" s="47"/>
      <c r="V466" s="47"/>
      <c r="W466" s="47"/>
      <c r="X466" s="47"/>
      <c r="Y466" s="47"/>
      <c r="Z466" s="47"/>
      <c r="AA466" s="45"/>
      <c r="AB466" s="45"/>
      <c r="AC466" s="45"/>
    </row>
    <row r="467" spans="3:29" s="38" customFormat="1" ht="20.100000000000001" customHeight="1">
      <c r="C467" s="45"/>
      <c r="E467" s="45"/>
      <c r="F467" s="45"/>
      <c r="G467" s="45"/>
      <c r="H467" s="46"/>
      <c r="I467" s="47"/>
      <c r="J467" s="46"/>
      <c r="K467" s="47"/>
      <c r="L467" s="46"/>
      <c r="M467" s="47"/>
      <c r="N467" s="46"/>
      <c r="O467" s="47"/>
      <c r="P467" s="46"/>
      <c r="Q467" s="47"/>
      <c r="R467" s="46"/>
      <c r="S467" s="47"/>
      <c r="T467" s="46"/>
      <c r="U467" s="47"/>
      <c r="V467" s="47"/>
      <c r="W467" s="47"/>
      <c r="X467" s="47"/>
      <c r="Y467" s="47"/>
      <c r="Z467" s="47"/>
      <c r="AA467" s="45"/>
      <c r="AB467" s="45"/>
      <c r="AC467" s="45"/>
    </row>
    <row r="468" spans="3:29" s="38" customFormat="1" ht="20.100000000000001" customHeight="1">
      <c r="C468" s="45"/>
      <c r="E468" s="45"/>
      <c r="F468" s="45"/>
      <c r="G468" s="45"/>
      <c r="H468" s="46"/>
      <c r="I468" s="47"/>
      <c r="J468" s="46"/>
      <c r="K468" s="47"/>
      <c r="L468" s="46"/>
      <c r="M468" s="47"/>
      <c r="N468" s="46"/>
      <c r="O468" s="47"/>
      <c r="P468" s="46"/>
      <c r="Q468" s="47"/>
      <c r="R468" s="46"/>
      <c r="S468" s="47"/>
      <c r="T468" s="46"/>
      <c r="U468" s="47"/>
      <c r="V468" s="47"/>
      <c r="W468" s="47"/>
      <c r="X468" s="47"/>
      <c r="Y468" s="47"/>
      <c r="Z468" s="47"/>
      <c r="AA468" s="45"/>
      <c r="AB468" s="45"/>
      <c r="AC468" s="45"/>
    </row>
    <row r="469" spans="3:29" s="38" customFormat="1" ht="20.100000000000001" customHeight="1">
      <c r="C469" s="45"/>
      <c r="E469" s="45"/>
      <c r="F469" s="45"/>
      <c r="G469" s="45"/>
      <c r="H469" s="46"/>
      <c r="I469" s="47"/>
      <c r="J469" s="46"/>
      <c r="K469" s="47"/>
      <c r="L469" s="46"/>
      <c r="M469" s="47"/>
      <c r="N469" s="46"/>
      <c r="O469" s="47"/>
      <c r="P469" s="46"/>
      <c r="Q469" s="47"/>
      <c r="R469" s="46"/>
      <c r="S469" s="47"/>
      <c r="T469" s="46"/>
      <c r="U469" s="47"/>
      <c r="V469" s="47"/>
      <c r="W469" s="47"/>
      <c r="X469" s="47"/>
      <c r="Y469" s="47"/>
      <c r="Z469" s="47"/>
      <c r="AA469" s="45"/>
      <c r="AB469" s="45"/>
      <c r="AC469" s="45"/>
    </row>
    <row r="470" spans="3:29" s="38" customFormat="1" ht="20.100000000000001" customHeight="1">
      <c r="C470" s="45"/>
      <c r="E470" s="45"/>
      <c r="F470" s="45"/>
      <c r="G470" s="45"/>
      <c r="H470" s="46"/>
      <c r="I470" s="47"/>
      <c r="J470" s="46"/>
      <c r="K470" s="47"/>
      <c r="L470" s="46"/>
      <c r="M470" s="47"/>
      <c r="N470" s="46"/>
      <c r="O470" s="47"/>
      <c r="P470" s="46"/>
      <c r="Q470" s="47"/>
      <c r="R470" s="46"/>
      <c r="S470" s="47"/>
      <c r="T470" s="46"/>
      <c r="U470" s="47"/>
      <c r="V470" s="47"/>
      <c r="W470" s="47"/>
      <c r="X470" s="47"/>
      <c r="Y470" s="47"/>
      <c r="Z470" s="47"/>
      <c r="AA470" s="45"/>
      <c r="AB470" s="45"/>
      <c r="AC470" s="45"/>
    </row>
    <row r="471" spans="3:29" s="38" customFormat="1" ht="20.100000000000001" customHeight="1">
      <c r="C471" s="45"/>
      <c r="E471" s="45"/>
      <c r="F471" s="45"/>
      <c r="G471" s="45"/>
      <c r="H471" s="46"/>
      <c r="I471" s="47"/>
      <c r="J471" s="46"/>
      <c r="K471" s="47"/>
      <c r="L471" s="46"/>
      <c r="M471" s="47"/>
      <c r="N471" s="46"/>
      <c r="O471" s="47"/>
      <c r="P471" s="46"/>
      <c r="Q471" s="47"/>
      <c r="R471" s="46"/>
      <c r="S471" s="47"/>
      <c r="T471" s="46"/>
      <c r="U471" s="47"/>
      <c r="V471" s="47"/>
      <c r="W471" s="47"/>
      <c r="X471" s="47"/>
      <c r="Y471" s="47"/>
      <c r="Z471" s="47"/>
      <c r="AA471" s="45"/>
      <c r="AB471" s="45"/>
      <c r="AC471" s="45"/>
    </row>
    <row r="472" spans="3:29" s="38" customFormat="1" ht="20.100000000000001" customHeight="1">
      <c r="C472" s="45"/>
      <c r="E472" s="45"/>
      <c r="F472" s="45"/>
      <c r="G472" s="45"/>
      <c r="H472" s="46"/>
      <c r="I472" s="47"/>
      <c r="J472" s="46"/>
      <c r="K472" s="47"/>
      <c r="L472" s="46"/>
      <c r="M472" s="47"/>
      <c r="N472" s="46"/>
      <c r="O472" s="47"/>
      <c r="P472" s="46"/>
      <c r="Q472" s="47"/>
      <c r="R472" s="46"/>
      <c r="S472" s="47"/>
      <c r="T472" s="46"/>
      <c r="U472" s="47"/>
      <c r="V472" s="47"/>
      <c r="W472" s="47"/>
      <c r="X472" s="47"/>
      <c r="Y472" s="47"/>
      <c r="Z472" s="47"/>
      <c r="AA472" s="45"/>
      <c r="AB472" s="45"/>
      <c r="AC472" s="45"/>
    </row>
    <row r="473" spans="3:29" s="38" customFormat="1" ht="20.100000000000001" customHeight="1">
      <c r="C473" s="45"/>
      <c r="E473" s="45"/>
      <c r="F473" s="45"/>
      <c r="G473" s="45"/>
      <c r="H473" s="46"/>
      <c r="I473" s="47"/>
      <c r="J473" s="46"/>
      <c r="K473" s="47"/>
      <c r="L473" s="46"/>
      <c r="M473" s="47"/>
      <c r="N473" s="46"/>
      <c r="O473" s="47"/>
      <c r="P473" s="46"/>
      <c r="Q473" s="47"/>
      <c r="R473" s="46"/>
      <c r="S473" s="47"/>
      <c r="T473" s="46"/>
      <c r="U473" s="47"/>
      <c r="V473" s="47"/>
      <c r="W473" s="47"/>
      <c r="X473" s="47"/>
      <c r="Y473" s="47"/>
      <c r="Z473" s="47"/>
      <c r="AA473" s="45"/>
      <c r="AB473" s="45"/>
      <c r="AC473" s="45"/>
    </row>
    <row r="474" spans="3:29" s="38" customFormat="1" ht="20.100000000000001" customHeight="1">
      <c r="C474" s="45"/>
      <c r="E474" s="45"/>
      <c r="F474" s="45"/>
      <c r="G474" s="45"/>
      <c r="H474" s="46"/>
      <c r="I474" s="47"/>
      <c r="J474" s="46"/>
      <c r="K474" s="47"/>
      <c r="L474" s="46"/>
      <c r="M474" s="47"/>
      <c r="N474" s="46"/>
      <c r="O474" s="47"/>
      <c r="P474" s="46"/>
      <c r="Q474" s="47"/>
      <c r="R474" s="46"/>
      <c r="S474" s="47"/>
      <c r="T474" s="46"/>
      <c r="U474" s="47"/>
      <c r="V474" s="47"/>
      <c r="W474" s="47"/>
      <c r="X474" s="47"/>
      <c r="Y474" s="47"/>
      <c r="Z474" s="47"/>
      <c r="AA474" s="45"/>
      <c r="AB474" s="45"/>
      <c r="AC474" s="45"/>
    </row>
    <row r="475" spans="3:29" s="38" customFormat="1" ht="20.100000000000001" customHeight="1">
      <c r="C475" s="45"/>
      <c r="E475" s="45"/>
      <c r="F475" s="45"/>
      <c r="G475" s="45"/>
      <c r="H475" s="46"/>
      <c r="I475" s="47"/>
      <c r="J475" s="46"/>
      <c r="K475" s="47"/>
      <c r="L475" s="46"/>
      <c r="M475" s="47"/>
      <c r="N475" s="46"/>
      <c r="O475" s="47"/>
      <c r="P475" s="46"/>
      <c r="Q475" s="47"/>
      <c r="R475" s="46"/>
      <c r="S475" s="47"/>
      <c r="T475" s="46"/>
      <c r="U475" s="47"/>
      <c r="V475" s="47"/>
      <c r="W475" s="47"/>
      <c r="X475" s="47"/>
      <c r="Y475" s="47"/>
      <c r="Z475" s="47"/>
      <c r="AA475" s="45"/>
      <c r="AB475" s="45"/>
      <c r="AC475" s="45"/>
    </row>
    <row r="476" spans="3:29" s="38" customFormat="1" ht="20.100000000000001" customHeight="1">
      <c r="C476" s="45"/>
      <c r="E476" s="45"/>
      <c r="F476" s="45"/>
      <c r="G476" s="45"/>
      <c r="H476" s="46"/>
      <c r="I476" s="47"/>
      <c r="J476" s="46"/>
      <c r="K476" s="47"/>
      <c r="L476" s="46"/>
      <c r="M476" s="47"/>
      <c r="N476" s="46"/>
      <c r="O476" s="47"/>
      <c r="P476" s="46"/>
      <c r="Q476" s="47"/>
      <c r="R476" s="46"/>
      <c r="S476" s="47"/>
      <c r="T476" s="46"/>
      <c r="U476" s="47"/>
      <c r="V476" s="47"/>
      <c r="W476" s="47"/>
      <c r="X476" s="47"/>
      <c r="Y476" s="47"/>
      <c r="Z476" s="47"/>
      <c r="AA476" s="45"/>
      <c r="AB476" s="45"/>
      <c r="AC476" s="45"/>
    </row>
    <row r="477" spans="3:29" s="38" customFormat="1" ht="20.100000000000001" customHeight="1">
      <c r="C477" s="45"/>
      <c r="E477" s="45"/>
      <c r="F477" s="45"/>
      <c r="G477" s="45"/>
      <c r="H477" s="46"/>
      <c r="I477" s="47"/>
      <c r="J477" s="46"/>
      <c r="K477" s="47"/>
      <c r="L477" s="46"/>
      <c r="M477" s="47"/>
      <c r="N477" s="46"/>
      <c r="O477" s="47"/>
      <c r="P477" s="46"/>
      <c r="Q477" s="47"/>
      <c r="R477" s="46"/>
      <c r="S477" s="47"/>
      <c r="T477" s="46"/>
      <c r="U477" s="47"/>
      <c r="V477" s="47"/>
      <c r="W477" s="47"/>
      <c r="X477" s="47"/>
      <c r="Y477" s="47"/>
      <c r="Z477" s="47"/>
      <c r="AA477" s="45"/>
      <c r="AB477" s="45"/>
      <c r="AC477" s="45"/>
    </row>
    <row r="478" spans="3:29" s="38" customFormat="1" ht="20.100000000000001" customHeight="1">
      <c r="C478" s="45"/>
      <c r="E478" s="45"/>
      <c r="F478" s="45"/>
      <c r="G478" s="45"/>
      <c r="H478" s="46"/>
      <c r="I478" s="47"/>
      <c r="J478" s="46"/>
      <c r="K478" s="47"/>
      <c r="L478" s="46"/>
      <c r="M478" s="47"/>
      <c r="N478" s="46"/>
      <c r="O478" s="47"/>
      <c r="P478" s="46"/>
      <c r="Q478" s="47"/>
      <c r="R478" s="46"/>
      <c r="S478" s="47"/>
      <c r="T478" s="46"/>
      <c r="U478" s="47"/>
      <c r="V478" s="47"/>
      <c r="W478" s="47"/>
      <c r="X478" s="47"/>
      <c r="Y478" s="47"/>
      <c r="Z478" s="47"/>
      <c r="AA478" s="45"/>
      <c r="AB478" s="45"/>
      <c r="AC478" s="45"/>
    </row>
    <row r="479" spans="3:29" s="38" customFormat="1" ht="20.100000000000001" customHeight="1">
      <c r="C479" s="45"/>
      <c r="E479" s="45"/>
      <c r="F479" s="45"/>
      <c r="G479" s="45"/>
      <c r="H479" s="46"/>
      <c r="I479" s="47"/>
      <c r="J479" s="46"/>
      <c r="K479" s="47"/>
      <c r="L479" s="46"/>
      <c r="M479" s="47"/>
      <c r="N479" s="46"/>
      <c r="O479" s="47"/>
      <c r="P479" s="46"/>
      <c r="Q479" s="47"/>
      <c r="R479" s="46"/>
      <c r="S479" s="47"/>
      <c r="T479" s="46"/>
      <c r="U479" s="47"/>
      <c r="V479" s="47"/>
      <c r="W479" s="47"/>
      <c r="X479" s="47"/>
      <c r="Y479" s="47"/>
      <c r="Z479" s="47"/>
      <c r="AA479" s="45"/>
      <c r="AB479" s="45"/>
      <c r="AC479" s="45"/>
    </row>
    <row r="480" spans="3:29" s="38" customFormat="1" ht="20.100000000000001" customHeight="1">
      <c r="C480" s="45"/>
      <c r="E480" s="45"/>
      <c r="F480" s="45"/>
      <c r="G480" s="45"/>
      <c r="H480" s="46"/>
      <c r="I480" s="47"/>
      <c r="J480" s="46"/>
      <c r="K480" s="47"/>
      <c r="L480" s="46"/>
      <c r="M480" s="47"/>
      <c r="N480" s="46"/>
      <c r="O480" s="47"/>
      <c r="P480" s="46"/>
      <c r="Q480" s="47"/>
      <c r="R480" s="46"/>
      <c r="S480" s="47"/>
      <c r="T480" s="46"/>
      <c r="U480" s="47"/>
      <c r="V480" s="47"/>
      <c r="W480" s="47"/>
      <c r="X480" s="47"/>
      <c r="Y480" s="47"/>
      <c r="Z480" s="47"/>
      <c r="AA480" s="45"/>
      <c r="AB480" s="45"/>
      <c r="AC480" s="45"/>
    </row>
    <row r="481" spans="3:29" s="38" customFormat="1" ht="20.100000000000001" customHeight="1">
      <c r="C481" s="45"/>
      <c r="E481" s="45"/>
      <c r="F481" s="45"/>
      <c r="G481" s="45"/>
      <c r="H481" s="46"/>
      <c r="I481" s="47"/>
      <c r="J481" s="46"/>
      <c r="K481" s="47"/>
      <c r="L481" s="46"/>
      <c r="M481" s="47"/>
      <c r="N481" s="46"/>
      <c r="O481" s="47"/>
      <c r="P481" s="46"/>
      <c r="Q481" s="47"/>
      <c r="R481" s="46"/>
      <c r="S481" s="47"/>
      <c r="T481" s="46"/>
      <c r="U481" s="47"/>
      <c r="V481" s="47"/>
      <c r="W481" s="47"/>
      <c r="X481" s="47"/>
      <c r="Y481" s="47"/>
      <c r="Z481" s="47"/>
      <c r="AA481" s="45"/>
      <c r="AB481" s="45"/>
      <c r="AC481" s="45"/>
    </row>
    <row r="482" spans="3:29" s="38" customFormat="1" ht="20.100000000000001" customHeight="1">
      <c r="C482" s="45"/>
      <c r="E482" s="45"/>
      <c r="F482" s="45"/>
      <c r="G482" s="45"/>
      <c r="H482" s="46"/>
      <c r="I482" s="47"/>
      <c r="J482" s="46"/>
      <c r="K482" s="47"/>
      <c r="L482" s="46"/>
      <c r="M482" s="47"/>
      <c r="N482" s="46"/>
      <c r="O482" s="47"/>
      <c r="P482" s="46"/>
      <c r="Q482" s="47"/>
      <c r="R482" s="46"/>
      <c r="S482" s="47"/>
      <c r="T482" s="46"/>
      <c r="U482" s="47"/>
      <c r="V482" s="47"/>
      <c r="W482" s="47"/>
      <c r="X482" s="47"/>
      <c r="Y482" s="47"/>
      <c r="Z482" s="47"/>
      <c r="AA482" s="45"/>
      <c r="AB482" s="45"/>
      <c r="AC482" s="45"/>
    </row>
    <row r="483" spans="3:29" s="38" customFormat="1" ht="20.100000000000001" customHeight="1">
      <c r="C483" s="45"/>
      <c r="E483" s="45"/>
      <c r="F483" s="45"/>
      <c r="G483" s="45"/>
      <c r="H483" s="46"/>
      <c r="I483" s="47"/>
      <c r="J483" s="46"/>
      <c r="K483" s="47"/>
      <c r="L483" s="46"/>
      <c r="M483" s="47"/>
      <c r="N483" s="46"/>
      <c r="O483" s="47"/>
      <c r="P483" s="46"/>
      <c r="Q483" s="47"/>
      <c r="R483" s="46"/>
      <c r="S483" s="47"/>
      <c r="T483" s="46"/>
      <c r="U483" s="47"/>
      <c r="V483" s="47"/>
      <c r="W483" s="47"/>
      <c r="X483" s="47"/>
      <c r="Y483" s="47"/>
      <c r="Z483" s="47"/>
      <c r="AA483" s="45"/>
      <c r="AB483" s="45"/>
      <c r="AC483" s="45"/>
    </row>
    <row r="484" spans="3:29" s="38" customFormat="1" ht="20.100000000000001" customHeight="1">
      <c r="C484" s="45"/>
      <c r="E484" s="45"/>
      <c r="F484" s="45"/>
      <c r="G484" s="45"/>
      <c r="H484" s="46"/>
      <c r="I484" s="47"/>
      <c r="J484" s="46"/>
      <c r="K484" s="47"/>
      <c r="L484" s="46"/>
      <c r="M484" s="47"/>
      <c r="N484" s="46"/>
      <c r="O484" s="47"/>
      <c r="P484" s="46"/>
      <c r="Q484" s="47"/>
      <c r="R484" s="46"/>
      <c r="S484" s="47"/>
      <c r="T484" s="46"/>
      <c r="U484" s="47"/>
      <c r="V484" s="47"/>
      <c r="W484" s="47"/>
      <c r="X484" s="47"/>
      <c r="Y484" s="47"/>
      <c r="Z484" s="47"/>
      <c r="AA484" s="45"/>
      <c r="AB484" s="45"/>
      <c r="AC484" s="45"/>
    </row>
    <row r="485" spans="3:29" s="38" customFormat="1" ht="20.100000000000001" customHeight="1">
      <c r="C485" s="45"/>
      <c r="E485" s="45"/>
      <c r="F485" s="45"/>
      <c r="G485" s="45"/>
      <c r="H485" s="46"/>
      <c r="I485" s="47"/>
      <c r="J485" s="46"/>
      <c r="K485" s="47"/>
      <c r="L485" s="46"/>
      <c r="M485" s="47"/>
      <c r="N485" s="46"/>
      <c r="O485" s="47"/>
      <c r="P485" s="46"/>
      <c r="Q485" s="47"/>
      <c r="R485" s="46"/>
      <c r="S485" s="47"/>
      <c r="T485" s="46"/>
      <c r="U485" s="47"/>
      <c r="V485" s="47"/>
      <c r="W485" s="47"/>
      <c r="X485" s="47"/>
      <c r="Y485" s="47"/>
      <c r="Z485" s="47"/>
      <c r="AA485" s="45"/>
      <c r="AB485" s="45"/>
      <c r="AC485" s="45"/>
    </row>
    <row r="486" spans="3:29" s="38" customFormat="1" ht="20.100000000000001" customHeight="1">
      <c r="C486" s="45"/>
      <c r="E486" s="45"/>
      <c r="F486" s="45"/>
      <c r="G486" s="45"/>
      <c r="H486" s="46"/>
      <c r="I486" s="47"/>
      <c r="J486" s="46"/>
      <c r="K486" s="47"/>
      <c r="L486" s="46"/>
      <c r="M486" s="47"/>
      <c r="N486" s="46"/>
      <c r="O486" s="47"/>
      <c r="P486" s="46"/>
      <c r="Q486" s="47"/>
      <c r="R486" s="46"/>
      <c r="S486" s="47"/>
      <c r="T486" s="46"/>
      <c r="U486" s="47"/>
      <c r="V486" s="47"/>
      <c r="W486" s="47"/>
      <c r="X486" s="47"/>
      <c r="Y486" s="47"/>
      <c r="Z486" s="47"/>
      <c r="AA486" s="45"/>
      <c r="AB486" s="45"/>
      <c r="AC486" s="45"/>
    </row>
    <row r="487" spans="3:29" s="38" customFormat="1" ht="20.100000000000001" customHeight="1">
      <c r="C487" s="45"/>
      <c r="E487" s="45"/>
      <c r="F487" s="45"/>
      <c r="G487" s="45"/>
      <c r="H487" s="46"/>
      <c r="I487" s="47"/>
      <c r="J487" s="46"/>
      <c r="K487" s="47"/>
      <c r="L487" s="46"/>
      <c r="M487" s="47"/>
      <c r="N487" s="46"/>
      <c r="O487" s="47"/>
      <c r="P487" s="46"/>
      <c r="Q487" s="47"/>
      <c r="R487" s="46"/>
      <c r="S487" s="47"/>
      <c r="T487" s="46"/>
      <c r="U487" s="47"/>
      <c r="V487" s="47"/>
      <c r="W487" s="47"/>
      <c r="X487" s="47"/>
      <c r="Y487" s="47"/>
      <c r="Z487" s="47"/>
      <c r="AA487" s="45"/>
      <c r="AB487" s="45"/>
      <c r="AC487" s="45"/>
    </row>
    <row r="488" spans="3:29" s="38" customFormat="1" ht="20.100000000000001" customHeight="1">
      <c r="C488" s="45"/>
      <c r="E488" s="45"/>
      <c r="F488" s="45"/>
      <c r="G488" s="45"/>
      <c r="H488" s="46"/>
      <c r="I488" s="47"/>
      <c r="J488" s="46"/>
      <c r="K488" s="47"/>
      <c r="L488" s="46"/>
      <c r="M488" s="47"/>
      <c r="N488" s="46"/>
      <c r="O488" s="47"/>
      <c r="P488" s="46"/>
      <c r="Q488" s="47"/>
      <c r="R488" s="46"/>
      <c r="S488" s="47"/>
      <c r="T488" s="46"/>
      <c r="U488" s="47"/>
      <c r="V488" s="47"/>
      <c r="W488" s="47"/>
      <c r="X488" s="47"/>
      <c r="Y488" s="47"/>
      <c r="Z488" s="47"/>
      <c r="AA488" s="45"/>
      <c r="AB488" s="45"/>
      <c r="AC488" s="45"/>
    </row>
    <row r="489" spans="3:29" s="38" customFormat="1" ht="20.100000000000001" customHeight="1">
      <c r="C489" s="45"/>
      <c r="E489" s="45"/>
      <c r="F489" s="45"/>
      <c r="G489" s="45"/>
      <c r="H489" s="46"/>
      <c r="I489" s="47"/>
      <c r="J489" s="46"/>
      <c r="K489" s="47"/>
      <c r="L489" s="46"/>
      <c r="M489" s="47"/>
      <c r="N489" s="46"/>
      <c r="O489" s="47"/>
      <c r="P489" s="46"/>
      <c r="Q489" s="47"/>
      <c r="R489" s="46"/>
      <c r="S489" s="47"/>
      <c r="T489" s="46"/>
      <c r="U489" s="47"/>
      <c r="V489" s="47"/>
      <c r="W489" s="47"/>
      <c r="X489" s="47"/>
      <c r="Y489" s="47"/>
      <c r="Z489" s="47"/>
      <c r="AA489" s="45"/>
      <c r="AB489" s="45"/>
      <c r="AC489" s="45"/>
    </row>
    <row r="490" spans="3:29" s="38" customFormat="1" ht="20.100000000000001" customHeight="1">
      <c r="C490" s="45"/>
      <c r="E490" s="45"/>
      <c r="F490" s="45"/>
      <c r="G490" s="45"/>
      <c r="H490" s="46"/>
      <c r="I490" s="47"/>
      <c r="J490" s="46"/>
      <c r="K490" s="47"/>
      <c r="L490" s="46"/>
      <c r="M490" s="47"/>
      <c r="N490" s="46"/>
      <c r="O490" s="47"/>
      <c r="P490" s="46"/>
      <c r="Q490" s="47"/>
      <c r="R490" s="46"/>
      <c r="S490" s="47"/>
      <c r="T490" s="46"/>
      <c r="U490" s="47"/>
      <c r="V490" s="47"/>
      <c r="W490" s="47"/>
      <c r="X490" s="47"/>
      <c r="Y490" s="47"/>
      <c r="Z490" s="47"/>
      <c r="AA490" s="45"/>
      <c r="AB490" s="45"/>
      <c r="AC490" s="45"/>
    </row>
    <row r="491" spans="3:29" s="38" customFormat="1" ht="20.100000000000001" customHeight="1">
      <c r="C491" s="45"/>
      <c r="E491" s="45"/>
      <c r="F491" s="45"/>
      <c r="G491" s="45"/>
      <c r="H491" s="46"/>
      <c r="I491" s="47"/>
      <c r="J491" s="46"/>
      <c r="K491" s="47"/>
      <c r="L491" s="46"/>
      <c r="M491" s="47"/>
      <c r="N491" s="46"/>
      <c r="O491" s="47"/>
      <c r="P491" s="46"/>
      <c r="Q491" s="47"/>
      <c r="R491" s="46"/>
      <c r="S491" s="47"/>
      <c r="T491" s="46"/>
      <c r="U491" s="47"/>
      <c r="V491" s="47"/>
      <c r="W491" s="47"/>
      <c r="X491" s="47"/>
      <c r="Y491" s="47"/>
      <c r="Z491" s="47"/>
      <c r="AA491" s="45"/>
      <c r="AB491" s="45"/>
      <c r="AC491" s="45"/>
    </row>
    <row r="492" spans="3:29" s="38" customFormat="1" ht="20.100000000000001" customHeight="1">
      <c r="C492" s="45"/>
      <c r="E492" s="45"/>
      <c r="F492" s="45"/>
      <c r="G492" s="45"/>
      <c r="H492" s="46"/>
      <c r="I492" s="47"/>
      <c r="J492" s="46"/>
      <c r="K492" s="47"/>
      <c r="L492" s="46"/>
      <c r="M492" s="47"/>
      <c r="N492" s="46"/>
      <c r="O492" s="47"/>
      <c r="P492" s="46"/>
      <c r="Q492" s="47"/>
      <c r="R492" s="46"/>
      <c r="S492" s="47"/>
      <c r="T492" s="46"/>
      <c r="U492" s="47"/>
      <c r="V492" s="47"/>
      <c r="W492" s="47"/>
      <c r="X492" s="47"/>
      <c r="Y492" s="47"/>
      <c r="Z492" s="47"/>
      <c r="AA492" s="45"/>
      <c r="AB492" s="45"/>
      <c r="AC492" s="45"/>
    </row>
    <row r="493" spans="3:29" s="38" customFormat="1" ht="20.100000000000001" customHeight="1">
      <c r="C493" s="45"/>
      <c r="E493" s="45"/>
      <c r="F493" s="45"/>
      <c r="G493" s="45"/>
      <c r="H493" s="46"/>
      <c r="I493" s="47"/>
      <c r="J493" s="46"/>
      <c r="K493" s="47"/>
      <c r="L493" s="46"/>
      <c r="M493" s="47"/>
      <c r="N493" s="46"/>
      <c r="O493" s="47"/>
      <c r="P493" s="46"/>
      <c r="Q493" s="47"/>
      <c r="R493" s="46"/>
      <c r="S493" s="47"/>
      <c r="T493" s="46"/>
      <c r="U493" s="47"/>
      <c r="V493" s="47"/>
      <c r="W493" s="47"/>
      <c r="X493" s="47"/>
      <c r="Y493" s="47"/>
      <c r="Z493" s="47"/>
      <c r="AA493" s="45"/>
      <c r="AB493" s="45"/>
      <c r="AC493" s="45"/>
    </row>
    <row r="494" spans="3:29" s="38" customFormat="1" ht="20.100000000000001" customHeight="1">
      <c r="C494" s="45"/>
      <c r="E494" s="45"/>
      <c r="F494" s="45"/>
      <c r="G494" s="45"/>
      <c r="H494" s="46"/>
      <c r="I494" s="47"/>
      <c r="J494" s="46"/>
      <c r="K494" s="47"/>
      <c r="L494" s="46"/>
      <c r="M494" s="47"/>
      <c r="N494" s="46"/>
      <c r="O494" s="47"/>
      <c r="P494" s="46"/>
      <c r="Q494" s="47"/>
      <c r="R494" s="46"/>
      <c r="S494" s="47"/>
      <c r="T494" s="46"/>
      <c r="U494" s="47"/>
      <c r="V494" s="47"/>
      <c r="W494" s="47"/>
      <c r="X494" s="47"/>
      <c r="Y494" s="47"/>
      <c r="Z494" s="47"/>
      <c r="AA494" s="45"/>
      <c r="AB494" s="45"/>
      <c r="AC494" s="45"/>
    </row>
    <row r="495" spans="3:29" s="38" customFormat="1" ht="20.100000000000001" customHeight="1">
      <c r="C495" s="45"/>
      <c r="E495" s="45"/>
      <c r="F495" s="45"/>
      <c r="G495" s="45"/>
      <c r="H495" s="46"/>
      <c r="I495" s="47"/>
      <c r="J495" s="46"/>
      <c r="K495" s="47"/>
      <c r="L495" s="46"/>
      <c r="M495" s="47"/>
      <c r="N495" s="46"/>
      <c r="O495" s="47"/>
      <c r="P495" s="46"/>
      <c r="Q495" s="47"/>
      <c r="R495" s="46"/>
      <c r="S495" s="47"/>
      <c r="T495" s="46"/>
      <c r="U495" s="47"/>
      <c r="V495" s="47"/>
      <c r="W495" s="47"/>
      <c r="X495" s="47"/>
      <c r="Y495" s="47"/>
      <c r="Z495" s="47"/>
      <c r="AA495" s="45"/>
      <c r="AB495" s="45"/>
      <c r="AC495" s="45"/>
    </row>
    <row r="496" spans="3:29" s="38" customFormat="1" ht="20.100000000000001" customHeight="1">
      <c r="C496" s="45"/>
      <c r="E496" s="45"/>
      <c r="F496" s="45"/>
      <c r="G496" s="45"/>
      <c r="H496" s="46"/>
      <c r="I496" s="47"/>
      <c r="J496" s="46"/>
      <c r="K496" s="47"/>
      <c r="L496" s="46"/>
      <c r="M496" s="47"/>
      <c r="N496" s="46"/>
      <c r="O496" s="47"/>
      <c r="P496" s="46"/>
      <c r="Q496" s="47"/>
      <c r="R496" s="46"/>
      <c r="S496" s="47"/>
      <c r="T496" s="46"/>
      <c r="U496" s="47"/>
      <c r="V496" s="47"/>
      <c r="W496" s="47"/>
      <c r="X496" s="47"/>
      <c r="Y496" s="47"/>
      <c r="Z496" s="47"/>
      <c r="AA496" s="45"/>
      <c r="AB496" s="45"/>
      <c r="AC496" s="45"/>
    </row>
    <row r="497" spans="3:29" s="38" customFormat="1" ht="20.100000000000001" customHeight="1">
      <c r="C497" s="45"/>
      <c r="E497" s="45"/>
      <c r="F497" s="45"/>
      <c r="G497" s="45"/>
      <c r="H497" s="46"/>
      <c r="I497" s="47"/>
      <c r="J497" s="46"/>
      <c r="K497" s="47"/>
      <c r="L497" s="46"/>
      <c r="M497" s="47"/>
      <c r="N497" s="46"/>
      <c r="O497" s="47"/>
      <c r="P497" s="46"/>
      <c r="Q497" s="47"/>
      <c r="R497" s="46"/>
      <c r="S497" s="47"/>
      <c r="T497" s="46"/>
      <c r="U497" s="47"/>
      <c r="V497" s="47"/>
      <c r="W497" s="47"/>
      <c r="X497" s="47"/>
      <c r="Y497" s="47"/>
      <c r="Z497" s="47"/>
      <c r="AA497" s="45"/>
      <c r="AB497" s="45"/>
      <c r="AC497" s="45"/>
    </row>
    <row r="498" spans="3:29" s="38" customFormat="1" ht="20.100000000000001" customHeight="1">
      <c r="C498" s="45"/>
      <c r="E498" s="45"/>
      <c r="F498" s="45"/>
      <c r="G498" s="45"/>
      <c r="H498" s="46"/>
      <c r="I498" s="47"/>
      <c r="J498" s="46"/>
      <c r="K498" s="47"/>
      <c r="L498" s="46"/>
      <c r="M498" s="47"/>
      <c r="N498" s="46"/>
      <c r="O498" s="47"/>
      <c r="P498" s="46"/>
      <c r="Q498" s="47"/>
      <c r="R498" s="46"/>
      <c r="S498" s="47"/>
      <c r="T498" s="46"/>
      <c r="U498" s="47"/>
      <c r="V498" s="47"/>
      <c r="W498" s="47"/>
      <c r="X498" s="47"/>
      <c r="Y498" s="47"/>
      <c r="Z498" s="47"/>
      <c r="AA498" s="45"/>
      <c r="AB498" s="45"/>
      <c r="AC498" s="45"/>
    </row>
    <row r="499" spans="3:29" s="38" customFormat="1" ht="20.100000000000001" customHeight="1">
      <c r="C499" s="45"/>
      <c r="E499" s="45"/>
      <c r="F499" s="45"/>
      <c r="G499" s="45"/>
      <c r="H499" s="46"/>
      <c r="I499" s="47"/>
      <c r="J499" s="46"/>
      <c r="K499" s="47"/>
      <c r="L499" s="46"/>
      <c r="M499" s="47"/>
      <c r="N499" s="46"/>
      <c r="O499" s="47"/>
      <c r="P499" s="46"/>
      <c r="Q499" s="47"/>
      <c r="R499" s="46"/>
      <c r="S499" s="47"/>
      <c r="T499" s="46"/>
      <c r="U499" s="47"/>
      <c r="V499" s="47"/>
      <c r="W499" s="47"/>
      <c r="X499" s="47"/>
      <c r="Y499" s="47"/>
      <c r="Z499" s="47"/>
      <c r="AA499" s="45"/>
      <c r="AB499" s="45"/>
      <c r="AC499" s="45"/>
    </row>
    <row r="500" spans="3:29" s="38" customFormat="1" ht="20.100000000000001" customHeight="1">
      <c r="C500" s="45"/>
      <c r="E500" s="45"/>
      <c r="F500" s="45"/>
      <c r="G500" s="45"/>
      <c r="H500" s="46"/>
      <c r="I500" s="47"/>
      <c r="J500" s="46"/>
      <c r="K500" s="47"/>
      <c r="L500" s="46"/>
      <c r="M500" s="47"/>
      <c r="N500" s="46"/>
      <c r="O500" s="47"/>
      <c r="P500" s="46"/>
      <c r="Q500" s="47"/>
      <c r="R500" s="46"/>
      <c r="S500" s="47"/>
      <c r="T500" s="46"/>
      <c r="U500" s="47"/>
      <c r="V500" s="47"/>
      <c r="W500" s="47"/>
      <c r="X500" s="47"/>
      <c r="Y500" s="47"/>
      <c r="Z500" s="47"/>
      <c r="AA500" s="45"/>
      <c r="AB500" s="45"/>
      <c r="AC500" s="45"/>
    </row>
    <row r="501" spans="3:29" s="38" customFormat="1" ht="20.100000000000001" customHeight="1">
      <c r="C501" s="45"/>
      <c r="E501" s="45"/>
      <c r="F501" s="45"/>
      <c r="G501" s="45"/>
      <c r="H501" s="46"/>
      <c r="I501" s="47"/>
      <c r="J501" s="46"/>
      <c r="K501" s="47"/>
      <c r="L501" s="46"/>
      <c r="M501" s="47"/>
      <c r="N501" s="46"/>
      <c r="O501" s="47"/>
      <c r="P501" s="46"/>
      <c r="Q501" s="47"/>
      <c r="R501" s="46"/>
      <c r="S501" s="47"/>
      <c r="T501" s="46"/>
      <c r="U501" s="47"/>
      <c r="V501" s="47"/>
      <c r="W501" s="47"/>
      <c r="X501" s="47"/>
      <c r="Y501" s="47"/>
      <c r="Z501" s="47"/>
      <c r="AA501" s="45"/>
      <c r="AB501" s="45"/>
      <c r="AC501" s="45"/>
    </row>
    <row r="502" spans="3:29" s="38" customFormat="1" ht="20.100000000000001" customHeight="1">
      <c r="C502" s="45"/>
      <c r="E502" s="45"/>
      <c r="F502" s="45"/>
      <c r="G502" s="45"/>
      <c r="H502" s="46"/>
      <c r="I502" s="47"/>
      <c r="J502" s="46"/>
      <c r="K502" s="47"/>
      <c r="L502" s="46"/>
      <c r="M502" s="47"/>
      <c r="N502" s="46"/>
      <c r="O502" s="47"/>
      <c r="P502" s="46"/>
      <c r="Q502" s="47"/>
      <c r="R502" s="46"/>
      <c r="S502" s="47"/>
      <c r="T502" s="46"/>
      <c r="U502" s="47"/>
      <c r="V502" s="47"/>
      <c r="W502" s="47"/>
      <c r="X502" s="47"/>
      <c r="Y502" s="47"/>
      <c r="Z502" s="47"/>
      <c r="AA502" s="45"/>
      <c r="AB502" s="45"/>
      <c r="AC502" s="45"/>
    </row>
    <row r="503" spans="3:29" s="38" customFormat="1" ht="20.100000000000001" customHeight="1">
      <c r="C503" s="45"/>
      <c r="E503" s="45"/>
      <c r="F503" s="45"/>
      <c r="G503" s="45"/>
      <c r="H503" s="46"/>
      <c r="I503" s="47"/>
      <c r="J503" s="46"/>
      <c r="K503" s="47"/>
      <c r="L503" s="46"/>
      <c r="M503" s="47"/>
      <c r="N503" s="46"/>
      <c r="O503" s="47"/>
      <c r="P503" s="46"/>
      <c r="Q503" s="47"/>
      <c r="R503" s="46"/>
      <c r="S503" s="47"/>
      <c r="T503" s="46"/>
      <c r="U503" s="47"/>
      <c r="V503" s="47"/>
      <c r="W503" s="47"/>
      <c r="X503" s="47"/>
      <c r="Y503" s="47"/>
      <c r="Z503" s="47"/>
      <c r="AA503" s="45"/>
      <c r="AB503" s="45"/>
      <c r="AC503" s="45"/>
    </row>
    <row r="504" spans="3:29" s="38" customFormat="1" ht="20.100000000000001" customHeight="1">
      <c r="C504" s="45"/>
      <c r="E504" s="45"/>
      <c r="F504" s="45"/>
      <c r="G504" s="45"/>
      <c r="H504" s="46"/>
      <c r="I504" s="47"/>
      <c r="J504" s="46"/>
      <c r="K504" s="47"/>
      <c r="L504" s="46"/>
      <c r="M504" s="47"/>
      <c r="N504" s="46"/>
      <c r="O504" s="47"/>
      <c r="P504" s="46"/>
      <c r="Q504" s="47"/>
      <c r="R504" s="46"/>
      <c r="S504" s="47"/>
      <c r="T504" s="46"/>
      <c r="U504" s="47"/>
      <c r="V504" s="47"/>
      <c r="W504" s="47"/>
      <c r="X504" s="47"/>
      <c r="Y504" s="47"/>
      <c r="Z504" s="47"/>
      <c r="AA504" s="45"/>
      <c r="AB504" s="45"/>
      <c r="AC504" s="45"/>
    </row>
    <row r="505" spans="3:29" s="38" customFormat="1" ht="20.100000000000001" customHeight="1">
      <c r="C505" s="45"/>
      <c r="E505" s="45"/>
      <c r="F505" s="45"/>
      <c r="G505" s="45"/>
      <c r="H505" s="46"/>
      <c r="I505" s="47"/>
      <c r="J505" s="46"/>
      <c r="K505" s="47"/>
      <c r="L505" s="46"/>
      <c r="M505" s="47"/>
      <c r="N505" s="46"/>
      <c r="O505" s="47"/>
      <c r="P505" s="46"/>
      <c r="Q505" s="47"/>
      <c r="R505" s="46"/>
      <c r="S505" s="47"/>
      <c r="T505" s="46"/>
      <c r="U505" s="47"/>
      <c r="V505" s="47"/>
      <c r="W505" s="47"/>
      <c r="X505" s="47"/>
      <c r="Y505" s="47"/>
      <c r="Z505" s="47"/>
      <c r="AA505" s="45"/>
      <c r="AB505" s="45"/>
      <c r="AC505" s="45"/>
    </row>
    <row r="506" spans="3:29" s="38" customFormat="1" ht="20.100000000000001" customHeight="1">
      <c r="C506" s="45"/>
      <c r="E506" s="45"/>
      <c r="F506" s="45"/>
      <c r="G506" s="45"/>
      <c r="H506" s="46"/>
      <c r="I506" s="47"/>
      <c r="J506" s="46"/>
      <c r="K506" s="47"/>
      <c r="L506" s="46"/>
      <c r="M506" s="47"/>
      <c r="N506" s="46"/>
      <c r="O506" s="47"/>
      <c r="P506" s="46"/>
      <c r="Q506" s="47"/>
      <c r="R506" s="46"/>
      <c r="S506" s="47"/>
      <c r="T506" s="46"/>
      <c r="U506" s="47"/>
      <c r="V506" s="47"/>
      <c r="W506" s="47"/>
      <c r="X506" s="47"/>
      <c r="Y506" s="47"/>
      <c r="Z506" s="47"/>
      <c r="AA506" s="45"/>
      <c r="AB506" s="45"/>
      <c r="AC506" s="45"/>
    </row>
    <row r="507" spans="3:29" s="38" customFormat="1" ht="20.100000000000001" customHeight="1">
      <c r="C507" s="45"/>
      <c r="E507" s="45"/>
      <c r="F507" s="45"/>
      <c r="G507" s="45"/>
      <c r="H507" s="46"/>
      <c r="I507" s="47"/>
      <c r="J507" s="46"/>
      <c r="K507" s="47"/>
      <c r="L507" s="46"/>
      <c r="M507" s="47"/>
      <c r="N507" s="46"/>
      <c r="O507" s="47"/>
      <c r="P507" s="46"/>
      <c r="Q507" s="47"/>
      <c r="R507" s="46"/>
      <c r="S507" s="47"/>
      <c r="T507" s="46"/>
      <c r="U507" s="47"/>
      <c r="V507" s="47"/>
      <c r="W507" s="47"/>
      <c r="X507" s="47"/>
      <c r="Y507" s="47"/>
      <c r="Z507" s="47"/>
      <c r="AA507" s="45"/>
      <c r="AB507" s="45"/>
      <c r="AC507" s="45"/>
    </row>
    <row r="508" spans="3:29" s="38" customFormat="1" ht="20.100000000000001" customHeight="1">
      <c r="C508" s="45"/>
      <c r="E508" s="45"/>
      <c r="F508" s="45"/>
      <c r="G508" s="45"/>
      <c r="H508" s="46"/>
      <c r="I508" s="47"/>
      <c r="J508" s="46"/>
      <c r="K508" s="47"/>
      <c r="L508" s="46"/>
      <c r="M508" s="47"/>
      <c r="N508" s="46"/>
      <c r="O508" s="47"/>
      <c r="P508" s="46"/>
      <c r="Q508" s="47"/>
      <c r="R508" s="46"/>
      <c r="S508" s="47"/>
      <c r="T508" s="46"/>
      <c r="U508" s="47"/>
      <c r="V508" s="47"/>
      <c r="W508" s="47"/>
      <c r="X508" s="47"/>
      <c r="Y508" s="47"/>
      <c r="Z508" s="47"/>
      <c r="AA508" s="45"/>
      <c r="AB508" s="45"/>
      <c r="AC508" s="45"/>
    </row>
    <row r="509" spans="3:29" s="38" customFormat="1" ht="20.100000000000001" customHeight="1">
      <c r="C509" s="45"/>
      <c r="E509" s="45"/>
      <c r="F509" s="45"/>
      <c r="G509" s="45"/>
      <c r="H509" s="46"/>
      <c r="I509" s="47"/>
      <c r="J509" s="46"/>
      <c r="K509" s="47"/>
      <c r="L509" s="46"/>
      <c r="M509" s="47"/>
      <c r="N509" s="46"/>
      <c r="O509" s="47"/>
      <c r="P509" s="46"/>
      <c r="Q509" s="47"/>
      <c r="R509" s="46"/>
      <c r="S509" s="47"/>
      <c r="T509" s="46"/>
      <c r="U509" s="47"/>
      <c r="V509" s="47"/>
      <c r="W509" s="47"/>
      <c r="X509" s="47"/>
      <c r="Y509" s="47"/>
      <c r="Z509" s="47"/>
      <c r="AA509" s="45"/>
      <c r="AB509" s="45"/>
      <c r="AC509" s="45"/>
    </row>
    <row r="510" spans="3:29" s="38" customFormat="1" ht="20.100000000000001" customHeight="1">
      <c r="C510" s="45"/>
      <c r="E510" s="45"/>
      <c r="F510" s="45"/>
      <c r="G510" s="45"/>
      <c r="H510" s="46"/>
      <c r="I510" s="47"/>
      <c r="J510" s="46"/>
      <c r="K510" s="47"/>
      <c r="L510" s="46"/>
      <c r="M510" s="47"/>
      <c r="N510" s="46"/>
      <c r="O510" s="47"/>
      <c r="P510" s="46"/>
      <c r="Q510" s="47"/>
      <c r="R510" s="46"/>
      <c r="S510" s="47"/>
      <c r="T510" s="46"/>
      <c r="U510" s="47"/>
      <c r="V510" s="47"/>
      <c r="W510" s="47"/>
      <c r="X510" s="47"/>
      <c r="Y510" s="47"/>
      <c r="Z510" s="47"/>
      <c r="AA510" s="45"/>
      <c r="AB510" s="45"/>
      <c r="AC510" s="45"/>
    </row>
    <row r="511" spans="3:29" s="38" customFormat="1" ht="20.100000000000001" customHeight="1">
      <c r="C511" s="45"/>
      <c r="E511" s="45"/>
      <c r="F511" s="45"/>
      <c r="G511" s="45"/>
      <c r="H511" s="46"/>
      <c r="I511" s="47"/>
      <c r="J511" s="46"/>
      <c r="K511" s="47"/>
      <c r="L511" s="46"/>
      <c r="M511" s="47"/>
      <c r="N511" s="46"/>
      <c r="O511" s="47"/>
      <c r="P511" s="46"/>
      <c r="Q511" s="47"/>
      <c r="R511" s="46"/>
      <c r="S511" s="47"/>
      <c r="T511" s="46"/>
      <c r="U511" s="47"/>
      <c r="V511" s="47"/>
      <c r="W511" s="47"/>
      <c r="X511" s="47"/>
      <c r="Y511" s="47"/>
      <c r="Z511" s="47"/>
      <c r="AA511" s="45"/>
      <c r="AB511" s="45"/>
      <c r="AC511" s="45"/>
    </row>
    <row r="512" spans="3:29" s="38" customFormat="1" ht="20.100000000000001" customHeight="1">
      <c r="C512" s="45"/>
      <c r="E512" s="45"/>
      <c r="F512" s="45"/>
      <c r="G512" s="45"/>
      <c r="H512" s="46"/>
      <c r="I512" s="47"/>
      <c r="J512" s="46"/>
      <c r="K512" s="47"/>
      <c r="L512" s="46"/>
      <c r="M512" s="47"/>
      <c r="N512" s="46"/>
      <c r="O512" s="47"/>
      <c r="P512" s="46"/>
      <c r="Q512" s="47"/>
      <c r="R512" s="46"/>
      <c r="S512" s="47"/>
      <c r="T512" s="46"/>
      <c r="U512" s="47"/>
      <c r="V512" s="47"/>
      <c r="W512" s="47"/>
      <c r="X512" s="47"/>
      <c r="Y512" s="47"/>
      <c r="Z512" s="47"/>
      <c r="AA512" s="45"/>
      <c r="AB512" s="45"/>
      <c r="AC512" s="45"/>
    </row>
    <row r="513" spans="3:29" s="38" customFormat="1" ht="20.100000000000001" customHeight="1">
      <c r="C513" s="45"/>
      <c r="E513" s="45"/>
      <c r="F513" s="45"/>
      <c r="G513" s="45"/>
      <c r="H513" s="46"/>
      <c r="I513" s="47"/>
      <c r="J513" s="46"/>
      <c r="K513" s="47"/>
      <c r="L513" s="46"/>
      <c r="M513" s="47"/>
      <c r="N513" s="46"/>
      <c r="O513" s="47"/>
      <c r="P513" s="46"/>
      <c r="Q513" s="47"/>
      <c r="R513" s="46"/>
      <c r="S513" s="47"/>
      <c r="T513" s="46"/>
      <c r="U513" s="47"/>
      <c r="V513" s="47"/>
      <c r="W513" s="47"/>
      <c r="X513" s="47"/>
      <c r="Y513" s="47"/>
      <c r="Z513" s="47"/>
      <c r="AA513" s="45"/>
      <c r="AB513" s="45"/>
      <c r="AC513" s="45"/>
    </row>
    <row r="514" spans="3:29" s="38" customFormat="1" ht="20.100000000000001" customHeight="1">
      <c r="C514" s="45"/>
      <c r="E514" s="45"/>
      <c r="F514" s="45"/>
      <c r="G514" s="45"/>
      <c r="H514" s="46"/>
      <c r="I514" s="47"/>
      <c r="J514" s="46"/>
      <c r="K514" s="47"/>
      <c r="L514" s="46"/>
      <c r="M514" s="47"/>
      <c r="N514" s="46"/>
      <c r="O514" s="47"/>
      <c r="P514" s="46"/>
      <c r="Q514" s="47"/>
      <c r="R514" s="46"/>
      <c r="S514" s="47"/>
      <c r="T514" s="46"/>
      <c r="U514" s="47"/>
      <c r="V514" s="47"/>
      <c r="W514" s="47"/>
      <c r="X514" s="47"/>
      <c r="Y514" s="47"/>
      <c r="Z514" s="47"/>
      <c r="AA514" s="45"/>
      <c r="AB514" s="45"/>
      <c r="AC514" s="45"/>
    </row>
    <row r="515" spans="3:29" s="38" customFormat="1" ht="20.100000000000001" customHeight="1">
      <c r="C515" s="45"/>
      <c r="E515" s="45"/>
      <c r="F515" s="45"/>
      <c r="G515" s="45"/>
      <c r="H515" s="46"/>
      <c r="I515" s="47"/>
      <c r="J515" s="46"/>
      <c r="K515" s="47"/>
      <c r="L515" s="46"/>
      <c r="M515" s="47"/>
      <c r="N515" s="46"/>
      <c r="O515" s="47"/>
      <c r="P515" s="46"/>
      <c r="Q515" s="47"/>
      <c r="R515" s="46"/>
      <c r="S515" s="47"/>
      <c r="T515" s="46"/>
      <c r="U515" s="47"/>
      <c r="V515" s="47"/>
      <c r="W515" s="47"/>
      <c r="X515" s="47"/>
      <c r="Y515" s="47"/>
      <c r="Z515" s="47"/>
      <c r="AA515" s="45"/>
      <c r="AB515" s="45"/>
      <c r="AC515" s="45"/>
    </row>
    <row r="516" spans="3:29" s="38" customFormat="1" ht="20.100000000000001" customHeight="1">
      <c r="C516" s="45"/>
      <c r="E516" s="45"/>
      <c r="F516" s="45"/>
      <c r="G516" s="45"/>
      <c r="H516" s="46"/>
      <c r="I516" s="47"/>
      <c r="J516" s="46"/>
      <c r="K516" s="47"/>
      <c r="L516" s="46"/>
      <c r="M516" s="47"/>
      <c r="N516" s="46"/>
      <c r="O516" s="47"/>
      <c r="P516" s="46"/>
      <c r="Q516" s="47"/>
      <c r="R516" s="46"/>
      <c r="S516" s="47"/>
      <c r="T516" s="46"/>
      <c r="U516" s="47"/>
      <c r="V516" s="47"/>
      <c r="W516" s="47"/>
      <c r="X516" s="47"/>
      <c r="Y516" s="47"/>
      <c r="Z516" s="47"/>
      <c r="AA516" s="45"/>
      <c r="AB516" s="45"/>
      <c r="AC516" s="45"/>
    </row>
    <row r="517" spans="3:29" s="38" customFormat="1" ht="20.100000000000001" customHeight="1">
      <c r="C517" s="45"/>
      <c r="E517" s="45"/>
      <c r="F517" s="45"/>
      <c r="G517" s="45"/>
      <c r="H517" s="46"/>
      <c r="I517" s="47"/>
      <c r="J517" s="46"/>
      <c r="K517" s="47"/>
      <c r="L517" s="46"/>
      <c r="M517" s="47"/>
      <c r="N517" s="46"/>
      <c r="O517" s="47"/>
      <c r="P517" s="46"/>
      <c r="Q517" s="47"/>
      <c r="R517" s="46"/>
      <c r="S517" s="47"/>
      <c r="T517" s="46"/>
      <c r="U517" s="47"/>
      <c r="V517" s="47"/>
      <c r="W517" s="47"/>
      <c r="X517" s="47"/>
      <c r="Y517" s="47"/>
      <c r="Z517" s="47"/>
      <c r="AA517" s="45"/>
      <c r="AB517" s="45"/>
      <c r="AC517" s="45"/>
    </row>
    <row r="518" spans="3:29" s="38" customFormat="1" ht="20.100000000000001" customHeight="1">
      <c r="C518" s="45"/>
      <c r="E518" s="45"/>
      <c r="F518" s="45"/>
      <c r="G518" s="45"/>
      <c r="H518" s="46"/>
      <c r="I518" s="47"/>
      <c r="J518" s="46"/>
      <c r="K518" s="47"/>
      <c r="L518" s="46"/>
      <c r="M518" s="47"/>
      <c r="N518" s="46"/>
      <c r="O518" s="47"/>
      <c r="P518" s="46"/>
      <c r="Q518" s="47"/>
      <c r="R518" s="46"/>
      <c r="S518" s="47"/>
      <c r="T518" s="46"/>
      <c r="U518" s="47"/>
      <c r="V518" s="47"/>
      <c r="W518" s="47"/>
      <c r="X518" s="47"/>
      <c r="Y518" s="47"/>
      <c r="Z518" s="47"/>
      <c r="AA518" s="45"/>
      <c r="AB518" s="45"/>
      <c r="AC518" s="45"/>
    </row>
    <row r="519" spans="3:29" s="38" customFormat="1" ht="20.100000000000001" customHeight="1">
      <c r="C519" s="45"/>
      <c r="E519" s="45"/>
      <c r="F519" s="45"/>
      <c r="G519" s="45"/>
      <c r="H519" s="46"/>
      <c r="I519" s="47"/>
      <c r="J519" s="46"/>
      <c r="K519" s="47"/>
      <c r="L519" s="46"/>
      <c r="M519" s="47"/>
      <c r="N519" s="46"/>
      <c r="O519" s="47"/>
      <c r="P519" s="46"/>
      <c r="Q519" s="47"/>
      <c r="R519" s="46"/>
      <c r="S519" s="47"/>
      <c r="T519" s="46"/>
      <c r="U519" s="47"/>
      <c r="V519" s="47"/>
      <c r="W519" s="47"/>
      <c r="X519" s="47"/>
      <c r="Y519" s="47"/>
      <c r="Z519" s="47"/>
      <c r="AA519" s="45"/>
      <c r="AB519" s="45"/>
      <c r="AC519" s="45"/>
    </row>
    <row r="520" spans="3:29" s="38" customFormat="1" ht="20.100000000000001" customHeight="1">
      <c r="C520" s="45"/>
      <c r="E520" s="45"/>
      <c r="F520" s="45"/>
      <c r="G520" s="45"/>
      <c r="H520" s="46"/>
      <c r="I520" s="47"/>
      <c r="J520" s="46"/>
      <c r="K520" s="47"/>
      <c r="L520" s="46"/>
      <c r="M520" s="47"/>
      <c r="N520" s="46"/>
      <c r="O520" s="47"/>
      <c r="P520" s="46"/>
      <c r="Q520" s="47"/>
      <c r="R520" s="46"/>
      <c r="S520" s="47"/>
      <c r="T520" s="46"/>
      <c r="U520" s="47"/>
      <c r="V520" s="47"/>
      <c r="W520" s="47"/>
      <c r="X520" s="47"/>
      <c r="Y520" s="47"/>
      <c r="Z520" s="47"/>
      <c r="AA520" s="45"/>
      <c r="AB520" s="45"/>
      <c r="AC520" s="45"/>
    </row>
    <row r="521" spans="3:29" s="38" customFormat="1" ht="20.100000000000001" customHeight="1">
      <c r="C521" s="45"/>
      <c r="E521" s="45"/>
      <c r="F521" s="45"/>
      <c r="G521" s="45"/>
      <c r="H521" s="46"/>
      <c r="I521" s="47"/>
      <c r="J521" s="46"/>
      <c r="K521" s="47"/>
      <c r="L521" s="46"/>
      <c r="M521" s="47"/>
      <c r="N521" s="46"/>
      <c r="O521" s="47"/>
      <c r="P521" s="46"/>
      <c r="Q521" s="47"/>
      <c r="R521" s="46"/>
      <c r="S521" s="47"/>
      <c r="T521" s="46"/>
      <c r="U521" s="47"/>
      <c r="V521" s="47"/>
      <c r="W521" s="47"/>
      <c r="X521" s="47"/>
      <c r="Y521" s="47"/>
      <c r="Z521" s="47"/>
      <c r="AA521" s="45"/>
      <c r="AB521" s="45"/>
      <c r="AC521" s="45"/>
    </row>
    <row r="522" spans="3:29" s="38" customFormat="1" ht="20.100000000000001" customHeight="1">
      <c r="C522" s="45"/>
      <c r="E522" s="45"/>
      <c r="F522" s="45"/>
      <c r="G522" s="45"/>
      <c r="H522" s="46"/>
      <c r="I522" s="47"/>
      <c r="J522" s="46"/>
      <c r="K522" s="47"/>
      <c r="L522" s="46"/>
      <c r="M522" s="47"/>
      <c r="N522" s="46"/>
      <c r="O522" s="47"/>
      <c r="P522" s="46"/>
      <c r="Q522" s="47"/>
      <c r="R522" s="46"/>
      <c r="S522" s="47"/>
      <c r="T522" s="46"/>
      <c r="U522" s="47"/>
      <c r="V522" s="47"/>
      <c r="W522" s="47"/>
      <c r="X522" s="47"/>
      <c r="Y522" s="47"/>
      <c r="Z522" s="47"/>
      <c r="AA522" s="45"/>
      <c r="AB522" s="45"/>
      <c r="AC522" s="45"/>
    </row>
    <row r="523" spans="3:29" s="38" customFormat="1" ht="20.100000000000001" customHeight="1">
      <c r="C523" s="45"/>
      <c r="E523" s="45"/>
      <c r="F523" s="45"/>
      <c r="G523" s="45"/>
      <c r="H523" s="46"/>
      <c r="I523" s="47"/>
      <c r="J523" s="46"/>
      <c r="K523" s="47"/>
      <c r="L523" s="46"/>
      <c r="M523" s="47"/>
      <c r="N523" s="46"/>
      <c r="O523" s="47"/>
      <c r="P523" s="46"/>
      <c r="Q523" s="47"/>
      <c r="R523" s="46"/>
      <c r="S523" s="47"/>
      <c r="T523" s="46"/>
      <c r="U523" s="47"/>
      <c r="V523" s="47"/>
      <c r="W523" s="47"/>
      <c r="X523" s="47"/>
      <c r="Y523" s="47"/>
      <c r="Z523" s="47"/>
      <c r="AA523" s="45"/>
      <c r="AB523" s="45"/>
      <c r="AC523" s="45"/>
    </row>
    <row r="524" spans="3:29" s="38" customFormat="1" ht="20.100000000000001" customHeight="1">
      <c r="C524" s="45"/>
      <c r="E524" s="45"/>
      <c r="F524" s="45"/>
      <c r="G524" s="45"/>
      <c r="H524" s="46"/>
      <c r="I524" s="47"/>
      <c r="J524" s="46"/>
      <c r="K524" s="47"/>
      <c r="L524" s="46"/>
      <c r="M524" s="47"/>
      <c r="N524" s="46"/>
      <c r="O524" s="47"/>
      <c r="P524" s="46"/>
      <c r="Q524" s="47"/>
      <c r="R524" s="46"/>
      <c r="S524" s="47"/>
      <c r="T524" s="46"/>
      <c r="U524" s="47"/>
      <c r="V524" s="47"/>
      <c r="W524" s="47"/>
      <c r="X524" s="47"/>
      <c r="Y524" s="47"/>
      <c r="Z524" s="47"/>
      <c r="AA524" s="45"/>
      <c r="AB524" s="45"/>
      <c r="AC524" s="45"/>
    </row>
    <row r="525" spans="3:29" s="38" customFormat="1" ht="20.100000000000001" customHeight="1">
      <c r="C525" s="45"/>
      <c r="E525" s="45"/>
      <c r="F525" s="45"/>
      <c r="G525" s="45"/>
      <c r="H525" s="46"/>
      <c r="I525" s="47"/>
      <c r="J525" s="46"/>
      <c r="K525" s="47"/>
      <c r="L525" s="46"/>
      <c r="M525" s="47"/>
      <c r="N525" s="46"/>
      <c r="O525" s="47"/>
      <c r="P525" s="46"/>
      <c r="Q525" s="47"/>
      <c r="R525" s="46"/>
      <c r="S525" s="47"/>
      <c r="T525" s="46"/>
      <c r="U525" s="47"/>
      <c r="V525" s="47"/>
      <c r="W525" s="47"/>
      <c r="X525" s="47"/>
      <c r="Y525" s="47"/>
      <c r="Z525" s="47"/>
      <c r="AA525" s="45"/>
      <c r="AB525" s="45"/>
      <c r="AC525" s="45"/>
    </row>
    <row r="526" spans="3:29" s="38" customFormat="1" ht="20.100000000000001" customHeight="1">
      <c r="C526" s="45"/>
      <c r="E526" s="45"/>
      <c r="F526" s="45"/>
      <c r="G526" s="45"/>
      <c r="H526" s="46"/>
      <c r="I526" s="47"/>
      <c r="J526" s="46"/>
      <c r="K526" s="47"/>
      <c r="L526" s="46"/>
      <c r="M526" s="47"/>
      <c r="N526" s="46"/>
      <c r="O526" s="47"/>
      <c r="P526" s="46"/>
      <c r="Q526" s="47"/>
      <c r="R526" s="46"/>
      <c r="S526" s="47"/>
      <c r="T526" s="46"/>
      <c r="U526" s="47"/>
      <c r="V526" s="47"/>
      <c r="W526" s="47"/>
      <c r="X526" s="47"/>
      <c r="Y526" s="47"/>
      <c r="Z526" s="47"/>
      <c r="AA526" s="45"/>
      <c r="AB526" s="45"/>
      <c r="AC526" s="45"/>
    </row>
    <row r="527" spans="3:29" s="38" customFormat="1" ht="20.100000000000001" customHeight="1">
      <c r="C527" s="45"/>
      <c r="E527" s="45"/>
      <c r="F527" s="45"/>
      <c r="G527" s="45"/>
      <c r="H527" s="46"/>
      <c r="I527" s="47"/>
      <c r="J527" s="46"/>
      <c r="K527" s="47"/>
      <c r="L527" s="46"/>
      <c r="M527" s="47"/>
      <c r="N527" s="46"/>
      <c r="O527" s="47"/>
      <c r="P527" s="46"/>
      <c r="Q527" s="47"/>
      <c r="R527" s="46"/>
      <c r="S527" s="47"/>
      <c r="T527" s="46"/>
      <c r="U527" s="47"/>
      <c r="V527" s="47"/>
      <c r="W527" s="47"/>
      <c r="X527" s="47"/>
      <c r="Y527" s="47"/>
      <c r="Z527" s="47"/>
      <c r="AA527" s="45"/>
      <c r="AB527" s="45"/>
      <c r="AC527" s="45"/>
    </row>
    <row r="528" spans="3:29" s="38" customFormat="1" ht="20.100000000000001" customHeight="1">
      <c r="C528" s="45"/>
      <c r="E528" s="45"/>
      <c r="F528" s="45"/>
      <c r="G528" s="45"/>
      <c r="H528" s="46"/>
      <c r="I528" s="47"/>
      <c r="J528" s="46"/>
      <c r="K528" s="47"/>
      <c r="L528" s="46"/>
      <c r="M528" s="47"/>
      <c r="N528" s="46"/>
      <c r="O528" s="47"/>
      <c r="P528" s="46"/>
      <c r="Q528" s="47"/>
      <c r="R528" s="46"/>
      <c r="S528" s="47"/>
      <c r="T528" s="46"/>
      <c r="U528" s="47"/>
      <c r="V528" s="47"/>
      <c r="W528" s="47"/>
      <c r="X528" s="47"/>
      <c r="Y528" s="47"/>
      <c r="Z528" s="47"/>
      <c r="AA528" s="45"/>
      <c r="AB528" s="45"/>
      <c r="AC528" s="45"/>
    </row>
    <row r="529" spans="3:29" s="38" customFormat="1" ht="20.100000000000001" customHeight="1">
      <c r="C529" s="45"/>
      <c r="E529" s="45"/>
      <c r="F529" s="45"/>
      <c r="G529" s="45"/>
      <c r="H529" s="46"/>
      <c r="I529" s="47"/>
      <c r="J529" s="46"/>
      <c r="K529" s="47"/>
      <c r="L529" s="46"/>
      <c r="M529" s="47"/>
      <c r="N529" s="46"/>
      <c r="O529" s="47"/>
      <c r="P529" s="46"/>
      <c r="Q529" s="47"/>
      <c r="R529" s="46"/>
      <c r="S529" s="47"/>
      <c r="T529" s="46"/>
      <c r="U529" s="47"/>
      <c r="V529" s="47"/>
      <c r="W529" s="47"/>
      <c r="X529" s="47"/>
      <c r="Y529" s="47"/>
      <c r="Z529" s="47"/>
      <c r="AA529" s="45"/>
      <c r="AB529" s="45"/>
      <c r="AC529" s="45"/>
    </row>
    <row r="530" spans="3:29" s="38" customFormat="1" ht="20.100000000000001" customHeight="1">
      <c r="C530" s="45"/>
      <c r="E530" s="45"/>
      <c r="F530" s="45"/>
      <c r="G530" s="45"/>
      <c r="H530" s="46"/>
      <c r="I530" s="47"/>
      <c r="J530" s="46"/>
      <c r="K530" s="47"/>
      <c r="L530" s="46"/>
      <c r="M530" s="47"/>
      <c r="N530" s="46"/>
      <c r="O530" s="47"/>
      <c r="P530" s="46"/>
      <c r="Q530" s="47"/>
      <c r="R530" s="46"/>
      <c r="S530" s="47"/>
      <c r="T530" s="46"/>
      <c r="U530" s="47"/>
      <c r="V530" s="47"/>
      <c r="W530" s="47"/>
      <c r="X530" s="47"/>
      <c r="Y530" s="47"/>
      <c r="Z530" s="47"/>
      <c r="AA530" s="45"/>
      <c r="AB530" s="45"/>
      <c r="AC530" s="45"/>
    </row>
    <row r="531" spans="3:29" s="38" customFormat="1" ht="20.100000000000001" customHeight="1">
      <c r="C531" s="45"/>
      <c r="E531" s="45"/>
      <c r="F531" s="45"/>
      <c r="G531" s="45"/>
      <c r="H531" s="46"/>
      <c r="I531" s="47"/>
      <c r="J531" s="46"/>
      <c r="K531" s="47"/>
      <c r="L531" s="46"/>
      <c r="M531" s="47"/>
      <c r="N531" s="46"/>
      <c r="O531" s="47"/>
      <c r="P531" s="46"/>
      <c r="Q531" s="47"/>
      <c r="R531" s="46"/>
      <c r="S531" s="47"/>
      <c r="T531" s="46"/>
      <c r="U531" s="47"/>
      <c r="V531" s="47"/>
      <c r="W531" s="47"/>
      <c r="X531" s="47"/>
      <c r="Y531" s="47"/>
      <c r="Z531" s="47"/>
      <c r="AA531" s="45"/>
      <c r="AB531" s="45"/>
      <c r="AC531" s="45"/>
    </row>
    <row r="532" spans="3:29" s="38" customFormat="1" ht="20.100000000000001" customHeight="1">
      <c r="C532" s="45"/>
      <c r="E532" s="45"/>
      <c r="F532" s="45"/>
      <c r="G532" s="45"/>
      <c r="H532" s="46"/>
      <c r="I532" s="47"/>
      <c r="J532" s="46"/>
      <c r="K532" s="47"/>
      <c r="L532" s="46"/>
      <c r="M532" s="47"/>
      <c r="N532" s="46"/>
      <c r="O532" s="47"/>
      <c r="P532" s="46"/>
      <c r="Q532" s="47"/>
      <c r="R532" s="46"/>
      <c r="S532" s="47"/>
      <c r="T532" s="46"/>
      <c r="U532" s="47"/>
      <c r="V532" s="47"/>
      <c r="W532" s="47"/>
      <c r="X532" s="47"/>
      <c r="Y532" s="47"/>
      <c r="Z532" s="47"/>
      <c r="AA532" s="45"/>
      <c r="AB532" s="45"/>
      <c r="AC532" s="45"/>
    </row>
    <row r="533" spans="3:29" s="38" customFormat="1" ht="20.100000000000001" customHeight="1">
      <c r="C533" s="45"/>
      <c r="E533" s="45"/>
      <c r="F533" s="45"/>
      <c r="G533" s="45"/>
      <c r="H533" s="46"/>
      <c r="I533" s="47"/>
      <c r="J533" s="46"/>
      <c r="K533" s="47"/>
      <c r="L533" s="46"/>
      <c r="M533" s="47"/>
      <c r="N533" s="46"/>
      <c r="O533" s="47"/>
      <c r="P533" s="46"/>
      <c r="Q533" s="47"/>
      <c r="R533" s="46"/>
      <c r="S533" s="47"/>
      <c r="T533" s="46"/>
      <c r="U533" s="47"/>
      <c r="V533" s="47"/>
      <c r="W533" s="47"/>
      <c r="X533" s="47"/>
      <c r="Y533" s="47"/>
      <c r="Z533" s="47"/>
      <c r="AA533" s="45"/>
      <c r="AB533" s="45"/>
      <c r="AC533" s="45"/>
    </row>
    <row r="534" spans="3:29" s="38" customFormat="1" ht="20.100000000000001" customHeight="1">
      <c r="C534" s="45"/>
      <c r="E534" s="45"/>
      <c r="F534" s="45"/>
      <c r="G534" s="45"/>
      <c r="H534" s="46"/>
      <c r="I534" s="47"/>
      <c r="J534" s="46"/>
      <c r="K534" s="47"/>
      <c r="L534" s="46"/>
      <c r="M534" s="47"/>
      <c r="N534" s="46"/>
      <c r="O534" s="47"/>
      <c r="P534" s="46"/>
      <c r="Q534" s="47"/>
      <c r="R534" s="46"/>
      <c r="S534" s="47"/>
      <c r="T534" s="46"/>
      <c r="U534" s="47"/>
      <c r="V534" s="47"/>
      <c r="W534" s="47"/>
      <c r="X534" s="47"/>
      <c r="Y534" s="47"/>
      <c r="Z534" s="47"/>
      <c r="AA534" s="45"/>
      <c r="AB534" s="45"/>
      <c r="AC534" s="45"/>
    </row>
    <row r="535" spans="3:29" s="38" customFormat="1" ht="20.100000000000001" customHeight="1">
      <c r="C535" s="45"/>
      <c r="E535" s="45"/>
      <c r="F535" s="45"/>
      <c r="G535" s="45"/>
      <c r="H535" s="46"/>
      <c r="I535" s="47"/>
      <c r="J535" s="46"/>
      <c r="K535" s="47"/>
      <c r="L535" s="46"/>
      <c r="M535" s="47"/>
      <c r="N535" s="46"/>
      <c r="O535" s="47"/>
      <c r="P535" s="46"/>
      <c r="Q535" s="47"/>
      <c r="R535" s="46"/>
      <c r="S535" s="47"/>
      <c r="T535" s="46"/>
      <c r="U535" s="47"/>
      <c r="V535" s="47"/>
      <c r="W535" s="47"/>
      <c r="X535" s="47"/>
      <c r="Y535" s="47"/>
      <c r="Z535" s="47"/>
      <c r="AA535" s="45"/>
      <c r="AB535" s="45"/>
      <c r="AC535" s="45"/>
    </row>
    <row r="536" spans="3:29" s="38" customFormat="1" ht="20.100000000000001" customHeight="1">
      <c r="C536" s="45"/>
      <c r="E536" s="45"/>
      <c r="F536" s="45"/>
      <c r="G536" s="45"/>
      <c r="H536" s="46"/>
      <c r="I536" s="47"/>
      <c r="J536" s="46"/>
      <c r="K536" s="47"/>
      <c r="L536" s="46"/>
      <c r="M536" s="47"/>
      <c r="N536" s="46"/>
      <c r="O536" s="47"/>
      <c r="P536" s="46"/>
      <c r="Q536" s="47"/>
      <c r="R536" s="46"/>
      <c r="S536" s="47"/>
      <c r="T536" s="46"/>
      <c r="U536" s="47"/>
      <c r="V536" s="47"/>
      <c r="W536" s="47"/>
      <c r="X536" s="47"/>
      <c r="Y536" s="47"/>
      <c r="Z536" s="47"/>
      <c r="AA536" s="45"/>
      <c r="AB536" s="45"/>
      <c r="AC536" s="45"/>
    </row>
    <row r="537" spans="3:29" s="38" customFormat="1" ht="20.100000000000001" customHeight="1">
      <c r="C537" s="45"/>
      <c r="E537" s="45"/>
      <c r="F537" s="45"/>
      <c r="G537" s="45"/>
      <c r="H537" s="46"/>
      <c r="I537" s="47"/>
      <c r="J537" s="46"/>
      <c r="K537" s="47"/>
      <c r="L537" s="46"/>
      <c r="M537" s="47"/>
      <c r="N537" s="46"/>
      <c r="O537" s="47"/>
      <c r="P537" s="46"/>
      <c r="Q537" s="47"/>
      <c r="R537" s="46"/>
      <c r="S537" s="47"/>
      <c r="T537" s="46"/>
      <c r="U537" s="47"/>
      <c r="V537" s="47"/>
      <c r="W537" s="47"/>
      <c r="X537" s="47"/>
      <c r="Y537" s="47"/>
      <c r="Z537" s="47"/>
      <c r="AA537" s="45"/>
      <c r="AB537" s="45"/>
      <c r="AC537" s="45"/>
    </row>
    <row r="538" spans="3:29" s="38" customFormat="1" ht="20.100000000000001" customHeight="1">
      <c r="C538" s="45"/>
      <c r="E538" s="45"/>
      <c r="F538" s="45"/>
      <c r="G538" s="45"/>
      <c r="H538" s="46"/>
      <c r="I538" s="47"/>
      <c r="J538" s="46"/>
      <c r="K538" s="47"/>
      <c r="L538" s="46"/>
      <c r="M538" s="47"/>
      <c r="N538" s="46"/>
      <c r="O538" s="47"/>
      <c r="P538" s="46"/>
      <c r="Q538" s="47"/>
      <c r="R538" s="46"/>
      <c r="S538" s="47"/>
      <c r="T538" s="46"/>
      <c r="U538" s="47"/>
      <c r="V538" s="47"/>
      <c r="W538" s="47"/>
      <c r="X538" s="47"/>
      <c r="Y538" s="47"/>
      <c r="Z538" s="47"/>
      <c r="AA538" s="45"/>
      <c r="AB538" s="45"/>
      <c r="AC538" s="45"/>
    </row>
    <row r="539" spans="3:29" s="38" customFormat="1" ht="20.100000000000001" customHeight="1">
      <c r="C539" s="45"/>
      <c r="E539" s="45"/>
      <c r="F539" s="45"/>
      <c r="G539" s="45"/>
      <c r="H539" s="46"/>
      <c r="I539" s="47"/>
      <c r="J539" s="46"/>
      <c r="K539" s="47"/>
      <c r="L539" s="46"/>
      <c r="M539" s="47"/>
      <c r="N539" s="46"/>
      <c r="O539" s="47"/>
      <c r="P539" s="46"/>
      <c r="Q539" s="47"/>
      <c r="R539" s="46"/>
      <c r="S539" s="47"/>
      <c r="T539" s="46"/>
      <c r="U539" s="47"/>
      <c r="V539" s="47"/>
      <c r="W539" s="47"/>
      <c r="X539" s="47"/>
      <c r="Y539" s="47"/>
      <c r="Z539" s="47"/>
      <c r="AA539" s="45"/>
      <c r="AB539" s="45"/>
      <c r="AC539" s="45"/>
    </row>
    <row r="540" spans="3:29" s="38" customFormat="1" ht="20.100000000000001" customHeight="1">
      <c r="C540" s="45"/>
      <c r="E540" s="45"/>
      <c r="F540" s="45"/>
      <c r="G540" s="45"/>
      <c r="H540" s="46"/>
      <c r="I540" s="47"/>
      <c r="J540" s="46"/>
      <c r="K540" s="47"/>
      <c r="L540" s="46"/>
      <c r="M540" s="47"/>
      <c r="N540" s="46"/>
      <c r="O540" s="47"/>
      <c r="P540" s="46"/>
      <c r="Q540" s="47"/>
      <c r="R540" s="46"/>
      <c r="S540" s="47"/>
      <c r="T540" s="46"/>
      <c r="U540" s="47"/>
      <c r="V540" s="47"/>
      <c r="W540" s="47"/>
      <c r="X540" s="47"/>
      <c r="Y540" s="47"/>
      <c r="Z540" s="47"/>
      <c r="AA540" s="45"/>
      <c r="AB540" s="45"/>
      <c r="AC540" s="45"/>
    </row>
    <row r="541" spans="3:29" s="38" customFormat="1" ht="20.100000000000001" customHeight="1">
      <c r="C541" s="45"/>
      <c r="E541" s="45"/>
      <c r="F541" s="45"/>
      <c r="G541" s="45"/>
      <c r="H541" s="46"/>
      <c r="I541" s="47"/>
      <c r="J541" s="46"/>
      <c r="K541" s="47"/>
      <c r="L541" s="46"/>
      <c r="M541" s="47"/>
      <c r="N541" s="46"/>
      <c r="O541" s="47"/>
      <c r="P541" s="46"/>
      <c r="Q541" s="47"/>
      <c r="R541" s="46"/>
      <c r="S541" s="47"/>
      <c r="T541" s="46"/>
      <c r="U541" s="47"/>
      <c r="V541" s="47"/>
      <c r="W541" s="47"/>
      <c r="X541" s="47"/>
      <c r="Y541" s="47"/>
      <c r="Z541" s="47"/>
      <c r="AA541" s="45"/>
      <c r="AB541" s="45"/>
      <c r="AC541" s="45"/>
    </row>
    <row r="542" spans="3:29" s="38" customFormat="1" ht="20.100000000000001" customHeight="1">
      <c r="C542" s="45"/>
      <c r="E542" s="45"/>
      <c r="F542" s="45"/>
      <c r="G542" s="45"/>
      <c r="H542" s="46"/>
      <c r="I542" s="47"/>
      <c r="J542" s="46"/>
      <c r="K542" s="47"/>
      <c r="L542" s="46"/>
      <c r="M542" s="47"/>
      <c r="N542" s="46"/>
      <c r="O542" s="47"/>
      <c r="P542" s="46"/>
      <c r="Q542" s="47"/>
      <c r="R542" s="46"/>
      <c r="S542" s="47"/>
      <c r="T542" s="46"/>
      <c r="U542" s="47"/>
      <c r="V542" s="47"/>
      <c r="W542" s="47"/>
      <c r="X542" s="47"/>
      <c r="Y542" s="47"/>
      <c r="Z542" s="47"/>
      <c r="AA542" s="45"/>
      <c r="AB542" s="45"/>
      <c r="AC542" s="45"/>
    </row>
    <row r="543" spans="3:29" s="38" customFormat="1" ht="20.100000000000001" customHeight="1">
      <c r="C543" s="45"/>
      <c r="E543" s="45"/>
      <c r="F543" s="45"/>
      <c r="G543" s="45"/>
      <c r="H543" s="46"/>
      <c r="I543" s="47"/>
      <c r="J543" s="46"/>
      <c r="K543" s="47"/>
      <c r="L543" s="46"/>
      <c r="M543" s="47"/>
      <c r="N543" s="46"/>
      <c r="O543" s="47"/>
      <c r="P543" s="46"/>
      <c r="Q543" s="47"/>
      <c r="R543" s="46"/>
      <c r="S543" s="47"/>
      <c r="T543" s="46"/>
      <c r="U543" s="47"/>
      <c r="V543" s="47"/>
      <c r="W543" s="47"/>
      <c r="X543" s="47"/>
      <c r="Y543" s="47"/>
      <c r="Z543" s="47"/>
      <c r="AA543" s="45"/>
      <c r="AB543" s="45"/>
      <c r="AC543" s="45"/>
    </row>
    <row r="544" spans="3:29" s="38" customFormat="1" ht="20.100000000000001" customHeight="1">
      <c r="C544" s="45"/>
      <c r="E544" s="45"/>
      <c r="F544" s="45"/>
      <c r="G544" s="45"/>
      <c r="H544" s="46"/>
      <c r="I544" s="47"/>
      <c r="J544" s="46"/>
      <c r="K544" s="47"/>
      <c r="L544" s="46"/>
      <c r="M544" s="47"/>
      <c r="N544" s="46"/>
      <c r="O544" s="47"/>
      <c r="P544" s="46"/>
      <c r="Q544" s="47"/>
      <c r="R544" s="46"/>
      <c r="S544" s="47"/>
      <c r="T544" s="46"/>
      <c r="U544" s="47"/>
      <c r="V544" s="47"/>
      <c r="W544" s="47"/>
      <c r="X544" s="47"/>
      <c r="Y544" s="47"/>
      <c r="Z544" s="47"/>
      <c r="AA544" s="45"/>
      <c r="AB544" s="45"/>
      <c r="AC544" s="45"/>
    </row>
    <row r="545" spans="3:29" s="38" customFormat="1" ht="20.100000000000001" customHeight="1">
      <c r="C545" s="45"/>
      <c r="E545" s="45"/>
      <c r="F545" s="45"/>
      <c r="G545" s="45"/>
      <c r="H545" s="46"/>
      <c r="I545" s="47"/>
      <c r="J545" s="46"/>
      <c r="K545" s="47"/>
      <c r="L545" s="46"/>
      <c r="M545" s="47"/>
      <c r="N545" s="46"/>
      <c r="O545" s="47"/>
      <c r="P545" s="46"/>
      <c r="Q545" s="47"/>
      <c r="R545" s="46"/>
      <c r="S545" s="47"/>
      <c r="T545" s="46"/>
      <c r="U545" s="47"/>
      <c r="V545" s="47"/>
      <c r="W545" s="47"/>
      <c r="X545" s="47"/>
      <c r="Y545" s="47"/>
      <c r="Z545" s="47"/>
      <c r="AA545" s="45"/>
      <c r="AB545" s="45"/>
      <c r="AC545" s="45"/>
    </row>
    <row r="546" spans="3:29" s="38" customFormat="1" ht="20.100000000000001" customHeight="1">
      <c r="C546" s="45"/>
      <c r="E546" s="45"/>
      <c r="F546" s="45"/>
      <c r="G546" s="45"/>
      <c r="H546" s="46"/>
      <c r="I546" s="47"/>
      <c r="J546" s="46"/>
      <c r="K546" s="47"/>
      <c r="L546" s="46"/>
      <c r="M546" s="47"/>
      <c r="N546" s="46"/>
      <c r="O546" s="47"/>
      <c r="P546" s="46"/>
      <c r="Q546" s="47"/>
      <c r="R546" s="46"/>
      <c r="S546" s="47"/>
      <c r="T546" s="46"/>
      <c r="U546" s="47"/>
      <c r="V546" s="47"/>
      <c r="W546" s="47"/>
      <c r="X546" s="47"/>
      <c r="Y546" s="47"/>
      <c r="Z546" s="47"/>
      <c r="AA546" s="45"/>
      <c r="AB546" s="45"/>
      <c r="AC546" s="45"/>
    </row>
    <row r="547" spans="3:29" s="38" customFormat="1" ht="20.100000000000001" customHeight="1">
      <c r="C547" s="45"/>
      <c r="E547" s="45"/>
      <c r="F547" s="45"/>
      <c r="G547" s="45"/>
      <c r="H547" s="46"/>
      <c r="I547" s="47"/>
      <c r="J547" s="46"/>
      <c r="K547" s="47"/>
      <c r="L547" s="46"/>
      <c r="M547" s="47"/>
      <c r="N547" s="46"/>
      <c r="O547" s="47"/>
      <c r="P547" s="46"/>
      <c r="Q547" s="47"/>
      <c r="R547" s="46"/>
      <c r="S547" s="47"/>
      <c r="T547" s="46"/>
      <c r="U547" s="47"/>
      <c r="V547" s="47"/>
      <c r="W547" s="47"/>
      <c r="X547" s="47"/>
      <c r="Y547" s="47"/>
      <c r="Z547" s="47"/>
      <c r="AA547" s="45"/>
      <c r="AB547" s="45"/>
      <c r="AC547" s="45"/>
    </row>
    <row r="548" spans="3:29" s="38" customFormat="1" ht="20.100000000000001" customHeight="1">
      <c r="C548" s="45"/>
      <c r="E548" s="45"/>
      <c r="F548" s="45"/>
      <c r="G548" s="45"/>
      <c r="H548" s="46"/>
      <c r="I548" s="47"/>
      <c r="J548" s="46"/>
      <c r="K548" s="47"/>
      <c r="L548" s="46"/>
      <c r="M548" s="47"/>
      <c r="N548" s="46"/>
      <c r="O548" s="47"/>
      <c r="P548" s="46"/>
      <c r="Q548" s="47"/>
      <c r="R548" s="46"/>
      <c r="S548" s="47"/>
      <c r="T548" s="46"/>
      <c r="U548" s="47"/>
      <c r="V548" s="47"/>
      <c r="W548" s="47"/>
      <c r="X548" s="47"/>
      <c r="Y548" s="47"/>
      <c r="Z548" s="47"/>
      <c r="AA548" s="45"/>
      <c r="AB548" s="45"/>
      <c r="AC548" s="45"/>
    </row>
    <row r="549" spans="3:29" s="38" customFormat="1" ht="20.100000000000001" customHeight="1">
      <c r="C549" s="45"/>
      <c r="E549" s="45"/>
      <c r="F549" s="45"/>
      <c r="G549" s="45"/>
      <c r="H549" s="46"/>
      <c r="I549" s="47"/>
      <c r="J549" s="46"/>
      <c r="K549" s="47"/>
      <c r="L549" s="46"/>
      <c r="M549" s="47"/>
      <c r="N549" s="46"/>
      <c r="O549" s="47"/>
      <c r="P549" s="46"/>
      <c r="Q549" s="47"/>
      <c r="R549" s="46"/>
      <c r="S549" s="47"/>
      <c r="T549" s="46"/>
      <c r="U549" s="47"/>
      <c r="V549" s="47"/>
      <c r="W549" s="47"/>
      <c r="X549" s="47"/>
      <c r="Y549" s="47"/>
      <c r="Z549" s="47"/>
      <c r="AA549" s="45"/>
      <c r="AB549" s="45"/>
      <c r="AC549" s="45"/>
    </row>
    <row r="550" spans="3:29" s="38" customFormat="1" ht="20.100000000000001" customHeight="1">
      <c r="C550" s="45"/>
      <c r="E550" s="45"/>
      <c r="F550" s="45"/>
      <c r="G550" s="45"/>
      <c r="H550" s="46"/>
      <c r="I550" s="47"/>
      <c r="J550" s="46"/>
      <c r="K550" s="47"/>
      <c r="L550" s="46"/>
      <c r="M550" s="47"/>
      <c r="N550" s="46"/>
      <c r="O550" s="47"/>
      <c r="P550" s="46"/>
      <c r="Q550" s="47"/>
      <c r="R550" s="46"/>
      <c r="S550" s="47"/>
      <c r="T550" s="46"/>
      <c r="U550" s="47"/>
      <c r="V550" s="47"/>
      <c r="W550" s="47"/>
      <c r="X550" s="47"/>
      <c r="Y550" s="47"/>
      <c r="Z550" s="47"/>
      <c r="AA550" s="45"/>
      <c r="AB550" s="45"/>
      <c r="AC550" s="45"/>
    </row>
    <row r="551" spans="3:29" s="38" customFormat="1" ht="20.100000000000001" customHeight="1">
      <c r="C551" s="45"/>
      <c r="E551" s="45"/>
      <c r="F551" s="45"/>
      <c r="G551" s="45"/>
      <c r="H551" s="46"/>
      <c r="I551" s="47"/>
      <c r="J551" s="46"/>
      <c r="K551" s="47"/>
      <c r="L551" s="46"/>
      <c r="M551" s="47"/>
      <c r="N551" s="46"/>
      <c r="O551" s="47"/>
      <c r="P551" s="46"/>
      <c r="Q551" s="47"/>
      <c r="R551" s="46"/>
      <c r="S551" s="47"/>
      <c r="T551" s="46"/>
      <c r="U551" s="47"/>
      <c r="V551" s="47"/>
      <c r="W551" s="47"/>
      <c r="X551" s="47"/>
      <c r="Y551" s="47"/>
      <c r="Z551" s="47"/>
      <c r="AA551" s="45"/>
      <c r="AB551" s="45"/>
      <c r="AC551" s="45"/>
    </row>
    <row r="552" spans="3:29" s="38" customFormat="1" ht="20.100000000000001" customHeight="1">
      <c r="C552" s="45"/>
      <c r="E552" s="45"/>
      <c r="F552" s="45"/>
      <c r="G552" s="45"/>
      <c r="H552" s="46"/>
      <c r="I552" s="47"/>
      <c r="J552" s="46"/>
      <c r="K552" s="47"/>
      <c r="L552" s="46"/>
      <c r="M552" s="47"/>
      <c r="N552" s="46"/>
      <c r="O552" s="47"/>
      <c r="P552" s="46"/>
      <c r="Q552" s="47"/>
      <c r="R552" s="46"/>
      <c r="S552" s="47"/>
      <c r="T552" s="46"/>
      <c r="U552" s="47"/>
      <c r="V552" s="47"/>
      <c r="W552" s="47"/>
      <c r="X552" s="47"/>
      <c r="Y552" s="47"/>
      <c r="Z552" s="47"/>
      <c r="AA552" s="45"/>
      <c r="AB552" s="45"/>
      <c r="AC552" s="45"/>
    </row>
    <row r="553" spans="3:29" s="38" customFormat="1" ht="20.100000000000001" customHeight="1">
      <c r="C553" s="45"/>
      <c r="E553" s="45"/>
      <c r="F553" s="45"/>
      <c r="G553" s="45"/>
      <c r="H553" s="46"/>
      <c r="I553" s="47"/>
      <c r="J553" s="46"/>
      <c r="K553" s="47"/>
      <c r="L553" s="46"/>
      <c r="M553" s="47"/>
      <c r="N553" s="46"/>
      <c r="O553" s="47"/>
      <c r="P553" s="46"/>
      <c r="Q553" s="47"/>
      <c r="R553" s="46"/>
      <c r="S553" s="47"/>
      <c r="T553" s="46"/>
      <c r="U553" s="47"/>
      <c r="V553" s="47"/>
      <c r="W553" s="47"/>
      <c r="X553" s="47"/>
      <c r="Y553" s="47"/>
      <c r="Z553" s="47"/>
      <c r="AA553" s="45"/>
      <c r="AB553" s="45"/>
      <c r="AC553" s="45"/>
    </row>
    <row r="554" spans="3:29" s="38" customFormat="1" ht="20.100000000000001" customHeight="1">
      <c r="C554" s="45"/>
      <c r="E554" s="45"/>
      <c r="F554" s="45"/>
      <c r="G554" s="45"/>
      <c r="H554" s="46"/>
      <c r="I554" s="47"/>
      <c r="J554" s="46"/>
      <c r="K554" s="47"/>
      <c r="L554" s="46"/>
      <c r="M554" s="47"/>
      <c r="N554" s="46"/>
      <c r="O554" s="47"/>
      <c r="P554" s="46"/>
      <c r="Q554" s="47"/>
      <c r="R554" s="46"/>
      <c r="S554" s="47"/>
      <c r="T554" s="46"/>
      <c r="U554" s="47"/>
      <c r="V554" s="47"/>
      <c r="W554" s="47"/>
      <c r="X554" s="47"/>
      <c r="Y554" s="47"/>
      <c r="Z554" s="47"/>
      <c r="AA554" s="45"/>
      <c r="AB554" s="45"/>
      <c r="AC554" s="45"/>
    </row>
    <row r="555" spans="3:29" s="38" customFormat="1" ht="20.100000000000001" customHeight="1">
      <c r="C555" s="45"/>
      <c r="E555" s="45"/>
      <c r="F555" s="45"/>
      <c r="G555" s="45"/>
      <c r="H555" s="46"/>
      <c r="I555" s="47"/>
      <c r="J555" s="46"/>
      <c r="K555" s="47"/>
      <c r="L555" s="46"/>
      <c r="M555" s="47"/>
      <c r="N555" s="46"/>
      <c r="O555" s="47"/>
      <c r="P555" s="46"/>
      <c r="Q555" s="47"/>
      <c r="R555" s="46"/>
      <c r="S555" s="47"/>
      <c r="T555" s="46"/>
      <c r="U555" s="47"/>
      <c r="V555" s="47"/>
      <c r="W555" s="47"/>
      <c r="X555" s="47"/>
      <c r="Y555" s="47"/>
      <c r="Z555" s="47"/>
      <c r="AA555" s="45"/>
      <c r="AB555" s="45"/>
      <c r="AC555" s="45"/>
    </row>
    <row r="556" spans="3:29" s="38" customFormat="1" ht="20.100000000000001" customHeight="1">
      <c r="C556" s="45"/>
      <c r="E556" s="45"/>
      <c r="F556" s="45"/>
      <c r="G556" s="45"/>
      <c r="H556" s="46"/>
      <c r="I556" s="47"/>
      <c r="J556" s="46"/>
      <c r="K556" s="47"/>
      <c r="L556" s="46"/>
      <c r="M556" s="47"/>
      <c r="N556" s="46"/>
      <c r="O556" s="47"/>
      <c r="P556" s="46"/>
      <c r="Q556" s="47"/>
      <c r="R556" s="46"/>
      <c r="S556" s="47"/>
      <c r="T556" s="46"/>
      <c r="U556" s="47"/>
      <c r="V556" s="47"/>
      <c r="W556" s="47"/>
      <c r="X556" s="47"/>
      <c r="Y556" s="47"/>
      <c r="Z556" s="47"/>
      <c r="AA556" s="45"/>
      <c r="AB556" s="45"/>
      <c r="AC556" s="45"/>
    </row>
    <row r="557" spans="3:29" s="38" customFormat="1" ht="20.100000000000001" customHeight="1">
      <c r="C557" s="45"/>
      <c r="E557" s="45"/>
      <c r="F557" s="45"/>
      <c r="G557" s="45"/>
      <c r="H557" s="46"/>
      <c r="I557" s="47"/>
      <c r="J557" s="46"/>
      <c r="K557" s="47"/>
      <c r="L557" s="46"/>
      <c r="M557" s="47"/>
      <c r="N557" s="46"/>
      <c r="O557" s="47"/>
      <c r="P557" s="46"/>
      <c r="Q557" s="47"/>
      <c r="R557" s="46"/>
      <c r="S557" s="47"/>
      <c r="T557" s="46"/>
      <c r="U557" s="47"/>
      <c r="V557" s="47"/>
      <c r="W557" s="47"/>
      <c r="X557" s="47"/>
      <c r="Y557" s="47"/>
      <c r="Z557" s="47"/>
      <c r="AA557" s="45"/>
      <c r="AB557" s="45"/>
      <c r="AC557" s="45"/>
    </row>
    <row r="558" spans="3:29" s="38" customFormat="1" ht="20.100000000000001" customHeight="1">
      <c r="C558" s="45"/>
      <c r="E558" s="45"/>
      <c r="F558" s="45"/>
      <c r="G558" s="45"/>
      <c r="H558" s="46"/>
      <c r="I558" s="47"/>
      <c r="J558" s="46"/>
      <c r="K558" s="47"/>
      <c r="L558" s="46"/>
      <c r="M558" s="47"/>
      <c r="N558" s="46"/>
      <c r="O558" s="47"/>
      <c r="P558" s="46"/>
      <c r="Q558" s="47"/>
      <c r="R558" s="46"/>
      <c r="S558" s="47"/>
      <c r="T558" s="46"/>
      <c r="U558" s="47"/>
      <c r="V558" s="47"/>
      <c r="W558" s="47"/>
      <c r="X558" s="47"/>
      <c r="Y558" s="47"/>
      <c r="Z558" s="47"/>
      <c r="AA558" s="45"/>
      <c r="AB558" s="45"/>
      <c r="AC558" s="45"/>
    </row>
    <row r="559" spans="3:29" s="38" customFormat="1" ht="20.100000000000001" customHeight="1">
      <c r="C559" s="45"/>
      <c r="E559" s="45"/>
      <c r="F559" s="45"/>
      <c r="G559" s="45"/>
      <c r="H559" s="46"/>
      <c r="I559" s="47"/>
      <c r="J559" s="46"/>
      <c r="K559" s="47"/>
      <c r="L559" s="46"/>
      <c r="M559" s="47"/>
      <c r="N559" s="46"/>
      <c r="O559" s="47"/>
      <c r="P559" s="46"/>
      <c r="Q559" s="47"/>
      <c r="R559" s="46"/>
      <c r="S559" s="47"/>
      <c r="T559" s="46"/>
      <c r="U559" s="47"/>
      <c r="V559" s="47"/>
      <c r="W559" s="47"/>
      <c r="X559" s="47"/>
      <c r="Y559" s="47"/>
      <c r="Z559" s="47"/>
      <c r="AA559" s="45"/>
      <c r="AB559" s="45"/>
      <c r="AC559" s="45"/>
    </row>
    <row r="560" spans="3:29" s="38" customFormat="1" ht="20.100000000000001" customHeight="1">
      <c r="C560" s="45"/>
      <c r="E560" s="45"/>
      <c r="F560" s="45"/>
      <c r="G560" s="45"/>
      <c r="H560" s="46"/>
      <c r="I560" s="47"/>
      <c r="J560" s="46"/>
      <c r="K560" s="47"/>
      <c r="L560" s="46"/>
      <c r="M560" s="47"/>
      <c r="N560" s="46"/>
      <c r="O560" s="47"/>
      <c r="P560" s="46"/>
      <c r="Q560" s="47"/>
      <c r="R560" s="46"/>
      <c r="S560" s="47"/>
      <c r="T560" s="46"/>
      <c r="U560" s="47"/>
      <c r="V560" s="47"/>
      <c r="W560" s="47"/>
      <c r="X560" s="47"/>
      <c r="Y560" s="47"/>
      <c r="Z560" s="47"/>
      <c r="AA560" s="45"/>
      <c r="AB560" s="45"/>
      <c r="AC560" s="45"/>
    </row>
    <row r="561" spans="3:29" s="38" customFormat="1" ht="20.100000000000001" customHeight="1">
      <c r="C561" s="45"/>
      <c r="E561" s="45"/>
      <c r="F561" s="45"/>
      <c r="G561" s="45"/>
      <c r="H561" s="46"/>
      <c r="I561" s="47"/>
      <c r="J561" s="46"/>
      <c r="K561" s="47"/>
      <c r="L561" s="46"/>
      <c r="M561" s="47"/>
      <c r="N561" s="46"/>
      <c r="O561" s="47"/>
      <c r="P561" s="46"/>
      <c r="Q561" s="47"/>
      <c r="R561" s="46"/>
      <c r="S561" s="47"/>
      <c r="T561" s="46"/>
      <c r="U561" s="47"/>
      <c r="V561" s="47"/>
      <c r="W561" s="47"/>
      <c r="X561" s="47"/>
      <c r="Y561" s="47"/>
      <c r="Z561" s="47"/>
      <c r="AA561" s="45"/>
      <c r="AB561" s="45"/>
      <c r="AC561" s="45"/>
    </row>
    <row r="562" spans="3:29" s="38" customFormat="1" ht="20.100000000000001" customHeight="1">
      <c r="C562" s="45"/>
      <c r="E562" s="45"/>
      <c r="F562" s="45"/>
      <c r="G562" s="45"/>
      <c r="H562" s="46"/>
      <c r="I562" s="47"/>
      <c r="J562" s="46"/>
      <c r="K562" s="47"/>
      <c r="L562" s="46"/>
      <c r="M562" s="47"/>
      <c r="N562" s="46"/>
      <c r="O562" s="47"/>
      <c r="P562" s="46"/>
      <c r="Q562" s="47"/>
      <c r="R562" s="46"/>
      <c r="S562" s="47"/>
      <c r="T562" s="46"/>
      <c r="U562" s="47"/>
      <c r="V562" s="47"/>
      <c r="W562" s="47"/>
      <c r="X562" s="47"/>
      <c r="Y562" s="47"/>
      <c r="Z562" s="47"/>
      <c r="AA562" s="45"/>
      <c r="AB562" s="45"/>
      <c r="AC562" s="45"/>
    </row>
    <row r="563" spans="3:29" s="38" customFormat="1" ht="20.100000000000001" customHeight="1">
      <c r="C563" s="45"/>
      <c r="E563" s="45"/>
      <c r="F563" s="45"/>
      <c r="G563" s="45"/>
      <c r="H563" s="46"/>
      <c r="I563" s="47"/>
      <c r="J563" s="46"/>
      <c r="K563" s="47"/>
      <c r="L563" s="46"/>
      <c r="M563" s="47"/>
      <c r="N563" s="46"/>
      <c r="O563" s="47"/>
      <c r="P563" s="46"/>
      <c r="Q563" s="47"/>
      <c r="R563" s="46"/>
      <c r="S563" s="47"/>
      <c r="T563" s="46"/>
      <c r="U563" s="47"/>
      <c r="V563" s="47"/>
      <c r="W563" s="47"/>
      <c r="X563" s="47"/>
      <c r="Y563" s="47"/>
      <c r="Z563" s="47"/>
      <c r="AA563" s="45"/>
      <c r="AB563" s="45"/>
      <c r="AC563" s="45"/>
    </row>
    <row r="564" spans="3:29" s="38" customFormat="1" ht="20.100000000000001" customHeight="1">
      <c r="C564" s="45"/>
      <c r="E564" s="45"/>
      <c r="F564" s="45"/>
      <c r="G564" s="45"/>
      <c r="H564" s="46"/>
      <c r="I564" s="47"/>
      <c r="J564" s="46"/>
      <c r="K564" s="47"/>
      <c r="L564" s="46"/>
      <c r="M564" s="47"/>
      <c r="N564" s="46"/>
      <c r="O564" s="47"/>
      <c r="P564" s="46"/>
      <c r="Q564" s="47"/>
      <c r="R564" s="46"/>
      <c r="S564" s="47"/>
      <c r="T564" s="46"/>
      <c r="U564" s="47"/>
      <c r="V564" s="47"/>
      <c r="W564" s="47"/>
      <c r="X564" s="47"/>
      <c r="Y564" s="47"/>
      <c r="Z564" s="47"/>
      <c r="AA564" s="45"/>
      <c r="AB564" s="45"/>
      <c r="AC564" s="45"/>
    </row>
    <row r="565" spans="3:29" s="38" customFormat="1" ht="20.100000000000001" customHeight="1">
      <c r="C565" s="45"/>
      <c r="E565" s="45"/>
      <c r="F565" s="45"/>
      <c r="G565" s="45"/>
      <c r="H565" s="46"/>
      <c r="I565" s="47"/>
      <c r="J565" s="46"/>
      <c r="K565" s="47"/>
      <c r="L565" s="46"/>
      <c r="M565" s="47"/>
      <c r="N565" s="46"/>
      <c r="O565" s="47"/>
      <c r="P565" s="46"/>
      <c r="Q565" s="47"/>
      <c r="R565" s="46"/>
      <c r="S565" s="47"/>
      <c r="T565" s="46"/>
      <c r="U565" s="47"/>
      <c r="V565" s="47"/>
      <c r="W565" s="47"/>
      <c r="X565" s="47"/>
      <c r="Y565" s="47"/>
      <c r="Z565" s="47"/>
      <c r="AA565" s="45"/>
      <c r="AB565" s="45"/>
      <c r="AC565" s="45"/>
    </row>
    <row r="566" spans="3:29" s="38" customFormat="1" ht="20.100000000000001" customHeight="1">
      <c r="C566" s="45"/>
      <c r="E566" s="45"/>
      <c r="F566" s="45"/>
      <c r="G566" s="45"/>
      <c r="H566" s="46"/>
      <c r="I566" s="47"/>
      <c r="J566" s="46"/>
      <c r="K566" s="47"/>
      <c r="L566" s="46"/>
      <c r="M566" s="47"/>
      <c r="N566" s="46"/>
      <c r="O566" s="47"/>
      <c r="P566" s="46"/>
      <c r="Q566" s="47"/>
      <c r="R566" s="46"/>
      <c r="S566" s="47"/>
      <c r="T566" s="46"/>
      <c r="U566" s="47"/>
      <c r="V566" s="47"/>
      <c r="W566" s="47"/>
      <c r="X566" s="47"/>
      <c r="Y566" s="47"/>
      <c r="Z566" s="47"/>
      <c r="AA566" s="45"/>
      <c r="AB566" s="45"/>
      <c r="AC566" s="45"/>
    </row>
    <row r="567" spans="3:29" s="38" customFormat="1" ht="20.100000000000001" customHeight="1">
      <c r="C567" s="45"/>
      <c r="E567" s="45"/>
      <c r="F567" s="45"/>
      <c r="G567" s="45"/>
      <c r="H567" s="46"/>
      <c r="I567" s="47"/>
      <c r="J567" s="46"/>
      <c r="K567" s="47"/>
      <c r="L567" s="46"/>
      <c r="M567" s="47"/>
      <c r="N567" s="46"/>
      <c r="O567" s="47"/>
      <c r="P567" s="46"/>
      <c r="Q567" s="47"/>
      <c r="R567" s="46"/>
      <c r="S567" s="47"/>
      <c r="T567" s="46"/>
      <c r="U567" s="47"/>
      <c r="V567" s="47"/>
      <c r="W567" s="47"/>
      <c r="X567" s="47"/>
      <c r="Y567" s="47"/>
      <c r="Z567" s="47"/>
      <c r="AA567" s="45"/>
      <c r="AB567" s="45"/>
      <c r="AC567" s="45"/>
    </row>
    <row r="568" spans="3:29" s="38" customFormat="1" ht="20.100000000000001" customHeight="1">
      <c r="C568" s="45"/>
      <c r="E568" s="45"/>
      <c r="F568" s="45"/>
      <c r="G568" s="45"/>
      <c r="H568" s="46"/>
      <c r="I568" s="47"/>
      <c r="J568" s="46"/>
      <c r="K568" s="47"/>
      <c r="L568" s="46"/>
      <c r="M568" s="47"/>
      <c r="N568" s="46"/>
      <c r="O568" s="47"/>
      <c r="P568" s="46"/>
      <c r="Q568" s="47"/>
      <c r="R568" s="46"/>
      <c r="S568" s="47"/>
      <c r="T568" s="46"/>
      <c r="U568" s="47"/>
      <c r="V568" s="47"/>
      <c r="W568" s="47"/>
      <c r="X568" s="47"/>
      <c r="Y568" s="47"/>
      <c r="Z568" s="47"/>
      <c r="AA568" s="45"/>
      <c r="AB568" s="45"/>
      <c r="AC568" s="45"/>
    </row>
    <row r="569" spans="3:29" s="38" customFormat="1" ht="20.100000000000001" customHeight="1">
      <c r="C569" s="45"/>
      <c r="E569" s="45"/>
      <c r="F569" s="45"/>
      <c r="G569" s="45"/>
      <c r="H569" s="46"/>
      <c r="I569" s="47"/>
      <c r="J569" s="46"/>
      <c r="K569" s="47"/>
      <c r="L569" s="46"/>
      <c r="M569" s="47"/>
      <c r="N569" s="46"/>
      <c r="O569" s="47"/>
      <c r="P569" s="46"/>
      <c r="Q569" s="47"/>
      <c r="R569" s="46"/>
      <c r="S569" s="47"/>
      <c r="T569" s="46"/>
      <c r="U569" s="47"/>
      <c r="V569" s="47"/>
      <c r="W569" s="47"/>
      <c r="X569" s="47"/>
      <c r="Y569" s="47"/>
      <c r="Z569" s="47"/>
      <c r="AA569" s="45"/>
      <c r="AB569" s="45"/>
      <c r="AC569" s="45"/>
    </row>
    <row r="570" spans="3:29" s="38" customFormat="1" ht="20.100000000000001" customHeight="1">
      <c r="C570" s="45"/>
      <c r="E570" s="45"/>
      <c r="F570" s="45"/>
      <c r="G570" s="45"/>
      <c r="H570" s="46"/>
      <c r="I570" s="47"/>
      <c r="J570" s="46"/>
      <c r="K570" s="47"/>
      <c r="L570" s="46"/>
      <c r="M570" s="47"/>
      <c r="N570" s="46"/>
      <c r="O570" s="47"/>
      <c r="P570" s="46"/>
      <c r="Q570" s="47"/>
      <c r="R570" s="46"/>
      <c r="S570" s="47"/>
      <c r="T570" s="46"/>
      <c r="U570" s="47"/>
      <c r="V570" s="47"/>
      <c r="W570" s="47"/>
      <c r="X570" s="47"/>
      <c r="Y570" s="47"/>
      <c r="Z570" s="47"/>
      <c r="AA570" s="45"/>
      <c r="AB570" s="45"/>
      <c r="AC570" s="45"/>
    </row>
    <row r="571" spans="3:29" s="38" customFormat="1" ht="20.100000000000001" customHeight="1">
      <c r="C571" s="45"/>
      <c r="E571" s="45"/>
      <c r="F571" s="45"/>
      <c r="G571" s="45"/>
      <c r="H571" s="46"/>
      <c r="I571" s="47"/>
      <c r="J571" s="46"/>
      <c r="K571" s="47"/>
      <c r="L571" s="46"/>
      <c r="M571" s="47"/>
      <c r="N571" s="46"/>
      <c r="O571" s="47"/>
      <c r="P571" s="46"/>
      <c r="Q571" s="47"/>
      <c r="R571" s="46"/>
      <c r="S571" s="47"/>
      <c r="T571" s="46"/>
      <c r="U571" s="47"/>
      <c r="V571" s="47"/>
      <c r="W571" s="47"/>
      <c r="X571" s="47"/>
      <c r="Y571" s="47"/>
      <c r="Z571" s="47"/>
      <c r="AA571" s="45"/>
      <c r="AB571" s="45"/>
      <c r="AC571" s="45"/>
    </row>
    <row r="572" spans="3:29" s="38" customFormat="1" ht="20.100000000000001" customHeight="1">
      <c r="C572" s="45"/>
      <c r="E572" s="45"/>
      <c r="F572" s="45"/>
      <c r="G572" s="45"/>
      <c r="H572" s="46"/>
      <c r="I572" s="47"/>
      <c r="J572" s="46"/>
      <c r="K572" s="47"/>
      <c r="L572" s="46"/>
      <c r="M572" s="47"/>
      <c r="N572" s="46"/>
      <c r="O572" s="47"/>
      <c r="P572" s="46"/>
      <c r="Q572" s="47"/>
      <c r="R572" s="46"/>
      <c r="S572" s="47"/>
      <c r="T572" s="46"/>
      <c r="U572" s="47"/>
      <c r="V572" s="47"/>
      <c r="W572" s="47"/>
      <c r="X572" s="47"/>
      <c r="Y572" s="47"/>
      <c r="Z572" s="47"/>
      <c r="AA572" s="45"/>
      <c r="AB572" s="45"/>
      <c r="AC572" s="45"/>
    </row>
    <row r="573" spans="3:29" s="38" customFormat="1" ht="20.100000000000001" customHeight="1">
      <c r="C573" s="45"/>
      <c r="E573" s="45"/>
      <c r="F573" s="45"/>
      <c r="G573" s="45"/>
      <c r="H573" s="46"/>
      <c r="I573" s="47"/>
      <c r="J573" s="46"/>
      <c r="K573" s="47"/>
      <c r="L573" s="46"/>
      <c r="M573" s="47"/>
      <c r="N573" s="46"/>
      <c r="O573" s="47"/>
      <c r="P573" s="46"/>
      <c r="Q573" s="47"/>
      <c r="R573" s="46"/>
      <c r="S573" s="47"/>
      <c r="T573" s="46"/>
      <c r="U573" s="47"/>
      <c r="V573" s="47"/>
      <c r="W573" s="47"/>
      <c r="X573" s="47"/>
      <c r="Y573" s="47"/>
      <c r="Z573" s="47"/>
      <c r="AA573" s="45"/>
      <c r="AB573" s="45"/>
      <c r="AC573" s="45"/>
    </row>
    <row r="574" spans="3:29" s="38" customFormat="1" ht="20.100000000000001" customHeight="1">
      <c r="C574" s="45"/>
      <c r="E574" s="45"/>
      <c r="F574" s="45"/>
      <c r="G574" s="45"/>
      <c r="H574" s="46"/>
      <c r="I574" s="47"/>
      <c r="J574" s="46"/>
      <c r="K574" s="47"/>
      <c r="L574" s="46"/>
      <c r="M574" s="47"/>
      <c r="N574" s="46"/>
      <c r="O574" s="47"/>
      <c r="P574" s="46"/>
      <c r="Q574" s="47"/>
      <c r="R574" s="46"/>
      <c r="S574" s="47"/>
      <c r="T574" s="46"/>
      <c r="U574" s="47"/>
      <c r="V574" s="47"/>
      <c r="W574" s="47"/>
      <c r="X574" s="47"/>
      <c r="Y574" s="47"/>
      <c r="Z574" s="47"/>
      <c r="AA574" s="45"/>
      <c r="AB574" s="45"/>
      <c r="AC574" s="45"/>
    </row>
    <row r="575" spans="3:29" s="38" customFormat="1" ht="20.100000000000001" customHeight="1">
      <c r="C575" s="45"/>
      <c r="E575" s="45"/>
      <c r="F575" s="45"/>
      <c r="G575" s="45"/>
      <c r="H575" s="46"/>
      <c r="I575" s="47"/>
      <c r="J575" s="46"/>
      <c r="K575" s="47"/>
      <c r="L575" s="46"/>
      <c r="M575" s="47"/>
      <c r="N575" s="46"/>
      <c r="O575" s="47"/>
      <c r="P575" s="46"/>
      <c r="Q575" s="47"/>
      <c r="R575" s="46"/>
      <c r="S575" s="47"/>
      <c r="T575" s="46"/>
      <c r="U575" s="47"/>
      <c r="V575" s="47"/>
      <c r="W575" s="47"/>
      <c r="X575" s="47"/>
      <c r="Y575" s="47"/>
      <c r="Z575" s="47"/>
      <c r="AA575" s="45"/>
      <c r="AB575" s="45"/>
      <c r="AC575" s="45"/>
    </row>
    <row r="576" spans="3:29" s="38" customFormat="1" ht="20.100000000000001" customHeight="1">
      <c r="C576" s="45"/>
      <c r="E576" s="45"/>
      <c r="F576" s="45"/>
      <c r="G576" s="45"/>
      <c r="H576" s="46"/>
      <c r="I576" s="47"/>
      <c r="J576" s="46"/>
      <c r="K576" s="47"/>
      <c r="L576" s="46"/>
      <c r="M576" s="47"/>
      <c r="N576" s="46"/>
      <c r="O576" s="47"/>
      <c r="P576" s="46"/>
      <c r="Q576" s="47"/>
      <c r="R576" s="46"/>
      <c r="S576" s="47"/>
      <c r="T576" s="46"/>
      <c r="U576" s="47"/>
      <c r="V576" s="47"/>
      <c r="W576" s="47"/>
      <c r="X576" s="47"/>
      <c r="Y576" s="47"/>
      <c r="Z576" s="47"/>
      <c r="AA576" s="45"/>
      <c r="AB576" s="45"/>
      <c r="AC576" s="45"/>
    </row>
    <row r="577" spans="3:29" s="38" customFormat="1" ht="20.100000000000001" customHeight="1">
      <c r="C577" s="45"/>
      <c r="E577" s="45"/>
      <c r="F577" s="45"/>
      <c r="G577" s="45"/>
      <c r="H577" s="46"/>
      <c r="I577" s="47"/>
      <c r="J577" s="46"/>
      <c r="K577" s="47"/>
      <c r="L577" s="46"/>
      <c r="M577" s="47"/>
      <c r="N577" s="46"/>
      <c r="O577" s="47"/>
      <c r="P577" s="46"/>
      <c r="Q577" s="47"/>
      <c r="R577" s="46"/>
      <c r="S577" s="47"/>
      <c r="T577" s="46"/>
      <c r="U577" s="47"/>
      <c r="V577" s="47"/>
      <c r="W577" s="47"/>
      <c r="X577" s="47"/>
      <c r="Y577" s="47"/>
      <c r="Z577" s="47"/>
      <c r="AA577" s="45"/>
      <c r="AB577" s="45"/>
      <c r="AC577" s="45"/>
    </row>
    <row r="578" spans="3:29" s="38" customFormat="1" ht="20.100000000000001" customHeight="1">
      <c r="C578" s="45"/>
      <c r="E578" s="45"/>
      <c r="F578" s="45"/>
      <c r="G578" s="45"/>
      <c r="H578" s="46"/>
      <c r="I578" s="47"/>
      <c r="J578" s="46"/>
      <c r="K578" s="47"/>
      <c r="L578" s="46"/>
      <c r="M578" s="47"/>
      <c r="N578" s="46"/>
      <c r="O578" s="47"/>
      <c r="P578" s="46"/>
      <c r="Q578" s="47"/>
      <c r="R578" s="46"/>
      <c r="S578" s="47"/>
      <c r="T578" s="46"/>
      <c r="U578" s="47"/>
      <c r="V578" s="47"/>
      <c r="W578" s="47"/>
      <c r="X578" s="47"/>
      <c r="Y578" s="47"/>
      <c r="Z578" s="47"/>
      <c r="AA578" s="45"/>
      <c r="AB578" s="45"/>
      <c r="AC578" s="45"/>
    </row>
    <row r="579" spans="3:29" s="38" customFormat="1" ht="20.100000000000001" customHeight="1">
      <c r="C579" s="45"/>
      <c r="E579" s="45"/>
      <c r="F579" s="45"/>
      <c r="G579" s="45"/>
      <c r="H579" s="46"/>
      <c r="I579" s="47"/>
      <c r="J579" s="46"/>
      <c r="K579" s="47"/>
      <c r="L579" s="46"/>
      <c r="M579" s="47"/>
      <c r="N579" s="46"/>
      <c r="O579" s="47"/>
      <c r="P579" s="46"/>
      <c r="Q579" s="47"/>
      <c r="R579" s="46"/>
      <c r="S579" s="47"/>
      <c r="T579" s="46"/>
      <c r="U579" s="47"/>
      <c r="V579" s="47"/>
      <c r="W579" s="47"/>
      <c r="X579" s="47"/>
      <c r="Y579" s="47"/>
      <c r="Z579" s="47"/>
      <c r="AA579" s="45"/>
      <c r="AB579" s="45"/>
      <c r="AC579" s="45"/>
    </row>
    <row r="580" spans="3:29" s="38" customFormat="1" ht="20.100000000000001" customHeight="1">
      <c r="C580" s="45"/>
      <c r="E580" s="45"/>
      <c r="F580" s="45"/>
      <c r="G580" s="45"/>
      <c r="H580" s="46"/>
      <c r="I580" s="47"/>
      <c r="J580" s="46"/>
      <c r="K580" s="47"/>
      <c r="L580" s="46"/>
      <c r="M580" s="47"/>
      <c r="N580" s="46"/>
      <c r="O580" s="47"/>
      <c r="P580" s="46"/>
      <c r="Q580" s="47"/>
      <c r="R580" s="46"/>
      <c r="S580" s="47"/>
      <c r="T580" s="46"/>
      <c r="U580" s="47"/>
      <c r="V580" s="47"/>
      <c r="W580" s="47"/>
      <c r="X580" s="47"/>
      <c r="Y580" s="47"/>
      <c r="Z580" s="47"/>
      <c r="AA580" s="45"/>
      <c r="AB580" s="45"/>
      <c r="AC580" s="45"/>
    </row>
    <row r="581" spans="3:29" s="38" customFormat="1" ht="20.100000000000001" customHeight="1">
      <c r="C581" s="45"/>
      <c r="E581" s="45"/>
      <c r="F581" s="45"/>
      <c r="G581" s="45"/>
      <c r="H581" s="46"/>
      <c r="I581" s="47"/>
      <c r="J581" s="46"/>
      <c r="K581" s="47"/>
      <c r="L581" s="46"/>
      <c r="M581" s="47"/>
      <c r="N581" s="46"/>
      <c r="O581" s="47"/>
      <c r="P581" s="46"/>
      <c r="Q581" s="47"/>
      <c r="R581" s="46"/>
      <c r="S581" s="47"/>
      <c r="T581" s="46"/>
      <c r="U581" s="47"/>
      <c r="V581" s="47"/>
      <c r="W581" s="47"/>
      <c r="X581" s="47"/>
      <c r="Y581" s="47"/>
      <c r="Z581" s="47"/>
      <c r="AA581" s="45"/>
      <c r="AB581" s="45"/>
      <c r="AC581" s="45"/>
    </row>
    <row r="582" spans="3:29" s="38" customFormat="1" ht="20.100000000000001" customHeight="1">
      <c r="C582" s="45"/>
      <c r="E582" s="45"/>
      <c r="F582" s="45"/>
      <c r="G582" s="45"/>
      <c r="H582" s="46"/>
      <c r="I582" s="47"/>
      <c r="J582" s="46"/>
      <c r="K582" s="47"/>
      <c r="L582" s="46"/>
      <c r="M582" s="47"/>
      <c r="N582" s="46"/>
      <c r="O582" s="47"/>
      <c r="P582" s="46"/>
      <c r="Q582" s="47"/>
      <c r="R582" s="46"/>
      <c r="S582" s="47"/>
      <c r="T582" s="46"/>
      <c r="U582" s="47"/>
      <c r="V582" s="47"/>
      <c r="W582" s="47"/>
      <c r="X582" s="47"/>
      <c r="Y582" s="47"/>
      <c r="Z582" s="47"/>
      <c r="AA582" s="45"/>
      <c r="AB582" s="45"/>
      <c r="AC582" s="45"/>
    </row>
    <row r="583" spans="3:29" s="38" customFormat="1" ht="20.100000000000001" customHeight="1">
      <c r="C583" s="45"/>
      <c r="E583" s="45"/>
      <c r="F583" s="45"/>
      <c r="G583" s="45"/>
      <c r="H583" s="46"/>
      <c r="I583" s="47"/>
      <c r="J583" s="46"/>
      <c r="K583" s="47"/>
      <c r="L583" s="46"/>
      <c r="M583" s="47"/>
      <c r="N583" s="46"/>
      <c r="O583" s="47"/>
      <c r="P583" s="46"/>
      <c r="Q583" s="47"/>
      <c r="R583" s="46"/>
      <c r="S583" s="47"/>
      <c r="T583" s="46"/>
      <c r="U583" s="47"/>
      <c r="V583" s="47"/>
      <c r="W583" s="47"/>
      <c r="X583" s="47"/>
      <c r="Y583" s="47"/>
      <c r="Z583" s="47"/>
      <c r="AA583" s="45"/>
      <c r="AB583" s="45"/>
      <c r="AC583" s="45"/>
    </row>
    <row r="584" spans="3:29" s="38" customFormat="1" ht="20.100000000000001" customHeight="1">
      <c r="C584" s="45"/>
      <c r="E584" s="45"/>
      <c r="F584" s="45"/>
      <c r="G584" s="45"/>
      <c r="H584" s="46"/>
      <c r="I584" s="47"/>
      <c r="J584" s="46"/>
      <c r="K584" s="47"/>
      <c r="L584" s="46"/>
      <c r="M584" s="47"/>
      <c r="N584" s="46"/>
      <c r="O584" s="47"/>
      <c r="P584" s="46"/>
      <c r="Q584" s="47"/>
      <c r="R584" s="46"/>
      <c r="S584" s="47"/>
      <c r="T584" s="46"/>
      <c r="U584" s="47"/>
      <c r="V584" s="47"/>
      <c r="W584" s="47"/>
      <c r="X584" s="47"/>
      <c r="Y584" s="47"/>
      <c r="Z584" s="47"/>
      <c r="AA584" s="45"/>
      <c r="AB584" s="45"/>
      <c r="AC584" s="45"/>
    </row>
    <row r="585" spans="3:29" s="38" customFormat="1" ht="20.100000000000001" customHeight="1">
      <c r="C585" s="45"/>
      <c r="E585" s="45"/>
      <c r="F585" s="45"/>
      <c r="G585" s="45"/>
      <c r="H585" s="46"/>
      <c r="I585" s="47"/>
      <c r="J585" s="46"/>
      <c r="K585" s="47"/>
      <c r="L585" s="46"/>
      <c r="M585" s="47"/>
      <c r="N585" s="46"/>
      <c r="O585" s="47"/>
      <c r="P585" s="46"/>
      <c r="Q585" s="47"/>
      <c r="R585" s="46"/>
      <c r="S585" s="47"/>
      <c r="T585" s="46"/>
      <c r="U585" s="47"/>
      <c r="V585" s="47"/>
      <c r="W585" s="47"/>
      <c r="X585" s="47"/>
      <c r="Y585" s="47"/>
      <c r="Z585" s="47"/>
      <c r="AA585" s="45"/>
      <c r="AB585" s="45"/>
      <c r="AC585" s="45"/>
    </row>
    <row r="586" spans="3:29" s="38" customFormat="1" ht="20.100000000000001" customHeight="1">
      <c r="C586" s="45"/>
      <c r="E586" s="45"/>
      <c r="F586" s="45"/>
      <c r="G586" s="45"/>
      <c r="H586" s="46"/>
      <c r="I586" s="47"/>
      <c r="J586" s="46"/>
      <c r="K586" s="47"/>
      <c r="L586" s="46"/>
      <c r="M586" s="47"/>
      <c r="N586" s="46"/>
      <c r="O586" s="47"/>
      <c r="P586" s="46"/>
      <c r="Q586" s="47"/>
      <c r="R586" s="46"/>
      <c r="S586" s="47"/>
      <c r="T586" s="46"/>
      <c r="U586" s="47"/>
      <c r="V586" s="47"/>
      <c r="W586" s="47"/>
      <c r="X586" s="47"/>
      <c r="Y586" s="47"/>
      <c r="Z586" s="47"/>
      <c r="AA586" s="45"/>
      <c r="AB586" s="45"/>
      <c r="AC586" s="45"/>
    </row>
    <row r="587" spans="3:29" s="38" customFormat="1" ht="20.100000000000001" customHeight="1">
      <c r="C587" s="45"/>
      <c r="E587" s="45"/>
      <c r="F587" s="45"/>
      <c r="G587" s="45"/>
      <c r="H587" s="46"/>
      <c r="I587" s="47"/>
      <c r="J587" s="46"/>
      <c r="K587" s="47"/>
      <c r="L587" s="46"/>
      <c r="M587" s="47"/>
      <c r="N587" s="46"/>
      <c r="O587" s="47"/>
      <c r="P587" s="46"/>
      <c r="Q587" s="47"/>
      <c r="R587" s="46"/>
      <c r="S587" s="47"/>
      <c r="T587" s="46"/>
      <c r="U587" s="47"/>
      <c r="V587" s="47"/>
      <c r="W587" s="47"/>
      <c r="X587" s="47"/>
      <c r="Y587" s="47"/>
      <c r="Z587" s="47"/>
      <c r="AA587" s="45"/>
      <c r="AB587" s="45"/>
      <c r="AC587" s="45"/>
    </row>
    <row r="588" spans="3:29" s="38" customFormat="1" ht="20.100000000000001" customHeight="1">
      <c r="C588" s="45"/>
      <c r="E588" s="45"/>
      <c r="F588" s="45"/>
      <c r="G588" s="45"/>
      <c r="H588" s="46"/>
      <c r="I588" s="47"/>
      <c r="J588" s="46"/>
      <c r="K588" s="47"/>
      <c r="L588" s="46"/>
      <c r="M588" s="47"/>
      <c r="N588" s="46"/>
      <c r="O588" s="47"/>
      <c r="P588" s="46"/>
      <c r="Q588" s="47"/>
      <c r="R588" s="46"/>
      <c r="S588" s="47"/>
      <c r="T588" s="46"/>
      <c r="U588" s="47"/>
      <c r="V588" s="47"/>
      <c r="W588" s="47"/>
      <c r="X588" s="47"/>
      <c r="Y588" s="47"/>
      <c r="Z588" s="47"/>
      <c r="AA588" s="45"/>
      <c r="AB588" s="45"/>
      <c r="AC588" s="45"/>
    </row>
    <row r="589" spans="3:29" s="38" customFormat="1" ht="20.100000000000001" customHeight="1">
      <c r="C589" s="45"/>
      <c r="E589" s="45"/>
      <c r="F589" s="45"/>
      <c r="G589" s="45"/>
      <c r="H589" s="46"/>
      <c r="I589" s="47"/>
      <c r="J589" s="46"/>
      <c r="K589" s="47"/>
      <c r="L589" s="46"/>
      <c r="M589" s="47"/>
      <c r="N589" s="46"/>
      <c r="O589" s="47"/>
      <c r="P589" s="46"/>
      <c r="Q589" s="47"/>
      <c r="R589" s="46"/>
      <c r="S589" s="47"/>
      <c r="T589" s="46"/>
      <c r="U589" s="47"/>
      <c r="V589" s="47"/>
      <c r="W589" s="47"/>
      <c r="X589" s="47"/>
      <c r="Y589" s="47"/>
      <c r="Z589" s="47"/>
      <c r="AA589" s="45"/>
      <c r="AB589" s="45"/>
      <c r="AC589" s="45"/>
    </row>
    <row r="590" spans="3:29" s="38" customFormat="1" ht="20.100000000000001" customHeight="1">
      <c r="C590" s="45"/>
      <c r="E590" s="45"/>
      <c r="F590" s="45"/>
      <c r="G590" s="45"/>
      <c r="H590" s="46"/>
      <c r="I590" s="47"/>
      <c r="J590" s="46"/>
      <c r="K590" s="47"/>
      <c r="L590" s="46"/>
      <c r="M590" s="47"/>
      <c r="N590" s="46"/>
      <c r="O590" s="47"/>
      <c r="P590" s="46"/>
      <c r="Q590" s="47"/>
      <c r="R590" s="46"/>
      <c r="S590" s="47"/>
      <c r="T590" s="46"/>
      <c r="U590" s="47"/>
      <c r="V590" s="47"/>
      <c r="W590" s="47"/>
      <c r="X590" s="47"/>
      <c r="Y590" s="47"/>
      <c r="Z590" s="47"/>
      <c r="AA590" s="45"/>
      <c r="AB590" s="45"/>
      <c r="AC590" s="45"/>
    </row>
    <row r="591" spans="3:29" s="38" customFormat="1" ht="20.100000000000001" customHeight="1">
      <c r="C591" s="45"/>
      <c r="E591" s="45"/>
      <c r="F591" s="45"/>
      <c r="G591" s="45"/>
      <c r="H591" s="46"/>
      <c r="I591" s="47"/>
      <c r="J591" s="46"/>
      <c r="K591" s="47"/>
      <c r="L591" s="46"/>
      <c r="M591" s="47"/>
      <c r="N591" s="46"/>
      <c r="O591" s="47"/>
      <c r="P591" s="46"/>
      <c r="Q591" s="47"/>
      <c r="R591" s="46"/>
      <c r="S591" s="47"/>
      <c r="T591" s="46"/>
      <c r="U591" s="47"/>
      <c r="V591" s="47"/>
      <c r="W591" s="47"/>
      <c r="X591" s="47"/>
      <c r="Y591" s="47"/>
      <c r="Z591" s="47"/>
      <c r="AA591" s="45"/>
      <c r="AB591" s="45"/>
      <c r="AC591" s="45"/>
    </row>
    <row r="592" spans="3:29" s="38" customFormat="1" ht="20.100000000000001" customHeight="1">
      <c r="C592" s="45"/>
      <c r="E592" s="45"/>
      <c r="F592" s="45"/>
      <c r="G592" s="45"/>
      <c r="H592" s="46"/>
      <c r="I592" s="47"/>
      <c r="J592" s="46"/>
      <c r="K592" s="47"/>
      <c r="L592" s="46"/>
      <c r="M592" s="47"/>
      <c r="N592" s="46"/>
      <c r="O592" s="47"/>
      <c r="P592" s="46"/>
      <c r="Q592" s="47"/>
      <c r="R592" s="46"/>
      <c r="S592" s="47"/>
      <c r="T592" s="46"/>
      <c r="U592" s="47"/>
      <c r="V592" s="47"/>
      <c r="W592" s="47"/>
      <c r="X592" s="47"/>
      <c r="Y592" s="47"/>
      <c r="Z592" s="47"/>
      <c r="AA592" s="45"/>
      <c r="AB592" s="45"/>
      <c r="AC592" s="45"/>
    </row>
    <row r="593" spans="3:29" s="38" customFormat="1" ht="20.100000000000001" customHeight="1">
      <c r="C593" s="45"/>
      <c r="E593" s="45"/>
      <c r="F593" s="45"/>
      <c r="G593" s="45"/>
      <c r="H593" s="46"/>
      <c r="I593" s="47"/>
      <c r="J593" s="46"/>
      <c r="K593" s="47"/>
      <c r="L593" s="46"/>
      <c r="M593" s="47"/>
      <c r="N593" s="46"/>
      <c r="O593" s="47"/>
      <c r="P593" s="46"/>
      <c r="Q593" s="47"/>
      <c r="R593" s="46"/>
      <c r="S593" s="47"/>
      <c r="T593" s="46"/>
      <c r="U593" s="47"/>
      <c r="V593" s="47"/>
      <c r="W593" s="47"/>
      <c r="X593" s="47"/>
      <c r="Y593" s="47"/>
      <c r="Z593" s="47"/>
      <c r="AA593" s="45"/>
      <c r="AB593" s="45"/>
      <c r="AC593" s="45"/>
    </row>
    <row r="594" spans="3:29" s="38" customFormat="1" ht="20.100000000000001" customHeight="1">
      <c r="C594" s="45"/>
      <c r="E594" s="45"/>
      <c r="F594" s="45"/>
      <c r="G594" s="45"/>
      <c r="H594" s="46"/>
      <c r="I594" s="47"/>
      <c r="J594" s="46"/>
      <c r="K594" s="47"/>
      <c r="L594" s="46"/>
      <c r="M594" s="47"/>
      <c r="N594" s="46"/>
      <c r="O594" s="47"/>
      <c r="P594" s="46"/>
      <c r="Q594" s="47"/>
      <c r="R594" s="46"/>
      <c r="S594" s="47"/>
      <c r="T594" s="46"/>
      <c r="U594" s="47"/>
      <c r="V594" s="47"/>
      <c r="W594" s="47"/>
      <c r="X594" s="47"/>
      <c r="Y594" s="47"/>
      <c r="Z594" s="47"/>
      <c r="AA594" s="45"/>
      <c r="AB594" s="45"/>
      <c r="AC594" s="45"/>
    </row>
    <row r="595" spans="3:29" s="38" customFormat="1" ht="20.100000000000001" customHeight="1">
      <c r="C595" s="45"/>
      <c r="E595" s="45"/>
      <c r="F595" s="45"/>
      <c r="G595" s="45"/>
      <c r="H595" s="46"/>
      <c r="I595" s="47"/>
      <c r="J595" s="46"/>
      <c r="K595" s="47"/>
      <c r="L595" s="46"/>
      <c r="M595" s="47"/>
      <c r="N595" s="46"/>
      <c r="O595" s="47"/>
      <c r="P595" s="46"/>
      <c r="Q595" s="47"/>
      <c r="R595" s="46"/>
      <c r="S595" s="47"/>
      <c r="T595" s="46"/>
      <c r="U595" s="47"/>
      <c r="V595" s="47"/>
      <c r="W595" s="47"/>
      <c r="X595" s="47"/>
      <c r="Y595" s="47"/>
      <c r="Z595" s="47"/>
      <c r="AA595" s="45"/>
      <c r="AB595" s="45"/>
      <c r="AC595" s="45"/>
    </row>
    <row r="596" spans="3:29" s="38" customFormat="1" ht="20.100000000000001" customHeight="1">
      <c r="C596" s="45"/>
      <c r="E596" s="45"/>
      <c r="F596" s="45"/>
      <c r="G596" s="45"/>
      <c r="H596" s="46"/>
      <c r="I596" s="47"/>
      <c r="J596" s="46"/>
      <c r="K596" s="47"/>
      <c r="L596" s="46"/>
      <c r="M596" s="47"/>
      <c r="N596" s="46"/>
      <c r="O596" s="47"/>
      <c r="P596" s="46"/>
      <c r="Q596" s="47"/>
      <c r="R596" s="46"/>
      <c r="S596" s="47"/>
      <c r="T596" s="46"/>
      <c r="U596" s="47"/>
      <c r="V596" s="47"/>
      <c r="W596" s="47"/>
      <c r="X596" s="47"/>
      <c r="Y596" s="47"/>
      <c r="Z596" s="47"/>
      <c r="AA596" s="45"/>
      <c r="AB596" s="45"/>
      <c r="AC596" s="45"/>
    </row>
    <row r="597" spans="3:29" s="38" customFormat="1" ht="20.100000000000001" customHeight="1">
      <c r="C597" s="45"/>
      <c r="E597" s="45"/>
      <c r="F597" s="45"/>
      <c r="G597" s="45"/>
      <c r="H597" s="46"/>
      <c r="I597" s="47"/>
      <c r="J597" s="46"/>
      <c r="K597" s="47"/>
      <c r="L597" s="46"/>
      <c r="M597" s="47"/>
      <c r="N597" s="46"/>
      <c r="O597" s="47"/>
      <c r="P597" s="46"/>
      <c r="Q597" s="47"/>
      <c r="R597" s="46"/>
      <c r="S597" s="47"/>
      <c r="T597" s="46"/>
      <c r="U597" s="47"/>
      <c r="V597" s="47"/>
      <c r="W597" s="47"/>
      <c r="X597" s="47"/>
      <c r="Y597" s="47"/>
      <c r="Z597" s="47"/>
      <c r="AA597" s="45"/>
      <c r="AB597" s="45"/>
      <c r="AC597" s="45"/>
    </row>
    <row r="598" spans="3:29" s="38" customFormat="1" ht="20.100000000000001" customHeight="1">
      <c r="C598" s="45"/>
      <c r="E598" s="45"/>
      <c r="F598" s="45"/>
      <c r="G598" s="45"/>
      <c r="H598" s="46"/>
      <c r="I598" s="47"/>
      <c r="J598" s="46"/>
      <c r="K598" s="47"/>
      <c r="L598" s="46"/>
      <c r="M598" s="47"/>
      <c r="N598" s="46"/>
      <c r="O598" s="47"/>
      <c r="P598" s="46"/>
      <c r="Q598" s="47"/>
      <c r="R598" s="46"/>
      <c r="S598" s="47"/>
      <c r="T598" s="46"/>
      <c r="U598" s="47"/>
      <c r="V598" s="47"/>
      <c r="W598" s="47"/>
      <c r="X598" s="47"/>
      <c r="Y598" s="47"/>
      <c r="Z598" s="47"/>
      <c r="AA598" s="45"/>
      <c r="AB598" s="45"/>
      <c r="AC598" s="45"/>
    </row>
    <row r="599" spans="3:29" s="38" customFormat="1" ht="20.100000000000001" customHeight="1">
      <c r="C599" s="45"/>
      <c r="E599" s="45"/>
      <c r="F599" s="45"/>
      <c r="G599" s="45"/>
      <c r="H599" s="46"/>
      <c r="I599" s="47"/>
      <c r="J599" s="46"/>
      <c r="K599" s="47"/>
      <c r="L599" s="46"/>
      <c r="M599" s="47"/>
      <c r="N599" s="46"/>
      <c r="O599" s="47"/>
      <c r="P599" s="46"/>
      <c r="Q599" s="47"/>
      <c r="R599" s="46"/>
      <c r="S599" s="47"/>
      <c r="T599" s="46"/>
      <c r="U599" s="47"/>
      <c r="V599" s="47"/>
      <c r="W599" s="47"/>
      <c r="X599" s="47"/>
      <c r="Y599" s="47"/>
      <c r="Z599" s="47"/>
      <c r="AA599" s="45"/>
      <c r="AB599" s="45"/>
      <c r="AC599" s="45"/>
    </row>
    <row r="600" spans="3:29" s="38" customFormat="1" ht="20.100000000000001" customHeight="1">
      <c r="C600" s="45"/>
      <c r="E600" s="45"/>
      <c r="F600" s="45"/>
      <c r="G600" s="45"/>
      <c r="H600" s="46"/>
      <c r="I600" s="47"/>
      <c r="J600" s="46"/>
      <c r="K600" s="47"/>
      <c r="L600" s="46"/>
      <c r="M600" s="47"/>
      <c r="N600" s="46"/>
      <c r="O600" s="47"/>
      <c r="P600" s="46"/>
      <c r="Q600" s="47"/>
      <c r="R600" s="46"/>
      <c r="S600" s="47"/>
      <c r="T600" s="46"/>
      <c r="U600" s="47"/>
      <c r="V600" s="47"/>
      <c r="W600" s="47"/>
      <c r="X600" s="47"/>
      <c r="Y600" s="47"/>
      <c r="Z600" s="47"/>
      <c r="AA600" s="45"/>
      <c r="AB600" s="45"/>
      <c r="AC600" s="45"/>
    </row>
    <row r="601" spans="3:29" s="38" customFormat="1" ht="20.100000000000001" customHeight="1">
      <c r="C601" s="45"/>
      <c r="E601" s="45"/>
      <c r="F601" s="45"/>
      <c r="G601" s="45"/>
      <c r="H601" s="46"/>
      <c r="I601" s="47"/>
      <c r="J601" s="46"/>
      <c r="K601" s="47"/>
      <c r="L601" s="46"/>
      <c r="M601" s="47"/>
      <c r="N601" s="46"/>
      <c r="O601" s="47"/>
      <c r="P601" s="46"/>
      <c r="Q601" s="47"/>
      <c r="R601" s="46"/>
      <c r="S601" s="47"/>
      <c r="T601" s="46"/>
      <c r="U601" s="47"/>
      <c r="V601" s="47"/>
      <c r="W601" s="47"/>
      <c r="X601" s="47"/>
      <c r="Y601" s="47"/>
      <c r="Z601" s="47"/>
      <c r="AA601" s="45"/>
      <c r="AB601" s="45"/>
      <c r="AC601" s="45"/>
    </row>
    <row r="602" spans="3:29" s="38" customFormat="1" ht="20.100000000000001" customHeight="1">
      <c r="C602" s="45"/>
      <c r="E602" s="45"/>
      <c r="F602" s="45"/>
      <c r="G602" s="45"/>
      <c r="H602" s="46"/>
      <c r="I602" s="47"/>
      <c r="J602" s="46"/>
      <c r="K602" s="47"/>
      <c r="L602" s="46"/>
      <c r="M602" s="47"/>
      <c r="N602" s="46"/>
      <c r="O602" s="47"/>
      <c r="P602" s="46"/>
      <c r="Q602" s="47"/>
      <c r="R602" s="46"/>
      <c r="S602" s="47"/>
      <c r="T602" s="46"/>
      <c r="U602" s="47"/>
      <c r="V602" s="47"/>
      <c r="W602" s="47"/>
      <c r="X602" s="47"/>
      <c r="Y602" s="47"/>
      <c r="Z602" s="47"/>
      <c r="AA602" s="45"/>
      <c r="AB602" s="45"/>
      <c r="AC602" s="45"/>
    </row>
    <row r="603" spans="3:29" s="38" customFormat="1" ht="20.100000000000001" customHeight="1">
      <c r="C603" s="45"/>
      <c r="E603" s="45"/>
      <c r="F603" s="45"/>
      <c r="G603" s="45"/>
      <c r="H603" s="46"/>
      <c r="I603" s="47"/>
      <c r="J603" s="46"/>
      <c r="K603" s="47"/>
      <c r="L603" s="46"/>
      <c r="M603" s="47"/>
      <c r="N603" s="46"/>
      <c r="O603" s="47"/>
      <c r="P603" s="46"/>
      <c r="Q603" s="47"/>
      <c r="R603" s="46"/>
      <c r="S603" s="47"/>
      <c r="T603" s="46"/>
      <c r="U603" s="47"/>
      <c r="V603" s="47"/>
      <c r="W603" s="47"/>
      <c r="X603" s="47"/>
      <c r="Y603" s="47"/>
      <c r="Z603" s="47"/>
      <c r="AA603" s="45"/>
      <c r="AB603" s="45"/>
      <c r="AC603" s="45"/>
    </row>
    <row r="604" spans="3:29" s="38" customFormat="1" ht="20.100000000000001" customHeight="1">
      <c r="C604" s="45"/>
      <c r="E604" s="45"/>
      <c r="F604" s="45"/>
      <c r="G604" s="45"/>
      <c r="H604" s="46"/>
      <c r="I604" s="47"/>
      <c r="J604" s="46"/>
      <c r="K604" s="47"/>
      <c r="L604" s="46"/>
      <c r="M604" s="47"/>
      <c r="N604" s="46"/>
      <c r="O604" s="47"/>
      <c r="P604" s="46"/>
      <c r="Q604" s="47"/>
      <c r="R604" s="46"/>
      <c r="S604" s="47"/>
      <c r="T604" s="46"/>
      <c r="U604" s="47"/>
      <c r="V604" s="47"/>
      <c r="W604" s="47"/>
      <c r="X604" s="47"/>
      <c r="Y604" s="47"/>
      <c r="Z604" s="47"/>
      <c r="AA604" s="45"/>
      <c r="AB604" s="45"/>
      <c r="AC604" s="45"/>
    </row>
    <row r="605" spans="3:29" s="38" customFormat="1" ht="20.100000000000001" customHeight="1">
      <c r="C605" s="45"/>
      <c r="E605" s="45"/>
      <c r="F605" s="45"/>
      <c r="G605" s="45"/>
      <c r="H605" s="46"/>
      <c r="I605" s="47"/>
      <c r="J605" s="46"/>
      <c r="K605" s="47"/>
      <c r="L605" s="46"/>
      <c r="M605" s="47"/>
      <c r="N605" s="46"/>
      <c r="O605" s="47"/>
      <c r="P605" s="46"/>
      <c r="Q605" s="47"/>
      <c r="R605" s="46"/>
      <c r="S605" s="47"/>
      <c r="T605" s="46"/>
      <c r="U605" s="47"/>
      <c r="V605" s="47"/>
      <c r="W605" s="47"/>
      <c r="X605" s="47"/>
      <c r="Y605" s="47"/>
      <c r="Z605" s="47"/>
      <c r="AA605" s="45"/>
      <c r="AB605" s="45"/>
      <c r="AC605" s="45"/>
    </row>
    <row r="606" spans="3:29" s="38" customFormat="1" ht="20.100000000000001" customHeight="1">
      <c r="C606" s="45"/>
      <c r="E606" s="45"/>
      <c r="F606" s="45"/>
      <c r="G606" s="45"/>
      <c r="H606" s="46"/>
      <c r="I606" s="47"/>
      <c r="J606" s="46"/>
      <c r="K606" s="47"/>
      <c r="L606" s="46"/>
      <c r="M606" s="47"/>
      <c r="N606" s="46"/>
      <c r="O606" s="47"/>
      <c r="P606" s="46"/>
      <c r="Q606" s="47"/>
      <c r="R606" s="46"/>
      <c r="S606" s="47"/>
      <c r="T606" s="46"/>
      <c r="U606" s="47"/>
      <c r="V606" s="47"/>
      <c r="W606" s="47"/>
      <c r="X606" s="47"/>
      <c r="Y606" s="47"/>
      <c r="Z606" s="47"/>
      <c r="AA606" s="45"/>
      <c r="AB606" s="45"/>
      <c r="AC606" s="45"/>
    </row>
    <row r="607" spans="3:29" s="38" customFormat="1" ht="20.100000000000001" customHeight="1">
      <c r="C607" s="45"/>
      <c r="E607" s="45"/>
      <c r="F607" s="45"/>
      <c r="G607" s="45"/>
      <c r="H607" s="46"/>
      <c r="I607" s="47"/>
      <c r="J607" s="46"/>
      <c r="K607" s="47"/>
      <c r="L607" s="46"/>
      <c r="M607" s="47"/>
      <c r="N607" s="46"/>
      <c r="O607" s="47"/>
      <c r="P607" s="46"/>
      <c r="Q607" s="47"/>
      <c r="R607" s="46"/>
      <c r="S607" s="47"/>
      <c r="T607" s="46"/>
      <c r="U607" s="47"/>
      <c r="V607" s="47"/>
      <c r="W607" s="47"/>
      <c r="X607" s="47"/>
      <c r="Y607" s="47"/>
      <c r="Z607" s="47"/>
      <c r="AA607" s="45"/>
      <c r="AB607" s="45"/>
      <c r="AC607" s="45"/>
    </row>
    <row r="608" spans="3:29" s="38" customFormat="1" ht="20.100000000000001" customHeight="1">
      <c r="C608" s="45"/>
      <c r="E608" s="45"/>
      <c r="F608" s="45"/>
      <c r="G608" s="45"/>
      <c r="H608" s="46"/>
      <c r="I608" s="47"/>
      <c r="J608" s="46"/>
      <c r="K608" s="47"/>
      <c r="L608" s="46"/>
      <c r="M608" s="47"/>
      <c r="N608" s="46"/>
      <c r="O608" s="47"/>
      <c r="P608" s="46"/>
      <c r="Q608" s="47"/>
      <c r="R608" s="46"/>
      <c r="S608" s="47"/>
      <c r="T608" s="46"/>
      <c r="U608" s="47"/>
      <c r="V608" s="47"/>
      <c r="W608" s="47"/>
      <c r="X608" s="47"/>
      <c r="Y608" s="47"/>
      <c r="Z608" s="47"/>
      <c r="AA608" s="45"/>
      <c r="AB608" s="45"/>
      <c r="AC608" s="45"/>
    </row>
    <row r="609" spans="3:29" s="38" customFormat="1" ht="20.100000000000001" customHeight="1">
      <c r="C609" s="45"/>
      <c r="E609" s="45"/>
      <c r="F609" s="45"/>
      <c r="G609" s="45"/>
      <c r="H609" s="46"/>
      <c r="I609" s="47"/>
      <c r="J609" s="46"/>
      <c r="K609" s="47"/>
      <c r="L609" s="46"/>
      <c r="M609" s="47"/>
      <c r="N609" s="46"/>
      <c r="O609" s="47"/>
      <c r="P609" s="46"/>
      <c r="Q609" s="47"/>
      <c r="R609" s="46"/>
      <c r="S609" s="47"/>
      <c r="T609" s="46"/>
      <c r="U609" s="47"/>
      <c r="V609" s="47"/>
      <c r="W609" s="47"/>
      <c r="X609" s="47"/>
      <c r="Y609" s="47"/>
      <c r="Z609" s="47"/>
      <c r="AA609" s="45"/>
      <c r="AB609" s="45"/>
      <c r="AC609" s="45"/>
    </row>
    <row r="610" spans="3:29" s="38" customFormat="1" ht="20.100000000000001" customHeight="1">
      <c r="C610" s="45"/>
      <c r="E610" s="45"/>
      <c r="F610" s="45"/>
      <c r="G610" s="45"/>
      <c r="H610" s="46"/>
      <c r="I610" s="47"/>
      <c r="J610" s="46"/>
      <c r="K610" s="47"/>
      <c r="L610" s="46"/>
      <c r="M610" s="47"/>
      <c r="N610" s="46"/>
      <c r="O610" s="47"/>
      <c r="P610" s="46"/>
      <c r="Q610" s="47"/>
      <c r="R610" s="46"/>
      <c r="S610" s="47"/>
      <c r="T610" s="46"/>
      <c r="U610" s="47"/>
      <c r="V610" s="47"/>
      <c r="W610" s="47"/>
      <c r="X610" s="47"/>
      <c r="Y610" s="47"/>
      <c r="Z610" s="47"/>
      <c r="AA610" s="45"/>
      <c r="AB610" s="45"/>
      <c r="AC610" s="45"/>
    </row>
    <row r="611" spans="3:29" s="38" customFormat="1" ht="20.100000000000001" customHeight="1">
      <c r="C611" s="45"/>
      <c r="E611" s="45"/>
      <c r="F611" s="45"/>
      <c r="G611" s="45"/>
      <c r="H611" s="46"/>
      <c r="I611" s="47"/>
      <c r="J611" s="46"/>
      <c r="K611" s="47"/>
      <c r="L611" s="46"/>
      <c r="M611" s="47"/>
      <c r="N611" s="46"/>
      <c r="O611" s="47"/>
      <c r="P611" s="46"/>
      <c r="Q611" s="47"/>
      <c r="R611" s="46"/>
      <c r="S611" s="47"/>
      <c r="T611" s="46"/>
      <c r="U611" s="47"/>
      <c r="V611" s="47"/>
      <c r="W611" s="47"/>
      <c r="X611" s="47"/>
      <c r="Y611" s="47"/>
      <c r="Z611" s="47"/>
      <c r="AA611" s="45"/>
      <c r="AB611" s="45"/>
      <c r="AC611" s="45"/>
    </row>
    <row r="612" spans="3:29" s="38" customFormat="1" ht="20.100000000000001" customHeight="1">
      <c r="C612" s="45"/>
      <c r="E612" s="45"/>
      <c r="F612" s="45"/>
      <c r="G612" s="45"/>
      <c r="H612" s="46"/>
      <c r="I612" s="47"/>
      <c r="J612" s="46"/>
      <c r="K612" s="47"/>
      <c r="L612" s="46"/>
      <c r="M612" s="47"/>
      <c r="N612" s="46"/>
      <c r="O612" s="47"/>
      <c r="P612" s="46"/>
      <c r="Q612" s="47"/>
      <c r="R612" s="46"/>
      <c r="S612" s="47"/>
      <c r="T612" s="46"/>
      <c r="U612" s="47"/>
      <c r="V612" s="47"/>
      <c r="W612" s="47"/>
      <c r="X612" s="47"/>
      <c r="Y612" s="47"/>
      <c r="Z612" s="47"/>
      <c r="AA612" s="45"/>
      <c r="AB612" s="45"/>
      <c r="AC612" s="45"/>
    </row>
    <row r="613" spans="3:29" s="38" customFormat="1" ht="20.100000000000001" customHeight="1">
      <c r="C613" s="45"/>
      <c r="E613" s="45"/>
      <c r="F613" s="45"/>
      <c r="G613" s="45"/>
      <c r="H613" s="46"/>
      <c r="I613" s="47"/>
      <c r="J613" s="46"/>
      <c r="K613" s="47"/>
      <c r="L613" s="46"/>
      <c r="M613" s="47"/>
      <c r="N613" s="46"/>
      <c r="O613" s="47"/>
      <c r="P613" s="46"/>
      <c r="Q613" s="47"/>
      <c r="R613" s="46"/>
      <c r="S613" s="47"/>
      <c r="T613" s="46"/>
      <c r="U613" s="47"/>
      <c r="V613" s="47"/>
      <c r="W613" s="47"/>
      <c r="X613" s="47"/>
      <c r="Y613" s="47"/>
      <c r="Z613" s="47"/>
      <c r="AA613" s="45"/>
      <c r="AB613" s="45"/>
      <c r="AC613" s="45"/>
    </row>
    <row r="614" spans="3:29" s="38" customFormat="1" ht="20.100000000000001" customHeight="1">
      <c r="C614" s="45"/>
      <c r="E614" s="45"/>
      <c r="F614" s="45"/>
      <c r="G614" s="45"/>
      <c r="H614" s="46"/>
      <c r="I614" s="47"/>
      <c r="J614" s="46"/>
      <c r="K614" s="47"/>
      <c r="L614" s="46"/>
      <c r="M614" s="47"/>
      <c r="N614" s="46"/>
      <c r="O614" s="47"/>
      <c r="P614" s="46"/>
      <c r="Q614" s="47"/>
      <c r="R614" s="46"/>
      <c r="S614" s="47"/>
      <c r="T614" s="46"/>
      <c r="U614" s="47"/>
      <c r="V614" s="47"/>
      <c r="W614" s="47"/>
      <c r="X614" s="47"/>
      <c r="Y614" s="47"/>
      <c r="Z614" s="47"/>
      <c r="AA614" s="45"/>
      <c r="AB614" s="45"/>
      <c r="AC614" s="45"/>
    </row>
    <row r="615" spans="3:29" s="38" customFormat="1" ht="20.100000000000001" customHeight="1">
      <c r="C615" s="45"/>
      <c r="E615" s="45"/>
      <c r="F615" s="45"/>
      <c r="G615" s="45"/>
      <c r="H615" s="46"/>
      <c r="I615" s="47"/>
      <c r="J615" s="46"/>
      <c r="K615" s="47"/>
      <c r="L615" s="46"/>
      <c r="M615" s="47"/>
      <c r="N615" s="46"/>
      <c r="O615" s="47"/>
      <c r="P615" s="46"/>
      <c r="Q615" s="47"/>
      <c r="R615" s="46"/>
      <c r="S615" s="47"/>
      <c r="T615" s="46"/>
      <c r="U615" s="47"/>
      <c r="V615" s="47"/>
      <c r="W615" s="47"/>
      <c r="X615" s="47"/>
      <c r="Y615" s="47"/>
      <c r="Z615" s="47"/>
      <c r="AA615" s="45"/>
      <c r="AB615" s="45"/>
      <c r="AC615" s="45"/>
    </row>
    <row r="616" spans="3:29" s="38" customFormat="1" ht="20.100000000000001" customHeight="1">
      <c r="C616" s="45"/>
      <c r="E616" s="45"/>
      <c r="F616" s="45"/>
      <c r="G616" s="45"/>
      <c r="H616" s="46"/>
      <c r="I616" s="47"/>
      <c r="J616" s="46"/>
      <c r="K616" s="47"/>
      <c r="L616" s="46"/>
      <c r="M616" s="47"/>
      <c r="N616" s="46"/>
      <c r="O616" s="47"/>
      <c r="P616" s="46"/>
      <c r="Q616" s="47"/>
      <c r="R616" s="46"/>
      <c r="S616" s="47"/>
      <c r="T616" s="46"/>
      <c r="U616" s="47"/>
      <c r="V616" s="47"/>
      <c r="W616" s="47"/>
      <c r="X616" s="47"/>
      <c r="Y616" s="47"/>
      <c r="Z616" s="47"/>
      <c r="AA616" s="45"/>
      <c r="AB616" s="45"/>
      <c r="AC616" s="45"/>
    </row>
    <row r="617" spans="3:29" s="38" customFormat="1" ht="20.100000000000001" customHeight="1">
      <c r="C617" s="45"/>
      <c r="E617" s="45"/>
      <c r="F617" s="45"/>
      <c r="G617" s="45"/>
      <c r="H617" s="46"/>
      <c r="I617" s="47"/>
      <c r="J617" s="46"/>
      <c r="K617" s="47"/>
      <c r="L617" s="46"/>
      <c r="M617" s="47"/>
      <c r="N617" s="46"/>
      <c r="O617" s="47"/>
      <c r="P617" s="46"/>
      <c r="Q617" s="47"/>
      <c r="R617" s="46"/>
      <c r="S617" s="47"/>
      <c r="T617" s="46"/>
      <c r="U617" s="47"/>
      <c r="V617" s="47"/>
      <c r="W617" s="47"/>
      <c r="X617" s="47"/>
      <c r="Y617" s="47"/>
      <c r="Z617" s="47"/>
      <c r="AA617" s="45"/>
      <c r="AB617" s="45"/>
      <c r="AC617" s="45"/>
    </row>
    <row r="618" spans="3:29" s="38" customFormat="1" ht="20.100000000000001" customHeight="1">
      <c r="C618" s="45"/>
      <c r="E618" s="45"/>
      <c r="F618" s="45"/>
      <c r="G618" s="45"/>
      <c r="H618" s="46"/>
      <c r="I618" s="47"/>
      <c r="J618" s="46"/>
      <c r="K618" s="47"/>
      <c r="L618" s="46"/>
      <c r="M618" s="47"/>
      <c r="N618" s="46"/>
      <c r="O618" s="47"/>
      <c r="P618" s="46"/>
      <c r="Q618" s="47"/>
      <c r="R618" s="46"/>
      <c r="S618" s="47"/>
      <c r="T618" s="46"/>
      <c r="U618" s="47"/>
      <c r="V618" s="47"/>
      <c r="W618" s="47"/>
      <c r="X618" s="47"/>
      <c r="Y618" s="47"/>
      <c r="Z618" s="47"/>
      <c r="AA618" s="45"/>
      <c r="AB618" s="45"/>
      <c r="AC618" s="45"/>
    </row>
    <row r="619" spans="3:29" s="38" customFormat="1" ht="20.100000000000001" customHeight="1">
      <c r="C619" s="45"/>
      <c r="E619" s="45"/>
      <c r="F619" s="45"/>
      <c r="G619" s="45"/>
      <c r="H619" s="46"/>
      <c r="I619" s="47"/>
      <c r="J619" s="46"/>
      <c r="K619" s="47"/>
      <c r="L619" s="46"/>
      <c r="M619" s="47"/>
      <c r="N619" s="46"/>
      <c r="O619" s="47"/>
      <c r="P619" s="46"/>
      <c r="Q619" s="47"/>
      <c r="R619" s="46"/>
      <c r="S619" s="47"/>
      <c r="T619" s="46"/>
      <c r="U619" s="47"/>
      <c r="V619" s="47"/>
      <c r="W619" s="47"/>
      <c r="X619" s="47"/>
      <c r="Y619" s="47"/>
      <c r="Z619" s="47"/>
      <c r="AA619" s="45"/>
      <c r="AB619" s="45"/>
      <c r="AC619" s="45"/>
    </row>
    <row r="620" spans="3:29" s="38" customFormat="1" ht="20.100000000000001" customHeight="1">
      <c r="C620" s="45"/>
      <c r="E620" s="45"/>
      <c r="F620" s="45"/>
      <c r="G620" s="45"/>
      <c r="H620" s="46"/>
      <c r="I620" s="47"/>
      <c r="J620" s="46"/>
      <c r="K620" s="47"/>
      <c r="L620" s="46"/>
      <c r="M620" s="47"/>
      <c r="N620" s="46"/>
      <c r="O620" s="47"/>
      <c r="P620" s="46"/>
      <c r="Q620" s="47"/>
      <c r="R620" s="46"/>
      <c r="S620" s="47"/>
      <c r="T620" s="46"/>
      <c r="U620" s="47"/>
      <c r="V620" s="47"/>
      <c r="W620" s="47"/>
      <c r="X620" s="47"/>
      <c r="Y620" s="47"/>
      <c r="Z620" s="47"/>
      <c r="AA620" s="45"/>
      <c r="AB620" s="45"/>
      <c r="AC620" s="45"/>
    </row>
    <row r="621" spans="3:29" s="38" customFormat="1" ht="20.100000000000001" customHeight="1">
      <c r="C621" s="45"/>
      <c r="E621" s="45"/>
      <c r="F621" s="45"/>
      <c r="G621" s="45"/>
      <c r="H621" s="46"/>
      <c r="I621" s="47"/>
      <c r="J621" s="46"/>
      <c r="K621" s="47"/>
      <c r="L621" s="46"/>
      <c r="M621" s="47"/>
      <c r="N621" s="46"/>
      <c r="O621" s="47"/>
      <c r="P621" s="46"/>
      <c r="Q621" s="47"/>
      <c r="R621" s="46"/>
      <c r="S621" s="47"/>
      <c r="T621" s="46"/>
      <c r="U621" s="47"/>
      <c r="V621" s="47"/>
      <c r="W621" s="47"/>
      <c r="X621" s="47"/>
      <c r="Y621" s="47"/>
      <c r="Z621" s="47"/>
      <c r="AA621" s="45"/>
      <c r="AB621" s="45"/>
      <c r="AC621" s="45"/>
    </row>
    <row r="622" spans="3:29" s="38" customFormat="1" ht="20.100000000000001" customHeight="1">
      <c r="C622" s="45"/>
      <c r="E622" s="45"/>
      <c r="F622" s="45"/>
      <c r="G622" s="45"/>
      <c r="H622" s="46"/>
      <c r="I622" s="47"/>
      <c r="J622" s="46"/>
      <c r="K622" s="47"/>
      <c r="L622" s="46"/>
      <c r="M622" s="47"/>
      <c r="N622" s="46"/>
      <c r="O622" s="47"/>
      <c r="P622" s="46"/>
      <c r="Q622" s="47"/>
      <c r="R622" s="46"/>
      <c r="S622" s="47"/>
      <c r="T622" s="46"/>
      <c r="U622" s="47"/>
      <c r="V622" s="47"/>
      <c r="W622" s="47"/>
      <c r="X622" s="47"/>
      <c r="Y622" s="47"/>
      <c r="Z622" s="47"/>
      <c r="AA622" s="45"/>
      <c r="AB622" s="45"/>
      <c r="AC622" s="45"/>
    </row>
    <row r="623" spans="3:29" s="38" customFormat="1" ht="20.100000000000001" customHeight="1">
      <c r="C623" s="45"/>
      <c r="E623" s="45"/>
      <c r="F623" s="45"/>
      <c r="G623" s="45"/>
      <c r="H623" s="46"/>
      <c r="I623" s="47"/>
      <c r="J623" s="46"/>
      <c r="K623" s="47"/>
      <c r="L623" s="46"/>
      <c r="M623" s="47"/>
      <c r="N623" s="46"/>
      <c r="O623" s="47"/>
      <c r="P623" s="46"/>
      <c r="Q623" s="47"/>
      <c r="R623" s="46"/>
      <c r="S623" s="47"/>
      <c r="T623" s="46"/>
      <c r="U623" s="47"/>
      <c r="V623" s="47"/>
      <c r="W623" s="47"/>
      <c r="X623" s="47"/>
      <c r="Y623" s="47"/>
      <c r="Z623" s="47"/>
      <c r="AA623" s="45"/>
      <c r="AB623" s="45"/>
      <c r="AC623" s="45"/>
    </row>
    <row r="624" spans="3:29" s="38" customFormat="1" ht="20.100000000000001" customHeight="1">
      <c r="C624" s="45"/>
      <c r="E624" s="45"/>
      <c r="F624" s="45"/>
      <c r="G624" s="45"/>
      <c r="H624" s="46"/>
      <c r="I624" s="47"/>
      <c r="J624" s="46"/>
      <c r="K624" s="47"/>
      <c r="L624" s="46"/>
      <c r="M624" s="47"/>
      <c r="N624" s="46"/>
      <c r="O624" s="47"/>
      <c r="P624" s="46"/>
      <c r="Q624" s="47"/>
      <c r="R624" s="46"/>
      <c r="S624" s="47"/>
      <c r="T624" s="46"/>
      <c r="U624" s="47"/>
      <c r="V624" s="47"/>
      <c r="W624" s="47"/>
      <c r="X624" s="47"/>
      <c r="Y624" s="47"/>
      <c r="Z624" s="47"/>
      <c r="AA624" s="45"/>
      <c r="AB624" s="45"/>
      <c r="AC624" s="45"/>
    </row>
    <row r="625" spans="3:29" s="38" customFormat="1" ht="20.100000000000001" customHeight="1">
      <c r="C625" s="45"/>
      <c r="E625" s="45"/>
      <c r="F625" s="45"/>
      <c r="G625" s="45"/>
      <c r="H625" s="46"/>
      <c r="I625" s="47"/>
      <c r="J625" s="46"/>
      <c r="K625" s="47"/>
      <c r="L625" s="46"/>
      <c r="M625" s="47"/>
      <c r="N625" s="46"/>
      <c r="O625" s="47"/>
      <c r="P625" s="46"/>
      <c r="Q625" s="47"/>
      <c r="R625" s="46"/>
      <c r="S625" s="47"/>
      <c r="T625" s="46"/>
      <c r="U625" s="47"/>
      <c r="V625" s="47"/>
      <c r="W625" s="47"/>
      <c r="X625" s="47"/>
      <c r="Y625" s="47"/>
      <c r="Z625" s="47"/>
      <c r="AA625" s="45"/>
      <c r="AB625" s="45"/>
      <c r="AC625" s="45"/>
    </row>
    <row r="626" spans="3:29" s="38" customFormat="1" ht="20.100000000000001" customHeight="1">
      <c r="C626" s="45"/>
      <c r="E626" s="45"/>
      <c r="F626" s="45"/>
      <c r="G626" s="45"/>
      <c r="H626" s="46"/>
      <c r="I626" s="47"/>
      <c r="J626" s="46"/>
      <c r="K626" s="47"/>
      <c r="L626" s="46"/>
      <c r="M626" s="47"/>
      <c r="N626" s="46"/>
      <c r="O626" s="47"/>
      <c r="P626" s="46"/>
      <c r="Q626" s="47"/>
      <c r="R626" s="46"/>
      <c r="S626" s="47"/>
      <c r="T626" s="46"/>
      <c r="U626" s="47"/>
      <c r="V626" s="47"/>
      <c r="W626" s="47"/>
      <c r="X626" s="47"/>
      <c r="Y626" s="47"/>
      <c r="Z626" s="47"/>
      <c r="AA626" s="45"/>
      <c r="AB626" s="45"/>
      <c r="AC626" s="45"/>
    </row>
    <row r="627" spans="3:29" s="38" customFormat="1" ht="20.100000000000001" customHeight="1">
      <c r="C627" s="45"/>
      <c r="E627" s="45"/>
      <c r="F627" s="45"/>
      <c r="G627" s="45"/>
      <c r="H627" s="46"/>
      <c r="I627" s="47"/>
      <c r="J627" s="46"/>
      <c r="K627" s="47"/>
      <c r="L627" s="46"/>
      <c r="M627" s="47"/>
      <c r="N627" s="46"/>
      <c r="O627" s="47"/>
      <c r="P627" s="46"/>
      <c r="Q627" s="47"/>
      <c r="R627" s="46"/>
      <c r="S627" s="47"/>
      <c r="T627" s="46"/>
      <c r="U627" s="47"/>
      <c r="V627" s="47"/>
      <c r="W627" s="47"/>
      <c r="X627" s="47"/>
      <c r="Y627" s="47"/>
      <c r="Z627" s="47"/>
      <c r="AA627" s="45"/>
      <c r="AB627" s="45"/>
      <c r="AC627" s="45"/>
    </row>
    <row r="628" spans="3:29" s="38" customFormat="1" ht="20.100000000000001" customHeight="1">
      <c r="C628" s="45"/>
      <c r="E628" s="45"/>
      <c r="F628" s="45"/>
      <c r="G628" s="45"/>
      <c r="H628" s="46"/>
      <c r="I628" s="47"/>
      <c r="J628" s="46"/>
      <c r="K628" s="47"/>
      <c r="L628" s="46"/>
      <c r="M628" s="47"/>
      <c r="N628" s="46"/>
      <c r="O628" s="47"/>
      <c r="P628" s="46"/>
      <c r="Q628" s="47"/>
      <c r="R628" s="46"/>
      <c r="S628" s="47"/>
      <c r="T628" s="46"/>
      <c r="U628" s="47"/>
      <c r="V628" s="47"/>
      <c r="W628" s="47"/>
      <c r="X628" s="47"/>
      <c r="Y628" s="47"/>
      <c r="Z628" s="47"/>
      <c r="AA628" s="45"/>
      <c r="AB628" s="45"/>
      <c r="AC628" s="45"/>
    </row>
    <row r="629" spans="3:29" s="38" customFormat="1" ht="20.100000000000001" customHeight="1">
      <c r="C629" s="45"/>
      <c r="E629" s="45"/>
      <c r="F629" s="45"/>
      <c r="G629" s="45"/>
      <c r="H629" s="46"/>
      <c r="I629" s="47"/>
      <c r="J629" s="46"/>
      <c r="K629" s="47"/>
      <c r="L629" s="46"/>
      <c r="M629" s="47"/>
      <c r="N629" s="46"/>
      <c r="O629" s="47"/>
      <c r="P629" s="46"/>
      <c r="Q629" s="47"/>
      <c r="R629" s="46"/>
      <c r="S629" s="47"/>
      <c r="T629" s="46"/>
      <c r="U629" s="47"/>
      <c r="V629" s="47"/>
      <c r="W629" s="47"/>
      <c r="X629" s="47"/>
      <c r="Y629" s="47"/>
      <c r="Z629" s="47"/>
      <c r="AA629" s="45"/>
      <c r="AB629" s="45"/>
      <c r="AC629" s="45"/>
    </row>
    <row r="630" spans="3:29" s="38" customFormat="1" ht="20.100000000000001" customHeight="1">
      <c r="C630" s="45"/>
      <c r="E630" s="45"/>
      <c r="F630" s="45"/>
      <c r="G630" s="45"/>
      <c r="H630" s="46"/>
      <c r="I630" s="47"/>
      <c r="J630" s="46"/>
      <c r="K630" s="47"/>
      <c r="L630" s="46"/>
      <c r="M630" s="47"/>
      <c r="N630" s="46"/>
      <c r="O630" s="47"/>
      <c r="P630" s="46"/>
      <c r="Q630" s="47"/>
      <c r="R630" s="46"/>
      <c r="S630" s="47"/>
      <c r="T630" s="46"/>
      <c r="U630" s="47"/>
      <c r="V630" s="47"/>
      <c r="W630" s="47"/>
      <c r="X630" s="47"/>
      <c r="Y630" s="47"/>
      <c r="Z630" s="47"/>
      <c r="AA630" s="45"/>
      <c r="AB630" s="45"/>
      <c r="AC630" s="45"/>
    </row>
    <row r="631" spans="3:29" s="38" customFormat="1" ht="20.100000000000001" customHeight="1">
      <c r="C631" s="45"/>
      <c r="E631" s="45"/>
      <c r="F631" s="45"/>
      <c r="G631" s="45"/>
      <c r="H631" s="46"/>
      <c r="I631" s="47"/>
      <c r="J631" s="46"/>
      <c r="K631" s="47"/>
      <c r="L631" s="46"/>
      <c r="M631" s="47"/>
      <c r="N631" s="46"/>
      <c r="O631" s="47"/>
      <c r="P631" s="46"/>
      <c r="Q631" s="47"/>
      <c r="R631" s="46"/>
      <c r="S631" s="47"/>
      <c r="T631" s="46"/>
      <c r="U631" s="47"/>
      <c r="V631" s="47"/>
      <c r="W631" s="47"/>
      <c r="X631" s="47"/>
      <c r="Y631" s="47"/>
      <c r="Z631" s="47"/>
      <c r="AA631" s="45"/>
      <c r="AB631" s="45"/>
      <c r="AC631" s="45"/>
    </row>
    <row r="632" spans="3:29" s="38" customFormat="1" ht="20.100000000000001" customHeight="1">
      <c r="C632" s="45"/>
      <c r="E632" s="45"/>
      <c r="F632" s="45"/>
      <c r="G632" s="45"/>
      <c r="H632" s="46"/>
      <c r="I632" s="47"/>
      <c r="J632" s="46"/>
      <c r="K632" s="47"/>
      <c r="L632" s="46"/>
      <c r="M632" s="47"/>
      <c r="N632" s="46"/>
      <c r="O632" s="47"/>
      <c r="P632" s="46"/>
      <c r="Q632" s="47"/>
      <c r="R632" s="46"/>
      <c r="S632" s="47"/>
      <c r="T632" s="46"/>
      <c r="U632" s="47"/>
      <c r="V632" s="47"/>
      <c r="W632" s="47"/>
      <c r="X632" s="47"/>
      <c r="Y632" s="47"/>
      <c r="Z632" s="47"/>
      <c r="AA632" s="45"/>
      <c r="AB632" s="45"/>
      <c r="AC632" s="45"/>
    </row>
    <row r="633" spans="3:29" s="38" customFormat="1" ht="20.100000000000001" customHeight="1">
      <c r="C633" s="45"/>
      <c r="E633" s="45"/>
      <c r="F633" s="45"/>
      <c r="G633" s="45"/>
      <c r="H633" s="46"/>
      <c r="I633" s="47"/>
      <c r="J633" s="46"/>
      <c r="K633" s="47"/>
      <c r="L633" s="46"/>
      <c r="M633" s="47"/>
      <c r="N633" s="46"/>
      <c r="O633" s="47"/>
      <c r="P633" s="46"/>
      <c r="Q633" s="47"/>
      <c r="R633" s="46"/>
      <c r="S633" s="47"/>
      <c r="T633" s="46"/>
      <c r="U633" s="47"/>
      <c r="V633" s="47"/>
      <c r="W633" s="47"/>
      <c r="X633" s="47"/>
      <c r="Y633" s="47"/>
      <c r="Z633" s="47"/>
      <c r="AA633" s="45"/>
      <c r="AB633" s="45"/>
      <c r="AC633" s="45"/>
    </row>
    <row r="634" spans="3:29" s="38" customFormat="1" ht="20.100000000000001" customHeight="1">
      <c r="C634" s="45"/>
      <c r="E634" s="45"/>
      <c r="F634" s="45"/>
      <c r="G634" s="45"/>
      <c r="H634" s="46"/>
      <c r="I634" s="47"/>
      <c r="J634" s="46"/>
      <c r="K634" s="47"/>
      <c r="L634" s="46"/>
      <c r="M634" s="47"/>
      <c r="N634" s="46"/>
      <c r="O634" s="47"/>
      <c r="P634" s="46"/>
      <c r="Q634" s="47"/>
      <c r="R634" s="46"/>
      <c r="S634" s="47"/>
      <c r="T634" s="46"/>
      <c r="U634" s="47"/>
      <c r="V634" s="47"/>
      <c r="W634" s="47"/>
      <c r="X634" s="47"/>
      <c r="Y634" s="47"/>
      <c r="Z634" s="47"/>
      <c r="AA634" s="45"/>
      <c r="AB634" s="45"/>
      <c r="AC634" s="45"/>
    </row>
    <row r="635" spans="3:29" s="38" customFormat="1" ht="20.100000000000001" customHeight="1">
      <c r="C635" s="45"/>
      <c r="E635" s="45"/>
      <c r="F635" s="45"/>
      <c r="G635" s="45"/>
      <c r="H635" s="46"/>
      <c r="I635" s="47"/>
      <c r="J635" s="46"/>
      <c r="K635" s="47"/>
      <c r="L635" s="46"/>
      <c r="M635" s="47"/>
      <c r="N635" s="46"/>
      <c r="O635" s="47"/>
      <c r="P635" s="46"/>
      <c r="Q635" s="47"/>
      <c r="R635" s="46"/>
      <c r="S635" s="47"/>
      <c r="T635" s="46"/>
      <c r="U635" s="47"/>
      <c r="V635" s="47"/>
      <c r="W635" s="47"/>
      <c r="X635" s="47"/>
      <c r="Y635" s="47"/>
      <c r="Z635" s="47"/>
      <c r="AA635" s="45"/>
      <c r="AB635" s="45"/>
      <c r="AC635" s="45"/>
    </row>
    <row r="636" spans="3:29" s="38" customFormat="1" ht="20.100000000000001" customHeight="1">
      <c r="C636" s="45"/>
      <c r="E636" s="45"/>
      <c r="F636" s="45"/>
      <c r="G636" s="45"/>
      <c r="H636" s="46"/>
      <c r="I636" s="47"/>
      <c r="J636" s="46"/>
      <c r="K636" s="47"/>
      <c r="L636" s="46"/>
      <c r="M636" s="47"/>
      <c r="N636" s="46"/>
      <c r="O636" s="47"/>
      <c r="P636" s="46"/>
      <c r="Q636" s="47"/>
      <c r="R636" s="46"/>
      <c r="S636" s="47"/>
      <c r="T636" s="46"/>
      <c r="U636" s="47"/>
      <c r="V636" s="47"/>
      <c r="W636" s="47"/>
      <c r="X636" s="47"/>
      <c r="Y636" s="47"/>
      <c r="Z636" s="47"/>
      <c r="AA636" s="45"/>
      <c r="AB636" s="45"/>
      <c r="AC636" s="45"/>
    </row>
    <row r="637" spans="3:29" s="38" customFormat="1" ht="20.100000000000001" customHeight="1">
      <c r="C637" s="45"/>
      <c r="E637" s="45"/>
      <c r="F637" s="45"/>
      <c r="G637" s="45"/>
      <c r="H637" s="46"/>
      <c r="I637" s="47"/>
      <c r="J637" s="46"/>
      <c r="K637" s="47"/>
      <c r="L637" s="46"/>
      <c r="M637" s="47"/>
      <c r="N637" s="46"/>
      <c r="O637" s="47"/>
      <c r="P637" s="46"/>
      <c r="Q637" s="47"/>
      <c r="R637" s="46"/>
      <c r="S637" s="47"/>
      <c r="T637" s="46"/>
      <c r="U637" s="47"/>
      <c r="V637" s="47"/>
      <c r="W637" s="47"/>
      <c r="X637" s="47"/>
      <c r="Y637" s="47"/>
      <c r="Z637" s="47"/>
      <c r="AA637" s="45"/>
      <c r="AB637" s="45"/>
      <c r="AC637" s="45"/>
    </row>
    <row r="638" spans="3:29" s="38" customFormat="1" ht="20.100000000000001" customHeight="1">
      <c r="C638" s="45"/>
      <c r="E638" s="45"/>
      <c r="F638" s="45"/>
      <c r="G638" s="45"/>
      <c r="H638" s="46"/>
      <c r="I638" s="47"/>
      <c r="J638" s="46"/>
      <c r="K638" s="47"/>
      <c r="L638" s="46"/>
      <c r="M638" s="47"/>
      <c r="N638" s="46"/>
      <c r="O638" s="47"/>
      <c r="P638" s="46"/>
      <c r="Q638" s="47"/>
      <c r="R638" s="46"/>
      <c r="S638" s="47"/>
      <c r="T638" s="46"/>
      <c r="U638" s="47"/>
      <c r="V638" s="47"/>
      <c r="W638" s="47"/>
      <c r="X638" s="47"/>
      <c r="Y638" s="47"/>
      <c r="Z638" s="47"/>
      <c r="AA638" s="45"/>
      <c r="AB638" s="45"/>
      <c r="AC638" s="45"/>
    </row>
    <row r="639" spans="3:29" s="38" customFormat="1" ht="20.100000000000001" customHeight="1">
      <c r="C639" s="45"/>
      <c r="E639" s="45"/>
      <c r="F639" s="45"/>
      <c r="G639" s="45"/>
      <c r="H639" s="46"/>
      <c r="I639" s="47"/>
      <c r="J639" s="46"/>
      <c r="K639" s="47"/>
      <c r="L639" s="46"/>
      <c r="M639" s="47"/>
      <c r="N639" s="46"/>
      <c r="O639" s="47"/>
      <c r="P639" s="46"/>
      <c r="Q639" s="47"/>
      <c r="R639" s="46"/>
      <c r="S639" s="47"/>
      <c r="T639" s="46"/>
      <c r="U639" s="47"/>
      <c r="V639" s="47"/>
      <c r="W639" s="47"/>
      <c r="X639" s="47"/>
      <c r="Y639" s="47"/>
      <c r="Z639" s="47"/>
      <c r="AA639" s="45"/>
      <c r="AB639" s="45"/>
      <c r="AC639" s="45"/>
    </row>
    <row r="640" spans="3:29" s="38" customFormat="1" ht="20.100000000000001" customHeight="1">
      <c r="C640" s="45"/>
      <c r="E640" s="45"/>
      <c r="F640" s="45"/>
      <c r="G640" s="45"/>
      <c r="H640" s="46"/>
      <c r="I640" s="47"/>
      <c r="J640" s="46"/>
      <c r="K640" s="47"/>
      <c r="L640" s="46"/>
      <c r="M640" s="47"/>
      <c r="N640" s="46"/>
      <c r="O640" s="47"/>
      <c r="P640" s="46"/>
      <c r="Q640" s="47"/>
      <c r="R640" s="46"/>
      <c r="S640" s="47"/>
      <c r="T640" s="46"/>
      <c r="U640" s="47"/>
      <c r="V640" s="47"/>
      <c r="W640" s="47"/>
      <c r="X640" s="47"/>
      <c r="Y640" s="47"/>
      <c r="Z640" s="47"/>
      <c r="AA640" s="45"/>
      <c r="AB640" s="45"/>
      <c r="AC640" s="45"/>
    </row>
    <row r="641" spans="3:29" s="38" customFormat="1" ht="20.100000000000001" customHeight="1">
      <c r="C641" s="45"/>
      <c r="E641" s="45"/>
      <c r="F641" s="45"/>
      <c r="G641" s="45"/>
      <c r="H641" s="46"/>
      <c r="I641" s="47"/>
      <c r="J641" s="46"/>
      <c r="K641" s="47"/>
      <c r="L641" s="46"/>
      <c r="M641" s="47"/>
      <c r="N641" s="46"/>
      <c r="O641" s="47"/>
      <c r="P641" s="46"/>
      <c r="Q641" s="47"/>
      <c r="R641" s="46"/>
      <c r="S641" s="47"/>
      <c r="T641" s="46"/>
      <c r="U641" s="47"/>
      <c r="V641" s="47"/>
      <c r="W641" s="47"/>
      <c r="X641" s="47"/>
      <c r="Y641" s="47"/>
      <c r="Z641" s="47"/>
      <c r="AA641" s="45"/>
      <c r="AB641" s="45"/>
      <c r="AC641" s="45"/>
    </row>
    <row r="642" spans="3:29" s="38" customFormat="1" ht="20.100000000000001" customHeight="1">
      <c r="C642" s="45"/>
      <c r="E642" s="45"/>
      <c r="F642" s="45"/>
      <c r="G642" s="45"/>
      <c r="H642" s="46"/>
      <c r="I642" s="47"/>
      <c r="J642" s="46"/>
      <c r="K642" s="47"/>
      <c r="L642" s="46"/>
      <c r="M642" s="47"/>
      <c r="N642" s="46"/>
      <c r="O642" s="47"/>
      <c r="P642" s="46"/>
      <c r="Q642" s="47"/>
      <c r="R642" s="46"/>
      <c r="S642" s="47"/>
      <c r="T642" s="46"/>
      <c r="U642" s="47"/>
      <c r="V642" s="47"/>
      <c r="W642" s="47"/>
      <c r="X642" s="47"/>
      <c r="Y642" s="47"/>
      <c r="Z642" s="47"/>
      <c r="AA642" s="45"/>
      <c r="AB642" s="45"/>
      <c r="AC642" s="45"/>
    </row>
    <row r="643" spans="3:29" s="38" customFormat="1" ht="20.100000000000001" customHeight="1">
      <c r="C643" s="45"/>
      <c r="E643" s="45"/>
      <c r="F643" s="45"/>
      <c r="G643" s="45"/>
      <c r="H643" s="46"/>
      <c r="I643" s="47"/>
      <c r="J643" s="46"/>
      <c r="K643" s="47"/>
      <c r="L643" s="46"/>
      <c r="M643" s="47"/>
      <c r="N643" s="46"/>
      <c r="O643" s="47"/>
      <c r="P643" s="46"/>
      <c r="Q643" s="47"/>
      <c r="R643" s="46"/>
      <c r="S643" s="47"/>
      <c r="T643" s="46"/>
      <c r="U643" s="47"/>
      <c r="V643" s="47"/>
      <c r="W643" s="47"/>
      <c r="X643" s="47"/>
      <c r="Y643" s="47"/>
      <c r="Z643" s="47"/>
      <c r="AA643" s="45"/>
      <c r="AB643" s="45"/>
      <c r="AC643" s="45"/>
    </row>
    <row r="644" spans="3:29" s="38" customFormat="1" ht="20.100000000000001" customHeight="1">
      <c r="C644" s="45"/>
      <c r="E644" s="45"/>
      <c r="F644" s="45"/>
      <c r="G644" s="45"/>
      <c r="H644" s="46"/>
      <c r="I644" s="47"/>
      <c r="J644" s="46"/>
      <c r="K644" s="47"/>
      <c r="L644" s="46"/>
      <c r="M644" s="47"/>
      <c r="N644" s="46"/>
      <c r="O644" s="47"/>
      <c r="P644" s="46"/>
      <c r="Q644" s="47"/>
      <c r="R644" s="46"/>
      <c r="S644" s="47"/>
      <c r="T644" s="46"/>
      <c r="U644" s="47"/>
      <c r="V644" s="47"/>
      <c r="W644" s="47"/>
      <c r="X644" s="47"/>
      <c r="Y644" s="47"/>
      <c r="Z644" s="47"/>
      <c r="AA644" s="45"/>
      <c r="AB644" s="45"/>
      <c r="AC644" s="45"/>
    </row>
    <row r="645" spans="3:29" s="38" customFormat="1" ht="20.100000000000001" customHeight="1">
      <c r="C645" s="45"/>
      <c r="E645" s="45"/>
      <c r="F645" s="45"/>
      <c r="G645" s="45"/>
      <c r="H645" s="46"/>
      <c r="I645" s="47"/>
      <c r="J645" s="46"/>
      <c r="K645" s="47"/>
      <c r="L645" s="46"/>
      <c r="M645" s="47"/>
      <c r="N645" s="46"/>
      <c r="O645" s="47"/>
      <c r="P645" s="46"/>
      <c r="Q645" s="47"/>
      <c r="R645" s="46"/>
      <c r="S645" s="47"/>
      <c r="T645" s="46"/>
      <c r="U645" s="47"/>
      <c r="V645" s="47"/>
      <c r="W645" s="47"/>
      <c r="X645" s="47"/>
      <c r="Y645" s="47"/>
      <c r="Z645" s="47"/>
      <c r="AA645" s="45"/>
      <c r="AB645" s="45"/>
      <c r="AC645" s="45"/>
    </row>
    <row r="646" spans="3:29" s="38" customFormat="1" ht="20.100000000000001" customHeight="1">
      <c r="C646" s="45"/>
      <c r="E646" s="45"/>
      <c r="F646" s="45"/>
      <c r="G646" s="45"/>
      <c r="H646" s="46"/>
      <c r="I646" s="47"/>
      <c r="J646" s="46"/>
      <c r="K646" s="47"/>
      <c r="L646" s="46"/>
      <c r="M646" s="47"/>
      <c r="N646" s="46"/>
      <c r="O646" s="47"/>
      <c r="P646" s="46"/>
      <c r="Q646" s="47"/>
      <c r="R646" s="46"/>
      <c r="S646" s="47"/>
      <c r="T646" s="46"/>
      <c r="U646" s="47"/>
      <c r="V646" s="47"/>
      <c r="W646" s="47"/>
      <c r="X646" s="47"/>
      <c r="Y646" s="47"/>
      <c r="Z646" s="47"/>
      <c r="AA646" s="45"/>
      <c r="AB646" s="45"/>
      <c r="AC646" s="45"/>
    </row>
    <row r="647" spans="3:29" s="38" customFormat="1" ht="20.100000000000001" customHeight="1">
      <c r="C647" s="45"/>
      <c r="E647" s="45"/>
      <c r="F647" s="45"/>
      <c r="G647" s="45"/>
      <c r="H647" s="46"/>
      <c r="I647" s="47"/>
      <c r="J647" s="46"/>
      <c r="K647" s="47"/>
      <c r="L647" s="46"/>
      <c r="M647" s="47"/>
      <c r="N647" s="46"/>
      <c r="O647" s="47"/>
      <c r="P647" s="46"/>
      <c r="Q647" s="47"/>
      <c r="R647" s="46"/>
      <c r="S647" s="47"/>
      <c r="T647" s="46"/>
      <c r="U647" s="47"/>
      <c r="V647" s="47"/>
      <c r="W647" s="47"/>
      <c r="X647" s="47"/>
      <c r="Y647" s="47"/>
      <c r="Z647" s="47"/>
      <c r="AA647" s="45"/>
      <c r="AB647" s="45"/>
      <c r="AC647" s="45"/>
    </row>
    <row r="648" spans="3:29" s="38" customFormat="1" ht="20.100000000000001" customHeight="1">
      <c r="C648" s="45"/>
      <c r="E648" s="45"/>
      <c r="F648" s="45"/>
      <c r="G648" s="45"/>
      <c r="H648" s="46"/>
      <c r="I648" s="47"/>
      <c r="J648" s="46"/>
      <c r="K648" s="47"/>
      <c r="L648" s="46"/>
      <c r="M648" s="47"/>
      <c r="N648" s="46"/>
      <c r="O648" s="47"/>
      <c r="P648" s="46"/>
      <c r="Q648" s="47"/>
      <c r="R648" s="46"/>
      <c r="S648" s="47"/>
      <c r="T648" s="46"/>
      <c r="U648" s="47"/>
      <c r="V648" s="47"/>
      <c r="W648" s="47"/>
      <c r="X648" s="47"/>
      <c r="Y648" s="47"/>
      <c r="Z648" s="47"/>
      <c r="AA648" s="45"/>
      <c r="AB648" s="45"/>
      <c r="AC648" s="45"/>
    </row>
    <row r="649" spans="3:29" s="38" customFormat="1" ht="20.100000000000001" customHeight="1">
      <c r="C649" s="45"/>
      <c r="E649" s="45"/>
      <c r="F649" s="45"/>
      <c r="G649" s="45"/>
      <c r="H649" s="46"/>
      <c r="I649" s="47"/>
      <c r="J649" s="46"/>
      <c r="K649" s="47"/>
      <c r="L649" s="46"/>
      <c r="M649" s="47"/>
      <c r="N649" s="46"/>
      <c r="O649" s="47"/>
      <c r="P649" s="46"/>
      <c r="Q649" s="47"/>
      <c r="R649" s="46"/>
      <c r="S649" s="47"/>
      <c r="T649" s="46"/>
      <c r="U649" s="47"/>
      <c r="V649" s="47"/>
      <c r="W649" s="47"/>
      <c r="X649" s="47"/>
      <c r="Y649" s="47"/>
      <c r="Z649" s="47"/>
      <c r="AA649" s="45"/>
      <c r="AB649" s="45"/>
      <c r="AC649" s="45"/>
    </row>
    <row r="650" spans="3:29" s="38" customFormat="1" ht="20.100000000000001" customHeight="1">
      <c r="C650" s="45"/>
      <c r="E650" s="45"/>
      <c r="F650" s="45"/>
      <c r="G650" s="45"/>
      <c r="H650" s="46"/>
      <c r="I650" s="47"/>
      <c r="J650" s="46"/>
      <c r="K650" s="47"/>
      <c r="L650" s="46"/>
      <c r="M650" s="47"/>
      <c r="N650" s="46"/>
      <c r="O650" s="47"/>
      <c r="P650" s="46"/>
      <c r="Q650" s="47"/>
      <c r="R650" s="46"/>
      <c r="S650" s="47"/>
      <c r="T650" s="46"/>
      <c r="U650" s="47"/>
      <c r="V650" s="47"/>
      <c r="W650" s="47"/>
      <c r="X650" s="47"/>
      <c r="Y650" s="47"/>
      <c r="Z650" s="47"/>
      <c r="AA650" s="45"/>
      <c r="AB650" s="45"/>
      <c r="AC650" s="45"/>
    </row>
    <row r="651" spans="3:29" s="38" customFormat="1" ht="20.100000000000001" customHeight="1">
      <c r="C651" s="45"/>
      <c r="E651" s="45"/>
      <c r="F651" s="45"/>
      <c r="G651" s="45"/>
      <c r="H651" s="46"/>
      <c r="I651" s="47"/>
      <c r="J651" s="46"/>
      <c r="K651" s="47"/>
      <c r="L651" s="46"/>
      <c r="M651" s="47"/>
      <c r="N651" s="46"/>
      <c r="O651" s="47"/>
      <c r="P651" s="46"/>
      <c r="Q651" s="47"/>
      <c r="R651" s="46"/>
      <c r="S651" s="47"/>
      <c r="T651" s="46"/>
      <c r="U651" s="47"/>
      <c r="V651" s="47"/>
      <c r="W651" s="47"/>
      <c r="X651" s="47"/>
      <c r="Y651" s="47"/>
      <c r="Z651" s="47"/>
      <c r="AA651" s="45"/>
      <c r="AB651" s="45"/>
      <c r="AC651" s="45"/>
    </row>
    <row r="652" spans="3:29" s="38" customFormat="1" ht="20.100000000000001" customHeight="1">
      <c r="C652" s="45"/>
      <c r="E652" s="45"/>
      <c r="F652" s="45"/>
      <c r="G652" s="45"/>
      <c r="H652" s="46"/>
      <c r="I652" s="47"/>
      <c r="J652" s="46"/>
      <c r="K652" s="47"/>
      <c r="L652" s="46"/>
      <c r="M652" s="47"/>
      <c r="N652" s="46"/>
      <c r="O652" s="47"/>
      <c r="P652" s="46"/>
      <c r="Q652" s="47"/>
      <c r="R652" s="46"/>
      <c r="S652" s="47"/>
      <c r="T652" s="46"/>
      <c r="U652" s="47"/>
      <c r="V652" s="47"/>
      <c r="W652" s="47"/>
      <c r="X652" s="47"/>
      <c r="Y652" s="47"/>
      <c r="Z652" s="47"/>
      <c r="AA652" s="45"/>
      <c r="AB652" s="45"/>
      <c r="AC652" s="45"/>
    </row>
    <row r="653" spans="3:29" s="38" customFormat="1" ht="20.100000000000001" customHeight="1">
      <c r="C653" s="45"/>
      <c r="E653" s="45"/>
      <c r="F653" s="45"/>
      <c r="G653" s="45"/>
      <c r="H653" s="46"/>
      <c r="I653" s="47"/>
      <c r="J653" s="46"/>
      <c r="K653" s="47"/>
      <c r="L653" s="46"/>
      <c r="M653" s="47"/>
      <c r="N653" s="46"/>
      <c r="O653" s="47"/>
      <c r="P653" s="46"/>
      <c r="Q653" s="47"/>
      <c r="R653" s="46"/>
      <c r="S653" s="47"/>
      <c r="T653" s="46"/>
      <c r="U653" s="47"/>
      <c r="V653" s="47"/>
      <c r="W653" s="47"/>
      <c r="X653" s="47"/>
      <c r="Y653" s="47"/>
      <c r="Z653" s="47"/>
      <c r="AA653" s="45"/>
      <c r="AB653" s="45"/>
      <c r="AC653" s="45"/>
    </row>
  </sheetData>
  <mergeCells count="15">
    <mergeCell ref="AD1:AD2"/>
    <mergeCell ref="L1:M1"/>
    <mergeCell ref="N1:O1"/>
    <mergeCell ref="P1:Q1"/>
    <mergeCell ref="R1:S1"/>
    <mergeCell ref="T1:U1"/>
    <mergeCell ref="F1:G1"/>
    <mergeCell ref="V1:AC1"/>
    <mergeCell ref="A1:A2"/>
    <mergeCell ref="B1:B2"/>
    <mergeCell ref="C1:C2"/>
    <mergeCell ref="D1:D2"/>
    <mergeCell ref="E1:E2"/>
    <mergeCell ref="J1:K1"/>
    <mergeCell ref="H1:I1"/>
  </mergeCells>
  <phoneticPr fontId="5" type="noConversion"/>
  <printOptions horizontalCentered="1"/>
  <pageMargins left="0.15748031496062992" right="0.15748031496062992" top="0.55118110236220474" bottom="0.39370078740157483" header="0.15748031496062992" footer="0.15748031496062992"/>
  <pageSetup paperSize="9" scale="75" orientation="landscape" r:id="rId1"/>
  <headerFooter alignWithMargins="0">
    <oddHeader>&amp;C&amp;"돋움,굵게"&amp;14장애인고용패널조사 코드집-기본</oddHeader>
    <oddFooter>&amp;C&amp;P/&amp;N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8">
    <tabColor theme="3"/>
  </sheetPr>
  <dimension ref="A1:AE1565"/>
  <sheetViews>
    <sheetView zoomScale="80" zoomScaleNormal="80" workbookViewId="0">
      <pane ySplit="2" topLeftCell="A6" activePane="bottomLeft" state="frozen"/>
      <selection pane="bottomLeft" activeCell="D17" sqref="D17"/>
    </sheetView>
  </sheetViews>
  <sheetFormatPr defaultRowHeight="20.100000000000001" customHeight="1"/>
  <cols>
    <col min="1" max="1" width="10" style="51" bestFit="1" customWidth="1"/>
    <col min="2" max="2" width="50.85546875" style="51" customWidth="1"/>
    <col min="3" max="3" width="26.5703125" style="52" bestFit="1" customWidth="1"/>
    <col min="4" max="4" width="58.7109375" style="51" bestFit="1" customWidth="1"/>
    <col min="5" max="5" width="20.140625" style="52" bestFit="1" customWidth="1"/>
    <col min="6" max="6" width="10.140625" style="53" customWidth="1"/>
    <col min="7" max="7" width="10.140625" style="54" customWidth="1"/>
    <col min="8" max="8" width="10.140625" style="53" customWidth="1"/>
    <col min="9" max="9" width="10.140625" style="54" customWidth="1"/>
    <col min="10" max="10" width="10.140625" style="53" customWidth="1"/>
    <col min="11" max="11" width="10.140625" style="54" customWidth="1"/>
    <col min="12" max="12" width="10.140625" style="53" customWidth="1"/>
    <col min="13" max="13" width="10.140625" style="54" customWidth="1"/>
    <col min="14" max="14" width="10.140625" style="53" customWidth="1"/>
    <col min="15" max="15" width="10.140625" style="54" customWidth="1"/>
    <col min="16" max="16" width="10.140625" style="53" customWidth="1"/>
    <col min="17" max="17" width="10.140625" style="54" customWidth="1"/>
    <col min="18" max="18" width="10.140625" style="53" customWidth="1"/>
    <col min="19" max="19" width="10.140625" style="54" customWidth="1"/>
    <col min="20" max="20" width="10.140625" style="53" customWidth="1"/>
    <col min="21" max="22" width="10.140625" style="54" customWidth="1"/>
    <col min="23" max="26" width="9.28515625" style="54" bestFit="1" customWidth="1"/>
    <col min="27" max="29" width="9.28515625" style="52" bestFit="1" customWidth="1"/>
    <col min="30" max="30" width="31.5703125" style="52" bestFit="1" customWidth="1"/>
    <col min="31" max="16384" width="9.140625" style="51"/>
  </cols>
  <sheetData>
    <row r="1" spans="1:31" s="5" customFormat="1" ht="20.100000000000001" customHeight="1">
      <c r="A1" s="605" t="s">
        <v>7322</v>
      </c>
      <c r="B1" s="605" t="s">
        <v>6989</v>
      </c>
      <c r="C1" s="605" t="s">
        <v>7601</v>
      </c>
      <c r="D1" s="605" t="s">
        <v>7398</v>
      </c>
      <c r="E1" s="605" t="s">
        <v>7303</v>
      </c>
      <c r="F1" s="607" t="s">
        <v>9488</v>
      </c>
      <c r="G1" s="607"/>
      <c r="H1" s="607" t="s">
        <v>7553</v>
      </c>
      <c r="I1" s="607"/>
      <c r="J1" s="607" t="s">
        <v>7863</v>
      </c>
      <c r="K1" s="607"/>
      <c r="L1" s="607" t="s">
        <v>8326</v>
      </c>
      <c r="M1" s="607"/>
      <c r="N1" s="607" t="s">
        <v>7400</v>
      </c>
      <c r="O1" s="607"/>
      <c r="P1" s="607" t="s">
        <v>6996</v>
      </c>
      <c r="Q1" s="607"/>
      <c r="R1" s="607" t="s">
        <v>7401</v>
      </c>
      <c r="S1" s="607"/>
      <c r="T1" s="607" t="s">
        <v>7323</v>
      </c>
      <c r="U1" s="607"/>
      <c r="V1" s="582" t="s">
        <v>8100</v>
      </c>
      <c r="W1" s="583"/>
      <c r="X1" s="583"/>
      <c r="Y1" s="583"/>
      <c r="Z1" s="583"/>
      <c r="AA1" s="583"/>
      <c r="AB1" s="583"/>
      <c r="AC1" s="584"/>
      <c r="AD1" s="605" t="s">
        <v>7870</v>
      </c>
      <c r="AE1" s="51"/>
    </row>
    <row r="2" spans="1:31" s="5" customFormat="1" ht="27">
      <c r="A2" s="605"/>
      <c r="B2" s="605"/>
      <c r="C2" s="605"/>
      <c r="D2" s="605"/>
      <c r="E2" s="605"/>
      <c r="F2" s="530" t="s">
        <v>39</v>
      </c>
      <c r="G2" s="425" t="s">
        <v>2471</v>
      </c>
      <c r="H2" s="454" t="s">
        <v>7306</v>
      </c>
      <c r="I2" s="425" t="s">
        <v>7307</v>
      </c>
      <c r="J2" s="454" t="s">
        <v>7306</v>
      </c>
      <c r="K2" s="425" t="s">
        <v>7307</v>
      </c>
      <c r="L2" s="454" t="s">
        <v>7306</v>
      </c>
      <c r="M2" s="425" t="s">
        <v>7307</v>
      </c>
      <c r="N2" s="454" t="s">
        <v>7306</v>
      </c>
      <c r="O2" s="425" t="s">
        <v>7307</v>
      </c>
      <c r="P2" s="454" t="s">
        <v>7306</v>
      </c>
      <c r="Q2" s="425" t="s">
        <v>7307</v>
      </c>
      <c r="R2" s="454" t="s">
        <v>7306</v>
      </c>
      <c r="S2" s="425" t="s">
        <v>7307</v>
      </c>
      <c r="T2" s="454" t="s">
        <v>7306</v>
      </c>
      <c r="U2" s="425" t="s">
        <v>7307</v>
      </c>
      <c r="V2" s="425" t="s">
        <v>7585</v>
      </c>
      <c r="W2" s="425" t="s">
        <v>7554</v>
      </c>
      <c r="X2" s="425" t="s">
        <v>7578</v>
      </c>
      <c r="Y2" s="425" t="s">
        <v>7404</v>
      </c>
      <c r="Z2" s="404" t="s">
        <v>7297</v>
      </c>
      <c r="AA2" s="405" t="s">
        <v>7005</v>
      </c>
      <c r="AB2" s="405" t="s">
        <v>2964</v>
      </c>
      <c r="AC2" s="406" t="s">
        <v>2965</v>
      </c>
      <c r="AD2" s="605"/>
      <c r="AE2" s="51"/>
    </row>
    <row r="3" spans="1:31" ht="20.100000000000001" customHeight="1">
      <c r="A3" s="362" t="s">
        <v>6223</v>
      </c>
      <c r="B3" s="362" t="s">
        <v>295</v>
      </c>
      <c r="C3" s="363" t="s">
        <v>7611</v>
      </c>
      <c r="D3" s="362"/>
      <c r="E3" s="363"/>
      <c r="F3" s="364">
        <v>3983</v>
      </c>
      <c r="G3" s="365">
        <v>100</v>
      </c>
      <c r="H3" s="364">
        <v>4082</v>
      </c>
      <c r="I3" s="365">
        <v>100</v>
      </c>
      <c r="J3" s="364">
        <v>4161</v>
      </c>
      <c r="K3" s="365">
        <v>100</v>
      </c>
      <c r="L3" s="364">
        <v>4297</v>
      </c>
      <c r="M3" s="365">
        <v>100</v>
      </c>
      <c r="N3" s="366">
        <v>4397</v>
      </c>
      <c r="O3" s="367">
        <v>100</v>
      </c>
      <c r="P3" s="366">
        <v>4566</v>
      </c>
      <c r="Q3" s="367">
        <v>100</v>
      </c>
      <c r="R3" s="366">
        <v>4677</v>
      </c>
      <c r="S3" s="367">
        <v>100</v>
      </c>
      <c r="T3" s="366">
        <v>5092</v>
      </c>
      <c r="U3" s="367">
        <v>100</v>
      </c>
      <c r="V3" s="363" t="s">
        <v>7010</v>
      </c>
      <c r="W3" s="363" t="s">
        <v>7010</v>
      </c>
      <c r="X3" s="363" t="s">
        <v>7010</v>
      </c>
      <c r="Y3" s="363" t="s">
        <v>7010</v>
      </c>
      <c r="Z3" s="363" t="s">
        <v>7010</v>
      </c>
      <c r="AA3" s="363" t="s">
        <v>7010</v>
      </c>
      <c r="AB3" s="363" t="s">
        <v>7010</v>
      </c>
      <c r="AC3" s="363" t="s">
        <v>7010</v>
      </c>
      <c r="AD3" s="362"/>
    </row>
    <row r="4" spans="1:31" ht="20.100000000000001" customHeight="1">
      <c r="A4" s="362" t="s">
        <v>6224</v>
      </c>
      <c r="B4" s="362" t="s">
        <v>296</v>
      </c>
      <c r="C4" s="363" t="s">
        <v>7611</v>
      </c>
      <c r="D4" s="362"/>
      <c r="E4" s="363"/>
      <c r="F4" s="364">
        <v>3983</v>
      </c>
      <c r="G4" s="365">
        <v>100</v>
      </c>
      <c r="H4" s="364">
        <v>4082</v>
      </c>
      <c r="I4" s="365">
        <v>100</v>
      </c>
      <c r="J4" s="364">
        <v>4161</v>
      </c>
      <c r="K4" s="365">
        <v>100</v>
      </c>
      <c r="L4" s="364">
        <v>4297</v>
      </c>
      <c r="M4" s="365">
        <v>100</v>
      </c>
      <c r="N4" s="366">
        <v>4397</v>
      </c>
      <c r="O4" s="367">
        <v>100</v>
      </c>
      <c r="P4" s="366">
        <v>4566</v>
      </c>
      <c r="Q4" s="367">
        <v>100</v>
      </c>
      <c r="R4" s="366">
        <v>4677</v>
      </c>
      <c r="S4" s="367">
        <v>100</v>
      </c>
      <c r="T4" s="366">
        <v>5092</v>
      </c>
      <c r="U4" s="367">
        <v>100</v>
      </c>
      <c r="V4" s="363" t="s">
        <v>7010</v>
      </c>
      <c r="W4" s="363" t="s">
        <v>7010</v>
      </c>
      <c r="X4" s="363" t="s">
        <v>7010</v>
      </c>
      <c r="Y4" s="363" t="s">
        <v>7010</v>
      </c>
      <c r="Z4" s="363" t="s">
        <v>7010</v>
      </c>
      <c r="AA4" s="363" t="s">
        <v>7010</v>
      </c>
      <c r="AB4" s="363" t="s">
        <v>7010</v>
      </c>
      <c r="AC4" s="363" t="s">
        <v>7010</v>
      </c>
      <c r="AD4" s="362"/>
    </row>
    <row r="5" spans="1:31" ht="20.100000000000001" customHeight="1">
      <c r="A5" s="362" t="s">
        <v>6225</v>
      </c>
      <c r="B5" s="362" t="s">
        <v>9418</v>
      </c>
      <c r="C5" s="363" t="s">
        <v>7611</v>
      </c>
      <c r="D5" s="359" t="s">
        <v>8333</v>
      </c>
      <c r="E5" s="363"/>
      <c r="F5" s="364">
        <v>3983</v>
      </c>
      <c r="G5" s="365">
        <v>100</v>
      </c>
      <c r="H5" s="364">
        <v>4082</v>
      </c>
      <c r="I5" s="365">
        <v>100</v>
      </c>
      <c r="J5" s="364">
        <v>4161</v>
      </c>
      <c r="K5" s="365">
        <v>100</v>
      </c>
      <c r="L5" s="364">
        <v>4297</v>
      </c>
      <c r="M5" s="365">
        <v>100</v>
      </c>
      <c r="N5" s="366">
        <v>4397</v>
      </c>
      <c r="O5" s="367">
        <v>100</v>
      </c>
      <c r="P5" s="366">
        <v>4566</v>
      </c>
      <c r="Q5" s="367">
        <v>100</v>
      </c>
      <c r="R5" s="366">
        <v>4677</v>
      </c>
      <c r="S5" s="367">
        <v>100</v>
      </c>
      <c r="T5" s="366">
        <v>5092</v>
      </c>
      <c r="U5" s="367">
        <v>100</v>
      </c>
      <c r="V5" s="363" t="s">
        <v>7010</v>
      </c>
      <c r="W5" s="363" t="s">
        <v>7010</v>
      </c>
      <c r="X5" s="363" t="s">
        <v>7010</v>
      </c>
      <c r="Y5" s="363" t="s">
        <v>7010</v>
      </c>
      <c r="Z5" s="363" t="s">
        <v>7010</v>
      </c>
      <c r="AA5" s="363" t="s">
        <v>7010</v>
      </c>
      <c r="AB5" s="363" t="s">
        <v>7010</v>
      </c>
      <c r="AC5" s="363" t="s">
        <v>7010</v>
      </c>
      <c r="AD5" s="362"/>
    </row>
    <row r="6" spans="1:31" ht="20.100000000000001" customHeight="1">
      <c r="A6" s="66" t="s">
        <v>6226</v>
      </c>
      <c r="B6" s="66" t="s">
        <v>297</v>
      </c>
      <c r="C6" s="127" t="s">
        <v>7611</v>
      </c>
      <c r="D6" s="66" t="s">
        <v>251</v>
      </c>
      <c r="E6" s="127"/>
      <c r="F6" s="354">
        <v>3969</v>
      </c>
      <c r="G6" s="12">
        <v>99.648506151142357</v>
      </c>
      <c r="H6" s="354">
        <v>4063</v>
      </c>
      <c r="I6" s="12">
        <v>99.534541891229793</v>
      </c>
      <c r="J6" s="354">
        <v>4140</v>
      </c>
      <c r="K6" s="12">
        <v>99.495313626532081</v>
      </c>
      <c r="L6" s="354">
        <v>4260</v>
      </c>
      <c r="M6" s="12">
        <v>99.1</v>
      </c>
      <c r="N6" s="56">
        <v>4378</v>
      </c>
      <c r="O6" s="57">
        <v>99.567887195815331</v>
      </c>
      <c r="P6" s="56">
        <v>4546</v>
      </c>
      <c r="Q6" s="57">
        <v>99.561979851073147</v>
      </c>
      <c r="R6" s="56">
        <v>4638</v>
      </c>
      <c r="S6" s="57">
        <v>99.166132135984611</v>
      </c>
      <c r="T6" s="354"/>
      <c r="U6" s="12"/>
      <c r="V6" s="127" t="s">
        <v>7010</v>
      </c>
      <c r="W6" s="127" t="s">
        <v>7010</v>
      </c>
      <c r="X6" s="127" t="s">
        <v>7010</v>
      </c>
      <c r="Y6" s="127" t="s">
        <v>7010</v>
      </c>
      <c r="Z6" s="127" t="s">
        <v>7010</v>
      </c>
      <c r="AA6" s="127" t="s">
        <v>7010</v>
      </c>
      <c r="AB6" s="127" t="s">
        <v>7010</v>
      </c>
      <c r="AC6" s="127"/>
      <c r="AD6" s="66"/>
    </row>
    <row r="7" spans="1:31" ht="20.100000000000001" customHeight="1">
      <c r="A7" s="85"/>
      <c r="B7" s="85"/>
      <c r="C7" s="128"/>
      <c r="D7" s="85" t="s">
        <v>252</v>
      </c>
      <c r="E7" s="128"/>
      <c r="F7" s="531">
        <v>14</v>
      </c>
      <c r="G7" s="314">
        <v>0.35149384885764501</v>
      </c>
      <c r="H7" s="356">
        <v>19</v>
      </c>
      <c r="I7" s="314">
        <v>0.46545810877021065</v>
      </c>
      <c r="J7" s="356">
        <v>21</v>
      </c>
      <c r="K7" s="314">
        <v>0.50468637346791634</v>
      </c>
      <c r="L7" s="356">
        <v>37</v>
      </c>
      <c r="M7" s="314">
        <v>0.9</v>
      </c>
      <c r="N7" s="315">
        <v>19</v>
      </c>
      <c r="O7" s="316">
        <v>0.43211280418467135</v>
      </c>
      <c r="P7" s="315">
        <v>20</v>
      </c>
      <c r="Q7" s="316">
        <v>0.43802014892685065</v>
      </c>
      <c r="R7" s="315">
        <v>39</v>
      </c>
      <c r="S7" s="316">
        <v>0.83386786401539448</v>
      </c>
      <c r="T7" s="356"/>
      <c r="U7" s="314"/>
      <c r="V7" s="128"/>
      <c r="W7" s="128"/>
      <c r="X7" s="128"/>
      <c r="Y7" s="128"/>
      <c r="Z7" s="128"/>
      <c r="AA7" s="128"/>
      <c r="AB7" s="128"/>
      <c r="AC7" s="128"/>
      <c r="AD7" s="85"/>
    </row>
    <row r="8" spans="1:31" ht="20.100000000000001" customHeight="1">
      <c r="A8" s="66" t="s">
        <v>6227</v>
      </c>
      <c r="B8" s="66" t="s">
        <v>298</v>
      </c>
      <c r="C8" s="127" t="s">
        <v>6228</v>
      </c>
      <c r="D8" s="66" t="s">
        <v>299</v>
      </c>
      <c r="E8" s="127"/>
      <c r="F8" s="354">
        <v>2</v>
      </c>
      <c r="G8" s="12">
        <v>14.285714285714286</v>
      </c>
      <c r="H8" s="354">
        <v>2</v>
      </c>
      <c r="I8" s="12">
        <v>10.526315789473685</v>
      </c>
      <c r="J8" s="354">
        <v>3</v>
      </c>
      <c r="K8" s="12">
        <f t="shared" ref="K8:K13" si="0">J8/21*100</f>
        <v>14.285714285714285</v>
      </c>
      <c r="L8" s="354">
        <v>8</v>
      </c>
      <c r="M8" s="12">
        <v>21.621621621621621</v>
      </c>
      <c r="N8" s="56">
        <v>4</v>
      </c>
      <c r="O8" s="57">
        <v>21.05263157894737</v>
      </c>
      <c r="P8" s="56">
        <v>4</v>
      </c>
      <c r="Q8" s="57">
        <v>20</v>
      </c>
      <c r="R8" s="56">
        <v>2</v>
      </c>
      <c r="S8" s="57">
        <v>5.1282051282051286</v>
      </c>
      <c r="T8" s="354"/>
      <c r="U8" s="12"/>
      <c r="V8" s="127" t="s">
        <v>7010</v>
      </c>
      <c r="W8" s="127" t="s">
        <v>7010</v>
      </c>
      <c r="X8" s="127" t="s">
        <v>7010</v>
      </c>
      <c r="Y8" s="127" t="s">
        <v>7010</v>
      </c>
      <c r="Z8" s="127" t="s">
        <v>7010</v>
      </c>
      <c r="AA8" s="127" t="s">
        <v>7010</v>
      </c>
      <c r="AB8" s="127" t="s">
        <v>7010</v>
      </c>
      <c r="AC8" s="127"/>
      <c r="AD8" s="66"/>
    </row>
    <row r="9" spans="1:31" ht="20.100000000000001" customHeight="1">
      <c r="A9" s="85"/>
      <c r="B9" s="85"/>
      <c r="C9" s="128"/>
      <c r="D9" s="85" t="s">
        <v>300</v>
      </c>
      <c r="E9" s="128"/>
      <c r="F9" s="531">
        <v>4</v>
      </c>
      <c r="G9" s="314">
        <v>28.571428571428573</v>
      </c>
      <c r="H9" s="356">
        <v>1</v>
      </c>
      <c r="I9" s="314">
        <v>5.2631578947368425</v>
      </c>
      <c r="J9" s="356">
        <v>5</v>
      </c>
      <c r="K9" s="314">
        <f t="shared" si="0"/>
        <v>23.809523809523807</v>
      </c>
      <c r="L9" s="356">
        <v>6</v>
      </c>
      <c r="M9" s="314">
        <v>16.216216216216218</v>
      </c>
      <c r="N9" s="315">
        <v>4</v>
      </c>
      <c r="O9" s="316">
        <v>21.05263157894737</v>
      </c>
      <c r="P9" s="315">
        <v>3</v>
      </c>
      <c r="Q9" s="316">
        <v>15</v>
      </c>
      <c r="R9" s="315">
        <v>5</v>
      </c>
      <c r="S9" s="316">
        <v>12.820512820512821</v>
      </c>
      <c r="T9" s="356"/>
      <c r="U9" s="314"/>
      <c r="V9" s="128"/>
      <c r="W9" s="128"/>
      <c r="X9" s="128"/>
      <c r="Y9" s="128"/>
      <c r="Z9" s="128"/>
      <c r="AA9" s="128"/>
      <c r="AB9" s="128"/>
      <c r="AC9" s="128"/>
      <c r="AD9" s="85"/>
    </row>
    <row r="10" spans="1:31" ht="20.100000000000001" customHeight="1">
      <c r="A10" s="85"/>
      <c r="B10" s="85"/>
      <c r="C10" s="128"/>
      <c r="D10" s="85" t="s">
        <v>301</v>
      </c>
      <c r="E10" s="128"/>
      <c r="F10" s="531">
        <v>2</v>
      </c>
      <c r="G10" s="314">
        <v>14.285714285714286</v>
      </c>
      <c r="H10" s="356">
        <v>6</v>
      </c>
      <c r="I10" s="314">
        <v>31.578947368421051</v>
      </c>
      <c r="J10" s="356">
        <v>5</v>
      </c>
      <c r="K10" s="314">
        <f t="shared" si="0"/>
        <v>23.809523809523807</v>
      </c>
      <c r="L10" s="356">
        <v>13</v>
      </c>
      <c r="M10" s="314">
        <v>35.135135135135137</v>
      </c>
      <c r="N10" s="315">
        <v>2</v>
      </c>
      <c r="O10" s="316">
        <v>10.526315789473685</v>
      </c>
      <c r="P10" s="315">
        <v>1</v>
      </c>
      <c r="Q10" s="316">
        <v>5</v>
      </c>
      <c r="R10" s="315">
        <v>17</v>
      </c>
      <c r="S10" s="316">
        <v>43.589743589743591</v>
      </c>
      <c r="T10" s="356"/>
      <c r="U10" s="314"/>
      <c r="V10" s="128"/>
      <c r="W10" s="128"/>
      <c r="X10" s="128"/>
      <c r="Y10" s="128"/>
      <c r="Z10" s="128"/>
      <c r="AA10" s="128"/>
      <c r="AB10" s="128"/>
      <c r="AC10" s="128"/>
      <c r="AD10" s="85"/>
    </row>
    <row r="11" spans="1:31" ht="20.100000000000001" customHeight="1">
      <c r="A11" s="85"/>
      <c r="B11" s="85"/>
      <c r="C11" s="128"/>
      <c r="D11" s="85" t="s">
        <v>302</v>
      </c>
      <c r="E11" s="128"/>
      <c r="F11" s="531">
        <v>1</v>
      </c>
      <c r="G11" s="314">
        <v>7.1428571428571432</v>
      </c>
      <c r="H11" s="356">
        <v>3</v>
      </c>
      <c r="I11" s="314">
        <v>15.789473684210526</v>
      </c>
      <c r="J11" s="356">
        <v>2</v>
      </c>
      <c r="K11" s="314">
        <f t="shared" si="0"/>
        <v>9.5238095238095237</v>
      </c>
      <c r="L11" s="356">
        <v>2</v>
      </c>
      <c r="M11" s="314">
        <v>5.4054054054054053</v>
      </c>
      <c r="N11" s="315"/>
      <c r="O11" s="316"/>
      <c r="P11" s="315">
        <v>3</v>
      </c>
      <c r="Q11" s="316">
        <v>15</v>
      </c>
      <c r="R11" s="315">
        <v>2</v>
      </c>
      <c r="S11" s="316">
        <v>5.1282051282051286</v>
      </c>
      <c r="T11" s="356"/>
      <c r="U11" s="314"/>
      <c r="V11" s="128"/>
      <c r="W11" s="128"/>
      <c r="X11" s="128"/>
      <c r="Y11" s="128"/>
      <c r="Z11" s="128"/>
      <c r="AA11" s="128"/>
      <c r="AB11" s="128"/>
      <c r="AC11" s="128"/>
      <c r="AD11" s="85"/>
    </row>
    <row r="12" spans="1:31" ht="20.100000000000001" customHeight="1">
      <c r="A12" s="85"/>
      <c r="B12" s="85"/>
      <c r="C12" s="128"/>
      <c r="D12" s="85" t="s">
        <v>303</v>
      </c>
      <c r="E12" s="128"/>
      <c r="F12" s="531">
        <v>1</v>
      </c>
      <c r="G12" s="314">
        <v>7.1428571428571432</v>
      </c>
      <c r="H12" s="356">
        <v>4</v>
      </c>
      <c r="I12" s="314">
        <v>21.05263157894737</v>
      </c>
      <c r="J12" s="356">
        <v>2</v>
      </c>
      <c r="K12" s="314">
        <f t="shared" si="0"/>
        <v>9.5238095238095237</v>
      </c>
      <c r="L12" s="356">
        <v>4</v>
      </c>
      <c r="M12" s="314">
        <v>10.810810810810811</v>
      </c>
      <c r="N12" s="315">
        <v>6</v>
      </c>
      <c r="O12" s="316">
        <v>31.578947368421051</v>
      </c>
      <c r="P12" s="315">
        <v>4</v>
      </c>
      <c r="Q12" s="316">
        <v>20</v>
      </c>
      <c r="R12" s="315">
        <v>5</v>
      </c>
      <c r="S12" s="316">
        <v>12.820512820512821</v>
      </c>
      <c r="T12" s="356"/>
      <c r="U12" s="314"/>
      <c r="V12" s="128"/>
      <c r="W12" s="128"/>
      <c r="X12" s="128"/>
      <c r="Y12" s="128"/>
      <c r="Z12" s="128"/>
      <c r="AA12" s="128"/>
      <c r="AB12" s="128"/>
      <c r="AC12" s="128"/>
      <c r="AD12" s="85"/>
    </row>
    <row r="13" spans="1:31" ht="20.100000000000001" customHeight="1">
      <c r="A13" s="85"/>
      <c r="B13" s="85"/>
      <c r="C13" s="128"/>
      <c r="D13" s="85" t="s">
        <v>304</v>
      </c>
      <c r="E13" s="128"/>
      <c r="F13" s="531">
        <v>4</v>
      </c>
      <c r="G13" s="314">
        <v>28.571428571428573</v>
      </c>
      <c r="H13" s="356">
        <v>3</v>
      </c>
      <c r="I13" s="314">
        <v>15.789473684210526</v>
      </c>
      <c r="J13" s="356">
        <v>4</v>
      </c>
      <c r="K13" s="314">
        <f t="shared" si="0"/>
        <v>19.047619047619047</v>
      </c>
      <c r="L13" s="356">
        <v>4</v>
      </c>
      <c r="M13" s="314">
        <v>10.810810810810811</v>
      </c>
      <c r="N13" s="315">
        <v>3</v>
      </c>
      <c r="O13" s="316">
        <v>15.789473684210526</v>
      </c>
      <c r="P13" s="315">
        <v>5</v>
      </c>
      <c r="Q13" s="316">
        <v>25</v>
      </c>
      <c r="R13" s="315">
        <v>8</v>
      </c>
      <c r="S13" s="316">
        <v>20.512820512820515</v>
      </c>
      <c r="T13" s="356"/>
      <c r="U13" s="314"/>
      <c r="V13" s="128"/>
      <c r="W13" s="128"/>
      <c r="X13" s="128"/>
      <c r="Y13" s="128"/>
      <c r="Z13" s="128"/>
      <c r="AA13" s="128"/>
      <c r="AB13" s="128"/>
      <c r="AC13" s="128"/>
      <c r="AD13" s="85"/>
    </row>
    <row r="14" spans="1:31" ht="20.100000000000001" customHeight="1">
      <c r="A14" s="362" t="s">
        <v>6229</v>
      </c>
      <c r="B14" s="362" t="s">
        <v>307</v>
      </c>
      <c r="C14" s="363" t="s">
        <v>6230</v>
      </c>
      <c r="D14" s="362"/>
      <c r="E14" s="363"/>
      <c r="F14" s="364">
        <v>4</v>
      </c>
      <c r="G14" s="365">
        <v>100</v>
      </c>
      <c r="H14" s="364">
        <v>3</v>
      </c>
      <c r="I14" s="365">
        <v>100</v>
      </c>
      <c r="J14" s="364">
        <v>4</v>
      </c>
      <c r="K14" s="365">
        <v>100</v>
      </c>
      <c r="L14" s="364">
        <v>4</v>
      </c>
      <c r="M14" s="365">
        <v>100</v>
      </c>
      <c r="N14" s="364">
        <v>3</v>
      </c>
      <c r="O14" s="367">
        <v>100</v>
      </c>
      <c r="P14" s="364">
        <v>5</v>
      </c>
      <c r="Q14" s="367">
        <v>100</v>
      </c>
      <c r="R14" s="366">
        <v>8</v>
      </c>
      <c r="S14" s="367">
        <v>100</v>
      </c>
      <c r="T14" s="364"/>
      <c r="U14" s="365"/>
      <c r="V14" s="363" t="s">
        <v>7010</v>
      </c>
      <c r="W14" s="363" t="s">
        <v>7010</v>
      </c>
      <c r="X14" s="363" t="s">
        <v>7010</v>
      </c>
      <c r="Y14" s="363" t="s">
        <v>7010</v>
      </c>
      <c r="Z14" s="363" t="s">
        <v>7010</v>
      </c>
      <c r="AA14" s="363" t="s">
        <v>7010</v>
      </c>
      <c r="AB14" s="363" t="s">
        <v>7010</v>
      </c>
      <c r="AC14" s="363"/>
      <c r="AD14" s="362"/>
    </row>
    <row r="15" spans="1:31" ht="20.100000000000001" customHeight="1">
      <c r="A15" s="66" t="s">
        <v>6231</v>
      </c>
      <c r="B15" s="66" t="s">
        <v>308</v>
      </c>
      <c r="C15" s="451" t="s">
        <v>6232</v>
      </c>
      <c r="D15" s="66" t="s">
        <v>309</v>
      </c>
      <c r="E15" s="127"/>
      <c r="F15" s="354">
        <v>1181</v>
      </c>
      <c r="G15" s="12">
        <v>37.302590018951356</v>
      </c>
      <c r="H15" s="354">
        <v>1243</v>
      </c>
      <c r="I15" s="12">
        <v>37.827145465611686</v>
      </c>
      <c r="J15" s="354">
        <v>1282</v>
      </c>
      <c r="K15" s="12">
        <v>37.850605255388253</v>
      </c>
      <c r="L15" s="354">
        <v>1329</v>
      </c>
      <c r="M15" s="12">
        <v>37.659393595919525</v>
      </c>
      <c r="N15" s="56">
        <v>1387</v>
      </c>
      <c r="O15" s="57">
        <v>38.135826230409677</v>
      </c>
      <c r="P15" s="56">
        <v>1463</v>
      </c>
      <c r="Q15" s="57">
        <v>38.479747501315096</v>
      </c>
      <c r="R15" s="56">
        <v>1507</v>
      </c>
      <c r="S15" s="57">
        <v>38.38512480896587</v>
      </c>
      <c r="T15" s="56">
        <v>1685</v>
      </c>
      <c r="U15" s="57">
        <v>38.995602869706083</v>
      </c>
      <c r="V15" s="127" t="s">
        <v>7010</v>
      </c>
      <c r="W15" s="127" t="s">
        <v>7010</v>
      </c>
      <c r="X15" s="127" t="s">
        <v>7010</v>
      </c>
      <c r="Y15" s="127" t="s">
        <v>7010</v>
      </c>
      <c r="Z15" s="127" t="s">
        <v>7010</v>
      </c>
      <c r="AA15" s="127" t="s">
        <v>7010</v>
      </c>
      <c r="AB15" s="127" t="s">
        <v>7010</v>
      </c>
      <c r="AC15" s="127" t="s">
        <v>7010</v>
      </c>
      <c r="AD15" s="66"/>
    </row>
    <row r="16" spans="1:31" ht="20.100000000000001" customHeight="1">
      <c r="A16" s="85"/>
      <c r="B16" s="85"/>
      <c r="C16" s="128"/>
      <c r="D16" s="85" t="s">
        <v>310</v>
      </c>
      <c r="E16" s="128"/>
      <c r="F16" s="531">
        <v>1985</v>
      </c>
      <c r="G16" s="314">
        <v>62.697409981048644</v>
      </c>
      <c r="H16" s="356">
        <v>2043</v>
      </c>
      <c r="I16" s="314">
        <v>62.172854534388314</v>
      </c>
      <c r="J16" s="356">
        <v>2105</v>
      </c>
      <c r="K16" s="314">
        <v>62.149394744611747</v>
      </c>
      <c r="L16" s="356">
        <v>2200</v>
      </c>
      <c r="M16" s="314">
        <v>62.340606404080475</v>
      </c>
      <c r="N16" s="315">
        <v>2250</v>
      </c>
      <c r="O16" s="316">
        <v>61.864173769590323</v>
      </c>
      <c r="P16" s="315">
        <v>2339</v>
      </c>
      <c r="Q16" s="316">
        <v>61.520252498684904</v>
      </c>
      <c r="R16" s="315">
        <v>2419</v>
      </c>
      <c r="S16" s="316">
        <v>61.61487519103413</v>
      </c>
      <c r="T16" s="315">
        <v>2636</v>
      </c>
      <c r="U16" s="316">
        <v>61.004397130293917</v>
      </c>
      <c r="V16" s="128"/>
      <c r="W16" s="128"/>
      <c r="X16" s="128"/>
      <c r="Y16" s="128"/>
      <c r="Z16" s="128"/>
      <c r="AA16" s="128"/>
      <c r="AB16" s="128"/>
      <c r="AC16" s="128"/>
      <c r="AD16" s="85"/>
    </row>
    <row r="17" spans="1:30" ht="20.100000000000001" customHeight="1">
      <c r="A17" s="362" t="s">
        <v>6233</v>
      </c>
      <c r="B17" s="362" t="s">
        <v>311</v>
      </c>
      <c r="C17" s="127" t="s">
        <v>6232</v>
      </c>
      <c r="D17" s="359" t="s">
        <v>8333</v>
      </c>
      <c r="E17" s="363"/>
      <c r="F17" s="364">
        <v>3166</v>
      </c>
      <c r="G17" s="365">
        <v>100</v>
      </c>
      <c r="H17" s="364">
        <v>3286</v>
      </c>
      <c r="I17" s="365">
        <v>100</v>
      </c>
      <c r="J17" s="364">
        <v>3387</v>
      </c>
      <c r="K17" s="365">
        <v>100</v>
      </c>
      <c r="L17" s="364">
        <v>3529</v>
      </c>
      <c r="M17" s="365">
        <v>100</v>
      </c>
      <c r="N17" s="366">
        <v>3637</v>
      </c>
      <c r="O17" s="367">
        <v>100</v>
      </c>
      <c r="P17" s="366">
        <v>3802</v>
      </c>
      <c r="Q17" s="367">
        <v>100</v>
      </c>
      <c r="R17" s="366">
        <v>3926</v>
      </c>
      <c r="S17" s="367">
        <v>100</v>
      </c>
      <c r="T17" s="366">
        <v>4321</v>
      </c>
      <c r="U17" s="367">
        <v>100</v>
      </c>
      <c r="V17" s="363" t="s">
        <v>7010</v>
      </c>
      <c r="W17" s="363" t="s">
        <v>7010</v>
      </c>
      <c r="X17" s="363" t="s">
        <v>7010</v>
      </c>
      <c r="Y17" s="363" t="s">
        <v>7010</v>
      </c>
      <c r="Z17" s="363" t="s">
        <v>7010</v>
      </c>
      <c r="AA17" s="363" t="s">
        <v>7010</v>
      </c>
      <c r="AB17" s="363" t="s">
        <v>7010</v>
      </c>
      <c r="AC17" s="363" t="s">
        <v>7010</v>
      </c>
      <c r="AD17" s="362"/>
    </row>
    <row r="18" spans="1:30" ht="20.100000000000001" customHeight="1">
      <c r="A18" s="66" t="s">
        <v>6234</v>
      </c>
      <c r="B18" s="66" t="s">
        <v>312</v>
      </c>
      <c r="C18" s="127" t="s">
        <v>6232</v>
      </c>
      <c r="D18" s="66"/>
      <c r="E18" s="127"/>
      <c r="F18" s="354">
        <v>3159</v>
      </c>
      <c r="G18" s="12">
        <v>99.77890082122552</v>
      </c>
      <c r="H18" s="354">
        <v>3277</v>
      </c>
      <c r="I18" s="12">
        <f t="shared" ref="I18:I23" si="1">H18/3286*100</f>
        <v>99.726110772976256</v>
      </c>
      <c r="J18" s="354">
        <v>3377</v>
      </c>
      <c r="K18" s="12">
        <f>J18/3387*100</f>
        <v>99.704753469146738</v>
      </c>
      <c r="L18" s="354">
        <v>3520</v>
      </c>
      <c r="M18" s="12">
        <v>99.744970246528766</v>
      </c>
      <c r="N18" s="56">
        <v>3626</v>
      </c>
      <c r="O18" s="57">
        <v>99.697552928237556</v>
      </c>
      <c r="P18" s="56">
        <v>3788</v>
      </c>
      <c r="Q18" s="57">
        <v>99.6</v>
      </c>
      <c r="R18" s="56">
        <v>3914</v>
      </c>
      <c r="S18" s="57">
        <v>99.7</v>
      </c>
      <c r="T18" s="56">
        <v>4307</v>
      </c>
      <c r="U18" s="12">
        <v>99.7</v>
      </c>
      <c r="V18" s="127" t="s">
        <v>7010</v>
      </c>
      <c r="W18" s="127" t="s">
        <v>7010</v>
      </c>
      <c r="X18" s="127" t="s">
        <v>7010</v>
      </c>
      <c r="Y18" s="127" t="s">
        <v>7010</v>
      </c>
      <c r="Z18" s="127" t="s">
        <v>7010</v>
      </c>
      <c r="AA18" s="127" t="s">
        <v>7010</v>
      </c>
      <c r="AB18" s="127" t="s">
        <v>7010</v>
      </c>
      <c r="AC18" s="127" t="s">
        <v>7010</v>
      </c>
      <c r="AD18" s="66"/>
    </row>
    <row r="19" spans="1:30" ht="20.100000000000001" customHeight="1">
      <c r="A19" s="85"/>
      <c r="B19" s="85"/>
      <c r="C19" s="128"/>
      <c r="D19" s="85" t="s">
        <v>152</v>
      </c>
      <c r="E19" s="128" t="s">
        <v>313</v>
      </c>
      <c r="F19" s="531">
        <v>6</v>
      </c>
      <c r="G19" s="314">
        <v>0.18951358180669614</v>
      </c>
      <c r="H19" s="356">
        <v>7</v>
      </c>
      <c r="I19" s="314">
        <f t="shared" si="1"/>
        <v>0.2130249543517955</v>
      </c>
      <c r="J19" s="356">
        <v>6</v>
      </c>
      <c r="K19" s="314">
        <f>J19/3387*100</f>
        <v>0.17714791851195749</v>
      </c>
      <c r="L19" s="356">
        <v>7</v>
      </c>
      <c r="M19" s="314">
        <v>0.19835647492207426</v>
      </c>
      <c r="N19" s="356">
        <v>7</v>
      </c>
      <c r="O19" s="314">
        <v>0.19246631839428099</v>
      </c>
      <c r="P19" s="356"/>
      <c r="Q19" s="314"/>
      <c r="R19" s="315">
        <v>5</v>
      </c>
      <c r="S19" s="314">
        <v>0.1</v>
      </c>
      <c r="T19" s="315">
        <v>6</v>
      </c>
      <c r="U19" s="314">
        <v>0.1</v>
      </c>
      <c r="V19" s="128"/>
      <c r="W19" s="128"/>
      <c r="X19" s="128"/>
      <c r="Y19" s="128"/>
      <c r="Z19" s="128"/>
      <c r="AA19" s="128"/>
      <c r="AB19" s="128"/>
      <c r="AC19" s="128"/>
      <c r="AD19" s="85"/>
    </row>
    <row r="20" spans="1:30" ht="20.100000000000001" customHeight="1">
      <c r="A20" s="85"/>
      <c r="B20" s="85"/>
      <c r="C20" s="128"/>
      <c r="D20" s="85" t="s">
        <v>153</v>
      </c>
      <c r="E20" s="128"/>
      <c r="F20" s="531">
        <v>1</v>
      </c>
      <c r="G20" s="314">
        <v>3.1585596967782688E-2</v>
      </c>
      <c r="H20" s="356">
        <v>2</v>
      </c>
      <c r="I20" s="314">
        <f t="shared" si="1"/>
        <v>6.0864272671941569E-2</v>
      </c>
      <c r="J20" s="356">
        <v>4</v>
      </c>
      <c r="K20" s="314">
        <f>J20/3387*100</f>
        <v>0.11809861234130499</v>
      </c>
      <c r="L20" s="356">
        <v>2</v>
      </c>
      <c r="M20" s="314">
        <v>5.6673278549164069E-2</v>
      </c>
      <c r="N20" s="315">
        <v>4</v>
      </c>
      <c r="O20" s="314">
        <v>0.10998075336816059</v>
      </c>
      <c r="P20" s="315">
        <v>14</v>
      </c>
      <c r="Q20" s="314">
        <v>0.4</v>
      </c>
      <c r="R20" s="315">
        <v>7</v>
      </c>
      <c r="S20" s="314">
        <v>0.2</v>
      </c>
      <c r="T20" s="315">
        <v>8</v>
      </c>
      <c r="U20" s="314">
        <v>0.2</v>
      </c>
      <c r="V20" s="128"/>
      <c r="W20" s="128"/>
      <c r="X20" s="128"/>
      <c r="Y20" s="128"/>
      <c r="Z20" s="128"/>
      <c r="AA20" s="128"/>
      <c r="AB20" s="128"/>
      <c r="AC20" s="128"/>
      <c r="AD20" s="85"/>
    </row>
    <row r="21" spans="1:30" ht="20.100000000000001" customHeight="1">
      <c r="A21" s="66" t="s">
        <v>6235</v>
      </c>
      <c r="B21" s="66" t="s">
        <v>314</v>
      </c>
      <c r="C21" s="127" t="s">
        <v>6232</v>
      </c>
      <c r="D21" s="66"/>
      <c r="E21" s="127"/>
      <c r="F21" s="354">
        <v>3153</v>
      </c>
      <c r="G21" s="12">
        <v>99.589387239418826</v>
      </c>
      <c r="H21" s="354">
        <v>3271</v>
      </c>
      <c r="I21" s="12">
        <f t="shared" si="1"/>
        <v>99.543517954960436</v>
      </c>
      <c r="J21" s="354">
        <v>3372</v>
      </c>
      <c r="K21" s="12">
        <v>99.9</v>
      </c>
      <c r="L21" s="354">
        <v>3515</v>
      </c>
      <c r="M21" s="12">
        <v>99.857954545454547</v>
      </c>
      <c r="N21" s="56">
        <v>3620</v>
      </c>
      <c r="O21" s="12">
        <v>99.834528405956974</v>
      </c>
      <c r="P21" s="56">
        <v>3782</v>
      </c>
      <c r="Q21" s="12">
        <v>99.8</v>
      </c>
      <c r="R21" s="56">
        <v>3907</v>
      </c>
      <c r="S21" s="12">
        <v>99.5</v>
      </c>
      <c r="T21" s="56">
        <v>4299</v>
      </c>
      <c r="U21" s="12">
        <v>99.5</v>
      </c>
      <c r="V21" s="127" t="s">
        <v>7010</v>
      </c>
      <c r="W21" s="127" t="s">
        <v>7010</v>
      </c>
      <c r="X21" s="127" t="s">
        <v>7010</v>
      </c>
      <c r="Y21" s="127" t="s">
        <v>7010</v>
      </c>
      <c r="Z21" s="127" t="s">
        <v>7010</v>
      </c>
      <c r="AA21" s="127" t="s">
        <v>7010</v>
      </c>
      <c r="AB21" s="127" t="s">
        <v>7010</v>
      </c>
      <c r="AC21" s="127" t="s">
        <v>7010</v>
      </c>
      <c r="AD21" s="66"/>
    </row>
    <row r="22" spans="1:30" ht="20.100000000000001" customHeight="1">
      <c r="A22" s="85"/>
      <c r="B22" s="85"/>
      <c r="C22" s="128"/>
      <c r="D22" s="85" t="s">
        <v>264</v>
      </c>
      <c r="E22" s="128" t="s">
        <v>7646</v>
      </c>
      <c r="F22" s="531">
        <v>6</v>
      </c>
      <c r="G22" s="314">
        <v>0.18951358180669614</v>
      </c>
      <c r="H22" s="356">
        <v>7</v>
      </c>
      <c r="I22" s="314">
        <f t="shared" si="1"/>
        <v>0.2130249543517955</v>
      </c>
      <c r="J22" s="356"/>
      <c r="K22" s="314"/>
      <c r="L22" s="356"/>
      <c r="M22" s="314"/>
      <c r="N22" s="315"/>
      <c r="O22" s="314"/>
      <c r="P22" s="315"/>
      <c r="Q22" s="314"/>
      <c r="R22" s="315">
        <v>5</v>
      </c>
      <c r="S22" s="314">
        <v>0.1</v>
      </c>
      <c r="T22" s="315">
        <v>6</v>
      </c>
      <c r="U22" s="314">
        <v>0.1</v>
      </c>
      <c r="V22" s="128"/>
      <c r="W22" s="128"/>
      <c r="X22" s="128"/>
      <c r="Y22" s="128"/>
      <c r="Z22" s="128"/>
      <c r="AA22" s="128"/>
      <c r="AB22" s="128"/>
      <c r="AC22" s="128"/>
      <c r="AD22" s="85"/>
    </row>
    <row r="23" spans="1:30" ht="20.100000000000001" customHeight="1">
      <c r="A23" s="85"/>
      <c r="B23" s="85"/>
      <c r="C23" s="128"/>
      <c r="D23" s="85" t="s">
        <v>265</v>
      </c>
      <c r="E23" s="128"/>
      <c r="F23" s="531">
        <v>7</v>
      </c>
      <c r="G23" s="314">
        <v>0.22109917877447885</v>
      </c>
      <c r="H23" s="356">
        <v>8</v>
      </c>
      <c r="I23" s="314">
        <f t="shared" si="1"/>
        <v>0.24345709068776628</v>
      </c>
      <c r="J23" s="356">
        <v>5</v>
      </c>
      <c r="K23" s="314">
        <f>100-K21</f>
        <v>9.9999999999994316E-2</v>
      </c>
      <c r="L23" s="356">
        <v>5</v>
      </c>
      <c r="M23" s="314">
        <v>0.14204545454545456</v>
      </c>
      <c r="N23" s="315">
        <v>6</v>
      </c>
      <c r="O23" s="314">
        <v>0.16547159404302261</v>
      </c>
      <c r="P23" s="315">
        <v>6</v>
      </c>
      <c r="Q23" s="314">
        <v>0.2</v>
      </c>
      <c r="R23" s="315">
        <v>14</v>
      </c>
      <c r="S23" s="314">
        <v>0.4</v>
      </c>
      <c r="T23" s="315">
        <v>16</v>
      </c>
      <c r="U23" s="314">
        <v>0.4</v>
      </c>
      <c r="V23" s="128"/>
      <c r="W23" s="128"/>
      <c r="X23" s="128"/>
      <c r="Y23" s="128"/>
      <c r="Z23" s="128"/>
      <c r="AA23" s="128"/>
      <c r="AB23" s="128"/>
      <c r="AC23" s="128"/>
      <c r="AD23" s="85"/>
    </row>
    <row r="24" spans="1:30" ht="20.100000000000001" customHeight="1">
      <c r="A24" s="66" t="s">
        <v>6236</v>
      </c>
      <c r="B24" s="66" t="s">
        <v>315</v>
      </c>
      <c r="C24" s="127" t="s">
        <v>6237</v>
      </c>
      <c r="D24" s="66" t="s">
        <v>316</v>
      </c>
      <c r="E24" s="127" t="s">
        <v>7646</v>
      </c>
      <c r="F24" s="354"/>
      <c r="G24" s="12"/>
      <c r="H24" s="354"/>
      <c r="I24" s="12"/>
      <c r="J24" s="354"/>
      <c r="K24" s="12"/>
      <c r="L24" s="354"/>
      <c r="M24" s="12"/>
      <c r="N24" s="354">
        <v>2</v>
      </c>
      <c r="O24" s="12">
        <v>33.333333333333329</v>
      </c>
      <c r="P24" s="354"/>
      <c r="Q24" s="12"/>
      <c r="R24" s="354"/>
      <c r="S24" s="12"/>
      <c r="T24" s="56">
        <v>2</v>
      </c>
      <c r="U24" s="57">
        <v>9.1</v>
      </c>
      <c r="V24" s="127" t="s">
        <v>7010</v>
      </c>
      <c r="W24" s="127" t="s">
        <v>7010</v>
      </c>
      <c r="X24" s="127" t="s">
        <v>7010</v>
      </c>
      <c r="Y24" s="127" t="s">
        <v>7010</v>
      </c>
      <c r="Z24" s="127" t="s">
        <v>7010</v>
      </c>
      <c r="AA24" s="127" t="s">
        <v>7010</v>
      </c>
      <c r="AB24" s="127" t="s">
        <v>7010</v>
      </c>
      <c r="AC24" s="127" t="s">
        <v>7010</v>
      </c>
      <c r="AD24" s="66"/>
    </row>
    <row r="25" spans="1:30" ht="20.100000000000001" customHeight="1">
      <c r="A25" s="85"/>
      <c r="B25" s="85"/>
      <c r="C25" s="128"/>
      <c r="D25" s="85" t="s">
        <v>317</v>
      </c>
      <c r="E25" s="128"/>
      <c r="F25" s="531"/>
      <c r="G25" s="314"/>
      <c r="H25" s="356"/>
      <c r="I25" s="314"/>
      <c r="J25" s="356"/>
      <c r="K25" s="314"/>
      <c r="L25" s="356"/>
      <c r="M25" s="314"/>
      <c r="N25" s="356"/>
      <c r="O25" s="314"/>
      <c r="P25" s="356"/>
      <c r="Q25" s="314"/>
      <c r="R25" s="356"/>
      <c r="S25" s="314"/>
      <c r="T25" s="315">
        <v>2</v>
      </c>
      <c r="U25" s="316">
        <v>9.1</v>
      </c>
      <c r="V25" s="128"/>
      <c r="W25" s="128"/>
      <c r="X25" s="128"/>
      <c r="Y25" s="128"/>
      <c r="Z25" s="128"/>
      <c r="AA25" s="128"/>
      <c r="AB25" s="128"/>
      <c r="AC25" s="128"/>
      <c r="AD25" s="85"/>
    </row>
    <row r="26" spans="1:30" ht="20.100000000000001" customHeight="1">
      <c r="A26" s="85"/>
      <c r="B26" s="85"/>
      <c r="C26" s="128"/>
      <c r="D26" s="85" t="s">
        <v>318</v>
      </c>
      <c r="E26" s="128"/>
      <c r="F26" s="531"/>
      <c r="G26" s="314"/>
      <c r="H26" s="356"/>
      <c r="I26" s="314"/>
      <c r="J26" s="356"/>
      <c r="K26" s="314"/>
      <c r="L26" s="356"/>
      <c r="M26" s="314"/>
      <c r="N26" s="356"/>
      <c r="O26" s="314"/>
      <c r="P26" s="356"/>
      <c r="Q26" s="314"/>
      <c r="R26" s="356"/>
      <c r="S26" s="314"/>
      <c r="T26" s="356"/>
      <c r="U26" s="314"/>
      <c r="V26" s="128"/>
      <c r="W26" s="128"/>
      <c r="X26" s="128"/>
      <c r="Y26" s="128"/>
      <c r="Z26" s="128"/>
      <c r="AA26" s="128"/>
      <c r="AB26" s="128"/>
      <c r="AC26" s="128"/>
      <c r="AD26" s="85"/>
    </row>
    <row r="27" spans="1:30" ht="20.100000000000001" customHeight="1">
      <c r="A27" s="85"/>
      <c r="B27" s="85"/>
      <c r="C27" s="128"/>
      <c r="D27" s="85" t="s">
        <v>319</v>
      </c>
      <c r="E27" s="128"/>
      <c r="F27" s="531">
        <v>1</v>
      </c>
      <c r="G27" s="314">
        <v>7.6923076923076925</v>
      </c>
      <c r="H27" s="356">
        <v>1</v>
      </c>
      <c r="I27" s="314">
        <f>H27/15*100</f>
        <v>6.666666666666667</v>
      </c>
      <c r="J27" s="356">
        <v>1</v>
      </c>
      <c r="K27" s="314">
        <v>20</v>
      </c>
      <c r="L27" s="356">
        <v>1</v>
      </c>
      <c r="M27" s="314">
        <v>20</v>
      </c>
      <c r="N27" s="315">
        <v>1</v>
      </c>
      <c r="O27" s="314">
        <v>16.666666666666664</v>
      </c>
      <c r="P27" s="315">
        <v>1</v>
      </c>
      <c r="Q27" s="314">
        <v>16.7</v>
      </c>
      <c r="R27" s="315">
        <v>1</v>
      </c>
      <c r="S27" s="316">
        <v>5.3</v>
      </c>
      <c r="T27" s="315">
        <v>1</v>
      </c>
      <c r="U27" s="316">
        <v>4.5</v>
      </c>
      <c r="V27" s="128"/>
      <c r="W27" s="128"/>
      <c r="X27" s="128"/>
      <c r="Y27" s="128"/>
      <c r="Z27" s="128"/>
      <c r="AA27" s="128"/>
      <c r="AB27" s="128"/>
      <c r="AC27" s="128"/>
      <c r="AD27" s="85"/>
    </row>
    <row r="28" spans="1:30" ht="20.100000000000001" customHeight="1">
      <c r="A28" s="85"/>
      <c r="B28" s="85"/>
      <c r="C28" s="128"/>
      <c r="D28" s="85" t="s">
        <v>6219</v>
      </c>
      <c r="E28" s="128"/>
      <c r="F28" s="531">
        <v>6</v>
      </c>
      <c r="G28" s="314">
        <v>46.153846153846153</v>
      </c>
      <c r="H28" s="356">
        <v>7</v>
      </c>
      <c r="I28" s="314">
        <f>H28/15*100</f>
        <v>46.666666666666664</v>
      </c>
      <c r="J28" s="356"/>
      <c r="K28" s="314"/>
      <c r="L28" s="356"/>
      <c r="M28" s="314"/>
      <c r="N28" s="315"/>
      <c r="O28" s="314"/>
      <c r="P28" s="315"/>
      <c r="Q28" s="314"/>
      <c r="R28" s="315">
        <v>5</v>
      </c>
      <c r="S28" s="314">
        <v>26.3</v>
      </c>
      <c r="T28" s="315">
        <v>6</v>
      </c>
      <c r="U28" s="314">
        <v>27.3</v>
      </c>
      <c r="V28" s="128"/>
      <c r="W28" s="128"/>
      <c r="X28" s="128"/>
      <c r="Y28" s="128"/>
      <c r="Z28" s="128"/>
      <c r="AA28" s="128"/>
      <c r="AB28" s="128"/>
      <c r="AC28" s="128"/>
      <c r="AD28" s="85"/>
    </row>
    <row r="29" spans="1:30" ht="20.100000000000001" customHeight="1">
      <c r="A29" s="85"/>
      <c r="B29" s="85"/>
      <c r="C29" s="128"/>
      <c r="D29" s="85" t="s">
        <v>9419</v>
      </c>
      <c r="E29" s="128"/>
      <c r="F29" s="531">
        <v>6</v>
      </c>
      <c r="G29" s="314">
        <v>46.153846153846153</v>
      </c>
      <c r="H29" s="356">
        <v>7</v>
      </c>
      <c r="I29" s="314">
        <f>H29/15*100</f>
        <v>46.666666666666664</v>
      </c>
      <c r="J29" s="356">
        <v>4</v>
      </c>
      <c r="K29" s="314">
        <v>80</v>
      </c>
      <c r="L29" s="356">
        <v>4</v>
      </c>
      <c r="M29" s="314">
        <v>80</v>
      </c>
      <c r="N29" s="315">
        <v>3</v>
      </c>
      <c r="O29" s="314">
        <v>50</v>
      </c>
      <c r="P29" s="315">
        <v>5</v>
      </c>
      <c r="Q29" s="314">
        <v>83.3</v>
      </c>
      <c r="R29" s="315">
        <v>13</v>
      </c>
      <c r="S29" s="314">
        <v>68.400000000000006</v>
      </c>
      <c r="T29" s="315">
        <v>11</v>
      </c>
      <c r="U29" s="314">
        <v>50</v>
      </c>
      <c r="V29" s="128"/>
      <c r="W29" s="128"/>
      <c r="X29" s="128"/>
      <c r="Y29" s="128"/>
      <c r="Z29" s="128"/>
      <c r="AA29" s="128"/>
      <c r="AB29" s="128"/>
      <c r="AC29" s="128"/>
      <c r="AD29" s="85"/>
    </row>
    <row r="30" spans="1:30" ht="20.100000000000001" customHeight="1">
      <c r="A30" s="66" t="s">
        <v>6238</v>
      </c>
      <c r="B30" s="66" t="s">
        <v>320</v>
      </c>
      <c r="C30" s="127" t="s">
        <v>6232</v>
      </c>
      <c r="D30" s="66" t="s">
        <v>321</v>
      </c>
      <c r="E30" s="127" t="s">
        <v>7646</v>
      </c>
      <c r="F30" s="354">
        <v>302</v>
      </c>
      <c r="G30" s="12">
        <v>9.5388502842703726</v>
      </c>
      <c r="H30" s="354">
        <v>325</v>
      </c>
      <c r="I30" s="12">
        <f t="shared" ref="I30:I42" si="2">H30/3286*100</f>
        <v>9.8904443091905048</v>
      </c>
      <c r="J30" s="354">
        <v>344</v>
      </c>
      <c r="K30" s="12">
        <f t="shared" ref="K30:K42" si="3">J30/3387*100</f>
        <v>10.15648066135223</v>
      </c>
      <c r="L30" s="354">
        <v>372</v>
      </c>
      <c r="M30" s="12">
        <v>10.541229810144518</v>
      </c>
      <c r="N30" s="56">
        <v>390</v>
      </c>
      <c r="O30" s="57">
        <v>10.723123453395655</v>
      </c>
      <c r="P30" s="56">
        <v>419</v>
      </c>
      <c r="Q30" s="57">
        <v>11.049578059071729</v>
      </c>
      <c r="R30" s="56">
        <v>431</v>
      </c>
      <c r="S30" s="57">
        <v>11.025837810181633</v>
      </c>
      <c r="T30" s="56">
        <v>478</v>
      </c>
      <c r="U30" s="57">
        <v>11.082773011824717</v>
      </c>
      <c r="V30" s="127" t="s">
        <v>7010</v>
      </c>
      <c r="W30" s="127" t="s">
        <v>7010</v>
      </c>
      <c r="X30" s="127" t="s">
        <v>7010</v>
      </c>
      <c r="Y30" s="127" t="s">
        <v>7010</v>
      </c>
      <c r="Z30" s="127" t="s">
        <v>7010</v>
      </c>
      <c r="AA30" s="127" t="s">
        <v>7010</v>
      </c>
      <c r="AB30" s="127" t="s">
        <v>7010</v>
      </c>
      <c r="AC30" s="127" t="s">
        <v>7010</v>
      </c>
      <c r="AD30" s="66"/>
    </row>
    <row r="31" spans="1:30" ht="20.100000000000001" customHeight="1">
      <c r="A31" s="85"/>
      <c r="B31" s="85"/>
      <c r="C31" s="128"/>
      <c r="D31" s="85" t="s">
        <v>322</v>
      </c>
      <c r="E31" s="128"/>
      <c r="F31" s="531">
        <v>864</v>
      </c>
      <c r="G31" s="314">
        <v>27.289955780164242</v>
      </c>
      <c r="H31" s="356">
        <v>909</v>
      </c>
      <c r="I31" s="314">
        <f t="shared" si="2"/>
        <v>27.662811929397446</v>
      </c>
      <c r="J31" s="356">
        <v>943</v>
      </c>
      <c r="K31" s="314">
        <f t="shared" si="3"/>
        <v>27.84174785946265</v>
      </c>
      <c r="L31" s="356">
        <v>978</v>
      </c>
      <c r="M31" s="314">
        <v>27.713233210541226</v>
      </c>
      <c r="N31" s="315">
        <v>1014</v>
      </c>
      <c r="O31" s="316">
        <v>27.880120978828703</v>
      </c>
      <c r="P31" s="315">
        <v>1052</v>
      </c>
      <c r="Q31" s="316">
        <v>27.742616033755276</v>
      </c>
      <c r="R31" s="315">
        <v>1091</v>
      </c>
      <c r="S31" s="316">
        <v>27.8</v>
      </c>
      <c r="T31" s="315">
        <v>1178</v>
      </c>
      <c r="U31" s="316">
        <v>27.312775330396477</v>
      </c>
      <c r="V31" s="128"/>
      <c r="W31" s="128"/>
      <c r="X31" s="128"/>
      <c r="Y31" s="128"/>
      <c r="Z31" s="128"/>
      <c r="AA31" s="128"/>
      <c r="AB31" s="128"/>
      <c r="AC31" s="128"/>
      <c r="AD31" s="85"/>
    </row>
    <row r="32" spans="1:30" ht="20.100000000000001" customHeight="1">
      <c r="A32" s="85"/>
      <c r="B32" s="85"/>
      <c r="C32" s="128"/>
      <c r="D32" s="85" t="s">
        <v>323</v>
      </c>
      <c r="E32" s="128"/>
      <c r="F32" s="531">
        <v>4</v>
      </c>
      <c r="G32" s="314">
        <v>0.12634238787113075</v>
      </c>
      <c r="H32" s="356">
        <v>5</v>
      </c>
      <c r="I32" s="314">
        <f t="shared" si="2"/>
        <v>0.15216068167985392</v>
      </c>
      <c r="J32" s="356">
        <v>7</v>
      </c>
      <c r="K32" s="314">
        <f t="shared" si="3"/>
        <v>0.20667257159728372</v>
      </c>
      <c r="L32" s="356">
        <v>7</v>
      </c>
      <c r="M32" s="314">
        <v>0.19835647492207426</v>
      </c>
      <c r="N32" s="315">
        <v>7</v>
      </c>
      <c r="O32" s="316">
        <v>0.19246631839428099</v>
      </c>
      <c r="P32" s="315">
        <v>7</v>
      </c>
      <c r="Q32" s="316">
        <v>0.18459915611814345</v>
      </c>
      <c r="R32" s="315">
        <v>7</v>
      </c>
      <c r="S32" s="316">
        <v>0.17907393195190585</v>
      </c>
      <c r="T32" s="315">
        <v>7</v>
      </c>
      <c r="U32" s="316">
        <v>0.1623000231857176</v>
      </c>
      <c r="V32" s="128"/>
      <c r="W32" s="128"/>
      <c r="X32" s="128"/>
      <c r="Y32" s="128"/>
      <c r="Z32" s="128"/>
      <c r="AA32" s="128"/>
      <c r="AB32" s="128"/>
      <c r="AC32" s="128"/>
      <c r="AD32" s="85"/>
    </row>
    <row r="33" spans="1:30" ht="20.100000000000001" customHeight="1">
      <c r="A33" s="85"/>
      <c r="B33" s="85"/>
      <c r="C33" s="128"/>
      <c r="D33" s="85" t="s">
        <v>324</v>
      </c>
      <c r="E33" s="128"/>
      <c r="F33" s="531">
        <v>600</v>
      </c>
      <c r="G33" s="314">
        <v>18.951358180669615</v>
      </c>
      <c r="H33" s="356">
        <v>632</v>
      </c>
      <c r="I33" s="314">
        <f t="shared" si="2"/>
        <v>19.233110164333535</v>
      </c>
      <c r="J33" s="356">
        <v>661</v>
      </c>
      <c r="K33" s="314">
        <f t="shared" si="3"/>
        <v>19.515795689400651</v>
      </c>
      <c r="L33" s="356">
        <v>689</v>
      </c>
      <c r="M33" s="314">
        <v>19.523944460187021</v>
      </c>
      <c r="N33" s="315">
        <v>708</v>
      </c>
      <c r="O33" s="316">
        <v>19.466593346164419</v>
      </c>
      <c r="P33" s="315">
        <v>728</v>
      </c>
      <c r="Q33" s="316">
        <v>19.100000000000001</v>
      </c>
      <c r="R33" s="315">
        <v>758</v>
      </c>
      <c r="S33" s="316">
        <v>19.3</v>
      </c>
      <c r="T33" s="315">
        <v>850</v>
      </c>
      <c r="U33" s="316">
        <v>19.707859958265708</v>
      </c>
      <c r="V33" s="128"/>
      <c r="W33" s="128"/>
      <c r="X33" s="128"/>
      <c r="Y33" s="128"/>
      <c r="Z33" s="128"/>
      <c r="AA33" s="128"/>
      <c r="AB33" s="128"/>
      <c r="AC33" s="128"/>
      <c r="AD33" s="85"/>
    </row>
    <row r="34" spans="1:30" ht="20.100000000000001" customHeight="1">
      <c r="A34" s="85"/>
      <c r="B34" s="85"/>
      <c r="C34" s="128"/>
      <c r="D34" s="85" t="s">
        <v>325</v>
      </c>
      <c r="E34" s="128"/>
      <c r="F34" s="531">
        <v>13</v>
      </c>
      <c r="G34" s="314">
        <v>0.41061276058117502</v>
      </c>
      <c r="H34" s="356">
        <v>10</v>
      </c>
      <c r="I34" s="314">
        <f t="shared" si="2"/>
        <v>0.30432136335970783</v>
      </c>
      <c r="J34" s="356">
        <v>11</v>
      </c>
      <c r="K34" s="314">
        <f t="shared" si="3"/>
        <v>0.32477118393858873</v>
      </c>
      <c r="L34" s="356">
        <v>12</v>
      </c>
      <c r="M34" s="314">
        <v>0.34003967129498441</v>
      </c>
      <c r="N34" s="315">
        <v>14</v>
      </c>
      <c r="O34" s="316">
        <v>0.38493263678856199</v>
      </c>
      <c r="P34" s="315">
        <v>17</v>
      </c>
      <c r="Q34" s="316">
        <v>0.44831223628691985</v>
      </c>
      <c r="R34" s="315">
        <v>17</v>
      </c>
      <c r="S34" s="316">
        <v>0.43489383474034282</v>
      </c>
      <c r="T34" s="315">
        <v>18</v>
      </c>
      <c r="U34" s="316">
        <v>0.41734291676327384</v>
      </c>
      <c r="V34" s="128"/>
      <c r="W34" s="128"/>
      <c r="X34" s="128"/>
      <c r="Y34" s="128"/>
      <c r="Z34" s="128"/>
      <c r="AA34" s="128"/>
      <c r="AB34" s="128"/>
      <c r="AC34" s="128"/>
      <c r="AD34" s="85"/>
    </row>
    <row r="35" spans="1:30" ht="20.100000000000001" customHeight="1">
      <c r="A35" s="85"/>
      <c r="B35" s="85"/>
      <c r="C35" s="128"/>
      <c r="D35" s="85" t="s">
        <v>326</v>
      </c>
      <c r="E35" s="128"/>
      <c r="F35" s="531">
        <v>1018</v>
      </c>
      <c r="G35" s="314">
        <v>32.154137713202779</v>
      </c>
      <c r="H35" s="356">
        <v>1030</v>
      </c>
      <c r="I35" s="314">
        <f t="shared" si="2"/>
        <v>31.34510042604991</v>
      </c>
      <c r="J35" s="356">
        <v>1051</v>
      </c>
      <c r="K35" s="314">
        <f t="shared" si="3"/>
        <v>31.030410392677886</v>
      </c>
      <c r="L35" s="356">
        <v>1080</v>
      </c>
      <c r="M35" s="314">
        <v>30.6035704165486</v>
      </c>
      <c r="N35" s="315">
        <v>1115</v>
      </c>
      <c r="O35" s="316">
        <v>30.657135001374758</v>
      </c>
      <c r="P35" s="315">
        <v>1175</v>
      </c>
      <c r="Q35" s="316">
        <v>30.9</v>
      </c>
      <c r="R35" s="315">
        <v>1201</v>
      </c>
      <c r="S35" s="316">
        <v>30.6</v>
      </c>
      <c r="T35" s="315">
        <v>1323</v>
      </c>
      <c r="U35" s="316">
        <v>30.6</v>
      </c>
      <c r="V35" s="128"/>
      <c r="W35" s="128"/>
      <c r="X35" s="128"/>
      <c r="Y35" s="128"/>
      <c r="Z35" s="128"/>
      <c r="AA35" s="128"/>
      <c r="AB35" s="128"/>
      <c r="AC35" s="128"/>
      <c r="AD35" s="85"/>
    </row>
    <row r="36" spans="1:30" ht="20.100000000000001" customHeight="1">
      <c r="A36" s="85"/>
      <c r="B36" s="85"/>
      <c r="C36" s="128"/>
      <c r="D36" s="85" t="s">
        <v>327</v>
      </c>
      <c r="E36" s="128"/>
      <c r="F36" s="531">
        <v>7</v>
      </c>
      <c r="G36" s="314">
        <v>0.22109917877447885</v>
      </c>
      <c r="H36" s="356">
        <v>8</v>
      </c>
      <c r="I36" s="314">
        <f t="shared" si="2"/>
        <v>0.24345709068776628</v>
      </c>
      <c r="J36" s="356">
        <v>8</v>
      </c>
      <c r="K36" s="314">
        <f t="shared" si="3"/>
        <v>0.23619722468260998</v>
      </c>
      <c r="L36" s="356">
        <v>11</v>
      </c>
      <c r="M36" s="314">
        <v>0.31170303202040239</v>
      </c>
      <c r="N36" s="315">
        <v>12</v>
      </c>
      <c r="O36" s="316">
        <v>0.32994226010448169</v>
      </c>
      <c r="P36" s="315">
        <v>12</v>
      </c>
      <c r="Q36" s="316">
        <v>0.31645569620253167</v>
      </c>
      <c r="R36" s="315">
        <v>13</v>
      </c>
      <c r="S36" s="316">
        <v>0.33256587362496803</v>
      </c>
      <c r="T36" s="315">
        <v>15</v>
      </c>
      <c r="U36" s="316">
        <v>0.34778576396939487</v>
      </c>
      <c r="V36" s="128"/>
      <c r="W36" s="128"/>
      <c r="X36" s="128"/>
      <c r="Y36" s="128"/>
      <c r="Z36" s="128"/>
      <c r="AA36" s="128"/>
      <c r="AB36" s="128"/>
      <c r="AC36" s="128"/>
      <c r="AD36" s="85"/>
    </row>
    <row r="37" spans="1:30" ht="20.100000000000001" customHeight="1">
      <c r="A37" s="85"/>
      <c r="B37" s="85"/>
      <c r="C37" s="128"/>
      <c r="D37" s="85" t="s">
        <v>328</v>
      </c>
      <c r="E37" s="128"/>
      <c r="F37" s="531">
        <v>137</v>
      </c>
      <c r="G37" s="314">
        <v>4.3272267845862284</v>
      </c>
      <c r="H37" s="356">
        <v>133</v>
      </c>
      <c r="I37" s="314">
        <f t="shared" si="2"/>
        <v>4.0474741326841146</v>
      </c>
      <c r="J37" s="356">
        <v>134</v>
      </c>
      <c r="K37" s="314">
        <f t="shared" si="3"/>
        <v>3.956303513433717</v>
      </c>
      <c r="L37" s="356">
        <v>137</v>
      </c>
      <c r="M37" s="314">
        <v>3.8821195806177387</v>
      </c>
      <c r="N37" s="315">
        <v>132</v>
      </c>
      <c r="O37" s="316">
        <v>3.6293648611492988</v>
      </c>
      <c r="P37" s="315">
        <v>135</v>
      </c>
      <c r="Q37" s="316">
        <v>3.5601265822784809</v>
      </c>
      <c r="R37" s="315">
        <v>149</v>
      </c>
      <c r="S37" s="316">
        <v>3.8117165515477103</v>
      </c>
      <c r="T37" s="315">
        <v>157</v>
      </c>
      <c r="U37" s="316">
        <v>3.6401576628796661</v>
      </c>
      <c r="V37" s="128"/>
      <c r="W37" s="128"/>
      <c r="X37" s="128"/>
      <c r="Y37" s="128"/>
      <c r="Z37" s="128"/>
      <c r="AA37" s="128"/>
      <c r="AB37" s="128"/>
      <c r="AC37" s="128"/>
      <c r="AD37" s="85"/>
    </row>
    <row r="38" spans="1:30" ht="20.100000000000001" customHeight="1">
      <c r="A38" s="85"/>
      <c r="B38" s="85"/>
      <c r="C38" s="128"/>
      <c r="D38" s="85" t="s">
        <v>329</v>
      </c>
      <c r="E38" s="128"/>
      <c r="F38" s="531">
        <v>199</v>
      </c>
      <c r="G38" s="314">
        <v>6.2855337965887559</v>
      </c>
      <c r="H38" s="356">
        <v>211</v>
      </c>
      <c r="I38" s="314">
        <f t="shared" si="2"/>
        <v>6.4211807668898366</v>
      </c>
      <c r="J38" s="356">
        <v>206</v>
      </c>
      <c r="K38" s="314">
        <f t="shared" si="3"/>
        <v>6.0820785355772067</v>
      </c>
      <c r="L38" s="356">
        <v>220</v>
      </c>
      <c r="M38" s="314">
        <v>6.2340606404080479</v>
      </c>
      <c r="N38" s="315">
        <v>223</v>
      </c>
      <c r="O38" s="316">
        <v>6.131427000274952</v>
      </c>
      <c r="P38" s="315">
        <v>228</v>
      </c>
      <c r="Q38" s="316">
        <v>6.0126582278481013</v>
      </c>
      <c r="R38" s="315">
        <v>219</v>
      </c>
      <c r="S38" s="316">
        <v>5.6024558710667689</v>
      </c>
      <c r="T38" s="315">
        <v>260</v>
      </c>
      <c r="U38" s="316">
        <v>6.0282865754695107</v>
      </c>
      <c r="V38" s="128"/>
      <c r="W38" s="128"/>
      <c r="X38" s="128"/>
      <c r="Y38" s="128"/>
      <c r="Z38" s="128"/>
      <c r="AA38" s="128"/>
      <c r="AB38" s="128"/>
      <c r="AC38" s="128"/>
      <c r="AD38" s="85"/>
    </row>
    <row r="39" spans="1:30" ht="20.100000000000001" customHeight="1">
      <c r="A39" s="85"/>
      <c r="B39" s="85"/>
      <c r="C39" s="128"/>
      <c r="D39" s="85" t="s">
        <v>330</v>
      </c>
      <c r="E39" s="128"/>
      <c r="F39" s="531">
        <v>12</v>
      </c>
      <c r="G39" s="314">
        <v>0.37902716361339228</v>
      </c>
      <c r="H39" s="356">
        <v>12</v>
      </c>
      <c r="I39" s="314">
        <f t="shared" si="2"/>
        <v>0.36518563603164944</v>
      </c>
      <c r="J39" s="356">
        <v>12</v>
      </c>
      <c r="K39" s="314">
        <f t="shared" si="3"/>
        <v>0.35429583702391498</v>
      </c>
      <c r="L39" s="356">
        <v>13</v>
      </c>
      <c r="M39" s="314">
        <v>0.36837631056956643</v>
      </c>
      <c r="N39" s="315">
        <v>11</v>
      </c>
      <c r="O39" s="316">
        <v>0.30244707176244157</v>
      </c>
      <c r="P39" s="315">
        <v>15</v>
      </c>
      <c r="Q39" s="316">
        <v>0.39556962025316456</v>
      </c>
      <c r="R39" s="315">
        <v>18</v>
      </c>
      <c r="S39" s="316">
        <v>0.46047582501918649</v>
      </c>
      <c r="T39" s="315">
        <v>21</v>
      </c>
      <c r="U39" s="316">
        <v>0.48690006955715281</v>
      </c>
      <c r="V39" s="128"/>
      <c r="W39" s="128"/>
      <c r="X39" s="128"/>
      <c r="Y39" s="128"/>
      <c r="Z39" s="128"/>
      <c r="AA39" s="128"/>
      <c r="AB39" s="128"/>
      <c r="AC39" s="128"/>
      <c r="AD39" s="85"/>
    </row>
    <row r="40" spans="1:30" ht="20.100000000000001" customHeight="1">
      <c r="A40" s="85"/>
      <c r="B40" s="85"/>
      <c r="C40" s="128"/>
      <c r="D40" s="85" t="s">
        <v>331</v>
      </c>
      <c r="E40" s="128"/>
      <c r="F40" s="531">
        <v>6</v>
      </c>
      <c r="G40" s="314">
        <v>0.18951358180669614</v>
      </c>
      <c r="H40" s="356">
        <v>5</v>
      </c>
      <c r="I40" s="314">
        <f t="shared" si="2"/>
        <v>0.15216068167985392</v>
      </c>
      <c r="J40" s="356">
        <v>5</v>
      </c>
      <c r="K40" s="314">
        <f t="shared" si="3"/>
        <v>0.14762326542663123</v>
      </c>
      <c r="L40" s="356">
        <v>5</v>
      </c>
      <c r="M40" s="314">
        <v>0.14168319637291016</v>
      </c>
      <c r="N40" s="315">
        <v>6</v>
      </c>
      <c r="O40" s="316">
        <v>0.16497113005224084</v>
      </c>
      <c r="P40" s="315">
        <v>4</v>
      </c>
      <c r="Q40" s="316">
        <v>0.10548523206751055</v>
      </c>
      <c r="R40" s="315">
        <v>5</v>
      </c>
      <c r="S40" s="316">
        <v>0.12790995139421846</v>
      </c>
      <c r="T40" s="315">
        <v>6</v>
      </c>
      <c r="U40" s="316">
        <v>0.13911430558775795</v>
      </c>
      <c r="V40" s="128"/>
      <c r="W40" s="128"/>
      <c r="X40" s="128"/>
      <c r="Y40" s="128"/>
      <c r="Z40" s="128"/>
      <c r="AA40" s="128"/>
      <c r="AB40" s="128"/>
      <c r="AC40" s="128"/>
      <c r="AD40" s="85"/>
    </row>
    <row r="41" spans="1:30" ht="20.100000000000001" customHeight="1">
      <c r="A41" s="85"/>
      <c r="B41" s="85"/>
      <c r="C41" s="128"/>
      <c r="D41" s="85" t="s">
        <v>6219</v>
      </c>
      <c r="E41" s="128"/>
      <c r="F41" s="531">
        <v>1</v>
      </c>
      <c r="G41" s="314">
        <v>3.1585596967782688E-2</v>
      </c>
      <c r="H41" s="356">
        <v>2</v>
      </c>
      <c r="I41" s="314">
        <f t="shared" si="2"/>
        <v>6.0864272671941569E-2</v>
      </c>
      <c r="J41" s="356">
        <v>2</v>
      </c>
      <c r="K41" s="314">
        <f t="shared" si="3"/>
        <v>5.9049306170652495E-2</v>
      </c>
      <c r="L41" s="356">
        <v>2</v>
      </c>
      <c r="M41" s="314">
        <v>5.6673278549164069E-2</v>
      </c>
      <c r="N41" s="315">
        <v>2</v>
      </c>
      <c r="O41" s="316">
        <v>5.4990376684080293E-2</v>
      </c>
      <c r="P41" s="315"/>
      <c r="Q41" s="316"/>
      <c r="R41" s="315">
        <v>5</v>
      </c>
      <c r="S41" s="314">
        <v>0.1</v>
      </c>
      <c r="T41" s="315">
        <v>1</v>
      </c>
      <c r="U41" s="314"/>
      <c r="V41" s="128"/>
      <c r="W41" s="128"/>
      <c r="X41" s="128"/>
      <c r="Y41" s="128"/>
      <c r="Z41" s="128"/>
      <c r="AA41" s="128"/>
      <c r="AB41" s="128"/>
      <c r="AC41" s="128"/>
      <c r="AD41" s="85"/>
    </row>
    <row r="42" spans="1:30" ht="20.100000000000001" customHeight="1">
      <c r="A42" s="85"/>
      <c r="B42" s="85"/>
      <c r="C42" s="128"/>
      <c r="D42" s="85" t="s">
        <v>9419</v>
      </c>
      <c r="E42" s="128"/>
      <c r="F42" s="531">
        <v>3</v>
      </c>
      <c r="G42" s="314">
        <v>9.475679090334807E-2</v>
      </c>
      <c r="H42" s="356">
        <v>4</v>
      </c>
      <c r="I42" s="314">
        <f t="shared" si="2"/>
        <v>0.12172854534388314</v>
      </c>
      <c r="J42" s="356">
        <v>3</v>
      </c>
      <c r="K42" s="314">
        <f t="shared" si="3"/>
        <v>8.8573959255978746E-2</v>
      </c>
      <c r="L42" s="356">
        <v>3</v>
      </c>
      <c r="M42" s="314">
        <v>8.5009917823746103E-2</v>
      </c>
      <c r="N42" s="356">
        <v>3</v>
      </c>
      <c r="O42" s="314">
        <v>8.2485565026120422E-2</v>
      </c>
      <c r="P42" s="356">
        <v>10</v>
      </c>
      <c r="Q42" s="314">
        <v>0.3</v>
      </c>
      <c r="R42" s="315">
        <v>12</v>
      </c>
      <c r="S42" s="314">
        <v>0.3</v>
      </c>
      <c r="T42" s="315">
        <v>7</v>
      </c>
      <c r="U42" s="314">
        <v>0.2</v>
      </c>
      <c r="V42" s="128"/>
      <c r="W42" s="128"/>
      <c r="X42" s="128"/>
      <c r="Y42" s="128"/>
      <c r="Z42" s="128"/>
      <c r="AA42" s="128"/>
      <c r="AB42" s="128"/>
      <c r="AC42" s="128"/>
      <c r="AD42" s="85"/>
    </row>
    <row r="43" spans="1:30" ht="20.100000000000001" customHeight="1">
      <c r="A43" s="66" t="s">
        <v>6239</v>
      </c>
      <c r="B43" s="66" t="s">
        <v>332</v>
      </c>
      <c r="C43" s="127" t="s">
        <v>6232</v>
      </c>
      <c r="D43" s="66" t="s">
        <v>333</v>
      </c>
      <c r="E43" s="127" t="s">
        <v>7351</v>
      </c>
      <c r="F43" s="354">
        <v>91</v>
      </c>
      <c r="G43" s="12">
        <v>3.1773743016759775</v>
      </c>
      <c r="H43" s="354">
        <v>107</v>
      </c>
      <c r="I43" s="12">
        <f t="shared" ref="I43:I48" si="4">H43/2955*100</f>
        <v>3.620981387478849</v>
      </c>
      <c r="J43" s="354">
        <v>131</v>
      </c>
      <c r="K43" s="12">
        <f t="shared" ref="K43:K48" si="5">J43/3038*100</f>
        <v>4.3120473996050031</v>
      </c>
      <c r="L43" s="354">
        <v>151</v>
      </c>
      <c r="M43" s="12">
        <v>4.7906091370558377</v>
      </c>
      <c r="N43" s="56">
        <v>158</v>
      </c>
      <c r="O43" s="57">
        <v>4.8735348550277608</v>
      </c>
      <c r="P43" s="56">
        <v>181</v>
      </c>
      <c r="Q43" s="57">
        <v>5.3661428994959977</v>
      </c>
      <c r="R43" s="56">
        <v>188</v>
      </c>
      <c r="S43" s="57">
        <v>5.4054054054054053</v>
      </c>
      <c r="T43" s="56">
        <v>195</v>
      </c>
      <c r="U43" s="57">
        <v>5.0860719874804383</v>
      </c>
      <c r="V43" s="127" t="s">
        <v>7010</v>
      </c>
      <c r="W43" s="127" t="s">
        <v>7010</v>
      </c>
      <c r="X43" s="127" t="s">
        <v>7010</v>
      </c>
      <c r="Y43" s="127" t="s">
        <v>7010</v>
      </c>
      <c r="Z43" s="127" t="s">
        <v>7010</v>
      </c>
      <c r="AA43" s="127" t="s">
        <v>7010</v>
      </c>
      <c r="AB43" s="127" t="s">
        <v>7010</v>
      </c>
      <c r="AC43" s="127" t="s">
        <v>7010</v>
      </c>
      <c r="AD43" s="66"/>
    </row>
    <row r="44" spans="1:30" ht="20.100000000000001" customHeight="1">
      <c r="A44" s="85"/>
      <c r="B44" s="85"/>
      <c r="C44" s="128" t="s">
        <v>6240</v>
      </c>
      <c r="D44" s="85" t="s">
        <v>334</v>
      </c>
      <c r="E44" s="128"/>
      <c r="F44" s="531">
        <v>212</v>
      </c>
      <c r="G44" s="314">
        <v>7.4022346368715093</v>
      </c>
      <c r="H44" s="356">
        <v>229</v>
      </c>
      <c r="I44" s="314">
        <f t="shared" si="4"/>
        <v>7.7495769881556678</v>
      </c>
      <c r="J44" s="356">
        <v>237</v>
      </c>
      <c r="K44" s="314">
        <f t="shared" si="5"/>
        <v>7.8011849901250816</v>
      </c>
      <c r="L44" s="356">
        <v>244</v>
      </c>
      <c r="M44" s="314">
        <v>7.7411167512690353</v>
      </c>
      <c r="N44" s="315">
        <v>249</v>
      </c>
      <c r="O44" s="316">
        <v>7.680444170265269</v>
      </c>
      <c r="P44" s="315">
        <v>266</v>
      </c>
      <c r="Q44" s="316">
        <v>7.8861547583753335</v>
      </c>
      <c r="R44" s="315">
        <v>276</v>
      </c>
      <c r="S44" s="316">
        <v>7.9355951696377227</v>
      </c>
      <c r="T44" s="315">
        <v>310</v>
      </c>
      <c r="U44" s="316">
        <v>8.0855503390714656</v>
      </c>
      <c r="V44" s="128"/>
      <c r="W44" s="128"/>
      <c r="X44" s="128"/>
      <c r="Y44" s="128"/>
      <c r="Z44" s="128"/>
      <c r="AA44" s="128"/>
      <c r="AB44" s="128"/>
      <c r="AC44" s="128"/>
      <c r="AD44" s="85"/>
    </row>
    <row r="45" spans="1:30" ht="20.100000000000001" customHeight="1">
      <c r="A45" s="85"/>
      <c r="B45" s="85"/>
      <c r="C45" s="128"/>
      <c r="D45" s="85" t="s">
        <v>335</v>
      </c>
      <c r="E45" s="128"/>
      <c r="F45" s="531">
        <v>5</v>
      </c>
      <c r="G45" s="314">
        <v>0.17458100558659218</v>
      </c>
      <c r="H45" s="356">
        <v>4</v>
      </c>
      <c r="I45" s="314">
        <f t="shared" si="4"/>
        <v>0.13536379018612521</v>
      </c>
      <c r="J45" s="356">
        <v>3</v>
      </c>
      <c r="K45" s="314">
        <f t="shared" si="5"/>
        <v>9.8749177090190918E-2</v>
      </c>
      <c r="L45" s="356">
        <v>3</v>
      </c>
      <c r="M45" s="314">
        <v>9.5177664974619297E-2</v>
      </c>
      <c r="N45" s="315">
        <v>3</v>
      </c>
      <c r="O45" s="316">
        <v>9.2535471930906846E-2</v>
      </c>
      <c r="P45" s="315">
        <v>6</v>
      </c>
      <c r="Q45" s="316">
        <v>0.17788319003854136</v>
      </c>
      <c r="R45" s="315">
        <v>6</v>
      </c>
      <c r="S45" s="316">
        <v>0.17251293847038529</v>
      </c>
      <c r="T45" s="315">
        <v>6</v>
      </c>
      <c r="U45" s="316">
        <v>0.1564945226917058</v>
      </c>
      <c r="V45" s="128"/>
      <c r="W45" s="128"/>
      <c r="X45" s="128"/>
      <c r="Y45" s="128"/>
      <c r="Z45" s="128"/>
      <c r="AA45" s="128"/>
      <c r="AB45" s="128"/>
      <c r="AC45" s="128"/>
      <c r="AD45" s="85"/>
    </row>
    <row r="46" spans="1:30" ht="20.100000000000001" customHeight="1">
      <c r="A46" s="85"/>
      <c r="B46" s="85"/>
      <c r="C46" s="128"/>
      <c r="D46" s="85" t="s">
        <v>336</v>
      </c>
      <c r="E46" s="128"/>
      <c r="F46" s="531">
        <v>2520</v>
      </c>
      <c r="G46" s="314">
        <v>87.988826815642469</v>
      </c>
      <c r="H46" s="356">
        <v>2583</v>
      </c>
      <c r="I46" s="314">
        <f t="shared" si="4"/>
        <v>87.411167512690355</v>
      </c>
      <c r="J46" s="356">
        <v>2644</v>
      </c>
      <c r="K46" s="314">
        <f t="shared" si="5"/>
        <v>87.03094140882159</v>
      </c>
      <c r="L46" s="356">
        <v>2727</v>
      </c>
      <c r="M46" s="314">
        <v>86.516497461928935</v>
      </c>
      <c r="N46" s="315">
        <v>2802</v>
      </c>
      <c r="O46" s="316">
        <v>86.428130783466997</v>
      </c>
      <c r="P46" s="315">
        <v>2897</v>
      </c>
      <c r="Q46" s="316">
        <v>85.887933590275722</v>
      </c>
      <c r="R46" s="315">
        <v>2985</v>
      </c>
      <c r="S46" s="316">
        <v>85.8</v>
      </c>
      <c r="T46" s="315">
        <v>3305</v>
      </c>
      <c r="U46" s="316">
        <v>86.202399582681267</v>
      </c>
      <c r="V46" s="128"/>
      <c r="W46" s="128"/>
      <c r="X46" s="128"/>
      <c r="Y46" s="128"/>
      <c r="Z46" s="128"/>
      <c r="AA46" s="128"/>
      <c r="AB46" s="128"/>
      <c r="AC46" s="128"/>
      <c r="AD46" s="85"/>
    </row>
    <row r="47" spans="1:30" ht="20.100000000000001" customHeight="1">
      <c r="A47" s="85"/>
      <c r="B47" s="85"/>
      <c r="C47" s="128"/>
      <c r="D47" s="85" t="s">
        <v>337</v>
      </c>
      <c r="E47" s="128"/>
      <c r="F47" s="531">
        <v>24</v>
      </c>
      <c r="G47" s="314">
        <v>0.83798882681564246</v>
      </c>
      <c r="H47" s="356">
        <v>23</v>
      </c>
      <c r="I47" s="314">
        <f t="shared" si="4"/>
        <v>0.77834179357021993</v>
      </c>
      <c r="J47" s="356">
        <v>14</v>
      </c>
      <c r="K47" s="314">
        <f t="shared" si="5"/>
        <v>0.46082949308755761</v>
      </c>
      <c r="L47" s="356">
        <v>17</v>
      </c>
      <c r="M47" s="314">
        <v>0.53934010152284262</v>
      </c>
      <c r="N47" s="315">
        <v>20</v>
      </c>
      <c r="O47" s="316">
        <v>0.61690314620604569</v>
      </c>
      <c r="P47" s="315">
        <v>15</v>
      </c>
      <c r="Q47" s="316">
        <v>0.4447079750963534</v>
      </c>
      <c r="R47" s="315">
        <v>17</v>
      </c>
      <c r="S47" s="316">
        <v>0.5</v>
      </c>
      <c r="T47" s="315">
        <v>14</v>
      </c>
      <c r="U47" s="316">
        <v>0.36515388628064682</v>
      </c>
      <c r="V47" s="128"/>
      <c r="W47" s="128"/>
      <c r="X47" s="128"/>
      <c r="Y47" s="128"/>
      <c r="Z47" s="128"/>
      <c r="AA47" s="128"/>
      <c r="AB47" s="128"/>
      <c r="AC47" s="128"/>
      <c r="AD47" s="85"/>
    </row>
    <row r="48" spans="1:30" ht="20.100000000000001" customHeight="1">
      <c r="A48" s="85"/>
      <c r="B48" s="85"/>
      <c r="C48" s="128"/>
      <c r="D48" s="85" t="s">
        <v>338</v>
      </c>
      <c r="E48" s="128"/>
      <c r="F48" s="531">
        <v>8</v>
      </c>
      <c r="G48" s="314">
        <v>0.27932960893854747</v>
      </c>
      <c r="H48" s="356">
        <v>8</v>
      </c>
      <c r="I48" s="314">
        <f t="shared" si="4"/>
        <v>0.27072758037225042</v>
      </c>
      <c r="J48" s="356">
        <v>8</v>
      </c>
      <c r="K48" s="314">
        <f t="shared" si="5"/>
        <v>0.26333113890717574</v>
      </c>
      <c r="L48" s="356">
        <v>8</v>
      </c>
      <c r="M48" s="314">
        <v>0.25380710659898476</v>
      </c>
      <c r="N48" s="315">
        <v>8</v>
      </c>
      <c r="O48" s="316">
        <v>0.24676125848241826</v>
      </c>
      <c r="P48" s="315">
        <v>8</v>
      </c>
      <c r="Q48" s="316">
        <v>0.23717758671805514</v>
      </c>
      <c r="R48" s="315">
        <v>6</v>
      </c>
      <c r="S48" s="316">
        <v>0.2</v>
      </c>
      <c r="T48" s="315">
        <v>4</v>
      </c>
      <c r="U48" s="316">
        <v>0.10432968179447052</v>
      </c>
      <c r="V48" s="128"/>
      <c r="W48" s="128"/>
      <c r="X48" s="128"/>
      <c r="Y48" s="128"/>
      <c r="Z48" s="128"/>
      <c r="AA48" s="128"/>
      <c r="AB48" s="128"/>
      <c r="AC48" s="128"/>
      <c r="AD48" s="85"/>
    </row>
    <row r="49" spans="1:30" ht="20.100000000000001" customHeight="1">
      <c r="A49" s="85"/>
      <c r="B49" s="85"/>
      <c r="C49" s="128"/>
      <c r="D49" s="85" t="s">
        <v>6221</v>
      </c>
      <c r="E49" s="128"/>
      <c r="F49" s="531">
        <v>1</v>
      </c>
      <c r="G49" s="314">
        <v>3.4916201117318434E-2</v>
      </c>
      <c r="H49" s="356"/>
      <c r="I49" s="314"/>
      <c r="J49" s="356"/>
      <c r="K49" s="314"/>
      <c r="L49" s="356">
        <v>1</v>
      </c>
      <c r="M49" s="314"/>
      <c r="N49" s="356">
        <v>1</v>
      </c>
      <c r="O49" s="314"/>
      <c r="P49" s="356"/>
      <c r="Q49" s="314"/>
      <c r="R49" s="315"/>
      <c r="S49" s="314"/>
      <c r="T49" s="356"/>
      <c r="U49" s="314"/>
      <c r="V49" s="128"/>
      <c r="W49" s="128"/>
      <c r="X49" s="128"/>
      <c r="Y49" s="128"/>
      <c r="Z49" s="128"/>
      <c r="AA49" s="128"/>
      <c r="AB49" s="128"/>
      <c r="AC49" s="128"/>
      <c r="AD49" s="85"/>
    </row>
    <row r="50" spans="1:30" ht="20.100000000000001" customHeight="1">
      <c r="A50" s="85"/>
      <c r="B50" s="85"/>
      <c r="C50" s="128"/>
      <c r="D50" s="85" t="s">
        <v>6222</v>
      </c>
      <c r="E50" s="128"/>
      <c r="F50" s="531">
        <v>3</v>
      </c>
      <c r="G50" s="314">
        <v>0.10474860335195531</v>
      </c>
      <c r="H50" s="356">
        <v>1</v>
      </c>
      <c r="I50" s="314">
        <f>H50/2955*100</f>
        <v>3.3840947546531303E-2</v>
      </c>
      <c r="J50" s="356">
        <v>1</v>
      </c>
      <c r="K50" s="314">
        <f>J50/3038*100</f>
        <v>3.2916392363396968E-2</v>
      </c>
      <c r="L50" s="356">
        <v>1</v>
      </c>
      <c r="M50" s="314"/>
      <c r="N50" s="356">
        <v>1</v>
      </c>
      <c r="O50" s="314"/>
      <c r="P50" s="356"/>
      <c r="Q50" s="314"/>
      <c r="R50" s="315"/>
      <c r="S50" s="314"/>
      <c r="T50" s="315">
        <v>1</v>
      </c>
      <c r="U50" s="314"/>
      <c r="V50" s="128"/>
      <c r="W50" s="128"/>
      <c r="X50" s="128"/>
      <c r="Y50" s="128"/>
      <c r="Z50" s="128"/>
      <c r="AA50" s="128"/>
      <c r="AB50" s="128"/>
      <c r="AC50" s="128"/>
      <c r="AD50" s="85"/>
    </row>
    <row r="51" spans="1:30" ht="20.100000000000001" customHeight="1">
      <c r="A51" s="66" t="s">
        <v>6241</v>
      </c>
      <c r="B51" s="66" t="s">
        <v>9420</v>
      </c>
      <c r="C51" s="127" t="s">
        <v>6232</v>
      </c>
      <c r="D51" s="66" t="s">
        <v>339</v>
      </c>
      <c r="E51" s="127" t="s">
        <v>7351</v>
      </c>
      <c r="F51" s="354">
        <v>2719</v>
      </c>
      <c r="G51" s="12">
        <v>85.881238155401135</v>
      </c>
      <c r="H51" s="354">
        <v>2822</v>
      </c>
      <c r="I51" s="12">
        <v>85.957965275662502</v>
      </c>
      <c r="J51" s="354">
        <v>2912</v>
      </c>
      <c r="K51" s="12">
        <f>J51/3387*100</f>
        <v>85.975789784470038</v>
      </c>
      <c r="L51" s="354">
        <v>3035</v>
      </c>
      <c r="M51" s="12">
        <v>86.001700198356474</v>
      </c>
      <c r="N51" s="56">
        <v>3132</v>
      </c>
      <c r="O51" s="57">
        <v>86.114929887269724</v>
      </c>
      <c r="P51" s="56">
        <v>3281</v>
      </c>
      <c r="Q51" s="57">
        <v>86.296685954760648</v>
      </c>
      <c r="R51" s="56">
        <v>3399</v>
      </c>
      <c r="S51" s="57">
        <v>86.598726114649679</v>
      </c>
      <c r="T51" s="56">
        <v>3751</v>
      </c>
      <c r="U51" s="57">
        <v>86.808609118259668</v>
      </c>
      <c r="V51" s="127" t="s">
        <v>7010</v>
      </c>
      <c r="W51" s="127" t="s">
        <v>7010</v>
      </c>
      <c r="X51" s="127" t="s">
        <v>7010</v>
      </c>
      <c r="Y51" s="127" t="s">
        <v>7010</v>
      </c>
      <c r="Z51" s="127" t="s">
        <v>7010</v>
      </c>
      <c r="AA51" s="127" t="s">
        <v>7010</v>
      </c>
      <c r="AB51" s="127" t="s">
        <v>7010</v>
      </c>
      <c r="AC51" s="127" t="s">
        <v>7010</v>
      </c>
      <c r="AD51" s="66"/>
    </row>
    <row r="52" spans="1:30" ht="20.100000000000001" customHeight="1">
      <c r="A52" s="85"/>
      <c r="B52" s="85"/>
      <c r="C52" s="128"/>
      <c r="D52" s="85" t="s">
        <v>9421</v>
      </c>
      <c r="E52" s="128"/>
      <c r="F52" s="531">
        <v>446</v>
      </c>
      <c r="G52" s="314">
        <v>14.087176247631081</v>
      </c>
      <c r="H52" s="356">
        <v>461</v>
      </c>
      <c r="I52" s="314">
        <v>14.042034724337496</v>
      </c>
      <c r="J52" s="356">
        <v>473</v>
      </c>
      <c r="K52" s="314">
        <f>J52/3387*100</f>
        <v>13.965160909359314</v>
      </c>
      <c r="L52" s="356">
        <v>492</v>
      </c>
      <c r="M52" s="314">
        <v>13.94162652309436</v>
      </c>
      <c r="N52" s="315">
        <v>503</v>
      </c>
      <c r="O52" s="316">
        <v>13.830079736046191</v>
      </c>
      <c r="P52" s="315">
        <v>519</v>
      </c>
      <c r="Q52" s="316">
        <v>13.650710152551289</v>
      </c>
      <c r="R52" s="315">
        <v>526</v>
      </c>
      <c r="S52" s="316">
        <v>13.401273885350319</v>
      </c>
      <c r="T52" s="315">
        <v>570</v>
      </c>
      <c r="U52" s="316">
        <v>13.191390881740338</v>
      </c>
      <c r="V52" s="128"/>
      <c r="W52" s="128"/>
      <c r="X52" s="128"/>
      <c r="Y52" s="128"/>
      <c r="Z52" s="128"/>
      <c r="AA52" s="128"/>
      <c r="AB52" s="128"/>
      <c r="AC52" s="128"/>
      <c r="AD52" s="85"/>
    </row>
    <row r="53" spans="1:30" ht="20.100000000000001" customHeight="1">
      <c r="A53" s="85"/>
      <c r="B53" s="85"/>
      <c r="C53" s="128"/>
      <c r="D53" s="85" t="s">
        <v>6221</v>
      </c>
      <c r="E53" s="128"/>
      <c r="F53" s="531"/>
      <c r="G53" s="314"/>
      <c r="H53" s="356"/>
      <c r="I53" s="314"/>
      <c r="J53" s="356">
        <v>1</v>
      </c>
      <c r="K53" s="314">
        <f>J53/3387*100</f>
        <v>2.9524653085326247E-2</v>
      </c>
      <c r="L53" s="356">
        <v>1</v>
      </c>
      <c r="M53" s="314"/>
      <c r="N53" s="356">
        <v>1</v>
      </c>
      <c r="O53" s="314"/>
      <c r="P53" s="356"/>
      <c r="Q53" s="314"/>
      <c r="R53" s="356"/>
      <c r="S53" s="314"/>
      <c r="T53" s="356"/>
      <c r="U53" s="314"/>
      <c r="V53" s="128"/>
      <c r="W53" s="128"/>
      <c r="X53" s="128"/>
      <c r="Y53" s="128"/>
      <c r="Z53" s="128"/>
      <c r="AA53" s="128"/>
      <c r="AB53" s="128"/>
      <c r="AC53" s="128"/>
      <c r="AD53" s="85"/>
    </row>
    <row r="54" spans="1:30" ht="20.100000000000001" customHeight="1">
      <c r="A54" s="85"/>
      <c r="B54" s="85"/>
      <c r="C54" s="128"/>
      <c r="D54" s="85" t="s">
        <v>6222</v>
      </c>
      <c r="E54" s="128"/>
      <c r="F54" s="531">
        <v>1</v>
      </c>
      <c r="G54" s="314">
        <v>3.1585596967782688E-2</v>
      </c>
      <c r="H54" s="356"/>
      <c r="I54" s="314"/>
      <c r="J54" s="356">
        <v>1</v>
      </c>
      <c r="K54" s="314">
        <f>J54/3387*100</f>
        <v>2.9524653085326247E-2</v>
      </c>
      <c r="L54" s="356">
        <v>1</v>
      </c>
      <c r="M54" s="314"/>
      <c r="N54" s="356">
        <v>1</v>
      </c>
      <c r="O54" s="314"/>
      <c r="P54" s="356">
        <v>2</v>
      </c>
      <c r="Q54" s="314">
        <v>0.1</v>
      </c>
      <c r="R54" s="315">
        <v>1</v>
      </c>
      <c r="S54" s="314"/>
      <c r="T54" s="356"/>
      <c r="U54" s="314"/>
      <c r="V54" s="128"/>
      <c r="W54" s="128"/>
      <c r="X54" s="128"/>
      <c r="Y54" s="128"/>
      <c r="Z54" s="128"/>
      <c r="AA54" s="128"/>
      <c r="AB54" s="128"/>
      <c r="AC54" s="128"/>
      <c r="AD54" s="85"/>
    </row>
    <row r="55" spans="1:30" ht="20.100000000000001" customHeight="1">
      <c r="A55" s="66" t="s">
        <v>6242</v>
      </c>
      <c r="B55" s="66" t="s">
        <v>340</v>
      </c>
      <c r="C55" s="127" t="s">
        <v>6243</v>
      </c>
      <c r="D55" s="66" t="s">
        <v>341</v>
      </c>
      <c r="E55" s="127" t="s">
        <v>7646</v>
      </c>
      <c r="F55" s="354">
        <v>236</v>
      </c>
      <c r="G55" s="12">
        <v>52.914798206278029</v>
      </c>
      <c r="H55" s="354">
        <v>244</v>
      </c>
      <c r="I55" s="12">
        <v>52.928416485900215</v>
      </c>
      <c r="J55" s="354">
        <v>255</v>
      </c>
      <c r="K55" s="12">
        <v>53.911205073995774</v>
      </c>
      <c r="L55" s="354">
        <v>267</v>
      </c>
      <c r="M55" s="12">
        <v>54.268292682926827</v>
      </c>
      <c r="N55" s="56">
        <v>271</v>
      </c>
      <c r="O55" s="57">
        <v>53.876739562624252</v>
      </c>
      <c r="P55" s="56">
        <v>272</v>
      </c>
      <c r="Q55" s="57">
        <v>52.408477842003855</v>
      </c>
      <c r="R55" s="56">
        <v>273</v>
      </c>
      <c r="S55" s="57">
        <v>51.901140684410649</v>
      </c>
      <c r="T55" s="56">
        <v>302</v>
      </c>
      <c r="U55" s="57">
        <v>53</v>
      </c>
      <c r="V55" s="127" t="s">
        <v>7010</v>
      </c>
      <c r="W55" s="127" t="s">
        <v>7010</v>
      </c>
      <c r="X55" s="127" t="s">
        <v>7010</v>
      </c>
      <c r="Y55" s="127" t="s">
        <v>7010</v>
      </c>
      <c r="Z55" s="127" t="s">
        <v>7010</v>
      </c>
      <c r="AA55" s="127" t="s">
        <v>7010</v>
      </c>
      <c r="AB55" s="127" t="s">
        <v>7010</v>
      </c>
      <c r="AC55" s="127" t="s">
        <v>7010</v>
      </c>
      <c r="AD55" s="66"/>
    </row>
    <row r="56" spans="1:30" ht="20.100000000000001" customHeight="1">
      <c r="A56" s="85"/>
      <c r="B56" s="85"/>
      <c r="C56" s="128"/>
      <c r="D56" s="85" t="s">
        <v>342</v>
      </c>
      <c r="E56" s="128"/>
      <c r="F56" s="531">
        <v>28</v>
      </c>
      <c r="G56" s="314">
        <v>6.2780269058295968</v>
      </c>
      <c r="H56" s="356">
        <v>29</v>
      </c>
      <c r="I56" s="314">
        <v>6.2906724511930587</v>
      </c>
      <c r="J56" s="356">
        <v>29</v>
      </c>
      <c r="K56" s="314">
        <v>6.1310782241014801</v>
      </c>
      <c r="L56" s="356">
        <v>30</v>
      </c>
      <c r="M56" s="314">
        <v>6.0975609756097562</v>
      </c>
      <c r="N56" s="315">
        <v>30</v>
      </c>
      <c r="O56" s="316">
        <v>5.964214711729622</v>
      </c>
      <c r="P56" s="315">
        <v>39</v>
      </c>
      <c r="Q56" s="316">
        <v>7.5144508670520231</v>
      </c>
      <c r="R56" s="315">
        <v>38</v>
      </c>
      <c r="S56" s="316">
        <v>7.2243346007604563</v>
      </c>
      <c r="T56" s="315">
        <v>44</v>
      </c>
      <c r="U56" s="316">
        <v>7.73286467486819</v>
      </c>
      <c r="V56" s="128"/>
      <c r="W56" s="128"/>
      <c r="X56" s="128"/>
      <c r="Y56" s="128"/>
      <c r="Z56" s="128"/>
      <c r="AA56" s="128"/>
      <c r="AB56" s="128"/>
      <c r="AC56" s="128"/>
      <c r="AD56" s="85"/>
    </row>
    <row r="57" spans="1:30" ht="20.100000000000001" customHeight="1">
      <c r="A57" s="85"/>
      <c r="B57" s="85"/>
      <c r="C57" s="128"/>
      <c r="D57" s="85" t="s">
        <v>343</v>
      </c>
      <c r="E57" s="128"/>
      <c r="F57" s="531">
        <v>35</v>
      </c>
      <c r="G57" s="314">
        <v>7.8475336322869955</v>
      </c>
      <c r="H57" s="356">
        <v>33</v>
      </c>
      <c r="I57" s="314">
        <v>7.1583514099783079</v>
      </c>
      <c r="J57" s="356">
        <v>34</v>
      </c>
      <c r="K57" s="314">
        <v>7.1881606765327692</v>
      </c>
      <c r="L57" s="356">
        <v>38</v>
      </c>
      <c r="M57" s="314">
        <v>7.7235772357723578</v>
      </c>
      <c r="N57" s="315">
        <v>43</v>
      </c>
      <c r="O57" s="316">
        <v>8.5487077534791247</v>
      </c>
      <c r="P57" s="315">
        <v>42</v>
      </c>
      <c r="Q57" s="316">
        <v>8.0924855491329488</v>
      </c>
      <c r="R57" s="315">
        <v>45</v>
      </c>
      <c r="S57" s="316">
        <v>8.5551330798479093</v>
      </c>
      <c r="T57" s="315">
        <v>46</v>
      </c>
      <c r="U57" s="316">
        <v>8.0843585237258342</v>
      </c>
      <c r="V57" s="128"/>
      <c r="W57" s="128"/>
      <c r="X57" s="128"/>
      <c r="Y57" s="128"/>
      <c r="Z57" s="128"/>
      <c r="AA57" s="128"/>
      <c r="AB57" s="128"/>
      <c r="AC57" s="128"/>
      <c r="AD57" s="85"/>
    </row>
    <row r="58" spans="1:30" ht="20.100000000000001" customHeight="1">
      <c r="A58" s="85"/>
      <c r="B58" s="85"/>
      <c r="C58" s="128"/>
      <c r="D58" s="85" t="s">
        <v>344</v>
      </c>
      <c r="E58" s="128"/>
      <c r="F58" s="531">
        <v>57</v>
      </c>
      <c r="G58" s="314">
        <v>12.780269058295964</v>
      </c>
      <c r="H58" s="356">
        <v>62</v>
      </c>
      <c r="I58" s="314">
        <v>13.449023861171366</v>
      </c>
      <c r="J58" s="356">
        <v>61</v>
      </c>
      <c r="K58" s="314">
        <v>12.896405919661733</v>
      </c>
      <c r="L58" s="356">
        <v>65</v>
      </c>
      <c r="M58" s="314">
        <v>13.211382113821138</v>
      </c>
      <c r="N58" s="315">
        <v>63</v>
      </c>
      <c r="O58" s="316">
        <v>12.524850894632207</v>
      </c>
      <c r="P58" s="315">
        <v>68</v>
      </c>
      <c r="Q58" s="316">
        <v>13.102119460500964</v>
      </c>
      <c r="R58" s="315">
        <v>70</v>
      </c>
      <c r="S58" s="316">
        <v>13.307984790874524</v>
      </c>
      <c r="T58" s="315">
        <v>73</v>
      </c>
      <c r="U58" s="316">
        <v>12.829525483304042</v>
      </c>
      <c r="V58" s="128"/>
      <c r="W58" s="128"/>
      <c r="X58" s="128"/>
      <c r="Y58" s="128"/>
      <c r="Z58" s="128"/>
      <c r="AA58" s="128"/>
      <c r="AB58" s="128"/>
      <c r="AC58" s="128"/>
      <c r="AD58" s="85"/>
    </row>
    <row r="59" spans="1:30" ht="20.100000000000001" customHeight="1">
      <c r="A59" s="85"/>
      <c r="B59" s="85"/>
      <c r="C59" s="128"/>
      <c r="D59" s="85" t="s">
        <v>345</v>
      </c>
      <c r="E59" s="128"/>
      <c r="F59" s="531">
        <v>7</v>
      </c>
      <c r="G59" s="314">
        <v>1.5695067264573992</v>
      </c>
      <c r="H59" s="356">
        <v>7</v>
      </c>
      <c r="I59" s="314">
        <v>1.5184381778741864</v>
      </c>
      <c r="J59" s="356">
        <v>7</v>
      </c>
      <c r="K59" s="314">
        <v>1.4799154334038056</v>
      </c>
      <c r="L59" s="356">
        <v>7</v>
      </c>
      <c r="M59" s="314">
        <v>1.4227642276422765</v>
      </c>
      <c r="N59" s="315">
        <v>8</v>
      </c>
      <c r="O59" s="316">
        <v>1.5904572564612327</v>
      </c>
      <c r="P59" s="315">
        <v>9</v>
      </c>
      <c r="Q59" s="316">
        <v>1.7341040462427746</v>
      </c>
      <c r="R59" s="315">
        <v>9</v>
      </c>
      <c r="S59" s="316">
        <v>1.7110266159695817</v>
      </c>
      <c r="T59" s="315">
        <v>9</v>
      </c>
      <c r="U59" s="316">
        <v>1.5817223198594024</v>
      </c>
      <c r="V59" s="128"/>
      <c r="W59" s="128"/>
      <c r="X59" s="128"/>
      <c r="Y59" s="128"/>
      <c r="Z59" s="128"/>
      <c r="AA59" s="128"/>
      <c r="AB59" s="128"/>
      <c r="AC59" s="128"/>
      <c r="AD59" s="85"/>
    </row>
    <row r="60" spans="1:30" ht="20.100000000000001" customHeight="1">
      <c r="A60" s="85"/>
      <c r="B60" s="85"/>
      <c r="C60" s="128"/>
      <c r="D60" s="85" t="s">
        <v>9422</v>
      </c>
      <c r="E60" s="128"/>
      <c r="F60" s="531">
        <v>47</v>
      </c>
      <c r="G60" s="314">
        <v>10.538116591928251</v>
      </c>
      <c r="H60" s="356">
        <v>50</v>
      </c>
      <c r="I60" s="314">
        <v>10.845986984815617</v>
      </c>
      <c r="J60" s="356">
        <v>51</v>
      </c>
      <c r="K60" s="314">
        <v>10.782241014799155</v>
      </c>
      <c r="L60" s="356">
        <v>49</v>
      </c>
      <c r="M60" s="314">
        <v>9.9593495934959346</v>
      </c>
      <c r="N60" s="315">
        <v>50</v>
      </c>
      <c r="O60" s="316">
        <v>9.9403578528827037</v>
      </c>
      <c r="P60" s="315">
        <v>51</v>
      </c>
      <c r="Q60" s="316">
        <v>9.8265895953757223</v>
      </c>
      <c r="R60" s="315">
        <v>48</v>
      </c>
      <c r="S60" s="316">
        <v>9.1254752851711025</v>
      </c>
      <c r="T60" s="315">
        <v>49</v>
      </c>
      <c r="U60" s="316">
        <v>8.6115992970123028</v>
      </c>
      <c r="V60" s="128"/>
      <c r="W60" s="128"/>
      <c r="X60" s="128"/>
      <c r="Y60" s="128"/>
      <c r="Z60" s="128"/>
      <c r="AA60" s="128"/>
      <c r="AB60" s="128"/>
      <c r="AC60" s="128"/>
      <c r="AD60" s="85"/>
    </row>
    <row r="61" spans="1:30" ht="20.100000000000001" customHeight="1">
      <c r="A61" s="85"/>
      <c r="B61" s="85"/>
      <c r="C61" s="128"/>
      <c r="D61" s="85" t="s">
        <v>9423</v>
      </c>
      <c r="E61" s="128"/>
      <c r="F61" s="531">
        <v>2</v>
      </c>
      <c r="G61" s="314">
        <v>0.44843049327354262</v>
      </c>
      <c r="H61" s="356">
        <v>2</v>
      </c>
      <c r="I61" s="314">
        <v>0.43383947939262474</v>
      </c>
      <c r="J61" s="356">
        <v>2</v>
      </c>
      <c r="K61" s="314">
        <v>0.42283298097251587</v>
      </c>
      <c r="L61" s="356">
        <v>2</v>
      </c>
      <c r="M61" s="314">
        <v>0.4065040650406504</v>
      </c>
      <c r="N61" s="315">
        <v>2</v>
      </c>
      <c r="O61" s="316">
        <v>0.39761431411530818</v>
      </c>
      <c r="P61" s="315">
        <v>2</v>
      </c>
      <c r="Q61" s="316">
        <v>0.38535645472061658</v>
      </c>
      <c r="R61" s="315">
        <v>2</v>
      </c>
      <c r="S61" s="316">
        <v>0.38022813688212925</v>
      </c>
      <c r="T61" s="315">
        <v>2</v>
      </c>
      <c r="U61" s="316">
        <v>0.35149384885764501</v>
      </c>
      <c r="V61" s="128"/>
      <c r="W61" s="128"/>
      <c r="X61" s="128"/>
      <c r="Y61" s="128"/>
      <c r="Z61" s="128"/>
      <c r="AA61" s="128"/>
      <c r="AB61" s="128"/>
      <c r="AC61" s="128"/>
      <c r="AD61" s="85"/>
    </row>
    <row r="62" spans="1:30" ht="20.100000000000001" customHeight="1">
      <c r="A62" s="85"/>
      <c r="B62" s="85"/>
      <c r="C62" s="128"/>
      <c r="D62" s="85" t="s">
        <v>346</v>
      </c>
      <c r="E62" s="128"/>
      <c r="F62" s="531">
        <v>22</v>
      </c>
      <c r="G62" s="314">
        <v>4.9327354260089686</v>
      </c>
      <c r="H62" s="356">
        <v>22</v>
      </c>
      <c r="I62" s="314">
        <v>4.7722342733188716</v>
      </c>
      <c r="J62" s="356">
        <v>22</v>
      </c>
      <c r="K62" s="314">
        <v>4.6511627906976747</v>
      </c>
      <c r="L62" s="356">
        <v>21</v>
      </c>
      <c r="M62" s="314">
        <v>4.2682926829268295</v>
      </c>
      <c r="N62" s="315">
        <v>21</v>
      </c>
      <c r="O62" s="316">
        <v>4.1749502982107352</v>
      </c>
      <c r="P62" s="315">
        <v>20</v>
      </c>
      <c r="Q62" s="316">
        <v>3.8535645472061657</v>
      </c>
      <c r="R62" s="315">
        <v>20</v>
      </c>
      <c r="S62" s="316">
        <v>3.8022813688212929</v>
      </c>
      <c r="T62" s="315">
        <v>20</v>
      </c>
      <c r="U62" s="316">
        <v>3.5149384885764499</v>
      </c>
      <c r="V62" s="128"/>
      <c r="W62" s="128"/>
      <c r="X62" s="128"/>
      <c r="Y62" s="128"/>
      <c r="Z62" s="128"/>
      <c r="AA62" s="128"/>
      <c r="AB62" s="128"/>
      <c r="AC62" s="128"/>
      <c r="AD62" s="85"/>
    </row>
    <row r="63" spans="1:30" ht="20.100000000000001" customHeight="1">
      <c r="A63" s="85"/>
      <c r="B63" s="85"/>
      <c r="C63" s="128"/>
      <c r="D63" s="85" t="s">
        <v>347</v>
      </c>
      <c r="E63" s="128"/>
      <c r="F63" s="531">
        <v>4</v>
      </c>
      <c r="G63" s="314">
        <v>0.89686098654708524</v>
      </c>
      <c r="H63" s="356">
        <v>4</v>
      </c>
      <c r="I63" s="314">
        <v>0.86767895878524948</v>
      </c>
      <c r="J63" s="356">
        <v>3</v>
      </c>
      <c r="K63" s="314">
        <v>0.63424947145877375</v>
      </c>
      <c r="L63" s="356">
        <v>4</v>
      </c>
      <c r="M63" s="314">
        <v>0.81300813008130079</v>
      </c>
      <c r="N63" s="315">
        <v>5</v>
      </c>
      <c r="O63" s="316">
        <v>0.99403578528827041</v>
      </c>
      <c r="P63" s="315">
        <v>6</v>
      </c>
      <c r="Q63" s="316">
        <v>1.1560693641618498</v>
      </c>
      <c r="R63" s="315">
        <v>7</v>
      </c>
      <c r="S63" s="316">
        <v>1.3307984790874525</v>
      </c>
      <c r="T63" s="315">
        <v>8</v>
      </c>
      <c r="U63" s="316">
        <v>1.40597539543058</v>
      </c>
      <c r="V63" s="128"/>
      <c r="W63" s="128"/>
      <c r="X63" s="128"/>
      <c r="Y63" s="128"/>
      <c r="Z63" s="128"/>
      <c r="AA63" s="128"/>
      <c r="AB63" s="128"/>
      <c r="AC63" s="128"/>
      <c r="AD63" s="85"/>
    </row>
    <row r="64" spans="1:30" ht="20.100000000000001" customHeight="1">
      <c r="A64" s="85"/>
      <c r="B64" s="85"/>
      <c r="C64" s="128"/>
      <c r="D64" s="85" t="s">
        <v>348</v>
      </c>
      <c r="E64" s="128"/>
      <c r="F64" s="531">
        <v>2</v>
      </c>
      <c r="G64" s="314">
        <v>0.44843049327354262</v>
      </c>
      <c r="H64" s="356">
        <v>2</v>
      </c>
      <c r="I64" s="314">
        <v>0.43383947939262474</v>
      </c>
      <c r="J64" s="356">
        <v>2</v>
      </c>
      <c r="K64" s="314">
        <v>0.4</v>
      </c>
      <c r="L64" s="356">
        <v>3</v>
      </c>
      <c r="M64" s="314">
        <v>0.6097560975609756</v>
      </c>
      <c r="N64" s="315">
        <v>3</v>
      </c>
      <c r="O64" s="316">
        <v>0.59642147117296218</v>
      </c>
      <c r="P64" s="315">
        <v>3</v>
      </c>
      <c r="Q64" s="316">
        <v>0.5780346820809249</v>
      </c>
      <c r="R64" s="315">
        <v>5</v>
      </c>
      <c r="S64" s="316">
        <v>0.95057034220532322</v>
      </c>
      <c r="T64" s="315">
        <v>6</v>
      </c>
      <c r="U64" s="316">
        <v>1.0544815465729349</v>
      </c>
      <c r="V64" s="128"/>
      <c r="W64" s="128"/>
      <c r="X64" s="128"/>
      <c r="Y64" s="128"/>
      <c r="Z64" s="128"/>
      <c r="AA64" s="128"/>
      <c r="AB64" s="128"/>
      <c r="AC64" s="128"/>
      <c r="AD64" s="85"/>
    </row>
    <row r="65" spans="1:30" ht="20.100000000000001" customHeight="1">
      <c r="A65" s="85"/>
      <c r="B65" s="85"/>
      <c r="C65" s="128"/>
      <c r="D65" s="85" t="s">
        <v>349</v>
      </c>
      <c r="E65" s="128"/>
      <c r="F65" s="531">
        <v>1</v>
      </c>
      <c r="G65" s="314">
        <v>0.22421524663677131</v>
      </c>
      <c r="H65" s="356">
        <v>1</v>
      </c>
      <c r="I65" s="314">
        <v>0.21691973969631237</v>
      </c>
      <c r="J65" s="356">
        <v>1</v>
      </c>
      <c r="K65" s="314">
        <v>0.2</v>
      </c>
      <c r="L65" s="356">
        <v>1</v>
      </c>
      <c r="M65" s="314">
        <v>0.2032520325203252</v>
      </c>
      <c r="N65" s="315">
        <v>1</v>
      </c>
      <c r="O65" s="316">
        <v>0.19880715705765409</v>
      </c>
      <c r="P65" s="315">
        <v>1</v>
      </c>
      <c r="Q65" s="316">
        <v>0.19267822736030829</v>
      </c>
      <c r="R65" s="315">
        <v>2</v>
      </c>
      <c r="S65" s="316">
        <v>0.38022813688212925</v>
      </c>
      <c r="T65" s="315">
        <v>2</v>
      </c>
      <c r="U65" s="316">
        <v>0.35149384885764501</v>
      </c>
      <c r="V65" s="128"/>
      <c r="W65" s="128"/>
      <c r="X65" s="128"/>
      <c r="Y65" s="128"/>
      <c r="Z65" s="128"/>
      <c r="AA65" s="128"/>
      <c r="AB65" s="128"/>
      <c r="AC65" s="128"/>
      <c r="AD65" s="85"/>
    </row>
    <row r="66" spans="1:30" ht="20.100000000000001" customHeight="1">
      <c r="A66" s="85"/>
      <c r="B66" s="85"/>
      <c r="C66" s="128"/>
      <c r="D66" s="85" t="s">
        <v>350</v>
      </c>
      <c r="E66" s="128"/>
      <c r="F66" s="531"/>
      <c r="G66" s="314"/>
      <c r="H66" s="356"/>
      <c r="I66" s="314"/>
      <c r="J66" s="356">
        <v>1</v>
      </c>
      <c r="K66" s="314">
        <v>0.2</v>
      </c>
      <c r="L66" s="356">
        <v>1</v>
      </c>
      <c r="M66" s="314">
        <v>0.2032520325203252</v>
      </c>
      <c r="N66" s="315">
        <v>1</v>
      </c>
      <c r="O66" s="316">
        <v>0.19880715705765409</v>
      </c>
      <c r="P66" s="315">
        <v>1</v>
      </c>
      <c r="Q66" s="316">
        <v>0.19267822736030829</v>
      </c>
      <c r="R66" s="315">
        <v>1</v>
      </c>
      <c r="S66" s="316">
        <v>0.19011406844106463</v>
      </c>
      <c r="T66" s="315">
        <v>1</v>
      </c>
      <c r="U66" s="316">
        <v>0.1757469244288225</v>
      </c>
      <c r="V66" s="128"/>
      <c r="W66" s="128"/>
      <c r="X66" s="128"/>
      <c r="Y66" s="128"/>
      <c r="Z66" s="128"/>
      <c r="AA66" s="128"/>
      <c r="AB66" s="128"/>
      <c r="AC66" s="128"/>
      <c r="AD66" s="85"/>
    </row>
    <row r="67" spans="1:30" ht="20.100000000000001" customHeight="1">
      <c r="A67" s="85"/>
      <c r="B67" s="85"/>
      <c r="C67" s="128"/>
      <c r="D67" s="85" t="s">
        <v>351</v>
      </c>
      <c r="E67" s="128"/>
      <c r="F67" s="531">
        <v>1</v>
      </c>
      <c r="G67" s="314">
        <v>0.22421524663677131</v>
      </c>
      <c r="H67" s="356">
        <v>1</v>
      </c>
      <c r="I67" s="314">
        <v>0.21691973969631237</v>
      </c>
      <c r="J67" s="356">
        <v>1</v>
      </c>
      <c r="K67" s="314">
        <v>0.2</v>
      </c>
      <c r="L67" s="356">
        <v>1</v>
      </c>
      <c r="M67" s="314">
        <v>0.2032520325203252</v>
      </c>
      <c r="N67" s="315">
        <v>1</v>
      </c>
      <c r="O67" s="316">
        <v>0.19880715705765409</v>
      </c>
      <c r="P67" s="315">
        <v>1</v>
      </c>
      <c r="Q67" s="316">
        <v>0.19267822736030829</v>
      </c>
      <c r="R67" s="315">
        <v>1</v>
      </c>
      <c r="S67" s="316">
        <v>0.19011406844106463</v>
      </c>
      <c r="T67" s="315">
        <v>1</v>
      </c>
      <c r="U67" s="316">
        <v>0.1757469244288225</v>
      </c>
      <c r="V67" s="128"/>
      <c r="W67" s="128"/>
      <c r="X67" s="128"/>
      <c r="Y67" s="128"/>
      <c r="Z67" s="128"/>
      <c r="AA67" s="128"/>
      <c r="AB67" s="128"/>
      <c r="AC67" s="128"/>
      <c r="AD67" s="85"/>
    </row>
    <row r="68" spans="1:30" ht="20.100000000000001" customHeight="1">
      <c r="A68" s="85"/>
      <c r="B68" s="85"/>
      <c r="C68" s="128"/>
      <c r="D68" s="85" t="s">
        <v>352</v>
      </c>
      <c r="E68" s="128"/>
      <c r="F68" s="531">
        <v>2</v>
      </c>
      <c r="G68" s="314">
        <v>0.44843049327354262</v>
      </c>
      <c r="H68" s="356">
        <v>2</v>
      </c>
      <c r="I68" s="314">
        <v>0.43383947939262474</v>
      </c>
      <c r="J68" s="356">
        <v>2</v>
      </c>
      <c r="K68" s="314">
        <v>0.4</v>
      </c>
      <c r="L68" s="356">
        <v>1</v>
      </c>
      <c r="M68" s="314">
        <v>0.2032520325203252</v>
      </c>
      <c r="N68" s="315">
        <v>2</v>
      </c>
      <c r="O68" s="316">
        <v>0.39761431411530818</v>
      </c>
      <c r="P68" s="315">
        <v>2</v>
      </c>
      <c r="Q68" s="316">
        <v>0.38535645472061658</v>
      </c>
      <c r="R68" s="315">
        <v>2</v>
      </c>
      <c r="S68" s="316">
        <v>0.38022813688212925</v>
      </c>
      <c r="T68" s="315">
        <v>3</v>
      </c>
      <c r="U68" s="316">
        <v>0.52724077328646746</v>
      </c>
      <c r="V68" s="128"/>
      <c r="W68" s="128"/>
      <c r="X68" s="128"/>
      <c r="Y68" s="128"/>
      <c r="Z68" s="128"/>
      <c r="AA68" s="128"/>
      <c r="AB68" s="128"/>
      <c r="AC68" s="128"/>
      <c r="AD68" s="85"/>
    </row>
    <row r="69" spans="1:30" ht="20.100000000000001" customHeight="1">
      <c r="A69" s="85"/>
      <c r="B69" s="85"/>
      <c r="C69" s="128"/>
      <c r="D69" s="85" t="s">
        <v>7579</v>
      </c>
      <c r="E69" s="128"/>
      <c r="F69" s="531">
        <v>2</v>
      </c>
      <c r="G69" s="314">
        <v>0.44843049327354262</v>
      </c>
      <c r="H69" s="356">
        <v>2</v>
      </c>
      <c r="I69" s="314">
        <v>0.43383947939262474</v>
      </c>
      <c r="J69" s="356">
        <v>2</v>
      </c>
      <c r="K69" s="314">
        <v>0.42283298097251587</v>
      </c>
      <c r="L69" s="356">
        <v>2</v>
      </c>
      <c r="M69" s="314">
        <v>0.4065040650406504</v>
      </c>
      <c r="N69" s="315">
        <v>2</v>
      </c>
      <c r="O69" s="316">
        <v>0.39761431411530818</v>
      </c>
      <c r="P69" s="315">
        <v>2</v>
      </c>
      <c r="Q69" s="316">
        <v>0.38535645472061658</v>
      </c>
      <c r="R69" s="315">
        <v>3</v>
      </c>
      <c r="S69" s="316">
        <v>0.57034220532319391</v>
      </c>
      <c r="T69" s="315">
        <v>3</v>
      </c>
      <c r="U69" s="316">
        <v>0.52724077328646746</v>
      </c>
      <c r="V69" s="128"/>
      <c r="W69" s="128"/>
      <c r="X69" s="128"/>
      <c r="Y69" s="128"/>
      <c r="Z69" s="128"/>
      <c r="AA69" s="128"/>
      <c r="AB69" s="128"/>
      <c r="AC69" s="128"/>
      <c r="AD69" s="85"/>
    </row>
    <row r="70" spans="1:30" ht="20.100000000000001" customHeight="1">
      <c r="A70" s="85"/>
      <c r="B70" s="85"/>
      <c r="C70" s="128"/>
      <c r="D70" s="85" t="s">
        <v>6219</v>
      </c>
      <c r="E70" s="128"/>
      <c r="F70" s="531"/>
      <c r="G70" s="314"/>
      <c r="H70" s="356"/>
      <c r="I70" s="314"/>
      <c r="J70" s="356"/>
      <c r="K70" s="314"/>
      <c r="L70" s="356"/>
      <c r="M70" s="314"/>
      <c r="N70" s="356"/>
      <c r="O70" s="314"/>
      <c r="P70" s="356"/>
      <c r="Q70" s="314"/>
      <c r="R70" s="356"/>
      <c r="S70" s="314"/>
      <c r="T70" s="356"/>
      <c r="U70" s="314"/>
      <c r="V70" s="128"/>
      <c r="W70" s="128"/>
      <c r="X70" s="128"/>
      <c r="Y70" s="128"/>
      <c r="Z70" s="128"/>
      <c r="AA70" s="128"/>
      <c r="AB70" s="128"/>
      <c r="AC70" s="128"/>
      <c r="AD70" s="85"/>
    </row>
    <row r="71" spans="1:30" ht="20.100000000000001" customHeight="1">
      <c r="A71" s="85"/>
      <c r="B71" s="85"/>
      <c r="C71" s="128"/>
      <c r="D71" s="85" t="s">
        <v>9419</v>
      </c>
      <c r="E71" s="128"/>
      <c r="F71" s="531"/>
      <c r="G71" s="314"/>
      <c r="H71" s="356"/>
      <c r="I71" s="314"/>
      <c r="J71" s="356"/>
      <c r="K71" s="314"/>
      <c r="L71" s="356"/>
      <c r="M71" s="314"/>
      <c r="N71" s="356"/>
      <c r="O71" s="314"/>
      <c r="P71" s="356"/>
      <c r="Q71" s="314"/>
      <c r="R71" s="356"/>
      <c r="S71" s="314"/>
      <c r="T71" s="315">
        <v>1</v>
      </c>
      <c r="U71" s="314">
        <v>0.2</v>
      </c>
      <c r="V71" s="128"/>
      <c r="W71" s="128"/>
      <c r="X71" s="128"/>
      <c r="Y71" s="128"/>
      <c r="Z71" s="128"/>
      <c r="AA71" s="128"/>
      <c r="AB71" s="128"/>
      <c r="AC71" s="128"/>
      <c r="AD71" s="85"/>
    </row>
    <row r="72" spans="1:30" ht="20.100000000000001" customHeight="1">
      <c r="A72" s="66" t="s">
        <v>6244</v>
      </c>
      <c r="B72" s="66" t="s">
        <v>354</v>
      </c>
      <c r="C72" s="127" t="s">
        <v>6243</v>
      </c>
      <c r="D72" s="66" t="s">
        <v>355</v>
      </c>
      <c r="E72" s="127" t="s">
        <v>7351</v>
      </c>
      <c r="F72" s="354">
        <v>49</v>
      </c>
      <c r="G72" s="12">
        <v>10.98654709</v>
      </c>
      <c r="H72" s="354">
        <v>49</v>
      </c>
      <c r="I72" s="12">
        <f t="shared" ref="I72:I77" si="6">H72/461*100</f>
        <v>10.629067245119305</v>
      </c>
      <c r="J72" s="354">
        <v>51</v>
      </c>
      <c r="K72" s="12">
        <f t="shared" ref="K72:K77" si="7">J72/473*100</f>
        <v>10.782241014799155</v>
      </c>
      <c r="L72" s="354">
        <v>58</v>
      </c>
      <c r="M72" s="12">
        <v>11.788617886178862</v>
      </c>
      <c r="N72" s="56">
        <v>66</v>
      </c>
      <c r="O72" s="57">
        <v>13.12127236580517</v>
      </c>
      <c r="P72" s="56">
        <v>63</v>
      </c>
      <c r="Q72" s="57">
        <v>12.138728323699421</v>
      </c>
      <c r="R72" s="56">
        <v>68</v>
      </c>
      <c r="S72" s="57">
        <v>12.927756653992395</v>
      </c>
      <c r="T72" s="56">
        <v>74</v>
      </c>
      <c r="U72" s="57">
        <v>13.005272407732864</v>
      </c>
      <c r="V72" s="127" t="s">
        <v>7010</v>
      </c>
      <c r="W72" s="127" t="s">
        <v>7010</v>
      </c>
      <c r="X72" s="127" t="s">
        <v>7010</v>
      </c>
      <c r="Y72" s="127" t="s">
        <v>7010</v>
      </c>
      <c r="Z72" s="127" t="s">
        <v>7010</v>
      </c>
      <c r="AA72" s="127" t="s">
        <v>7010</v>
      </c>
      <c r="AB72" s="127" t="s">
        <v>7010</v>
      </c>
      <c r="AC72" s="127" t="s">
        <v>7010</v>
      </c>
      <c r="AD72" s="66"/>
    </row>
    <row r="73" spans="1:30" ht="20.100000000000001" customHeight="1">
      <c r="A73" s="85"/>
      <c r="B73" s="85"/>
      <c r="C73" s="128"/>
      <c r="D73" s="85" t="s">
        <v>356</v>
      </c>
      <c r="E73" s="128"/>
      <c r="F73" s="531">
        <v>129</v>
      </c>
      <c r="G73" s="314">
        <v>28.923766820000001</v>
      </c>
      <c r="H73" s="356">
        <v>140</v>
      </c>
      <c r="I73" s="314">
        <f t="shared" si="6"/>
        <v>30.368763557483732</v>
      </c>
      <c r="J73" s="356">
        <v>144</v>
      </c>
      <c r="K73" s="314">
        <f t="shared" si="7"/>
        <v>30.443974630021142</v>
      </c>
      <c r="L73" s="356">
        <v>147</v>
      </c>
      <c r="M73" s="314">
        <v>29.878048780487806</v>
      </c>
      <c r="N73" s="315">
        <v>148</v>
      </c>
      <c r="O73" s="316">
        <v>29.4234592445328</v>
      </c>
      <c r="P73" s="315">
        <v>160</v>
      </c>
      <c r="Q73" s="316">
        <v>30.828516377649326</v>
      </c>
      <c r="R73" s="315">
        <v>159</v>
      </c>
      <c r="S73" s="316">
        <v>30.228136882129277</v>
      </c>
      <c r="T73" s="315">
        <v>178</v>
      </c>
      <c r="U73" s="316">
        <v>31.2</v>
      </c>
      <c r="V73" s="128"/>
      <c r="W73" s="128"/>
      <c r="X73" s="128"/>
      <c r="Y73" s="128"/>
      <c r="Z73" s="128"/>
      <c r="AA73" s="128"/>
      <c r="AB73" s="128"/>
      <c r="AC73" s="128"/>
      <c r="AD73" s="85"/>
    </row>
    <row r="74" spans="1:30" ht="20.100000000000001" customHeight="1">
      <c r="A74" s="85"/>
      <c r="B74" s="85"/>
      <c r="C74" s="128"/>
      <c r="D74" s="85" t="s">
        <v>357</v>
      </c>
      <c r="E74" s="128"/>
      <c r="F74" s="531">
        <v>120</v>
      </c>
      <c r="G74" s="314">
        <v>26.905829600000001</v>
      </c>
      <c r="H74" s="356">
        <v>120</v>
      </c>
      <c r="I74" s="314">
        <f t="shared" si="6"/>
        <v>26.030368763557483</v>
      </c>
      <c r="J74" s="356">
        <v>127</v>
      </c>
      <c r="K74" s="314">
        <f t="shared" si="7"/>
        <v>26.849894291754755</v>
      </c>
      <c r="L74" s="356">
        <v>126</v>
      </c>
      <c r="M74" s="314">
        <v>25.609756097560975</v>
      </c>
      <c r="N74" s="315">
        <v>122</v>
      </c>
      <c r="O74" s="316">
        <v>24.254473161033797</v>
      </c>
      <c r="P74" s="315">
        <v>122</v>
      </c>
      <c r="Q74" s="316">
        <v>23.50674373795761</v>
      </c>
      <c r="R74" s="315">
        <v>124</v>
      </c>
      <c r="S74" s="316">
        <v>23.574144486692017</v>
      </c>
      <c r="T74" s="315">
        <v>128</v>
      </c>
      <c r="U74" s="316">
        <v>22.495606326889281</v>
      </c>
      <c r="V74" s="128"/>
      <c r="W74" s="128"/>
      <c r="X74" s="128"/>
      <c r="Y74" s="128"/>
      <c r="Z74" s="128"/>
      <c r="AA74" s="128"/>
      <c r="AB74" s="128"/>
      <c r="AC74" s="128"/>
      <c r="AD74" s="85"/>
    </row>
    <row r="75" spans="1:30" ht="20.100000000000001" customHeight="1">
      <c r="A75" s="85"/>
      <c r="B75" s="85"/>
      <c r="C75" s="128"/>
      <c r="D75" s="85" t="s">
        <v>358</v>
      </c>
      <c r="E75" s="128"/>
      <c r="F75" s="531">
        <v>56</v>
      </c>
      <c r="G75" s="314">
        <v>12.55605381</v>
      </c>
      <c r="H75" s="356">
        <v>58</v>
      </c>
      <c r="I75" s="314">
        <f t="shared" si="6"/>
        <v>12.581344902386119</v>
      </c>
      <c r="J75" s="356">
        <v>61</v>
      </c>
      <c r="K75" s="314">
        <f t="shared" si="7"/>
        <v>12.896405919661733</v>
      </c>
      <c r="L75" s="356">
        <v>65</v>
      </c>
      <c r="M75" s="314">
        <v>13.211382113821138</v>
      </c>
      <c r="N75" s="315">
        <v>64</v>
      </c>
      <c r="O75" s="316">
        <v>12.72365805168986</v>
      </c>
      <c r="P75" s="315">
        <v>67</v>
      </c>
      <c r="Q75" s="316">
        <v>12.909441233140655</v>
      </c>
      <c r="R75" s="315">
        <v>68</v>
      </c>
      <c r="S75" s="316">
        <v>12.927756653992395</v>
      </c>
      <c r="T75" s="315">
        <v>70</v>
      </c>
      <c r="U75" s="316">
        <v>12.302284710017574</v>
      </c>
      <c r="V75" s="128"/>
      <c r="W75" s="128"/>
      <c r="X75" s="128"/>
      <c r="Y75" s="128"/>
      <c r="Z75" s="128"/>
      <c r="AA75" s="128"/>
      <c r="AB75" s="128"/>
      <c r="AC75" s="128"/>
      <c r="AD75" s="85"/>
    </row>
    <row r="76" spans="1:30" ht="20.100000000000001" customHeight="1">
      <c r="A76" s="85"/>
      <c r="B76" s="85"/>
      <c r="C76" s="128"/>
      <c r="D76" s="85" t="s">
        <v>359</v>
      </c>
      <c r="E76" s="128"/>
      <c r="F76" s="531">
        <v>52</v>
      </c>
      <c r="G76" s="314">
        <v>11.65919283</v>
      </c>
      <c r="H76" s="356">
        <v>54</v>
      </c>
      <c r="I76" s="314">
        <f t="shared" si="6"/>
        <v>11.713665943600867</v>
      </c>
      <c r="J76" s="356">
        <v>49</v>
      </c>
      <c r="K76" s="314">
        <f t="shared" si="7"/>
        <v>10.359408033826638</v>
      </c>
      <c r="L76" s="356">
        <v>52</v>
      </c>
      <c r="M76" s="314">
        <v>10.56910569105691</v>
      </c>
      <c r="N76" s="315">
        <v>55</v>
      </c>
      <c r="O76" s="316">
        <v>10.934393638170974</v>
      </c>
      <c r="P76" s="315">
        <v>59</v>
      </c>
      <c r="Q76" s="316">
        <v>11.368015414258188</v>
      </c>
      <c r="R76" s="315">
        <v>57</v>
      </c>
      <c r="S76" s="316">
        <v>10.836501901140684</v>
      </c>
      <c r="T76" s="315">
        <v>66</v>
      </c>
      <c r="U76" s="316">
        <v>11.599297012302285</v>
      </c>
      <c r="V76" s="128"/>
      <c r="W76" s="128"/>
      <c r="X76" s="128"/>
      <c r="Y76" s="128"/>
      <c r="Z76" s="128"/>
      <c r="AA76" s="128"/>
      <c r="AB76" s="128"/>
      <c r="AC76" s="128"/>
      <c r="AD76" s="85"/>
    </row>
    <row r="77" spans="1:30" ht="20.100000000000001" customHeight="1">
      <c r="A77" s="85"/>
      <c r="B77" s="85"/>
      <c r="C77" s="128"/>
      <c r="D77" s="85" t="s">
        <v>360</v>
      </c>
      <c r="E77" s="128"/>
      <c r="F77" s="531">
        <v>39</v>
      </c>
      <c r="G77" s="314">
        <v>8.7443946189999995</v>
      </c>
      <c r="H77" s="356">
        <v>39</v>
      </c>
      <c r="I77" s="314">
        <f t="shared" si="6"/>
        <v>8.4598698481561811</v>
      </c>
      <c r="J77" s="356">
        <v>40</v>
      </c>
      <c r="K77" s="314">
        <f t="shared" si="7"/>
        <v>8.456659619450317</v>
      </c>
      <c r="L77" s="356">
        <v>44</v>
      </c>
      <c r="M77" s="314">
        <v>8.9430894308943092</v>
      </c>
      <c r="N77" s="315">
        <v>47</v>
      </c>
      <c r="O77" s="316">
        <v>9.3439363817097423</v>
      </c>
      <c r="P77" s="315">
        <v>48</v>
      </c>
      <c r="Q77" s="316">
        <v>9.2485549132947984</v>
      </c>
      <c r="R77" s="315">
        <v>50</v>
      </c>
      <c r="S77" s="316">
        <v>9.5057034220532319</v>
      </c>
      <c r="T77" s="315">
        <v>53</v>
      </c>
      <c r="U77" s="316">
        <v>9.314586994727593</v>
      </c>
      <c r="V77" s="128"/>
      <c r="W77" s="128"/>
      <c r="X77" s="128"/>
      <c r="Y77" s="128"/>
      <c r="Z77" s="128"/>
      <c r="AA77" s="128"/>
      <c r="AB77" s="128"/>
      <c r="AC77" s="128"/>
      <c r="AD77" s="85"/>
    </row>
    <row r="78" spans="1:30" ht="20.100000000000001" customHeight="1">
      <c r="A78" s="85"/>
      <c r="B78" s="85"/>
      <c r="C78" s="128"/>
      <c r="D78" s="85" t="s">
        <v>6221</v>
      </c>
      <c r="E78" s="128"/>
      <c r="F78" s="531"/>
      <c r="G78" s="314"/>
      <c r="H78" s="356"/>
      <c r="I78" s="314"/>
      <c r="J78" s="356"/>
      <c r="K78" s="314"/>
      <c r="L78" s="356"/>
      <c r="M78" s="314"/>
      <c r="N78" s="356">
        <v>1</v>
      </c>
      <c r="O78" s="314">
        <v>0.19880715705765406</v>
      </c>
      <c r="P78" s="356"/>
      <c r="Q78" s="314"/>
      <c r="R78" s="356"/>
      <c r="S78" s="314"/>
      <c r="T78" s="356"/>
      <c r="U78" s="314"/>
      <c r="V78" s="128"/>
      <c r="W78" s="128"/>
      <c r="X78" s="128"/>
      <c r="Y78" s="128"/>
      <c r="Z78" s="128"/>
      <c r="AA78" s="128"/>
      <c r="AB78" s="128"/>
      <c r="AC78" s="128"/>
      <c r="AD78" s="85"/>
    </row>
    <row r="79" spans="1:30" ht="20.100000000000001" customHeight="1">
      <c r="A79" s="85"/>
      <c r="B79" s="85"/>
      <c r="C79" s="128"/>
      <c r="D79" s="85" t="s">
        <v>6222</v>
      </c>
      <c r="E79" s="128"/>
      <c r="F79" s="531">
        <v>1</v>
      </c>
      <c r="G79" s="314">
        <v>0.22421524700000001</v>
      </c>
      <c r="H79" s="356">
        <v>1</v>
      </c>
      <c r="I79" s="314">
        <f>H79/461*100</f>
        <v>0.21691973969631237</v>
      </c>
      <c r="J79" s="356">
        <v>1</v>
      </c>
      <c r="K79" s="314">
        <f>J79/473*100</f>
        <v>0.21141649048625794</v>
      </c>
      <c r="L79" s="356"/>
      <c r="M79" s="314"/>
      <c r="N79" s="356"/>
      <c r="O79" s="314"/>
      <c r="P79" s="356"/>
      <c r="Q79" s="314"/>
      <c r="R79" s="356"/>
      <c r="S79" s="314"/>
      <c r="T79" s="356">
        <v>1</v>
      </c>
      <c r="U79" s="314">
        <v>0.2</v>
      </c>
      <c r="V79" s="128"/>
      <c r="W79" s="128"/>
      <c r="X79" s="128"/>
      <c r="Y79" s="128"/>
      <c r="Z79" s="128"/>
      <c r="AA79" s="128"/>
      <c r="AB79" s="128"/>
      <c r="AC79" s="128"/>
      <c r="AD79" s="85"/>
    </row>
    <row r="80" spans="1:30" ht="20.100000000000001" customHeight="1">
      <c r="A80" s="66" t="s">
        <v>6245</v>
      </c>
      <c r="B80" s="66" t="s">
        <v>361</v>
      </c>
      <c r="C80" s="127" t="s">
        <v>6243</v>
      </c>
      <c r="D80" s="66" t="s">
        <v>9424</v>
      </c>
      <c r="E80" s="127" t="s">
        <v>7351</v>
      </c>
      <c r="F80" s="354">
        <v>18</v>
      </c>
      <c r="G80" s="12">
        <v>30.508474576271187</v>
      </c>
      <c r="H80" s="354">
        <v>17</v>
      </c>
      <c r="I80" s="12">
        <v>29.82456140350877</v>
      </c>
      <c r="J80" s="354">
        <v>19</v>
      </c>
      <c r="K80" s="12">
        <v>30.64516129032258</v>
      </c>
      <c r="L80" s="354">
        <v>19</v>
      </c>
      <c r="M80" s="12">
        <v>31.147540983606557</v>
      </c>
      <c r="N80" s="56">
        <v>20</v>
      </c>
      <c r="O80" s="57">
        <v>33.333333333333336</v>
      </c>
      <c r="P80" s="56">
        <v>19</v>
      </c>
      <c r="Q80" s="57">
        <v>32.758620689655174</v>
      </c>
      <c r="R80" s="56">
        <v>19</v>
      </c>
      <c r="S80" s="57">
        <v>33.333333333333336</v>
      </c>
      <c r="T80" s="56">
        <v>21</v>
      </c>
      <c r="U80" s="57">
        <v>33.87096774193548</v>
      </c>
      <c r="V80" s="127" t="s">
        <v>7010</v>
      </c>
      <c r="W80" s="127" t="s">
        <v>7010</v>
      </c>
      <c r="X80" s="127" t="s">
        <v>7010</v>
      </c>
      <c r="Y80" s="127" t="s">
        <v>7010</v>
      </c>
      <c r="Z80" s="127" t="s">
        <v>7010</v>
      </c>
      <c r="AA80" s="127" t="s">
        <v>7010</v>
      </c>
      <c r="AB80" s="127" t="s">
        <v>7010</v>
      </c>
      <c r="AC80" s="127" t="s">
        <v>7010</v>
      </c>
      <c r="AD80" s="66"/>
    </row>
    <row r="81" spans="1:30" ht="20.100000000000001" customHeight="1">
      <c r="A81" s="85"/>
      <c r="B81" s="85"/>
      <c r="C81" s="128" t="s">
        <v>6246</v>
      </c>
      <c r="D81" s="85" t="s">
        <v>9425</v>
      </c>
      <c r="E81" s="128"/>
      <c r="F81" s="531">
        <v>41</v>
      </c>
      <c r="G81" s="314">
        <v>69.491525423728817</v>
      </c>
      <c r="H81" s="356">
        <v>40</v>
      </c>
      <c r="I81" s="314">
        <v>70.175438596491233</v>
      </c>
      <c r="J81" s="356">
        <v>43</v>
      </c>
      <c r="K81" s="314">
        <v>69.354838709677423</v>
      </c>
      <c r="L81" s="356">
        <v>42</v>
      </c>
      <c r="M81" s="314">
        <v>68.852459016393439</v>
      </c>
      <c r="N81" s="315">
        <v>40</v>
      </c>
      <c r="O81" s="316">
        <v>66.666666666666671</v>
      </c>
      <c r="P81" s="315">
        <v>39</v>
      </c>
      <c r="Q81" s="316">
        <v>67.241379310344826</v>
      </c>
      <c r="R81" s="315">
        <v>38</v>
      </c>
      <c r="S81" s="316">
        <v>66.666666666666671</v>
      </c>
      <c r="T81" s="315">
        <v>41</v>
      </c>
      <c r="U81" s="316">
        <v>66.129032258064512</v>
      </c>
      <c r="V81" s="128"/>
      <c r="W81" s="128"/>
      <c r="X81" s="128"/>
      <c r="Y81" s="128"/>
      <c r="Z81" s="128"/>
      <c r="AA81" s="128"/>
      <c r="AB81" s="128"/>
      <c r="AC81" s="128"/>
      <c r="AD81" s="85"/>
    </row>
    <row r="82" spans="1:30" ht="20.100000000000001" customHeight="1">
      <c r="A82" s="85"/>
      <c r="B82" s="85"/>
      <c r="C82" s="128"/>
      <c r="D82" s="85" t="s">
        <v>6221</v>
      </c>
      <c r="E82" s="128"/>
      <c r="F82" s="531"/>
      <c r="G82" s="314"/>
      <c r="H82" s="356"/>
      <c r="I82" s="314"/>
      <c r="J82" s="356"/>
      <c r="K82" s="314"/>
      <c r="L82" s="356"/>
      <c r="M82" s="314"/>
      <c r="N82" s="356"/>
      <c r="O82" s="314"/>
      <c r="P82" s="356"/>
      <c r="Q82" s="314"/>
      <c r="R82" s="356"/>
      <c r="S82" s="314"/>
      <c r="T82" s="356"/>
      <c r="U82" s="314"/>
      <c r="V82" s="128"/>
      <c r="W82" s="128"/>
      <c r="X82" s="128"/>
      <c r="Y82" s="128"/>
      <c r="Z82" s="128"/>
      <c r="AA82" s="128"/>
      <c r="AB82" s="128"/>
      <c r="AC82" s="128"/>
      <c r="AD82" s="85"/>
    </row>
    <row r="83" spans="1:30" ht="20.100000000000001" customHeight="1">
      <c r="A83" s="85"/>
      <c r="B83" s="85"/>
      <c r="C83" s="128"/>
      <c r="D83" s="85" t="s">
        <v>6222</v>
      </c>
      <c r="E83" s="128"/>
      <c r="F83" s="531"/>
      <c r="G83" s="314"/>
      <c r="H83" s="356"/>
      <c r="I83" s="314"/>
      <c r="J83" s="356"/>
      <c r="K83" s="314"/>
      <c r="L83" s="356"/>
      <c r="M83" s="314"/>
      <c r="N83" s="356"/>
      <c r="O83" s="314"/>
      <c r="P83" s="356"/>
      <c r="Q83" s="314"/>
      <c r="R83" s="356"/>
      <c r="S83" s="314"/>
      <c r="T83" s="356"/>
      <c r="U83" s="314"/>
      <c r="V83" s="128"/>
      <c r="W83" s="128"/>
      <c r="X83" s="128"/>
      <c r="Y83" s="128"/>
      <c r="Z83" s="128"/>
      <c r="AA83" s="128"/>
      <c r="AB83" s="128"/>
      <c r="AC83" s="128"/>
      <c r="AD83" s="85"/>
    </row>
    <row r="84" spans="1:30" ht="20.100000000000001" customHeight="1">
      <c r="A84" s="66" t="s">
        <v>6247</v>
      </c>
      <c r="B84" s="66" t="s">
        <v>362</v>
      </c>
      <c r="C84" s="127" t="s">
        <v>6232</v>
      </c>
      <c r="D84" s="66" t="s">
        <v>363</v>
      </c>
      <c r="E84" s="127" t="s">
        <v>7351</v>
      </c>
      <c r="F84" s="354">
        <v>378</v>
      </c>
      <c r="G84" s="12">
        <v>11.939355653821858</v>
      </c>
      <c r="H84" s="354">
        <v>396</v>
      </c>
      <c r="I84" s="12">
        <f t="shared" ref="I84:I89" si="8">H84/3286*100</f>
        <v>12.051125989044431</v>
      </c>
      <c r="J84" s="354">
        <v>404</v>
      </c>
      <c r="K84" s="12">
        <f>J84/3387*100</f>
        <v>11.927959846471804</v>
      </c>
      <c r="L84" s="354">
        <v>421</v>
      </c>
      <c r="M84" s="12">
        <v>11.929725134599037</v>
      </c>
      <c r="N84" s="56">
        <v>444</v>
      </c>
      <c r="O84" s="57">
        <v>12.207863623865824</v>
      </c>
      <c r="P84" s="56">
        <v>483</v>
      </c>
      <c r="Q84" s="57">
        <v>12.707182320441989</v>
      </c>
      <c r="R84" s="56">
        <v>494</v>
      </c>
      <c r="S84" s="57">
        <v>12.582781456953642</v>
      </c>
      <c r="T84" s="56">
        <v>539</v>
      </c>
      <c r="U84" s="57">
        <v>12.473964360101828</v>
      </c>
      <c r="V84" s="127" t="s">
        <v>7010</v>
      </c>
      <c r="W84" s="127" t="s">
        <v>7010</v>
      </c>
      <c r="X84" s="127" t="s">
        <v>7010</v>
      </c>
      <c r="Y84" s="127" t="s">
        <v>7010</v>
      </c>
      <c r="Z84" s="127" t="s">
        <v>7010</v>
      </c>
      <c r="AA84" s="127" t="s">
        <v>7010</v>
      </c>
      <c r="AB84" s="127" t="s">
        <v>7010</v>
      </c>
      <c r="AC84" s="127" t="s">
        <v>7010</v>
      </c>
      <c r="AD84" s="66"/>
    </row>
    <row r="85" spans="1:30" ht="20.100000000000001" customHeight="1">
      <c r="A85" s="85"/>
      <c r="B85" s="85"/>
      <c r="C85" s="128"/>
      <c r="D85" s="85" t="s">
        <v>364</v>
      </c>
      <c r="E85" s="128"/>
      <c r="F85" s="531">
        <v>2478</v>
      </c>
      <c r="G85" s="314">
        <v>78.269109286165502</v>
      </c>
      <c r="H85" s="356">
        <v>2549</v>
      </c>
      <c r="I85" s="314">
        <f t="shared" si="8"/>
        <v>77.571515520389539</v>
      </c>
      <c r="J85" s="356">
        <v>2637</v>
      </c>
      <c r="K85" s="314">
        <f>J85/3387*100</f>
        <v>77.856510186005309</v>
      </c>
      <c r="L85" s="356">
        <v>2733</v>
      </c>
      <c r="M85" s="314">
        <v>77.444035137432692</v>
      </c>
      <c r="N85" s="315">
        <v>2810</v>
      </c>
      <c r="O85" s="316">
        <v>77.261479241132804</v>
      </c>
      <c r="P85" s="315">
        <v>2917</v>
      </c>
      <c r="Q85" s="316">
        <v>76.742962378321494</v>
      </c>
      <c r="R85" s="315">
        <v>3018</v>
      </c>
      <c r="S85" s="316">
        <v>76.872134488028522</v>
      </c>
      <c r="T85" s="315">
        <v>3304</v>
      </c>
      <c r="U85" s="316">
        <v>76.463781532052764</v>
      </c>
      <c r="V85" s="128"/>
      <c r="W85" s="128"/>
      <c r="X85" s="128"/>
      <c r="Y85" s="128"/>
      <c r="Z85" s="128"/>
      <c r="AA85" s="128"/>
      <c r="AB85" s="128"/>
      <c r="AC85" s="128"/>
      <c r="AD85" s="85"/>
    </row>
    <row r="86" spans="1:30" ht="20.100000000000001" customHeight="1">
      <c r="A86" s="85"/>
      <c r="B86" s="85"/>
      <c r="C86" s="128"/>
      <c r="D86" s="85" t="s">
        <v>365</v>
      </c>
      <c r="E86" s="128"/>
      <c r="F86" s="531">
        <v>49</v>
      </c>
      <c r="G86" s="314">
        <v>1.5476942514213519</v>
      </c>
      <c r="H86" s="356">
        <v>52</v>
      </c>
      <c r="I86" s="314">
        <f t="shared" si="8"/>
        <v>1.582471089470481</v>
      </c>
      <c r="J86" s="356">
        <v>49</v>
      </c>
      <c r="K86" s="314">
        <f>J86/3387*100</f>
        <v>1.4467080011809861</v>
      </c>
      <c r="L86" s="356">
        <v>54</v>
      </c>
      <c r="M86" s="314">
        <v>1.5301785208274299</v>
      </c>
      <c r="N86" s="315">
        <v>51</v>
      </c>
      <c r="O86" s="316">
        <v>1.4022546054440472</v>
      </c>
      <c r="P86" s="315">
        <v>52</v>
      </c>
      <c r="Q86" s="316">
        <v>1.3680610365693238</v>
      </c>
      <c r="R86" s="315">
        <v>50</v>
      </c>
      <c r="S86" s="316">
        <v>1.2735608762098829</v>
      </c>
      <c r="T86" s="315">
        <v>59</v>
      </c>
      <c r="U86" s="316">
        <v>1.365424670215228</v>
      </c>
      <c r="V86" s="128"/>
      <c r="W86" s="128"/>
      <c r="X86" s="128"/>
      <c r="Y86" s="128"/>
      <c r="Z86" s="128"/>
      <c r="AA86" s="128"/>
      <c r="AB86" s="128"/>
      <c r="AC86" s="128"/>
      <c r="AD86" s="85"/>
    </row>
    <row r="87" spans="1:30" ht="20.100000000000001" customHeight="1">
      <c r="A87" s="85"/>
      <c r="B87" s="85"/>
      <c r="C87" s="128"/>
      <c r="D87" s="85" t="s">
        <v>366</v>
      </c>
      <c r="E87" s="128"/>
      <c r="F87" s="531">
        <v>250</v>
      </c>
      <c r="G87" s="314">
        <v>7.896399241945673</v>
      </c>
      <c r="H87" s="356">
        <v>277</v>
      </c>
      <c r="I87" s="314">
        <f t="shared" si="8"/>
        <v>8.429701765063907</v>
      </c>
      <c r="J87" s="356">
        <v>285</v>
      </c>
      <c r="K87" s="314">
        <f>J87/3387*100</f>
        <v>8.4145261293179807</v>
      </c>
      <c r="L87" s="356">
        <v>307</v>
      </c>
      <c r="M87" s="314">
        <v>8.6993482572966858</v>
      </c>
      <c r="N87" s="315">
        <v>319</v>
      </c>
      <c r="O87" s="316">
        <v>8.7709650811108055</v>
      </c>
      <c r="P87" s="315">
        <v>339</v>
      </c>
      <c r="Q87" s="316">
        <v>8.9187056037884762</v>
      </c>
      <c r="R87" s="315">
        <v>354</v>
      </c>
      <c r="S87" s="316">
        <v>9.0168110035659712</v>
      </c>
      <c r="T87" s="315">
        <v>406</v>
      </c>
      <c r="U87" s="316">
        <v>9.3959731543624159</v>
      </c>
      <c r="V87" s="128"/>
      <c r="W87" s="128"/>
      <c r="X87" s="128"/>
      <c r="Y87" s="128"/>
      <c r="Z87" s="128"/>
      <c r="AA87" s="128"/>
      <c r="AB87" s="128"/>
      <c r="AC87" s="128"/>
      <c r="AD87" s="85"/>
    </row>
    <row r="88" spans="1:30" ht="20.100000000000001" customHeight="1">
      <c r="A88" s="85"/>
      <c r="B88" s="85"/>
      <c r="C88" s="128"/>
      <c r="D88" s="85" t="s">
        <v>367</v>
      </c>
      <c r="E88" s="128"/>
      <c r="F88" s="531">
        <v>11</v>
      </c>
      <c r="G88" s="314">
        <v>0.3474415666456096</v>
      </c>
      <c r="H88" s="356">
        <v>11</v>
      </c>
      <c r="I88" s="314">
        <f t="shared" si="8"/>
        <v>0.33475349969567864</v>
      </c>
      <c r="J88" s="356">
        <v>11</v>
      </c>
      <c r="K88" s="314">
        <f>J88/3387*100</f>
        <v>0.32477118393858873</v>
      </c>
      <c r="L88" s="356">
        <v>12</v>
      </c>
      <c r="M88" s="314">
        <v>0.34003967129498441</v>
      </c>
      <c r="N88" s="315">
        <v>10</v>
      </c>
      <c r="O88" s="316">
        <v>0.27495188342040144</v>
      </c>
      <c r="P88" s="315">
        <v>10</v>
      </c>
      <c r="Q88" s="316">
        <v>0.26308866087871613</v>
      </c>
      <c r="R88" s="315">
        <v>10</v>
      </c>
      <c r="S88" s="316">
        <v>0.25471217524197659</v>
      </c>
      <c r="T88" s="315">
        <v>13</v>
      </c>
      <c r="U88" s="316">
        <v>0.30085628326776209</v>
      </c>
      <c r="V88" s="128"/>
      <c r="W88" s="128"/>
      <c r="X88" s="128"/>
      <c r="Y88" s="128"/>
      <c r="Z88" s="128"/>
      <c r="AA88" s="128"/>
      <c r="AB88" s="128"/>
      <c r="AC88" s="128"/>
      <c r="AD88" s="85"/>
    </row>
    <row r="89" spans="1:30" ht="20.100000000000001" customHeight="1">
      <c r="A89" s="85"/>
      <c r="B89" s="85"/>
      <c r="C89" s="128"/>
      <c r="D89" s="85" t="s">
        <v>6221</v>
      </c>
      <c r="E89" s="128"/>
      <c r="F89" s="531"/>
      <c r="G89" s="314"/>
      <c r="H89" s="356">
        <v>1</v>
      </c>
      <c r="I89" s="314">
        <f t="shared" si="8"/>
        <v>3.0432136335970784E-2</v>
      </c>
      <c r="J89" s="356"/>
      <c r="K89" s="314"/>
      <c r="L89" s="356"/>
      <c r="M89" s="314"/>
      <c r="N89" s="356">
        <v>1</v>
      </c>
      <c r="O89" s="314"/>
      <c r="P89" s="356"/>
      <c r="Q89" s="314"/>
      <c r="R89" s="356"/>
      <c r="S89" s="314"/>
      <c r="T89" s="356"/>
      <c r="U89" s="314"/>
      <c r="V89" s="128"/>
      <c r="W89" s="128"/>
      <c r="X89" s="128"/>
      <c r="Y89" s="128"/>
      <c r="Z89" s="128"/>
      <c r="AA89" s="128"/>
      <c r="AB89" s="128"/>
      <c r="AC89" s="128"/>
      <c r="AD89" s="85"/>
    </row>
    <row r="90" spans="1:30" ht="20.100000000000001" customHeight="1">
      <c r="A90" s="85"/>
      <c r="B90" s="85"/>
      <c r="C90" s="128"/>
      <c r="D90" s="85" t="s">
        <v>6222</v>
      </c>
      <c r="E90" s="128"/>
      <c r="F90" s="531"/>
      <c r="G90" s="314"/>
      <c r="H90" s="356"/>
      <c r="I90" s="314"/>
      <c r="J90" s="356">
        <v>1</v>
      </c>
      <c r="K90" s="314">
        <f>J90/3387*100</f>
        <v>2.9524653085326247E-2</v>
      </c>
      <c r="L90" s="356">
        <v>2</v>
      </c>
      <c r="M90" s="314">
        <v>5.6673278549164069E-2</v>
      </c>
      <c r="N90" s="356">
        <v>2</v>
      </c>
      <c r="O90" s="314">
        <v>5.4990376684080293E-2</v>
      </c>
      <c r="P90" s="356">
        <v>1</v>
      </c>
      <c r="Q90" s="314"/>
      <c r="R90" s="356"/>
      <c r="S90" s="314"/>
      <c r="T90" s="356"/>
      <c r="U90" s="314"/>
      <c r="V90" s="128"/>
      <c r="W90" s="128"/>
      <c r="X90" s="128"/>
      <c r="Y90" s="128"/>
      <c r="Z90" s="128"/>
      <c r="AA90" s="128"/>
      <c r="AB90" s="128"/>
      <c r="AC90" s="128"/>
      <c r="AD90" s="85"/>
    </row>
    <row r="91" spans="1:30" ht="20.100000000000001" customHeight="1">
      <c r="A91" s="66" t="s">
        <v>6248</v>
      </c>
      <c r="B91" s="66" t="s">
        <v>368</v>
      </c>
      <c r="C91" s="127" t="s">
        <v>6232</v>
      </c>
      <c r="D91" s="66" t="s">
        <v>369</v>
      </c>
      <c r="E91" s="127" t="s">
        <v>7351</v>
      </c>
      <c r="F91" s="354">
        <v>1668</v>
      </c>
      <c r="G91" s="12">
        <v>52.684775742261529</v>
      </c>
      <c r="H91" s="354">
        <v>1704</v>
      </c>
      <c r="I91" s="12">
        <f>H91/3286*100</f>
        <v>51.856360316494218</v>
      </c>
      <c r="J91" s="354">
        <v>1791</v>
      </c>
      <c r="K91" s="12">
        <f>J91/3387*100</f>
        <v>52.878653675819308</v>
      </c>
      <c r="L91" s="354">
        <v>1817</v>
      </c>
      <c r="M91" s="12">
        <v>51.487673561915557</v>
      </c>
      <c r="N91" s="56">
        <v>1845</v>
      </c>
      <c r="O91" s="57">
        <v>50.728622491064066</v>
      </c>
      <c r="P91" s="56">
        <v>1869</v>
      </c>
      <c r="Q91" s="57">
        <v>49.171270718232044</v>
      </c>
      <c r="R91" s="56">
        <v>1798</v>
      </c>
      <c r="S91" s="57">
        <v>45.797249108507387</v>
      </c>
      <c r="T91" s="56">
        <v>1896</v>
      </c>
      <c r="U91" s="57">
        <v>43.899050706181988</v>
      </c>
      <c r="V91" s="127" t="s">
        <v>7010</v>
      </c>
      <c r="W91" s="127" t="s">
        <v>7010</v>
      </c>
      <c r="X91" s="127" t="s">
        <v>7010</v>
      </c>
      <c r="Y91" s="127" t="s">
        <v>7010</v>
      </c>
      <c r="Z91" s="127" t="s">
        <v>7010</v>
      </c>
      <c r="AA91" s="127" t="s">
        <v>7010</v>
      </c>
      <c r="AB91" s="127" t="s">
        <v>7010</v>
      </c>
      <c r="AC91" s="127" t="s">
        <v>7010</v>
      </c>
      <c r="AD91" s="66"/>
    </row>
    <row r="92" spans="1:30" ht="20.100000000000001" customHeight="1">
      <c r="A92" s="85"/>
      <c r="B92" s="85"/>
      <c r="C92" s="128"/>
      <c r="D92" s="85" t="s">
        <v>9426</v>
      </c>
      <c r="E92" s="128"/>
      <c r="F92" s="531">
        <v>1498</v>
      </c>
      <c r="G92" s="314">
        <v>47.315224257738471</v>
      </c>
      <c r="H92" s="356">
        <v>1581</v>
      </c>
      <c r="I92" s="314">
        <f>H92/3286*100</f>
        <v>48.113207547169814</v>
      </c>
      <c r="J92" s="356">
        <v>1594</v>
      </c>
      <c r="K92" s="314">
        <f>J92/3387*100</f>
        <v>47.062297018010042</v>
      </c>
      <c r="L92" s="356">
        <v>1711</v>
      </c>
      <c r="M92" s="314">
        <v>48.483989798809866</v>
      </c>
      <c r="N92" s="315">
        <v>1790</v>
      </c>
      <c r="O92" s="316">
        <v>49.216387132251853</v>
      </c>
      <c r="P92" s="315">
        <v>1932</v>
      </c>
      <c r="Q92" s="316">
        <v>50.828729281767956</v>
      </c>
      <c r="R92" s="315">
        <v>2128</v>
      </c>
      <c r="S92" s="316">
        <v>54.202750891492613</v>
      </c>
      <c r="T92" s="315">
        <v>2423</v>
      </c>
      <c r="U92" s="316">
        <v>56.100949293818012</v>
      </c>
      <c r="V92" s="128"/>
      <c r="W92" s="128"/>
      <c r="X92" s="128"/>
      <c r="Y92" s="128"/>
      <c r="Z92" s="128"/>
      <c r="AA92" s="128"/>
      <c r="AB92" s="128"/>
      <c r="AC92" s="128"/>
      <c r="AD92" s="85"/>
    </row>
    <row r="93" spans="1:30" ht="20.100000000000001" customHeight="1">
      <c r="A93" s="85"/>
      <c r="B93" s="85"/>
      <c r="C93" s="128"/>
      <c r="D93" s="85" t="s">
        <v>6221</v>
      </c>
      <c r="E93" s="128"/>
      <c r="F93" s="531"/>
      <c r="G93" s="314"/>
      <c r="H93" s="356">
        <v>1</v>
      </c>
      <c r="I93" s="314">
        <f>H93/3286*100</f>
        <v>3.0432136335970784E-2</v>
      </c>
      <c r="J93" s="356">
        <v>1</v>
      </c>
      <c r="K93" s="314">
        <f>J93/4161*100</f>
        <v>2.4032684450853159E-2</v>
      </c>
      <c r="L93" s="356">
        <v>1</v>
      </c>
      <c r="M93" s="314"/>
      <c r="N93" s="356">
        <v>2</v>
      </c>
      <c r="O93" s="314">
        <v>5.4990376684080293E-2</v>
      </c>
      <c r="P93" s="356"/>
      <c r="Q93" s="314"/>
      <c r="R93" s="356"/>
      <c r="S93" s="314"/>
      <c r="T93" s="356"/>
      <c r="U93" s="314"/>
      <c r="V93" s="128"/>
      <c r="W93" s="128"/>
      <c r="X93" s="128"/>
      <c r="Y93" s="128"/>
      <c r="Z93" s="128"/>
      <c r="AA93" s="128"/>
      <c r="AB93" s="128"/>
      <c r="AC93" s="128"/>
      <c r="AD93" s="85"/>
    </row>
    <row r="94" spans="1:30" ht="20.100000000000001" customHeight="1">
      <c r="A94" s="85"/>
      <c r="B94" s="85"/>
      <c r="C94" s="128"/>
      <c r="D94" s="85" t="s">
        <v>6222</v>
      </c>
      <c r="E94" s="128"/>
      <c r="F94" s="531"/>
      <c r="G94" s="314"/>
      <c r="H94" s="356"/>
      <c r="I94" s="314"/>
      <c r="J94" s="356">
        <v>1</v>
      </c>
      <c r="K94" s="314">
        <f>J94/4161*100</f>
        <v>2.4032684450853159E-2</v>
      </c>
      <c r="L94" s="356"/>
      <c r="M94" s="314"/>
      <c r="N94" s="356"/>
      <c r="O94" s="314"/>
      <c r="P94" s="356">
        <v>1</v>
      </c>
      <c r="Q94" s="314"/>
      <c r="R94" s="356"/>
      <c r="S94" s="314"/>
      <c r="T94" s="356">
        <v>2</v>
      </c>
      <c r="U94" s="314"/>
      <c r="V94" s="128"/>
      <c r="W94" s="128"/>
      <c r="X94" s="128"/>
      <c r="Y94" s="128"/>
      <c r="Z94" s="128"/>
      <c r="AA94" s="128"/>
      <c r="AB94" s="128"/>
      <c r="AC94" s="128"/>
      <c r="AD94" s="85"/>
    </row>
    <row r="95" spans="1:30" ht="20.100000000000001" customHeight="1">
      <c r="A95" s="66" t="s">
        <v>6249</v>
      </c>
      <c r="B95" s="66" t="s">
        <v>370</v>
      </c>
      <c r="C95" s="127" t="s">
        <v>6250</v>
      </c>
      <c r="D95" s="66"/>
      <c r="E95" s="127"/>
      <c r="F95" s="354">
        <v>1632</v>
      </c>
      <c r="G95" s="12">
        <v>97.841726618705039</v>
      </c>
      <c r="H95" s="354">
        <v>1671</v>
      </c>
      <c r="I95" s="12">
        <f>H95/1704*100</f>
        <v>98.063380281690144</v>
      </c>
      <c r="J95" s="354">
        <v>1755</v>
      </c>
      <c r="K95" s="12">
        <f>J95/1791*100</f>
        <v>97.989949748743726</v>
      </c>
      <c r="L95" s="354">
        <v>1769</v>
      </c>
      <c r="M95" s="12">
        <v>97.358282883874509</v>
      </c>
      <c r="N95" s="56">
        <v>1786</v>
      </c>
      <c r="O95" s="57">
        <v>96.802168021680217</v>
      </c>
      <c r="P95" s="56">
        <v>1799</v>
      </c>
      <c r="Q95" s="57">
        <v>96.3</v>
      </c>
      <c r="R95" s="56">
        <v>1723</v>
      </c>
      <c r="S95" s="12">
        <v>95.8</v>
      </c>
      <c r="T95" s="56">
        <v>1816</v>
      </c>
      <c r="U95" s="12">
        <v>95.8</v>
      </c>
      <c r="V95" s="127" t="s">
        <v>7010</v>
      </c>
      <c r="W95" s="127" t="s">
        <v>7010</v>
      </c>
      <c r="X95" s="127" t="s">
        <v>7010</v>
      </c>
      <c r="Y95" s="127" t="s">
        <v>7010</v>
      </c>
      <c r="Z95" s="127" t="s">
        <v>7010</v>
      </c>
      <c r="AA95" s="127" t="s">
        <v>7010</v>
      </c>
      <c r="AB95" s="127" t="s">
        <v>7010</v>
      </c>
      <c r="AC95" s="127" t="s">
        <v>7010</v>
      </c>
      <c r="AD95" s="66"/>
    </row>
    <row r="96" spans="1:30" ht="20.100000000000001" customHeight="1">
      <c r="A96" s="85"/>
      <c r="B96" s="85"/>
      <c r="C96" s="128"/>
      <c r="D96" s="85" t="s">
        <v>131</v>
      </c>
      <c r="E96" s="128" t="s">
        <v>8136</v>
      </c>
      <c r="F96" s="531">
        <v>6</v>
      </c>
      <c r="G96" s="314">
        <v>0.35971223021582738</v>
      </c>
      <c r="H96" s="356">
        <v>8</v>
      </c>
      <c r="I96" s="314">
        <f>H96/1704*100</f>
        <v>0.46948356807511737</v>
      </c>
      <c r="J96" s="356">
        <v>8</v>
      </c>
      <c r="K96" s="314">
        <f>J96/1791*100</f>
        <v>0.44667783361250701</v>
      </c>
      <c r="L96" s="356">
        <v>10</v>
      </c>
      <c r="M96" s="314">
        <v>0.55035773252614206</v>
      </c>
      <c r="N96" s="356">
        <v>13</v>
      </c>
      <c r="O96" s="314">
        <v>0.70460704607046065</v>
      </c>
      <c r="P96" s="356"/>
      <c r="Q96" s="314"/>
      <c r="R96" s="315">
        <v>18</v>
      </c>
      <c r="S96" s="314">
        <v>1</v>
      </c>
      <c r="T96" s="315">
        <v>17</v>
      </c>
      <c r="U96" s="314">
        <v>0.9</v>
      </c>
      <c r="V96" s="128"/>
      <c r="W96" s="128"/>
      <c r="X96" s="128"/>
      <c r="Y96" s="128"/>
      <c r="Z96" s="128"/>
      <c r="AA96" s="128"/>
      <c r="AB96" s="128"/>
      <c r="AC96" s="128"/>
      <c r="AD96" s="85"/>
    </row>
    <row r="97" spans="1:30" ht="20.100000000000001" customHeight="1">
      <c r="A97" s="85"/>
      <c r="B97" s="85"/>
      <c r="C97" s="128"/>
      <c r="D97" s="85" t="s">
        <v>133</v>
      </c>
      <c r="E97" s="128"/>
      <c r="F97" s="531">
        <v>30</v>
      </c>
      <c r="G97" s="314">
        <v>1.7985611510791366</v>
      </c>
      <c r="H97" s="356">
        <v>25</v>
      </c>
      <c r="I97" s="314">
        <f>H97/1704*100</f>
        <v>1.4671361502347418</v>
      </c>
      <c r="J97" s="356">
        <v>28</v>
      </c>
      <c r="K97" s="314">
        <f>J97/1791*100</f>
        <v>1.5633724176437744</v>
      </c>
      <c r="L97" s="356">
        <v>38</v>
      </c>
      <c r="M97" s="314">
        <v>2.0913593835993396</v>
      </c>
      <c r="N97" s="356">
        <v>46</v>
      </c>
      <c r="O97" s="314">
        <v>2.4932249322493227</v>
      </c>
      <c r="P97" s="356">
        <v>70</v>
      </c>
      <c r="Q97" s="314">
        <v>3.7</v>
      </c>
      <c r="R97" s="315">
        <v>57</v>
      </c>
      <c r="S97" s="314">
        <v>3.2</v>
      </c>
      <c r="T97" s="315">
        <v>63</v>
      </c>
      <c r="U97" s="314">
        <v>3.3</v>
      </c>
      <c r="V97" s="128"/>
      <c r="W97" s="128"/>
      <c r="X97" s="128"/>
      <c r="Y97" s="128"/>
      <c r="Z97" s="128"/>
      <c r="AA97" s="128"/>
      <c r="AB97" s="128"/>
      <c r="AC97" s="128"/>
      <c r="AD97" s="85"/>
    </row>
    <row r="98" spans="1:30" ht="20.100000000000001" customHeight="1">
      <c r="A98" s="66" t="s">
        <v>6251</v>
      </c>
      <c r="B98" s="66" t="s">
        <v>371</v>
      </c>
      <c r="C98" s="127" t="s">
        <v>6252</v>
      </c>
      <c r="D98" s="66" t="s">
        <v>372</v>
      </c>
      <c r="E98" s="127" t="s">
        <v>7646</v>
      </c>
      <c r="F98" s="354">
        <v>5</v>
      </c>
      <c r="G98" s="12">
        <v>13.888888888888889</v>
      </c>
      <c r="H98" s="354">
        <v>4</v>
      </c>
      <c r="I98" s="12">
        <f t="shared" ref="I98:I103" si="9">H98/33*100</f>
        <v>12.121212121212121</v>
      </c>
      <c r="J98" s="354">
        <v>5</v>
      </c>
      <c r="K98" s="12">
        <f t="shared" ref="K98:K103" si="10">J98/36*100</f>
        <v>13.888888888888889</v>
      </c>
      <c r="L98" s="354">
        <v>7</v>
      </c>
      <c r="M98" s="12">
        <v>14.583333333333334</v>
      </c>
      <c r="N98" s="56">
        <v>14</v>
      </c>
      <c r="O98" s="57">
        <v>23.728813559322035</v>
      </c>
      <c r="P98" s="56">
        <v>16</v>
      </c>
      <c r="Q98" s="57">
        <v>22.9</v>
      </c>
      <c r="R98" s="56">
        <v>16</v>
      </c>
      <c r="S98" s="57">
        <v>21.3</v>
      </c>
      <c r="T98" s="56">
        <v>14</v>
      </c>
      <c r="U98" s="57">
        <v>17.5</v>
      </c>
      <c r="V98" s="127" t="s">
        <v>7010</v>
      </c>
      <c r="W98" s="127" t="s">
        <v>7010</v>
      </c>
      <c r="X98" s="127" t="s">
        <v>7010</v>
      </c>
      <c r="Y98" s="127" t="s">
        <v>7010</v>
      </c>
      <c r="Z98" s="127" t="s">
        <v>7010</v>
      </c>
      <c r="AA98" s="127" t="s">
        <v>7010</v>
      </c>
      <c r="AB98" s="127" t="s">
        <v>7010</v>
      </c>
      <c r="AC98" s="127" t="s">
        <v>7010</v>
      </c>
      <c r="AD98" s="66"/>
    </row>
    <row r="99" spans="1:30" ht="20.100000000000001" customHeight="1">
      <c r="A99" s="85"/>
      <c r="B99" s="85"/>
      <c r="C99" s="128"/>
      <c r="D99" s="85" t="s">
        <v>373</v>
      </c>
      <c r="E99" s="128"/>
      <c r="F99" s="531">
        <v>5</v>
      </c>
      <c r="G99" s="314">
        <v>13.888888888888889</v>
      </c>
      <c r="H99" s="356">
        <v>4</v>
      </c>
      <c r="I99" s="314">
        <f t="shared" si="9"/>
        <v>12.121212121212121</v>
      </c>
      <c r="J99" s="356">
        <v>4</v>
      </c>
      <c r="K99" s="314">
        <f t="shared" si="10"/>
        <v>11.111111111111111</v>
      </c>
      <c r="L99" s="356">
        <v>7</v>
      </c>
      <c r="M99" s="314">
        <v>14.583333333333334</v>
      </c>
      <c r="N99" s="315">
        <v>7</v>
      </c>
      <c r="O99" s="316">
        <v>11.864406779661017</v>
      </c>
      <c r="P99" s="315">
        <v>7</v>
      </c>
      <c r="Q99" s="316">
        <v>10</v>
      </c>
      <c r="R99" s="315">
        <v>10</v>
      </c>
      <c r="S99" s="316">
        <v>13.3</v>
      </c>
      <c r="T99" s="315">
        <v>13</v>
      </c>
      <c r="U99" s="316">
        <v>16.3</v>
      </c>
      <c r="V99" s="128"/>
      <c r="W99" s="128"/>
      <c r="X99" s="128"/>
      <c r="Y99" s="128"/>
      <c r="Z99" s="128"/>
      <c r="AA99" s="128"/>
      <c r="AB99" s="128"/>
      <c r="AC99" s="128"/>
      <c r="AD99" s="85"/>
    </row>
    <row r="100" spans="1:30" ht="20.100000000000001" customHeight="1">
      <c r="A100" s="85"/>
      <c r="B100" s="85"/>
      <c r="C100" s="128"/>
      <c r="D100" s="85" t="s">
        <v>374</v>
      </c>
      <c r="E100" s="128"/>
      <c r="F100" s="531">
        <v>8</v>
      </c>
      <c r="G100" s="314">
        <v>22.222222222222221</v>
      </c>
      <c r="H100" s="356">
        <v>8</v>
      </c>
      <c r="I100" s="314">
        <f t="shared" si="9"/>
        <v>24.242424242424242</v>
      </c>
      <c r="J100" s="356">
        <v>9</v>
      </c>
      <c r="K100" s="314">
        <f t="shared" si="10"/>
        <v>25</v>
      </c>
      <c r="L100" s="356">
        <v>10</v>
      </c>
      <c r="M100" s="314">
        <v>20.833333333333336</v>
      </c>
      <c r="N100" s="315">
        <v>11</v>
      </c>
      <c r="O100" s="316">
        <v>18.64406779661017</v>
      </c>
      <c r="P100" s="315">
        <v>13</v>
      </c>
      <c r="Q100" s="316">
        <v>18.600000000000001</v>
      </c>
      <c r="R100" s="315">
        <v>16</v>
      </c>
      <c r="S100" s="316">
        <v>21.3</v>
      </c>
      <c r="T100" s="315">
        <v>21</v>
      </c>
      <c r="U100" s="316">
        <v>26.3</v>
      </c>
      <c r="V100" s="128"/>
      <c r="W100" s="128"/>
      <c r="X100" s="128"/>
      <c r="Y100" s="128"/>
      <c r="Z100" s="128"/>
      <c r="AA100" s="128"/>
      <c r="AB100" s="128"/>
      <c r="AC100" s="128"/>
      <c r="AD100" s="85"/>
    </row>
    <row r="101" spans="1:30" ht="20.100000000000001" customHeight="1">
      <c r="A101" s="85"/>
      <c r="B101" s="85"/>
      <c r="C101" s="128"/>
      <c r="D101" s="85" t="s">
        <v>375</v>
      </c>
      <c r="E101" s="128"/>
      <c r="F101" s="531">
        <v>3</v>
      </c>
      <c r="G101" s="314">
        <v>8.3333333333333321</v>
      </c>
      <c r="H101" s="356">
        <v>4</v>
      </c>
      <c r="I101" s="314">
        <f t="shared" si="9"/>
        <v>12.121212121212121</v>
      </c>
      <c r="J101" s="356">
        <v>5</v>
      </c>
      <c r="K101" s="314">
        <f t="shared" si="10"/>
        <v>13.888888888888889</v>
      </c>
      <c r="L101" s="356">
        <v>6</v>
      </c>
      <c r="M101" s="314">
        <v>12.5</v>
      </c>
      <c r="N101" s="315">
        <v>9</v>
      </c>
      <c r="O101" s="316">
        <v>15.254237288135593</v>
      </c>
      <c r="P101" s="315">
        <v>10</v>
      </c>
      <c r="Q101" s="316">
        <v>14.3</v>
      </c>
      <c r="R101" s="315">
        <v>10</v>
      </c>
      <c r="S101" s="316">
        <v>13.3</v>
      </c>
      <c r="T101" s="315">
        <v>7</v>
      </c>
      <c r="U101" s="316">
        <v>8.8000000000000007</v>
      </c>
      <c r="V101" s="128"/>
      <c r="W101" s="128"/>
      <c r="X101" s="128"/>
      <c r="Y101" s="128"/>
      <c r="Z101" s="128"/>
      <c r="AA101" s="128"/>
      <c r="AB101" s="128"/>
      <c r="AC101" s="128"/>
      <c r="AD101" s="85"/>
    </row>
    <row r="102" spans="1:30" ht="20.100000000000001" customHeight="1">
      <c r="A102" s="85"/>
      <c r="B102" s="85"/>
      <c r="C102" s="128"/>
      <c r="D102" s="85" t="s">
        <v>376</v>
      </c>
      <c r="E102" s="128"/>
      <c r="F102" s="531">
        <v>3</v>
      </c>
      <c r="G102" s="314">
        <v>8.3333333333333321</v>
      </c>
      <c r="H102" s="356">
        <v>2</v>
      </c>
      <c r="I102" s="314">
        <f t="shared" si="9"/>
        <v>6.0606060606060606</v>
      </c>
      <c r="J102" s="356">
        <v>4</v>
      </c>
      <c r="K102" s="314">
        <f t="shared" si="10"/>
        <v>11.111111111111111</v>
      </c>
      <c r="L102" s="356">
        <v>5</v>
      </c>
      <c r="M102" s="314">
        <v>10.416666666666668</v>
      </c>
      <c r="N102" s="315">
        <v>3</v>
      </c>
      <c r="O102" s="316">
        <v>5.0847457627118651</v>
      </c>
      <c r="P102" s="315">
        <v>5</v>
      </c>
      <c r="Q102" s="316">
        <v>7.1</v>
      </c>
      <c r="R102" s="315">
        <v>7</v>
      </c>
      <c r="S102" s="316">
        <v>9.3000000000000007</v>
      </c>
      <c r="T102" s="315">
        <v>8</v>
      </c>
      <c r="U102" s="316">
        <v>10</v>
      </c>
      <c r="V102" s="128"/>
      <c r="W102" s="128"/>
      <c r="X102" s="128"/>
      <c r="Y102" s="128"/>
      <c r="Z102" s="128"/>
      <c r="AA102" s="128"/>
      <c r="AB102" s="128"/>
      <c r="AC102" s="128"/>
      <c r="AD102" s="85"/>
    </row>
    <row r="103" spans="1:30" ht="20.100000000000001" customHeight="1">
      <c r="A103" s="85"/>
      <c r="B103" s="85"/>
      <c r="C103" s="128"/>
      <c r="D103" s="85" t="s">
        <v>377</v>
      </c>
      <c r="E103" s="128"/>
      <c r="F103" s="531">
        <v>5</v>
      </c>
      <c r="G103" s="314">
        <v>13.888888888888889</v>
      </c>
      <c r="H103" s="356">
        <v>5</v>
      </c>
      <c r="I103" s="314">
        <f t="shared" si="9"/>
        <v>15.151515151515152</v>
      </c>
      <c r="J103" s="356">
        <v>5</v>
      </c>
      <c r="K103" s="314">
        <f t="shared" si="10"/>
        <v>13.888888888888889</v>
      </c>
      <c r="L103" s="356">
        <v>5</v>
      </c>
      <c r="M103" s="314">
        <v>10.416666666666668</v>
      </c>
      <c r="N103" s="315">
        <v>5</v>
      </c>
      <c r="O103" s="316">
        <v>8.4745762711864394</v>
      </c>
      <c r="P103" s="315">
        <v>6</v>
      </c>
      <c r="Q103" s="316">
        <v>8.6</v>
      </c>
      <c r="R103" s="315">
        <v>6</v>
      </c>
      <c r="S103" s="316">
        <v>8</v>
      </c>
      <c r="T103" s="315">
        <v>9</v>
      </c>
      <c r="U103" s="316">
        <v>11.3</v>
      </c>
      <c r="V103" s="128"/>
      <c r="W103" s="128"/>
      <c r="X103" s="128"/>
      <c r="Y103" s="128"/>
      <c r="Z103" s="128"/>
      <c r="AA103" s="128"/>
      <c r="AB103" s="128"/>
      <c r="AC103" s="128"/>
      <c r="AD103" s="85"/>
    </row>
    <row r="104" spans="1:30" ht="20.100000000000001" customHeight="1">
      <c r="A104" s="85"/>
      <c r="B104" s="85"/>
      <c r="C104" s="128"/>
      <c r="D104" s="85" t="s">
        <v>378</v>
      </c>
      <c r="E104" s="128"/>
      <c r="F104" s="531"/>
      <c r="G104" s="314"/>
      <c r="H104" s="356"/>
      <c r="I104" s="314"/>
      <c r="J104" s="356"/>
      <c r="K104" s="314"/>
      <c r="L104" s="356"/>
      <c r="M104" s="314"/>
      <c r="N104" s="356"/>
      <c r="O104" s="314"/>
      <c r="P104" s="356"/>
      <c r="Q104" s="314"/>
      <c r="R104" s="356"/>
      <c r="S104" s="314"/>
      <c r="T104" s="315">
        <v>1</v>
      </c>
      <c r="U104" s="316">
        <v>1.3</v>
      </c>
      <c r="V104" s="128"/>
      <c r="W104" s="128"/>
      <c r="X104" s="128"/>
      <c r="Y104" s="128"/>
      <c r="Z104" s="128"/>
      <c r="AA104" s="128"/>
      <c r="AB104" s="128"/>
      <c r="AC104" s="128"/>
      <c r="AD104" s="85"/>
    </row>
    <row r="105" spans="1:30" ht="20.100000000000001" customHeight="1">
      <c r="A105" s="85"/>
      <c r="B105" s="85"/>
      <c r="C105" s="128"/>
      <c r="D105" s="85" t="s">
        <v>379</v>
      </c>
      <c r="E105" s="128"/>
      <c r="F105" s="531"/>
      <c r="G105" s="314"/>
      <c r="H105" s="356"/>
      <c r="I105" s="314"/>
      <c r="J105" s="356"/>
      <c r="K105" s="314"/>
      <c r="L105" s="356"/>
      <c r="M105" s="314"/>
      <c r="N105" s="356"/>
      <c r="O105" s="314"/>
      <c r="P105" s="356"/>
      <c r="Q105" s="314"/>
      <c r="R105" s="356"/>
      <c r="S105" s="314"/>
      <c r="T105" s="356"/>
      <c r="U105" s="314"/>
      <c r="V105" s="128"/>
      <c r="W105" s="128"/>
      <c r="X105" s="128"/>
      <c r="Y105" s="128"/>
      <c r="Z105" s="128"/>
      <c r="AA105" s="128"/>
      <c r="AB105" s="128"/>
      <c r="AC105" s="128"/>
      <c r="AD105" s="85"/>
    </row>
    <row r="106" spans="1:30" ht="20.100000000000001" customHeight="1">
      <c r="A106" s="85"/>
      <c r="B106" s="85"/>
      <c r="C106" s="128"/>
      <c r="D106" s="85" t="s">
        <v>6219</v>
      </c>
      <c r="E106" s="128"/>
      <c r="F106" s="531"/>
      <c r="G106" s="314"/>
      <c r="H106" s="356"/>
      <c r="I106" s="314"/>
      <c r="J106" s="356"/>
      <c r="K106" s="314"/>
      <c r="L106" s="356">
        <v>1</v>
      </c>
      <c r="M106" s="314">
        <v>2.083333333333333</v>
      </c>
      <c r="N106" s="356">
        <v>1</v>
      </c>
      <c r="O106" s="314">
        <v>1.6949152542372881</v>
      </c>
      <c r="P106" s="356"/>
      <c r="Q106" s="314"/>
      <c r="R106" s="315">
        <v>5</v>
      </c>
      <c r="S106" s="314">
        <v>6.7</v>
      </c>
      <c r="T106" s="315">
        <v>4</v>
      </c>
      <c r="U106" s="314">
        <v>5</v>
      </c>
      <c r="V106" s="128"/>
      <c r="W106" s="128"/>
      <c r="X106" s="128"/>
      <c r="Y106" s="128"/>
      <c r="Z106" s="128"/>
      <c r="AA106" s="128"/>
      <c r="AB106" s="128"/>
      <c r="AC106" s="128"/>
      <c r="AD106" s="85"/>
    </row>
    <row r="107" spans="1:30" ht="20.100000000000001" customHeight="1">
      <c r="A107" s="85"/>
      <c r="B107" s="85"/>
      <c r="C107" s="128"/>
      <c r="D107" s="85" t="s">
        <v>9419</v>
      </c>
      <c r="E107" s="128"/>
      <c r="F107" s="531">
        <v>7</v>
      </c>
      <c r="G107" s="314">
        <v>19.444444444444446</v>
      </c>
      <c r="H107" s="356">
        <v>6</v>
      </c>
      <c r="I107" s="314">
        <f>H107/33*100</f>
        <v>18.181818181818183</v>
      </c>
      <c r="J107" s="356">
        <v>4</v>
      </c>
      <c r="K107" s="314">
        <f>J107/36*100</f>
        <v>11.111111111111111</v>
      </c>
      <c r="L107" s="356">
        <v>7</v>
      </c>
      <c r="M107" s="314">
        <v>14.583333333333334</v>
      </c>
      <c r="N107" s="356">
        <v>9</v>
      </c>
      <c r="O107" s="314">
        <v>15.254237288135593</v>
      </c>
      <c r="P107" s="356">
        <v>13</v>
      </c>
      <c r="Q107" s="314">
        <v>18.600000000000001</v>
      </c>
      <c r="R107" s="315">
        <v>5</v>
      </c>
      <c r="S107" s="314">
        <v>6.7</v>
      </c>
      <c r="T107" s="315">
        <v>3</v>
      </c>
      <c r="U107" s="314">
        <v>3.8</v>
      </c>
      <c r="V107" s="128"/>
      <c r="W107" s="128"/>
      <c r="X107" s="128"/>
      <c r="Y107" s="128"/>
      <c r="Z107" s="128"/>
      <c r="AA107" s="128"/>
      <c r="AB107" s="128"/>
      <c r="AC107" s="128"/>
      <c r="AD107" s="85"/>
    </row>
    <row r="108" spans="1:30" ht="20.100000000000001" customHeight="1">
      <c r="A108" s="66" t="s">
        <v>6253</v>
      </c>
      <c r="B108" s="66" t="s">
        <v>380</v>
      </c>
      <c r="C108" s="127" t="s">
        <v>6232</v>
      </c>
      <c r="D108" s="66" t="s">
        <v>309</v>
      </c>
      <c r="E108" s="127"/>
      <c r="F108" s="354">
        <v>782</v>
      </c>
      <c r="G108" s="12">
        <v>46.658711217183772</v>
      </c>
      <c r="H108" s="354">
        <v>842</v>
      </c>
      <c r="I108" s="12">
        <v>47.170868347338939</v>
      </c>
      <c r="J108" s="354">
        <v>880</v>
      </c>
      <c r="K108" s="12">
        <v>46.709129511677283</v>
      </c>
      <c r="L108" s="354">
        <v>957</v>
      </c>
      <c r="M108" s="12">
        <v>46.980854197349039</v>
      </c>
      <c r="N108" s="56">
        <v>1017</v>
      </c>
      <c r="O108" s="57">
        <v>46.931241347484999</v>
      </c>
      <c r="P108" s="56">
        <v>1113</v>
      </c>
      <c r="Q108" s="57">
        <v>47.10114261531951</v>
      </c>
      <c r="R108" s="56">
        <v>1175</v>
      </c>
      <c r="S108" s="57">
        <v>47.113071371291099</v>
      </c>
      <c r="T108" s="56">
        <v>1304</v>
      </c>
      <c r="U108" s="57">
        <v>46.923353724361284</v>
      </c>
      <c r="V108" s="127" t="s">
        <v>7010</v>
      </c>
      <c r="W108" s="127" t="s">
        <v>7010</v>
      </c>
      <c r="X108" s="127" t="s">
        <v>7010</v>
      </c>
      <c r="Y108" s="127" t="s">
        <v>7010</v>
      </c>
      <c r="Z108" s="127" t="s">
        <v>7010</v>
      </c>
      <c r="AA108" s="127" t="s">
        <v>7010</v>
      </c>
      <c r="AB108" s="127" t="s">
        <v>7010</v>
      </c>
      <c r="AC108" s="127" t="s">
        <v>7010</v>
      </c>
      <c r="AD108" s="66"/>
    </row>
    <row r="109" spans="1:30" ht="20.100000000000001" customHeight="1">
      <c r="A109" s="85"/>
      <c r="B109" s="85"/>
      <c r="C109" s="128"/>
      <c r="D109" s="85" t="s">
        <v>310</v>
      </c>
      <c r="E109" s="128"/>
      <c r="F109" s="531">
        <v>894</v>
      </c>
      <c r="G109" s="314">
        <v>53.341288782816228</v>
      </c>
      <c r="H109" s="356">
        <v>943</v>
      </c>
      <c r="I109" s="314">
        <v>52.829131652661061</v>
      </c>
      <c r="J109" s="356">
        <v>1004</v>
      </c>
      <c r="K109" s="314">
        <v>53.290870488322717</v>
      </c>
      <c r="L109" s="356">
        <v>1080</v>
      </c>
      <c r="M109" s="314">
        <v>53.019145802650961</v>
      </c>
      <c r="N109" s="315">
        <v>1150</v>
      </c>
      <c r="O109" s="316">
        <v>53.068758652515001</v>
      </c>
      <c r="P109" s="315">
        <v>1250</v>
      </c>
      <c r="Q109" s="316">
        <v>52.89885738468049</v>
      </c>
      <c r="R109" s="315">
        <v>1319</v>
      </c>
      <c r="S109" s="316">
        <v>52.886928628708901</v>
      </c>
      <c r="T109" s="315">
        <v>1475</v>
      </c>
      <c r="U109" s="316">
        <v>53.076646275638716</v>
      </c>
      <c r="V109" s="128"/>
      <c r="W109" s="128"/>
      <c r="X109" s="128"/>
      <c r="Y109" s="128"/>
      <c r="Z109" s="128"/>
      <c r="AA109" s="128"/>
      <c r="AB109" s="128"/>
      <c r="AC109" s="128"/>
      <c r="AD109" s="85"/>
    </row>
    <row r="110" spans="1:30" ht="20.100000000000001" customHeight="1">
      <c r="A110" s="362" t="s">
        <v>6254</v>
      </c>
      <c r="B110" s="362" t="s">
        <v>381</v>
      </c>
      <c r="C110" s="127" t="s">
        <v>6232</v>
      </c>
      <c r="D110" s="359" t="s">
        <v>8333</v>
      </c>
      <c r="E110" s="363"/>
      <c r="F110" s="364">
        <v>1676</v>
      </c>
      <c r="G110" s="365">
        <v>100</v>
      </c>
      <c r="H110" s="364">
        <v>1785</v>
      </c>
      <c r="I110" s="365">
        <v>100</v>
      </c>
      <c r="J110" s="364">
        <v>1884</v>
      </c>
      <c r="K110" s="365">
        <v>100</v>
      </c>
      <c r="L110" s="364">
        <v>2037</v>
      </c>
      <c r="M110" s="365">
        <v>100</v>
      </c>
      <c r="N110" s="366">
        <v>2167</v>
      </c>
      <c r="O110" s="367">
        <v>100</v>
      </c>
      <c r="P110" s="366">
        <v>2363</v>
      </c>
      <c r="Q110" s="367">
        <v>100</v>
      </c>
      <c r="R110" s="366">
        <v>2494</v>
      </c>
      <c r="S110" s="367">
        <v>100</v>
      </c>
      <c r="T110" s="366">
        <v>2779</v>
      </c>
      <c r="U110" s="367">
        <v>100</v>
      </c>
      <c r="V110" s="363" t="s">
        <v>7010</v>
      </c>
      <c r="W110" s="363" t="s">
        <v>7010</v>
      </c>
      <c r="X110" s="363" t="s">
        <v>7010</v>
      </c>
      <c r="Y110" s="363" t="s">
        <v>7010</v>
      </c>
      <c r="Z110" s="363" t="s">
        <v>7010</v>
      </c>
      <c r="AA110" s="363" t="s">
        <v>7010</v>
      </c>
      <c r="AB110" s="363" t="s">
        <v>7010</v>
      </c>
      <c r="AC110" s="363" t="s">
        <v>7010</v>
      </c>
      <c r="AD110" s="362"/>
    </row>
    <row r="111" spans="1:30" ht="20.100000000000001" customHeight="1">
      <c r="A111" s="66" t="s">
        <v>6255</v>
      </c>
      <c r="B111" s="66" t="s">
        <v>9472</v>
      </c>
      <c r="C111" s="127" t="s">
        <v>6232</v>
      </c>
      <c r="D111" s="66"/>
      <c r="E111" s="127" t="s">
        <v>7316</v>
      </c>
      <c r="F111" s="354">
        <v>1672</v>
      </c>
      <c r="G111" s="12">
        <v>99.761336515513122</v>
      </c>
      <c r="H111" s="354">
        <v>1779</v>
      </c>
      <c r="I111" s="12">
        <f t="shared" ref="I111:I116" si="11">H111/1785*100</f>
        <v>99.663865546218489</v>
      </c>
      <c r="J111" s="354">
        <v>1880</v>
      </c>
      <c r="K111" s="12">
        <f t="shared" ref="K111:K116" si="12">J111/1884*100</f>
        <v>99.787685774946922</v>
      </c>
      <c r="L111" s="354">
        <v>2030</v>
      </c>
      <c r="M111" s="12">
        <v>99.656357388316152</v>
      </c>
      <c r="N111" s="56">
        <v>2158</v>
      </c>
      <c r="O111" s="57">
        <v>99.584679280110748</v>
      </c>
      <c r="P111" s="56">
        <v>2350</v>
      </c>
      <c r="Q111" s="57">
        <v>99.4</v>
      </c>
      <c r="R111" s="56">
        <v>2485</v>
      </c>
      <c r="S111" s="12">
        <v>99.6</v>
      </c>
      <c r="T111" s="56">
        <v>2766</v>
      </c>
      <c r="U111" s="12">
        <v>99.5</v>
      </c>
      <c r="V111" s="127" t="s">
        <v>7010</v>
      </c>
      <c r="W111" s="127" t="s">
        <v>7010</v>
      </c>
      <c r="X111" s="127" t="s">
        <v>7010</v>
      </c>
      <c r="Y111" s="127" t="s">
        <v>7010</v>
      </c>
      <c r="Z111" s="127" t="s">
        <v>7010</v>
      </c>
      <c r="AA111" s="127" t="s">
        <v>7010</v>
      </c>
      <c r="AB111" s="127" t="s">
        <v>7010</v>
      </c>
      <c r="AC111" s="127" t="s">
        <v>7010</v>
      </c>
      <c r="AD111" s="66"/>
    </row>
    <row r="112" spans="1:30" ht="20.100000000000001" customHeight="1">
      <c r="A112" s="85"/>
      <c r="B112" s="85"/>
      <c r="C112" s="128"/>
      <c r="D112" s="85" t="s">
        <v>152</v>
      </c>
      <c r="E112" s="128" t="s">
        <v>2426</v>
      </c>
      <c r="F112" s="531">
        <v>3</v>
      </c>
      <c r="G112" s="314">
        <v>0.17899761336515513</v>
      </c>
      <c r="H112" s="356">
        <v>4</v>
      </c>
      <c r="I112" s="314">
        <f t="shared" si="11"/>
        <v>0.22408963585434172</v>
      </c>
      <c r="J112" s="356">
        <v>2</v>
      </c>
      <c r="K112" s="314">
        <f t="shared" si="12"/>
        <v>0.10615711252653928</v>
      </c>
      <c r="L112" s="356">
        <v>6</v>
      </c>
      <c r="M112" s="314">
        <v>0.29455081001472755</v>
      </c>
      <c r="N112" s="315">
        <v>8</v>
      </c>
      <c r="O112" s="316">
        <v>0.36917397323488693</v>
      </c>
      <c r="P112" s="315"/>
      <c r="Q112" s="316"/>
      <c r="R112" s="315">
        <v>4</v>
      </c>
      <c r="S112" s="314">
        <v>0.2</v>
      </c>
      <c r="T112" s="315">
        <v>6</v>
      </c>
      <c r="U112" s="314">
        <v>0.2</v>
      </c>
      <c r="V112" s="128"/>
      <c r="W112" s="128"/>
      <c r="X112" s="128"/>
      <c r="Y112" s="128"/>
      <c r="Z112" s="128"/>
      <c r="AA112" s="128"/>
      <c r="AB112" s="128"/>
      <c r="AC112" s="128"/>
      <c r="AD112" s="85"/>
    </row>
    <row r="113" spans="1:30" ht="20.100000000000001" customHeight="1">
      <c r="A113" s="85"/>
      <c r="B113" s="85"/>
      <c r="C113" s="128"/>
      <c r="D113" s="85" t="s">
        <v>153</v>
      </c>
      <c r="E113" s="128"/>
      <c r="F113" s="531">
        <v>1</v>
      </c>
      <c r="G113" s="314">
        <v>5.9665871121718381E-2</v>
      </c>
      <c r="H113" s="356">
        <v>2</v>
      </c>
      <c r="I113" s="314">
        <f t="shared" si="11"/>
        <v>0.11204481792717086</v>
      </c>
      <c r="J113" s="356">
        <v>2</v>
      </c>
      <c r="K113" s="314">
        <f t="shared" si="12"/>
        <v>0.10615711252653928</v>
      </c>
      <c r="L113" s="356">
        <v>1</v>
      </c>
      <c r="M113" s="314"/>
      <c r="N113" s="315">
        <v>1</v>
      </c>
      <c r="O113" s="314"/>
      <c r="P113" s="315">
        <v>13</v>
      </c>
      <c r="Q113" s="314">
        <v>0.6</v>
      </c>
      <c r="R113" s="315">
        <v>5</v>
      </c>
      <c r="S113" s="314">
        <v>0.2</v>
      </c>
      <c r="T113" s="315">
        <v>7</v>
      </c>
      <c r="U113" s="314">
        <v>0.3</v>
      </c>
      <c r="V113" s="128"/>
      <c r="W113" s="128"/>
      <c r="X113" s="128"/>
      <c r="Y113" s="128"/>
      <c r="Z113" s="128"/>
      <c r="AA113" s="128"/>
      <c r="AB113" s="128"/>
      <c r="AC113" s="128"/>
      <c r="AD113" s="85"/>
    </row>
    <row r="114" spans="1:30" ht="20.100000000000001" customHeight="1">
      <c r="A114" s="66" t="s">
        <v>6256</v>
      </c>
      <c r="B114" s="66" t="s">
        <v>382</v>
      </c>
      <c r="C114" s="127" t="s">
        <v>6232</v>
      </c>
      <c r="D114" s="66"/>
      <c r="E114" s="127"/>
      <c r="F114" s="354">
        <v>1668</v>
      </c>
      <c r="G114" s="12">
        <v>99.522673031026258</v>
      </c>
      <c r="H114" s="354">
        <v>1773</v>
      </c>
      <c r="I114" s="12">
        <f t="shared" si="11"/>
        <v>99.327731092436977</v>
      </c>
      <c r="J114" s="354">
        <v>1873</v>
      </c>
      <c r="K114" s="12">
        <f t="shared" si="12"/>
        <v>99.416135881104026</v>
      </c>
      <c r="L114" s="354">
        <v>2026</v>
      </c>
      <c r="M114" s="12">
        <v>99.802955665024626</v>
      </c>
      <c r="N114" s="56">
        <v>2151</v>
      </c>
      <c r="O114" s="57">
        <v>99.675625579240034</v>
      </c>
      <c r="P114" s="56">
        <v>2342</v>
      </c>
      <c r="Q114" s="57">
        <v>99.7</v>
      </c>
      <c r="R114" s="56">
        <v>2478</v>
      </c>
      <c r="S114" s="12">
        <v>99.4</v>
      </c>
      <c r="T114" s="56">
        <v>2760</v>
      </c>
      <c r="U114" s="12">
        <v>99.3</v>
      </c>
      <c r="V114" s="127" t="s">
        <v>7010</v>
      </c>
      <c r="W114" s="127" t="s">
        <v>7010</v>
      </c>
      <c r="X114" s="127" t="s">
        <v>7010</v>
      </c>
      <c r="Y114" s="127" t="s">
        <v>7010</v>
      </c>
      <c r="Z114" s="127" t="s">
        <v>7010</v>
      </c>
      <c r="AA114" s="127" t="s">
        <v>7010</v>
      </c>
      <c r="AB114" s="127" t="s">
        <v>7010</v>
      </c>
      <c r="AC114" s="127" t="s">
        <v>7010</v>
      </c>
      <c r="AD114" s="66"/>
    </row>
    <row r="115" spans="1:30" ht="20.100000000000001" customHeight="1">
      <c r="A115" s="85"/>
      <c r="B115" s="85"/>
      <c r="C115" s="128"/>
      <c r="D115" s="85" t="s">
        <v>264</v>
      </c>
      <c r="E115" s="128" t="s">
        <v>7646</v>
      </c>
      <c r="F115" s="531">
        <v>4</v>
      </c>
      <c r="G115" s="314">
        <v>0.23866348448687352</v>
      </c>
      <c r="H115" s="356">
        <v>5</v>
      </c>
      <c r="I115" s="314">
        <f t="shared" si="11"/>
        <v>0.28011204481792717</v>
      </c>
      <c r="J115" s="356">
        <v>1</v>
      </c>
      <c r="K115" s="314">
        <f t="shared" si="12"/>
        <v>5.3078556263269641E-2</v>
      </c>
      <c r="L115" s="356"/>
      <c r="M115" s="314"/>
      <c r="N115" s="315"/>
      <c r="O115" s="316"/>
      <c r="P115" s="315"/>
      <c r="Q115" s="316"/>
      <c r="R115" s="315">
        <v>4</v>
      </c>
      <c r="S115" s="314">
        <v>0.2</v>
      </c>
      <c r="T115" s="315">
        <v>6</v>
      </c>
      <c r="U115" s="314">
        <v>0.2</v>
      </c>
      <c r="V115" s="128"/>
      <c r="W115" s="128"/>
      <c r="X115" s="128"/>
      <c r="Y115" s="128"/>
      <c r="Z115" s="128"/>
      <c r="AA115" s="128"/>
      <c r="AB115" s="128"/>
      <c r="AC115" s="128"/>
      <c r="AD115" s="85"/>
    </row>
    <row r="116" spans="1:30" ht="20.100000000000001" customHeight="1">
      <c r="A116" s="85"/>
      <c r="B116" s="85"/>
      <c r="C116" s="128"/>
      <c r="D116" s="85" t="s">
        <v>265</v>
      </c>
      <c r="E116" s="128"/>
      <c r="F116" s="531">
        <v>4</v>
      </c>
      <c r="G116" s="314">
        <v>0.23866348448687352</v>
      </c>
      <c r="H116" s="356">
        <v>7</v>
      </c>
      <c r="I116" s="314">
        <f t="shared" si="11"/>
        <v>0.39215686274509803</v>
      </c>
      <c r="J116" s="356">
        <v>6</v>
      </c>
      <c r="K116" s="314">
        <f t="shared" si="12"/>
        <v>0.31847133757961787</v>
      </c>
      <c r="L116" s="356">
        <v>4</v>
      </c>
      <c r="M116" s="314">
        <v>0.19704433497536944</v>
      </c>
      <c r="N116" s="315">
        <v>7</v>
      </c>
      <c r="O116" s="314">
        <v>0.32437442075996292</v>
      </c>
      <c r="P116" s="315">
        <v>8</v>
      </c>
      <c r="Q116" s="314">
        <v>0.3</v>
      </c>
      <c r="R116" s="315">
        <v>12</v>
      </c>
      <c r="S116" s="314">
        <v>0.5</v>
      </c>
      <c r="T116" s="315">
        <v>13</v>
      </c>
      <c r="U116" s="314">
        <v>0.5</v>
      </c>
      <c r="V116" s="128"/>
      <c r="W116" s="128"/>
      <c r="X116" s="128"/>
      <c r="Y116" s="128"/>
      <c r="Z116" s="128"/>
      <c r="AA116" s="128"/>
      <c r="AB116" s="128"/>
      <c r="AC116" s="128"/>
      <c r="AD116" s="85"/>
    </row>
    <row r="117" spans="1:30" ht="20.100000000000001" customHeight="1">
      <c r="A117" s="66" t="s">
        <v>6257</v>
      </c>
      <c r="B117" s="66" t="s">
        <v>383</v>
      </c>
      <c r="C117" s="127" t="s">
        <v>6258</v>
      </c>
      <c r="D117" s="66" t="s">
        <v>316</v>
      </c>
      <c r="E117" s="127" t="s">
        <v>7646</v>
      </c>
      <c r="F117" s="354"/>
      <c r="G117" s="12"/>
      <c r="H117" s="354">
        <v>2</v>
      </c>
      <c r="I117" s="12">
        <f>H117/12*100</f>
        <v>16.666666666666664</v>
      </c>
      <c r="J117" s="354">
        <v>3</v>
      </c>
      <c r="K117" s="12">
        <f>J117/7*100</f>
        <v>42.857142857142854</v>
      </c>
      <c r="L117" s="354">
        <v>1</v>
      </c>
      <c r="M117" s="12">
        <v>25</v>
      </c>
      <c r="N117" s="56">
        <v>1</v>
      </c>
      <c r="O117" s="57">
        <v>14.285714285714285</v>
      </c>
      <c r="P117" s="56">
        <v>1</v>
      </c>
      <c r="Q117" s="57">
        <v>12.5</v>
      </c>
      <c r="R117" s="354"/>
      <c r="S117" s="12"/>
      <c r="T117" s="56">
        <v>1</v>
      </c>
      <c r="U117" s="57">
        <v>5.3</v>
      </c>
      <c r="V117" s="127" t="s">
        <v>7010</v>
      </c>
      <c r="W117" s="127" t="s">
        <v>7010</v>
      </c>
      <c r="X117" s="127" t="s">
        <v>7010</v>
      </c>
      <c r="Y117" s="127" t="s">
        <v>7010</v>
      </c>
      <c r="Z117" s="127" t="s">
        <v>7010</v>
      </c>
      <c r="AA117" s="127" t="s">
        <v>7010</v>
      </c>
      <c r="AB117" s="127" t="s">
        <v>7010</v>
      </c>
      <c r="AC117" s="127" t="s">
        <v>7010</v>
      </c>
      <c r="AD117" s="66"/>
    </row>
    <row r="118" spans="1:30" ht="20.100000000000001" customHeight="1">
      <c r="A118" s="85"/>
      <c r="B118" s="85"/>
      <c r="C118" s="128"/>
      <c r="D118" s="85" t="s">
        <v>317</v>
      </c>
      <c r="E118" s="128"/>
      <c r="F118" s="531"/>
      <c r="G118" s="314"/>
      <c r="H118" s="356"/>
      <c r="I118" s="314"/>
      <c r="J118" s="356"/>
      <c r="K118" s="314"/>
      <c r="L118" s="356"/>
      <c r="M118" s="314"/>
      <c r="N118" s="315"/>
      <c r="O118" s="316"/>
      <c r="P118" s="315"/>
      <c r="Q118" s="316"/>
      <c r="R118" s="356"/>
      <c r="S118" s="314"/>
      <c r="T118" s="315">
        <v>2</v>
      </c>
      <c r="U118" s="316">
        <v>10.5</v>
      </c>
      <c r="V118" s="128"/>
      <c r="W118" s="128"/>
      <c r="X118" s="128"/>
      <c r="Y118" s="128"/>
      <c r="Z118" s="128"/>
      <c r="AA118" s="128"/>
      <c r="AB118" s="128"/>
      <c r="AC118" s="128"/>
      <c r="AD118" s="85"/>
    </row>
    <row r="119" spans="1:30" ht="20.100000000000001" customHeight="1">
      <c r="A119" s="85"/>
      <c r="B119" s="85"/>
      <c r="C119" s="128"/>
      <c r="D119" s="85" t="s">
        <v>318</v>
      </c>
      <c r="E119" s="128"/>
      <c r="F119" s="531"/>
      <c r="G119" s="314"/>
      <c r="H119" s="356"/>
      <c r="I119" s="314"/>
      <c r="J119" s="356"/>
      <c r="K119" s="314"/>
      <c r="L119" s="356"/>
      <c r="M119" s="314"/>
      <c r="N119" s="315"/>
      <c r="O119" s="316"/>
      <c r="P119" s="315">
        <v>1</v>
      </c>
      <c r="Q119" s="316">
        <v>12.5</v>
      </c>
      <c r="R119" s="356"/>
      <c r="S119" s="314"/>
      <c r="T119" s="356"/>
      <c r="U119" s="314"/>
      <c r="V119" s="128"/>
      <c r="W119" s="128"/>
      <c r="X119" s="128"/>
      <c r="Y119" s="128"/>
      <c r="Z119" s="128"/>
      <c r="AA119" s="128"/>
      <c r="AB119" s="128"/>
      <c r="AC119" s="128"/>
      <c r="AD119" s="85"/>
    </row>
    <row r="120" spans="1:30" ht="20.100000000000001" customHeight="1">
      <c r="A120" s="85"/>
      <c r="B120" s="85"/>
      <c r="C120" s="128"/>
      <c r="D120" s="85" t="s">
        <v>319</v>
      </c>
      <c r="E120" s="128"/>
      <c r="F120" s="531"/>
      <c r="G120" s="314"/>
      <c r="H120" s="356"/>
      <c r="I120" s="314"/>
      <c r="J120" s="356"/>
      <c r="K120" s="314"/>
      <c r="L120" s="356"/>
      <c r="M120" s="314"/>
      <c r="N120" s="356"/>
      <c r="O120" s="314"/>
      <c r="P120" s="356"/>
      <c r="Q120" s="314"/>
      <c r="R120" s="356"/>
      <c r="S120" s="314"/>
      <c r="T120" s="356"/>
      <c r="U120" s="314"/>
      <c r="V120" s="128"/>
      <c r="W120" s="128"/>
      <c r="X120" s="128"/>
      <c r="Y120" s="128"/>
      <c r="Z120" s="128"/>
      <c r="AA120" s="128"/>
      <c r="AB120" s="128"/>
      <c r="AC120" s="128"/>
      <c r="AD120" s="85"/>
    </row>
    <row r="121" spans="1:30" ht="20.100000000000001" customHeight="1">
      <c r="A121" s="85"/>
      <c r="B121" s="85"/>
      <c r="C121" s="128"/>
      <c r="D121" s="85" t="s">
        <v>6219</v>
      </c>
      <c r="E121" s="128"/>
      <c r="F121" s="531">
        <v>4</v>
      </c>
      <c r="G121" s="314">
        <v>50</v>
      </c>
      <c r="H121" s="356">
        <v>5</v>
      </c>
      <c r="I121" s="314">
        <f>H121/12*100</f>
        <v>41.666666666666671</v>
      </c>
      <c r="J121" s="356">
        <v>1</v>
      </c>
      <c r="K121" s="314">
        <f>J121/7*100</f>
        <v>14.285714285714285</v>
      </c>
      <c r="L121" s="356"/>
      <c r="M121" s="314"/>
      <c r="N121" s="356"/>
      <c r="O121" s="314"/>
      <c r="P121" s="356"/>
      <c r="Q121" s="314"/>
      <c r="R121" s="315">
        <v>4</v>
      </c>
      <c r="S121" s="314">
        <v>25</v>
      </c>
      <c r="T121" s="315">
        <v>6</v>
      </c>
      <c r="U121" s="314">
        <v>31.6</v>
      </c>
      <c r="V121" s="128"/>
      <c r="W121" s="128"/>
      <c r="X121" s="128"/>
      <c r="Y121" s="128"/>
      <c r="Z121" s="128"/>
      <c r="AA121" s="128"/>
      <c r="AB121" s="128"/>
      <c r="AC121" s="128"/>
      <c r="AD121" s="85"/>
    </row>
    <row r="122" spans="1:30" ht="20.100000000000001" customHeight="1">
      <c r="A122" s="85"/>
      <c r="B122" s="85"/>
      <c r="C122" s="128"/>
      <c r="D122" s="85" t="s">
        <v>9419</v>
      </c>
      <c r="E122" s="128"/>
      <c r="F122" s="531">
        <v>4</v>
      </c>
      <c r="G122" s="314">
        <v>50</v>
      </c>
      <c r="H122" s="356">
        <v>5</v>
      </c>
      <c r="I122" s="314">
        <f>H122/12*100</f>
        <v>41.666666666666671</v>
      </c>
      <c r="J122" s="356">
        <v>3</v>
      </c>
      <c r="K122" s="314">
        <f>J122/7*100</f>
        <v>42.857142857142854</v>
      </c>
      <c r="L122" s="356">
        <v>3</v>
      </c>
      <c r="M122" s="314">
        <v>75</v>
      </c>
      <c r="N122" s="356">
        <v>6</v>
      </c>
      <c r="O122" s="314">
        <v>85.714285714285708</v>
      </c>
      <c r="P122" s="356">
        <v>6</v>
      </c>
      <c r="Q122" s="314">
        <v>75</v>
      </c>
      <c r="R122" s="315">
        <v>12</v>
      </c>
      <c r="S122" s="314">
        <v>75</v>
      </c>
      <c r="T122" s="315">
        <v>10</v>
      </c>
      <c r="U122" s="314">
        <v>52.6</v>
      </c>
      <c r="V122" s="128"/>
      <c r="W122" s="128"/>
      <c r="X122" s="128"/>
      <c r="Y122" s="128"/>
      <c r="Z122" s="128"/>
      <c r="AA122" s="128"/>
      <c r="AB122" s="128"/>
      <c r="AC122" s="128"/>
      <c r="AD122" s="85"/>
    </row>
    <row r="123" spans="1:30" ht="20.100000000000001" customHeight="1">
      <c r="A123" s="66" t="s">
        <v>6259</v>
      </c>
      <c r="B123" s="66" t="s">
        <v>384</v>
      </c>
      <c r="C123" s="127" t="s">
        <v>6232</v>
      </c>
      <c r="D123" s="66" t="s">
        <v>321</v>
      </c>
      <c r="E123" s="127" t="s">
        <v>7646</v>
      </c>
      <c r="F123" s="354">
        <v>129</v>
      </c>
      <c r="G123" s="12">
        <v>7.6968973747016705</v>
      </c>
      <c r="H123" s="354">
        <v>148</v>
      </c>
      <c r="I123" s="12">
        <v>8.291316526610645</v>
      </c>
      <c r="J123" s="354">
        <v>164</v>
      </c>
      <c r="K123" s="12">
        <v>8.7048832271762215</v>
      </c>
      <c r="L123" s="354">
        <v>184</v>
      </c>
      <c r="M123" s="12">
        <v>9.0328915071183111</v>
      </c>
      <c r="N123" s="56">
        <v>191</v>
      </c>
      <c r="O123" s="57">
        <v>8.8140286109829251</v>
      </c>
      <c r="P123" s="56">
        <v>214</v>
      </c>
      <c r="Q123" s="57">
        <v>9.0639559508682765</v>
      </c>
      <c r="R123" s="56">
        <v>244</v>
      </c>
      <c r="S123" s="57">
        <v>9.791332263242376</v>
      </c>
      <c r="T123" s="56">
        <v>273</v>
      </c>
      <c r="U123" s="57">
        <v>9.8378378378378386</v>
      </c>
      <c r="V123" s="127" t="s">
        <v>7010</v>
      </c>
      <c r="W123" s="127" t="s">
        <v>7010</v>
      </c>
      <c r="X123" s="127" t="s">
        <v>7010</v>
      </c>
      <c r="Y123" s="127" t="s">
        <v>7010</v>
      </c>
      <c r="Z123" s="127" t="s">
        <v>7010</v>
      </c>
      <c r="AA123" s="127" t="s">
        <v>7010</v>
      </c>
      <c r="AB123" s="127" t="s">
        <v>7010</v>
      </c>
      <c r="AC123" s="127" t="s">
        <v>7010</v>
      </c>
      <c r="AD123" s="66"/>
    </row>
    <row r="124" spans="1:30" ht="20.100000000000001" customHeight="1">
      <c r="A124" s="85"/>
      <c r="B124" s="85"/>
      <c r="C124" s="128"/>
      <c r="D124" s="85" t="s">
        <v>322</v>
      </c>
      <c r="E124" s="128"/>
      <c r="F124" s="531">
        <v>175</v>
      </c>
      <c r="G124" s="314">
        <v>10.441527446300716</v>
      </c>
      <c r="H124" s="356">
        <v>193</v>
      </c>
      <c r="I124" s="314">
        <v>10.812324929971989</v>
      </c>
      <c r="J124" s="356">
        <v>224</v>
      </c>
      <c r="K124" s="314">
        <v>11.889596602972398</v>
      </c>
      <c r="L124" s="356">
        <v>268</v>
      </c>
      <c r="M124" s="314">
        <v>13.156602847324496</v>
      </c>
      <c r="N124" s="315">
        <v>299</v>
      </c>
      <c r="O124" s="316">
        <v>13.797877249653901</v>
      </c>
      <c r="P124" s="315">
        <v>363</v>
      </c>
      <c r="Q124" s="316">
        <v>15.374841168996188</v>
      </c>
      <c r="R124" s="315">
        <v>412</v>
      </c>
      <c r="S124" s="316">
        <v>16.53290529695024</v>
      </c>
      <c r="T124" s="315">
        <v>467</v>
      </c>
      <c r="U124" s="316">
        <v>16.828828828828829</v>
      </c>
      <c r="V124" s="128"/>
      <c r="W124" s="128"/>
      <c r="X124" s="128"/>
      <c r="Y124" s="128"/>
      <c r="Z124" s="128"/>
      <c r="AA124" s="128"/>
      <c r="AB124" s="128"/>
      <c r="AC124" s="128"/>
      <c r="AD124" s="85"/>
    </row>
    <row r="125" spans="1:30" ht="20.100000000000001" customHeight="1">
      <c r="A125" s="85"/>
      <c r="B125" s="85"/>
      <c r="C125" s="128"/>
      <c r="D125" s="85" t="s">
        <v>323</v>
      </c>
      <c r="E125" s="128"/>
      <c r="F125" s="531"/>
      <c r="G125" s="314"/>
      <c r="H125" s="356"/>
      <c r="I125" s="314"/>
      <c r="J125" s="356"/>
      <c r="K125" s="314"/>
      <c r="L125" s="356">
        <v>1</v>
      </c>
      <c r="M125" s="314"/>
      <c r="N125" s="315">
        <v>1</v>
      </c>
      <c r="O125" s="316"/>
      <c r="P125" s="315">
        <v>2</v>
      </c>
      <c r="Q125" s="316">
        <v>8.4709868699703511E-2</v>
      </c>
      <c r="R125" s="315">
        <v>5</v>
      </c>
      <c r="S125" s="316">
        <v>0.20064205457463885</v>
      </c>
      <c r="T125" s="315">
        <v>5</v>
      </c>
      <c r="U125" s="316">
        <v>0.18018018018018017</v>
      </c>
      <c r="V125" s="128"/>
      <c r="W125" s="128"/>
      <c r="X125" s="128"/>
      <c r="Y125" s="128"/>
      <c r="Z125" s="128"/>
      <c r="AA125" s="128"/>
      <c r="AB125" s="128"/>
      <c r="AC125" s="128"/>
      <c r="AD125" s="85"/>
    </row>
    <row r="126" spans="1:30" ht="20.100000000000001" customHeight="1">
      <c r="A126" s="85"/>
      <c r="B126" s="85"/>
      <c r="C126" s="128"/>
      <c r="D126" s="85" t="s">
        <v>324</v>
      </c>
      <c r="E126" s="128"/>
      <c r="F126" s="531">
        <v>172</v>
      </c>
      <c r="G126" s="314">
        <v>10.262529832935561</v>
      </c>
      <c r="H126" s="356">
        <v>189</v>
      </c>
      <c r="I126" s="314">
        <v>10.588235294117647</v>
      </c>
      <c r="J126" s="356">
        <v>208</v>
      </c>
      <c r="K126" s="314">
        <v>11.040339702760084</v>
      </c>
      <c r="L126" s="356">
        <v>237</v>
      </c>
      <c r="M126" s="314">
        <v>11.634756995581737</v>
      </c>
      <c r="N126" s="315">
        <v>266</v>
      </c>
      <c r="O126" s="316">
        <v>12.275034610059992</v>
      </c>
      <c r="P126" s="315">
        <v>293</v>
      </c>
      <c r="Q126" s="316">
        <v>12.409995764506565</v>
      </c>
      <c r="R126" s="315">
        <v>320</v>
      </c>
      <c r="S126" s="316">
        <v>12.841091492776886</v>
      </c>
      <c r="T126" s="315">
        <v>351</v>
      </c>
      <c r="U126" s="316">
        <v>12.648648648648649</v>
      </c>
      <c r="V126" s="128"/>
      <c r="W126" s="128"/>
      <c r="X126" s="128"/>
      <c r="Y126" s="128"/>
      <c r="Z126" s="128"/>
      <c r="AA126" s="128"/>
      <c r="AB126" s="128"/>
      <c r="AC126" s="128"/>
      <c r="AD126" s="85"/>
    </row>
    <row r="127" spans="1:30" ht="20.100000000000001" customHeight="1">
      <c r="A127" s="85"/>
      <c r="B127" s="85"/>
      <c r="C127" s="128"/>
      <c r="D127" s="85" t="s">
        <v>325</v>
      </c>
      <c r="E127" s="128"/>
      <c r="F127" s="531">
        <v>3</v>
      </c>
      <c r="G127" s="314">
        <v>0.17899761336515513</v>
      </c>
      <c r="H127" s="356">
        <v>3</v>
      </c>
      <c r="I127" s="314">
        <v>0.16806722689075632</v>
      </c>
      <c r="J127" s="356">
        <v>3</v>
      </c>
      <c r="K127" s="314">
        <v>0.15923566878980891</v>
      </c>
      <c r="L127" s="356">
        <v>3</v>
      </c>
      <c r="M127" s="314">
        <v>0.14727540500736377</v>
      </c>
      <c r="N127" s="315">
        <v>3</v>
      </c>
      <c r="O127" s="316">
        <v>0.13844023996308261</v>
      </c>
      <c r="P127" s="315">
        <v>4</v>
      </c>
      <c r="Q127" s="316">
        <v>0.16941973739940702</v>
      </c>
      <c r="R127" s="315">
        <v>4</v>
      </c>
      <c r="S127" s="316">
        <v>0.16051364365971107</v>
      </c>
      <c r="T127" s="315">
        <v>7</v>
      </c>
      <c r="U127" s="316">
        <v>0.25225225225225223</v>
      </c>
      <c r="V127" s="128"/>
      <c r="W127" s="128"/>
      <c r="X127" s="128"/>
      <c r="Y127" s="128"/>
      <c r="Z127" s="128"/>
      <c r="AA127" s="128"/>
      <c r="AB127" s="128"/>
      <c r="AC127" s="128"/>
      <c r="AD127" s="85"/>
    </row>
    <row r="128" spans="1:30" ht="20.100000000000001" customHeight="1">
      <c r="A128" s="85"/>
      <c r="B128" s="85"/>
      <c r="C128" s="128"/>
      <c r="D128" s="85" t="s">
        <v>326</v>
      </c>
      <c r="E128" s="128"/>
      <c r="F128" s="531">
        <v>497</v>
      </c>
      <c r="G128" s="314">
        <v>29.653937947494033</v>
      </c>
      <c r="H128" s="356">
        <v>542</v>
      </c>
      <c r="I128" s="314">
        <v>30.364145658263304</v>
      </c>
      <c r="J128" s="356">
        <v>547</v>
      </c>
      <c r="K128" s="314">
        <v>29.033970276008493</v>
      </c>
      <c r="L128" s="356">
        <v>588</v>
      </c>
      <c r="M128" s="314">
        <v>28.865979381443299</v>
      </c>
      <c r="N128" s="315">
        <v>637</v>
      </c>
      <c r="O128" s="316">
        <v>29.395477618827869</v>
      </c>
      <c r="P128" s="315">
        <v>675</v>
      </c>
      <c r="Q128" s="316">
        <v>28.589580686149937</v>
      </c>
      <c r="R128" s="315">
        <v>703</v>
      </c>
      <c r="S128" s="316">
        <v>28.210272873194221</v>
      </c>
      <c r="T128" s="315">
        <v>747</v>
      </c>
      <c r="U128" s="316">
        <v>26.918918918918919</v>
      </c>
      <c r="V128" s="128"/>
      <c r="W128" s="128"/>
      <c r="X128" s="128"/>
      <c r="Y128" s="128"/>
      <c r="Z128" s="128"/>
      <c r="AA128" s="128"/>
      <c r="AB128" s="128"/>
      <c r="AC128" s="128"/>
      <c r="AD128" s="85"/>
    </row>
    <row r="129" spans="1:30" ht="20.100000000000001" customHeight="1">
      <c r="A129" s="85"/>
      <c r="B129" s="85"/>
      <c r="C129" s="128"/>
      <c r="D129" s="85" t="s">
        <v>327</v>
      </c>
      <c r="E129" s="128"/>
      <c r="F129" s="531">
        <v>8</v>
      </c>
      <c r="G129" s="314">
        <v>0.47732696897374699</v>
      </c>
      <c r="H129" s="356">
        <v>9</v>
      </c>
      <c r="I129" s="314">
        <v>0.50420168067226889</v>
      </c>
      <c r="J129" s="356">
        <v>10</v>
      </c>
      <c r="K129" s="314">
        <v>0.53078556263269638</v>
      </c>
      <c r="L129" s="356">
        <v>11</v>
      </c>
      <c r="M129" s="314">
        <v>0.54000981836033379</v>
      </c>
      <c r="N129" s="315">
        <v>11</v>
      </c>
      <c r="O129" s="316">
        <v>0.50761421319796951</v>
      </c>
      <c r="P129" s="315">
        <v>12</v>
      </c>
      <c r="Q129" s="316">
        <v>0.50825921219822112</v>
      </c>
      <c r="R129" s="315">
        <v>16</v>
      </c>
      <c r="S129" s="316">
        <v>0.6420545746388443</v>
      </c>
      <c r="T129" s="315">
        <v>15</v>
      </c>
      <c r="U129" s="316">
        <v>0.54054054054054057</v>
      </c>
      <c r="V129" s="128"/>
      <c r="W129" s="128"/>
      <c r="X129" s="128"/>
      <c r="Y129" s="128"/>
      <c r="Z129" s="128"/>
      <c r="AA129" s="128"/>
      <c r="AB129" s="128"/>
      <c r="AC129" s="128"/>
      <c r="AD129" s="85"/>
    </row>
    <row r="130" spans="1:30" ht="20.100000000000001" customHeight="1">
      <c r="A130" s="85"/>
      <c r="B130" s="85"/>
      <c r="C130" s="128"/>
      <c r="D130" s="85" t="s">
        <v>328</v>
      </c>
      <c r="E130" s="128"/>
      <c r="F130" s="531">
        <v>277</v>
      </c>
      <c r="G130" s="314">
        <v>16.52744630071599</v>
      </c>
      <c r="H130" s="356">
        <v>269</v>
      </c>
      <c r="I130" s="314">
        <v>15.070028011204482</v>
      </c>
      <c r="J130" s="356">
        <v>277</v>
      </c>
      <c r="K130" s="314">
        <v>14.702760084925689</v>
      </c>
      <c r="L130" s="356">
        <v>270</v>
      </c>
      <c r="M130" s="314">
        <v>13.25478645066274</v>
      </c>
      <c r="N130" s="315">
        <v>278</v>
      </c>
      <c r="O130" s="316">
        <v>12.828795569912321</v>
      </c>
      <c r="P130" s="315">
        <v>272</v>
      </c>
      <c r="Q130" s="316">
        <v>11.520542143159679</v>
      </c>
      <c r="R130" s="315">
        <v>287</v>
      </c>
      <c r="S130" s="316">
        <v>11.51685393258427</v>
      </c>
      <c r="T130" s="315">
        <v>345</v>
      </c>
      <c r="U130" s="316">
        <v>12.432432432432432</v>
      </c>
      <c r="V130" s="128"/>
      <c r="W130" s="128"/>
      <c r="X130" s="128"/>
      <c r="Y130" s="128"/>
      <c r="Z130" s="128"/>
      <c r="AA130" s="128"/>
      <c r="AB130" s="128"/>
      <c r="AC130" s="128"/>
      <c r="AD130" s="85"/>
    </row>
    <row r="131" spans="1:30" ht="20.100000000000001" customHeight="1">
      <c r="A131" s="85"/>
      <c r="B131" s="85"/>
      <c r="C131" s="128"/>
      <c r="D131" s="85" t="s">
        <v>329</v>
      </c>
      <c r="E131" s="128"/>
      <c r="F131" s="531">
        <v>404</v>
      </c>
      <c r="G131" s="314">
        <v>24.105011933174225</v>
      </c>
      <c r="H131" s="356">
        <v>418</v>
      </c>
      <c r="I131" s="314">
        <v>23.41736694677871</v>
      </c>
      <c r="J131" s="356">
        <v>431</v>
      </c>
      <c r="K131" s="314">
        <v>22.876857749469213</v>
      </c>
      <c r="L131" s="356">
        <v>457</v>
      </c>
      <c r="M131" s="314">
        <v>22.434953362788413</v>
      </c>
      <c r="N131" s="315">
        <v>460</v>
      </c>
      <c r="O131" s="316">
        <v>21.227503461006002</v>
      </c>
      <c r="P131" s="315">
        <v>511</v>
      </c>
      <c r="Q131" s="316">
        <v>21.643371452774247</v>
      </c>
      <c r="R131" s="315">
        <v>486</v>
      </c>
      <c r="S131" s="316">
        <v>19.502407704654896</v>
      </c>
      <c r="T131" s="315">
        <v>548</v>
      </c>
      <c r="U131" s="316">
        <v>19.747747747747749</v>
      </c>
      <c r="V131" s="128"/>
      <c r="W131" s="128"/>
      <c r="X131" s="128"/>
      <c r="Y131" s="128"/>
      <c r="Z131" s="128"/>
      <c r="AA131" s="128"/>
      <c r="AB131" s="128"/>
      <c r="AC131" s="128"/>
      <c r="AD131" s="85"/>
    </row>
    <row r="132" spans="1:30" ht="20.100000000000001" customHeight="1">
      <c r="A132" s="85"/>
      <c r="B132" s="85"/>
      <c r="C132" s="128"/>
      <c r="D132" s="85" t="s">
        <v>330</v>
      </c>
      <c r="E132" s="128"/>
      <c r="F132" s="531">
        <v>9</v>
      </c>
      <c r="G132" s="314">
        <v>0.53699284009546544</v>
      </c>
      <c r="H132" s="356">
        <v>9</v>
      </c>
      <c r="I132" s="314">
        <v>0.50420168067226889</v>
      </c>
      <c r="J132" s="356">
        <v>16</v>
      </c>
      <c r="K132" s="314">
        <v>0.84925690021231426</v>
      </c>
      <c r="L132" s="356">
        <v>14</v>
      </c>
      <c r="M132" s="314">
        <v>0.6872852233676976</v>
      </c>
      <c r="N132" s="315">
        <v>14</v>
      </c>
      <c r="O132" s="316">
        <v>0.64605445316105214</v>
      </c>
      <c r="P132" s="315">
        <v>13</v>
      </c>
      <c r="Q132" s="316">
        <v>0.55061414654807284</v>
      </c>
      <c r="R132" s="315">
        <v>14</v>
      </c>
      <c r="S132" s="316">
        <v>0.5617977528089888</v>
      </c>
      <c r="T132" s="315">
        <v>15</v>
      </c>
      <c r="U132" s="316">
        <v>0.54054054054054057</v>
      </c>
      <c r="V132" s="128"/>
      <c r="W132" s="128"/>
      <c r="X132" s="128"/>
      <c r="Y132" s="128"/>
      <c r="Z132" s="128"/>
      <c r="AA132" s="128"/>
      <c r="AB132" s="128"/>
      <c r="AC132" s="128"/>
      <c r="AD132" s="85"/>
    </row>
    <row r="133" spans="1:30" ht="20.100000000000001" customHeight="1">
      <c r="A133" s="85"/>
      <c r="B133" s="85"/>
      <c r="C133" s="128"/>
      <c r="D133" s="85" t="s">
        <v>331</v>
      </c>
      <c r="E133" s="128"/>
      <c r="F133" s="531">
        <v>2</v>
      </c>
      <c r="G133" s="314">
        <v>0.11933174224343675</v>
      </c>
      <c r="H133" s="356">
        <v>5</v>
      </c>
      <c r="I133" s="314">
        <v>0.28011204481792717</v>
      </c>
      <c r="J133" s="356">
        <v>4</v>
      </c>
      <c r="K133" s="314">
        <v>0.21231422505307856</v>
      </c>
      <c r="L133" s="356">
        <v>4</v>
      </c>
      <c r="M133" s="314">
        <v>0.19636720667648502</v>
      </c>
      <c r="N133" s="315">
        <v>6</v>
      </c>
      <c r="O133" s="316">
        <v>0.27688047992616521</v>
      </c>
      <c r="P133" s="315">
        <v>2</v>
      </c>
      <c r="Q133" s="316">
        <v>8.4709868699703511E-2</v>
      </c>
      <c r="R133" s="315">
        <v>1</v>
      </c>
      <c r="S133" s="316"/>
      <c r="T133" s="315">
        <v>2</v>
      </c>
      <c r="U133" s="316">
        <v>7.2072072072072071E-2</v>
      </c>
      <c r="V133" s="128"/>
      <c r="W133" s="128"/>
      <c r="X133" s="128"/>
      <c r="Y133" s="128"/>
      <c r="Z133" s="128"/>
      <c r="AA133" s="128"/>
      <c r="AB133" s="128"/>
      <c r="AC133" s="128"/>
      <c r="AD133" s="85"/>
    </row>
    <row r="134" spans="1:30" ht="20.100000000000001" customHeight="1">
      <c r="A134" s="85"/>
      <c r="B134" s="85"/>
      <c r="C134" s="128"/>
      <c r="D134" s="85" t="s">
        <v>6219</v>
      </c>
      <c r="E134" s="128"/>
      <c r="F134" s="531"/>
      <c r="G134" s="314"/>
      <c r="H134" s="356"/>
      <c r="I134" s="314"/>
      <c r="J134" s="356"/>
      <c r="K134" s="314"/>
      <c r="L134" s="356"/>
      <c r="M134" s="314"/>
      <c r="N134" s="356">
        <v>1</v>
      </c>
      <c r="O134" s="314"/>
      <c r="P134" s="356"/>
      <c r="Q134" s="314"/>
      <c r="R134" s="356"/>
      <c r="S134" s="314"/>
      <c r="T134" s="315">
        <v>1</v>
      </c>
      <c r="U134" s="314"/>
      <c r="V134" s="128"/>
      <c r="W134" s="128"/>
      <c r="X134" s="128"/>
      <c r="Y134" s="128"/>
      <c r="Z134" s="128"/>
      <c r="AA134" s="128"/>
      <c r="AB134" s="128"/>
      <c r="AC134" s="128"/>
      <c r="AD134" s="85"/>
    </row>
    <row r="135" spans="1:30" ht="20.100000000000001" customHeight="1">
      <c r="A135" s="85"/>
      <c r="B135" s="85"/>
      <c r="C135" s="128"/>
      <c r="D135" s="85" t="s">
        <v>9419</v>
      </c>
      <c r="E135" s="128"/>
      <c r="F135" s="531"/>
      <c r="G135" s="314"/>
      <c r="H135" s="356"/>
      <c r="I135" s="314"/>
      <c r="J135" s="356"/>
      <c r="K135" s="314"/>
      <c r="L135" s="356"/>
      <c r="M135" s="314"/>
      <c r="N135" s="356"/>
      <c r="O135" s="314"/>
      <c r="P135" s="356">
        <v>2</v>
      </c>
      <c r="Q135" s="314">
        <v>0.1</v>
      </c>
      <c r="R135" s="315">
        <v>2</v>
      </c>
      <c r="S135" s="314">
        <v>0.1</v>
      </c>
      <c r="T135" s="315">
        <v>3</v>
      </c>
      <c r="U135" s="314">
        <v>0.1</v>
      </c>
      <c r="V135" s="128"/>
      <c r="W135" s="128"/>
      <c r="X135" s="128"/>
      <c r="Y135" s="128"/>
      <c r="Z135" s="128"/>
      <c r="AA135" s="128"/>
      <c r="AB135" s="128"/>
      <c r="AC135" s="128"/>
      <c r="AD135" s="85"/>
    </row>
    <row r="136" spans="1:30" ht="20.100000000000001" customHeight="1">
      <c r="A136" s="66" t="s">
        <v>6260</v>
      </c>
      <c r="B136" s="66" t="s">
        <v>385</v>
      </c>
      <c r="C136" s="127" t="s">
        <v>6232</v>
      </c>
      <c r="D136" s="66" t="s">
        <v>333</v>
      </c>
      <c r="E136" s="127" t="s">
        <v>7351</v>
      </c>
      <c r="F136" s="354">
        <v>490</v>
      </c>
      <c r="G136" s="12">
        <v>31.674208144796381</v>
      </c>
      <c r="H136" s="354">
        <v>539</v>
      </c>
      <c r="I136" s="12">
        <v>32.926084300549789</v>
      </c>
      <c r="J136" s="354">
        <v>621</v>
      </c>
      <c r="K136" s="12">
        <v>36.104651162790695</v>
      </c>
      <c r="L136" s="354">
        <v>681</v>
      </c>
      <c r="M136" s="12">
        <v>36.751214247166757</v>
      </c>
      <c r="N136" s="56">
        <v>727</v>
      </c>
      <c r="O136" s="57">
        <v>36.810126582278478</v>
      </c>
      <c r="P136" s="56">
        <v>867</v>
      </c>
      <c r="Q136" s="57">
        <v>40.38192827200745</v>
      </c>
      <c r="R136" s="56">
        <v>939</v>
      </c>
      <c r="S136" s="57">
        <v>41.8</v>
      </c>
      <c r="T136" s="56">
        <v>1026</v>
      </c>
      <c r="U136" s="57">
        <v>41.007194244604314</v>
      </c>
      <c r="V136" s="127" t="s">
        <v>7010</v>
      </c>
      <c r="W136" s="127" t="s">
        <v>7010</v>
      </c>
      <c r="X136" s="127" t="s">
        <v>7010</v>
      </c>
      <c r="Y136" s="127" t="s">
        <v>7010</v>
      </c>
      <c r="Z136" s="127" t="s">
        <v>7010</v>
      </c>
      <c r="AA136" s="127" t="s">
        <v>7010</v>
      </c>
      <c r="AB136" s="127" t="s">
        <v>7010</v>
      </c>
      <c r="AC136" s="127" t="s">
        <v>7010</v>
      </c>
      <c r="AD136" s="66"/>
    </row>
    <row r="137" spans="1:30" ht="20.100000000000001" customHeight="1">
      <c r="A137" s="85"/>
      <c r="B137" s="85"/>
      <c r="C137" s="128" t="s">
        <v>6261</v>
      </c>
      <c r="D137" s="85" t="s">
        <v>334</v>
      </c>
      <c r="E137" s="128"/>
      <c r="F137" s="531">
        <v>74</v>
      </c>
      <c r="G137" s="314">
        <v>4.7834518422753716</v>
      </c>
      <c r="H137" s="356">
        <v>78</v>
      </c>
      <c r="I137" s="314">
        <v>4.7648136835675015</v>
      </c>
      <c r="J137" s="356">
        <v>80</v>
      </c>
      <c r="K137" s="314">
        <v>4.6511627906976747</v>
      </c>
      <c r="L137" s="356">
        <v>84</v>
      </c>
      <c r="M137" s="314">
        <v>4.5331894225580136</v>
      </c>
      <c r="N137" s="315">
        <v>92</v>
      </c>
      <c r="O137" s="316">
        <v>4.6582278481012658</v>
      </c>
      <c r="P137" s="315">
        <v>99</v>
      </c>
      <c r="Q137" s="316">
        <v>4.6110852352119238</v>
      </c>
      <c r="R137" s="315">
        <v>103</v>
      </c>
      <c r="S137" s="316">
        <v>4.5818505338078293</v>
      </c>
      <c r="T137" s="315">
        <v>110</v>
      </c>
      <c r="U137" s="316">
        <v>4.3964828137490004</v>
      </c>
      <c r="V137" s="128"/>
      <c r="W137" s="128"/>
      <c r="X137" s="128"/>
      <c r="Y137" s="128"/>
      <c r="Z137" s="128"/>
      <c r="AA137" s="128"/>
      <c r="AB137" s="128"/>
      <c r="AC137" s="128"/>
      <c r="AD137" s="85"/>
    </row>
    <row r="138" spans="1:30" ht="20.100000000000001" customHeight="1">
      <c r="A138" s="85"/>
      <c r="B138" s="85"/>
      <c r="C138" s="128"/>
      <c r="D138" s="85" t="s">
        <v>335</v>
      </c>
      <c r="E138" s="128"/>
      <c r="F138" s="531">
        <v>5</v>
      </c>
      <c r="G138" s="314">
        <v>0.32320620555914675</v>
      </c>
      <c r="H138" s="356">
        <v>4</v>
      </c>
      <c r="I138" s="314">
        <v>0.24434941967012827</v>
      </c>
      <c r="J138" s="356">
        <v>1</v>
      </c>
      <c r="K138" s="314">
        <v>5.8139534883720929E-2</v>
      </c>
      <c r="L138" s="356">
        <v>2</v>
      </c>
      <c r="M138" s="314">
        <v>0.10793308148947653</v>
      </c>
      <c r="N138" s="315">
        <v>3</v>
      </c>
      <c r="O138" s="316">
        <v>0.15189873417721519</v>
      </c>
      <c r="P138" s="315">
        <v>5</v>
      </c>
      <c r="Q138" s="316">
        <v>0.2328830926874709</v>
      </c>
      <c r="R138" s="315">
        <v>6</v>
      </c>
      <c r="S138" s="316">
        <v>0.2669039145907473</v>
      </c>
      <c r="T138" s="315">
        <v>5</v>
      </c>
      <c r="U138" s="316">
        <v>0.19984012789768185</v>
      </c>
      <c r="V138" s="128"/>
      <c r="W138" s="128"/>
      <c r="X138" s="128"/>
      <c r="Y138" s="128"/>
      <c r="Z138" s="128"/>
      <c r="AA138" s="128"/>
      <c r="AB138" s="128"/>
      <c r="AC138" s="128"/>
      <c r="AD138" s="85"/>
    </row>
    <row r="139" spans="1:30" ht="20.100000000000001" customHeight="1">
      <c r="A139" s="85"/>
      <c r="B139" s="85"/>
      <c r="C139" s="128"/>
      <c r="D139" s="85" t="s">
        <v>336</v>
      </c>
      <c r="E139" s="128"/>
      <c r="F139" s="531">
        <v>910</v>
      </c>
      <c r="G139" s="314">
        <v>58.823529411764703</v>
      </c>
      <c r="H139" s="356">
        <v>947</v>
      </c>
      <c r="I139" s="314">
        <v>57.849725106902874</v>
      </c>
      <c r="J139" s="356">
        <v>953</v>
      </c>
      <c r="K139" s="314">
        <v>55.406976744186046</v>
      </c>
      <c r="L139" s="356">
        <v>1016</v>
      </c>
      <c r="M139" s="314">
        <v>54.830005396654073</v>
      </c>
      <c r="N139" s="315">
        <v>1082</v>
      </c>
      <c r="O139" s="316">
        <v>54.784810126582279</v>
      </c>
      <c r="P139" s="315">
        <v>1116</v>
      </c>
      <c r="Q139" s="316">
        <v>51.979506287843499</v>
      </c>
      <c r="R139" s="315">
        <v>1141</v>
      </c>
      <c r="S139" s="316">
        <v>50.8</v>
      </c>
      <c r="T139" s="315">
        <v>1285</v>
      </c>
      <c r="U139" s="316">
        <v>51.358912869704234</v>
      </c>
      <c r="V139" s="128"/>
      <c r="W139" s="128"/>
      <c r="X139" s="128"/>
      <c r="Y139" s="128"/>
      <c r="Z139" s="128"/>
      <c r="AA139" s="128"/>
      <c r="AB139" s="128"/>
      <c r="AC139" s="128"/>
      <c r="AD139" s="85"/>
    </row>
    <row r="140" spans="1:30" ht="20.100000000000001" customHeight="1">
      <c r="A140" s="85"/>
      <c r="B140" s="85"/>
      <c r="C140" s="128"/>
      <c r="D140" s="85" t="s">
        <v>337</v>
      </c>
      <c r="E140" s="128"/>
      <c r="F140" s="531">
        <v>67</v>
      </c>
      <c r="G140" s="314">
        <v>4.330963154492566</v>
      </c>
      <c r="H140" s="356">
        <v>67</v>
      </c>
      <c r="I140" s="314">
        <v>4.092852779474649</v>
      </c>
      <c r="J140" s="356">
        <v>63</v>
      </c>
      <c r="K140" s="314">
        <v>3.6627906976744184</v>
      </c>
      <c r="L140" s="356">
        <v>67</v>
      </c>
      <c r="M140" s="314">
        <v>3.6157582298974638</v>
      </c>
      <c r="N140" s="315">
        <v>68</v>
      </c>
      <c r="O140" s="316">
        <v>3.4430379746835444</v>
      </c>
      <c r="P140" s="315">
        <v>58</v>
      </c>
      <c r="Q140" s="316">
        <v>2.7014438751746623</v>
      </c>
      <c r="R140" s="315">
        <v>58</v>
      </c>
      <c r="S140" s="316">
        <v>2.580071174377224</v>
      </c>
      <c r="T140" s="315">
        <v>73</v>
      </c>
      <c r="U140" s="316">
        <v>2.9176658673061553</v>
      </c>
      <c r="V140" s="128"/>
      <c r="W140" s="128"/>
      <c r="X140" s="128"/>
      <c r="Y140" s="128"/>
      <c r="Z140" s="128"/>
      <c r="AA140" s="128"/>
      <c r="AB140" s="128"/>
      <c r="AC140" s="128"/>
      <c r="AD140" s="85"/>
    </row>
    <row r="141" spans="1:30" ht="20.100000000000001" customHeight="1">
      <c r="A141" s="85"/>
      <c r="B141" s="85"/>
      <c r="C141" s="128"/>
      <c r="D141" s="85" t="s">
        <v>338</v>
      </c>
      <c r="E141" s="128"/>
      <c r="F141" s="531">
        <v>1</v>
      </c>
      <c r="G141" s="314">
        <v>6.4641241111829353E-2</v>
      </c>
      <c r="H141" s="356">
        <v>2</v>
      </c>
      <c r="I141" s="314">
        <v>0.12217470983506414</v>
      </c>
      <c r="J141" s="356">
        <v>2</v>
      </c>
      <c r="K141" s="314">
        <v>0.11627906976744186</v>
      </c>
      <c r="L141" s="356">
        <v>3</v>
      </c>
      <c r="M141" s="314">
        <v>0.16189962223421478</v>
      </c>
      <c r="N141" s="315">
        <v>3</v>
      </c>
      <c r="O141" s="316">
        <v>0.15189873417721519</v>
      </c>
      <c r="P141" s="315">
        <v>2</v>
      </c>
      <c r="Q141" s="316">
        <v>9.3153237074988363E-2</v>
      </c>
      <c r="R141" s="315">
        <v>1</v>
      </c>
      <c r="S141" s="316"/>
      <c r="T141" s="315">
        <v>3</v>
      </c>
      <c r="U141" s="316">
        <v>0.11990407673860912</v>
      </c>
      <c r="V141" s="128"/>
      <c r="W141" s="128"/>
      <c r="X141" s="128"/>
      <c r="Y141" s="128"/>
      <c r="Z141" s="128"/>
      <c r="AA141" s="128"/>
      <c r="AB141" s="128"/>
      <c r="AC141" s="128"/>
      <c r="AD141" s="85"/>
    </row>
    <row r="142" spans="1:30" ht="20.100000000000001" customHeight="1">
      <c r="A142" s="85"/>
      <c r="B142" s="85"/>
      <c r="C142" s="128"/>
      <c r="D142" s="85" t="s">
        <v>6221</v>
      </c>
      <c r="E142" s="128"/>
      <c r="F142" s="531"/>
      <c r="G142" s="314"/>
      <c r="H142" s="356"/>
      <c r="I142" s="314"/>
      <c r="J142" s="356"/>
      <c r="K142" s="314"/>
      <c r="L142" s="356"/>
      <c r="M142" s="314"/>
      <c r="N142" s="356"/>
      <c r="O142" s="314"/>
      <c r="P142" s="356"/>
      <c r="Q142" s="314"/>
      <c r="R142" s="356"/>
      <c r="S142" s="314"/>
      <c r="T142" s="356"/>
      <c r="U142" s="314"/>
      <c r="V142" s="128"/>
      <c r="W142" s="128"/>
      <c r="X142" s="128"/>
      <c r="Y142" s="128"/>
      <c r="Z142" s="128"/>
      <c r="AA142" s="128"/>
      <c r="AB142" s="128"/>
      <c r="AC142" s="128"/>
      <c r="AD142" s="85"/>
    </row>
    <row r="143" spans="1:30" ht="20.100000000000001" customHeight="1">
      <c r="A143" s="85"/>
      <c r="B143" s="85"/>
      <c r="C143" s="128"/>
      <c r="D143" s="85" t="s">
        <v>6222</v>
      </c>
      <c r="E143" s="128"/>
      <c r="F143" s="531"/>
      <c r="G143" s="314"/>
      <c r="H143" s="356"/>
      <c r="I143" s="314"/>
      <c r="J143" s="356"/>
      <c r="K143" s="314"/>
      <c r="L143" s="356"/>
      <c r="M143" s="314"/>
      <c r="N143" s="356"/>
      <c r="O143" s="314"/>
      <c r="P143" s="356"/>
      <c r="Q143" s="314"/>
      <c r="R143" s="315"/>
      <c r="S143" s="314"/>
      <c r="T143" s="356"/>
      <c r="U143" s="314"/>
      <c r="V143" s="128"/>
      <c r="W143" s="128"/>
      <c r="X143" s="128"/>
      <c r="Y143" s="128"/>
      <c r="Z143" s="128"/>
      <c r="AA143" s="128"/>
      <c r="AB143" s="128"/>
      <c r="AC143" s="128"/>
      <c r="AD143" s="85"/>
    </row>
    <row r="144" spans="1:30" ht="20.100000000000001" customHeight="1">
      <c r="A144" s="66" t="s">
        <v>6262</v>
      </c>
      <c r="B144" s="66" t="s">
        <v>386</v>
      </c>
      <c r="C144" s="127" t="s">
        <v>6232</v>
      </c>
      <c r="D144" s="66" t="s">
        <v>339</v>
      </c>
      <c r="E144" s="127" t="s">
        <v>7351</v>
      </c>
      <c r="F144" s="354">
        <v>1570</v>
      </c>
      <c r="G144" s="12">
        <v>93.675417661097853</v>
      </c>
      <c r="H144" s="354">
        <v>1673</v>
      </c>
      <c r="I144" s="12">
        <v>93.725490196078425</v>
      </c>
      <c r="J144" s="354">
        <v>1769</v>
      </c>
      <c r="K144" s="12">
        <v>93.895966029723994</v>
      </c>
      <c r="L144" s="354">
        <v>1910</v>
      </c>
      <c r="M144" s="12">
        <v>93.765341188021594</v>
      </c>
      <c r="N144" s="56">
        <v>2031</v>
      </c>
      <c r="O144" s="57">
        <v>93.724042455006924</v>
      </c>
      <c r="P144" s="56">
        <v>2215</v>
      </c>
      <c r="Q144" s="57">
        <v>93.7</v>
      </c>
      <c r="R144" s="56">
        <v>2345</v>
      </c>
      <c r="S144" s="57">
        <v>94.025661587810745</v>
      </c>
      <c r="T144" s="56">
        <v>2611</v>
      </c>
      <c r="U144" s="57">
        <v>93.954659949622169</v>
      </c>
      <c r="V144" s="127" t="s">
        <v>7010</v>
      </c>
      <c r="W144" s="127" t="s">
        <v>7010</v>
      </c>
      <c r="X144" s="127" t="s">
        <v>7010</v>
      </c>
      <c r="Y144" s="127" t="s">
        <v>7010</v>
      </c>
      <c r="Z144" s="127" t="s">
        <v>7010</v>
      </c>
      <c r="AA144" s="127" t="s">
        <v>7010</v>
      </c>
      <c r="AB144" s="127" t="s">
        <v>7010</v>
      </c>
      <c r="AC144" s="127" t="s">
        <v>7010</v>
      </c>
      <c r="AD144" s="66"/>
    </row>
    <row r="145" spans="1:30" ht="20.100000000000001" customHeight="1">
      <c r="A145" s="85"/>
      <c r="B145" s="85"/>
      <c r="C145" s="128"/>
      <c r="D145" s="85" t="s">
        <v>9421</v>
      </c>
      <c r="E145" s="128"/>
      <c r="F145" s="531">
        <v>106</v>
      </c>
      <c r="G145" s="314">
        <v>6.3245823389021476</v>
      </c>
      <c r="H145" s="356">
        <v>112</v>
      </c>
      <c r="I145" s="314">
        <v>6.2745098039215685</v>
      </c>
      <c r="J145" s="356">
        <v>115</v>
      </c>
      <c r="K145" s="314">
        <v>6.1040339702760082</v>
      </c>
      <c r="L145" s="356">
        <v>127</v>
      </c>
      <c r="M145" s="314">
        <v>6.2346588119783997</v>
      </c>
      <c r="N145" s="315">
        <v>135</v>
      </c>
      <c r="O145" s="316">
        <v>6.2298107983387165</v>
      </c>
      <c r="P145" s="315">
        <v>147</v>
      </c>
      <c r="Q145" s="316">
        <v>6.2235393734123621</v>
      </c>
      <c r="R145" s="315">
        <v>149</v>
      </c>
      <c r="S145" s="316">
        <v>5.9743384121892538</v>
      </c>
      <c r="T145" s="315">
        <v>168</v>
      </c>
      <c r="U145" s="316">
        <v>6.0453400503778338</v>
      </c>
      <c r="V145" s="128"/>
      <c r="W145" s="128"/>
      <c r="X145" s="128"/>
      <c r="Y145" s="128"/>
      <c r="Z145" s="128"/>
      <c r="AA145" s="128"/>
      <c r="AB145" s="128"/>
      <c r="AC145" s="128"/>
      <c r="AD145" s="85"/>
    </row>
    <row r="146" spans="1:30" ht="20.100000000000001" customHeight="1">
      <c r="A146" s="85"/>
      <c r="B146" s="85"/>
      <c r="C146" s="128"/>
      <c r="D146" s="85" t="s">
        <v>6221</v>
      </c>
      <c r="E146" s="128"/>
      <c r="F146" s="531"/>
      <c r="G146" s="314"/>
      <c r="H146" s="356"/>
      <c r="I146" s="314"/>
      <c r="J146" s="356"/>
      <c r="K146" s="314"/>
      <c r="L146" s="356"/>
      <c r="M146" s="314"/>
      <c r="N146" s="356">
        <v>1</v>
      </c>
      <c r="O146" s="314"/>
      <c r="P146" s="356"/>
      <c r="Q146" s="314"/>
      <c r="R146" s="356"/>
      <c r="S146" s="314"/>
      <c r="T146" s="356"/>
      <c r="U146" s="314"/>
      <c r="V146" s="128"/>
      <c r="W146" s="128"/>
      <c r="X146" s="128"/>
      <c r="Y146" s="128"/>
      <c r="Z146" s="128"/>
      <c r="AA146" s="128"/>
      <c r="AB146" s="128"/>
      <c r="AC146" s="128"/>
      <c r="AD146" s="85"/>
    </row>
    <row r="147" spans="1:30" ht="20.100000000000001" customHeight="1">
      <c r="A147" s="85"/>
      <c r="B147" s="85"/>
      <c r="C147" s="128"/>
      <c r="D147" s="85" t="s">
        <v>6222</v>
      </c>
      <c r="E147" s="128"/>
      <c r="F147" s="531"/>
      <c r="G147" s="314"/>
      <c r="H147" s="356"/>
      <c r="I147" s="314"/>
      <c r="J147" s="356"/>
      <c r="K147" s="314"/>
      <c r="L147" s="356"/>
      <c r="M147" s="314"/>
      <c r="N147" s="315"/>
      <c r="O147" s="316"/>
      <c r="P147" s="315">
        <v>1</v>
      </c>
      <c r="Q147" s="316"/>
      <c r="R147" s="315"/>
      <c r="S147" s="316"/>
      <c r="T147" s="315"/>
      <c r="U147" s="316"/>
      <c r="V147" s="128"/>
      <c r="W147" s="128"/>
      <c r="X147" s="128"/>
      <c r="Y147" s="128"/>
      <c r="Z147" s="128"/>
      <c r="AA147" s="128"/>
      <c r="AB147" s="128"/>
      <c r="AC147" s="128"/>
      <c r="AD147" s="85"/>
    </row>
    <row r="148" spans="1:30" ht="20.100000000000001" customHeight="1">
      <c r="A148" s="66" t="s">
        <v>6263</v>
      </c>
      <c r="B148" s="66" t="s">
        <v>387</v>
      </c>
      <c r="C148" s="127" t="s">
        <v>6264</v>
      </c>
      <c r="D148" s="66" t="s">
        <v>341</v>
      </c>
      <c r="E148" s="127" t="s">
        <v>7646</v>
      </c>
      <c r="F148" s="354">
        <v>33</v>
      </c>
      <c r="G148" s="12">
        <v>31.132075471698112</v>
      </c>
      <c r="H148" s="354">
        <v>33</v>
      </c>
      <c r="I148" s="12">
        <v>29.464285714285715</v>
      </c>
      <c r="J148" s="354">
        <v>31</v>
      </c>
      <c r="K148" s="12">
        <v>26.956521739130434</v>
      </c>
      <c r="L148" s="354">
        <v>40</v>
      </c>
      <c r="M148" s="12">
        <v>31.496062992125985</v>
      </c>
      <c r="N148" s="56">
        <v>42</v>
      </c>
      <c r="O148" s="57">
        <v>31.111111111111111</v>
      </c>
      <c r="P148" s="56">
        <v>42</v>
      </c>
      <c r="Q148" s="57">
        <v>28.571428571428573</v>
      </c>
      <c r="R148" s="56">
        <v>43</v>
      </c>
      <c r="S148" s="57">
        <v>28.859060402684563</v>
      </c>
      <c r="T148" s="56">
        <v>53</v>
      </c>
      <c r="U148" s="57">
        <v>31.547619047619047</v>
      </c>
      <c r="V148" s="127" t="s">
        <v>7010</v>
      </c>
      <c r="W148" s="127" t="s">
        <v>7010</v>
      </c>
      <c r="X148" s="127" t="s">
        <v>7010</v>
      </c>
      <c r="Y148" s="127" t="s">
        <v>7010</v>
      </c>
      <c r="Z148" s="127" t="s">
        <v>7010</v>
      </c>
      <c r="AA148" s="127" t="s">
        <v>7010</v>
      </c>
      <c r="AB148" s="127" t="s">
        <v>7010</v>
      </c>
      <c r="AC148" s="127" t="s">
        <v>7010</v>
      </c>
      <c r="AD148" s="66"/>
    </row>
    <row r="149" spans="1:30" ht="20.100000000000001" customHeight="1">
      <c r="A149" s="85"/>
      <c r="B149" s="85"/>
      <c r="C149" s="128"/>
      <c r="D149" s="85" t="s">
        <v>342</v>
      </c>
      <c r="E149" s="128"/>
      <c r="F149" s="531">
        <v>10</v>
      </c>
      <c r="G149" s="314">
        <v>9.433962264150944</v>
      </c>
      <c r="H149" s="356">
        <v>11</v>
      </c>
      <c r="I149" s="314">
        <v>9.8214285714285712</v>
      </c>
      <c r="J149" s="356">
        <v>10</v>
      </c>
      <c r="K149" s="314">
        <v>8.695652173913043</v>
      </c>
      <c r="L149" s="356">
        <v>10</v>
      </c>
      <c r="M149" s="314">
        <v>7.8740157480314963</v>
      </c>
      <c r="N149" s="315">
        <v>10</v>
      </c>
      <c r="O149" s="316">
        <v>7.4074074074074074</v>
      </c>
      <c r="P149" s="315">
        <v>13</v>
      </c>
      <c r="Q149" s="316">
        <v>8.8435374149659864</v>
      </c>
      <c r="R149" s="315">
        <v>14</v>
      </c>
      <c r="S149" s="316">
        <v>9.3959731543624159</v>
      </c>
      <c r="T149" s="315">
        <v>16</v>
      </c>
      <c r="U149" s="316">
        <v>9.5238095238095237</v>
      </c>
      <c r="V149" s="128"/>
      <c r="W149" s="128"/>
      <c r="X149" s="128"/>
      <c r="Y149" s="128"/>
      <c r="Z149" s="128"/>
      <c r="AA149" s="128"/>
      <c r="AB149" s="128"/>
      <c r="AC149" s="128"/>
      <c r="AD149" s="85"/>
    </row>
    <row r="150" spans="1:30" ht="20.100000000000001" customHeight="1">
      <c r="A150" s="85"/>
      <c r="B150" s="85"/>
      <c r="C150" s="128"/>
      <c r="D150" s="85" t="s">
        <v>343</v>
      </c>
      <c r="E150" s="128"/>
      <c r="F150" s="531">
        <v>2</v>
      </c>
      <c r="G150" s="314">
        <v>1.8867924528301887</v>
      </c>
      <c r="H150" s="356">
        <v>2</v>
      </c>
      <c r="I150" s="314">
        <v>1.7857142857142858</v>
      </c>
      <c r="J150" s="356">
        <v>3</v>
      </c>
      <c r="K150" s="314">
        <v>2.6086956521739131</v>
      </c>
      <c r="L150" s="356">
        <v>4</v>
      </c>
      <c r="M150" s="314">
        <v>3.1496062992125986</v>
      </c>
      <c r="N150" s="315">
        <v>4</v>
      </c>
      <c r="O150" s="316">
        <v>2.9629629629629628</v>
      </c>
      <c r="P150" s="315">
        <v>7</v>
      </c>
      <c r="Q150" s="316">
        <v>4.7619047619047619</v>
      </c>
      <c r="R150" s="315">
        <v>7</v>
      </c>
      <c r="S150" s="316">
        <v>4.6979865771812079</v>
      </c>
      <c r="T150" s="315">
        <v>8</v>
      </c>
      <c r="U150" s="316">
        <v>4.7619047619047619</v>
      </c>
      <c r="V150" s="128"/>
      <c r="W150" s="128"/>
      <c r="X150" s="128"/>
      <c r="Y150" s="128"/>
      <c r="Z150" s="128"/>
      <c r="AA150" s="128"/>
      <c r="AB150" s="128"/>
      <c r="AC150" s="128"/>
      <c r="AD150" s="85"/>
    </row>
    <row r="151" spans="1:30" ht="20.100000000000001" customHeight="1">
      <c r="A151" s="85"/>
      <c r="B151" s="85"/>
      <c r="C151" s="128"/>
      <c r="D151" s="85" t="s">
        <v>344</v>
      </c>
      <c r="E151" s="128"/>
      <c r="F151" s="531">
        <v>6</v>
      </c>
      <c r="G151" s="314">
        <v>5.6603773584905657</v>
      </c>
      <c r="H151" s="356">
        <v>6</v>
      </c>
      <c r="I151" s="314">
        <v>5.3571428571428568</v>
      </c>
      <c r="J151" s="356">
        <v>6</v>
      </c>
      <c r="K151" s="314">
        <v>5.2173913043478262</v>
      </c>
      <c r="L151" s="356">
        <v>8</v>
      </c>
      <c r="M151" s="314">
        <v>6.2992125984251972</v>
      </c>
      <c r="N151" s="315">
        <v>9</v>
      </c>
      <c r="O151" s="316">
        <v>6.666666666666667</v>
      </c>
      <c r="P151" s="315">
        <v>11</v>
      </c>
      <c r="Q151" s="316">
        <v>7.4829931972789119</v>
      </c>
      <c r="R151" s="315">
        <v>12</v>
      </c>
      <c r="S151" s="316">
        <v>8.053691275167786</v>
      </c>
      <c r="T151" s="315">
        <v>12</v>
      </c>
      <c r="U151" s="316">
        <v>7.1428571428571432</v>
      </c>
      <c r="V151" s="128"/>
      <c r="W151" s="128"/>
      <c r="X151" s="128"/>
      <c r="Y151" s="128"/>
      <c r="Z151" s="128"/>
      <c r="AA151" s="128"/>
      <c r="AB151" s="128"/>
      <c r="AC151" s="128"/>
      <c r="AD151" s="85"/>
    </row>
    <row r="152" spans="1:30" ht="20.100000000000001" customHeight="1">
      <c r="A152" s="85"/>
      <c r="B152" s="85"/>
      <c r="C152" s="128"/>
      <c r="D152" s="85" t="s">
        <v>345</v>
      </c>
      <c r="E152" s="128"/>
      <c r="F152" s="531"/>
      <c r="G152" s="314"/>
      <c r="H152" s="356"/>
      <c r="I152" s="314"/>
      <c r="J152" s="356"/>
      <c r="K152" s="314"/>
      <c r="L152" s="356"/>
      <c r="M152" s="314"/>
      <c r="N152" s="315">
        <v>1</v>
      </c>
      <c r="O152" s="316">
        <v>0.7407407407407407</v>
      </c>
      <c r="P152" s="315">
        <v>1</v>
      </c>
      <c r="Q152" s="316">
        <v>0.68027210884353739</v>
      </c>
      <c r="R152" s="315">
        <v>1</v>
      </c>
      <c r="S152" s="316">
        <v>0.67114093959731547</v>
      </c>
      <c r="T152" s="315">
        <v>1</v>
      </c>
      <c r="U152" s="316">
        <v>0.59523809523809523</v>
      </c>
      <c r="V152" s="128"/>
      <c r="W152" s="128"/>
      <c r="X152" s="128"/>
      <c r="Y152" s="128"/>
      <c r="Z152" s="128"/>
      <c r="AA152" s="128"/>
      <c r="AB152" s="128"/>
      <c r="AC152" s="128"/>
      <c r="AD152" s="85"/>
    </row>
    <row r="153" spans="1:30" ht="20.100000000000001" customHeight="1">
      <c r="A153" s="85"/>
      <c r="B153" s="85"/>
      <c r="C153" s="128"/>
      <c r="D153" s="85" t="s">
        <v>9422</v>
      </c>
      <c r="E153" s="128"/>
      <c r="F153" s="531">
        <v>43</v>
      </c>
      <c r="G153" s="314">
        <v>40.566037735849058</v>
      </c>
      <c r="H153" s="356"/>
      <c r="I153" s="314"/>
      <c r="J153" s="356">
        <v>46</v>
      </c>
      <c r="K153" s="314">
        <v>40</v>
      </c>
      <c r="L153" s="356">
        <v>48</v>
      </c>
      <c r="M153" s="314">
        <v>37.795275590551178</v>
      </c>
      <c r="N153" s="315">
        <v>49</v>
      </c>
      <c r="O153" s="316">
        <v>36.296296296296298</v>
      </c>
      <c r="P153" s="315">
        <v>52</v>
      </c>
      <c r="Q153" s="316">
        <v>35.374149659863946</v>
      </c>
      <c r="R153" s="315">
        <v>52</v>
      </c>
      <c r="S153" s="316">
        <v>34.899328859060404</v>
      </c>
      <c r="T153" s="315">
        <v>58</v>
      </c>
      <c r="U153" s="316">
        <v>34.523809523809526</v>
      </c>
      <c r="V153" s="128"/>
      <c r="W153" s="128"/>
      <c r="X153" s="128"/>
      <c r="Y153" s="128"/>
      <c r="Z153" s="128"/>
      <c r="AA153" s="128"/>
      <c r="AB153" s="128"/>
      <c r="AC153" s="128"/>
      <c r="AD153" s="85"/>
    </row>
    <row r="154" spans="1:30" ht="20.100000000000001" customHeight="1">
      <c r="A154" s="85"/>
      <c r="B154" s="85"/>
      <c r="C154" s="128"/>
      <c r="D154" s="85" t="s">
        <v>9423</v>
      </c>
      <c r="E154" s="128"/>
      <c r="F154" s="531">
        <v>3</v>
      </c>
      <c r="G154" s="314">
        <v>2.8301886792452828</v>
      </c>
      <c r="H154" s="356"/>
      <c r="I154" s="314"/>
      <c r="J154" s="356">
        <v>4</v>
      </c>
      <c r="K154" s="314">
        <v>3.4782608695652173</v>
      </c>
      <c r="L154" s="356">
        <v>4</v>
      </c>
      <c r="M154" s="314">
        <v>3.1496062992125986</v>
      </c>
      <c r="N154" s="315">
        <v>5</v>
      </c>
      <c r="O154" s="316">
        <v>3.7037037037037037</v>
      </c>
      <c r="P154" s="315">
        <v>6</v>
      </c>
      <c r="Q154" s="316">
        <v>4.0816326530612246</v>
      </c>
      <c r="R154" s="315">
        <v>8</v>
      </c>
      <c r="S154" s="316">
        <v>5.3691275167785237</v>
      </c>
      <c r="T154" s="315">
        <v>7</v>
      </c>
      <c r="U154" s="316">
        <v>4.166666666666667</v>
      </c>
      <c r="V154" s="128"/>
      <c r="W154" s="128"/>
      <c r="X154" s="128"/>
      <c r="Y154" s="128"/>
      <c r="Z154" s="128"/>
      <c r="AA154" s="128"/>
      <c r="AB154" s="128"/>
      <c r="AC154" s="128"/>
      <c r="AD154" s="85"/>
    </row>
    <row r="155" spans="1:30" ht="20.100000000000001" customHeight="1">
      <c r="A155" s="85"/>
      <c r="B155" s="85"/>
      <c r="C155" s="128"/>
      <c r="D155" s="85" t="s">
        <v>346</v>
      </c>
      <c r="E155" s="128"/>
      <c r="F155" s="531">
        <v>7</v>
      </c>
      <c r="G155" s="314">
        <v>6.6037735849056602</v>
      </c>
      <c r="H155" s="356">
        <v>44</v>
      </c>
      <c r="I155" s="314">
        <v>39.285714285714285</v>
      </c>
      <c r="J155" s="356">
        <v>11</v>
      </c>
      <c r="K155" s="314">
        <v>9.5652173913043477</v>
      </c>
      <c r="L155" s="356">
        <v>10</v>
      </c>
      <c r="M155" s="314">
        <v>7.8740157480314963</v>
      </c>
      <c r="N155" s="315">
        <v>11</v>
      </c>
      <c r="O155" s="316">
        <v>8.1481481481481488</v>
      </c>
      <c r="P155" s="315">
        <v>11</v>
      </c>
      <c r="Q155" s="316">
        <v>7.4829931972789119</v>
      </c>
      <c r="R155" s="315">
        <v>8</v>
      </c>
      <c r="S155" s="316">
        <v>5.3691275167785237</v>
      </c>
      <c r="T155" s="315">
        <v>9</v>
      </c>
      <c r="U155" s="316">
        <v>5.3571428571428568</v>
      </c>
      <c r="V155" s="128"/>
      <c r="W155" s="128"/>
      <c r="X155" s="128"/>
      <c r="Y155" s="128"/>
      <c r="Z155" s="128"/>
      <c r="AA155" s="128"/>
      <c r="AB155" s="128"/>
      <c r="AC155" s="128"/>
      <c r="AD155" s="85"/>
    </row>
    <row r="156" spans="1:30" ht="20.100000000000001" customHeight="1">
      <c r="A156" s="85"/>
      <c r="B156" s="85"/>
      <c r="C156" s="128"/>
      <c r="D156" s="85" t="s">
        <v>347</v>
      </c>
      <c r="E156" s="128"/>
      <c r="F156" s="531"/>
      <c r="G156" s="314"/>
      <c r="H156" s="356">
        <v>4</v>
      </c>
      <c r="I156" s="314">
        <v>3.5714285714285716</v>
      </c>
      <c r="J156" s="356">
        <v>1</v>
      </c>
      <c r="K156" s="314">
        <v>0.86956521739130432</v>
      </c>
      <c r="L156" s="356">
        <v>1</v>
      </c>
      <c r="M156" s="314">
        <v>0.78740157480314965</v>
      </c>
      <c r="N156" s="315">
        <v>1</v>
      </c>
      <c r="O156" s="316">
        <v>0.7407407407407407</v>
      </c>
      <c r="P156" s="315">
        <v>1</v>
      </c>
      <c r="Q156" s="316">
        <v>0.68027210884353739</v>
      </c>
      <c r="R156" s="315">
        <v>1</v>
      </c>
      <c r="S156" s="316">
        <v>0.67114093959731547</v>
      </c>
      <c r="T156" s="315">
        <v>1</v>
      </c>
      <c r="U156" s="316">
        <v>0.59523809523809523</v>
      </c>
      <c r="V156" s="128"/>
      <c r="W156" s="128"/>
      <c r="X156" s="128"/>
      <c r="Y156" s="128"/>
      <c r="Z156" s="128"/>
      <c r="AA156" s="128"/>
      <c r="AB156" s="128"/>
      <c r="AC156" s="128"/>
      <c r="AD156" s="85"/>
    </row>
    <row r="157" spans="1:30" ht="20.100000000000001" customHeight="1">
      <c r="A157" s="85"/>
      <c r="B157" s="85"/>
      <c r="C157" s="128"/>
      <c r="D157" s="85" t="s">
        <v>348</v>
      </c>
      <c r="E157" s="128"/>
      <c r="F157" s="531">
        <v>1</v>
      </c>
      <c r="G157" s="314">
        <v>0.94339622641509435</v>
      </c>
      <c r="H157" s="356">
        <v>8</v>
      </c>
      <c r="I157" s="314">
        <v>7.1428571428571432</v>
      </c>
      <c r="J157" s="356">
        <v>1</v>
      </c>
      <c r="K157" s="314">
        <v>0.86956521739130432</v>
      </c>
      <c r="L157" s="356"/>
      <c r="M157" s="314"/>
      <c r="N157" s="315"/>
      <c r="O157" s="316"/>
      <c r="P157" s="315"/>
      <c r="Q157" s="316"/>
      <c r="R157" s="315"/>
      <c r="S157" s="316"/>
      <c r="T157" s="315"/>
      <c r="U157" s="316"/>
      <c r="V157" s="128"/>
      <c r="W157" s="128"/>
      <c r="X157" s="128"/>
      <c r="Y157" s="128"/>
      <c r="Z157" s="128"/>
      <c r="AA157" s="128"/>
      <c r="AB157" s="128"/>
      <c r="AC157" s="128"/>
      <c r="AD157" s="85"/>
    </row>
    <row r="158" spans="1:30" ht="20.100000000000001" customHeight="1">
      <c r="A158" s="85"/>
      <c r="B158" s="85"/>
      <c r="C158" s="128"/>
      <c r="D158" s="85" t="s">
        <v>349</v>
      </c>
      <c r="E158" s="128"/>
      <c r="F158" s="531"/>
      <c r="G158" s="314"/>
      <c r="H158" s="356">
        <v>1</v>
      </c>
      <c r="I158" s="314">
        <v>0.8928571428571429</v>
      </c>
      <c r="J158" s="356"/>
      <c r="K158" s="314"/>
      <c r="L158" s="356"/>
      <c r="M158" s="314"/>
      <c r="N158" s="315"/>
      <c r="O158" s="316"/>
      <c r="P158" s="315"/>
      <c r="Q158" s="316"/>
      <c r="R158" s="315"/>
      <c r="S158" s="316"/>
      <c r="T158" s="315"/>
      <c r="U158" s="316"/>
      <c r="V158" s="128"/>
      <c r="W158" s="128"/>
      <c r="X158" s="128"/>
      <c r="Y158" s="128"/>
      <c r="Z158" s="128"/>
      <c r="AA158" s="128"/>
      <c r="AB158" s="128"/>
      <c r="AC158" s="128"/>
      <c r="AD158" s="85"/>
    </row>
    <row r="159" spans="1:30" ht="20.100000000000001" customHeight="1">
      <c r="A159" s="85"/>
      <c r="B159" s="85"/>
      <c r="C159" s="128"/>
      <c r="D159" s="85" t="s">
        <v>350</v>
      </c>
      <c r="E159" s="128"/>
      <c r="F159" s="531"/>
      <c r="G159" s="314"/>
      <c r="H159" s="356">
        <v>1</v>
      </c>
      <c r="I159" s="314">
        <v>0.8928571428571429</v>
      </c>
      <c r="J159" s="356"/>
      <c r="K159" s="314"/>
      <c r="L159" s="356"/>
      <c r="M159" s="314"/>
      <c r="N159" s="315"/>
      <c r="O159" s="316"/>
      <c r="P159" s="315"/>
      <c r="Q159" s="316"/>
      <c r="R159" s="315"/>
      <c r="S159" s="316"/>
      <c r="T159" s="315"/>
      <c r="U159" s="316"/>
      <c r="V159" s="128"/>
      <c r="W159" s="128"/>
      <c r="X159" s="128"/>
      <c r="Y159" s="128"/>
      <c r="Z159" s="128"/>
      <c r="AA159" s="128"/>
      <c r="AB159" s="128"/>
      <c r="AC159" s="128"/>
      <c r="AD159" s="85"/>
    </row>
    <row r="160" spans="1:30" ht="20.100000000000001" customHeight="1">
      <c r="A160" s="85"/>
      <c r="B160" s="85"/>
      <c r="C160" s="128"/>
      <c r="D160" s="85" t="s">
        <v>351</v>
      </c>
      <c r="E160" s="128"/>
      <c r="F160" s="531"/>
      <c r="G160" s="314"/>
      <c r="H160" s="356">
        <v>1</v>
      </c>
      <c r="I160" s="314">
        <v>0.8928571428571429</v>
      </c>
      <c r="J160" s="356">
        <v>1</v>
      </c>
      <c r="K160" s="314">
        <v>0.86956521739130432</v>
      </c>
      <c r="L160" s="356">
        <v>1</v>
      </c>
      <c r="M160" s="314">
        <v>0.78740157480314965</v>
      </c>
      <c r="N160" s="315">
        <v>1</v>
      </c>
      <c r="O160" s="316">
        <v>0.7407407407407407</v>
      </c>
      <c r="P160" s="315">
        <v>1</v>
      </c>
      <c r="Q160" s="316">
        <v>0.68027210884353739</v>
      </c>
      <c r="R160" s="315">
        <v>1</v>
      </c>
      <c r="S160" s="316">
        <v>0.67114093959731547</v>
      </c>
      <c r="T160" s="315">
        <v>1</v>
      </c>
      <c r="U160" s="316">
        <v>0.59523809523809523</v>
      </c>
      <c r="V160" s="128"/>
      <c r="W160" s="128"/>
      <c r="X160" s="128"/>
      <c r="Y160" s="128"/>
      <c r="Z160" s="128"/>
      <c r="AA160" s="128"/>
      <c r="AB160" s="128"/>
      <c r="AC160" s="128"/>
      <c r="AD160" s="85"/>
    </row>
    <row r="161" spans="1:30" ht="20.100000000000001" customHeight="1">
      <c r="A161" s="85"/>
      <c r="B161" s="85"/>
      <c r="C161" s="128"/>
      <c r="D161" s="85" t="s">
        <v>352</v>
      </c>
      <c r="E161" s="128"/>
      <c r="F161" s="531"/>
      <c r="G161" s="314"/>
      <c r="H161" s="356"/>
      <c r="I161" s="314"/>
      <c r="J161" s="356"/>
      <c r="K161" s="314"/>
      <c r="L161" s="356"/>
      <c r="M161" s="314"/>
      <c r="N161" s="315"/>
      <c r="O161" s="316"/>
      <c r="P161" s="315"/>
      <c r="Q161" s="316"/>
      <c r="R161" s="315"/>
      <c r="S161" s="316"/>
      <c r="T161" s="315"/>
      <c r="U161" s="316"/>
      <c r="V161" s="128"/>
      <c r="W161" s="128"/>
      <c r="X161" s="128"/>
      <c r="Y161" s="128"/>
      <c r="Z161" s="128"/>
      <c r="AA161" s="128"/>
      <c r="AB161" s="128"/>
      <c r="AC161" s="128"/>
      <c r="AD161" s="85"/>
    </row>
    <row r="162" spans="1:30" ht="20.100000000000001" customHeight="1">
      <c r="A162" s="85"/>
      <c r="B162" s="85"/>
      <c r="C162" s="128"/>
      <c r="D162" s="85" t="s">
        <v>7579</v>
      </c>
      <c r="E162" s="128"/>
      <c r="F162" s="531">
        <v>1</v>
      </c>
      <c r="G162" s="314">
        <v>0.94339622641509435</v>
      </c>
      <c r="H162" s="356">
        <v>1</v>
      </c>
      <c r="I162" s="314">
        <v>0.8928571428571429</v>
      </c>
      <c r="J162" s="356">
        <v>1</v>
      </c>
      <c r="K162" s="314">
        <v>0.86956521739130432</v>
      </c>
      <c r="L162" s="356">
        <v>1</v>
      </c>
      <c r="M162" s="314">
        <v>0.78740157480314965</v>
      </c>
      <c r="N162" s="315">
        <v>2</v>
      </c>
      <c r="O162" s="316">
        <v>1.4814814814814814</v>
      </c>
      <c r="P162" s="315">
        <v>2</v>
      </c>
      <c r="Q162" s="316">
        <v>1.3605442176870748</v>
      </c>
      <c r="R162" s="315">
        <v>2</v>
      </c>
      <c r="S162" s="316">
        <v>1.3422818791946309</v>
      </c>
      <c r="T162" s="315">
        <v>2</v>
      </c>
      <c r="U162" s="316">
        <v>1.1904761904761905</v>
      </c>
      <c r="V162" s="128"/>
      <c r="W162" s="128"/>
      <c r="X162" s="128"/>
      <c r="Y162" s="128"/>
      <c r="Z162" s="128"/>
      <c r="AA162" s="128"/>
      <c r="AB162" s="128"/>
      <c r="AC162" s="128"/>
      <c r="AD162" s="85"/>
    </row>
    <row r="163" spans="1:30" ht="20.100000000000001" customHeight="1">
      <c r="A163" s="85"/>
      <c r="B163" s="85"/>
      <c r="C163" s="128"/>
      <c r="D163" s="85" t="s">
        <v>6219</v>
      </c>
      <c r="E163" s="128"/>
      <c r="F163" s="531"/>
      <c r="G163" s="314"/>
      <c r="H163" s="356"/>
      <c r="I163" s="314"/>
      <c r="J163" s="356"/>
      <c r="K163" s="314"/>
      <c r="L163" s="356"/>
      <c r="M163" s="314"/>
      <c r="N163" s="315"/>
      <c r="O163" s="316"/>
      <c r="P163" s="315"/>
      <c r="Q163" s="316"/>
      <c r="R163" s="315"/>
      <c r="S163" s="316"/>
      <c r="T163" s="315"/>
      <c r="U163" s="316"/>
      <c r="V163" s="128"/>
      <c r="W163" s="128"/>
      <c r="X163" s="128"/>
      <c r="Y163" s="128"/>
      <c r="Z163" s="128"/>
      <c r="AA163" s="128"/>
      <c r="AB163" s="128"/>
      <c r="AC163" s="128"/>
      <c r="AD163" s="85"/>
    </row>
    <row r="164" spans="1:30" ht="20.100000000000001" customHeight="1">
      <c r="A164" s="85"/>
      <c r="B164" s="85"/>
      <c r="C164" s="128"/>
      <c r="D164" s="85" t="s">
        <v>9419</v>
      </c>
      <c r="E164" s="128"/>
      <c r="F164" s="531"/>
      <c r="G164" s="314"/>
      <c r="H164" s="356"/>
      <c r="I164" s="314"/>
      <c r="J164" s="356"/>
      <c r="K164" s="314"/>
      <c r="L164" s="356"/>
      <c r="M164" s="314"/>
      <c r="N164" s="315"/>
      <c r="O164" s="316"/>
      <c r="P164" s="315"/>
      <c r="Q164" s="316"/>
      <c r="R164" s="315"/>
      <c r="S164" s="316"/>
      <c r="T164" s="315"/>
      <c r="U164" s="316"/>
      <c r="V164" s="128"/>
      <c r="W164" s="128"/>
      <c r="X164" s="128"/>
      <c r="Y164" s="128"/>
      <c r="Z164" s="128"/>
      <c r="AA164" s="128"/>
      <c r="AB164" s="128"/>
      <c r="AC164" s="128"/>
      <c r="AD164" s="85"/>
    </row>
    <row r="165" spans="1:30" ht="20.100000000000001" customHeight="1">
      <c r="A165" s="66" t="s">
        <v>6265</v>
      </c>
      <c r="B165" s="66" t="s">
        <v>388</v>
      </c>
      <c r="C165" s="127" t="s">
        <v>6264</v>
      </c>
      <c r="D165" s="66" t="s">
        <v>355</v>
      </c>
      <c r="E165" s="127" t="s">
        <v>7351</v>
      </c>
      <c r="F165" s="354">
        <v>12</v>
      </c>
      <c r="G165" s="12">
        <v>11.320754716981133</v>
      </c>
      <c r="H165" s="354">
        <v>13</v>
      </c>
      <c r="I165" s="12">
        <f t="shared" ref="I165:I170" si="13">H165/112*100</f>
        <v>11.607142857142858</v>
      </c>
      <c r="J165" s="354">
        <v>13</v>
      </c>
      <c r="K165" s="12">
        <f t="shared" ref="K165:K170" si="14">J165/115*100</f>
        <v>11.304347826086957</v>
      </c>
      <c r="L165" s="354">
        <v>14</v>
      </c>
      <c r="M165" s="12">
        <v>11.023622047244094</v>
      </c>
      <c r="N165" s="56">
        <v>14</v>
      </c>
      <c r="O165" s="57">
        <v>10.37037037037037</v>
      </c>
      <c r="P165" s="56">
        <v>17</v>
      </c>
      <c r="Q165" s="57">
        <v>11.643835616438356</v>
      </c>
      <c r="R165" s="56">
        <v>19</v>
      </c>
      <c r="S165" s="57">
        <v>12.837837837837839</v>
      </c>
      <c r="T165" s="56">
        <v>26</v>
      </c>
      <c r="U165" s="57">
        <v>15.5</v>
      </c>
      <c r="V165" s="127" t="s">
        <v>7010</v>
      </c>
      <c r="W165" s="127" t="s">
        <v>7010</v>
      </c>
      <c r="X165" s="127" t="s">
        <v>7010</v>
      </c>
      <c r="Y165" s="127" t="s">
        <v>7010</v>
      </c>
      <c r="Z165" s="127" t="s">
        <v>7010</v>
      </c>
      <c r="AA165" s="127" t="s">
        <v>7010</v>
      </c>
      <c r="AB165" s="127" t="s">
        <v>7010</v>
      </c>
      <c r="AC165" s="127" t="s">
        <v>7010</v>
      </c>
      <c r="AD165" s="66"/>
    </row>
    <row r="166" spans="1:30" ht="20.100000000000001" customHeight="1">
      <c r="A166" s="85"/>
      <c r="B166" s="85"/>
      <c r="C166" s="128"/>
      <c r="D166" s="85" t="s">
        <v>356</v>
      </c>
      <c r="E166" s="128"/>
      <c r="F166" s="531">
        <v>31</v>
      </c>
      <c r="G166" s="314">
        <v>29.245283018867923</v>
      </c>
      <c r="H166" s="356">
        <v>36</v>
      </c>
      <c r="I166" s="314">
        <f t="shared" si="13"/>
        <v>32.142857142857146</v>
      </c>
      <c r="J166" s="356">
        <v>37</v>
      </c>
      <c r="K166" s="314">
        <f t="shared" si="14"/>
        <v>32.173913043478258</v>
      </c>
      <c r="L166" s="356">
        <v>45</v>
      </c>
      <c r="M166" s="314">
        <v>35.433070866141733</v>
      </c>
      <c r="N166" s="315">
        <v>49</v>
      </c>
      <c r="O166" s="316">
        <v>36.296296296296298</v>
      </c>
      <c r="P166" s="315">
        <v>48</v>
      </c>
      <c r="Q166" s="316">
        <v>32.700000000000003</v>
      </c>
      <c r="R166" s="315">
        <v>50</v>
      </c>
      <c r="S166" s="316">
        <v>33.6</v>
      </c>
      <c r="T166" s="315">
        <v>55</v>
      </c>
      <c r="U166" s="316">
        <v>32.700000000000003</v>
      </c>
      <c r="V166" s="128"/>
      <c r="W166" s="128"/>
      <c r="X166" s="128"/>
      <c r="Y166" s="128"/>
      <c r="Z166" s="128"/>
      <c r="AA166" s="128"/>
      <c r="AB166" s="128"/>
      <c r="AC166" s="128"/>
      <c r="AD166" s="85"/>
    </row>
    <row r="167" spans="1:30" ht="20.100000000000001" customHeight="1">
      <c r="A167" s="85"/>
      <c r="B167" s="85"/>
      <c r="C167" s="128"/>
      <c r="D167" s="85" t="s">
        <v>357</v>
      </c>
      <c r="E167" s="128"/>
      <c r="F167" s="531">
        <v>40</v>
      </c>
      <c r="G167" s="314">
        <v>37.735849056603776</v>
      </c>
      <c r="H167" s="356">
        <v>39</v>
      </c>
      <c r="I167" s="314">
        <f t="shared" si="13"/>
        <v>34.821428571428569</v>
      </c>
      <c r="J167" s="356">
        <v>42</v>
      </c>
      <c r="K167" s="314">
        <f t="shared" si="14"/>
        <v>36.521739130434781</v>
      </c>
      <c r="L167" s="356">
        <v>42</v>
      </c>
      <c r="M167" s="314">
        <v>33.070866141732282</v>
      </c>
      <c r="N167" s="315">
        <v>43</v>
      </c>
      <c r="O167" s="316">
        <v>31.851851851851851</v>
      </c>
      <c r="P167" s="315">
        <v>47</v>
      </c>
      <c r="Q167" s="316">
        <v>32</v>
      </c>
      <c r="R167" s="315">
        <v>43</v>
      </c>
      <c r="S167" s="316">
        <v>28.9</v>
      </c>
      <c r="T167" s="315">
        <v>47</v>
      </c>
      <c r="U167" s="316">
        <v>28</v>
      </c>
      <c r="V167" s="128"/>
      <c r="W167" s="128"/>
      <c r="X167" s="128"/>
      <c r="Y167" s="128"/>
      <c r="Z167" s="128"/>
      <c r="AA167" s="128"/>
      <c r="AB167" s="128"/>
      <c r="AC167" s="128"/>
      <c r="AD167" s="85"/>
    </row>
    <row r="168" spans="1:30" ht="20.100000000000001" customHeight="1">
      <c r="A168" s="85"/>
      <c r="B168" s="85"/>
      <c r="C168" s="128"/>
      <c r="D168" s="85" t="s">
        <v>358</v>
      </c>
      <c r="E168" s="128"/>
      <c r="F168" s="531">
        <v>5</v>
      </c>
      <c r="G168" s="314">
        <v>4.716981132075472</v>
      </c>
      <c r="H168" s="356">
        <v>5</v>
      </c>
      <c r="I168" s="314">
        <f t="shared" si="13"/>
        <v>4.4642857142857144</v>
      </c>
      <c r="J168" s="356">
        <v>5</v>
      </c>
      <c r="K168" s="314">
        <f t="shared" si="14"/>
        <v>4.3478260869565215</v>
      </c>
      <c r="L168" s="356">
        <v>5</v>
      </c>
      <c r="M168" s="314">
        <v>3.9370078740157481</v>
      </c>
      <c r="N168" s="315">
        <v>6</v>
      </c>
      <c r="O168" s="316">
        <v>4.4444444444444446</v>
      </c>
      <c r="P168" s="315">
        <v>4</v>
      </c>
      <c r="Q168" s="316">
        <v>2.7</v>
      </c>
      <c r="R168" s="315">
        <v>5</v>
      </c>
      <c r="S168" s="316">
        <v>3.3783783783783785</v>
      </c>
      <c r="T168" s="315">
        <v>6</v>
      </c>
      <c r="U168" s="316">
        <v>3.6</v>
      </c>
      <c r="V168" s="128"/>
      <c r="W168" s="128"/>
      <c r="X168" s="128"/>
      <c r="Y168" s="128"/>
      <c r="Z168" s="128"/>
      <c r="AA168" s="128"/>
      <c r="AB168" s="128"/>
      <c r="AC168" s="128"/>
      <c r="AD168" s="85"/>
    </row>
    <row r="169" spans="1:30" ht="20.100000000000001" customHeight="1">
      <c r="A169" s="85"/>
      <c r="B169" s="85"/>
      <c r="C169" s="128"/>
      <c r="D169" s="85" t="s">
        <v>359</v>
      </c>
      <c r="E169" s="128"/>
      <c r="F169" s="531">
        <v>6</v>
      </c>
      <c r="G169" s="314">
        <v>5.6603773584905666</v>
      </c>
      <c r="H169" s="356">
        <v>7</v>
      </c>
      <c r="I169" s="314">
        <f t="shared" si="13"/>
        <v>6.25</v>
      </c>
      <c r="J169" s="356">
        <v>6</v>
      </c>
      <c r="K169" s="314">
        <f t="shared" si="14"/>
        <v>5.2173913043478262</v>
      </c>
      <c r="L169" s="356">
        <v>9</v>
      </c>
      <c r="M169" s="314">
        <v>7.0866141732283463</v>
      </c>
      <c r="N169" s="315">
        <v>11</v>
      </c>
      <c r="O169" s="316">
        <v>8.1481481481481488</v>
      </c>
      <c r="P169" s="315">
        <v>12</v>
      </c>
      <c r="Q169" s="316">
        <v>8.2191780821917817</v>
      </c>
      <c r="R169" s="315">
        <v>13</v>
      </c>
      <c r="S169" s="316">
        <v>8.6999999999999993</v>
      </c>
      <c r="T169" s="315">
        <v>13</v>
      </c>
      <c r="U169" s="316">
        <v>7.7</v>
      </c>
      <c r="V169" s="128"/>
      <c r="W169" s="128"/>
      <c r="X169" s="128"/>
      <c r="Y169" s="128"/>
      <c r="Z169" s="128"/>
      <c r="AA169" s="128"/>
      <c r="AB169" s="128"/>
      <c r="AC169" s="128"/>
      <c r="AD169" s="85"/>
    </row>
    <row r="170" spans="1:30" ht="20.100000000000001" customHeight="1">
      <c r="A170" s="85"/>
      <c r="B170" s="85"/>
      <c r="C170" s="128"/>
      <c r="D170" s="85" t="s">
        <v>360</v>
      </c>
      <c r="E170" s="128"/>
      <c r="F170" s="531">
        <v>10</v>
      </c>
      <c r="G170" s="314">
        <v>9.433962264150944</v>
      </c>
      <c r="H170" s="356">
        <v>10</v>
      </c>
      <c r="I170" s="314">
        <f t="shared" si="13"/>
        <v>8.9285714285714288</v>
      </c>
      <c r="J170" s="356">
        <v>11</v>
      </c>
      <c r="K170" s="314">
        <f t="shared" si="14"/>
        <v>9.5652173913043477</v>
      </c>
      <c r="L170" s="356">
        <v>12</v>
      </c>
      <c r="M170" s="314">
        <v>9.4488188976377945</v>
      </c>
      <c r="N170" s="315">
        <v>12</v>
      </c>
      <c r="O170" s="316">
        <v>8.8888888888888893</v>
      </c>
      <c r="P170" s="315">
        <v>18</v>
      </c>
      <c r="Q170" s="316">
        <v>12.2</v>
      </c>
      <c r="R170" s="315">
        <v>18</v>
      </c>
      <c r="S170" s="316">
        <v>12.1</v>
      </c>
      <c r="T170" s="315">
        <v>20</v>
      </c>
      <c r="U170" s="316">
        <v>11.9</v>
      </c>
      <c r="V170" s="128"/>
      <c r="W170" s="128"/>
      <c r="X170" s="128"/>
      <c r="Y170" s="128"/>
      <c r="Z170" s="128"/>
      <c r="AA170" s="128"/>
      <c r="AB170" s="128"/>
      <c r="AC170" s="128"/>
      <c r="AD170" s="85"/>
    </row>
    <row r="171" spans="1:30" ht="20.100000000000001" customHeight="1">
      <c r="A171" s="85"/>
      <c r="B171" s="85"/>
      <c r="C171" s="128"/>
      <c r="D171" s="85" t="s">
        <v>6221</v>
      </c>
      <c r="E171" s="128"/>
      <c r="F171" s="531"/>
      <c r="G171" s="314"/>
      <c r="H171" s="356"/>
      <c r="I171" s="314"/>
      <c r="J171" s="356"/>
      <c r="K171" s="314"/>
      <c r="L171" s="356"/>
      <c r="M171" s="314"/>
      <c r="N171" s="315"/>
      <c r="O171" s="316"/>
      <c r="P171" s="315"/>
      <c r="Q171" s="316"/>
      <c r="R171" s="315"/>
      <c r="S171" s="316"/>
      <c r="T171" s="315"/>
      <c r="U171" s="316"/>
      <c r="V171" s="128"/>
      <c r="W171" s="128"/>
      <c r="X171" s="128"/>
      <c r="Y171" s="128"/>
      <c r="Z171" s="128"/>
      <c r="AA171" s="128"/>
      <c r="AB171" s="128"/>
      <c r="AC171" s="128"/>
      <c r="AD171" s="85"/>
    </row>
    <row r="172" spans="1:30" ht="20.100000000000001" customHeight="1">
      <c r="A172" s="85"/>
      <c r="B172" s="85"/>
      <c r="C172" s="128"/>
      <c r="D172" s="85" t="s">
        <v>6222</v>
      </c>
      <c r="E172" s="128"/>
      <c r="F172" s="531">
        <v>2</v>
      </c>
      <c r="G172" s="314">
        <v>1.8867924528301887</v>
      </c>
      <c r="H172" s="356">
        <v>2</v>
      </c>
      <c r="I172" s="314">
        <f>H172/112*100</f>
        <v>1.7857142857142856</v>
      </c>
      <c r="J172" s="356">
        <v>1</v>
      </c>
      <c r="K172" s="314">
        <f>J172/115*100</f>
        <v>0.86956521739130432</v>
      </c>
      <c r="L172" s="356"/>
      <c r="M172" s="314"/>
      <c r="N172" s="315"/>
      <c r="O172" s="316"/>
      <c r="P172" s="315">
        <v>1</v>
      </c>
      <c r="Q172" s="316">
        <v>0.7</v>
      </c>
      <c r="R172" s="315">
        <v>1</v>
      </c>
      <c r="S172" s="316">
        <v>0.7</v>
      </c>
      <c r="T172" s="315">
        <v>1</v>
      </c>
      <c r="U172" s="316">
        <v>0.6</v>
      </c>
      <c r="V172" s="128"/>
      <c r="W172" s="128"/>
      <c r="X172" s="128"/>
      <c r="Y172" s="128"/>
      <c r="Z172" s="128"/>
      <c r="AA172" s="128"/>
      <c r="AB172" s="128"/>
      <c r="AC172" s="128"/>
      <c r="AD172" s="85"/>
    </row>
    <row r="173" spans="1:30" ht="20.100000000000001" customHeight="1">
      <c r="A173" s="66" t="s">
        <v>6266</v>
      </c>
      <c r="B173" s="66" t="s">
        <v>389</v>
      </c>
      <c r="C173" s="127" t="s">
        <v>6264</v>
      </c>
      <c r="D173" s="66" t="s">
        <v>9424</v>
      </c>
      <c r="E173" s="456" t="s">
        <v>7351</v>
      </c>
      <c r="F173" s="354"/>
      <c r="G173" s="12"/>
      <c r="H173" s="354"/>
      <c r="I173" s="12"/>
      <c r="J173" s="354"/>
      <c r="K173" s="12"/>
      <c r="L173" s="354"/>
      <c r="M173" s="12"/>
      <c r="N173" s="56"/>
      <c r="O173" s="57"/>
      <c r="P173" s="56"/>
      <c r="Q173" s="57"/>
      <c r="R173" s="56"/>
      <c r="S173" s="57"/>
      <c r="T173" s="56"/>
      <c r="U173" s="57"/>
      <c r="V173" s="127" t="s">
        <v>7010</v>
      </c>
      <c r="W173" s="127" t="s">
        <v>7010</v>
      </c>
      <c r="X173" s="127" t="s">
        <v>7010</v>
      </c>
      <c r="Y173" s="127" t="s">
        <v>7010</v>
      </c>
      <c r="Z173" s="127" t="s">
        <v>7010</v>
      </c>
      <c r="AA173" s="127" t="s">
        <v>7010</v>
      </c>
      <c r="AB173" s="127" t="s">
        <v>7010</v>
      </c>
      <c r="AC173" s="127" t="s">
        <v>7010</v>
      </c>
      <c r="AD173" s="66"/>
    </row>
    <row r="174" spans="1:30" ht="20.100000000000001" customHeight="1">
      <c r="A174" s="85"/>
      <c r="B174" s="85"/>
      <c r="C174" s="128" t="s">
        <v>6267</v>
      </c>
      <c r="D174" s="85" t="s">
        <v>9425</v>
      </c>
      <c r="E174" s="457"/>
      <c r="F174" s="531">
        <v>8</v>
      </c>
      <c r="G174" s="314">
        <v>100</v>
      </c>
      <c r="H174" s="356">
        <v>8</v>
      </c>
      <c r="I174" s="314">
        <v>100</v>
      </c>
      <c r="J174" s="356">
        <v>6</v>
      </c>
      <c r="K174" s="314">
        <v>100</v>
      </c>
      <c r="L174" s="356">
        <v>7</v>
      </c>
      <c r="M174" s="314">
        <v>100</v>
      </c>
      <c r="N174" s="315">
        <v>7</v>
      </c>
      <c r="O174" s="316">
        <v>100</v>
      </c>
      <c r="P174" s="315">
        <v>8</v>
      </c>
      <c r="Q174" s="316">
        <v>100</v>
      </c>
      <c r="R174" s="315">
        <v>8</v>
      </c>
      <c r="S174" s="316">
        <v>100</v>
      </c>
      <c r="T174" s="315">
        <v>11</v>
      </c>
      <c r="U174" s="316">
        <v>100</v>
      </c>
      <c r="V174" s="128"/>
      <c r="W174" s="128"/>
      <c r="X174" s="128"/>
      <c r="Y174" s="128"/>
      <c r="Z174" s="128"/>
      <c r="AA174" s="128"/>
      <c r="AB174" s="128"/>
      <c r="AC174" s="128"/>
      <c r="AD174" s="85"/>
    </row>
    <row r="175" spans="1:30" ht="20.100000000000001" customHeight="1">
      <c r="A175" s="85"/>
      <c r="B175" s="85"/>
      <c r="C175" s="128"/>
      <c r="D175" s="85" t="s">
        <v>305</v>
      </c>
      <c r="E175" s="128"/>
      <c r="F175" s="531"/>
      <c r="G175" s="314"/>
      <c r="H175" s="356"/>
      <c r="I175" s="314"/>
      <c r="J175" s="356"/>
      <c r="K175" s="314"/>
      <c r="L175" s="356"/>
      <c r="M175" s="314"/>
      <c r="N175" s="315"/>
      <c r="O175" s="316"/>
      <c r="P175" s="315"/>
      <c r="Q175" s="316"/>
      <c r="R175" s="315"/>
      <c r="S175" s="316"/>
      <c r="T175" s="315"/>
      <c r="U175" s="316"/>
      <c r="V175" s="128"/>
      <c r="W175" s="128"/>
      <c r="X175" s="128"/>
      <c r="Y175" s="128"/>
      <c r="Z175" s="128"/>
      <c r="AA175" s="128"/>
      <c r="AB175" s="128"/>
      <c r="AC175" s="128"/>
      <c r="AD175" s="85"/>
    </row>
    <row r="176" spans="1:30" ht="20.100000000000001" customHeight="1">
      <c r="A176" s="85"/>
      <c r="B176" s="85"/>
      <c r="C176" s="128"/>
      <c r="D176" s="85" t="s">
        <v>306</v>
      </c>
      <c r="E176" s="128"/>
      <c r="F176" s="531"/>
      <c r="G176" s="314"/>
      <c r="H176" s="356"/>
      <c r="I176" s="314"/>
      <c r="J176" s="356"/>
      <c r="K176" s="314"/>
      <c r="L176" s="356"/>
      <c r="M176" s="314"/>
      <c r="N176" s="315"/>
      <c r="O176" s="316"/>
      <c r="P176" s="315"/>
      <c r="Q176" s="316"/>
      <c r="R176" s="315"/>
      <c r="S176" s="316"/>
      <c r="T176" s="315"/>
      <c r="U176" s="316"/>
      <c r="V176" s="128"/>
      <c r="W176" s="128"/>
      <c r="X176" s="128"/>
      <c r="Y176" s="128"/>
      <c r="Z176" s="128"/>
      <c r="AA176" s="128"/>
      <c r="AB176" s="128"/>
      <c r="AC176" s="128"/>
      <c r="AD176" s="85"/>
    </row>
    <row r="177" spans="1:30" ht="20.100000000000001" customHeight="1">
      <c r="A177" s="66" t="s">
        <v>6268</v>
      </c>
      <c r="B177" s="66" t="s">
        <v>390</v>
      </c>
      <c r="C177" s="127" t="s">
        <v>6232</v>
      </c>
      <c r="D177" s="66" t="s">
        <v>363</v>
      </c>
      <c r="E177" s="127" t="s">
        <v>7351</v>
      </c>
      <c r="F177" s="354">
        <v>1242</v>
      </c>
      <c r="G177" s="12">
        <v>74.105011933174225</v>
      </c>
      <c r="H177" s="354">
        <v>1333</v>
      </c>
      <c r="I177" s="12">
        <v>74.677871148459388</v>
      </c>
      <c r="J177" s="354">
        <v>1413</v>
      </c>
      <c r="K177" s="12">
        <v>75</v>
      </c>
      <c r="L177" s="354">
        <v>1526</v>
      </c>
      <c r="M177" s="12">
        <v>74.914089347079042</v>
      </c>
      <c r="N177" s="56">
        <v>1619</v>
      </c>
      <c r="O177" s="57">
        <v>74.711582833410233</v>
      </c>
      <c r="P177" s="56">
        <v>1769</v>
      </c>
      <c r="Q177" s="57">
        <v>74.925878864887764</v>
      </c>
      <c r="R177" s="56">
        <v>1881</v>
      </c>
      <c r="S177" s="57">
        <v>75.421010425020043</v>
      </c>
      <c r="T177" s="56">
        <v>2106</v>
      </c>
      <c r="U177" s="57">
        <v>75.782655631522132</v>
      </c>
      <c r="V177" s="127" t="s">
        <v>7010</v>
      </c>
      <c r="W177" s="127" t="s">
        <v>7010</v>
      </c>
      <c r="X177" s="127" t="s">
        <v>7010</v>
      </c>
      <c r="Y177" s="127" t="s">
        <v>7010</v>
      </c>
      <c r="Z177" s="127" t="s">
        <v>7010</v>
      </c>
      <c r="AA177" s="127" t="s">
        <v>7010</v>
      </c>
      <c r="AB177" s="127" t="s">
        <v>7010</v>
      </c>
      <c r="AC177" s="127" t="s">
        <v>7010</v>
      </c>
      <c r="AD177" s="66"/>
    </row>
    <row r="178" spans="1:30" ht="20.100000000000001" customHeight="1">
      <c r="A178" s="85"/>
      <c r="B178" s="85"/>
      <c r="C178" s="128"/>
      <c r="D178" s="85" t="s">
        <v>364</v>
      </c>
      <c r="E178" s="128"/>
      <c r="F178" s="531">
        <v>331</v>
      </c>
      <c r="G178" s="314">
        <v>19.749403341288783</v>
      </c>
      <c r="H178" s="356">
        <v>342</v>
      </c>
      <c r="I178" s="314">
        <v>19.159663865546218</v>
      </c>
      <c r="J178" s="356">
        <v>358</v>
      </c>
      <c r="K178" s="314">
        <v>19.002123142250532</v>
      </c>
      <c r="L178" s="356">
        <v>392</v>
      </c>
      <c r="M178" s="314">
        <v>19.243986254295532</v>
      </c>
      <c r="N178" s="315">
        <v>414</v>
      </c>
      <c r="O178" s="316">
        <v>19.058606368251038</v>
      </c>
      <c r="P178" s="315">
        <v>446</v>
      </c>
      <c r="Q178" s="316">
        <v>18.890300720033885</v>
      </c>
      <c r="R178" s="315">
        <v>465</v>
      </c>
      <c r="S178" s="316">
        <v>18.644747393744989</v>
      </c>
      <c r="T178" s="315">
        <v>518</v>
      </c>
      <c r="U178" s="316">
        <v>18.639798488664987</v>
      </c>
      <c r="V178" s="128"/>
      <c r="W178" s="128"/>
      <c r="X178" s="128"/>
      <c r="Y178" s="128"/>
      <c r="Z178" s="128"/>
      <c r="AA178" s="128"/>
      <c r="AB178" s="128"/>
      <c r="AC178" s="128"/>
      <c r="AD178" s="85"/>
    </row>
    <row r="179" spans="1:30" ht="20.100000000000001" customHeight="1">
      <c r="A179" s="85"/>
      <c r="B179" s="85"/>
      <c r="C179" s="128"/>
      <c r="D179" s="85" t="s">
        <v>365</v>
      </c>
      <c r="E179" s="128"/>
      <c r="F179" s="531">
        <v>20</v>
      </c>
      <c r="G179" s="314">
        <v>1.1933174224343674</v>
      </c>
      <c r="H179" s="356">
        <v>20</v>
      </c>
      <c r="I179" s="314">
        <v>1.1204481792717087</v>
      </c>
      <c r="J179" s="356">
        <v>21</v>
      </c>
      <c r="K179" s="314">
        <v>1.1146496815286624</v>
      </c>
      <c r="L179" s="356">
        <v>21</v>
      </c>
      <c r="M179" s="314">
        <v>1.0309278350515463</v>
      </c>
      <c r="N179" s="315">
        <v>21</v>
      </c>
      <c r="O179" s="316">
        <v>0.96908167974157822</v>
      </c>
      <c r="P179" s="315">
        <v>24</v>
      </c>
      <c r="Q179" s="316">
        <v>1.0165184243964422</v>
      </c>
      <c r="R179" s="315">
        <v>22</v>
      </c>
      <c r="S179" s="316">
        <v>0.88211708099438657</v>
      </c>
      <c r="T179" s="315">
        <v>24</v>
      </c>
      <c r="U179" s="316">
        <v>0.86362000719683341</v>
      </c>
      <c r="V179" s="128"/>
      <c r="W179" s="128"/>
      <c r="X179" s="128"/>
      <c r="Y179" s="128"/>
      <c r="Z179" s="128"/>
      <c r="AA179" s="128"/>
      <c r="AB179" s="128"/>
      <c r="AC179" s="128"/>
      <c r="AD179" s="85"/>
    </row>
    <row r="180" spans="1:30" ht="20.100000000000001" customHeight="1">
      <c r="A180" s="85"/>
      <c r="B180" s="85"/>
      <c r="C180" s="128"/>
      <c r="D180" s="85" t="s">
        <v>366</v>
      </c>
      <c r="E180" s="128"/>
      <c r="F180" s="531">
        <v>81</v>
      </c>
      <c r="G180" s="314">
        <v>4.8329355608591884</v>
      </c>
      <c r="H180" s="356">
        <v>88</v>
      </c>
      <c r="I180" s="314">
        <v>4.9299719887955185</v>
      </c>
      <c r="J180" s="356">
        <v>89</v>
      </c>
      <c r="K180" s="314">
        <v>4.7239915074309975</v>
      </c>
      <c r="L180" s="356">
        <v>95</v>
      </c>
      <c r="M180" s="314">
        <v>4.6637211585665197</v>
      </c>
      <c r="N180" s="315">
        <v>108</v>
      </c>
      <c r="O180" s="316">
        <v>5.0299953853253347</v>
      </c>
      <c r="P180" s="315">
        <v>118</v>
      </c>
      <c r="Q180" s="316">
        <v>4.9978822532825076</v>
      </c>
      <c r="R180" s="315">
        <v>122</v>
      </c>
      <c r="S180" s="316">
        <v>4.8917401764234159</v>
      </c>
      <c r="T180" s="315">
        <v>127</v>
      </c>
      <c r="U180" s="316">
        <v>4.56998920474991</v>
      </c>
      <c r="V180" s="128"/>
      <c r="W180" s="128"/>
      <c r="X180" s="128"/>
      <c r="Y180" s="128"/>
      <c r="Z180" s="128"/>
      <c r="AA180" s="128"/>
      <c r="AB180" s="128"/>
      <c r="AC180" s="128"/>
      <c r="AD180" s="85"/>
    </row>
    <row r="181" spans="1:30" ht="20.100000000000001" customHeight="1">
      <c r="A181" s="85"/>
      <c r="B181" s="85"/>
      <c r="C181" s="128"/>
      <c r="D181" s="85" t="s">
        <v>367</v>
      </c>
      <c r="E181" s="128"/>
      <c r="F181" s="531">
        <v>2</v>
      </c>
      <c r="G181" s="314">
        <v>0.11933174224343675</v>
      </c>
      <c r="H181" s="356">
        <v>2</v>
      </c>
      <c r="I181" s="314">
        <v>0.11204481792717087</v>
      </c>
      <c r="J181" s="356">
        <v>3</v>
      </c>
      <c r="K181" s="314">
        <v>0.15923566878980891</v>
      </c>
      <c r="L181" s="356">
        <v>3</v>
      </c>
      <c r="M181" s="314">
        <v>0.14727540500736377</v>
      </c>
      <c r="N181" s="315">
        <v>4</v>
      </c>
      <c r="O181" s="316">
        <v>0.18458698661744347</v>
      </c>
      <c r="P181" s="315">
        <v>4</v>
      </c>
      <c r="Q181" s="316">
        <v>0.16941973739940702</v>
      </c>
      <c r="R181" s="315">
        <v>4</v>
      </c>
      <c r="S181" s="316">
        <v>0.16038492381716118</v>
      </c>
      <c r="T181" s="315">
        <v>4</v>
      </c>
      <c r="U181" s="316">
        <v>0.1439366678661389</v>
      </c>
      <c r="V181" s="128"/>
      <c r="W181" s="128"/>
      <c r="X181" s="128"/>
      <c r="Y181" s="128"/>
      <c r="Z181" s="128"/>
      <c r="AA181" s="128"/>
      <c r="AB181" s="128"/>
      <c r="AC181" s="128"/>
      <c r="AD181" s="85"/>
    </row>
    <row r="182" spans="1:30" ht="20.100000000000001" customHeight="1">
      <c r="A182" s="85"/>
      <c r="B182" s="85"/>
      <c r="C182" s="128"/>
      <c r="D182" s="85" t="s">
        <v>6221</v>
      </c>
      <c r="E182" s="128"/>
      <c r="F182" s="531"/>
      <c r="G182" s="314"/>
      <c r="H182" s="356"/>
      <c r="I182" s="314"/>
      <c r="J182" s="356"/>
      <c r="K182" s="314"/>
      <c r="L182" s="356"/>
      <c r="M182" s="314"/>
      <c r="N182" s="315">
        <v>1</v>
      </c>
      <c r="O182" s="316"/>
      <c r="P182" s="315"/>
      <c r="Q182" s="316"/>
      <c r="R182" s="315"/>
      <c r="S182" s="316"/>
      <c r="T182" s="315"/>
      <c r="U182" s="316"/>
      <c r="V182" s="128"/>
      <c r="W182" s="128"/>
      <c r="X182" s="128"/>
      <c r="Y182" s="128"/>
      <c r="Z182" s="128"/>
      <c r="AA182" s="128"/>
      <c r="AB182" s="128"/>
      <c r="AC182" s="128"/>
      <c r="AD182" s="85"/>
    </row>
    <row r="183" spans="1:30" ht="20.100000000000001" customHeight="1">
      <c r="A183" s="85"/>
      <c r="B183" s="85"/>
      <c r="C183" s="128"/>
      <c r="D183" s="85" t="s">
        <v>6222</v>
      </c>
      <c r="E183" s="128"/>
      <c r="F183" s="531"/>
      <c r="G183" s="314"/>
      <c r="H183" s="356"/>
      <c r="I183" s="314"/>
      <c r="J183" s="356"/>
      <c r="K183" s="314"/>
      <c r="L183" s="356"/>
      <c r="M183" s="314"/>
      <c r="N183" s="315"/>
      <c r="O183" s="316"/>
      <c r="P183" s="315">
        <v>2</v>
      </c>
      <c r="Q183" s="316">
        <v>0.1</v>
      </c>
      <c r="R183" s="315"/>
      <c r="S183" s="316"/>
      <c r="T183" s="315"/>
      <c r="U183" s="316"/>
      <c r="V183" s="128"/>
      <c r="W183" s="128"/>
      <c r="X183" s="128"/>
      <c r="Y183" s="128"/>
      <c r="Z183" s="128"/>
      <c r="AA183" s="128"/>
      <c r="AB183" s="128"/>
      <c r="AC183" s="128"/>
      <c r="AD183" s="85"/>
    </row>
    <row r="184" spans="1:30" ht="20.100000000000001" customHeight="1">
      <c r="A184" s="66" t="s">
        <v>6269</v>
      </c>
      <c r="B184" s="66" t="s">
        <v>391</v>
      </c>
      <c r="C184" s="127" t="s">
        <v>6232</v>
      </c>
      <c r="D184" s="66" t="s">
        <v>369</v>
      </c>
      <c r="E184" s="127" t="s">
        <v>7351</v>
      </c>
      <c r="F184" s="354">
        <v>650</v>
      </c>
      <c r="G184" s="12">
        <v>38.782816229116946</v>
      </c>
      <c r="H184" s="354">
        <v>649</v>
      </c>
      <c r="I184" s="12">
        <v>36.358543417366946</v>
      </c>
      <c r="J184" s="354">
        <v>667</v>
      </c>
      <c r="K184" s="12">
        <v>35.403397027600846</v>
      </c>
      <c r="L184" s="354">
        <v>700</v>
      </c>
      <c r="M184" s="12">
        <v>34.364261168384878</v>
      </c>
      <c r="N184" s="56">
        <v>703</v>
      </c>
      <c r="O184" s="57">
        <v>32.441162898015691</v>
      </c>
      <c r="P184" s="56">
        <v>708</v>
      </c>
      <c r="Q184" s="57">
        <v>29.961912822683029</v>
      </c>
      <c r="R184" s="56">
        <v>682</v>
      </c>
      <c r="S184" s="57">
        <v>27.3</v>
      </c>
      <c r="T184" s="56">
        <v>744</v>
      </c>
      <c r="U184" s="57">
        <v>26.781857451403887</v>
      </c>
      <c r="V184" s="127" t="s">
        <v>7010</v>
      </c>
      <c r="W184" s="127" t="s">
        <v>7010</v>
      </c>
      <c r="X184" s="127" t="s">
        <v>7010</v>
      </c>
      <c r="Y184" s="127" t="s">
        <v>7010</v>
      </c>
      <c r="Z184" s="127" t="s">
        <v>7010</v>
      </c>
      <c r="AA184" s="127" t="s">
        <v>7010</v>
      </c>
      <c r="AB184" s="127" t="s">
        <v>7010</v>
      </c>
      <c r="AC184" s="127" t="s">
        <v>7010</v>
      </c>
      <c r="AD184" s="66"/>
    </row>
    <row r="185" spans="1:30" ht="20.100000000000001" customHeight="1">
      <c r="A185" s="85"/>
      <c r="B185" s="85"/>
      <c r="C185" s="128"/>
      <c r="D185" s="85" t="s">
        <v>9426</v>
      </c>
      <c r="E185" s="128"/>
      <c r="F185" s="531">
        <v>1026</v>
      </c>
      <c r="G185" s="314">
        <v>61.217183770883054</v>
      </c>
      <c r="H185" s="356">
        <v>1136</v>
      </c>
      <c r="I185" s="314">
        <v>63.641456582633054</v>
      </c>
      <c r="J185" s="356">
        <v>1217</v>
      </c>
      <c r="K185" s="314">
        <v>64.596602972399154</v>
      </c>
      <c r="L185" s="356">
        <v>1337</v>
      </c>
      <c r="M185" s="314">
        <v>65.635738831615114</v>
      </c>
      <c r="N185" s="315">
        <v>1464</v>
      </c>
      <c r="O185" s="316">
        <v>67.558837101984309</v>
      </c>
      <c r="P185" s="315">
        <v>1655</v>
      </c>
      <c r="Q185" s="316">
        <v>70.038087177316967</v>
      </c>
      <c r="R185" s="315">
        <v>1811</v>
      </c>
      <c r="S185" s="316">
        <v>72.643401524267944</v>
      </c>
      <c r="T185" s="315">
        <v>2034</v>
      </c>
      <c r="U185" s="316">
        <v>73.218142548596106</v>
      </c>
      <c r="V185" s="128"/>
      <c r="W185" s="128"/>
      <c r="X185" s="128"/>
      <c r="Y185" s="128"/>
      <c r="Z185" s="128"/>
      <c r="AA185" s="128"/>
      <c r="AB185" s="128"/>
      <c r="AC185" s="128"/>
      <c r="AD185" s="85"/>
    </row>
    <row r="186" spans="1:30" ht="20.100000000000001" customHeight="1">
      <c r="A186" s="85"/>
      <c r="B186" s="85"/>
      <c r="C186" s="128"/>
      <c r="D186" s="85" t="s">
        <v>6221</v>
      </c>
      <c r="E186" s="128"/>
      <c r="F186" s="531"/>
      <c r="G186" s="314"/>
      <c r="H186" s="356"/>
      <c r="I186" s="314"/>
      <c r="J186" s="356"/>
      <c r="K186" s="314"/>
      <c r="L186" s="356"/>
      <c r="M186" s="314"/>
      <c r="N186" s="315"/>
      <c r="O186" s="316"/>
      <c r="P186" s="315"/>
      <c r="Q186" s="316"/>
      <c r="R186" s="315"/>
      <c r="S186" s="316"/>
      <c r="T186" s="315"/>
      <c r="U186" s="316"/>
      <c r="V186" s="128"/>
      <c r="W186" s="128"/>
      <c r="X186" s="128"/>
      <c r="Y186" s="128"/>
      <c r="Z186" s="128"/>
      <c r="AA186" s="128"/>
      <c r="AB186" s="128"/>
      <c r="AC186" s="128"/>
      <c r="AD186" s="85"/>
    </row>
    <row r="187" spans="1:30" ht="20.100000000000001" customHeight="1">
      <c r="A187" s="85"/>
      <c r="B187" s="85"/>
      <c r="C187" s="128"/>
      <c r="D187" s="85" t="s">
        <v>6222</v>
      </c>
      <c r="E187" s="128"/>
      <c r="F187" s="531"/>
      <c r="G187" s="314"/>
      <c r="H187" s="356"/>
      <c r="I187" s="314"/>
      <c r="J187" s="356"/>
      <c r="K187" s="314"/>
      <c r="L187" s="356"/>
      <c r="M187" s="314"/>
      <c r="N187" s="315"/>
      <c r="O187" s="316"/>
      <c r="P187" s="315"/>
      <c r="Q187" s="316"/>
      <c r="R187" s="315">
        <v>1</v>
      </c>
      <c r="S187" s="316"/>
      <c r="T187" s="315">
        <v>1</v>
      </c>
      <c r="U187" s="316"/>
      <c r="V187" s="128"/>
      <c r="W187" s="128"/>
      <c r="X187" s="128"/>
      <c r="Y187" s="128"/>
      <c r="Z187" s="128"/>
      <c r="AA187" s="128"/>
      <c r="AB187" s="128"/>
      <c r="AC187" s="128"/>
      <c r="AD187" s="85"/>
    </row>
    <row r="188" spans="1:30" ht="20.100000000000001" customHeight="1">
      <c r="A188" s="66" t="s">
        <v>6270</v>
      </c>
      <c r="B188" s="66" t="s">
        <v>392</v>
      </c>
      <c r="C188" s="127" t="s">
        <v>6271</v>
      </c>
      <c r="D188" s="66"/>
      <c r="E188" s="127"/>
      <c r="F188" s="354">
        <v>612</v>
      </c>
      <c r="G188" s="12">
        <v>94.15384615384616</v>
      </c>
      <c r="H188" s="354">
        <v>608</v>
      </c>
      <c r="I188" s="12">
        <f>H188/649*100</f>
        <v>93.682588597842837</v>
      </c>
      <c r="J188" s="354">
        <v>614</v>
      </c>
      <c r="K188" s="12">
        <f>J188/667*100</f>
        <v>92.053973013493248</v>
      </c>
      <c r="L188" s="354">
        <v>645</v>
      </c>
      <c r="M188" s="12">
        <v>92.142857142857139</v>
      </c>
      <c r="N188" s="56">
        <v>634</v>
      </c>
      <c r="O188" s="12">
        <v>90.184921763869127</v>
      </c>
      <c r="P188" s="56">
        <v>623</v>
      </c>
      <c r="Q188" s="12">
        <v>88</v>
      </c>
      <c r="R188" s="56">
        <v>608</v>
      </c>
      <c r="S188" s="12">
        <v>89.1</v>
      </c>
      <c r="T188" s="56">
        <v>658</v>
      </c>
      <c r="U188" s="12">
        <v>88.4</v>
      </c>
      <c r="V188" s="127" t="s">
        <v>7010</v>
      </c>
      <c r="W188" s="127" t="s">
        <v>7010</v>
      </c>
      <c r="X188" s="127" t="s">
        <v>7010</v>
      </c>
      <c r="Y188" s="127" t="s">
        <v>7010</v>
      </c>
      <c r="Z188" s="127" t="s">
        <v>7010</v>
      </c>
      <c r="AA188" s="127" t="s">
        <v>7010</v>
      </c>
      <c r="AB188" s="127" t="s">
        <v>7010</v>
      </c>
      <c r="AC188" s="127" t="s">
        <v>7010</v>
      </c>
      <c r="AD188" s="66"/>
    </row>
    <row r="189" spans="1:30" ht="20.100000000000001" customHeight="1">
      <c r="A189" s="85"/>
      <c r="B189" s="85"/>
      <c r="C189" s="128"/>
      <c r="D189" s="85" t="s">
        <v>131</v>
      </c>
      <c r="E189" s="128" t="s">
        <v>8136</v>
      </c>
      <c r="F189" s="531">
        <v>6</v>
      </c>
      <c r="G189" s="314">
        <v>0.92307692307692313</v>
      </c>
      <c r="H189" s="356">
        <v>7</v>
      </c>
      <c r="I189" s="314">
        <f>H189/649*100</f>
        <v>1.078582434514638</v>
      </c>
      <c r="J189" s="356">
        <v>11</v>
      </c>
      <c r="K189" s="314">
        <f>J189/667*100</f>
        <v>1.6491754122938531</v>
      </c>
      <c r="L189" s="356">
        <v>12</v>
      </c>
      <c r="M189" s="314">
        <v>1.7142857142857144</v>
      </c>
      <c r="N189" s="315">
        <v>12</v>
      </c>
      <c r="O189" s="316">
        <v>1.7069701280227598</v>
      </c>
      <c r="P189" s="315"/>
      <c r="Q189" s="316"/>
      <c r="R189" s="315">
        <v>15</v>
      </c>
      <c r="S189" s="316">
        <v>2.2000000000000002</v>
      </c>
      <c r="T189" s="315">
        <v>17</v>
      </c>
      <c r="U189" s="316">
        <v>2.2999999999999998</v>
      </c>
      <c r="V189" s="128"/>
      <c r="W189" s="128"/>
      <c r="X189" s="128"/>
      <c r="Y189" s="128"/>
      <c r="Z189" s="128"/>
      <c r="AA189" s="128"/>
      <c r="AB189" s="128"/>
      <c r="AC189" s="128"/>
      <c r="AD189" s="85"/>
    </row>
    <row r="190" spans="1:30" ht="20.100000000000001" customHeight="1">
      <c r="A190" s="85"/>
      <c r="B190" s="85"/>
      <c r="C190" s="128"/>
      <c r="D190" s="85" t="s">
        <v>133</v>
      </c>
      <c r="E190" s="128"/>
      <c r="F190" s="531">
        <v>32</v>
      </c>
      <c r="G190" s="314">
        <v>4.9230769230769234</v>
      </c>
      <c r="H190" s="356">
        <v>34</v>
      </c>
      <c r="I190" s="314">
        <f>H190/649*100</f>
        <v>5.2388289676425268</v>
      </c>
      <c r="J190" s="356">
        <v>42</v>
      </c>
      <c r="K190" s="314">
        <f>J190/667*100</f>
        <v>6.2968515742128934</v>
      </c>
      <c r="L190" s="356">
        <v>43</v>
      </c>
      <c r="M190" s="314">
        <v>6.1428571428571432</v>
      </c>
      <c r="N190" s="315">
        <v>57</v>
      </c>
      <c r="O190" s="316">
        <v>8.1081081081081088</v>
      </c>
      <c r="P190" s="315">
        <v>85</v>
      </c>
      <c r="Q190" s="316">
        <v>12</v>
      </c>
      <c r="R190" s="315">
        <v>59</v>
      </c>
      <c r="S190" s="316">
        <v>8.6999999999999993</v>
      </c>
      <c r="T190" s="315">
        <v>69</v>
      </c>
      <c r="U190" s="316">
        <v>9.3000000000000007</v>
      </c>
      <c r="V190" s="128"/>
      <c r="W190" s="128"/>
      <c r="X190" s="128"/>
      <c r="Y190" s="128"/>
      <c r="Z190" s="128"/>
      <c r="AA190" s="128"/>
      <c r="AB190" s="128"/>
      <c r="AC190" s="128"/>
      <c r="AD190" s="85"/>
    </row>
    <row r="191" spans="1:30" ht="20.100000000000001" customHeight="1">
      <c r="A191" s="66" t="s">
        <v>6272</v>
      </c>
      <c r="B191" s="66" t="s">
        <v>393</v>
      </c>
      <c r="C191" s="127" t="s">
        <v>6273</v>
      </c>
      <c r="D191" s="66" t="s">
        <v>372</v>
      </c>
      <c r="E191" s="127" t="s">
        <v>7646</v>
      </c>
      <c r="F191" s="354">
        <v>5</v>
      </c>
      <c r="G191" s="12">
        <v>13.157894736842104</v>
      </c>
      <c r="H191" s="354">
        <v>2</v>
      </c>
      <c r="I191" s="12">
        <f t="shared" ref="I191:I196" si="15">H191/41*100</f>
        <v>4.8780487804878048</v>
      </c>
      <c r="J191" s="354">
        <v>3</v>
      </c>
      <c r="K191" s="12">
        <f t="shared" ref="K191:K196" si="16">J191/53*100</f>
        <v>5.6603773584905666</v>
      </c>
      <c r="L191" s="354">
        <v>3</v>
      </c>
      <c r="M191" s="12">
        <v>5.4545454545454541</v>
      </c>
      <c r="N191" s="56">
        <v>6</v>
      </c>
      <c r="O191" s="57">
        <v>8.695652173913043</v>
      </c>
      <c r="P191" s="56">
        <v>5</v>
      </c>
      <c r="Q191" s="57">
        <v>5.9</v>
      </c>
      <c r="R191" s="56">
        <v>4</v>
      </c>
      <c r="S191" s="57">
        <v>5.4</v>
      </c>
      <c r="T191" s="56">
        <v>4</v>
      </c>
      <c r="U191" s="57">
        <v>4.7</v>
      </c>
      <c r="V191" s="127" t="s">
        <v>7010</v>
      </c>
      <c r="W191" s="127" t="s">
        <v>7010</v>
      </c>
      <c r="X191" s="127" t="s">
        <v>7010</v>
      </c>
      <c r="Y191" s="127" t="s">
        <v>7010</v>
      </c>
      <c r="Z191" s="127" t="s">
        <v>7010</v>
      </c>
      <c r="AA191" s="127" t="s">
        <v>7010</v>
      </c>
      <c r="AB191" s="127" t="s">
        <v>7010</v>
      </c>
      <c r="AC191" s="127" t="s">
        <v>7010</v>
      </c>
      <c r="AD191" s="66"/>
    </row>
    <row r="192" spans="1:30" ht="20.100000000000001" customHeight="1">
      <c r="A192" s="85"/>
      <c r="B192" s="85"/>
      <c r="C192" s="128"/>
      <c r="D192" s="85" t="s">
        <v>373</v>
      </c>
      <c r="E192" s="128"/>
      <c r="F192" s="531">
        <v>4</v>
      </c>
      <c r="G192" s="314">
        <v>10.526315789473683</v>
      </c>
      <c r="H192" s="356">
        <v>5</v>
      </c>
      <c r="I192" s="314">
        <f t="shared" si="15"/>
        <v>12.195121951219512</v>
      </c>
      <c r="J192" s="356">
        <v>6</v>
      </c>
      <c r="K192" s="314">
        <f t="shared" si="16"/>
        <v>11.320754716981133</v>
      </c>
      <c r="L192" s="356">
        <v>8</v>
      </c>
      <c r="M192" s="314">
        <v>14.545454545454545</v>
      </c>
      <c r="N192" s="315">
        <v>10</v>
      </c>
      <c r="O192" s="316">
        <v>14.492753623188406</v>
      </c>
      <c r="P192" s="315">
        <v>11</v>
      </c>
      <c r="Q192" s="316">
        <v>12.9</v>
      </c>
      <c r="R192" s="315">
        <v>14</v>
      </c>
      <c r="S192" s="316">
        <v>18.899999999999999</v>
      </c>
      <c r="T192" s="315">
        <v>16</v>
      </c>
      <c r="U192" s="316">
        <v>18.600000000000001</v>
      </c>
      <c r="V192" s="128"/>
      <c r="W192" s="128"/>
      <c r="X192" s="128"/>
      <c r="Y192" s="128"/>
      <c r="Z192" s="128"/>
      <c r="AA192" s="128"/>
      <c r="AB192" s="128"/>
      <c r="AC192" s="128"/>
      <c r="AD192" s="85"/>
    </row>
    <row r="193" spans="1:30" ht="20.100000000000001" customHeight="1">
      <c r="A193" s="85"/>
      <c r="B193" s="85"/>
      <c r="C193" s="128"/>
      <c r="D193" s="85" t="s">
        <v>374</v>
      </c>
      <c r="E193" s="128"/>
      <c r="F193" s="531">
        <v>14</v>
      </c>
      <c r="G193" s="314">
        <v>36.84210526315789</v>
      </c>
      <c r="H193" s="356">
        <v>19</v>
      </c>
      <c r="I193" s="314">
        <f t="shared" si="15"/>
        <v>46.341463414634148</v>
      </c>
      <c r="J193" s="356">
        <v>22</v>
      </c>
      <c r="K193" s="314">
        <f t="shared" si="16"/>
        <v>41.509433962264154</v>
      </c>
      <c r="L193" s="356">
        <v>22</v>
      </c>
      <c r="M193" s="314">
        <v>40</v>
      </c>
      <c r="N193" s="315">
        <v>27</v>
      </c>
      <c r="O193" s="316">
        <v>39.130434782608695</v>
      </c>
      <c r="P193" s="315">
        <v>31</v>
      </c>
      <c r="Q193" s="316">
        <v>36.5</v>
      </c>
      <c r="R193" s="315">
        <v>31</v>
      </c>
      <c r="S193" s="316">
        <v>41.9</v>
      </c>
      <c r="T193" s="315">
        <v>36</v>
      </c>
      <c r="U193" s="316">
        <v>41.9</v>
      </c>
      <c r="V193" s="128"/>
      <c r="W193" s="128"/>
      <c r="X193" s="128"/>
      <c r="Y193" s="128"/>
      <c r="Z193" s="128"/>
      <c r="AA193" s="128"/>
      <c r="AB193" s="128"/>
      <c r="AC193" s="128"/>
      <c r="AD193" s="85"/>
    </row>
    <row r="194" spans="1:30" ht="20.100000000000001" customHeight="1">
      <c r="A194" s="85"/>
      <c r="B194" s="85"/>
      <c r="C194" s="128"/>
      <c r="D194" s="85" t="s">
        <v>375</v>
      </c>
      <c r="E194" s="128"/>
      <c r="F194" s="531">
        <v>6</v>
      </c>
      <c r="G194" s="314">
        <v>15.789473684210526</v>
      </c>
      <c r="H194" s="356">
        <v>6</v>
      </c>
      <c r="I194" s="314">
        <f t="shared" si="15"/>
        <v>14.634146341463413</v>
      </c>
      <c r="J194" s="356">
        <v>10</v>
      </c>
      <c r="K194" s="314">
        <f t="shared" si="16"/>
        <v>18.867924528301888</v>
      </c>
      <c r="L194" s="356">
        <v>8</v>
      </c>
      <c r="M194" s="314">
        <v>14.545454545454545</v>
      </c>
      <c r="N194" s="315">
        <v>12</v>
      </c>
      <c r="O194" s="316">
        <v>17.391304347826086</v>
      </c>
      <c r="P194" s="315">
        <v>12</v>
      </c>
      <c r="Q194" s="316">
        <v>14.1</v>
      </c>
      <c r="R194" s="315">
        <v>18</v>
      </c>
      <c r="S194" s="316">
        <v>24.3</v>
      </c>
      <c r="T194" s="315">
        <v>22</v>
      </c>
      <c r="U194" s="316">
        <v>25.6</v>
      </c>
      <c r="V194" s="128"/>
      <c r="W194" s="128"/>
      <c r="X194" s="128"/>
      <c r="Y194" s="128"/>
      <c r="Z194" s="128"/>
      <c r="AA194" s="128"/>
      <c r="AB194" s="128"/>
      <c r="AC194" s="128"/>
      <c r="AD194" s="85"/>
    </row>
    <row r="195" spans="1:30" ht="20.100000000000001" customHeight="1">
      <c r="A195" s="85"/>
      <c r="B195" s="85"/>
      <c r="C195" s="128"/>
      <c r="D195" s="85" t="s">
        <v>376</v>
      </c>
      <c r="E195" s="128"/>
      <c r="F195" s="531">
        <v>5</v>
      </c>
      <c r="G195" s="314">
        <v>13.157894736842104</v>
      </c>
      <c r="H195" s="356">
        <v>3</v>
      </c>
      <c r="I195" s="314">
        <f t="shared" si="15"/>
        <v>7.3170731707317067</v>
      </c>
      <c r="J195" s="356">
        <v>4</v>
      </c>
      <c r="K195" s="314">
        <f t="shared" si="16"/>
        <v>7.5471698113207548</v>
      </c>
      <c r="L195" s="356">
        <v>5</v>
      </c>
      <c r="M195" s="314">
        <v>9.0909090909090917</v>
      </c>
      <c r="N195" s="315">
        <v>2</v>
      </c>
      <c r="O195" s="316">
        <v>2.8985507246376812</v>
      </c>
      <c r="P195" s="315">
        <v>6</v>
      </c>
      <c r="Q195" s="316">
        <v>7.1</v>
      </c>
      <c r="R195" s="315">
        <v>2</v>
      </c>
      <c r="S195" s="316">
        <v>2.7</v>
      </c>
      <c r="T195" s="315">
        <v>3</v>
      </c>
      <c r="U195" s="316">
        <v>3.5</v>
      </c>
      <c r="V195" s="128"/>
      <c r="W195" s="128"/>
      <c r="X195" s="128"/>
      <c r="Y195" s="128"/>
      <c r="Z195" s="128"/>
      <c r="AA195" s="128"/>
      <c r="AB195" s="128"/>
      <c r="AC195" s="128"/>
      <c r="AD195" s="85"/>
    </row>
    <row r="196" spans="1:30" ht="20.100000000000001" customHeight="1">
      <c r="A196" s="85"/>
      <c r="B196" s="85"/>
      <c r="C196" s="128"/>
      <c r="D196" s="85" t="s">
        <v>377</v>
      </c>
      <c r="E196" s="128"/>
      <c r="F196" s="531">
        <v>2</v>
      </c>
      <c r="G196" s="314">
        <v>5.2631578947368416</v>
      </c>
      <c r="H196" s="356">
        <v>1</v>
      </c>
      <c r="I196" s="314">
        <f t="shared" si="15"/>
        <v>2.4390243902439024</v>
      </c>
      <c r="J196" s="356">
        <v>2</v>
      </c>
      <c r="K196" s="314">
        <f t="shared" si="16"/>
        <v>3.7735849056603774</v>
      </c>
      <c r="L196" s="356">
        <v>2</v>
      </c>
      <c r="M196" s="314">
        <v>3.6363636363636362</v>
      </c>
      <c r="N196" s="315">
        <v>1</v>
      </c>
      <c r="O196" s="316">
        <v>1.4492753623188406</v>
      </c>
      <c r="P196" s="315">
        <v>1</v>
      </c>
      <c r="Q196" s="316">
        <v>1.2</v>
      </c>
      <c r="R196" s="315"/>
      <c r="S196" s="316"/>
      <c r="T196" s="315">
        <v>1</v>
      </c>
      <c r="U196" s="316">
        <v>1.2</v>
      </c>
      <c r="V196" s="128"/>
      <c r="W196" s="128"/>
      <c r="X196" s="128"/>
      <c r="Y196" s="128"/>
      <c r="Z196" s="128"/>
      <c r="AA196" s="128"/>
      <c r="AB196" s="128"/>
      <c r="AC196" s="128"/>
      <c r="AD196" s="85"/>
    </row>
    <row r="197" spans="1:30" ht="20.100000000000001" customHeight="1">
      <c r="A197" s="85"/>
      <c r="B197" s="85"/>
      <c r="C197" s="128"/>
      <c r="D197" s="85" t="s">
        <v>378</v>
      </c>
      <c r="E197" s="128"/>
      <c r="F197" s="531"/>
      <c r="G197" s="314"/>
      <c r="H197" s="356"/>
      <c r="I197" s="314"/>
      <c r="J197" s="356"/>
      <c r="K197" s="314"/>
      <c r="L197" s="356"/>
      <c r="M197" s="314"/>
      <c r="N197" s="315"/>
      <c r="O197" s="316"/>
      <c r="P197" s="315"/>
      <c r="Q197" s="316"/>
      <c r="R197" s="315"/>
      <c r="S197" s="316"/>
      <c r="T197" s="315"/>
      <c r="U197" s="316"/>
      <c r="V197" s="128"/>
      <c r="W197" s="128"/>
      <c r="X197" s="128"/>
      <c r="Y197" s="128"/>
      <c r="Z197" s="128"/>
      <c r="AA197" s="128"/>
      <c r="AB197" s="128"/>
      <c r="AC197" s="128"/>
      <c r="AD197" s="85"/>
    </row>
    <row r="198" spans="1:30" ht="20.100000000000001" customHeight="1">
      <c r="A198" s="85"/>
      <c r="B198" s="85"/>
      <c r="C198" s="128"/>
      <c r="D198" s="85" t="s">
        <v>379</v>
      </c>
      <c r="E198" s="128"/>
      <c r="F198" s="531"/>
      <c r="G198" s="314"/>
      <c r="H198" s="356"/>
      <c r="I198" s="314"/>
      <c r="J198" s="356"/>
      <c r="K198" s="314"/>
      <c r="L198" s="356"/>
      <c r="M198" s="314"/>
      <c r="N198" s="315"/>
      <c r="O198" s="316"/>
      <c r="P198" s="315"/>
      <c r="Q198" s="316"/>
      <c r="R198" s="315">
        <v>1</v>
      </c>
      <c r="S198" s="316">
        <v>1.4</v>
      </c>
      <c r="T198" s="315">
        <v>2</v>
      </c>
      <c r="U198" s="316">
        <v>2.2999999999999998</v>
      </c>
      <c r="V198" s="128"/>
      <c r="W198" s="128"/>
      <c r="X198" s="128"/>
      <c r="Y198" s="128"/>
      <c r="Z198" s="128"/>
      <c r="AA198" s="128"/>
      <c r="AB198" s="128"/>
      <c r="AC198" s="128"/>
      <c r="AD198" s="85"/>
    </row>
    <row r="199" spans="1:30" ht="20.100000000000001" customHeight="1">
      <c r="A199" s="85"/>
      <c r="B199" s="85"/>
      <c r="C199" s="128"/>
      <c r="D199" s="85" t="s">
        <v>6219</v>
      </c>
      <c r="E199" s="128"/>
      <c r="F199" s="531"/>
      <c r="G199" s="314"/>
      <c r="H199" s="356"/>
      <c r="I199" s="314"/>
      <c r="J199" s="356">
        <v>1</v>
      </c>
      <c r="K199" s="314">
        <f>J199/53*100</f>
        <v>1.8867924528301887</v>
      </c>
      <c r="L199" s="356">
        <v>1</v>
      </c>
      <c r="M199" s="314">
        <v>1.8181818181818181</v>
      </c>
      <c r="N199" s="315">
        <v>2</v>
      </c>
      <c r="O199" s="316">
        <v>2.8985507246376812</v>
      </c>
      <c r="P199" s="315"/>
      <c r="Q199" s="316"/>
      <c r="R199" s="315"/>
      <c r="S199" s="316"/>
      <c r="T199" s="315"/>
      <c r="U199" s="316"/>
      <c r="V199" s="128"/>
      <c r="W199" s="128"/>
      <c r="X199" s="128"/>
      <c r="Y199" s="128"/>
      <c r="Z199" s="128"/>
      <c r="AA199" s="128"/>
      <c r="AB199" s="128"/>
      <c r="AC199" s="128"/>
      <c r="AD199" s="85"/>
    </row>
    <row r="200" spans="1:30" ht="20.100000000000001" customHeight="1">
      <c r="A200" s="85"/>
      <c r="B200" s="85"/>
      <c r="C200" s="128"/>
      <c r="D200" s="85" t="s">
        <v>9419</v>
      </c>
      <c r="E200" s="128"/>
      <c r="F200" s="531">
        <v>2</v>
      </c>
      <c r="G200" s="314">
        <v>5.2631578947368416</v>
      </c>
      <c r="H200" s="356">
        <v>5</v>
      </c>
      <c r="I200" s="314">
        <f>H200/41*100</f>
        <v>12.195121951219512</v>
      </c>
      <c r="J200" s="356">
        <v>5</v>
      </c>
      <c r="K200" s="314">
        <f>J200/53*100</f>
        <v>9.433962264150944</v>
      </c>
      <c r="L200" s="356">
        <v>6</v>
      </c>
      <c r="M200" s="314">
        <v>10.909090909090908</v>
      </c>
      <c r="N200" s="315">
        <v>9</v>
      </c>
      <c r="O200" s="316">
        <v>13.043478260869565</v>
      </c>
      <c r="P200" s="315">
        <v>19</v>
      </c>
      <c r="Q200" s="316">
        <v>22.4</v>
      </c>
      <c r="R200" s="315">
        <v>4</v>
      </c>
      <c r="S200" s="316">
        <v>5.4</v>
      </c>
      <c r="T200" s="315">
        <v>2</v>
      </c>
      <c r="U200" s="316">
        <v>2.2999999999999998</v>
      </c>
      <c r="V200" s="128"/>
      <c r="W200" s="128"/>
      <c r="X200" s="128"/>
      <c r="Y200" s="128"/>
      <c r="Z200" s="128"/>
      <c r="AA200" s="128"/>
      <c r="AB200" s="128"/>
      <c r="AC200" s="128"/>
      <c r="AD200" s="85"/>
    </row>
    <row r="201" spans="1:30" ht="20.100000000000001" customHeight="1">
      <c r="A201" s="66" t="s">
        <v>6274</v>
      </c>
      <c r="B201" s="66" t="s">
        <v>394</v>
      </c>
      <c r="C201" s="127" t="s">
        <v>6232</v>
      </c>
      <c r="D201" s="66" t="s">
        <v>309</v>
      </c>
      <c r="E201" s="127"/>
      <c r="F201" s="354">
        <v>427</v>
      </c>
      <c r="G201" s="12">
        <v>51.757575757575758</v>
      </c>
      <c r="H201" s="354">
        <v>468</v>
      </c>
      <c r="I201" s="12">
        <v>52.762119503945883</v>
      </c>
      <c r="J201" s="354">
        <v>501</v>
      </c>
      <c r="K201" s="12">
        <v>53.128313891834573</v>
      </c>
      <c r="L201" s="354">
        <v>538</v>
      </c>
      <c r="M201" s="12">
        <v>50.995260663507111</v>
      </c>
      <c r="N201" s="56">
        <v>570</v>
      </c>
      <c r="O201" s="57">
        <v>50.847457627118644</v>
      </c>
      <c r="P201" s="56">
        <v>635</v>
      </c>
      <c r="Q201" s="57">
        <v>50</v>
      </c>
      <c r="R201" s="56">
        <v>670</v>
      </c>
      <c r="S201" s="57">
        <v>48.976608187134502</v>
      </c>
      <c r="T201" s="56">
        <v>768</v>
      </c>
      <c r="U201" s="57">
        <v>48.761904761904759</v>
      </c>
      <c r="V201" s="127" t="s">
        <v>7010</v>
      </c>
      <c r="W201" s="127" t="s">
        <v>7010</v>
      </c>
      <c r="X201" s="127" t="s">
        <v>7010</v>
      </c>
      <c r="Y201" s="127" t="s">
        <v>7010</v>
      </c>
      <c r="Z201" s="127" t="s">
        <v>7010</v>
      </c>
      <c r="AA201" s="127" t="s">
        <v>7010</v>
      </c>
      <c r="AB201" s="127" t="s">
        <v>7010</v>
      </c>
      <c r="AC201" s="127" t="s">
        <v>7010</v>
      </c>
      <c r="AD201" s="66"/>
    </row>
    <row r="202" spans="1:30" ht="20.100000000000001" customHeight="1">
      <c r="A202" s="85"/>
      <c r="B202" s="85"/>
      <c r="C202" s="128"/>
      <c r="D202" s="85" t="s">
        <v>310</v>
      </c>
      <c r="E202" s="128"/>
      <c r="F202" s="531">
        <v>398</v>
      </c>
      <c r="G202" s="314">
        <v>48.242424242424242</v>
      </c>
      <c r="H202" s="356">
        <v>419</v>
      </c>
      <c r="I202" s="314">
        <v>47.237880496054117</v>
      </c>
      <c r="J202" s="356">
        <v>442</v>
      </c>
      <c r="K202" s="314">
        <v>46.871686108165427</v>
      </c>
      <c r="L202" s="356">
        <v>517</v>
      </c>
      <c r="M202" s="314">
        <v>49.004739336492889</v>
      </c>
      <c r="N202" s="315">
        <v>551</v>
      </c>
      <c r="O202" s="316">
        <v>49.152542372881356</v>
      </c>
      <c r="P202" s="315">
        <v>635</v>
      </c>
      <c r="Q202" s="316">
        <v>50</v>
      </c>
      <c r="R202" s="315">
        <v>698</v>
      </c>
      <c r="S202" s="316">
        <v>51.023391812865498</v>
      </c>
      <c r="T202" s="315">
        <v>807</v>
      </c>
      <c r="U202" s="316">
        <v>51.238095238095241</v>
      </c>
      <c r="V202" s="128"/>
      <c r="W202" s="128"/>
      <c r="X202" s="128"/>
      <c r="Y202" s="128"/>
      <c r="Z202" s="128"/>
      <c r="AA202" s="128"/>
      <c r="AB202" s="128"/>
      <c r="AC202" s="128"/>
      <c r="AD202" s="85"/>
    </row>
    <row r="203" spans="1:30" ht="20.100000000000001" customHeight="1">
      <c r="A203" s="362" t="s">
        <v>6275</v>
      </c>
      <c r="B203" s="362" t="s">
        <v>395</v>
      </c>
      <c r="C203" s="127" t="s">
        <v>6232</v>
      </c>
      <c r="D203" s="359" t="s">
        <v>8333</v>
      </c>
      <c r="E203" s="363"/>
      <c r="F203" s="364">
        <v>825</v>
      </c>
      <c r="G203" s="365">
        <v>100</v>
      </c>
      <c r="H203" s="364">
        <v>887</v>
      </c>
      <c r="I203" s="365">
        <v>100</v>
      </c>
      <c r="J203" s="364">
        <v>943</v>
      </c>
      <c r="K203" s="365">
        <v>100</v>
      </c>
      <c r="L203" s="364">
        <v>1055</v>
      </c>
      <c r="M203" s="365">
        <v>100</v>
      </c>
      <c r="N203" s="366">
        <v>1121</v>
      </c>
      <c r="O203" s="367">
        <v>100</v>
      </c>
      <c r="P203" s="366">
        <v>1270</v>
      </c>
      <c r="Q203" s="367">
        <v>100</v>
      </c>
      <c r="R203" s="366">
        <v>1368</v>
      </c>
      <c r="S203" s="367">
        <v>100</v>
      </c>
      <c r="T203" s="366">
        <v>1575</v>
      </c>
      <c r="U203" s="367">
        <v>100</v>
      </c>
      <c r="V203" s="363" t="s">
        <v>7010</v>
      </c>
      <c r="W203" s="363" t="s">
        <v>7010</v>
      </c>
      <c r="X203" s="363" t="s">
        <v>7010</v>
      </c>
      <c r="Y203" s="363" t="s">
        <v>7010</v>
      </c>
      <c r="Z203" s="363" t="s">
        <v>7010</v>
      </c>
      <c r="AA203" s="363" t="s">
        <v>7010</v>
      </c>
      <c r="AB203" s="363" t="s">
        <v>7010</v>
      </c>
      <c r="AC203" s="363" t="s">
        <v>7010</v>
      </c>
      <c r="AD203" s="362"/>
    </row>
    <row r="204" spans="1:30" ht="20.100000000000001" customHeight="1">
      <c r="A204" s="66" t="s">
        <v>6276</v>
      </c>
      <c r="B204" s="66" t="s">
        <v>396</v>
      </c>
      <c r="C204" s="127" t="s">
        <v>6232</v>
      </c>
      <c r="D204" s="66"/>
      <c r="E204" s="127"/>
      <c r="F204" s="354">
        <v>820</v>
      </c>
      <c r="G204" s="12">
        <v>99.393939393939391</v>
      </c>
      <c r="H204" s="354">
        <v>882</v>
      </c>
      <c r="I204" s="12">
        <f>H204/887*100</f>
        <v>99.436302142051858</v>
      </c>
      <c r="J204" s="354">
        <v>940</v>
      </c>
      <c r="K204" s="12">
        <f>J204/943*100</f>
        <v>99.681866383881228</v>
      </c>
      <c r="L204" s="354">
        <v>1049</v>
      </c>
      <c r="M204" s="12">
        <v>99.43127962085309</v>
      </c>
      <c r="N204" s="56">
        <v>1115</v>
      </c>
      <c r="O204" s="57">
        <v>99.464763603925064</v>
      </c>
      <c r="P204" s="56">
        <v>1260</v>
      </c>
      <c r="Q204" s="57">
        <v>99.2</v>
      </c>
      <c r="R204" s="56">
        <v>1359</v>
      </c>
      <c r="S204" s="12">
        <v>99.3</v>
      </c>
      <c r="T204" s="56">
        <v>1563</v>
      </c>
      <c r="U204" s="12">
        <v>99.2</v>
      </c>
      <c r="V204" s="127" t="s">
        <v>7010</v>
      </c>
      <c r="W204" s="127" t="s">
        <v>7010</v>
      </c>
      <c r="X204" s="127" t="s">
        <v>7010</v>
      </c>
      <c r="Y204" s="127" t="s">
        <v>7010</v>
      </c>
      <c r="Z204" s="127" t="s">
        <v>7010</v>
      </c>
      <c r="AA204" s="127" t="s">
        <v>7010</v>
      </c>
      <c r="AB204" s="127" t="s">
        <v>7010</v>
      </c>
      <c r="AC204" s="127" t="s">
        <v>7010</v>
      </c>
      <c r="AD204" s="66"/>
    </row>
    <row r="205" spans="1:30" ht="20.100000000000001" customHeight="1">
      <c r="A205" s="85"/>
      <c r="B205" s="85"/>
      <c r="C205" s="128"/>
      <c r="D205" s="85" t="s">
        <v>152</v>
      </c>
      <c r="E205" s="128" t="s">
        <v>2426</v>
      </c>
      <c r="F205" s="531"/>
      <c r="G205" s="314"/>
      <c r="H205" s="356"/>
      <c r="I205" s="314"/>
      <c r="J205" s="356"/>
      <c r="K205" s="314"/>
      <c r="L205" s="356">
        <v>2</v>
      </c>
      <c r="M205" s="314">
        <v>0.18957345971563982</v>
      </c>
      <c r="N205" s="315">
        <v>2</v>
      </c>
      <c r="O205" s="316">
        <v>0.17841213202497772</v>
      </c>
      <c r="P205" s="315"/>
      <c r="Q205" s="316"/>
      <c r="R205" s="315">
        <v>2</v>
      </c>
      <c r="S205" s="316">
        <v>0.1</v>
      </c>
      <c r="T205" s="315">
        <v>5</v>
      </c>
      <c r="U205" s="316">
        <v>0.3</v>
      </c>
      <c r="V205" s="128"/>
      <c r="W205" s="128"/>
      <c r="X205" s="128"/>
      <c r="Y205" s="128"/>
      <c r="Z205" s="128"/>
      <c r="AA205" s="128"/>
      <c r="AB205" s="128"/>
      <c r="AC205" s="128"/>
      <c r="AD205" s="85"/>
    </row>
    <row r="206" spans="1:30" ht="20.100000000000001" customHeight="1">
      <c r="A206" s="85"/>
      <c r="B206" s="85"/>
      <c r="C206" s="128"/>
      <c r="D206" s="85" t="s">
        <v>153</v>
      </c>
      <c r="E206" s="128"/>
      <c r="F206" s="531">
        <v>5</v>
      </c>
      <c r="G206" s="314">
        <v>0.60606060606060608</v>
      </c>
      <c r="H206" s="356">
        <v>5</v>
      </c>
      <c r="I206" s="314">
        <f>H206/887*100</f>
        <v>0.56369785794813976</v>
      </c>
      <c r="J206" s="356">
        <v>3</v>
      </c>
      <c r="K206" s="314">
        <f>J206/943*100</f>
        <v>0.31813361611876989</v>
      </c>
      <c r="L206" s="356">
        <v>4</v>
      </c>
      <c r="M206" s="314">
        <v>0.37914691943127965</v>
      </c>
      <c r="N206" s="315">
        <v>4</v>
      </c>
      <c r="O206" s="316">
        <v>0.35682426404995543</v>
      </c>
      <c r="P206" s="315">
        <v>10</v>
      </c>
      <c r="Q206" s="316">
        <v>0.8</v>
      </c>
      <c r="R206" s="315">
        <v>7</v>
      </c>
      <c r="S206" s="316">
        <v>0.5</v>
      </c>
      <c r="T206" s="315">
        <v>7</v>
      </c>
      <c r="U206" s="316">
        <v>0.4</v>
      </c>
      <c r="V206" s="128"/>
      <c r="W206" s="128"/>
      <c r="X206" s="128"/>
      <c r="Y206" s="128"/>
      <c r="Z206" s="128"/>
      <c r="AA206" s="128"/>
      <c r="AB206" s="128"/>
      <c r="AC206" s="128"/>
      <c r="AD206" s="85"/>
    </row>
    <row r="207" spans="1:30" ht="20.100000000000001" customHeight="1">
      <c r="A207" s="66" t="s">
        <v>6277</v>
      </c>
      <c r="B207" s="66" t="s">
        <v>397</v>
      </c>
      <c r="C207" s="127" t="s">
        <v>6232</v>
      </c>
      <c r="D207" s="66"/>
      <c r="E207" s="127"/>
      <c r="F207" s="354">
        <v>815</v>
      </c>
      <c r="G207" s="12">
        <v>98.787878787878796</v>
      </c>
      <c r="H207" s="354">
        <v>877</v>
      </c>
      <c r="I207" s="12">
        <f>H207/887*100</f>
        <v>98.872604284103716</v>
      </c>
      <c r="J207" s="354">
        <v>933</v>
      </c>
      <c r="K207" s="12">
        <f>J207/940*100</f>
        <v>99.255319148936167</v>
      </c>
      <c r="L207" s="354">
        <v>1040</v>
      </c>
      <c r="M207" s="12">
        <v>99.142040038131555</v>
      </c>
      <c r="N207" s="56">
        <v>1108</v>
      </c>
      <c r="O207" s="57">
        <v>99.372197309417047</v>
      </c>
      <c r="P207" s="56">
        <v>1256</v>
      </c>
      <c r="Q207" s="57">
        <v>99.7</v>
      </c>
      <c r="R207" s="56">
        <v>1353</v>
      </c>
      <c r="S207" s="12">
        <v>98.9</v>
      </c>
      <c r="T207" s="56">
        <v>1555</v>
      </c>
      <c r="U207" s="12">
        <v>98.7</v>
      </c>
      <c r="V207" s="127" t="s">
        <v>7010</v>
      </c>
      <c r="W207" s="127" t="s">
        <v>7010</v>
      </c>
      <c r="X207" s="127" t="s">
        <v>7010</v>
      </c>
      <c r="Y207" s="127" t="s">
        <v>7010</v>
      </c>
      <c r="Z207" s="127" t="s">
        <v>7010</v>
      </c>
      <c r="AA207" s="127" t="s">
        <v>7010</v>
      </c>
      <c r="AB207" s="127" t="s">
        <v>7010</v>
      </c>
      <c r="AC207" s="127" t="s">
        <v>7010</v>
      </c>
      <c r="AD207" s="66"/>
    </row>
    <row r="208" spans="1:30" ht="20.100000000000001" customHeight="1">
      <c r="A208" s="85"/>
      <c r="B208" s="85"/>
      <c r="C208" s="128"/>
      <c r="D208" s="85" t="s">
        <v>264</v>
      </c>
      <c r="E208" s="128" t="s">
        <v>7646</v>
      </c>
      <c r="F208" s="531">
        <v>1</v>
      </c>
      <c r="G208" s="314">
        <v>0.12121212121212122</v>
      </c>
      <c r="H208" s="356">
        <v>1</v>
      </c>
      <c r="I208" s="314">
        <f>H208/887*100</f>
        <v>0.11273957158962795</v>
      </c>
      <c r="J208" s="356">
        <v>1</v>
      </c>
      <c r="K208" s="314">
        <f>J208/940*100</f>
        <v>0.10638297872340426</v>
      </c>
      <c r="L208" s="356"/>
      <c r="M208" s="314"/>
      <c r="N208" s="315"/>
      <c r="O208" s="316"/>
      <c r="P208" s="315"/>
      <c r="Q208" s="316"/>
      <c r="R208" s="315">
        <v>2</v>
      </c>
      <c r="S208" s="316">
        <v>0.1</v>
      </c>
      <c r="T208" s="315">
        <v>5</v>
      </c>
      <c r="U208" s="316">
        <v>0.3</v>
      </c>
      <c r="V208" s="128"/>
      <c r="W208" s="128"/>
      <c r="X208" s="128"/>
      <c r="Y208" s="128"/>
      <c r="Z208" s="128"/>
      <c r="AA208" s="128"/>
      <c r="AB208" s="128"/>
      <c r="AC208" s="128"/>
      <c r="AD208" s="85"/>
    </row>
    <row r="209" spans="1:30" ht="20.100000000000001" customHeight="1">
      <c r="A209" s="85"/>
      <c r="B209" s="85"/>
      <c r="C209" s="128"/>
      <c r="D209" s="85" t="s">
        <v>265</v>
      </c>
      <c r="E209" s="128"/>
      <c r="F209" s="531">
        <v>9</v>
      </c>
      <c r="G209" s="314">
        <v>1.0909090909090911</v>
      </c>
      <c r="H209" s="356">
        <v>9</v>
      </c>
      <c r="I209" s="314">
        <f>H209/887*100</f>
        <v>1.0146561443066515</v>
      </c>
      <c r="J209" s="356">
        <v>6</v>
      </c>
      <c r="K209" s="314">
        <f>J209/940*100</f>
        <v>0.63829787234042545</v>
      </c>
      <c r="L209" s="356">
        <v>9</v>
      </c>
      <c r="M209" s="314">
        <v>0.85795996186844614</v>
      </c>
      <c r="N209" s="315">
        <v>7</v>
      </c>
      <c r="O209" s="316">
        <v>0.62780269058295957</v>
      </c>
      <c r="P209" s="315">
        <v>4</v>
      </c>
      <c r="Q209" s="316">
        <v>0.3</v>
      </c>
      <c r="R209" s="315">
        <v>13</v>
      </c>
      <c r="S209" s="316">
        <v>1</v>
      </c>
      <c r="T209" s="315">
        <v>15</v>
      </c>
      <c r="U209" s="316">
        <v>1</v>
      </c>
      <c r="V209" s="128"/>
      <c r="W209" s="128"/>
      <c r="X209" s="128"/>
      <c r="Y209" s="128"/>
      <c r="Z209" s="128"/>
      <c r="AA209" s="128"/>
      <c r="AB209" s="128"/>
      <c r="AC209" s="128"/>
      <c r="AD209" s="85"/>
    </row>
    <row r="210" spans="1:30" ht="20.100000000000001" customHeight="1">
      <c r="A210" s="66" t="s">
        <v>6278</v>
      </c>
      <c r="B210" s="66" t="s">
        <v>398</v>
      </c>
      <c r="C210" s="127" t="s">
        <v>6279</v>
      </c>
      <c r="D210" s="66" t="s">
        <v>316</v>
      </c>
      <c r="E210" s="127" t="s">
        <v>7646</v>
      </c>
      <c r="F210" s="354"/>
      <c r="G210" s="12"/>
      <c r="H210" s="354"/>
      <c r="I210" s="12"/>
      <c r="J210" s="354">
        <v>1</v>
      </c>
      <c r="K210" s="12">
        <f>J210/7*100</f>
        <v>14.285714285714285</v>
      </c>
      <c r="L210" s="354">
        <v>3</v>
      </c>
      <c r="M210" s="12">
        <v>33.333333333333329</v>
      </c>
      <c r="N210" s="56">
        <v>2</v>
      </c>
      <c r="O210" s="57">
        <v>28.571428571428569</v>
      </c>
      <c r="P210" s="56"/>
      <c r="Q210" s="57"/>
      <c r="R210" s="56"/>
      <c r="S210" s="57"/>
      <c r="T210" s="56">
        <v>1</v>
      </c>
      <c r="U210" s="57">
        <v>5</v>
      </c>
      <c r="V210" s="127" t="s">
        <v>7010</v>
      </c>
      <c r="W210" s="127" t="s">
        <v>7010</v>
      </c>
      <c r="X210" s="127" t="s">
        <v>7010</v>
      </c>
      <c r="Y210" s="127" t="s">
        <v>7010</v>
      </c>
      <c r="Z210" s="127" t="s">
        <v>7010</v>
      </c>
      <c r="AA210" s="127" t="s">
        <v>7010</v>
      </c>
      <c r="AB210" s="127" t="s">
        <v>7010</v>
      </c>
      <c r="AC210" s="127" t="s">
        <v>7010</v>
      </c>
      <c r="AD210" s="66"/>
    </row>
    <row r="211" spans="1:30" ht="20.100000000000001" customHeight="1">
      <c r="A211" s="85"/>
      <c r="B211" s="85"/>
      <c r="C211" s="128"/>
      <c r="D211" s="85" t="s">
        <v>317</v>
      </c>
      <c r="E211" s="128"/>
      <c r="F211" s="531">
        <v>1</v>
      </c>
      <c r="G211" s="314">
        <v>10</v>
      </c>
      <c r="H211" s="356">
        <v>1</v>
      </c>
      <c r="I211" s="314">
        <v>10</v>
      </c>
      <c r="J211" s="356">
        <v>2</v>
      </c>
      <c r="K211" s="314">
        <f>J211/7*100</f>
        <v>28.571428571428569</v>
      </c>
      <c r="L211" s="356">
        <v>2</v>
      </c>
      <c r="M211" s="314">
        <v>22.222222222222221</v>
      </c>
      <c r="N211" s="315">
        <v>2</v>
      </c>
      <c r="O211" s="316">
        <v>28.571428571428569</v>
      </c>
      <c r="P211" s="315">
        <v>2</v>
      </c>
      <c r="Q211" s="316">
        <v>50</v>
      </c>
      <c r="R211" s="315">
        <v>1</v>
      </c>
      <c r="S211" s="316">
        <v>6.7</v>
      </c>
      <c r="T211" s="315">
        <v>3</v>
      </c>
      <c r="U211" s="316">
        <v>15</v>
      </c>
      <c r="V211" s="128"/>
      <c r="W211" s="128"/>
      <c r="X211" s="128"/>
      <c r="Y211" s="128"/>
      <c r="Z211" s="128"/>
      <c r="AA211" s="128"/>
      <c r="AB211" s="128"/>
      <c r="AC211" s="128"/>
      <c r="AD211" s="85"/>
    </row>
    <row r="212" spans="1:30" ht="20.100000000000001" customHeight="1">
      <c r="A212" s="85"/>
      <c r="B212" s="85"/>
      <c r="C212" s="128"/>
      <c r="D212" s="85" t="s">
        <v>318</v>
      </c>
      <c r="E212" s="128"/>
      <c r="F212" s="531"/>
      <c r="G212" s="314"/>
      <c r="H212" s="356"/>
      <c r="I212" s="314"/>
      <c r="J212" s="356"/>
      <c r="K212" s="314"/>
      <c r="L212" s="356"/>
      <c r="M212" s="314"/>
      <c r="N212" s="315"/>
      <c r="O212" s="316"/>
      <c r="P212" s="315"/>
      <c r="Q212" s="316"/>
      <c r="R212" s="315"/>
      <c r="S212" s="316"/>
      <c r="T212" s="315">
        <v>2</v>
      </c>
      <c r="U212" s="316">
        <v>10</v>
      </c>
      <c r="V212" s="128"/>
      <c r="W212" s="128"/>
      <c r="X212" s="128"/>
      <c r="Y212" s="128"/>
      <c r="Z212" s="128"/>
      <c r="AA212" s="128"/>
      <c r="AB212" s="128"/>
      <c r="AC212" s="128"/>
      <c r="AD212" s="85"/>
    </row>
    <row r="213" spans="1:30" ht="20.100000000000001" customHeight="1">
      <c r="A213" s="85"/>
      <c r="B213" s="85"/>
      <c r="C213" s="128"/>
      <c r="D213" s="85" t="s">
        <v>319</v>
      </c>
      <c r="E213" s="128"/>
      <c r="F213" s="531"/>
      <c r="G213" s="314"/>
      <c r="H213" s="356"/>
      <c r="I213" s="314"/>
      <c r="J213" s="356"/>
      <c r="K213" s="314"/>
      <c r="L213" s="356"/>
      <c r="M213" s="314"/>
      <c r="N213" s="315"/>
      <c r="O213" s="316"/>
      <c r="P213" s="315"/>
      <c r="Q213" s="316"/>
      <c r="R213" s="315"/>
      <c r="S213" s="316"/>
      <c r="T213" s="315"/>
      <c r="U213" s="368"/>
      <c r="V213" s="128"/>
      <c r="W213" s="128"/>
      <c r="X213" s="128"/>
      <c r="Y213" s="128"/>
      <c r="Z213" s="128"/>
      <c r="AA213" s="128"/>
      <c r="AB213" s="128"/>
      <c r="AC213" s="128"/>
      <c r="AD213" s="85"/>
    </row>
    <row r="214" spans="1:30" ht="20.100000000000001" customHeight="1">
      <c r="A214" s="85"/>
      <c r="B214" s="85"/>
      <c r="C214" s="128"/>
      <c r="D214" s="85" t="s">
        <v>6219</v>
      </c>
      <c r="E214" s="128"/>
      <c r="F214" s="531">
        <v>1</v>
      </c>
      <c r="G214" s="314">
        <v>10</v>
      </c>
      <c r="H214" s="356">
        <v>1</v>
      </c>
      <c r="I214" s="314">
        <v>10</v>
      </c>
      <c r="J214" s="356">
        <v>1</v>
      </c>
      <c r="K214" s="314">
        <f>J214/7*100</f>
        <v>14.285714285714285</v>
      </c>
      <c r="L214" s="356"/>
      <c r="M214" s="314"/>
      <c r="N214" s="315"/>
      <c r="O214" s="316"/>
      <c r="P214" s="315"/>
      <c r="Q214" s="316"/>
      <c r="R214" s="315">
        <v>2</v>
      </c>
      <c r="S214" s="316">
        <v>13.3</v>
      </c>
      <c r="T214" s="315">
        <v>5</v>
      </c>
      <c r="U214" s="316">
        <v>25</v>
      </c>
      <c r="V214" s="128"/>
      <c r="W214" s="128"/>
      <c r="X214" s="128"/>
      <c r="Y214" s="128"/>
      <c r="Z214" s="128"/>
      <c r="AA214" s="128"/>
      <c r="AB214" s="128"/>
      <c r="AC214" s="128"/>
      <c r="AD214" s="85"/>
    </row>
    <row r="215" spans="1:30" ht="20.100000000000001" customHeight="1">
      <c r="A215" s="85"/>
      <c r="B215" s="85"/>
      <c r="C215" s="128"/>
      <c r="D215" s="85" t="s">
        <v>9419</v>
      </c>
      <c r="E215" s="128"/>
      <c r="F215" s="531">
        <v>8</v>
      </c>
      <c r="G215" s="314">
        <v>80</v>
      </c>
      <c r="H215" s="356">
        <v>8</v>
      </c>
      <c r="I215" s="314">
        <v>80</v>
      </c>
      <c r="J215" s="356">
        <v>3</v>
      </c>
      <c r="K215" s="314">
        <f>J215/7*100</f>
        <v>42.857142857142854</v>
      </c>
      <c r="L215" s="356">
        <v>4</v>
      </c>
      <c r="M215" s="314">
        <v>44.444444444444443</v>
      </c>
      <c r="N215" s="315">
        <v>3</v>
      </c>
      <c r="O215" s="316">
        <v>42.857142857142854</v>
      </c>
      <c r="P215" s="315">
        <v>2</v>
      </c>
      <c r="Q215" s="316">
        <v>50</v>
      </c>
      <c r="R215" s="315">
        <v>12</v>
      </c>
      <c r="S215" s="316">
        <v>80</v>
      </c>
      <c r="T215" s="315">
        <v>9</v>
      </c>
      <c r="U215" s="316">
        <v>45</v>
      </c>
      <c r="V215" s="128"/>
      <c r="W215" s="128"/>
      <c r="X215" s="128"/>
      <c r="Y215" s="128"/>
      <c r="Z215" s="128"/>
      <c r="AA215" s="128"/>
      <c r="AB215" s="128"/>
      <c r="AC215" s="128"/>
      <c r="AD215" s="85"/>
    </row>
    <row r="216" spans="1:30" ht="20.100000000000001" customHeight="1">
      <c r="A216" s="66" t="s">
        <v>6280</v>
      </c>
      <c r="B216" s="66" t="s">
        <v>399</v>
      </c>
      <c r="C216" s="127" t="s">
        <v>6232</v>
      </c>
      <c r="D216" s="66" t="s">
        <v>321</v>
      </c>
      <c r="E216" s="127" t="s">
        <v>7646</v>
      </c>
      <c r="F216" s="354">
        <v>71</v>
      </c>
      <c r="G216" s="12">
        <v>8.6060606060606055</v>
      </c>
      <c r="H216" s="354">
        <v>84</v>
      </c>
      <c r="I216" s="12">
        <f>H216/887*100</f>
        <v>9.4701240135287481</v>
      </c>
      <c r="J216" s="354">
        <v>100</v>
      </c>
      <c r="K216" s="12">
        <f>J216/943*100</f>
        <v>10.604453870625663</v>
      </c>
      <c r="L216" s="354">
        <v>113</v>
      </c>
      <c r="M216" s="12">
        <v>10.710900473933648</v>
      </c>
      <c r="N216" s="56">
        <v>110</v>
      </c>
      <c r="O216" s="57">
        <v>9.8126672613737735</v>
      </c>
      <c r="P216" s="56">
        <v>138</v>
      </c>
      <c r="Q216" s="57">
        <v>10.874704491725769</v>
      </c>
      <c r="R216" s="56">
        <v>168</v>
      </c>
      <c r="S216" s="57">
        <v>12.289685442574982</v>
      </c>
      <c r="T216" s="56">
        <v>192</v>
      </c>
      <c r="U216" s="57">
        <v>12.205975842339479</v>
      </c>
      <c r="V216" s="127" t="s">
        <v>7010</v>
      </c>
      <c r="W216" s="127" t="s">
        <v>7010</v>
      </c>
      <c r="X216" s="127" t="s">
        <v>7010</v>
      </c>
      <c r="Y216" s="127" t="s">
        <v>7010</v>
      </c>
      <c r="Z216" s="127" t="s">
        <v>7010</v>
      </c>
      <c r="AA216" s="127" t="s">
        <v>7010</v>
      </c>
      <c r="AB216" s="127" t="s">
        <v>7010</v>
      </c>
      <c r="AC216" s="127" t="s">
        <v>7010</v>
      </c>
      <c r="AD216" s="66"/>
    </row>
    <row r="217" spans="1:30" ht="20.100000000000001" customHeight="1">
      <c r="A217" s="85"/>
      <c r="B217" s="85"/>
      <c r="C217" s="128"/>
      <c r="D217" s="85" t="s">
        <v>322</v>
      </c>
      <c r="E217" s="128"/>
      <c r="F217" s="531">
        <v>111</v>
      </c>
      <c r="G217" s="314">
        <v>13.454545454545455</v>
      </c>
      <c r="H217" s="356">
        <v>120</v>
      </c>
      <c r="I217" s="314">
        <f>H217/887*100</f>
        <v>13.528748590755354</v>
      </c>
      <c r="J217" s="356">
        <v>146</v>
      </c>
      <c r="K217" s="314">
        <f>J217/943*100</f>
        <v>15.482502651113467</v>
      </c>
      <c r="L217" s="356">
        <v>191</v>
      </c>
      <c r="M217" s="314">
        <v>18.104265402843602</v>
      </c>
      <c r="N217" s="315">
        <v>212</v>
      </c>
      <c r="O217" s="316">
        <v>18.911685994647637</v>
      </c>
      <c r="P217" s="315">
        <v>245</v>
      </c>
      <c r="Q217" s="316">
        <v>19.306540583136329</v>
      </c>
      <c r="R217" s="315">
        <v>283</v>
      </c>
      <c r="S217" s="316">
        <v>20.702267739575714</v>
      </c>
      <c r="T217" s="315">
        <v>303</v>
      </c>
      <c r="U217" s="316">
        <v>19.2</v>
      </c>
      <c r="V217" s="128"/>
      <c r="W217" s="128"/>
      <c r="X217" s="128"/>
      <c r="Y217" s="128"/>
      <c r="Z217" s="128"/>
      <c r="AA217" s="128"/>
      <c r="AB217" s="128"/>
      <c r="AC217" s="128"/>
      <c r="AD217" s="85"/>
    </row>
    <row r="218" spans="1:30" ht="20.100000000000001" customHeight="1">
      <c r="A218" s="85"/>
      <c r="B218" s="85"/>
      <c r="C218" s="128"/>
      <c r="D218" s="85" t="s">
        <v>323</v>
      </c>
      <c r="E218" s="128"/>
      <c r="F218" s="531"/>
      <c r="G218" s="314"/>
      <c r="H218" s="356"/>
      <c r="I218" s="314"/>
      <c r="J218" s="356"/>
      <c r="K218" s="314"/>
      <c r="L218" s="356"/>
      <c r="M218" s="314"/>
      <c r="N218" s="315"/>
      <c r="O218" s="316"/>
      <c r="P218" s="315">
        <v>1</v>
      </c>
      <c r="Q218" s="316">
        <v>7.8802206461780933E-2</v>
      </c>
      <c r="R218" s="315">
        <v>4</v>
      </c>
      <c r="S218" s="316">
        <v>0.29261155815654716</v>
      </c>
      <c r="T218" s="315">
        <v>3</v>
      </c>
      <c r="U218" s="316">
        <v>0.19071837253655435</v>
      </c>
      <c r="V218" s="128"/>
      <c r="W218" s="128"/>
      <c r="X218" s="128"/>
      <c r="Y218" s="128"/>
      <c r="Z218" s="128"/>
      <c r="AA218" s="128"/>
      <c r="AB218" s="128"/>
      <c r="AC218" s="128"/>
      <c r="AD218" s="85"/>
    </row>
    <row r="219" spans="1:30" ht="20.100000000000001" customHeight="1">
      <c r="A219" s="85"/>
      <c r="B219" s="85"/>
      <c r="C219" s="128"/>
      <c r="D219" s="85" t="s">
        <v>324</v>
      </c>
      <c r="E219" s="128"/>
      <c r="F219" s="531">
        <v>98</v>
      </c>
      <c r="G219" s="314">
        <v>11.878787878787879</v>
      </c>
      <c r="H219" s="356">
        <v>117</v>
      </c>
      <c r="I219" s="314">
        <f>H219/887*100</f>
        <v>13.190529875986471</v>
      </c>
      <c r="J219" s="356">
        <v>127</v>
      </c>
      <c r="K219" s="314">
        <f>J219/943*100</f>
        <v>13.467656415694593</v>
      </c>
      <c r="L219" s="356">
        <v>134</v>
      </c>
      <c r="M219" s="314">
        <v>12.701421800947868</v>
      </c>
      <c r="N219" s="315">
        <v>138</v>
      </c>
      <c r="O219" s="316">
        <v>12.310437109723461</v>
      </c>
      <c r="P219" s="315">
        <v>156</v>
      </c>
      <c r="Q219" s="316">
        <v>12.293144208037825</v>
      </c>
      <c r="R219" s="315">
        <v>175</v>
      </c>
      <c r="S219" s="316">
        <v>12.801755669348939</v>
      </c>
      <c r="T219" s="315">
        <v>206</v>
      </c>
      <c r="U219" s="316">
        <v>13.095994914176732</v>
      </c>
      <c r="V219" s="128"/>
      <c r="W219" s="128"/>
      <c r="X219" s="128"/>
      <c r="Y219" s="128"/>
      <c r="Z219" s="128"/>
      <c r="AA219" s="128"/>
      <c r="AB219" s="128"/>
      <c r="AC219" s="128"/>
      <c r="AD219" s="85"/>
    </row>
    <row r="220" spans="1:30" ht="20.100000000000001" customHeight="1">
      <c r="A220" s="85"/>
      <c r="B220" s="85"/>
      <c r="C220" s="128"/>
      <c r="D220" s="85" t="s">
        <v>325</v>
      </c>
      <c r="E220" s="128"/>
      <c r="F220" s="531"/>
      <c r="G220" s="314"/>
      <c r="H220" s="356"/>
      <c r="I220" s="314"/>
      <c r="J220" s="356"/>
      <c r="K220" s="314"/>
      <c r="L220" s="356">
        <v>1</v>
      </c>
      <c r="M220" s="314">
        <v>9.4786729857819912E-2</v>
      </c>
      <c r="N220" s="315">
        <v>1</v>
      </c>
      <c r="O220" s="316">
        <v>8.9206066012488858E-2</v>
      </c>
      <c r="P220" s="315">
        <v>2</v>
      </c>
      <c r="Q220" s="316">
        <v>0.15760441292356187</v>
      </c>
      <c r="R220" s="315">
        <v>1</v>
      </c>
      <c r="S220" s="316">
        <v>7.3152889539136789E-2</v>
      </c>
      <c r="T220" s="315">
        <v>3</v>
      </c>
      <c r="U220" s="316">
        <v>0.19071837253655435</v>
      </c>
      <c r="V220" s="128"/>
      <c r="W220" s="128"/>
      <c r="X220" s="128"/>
      <c r="Y220" s="128"/>
      <c r="Z220" s="128"/>
      <c r="AA220" s="128"/>
      <c r="AB220" s="128"/>
      <c r="AC220" s="128"/>
      <c r="AD220" s="85"/>
    </row>
    <row r="221" spans="1:30" ht="20.100000000000001" customHeight="1">
      <c r="A221" s="85"/>
      <c r="B221" s="85"/>
      <c r="C221" s="128"/>
      <c r="D221" s="85" t="s">
        <v>326</v>
      </c>
      <c r="E221" s="128"/>
      <c r="F221" s="531">
        <v>242</v>
      </c>
      <c r="G221" s="314">
        <v>29.333333333333332</v>
      </c>
      <c r="H221" s="356">
        <v>248</v>
      </c>
      <c r="I221" s="314">
        <f t="shared" ref="I221:I226" si="17">H221/887*100</f>
        <v>27.959413754227736</v>
      </c>
      <c r="J221" s="356">
        <v>242</v>
      </c>
      <c r="K221" s="314">
        <f t="shared" ref="K221:K226" si="18">J221/943*100</f>
        <v>25.6627783669141</v>
      </c>
      <c r="L221" s="356">
        <v>266</v>
      </c>
      <c r="M221" s="314">
        <v>25.213270142180093</v>
      </c>
      <c r="N221" s="315">
        <v>298</v>
      </c>
      <c r="O221" s="316">
        <v>26.583407671721677</v>
      </c>
      <c r="P221" s="315">
        <v>333</v>
      </c>
      <c r="Q221" s="316">
        <v>26.24113475177305</v>
      </c>
      <c r="R221" s="315">
        <v>343</v>
      </c>
      <c r="S221" s="316">
        <v>25.09144111192392</v>
      </c>
      <c r="T221" s="315">
        <v>405</v>
      </c>
      <c r="U221" s="316">
        <v>25.746980292434838</v>
      </c>
      <c r="V221" s="128"/>
      <c r="W221" s="128"/>
      <c r="X221" s="128"/>
      <c r="Y221" s="128"/>
      <c r="Z221" s="128"/>
      <c r="AA221" s="128"/>
      <c r="AB221" s="128"/>
      <c r="AC221" s="128"/>
      <c r="AD221" s="85"/>
    </row>
    <row r="222" spans="1:30" ht="20.100000000000001" customHeight="1">
      <c r="A222" s="85"/>
      <c r="B222" s="85"/>
      <c r="C222" s="128"/>
      <c r="D222" s="85" t="s">
        <v>327</v>
      </c>
      <c r="E222" s="128"/>
      <c r="F222" s="531">
        <v>7</v>
      </c>
      <c r="G222" s="314">
        <v>0.84848484848484862</v>
      </c>
      <c r="H222" s="356">
        <v>7</v>
      </c>
      <c r="I222" s="314">
        <f t="shared" si="17"/>
        <v>0.78917700112739564</v>
      </c>
      <c r="J222" s="356">
        <v>5</v>
      </c>
      <c r="K222" s="314">
        <f t="shared" si="18"/>
        <v>0.53022269353128315</v>
      </c>
      <c r="L222" s="356">
        <v>5</v>
      </c>
      <c r="M222" s="314">
        <v>0.47393364928909953</v>
      </c>
      <c r="N222" s="315">
        <v>7</v>
      </c>
      <c r="O222" s="316">
        <v>0.62444246208742193</v>
      </c>
      <c r="P222" s="315">
        <v>6</v>
      </c>
      <c r="Q222" s="316">
        <v>0.4728132387706856</v>
      </c>
      <c r="R222" s="315">
        <v>6</v>
      </c>
      <c r="S222" s="316">
        <v>0.43891733723482079</v>
      </c>
      <c r="T222" s="315">
        <v>5</v>
      </c>
      <c r="U222" s="316">
        <v>0.31786395422759062</v>
      </c>
      <c r="V222" s="128"/>
      <c r="W222" s="128"/>
      <c r="X222" s="128"/>
      <c r="Y222" s="128"/>
      <c r="Z222" s="128"/>
      <c r="AA222" s="128"/>
      <c r="AB222" s="128"/>
      <c r="AC222" s="128"/>
      <c r="AD222" s="85"/>
    </row>
    <row r="223" spans="1:30" ht="20.100000000000001" customHeight="1">
      <c r="A223" s="85"/>
      <c r="B223" s="85"/>
      <c r="C223" s="128"/>
      <c r="D223" s="85" t="s">
        <v>328</v>
      </c>
      <c r="E223" s="128"/>
      <c r="F223" s="531">
        <v>106</v>
      </c>
      <c r="G223" s="314">
        <v>12.848484848484848</v>
      </c>
      <c r="H223" s="356">
        <v>112</v>
      </c>
      <c r="I223" s="314">
        <f t="shared" si="17"/>
        <v>12.62683201803833</v>
      </c>
      <c r="J223" s="356">
        <v>120</v>
      </c>
      <c r="K223" s="314">
        <f t="shared" si="18"/>
        <v>12.725344644750795</v>
      </c>
      <c r="L223" s="356">
        <v>133</v>
      </c>
      <c r="M223" s="314">
        <v>12.606635071090047</v>
      </c>
      <c r="N223" s="315">
        <v>139</v>
      </c>
      <c r="O223" s="316">
        <v>12.39964317573595</v>
      </c>
      <c r="P223" s="315">
        <v>151</v>
      </c>
      <c r="Q223" s="316">
        <v>11.89913317572892</v>
      </c>
      <c r="R223" s="315">
        <v>150</v>
      </c>
      <c r="S223" s="316">
        <v>10.972933430870519</v>
      </c>
      <c r="T223" s="315">
        <v>183</v>
      </c>
      <c r="U223" s="316">
        <v>11.633820724729816</v>
      </c>
      <c r="V223" s="128"/>
      <c r="W223" s="128"/>
      <c r="X223" s="128"/>
      <c r="Y223" s="128"/>
      <c r="Z223" s="128"/>
      <c r="AA223" s="128"/>
      <c r="AB223" s="128"/>
      <c r="AC223" s="128"/>
      <c r="AD223" s="85"/>
    </row>
    <row r="224" spans="1:30" ht="20.100000000000001" customHeight="1">
      <c r="A224" s="85"/>
      <c r="B224" s="85"/>
      <c r="C224" s="128"/>
      <c r="D224" s="85" t="s">
        <v>329</v>
      </c>
      <c r="E224" s="128"/>
      <c r="F224" s="531">
        <v>182</v>
      </c>
      <c r="G224" s="314">
        <v>22.060606060606062</v>
      </c>
      <c r="H224" s="356">
        <v>190</v>
      </c>
      <c r="I224" s="314">
        <f t="shared" si="17"/>
        <v>21.420518602029311</v>
      </c>
      <c r="J224" s="356">
        <v>197</v>
      </c>
      <c r="K224" s="314">
        <f t="shared" si="18"/>
        <v>20.890774125132555</v>
      </c>
      <c r="L224" s="356">
        <v>203</v>
      </c>
      <c r="M224" s="314">
        <v>19.24170616113744</v>
      </c>
      <c r="N224" s="315">
        <v>209</v>
      </c>
      <c r="O224" s="316">
        <v>18.64406779661017</v>
      </c>
      <c r="P224" s="315">
        <v>230</v>
      </c>
      <c r="Q224" s="316">
        <v>18.124507486209612</v>
      </c>
      <c r="R224" s="315">
        <v>232</v>
      </c>
      <c r="S224" s="316">
        <v>16.971470373079736</v>
      </c>
      <c r="T224" s="315">
        <v>267</v>
      </c>
      <c r="U224" s="316">
        <v>16.973935155753338</v>
      </c>
      <c r="V224" s="128"/>
      <c r="W224" s="128"/>
      <c r="X224" s="128"/>
      <c r="Y224" s="128"/>
      <c r="Z224" s="128"/>
      <c r="AA224" s="128"/>
      <c r="AB224" s="128"/>
      <c r="AC224" s="128"/>
      <c r="AD224" s="85"/>
    </row>
    <row r="225" spans="1:30" ht="20.100000000000001" customHeight="1">
      <c r="A225" s="85"/>
      <c r="B225" s="85"/>
      <c r="C225" s="128"/>
      <c r="D225" s="85" t="s">
        <v>330</v>
      </c>
      <c r="E225" s="128"/>
      <c r="F225" s="531">
        <v>5</v>
      </c>
      <c r="G225" s="314">
        <v>0.60606060606060608</v>
      </c>
      <c r="H225" s="356">
        <v>6</v>
      </c>
      <c r="I225" s="314">
        <f t="shared" si="17"/>
        <v>0.67643742953776775</v>
      </c>
      <c r="J225" s="356">
        <v>4</v>
      </c>
      <c r="K225" s="314">
        <f t="shared" si="18"/>
        <v>0.42417815482502658</v>
      </c>
      <c r="L225" s="356">
        <v>6</v>
      </c>
      <c r="M225" s="314">
        <v>0.56872037914691942</v>
      </c>
      <c r="N225" s="315">
        <v>5</v>
      </c>
      <c r="O225" s="316">
        <v>0.44603033006244425</v>
      </c>
      <c r="P225" s="315">
        <v>6</v>
      </c>
      <c r="Q225" s="316">
        <v>0.4728132387706856</v>
      </c>
      <c r="R225" s="315">
        <v>5</v>
      </c>
      <c r="S225" s="316">
        <v>0.365764447695684</v>
      </c>
      <c r="T225" s="315">
        <v>6</v>
      </c>
      <c r="U225" s="316">
        <v>0.38143674507310871</v>
      </c>
      <c r="V225" s="128"/>
      <c r="W225" s="128"/>
      <c r="X225" s="128"/>
      <c r="Y225" s="128"/>
      <c r="Z225" s="128"/>
      <c r="AA225" s="128"/>
      <c r="AB225" s="128"/>
      <c r="AC225" s="128"/>
      <c r="AD225" s="85"/>
    </row>
    <row r="226" spans="1:30" ht="20.100000000000001" customHeight="1">
      <c r="A226" s="85"/>
      <c r="B226" s="85"/>
      <c r="C226" s="128"/>
      <c r="D226" s="85" t="s">
        <v>331</v>
      </c>
      <c r="E226" s="128"/>
      <c r="F226" s="531">
        <v>1</v>
      </c>
      <c r="G226" s="314">
        <v>0.12121212121212122</v>
      </c>
      <c r="H226" s="356">
        <v>1</v>
      </c>
      <c r="I226" s="314">
        <f t="shared" si="17"/>
        <v>0.11273957158962795</v>
      </c>
      <c r="J226" s="356">
        <v>1</v>
      </c>
      <c r="K226" s="314">
        <f t="shared" si="18"/>
        <v>0.10604453870625664</v>
      </c>
      <c r="L226" s="356">
        <v>2</v>
      </c>
      <c r="M226" s="314">
        <v>0.18957345971563982</v>
      </c>
      <c r="N226" s="315">
        <v>1</v>
      </c>
      <c r="O226" s="316">
        <v>8.9206066012488858E-2</v>
      </c>
      <c r="P226" s="315">
        <v>1</v>
      </c>
      <c r="Q226" s="316">
        <v>7.8802206461780933E-2</v>
      </c>
      <c r="R226" s="315"/>
      <c r="S226" s="316"/>
      <c r="T226" s="315"/>
      <c r="U226" s="316"/>
      <c r="V226" s="128"/>
      <c r="W226" s="128"/>
      <c r="X226" s="128"/>
      <c r="Y226" s="128"/>
      <c r="Z226" s="128"/>
      <c r="AA226" s="128"/>
      <c r="AB226" s="128"/>
      <c r="AC226" s="128"/>
      <c r="AD226" s="85"/>
    </row>
    <row r="227" spans="1:30" ht="20.100000000000001" customHeight="1">
      <c r="A227" s="85"/>
      <c r="B227" s="85"/>
      <c r="C227" s="128"/>
      <c r="D227" s="85" t="s">
        <v>6219</v>
      </c>
      <c r="E227" s="128"/>
      <c r="F227" s="531"/>
      <c r="G227" s="314"/>
      <c r="H227" s="356"/>
      <c r="I227" s="314"/>
      <c r="J227" s="356"/>
      <c r="K227" s="314"/>
      <c r="L227" s="356"/>
      <c r="M227" s="314"/>
      <c r="N227" s="315"/>
      <c r="O227" s="316"/>
      <c r="P227" s="315"/>
      <c r="Q227" s="316"/>
      <c r="R227" s="315"/>
      <c r="S227" s="316"/>
      <c r="T227" s="315">
        <v>1</v>
      </c>
      <c r="U227" s="316">
        <v>0.1</v>
      </c>
      <c r="V227" s="128"/>
      <c r="W227" s="128"/>
      <c r="X227" s="128"/>
      <c r="Y227" s="128"/>
      <c r="Z227" s="128"/>
      <c r="AA227" s="128"/>
      <c r="AB227" s="128"/>
      <c r="AC227" s="128"/>
      <c r="AD227" s="85"/>
    </row>
    <row r="228" spans="1:30" ht="20.100000000000001" customHeight="1">
      <c r="A228" s="85"/>
      <c r="B228" s="85"/>
      <c r="C228" s="128"/>
      <c r="D228" s="85" t="s">
        <v>9419</v>
      </c>
      <c r="E228" s="128"/>
      <c r="F228" s="531">
        <v>2</v>
      </c>
      <c r="G228" s="314">
        <v>0.24242424242424243</v>
      </c>
      <c r="H228" s="356">
        <v>2</v>
      </c>
      <c r="I228" s="314">
        <f>H228/887*100</f>
        <v>0.22547914317925591</v>
      </c>
      <c r="J228" s="356">
        <v>1</v>
      </c>
      <c r="K228" s="314">
        <f>J228/943*100</f>
        <v>0.10604453870625664</v>
      </c>
      <c r="L228" s="356">
        <v>1</v>
      </c>
      <c r="M228" s="314">
        <v>9.4786729857819912E-2</v>
      </c>
      <c r="N228" s="315">
        <v>1</v>
      </c>
      <c r="O228" s="316">
        <v>8.9206066012488858E-2</v>
      </c>
      <c r="P228" s="315">
        <v>1</v>
      </c>
      <c r="Q228" s="316">
        <v>0.1</v>
      </c>
      <c r="R228" s="315">
        <v>1</v>
      </c>
      <c r="S228" s="316">
        <v>0.1</v>
      </c>
      <c r="T228" s="315">
        <v>1</v>
      </c>
      <c r="U228" s="316">
        <v>0.1</v>
      </c>
      <c r="V228" s="128"/>
      <c r="W228" s="128"/>
      <c r="X228" s="128"/>
      <c r="Y228" s="128"/>
      <c r="Z228" s="128"/>
      <c r="AA228" s="128"/>
      <c r="AB228" s="128"/>
      <c r="AC228" s="128"/>
      <c r="AD228" s="85"/>
    </row>
    <row r="229" spans="1:30" ht="20.100000000000001" customHeight="1">
      <c r="A229" s="66" t="s">
        <v>6281</v>
      </c>
      <c r="B229" s="66" t="s">
        <v>400</v>
      </c>
      <c r="C229" s="127" t="s">
        <v>6232</v>
      </c>
      <c r="D229" s="66" t="s">
        <v>333</v>
      </c>
      <c r="E229" s="127" t="s">
        <v>7351</v>
      </c>
      <c r="F229" s="354">
        <v>391</v>
      </c>
      <c r="G229" s="12">
        <v>51.856763925729446</v>
      </c>
      <c r="H229" s="354">
        <v>439</v>
      </c>
      <c r="I229" s="12">
        <v>54.806491885143572</v>
      </c>
      <c r="J229" s="354">
        <v>472</v>
      </c>
      <c r="K229" s="12">
        <v>56.057007125890735</v>
      </c>
      <c r="L229" s="354">
        <v>523</v>
      </c>
      <c r="M229" s="12">
        <v>55.579171094580232</v>
      </c>
      <c r="N229" s="56">
        <v>571</v>
      </c>
      <c r="O229" s="57">
        <v>56.534653465346537</v>
      </c>
      <c r="P229" s="56">
        <v>655</v>
      </c>
      <c r="Q229" s="57">
        <v>57.91335101679929</v>
      </c>
      <c r="R229" s="56">
        <v>711</v>
      </c>
      <c r="S229" s="57">
        <v>59.299416180150125</v>
      </c>
      <c r="T229" s="56">
        <v>805</v>
      </c>
      <c r="U229" s="57">
        <v>58.291093410572046</v>
      </c>
      <c r="V229" s="127" t="s">
        <v>7010</v>
      </c>
      <c r="W229" s="127" t="s">
        <v>7010</v>
      </c>
      <c r="X229" s="127" t="s">
        <v>7010</v>
      </c>
      <c r="Y229" s="127" t="s">
        <v>7010</v>
      </c>
      <c r="Z229" s="127" t="s">
        <v>7010</v>
      </c>
      <c r="AA229" s="127" t="s">
        <v>7010</v>
      </c>
      <c r="AB229" s="127" t="s">
        <v>7010</v>
      </c>
      <c r="AC229" s="127" t="s">
        <v>7010</v>
      </c>
      <c r="AD229" s="66"/>
    </row>
    <row r="230" spans="1:30" ht="20.100000000000001" customHeight="1">
      <c r="A230" s="85"/>
      <c r="B230" s="85"/>
      <c r="C230" s="128" t="s">
        <v>6282</v>
      </c>
      <c r="D230" s="85" t="s">
        <v>334</v>
      </c>
      <c r="E230" s="128"/>
      <c r="F230" s="531">
        <v>24</v>
      </c>
      <c r="G230" s="314">
        <v>3.183023872679045</v>
      </c>
      <c r="H230" s="356">
        <v>23</v>
      </c>
      <c r="I230" s="314">
        <v>2.8714107365792758</v>
      </c>
      <c r="J230" s="356">
        <v>22</v>
      </c>
      <c r="K230" s="314">
        <v>2.6128266033254155</v>
      </c>
      <c r="L230" s="356">
        <v>25</v>
      </c>
      <c r="M230" s="314">
        <v>2.656748140276302</v>
      </c>
      <c r="N230" s="315">
        <v>35</v>
      </c>
      <c r="O230" s="316">
        <v>3.4653465346534653</v>
      </c>
      <c r="P230" s="315">
        <v>27</v>
      </c>
      <c r="Q230" s="316">
        <v>2.3872679045092839</v>
      </c>
      <c r="R230" s="315">
        <v>31</v>
      </c>
      <c r="S230" s="316">
        <v>2.5854879065888241</v>
      </c>
      <c r="T230" s="315">
        <v>39</v>
      </c>
      <c r="U230" s="316">
        <v>2.8240405503258508</v>
      </c>
      <c r="V230" s="128"/>
      <c r="W230" s="128"/>
      <c r="X230" s="128"/>
      <c r="Y230" s="128"/>
      <c r="Z230" s="128"/>
      <c r="AA230" s="128"/>
      <c r="AB230" s="128"/>
      <c r="AC230" s="128"/>
      <c r="AD230" s="85"/>
    </row>
    <row r="231" spans="1:30" ht="20.100000000000001" customHeight="1">
      <c r="A231" s="85"/>
      <c r="B231" s="85"/>
      <c r="C231" s="128"/>
      <c r="D231" s="85" t="s">
        <v>335</v>
      </c>
      <c r="E231" s="128"/>
      <c r="F231" s="531">
        <v>1</v>
      </c>
      <c r="G231" s="314">
        <v>0.1326259946949602</v>
      </c>
      <c r="H231" s="356">
        <v>1</v>
      </c>
      <c r="I231" s="314">
        <v>0.12484394506866417</v>
      </c>
      <c r="J231" s="356">
        <v>2</v>
      </c>
      <c r="K231" s="314">
        <v>0.23752969121140141</v>
      </c>
      <c r="L231" s="356">
        <v>2</v>
      </c>
      <c r="M231" s="314">
        <v>0.21253985122210414</v>
      </c>
      <c r="N231" s="315">
        <v>1</v>
      </c>
      <c r="O231" s="316">
        <v>9.9009900990099015E-2</v>
      </c>
      <c r="P231" s="315">
        <v>1</v>
      </c>
      <c r="Q231" s="316">
        <v>8.8417329796640146E-2</v>
      </c>
      <c r="R231" s="315"/>
      <c r="S231" s="316"/>
      <c r="T231" s="315"/>
      <c r="U231" s="316"/>
      <c r="V231" s="128"/>
      <c r="W231" s="128"/>
      <c r="X231" s="128"/>
      <c r="Y231" s="128"/>
      <c r="Z231" s="128"/>
      <c r="AA231" s="128"/>
      <c r="AB231" s="128"/>
      <c r="AC231" s="128"/>
      <c r="AD231" s="85"/>
    </row>
    <row r="232" spans="1:30" ht="20.100000000000001" customHeight="1">
      <c r="A232" s="85"/>
      <c r="B232" s="85"/>
      <c r="C232" s="128"/>
      <c r="D232" s="85" t="s">
        <v>336</v>
      </c>
      <c r="E232" s="128"/>
      <c r="F232" s="531">
        <v>301</v>
      </c>
      <c r="G232" s="314">
        <v>39.920424403183027</v>
      </c>
      <c r="H232" s="356">
        <v>300</v>
      </c>
      <c r="I232" s="314">
        <v>37.453183520599254</v>
      </c>
      <c r="J232" s="356">
        <v>309</v>
      </c>
      <c r="K232" s="314">
        <v>36.698337292161519</v>
      </c>
      <c r="L232" s="356">
        <v>357</v>
      </c>
      <c r="M232" s="314">
        <v>37.93836344314559</v>
      </c>
      <c r="N232" s="315">
        <v>368</v>
      </c>
      <c r="O232" s="316">
        <v>36.435643564356432</v>
      </c>
      <c r="P232" s="315">
        <v>404</v>
      </c>
      <c r="Q232" s="316">
        <v>35.720601237842615</v>
      </c>
      <c r="R232" s="315">
        <v>428</v>
      </c>
      <c r="S232" s="316">
        <v>35.696413678065056</v>
      </c>
      <c r="T232" s="315">
        <v>504</v>
      </c>
      <c r="U232" s="316">
        <v>36.49529326574946</v>
      </c>
      <c r="V232" s="128"/>
      <c r="W232" s="128"/>
      <c r="X232" s="128"/>
      <c r="Y232" s="128"/>
      <c r="Z232" s="128"/>
      <c r="AA232" s="128"/>
      <c r="AB232" s="128"/>
      <c r="AC232" s="128"/>
      <c r="AD232" s="85"/>
    </row>
    <row r="233" spans="1:30" ht="20.100000000000001" customHeight="1">
      <c r="A233" s="85"/>
      <c r="B233" s="85"/>
      <c r="C233" s="128"/>
      <c r="D233" s="85" t="s">
        <v>337</v>
      </c>
      <c r="E233" s="128"/>
      <c r="F233" s="531">
        <v>34</v>
      </c>
      <c r="G233" s="314">
        <v>4.5092838196286467</v>
      </c>
      <c r="H233" s="356">
        <v>37</v>
      </c>
      <c r="I233" s="314">
        <v>4.619225967540574</v>
      </c>
      <c r="J233" s="356">
        <v>37</v>
      </c>
      <c r="K233" s="314">
        <v>4.3942992874109263</v>
      </c>
      <c r="L233" s="356">
        <v>34</v>
      </c>
      <c r="M233" s="314">
        <v>3.6131774707757707</v>
      </c>
      <c r="N233" s="315">
        <v>35</v>
      </c>
      <c r="O233" s="316">
        <v>3.4653465346534653</v>
      </c>
      <c r="P233" s="315">
        <v>44</v>
      </c>
      <c r="Q233" s="316">
        <v>3.890362511052166</v>
      </c>
      <c r="R233" s="315">
        <v>29</v>
      </c>
      <c r="S233" s="316">
        <v>2.4186822351959965</v>
      </c>
      <c r="T233" s="315">
        <v>33</v>
      </c>
      <c r="U233" s="316">
        <v>2.3895727733526431</v>
      </c>
      <c r="V233" s="128"/>
      <c r="W233" s="128"/>
      <c r="X233" s="128"/>
      <c r="Y233" s="128"/>
      <c r="Z233" s="128"/>
      <c r="AA233" s="128"/>
      <c r="AB233" s="128"/>
      <c r="AC233" s="128"/>
      <c r="AD233" s="85"/>
    </row>
    <row r="234" spans="1:30" ht="20.100000000000001" customHeight="1">
      <c r="A234" s="85"/>
      <c r="B234" s="85"/>
      <c r="C234" s="128"/>
      <c r="D234" s="85" t="s">
        <v>338</v>
      </c>
      <c r="E234" s="128"/>
      <c r="F234" s="531">
        <v>1</v>
      </c>
      <c r="G234" s="314">
        <v>0.1326259946949602</v>
      </c>
      <c r="H234" s="356">
        <v>1</v>
      </c>
      <c r="I234" s="314">
        <v>0.12484394506866417</v>
      </c>
      <c r="J234" s="356"/>
      <c r="K234" s="314"/>
      <c r="L234" s="356"/>
      <c r="M234" s="314"/>
      <c r="N234" s="315"/>
      <c r="O234" s="316"/>
      <c r="P234" s="315"/>
      <c r="Q234" s="316"/>
      <c r="R234" s="315"/>
      <c r="S234" s="316"/>
      <c r="T234" s="315"/>
      <c r="U234" s="316"/>
      <c r="V234" s="128"/>
      <c r="W234" s="128"/>
      <c r="X234" s="128"/>
      <c r="Y234" s="128"/>
      <c r="Z234" s="128"/>
      <c r="AA234" s="128"/>
      <c r="AB234" s="128"/>
      <c r="AC234" s="128"/>
      <c r="AD234" s="85"/>
    </row>
    <row r="235" spans="1:30" ht="20.100000000000001" customHeight="1">
      <c r="A235" s="85"/>
      <c r="B235" s="85"/>
      <c r="C235" s="128"/>
      <c r="D235" s="85" t="s">
        <v>6221</v>
      </c>
      <c r="E235" s="128"/>
      <c r="F235" s="531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315"/>
      <c r="U235" s="316"/>
      <c r="V235" s="128"/>
      <c r="W235" s="128"/>
      <c r="X235" s="128"/>
      <c r="Y235" s="128"/>
      <c r="Z235" s="128"/>
      <c r="AA235" s="128"/>
      <c r="AB235" s="128"/>
      <c r="AC235" s="128"/>
      <c r="AD235" s="85"/>
    </row>
    <row r="236" spans="1:30" ht="20.100000000000001" customHeight="1">
      <c r="A236" s="85"/>
      <c r="B236" s="85"/>
      <c r="C236" s="128"/>
      <c r="D236" s="85" t="s">
        <v>6222</v>
      </c>
      <c r="E236" s="128"/>
      <c r="F236" s="531">
        <v>2</v>
      </c>
      <c r="G236" s="314">
        <v>0.2652519893899204</v>
      </c>
      <c r="H236" s="356"/>
      <c r="I236" s="314"/>
      <c r="J236" s="356"/>
      <c r="K236" s="314"/>
      <c r="L236" s="356"/>
      <c r="M236" s="314"/>
      <c r="N236" s="315"/>
      <c r="O236" s="316"/>
      <c r="P236" s="315"/>
      <c r="Q236" s="316"/>
      <c r="R236" s="315"/>
      <c r="S236" s="316"/>
      <c r="T236" s="315"/>
      <c r="U236" s="316"/>
      <c r="V236" s="128"/>
      <c r="W236" s="128"/>
      <c r="X236" s="128"/>
      <c r="Y236" s="128"/>
      <c r="Z236" s="128"/>
      <c r="AA236" s="128"/>
      <c r="AB236" s="128"/>
      <c r="AC236" s="128"/>
      <c r="AD236" s="85"/>
    </row>
    <row r="237" spans="1:30" ht="20.100000000000001" customHeight="1">
      <c r="A237" s="66" t="s">
        <v>6283</v>
      </c>
      <c r="B237" s="66" t="s">
        <v>401</v>
      </c>
      <c r="C237" s="127" t="s">
        <v>6232</v>
      </c>
      <c r="D237" s="66" t="s">
        <v>339</v>
      </c>
      <c r="E237" s="127" t="s">
        <v>7351</v>
      </c>
      <c r="F237" s="354">
        <v>784</v>
      </c>
      <c r="G237" s="12">
        <v>95.030303030303031</v>
      </c>
      <c r="H237" s="354">
        <v>849</v>
      </c>
      <c r="I237" s="12">
        <f>H237/887*100</f>
        <v>95.715896279594133</v>
      </c>
      <c r="J237" s="354">
        <v>902</v>
      </c>
      <c r="K237" s="12">
        <f>J237/943*100</f>
        <v>95.652173913043484</v>
      </c>
      <c r="L237" s="354">
        <v>1011</v>
      </c>
      <c r="M237" s="12">
        <v>95.829383886255926</v>
      </c>
      <c r="N237" s="56">
        <v>1080</v>
      </c>
      <c r="O237" s="57">
        <v>96.342551293487958</v>
      </c>
      <c r="P237" s="56">
        <v>1232</v>
      </c>
      <c r="Q237" s="57">
        <v>97.00787401574803</v>
      </c>
      <c r="R237" s="56">
        <v>1327</v>
      </c>
      <c r="S237" s="57">
        <v>97</v>
      </c>
      <c r="T237" s="56">
        <v>1530</v>
      </c>
      <c r="U237" s="57">
        <v>97.142857142857139</v>
      </c>
      <c r="V237" s="127" t="s">
        <v>7010</v>
      </c>
      <c r="W237" s="127" t="s">
        <v>7010</v>
      </c>
      <c r="X237" s="127" t="s">
        <v>7010</v>
      </c>
      <c r="Y237" s="127" t="s">
        <v>7010</v>
      </c>
      <c r="Z237" s="127" t="s">
        <v>7010</v>
      </c>
      <c r="AA237" s="127" t="s">
        <v>7010</v>
      </c>
      <c r="AB237" s="127" t="s">
        <v>7010</v>
      </c>
      <c r="AC237" s="127" t="s">
        <v>7010</v>
      </c>
      <c r="AD237" s="66"/>
    </row>
    <row r="238" spans="1:30" ht="20.100000000000001" customHeight="1">
      <c r="A238" s="85"/>
      <c r="B238" s="85"/>
      <c r="C238" s="128"/>
      <c r="D238" s="85" t="s">
        <v>9421</v>
      </c>
      <c r="E238" s="128"/>
      <c r="F238" s="531">
        <v>39</v>
      </c>
      <c r="G238" s="314">
        <v>4.7272727272727275</v>
      </c>
      <c r="H238" s="356">
        <v>36</v>
      </c>
      <c r="I238" s="314">
        <f>H238/887*100</f>
        <v>4.0586245772266061</v>
      </c>
      <c r="J238" s="356">
        <v>40</v>
      </c>
      <c r="K238" s="314">
        <f>J238/943*100</f>
        <v>4.2417815482502652</v>
      </c>
      <c r="L238" s="356">
        <v>43</v>
      </c>
      <c r="M238" s="314">
        <v>4.0758293838862558</v>
      </c>
      <c r="N238" s="315">
        <v>40</v>
      </c>
      <c r="O238" s="316">
        <v>3.568242640499554</v>
      </c>
      <c r="P238" s="315">
        <v>37</v>
      </c>
      <c r="Q238" s="316">
        <v>2.9133858267716537</v>
      </c>
      <c r="R238" s="315">
        <v>40</v>
      </c>
      <c r="S238" s="316">
        <v>2.926115581565472</v>
      </c>
      <c r="T238" s="315">
        <v>45</v>
      </c>
      <c r="U238" s="316">
        <v>2.8571428571428572</v>
      </c>
      <c r="V238" s="128"/>
      <c r="W238" s="128"/>
      <c r="X238" s="128"/>
      <c r="Y238" s="128"/>
      <c r="Z238" s="128"/>
      <c r="AA238" s="128"/>
      <c r="AB238" s="128"/>
      <c r="AC238" s="128"/>
      <c r="AD238" s="85"/>
    </row>
    <row r="239" spans="1:30" ht="20.100000000000001" customHeight="1">
      <c r="A239" s="85"/>
      <c r="B239" s="85"/>
      <c r="C239" s="128"/>
      <c r="D239" s="85" t="s">
        <v>6221</v>
      </c>
      <c r="E239" s="128"/>
      <c r="F239" s="531"/>
      <c r="G239" s="314"/>
      <c r="H239" s="356"/>
      <c r="I239" s="314"/>
      <c r="J239" s="356"/>
      <c r="K239" s="314"/>
      <c r="L239" s="356"/>
      <c r="M239" s="314"/>
      <c r="N239" s="315"/>
      <c r="O239" s="316"/>
      <c r="P239" s="315"/>
      <c r="Q239" s="316"/>
      <c r="R239" s="315"/>
      <c r="S239" s="316"/>
      <c r="T239" s="315"/>
      <c r="U239" s="316"/>
      <c r="V239" s="128"/>
      <c r="W239" s="128"/>
      <c r="X239" s="128"/>
      <c r="Y239" s="128"/>
      <c r="Z239" s="128"/>
      <c r="AA239" s="128"/>
      <c r="AB239" s="128"/>
      <c r="AC239" s="128"/>
      <c r="AD239" s="85"/>
    </row>
    <row r="240" spans="1:30" ht="20.100000000000001" customHeight="1">
      <c r="A240" s="85"/>
      <c r="B240" s="85"/>
      <c r="C240" s="128"/>
      <c r="D240" s="85" t="s">
        <v>6222</v>
      </c>
      <c r="E240" s="128"/>
      <c r="F240" s="531">
        <v>2</v>
      </c>
      <c r="G240" s="314">
        <v>0.24242424242424243</v>
      </c>
      <c r="H240" s="356">
        <v>2</v>
      </c>
      <c r="I240" s="314">
        <f>H240/887*100</f>
        <v>0.22547914317925591</v>
      </c>
      <c r="J240" s="356">
        <v>1</v>
      </c>
      <c r="K240" s="314">
        <f>J240/943*100</f>
        <v>0.10604453870625664</v>
      </c>
      <c r="L240" s="356">
        <v>1</v>
      </c>
      <c r="M240" s="314">
        <v>9.4786729857819912E-2</v>
      </c>
      <c r="N240" s="315">
        <v>1</v>
      </c>
      <c r="O240" s="316">
        <v>8.9206066012488858E-2</v>
      </c>
      <c r="P240" s="315">
        <v>1</v>
      </c>
      <c r="Q240" s="316">
        <v>0.1</v>
      </c>
      <c r="R240" s="315">
        <v>1</v>
      </c>
      <c r="S240" s="316">
        <v>0.1</v>
      </c>
      <c r="T240" s="315"/>
      <c r="U240" s="316"/>
      <c r="V240" s="128"/>
      <c r="W240" s="128"/>
      <c r="X240" s="128"/>
      <c r="Y240" s="128"/>
      <c r="Z240" s="128"/>
      <c r="AA240" s="128"/>
      <c r="AB240" s="128"/>
      <c r="AC240" s="128"/>
      <c r="AD240" s="85"/>
    </row>
    <row r="241" spans="1:30" ht="20.100000000000001" customHeight="1">
      <c r="A241" s="66" t="s">
        <v>6284</v>
      </c>
      <c r="B241" s="66" t="s">
        <v>402</v>
      </c>
      <c r="C241" s="127" t="s">
        <v>6285</v>
      </c>
      <c r="D241" s="66" t="s">
        <v>341</v>
      </c>
      <c r="E241" s="127" t="s">
        <v>7646</v>
      </c>
      <c r="F241" s="354">
        <v>11</v>
      </c>
      <c r="G241" s="12">
        <v>28.205128205128204</v>
      </c>
      <c r="H241" s="354">
        <v>10</v>
      </c>
      <c r="I241" s="12">
        <f t="shared" ref="I241:I246" si="19">H241/36*100</f>
        <v>27.777777777777779</v>
      </c>
      <c r="J241" s="354">
        <v>13</v>
      </c>
      <c r="K241" s="12">
        <v>32.5</v>
      </c>
      <c r="L241" s="354">
        <v>17</v>
      </c>
      <c r="M241" s="12">
        <v>39.534883720930232</v>
      </c>
      <c r="N241" s="56">
        <v>15</v>
      </c>
      <c r="O241" s="57">
        <v>37.5</v>
      </c>
      <c r="P241" s="56">
        <v>14</v>
      </c>
      <c r="Q241" s="57">
        <v>37.799999999999997</v>
      </c>
      <c r="R241" s="56">
        <v>16</v>
      </c>
      <c r="S241" s="57">
        <v>40</v>
      </c>
      <c r="T241" s="56">
        <v>14</v>
      </c>
      <c r="U241" s="57">
        <v>31.111111111111111</v>
      </c>
      <c r="V241" s="127" t="s">
        <v>7010</v>
      </c>
      <c r="W241" s="127" t="s">
        <v>7010</v>
      </c>
      <c r="X241" s="127" t="s">
        <v>7010</v>
      </c>
      <c r="Y241" s="127" t="s">
        <v>7010</v>
      </c>
      <c r="Z241" s="127" t="s">
        <v>7010</v>
      </c>
      <c r="AA241" s="127" t="s">
        <v>7010</v>
      </c>
      <c r="AB241" s="127" t="s">
        <v>7010</v>
      </c>
      <c r="AC241" s="127" t="s">
        <v>7010</v>
      </c>
      <c r="AD241" s="66"/>
    </row>
    <row r="242" spans="1:30" ht="20.100000000000001" customHeight="1">
      <c r="A242" s="85"/>
      <c r="B242" s="85"/>
      <c r="C242" s="128"/>
      <c r="D242" s="85" t="s">
        <v>342</v>
      </c>
      <c r="E242" s="128"/>
      <c r="F242" s="531">
        <v>2</v>
      </c>
      <c r="G242" s="314">
        <v>5.1282051282051286</v>
      </c>
      <c r="H242" s="356">
        <v>2</v>
      </c>
      <c r="I242" s="314">
        <f t="shared" si="19"/>
        <v>5.5555555555555554</v>
      </c>
      <c r="J242" s="356">
        <v>2</v>
      </c>
      <c r="K242" s="314">
        <v>5</v>
      </c>
      <c r="L242" s="356">
        <v>4</v>
      </c>
      <c r="M242" s="314">
        <v>9.3023255813953494</v>
      </c>
      <c r="N242" s="315">
        <v>3</v>
      </c>
      <c r="O242" s="316">
        <v>7.5</v>
      </c>
      <c r="P242" s="315">
        <v>2</v>
      </c>
      <c r="Q242" s="316">
        <v>5.4</v>
      </c>
      <c r="R242" s="315">
        <v>2</v>
      </c>
      <c r="S242" s="316">
        <v>5</v>
      </c>
      <c r="T242" s="315">
        <v>3</v>
      </c>
      <c r="U242" s="316">
        <v>6.666666666666667</v>
      </c>
      <c r="V242" s="128"/>
      <c r="W242" s="128"/>
      <c r="X242" s="128"/>
      <c r="Y242" s="128"/>
      <c r="Z242" s="128"/>
      <c r="AA242" s="128"/>
      <c r="AB242" s="128"/>
      <c r="AC242" s="128"/>
      <c r="AD242" s="85"/>
    </row>
    <row r="243" spans="1:30" ht="20.100000000000001" customHeight="1">
      <c r="A243" s="85"/>
      <c r="B243" s="85"/>
      <c r="C243" s="128"/>
      <c r="D243" s="85" t="s">
        <v>343</v>
      </c>
      <c r="E243" s="128"/>
      <c r="F243" s="531"/>
      <c r="G243" s="314"/>
      <c r="H243" s="356">
        <v>1</v>
      </c>
      <c r="I243" s="314">
        <f t="shared" si="19"/>
        <v>2.7777777777777777</v>
      </c>
      <c r="J243" s="356">
        <v>1</v>
      </c>
      <c r="K243" s="314">
        <v>2.5</v>
      </c>
      <c r="L243" s="356"/>
      <c r="M243" s="314"/>
      <c r="N243" s="315"/>
      <c r="O243" s="316"/>
      <c r="P243" s="315"/>
      <c r="Q243" s="316"/>
      <c r="R243" s="315"/>
      <c r="S243" s="316"/>
      <c r="T243" s="315"/>
      <c r="U243" s="316"/>
      <c r="V243" s="128"/>
      <c r="W243" s="128"/>
      <c r="X243" s="128"/>
      <c r="Y243" s="128"/>
      <c r="Z243" s="128"/>
      <c r="AA243" s="128"/>
      <c r="AB243" s="128"/>
      <c r="AC243" s="128"/>
      <c r="AD243" s="85"/>
    </row>
    <row r="244" spans="1:30" ht="20.100000000000001" customHeight="1">
      <c r="A244" s="85"/>
      <c r="B244" s="85"/>
      <c r="C244" s="128"/>
      <c r="D244" s="85" t="s">
        <v>344</v>
      </c>
      <c r="E244" s="128"/>
      <c r="F244" s="531">
        <v>3</v>
      </c>
      <c r="G244" s="314">
        <v>7.6923076923076925</v>
      </c>
      <c r="H244" s="356">
        <v>3</v>
      </c>
      <c r="I244" s="314">
        <f t="shared" si="19"/>
        <v>8.3333333333333321</v>
      </c>
      <c r="J244" s="356">
        <v>3</v>
      </c>
      <c r="K244" s="314">
        <v>7.5</v>
      </c>
      <c r="L244" s="356">
        <v>4</v>
      </c>
      <c r="M244" s="314">
        <v>9.3023255813953494</v>
      </c>
      <c r="N244" s="315">
        <v>4</v>
      </c>
      <c r="O244" s="316">
        <v>10</v>
      </c>
      <c r="P244" s="315">
        <v>4</v>
      </c>
      <c r="Q244" s="316">
        <v>10.8</v>
      </c>
      <c r="R244" s="315">
        <v>4</v>
      </c>
      <c r="S244" s="316">
        <v>10</v>
      </c>
      <c r="T244" s="315">
        <v>4</v>
      </c>
      <c r="U244" s="316">
        <v>8.8888888888888893</v>
      </c>
      <c r="V244" s="128"/>
      <c r="W244" s="128"/>
      <c r="X244" s="128"/>
      <c r="Y244" s="128"/>
      <c r="Z244" s="128"/>
      <c r="AA244" s="128"/>
      <c r="AB244" s="128"/>
      <c r="AC244" s="128"/>
      <c r="AD244" s="85"/>
    </row>
    <row r="245" spans="1:30" ht="20.100000000000001" customHeight="1">
      <c r="A245" s="85"/>
      <c r="B245" s="85"/>
      <c r="C245" s="128"/>
      <c r="D245" s="85" t="s">
        <v>345</v>
      </c>
      <c r="E245" s="128"/>
      <c r="F245" s="531">
        <v>2</v>
      </c>
      <c r="G245" s="314">
        <v>5.1282051282051286</v>
      </c>
      <c r="H245" s="356">
        <v>2</v>
      </c>
      <c r="I245" s="314">
        <f t="shared" si="19"/>
        <v>5.5555555555555554</v>
      </c>
      <c r="J245" s="356">
        <v>2</v>
      </c>
      <c r="K245" s="314">
        <v>5</v>
      </c>
      <c r="L245" s="356">
        <v>2</v>
      </c>
      <c r="M245" s="314">
        <v>4.6511627906976747</v>
      </c>
      <c r="N245" s="315">
        <v>1</v>
      </c>
      <c r="O245" s="316">
        <v>2.5</v>
      </c>
      <c r="P245" s="315">
        <v>1</v>
      </c>
      <c r="Q245" s="316">
        <v>2.7</v>
      </c>
      <c r="R245" s="315"/>
      <c r="S245" s="316"/>
      <c r="T245" s="315"/>
      <c r="U245" s="316"/>
      <c r="V245" s="128"/>
      <c r="W245" s="128"/>
      <c r="X245" s="128"/>
      <c r="Y245" s="128"/>
      <c r="Z245" s="128"/>
      <c r="AA245" s="128"/>
      <c r="AB245" s="128"/>
      <c r="AC245" s="128"/>
      <c r="AD245" s="85"/>
    </row>
    <row r="246" spans="1:30" ht="20.100000000000001" customHeight="1">
      <c r="A246" s="85"/>
      <c r="B246" s="85"/>
      <c r="C246" s="128"/>
      <c r="D246" s="85" t="s">
        <v>9422</v>
      </c>
      <c r="E246" s="128"/>
      <c r="F246" s="531">
        <v>17</v>
      </c>
      <c r="G246" s="314">
        <v>43.589743589743591</v>
      </c>
      <c r="H246" s="356">
        <v>14</v>
      </c>
      <c r="I246" s="314">
        <f t="shared" si="19"/>
        <v>38.888888888888893</v>
      </c>
      <c r="J246" s="356">
        <v>15</v>
      </c>
      <c r="K246" s="314">
        <v>37.5</v>
      </c>
      <c r="L246" s="356">
        <v>13</v>
      </c>
      <c r="M246" s="314">
        <v>30.232558139534881</v>
      </c>
      <c r="N246" s="315">
        <v>14</v>
      </c>
      <c r="O246" s="316">
        <v>35</v>
      </c>
      <c r="P246" s="315">
        <v>13</v>
      </c>
      <c r="Q246" s="316">
        <v>35.1</v>
      </c>
      <c r="R246" s="315">
        <v>15</v>
      </c>
      <c r="S246" s="316">
        <v>37.5</v>
      </c>
      <c r="T246" s="315">
        <v>18</v>
      </c>
      <c r="U246" s="316">
        <v>40</v>
      </c>
      <c r="V246" s="128"/>
      <c r="W246" s="128"/>
      <c r="X246" s="128"/>
      <c r="Y246" s="128"/>
      <c r="Z246" s="128"/>
      <c r="AA246" s="128"/>
      <c r="AB246" s="128"/>
      <c r="AC246" s="128"/>
      <c r="AD246" s="85"/>
    </row>
    <row r="247" spans="1:30" ht="20.100000000000001" customHeight="1">
      <c r="A247" s="85"/>
      <c r="B247" s="85"/>
      <c r="C247" s="128"/>
      <c r="D247" s="85" t="s">
        <v>9423</v>
      </c>
      <c r="E247" s="128"/>
      <c r="F247" s="531"/>
      <c r="G247" s="314"/>
      <c r="H247" s="356"/>
      <c r="I247" s="314"/>
      <c r="J247" s="356"/>
      <c r="K247" s="314"/>
      <c r="L247" s="356"/>
      <c r="M247" s="314"/>
      <c r="N247" s="315"/>
      <c r="O247" s="316"/>
      <c r="P247" s="315"/>
      <c r="Q247" s="316"/>
      <c r="R247" s="315"/>
      <c r="S247" s="316"/>
      <c r="T247" s="315">
        <v>1</v>
      </c>
      <c r="U247" s="316">
        <v>2.2222222222222223</v>
      </c>
      <c r="V247" s="128"/>
      <c r="W247" s="128"/>
      <c r="X247" s="128"/>
      <c r="Y247" s="128"/>
      <c r="Z247" s="128"/>
      <c r="AA247" s="128"/>
      <c r="AB247" s="128"/>
      <c r="AC247" s="128"/>
      <c r="AD247" s="85"/>
    </row>
    <row r="248" spans="1:30" ht="20.100000000000001" customHeight="1">
      <c r="A248" s="85"/>
      <c r="B248" s="85"/>
      <c r="C248" s="128"/>
      <c r="D248" s="85" t="s">
        <v>346</v>
      </c>
      <c r="E248" s="128"/>
      <c r="F248" s="531">
        <v>3</v>
      </c>
      <c r="G248" s="314">
        <v>7.6923076923076925</v>
      </c>
      <c r="H248" s="356">
        <v>3</v>
      </c>
      <c r="I248" s="314">
        <f>H248/36*100</f>
        <v>8.3333333333333321</v>
      </c>
      <c r="J248" s="356">
        <v>3</v>
      </c>
      <c r="K248" s="314">
        <v>7.5</v>
      </c>
      <c r="L248" s="356">
        <v>3</v>
      </c>
      <c r="M248" s="314">
        <v>6.9767441860465116</v>
      </c>
      <c r="N248" s="315">
        <v>3</v>
      </c>
      <c r="O248" s="316">
        <v>7.5</v>
      </c>
      <c r="P248" s="315">
        <v>3</v>
      </c>
      <c r="Q248" s="316">
        <v>8.1</v>
      </c>
      <c r="R248" s="315">
        <v>3</v>
      </c>
      <c r="S248" s="316">
        <v>7.5</v>
      </c>
      <c r="T248" s="315">
        <v>5</v>
      </c>
      <c r="U248" s="316">
        <v>11.111111111111111</v>
      </c>
      <c r="V248" s="128"/>
      <c r="W248" s="128"/>
      <c r="X248" s="128"/>
      <c r="Y248" s="128"/>
      <c r="Z248" s="128"/>
      <c r="AA248" s="128"/>
      <c r="AB248" s="128"/>
      <c r="AC248" s="128"/>
      <c r="AD248" s="85"/>
    </row>
    <row r="249" spans="1:30" ht="20.100000000000001" customHeight="1">
      <c r="A249" s="85"/>
      <c r="B249" s="85"/>
      <c r="C249" s="128"/>
      <c r="D249" s="85" t="s">
        <v>347</v>
      </c>
      <c r="E249" s="128"/>
      <c r="F249" s="531">
        <v>1</v>
      </c>
      <c r="G249" s="314">
        <v>2.5641025641025643</v>
      </c>
      <c r="H249" s="356">
        <v>1</v>
      </c>
      <c r="I249" s="314">
        <f>H249/36*100</f>
        <v>2.7777777777777777</v>
      </c>
      <c r="J249" s="356">
        <v>1</v>
      </c>
      <c r="K249" s="314">
        <v>2.5</v>
      </c>
      <c r="L249" s="356"/>
      <c r="M249" s="314"/>
      <c r="N249" s="315"/>
      <c r="O249" s="316"/>
      <c r="P249" s="315"/>
      <c r="Q249" s="316"/>
      <c r="R249" s="315"/>
      <c r="S249" s="316"/>
      <c r="T249" s="315"/>
      <c r="U249" s="316"/>
      <c r="V249" s="128"/>
      <c r="W249" s="128"/>
      <c r="X249" s="128"/>
      <c r="Y249" s="128"/>
      <c r="Z249" s="128"/>
      <c r="AA249" s="128"/>
      <c r="AB249" s="128"/>
      <c r="AC249" s="128"/>
      <c r="AD249" s="85"/>
    </row>
    <row r="250" spans="1:30" ht="20.100000000000001" customHeight="1">
      <c r="A250" s="85"/>
      <c r="B250" s="85"/>
      <c r="C250" s="128"/>
      <c r="D250" s="85" t="s">
        <v>348</v>
      </c>
      <c r="E250" s="128"/>
      <c r="F250" s="531"/>
      <c r="G250" s="314"/>
      <c r="H250" s="356"/>
      <c r="I250" s="314"/>
      <c r="J250" s="356"/>
      <c r="K250" s="314"/>
      <c r="L250" s="356"/>
      <c r="M250" s="314"/>
      <c r="N250" s="315"/>
      <c r="O250" s="316"/>
      <c r="P250" s="315"/>
      <c r="Q250" s="316"/>
      <c r="R250" s="315"/>
      <c r="S250" s="316"/>
      <c r="T250" s="315"/>
      <c r="U250" s="316"/>
      <c r="V250" s="128"/>
      <c r="W250" s="128"/>
      <c r="X250" s="128"/>
      <c r="Y250" s="128"/>
      <c r="Z250" s="128"/>
      <c r="AA250" s="128"/>
      <c r="AB250" s="128"/>
      <c r="AC250" s="128"/>
      <c r="AD250" s="85"/>
    </row>
    <row r="251" spans="1:30" ht="20.100000000000001" customHeight="1">
      <c r="A251" s="85"/>
      <c r="B251" s="85"/>
      <c r="C251" s="128"/>
      <c r="D251" s="85" t="s">
        <v>349</v>
      </c>
      <c r="E251" s="128"/>
      <c r="F251" s="531"/>
      <c r="G251" s="314"/>
      <c r="H251" s="356"/>
      <c r="I251" s="314"/>
      <c r="J251" s="356"/>
      <c r="K251" s="314"/>
      <c r="L251" s="356"/>
      <c r="M251" s="314"/>
      <c r="N251" s="315"/>
      <c r="O251" s="316"/>
      <c r="P251" s="315"/>
      <c r="Q251" s="316"/>
      <c r="R251" s="315"/>
      <c r="S251" s="316"/>
      <c r="T251" s="315"/>
      <c r="U251" s="316"/>
      <c r="V251" s="128"/>
      <c r="W251" s="128"/>
      <c r="X251" s="128"/>
      <c r="Y251" s="128"/>
      <c r="Z251" s="128"/>
      <c r="AA251" s="128"/>
      <c r="AB251" s="128"/>
      <c r="AC251" s="128"/>
      <c r="AD251" s="85"/>
    </row>
    <row r="252" spans="1:30" ht="20.100000000000001" customHeight="1">
      <c r="A252" s="85"/>
      <c r="B252" s="85"/>
      <c r="C252" s="128"/>
      <c r="D252" s="85" t="s">
        <v>350</v>
      </c>
      <c r="E252" s="128"/>
      <c r="F252" s="531"/>
      <c r="G252" s="314"/>
      <c r="H252" s="356"/>
      <c r="I252" s="314"/>
      <c r="J252" s="356"/>
      <c r="K252" s="314"/>
      <c r="L252" s="356"/>
      <c r="M252" s="314"/>
      <c r="N252" s="315"/>
      <c r="O252" s="316"/>
      <c r="P252" s="315"/>
      <c r="Q252" s="316"/>
      <c r="R252" s="315"/>
      <c r="S252" s="316"/>
      <c r="T252" s="315"/>
      <c r="U252" s="316"/>
      <c r="V252" s="128"/>
      <c r="W252" s="128"/>
      <c r="X252" s="128"/>
      <c r="Y252" s="128"/>
      <c r="Z252" s="128"/>
      <c r="AA252" s="128"/>
      <c r="AB252" s="128"/>
      <c r="AC252" s="128"/>
      <c r="AD252" s="85"/>
    </row>
    <row r="253" spans="1:30" ht="20.100000000000001" customHeight="1">
      <c r="A253" s="85"/>
      <c r="B253" s="85"/>
      <c r="C253" s="128"/>
      <c r="D253" s="85" t="s">
        <v>351</v>
      </c>
      <c r="E253" s="356"/>
      <c r="F253" s="531"/>
      <c r="G253" s="314"/>
      <c r="H253" s="356"/>
      <c r="I253" s="314"/>
      <c r="J253" s="356"/>
      <c r="K253" s="314"/>
      <c r="L253" s="356"/>
      <c r="M253" s="314"/>
      <c r="N253" s="315"/>
      <c r="O253" s="316"/>
      <c r="P253" s="315"/>
      <c r="Q253" s="316"/>
      <c r="R253" s="315"/>
      <c r="S253" s="316"/>
      <c r="T253" s="315"/>
      <c r="U253" s="316"/>
      <c r="V253" s="128"/>
      <c r="W253" s="128"/>
      <c r="X253" s="128"/>
      <c r="Y253" s="128"/>
      <c r="Z253" s="128"/>
      <c r="AA253" s="128"/>
      <c r="AB253" s="128"/>
      <c r="AC253" s="128"/>
      <c r="AD253" s="85"/>
    </row>
    <row r="254" spans="1:30" ht="20.100000000000001" customHeight="1">
      <c r="A254" s="85"/>
      <c r="B254" s="85"/>
      <c r="C254" s="128"/>
      <c r="D254" s="85" t="s">
        <v>352</v>
      </c>
      <c r="E254" s="356"/>
      <c r="F254" s="531"/>
      <c r="G254" s="314"/>
      <c r="H254" s="356"/>
      <c r="I254" s="314"/>
      <c r="J254" s="356"/>
      <c r="K254" s="314"/>
      <c r="L254" s="356"/>
      <c r="M254" s="314"/>
      <c r="N254" s="315"/>
      <c r="O254" s="316"/>
      <c r="P254" s="315"/>
      <c r="Q254" s="316"/>
      <c r="R254" s="315"/>
      <c r="S254" s="316"/>
      <c r="T254" s="315"/>
      <c r="U254" s="316"/>
      <c r="V254" s="128"/>
      <c r="W254" s="128"/>
      <c r="X254" s="128"/>
      <c r="Y254" s="128"/>
      <c r="Z254" s="128"/>
      <c r="AA254" s="128"/>
      <c r="AB254" s="128"/>
      <c r="AC254" s="128"/>
      <c r="AD254" s="85"/>
    </row>
    <row r="255" spans="1:30" ht="20.100000000000001" customHeight="1">
      <c r="A255" s="85"/>
      <c r="B255" s="85"/>
      <c r="C255" s="128"/>
      <c r="D255" s="85" t="s">
        <v>353</v>
      </c>
      <c r="E255" s="356"/>
      <c r="F255" s="531"/>
      <c r="G255" s="314"/>
      <c r="H255" s="356"/>
      <c r="I255" s="314"/>
      <c r="J255" s="356"/>
      <c r="K255" s="314"/>
      <c r="L255" s="356"/>
      <c r="M255" s="314"/>
      <c r="N255" s="315"/>
      <c r="O255" s="316"/>
      <c r="P255" s="315"/>
      <c r="Q255" s="316"/>
      <c r="R255" s="315"/>
      <c r="S255" s="316"/>
      <c r="T255" s="315"/>
      <c r="U255" s="316"/>
      <c r="V255" s="128"/>
      <c r="W255" s="128"/>
      <c r="X255" s="128"/>
      <c r="Y255" s="128"/>
      <c r="Z255" s="128"/>
      <c r="AA255" s="128"/>
      <c r="AB255" s="128"/>
      <c r="AC255" s="128"/>
      <c r="AD255" s="85"/>
    </row>
    <row r="256" spans="1:30" ht="20.100000000000001" customHeight="1">
      <c r="A256" s="85"/>
      <c r="B256" s="85"/>
      <c r="C256" s="128"/>
      <c r="D256" s="85" t="s">
        <v>6219</v>
      </c>
      <c r="E256" s="356"/>
      <c r="F256" s="531"/>
      <c r="G256" s="314"/>
      <c r="H256" s="356"/>
      <c r="I256" s="314"/>
      <c r="J256" s="356"/>
      <c r="K256" s="314"/>
      <c r="L256" s="356"/>
      <c r="M256" s="314"/>
      <c r="N256" s="315"/>
      <c r="O256" s="316"/>
      <c r="P256" s="315"/>
      <c r="Q256" s="316"/>
      <c r="R256" s="315"/>
      <c r="S256" s="316"/>
      <c r="T256" s="315"/>
      <c r="U256" s="316"/>
      <c r="V256" s="128"/>
      <c r="W256" s="128"/>
      <c r="X256" s="128"/>
      <c r="Y256" s="128"/>
      <c r="Z256" s="128"/>
      <c r="AA256" s="128"/>
      <c r="AB256" s="128"/>
      <c r="AC256" s="128"/>
      <c r="AD256" s="85"/>
    </row>
    <row r="257" spans="1:30" ht="20.100000000000001" customHeight="1">
      <c r="A257" s="85"/>
      <c r="B257" s="85"/>
      <c r="C257" s="128"/>
      <c r="D257" s="85" t="s">
        <v>9419</v>
      </c>
      <c r="E257" s="356"/>
      <c r="F257" s="531"/>
      <c r="G257" s="314"/>
      <c r="H257" s="356"/>
      <c r="I257" s="314"/>
      <c r="J257" s="356"/>
      <c r="K257" s="314"/>
      <c r="L257" s="356"/>
      <c r="M257" s="314"/>
      <c r="N257" s="315"/>
      <c r="O257" s="316"/>
      <c r="P257" s="315"/>
      <c r="Q257" s="316"/>
      <c r="R257" s="315"/>
      <c r="S257" s="316"/>
      <c r="T257" s="315"/>
      <c r="U257" s="316"/>
      <c r="V257" s="128"/>
      <c r="W257" s="128"/>
      <c r="X257" s="128"/>
      <c r="Y257" s="128"/>
      <c r="Z257" s="128"/>
      <c r="AA257" s="128"/>
      <c r="AB257" s="128"/>
      <c r="AC257" s="128"/>
      <c r="AD257" s="85"/>
    </row>
    <row r="258" spans="1:30" ht="20.100000000000001" customHeight="1">
      <c r="A258" s="66" t="s">
        <v>6286</v>
      </c>
      <c r="B258" s="66" t="s">
        <v>403</v>
      </c>
      <c r="C258" s="127" t="s">
        <v>6285</v>
      </c>
      <c r="D258" s="66" t="s">
        <v>355</v>
      </c>
      <c r="E258" s="354" t="s">
        <v>7351</v>
      </c>
      <c r="F258" s="354">
        <v>7</v>
      </c>
      <c r="G258" s="12">
        <v>17.948717948717949</v>
      </c>
      <c r="H258" s="354">
        <v>7</v>
      </c>
      <c r="I258" s="12">
        <f>H258/36*100</f>
        <v>19.444444444444446</v>
      </c>
      <c r="J258" s="354">
        <v>8</v>
      </c>
      <c r="K258" s="12">
        <f>J258/40*100</f>
        <v>20</v>
      </c>
      <c r="L258" s="354">
        <v>9</v>
      </c>
      <c r="M258" s="12">
        <v>20.930232558139537</v>
      </c>
      <c r="N258" s="56">
        <v>11</v>
      </c>
      <c r="O258" s="57">
        <v>27.500000000000004</v>
      </c>
      <c r="P258" s="56">
        <v>9</v>
      </c>
      <c r="Q258" s="57">
        <v>24.3</v>
      </c>
      <c r="R258" s="56">
        <v>10</v>
      </c>
      <c r="S258" s="57">
        <v>25</v>
      </c>
      <c r="T258" s="56">
        <v>9</v>
      </c>
      <c r="U258" s="57">
        <v>20</v>
      </c>
      <c r="V258" s="127" t="s">
        <v>7010</v>
      </c>
      <c r="W258" s="127" t="s">
        <v>7010</v>
      </c>
      <c r="X258" s="127" t="s">
        <v>7010</v>
      </c>
      <c r="Y258" s="127" t="s">
        <v>7010</v>
      </c>
      <c r="Z258" s="127" t="s">
        <v>7010</v>
      </c>
      <c r="AA258" s="127" t="s">
        <v>7010</v>
      </c>
      <c r="AB258" s="127" t="s">
        <v>7010</v>
      </c>
      <c r="AC258" s="127" t="s">
        <v>7010</v>
      </c>
      <c r="AD258" s="66"/>
    </row>
    <row r="259" spans="1:30" ht="20.100000000000001" customHeight="1">
      <c r="A259" s="85"/>
      <c r="B259" s="85"/>
      <c r="C259" s="128"/>
      <c r="D259" s="85" t="s">
        <v>356</v>
      </c>
      <c r="E259" s="356"/>
      <c r="F259" s="531">
        <v>15</v>
      </c>
      <c r="G259" s="314">
        <v>38.461538461538467</v>
      </c>
      <c r="H259" s="356">
        <v>14</v>
      </c>
      <c r="I259" s="314">
        <f>H259/36*100</f>
        <v>38.888888888888893</v>
      </c>
      <c r="J259" s="356">
        <v>14</v>
      </c>
      <c r="K259" s="314">
        <f>J259/40*100</f>
        <v>35</v>
      </c>
      <c r="L259" s="356">
        <v>13</v>
      </c>
      <c r="M259" s="314">
        <v>30.232558139534881</v>
      </c>
      <c r="N259" s="315">
        <v>13</v>
      </c>
      <c r="O259" s="316">
        <v>32.5</v>
      </c>
      <c r="P259" s="315">
        <v>13</v>
      </c>
      <c r="Q259" s="316">
        <v>35.1</v>
      </c>
      <c r="R259" s="315">
        <v>12</v>
      </c>
      <c r="S259" s="316">
        <v>30</v>
      </c>
      <c r="T259" s="315">
        <v>14</v>
      </c>
      <c r="U259" s="316">
        <v>31.111111111111111</v>
      </c>
      <c r="V259" s="128"/>
      <c r="W259" s="128"/>
      <c r="X259" s="128"/>
      <c r="Y259" s="128"/>
      <c r="Z259" s="128"/>
      <c r="AA259" s="128"/>
      <c r="AB259" s="128"/>
      <c r="AC259" s="128"/>
      <c r="AD259" s="85"/>
    </row>
    <row r="260" spans="1:30" ht="20.100000000000001" customHeight="1">
      <c r="A260" s="85"/>
      <c r="B260" s="85"/>
      <c r="C260" s="128"/>
      <c r="D260" s="85" t="s">
        <v>357</v>
      </c>
      <c r="E260" s="356"/>
      <c r="F260" s="531">
        <v>11</v>
      </c>
      <c r="G260" s="314">
        <v>28.205128205128204</v>
      </c>
      <c r="H260" s="356">
        <v>9</v>
      </c>
      <c r="I260" s="314">
        <f>H260/36*100</f>
        <v>25</v>
      </c>
      <c r="J260" s="356">
        <v>9</v>
      </c>
      <c r="K260" s="314">
        <f>J260/40*100</f>
        <v>22.5</v>
      </c>
      <c r="L260" s="356">
        <v>10</v>
      </c>
      <c r="M260" s="314">
        <v>23.255813953488371</v>
      </c>
      <c r="N260" s="315">
        <v>10</v>
      </c>
      <c r="O260" s="316">
        <v>25</v>
      </c>
      <c r="P260" s="315">
        <v>8</v>
      </c>
      <c r="Q260" s="316">
        <v>21.6</v>
      </c>
      <c r="R260" s="315">
        <v>13</v>
      </c>
      <c r="S260" s="316">
        <v>32.5</v>
      </c>
      <c r="T260" s="315">
        <v>16</v>
      </c>
      <c r="U260" s="316">
        <v>35.555555555555557</v>
      </c>
      <c r="V260" s="128"/>
      <c r="W260" s="128"/>
      <c r="X260" s="128"/>
      <c r="Y260" s="128"/>
      <c r="Z260" s="128"/>
      <c r="AA260" s="128"/>
      <c r="AB260" s="128"/>
      <c r="AC260" s="128"/>
      <c r="AD260" s="85"/>
    </row>
    <row r="261" spans="1:30" ht="20.100000000000001" customHeight="1">
      <c r="A261" s="85"/>
      <c r="B261" s="85"/>
      <c r="C261" s="128"/>
      <c r="D261" s="85" t="s">
        <v>358</v>
      </c>
      <c r="E261" s="356"/>
      <c r="F261" s="531"/>
      <c r="G261" s="314"/>
      <c r="H261" s="356"/>
      <c r="I261" s="314"/>
      <c r="J261" s="356">
        <v>5</v>
      </c>
      <c r="K261" s="314">
        <f>J261/40*100</f>
        <v>12.5</v>
      </c>
      <c r="L261" s="356">
        <v>1</v>
      </c>
      <c r="M261" s="314">
        <v>2.3255813953488373</v>
      </c>
      <c r="N261" s="315"/>
      <c r="O261" s="316"/>
      <c r="P261" s="315">
        <v>1</v>
      </c>
      <c r="Q261" s="316">
        <v>2.7</v>
      </c>
      <c r="R261" s="315">
        <v>1</v>
      </c>
      <c r="S261" s="316">
        <v>2.5</v>
      </c>
      <c r="T261" s="315">
        <v>1</v>
      </c>
      <c r="U261" s="316">
        <v>2.2222222222222223</v>
      </c>
      <c r="V261" s="128"/>
      <c r="W261" s="128"/>
      <c r="X261" s="128"/>
      <c r="Y261" s="128"/>
      <c r="Z261" s="128"/>
      <c r="AA261" s="128"/>
      <c r="AB261" s="128"/>
      <c r="AC261" s="128"/>
      <c r="AD261" s="85"/>
    </row>
    <row r="262" spans="1:30" ht="20.100000000000001" customHeight="1">
      <c r="A262" s="85"/>
      <c r="B262" s="85"/>
      <c r="C262" s="128"/>
      <c r="D262" s="85" t="s">
        <v>359</v>
      </c>
      <c r="E262" s="356"/>
      <c r="F262" s="531">
        <v>3</v>
      </c>
      <c r="G262" s="314">
        <v>7.6923076923076925</v>
      </c>
      <c r="H262" s="356">
        <v>3</v>
      </c>
      <c r="I262" s="314">
        <f>H262/36*100</f>
        <v>8.3333333333333321</v>
      </c>
      <c r="J262" s="356">
        <v>3</v>
      </c>
      <c r="K262" s="314">
        <f>J262/40*100</f>
        <v>7.5</v>
      </c>
      <c r="L262" s="356">
        <v>5</v>
      </c>
      <c r="M262" s="314">
        <v>11.627906976744185</v>
      </c>
      <c r="N262" s="315">
        <v>3</v>
      </c>
      <c r="O262" s="316">
        <v>7.5</v>
      </c>
      <c r="P262" s="315">
        <v>3</v>
      </c>
      <c r="Q262" s="316">
        <v>8.1</v>
      </c>
      <c r="R262" s="315">
        <v>2</v>
      </c>
      <c r="S262" s="316">
        <v>5</v>
      </c>
      <c r="T262" s="315">
        <v>3</v>
      </c>
      <c r="U262" s="316">
        <v>6.666666666666667</v>
      </c>
      <c r="V262" s="128"/>
      <c r="W262" s="128"/>
      <c r="X262" s="128"/>
      <c r="Y262" s="128"/>
      <c r="Z262" s="128"/>
      <c r="AA262" s="128"/>
      <c r="AB262" s="128"/>
      <c r="AC262" s="128"/>
      <c r="AD262" s="85"/>
    </row>
    <row r="263" spans="1:30" ht="20.100000000000001" customHeight="1">
      <c r="A263" s="85"/>
      <c r="B263" s="85"/>
      <c r="C263" s="128"/>
      <c r="D263" s="85" t="s">
        <v>360</v>
      </c>
      <c r="E263" s="356"/>
      <c r="F263" s="531">
        <v>2</v>
      </c>
      <c r="G263" s="314">
        <v>5.1282051282051277</v>
      </c>
      <c r="H263" s="356">
        <v>2</v>
      </c>
      <c r="I263" s="314">
        <f>H263/36*100</f>
        <v>5.5555555555555554</v>
      </c>
      <c r="J263" s="356"/>
      <c r="K263" s="314"/>
      <c r="L263" s="356">
        <v>4</v>
      </c>
      <c r="M263" s="314">
        <v>9.3023255813953494</v>
      </c>
      <c r="N263" s="315">
        <v>2</v>
      </c>
      <c r="O263" s="316">
        <v>5</v>
      </c>
      <c r="P263" s="315">
        <v>2</v>
      </c>
      <c r="Q263" s="316">
        <v>5.4</v>
      </c>
      <c r="R263" s="315">
        <v>2</v>
      </c>
      <c r="S263" s="316">
        <v>5</v>
      </c>
      <c r="T263" s="315">
        <v>2</v>
      </c>
      <c r="U263" s="316">
        <v>4.4444444444444446</v>
      </c>
      <c r="V263" s="128"/>
      <c r="W263" s="128"/>
      <c r="X263" s="128"/>
      <c r="Y263" s="128"/>
      <c r="Z263" s="128"/>
      <c r="AA263" s="128"/>
      <c r="AB263" s="128"/>
      <c r="AC263" s="128"/>
      <c r="AD263" s="85"/>
    </row>
    <row r="264" spans="1:30" ht="20.100000000000001" customHeight="1">
      <c r="A264" s="85"/>
      <c r="B264" s="85"/>
      <c r="C264" s="128"/>
      <c r="D264" s="85" t="s">
        <v>6221</v>
      </c>
      <c r="E264" s="356"/>
      <c r="F264" s="531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315"/>
      <c r="U264" s="316"/>
      <c r="V264" s="128"/>
      <c r="W264" s="128"/>
      <c r="X264" s="128"/>
      <c r="Y264" s="128"/>
      <c r="Z264" s="128"/>
      <c r="AA264" s="128"/>
      <c r="AB264" s="128"/>
      <c r="AC264" s="128"/>
      <c r="AD264" s="85"/>
    </row>
    <row r="265" spans="1:30" ht="20.100000000000001" customHeight="1">
      <c r="A265" s="85"/>
      <c r="B265" s="85"/>
      <c r="C265" s="128"/>
      <c r="D265" s="85" t="s">
        <v>6222</v>
      </c>
      <c r="E265" s="356"/>
      <c r="F265" s="531">
        <v>1</v>
      </c>
      <c r="G265" s="314">
        <v>2.5641025641025639</v>
      </c>
      <c r="H265" s="356">
        <v>1</v>
      </c>
      <c r="I265" s="314">
        <f>H265/36*100</f>
        <v>2.7777777777777777</v>
      </c>
      <c r="J265" s="356">
        <v>1</v>
      </c>
      <c r="K265" s="314">
        <f>J265/40*100</f>
        <v>2.5</v>
      </c>
      <c r="L265" s="356">
        <v>1</v>
      </c>
      <c r="M265" s="314">
        <v>2.3255813953488373</v>
      </c>
      <c r="N265" s="315">
        <v>1</v>
      </c>
      <c r="O265" s="316">
        <v>2.5</v>
      </c>
      <c r="P265" s="315">
        <v>1</v>
      </c>
      <c r="Q265" s="316">
        <v>2.7</v>
      </c>
      <c r="R265" s="315"/>
      <c r="S265" s="316"/>
      <c r="T265" s="315"/>
      <c r="U265" s="316"/>
      <c r="V265" s="128"/>
      <c r="W265" s="128"/>
      <c r="X265" s="128"/>
      <c r="Y265" s="128"/>
      <c r="Z265" s="128"/>
      <c r="AA265" s="128"/>
      <c r="AB265" s="128"/>
      <c r="AC265" s="128"/>
      <c r="AD265" s="85"/>
    </row>
    <row r="266" spans="1:30" ht="20.100000000000001" customHeight="1">
      <c r="A266" s="66" t="s">
        <v>6287</v>
      </c>
      <c r="B266" s="66" t="s">
        <v>404</v>
      </c>
      <c r="C266" s="127" t="s">
        <v>6285</v>
      </c>
      <c r="D266" s="66" t="s">
        <v>9424</v>
      </c>
      <c r="E266" s="354" t="s">
        <v>7351</v>
      </c>
      <c r="F266" s="354"/>
      <c r="G266" s="12"/>
      <c r="H266" s="354"/>
      <c r="I266" s="12"/>
      <c r="J266" s="354"/>
      <c r="K266" s="12"/>
      <c r="L266" s="354"/>
      <c r="M266" s="12"/>
      <c r="N266" s="56"/>
      <c r="O266" s="57"/>
      <c r="P266" s="56"/>
      <c r="Q266" s="57"/>
      <c r="R266" s="56"/>
      <c r="S266" s="57"/>
      <c r="T266" s="56"/>
      <c r="U266" s="57"/>
      <c r="V266" s="127" t="s">
        <v>7010</v>
      </c>
      <c r="W266" s="127" t="s">
        <v>7010</v>
      </c>
      <c r="X266" s="127" t="s">
        <v>7010</v>
      </c>
      <c r="Y266" s="127" t="s">
        <v>7010</v>
      </c>
      <c r="Z266" s="127" t="s">
        <v>7010</v>
      </c>
      <c r="AA266" s="127" t="s">
        <v>7010</v>
      </c>
      <c r="AB266" s="127" t="s">
        <v>7010</v>
      </c>
      <c r="AC266" s="127" t="s">
        <v>7010</v>
      </c>
      <c r="AD266" s="66"/>
    </row>
    <row r="267" spans="1:30" ht="20.100000000000001" customHeight="1">
      <c r="A267" s="85"/>
      <c r="B267" s="85"/>
      <c r="C267" s="128" t="s">
        <v>6288</v>
      </c>
      <c r="D267" s="85" t="s">
        <v>9425</v>
      </c>
      <c r="E267" s="356"/>
      <c r="F267" s="531">
        <v>1</v>
      </c>
      <c r="G267" s="314">
        <v>100</v>
      </c>
      <c r="H267" s="356">
        <v>1</v>
      </c>
      <c r="I267" s="314">
        <v>100</v>
      </c>
      <c r="J267" s="356">
        <v>1</v>
      </c>
      <c r="K267" s="314">
        <v>100</v>
      </c>
      <c r="L267" s="356">
        <v>2</v>
      </c>
      <c r="M267" s="314">
        <v>100</v>
      </c>
      <c r="N267" s="315">
        <v>2</v>
      </c>
      <c r="O267" s="316">
        <v>100</v>
      </c>
      <c r="P267" s="315">
        <v>1</v>
      </c>
      <c r="Q267" s="316">
        <v>100</v>
      </c>
      <c r="R267" s="315">
        <v>2</v>
      </c>
      <c r="S267" s="316">
        <v>100</v>
      </c>
      <c r="T267" s="315">
        <v>2</v>
      </c>
      <c r="U267" s="316">
        <v>100</v>
      </c>
      <c r="V267" s="128"/>
      <c r="W267" s="128"/>
      <c r="X267" s="128"/>
      <c r="Y267" s="128"/>
      <c r="Z267" s="128"/>
      <c r="AA267" s="128"/>
      <c r="AB267" s="128"/>
      <c r="AC267" s="128"/>
      <c r="AD267" s="85"/>
    </row>
    <row r="268" spans="1:30" ht="20.100000000000001" customHeight="1">
      <c r="A268" s="85"/>
      <c r="B268" s="85"/>
      <c r="C268" s="128"/>
      <c r="D268" s="85" t="s">
        <v>6221</v>
      </c>
      <c r="E268" s="128"/>
      <c r="F268" s="531"/>
      <c r="G268" s="314"/>
      <c r="H268" s="356"/>
      <c r="I268" s="314"/>
      <c r="J268" s="356"/>
      <c r="K268" s="314"/>
      <c r="L268" s="356"/>
      <c r="M268" s="314"/>
      <c r="N268" s="315"/>
      <c r="O268" s="316"/>
      <c r="P268" s="315"/>
      <c r="Q268" s="316"/>
      <c r="R268" s="315"/>
      <c r="S268" s="316"/>
      <c r="T268" s="315"/>
      <c r="U268" s="316"/>
      <c r="V268" s="128"/>
      <c r="W268" s="128"/>
      <c r="X268" s="128"/>
      <c r="Y268" s="128"/>
      <c r="Z268" s="128"/>
      <c r="AA268" s="128"/>
      <c r="AB268" s="128"/>
      <c r="AC268" s="128"/>
      <c r="AD268" s="85"/>
    </row>
    <row r="269" spans="1:30" ht="20.100000000000001" customHeight="1">
      <c r="A269" s="85"/>
      <c r="B269" s="85"/>
      <c r="C269" s="128"/>
      <c r="D269" s="85" t="s">
        <v>6222</v>
      </c>
      <c r="E269" s="128"/>
      <c r="F269" s="531"/>
      <c r="G269" s="314"/>
      <c r="H269" s="356"/>
      <c r="I269" s="314"/>
      <c r="J269" s="356"/>
      <c r="K269" s="314"/>
      <c r="L269" s="356"/>
      <c r="M269" s="314"/>
      <c r="N269" s="315"/>
      <c r="O269" s="316"/>
      <c r="P269" s="315"/>
      <c r="Q269" s="316"/>
      <c r="R269" s="315"/>
      <c r="S269" s="316"/>
      <c r="T269" s="315"/>
      <c r="U269" s="316"/>
      <c r="V269" s="128"/>
      <c r="W269" s="128"/>
      <c r="X269" s="128"/>
      <c r="Y269" s="128"/>
      <c r="Z269" s="128"/>
      <c r="AA269" s="128"/>
      <c r="AB269" s="128"/>
      <c r="AC269" s="128"/>
      <c r="AD269" s="85"/>
    </row>
    <row r="270" spans="1:30" ht="20.100000000000001" customHeight="1">
      <c r="A270" s="66" t="s">
        <v>6289</v>
      </c>
      <c r="B270" s="66" t="s">
        <v>405</v>
      </c>
      <c r="C270" s="127" t="s">
        <v>6232</v>
      </c>
      <c r="D270" s="66" t="s">
        <v>363</v>
      </c>
      <c r="E270" s="127" t="s">
        <v>7351</v>
      </c>
      <c r="F270" s="354">
        <v>716</v>
      </c>
      <c r="G270" s="12">
        <v>86.787878787878782</v>
      </c>
      <c r="H270" s="354">
        <v>771</v>
      </c>
      <c r="I270" s="12">
        <v>86.922209695603158</v>
      </c>
      <c r="J270" s="354">
        <v>835</v>
      </c>
      <c r="K270" s="12">
        <v>88.547189819724281</v>
      </c>
      <c r="L270" s="354">
        <v>928</v>
      </c>
      <c r="M270" s="12">
        <v>87.962085308056871</v>
      </c>
      <c r="N270" s="56">
        <v>995</v>
      </c>
      <c r="O270" s="57">
        <v>88.760035682426405</v>
      </c>
      <c r="P270" s="56">
        <v>1126</v>
      </c>
      <c r="Q270" s="57">
        <v>88.661417322834652</v>
      </c>
      <c r="R270" s="56">
        <v>1208</v>
      </c>
      <c r="S270" s="57">
        <v>88.304093567251456</v>
      </c>
      <c r="T270" s="56">
        <v>1402</v>
      </c>
      <c r="U270" s="57">
        <v>89.015873015873012</v>
      </c>
      <c r="V270" s="127" t="s">
        <v>7010</v>
      </c>
      <c r="W270" s="127" t="s">
        <v>7010</v>
      </c>
      <c r="X270" s="127" t="s">
        <v>7010</v>
      </c>
      <c r="Y270" s="127" t="s">
        <v>7010</v>
      </c>
      <c r="Z270" s="127" t="s">
        <v>7010</v>
      </c>
      <c r="AA270" s="127" t="s">
        <v>7010</v>
      </c>
      <c r="AB270" s="127" t="s">
        <v>7010</v>
      </c>
      <c r="AC270" s="127" t="s">
        <v>7010</v>
      </c>
      <c r="AD270" s="66"/>
    </row>
    <row r="271" spans="1:30" ht="20.100000000000001" customHeight="1">
      <c r="A271" s="85"/>
      <c r="B271" s="85"/>
      <c r="C271" s="128"/>
      <c r="D271" s="85" t="s">
        <v>364</v>
      </c>
      <c r="E271" s="128"/>
      <c r="F271" s="531">
        <v>63</v>
      </c>
      <c r="G271" s="314">
        <v>7.6363636363636367</v>
      </c>
      <c r="H271" s="356">
        <v>72</v>
      </c>
      <c r="I271" s="314">
        <v>8.1172491544532139</v>
      </c>
      <c r="J271" s="356">
        <v>63</v>
      </c>
      <c r="K271" s="314">
        <v>6.6808059384941672</v>
      </c>
      <c r="L271" s="356">
        <v>71</v>
      </c>
      <c r="M271" s="314">
        <v>6.729857819905213</v>
      </c>
      <c r="N271" s="315">
        <v>74</v>
      </c>
      <c r="O271" s="316">
        <v>6.6012488849241757</v>
      </c>
      <c r="P271" s="315">
        <v>84</v>
      </c>
      <c r="Q271" s="316">
        <v>6.6141732283464565</v>
      </c>
      <c r="R271" s="315">
        <v>90</v>
      </c>
      <c r="S271" s="316">
        <v>6.5789473684210522</v>
      </c>
      <c r="T271" s="315">
        <v>96</v>
      </c>
      <c r="U271" s="316">
        <v>6.0952380952380949</v>
      </c>
      <c r="V271" s="128"/>
      <c r="W271" s="128"/>
      <c r="X271" s="128"/>
      <c r="Y271" s="128"/>
      <c r="Z271" s="128"/>
      <c r="AA271" s="128"/>
      <c r="AB271" s="128"/>
      <c r="AC271" s="128"/>
      <c r="AD271" s="85"/>
    </row>
    <row r="272" spans="1:30" ht="20.100000000000001" customHeight="1">
      <c r="A272" s="85"/>
      <c r="B272" s="85"/>
      <c r="C272" s="128"/>
      <c r="D272" s="85" t="s">
        <v>365</v>
      </c>
      <c r="E272" s="128"/>
      <c r="F272" s="531">
        <v>3</v>
      </c>
      <c r="G272" s="314">
        <v>0.36363636363636365</v>
      </c>
      <c r="H272" s="356">
        <v>3</v>
      </c>
      <c r="I272" s="314">
        <v>0.33821871476888388</v>
      </c>
      <c r="J272" s="356">
        <v>3</v>
      </c>
      <c r="K272" s="314">
        <v>0.31813361611876989</v>
      </c>
      <c r="L272" s="356">
        <v>4</v>
      </c>
      <c r="M272" s="314">
        <v>0.37914691943127959</v>
      </c>
      <c r="N272" s="315">
        <v>4</v>
      </c>
      <c r="O272" s="316">
        <v>0.35682426404995543</v>
      </c>
      <c r="P272" s="315">
        <v>5</v>
      </c>
      <c r="Q272" s="316">
        <v>0.39370078740157483</v>
      </c>
      <c r="R272" s="315">
        <v>6</v>
      </c>
      <c r="S272" s="316">
        <v>0.43859649122807015</v>
      </c>
      <c r="T272" s="315">
        <v>6</v>
      </c>
      <c r="U272" s="316">
        <v>0.38095238095238093</v>
      </c>
      <c r="V272" s="128"/>
      <c r="W272" s="128"/>
      <c r="X272" s="128"/>
      <c r="Y272" s="128"/>
      <c r="Z272" s="128"/>
      <c r="AA272" s="128"/>
      <c r="AB272" s="128"/>
      <c r="AC272" s="128"/>
      <c r="AD272" s="85"/>
    </row>
    <row r="273" spans="1:30" ht="20.100000000000001" customHeight="1">
      <c r="A273" s="85"/>
      <c r="B273" s="85"/>
      <c r="C273" s="128"/>
      <c r="D273" s="85" t="s">
        <v>366</v>
      </c>
      <c r="E273" s="128"/>
      <c r="F273" s="531">
        <v>40</v>
      </c>
      <c r="G273" s="314">
        <v>4.8484848484848486</v>
      </c>
      <c r="H273" s="356">
        <v>39</v>
      </c>
      <c r="I273" s="314">
        <v>4.3968432919954905</v>
      </c>
      <c r="J273" s="356">
        <v>40</v>
      </c>
      <c r="K273" s="314">
        <v>4.2417815482502652</v>
      </c>
      <c r="L273" s="356">
        <v>50</v>
      </c>
      <c r="M273" s="314">
        <v>4.7393364928909953</v>
      </c>
      <c r="N273" s="315">
        <v>47</v>
      </c>
      <c r="O273" s="316">
        <v>4.1926851025869762</v>
      </c>
      <c r="P273" s="315">
        <v>54</v>
      </c>
      <c r="Q273" s="316">
        <v>4.2519685039370083</v>
      </c>
      <c r="R273" s="315">
        <v>63</v>
      </c>
      <c r="S273" s="316">
        <v>4.6052631578947372</v>
      </c>
      <c r="T273" s="315">
        <v>69</v>
      </c>
      <c r="U273" s="316">
        <v>4.3809523809523814</v>
      </c>
      <c r="V273" s="128"/>
      <c r="W273" s="128"/>
      <c r="X273" s="128"/>
      <c r="Y273" s="128"/>
      <c r="Z273" s="128"/>
      <c r="AA273" s="128"/>
      <c r="AB273" s="128"/>
      <c r="AC273" s="128"/>
      <c r="AD273" s="85"/>
    </row>
    <row r="274" spans="1:30" ht="20.100000000000001" customHeight="1">
      <c r="A274" s="85"/>
      <c r="B274" s="85"/>
      <c r="C274" s="128"/>
      <c r="D274" s="85" t="s">
        <v>367</v>
      </c>
      <c r="E274" s="128"/>
      <c r="F274" s="531">
        <v>3</v>
      </c>
      <c r="G274" s="314">
        <v>0.36363636363636365</v>
      </c>
      <c r="H274" s="356">
        <v>2</v>
      </c>
      <c r="I274" s="314">
        <v>0.22547914317925591</v>
      </c>
      <c r="J274" s="356">
        <v>2</v>
      </c>
      <c r="K274" s="314">
        <v>0.21208907741251326</v>
      </c>
      <c r="L274" s="356">
        <v>2</v>
      </c>
      <c r="M274" s="314">
        <v>0.1895734597156398</v>
      </c>
      <c r="N274" s="315">
        <v>1</v>
      </c>
      <c r="O274" s="316">
        <v>8.9206066012488858E-2</v>
      </c>
      <c r="P274" s="315">
        <v>1</v>
      </c>
      <c r="Q274" s="316">
        <v>7.874015748031496E-2</v>
      </c>
      <c r="R274" s="315">
        <v>1</v>
      </c>
      <c r="S274" s="316">
        <v>7.3099415204678359E-2</v>
      </c>
      <c r="T274" s="315">
        <v>2</v>
      </c>
      <c r="U274" s="316">
        <v>0.12698412698412698</v>
      </c>
      <c r="V274" s="128"/>
      <c r="W274" s="128"/>
      <c r="X274" s="128"/>
      <c r="Y274" s="128"/>
      <c r="Z274" s="128"/>
      <c r="AA274" s="128"/>
      <c r="AB274" s="128"/>
      <c r="AC274" s="128"/>
      <c r="AD274" s="85"/>
    </row>
    <row r="275" spans="1:30" ht="20.100000000000001" customHeight="1">
      <c r="A275" s="85"/>
      <c r="B275" s="85"/>
      <c r="C275" s="128"/>
      <c r="D275" s="85" t="s">
        <v>6221</v>
      </c>
      <c r="E275" s="128"/>
      <c r="F275" s="531"/>
      <c r="G275" s="314"/>
      <c r="H275" s="356"/>
      <c r="I275" s="314"/>
      <c r="J275" s="356"/>
      <c r="K275" s="314"/>
      <c r="L275" s="356"/>
      <c r="M275" s="314"/>
      <c r="N275" s="315"/>
      <c r="O275" s="316"/>
      <c r="P275" s="315"/>
      <c r="Q275" s="316"/>
      <c r="R275" s="315"/>
      <c r="S275" s="316"/>
      <c r="T275" s="315"/>
      <c r="U275" s="316"/>
      <c r="V275" s="128"/>
      <c r="W275" s="128"/>
      <c r="X275" s="128"/>
      <c r="Y275" s="128"/>
      <c r="Z275" s="128"/>
      <c r="AA275" s="128"/>
      <c r="AB275" s="128"/>
      <c r="AC275" s="128"/>
      <c r="AD275" s="85"/>
    </row>
    <row r="276" spans="1:30" ht="20.100000000000001" customHeight="1">
      <c r="A276" s="85"/>
      <c r="B276" s="85"/>
      <c r="C276" s="128"/>
      <c r="D276" s="85" t="s">
        <v>6222</v>
      </c>
      <c r="E276" s="128"/>
      <c r="F276" s="531"/>
      <c r="G276" s="314"/>
      <c r="H276" s="356"/>
      <c r="I276" s="314"/>
      <c r="J276" s="356"/>
      <c r="K276" s="314"/>
      <c r="L276" s="356"/>
      <c r="M276" s="314"/>
      <c r="N276" s="315"/>
      <c r="O276" s="316"/>
      <c r="P276" s="315"/>
      <c r="Q276" s="316"/>
      <c r="R276" s="315"/>
      <c r="S276" s="316"/>
      <c r="T276" s="315"/>
      <c r="U276" s="316"/>
      <c r="V276" s="128"/>
      <c r="W276" s="128"/>
      <c r="X276" s="128"/>
      <c r="Y276" s="128"/>
      <c r="Z276" s="128"/>
      <c r="AA276" s="128"/>
      <c r="AB276" s="128"/>
      <c r="AC276" s="128"/>
      <c r="AD276" s="85"/>
    </row>
    <row r="277" spans="1:30" ht="20.100000000000001" customHeight="1">
      <c r="A277" s="66" t="s">
        <v>6290</v>
      </c>
      <c r="B277" s="66" t="s">
        <v>406</v>
      </c>
      <c r="C277" s="127" t="s">
        <v>6232</v>
      </c>
      <c r="D277" s="66" t="s">
        <v>369</v>
      </c>
      <c r="E277" s="127" t="s">
        <v>7351</v>
      </c>
      <c r="F277" s="354">
        <v>199</v>
      </c>
      <c r="G277" s="12">
        <v>24.121212121212121</v>
      </c>
      <c r="H277" s="354">
        <v>206</v>
      </c>
      <c r="I277" s="12">
        <v>23.224351747463359</v>
      </c>
      <c r="J277" s="354">
        <v>213</v>
      </c>
      <c r="K277" s="12">
        <v>22.587486744432663</v>
      </c>
      <c r="L277" s="354">
        <v>244</v>
      </c>
      <c r="M277" s="12">
        <v>23.127962085308056</v>
      </c>
      <c r="N277" s="56">
        <v>253</v>
      </c>
      <c r="O277" s="57">
        <v>22.56913470115968</v>
      </c>
      <c r="P277" s="56">
        <v>259</v>
      </c>
      <c r="Q277" s="57">
        <v>20.393700787401574</v>
      </c>
      <c r="R277" s="56">
        <v>261</v>
      </c>
      <c r="S277" s="57">
        <v>19.078947368421051</v>
      </c>
      <c r="T277" s="56">
        <v>308</v>
      </c>
      <c r="U277" s="57">
        <v>19.555555555555557</v>
      </c>
      <c r="V277" s="127" t="s">
        <v>7010</v>
      </c>
      <c r="W277" s="127" t="s">
        <v>7010</v>
      </c>
      <c r="X277" s="127" t="s">
        <v>7010</v>
      </c>
      <c r="Y277" s="127" t="s">
        <v>7010</v>
      </c>
      <c r="Z277" s="127" t="s">
        <v>7010</v>
      </c>
      <c r="AA277" s="127" t="s">
        <v>7010</v>
      </c>
      <c r="AB277" s="127" t="s">
        <v>7010</v>
      </c>
      <c r="AC277" s="127" t="s">
        <v>7010</v>
      </c>
      <c r="AD277" s="66"/>
    </row>
    <row r="278" spans="1:30" ht="20.100000000000001" customHeight="1">
      <c r="A278" s="85"/>
      <c r="B278" s="85"/>
      <c r="C278" s="128"/>
      <c r="D278" s="85" t="s">
        <v>9426</v>
      </c>
      <c r="E278" s="128"/>
      <c r="F278" s="531">
        <v>626</v>
      </c>
      <c r="G278" s="314">
        <v>75.878787878787875</v>
      </c>
      <c r="H278" s="356">
        <v>681</v>
      </c>
      <c r="I278" s="314">
        <v>76.775648252536641</v>
      </c>
      <c r="J278" s="356">
        <v>730</v>
      </c>
      <c r="K278" s="314">
        <v>77.412513255567333</v>
      </c>
      <c r="L278" s="356">
        <v>811</v>
      </c>
      <c r="M278" s="314">
        <v>76.872037914691944</v>
      </c>
      <c r="N278" s="315">
        <v>868</v>
      </c>
      <c r="O278" s="316">
        <v>77.430865298840317</v>
      </c>
      <c r="P278" s="315">
        <v>1011</v>
      </c>
      <c r="Q278" s="316">
        <v>79.606299212598429</v>
      </c>
      <c r="R278" s="315">
        <v>1107</v>
      </c>
      <c r="S278" s="316">
        <v>80.921052631578945</v>
      </c>
      <c r="T278" s="315">
        <v>1267</v>
      </c>
      <c r="U278" s="316">
        <v>80.444444444444443</v>
      </c>
      <c r="V278" s="128"/>
      <c r="W278" s="128"/>
      <c r="X278" s="128"/>
      <c r="Y278" s="128"/>
      <c r="Z278" s="128"/>
      <c r="AA278" s="128"/>
      <c r="AB278" s="128"/>
      <c r="AC278" s="128"/>
      <c r="AD278" s="85"/>
    </row>
    <row r="279" spans="1:30" ht="20.100000000000001" customHeight="1">
      <c r="A279" s="85"/>
      <c r="B279" s="85"/>
      <c r="C279" s="128"/>
      <c r="D279" s="85" t="s">
        <v>6221</v>
      </c>
      <c r="E279" s="128"/>
      <c r="F279" s="531"/>
      <c r="G279" s="314"/>
      <c r="H279" s="356"/>
      <c r="I279" s="314"/>
      <c r="J279" s="356"/>
      <c r="K279" s="314"/>
      <c r="L279" s="356"/>
      <c r="M279" s="314"/>
      <c r="N279" s="315"/>
      <c r="O279" s="316"/>
      <c r="P279" s="315"/>
      <c r="Q279" s="316"/>
      <c r="R279" s="315"/>
      <c r="S279" s="316"/>
      <c r="T279" s="315"/>
      <c r="U279" s="316"/>
      <c r="V279" s="128"/>
      <c r="W279" s="128"/>
      <c r="X279" s="128"/>
      <c r="Y279" s="128"/>
      <c r="Z279" s="128"/>
      <c r="AA279" s="128"/>
      <c r="AB279" s="128"/>
      <c r="AC279" s="128"/>
      <c r="AD279" s="85"/>
    </row>
    <row r="280" spans="1:30" ht="20.100000000000001" customHeight="1">
      <c r="A280" s="85"/>
      <c r="B280" s="85"/>
      <c r="C280" s="128"/>
      <c r="D280" s="85" t="s">
        <v>6222</v>
      </c>
      <c r="E280" s="128"/>
      <c r="F280" s="531"/>
      <c r="G280" s="314"/>
      <c r="H280" s="356"/>
      <c r="I280" s="314"/>
      <c r="J280" s="356"/>
      <c r="K280" s="314"/>
      <c r="L280" s="356"/>
      <c r="M280" s="314"/>
      <c r="N280" s="315"/>
      <c r="O280" s="316"/>
      <c r="P280" s="315"/>
      <c r="Q280" s="316"/>
      <c r="R280" s="315"/>
      <c r="S280" s="316"/>
      <c r="T280" s="315"/>
      <c r="U280" s="316"/>
      <c r="V280" s="128"/>
      <c r="W280" s="128"/>
      <c r="X280" s="128"/>
      <c r="Y280" s="128"/>
      <c r="Z280" s="128"/>
      <c r="AA280" s="128"/>
      <c r="AB280" s="128"/>
      <c r="AC280" s="128"/>
      <c r="AD280" s="85"/>
    </row>
    <row r="281" spans="1:30" ht="20.100000000000001" customHeight="1">
      <c r="A281" s="66" t="s">
        <v>6291</v>
      </c>
      <c r="B281" s="66" t="s">
        <v>407</v>
      </c>
      <c r="C281" s="127" t="s">
        <v>6292</v>
      </c>
      <c r="D281" s="66"/>
      <c r="E281" s="127" t="s">
        <v>8711</v>
      </c>
      <c r="F281" s="354">
        <v>188</v>
      </c>
      <c r="G281" s="12">
        <v>94.472361809045225</v>
      </c>
      <c r="H281" s="354">
        <v>192</v>
      </c>
      <c r="I281" s="12">
        <f>H281/206*100</f>
        <v>93.203883495145632</v>
      </c>
      <c r="J281" s="354">
        <v>198</v>
      </c>
      <c r="K281" s="12">
        <f>J281/213*100</f>
        <v>92.957746478873233</v>
      </c>
      <c r="L281" s="354">
        <v>222</v>
      </c>
      <c r="M281" s="12">
        <v>90.983606557377044</v>
      </c>
      <c r="N281" s="56">
        <v>228</v>
      </c>
      <c r="O281" s="57">
        <v>90.118577075098813</v>
      </c>
      <c r="P281" s="56">
        <v>221</v>
      </c>
      <c r="Q281" s="57">
        <v>85.3</v>
      </c>
      <c r="R281" s="56">
        <v>224</v>
      </c>
      <c r="S281" s="12">
        <v>85.8</v>
      </c>
      <c r="T281" s="56">
        <v>263</v>
      </c>
      <c r="U281" s="12">
        <v>85.4</v>
      </c>
      <c r="V281" s="127" t="s">
        <v>7010</v>
      </c>
      <c r="W281" s="127" t="s">
        <v>7010</v>
      </c>
      <c r="X281" s="127" t="s">
        <v>7010</v>
      </c>
      <c r="Y281" s="127" t="s">
        <v>7010</v>
      </c>
      <c r="Z281" s="127" t="s">
        <v>7010</v>
      </c>
      <c r="AA281" s="127" t="s">
        <v>7010</v>
      </c>
      <c r="AB281" s="127" t="s">
        <v>7010</v>
      </c>
      <c r="AC281" s="127" t="s">
        <v>7010</v>
      </c>
      <c r="AD281" s="66"/>
    </row>
    <row r="282" spans="1:30" ht="20.100000000000001" customHeight="1">
      <c r="A282" s="85"/>
      <c r="B282" s="85"/>
      <c r="C282" s="128"/>
      <c r="D282" s="85" t="s">
        <v>131</v>
      </c>
      <c r="E282" s="128" t="s">
        <v>8136</v>
      </c>
      <c r="F282" s="531">
        <v>3</v>
      </c>
      <c r="G282" s="314">
        <v>1.5075376884422109</v>
      </c>
      <c r="H282" s="356">
        <v>4</v>
      </c>
      <c r="I282" s="314">
        <f>H282/206*100</f>
        <v>1.9417475728155338</v>
      </c>
      <c r="J282" s="356">
        <v>6</v>
      </c>
      <c r="K282" s="314">
        <f>J282/213*100</f>
        <v>2.8169014084507045</v>
      </c>
      <c r="L282" s="356">
        <v>5</v>
      </c>
      <c r="M282" s="314">
        <v>2.0491803278688523</v>
      </c>
      <c r="N282" s="315">
        <v>6</v>
      </c>
      <c r="O282" s="316">
        <v>2.3715415019762842</v>
      </c>
      <c r="P282" s="315"/>
      <c r="Q282" s="316"/>
      <c r="R282" s="315">
        <v>7</v>
      </c>
      <c r="S282" s="316">
        <v>2.7</v>
      </c>
      <c r="T282" s="315">
        <v>8</v>
      </c>
      <c r="U282" s="316">
        <v>2.6</v>
      </c>
      <c r="V282" s="128"/>
      <c r="W282" s="128"/>
      <c r="X282" s="128"/>
      <c r="Y282" s="128"/>
      <c r="Z282" s="128"/>
      <c r="AA282" s="128"/>
      <c r="AB282" s="128"/>
      <c r="AC282" s="128"/>
      <c r="AD282" s="85"/>
    </row>
    <row r="283" spans="1:30" ht="20.100000000000001" customHeight="1">
      <c r="A283" s="85"/>
      <c r="B283" s="85"/>
      <c r="C283" s="128"/>
      <c r="D283" s="85" t="s">
        <v>133</v>
      </c>
      <c r="E283" s="128"/>
      <c r="F283" s="531">
        <v>8</v>
      </c>
      <c r="G283" s="314">
        <v>4.0201005025125625</v>
      </c>
      <c r="H283" s="356">
        <v>10</v>
      </c>
      <c r="I283" s="314">
        <f>H283/206*100</f>
        <v>4.8543689320388346</v>
      </c>
      <c r="J283" s="356">
        <v>9</v>
      </c>
      <c r="K283" s="314">
        <f>J283/213*100</f>
        <v>4.225352112676056</v>
      </c>
      <c r="L283" s="356">
        <v>17</v>
      </c>
      <c r="M283" s="314">
        <v>6.9672131147540979</v>
      </c>
      <c r="N283" s="315">
        <v>19</v>
      </c>
      <c r="O283" s="316">
        <v>7.5098814229249005</v>
      </c>
      <c r="P283" s="315">
        <v>38</v>
      </c>
      <c r="Q283" s="316">
        <v>14.7</v>
      </c>
      <c r="R283" s="315">
        <v>30</v>
      </c>
      <c r="S283" s="316">
        <v>11.5</v>
      </c>
      <c r="T283" s="315">
        <v>37</v>
      </c>
      <c r="U283" s="316">
        <v>12</v>
      </c>
      <c r="V283" s="128"/>
      <c r="W283" s="128"/>
      <c r="X283" s="128"/>
      <c r="Y283" s="128"/>
      <c r="Z283" s="128"/>
      <c r="AA283" s="128"/>
      <c r="AB283" s="128"/>
      <c r="AC283" s="128"/>
      <c r="AD283" s="85"/>
    </row>
    <row r="284" spans="1:30" ht="20.100000000000001" customHeight="1">
      <c r="A284" s="66" t="s">
        <v>6293</v>
      </c>
      <c r="B284" s="66" t="s">
        <v>408</v>
      </c>
      <c r="C284" s="127" t="s">
        <v>6294</v>
      </c>
      <c r="D284" s="66" t="s">
        <v>372</v>
      </c>
      <c r="E284" s="127" t="s">
        <v>7646</v>
      </c>
      <c r="F284" s="354">
        <v>2</v>
      </c>
      <c r="G284" s="12">
        <v>18.181818181818183</v>
      </c>
      <c r="H284" s="354">
        <v>3</v>
      </c>
      <c r="I284" s="12">
        <f t="shared" ref="I284:I289" si="20">H284/14*100</f>
        <v>21.428571428571427</v>
      </c>
      <c r="J284" s="354">
        <v>3</v>
      </c>
      <c r="K284" s="12">
        <f>J284/15*100</f>
        <v>20</v>
      </c>
      <c r="L284" s="354">
        <v>2</v>
      </c>
      <c r="M284" s="12">
        <v>9.0909090909090917</v>
      </c>
      <c r="N284" s="56">
        <v>1</v>
      </c>
      <c r="O284" s="57">
        <v>4</v>
      </c>
      <c r="P284" s="56">
        <v>1</v>
      </c>
      <c r="Q284" s="57">
        <v>2.6</v>
      </c>
      <c r="R284" s="56">
        <v>1</v>
      </c>
      <c r="S284" s="57">
        <v>2.7</v>
      </c>
      <c r="T284" s="56">
        <v>2</v>
      </c>
      <c r="U284" s="57">
        <v>4.4000000000000004</v>
      </c>
      <c r="V284" s="127" t="s">
        <v>7010</v>
      </c>
      <c r="W284" s="127" t="s">
        <v>7010</v>
      </c>
      <c r="X284" s="127" t="s">
        <v>7010</v>
      </c>
      <c r="Y284" s="127" t="s">
        <v>7010</v>
      </c>
      <c r="Z284" s="127" t="s">
        <v>7010</v>
      </c>
      <c r="AA284" s="127" t="s">
        <v>7010</v>
      </c>
      <c r="AB284" s="127" t="s">
        <v>7010</v>
      </c>
      <c r="AC284" s="127" t="s">
        <v>7010</v>
      </c>
      <c r="AD284" s="66"/>
    </row>
    <row r="285" spans="1:30" ht="20.100000000000001" customHeight="1">
      <c r="A285" s="85"/>
      <c r="B285" s="85"/>
      <c r="C285" s="128"/>
      <c r="D285" s="85" t="s">
        <v>373</v>
      </c>
      <c r="E285" s="128"/>
      <c r="F285" s="531">
        <v>1</v>
      </c>
      <c r="G285" s="314">
        <v>9.0909090909090917</v>
      </c>
      <c r="H285" s="356">
        <v>2</v>
      </c>
      <c r="I285" s="314">
        <f t="shared" si="20"/>
        <v>14.285714285714285</v>
      </c>
      <c r="J285" s="356">
        <v>2</v>
      </c>
      <c r="K285" s="314">
        <f>J285/15*100</f>
        <v>13.333333333333334</v>
      </c>
      <c r="L285" s="356">
        <v>2</v>
      </c>
      <c r="M285" s="314">
        <v>9.0909090909090917</v>
      </c>
      <c r="N285" s="315">
        <v>2</v>
      </c>
      <c r="O285" s="316">
        <v>8</v>
      </c>
      <c r="P285" s="315">
        <v>5</v>
      </c>
      <c r="Q285" s="316">
        <v>13.2</v>
      </c>
      <c r="R285" s="315">
        <v>6</v>
      </c>
      <c r="S285" s="316">
        <v>16.2</v>
      </c>
      <c r="T285" s="315">
        <v>7</v>
      </c>
      <c r="U285" s="316">
        <v>15.6</v>
      </c>
      <c r="V285" s="128"/>
      <c r="W285" s="128"/>
      <c r="X285" s="128"/>
      <c r="Y285" s="128"/>
      <c r="Z285" s="128"/>
      <c r="AA285" s="128"/>
      <c r="AB285" s="128"/>
      <c r="AC285" s="128"/>
      <c r="AD285" s="85"/>
    </row>
    <row r="286" spans="1:30" ht="20.100000000000001" customHeight="1">
      <c r="A286" s="85"/>
      <c r="B286" s="85"/>
      <c r="C286" s="128"/>
      <c r="D286" s="85" t="s">
        <v>374</v>
      </c>
      <c r="E286" s="128"/>
      <c r="F286" s="531">
        <v>3</v>
      </c>
      <c r="G286" s="314">
        <v>27.27272727272727</v>
      </c>
      <c r="H286" s="356">
        <v>2</v>
      </c>
      <c r="I286" s="314">
        <f t="shared" si="20"/>
        <v>14.285714285714285</v>
      </c>
      <c r="J286" s="356">
        <v>7</v>
      </c>
      <c r="K286" s="314">
        <f>J286/15*100</f>
        <v>46.666666666666664</v>
      </c>
      <c r="L286" s="356">
        <v>11</v>
      </c>
      <c r="M286" s="314">
        <v>50</v>
      </c>
      <c r="N286" s="315">
        <v>13</v>
      </c>
      <c r="O286" s="316">
        <v>52</v>
      </c>
      <c r="P286" s="315">
        <v>17</v>
      </c>
      <c r="Q286" s="316">
        <v>44.7</v>
      </c>
      <c r="R286" s="315">
        <v>16</v>
      </c>
      <c r="S286" s="316">
        <v>43.2</v>
      </c>
      <c r="T286" s="315">
        <v>23</v>
      </c>
      <c r="U286" s="316">
        <v>51.1</v>
      </c>
      <c r="V286" s="128"/>
      <c r="W286" s="128"/>
      <c r="X286" s="128"/>
      <c r="Y286" s="128"/>
      <c r="Z286" s="128"/>
      <c r="AA286" s="128"/>
      <c r="AB286" s="128"/>
      <c r="AC286" s="128"/>
      <c r="AD286" s="85"/>
    </row>
    <row r="287" spans="1:30" ht="20.100000000000001" customHeight="1">
      <c r="A287" s="85"/>
      <c r="B287" s="85"/>
      <c r="C287" s="128"/>
      <c r="D287" s="85" t="s">
        <v>375</v>
      </c>
      <c r="E287" s="128"/>
      <c r="F287" s="531">
        <v>2</v>
      </c>
      <c r="G287" s="314">
        <v>18.181818181818183</v>
      </c>
      <c r="H287" s="356">
        <v>1</v>
      </c>
      <c r="I287" s="314">
        <f t="shared" si="20"/>
        <v>7.1428571428571423</v>
      </c>
      <c r="J287" s="356">
        <v>1</v>
      </c>
      <c r="K287" s="314">
        <f>J287/15*100</f>
        <v>6.666666666666667</v>
      </c>
      <c r="L287" s="356">
        <v>2</v>
      </c>
      <c r="M287" s="314">
        <v>9.0909090909090917</v>
      </c>
      <c r="N287" s="315">
        <v>3</v>
      </c>
      <c r="O287" s="316">
        <v>12</v>
      </c>
      <c r="P287" s="315">
        <v>4</v>
      </c>
      <c r="Q287" s="316">
        <v>10.5</v>
      </c>
      <c r="R287" s="315">
        <v>5</v>
      </c>
      <c r="S287" s="316">
        <v>13.5</v>
      </c>
      <c r="T287" s="315">
        <v>6</v>
      </c>
      <c r="U287" s="316">
        <v>13.3</v>
      </c>
      <c r="V287" s="128"/>
      <c r="W287" s="128"/>
      <c r="X287" s="128"/>
      <c r="Y287" s="128"/>
      <c r="Z287" s="128"/>
      <c r="AA287" s="128"/>
      <c r="AB287" s="128"/>
      <c r="AC287" s="128"/>
      <c r="AD287" s="85"/>
    </row>
    <row r="288" spans="1:30" ht="20.100000000000001" customHeight="1">
      <c r="A288" s="85"/>
      <c r="B288" s="85"/>
      <c r="C288" s="128"/>
      <c r="D288" s="85" t="s">
        <v>376</v>
      </c>
      <c r="E288" s="128"/>
      <c r="F288" s="531"/>
      <c r="G288" s="314"/>
      <c r="H288" s="356">
        <v>1</v>
      </c>
      <c r="I288" s="314">
        <f t="shared" si="20"/>
        <v>7.1428571428571423</v>
      </c>
      <c r="J288" s="356"/>
      <c r="K288" s="314"/>
      <c r="L288" s="356"/>
      <c r="M288" s="314"/>
      <c r="N288" s="315">
        <v>1</v>
      </c>
      <c r="O288" s="316">
        <v>4</v>
      </c>
      <c r="P288" s="315">
        <v>1</v>
      </c>
      <c r="Q288" s="316">
        <v>2.6</v>
      </c>
      <c r="R288" s="315">
        <v>4</v>
      </c>
      <c r="S288" s="316">
        <v>10.8</v>
      </c>
      <c r="T288" s="315">
        <v>4</v>
      </c>
      <c r="U288" s="316">
        <v>8.9</v>
      </c>
      <c r="V288" s="128"/>
      <c r="W288" s="128"/>
      <c r="X288" s="128"/>
      <c r="Y288" s="128"/>
      <c r="Z288" s="128"/>
      <c r="AA288" s="128"/>
      <c r="AB288" s="128"/>
      <c r="AC288" s="128"/>
      <c r="AD288" s="85"/>
    </row>
    <row r="289" spans="1:30" ht="20.100000000000001" customHeight="1">
      <c r="A289" s="85"/>
      <c r="B289" s="85"/>
      <c r="C289" s="128"/>
      <c r="D289" s="85" t="s">
        <v>377</v>
      </c>
      <c r="E289" s="128"/>
      <c r="F289" s="531">
        <v>2</v>
      </c>
      <c r="G289" s="314">
        <v>18.181818181818183</v>
      </c>
      <c r="H289" s="356">
        <v>2</v>
      </c>
      <c r="I289" s="314">
        <f t="shared" si="20"/>
        <v>14.285714285714285</v>
      </c>
      <c r="J289" s="356">
        <v>1</v>
      </c>
      <c r="K289" s="314">
        <f>J289/15*100</f>
        <v>6.666666666666667</v>
      </c>
      <c r="L289" s="356">
        <v>2</v>
      </c>
      <c r="M289" s="314">
        <v>9.0909090909090917</v>
      </c>
      <c r="N289" s="315">
        <v>1</v>
      </c>
      <c r="O289" s="316">
        <v>4</v>
      </c>
      <c r="P289" s="315">
        <v>1</v>
      </c>
      <c r="Q289" s="316">
        <v>2.6</v>
      </c>
      <c r="R289" s="315">
        <v>1</v>
      </c>
      <c r="S289" s="316">
        <v>2.7</v>
      </c>
      <c r="T289" s="315">
        <v>1</v>
      </c>
      <c r="U289" s="316">
        <v>2.2000000000000002</v>
      </c>
      <c r="V289" s="128"/>
      <c r="W289" s="128"/>
      <c r="X289" s="128"/>
      <c r="Y289" s="128"/>
      <c r="Z289" s="128"/>
      <c r="AA289" s="128"/>
      <c r="AB289" s="128"/>
      <c r="AC289" s="128"/>
      <c r="AD289" s="85"/>
    </row>
    <row r="290" spans="1:30" ht="20.100000000000001" customHeight="1">
      <c r="A290" s="85"/>
      <c r="B290" s="85"/>
      <c r="C290" s="128"/>
      <c r="D290" s="85" t="s">
        <v>378</v>
      </c>
      <c r="E290" s="128"/>
      <c r="F290" s="531"/>
      <c r="G290" s="314"/>
      <c r="H290" s="356"/>
      <c r="I290" s="314"/>
      <c r="J290" s="356"/>
      <c r="K290" s="314"/>
      <c r="L290" s="356"/>
      <c r="M290" s="314"/>
      <c r="N290" s="315"/>
      <c r="O290" s="316"/>
      <c r="P290" s="315"/>
      <c r="Q290" s="316"/>
      <c r="R290" s="315"/>
      <c r="S290" s="316"/>
      <c r="T290" s="315"/>
      <c r="U290" s="316"/>
      <c r="V290" s="128"/>
      <c r="W290" s="128"/>
      <c r="X290" s="128"/>
      <c r="Y290" s="128"/>
      <c r="Z290" s="128"/>
      <c r="AA290" s="128"/>
      <c r="AB290" s="128"/>
      <c r="AC290" s="128"/>
      <c r="AD290" s="85"/>
    </row>
    <row r="291" spans="1:30" ht="20.100000000000001" customHeight="1">
      <c r="A291" s="85"/>
      <c r="B291" s="85"/>
      <c r="C291" s="128"/>
      <c r="D291" s="85" t="s">
        <v>379</v>
      </c>
      <c r="E291" s="128"/>
      <c r="F291" s="531"/>
      <c r="G291" s="314"/>
      <c r="H291" s="356"/>
      <c r="I291" s="314"/>
      <c r="J291" s="356"/>
      <c r="K291" s="314"/>
      <c r="L291" s="356"/>
      <c r="M291" s="314"/>
      <c r="N291" s="315"/>
      <c r="O291" s="316"/>
      <c r="P291" s="315"/>
      <c r="Q291" s="316"/>
      <c r="R291" s="315"/>
      <c r="S291" s="316"/>
      <c r="T291" s="315">
        <v>1</v>
      </c>
      <c r="U291" s="316">
        <v>2.2000000000000002</v>
      </c>
      <c r="V291" s="128"/>
      <c r="W291" s="128"/>
      <c r="X291" s="128"/>
      <c r="Y291" s="128"/>
      <c r="Z291" s="128"/>
      <c r="AA291" s="128"/>
      <c r="AB291" s="128"/>
      <c r="AC291" s="128"/>
      <c r="AD291" s="85"/>
    </row>
    <row r="292" spans="1:30" ht="20.100000000000001" customHeight="1">
      <c r="A292" s="85"/>
      <c r="B292" s="85"/>
      <c r="C292" s="128"/>
      <c r="D292" s="85" t="s">
        <v>6219</v>
      </c>
      <c r="E292" s="128"/>
      <c r="F292" s="531"/>
      <c r="G292" s="314"/>
      <c r="H292" s="356"/>
      <c r="I292" s="314"/>
      <c r="J292" s="356"/>
      <c r="K292" s="314"/>
      <c r="L292" s="356"/>
      <c r="M292" s="314"/>
      <c r="N292" s="315">
        <v>1</v>
      </c>
      <c r="O292" s="316">
        <v>4</v>
      </c>
      <c r="P292" s="315"/>
      <c r="Q292" s="316"/>
      <c r="R292" s="315"/>
      <c r="S292" s="316"/>
      <c r="T292" s="315"/>
      <c r="U292" s="316"/>
      <c r="V292" s="128"/>
      <c r="W292" s="128"/>
      <c r="X292" s="128"/>
      <c r="Y292" s="128"/>
      <c r="Z292" s="128"/>
      <c r="AA292" s="128"/>
      <c r="AB292" s="128"/>
      <c r="AC292" s="128"/>
      <c r="AD292" s="85"/>
    </row>
    <row r="293" spans="1:30" ht="20.100000000000001" customHeight="1">
      <c r="A293" s="85"/>
      <c r="B293" s="85"/>
      <c r="C293" s="128"/>
      <c r="D293" s="85" t="s">
        <v>9419</v>
      </c>
      <c r="E293" s="128"/>
      <c r="F293" s="531">
        <v>1</v>
      </c>
      <c r="G293" s="314">
        <v>9.0909090909090917</v>
      </c>
      <c r="H293" s="356">
        <v>3</v>
      </c>
      <c r="I293" s="314">
        <f>H293/14*100</f>
        <v>21.428571428571427</v>
      </c>
      <c r="J293" s="356">
        <v>1</v>
      </c>
      <c r="K293" s="314">
        <f>J293/15*100</f>
        <v>6.666666666666667</v>
      </c>
      <c r="L293" s="356">
        <v>3</v>
      </c>
      <c r="M293" s="314">
        <v>13.636363636363635</v>
      </c>
      <c r="N293" s="315">
        <v>3</v>
      </c>
      <c r="O293" s="316">
        <v>12</v>
      </c>
      <c r="P293" s="315">
        <v>9</v>
      </c>
      <c r="Q293" s="316">
        <v>23.7</v>
      </c>
      <c r="R293" s="315">
        <v>4</v>
      </c>
      <c r="S293" s="316">
        <v>10.8</v>
      </c>
      <c r="T293" s="315">
        <v>1</v>
      </c>
      <c r="U293" s="316">
        <v>2.2000000000000002</v>
      </c>
      <c r="V293" s="128"/>
      <c r="W293" s="128"/>
      <c r="X293" s="128"/>
      <c r="Y293" s="128"/>
      <c r="Z293" s="128"/>
      <c r="AA293" s="128"/>
      <c r="AB293" s="128"/>
      <c r="AC293" s="128"/>
      <c r="AD293" s="85"/>
    </row>
    <row r="294" spans="1:30" ht="20.100000000000001" customHeight="1">
      <c r="A294" s="66" t="s">
        <v>6295</v>
      </c>
      <c r="B294" s="66" t="s">
        <v>409</v>
      </c>
      <c r="C294" s="127" t="s">
        <v>6232</v>
      </c>
      <c r="D294" s="66" t="s">
        <v>309</v>
      </c>
      <c r="E294" s="127"/>
      <c r="F294" s="354">
        <v>101</v>
      </c>
      <c r="G294" s="12">
        <v>46.118721461187214</v>
      </c>
      <c r="H294" s="354">
        <v>107</v>
      </c>
      <c r="I294" s="12">
        <v>45.726495726495727</v>
      </c>
      <c r="J294" s="354">
        <v>119</v>
      </c>
      <c r="K294" s="12">
        <v>47.222222222222221</v>
      </c>
      <c r="L294" s="354">
        <v>133</v>
      </c>
      <c r="M294" s="12">
        <v>48.540145985401459</v>
      </c>
      <c r="N294" s="56">
        <v>142</v>
      </c>
      <c r="O294" s="57">
        <v>47.491638795986624</v>
      </c>
      <c r="P294" s="56">
        <v>173</v>
      </c>
      <c r="Q294" s="57">
        <v>47.790055248618785</v>
      </c>
      <c r="R294" s="56">
        <v>190</v>
      </c>
      <c r="S294" s="57">
        <v>49.095607235142118</v>
      </c>
      <c r="T294" s="56">
        <v>209</v>
      </c>
      <c r="U294" s="57">
        <v>48.491879350348029</v>
      </c>
      <c r="V294" s="127" t="s">
        <v>7010</v>
      </c>
      <c r="W294" s="127" t="s">
        <v>7010</v>
      </c>
      <c r="X294" s="127" t="s">
        <v>7010</v>
      </c>
      <c r="Y294" s="127" t="s">
        <v>7010</v>
      </c>
      <c r="Z294" s="127" t="s">
        <v>7010</v>
      </c>
      <c r="AA294" s="127" t="s">
        <v>7010</v>
      </c>
      <c r="AB294" s="127" t="s">
        <v>7010</v>
      </c>
      <c r="AC294" s="127" t="s">
        <v>7010</v>
      </c>
      <c r="AD294" s="66"/>
    </row>
    <row r="295" spans="1:30" ht="20.100000000000001" customHeight="1">
      <c r="A295" s="85"/>
      <c r="B295" s="85"/>
      <c r="C295" s="128"/>
      <c r="D295" s="85" t="s">
        <v>310</v>
      </c>
      <c r="E295" s="128"/>
      <c r="F295" s="531">
        <v>118</v>
      </c>
      <c r="G295" s="314">
        <v>53.881278538812786</v>
      </c>
      <c r="H295" s="356">
        <v>127</v>
      </c>
      <c r="I295" s="314">
        <v>54.273504273504273</v>
      </c>
      <c r="J295" s="356">
        <v>133</v>
      </c>
      <c r="K295" s="314">
        <v>52.777777777777779</v>
      </c>
      <c r="L295" s="356">
        <v>141</v>
      </c>
      <c r="M295" s="314">
        <v>51.459854014598541</v>
      </c>
      <c r="N295" s="315">
        <v>157</v>
      </c>
      <c r="O295" s="316">
        <v>52.508361204013376</v>
      </c>
      <c r="P295" s="315">
        <v>189</v>
      </c>
      <c r="Q295" s="316">
        <v>52.209944751381215</v>
      </c>
      <c r="R295" s="315">
        <v>197</v>
      </c>
      <c r="S295" s="316">
        <v>50.904392764857882</v>
      </c>
      <c r="T295" s="315">
        <v>222</v>
      </c>
      <c r="U295" s="316">
        <v>51.508120649651971</v>
      </c>
      <c r="V295" s="128"/>
      <c r="W295" s="128"/>
      <c r="X295" s="128"/>
      <c r="Y295" s="128"/>
      <c r="Z295" s="128"/>
      <c r="AA295" s="128"/>
      <c r="AB295" s="128"/>
      <c r="AC295" s="128"/>
      <c r="AD295" s="85"/>
    </row>
    <row r="296" spans="1:30" ht="20.100000000000001" customHeight="1">
      <c r="A296" s="362" t="s">
        <v>6296</v>
      </c>
      <c r="B296" s="362" t="s">
        <v>410</v>
      </c>
      <c r="C296" s="127" t="s">
        <v>6232</v>
      </c>
      <c r="D296" s="359" t="s">
        <v>8333</v>
      </c>
      <c r="E296" s="363"/>
      <c r="F296" s="364">
        <v>219</v>
      </c>
      <c r="G296" s="365">
        <v>100</v>
      </c>
      <c r="H296" s="364">
        <v>234</v>
      </c>
      <c r="I296" s="365">
        <v>100</v>
      </c>
      <c r="J296" s="364">
        <v>252</v>
      </c>
      <c r="K296" s="365">
        <v>100</v>
      </c>
      <c r="L296" s="364">
        <v>274</v>
      </c>
      <c r="M296" s="365">
        <v>100</v>
      </c>
      <c r="N296" s="366">
        <v>299</v>
      </c>
      <c r="O296" s="367">
        <v>100</v>
      </c>
      <c r="P296" s="366">
        <v>362</v>
      </c>
      <c r="Q296" s="367">
        <v>100</v>
      </c>
      <c r="R296" s="366">
        <v>387</v>
      </c>
      <c r="S296" s="367">
        <v>100</v>
      </c>
      <c r="T296" s="366">
        <v>431</v>
      </c>
      <c r="U296" s="367">
        <v>100</v>
      </c>
      <c r="V296" s="363" t="s">
        <v>7010</v>
      </c>
      <c r="W296" s="363" t="s">
        <v>7010</v>
      </c>
      <c r="X296" s="363" t="s">
        <v>7010</v>
      </c>
      <c r="Y296" s="363" t="s">
        <v>7010</v>
      </c>
      <c r="Z296" s="363" t="s">
        <v>7010</v>
      </c>
      <c r="AA296" s="363" t="s">
        <v>7010</v>
      </c>
      <c r="AB296" s="363" t="s">
        <v>7010</v>
      </c>
      <c r="AC296" s="363" t="s">
        <v>7010</v>
      </c>
      <c r="AD296" s="362"/>
    </row>
    <row r="297" spans="1:30" ht="20.100000000000001" customHeight="1">
      <c r="A297" s="66" t="s">
        <v>6297</v>
      </c>
      <c r="B297" s="66" t="s">
        <v>411</v>
      </c>
      <c r="C297" s="127" t="s">
        <v>6232</v>
      </c>
      <c r="D297" s="66"/>
      <c r="E297" s="127" t="s">
        <v>8711</v>
      </c>
      <c r="F297" s="354">
        <v>217</v>
      </c>
      <c r="G297" s="12">
        <v>99.086757990867582</v>
      </c>
      <c r="H297" s="354">
        <v>233</v>
      </c>
      <c r="I297" s="12">
        <f>H297/234*100</f>
        <v>99.572649572649567</v>
      </c>
      <c r="J297" s="354">
        <v>252</v>
      </c>
      <c r="K297" s="12">
        <v>100</v>
      </c>
      <c r="L297" s="354">
        <v>274</v>
      </c>
      <c r="M297" s="12">
        <v>100</v>
      </c>
      <c r="N297" s="56">
        <v>299</v>
      </c>
      <c r="O297" s="57">
        <v>100</v>
      </c>
      <c r="P297" s="56">
        <v>360</v>
      </c>
      <c r="Q297" s="57">
        <v>99.4</v>
      </c>
      <c r="R297" s="56">
        <v>386</v>
      </c>
      <c r="S297" s="12">
        <v>99.7</v>
      </c>
      <c r="T297" s="56">
        <v>430</v>
      </c>
      <c r="U297" s="12">
        <v>99.8</v>
      </c>
      <c r="V297" s="127" t="s">
        <v>7010</v>
      </c>
      <c r="W297" s="127" t="s">
        <v>7010</v>
      </c>
      <c r="X297" s="127" t="s">
        <v>7010</v>
      </c>
      <c r="Y297" s="127" t="s">
        <v>7010</v>
      </c>
      <c r="Z297" s="127" t="s">
        <v>7010</v>
      </c>
      <c r="AA297" s="127" t="s">
        <v>7010</v>
      </c>
      <c r="AB297" s="127" t="s">
        <v>7010</v>
      </c>
      <c r="AC297" s="127" t="s">
        <v>7010</v>
      </c>
      <c r="AD297" s="66"/>
    </row>
    <row r="298" spans="1:30" ht="20.100000000000001" customHeight="1">
      <c r="A298" s="85"/>
      <c r="B298" s="85"/>
      <c r="C298" s="128"/>
      <c r="D298" s="85" t="s">
        <v>152</v>
      </c>
      <c r="E298" s="128" t="s">
        <v>2426</v>
      </c>
      <c r="F298" s="531">
        <v>1</v>
      </c>
      <c r="G298" s="314">
        <v>0.45662100456621002</v>
      </c>
      <c r="H298" s="356">
        <v>1</v>
      </c>
      <c r="I298" s="314">
        <f>H298/234*100</f>
        <v>0.42735042735042739</v>
      </c>
      <c r="J298" s="356"/>
      <c r="K298" s="314"/>
      <c r="L298" s="356"/>
      <c r="M298" s="314"/>
      <c r="N298" s="315"/>
      <c r="O298" s="316"/>
      <c r="P298" s="315"/>
      <c r="Q298" s="316"/>
      <c r="R298" s="315"/>
      <c r="S298" s="316"/>
      <c r="T298" s="315"/>
      <c r="U298" s="316"/>
      <c r="V298" s="128"/>
      <c r="W298" s="128"/>
      <c r="X298" s="128"/>
      <c r="Y298" s="128"/>
      <c r="Z298" s="128"/>
      <c r="AA298" s="128"/>
      <c r="AB298" s="128"/>
      <c r="AC298" s="128"/>
      <c r="AD298" s="85"/>
    </row>
    <row r="299" spans="1:30" ht="20.100000000000001" customHeight="1">
      <c r="A299" s="85"/>
      <c r="B299" s="85"/>
      <c r="C299" s="128"/>
      <c r="D299" s="85" t="s">
        <v>153</v>
      </c>
      <c r="E299" s="128"/>
      <c r="F299" s="531">
        <v>1</v>
      </c>
      <c r="G299" s="314">
        <v>0.45662100456621002</v>
      </c>
      <c r="H299" s="356"/>
      <c r="I299" s="314"/>
      <c r="J299" s="356"/>
      <c r="K299" s="314"/>
      <c r="L299" s="356"/>
      <c r="M299" s="314"/>
      <c r="N299" s="315"/>
      <c r="O299" s="316"/>
      <c r="P299" s="315">
        <v>2</v>
      </c>
      <c r="Q299" s="316">
        <v>0.6</v>
      </c>
      <c r="R299" s="315">
        <v>1</v>
      </c>
      <c r="S299" s="316">
        <v>0.3</v>
      </c>
      <c r="T299" s="315">
        <v>1</v>
      </c>
      <c r="U299" s="316">
        <v>0.2</v>
      </c>
      <c r="V299" s="128"/>
      <c r="W299" s="128"/>
      <c r="X299" s="128"/>
      <c r="Y299" s="128"/>
      <c r="Z299" s="128"/>
      <c r="AA299" s="128"/>
      <c r="AB299" s="128"/>
      <c r="AC299" s="128"/>
      <c r="AD299" s="85"/>
    </row>
    <row r="300" spans="1:30" ht="20.100000000000001" customHeight="1">
      <c r="A300" s="66" t="s">
        <v>6298</v>
      </c>
      <c r="B300" s="66" t="s">
        <v>412</v>
      </c>
      <c r="C300" s="127" t="s">
        <v>6232</v>
      </c>
      <c r="D300" s="66"/>
      <c r="E300" s="127" t="s">
        <v>8711</v>
      </c>
      <c r="F300" s="354">
        <v>217</v>
      </c>
      <c r="G300" s="12">
        <v>99.086757990867582</v>
      </c>
      <c r="H300" s="354">
        <v>233</v>
      </c>
      <c r="I300" s="12">
        <v>99.572649572649567</v>
      </c>
      <c r="J300" s="354">
        <v>251</v>
      </c>
      <c r="K300" s="12">
        <f>J300/252*100</f>
        <v>99.603174603174608</v>
      </c>
      <c r="L300" s="354">
        <v>272</v>
      </c>
      <c r="M300" s="12">
        <v>99.270072992700733</v>
      </c>
      <c r="N300" s="56">
        <v>297</v>
      </c>
      <c r="O300" s="57">
        <v>99.331103678929765</v>
      </c>
      <c r="P300" s="56">
        <v>359</v>
      </c>
      <c r="Q300" s="57">
        <v>99.7</v>
      </c>
      <c r="R300" s="56">
        <v>382</v>
      </c>
      <c r="S300" s="12">
        <v>98.7</v>
      </c>
      <c r="T300" s="56">
        <v>429</v>
      </c>
      <c r="U300" s="12">
        <v>99.5</v>
      </c>
      <c r="V300" s="127" t="s">
        <v>7010</v>
      </c>
      <c r="W300" s="127" t="s">
        <v>7010</v>
      </c>
      <c r="X300" s="127" t="s">
        <v>7010</v>
      </c>
      <c r="Y300" s="127" t="s">
        <v>7010</v>
      </c>
      <c r="Z300" s="127" t="s">
        <v>7010</v>
      </c>
      <c r="AA300" s="127" t="s">
        <v>7010</v>
      </c>
      <c r="AB300" s="127" t="s">
        <v>7010</v>
      </c>
      <c r="AC300" s="127" t="s">
        <v>7010</v>
      </c>
      <c r="AD300" s="66"/>
    </row>
    <row r="301" spans="1:30" ht="20.100000000000001" customHeight="1">
      <c r="A301" s="85"/>
      <c r="B301" s="85"/>
      <c r="C301" s="128"/>
      <c r="D301" s="85" t="s">
        <v>264</v>
      </c>
      <c r="E301" s="128" t="s">
        <v>7646</v>
      </c>
      <c r="F301" s="531">
        <v>1</v>
      </c>
      <c r="G301" s="314">
        <v>0.45662100456621002</v>
      </c>
      <c r="H301" s="356">
        <v>1</v>
      </c>
      <c r="I301" s="314">
        <v>0.42735042735042739</v>
      </c>
      <c r="J301" s="356"/>
      <c r="K301" s="314"/>
      <c r="L301" s="356"/>
      <c r="M301" s="314"/>
      <c r="N301" s="315"/>
      <c r="O301" s="316"/>
      <c r="P301" s="315"/>
      <c r="Q301" s="316"/>
      <c r="R301" s="315"/>
      <c r="S301" s="316"/>
      <c r="T301" s="315"/>
      <c r="U301" s="316"/>
      <c r="V301" s="128"/>
      <c r="W301" s="128"/>
      <c r="X301" s="128"/>
      <c r="Y301" s="128"/>
      <c r="Z301" s="128"/>
      <c r="AA301" s="128"/>
      <c r="AB301" s="128"/>
      <c r="AC301" s="128"/>
      <c r="AD301" s="85"/>
    </row>
    <row r="302" spans="1:30" ht="20.100000000000001" customHeight="1">
      <c r="A302" s="85"/>
      <c r="B302" s="85"/>
      <c r="C302" s="128"/>
      <c r="D302" s="85" t="s">
        <v>265</v>
      </c>
      <c r="E302" s="128"/>
      <c r="F302" s="531">
        <v>1</v>
      </c>
      <c r="G302" s="314">
        <v>0.45662100456621002</v>
      </c>
      <c r="H302" s="356"/>
      <c r="I302" s="314"/>
      <c r="J302" s="356">
        <v>1</v>
      </c>
      <c r="K302" s="314">
        <f>J302/252*100</f>
        <v>0.3968253968253968</v>
      </c>
      <c r="L302" s="356">
        <v>2</v>
      </c>
      <c r="M302" s="314">
        <v>0.72992700729927007</v>
      </c>
      <c r="N302" s="315">
        <v>2</v>
      </c>
      <c r="O302" s="316">
        <v>0.66889632107023411</v>
      </c>
      <c r="P302" s="315">
        <v>1</v>
      </c>
      <c r="Q302" s="316">
        <v>0.3</v>
      </c>
      <c r="R302" s="315">
        <v>5</v>
      </c>
      <c r="S302" s="316">
        <v>1.3</v>
      </c>
      <c r="T302" s="315">
        <v>2</v>
      </c>
      <c r="U302" s="316">
        <v>0.5</v>
      </c>
      <c r="V302" s="128"/>
      <c r="W302" s="128"/>
      <c r="X302" s="128"/>
      <c r="Y302" s="128"/>
      <c r="Z302" s="128"/>
      <c r="AA302" s="128"/>
      <c r="AB302" s="128"/>
      <c r="AC302" s="128"/>
      <c r="AD302" s="85"/>
    </row>
    <row r="303" spans="1:30" ht="20.100000000000001" customHeight="1">
      <c r="A303" s="66" t="s">
        <v>6299</v>
      </c>
      <c r="B303" s="66" t="s">
        <v>413</v>
      </c>
      <c r="C303" s="127" t="s">
        <v>6300</v>
      </c>
      <c r="D303" s="66" t="s">
        <v>316</v>
      </c>
      <c r="E303" s="127" t="s">
        <v>7646</v>
      </c>
      <c r="F303" s="354"/>
      <c r="G303" s="12"/>
      <c r="H303" s="354"/>
      <c r="I303" s="12"/>
      <c r="J303" s="354"/>
      <c r="K303" s="12"/>
      <c r="L303" s="354">
        <v>1</v>
      </c>
      <c r="M303" s="12">
        <v>50</v>
      </c>
      <c r="N303" s="56">
        <v>1</v>
      </c>
      <c r="O303" s="57">
        <v>50</v>
      </c>
      <c r="P303" s="56">
        <v>1</v>
      </c>
      <c r="Q303" s="57">
        <v>100</v>
      </c>
      <c r="R303" s="56">
        <v>3</v>
      </c>
      <c r="S303" s="57">
        <v>60</v>
      </c>
      <c r="T303" s="56"/>
      <c r="U303" s="57"/>
      <c r="V303" s="127" t="s">
        <v>7010</v>
      </c>
      <c r="W303" s="127" t="s">
        <v>7010</v>
      </c>
      <c r="X303" s="127" t="s">
        <v>7010</v>
      </c>
      <c r="Y303" s="127" t="s">
        <v>7010</v>
      </c>
      <c r="Z303" s="127" t="s">
        <v>7010</v>
      </c>
      <c r="AA303" s="127" t="s">
        <v>7010</v>
      </c>
      <c r="AB303" s="127" t="s">
        <v>7010</v>
      </c>
      <c r="AC303" s="127" t="s">
        <v>7010</v>
      </c>
      <c r="AD303" s="66"/>
    </row>
    <row r="304" spans="1:30" ht="20.100000000000001" customHeight="1">
      <c r="A304" s="85"/>
      <c r="B304" s="85"/>
      <c r="C304" s="128"/>
      <c r="D304" s="85" t="s">
        <v>317</v>
      </c>
      <c r="E304" s="128"/>
      <c r="F304" s="531"/>
      <c r="G304" s="314"/>
      <c r="H304" s="356"/>
      <c r="I304" s="314"/>
      <c r="J304" s="356"/>
      <c r="K304" s="314"/>
      <c r="L304" s="356"/>
      <c r="M304" s="314"/>
      <c r="N304" s="315"/>
      <c r="O304" s="316"/>
      <c r="P304" s="315"/>
      <c r="Q304" s="316"/>
      <c r="R304" s="315"/>
      <c r="S304" s="316"/>
      <c r="T304" s="315"/>
      <c r="U304" s="316"/>
      <c r="V304" s="128"/>
      <c r="W304" s="128"/>
      <c r="X304" s="128"/>
      <c r="Y304" s="128"/>
      <c r="Z304" s="128"/>
      <c r="AA304" s="128"/>
      <c r="AB304" s="128"/>
      <c r="AC304" s="128"/>
      <c r="AD304" s="85"/>
    </row>
    <row r="305" spans="1:30" ht="20.100000000000001" customHeight="1">
      <c r="A305" s="85"/>
      <c r="B305" s="85"/>
      <c r="C305" s="128"/>
      <c r="D305" s="85" t="s">
        <v>318</v>
      </c>
      <c r="E305" s="128"/>
      <c r="F305" s="531"/>
      <c r="G305" s="314"/>
      <c r="H305" s="356"/>
      <c r="I305" s="314"/>
      <c r="J305" s="356">
        <v>1</v>
      </c>
      <c r="K305" s="314">
        <v>100</v>
      </c>
      <c r="L305" s="356">
        <v>1</v>
      </c>
      <c r="M305" s="314">
        <v>50</v>
      </c>
      <c r="N305" s="315">
        <v>1</v>
      </c>
      <c r="O305" s="316">
        <v>50</v>
      </c>
      <c r="P305" s="315"/>
      <c r="Q305" s="316"/>
      <c r="R305" s="315"/>
      <c r="S305" s="316"/>
      <c r="T305" s="315"/>
      <c r="U305" s="316"/>
      <c r="V305" s="128"/>
      <c r="W305" s="128"/>
      <c r="X305" s="128"/>
      <c r="Y305" s="128"/>
      <c r="Z305" s="128"/>
      <c r="AA305" s="128"/>
      <c r="AB305" s="128"/>
      <c r="AC305" s="128"/>
      <c r="AD305" s="85"/>
    </row>
    <row r="306" spans="1:30" ht="20.100000000000001" customHeight="1">
      <c r="A306" s="85"/>
      <c r="B306" s="85"/>
      <c r="C306" s="128"/>
      <c r="D306" s="85" t="s">
        <v>319</v>
      </c>
      <c r="E306" s="128"/>
      <c r="F306" s="531"/>
      <c r="G306" s="314"/>
      <c r="H306" s="356"/>
      <c r="I306" s="314"/>
      <c r="J306" s="356"/>
      <c r="K306" s="314"/>
      <c r="L306" s="356"/>
      <c r="M306" s="314"/>
      <c r="N306" s="315"/>
      <c r="O306" s="316"/>
      <c r="P306" s="315"/>
      <c r="Q306" s="316"/>
      <c r="R306" s="315"/>
      <c r="S306" s="316"/>
      <c r="T306" s="315">
        <v>1</v>
      </c>
      <c r="U306" s="316">
        <v>50</v>
      </c>
      <c r="V306" s="128"/>
      <c r="W306" s="128"/>
      <c r="X306" s="128"/>
      <c r="Y306" s="128"/>
      <c r="Z306" s="128"/>
      <c r="AA306" s="128"/>
      <c r="AB306" s="128"/>
      <c r="AC306" s="128"/>
      <c r="AD306" s="85"/>
    </row>
    <row r="307" spans="1:30" ht="20.100000000000001" customHeight="1">
      <c r="A307" s="85"/>
      <c r="B307" s="85"/>
      <c r="C307" s="128"/>
      <c r="D307" s="85" t="s">
        <v>6219</v>
      </c>
      <c r="E307" s="128"/>
      <c r="F307" s="531">
        <v>1</v>
      </c>
      <c r="G307" s="314">
        <v>50</v>
      </c>
      <c r="H307" s="356">
        <v>1</v>
      </c>
      <c r="I307" s="314">
        <v>100</v>
      </c>
      <c r="J307" s="356"/>
      <c r="K307" s="314"/>
      <c r="L307" s="356"/>
      <c r="M307" s="314"/>
      <c r="N307" s="315"/>
      <c r="O307" s="316"/>
      <c r="P307" s="315"/>
      <c r="Q307" s="316"/>
      <c r="R307" s="315"/>
      <c r="S307" s="316"/>
      <c r="T307" s="315"/>
      <c r="U307" s="316"/>
      <c r="V307" s="128"/>
      <c r="W307" s="128"/>
      <c r="X307" s="128"/>
      <c r="Y307" s="128"/>
      <c r="Z307" s="128"/>
      <c r="AA307" s="128"/>
      <c r="AB307" s="128"/>
      <c r="AC307" s="128"/>
      <c r="AD307" s="85"/>
    </row>
    <row r="308" spans="1:30" ht="20.100000000000001" customHeight="1">
      <c r="A308" s="85"/>
      <c r="B308" s="85"/>
      <c r="C308" s="128"/>
      <c r="D308" s="85" t="s">
        <v>9419</v>
      </c>
      <c r="E308" s="128"/>
      <c r="F308" s="531">
        <v>1</v>
      </c>
      <c r="G308" s="314">
        <v>50</v>
      </c>
      <c r="H308" s="356"/>
      <c r="I308" s="314"/>
      <c r="J308" s="356"/>
      <c r="K308" s="314"/>
      <c r="L308" s="356"/>
      <c r="M308" s="314"/>
      <c r="N308" s="315"/>
      <c r="O308" s="316"/>
      <c r="P308" s="315"/>
      <c r="Q308" s="316"/>
      <c r="R308" s="315">
        <v>2</v>
      </c>
      <c r="S308" s="316">
        <v>40</v>
      </c>
      <c r="T308" s="315">
        <v>1</v>
      </c>
      <c r="U308" s="316">
        <v>50</v>
      </c>
      <c r="V308" s="128"/>
      <c r="W308" s="128"/>
      <c r="X308" s="128"/>
      <c r="Y308" s="128"/>
      <c r="Z308" s="128"/>
      <c r="AA308" s="128"/>
      <c r="AB308" s="128"/>
      <c r="AC308" s="128"/>
      <c r="AD308" s="85"/>
    </row>
    <row r="309" spans="1:30" ht="20.100000000000001" customHeight="1">
      <c r="A309" s="66" t="s">
        <v>6301</v>
      </c>
      <c r="B309" s="66" t="s">
        <v>414</v>
      </c>
      <c r="C309" s="127" t="s">
        <v>6232</v>
      </c>
      <c r="D309" s="66" t="s">
        <v>321</v>
      </c>
      <c r="E309" s="127" t="s">
        <v>7646</v>
      </c>
      <c r="F309" s="354">
        <v>45</v>
      </c>
      <c r="G309" s="12">
        <v>20.547945205479451</v>
      </c>
      <c r="H309" s="354">
        <v>50</v>
      </c>
      <c r="I309" s="12">
        <f>H309/234*100</f>
        <v>21.367521367521366</v>
      </c>
      <c r="J309" s="354">
        <v>56</v>
      </c>
      <c r="K309" s="12">
        <f>J309/252*100</f>
        <v>22.222222222222221</v>
      </c>
      <c r="L309" s="354">
        <v>69</v>
      </c>
      <c r="M309" s="12">
        <v>25.18248175182482</v>
      </c>
      <c r="N309" s="56">
        <v>79</v>
      </c>
      <c r="O309" s="57">
        <v>26.421404682274247</v>
      </c>
      <c r="P309" s="56">
        <v>97</v>
      </c>
      <c r="Q309" s="57">
        <v>26.8</v>
      </c>
      <c r="R309" s="56">
        <v>112</v>
      </c>
      <c r="S309" s="57">
        <v>28.9</v>
      </c>
      <c r="T309" s="56">
        <v>127</v>
      </c>
      <c r="U309" s="57">
        <v>29.5</v>
      </c>
      <c r="V309" s="127" t="s">
        <v>7010</v>
      </c>
      <c r="W309" s="127" t="s">
        <v>7010</v>
      </c>
      <c r="X309" s="127" t="s">
        <v>7010</v>
      </c>
      <c r="Y309" s="127" t="s">
        <v>7010</v>
      </c>
      <c r="Z309" s="127" t="s">
        <v>7010</v>
      </c>
      <c r="AA309" s="127" t="s">
        <v>7010</v>
      </c>
      <c r="AB309" s="127" t="s">
        <v>7010</v>
      </c>
      <c r="AC309" s="127" t="s">
        <v>7010</v>
      </c>
      <c r="AD309" s="66"/>
    </row>
    <row r="310" spans="1:30" ht="20.100000000000001" customHeight="1">
      <c r="A310" s="85"/>
      <c r="B310" s="85"/>
      <c r="C310" s="128"/>
      <c r="D310" s="85" t="s">
        <v>322</v>
      </c>
      <c r="E310" s="128"/>
      <c r="F310" s="531">
        <v>51</v>
      </c>
      <c r="G310" s="314">
        <v>23.287671232876711</v>
      </c>
      <c r="H310" s="356">
        <v>64</v>
      </c>
      <c r="I310" s="314">
        <f>H310/234*100</f>
        <v>27.350427350427353</v>
      </c>
      <c r="J310" s="356">
        <v>67</v>
      </c>
      <c r="K310" s="314">
        <f>J310/252*100</f>
        <v>26.587301587301589</v>
      </c>
      <c r="L310" s="356">
        <v>73</v>
      </c>
      <c r="M310" s="314">
        <v>26.642335766423358</v>
      </c>
      <c r="N310" s="315">
        <v>84</v>
      </c>
      <c r="O310" s="316">
        <v>28.093645484949832</v>
      </c>
      <c r="P310" s="315">
        <v>100</v>
      </c>
      <c r="Q310" s="316">
        <v>27.6</v>
      </c>
      <c r="R310" s="315">
        <v>105</v>
      </c>
      <c r="S310" s="316">
        <v>27.1</v>
      </c>
      <c r="T310" s="315">
        <v>119</v>
      </c>
      <c r="U310" s="316">
        <v>27.6</v>
      </c>
      <c r="V310" s="128"/>
      <c r="W310" s="128"/>
      <c r="X310" s="128"/>
      <c r="Y310" s="128"/>
      <c r="Z310" s="128"/>
      <c r="AA310" s="128"/>
      <c r="AB310" s="128"/>
      <c r="AC310" s="128"/>
      <c r="AD310" s="85"/>
    </row>
    <row r="311" spans="1:30" ht="20.100000000000001" customHeight="1">
      <c r="A311" s="85"/>
      <c r="B311" s="85"/>
      <c r="C311" s="128"/>
      <c r="D311" s="85" t="s">
        <v>323</v>
      </c>
      <c r="E311" s="128"/>
      <c r="F311" s="531"/>
      <c r="G311" s="314"/>
      <c r="H311" s="356"/>
      <c r="I311" s="314"/>
      <c r="J311" s="356"/>
      <c r="K311" s="314"/>
      <c r="L311" s="356"/>
      <c r="M311" s="314"/>
      <c r="N311" s="315"/>
      <c r="O311" s="316"/>
      <c r="P311" s="315"/>
      <c r="Q311" s="316"/>
      <c r="R311" s="315"/>
      <c r="S311" s="316"/>
      <c r="T311" s="315"/>
      <c r="U311" s="316"/>
      <c r="V311" s="128"/>
      <c r="W311" s="128"/>
      <c r="X311" s="128"/>
      <c r="Y311" s="128"/>
      <c r="Z311" s="128"/>
      <c r="AA311" s="128"/>
      <c r="AB311" s="128"/>
      <c r="AC311" s="128"/>
      <c r="AD311" s="85"/>
    </row>
    <row r="312" spans="1:30" ht="20.100000000000001" customHeight="1">
      <c r="A312" s="85"/>
      <c r="B312" s="85"/>
      <c r="C312" s="128"/>
      <c r="D312" s="85" t="s">
        <v>324</v>
      </c>
      <c r="E312" s="128"/>
      <c r="F312" s="531">
        <v>35</v>
      </c>
      <c r="G312" s="314">
        <v>15.981735159817351</v>
      </c>
      <c r="H312" s="356">
        <v>36</v>
      </c>
      <c r="I312" s="314">
        <f>H312/234*100</f>
        <v>15.384615384615385</v>
      </c>
      <c r="J312" s="356">
        <v>40</v>
      </c>
      <c r="K312" s="314">
        <f>J312/252*100</f>
        <v>15.873015873015872</v>
      </c>
      <c r="L312" s="356">
        <v>42</v>
      </c>
      <c r="M312" s="314">
        <v>15.328467153284672</v>
      </c>
      <c r="N312" s="315">
        <v>41</v>
      </c>
      <c r="O312" s="316">
        <v>13.712374581939798</v>
      </c>
      <c r="P312" s="315">
        <v>50</v>
      </c>
      <c r="Q312" s="316">
        <v>13.8</v>
      </c>
      <c r="R312" s="315">
        <v>47</v>
      </c>
      <c r="S312" s="316">
        <v>12.1</v>
      </c>
      <c r="T312" s="315">
        <v>55</v>
      </c>
      <c r="U312" s="316">
        <v>12.8</v>
      </c>
      <c r="V312" s="128"/>
      <c r="W312" s="128"/>
      <c r="X312" s="128"/>
      <c r="Y312" s="128"/>
      <c r="Z312" s="128"/>
      <c r="AA312" s="128"/>
      <c r="AB312" s="128"/>
      <c r="AC312" s="128"/>
      <c r="AD312" s="85"/>
    </row>
    <row r="313" spans="1:30" ht="20.100000000000001" customHeight="1">
      <c r="A313" s="85"/>
      <c r="B313" s="85"/>
      <c r="C313" s="128"/>
      <c r="D313" s="85" t="s">
        <v>325</v>
      </c>
      <c r="E313" s="128"/>
      <c r="F313" s="531"/>
      <c r="G313" s="314"/>
      <c r="H313" s="356"/>
      <c r="I313" s="314"/>
      <c r="J313" s="356"/>
      <c r="K313" s="314"/>
      <c r="L313" s="356"/>
      <c r="M313" s="314"/>
      <c r="N313" s="315"/>
      <c r="O313" s="316"/>
      <c r="P313" s="315">
        <v>1</v>
      </c>
      <c r="Q313" s="316">
        <v>0.3</v>
      </c>
      <c r="R313" s="315">
        <v>2</v>
      </c>
      <c r="S313" s="316">
        <v>0.5</v>
      </c>
      <c r="T313" s="315">
        <v>2</v>
      </c>
      <c r="U313" s="316">
        <v>0.5</v>
      </c>
      <c r="V313" s="128"/>
      <c r="W313" s="128"/>
      <c r="X313" s="128"/>
      <c r="Y313" s="128"/>
      <c r="Z313" s="128"/>
      <c r="AA313" s="128"/>
      <c r="AB313" s="128"/>
      <c r="AC313" s="128"/>
      <c r="AD313" s="85"/>
    </row>
    <row r="314" spans="1:30" ht="20.100000000000001" customHeight="1">
      <c r="A314" s="85"/>
      <c r="B314" s="85"/>
      <c r="C314" s="128"/>
      <c r="D314" s="85" t="s">
        <v>326</v>
      </c>
      <c r="E314" s="128"/>
      <c r="F314" s="531">
        <v>48</v>
      </c>
      <c r="G314" s="314">
        <v>21.917808219178081</v>
      </c>
      <c r="H314" s="356">
        <v>46</v>
      </c>
      <c r="I314" s="314">
        <f>H314/234*100</f>
        <v>19.658119658119659</v>
      </c>
      <c r="J314" s="356">
        <v>53</v>
      </c>
      <c r="K314" s="314">
        <f>J314/252*100</f>
        <v>21.031746031746032</v>
      </c>
      <c r="L314" s="356">
        <v>48</v>
      </c>
      <c r="M314" s="314">
        <v>17.518248175182482</v>
      </c>
      <c r="N314" s="315">
        <v>55</v>
      </c>
      <c r="O314" s="316">
        <v>18.394648829431436</v>
      </c>
      <c r="P314" s="315">
        <v>66</v>
      </c>
      <c r="Q314" s="316">
        <v>18.2</v>
      </c>
      <c r="R314" s="315">
        <v>64</v>
      </c>
      <c r="S314" s="316">
        <v>16.5</v>
      </c>
      <c r="T314" s="315">
        <v>64</v>
      </c>
      <c r="U314" s="316">
        <v>14.8</v>
      </c>
      <c r="V314" s="128"/>
      <c r="W314" s="128"/>
      <c r="X314" s="128"/>
      <c r="Y314" s="128"/>
      <c r="Z314" s="128"/>
      <c r="AA314" s="128"/>
      <c r="AB314" s="128"/>
      <c r="AC314" s="128"/>
      <c r="AD314" s="85"/>
    </row>
    <row r="315" spans="1:30" ht="20.100000000000001" customHeight="1">
      <c r="A315" s="85"/>
      <c r="B315" s="85"/>
      <c r="C315" s="128"/>
      <c r="D315" s="85" t="s">
        <v>327</v>
      </c>
      <c r="E315" s="128"/>
      <c r="F315" s="531">
        <v>3</v>
      </c>
      <c r="G315" s="314">
        <v>1.3698630136986301</v>
      </c>
      <c r="H315" s="356">
        <v>2</v>
      </c>
      <c r="I315" s="314">
        <f>H315/234*100</f>
        <v>0.85470085470085477</v>
      </c>
      <c r="J315" s="356">
        <v>2</v>
      </c>
      <c r="K315" s="314">
        <f>J315/252*100</f>
        <v>0.79365079365079361</v>
      </c>
      <c r="L315" s="356">
        <v>2</v>
      </c>
      <c r="M315" s="314">
        <v>0.72992700729927007</v>
      </c>
      <c r="N315" s="315">
        <v>2</v>
      </c>
      <c r="O315" s="316">
        <v>0.66889632107023411</v>
      </c>
      <c r="P315" s="315">
        <v>2</v>
      </c>
      <c r="Q315" s="316">
        <v>0.6</v>
      </c>
      <c r="R315" s="315">
        <v>1</v>
      </c>
      <c r="S315" s="316">
        <v>0.3</v>
      </c>
      <c r="T315" s="315"/>
      <c r="U315" s="316"/>
      <c r="V315" s="128"/>
      <c r="W315" s="128"/>
      <c r="X315" s="128"/>
      <c r="Y315" s="128"/>
      <c r="Z315" s="128"/>
      <c r="AA315" s="128"/>
      <c r="AB315" s="128"/>
      <c r="AC315" s="128"/>
      <c r="AD315" s="85"/>
    </row>
    <row r="316" spans="1:30" ht="20.100000000000001" customHeight="1">
      <c r="A316" s="85"/>
      <c r="B316" s="85"/>
      <c r="C316" s="128"/>
      <c r="D316" s="85" t="s">
        <v>328</v>
      </c>
      <c r="E316" s="128"/>
      <c r="F316" s="531">
        <v>17</v>
      </c>
      <c r="G316" s="314">
        <v>7.7625570776255701</v>
      </c>
      <c r="H316" s="356">
        <v>17</v>
      </c>
      <c r="I316" s="314">
        <f>H316/234*100</f>
        <v>7.2649572649572658</v>
      </c>
      <c r="J316" s="356">
        <v>17</v>
      </c>
      <c r="K316" s="314">
        <f>J316/252*100</f>
        <v>6.746031746031746</v>
      </c>
      <c r="L316" s="356">
        <v>16</v>
      </c>
      <c r="M316" s="314">
        <v>5.8394160583941606</v>
      </c>
      <c r="N316" s="315">
        <v>15</v>
      </c>
      <c r="O316" s="316">
        <v>5.0167224080267561</v>
      </c>
      <c r="P316" s="315">
        <v>19</v>
      </c>
      <c r="Q316" s="316">
        <v>5.2</v>
      </c>
      <c r="R316" s="315">
        <v>28</v>
      </c>
      <c r="S316" s="316">
        <v>7.2</v>
      </c>
      <c r="T316" s="315">
        <v>31</v>
      </c>
      <c r="U316" s="316">
        <v>7.2</v>
      </c>
      <c r="V316" s="128"/>
      <c r="W316" s="128"/>
      <c r="X316" s="128"/>
      <c r="Y316" s="128"/>
      <c r="Z316" s="128"/>
      <c r="AA316" s="128"/>
      <c r="AB316" s="128"/>
      <c r="AC316" s="128"/>
      <c r="AD316" s="85"/>
    </row>
    <row r="317" spans="1:30" ht="20.100000000000001" customHeight="1">
      <c r="A317" s="85"/>
      <c r="B317" s="85"/>
      <c r="C317" s="128"/>
      <c r="D317" s="85" t="s">
        <v>329</v>
      </c>
      <c r="E317" s="128"/>
      <c r="F317" s="531">
        <v>17</v>
      </c>
      <c r="G317" s="314">
        <v>7.7625570776255701</v>
      </c>
      <c r="H317" s="356">
        <v>17</v>
      </c>
      <c r="I317" s="314">
        <f>H317/234*100</f>
        <v>7.2649572649572658</v>
      </c>
      <c r="J317" s="356">
        <v>16</v>
      </c>
      <c r="K317" s="314">
        <f>J317/252*100</f>
        <v>6.3492063492063489</v>
      </c>
      <c r="L317" s="356">
        <v>22</v>
      </c>
      <c r="M317" s="314">
        <v>8.0291970802919703</v>
      </c>
      <c r="N317" s="315">
        <v>20</v>
      </c>
      <c r="O317" s="316">
        <v>6.6889632107023411</v>
      </c>
      <c r="P317" s="315">
        <v>24</v>
      </c>
      <c r="Q317" s="316">
        <v>6.6</v>
      </c>
      <c r="R317" s="315">
        <v>27</v>
      </c>
      <c r="S317" s="316">
        <v>7</v>
      </c>
      <c r="T317" s="315">
        <v>32</v>
      </c>
      <c r="U317" s="316">
        <v>7.4</v>
      </c>
      <c r="V317" s="128"/>
      <c r="W317" s="128"/>
      <c r="X317" s="128"/>
      <c r="Y317" s="128"/>
      <c r="Z317" s="128"/>
      <c r="AA317" s="128"/>
      <c r="AB317" s="128"/>
      <c r="AC317" s="128"/>
      <c r="AD317" s="85"/>
    </row>
    <row r="318" spans="1:30" ht="20.100000000000001" customHeight="1">
      <c r="A318" s="85"/>
      <c r="B318" s="85"/>
      <c r="C318" s="128"/>
      <c r="D318" s="85" t="s">
        <v>330</v>
      </c>
      <c r="E318" s="128"/>
      <c r="F318" s="531"/>
      <c r="G318" s="314"/>
      <c r="H318" s="356"/>
      <c r="I318" s="314"/>
      <c r="J318" s="356"/>
      <c r="K318" s="314"/>
      <c r="L318" s="356">
        <v>1</v>
      </c>
      <c r="M318" s="314">
        <v>0.36496350364963503</v>
      </c>
      <c r="N318" s="315">
        <v>2</v>
      </c>
      <c r="O318" s="316">
        <v>0.66889632107023411</v>
      </c>
      <c r="P318" s="315">
        <v>1</v>
      </c>
      <c r="Q318" s="316">
        <v>0.3</v>
      </c>
      <c r="R318" s="315"/>
      <c r="S318" s="316"/>
      <c r="T318" s="315"/>
      <c r="U318" s="316"/>
      <c r="V318" s="128"/>
      <c r="W318" s="128"/>
      <c r="X318" s="128"/>
      <c r="Y318" s="128"/>
      <c r="Z318" s="128"/>
      <c r="AA318" s="128"/>
      <c r="AB318" s="128"/>
      <c r="AC318" s="128"/>
      <c r="AD318" s="85"/>
    </row>
    <row r="319" spans="1:30" ht="20.100000000000001" customHeight="1">
      <c r="A319" s="85"/>
      <c r="B319" s="85"/>
      <c r="C319" s="128"/>
      <c r="D319" s="85" t="s">
        <v>331</v>
      </c>
      <c r="E319" s="128"/>
      <c r="F319" s="531"/>
      <c r="G319" s="314"/>
      <c r="H319" s="356"/>
      <c r="I319" s="314"/>
      <c r="J319" s="356"/>
      <c r="K319" s="314"/>
      <c r="L319" s="356"/>
      <c r="M319" s="314"/>
      <c r="N319" s="315"/>
      <c r="O319" s="316"/>
      <c r="P319" s="315"/>
      <c r="Q319" s="316"/>
      <c r="R319" s="315"/>
      <c r="S319" s="316"/>
      <c r="T319" s="315"/>
      <c r="U319" s="316"/>
      <c r="V319" s="128"/>
      <c r="W319" s="128"/>
      <c r="X319" s="128"/>
      <c r="Y319" s="128"/>
      <c r="Z319" s="128"/>
      <c r="AA319" s="128"/>
      <c r="AB319" s="128"/>
      <c r="AC319" s="128"/>
      <c r="AD319" s="85"/>
    </row>
    <row r="320" spans="1:30" ht="20.100000000000001" customHeight="1">
      <c r="A320" s="85"/>
      <c r="B320" s="85"/>
      <c r="C320" s="128"/>
      <c r="D320" s="85" t="s">
        <v>6219</v>
      </c>
      <c r="E320" s="128"/>
      <c r="F320" s="531">
        <v>1</v>
      </c>
      <c r="G320" s="314">
        <v>0.45662100456621002</v>
      </c>
      <c r="H320" s="356">
        <v>1</v>
      </c>
      <c r="I320" s="314">
        <f>H320/234*100</f>
        <v>0.42735042735042739</v>
      </c>
      <c r="J320" s="356"/>
      <c r="K320" s="314"/>
      <c r="L320" s="356"/>
      <c r="M320" s="314"/>
      <c r="N320" s="315"/>
      <c r="O320" s="316"/>
      <c r="P320" s="315"/>
      <c r="Q320" s="316"/>
      <c r="R320" s="315"/>
      <c r="S320" s="316"/>
      <c r="T320" s="315"/>
      <c r="U320" s="316"/>
      <c r="V320" s="128"/>
      <c r="W320" s="128"/>
      <c r="X320" s="128"/>
      <c r="Y320" s="128"/>
      <c r="Z320" s="128"/>
      <c r="AA320" s="128"/>
      <c r="AB320" s="128"/>
      <c r="AC320" s="128"/>
      <c r="AD320" s="85"/>
    </row>
    <row r="321" spans="1:30" ht="20.100000000000001" customHeight="1">
      <c r="A321" s="85"/>
      <c r="B321" s="85"/>
      <c r="C321" s="128"/>
      <c r="D321" s="85" t="s">
        <v>9419</v>
      </c>
      <c r="E321" s="128"/>
      <c r="F321" s="531">
        <v>2</v>
      </c>
      <c r="G321" s="314">
        <v>0.91324200913242004</v>
      </c>
      <c r="H321" s="356">
        <v>1</v>
      </c>
      <c r="I321" s="314">
        <f>H321/234*100</f>
        <v>0.42735042735042739</v>
      </c>
      <c r="J321" s="356">
        <v>1</v>
      </c>
      <c r="K321" s="314">
        <f>J321/252*100</f>
        <v>0.3968253968253968</v>
      </c>
      <c r="L321" s="356">
        <v>1</v>
      </c>
      <c r="M321" s="314">
        <v>0.36496350364963503</v>
      </c>
      <c r="N321" s="315">
        <v>1</v>
      </c>
      <c r="O321" s="316">
        <v>0.33444816053511706</v>
      </c>
      <c r="P321" s="315">
        <v>2</v>
      </c>
      <c r="Q321" s="316">
        <v>0.6</v>
      </c>
      <c r="R321" s="315">
        <v>1</v>
      </c>
      <c r="S321" s="316">
        <v>0.3</v>
      </c>
      <c r="T321" s="315">
        <v>1</v>
      </c>
      <c r="U321" s="316">
        <v>0.2</v>
      </c>
      <c r="V321" s="128"/>
      <c r="W321" s="128"/>
      <c r="X321" s="128"/>
      <c r="Y321" s="128"/>
      <c r="Z321" s="128"/>
      <c r="AA321" s="128"/>
      <c r="AB321" s="128"/>
      <c r="AC321" s="128"/>
      <c r="AD321" s="85"/>
    </row>
    <row r="322" spans="1:30" ht="20.100000000000001" customHeight="1">
      <c r="A322" s="66" t="s">
        <v>6302</v>
      </c>
      <c r="B322" s="66" t="s">
        <v>9473</v>
      </c>
      <c r="C322" s="127" t="s">
        <v>6232</v>
      </c>
      <c r="D322" s="66" t="s">
        <v>333</v>
      </c>
      <c r="E322" s="127" t="s">
        <v>7351</v>
      </c>
      <c r="F322" s="354">
        <v>111</v>
      </c>
      <c r="G322" s="12">
        <v>64.161849710982651</v>
      </c>
      <c r="H322" s="354">
        <v>118</v>
      </c>
      <c r="I322" s="12">
        <v>64.835164835164832</v>
      </c>
      <c r="J322" s="354">
        <v>125</v>
      </c>
      <c r="K322" s="12">
        <v>64.102564102564102</v>
      </c>
      <c r="L322" s="354">
        <v>139</v>
      </c>
      <c r="M322" s="12">
        <v>68.137254901960787</v>
      </c>
      <c r="N322" s="56">
        <v>147</v>
      </c>
      <c r="O322" s="57">
        <v>67.123287671232873</v>
      </c>
      <c r="P322" s="56">
        <v>165</v>
      </c>
      <c r="Q322" s="57">
        <v>62.737642585551328</v>
      </c>
      <c r="R322" s="56">
        <v>174</v>
      </c>
      <c r="S322" s="57">
        <v>63.503649635036496</v>
      </c>
      <c r="T322" s="56">
        <v>202</v>
      </c>
      <c r="U322" s="57">
        <v>66.666666666666671</v>
      </c>
      <c r="V322" s="127" t="s">
        <v>7010</v>
      </c>
      <c r="W322" s="127" t="s">
        <v>7010</v>
      </c>
      <c r="X322" s="127" t="s">
        <v>7010</v>
      </c>
      <c r="Y322" s="127" t="s">
        <v>7010</v>
      </c>
      <c r="Z322" s="127" t="s">
        <v>7010</v>
      </c>
      <c r="AA322" s="127" t="s">
        <v>7010</v>
      </c>
      <c r="AB322" s="127" t="s">
        <v>7010</v>
      </c>
      <c r="AC322" s="127" t="s">
        <v>7010</v>
      </c>
      <c r="AD322" s="66"/>
    </row>
    <row r="323" spans="1:30" ht="20.100000000000001" customHeight="1">
      <c r="A323" s="85"/>
      <c r="B323" s="85"/>
      <c r="C323" s="128" t="s">
        <v>6303</v>
      </c>
      <c r="D323" s="85" t="s">
        <v>334</v>
      </c>
      <c r="E323" s="128"/>
      <c r="F323" s="531">
        <v>5</v>
      </c>
      <c r="G323" s="314">
        <v>2.8901734104046244</v>
      </c>
      <c r="H323" s="356">
        <v>5</v>
      </c>
      <c r="I323" s="314">
        <v>2.7472527472527473</v>
      </c>
      <c r="J323" s="356">
        <v>4</v>
      </c>
      <c r="K323" s="314">
        <v>2.0512820512820511</v>
      </c>
      <c r="L323" s="356">
        <v>4</v>
      </c>
      <c r="M323" s="314">
        <v>1.9607843137254901</v>
      </c>
      <c r="N323" s="315">
        <v>2</v>
      </c>
      <c r="O323" s="316">
        <v>0.91324200913242004</v>
      </c>
      <c r="P323" s="315">
        <v>3</v>
      </c>
      <c r="Q323" s="316">
        <v>1.1406844106463878</v>
      </c>
      <c r="R323" s="315">
        <v>5</v>
      </c>
      <c r="S323" s="316">
        <v>1.8248175182481752</v>
      </c>
      <c r="T323" s="315">
        <v>6</v>
      </c>
      <c r="U323" s="316">
        <v>1.9801980198019802</v>
      </c>
      <c r="V323" s="128"/>
      <c r="W323" s="128"/>
      <c r="X323" s="128"/>
      <c r="Y323" s="128"/>
      <c r="Z323" s="128"/>
      <c r="AA323" s="128"/>
      <c r="AB323" s="128"/>
      <c r="AC323" s="128"/>
      <c r="AD323" s="85"/>
    </row>
    <row r="324" spans="1:30" ht="20.100000000000001" customHeight="1">
      <c r="A324" s="85"/>
      <c r="B324" s="85"/>
      <c r="C324" s="128"/>
      <c r="D324" s="85" t="s">
        <v>335</v>
      </c>
      <c r="E324" s="128"/>
      <c r="F324" s="531"/>
      <c r="G324" s="314"/>
      <c r="H324" s="356"/>
      <c r="I324" s="314"/>
      <c r="J324" s="356"/>
      <c r="K324" s="314"/>
      <c r="L324" s="356"/>
      <c r="M324" s="314"/>
      <c r="N324" s="315"/>
      <c r="O324" s="316"/>
      <c r="P324" s="315"/>
      <c r="Q324" s="316"/>
      <c r="R324" s="315"/>
      <c r="S324" s="316"/>
      <c r="T324" s="315"/>
      <c r="U324" s="316"/>
      <c r="V324" s="128"/>
      <c r="W324" s="128"/>
      <c r="X324" s="128"/>
      <c r="Y324" s="128"/>
      <c r="Z324" s="128"/>
      <c r="AA324" s="128"/>
      <c r="AB324" s="128"/>
      <c r="AC324" s="128"/>
      <c r="AD324" s="85"/>
    </row>
    <row r="325" spans="1:30" ht="20.100000000000001" customHeight="1">
      <c r="A325" s="85"/>
      <c r="B325" s="85"/>
      <c r="C325" s="128"/>
      <c r="D325" s="85" t="s">
        <v>336</v>
      </c>
      <c r="E325" s="128"/>
      <c r="F325" s="531">
        <v>53</v>
      </c>
      <c r="G325" s="314">
        <v>30.635838150289018</v>
      </c>
      <c r="H325" s="356">
        <v>56</v>
      </c>
      <c r="I325" s="314">
        <v>30.76923076923077</v>
      </c>
      <c r="J325" s="356">
        <v>59</v>
      </c>
      <c r="K325" s="314">
        <v>30.256410256410255</v>
      </c>
      <c r="L325" s="356">
        <v>55</v>
      </c>
      <c r="M325" s="314">
        <v>26.96078431372549</v>
      </c>
      <c r="N325" s="315">
        <v>66</v>
      </c>
      <c r="O325" s="316">
        <v>30.136986301369863</v>
      </c>
      <c r="P325" s="315">
        <v>93</v>
      </c>
      <c r="Q325" s="316">
        <v>35.361216730038024</v>
      </c>
      <c r="R325" s="315">
        <v>92</v>
      </c>
      <c r="S325" s="316">
        <v>33.576642335766422</v>
      </c>
      <c r="T325" s="315">
        <v>92</v>
      </c>
      <c r="U325" s="316">
        <v>30.363036303630363</v>
      </c>
      <c r="V325" s="128"/>
      <c r="W325" s="128"/>
      <c r="X325" s="128"/>
      <c r="Y325" s="128"/>
      <c r="Z325" s="128"/>
      <c r="AA325" s="128"/>
      <c r="AB325" s="128"/>
      <c r="AC325" s="128"/>
      <c r="AD325" s="85"/>
    </row>
    <row r="326" spans="1:30" ht="20.100000000000001" customHeight="1">
      <c r="A326" s="85"/>
      <c r="B326" s="85"/>
      <c r="C326" s="128"/>
      <c r="D326" s="85" t="s">
        <v>337</v>
      </c>
      <c r="E326" s="128"/>
      <c r="F326" s="531">
        <v>2</v>
      </c>
      <c r="G326" s="314">
        <v>1.1560693641618496</v>
      </c>
      <c r="H326" s="356">
        <v>3</v>
      </c>
      <c r="I326" s="314">
        <v>1.6483516483516483</v>
      </c>
      <c r="J326" s="356">
        <v>7</v>
      </c>
      <c r="K326" s="314">
        <v>3.5897435897435899</v>
      </c>
      <c r="L326" s="356">
        <v>6</v>
      </c>
      <c r="M326" s="314">
        <v>2.9411764705882351</v>
      </c>
      <c r="N326" s="315">
        <v>4</v>
      </c>
      <c r="O326" s="316">
        <v>1.8264840182648401</v>
      </c>
      <c r="P326" s="315">
        <v>2</v>
      </c>
      <c r="Q326" s="316">
        <v>0.76045627376425851</v>
      </c>
      <c r="R326" s="315">
        <v>3</v>
      </c>
      <c r="S326" s="316">
        <v>1.0948905109489051</v>
      </c>
      <c r="T326" s="315">
        <v>3</v>
      </c>
      <c r="U326" s="316">
        <v>0.99009900990099009</v>
      </c>
      <c r="V326" s="128"/>
      <c r="W326" s="128"/>
      <c r="X326" s="128"/>
      <c r="Y326" s="128"/>
      <c r="Z326" s="128"/>
      <c r="AA326" s="128"/>
      <c r="AB326" s="128"/>
      <c r="AC326" s="128"/>
      <c r="AD326" s="85"/>
    </row>
    <row r="327" spans="1:30" ht="20.100000000000001" customHeight="1">
      <c r="A327" s="85"/>
      <c r="B327" s="85"/>
      <c r="C327" s="128"/>
      <c r="D327" s="85" t="s">
        <v>338</v>
      </c>
      <c r="E327" s="128"/>
      <c r="F327" s="531"/>
      <c r="G327" s="314"/>
      <c r="H327" s="356"/>
      <c r="I327" s="314"/>
      <c r="J327" s="356"/>
      <c r="K327" s="314"/>
      <c r="L327" s="356"/>
      <c r="M327" s="314"/>
      <c r="N327" s="315"/>
      <c r="O327" s="316"/>
      <c r="P327" s="315"/>
      <c r="Q327" s="316"/>
      <c r="R327" s="315"/>
      <c r="S327" s="316"/>
      <c r="T327" s="315"/>
      <c r="U327" s="316"/>
      <c r="V327" s="128"/>
      <c r="W327" s="128"/>
      <c r="X327" s="128"/>
      <c r="Y327" s="128"/>
      <c r="Z327" s="128"/>
      <c r="AA327" s="128"/>
      <c r="AB327" s="128"/>
      <c r="AC327" s="128"/>
      <c r="AD327" s="85"/>
    </row>
    <row r="328" spans="1:30" ht="20.100000000000001" customHeight="1">
      <c r="A328" s="85"/>
      <c r="B328" s="85"/>
      <c r="C328" s="128"/>
      <c r="D328" s="85" t="s">
        <v>305</v>
      </c>
      <c r="E328" s="128"/>
      <c r="F328" s="531">
        <v>1</v>
      </c>
      <c r="G328" s="314">
        <v>0.57803468208092479</v>
      </c>
      <c r="H328" s="356"/>
      <c r="I328" s="314"/>
      <c r="J328" s="356"/>
      <c r="K328" s="314"/>
      <c r="L328" s="356"/>
      <c r="M328" s="314"/>
      <c r="N328" s="315"/>
      <c r="O328" s="316"/>
      <c r="P328" s="315"/>
      <c r="Q328" s="316"/>
      <c r="R328" s="315"/>
      <c r="S328" s="316"/>
      <c r="T328" s="315"/>
      <c r="U328" s="316"/>
      <c r="V328" s="128"/>
      <c r="W328" s="128"/>
      <c r="X328" s="128"/>
      <c r="Y328" s="128"/>
      <c r="Z328" s="128"/>
      <c r="AA328" s="128"/>
      <c r="AB328" s="128"/>
      <c r="AC328" s="128"/>
      <c r="AD328" s="85"/>
    </row>
    <row r="329" spans="1:30" ht="20.100000000000001" customHeight="1">
      <c r="A329" s="85"/>
      <c r="B329" s="85"/>
      <c r="C329" s="128"/>
      <c r="D329" s="85" t="s">
        <v>306</v>
      </c>
      <c r="E329" s="128"/>
      <c r="F329" s="531">
        <v>1</v>
      </c>
      <c r="G329" s="314">
        <v>0.57803468208092479</v>
      </c>
      <c r="H329" s="356"/>
      <c r="I329" s="314"/>
      <c r="J329" s="356"/>
      <c r="K329" s="314"/>
      <c r="L329" s="356"/>
      <c r="M329" s="314"/>
      <c r="N329" s="315"/>
      <c r="O329" s="316"/>
      <c r="P329" s="315"/>
      <c r="Q329" s="316"/>
      <c r="R329" s="315"/>
      <c r="S329" s="316"/>
      <c r="T329" s="315"/>
      <c r="U329" s="316"/>
      <c r="V329" s="128"/>
      <c r="W329" s="128"/>
      <c r="X329" s="128"/>
      <c r="Y329" s="128"/>
      <c r="Z329" s="128"/>
      <c r="AA329" s="128"/>
      <c r="AB329" s="128"/>
      <c r="AC329" s="128"/>
      <c r="AD329" s="85"/>
    </row>
    <row r="330" spans="1:30" ht="20.100000000000001" customHeight="1">
      <c r="A330" s="66" t="s">
        <v>6304</v>
      </c>
      <c r="B330" s="66" t="s">
        <v>415</v>
      </c>
      <c r="C330" s="127" t="s">
        <v>6232</v>
      </c>
      <c r="D330" s="66" t="s">
        <v>339</v>
      </c>
      <c r="E330" s="127" t="s">
        <v>7351</v>
      </c>
      <c r="F330" s="354">
        <v>211</v>
      </c>
      <c r="G330" s="12">
        <v>96.347031963470315</v>
      </c>
      <c r="H330" s="354">
        <v>224</v>
      </c>
      <c r="I330" s="12">
        <f>H330/234*100</f>
        <v>95.726495726495727</v>
      </c>
      <c r="J330" s="354">
        <v>245</v>
      </c>
      <c r="K330" s="12">
        <v>97.222222222222229</v>
      </c>
      <c r="L330" s="354">
        <v>266</v>
      </c>
      <c r="M330" s="12">
        <v>97.080291970802918</v>
      </c>
      <c r="N330" s="56">
        <v>286</v>
      </c>
      <c r="O330" s="57">
        <v>95.652173913043484</v>
      </c>
      <c r="P330" s="56">
        <v>344</v>
      </c>
      <c r="Q330" s="57">
        <v>95.027624309392266</v>
      </c>
      <c r="R330" s="56">
        <v>369</v>
      </c>
      <c r="S330" s="57">
        <v>95.348837209302332</v>
      </c>
      <c r="T330" s="56">
        <v>417</v>
      </c>
      <c r="U330" s="57">
        <v>96.751740139211137</v>
      </c>
      <c r="V330" s="127" t="s">
        <v>7010</v>
      </c>
      <c r="W330" s="127" t="s">
        <v>7010</v>
      </c>
      <c r="X330" s="127" t="s">
        <v>7010</v>
      </c>
      <c r="Y330" s="127" t="s">
        <v>7010</v>
      </c>
      <c r="Z330" s="127" t="s">
        <v>7010</v>
      </c>
      <c r="AA330" s="127" t="s">
        <v>7010</v>
      </c>
      <c r="AB330" s="127" t="s">
        <v>7010</v>
      </c>
      <c r="AC330" s="127" t="s">
        <v>7010</v>
      </c>
      <c r="AD330" s="66"/>
    </row>
    <row r="331" spans="1:30" ht="20.100000000000001" customHeight="1">
      <c r="A331" s="85"/>
      <c r="B331" s="85"/>
      <c r="C331" s="128"/>
      <c r="D331" s="85" t="s">
        <v>9421</v>
      </c>
      <c r="E331" s="128"/>
      <c r="F331" s="531">
        <v>7</v>
      </c>
      <c r="G331" s="314">
        <v>3.1963470319634704</v>
      </c>
      <c r="H331" s="356">
        <v>9</v>
      </c>
      <c r="I331" s="314">
        <f>H331/234*100</f>
        <v>3.8461538461538463</v>
      </c>
      <c r="J331" s="356">
        <v>7</v>
      </c>
      <c r="K331" s="314">
        <v>2.7777777777777777</v>
      </c>
      <c r="L331" s="356">
        <v>8</v>
      </c>
      <c r="M331" s="314">
        <v>2.9197080291970803</v>
      </c>
      <c r="N331" s="315">
        <v>13</v>
      </c>
      <c r="O331" s="316">
        <v>4.3478260869565215</v>
      </c>
      <c r="P331" s="315">
        <v>18</v>
      </c>
      <c r="Q331" s="316">
        <v>4.972375690607735</v>
      </c>
      <c r="R331" s="315">
        <v>18</v>
      </c>
      <c r="S331" s="316">
        <v>4.6511627906976747</v>
      </c>
      <c r="T331" s="315">
        <v>14</v>
      </c>
      <c r="U331" s="316">
        <v>3.2482598607888633</v>
      </c>
      <c r="V331" s="128"/>
      <c r="W331" s="128"/>
      <c r="X331" s="128"/>
      <c r="Y331" s="128"/>
      <c r="Z331" s="128"/>
      <c r="AA331" s="128"/>
      <c r="AB331" s="128"/>
      <c r="AC331" s="128"/>
      <c r="AD331" s="85"/>
    </row>
    <row r="332" spans="1:30" ht="20.100000000000001" customHeight="1">
      <c r="A332" s="85"/>
      <c r="B332" s="85"/>
      <c r="C332" s="128"/>
      <c r="D332" s="85" t="s">
        <v>6221</v>
      </c>
      <c r="E332" s="128"/>
      <c r="F332" s="531">
        <v>1</v>
      </c>
      <c r="G332" s="314">
        <v>0.45662100456621002</v>
      </c>
      <c r="H332" s="356">
        <v>1</v>
      </c>
      <c r="I332" s="314">
        <f>H332/234*100</f>
        <v>0.42735042735042739</v>
      </c>
      <c r="J332" s="356"/>
      <c r="K332" s="314"/>
      <c r="L332" s="356"/>
      <c r="M332" s="314"/>
      <c r="N332" s="315"/>
      <c r="O332" s="316"/>
      <c r="P332" s="315"/>
      <c r="Q332" s="316"/>
      <c r="R332" s="315"/>
      <c r="S332" s="316"/>
      <c r="T332" s="315"/>
      <c r="U332" s="316"/>
      <c r="V332" s="128"/>
      <c r="W332" s="128"/>
      <c r="X332" s="128"/>
      <c r="Y332" s="128"/>
      <c r="Z332" s="128"/>
      <c r="AA332" s="128"/>
      <c r="AB332" s="128"/>
      <c r="AC332" s="128"/>
      <c r="AD332" s="85"/>
    </row>
    <row r="333" spans="1:30" ht="20.100000000000001" customHeight="1">
      <c r="A333" s="85"/>
      <c r="B333" s="85"/>
      <c r="C333" s="128"/>
      <c r="D333" s="85" t="s">
        <v>6222</v>
      </c>
      <c r="E333" s="128"/>
      <c r="F333" s="531"/>
      <c r="G333" s="314"/>
      <c r="H333" s="356"/>
      <c r="I333" s="314"/>
      <c r="J333" s="356"/>
      <c r="K333" s="314"/>
      <c r="L333" s="356"/>
      <c r="M333" s="314"/>
      <c r="N333" s="315"/>
      <c r="O333" s="316"/>
      <c r="P333" s="315"/>
      <c r="Q333" s="316"/>
      <c r="R333" s="315"/>
      <c r="S333" s="316"/>
      <c r="T333" s="315"/>
      <c r="U333" s="316"/>
      <c r="V333" s="128"/>
      <c r="W333" s="128"/>
      <c r="X333" s="128"/>
      <c r="Y333" s="128"/>
      <c r="Z333" s="128"/>
      <c r="AA333" s="128"/>
      <c r="AB333" s="128"/>
      <c r="AC333" s="128"/>
      <c r="AD333" s="85"/>
    </row>
    <row r="334" spans="1:30" ht="20.100000000000001" customHeight="1">
      <c r="A334" s="66" t="s">
        <v>6305</v>
      </c>
      <c r="B334" s="66" t="s">
        <v>416</v>
      </c>
      <c r="C334" s="127" t="s">
        <v>6306</v>
      </c>
      <c r="D334" s="66" t="s">
        <v>341</v>
      </c>
      <c r="E334" s="127" t="s">
        <v>7646</v>
      </c>
      <c r="F334" s="354">
        <v>3</v>
      </c>
      <c r="G334" s="12">
        <v>42.857142857142854</v>
      </c>
      <c r="H334" s="354">
        <v>4</v>
      </c>
      <c r="I334" s="12">
        <f>H334/9*100</f>
        <v>44.444444444444443</v>
      </c>
      <c r="J334" s="354">
        <v>3</v>
      </c>
      <c r="K334" s="12">
        <v>42.857142857142854</v>
      </c>
      <c r="L334" s="354">
        <v>2</v>
      </c>
      <c r="M334" s="12">
        <v>25</v>
      </c>
      <c r="N334" s="56">
        <v>5</v>
      </c>
      <c r="O334" s="57">
        <v>38.461538461538467</v>
      </c>
      <c r="P334" s="56">
        <v>6</v>
      </c>
      <c r="Q334" s="57">
        <v>33.299999999999997</v>
      </c>
      <c r="R334" s="56">
        <v>5</v>
      </c>
      <c r="S334" s="57">
        <v>27.777777777777779</v>
      </c>
      <c r="T334" s="56">
        <v>2</v>
      </c>
      <c r="U334" s="57">
        <v>14.285714285714286</v>
      </c>
      <c r="V334" s="127" t="s">
        <v>7010</v>
      </c>
      <c r="W334" s="127" t="s">
        <v>7010</v>
      </c>
      <c r="X334" s="127" t="s">
        <v>7010</v>
      </c>
      <c r="Y334" s="127" t="s">
        <v>7010</v>
      </c>
      <c r="Z334" s="127" t="s">
        <v>7010</v>
      </c>
      <c r="AA334" s="127" t="s">
        <v>7010</v>
      </c>
      <c r="AB334" s="127" t="s">
        <v>7010</v>
      </c>
      <c r="AC334" s="127" t="s">
        <v>7010</v>
      </c>
      <c r="AD334" s="66"/>
    </row>
    <row r="335" spans="1:30" ht="20.100000000000001" customHeight="1">
      <c r="A335" s="85"/>
      <c r="B335" s="85"/>
      <c r="C335" s="128"/>
      <c r="D335" s="85" t="s">
        <v>342</v>
      </c>
      <c r="E335" s="128"/>
      <c r="F335" s="531"/>
      <c r="G335" s="314"/>
      <c r="H335" s="356"/>
      <c r="I335" s="314"/>
      <c r="J335" s="356"/>
      <c r="K335" s="314"/>
      <c r="L335" s="356"/>
      <c r="M335" s="314"/>
      <c r="N335" s="315"/>
      <c r="O335" s="316"/>
      <c r="P335" s="315"/>
      <c r="Q335" s="316"/>
      <c r="R335" s="315"/>
      <c r="S335" s="316"/>
      <c r="T335" s="315">
        <v>1</v>
      </c>
      <c r="U335" s="316">
        <v>7.1428571428571432</v>
      </c>
      <c r="V335" s="128"/>
      <c r="W335" s="128"/>
      <c r="X335" s="128"/>
      <c r="Y335" s="128"/>
      <c r="Z335" s="128"/>
      <c r="AA335" s="128"/>
      <c r="AB335" s="128"/>
      <c r="AC335" s="128"/>
      <c r="AD335" s="85"/>
    </row>
    <row r="336" spans="1:30" ht="20.100000000000001" customHeight="1">
      <c r="A336" s="85"/>
      <c r="B336" s="85"/>
      <c r="C336" s="128"/>
      <c r="D336" s="85" t="s">
        <v>343</v>
      </c>
      <c r="E336" s="128"/>
      <c r="F336" s="531"/>
      <c r="G336" s="314"/>
      <c r="H336" s="356"/>
      <c r="I336" s="314"/>
      <c r="J336" s="356"/>
      <c r="K336" s="314"/>
      <c r="L336" s="356">
        <v>1</v>
      </c>
      <c r="M336" s="314">
        <v>12.5</v>
      </c>
      <c r="N336" s="315">
        <v>2</v>
      </c>
      <c r="O336" s="316">
        <v>15.384615384615385</v>
      </c>
      <c r="P336" s="315">
        <v>2</v>
      </c>
      <c r="Q336" s="316">
        <v>11.1</v>
      </c>
      <c r="R336" s="315">
        <v>2</v>
      </c>
      <c r="S336" s="316">
        <v>11.111111111111111</v>
      </c>
      <c r="T336" s="315">
        <v>2</v>
      </c>
      <c r="U336" s="316">
        <v>14.285714285714286</v>
      </c>
      <c r="V336" s="128"/>
      <c r="W336" s="128"/>
      <c r="X336" s="128"/>
      <c r="Y336" s="128"/>
      <c r="Z336" s="128"/>
      <c r="AA336" s="128"/>
      <c r="AB336" s="128"/>
      <c r="AC336" s="128"/>
      <c r="AD336" s="85"/>
    </row>
    <row r="337" spans="1:30" ht="20.100000000000001" customHeight="1">
      <c r="A337" s="85"/>
      <c r="B337" s="85"/>
      <c r="C337" s="128"/>
      <c r="D337" s="85" t="s">
        <v>344</v>
      </c>
      <c r="E337" s="128"/>
      <c r="F337" s="531">
        <v>1</v>
      </c>
      <c r="G337" s="314">
        <v>14.285714285714286</v>
      </c>
      <c r="H337" s="356">
        <v>1</v>
      </c>
      <c r="I337" s="314">
        <f>H337/9*100</f>
        <v>11.111111111111111</v>
      </c>
      <c r="J337" s="356"/>
      <c r="K337" s="314"/>
      <c r="L337" s="356"/>
      <c r="M337" s="314"/>
      <c r="N337" s="315"/>
      <c r="O337" s="316"/>
      <c r="P337" s="315">
        <v>2</v>
      </c>
      <c r="Q337" s="316">
        <v>11.1</v>
      </c>
      <c r="R337" s="315">
        <v>3</v>
      </c>
      <c r="S337" s="316">
        <v>16.666666666666668</v>
      </c>
      <c r="T337" s="315">
        <v>3</v>
      </c>
      <c r="U337" s="316">
        <v>21.428571428571427</v>
      </c>
      <c r="V337" s="128"/>
      <c r="W337" s="128"/>
      <c r="X337" s="128"/>
      <c r="Y337" s="128"/>
      <c r="Z337" s="128"/>
      <c r="AA337" s="128"/>
      <c r="AB337" s="128"/>
      <c r="AC337" s="128"/>
      <c r="AD337" s="85"/>
    </row>
    <row r="338" spans="1:30" ht="20.100000000000001" customHeight="1">
      <c r="A338" s="85"/>
      <c r="B338" s="85"/>
      <c r="C338" s="128"/>
      <c r="D338" s="85" t="s">
        <v>345</v>
      </c>
      <c r="E338" s="128"/>
      <c r="F338" s="531"/>
      <c r="G338" s="314"/>
      <c r="H338" s="356"/>
      <c r="I338" s="314"/>
      <c r="J338" s="356"/>
      <c r="K338" s="314"/>
      <c r="L338" s="356"/>
      <c r="M338" s="314"/>
      <c r="N338" s="315"/>
      <c r="O338" s="316"/>
      <c r="P338" s="315"/>
      <c r="Q338" s="316"/>
      <c r="R338" s="315"/>
      <c r="S338" s="316"/>
      <c r="T338" s="315"/>
      <c r="U338" s="316"/>
      <c r="V338" s="128"/>
      <c r="W338" s="128"/>
      <c r="X338" s="128"/>
      <c r="Y338" s="128"/>
      <c r="Z338" s="128"/>
      <c r="AA338" s="128"/>
      <c r="AB338" s="128"/>
      <c r="AC338" s="128"/>
      <c r="AD338" s="85"/>
    </row>
    <row r="339" spans="1:30" ht="20.100000000000001" customHeight="1">
      <c r="A339" s="85"/>
      <c r="B339" s="85"/>
      <c r="C339" s="128"/>
      <c r="D339" s="85" t="s">
        <v>9422</v>
      </c>
      <c r="E339" s="128"/>
      <c r="F339" s="531">
        <v>3</v>
      </c>
      <c r="G339" s="314">
        <v>42.857142857142854</v>
      </c>
      <c r="H339" s="356">
        <v>4</v>
      </c>
      <c r="I339" s="314">
        <f>H339/9*100</f>
        <v>44.444444444444443</v>
      </c>
      <c r="J339" s="356">
        <v>3</v>
      </c>
      <c r="K339" s="314">
        <v>42.857142857142854</v>
      </c>
      <c r="L339" s="356">
        <v>4</v>
      </c>
      <c r="M339" s="314">
        <v>50</v>
      </c>
      <c r="N339" s="315">
        <v>4</v>
      </c>
      <c r="O339" s="316">
        <v>30.76923076923077</v>
      </c>
      <c r="P339" s="315">
        <v>5</v>
      </c>
      <c r="Q339" s="316">
        <v>27.8</v>
      </c>
      <c r="R339" s="315">
        <v>6</v>
      </c>
      <c r="S339" s="316">
        <v>33.333333333333336</v>
      </c>
      <c r="T339" s="315">
        <v>4</v>
      </c>
      <c r="U339" s="316">
        <v>28.571428571428573</v>
      </c>
      <c r="V339" s="128"/>
      <c r="W339" s="128"/>
      <c r="X339" s="128"/>
      <c r="Y339" s="128"/>
      <c r="Z339" s="128"/>
      <c r="AA339" s="128"/>
      <c r="AB339" s="128"/>
      <c r="AC339" s="128"/>
      <c r="AD339" s="85"/>
    </row>
    <row r="340" spans="1:30" ht="20.100000000000001" customHeight="1">
      <c r="A340" s="85"/>
      <c r="B340" s="85"/>
      <c r="C340" s="128"/>
      <c r="D340" s="85" t="s">
        <v>9423</v>
      </c>
      <c r="E340" s="128"/>
      <c r="F340" s="531"/>
      <c r="G340" s="314"/>
      <c r="H340" s="356"/>
      <c r="I340" s="314"/>
      <c r="J340" s="356"/>
      <c r="K340" s="314"/>
      <c r="L340" s="356"/>
      <c r="M340" s="314"/>
      <c r="N340" s="315"/>
      <c r="O340" s="316"/>
      <c r="P340" s="315"/>
      <c r="Q340" s="316"/>
      <c r="R340" s="315"/>
      <c r="S340" s="316"/>
      <c r="T340" s="315"/>
      <c r="U340" s="316"/>
      <c r="V340" s="128"/>
      <c r="W340" s="128"/>
      <c r="X340" s="128"/>
      <c r="Y340" s="128"/>
      <c r="Z340" s="128"/>
      <c r="AA340" s="128"/>
      <c r="AB340" s="128"/>
      <c r="AC340" s="128"/>
      <c r="AD340" s="85"/>
    </row>
    <row r="341" spans="1:30" ht="20.100000000000001" customHeight="1">
      <c r="A341" s="85"/>
      <c r="B341" s="85"/>
      <c r="C341" s="128"/>
      <c r="D341" s="85" t="s">
        <v>346</v>
      </c>
      <c r="E341" s="128"/>
      <c r="F341" s="531"/>
      <c r="G341" s="314"/>
      <c r="H341" s="356"/>
      <c r="I341" s="314"/>
      <c r="J341" s="356">
        <v>1</v>
      </c>
      <c r="K341" s="314">
        <v>14.285714285714286</v>
      </c>
      <c r="L341" s="356">
        <v>1</v>
      </c>
      <c r="M341" s="314">
        <v>12.5</v>
      </c>
      <c r="N341" s="315">
        <v>1</v>
      </c>
      <c r="O341" s="316">
        <v>7.6923076923076925</v>
      </c>
      <c r="P341" s="315">
        <v>1</v>
      </c>
      <c r="Q341" s="316">
        <v>5.6</v>
      </c>
      <c r="R341" s="315">
        <v>1</v>
      </c>
      <c r="S341" s="316">
        <v>5.5555555555555554</v>
      </c>
      <c r="T341" s="315"/>
      <c r="U341" s="316"/>
      <c r="V341" s="128"/>
      <c r="W341" s="128"/>
      <c r="X341" s="128"/>
      <c r="Y341" s="128"/>
      <c r="Z341" s="128"/>
      <c r="AA341" s="128"/>
      <c r="AB341" s="128"/>
      <c r="AC341" s="128"/>
      <c r="AD341" s="85"/>
    </row>
    <row r="342" spans="1:30" ht="20.100000000000001" customHeight="1">
      <c r="A342" s="85"/>
      <c r="B342" s="85"/>
      <c r="C342" s="128"/>
      <c r="D342" s="85" t="s">
        <v>347</v>
      </c>
      <c r="E342" s="128"/>
      <c r="F342" s="531"/>
      <c r="G342" s="314"/>
      <c r="H342" s="356"/>
      <c r="I342" s="314"/>
      <c r="J342" s="356"/>
      <c r="K342" s="314"/>
      <c r="L342" s="356"/>
      <c r="M342" s="314"/>
      <c r="N342" s="315"/>
      <c r="O342" s="316"/>
      <c r="P342" s="315"/>
      <c r="Q342" s="316"/>
      <c r="R342" s="315"/>
      <c r="S342" s="316"/>
      <c r="T342" s="315"/>
      <c r="U342" s="316"/>
      <c r="V342" s="128"/>
      <c r="W342" s="128"/>
      <c r="X342" s="128"/>
      <c r="Y342" s="128"/>
      <c r="Z342" s="128"/>
      <c r="AA342" s="128"/>
      <c r="AB342" s="128"/>
      <c r="AC342" s="128"/>
      <c r="AD342" s="85"/>
    </row>
    <row r="343" spans="1:30" ht="20.100000000000001" customHeight="1">
      <c r="A343" s="85"/>
      <c r="B343" s="85"/>
      <c r="C343" s="128"/>
      <c r="D343" s="85" t="s">
        <v>348</v>
      </c>
      <c r="E343" s="128"/>
      <c r="F343" s="531"/>
      <c r="G343" s="314"/>
      <c r="H343" s="356"/>
      <c r="I343" s="314"/>
      <c r="J343" s="356"/>
      <c r="K343" s="314"/>
      <c r="L343" s="356"/>
      <c r="M343" s="314"/>
      <c r="N343" s="315"/>
      <c r="O343" s="316"/>
      <c r="P343" s="315"/>
      <c r="Q343" s="316"/>
      <c r="R343" s="315"/>
      <c r="S343" s="316"/>
      <c r="T343" s="315">
        <v>1</v>
      </c>
      <c r="U343" s="316">
        <v>7.1428571428571432</v>
      </c>
      <c r="V343" s="128"/>
      <c r="W343" s="128"/>
      <c r="X343" s="128"/>
      <c r="Y343" s="128"/>
      <c r="Z343" s="128"/>
      <c r="AA343" s="128"/>
      <c r="AB343" s="128"/>
      <c r="AC343" s="128"/>
      <c r="AD343" s="85"/>
    </row>
    <row r="344" spans="1:30" ht="20.100000000000001" customHeight="1">
      <c r="A344" s="85"/>
      <c r="B344" s="85"/>
      <c r="C344" s="128"/>
      <c r="D344" s="85" t="s">
        <v>349</v>
      </c>
      <c r="E344" s="128"/>
      <c r="F344" s="531"/>
      <c r="G344" s="314"/>
      <c r="H344" s="356"/>
      <c r="I344" s="314"/>
      <c r="J344" s="356"/>
      <c r="K344" s="314"/>
      <c r="L344" s="356"/>
      <c r="M344" s="314"/>
      <c r="N344" s="315"/>
      <c r="O344" s="316"/>
      <c r="P344" s="315"/>
      <c r="Q344" s="316"/>
      <c r="R344" s="315"/>
      <c r="S344" s="316"/>
      <c r="T344" s="315"/>
      <c r="U344" s="316"/>
      <c r="V344" s="128"/>
      <c r="W344" s="128"/>
      <c r="X344" s="128"/>
      <c r="Y344" s="128"/>
      <c r="Z344" s="128"/>
      <c r="AA344" s="128"/>
      <c r="AB344" s="128"/>
      <c r="AC344" s="128"/>
      <c r="AD344" s="85"/>
    </row>
    <row r="345" spans="1:30" ht="20.100000000000001" customHeight="1">
      <c r="A345" s="85"/>
      <c r="B345" s="85"/>
      <c r="C345" s="128"/>
      <c r="D345" s="85" t="s">
        <v>350</v>
      </c>
      <c r="E345" s="128"/>
      <c r="F345" s="531"/>
      <c r="G345" s="314"/>
      <c r="H345" s="356"/>
      <c r="I345" s="314"/>
      <c r="J345" s="356"/>
      <c r="K345" s="314"/>
      <c r="L345" s="356"/>
      <c r="M345" s="314"/>
      <c r="N345" s="315"/>
      <c r="O345" s="316"/>
      <c r="P345" s="315"/>
      <c r="Q345" s="316"/>
      <c r="R345" s="315"/>
      <c r="S345" s="316"/>
      <c r="T345" s="315"/>
      <c r="U345" s="316"/>
      <c r="V345" s="128"/>
      <c r="W345" s="128"/>
      <c r="X345" s="128"/>
      <c r="Y345" s="128"/>
      <c r="Z345" s="128"/>
      <c r="AA345" s="128"/>
      <c r="AB345" s="128"/>
      <c r="AC345" s="128"/>
      <c r="AD345" s="85"/>
    </row>
    <row r="346" spans="1:30" ht="20.100000000000001" customHeight="1">
      <c r="A346" s="85"/>
      <c r="B346" s="85"/>
      <c r="C346" s="128"/>
      <c r="D346" s="85" t="s">
        <v>351</v>
      </c>
      <c r="E346" s="128"/>
      <c r="F346" s="531"/>
      <c r="G346" s="314"/>
      <c r="H346" s="356"/>
      <c r="I346" s="314"/>
      <c r="J346" s="356"/>
      <c r="K346" s="314"/>
      <c r="L346" s="356"/>
      <c r="M346" s="314"/>
      <c r="N346" s="315"/>
      <c r="O346" s="316"/>
      <c r="P346" s="315"/>
      <c r="Q346" s="316"/>
      <c r="R346" s="315"/>
      <c r="S346" s="316"/>
      <c r="T346" s="315"/>
      <c r="U346" s="316"/>
      <c r="V346" s="128"/>
      <c r="W346" s="128"/>
      <c r="X346" s="128"/>
      <c r="Y346" s="128"/>
      <c r="Z346" s="128"/>
      <c r="AA346" s="128"/>
      <c r="AB346" s="128"/>
      <c r="AC346" s="128"/>
      <c r="AD346" s="85"/>
    </row>
    <row r="347" spans="1:30" ht="20.100000000000001" customHeight="1">
      <c r="A347" s="85"/>
      <c r="B347" s="85"/>
      <c r="C347" s="128"/>
      <c r="D347" s="85" t="s">
        <v>352</v>
      </c>
      <c r="E347" s="128"/>
      <c r="F347" s="531"/>
      <c r="G347" s="314"/>
      <c r="H347" s="356"/>
      <c r="I347" s="314"/>
      <c r="J347" s="356"/>
      <c r="K347" s="314"/>
      <c r="L347" s="356"/>
      <c r="M347" s="314"/>
      <c r="N347" s="315"/>
      <c r="O347" s="316"/>
      <c r="P347" s="315"/>
      <c r="Q347" s="316"/>
      <c r="R347" s="315"/>
      <c r="S347" s="316"/>
      <c r="T347" s="315"/>
      <c r="U347" s="316"/>
      <c r="V347" s="128"/>
      <c r="W347" s="128"/>
      <c r="X347" s="128"/>
      <c r="Y347" s="128"/>
      <c r="Z347" s="128"/>
      <c r="AA347" s="128"/>
      <c r="AB347" s="128"/>
      <c r="AC347" s="128"/>
      <c r="AD347" s="85"/>
    </row>
    <row r="348" spans="1:30" ht="20.100000000000001" customHeight="1">
      <c r="A348" s="85"/>
      <c r="B348" s="85"/>
      <c r="C348" s="128"/>
      <c r="D348" s="85" t="s">
        <v>353</v>
      </c>
      <c r="E348" s="128"/>
      <c r="F348" s="531"/>
      <c r="G348" s="314"/>
      <c r="H348" s="356"/>
      <c r="I348" s="314"/>
      <c r="J348" s="356"/>
      <c r="K348" s="314"/>
      <c r="L348" s="356"/>
      <c r="M348" s="314"/>
      <c r="N348" s="315">
        <v>1</v>
      </c>
      <c r="O348" s="316">
        <v>7.6923076923076925</v>
      </c>
      <c r="P348" s="315">
        <v>1</v>
      </c>
      <c r="Q348" s="316">
        <v>5.6</v>
      </c>
      <c r="R348" s="315">
        <v>1</v>
      </c>
      <c r="S348" s="316">
        <v>5.5555555555555554</v>
      </c>
      <c r="T348" s="315">
        <v>1</v>
      </c>
      <c r="U348" s="316">
        <v>7.1428571428571432</v>
      </c>
      <c r="V348" s="128"/>
      <c r="W348" s="128"/>
      <c r="X348" s="128"/>
      <c r="Y348" s="128"/>
      <c r="Z348" s="128"/>
      <c r="AA348" s="128"/>
      <c r="AB348" s="128"/>
      <c r="AC348" s="128"/>
      <c r="AD348" s="85"/>
    </row>
    <row r="349" spans="1:30" ht="20.100000000000001" customHeight="1">
      <c r="A349" s="85"/>
      <c r="B349" s="85"/>
      <c r="C349" s="128"/>
      <c r="D349" s="85" t="s">
        <v>6219</v>
      </c>
      <c r="E349" s="128"/>
      <c r="F349" s="531"/>
      <c r="G349" s="314"/>
      <c r="H349" s="356"/>
      <c r="I349" s="314"/>
      <c r="J349" s="356"/>
      <c r="K349" s="314"/>
      <c r="L349" s="356"/>
      <c r="M349" s="314"/>
      <c r="N349" s="315"/>
      <c r="O349" s="316"/>
      <c r="P349" s="315">
        <v>1</v>
      </c>
      <c r="Q349" s="316">
        <v>5.6</v>
      </c>
      <c r="R349" s="315"/>
      <c r="S349" s="316"/>
      <c r="T349" s="315"/>
      <c r="U349" s="316"/>
      <c r="V349" s="128"/>
      <c r="W349" s="128"/>
      <c r="X349" s="128"/>
      <c r="Y349" s="128"/>
      <c r="Z349" s="128"/>
      <c r="AA349" s="128"/>
      <c r="AB349" s="128"/>
      <c r="AC349" s="128"/>
      <c r="AD349" s="85"/>
    </row>
    <row r="350" spans="1:30" ht="20.100000000000001" customHeight="1">
      <c r="A350" s="85"/>
      <c r="B350" s="85"/>
      <c r="C350" s="128"/>
      <c r="D350" s="85" t="s">
        <v>9419</v>
      </c>
      <c r="E350" s="128"/>
      <c r="F350" s="531"/>
      <c r="G350" s="314"/>
      <c r="H350" s="356"/>
      <c r="I350" s="314"/>
      <c r="J350" s="356"/>
      <c r="K350" s="314"/>
      <c r="L350" s="356"/>
      <c r="M350" s="314"/>
      <c r="N350" s="315"/>
      <c r="O350" s="316"/>
      <c r="P350" s="315"/>
      <c r="Q350" s="316"/>
      <c r="R350" s="315"/>
      <c r="S350" s="316"/>
      <c r="T350" s="315"/>
      <c r="U350" s="316"/>
      <c r="V350" s="128"/>
      <c r="W350" s="128"/>
      <c r="X350" s="128"/>
      <c r="Y350" s="128"/>
      <c r="Z350" s="128"/>
      <c r="AA350" s="128"/>
      <c r="AB350" s="128"/>
      <c r="AC350" s="128"/>
      <c r="AD350" s="85"/>
    </row>
    <row r="351" spans="1:30" ht="20.100000000000001" customHeight="1">
      <c r="A351" s="66" t="s">
        <v>6307</v>
      </c>
      <c r="B351" s="66" t="s">
        <v>417</v>
      </c>
      <c r="C351" s="127" t="s">
        <v>6306</v>
      </c>
      <c r="D351" s="66" t="s">
        <v>355</v>
      </c>
      <c r="E351" s="127" t="s">
        <v>7351</v>
      </c>
      <c r="F351" s="354"/>
      <c r="G351" s="12"/>
      <c r="H351" s="354"/>
      <c r="I351" s="12"/>
      <c r="J351" s="354"/>
      <c r="K351" s="12"/>
      <c r="L351" s="354">
        <v>1</v>
      </c>
      <c r="M351" s="12">
        <v>12.5</v>
      </c>
      <c r="N351" s="56">
        <v>2</v>
      </c>
      <c r="O351" s="57">
        <v>15.384615384615385</v>
      </c>
      <c r="P351" s="56">
        <v>2</v>
      </c>
      <c r="Q351" s="57">
        <v>11.764705882352942</v>
      </c>
      <c r="R351" s="56">
        <v>1</v>
      </c>
      <c r="S351" s="57">
        <v>5.5555555555555554</v>
      </c>
      <c r="T351" s="56">
        <v>3</v>
      </c>
      <c r="U351" s="57">
        <v>21.428571428571427</v>
      </c>
      <c r="V351" s="127" t="s">
        <v>7010</v>
      </c>
      <c r="W351" s="127" t="s">
        <v>7010</v>
      </c>
      <c r="X351" s="127" t="s">
        <v>7010</v>
      </c>
      <c r="Y351" s="127" t="s">
        <v>7010</v>
      </c>
      <c r="Z351" s="127" t="s">
        <v>7010</v>
      </c>
      <c r="AA351" s="127" t="s">
        <v>7010</v>
      </c>
      <c r="AB351" s="127" t="s">
        <v>7010</v>
      </c>
      <c r="AC351" s="127" t="s">
        <v>7010</v>
      </c>
      <c r="AD351" s="66"/>
    </row>
    <row r="352" spans="1:30" ht="20.100000000000001" customHeight="1">
      <c r="A352" s="85"/>
      <c r="B352" s="85"/>
      <c r="C352" s="128"/>
      <c r="D352" s="85" t="s">
        <v>356</v>
      </c>
      <c r="E352" s="128"/>
      <c r="F352" s="531">
        <v>3</v>
      </c>
      <c r="G352" s="314">
        <v>42.857142857142854</v>
      </c>
      <c r="H352" s="356">
        <v>3</v>
      </c>
      <c r="I352" s="314">
        <v>33.333333333333336</v>
      </c>
      <c r="J352" s="356">
        <v>2</v>
      </c>
      <c r="K352" s="314">
        <f>J352/7*100</f>
        <v>28.571428571428569</v>
      </c>
      <c r="L352" s="356">
        <v>1</v>
      </c>
      <c r="M352" s="314">
        <v>12.5</v>
      </c>
      <c r="N352" s="315">
        <v>2</v>
      </c>
      <c r="O352" s="316">
        <v>15.384615384615385</v>
      </c>
      <c r="P352" s="315">
        <v>2</v>
      </c>
      <c r="Q352" s="316">
        <v>11.764705882352942</v>
      </c>
      <c r="R352" s="315">
        <v>3</v>
      </c>
      <c r="S352" s="316">
        <v>16.666666666666668</v>
      </c>
      <c r="T352" s="315">
        <v>3</v>
      </c>
      <c r="U352" s="316">
        <v>21.428571428571427</v>
      </c>
      <c r="V352" s="128"/>
      <c r="W352" s="128"/>
      <c r="X352" s="128"/>
      <c r="Y352" s="128"/>
      <c r="Z352" s="128"/>
      <c r="AA352" s="128"/>
      <c r="AB352" s="128"/>
      <c r="AC352" s="128"/>
      <c r="AD352" s="85"/>
    </row>
    <row r="353" spans="1:30" ht="20.100000000000001" customHeight="1">
      <c r="A353" s="85"/>
      <c r="B353" s="85"/>
      <c r="C353" s="128"/>
      <c r="D353" s="85" t="s">
        <v>357</v>
      </c>
      <c r="E353" s="128"/>
      <c r="F353" s="531">
        <v>1</v>
      </c>
      <c r="G353" s="314">
        <v>14.285714285714286</v>
      </c>
      <c r="H353" s="356">
        <v>2</v>
      </c>
      <c r="I353" s="314">
        <v>22.222222222222221</v>
      </c>
      <c r="J353" s="356">
        <v>2</v>
      </c>
      <c r="K353" s="314">
        <f>J353/7*100</f>
        <v>28.571428571428569</v>
      </c>
      <c r="L353" s="356">
        <v>3</v>
      </c>
      <c r="M353" s="314">
        <v>37.5</v>
      </c>
      <c r="N353" s="315">
        <v>4</v>
      </c>
      <c r="O353" s="316">
        <v>30.76923076923077</v>
      </c>
      <c r="P353" s="315">
        <v>7</v>
      </c>
      <c r="Q353" s="316">
        <v>41.176470588235297</v>
      </c>
      <c r="R353" s="315">
        <v>7</v>
      </c>
      <c r="S353" s="316">
        <v>38.888888888888886</v>
      </c>
      <c r="T353" s="315">
        <v>4</v>
      </c>
      <c r="U353" s="316">
        <v>28.571428571428573</v>
      </c>
      <c r="V353" s="128"/>
      <c r="W353" s="128"/>
      <c r="X353" s="128"/>
      <c r="Y353" s="128"/>
      <c r="Z353" s="128"/>
      <c r="AA353" s="128"/>
      <c r="AB353" s="128"/>
      <c r="AC353" s="128"/>
      <c r="AD353" s="85"/>
    </row>
    <row r="354" spans="1:30" ht="20.100000000000001" customHeight="1">
      <c r="A354" s="85"/>
      <c r="B354" s="85"/>
      <c r="C354" s="128"/>
      <c r="D354" s="85" t="s">
        <v>358</v>
      </c>
      <c r="E354" s="128"/>
      <c r="F354" s="531">
        <v>1</v>
      </c>
      <c r="G354" s="314">
        <v>14.285714285714286</v>
      </c>
      <c r="H354" s="356">
        <v>1</v>
      </c>
      <c r="I354" s="314">
        <v>11.111111111111111</v>
      </c>
      <c r="J354" s="356">
        <v>1</v>
      </c>
      <c r="K354" s="314">
        <f>J354/7*100</f>
        <v>14.285714285714285</v>
      </c>
      <c r="L354" s="356"/>
      <c r="M354" s="314"/>
      <c r="N354" s="315"/>
      <c r="O354" s="316"/>
      <c r="P354" s="315"/>
      <c r="Q354" s="316"/>
      <c r="R354" s="315"/>
      <c r="S354" s="316"/>
      <c r="T354" s="315"/>
      <c r="U354" s="316"/>
      <c r="V354" s="128"/>
      <c r="W354" s="128"/>
      <c r="X354" s="128"/>
      <c r="Y354" s="128"/>
      <c r="Z354" s="128"/>
      <c r="AA354" s="128"/>
      <c r="AB354" s="128"/>
      <c r="AC354" s="128"/>
      <c r="AD354" s="85"/>
    </row>
    <row r="355" spans="1:30" ht="20.100000000000001" customHeight="1">
      <c r="A355" s="85"/>
      <c r="B355" s="85"/>
      <c r="C355" s="128"/>
      <c r="D355" s="85" t="s">
        <v>359</v>
      </c>
      <c r="E355" s="128"/>
      <c r="F355" s="531">
        <v>2</v>
      </c>
      <c r="G355" s="314">
        <v>28.571428571428573</v>
      </c>
      <c r="H355" s="356">
        <v>2</v>
      </c>
      <c r="I355" s="314">
        <v>22.222222222222221</v>
      </c>
      <c r="J355" s="356">
        <v>1</v>
      </c>
      <c r="K355" s="314">
        <f>J355/7*100</f>
        <v>14.285714285714285</v>
      </c>
      <c r="L355" s="356">
        <v>1</v>
      </c>
      <c r="M355" s="314">
        <v>12.5</v>
      </c>
      <c r="N355" s="315">
        <v>2</v>
      </c>
      <c r="O355" s="316">
        <v>15.384615384615385</v>
      </c>
      <c r="P355" s="315">
        <v>2</v>
      </c>
      <c r="Q355" s="316">
        <v>11.8</v>
      </c>
      <c r="R355" s="315">
        <v>3</v>
      </c>
      <c r="S355" s="316">
        <v>16.666666666666668</v>
      </c>
      <c r="T355" s="315">
        <v>3</v>
      </c>
      <c r="U355" s="316">
        <v>21.428571428571427</v>
      </c>
      <c r="V355" s="128"/>
      <c r="W355" s="128"/>
      <c r="X355" s="128"/>
      <c r="Y355" s="128"/>
      <c r="Z355" s="128"/>
      <c r="AA355" s="128"/>
      <c r="AB355" s="128"/>
      <c r="AC355" s="128"/>
      <c r="AD355" s="85"/>
    </row>
    <row r="356" spans="1:30" ht="20.100000000000001" customHeight="1">
      <c r="A356" s="85"/>
      <c r="B356" s="85"/>
      <c r="C356" s="128"/>
      <c r="D356" s="85" t="s">
        <v>360</v>
      </c>
      <c r="E356" s="128"/>
      <c r="F356" s="531"/>
      <c r="G356" s="314"/>
      <c r="H356" s="356">
        <v>1</v>
      </c>
      <c r="I356" s="314">
        <v>11.111111111111111</v>
      </c>
      <c r="J356" s="356">
        <v>1</v>
      </c>
      <c r="K356" s="314">
        <f>J356/7*100</f>
        <v>14.285714285714285</v>
      </c>
      <c r="L356" s="356">
        <v>2</v>
      </c>
      <c r="M356" s="314">
        <v>25</v>
      </c>
      <c r="N356" s="315">
        <v>3</v>
      </c>
      <c r="O356" s="316">
        <v>23.076923076923077</v>
      </c>
      <c r="P356" s="315">
        <v>4</v>
      </c>
      <c r="Q356" s="316">
        <v>23.5</v>
      </c>
      <c r="R356" s="315">
        <v>4</v>
      </c>
      <c r="S356" s="316">
        <v>22.222222222222221</v>
      </c>
      <c r="T356" s="315">
        <v>1</v>
      </c>
      <c r="U356" s="316">
        <v>7.1428571428571432</v>
      </c>
      <c r="V356" s="128"/>
      <c r="W356" s="128"/>
      <c r="X356" s="128"/>
      <c r="Y356" s="128"/>
      <c r="Z356" s="128"/>
      <c r="AA356" s="128"/>
      <c r="AB356" s="128"/>
      <c r="AC356" s="128"/>
      <c r="AD356" s="85"/>
    </row>
    <row r="357" spans="1:30" ht="20.100000000000001" customHeight="1">
      <c r="A357" s="85"/>
      <c r="B357" s="85"/>
      <c r="C357" s="128"/>
      <c r="D357" s="85" t="s">
        <v>6221</v>
      </c>
      <c r="E357" s="128"/>
      <c r="F357" s="531"/>
      <c r="G357" s="314"/>
      <c r="H357" s="356"/>
      <c r="I357" s="314"/>
      <c r="J357" s="356"/>
      <c r="K357" s="314"/>
      <c r="L357" s="356"/>
      <c r="M357" s="314"/>
      <c r="N357" s="315"/>
      <c r="O357" s="316"/>
      <c r="P357" s="315"/>
      <c r="Q357" s="316"/>
      <c r="R357" s="315"/>
      <c r="S357" s="316"/>
      <c r="T357" s="315"/>
      <c r="U357" s="316"/>
      <c r="V357" s="128"/>
      <c r="W357" s="128"/>
      <c r="X357" s="128"/>
      <c r="Y357" s="128"/>
      <c r="Z357" s="128"/>
      <c r="AA357" s="128"/>
      <c r="AB357" s="128"/>
      <c r="AC357" s="128"/>
      <c r="AD357" s="85"/>
    </row>
    <row r="358" spans="1:30" ht="20.100000000000001" customHeight="1">
      <c r="A358" s="85"/>
      <c r="B358" s="85"/>
      <c r="C358" s="128"/>
      <c r="D358" s="85" t="s">
        <v>6222</v>
      </c>
      <c r="E358" s="128"/>
      <c r="F358" s="531"/>
      <c r="G358" s="314"/>
      <c r="H358" s="356"/>
      <c r="I358" s="314"/>
      <c r="J358" s="356"/>
      <c r="K358" s="314"/>
      <c r="L358" s="356"/>
      <c r="M358" s="314"/>
      <c r="N358" s="315"/>
      <c r="O358" s="316"/>
      <c r="P358" s="315"/>
      <c r="Q358" s="316"/>
      <c r="R358" s="315"/>
      <c r="S358" s="316"/>
      <c r="T358" s="315"/>
      <c r="U358" s="316"/>
      <c r="V358" s="128"/>
      <c r="W358" s="128"/>
      <c r="X358" s="128"/>
      <c r="Y358" s="128"/>
      <c r="Z358" s="128"/>
      <c r="AA358" s="128"/>
      <c r="AB358" s="128"/>
      <c r="AC358" s="128"/>
      <c r="AD358" s="85"/>
    </row>
    <row r="359" spans="1:30" ht="20.100000000000001" customHeight="1">
      <c r="A359" s="66" t="s">
        <v>6308</v>
      </c>
      <c r="B359" s="66" t="s">
        <v>418</v>
      </c>
      <c r="C359" s="127" t="s">
        <v>6306</v>
      </c>
      <c r="D359" s="66" t="s">
        <v>9424</v>
      </c>
      <c r="E359" s="127" t="s">
        <v>7351</v>
      </c>
      <c r="F359" s="354"/>
      <c r="G359" s="12"/>
      <c r="H359" s="354"/>
      <c r="I359" s="12"/>
      <c r="J359" s="354"/>
      <c r="K359" s="12"/>
      <c r="L359" s="354"/>
      <c r="M359" s="12"/>
      <c r="N359" s="56"/>
      <c r="O359" s="57"/>
      <c r="P359" s="56"/>
      <c r="Q359" s="57"/>
      <c r="R359" s="56"/>
      <c r="S359" s="57"/>
      <c r="T359" s="56"/>
      <c r="U359" s="57"/>
      <c r="V359" s="127" t="s">
        <v>7010</v>
      </c>
      <c r="W359" s="127" t="s">
        <v>7010</v>
      </c>
      <c r="X359" s="127" t="s">
        <v>7010</v>
      </c>
      <c r="Y359" s="127" t="s">
        <v>7010</v>
      </c>
      <c r="Z359" s="127" t="s">
        <v>7010</v>
      </c>
      <c r="AA359" s="127" t="s">
        <v>7010</v>
      </c>
      <c r="AB359" s="127" t="s">
        <v>7010</v>
      </c>
      <c r="AC359" s="127" t="s">
        <v>7010</v>
      </c>
      <c r="AD359" s="66"/>
    </row>
    <row r="360" spans="1:30" ht="20.100000000000001" customHeight="1">
      <c r="A360" s="85"/>
      <c r="B360" s="85"/>
      <c r="C360" s="128" t="s">
        <v>6309</v>
      </c>
      <c r="D360" s="85" t="s">
        <v>9425</v>
      </c>
      <c r="E360" s="128"/>
      <c r="F360" s="531"/>
      <c r="G360" s="314"/>
      <c r="H360" s="356"/>
      <c r="I360" s="314"/>
      <c r="J360" s="356"/>
      <c r="K360" s="314"/>
      <c r="L360" s="356"/>
      <c r="M360" s="314"/>
      <c r="N360" s="315"/>
      <c r="O360" s="316"/>
      <c r="P360" s="315">
        <v>1</v>
      </c>
      <c r="Q360" s="316">
        <v>100</v>
      </c>
      <c r="R360" s="315">
        <v>1</v>
      </c>
      <c r="S360" s="316">
        <v>100</v>
      </c>
      <c r="T360" s="315"/>
      <c r="U360" s="316"/>
      <c r="V360" s="128"/>
      <c r="W360" s="128"/>
      <c r="X360" s="128"/>
      <c r="Y360" s="128"/>
      <c r="Z360" s="128"/>
      <c r="AA360" s="128"/>
      <c r="AB360" s="128"/>
      <c r="AC360" s="128"/>
      <c r="AD360" s="85"/>
    </row>
    <row r="361" spans="1:30" ht="20.100000000000001" customHeight="1">
      <c r="A361" s="85"/>
      <c r="B361" s="85"/>
      <c r="C361" s="128"/>
      <c r="D361" s="85" t="s">
        <v>305</v>
      </c>
      <c r="E361" s="128"/>
      <c r="F361" s="531"/>
      <c r="G361" s="314"/>
      <c r="H361" s="356"/>
      <c r="I361" s="314"/>
      <c r="J361" s="356"/>
      <c r="K361" s="314"/>
      <c r="L361" s="356"/>
      <c r="M361" s="314"/>
      <c r="N361" s="315"/>
      <c r="O361" s="316"/>
      <c r="P361" s="315"/>
      <c r="Q361" s="316"/>
      <c r="R361" s="315"/>
      <c r="S361" s="316"/>
      <c r="T361" s="315"/>
      <c r="U361" s="316"/>
      <c r="V361" s="128"/>
      <c r="W361" s="128"/>
      <c r="X361" s="128"/>
      <c r="Y361" s="128"/>
      <c r="Z361" s="128"/>
      <c r="AA361" s="128"/>
      <c r="AB361" s="128"/>
      <c r="AC361" s="128"/>
      <c r="AD361" s="85"/>
    </row>
    <row r="362" spans="1:30" ht="20.100000000000001" customHeight="1">
      <c r="A362" s="85"/>
      <c r="B362" s="85"/>
      <c r="C362" s="128"/>
      <c r="D362" s="85" t="s">
        <v>306</v>
      </c>
      <c r="E362" s="128"/>
      <c r="F362" s="531"/>
      <c r="G362" s="314"/>
      <c r="H362" s="356"/>
      <c r="I362" s="314"/>
      <c r="J362" s="356"/>
      <c r="K362" s="314"/>
      <c r="L362" s="356"/>
      <c r="M362" s="314"/>
      <c r="N362" s="315"/>
      <c r="O362" s="316"/>
      <c r="P362" s="315"/>
      <c r="Q362" s="316"/>
      <c r="R362" s="315"/>
      <c r="S362" s="316"/>
      <c r="T362" s="315"/>
      <c r="U362" s="316"/>
      <c r="V362" s="128"/>
      <c r="W362" s="128"/>
      <c r="X362" s="128"/>
      <c r="Y362" s="128"/>
      <c r="Z362" s="128"/>
      <c r="AA362" s="128"/>
      <c r="AB362" s="128"/>
      <c r="AC362" s="128"/>
      <c r="AD362" s="85"/>
    </row>
    <row r="363" spans="1:30" ht="20.100000000000001" customHeight="1">
      <c r="A363" s="66" t="s">
        <v>6310</v>
      </c>
      <c r="B363" s="66" t="s">
        <v>419</v>
      </c>
      <c r="C363" s="127" t="s">
        <v>6232</v>
      </c>
      <c r="D363" s="66" t="s">
        <v>363</v>
      </c>
      <c r="E363" s="127" t="s">
        <v>7351</v>
      </c>
      <c r="F363" s="354">
        <v>180</v>
      </c>
      <c r="G363" s="12">
        <v>82.191780821917803</v>
      </c>
      <c r="H363" s="354">
        <v>187</v>
      </c>
      <c r="I363" s="12">
        <v>79.914529914529908</v>
      </c>
      <c r="J363" s="354">
        <v>203</v>
      </c>
      <c r="K363" s="12">
        <v>80.555555555555557</v>
      </c>
      <c r="L363" s="354">
        <v>225</v>
      </c>
      <c r="M363" s="12">
        <v>82.116788321167888</v>
      </c>
      <c r="N363" s="56">
        <v>237</v>
      </c>
      <c r="O363" s="57">
        <v>79.264214046822744</v>
      </c>
      <c r="P363" s="56">
        <v>286</v>
      </c>
      <c r="Q363" s="57">
        <v>79.005524861878456</v>
      </c>
      <c r="R363" s="56">
        <v>309</v>
      </c>
      <c r="S363" s="57">
        <v>79.844961240310084</v>
      </c>
      <c r="T363" s="56">
        <v>346</v>
      </c>
      <c r="U363" s="57">
        <v>80.278422273781899</v>
      </c>
      <c r="V363" s="127" t="s">
        <v>7010</v>
      </c>
      <c r="W363" s="127" t="s">
        <v>7010</v>
      </c>
      <c r="X363" s="127" t="s">
        <v>7010</v>
      </c>
      <c r="Y363" s="127" t="s">
        <v>7010</v>
      </c>
      <c r="Z363" s="127" t="s">
        <v>7010</v>
      </c>
      <c r="AA363" s="127" t="s">
        <v>7010</v>
      </c>
      <c r="AB363" s="127" t="s">
        <v>7010</v>
      </c>
      <c r="AC363" s="127" t="s">
        <v>7010</v>
      </c>
      <c r="AD363" s="66"/>
    </row>
    <row r="364" spans="1:30" ht="20.100000000000001" customHeight="1">
      <c r="A364" s="85"/>
      <c r="B364" s="85"/>
      <c r="C364" s="128"/>
      <c r="D364" s="85" t="s">
        <v>364</v>
      </c>
      <c r="E364" s="128"/>
      <c r="F364" s="531">
        <v>20</v>
      </c>
      <c r="G364" s="314">
        <v>9.1324200913242013</v>
      </c>
      <c r="H364" s="356">
        <v>20</v>
      </c>
      <c r="I364" s="314">
        <v>8.5470085470085468</v>
      </c>
      <c r="J364" s="356">
        <v>23</v>
      </c>
      <c r="K364" s="314">
        <v>9.1269841269841265</v>
      </c>
      <c r="L364" s="356">
        <v>22</v>
      </c>
      <c r="M364" s="314">
        <v>8.0291970802919703</v>
      </c>
      <c r="N364" s="315">
        <v>23</v>
      </c>
      <c r="O364" s="316">
        <v>7.6923076923076925</v>
      </c>
      <c r="P364" s="315">
        <v>27</v>
      </c>
      <c r="Q364" s="316">
        <v>7.458563535911602</v>
      </c>
      <c r="R364" s="315">
        <v>29</v>
      </c>
      <c r="S364" s="316">
        <v>7.4935400516795863</v>
      </c>
      <c r="T364" s="315">
        <v>33</v>
      </c>
      <c r="U364" s="316">
        <v>7.6566125290023201</v>
      </c>
      <c r="V364" s="128"/>
      <c r="W364" s="128"/>
      <c r="X364" s="128"/>
      <c r="Y364" s="128"/>
      <c r="Z364" s="128"/>
      <c r="AA364" s="128"/>
      <c r="AB364" s="128"/>
      <c r="AC364" s="128"/>
      <c r="AD364" s="85"/>
    </row>
    <row r="365" spans="1:30" ht="20.100000000000001" customHeight="1">
      <c r="A365" s="85"/>
      <c r="B365" s="85"/>
      <c r="C365" s="128"/>
      <c r="D365" s="85" t="s">
        <v>365</v>
      </c>
      <c r="E365" s="128"/>
      <c r="F365" s="531">
        <v>3</v>
      </c>
      <c r="G365" s="314">
        <v>1.3698630136986301</v>
      </c>
      <c r="H365" s="356">
        <v>3</v>
      </c>
      <c r="I365" s="314">
        <v>1.2820512820512822</v>
      </c>
      <c r="J365" s="356">
        <v>2</v>
      </c>
      <c r="K365" s="314">
        <f>J365/252*100</f>
        <v>0.79365079365079361</v>
      </c>
      <c r="L365" s="356">
        <v>2</v>
      </c>
      <c r="M365" s="314">
        <v>0.72992700729927007</v>
      </c>
      <c r="N365" s="315">
        <v>3</v>
      </c>
      <c r="O365" s="316">
        <v>1.0033444816053512</v>
      </c>
      <c r="P365" s="315">
        <v>3</v>
      </c>
      <c r="Q365" s="316">
        <v>0.82872928176795579</v>
      </c>
      <c r="R365" s="315">
        <v>3</v>
      </c>
      <c r="S365" s="316">
        <v>0.77519379844961245</v>
      </c>
      <c r="T365" s="315">
        <v>1</v>
      </c>
      <c r="U365" s="316">
        <v>0.23201856148491878</v>
      </c>
      <c r="V365" s="128"/>
      <c r="W365" s="128"/>
      <c r="X365" s="128"/>
      <c r="Y365" s="128"/>
      <c r="Z365" s="128"/>
      <c r="AA365" s="128"/>
      <c r="AB365" s="128"/>
      <c r="AC365" s="128"/>
      <c r="AD365" s="85"/>
    </row>
    <row r="366" spans="1:30" ht="20.100000000000001" customHeight="1">
      <c r="A366" s="85"/>
      <c r="B366" s="85"/>
      <c r="C366" s="128"/>
      <c r="D366" s="85" t="s">
        <v>366</v>
      </c>
      <c r="E366" s="128"/>
      <c r="F366" s="531">
        <v>16</v>
      </c>
      <c r="G366" s="314">
        <v>7.3059360730593603</v>
      </c>
      <c r="H366" s="356">
        <v>24</v>
      </c>
      <c r="I366" s="314">
        <v>10.256410256410257</v>
      </c>
      <c r="J366" s="356">
        <v>24</v>
      </c>
      <c r="K366" s="314">
        <f>J366/252*100</f>
        <v>9.5238095238095237</v>
      </c>
      <c r="L366" s="356">
        <v>25</v>
      </c>
      <c r="M366" s="314">
        <v>9.1240875912408761</v>
      </c>
      <c r="N366" s="315">
        <v>36</v>
      </c>
      <c r="O366" s="316">
        <v>12.040133779264215</v>
      </c>
      <c r="P366" s="315">
        <v>46</v>
      </c>
      <c r="Q366" s="316">
        <v>12.707182320441989</v>
      </c>
      <c r="R366" s="315">
        <v>46</v>
      </c>
      <c r="S366" s="316">
        <v>11.886304909560723</v>
      </c>
      <c r="T366" s="315">
        <v>51</v>
      </c>
      <c r="U366" s="316">
        <v>11.832946635730858</v>
      </c>
      <c r="V366" s="128"/>
      <c r="W366" s="128"/>
      <c r="X366" s="128"/>
      <c r="Y366" s="128"/>
      <c r="Z366" s="128"/>
      <c r="AA366" s="128"/>
      <c r="AB366" s="128"/>
      <c r="AC366" s="128"/>
      <c r="AD366" s="85"/>
    </row>
    <row r="367" spans="1:30" ht="20.100000000000001" customHeight="1">
      <c r="A367" s="85"/>
      <c r="B367" s="85"/>
      <c r="C367" s="128"/>
      <c r="D367" s="85" t="s">
        <v>367</v>
      </c>
      <c r="E367" s="128"/>
      <c r="F367" s="531"/>
      <c r="G367" s="314"/>
      <c r="H367" s="356"/>
      <c r="I367" s="314"/>
      <c r="J367" s="356"/>
      <c r="K367" s="314"/>
      <c r="L367" s="356"/>
      <c r="M367" s="314"/>
      <c r="N367" s="315"/>
      <c r="O367" s="316"/>
      <c r="P367" s="315"/>
      <c r="Q367" s="316"/>
      <c r="R367" s="315"/>
      <c r="S367" s="316"/>
      <c r="T367" s="315"/>
      <c r="U367" s="316"/>
      <c r="V367" s="128"/>
      <c r="W367" s="128"/>
      <c r="X367" s="128"/>
      <c r="Y367" s="128"/>
      <c r="Z367" s="128"/>
      <c r="AA367" s="128"/>
      <c r="AB367" s="128"/>
      <c r="AC367" s="128"/>
      <c r="AD367" s="85"/>
    </row>
    <row r="368" spans="1:30" ht="20.100000000000001" customHeight="1">
      <c r="A368" s="85"/>
      <c r="B368" s="85"/>
      <c r="C368" s="128"/>
      <c r="D368" s="85" t="s">
        <v>6221</v>
      </c>
      <c r="E368" s="128"/>
      <c r="F368" s="531"/>
      <c r="G368" s="314"/>
      <c r="H368" s="356"/>
      <c r="I368" s="314"/>
      <c r="J368" s="356"/>
      <c r="K368" s="314"/>
      <c r="L368" s="356"/>
      <c r="M368" s="314"/>
      <c r="N368" s="315"/>
      <c r="O368" s="316"/>
      <c r="P368" s="315"/>
      <c r="Q368" s="316"/>
      <c r="R368" s="315"/>
      <c r="S368" s="316"/>
      <c r="T368" s="315"/>
      <c r="U368" s="316"/>
      <c r="V368" s="128"/>
      <c r="W368" s="128"/>
      <c r="X368" s="128"/>
      <c r="Y368" s="128"/>
      <c r="Z368" s="128"/>
      <c r="AA368" s="128"/>
      <c r="AB368" s="128"/>
      <c r="AC368" s="128"/>
      <c r="AD368" s="85"/>
    </row>
    <row r="369" spans="1:30" ht="20.100000000000001" customHeight="1">
      <c r="A369" s="85"/>
      <c r="B369" s="85"/>
      <c r="C369" s="128"/>
      <c r="D369" s="85" t="s">
        <v>6222</v>
      </c>
      <c r="E369" s="128"/>
      <c r="F369" s="531"/>
      <c r="G369" s="314"/>
      <c r="H369" s="356"/>
      <c r="I369" s="314"/>
      <c r="J369" s="356"/>
      <c r="K369" s="314"/>
      <c r="L369" s="356"/>
      <c r="M369" s="314"/>
      <c r="N369" s="315"/>
      <c r="O369" s="316"/>
      <c r="P369" s="315"/>
      <c r="Q369" s="316"/>
      <c r="R369" s="315"/>
      <c r="S369" s="316"/>
      <c r="T369" s="315"/>
      <c r="U369" s="316"/>
      <c r="V369" s="128"/>
      <c r="W369" s="128"/>
      <c r="X369" s="128"/>
      <c r="Y369" s="128"/>
      <c r="Z369" s="128"/>
      <c r="AA369" s="128"/>
      <c r="AB369" s="128"/>
      <c r="AC369" s="128"/>
      <c r="AD369" s="85"/>
    </row>
    <row r="370" spans="1:30" ht="20.100000000000001" customHeight="1">
      <c r="A370" s="66" t="s">
        <v>6311</v>
      </c>
      <c r="B370" s="66" t="s">
        <v>420</v>
      </c>
      <c r="C370" s="127" t="s">
        <v>6232</v>
      </c>
      <c r="D370" s="66" t="s">
        <v>369</v>
      </c>
      <c r="E370" s="127" t="s">
        <v>7351</v>
      </c>
      <c r="F370" s="354">
        <v>32</v>
      </c>
      <c r="G370" s="12">
        <v>14.611872146118721</v>
      </c>
      <c r="H370" s="354">
        <v>30</v>
      </c>
      <c r="I370" s="12">
        <f>H370/234*100</f>
        <v>12.820512820512819</v>
      </c>
      <c r="J370" s="354">
        <v>32</v>
      </c>
      <c r="K370" s="12">
        <f>J370/252*100</f>
        <v>12.698412698412698</v>
      </c>
      <c r="L370" s="354">
        <v>31</v>
      </c>
      <c r="M370" s="12">
        <v>11.313868613138686</v>
      </c>
      <c r="N370" s="56">
        <v>30</v>
      </c>
      <c r="O370" s="57">
        <v>10.033444816053512</v>
      </c>
      <c r="P370" s="56">
        <v>37</v>
      </c>
      <c r="Q370" s="57">
        <v>10.220994475138122</v>
      </c>
      <c r="R370" s="56">
        <v>44</v>
      </c>
      <c r="S370" s="57">
        <v>11.369509043927648</v>
      </c>
      <c r="T370" s="56">
        <v>44</v>
      </c>
      <c r="U370" s="57">
        <v>10.208816705336426</v>
      </c>
      <c r="V370" s="127" t="s">
        <v>7010</v>
      </c>
      <c r="W370" s="127" t="s">
        <v>7010</v>
      </c>
      <c r="X370" s="127" t="s">
        <v>7010</v>
      </c>
      <c r="Y370" s="127" t="s">
        <v>7010</v>
      </c>
      <c r="Z370" s="127" t="s">
        <v>7010</v>
      </c>
      <c r="AA370" s="127" t="s">
        <v>7010</v>
      </c>
      <c r="AB370" s="127" t="s">
        <v>7010</v>
      </c>
      <c r="AC370" s="127" t="s">
        <v>7010</v>
      </c>
      <c r="AD370" s="66"/>
    </row>
    <row r="371" spans="1:30" ht="20.100000000000001" customHeight="1">
      <c r="A371" s="85"/>
      <c r="B371" s="85"/>
      <c r="C371" s="128"/>
      <c r="D371" s="85" t="s">
        <v>9426</v>
      </c>
      <c r="E371" s="128"/>
      <c r="F371" s="531">
        <v>186</v>
      </c>
      <c r="G371" s="314">
        <v>84.93150684931507</v>
      </c>
      <c r="H371" s="356">
        <v>203</v>
      </c>
      <c r="I371" s="314">
        <f>H371/234*100</f>
        <v>86.752136752136749</v>
      </c>
      <c r="J371" s="356">
        <v>220</v>
      </c>
      <c r="K371" s="314">
        <v>87.301587301587304</v>
      </c>
      <c r="L371" s="356">
        <v>243</v>
      </c>
      <c r="M371" s="314">
        <v>88.686131386861319</v>
      </c>
      <c r="N371" s="315">
        <v>269</v>
      </c>
      <c r="O371" s="316">
        <v>89.966555183946483</v>
      </c>
      <c r="P371" s="315">
        <v>325</v>
      </c>
      <c r="Q371" s="316">
        <v>89.779005524861873</v>
      </c>
      <c r="R371" s="315">
        <v>343</v>
      </c>
      <c r="S371" s="316">
        <v>88.63049095607235</v>
      </c>
      <c r="T371" s="315">
        <v>387</v>
      </c>
      <c r="U371" s="316">
        <v>89.791183294663568</v>
      </c>
      <c r="V371" s="128"/>
      <c r="W371" s="128"/>
      <c r="X371" s="128"/>
      <c r="Y371" s="128"/>
      <c r="Z371" s="128"/>
      <c r="AA371" s="128"/>
      <c r="AB371" s="128"/>
      <c r="AC371" s="128"/>
      <c r="AD371" s="85"/>
    </row>
    <row r="372" spans="1:30" ht="20.100000000000001" customHeight="1">
      <c r="A372" s="85"/>
      <c r="B372" s="85"/>
      <c r="C372" s="128"/>
      <c r="D372" s="85" t="s">
        <v>6221</v>
      </c>
      <c r="E372" s="128"/>
      <c r="F372" s="531">
        <v>1</v>
      </c>
      <c r="G372" s="314">
        <v>0.45662100456621002</v>
      </c>
      <c r="H372" s="356">
        <v>1</v>
      </c>
      <c r="I372" s="314">
        <f>H372/234*100</f>
        <v>0.42735042735042739</v>
      </c>
      <c r="J372" s="356"/>
      <c r="K372" s="314"/>
      <c r="L372" s="356"/>
      <c r="M372" s="314"/>
      <c r="N372" s="315"/>
      <c r="O372" s="316"/>
      <c r="P372" s="315"/>
      <c r="Q372" s="316"/>
      <c r="R372" s="315"/>
      <c r="S372" s="316"/>
      <c r="T372" s="315"/>
      <c r="U372" s="316"/>
      <c r="V372" s="128"/>
      <c r="W372" s="128"/>
      <c r="X372" s="128"/>
      <c r="Y372" s="128"/>
      <c r="Z372" s="128"/>
      <c r="AA372" s="128"/>
      <c r="AB372" s="128"/>
      <c r="AC372" s="128"/>
      <c r="AD372" s="85"/>
    </row>
    <row r="373" spans="1:30" ht="20.100000000000001" customHeight="1">
      <c r="A373" s="85"/>
      <c r="B373" s="85"/>
      <c r="C373" s="128"/>
      <c r="D373" s="85" t="s">
        <v>6222</v>
      </c>
      <c r="E373" s="128"/>
      <c r="F373" s="531"/>
      <c r="G373" s="314"/>
      <c r="H373" s="356"/>
      <c r="I373" s="314"/>
      <c r="J373" s="356"/>
      <c r="K373" s="314"/>
      <c r="L373" s="356"/>
      <c r="M373" s="314"/>
      <c r="N373" s="315"/>
      <c r="O373" s="316"/>
      <c r="P373" s="315"/>
      <c r="Q373" s="316"/>
      <c r="R373" s="315"/>
      <c r="S373" s="316"/>
      <c r="T373" s="315"/>
      <c r="U373" s="316"/>
      <c r="V373" s="128"/>
      <c r="W373" s="128"/>
      <c r="X373" s="128"/>
      <c r="Y373" s="128"/>
      <c r="Z373" s="128"/>
      <c r="AA373" s="128"/>
      <c r="AB373" s="128"/>
      <c r="AC373" s="128"/>
      <c r="AD373" s="85"/>
    </row>
    <row r="374" spans="1:30" ht="20.100000000000001" customHeight="1">
      <c r="A374" s="66" t="s">
        <v>6312</v>
      </c>
      <c r="B374" s="66" t="s">
        <v>421</v>
      </c>
      <c r="C374" s="127" t="s">
        <v>6313</v>
      </c>
      <c r="D374" s="66"/>
      <c r="E374" s="127" t="s">
        <v>7316</v>
      </c>
      <c r="F374" s="354">
        <v>29</v>
      </c>
      <c r="G374" s="12">
        <v>90.625</v>
      </c>
      <c r="H374" s="354">
        <v>29</v>
      </c>
      <c r="I374" s="12">
        <f>H374/30*100</f>
        <v>96.666666666666671</v>
      </c>
      <c r="J374" s="354">
        <v>30</v>
      </c>
      <c r="K374" s="12">
        <f>J374/32*100</f>
        <v>93.75</v>
      </c>
      <c r="L374" s="354">
        <v>28</v>
      </c>
      <c r="M374" s="12">
        <v>90.3</v>
      </c>
      <c r="N374" s="56">
        <v>26</v>
      </c>
      <c r="O374" s="57">
        <v>86.666666666666671</v>
      </c>
      <c r="P374" s="56">
        <v>32</v>
      </c>
      <c r="Q374" s="57">
        <v>86.5</v>
      </c>
      <c r="R374" s="56">
        <v>41</v>
      </c>
      <c r="S374" s="12">
        <v>93.2</v>
      </c>
      <c r="T374" s="56">
        <v>42</v>
      </c>
      <c r="U374" s="12">
        <v>95.5</v>
      </c>
      <c r="V374" s="127" t="s">
        <v>7010</v>
      </c>
      <c r="W374" s="127" t="s">
        <v>7010</v>
      </c>
      <c r="X374" s="127" t="s">
        <v>7010</v>
      </c>
      <c r="Y374" s="127" t="s">
        <v>7010</v>
      </c>
      <c r="Z374" s="127" t="s">
        <v>7010</v>
      </c>
      <c r="AA374" s="127" t="s">
        <v>7010</v>
      </c>
      <c r="AB374" s="127" t="s">
        <v>7010</v>
      </c>
      <c r="AC374" s="127" t="s">
        <v>7010</v>
      </c>
      <c r="AD374" s="66"/>
    </row>
    <row r="375" spans="1:30" ht="20.100000000000001" customHeight="1">
      <c r="A375" s="85"/>
      <c r="B375" s="85"/>
      <c r="C375" s="128"/>
      <c r="D375" s="85" t="s">
        <v>131</v>
      </c>
      <c r="E375" s="128" t="s">
        <v>8136</v>
      </c>
      <c r="F375" s="531"/>
      <c r="G375" s="314"/>
      <c r="H375" s="356"/>
      <c r="I375" s="314"/>
      <c r="J375" s="356"/>
      <c r="K375" s="314"/>
      <c r="L375" s="356"/>
      <c r="M375" s="314"/>
      <c r="N375" s="315">
        <v>1</v>
      </c>
      <c r="O375" s="316">
        <v>3.3333333333333335</v>
      </c>
      <c r="P375" s="315"/>
      <c r="Q375" s="316"/>
      <c r="R375" s="315">
        <v>1</v>
      </c>
      <c r="S375" s="316">
        <v>2.2999999999999998</v>
      </c>
      <c r="T375" s="315">
        <v>1</v>
      </c>
      <c r="U375" s="316">
        <v>2.2999999999999998</v>
      </c>
      <c r="V375" s="128"/>
      <c r="W375" s="128"/>
      <c r="X375" s="128"/>
      <c r="Y375" s="128"/>
      <c r="Z375" s="128"/>
      <c r="AA375" s="128"/>
      <c r="AB375" s="128"/>
      <c r="AC375" s="128"/>
      <c r="AD375" s="85"/>
    </row>
    <row r="376" spans="1:30" ht="20.100000000000001" customHeight="1">
      <c r="A376" s="85"/>
      <c r="B376" s="85"/>
      <c r="C376" s="128"/>
      <c r="D376" s="85" t="s">
        <v>133</v>
      </c>
      <c r="E376" s="128"/>
      <c r="F376" s="531">
        <v>3</v>
      </c>
      <c r="G376" s="314">
        <v>9.375</v>
      </c>
      <c r="H376" s="356">
        <v>1</v>
      </c>
      <c r="I376" s="314">
        <f>H376/30*100</f>
        <v>3.3333333333333335</v>
      </c>
      <c r="J376" s="356">
        <v>2</v>
      </c>
      <c r="K376" s="314">
        <f>J376/32*100</f>
        <v>6.25</v>
      </c>
      <c r="L376" s="356">
        <v>3</v>
      </c>
      <c r="M376" s="314">
        <v>9.6999999999999993</v>
      </c>
      <c r="N376" s="315">
        <v>3</v>
      </c>
      <c r="O376" s="316">
        <v>10</v>
      </c>
      <c r="P376" s="315">
        <v>5</v>
      </c>
      <c r="Q376" s="316">
        <v>13.5</v>
      </c>
      <c r="R376" s="315">
        <v>2</v>
      </c>
      <c r="S376" s="316">
        <v>4.5</v>
      </c>
      <c r="T376" s="315">
        <v>1</v>
      </c>
      <c r="U376" s="316">
        <v>2.2999999999999998</v>
      </c>
      <c r="V376" s="128"/>
      <c r="W376" s="128"/>
      <c r="X376" s="128"/>
      <c r="Y376" s="128"/>
      <c r="Z376" s="128"/>
      <c r="AA376" s="128"/>
      <c r="AB376" s="128"/>
      <c r="AC376" s="128"/>
      <c r="AD376" s="85"/>
    </row>
    <row r="377" spans="1:30" ht="20.100000000000001" customHeight="1">
      <c r="A377" s="66" t="s">
        <v>6314</v>
      </c>
      <c r="B377" s="66" t="s">
        <v>422</v>
      </c>
      <c r="C377" s="127" t="s">
        <v>6315</v>
      </c>
      <c r="D377" s="66" t="s">
        <v>372</v>
      </c>
      <c r="E377" s="127" t="s">
        <v>7646</v>
      </c>
      <c r="F377" s="354"/>
      <c r="G377" s="12"/>
      <c r="H377" s="354"/>
      <c r="I377" s="12"/>
      <c r="J377" s="354"/>
      <c r="K377" s="12"/>
      <c r="L377" s="354"/>
      <c r="M377" s="12"/>
      <c r="N377" s="56"/>
      <c r="O377" s="57"/>
      <c r="P377" s="56"/>
      <c r="Q377" s="57"/>
      <c r="R377" s="56"/>
      <c r="S377" s="57"/>
      <c r="T377" s="56"/>
      <c r="U377" s="57"/>
      <c r="V377" s="127" t="s">
        <v>7010</v>
      </c>
      <c r="W377" s="127" t="s">
        <v>7010</v>
      </c>
      <c r="X377" s="127" t="s">
        <v>7010</v>
      </c>
      <c r="Y377" s="127" t="s">
        <v>7010</v>
      </c>
      <c r="Z377" s="127" t="s">
        <v>7010</v>
      </c>
      <c r="AA377" s="127" t="s">
        <v>7010</v>
      </c>
      <c r="AB377" s="127" t="s">
        <v>7010</v>
      </c>
      <c r="AC377" s="127" t="s">
        <v>7010</v>
      </c>
      <c r="AD377" s="66"/>
    </row>
    <row r="378" spans="1:30" ht="20.100000000000001" customHeight="1">
      <c r="A378" s="85"/>
      <c r="B378" s="85"/>
      <c r="C378" s="128"/>
      <c r="D378" s="85" t="s">
        <v>373</v>
      </c>
      <c r="E378" s="128"/>
      <c r="F378" s="531"/>
      <c r="G378" s="314"/>
      <c r="H378" s="356"/>
      <c r="I378" s="314"/>
      <c r="J378" s="356"/>
      <c r="K378" s="314"/>
      <c r="L378" s="356"/>
      <c r="M378" s="314"/>
      <c r="N378" s="315"/>
      <c r="O378" s="316"/>
      <c r="P378" s="315"/>
      <c r="Q378" s="316"/>
      <c r="R378" s="315"/>
      <c r="S378" s="316"/>
      <c r="T378" s="315"/>
      <c r="U378" s="316"/>
      <c r="V378" s="128"/>
      <c r="W378" s="128"/>
      <c r="X378" s="128"/>
      <c r="Y378" s="128"/>
      <c r="Z378" s="128"/>
      <c r="AA378" s="128"/>
      <c r="AB378" s="128"/>
      <c r="AC378" s="128"/>
      <c r="AD378" s="85"/>
    </row>
    <row r="379" spans="1:30" ht="20.100000000000001" customHeight="1">
      <c r="A379" s="85"/>
      <c r="B379" s="85"/>
      <c r="C379" s="128"/>
      <c r="D379" s="85" t="s">
        <v>374</v>
      </c>
      <c r="E379" s="128"/>
      <c r="F379" s="531"/>
      <c r="G379" s="314"/>
      <c r="H379" s="356"/>
      <c r="I379" s="314"/>
      <c r="J379" s="356"/>
      <c r="K379" s="314"/>
      <c r="L379" s="356">
        <v>1</v>
      </c>
      <c r="M379" s="314">
        <v>33.299999999999997</v>
      </c>
      <c r="N379" s="315">
        <v>3</v>
      </c>
      <c r="O379" s="316">
        <v>75</v>
      </c>
      <c r="P379" s="315">
        <v>4</v>
      </c>
      <c r="Q379" s="316">
        <v>80</v>
      </c>
      <c r="R379" s="315">
        <v>3</v>
      </c>
      <c r="S379" s="316">
        <v>100</v>
      </c>
      <c r="T379" s="315">
        <v>2</v>
      </c>
      <c r="U379" s="316">
        <v>100</v>
      </c>
      <c r="V379" s="128"/>
      <c r="W379" s="128"/>
      <c r="X379" s="128"/>
      <c r="Y379" s="128"/>
      <c r="Z379" s="128"/>
      <c r="AA379" s="128"/>
      <c r="AB379" s="128"/>
      <c r="AC379" s="128"/>
      <c r="AD379" s="85"/>
    </row>
    <row r="380" spans="1:30" ht="20.100000000000001" customHeight="1">
      <c r="A380" s="85"/>
      <c r="B380" s="85"/>
      <c r="C380" s="128"/>
      <c r="D380" s="85" t="s">
        <v>375</v>
      </c>
      <c r="E380" s="128"/>
      <c r="F380" s="531"/>
      <c r="G380" s="314"/>
      <c r="H380" s="356"/>
      <c r="I380" s="314"/>
      <c r="J380" s="356"/>
      <c r="K380" s="314"/>
      <c r="L380" s="356"/>
      <c r="M380" s="314"/>
      <c r="N380" s="315"/>
      <c r="O380" s="316"/>
      <c r="P380" s="315"/>
      <c r="Q380" s="316"/>
      <c r="R380" s="315"/>
      <c r="S380" s="316"/>
      <c r="T380" s="315"/>
      <c r="U380" s="316"/>
      <c r="V380" s="128"/>
      <c r="W380" s="128"/>
      <c r="X380" s="128"/>
      <c r="Y380" s="128"/>
      <c r="Z380" s="128"/>
      <c r="AA380" s="128"/>
      <c r="AB380" s="128"/>
      <c r="AC380" s="128"/>
      <c r="AD380" s="85"/>
    </row>
    <row r="381" spans="1:30" ht="20.100000000000001" customHeight="1">
      <c r="A381" s="85"/>
      <c r="B381" s="85"/>
      <c r="C381" s="128"/>
      <c r="D381" s="85" t="s">
        <v>376</v>
      </c>
      <c r="E381" s="128"/>
      <c r="F381" s="531">
        <v>2</v>
      </c>
      <c r="G381" s="314">
        <v>66.666666666666657</v>
      </c>
      <c r="H381" s="356">
        <v>1</v>
      </c>
      <c r="I381" s="314">
        <v>100</v>
      </c>
      <c r="J381" s="356">
        <v>1</v>
      </c>
      <c r="K381" s="314">
        <v>50</v>
      </c>
      <c r="L381" s="356">
        <v>1</v>
      </c>
      <c r="M381" s="314">
        <v>33.299999999999997</v>
      </c>
      <c r="N381" s="315"/>
      <c r="O381" s="316"/>
      <c r="P381" s="315"/>
      <c r="Q381" s="316"/>
      <c r="R381" s="315"/>
      <c r="S381" s="316"/>
      <c r="T381" s="315"/>
      <c r="U381" s="316"/>
      <c r="V381" s="128"/>
      <c r="W381" s="128"/>
      <c r="X381" s="128"/>
      <c r="Y381" s="128"/>
      <c r="Z381" s="128"/>
      <c r="AA381" s="128"/>
      <c r="AB381" s="128"/>
      <c r="AC381" s="128"/>
      <c r="AD381" s="85"/>
    </row>
    <row r="382" spans="1:30" ht="20.100000000000001" customHeight="1">
      <c r="A382" s="85"/>
      <c r="B382" s="85"/>
      <c r="C382" s="128"/>
      <c r="D382" s="85" t="s">
        <v>377</v>
      </c>
      <c r="E382" s="128"/>
      <c r="F382" s="531"/>
      <c r="G382" s="314"/>
      <c r="H382" s="356"/>
      <c r="I382" s="314"/>
      <c r="J382" s="356"/>
      <c r="K382" s="314"/>
      <c r="L382" s="356"/>
      <c r="M382" s="314"/>
      <c r="N382" s="315"/>
      <c r="O382" s="316"/>
      <c r="P382" s="315">
        <v>1</v>
      </c>
      <c r="Q382" s="316">
        <v>20</v>
      </c>
      <c r="R382" s="315"/>
      <c r="S382" s="316"/>
      <c r="T382" s="315"/>
      <c r="U382" s="316"/>
      <c r="V382" s="128"/>
      <c r="W382" s="128"/>
      <c r="X382" s="128"/>
      <c r="Y382" s="128"/>
      <c r="Z382" s="128"/>
      <c r="AA382" s="128"/>
      <c r="AB382" s="128"/>
      <c r="AC382" s="128"/>
      <c r="AD382" s="85"/>
    </row>
    <row r="383" spans="1:30" ht="20.100000000000001" customHeight="1">
      <c r="A383" s="85"/>
      <c r="B383" s="85"/>
      <c r="C383" s="128"/>
      <c r="D383" s="85" t="s">
        <v>378</v>
      </c>
      <c r="E383" s="128"/>
      <c r="F383" s="531"/>
      <c r="G383" s="314"/>
      <c r="H383" s="356"/>
      <c r="I383" s="314"/>
      <c r="J383" s="356"/>
      <c r="K383" s="314"/>
      <c r="L383" s="356"/>
      <c r="M383" s="314"/>
      <c r="N383" s="315"/>
      <c r="O383" s="316"/>
      <c r="P383" s="315"/>
      <c r="Q383" s="316"/>
      <c r="R383" s="315"/>
      <c r="S383" s="316"/>
      <c r="T383" s="315"/>
      <c r="U383" s="316"/>
      <c r="V383" s="128"/>
      <c r="W383" s="128"/>
      <c r="X383" s="128"/>
      <c r="Y383" s="128"/>
      <c r="Z383" s="128"/>
      <c r="AA383" s="128"/>
      <c r="AB383" s="128"/>
      <c r="AC383" s="128"/>
      <c r="AD383" s="85"/>
    </row>
    <row r="384" spans="1:30" ht="20.100000000000001" customHeight="1">
      <c r="A384" s="85"/>
      <c r="B384" s="85"/>
      <c r="C384" s="128"/>
      <c r="D384" s="85" t="s">
        <v>379</v>
      </c>
      <c r="E384" s="128"/>
      <c r="F384" s="531"/>
      <c r="G384" s="314"/>
      <c r="H384" s="356"/>
      <c r="I384" s="314"/>
      <c r="J384" s="356"/>
      <c r="K384" s="314"/>
      <c r="L384" s="356"/>
      <c r="M384" s="314"/>
      <c r="N384" s="315"/>
      <c r="O384" s="316"/>
      <c r="P384" s="315"/>
      <c r="Q384" s="316"/>
      <c r="R384" s="315"/>
      <c r="S384" s="316"/>
      <c r="T384" s="315"/>
      <c r="U384" s="316"/>
      <c r="V384" s="128"/>
      <c r="W384" s="128"/>
      <c r="X384" s="128"/>
      <c r="Y384" s="128"/>
      <c r="Z384" s="128"/>
      <c r="AA384" s="128"/>
      <c r="AB384" s="128"/>
      <c r="AC384" s="128"/>
      <c r="AD384" s="85"/>
    </row>
    <row r="385" spans="1:30" ht="20.100000000000001" customHeight="1">
      <c r="A385" s="85"/>
      <c r="B385" s="85"/>
      <c r="C385" s="128"/>
      <c r="D385" s="85" t="s">
        <v>6219</v>
      </c>
      <c r="E385" s="128"/>
      <c r="F385" s="531"/>
      <c r="G385" s="314"/>
      <c r="H385" s="356"/>
      <c r="I385" s="314"/>
      <c r="J385" s="356"/>
      <c r="K385" s="314"/>
      <c r="L385" s="356"/>
      <c r="M385" s="314"/>
      <c r="N385" s="315"/>
      <c r="O385" s="316"/>
      <c r="P385" s="315"/>
      <c r="Q385" s="316"/>
      <c r="R385" s="315"/>
      <c r="S385" s="316"/>
      <c r="T385" s="315"/>
      <c r="U385" s="316"/>
      <c r="V385" s="128"/>
      <c r="W385" s="128"/>
      <c r="X385" s="128"/>
      <c r="Y385" s="128"/>
      <c r="Z385" s="128"/>
      <c r="AA385" s="128"/>
      <c r="AB385" s="128"/>
      <c r="AC385" s="128"/>
      <c r="AD385" s="85"/>
    </row>
    <row r="386" spans="1:30" ht="20.100000000000001" customHeight="1">
      <c r="A386" s="85"/>
      <c r="B386" s="85"/>
      <c r="C386" s="128"/>
      <c r="D386" s="85" t="s">
        <v>9419</v>
      </c>
      <c r="E386" s="128"/>
      <c r="F386" s="531">
        <v>1</v>
      </c>
      <c r="G386" s="314">
        <v>33.333333333333329</v>
      </c>
      <c r="H386" s="356"/>
      <c r="I386" s="314"/>
      <c r="J386" s="356">
        <v>1</v>
      </c>
      <c r="K386" s="314">
        <v>50</v>
      </c>
      <c r="L386" s="356">
        <v>1</v>
      </c>
      <c r="M386" s="314">
        <v>33.299999999999997</v>
      </c>
      <c r="N386" s="315">
        <v>1</v>
      </c>
      <c r="O386" s="316">
        <v>25</v>
      </c>
      <c r="P386" s="315"/>
      <c r="Q386" s="316"/>
      <c r="R386" s="315"/>
      <c r="S386" s="316"/>
      <c r="T386" s="315"/>
      <c r="U386" s="316"/>
      <c r="V386" s="128"/>
      <c r="W386" s="128"/>
      <c r="X386" s="128"/>
      <c r="Y386" s="128"/>
      <c r="Z386" s="128"/>
      <c r="AA386" s="128"/>
      <c r="AB386" s="128"/>
      <c r="AC386" s="128"/>
      <c r="AD386" s="85"/>
    </row>
    <row r="387" spans="1:30" ht="20.100000000000001" customHeight="1">
      <c r="A387" s="66" t="s">
        <v>6316</v>
      </c>
      <c r="B387" s="66" t="s">
        <v>423</v>
      </c>
      <c r="C387" s="127" t="s">
        <v>6232</v>
      </c>
      <c r="D387" s="66" t="s">
        <v>309</v>
      </c>
      <c r="E387" s="127"/>
      <c r="F387" s="354">
        <v>22</v>
      </c>
      <c r="G387" s="12">
        <v>34.920634920634917</v>
      </c>
      <c r="H387" s="354">
        <v>25</v>
      </c>
      <c r="I387" s="12">
        <v>37.878787878787875</v>
      </c>
      <c r="J387" s="354">
        <v>22</v>
      </c>
      <c r="K387" s="12">
        <v>33.333333333333336</v>
      </c>
      <c r="L387" s="354">
        <v>21</v>
      </c>
      <c r="M387" s="12">
        <v>28.767123287671232</v>
      </c>
      <c r="N387" s="56">
        <v>25</v>
      </c>
      <c r="O387" s="57">
        <v>29.761904761904763</v>
      </c>
      <c r="P387" s="56">
        <v>29</v>
      </c>
      <c r="Q387" s="57">
        <v>32.222222222222221</v>
      </c>
      <c r="R387" s="56">
        <v>37</v>
      </c>
      <c r="S387" s="57">
        <v>37</v>
      </c>
      <c r="T387" s="56">
        <v>47</v>
      </c>
      <c r="U387" s="57">
        <v>41.592920353982301</v>
      </c>
      <c r="V387" s="127" t="s">
        <v>7010</v>
      </c>
      <c r="W387" s="127" t="s">
        <v>7010</v>
      </c>
      <c r="X387" s="127" t="s">
        <v>7010</v>
      </c>
      <c r="Y387" s="127" t="s">
        <v>7010</v>
      </c>
      <c r="Z387" s="127" t="s">
        <v>7010</v>
      </c>
      <c r="AA387" s="127" t="s">
        <v>7010</v>
      </c>
      <c r="AB387" s="127" t="s">
        <v>7010</v>
      </c>
      <c r="AC387" s="127" t="s">
        <v>7010</v>
      </c>
      <c r="AD387" s="66"/>
    </row>
    <row r="388" spans="1:30" ht="20.100000000000001" customHeight="1">
      <c r="A388" s="85"/>
      <c r="B388" s="85"/>
      <c r="C388" s="128"/>
      <c r="D388" s="85" t="s">
        <v>310</v>
      </c>
      <c r="E388" s="128"/>
      <c r="F388" s="531">
        <v>41</v>
      </c>
      <c r="G388" s="314">
        <v>65.079365079365076</v>
      </c>
      <c r="H388" s="356">
        <v>41</v>
      </c>
      <c r="I388" s="314">
        <v>62.121212121212125</v>
      </c>
      <c r="J388" s="356">
        <v>44</v>
      </c>
      <c r="K388" s="314">
        <v>66.666666666666671</v>
      </c>
      <c r="L388" s="356">
        <v>52</v>
      </c>
      <c r="M388" s="314">
        <v>71.232876712328761</v>
      </c>
      <c r="N388" s="315">
        <v>59</v>
      </c>
      <c r="O388" s="316">
        <v>70.238095238095241</v>
      </c>
      <c r="P388" s="315">
        <v>61</v>
      </c>
      <c r="Q388" s="316">
        <v>67.777777777777771</v>
      </c>
      <c r="R388" s="315">
        <v>63</v>
      </c>
      <c r="S388" s="316">
        <v>63</v>
      </c>
      <c r="T388" s="315">
        <v>66</v>
      </c>
      <c r="U388" s="316">
        <v>58.407079646017699</v>
      </c>
      <c r="V388" s="128"/>
      <c r="W388" s="128"/>
      <c r="X388" s="128"/>
      <c r="Y388" s="128"/>
      <c r="Z388" s="128"/>
      <c r="AA388" s="128"/>
      <c r="AB388" s="128"/>
      <c r="AC388" s="128"/>
      <c r="AD388" s="85"/>
    </row>
    <row r="389" spans="1:30" ht="20.100000000000001" customHeight="1">
      <c r="A389" s="362" t="s">
        <v>6317</v>
      </c>
      <c r="B389" s="362" t="s">
        <v>424</v>
      </c>
      <c r="C389" s="127" t="s">
        <v>6232</v>
      </c>
      <c r="D389" s="359" t="s">
        <v>8333</v>
      </c>
      <c r="E389" s="363"/>
      <c r="F389" s="364">
        <v>63</v>
      </c>
      <c r="G389" s="365">
        <v>100</v>
      </c>
      <c r="H389" s="364">
        <v>66</v>
      </c>
      <c r="I389" s="365">
        <v>100</v>
      </c>
      <c r="J389" s="364">
        <v>66</v>
      </c>
      <c r="K389" s="365">
        <v>100</v>
      </c>
      <c r="L389" s="364">
        <v>73</v>
      </c>
      <c r="M389" s="365">
        <v>100</v>
      </c>
      <c r="N389" s="366">
        <v>84</v>
      </c>
      <c r="O389" s="367">
        <v>100</v>
      </c>
      <c r="P389" s="366">
        <v>90</v>
      </c>
      <c r="Q389" s="367">
        <v>100</v>
      </c>
      <c r="R389" s="366">
        <v>100</v>
      </c>
      <c r="S389" s="367">
        <v>100</v>
      </c>
      <c r="T389" s="366">
        <v>113</v>
      </c>
      <c r="U389" s="367">
        <v>100</v>
      </c>
      <c r="V389" s="363" t="s">
        <v>7010</v>
      </c>
      <c r="W389" s="363" t="s">
        <v>7010</v>
      </c>
      <c r="X389" s="363" t="s">
        <v>7010</v>
      </c>
      <c r="Y389" s="363" t="s">
        <v>7010</v>
      </c>
      <c r="Z389" s="363" t="s">
        <v>7010</v>
      </c>
      <c r="AA389" s="363" t="s">
        <v>7010</v>
      </c>
      <c r="AB389" s="363" t="s">
        <v>7010</v>
      </c>
      <c r="AC389" s="363" t="s">
        <v>7010</v>
      </c>
      <c r="AD389" s="362"/>
    </row>
    <row r="390" spans="1:30" ht="20.100000000000001" customHeight="1">
      <c r="A390" s="66" t="s">
        <v>6318</v>
      </c>
      <c r="B390" s="66" t="s">
        <v>425</v>
      </c>
      <c r="C390" s="127" t="s">
        <v>6232</v>
      </c>
      <c r="D390" s="66"/>
      <c r="E390" s="127"/>
      <c r="F390" s="354">
        <v>63</v>
      </c>
      <c r="G390" s="12">
        <v>100</v>
      </c>
      <c r="H390" s="354">
        <v>66</v>
      </c>
      <c r="I390" s="12">
        <v>100</v>
      </c>
      <c r="J390" s="354">
        <v>66</v>
      </c>
      <c r="K390" s="12">
        <v>100</v>
      </c>
      <c r="L390" s="354">
        <v>73</v>
      </c>
      <c r="M390" s="12">
        <v>100</v>
      </c>
      <c r="N390" s="56">
        <v>84</v>
      </c>
      <c r="O390" s="57">
        <v>100</v>
      </c>
      <c r="P390" s="56">
        <v>90</v>
      </c>
      <c r="Q390" s="57">
        <v>100</v>
      </c>
      <c r="R390" s="56">
        <v>100</v>
      </c>
      <c r="S390" s="12">
        <v>100</v>
      </c>
      <c r="T390" s="56">
        <v>113</v>
      </c>
      <c r="U390" s="12">
        <v>100</v>
      </c>
      <c r="V390" s="127" t="s">
        <v>7010</v>
      </c>
      <c r="W390" s="127" t="s">
        <v>7010</v>
      </c>
      <c r="X390" s="127" t="s">
        <v>7010</v>
      </c>
      <c r="Y390" s="127" t="s">
        <v>7010</v>
      </c>
      <c r="Z390" s="127" t="s">
        <v>7010</v>
      </c>
      <c r="AA390" s="127" t="s">
        <v>7010</v>
      </c>
      <c r="AB390" s="127" t="s">
        <v>7010</v>
      </c>
      <c r="AC390" s="127" t="s">
        <v>7010</v>
      </c>
      <c r="AD390" s="66"/>
    </row>
    <row r="391" spans="1:30" ht="20.100000000000001" customHeight="1">
      <c r="A391" s="85"/>
      <c r="B391" s="85"/>
      <c r="C391" s="128"/>
      <c r="D391" s="85" t="s">
        <v>152</v>
      </c>
      <c r="E391" s="128" t="s">
        <v>2426</v>
      </c>
      <c r="F391" s="531"/>
      <c r="G391" s="314"/>
      <c r="H391" s="356"/>
      <c r="I391" s="314"/>
      <c r="J391" s="356"/>
      <c r="K391" s="314"/>
      <c r="L391" s="356"/>
      <c r="M391" s="314"/>
      <c r="N391" s="315"/>
      <c r="O391" s="316"/>
      <c r="P391" s="315"/>
      <c r="Q391" s="316"/>
      <c r="R391" s="315"/>
      <c r="S391" s="316"/>
      <c r="T391" s="315"/>
      <c r="U391" s="316"/>
      <c r="V391" s="128"/>
      <c r="W391" s="128"/>
      <c r="X391" s="128"/>
      <c r="Y391" s="128"/>
      <c r="Z391" s="128"/>
      <c r="AA391" s="128"/>
      <c r="AB391" s="128"/>
      <c r="AC391" s="128"/>
      <c r="AD391" s="85"/>
    </row>
    <row r="392" spans="1:30" ht="20.100000000000001" customHeight="1">
      <c r="A392" s="85"/>
      <c r="B392" s="85"/>
      <c r="C392" s="128"/>
      <c r="D392" s="85" t="s">
        <v>153</v>
      </c>
      <c r="E392" s="128"/>
      <c r="F392" s="531"/>
      <c r="G392" s="314"/>
      <c r="H392" s="356"/>
      <c r="I392" s="314"/>
      <c r="J392" s="356"/>
      <c r="K392" s="314"/>
      <c r="L392" s="356"/>
      <c r="M392" s="314"/>
      <c r="N392" s="315"/>
      <c r="O392" s="316"/>
      <c r="P392" s="315"/>
      <c r="Q392" s="316"/>
      <c r="R392" s="315"/>
      <c r="S392" s="316"/>
      <c r="T392" s="315"/>
      <c r="U392" s="316"/>
      <c r="V392" s="128"/>
      <c r="W392" s="128"/>
      <c r="X392" s="128"/>
      <c r="Y392" s="128"/>
      <c r="Z392" s="128"/>
      <c r="AA392" s="128"/>
      <c r="AB392" s="128"/>
      <c r="AC392" s="128"/>
      <c r="AD392" s="85"/>
    </row>
    <row r="393" spans="1:30" ht="20.100000000000001" customHeight="1">
      <c r="A393" s="66" t="s">
        <v>6319</v>
      </c>
      <c r="B393" s="66" t="s">
        <v>426</v>
      </c>
      <c r="C393" s="127" t="s">
        <v>6232</v>
      </c>
      <c r="D393" s="66"/>
      <c r="E393" s="127"/>
      <c r="F393" s="354">
        <v>63</v>
      </c>
      <c r="G393" s="12">
        <v>100</v>
      </c>
      <c r="H393" s="354">
        <v>66</v>
      </c>
      <c r="I393" s="12">
        <v>100</v>
      </c>
      <c r="J393" s="354">
        <v>66</v>
      </c>
      <c r="K393" s="12">
        <v>100</v>
      </c>
      <c r="L393" s="354">
        <v>73</v>
      </c>
      <c r="M393" s="12">
        <v>100</v>
      </c>
      <c r="N393" s="56">
        <v>82</v>
      </c>
      <c r="O393" s="57">
        <v>97.61904761904762</v>
      </c>
      <c r="P393" s="56">
        <v>88</v>
      </c>
      <c r="Q393" s="57">
        <v>97.8</v>
      </c>
      <c r="R393" s="56">
        <v>97</v>
      </c>
      <c r="S393" s="12">
        <v>97</v>
      </c>
      <c r="T393" s="56">
        <v>111</v>
      </c>
      <c r="U393" s="12">
        <v>98.2</v>
      </c>
      <c r="V393" s="127" t="s">
        <v>7010</v>
      </c>
      <c r="W393" s="127" t="s">
        <v>7010</v>
      </c>
      <c r="X393" s="127" t="s">
        <v>7010</v>
      </c>
      <c r="Y393" s="127" t="s">
        <v>7010</v>
      </c>
      <c r="Z393" s="127" t="s">
        <v>7010</v>
      </c>
      <c r="AA393" s="127" t="s">
        <v>7010</v>
      </c>
      <c r="AB393" s="127" t="s">
        <v>7010</v>
      </c>
      <c r="AC393" s="127" t="s">
        <v>7010</v>
      </c>
      <c r="AD393" s="66"/>
    </row>
    <row r="394" spans="1:30" ht="20.100000000000001" customHeight="1">
      <c r="A394" s="85"/>
      <c r="B394" s="85"/>
      <c r="C394" s="128"/>
      <c r="D394" s="85" t="s">
        <v>264</v>
      </c>
      <c r="E394" s="128" t="s">
        <v>7646</v>
      </c>
      <c r="F394" s="531"/>
      <c r="G394" s="314"/>
      <c r="H394" s="356"/>
      <c r="I394" s="314"/>
      <c r="J394" s="356"/>
      <c r="K394" s="314"/>
      <c r="L394" s="356"/>
      <c r="M394" s="314"/>
      <c r="N394" s="315"/>
      <c r="O394" s="316"/>
      <c r="P394" s="315"/>
      <c r="Q394" s="316"/>
      <c r="R394" s="315"/>
      <c r="S394" s="316"/>
      <c r="T394" s="315"/>
      <c r="U394" s="316"/>
      <c r="V394" s="128"/>
      <c r="W394" s="128"/>
      <c r="X394" s="128"/>
      <c r="Y394" s="128"/>
      <c r="Z394" s="128"/>
      <c r="AA394" s="128"/>
      <c r="AB394" s="128"/>
      <c r="AC394" s="128"/>
      <c r="AD394" s="85"/>
    </row>
    <row r="395" spans="1:30" ht="20.100000000000001" customHeight="1">
      <c r="A395" s="85"/>
      <c r="B395" s="85"/>
      <c r="C395" s="128"/>
      <c r="D395" s="85" t="s">
        <v>265</v>
      </c>
      <c r="E395" s="128"/>
      <c r="F395" s="531"/>
      <c r="G395" s="314"/>
      <c r="H395" s="356"/>
      <c r="I395" s="314"/>
      <c r="J395" s="356"/>
      <c r="K395" s="314"/>
      <c r="L395" s="356"/>
      <c r="M395" s="314"/>
      <c r="N395" s="315">
        <v>2</v>
      </c>
      <c r="O395" s="316">
        <v>2.3809523809523809</v>
      </c>
      <c r="P395" s="315">
        <v>2</v>
      </c>
      <c r="Q395" s="316">
        <v>2.2000000000000002</v>
      </c>
      <c r="R395" s="315">
        <v>3</v>
      </c>
      <c r="S395" s="316">
        <v>3</v>
      </c>
      <c r="T395" s="315">
        <v>2</v>
      </c>
      <c r="U395" s="316">
        <v>1.8</v>
      </c>
      <c r="V395" s="128"/>
      <c r="W395" s="128"/>
      <c r="X395" s="128"/>
      <c r="Y395" s="128"/>
      <c r="Z395" s="128"/>
      <c r="AA395" s="128"/>
      <c r="AB395" s="128"/>
      <c r="AC395" s="128"/>
      <c r="AD395" s="85"/>
    </row>
    <row r="396" spans="1:30" ht="20.100000000000001" customHeight="1">
      <c r="A396" s="66" t="s">
        <v>6320</v>
      </c>
      <c r="B396" s="66" t="s">
        <v>427</v>
      </c>
      <c r="C396" s="127" t="s">
        <v>6321</v>
      </c>
      <c r="D396" s="66" t="s">
        <v>316</v>
      </c>
      <c r="E396" s="127" t="s">
        <v>7646</v>
      </c>
      <c r="F396" s="354"/>
      <c r="G396" s="12"/>
      <c r="H396" s="354"/>
      <c r="I396" s="12"/>
      <c r="J396" s="354"/>
      <c r="K396" s="12"/>
      <c r="L396" s="354"/>
      <c r="M396" s="12"/>
      <c r="N396" s="56"/>
      <c r="O396" s="57"/>
      <c r="P396" s="56"/>
      <c r="Q396" s="57"/>
      <c r="R396" s="56"/>
      <c r="S396" s="57"/>
      <c r="T396" s="56"/>
      <c r="U396" s="57"/>
      <c r="V396" s="127" t="s">
        <v>7010</v>
      </c>
      <c r="W396" s="127" t="s">
        <v>7010</v>
      </c>
      <c r="X396" s="127" t="s">
        <v>7010</v>
      </c>
      <c r="Y396" s="127" t="s">
        <v>7010</v>
      </c>
      <c r="Z396" s="127" t="s">
        <v>7010</v>
      </c>
      <c r="AA396" s="127" t="s">
        <v>7010</v>
      </c>
      <c r="AB396" s="127" t="s">
        <v>7010</v>
      </c>
      <c r="AC396" s="127" t="s">
        <v>7010</v>
      </c>
      <c r="AD396" s="66"/>
    </row>
    <row r="397" spans="1:30" ht="20.100000000000001" customHeight="1">
      <c r="A397" s="85"/>
      <c r="B397" s="85"/>
      <c r="C397" s="128"/>
      <c r="D397" s="85" t="s">
        <v>317</v>
      </c>
      <c r="E397" s="128"/>
      <c r="F397" s="531"/>
      <c r="G397" s="314"/>
      <c r="H397" s="356"/>
      <c r="I397" s="314"/>
      <c r="J397" s="356"/>
      <c r="K397" s="314"/>
      <c r="L397" s="356"/>
      <c r="M397" s="314"/>
      <c r="N397" s="315"/>
      <c r="O397" s="316"/>
      <c r="P397" s="315"/>
      <c r="Q397" s="316"/>
      <c r="R397" s="315">
        <v>1</v>
      </c>
      <c r="S397" s="316">
        <v>33.299999999999997</v>
      </c>
      <c r="T397" s="315"/>
      <c r="U397" s="316"/>
      <c r="V397" s="128"/>
      <c r="W397" s="128"/>
      <c r="X397" s="128"/>
      <c r="Y397" s="128"/>
      <c r="Z397" s="128"/>
      <c r="AA397" s="128"/>
      <c r="AB397" s="128"/>
      <c r="AC397" s="128"/>
      <c r="AD397" s="85"/>
    </row>
    <row r="398" spans="1:30" ht="20.100000000000001" customHeight="1">
      <c r="A398" s="85"/>
      <c r="B398" s="85"/>
      <c r="C398" s="128"/>
      <c r="D398" s="85" t="s">
        <v>318</v>
      </c>
      <c r="E398" s="128"/>
      <c r="F398" s="531"/>
      <c r="G398" s="314"/>
      <c r="H398" s="356"/>
      <c r="I398" s="314"/>
      <c r="J398" s="356"/>
      <c r="K398" s="314"/>
      <c r="L398" s="356"/>
      <c r="M398" s="314"/>
      <c r="N398" s="315"/>
      <c r="O398" s="316"/>
      <c r="P398" s="315"/>
      <c r="Q398" s="316"/>
      <c r="R398" s="315"/>
      <c r="S398" s="316"/>
      <c r="T398" s="315">
        <v>1</v>
      </c>
      <c r="U398" s="316">
        <v>50</v>
      </c>
      <c r="V398" s="128"/>
      <c r="W398" s="128"/>
      <c r="X398" s="128"/>
      <c r="Y398" s="128"/>
      <c r="Z398" s="128"/>
      <c r="AA398" s="128"/>
      <c r="AB398" s="128"/>
      <c r="AC398" s="128"/>
      <c r="AD398" s="85"/>
    </row>
    <row r="399" spans="1:30" ht="20.100000000000001" customHeight="1">
      <c r="A399" s="85"/>
      <c r="B399" s="85"/>
      <c r="C399" s="128"/>
      <c r="D399" s="85" t="s">
        <v>319</v>
      </c>
      <c r="E399" s="128"/>
      <c r="F399" s="531"/>
      <c r="G399" s="314"/>
      <c r="H399" s="356"/>
      <c r="I399" s="314"/>
      <c r="J399" s="356"/>
      <c r="K399" s="314"/>
      <c r="L399" s="356"/>
      <c r="M399" s="314"/>
      <c r="N399" s="315"/>
      <c r="O399" s="316"/>
      <c r="P399" s="315"/>
      <c r="Q399" s="316"/>
      <c r="R399" s="315"/>
      <c r="S399" s="316"/>
      <c r="T399" s="315"/>
      <c r="U399" s="316"/>
      <c r="V399" s="128"/>
      <c r="W399" s="128"/>
      <c r="X399" s="128"/>
      <c r="Y399" s="128"/>
      <c r="Z399" s="128"/>
      <c r="AA399" s="128"/>
      <c r="AB399" s="128"/>
      <c r="AC399" s="128"/>
      <c r="AD399" s="85"/>
    </row>
    <row r="400" spans="1:30" ht="20.100000000000001" customHeight="1">
      <c r="A400" s="85"/>
      <c r="B400" s="85"/>
      <c r="C400" s="128"/>
      <c r="D400" s="85" t="s">
        <v>6219</v>
      </c>
      <c r="E400" s="128"/>
      <c r="F400" s="531"/>
      <c r="G400" s="314"/>
      <c r="H400" s="356"/>
      <c r="I400" s="314"/>
      <c r="J400" s="356"/>
      <c r="K400" s="314"/>
      <c r="L400" s="356"/>
      <c r="M400" s="314"/>
      <c r="N400" s="315"/>
      <c r="O400" s="316"/>
      <c r="P400" s="315"/>
      <c r="Q400" s="316"/>
      <c r="R400" s="315"/>
      <c r="S400" s="316"/>
      <c r="T400" s="315"/>
      <c r="U400" s="316"/>
      <c r="V400" s="128"/>
      <c r="W400" s="128"/>
      <c r="X400" s="128"/>
      <c r="Y400" s="128"/>
      <c r="Z400" s="128"/>
      <c r="AA400" s="128"/>
      <c r="AB400" s="128"/>
      <c r="AC400" s="128"/>
      <c r="AD400" s="85"/>
    </row>
    <row r="401" spans="1:30" ht="20.100000000000001" customHeight="1">
      <c r="A401" s="85"/>
      <c r="B401" s="85"/>
      <c r="C401" s="128"/>
      <c r="D401" s="85" t="s">
        <v>9419</v>
      </c>
      <c r="E401" s="128"/>
      <c r="F401" s="531"/>
      <c r="G401" s="314"/>
      <c r="H401" s="356"/>
      <c r="I401" s="314"/>
      <c r="J401" s="356"/>
      <c r="K401" s="314"/>
      <c r="L401" s="356"/>
      <c r="M401" s="314"/>
      <c r="N401" s="315">
        <v>2</v>
      </c>
      <c r="O401" s="316">
        <v>100</v>
      </c>
      <c r="P401" s="315">
        <v>2</v>
      </c>
      <c r="Q401" s="316">
        <v>100</v>
      </c>
      <c r="R401" s="315">
        <v>2</v>
      </c>
      <c r="S401" s="316">
        <v>66.7</v>
      </c>
      <c r="T401" s="315">
        <v>1</v>
      </c>
      <c r="U401" s="316">
        <v>50</v>
      </c>
      <c r="V401" s="128"/>
      <c r="W401" s="128"/>
      <c r="X401" s="128"/>
      <c r="Y401" s="128"/>
      <c r="Z401" s="128"/>
      <c r="AA401" s="128"/>
      <c r="AB401" s="128"/>
      <c r="AC401" s="128"/>
      <c r="AD401" s="85"/>
    </row>
    <row r="402" spans="1:30" ht="20.100000000000001" customHeight="1">
      <c r="A402" s="66" t="s">
        <v>6322</v>
      </c>
      <c r="B402" s="66" t="s">
        <v>428</v>
      </c>
      <c r="C402" s="127" t="s">
        <v>6232</v>
      </c>
      <c r="D402" s="66" t="s">
        <v>321</v>
      </c>
      <c r="E402" s="127" t="s">
        <v>7646</v>
      </c>
      <c r="F402" s="354">
        <v>24</v>
      </c>
      <c r="G402" s="12">
        <v>38.095238095238095</v>
      </c>
      <c r="H402" s="354">
        <v>22</v>
      </c>
      <c r="I402" s="12">
        <v>33.333333333333336</v>
      </c>
      <c r="J402" s="354">
        <v>19</v>
      </c>
      <c r="K402" s="12">
        <v>28.787878787878789</v>
      </c>
      <c r="L402" s="354">
        <v>21</v>
      </c>
      <c r="M402" s="12">
        <v>28.767123287671232</v>
      </c>
      <c r="N402" s="56">
        <v>28</v>
      </c>
      <c r="O402" s="57">
        <v>33.333333333333336</v>
      </c>
      <c r="P402" s="56">
        <v>32</v>
      </c>
      <c r="Q402" s="57">
        <v>35.555555555555557</v>
      </c>
      <c r="R402" s="56">
        <v>42</v>
      </c>
      <c r="S402" s="57">
        <v>42</v>
      </c>
      <c r="T402" s="56">
        <v>52</v>
      </c>
      <c r="U402" s="57">
        <v>46.017699115044245</v>
      </c>
      <c r="V402" s="127" t="s">
        <v>7010</v>
      </c>
      <c r="W402" s="127" t="s">
        <v>7010</v>
      </c>
      <c r="X402" s="127" t="s">
        <v>7010</v>
      </c>
      <c r="Y402" s="127" t="s">
        <v>7010</v>
      </c>
      <c r="Z402" s="127" t="s">
        <v>7010</v>
      </c>
      <c r="AA402" s="127" t="s">
        <v>7010</v>
      </c>
      <c r="AB402" s="127" t="s">
        <v>7010</v>
      </c>
      <c r="AC402" s="127" t="s">
        <v>7010</v>
      </c>
      <c r="AD402" s="66"/>
    </row>
    <row r="403" spans="1:30" ht="20.100000000000001" customHeight="1">
      <c r="A403" s="85"/>
      <c r="B403" s="85"/>
      <c r="C403" s="128"/>
      <c r="D403" s="85" t="s">
        <v>322</v>
      </c>
      <c r="E403" s="128"/>
      <c r="F403" s="531">
        <v>15</v>
      </c>
      <c r="G403" s="314">
        <v>23.80952380952381</v>
      </c>
      <c r="H403" s="356">
        <v>18</v>
      </c>
      <c r="I403" s="314">
        <v>27.272727272727273</v>
      </c>
      <c r="J403" s="356">
        <v>22</v>
      </c>
      <c r="K403" s="314">
        <v>33.333333333333336</v>
      </c>
      <c r="L403" s="356">
        <v>27</v>
      </c>
      <c r="M403" s="314">
        <v>36.986301369863014</v>
      </c>
      <c r="N403" s="315">
        <v>25</v>
      </c>
      <c r="O403" s="316">
        <v>29.761904761904763</v>
      </c>
      <c r="P403" s="315">
        <v>28</v>
      </c>
      <c r="Q403" s="316">
        <v>31.111111111111111</v>
      </c>
      <c r="R403" s="315">
        <v>29</v>
      </c>
      <c r="S403" s="316">
        <v>29</v>
      </c>
      <c r="T403" s="315">
        <v>29</v>
      </c>
      <c r="U403" s="316">
        <v>25.663716814159294</v>
      </c>
      <c r="V403" s="128"/>
      <c r="W403" s="128"/>
      <c r="X403" s="128"/>
      <c r="Y403" s="128"/>
      <c r="Z403" s="128"/>
      <c r="AA403" s="128"/>
      <c r="AB403" s="128"/>
      <c r="AC403" s="128"/>
      <c r="AD403" s="85"/>
    </row>
    <row r="404" spans="1:30" ht="20.100000000000001" customHeight="1">
      <c r="A404" s="85"/>
      <c r="B404" s="85"/>
      <c r="C404" s="128"/>
      <c r="D404" s="85" t="s">
        <v>323</v>
      </c>
      <c r="E404" s="128"/>
      <c r="F404" s="531"/>
      <c r="G404" s="314"/>
      <c r="H404" s="356"/>
      <c r="I404" s="314"/>
      <c r="J404" s="356"/>
      <c r="K404" s="314"/>
      <c r="L404" s="356"/>
      <c r="M404" s="314"/>
      <c r="N404" s="315"/>
      <c r="O404" s="316"/>
      <c r="P404" s="315"/>
      <c r="Q404" s="316"/>
      <c r="R404" s="315"/>
      <c r="S404" s="316"/>
      <c r="T404" s="315"/>
      <c r="U404" s="316"/>
      <c r="V404" s="128"/>
      <c r="W404" s="128"/>
      <c r="X404" s="128"/>
      <c r="Y404" s="128"/>
      <c r="Z404" s="128"/>
      <c r="AA404" s="128"/>
      <c r="AB404" s="128"/>
      <c r="AC404" s="128"/>
      <c r="AD404" s="85"/>
    </row>
    <row r="405" spans="1:30" ht="20.100000000000001" customHeight="1">
      <c r="A405" s="85"/>
      <c r="B405" s="85"/>
      <c r="C405" s="128"/>
      <c r="D405" s="85" t="s">
        <v>324</v>
      </c>
      <c r="E405" s="128"/>
      <c r="F405" s="531">
        <v>10</v>
      </c>
      <c r="G405" s="314">
        <v>15.873015873015873</v>
      </c>
      <c r="H405" s="356">
        <v>8</v>
      </c>
      <c r="I405" s="314">
        <v>12.121212121212121</v>
      </c>
      <c r="J405" s="356">
        <v>12</v>
      </c>
      <c r="K405" s="314">
        <v>18.181818181818183</v>
      </c>
      <c r="L405" s="356">
        <v>11</v>
      </c>
      <c r="M405" s="314">
        <v>15.068493150684931</v>
      </c>
      <c r="N405" s="315">
        <v>15</v>
      </c>
      <c r="O405" s="316">
        <v>17.857142857142858</v>
      </c>
      <c r="P405" s="315">
        <v>16</v>
      </c>
      <c r="Q405" s="316">
        <v>17.777777777777779</v>
      </c>
      <c r="R405" s="315">
        <v>12</v>
      </c>
      <c r="S405" s="316">
        <v>12</v>
      </c>
      <c r="T405" s="315">
        <v>15</v>
      </c>
      <c r="U405" s="316">
        <v>13.274336283185841</v>
      </c>
      <c r="V405" s="128"/>
      <c r="W405" s="128"/>
      <c r="X405" s="128"/>
      <c r="Y405" s="128"/>
      <c r="Z405" s="128"/>
      <c r="AA405" s="128"/>
      <c r="AB405" s="128"/>
      <c r="AC405" s="128"/>
      <c r="AD405" s="85"/>
    </row>
    <row r="406" spans="1:30" ht="20.100000000000001" customHeight="1">
      <c r="A406" s="85"/>
      <c r="B406" s="85"/>
      <c r="C406" s="128"/>
      <c r="D406" s="85" t="s">
        <v>325</v>
      </c>
      <c r="E406" s="128"/>
      <c r="F406" s="531"/>
      <c r="G406" s="314"/>
      <c r="H406" s="356"/>
      <c r="I406" s="314"/>
      <c r="J406" s="356"/>
      <c r="K406" s="314"/>
      <c r="L406" s="356"/>
      <c r="M406" s="314"/>
      <c r="N406" s="315"/>
      <c r="O406" s="316"/>
      <c r="P406" s="315"/>
      <c r="Q406" s="316"/>
      <c r="R406" s="315"/>
      <c r="S406" s="316"/>
      <c r="T406" s="315"/>
      <c r="U406" s="316"/>
      <c r="V406" s="128"/>
      <c r="W406" s="128"/>
      <c r="X406" s="128"/>
      <c r="Y406" s="128"/>
      <c r="Z406" s="128"/>
      <c r="AA406" s="128"/>
      <c r="AB406" s="128"/>
      <c r="AC406" s="128"/>
      <c r="AD406" s="85"/>
    </row>
    <row r="407" spans="1:30" ht="20.100000000000001" customHeight="1">
      <c r="A407" s="85"/>
      <c r="B407" s="85"/>
      <c r="C407" s="128"/>
      <c r="D407" s="85" t="s">
        <v>326</v>
      </c>
      <c r="E407" s="128"/>
      <c r="F407" s="531">
        <v>8</v>
      </c>
      <c r="G407" s="314">
        <v>12.698412698412698</v>
      </c>
      <c r="H407" s="356">
        <v>10</v>
      </c>
      <c r="I407" s="314">
        <v>15.151515151515152</v>
      </c>
      <c r="J407" s="356">
        <v>9</v>
      </c>
      <c r="K407" s="314">
        <v>13.636363636363637</v>
      </c>
      <c r="L407" s="356">
        <v>9</v>
      </c>
      <c r="M407" s="314">
        <v>12.328767123287671</v>
      </c>
      <c r="N407" s="315">
        <v>9</v>
      </c>
      <c r="O407" s="316">
        <v>10.714285714285714</v>
      </c>
      <c r="P407" s="315">
        <v>9</v>
      </c>
      <c r="Q407" s="316">
        <v>10</v>
      </c>
      <c r="R407" s="315">
        <v>9</v>
      </c>
      <c r="S407" s="316">
        <v>9</v>
      </c>
      <c r="T407" s="315">
        <v>7</v>
      </c>
      <c r="U407" s="316">
        <v>6.1946902654867255</v>
      </c>
      <c r="V407" s="128"/>
      <c r="W407" s="128"/>
      <c r="X407" s="128"/>
      <c r="Y407" s="128"/>
      <c r="Z407" s="128"/>
      <c r="AA407" s="128"/>
      <c r="AB407" s="128"/>
      <c r="AC407" s="128"/>
      <c r="AD407" s="85"/>
    </row>
    <row r="408" spans="1:30" ht="20.100000000000001" customHeight="1">
      <c r="A408" s="85"/>
      <c r="B408" s="85"/>
      <c r="C408" s="128"/>
      <c r="D408" s="85" t="s">
        <v>327</v>
      </c>
      <c r="E408" s="128"/>
      <c r="F408" s="531">
        <v>1</v>
      </c>
      <c r="G408" s="314">
        <v>1.5873015873015872</v>
      </c>
      <c r="H408" s="356">
        <v>2</v>
      </c>
      <c r="I408" s="314">
        <v>3.0303030303030303</v>
      </c>
      <c r="J408" s="356">
        <v>1</v>
      </c>
      <c r="K408" s="314">
        <v>1.5151515151515151</v>
      </c>
      <c r="L408" s="356">
        <v>1</v>
      </c>
      <c r="M408" s="314">
        <v>1.3698630136986301</v>
      </c>
      <c r="N408" s="315"/>
      <c r="O408" s="316"/>
      <c r="P408" s="315"/>
      <c r="Q408" s="316"/>
      <c r="R408" s="315"/>
      <c r="S408" s="316"/>
      <c r="T408" s="315"/>
      <c r="U408" s="316"/>
      <c r="V408" s="128"/>
      <c r="W408" s="128"/>
      <c r="X408" s="128"/>
      <c r="Y408" s="128"/>
      <c r="Z408" s="128"/>
      <c r="AA408" s="128"/>
      <c r="AB408" s="128"/>
      <c r="AC408" s="128"/>
      <c r="AD408" s="85"/>
    </row>
    <row r="409" spans="1:30" ht="20.100000000000001" customHeight="1">
      <c r="A409" s="85"/>
      <c r="B409" s="85"/>
      <c r="C409" s="128"/>
      <c r="D409" s="85" t="s">
        <v>328</v>
      </c>
      <c r="E409" s="128"/>
      <c r="F409" s="531">
        <v>1</v>
      </c>
      <c r="G409" s="314">
        <v>1.5873015873015872</v>
      </c>
      <c r="H409" s="356">
        <v>1</v>
      </c>
      <c r="I409" s="314">
        <v>1.5151515151515151</v>
      </c>
      <c r="J409" s="356">
        <v>1</v>
      </c>
      <c r="K409" s="314">
        <v>1.5151515151515151</v>
      </c>
      <c r="L409" s="356">
        <v>2</v>
      </c>
      <c r="M409" s="314">
        <v>2.7397260273972601</v>
      </c>
      <c r="N409" s="315">
        <v>5</v>
      </c>
      <c r="O409" s="316">
        <v>5.9523809523809526</v>
      </c>
      <c r="P409" s="315">
        <v>3</v>
      </c>
      <c r="Q409" s="316">
        <v>3.3333333333333335</v>
      </c>
      <c r="R409" s="315">
        <v>5</v>
      </c>
      <c r="S409" s="316">
        <v>5</v>
      </c>
      <c r="T409" s="315">
        <v>7</v>
      </c>
      <c r="U409" s="316">
        <v>6.1946902654867255</v>
      </c>
      <c r="V409" s="128"/>
      <c r="W409" s="128"/>
      <c r="X409" s="128"/>
      <c r="Y409" s="128"/>
      <c r="Z409" s="128"/>
      <c r="AA409" s="128"/>
      <c r="AB409" s="128"/>
      <c r="AC409" s="128"/>
      <c r="AD409" s="85"/>
    </row>
    <row r="410" spans="1:30" ht="20.100000000000001" customHeight="1">
      <c r="A410" s="85"/>
      <c r="B410" s="85"/>
      <c r="C410" s="128"/>
      <c r="D410" s="85" t="s">
        <v>329</v>
      </c>
      <c r="E410" s="128"/>
      <c r="F410" s="531">
        <v>4</v>
      </c>
      <c r="G410" s="314">
        <v>6.3492063492063489</v>
      </c>
      <c r="H410" s="356">
        <v>5</v>
      </c>
      <c r="I410" s="314">
        <v>7.5757575757575761</v>
      </c>
      <c r="J410" s="356">
        <v>2</v>
      </c>
      <c r="K410" s="314">
        <v>3.0303030303030303</v>
      </c>
      <c r="L410" s="356">
        <v>2</v>
      </c>
      <c r="M410" s="314">
        <v>2.7397260273972601</v>
      </c>
      <c r="N410" s="315">
        <v>2</v>
      </c>
      <c r="O410" s="316">
        <v>2.3809523809523809</v>
      </c>
      <c r="P410" s="315">
        <v>2</v>
      </c>
      <c r="Q410" s="316">
        <v>2.2222222222222223</v>
      </c>
      <c r="R410" s="315">
        <v>2</v>
      </c>
      <c r="S410" s="316">
        <v>2</v>
      </c>
      <c r="T410" s="315">
        <v>3</v>
      </c>
      <c r="U410" s="316">
        <v>2.6548672566371683</v>
      </c>
      <c r="V410" s="128"/>
      <c r="W410" s="128"/>
      <c r="X410" s="128"/>
      <c r="Y410" s="128"/>
      <c r="Z410" s="128"/>
      <c r="AA410" s="128"/>
      <c r="AB410" s="128"/>
      <c r="AC410" s="128"/>
      <c r="AD410" s="85"/>
    </row>
    <row r="411" spans="1:30" ht="20.100000000000001" customHeight="1">
      <c r="A411" s="85"/>
      <c r="B411" s="85"/>
      <c r="C411" s="128"/>
      <c r="D411" s="85" t="s">
        <v>330</v>
      </c>
      <c r="E411" s="128"/>
      <c r="F411" s="531"/>
      <c r="G411" s="314"/>
      <c r="H411" s="356"/>
      <c r="I411" s="314"/>
      <c r="J411" s="356"/>
      <c r="K411" s="314"/>
      <c r="L411" s="356"/>
      <c r="M411" s="314"/>
      <c r="N411" s="315"/>
      <c r="O411" s="316"/>
      <c r="P411" s="315"/>
      <c r="Q411" s="316"/>
      <c r="R411" s="315">
        <v>1</v>
      </c>
      <c r="S411" s="316">
        <v>1</v>
      </c>
      <c r="T411" s="315"/>
      <c r="U411" s="316"/>
      <c r="V411" s="128"/>
      <c r="W411" s="128"/>
      <c r="X411" s="128"/>
      <c r="Y411" s="128"/>
      <c r="Z411" s="128"/>
      <c r="AA411" s="128"/>
      <c r="AB411" s="128"/>
      <c r="AC411" s="128"/>
      <c r="AD411" s="85"/>
    </row>
    <row r="412" spans="1:30" ht="20.100000000000001" customHeight="1">
      <c r="A412" s="85"/>
      <c r="B412" s="85"/>
      <c r="C412" s="128"/>
      <c r="D412" s="85" t="s">
        <v>331</v>
      </c>
      <c r="E412" s="128"/>
      <c r="F412" s="531"/>
      <c r="G412" s="314"/>
      <c r="H412" s="356"/>
      <c r="I412" s="314"/>
      <c r="J412" s="356"/>
      <c r="K412" s="314"/>
      <c r="L412" s="356"/>
      <c r="M412" s="314"/>
      <c r="N412" s="315"/>
      <c r="O412" s="316"/>
      <c r="P412" s="315"/>
      <c r="Q412" s="316"/>
      <c r="R412" s="315"/>
      <c r="S412" s="316"/>
      <c r="T412" s="315"/>
      <c r="U412" s="316"/>
      <c r="V412" s="128"/>
      <c r="W412" s="128"/>
      <c r="X412" s="128"/>
      <c r="Y412" s="128"/>
      <c r="Z412" s="128"/>
      <c r="AA412" s="128"/>
      <c r="AB412" s="128"/>
      <c r="AC412" s="128"/>
      <c r="AD412" s="85"/>
    </row>
    <row r="413" spans="1:30" ht="20.100000000000001" customHeight="1">
      <c r="A413" s="85"/>
      <c r="B413" s="85"/>
      <c r="C413" s="128"/>
      <c r="D413" s="85" t="s">
        <v>6219</v>
      </c>
      <c r="E413" s="128"/>
      <c r="F413" s="531"/>
      <c r="G413" s="314"/>
      <c r="H413" s="356"/>
      <c r="I413" s="314"/>
      <c r="J413" s="356"/>
      <c r="K413" s="314"/>
      <c r="L413" s="356"/>
      <c r="M413" s="314"/>
      <c r="N413" s="315"/>
      <c r="O413" s="316"/>
      <c r="P413" s="315"/>
      <c r="Q413" s="316"/>
      <c r="R413" s="315"/>
      <c r="S413" s="316"/>
      <c r="T413" s="315"/>
      <c r="U413" s="316"/>
      <c r="V413" s="128"/>
      <c r="W413" s="128"/>
      <c r="X413" s="128"/>
      <c r="Y413" s="128"/>
      <c r="Z413" s="128"/>
      <c r="AA413" s="128"/>
      <c r="AB413" s="128"/>
      <c r="AC413" s="128"/>
      <c r="AD413" s="85"/>
    </row>
    <row r="414" spans="1:30" ht="20.100000000000001" customHeight="1">
      <c r="A414" s="85"/>
      <c r="B414" s="85"/>
      <c r="C414" s="128"/>
      <c r="D414" s="85" t="s">
        <v>9419</v>
      </c>
      <c r="E414" s="128"/>
      <c r="F414" s="531"/>
      <c r="G414" s="314"/>
      <c r="H414" s="356"/>
      <c r="I414" s="314"/>
      <c r="J414" s="356"/>
      <c r="K414" s="314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128"/>
      <c r="W414" s="128"/>
      <c r="X414" s="128"/>
      <c r="Y414" s="128"/>
      <c r="Z414" s="128"/>
      <c r="AA414" s="128"/>
      <c r="AB414" s="128"/>
      <c r="AC414" s="128"/>
      <c r="AD414" s="85"/>
    </row>
    <row r="415" spans="1:30" ht="20.100000000000001" customHeight="1">
      <c r="A415" s="66" t="s">
        <v>6323</v>
      </c>
      <c r="B415" s="66" t="s">
        <v>429</v>
      </c>
      <c r="C415" s="127" t="s">
        <v>6232</v>
      </c>
      <c r="D415" s="66" t="s">
        <v>333</v>
      </c>
      <c r="E415" s="127" t="s">
        <v>7351</v>
      </c>
      <c r="F415" s="354">
        <v>23</v>
      </c>
      <c r="G415" s="12">
        <v>58.974358974358971</v>
      </c>
      <c r="H415" s="354">
        <v>25</v>
      </c>
      <c r="I415" s="12">
        <v>56.81818181818182</v>
      </c>
      <c r="J415" s="354">
        <v>31</v>
      </c>
      <c r="K415" s="12">
        <v>65.957446808510639</v>
      </c>
      <c r="L415" s="354">
        <v>36</v>
      </c>
      <c r="M415" s="12">
        <v>69.230769230769226</v>
      </c>
      <c r="N415" s="56">
        <v>39</v>
      </c>
      <c r="O415" s="57">
        <v>69.642857142857139</v>
      </c>
      <c r="P415" s="56">
        <v>42</v>
      </c>
      <c r="Q415" s="57">
        <v>72.41379310344827</v>
      </c>
      <c r="R415" s="56">
        <v>37</v>
      </c>
      <c r="S415" s="57">
        <v>63.793103448275865</v>
      </c>
      <c r="T415" s="56">
        <v>37</v>
      </c>
      <c r="U415" s="57">
        <v>60.655737704918032</v>
      </c>
      <c r="V415" s="127" t="s">
        <v>7010</v>
      </c>
      <c r="W415" s="127" t="s">
        <v>7010</v>
      </c>
      <c r="X415" s="127" t="s">
        <v>7010</v>
      </c>
      <c r="Y415" s="127" t="s">
        <v>7010</v>
      </c>
      <c r="Z415" s="127" t="s">
        <v>7010</v>
      </c>
      <c r="AA415" s="127" t="s">
        <v>7010</v>
      </c>
      <c r="AB415" s="127" t="s">
        <v>7010</v>
      </c>
      <c r="AC415" s="127" t="s">
        <v>7010</v>
      </c>
      <c r="AD415" s="66"/>
    </row>
    <row r="416" spans="1:30" ht="20.100000000000001" customHeight="1">
      <c r="A416" s="85"/>
      <c r="B416" s="85"/>
      <c r="C416" s="128" t="s">
        <v>6324</v>
      </c>
      <c r="D416" s="85" t="s">
        <v>334</v>
      </c>
      <c r="E416" s="128"/>
      <c r="F416" s="531">
        <v>3</v>
      </c>
      <c r="G416" s="314">
        <v>7.6923076923076925</v>
      </c>
      <c r="H416" s="356">
        <v>3</v>
      </c>
      <c r="I416" s="314">
        <v>6.8181818181818183</v>
      </c>
      <c r="J416" s="356">
        <v>2</v>
      </c>
      <c r="K416" s="314">
        <v>4.2553191489361701</v>
      </c>
      <c r="L416" s="356">
        <v>2</v>
      </c>
      <c r="M416" s="314">
        <v>3.8461538461538463</v>
      </c>
      <c r="N416" s="315">
        <v>1</v>
      </c>
      <c r="O416" s="316">
        <v>1.7857142857142858</v>
      </c>
      <c r="P416" s="315">
        <v>1</v>
      </c>
      <c r="Q416" s="316">
        <v>1.7241379310344827</v>
      </c>
      <c r="R416" s="315"/>
      <c r="S416" s="316"/>
      <c r="T416" s="315"/>
      <c r="U416" s="316"/>
      <c r="V416" s="128"/>
      <c r="W416" s="128"/>
      <c r="X416" s="128"/>
      <c r="Y416" s="128"/>
      <c r="Z416" s="128"/>
      <c r="AA416" s="128"/>
      <c r="AB416" s="128"/>
      <c r="AC416" s="128"/>
      <c r="AD416" s="85"/>
    </row>
    <row r="417" spans="1:30" ht="20.100000000000001" customHeight="1">
      <c r="A417" s="85"/>
      <c r="B417" s="85"/>
      <c r="C417" s="128"/>
      <c r="D417" s="85" t="s">
        <v>335</v>
      </c>
      <c r="E417" s="128"/>
      <c r="F417" s="531"/>
      <c r="G417" s="314"/>
      <c r="H417" s="356"/>
      <c r="I417" s="314"/>
      <c r="J417" s="356"/>
      <c r="K417" s="314"/>
      <c r="L417" s="356"/>
      <c r="M417" s="314"/>
      <c r="N417" s="315"/>
      <c r="O417" s="316"/>
      <c r="P417" s="315"/>
      <c r="Q417" s="316"/>
      <c r="R417" s="315"/>
      <c r="S417" s="316"/>
      <c r="T417" s="315"/>
      <c r="U417" s="316"/>
      <c r="V417" s="128"/>
      <c r="W417" s="128"/>
      <c r="X417" s="128"/>
      <c r="Y417" s="128"/>
      <c r="Z417" s="128"/>
      <c r="AA417" s="128"/>
      <c r="AB417" s="128"/>
      <c r="AC417" s="128"/>
      <c r="AD417" s="85"/>
    </row>
    <row r="418" spans="1:30" ht="20.100000000000001" customHeight="1">
      <c r="A418" s="85"/>
      <c r="B418" s="85"/>
      <c r="C418" s="128"/>
      <c r="D418" s="85" t="s">
        <v>336</v>
      </c>
      <c r="E418" s="128"/>
      <c r="F418" s="531">
        <v>12</v>
      </c>
      <c r="G418" s="314">
        <v>30.76923076923077</v>
      </c>
      <c r="H418" s="356">
        <v>15</v>
      </c>
      <c r="I418" s="314">
        <v>34.090909090909093</v>
      </c>
      <c r="J418" s="356">
        <v>13</v>
      </c>
      <c r="K418" s="314">
        <v>27.659574468085108</v>
      </c>
      <c r="L418" s="356">
        <v>14</v>
      </c>
      <c r="M418" s="314">
        <v>26.923076923076923</v>
      </c>
      <c r="N418" s="315">
        <v>16</v>
      </c>
      <c r="O418" s="316">
        <v>28.571428571428573</v>
      </c>
      <c r="P418" s="315">
        <v>15</v>
      </c>
      <c r="Q418" s="316">
        <v>25.862068965517242</v>
      </c>
      <c r="R418" s="315">
        <v>19</v>
      </c>
      <c r="S418" s="316">
        <v>32.758620689655174</v>
      </c>
      <c r="T418" s="315">
        <v>23</v>
      </c>
      <c r="U418" s="316">
        <v>37.704918032786885</v>
      </c>
      <c r="V418" s="128"/>
      <c r="W418" s="128"/>
      <c r="X418" s="128"/>
      <c r="Y418" s="128"/>
      <c r="Z418" s="128"/>
      <c r="AA418" s="128"/>
      <c r="AB418" s="128"/>
      <c r="AC418" s="128"/>
      <c r="AD418" s="85"/>
    </row>
    <row r="419" spans="1:30" ht="20.100000000000001" customHeight="1">
      <c r="A419" s="85"/>
      <c r="B419" s="85"/>
      <c r="C419" s="128"/>
      <c r="D419" s="55" t="s">
        <v>337</v>
      </c>
      <c r="E419" s="128"/>
      <c r="F419" s="70">
        <v>1</v>
      </c>
      <c r="G419" s="314">
        <v>2.5641025641025643</v>
      </c>
      <c r="H419" s="70">
        <v>1</v>
      </c>
      <c r="I419" s="314">
        <v>2.2727272727272729</v>
      </c>
      <c r="J419" s="70">
        <v>1</v>
      </c>
      <c r="K419" s="314">
        <v>2.1276595744680851</v>
      </c>
      <c r="L419" s="356"/>
      <c r="M419" s="314"/>
      <c r="N419" s="315"/>
      <c r="O419" s="316"/>
      <c r="P419" s="315"/>
      <c r="Q419" s="316"/>
      <c r="R419" s="315">
        <v>2</v>
      </c>
      <c r="S419" s="316">
        <v>3.4482758620689653</v>
      </c>
      <c r="T419" s="315">
        <v>1</v>
      </c>
      <c r="U419" s="316">
        <v>1.639344262295082</v>
      </c>
      <c r="V419" s="128"/>
      <c r="W419" s="128"/>
      <c r="X419" s="128"/>
      <c r="Y419" s="128"/>
      <c r="Z419" s="128"/>
      <c r="AA419" s="128"/>
      <c r="AB419" s="128"/>
      <c r="AC419" s="128"/>
      <c r="AD419" s="85"/>
    </row>
    <row r="420" spans="1:30" ht="20.100000000000001" customHeight="1">
      <c r="A420" s="85"/>
      <c r="B420" s="85"/>
      <c r="C420" s="128"/>
      <c r="D420" s="55" t="s">
        <v>338</v>
      </c>
      <c r="E420" s="117"/>
      <c r="F420" s="70"/>
      <c r="G420" s="314"/>
      <c r="H420" s="70"/>
      <c r="I420" s="314"/>
      <c r="J420" s="70"/>
      <c r="K420" s="314"/>
      <c r="L420" s="356"/>
      <c r="M420" s="314"/>
      <c r="N420" s="315"/>
      <c r="O420" s="316"/>
      <c r="P420" s="315"/>
      <c r="Q420" s="316"/>
      <c r="R420" s="315"/>
      <c r="S420" s="316"/>
      <c r="T420" s="315"/>
      <c r="U420" s="316"/>
      <c r="V420" s="128"/>
      <c r="W420" s="128"/>
      <c r="X420" s="128"/>
      <c r="Y420" s="128"/>
      <c r="Z420" s="128"/>
      <c r="AA420" s="128"/>
      <c r="AB420" s="128"/>
      <c r="AC420" s="128"/>
      <c r="AD420" s="85"/>
    </row>
    <row r="421" spans="1:30" ht="20.100000000000001" customHeight="1">
      <c r="A421" s="85"/>
      <c r="B421" s="85"/>
      <c r="C421" s="128"/>
      <c r="D421" s="55" t="s">
        <v>6221</v>
      </c>
      <c r="E421" s="117"/>
      <c r="F421" s="70"/>
      <c r="G421" s="314"/>
      <c r="H421" s="70"/>
      <c r="I421" s="314"/>
      <c r="J421" s="70"/>
      <c r="K421" s="314"/>
      <c r="L421" s="356"/>
      <c r="M421" s="314"/>
      <c r="N421" s="315"/>
      <c r="O421" s="316"/>
      <c r="P421" s="315"/>
      <c r="Q421" s="316"/>
      <c r="R421" s="315"/>
      <c r="S421" s="316"/>
      <c r="T421" s="315"/>
      <c r="U421" s="316"/>
      <c r="V421" s="128"/>
      <c r="W421" s="128"/>
      <c r="X421" s="128"/>
      <c r="Y421" s="128"/>
      <c r="Z421" s="128"/>
      <c r="AA421" s="128"/>
      <c r="AB421" s="128"/>
      <c r="AC421" s="128"/>
      <c r="AD421" s="85"/>
    </row>
    <row r="422" spans="1:30" ht="20.100000000000001" customHeight="1">
      <c r="A422" s="85"/>
      <c r="B422" s="85"/>
      <c r="C422" s="128"/>
      <c r="D422" s="55" t="s">
        <v>6222</v>
      </c>
      <c r="E422" s="117"/>
      <c r="F422" s="70"/>
      <c r="G422" s="314"/>
      <c r="H422" s="70"/>
      <c r="I422" s="314"/>
      <c r="J422" s="70"/>
      <c r="K422" s="314"/>
      <c r="L422" s="356"/>
      <c r="M422" s="314"/>
      <c r="N422" s="315"/>
      <c r="O422" s="316"/>
      <c r="P422" s="315"/>
      <c r="Q422" s="316"/>
      <c r="R422" s="315"/>
      <c r="S422" s="316"/>
      <c r="T422" s="315"/>
      <c r="U422" s="316"/>
      <c r="V422" s="128"/>
      <c r="W422" s="128"/>
      <c r="X422" s="128"/>
      <c r="Y422" s="128"/>
      <c r="Z422" s="128"/>
      <c r="AA422" s="128"/>
      <c r="AB422" s="128"/>
      <c r="AC422" s="128"/>
      <c r="AD422" s="85"/>
    </row>
    <row r="423" spans="1:30" ht="20.100000000000001" customHeight="1">
      <c r="A423" s="66" t="s">
        <v>6325</v>
      </c>
      <c r="B423" s="66" t="s">
        <v>430</v>
      </c>
      <c r="C423" s="127" t="s">
        <v>6232</v>
      </c>
      <c r="D423" s="369" t="s">
        <v>339</v>
      </c>
      <c r="E423" s="127" t="s">
        <v>7351</v>
      </c>
      <c r="F423" s="69">
        <v>60</v>
      </c>
      <c r="G423" s="12">
        <v>95.238095238095241</v>
      </c>
      <c r="H423" s="69">
        <v>62</v>
      </c>
      <c r="I423" s="12">
        <v>93.939393939393938</v>
      </c>
      <c r="J423" s="69">
        <v>63</v>
      </c>
      <c r="K423" s="12">
        <f>J423/66*100</f>
        <v>95.454545454545453</v>
      </c>
      <c r="L423" s="354">
        <v>70</v>
      </c>
      <c r="M423" s="12">
        <v>95.890410958904113</v>
      </c>
      <c r="N423" s="56">
        <v>82</v>
      </c>
      <c r="O423" s="57">
        <v>97.61904761904762</v>
      </c>
      <c r="P423" s="56">
        <v>86</v>
      </c>
      <c r="Q423" s="57">
        <v>95.555555555555557</v>
      </c>
      <c r="R423" s="56">
        <v>96</v>
      </c>
      <c r="S423" s="57">
        <v>96</v>
      </c>
      <c r="T423" s="56">
        <v>110</v>
      </c>
      <c r="U423" s="57">
        <v>97.345132743362825</v>
      </c>
      <c r="V423" s="127" t="s">
        <v>7010</v>
      </c>
      <c r="W423" s="127" t="s">
        <v>7010</v>
      </c>
      <c r="X423" s="127" t="s">
        <v>7010</v>
      </c>
      <c r="Y423" s="127" t="s">
        <v>7010</v>
      </c>
      <c r="Z423" s="127" t="s">
        <v>7010</v>
      </c>
      <c r="AA423" s="127" t="s">
        <v>7010</v>
      </c>
      <c r="AB423" s="127" t="s">
        <v>7010</v>
      </c>
      <c r="AC423" s="127" t="s">
        <v>7010</v>
      </c>
      <c r="AD423" s="66"/>
    </row>
    <row r="424" spans="1:30" ht="20.100000000000001" customHeight="1">
      <c r="A424" s="85"/>
      <c r="B424" s="85"/>
      <c r="C424" s="128"/>
      <c r="D424" s="55" t="s">
        <v>9421</v>
      </c>
      <c r="E424" s="117"/>
      <c r="F424" s="70">
        <v>3</v>
      </c>
      <c r="G424" s="314">
        <v>4.7619047619047619</v>
      </c>
      <c r="H424" s="70">
        <v>4</v>
      </c>
      <c r="I424" s="314">
        <v>6.0606060606060606</v>
      </c>
      <c r="J424" s="70">
        <v>3</v>
      </c>
      <c r="K424" s="314">
        <v>4.5454545454545459</v>
      </c>
      <c r="L424" s="356">
        <v>3</v>
      </c>
      <c r="M424" s="314">
        <v>4.1095890410958908</v>
      </c>
      <c r="N424" s="315">
        <v>2</v>
      </c>
      <c r="O424" s="316">
        <v>2.3809523809523809</v>
      </c>
      <c r="P424" s="315">
        <v>4</v>
      </c>
      <c r="Q424" s="316">
        <v>4.4444444444444446</v>
      </c>
      <c r="R424" s="315">
        <v>4</v>
      </c>
      <c r="S424" s="316">
        <v>4</v>
      </c>
      <c r="T424" s="315">
        <v>3</v>
      </c>
      <c r="U424" s="316">
        <v>2.6548672566371683</v>
      </c>
      <c r="V424" s="128"/>
      <c r="W424" s="128"/>
      <c r="X424" s="128"/>
      <c r="Y424" s="128"/>
      <c r="Z424" s="128"/>
      <c r="AA424" s="128"/>
      <c r="AB424" s="128"/>
      <c r="AC424" s="128"/>
      <c r="AD424" s="85"/>
    </row>
    <row r="425" spans="1:30" ht="20.100000000000001" customHeight="1">
      <c r="A425" s="85"/>
      <c r="B425" s="85"/>
      <c r="C425" s="128"/>
      <c r="D425" s="55" t="s">
        <v>6221</v>
      </c>
      <c r="E425" s="117"/>
      <c r="F425" s="70"/>
      <c r="G425" s="314"/>
      <c r="H425" s="70"/>
      <c r="I425" s="314"/>
      <c r="J425" s="70"/>
      <c r="K425" s="314"/>
      <c r="L425" s="356"/>
      <c r="M425" s="314"/>
      <c r="N425" s="315"/>
      <c r="O425" s="316"/>
      <c r="P425" s="315"/>
      <c r="Q425" s="316"/>
      <c r="R425" s="315"/>
      <c r="S425" s="316"/>
      <c r="T425" s="315"/>
      <c r="U425" s="316"/>
      <c r="V425" s="128"/>
      <c r="W425" s="128"/>
      <c r="X425" s="128"/>
      <c r="Y425" s="128"/>
      <c r="Z425" s="128"/>
      <c r="AA425" s="128"/>
      <c r="AB425" s="128"/>
      <c r="AC425" s="128"/>
      <c r="AD425" s="85"/>
    </row>
    <row r="426" spans="1:30" ht="20.100000000000001" customHeight="1">
      <c r="A426" s="85"/>
      <c r="B426" s="85"/>
      <c r="C426" s="128"/>
      <c r="D426" s="55" t="s">
        <v>6222</v>
      </c>
      <c r="E426" s="117"/>
      <c r="F426" s="70"/>
      <c r="G426" s="314"/>
      <c r="H426" s="70"/>
      <c r="I426" s="314"/>
      <c r="J426" s="70"/>
      <c r="K426" s="314"/>
      <c r="L426" s="356"/>
      <c r="M426" s="314"/>
      <c r="N426" s="315"/>
      <c r="O426" s="316"/>
      <c r="P426" s="315"/>
      <c r="Q426" s="316"/>
      <c r="R426" s="315"/>
      <c r="S426" s="316"/>
      <c r="T426" s="315"/>
      <c r="U426" s="316"/>
      <c r="V426" s="128"/>
      <c r="W426" s="128"/>
      <c r="X426" s="128"/>
      <c r="Y426" s="128"/>
      <c r="Z426" s="128"/>
      <c r="AA426" s="128"/>
      <c r="AB426" s="128"/>
      <c r="AC426" s="128"/>
      <c r="AD426" s="85"/>
    </row>
    <row r="427" spans="1:30" ht="20.100000000000001" customHeight="1">
      <c r="A427" s="66" t="s">
        <v>6326</v>
      </c>
      <c r="B427" s="66" t="s">
        <v>431</v>
      </c>
      <c r="C427" s="127" t="s">
        <v>6327</v>
      </c>
      <c r="D427" s="369" t="s">
        <v>341</v>
      </c>
      <c r="E427" s="127" t="s">
        <v>7351</v>
      </c>
      <c r="F427" s="69">
        <v>1</v>
      </c>
      <c r="G427" s="12">
        <v>33.333333333333336</v>
      </c>
      <c r="H427" s="69">
        <v>1</v>
      </c>
      <c r="I427" s="12">
        <f>H427/4*100</f>
        <v>25</v>
      </c>
      <c r="J427" s="69">
        <v>1</v>
      </c>
      <c r="K427" s="12">
        <f>J427/3*100</f>
        <v>33.333333333333329</v>
      </c>
      <c r="L427" s="354">
        <v>1</v>
      </c>
      <c r="M427" s="12">
        <v>33.299999999999997</v>
      </c>
      <c r="N427" s="56">
        <v>1</v>
      </c>
      <c r="O427" s="57">
        <v>50</v>
      </c>
      <c r="P427" s="56">
        <v>3</v>
      </c>
      <c r="Q427" s="57">
        <v>75</v>
      </c>
      <c r="R427" s="56">
        <v>3</v>
      </c>
      <c r="S427" s="57">
        <v>75</v>
      </c>
      <c r="T427" s="56">
        <v>2</v>
      </c>
      <c r="U427" s="57">
        <v>66.666666666666671</v>
      </c>
      <c r="V427" s="127" t="s">
        <v>7010</v>
      </c>
      <c r="W427" s="127" t="s">
        <v>7010</v>
      </c>
      <c r="X427" s="127" t="s">
        <v>7010</v>
      </c>
      <c r="Y427" s="127" t="s">
        <v>7010</v>
      </c>
      <c r="Z427" s="127" t="s">
        <v>7010</v>
      </c>
      <c r="AA427" s="127" t="s">
        <v>7010</v>
      </c>
      <c r="AB427" s="127" t="s">
        <v>7010</v>
      </c>
      <c r="AC427" s="127" t="s">
        <v>7010</v>
      </c>
      <c r="AD427" s="66"/>
    </row>
    <row r="428" spans="1:30" ht="20.100000000000001" customHeight="1">
      <c r="A428" s="85"/>
      <c r="B428" s="85"/>
      <c r="C428" s="128"/>
      <c r="D428" s="55" t="s">
        <v>342</v>
      </c>
      <c r="E428" s="117"/>
      <c r="F428" s="70"/>
      <c r="G428" s="314"/>
      <c r="H428" s="70"/>
      <c r="I428" s="314"/>
      <c r="J428" s="70"/>
      <c r="K428" s="314"/>
      <c r="L428" s="356"/>
      <c r="M428" s="314"/>
      <c r="N428" s="315"/>
      <c r="O428" s="316"/>
      <c r="P428" s="315"/>
      <c r="Q428" s="316"/>
      <c r="R428" s="315"/>
      <c r="S428" s="316"/>
      <c r="T428" s="315"/>
      <c r="U428" s="316"/>
      <c r="V428" s="128"/>
      <c r="W428" s="128"/>
      <c r="X428" s="128"/>
      <c r="Y428" s="128"/>
      <c r="Z428" s="128"/>
      <c r="AA428" s="128"/>
      <c r="AB428" s="128"/>
      <c r="AC428" s="128"/>
      <c r="AD428" s="85"/>
    </row>
    <row r="429" spans="1:30" ht="20.100000000000001" customHeight="1">
      <c r="A429" s="85"/>
      <c r="B429" s="85"/>
      <c r="C429" s="128"/>
      <c r="D429" s="55" t="s">
        <v>343</v>
      </c>
      <c r="E429" s="117"/>
      <c r="F429" s="70"/>
      <c r="G429" s="314"/>
      <c r="H429" s="70"/>
      <c r="I429" s="314"/>
      <c r="J429" s="70"/>
      <c r="K429" s="314"/>
      <c r="L429" s="356"/>
      <c r="M429" s="314"/>
      <c r="N429" s="315"/>
      <c r="O429" s="316"/>
      <c r="P429" s="315"/>
      <c r="Q429" s="316"/>
      <c r="R429" s="315"/>
      <c r="S429" s="316"/>
      <c r="T429" s="315"/>
      <c r="U429" s="316"/>
      <c r="V429" s="128"/>
      <c r="W429" s="128"/>
      <c r="X429" s="128"/>
      <c r="Y429" s="128"/>
      <c r="Z429" s="128"/>
      <c r="AA429" s="128"/>
      <c r="AB429" s="128"/>
      <c r="AC429" s="128"/>
      <c r="AD429" s="85"/>
    </row>
    <row r="430" spans="1:30" ht="20.100000000000001" customHeight="1">
      <c r="A430" s="85"/>
      <c r="B430" s="85"/>
      <c r="C430" s="128"/>
      <c r="D430" s="55" t="s">
        <v>344</v>
      </c>
      <c r="E430" s="117"/>
      <c r="F430" s="70">
        <v>2</v>
      </c>
      <c r="G430" s="314">
        <v>66.666666666666671</v>
      </c>
      <c r="H430" s="70">
        <v>2</v>
      </c>
      <c r="I430" s="314">
        <f>H430/4*100</f>
        <v>50</v>
      </c>
      <c r="J430" s="70">
        <v>1</v>
      </c>
      <c r="K430" s="314">
        <f>J430/3*100</f>
        <v>33.333333333333329</v>
      </c>
      <c r="L430" s="356">
        <v>1</v>
      </c>
      <c r="M430" s="314">
        <v>33.299999999999997</v>
      </c>
      <c r="N430" s="315">
        <v>1</v>
      </c>
      <c r="O430" s="316">
        <v>50</v>
      </c>
      <c r="P430" s="315">
        <v>1</v>
      </c>
      <c r="Q430" s="316">
        <v>25</v>
      </c>
      <c r="R430" s="315">
        <v>1</v>
      </c>
      <c r="S430" s="316">
        <v>25</v>
      </c>
      <c r="T430" s="315">
        <v>1</v>
      </c>
      <c r="U430" s="316">
        <v>33.333333333333336</v>
      </c>
      <c r="V430" s="128"/>
      <c r="W430" s="128"/>
      <c r="X430" s="128"/>
      <c r="Y430" s="128"/>
      <c r="Z430" s="128"/>
      <c r="AA430" s="128"/>
      <c r="AB430" s="128"/>
      <c r="AC430" s="128"/>
      <c r="AD430" s="85"/>
    </row>
    <row r="431" spans="1:30" ht="20.100000000000001" customHeight="1">
      <c r="A431" s="85"/>
      <c r="B431" s="85"/>
      <c r="C431" s="128"/>
      <c r="D431" s="55" t="s">
        <v>345</v>
      </c>
      <c r="E431" s="117"/>
      <c r="F431" s="70"/>
      <c r="G431" s="314"/>
      <c r="H431" s="70"/>
      <c r="I431" s="314"/>
      <c r="J431" s="70"/>
      <c r="K431" s="314"/>
      <c r="L431" s="356"/>
      <c r="M431" s="314"/>
      <c r="N431" s="315"/>
      <c r="O431" s="316"/>
      <c r="P431" s="315"/>
      <c r="Q431" s="316"/>
      <c r="R431" s="315"/>
      <c r="S431" s="316"/>
      <c r="T431" s="315"/>
      <c r="U431" s="316"/>
      <c r="V431" s="128"/>
      <c r="W431" s="128"/>
      <c r="X431" s="128"/>
      <c r="Y431" s="128"/>
      <c r="Z431" s="128"/>
      <c r="AA431" s="128"/>
      <c r="AB431" s="128"/>
      <c r="AC431" s="128"/>
      <c r="AD431" s="85"/>
    </row>
    <row r="432" spans="1:30" ht="20.100000000000001" customHeight="1">
      <c r="A432" s="85"/>
      <c r="B432" s="85"/>
      <c r="C432" s="128"/>
      <c r="D432" s="55" t="s">
        <v>9422</v>
      </c>
      <c r="E432" s="117"/>
      <c r="F432" s="70"/>
      <c r="G432" s="314"/>
      <c r="H432" s="70">
        <v>1</v>
      </c>
      <c r="I432" s="314">
        <f>H432/4*100</f>
        <v>25</v>
      </c>
      <c r="J432" s="70">
        <v>1</v>
      </c>
      <c r="K432" s="314">
        <f>J432/3*100</f>
        <v>33.333333333333329</v>
      </c>
      <c r="L432" s="356">
        <v>1</v>
      </c>
      <c r="M432" s="314">
        <v>33.299999999999997</v>
      </c>
      <c r="N432" s="315"/>
      <c r="O432" s="316"/>
      <c r="P432" s="315"/>
      <c r="Q432" s="316"/>
      <c r="R432" s="315"/>
      <c r="S432" s="316"/>
      <c r="T432" s="315"/>
      <c r="U432" s="316"/>
      <c r="V432" s="128"/>
      <c r="W432" s="128"/>
      <c r="X432" s="128"/>
      <c r="Y432" s="128"/>
      <c r="Z432" s="128"/>
      <c r="AA432" s="128"/>
      <c r="AB432" s="128"/>
      <c r="AC432" s="128"/>
      <c r="AD432" s="85"/>
    </row>
    <row r="433" spans="1:30" ht="20.100000000000001" customHeight="1">
      <c r="A433" s="85"/>
      <c r="B433" s="85"/>
      <c r="C433" s="128"/>
      <c r="D433" s="55" t="s">
        <v>9423</v>
      </c>
      <c r="E433" s="117"/>
      <c r="F433" s="70"/>
      <c r="G433" s="314"/>
      <c r="H433" s="70"/>
      <c r="I433" s="314"/>
      <c r="J433" s="70"/>
      <c r="K433" s="314"/>
      <c r="L433" s="356"/>
      <c r="M433" s="314"/>
      <c r="N433" s="315"/>
      <c r="O433" s="316"/>
      <c r="P433" s="315"/>
      <c r="Q433" s="316"/>
      <c r="R433" s="315"/>
      <c r="S433" s="316"/>
      <c r="T433" s="315"/>
      <c r="U433" s="316"/>
      <c r="V433" s="128"/>
      <c r="W433" s="128"/>
      <c r="X433" s="128"/>
      <c r="Y433" s="128"/>
      <c r="Z433" s="128"/>
      <c r="AA433" s="128"/>
      <c r="AB433" s="128"/>
      <c r="AC433" s="128"/>
      <c r="AD433" s="85"/>
    </row>
    <row r="434" spans="1:30" ht="20.100000000000001" customHeight="1">
      <c r="A434" s="85"/>
      <c r="B434" s="85"/>
      <c r="C434" s="128"/>
      <c r="D434" s="85" t="s">
        <v>346</v>
      </c>
      <c r="E434" s="117"/>
      <c r="F434" s="531"/>
      <c r="G434" s="314"/>
      <c r="H434" s="356"/>
      <c r="I434" s="314"/>
      <c r="J434" s="356"/>
      <c r="K434" s="314"/>
      <c r="L434" s="356"/>
      <c r="M434" s="314"/>
      <c r="N434" s="315"/>
      <c r="O434" s="316"/>
      <c r="P434" s="315"/>
      <c r="Q434" s="316"/>
      <c r="R434" s="315"/>
      <c r="S434" s="316"/>
      <c r="T434" s="315"/>
      <c r="U434" s="316"/>
      <c r="V434" s="128"/>
      <c r="W434" s="128"/>
      <c r="X434" s="128"/>
      <c r="Y434" s="128"/>
      <c r="Z434" s="128"/>
      <c r="AA434" s="128"/>
      <c r="AB434" s="128"/>
      <c r="AC434" s="128"/>
      <c r="AD434" s="85"/>
    </row>
    <row r="435" spans="1:30" ht="20.100000000000001" customHeight="1">
      <c r="A435" s="85"/>
      <c r="B435" s="85"/>
      <c r="C435" s="128"/>
      <c r="D435" s="85" t="s">
        <v>347</v>
      </c>
      <c r="E435" s="128"/>
      <c r="F435" s="531"/>
      <c r="G435" s="314"/>
      <c r="H435" s="356"/>
      <c r="I435" s="314"/>
      <c r="J435" s="356"/>
      <c r="K435" s="314"/>
      <c r="L435" s="356"/>
      <c r="M435" s="314"/>
      <c r="N435" s="315"/>
      <c r="O435" s="316"/>
      <c r="P435" s="315"/>
      <c r="Q435" s="316"/>
      <c r="R435" s="315"/>
      <c r="S435" s="316"/>
      <c r="T435" s="315"/>
      <c r="U435" s="316"/>
      <c r="V435" s="128"/>
      <c r="W435" s="128"/>
      <c r="X435" s="128"/>
      <c r="Y435" s="128"/>
      <c r="Z435" s="128"/>
      <c r="AA435" s="128"/>
      <c r="AB435" s="128"/>
      <c r="AC435" s="128"/>
      <c r="AD435" s="85"/>
    </row>
    <row r="436" spans="1:30" ht="20.100000000000001" customHeight="1">
      <c r="A436" s="85"/>
      <c r="B436" s="85"/>
      <c r="C436" s="128"/>
      <c r="D436" s="85" t="s">
        <v>348</v>
      </c>
      <c r="E436" s="128"/>
      <c r="F436" s="531"/>
      <c r="G436" s="314"/>
      <c r="H436" s="356"/>
      <c r="I436" s="314"/>
      <c r="J436" s="356"/>
      <c r="K436" s="314"/>
      <c r="L436" s="356"/>
      <c r="M436" s="314"/>
      <c r="N436" s="315"/>
      <c r="O436" s="316"/>
      <c r="P436" s="315"/>
      <c r="Q436" s="316"/>
      <c r="R436" s="315"/>
      <c r="S436" s="316"/>
      <c r="T436" s="315"/>
      <c r="U436" s="316"/>
      <c r="V436" s="128"/>
      <c r="W436" s="128"/>
      <c r="X436" s="128"/>
      <c r="Y436" s="128"/>
      <c r="Z436" s="128"/>
      <c r="AA436" s="128"/>
      <c r="AB436" s="128"/>
      <c r="AC436" s="128"/>
      <c r="AD436" s="85"/>
    </row>
    <row r="437" spans="1:30" ht="20.100000000000001" customHeight="1">
      <c r="A437" s="85"/>
      <c r="B437" s="85"/>
      <c r="C437" s="128"/>
      <c r="D437" s="85" t="s">
        <v>349</v>
      </c>
      <c r="E437" s="128"/>
      <c r="F437" s="531"/>
      <c r="G437" s="314"/>
      <c r="H437" s="356"/>
      <c r="I437" s="314"/>
      <c r="J437" s="356"/>
      <c r="K437" s="314"/>
      <c r="L437" s="356"/>
      <c r="M437" s="314"/>
      <c r="N437" s="315"/>
      <c r="O437" s="316"/>
      <c r="P437" s="315"/>
      <c r="Q437" s="316"/>
      <c r="R437" s="315"/>
      <c r="S437" s="316"/>
      <c r="T437" s="315"/>
      <c r="U437" s="316"/>
      <c r="V437" s="128"/>
      <c r="W437" s="128"/>
      <c r="X437" s="128"/>
      <c r="Y437" s="128"/>
      <c r="Z437" s="128"/>
      <c r="AA437" s="128"/>
      <c r="AB437" s="128"/>
      <c r="AC437" s="128"/>
      <c r="AD437" s="85"/>
    </row>
    <row r="438" spans="1:30" ht="20.100000000000001" customHeight="1">
      <c r="A438" s="85"/>
      <c r="B438" s="85"/>
      <c r="C438" s="128"/>
      <c r="D438" s="85" t="s">
        <v>350</v>
      </c>
      <c r="E438" s="128"/>
      <c r="F438" s="531"/>
      <c r="G438" s="314"/>
      <c r="H438" s="356"/>
      <c r="I438" s="314"/>
      <c r="J438" s="356"/>
      <c r="K438" s="314"/>
      <c r="L438" s="356"/>
      <c r="M438" s="314"/>
      <c r="N438" s="315"/>
      <c r="O438" s="316"/>
      <c r="P438" s="315"/>
      <c r="Q438" s="316"/>
      <c r="R438" s="315"/>
      <c r="S438" s="316"/>
      <c r="T438" s="315"/>
      <c r="U438" s="316"/>
      <c r="V438" s="128"/>
      <c r="W438" s="128"/>
      <c r="X438" s="128"/>
      <c r="Y438" s="128"/>
      <c r="Z438" s="128"/>
      <c r="AA438" s="128"/>
      <c r="AB438" s="128"/>
      <c r="AC438" s="128"/>
      <c r="AD438" s="85"/>
    </row>
    <row r="439" spans="1:30" ht="20.100000000000001" customHeight="1">
      <c r="A439" s="85"/>
      <c r="B439" s="85"/>
      <c r="C439" s="128"/>
      <c r="D439" s="85" t="s">
        <v>351</v>
      </c>
      <c r="E439" s="128"/>
      <c r="F439" s="531"/>
      <c r="G439" s="314"/>
      <c r="H439" s="356"/>
      <c r="I439" s="314"/>
      <c r="J439" s="356"/>
      <c r="K439" s="314"/>
      <c r="L439" s="356"/>
      <c r="M439" s="314"/>
      <c r="N439" s="315"/>
      <c r="O439" s="316"/>
      <c r="P439" s="315"/>
      <c r="Q439" s="316"/>
      <c r="R439" s="315"/>
      <c r="S439" s="316"/>
      <c r="T439" s="315"/>
      <c r="U439" s="316"/>
      <c r="V439" s="128"/>
      <c r="W439" s="128"/>
      <c r="X439" s="128"/>
      <c r="Y439" s="128"/>
      <c r="Z439" s="128"/>
      <c r="AA439" s="128"/>
      <c r="AB439" s="128"/>
      <c r="AC439" s="128"/>
      <c r="AD439" s="85"/>
    </row>
    <row r="440" spans="1:30" ht="20.100000000000001" customHeight="1">
      <c r="A440" s="85"/>
      <c r="B440" s="85"/>
      <c r="C440" s="128"/>
      <c r="D440" s="85" t="s">
        <v>352</v>
      </c>
      <c r="E440" s="128"/>
      <c r="F440" s="531"/>
      <c r="G440" s="314"/>
      <c r="H440" s="356"/>
      <c r="I440" s="314"/>
      <c r="J440" s="356"/>
      <c r="K440" s="314"/>
      <c r="L440" s="356"/>
      <c r="M440" s="314"/>
      <c r="N440" s="315"/>
      <c r="O440" s="316"/>
      <c r="P440" s="315"/>
      <c r="Q440" s="316"/>
      <c r="R440" s="315"/>
      <c r="S440" s="316"/>
      <c r="T440" s="315"/>
      <c r="U440" s="316"/>
      <c r="V440" s="128"/>
      <c r="W440" s="128"/>
      <c r="X440" s="128"/>
      <c r="Y440" s="128"/>
      <c r="Z440" s="128"/>
      <c r="AA440" s="128"/>
      <c r="AB440" s="128"/>
      <c r="AC440" s="128"/>
      <c r="AD440" s="85"/>
    </row>
    <row r="441" spans="1:30" ht="20.100000000000001" customHeight="1">
      <c r="A441" s="85"/>
      <c r="B441" s="85"/>
      <c r="C441" s="128"/>
      <c r="D441" s="85" t="s">
        <v>353</v>
      </c>
      <c r="E441" s="128"/>
      <c r="F441" s="531"/>
      <c r="G441" s="314"/>
      <c r="H441" s="356"/>
      <c r="I441" s="314"/>
      <c r="J441" s="356"/>
      <c r="K441" s="314"/>
      <c r="L441" s="356"/>
      <c r="M441" s="314"/>
      <c r="N441" s="315"/>
      <c r="O441" s="316"/>
      <c r="P441" s="315"/>
      <c r="Q441" s="316"/>
      <c r="R441" s="315"/>
      <c r="S441" s="316"/>
      <c r="T441" s="315"/>
      <c r="U441" s="316"/>
      <c r="V441" s="128"/>
      <c r="W441" s="128"/>
      <c r="X441" s="128"/>
      <c r="Y441" s="128"/>
      <c r="Z441" s="128"/>
      <c r="AA441" s="128"/>
      <c r="AB441" s="128"/>
      <c r="AC441" s="128"/>
      <c r="AD441" s="85"/>
    </row>
    <row r="442" spans="1:30" ht="20.100000000000001" customHeight="1">
      <c r="A442" s="85"/>
      <c r="B442" s="85"/>
      <c r="C442" s="128"/>
      <c r="D442" s="85" t="s">
        <v>6219</v>
      </c>
      <c r="E442" s="128"/>
      <c r="F442" s="531"/>
      <c r="G442" s="314"/>
      <c r="H442" s="356"/>
      <c r="I442" s="314"/>
      <c r="J442" s="356"/>
      <c r="K442" s="314"/>
      <c r="L442" s="356"/>
      <c r="M442" s="314"/>
      <c r="N442" s="315"/>
      <c r="O442" s="316"/>
      <c r="P442" s="315"/>
      <c r="Q442" s="316"/>
      <c r="R442" s="315"/>
      <c r="S442" s="316"/>
      <c r="T442" s="315"/>
      <c r="U442" s="316"/>
      <c r="V442" s="128"/>
      <c r="W442" s="128"/>
      <c r="X442" s="128"/>
      <c r="Y442" s="128"/>
      <c r="Z442" s="128"/>
      <c r="AA442" s="128"/>
      <c r="AB442" s="128"/>
      <c r="AC442" s="128"/>
      <c r="AD442" s="85"/>
    </row>
    <row r="443" spans="1:30" ht="20.100000000000001" customHeight="1">
      <c r="A443" s="85"/>
      <c r="B443" s="85"/>
      <c r="C443" s="128"/>
      <c r="D443" s="85" t="s">
        <v>9419</v>
      </c>
      <c r="E443" s="128"/>
      <c r="F443" s="531"/>
      <c r="G443" s="314"/>
      <c r="H443" s="356"/>
      <c r="I443" s="314"/>
      <c r="J443" s="356"/>
      <c r="K443" s="314"/>
      <c r="L443" s="356"/>
      <c r="M443" s="314"/>
      <c r="N443" s="315"/>
      <c r="O443" s="316"/>
      <c r="P443" s="315"/>
      <c r="Q443" s="316"/>
      <c r="R443" s="315"/>
      <c r="S443" s="316"/>
      <c r="T443" s="315"/>
      <c r="U443" s="316"/>
      <c r="V443" s="128"/>
      <c r="W443" s="128"/>
      <c r="X443" s="128"/>
      <c r="Y443" s="128"/>
      <c r="Z443" s="128"/>
      <c r="AA443" s="128"/>
      <c r="AB443" s="128"/>
      <c r="AC443" s="128"/>
      <c r="AD443" s="85"/>
    </row>
    <row r="444" spans="1:30" ht="20.100000000000001" customHeight="1">
      <c r="A444" s="66" t="s">
        <v>6328</v>
      </c>
      <c r="B444" s="66" t="s">
        <v>432</v>
      </c>
      <c r="C444" s="127" t="s">
        <v>6327</v>
      </c>
      <c r="D444" s="66" t="s">
        <v>355</v>
      </c>
      <c r="E444" s="127" t="s">
        <v>7351</v>
      </c>
      <c r="F444" s="354"/>
      <c r="G444" s="12"/>
      <c r="H444" s="354"/>
      <c r="I444" s="12"/>
      <c r="J444" s="354"/>
      <c r="K444" s="12"/>
      <c r="L444" s="354"/>
      <c r="M444" s="12"/>
      <c r="N444" s="56"/>
      <c r="O444" s="57"/>
      <c r="P444" s="56"/>
      <c r="Q444" s="57"/>
      <c r="R444" s="56"/>
      <c r="S444" s="57"/>
      <c r="T444" s="56"/>
      <c r="U444" s="57"/>
      <c r="V444" s="127" t="s">
        <v>7010</v>
      </c>
      <c r="W444" s="127" t="s">
        <v>7010</v>
      </c>
      <c r="X444" s="127" t="s">
        <v>7010</v>
      </c>
      <c r="Y444" s="127" t="s">
        <v>7010</v>
      </c>
      <c r="Z444" s="127" t="s">
        <v>7010</v>
      </c>
      <c r="AA444" s="127" t="s">
        <v>7010</v>
      </c>
      <c r="AB444" s="127" t="s">
        <v>7010</v>
      </c>
      <c r="AC444" s="127" t="s">
        <v>7010</v>
      </c>
      <c r="AD444" s="66"/>
    </row>
    <row r="445" spans="1:30" ht="20.100000000000001" customHeight="1">
      <c r="A445" s="85"/>
      <c r="B445" s="85"/>
      <c r="C445" s="128"/>
      <c r="D445" s="85" t="s">
        <v>356</v>
      </c>
      <c r="E445" s="128"/>
      <c r="F445" s="531"/>
      <c r="G445" s="314"/>
      <c r="H445" s="356"/>
      <c r="I445" s="314"/>
      <c r="J445" s="356"/>
      <c r="K445" s="314"/>
      <c r="L445" s="356">
        <v>1</v>
      </c>
      <c r="M445" s="314">
        <v>33.299999999999997</v>
      </c>
      <c r="N445" s="315"/>
      <c r="O445" s="316"/>
      <c r="P445" s="315">
        <v>1</v>
      </c>
      <c r="Q445" s="316">
        <v>25</v>
      </c>
      <c r="R445" s="315">
        <v>1</v>
      </c>
      <c r="S445" s="316">
        <v>25</v>
      </c>
      <c r="T445" s="315"/>
      <c r="U445" s="316"/>
      <c r="V445" s="128"/>
      <c r="W445" s="128"/>
      <c r="X445" s="128"/>
      <c r="Y445" s="128"/>
      <c r="Z445" s="128"/>
      <c r="AA445" s="128"/>
      <c r="AB445" s="128"/>
      <c r="AC445" s="128"/>
      <c r="AD445" s="85"/>
    </row>
    <row r="446" spans="1:30" ht="20.100000000000001" customHeight="1">
      <c r="A446" s="85"/>
      <c r="B446" s="85"/>
      <c r="C446" s="128"/>
      <c r="D446" s="85" t="s">
        <v>357</v>
      </c>
      <c r="E446" s="128"/>
      <c r="F446" s="531">
        <v>2</v>
      </c>
      <c r="G446" s="314">
        <v>66.666666666666671</v>
      </c>
      <c r="H446" s="356">
        <v>3</v>
      </c>
      <c r="I446" s="314">
        <v>75</v>
      </c>
      <c r="J446" s="356">
        <v>2</v>
      </c>
      <c r="K446" s="314">
        <v>66.666666666666671</v>
      </c>
      <c r="L446" s="356">
        <v>1</v>
      </c>
      <c r="M446" s="314">
        <v>33.299999999999997</v>
      </c>
      <c r="N446" s="315">
        <v>1</v>
      </c>
      <c r="O446" s="316">
        <v>50</v>
      </c>
      <c r="P446" s="315">
        <v>1</v>
      </c>
      <c r="Q446" s="316">
        <v>25</v>
      </c>
      <c r="R446" s="315">
        <v>1</v>
      </c>
      <c r="S446" s="316">
        <v>25</v>
      </c>
      <c r="T446" s="315">
        <v>1</v>
      </c>
      <c r="U446" s="316">
        <v>33.333333333333336</v>
      </c>
      <c r="V446" s="128"/>
      <c r="W446" s="128"/>
      <c r="X446" s="128"/>
      <c r="Y446" s="128"/>
      <c r="Z446" s="128"/>
      <c r="AA446" s="128"/>
      <c r="AB446" s="128"/>
      <c r="AC446" s="128"/>
      <c r="AD446" s="85"/>
    </row>
    <row r="447" spans="1:30" ht="20.100000000000001" customHeight="1">
      <c r="A447" s="85"/>
      <c r="B447" s="85"/>
      <c r="C447" s="128"/>
      <c r="D447" s="85" t="s">
        <v>358</v>
      </c>
      <c r="E447" s="128"/>
      <c r="F447" s="531">
        <v>1</v>
      </c>
      <c r="G447" s="314">
        <v>33.333333333333336</v>
      </c>
      <c r="H447" s="356">
        <v>1</v>
      </c>
      <c r="I447" s="314">
        <v>25</v>
      </c>
      <c r="J447" s="356">
        <v>1</v>
      </c>
      <c r="K447" s="314">
        <v>33.333333333333336</v>
      </c>
      <c r="L447" s="356">
        <v>1</v>
      </c>
      <c r="M447" s="314">
        <v>33.299999999999997</v>
      </c>
      <c r="N447" s="315">
        <v>1</v>
      </c>
      <c r="O447" s="316">
        <v>50</v>
      </c>
      <c r="P447" s="315">
        <v>1</v>
      </c>
      <c r="Q447" s="316">
        <v>25</v>
      </c>
      <c r="R447" s="315"/>
      <c r="S447" s="316"/>
      <c r="T447" s="315"/>
      <c r="U447" s="316"/>
      <c r="V447" s="128"/>
      <c r="W447" s="128"/>
      <c r="X447" s="128"/>
      <c r="Y447" s="128"/>
      <c r="Z447" s="128"/>
      <c r="AA447" s="128"/>
      <c r="AB447" s="128"/>
      <c r="AC447" s="128"/>
      <c r="AD447" s="85"/>
    </row>
    <row r="448" spans="1:30" ht="20.100000000000001" customHeight="1">
      <c r="A448" s="85"/>
      <c r="B448" s="85"/>
      <c r="C448" s="128"/>
      <c r="D448" s="85" t="s">
        <v>359</v>
      </c>
      <c r="E448" s="128"/>
      <c r="F448" s="531"/>
      <c r="G448" s="314"/>
      <c r="H448" s="356"/>
      <c r="I448" s="314"/>
      <c r="J448" s="356"/>
      <c r="K448" s="314"/>
      <c r="L448" s="356"/>
      <c r="M448" s="314"/>
      <c r="N448" s="315"/>
      <c r="O448" s="316"/>
      <c r="P448" s="315">
        <v>1</v>
      </c>
      <c r="Q448" s="316">
        <v>25</v>
      </c>
      <c r="R448" s="315">
        <v>2</v>
      </c>
      <c r="S448" s="316">
        <v>50</v>
      </c>
      <c r="T448" s="315">
        <v>2</v>
      </c>
      <c r="U448" s="316">
        <v>66.666666666666671</v>
      </c>
      <c r="V448" s="128"/>
      <c r="W448" s="128"/>
      <c r="X448" s="128"/>
      <c r="Y448" s="128"/>
      <c r="Z448" s="128"/>
      <c r="AA448" s="128"/>
      <c r="AB448" s="128"/>
      <c r="AC448" s="128"/>
      <c r="AD448" s="85"/>
    </row>
    <row r="449" spans="1:30" ht="20.100000000000001" customHeight="1">
      <c r="A449" s="85"/>
      <c r="B449" s="85"/>
      <c r="C449" s="128"/>
      <c r="D449" s="85" t="s">
        <v>360</v>
      </c>
      <c r="E449" s="128"/>
      <c r="F449" s="531"/>
      <c r="G449" s="314"/>
      <c r="H449" s="356"/>
      <c r="I449" s="314"/>
      <c r="J449" s="356"/>
      <c r="K449" s="314"/>
      <c r="L449" s="356"/>
      <c r="M449" s="314"/>
      <c r="N449" s="315"/>
      <c r="O449" s="316"/>
      <c r="P449" s="315"/>
      <c r="Q449" s="316"/>
      <c r="R449" s="315"/>
      <c r="S449" s="316"/>
      <c r="T449" s="315"/>
      <c r="U449" s="316"/>
      <c r="V449" s="128"/>
      <c r="W449" s="128"/>
      <c r="X449" s="128"/>
      <c r="Y449" s="128"/>
      <c r="Z449" s="128"/>
      <c r="AA449" s="128"/>
      <c r="AB449" s="128"/>
      <c r="AC449" s="128"/>
      <c r="AD449" s="85"/>
    </row>
    <row r="450" spans="1:30" ht="20.100000000000001" customHeight="1">
      <c r="A450" s="85"/>
      <c r="B450" s="85"/>
      <c r="C450" s="128"/>
      <c r="D450" s="85" t="s">
        <v>6221</v>
      </c>
      <c r="E450" s="128"/>
      <c r="F450" s="531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128"/>
      <c r="W450" s="128"/>
      <c r="X450" s="128"/>
      <c r="Y450" s="128"/>
      <c r="Z450" s="128"/>
      <c r="AA450" s="128"/>
      <c r="AB450" s="128"/>
      <c r="AC450" s="128"/>
      <c r="AD450" s="85"/>
    </row>
    <row r="451" spans="1:30" ht="20.100000000000001" customHeight="1">
      <c r="A451" s="85"/>
      <c r="B451" s="85"/>
      <c r="C451" s="128"/>
      <c r="D451" s="85" t="s">
        <v>6222</v>
      </c>
      <c r="E451" s="128"/>
      <c r="F451" s="531"/>
      <c r="G451" s="314"/>
      <c r="H451" s="356"/>
      <c r="I451" s="314"/>
      <c r="J451" s="356"/>
      <c r="K451" s="314"/>
      <c r="L451" s="356"/>
      <c r="M451" s="314"/>
      <c r="N451" s="315"/>
      <c r="O451" s="316"/>
      <c r="P451" s="315"/>
      <c r="Q451" s="316"/>
      <c r="R451" s="315"/>
      <c r="S451" s="316"/>
      <c r="T451" s="315"/>
      <c r="U451" s="316"/>
      <c r="V451" s="128"/>
      <c r="W451" s="128"/>
      <c r="X451" s="128"/>
      <c r="Y451" s="128"/>
      <c r="Z451" s="128"/>
      <c r="AA451" s="128"/>
      <c r="AB451" s="128"/>
      <c r="AC451" s="128"/>
      <c r="AD451" s="85"/>
    </row>
    <row r="452" spans="1:30" ht="20.100000000000001" customHeight="1">
      <c r="A452" s="66" t="s">
        <v>6329</v>
      </c>
      <c r="B452" s="66" t="s">
        <v>433</v>
      </c>
      <c r="C452" s="127" t="s">
        <v>6327</v>
      </c>
      <c r="D452" s="66" t="s">
        <v>9424</v>
      </c>
      <c r="E452" s="127" t="s">
        <v>7351</v>
      </c>
      <c r="F452" s="354"/>
      <c r="G452" s="12"/>
      <c r="H452" s="354"/>
      <c r="I452" s="12"/>
      <c r="J452" s="354"/>
      <c r="K452" s="12"/>
      <c r="L452" s="354"/>
      <c r="M452" s="12"/>
      <c r="N452" s="56"/>
      <c r="O452" s="57"/>
      <c r="P452" s="56"/>
      <c r="Q452" s="57"/>
      <c r="R452" s="56"/>
      <c r="S452" s="57"/>
      <c r="T452" s="56"/>
      <c r="U452" s="57"/>
      <c r="V452" s="127" t="s">
        <v>7010</v>
      </c>
      <c r="W452" s="127" t="s">
        <v>7010</v>
      </c>
      <c r="X452" s="127" t="s">
        <v>7010</v>
      </c>
      <c r="Y452" s="127" t="s">
        <v>7010</v>
      </c>
      <c r="Z452" s="127" t="s">
        <v>7010</v>
      </c>
      <c r="AA452" s="127" t="s">
        <v>7010</v>
      </c>
      <c r="AB452" s="127" t="s">
        <v>7010</v>
      </c>
      <c r="AC452" s="127" t="s">
        <v>7010</v>
      </c>
      <c r="AD452" s="66"/>
    </row>
    <row r="453" spans="1:30" ht="20.100000000000001" customHeight="1">
      <c r="A453" s="85"/>
      <c r="B453" s="85"/>
      <c r="C453" s="128" t="s">
        <v>6330</v>
      </c>
      <c r="D453" s="85" t="s">
        <v>9425</v>
      </c>
      <c r="E453" s="128"/>
      <c r="F453" s="531">
        <v>1</v>
      </c>
      <c r="G453" s="314">
        <v>100</v>
      </c>
      <c r="H453" s="356">
        <v>1</v>
      </c>
      <c r="I453" s="314">
        <v>100</v>
      </c>
      <c r="J453" s="356">
        <v>1</v>
      </c>
      <c r="K453" s="314">
        <v>100</v>
      </c>
      <c r="L453" s="356">
        <v>1</v>
      </c>
      <c r="M453" s="314">
        <v>100</v>
      </c>
      <c r="N453" s="315">
        <v>1</v>
      </c>
      <c r="O453" s="316">
        <v>100</v>
      </c>
      <c r="P453" s="315">
        <v>1</v>
      </c>
      <c r="Q453" s="316">
        <v>100</v>
      </c>
      <c r="R453" s="315">
        <v>1</v>
      </c>
      <c r="S453" s="316">
        <v>100</v>
      </c>
      <c r="T453" s="315">
        <v>1</v>
      </c>
      <c r="U453" s="316">
        <v>100</v>
      </c>
      <c r="V453" s="128"/>
      <c r="W453" s="128"/>
      <c r="X453" s="128"/>
      <c r="Y453" s="128"/>
      <c r="Z453" s="128"/>
      <c r="AA453" s="128"/>
      <c r="AB453" s="128"/>
      <c r="AC453" s="128"/>
      <c r="AD453" s="85"/>
    </row>
    <row r="454" spans="1:30" ht="20.100000000000001" customHeight="1">
      <c r="A454" s="85"/>
      <c r="B454" s="85"/>
      <c r="C454" s="128"/>
      <c r="D454" s="85" t="s">
        <v>305</v>
      </c>
      <c r="E454" s="128"/>
      <c r="F454" s="531"/>
      <c r="G454" s="314"/>
      <c r="H454" s="356"/>
      <c r="I454" s="314"/>
      <c r="J454" s="356"/>
      <c r="K454" s="314"/>
      <c r="L454" s="356"/>
      <c r="M454" s="314"/>
      <c r="N454" s="315"/>
      <c r="O454" s="316"/>
      <c r="P454" s="315"/>
      <c r="Q454" s="316"/>
      <c r="R454" s="315"/>
      <c r="S454" s="316"/>
      <c r="T454" s="315"/>
      <c r="U454" s="316"/>
      <c r="V454" s="128"/>
      <c r="W454" s="128"/>
      <c r="X454" s="128"/>
      <c r="Y454" s="128"/>
      <c r="Z454" s="128"/>
      <c r="AA454" s="128"/>
      <c r="AB454" s="128"/>
      <c r="AC454" s="128"/>
      <c r="AD454" s="85"/>
    </row>
    <row r="455" spans="1:30" ht="20.100000000000001" customHeight="1">
      <c r="A455" s="85"/>
      <c r="B455" s="85"/>
      <c r="C455" s="128"/>
      <c r="D455" s="85" t="s">
        <v>306</v>
      </c>
      <c r="E455" s="128"/>
      <c r="F455" s="531"/>
      <c r="G455" s="314"/>
      <c r="H455" s="356"/>
      <c r="I455" s="314"/>
      <c r="J455" s="356"/>
      <c r="K455" s="314"/>
      <c r="L455" s="356"/>
      <c r="M455" s="314"/>
      <c r="N455" s="315"/>
      <c r="O455" s="316"/>
      <c r="P455" s="315"/>
      <c r="Q455" s="316"/>
      <c r="R455" s="315"/>
      <c r="S455" s="316"/>
      <c r="T455" s="315"/>
      <c r="U455" s="316"/>
      <c r="V455" s="128"/>
      <c r="W455" s="128"/>
      <c r="X455" s="128"/>
      <c r="Y455" s="128"/>
      <c r="Z455" s="128"/>
      <c r="AA455" s="128"/>
      <c r="AB455" s="128"/>
      <c r="AC455" s="128"/>
      <c r="AD455" s="85"/>
    </row>
    <row r="456" spans="1:30" ht="20.100000000000001" customHeight="1">
      <c r="A456" s="66" t="s">
        <v>6331</v>
      </c>
      <c r="B456" s="66" t="s">
        <v>434</v>
      </c>
      <c r="C456" s="127" t="s">
        <v>6232</v>
      </c>
      <c r="D456" s="66" t="s">
        <v>363</v>
      </c>
      <c r="E456" s="127" t="s">
        <v>7351</v>
      </c>
      <c r="F456" s="354">
        <v>48</v>
      </c>
      <c r="G456" s="12">
        <v>76.19047619047619</v>
      </c>
      <c r="H456" s="354">
        <v>49</v>
      </c>
      <c r="I456" s="12">
        <v>74.242424242424249</v>
      </c>
      <c r="J456" s="354">
        <v>50</v>
      </c>
      <c r="K456" s="12">
        <v>75.757575757575751</v>
      </c>
      <c r="L456" s="354">
        <v>53</v>
      </c>
      <c r="M456" s="12">
        <v>72.602739726027394</v>
      </c>
      <c r="N456" s="56"/>
      <c r="O456" s="57"/>
      <c r="P456" s="56">
        <v>69</v>
      </c>
      <c r="Q456" s="57">
        <v>76.666666666666671</v>
      </c>
      <c r="R456" s="56">
        <v>77</v>
      </c>
      <c r="S456" s="57">
        <v>77</v>
      </c>
      <c r="T456" s="56">
        <v>87</v>
      </c>
      <c r="U456" s="57">
        <v>76.991150442477874</v>
      </c>
      <c r="V456" s="127" t="s">
        <v>7010</v>
      </c>
      <c r="W456" s="127" t="s">
        <v>7010</v>
      </c>
      <c r="X456" s="127" t="s">
        <v>7010</v>
      </c>
      <c r="Y456" s="127" t="s">
        <v>7010</v>
      </c>
      <c r="Z456" s="127" t="s">
        <v>7010</v>
      </c>
      <c r="AA456" s="127" t="s">
        <v>7010</v>
      </c>
      <c r="AB456" s="127" t="s">
        <v>7010</v>
      </c>
      <c r="AC456" s="127" t="s">
        <v>7010</v>
      </c>
      <c r="AD456" s="66"/>
    </row>
    <row r="457" spans="1:30" ht="20.100000000000001" customHeight="1">
      <c r="A457" s="85"/>
      <c r="B457" s="85"/>
      <c r="C457" s="128"/>
      <c r="D457" s="85" t="s">
        <v>364</v>
      </c>
      <c r="E457" s="128"/>
      <c r="F457" s="531">
        <v>10</v>
      </c>
      <c r="G457" s="314">
        <v>15.873015873015873</v>
      </c>
      <c r="H457" s="356">
        <v>12</v>
      </c>
      <c r="I457" s="314">
        <v>18.181818181818183</v>
      </c>
      <c r="J457" s="356">
        <v>12</v>
      </c>
      <c r="K457" s="314">
        <v>18.181818181818183</v>
      </c>
      <c r="L457" s="356">
        <v>16</v>
      </c>
      <c r="M457" s="314">
        <v>21.917808219178081</v>
      </c>
      <c r="N457" s="315">
        <v>64</v>
      </c>
      <c r="O457" s="316">
        <v>76.19047619047619</v>
      </c>
      <c r="P457" s="315">
        <v>17</v>
      </c>
      <c r="Q457" s="316">
        <v>18.888888888888889</v>
      </c>
      <c r="R457" s="315">
        <v>19</v>
      </c>
      <c r="S457" s="316">
        <v>19</v>
      </c>
      <c r="T457" s="315">
        <v>18</v>
      </c>
      <c r="U457" s="316">
        <v>15.929203539823009</v>
      </c>
      <c r="V457" s="128"/>
      <c r="W457" s="128"/>
      <c r="X457" s="128"/>
      <c r="Y457" s="128"/>
      <c r="Z457" s="128"/>
      <c r="AA457" s="128"/>
      <c r="AB457" s="128"/>
      <c r="AC457" s="128"/>
      <c r="AD457" s="85"/>
    </row>
    <row r="458" spans="1:30" ht="20.100000000000001" customHeight="1">
      <c r="A458" s="85"/>
      <c r="B458" s="85"/>
      <c r="C458" s="128"/>
      <c r="D458" s="85" t="s">
        <v>365</v>
      </c>
      <c r="E458" s="128"/>
      <c r="F458" s="531"/>
      <c r="G458" s="314"/>
      <c r="H458" s="356"/>
      <c r="I458" s="314"/>
      <c r="J458" s="356"/>
      <c r="K458" s="314"/>
      <c r="L458" s="356"/>
      <c r="M458" s="314"/>
      <c r="N458" s="315">
        <v>17</v>
      </c>
      <c r="O458" s="316">
        <v>20.238095238095237</v>
      </c>
      <c r="P458" s="315"/>
      <c r="Q458" s="316"/>
      <c r="R458" s="315"/>
      <c r="S458" s="316"/>
      <c r="T458" s="315">
        <v>1</v>
      </c>
      <c r="U458" s="316">
        <v>0.88495575221238942</v>
      </c>
      <c r="V458" s="128"/>
      <c r="W458" s="128"/>
      <c r="X458" s="128"/>
      <c r="Y458" s="128"/>
      <c r="Z458" s="128"/>
      <c r="AA458" s="128"/>
      <c r="AB458" s="128"/>
      <c r="AC458" s="128"/>
      <c r="AD458" s="85"/>
    </row>
    <row r="459" spans="1:30" ht="20.100000000000001" customHeight="1">
      <c r="A459" s="85"/>
      <c r="B459" s="85"/>
      <c r="C459" s="128"/>
      <c r="D459" s="85" t="s">
        <v>366</v>
      </c>
      <c r="E459" s="128"/>
      <c r="F459" s="531">
        <v>4</v>
      </c>
      <c r="G459" s="314">
        <v>6.3492063492063489</v>
      </c>
      <c r="H459" s="356">
        <v>4</v>
      </c>
      <c r="I459" s="314">
        <v>6.0606060606060606</v>
      </c>
      <c r="J459" s="356">
        <v>4</v>
      </c>
      <c r="K459" s="314">
        <v>6.0606060606060606</v>
      </c>
      <c r="L459" s="356">
        <v>4</v>
      </c>
      <c r="M459" s="314">
        <v>5.4794520547945202</v>
      </c>
      <c r="N459" s="315">
        <v>3</v>
      </c>
      <c r="O459" s="316">
        <v>3.5714285714285716</v>
      </c>
      <c r="P459" s="315">
        <v>4</v>
      </c>
      <c r="Q459" s="316">
        <v>4.4444444444444446</v>
      </c>
      <c r="R459" s="315">
        <v>4</v>
      </c>
      <c r="S459" s="316">
        <v>4</v>
      </c>
      <c r="T459" s="315">
        <v>7</v>
      </c>
      <c r="U459" s="316">
        <v>6.1946902654867255</v>
      </c>
      <c r="V459" s="128"/>
      <c r="W459" s="128"/>
      <c r="X459" s="128"/>
      <c r="Y459" s="128"/>
      <c r="Z459" s="128"/>
      <c r="AA459" s="128"/>
      <c r="AB459" s="128"/>
      <c r="AC459" s="128"/>
      <c r="AD459" s="85"/>
    </row>
    <row r="460" spans="1:30" ht="20.100000000000001" customHeight="1">
      <c r="A460" s="85"/>
      <c r="B460" s="85"/>
      <c r="C460" s="128"/>
      <c r="D460" s="85" t="s">
        <v>367</v>
      </c>
      <c r="E460" s="128"/>
      <c r="F460" s="531">
        <v>1</v>
      </c>
      <c r="G460" s="314">
        <v>1.5873015873015872</v>
      </c>
      <c r="H460" s="356">
        <v>1</v>
      </c>
      <c r="I460" s="314">
        <v>1.5151515151515151</v>
      </c>
      <c r="J460" s="356"/>
      <c r="K460" s="314"/>
      <c r="L460" s="356"/>
      <c r="M460" s="314"/>
      <c r="N460" s="315"/>
      <c r="O460" s="316"/>
      <c r="P460" s="315"/>
      <c r="Q460" s="316"/>
      <c r="R460" s="315"/>
      <c r="S460" s="316"/>
      <c r="T460" s="315"/>
      <c r="U460" s="316"/>
      <c r="V460" s="128"/>
      <c r="W460" s="128"/>
      <c r="X460" s="128"/>
      <c r="Y460" s="128"/>
      <c r="Z460" s="128"/>
      <c r="AA460" s="128"/>
      <c r="AB460" s="128"/>
      <c r="AC460" s="128"/>
      <c r="AD460" s="85"/>
    </row>
    <row r="461" spans="1:30" ht="20.100000000000001" customHeight="1">
      <c r="A461" s="85"/>
      <c r="B461" s="85"/>
      <c r="C461" s="128"/>
      <c r="D461" s="85" t="s">
        <v>6221</v>
      </c>
      <c r="E461" s="128"/>
      <c r="F461" s="531"/>
      <c r="G461" s="314"/>
      <c r="H461" s="356"/>
      <c r="I461" s="314"/>
      <c r="J461" s="356"/>
      <c r="K461" s="314"/>
      <c r="L461" s="356"/>
      <c r="M461" s="314"/>
      <c r="N461" s="315"/>
      <c r="O461" s="316"/>
      <c r="P461" s="315"/>
      <c r="Q461" s="316"/>
      <c r="R461" s="315"/>
      <c r="S461" s="316"/>
      <c r="T461" s="315"/>
      <c r="U461" s="316"/>
      <c r="V461" s="128"/>
      <c r="W461" s="128"/>
      <c r="X461" s="128"/>
      <c r="Y461" s="128"/>
      <c r="Z461" s="128"/>
      <c r="AA461" s="128"/>
      <c r="AB461" s="128"/>
      <c r="AC461" s="128"/>
      <c r="AD461" s="85"/>
    </row>
    <row r="462" spans="1:30" ht="20.100000000000001" customHeight="1">
      <c r="A462" s="85"/>
      <c r="B462" s="85"/>
      <c r="C462" s="128"/>
      <c r="D462" s="85" t="s">
        <v>6222</v>
      </c>
      <c r="E462" s="128"/>
      <c r="F462" s="531"/>
      <c r="G462" s="314"/>
      <c r="H462" s="356"/>
      <c r="I462" s="314"/>
      <c r="J462" s="356"/>
      <c r="K462" s="314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128"/>
      <c r="W462" s="128"/>
      <c r="X462" s="128"/>
      <c r="Y462" s="128"/>
      <c r="Z462" s="128"/>
      <c r="AA462" s="128"/>
      <c r="AB462" s="128"/>
      <c r="AC462" s="128"/>
      <c r="AD462" s="85"/>
    </row>
    <row r="463" spans="1:30" ht="20.100000000000001" customHeight="1">
      <c r="A463" s="66" t="s">
        <v>6332</v>
      </c>
      <c r="B463" s="66" t="s">
        <v>435</v>
      </c>
      <c r="C463" s="127" t="s">
        <v>6232</v>
      </c>
      <c r="D463" s="66" t="s">
        <v>369</v>
      </c>
      <c r="E463" s="127" t="s">
        <v>7351</v>
      </c>
      <c r="F463" s="354">
        <v>6</v>
      </c>
      <c r="G463" s="12">
        <v>9.5238095238095237</v>
      </c>
      <c r="H463" s="354">
        <v>9</v>
      </c>
      <c r="I463" s="12">
        <v>13.636363636363637</v>
      </c>
      <c r="J463" s="354">
        <v>5</v>
      </c>
      <c r="K463" s="12">
        <v>7.5757575757575761</v>
      </c>
      <c r="L463" s="354">
        <v>5</v>
      </c>
      <c r="M463" s="12">
        <v>6.8</v>
      </c>
      <c r="N463" s="56">
        <v>4</v>
      </c>
      <c r="O463" s="57">
        <v>4.7619047619047619</v>
      </c>
      <c r="P463" s="56">
        <v>5</v>
      </c>
      <c r="Q463" s="57">
        <v>5.5555555555555554</v>
      </c>
      <c r="R463" s="56">
        <v>9</v>
      </c>
      <c r="S463" s="57">
        <v>9</v>
      </c>
      <c r="T463" s="56">
        <v>12</v>
      </c>
      <c r="U463" s="57">
        <v>10.619469026548673</v>
      </c>
      <c r="V463" s="127" t="s">
        <v>7010</v>
      </c>
      <c r="W463" s="127" t="s">
        <v>7010</v>
      </c>
      <c r="X463" s="127" t="s">
        <v>7010</v>
      </c>
      <c r="Y463" s="127" t="s">
        <v>7010</v>
      </c>
      <c r="Z463" s="127" t="s">
        <v>7010</v>
      </c>
      <c r="AA463" s="127" t="s">
        <v>7010</v>
      </c>
      <c r="AB463" s="127" t="s">
        <v>7010</v>
      </c>
      <c r="AC463" s="127" t="s">
        <v>7010</v>
      </c>
      <c r="AD463" s="66"/>
    </row>
    <row r="464" spans="1:30" ht="20.100000000000001" customHeight="1">
      <c r="A464" s="85"/>
      <c r="B464" s="85"/>
      <c r="C464" s="128"/>
      <c r="D464" s="85" t="s">
        <v>9426</v>
      </c>
      <c r="E464" s="128"/>
      <c r="F464" s="531">
        <v>57</v>
      </c>
      <c r="G464" s="314">
        <v>90.476190476190482</v>
      </c>
      <c r="H464" s="356">
        <v>57</v>
      </c>
      <c r="I464" s="314">
        <v>86.36363636363636</v>
      </c>
      <c r="J464" s="356">
        <v>61</v>
      </c>
      <c r="K464" s="314">
        <v>92.424242424242422</v>
      </c>
      <c r="L464" s="356">
        <v>68</v>
      </c>
      <c r="M464" s="314">
        <v>93.2</v>
      </c>
      <c r="N464" s="315">
        <v>80</v>
      </c>
      <c r="O464" s="316">
        <v>95.238095238095241</v>
      </c>
      <c r="P464" s="315">
        <v>85</v>
      </c>
      <c r="Q464" s="316">
        <v>94.444444444444443</v>
      </c>
      <c r="R464" s="315">
        <v>91</v>
      </c>
      <c r="S464" s="316">
        <v>91</v>
      </c>
      <c r="T464" s="315">
        <v>101</v>
      </c>
      <c r="U464" s="316">
        <v>89.380530973451329</v>
      </c>
      <c r="V464" s="128"/>
      <c r="W464" s="128"/>
      <c r="X464" s="128"/>
      <c r="Y464" s="128"/>
      <c r="Z464" s="128"/>
      <c r="AA464" s="128"/>
      <c r="AB464" s="128"/>
      <c r="AC464" s="128"/>
      <c r="AD464" s="85"/>
    </row>
    <row r="465" spans="1:30" ht="20.100000000000001" customHeight="1">
      <c r="A465" s="85"/>
      <c r="B465" s="85"/>
      <c r="C465" s="128"/>
      <c r="D465" s="85" t="s">
        <v>6221</v>
      </c>
      <c r="E465" s="128"/>
      <c r="F465" s="531"/>
      <c r="G465" s="314"/>
      <c r="H465" s="356"/>
      <c r="I465" s="314"/>
      <c r="J465" s="356"/>
      <c r="K465" s="314"/>
      <c r="L465" s="356"/>
      <c r="M465" s="314"/>
      <c r="N465" s="315"/>
      <c r="O465" s="316"/>
      <c r="P465" s="315"/>
      <c r="Q465" s="316"/>
      <c r="R465" s="315"/>
      <c r="S465" s="316"/>
      <c r="T465" s="315"/>
      <c r="U465" s="316"/>
      <c r="V465" s="128"/>
      <c r="W465" s="128"/>
      <c r="X465" s="128"/>
      <c r="Y465" s="128"/>
      <c r="Z465" s="128"/>
      <c r="AA465" s="128"/>
      <c r="AB465" s="128"/>
      <c r="AC465" s="128"/>
      <c r="AD465" s="85"/>
    </row>
    <row r="466" spans="1:30" ht="20.100000000000001" customHeight="1">
      <c r="A466" s="85"/>
      <c r="B466" s="85"/>
      <c r="C466" s="128"/>
      <c r="D466" s="85" t="s">
        <v>6222</v>
      </c>
      <c r="E466" s="128"/>
      <c r="F466" s="531"/>
      <c r="G466" s="314"/>
      <c r="H466" s="356"/>
      <c r="I466" s="314"/>
      <c r="J466" s="356"/>
      <c r="K466" s="314"/>
      <c r="L466" s="356"/>
      <c r="M466" s="314"/>
      <c r="N466" s="315"/>
      <c r="O466" s="316"/>
      <c r="P466" s="315"/>
      <c r="Q466" s="316"/>
      <c r="R466" s="315"/>
      <c r="S466" s="316"/>
      <c r="T466" s="315"/>
      <c r="U466" s="316"/>
      <c r="V466" s="128"/>
      <c r="W466" s="128"/>
      <c r="X466" s="128"/>
      <c r="Y466" s="128"/>
      <c r="Z466" s="128"/>
      <c r="AA466" s="128"/>
      <c r="AB466" s="128"/>
      <c r="AC466" s="128"/>
      <c r="AD466" s="85"/>
    </row>
    <row r="467" spans="1:30" ht="20.100000000000001" customHeight="1">
      <c r="A467" s="66" t="s">
        <v>6333</v>
      </c>
      <c r="B467" s="66" t="s">
        <v>436</v>
      </c>
      <c r="C467" s="127" t="s">
        <v>6334</v>
      </c>
      <c r="D467" s="66"/>
      <c r="E467" s="127"/>
      <c r="F467" s="354">
        <v>6</v>
      </c>
      <c r="G467" s="12">
        <v>100</v>
      </c>
      <c r="H467" s="354">
        <v>9</v>
      </c>
      <c r="I467" s="12">
        <v>100</v>
      </c>
      <c r="J467" s="354">
        <v>5</v>
      </c>
      <c r="K467" s="12">
        <v>100</v>
      </c>
      <c r="L467" s="354">
        <v>5</v>
      </c>
      <c r="M467" s="12">
        <v>100</v>
      </c>
      <c r="N467" s="56">
        <v>3</v>
      </c>
      <c r="O467" s="57">
        <v>75</v>
      </c>
      <c r="P467" s="56">
        <v>5</v>
      </c>
      <c r="Q467" s="57">
        <v>100</v>
      </c>
      <c r="R467" s="56">
        <v>8</v>
      </c>
      <c r="S467" s="12">
        <v>88.9</v>
      </c>
      <c r="T467" s="56">
        <v>12</v>
      </c>
      <c r="U467" s="12">
        <v>100</v>
      </c>
      <c r="V467" s="127" t="s">
        <v>7010</v>
      </c>
      <c r="W467" s="127" t="s">
        <v>7010</v>
      </c>
      <c r="X467" s="127" t="s">
        <v>7010</v>
      </c>
      <c r="Y467" s="127" t="s">
        <v>7010</v>
      </c>
      <c r="Z467" s="127" t="s">
        <v>7010</v>
      </c>
      <c r="AA467" s="127" t="s">
        <v>7010</v>
      </c>
      <c r="AB467" s="127" t="s">
        <v>7010</v>
      </c>
      <c r="AC467" s="127" t="s">
        <v>7010</v>
      </c>
      <c r="AD467" s="66"/>
    </row>
    <row r="468" spans="1:30" ht="20.100000000000001" customHeight="1">
      <c r="A468" s="85"/>
      <c r="B468" s="85"/>
      <c r="C468" s="128"/>
      <c r="D468" s="85" t="s">
        <v>131</v>
      </c>
      <c r="E468" s="128" t="s">
        <v>8136</v>
      </c>
      <c r="F468" s="531"/>
      <c r="G468" s="314"/>
      <c r="H468" s="356"/>
      <c r="I468" s="314"/>
      <c r="J468" s="356"/>
      <c r="K468" s="314"/>
      <c r="L468" s="356"/>
      <c r="M468" s="314"/>
      <c r="N468" s="315"/>
      <c r="O468" s="316"/>
      <c r="P468" s="315"/>
      <c r="Q468" s="316"/>
      <c r="R468" s="315"/>
      <c r="S468" s="316"/>
      <c r="T468" s="315"/>
      <c r="U468" s="316"/>
      <c r="V468" s="128"/>
      <c r="W468" s="128"/>
      <c r="X468" s="128"/>
      <c r="Y468" s="128"/>
      <c r="Z468" s="128"/>
      <c r="AA468" s="128"/>
      <c r="AB468" s="128"/>
      <c r="AC468" s="128"/>
      <c r="AD468" s="85"/>
    </row>
    <row r="469" spans="1:30" ht="20.100000000000001" customHeight="1">
      <c r="A469" s="85"/>
      <c r="B469" s="85"/>
      <c r="C469" s="128"/>
      <c r="D469" s="85" t="s">
        <v>133</v>
      </c>
      <c r="E469" s="128"/>
      <c r="F469" s="531"/>
      <c r="G469" s="314"/>
      <c r="H469" s="356"/>
      <c r="I469" s="314"/>
      <c r="J469" s="356"/>
      <c r="K469" s="314"/>
      <c r="L469" s="356"/>
      <c r="M469" s="314"/>
      <c r="N469" s="315">
        <v>1</v>
      </c>
      <c r="O469" s="316">
        <v>25</v>
      </c>
      <c r="P469" s="315"/>
      <c r="Q469" s="316"/>
      <c r="R469" s="315">
        <v>1</v>
      </c>
      <c r="S469" s="316">
        <v>11.1</v>
      </c>
      <c r="T469" s="315"/>
      <c r="U469" s="316"/>
      <c r="V469" s="128"/>
      <c r="W469" s="128"/>
      <c r="X469" s="128"/>
      <c r="Y469" s="128"/>
      <c r="Z469" s="128"/>
      <c r="AA469" s="128"/>
      <c r="AB469" s="128"/>
      <c r="AC469" s="128"/>
      <c r="AD469" s="85"/>
    </row>
    <row r="470" spans="1:30" ht="20.100000000000001" customHeight="1">
      <c r="A470" s="66" t="s">
        <v>6335</v>
      </c>
      <c r="B470" s="66" t="s">
        <v>437</v>
      </c>
      <c r="C470" s="127" t="s">
        <v>6336</v>
      </c>
      <c r="D470" s="66" t="s">
        <v>372</v>
      </c>
      <c r="E470" s="127" t="s">
        <v>7646</v>
      </c>
      <c r="F470" s="354"/>
      <c r="G470" s="12"/>
      <c r="H470" s="354"/>
      <c r="I470" s="12"/>
      <c r="J470" s="354"/>
      <c r="K470" s="12"/>
      <c r="L470" s="354"/>
      <c r="M470" s="12"/>
      <c r="N470" s="56"/>
      <c r="O470" s="57"/>
      <c r="P470" s="56"/>
      <c r="Q470" s="57"/>
      <c r="R470" s="56">
        <v>1</v>
      </c>
      <c r="S470" s="12">
        <v>100</v>
      </c>
      <c r="T470" s="56"/>
      <c r="U470" s="57"/>
      <c r="V470" s="127" t="s">
        <v>7010</v>
      </c>
      <c r="W470" s="127" t="s">
        <v>7010</v>
      </c>
      <c r="X470" s="127" t="s">
        <v>7010</v>
      </c>
      <c r="Y470" s="127" t="s">
        <v>7010</v>
      </c>
      <c r="Z470" s="127" t="s">
        <v>7010</v>
      </c>
      <c r="AA470" s="127" t="s">
        <v>7010</v>
      </c>
      <c r="AB470" s="127" t="s">
        <v>7010</v>
      </c>
      <c r="AC470" s="127" t="s">
        <v>7010</v>
      </c>
      <c r="AD470" s="66"/>
    </row>
    <row r="471" spans="1:30" ht="20.100000000000001" customHeight="1">
      <c r="A471" s="85"/>
      <c r="B471" s="85"/>
      <c r="C471" s="128"/>
      <c r="D471" s="85" t="s">
        <v>373</v>
      </c>
      <c r="E471" s="128"/>
      <c r="F471" s="531"/>
      <c r="G471" s="314"/>
      <c r="H471" s="356"/>
      <c r="I471" s="314"/>
      <c r="J471" s="356"/>
      <c r="K471" s="314"/>
      <c r="L471" s="356"/>
      <c r="M471" s="314"/>
      <c r="N471" s="315"/>
      <c r="O471" s="316"/>
      <c r="P471" s="315"/>
      <c r="Q471" s="316"/>
      <c r="R471" s="315"/>
      <c r="S471" s="316"/>
      <c r="T471" s="315"/>
      <c r="U471" s="316"/>
      <c r="V471" s="128"/>
      <c r="W471" s="128"/>
      <c r="X471" s="128"/>
      <c r="Y471" s="128"/>
      <c r="Z471" s="128"/>
      <c r="AA471" s="128"/>
      <c r="AB471" s="128"/>
      <c r="AC471" s="128"/>
      <c r="AD471" s="85"/>
    </row>
    <row r="472" spans="1:30" ht="20.100000000000001" customHeight="1">
      <c r="A472" s="85"/>
      <c r="B472" s="85"/>
      <c r="C472" s="128"/>
      <c r="D472" s="85" t="s">
        <v>374</v>
      </c>
      <c r="E472" s="128"/>
      <c r="F472" s="531"/>
      <c r="G472" s="314"/>
      <c r="H472" s="356"/>
      <c r="I472" s="314"/>
      <c r="J472" s="356"/>
      <c r="K472" s="314"/>
      <c r="L472" s="356"/>
      <c r="M472" s="314"/>
      <c r="N472" s="315"/>
      <c r="O472" s="316"/>
      <c r="P472" s="315"/>
      <c r="Q472" s="316"/>
      <c r="R472" s="315"/>
      <c r="S472" s="316"/>
      <c r="T472" s="315"/>
      <c r="U472" s="316"/>
      <c r="V472" s="128"/>
      <c r="W472" s="128"/>
      <c r="X472" s="128"/>
      <c r="Y472" s="128"/>
      <c r="Z472" s="128"/>
      <c r="AA472" s="128"/>
      <c r="AB472" s="128"/>
      <c r="AC472" s="128"/>
      <c r="AD472" s="85"/>
    </row>
    <row r="473" spans="1:30" ht="20.100000000000001" customHeight="1">
      <c r="A473" s="85"/>
      <c r="B473" s="85"/>
      <c r="C473" s="128"/>
      <c r="D473" s="85" t="s">
        <v>375</v>
      </c>
      <c r="E473" s="128"/>
      <c r="F473" s="531"/>
      <c r="G473" s="314"/>
      <c r="H473" s="356"/>
      <c r="I473" s="314"/>
      <c r="J473" s="356"/>
      <c r="K473" s="314"/>
      <c r="L473" s="356"/>
      <c r="M473" s="314"/>
      <c r="N473" s="315"/>
      <c r="O473" s="316"/>
      <c r="P473" s="315"/>
      <c r="Q473" s="316"/>
      <c r="R473" s="315"/>
      <c r="S473" s="316"/>
      <c r="T473" s="315"/>
      <c r="U473" s="316"/>
      <c r="V473" s="128"/>
      <c r="W473" s="128"/>
      <c r="X473" s="128"/>
      <c r="Y473" s="128"/>
      <c r="Z473" s="128"/>
      <c r="AA473" s="128"/>
      <c r="AB473" s="128"/>
      <c r="AC473" s="128"/>
      <c r="AD473" s="85"/>
    </row>
    <row r="474" spans="1:30" ht="20.100000000000001" customHeight="1">
      <c r="A474" s="85"/>
      <c r="B474" s="85"/>
      <c r="C474" s="128"/>
      <c r="D474" s="85" t="s">
        <v>376</v>
      </c>
      <c r="E474" s="128"/>
      <c r="F474" s="531"/>
      <c r="G474" s="314"/>
      <c r="H474" s="356"/>
      <c r="I474" s="314"/>
      <c r="J474" s="356"/>
      <c r="K474" s="314"/>
      <c r="L474" s="356"/>
      <c r="M474" s="314"/>
      <c r="N474" s="315"/>
      <c r="O474" s="316"/>
      <c r="P474" s="315"/>
      <c r="Q474" s="316"/>
      <c r="R474" s="315"/>
      <c r="S474" s="316"/>
      <c r="T474" s="315"/>
      <c r="U474" s="316"/>
      <c r="V474" s="128"/>
      <c r="W474" s="128"/>
      <c r="X474" s="128"/>
      <c r="Y474" s="128"/>
      <c r="Z474" s="128"/>
      <c r="AA474" s="128"/>
      <c r="AB474" s="128"/>
      <c r="AC474" s="128"/>
      <c r="AD474" s="85"/>
    </row>
    <row r="475" spans="1:30" ht="20.100000000000001" customHeight="1">
      <c r="A475" s="85"/>
      <c r="B475" s="85"/>
      <c r="C475" s="128"/>
      <c r="D475" s="85" t="s">
        <v>377</v>
      </c>
      <c r="E475" s="128"/>
      <c r="F475" s="531"/>
      <c r="G475" s="314"/>
      <c r="H475" s="356"/>
      <c r="I475" s="314"/>
      <c r="J475" s="356"/>
      <c r="K475" s="314"/>
      <c r="L475" s="356"/>
      <c r="M475" s="314"/>
      <c r="N475" s="315"/>
      <c r="O475" s="316"/>
      <c r="P475" s="315"/>
      <c r="Q475" s="316"/>
      <c r="R475" s="315"/>
      <c r="S475" s="316"/>
      <c r="T475" s="315"/>
      <c r="U475" s="316"/>
      <c r="V475" s="128"/>
      <c r="W475" s="128"/>
      <c r="X475" s="128"/>
      <c r="Y475" s="128"/>
      <c r="Z475" s="128"/>
      <c r="AA475" s="128"/>
      <c r="AB475" s="128"/>
      <c r="AC475" s="128"/>
      <c r="AD475" s="85"/>
    </row>
    <row r="476" spans="1:30" ht="20.100000000000001" customHeight="1">
      <c r="A476" s="85"/>
      <c r="B476" s="85"/>
      <c r="C476" s="128"/>
      <c r="D476" s="85" t="s">
        <v>378</v>
      </c>
      <c r="E476" s="128"/>
      <c r="F476" s="531"/>
      <c r="G476" s="314"/>
      <c r="H476" s="356"/>
      <c r="I476" s="314"/>
      <c r="J476" s="356"/>
      <c r="K476" s="314"/>
      <c r="L476" s="356"/>
      <c r="M476" s="314"/>
      <c r="N476" s="315"/>
      <c r="O476" s="316"/>
      <c r="P476" s="315"/>
      <c r="Q476" s="316"/>
      <c r="R476" s="315"/>
      <c r="S476" s="316"/>
      <c r="T476" s="315"/>
      <c r="U476" s="316"/>
      <c r="V476" s="128"/>
      <c r="W476" s="128"/>
      <c r="X476" s="128"/>
      <c r="Y476" s="128"/>
      <c r="Z476" s="128"/>
      <c r="AA476" s="128"/>
      <c r="AB476" s="128"/>
      <c r="AC476" s="128"/>
      <c r="AD476" s="85"/>
    </row>
    <row r="477" spans="1:30" ht="20.100000000000001" customHeight="1">
      <c r="A477" s="85"/>
      <c r="B477" s="85"/>
      <c r="C477" s="128"/>
      <c r="D477" s="85" t="s">
        <v>379</v>
      </c>
      <c r="E477" s="128"/>
      <c r="F477" s="531"/>
      <c r="G477" s="314"/>
      <c r="H477" s="356"/>
      <c r="I477" s="314"/>
      <c r="J477" s="356"/>
      <c r="K477" s="314"/>
      <c r="L477" s="356"/>
      <c r="M477" s="314"/>
      <c r="N477" s="315"/>
      <c r="O477" s="316"/>
      <c r="P477" s="315"/>
      <c r="Q477" s="316"/>
      <c r="R477" s="315"/>
      <c r="S477" s="316"/>
      <c r="T477" s="315"/>
      <c r="U477" s="316"/>
      <c r="V477" s="128"/>
      <c r="W477" s="128"/>
      <c r="X477" s="128"/>
      <c r="Y477" s="128"/>
      <c r="Z477" s="128"/>
      <c r="AA477" s="128"/>
      <c r="AB477" s="128"/>
      <c r="AC477" s="128"/>
      <c r="AD477" s="85"/>
    </row>
    <row r="478" spans="1:30" ht="20.100000000000001" customHeight="1">
      <c r="A478" s="85"/>
      <c r="B478" s="85"/>
      <c r="C478" s="128"/>
      <c r="D478" s="85" t="s">
        <v>6219</v>
      </c>
      <c r="E478" s="128"/>
      <c r="F478" s="531"/>
      <c r="G478" s="314"/>
      <c r="H478" s="356"/>
      <c r="I478" s="314"/>
      <c r="J478" s="356"/>
      <c r="K478" s="314"/>
      <c r="L478" s="356"/>
      <c r="M478" s="314"/>
      <c r="N478" s="315"/>
      <c r="O478" s="316"/>
      <c r="P478" s="315"/>
      <c r="Q478" s="316"/>
      <c r="R478" s="315"/>
      <c r="S478" s="316"/>
      <c r="T478" s="315"/>
      <c r="U478" s="316"/>
      <c r="V478" s="128"/>
      <c r="W478" s="128"/>
      <c r="X478" s="128"/>
      <c r="Y478" s="128"/>
      <c r="Z478" s="128"/>
      <c r="AA478" s="128"/>
      <c r="AB478" s="128"/>
      <c r="AC478" s="128"/>
      <c r="AD478" s="85"/>
    </row>
    <row r="479" spans="1:30" ht="20.100000000000001" customHeight="1">
      <c r="A479" s="85"/>
      <c r="B479" s="85"/>
      <c r="C479" s="128"/>
      <c r="D479" s="85" t="s">
        <v>9419</v>
      </c>
      <c r="E479" s="128"/>
      <c r="F479" s="531"/>
      <c r="G479" s="314"/>
      <c r="H479" s="356"/>
      <c r="I479" s="314"/>
      <c r="J479" s="356"/>
      <c r="K479" s="314"/>
      <c r="L479" s="356"/>
      <c r="M479" s="314"/>
      <c r="N479" s="315">
        <v>1</v>
      </c>
      <c r="O479" s="316">
        <v>100</v>
      </c>
      <c r="P479" s="315"/>
      <c r="Q479" s="316"/>
      <c r="R479" s="315"/>
      <c r="S479" s="316"/>
      <c r="T479" s="315"/>
      <c r="U479" s="316"/>
      <c r="V479" s="128"/>
      <c r="W479" s="128"/>
      <c r="X479" s="128"/>
      <c r="Y479" s="128"/>
      <c r="Z479" s="128"/>
      <c r="AA479" s="128"/>
      <c r="AB479" s="128"/>
      <c r="AC479" s="128"/>
      <c r="AD479" s="85"/>
    </row>
    <row r="480" spans="1:30" ht="20.100000000000001" customHeight="1">
      <c r="A480" s="66" t="s">
        <v>6337</v>
      </c>
      <c r="B480" s="66" t="s">
        <v>438</v>
      </c>
      <c r="C480" s="127" t="s">
        <v>6232</v>
      </c>
      <c r="D480" s="66" t="s">
        <v>309</v>
      </c>
      <c r="E480" s="127"/>
      <c r="F480" s="354">
        <v>8</v>
      </c>
      <c r="G480" s="12">
        <v>50</v>
      </c>
      <c r="H480" s="354">
        <v>10</v>
      </c>
      <c r="I480" s="12">
        <v>58.823529411764703</v>
      </c>
      <c r="J480" s="354">
        <v>12</v>
      </c>
      <c r="K480" s="12">
        <v>63.157894736842103</v>
      </c>
      <c r="L480" s="354">
        <v>14</v>
      </c>
      <c r="M480" s="12">
        <v>58.333333333333336</v>
      </c>
      <c r="N480" s="56">
        <v>12</v>
      </c>
      <c r="O480" s="57">
        <v>46.153846153846153</v>
      </c>
      <c r="P480" s="56">
        <v>12</v>
      </c>
      <c r="Q480" s="57">
        <v>48</v>
      </c>
      <c r="R480" s="56">
        <v>11</v>
      </c>
      <c r="S480" s="57">
        <v>50</v>
      </c>
      <c r="T480" s="56">
        <v>13</v>
      </c>
      <c r="U480" s="57">
        <v>48.148148148148145</v>
      </c>
      <c r="V480" s="127" t="s">
        <v>7010</v>
      </c>
      <c r="W480" s="127" t="s">
        <v>7010</v>
      </c>
      <c r="X480" s="127" t="s">
        <v>7010</v>
      </c>
      <c r="Y480" s="127" t="s">
        <v>7010</v>
      </c>
      <c r="Z480" s="127" t="s">
        <v>7010</v>
      </c>
      <c r="AA480" s="127" t="s">
        <v>7010</v>
      </c>
      <c r="AB480" s="127" t="s">
        <v>7010</v>
      </c>
      <c r="AC480" s="127" t="s">
        <v>7010</v>
      </c>
      <c r="AD480" s="66"/>
    </row>
    <row r="481" spans="1:30" ht="20.100000000000001" customHeight="1">
      <c r="A481" s="85"/>
      <c r="B481" s="85"/>
      <c r="C481" s="128"/>
      <c r="D481" s="85" t="s">
        <v>310</v>
      </c>
      <c r="E481" s="128"/>
      <c r="F481" s="531">
        <v>8</v>
      </c>
      <c r="G481" s="314">
        <v>50</v>
      </c>
      <c r="H481" s="356">
        <v>7</v>
      </c>
      <c r="I481" s="314">
        <v>41.176470588235297</v>
      </c>
      <c r="J481" s="356">
        <v>7</v>
      </c>
      <c r="K481" s="314">
        <v>36.842105263157897</v>
      </c>
      <c r="L481" s="356">
        <v>10</v>
      </c>
      <c r="M481" s="314">
        <v>41.666666666666664</v>
      </c>
      <c r="N481" s="315">
        <v>14</v>
      </c>
      <c r="O481" s="316">
        <v>53.846153846153847</v>
      </c>
      <c r="P481" s="315">
        <v>13</v>
      </c>
      <c r="Q481" s="316">
        <v>52</v>
      </c>
      <c r="R481" s="315">
        <v>11</v>
      </c>
      <c r="S481" s="316">
        <v>50</v>
      </c>
      <c r="T481" s="315">
        <v>14</v>
      </c>
      <c r="U481" s="316">
        <v>51.851851851851855</v>
      </c>
      <c r="V481" s="128"/>
      <c r="W481" s="128"/>
      <c r="X481" s="128"/>
      <c r="Y481" s="128"/>
      <c r="Z481" s="128"/>
      <c r="AA481" s="128"/>
      <c r="AB481" s="128"/>
      <c r="AC481" s="128"/>
      <c r="AD481" s="85"/>
    </row>
    <row r="482" spans="1:30" ht="20.100000000000001" customHeight="1">
      <c r="A482" s="362" t="s">
        <v>6338</v>
      </c>
      <c r="B482" s="362" t="s">
        <v>439</v>
      </c>
      <c r="C482" s="127" t="s">
        <v>6232</v>
      </c>
      <c r="D482" s="359" t="s">
        <v>8333</v>
      </c>
      <c r="E482" s="363"/>
      <c r="F482" s="364">
        <v>16</v>
      </c>
      <c r="G482" s="365">
        <v>100</v>
      </c>
      <c r="H482" s="364">
        <v>17</v>
      </c>
      <c r="I482" s="365">
        <v>100</v>
      </c>
      <c r="J482" s="364">
        <v>19</v>
      </c>
      <c r="K482" s="365">
        <v>100</v>
      </c>
      <c r="L482" s="364">
        <v>24</v>
      </c>
      <c r="M482" s="365">
        <v>100</v>
      </c>
      <c r="N482" s="366">
        <v>26</v>
      </c>
      <c r="O482" s="367">
        <v>100</v>
      </c>
      <c r="P482" s="366">
        <v>25</v>
      </c>
      <c r="Q482" s="367">
        <v>100</v>
      </c>
      <c r="R482" s="366">
        <v>22</v>
      </c>
      <c r="S482" s="367">
        <v>100</v>
      </c>
      <c r="T482" s="366">
        <v>27</v>
      </c>
      <c r="U482" s="367">
        <v>100</v>
      </c>
      <c r="V482" s="363" t="s">
        <v>7010</v>
      </c>
      <c r="W482" s="363" t="s">
        <v>7010</v>
      </c>
      <c r="X482" s="363" t="s">
        <v>7010</v>
      </c>
      <c r="Y482" s="363" t="s">
        <v>7010</v>
      </c>
      <c r="Z482" s="363" t="s">
        <v>7010</v>
      </c>
      <c r="AA482" s="363" t="s">
        <v>7010</v>
      </c>
      <c r="AB482" s="363" t="s">
        <v>7010</v>
      </c>
      <c r="AC482" s="363" t="s">
        <v>7010</v>
      </c>
      <c r="AD482" s="362"/>
    </row>
    <row r="483" spans="1:30" ht="20.100000000000001" customHeight="1">
      <c r="A483" s="66" t="s">
        <v>6339</v>
      </c>
      <c r="B483" s="66" t="s">
        <v>440</v>
      </c>
      <c r="C483" s="127" t="s">
        <v>6232</v>
      </c>
      <c r="D483" s="66"/>
      <c r="E483" s="127"/>
      <c r="F483" s="354">
        <v>16</v>
      </c>
      <c r="G483" s="12">
        <v>100</v>
      </c>
      <c r="H483" s="354">
        <v>17</v>
      </c>
      <c r="I483" s="12">
        <v>100</v>
      </c>
      <c r="J483" s="354">
        <v>19</v>
      </c>
      <c r="K483" s="12">
        <v>100</v>
      </c>
      <c r="L483" s="354">
        <v>24</v>
      </c>
      <c r="M483" s="12">
        <v>100</v>
      </c>
      <c r="N483" s="56">
        <v>26</v>
      </c>
      <c r="O483" s="57">
        <v>100</v>
      </c>
      <c r="P483" s="56">
        <v>25</v>
      </c>
      <c r="Q483" s="57">
        <v>100</v>
      </c>
      <c r="R483" s="56">
        <v>22</v>
      </c>
      <c r="S483" s="12">
        <v>100</v>
      </c>
      <c r="T483" s="56">
        <v>27</v>
      </c>
      <c r="U483" s="12">
        <v>100</v>
      </c>
      <c r="V483" s="127" t="s">
        <v>7010</v>
      </c>
      <c r="W483" s="127" t="s">
        <v>7010</v>
      </c>
      <c r="X483" s="127" t="s">
        <v>7010</v>
      </c>
      <c r="Y483" s="127" t="s">
        <v>7010</v>
      </c>
      <c r="Z483" s="127" t="s">
        <v>7010</v>
      </c>
      <c r="AA483" s="127" t="s">
        <v>7010</v>
      </c>
      <c r="AB483" s="127" t="s">
        <v>7010</v>
      </c>
      <c r="AC483" s="127" t="s">
        <v>7010</v>
      </c>
      <c r="AD483" s="66"/>
    </row>
    <row r="484" spans="1:30" ht="20.100000000000001" customHeight="1">
      <c r="A484" s="85"/>
      <c r="B484" s="85"/>
      <c r="C484" s="128"/>
      <c r="D484" s="85" t="s">
        <v>152</v>
      </c>
      <c r="E484" s="128" t="s">
        <v>2426</v>
      </c>
      <c r="F484" s="531"/>
      <c r="G484" s="314"/>
      <c r="H484" s="356"/>
      <c r="I484" s="314"/>
      <c r="J484" s="356"/>
      <c r="K484" s="314"/>
      <c r="L484" s="356"/>
      <c r="M484" s="314"/>
      <c r="N484" s="315"/>
      <c r="O484" s="316"/>
      <c r="P484" s="315"/>
      <c r="Q484" s="316"/>
      <c r="R484" s="315"/>
      <c r="S484" s="316"/>
      <c r="T484" s="315"/>
      <c r="U484" s="316"/>
      <c r="V484" s="128"/>
      <c r="W484" s="128"/>
      <c r="X484" s="128"/>
      <c r="Y484" s="128"/>
      <c r="Z484" s="128"/>
      <c r="AA484" s="128"/>
      <c r="AB484" s="128"/>
      <c r="AC484" s="128"/>
      <c r="AD484" s="85"/>
    </row>
    <row r="485" spans="1:30" ht="20.100000000000001" customHeight="1">
      <c r="A485" s="85"/>
      <c r="B485" s="85"/>
      <c r="C485" s="128"/>
      <c r="D485" s="85" t="s">
        <v>153</v>
      </c>
      <c r="E485" s="128"/>
      <c r="F485" s="531"/>
      <c r="G485" s="314"/>
      <c r="H485" s="356"/>
      <c r="I485" s="314"/>
      <c r="J485" s="356"/>
      <c r="K485" s="314"/>
      <c r="L485" s="356"/>
      <c r="M485" s="314"/>
      <c r="N485" s="315"/>
      <c r="O485" s="316"/>
      <c r="P485" s="315"/>
      <c r="Q485" s="316"/>
      <c r="R485" s="315"/>
      <c r="S485" s="316"/>
      <c r="T485" s="315"/>
      <c r="U485" s="316"/>
      <c r="V485" s="128"/>
      <c r="W485" s="128"/>
      <c r="X485" s="128"/>
      <c r="Y485" s="128"/>
      <c r="Z485" s="128"/>
      <c r="AA485" s="128"/>
      <c r="AB485" s="128"/>
      <c r="AC485" s="128"/>
      <c r="AD485" s="85"/>
    </row>
    <row r="486" spans="1:30" ht="20.100000000000001" customHeight="1">
      <c r="A486" s="66" t="s">
        <v>6340</v>
      </c>
      <c r="B486" s="66" t="s">
        <v>441</v>
      </c>
      <c r="C486" s="127" t="s">
        <v>6232</v>
      </c>
      <c r="D486" s="66"/>
      <c r="E486" s="127"/>
      <c r="F486" s="354">
        <v>16</v>
      </c>
      <c r="G486" s="12">
        <v>100</v>
      </c>
      <c r="H486" s="354">
        <v>17</v>
      </c>
      <c r="I486" s="12">
        <v>100</v>
      </c>
      <c r="J486" s="354">
        <v>19</v>
      </c>
      <c r="K486" s="12">
        <v>100</v>
      </c>
      <c r="L486" s="354">
        <v>24</v>
      </c>
      <c r="M486" s="12">
        <v>100</v>
      </c>
      <c r="N486" s="56">
        <v>26</v>
      </c>
      <c r="O486" s="57">
        <v>100</v>
      </c>
      <c r="P486" s="56">
        <v>25</v>
      </c>
      <c r="Q486" s="57">
        <v>100</v>
      </c>
      <c r="R486" s="56">
        <v>22</v>
      </c>
      <c r="S486" s="12">
        <v>100</v>
      </c>
      <c r="T486" s="56">
        <v>27</v>
      </c>
      <c r="U486" s="12">
        <v>100</v>
      </c>
      <c r="V486" s="127" t="s">
        <v>7010</v>
      </c>
      <c r="W486" s="127" t="s">
        <v>7010</v>
      </c>
      <c r="X486" s="127" t="s">
        <v>7010</v>
      </c>
      <c r="Y486" s="127" t="s">
        <v>7010</v>
      </c>
      <c r="Z486" s="127" t="s">
        <v>7010</v>
      </c>
      <c r="AA486" s="127" t="s">
        <v>7010</v>
      </c>
      <c r="AB486" s="127" t="s">
        <v>7010</v>
      </c>
      <c r="AC486" s="127" t="s">
        <v>7010</v>
      </c>
      <c r="AD486" s="66"/>
    </row>
    <row r="487" spans="1:30" ht="20.100000000000001" customHeight="1">
      <c r="A487" s="85"/>
      <c r="B487" s="85"/>
      <c r="C487" s="128"/>
      <c r="D487" s="85" t="s">
        <v>264</v>
      </c>
      <c r="E487" s="128" t="s">
        <v>7646</v>
      </c>
      <c r="F487" s="531"/>
      <c r="G487" s="314"/>
      <c r="H487" s="356"/>
      <c r="I487" s="314"/>
      <c r="J487" s="356"/>
      <c r="K487" s="314"/>
      <c r="L487" s="356"/>
      <c r="M487" s="314"/>
      <c r="N487" s="315"/>
      <c r="O487" s="316"/>
      <c r="P487" s="315"/>
      <c r="Q487" s="316"/>
      <c r="R487" s="315"/>
      <c r="S487" s="316"/>
      <c r="T487" s="315"/>
      <c r="U487" s="316"/>
      <c r="V487" s="128"/>
      <c r="W487" s="128"/>
      <c r="X487" s="128"/>
      <c r="Y487" s="128"/>
      <c r="Z487" s="128"/>
      <c r="AA487" s="128"/>
      <c r="AB487" s="128"/>
      <c r="AC487" s="128"/>
      <c r="AD487" s="85"/>
    </row>
    <row r="488" spans="1:30" ht="20.100000000000001" customHeight="1">
      <c r="A488" s="85"/>
      <c r="B488" s="85"/>
      <c r="C488" s="128"/>
      <c r="D488" s="85" t="s">
        <v>265</v>
      </c>
      <c r="E488" s="128"/>
      <c r="F488" s="531"/>
      <c r="G488" s="314"/>
      <c r="H488" s="356"/>
      <c r="I488" s="314"/>
      <c r="J488" s="356"/>
      <c r="K488" s="314"/>
      <c r="L488" s="356"/>
      <c r="M488" s="314"/>
      <c r="N488" s="315"/>
      <c r="O488" s="316"/>
      <c r="P488" s="315"/>
      <c r="Q488" s="316"/>
      <c r="R488" s="315"/>
      <c r="S488" s="316"/>
      <c r="T488" s="315"/>
      <c r="U488" s="316"/>
      <c r="V488" s="128"/>
      <c r="W488" s="128"/>
      <c r="X488" s="128"/>
      <c r="Y488" s="128"/>
      <c r="Z488" s="128"/>
      <c r="AA488" s="128"/>
      <c r="AB488" s="128"/>
      <c r="AC488" s="128"/>
      <c r="AD488" s="85"/>
    </row>
    <row r="489" spans="1:30" ht="20.100000000000001" customHeight="1">
      <c r="A489" s="66" t="s">
        <v>6341</v>
      </c>
      <c r="B489" s="66" t="s">
        <v>442</v>
      </c>
      <c r="C489" s="127" t="s">
        <v>6342</v>
      </c>
      <c r="D489" s="66" t="s">
        <v>316</v>
      </c>
      <c r="E489" s="127" t="s">
        <v>7646</v>
      </c>
      <c r="F489" s="354"/>
      <c r="G489" s="12"/>
      <c r="H489" s="354"/>
      <c r="I489" s="12"/>
      <c r="J489" s="354"/>
      <c r="K489" s="12"/>
      <c r="L489" s="354"/>
      <c r="M489" s="12"/>
      <c r="N489" s="56"/>
      <c r="O489" s="57"/>
      <c r="P489" s="56"/>
      <c r="Q489" s="57"/>
      <c r="R489" s="56"/>
      <c r="S489" s="57"/>
      <c r="T489" s="56"/>
      <c r="U489" s="57"/>
      <c r="V489" s="127" t="s">
        <v>7010</v>
      </c>
      <c r="W489" s="127" t="s">
        <v>7010</v>
      </c>
      <c r="X489" s="127" t="s">
        <v>7010</v>
      </c>
      <c r="Y489" s="127" t="s">
        <v>7010</v>
      </c>
      <c r="Z489" s="127" t="s">
        <v>7010</v>
      </c>
      <c r="AA489" s="127" t="s">
        <v>7010</v>
      </c>
      <c r="AB489" s="127" t="s">
        <v>7010</v>
      </c>
      <c r="AC489" s="127" t="s">
        <v>7010</v>
      </c>
      <c r="AD489" s="66"/>
    </row>
    <row r="490" spans="1:30" ht="20.100000000000001" customHeight="1">
      <c r="A490" s="85"/>
      <c r="B490" s="85"/>
      <c r="C490" s="128"/>
      <c r="D490" s="85" t="s">
        <v>317</v>
      </c>
      <c r="E490" s="128"/>
      <c r="F490" s="531"/>
      <c r="G490" s="314"/>
      <c r="H490" s="356"/>
      <c r="I490" s="314"/>
      <c r="J490" s="356"/>
      <c r="K490" s="314"/>
      <c r="L490" s="356"/>
      <c r="M490" s="314"/>
      <c r="N490" s="315"/>
      <c r="O490" s="316"/>
      <c r="P490" s="315"/>
      <c r="Q490" s="316"/>
      <c r="R490" s="315"/>
      <c r="S490" s="316"/>
      <c r="T490" s="315"/>
      <c r="U490" s="316"/>
      <c r="V490" s="128"/>
      <c r="W490" s="128"/>
      <c r="X490" s="128"/>
      <c r="Y490" s="128"/>
      <c r="Z490" s="128"/>
      <c r="AA490" s="128"/>
      <c r="AB490" s="128"/>
      <c r="AC490" s="128"/>
      <c r="AD490" s="85"/>
    </row>
    <row r="491" spans="1:30" ht="20.100000000000001" customHeight="1">
      <c r="A491" s="85"/>
      <c r="B491" s="85"/>
      <c r="C491" s="128"/>
      <c r="D491" s="85" t="s">
        <v>318</v>
      </c>
      <c r="E491" s="128"/>
      <c r="F491" s="531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128"/>
      <c r="W491" s="128"/>
      <c r="X491" s="128"/>
      <c r="Y491" s="128"/>
      <c r="Z491" s="128"/>
      <c r="AA491" s="128"/>
      <c r="AB491" s="128"/>
      <c r="AC491" s="128"/>
      <c r="AD491" s="85"/>
    </row>
    <row r="492" spans="1:30" ht="20.100000000000001" customHeight="1">
      <c r="A492" s="85"/>
      <c r="B492" s="85"/>
      <c r="C492" s="128"/>
      <c r="D492" s="85" t="s">
        <v>319</v>
      </c>
      <c r="E492" s="128"/>
      <c r="F492" s="531"/>
      <c r="G492" s="314"/>
      <c r="H492" s="356"/>
      <c r="I492" s="314"/>
      <c r="J492" s="356"/>
      <c r="K492" s="314"/>
      <c r="L492" s="356"/>
      <c r="M492" s="314"/>
      <c r="N492" s="315"/>
      <c r="O492" s="316"/>
      <c r="P492" s="315"/>
      <c r="Q492" s="316"/>
      <c r="R492" s="315"/>
      <c r="S492" s="316"/>
      <c r="T492" s="315"/>
      <c r="U492" s="316"/>
      <c r="V492" s="128"/>
      <c r="W492" s="128"/>
      <c r="X492" s="128"/>
      <c r="Y492" s="128"/>
      <c r="Z492" s="128"/>
      <c r="AA492" s="128"/>
      <c r="AB492" s="128"/>
      <c r="AC492" s="128"/>
      <c r="AD492" s="85"/>
    </row>
    <row r="493" spans="1:30" ht="20.100000000000001" customHeight="1">
      <c r="A493" s="85"/>
      <c r="B493" s="85"/>
      <c r="C493" s="128"/>
      <c r="D493" s="85" t="s">
        <v>6219</v>
      </c>
      <c r="E493" s="128"/>
      <c r="F493" s="531"/>
      <c r="G493" s="314"/>
      <c r="H493" s="356"/>
      <c r="I493" s="314"/>
      <c r="J493" s="356"/>
      <c r="K493" s="314"/>
      <c r="L493" s="356"/>
      <c r="M493" s="314"/>
      <c r="N493" s="315"/>
      <c r="O493" s="316"/>
      <c r="P493" s="315"/>
      <c r="Q493" s="316"/>
      <c r="R493" s="315"/>
      <c r="S493" s="316"/>
      <c r="T493" s="315"/>
      <c r="U493" s="316"/>
      <c r="V493" s="128"/>
      <c r="W493" s="128"/>
      <c r="X493" s="128"/>
      <c r="Y493" s="128"/>
      <c r="Z493" s="128"/>
      <c r="AA493" s="128"/>
      <c r="AB493" s="128"/>
      <c r="AC493" s="128"/>
      <c r="AD493" s="85"/>
    </row>
    <row r="494" spans="1:30" ht="20.100000000000001" customHeight="1">
      <c r="A494" s="85"/>
      <c r="B494" s="85"/>
      <c r="C494" s="128"/>
      <c r="D494" s="85" t="s">
        <v>9419</v>
      </c>
      <c r="E494" s="128"/>
      <c r="F494" s="531"/>
      <c r="G494" s="314"/>
      <c r="H494" s="356"/>
      <c r="I494" s="314"/>
      <c r="J494" s="356"/>
      <c r="K494" s="314"/>
      <c r="L494" s="356"/>
      <c r="M494" s="314"/>
      <c r="N494" s="315"/>
      <c r="O494" s="316"/>
      <c r="P494" s="315"/>
      <c r="Q494" s="316"/>
      <c r="R494" s="315"/>
      <c r="S494" s="316"/>
      <c r="T494" s="315"/>
      <c r="U494" s="316"/>
      <c r="V494" s="128"/>
      <c r="W494" s="128"/>
      <c r="X494" s="128"/>
      <c r="Y494" s="128"/>
      <c r="Z494" s="128"/>
      <c r="AA494" s="128"/>
      <c r="AB494" s="128"/>
      <c r="AC494" s="128"/>
      <c r="AD494" s="85"/>
    </row>
    <row r="495" spans="1:30" ht="20.100000000000001" customHeight="1">
      <c r="A495" s="66" t="s">
        <v>6343</v>
      </c>
      <c r="B495" s="66" t="s">
        <v>443</v>
      </c>
      <c r="C495" s="127" t="s">
        <v>6232</v>
      </c>
      <c r="D495" s="66" t="s">
        <v>321</v>
      </c>
      <c r="E495" s="127" t="s">
        <v>7646</v>
      </c>
      <c r="F495" s="354">
        <v>9</v>
      </c>
      <c r="G495" s="12">
        <v>56.25</v>
      </c>
      <c r="H495" s="354">
        <v>10</v>
      </c>
      <c r="I495" s="12">
        <v>58.823529411764703</v>
      </c>
      <c r="J495" s="354">
        <v>9</v>
      </c>
      <c r="K495" s="12">
        <v>47.368421052631582</v>
      </c>
      <c r="L495" s="354">
        <v>8</v>
      </c>
      <c r="M495" s="12">
        <v>33.333333333333329</v>
      </c>
      <c r="N495" s="56">
        <v>11</v>
      </c>
      <c r="O495" s="57">
        <v>42.307692307692307</v>
      </c>
      <c r="P495" s="56">
        <v>10</v>
      </c>
      <c r="Q495" s="57">
        <v>40</v>
      </c>
      <c r="R495" s="56">
        <v>10</v>
      </c>
      <c r="S495" s="57">
        <v>45.454545454545453</v>
      </c>
      <c r="T495" s="56">
        <v>12</v>
      </c>
      <c r="U495" s="57">
        <v>44.444444444444443</v>
      </c>
      <c r="V495" s="127" t="s">
        <v>7010</v>
      </c>
      <c r="W495" s="127" t="s">
        <v>7010</v>
      </c>
      <c r="X495" s="127" t="s">
        <v>7010</v>
      </c>
      <c r="Y495" s="127" t="s">
        <v>7010</v>
      </c>
      <c r="Z495" s="127" t="s">
        <v>7010</v>
      </c>
      <c r="AA495" s="127" t="s">
        <v>7010</v>
      </c>
      <c r="AB495" s="127" t="s">
        <v>7010</v>
      </c>
      <c r="AC495" s="127" t="s">
        <v>7010</v>
      </c>
      <c r="AD495" s="66"/>
    </row>
    <row r="496" spans="1:30" ht="20.100000000000001" customHeight="1">
      <c r="A496" s="85"/>
      <c r="B496" s="85"/>
      <c r="C496" s="128"/>
      <c r="D496" s="85" t="s">
        <v>322</v>
      </c>
      <c r="E496" s="128"/>
      <c r="F496" s="531">
        <v>3</v>
      </c>
      <c r="G496" s="314">
        <v>18.75</v>
      </c>
      <c r="H496" s="356">
        <v>4</v>
      </c>
      <c r="I496" s="314">
        <v>23.529411764705884</v>
      </c>
      <c r="J496" s="356">
        <v>7</v>
      </c>
      <c r="K496" s="314">
        <v>36.842105263157897</v>
      </c>
      <c r="L496" s="356">
        <v>11</v>
      </c>
      <c r="M496" s="314">
        <v>45.833333333333329</v>
      </c>
      <c r="N496" s="315">
        <v>11</v>
      </c>
      <c r="O496" s="316">
        <v>42.307692307692307</v>
      </c>
      <c r="P496" s="315">
        <v>10</v>
      </c>
      <c r="Q496" s="316">
        <v>40</v>
      </c>
      <c r="R496" s="315">
        <v>9</v>
      </c>
      <c r="S496" s="316">
        <v>40.909090909090907</v>
      </c>
      <c r="T496" s="315">
        <v>10</v>
      </c>
      <c r="U496" s="316">
        <v>37.037037037037038</v>
      </c>
      <c r="V496" s="128"/>
      <c r="W496" s="128"/>
      <c r="X496" s="128"/>
      <c r="Y496" s="128"/>
      <c r="Z496" s="128"/>
      <c r="AA496" s="128"/>
      <c r="AB496" s="128"/>
      <c r="AC496" s="128"/>
      <c r="AD496" s="85"/>
    </row>
    <row r="497" spans="1:30" ht="20.100000000000001" customHeight="1">
      <c r="A497" s="85"/>
      <c r="B497" s="85"/>
      <c r="C497" s="128"/>
      <c r="D497" s="85" t="s">
        <v>323</v>
      </c>
      <c r="E497" s="128"/>
      <c r="F497" s="531"/>
      <c r="G497" s="314"/>
      <c r="H497" s="356"/>
      <c r="I497" s="314"/>
      <c r="J497" s="356"/>
      <c r="K497" s="314"/>
      <c r="L497" s="356"/>
      <c r="M497" s="314"/>
      <c r="N497" s="315"/>
      <c r="O497" s="316"/>
      <c r="P497" s="315"/>
      <c r="Q497" s="316"/>
      <c r="R497" s="315"/>
      <c r="S497" s="316"/>
      <c r="T497" s="315"/>
      <c r="U497" s="316"/>
      <c r="V497" s="128"/>
      <c r="W497" s="128"/>
      <c r="X497" s="128"/>
      <c r="Y497" s="128"/>
      <c r="Z497" s="128"/>
      <c r="AA497" s="128"/>
      <c r="AB497" s="128"/>
      <c r="AC497" s="128"/>
      <c r="AD497" s="85"/>
    </row>
    <row r="498" spans="1:30" ht="20.100000000000001" customHeight="1">
      <c r="A498" s="85"/>
      <c r="B498" s="85"/>
      <c r="C498" s="128"/>
      <c r="D498" s="85" t="s">
        <v>324</v>
      </c>
      <c r="E498" s="128"/>
      <c r="F498" s="531"/>
      <c r="G498" s="314"/>
      <c r="H498" s="356"/>
      <c r="I498" s="314"/>
      <c r="J498" s="356">
        <v>1</v>
      </c>
      <c r="K498" s="314">
        <v>5.2631578947368425</v>
      </c>
      <c r="L498" s="356">
        <v>1</v>
      </c>
      <c r="M498" s="314">
        <v>4.1666666666666661</v>
      </c>
      <c r="N498" s="315">
        <v>1</v>
      </c>
      <c r="O498" s="316">
        <v>3.8461538461538463</v>
      </c>
      <c r="P498" s="315">
        <v>2</v>
      </c>
      <c r="Q498" s="316">
        <v>8</v>
      </c>
      <c r="R498" s="315">
        <v>2</v>
      </c>
      <c r="S498" s="316">
        <v>9.0909090909090917</v>
      </c>
      <c r="T498" s="315">
        <v>2</v>
      </c>
      <c r="U498" s="316">
        <v>7.4074074074074074</v>
      </c>
      <c r="V498" s="128"/>
      <c r="W498" s="128"/>
      <c r="X498" s="128"/>
      <c r="Y498" s="128"/>
      <c r="Z498" s="128"/>
      <c r="AA498" s="128"/>
      <c r="AB498" s="128"/>
      <c r="AC498" s="128"/>
      <c r="AD498" s="85"/>
    </row>
    <row r="499" spans="1:30" ht="20.100000000000001" customHeight="1">
      <c r="A499" s="85"/>
      <c r="B499" s="85"/>
      <c r="C499" s="128"/>
      <c r="D499" s="85" t="s">
        <v>325</v>
      </c>
      <c r="E499" s="128"/>
      <c r="F499" s="531"/>
      <c r="G499" s="314"/>
      <c r="H499" s="356"/>
      <c r="I499" s="314"/>
      <c r="J499" s="356"/>
      <c r="K499" s="314"/>
      <c r="L499" s="356"/>
      <c r="M499" s="314"/>
      <c r="N499" s="315"/>
      <c r="O499" s="316"/>
      <c r="P499" s="315"/>
      <c r="Q499" s="316"/>
      <c r="R499" s="315"/>
      <c r="S499" s="316"/>
      <c r="T499" s="315"/>
      <c r="U499" s="316"/>
      <c r="V499" s="128"/>
      <c r="W499" s="128"/>
      <c r="X499" s="128"/>
      <c r="Y499" s="128"/>
      <c r="Z499" s="128"/>
      <c r="AA499" s="128"/>
      <c r="AB499" s="128"/>
      <c r="AC499" s="128"/>
      <c r="AD499" s="85"/>
    </row>
    <row r="500" spans="1:30" ht="20.100000000000001" customHeight="1">
      <c r="A500" s="85"/>
      <c r="B500" s="85"/>
      <c r="C500" s="128"/>
      <c r="D500" s="85" t="s">
        <v>326</v>
      </c>
      <c r="E500" s="128"/>
      <c r="F500" s="531">
        <v>3</v>
      </c>
      <c r="G500" s="314">
        <v>18.75</v>
      </c>
      <c r="H500" s="356">
        <v>3</v>
      </c>
      <c r="I500" s="314">
        <v>17.647058823529413</v>
      </c>
      <c r="J500" s="356">
        <v>2</v>
      </c>
      <c r="K500" s="314">
        <v>10.526315789473685</v>
      </c>
      <c r="L500" s="356">
        <v>4</v>
      </c>
      <c r="M500" s="314">
        <v>16.666666666666664</v>
      </c>
      <c r="N500" s="315">
        <v>2</v>
      </c>
      <c r="O500" s="316">
        <v>7.6923076923076925</v>
      </c>
      <c r="P500" s="315">
        <v>2</v>
      </c>
      <c r="Q500" s="316">
        <v>8</v>
      </c>
      <c r="R500" s="315">
        <v>1</v>
      </c>
      <c r="S500" s="316">
        <v>4.5454545454545459</v>
      </c>
      <c r="T500" s="315">
        <v>1</v>
      </c>
      <c r="U500" s="316">
        <v>3.7037037037037037</v>
      </c>
      <c r="V500" s="128"/>
      <c r="W500" s="128"/>
      <c r="X500" s="128"/>
      <c r="Y500" s="128"/>
      <c r="Z500" s="128"/>
      <c r="AA500" s="128"/>
      <c r="AB500" s="128"/>
      <c r="AC500" s="128"/>
      <c r="AD500" s="85"/>
    </row>
    <row r="501" spans="1:30" ht="20.100000000000001" customHeight="1">
      <c r="A501" s="85"/>
      <c r="B501" s="85"/>
      <c r="C501" s="128"/>
      <c r="D501" s="85" t="s">
        <v>327</v>
      </c>
      <c r="E501" s="128"/>
      <c r="F501" s="531"/>
      <c r="G501" s="314"/>
      <c r="H501" s="356"/>
      <c r="I501" s="314"/>
      <c r="J501" s="356"/>
      <c r="K501" s="314"/>
      <c r="L501" s="356"/>
      <c r="M501" s="314"/>
      <c r="N501" s="315"/>
      <c r="O501" s="316"/>
      <c r="P501" s="315"/>
      <c r="Q501" s="316"/>
      <c r="R501" s="315"/>
      <c r="S501" s="316"/>
      <c r="T501" s="315"/>
      <c r="U501" s="316"/>
      <c r="V501" s="128"/>
      <c r="W501" s="128"/>
      <c r="X501" s="128"/>
      <c r="Y501" s="128"/>
      <c r="Z501" s="128"/>
      <c r="AA501" s="128"/>
      <c r="AB501" s="128"/>
      <c r="AC501" s="128"/>
      <c r="AD501" s="85"/>
    </row>
    <row r="502" spans="1:30" ht="20.100000000000001" customHeight="1">
      <c r="A502" s="85"/>
      <c r="B502" s="85"/>
      <c r="C502" s="128"/>
      <c r="D502" s="85" t="s">
        <v>328</v>
      </c>
      <c r="E502" s="128"/>
      <c r="F502" s="531"/>
      <c r="G502" s="314"/>
      <c r="H502" s="356"/>
      <c r="I502" s="314"/>
      <c r="J502" s="356"/>
      <c r="K502" s="314"/>
      <c r="L502" s="356"/>
      <c r="M502" s="314"/>
      <c r="N502" s="315"/>
      <c r="O502" s="316"/>
      <c r="P502" s="315"/>
      <c r="Q502" s="316"/>
      <c r="R502" s="315"/>
      <c r="S502" s="316"/>
      <c r="T502" s="315">
        <v>1</v>
      </c>
      <c r="U502" s="316">
        <v>3.7037037037037037</v>
      </c>
      <c r="V502" s="128"/>
      <c r="W502" s="128"/>
      <c r="X502" s="128"/>
      <c r="Y502" s="128"/>
      <c r="Z502" s="128"/>
      <c r="AA502" s="128"/>
      <c r="AB502" s="128"/>
      <c r="AC502" s="128"/>
      <c r="AD502" s="85"/>
    </row>
    <row r="503" spans="1:30" ht="20.100000000000001" customHeight="1">
      <c r="A503" s="85"/>
      <c r="B503" s="85"/>
      <c r="C503" s="128"/>
      <c r="D503" s="85" t="s">
        <v>329</v>
      </c>
      <c r="E503" s="128"/>
      <c r="F503" s="531">
        <v>1</v>
      </c>
      <c r="G503" s="314">
        <v>6.25</v>
      </c>
      <c r="H503" s="356"/>
      <c r="I503" s="314"/>
      <c r="J503" s="356"/>
      <c r="K503" s="314"/>
      <c r="L503" s="356"/>
      <c r="M503" s="314"/>
      <c r="N503" s="315">
        <v>1</v>
      </c>
      <c r="O503" s="316">
        <v>3.8461538461538463</v>
      </c>
      <c r="P503" s="315">
        <v>1</v>
      </c>
      <c r="Q503" s="316">
        <v>4</v>
      </c>
      <c r="R503" s="315"/>
      <c r="S503" s="316"/>
      <c r="T503" s="315"/>
      <c r="U503" s="316"/>
      <c r="V503" s="128"/>
      <c r="W503" s="128"/>
      <c r="X503" s="128"/>
      <c r="Y503" s="128"/>
      <c r="Z503" s="128"/>
      <c r="AA503" s="128"/>
      <c r="AB503" s="128"/>
      <c r="AC503" s="128"/>
      <c r="AD503" s="85"/>
    </row>
    <row r="504" spans="1:30" ht="20.100000000000001" customHeight="1">
      <c r="A504" s="85"/>
      <c r="B504" s="85"/>
      <c r="C504" s="128"/>
      <c r="D504" s="85" t="s">
        <v>330</v>
      </c>
      <c r="E504" s="128"/>
      <c r="F504" s="531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315">
        <v>1</v>
      </c>
      <c r="U504" s="316">
        <v>3.7037037037037037</v>
      </c>
      <c r="V504" s="128"/>
      <c r="W504" s="128"/>
      <c r="X504" s="128"/>
      <c r="Y504" s="128"/>
      <c r="Z504" s="128"/>
      <c r="AA504" s="128"/>
      <c r="AB504" s="128"/>
      <c r="AC504" s="128"/>
      <c r="AD504" s="85"/>
    </row>
    <row r="505" spans="1:30" ht="20.100000000000001" customHeight="1">
      <c r="A505" s="85"/>
      <c r="B505" s="85"/>
      <c r="C505" s="128"/>
      <c r="D505" s="85" t="s">
        <v>331</v>
      </c>
      <c r="E505" s="128"/>
      <c r="F505" s="531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128"/>
      <c r="W505" s="128"/>
      <c r="X505" s="128"/>
      <c r="Y505" s="128"/>
      <c r="Z505" s="128"/>
      <c r="AA505" s="128"/>
      <c r="AB505" s="128"/>
      <c r="AC505" s="128"/>
      <c r="AD505" s="85"/>
    </row>
    <row r="506" spans="1:30" ht="20.100000000000001" customHeight="1">
      <c r="A506" s="85"/>
      <c r="B506" s="85"/>
      <c r="C506" s="128"/>
      <c r="D506" s="85" t="s">
        <v>6219</v>
      </c>
      <c r="E506" s="128"/>
      <c r="F506" s="531"/>
      <c r="G506" s="314"/>
      <c r="H506" s="356"/>
      <c r="I506" s="314"/>
      <c r="J506" s="356"/>
      <c r="K506" s="314"/>
      <c r="L506" s="356"/>
      <c r="M506" s="314"/>
      <c r="N506" s="315"/>
      <c r="O506" s="316"/>
      <c r="P506" s="315"/>
      <c r="Q506" s="316"/>
      <c r="R506" s="315"/>
      <c r="S506" s="316"/>
      <c r="T506" s="315"/>
      <c r="U506" s="316"/>
      <c r="V506" s="128"/>
      <c r="W506" s="128"/>
      <c r="X506" s="128"/>
      <c r="Y506" s="128"/>
      <c r="Z506" s="128"/>
      <c r="AA506" s="128"/>
      <c r="AB506" s="128"/>
      <c r="AC506" s="128"/>
      <c r="AD506" s="85"/>
    </row>
    <row r="507" spans="1:30" ht="20.100000000000001" customHeight="1">
      <c r="A507" s="85"/>
      <c r="B507" s="85"/>
      <c r="C507" s="128"/>
      <c r="D507" s="85" t="s">
        <v>9419</v>
      </c>
      <c r="E507" s="128"/>
      <c r="F507" s="531"/>
      <c r="G507" s="314"/>
      <c r="H507" s="356"/>
      <c r="I507" s="314"/>
      <c r="J507" s="356"/>
      <c r="K507" s="314"/>
      <c r="L507" s="356"/>
      <c r="M507" s="314"/>
      <c r="N507" s="315"/>
      <c r="O507" s="316"/>
      <c r="P507" s="315"/>
      <c r="Q507" s="316"/>
      <c r="R507" s="315"/>
      <c r="S507" s="316"/>
      <c r="T507" s="315"/>
      <c r="U507" s="316"/>
      <c r="V507" s="128"/>
      <c r="W507" s="128"/>
      <c r="X507" s="128"/>
      <c r="Y507" s="128"/>
      <c r="Z507" s="128"/>
      <c r="AA507" s="128"/>
      <c r="AB507" s="128"/>
      <c r="AC507" s="128"/>
      <c r="AD507" s="85"/>
    </row>
    <row r="508" spans="1:30" ht="20.100000000000001" customHeight="1">
      <c r="A508" s="66" t="s">
        <v>6344</v>
      </c>
      <c r="B508" s="66" t="s">
        <v>444</v>
      </c>
      <c r="C508" s="127" t="s">
        <v>6232</v>
      </c>
      <c r="D508" s="66" t="s">
        <v>333</v>
      </c>
      <c r="E508" s="127" t="s">
        <v>7351</v>
      </c>
      <c r="F508" s="354">
        <v>4</v>
      </c>
      <c r="G508" s="12">
        <v>57.142857142857146</v>
      </c>
      <c r="H508" s="354">
        <v>5</v>
      </c>
      <c r="I508" s="12">
        <v>71.428571428571431</v>
      </c>
      <c r="J508" s="354">
        <v>7</v>
      </c>
      <c r="K508" s="12">
        <v>70</v>
      </c>
      <c r="L508" s="354">
        <v>12</v>
      </c>
      <c r="M508" s="12">
        <v>75</v>
      </c>
      <c r="N508" s="56">
        <v>11</v>
      </c>
      <c r="O508" s="57">
        <v>73.3</v>
      </c>
      <c r="P508" s="56">
        <v>11</v>
      </c>
      <c r="Q508" s="57">
        <v>73.333333333333329</v>
      </c>
      <c r="R508" s="56">
        <v>9</v>
      </c>
      <c r="S508" s="57">
        <v>75</v>
      </c>
      <c r="T508" s="56">
        <v>11</v>
      </c>
      <c r="U508" s="57">
        <v>73.333333333333329</v>
      </c>
      <c r="V508" s="127" t="s">
        <v>7010</v>
      </c>
      <c r="W508" s="127" t="s">
        <v>7010</v>
      </c>
      <c r="X508" s="127" t="s">
        <v>7010</v>
      </c>
      <c r="Y508" s="127" t="s">
        <v>7010</v>
      </c>
      <c r="Z508" s="127" t="s">
        <v>7010</v>
      </c>
      <c r="AA508" s="127" t="s">
        <v>7010</v>
      </c>
      <c r="AB508" s="127" t="s">
        <v>7010</v>
      </c>
      <c r="AC508" s="127" t="s">
        <v>7010</v>
      </c>
      <c r="AD508" s="66"/>
    </row>
    <row r="509" spans="1:30" ht="20.100000000000001" customHeight="1">
      <c r="A509" s="85"/>
      <c r="B509" s="85"/>
      <c r="C509" s="128" t="s">
        <v>6345</v>
      </c>
      <c r="D509" s="85" t="s">
        <v>334</v>
      </c>
      <c r="E509" s="128"/>
      <c r="F509" s="531"/>
      <c r="G509" s="314"/>
      <c r="H509" s="356"/>
      <c r="I509" s="314"/>
      <c r="J509" s="356">
        <v>1</v>
      </c>
      <c r="K509" s="314">
        <v>10</v>
      </c>
      <c r="L509" s="356">
        <v>1</v>
      </c>
      <c r="M509" s="314">
        <v>6.25</v>
      </c>
      <c r="N509" s="315">
        <v>1</v>
      </c>
      <c r="O509" s="316">
        <v>6.7</v>
      </c>
      <c r="P509" s="315">
        <v>1</v>
      </c>
      <c r="Q509" s="316">
        <v>6.666666666666667</v>
      </c>
      <c r="R509" s="315">
        <v>1</v>
      </c>
      <c r="S509" s="316">
        <v>8.3333333333333339</v>
      </c>
      <c r="T509" s="315">
        <v>1</v>
      </c>
      <c r="U509" s="316">
        <v>6.666666666666667</v>
      </c>
      <c r="V509" s="128"/>
      <c r="W509" s="128"/>
      <c r="X509" s="128"/>
      <c r="Y509" s="128"/>
      <c r="Z509" s="128"/>
      <c r="AA509" s="128"/>
      <c r="AB509" s="128"/>
      <c r="AC509" s="128"/>
      <c r="AD509" s="85"/>
    </row>
    <row r="510" spans="1:30" ht="20.100000000000001" customHeight="1">
      <c r="A510" s="85"/>
      <c r="B510" s="85"/>
      <c r="C510" s="128"/>
      <c r="D510" s="85" t="s">
        <v>335</v>
      </c>
      <c r="E510" s="128"/>
      <c r="F510" s="531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/>
      <c r="Q510" s="316"/>
      <c r="R510" s="315"/>
      <c r="S510" s="316"/>
      <c r="T510" s="315"/>
      <c r="U510" s="316"/>
      <c r="V510" s="128"/>
      <c r="W510" s="128"/>
      <c r="X510" s="128"/>
      <c r="Y510" s="128"/>
      <c r="Z510" s="128"/>
      <c r="AA510" s="128"/>
      <c r="AB510" s="128"/>
      <c r="AC510" s="128"/>
      <c r="AD510" s="85"/>
    </row>
    <row r="511" spans="1:30" ht="20.100000000000001" customHeight="1">
      <c r="A511" s="85"/>
      <c r="B511" s="85"/>
      <c r="C511" s="128"/>
      <c r="D511" s="85" t="s">
        <v>336</v>
      </c>
      <c r="E511" s="128"/>
      <c r="F511" s="531">
        <v>3</v>
      </c>
      <c r="G511" s="314">
        <v>42.857142857142854</v>
      </c>
      <c r="H511" s="356">
        <v>2</v>
      </c>
      <c r="I511" s="314">
        <v>28.571428571428573</v>
      </c>
      <c r="J511" s="356">
        <v>2</v>
      </c>
      <c r="K511" s="314">
        <v>20</v>
      </c>
      <c r="L511" s="356">
        <v>3</v>
      </c>
      <c r="M511" s="314">
        <v>18.75</v>
      </c>
      <c r="N511" s="315">
        <v>3</v>
      </c>
      <c r="O511" s="316">
        <v>20</v>
      </c>
      <c r="P511" s="315">
        <v>3</v>
      </c>
      <c r="Q511" s="316">
        <v>20</v>
      </c>
      <c r="R511" s="315">
        <v>2</v>
      </c>
      <c r="S511" s="316">
        <v>16.666666666666668</v>
      </c>
      <c r="T511" s="315">
        <v>3</v>
      </c>
      <c r="U511" s="316">
        <v>20</v>
      </c>
      <c r="V511" s="128"/>
      <c r="W511" s="128"/>
      <c r="X511" s="128"/>
      <c r="Y511" s="128"/>
      <c r="Z511" s="128"/>
      <c r="AA511" s="128"/>
      <c r="AB511" s="128"/>
      <c r="AC511" s="128"/>
      <c r="AD511" s="85"/>
    </row>
    <row r="512" spans="1:30" ht="20.100000000000001" customHeight="1">
      <c r="A512" s="85"/>
      <c r="B512" s="85"/>
      <c r="C512" s="128"/>
      <c r="D512" s="85" t="s">
        <v>337</v>
      </c>
      <c r="E512" s="128"/>
      <c r="F512" s="531"/>
      <c r="G512" s="314"/>
      <c r="H512" s="356"/>
      <c r="I512" s="314"/>
      <c r="J512" s="356"/>
      <c r="K512" s="314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128"/>
      <c r="W512" s="128"/>
      <c r="X512" s="128"/>
      <c r="Y512" s="128"/>
      <c r="Z512" s="128"/>
      <c r="AA512" s="128"/>
      <c r="AB512" s="128"/>
      <c r="AC512" s="128"/>
      <c r="AD512" s="85"/>
    </row>
    <row r="513" spans="1:30" ht="20.100000000000001" customHeight="1">
      <c r="A513" s="85"/>
      <c r="B513" s="85"/>
      <c r="C513" s="128"/>
      <c r="D513" s="85" t="s">
        <v>338</v>
      </c>
      <c r="E513" s="128"/>
      <c r="F513" s="531"/>
      <c r="G513" s="314"/>
      <c r="H513" s="356"/>
      <c r="I513" s="314"/>
      <c r="J513" s="356"/>
      <c r="K513" s="314"/>
      <c r="L513" s="356"/>
      <c r="M513" s="314"/>
      <c r="N513" s="315"/>
      <c r="O513" s="316"/>
      <c r="P513" s="315"/>
      <c r="Q513" s="316"/>
      <c r="R513" s="315"/>
      <c r="S513" s="316"/>
      <c r="T513" s="315"/>
      <c r="U513" s="316"/>
      <c r="V513" s="128"/>
      <c r="W513" s="128"/>
      <c r="X513" s="128"/>
      <c r="Y513" s="128"/>
      <c r="Z513" s="128"/>
      <c r="AA513" s="128"/>
      <c r="AB513" s="128"/>
      <c r="AC513" s="128"/>
      <c r="AD513" s="85"/>
    </row>
    <row r="514" spans="1:30" ht="20.100000000000001" customHeight="1">
      <c r="A514" s="85"/>
      <c r="B514" s="85"/>
      <c r="C514" s="128"/>
      <c r="D514" s="85" t="s">
        <v>305</v>
      </c>
      <c r="E514" s="128"/>
      <c r="F514" s="531"/>
      <c r="G514" s="314"/>
      <c r="H514" s="356"/>
      <c r="I514" s="314"/>
      <c r="J514" s="356"/>
      <c r="K514" s="314"/>
      <c r="L514" s="356"/>
      <c r="M514" s="314"/>
      <c r="N514" s="315"/>
      <c r="O514" s="316"/>
      <c r="P514" s="315"/>
      <c r="Q514" s="316"/>
      <c r="R514" s="315"/>
      <c r="S514" s="316"/>
      <c r="T514" s="315"/>
      <c r="U514" s="316"/>
      <c r="V514" s="128"/>
      <c r="W514" s="128"/>
      <c r="X514" s="128"/>
      <c r="Y514" s="128"/>
      <c r="Z514" s="128"/>
      <c r="AA514" s="128"/>
      <c r="AB514" s="128"/>
      <c r="AC514" s="128"/>
      <c r="AD514" s="85"/>
    </row>
    <row r="515" spans="1:30" ht="20.100000000000001" customHeight="1">
      <c r="A515" s="85"/>
      <c r="B515" s="85"/>
      <c r="C515" s="128"/>
      <c r="D515" s="85" t="s">
        <v>306</v>
      </c>
      <c r="E515" s="128"/>
      <c r="F515" s="531"/>
      <c r="G515" s="314"/>
      <c r="H515" s="356"/>
      <c r="I515" s="314"/>
      <c r="J515" s="356"/>
      <c r="K515" s="314"/>
      <c r="L515" s="356"/>
      <c r="M515" s="314"/>
      <c r="N515" s="315"/>
      <c r="O515" s="316"/>
      <c r="P515" s="315"/>
      <c r="Q515" s="316"/>
      <c r="R515" s="315"/>
      <c r="S515" s="316"/>
      <c r="T515" s="315"/>
      <c r="U515" s="316"/>
      <c r="V515" s="128"/>
      <c r="W515" s="128"/>
      <c r="X515" s="128"/>
      <c r="Y515" s="128"/>
      <c r="Z515" s="128"/>
      <c r="AA515" s="128"/>
      <c r="AB515" s="128"/>
      <c r="AC515" s="128"/>
      <c r="AD515" s="85"/>
    </row>
    <row r="516" spans="1:30" ht="20.100000000000001" customHeight="1">
      <c r="A516" s="66" t="s">
        <v>6346</v>
      </c>
      <c r="B516" s="66" t="s">
        <v>445</v>
      </c>
      <c r="C516" s="127" t="s">
        <v>6232</v>
      </c>
      <c r="D516" s="66" t="s">
        <v>339</v>
      </c>
      <c r="E516" s="127" t="s">
        <v>7351</v>
      </c>
      <c r="F516" s="354">
        <v>16</v>
      </c>
      <c r="G516" s="12">
        <v>100</v>
      </c>
      <c r="H516" s="354">
        <v>17</v>
      </c>
      <c r="I516" s="12">
        <v>100</v>
      </c>
      <c r="J516" s="354">
        <v>19</v>
      </c>
      <c r="K516" s="12">
        <v>100</v>
      </c>
      <c r="L516" s="354">
        <v>23</v>
      </c>
      <c r="M516" s="12">
        <v>95.8</v>
      </c>
      <c r="N516" s="56">
        <v>24</v>
      </c>
      <c r="O516" s="57">
        <v>92.307692307692307</v>
      </c>
      <c r="P516" s="56">
        <v>23</v>
      </c>
      <c r="Q516" s="57">
        <v>92</v>
      </c>
      <c r="R516" s="56">
        <v>20</v>
      </c>
      <c r="S516" s="57">
        <v>90.909090909090907</v>
      </c>
      <c r="T516" s="56">
        <v>25</v>
      </c>
      <c r="U516" s="57">
        <v>92.592592592592595</v>
      </c>
      <c r="V516" s="127" t="s">
        <v>7010</v>
      </c>
      <c r="W516" s="127" t="s">
        <v>7010</v>
      </c>
      <c r="X516" s="127" t="s">
        <v>7010</v>
      </c>
      <c r="Y516" s="127" t="s">
        <v>7010</v>
      </c>
      <c r="Z516" s="127" t="s">
        <v>7010</v>
      </c>
      <c r="AA516" s="127" t="s">
        <v>7010</v>
      </c>
      <c r="AB516" s="127" t="s">
        <v>7010</v>
      </c>
      <c r="AC516" s="127" t="s">
        <v>7010</v>
      </c>
      <c r="AD516" s="66"/>
    </row>
    <row r="517" spans="1:30" ht="20.100000000000001" customHeight="1">
      <c r="A517" s="85"/>
      <c r="B517" s="85"/>
      <c r="C517" s="128"/>
      <c r="D517" s="85" t="s">
        <v>9421</v>
      </c>
      <c r="E517" s="128"/>
      <c r="F517" s="531"/>
      <c r="G517" s="314"/>
      <c r="H517" s="356"/>
      <c r="I517" s="314"/>
      <c r="J517" s="356"/>
      <c r="K517" s="314"/>
      <c r="L517" s="356">
        <v>1</v>
      </c>
      <c r="M517" s="314">
        <v>4.2</v>
      </c>
      <c r="N517" s="315">
        <v>2</v>
      </c>
      <c r="O517" s="316">
        <v>7.6923076923076925</v>
      </c>
      <c r="P517" s="315">
        <v>2</v>
      </c>
      <c r="Q517" s="316">
        <v>8</v>
      </c>
      <c r="R517" s="315">
        <v>2</v>
      </c>
      <c r="S517" s="316">
        <v>9.0909090909090917</v>
      </c>
      <c r="T517" s="315">
        <v>2</v>
      </c>
      <c r="U517" s="316">
        <v>7.4074074074074074</v>
      </c>
      <c r="V517" s="128"/>
      <c r="W517" s="128"/>
      <c r="X517" s="128"/>
      <c r="Y517" s="128"/>
      <c r="Z517" s="128"/>
      <c r="AA517" s="128"/>
      <c r="AB517" s="128"/>
      <c r="AC517" s="128"/>
      <c r="AD517" s="85"/>
    </row>
    <row r="518" spans="1:30" ht="20.100000000000001" customHeight="1">
      <c r="A518" s="85"/>
      <c r="B518" s="85"/>
      <c r="C518" s="128"/>
      <c r="D518" s="85" t="s">
        <v>6221</v>
      </c>
      <c r="E518" s="128"/>
      <c r="F518" s="531"/>
      <c r="G518" s="314"/>
      <c r="H518" s="356"/>
      <c r="I518" s="314"/>
      <c r="J518" s="356"/>
      <c r="K518" s="314"/>
      <c r="L518" s="356"/>
      <c r="M518" s="314"/>
      <c r="N518" s="315"/>
      <c r="O518" s="316"/>
      <c r="P518" s="315"/>
      <c r="Q518" s="316"/>
      <c r="R518" s="315"/>
      <c r="S518" s="316"/>
      <c r="T518" s="315"/>
      <c r="U518" s="316"/>
      <c r="V518" s="128"/>
      <c r="W518" s="128"/>
      <c r="X518" s="128"/>
      <c r="Y518" s="128"/>
      <c r="Z518" s="128"/>
      <c r="AA518" s="128"/>
      <c r="AB518" s="128"/>
      <c r="AC518" s="128"/>
      <c r="AD518" s="85"/>
    </row>
    <row r="519" spans="1:30" ht="20.100000000000001" customHeight="1">
      <c r="A519" s="85"/>
      <c r="B519" s="85"/>
      <c r="C519" s="128"/>
      <c r="D519" s="85" t="s">
        <v>6222</v>
      </c>
      <c r="E519" s="128"/>
      <c r="F519" s="531"/>
      <c r="G519" s="314"/>
      <c r="H519" s="356"/>
      <c r="I519" s="314"/>
      <c r="J519" s="356"/>
      <c r="K519" s="314"/>
      <c r="L519" s="356"/>
      <c r="M519" s="314"/>
      <c r="N519" s="315"/>
      <c r="O519" s="316"/>
      <c r="P519" s="315"/>
      <c r="Q519" s="316"/>
      <c r="R519" s="315"/>
      <c r="S519" s="316"/>
      <c r="T519" s="315"/>
      <c r="U519" s="316"/>
      <c r="V519" s="128"/>
      <c r="W519" s="128"/>
      <c r="X519" s="128"/>
      <c r="Y519" s="128"/>
      <c r="Z519" s="128"/>
      <c r="AA519" s="128"/>
      <c r="AB519" s="128"/>
      <c r="AC519" s="128"/>
      <c r="AD519" s="85"/>
    </row>
    <row r="520" spans="1:30" ht="20.100000000000001" customHeight="1">
      <c r="A520" s="66" t="s">
        <v>6347</v>
      </c>
      <c r="B520" s="66" t="s">
        <v>446</v>
      </c>
      <c r="C520" s="127" t="s">
        <v>6348</v>
      </c>
      <c r="D520" s="66" t="s">
        <v>341</v>
      </c>
      <c r="E520" s="127" t="s">
        <v>7646</v>
      </c>
      <c r="F520" s="354"/>
      <c r="G520" s="12"/>
      <c r="H520" s="354"/>
      <c r="I520" s="12"/>
      <c r="J520" s="354"/>
      <c r="K520" s="12"/>
      <c r="L520" s="354"/>
      <c r="M520" s="12"/>
      <c r="N520" s="56"/>
      <c r="O520" s="57"/>
      <c r="P520" s="56"/>
      <c r="Q520" s="57"/>
      <c r="R520" s="56"/>
      <c r="S520" s="57"/>
      <c r="T520" s="56"/>
      <c r="U520" s="57"/>
      <c r="V520" s="127" t="s">
        <v>7010</v>
      </c>
      <c r="W520" s="127" t="s">
        <v>7010</v>
      </c>
      <c r="X520" s="127" t="s">
        <v>7010</v>
      </c>
      <c r="Y520" s="127" t="s">
        <v>7010</v>
      </c>
      <c r="Z520" s="127" t="s">
        <v>7010</v>
      </c>
      <c r="AA520" s="127" t="s">
        <v>7010</v>
      </c>
      <c r="AB520" s="127" t="s">
        <v>7010</v>
      </c>
      <c r="AC520" s="127" t="s">
        <v>7010</v>
      </c>
      <c r="AD520" s="66"/>
    </row>
    <row r="521" spans="1:30" ht="20.100000000000001" customHeight="1">
      <c r="A521" s="85"/>
      <c r="B521" s="85"/>
      <c r="C521" s="128"/>
      <c r="D521" s="85" t="s">
        <v>342</v>
      </c>
      <c r="E521" s="128"/>
      <c r="F521" s="531"/>
      <c r="G521" s="314"/>
      <c r="H521" s="356"/>
      <c r="I521" s="314"/>
      <c r="J521" s="356"/>
      <c r="K521" s="314"/>
      <c r="L521" s="356"/>
      <c r="M521" s="314"/>
      <c r="N521" s="315"/>
      <c r="O521" s="316"/>
      <c r="P521" s="315"/>
      <c r="Q521" s="316"/>
      <c r="R521" s="315"/>
      <c r="S521" s="316"/>
      <c r="T521" s="315"/>
      <c r="U521" s="316"/>
      <c r="V521" s="128"/>
      <c r="W521" s="128"/>
      <c r="X521" s="128"/>
      <c r="Y521" s="128"/>
      <c r="Z521" s="128"/>
      <c r="AA521" s="128"/>
      <c r="AB521" s="128"/>
      <c r="AC521" s="128"/>
      <c r="AD521" s="85"/>
    </row>
    <row r="522" spans="1:30" ht="20.100000000000001" customHeight="1">
      <c r="A522" s="85"/>
      <c r="B522" s="85"/>
      <c r="C522" s="128"/>
      <c r="D522" s="85" t="s">
        <v>343</v>
      </c>
      <c r="E522" s="128"/>
      <c r="F522" s="531"/>
      <c r="G522" s="314"/>
      <c r="H522" s="356"/>
      <c r="I522" s="314"/>
      <c r="J522" s="356"/>
      <c r="K522" s="314"/>
      <c r="L522" s="356"/>
      <c r="M522" s="314"/>
      <c r="N522" s="315"/>
      <c r="O522" s="316"/>
      <c r="P522" s="315"/>
      <c r="Q522" s="316"/>
      <c r="R522" s="315"/>
      <c r="S522" s="316"/>
      <c r="T522" s="315"/>
      <c r="U522" s="316"/>
      <c r="V522" s="128"/>
      <c r="W522" s="128"/>
      <c r="X522" s="128"/>
      <c r="Y522" s="128"/>
      <c r="Z522" s="128"/>
      <c r="AA522" s="128"/>
      <c r="AB522" s="128"/>
      <c r="AC522" s="128"/>
      <c r="AD522" s="85"/>
    </row>
    <row r="523" spans="1:30" ht="20.100000000000001" customHeight="1">
      <c r="A523" s="85"/>
      <c r="B523" s="85"/>
      <c r="C523" s="128"/>
      <c r="D523" s="85" t="s">
        <v>344</v>
      </c>
      <c r="E523" s="128"/>
      <c r="F523" s="531"/>
      <c r="G523" s="314"/>
      <c r="H523" s="356"/>
      <c r="I523" s="314"/>
      <c r="J523" s="356"/>
      <c r="K523" s="314"/>
      <c r="L523" s="356"/>
      <c r="M523" s="314"/>
      <c r="N523" s="315"/>
      <c r="O523" s="316"/>
      <c r="P523" s="315"/>
      <c r="Q523" s="316"/>
      <c r="R523" s="315"/>
      <c r="S523" s="316"/>
      <c r="T523" s="315"/>
      <c r="U523" s="316"/>
      <c r="V523" s="128"/>
      <c r="W523" s="128"/>
      <c r="X523" s="128"/>
      <c r="Y523" s="128"/>
      <c r="Z523" s="128"/>
      <c r="AA523" s="128"/>
      <c r="AB523" s="128"/>
      <c r="AC523" s="128"/>
      <c r="AD523" s="85"/>
    </row>
    <row r="524" spans="1:30" ht="20.100000000000001" customHeight="1">
      <c r="A524" s="85"/>
      <c r="B524" s="85"/>
      <c r="C524" s="128"/>
      <c r="D524" s="85" t="s">
        <v>345</v>
      </c>
      <c r="E524" s="128"/>
      <c r="F524" s="531"/>
      <c r="G524" s="314"/>
      <c r="H524" s="356"/>
      <c r="I524" s="314"/>
      <c r="J524" s="356"/>
      <c r="K524" s="314"/>
      <c r="L524" s="356"/>
      <c r="M524" s="314"/>
      <c r="N524" s="315"/>
      <c r="O524" s="316"/>
      <c r="P524" s="315"/>
      <c r="Q524" s="316"/>
      <c r="R524" s="315"/>
      <c r="S524" s="316"/>
      <c r="T524" s="315"/>
      <c r="U524" s="316"/>
      <c r="V524" s="128"/>
      <c r="W524" s="128"/>
      <c r="X524" s="128"/>
      <c r="Y524" s="128"/>
      <c r="Z524" s="128"/>
      <c r="AA524" s="128"/>
      <c r="AB524" s="128"/>
      <c r="AC524" s="128"/>
      <c r="AD524" s="85"/>
    </row>
    <row r="525" spans="1:30" ht="20.100000000000001" customHeight="1">
      <c r="A525" s="85"/>
      <c r="B525" s="85"/>
      <c r="C525" s="128"/>
      <c r="D525" s="85" t="s">
        <v>9422</v>
      </c>
      <c r="E525" s="128"/>
      <c r="F525" s="531"/>
      <c r="G525" s="314"/>
      <c r="H525" s="356"/>
      <c r="I525" s="314"/>
      <c r="J525" s="356"/>
      <c r="K525" s="314"/>
      <c r="L525" s="356">
        <v>1</v>
      </c>
      <c r="M525" s="314">
        <v>100</v>
      </c>
      <c r="N525" s="315"/>
      <c r="O525" s="316"/>
      <c r="P525" s="315">
        <v>2</v>
      </c>
      <c r="Q525" s="316">
        <v>100</v>
      </c>
      <c r="R525" s="315">
        <v>2</v>
      </c>
      <c r="S525" s="316">
        <v>100</v>
      </c>
      <c r="T525" s="315">
        <v>2</v>
      </c>
      <c r="U525" s="316">
        <v>100</v>
      </c>
      <c r="V525" s="128"/>
      <c r="W525" s="128"/>
      <c r="X525" s="128"/>
      <c r="Y525" s="128"/>
      <c r="Z525" s="128"/>
      <c r="AA525" s="128"/>
      <c r="AB525" s="128"/>
      <c r="AC525" s="128"/>
      <c r="AD525" s="85"/>
    </row>
    <row r="526" spans="1:30" ht="20.100000000000001" customHeight="1">
      <c r="A526" s="85"/>
      <c r="B526" s="85"/>
      <c r="C526" s="128"/>
      <c r="D526" s="85" t="s">
        <v>9423</v>
      </c>
      <c r="E526" s="128"/>
      <c r="F526" s="531"/>
      <c r="G526" s="314"/>
      <c r="H526" s="356"/>
      <c r="I526" s="314"/>
      <c r="J526" s="356"/>
      <c r="K526" s="314"/>
      <c r="L526" s="356"/>
      <c r="M526" s="314"/>
      <c r="N526" s="315"/>
      <c r="O526" s="316"/>
      <c r="P526" s="315"/>
      <c r="Q526" s="316"/>
      <c r="R526" s="315"/>
      <c r="S526" s="316"/>
      <c r="T526" s="315"/>
      <c r="U526" s="316"/>
      <c r="V526" s="128"/>
      <c r="W526" s="128"/>
      <c r="X526" s="128"/>
      <c r="Y526" s="128"/>
      <c r="Z526" s="128"/>
      <c r="AA526" s="128"/>
      <c r="AB526" s="128"/>
      <c r="AC526" s="128"/>
      <c r="AD526" s="85"/>
    </row>
    <row r="527" spans="1:30" ht="20.100000000000001" customHeight="1">
      <c r="A527" s="85"/>
      <c r="B527" s="85"/>
      <c r="C527" s="128"/>
      <c r="D527" s="85" t="s">
        <v>346</v>
      </c>
      <c r="E527" s="128"/>
      <c r="F527" s="531"/>
      <c r="G527" s="314"/>
      <c r="H527" s="356"/>
      <c r="I527" s="314"/>
      <c r="J527" s="356"/>
      <c r="K527" s="314"/>
      <c r="L527" s="356"/>
      <c r="M527" s="314"/>
      <c r="N527" s="315">
        <v>2</v>
      </c>
      <c r="O527" s="316">
        <v>100</v>
      </c>
      <c r="P527" s="315"/>
      <c r="Q527" s="316"/>
      <c r="R527" s="315"/>
      <c r="S527" s="316"/>
      <c r="T527" s="315"/>
      <c r="U527" s="316"/>
      <c r="V527" s="128"/>
      <c r="W527" s="128"/>
      <c r="X527" s="128"/>
      <c r="Y527" s="128"/>
      <c r="Z527" s="128"/>
      <c r="AA527" s="128"/>
      <c r="AB527" s="128"/>
      <c r="AC527" s="128"/>
      <c r="AD527" s="85"/>
    </row>
    <row r="528" spans="1:30" ht="20.100000000000001" customHeight="1">
      <c r="A528" s="85"/>
      <c r="B528" s="85"/>
      <c r="C528" s="128"/>
      <c r="D528" s="85" t="s">
        <v>347</v>
      </c>
      <c r="E528" s="128"/>
      <c r="F528" s="531"/>
      <c r="G528" s="314"/>
      <c r="H528" s="356"/>
      <c r="I528" s="314"/>
      <c r="J528" s="356"/>
      <c r="K528" s="314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128"/>
      <c r="W528" s="128"/>
      <c r="X528" s="128"/>
      <c r="Y528" s="128"/>
      <c r="Z528" s="128"/>
      <c r="AA528" s="128"/>
      <c r="AB528" s="128"/>
      <c r="AC528" s="128"/>
      <c r="AD528" s="85"/>
    </row>
    <row r="529" spans="1:30" ht="20.100000000000001" customHeight="1">
      <c r="A529" s="85"/>
      <c r="B529" s="85"/>
      <c r="C529" s="128"/>
      <c r="D529" s="85" t="s">
        <v>348</v>
      </c>
      <c r="E529" s="128"/>
      <c r="F529" s="531"/>
      <c r="G529" s="314"/>
      <c r="H529" s="356"/>
      <c r="I529" s="314"/>
      <c r="J529" s="356"/>
      <c r="K529" s="314"/>
      <c r="L529" s="356"/>
      <c r="M529" s="314"/>
      <c r="N529" s="315"/>
      <c r="O529" s="316"/>
      <c r="P529" s="315"/>
      <c r="Q529" s="316"/>
      <c r="R529" s="315"/>
      <c r="S529" s="316"/>
      <c r="T529" s="315"/>
      <c r="U529" s="316"/>
      <c r="V529" s="128"/>
      <c r="W529" s="128"/>
      <c r="X529" s="128"/>
      <c r="Y529" s="128"/>
      <c r="Z529" s="128"/>
      <c r="AA529" s="128"/>
      <c r="AB529" s="128"/>
      <c r="AC529" s="128"/>
      <c r="AD529" s="85"/>
    </row>
    <row r="530" spans="1:30" ht="20.100000000000001" customHeight="1">
      <c r="A530" s="85"/>
      <c r="B530" s="85"/>
      <c r="C530" s="128"/>
      <c r="D530" s="85" t="s">
        <v>349</v>
      </c>
      <c r="E530" s="128"/>
      <c r="F530" s="531"/>
      <c r="G530" s="314"/>
      <c r="H530" s="356"/>
      <c r="I530" s="314"/>
      <c r="J530" s="356"/>
      <c r="K530" s="314"/>
      <c r="L530" s="356"/>
      <c r="M530" s="314"/>
      <c r="N530" s="315"/>
      <c r="O530" s="316"/>
      <c r="P530" s="315"/>
      <c r="Q530" s="316"/>
      <c r="R530" s="315"/>
      <c r="S530" s="316"/>
      <c r="T530" s="315"/>
      <c r="U530" s="316"/>
      <c r="V530" s="128"/>
      <c r="W530" s="128"/>
      <c r="X530" s="128"/>
      <c r="Y530" s="128"/>
      <c r="Z530" s="128"/>
      <c r="AA530" s="128"/>
      <c r="AB530" s="128"/>
      <c r="AC530" s="128"/>
      <c r="AD530" s="85"/>
    </row>
    <row r="531" spans="1:30" ht="20.100000000000001" customHeight="1">
      <c r="A531" s="85"/>
      <c r="B531" s="85"/>
      <c r="C531" s="128"/>
      <c r="D531" s="85" t="s">
        <v>350</v>
      </c>
      <c r="E531" s="128"/>
      <c r="F531" s="531"/>
      <c r="G531" s="314"/>
      <c r="H531" s="356"/>
      <c r="I531" s="314"/>
      <c r="J531" s="356"/>
      <c r="K531" s="314"/>
      <c r="L531" s="356"/>
      <c r="M531" s="314"/>
      <c r="N531" s="315"/>
      <c r="O531" s="316"/>
      <c r="P531" s="315"/>
      <c r="Q531" s="316"/>
      <c r="R531" s="315"/>
      <c r="S531" s="316"/>
      <c r="T531" s="315"/>
      <c r="U531" s="316"/>
      <c r="V531" s="128"/>
      <c r="W531" s="128"/>
      <c r="X531" s="128"/>
      <c r="Y531" s="128"/>
      <c r="Z531" s="128"/>
      <c r="AA531" s="128"/>
      <c r="AB531" s="128"/>
      <c r="AC531" s="128"/>
      <c r="AD531" s="85"/>
    </row>
    <row r="532" spans="1:30" ht="20.100000000000001" customHeight="1">
      <c r="A532" s="85"/>
      <c r="B532" s="85"/>
      <c r="C532" s="128"/>
      <c r="D532" s="85" t="s">
        <v>351</v>
      </c>
      <c r="E532" s="128"/>
      <c r="F532" s="531"/>
      <c r="G532" s="314"/>
      <c r="H532" s="356"/>
      <c r="I532" s="314"/>
      <c r="J532" s="356"/>
      <c r="K532" s="314"/>
      <c r="L532" s="356"/>
      <c r="M532" s="314"/>
      <c r="N532" s="315"/>
      <c r="O532" s="316"/>
      <c r="P532" s="315"/>
      <c r="Q532" s="316"/>
      <c r="R532" s="315"/>
      <c r="S532" s="316"/>
      <c r="T532" s="315"/>
      <c r="U532" s="316"/>
      <c r="V532" s="128"/>
      <c r="W532" s="128"/>
      <c r="X532" s="128"/>
      <c r="Y532" s="128"/>
      <c r="Z532" s="128"/>
      <c r="AA532" s="128"/>
      <c r="AB532" s="128"/>
      <c r="AC532" s="128"/>
      <c r="AD532" s="85"/>
    </row>
    <row r="533" spans="1:30" ht="20.100000000000001" customHeight="1">
      <c r="A533" s="85"/>
      <c r="B533" s="85"/>
      <c r="C533" s="128"/>
      <c r="D533" s="85" t="s">
        <v>352</v>
      </c>
      <c r="E533" s="128"/>
      <c r="F533" s="531"/>
      <c r="G533" s="314"/>
      <c r="H533" s="356"/>
      <c r="I533" s="314"/>
      <c r="J533" s="356"/>
      <c r="K533" s="314"/>
      <c r="L533" s="356"/>
      <c r="M533" s="314"/>
      <c r="N533" s="315"/>
      <c r="O533" s="316"/>
      <c r="P533" s="315"/>
      <c r="Q533" s="316"/>
      <c r="R533" s="315"/>
      <c r="S533" s="316"/>
      <c r="T533" s="315"/>
      <c r="U533" s="316"/>
      <c r="V533" s="128"/>
      <c r="W533" s="128"/>
      <c r="X533" s="128"/>
      <c r="Y533" s="128"/>
      <c r="Z533" s="128"/>
      <c r="AA533" s="128"/>
      <c r="AB533" s="128"/>
      <c r="AC533" s="128"/>
      <c r="AD533" s="85"/>
    </row>
    <row r="534" spans="1:30" ht="20.100000000000001" customHeight="1">
      <c r="A534" s="85"/>
      <c r="B534" s="85"/>
      <c r="C534" s="128"/>
      <c r="D534" s="85" t="s">
        <v>353</v>
      </c>
      <c r="E534" s="128"/>
      <c r="F534" s="531"/>
      <c r="G534" s="314"/>
      <c r="H534" s="356"/>
      <c r="I534" s="314"/>
      <c r="J534" s="356"/>
      <c r="K534" s="314"/>
      <c r="L534" s="356"/>
      <c r="M534" s="314"/>
      <c r="N534" s="315"/>
      <c r="O534" s="316"/>
      <c r="P534" s="315"/>
      <c r="Q534" s="316"/>
      <c r="R534" s="315"/>
      <c r="S534" s="316"/>
      <c r="T534" s="315"/>
      <c r="U534" s="316"/>
      <c r="V534" s="128"/>
      <c r="W534" s="128"/>
      <c r="X534" s="128"/>
      <c r="Y534" s="128"/>
      <c r="Z534" s="128"/>
      <c r="AA534" s="128"/>
      <c r="AB534" s="128"/>
      <c r="AC534" s="128"/>
      <c r="AD534" s="85"/>
    </row>
    <row r="535" spans="1:30" ht="20.100000000000001" customHeight="1">
      <c r="A535" s="85"/>
      <c r="B535" s="85"/>
      <c r="C535" s="128"/>
      <c r="D535" s="85" t="s">
        <v>6219</v>
      </c>
      <c r="E535" s="128"/>
      <c r="F535" s="531"/>
      <c r="G535" s="314"/>
      <c r="H535" s="356"/>
      <c r="I535" s="314"/>
      <c r="J535" s="356"/>
      <c r="K535" s="314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128"/>
      <c r="W535" s="128"/>
      <c r="X535" s="128"/>
      <c r="Y535" s="128"/>
      <c r="Z535" s="128"/>
      <c r="AA535" s="128"/>
      <c r="AB535" s="128"/>
      <c r="AC535" s="128"/>
      <c r="AD535" s="85"/>
    </row>
    <row r="536" spans="1:30" ht="20.100000000000001" customHeight="1">
      <c r="A536" s="85"/>
      <c r="B536" s="85"/>
      <c r="C536" s="128"/>
      <c r="D536" s="85" t="s">
        <v>9419</v>
      </c>
      <c r="E536" s="128"/>
      <c r="F536" s="531"/>
      <c r="G536" s="314"/>
      <c r="H536" s="356"/>
      <c r="I536" s="314"/>
      <c r="J536" s="356"/>
      <c r="K536" s="314"/>
      <c r="L536" s="356"/>
      <c r="M536" s="314"/>
      <c r="N536" s="315"/>
      <c r="O536" s="316"/>
      <c r="P536" s="315"/>
      <c r="Q536" s="316"/>
      <c r="R536" s="315"/>
      <c r="S536" s="316"/>
      <c r="T536" s="315"/>
      <c r="U536" s="316"/>
      <c r="V536" s="128"/>
      <c r="W536" s="128"/>
      <c r="X536" s="128"/>
      <c r="Y536" s="128"/>
      <c r="Z536" s="128"/>
      <c r="AA536" s="128"/>
      <c r="AB536" s="128"/>
      <c r="AC536" s="128"/>
      <c r="AD536" s="85"/>
    </row>
    <row r="537" spans="1:30" ht="20.100000000000001" customHeight="1">
      <c r="A537" s="66" t="s">
        <v>6349</v>
      </c>
      <c r="B537" s="66" t="s">
        <v>447</v>
      </c>
      <c r="C537" s="127" t="s">
        <v>6348</v>
      </c>
      <c r="D537" s="66" t="s">
        <v>355</v>
      </c>
      <c r="E537" s="127" t="s">
        <v>7351</v>
      </c>
      <c r="F537" s="354"/>
      <c r="G537" s="12"/>
      <c r="H537" s="354"/>
      <c r="I537" s="12"/>
      <c r="J537" s="354"/>
      <c r="K537" s="12"/>
      <c r="L537" s="354"/>
      <c r="M537" s="12"/>
      <c r="N537" s="56"/>
      <c r="O537" s="57"/>
      <c r="P537" s="56"/>
      <c r="Q537" s="57"/>
      <c r="R537" s="56"/>
      <c r="S537" s="57"/>
      <c r="T537" s="56"/>
      <c r="U537" s="57"/>
      <c r="V537" s="127" t="s">
        <v>7010</v>
      </c>
      <c r="W537" s="127" t="s">
        <v>7010</v>
      </c>
      <c r="X537" s="127" t="s">
        <v>7010</v>
      </c>
      <c r="Y537" s="127" t="s">
        <v>7010</v>
      </c>
      <c r="Z537" s="127" t="s">
        <v>7010</v>
      </c>
      <c r="AA537" s="127" t="s">
        <v>7010</v>
      </c>
      <c r="AB537" s="127" t="s">
        <v>7010</v>
      </c>
      <c r="AC537" s="127" t="s">
        <v>7010</v>
      </c>
      <c r="AD537" s="66"/>
    </row>
    <row r="538" spans="1:30" ht="20.100000000000001" customHeight="1">
      <c r="A538" s="85"/>
      <c r="B538" s="85"/>
      <c r="C538" s="128"/>
      <c r="D538" s="85" t="s">
        <v>356</v>
      </c>
      <c r="E538" s="128"/>
      <c r="F538" s="531"/>
      <c r="G538" s="314"/>
      <c r="H538" s="356"/>
      <c r="I538" s="314"/>
      <c r="J538" s="356"/>
      <c r="K538" s="314"/>
      <c r="L538" s="356"/>
      <c r="M538" s="314"/>
      <c r="N538" s="315">
        <v>1</v>
      </c>
      <c r="O538" s="316">
        <v>50</v>
      </c>
      <c r="P538" s="315">
        <v>1</v>
      </c>
      <c r="Q538" s="316">
        <v>50</v>
      </c>
      <c r="R538" s="315">
        <v>1</v>
      </c>
      <c r="S538" s="316">
        <v>50</v>
      </c>
      <c r="T538" s="315">
        <v>1</v>
      </c>
      <c r="U538" s="316">
        <v>50</v>
      </c>
      <c r="V538" s="128"/>
      <c r="W538" s="128"/>
      <c r="X538" s="128"/>
      <c r="Y538" s="128"/>
      <c r="Z538" s="128"/>
      <c r="AA538" s="128"/>
      <c r="AB538" s="128"/>
      <c r="AC538" s="128"/>
      <c r="AD538" s="85"/>
    </row>
    <row r="539" spans="1:30" ht="20.100000000000001" customHeight="1">
      <c r="A539" s="85"/>
      <c r="B539" s="85"/>
      <c r="C539" s="128"/>
      <c r="D539" s="85" t="s">
        <v>357</v>
      </c>
      <c r="E539" s="128"/>
      <c r="F539" s="531"/>
      <c r="G539" s="314"/>
      <c r="H539" s="356"/>
      <c r="I539" s="314"/>
      <c r="J539" s="356"/>
      <c r="K539" s="314"/>
      <c r="L539" s="356">
        <v>1</v>
      </c>
      <c r="M539" s="314">
        <v>100</v>
      </c>
      <c r="N539" s="315">
        <v>1</v>
      </c>
      <c r="O539" s="316">
        <v>50</v>
      </c>
      <c r="P539" s="315">
        <v>1</v>
      </c>
      <c r="Q539" s="316">
        <v>50</v>
      </c>
      <c r="R539" s="315">
        <v>1</v>
      </c>
      <c r="S539" s="316">
        <v>50</v>
      </c>
      <c r="T539" s="315">
        <v>1</v>
      </c>
      <c r="U539" s="316">
        <v>50</v>
      </c>
      <c r="V539" s="128"/>
      <c r="W539" s="128"/>
      <c r="X539" s="128"/>
      <c r="Y539" s="128"/>
      <c r="Z539" s="128"/>
      <c r="AA539" s="128"/>
      <c r="AB539" s="128"/>
      <c r="AC539" s="128"/>
      <c r="AD539" s="85"/>
    </row>
    <row r="540" spans="1:30" ht="20.100000000000001" customHeight="1">
      <c r="A540" s="85"/>
      <c r="B540" s="85"/>
      <c r="C540" s="128"/>
      <c r="D540" s="85" t="s">
        <v>358</v>
      </c>
      <c r="E540" s="128"/>
      <c r="F540" s="531"/>
      <c r="G540" s="314"/>
      <c r="H540" s="356"/>
      <c r="I540" s="314"/>
      <c r="J540" s="356"/>
      <c r="K540" s="314"/>
      <c r="L540" s="356"/>
      <c r="M540" s="314"/>
      <c r="N540" s="315"/>
      <c r="O540" s="316"/>
      <c r="P540" s="315"/>
      <c r="Q540" s="316"/>
      <c r="R540" s="315"/>
      <c r="S540" s="316"/>
      <c r="T540" s="315"/>
      <c r="U540" s="316"/>
      <c r="V540" s="128"/>
      <c r="W540" s="128"/>
      <c r="X540" s="128"/>
      <c r="Y540" s="128"/>
      <c r="Z540" s="128"/>
      <c r="AA540" s="128"/>
      <c r="AB540" s="128"/>
      <c r="AC540" s="128"/>
      <c r="AD540" s="85"/>
    </row>
    <row r="541" spans="1:30" ht="20.100000000000001" customHeight="1">
      <c r="A541" s="85"/>
      <c r="B541" s="85"/>
      <c r="C541" s="128"/>
      <c r="D541" s="85" t="s">
        <v>359</v>
      </c>
      <c r="E541" s="128"/>
      <c r="F541" s="531"/>
      <c r="G541" s="314"/>
      <c r="H541" s="356"/>
      <c r="I541" s="314"/>
      <c r="J541" s="356"/>
      <c r="K541" s="314"/>
      <c r="L541" s="356"/>
      <c r="M541" s="314"/>
      <c r="N541" s="315"/>
      <c r="O541" s="316"/>
      <c r="P541" s="315"/>
      <c r="Q541" s="316"/>
      <c r="R541" s="315"/>
      <c r="S541" s="316"/>
      <c r="T541" s="315"/>
      <c r="U541" s="316"/>
      <c r="V541" s="128"/>
      <c r="W541" s="128"/>
      <c r="X541" s="128"/>
      <c r="Y541" s="128"/>
      <c r="Z541" s="128"/>
      <c r="AA541" s="128"/>
      <c r="AB541" s="128"/>
      <c r="AC541" s="128"/>
      <c r="AD541" s="85"/>
    </row>
    <row r="542" spans="1:30" ht="20.100000000000001" customHeight="1">
      <c r="A542" s="85"/>
      <c r="B542" s="85"/>
      <c r="C542" s="128"/>
      <c r="D542" s="85" t="s">
        <v>360</v>
      </c>
      <c r="E542" s="128"/>
      <c r="F542" s="531"/>
      <c r="G542" s="314"/>
      <c r="H542" s="356"/>
      <c r="I542" s="314"/>
      <c r="J542" s="356"/>
      <c r="K542" s="314"/>
      <c r="L542" s="356"/>
      <c r="M542" s="314"/>
      <c r="N542" s="315"/>
      <c r="O542" s="316"/>
      <c r="P542" s="315"/>
      <c r="Q542" s="316"/>
      <c r="R542" s="315"/>
      <c r="S542" s="316"/>
      <c r="T542" s="315"/>
      <c r="U542" s="316"/>
      <c r="V542" s="128"/>
      <c r="W542" s="128"/>
      <c r="X542" s="128"/>
      <c r="Y542" s="128"/>
      <c r="Z542" s="128"/>
      <c r="AA542" s="128"/>
      <c r="AB542" s="128"/>
      <c r="AC542" s="128"/>
      <c r="AD542" s="85"/>
    </row>
    <row r="543" spans="1:30" ht="20.100000000000001" customHeight="1">
      <c r="A543" s="85"/>
      <c r="B543" s="85"/>
      <c r="C543" s="128"/>
      <c r="D543" s="85" t="s">
        <v>6221</v>
      </c>
      <c r="E543" s="128"/>
      <c r="F543" s="531"/>
      <c r="G543" s="314"/>
      <c r="H543" s="356"/>
      <c r="I543" s="314"/>
      <c r="J543" s="356"/>
      <c r="K543" s="314"/>
      <c r="L543" s="356"/>
      <c r="M543" s="314"/>
      <c r="N543" s="315"/>
      <c r="O543" s="316"/>
      <c r="P543" s="315"/>
      <c r="Q543" s="316"/>
      <c r="R543" s="315"/>
      <c r="S543" s="316"/>
      <c r="T543" s="315"/>
      <c r="U543" s="316"/>
      <c r="V543" s="128"/>
      <c r="W543" s="128"/>
      <c r="X543" s="128"/>
      <c r="Y543" s="128"/>
      <c r="Z543" s="128"/>
      <c r="AA543" s="128"/>
      <c r="AB543" s="128"/>
      <c r="AC543" s="128"/>
      <c r="AD543" s="85"/>
    </row>
    <row r="544" spans="1:30" ht="20.100000000000001" customHeight="1">
      <c r="A544" s="85"/>
      <c r="B544" s="85"/>
      <c r="C544" s="128"/>
      <c r="D544" s="85" t="s">
        <v>6222</v>
      </c>
      <c r="E544" s="128"/>
      <c r="F544" s="531"/>
      <c r="G544" s="314"/>
      <c r="H544" s="356"/>
      <c r="I544" s="314"/>
      <c r="J544" s="356"/>
      <c r="K544" s="314"/>
      <c r="L544" s="356"/>
      <c r="M544" s="314"/>
      <c r="N544" s="315"/>
      <c r="O544" s="316"/>
      <c r="P544" s="315"/>
      <c r="Q544" s="316"/>
      <c r="R544" s="315"/>
      <c r="S544" s="316"/>
      <c r="T544" s="315"/>
      <c r="U544" s="316"/>
      <c r="V544" s="128"/>
      <c r="W544" s="128"/>
      <c r="X544" s="128"/>
      <c r="Y544" s="128"/>
      <c r="Z544" s="128"/>
      <c r="AA544" s="128"/>
      <c r="AB544" s="128"/>
      <c r="AC544" s="128"/>
      <c r="AD544" s="85"/>
    </row>
    <row r="545" spans="1:30" ht="20.100000000000001" customHeight="1">
      <c r="A545" s="66" t="s">
        <v>6350</v>
      </c>
      <c r="B545" s="66" t="s">
        <v>448</v>
      </c>
      <c r="C545" s="127" t="s">
        <v>6348</v>
      </c>
      <c r="D545" s="66" t="s">
        <v>9424</v>
      </c>
      <c r="E545" s="127" t="s">
        <v>7351</v>
      </c>
      <c r="F545" s="354"/>
      <c r="G545" s="12"/>
      <c r="H545" s="354"/>
      <c r="I545" s="12"/>
      <c r="J545" s="354"/>
      <c r="K545" s="12"/>
      <c r="L545" s="354"/>
      <c r="M545" s="12"/>
      <c r="N545" s="56"/>
      <c r="O545" s="57"/>
      <c r="P545" s="56"/>
      <c r="Q545" s="57"/>
      <c r="R545" s="56"/>
      <c r="S545" s="57"/>
      <c r="T545" s="56"/>
      <c r="U545" s="57"/>
      <c r="V545" s="127" t="s">
        <v>7010</v>
      </c>
      <c r="W545" s="127" t="s">
        <v>7010</v>
      </c>
      <c r="X545" s="127" t="s">
        <v>7010</v>
      </c>
      <c r="Y545" s="127" t="s">
        <v>7010</v>
      </c>
      <c r="Z545" s="127" t="s">
        <v>7010</v>
      </c>
      <c r="AA545" s="127" t="s">
        <v>7010</v>
      </c>
      <c r="AB545" s="127" t="s">
        <v>7010</v>
      </c>
      <c r="AC545" s="127" t="s">
        <v>7010</v>
      </c>
      <c r="AD545" s="66"/>
    </row>
    <row r="546" spans="1:30" ht="20.100000000000001" customHeight="1">
      <c r="A546" s="85"/>
      <c r="B546" s="85"/>
      <c r="C546" s="128" t="s">
        <v>6351</v>
      </c>
      <c r="D546" s="85" t="s">
        <v>9425</v>
      </c>
      <c r="E546" s="128"/>
      <c r="F546" s="531"/>
      <c r="G546" s="314"/>
      <c r="H546" s="356"/>
      <c r="I546" s="314"/>
      <c r="J546" s="356"/>
      <c r="K546" s="314"/>
      <c r="L546" s="356"/>
      <c r="M546" s="314"/>
      <c r="N546" s="315"/>
      <c r="O546" s="316"/>
      <c r="P546" s="315"/>
      <c r="Q546" s="316"/>
      <c r="R546" s="315"/>
      <c r="S546" s="316"/>
      <c r="T546" s="315"/>
      <c r="U546" s="316"/>
      <c r="V546" s="128"/>
      <c r="W546" s="128"/>
      <c r="X546" s="128"/>
      <c r="Y546" s="128"/>
      <c r="Z546" s="128"/>
      <c r="AA546" s="128"/>
      <c r="AB546" s="128"/>
      <c r="AC546" s="128"/>
      <c r="AD546" s="85"/>
    </row>
    <row r="547" spans="1:30" ht="20.100000000000001" customHeight="1">
      <c r="A547" s="85"/>
      <c r="B547" s="85"/>
      <c r="C547" s="128"/>
      <c r="D547" s="85" t="s">
        <v>6221</v>
      </c>
      <c r="E547" s="128"/>
      <c r="F547" s="531"/>
      <c r="G547" s="314"/>
      <c r="H547" s="356"/>
      <c r="I547" s="314"/>
      <c r="J547" s="356"/>
      <c r="K547" s="314"/>
      <c r="L547" s="356"/>
      <c r="M547" s="314"/>
      <c r="N547" s="315"/>
      <c r="O547" s="316"/>
      <c r="P547" s="315"/>
      <c r="Q547" s="316"/>
      <c r="R547" s="315"/>
      <c r="S547" s="316"/>
      <c r="T547" s="315"/>
      <c r="U547" s="316"/>
      <c r="V547" s="128"/>
      <c r="W547" s="128"/>
      <c r="X547" s="128"/>
      <c r="Y547" s="128"/>
      <c r="Z547" s="128"/>
      <c r="AA547" s="128"/>
      <c r="AB547" s="128"/>
      <c r="AC547" s="128"/>
      <c r="AD547" s="85"/>
    </row>
    <row r="548" spans="1:30" ht="20.100000000000001" customHeight="1">
      <c r="A548" s="85"/>
      <c r="B548" s="85"/>
      <c r="C548" s="128"/>
      <c r="D548" s="85" t="s">
        <v>6222</v>
      </c>
      <c r="E548" s="128"/>
      <c r="F548" s="531"/>
      <c r="G548" s="314"/>
      <c r="H548" s="356"/>
      <c r="I548" s="314"/>
      <c r="J548" s="356"/>
      <c r="K548" s="314"/>
      <c r="L548" s="356"/>
      <c r="M548" s="314"/>
      <c r="N548" s="315"/>
      <c r="O548" s="316"/>
      <c r="P548" s="315"/>
      <c r="Q548" s="316"/>
      <c r="R548" s="315"/>
      <c r="S548" s="316"/>
      <c r="T548" s="315"/>
      <c r="U548" s="316"/>
      <c r="V548" s="128"/>
      <c r="W548" s="128"/>
      <c r="X548" s="128"/>
      <c r="Y548" s="128"/>
      <c r="Z548" s="128"/>
      <c r="AA548" s="128"/>
      <c r="AB548" s="128"/>
      <c r="AC548" s="128"/>
      <c r="AD548" s="85"/>
    </row>
    <row r="549" spans="1:30" ht="20.100000000000001" customHeight="1">
      <c r="A549" s="66" t="s">
        <v>6352</v>
      </c>
      <c r="B549" s="66" t="s">
        <v>449</v>
      </c>
      <c r="C549" s="127" t="s">
        <v>6232</v>
      </c>
      <c r="D549" s="66" t="s">
        <v>363</v>
      </c>
      <c r="E549" s="127" t="s">
        <v>7351</v>
      </c>
      <c r="F549" s="354">
        <v>14</v>
      </c>
      <c r="G549" s="12">
        <v>87.5</v>
      </c>
      <c r="H549" s="354">
        <v>14</v>
      </c>
      <c r="I549" s="12">
        <v>82.352941176470594</v>
      </c>
      <c r="J549" s="354">
        <v>15</v>
      </c>
      <c r="K549" s="12">
        <v>78.94736842105263</v>
      </c>
      <c r="L549" s="354">
        <v>19</v>
      </c>
      <c r="M549" s="12">
        <v>79.166666666666671</v>
      </c>
      <c r="N549" s="56">
        <v>21</v>
      </c>
      <c r="O549" s="57">
        <v>80.769230769230774</v>
      </c>
      <c r="P549" s="56">
        <v>20</v>
      </c>
      <c r="Q549" s="57">
        <v>80</v>
      </c>
      <c r="R549" s="56">
        <v>17</v>
      </c>
      <c r="S549" s="57">
        <v>77.272727272727266</v>
      </c>
      <c r="T549" s="56">
        <v>21</v>
      </c>
      <c r="U549" s="57">
        <v>77.777777777777771</v>
      </c>
      <c r="V549" s="127" t="s">
        <v>7010</v>
      </c>
      <c r="W549" s="127" t="s">
        <v>7010</v>
      </c>
      <c r="X549" s="127" t="s">
        <v>7010</v>
      </c>
      <c r="Y549" s="127" t="s">
        <v>7010</v>
      </c>
      <c r="Z549" s="127" t="s">
        <v>7010</v>
      </c>
      <c r="AA549" s="127" t="s">
        <v>7010</v>
      </c>
      <c r="AB549" s="127" t="s">
        <v>7010</v>
      </c>
      <c r="AC549" s="127" t="s">
        <v>7010</v>
      </c>
      <c r="AD549" s="66"/>
    </row>
    <row r="550" spans="1:30" ht="20.100000000000001" customHeight="1">
      <c r="A550" s="85"/>
      <c r="B550" s="85"/>
      <c r="C550" s="128"/>
      <c r="D550" s="85" t="s">
        <v>364</v>
      </c>
      <c r="E550" s="128"/>
      <c r="F550" s="531">
        <v>2</v>
      </c>
      <c r="G550" s="314">
        <v>12.5</v>
      </c>
      <c r="H550" s="356">
        <v>3</v>
      </c>
      <c r="I550" s="314">
        <v>17.647058823529413</v>
      </c>
      <c r="J550" s="356">
        <v>3</v>
      </c>
      <c r="K550" s="314">
        <v>15.789473684210526</v>
      </c>
      <c r="L550" s="356">
        <v>3</v>
      </c>
      <c r="M550" s="314">
        <v>12.5</v>
      </c>
      <c r="N550" s="315">
        <v>2</v>
      </c>
      <c r="O550" s="316">
        <v>7.6923076923076925</v>
      </c>
      <c r="P550" s="315">
        <v>2</v>
      </c>
      <c r="Q550" s="316">
        <v>8</v>
      </c>
      <c r="R550" s="315">
        <v>3</v>
      </c>
      <c r="S550" s="316">
        <v>13.636363636363637</v>
      </c>
      <c r="T550" s="315">
        <v>3</v>
      </c>
      <c r="U550" s="316">
        <v>11.111111111111111</v>
      </c>
      <c r="V550" s="128"/>
      <c r="W550" s="128"/>
      <c r="X550" s="128"/>
      <c r="Y550" s="128"/>
      <c r="Z550" s="128"/>
      <c r="AA550" s="128"/>
      <c r="AB550" s="128"/>
      <c r="AC550" s="128"/>
      <c r="AD550" s="85"/>
    </row>
    <row r="551" spans="1:30" ht="20.100000000000001" customHeight="1">
      <c r="A551" s="85"/>
      <c r="B551" s="85"/>
      <c r="C551" s="128"/>
      <c r="D551" s="85" t="s">
        <v>365</v>
      </c>
      <c r="E551" s="128"/>
      <c r="F551" s="531"/>
      <c r="G551" s="314"/>
      <c r="H551" s="356"/>
      <c r="I551" s="314"/>
      <c r="J551" s="356"/>
      <c r="K551" s="314"/>
      <c r="L551" s="356"/>
      <c r="M551" s="314"/>
      <c r="N551" s="315"/>
      <c r="O551" s="316"/>
      <c r="P551" s="315"/>
      <c r="Q551" s="316"/>
      <c r="R551" s="315"/>
      <c r="S551" s="316"/>
      <c r="T551" s="315"/>
      <c r="U551" s="316"/>
      <c r="V551" s="128"/>
      <c r="W551" s="128"/>
      <c r="X551" s="128"/>
      <c r="Y551" s="128"/>
      <c r="Z551" s="128"/>
      <c r="AA551" s="128"/>
      <c r="AB551" s="128"/>
      <c r="AC551" s="128"/>
      <c r="AD551" s="85"/>
    </row>
    <row r="552" spans="1:30" ht="20.100000000000001" customHeight="1">
      <c r="A552" s="85"/>
      <c r="B552" s="85"/>
      <c r="C552" s="128"/>
      <c r="D552" s="85" t="s">
        <v>366</v>
      </c>
      <c r="E552" s="128"/>
      <c r="F552" s="531"/>
      <c r="G552" s="314"/>
      <c r="H552" s="356"/>
      <c r="I552" s="314"/>
      <c r="J552" s="356"/>
      <c r="K552" s="314"/>
      <c r="L552" s="356">
        <v>1</v>
      </c>
      <c r="M552" s="314">
        <v>4.166666666666667</v>
      </c>
      <c r="N552" s="315">
        <v>2</v>
      </c>
      <c r="O552" s="316">
        <v>7.6923076923076925</v>
      </c>
      <c r="P552" s="315">
        <v>2</v>
      </c>
      <c r="Q552" s="316">
        <v>8</v>
      </c>
      <c r="R552" s="315">
        <v>1</v>
      </c>
      <c r="S552" s="316">
        <v>4.5454545454545459</v>
      </c>
      <c r="T552" s="315">
        <v>2</v>
      </c>
      <c r="U552" s="316">
        <v>7.4074074074074074</v>
      </c>
      <c r="V552" s="128"/>
      <c r="W552" s="128"/>
      <c r="X552" s="128"/>
      <c r="Y552" s="128"/>
      <c r="Z552" s="128"/>
      <c r="AA552" s="128"/>
      <c r="AB552" s="128"/>
      <c r="AC552" s="128"/>
      <c r="AD552" s="85"/>
    </row>
    <row r="553" spans="1:30" ht="20.100000000000001" customHeight="1">
      <c r="A553" s="85"/>
      <c r="B553" s="85"/>
      <c r="C553" s="128"/>
      <c r="D553" s="85" t="s">
        <v>367</v>
      </c>
      <c r="E553" s="128"/>
      <c r="F553" s="531"/>
      <c r="G553" s="314"/>
      <c r="H553" s="356"/>
      <c r="I553" s="314"/>
      <c r="J553" s="356">
        <v>1</v>
      </c>
      <c r="K553" s="314">
        <v>5.2631578947368425</v>
      </c>
      <c r="L553" s="356">
        <v>1</v>
      </c>
      <c r="M553" s="314">
        <v>4.166666666666667</v>
      </c>
      <c r="N553" s="315">
        <v>1</v>
      </c>
      <c r="O553" s="316">
        <v>3.8461538461538463</v>
      </c>
      <c r="P553" s="315">
        <v>1</v>
      </c>
      <c r="Q553" s="316">
        <v>4</v>
      </c>
      <c r="R553" s="315">
        <v>1</v>
      </c>
      <c r="S553" s="316">
        <v>4.5454545454545459</v>
      </c>
      <c r="T553" s="315">
        <v>1</v>
      </c>
      <c r="U553" s="316">
        <v>3.7037037037037037</v>
      </c>
      <c r="V553" s="128"/>
      <c r="W553" s="128"/>
      <c r="X553" s="128"/>
      <c r="Y553" s="128"/>
      <c r="Z553" s="128"/>
      <c r="AA553" s="128"/>
      <c r="AB553" s="128"/>
      <c r="AC553" s="128"/>
      <c r="AD553" s="85"/>
    </row>
    <row r="554" spans="1:30" ht="20.100000000000001" customHeight="1">
      <c r="A554" s="85"/>
      <c r="B554" s="85"/>
      <c r="C554" s="128"/>
      <c r="D554" s="85" t="s">
        <v>6221</v>
      </c>
      <c r="E554" s="128"/>
      <c r="F554" s="531"/>
      <c r="G554" s="314"/>
      <c r="H554" s="356"/>
      <c r="I554" s="314"/>
      <c r="J554" s="356"/>
      <c r="K554" s="314"/>
      <c r="L554" s="356"/>
      <c r="M554" s="314"/>
      <c r="N554" s="315"/>
      <c r="O554" s="316"/>
      <c r="P554" s="315"/>
      <c r="Q554" s="316"/>
      <c r="R554" s="315"/>
      <c r="S554" s="316"/>
      <c r="T554" s="315"/>
      <c r="U554" s="316"/>
      <c r="V554" s="128"/>
      <c r="W554" s="128"/>
      <c r="X554" s="128"/>
      <c r="Y554" s="128"/>
      <c r="Z554" s="128"/>
      <c r="AA554" s="128"/>
      <c r="AB554" s="128"/>
      <c r="AC554" s="128"/>
      <c r="AD554" s="85"/>
    </row>
    <row r="555" spans="1:30" ht="20.100000000000001" customHeight="1">
      <c r="A555" s="85"/>
      <c r="B555" s="85"/>
      <c r="C555" s="128"/>
      <c r="D555" s="85" t="s">
        <v>6222</v>
      </c>
      <c r="E555" s="128"/>
      <c r="F555" s="531"/>
      <c r="G555" s="314"/>
      <c r="H555" s="356"/>
      <c r="I555" s="314"/>
      <c r="J555" s="356"/>
      <c r="K555" s="314"/>
      <c r="L555" s="356"/>
      <c r="M555" s="314"/>
      <c r="N555" s="315"/>
      <c r="O555" s="316"/>
      <c r="P555" s="315"/>
      <c r="Q555" s="316"/>
      <c r="R555" s="315"/>
      <c r="S555" s="316"/>
      <c r="T555" s="315"/>
      <c r="U555" s="316"/>
      <c r="V555" s="128"/>
      <c r="W555" s="128"/>
      <c r="X555" s="128"/>
      <c r="Y555" s="128"/>
      <c r="Z555" s="128"/>
      <c r="AA555" s="128"/>
      <c r="AB555" s="128"/>
      <c r="AC555" s="128"/>
      <c r="AD555" s="85"/>
    </row>
    <row r="556" spans="1:30" ht="20.100000000000001" customHeight="1">
      <c r="A556" s="66" t="s">
        <v>6353</v>
      </c>
      <c r="B556" s="66" t="s">
        <v>450</v>
      </c>
      <c r="C556" s="127" t="s">
        <v>6232</v>
      </c>
      <c r="D556" s="66" t="s">
        <v>369</v>
      </c>
      <c r="E556" s="127" t="s">
        <v>7351</v>
      </c>
      <c r="F556" s="354">
        <v>2</v>
      </c>
      <c r="G556" s="12">
        <v>12.5</v>
      </c>
      <c r="H556" s="354">
        <v>1</v>
      </c>
      <c r="I556" s="12">
        <v>5.882352941176471</v>
      </c>
      <c r="J556" s="354">
        <v>2</v>
      </c>
      <c r="K556" s="12">
        <v>10.526315789473685</v>
      </c>
      <c r="L556" s="354">
        <v>2</v>
      </c>
      <c r="M556" s="12">
        <v>8.3000000000000007</v>
      </c>
      <c r="N556" s="56">
        <v>2</v>
      </c>
      <c r="O556" s="57">
        <v>7.6923076923076925</v>
      </c>
      <c r="P556" s="56">
        <v>1</v>
      </c>
      <c r="Q556" s="57">
        <v>4</v>
      </c>
      <c r="R556" s="56"/>
      <c r="S556" s="57"/>
      <c r="T556" s="56">
        <v>2</v>
      </c>
      <c r="U556" s="57">
        <v>7.4074074074074074</v>
      </c>
      <c r="V556" s="127" t="s">
        <v>7010</v>
      </c>
      <c r="W556" s="127" t="s">
        <v>7010</v>
      </c>
      <c r="X556" s="127" t="s">
        <v>7010</v>
      </c>
      <c r="Y556" s="127" t="s">
        <v>7010</v>
      </c>
      <c r="Z556" s="127" t="s">
        <v>7010</v>
      </c>
      <c r="AA556" s="127" t="s">
        <v>7010</v>
      </c>
      <c r="AB556" s="127" t="s">
        <v>7010</v>
      </c>
      <c r="AC556" s="127" t="s">
        <v>7010</v>
      </c>
      <c r="AD556" s="66"/>
    </row>
    <row r="557" spans="1:30" ht="20.100000000000001" customHeight="1">
      <c r="A557" s="85"/>
      <c r="B557" s="85"/>
      <c r="C557" s="128"/>
      <c r="D557" s="85" t="s">
        <v>9426</v>
      </c>
      <c r="E557" s="128"/>
      <c r="F557" s="531">
        <v>14</v>
      </c>
      <c r="G557" s="314">
        <v>87.5</v>
      </c>
      <c r="H557" s="356">
        <v>16</v>
      </c>
      <c r="I557" s="314">
        <v>94.117647058823536</v>
      </c>
      <c r="J557" s="356">
        <v>17</v>
      </c>
      <c r="K557" s="314">
        <v>89.473684210526315</v>
      </c>
      <c r="L557" s="356">
        <v>22</v>
      </c>
      <c r="M557" s="314">
        <v>91.7</v>
      </c>
      <c r="N557" s="315">
        <v>24</v>
      </c>
      <c r="O557" s="316">
        <v>92.307692307692307</v>
      </c>
      <c r="P557" s="315">
        <v>24</v>
      </c>
      <c r="Q557" s="316">
        <v>96</v>
      </c>
      <c r="R557" s="315">
        <v>22</v>
      </c>
      <c r="S557" s="316">
        <v>100</v>
      </c>
      <c r="T557" s="315">
        <v>25</v>
      </c>
      <c r="U557" s="316">
        <v>92.592592592592595</v>
      </c>
      <c r="V557" s="128"/>
      <c r="W557" s="128"/>
      <c r="X557" s="128"/>
      <c r="Y557" s="128"/>
      <c r="Z557" s="128"/>
      <c r="AA557" s="128"/>
      <c r="AB557" s="128"/>
      <c r="AC557" s="128"/>
      <c r="AD557" s="85"/>
    </row>
    <row r="558" spans="1:30" ht="20.100000000000001" customHeight="1">
      <c r="A558" s="85"/>
      <c r="B558" s="85"/>
      <c r="C558" s="128"/>
      <c r="D558" s="85" t="s">
        <v>6221</v>
      </c>
      <c r="E558" s="128"/>
      <c r="F558" s="531"/>
      <c r="G558" s="314"/>
      <c r="H558" s="356"/>
      <c r="I558" s="314"/>
      <c r="J558" s="356"/>
      <c r="K558" s="314"/>
      <c r="L558" s="356"/>
      <c r="M558" s="314"/>
      <c r="N558" s="315"/>
      <c r="O558" s="316"/>
      <c r="P558" s="315"/>
      <c r="Q558" s="316"/>
      <c r="R558" s="315"/>
      <c r="S558" s="316"/>
      <c r="T558" s="315"/>
      <c r="U558" s="316"/>
      <c r="V558" s="128"/>
      <c r="W558" s="128"/>
      <c r="X558" s="128"/>
      <c r="Y558" s="128"/>
      <c r="Z558" s="128"/>
      <c r="AA558" s="128"/>
      <c r="AB558" s="128"/>
      <c r="AC558" s="128"/>
      <c r="AD558" s="85"/>
    </row>
    <row r="559" spans="1:30" ht="20.100000000000001" customHeight="1">
      <c r="A559" s="85"/>
      <c r="B559" s="85"/>
      <c r="C559" s="128"/>
      <c r="D559" s="85" t="s">
        <v>6222</v>
      </c>
      <c r="E559" s="128"/>
      <c r="F559" s="531"/>
      <c r="G559" s="314"/>
      <c r="H559" s="356"/>
      <c r="I559" s="314"/>
      <c r="J559" s="356"/>
      <c r="K559" s="314"/>
      <c r="L559" s="356"/>
      <c r="M559" s="314"/>
      <c r="N559" s="315"/>
      <c r="O559" s="316"/>
      <c r="P559" s="315"/>
      <c r="Q559" s="316"/>
      <c r="R559" s="315"/>
      <c r="S559" s="316"/>
      <c r="T559" s="315"/>
      <c r="U559" s="316"/>
      <c r="V559" s="128"/>
      <c r="W559" s="128"/>
      <c r="X559" s="128"/>
      <c r="Y559" s="128"/>
      <c r="Z559" s="128"/>
      <c r="AA559" s="128"/>
      <c r="AB559" s="128"/>
      <c r="AC559" s="128"/>
      <c r="AD559" s="85"/>
    </row>
    <row r="560" spans="1:30" ht="20.100000000000001" customHeight="1">
      <c r="A560" s="66" t="s">
        <v>6354</v>
      </c>
      <c r="B560" s="66" t="s">
        <v>451</v>
      </c>
      <c r="C560" s="127" t="s">
        <v>6355</v>
      </c>
      <c r="D560" s="66"/>
      <c r="E560" s="127"/>
      <c r="F560" s="354">
        <v>2</v>
      </c>
      <c r="G560" s="12">
        <v>100</v>
      </c>
      <c r="H560" s="354">
        <v>1</v>
      </c>
      <c r="I560" s="12">
        <v>100</v>
      </c>
      <c r="J560" s="354">
        <v>2</v>
      </c>
      <c r="K560" s="12">
        <v>100</v>
      </c>
      <c r="L560" s="354">
        <v>2</v>
      </c>
      <c r="M560" s="12">
        <v>100</v>
      </c>
      <c r="N560" s="56">
        <v>2</v>
      </c>
      <c r="O560" s="57">
        <v>100</v>
      </c>
      <c r="P560" s="56">
        <v>1</v>
      </c>
      <c r="Q560" s="57">
        <v>100</v>
      </c>
      <c r="R560" s="56"/>
      <c r="S560" s="57"/>
      <c r="T560" s="56">
        <v>1</v>
      </c>
      <c r="U560" s="12">
        <v>50</v>
      </c>
      <c r="V560" s="127" t="s">
        <v>7010</v>
      </c>
      <c r="W560" s="127" t="s">
        <v>7010</v>
      </c>
      <c r="X560" s="127" t="s">
        <v>7010</v>
      </c>
      <c r="Y560" s="127" t="s">
        <v>7010</v>
      </c>
      <c r="Z560" s="127" t="s">
        <v>7010</v>
      </c>
      <c r="AA560" s="127" t="s">
        <v>7010</v>
      </c>
      <c r="AB560" s="127" t="s">
        <v>7010</v>
      </c>
      <c r="AC560" s="127" t="s">
        <v>7010</v>
      </c>
      <c r="AD560" s="66"/>
    </row>
    <row r="561" spans="1:30" ht="20.100000000000001" customHeight="1">
      <c r="A561" s="85"/>
      <c r="B561" s="85"/>
      <c r="C561" s="128"/>
      <c r="D561" s="85" t="s">
        <v>131</v>
      </c>
      <c r="E561" s="128" t="s">
        <v>8136</v>
      </c>
      <c r="F561" s="531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/>
      <c r="Q561" s="316"/>
      <c r="R561" s="315"/>
      <c r="S561" s="316"/>
      <c r="T561" s="315"/>
      <c r="U561" s="316"/>
      <c r="V561" s="128"/>
      <c r="W561" s="128"/>
      <c r="X561" s="128"/>
      <c r="Y561" s="128"/>
      <c r="Z561" s="128"/>
      <c r="AA561" s="128"/>
      <c r="AB561" s="128"/>
      <c r="AC561" s="128"/>
      <c r="AD561" s="85"/>
    </row>
    <row r="562" spans="1:30" ht="20.100000000000001" customHeight="1">
      <c r="A562" s="85"/>
      <c r="B562" s="85"/>
      <c r="C562" s="128"/>
      <c r="D562" s="85" t="s">
        <v>133</v>
      </c>
      <c r="E562" s="128"/>
      <c r="F562" s="531"/>
      <c r="G562" s="314"/>
      <c r="H562" s="356"/>
      <c r="I562" s="314"/>
      <c r="J562" s="356"/>
      <c r="K562" s="314"/>
      <c r="L562" s="356"/>
      <c r="M562" s="314"/>
      <c r="N562" s="315"/>
      <c r="O562" s="316"/>
      <c r="P562" s="315"/>
      <c r="Q562" s="316"/>
      <c r="R562" s="315"/>
      <c r="S562" s="316"/>
      <c r="T562" s="315">
        <v>1</v>
      </c>
      <c r="U562" s="316">
        <v>50</v>
      </c>
      <c r="V562" s="128"/>
      <c r="W562" s="128"/>
      <c r="X562" s="128"/>
      <c r="Y562" s="128"/>
      <c r="Z562" s="128"/>
      <c r="AA562" s="128"/>
      <c r="AB562" s="128"/>
      <c r="AC562" s="128"/>
      <c r="AD562" s="85"/>
    </row>
    <row r="563" spans="1:30" ht="20.100000000000001" customHeight="1">
      <c r="A563" s="66" t="s">
        <v>6356</v>
      </c>
      <c r="B563" s="66" t="s">
        <v>452</v>
      </c>
      <c r="C563" s="127" t="s">
        <v>6357</v>
      </c>
      <c r="D563" s="66" t="s">
        <v>372</v>
      </c>
      <c r="E563" s="127" t="s">
        <v>7646</v>
      </c>
      <c r="F563" s="354"/>
      <c r="G563" s="12"/>
      <c r="H563" s="354"/>
      <c r="I563" s="12"/>
      <c r="J563" s="354"/>
      <c r="K563" s="12"/>
      <c r="L563" s="354"/>
      <c r="M563" s="12"/>
      <c r="N563" s="56"/>
      <c r="O563" s="57"/>
      <c r="P563" s="56"/>
      <c r="Q563" s="57"/>
      <c r="R563" s="56"/>
      <c r="S563" s="57"/>
      <c r="T563" s="56">
        <v>1</v>
      </c>
      <c r="U563" s="57">
        <v>100</v>
      </c>
      <c r="V563" s="127" t="s">
        <v>7010</v>
      </c>
      <c r="W563" s="127" t="s">
        <v>7010</v>
      </c>
      <c r="X563" s="127" t="s">
        <v>7010</v>
      </c>
      <c r="Y563" s="127" t="s">
        <v>7010</v>
      </c>
      <c r="Z563" s="127" t="s">
        <v>7010</v>
      </c>
      <c r="AA563" s="127" t="s">
        <v>7010</v>
      </c>
      <c r="AB563" s="127" t="s">
        <v>7010</v>
      </c>
      <c r="AC563" s="127" t="s">
        <v>7010</v>
      </c>
      <c r="AD563" s="66"/>
    </row>
    <row r="564" spans="1:30" ht="20.100000000000001" customHeight="1">
      <c r="A564" s="85"/>
      <c r="B564" s="85"/>
      <c r="C564" s="128"/>
      <c r="D564" s="85" t="s">
        <v>373</v>
      </c>
      <c r="E564" s="128"/>
      <c r="F564" s="531"/>
      <c r="G564" s="314"/>
      <c r="H564" s="356"/>
      <c r="I564" s="314"/>
      <c r="J564" s="356"/>
      <c r="K564" s="314"/>
      <c r="L564" s="356"/>
      <c r="M564" s="314"/>
      <c r="N564" s="315"/>
      <c r="O564" s="316"/>
      <c r="P564" s="315"/>
      <c r="Q564" s="316"/>
      <c r="R564" s="315"/>
      <c r="S564" s="316"/>
      <c r="T564" s="315"/>
      <c r="U564" s="316"/>
      <c r="V564" s="128"/>
      <c r="W564" s="128"/>
      <c r="X564" s="128"/>
      <c r="Y564" s="128"/>
      <c r="Z564" s="128"/>
      <c r="AA564" s="128"/>
      <c r="AB564" s="128"/>
      <c r="AC564" s="128"/>
      <c r="AD564" s="85"/>
    </row>
    <row r="565" spans="1:30" ht="20.100000000000001" customHeight="1">
      <c r="A565" s="85"/>
      <c r="B565" s="85"/>
      <c r="C565" s="128"/>
      <c r="D565" s="85" t="s">
        <v>374</v>
      </c>
      <c r="E565" s="128"/>
      <c r="F565" s="531"/>
      <c r="G565" s="314"/>
      <c r="H565" s="356"/>
      <c r="I565" s="314"/>
      <c r="J565" s="356"/>
      <c r="K565" s="314"/>
      <c r="L565" s="356"/>
      <c r="M565" s="314"/>
      <c r="N565" s="315"/>
      <c r="O565" s="316"/>
      <c r="P565" s="315"/>
      <c r="Q565" s="316"/>
      <c r="R565" s="315"/>
      <c r="S565" s="316"/>
      <c r="T565" s="315"/>
      <c r="U565" s="316"/>
      <c r="V565" s="128"/>
      <c r="W565" s="128"/>
      <c r="X565" s="128"/>
      <c r="Y565" s="128"/>
      <c r="Z565" s="128"/>
      <c r="AA565" s="128"/>
      <c r="AB565" s="128"/>
      <c r="AC565" s="128"/>
      <c r="AD565" s="85"/>
    </row>
    <row r="566" spans="1:30" ht="20.100000000000001" customHeight="1">
      <c r="A566" s="85"/>
      <c r="B566" s="85"/>
      <c r="C566" s="128"/>
      <c r="D566" s="85" t="s">
        <v>375</v>
      </c>
      <c r="E566" s="128"/>
      <c r="F566" s="531"/>
      <c r="G566" s="314"/>
      <c r="H566" s="356"/>
      <c r="I566" s="314"/>
      <c r="J566" s="356"/>
      <c r="K566" s="314"/>
      <c r="L566" s="356"/>
      <c r="M566" s="314"/>
      <c r="N566" s="315"/>
      <c r="O566" s="316"/>
      <c r="P566" s="315"/>
      <c r="Q566" s="316"/>
      <c r="R566" s="315"/>
      <c r="S566" s="316"/>
      <c r="T566" s="315"/>
      <c r="U566" s="316"/>
      <c r="V566" s="128"/>
      <c r="W566" s="128"/>
      <c r="X566" s="128"/>
      <c r="Y566" s="128"/>
      <c r="Z566" s="128"/>
      <c r="AA566" s="128"/>
      <c r="AB566" s="128"/>
      <c r="AC566" s="128"/>
      <c r="AD566" s="85"/>
    </row>
    <row r="567" spans="1:30" ht="20.100000000000001" customHeight="1">
      <c r="A567" s="85"/>
      <c r="B567" s="85"/>
      <c r="C567" s="128"/>
      <c r="D567" s="85" t="s">
        <v>376</v>
      </c>
      <c r="E567" s="128"/>
      <c r="F567" s="531"/>
      <c r="G567" s="314"/>
      <c r="H567" s="356"/>
      <c r="I567" s="314"/>
      <c r="J567" s="356"/>
      <c r="K567" s="314"/>
      <c r="L567" s="356"/>
      <c r="M567" s="314"/>
      <c r="N567" s="315"/>
      <c r="O567" s="316"/>
      <c r="P567" s="315"/>
      <c r="Q567" s="316"/>
      <c r="R567" s="315"/>
      <c r="S567" s="316"/>
      <c r="T567" s="315"/>
      <c r="U567" s="316"/>
      <c r="V567" s="128"/>
      <c r="W567" s="128"/>
      <c r="X567" s="128"/>
      <c r="Y567" s="128"/>
      <c r="Z567" s="128"/>
      <c r="AA567" s="128"/>
      <c r="AB567" s="128"/>
      <c r="AC567" s="128"/>
      <c r="AD567" s="85"/>
    </row>
    <row r="568" spans="1:30" ht="20.100000000000001" customHeight="1">
      <c r="A568" s="85"/>
      <c r="B568" s="85"/>
      <c r="C568" s="128"/>
      <c r="D568" s="85" t="s">
        <v>377</v>
      </c>
      <c r="E568" s="128"/>
      <c r="F568" s="531"/>
      <c r="G568" s="314"/>
      <c r="H568" s="356"/>
      <c r="I568" s="314"/>
      <c r="J568" s="356"/>
      <c r="K568" s="314"/>
      <c r="L568" s="356"/>
      <c r="M568" s="314"/>
      <c r="N568" s="315"/>
      <c r="O568" s="316"/>
      <c r="P568" s="315"/>
      <c r="Q568" s="316"/>
      <c r="R568" s="315"/>
      <c r="S568" s="316"/>
      <c r="T568" s="315"/>
      <c r="U568" s="316"/>
      <c r="V568" s="128"/>
      <c r="W568" s="128"/>
      <c r="X568" s="128"/>
      <c r="Y568" s="128"/>
      <c r="Z568" s="128"/>
      <c r="AA568" s="128"/>
      <c r="AB568" s="128"/>
      <c r="AC568" s="128"/>
      <c r="AD568" s="85"/>
    </row>
    <row r="569" spans="1:30" ht="20.100000000000001" customHeight="1">
      <c r="A569" s="85"/>
      <c r="B569" s="85"/>
      <c r="C569" s="128"/>
      <c r="D569" s="85" t="s">
        <v>378</v>
      </c>
      <c r="E569" s="128"/>
      <c r="F569" s="531"/>
      <c r="G569" s="314"/>
      <c r="H569" s="356"/>
      <c r="I569" s="314"/>
      <c r="J569" s="356"/>
      <c r="K569" s="314"/>
      <c r="L569" s="356"/>
      <c r="M569" s="314"/>
      <c r="N569" s="315"/>
      <c r="O569" s="316"/>
      <c r="P569" s="315"/>
      <c r="Q569" s="316"/>
      <c r="R569" s="315"/>
      <c r="S569" s="316"/>
      <c r="T569" s="315"/>
      <c r="U569" s="316"/>
      <c r="V569" s="128"/>
      <c r="W569" s="128"/>
      <c r="X569" s="128"/>
      <c r="Y569" s="128"/>
      <c r="Z569" s="128"/>
      <c r="AA569" s="128"/>
      <c r="AB569" s="128"/>
      <c r="AC569" s="128"/>
      <c r="AD569" s="85"/>
    </row>
    <row r="570" spans="1:30" ht="20.100000000000001" customHeight="1">
      <c r="A570" s="85"/>
      <c r="B570" s="85"/>
      <c r="C570" s="128"/>
      <c r="D570" s="85" t="s">
        <v>379</v>
      </c>
      <c r="E570" s="128"/>
      <c r="F570" s="531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315"/>
      <c r="U570" s="316"/>
      <c r="V570" s="128"/>
      <c r="W570" s="128"/>
      <c r="X570" s="128"/>
      <c r="Y570" s="128"/>
      <c r="Z570" s="128"/>
      <c r="AA570" s="128"/>
      <c r="AB570" s="128"/>
      <c r="AC570" s="128"/>
      <c r="AD570" s="85"/>
    </row>
    <row r="571" spans="1:30" ht="20.100000000000001" customHeight="1">
      <c r="A571" s="85"/>
      <c r="B571" s="85"/>
      <c r="C571" s="128"/>
      <c r="D571" s="85" t="s">
        <v>6219</v>
      </c>
      <c r="E571" s="128"/>
      <c r="F571" s="531"/>
      <c r="G571" s="314"/>
      <c r="H571" s="356"/>
      <c r="I571" s="314"/>
      <c r="J571" s="356"/>
      <c r="K571" s="314"/>
      <c r="L571" s="356"/>
      <c r="M571" s="314"/>
      <c r="N571" s="315"/>
      <c r="O571" s="316"/>
      <c r="P571" s="315"/>
      <c r="Q571" s="316"/>
      <c r="R571" s="315"/>
      <c r="S571" s="316"/>
      <c r="T571" s="315"/>
      <c r="U571" s="316"/>
      <c r="V571" s="128"/>
      <c r="W571" s="128"/>
      <c r="X571" s="128"/>
      <c r="Y571" s="128"/>
      <c r="Z571" s="128"/>
      <c r="AA571" s="128"/>
      <c r="AB571" s="128"/>
      <c r="AC571" s="128"/>
      <c r="AD571" s="85"/>
    </row>
    <row r="572" spans="1:30" ht="20.100000000000001" customHeight="1">
      <c r="A572" s="85"/>
      <c r="B572" s="85"/>
      <c r="C572" s="128"/>
      <c r="D572" s="85" t="s">
        <v>9419</v>
      </c>
      <c r="E572" s="128"/>
      <c r="F572" s="531"/>
      <c r="G572" s="314"/>
      <c r="H572" s="356"/>
      <c r="I572" s="314"/>
      <c r="J572" s="356"/>
      <c r="K572" s="314"/>
      <c r="L572" s="356"/>
      <c r="M572" s="314"/>
      <c r="N572" s="315"/>
      <c r="O572" s="316"/>
      <c r="P572" s="315"/>
      <c r="Q572" s="316"/>
      <c r="R572" s="315"/>
      <c r="S572" s="316"/>
      <c r="T572" s="315"/>
      <c r="U572" s="316"/>
      <c r="V572" s="128"/>
      <c r="W572" s="128"/>
      <c r="X572" s="128"/>
      <c r="Y572" s="128"/>
      <c r="Z572" s="128"/>
      <c r="AA572" s="128"/>
      <c r="AB572" s="128"/>
      <c r="AC572" s="128"/>
      <c r="AD572" s="85"/>
    </row>
    <row r="573" spans="1:30" ht="20.100000000000001" customHeight="1">
      <c r="A573" s="66" t="s">
        <v>6358</v>
      </c>
      <c r="B573" s="66" t="s">
        <v>453</v>
      </c>
      <c r="C573" s="127" t="s">
        <v>6232</v>
      </c>
      <c r="D573" s="66" t="s">
        <v>309</v>
      </c>
      <c r="E573" s="127"/>
      <c r="F573" s="354"/>
      <c r="G573" s="12"/>
      <c r="H573" s="354"/>
      <c r="I573" s="12"/>
      <c r="J573" s="354"/>
      <c r="K573" s="12"/>
      <c r="L573" s="354">
        <v>1</v>
      </c>
      <c r="M573" s="12">
        <v>16.666666666666668</v>
      </c>
      <c r="N573" s="56">
        <v>2</v>
      </c>
      <c r="O573" s="57">
        <v>33.333333333333336</v>
      </c>
      <c r="P573" s="56">
        <v>2</v>
      </c>
      <c r="Q573" s="57">
        <v>33.333333333333336</v>
      </c>
      <c r="R573" s="56">
        <v>2</v>
      </c>
      <c r="S573" s="57">
        <v>33.333333333333336</v>
      </c>
      <c r="T573" s="56">
        <v>3</v>
      </c>
      <c r="U573" s="57">
        <v>50</v>
      </c>
      <c r="V573" s="127" t="s">
        <v>7010</v>
      </c>
      <c r="W573" s="127" t="s">
        <v>7010</v>
      </c>
      <c r="X573" s="127" t="s">
        <v>7010</v>
      </c>
      <c r="Y573" s="127" t="s">
        <v>7010</v>
      </c>
      <c r="Z573" s="127" t="s">
        <v>7010</v>
      </c>
      <c r="AA573" s="127" t="s">
        <v>7010</v>
      </c>
      <c r="AB573" s="127" t="s">
        <v>7010</v>
      </c>
      <c r="AC573" s="127" t="s">
        <v>7010</v>
      </c>
      <c r="AD573" s="66"/>
    </row>
    <row r="574" spans="1:30" ht="20.100000000000001" customHeight="1">
      <c r="A574" s="85"/>
      <c r="B574" s="85"/>
      <c r="C574" s="128"/>
      <c r="D574" s="85" t="s">
        <v>310</v>
      </c>
      <c r="E574" s="128"/>
      <c r="F574" s="531">
        <v>2</v>
      </c>
      <c r="G574" s="314">
        <v>100</v>
      </c>
      <c r="H574" s="356">
        <v>2</v>
      </c>
      <c r="I574" s="314">
        <v>100</v>
      </c>
      <c r="J574" s="356">
        <v>3</v>
      </c>
      <c r="K574" s="314">
        <v>100</v>
      </c>
      <c r="L574" s="356">
        <v>5</v>
      </c>
      <c r="M574" s="314">
        <v>83.333333333333329</v>
      </c>
      <c r="N574" s="315">
        <v>4</v>
      </c>
      <c r="O574" s="316">
        <v>66.666666666666671</v>
      </c>
      <c r="P574" s="315">
        <v>4</v>
      </c>
      <c r="Q574" s="316">
        <v>66.666666666666671</v>
      </c>
      <c r="R574" s="315">
        <v>4</v>
      </c>
      <c r="S574" s="316">
        <v>66.666666666666671</v>
      </c>
      <c r="T574" s="315">
        <v>3</v>
      </c>
      <c r="U574" s="316">
        <v>50</v>
      </c>
      <c r="V574" s="128"/>
      <c r="W574" s="128"/>
      <c r="X574" s="128"/>
      <c r="Y574" s="128"/>
      <c r="Z574" s="128"/>
      <c r="AA574" s="128"/>
      <c r="AB574" s="128"/>
      <c r="AC574" s="128"/>
      <c r="AD574" s="85"/>
    </row>
    <row r="575" spans="1:30" ht="20.100000000000001" customHeight="1">
      <c r="A575" s="362" t="s">
        <v>6359</v>
      </c>
      <c r="B575" s="362" t="s">
        <v>454</v>
      </c>
      <c r="C575" s="127" t="s">
        <v>6232</v>
      </c>
      <c r="D575" s="359" t="s">
        <v>8333</v>
      </c>
      <c r="E575" s="363"/>
      <c r="F575" s="364">
        <v>2</v>
      </c>
      <c r="G575" s="365">
        <v>100</v>
      </c>
      <c r="H575" s="364">
        <v>2</v>
      </c>
      <c r="I575" s="365">
        <v>100</v>
      </c>
      <c r="J575" s="364">
        <v>3</v>
      </c>
      <c r="K575" s="365">
        <v>100</v>
      </c>
      <c r="L575" s="364">
        <v>6</v>
      </c>
      <c r="M575" s="365">
        <v>100</v>
      </c>
      <c r="N575" s="366">
        <v>6</v>
      </c>
      <c r="O575" s="367">
        <v>100</v>
      </c>
      <c r="P575" s="366">
        <v>6</v>
      </c>
      <c r="Q575" s="367">
        <v>100</v>
      </c>
      <c r="R575" s="366">
        <v>6</v>
      </c>
      <c r="S575" s="367">
        <v>100</v>
      </c>
      <c r="T575" s="366">
        <v>6</v>
      </c>
      <c r="U575" s="367">
        <v>100</v>
      </c>
      <c r="V575" s="363" t="s">
        <v>7010</v>
      </c>
      <c r="W575" s="363" t="s">
        <v>7010</v>
      </c>
      <c r="X575" s="363" t="s">
        <v>7010</v>
      </c>
      <c r="Y575" s="363" t="s">
        <v>7010</v>
      </c>
      <c r="Z575" s="363" t="s">
        <v>7010</v>
      </c>
      <c r="AA575" s="363" t="s">
        <v>7010</v>
      </c>
      <c r="AB575" s="363" t="s">
        <v>7010</v>
      </c>
      <c r="AC575" s="363" t="s">
        <v>7010</v>
      </c>
      <c r="AD575" s="362"/>
    </row>
    <row r="576" spans="1:30" ht="20.100000000000001" customHeight="1">
      <c r="A576" s="66" t="s">
        <v>6360</v>
      </c>
      <c r="B576" s="66" t="s">
        <v>455</v>
      </c>
      <c r="C576" s="127" t="s">
        <v>6232</v>
      </c>
      <c r="D576" s="66"/>
      <c r="E576" s="127"/>
      <c r="F576" s="354">
        <v>2</v>
      </c>
      <c r="G576" s="12">
        <v>100</v>
      </c>
      <c r="H576" s="354">
        <v>2</v>
      </c>
      <c r="I576" s="12">
        <v>100</v>
      </c>
      <c r="J576" s="354">
        <v>3</v>
      </c>
      <c r="K576" s="12">
        <v>100</v>
      </c>
      <c r="L576" s="354">
        <v>6</v>
      </c>
      <c r="M576" s="12">
        <v>100</v>
      </c>
      <c r="N576" s="56">
        <v>6</v>
      </c>
      <c r="O576" s="57">
        <v>100</v>
      </c>
      <c r="P576" s="56">
        <v>6</v>
      </c>
      <c r="Q576" s="57">
        <v>100</v>
      </c>
      <c r="R576" s="56">
        <v>6</v>
      </c>
      <c r="S576" s="12">
        <v>100</v>
      </c>
      <c r="T576" s="56">
        <v>6</v>
      </c>
      <c r="U576" s="12">
        <v>100</v>
      </c>
      <c r="V576" s="127" t="s">
        <v>7010</v>
      </c>
      <c r="W576" s="127" t="s">
        <v>7010</v>
      </c>
      <c r="X576" s="127" t="s">
        <v>7010</v>
      </c>
      <c r="Y576" s="127" t="s">
        <v>7010</v>
      </c>
      <c r="Z576" s="127" t="s">
        <v>7010</v>
      </c>
      <c r="AA576" s="127" t="s">
        <v>7010</v>
      </c>
      <c r="AB576" s="127" t="s">
        <v>7010</v>
      </c>
      <c r="AC576" s="127" t="s">
        <v>7010</v>
      </c>
      <c r="AD576" s="66"/>
    </row>
    <row r="577" spans="1:30" ht="20.100000000000001" customHeight="1">
      <c r="A577" s="85"/>
      <c r="B577" s="85"/>
      <c r="C577" s="128"/>
      <c r="D577" s="85" t="s">
        <v>152</v>
      </c>
      <c r="E577" s="128" t="s">
        <v>2426</v>
      </c>
      <c r="F577" s="531"/>
      <c r="G577" s="314"/>
      <c r="H577" s="356"/>
      <c r="I577" s="314"/>
      <c r="J577" s="356"/>
      <c r="K577" s="314"/>
      <c r="L577" s="356"/>
      <c r="M577" s="314"/>
      <c r="N577" s="315"/>
      <c r="O577" s="316"/>
      <c r="P577" s="315"/>
      <c r="Q577" s="316"/>
      <c r="R577" s="315"/>
      <c r="S577" s="316"/>
      <c r="T577" s="315"/>
      <c r="U577" s="316"/>
      <c r="V577" s="128"/>
      <c r="W577" s="128"/>
      <c r="X577" s="128"/>
      <c r="Y577" s="128"/>
      <c r="Z577" s="128"/>
      <c r="AA577" s="128"/>
      <c r="AB577" s="128"/>
      <c r="AC577" s="128"/>
      <c r="AD577" s="85"/>
    </row>
    <row r="578" spans="1:30" ht="20.100000000000001" customHeight="1">
      <c r="A578" s="85"/>
      <c r="B578" s="85"/>
      <c r="C578" s="128"/>
      <c r="D578" s="85" t="s">
        <v>153</v>
      </c>
      <c r="E578" s="128"/>
      <c r="F578" s="531"/>
      <c r="G578" s="314"/>
      <c r="H578" s="356"/>
      <c r="I578" s="314"/>
      <c r="J578" s="356"/>
      <c r="K578" s="314"/>
      <c r="L578" s="356"/>
      <c r="M578" s="314"/>
      <c r="N578" s="315"/>
      <c r="O578" s="316"/>
      <c r="P578" s="315"/>
      <c r="Q578" s="316"/>
      <c r="R578" s="315"/>
      <c r="S578" s="316"/>
      <c r="T578" s="315"/>
      <c r="U578" s="316"/>
      <c r="V578" s="128"/>
      <c r="W578" s="128"/>
      <c r="X578" s="128"/>
      <c r="Y578" s="128"/>
      <c r="Z578" s="128"/>
      <c r="AA578" s="128"/>
      <c r="AB578" s="128"/>
      <c r="AC578" s="128"/>
      <c r="AD578" s="85"/>
    </row>
    <row r="579" spans="1:30" ht="20.100000000000001" customHeight="1">
      <c r="A579" s="66" t="s">
        <v>6361</v>
      </c>
      <c r="B579" s="66" t="s">
        <v>456</v>
      </c>
      <c r="C579" s="127" t="s">
        <v>6232</v>
      </c>
      <c r="D579" s="66"/>
      <c r="E579" s="127"/>
      <c r="F579" s="354">
        <v>2</v>
      </c>
      <c r="G579" s="12">
        <v>100</v>
      </c>
      <c r="H579" s="354">
        <v>2</v>
      </c>
      <c r="I579" s="12">
        <v>100</v>
      </c>
      <c r="J579" s="354">
        <v>3</v>
      </c>
      <c r="K579" s="12">
        <v>100</v>
      </c>
      <c r="L579" s="354">
        <v>6</v>
      </c>
      <c r="M579" s="12">
        <v>100</v>
      </c>
      <c r="N579" s="56">
        <v>6</v>
      </c>
      <c r="O579" s="57">
        <v>100</v>
      </c>
      <c r="P579" s="56">
        <v>6</v>
      </c>
      <c r="Q579" s="57">
        <v>100</v>
      </c>
      <c r="R579" s="56">
        <v>6</v>
      </c>
      <c r="S579" s="12">
        <v>100</v>
      </c>
      <c r="T579" s="56">
        <v>6</v>
      </c>
      <c r="U579" s="12">
        <v>100</v>
      </c>
      <c r="V579" s="127" t="s">
        <v>7010</v>
      </c>
      <c r="W579" s="127" t="s">
        <v>7010</v>
      </c>
      <c r="X579" s="127" t="s">
        <v>7010</v>
      </c>
      <c r="Y579" s="127" t="s">
        <v>7010</v>
      </c>
      <c r="Z579" s="127" t="s">
        <v>7010</v>
      </c>
      <c r="AA579" s="127" t="s">
        <v>7010</v>
      </c>
      <c r="AB579" s="127" t="s">
        <v>7010</v>
      </c>
      <c r="AC579" s="127" t="s">
        <v>7010</v>
      </c>
      <c r="AD579" s="66"/>
    </row>
    <row r="580" spans="1:30" ht="20.100000000000001" customHeight="1">
      <c r="A580" s="85"/>
      <c r="B580" s="85"/>
      <c r="C580" s="128"/>
      <c r="D580" s="85" t="s">
        <v>264</v>
      </c>
      <c r="E580" s="128" t="s">
        <v>7646</v>
      </c>
      <c r="F580" s="531"/>
      <c r="G580" s="314"/>
      <c r="H580" s="356"/>
      <c r="I580" s="314"/>
      <c r="J580" s="356"/>
      <c r="K580" s="314"/>
      <c r="L580" s="356"/>
      <c r="M580" s="314"/>
      <c r="N580" s="315"/>
      <c r="O580" s="316"/>
      <c r="P580" s="315"/>
      <c r="Q580" s="316"/>
      <c r="R580" s="315"/>
      <c r="S580" s="316"/>
      <c r="T580" s="315"/>
      <c r="U580" s="316"/>
      <c r="V580" s="128"/>
      <c r="W580" s="128"/>
      <c r="X580" s="128"/>
      <c r="Y580" s="128"/>
      <c r="Z580" s="128"/>
      <c r="AA580" s="128"/>
      <c r="AB580" s="128"/>
      <c r="AC580" s="128"/>
      <c r="AD580" s="85"/>
    </row>
    <row r="581" spans="1:30" ht="20.100000000000001" customHeight="1">
      <c r="A581" s="85"/>
      <c r="B581" s="85"/>
      <c r="C581" s="128"/>
      <c r="D581" s="85" t="s">
        <v>265</v>
      </c>
      <c r="E581" s="128"/>
      <c r="F581" s="531"/>
      <c r="G581" s="314"/>
      <c r="H581" s="356"/>
      <c r="I581" s="314"/>
      <c r="J581" s="356"/>
      <c r="K581" s="314"/>
      <c r="L581" s="356"/>
      <c r="M581" s="314"/>
      <c r="N581" s="315"/>
      <c r="O581" s="316"/>
      <c r="P581" s="315"/>
      <c r="Q581" s="316"/>
      <c r="R581" s="315"/>
      <c r="S581" s="316"/>
      <c r="T581" s="315"/>
      <c r="U581" s="316"/>
      <c r="V581" s="128"/>
      <c r="W581" s="128"/>
      <c r="X581" s="128"/>
      <c r="Y581" s="128"/>
      <c r="Z581" s="128"/>
      <c r="AA581" s="128"/>
      <c r="AB581" s="128"/>
      <c r="AC581" s="128"/>
      <c r="AD581" s="85"/>
    </row>
    <row r="582" spans="1:30" ht="20.100000000000001" customHeight="1">
      <c r="A582" s="66" t="s">
        <v>6362</v>
      </c>
      <c r="B582" s="66" t="s">
        <v>457</v>
      </c>
      <c r="C582" s="127" t="s">
        <v>6363</v>
      </c>
      <c r="D582" s="66" t="s">
        <v>316</v>
      </c>
      <c r="E582" s="127" t="s">
        <v>7646</v>
      </c>
      <c r="F582" s="354"/>
      <c r="G582" s="12"/>
      <c r="H582" s="354"/>
      <c r="I582" s="12"/>
      <c r="J582" s="354">
        <v>3</v>
      </c>
      <c r="K582" s="12">
        <v>100</v>
      </c>
      <c r="L582" s="354"/>
      <c r="M582" s="12"/>
      <c r="N582" s="56"/>
      <c r="O582" s="57"/>
      <c r="P582" s="56"/>
      <c r="Q582" s="57"/>
      <c r="R582" s="56"/>
      <c r="S582" s="57"/>
      <c r="T582" s="56"/>
      <c r="U582" s="57"/>
      <c r="V582" s="127" t="s">
        <v>7010</v>
      </c>
      <c r="W582" s="127" t="s">
        <v>7010</v>
      </c>
      <c r="X582" s="127" t="s">
        <v>7010</v>
      </c>
      <c r="Y582" s="127" t="s">
        <v>7010</v>
      </c>
      <c r="Z582" s="127" t="s">
        <v>7010</v>
      </c>
      <c r="AA582" s="127" t="s">
        <v>7010</v>
      </c>
      <c r="AB582" s="127" t="s">
        <v>7010</v>
      </c>
      <c r="AC582" s="127" t="s">
        <v>7010</v>
      </c>
      <c r="AD582" s="66"/>
    </row>
    <row r="583" spans="1:30" ht="20.100000000000001" customHeight="1">
      <c r="A583" s="85"/>
      <c r="B583" s="85"/>
      <c r="C583" s="128"/>
      <c r="D583" s="85" t="s">
        <v>317</v>
      </c>
      <c r="E583" s="128"/>
      <c r="F583" s="531"/>
      <c r="G583" s="314"/>
      <c r="H583" s="356"/>
      <c r="I583" s="314"/>
      <c r="J583" s="356"/>
      <c r="K583" s="314"/>
      <c r="L583" s="356"/>
      <c r="M583" s="314"/>
      <c r="N583" s="315"/>
      <c r="O583" s="316"/>
      <c r="P583" s="315"/>
      <c r="Q583" s="316"/>
      <c r="R583" s="315"/>
      <c r="S583" s="316"/>
      <c r="T583" s="315"/>
      <c r="U583" s="316"/>
      <c r="V583" s="128"/>
      <c r="W583" s="128"/>
      <c r="X583" s="128"/>
      <c r="Y583" s="128"/>
      <c r="Z583" s="128"/>
      <c r="AA583" s="128"/>
      <c r="AB583" s="128"/>
      <c r="AC583" s="128"/>
      <c r="AD583" s="85"/>
    </row>
    <row r="584" spans="1:30" ht="20.100000000000001" customHeight="1">
      <c r="A584" s="85"/>
      <c r="B584" s="85"/>
      <c r="C584" s="128"/>
      <c r="D584" s="85" t="s">
        <v>318</v>
      </c>
      <c r="E584" s="128"/>
      <c r="F584" s="531"/>
      <c r="G584" s="314"/>
      <c r="H584" s="356"/>
      <c r="I584" s="314"/>
      <c r="J584" s="356"/>
      <c r="K584" s="314"/>
      <c r="L584" s="356"/>
      <c r="M584" s="314"/>
      <c r="N584" s="315"/>
      <c r="O584" s="316"/>
      <c r="P584" s="315"/>
      <c r="Q584" s="316"/>
      <c r="R584" s="315"/>
      <c r="S584" s="316"/>
      <c r="T584" s="315"/>
      <c r="U584" s="316"/>
      <c r="V584" s="128"/>
      <c r="W584" s="128"/>
      <c r="X584" s="128"/>
      <c r="Y584" s="128"/>
      <c r="Z584" s="128"/>
      <c r="AA584" s="128"/>
      <c r="AB584" s="128"/>
      <c r="AC584" s="128"/>
      <c r="AD584" s="85"/>
    </row>
    <row r="585" spans="1:30" ht="20.100000000000001" customHeight="1">
      <c r="A585" s="85"/>
      <c r="B585" s="85"/>
      <c r="C585" s="128"/>
      <c r="D585" s="85" t="s">
        <v>319</v>
      </c>
      <c r="E585" s="128"/>
      <c r="F585" s="531"/>
      <c r="G585" s="314"/>
      <c r="H585" s="356"/>
      <c r="I585" s="314"/>
      <c r="J585" s="356"/>
      <c r="K585" s="314"/>
      <c r="L585" s="356"/>
      <c r="M585" s="314"/>
      <c r="N585" s="315"/>
      <c r="O585" s="316"/>
      <c r="P585" s="315"/>
      <c r="Q585" s="316"/>
      <c r="R585" s="315"/>
      <c r="S585" s="316"/>
      <c r="T585" s="315"/>
      <c r="U585" s="316"/>
      <c r="V585" s="128"/>
      <c r="W585" s="128"/>
      <c r="X585" s="128"/>
      <c r="Y585" s="128"/>
      <c r="Z585" s="128"/>
      <c r="AA585" s="128"/>
      <c r="AB585" s="128"/>
      <c r="AC585" s="128"/>
      <c r="AD585" s="85"/>
    </row>
    <row r="586" spans="1:30" ht="20.100000000000001" customHeight="1">
      <c r="A586" s="85"/>
      <c r="B586" s="85"/>
      <c r="C586" s="128"/>
      <c r="D586" s="85" t="s">
        <v>6219</v>
      </c>
      <c r="E586" s="128"/>
      <c r="F586" s="531"/>
      <c r="G586" s="314"/>
      <c r="H586" s="356"/>
      <c r="I586" s="314"/>
      <c r="J586" s="356"/>
      <c r="K586" s="314"/>
      <c r="L586" s="356"/>
      <c r="M586" s="314"/>
      <c r="N586" s="315"/>
      <c r="O586" s="316"/>
      <c r="P586" s="315"/>
      <c r="Q586" s="316"/>
      <c r="R586" s="315"/>
      <c r="S586" s="316"/>
      <c r="T586" s="315"/>
      <c r="U586" s="316"/>
      <c r="V586" s="128"/>
      <c r="W586" s="128"/>
      <c r="X586" s="128"/>
      <c r="Y586" s="128"/>
      <c r="Z586" s="128"/>
      <c r="AA586" s="128"/>
      <c r="AB586" s="128"/>
      <c r="AC586" s="128"/>
      <c r="AD586" s="85"/>
    </row>
    <row r="587" spans="1:30" ht="20.100000000000001" customHeight="1">
      <c r="A587" s="85"/>
      <c r="B587" s="85"/>
      <c r="C587" s="128"/>
      <c r="D587" s="85" t="s">
        <v>9419</v>
      </c>
      <c r="E587" s="128"/>
      <c r="F587" s="531"/>
      <c r="G587" s="314"/>
      <c r="H587" s="356"/>
      <c r="I587" s="314"/>
      <c r="J587" s="356"/>
      <c r="K587" s="314"/>
      <c r="L587" s="356"/>
      <c r="M587" s="314"/>
      <c r="N587" s="315"/>
      <c r="O587" s="316"/>
      <c r="P587" s="315"/>
      <c r="Q587" s="316"/>
      <c r="R587" s="315"/>
      <c r="S587" s="316"/>
      <c r="T587" s="315"/>
      <c r="U587" s="316"/>
      <c r="V587" s="128"/>
      <c r="W587" s="128"/>
      <c r="X587" s="128"/>
      <c r="Y587" s="128"/>
      <c r="Z587" s="128"/>
      <c r="AA587" s="128"/>
      <c r="AB587" s="128"/>
      <c r="AC587" s="128"/>
      <c r="AD587" s="85"/>
    </row>
    <row r="588" spans="1:30" ht="20.100000000000001" customHeight="1">
      <c r="A588" s="66" t="s">
        <v>6364</v>
      </c>
      <c r="B588" s="66" t="s">
        <v>458</v>
      </c>
      <c r="C588" s="127" t="s">
        <v>6232</v>
      </c>
      <c r="D588" s="66" t="s">
        <v>321</v>
      </c>
      <c r="E588" s="127" t="s">
        <v>7646</v>
      </c>
      <c r="F588" s="354">
        <v>1</v>
      </c>
      <c r="G588" s="12">
        <v>50</v>
      </c>
      <c r="H588" s="354">
        <v>1</v>
      </c>
      <c r="I588" s="12">
        <v>50</v>
      </c>
      <c r="J588" s="354">
        <v>2</v>
      </c>
      <c r="K588" s="12">
        <v>66.666666666666671</v>
      </c>
      <c r="L588" s="354">
        <v>5</v>
      </c>
      <c r="M588" s="12">
        <v>83.3</v>
      </c>
      <c r="N588" s="56">
        <v>3</v>
      </c>
      <c r="O588" s="57">
        <v>50</v>
      </c>
      <c r="P588" s="56">
        <v>3</v>
      </c>
      <c r="Q588" s="57">
        <v>50</v>
      </c>
      <c r="R588" s="56">
        <v>3</v>
      </c>
      <c r="S588" s="57">
        <v>50</v>
      </c>
      <c r="T588" s="56">
        <v>2</v>
      </c>
      <c r="U588" s="57">
        <v>33.333333333333336</v>
      </c>
      <c r="V588" s="127" t="s">
        <v>7010</v>
      </c>
      <c r="W588" s="127" t="s">
        <v>7010</v>
      </c>
      <c r="X588" s="127" t="s">
        <v>7010</v>
      </c>
      <c r="Y588" s="127" t="s">
        <v>7010</v>
      </c>
      <c r="Z588" s="127" t="s">
        <v>7010</v>
      </c>
      <c r="AA588" s="127" t="s">
        <v>7010</v>
      </c>
      <c r="AB588" s="127" t="s">
        <v>7010</v>
      </c>
      <c r="AC588" s="127" t="s">
        <v>7010</v>
      </c>
      <c r="AD588" s="66"/>
    </row>
    <row r="589" spans="1:30" ht="20.100000000000001" customHeight="1">
      <c r="A589" s="85"/>
      <c r="B589" s="85"/>
      <c r="C589" s="128"/>
      <c r="D589" s="85" t="s">
        <v>322</v>
      </c>
      <c r="E589" s="128"/>
      <c r="F589" s="531"/>
      <c r="G589" s="314"/>
      <c r="H589" s="356"/>
      <c r="I589" s="314"/>
      <c r="J589" s="356">
        <v>1</v>
      </c>
      <c r="K589" s="314">
        <v>33.333333333333336</v>
      </c>
      <c r="L589" s="356">
        <v>1</v>
      </c>
      <c r="M589" s="314">
        <v>16.7</v>
      </c>
      <c r="N589" s="315">
        <v>2</v>
      </c>
      <c r="O589" s="316">
        <v>33.299999999999997</v>
      </c>
      <c r="P589" s="315">
        <v>2</v>
      </c>
      <c r="Q589" s="316">
        <v>33.333333333333336</v>
      </c>
      <c r="R589" s="315">
        <v>1</v>
      </c>
      <c r="S589" s="316">
        <v>16.666666666666668</v>
      </c>
      <c r="T589" s="315">
        <v>2</v>
      </c>
      <c r="U589" s="316">
        <v>33.333333333333336</v>
      </c>
      <c r="V589" s="128"/>
      <c r="W589" s="128"/>
      <c r="X589" s="128"/>
      <c r="Y589" s="128"/>
      <c r="Z589" s="128"/>
      <c r="AA589" s="128"/>
      <c r="AB589" s="128"/>
      <c r="AC589" s="128"/>
      <c r="AD589" s="85"/>
    </row>
    <row r="590" spans="1:30" ht="20.100000000000001" customHeight="1">
      <c r="A590" s="85"/>
      <c r="B590" s="85"/>
      <c r="C590" s="128"/>
      <c r="D590" s="85" t="s">
        <v>323</v>
      </c>
      <c r="E590" s="128"/>
      <c r="F590" s="531"/>
      <c r="G590" s="314"/>
      <c r="H590" s="356"/>
      <c r="I590" s="314"/>
      <c r="J590" s="356"/>
      <c r="K590" s="314"/>
      <c r="L590" s="356"/>
      <c r="M590" s="314"/>
      <c r="N590" s="315"/>
      <c r="O590" s="316"/>
      <c r="P590" s="315"/>
      <c r="Q590" s="316"/>
      <c r="R590" s="315"/>
      <c r="S590" s="316"/>
      <c r="T590" s="315"/>
      <c r="U590" s="316"/>
      <c r="V590" s="128"/>
      <c r="W590" s="128"/>
      <c r="X590" s="128"/>
      <c r="Y590" s="128"/>
      <c r="Z590" s="128"/>
      <c r="AA590" s="128"/>
      <c r="AB590" s="128"/>
      <c r="AC590" s="128"/>
      <c r="AD590" s="85"/>
    </row>
    <row r="591" spans="1:30" ht="20.100000000000001" customHeight="1">
      <c r="A591" s="85"/>
      <c r="B591" s="85"/>
      <c r="C591" s="128"/>
      <c r="D591" s="85" t="s">
        <v>324</v>
      </c>
      <c r="E591" s="128"/>
      <c r="F591" s="531"/>
      <c r="G591" s="314"/>
      <c r="H591" s="356">
        <v>1</v>
      </c>
      <c r="I591" s="314">
        <v>50</v>
      </c>
      <c r="J591" s="356"/>
      <c r="K591" s="314"/>
      <c r="L591" s="356"/>
      <c r="M591" s="314"/>
      <c r="N591" s="315">
        <v>1</v>
      </c>
      <c r="O591" s="316">
        <v>16.7</v>
      </c>
      <c r="P591" s="315">
        <v>1</v>
      </c>
      <c r="Q591" s="316">
        <v>16.666666666666668</v>
      </c>
      <c r="R591" s="315">
        <v>1</v>
      </c>
      <c r="S591" s="316">
        <v>16.666666666666668</v>
      </c>
      <c r="T591" s="315">
        <v>1</v>
      </c>
      <c r="U591" s="316">
        <v>16.666666666666668</v>
      </c>
      <c r="V591" s="128"/>
      <c r="W591" s="128"/>
      <c r="X591" s="128"/>
      <c r="Y591" s="128"/>
      <c r="Z591" s="128"/>
      <c r="AA591" s="128"/>
      <c r="AB591" s="128"/>
      <c r="AC591" s="128"/>
      <c r="AD591" s="85"/>
    </row>
    <row r="592" spans="1:30" ht="20.100000000000001" customHeight="1">
      <c r="A592" s="85"/>
      <c r="B592" s="85"/>
      <c r="C592" s="128"/>
      <c r="D592" s="85" t="s">
        <v>325</v>
      </c>
      <c r="E592" s="128"/>
      <c r="F592" s="531"/>
      <c r="G592" s="314"/>
      <c r="H592" s="356"/>
      <c r="I592" s="314"/>
      <c r="J592" s="356"/>
      <c r="K592" s="314"/>
      <c r="L592" s="356"/>
      <c r="M592" s="314"/>
      <c r="N592" s="315"/>
      <c r="O592" s="316"/>
      <c r="P592" s="315"/>
      <c r="Q592" s="316"/>
      <c r="R592" s="315"/>
      <c r="S592" s="316"/>
      <c r="T592" s="315"/>
      <c r="U592" s="316"/>
      <c r="V592" s="128"/>
      <c r="W592" s="128"/>
      <c r="X592" s="128"/>
      <c r="Y592" s="128"/>
      <c r="Z592" s="128"/>
      <c r="AA592" s="128"/>
      <c r="AB592" s="128"/>
      <c r="AC592" s="128"/>
      <c r="AD592" s="85"/>
    </row>
    <row r="593" spans="1:30" ht="20.100000000000001" customHeight="1">
      <c r="A593" s="85"/>
      <c r="B593" s="85"/>
      <c r="C593" s="128"/>
      <c r="D593" s="85" t="s">
        <v>326</v>
      </c>
      <c r="E593" s="128"/>
      <c r="F593" s="531">
        <v>1</v>
      </c>
      <c r="G593" s="314">
        <v>50</v>
      </c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>
        <v>1</v>
      </c>
      <c r="S593" s="316">
        <v>16.666666666666668</v>
      </c>
      <c r="T593" s="315">
        <v>1</v>
      </c>
      <c r="U593" s="316">
        <v>16.666666666666668</v>
      </c>
      <c r="V593" s="128"/>
      <c r="W593" s="128"/>
      <c r="X593" s="128"/>
      <c r="Y593" s="128"/>
      <c r="Z593" s="128"/>
      <c r="AA593" s="128"/>
      <c r="AB593" s="128"/>
      <c r="AC593" s="128"/>
      <c r="AD593" s="85"/>
    </row>
    <row r="594" spans="1:30" ht="20.100000000000001" customHeight="1">
      <c r="A594" s="85"/>
      <c r="B594" s="85"/>
      <c r="C594" s="128"/>
      <c r="D594" s="85" t="s">
        <v>327</v>
      </c>
      <c r="E594" s="128"/>
      <c r="F594" s="531"/>
      <c r="G594" s="314"/>
      <c r="H594" s="356"/>
      <c r="I594" s="314"/>
      <c r="J594" s="356"/>
      <c r="K594" s="314"/>
      <c r="L594" s="356"/>
      <c r="M594" s="314"/>
      <c r="N594" s="315"/>
      <c r="O594" s="316"/>
      <c r="P594" s="315"/>
      <c r="Q594" s="316"/>
      <c r="R594" s="315"/>
      <c r="S594" s="316"/>
      <c r="T594" s="315"/>
      <c r="U594" s="316"/>
      <c r="V594" s="128"/>
      <c r="W594" s="128"/>
      <c r="X594" s="128"/>
      <c r="Y594" s="128"/>
      <c r="Z594" s="128"/>
      <c r="AA594" s="128"/>
      <c r="AB594" s="128"/>
      <c r="AC594" s="128"/>
      <c r="AD594" s="85"/>
    </row>
    <row r="595" spans="1:30" ht="20.100000000000001" customHeight="1">
      <c r="A595" s="85"/>
      <c r="B595" s="85"/>
      <c r="C595" s="128"/>
      <c r="D595" s="85" t="s">
        <v>328</v>
      </c>
      <c r="E595" s="128"/>
      <c r="F595" s="531"/>
      <c r="G595" s="314"/>
      <c r="H595" s="356"/>
      <c r="I595" s="314"/>
      <c r="J595" s="356"/>
      <c r="K595" s="314"/>
      <c r="L595" s="356"/>
      <c r="M595" s="314"/>
      <c r="N595" s="315"/>
      <c r="O595" s="316"/>
      <c r="P595" s="315"/>
      <c r="Q595" s="316"/>
      <c r="R595" s="315"/>
      <c r="S595" s="316"/>
      <c r="T595" s="315"/>
      <c r="U595" s="316"/>
      <c r="V595" s="128"/>
      <c r="W595" s="128"/>
      <c r="X595" s="128"/>
      <c r="Y595" s="128"/>
      <c r="Z595" s="128"/>
      <c r="AA595" s="128"/>
      <c r="AB595" s="128"/>
      <c r="AC595" s="128"/>
      <c r="AD595" s="85"/>
    </row>
    <row r="596" spans="1:30" ht="20.100000000000001" customHeight="1">
      <c r="A596" s="85"/>
      <c r="B596" s="85"/>
      <c r="C596" s="128"/>
      <c r="D596" s="85" t="s">
        <v>329</v>
      </c>
      <c r="E596" s="128"/>
      <c r="F596" s="531"/>
      <c r="G596" s="314"/>
      <c r="H596" s="356"/>
      <c r="I596" s="314"/>
      <c r="J596" s="356"/>
      <c r="K596" s="314"/>
      <c r="L596" s="356"/>
      <c r="M596" s="314"/>
      <c r="N596" s="315"/>
      <c r="O596" s="316"/>
      <c r="P596" s="315"/>
      <c r="Q596" s="316"/>
      <c r="R596" s="315"/>
      <c r="S596" s="316"/>
      <c r="T596" s="315"/>
      <c r="U596" s="316"/>
      <c r="V596" s="128"/>
      <c r="W596" s="128"/>
      <c r="X596" s="128"/>
      <c r="Y596" s="128"/>
      <c r="Z596" s="128"/>
      <c r="AA596" s="128"/>
      <c r="AB596" s="128"/>
      <c r="AC596" s="128"/>
      <c r="AD596" s="85"/>
    </row>
    <row r="597" spans="1:30" ht="20.100000000000001" customHeight="1">
      <c r="A597" s="85"/>
      <c r="B597" s="85"/>
      <c r="C597" s="128"/>
      <c r="D597" s="85" t="s">
        <v>330</v>
      </c>
      <c r="E597" s="128"/>
      <c r="F597" s="531"/>
      <c r="G597" s="314"/>
      <c r="H597" s="356"/>
      <c r="I597" s="314"/>
      <c r="J597" s="356"/>
      <c r="K597" s="314"/>
      <c r="L597" s="356"/>
      <c r="M597" s="314"/>
      <c r="N597" s="315"/>
      <c r="O597" s="316"/>
      <c r="P597" s="315"/>
      <c r="Q597" s="316"/>
      <c r="R597" s="315"/>
      <c r="S597" s="316"/>
      <c r="T597" s="315"/>
      <c r="U597" s="316"/>
      <c r="V597" s="128"/>
      <c r="W597" s="128"/>
      <c r="X597" s="128"/>
      <c r="Y597" s="128"/>
      <c r="Z597" s="128"/>
      <c r="AA597" s="128"/>
      <c r="AB597" s="128"/>
      <c r="AC597" s="128"/>
      <c r="AD597" s="85"/>
    </row>
    <row r="598" spans="1:30" ht="20.100000000000001" customHeight="1">
      <c r="A598" s="85"/>
      <c r="B598" s="85"/>
      <c r="C598" s="128"/>
      <c r="D598" s="85" t="s">
        <v>331</v>
      </c>
      <c r="E598" s="128"/>
      <c r="F598" s="531"/>
      <c r="G598" s="314"/>
      <c r="H598" s="356"/>
      <c r="I598" s="314"/>
      <c r="J598" s="356"/>
      <c r="K598" s="314"/>
      <c r="L598" s="356"/>
      <c r="M598" s="314"/>
      <c r="N598" s="315"/>
      <c r="O598" s="316"/>
      <c r="P598" s="315"/>
      <c r="Q598" s="316"/>
      <c r="R598" s="315"/>
      <c r="S598" s="316"/>
      <c r="T598" s="315"/>
      <c r="U598" s="316"/>
      <c r="V598" s="128"/>
      <c r="W598" s="128"/>
      <c r="X598" s="128"/>
      <c r="Y598" s="128"/>
      <c r="Z598" s="128"/>
      <c r="AA598" s="128"/>
      <c r="AB598" s="128"/>
      <c r="AC598" s="128"/>
      <c r="AD598" s="85"/>
    </row>
    <row r="599" spans="1:30" ht="20.100000000000001" customHeight="1">
      <c r="A599" s="85"/>
      <c r="B599" s="85"/>
      <c r="C599" s="128"/>
      <c r="D599" s="85" t="s">
        <v>6219</v>
      </c>
      <c r="E599" s="128"/>
      <c r="F599" s="531"/>
      <c r="G599" s="314"/>
      <c r="H599" s="356"/>
      <c r="I599" s="314"/>
      <c r="J599" s="356"/>
      <c r="K599" s="314"/>
      <c r="L599" s="356"/>
      <c r="M599" s="314"/>
      <c r="N599" s="315"/>
      <c r="O599" s="316"/>
      <c r="P599" s="315"/>
      <c r="Q599" s="316"/>
      <c r="R599" s="315"/>
      <c r="S599" s="316"/>
      <c r="T599" s="315"/>
      <c r="U599" s="316"/>
      <c r="V599" s="128"/>
      <c r="W599" s="128"/>
      <c r="X599" s="128"/>
      <c r="Y599" s="128"/>
      <c r="Z599" s="128"/>
      <c r="AA599" s="128"/>
      <c r="AB599" s="128"/>
      <c r="AC599" s="128"/>
      <c r="AD599" s="85"/>
    </row>
    <row r="600" spans="1:30" ht="20.100000000000001" customHeight="1">
      <c r="A600" s="85"/>
      <c r="B600" s="85"/>
      <c r="C600" s="128"/>
      <c r="D600" s="85" t="s">
        <v>9419</v>
      </c>
      <c r="E600" s="128"/>
      <c r="F600" s="531"/>
      <c r="G600" s="314"/>
      <c r="H600" s="356"/>
      <c r="I600" s="314"/>
      <c r="J600" s="356"/>
      <c r="K600" s="314"/>
      <c r="L600" s="356"/>
      <c r="M600" s="314"/>
      <c r="N600" s="315"/>
      <c r="O600" s="316"/>
      <c r="P600" s="315"/>
      <c r="Q600" s="316"/>
      <c r="R600" s="315"/>
      <c r="S600" s="316"/>
      <c r="T600" s="315"/>
      <c r="U600" s="316"/>
      <c r="V600" s="128"/>
      <c r="W600" s="128"/>
      <c r="X600" s="128"/>
      <c r="Y600" s="128"/>
      <c r="Z600" s="128"/>
      <c r="AA600" s="128"/>
      <c r="AB600" s="128"/>
      <c r="AC600" s="128"/>
      <c r="AD600" s="85"/>
    </row>
    <row r="601" spans="1:30" ht="20.100000000000001" customHeight="1">
      <c r="A601" s="66" t="s">
        <v>6365</v>
      </c>
      <c r="B601" s="66" t="s">
        <v>459</v>
      </c>
      <c r="C601" s="127" t="s">
        <v>6232</v>
      </c>
      <c r="D601" s="66" t="s">
        <v>333</v>
      </c>
      <c r="E601" s="127" t="s">
        <v>7351</v>
      </c>
      <c r="F601" s="354">
        <v>1</v>
      </c>
      <c r="G601" s="12">
        <v>100</v>
      </c>
      <c r="H601" s="354">
        <v>1</v>
      </c>
      <c r="I601" s="12">
        <v>100</v>
      </c>
      <c r="J601" s="354">
        <v>1</v>
      </c>
      <c r="K601" s="12">
        <v>100</v>
      </c>
      <c r="L601" s="354">
        <v>1</v>
      </c>
      <c r="M601" s="12">
        <v>100</v>
      </c>
      <c r="N601" s="56">
        <v>3</v>
      </c>
      <c r="O601" s="57">
        <v>100</v>
      </c>
      <c r="P601" s="56">
        <v>3</v>
      </c>
      <c r="Q601" s="57">
        <v>100</v>
      </c>
      <c r="R601" s="56">
        <v>2</v>
      </c>
      <c r="S601" s="57">
        <v>66.666666666666671</v>
      </c>
      <c r="T601" s="56">
        <v>3</v>
      </c>
      <c r="U601" s="57">
        <v>75</v>
      </c>
      <c r="V601" s="127" t="s">
        <v>7010</v>
      </c>
      <c r="W601" s="127" t="s">
        <v>7010</v>
      </c>
      <c r="X601" s="127" t="s">
        <v>7010</v>
      </c>
      <c r="Y601" s="127" t="s">
        <v>7010</v>
      </c>
      <c r="Z601" s="127" t="s">
        <v>7010</v>
      </c>
      <c r="AA601" s="127" t="s">
        <v>7010</v>
      </c>
      <c r="AB601" s="127" t="s">
        <v>7010</v>
      </c>
      <c r="AC601" s="127" t="s">
        <v>7010</v>
      </c>
      <c r="AD601" s="66"/>
    </row>
    <row r="602" spans="1:30" ht="20.100000000000001" customHeight="1">
      <c r="A602" s="85"/>
      <c r="B602" s="85"/>
      <c r="C602" s="128" t="s">
        <v>6366</v>
      </c>
      <c r="D602" s="85" t="s">
        <v>334</v>
      </c>
      <c r="E602" s="128"/>
      <c r="F602" s="531"/>
      <c r="G602" s="314"/>
      <c r="H602" s="356"/>
      <c r="I602" s="314"/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315"/>
      <c r="U602" s="316"/>
      <c r="V602" s="128"/>
      <c r="W602" s="128"/>
      <c r="X602" s="128"/>
      <c r="Y602" s="128"/>
      <c r="Z602" s="128"/>
      <c r="AA602" s="128"/>
      <c r="AB602" s="128"/>
      <c r="AC602" s="128"/>
      <c r="AD602" s="85"/>
    </row>
    <row r="603" spans="1:30" ht="20.100000000000001" customHeight="1">
      <c r="A603" s="85"/>
      <c r="B603" s="85"/>
      <c r="C603" s="128"/>
      <c r="D603" s="85" t="s">
        <v>335</v>
      </c>
      <c r="E603" s="128"/>
      <c r="F603" s="531"/>
      <c r="G603" s="314"/>
      <c r="H603" s="356"/>
      <c r="I603" s="314"/>
      <c r="J603" s="356"/>
      <c r="K603" s="314"/>
      <c r="L603" s="356"/>
      <c r="M603" s="314"/>
      <c r="N603" s="315"/>
      <c r="O603" s="316"/>
      <c r="P603" s="315"/>
      <c r="Q603" s="316"/>
      <c r="R603" s="315"/>
      <c r="S603" s="316"/>
      <c r="T603" s="315"/>
      <c r="U603" s="316"/>
      <c r="V603" s="128"/>
      <c r="W603" s="128"/>
      <c r="X603" s="128"/>
      <c r="Y603" s="128"/>
      <c r="Z603" s="128"/>
      <c r="AA603" s="128"/>
      <c r="AB603" s="128"/>
      <c r="AC603" s="128"/>
      <c r="AD603" s="85"/>
    </row>
    <row r="604" spans="1:30" ht="20.100000000000001" customHeight="1">
      <c r="A604" s="85"/>
      <c r="B604" s="85"/>
      <c r="C604" s="128"/>
      <c r="D604" s="85" t="s">
        <v>336</v>
      </c>
      <c r="E604" s="128"/>
      <c r="F604" s="531"/>
      <c r="G604" s="314"/>
      <c r="H604" s="356"/>
      <c r="I604" s="314"/>
      <c r="J604" s="356"/>
      <c r="K604" s="314"/>
      <c r="L604" s="356"/>
      <c r="M604" s="314"/>
      <c r="N604" s="315"/>
      <c r="O604" s="316"/>
      <c r="P604" s="315"/>
      <c r="Q604" s="316"/>
      <c r="R604" s="315">
        <v>1</v>
      </c>
      <c r="S604" s="316">
        <v>33.333333333333336</v>
      </c>
      <c r="T604" s="315">
        <v>1</v>
      </c>
      <c r="U604" s="316">
        <v>25</v>
      </c>
      <c r="V604" s="128"/>
      <c r="W604" s="128"/>
      <c r="X604" s="128"/>
      <c r="Y604" s="128"/>
      <c r="Z604" s="128"/>
      <c r="AA604" s="128"/>
      <c r="AB604" s="128"/>
      <c r="AC604" s="128"/>
      <c r="AD604" s="85"/>
    </row>
    <row r="605" spans="1:30" ht="20.100000000000001" customHeight="1">
      <c r="A605" s="85"/>
      <c r="B605" s="85"/>
      <c r="C605" s="128"/>
      <c r="D605" s="85" t="s">
        <v>337</v>
      </c>
      <c r="E605" s="128"/>
      <c r="F605" s="531"/>
      <c r="G605" s="314"/>
      <c r="H605" s="356"/>
      <c r="I605" s="314"/>
      <c r="J605" s="356"/>
      <c r="K605" s="314"/>
      <c r="L605" s="356"/>
      <c r="M605" s="314"/>
      <c r="N605" s="315"/>
      <c r="O605" s="316"/>
      <c r="P605" s="315"/>
      <c r="Q605" s="316"/>
      <c r="R605" s="315"/>
      <c r="S605" s="316"/>
      <c r="T605" s="315"/>
      <c r="U605" s="316"/>
      <c r="V605" s="128"/>
      <c r="W605" s="128"/>
      <c r="X605" s="128"/>
      <c r="Y605" s="128"/>
      <c r="Z605" s="128"/>
      <c r="AA605" s="128"/>
      <c r="AB605" s="128"/>
      <c r="AC605" s="128"/>
      <c r="AD605" s="85"/>
    </row>
    <row r="606" spans="1:30" ht="20.100000000000001" customHeight="1">
      <c r="A606" s="85"/>
      <c r="B606" s="85"/>
      <c r="C606" s="128"/>
      <c r="D606" s="85" t="s">
        <v>338</v>
      </c>
      <c r="E606" s="128"/>
      <c r="F606" s="531"/>
      <c r="G606" s="314"/>
      <c r="H606" s="356"/>
      <c r="I606" s="314"/>
      <c r="J606" s="356"/>
      <c r="K606" s="314"/>
      <c r="L606" s="356"/>
      <c r="M606" s="314"/>
      <c r="N606" s="315"/>
      <c r="O606" s="316"/>
      <c r="P606" s="315"/>
      <c r="Q606" s="316"/>
      <c r="R606" s="315"/>
      <c r="S606" s="316"/>
      <c r="T606" s="315"/>
      <c r="U606" s="316"/>
      <c r="V606" s="128"/>
      <c r="W606" s="128"/>
      <c r="X606" s="128"/>
      <c r="Y606" s="128"/>
      <c r="Z606" s="128"/>
      <c r="AA606" s="128"/>
      <c r="AB606" s="128"/>
      <c r="AC606" s="128"/>
      <c r="AD606" s="85"/>
    </row>
    <row r="607" spans="1:30" ht="20.100000000000001" customHeight="1">
      <c r="A607" s="85"/>
      <c r="B607" s="85"/>
      <c r="C607" s="128"/>
      <c r="D607" s="85" t="s">
        <v>6221</v>
      </c>
      <c r="E607" s="128"/>
      <c r="F607" s="531"/>
      <c r="G607" s="314"/>
      <c r="H607" s="356"/>
      <c r="I607" s="314"/>
      <c r="J607" s="356"/>
      <c r="K607" s="314"/>
      <c r="L607" s="356"/>
      <c r="M607" s="314"/>
      <c r="N607" s="315"/>
      <c r="O607" s="316"/>
      <c r="P607" s="315"/>
      <c r="Q607" s="316"/>
      <c r="R607" s="315"/>
      <c r="S607" s="316"/>
      <c r="T607" s="315"/>
      <c r="U607" s="316"/>
      <c r="V607" s="128"/>
      <c r="W607" s="128"/>
      <c r="X607" s="128"/>
      <c r="Y607" s="128"/>
      <c r="Z607" s="128"/>
      <c r="AA607" s="128"/>
      <c r="AB607" s="128"/>
      <c r="AC607" s="128"/>
      <c r="AD607" s="85"/>
    </row>
    <row r="608" spans="1:30" ht="20.100000000000001" customHeight="1">
      <c r="A608" s="85"/>
      <c r="B608" s="85"/>
      <c r="C608" s="128"/>
      <c r="D608" s="85" t="s">
        <v>6222</v>
      </c>
      <c r="E608" s="128"/>
      <c r="F608" s="531"/>
      <c r="G608" s="314"/>
      <c r="H608" s="356"/>
      <c r="I608" s="314"/>
      <c r="J608" s="356"/>
      <c r="K608" s="314"/>
      <c r="L608" s="356"/>
      <c r="M608" s="314"/>
      <c r="N608" s="315"/>
      <c r="O608" s="316"/>
      <c r="P608" s="315"/>
      <c r="Q608" s="316"/>
      <c r="R608" s="315"/>
      <c r="S608" s="316"/>
      <c r="T608" s="315"/>
      <c r="U608" s="316"/>
      <c r="V608" s="128"/>
      <c r="W608" s="128"/>
      <c r="X608" s="128"/>
      <c r="Y608" s="128"/>
      <c r="Z608" s="128"/>
      <c r="AA608" s="128"/>
      <c r="AB608" s="128"/>
      <c r="AC608" s="128"/>
      <c r="AD608" s="85"/>
    </row>
    <row r="609" spans="1:30" ht="20.100000000000001" customHeight="1">
      <c r="A609" s="66" t="s">
        <v>6367</v>
      </c>
      <c r="B609" s="66" t="s">
        <v>460</v>
      </c>
      <c r="C609" s="127" t="s">
        <v>6232</v>
      </c>
      <c r="D609" s="66" t="s">
        <v>339</v>
      </c>
      <c r="E609" s="127" t="s">
        <v>7351</v>
      </c>
      <c r="F609" s="354">
        <v>2</v>
      </c>
      <c r="G609" s="12">
        <v>100</v>
      </c>
      <c r="H609" s="354">
        <v>2</v>
      </c>
      <c r="I609" s="12">
        <v>100</v>
      </c>
      <c r="J609" s="354">
        <v>3</v>
      </c>
      <c r="K609" s="12">
        <v>100</v>
      </c>
      <c r="L609" s="354">
        <v>6</v>
      </c>
      <c r="M609" s="12">
        <v>100</v>
      </c>
      <c r="N609" s="56">
        <v>6</v>
      </c>
      <c r="O609" s="57">
        <v>100</v>
      </c>
      <c r="P609" s="56">
        <v>6</v>
      </c>
      <c r="Q609" s="57">
        <v>100</v>
      </c>
      <c r="R609" s="56">
        <v>6</v>
      </c>
      <c r="S609" s="57">
        <v>100</v>
      </c>
      <c r="T609" s="56">
        <v>6</v>
      </c>
      <c r="U609" s="57">
        <v>100</v>
      </c>
      <c r="V609" s="127" t="s">
        <v>7010</v>
      </c>
      <c r="W609" s="127" t="s">
        <v>7010</v>
      </c>
      <c r="X609" s="127" t="s">
        <v>7010</v>
      </c>
      <c r="Y609" s="127" t="s">
        <v>7010</v>
      </c>
      <c r="Z609" s="127" t="s">
        <v>7010</v>
      </c>
      <c r="AA609" s="127" t="s">
        <v>7010</v>
      </c>
      <c r="AB609" s="127" t="s">
        <v>7010</v>
      </c>
      <c r="AC609" s="127" t="s">
        <v>7010</v>
      </c>
      <c r="AD609" s="66"/>
    </row>
    <row r="610" spans="1:30" ht="20.100000000000001" customHeight="1">
      <c r="A610" s="85"/>
      <c r="B610" s="85"/>
      <c r="C610" s="128"/>
      <c r="D610" s="85" t="s">
        <v>9421</v>
      </c>
      <c r="E610" s="128"/>
      <c r="F610" s="531"/>
      <c r="G610" s="314"/>
      <c r="H610" s="356"/>
      <c r="I610" s="314"/>
      <c r="J610" s="356"/>
      <c r="K610" s="314"/>
      <c r="L610" s="356"/>
      <c r="M610" s="314"/>
      <c r="N610" s="315"/>
      <c r="O610" s="316"/>
      <c r="P610" s="315"/>
      <c r="Q610" s="316"/>
      <c r="R610" s="315"/>
      <c r="S610" s="316"/>
      <c r="T610" s="315"/>
      <c r="U610" s="316"/>
      <c r="V610" s="128"/>
      <c r="W610" s="128"/>
      <c r="X610" s="128"/>
      <c r="Y610" s="128"/>
      <c r="Z610" s="128"/>
      <c r="AA610" s="128"/>
      <c r="AB610" s="128"/>
      <c r="AC610" s="128"/>
      <c r="AD610" s="85"/>
    </row>
    <row r="611" spans="1:30" ht="20.100000000000001" customHeight="1">
      <c r="A611" s="85"/>
      <c r="B611" s="85"/>
      <c r="C611" s="128"/>
      <c r="D611" s="85" t="s">
        <v>6221</v>
      </c>
      <c r="E611" s="128"/>
      <c r="F611" s="531"/>
      <c r="G611" s="314"/>
      <c r="H611" s="356"/>
      <c r="I611" s="314"/>
      <c r="J611" s="356"/>
      <c r="K611" s="314"/>
      <c r="L611" s="356"/>
      <c r="M611" s="314"/>
      <c r="N611" s="315"/>
      <c r="O611" s="316"/>
      <c r="P611" s="315"/>
      <c r="Q611" s="316"/>
      <c r="R611" s="315"/>
      <c r="S611" s="316"/>
      <c r="T611" s="315"/>
      <c r="U611" s="316"/>
      <c r="V611" s="128"/>
      <c r="W611" s="128"/>
      <c r="X611" s="128"/>
      <c r="Y611" s="128"/>
      <c r="Z611" s="128"/>
      <c r="AA611" s="128"/>
      <c r="AB611" s="128"/>
      <c r="AC611" s="128"/>
      <c r="AD611" s="85"/>
    </row>
    <row r="612" spans="1:30" ht="20.100000000000001" customHeight="1">
      <c r="A612" s="85"/>
      <c r="B612" s="85"/>
      <c r="C612" s="128"/>
      <c r="D612" s="85" t="s">
        <v>6222</v>
      </c>
      <c r="E612" s="128"/>
      <c r="F612" s="531"/>
      <c r="G612" s="314"/>
      <c r="H612" s="356"/>
      <c r="I612" s="314"/>
      <c r="J612" s="356"/>
      <c r="K612" s="314"/>
      <c r="L612" s="356"/>
      <c r="M612" s="314"/>
      <c r="N612" s="315"/>
      <c r="O612" s="316"/>
      <c r="P612" s="315"/>
      <c r="Q612" s="316"/>
      <c r="R612" s="315"/>
      <c r="S612" s="316"/>
      <c r="T612" s="315"/>
      <c r="U612" s="316"/>
      <c r="V612" s="128"/>
      <c r="W612" s="128"/>
      <c r="X612" s="128"/>
      <c r="Y612" s="128"/>
      <c r="Z612" s="128"/>
      <c r="AA612" s="128"/>
      <c r="AB612" s="128"/>
      <c r="AC612" s="128"/>
      <c r="AD612" s="85"/>
    </row>
    <row r="613" spans="1:30" ht="20.100000000000001" customHeight="1">
      <c r="A613" s="66" t="s">
        <v>6368</v>
      </c>
      <c r="B613" s="66" t="s">
        <v>461</v>
      </c>
      <c r="C613" s="127" t="s">
        <v>6369</v>
      </c>
      <c r="D613" s="66" t="s">
        <v>341</v>
      </c>
      <c r="E613" s="127" t="s">
        <v>7646</v>
      </c>
      <c r="F613" s="354"/>
      <c r="G613" s="12"/>
      <c r="H613" s="354"/>
      <c r="I613" s="12"/>
      <c r="J613" s="354"/>
      <c r="K613" s="12"/>
      <c r="L613" s="354"/>
      <c r="M613" s="12"/>
      <c r="N613" s="56"/>
      <c r="O613" s="57"/>
      <c r="P613" s="56"/>
      <c r="Q613" s="57"/>
      <c r="R613" s="56"/>
      <c r="S613" s="57"/>
      <c r="T613" s="56"/>
      <c r="U613" s="57"/>
      <c r="V613" s="127" t="s">
        <v>7010</v>
      </c>
      <c r="W613" s="127" t="s">
        <v>7010</v>
      </c>
      <c r="X613" s="127" t="s">
        <v>7010</v>
      </c>
      <c r="Y613" s="127" t="s">
        <v>7010</v>
      </c>
      <c r="Z613" s="127" t="s">
        <v>7010</v>
      </c>
      <c r="AA613" s="127" t="s">
        <v>7010</v>
      </c>
      <c r="AB613" s="127" t="s">
        <v>7010</v>
      </c>
      <c r="AC613" s="127" t="s">
        <v>7010</v>
      </c>
      <c r="AD613" s="66"/>
    </row>
    <row r="614" spans="1:30" ht="20.100000000000001" customHeight="1">
      <c r="A614" s="85"/>
      <c r="B614" s="85"/>
      <c r="C614" s="128"/>
      <c r="D614" s="85" t="s">
        <v>342</v>
      </c>
      <c r="E614" s="128"/>
      <c r="F614" s="531"/>
      <c r="G614" s="314"/>
      <c r="H614" s="356"/>
      <c r="I614" s="314"/>
      <c r="J614" s="356"/>
      <c r="K614" s="314"/>
      <c r="L614" s="356"/>
      <c r="M614" s="314"/>
      <c r="N614" s="315"/>
      <c r="O614" s="316"/>
      <c r="P614" s="315"/>
      <c r="Q614" s="316"/>
      <c r="R614" s="315"/>
      <c r="S614" s="316"/>
      <c r="T614" s="315"/>
      <c r="U614" s="316"/>
      <c r="V614" s="128"/>
      <c r="W614" s="128"/>
      <c r="X614" s="128"/>
      <c r="Y614" s="128"/>
      <c r="Z614" s="128"/>
      <c r="AA614" s="128"/>
      <c r="AB614" s="128"/>
      <c r="AC614" s="128"/>
      <c r="AD614" s="85"/>
    </row>
    <row r="615" spans="1:30" ht="20.100000000000001" customHeight="1">
      <c r="A615" s="85"/>
      <c r="B615" s="85"/>
      <c r="C615" s="128"/>
      <c r="D615" s="85" t="s">
        <v>343</v>
      </c>
      <c r="E615" s="128"/>
      <c r="F615" s="531"/>
      <c r="G615" s="314"/>
      <c r="H615" s="356"/>
      <c r="I615" s="314"/>
      <c r="J615" s="356"/>
      <c r="K615" s="314"/>
      <c r="L615" s="356"/>
      <c r="M615" s="314"/>
      <c r="N615" s="315"/>
      <c r="O615" s="316"/>
      <c r="P615" s="315"/>
      <c r="Q615" s="316"/>
      <c r="R615" s="315"/>
      <c r="S615" s="316"/>
      <c r="T615" s="315"/>
      <c r="U615" s="316"/>
      <c r="V615" s="128"/>
      <c r="W615" s="128"/>
      <c r="X615" s="128"/>
      <c r="Y615" s="128"/>
      <c r="Z615" s="128"/>
      <c r="AA615" s="128"/>
      <c r="AB615" s="128"/>
      <c r="AC615" s="128"/>
      <c r="AD615" s="85"/>
    </row>
    <row r="616" spans="1:30" ht="20.100000000000001" customHeight="1">
      <c r="A616" s="85"/>
      <c r="B616" s="85"/>
      <c r="C616" s="128"/>
      <c r="D616" s="85" t="s">
        <v>344</v>
      </c>
      <c r="E616" s="128"/>
      <c r="F616" s="531"/>
      <c r="G616" s="314"/>
      <c r="H616" s="356"/>
      <c r="I616" s="314"/>
      <c r="J616" s="356"/>
      <c r="K616" s="314"/>
      <c r="L616" s="356"/>
      <c r="M616" s="314"/>
      <c r="N616" s="315"/>
      <c r="O616" s="316"/>
      <c r="P616" s="315"/>
      <c r="Q616" s="316"/>
      <c r="R616" s="315"/>
      <c r="S616" s="316"/>
      <c r="T616" s="315"/>
      <c r="U616" s="316"/>
      <c r="V616" s="128"/>
      <c r="W616" s="128"/>
      <c r="X616" s="128"/>
      <c r="Y616" s="128"/>
      <c r="Z616" s="128"/>
      <c r="AA616" s="128"/>
      <c r="AB616" s="128"/>
      <c r="AC616" s="128"/>
      <c r="AD616" s="85"/>
    </row>
    <row r="617" spans="1:30" ht="20.100000000000001" customHeight="1">
      <c r="A617" s="85"/>
      <c r="B617" s="85"/>
      <c r="C617" s="128"/>
      <c r="D617" s="85" t="s">
        <v>345</v>
      </c>
      <c r="E617" s="128"/>
      <c r="F617" s="531"/>
      <c r="G617" s="314"/>
      <c r="H617" s="356"/>
      <c r="I617" s="314"/>
      <c r="J617" s="356"/>
      <c r="K617" s="314"/>
      <c r="L617" s="356"/>
      <c r="M617" s="314"/>
      <c r="N617" s="315"/>
      <c r="O617" s="316"/>
      <c r="P617" s="315"/>
      <c r="Q617" s="316"/>
      <c r="R617" s="315"/>
      <c r="S617" s="316"/>
      <c r="T617" s="315"/>
      <c r="U617" s="316"/>
      <c r="V617" s="128"/>
      <c r="W617" s="128"/>
      <c r="X617" s="128"/>
      <c r="Y617" s="128"/>
      <c r="Z617" s="128"/>
      <c r="AA617" s="128"/>
      <c r="AB617" s="128"/>
      <c r="AC617" s="128"/>
      <c r="AD617" s="85"/>
    </row>
    <row r="618" spans="1:30" ht="20.100000000000001" customHeight="1">
      <c r="A618" s="85"/>
      <c r="B618" s="85"/>
      <c r="C618" s="128"/>
      <c r="D618" s="85" t="s">
        <v>9422</v>
      </c>
      <c r="E618" s="128"/>
      <c r="F618" s="531"/>
      <c r="G618" s="314"/>
      <c r="H618" s="356"/>
      <c r="I618" s="314"/>
      <c r="J618" s="356"/>
      <c r="K618" s="314"/>
      <c r="L618" s="356"/>
      <c r="M618" s="314"/>
      <c r="N618" s="315"/>
      <c r="O618" s="316"/>
      <c r="P618" s="315"/>
      <c r="Q618" s="316"/>
      <c r="R618" s="315"/>
      <c r="S618" s="316"/>
      <c r="T618" s="315"/>
      <c r="U618" s="316"/>
      <c r="V618" s="128"/>
      <c r="W618" s="128"/>
      <c r="X618" s="128"/>
      <c r="Y618" s="128"/>
      <c r="Z618" s="128"/>
      <c r="AA618" s="128"/>
      <c r="AB618" s="128"/>
      <c r="AC618" s="128"/>
      <c r="AD618" s="85"/>
    </row>
    <row r="619" spans="1:30" ht="20.100000000000001" customHeight="1">
      <c r="A619" s="85"/>
      <c r="B619" s="85"/>
      <c r="C619" s="128"/>
      <c r="D619" s="85" t="s">
        <v>9423</v>
      </c>
      <c r="E619" s="128"/>
      <c r="F619" s="531"/>
      <c r="G619" s="314"/>
      <c r="H619" s="356"/>
      <c r="I619" s="314"/>
      <c r="J619" s="356"/>
      <c r="K619" s="314"/>
      <c r="L619" s="356"/>
      <c r="M619" s="314"/>
      <c r="N619" s="315"/>
      <c r="O619" s="316"/>
      <c r="P619" s="315"/>
      <c r="Q619" s="316"/>
      <c r="R619" s="315"/>
      <c r="S619" s="316"/>
      <c r="T619" s="315"/>
      <c r="U619" s="316"/>
      <c r="V619" s="128"/>
      <c r="W619" s="128"/>
      <c r="X619" s="128"/>
      <c r="Y619" s="128"/>
      <c r="Z619" s="128"/>
      <c r="AA619" s="128"/>
      <c r="AB619" s="128"/>
      <c r="AC619" s="128"/>
      <c r="AD619" s="85"/>
    </row>
    <row r="620" spans="1:30" ht="20.100000000000001" customHeight="1">
      <c r="A620" s="85"/>
      <c r="B620" s="85"/>
      <c r="C620" s="128"/>
      <c r="D620" s="85" t="s">
        <v>346</v>
      </c>
      <c r="E620" s="128"/>
      <c r="F620" s="531"/>
      <c r="G620" s="314"/>
      <c r="H620" s="356"/>
      <c r="I620" s="314"/>
      <c r="J620" s="356"/>
      <c r="K620" s="314"/>
      <c r="L620" s="356"/>
      <c r="M620" s="314"/>
      <c r="N620" s="315"/>
      <c r="O620" s="316"/>
      <c r="P620" s="315"/>
      <c r="Q620" s="316"/>
      <c r="R620" s="315"/>
      <c r="S620" s="316"/>
      <c r="T620" s="315"/>
      <c r="U620" s="316"/>
      <c r="V620" s="128"/>
      <c r="W620" s="128"/>
      <c r="X620" s="128"/>
      <c r="Y620" s="128"/>
      <c r="Z620" s="128"/>
      <c r="AA620" s="128"/>
      <c r="AB620" s="128"/>
      <c r="AC620" s="128"/>
      <c r="AD620" s="85"/>
    </row>
    <row r="621" spans="1:30" ht="20.100000000000001" customHeight="1">
      <c r="A621" s="85"/>
      <c r="B621" s="85"/>
      <c r="C621" s="128"/>
      <c r="D621" s="85" t="s">
        <v>347</v>
      </c>
      <c r="E621" s="128"/>
      <c r="F621" s="531"/>
      <c r="G621" s="314"/>
      <c r="H621" s="356"/>
      <c r="I621" s="314"/>
      <c r="J621" s="356"/>
      <c r="K621" s="314"/>
      <c r="L621" s="356"/>
      <c r="M621" s="314"/>
      <c r="N621" s="315"/>
      <c r="O621" s="316"/>
      <c r="P621" s="315"/>
      <c r="Q621" s="316"/>
      <c r="R621" s="315"/>
      <c r="S621" s="316"/>
      <c r="T621" s="315"/>
      <c r="U621" s="316"/>
      <c r="V621" s="128"/>
      <c r="W621" s="128"/>
      <c r="X621" s="128"/>
      <c r="Y621" s="128"/>
      <c r="Z621" s="128"/>
      <c r="AA621" s="128"/>
      <c r="AB621" s="128"/>
      <c r="AC621" s="128"/>
      <c r="AD621" s="85"/>
    </row>
    <row r="622" spans="1:30" ht="20.100000000000001" customHeight="1">
      <c r="A622" s="85"/>
      <c r="B622" s="85"/>
      <c r="C622" s="128"/>
      <c r="D622" s="85" t="s">
        <v>348</v>
      </c>
      <c r="E622" s="128"/>
      <c r="F622" s="531"/>
      <c r="G622" s="314"/>
      <c r="H622" s="356"/>
      <c r="I622" s="314"/>
      <c r="J622" s="356"/>
      <c r="K622" s="314"/>
      <c r="L622" s="356"/>
      <c r="M622" s="314"/>
      <c r="N622" s="315"/>
      <c r="O622" s="316"/>
      <c r="P622" s="315"/>
      <c r="Q622" s="316"/>
      <c r="R622" s="315"/>
      <c r="S622" s="316"/>
      <c r="T622" s="315"/>
      <c r="U622" s="316"/>
      <c r="V622" s="128"/>
      <c r="W622" s="128"/>
      <c r="X622" s="128"/>
      <c r="Y622" s="128"/>
      <c r="Z622" s="128"/>
      <c r="AA622" s="128"/>
      <c r="AB622" s="128"/>
      <c r="AC622" s="128"/>
      <c r="AD622" s="85"/>
    </row>
    <row r="623" spans="1:30" ht="20.100000000000001" customHeight="1">
      <c r="A623" s="85"/>
      <c r="B623" s="85"/>
      <c r="C623" s="128"/>
      <c r="D623" s="85" t="s">
        <v>349</v>
      </c>
      <c r="E623" s="128"/>
      <c r="F623" s="531"/>
      <c r="G623" s="314"/>
      <c r="H623" s="356"/>
      <c r="I623" s="314"/>
      <c r="J623" s="356"/>
      <c r="K623" s="314"/>
      <c r="L623" s="356"/>
      <c r="M623" s="314"/>
      <c r="N623" s="315"/>
      <c r="O623" s="316"/>
      <c r="P623" s="315"/>
      <c r="Q623" s="316"/>
      <c r="R623" s="315"/>
      <c r="S623" s="316"/>
      <c r="T623" s="315"/>
      <c r="U623" s="316"/>
      <c r="V623" s="128"/>
      <c r="W623" s="128"/>
      <c r="X623" s="128"/>
      <c r="Y623" s="128"/>
      <c r="Z623" s="128"/>
      <c r="AA623" s="128"/>
      <c r="AB623" s="128"/>
      <c r="AC623" s="128"/>
      <c r="AD623" s="85"/>
    </row>
    <row r="624" spans="1:30" ht="20.100000000000001" customHeight="1">
      <c r="A624" s="85"/>
      <c r="B624" s="85"/>
      <c r="C624" s="128"/>
      <c r="D624" s="85" t="s">
        <v>350</v>
      </c>
      <c r="E624" s="128"/>
      <c r="F624" s="531"/>
      <c r="G624" s="314"/>
      <c r="H624" s="356"/>
      <c r="I624" s="314"/>
      <c r="J624" s="356"/>
      <c r="K624" s="314"/>
      <c r="L624" s="356"/>
      <c r="M624" s="314"/>
      <c r="N624" s="315"/>
      <c r="O624" s="316"/>
      <c r="P624" s="315"/>
      <c r="Q624" s="316"/>
      <c r="R624" s="315"/>
      <c r="S624" s="316"/>
      <c r="T624" s="315"/>
      <c r="U624" s="316"/>
      <c r="V624" s="128"/>
      <c r="W624" s="128"/>
      <c r="X624" s="128"/>
      <c r="Y624" s="128"/>
      <c r="Z624" s="128"/>
      <c r="AA624" s="128"/>
      <c r="AB624" s="128"/>
      <c r="AC624" s="128"/>
      <c r="AD624" s="85"/>
    </row>
    <row r="625" spans="1:30" ht="20.100000000000001" customHeight="1">
      <c r="A625" s="85"/>
      <c r="B625" s="85"/>
      <c r="C625" s="128"/>
      <c r="D625" s="85" t="s">
        <v>351</v>
      </c>
      <c r="E625" s="128"/>
      <c r="F625" s="531"/>
      <c r="G625" s="314"/>
      <c r="H625" s="356"/>
      <c r="I625" s="314"/>
      <c r="J625" s="356"/>
      <c r="K625" s="314"/>
      <c r="L625" s="356"/>
      <c r="M625" s="314"/>
      <c r="N625" s="315"/>
      <c r="O625" s="316"/>
      <c r="P625" s="315"/>
      <c r="Q625" s="316"/>
      <c r="R625" s="315"/>
      <c r="S625" s="316"/>
      <c r="T625" s="315"/>
      <c r="U625" s="316"/>
      <c r="V625" s="128"/>
      <c r="W625" s="128"/>
      <c r="X625" s="128"/>
      <c r="Y625" s="128"/>
      <c r="Z625" s="128"/>
      <c r="AA625" s="128"/>
      <c r="AB625" s="128"/>
      <c r="AC625" s="128"/>
      <c r="AD625" s="85"/>
    </row>
    <row r="626" spans="1:30" ht="20.100000000000001" customHeight="1">
      <c r="A626" s="85"/>
      <c r="B626" s="85"/>
      <c r="C626" s="128"/>
      <c r="D626" s="85" t="s">
        <v>352</v>
      </c>
      <c r="E626" s="128"/>
      <c r="F626" s="531"/>
      <c r="G626" s="314"/>
      <c r="H626" s="356"/>
      <c r="I626" s="314"/>
      <c r="J626" s="356"/>
      <c r="K626" s="314"/>
      <c r="L626" s="356"/>
      <c r="M626" s="314"/>
      <c r="N626" s="315"/>
      <c r="O626" s="316"/>
      <c r="P626" s="315"/>
      <c r="Q626" s="316"/>
      <c r="R626" s="315"/>
      <c r="S626" s="316"/>
      <c r="T626" s="315"/>
      <c r="U626" s="316"/>
      <c r="V626" s="128"/>
      <c r="W626" s="128"/>
      <c r="X626" s="128"/>
      <c r="Y626" s="128"/>
      <c r="Z626" s="128"/>
      <c r="AA626" s="128"/>
      <c r="AB626" s="128"/>
      <c r="AC626" s="128"/>
      <c r="AD626" s="85"/>
    </row>
    <row r="627" spans="1:30" ht="20.100000000000001" customHeight="1">
      <c r="A627" s="85"/>
      <c r="B627" s="85"/>
      <c r="C627" s="128"/>
      <c r="D627" s="85" t="s">
        <v>353</v>
      </c>
      <c r="E627" s="128"/>
      <c r="F627" s="531"/>
      <c r="G627" s="314"/>
      <c r="H627" s="356"/>
      <c r="I627" s="314"/>
      <c r="J627" s="356"/>
      <c r="K627" s="314"/>
      <c r="L627" s="356"/>
      <c r="M627" s="314"/>
      <c r="N627" s="315"/>
      <c r="O627" s="316"/>
      <c r="P627" s="315"/>
      <c r="Q627" s="316"/>
      <c r="R627" s="315"/>
      <c r="S627" s="316"/>
      <c r="T627" s="315"/>
      <c r="U627" s="316"/>
      <c r="V627" s="128"/>
      <c r="W627" s="128"/>
      <c r="X627" s="128"/>
      <c r="Y627" s="128"/>
      <c r="Z627" s="128"/>
      <c r="AA627" s="128"/>
      <c r="AB627" s="128"/>
      <c r="AC627" s="128"/>
      <c r="AD627" s="85"/>
    </row>
    <row r="628" spans="1:30" ht="20.100000000000001" customHeight="1">
      <c r="A628" s="85"/>
      <c r="B628" s="85"/>
      <c r="C628" s="128"/>
      <c r="D628" s="85" t="s">
        <v>6219</v>
      </c>
      <c r="E628" s="128"/>
      <c r="F628" s="531"/>
      <c r="G628" s="314"/>
      <c r="H628" s="356"/>
      <c r="I628" s="314"/>
      <c r="J628" s="356"/>
      <c r="K628" s="314"/>
      <c r="L628" s="356"/>
      <c r="M628" s="314"/>
      <c r="N628" s="315"/>
      <c r="O628" s="316"/>
      <c r="P628" s="315"/>
      <c r="Q628" s="316"/>
      <c r="R628" s="315"/>
      <c r="S628" s="316"/>
      <c r="T628" s="315"/>
      <c r="U628" s="316"/>
      <c r="V628" s="128"/>
      <c r="W628" s="128"/>
      <c r="X628" s="128"/>
      <c r="Y628" s="128"/>
      <c r="Z628" s="128"/>
      <c r="AA628" s="128"/>
      <c r="AB628" s="128"/>
      <c r="AC628" s="128"/>
      <c r="AD628" s="85"/>
    </row>
    <row r="629" spans="1:30" ht="20.100000000000001" customHeight="1">
      <c r="A629" s="85"/>
      <c r="B629" s="85"/>
      <c r="C629" s="128"/>
      <c r="D629" s="85" t="s">
        <v>9419</v>
      </c>
      <c r="E629" s="128"/>
      <c r="F629" s="531"/>
      <c r="G629" s="314"/>
      <c r="H629" s="356"/>
      <c r="I629" s="314"/>
      <c r="J629" s="356"/>
      <c r="K629" s="314"/>
      <c r="L629" s="356"/>
      <c r="M629" s="314"/>
      <c r="N629" s="315"/>
      <c r="O629" s="316"/>
      <c r="P629" s="315"/>
      <c r="Q629" s="316"/>
      <c r="R629" s="315"/>
      <c r="S629" s="316"/>
      <c r="T629" s="315"/>
      <c r="U629" s="316"/>
      <c r="V629" s="128"/>
      <c r="W629" s="128"/>
      <c r="X629" s="128"/>
      <c r="Y629" s="128"/>
      <c r="Z629" s="128"/>
      <c r="AA629" s="128"/>
      <c r="AB629" s="128"/>
      <c r="AC629" s="128"/>
      <c r="AD629" s="85"/>
    </row>
    <row r="630" spans="1:30" ht="20.100000000000001" customHeight="1">
      <c r="A630" s="66" t="s">
        <v>6370</v>
      </c>
      <c r="B630" s="66" t="s">
        <v>462</v>
      </c>
      <c r="C630" s="127" t="s">
        <v>6369</v>
      </c>
      <c r="D630" s="66" t="s">
        <v>355</v>
      </c>
      <c r="E630" s="127" t="s">
        <v>7351</v>
      </c>
      <c r="F630" s="354"/>
      <c r="G630" s="12"/>
      <c r="H630" s="354"/>
      <c r="I630" s="12"/>
      <c r="J630" s="354"/>
      <c r="K630" s="12"/>
      <c r="L630" s="354"/>
      <c r="M630" s="12"/>
      <c r="N630" s="56"/>
      <c r="O630" s="57"/>
      <c r="P630" s="56"/>
      <c r="Q630" s="57"/>
      <c r="R630" s="56"/>
      <c r="S630" s="57"/>
      <c r="T630" s="56"/>
      <c r="U630" s="57"/>
      <c r="V630" s="127" t="s">
        <v>7010</v>
      </c>
      <c r="W630" s="127" t="s">
        <v>7010</v>
      </c>
      <c r="X630" s="127" t="s">
        <v>7010</v>
      </c>
      <c r="Y630" s="127" t="s">
        <v>7010</v>
      </c>
      <c r="Z630" s="127" t="s">
        <v>7010</v>
      </c>
      <c r="AA630" s="127" t="s">
        <v>7010</v>
      </c>
      <c r="AB630" s="127" t="s">
        <v>7010</v>
      </c>
      <c r="AC630" s="127" t="s">
        <v>7010</v>
      </c>
      <c r="AD630" s="66"/>
    </row>
    <row r="631" spans="1:30" ht="20.100000000000001" customHeight="1">
      <c r="A631" s="85"/>
      <c r="B631" s="85"/>
      <c r="C631" s="128"/>
      <c r="D631" s="85" t="s">
        <v>356</v>
      </c>
      <c r="E631" s="128"/>
      <c r="F631" s="531"/>
      <c r="G631" s="314"/>
      <c r="H631" s="356"/>
      <c r="I631" s="314"/>
      <c r="J631" s="356"/>
      <c r="K631" s="314"/>
      <c r="L631" s="356"/>
      <c r="M631" s="314"/>
      <c r="N631" s="315"/>
      <c r="O631" s="316"/>
      <c r="P631" s="315"/>
      <c r="Q631" s="316"/>
      <c r="R631" s="315"/>
      <c r="S631" s="316"/>
      <c r="T631" s="315"/>
      <c r="U631" s="316"/>
      <c r="V631" s="128"/>
      <c r="W631" s="128"/>
      <c r="X631" s="128"/>
      <c r="Y631" s="128"/>
      <c r="Z631" s="128"/>
      <c r="AA631" s="128"/>
      <c r="AB631" s="128"/>
      <c r="AC631" s="128"/>
      <c r="AD631" s="85"/>
    </row>
    <row r="632" spans="1:30" ht="20.100000000000001" customHeight="1">
      <c r="A632" s="85"/>
      <c r="B632" s="85"/>
      <c r="C632" s="128"/>
      <c r="D632" s="85" t="s">
        <v>357</v>
      </c>
      <c r="E632" s="128"/>
      <c r="F632" s="531"/>
      <c r="G632" s="314"/>
      <c r="H632" s="356"/>
      <c r="I632" s="314"/>
      <c r="J632" s="356"/>
      <c r="K632" s="314"/>
      <c r="L632" s="356"/>
      <c r="M632" s="314"/>
      <c r="N632" s="315"/>
      <c r="O632" s="316"/>
      <c r="P632" s="315"/>
      <c r="Q632" s="316"/>
      <c r="R632" s="315"/>
      <c r="S632" s="316"/>
      <c r="T632" s="315"/>
      <c r="U632" s="316"/>
      <c r="V632" s="128"/>
      <c r="W632" s="128"/>
      <c r="X632" s="128"/>
      <c r="Y632" s="128"/>
      <c r="Z632" s="128"/>
      <c r="AA632" s="128"/>
      <c r="AB632" s="128"/>
      <c r="AC632" s="128"/>
      <c r="AD632" s="85"/>
    </row>
    <row r="633" spans="1:30" ht="20.100000000000001" customHeight="1">
      <c r="A633" s="85"/>
      <c r="B633" s="85"/>
      <c r="C633" s="128"/>
      <c r="D633" s="85" t="s">
        <v>358</v>
      </c>
      <c r="E633" s="128"/>
      <c r="F633" s="531"/>
      <c r="G633" s="314"/>
      <c r="H633" s="356"/>
      <c r="I633" s="314"/>
      <c r="J633" s="356"/>
      <c r="K633" s="314"/>
      <c r="L633" s="356"/>
      <c r="M633" s="314"/>
      <c r="N633" s="315"/>
      <c r="O633" s="316"/>
      <c r="P633" s="315"/>
      <c r="Q633" s="316"/>
      <c r="R633" s="315"/>
      <c r="S633" s="316"/>
      <c r="T633" s="315"/>
      <c r="U633" s="316"/>
      <c r="V633" s="128"/>
      <c r="W633" s="128"/>
      <c r="X633" s="128"/>
      <c r="Y633" s="128"/>
      <c r="Z633" s="128"/>
      <c r="AA633" s="128"/>
      <c r="AB633" s="128"/>
      <c r="AC633" s="128"/>
      <c r="AD633" s="85"/>
    </row>
    <row r="634" spans="1:30" ht="20.100000000000001" customHeight="1">
      <c r="A634" s="85"/>
      <c r="B634" s="85"/>
      <c r="C634" s="128"/>
      <c r="D634" s="85" t="s">
        <v>359</v>
      </c>
      <c r="E634" s="128"/>
      <c r="F634" s="531"/>
      <c r="G634" s="314"/>
      <c r="H634" s="356"/>
      <c r="I634" s="314"/>
      <c r="J634" s="356"/>
      <c r="K634" s="314"/>
      <c r="L634" s="356"/>
      <c r="M634" s="314"/>
      <c r="N634" s="315"/>
      <c r="O634" s="316"/>
      <c r="P634" s="315"/>
      <c r="Q634" s="316"/>
      <c r="R634" s="315"/>
      <c r="S634" s="316"/>
      <c r="T634" s="315"/>
      <c r="U634" s="316"/>
      <c r="V634" s="128"/>
      <c r="W634" s="128"/>
      <c r="X634" s="128"/>
      <c r="Y634" s="128"/>
      <c r="Z634" s="128"/>
      <c r="AA634" s="128"/>
      <c r="AB634" s="128"/>
      <c r="AC634" s="128"/>
      <c r="AD634" s="85"/>
    </row>
    <row r="635" spans="1:30" ht="20.100000000000001" customHeight="1">
      <c r="A635" s="85"/>
      <c r="B635" s="85"/>
      <c r="C635" s="128"/>
      <c r="D635" s="85" t="s">
        <v>360</v>
      </c>
      <c r="E635" s="128"/>
      <c r="F635" s="531"/>
      <c r="G635" s="314"/>
      <c r="H635" s="356"/>
      <c r="I635" s="314"/>
      <c r="J635" s="356"/>
      <c r="K635" s="314"/>
      <c r="L635" s="356"/>
      <c r="M635" s="314"/>
      <c r="N635" s="315"/>
      <c r="O635" s="316"/>
      <c r="P635" s="315"/>
      <c r="Q635" s="316"/>
      <c r="R635" s="315"/>
      <c r="S635" s="316"/>
      <c r="T635" s="315"/>
      <c r="U635" s="316"/>
      <c r="V635" s="128"/>
      <c r="W635" s="128"/>
      <c r="X635" s="128"/>
      <c r="Y635" s="128"/>
      <c r="Z635" s="128"/>
      <c r="AA635" s="128"/>
      <c r="AB635" s="128"/>
      <c r="AC635" s="128"/>
      <c r="AD635" s="85"/>
    </row>
    <row r="636" spans="1:30" ht="20.100000000000001" customHeight="1">
      <c r="A636" s="85"/>
      <c r="B636" s="85"/>
      <c r="C636" s="128"/>
      <c r="D636" s="85" t="s">
        <v>6221</v>
      </c>
      <c r="E636" s="128"/>
      <c r="F636" s="531"/>
      <c r="G636" s="314"/>
      <c r="H636" s="356"/>
      <c r="I636" s="314"/>
      <c r="J636" s="356"/>
      <c r="K636" s="314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128"/>
      <c r="W636" s="128"/>
      <c r="X636" s="128"/>
      <c r="Y636" s="128"/>
      <c r="Z636" s="128"/>
      <c r="AA636" s="128"/>
      <c r="AB636" s="128"/>
      <c r="AC636" s="128"/>
      <c r="AD636" s="85"/>
    </row>
    <row r="637" spans="1:30" ht="20.100000000000001" customHeight="1">
      <c r="A637" s="85"/>
      <c r="B637" s="85"/>
      <c r="C637" s="128"/>
      <c r="D637" s="85" t="s">
        <v>6222</v>
      </c>
      <c r="E637" s="128"/>
      <c r="F637" s="531"/>
      <c r="G637" s="314"/>
      <c r="H637" s="356"/>
      <c r="I637" s="314"/>
      <c r="J637" s="356"/>
      <c r="K637" s="314"/>
      <c r="L637" s="356"/>
      <c r="M637" s="314"/>
      <c r="N637" s="315"/>
      <c r="O637" s="316"/>
      <c r="P637" s="315"/>
      <c r="Q637" s="316"/>
      <c r="R637" s="315"/>
      <c r="S637" s="316"/>
      <c r="T637" s="315"/>
      <c r="U637" s="316"/>
      <c r="V637" s="128"/>
      <c r="W637" s="128"/>
      <c r="X637" s="128"/>
      <c r="Y637" s="128"/>
      <c r="Z637" s="128"/>
      <c r="AA637" s="128"/>
      <c r="AB637" s="128"/>
      <c r="AC637" s="128"/>
      <c r="AD637" s="85"/>
    </row>
    <row r="638" spans="1:30" ht="20.100000000000001" customHeight="1">
      <c r="A638" s="66" t="s">
        <v>6371</v>
      </c>
      <c r="B638" s="66" t="s">
        <v>463</v>
      </c>
      <c r="C638" s="127" t="s">
        <v>6369</v>
      </c>
      <c r="D638" s="66" t="s">
        <v>9424</v>
      </c>
      <c r="E638" s="127" t="s">
        <v>7351</v>
      </c>
      <c r="F638" s="354"/>
      <c r="G638" s="12"/>
      <c r="H638" s="354"/>
      <c r="I638" s="12"/>
      <c r="J638" s="354"/>
      <c r="K638" s="12"/>
      <c r="L638" s="354"/>
      <c r="M638" s="12"/>
      <c r="N638" s="56"/>
      <c r="O638" s="57"/>
      <c r="P638" s="56"/>
      <c r="Q638" s="57"/>
      <c r="R638" s="56"/>
      <c r="S638" s="57"/>
      <c r="T638" s="56"/>
      <c r="U638" s="57"/>
      <c r="V638" s="127" t="s">
        <v>7010</v>
      </c>
      <c r="W638" s="127" t="s">
        <v>7010</v>
      </c>
      <c r="X638" s="127" t="s">
        <v>7010</v>
      </c>
      <c r="Y638" s="127" t="s">
        <v>7010</v>
      </c>
      <c r="Z638" s="127" t="s">
        <v>7010</v>
      </c>
      <c r="AA638" s="127" t="s">
        <v>7010</v>
      </c>
      <c r="AB638" s="127" t="s">
        <v>7010</v>
      </c>
      <c r="AC638" s="127" t="s">
        <v>7010</v>
      </c>
      <c r="AD638" s="66"/>
    </row>
    <row r="639" spans="1:30" ht="20.100000000000001" customHeight="1">
      <c r="A639" s="85"/>
      <c r="B639" s="85"/>
      <c r="C639" s="128" t="s">
        <v>6372</v>
      </c>
      <c r="D639" s="85" t="s">
        <v>9425</v>
      </c>
      <c r="E639" s="128"/>
      <c r="F639" s="531"/>
      <c r="G639" s="314"/>
      <c r="H639" s="356"/>
      <c r="I639" s="314"/>
      <c r="J639" s="356"/>
      <c r="K639" s="314"/>
      <c r="L639" s="356"/>
      <c r="M639" s="314"/>
      <c r="N639" s="315"/>
      <c r="O639" s="316"/>
      <c r="P639" s="315"/>
      <c r="Q639" s="316"/>
      <c r="R639" s="315"/>
      <c r="S639" s="316"/>
      <c r="T639" s="315"/>
      <c r="U639" s="316"/>
      <c r="V639" s="128"/>
      <c r="W639" s="128"/>
      <c r="X639" s="128"/>
      <c r="Y639" s="128"/>
      <c r="Z639" s="128"/>
      <c r="AA639" s="128"/>
      <c r="AB639" s="128"/>
      <c r="AC639" s="128"/>
      <c r="AD639" s="85"/>
    </row>
    <row r="640" spans="1:30" ht="20.100000000000001" customHeight="1">
      <c r="A640" s="85"/>
      <c r="B640" s="85"/>
      <c r="C640" s="128"/>
      <c r="D640" s="85" t="s">
        <v>6221</v>
      </c>
      <c r="E640" s="128"/>
      <c r="F640" s="531"/>
      <c r="G640" s="314"/>
      <c r="H640" s="356"/>
      <c r="I640" s="314"/>
      <c r="J640" s="356"/>
      <c r="K640" s="314"/>
      <c r="L640" s="356"/>
      <c r="M640" s="314"/>
      <c r="N640" s="315"/>
      <c r="O640" s="316"/>
      <c r="P640" s="315"/>
      <c r="Q640" s="316"/>
      <c r="R640" s="315"/>
      <c r="S640" s="316"/>
      <c r="T640" s="315"/>
      <c r="U640" s="316"/>
      <c r="V640" s="128"/>
      <c r="W640" s="128"/>
      <c r="X640" s="128"/>
      <c r="Y640" s="128"/>
      <c r="Z640" s="128"/>
      <c r="AA640" s="128"/>
      <c r="AB640" s="128"/>
      <c r="AC640" s="128"/>
      <c r="AD640" s="85"/>
    </row>
    <row r="641" spans="1:30" ht="20.100000000000001" customHeight="1">
      <c r="A641" s="85"/>
      <c r="B641" s="85"/>
      <c r="C641" s="128"/>
      <c r="D641" s="85" t="s">
        <v>6222</v>
      </c>
      <c r="E641" s="128"/>
      <c r="F641" s="531"/>
      <c r="G641" s="314"/>
      <c r="H641" s="356"/>
      <c r="I641" s="314"/>
      <c r="J641" s="356"/>
      <c r="K641" s="314"/>
      <c r="L641" s="356"/>
      <c r="M641" s="314"/>
      <c r="N641" s="315"/>
      <c r="O641" s="316"/>
      <c r="P641" s="315"/>
      <c r="Q641" s="316"/>
      <c r="R641" s="315"/>
      <c r="S641" s="316"/>
      <c r="T641" s="315"/>
      <c r="U641" s="316"/>
      <c r="V641" s="128"/>
      <c r="W641" s="128"/>
      <c r="X641" s="128"/>
      <c r="Y641" s="128"/>
      <c r="Z641" s="128"/>
      <c r="AA641" s="128"/>
      <c r="AB641" s="128"/>
      <c r="AC641" s="128"/>
      <c r="AD641" s="85"/>
    </row>
    <row r="642" spans="1:30" ht="20.100000000000001" customHeight="1">
      <c r="A642" s="66" t="s">
        <v>6373</v>
      </c>
      <c r="B642" s="66" t="s">
        <v>464</v>
      </c>
      <c r="C642" s="127" t="s">
        <v>6232</v>
      </c>
      <c r="D642" s="66" t="s">
        <v>363</v>
      </c>
      <c r="E642" s="127" t="s">
        <v>7351</v>
      </c>
      <c r="F642" s="354">
        <v>2</v>
      </c>
      <c r="G642" s="12">
        <v>100</v>
      </c>
      <c r="H642" s="354">
        <v>2</v>
      </c>
      <c r="I642" s="12">
        <v>100</v>
      </c>
      <c r="J642" s="354">
        <v>3</v>
      </c>
      <c r="K642" s="12">
        <v>100</v>
      </c>
      <c r="L642" s="354">
        <v>6</v>
      </c>
      <c r="M642" s="12">
        <v>100</v>
      </c>
      <c r="N642" s="56">
        <v>6</v>
      </c>
      <c r="O642" s="57">
        <v>100</v>
      </c>
      <c r="P642" s="56">
        <v>6</v>
      </c>
      <c r="Q642" s="57">
        <v>100</v>
      </c>
      <c r="R642" s="56">
        <v>6</v>
      </c>
      <c r="S642" s="57">
        <v>100</v>
      </c>
      <c r="T642" s="56">
        <v>6</v>
      </c>
      <c r="U642" s="57">
        <v>100</v>
      </c>
      <c r="V642" s="127" t="s">
        <v>7010</v>
      </c>
      <c r="W642" s="127" t="s">
        <v>7010</v>
      </c>
      <c r="X642" s="127" t="s">
        <v>7010</v>
      </c>
      <c r="Y642" s="127" t="s">
        <v>7010</v>
      </c>
      <c r="Z642" s="127" t="s">
        <v>7010</v>
      </c>
      <c r="AA642" s="127" t="s">
        <v>7010</v>
      </c>
      <c r="AB642" s="127" t="s">
        <v>7010</v>
      </c>
      <c r="AC642" s="127" t="s">
        <v>7010</v>
      </c>
      <c r="AD642" s="66"/>
    </row>
    <row r="643" spans="1:30" ht="20.100000000000001" customHeight="1">
      <c r="A643" s="85"/>
      <c r="B643" s="85"/>
      <c r="C643" s="128"/>
      <c r="D643" s="85" t="s">
        <v>364</v>
      </c>
      <c r="E643" s="128"/>
      <c r="F643" s="531"/>
      <c r="G643" s="314"/>
      <c r="H643" s="356"/>
      <c r="I643" s="314"/>
      <c r="J643" s="356"/>
      <c r="K643" s="314"/>
      <c r="L643" s="356"/>
      <c r="M643" s="314"/>
      <c r="N643" s="315"/>
      <c r="O643" s="316"/>
      <c r="P643" s="315"/>
      <c r="Q643" s="316"/>
      <c r="R643" s="315"/>
      <c r="S643" s="316"/>
      <c r="T643" s="315"/>
      <c r="U643" s="316"/>
      <c r="V643" s="128"/>
      <c r="W643" s="128"/>
      <c r="X643" s="128"/>
      <c r="Y643" s="128"/>
      <c r="Z643" s="128"/>
      <c r="AA643" s="128"/>
      <c r="AB643" s="128"/>
      <c r="AC643" s="128"/>
      <c r="AD643" s="85"/>
    </row>
    <row r="644" spans="1:30" ht="20.100000000000001" customHeight="1">
      <c r="A644" s="85"/>
      <c r="B644" s="85"/>
      <c r="C644" s="128"/>
      <c r="D644" s="85" t="s">
        <v>365</v>
      </c>
      <c r="E644" s="128"/>
      <c r="F644" s="531"/>
      <c r="G644" s="314"/>
      <c r="H644" s="356"/>
      <c r="I644" s="314"/>
      <c r="J644" s="356"/>
      <c r="K644" s="314"/>
      <c r="L644" s="356"/>
      <c r="M644" s="314"/>
      <c r="N644" s="315"/>
      <c r="O644" s="316"/>
      <c r="P644" s="315"/>
      <c r="Q644" s="316"/>
      <c r="R644" s="315"/>
      <c r="S644" s="316"/>
      <c r="T644" s="315"/>
      <c r="U644" s="316"/>
      <c r="V644" s="128"/>
      <c r="W644" s="128"/>
      <c r="X644" s="128"/>
      <c r="Y644" s="128"/>
      <c r="Z644" s="128"/>
      <c r="AA644" s="128"/>
      <c r="AB644" s="128"/>
      <c r="AC644" s="128"/>
      <c r="AD644" s="85"/>
    </row>
    <row r="645" spans="1:30" ht="20.100000000000001" customHeight="1">
      <c r="A645" s="85"/>
      <c r="B645" s="85"/>
      <c r="C645" s="128"/>
      <c r="D645" s="85" t="s">
        <v>366</v>
      </c>
      <c r="E645" s="128"/>
      <c r="F645" s="531"/>
      <c r="G645" s="314"/>
      <c r="H645" s="356"/>
      <c r="I645" s="314"/>
      <c r="J645" s="356"/>
      <c r="K645" s="314"/>
      <c r="L645" s="356"/>
      <c r="M645" s="314"/>
      <c r="N645" s="315"/>
      <c r="O645" s="316"/>
      <c r="P645" s="315"/>
      <c r="Q645" s="316"/>
      <c r="R645" s="315"/>
      <c r="S645" s="316"/>
      <c r="T645" s="315"/>
      <c r="U645" s="316"/>
      <c r="V645" s="128"/>
      <c r="W645" s="128"/>
      <c r="X645" s="128"/>
      <c r="Y645" s="128"/>
      <c r="Z645" s="128"/>
      <c r="AA645" s="128"/>
      <c r="AB645" s="128"/>
      <c r="AC645" s="128"/>
      <c r="AD645" s="85"/>
    </row>
    <row r="646" spans="1:30" ht="20.100000000000001" customHeight="1">
      <c r="A646" s="85"/>
      <c r="B646" s="85"/>
      <c r="C646" s="128"/>
      <c r="D646" s="85" t="s">
        <v>367</v>
      </c>
      <c r="E646" s="128"/>
      <c r="F646" s="531"/>
      <c r="G646" s="314"/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315"/>
      <c r="U646" s="316"/>
      <c r="V646" s="128"/>
      <c r="W646" s="128"/>
      <c r="X646" s="128"/>
      <c r="Y646" s="128"/>
      <c r="Z646" s="128"/>
      <c r="AA646" s="128"/>
      <c r="AB646" s="128"/>
      <c r="AC646" s="128"/>
      <c r="AD646" s="85"/>
    </row>
    <row r="647" spans="1:30" ht="20.100000000000001" customHeight="1">
      <c r="A647" s="85"/>
      <c r="B647" s="85"/>
      <c r="C647" s="128"/>
      <c r="D647" s="85" t="s">
        <v>305</v>
      </c>
      <c r="E647" s="128"/>
      <c r="F647" s="531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/>
      <c r="Q647" s="316"/>
      <c r="R647" s="315"/>
      <c r="S647" s="316"/>
      <c r="T647" s="315"/>
      <c r="U647" s="316"/>
      <c r="V647" s="128"/>
      <c r="W647" s="128"/>
      <c r="X647" s="128"/>
      <c r="Y647" s="128"/>
      <c r="Z647" s="128"/>
      <c r="AA647" s="128"/>
      <c r="AB647" s="128"/>
      <c r="AC647" s="128"/>
      <c r="AD647" s="85"/>
    </row>
    <row r="648" spans="1:30" ht="20.100000000000001" customHeight="1">
      <c r="A648" s="85"/>
      <c r="B648" s="85"/>
      <c r="C648" s="128"/>
      <c r="D648" s="85" t="s">
        <v>306</v>
      </c>
      <c r="E648" s="128"/>
      <c r="F648" s="531"/>
      <c r="G648" s="314"/>
      <c r="H648" s="356"/>
      <c r="I648" s="314"/>
      <c r="J648" s="356"/>
      <c r="K648" s="314"/>
      <c r="L648" s="356"/>
      <c r="M648" s="314"/>
      <c r="N648" s="315"/>
      <c r="O648" s="316"/>
      <c r="P648" s="315"/>
      <c r="Q648" s="316"/>
      <c r="R648" s="315"/>
      <c r="S648" s="316"/>
      <c r="T648" s="315"/>
      <c r="U648" s="316"/>
      <c r="V648" s="128"/>
      <c r="W648" s="128"/>
      <c r="X648" s="128"/>
      <c r="Y648" s="128"/>
      <c r="Z648" s="128"/>
      <c r="AA648" s="128"/>
      <c r="AB648" s="128"/>
      <c r="AC648" s="128"/>
      <c r="AD648" s="85"/>
    </row>
    <row r="649" spans="1:30" ht="20.100000000000001" customHeight="1">
      <c r="A649" s="66" t="s">
        <v>6374</v>
      </c>
      <c r="B649" s="66" t="s">
        <v>465</v>
      </c>
      <c r="C649" s="127" t="s">
        <v>6232</v>
      </c>
      <c r="D649" s="66" t="s">
        <v>369</v>
      </c>
      <c r="E649" s="127" t="s">
        <v>7351</v>
      </c>
      <c r="F649" s="354"/>
      <c r="G649" s="12"/>
      <c r="H649" s="354"/>
      <c r="I649" s="12"/>
      <c r="J649" s="354"/>
      <c r="K649" s="12"/>
      <c r="L649" s="354"/>
      <c r="M649" s="12"/>
      <c r="N649" s="56"/>
      <c r="O649" s="57"/>
      <c r="P649" s="56"/>
      <c r="Q649" s="57"/>
      <c r="R649" s="56">
        <v>1</v>
      </c>
      <c r="S649" s="57">
        <v>16.666666666666668</v>
      </c>
      <c r="T649" s="56">
        <v>1</v>
      </c>
      <c r="U649" s="57">
        <v>16.666666666666668</v>
      </c>
      <c r="V649" s="127" t="s">
        <v>7010</v>
      </c>
      <c r="W649" s="127" t="s">
        <v>7010</v>
      </c>
      <c r="X649" s="127" t="s">
        <v>7010</v>
      </c>
      <c r="Y649" s="127" t="s">
        <v>7010</v>
      </c>
      <c r="Z649" s="127" t="s">
        <v>7010</v>
      </c>
      <c r="AA649" s="127" t="s">
        <v>7010</v>
      </c>
      <c r="AB649" s="127" t="s">
        <v>7010</v>
      </c>
      <c r="AC649" s="127" t="s">
        <v>7010</v>
      </c>
      <c r="AD649" s="66"/>
    </row>
    <row r="650" spans="1:30" ht="20.100000000000001" customHeight="1">
      <c r="A650" s="85"/>
      <c r="B650" s="85"/>
      <c r="C650" s="128"/>
      <c r="D650" s="85" t="s">
        <v>9426</v>
      </c>
      <c r="E650" s="128"/>
      <c r="F650" s="531">
        <v>2</v>
      </c>
      <c r="G650" s="314">
        <v>100</v>
      </c>
      <c r="H650" s="356">
        <v>2</v>
      </c>
      <c r="I650" s="314">
        <v>100</v>
      </c>
      <c r="J650" s="356">
        <v>3</v>
      </c>
      <c r="K650" s="314">
        <v>100</v>
      </c>
      <c r="L650" s="356">
        <v>6</v>
      </c>
      <c r="M650" s="314">
        <v>100</v>
      </c>
      <c r="N650" s="315">
        <v>6</v>
      </c>
      <c r="O650" s="316">
        <v>100</v>
      </c>
      <c r="P650" s="315">
        <v>6</v>
      </c>
      <c r="Q650" s="316">
        <v>100</v>
      </c>
      <c r="R650" s="315">
        <v>5</v>
      </c>
      <c r="S650" s="316">
        <v>83.333333333333329</v>
      </c>
      <c r="T650" s="315">
        <v>5</v>
      </c>
      <c r="U650" s="316">
        <v>83.333333333333329</v>
      </c>
      <c r="V650" s="128"/>
      <c r="W650" s="128"/>
      <c r="X650" s="128"/>
      <c r="Y650" s="128"/>
      <c r="Z650" s="128"/>
      <c r="AA650" s="128"/>
      <c r="AB650" s="128"/>
      <c r="AC650" s="128"/>
      <c r="AD650" s="85"/>
    </row>
    <row r="651" spans="1:30" ht="20.100000000000001" customHeight="1">
      <c r="A651" s="85"/>
      <c r="B651" s="85"/>
      <c r="C651" s="128"/>
      <c r="D651" s="85" t="s">
        <v>6221</v>
      </c>
      <c r="E651" s="128"/>
      <c r="F651" s="531"/>
      <c r="G651" s="314"/>
      <c r="H651" s="356"/>
      <c r="I651" s="314"/>
      <c r="J651" s="356"/>
      <c r="K651" s="314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128"/>
      <c r="W651" s="128"/>
      <c r="X651" s="128"/>
      <c r="Y651" s="128"/>
      <c r="Z651" s="128"/>
      <c r="AA651" s="128"/>
      <c r="AB651" s="128"/>
      <c r="AC651" s="128"/>
      <c r="AD651" s="85"/>
    </row>
    <row r="652" spans="1:30" ht="20.100000000000001" customHeight="1">
      <c r="A652" s="85"/>
      <c r="B652" s="85"/>
      <c r="C652" s="128"/>
      <c r="D652" s="85" t="s">
        <v>6222</v>
      </c>
      <c r="E652" s="128"/>
      <c r="F652" s="531"/>
      <c r="G652" s="314"/>
      <c r="H652" s="356"/>
      <c r="I652" s="314"/>
      <c r="J652" s="356"/>
      <c r="K652" s="314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128"/>
      <c r="W652" s="128"/>
      <c r="X652" s="128"/>
      <c r="Y652" s="128"/>
      <c r="Z652" s="128"/>
      <c r="AA652" s="128"/>
      <c r="AB652" s="128"/>
      <c r="AC652" s="128"/>
      <c r="AD652" s="85"/>
    </row>
    <row r="653" spans="1:30" ht="20.100000000000001" customHeight="1">
      <c r="A653" s="66" t="s">
        <v>6375</v>
      </c>
      <c r="B653" s="66" t="s">
        <v>466</v>
      </c>
      <c r="C653" s="127" t="s">
        <v>6376</v>
      </c>
      <c r="D653" s="66"/>
      <c r="E653" s="127" t="s">
        <v>9397</v>
      </c>
      <c r="F653" s="354"/>
      <c r="G653" s="12"/>
      <c r="H653" s="354"/>
      <c r="I653" s="12"/>
      <c r="J653" s="354"/>
      <c r="K653" s="12"/>
      <c r="L653" s="354"/>
      <c r="M653" s="12"/>
      <c r="N653" s="56"/>
      <c r="O653" s="57"/>
      <c r="P653" s="56"/>
      <c r="Q653" s="57"/>
      <c r="R653" s="56">
        <v>1</v>
      </c>
      <c r="S653" s="12">
        <v>100</v>
      </c>
      <c r="T653" s="56">
        <v>1</v>
      </c>
      <c r="U653" s="12">
        <v>100</v>
      </c>
      <c r="V653" s="127" t="s">
        <v>7010</v>
      </c>
      <c r="W653" s="127" t="s">
        <v>7010</v>
      </c>
      <c r="X653" s="127" t="s">
        <v>7010</v>
      </c>
      <c r="Y653" s="127" t="s">
        <v>7010</v>
      </c>
      <c r="Z653" s="127" t="s">
        <v>7010</v>
      </c>
      <c r="AA653" s="127" t="s">
        <v>7010</v>
      </c>
      <c r="AB653" s="127" t="s">
        <v>7010</v>
      </c>
      <c r="AC653" s="127" t="s">
        <v>7010</v>
      </c>
      <c r="AD653" s="66"/>
    </row>
    <row r="654" spans="1:30" ht="20.100000000000001" customHeight="1">
      <c r="A654" s="85"/>
      <c r="B654" s="85"/>
      <c r="C654" s="128"/>
      <c r="D654" s="85" t="s">
        <v>131</v>
      </c>
      <c r="E654" s="128" t="s">
        <v>8136</v>
      </c>
      <c r="F654" s="531"/>
      <c r="G654" s="314"/>
      <c r="H654" s="356"/>
      <c r="I654" s="314"/>
      <c r="J654" s="356"/>
      <c r="K654" s="314"/>
      <c r="L654" s="356"/>
      <c r="M654" s="314"/>
      <c r="N654" s="315"/>
      <c r="O654" s="316"/>
      <c r="P654" s="315"/>
      <c r="Q654" s="316"/>
      <c r="R654" s="315"/>
      <c r="S654" s="316"/>
      <c r="T654" s="315"/>
      <c r="U654" s="316"/>
      <c r="V654" s="128"/>
      <c r="W654" s="128"/>
      <c r="X654" s="128"/>
      <c r="Y654" s="128"/>
      <c r="Z654" s="128"/>
      <c r="AA654" s="128"/>
      <c r="AB654" s="128"/>
      <c r="AC654" s="128"/>
      <c r="AD654" s="85"/>
    </row>
    <row r="655" spans="1:30" ht="20.100000000000001" customHeight="1">
      <c r="A655" s="85"/>
      <c r="B655" s="85"/>
      <c r="C655" s="128"/>
      <c r="D655" s="85" t="s">
        <v>133</v>
      </c>
      <c r="E655" s="128"/>
      <c r="F655" s="531"/>
      <c r="G655" s="314"/>
      <c r="H655" s="356"/>
      <c r="I655" s="314"/>
      <c r="J655" s="356"/>
      <c r="K655" s="314"/>
      <c r="L655" s="356"/>
      <c r="M655" s="314"/>
      <c r="N655" s="315"/>
      <c r="O655" s="316"/>
      <c r="P655" s="315"/>
      <c r="Q655" s="316"/>
      <c r="R655" s="315"/>
      <c r="S655" s="316"/>
      <c r="T655" s="315"/>
      <c r="U655" s="316"/>
      <c r="V655" s="128"/>
      <c r="W655" s="128"/>
      <c r="X655" s="128"/>
      <c r="Y655" s="128"/>
      <c r="Z655" s="128"/>
      <c r="AA655" s="128"/>
      <c r="AB655" s="128"/>
      <c r="AC655" s="128"/>
      <c r="AD655" s="85"/>
    </row>
    <row r="656" spans="1:30" ht="20.100000000000001" customHeight="1">
      <c r="A656" s="66" t="s">
        <v>6377</v>
      </c>
      <c r="B656" s="66" t="s">
        <v>467</v>
      </c>
      <c r="C656" s="127" t="s">
        <v>6378</v>
      </c>
      <c r="D656" s="66" t="s">
        <v>372</v>
      </c>
      <c r="E656" s="127" t="s">
        <v>7646</v>
      </c>
      <c r="F656" s="354"/>
      <c r="G656" s="12"/>
      <c r="H656" s="354"/>
      <c r="I656" s="12"/>
      <c r="J656" s="354"/>
      <c r="K656" s="12"/>
      <c r="L656" s="354"/>
      <c r="M656" s="12"/>
      <c r="N656" s="56"/>
      <c r="O656" s="57"/>
      <c r="P656" s="56"/>
      <c r="Q656" s="57"/>
      <c r="R656" s="56"/>
      <c r="S656" s="57"/>
      <c r="T656" s="56"/>
      <c r="U656" s="57"/>
      <c r="V656" s="127" t="s">
        <v>7010</v>
      </c>
      <c r="W656" s="127" t="s">
        <v>7010</v>
      </c>
      <c r="X656" s="127" t="s">
        <v>7010</v>
      </c>
      <c r="Y656" s="127" t="s">
        <v>7010</v>
      </c>
      <c r="Z656" s="127" t="s">
        <v>7010</v>
      </c>
      <c r="AA656" s="127" t="s">
        <v>7010</v>
      </c>
      <c r="AB656" s="127" t="s">
        <v>7010</v>
      </c>
      <c r="AC656" s="127" t="s">
        <v>7010</v>
      </c>
      <c r="AD656" s="66"/>
    </row>
    <row r="657" spans="1:30" ht="20.100000000000001" customHeight="1">
      <c r="A657" s="85"/>
      <c r="B657" s="85"/>
      <c r="C657" s="128"/>
      <c r="D657" s="85" t="s">
        <v>373</v>
      </c>
      <c r="E657" s="128"/>
      <c r="F657" s="531"/>
      <c r="G657" s="314"/>
      <c r="H657" s="356"/>
      <c r="I657" s="314"/>
      <c r="J657" s="356"/>
      <c r="K657" s="314"/>
      <c r="L657" s="356"/>
      <c r="M657" s="314"/>
      <c r="N657" s="315"/>
      <c r="O657" s="316"/>
      <c r="P657" s="315"/>
      <c r="Q657" s="316"/>
      <c r="R657" s="315"/>
      <c r="S657" s="316"/>
      <c r="T657" s="315"/>
      <c r="U657" s="316"/>
      <c r="V657" s="128"/>
      <c r="W657" s="128"/>
      <c r="X657" s="128"/>
      <c r="Y657" s="128"/>
      <c r="Z657" s="128"/>
      <c r="AA657" s="128"/>
      <c r="AB657" s="128"/>
      <c r="AC657" s="128"/>
      <c r="AD657" s="85"/>
    </row>
    <row r="658" spans="1:30" ht="20.100000000000001" customHeight="1">
      <c r="A658" s="85"/>
      <c r="B658" s="85"/>
      <c r="C658" s="128"/>
      <c r="D658" s="85" t="s">
        <v>374</v>
      </c>
      <c r="E658" s="128"/>
      <c r="F658" s="531"/>
      <c r="G658" s="314"/>
      <c r="H658" s="356"/>
      <c r="I658" s="314"/>
      <c r="J658" s="356"/>
      <c r="K658" s="314"/>
      <c r="L658" s="356"/>
      <c r="M658" s="314"/>
      <c r="N658" s="315"/>
      <c r="O658" s="316"/>
      <c r="P658" s="315"/>
      <c r="Q658" s="316"/>
      <c r="R658" s="315"/>
      <c r="S658" s="316"/>
      <c r="T658" s="315"/>
      <c r="U658" s="316"/>
      <c r="V658" s="128"/>
      <c r="W658" s="128"/>
      <c r="X658" s="128"/>
      <c r="Y658" s="128"/>
      <c r="Z658" s="128"/>
      <c r="AA658" s="128"/>
      <c r="AB658" s="128"/>
      <c r="AC658" s="128"/>
      <c r="AD658" s="85"/>
    </row>
    <row r="659" spans="1:30" ht="20.100000000000001" customHeight="1">
      <c r="A659" s="85"/>
      <c r="B659" s="85"/>
      <c r="C659" s="128"/>
      <c r="D659" s="85" t="s">
        <v>375</v>
      </c>
      <c r="E659" s="128"/>
      <c r="F659" s="531"/>
      <c r="G659" s="314"/>
      <c r="H659" s="356"/>
      <c r="I659" s="314"/>
      <c r="J659" s="356"/>
      <c r="K659" s="314"/>
      <c r="L659" s="356"/>
      <c r="M659" s="314"/>
      <c r="N659" s="315"/>
      <c r="O659" s="316"/>
      <c r="P659" s="315"/>
      <c r="Q659" s="316"/>
      <c r="R659" s="315"/>
      <c r="S659" s="316"/>
      <c r="T659" s="315"/>
      <c r="U659" s="316"/>
      <c r="V659" s="128"/>
      <c r="W659" s="128"/>
      <c r="X659" s="128"/>
      <c r="Y659" s="128"/>
      <c r="Z659" s="128"/>
      <c r="AA659" s="128"/>
      <c r="AB659" s="128"/>
      <c r="AC659" s="128"/>
      <c r="AD659" s="85"/>
    </row>
    <row r="660" spans="1:30" ht="20.100000000000001" customHeight="1">
      <c r="A660" s="85"/>
      <c r="B660" s="85"/>
      <c r="C660" s="128"/>
      <c r="D660" s="85" t="s">
        <v>376</v>
      </c>
      <c r="E660" s="128"/>
      <c r="F660" s="531"/>
      <c r="G660" s="314"/>
      <c r="H660" s="356"/>
      <c r="I660" s="314"/>
      <c r="J660" s="356"/>
      <c r="K660" s="314"/>
      <c r="L660" s="356"/>
      <c r="M660" s="314"/>
      <c r="N660" s="315"/>
      <c r="O660" s="316"/>
      <c r="P660" s="315"/>
      <c r="Q660" s="316"/>
      <c r="R660" s="315"/>
      <c r="S660" s="316"/>
      <c r="T660" s="315"/>
      <c r="U660" s="316"/>
      <c r="V660" s="128"/>
      <c r="W660" s="128"/>
      <c r="X660" s="128"/>
      <c r="Y660" s="128"/>
      <c r="Z660" s="128"/>
      <c r="AA660" s="128"/>
      <c r="AB660" s="128"/>
      <c r="AC660" s="128"/>
      <c r="AD660" s="85"/>
    </row>
    <row r="661" spans="1:30" ht="20.100000000000001" customHeight="1">
      <c r="A661" s="85"/>
      <c r="B661" s="85"/>
      <c r="C661" s="128"/>
      <c r="D661" s="85" t="s">
        <v>377</v>
      </c>
      <c r="E661" s="128"/>
      <c r="F661" s="531"/>
      <c r="G661" s="314"/>
      <c r="H661" s="356"/>
      <c r="I661" s="314"/>
      <c r="J661" s="356"/>
      <c r="K661" s="314"/>
      <c r="L661" s="356"/>
      <c r="M661" s="314"/>
      <c r="N661" s="315"/>
      <c r="O661" s="316"/>
      <c r="P661" s="315"/>
      <c r="Q661" s="316"/>
      <c r="R661" s="315"/>
      <c r="S661" s="316"/>
      <c r="T661" s="315"/>
      <c r="U661" s="316"/>
      <c r="V661" s="128"/>
      <c r="W661" s="128"/>
      <c r="X661" s="128"/>
      <c r="Y661" s="128"/>
      <c r="Z661" s="128"/>
      <c r="AA661" s="128"/>
      <c r="AB661" s="128"/>
      <c r="AC661" s="128"/>
      <c r="AD661" s="85"/>
    </row>
    <row r="662" spans="1:30" ht="20.100000000000001" customHeight="1">
      <c r="A662" s="85"/>
      <c r="B662" s="85"/>
      <c r="C662" s="128"/>
      <c r="D662" s="85" t="s">
        <v>378</v>
      </c>
      <c r="E662" s="128"/>
      <c r="F662" s="531"/>
      <c r="G662" s="314"/>
      <c r="H662" s="356"/>
      <c r="I662" s="314"/>
      <c r="J662" s="356"/>
      <c r="K662" s="314"/>
      <c r="L662" s="356"/>
      <c r="M662" s="314"/>
      <c r="N662" s="315"/>
      <c r="O662" s="316"/>
      <c r="P662" s="315"/>
      <c r="Q662" s="316"/>
      <c r="R662" s="315"/>
      <c r="S662" s="316"/>
      <c r="T662" s="315"/>
      <c r="U662" s="316"/>
      <c r="V662" s="128"/>
      <c r="W662" s="128"/>
      <c r="X662" s="128"/>
      <c r="Y662" s="128"/>
      <c r="Z662" s="128"/>
      <c r="AA662" s="128"/>
      <c r="AB662" s="128"/>
      <c r="AC662" s="128"/>
      <c r="AD662" s="85"/>
    </row>
    <row r="663" spans="1:30" ht="20.100000000000001" customHeight="1">
      <c r="A663" s="85"/>
      <c r="B663" s="85"/>
      <c r="C663" s="128"/>
      <c r="D663" s="85" t="s">
        <v>379</v>
      </c>
      <c r="E663" s="128"/>
      <c r="F663" s="531"/>
      <c r="G663" s="314"/>
      <c r="H663" s="356"/>
      <c r="I663" s="314"/>
      <c r="J663" s="356"/>
      <c r="K663" s="314"/>
      <c r="L663" s="356"/>
      <c r="M663" s="314"/>
      <c r="N663" s="315"/>
      <c r="O663" s="316"/>
      <c r="P663" s="315"/>
      <c r="Q663" s="316"/>
      <c r="R663" s="315"/>
      <c r="S663" s="316"/>
      <c r="T663" s="315"/>
      <c r="U663" s="316"/>
      <c r="V663" s="128"/>
      <c r="W663" s="128"/>
      <c r="X663" s="128"/>
      <c r="Y663" s="128"/>
      <c r="Z663" s="128"/>
      <c r="AA663" s="128"/>
      <c r="AB663" s="128"/>
      <c r="AC663" s="128"/>
      <c r="AD663" s="85"/>
    </row>
    <row r="664" spans="1:30" ht="20.100000000000001" customHeight="1">
      <c r="A664" s="85"/>
      <c r="B664" s="85"/>
      <c r="C664" s="128"/>
      <c r="D664" s="85" t="s">
        <v>6219</v>
      </c>
      <c r="E664" s="128"/>
      <c r="F664" s="531"/>
      <c r="G664" s="314"/>
      <c r="H664" s="356"/>
      <c r="I664" s="314"/>
      <c r="J664" s="356"/>
      <c r="K664" s="314"/>
      <c r="L664" s="356"/>
      <c r="M664" s="314"/>
      <c r="N664" s="315"/>
      <c r="O664" s="316"/>
      <c r="P664" s="315"/>
      <c r="Q664" s="316"/>
      <c r="R664" s="315"/>
      <c r="S664" s="316"/>
      <c r="T664" s="315"/>
      <c r="U664" s="316"/>
      <c r="V664" s="128"/>
      <c r="W664" s="128"/>
      <c r="X664" s="128"/>
      <c r="Y664" s="128"/>
      <c r="Z664" s="128"/>
      <c r="AA664" s="128"/>
      <c r="AB664" s="128"/>
      <c r="AC664" s="128"/>
      <c r="AD664" s="85"/>
    </row>
    <row r="665" spans="1:30" ht="20.100000000000001" customHeight="1">
      <c r="A665" s="85"/>
      <c r="B665" s="85"/>
      <c r="C665" s="128"/>
      <c r="D665" s="85" t="s">
        <v>9419</v>
      </c>
      <c r="E665" s="128"/>
      <c r="F665" s="531"/>
      <c r="G665" s="314"/>
      <c r="H665" s="356"/>
      <c r="I665" s="314"/>
      <c r="J665" s="356"/>
      <c r="K665" s="314"/>
      <c r="L665" s="356"/>
      <c r="M665" s="314"/>
      <c r="N665" s="315"/>
      <c r="O665" s="316"/>
      <c r="P665" s="315"/>
      <c r="Q665" s="316"/>
      <c r="R665" s="315"/>
      <c r="S665" s="316"/>
      <c r="T665" s="315"/>
      <c r="U665" s="316"/>
      <c r="V665" s="128"/>
      <c r="W665" s="128"/>
      <c r="X665" s="128"/>
      <c r="Y665" s="128"/>
      <c r="Z665" s="128"/>
      <c r="AA665" s="128"/>
      <c r="AB665" s="128"/>
      <c r="AC665" s="128"/>
      <c r="AD665" s="85"/>
    </row>
    <row r="666" spans="1:30" ht="20.100000000000001" customHeight="1">
      <c r="A666" s="66" t="s">
        <v>6379</v>
      </c>
      <c r="B666" s="66" t="s">
        <v>468</v>
      </c>
      <c r="C666" s="127" t="s">
        <v>6232</v>
      </c>
      <c r="D666" s="66" t="s">
        <v>309</v>
      </c>
      <c r="E666" s="127"/>
      <c r="F666" s="354"/>
      <c r="G666" s="12"/>
      <c r="H666" s="354"/>
      <c r="I666" s="12"/>
      <c r="J666" s="354"/>
      <c r="K666" s="12"/>
      <c r="L666" s="354"/>
      <c r="M666" s="12"/>
      <c r="N666" s="56"/>
      <c r="O666" s="57"/>
      <c r="P666" s="56"/>
      <c r="Q666" s="57"/>
      <c r="R666" s="56"/>
      <c r="S666" s="57"/>
      <c r="T666" s="56"/>
      <c r="U666" s="57"/>
      <c r="V666" s="127" t="s">
        <v>7010</v>
      </c>
      <c r="W666" s="127" t="s">
        <v>7010</v>
      </c>
      <c r="X666" s="127" t="s">
        <v>7010</v>
      </c>
      <c r="Y666" s="127" t="s">
        <v>7010</v>
      </c>
      <c r="Z666" s="127" t="s">
        <v>7010</v>
      </c>
      <c r="AA666" s="127" t="s">
        <v>7010</v>
      </c>
      <c r="AB666" s="127" t="s">
        <v>7010</v>
      </c>
      <c r="AC666" s="127" t="s">
        <v>7010</v>
      </c>
      <c r="AD666" s="66"/>
    </row>
    <row r="667" spans="1:30" ht="20.100000000000001" customHeight="1">
      <c r="A667" s="85"/>
      <c r="B667" s="85"/>
      <c r="C667" s="128"/>
      <c r="D667" s="85" t="s">
        <v>310</v>
      </c>
      <c r="E667" s="128"/>
      <c r="F667" s="531"/>
      <c r="G667" s="314"/>
      <c r="H667" s="356"/>
      <c r="I667" s="314"/>
      <c r="J667" s="356"/>
      <c r="K667" s="314"/>
      <c r="L667" s="356">
        <v>1</v>
      </c>
      <c r="M667" s="314">
        <v>100</v>
      </c>
      <c r="N667" s="315">
        <v>1</v>
      </c>
      <c r="O667" s="314">
        <v>100</v>
      </c>
      <c r="P667" s="315">
        <v>1</v>
      </c>
      <c r="Q667" s="314">
        <v>100</v>
      </c>
      <c r="R667" s="315">
        <v>1</v>
      </c>
      <c r="S667" s="316">
        <v>100</v>
      </c>
      <c r="T667" s="315">
        <v>2</v>
      </c>
      <c r="U667" s="316">
        <v>100</v>
      </c>
      <c r="V667" s="128"/>
      <c r="W667" s="128"/>
      <c r="X667" s="128"/>
      <c r="Y667" s="128"/>
      <c r="Z667" s="128"/>
      <c r="AA667" s="128"/>
      <c r="AB667" s="128"/>
      <c r="AC667" s="128"/>
      <c r="AD667" s="85"/>
    </row>
    <row r="668" spans="1:30" ht="20.100000000000001" customHeight="1">
      <c r="A668" s="362" t="s">
        <v>6380</v>
      </c>
      <c r="B668" s="362" t="s">
        <v>469</v>
      </c>
      <c r="C668" s="127" t="s">
        <v>6232</v>
      </c>
      <c r="D668" s="359" t="s">
        <v>8333</v>
      </c>
      <c r="E668" s="363"/>
      <c r="F668" s="364"/>
      <c r="G668" s="365"/>
      <c r="H668" s="364"/>
      <c r="I668" s="365"/>
      <c r="J668" s="364"/>
      <c r="K668" s="365"/>
      <c r="L668" s="364">
        <v>1</v>
      </c>
      <c r="M668" s="365">
        <v>100</v>
      </c>
      <c r="N668" s="366">
        <v>1</v>
      </c>
      <c r="O668" s="365">
        <v>100</v>
      </c>
      <c r="P668" s="366">
        <v>1</v>
      </c>
      <c r="Q668" s="365">
        <v>100</v>
      </c>
      <c r="R668" s="366">
        <v>1</v>
      </c>
      <c r="S668" s="367">
        <v>100</v>
      </c>
      <c r="T668" s="366">
        <v>2</v>
      </c>
      <c r="U668" s="367">
        <v>100</v>
      </c>
      <c r="V668" s="363" t="s">
        <v>7010</v>
      </c>
      <c r="W668" s="363" t="s">
        <v>7010</v>
      </c>
      <c r="X668" s="363" t="s">
        <v>7010</v>
      </c>
      <c r="Y668" s="363" t="s">
        <v>7010</v>
      </c>
      <c r="Z668" s="363" t="s">
        <v>7010</v>
      </c>
      <c r="AA668" s="363" t="s">
        <v>7010</v>
      </c>
      <c r="AB668" s="363" t="s">
        <v>7010</v>
      </c>
      <c r="AC668" s="363" t="s">
        <v>7010</v>
      </c>
      <c r="AD668" s="362"/>
    </row>
    <row r="669" spans="1:30" ht="20.100000000000001" customHeight="1">
      <c r="A669" s="66" t="s">
        <v>6381</v>
      </c>
      <c r="B669" s="66" t="s">
        <v>470</v>
      </c>
      <c r="C669" s="127" t="s">
        <v>6232</v>
      </c>
      <c r="D669" s="66"/>
      <c r="E669" s="127"/>
      <c r="F669" s="354"/>
      <c r="G669" s="12"/>
      <c r="H669" s="354"/>
      <c r="I669" s="12"/>
      <c r="J669" s="354"/>
      <c r="K669" s="12"/>
      <c r="L669" s="354">
        <v>1</v>
      </c>
      <c r="M669" s="12">
        <v>100</v>
      </c>
      <c r="N669" s="56">
        <v>1</v>
      </c>
      <c r="O669" s="12">
        <v>100</v>
      </c>
      <c r="P669" s="56">
        <v>1</v>
      </c>
      <c r="Q669" s="12">
        <v>100</v>
      </c>
      <c r="R669" s="56">
        <v>1</v>
      </c>
      <c r="S669" s="12">
        <v>100</v>
      </c>
      <c r="T669" s="56">
        <v>2</v>
      </c>
      <c r="U669" s="12">
        <v>100</v>
      </c>
      <c r="V669" s="127" t="s">
        <v>7010</v>
      </c>
      <c r="W669" s="127" t="s">
        <v>7010</v>
      </c>
      <c r="X669" s="127" t="s">
        <v>7010</v>
      </c>
      <c r="Y669" s="127" t="s">
        <v>7010</v>
      </c>
      <c r="Z669" s="127" t="s">
        <v>7010</v>
      </c>
      <c r="AA669" s="127" t="s">
        <v>7010</v>
      </c>
      <c r="AB669" s="127" t="s">
        <v>7010</v>
      </c>
      <c r="AC669" s="127" t="s">
        <v>7010</v>
      </c>
      <c r="AD669" s="66"/>
    </row>
    <row r="670" spans="1:30" ht="20.100000000000001" customHeight="1">
      <c r="A670" s="85"/>
      <c r="B670" s="85"/>
      <c r="C670" s="128"/>
      <c r="D670" s="85" t="s">
        <v>152</v>
      </c>
      <c r="E670" s="128" t="s">
        <v>2426</v>
      </c>
      <c r="F670" s="531"/>
      <c r="G670" s="314"/>
      <c r="H670" s="356"/>
      <c r="I670" s="314"/>
      <c r="J670" s="356"/>
      <c r="K670" s="314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128"/>
      <c r="W670" s="128"/>
      <c r="X670" s="128"/>
      <c r="Y670" s="128"/>
      <c r="Z670" s="128"/>
      <c r="AA670" s="128"/>
      <c r="AB670" s="128"/>
      <c r="AC670" s="128"/>
      <c r="AD670" s="85"/>
    </row>
    <row r="671" spans="1:30" ht="20.100000000000001" customHeight="1">
      <c r="A671" s="85"/>
      <c r="B671" s="85"/>
      <c r="C671" s="128"/>
      <c r="D671" s="85" t="s">
        <v>153</v>
      </c>
      <c r="E671" s="128"/>
      <c r="F671" s="531"/>
      <c r="G671" s="314"/>
      <c r="H671" s="356"/>
      <c r="I671" s="314"/>
      <c r="J671" s="356"/>
      <c r="K671" s="314"/>
      <c r="L671" s="356"/>
      <c r="M671" s="314"/>
      <c r="N671" s="315"/>
      <c r="O671" s="316"/>
      <c r="P671" s="315"/>
      <c r="Q671" s="316"/>
      <c r="R671" s="315"/>
      <c r="S671" s="316"/>
      <c r="T671" s="315"/>
      <c r="U671" s="316"/>
      <c r="V671" s="128"/>
      <c r="W671" s="128"/>
      <c r="X671" s="128"/>
      <c r="Y671" s="128"/>
      <c r="Z671" s="128"/>
      <c r="AA671" s="128"/>
      <c r="AB671" s="128"/>
      <c r="AC671" s="128"/>
      <c r="AD671" s="85"/>
    </row>
    <row r="672" spans="1:30" ht="20.100000000000001" customHeight="1">
      <c r="A672" s="66" t="s">
        <v>6382</v>
      </c>
      <c r="B672" s="66" t="s">
        <v>471</v>
      </c>
      <c r="C672" s="127" t="s">
        <v>6232</v>
      </c>
      <c r="D672" s="66"/>
      <c r="E672" s="127" t="s">
        <v>8711</v>
      </c>
      <c r="F672" s="354"/>
      <c r="G672" s="12"/>
      <c r="H672" s="354"/>
      <c r="I672" s="12"/>
      <c r="J672" s="354"/>
      <c r="K672" s="12"/>
      <c r="L672" s="354">
        <v>1</v>
      </c>
      <c r="M672" s="12">
        <v>100</v>
      </c>
      <c r="N672" s="56">
        <v>1</v>
      </c>
      <c r="O672" s="12">
        <v>100</v>
      </c>
      <c r="P672" s="56">
        <v>1</v>
      </c>
      <c r="Q672" s="12">
        <v>100</v>
      </c>
      <c r="R672" s="56"/>
      <c r="S672" s="12"/>
      <c r="T672" s="56">
        <v>1</v>
      </c>
      <c r="U672" s="12">
        <v>50</v>
      </c>
      <c r="V672" s="127" t="s">
        <v>7010</v>
      </c>
      <c r="W672" s="127" t="s">
        <v>7010</v>
      </c>
      <c r="X672" s="127" t="s">
        <v>7010</v>
      </c>
      <c r="Y672" s="127" t="s">
        <v>7010</v>
      </c>
      <c r="Z672" s="127" t="s">
        <v>7010</v>
      </c>
      <c r="AA672" s="127" t="s">
        <v>7010</v>
      </c>
      <c r="AB672" s="127" t="s">
        <v>7010</v>
      </c>
      <c r="AC672" s="127" t="s">
        <v>7010</v>
      </c>
      <c r="AD672" s="66"/>
    </row>
    <row r="673" spans="1:30" ht="20.100000000000001" customHeight="1">
      <c r="A673" s="85"/>
      <c r="B673" s="85"/>
      <c r="C673" s="128"/>
      <c r="D673" s="85" t="s">
        <v>264</v>
      </c>
      <c r="E673" s="128" t="s">
        <v>7646</v>
      </c>
      <c r="F673" s="531"/>
      <c r="G673" s="314"/>
      <c r="H673" s="356"/>
      <c r="I673" s="314"/>
      <c r="J673" s="356"/>
      <c r="K673" s="314"/>
      <c r="L673" s="356"/>
      <c r="M673" s="314"/>
      <c r="N673" s="315"/>
      <c r="O673" s="316"/>
      <c r="P673" s="315"/>
      <c r="Q673" s="316"/>
      <c r="R673" s="315"/>
      <c r="S673" s="316"/>
      <c r="T673" s="315"/>
      <c r="U673" s="316"/>
      <c r="V673" s="128"/>
      <c r="W673" s="128"/>
      <c r="X673" s="128"/>
      <c r="Y673" s="128"/>
      <c r="Z673" s="128"/>
      <c r="AA673" s="128"/>
      <c r="AB673" s="128"/>
      <c r="AC673" s="128"/>
      <c r="AD673" s="85"/>
    </row>
    <row r="674" spans="1:30" ht="20.100000000000001" customHeight="1">
      <c r="A674" s="85"/>
      <c r="B674" s="85"/>
      <c r="C674" s="128"/>
      <c r="D674" s="85" t="s">
        <v>265</v>
      </c>
      <c r="E674" s="128"/>
      <c r="F674" s="531"/>
      <c r="G674" s="314"/>
      <c r="H674" s="356"/>
      <c r="I674" s="314"/>
      <c r="J674" s="356"/>
      <c r="K674" s="314"/>
      <c r="L674" s="356"/>
      <c r="M674" s="314"/>
      <c r="N674" s="315"/>
      <c r="O674" s="316"/>
      <c r="P674" s="315"/>
      <c r="Q674" s="316"/>
      <c r="R674" s="315">
        <v>1</v>
      </c>
      <c r="S674" s="316">
        <v>100</v>
      </c>
      <c r="T674" s="315">
        <v>1</v>
      </c>
      <c r="U674" s="316">
        <v>50</v>
      </c>
      <c r="V674" s="128"/>
      <c r="W674" s="128"/>
      <c r="X674" s="128"/>
      <c r="Y674" s="128"/>
      <c r="Z674" s="128"/>
      <c r="AA674" s="128"/>
      <c r="AB674" s="128"/>
      <c r="AC674" s="128"/>
      <c r="AD674" s="85"/>
    </row>
    <row r="675" spans="1:30" ht="20.100000000000001" customHeight="1">
      <c r="A675" s="66" t="s">
        <v>6383</v>
      </c>
      <c r="B675" s="66" t="s">
        <v>472</v>
      </c>
      <c r="C675" s="127" t="s">
        <v>6384</v>
      </c>
      <c r="D675" s="66" t="s">
        <v>316</v>
      </c>
      <c r="E675" s="127" t="s">
        <v>7646</v>
      </c>
      <c r="F675" s="354"/>
      <c r="G675" s="12"/>
      <c r="H675" s="354"/>
      <c r="I675" s="12"/>
      <c r="J675" s="354"/>
      <c r="K675" s="12"/>
      <c r="L675" s="354"/>
      <c r="M675" s="12"/>
      <c r="N675" s="56"/>
      <c r="O675" s="57"/>
      <c r="P675" s="56"/>
      <c r="Q675" s="57"/>
      <c r="R675" s="56"/>
      <c r="S675" s="57"/>
      <c r="T675" s="56"/>
      <c r="U675" s="57"/>
      <c r="V675" s="127" t="s">
        <v>7010</v>
      </c>
      <c r="W675" s="127" t="s">
        <v>7010</v>
      </c>
      <c r="X675" s="127" t="s">
        <v>7010</v>
      </c>
      <c r="Y675" s="127" t="s">
        <v>7010</v>
      </c>
      <c r="Z675" s="127" t="s">
        <v>7010</v>
      </c>
      <c r="AA675" s="127" t="s">
        <v>7010</v>
      </c>
      <c r="AB675" s="127" t="s">
        <v>7010</v>
      </c>
      <c r="AC675" s="127" t="s">
        <v>7010</v>
      </c>
      <c r="AD675" s="66"/>
    </row>
    <row r="676" spans="1:30" ht="20.100000000000001" customHeight="1">
      <c r="A676" s="85"/>
      <c r="B676" s="85"/>
      <c r="C676" s="128"/>
      <c r="D676" s="85" t="s">
        <v>317</v>
      </c>
      <c r="E676" s="128"/>
      <c r="F676" s="531"/>
      <c r="G676" s="314"/>
      <c r="H676" s="356"/>
      <c r="I676" s="314"/>
      <c r="J676" s="356"/>
      <c r="K676" s="314"/>
      <c r="L676" s="356"/>
      <c r="M676" s="314"/>
      <c r="N676" s="315"/>
      <c r="O676" s="316"/>
      <c r="P676" s="315"/>
      <c r="Q676" s="316"/>
      <c r="R676" s="315"/>
      <c r="S676" s="316"/>
      <c r="T676" s="315"/>
      <c r="U676" s="316"/>
      <c r="V676" s="128"/>
      <c r="W676" s="128"/>
      <c r="X676" s="128"/>
      <c r="Y676" s="128"/>
      <c r="Z676" s="128"/>
      <c r="AA676" s="128"/>
      <c r="AB676" s="128"/>
      <c r="AC676" s="128"/>
      <c r="AD676" s="85"/>
    </row>
    <row r="677" spans="1:30" ht="20.100000000000001" customHeight="1">
      <c r="A677" s="85"/>
      <c r="B677" s="85"/>
      <c r="C677" s="128"/>
      <c r="D677" s="85" t="s">
        <v>318</v>
      </c>
      <c r="E677" s="128"/>
      <c r="F677" s="531"/>
      <c r="G677" s="314"/>
      <c r="H677" s="356"/>
      <c r="I677" s="314"/>
      <c r="J677" s="356"/>
      <c r="K677" s="314"/>
      <c r="L677" s="356"/>
      <c r="M677" s="314"/>
      <c r="N677" s="315"/>
      <c r="O677" s="316"/>
      <c r="P677" s="315"/>
      <c r="Q677" s="316"/>
      <c r="R677" s="315"/>
      <c r="S677" s="316"/>
      <c r="T677" s="315"/>
      <c r="U677" s="316"/>
      <c r="V677" s="128"/>
      <c r="W677" s="128"/>
      <c r="X677" s="128"/>
      <c r="Y677" s="128"/>
      <c r="Z677" s="128"/>
      <c r="AA677" s="128"/>
      <c r="AB677" s="128"/>
      <c r="AC677" s="128"/>
      <c r="AD677" s="85"/>
    </row>
    <row r="678" spans="1:30" ht="20.100000000000001" customHeight="1">
      <c r="A678" s="85"/>
      <c r="B678" s="85"/>
      <c r="C678" s="128"/>
      <c r="D678" s="85" t="s">
        <v>319</v>
      </c>
      <c r="E678" s="128"/>
      <c r="F678" s="531"/>
      <c r="G678" s="314"/>
      <c r="H678" s="356"/>
      <c r="I678" s="314"/>
      <c r="J678" s="356"/>
      <c r="K678" s="314"/>
      <c r="L678" s="356"/>
      <c r="M678" s="314"/>
      <c r="N678" s="315"/>
      <c r="O678" s="316"/>
      <c r="P678" s="315"/>
      <c r="Q678" s="316"/>
      <c r="R678" s="315"/>
      <c r="S678" s="316"/>
      <c r="T678" s="315"/>
      <c r="U678" s="316"/>
      <c r="V678" s="128"/>
      <c r="W678" s="128"/>
      <c r="X678" s="128"/>
      <c r="Y678" s="128"/>
      <c r="Z678" s="128"/>
      <c r="AA678" s="128"/>
      <c r="AB678" s="128"/>
      <c r="AC678" s="128"/>
      <c r="AD678" s="85"/>
    </row>
    <row r="679" spans="1:30" ht="20.100000000000001" customHeight="1">
      <c r="A679" s="85"/>
      <c r="B679" s="85"/>
      <c r="C679" s="128"/>
      <c r="D679" s="85" t="s">
        <v>6219</v>
      </c>
      <c r="E679" s="128"/>
      <c r="F679" s="531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315"/>
      <c r="U679" s="316"/>
      <c r="V679" s="128"/>
      <c r="W679" s="128"/>
      <c r="X679" s="128"/>
      <c r="Y679" s="128"/>
      <c r="Z679" s="128"/>
      <c r="AA679" s="128"/>
      <c r="AB679" s="128"/>
      <c r="AC679" s="128"/>
      <c r="AD679" s="85"/>
    </row>
    <row r="680" spans="1:30" ht="20.100000000000001" customHeight="1">
      <c r="A680" s="85"/>
      <c r="B680" s="85"/>
      <c r="C680" s="128"/>
      <c r="D680" s="85" t="s">
        <v>9419</v>
      </c>
      <c r="E680" s="128"/>
      <c r="F680" s="531"/>
      <c r="G680" s="314"/>
      <c r="H680" s="356"/>
      <c r="I680" s="314"/>
      <c r="J680" s="356"/>
      <c r="K680" s="314"/>
      <c r="L680" s="356"/>
      <c r="M680" s="314"/>
      <c r="N680" s="315"/>
      <c r="O680" s="316"/>
      <c r="P680" s="315"/>
      <c r="Q680" s="316"/>
      <c r="R680" s="315">
        <v>1</v>
      </c>
      <c r="S680" s="316">
        <v>100</v>
      </c>
      <c r="T680" s="315">
        <v>1</v>
      </c>
      <c r="U680" s="316">
        <v>100</v>
      </c>
      <c r="V680" s="128"/>
      <c r="W680" s="128"/>
      <c r="X680" s="128"/>
      <c r="Y680" s="128"/>
      <c r="Z680" s="128"/>
      <c r="AA680" s="128"/>
      <c r="AB680" s="128"/>
      <c r="AC680" s="128"/>
      <c r="AD680" s="85"/>
    </row>
    <row r="681" spans="1:30" ht="20.100000000000001" customHeight="1">
      <c r="A681" s="66" t="s">
        <v>6385</v>
      </c>
      <c r="B681" s="66" t="s">
        <v>473</v>
      </c>
      <c r="C681" s="127" t="s">
        <v>6232</v>
      </c>
      <c r="D681" s="66" t="s">
        <v>321</v>
      </c>
      <c r="E681" s="127" t="s">
        <v>7646</v>
      </c>
      <c r="F681" s="354"/>
      <c r="G681" s="12"/>
      <c r="H681" s="354"/>
      <c r="I681" s="12"/>
      <c r="J681" s="354"/>
      <c r="K681" s="12"/>
      <c r="L681" s="354"/>
      <c r="M681" s="12"/>
      <c r="N681" s="56"/>
      <c r="O681" s="57"/>
      <c r="P681" s="56"/>
      <c r="Q681" s="57"/>
      <c r="R681" s="56"/>
      <c r="S681" s="57"/>
      <c r="T681" s="56"/>
      <c r="U681" s="57"/>
      <c r="V681" s="127" t="s">
        <v>7010</v>
      </c>
      <c r="W681" s="127" t="s">
        <v>7010</v>
      </c>
      <c r="X681" s="127" t="s">
        <v>7010</v>
      </c>
      <c r="Y681" s="127" t="s">
        <v>7010</v>
      </c>
      <c r="Z681" s="127" t="s">
        <v>7010</v>
      </c>
      <c r="AA681" s="127" t="s">
        <v>7010</v>
      </c>
      <c r="AB681" s="127" t="s">
        <v>7010</v>
      </c>
      <c r="AC681" s="127" t="s">
        <v>7010</v>
      </c>
      <c r="AD681" s="66"/>
    </row>
    <row r="682" spans="1:30" ht="20.100000000000001" customHeight="1">
      <c r="A682" s="85"/>
      <c r="B682" s="85"/>
      <c r="C682" s="128"/>
      <c r="D682" s="85" t="s">
        <v>322</v>
      </c>
      <c r="E682" s="128"/>
      <c r="F682" s="531"/>
      <c r="G682" s="314"/>
      <c r="H682" s="356"/>
      <c r="I682" s="314"/>
      <c r="J682" s="356"/>
      <c r="K682" s="314"/>
      <c r="L682" s="356"/>
      <c r="M682" s="314"/>
      <c r="N682" s="315"/>
      <c r="O682" s="316"/>
      <c r="P682" s="315"/>
      <c r="Q682" s="316"/>
      <c r="R682" s="315"/>
      <c r="S682" s="316"/>
      <c r="T682" s="315">
        <v>1</v>
      </c>
      <c r="U682" s="316">
        <v>50</v>
      </c>
      <c r="V682" s="128"/>
      <c r="W682" s="128"/>
      <c r="X682" s="128"/>
      <c r="Y682" s="128"/>
      <c r="Z682" s="128"/>
      <c r="AA682" s="128"/>
      <c r="AB682" s="128"/>
      <c r="AC682" s="128"/>
      <c r="AD682" s="85"/>
    </row>
    <row r="683" spans="1:30" ht="20.100000000000001" customHeight="1">
      <c r="A683" s="85"/>
      <c r="B683" s="85"/>
      <c r="C683" s="128"/>
      <c r="D683" s="85" t="s">
        <v>323</v>
      </c>
      <c r="E683" s="128"/>
      <c r="F683" s="531"/>
      <c r="G683" s="314"/>
      <c r="H683" s="356"/>
      <c r="I683" s="314"/>
      <c r="J683" s="356"/>
      <c r="K683" s="314"/>
      <c r="L683" s="356"/>
      <c r="M683" s="314"/>
      <c r="N683" s="315"/>
      <c r="O683" s="316"/>
      <c r="P683" s="315"/>
      <c r="Q683" s="316"/>
      <c r="R683" s="315"/>
      <c r="S683" s="316"/>
      <c r="T683" s="315"/>
      <c r="U683" s="316"/>
      <c r="V683" s="128"/>
      <c r="W683" s="128"/>
      <c r="X683" s="128"/>
      <c r="Y683" s="128"/>
      <c r="Z683" s="128"/>
      <c r="AA683" s="128"/>
      <c r="AB683" s="128"/>
      <c r="AC683" s="128"/>
      <c r="AD683" s="85"/>
    </row>
    <row r="684" spans="1:30" ht="20.100000000000001" customHeight="1">
      <c r="A684" s="85"/>
      <c r="B684" s="85"/>
      <c r="C684" s="128"/>
      <c r="D684" s="85" t="s">
        <v>324</v>
      </c>
      <c r="E684" s="128"/>
      <c r="F684" s="531"/>
      <c r="G684" s="314"/>
      <c r="H684" s="356"/>
      <c r="I684" s="314"/>
      <c r="J684" s="356"/>
      <c r="K684" s="314"/>
      <c r="L684" s="356"/>
      <c r="M684" s="314"/>
      <c r="N684" s="315"/>
      <c r="O684" s="316"/>
      <c r="P684" s="315"/>
      <c r="Q684" s="316"/>
      <c r="R684" s="315"/>
      <c r="S684" s="316"/>
      <c r="T684" s="315"/>
      <c r="U684" s="316"/>
      <c r="V684" s="128"/>
      <c r="W684" s="128"/>
      <c r="X684" s="128"/>
      <c r="Y684" s="128"/>
      <c r="Z684" s="128"/>
      <c r="AA684" s="128"/>
      <c r="AB684" s="128"/>
      <c r="AC684" s="128"/>
      <c r="AD684" s="85"/>
    </row>
    <row r="685" spans="1:30" ht="20.100000000000001" customHeight="1">
      <c r="A685" s="85"/>
      <c r="B685" s="85"/>
      <c r="C685" s="128"/>
      <c r="D685" s="85" t="s">
        <v>325</v>
      </c>
      <c r="E685" s="128"/>
      <c r="F685" s="531"/>
      <c r="G685" s="314"/>
      <c r="H685" s="356"/>
      <c r="I685" s="314"/>
      <c r="J685" s="356"/>
      <c r="K685" s="314"/>
      <c r="L685" s="356"/>
      <c r="M685" s="314"/>
      <c r="N685" s="315"/>
      <c r="O685" s="316"/>
      <c r="P685" s="315"/>
      <c r="Q685" s="316"/>
      <c r="R685" s="315"/>
      <c r="S685" s="316"/>
      <c r="T685" s="315"/>
      <c r="U685" s="316"/>
      <c r="V685" s="128"/>
      <c r="W685" s="128"/>
      <c r="X685" s="128"/>
      <c r="Y685" s="128"/>
      <c r="Z685" s="128"/>
      <c r="AA685" s="128"/>
      <c r="AB685" s="128"/>
      <c r="AC685" s="128"/>
      <c r="AD685" s="85"/>
    </row>
    <row r="686" spans="1:30" ht="20.100000000000001" customHeight="1">
      <c r="A686" s="85"/>
      <c r="B686" s="85"/>
      <c r="C686" s="128"/>
      <c r="D686" s="85" t="s">
        <v>326</v>
      </c>
      <c r="E686" s="128"/>
      <c r="F686" s="531"/>
      <c r="G686" s="314"/>
      <c r="H686" s="356"/>
      <c r="I686" s="314"/>
      <c r="J686" s="356"/>
      <c r="K686" s="314"/>
      <c r="L686" s="356"/>
      <c r="M686" s="314"/>
      <c r="N686" s="315"/>
      <c r="O686" s="316"/>
      <c r="P686" s="315"/>
      <c r="Q686" s="316"/>
      <c r="R686" s="315"/>
      <c r="S686" s="316"/>
      <c r="T686" s="315"/>
      <c r="U686" s="316"/>
      <c r="V686" s="128"/>
      <c r="W686" s="128"/>
      <c r="X686" s="128"/>
      <c r="Y686" s="128"/>
      <c r="Z686" s="128"/>
      <c r="AA686" s="128"/>
      <c r="AB686" s="128"/>
      <c r="AC686" s="128"/>
      <c r="AD686" s="85"/>
    </row>
    <row r="687" spans="1:30" ht="20.100000000000001" customHeight="1">
      <c r="A687" s="85"/>
      <c r="B687" s="85"/>
      <c r="C687" s="128"/>
      <c r="D687" s="85" t="s">
        <v>327</v>
      </c>
      <c r="E687" s="128"/>
      <c r="F687" s="531"/>
      <c r="G687" s="314"/>
      <c r="H687" s="356"/>
      <c r="I687" s="314"/>
      <c r="J687" s="356"/>
      <c r="K687" s="314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128"/>
      <c r="W687" s="128"/>
      <c r="X687" s="128"/>
      <c r="Y687" s="128"/>
      <c r="Z687" s="128"/>
      <c r="AA687" s="128"/>
      <c r="AB687" s="128"/>
      <c r="AC687" s="128"/>
      <c r="AD687" s="85"/>
    </row>
    <row r="688" spans="1:30" ht="20.100000000000001" customHeight="1">
      <c r="A688" s="85"/>
      <c r="B688" s="85"/>
      <c r="C688" s="128"/>
      <c r="D688" s="85" t="s">
        <v>328</v>
      </c>
      <c r="E688" s="128"/>
      <c r="F688" s="531"/>
      <c r="G688" s="314"/>
      <c r="H688" s="356"/>
      <c r="I688" s="314"/>
      <c r="J688" s="356"/>
      <c r="K688" s="314"/>
      <c r="L688" s="356">
        <v>1</v>
      </c>
      <c r="M688" s="314">
        <v>100</v>
      </c>
      <c r="N688" s="315">
        <v>1</v>
      </c>
      <c r="O688" s="314">
        <v>100</v>
      </c>
      <c r="P688" s="315">
        <v>1</v>
      </c>
      <c r="Q688" s="314">
        <v>100</v>
      </c>
      <c r="R688" s="315">
        <v>1</v>
      </c>
      <c r="S688" s="316">
        <v>100</v>
      </c>
      <c r="T688" s="315">
        <v>1</v>
      </c>
      <c r="U688" s="316">
        <v>50</v>
      </c>
      <c r="V688" s="128"/>
      <c r="W688" s="128"/>
      <c r="X688" s="128"/>
      <c r="Y688" s="128"/>
      <c r="Z688" s="128"/>
      <c r="AA688" s="128"/>
      <c r="AB688" s="128"/>
      <c r="AC688" s="128"/>
      <c r="AD688" s="85"/>
    </row>
    <row r="689" spans="1:30" ht="20.100000000000001" customHeight="1">
      <c r="A689" s="85"/>
      <c r="B689" s="85"/>
      <c r="C689" s="128"/>
      <c r="D689" s="85" t="s">
        <v>329</v>
      </c>
      <c r="E689" s="128"/>
      <c r="F689" s="531"/>
      <c r="G689" s="314"/>
      <c r="H689" s="356"/>
      <c r="I689" s="314"/>
      <c r="J689" s="356"/>
      <c r="K689" s="314"/>
      <c r="L689" s="356"/>
      <c r="M689" s="314"/>
      <c r="N689" s="315"/>
      <c r="O689" s="316"/>
      <c r="P689" s="315"/>
      <c r="Q689" s="316"/>
      <c r="R689" s="315"/>
      <c r="S689" s="316"/>
      <c r="T689" s="315"/>
      <c r="U689" s="316"/>
      <c r="V689" s="128"/>
      <c r="W689" s="128"/>
      <c r="X689" s="128"/>
      <c r="Y689" s="128"/>
      <c r="Z689" s="128"/>
      <c r="AA689" s="128"/>
      <c r="AB689" s="128"/>
      <c r="AC689" s="128"/>
      <c r="AD689" s="85"/>
    </row>
    <row r="690" spans="1:30" ht="20.100000000000001" customHeight="1">
      <c r="A690" s="85"/>
      <c r="B690" s="85"/>
      <c r="C690" s="128"/>
      <c r="D690" s="85" t="s">
        <v>330</v>
      </c>
      <c r="E690" s="128"/>
      <c r="F690" s="531"/>
      <c r="G690" s="314"/>
      <c r="H690" s="356"/>
      <c r="I690" s="314"/>
      <c r="J690" s="356"/>
      <c r="K690" s="314"/>
      <c r="L690" s="356"/>
      <c r="M690" s="314"/>
      <c r="N690" s="315"/>
      <c r="O690" s="316"/>
      <c r="P690" s="315"/>
      <c r="Q690" s="316"/>
      <c r="R690" s="315"/>
      <c r="S690" s="316"/>
      <c r="T690" s="315"/>
      <c r="U690" s="316"/>
      <c r="V690" s="128"/>
      <c r="W690" s="128"/>
      <c r="X690" s="128"/>
      <c r="Y690" s="128"/>
      <c r="Z690" s="128"/>
      <c r="AA690" s="128"/>
      <c r="AB690" s="128"/>
      <c r="AC690" s="128"/>
      <c r="AD690" s="85"/>
    </row>
    <row r="691" spans="1:30" ht="20.100000000000001" customHeight="1">
      <c r="A691" s="85"/>
      <c r="B691" s="85"/>
      <c r="C691" s="128"/>
      <c r="D691" s="85" t="s">
        <v>331</v>
      </c>
      <c r="E691" s="128"/>
      <c r="F691" s="531"/>
      <c r="G691" s="314"/>
      <c r="H691" s="356"/>
      <c r="I691" s="314"/>
      <c r="J691" s="356"/>
      <c r="K691" s="314"/>
      <c r="L691" s="356"/>
      <c r="M691" s="314"/>
      <c r="N691" s="315"/>
      <c r="O691" s="316"/>
      <c r="P691" s="315"/>
      <c r="Q691" s="316"/>
      <c r="R691" s="315"/>
      <c r="S691" s="316"/>
      <c r="T691" s="315"/>
      <c r="U691" s="316"/>
      <c r="V691" s="128"/>
      <c r="W691" s="128"/>
      <c r="X691" s="128"/>
      <c r="Y691" s="128"/>
      <c r="Z691" s="128"/>
      <c r="AA691" s="128"/>
      <c r="AB691" s="128"/>
      <c r="AC691" s="128"/>
      <c r="AD691" s="85"/>
    </row>
    <row r="692" spans="1:30" ht="20.100000000000001" customHeight="1">
      <c r="A692" s="85"/>
      <c r="B692" s="85"/>
      <c r="C692" s="128"/>
      <c r="D692" s="85" t="s">
        <v>6219</v>
      </c>
      <c r="E692" s="128"/>
      <c r="F692" s="531"/>
      <c r="G692" s="314"/>
      <c r="H692" s="356"/>
      <c r="I692" s="314"/>
      <c r="J692" s="356"/>
      <c r="K692" s="314"/>
      <c r="L692" s="356"/>
      <c r="M692" s="314"/>
      <c r="N692" s="315"/>
      <c r="O692" s="316"/>
      <c r="P692" s="315"/>
      <c r="Q692" s="316"/>
      <c r="R692" s="315"/>
      <c r="S692" s="316"/>
      <c r="T692" s="315"/>
      <c r="U692" s="316"/>
      <c r="V692" s="128"/>
      <c r="W692" s="128"/>
      <c r="X692" s="128"/>
      <c r="Y692" s="128"/>
      <c r="Z692" s="128"/>
      <c r="AA692" s="128"/>
      <c r="AB692" s="128"/>
      <c r="AC692" s="128"/>
      <c r="AD692" s="85"/>
    </row>
    <row r="693" spans="1:30" ht="20.100000000000001" customHeight="1">
      <c r="A693" s="85"/>
      <c r="B693" s="85"/>
      <c r="C693" s="128"/>
      <c r="D693" s="85" t="s">
        <v>9419</v>
      </c>
      <c r="E693" s="128"/>
      <c r="F693" s="531"/>
      <c r="G693" s="314"/>
      <c r="H693" s="356"/>
      <c r="I693" s="314"/>
      <c r="J693" s="356"/>
      <c r="K693" s="314"/>
      <c r="L693" s="356"/>
      <c r="M693" s="314"/>
      <c r="N693" s="315"/>
      <c r="O693" s="316"/>
      <c r="P693" s="315"/>
      <c r="Q693" s="316"/>
      <c r="R693" s="315"/>
      <c r="S693" s="316"/>
      <c r="T693" s="315"/>
      <c r="U693" s="316"/>
      <c r="V693" s="128"/>
      <c r="W693" s="128"/>
      <c r="X693" s="128"/>
      <c r="Y693" s="128"/>
      <c r="Z693" s="128"/>
      <c r="AA693" s="128"/>
      <c r="AB693" s="128"/>
      <c r="AC693" s="128"/>
      <c r="AD693" s="85"/>
    </row>
    <row r="694" spans="1:30" ht="20.100000000000001" customHeight="1">
      <c r="A694" s="66" t="s">
        <v>6386</v>
      </c>
      <c r="B694" s="66" t="s">
        <v>474</v>
      </c>
      <c r="C694" s="127" t="s">
        <v>6232</v>
      </c>
      <c r="D694" s="66" t="s">
        <v>333</v>
      </c>
      <c r="E694" s="127" t="s">
        <v>7351</v>
      </c>
      <c r="F694" s="354"/>
      <c r="G694" s="12"/>
      <c r="H694" s="354"/>
      <c r="I694" s="12"/>
      <c r="J694" s="354"/>
      <c r="K694" s="12"/>
      <c r="L694" s="354"/>
      <c r="M694" s="12"/>
      <c r="N694" s="56"/>
      <c r="O694" s="57"/>
      <c r="P694" s="56"/>
      <c r="Q694" s="57"/>
      <c r="R694" s="56"/>
      <c r="S694" s="57"/>
      <c r="T694" s="56">
        <v>1</v>
      </c>
      <c r="U694" s="57">
        <v>50</v>
      </c>
      <c r="V694" s="127" t="s">
        <v>7010</v>
      </c>
      <c r="W694" s="127" t="s">
        <v>7010</v>
      </c>
      <c r="X694" s="127" t="s">
        <v>7010</v>
      </c>
      <c r="Y694" s="127" t="s">
        <v>7010</v>
      </c>
      <c r="Z694" s="127" t="s">
        <v>7010</v>
      </c>
      <c r="AA694" s="127" t="s">
        <v>7010</v>
      </c>
      <c r="AB694" s="127" t="s">
        <v>7010</v>
      </c>
      <c r="AC694" s="127" t="s">
        <v>7010</v>
      </c>
      <c r="AD694" s="66"/>
    </row>
    <row r="695" spans="1:30" ht="20.100000000000001" customHeight="1">
      <c r="A695" s="85"/>
      <c r="B695" s="85"/>
      <c r="C695" s="128" t="s">
        <v>6387</v>
      </c>
      <c r="D695" s="85" t="s">
        <v>334</v>
      </c>
      <c r="E695" s="128"/>
      <c r="F695" s="531"/>
      <c r="G695" s="314"/>
      <c r="H695" s="356"/>
      <c r="I695" s="314"/>
      <c r="J695" s="356"/>
      <c r="K695" s="314"/>
      <c r="L695" s="356"/>
      <c r="M695" s="314"/>
      <c r="N695" s="315"/>
      <c r="O695" s="316"/>
      <c r="P695" s="315"/>
      <c r="Q695" s="316"/>
      <c r="R695" s="315"/>
      <c r="S695" s="316"/>
      <c r="T695" s="315"/>
      <c r="U695" s="316"/>
      <c r="V695" s="128"/>
      <c r="W695" s="128"/>
      <c r="X695" s="128"/>
      <c r="Y695" s="128"/>
      <c r="Z695" s="128"/>
      <c r="AA695" s="128"/>
      <c r="AB695" s="128"/>
      <c r="AC695" s="128"/>
      <c r="AD695" s="85"/>
    </row>
    <row r="696" spans="1:30" ht="20.100000000000001" customHeight="1">
      <c r="A696" s="85"/>
      <c r="B696" s="85"/>
      <c r="C696" s="128"/>
      <c r="D696" s="85" t="s">
        <v>335</v>
      </c>
      <c r="E696" s="128"/>
      <c r="F696" s="531"/>
      <c r="G696" s="314"/>
      <c r="H696" s="356"/>
      <c r="I696" s="314"/>
      <c r="J696" s="356"/>
      <c r="K696" s="314"/>
      <c r="L696" s="356"/>
      <c r="M696" s="314"/>
      <c r="N696" s="315"/>
      <c r="O696" s="316"/>
      <c r="P696" s="315"/>
      <c r="Q696" s="316"/>
      <c r="R696" s="315"/>
      <c r="S696" s="316"/>
      <c r="T696" s="315"/>
      <c r="U696" s="316"/>
      <c r="V696" s="128"/>
      <c r="W696" s="128"/>
      <c r="X696" s="128"/>
      <c r="Y696" s="128"/>
      <c r="Z696" s="128"/>
      <c r="AA696" s="128"/>
      <c r="AB696" s="128"/>
      <c r="AC696" s="128"/>
      <c r="AD696" s="85"/>
    </row>
    <row r="697" spans="1:30" ht="20.100000000000001" customHeight="1">
      <c r="A697" s="85"/>
      <c r="B697" s="85"/>
      <c r="C697" s="128"/>
      <c r="D697" s="85" t="s">
        <v>336</v>
      </c>
      <c r="E697" s="128"/>
      <c r="F697" s="531"/>
      <c r="G697" s="314"/>
      <c r="H697" s="356"/>
      <c r="I697" s="314"/>
      <c r="J697" s="356"/>
      <c r="K697" s="314"/>
      <c r="L697" s="356">
        <v>1</v>
      </c>
      <c r="M697" s="314">
        <v>100</v>
      </c>
      <c r="N697" s="315">
        <v>1</v>
      </c>
      <c r="O697" s="314">
        <v>100</v>
      </c>
      <c r="P697" s="315">
        <v>1</v>
      </c>
      <c r="Q697" s="314">
        <v>100</v>
      </c>
      <c r="R697" s="315">
        <v>1</v>
      </c>
      <c r="S697" s="316">
        <v>100</v>
      </c>
      <c r="T697" s="315">
        <v>1</v>
      </c>
      <c r="U697" s="316">
        <v>50</v>
      </c>
      <c r="V697" s="128"/>
      <c r="W697" s="128"/>
      <c r="X697" s="128"/>
      <c r="Y697" s="128"/>
      <c r="Z697" s="128"/>
      <c r="AA697" s="128"/>
      <c r="AB697" s="128"/>
      <c r="AC697" s="128"/>
      <c r="AD697" s="85"/>
    </row>
    <row r="698" spans="1:30" ht="20.100000000000001" customHeight="1">
      <c r="A698" s="85"/>
      <c r="B698" s="85"/>
      <c r="C698" s="128"/>
      <c r="D698" s="85" t="s">
        <v>337</v>
      </c>
      <c r="E698" s="128"/>
      <c r="F698" s="531"/>
      <c r="G698" s="314"/>
      <c r="H698" s="356"/>
      <c r="I698" s="314"/>
      <c r="J698" s="356"/>
      <c r="K698" s="314"/>
      <c r="L698" s="356"/>
      <c r="M698" s="314"/>
      <c r="N698" s="315"/>
      <c r="O698" s="316"/>
      <c r="P698" s="315"/>
      <c r="Q698" s="316"/>
      <c r="R698" s="315"/>
      <c r="S698" s="316"/>
      <c r="T698" s="315"/>
      <c r="U698" s="316"/>
      <c r="V698" s="128"/>
      <c r="W698" s="128"/>
      <c r="X698" s="128"/>
      <c r="Y698" s="128"/>
      <c r="Z698" s="128"/>
      <c r="AA698" s="128"/>
      <c r="AB698" s="128"/>
      <c r="AC698" s="128"/>
      <c r="AD698" s="85"/>
    </row>
    <row r="699" spans="1:30" ht="20.100000000000001" customHeight="1">
      <c r="A699" s="85"/>
      <c r="B699" s="85"/>
      <c r="C699" s="128"/>
      <c r="D699" s="85" t="s">
        <v>338</v>
      </c>
      <c r="E699" s="128"/>
      <c r="F699" s="531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315"/>
      <c r="U699" s="316"/>
      <c r="V699" s="128"/>
      <c r="W699" s="128"/>
      <c r="X699" s="128"/>
      <c r="Y699" s="128"/>
      <c r="Z699" s="128"/>
      <c r="AA699" s="128"/>
      <c r="AB699" s="128"/>
      <c r="AC699" s="128"/>
      <c r="AD699" s="85"/>
    </row>
    <row r="700" spans="1:30" ht="20.100000000000001" customHeight="1">
      <c r="A700" s="85"/>
      <c r="B700" s="85"/>
      <c r="C700" s="128"/>
      <c r="D700" s="85" t="s">
        <v>6221</v>
      </c>
      <c r="E700" s="128"/>
      <c r="F700" s="531"/>
      <c r="G700" s="314"/>
      <c r="H700" s="356"/>
      <c r="I700" s="314"/>
      <c r="J700" s="356"/>
      <c r="K700" s="314"/>
      <c r="L700" s="356"/>
      <c r="M700" s="314"/>
      <c r="N700" s="315"/>
      <c r="O700" s="316"/>
      <c r="P700" s="315"/>
      <c r="Q700" s="316"/>
      <c r="R700" s="315"/>
      <c r="S700" s="316"/>
      <c r="T700" s="315"/>
      <c r="U700" s="316"/>
      <c r="V700" s="128"/>
      <c r="W700" s="128"/>
      <c r="X700" s="128"/>
      <c r="Y700" s="128"/>
      <c r="Z700" s="128"/>
      <c r="AA700" s="128"/>
      <c r="AB700" s="128"/>
      <c r="AC700" s="128"/>
      <c r="AD700" s="85"/>
    </row>
    <row r="701" spans="1:30" ht="20.100000000000001" customHeight="1">
      <c r="A701" s="85"/>
      <c r="B701" s="85"/>
      <c r="C701" s="128"/>
      <c r="D701" s="85" t="s">
        <v>6222</v>
      </c>
      <c r="E701" s="128"/>
      <c r="F701" s="531"/>
      <c r="G701" s="314"/>
      <c r="H701" s="356"/>
      <c r="I701" s="314"/>
      <c r="J701" s="356"/>
      <c r="K701" s="314"/>
      <c r="L701" s="356"/>
      <c r="M701" s="314"/>
      <c r="N701" s="315"/>
      <c r="O701" s="316"/>
      <c r="P701" s="315"/>
      <c r="Q701" s="316"/>
      <c r="R701" s="315"/>
      <c r="S701" s="316"/>
      <c r="T701" s="315"/>
      <c r="U701" s="316"/>
      <c r="V701" s="128"/>
      <c r="W701" s="128"/>
      <c r="X701" s="128"/>
      <c r="Y701" s="128"/>
      <c r="Z701" s="128"/>
      <c r="AA701" s="128"/>
      <c r="AB701" s="128"/>
      <c r="AC701" s="128"/>
      <c r="AD701" s="85"/>
    </row>
    <row r="702" spans="1:30" ht="20.100000000000001" customHeight="1">
      <c r="A702" s="66" t="s">
        <v>6388</v>
      </c>
      <c r="B702" s="66" t="s">
        <v>475</v>
      </c>
      <c r="C702" s="127" t="s">
        <v>6232</v>
      </c>
      <c r="D702" s="66" t="s">
        <v>339</v>
      </c>
      <c r="E702" s="127" t="s">
        <v>7351</v>
      </c>
      <c r="F702" s="354"/>
      <c r="G702" s="12"/>
      <c r="H702" s="354"/>
      <c r="I702" s="12"/>
      <c r="J702" s="354"/>
      <c r="K702" s="12"/>
      <c r="L702" s="354">
        <v>1</v>
      </c>
      <c r="M702" s="12">
        <v>100</v>
      </c>
      <c r="N702" s="56">
        <v>1</v>
      </c>
      <c r="O702" s="12">
        <v>100</v>
      </c>
      <c r="P702" s="56">
        <v>1</v>
      </c>
      <c r="Q702" s="12">
        <v>100</v>
      </c>
      <c r="R702" s="56">
        <v>1</v>
      </c>
      <c r="S702" s="57">
        <v>100</v>
      </c>
      <c r="T702" s="56">
        <v>2</v>
      </c>
      <c r="U702" s="57">
        <v>100</v>
      </c>
      <c r="V702" s="127" t="s">
        <v>7010</v>
      </c>
      <c r="W702" s="127" t="s">
        <v>7010</v>
      </c>
      <c r="X702" s="127" t="s">
        <v>7010</v>
      </c>
      <c r="Y702" s="127" t="s">
        <v>7010</v>
      </c>
      <c r="Z702" s="127" t="s">
        <v>7010</v>
      </c>
      <c r="AA702" s="127" t="s">
        <v>7010</v>
      </c>
      <c r="AB702" s="127" t="s">
        <v>7010</v>
      </c>
      <c r="AC702" s="127" t="s">
        <v>7010</v>
      </c>
      <c r="AD702" s="66"/>
    </row>
    <row r="703" spans="1:30" ht="20.100000000000001" customHeight="1">
      <c r="A703" s="85"/>
      <c r="B703" s="85"/>
      <c r="C703" s="128"/>
      <c r="D703" s="85" t="s">
        <v>9421</v>
      </c>
      <c r="E703" s="128"/>
      <c r="F703" s="531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128"/>
      <c r="W703" s="128"/>
      <c r="X703" s="128"/>
      <c r="Y703" s="128"/>
      <c r="Z703" s="128"/>
      <c r="AA703" s="128"/>
      <c r="AB703" s="128"/>
      <c r="AC703" s="128"/>
      <c r="AD703" s="85"/>
    </row>
    <row r="704" spans="1:30" ht="20.100000000000001" customHeight="1">
      <c r="A704" s="85"/>
      <c r="B704" s="85"/>
      <c r="C704" s="128"/>
      <c r="D704" s="85" t="s">
        <v>6221</v>
      </c>
      <c r="E704" s="128"/>
      <c r="F704" s="531"/>
      <c r="G704" s="314"/>
      <c r="H704" s="356"/>
      <c r="I704" s="314"/>
      <c r="J704" s="356"/>
      <c r="K704" s="314"/>
      <c r="L704" s="356"/>
      <c r="M704" s="314"/>
      <c r="N704" s="315"/>
      <c r="O704" s="316"/>
      <c r="P704" s="315"/>
      <c r="Q704" s="316"/>
      <c r="R704" s="315"/>
      <c r="S704" s="316"/>
      <c r="T704" s="315"/>
      <c r="U704" s="316"/>
      <c r="V704" s="128"/>
      <c r="W704" s="128"/>
      <c r="X704" s="128"/>
      <c r="Y704" s="128"/>
      <c r="Z704" s="128"/>
      <c r="AA704" s="128"/>
      <c r="AB704" s="128"/>
      <c r="AC704" s="128"/>
      <c r="AD704" s="85"/>
    </row>
    <row r="705" spans="1:30" ht="20.100000000000001" customHeight="1">
      <c r="A705" s="85"/>
      <c r="B705" s="85"/>
      <c r="C705" s="128"/>
      <c r="D705" s="85" t="s">
        <v>6222</v>
      </c>
      <c r="E705" s="128"/>
      <c r="F705" s="531"/>
      <c r="G705" s="314"/>
      <c r="H705" s="356"/>
      <c r="I705" s="314"/>
      <c r="J705" s="356"/>
      <c r="K705" s="314"/>
      <c r="L705" s="356"/>
      <c r="M705" s="314"/>
      <c r="N705" s="315"/>
      <c r="O705" s="316"/>
      <c r="P705" s="315"/>
      <c r="Q705" s="316"/>
      <c r="R705" s="315"/>
      <c r="S705" s="316"/>
      <c r="T705" s="315"/>
      <c r="U705" s="316"/>
      <c r="V705" s="128"/>
      <c r="W705" s="128"/>
      <c r="X705" s="128"/>
      <c r="Y705" s="128"/>
      <c r="Z705" s="128"/>
      <c r="AA705" s="128"/>
      <c r="AB705" s="128"/>
      <c r="AC705" s="128"/>
      <c r="AD705" s="85"/>
    </row>
    <row r="706" spans="1:30" ht="20.100000000000001" customHeight="1">
      <c r="A706" s="66" t="s">
        <v>6389</v>
      </c>
      <c r="B706" s="66" t="s">
        <v>476</v>
      </c>
      <c r="C706" s="127" t="s">
        <v>6390</v>
      </c>
      <c r="D706" s="66" t="s">
        <v>341</v>
      </c>
      <c r="E706" s="127" t="s">
        <v>7646</v>
      </c>
      <c r="F706" s="354"/>
      <c r="G706" s="12"/>
      <c r="H706" s="354"/>
      <c r="I706" s="12"/>
      <c r="J706" s="354"/>
      <c r="K706" s="12"/>
      <c r="L706" s="354"/>
      <c r="M706" s="12"/>
      <c r="N706" s="56"/>
      <c r="O706" s="57"/>
      <c r="P706" s="56"/>
      <c r="Q706" s="57"/>
      <c r="R706" s="56"/>
      <c r="S706" s="57"/>
      <c r="T706" s="56"/>
      <c r="U706" s="57"/>
      <c r="V706" s="127" t="s">
        <v>7010</v>
      </c>
      <c r="W706" s="127" t="s">
        <v>7010</v>
      </c>
      <c r="X706" s="127" t="s">
        <v>7010</v>
      </c>
      <c r="Y706" s="127" t="s">
        <v>7010</v>
      </c>
      <c r="Z706" s="127" t="s">
        <v>7010</v>
      </c>
      <c r="AA706" s="127" t="s">
        <v>7010</v>
      </c>
      <c r="AB706" s="127" t="s">
        <v>7010</v>
      </c>
      <c r="AC706" s="127" t="s">
        <v>7010</v>
      </c>
      <c r="AD706" s="66"/>
    </row>
    <row r="707" spans="1:30" ht="20.100000000000001" customHeight="1">
      <c r="A707" s="85"/>
      <c r="B707" s="85"/>
      <c r="C707" s="128"/>
      <c r="D707" s="85" t="s">
        <v>342</v>
      </c>
      <c r="E707" s="128"/>
      <c r="F707" s="531"/>
      <c r="G707" s="314"/>
      <c r="H707" s="356"/>
      <c r="I707" s="314"/>
      <c r="J707" s="356"/>
      <c r="K707" s="314"/>
      <c r="L707" s="356"/>
      <c r="M707" s="314"/>
      <c r="N707" s="315"/>
      <c r="O707" s="316"/>
      <c r="P707" s="315"/>
      <c r="Q707" s="316"/>
      <c r="R707" s="315"/>
      <c r="S707" s="316"/>
      <c r="T707" s="315"/>
      <c r="U707" s="316"/>
      <c r="V707" s="128"/>
      <c r="W707" s="128"/>
      <c r="X707" s="128"/>
      <c r="Y707" s="128"/>
      <c r="Z707" s="128"/>
      <c r="AA707" s="128"/>
      <c r="AB707" s="128"/>
      <c r="AC707" s="128"/>
      <c r="AD707" s="85"/>
    </row>
    <row r="708" spans="1:30" ht="20.100000000000001" customHeight="1">
      <c r="A708" s="85"/>
      <c r="B708" s="85"/>
      <c r="C708" s="128"/>
      <c r="D708" s="85" t="s">
        <v>343</v>
      </c>
      <c r="E708" s="128"/>
      <c r="F708" s="531"/>
      <c r="G708" s="314"/>
      <c r="H708" s="356"/>
      <c r="I708" s="314"/>
      <c r="J708" s="356"/>
      <c r="K708" s="314"/>
      <c r="L708" s="356"/>
      <c r="M708" s="314"/>
      <c r="N708" s="315"/>
      <c r="O708" s="316"/>
      <c r="P708" s="315"/>
      <c r="Q708" s="316"/>
      <c r="R708" s="315"/>
      <c r="S708" s="316"/>
      <c r="T708" s="315"/>
      <c r="U708" s="316"/>
      <c r="V708" s="128"/>
      <c r="W708" s="128"/>
      <c r="X708" s="128"/>
      <c r="Y708" s="128"/>
      <c r="Z708" s="128"/>
      <c r="AA708" s="128"/>
      <c r="AB708" s="128"/>
      <c r="AC708" s="128"/>
      <c r="AD708" s="85"/>
    </row>
    <row r="709" spans="1:30" ht="20.100000000000001" customHeight="1">
      <c r="A709" s="85"/>
      <c r="B709" s="85"/>
      <c r="C709" s="128"/>
      <c r="D709" s="85" t="s">
        <v>344</v>
      </c>
      <c r="E709" s="128"/>
      <c r="F709" s="531"/>
      <c r="G709" s="314"/>
      <c r="H709" s="356"/>
      <c r="I709" s="314"/>
      <c r="J709" s="356"/>
      <c r="K709" s="314"/>
      <c r="L709" s="356"/>
      <c r="M709" s="314"/>
      <c r="N709" s="315"/>
      <c r="O709" s="316"/>
      <c r="P709" s="315"/>
      <c r="Q709" s="316"/>
      <c r="R709" s="315"/>
      <c r="S709" s="316"/>
      <c r="T709" s="315"/>
      <c r="U709" s="316"/>
      <c r="V709" s="128"/>
      <c r="W709" s="128"/>
      <c r="X709" s="128"/>
      <c r="Y709" s="128"/>
      <c r="Z709" s="128"/>
      <c r="AA709" s="128"/>
      <c r="AB709" s="128"/>
      <c r="AC709" s="128"/>
      <c r="AD709" s="85"/>
    </row>
    <row r="710" spans="1:30" ht="20.100000000000001" customHeight="1">
      <c r="A710" s="85"/>
      <c r="B710" s="85"/>
      <c r="C710" s="128"/>
      <c r="D710" s="85" t="s">
        <v>345</v>
      </c>
      <c r="E710" s="128"/>
      <c r="F710" s="531"/>
      <c r="G710" s="314"/>
      <c r="H710" s="356"/>
      <c r="I710" s="314"/>
      <c r="J710" s="356"/>
      <c r="K710" s="314"/>
      <c r="L710" s="356"/>
      <c r="M710" s="314"/>
      <c r="N710" s="315"/>
      <c r="O710" s="316"/>
      <c r="P710" s="315"/>
      <c r="Q710" s="316"/>
      <c r="R710" s="315"/>
      <c r="S710" s="316"/>
      <c r="T710" s="315"/>
      <c r="U710" s="316"/>
      <c r="V710" s="128"/>
      <c r="W710" s="128"/>
      <c r="X710" s="128"/>
      <c r="Y710" s="128"/>
      <c r="Z710" s="128"/>
      <c r="AA710" s="128"/>
      <c r="AB710" s="128"/>
      <c r="AC710" s="128"/>
      <c r="AD710" s="85"/>
    </row>
    <row r="711" spans="1:30" ht="20.100000000000001" customHeight="1">
      <c r="A711" s="85"/>
      <c r="B711" s="85"/>
      <c r="C711" s="128"/>
      <c r="D711" s="85" t="s">
        <v>9422</v>
      </c>
      <c r="E711" s="128"/>
      <c r="F711" s="531"/>
      <c r="G711" s="314"/>
      <c r="H711" s="356"/>
      <c r="I711" s="314"/>
      <c r="J711" s="356"/>
      <c r="K711" s="314"/>
      <c r="L711" s="356"/>
      <c r="M711" s="314"/>
      <c r="N711" s="315"/>
      <c r="O711" s="316"/>
      <c r="P711" s="315"/>
      <c r="Q711" s="316"/>
      <c r="R711" s="315"/>
      <c r="S711" s="316"/>
      <c r="T711" s="315"/>
      <c r="U711" s="316"/>
      <c r="V711" s="128"/>
      <c r="W711" s="128"/>
      <c r="X711" s="128"/>
      <c r="Y711" s="128"/>
      <c r="Z711" s="128"/>
      <c r="AA711" s="128"/>
      <c r="AB711" s="128"/>
      <c r="AC711" s="128"/>
      <c r="AD711" s="85"/>
    </row>
    <row r="712" spans="1:30" ht="20.100000000000001" customHeight="1">
      <c r="A712" s="85"/>
      <c r="B712" s="85"/>
      <c r="C712" s="128"/>
      <c r="D712" s="85" t="s">
        <v>9423</v>
      </c>
      <c r="E712" s="128"/>
      <c r="F712" s="531"/>
      <c r="G712" s="314"/>
      <c r="H712" s="356"/>
      <c r="I712" s="314"/>
      <c r="J712" s="356"/>
      <c r="K712" s="314"/>
      <c r="L712" s="356"/>
      <c r="M712" s="314"/>
      <c r="N712" s="315"/>
      <c r="O712" s="316"/>
      <c r="P712" s="315"/>
      <c r="Q712" s="316"/>
      <c r="R712" s="315"/>
      <c r="S712" s="316"/>
      <c r="T712" s="315"/>
      <c r="U712" s="316"/>
      <c r="V712" s="128"/>
      <c r="W712" s="128"/>
      <c r="X712" s="128"/>
      <c r="Y712" s="128"/>
      <c r="Z712" s="128"/>
      <c r="AA712" s="128"/>
      <c r="AB712" s="128"/>
      <c r="AC712" s="128"/>
      <c r="AD712" s="85"/>
    </row>
    <row r="713" spans="1:30" ht="20.100000000000001" customHeight="1">
      <c r="A713" s="85"/>
      <c r="B713" s="85"/>
      <c r="C713" s="128"/>
      <c r="D713" s="85" t="s">
        <v>346</v>
      </c>
      <c r="E713" s="128"/>
      <c r="F713" s="531"/>
      <c r="G713" s="314"/>
      <c r="H713" s="356"/>
      <c r="I713" s="314"/>
      <c r="J713" s="356"/>
      <c r="K713" s="314"/>
      <c r="L713" s="356"/>
      <c r="M713" s="314"/>
      <c r="N713" s="315"/>
      <c r="O713" s="316"/>
      <c r="P713" s="315"/>
      <c r="Q713" s="316"/>
      <c r="R713" s="315"/>
      <c r="S713" s="316"/>
      <c r="T713" s="315"/>
      <c r="U713" s="316"/>
      <c r="V713" s="128"/>
      <c r="W713" s="128"/>
      <c r="X713" s="128"/>
      <c r="Y713" s="128"/>
      <c r="Z713" s="128"/>
      <c r="AA713" s="128"/>
      <c r="AB713" s="128"/>
      <c r="AC713" s="128"/>
      <c r="AD713" s="85"/>
    </row>
    <row r="714" spans="1:30" ht="20.100000000000001" customHeight="1">
      <c r="A714" s="85"/>
      <c r="B714" s="85"/>
      <c r="C714" s="128"/>
      <c r="D714" s="85" t="s">
        <v>347</v>
      </c>
      <c r="E714" s="128"/>
      <c r="F714" s="531"/>
      <c r="G714" s="314"/>
      <c r="H714" s="356"/>
      <c r="I714" s="314"/>
      <c r="J714" s="356"/>
      <c r="K714" s="314"/>
      <c r="L714" s="356"/>
      <c r="M714" s="314"/>
      <c r="N714" s="315"/>
      <c r="O714" s="316"/>
      <c r="P714" s="315"/>
      <c r="Q714" s="316"/>
      <c r="R714" s="315"/>
      <c r="S714" s="316"/>
      <c r="T714" s="315"/>
      <c r="U714" s="316"/>
      <c r="V714" s="128"/>
      <c r="W714" s="128"/>
      <c r="X714" s="128"/>
      <c r="Y714" s="128"/>
      <c r="Z714" s="128"/>
      <c r="AA714" s="128"/>
      <c r="AB714" s="128"/>
      <c r="AC714" s="128"/>
      <c r="AD714" s="85"/>
    </row>
    <row r="715" spans="1:30" ht="20.100000000000001" customHeight="1">
      <c r="A715" s="85"/>
      <c r="B715" s="85"/>
      <c r="C715" s="128"/>
      <c r="D715" s="85" t="s">
        <v>348</v>
      </c>
      <c r="E715" s="128"/>
      <c r="F715" s="531"/>
      <c r="G715" s="314"/>
      <c r="H715" s="356"/>
      <c r="I715" s="314"/>
      <c r="J715" s="356"/>
      <c r="K715" s="314"/>
      <c r="L715" s="356"/>
      <c r="M715" s="314"/>
      <c r="N715" s="315"/>
      <c r="O715" s="316"/>
      <c r="P715" s="315"/>
      <c r="Q715" s="316"/>
      <c r="R715" s="315"/>
      <c r="S715" s="316"/>
      <c r="T715" s="315"/>
      <c r="U715" s="316"/>
      <c r="V715" s="128"/>
      <c r="W715" s="128"/>
      <c r="X715" s="128"/>
      <c r="Y715" s="128"/>
      <c r="Z715" s="128"/>
      <c r="AA715" s="128"/>
      <c r="AB715" s="128"/>
      <c r="AC715" s="128"/>
      <c r="AD715" s="85"/>
    </row>
    <row r="716" spans="1:30" ht="20.100000000000001" customHeight="1">
      <c r="A716" s="85"/>
      <c r="B716" s="85"/>
      <c r="C716" s="128"/>
      <c r="D716" s="85" t="s">
        <v>349</v>
      </c>
      <c r="E716" s="128"/>
      <c r="F716" s="531"/>
      <c r="G716" s="314"/>
      <c r="H716" s="356"/>
      <c r="I716" s="314"/>
      <c r="J716" s="356"/>
      <c r="K716" s="314"/>
      <c r="L716" s="356"/>
      <c r="M716" s="314"/>
      <c r="N716" s="315"/>
      <c r="O716" s="316"/>
      <c r="P716" s="315"/>
      <c r="Q716" s="316"/>
      <c r="R716" s="315"/>
      <c r="S716" s="316"/>
      <c r="T716" s="315"/>
      <c r="U716" s="316"/>
      <c r="V716" s="128"/>
      <c r="W716" s="128"/>
      <c r="X716" s="128"/>
      <c r="Y716" s="128"/>
      <c r="Z716" s="128"/>
      <c r="AA716" s="128"/>
      <c r="AB716" s="128"/>
      <c r="AC716" s="128"/>
      <c r="AD716" s="85"/>
    </row>
    <row r="717" spans="1:30" ht="20.100000000000001" customHeight="1">
      <c r="A717" s="85"/>
      <c r="B717" s="85"/>
      <c r="C717" s="128"/>
      <c r="D717" s="85" t="s">
        <v>350</v>
      </c>
      <c r="E717" s="128"/>
      <c r="F717" s="531"/>
      <c r="G717" s="314"/>
      <c r="H717" s="356"/>
      <c r="I717" s="314"/>
      <c r="J717" s="356"/>
      <c r="K717" s="314"/>
      <c r="L717" s="356"/>
      <c r="M717" s="314"/>
      <c r="N717" s="315"/>
      <c r="O717" s="316"/>
      <c r="P717" s="315"/>
      <c r="Q717" s="316"/>
      <c r="R717" s="315"/>
      <c r="S717" s="316"/>
      <c r="T717" s="315"/>
      <c r="U717" s="316"/>
      <c r="V717" s="128"/>
      <c r="W717" s="128"/>
      <c r="X717" s="128"/>
      <c r="Y717" s="128"/>
      <c r="Z717" s="128"/>
      <c r="AA717" s="128"/>
      <c r="AB717" s="128"/>
      <c r="AC717" s="128"/>
      <c r="AD717" s="85"/>
    </row>
    <row r="718" spans="1:30" ht="20.100000000000001" customHeight="1">
      <c r="A718" s="85"/>
      <c r="B718" s="85"/>
      <c r="C718" s="128"/>
      <c r="D718" s="85" t="s">
        <v>351</v>
      </c>
      <c r="E718" s="128"/>
      <c r="F718" s="531"/>
      <c r="G718" s="314"/>
      <c r="H718" s="356"/>
      <c r="I718" s="314"/>
      <c r="J718" s="356"/>
      <c r="K718" s="314"/>
      <c r="L718" s="356"/>
      <c r="M718" s="314"/>
      <c r="N718" s="315"/>
      <c r="O718" s="316"/>
      <c r="P718" s="315"/>
      <c r="Q718" s="316"/>
      <c r="R718" s="315"/>
      <c r="S718" s="316"/>
      <c r="T718" s="315"/>
      <c r="U718" s="316"/>
      <c r="V718" s="128"/>
      <c r="W718" s="128"/>
      <c r="X718" s="128"/>
      <c r="Y718" s="128"/>
      <c r="Z718" s="128"/>
      <c r="AA718" s="128"/>
      <c r="AB718" s="128"/>
      <c r="AC718" s="128"/>
      <c r="AD718" s="85"/>
    </row>
    <row r="719" spans="1:30" ht="20.100000000000001" customHeight="1">
      <c r="A719" s="85"/>
      <c r="B719" s="85"/>
      <c r="C719" s="128"/>
      <c r="D719" s="85" t="s">
        <v>352</v>
      </c>
      <c r="E719" s="128"/>
      <c r="F719" s="531"/>
      <c r="G719" s="314"/>
      <c r="H719" s="356"/>
      <c r="I719" s="314"/>
      <c r="J719" s="356"/>
      <c r="K719" s="314"/>
      <c r="L719" s="356"/>
      <c r="M719" s="314"/>
      <c r="N719" s="315"/>
      <c r="O719" s="316"/>
      <c r="P719" s="315"/>
      <c r="Q719" s="316"/>
      <c r="R719" s="315"/>
      <c r="S719" s="316"/>
      <c r="T719" s="315"/>
      <c r="U719" s="316"/>
      <c r="V719" s="128"/>
      <c r="W719" s="128"/>
      <c r="X719" s="128"/>
      <c r="Y719" s="128"/>
      <c r="Z719" s="128"/>
      <c r="AA719" s="128"/>
      <c r="AB719" s="128"/>
      <c r="AC719" s="128"/>
      <c r="AD719" s="85"/>
    </row>
    <row r="720" spans="1:30" ht="20.100000000000001" customHeight="1">
      <c r="A720" s="85"/>
      <c r="B720" s="85"/>
      <c r="C720" s="128"/>
      <c r="D720" s="85" t="s">
        <v>353</v>
      </c>
      <c r="E720" s="128"/>
      <c r="F720" s="531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128"/>
      <c r="W720" s="128"/>
      <c r="X720" s="128"/>
      <c r="Y720" s="128"/>
      <c r="Z720" s="128"/>
      <c r="AA720" s="128"/>
      <c r="AB720" s="128"/>
      <c r="AC720" s="128"/>
      <c r="AD720" s="85"/>
    </row>
    <row r="721" spans="1:30" ht="20.100000000000001" customHeight="1">
      <c r="A721" s="85"/>
      <c r="B721" s="85"/>
      <c r="C721" s="128"/>
      <c r="D721" s="85" t="s">
        <v>6219</v>
      </c>
      <c r="E721" s="128"/>
      <c r="F721" s="531"/>
      <c r="G721" s="314"/>
      <c r="H721" s="356"/>
      <c r="I721" s="314"/>
      <c r="J721" s="356"/>
      <c r="K721" s="314"/>
      <c r="L721" s="356"/>
      <c r="M721" s="314"/>
      <c r="N721" s="315"/>
      <c r="O721" s="316"/>
      <c r="P721" s="315"/>
      <c r="Q721" s="316"/>
      <c r="R721" s="315"/>
      <c r="S721" s="316"/>
      <c r="T721" s="315"/>
      <c r="U721" s="316"/>
      <c r="V721" s="128"/>
      <c r="W721" s="128"/>
      <c r="X721" s="128"/>
      <c r="Y721" s="128"/>
      <c r="Z721" s="128"/>
      <c r="AA721" s="128"/>
      <c r="AB721" s="128"/>
      <c r="AC721" s="128"/>
      <c r="AD721" s="85"/>
    </row>
    <row r="722" spans="1:30" ht="20.100000000000001" customHeight="1">
      <c r="A722" s="85"/>
      <c r="B722" s="85"/>
      <c r="C722" s="128"/>
      <c r="D722" s="85" t="s">
        <v>9419</v>
      </c>
      <c r="E722" s="128"/>
      <c r="F722" s="531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/>
      <c r="Q722" s="316"/>
      <c r="R722" s="315"/>
      <c r="S722" s="316"/>
      <c r="T722" s="315"/>
      <c r="U722" s="316"/>
      <c r="V722" s="128"/>
      <c r="W722" s="128"/>
      <c r="X722" s="128"/>
      <c r="Y722" s="128"/>
      <c r="Z722" s="128"/>
      <c r="AA722" s="128"/>
      <c r="AB722" s="128"/>
      <c r="AC722" s="128"/>
      <c r="AD722" s="85"/>
    </row>
    <row r="723" spans="1:30" ht="20.100000000000001" customHeight="1">
      <c r="A723" s="66" t="s">
        <v>6391</v>
      </c>
      <c r="B723" s="66" t="s">
        <v>477</v>
      </c>
      <c r="C723" s="127" t="s">
        <v>6390</v>
      </c>
      <c r="D723" s="66" t="s">
        <v>355</v>
      </c>
      <c r="E723" s="127" t="s">
        <v>7351</v>
      </c>
      <c r="F723" s="354"/>
      <c r="G723" s="12"/>
      <c r="H723" s="354"/>
      <c r="I723" s="12"/>
      <c r="J723" s="354"/>
      <c r="K723" s="12"/>
      <c r="L723" s="354"/>
      <c r="M723" s="12"/>
      <c r="N723" s="56"/>
      <c r="O723" s="57"/>
      <c r="P723" s="56"/>
      <c r="Q723" s="57"/>
      <c r="R723" s="56"/>
      <c r="S723" s="57"/>
      <c r="T723" s="56"/>
      <c r="U723" s="57"/>
      <c r="V723" s="127" t="s">
        <v>7010</v>
      </c>
      <c r="W723" s="127" t="s">
        <v>7010</v>
      </c>
      <c r="X723" s="127" t="s">
        <v>7010</v>
      </c>
      <c r="Y723" s="127" t="s">
        <v>7010</v>
      </c>
      <c r="Z723" s="127" t="s">
        <v>7010</v>
      </c>
      <c r="AA723" s="127" t="s">
        <v>7010</v>
      </c>
      <c r="AB723" s="127" t="s">
        <v>7010</v>
      </c>
      <c r="AC723" s="127" t="s">
        <v>7010</v>
      </c>
      <c r="AD723" s="66"/>
    </row>
    <row r="724" spans="1:30" ht="20.100000000000001" customHeight="1">
      <c r="A724" s="85"/>
      <c r="B724" s="85"/>
      <c r="C724" s="128"/>
      <c r="D724" s="85" t="s">
        <v>356</v>
      </c>
      <c r="E724" s="128"/>
      <c r="F724" s="531"/>
      <c r="G724" s="314"/>
      <c r="H724" s="356"/>
      <c r="I724" s="314"/>
      <c r="J724" s="356"/>
      <c r="K724" s="314"/>
      <c r="L724" s="356"/>
      <c r="M724" s="314"/>
      <c r="N724" s="315"/>
      <c r="O724" s="316"/>
      <c r="P724" s="315"/>
      <c r="Q724" s="316"/>
      <c r="R724" s="315"/>
      <c r="S724" s="316"/>
      <c r="T724" s="315"/>
      <c r="U724" s="316"/>
      <c r="V724" s="128"/>
      <c r="W724" s="128"/>
      <c r="X724" s="128"/>
      <c r="Y724" s="128"/>
      <c r="Z724" s="128"/>
      <c r="AA724" s="128"/>
      <c r="AB724" s="128"/>
      <c r="AC724" s="128"/>
      <c r="AD724" s="85"/>
    </row>
    <row r="725" spans="1:30" ht="20.100000000000001" customHeight="1">
      <c r="A725" s="85"/>
      <c r="B725" s="85"/>
      <c r="C725" s="128"/>
      <c r="D725" s="85" t="s">
        <v>357</v>
      </c>
      <c r="E725" s="128"/>
      <c r="F725" s="531"/>
      <c r="G725" s="314"/>
      <c r="H725" s="356"/>
      <c r="I725" s="314"/>
      <c r="J725" s="356"/>
      <c r="K725" s="314"/>
      <c r="L725" s="356"/>
      <c r="M725" s="314"/>
      <c r="N725" s="315"/>
      <c r="O725" s="316"/>
      <c r="P725" s="315"/>
      <c r="Q725" s="316"/>
      <c r="R725" s="315"/>
      <c r="S725" s="316"/>
      <c r="T725" s="315"/>
      <c r="U725" s="316"/>
      <c r="V725" s="128"/>
      <c r="W725" s="128"/>
      <c r="X725" s="128"/>
      <c r="Y725" s="128"/>
      <c r="Z725" s="128"/>
      <c r="AA725" s="128"/>
      <c r="AB725" s="128"/>
      <c r="AC725" s="128"/>
      <c r="AD725" s="85"/>
    </row>
    <row r="726" spans="1:30" ht="20.100000000000001" customHeight="1">
      <c r="A726" s="85"/>
      <c r="B726" s="85"/>
      <c r="C726" s="128"/>
      <c r="D726" s="85" t="s">
        <v>358</v>
      </c>
      <c r="E726" s="128"/>
      <c r="F726" s="531"/>
      <c r="G726" s="314"/>
      <c r="H726" s="356"/>
      <c r="I726" s="314"/>
      <c r="J726" s="356"/>
      <c r="K726" s="314"/>
      <c r="L726" s="356"/>
      <c r="M726" s="314"/>
      <c r="N726" s="315"/>
      <c r="O726" s="316"/>
      <c r="P726" s="315"/>
      <c r="Q726" s="316"/>
      <c r="R726" s="315"/>
      <c r="S726" s="316"/>
      <c r="T726" s="315"/>
      <c r="U726" s="316"/>
      <c r="V726" s="128"/>
      <c r="W726" s="128"/>
      <c r="X726" s="128"/>
      <c r="Y726" s="128"/>
      <c r="Z726" s="128"/>
      <c r="AA726" s="128"/>
      <c r="AB726" s="128"/>
      <c r="AC726" s="128"/>
      <c r="AD726" s="85"/>
    </row>
    <row r="727" spans="1:30" ht="20.100000000000001" customHeight="1">
      <c r="A727" s="85"/>
      <c r="B727" s="85"/>
      <c r="C727" s="128"/>
      <c r="D727" s="85" t="s">
        <v>359</v>
      </c>
      <c r="E727" s="128"/>
      <c r="F727" s="531"/>
      <c r="G727" s="314"/>
      <c r="H727" s="356"/>
      <c r="I727" s="314"/>
      <c r="J727" s="356"/>
      <c r="K727" s="314"/>
      <c r="L727" s="356"/>
      <c r="M727" s="314"/>
      <c r="N727" s="315"/>
      <c r="O727" s="316"/>
      <c r="P727" s="315"/>
      <c r="Q727" s="316"/>
      <c r="R727" s="315"/>
      <c r="S727" s="316"/>
      <c r="T727" s="315"/>
      <c r="U727" s="316"/>
      <c r="V727" s="128"/>
      <c r="W727" s="128"/>
      <c r="X727" s="128"/>
      <c r="Y727" s="128"/>
      <c r="Z727" s="128"/>
      <c r="AA727" s="128"/>
      <c r="AB727" s="128"/>
      <c r="AC727" s="128"/>
      <c r="AD727" s="85"/>
    </row>
    <row r="728" spans="1:30" ht="20.100000000000001" customHeight="1">
      <c r="A728" s="85"/>
      <c r="B728" s="85"/>
      <c r="C728" s="128"/>
      <c r="D728" s="85" t="s">
        <v>360</v>
      </c>
      <c r="E728" s="128"/>
      <c r="F728" s="531"/>
      <c r="G728" s="314"/>
      <c r="H728" s="356"/>
      <c r="I728" s="314"/>
      <c r="J728" s="356"/>
      <c r="K728" s="314"/>
      <c r="L728" s="356"/>
      <c r="M728" s="314"/>
      <c r="N728" s="315"/>
      <c r="O728" s="316"/>
      <c r="P728" s="315"/>
      <c r="Q728" s="316"/>
      <c r="R728" s="315"/>
      <c r="S728" s="316"/>
      <c r="T728" s="315"/>
      <c r="U728" s="316"/>
      <c r="V728" s="128"/>
      <c r="W728" s="128"/>
      <c r="X728" s="128"/>
      <c r="Y728" s="128"/>
      <c r="Z728" s="128"/>
      <c r="AA728" s="128"/>
      <c r="AB728" s="128"/>
      <c r="AC728" s="128"/>
      <c r="AD728" s="85"/>
    </row>
    <row r="729" spans="1:30" ht="20.100000000000001" customHeight="1">
      <c r="A729" s="85"/>
      <c r="B729" s="85"/>
      <c r="C729" s="128"/>
      <c r="D729" s="85" t="s">
        <v>6221</v>
      </c>
      <c r="E729" s="128"/>
      <c r="F729" s="531"/>
      <c r="G729" s="314"/>
      <c r="H729" s="356"/>
      <c r="I729" s="314"/>
      <c r="J729" s="356"/>
      <c r="K729" s="314"/>
      <c r="L729" s="356"/>
      <c r="M729" s="314"/>
      <c r="N729" s="315"/>
      <c r="O729" s="316"/>
      <c r="P729" s="315"/>
      <c r="Q729" s="316"/>
      <c r="R729" s="315"/>
      <c r="S729" s="316"/>
      <c r="T729" s="315"/>
      <c r="U729" s="316"/>
      <c r="V729" s="128"/>
      <c r="W729" s="128"/>
      <c r="X729" s="128"/>
      <c r="Y729" s="128"/>
      <c r="Z729" s="128"/>
      <c r="AA729" s="128"/>
      <c r="AB729" s="128"/>
      <c r="AC729" s="128"/>
      <c r="AD729" s="85"/>
    </row>
    <row r="730" spans="1:30" ht="20.100000000000001" customHeight="1">
      <c r="A730" s="85"/>
      <c r="B730" s="85"/>
      <c r="C730" s="128"/>
      <c r="D730" s="85" t="s">
        <v>6222</v>
      </c>
      <c r="E730" s="128"/>
      <c r="F730" s="531"/>
      <c r="G730" s="314"/>
      <c r="H730" s="356"/>
      <c r="I730" s="314"/>
      <c r="J730" s="356"/>
      <c r="K730" s="314"/>
      <c r="L730" s="356"/>
      <c r="M730" s="314"/>
      <c r="N730" s="315"/>
      <c r="O730" s="316"/>
      <c r="P730" s="315"/>
      <c r="Q730" s="316"/>
      <c r="R730" s="315"/>
      <c r="S730" s="316"/>
      <c r="T730" s="315"/>
      <c r="U730" s="316"/>
      <c r="V730" s="128"/>
      <c r="W730" s="128"/>
      <c r="X730" s="128"/>
      <c r="Y730" s="128"/>
      <c r="Z730" s="128"/>
      <c r="AA730" s="128"/>
      <c r="AB730" s="128"/>
      <c r="AC730" s="128"/>
      <c r="AD730" s="85"/>
    </row>
    <row r="731" spans="1:30" ht="20.100000000000001" customHeight="1">
      <c r="A731" s="66" t="s">
        <v>6392</v>
      </c>
      <c r="B731" s="66" t="s">
        <v>478</v>
      </c>
      <c r="C731" s="127" t="s">
        <v>6390</v>
      </c>
      <c r="D731" s="66" t="s">
        <v>9424</v>
      </c>
      <c r="E731" s="127" t="s">
        <v>7351</v>
      </c>
      <c r="F731" s="354"/>
      <c r="G731" s="12"/>
      <c r="H731" s="354"/>
      <c r="I731" s="12"/>
      <c r="J731" s="354"/>
      <c r="K731" s="12"/>
      <c r="L731" s="354"/>
      <c r="M731" s="12"/>
      <c r="N731" s="56"/>
      <c r="O731" s="57"/>
      <c r="P731" s="56"/>
      <c r="Q731" s="57"/>
      <c r="R731" s="56"/>
      <c r="S731" s="57"/>
      <c r="T731" s="56"/>
      <c r="U731" s="57"/>
      <c r="V731" s="127" t="s">
        <v>7010</v>
      </c>
      <c r="W731" s="127" t="s">
        <v>7010</v>
      </c>
      <c r="X731" s="127" t="s">
        <v>7010</v>
      </c>
      <c r="Y731" s="127" t="s">
        <v>7010</v>
      </c>
      <c r="Z731" s="127" t="s">
        <v>7010</v>
      </c>
      <c r="AA731" s="127" t="s">
        <v>7010</v>
      </c>
      <c r="AB731" s="127" t="s">
        <v>7010</v>
      </c>
      <c r="AC731" s="127" t="s">
        <v>7010</v>
      </c>
      <c r="AD731" s="66"/>
    </row>
    <row r="732" spans="1:30" ht="20.100000000000001" customHeight="1">
      <c r="A732" s="85"/>
      <c r="B732" s="85"/>
      <c r="C732" s="128" t="s">
        <v>6393</v>
      </c>
      <c r="D732" s="85" t="s">
        <v>9425</v>
      </c>
      <c r="E732" s="128"/>
      <c r="F732" s="531"/>
      <c r="G732" s="314"/>
      <c r="H732" s="356"/>
      <c r="I732" s="314"/>
      <c r="J732" s="356"/>
      <c r="K732" s="314"/>
      <c r="L732" s="356"/>
      <c r="M732" s="314"/>
      <c r="N732" s="315"/>
      <c r="O732" s="316"/>
      <c r="P732" s="315"/>
      <c r="Q732" s="316"/>
      <c r="R732" s="315"/>
      <c r="S732" s="316"/>
      <c r="T732" s="315"/>
      <c r="U732" s="316"/>
      <c r="V732" s="128"/>
      <c r="W732" s="128"/>
      <c r="X732" s="128"/>
      <c r="Y732" s="128"/>
      <c r="Z732" s="128"/>
      <c r="AA732" s="128"/>
      <c r="AB732" s="128"/>
      <c r="AC732" s="128"/>
      <c r="AD732" s="85"/>
    </row>
    <row r="733" spans="1:30" ht="20.100000000000001" customHeight="1">
      <c r="A733" s="85"/>
      <c r="B733" s="85"/>
      <c r="C733" s="128"/>
      <c r="D733" s="85" t="s">
        <v>305</v>
      </c>
      <c r="E733" s="128"/>
      <c r="F733" s="531"/>
      <c r="G733" s="314"/>
      <c r="H733" s="356"/>
      <c r="I733" s="314"/>
      <c r="J733" s="356"/>
      <c r="K733" s="314"/>
      <c r="L733" s="356"/>
      <c r="M733" s="314"/>
      <c r="N733" s="315"/>
      <c r="O733" s="316"/>
      <c r="P733" s="315"/>
      <c r="Q733" s="316"/>
      <c r="R733" s="315"/>
      <c r="S733" s="316"/>
      <c r="T733" s="315"/>
      <c r="U733" s="316"/>
      <c r="V733" s="128"/>
      <c r="W733" s="128"/>
      <c r="X733" s="128"/>
      <c r="Y733" s="128"/>
      <c r="Z733" s="128"/>
      <c r="AA733" s="128"/>
      <c r="AB733" s="128"/>
      <c r="AC733" s="128"/>
      <c r="AD733" s="85"/>
    </row>
    <row r="734" spans="1:30" ht="20.100000000000001" customHeight="1">
      <c r="A734" s="85"/>
      <c r="B734" s="85"/>
      <c r="C734" s="128"/>
      <c r="D734" s="85" t="s">
        <v>306</v>
      </c>
      <c r="E734" s="128"/>
      <c r="F734" s="531"/>
      <c r="G734" s="314"/>
      <c r="H734" s="356"/>
      <c r="I734" s="314"/>
      <c r="J734" s="356"/>
      <c r="K734" s="314"/>
      <c r="L734" s="356"/>
      <c r="M734" s="314"/>
      <c r="N734" s="315"/>
      <c r="O734" s="316"/>
      <c r="P734" s="315"/>
      <c r="Q734" s="316"/>
      <c r="R734" s="315"/>
      <c r="S734" s="316"/>
      <c r="T734" s="315"/>
      <c r="U734" s="316"/>
      <c r="V734" s="128"/>
      <c r="W734" s="128"/>
      <c r="X734" s="128"/>
      <c r="Y734" s="128"/>
      <c r="Z734" s="128"/>
      <c r="AA734" s="128"/>
      <c r="AB734" s="128"/>
      <c r="AC734" s="128"/>
      <c r="AD734" s="85"/>
    </row>
    <row r="735" spans="1:30" ht="20.100000000000001" customHeight="1">
      <c r="A735" s="66" t="s">
        <v>6394</v>
      </c>
      <c r="B735" s="66" t="s">
        <v>479</v>
      </c>
      <c r="C735" s="127" t="s">
        <v>6232</v>
      </c>
      <c r="D735" s="66" t="s">
        <v>363</v>
      </c>
      <c r="E735" s="127" t="s">
        <v>7351</v>
      </c>
      <c r="F735" s="354"/>
      <c r="G735" s="12"/>
      <c r="H735" s="354"/>
      <c r="I735" s="12"/>
      <c r="J735" s="354"/>
      <c r="K735" s="12"/>
      <c r="L735" s="354"/>
      <c r="M735" s="12"/>
      <c r="N735" s="56"/>
      <c r="O735" s="57"/>
      <c r="P735" s="56"/>
      <c r="Q735" s="57"/>
      <c r="R735" s="56"/>
      <c r="S735" s="57"/>
      <c r="T735" s="56">
        <v>1</v>
      </c>
      <c r="U735" s="57">
        <v>50</v>
      </c>
      <c r="V735" s="127" t="s">
        <v>7010</v>
      </c>
      <c r="W735" s="127" t="s">
        <v>7010</v>
      </c>
      <c r="X735" s="127" t="s">
        <v>7010</v>
      </c>
      <c r="Y735" s="127" t="s">
        <v>7010</v>
      </c>
      <c r="Z735" s="127" t="s">
        <v>7010</v>
      </c>
      <c r="AA735" s="127" t="s">
        <v>7010</v>
      </c>
      <c r="AB735" s="127" t="s">
        <v>7010</v>
      </c>
      <c r="AC735" s="127" t="s">
        <v>7010</v>
      </c>
      <c r="AD735" s="66"/>
    </row>
    <row r="736" spans="1:30" ht="20.100000000000001" customHeight="1">
      <c r="A736" s="85"/>
      <c r="B736" s="85"/>
      <c r="C736" s="128"/>
      <c r="D736" s="85" t="s">
        <v>364</v>
      </c>
      <c r="E736" s="128"/>
      <c r="F736" s="531"/>
      <c r="G736" s="314"/>
      <c r="H736" s="356"/>
      <c r="I736" s="314"/>
      <c r="J736" s="356"/>
      <c r="K736" s="314"/>
      <c r="L736" s="356">
        <v>1</v>
      </c>
      <c r="M736" s="314">
        <v>100</v>
      </c>
      <c r="N736" s="315">
        <v>1</v>
      </c>
      <c r="O736" s="316">
        <v>100</v>
      </c>
      <c r="P736" s="315">
        <v>1</v>
      </c>
      <c r="Q736" s="316">
        <v>100</v>
      </c>
      <c r="R736" s="315">
        <v>1</v>
      </c>
      <c r="S736" s="316">
        <v>100</v>
      </c>
      <c r="T736" s="315">
        <v>1</v>
      </c>
      <c r="U736" s="316">
        <v>50</v>
      </c>
      <c r="V736" s="128"/>
      <c r="W736" s="128"/>
      <c r="X736" s="128"/>
      <c r="Y736" s="128"/>
      <c r="Z736" s="128"/>
      <c r="AA736" s="128"/>
      <c r="AB736" s="128"/>
      <c r="AC736" s="128"/>
      <c r="AD736" s="85"/>
    </row>
    <row r="737" spans="1:30" ht="20.100000000000001" customHeight="1">
      <c r="A737" s="85"/>
      <c r="B737" s="85"/>
      <c r="C737" s="128"/>
      <c r="D737" s="85" t="s">
        <v>365</v>
      </c>
      <c r="E737" s="128"/>
      <c r="F737" s="531"/>
      <c r="G737" s="314"/>
      <c r="H737" s="356"/>
      <c r="I737" s="314"/>
      <c r="J737" s="356"/>
      <c r="K737" s="314"/>
      <c r="L737" s="356"/>
      <c r="M737" s="314"/>
      <c r="N737" s="315"/>
      <c r="O737" s="316"/>
      <c r="P737" s="315"/>
      <c r="Q737" s="316"/>
      <c r="R737" s="315"/>
      <c r="S737" s="316"/>
      <c r="T737" s="315"/>
      <c r="U737" s="316"/>
      <c r="V737" s="128"/>
      <c r="W737" s="128"/>
      <c r="X737" s="128"/>
      <c r="Y737" s="128"/>
      <c r="Z737" s="128"/>
      <c r="AA737" s="128"/>
      <c r="AB737" s="128"/>
      <c r="AC737" s="128"/>
      <c r="AD737" s="85"/>
    </row>
    <row r="738" spans="1:30" ht="20.100000000000001" customHeight="1">
      <c r="A738" s="85"/>
      <c r="B738" s="85"/>
      <c r="C738" s="128"/>
      <c r="D738" s="85" t="s">
        <v>366</v>
      </c>
      <c r="E738" s="128"/>
      <c r="F738" s="531"/>
      <c r="G738" s="314"/>
      <c r="H738" s="356"/>
      <c r="I738" s="314"/>
      <c r="J738" s="356"/>
      <c r="K738" s="314"/>
      <c r="L738" s="356"/>
      <c r="M738" s="314"/>
      <c r="N738" s="315"/>
      <c r="O738" s="316"/>
      <c r="P738" s="315"/>
      <c r="Q738" s="316"/>
      <c r="R738" s="315"/>
      <c r="S738" s="316"/>
      <c r="T738" s="315"/>
      <c r="U738" s="316"/>
      <c r="V738" s="128"/>
      <c r="W738" s="128"/>
      <c r="X738" s="128"/>
      <c r="Y738" s="128"/>
      <c r="Z738" s="128"/>
      <c r="AA738" s="128"/>
      <c r="AB738" s="128"/>
      <c r="AC738" s="128"/>
      <c r="AD738" s="85"/>
    </row>
    <row r="739" spans="1:30" ht="20.100000000000001" customHeight="1">
      <c r="A739" s="85"/>
      <c r="B739" s="85"/>
      <c r="C739" s="128"/>
      <c r="D739" s="85" t="s">
        <v>367</v>
      </c>
      <c r="E739" s="128"/>
      <c r="F739" s="531"/>
      <c r="G739" s="314"/>
      <c r="H739" s="356"/>
      <c r="I739" s="314"/>
      <c r="J739" s="356"/>
      <c r="K739" s="314"/>
      <c r="L739" s="356"/>
      <c r="M739" s="314"/>
      <c r="N739" s="315"/>
      <c r="O739" s="316"/>
      <c r="P739" s="315"/>
      <c r="Q739" s="316"/>
      <c r="R739" s="315"/>
      <c r="S739" s="316"/>
      <c r="T739" s="315"/>
      <c r="U739" s="316"/>
      <c r="V739" s="128"/>
      <c r="W739" s="128"/>
      <c r="X739" s="128"/>
      <c r="Y739" s="128"/>
      <c r="Z739" s="128"/>
      <c r="AA739" s="128"/>
      <c r="AB739" s="128"/>
      <c r="AC739" s="128"/>
      <c r="AD739" s="85"/>
    </row>
    <row r="740" spans="1:30" ht="20.100000000000001" customHeight="1">
      <c r="A740" s="85"/>
      <c r="B740" s="85"/>
      <c r="C740" s="128"/>
      <c r="D740" s="85" t="s">
        <v>6221</v>
      </c>
      <c r="E740" s="128"/>
      <c r="F740" s="531"/>
      <c r="G740" s="314"/>
      <c r="H740" s="356"/>
      <c r="I740" s="314"/>
      <c r="J740" s="356"/>
      <c r="K740" s="314"/>
      <c r="L740" s="356"/>
      <c r="M740" s="314"/>
      <c r="N740" s="315"/>
      <c r="O740" s="316"/>
      <c r="P740" s="315"/>
      <c r="Q740" s="316"/>
      <c r="R740" s="315"/>
      <c r="S740" s="316"/>
      <c r="T740" s="315"/>
      <c r="U740" s="316"/>
      <c r="V740" s="128"/>
      <c r="W740" s="128"/>
      <c r="X740" s="128"/>
      <c r="Y740" s="128"/>
      <c r="Z740" s="128"/>
      <c r="AA740" s="128"/>
      <c r="AB740" s="128"/>
      <c r="AC740" s="128"/>
      <c r="AD740" s="85"/>
    </row>
    <row r="741" spans="1:30" ht="20.100000000000001" customHeight="1">
      <c r="A741" s="85"/>
      <c r="B741" s="85"/>
      <c r="C741" s="128"/>
      <c r="D741" s="85" t="s">
        <v>6222</v>
      </c>
      <c r="E741" s="128"/>
      <c r="F741" s="531"/>
      <c r="G741" s="314"/>
      <c r="H741" s="356"/>
      <c r="I741" s="314"/>
      <c r="J741" s="356"/>
      <c r="K741" s="314"/>
      <c r="L741" s="356"/>
      <c r="M741" s="314"/>
      <c r="N741" s="315"/>
      <c r="O741" s="316"/>
      <c r="P741" s="315"/>
      <c r="Q741" s="316"/>
      <c r="R741" s="315"/>
      <c r="S741" s="316"/>
      <c r="T741" s="315"/>
      <c r="U741" s="316"/>
      <c r="V741" s="128"/>
      <c r="W741" s="128"/>
      <c r="X741" s="128"/>
      <c r="Y741" s="128"/>
      <c r="Z741" s="128"/>
      <c r="AA741" s="128"/>
      <c r="AB741" s="128"/>
      <c r="AC741" s="128"/>
      <c r="AD741" s="85"/>
    </row>
    <row r="742" spans="1:30" ht="20.100000000000001" customHeight="1">
      <c r="A742" s="66" t="s">
        <v>6395</v>
      </c>
      <c r="B742" s="66" t="s">
        <v>480</v>
      </c>
      <c r="C742" s="127" t="s">
        <v>6232</v>
      </c>
      <c r="D742" s="66" t="s">
        <v>369</v>
      </c>
      <c r="E742" s="127" t="s">
        <v>7351</v>
      </c>
      <c r="F742" s="354"/>
      <c r="G742" s="12"/>
      <c r="H742" s="354"/>
      <c r="I742" s="12"/>
      <c r="J742" s="354"/>
      <c r="K742" s="12"/>
      <c r="L742" s="354"/>
      <c r="M742" s="12"/>
      <c r="N742" s="56"/>
      <c r="O742" s="57"/>
      <c r="P742" s="56"/>
      <c r="Q742" s="57"/>
      <c r="R742" s="56">
        <v>1</v>
      </c>
      <c r="S742" s="57">
        <v>100</v>
      </c>
      <c r="T742" s="56">
        <v>1</v>
      </c>
      <c r="U742" s="57">
        <v>50</v>
      </c>
      <c r="V742" s="127" t="s">
        <v>7010</v>
      </c>
      <c r="W742" s="127" t="s">
        <v>7010</v>
      </c>
      <c r="X742" s="127" t="s">
        <v>7010</v>
      </c>
      <c r="Y742" s="127" t="s">
        <v>7010</v>
      </c>
      <c r="Z742" s="127" t="s">
        <v>7010</v>
      </c>
      <c r="AA742" s="127" t="s">
        <v>7010</v>
      </c>
      <c r="AB742" s="127" t="s">
        <v>7010</v>
      </c>
      <c r="AC742" s="127" t="s">
        <v>7010</v>
      </c>
      <c r="AD742" s="66"/>
    </row>
    <row r="743" spans="1:30" ht="20.100000000000001" customHeight="1">
      <c r="A743" s="85"/>
      <c r="B743" s="85"/>
      <c r="C743" s="128"/>
      <c r="D743" s="85" t="s">
        <v>9426</v>
      </c>
      <c r="E743" s="128"/>
      <c r="F743" s="531"/>
      <c r="G743" s="314"/>
      <c r="H743" s="356"/>
      <c r="I743" s="314"/>
      <c r="J743" s="356"/>
      <c r="K743" s="314"/>
      <c r="L743" s="356">
        <v>1</v>
      </c>
      <c r="M743" s="314">
        <v>100</v>
      </c>
      <c r="N743" s="315">
        <v>1</v>
      </c>
      <c r="O743" s="316">
        <v>100</v>
      </c>
      <c r="P743" s="315">
        <v>1</v>
      </c>
      <c r="Q743" s="316">
        <v>100</v>
      </c>
      <c r="R743" s="315"/>
      <c r="S743" s="316"/>
      <c r="T743" s="315">
        <v>1</v>
      </c>
      <c r="U743" s="316">
        <v>50</v>
      </c>
      <c r="V743" s="128"/>
      <c r="W743" s="128"/>
      <c r="X743" s="128"/>
      <c r="Y743" s="128"/>
      <c r="Z743" s="128"/>
      <c r="AA743" s="128"/>
      <c r="AB743" s="128"/>
      <c r="AC743" s="128"/>
      <c r="AD743" s="85"/>
    </row>
    <row r="744" spans="1:30" ht="20.100000000000001" customHeight="1">
      <c r="A744" s="85"/>
      <c r="B744" s="85"/>
      <c r="C744" s="128"/>
      <c r="D744" s="85" t="s">
        <v>6221</v>
      </c>
      <c r="E744" s="128"/>
      <c r="F744" s="531"/>
      <c r="G744" s="314"/>
      <c r="H744" s="356"/>
      <c r="I744" s="314"/>
      <c r="J744" s="356"/>
      <c r="K744" s="314"/>
      <c r="L744" s="356"/>
      <c r="M744" s="314"/>
      <c r="N744" s="315"/>
      <c r="O744" s="316"/>
      <c r="P744" s="315"/>
      <c r="Q744" s="316"/>
      <c r="R744" s="315"/>
      <c r="S744" s="316"/>
      <c r="T744" s="315"/>
      <c r="U744" s="316"/>
      <c r="V744" s="128"/>
      <c r="W744" s="128"/>
      <c r="X744" s="128"/>
      <c r="Y744" s="128"/>
      <c r="Z744" s="128"/>
      <c r="AA744" s="128"/>
      <c r="AB744" s="128"/>
      <c r="AC744" s="128"/>
      <c r="AD744" s="85"/>
    </row>
    <row r="745" spans="1:30" ht="20.100000000000001" customHeight="1">
      <c r="A745" s="85"/>
      <c r="B745" s="85"/>
      <c r="C745" s="128"/>
      <c r="D745" s="85" t="s">
        <v>6222</v>
      </c>
      <c r="E745" s="128"/>
      <c r="F745" s="531"/>
      <c r="G745" s="314"/>
      <c r="H745" s="356"/>
      <c r="I745" s="314"/>
      <c r="J745" s="356"/>
      <c r="K745" s="314"/>
      <c r="L745" s="356"/>
      <c r="M745" s="314"/>
      <c r="N745" s="315"/>
      <c r="O745" s="316"/>
      <c r="P745" s="315"/>
      <c r="Q745" s="316"/>
      <c r="R745" s="315"/>
      <c r="S745" s="316"/>
      <c r="T745" s="315"/>
      <c r="U745" s="316"/>
      <c r="V745" s="128"/>
      <c r="W745" s="128"/>
      <c r="X745" s="128"/>
      <c r="Y745" s="128"/>
      <c r="Z745" s="128"/>
      <c r="AA745" s="128"/>
      <c r="AB745" s="128"/>
      <c r="AC745" s="128"/>
      <c r="AD745" s="85"/>
    </row>
    <row r="746" spans="1:30" ht="20.100000000000001" customHeight="1">
      <c r="A746" s="66" t="s">
        <v>6396</v>
      </c>
      <c r="B746" s="66" t="s">
        <v>481</v>
      </c>
      <c r="C746" s="127" t="s">
        <v>6397</v>
      </c>
      <c r="D746" s="66"/>
      <c r="E746" s="127"/>
      <c r="F746" s="354"/>
      <c r="G746" s="12"/>
      <c r="H746" s="354"/>
      <c r="I746" s="12"/>
      <c r="J746" s="354"/>
      <c r="K746" s="12"/>
      <c r="L746" s="354"/>
      <c r="M746" s="12"/>
      <c r="N746" s="56"/>
      <c r="O746" s="57"/>
      <c r="P746" s="56"/>
      <c r="Q746" s="57"/>
      <c r="R746" s="56">
        <v>1</v>
      </c>
      <c r="S746" s="12">
        <v>100</v>
      </c>
      <c r="T746" s="56">
        <v>1</v>
      </c>
      <c r="U746" s="12">
        <v>100</v>
      </c>
      <c r="V746" s="127" t="s">
        <v>7010</v>
      </c>
      <c r="W746" s="127" t="s">
        <v>7010</v>
      </c>
      <c r="X746" s="127" t="s">
        <v>7010</v>
      </c>
      <c r="Y746" s="127" t="s">
        <v>7010</v>
      </c>
      <c r="Z746" s="127" t="s">
        <v>7010</v>
      </c>
      <c r="AA746" s="127" t="s">
        <v>7010</v>
      </c>
      <c r="AB746" s="127" t="s">
        <v>7010</v>
      </c>
      <c r="AC746" s="127" t="s">
        <v>7010</v>
      </c>
      <c r="AD746" s="66"/>
    </row>
    <row r="747" spans="1:30" ht="20.100000000000001" customHeight="1">
      <c r="A747" s="85"/>
      <c r="B747" s="85"/>
      <c r="C747" s="128"/>
      <c r="D747" s="85" t="s">
        <v>131</v>
      </c>
      <c r="E747" s="128" t="s">
        <v>8136</v>
      </c>
      <c r="F747" s="531"/>
      <c r="G747" s="314"/>
      <c r="H747" s="356"/>
      <c r="I747" s="314"/>
      <c r="J747" s="356"/>
      <c r="K747" s="314"/>
      <c r="L747" s="356"/>
      <c r="M747" s="314"/>
      <c r="N747" s="315"/>
      <c r="O747" s="316"/>
      <c r="P747" s="315"/>
      <c r="Q747" s="316"/>
      <c r="R747" s="315"/>
      <c r="S747" s="316"/>
      <c r="T747" s="315"/>
      <c r="U747" s="316"/>
      <c r="V747" s="128"/>
      <c r="W747" s="128"/>
      <c r="X747" s="128"/>
      <c r="Y747" s="128"/>
      <c r="Z747" s="128"/>
      <c r="AA747" s="128"/>
      <c r="AB747" s="128"/>
      <c r="AC747" s="128"/>
      <c r="AD747" s="85"/>
    </row>
    <row r="748" spans="1:30" ht="20.100000000000001" customHeight="1">
      <c r="A748" s="85"/>
      <c r="B748" s="85"/>
      <c r="C748" s="128"/>
      <c r="D748" s="85" t="s">
        <v>133</v>
      </c>
      <c r="E748" s="128"/>
      <c r="F748" s="531"/>
      <c r="G748" s="314"/>
      <c r="H748" s="356"/>
      <c r="I748" s="314"/>
      <c r="J748" s="356"/>
      <c r="K748" s="314"/>
      <c r="L748" s="356"/>
      <c r="M748" s="314"/>
      <c r="N748" s="315"/>
      <c r="O748" s="316"/>
      <c r="P748" s="315"/>
      <c r="Q748" s="316"/>
      <c r="R748" s="315"/>
      <c r="S748" s="316"/>
      <c r="T748" s="315"/>
      <c r="U748" s="316"/>
      <c r="V748" s="128"/>
      <c r="W748" s="128"/>
      <c r="X748" s="128"/>
      <c r="Y748" s="128"/>
      <c r="Z748" s="128"/>
      <c r="AA748" s="128"/>
      <c r="AB748" s="128"/>
      <c r="AC748" s="128"/>
      <c r="AD748" s="85"/>
    </row>
    <row r="749" spans="1:30" ht="20.100000000000001" customHeight="1">
      <c r="A749" s="66" t="s">
        <v>6398</v>
      </c>
      <c r="B749" s="66" t="s">
        <v>482</v>
      </c>
      <c r="C749" s="127" t="s">
        <v>6399</v>
      </c>
      <c r="D749" s="66" t="s">
        <v>372</v>
      </c>
      <c r="E749" s="127" t="s">
        <v>7646</v>
      </c>
      <c r="F749" s="354"/>
      <c r="G749" s="12"/>
      <c r="H749" s="354"/>
      <c r="I749" s="12"/>
      <c r="J749" s="354"/>
      <c r="K749" s="12"/>
      <c r="L749" s="354"/>
      <c r="M749" s="12"/>
      <c r="N749" s="56"/>
      <c r="O749" s="57"/>
      <c r="P749" s="56"/>
      <c r="Q749" s="57"/>
      <c r="R749" s="56"/>
      <c r="S749" s="57"/>
      <c r="T749" s="56"/>
      <c r="U749" s="57"/>
      <c r="V749" s="127" t="s">
        <v>7010</v>
      </c>
      <c r="W749" s="127" t="s">
        <v>7010</v>
      </c>
      <c r="X749" s="127" t="s">
        <v>7010</v>
      </c>
      <c r="Y749" s="127" t="s">
        <v>7010</v>
      </c>
      <c r="Z749" s="127" t="s">
        <v>7010</v>
      </c>
      <c r="AA749" s="127" t="s">
        <v>7010</v>
      </c>
      <c r="AB749" s="127" t="s">
        <v>7010</v>
      </c>
      <c r="AC749" s="127" t="s">
        <v>7010</v>
      </c>
      <c r="AD749" s="66"/>
    </row>
    <row r="750" spans="1:30" ht="20.100000000000001" customHeight="1">
      <c r="A750" s="85"/>
      <c r="B750" s="85"/>
      <c r="C750" s="128"/>
      <c r="D750" s="85" t="s">
        <v>373</v>
      </c>
      <c r="E750" s="128"/>
      <c r="F750" s="531"/>
      <c r="G750" s="314"/>
      <c r="H750" s="356"/>
      <c r="I750" s="314"/>
      <c r="J750" s="356"/>
      <c r="K750" s="314"/>
      <c r="L750" s="356"/>
      <c r="M750" s="314"/>
      <c r="N750" s="315"/>
      <c r="O750" s="316"/>
      <c r="P750" s="315"/>
      <c r="Q750" s="316"/>
      <c r="R750" s="315"/>
      <c r="S750" s="316"/>
      <c r="T750" s="315"/>
      <c r="U750" s="316"/>
      <c r="V750" s="316"/>
      <c r="W750" s="128"/>
      <c r="X750" s="128"/>
      <c r="Y750" s="128"/>
      <c r="Z750" s="128"/>
      <c r="AA750" s="128"/>
      <c r="AB750" s="128"/>
      <c r="AC750" s="128"/>
      <c r="AD750" s="85"/>
    </row>
    <row r="751" spans="1:30" ht="20.100000000000001" customHeight="1">
      <c r="A751" s="85"/>
      <c r="B751" s="85"/>
      <c r="C751" s="128"/>
      <c r="D751" s="85" t="s">
        <v>374</v>
      </c>
      <c r="E751" s="128"/>
      <c r="F751" s="531"/>
      <c r="G751" s="314"/>
      <c r="H751" s="356"/>
      <c r="I751" s="314"/>
      <c r="J751" s="356"/>
      <c r="K751" s="314"/>
      <c r="L751" s="356"/>
      <c r="M751" s="314"/>
      <c r="N751" s="315"/>
      <c r="O751" s="316"/>
      <c r="P751" s="315"/>
      <c r="Q751" s="316"/>
      <c r="R751" s="315"/>
      <c r="S751" s="316"/>
      <c r="T751" s="315"/>
      <c r="U751" s="316"/>
      <c r="V751" s="316"/>
      <c r="W751" s="128"/>
      <c r="X751" s="128"/>
      <c r="Y751" s="128"/>
      <c r="Z751" s="128"/>
      <c r="AA751" s="128"/>
      <c r="AB751" s="128"/>
      <c r="AC751" s="128"/>
      <c r="AD751" s="85"/>
    </row>
    <row r="752" spans="1:30" ht="20.100000000000001" customHeight="1">
      <c r="A752" s="85"/>
      <c r="B752" s="85"/>
      <c r="C752" s="128"/>
      <c r="D752" s="85" t="s">
        <v>375</v>
      </c>
      <c r="E752" s="128"/>
      <c r="F752" s="531"/>
      <c r="G752" s="314"/>
      <c r="H752" s="356"/>
      <c r="I752" s="314"/>
      <c r="J752" s="356"/>
      <c r="K752" s="314"/>
      <c r="L752" s="356"/>
      <c r="M752" s="314"/>
      <c r="N752" s="315"/>
      <c r="O752" s="316"/>
      <c r="P752" s="315"/>
      <c r="Q752" s="316"/>
      <c r="R752" s="315"/>
      <c r="S752" s="316"/>
      <c r="T752" s="315"/>
      <c r="U752" s="316"/>
      <c r="V752" s="316"/>
      <c r="W752" s="128"/>
      <c r="X752" s="128"/>
      <c r="Y752" s="128"/>
      <c r="Z752" s="128"/>
      <c r="AA752" s="128"/>
      <c r="AB752" s="128"/>
      <c r="AC752" s="128"/>
      <c r="AD752" s="85"/>
    </row>
    <row r="753" spans="1:30" ht="20.100000000000001" customHeight="1">
      <c r="A753" s="85"/>
      <c r="B753" s="85"/>
      <c r="C753" s="128"/>
      <c r="D753" s="85" t="s">
        <v>376</v>
      </c>
      <c r="E753" s="128"/>
      <c r="F753" s="531"/>
      <c r="G753" s="314"/>
      <c r="H753" s="356"/>
      <c r="I753" s="314"/>
      <c r="J753" s="356"/>
      <c r="K753" s="314"/>
      <c r="L753" s="356"/>
      <c r="M753" s="314"/>
      <c r="N753" s="315"/>
      <c r="O753" s="316"/>
      <c r="P753" s="315"/>
      <c r="Q753" s="316"/>
      <c r="R753" s="315"/>
      <c r="S753" s="316"/>
      <c r="T753" s="315"/>
      <c r="U753" s="316"/>
      <c r="V753" s="316"/>
      <c r="W753" s="128"/>
      <c r="X753" s="128"/>
      <c r="Y753" s="128"/>
      <c r="Z753" s="128"/>
      <c r="AA753" s="128"/>
      <c r="AB753" s="128"/>
      <c r="AC753" s="128"/>
      <c r="AD753" s="85"/>
    </row>
    <row r="754" spans="1:30" ht="20.100000000000001" customHeight="1">
      <c r="A754" s="85"/>
      <c r="B754" s="85"/>
      <c r="C754" s="128"/>
      <c r="D754" s="85" t="s">
        <v>377</v>
      </c>
      <c r="E754" s="128"/>
      <c r="F754" s="531"/>
      <c r="G754" s="314"/>
      <c r="H754" s="356"/>
      <c r="I754" s="314"/>
      <c r="J754" s="356"/>
      <c r="K754" s="314"/>
      <c r="L754" s="356"/>
      <c r="M754" s="314"/>
      <c r="N754" s="315"/>
      <c r="O754" s="316"/>
      <c r="P754" s="315"/>
      <c r="Q754" s="316"/>
      <c r="R754" s="315"/>
      <c r="S754" s="316"/>
      <c r="T754" s="315"/>
      <c r="U754" s="316"/>
      <c r="V754" s="316"/>
      <c r="W754" s="128"/>
      <c r="X754" s="128"/>
      <c r="Y754" s="128"/>
      <c r="Z754" s="128"/>
      <c r="AA754" s="128"/>
      <c r="AB754" s="128"/>
      <c r="AC754" s="128"/>
      <c r="AD754" s="85"/>
    </row>
    <row r="755" spans="1:30" ht="20.100000000000001" customHeight="1">
      <c r="A755" s="85"/>
      <c r="B755" s="85"/>
      <c r="C755" s="128"/>
      <c r="D755" s="85" t="s">
        <v>378</v>
      </c>
      <c r="E755" s="128"/>
      <c r="F755" s="531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315"/>
      <c r="U755" s="316"/>
      <c r="V755" s="316"/>
      <c r="W755" s="128"/>
      <c r="X755" s="128"/>
      <c r="Y755" s="128"/>
      <c r="Z755" s="128"/>
      <c r="AA755" s="128"/>
      <c r="AB755" s="128"/>
      <c r="AC755" s="128"/>
      <c r="AD755" s="85"/>
    </row>
    <row r="756" spans="1:30" ht="20.100000000000001" customHeight="1">
      <c r="A756" s="85"/>
      <c r="B756" s="85"/>
      <c r="C756" s="128"/>
      <c r="D756" s="85" t="s">
        <v>379</v>
      </c>
      <c r="E756" s="128"/>
      <c r="F756" s="531"/>
      <c r="G756" s="314"/>
      <c r="H756" s="356"/>
      <c r="I756" s="314"/>
      <c r="J756" s="356"/>
      <c r="K756" s="314"/>
      <c r="L756" s="356"/>
      <c r="M756" s="314"/>
      <c r="N756" s="315"/>
      <c r="O756" s="316"/>
      <c r="P756" s="315"/>
      <c r="Q756" s="316"/>
      <c r="R756" s="315"/>
      <c r="S756" s="316"/>
      <c r="T756" s="315"/>
      <c r="U756" s="316"/>
      <c r="V756" s="316"/>
      <c r="W756" s="128"/>
      <c r="X756" s="128"/>
      <c r="Y756" s="128"/>
      <c r="Z756" s="128"/>
      <c r="AA756" s="128"/>
      <c r="AB756" s="128"/>
      <c r="AC756" s="128"/>
      <c r="AD756" s="85"/>
    </row>
    <row r="757" spans="1:30" ht="20.100000000000001" customHeight="1">
      <c r="A757" s="85"/>
      <c r="B757" s="85"/>
      <c r="C757" s="128"/>
      <c r="D757" s="85" t="s">
        <v>6219</v>
      </c>
      <c r="E757" s="128"/>
      <c r="F757" s="531"/>
      <c r="G757" s="314"/>
      <c r="H757" s="356"/>
      <c r="I757" s="314"/>
      <c r="J757" s="356"/>
      <c r="K757" s="314"/>
      <c r="L757" s="356"/>
      <c r="M757" s="314"/>
      <c r="N757" s="315"/>
      <c r="O757" s="316"/>
      <c r="P757" s="315"/>
      <c r="Q757" s="316"/>
      <c r="R757" s="315"/>
      <c r="S757" s="316"/>
      <c r="T757" s="315"/>
      <c r="U757" s="316"/>
      <c r="V757" s="316"/>
      <c r="W757" s="128"/>
      <c r="X757" s="128"/>
      <c r="Y757" s="128"/>
      <c r="Z757" s="128"/>
      <c r="AA757" s="128"/>
      <c r="AB757" s="128"/>
      <c r="AC757" s="128"/>
      <c r="AD757" s="85"/>
    </row>
    <row r="758" spans="1:30" ht="20.100000000000001" customHeight="1">
      <c r="A758" s="85"/>
      <c r="B758" s="85"/>
      <c r="C758" s="128"/>
      <c r="D758" s="85" t="s">
        <v>9419</v>
      </c>
      <c r="E758" s="128"/>
      <c r="F758" s="531"/>
      <c r="G758" s="314"/>
      <c r="H758" s="356"/>
      <c r="I758" s="314"/>
      <c r="J758" s="356"/>
      <c r="K758" s="314"/>
      <c r="L758" s="356"/>
      <c r="M758" s="314"/>
      <c r="N758" s="315"/>
      <c r="O758" s="316"/>
      <c r="P758" s="315"/>
      <c r="Q758" s="316"/>
      <c r="R758" s="315"/>
      <c r="S758" s="316"/>
      <c r="T758" s="315"/>
      <c r="U758" s="316"/>
      <c r="V758" s="316"/>
      <c r="W758" s="128"/>
      <c r="X758" s="128"/>
      <c r="Y758" s="128"/>
      <c r="Z758" s="128"/>
      <c r="AA758" s="128"/>
      <c r="AB758" s="128"/>
      <c r="AC758" s="128"/>
      <c r="AD758" s="85"/>
    </row>
    <row r="759" spans="1:30" ht="19.5" customHeight="1">
      <c r="A759" s="66" t="s">
        <v>6534</v>
      </c>
      <c r="B759" s="66" t="s">
        <v>2633</v>
      </c>
      <c r="C759" s="127" t="s">
        <v>7611</v>
      </c>
      <c r="D759" s="66" t="s">
        <v>309</v>
      </c>
      <c r="E759" s="127"/>
      <c r="F759" s="174"/>
      <c r="G759" s="175"/>
      <c r="H759" s="174"/>
      <c r="I759" s="175"/>
      <c r="J759" s="174"/>
      <c r="K759" s="175"/>
      <c r="L759" s="174"/>
      <c r="M759" s="175"/>
      <c r="N759" s="73"/>
      <c r="O759" s="74"/>
      <c r="P759" s="73"/>
      <c r="Q759" s="74"/>
      <c r="R759" s="73"/>
      <c r="S759" s="74"/>
      <c r="T759" s="56">
        <v>1</v>
      </c>
      <c r="U759" s="57">
        <v>100</v>
      </c>
      <c r="V759" s="57"/>
      <c r="W759" s="451"/>
      <c r="X759" s="127"/>
      <c r="Y759" s="127"/>
      <c r="Z759" s="127"/>
      <c r="AA759" s="127"/>
      <c r="AB759" s="127"/>
      <c r="AC759" s="127" t="s">
        <v>7010</v>
      </c>
      <c r="AD759" s="66"/>
    </row>
    <row r="760" spans="1:30" ht="19.5" customHeight="1">
      <c r="A760" s="85"/>
      <c r="B760" s="85"/>
      <c r="C760" s="128"/>
      <c r="D760" s="85" t="s">
        <v>310</v>
      </c>
      <c r="E760" s="128"/>
      <c r="F760" s="160"/>
      <c r="G760" s="161"/>
      <c r="H760" s="160"/>
      <c r="I760" s="161"/>
      <c r="J760" s="160"/>
      <c r="K760" s="161"/>
      <c r="L760" s="160"/>
      <c r="M760" s="161"/>
      <c r="N760" s="76"/>
      <c r="O760" s="336"/>
      <c r="P760" s="76"/>
      <c r="Q760" s="336"/>
      <c r="R760" s="76"/>
      <c r="S760" s="336"/>
      <c r="T760" s="315"/>
      <c r="U760" s="316"/>
      <c r="V760" s="316"/>
      <c r="W760" s="452"/>
      <c r="X760" s="128"/>
      <c r="Y760" s="128"/>
      <c r="Z760" s="128"/>
      <c r="AA760" s="128"/>
      <c r="AB760" s="128"/>
      <c r="AC760" s="128"/>
      <c r="AD760" s="85"/>
    </row>
    <row r="761" spans="1:30" ht="19.5" customHeight="1">
      <c r="A761" s="362" t="s">
        <v>6535</v>
      </c>
      <c r="B761" s="362" t="s">
        <v>2634</v>
      </c>
      <c r="C761" s="363" t="s">
        <v>7611</v>
      </c>
      <c r="D761" s="359" t="s">
        <v>8333</v>
      </c>
      <c r="E761" s="363"/>
      <c r="F761" s="370"/>
      <c r="G761" s="371"/>
      <c r="H761" s="370"/>
      <c r="I761" s="371"/>
      <c r="J761" s="370"/>
      <c r="K761" s="371"/>
      <c r="L761" s="370"/>
      <c r="M761" s="371"/>
      <c r="N761" s="372"/>
      <c r="O761" s="373"/>
      <c r="P761" s="372"/>
      <c r="Q761" s="373"/>
      <c r="R761" s="372"/>
      <c r="S761" s="373"/>
      <c r="T761" s="366">
        <v>1</v>
      </c>
      <c r="U761" s="367">
        <v>100</v>
      </c>
      <c r="V761" s="367"/>
      <c r="W761" s="359"/>
      <c r="X761" s="363"/>
      <c r="Y761" s="363"/>
      <c r="Z761" s="363"/>
      <c r="AA761" s="363"/>
      <c r="AB761" s="363"/>
      <c r="AC761" s="363" t="s">
        <v>7010</v>
      </c>
      <c r="AD761" s="362"/>
    </row>
    <row r="762" spans="1:30" ht="19.5" customHeight="1">
      <c r="A762" s="66" t="s">
        <v>6536</v>
      </c>
      <c r="B762" s="66" t="s">
        <v>2635</v>
      </c>
      <c r="C762" s="127" t="s">
        <v>7611</v>
      </c>
      <c r="D762" s="66"/>
      <c r="E762" s="127" t="s">
        <v>313</v>
      </c>
      <c r="F762" s="174"/>
      <c r="G762" s="175"/>
      <c r="H762" s="174"/>
      <c r="I762" s="175"/>
      <c r="J762" s="174"/>
      <c r="K762" s="175"/>
      <c r="L762" s="174"/>
      <c r="M762" s="175"/>
      <c r="N762" s="73"/>
      <c r="O762" s="74"/>
      <c r="P762" s="73"/>
      <c r="Q762" s="74"/>
      <c r="R762" s="73"/>
      <c r="S762" s="74"/>
      <c r="T762" s="56">
        <v>1</v>
      </c>
      <c r="U762" s="12">
        <v>100</v>
      </c>
      <c r="V762" s="12"/>
      <c r="W762" s="451"/>
      <c r="X762" s="127"/>
      <c r="Y762" s="127"/>
      <c r="Z762" s="127"/>
      <c r="AA762" s="127"/>
      <c r="AB762" s="127"/>
      <c r="AC762" s="127" t="s">
        <v>7010</v>
      </c>
      <c r="AD762" s="66"/>
    </row>
    <row r="763" spans="1:30" ht="19.5" customHeight="1">
      <c r="A763" s="85"/>
      <c r="B763" s="85"/>
      <c r="C763" s="128"/>
      <c r="D763" s="85" t="s">
        <v>152</v>
      </c>
      <c r="E763" s="128"/>
      <c r="F763" s="160"/>
      <c r="G763" s="161"/>
      <c r="H763" s="160"/>
      <c r="I763" s="161"/>
      <c r="J763" s="160"/>
      <c r="K763" s="161"/>
      <c r="L763" s="160"/>
      <c r="M763" s="161"/>
      <c r="N763" s="76"/>
      <c r="O763" s="336"/>
      <c r="P763" s="76"/>
      <c r="Q763" s="336"/>
      <c r="R763" s="76"/>
      <c r="S763" s="336"/>
      <c r="T763" s="315"/>
      <c r="U763" s="316"/>
      <c r="V763" s="316"/>
      <c r="W763" s="452"/>
      <c r="X763" s="128"/>
      <c r="Y763" s="128"/>
      <c r="Z763" s="128"/>
      <c r="AA763" s="128"/>
      <c r="AB763" s="128"/>
      <c r="AC763" s="128"/>
      <c r="AD763" s="85"/>
    </row>
    <row r="764" spans="1:30" ht="19.5" customHeight="1">
      <c r="A764" s="85"/>
      <c r="B764" s="85"/>
      <c r="C764" s="128"/>
      <c r="D764" s="85" t="s">
        <v>153</v>
      </c>
      <c r="E764" s="128"/>
      <c r="F764" s="160"/>
      <c r="G764" s="161"/>
      <c r="H764" s="160"/>
      <c r="I764" s="161"/>
      <c r="J764" s="160"/>
      <c r="K764" s="161"/>
      <c r="L764" s="160"/>
      <c r="M764" s="161"/>
      <c r="N764" s="76"/>
      <c r="O764" s="336"/>
      <c r="P764" s="76"/>
      <c r="Q764" s="336"/>
      <c r="R764" s="76"/>
      <c r="S764" s="336"/>
      <c r="T764" s="315"/>
      <c r="U764" s="316"/>
      <c r="V764" s="316"/>
      <c r="W764" s="452"/>
      <c r="X764" s="128"/>
      <c r="Y764" s="128"/>
      <c r="Z764" s="128"/>
      <c r="AA764" s="128"/>
      <c r="AB764" s="128"/>
      <c r="AC764" s="128"/>
      <c r="AD764" s="85"/>
    </row>
    <row r="765" spans="1:30" ht="19.5" customHeight="1">
      <c r="A765" s="66" t="s">
        <v>6537</v>
      </c>
      <c r="B765" s="66" t="s">
        <v>2636</v>
      </c>
      <c r="C765" s="127" t="s">
        <v>7611</v>
      </c>
      <c r="D765" s="66"/>
      <c r="E765" s="127" t="s">
        <v>2628</v>
      </c>
      <c r="F765" s="174"/>
      <c r="G765" s="175"/>
      <c r="H765" s="174"/>
      <c r="I765" s="175"/>
      <c r="J765" s="174"/>
      <c r="K765" s="175"/>
      <c r="L765" s="174"/>
      <c r="M765" s="175"/>
      <c r="N765" s="73"/>
      <c r="O765" s="74"/>
      <c r="P765" s="73"/>
      <c r="Q765" s="74"/>
      <c r="R765" s="73"/>
      <c r="S765" s="74"/>
      <c r="T765" s="56">
        <v>1</v>
      </c>
      <c r="U765" s="12">
        <v>100</v>
      </c>
      <c r="V765" s="12"/>
      <c r="W765" s="451"/>
      <c r="X765" s="127"/>
      <c r="Y765" s="127"/>
      <c r="Z765" s="127"/>
      <c r="AA765" s="127"/>
      <c r="AB765" s="127"/>
      <c r="AC765" s="127" t="s">
        <v>7010</v>
      </c>
      <c r="AD765" s="66"/>
    </row>
    <row r="766" spans="1:30" ht="19.5" customHeight="1">
      <c r="A766" s="85"/>
      <c r="B766" s="85"/>
      <c r="C766" s="128"/>
      <c r="D766" s="85" t="s">
        <v>264</v>
      </c>
      <c r="E766" s="128"/>
      <c r="F766" s="160"/>
      <c r="G766" s="161"/>
      <c r="H766" s="160"/>
      <c r="I766" s="161"/>
      <c r="J766" s="160"/>
      <c r="K766" s="161"/>
      <c r="L766" s="160"/>
      <c r="M766" s="161"/>
      <c r="N766" s="76"/>
      <c r="O766" s="336"/>
      <c r="P766" s="76"/>
      <c r="Q766" s="336"/>
      <c r="R766" s="76"/>
      <c r="S766" s="336"/>
      <c r="T766" s="315"/>
      <c r="U766" s="316"/>
      <c r="V766" s="316"/>
      <c r="W766" s="452"/>
      <c r="X766" s="128"/>
      <c r="Y766" s="128"/>
      <c r="Z766" s="128"/>
      <c r="AA766" s="128"/>
      <c r="AB766" s="128"/>
      <c r="AC766" s="128"/>
      <c r="AD766" s="85"/>
    </row>
    <row r="767" spans="1:30" ht="19.5" customHeight="1">
      <c r="A767" s="85"/>
      <c r="B767" s="85"/>
      <c r="C767" s="128"/>
      <c r="D767" s="85" t="s">
        <v>265</v>
      </c>
      <c r="E767" s="128"/>
      <c r="F767" s="160"/>
      <c r="G767" s="161"/>
      <c r="H767" s="160"/>
      <c r="I767" s="161"/>
      <c r="J767" s="160"/>
      <c r="K767" s="161"/>
      <c r="L767" s="160"/>
      <c r="M767" s="161"/>
      <c r="N767" s="76"/>
      <c r="O767" s="336"/>
      <c r="P767" s="76"/>
      <c r="Q767" s="336"/>
      <c r="R767" s="76"/>
      <c r="S767" s="336"/>
      <c r="T767" s="315"/>
      <c r="U767" s="316"/>
      <c r="V767" s="316"/>
      <c r="W767" s="452"/>
      <c r="X767" s="128"/>
      <c r="Y767" s="128"/>
      <c r="Z767" s="128"/>
      <c r="AA767" s="128"/>
      <c r="AB767" s="128"/>
      <c r="AC767" s="128"/>
      <c r="AD767" s="85"/>
    </row>
    <row r="768" spans="1:30" ht="19.5" customHeight="1">
      <c r="A768" s="66" t="s">
        <v>6538</v>
      </c>
      <c r="B768" s="66" t="s">
        <v>2637</v>
      </c>
      <c r="C768" s="127" t="s">
        <v>6384</v>
      </c>
      <c r="D768" s="66" t="s">
        <v>316</v>
      </c>
      <c r="E768" s="127" t="s">
        <v>2628</v>
      </c>
      <c r="F768" s="174"/>
      <c r="G768" s="175"/>
      <c r="H768" s="174"/>
      <c r="I768" s="175"/>
      <c r="J768" s="174"/>
      <c r="K768" s="175"/>
      <c r="L768" s="174"/>
      <c r="M768" s="175"/>
      <c r="N768" s="73"/>
      <c r="O768" s="74"/>
      <c r="P768" s="73"/>
      <c r="Q768" s="74"/>
      <c r="R768" s="73"/>
      <c r="S768" s="74"/>
      <c r="T768" s="56"/>
      <c r="U768" s="57"/>
      <c r="V768" s="57"/>
      <c r="W768" s="451"/>
      <c r="X768" s="127"/>
      <c r="Y768" s="127"/>
      <c r="Z768" s="127"/>
      <c r="AA768" s="127"/>
      <c r="AB768" s="127"/>
      <c r="AC768" s="127" t="s">
        <v>7010</v>
      </c>
      <c r="AD768" s="66"/>
    </row>
    <row r="769" spans="1:30" ht="19.5" customHeight="1">
      <c r="A769" s="85"/>
      <c r="B769" s="85"/>
      <c r="C769" s="128"/>
      <c r="D769" s="85" t="s">
        <v>317</v>
      </c>
      <c r="E769" s="128"/>
      <c r="F769" s="160"/>
      <c r="G769" s="161"/>
      <c r="H769" s="160"/>
      <c r="I769" s="161"/>
      <c r="J769" s="160"/>
      <c r="K769" s="161"/>
      <c r="L769" s="160"/>
      <c r="M769" s="161"/>
      <c r="N769" s="76"/>
      <c r="O769" s="336"/>
      <c r="P769" s="76"/>
      <c r="Q769" s="336"/>
      <c r="R769" s="76"/>
      <c r="S769" s="336"/>
      <c r="T769" s="315"/>
      <c r="U769" s="316"/>
      <c r="V769" s="316"/>
      <c r="W769" s="452"/>
      <c r="X769" s="128"/>
      <c r="Y769" s="128"/>
      <c r="Z769" s="128"/>
      <c r="AA769" s="128"/>
      <c r="AB769" s="128"/>
      <c r="AC769" s="128"/>
      <c r="AD769" s="85"/>
    </row>
    <row r="770" spans="1:30" ht="19.5" customHeight="1">
      <c r="A770" s="85"/>
      <c r="B770" s="85"/>
      <c r="C770" s="128"/>
      <c r="D770" s="85" t="s">
        <v>318</v>
      </c>
      <c r="E770" s="128"/>
      <c r="F770" s="160"/>
      <c r="G770" s="161"/>
      <c r="H770" s="160"/>
      <c r="I770" s="161"/>
      <c r="J770" s="160"/>
      <c r="K770" s="161"/>
      <c r="L770" s="160"/>
      <c r="M770" s="161"/>
      <c r="N770" s="76"/>
      <c r="O770" s="336"/>
      <c r="P770" s="76"/>
      <c r="Q770" s="336"/>
      <c r="R770" s="76"/>
      <c r="S770" s="336"/>
      <c r="T770" s="315"/>
      <c r="U770" s="316"/>
      <c r="V770" s="316"/>
      <c r="W770" s="452"/>
      <c r="X770" s="128"/>
      <c r="Y770" s="128"/>
      <c r="Z770" s="128"/>
      <c r="AA770" s="128"/>
      <c r="AB770" s="128"/>
      <c r="AC770" s="128"/>
      <c r="AD770" s="85"/>
    </row>
    <row r="771" spans="1:30" ht="19.5" customHeight="1">
      <c r="A771" s="85"/>
      <c r="B771" s="85"/>
      <c r="C771" s="128"/>
      <c r="D771" s="85" t="s">
        <v>319</v>
      </c>
      <c r="E771" s="128"/>
      <c r="F771" s="160"/>
      <c r="G771" s="161"/>
      <c r="H771" s="160"/>
      <c r="I771" s="161"/>
      <c r="J771" s="160"/>
      <c r="K771" s="161"/>
      <c r="L771" s="160"/>
      <c r="M771" s="161"/>
      <c r="N771" s="76"/>
      <c r="O771" s="336"/>
      <c r="P771" s="76"/>
      <c r="Q771" s="336"/>
      <c r="R771" s="76"/>
      <c r="S771" s="336"/>
      <c r="T771" s="315"/>
      <c r="U771" s="316"/>
      <c r="V771" s="316"/>
      <c r="W771" s="452"/>
      <c r="X771" s="128"/>
      <c r="Y771" s="128"/>
      <c r="Z771" s="128"/>
      <c r="AA771" s="128"/>
      <c r="AB771" s="128"/>
      <c r="AC771" s="128"/>
      <c r="AD771" s="85"/>
    </row>
    <row r="772" spans="1:30" ht="19.5" customHeight="1">
      <c r="A772" s="85"/>
      <c r="B772" s="85"/>
      <c r="C772" s="128"/>
      <c r="D772" s="85" t="s">
        <v>6219</v>
      </c>
      <c r="E772" s="128"/>
      <c r="F772" s="160"/>
      <c r="G772" s="161"/>
      <c r="H772" s="160"/>
      <c r="I772" s="161"/>
      <c r="J772" s="160"/>
      <c r="K772" s="161"/>
      <c r="L772" s="160"/>
      <c r="M772" s="161"/>
      <c r="N772" s="76"/>
      <c r="O772" s="336"/>
      <c r="P772" s="76"/>
      <c r="Q772" s="336"/>
      <c r="R772" s="76"/>
      <c r="S772" s="336"/>
      <c r="T772" s="315"/>
      <c r="U772" s="316"/>
      <c r="V772" s="316"/>
      <c r="W772" s="452"/>
      <c r="X772" s="128"/>
      <c r="Y772" s="128"/>
      <c r="Z772" s="128"/>
      <c r="AA772" s="128"/>
      <c r="AB772" s="128"/>
      <c r="AC772" s="128"/>
      <c r="AD772" s="85"/>
    </row>
    <row r="773" spans="1:30" ht="19.5" customHeight="1">
      <c r="A773" s="85"/>
      <c r="B773" s="85"/>
      <c r="C773" s="128"/>
      <c r="D773" s="85" t="s">
        <v>9419</v>
      </c>
      <c r="E773" s="128"/>
      <c r="F773" s="160"/>
      <c r="G773" s="161"/>
      <c r="H773" s="160"/>
      <c r="I773" s="161"/>
      <c r="J773" s="160"/>
      <c r="K773" s="161"/>
      <c r="L773" s="160"/>
      <c r="M773" s="161"/>
      <c r="N773" s="76"/>
      <c r="O773" s="336"/>
      <c r="P773" s="76"/>
      <c r="Q773" s="336"/>
      <c r="R773" s="76"/>
      <c r="S773" s="336"/>
      <c r="T773" s="315"/>
      <c r="U773" s="316"/>
      <c r="V773" s="316"/>
      <c r="W773" s="452"/>
      <c r="X773" s="128"/>
      <c r="Y773" s="128"/>
      <c r="Z773" s="128"/>
      <c r="AA773" s="128"/>
      <c r="AB773" s="128"/>
      <c r="AC773" s="128"/>
      <c r="AD773" s="85"/>
    </row>
    <row r="774" spans="1:30" ht="19.5" customHeight="1">
      <c r="A774" s="66" t="s">
        <v>6539</v>
      </c>
      <c r="B774" s="66" t="s">
        <v>2638</v>
      </c>
      <c r="C774" s="127" t="s">
        <v>7611</v>
      </c>
      <c r="D774" s="66" t="s">
        <v>321</v>
      </c>
      <c r="E774" s="127" t="s">
        <v>2628</v>
      </c>
      <c r="F774" s="174"/>
      <c r="G774" s="175"/>
      <c r="H774" s="174"/>
      <c r="I774" s="175"/>
      <c r="J774" s="174"/>
      <c r="K774" s="175"/>
      <c r="L774" s="174"/>
      <c r="M774" s="175"/>
      <c r="N774" s="73"/>
      <c r="O774" s="74"/>
      <c r="P774" s="73"/>
      <c r="Q774" s="74"/>
      <c r="R774" s="73"/>
      <c r="S774" s="74"/>
      <c r="T774" s="56"/>
      <c r="U774" s="57"/>
      <c r="V774" s="57"/>
      <c r="W774" s="451"/>
      <c r="X774" s="127"/>
      <c r="Y774" s="127"/>
      <c r="Z774" s="127"/>
      <c r="AA774" s="127"/>
      <c r="AB774" s="127"/>
      <c r="AC774" s="127" t="s">
        <v>7010</v>
      </c>
      <c r="AD774" s="66"/>
    </row>
    <row r="775" spans="1:30" ht="19.5" customHeight="1">
      <c r="A775" s="85"/>
      <c r="B775" s="85"/>
      <c r="C775" s="128"/>
      <c r="D775" s="85" t="s">
        <v>322</v>
      </c>
      <c r="E775" s="128"/>
      <c r="F775" s="160"/>
      <c r="G775" s="161"/>
      <c r="H775" s="160"/>
      <c r="I775" s="161"/>
      <c r="J775" s="160"/>
      <c r="K775" s="161"/>
      <c r="L775" s="160"/>
      <c r="M775" s="161"/>
      <c r="N775" s="76"/>
      <c r="O775" s="336"/>
      <c r="P775" s="76"/>
      <c r="Q775" s="336"/>
      <c r="R775" s="76"/>
      <c r="S775" s="336"/>
      <c r="T775" s="315"/>
      <c r="U775" s="316"/>
      <c r="V775" s="316"/>
      <c r="W775" s="452"/>
      <c r="X775" s="128"/>
      <c r="Y775" s="128"/>
      <c r="Z775" s="128"/>
      <c r="AA775" s="128"/>
      <c r="AB775" s="128"/>
      <c r="AC775" s="128"/>
      <c r="AD775" s="85"/>
    </row>
    <row r="776" spans="1:30" ht="19.5" customHeight="1">
      <c r="A776" s="85"/>
      <c r="B776" s="85"/>
      <c r="C776" s="128"/>
      <c r="D776" s="85" t="s">
        <v>323</v>
      </c>
      <c r="E776" s="128"/>
      <c r="F776" s="160"/>
      <c r="G776" s="161"/>
      <c r="H776" s="160"/>
      <c r="I776" s="161"/>
      <c r="J776" s="160"/>
      <c r="K776" s="161"/>
      <c r="L776" s="160"/>
      <c r="M776" s="161"/>
      <c r="N776" s="76"/>
      <c r="O776" s="336"/>
      <c r="P776" s="76"/>
      <c r="Q776" s="336"/>
      <c r="R776" s="76"/>
      <c r="S776" s="336"/>
      <c r="T776" s="315"/>
      <c r="U776" s="316"/>
      <c r="V776" s="316"/>
      <c r="W776" s="452"/>
      <c r="X776" s="128"/>
      <c r="Y776" s="128"/>
      <c r="Z776" s="128"/>
      <c r="AA776" s="128"/>
      <c r="AB776" s="128"/>
      <c r="AC776" s="128"/>
      <c r="AD776" s="85"/>
    </row>
    <row r="777" spans="1:30" ht="19.5" customHeight="1">
      <c r="A777" s="85"/>
      <c r="B777" s="85"/>
      <c r="C777" s="128"/>
      <c r="D777" s="85" t="s">
        <v>324</v>
      </c>
      <c r="E777" s="128"/>
      <c r="F777" s="160"/>
      <c r="G777" s="161"/>
      <c r="H777" s="160"/>
      <c r="I777" s="161"/>
      <c r="J777" s="160"/>
      <c r="K777" s="161"/>
      <c r="L777" s="160"/>
      <c r="M777" s="161"/>
      <c r="N777" s="76"/>
      <c r="O777" s="336"/>
      <c r="P777" s="76"/>
      <c r="Q777" s="336"/>
      <c r="R777" s="76"/>
      <c r="S777" s="336"/>
      <c r="T777" s="315"/>
      <c r="U777" s="316"/>
      <c r="V777" s="316"/>
      <c r="W777" s="452"/>
      <c r="X777" s="128"/>
      <c r="Y777" s="128"/>
      <c r="Z777" s="128"/>
      <c r="AA777" s="128"/>
      <c r="AB777" s="128"/>
      <c r="AC777" s="128"/>
      <c r="AD777" s="85"/>
    </row>
    <row r="778" spans="1:30" ht="19.5" customHeight="1">
      <c r="A778" s="85"/>
      <c r="B778" s="85"/>
      <c r="C778" s="128"/>
      <c r="D778" s="85" t="s">
        <v>325</v>
      </c>
      <c r="E778" s="128"/>
      <c r="F778" s="160"/>
      <c r="G778" s="161"/>
      <c r="H778" s="160"/>
      <c r="I778" s="161"/>
      <c r="J778" s="160"/>
      <c r="K778" s="161"/>
      <c r="L778" s="160"/>
      <c r="M778" s="161"/>
      <c r="N778" s="76"/>
      <c r="O778" s="336"/>
      <c r="P778" s="76"/>
      <c r="Q778" s="336"/>
      <c r="R778" s="76"/>
      <c r="S778" s="336"/>
      <c r="T778" s="315"/>
      <c r="U778" s="316"/>
      <c r="V778" s="316"/>
      <c r="W778" s="452"/>
      <c r="X778" s="128"/>
      <c r="Y778" s="128"/>
      <c r="Z778" s="128"/>
      <c r="AA778" s="128"/>
      <c r="AB778" s="128"/>
      <c r="AC778" s="128"/>
      <c r="AD778" s="85"/>
    </row>
    <row r="779" spans="1:30" ht="19.5" customHeight="1">
      <c r="A779" s="85"/>
      <c r="B779" s="85"/>
      <c r="C779" s="128"/>
      <c r="D779" s="85" t="s">
        <v>326</v>
      </c>
      <c r="E779" s="128"/>
      <c r="F779" s="160"/>
      <c r="G779" s="161"/>
      <c r="H779" s="160"/>
      <c r="I779" s="161"/>
      <c r="J779" s="160"/>
      <c r="K779" s="161"/>
      <c r="L779" s="160"/>
      <c r="M779" s="161"/>
      <c r="N779" s="76"/>
      <c r="O779" s="336"/>
      <c r="P779" s="76"/>
      <c r="Q779" s="336"/>
      <c r="R779" s="76"/>
      <c r="S779" s="336"/>
      <c r="T779" s="315"/>
      <c r="U779" s="316"/>
      <c r="V779" s="316"/>
      <c r="W779" s="452"/>
      <c r="X779" s="128"/>
      <c r="Y779" s="128"/>
      <c r="Z779" s="128"/>
      <c r="AA779" s="128"/>
      <c r="AB779" s="128"/>
      <c r="AC779" s="128"/>
      <c r="AD779" s="85"/>
    </row>
    <row r="780" spans="1:30" ht="19.5" customHeight="1">
      <c r="A780" s="85"/>
      <c r="B780" s="85"/>
      <c r="C780" s="128"/>
      <c r="D780" s="85" t="s">
        <v>327</v>
      </c>
      <c r="E780" s="128"/>
      <c r="F780" s="160"/>
      <c r="G780" s="161"/>
      <c r="H780" s="160"/>
      <c r="I780" s="161"/>
      <c r="J780" s="160"/>
      <c r="K780" s="161"/>
      <c r="L780" s="160"/>
      <c r="M780" s="161"/>
      <c r="N780" s="76"/>
      <c r="O780" s="336"/>
      <c r="P780" s="76"/>
      <c r="Q780" s="336"/>
      <c r="R780" s="76"/>
      <c r="S780" s="336"/>
      <c r="T780" s="315">
        <v>1</v>
      </c>
      <c r="U780" s="316">
        <v>100</v>
      </c>
      <c r="V780" s="316"/>
      <c r="W780" s="452"/>
      <c r="X780" s="128"/>
      <c r="Y780" s="128"/>
      <c r="Z780" s="128"/>
      <c r="AA780" s="128"/>
      <c r="AB780" s="128"/>
      <c r="AC780" s="128"/>
      <c r="AD780" s="85"/>
    </row>
    <row r="781" spans="1:30" ht="19.5" customHeight="1">
      <c r="A781" s="85"/>
      <c r="B781" s="85"/>
      <c r="C781" s="128"/>
      <c r="D781" s="85" t="s">
        <v>328</v>
      </c>
      <c r="E781" s="128"/>
      <c r="F781" s="160"/>
      <c r="G781" s="161"/>
      <c r="H781" s="160"/>
      <c r="I781" s="161"/>
      <c r="J781" s="160"/>
      <c r="K781" s="161"/>
      <c r="L781" s="160"/>
      <c r="M781" s="161"/>
      <c r="N781" s="76"/>
      <c r="O781" s="336"/>
      <c r="P781" s="76"/>
      <c r="Q781" s="336"/>
      <c r="R781" s="76"/>
      <c r="S781" s="336"/>
      <c r="T781" s="315"/>
      <c r="U781" s="316"/>
      <c r="V781" s="316"/>
      <c r="W781" s="452"/>
      <c r="X781" s="128"/>
      <c r="Y781" s="128"/>
      <c r="Z781" s="128"/>
      <c r="AA781" s="128"/>
      <c r="AB781" s="128"/>
      <c r="AC781" s="128"/>
      <c r="AD781" s="85"/>
    </row>
    <row r="782" spans="1:30" ht="19.5" customHeight="1">
      <c r="A782" s="85"/>
      <c r="B782" s="85"/>
      <c r="C782" s="128"/>
      <c r="D782" s="85" t="s">
        <v>329</v>
      </c>
      <c r="E782" s="128"/>
      <c r="F782" s="160"/>
      <c r="G782" s="161"/>
      <c r="H782" s="160"/>
      <c r="I782" s="161"/>
      <c r="J782" s="160"/>
      <c r="K782" s="161"/>
      <c r="L782" s="160"/>
      <c r="M782" s="161"/>
      <c r="N782" s="76"/>
      <c r="O782" s="336"/>
      <c r="P782" s="76"/>
      <c r="Q782" s="336"/>
      <c r="R782" s="76"/>
      <c r="S782" s="336"/>
      <c r="T782" s="315"/>
      <c r="U782" s="316"/>
      <c r="V782" s="316"/>
      <c r="W782" s="452"/>
      <c r="X782" s="128"/>
      <c r="Y782" s="128"/>
      <c r="Z782" s="128"/>
      <c r="AA782" s="128"/>
      <c r="AB782" s="128"/>
      <c r="AC782" s="128"/>
      <c r="AD782" s="85"/>
    </row>
    <row r="783" spans="1:30" ht="19.5" customHeight="1">
      <c r="A783" s="85"/>
      <c r="B783" s="85"/>
      <c r="C783" s="128"/>
      <c r="D783" s="85" t="s">
        <v>330</v>
      </c>
      <c r="E783" s="128"/>
      <c r="F783" s="160"/>
      <c r="G783" s="161"/>
      <c r="H783" s="160"/>
      <c r="I783" s="161"/>
      <c r="J783" s="160"/>
      <c r="K783" s="161"/>
      <c r="L783" s="160"/>
      <c r="M783" s="161"/>
      <c r="N783" s="76"/>
      <c r="O783" s="336"/>
      <c r="P783" s="76"/>
      <c r="Q783" s="336"/>
      <c r="R783" s="76"/>
      <c r="S783" s="336"/>
      <c r="T783" s="315"/>
      <c r="U783" s="316"/>
      <c r="V783" s="316"/>
      <c r="W783" s="452"/>
      <c r="X783" s="128"/>
      <c r="Y783" s="128"/>
      <c r="Z783" s="128"/>
      <c r="AA783" s="128"/>
      <c r="AB783" s="128"/>
      <c r="AC783" s="128"/>
      <c r="AD783" s="85"/>
    </row>
    <row r="784" spans="1:30" ht="19.5" customHeight="1">
      <c r="A784" s="85"/>
      <c r="B784" s="85"/>
      <c r="C784" s="128"/>
      <c r="D784" s="85" t="s">
        <v>331</v>
      </c>
      <c r="E784" s="128"/>
      <c r="F784" s="160"/>
      <c r="G784" s="161"/>
      <c r="H784" s="160"/>
      <c r="I784" s="161"/>
      <c r="J784" s="160"/>
      <c r="K784" s="161"/>
      <c r="L784" s="160"/>
      <c r="M784" s="161"/>
      <c r="N784" s="76"/>
      <c r="O784" s="336"/>
      <c r="P784" s="76"/>
      <c r="Q784" s="336"/>
      <c r="R784" s="76"/>
      <c r="S784" s="336"/>
      <c r="T784" s="315"/>
      <c r="U784" s="316"/>
      <c r="V784" s="316"/>
      <c r="W784" s="452"/>
      <c r="X784" s="128"/>
      <c r="Y784" s="128"/>
      <c r="Z784" s="128"/>
      <c r="AA784" s="128"/>
      <c r="AB784" s="128"/>
      <c r="AC784" s="128"/>
      <c r="AD784" s="85"/>
    </row>
    <row r="785" spans="1:30" ht="19.5" customHeight="1">
      <c r="A785" s="85"/>
      <c r="B785" s="85"/>
      <c r="C785" s="128"/>
      <c r="D785" s="85" t="s">
        <v>6219</v>
      </c>
      <c r="E785" s="128"/>
      <c r="F785" s="160"/>
      <c r="G785" s="161"/>
      <c r="H785" s="160"/>
      <c r="I785" s="161"/>
      <c r="J785" s="160"/>
      <c r="K785" s="161"/>
      <c r="L785" s="160"/>
      <c r="M785" s="161"/>
      <c r="N785" s="76"/>
      <c r="O785" s="336"/>
      <c r="P785" s="76"/>
      <c r="Q785" s="336"/>
      <c r="R785" s="76"/>
      <c r="S785" s="336"/>
      <c r="T785" s="315"/>
      <c r="U785" s="316"/>
      <c r="V785" s="316"/>
      <c r="W785" s="452"/>
      <c r="X785" s="128"/>
      <c r="Y785" s="128"/>
      <c r="Z785" s="128"/>
      <c r="AA785" s="128"/>
      <c r="AB785" s="128"/>
      <c r="AC785" s="128"/>
      <c r="AD785" s="85"/>
    </row>
    <row r="786" spans="1:30" ht="19.5" customHeight="1">
      <c r="A786" s="85"/>
      <c r="B786" s="85"/>
      <c r="C786" s="128"/>
      <c r="D786" s="85" t="s">
        <v>9419</v>
      </c>
      <c r="E786" s="128"/>
      <c r="F786" s="160"/>
      <c r="G786" s="161"/>
      <c r="H786" s="160"/>
      <c r="I786" s="161"/>
      <c r="J786" s="160"/>
      <c r="K786" s="161"/>
      <c r="L786" s="160"/>
      <c r="M786" s="161"/>
      <c r="N786" s="76"/>
      <c r="O786" s="336"/>
      <c r="P786" s="76"/>
      <c r="Q786" s="336"/>
      <c r="R786" s="76"/>
      <c r="S786" s="336"/>
      <c r="T786" s="315"/>
      <c r="U786" s="316"/>
      <c r="V786" s="316"/>
      <c r="W786" s="452"/>
      <c r="X786" s="128"/>
      <c r="Y786" s="128"/>
      <c r="Z786" s="128"/>
      <c r="AA786" s="128"/>
      <c r="AB786" s="128"/>
      <c r="AC786" s="128"/>
      <c r="AD786" s="85"/>
    </row>
    <row r="787" spans="1:30" ht="19.5" customHeight="1">
      <c r="A787" s="66" t="s">
        <v>6540</v>
      </c>
      <c r="B787" s="66" t="s">
        <v>2639</v>
      </c>
      <c r="C787" s="127" t="s">
        <v>7611</v>
      </c>
      <c r="D787" s="66" t="s">
        <v>333</v>
      </c>
      <c r="E787" s="127" t="s">
        <v>2640</v>
      </c>
      <c r="F787" s="174"/>
      <c r="G787" s="175"/>
      <c r="H787" s="174"/>
      <c r="I787" s="175"/>
      <c r="J787" s="174"/>
      <c r="K787" s="175"/>
      <c r="L787" s="174"/>
      <c r="M787" s="175"/>
      <c r="N787" s="73"/>
      <c r="O787" s="74"/>
      <c r="P787" s="73"/>
      <c r="Q787" s="74"/>
      <c r="R787" s="73"/>
      <c r="S787" s="74"/>
      <c r="T787" s="56"/>
      <c r="U787" s="57"/>
      <c r="V787" s="57"/>
      <c r="W787" s="451"/>
      <c r="X787" s="127"/>
      <c r="Y787" s="127"/>
      <c r="Z787" s="127"/>
      <c r="AA787" s="127"/>
      <c r="AB787" s="127"/>
      <c r="AC787" s="127" t="s">
        <v>7010</v>
      </c>
      <c r="AD787" s="66"/>
    </row>
    <row r="788" spans="1:30" ht="19.5" customHeight="1">
      <c r="A788" s="85"/>
      <c r="B788" s="85"/>
      <c r="C788" s="128"/>
      <c r="D788" s="85" t="s">
        <v>334</v>
      </c>
      <c r="E788" s="128"/>
      <c r="F788" s="160"/>
      <c r="G788" s="161"/>
      <c r="H788" s="160"/>
      <c r="I788" s="161"/>
      <c r="J788" s="160"/>
      <c r="K788" s="161"/>
      <c r="L788" s="160"/>
      <c r="M788" s="161"/>
      <c r="N788" s="76"/>
      <c r="O788" s="336"/>
      <c r="P788" s="76"/>
      <c r="Q788" s="336"/>
      <c r="R788" s="76"/>
      <c r="S788" s="336"/>
      <c r="T788" s="315"/>
      <c r="U788" s="316"/>
      <c r="V788" s="316"/>
      <c r="W788" s="452"/>
      <c r="X788" s="128"/>
      <c r="Y788" s="128"/>
      <c r="Z788" s="128"/>
      <c r="AA788" s="128"/>
      <c r="AB788" s="128"/>
      <c r="AC788" s="128"/>
      <c r="AD788" s="85"/>
    </row>
    <row r="789" spans="1:30" ht="19.5" customHeight="1">
      <c r="A789" s="85"/>
      <c r="B789" s="85"/>
      <c r="C789" s="128"/>
      <c r="D789" s="85" t="s">
        <v>335</v>
      </c>
      <c r="E789" s="128"/>
      <c r="F789" s="160"/>
      <c r="G789" s="161"/>
      <c r="H789" s="160"/>
      <c r="I789" s="161"/>
      <c r="J789" s="160"/>
      <c r="K789" s="161"/>
      <c r="L789" s="160"/>
      <c r="M789" s="161"/>
      <c r="N789" s="76"/>
      <c r="O789" s="336"/>
      <c r="P789" s="76"/>
      <c r="Q789" s="336"/>
      <c r="R789" s="76"/>
      <c r="S789" s="336"/>
      <c r="T789" s="315"/>
      <c r="U789" s="316"/>
      <c r="V789" s="316"/>
      <c r="W789" s="452"/>
      <c r="X789" s="128"/>
      <c r="Y789" s="128"/>
      <c r="Z789" s="128"/>
      <c r="AA789" s="128"/>
      <c r="AB789" s="128"/>
      <c r="AC789" s="128"/>
      <c r="AD789" s="85"/>
    </row>
    <row r="790" spans="1:30" ht="19.5" customHeight="1">
      <c r="A790" s="85"/>
      <c r="B790" s="85"/>
      <c r="C790" s="128"/>
      <c r="D790" s="85" t="s">
        <v>336</v>
      </c>
      <c r="E790" s="128"/>
      <c r="F790" s="160"/>
      <c r="G790" s="161"/>
      <c r="H790" s="160"/>
      <c r="I790" s="161"/>
      <c r="J790" s="160"/>
      <c r="K790" s="161"/>
      <c r="L790" s="160"/>
      <c r="M790" s="161"/>
      <c r="N790" s="76"/>
      <c r="O790" s="336"/>
      <c r="P790" s="76"/>
      <c r="Q790" s="336"/>
      <c r="R790" s="76"/>
      <c r="S790" s="336"/>
      <c r="T790" s="315">
        <v>1</v>
      </c>
      <c r="U790" s="316">
        <v>100</v>
      </c>
      <c r="V790" s="316"/>
      <c r="W790" s="452"/>
      <c r="X790" s="128"/>
      <c r="Y790" s="128"/>
      <c r="Z790" s="128"/>
      <c r="AA790" s="128"/>
      <c r="AB790" s="128"/>
      <c r="AC790" s="128"/>
      <c r="AD790" s="85"/>
    </row>
    <row r="791" spans="1:30" ht="19.5" customHeight="1">
      <c r="A791" s="85"/>
      <c r="B791" s="85"/>
      <c r="C791" s="128"/>
      <c r="D791" s="85" t="s">
        <v>337</v>
      </c>
      <c r="E791" s="128"/>
      <c r="F791" s="160"/>
      <c r="G791" s="161"/>
      <c r="H791" s="160"/>
      <c r="I791" s="161"/>
      <c r="J791" s="160"/>
      <c r="K791" s="161"/>
      <c r="L791" s="160"/>
      <c r="M791" s="161"/>
      <c r="N791" s="76"/>
      <c r="O791" s="336"/>
      <c r="P791" s="76"/>
      <c r="Q791" s="336"/>
      <c r="R791" s="76"/>
      <c r="S791" s="336"/>
      <c r="T791" s="315"/>
      <c r="U791" s="316"/>
      <c r="V791" s="316"/>
      <c r="W791" s="452"/>
      <c r="X791" s="128"/>
      <c r="Y791" s="128"/>
      <c r="Z791" s="128"/>
      <c r="AA791" s="128"/>
      <c r="AB791" s="128"/>
      <c r="AC791" s="128"/>
      <c r="AD791" s="85"/>
    </row>
    <row r="792" spans="1:30" ht="19.5" customHeight="1">
      <c r="A792" s="85"/>
      <c r="B792" s="85"/>
      <c r="C792" s="128"/>
      <c r="D792" s="85" t="s">
        <v>338</v>
      </c>
      <c r="E792" s="128"/>
      <c r="F792" s="160"/>
      <c r="G792" s="161"/>
      <c r="H792" s="160"/>
      <c r="I792" s="161"/>
      <c r="J792" s="160"/>
      <c r="K792" s="161"/>
      <c r="L792" s="160"/>
      <c r="M792" s="161"/>
      <c r="N792" s="76"/>
      <c r="O792" s="336"/>
      <c r="P792" s="76"/>
      <c r="Q792" s="336"/>
      <c r="R792" s="76"/>
      <c r="S792" s="336"/>
      <c r="T792" s="315"/>
      <c r="U792" s="316"/>
      <c r="V792" s="316"/>
      <c r="W792" s="452"/>
      <c r="X792" s="128"/>
      <c r="Y792" s="128"/>
      <c r="Z792" s="128"/>
      <c r="AA792" s="128"/>
      <c r="AB792" s="128"/>
      <c r="AC792" s="128"/>
      <c r="AD792" s="85"/>
    </row>
    <row r="793" spans="1:30" ht="19.5" customHeight="1">
      <c r="A793" s="85"/>
      <c r="B793" s="85"/>
      <c r="C793" s="128"/>
      <c r="D793" s="85" t="s">
        <v>6221</v>
      </c>
      <c r="E793" s="128"/>
      <c r="F793" s="160"/>
      <c r="G793" s="161"/>
      <c r="H793" s="160"/>
      <c r="I793" s="161"/>
      <c r="J793" s="160"/>
      <c r="K793" s="161"/>
      <c r="L793" s="160"/>
      <c r="M793" s="161"/>
      <c r="N793" s="76"/>
      <c r="O793" s="336"/>
      <c r="P793" s="76"/>
      <c r="Q793" s="336"/>
      <c r="R793" s="76"/>
      <c r="S793" s="336"/>
      <c r="T793" s="315"/>
      <c r="U793" s="316"/>
      <c r="V793" s="316"/>
      <c r="W793" s="452"/>
      <c r="X793" s="128"/>
      <c r="Y793" s="128"/>
      <c r="Z793" s="128"/>
      <c r="AA793" s="128"/>
      <c r="AB793" s="128"/>
      <c r="AC793" s="128"/>
      <c r="AD793" s="85"/>
    </row>
    <row r="794" spans="1:30" ht="19.5" customHeight="1">
      <c r="A794" s="85"/>
      <c r="B794" s="85"/>
      <c r="C794" s="128"/>
      <c r="D794" s="85" t="s">
        <v>6222</v>
      </c>
      <c r="E794" s="128"/>
      <c r="F794" s="160"/>
      <c r="G794" s="161"/>
      <c r="H794" s="160"/>
      <c r="I794" s="161"/>
      <c r="J794" s="160"/>
      <c r="K794" s="161"/>
      <c r="L794" s="160"/>
      <c r="M794" s="161"/>
      <c r="N794" s="76"/>
      <c r="O794" s="336"/>
      <c r="P794" s="76"/>
      <c r="Q794" s="336"/>
      <c r="R794" s="76"/>
      <c r="S794" s="336"/>
      <c r="T794" s="315"/>
      <c r="U794" s="316"/>
      <c r="V794" s="316"/>
      <c r="W794" s="452"/>
      <c r="X794" s="128"/>
      <c r="Y794" s="128"/>
      <c r="Z794" s="128"/>
      <c r="AA794" s="128"/>
      <c r="AB794" s="128"/>
      <c r="AC794" s="128"/>
      <c r="AD794" s="85"/>
    </row>
    <row r="795" spans="1:30" ht="19.5" customHeight="1">
      <c r="A795" s="66" t="s">
        <v>6541</v>
      </c>
      <c r="B795" s="66" t="s">
        <v>2641</v>
      </c>
      <c r="C795" s="127" t="s">
        <v>7611</v>
      </c>
      <c r="D795" s="66" t="s">
        <v>339</v>
      </c>
      <c r="E795" s="127" t="s">
        <v>2640</v>
      </c>
      <c r="F795" s="174"/>
      <c r="G795" s="175"/>
      <c r="H795" s="174"/>
      <c r="I795" s="175"/>
      <c r="J795" s="174"/>
      <c r="K795" s="175"/>
      <c r="L795" s="174"/>
      <c r="M795" s="175"/>
      <c r="N795" s="73"/>
      <c r="O795" s="74"/>
      <c r="P795" s="73"/>
      <c r="Q795" s="74"/>
      <c r="R795" s="73"/>
      <c r="S795" s="74"/>
      <c r="T795" s="56">
        <v>1</v>
      </c>
      <c r="U795" s="57">
        <v>100</v>
      </c>
      <c r="V795" s="57"/>
      <c r="W795" s="451"/>
      <c r="X795" s="127"/>
      <c r="Y795" s="127"/>
      <c r="Z795" s="127"/>
      <c r="AA795" s="127"/>
      <c r="AB795" s="127"/>
      <c r="AC795" s="127" t="s">
        <v>7010</v>
      </c>
      <c r="AD795" s="66"/>
    </row>
    <row r="796" spans="1:30" ht="19.5" customHeight="1">
      <c r="A796" s="85"/>
      <c r="B796" s="85"/>
      <c r="C796" s="128"/>
      <c r="D796" s="85" t="s">
        <v>9421</v>
      </c>
      <c r="E796" s="128"/>
      <c r="F796" s="160"/>
      <c r="G796" s="161"/>
      <c r="H796" s="160"/>
      <c r="I796" s="161"/>
      <c r="J796" s="160"/>
      <c r="K796" s="161"/>
      <c r="L796" s="160"/>
      <c r="M796" s="161"/>
      <c r="N796" s="76"/>
      <c r="O796" s="336"/>
      <c r="P796" s="76"/>
      <c r="Q796" s="336"/>
      <c r="R796" s="76"/>
      <c r="S796" s="336"/>
      <c r="T796" s="315"/>
      <c r="U796" s="316"/>
      <c r="V796" s="316"/>
      <c r="W796" s="452"/>
      <c r="X796" s="128"/>
      <c r="Y796" s="128"/>
      <c r="Z796" s="128"/>
      <c r="AA796" s="128"/>
      <c r="AB796" s="128"/>
      <c r="AC796" s="128"/>
      <c r="AD796" s="85"/>
    </row>
    <row r="797" spans="1:30" ht="19.5" customHeight="1">
      <c r="A797" s="85"/>
      <c r="B797" s="85"/>
      <c r="C797" s="128"/>
      <c r="D797" s="85" t="s">
        <v>6221</v>
      </c>
      <c r="E797" s="128"/>
      <c r="F797" s="160"/>
      <c r="G797" s="161"/>
      <c r="H797" s="160"/>
      <c r="I797" s="161"/>
      <c r="J797" s="160"/>
      <c r="K797" s="161"/>
      <c r="L797" s="160"/>
      <c r="M797" s="161"/>
      <c r="N797" s="76"/>
      <c r="O797" s="336"/>
      <c r="P797" s="76"/>
      <c r="Q797" s="336"/>
      <c r="R797" s="76"/>
      <c r="S797" s="336"/>
      <c r="T797" s="315"/>
      <c r="U797" s="316"/>
      <c r="V797" s="316"/>
      <c r="W797" s="452"/>
      <c r="X797" s="128"/>
      <c r="Y797" s="128"/>
      <c r="Z797" s="128"/>
      <c r="AA797" s="128"/>
      <c r="AB797" s="128"/>
      <c r="AC797" s="128"/>
      <c r="AD797" s="85"/>
    </row>
    <row r="798" spans="1:30" ht="19.5" customHeight="1">
      <c r="A798" s="85"/>
      <c r="B798" s="85"/>
      <c r="C798" s="128"/>
      <c r="D798" s="85" t="s">
        <v>6222</v>
      </c>
      <c r="E798" s="128"/>
      <c r="F798" s="160"/>
      <c r="G798" s="161"/>
      <c r="H798" s="160"/>
      <c r="I798" s="161"/>
      <c r="J798" s="160"/>
      <c r="K798" s="161"/>
      <c r="L798" s="160"/>
      <c r="M798" s="161"/>
      <c r="N798" s="76"/>
      <c r="O798" s="336"/>
      <c r="P798" s="76"/>
      <c r="Q798" s="336"/>
      <c r="R798" s="76"/>
      <c r="S798" s="336"/>
      <c r="T798" s="315"/>
      <c r="U798" s="316"/>
      <c r="V798" s="316"/>
      <c r="W798" s="452"/>
      <c r="X798" s="128"/>
      <c r="Y798" s="128"/>
      <c r="Z798" s="128"/>
      <c r="AA798" s="128"/>
      <c r="AB798" s="128"/>
      <c r="AC798" s="128"/>
      <c r="AD798" s="85"/>
    </row>
    <row r="799" spans="1:30" ht="19.5" customHeight="1">
      <c r="A799" s="66" t="s">
        <v>6542</v>
      </c>
      <c r="B799" s="66" t="s">
        <v>2642</v>
      </c>
      <c r="C799" s="127" t="s">
        <v>7611</v>
      </c>
      <c r="D799" s="66" t="s">
        <v>341</v>
      </c>
      <c r="E799" s="127" t="s">
        <v>2628</v>
      </c>
      <c r="F799" s="174"/>
      <c r="G799" s="175"/>
      <c r="H799" s="174"/>
      <c r="I799" s="175"/>
      <c r="J799" s="174"/>
      <c r="K799" s="175"/>
      <c r="L799" s="174"/>
      <c r="M799" s="175"/>
      <c r="N799" s="73"/>
      <c r="O799" s="74"/>
      <c r="P799" s="73"/>
      <c r="Q799" s="74"/>
      <c r="R799" s="73"/>
      <c r="S799" s="74"/>
      <c r="T799" s="56"/>
      <c r="U799" s="57"/>
      <c r="V799" s="57"/>
      <c r="W799" s="451"/>
      <c r="X799" s="127"/>
      <c r="Y799" s="127"/>
      <c r="Z799" s="127"/>
      <c r="AA799" s="127"/>
      <c r="AB799" s="127"/>
      <c r="AC799" s="127" t="s">
        <v>7010</v>
      </c>
      <c r="AD799" s="66"/>
    </row>
    <row r="800" spans="1:30" ht="19.5" customHeight="1">
      <c r="A800" s="85"/>
      <c r="B800" s="85"/>
      <c r="C800" s="128"/>
      <c r="D800" s="85" t="s">
        <v>342</v>
      </c>
      <c r="E800" s="128"/>
      <c r="F800" s="160"/>
      <c r="G800" s="161"/>
      <c r="H800" s="160"/>
      <c r="I800" s="161"/>
      <c r="J800" s="160"/>
      <c r="K800" s="161"/>
      <c r="L800" s="160"/>
      <c r="M800" s="161"/>
      <c r="N800" s="76"/>
      <c r="O800" s="336"/>
      <c r="P800" s="76"/>
      <c r="Q800" s="336"/>
      <c r="R800" s="76"/>
      <c r="S800" s="336"/>
      <c r="T800" s="315"/>
      <c r="U800" s="316"/>
      <c r="V800" s="316"/>
      <c r="W800" s="452"/>
      <c r="X800" s="128"/>
      <c r="Y800" s="128"/>
      <c r="Z800" s="128"/>
      <c r="AA800" s="128"/>
      <c r="AB800" s="128"/>
      <c r="AC800" s="128"/>
      <c r="AD800" s="85"/>
    </row>
    <row r="801" spans="1:30" ht="19.5" customHeight="1">
      <c r="A801" s="85"/>
      <c r="B801" s="85"/>
      <c r="C801" s="128"/>
      <c r="D801" s="85" t="s">
        <v>343</v>
      </c>
      <c r="E801" s="128"/>
      <c r="F801" s="160"/>
      <c r="G801" s="161"/>
      <c r="H801" s="160"/>
      <c r="I801" s="161"/>
      <c r="J801" s="160"/>
      <c r="K801" s="161"/>
      <c r="L801" s="160"/>
      <c r="M801" s="161"/>
      <c r="N801" s="76"/>
      <c r="O801" s="336"/>
      <c r="P801" s="76"/>
      <c r="Q801" s="336"/>
      <c r="R801" s="76"/>
      <c r="S801" s="336"/>
      <c r="T801" s="315"/>
      <c r="U801" s="316"/>
      <c r="V801" s="316"/>
      <c r="W801" s="452"/>
      <c r="X801" s="128"/>
      <c r="Y801" s="128"/>
      <c r="Z801" s="128"/>
      <c r="AA801" s="128"/>
      <c r="AB801" s="128"/>
      <c r="AC801" s="128"/>
      <c r="AD801" s="85"/>
    </row>
    <row r="802" spans="1:30" ht="19.5" customHeight="1">
      <c r="A802" s="85"/>
      <c r="B802" s="85"/>
      <c r="C802" s="128"/>
      <c r="D802" s="85" t="s">
        <v>344</v>
      </c>
      <c r="E802" s="128"/>
      <c r="F802" s="160"/>
      <c r="G802" s="161"/>
      <c r="H802" s="160"/>
      <c r="I802" s="161"/>
      <c r="J802" s="160"/>
      <c r="K802" s="161"/>
      <c r="L802" s="160"/>
      <c r="M802" s="161"/>
      <c r="N802" s="76"/>
      <c r="O802" s="336"/>
      <c r="P802" s="76"/>
      <c r="Q802" s="336"/>
      <c r="R802" s="76"/>
      <c r="S802" s="336"/>
      <c r="T802" s="315"/>
      <c r="U802" s="316"/>
      <c r="V802" s="316"/>
      <c r="W802" s="452"/>
      <c r="X802" s="128"/>
      <c r="Y802" s="128"/>
      <c r="Z802" s="128"/>
      <c r="AA802" s="128"/>
      <c r="AB802" s="128"/>
      <c r="AC802" s="128"/>
      <c r="AD802" s="85"/>
    </row>
    <row r="803" spans="1:30" ht="19.5" customHeight="1">
      <c r="A803" s="85"/>
      <c r="B803" s="85"/>
      <c r="C803" s="128"/>
      <c r="D803" s="85" t="s">
        <v>345</v>
      </c>
      <c r="E803" s="128"/>
      <c r="F803" s="160"/>
      <c r="G803" s="161"/>
      <c r="H803" s="160"/>
      <c r="I803" s="161"/>
      <c r="J803" s="160"/>
      <c r="K803" s="161"/>
      <c r="L803" s="160"/>
      <c r="M803" s="161"/>
      <c r="N803" s="76"/>
      <c r="O803" s="336"/>
      <c r="P803" s="76"/>
      <c r="Q803" s="336"/>
      <c r="R803" s="76"/>
      <c r="S803" s="336"/>
      <c r="T803" s="315"/>
      <c r="U803" s="316"/>
      <c r="V803" s="316"/>
      <c r="W803" s="452"/>
      <c r="X803" s="128"/>
      <c r="Y803" s="128"/>
      <c r="Z803" s="128"/>
      <c r="AA803" s="128"/>
      <c r="AB803" s="128"/>
      <c r="AC803" s="128"/>
      <c r="AD803" s="85"/>
    </row>
    <row r="804" spans="1:30" ht="19.5" customHeight="1">
      <c r="A804" s="85"/>
      <c r="B804" s="85"/>
      <c r="C804" s="128"/>
      <c r="D804" s="85" t="s">
        <v>9422</v>
      </c>
      <c r="E804" s="128"/>
      <c r="F804" s="160"/>
      <c r="G804" s="161"/>
      <c r="H804" s="160"/>
      <c r="I804" s="161"/>
      <c r="J804" s="160"/>
      <c r="K804" s="161"/>
      <c r="L804" s="160"/>
      <c r="M804" s="161"/>
      <c r="N804" s="76"/>
      <c r="O804" s="336"/>
      <c r="P804" s="76"/>
      <c r="Q804" s="336"/>
      <c r="R804" s="76"/>
      <c r="S804" s="336"/>
      <c r="T804" s="315"/>
      <c r="U804" s="316"/>
      <c r="V804" s="316"/>
      <c r="W804" s="452"/>
      <c r="X804" s="128"/>
      <c r="Y804" s="128"/>
      <c r="Z804" s="128"/>
      <c r="AA804" s="128"/>
      <c r="AB804" s="128"/>
      <c r="AC804" s="128"/>
      <c r="AD804" s="85"/>
    </row>
    <row r="805" spans="1:30" ht="19.5" customHeight="1">
      <c r="A805" s="85"/>
      <c r="B805" s="85"/>
      <c r="C805" s="128"/>
      <c r="D805" s="85" t="s">
        <v>9423</v>
      </c>
      <c r="E805" s="128"/>
      <c r="F805" s="160"/>
      <c r="G805" s="161"/>
      <c r="H805" s="160"/>
      <c r="I805" s="161"/>
      <c r="J805" s="160"/>
      <c r="K805" s="161"/>
      <c r="L805" s="160"/>
      <c r="M805" s="161"/>
      <c r="N805" s="76"/>
      <c r="O805" s="336"/>
      <c r="P805" s="76"/>
      <c r="Q805" s="336"/>
      <c r="R805" s="76"/>
      <c r="S805" s="336"/>
      <c r="T805" s="315"/>
      <c r="U805" s="316"/>
      <c r="V805" s="316"/>
      <c r="W805" s="452"/>
      <c r="X805" s="128"/>
      <c r="Y805" s="128"/>
      <c r="Z805" s="128"/>
      <c r="AA805" s="128"/>
      <c r="AB805" s="128"/>
      <c r="AC805" s="128"/>
      <c r="AD805" s="85"/>
    </row>
    <row r="806" spans="1:30" ht="19.5" customHeight="1">
      <c r="A806" s="85"/>
      <c r="B806" s="85"/>
      <c r="C806" s="128"/>
      <c r="D806" s="85" t="s">
        <v>346</v>
      </c>
      <c r="E806" s="128"/>
      <c r="F806" s="160"/>
      <c r="G806" s="161"/>
      <c r="H806" s="160"/>
      <c r="I806" s="161"/>
      <c r="J806" s="160"/>
      <c r="K806" s="161"/>
      <c r="L806" s="160"/>
      <c r="M806" s="161"/>
      <c r="N806" s="76"/>
      <c r="O806" s="336"/>
      <c r="P806" s="76"/>
      <c r="Q806" s="336"/>
      <c r="R806" s="76"/>
      <c r="S806" s="336"/>
      <c r="T806" s="315"/>
      <c r="U806" s="316"/>
      <c r="V806" s="316"/>
      <c r="W806" s="452"/>
      <c r="X806" s="128"/>
      <c r="Y806" s="128"/>
      <c r="Z806" s="128"/>
      <c r="AA806" s="128"/>
      <c r="AB806" s="128"/>
      <c r="AC806" s="128"/>
      <c r="AD806" s="85"/>
    </row>
    <row r="807" spans="1:30" ht="19.5" customHeight="1">
      <c r="A807" s="85"/>
      <c r="B807" s="85"/>
      <c r="C807" s="128"/>
      <c r="D807" s="85" t="s">
        <v>347</v>
      </c>
      <c r="E807" s="128"/>
      <c r="F807" s="160"/>
      <c r="G807" s="161"/>
      <c r="H807" s="160"/>
      <c r="I807" s="161"/>
      <c r="J807" s="160"/>
      <c r="K807" s="161"/>
      <c r="L807" s="160"/>
      <c r="M807" s="161"/>
      <c r="N807" s="76"/>
      <c r="O807" s="336"/>
      <c r="P807" s="76"/>
      <c r="Q807" s="336"/>
      <c r="R807" s="76"/>
      <c r="S807" s="336"/>
      <c r="T807" s="315"/>
      <c r="U807" s="316"/>
      <c r="V807" s="316"/>
      <c r="W807" s="452"/>
      <c r="X807" s="128"/>
      <c r="Y807" s="128"/>
      <c r="Z807" s="128"/>
      <c r="AA807" s="128"/>
      <c r="AB807" s="128"/>
      <c r="AC807" s="128"/>
      <c r="AD807" s="85"/>
    </row>
    <row r="808" spans="1:30" ht="19.5" customHeight="1">
      <c r="A808" s="85"/>
      <c r="B808" s="85"/>
      <c r="C808" s="128"/>
      <c r="D808" s="85" t="s">
        <v>9427</v>
      </c>
      <c r="E808" s="128"/>
      <c r="F808" s="160"/>
      <c r="G808" s="161"/>
      <c r="H808" s="160"/>
      <c r="I808" s="161"/>
      <c r="J808" s="160"/>
      <c r="K808" s="161"/>
      <c r="L808" s="160"/>
      <c r="M808" s="161"/>
      <c r="N808" s="76"/>
      <c r="O808" s="336"/>
      <c r="P808" s="76"/>
      <c r="Q808" s="336"/>
      <c r="R808" s="76"/>
      <c r="S808" s="336"/>
      <c r="T808" s="315"/>
      <c r="U808" s="316"/>
      <c r="V808" s="316"/>
      <c r="W808" s="452"/>
      <c r="X808" s="128"/>
      <c r="Y808" s="128"/>
      <c r="Z808" s="128"/>
      <c r="AA808" s="128"/>
      <c r="AB808" s="128"/>
      <c r="AC808" s="128"/>
      <c r="AD808" s="85"/>
    </row>
    <row r="809" spans="1:30" ht="19.5" customHeight="1">
      <c r="A809" s="85"/>
      <c r="B809" s="85"/>
      <c r="C809" s="128"/>
      <c r="D809" s="85" t="s">
        <v>349</v>
      </c>
      <c r="E809" s="128"/>
      <c r="F809" s="160"/>
      <c r="G809" s="161"/>
      <c r="H809" s="160"/>
      <c r="I809" s="161"/>
      <c r="J809" s="160"/>
      <c r="K809" s="161"/>
      <c r="L809" s="160"/>
      <c r="M809" s="161"/>
      <c r="N809" s="76"/>
      <c r="O809" s="336"/>
      <c r="P809" s="76"/>
      <c r="Q809" s="336"/>
      <c r="R809" s="76"/>
      <c r="S809" s="336"/>
      <c r="T809" s="315"/>
      <c r="U809" s="316"/>
      <c r="V809" s="316"/>
      <c r="W809" s="452"/>
      <c r="X809" s="128"/>
      <c r="Y809" s="128"/>
      <c r="Z809" s="128"/>
      <c r="AA809" s="128"/>
      <c r="AB809" s="128"/>
      <c r="AC809" s="128"/>
      <c r="AD809" s="85"/>
    </row>
    <row r="810" spans="1:30" ht="19.5" customHeight="1">
      <c r="A810" s="85"/>
      <c r="B810" s="85"/>
      <c r="C810" s="128"/>
      <c r="D810" s="85" t="s">
        <v>350</v>
      </c>
      <c r="E810" s="128"/>
      <c r="F810" s="160"/>
      <c r="G810" s="161"/>
      <c r="H810" s="160"/>
      <c r="I810" s="161"/>
      <c r="J810" s="160"/>
      <c r="K810" s="161"/>
      <c r="L810" s="160"/>
      <c r="M810" s="161"/>
      <c r="N810" s="76"/>
      <c r="O810" s="336"/>
      <c r="P810" s="76"/>
      <c r="Q810" s="336"/>
      <c r="R810" s="76"/>
      <c r="S810" s="336"/>
      <c r="T810" s="315"/>
      <c r="U810" s="316"/>
      <c r="V810" s="316"/>
      <c r="W810" s="452"/>
      <c r="X810" s="128"/>
      <c r="Y810" s="128"/>
      <c r="Z810" s="128"/>
      <c r="AA810" s="128"/>
      <c r="AB810" s="128"/>
      <c r="AC810" s="128"/>
      <c r="AD810" s="85"/>
    </row>
    <row r="811" spans="1:30" ht="19.5" customHeight="1">
      <c r="A811" s="85"/>
      <c r="B811" s="85"/>
      <c r="C811" s="128"/>
      <c r="D811" s="85" t="s">
        <v>351</v>
      </c>
      <c r="E811" s="128"/>
      <c r="F811" s="160"/>
      <c r="G811" s="161"/>
      <c r="H811" s="160"/>
      <c r="I811" s="161"/>
      <c r="J811" s="160"/>
      <c r="K811" s="161"/>
      <c r="L811" s="160"/>
      <c r="M811" s="161"/>
      <c r="N811" s="76"/>
      <c r="O811" s="336"/>
      <c r="P811" s="76"/>
      <c r="Q811" s="336"/>
      <c r="R811" s="76"/>
      <c r="S811" s="336"/>
      <c r="T811" s="315"/>
      <c r="U811" s="316"/>
      <c r="V811" s="316"/>
      <c r="W811" s="452"/>
      <c r="X811" s="128"/>
      <c r="Y811" s="128"/>
      <c r="Z811" s="128"/>
      <c r="AA811" s="128"/>
      <c r="AB811" s="128"/>
      <c r="AC811" s="128"/>
      <c r="AD811" s="85"/>
    </row>
    <row r="812" spans="1:30" ht="19.5" customHeight="1">
      <c r="A812" s="85"/>
      <c r="B812" s="85"/>
      <c r="C812" s="128"/>
      <c r="D812" s="85" t="s">
        <v>352</v>
      </c>
      <c r="E812" s="128"/>
      <c r="F812" s="160"/>
      <c r="G812" s="161"/>
      <c r="H812" s="160"/>
      <c r="I812" s="161"/>
      <c r="J812" s="160"/>
      <c r="K812" s="161"/>
      <c r="L812" s="160"/>
      <c r="M812" s="161"/>
      <c r="N812" s="76"/>
      <c r="O812" s="336"/>
      <c r="P812" s="76"/>
      <c r="Q812" s="336"/>
      <c r="R812" s="76"/>
      <c r="S812" s="336"/>
      <c r="T812" s="315"/>
      <c r="U812" s="316"/>
      <c r="V812" s="316"/>
      <c r="W812" s="452"/>
      <c r="X812" s="128"/>
      <c r="Y812" s="128"/>
      <c r="Z812" s="128"/>
      <c r="AA812" s="128"/>
      <c r="AB812" s="128"/>
      <c r="AC812" s="128"/>
      <c r="AD812" s="85"/>
    </row>
    <row r="813" spans="1:30" ht="19.5" customHeight="1">
      <c r="A813" s="85"/>
      <c r="B813" s="85"/>
      <c r="C813" s="128"/>
      <c r="D813" s="85" t="s">
        <v>353</v>
      </c>
      <c r="E813" s="128"/>
      <c r="F813" s="160"/>
      <c r="G813" s="161"/>
      <c r="H813" s="160"/>
      <c r="I813" s="161"/>
      <c r="J813" s="160"/>
      <c r="K813" s="161"/>
      <c r="L813" s="160"/>
      <c r="M813" s="161"/>
      <c r="N813" s="76"/>
      <c r="O813" s="336"/>
      <c r="P813" s="76"/>
      <c r="Q813" s="336"/>
      <c r="R813" s="76"/>
      <c r="S813" s="336"/>
      <c r="T813" s="315"/>
      <c r="U813" s="316"/>
      <c r="V813" s="316"/>
      <c r="W813" s="452"/>
      <c r="X813" s="128"/>
      <c r="Y813" s="128"/>
      <c r="Z813" s="128"/>
      <c r="AA813" s="128"/>
      <c r="AB813" s="128"/>
      <c r="AC813" s="128"/>
      <c r="AD813" s="85"/>
    </row>
    <row r="814" spans="1:30" ht="19.5" customHeight="1">
      <c r="A814" s="85"/>
      <c r="B814" s="85"/>
      <c r="C814" s="128"/>
      <c r="D814" s="85" t="s">
        <v>6219</v>
      </c>
      <c r="E814" s="128"/>
      <c r="F814" s="160"/>
      <c r="G814" s="161"/>
      <c r="H814" s="160"/>
      <c r="I814" s="161"/>
      <c r="J814" s="160"/>
      <c r="K814" s="161"/>
      <c r="L814" s="160"/>
      <c r="M814" s="161"/>
      <c r="N814" s="76"/>
      <c r="O814" s="336"/>
      <c r="P814" s="76"/>
      <c r="Q814" s="336"/>
      <c r="R814" s="76"/>
      <c r="S814" s="336"/>
      <c r="T814" s="315"/>
      <c r="U814" s="316"/>
      <c r="V814" s="316"/>
      <c r="W814" s="452"/>
      <c r="X814" s="128"/>
      <c r="Y814" s="128"/>
      <c r="Z814" s="128"/>
      <c r="AA814" s="128"/>
      <c r="AB814" s="128"/>
      <c r="AC814" s="128"/>
      <c r="AD814" s="85"/>
    </row>
    <row r="815" spans="1:30" ht="19.5" customHeight="1">
      <c r="A815" s="85"/>
      <c r="B815" s="85"/>
      <c r="C815" s="128"/>
      <c r="D815" s="85" t="s">
        <v>9419</v>
      </c>
      <c r="E815" s="128"/>
      <c r="F815" s="160"/>
      <c r="G815" s="161"/>
      <c r="H815" s="160"/>
      <c r="I815" s="161"/>
      <c r="J815" s="160"/>
      <c r="K815" s="161"/>
      <c r="L815" s="160"/>
      <c r="M815" s="161"/>
      <c r="N815" s="76"/>
      <c r="O815" s="336"/>
      <c r="P815" s="76"/>
      <c r="Q815" s="336"/>
      <c r="R815" s="76"/>
      <c r="S815" s="336"/>
      <c r="T815" s="315"/>
      <c r="U815" s="316"/>
      <c r="V815" s="316"/>
      <c r="W815" s="452"/>
      <c r="X815" s="128"/>
      <c r="Y815" s="128"/>
      <c r="Z815" s="128"/>
      <c r="AA815" s="128"/>
      <c r="AB815" s="128"/>
      <c r="AC815" s="128"/>
      <c r="AD815" s="85"/>
    </row>
    <row r="816" spans="1:30" ht="19.5" customHeight="1">
      <c r="A816" s="66" t="s">
        <v>6543</v>
      </c>
      <c r="B816" s="66" t="s">
        <v>2643</v>
      </c>
      <c r="C816" s="127" t="s">
        <v>7611</v>
      </c>
      <c r="D816" s="66" t="s">
        <v>355</v>
      </c>
      <c r="E816" s="127" t="s">
        <v>2640</v>
      </c>
      <c r="F816" s="174"/>
      <c r="G816" s="175"/>
      <c r="H816" s="174"/>
      <c r="I816" s="175"/>
      <c r="J816" s="174"/>
      <c r="K816" s="175"/>
      <c r="L816" s="174"/>
      <c r="M816" s="175"/>
      <c r="N816" s="73"/>
      <c r="O816" s="74"/>
      <c r="P816" s="73"/>
      <c r="Q816" s="74"/>
      <c r="R816" s="73"/>
      <c r="S816" s="74"/>
      <c r="T816" s="56"/>
      <c r="U816" s="57"/>
      <c r="V816" s="57"/>
      <c r="W816" s="451"/>
      <c r="X816" s="127"/>
      <c r="Y816" s="127"/>
      <c r="Z816" s="127"/>
      <c r="AA816" s="127"/>
      <c r="AB816" s="127"/>
      <c r="AC816" s="127" t="s">
        <v>7010</v>
      </c>
      <c r="AD816" s="66"/>
    </row>
    <row r="817" spans="1:30" ht="19.5" customHeight="1">
      <c r="A817" s="85"/>
      <c r="B817" s="85"/>
      <c r="C817" s="128"/>
      <c r="D817" s="85" t="s">
        <v>356</v>
      </c>
      <c r="E817" s="128"/>
      <c r="F817" s="160"/>
      <c r="G817" s="161"/>
      <c r="H817" s="160"/>
      <c r="I817" s="161"/>
      <c r="J817" s="160"/>
      <c r="K817" s="161"/>
      <c r="L817" s="160"/>
      <c r="M817" s="161"/>
      <c r="N817" s="76"/>
      <c r="O817" s="336"/>
      <c r="P817" s="76"/>
      <c r="Q817" s="336"/>
      <c r="R817" s="76"/>
      <c r="S817" s="336"/>
      <c r="T817" s="315"/>
      <c r="U817" s="316"/>
      <c r="V817" s="316"/>
      <c r="W817" s="452"/>
      <c r="X817" s="128"/>
      <c r="Y817" s="128"/>
      <c r="Z817" s="128"/>
      <c r="AA817" s="128"/>
      <c r="AB817" s="128"/>
      <c r="AC817" s="128"/>
      <c r="AD817" s="85"/>
    </row>
    <row r="818" spans="1:30" ht="19.5" customHeight="1">
      <c r="A818" s="85"/>
      <c r="B818" s="85"/>
      <c r="C818" s="128"/>
      <c r="D818" s="85" t="s">
        <v>357</v>
      </c>
      <c r="E818" s="128"/>
      <c r="F818" s="160"/>
      <c r="G818" s="161"/>
      <c r="H818" s="160"/>
      <c r="I818" s="161"/>
      <c r="J818" s="160"/>
      <c r="K818" s="161"/>
      <c r="L818" s="160"/>
      <c r="M818" s="161"/>
      <c r="N818" s="76"/>
      <c r="O818" s="336"/>
      <c r="P818" s="76"/>
      <c r="Q818" s="336"/>
      <c r="R818" s="76"/>
      <c r="S818" s="336"/>
      <c r="T818" s="315"/>
      <c r="U818" s="316"/>
      <c r="V818" s="316"/>
      <c r="W818" s="452"/>
      <c r="X818" s="128"/>
      <c r="Y818" s="128"/>
      <c r="Z818" s="128"/>
      <c r="AA818" s="128"/>
      <c r="AB818" s="128"/>
      <c r="AC818" s="128"/>
      <c r="AD818" s="85"/>
    </row>
    <row r="819" spans="1:30" ht="19.5" customHeight="1">
      <c r="A819" s="85"/>
      <c r="B819" s="85"/>
      <c r="C819" s="128"/>
      <c r="D819" s="85" t="s">
        <v>358</v>
      </c>
      <c r="E819" s="128"/>
      <c r="F819" s="160"/>
      <c r="G819" s="161"/>
      <c r="H819" s="160"/>
      <c r="I819" s="161"/>
      <c r="J819" s="160"/>
      <c r="K819" s="161"/>
      <c r="L819" s="160"/>
      <c r="M819" s="161"/>
      <c r="N819" s="76"/>
      <c r="O819" s="336"/>
      <c r="P819" s="76"/>
      <c r="Q819" s="336"/>
      <c r="R819" s="76"/>
      <c r="S819" s="336"/>
      <c r="T819" s="315"/>
      <c r="U819" s="316"/>
      <c r="V819" s="316"/>
      <c r="W819" s="452"/>
      <c r="X819" s="128"/>
      <c r="Y819" s="128"/>
      <c r="Z819" s="128"/>
      <c r="AA819" s="128"/>
      <c r="AB819" s="128"/>
      <c r="AC819" s="128"/>
      <c r="AD819" s="85"/>
    </row>
    <row r="820" spans="1:30" ht="19.5" customHeight="1">
      <c r="A820" s="85"/>
      <c r="B820" s="85"/>
      <c r="C820" s="128"/>
      <c r="D820" s="85" t="s">
        <v>359</v>
      </c>
      <c r="E820" s="128"/>
      <c r="F820" s="160"/>
      <c r="G820" s="161"/>
      <c r="H820" s="160"/>
      <c r="I820" s="161"/>
      <c r="J820" s="160"/>
      <c r="K820" s="161"/>
      <c r="L820" s="160"/>
      <c r="M820" s="161"/>
      <c r="N820" s="76"/>
      <c r="O820" s="336"/>
      <c r="P820" s="76"/>
      <c r="Q820" s="336"/>
      <c r="R820" s="76"/>
      <c r="S820" s="336"/>
      <c r="T820" s="315"/>
      <c r="U820" s="316"/>
      <c r="V820" s="316"/>
      <c r="W820" s="452"/>
      <c r="X820" s="128"/>
      <c r="Y820" s="128"/>
      <c r="Z820" s="128"/>
      <c r="AA820" s="128"/>
      <c r="AB820" s="128"/>
      <c r="AC820" s="128"/>
      <c r="AD820" s="85"/>
    </row>
    <row r="821" spans="1:30" ht="19.5" customHeight="1">
      <c r="A821" s="85"/>
      <c r="B821" s="85"/>
      <c r="C821" s="128"/>
      <c r="D821" s="85" t="s">
        <v>360</v>
      </c>
      <c r="E821" s="128"/>
      <c r="F821" s="160"/>
      <c r="G821" s="161"/>
      <c r="H821" s="160"/>
      <c r="I821" s="161"/>
      <c r="J821" s="160"/>
      <c r="K821" s="161"/>
      <c r="L821" s="160"/>
      <c r="M821" s="161"/>
      <c r="N821" s="76"/>
      <c r="O821" s="336"/>
      <c r="P821" s="76"/>
      <c r="Q821" s="336"/>
      <c r="R821" s="76"/>
      <c r="S821" s="336"/>
      <c r="T821" s="315"/>
      <c r="U821" s="316"/>
      <c r="V821" s="316"/>
      <c r="W821" s="452"/>
      <c r="X821" s="128"/>
      <c r="Y821" s="128"/>
      <c r="Z821" s="128"/>
      <c r="AA821" s="128"/>
      <c r="AB821" s="128"/>
      <c r="AC821" s="128"/>
      <c r="AD821" s="85"/>
    </row>
    <row r="822" spans="1:30" ht="19.5" customHeight="1">
      <c r="A822" s="85"/>
      <c r="B822" s="85"/>
      <c r="C822" s="128"/>
      <c r="D822" s="85" t="s">
        <v>6221</v>
      </c>
      <c r="E822" s="128"/>
      <c r="F822" s="160"/>
      <c r="G822" s="161"/>
      <c r="H822" s="160"/>
      <c r="I822" s="161"/>
      <c r="J822" s="160"/>
      <c r="K822" s="161"/>
      <c r="L822" s="160"/>
      <c r="M822" s="161"/>
      <c r="N822" s="76"/>
      <c r="O822" s="336"/>
      <c r="P822" s="76"/>
      <c r="Q822" s="336"/>
      <c r="R822" s="76"/>
      <c r="S822" s="336"/>
      <c r="T822" s="315"/>
      <c r="U822" s="316"/>
      <c r="V822" s="316"/>
      <c r="W822" s="452"/>
      <c r="X822" s="128"/>
      <c r="Y822" s="128"/>
      <c r="Z822" s="128"/>
      <c r="AA822" s="128"/>
      <c r="AB822" s="128"/>
      <c r="AC822" s="128"/>
      <c r="AD822" s="85"/>
    </row>
    <row r="823" spans="1:30" ht="19.5" customHeight="1">
      <c r="A823" s="85"/>
      <c r="B823" s="85"/>
      <c r="C823" s="128"/>
      <c r="D823" s="85" t="s">
        <v>6222</v>
      </c>
      <c r="E823" s="128"/>
      <c r="F823" s="160"/>
      <c r="G823" s="161"/>
      <c r="H823" s="160"/>
      <c r="I823" s="161"/>
      <c r="J823" s="160"/>
      <c r="K823" s="161"/>
      <c r="L823" s="160"/>
      <c r="M823" s="161"/>
      <c r="N823" s="76"/>
      <c r="O823" s="336"/>
      <c r="P823" s="76"/>
      <c r="Q823" s="336"/>
      <c r="R823" s="76"/>
      <c r="S823" s="336"/>
      <c r="T823" s="315"/>
      <c r="U823" s="316"/>
      <c r="V823" s="316"/>
      <c r="W823" s="452"/>
      <c r="X823" s="128"/>
      <c r="Y823" s="128"/>
      <c r="Z823" s="128"/>
      <c r="AA823" s="128"/>
      <c r="AB823" s="128"/>
      <c r="AC823" s="128"/>
      <c r="AD823" s="85"/>
    </row>
    <row r="824" spans="1:30" ht="19.5" customHeight="1">
      <c r="A824" s="66" t="s">
        <v>6544</v>
      </c>
      <c r="B824" s="66" t="s">
        <v>2644</v>
      </c>
      <c r="C824" s="127" t="s">
        <v>7611</v>
      </c>
      <c r="D824" s="66" t="s">
        <v>9424</v>
      </c>
      <c r="E824" s="127" t="s">
        <v>2640</v>
      </c>
      <c r="F824" s="174"/>
      <c r="G824" s="175"/>
      <c r="H824" s="174"/>
      <c r="I824" s="175"/>
      <c r="J824" s="174"/>
      <c r="K824" s="175"/>
      <c r="L824" s="174"/>
      <c r="M824" s="175"/>
      <c r="N824" s="73"/>
      <c r="O824" s="74"/>
      <c r="P824" s="73"/>
      <c r="Q824" s="74"/>
      <c r="R824" s="73"/>
      <c r="S824" s="74"/>
      <c r="T824" s="56"/>
      <c r="U824" s="57"/>
      <c r="V824" s="57"/>
      <c r="W824" s="451"/>
      <c r="X824" s="127"/>
      <c r="Y824" s="127"/>
      <c r="Z824" s="127"/>
      <c r="AA824" s="127"/>
      <c r="AB824" s="127"/>
      <c r="AC824" s="127" t="s">
        <v>7010</v>
      </c>
      <c r="AD824" s="66"/>
    </row>
    <row r="825" spans="1:30" ht="19.5" customHeight="1">
      <c r="A825" s="85"/>
      <c r="B825" s="85"/>
      <c r="C825" s="128"/>
      <c r="D825" s="85" t="s">
        <v>9425</v>
      </c>
      <c r="E825" s="128"/>
      <c r="F825" s="160"/>
      <c r="G825" s="161"/>
      <c r="H825" s="160"/>
      <c r="I825" s="161"/>
      <c r="J825" s="160"/>
      <c r="K825" s="161"/>
      <c r="L825" s="160"/>
      <c r="M825" s="161"/>
      <c r="N825" s="76"/>
      <c r="O825" s="336"/>
      <c r="P825" s="76"/>
      <c r="Q825" s="336"/>
      <c r="R825" s="76"/>
      <c r="S825" s="336"/>
      <c r="T825" s="315"/>
      <c r="U825" s="316"/>
      <c r="V825" s="316"/>
      <c r="W825" s="452"/>
      <c r="X825" s="128"/>
      <c r="Y825" s="128"/>
      <c r="Z825" s="128"/>
      <c r="AA825" s="128"/>
      <c r="AB825" s="128"/>
      <c r="AC825" s="128"/>
      <c r="AD825" s="85"/>
    </row>
    <row r="826" spans="1:30" ht="19.5" customHeight="1">
      <c r="A826" s="85"/>
      <c r="B826" s="85"/>
      <c r="C826" s="128"/>
      <c r="D826" s="85" t="s">
        <v>6221</v>
      </c>
      <c r="E826" s="128"/>
      <c r="F826" s="160"/>
      <c r="G826" s="161"/>
      <c r="H826" s="160"/>
      <c r="I826" s="161"/>
      <c r="J826" s="160"/>
      <c r="K826" s="161"/>
      <c r="L826" s="160"/>
      <c r="M826" s="161"/>
      <c r="N826" s="76"/>
      <c r="O826" s="336"/>
      <c r="P826" s="76"/>
      <c r="Q826" s="336"/>
      <c r="R826" s="76"/>
      <c r="S826" s="336"/>
      <c r="T826" s="315"/>
      <c r="U826" s="316"/>
      <c r="V826" s="316"/>
      <c r="W826" s="452"/>
      <c r="X826" s="128"/>
      <c r="Y826" s="128"/>
      <c r="Z826" s="128"/>
      <c r="AA826" s="128"/>
      <c r="AB826" s="128"/>
      <c r="AC826" s="128"/>
      <c r="AD826" s="85"/>
    </row>
    <row r="827" spans="1:30" ht="19.5" customHeight="1">
      <c r="A827" s="85"/>
      <c r="B827" s="85"/>
      <c r="C827" s="128"/>
      <c r="D827" s="85" t="s">
        <v>6222</v>
      </c>
      <c r="E827" s="128"/>
      <c r="F827" s="160"/>
      <c r="G827" s="161"/>
      <c r="H827" s="160"/>
      <c r="I827" s="161"/>
      <c r="J827" s="160"/>
      <c r="K827" s="161"/>
      <c r="L827" s="160"/>
      <c r="M827" s="161"/>
      <c r="N827" s="76"/>
      <c r="O827" s="336"/>
      <c r="P827" s="76"/>
      <c r="Q827" s="336"/>
      <c r="R827" s="76"/>
      <c r="S827" s="336"/>
      <c r="T827" s="315"/>
      <c r="U827" s="316"/>
      <c r="V827" s="316"/>
      <c r="W827" s="452"/>
      <c r="X827" s="128"/>
      <c r="Y827" s="128"/>
      <c r="Z827" s="128"/>
      <c r="AA827" s="128"/>
      <c r="AB827" s="128"/>
      <c r="AC827" s="128"/>
      <c r="AD827" s="85"/>
    </row>
    <row r="828" spans="1:30" ht="19.5" customHeight="1">
      <c r="A828" s="66" t="s">
        <v>6545</v>
      </c>
      <c r="B828" s="66" t="s">
        <v>2645</v>
      </c>
      <c r="C828" s="127" t="s">
        <v>7611</v>
      </c>
      <c r="D828" s="66" t="s">
        <v>363</v>
      </c>
      <c r="E828" s="127" t="s">
        <v>2640</v>
      </c>
      <c r="F828" s="174"/>
      <c r="G828" s="175"/>
      <c r="H828" s="174"/>
      <c r="I828" s="175"/>
      <c r="J828" s="174"/>
      <c r="K828" s="175"/>
      <c r="L828" s="174"/>
      <c r="M828" s="175"/>
      <c r="N828" s="73"/>
      <c r="O828" s="74"/>
      <c r="P828" s="73"/>
      <c r="Q828" s="74"/>
      <c r="R828" s="73"/>
      <c r="S828" s="74"/>
      <c r="T828" s="56"/>
      <c r="U828" s="57"/>
      <c r="V828" s="57"/>
      <c r="W828" s="451"/>
      <c r="X828" s="127"/>
      <c r="Y828" s="127"/>
      <c r="Z828" s="127"/>
      <c r="AA828" s="127"/>
      <c r="AB828" s="127"/>
      <c r="AC828" s="127" t="s">
        <v>7010</v>
      </c>
      <c r="AD828" s="66"/>
    </row>
    <row r="829" spans="1:30" ht="19.5" customHeight="1">
      <c r="A829" s="85"/>
      <c r="B829" s="85"/>
      <c r="C829" s="128"/>
      <c r="D829" s="85" t="s">
        <v>364</v>
      </c>
      <c r="E829" s="128"/>
      <c r="F829" s="160"/>
      <c r="G829" s="161"/>
      <c r="H829" s="160"/>
      <c r="I829" s="161"/>
      <c r="J829" s="160"/>
      <c r="K829" s="161"/>
      <c r="L829" s="160"/>
      <c r="M829" s="161"/>
      <c r="N829" s="76"/>
      <c r="O829" s="336"/>
      <c r="P829" s="76"/>
      <c r="Q829" s="336"/>
      <c r="R829" s="76"/>
      <c r="S829" s="336"/>
      <c r="T829" s="315">
        <v>1</v>
      </c>
      <c r="U829" s="316">
        <v>100</v>
      </c>
      <c r="V829" s="316"/>
      <c r="W829" s="452"/>
      <c r="X829" s="128"/>
      <c r="Y829" s="128"/>
      <c r="Z829" s="128"/>
      <c r="AA829" s="128"/>
      <c r="AB829" s="128"/>
      <c r="AC829" s="128"/>
      <c r="AD829" s="85"/>
    </row>
    <row r="830" spans="1:30" ht="19.5" customHeight="1">
      <c r="A830" s="85"/>
      <c r="B830" s="85"/>
      <c r="C830" s="128"/>
      <c r="D830" s="85" t="s">
        <v>365</v>
      </c>
      <c r="E830" s="128"/>
      <c r="F830" s="160"/>
      <c r="G830" s="161"/>
      <c r="H830" s="160"/>
      <c r="I830" s="161"/>
      <c r="J830" s="160"/>
      <c r="K830" s="161"/>
      <c r="L830" s="160"/>
      <c r="M830" s="161"/>
      <c r="N830" s="76"/>
      <c r="O830" s="336"/>
      <c r="P830" s="76"/>
      <c r="Q830" s="336"/>
      <c r="R830" s="76"/>
      <c r="S830" s="336"/>
      <c r="T830" s="315"/>
      <c r="U830" s="316"/>
      <c r="V830" s="316"/>
      <c r="W830" s="452"/>
      <c r="X830" s="128"/>
      <c r="Y830" s="128"/>
      <c r="Z830" s="128"/>
      <c r="AA830" s="128"/>
      <c r="AB830" s="128"/>
      <c r="AC830" s="128"/>
      <c r="AD830" s="85"/>
    </row>
    <row r="831" spans="1:30" ht="19.5" customHeight="1">
      <c r="A831" s="85"/>
      <c r="B831" s="85"/>
      <c r="C831" s="128"/>
      <c r="D831" s="85" t="s">
        <v>366</v>
      </c>
      <c r="E831" s="128"/>
      <c r="F831" s="160"/>
      <c r="G831" s="161"/>
      <c r="H831" s="160"/>
      <c r="I831" s="161"/>
      <c r="J831" s="160"/>
      <c r="K831" s="161"/>
      <c r="L831" s="160"/>
      <c r="M831" s="161"/>
      <c r="N831" s="76"/>
      <c r="O831" s="336"/>
      <c r="P831" s="76"/>
      <c r="Q831" s="336"/>
      <c r="R831" s="76"/>
      <c r="S831" s="336"/>
      <c r="T831" s="315"/>
      <c r="U831" s="316"/>
      <c r="V831" s="316"/>
      <c r="W831" s="452"/>
      <c r="X831" s="128"/>
      <c r="Y831" s="128"/>
      <c r="Z831" s="128"/>
      <c r="AA831" s="128"/>
      <c r="AB831" s="128"/>
      <c r="AC831" s="128"/>
      <c r="AD831" s="85"/>
    </row>
    <row r="832" spans="1:30" ht="19.5" customHeight="1">
      <c r="A832" s="85"/>
      <c r="B832" s="85"/>
      <c r="C832" s="128"/>
      <c r="D832" s="85" t="s">
        <v>367</v>
      </c>
      <c r="E832" s="128"/>
      <c r="F832" s="160"/>
      <c r="G832" s="161"/>
      <c r="H832" s="160"/>
      <c r="I832" s="161"/>
      <c r="J832" s="160"/>
      <c r="K832" s="161"/>
      <c r="L832" s="160"/>
      <c r="M832" s="161"/>
      <c r="N832" s="76"/>
      <c r="O832" s="336"/>
      <c r="P832" s="76"/>
      <c r="Q832" s="336"/>
      <c r="R832" s="76"/>
      <c r="S832" s="336"/>
      <c r="T832" s="315"/>
      <c r="U832" s="316"/>
      <c r="V832" s="316"/>
      <c r="W832" s="452"/>
      <c r="X832" s="128"/>
      <c r="Y832" s="128"/>
      <c r="Z832" s="128"/>
      <c r="AA832" s="128"/>
      <c r="AB832" s="128"/>
      <c r="AC832" s="128"/>
      <c r="AD832" s="85"/>
    </row>
    <row r="833" spans="1:30" ht="19.5" customHeight="1">
      <c r="A833" s="85"/>
      <c r="B833" s="85"/>
      <c r="C833" s="128"/>
      <c r="D833" s="85" t="s">
        <v>6221</v>
      </c>
      <c r="E833" s="128"/>
      <c r="F833" s="160"/>
      <c r="G833" s="161"/>
      <c r="H833" s="160"/>
      <c r="I833" s="161"/>
      <c r="J833" s="160"/>
      <c r="K833" s="161"/>
      <c r="L833" s="160"/>
      <c r="M833" s="161"/>
      <c r="N833" s="76"/>
      <c r="O833" s="336"/>
      <c r="P833" s="76"/>
      <c r="Q833" s="336"/>
      <c r="R833" s="76"/>
      <c r="S833" s="336"/>
      <c r="T833" s="315"/>
      <c r="U833" s="316"/>
      <c r="V833" s="316"/>
      <c r="W833" s="452"/>
      <c r="X833" s="128"/>
      <c r="Y833" s="128"/>
      <c r="Z833" s="128"/>
      <c r="AA833" s="128"/>
      <c r="AB833" s="128"/>
      <c r="AC833" s="128"/>
      <c r="AD833" s="85"/>
    </row>
    <row r="834" spans="1:30" ht="19.5" customHeight="1">
      <c r="A834" s="85"/>
      <c r="B834" s="85"/>
      <c r="C834" s="128"/>
      <c r="D834" s="85" t="s">
        <v>6222</v>
      </c>
      <c r="E834" s="128"/>
      <c r="F834" s="160"/>
      <c r="G834" s="161"/>
      <c r="H834" s="160"/>
      <c r="I834" s="161"/>
      <c r="J834" s="160"/>
      <c r="K834" s="161"/>
      <c r="L834" s="160"/>
      <c r="M834" s="161"/>
      <c r="N834" s="76"/>
      <c r="O834" s="336"/>
      <c r="P834" s="76"/>
      <c r="Q834" s="336"/>
      <c r="R834" s="76"/>
      <c r="S834" s="336"/>
      <c r="T834" s="315"/>
      <c r="U834" s="316"/>
      <c r="V834" s="316"/>
      <c r="W834" s="452"/>
      <c r="X834" s="128"/>
      <c r="Y834" s="128"/>
      <c r="Z834" s="128"/>
      <c r="AA834" s="128"/>
      <c r="AB834" s="128"/>
      <c r="AC834" s="128"/>
      <c r="AD834" s="85"/>
    </row>
    <row r="835" spans="1:30" ht="19.5" customHeight="1">
      <c r="A835" s="66" t="s">
        <v>6546</v>
      </c>
      <c r="B835" s="66" t="s">
        <v>2646</v>
      </c>
      <c r="C835" s="127" t="s">
        <v>7611</v>
      </c>
      <c r="D835" s="66" t="s">
        <v>369</v>
      </c>
      <c r="E835" s="127" t="s">
        <v>2640</v>
      </c>
      <c r="F835" s="174"/>
      <c r="G835" s="175"/>
      <c r="H835" s="174"/>
      <c r="I835" s="175"/>
      <c r="J835" s="174"/>
      <c r="K835" s="175"/>
      <c r="L835" s="174"/>
      <c r="M835" s="175"/>
      <c r="N835" s="73"/>
      <c r="O835" s="74"/>
      <c r="P835" s="73"/>
      <c r="Q835" s="74"/>
      <c r="R835" s="73"/>
      <c r="S835" s="74"/>
      <c r="T835" s="56"/>
      <c r="U835" s="57"/>
      <c r="V835" s="57"/>
      <c r="W835" s="451"/>
      <c r="X835" s="127"/>
      <c r="Y835" s="127"/>
      <c r="Z835" s="127"/>
      <c r="AA835" s="127"/>
      <c r="AB835" s="127"/>
      <c r="AC835" s="127" t="s">
        <v>7010</v>
      </c>
      <c r="AD835" s="66"/>
    </row>
    <row r="836" spans="1:30" ht="19.5" customHeight="1">
      <c r="A836" s="85"/>
      <c r="B836" s="85"/>
      <c r="C836" s="128"/>
      <c r="D836" s="85" t="s">
        <v>9426</v>
      </c>
      <c r="E836" s="128"/>
      <c r="F836" s="160"/>
      <c r="G836" s="161"/>
      <c r="H836" s="160"/>
      <c r="I836" s="161"/>
      <c r="J836" s="160"/>
      <c r="K836" s="161"/>
      <c r="L836" s="160"/>
      <c r="M836" s="161"/>
      <c r="N836" s="76"/>
      <c r="O836" s="336"/>
      <c r="P836" s="76"/>
      <c r="Q836" s="336"/>
      <c r="R836" s="76"/>
      <c r="S836" s="336"/>
      <c r="T836" s="315">
        <v>1</v>
      </c>
      <c r="U836" s="316">
        <v>100</v>
      </c>
      <c r="V836" s="316"/>
      <c r="W836" s="452"/>
      <c r="X836" s="128"/>
      <c r="Y836" s="128"/>
      <c r="Z836" s="128"/>
      <c r="AA836" s="128"/>
      <c r="AB836" s="128"/>
      <c r="AC836" s="128"/>
      <c r="AD836" s="85"/>
    </row>
    <row r="837" spans="1:30" ht="19.5" customHeight="1">
      <c r="A837" s="85"/>
      <c r="B837" s="85"/>
      <c r="C837" s="128"/>
      <c r="D837" s="85" t="s">
        <v>6221</v>
      </c>
      <c r="E837" s="128"/>
      <c r="F837" s="160"/>
      <c r="G837" s="161"/>
      <c r="H837" s="160"/>
      <c r="I837" s="161"/>
      <c r="J837" s="160"/>
      <c r="K837" s="161"/>
      <c r="L837" s="160"/>
      <c r="M837" s="161"/>
      <c r="N837" s="76"/>
      <c r="O837" s="336"/>
      <c r="P837" s="76"/>
      <c r="Q837" s="336"/>
      <c r="R837" s="76"/>
      <c r="S837" s="336"/>
      <c r="T837" s="315"/>
      <c r="U837" s="316"/>
      <c r="V837" s="316"/>
      <c r="W837" s="452"/>
      <c r="X837" s="128"/>
      <c r="Y837" s="128"/>
      <c r="Z837" s="128"/>
      <c r="AA837" s="128"/>
      <c r="AB837" s="128"/>
      <c r="AC837" s="128"/>
      <c r="AD837" s="85"/>
    </row>
    <row r="838" spans="1:30" ht="19.5" customHeight="1">
      <c r="A838" s="85"/>
      <c r="B838" s="85"/>
      <c r="C838" s="128"/>
      <c r="D838" s="85" t="s">
        <v>6222</v>
      </c>
      <c r="E838" s="128"/>
      <c r="F838" s="160"/>
      <c r="G838" s="161"/>
      <c r="H838" s="160"/>
      <c r="I838" s="161"/>
      <c r="J838" s="160"/>
      <c r="K838" s="161"/>
      <c r="L838" s="160"/>
      <c r="M838" s="161"/>
      <c r="N838" s="76"/>
      <c r="O838" s="336"/>
      <c r="P838" s="76"/>
      <c r="Q838" s="336"/>
      <c r="R838" s="76"/>
      <c r="S838" s="336"/>
      <c r="T838" s="315"/>
      <c r="U838" s="316"/>
      <c r="V838" s="316"/>
      <c r="W838" s="452"/>
      <c r="X838" s="128"/>
      <c r="Y838" s="128"/>
      <c r="Z838" s="128"/>
      <c r="AA838" s="128"/>
      <c r="AB838" s="128"/>
      <c r="AC838" s="128"/>
      <c r="AD838" s="85"/>
    </row>
    <row r="839" spans="1:30" ht="19.5" customHeight="1">
      <c r="A839" s="66" t="s">
        <v>6547</v>
      </c>
      <c r="B839" s="66" t="s">
        <v>2647</v>
      </c>
      <c r="C839" s="127" t="s">
        <v>7611</v>
      </c>
      <c r="D839" s="66" t="s">
        <v>131</v>
      </c>
      <c r="E839" s="127" t="s">
        <v>2631</v>
      </c>
      <c r="F839" s="174"/>
      <c r="G839" s="175"/>
      <c r="H839" s="174"/>
      <c r="I839" s="175"/>
      <c r="J839" s="174"/>
      <c r="K839" s="175"/>
      <c r="L839" s="174"/>
      <c r="M839" s="175"/>
      <c r="N839" s="73"/>
      <c r="O839" s="74"/>
      <c r="P839" s="73"/>
      <c r="Q839" s="74"/>
      <c r="R839" s="73"/>
      <c r="S839" s="74"/>
      <c r="T839" s="56"/>
      <c r="U839" s="57"/>
      <c r="V839" s="57"/>
      <c r="W839" s="451"/>
      <c r="X839" s="127"/>
      <c r="Y839" s="127"/>
      <c r="Z839" s="127"/>
      <c r="AA839" s="127"/>
      <c r="AB839" s="127"/>
      <c r="AC839" s="127" t="s">
        <v>7010</v>
      </c>
      <c r="AD839" s="66"/>
    </row>
    <row r="840" spans="1:30" ht="19.5" customHeight="1">
      <c r="A840" s="85"/>
      <c r="B840" s="85"/>
      <c r="C840" s="128"/>
      <c r="D840" s="85" t="s">
        <v>133</v>
      </c>
      <c r="E840" s="128"/>
      <c r="F840" s="160"/>
      <c r="G840" s="161"/>
      <c r="H840" s="160"/>
      <c r="I840" s="161"/>
      <c r="J840" s="160"/>
      <c r="K840" s="161"/>
      <c r="L840" s="160"/>
      <c r="M840" s="161"/>
      <c r="N840" s="76"/>
      <c r="O840" s="336"/>
      <c r="P840" s="76"/>
      <c r="Q840" s="336"/>
      <c r="R840" s="76"/>
      <c r="S840" s="336"/>
      <c r="T840" s="315"/>
      <c r="U840" s="316"/>
      <c r="V840" s="316"/>
      <c r="W840" s="452"/>
      <c r="X840" s="128"/>
      <c r="Y840" s="128"/>
      <c r="Z840" s="128"/>
      <c r="AA840" s="128"/>
      <c r="AB840" s="128"/>
      <c r="AC840" s="128"/>
      <c r="AD840" s="85"/>
    </row>
    <row r="841" spans="1:30" ht="19.5" customHeight="1">
      <c r="A841" s="66" t="s">
        <v>6548</v>
      </c>
      <c r="B841" s="66" t="s">
        <v>2648</v>
      </c>
      <c r="C841" s="127" t="s">
        <v>6399</v>
      </c>
      <c r="D841" s="66" t="s">
        <v>372</v>
      </c>
      <c r="E841" s="127" t="s">
        <v>2628</v>
      </c>
      <c r="F841" s="174"/>
      <c r="G841" s="175"/>
      <c r="H841" s="174"/>
      <c r="I841" s="175"/>
      <c r="J841" s="174"/>
      <c r="K841" s="175"/>
      <c r="L841" s="174"/>
      <c r="M841" s="175"/>
      <c r="N841" s="73"/>
      <c r="O841" s="74"/>
      <c r="P841" s="73"/>
      <c r="Q841" s="74"/>
      <c r="R841" s="73"/>
      <c r="S841" s="74"/>
      <c r="T841" s="56"/>
      <c r="U841" s="57"/>
      <c r="V841" s="57"/>
      <c r="W841" s="451"/>
      <c r="X841" s="127"/>
      <c r="Y841" s="127"/>
      <c r="Z841" s="127"/>
      <c r="AA841" s="127"/>
      <c r="AB841" s="127"/>
      <c r="AC841" s="127" t="s">
        <v>7010</v>
      </c>
      <c r="AD841" s="66"/>
    </row>
    <row r="842" spans="1:30" ht="19.5" customHeight="1">
      <c r="A842" s="85"/>
      <c r="B842" s="85"/>
      <c r="C842" s="128"/>
      <c r="D842" s="85" t="s">
        <v>373</v>
      </c>
      <c r="E842" s="128"/>
      <c r="F842" s="160"/>
      <c r="G842" s="161"/>
      <c r="H842" s="160"/>
      <c r="I842" s="161"/>
      <c r="J842" s="160"/>
      <c r="K842" s="161"/>
      <c r="L842" s="160"/>
      <c r="M842" s="161"/>
      <c r="N842" s="76"/>
      <c r="O842" s="336"/>
      <c r="P842" s="76"/>
      <c r="Q842" s="336"/>
      <c r="R842" s="76"/>
      <c r="S842" s="336"/>
      <c r="T842" s="315"/>
      <c r="U842" s="316"/>
      <c r="V842" s="316"/>
      <c r="W842" s="452"/>
      <c r="X842" s="128"/>
      <c r="Y842" s="128"/>
      <c r="Z842" s="128"/>
      <c r="AA842" s="128"/>
      <c r="AB842" s="128"/>
      <c r="AC842" s="128"/>
      <c r="AD842" s="85"/>
    </row>
    <row r="843" spans="1:30" ht="19.5" customHeight="1">
      <c r="A843" s="85"/>
      <c r="B843" s="85"/>
      <c r="C843" s="128"/>
      <c r="D843" s="85" t="s">
        <v>374</v>
      </c>
      <c r="E843" s="128"/>
      <c r="F843" s="160"/>
      <c r="G843" s="161"/>
      <c r="H843" s="160"/>
      <c r="I843" s="161"/>
      <c r="J843" s="160"/>
      <c r="K843" s="161"/>
      <c r="L843" s="160"/>
      <c r="M843" s="161"/>
      <c r="N843" s="76"/>
      <c r="O843" s="336"/>
      <c r="P843" s="76"/>
      <c r="Q843" s="336"/>
      <c r="R843" s="76"/>
      <c r="S843" s="336"/>
      <c r="T843" s="315"/>
      <c r="U843" s="316"/>
      <c r="V843" s="316"/>
      <c r="W843" s="452"/>
      <c r="X843" s="128"/>
      <c r="Y843" s="128"/>
      <c r="Z843" s="128"/>
      <c r="AA843" s="128"/>
      <c r="AB843" s="128"/>
      <c r="AC843" s="128"/>
      <c r="AD843" s="85"/>
    </row>
    <row r="844" spans="1:30" ht="19.5" customHeight="1">
      <c r="A844" s="85"/>
      <c r="B844" s="85"/>
      <c r="C844" s="128"/>
      <c r="D844" s="85" t="s">
        <v>375</v>
      </c>
      <c r="E844" s="128"/>
      <c r="F844" s="160"/>
      <c r="G844" s="161"/>
      <c r="H844" s="160"/>
      <c r="I844" s="161"/>
      <c r="J844" s="160"/>
      <c r="K844" s="161"/>
      <c r="L844" s="160"/>
      <c r="M844" s="161"/>
      <c r="N844" s="76"/>
      <c r="O844" s="336"/>
      <c r="P844" s="76"/>
      <c r="Q844" s="336"/>
      <c r="R844" s="76"/>
      <c r="S844" s="336"/>
      <c r="T844" s="315"/>
      <c r="U844" s="316"/>
      <c r="V844" s="316"/>
      <c r="W844" s="452"/>
      <c r="X844" s="128"/>
      <c r="Y844" s="128"/>
      <c r="Z844" s="128"/>
      <c r="AA844" s="128"/>
      <c r="AB844" s="128"/>
      <c r="AC844" s="128"/>
      <c r="AD844" s="85"/>
    </row>
    <row r="845" spans="1:30" ht="19.5" customHeight="1">
      <c r="A845" s="85"/>
      <c r="B845" s="85"/>
      <c r="C845" s="128"/>
      <c r="D845" s="85" t="s">
        <v>376</v>
      </c>
      <c r="E845" s="128"/>
      <c r="F845" s="160"/>
      <c r="G845" s="161"/>
      <c r="H845" s="160"/>
      <c r="I845" s="161"/>
      <c r="J845" s="160"/>
      <c r="K845" s="161"/>
      <c r="L845" s="160"/>
      <c r="M845" s="161"/>
      <c r="N845" s="76"/>
      <c r="O845" s="336"/>
      <c r="P845" s="76"/>
      <c r="Q845" s="336"/>
      <c r="R845" s="76"/>
      <c r="S845" s="336"/>
      <c r="T845" s="315"/>
      <c r="U845" s="316"/>
      <c r="V845" s="316"/>
      <c r="W845" s="452"/>
      <c r="X845" s="128"/>
      <c r="Y845" s="128"/>
      <c r="Z845" s="128"/>
      <c r="AA845" s="128"/>
      <c r="AB845" s="128"/>
      <c r="AC845" s="128"/>
      <c r="AD845" s="85"/>
    </row>
    <row r="846" spans="1:30" ht="19.5" customHeight="1">
      <c r="A846" s="85"/>
      <c r="B846" s="85"/>
      <c r="C846" s="128"/>
      <c r="D846" s="85" t="s">
        <v>377</v>
      </c>
      <c r="E846" s="128"/>
      <c r="F846" s="160"/>
      <c r="G846" s="161"/>
      <c r="H846" s="160"/>
      <c r="I846" s="161"/>
      <c r="J846" s="160"/>
      <c r="K846" s="161"/>
      <c r="L846" s="160"/>
      <c r="M846" s="161"/>
      <c r="N846" s="76"/>
      <c r="O846" s="336"/>
      <c r="P846" s="76"/>
      <c r="Q846" s="336"/>
      <c r="R846" s="76"/>
      <c r="S846" s="336"/>
      <c r="T846" s="315"/>
      <c r="U846" s="316"/>
      <c r="V846" s="316"/>
      <c r="W846" s="452"/>
      <c r="X846" s="128"/>
      <c r="Y846" s="128"/>
      <c r="Z846" s="128"/>
      <c r="AA846" s="128"/>
      <c r="AB846" s="128"/>
      <c r="AC846" s="128"/>
      <c r="AD846" s="85"/>
    </row>
    <row r="847" spans="1:30" ht="19.5" customHeight="1">
      <c r="A847" s="85"/>
      <c r="B847" s="85"/>
      <c r="C847" s="128"/>
      <c r="D847" s="85" t="s">
        <v>378</v>
      </c>
      <c r="E847" s="128"/>
      <c r="F847" s="160"/>
      <c r="G847" s="161"/>
      <c r="H847" s="160"/>
      <c r="I847" s="161"/>
      <c r="J847" s="160"/>
      <c r="K847" s="161"/>
      <c r="L847" s="160"/>
      <c r="M847" s="161"/>
      <c r="N847" s="76"/>
      <c r="O847" s="336"/>
      <c r="P847" s="76"/>
      <c r="Q847" s="336"/>
      <c r="R847" s="76"/>
      <c r="S847" s="336"/>
      <c r="T847" s="315"/>
      <c r="U847" s="316"/>
      <c r="V847" s="316"/>
      <c r="W847" s="452"/>
      <c r="X847" s="128"/>
      <c r="Y847" s="128"/>
      <c r="Z847" s="128"/>
      <c r="AA847" s="128"/>
      <c r="AB847" s="128"/>
      <c r="AC847" s="128"/>
      <c r="AD847" s="85"/>
    </row>
    <row r="848" spans="1:30" ht="19.5" customHeight="1">
      <c r="A848" s="85"/>
      <c r="B848" s="85"/>
      <c r="C848" s="128"/>
      <c r="D848" s="85" t="s">
        <v>379</v>
      </c>
      <c r="E848" s="128"/>
      <c r="F848" s="160"/>
      <c r="G848" s="161"/>
      <c r="H848" s="160"/>
      <c r="I848" s="161"/>
      <c r="J848" s="160"/>
      <c r="K848" s="161"/>
      <c r="L848" s="160"/>
      <c r="M848" s="161"/>
      <c r="N848" s="76"/>
      <c r="O848" s="336"/>
      <c r="P848" s="76"/>
      <c r="Q848" s="336"/>
      <c r="R848" s="76"/>
      <c r="S848" s="336"/>
      <c r="T848" s="315"/>
      <c r="U848" s="316"/>
      <c r="V848" s="316"/>
      <c r="W848" s="452"/>
      <c r="X848" s="128"/>
      <c r="Y848" s="128"/>
      <c r="Z848" s="128"/>
      <c r="AA848" s="128"/>
      <c r="AB848" s="128"/>
      <c r="AC848" s="128"/>
      <c r="AD848" s="85"/>
    </row>
    <row r="849" spans="1:30" ht="19.5" customHeight="1">
      <c r="A849" s="85"/>
      <c r="B849" s="85"/>
      <c r="C849" s="128"/>
      <c r="D849" s="85" t="s">
        <v>6219</v>
      </c>
      <c r="E849" s="128"/>
      <c r="F849" s="160"/>
      <c r="G849" s="161"/>
      <c r="H849" s="160"/>
      <c r="I849" s="161"/>
      <c r="J849" s="160"/>
      <c r="K849" s="161"/>
      <c r="L849" s="160"/>
      <c r="M849" s="161"/>
      <c r="N849" s="76"/>
      <c r="O849" s="336"/>
      <c r="P849" s="76"/>
      <c r="Q849" s="336"/>
      <c r="R849" s="76"/>
      <c r="S849" s="336"/>
      <c r="T849" s="315"/>
      <c r="U849" s="316"/>
      <c r="V849" s="316"/>
      <c r="W849" s="452"/>
      <c r="X849" s="128"/>
      <c r="Y849" s="128"/>
      <c r="Z849" s="128"/>
      <c r="AA849" s="128"/>
      <c r="AB849" s="128"/>
      <c r="AC849" s="128"/>
      <c r="AD849" s="85"/>
    </row>
    <row r="850" spans="1:30" ht="19.5" customHeight="1">
      <c r="A850" s="85"/>
      <c r="B850" s="85"/>
      <c r="C850" s="128"/>
      <c r="D850" s="85" t="s">
        <v>9419</v>
      </c>
      <c r="E850" s="128"/>
      <c r="F850" s="160"/>
      <c r="G850" s="161"/>
      <c r="H850" s="160"/>
      <c r="I850" s="161"/>
      <c r="J850" s="160"/>
      <c r="K850" s="161"/>
      <c r="L850" s="160"/>
      <c r="M850" s="161"/>
      <c r="N850" s="76"/>
      <c r="O850" s="336"/>
      <c r="P850" s="76"/>
      <c r="Q850" s="336"/>
      <c r="R850" s="76"/>
      <c r="S850" s="336"/>
      <c r="T850" s="315"/>
      <c r="U850" s="316"/>
      <c r="V850" s="316"/>
      <c r="W850" s="452"/>
      <c r="X850" s="128"/>
      <c r="Y850" s="128"/>
      <c r="Z850" s="128"/>
      <c r="AA850" s="128"/>
      <c r="AB850" s="128"/>
      <c r="AC850" s="128"/>
      <c r="AD850" s="85"/>
    </row>
    <row r="851" spans="1:30" ht="20.100000000000001" customHeight="1">
      <c r="A851" s="66" t="s">
        <v>6400</v>
      </c>
      <c r="B851" s="66" t="s">
        <v>483</v>
      </c>
      <c r="C851" s="127" t="s">
        <v>7611</v>
      </c>
      <c r="D851" s="66" t="s">
        <v>251</v>
      </c>
      <c r="E851" s="127"/>
      <c r="F851" s="354">
        <v>2635</v>
      </c>
      <c r="G851" s="12">
        <v>66.156163695706752</v>
      </c>
      <c r="H851" s="354">
        <v>2723</v>
      </c>
      <c r="I851" s="12">
        <v>66.707496325330723</v>
      </c>
      <c r="J851" s="354">
        <v>2820</v>
      </c>
      <c r="K851" s="12">
        <v>67.772170151405916</v>
      </c>
      <c r="L851" s="354">
        <v>2918</v>
      </c>
      <c r="M851" s="12">
        <v>67.907842680940192</v>
      </c>
      <c r="N851" s="56">
        <v>2972</v>
      </c>
      <c r="O851" s="57">
        <v>67.591539686149645</v>
      </c>
      <c r="P851" s="56">
        <v>3107</v>
      </c>
      <c r="Q851" s="57">
        <v>68.046430135786252</v>
      </c>
      <c r="R851" s="56">
        <v>3155</v>
      </c>
      <c r="S851" s="57">
        <v>67.457772076117166</v>
      </c>
      <c r="T851" s="56">
        <v>3340</v>
      </c>
      <c r="U851" s="57">
        <v>65.593087195600944</v>
      </c>
      <c r="V851" s="127" t="s">
        <v>7010</v>
      </c>
      <c r="W851" s="451" t="s">
        <v>7010</v>
      </c>
      <c r="X851" s="127" t="s">
        <v>7010</v>
      </c>
      <c r="Y851" s="127" t="s">
        <v>7010</v>
      </c>
      <c r="Z851" s="127" t="s">
        <v>7010</v>
      </c>
      <c r="AA851" s="127" t="s">
        <v>7010</v>
      </c>
      <c r="AB851" s="127" t="s">
        <v>7010</v>
      </c>
      <c r="AC851" s="127" t="s">
        <v>7010</v>
      </c>
      <c r="AD851" s="66"/>
    </row>
    <row r="852" spans="1:30" ht="24">
      <c r="A852" s="85"/>
      <c r="B852" s="85"/>
      <c r="C852" s="128"/>
      <c r="D852" s="85" t="s">
        <v>9428</v>
      </c>
      <c r="E852" s="128"/>
      <c r="F852" s="531">
        <v>1348</v>
      </c>
      <c r="G852" s="314">
        <v>33.843836304293248</v>
      </c>
      <c r="H852" s="356">
        <v>1359</v>
      </c>
      <c r="I852" s="314">
        <v>33.292503674669277</v>
      </c>
      <c r="J852" s="356">
        <v>1341</v>
      </c>
      <c r="K852" s="314">
        <v>32.227829848594091</v>
      </c>
      <c r="L852" s="356">
        <v>1379</v>
      </c>
      <c r="M852" s="314">
        <v>32.092157319059808</v>
      </c>
      <c r="N852" s="315">
        <v>1425</v>
      </c>
      <c r="O852" s="316">
        <v>32.408460313850355</v>
      </c>
      <c r="P852" s="315">
        <v>1459</v>
      </c>
      <c r="Q852" s="316">
        <v>31.953569864213755</v>
      </c>
      <c r="R852" s="315">
        <v>1522</v>
      </c>
      <c r="S852" s="316">
        <v>32.542227923882834</v>
      </c>
      <c r="T852" s="315">
        <v>1752</v>
      </c>
      <c r="U852" s="316">
        <v>34.406912804399056</v>
      </c>
      <c r="V852" s="128"/>
      <c r="W852" s="452"/>
      <c r="X852" s="128"/>
      <c r="Y852" s="128"/>
      <c r="Z852" s="128"/>
      <c r="AA852" s="128"/>
      <c r="AB852" s="128"/>
      <c r="AC852" s="128"/>
      <c r="AD852" s="85"/>
    </row>
    <row r="853" spans="1:30" ht="20.100000000000001" customHeight="1">
      <c r="A853" s="66" t="s">
        <v>6401</v>
      </c>
      <c r="B853" s="66" t="s">
        <v>253</v>
      </c>
      <c r="C853" s="127" t="s">
        <v>9474</v>
      </c>
      <c r="D853" s="66"/>
      <c r="E853" s="127" t="s">
        <v>7316</v>
      </c>
      <c r="F853" s="354">
        <v>2607</v>
      </c>
      <c r="G853" s="12">
        <v>98.899848254931712</v>
      </c>
      <c r="H853" s="354">
        <v>2694</v>
      </c>
      <c r="I853" s="12">
        <f>H853/2723*100</f>
        <v>98.934998163789928</v>
      </c>
      <c r="J853" s="354">
        <v>2795</v>
      </c>
      <c r="K853" s="12">
        <f>J853/2820*100</f>
        <v>99.113475177304963</v>
      </c>
      <c r="L853" s="354">
        <v>2882</v>
      </c>
      <c r="M853" s="12">
        <v>98.766278272789592</v>
      </c>
      <c r="N853" s="56">
        <v>2931</v>
      </c>
      <c r="O853" s="57">
        <v>98.620457604306864</v>
      </c>
      <c r="P853" s="56">
        <v>3032</v>
      </c>
      <c r="Q853" s="57">
        <v>97.6</v>
      </c>
      <c r="R853" s="56">
        <v>3091</v>
      </c>
      <c r="S853" s="57">
        <v>98</v>
      </c>
      <c r="T853" s="56">
        <v>3271</v>
      </c>
      <c r="U853" s="57">
        <v>97.9</v>
      </c>
      <c r="V853" s="127" t="s">
        <v>7010</v>
      </c>
      <c r="W853" s="451" t="s">
        <v>7010</v>
      </c>
      <c r="X853" s="127" t="s">
        <v>7010</v>
      </c>
      <c r="Y853" s="127" t="s">
        <v>7010</v>
      </c>
      <c r="Z853" s="127" t="s">
        <v>7010</v>
      </c>
      <c r="AA853" s="127" t="s">
        <v>7010</v>
      </c>
      <c r="AB853" s="127" t="s">
        <v>7010</v>
      </c>
      <c r="AC853" s="127" t="s">
        <v>7010</v>
      </c>
      <c r="AD853" s="9"/>
    </row>
    <row r="854" spans="1:30" ht="20.100000000000001" customHeight="1">
      <c r="A854" s="85"/>
      <c r="B854" s="85"/>
      <c r="C854" s="128"/>
      <c r="D854" s="85" t="s">
        <v>131</v>
      </c>
      <c r="E854" s="128" t="s">
        <v>8136</v>
      </c>
      <c r="F854" s="531">
        <v>4</v>
      </c>
      <c r="G854" s="314">
        <v>0.15174506828528073</v>
      </c>
      <c r="H854" s="356">
        <v>4</v>
      </c>
      <c r="I854" s="314">
        <f>H854/2723*100</f>
        <v>0.14689680499449137</v>
      </c>
      <c r="J854" s="356">
        <v>1</v>
      </c>
      <c r="K854" s="314">
        <f>J854/2820*100</f>
        <v>3.5460992907801421E-2</v>
      </c>
      <c r="L854" s="356">
        <v>8</v>
      </c>
      <c r="M854" s="314">
        <v>0.27416038382453739</v>
      </c>
      <c r="N854" s="315">
        <v>13</v>
      </c>
      <c r="O854" s="316">
        <v>0.43741588156123817</v>
      </c>
      <c r="P854" s="315">
        <v>21</v>
      </c>
      <c r="Q854" s="316">
        <v>0.7</v>
      </c>
      <c r="R854" s="315">
        <v>17</v>
      </c>
      <c r="S854" s="316">
        <v>0.5</v>
      </c>
      <c r="T854" s="315">
        <v>17</v>
      </c>
      <c r="U854" s="316">
        <v>0.5</v>
      </c>
      <c r="V854" s="128"/>
      <c r="W854" s="452"/>
      <c r="X854" s="128"/>
      <c r="Y854" s="128"/>
      <c r="Z854" s="128"/>
      <c r="AA854" s="128"/>
      <c r="AB854" s="128"/>
      <c r="AC854" s="128"/>
      <c r="AD854" s="311"/>
    </row>
    <row r="855" spans="1:30" ht="20.100000000000001" customHeight="1">
      <c r="A855" s="85"/>
      <c r="B855" s="85"/>
      <c r="C855" s="128"/>
      <c r="D855" s="85" t="s">
        <v>133</v>
      </c>
      <c r="E855" s="128"/>
      <c r="F855" s="531">
        <v>25</v>
      </c>
      <c r="G855" s="314">
        <v>0.9484066767830045</v>
      </c>
      <c r="H855" s="356">
        <v>25</v>
      </c>
      <c r="I855" s="314">
        <f>H855/2723*100</f>
        <v>0.91810503121557108</v>
      </c>
      <c r="J855" s="356">
        <v>24</v>
      </c>
      <c r="K855" s="314">
        <f>J855/2820*100</f>
        <v>0.85106382978723405</v>
      </c>
      <c r="L855" s="356">
        <v>28</v>
      </c>
      <c r="M855" s="314">
        <v>0.95956134338588073</v>
      </c>
      <c r="N855" s="315">
        <v>28</v>
      </c>
      <c r="O855" s="316">
        <v>0.94212651413189774</v>
      </c>
      <c r="P855" s="315">
        <v>54</v>
      </c>
      <c r="Q855" s="316">
        <v>1.7</v>
      </c>
      <c r="R855" s="315">
        <v>47</v>
      </c>
      <c r="S855" s="316">
        <v>1.5</v>
      </c>
      <c r="T855" s="315">
        <v>52</v>
      </c>
      <c r="U855" s="316">
        <v>1.6</v>
      </c>
      <c r="V855" s="128"/>
      <c r="W855" s="452"/>
      <c r="X855" s="128"/>
      <c r="Y855" s="128"/>
      <c r="Z855" s="128"/>
      <c r="AA855" s="128"/>
      <c r="AB855" s="128"/>
      <c r="AC855" s="128"/>
      <c r="AD855" s="85"/>
    </row>
    <row r="856" spans="1:30" ht="20.100000000000001" customHeight="1">
      <c r="A856" s="66" t="s">
        <v>6403</v>
      </c>
      <c r="B856" s="66" t="s">
        <v>254</v>
      </c>
      <c r="C856" s="127" t="s">
        <v>6404</v>
      </c>
      <c r="D856" s="66" t="s">
        <v>255</v>
      </c>
      <c r="E856" s="127" t="s">
        <v>7646</v>
      </c>
      <c r="F856" s="354"/>
      <c r="G856" s="12"/>
      <c r="H856" s="354"/>
      <c r="I856" s="12"/>
      <c r="J856" s="354"/>
      <c r="K856" s="12"/>
      <c r="L856" s="354">
        <v>1</v>
      </c>
      <c r="M856" s="12">
        <v>2.7777777777777777</v>
      </c>
      <c r="N856" s="56"/>
      <c r="O856" s="57"/>
      <c r="P856" s="56"/>
      <c r="Q856" s="57"/>
      <c r="R856" s="56">
        <v>2</v>
      </c>
      <c r="S856" s="57">
        <v>3.1</v>
      </c>
      <c r="T856" s="56">
        <v>2</v>
      </c>
      <c r="U856" s="57">
        <v>2.9</v>
      </c>
      <c r="V856" s="127" t="s">
        <v>7010</v>
      </c>
      <c r="W856" s="127" t="s">
        <v>7010</v>
      </c>
      <c r="X856" s="127" t="s">
        <v>7010</v>
      </c>
      <c r="Y856" s="127" t="s">
        <v>7010</v>
      </c>
      <c r="Z856" s="127" t="s">
        <v>7010</v>
      </c>
      <c r="AA856" s="127" t="s">
        <v>7010</v>
      </c>
      <c r="AB856" s="127" t="s">
        <v>7010</v>
      </c>
      <c r="AC856" s="127" t="s">
        <v>7010</v>
      </c>
      <c r="AD856" s="9"/>
    </row>
    <row r="857" spans="1:30" ht="20.100000000000001" customHeight="1">
      <c r="A857" s="85"/>
      <c r="B857" s="85"/>
      <c r="C857" s="128"/>
      <c r="D857" s="85" t="s">
        <v>256</v>
      </c>
      <c r="E857" s="128"/>
      <c r="F857" s="531"/>
      <c r="G857" s="314"/>
      <c r="H857" s="356"/>
      <c r="I857" s="314"/>
      <c r="J857" s="356">
        <v>1</v>
      </c>
      <c r="K857" s="314">
        <v>4</v>
      </c>
      <c r="L857" s="356">
        <v>1</v>
      </c>
      <c r="M857" s="314">
        <v>2.7777777777777777</v>
      </c>
      <c r="N857" s="315"/>
      <c r="O857" s="316"/>
      <c r="P857" s="315">
        <v>2</v>
      </c>
      <c r="Q857" s="316">
        <v>2.7</v>
      </c>
      <c r="R857" s="315">
        <v>1</v>
      </c>
      <c r="S857" s="316">
        <v>1.6</v>
      </c>
      <c r="T857" s="315">
        <v>3</v>
      </c>
      <c r="U857" s="316">
        <v>4.3</v>
      </c>
      <c r="V857" s="128"/>
      <c r="W857" s="128"/>
      <c r="X857" s="128"/>
      <c r="Y857" s="128"/>
      <c r="Z857" s="128"/>
      <c r="AA857" s="128"/>
      <c r="AB857" s="128"/>
      <c r="AC857" s="128"/>
      <c r="AD857" s="85"/>
    </row>
    <row r="858" spans="1:30" ht="20.100000000000001" customHeight="1">
      <c r="A858" s="85"/>
      <c r="B858" s="85"/>
      <c r="C858" s="128"/>
      <c r="D858" s="85" t="s">
        <v>257</v>
      </c>
      <c r="E858" s="128"/>
      <c r="F858" s="531">
        <v>1</v>
      </c>
      <c r="G858" s="314">
        <v>3.4482758620689653</v>
      </c>
      <c r="H858" s="356"/>
      <c r="I858" s="314"/>
      <c r="J858" s="356"/>
      <c r="K858" s="314"/>
      <c r="L858" s="356"/>
      <c r="M858" s="314"/>
      <c r="N858" s="315"/>
      <c r="O858" s="316"/>
      <c r="P858" s="315">
        <v>2</v>
      </c>
      <c r="Q858" s="316">
        <v>2.7</v>
      </c>
      <c r="R858" s="315">
        <v>5</v>
      </c>
      <c r="S858" s="316">
        <v>7.8</v>
      </c>
      <c r="T858" s="315">
        <v>5</v>
      </c>
      <c r="U858" s="316">
        <v>7.2</v>
      </c>
      <c r="V858" s="128"/>
      <c r="W858" s="128"/>
      <c r="X858" s="128"/>
      <c r="Y858" s="128"/>
      <c r="Z858" s="128"/>
      <c r="AA858" s="128"/>
      <c r="AB858" s="128"/>
      <c r="AC858" s="128"/>
      <c r="AD858" s="85"/>
    </row>
    <row r="859" spans="1:30" ht="20.100000000000001" customHeight="1">
      <c r="A859" s="85"/>
      <c r="B859" s="85"/>
      <c r="C859" s="128"/>
      <c r="D859" s="85" t="s">
        <v>258</v>
      </c>
      <c r="E859" s="128"/>
      <c r="F859" s="531"/>
      <c r="G859" s="314"/>
      <c r="H859" s="356"/>
      <c r="I859" s="314"/>
      <c r="J859" s="356">
        <v>1</v>
      </c>
      <c r="K859" s="314">
        <v>4</v>
      </c>
      <c r="L859" s="356">
        <v>1</v>
      </c>
      <c r="M859" s="314">
        <v>2.7777777777777777</v>
      </c>
      <c r="N859" s="315"/>
      <c r="O859" s="316"/>
      <c r="P859" s="315">
        <v>2</v>
      </c>
      <c r="Q859" s="316">
        <v>2.7</v>
      </c>
      <c r="R859" s="315"/>
      <c r="S859" s="316"/>
      <c r="T859" s="315">
        <v>1</v>
      </c>
      <c r="U859" s="316">
        <v>1.4</v>
      </c>
      <c r="V859" s="128"/>
      <c r="W859" s="128"/>
      <c r="X859" s="128"/>
      <c r="Y859" s="128"/>
      <c r="Z859" s="128"/>
      <c r="AA859" s="128"/>
      <c r="AB859" s="128"/>
      <c r="AC859" s="128"/>
      <c r="AD859" s="85"/>
    </row>
    <row r="860" spans="1:30" ht="20.100000000000001" customHeight="1">
      <c r="A860" s="85"/>
      <c r="B860" s="85"/>
      <c r="C860" s="128"/>
      <c r="D860" s="85" t="s">
        <v>259</v>
      </c>
      <c r="E860" s="128"/>
      <c r="F860" s="531">
        <v>2</v>
      </c>
      <c r="G860" s="314">
        <v>6.8965517241379306</v>
      </c>
      <c r="H860" s="356"/>
      <c r="I860" s="314"/>
      <c r="J860" s="356"/>
      <c r="K860" s="314"/>
      <c r="L860" s="356">
        <v>1</v>
      </c>
      <c r="M860" s="314">
        <v>2.7777777777777777</v>
      </c>
      <c r="N860" s="315">
        <v>1</v>
      </c>
      <c r="O860" s="316">
        <v>2.4390243902439024</v>
      </c>
      <c r="P860" s="315"/>
      <c r="Q860" s="316"/>
      <c r="R860" s="315">
        <v>1</v>
      </c>
      <c r="S860" s="316">
        <v>1.6</v>
      </c>
      <c r="T860" s="315">
        <v>4</v>
      </c>
      <c r="U860" s="316">
        <v>5.8</v>
      </c>
      <c r="V860" s="128"/>
      <c r="W860" s="128"/>
      <c r="X860" s="128"/>
      <c r="Y860" s="128"/>
      <c r="Z860" s="128"/>
      <c r="AA860" s="128"/>
      <c r="AB860" s="128"/>
      <c r="AC860" s="128"/>
      <c r="AD860" s="85"/>
    </row>
    <row r="861" spans="1:30" ht="20.100000000000001" customHeight="1">
      <c r="A861" s="85"/>
      <c r="B861" s="85"/>
      <c r="C861" s="128"/>
      <c r="D861" s="85" t="s">
        <v>260</v>
      </c>
      <c r="E861" s="128"/>
      <c r="F861" s="531">
        <v>1</v>
      </c>
      <c r="G861" s="314">
        <v>3.4482758620689653</v>
      </c>
      <c r="H861" s="356">
        <v>4</v>
      </c>
      <c r="I861" s="314">
        <f>H861/29*100</f>
        <v>13.793103448275861</v>
      </c>
      <c r="J861" s="356">
        <v>4</v>
      </c>
      <c r="K861" s="314">
        <v>16</v>
      </c>
      <c r="L861" s="356">
        <v>4</v>
      </c>
      <c r="M861" s="314">
        <v>11.111111111111111</v>
      </c>
      <c r="N861" s="315">
        <v>4</v>
      </c>
      <c r="O861" s="316">
        <v>9.7560975609756095</v>
      </c>
      <c r="P861" s="315">
        <v>7</v>
      </c>
      <c r="Q861" s="316">
        <v>9.3000000000000007</v>
      </c>
      <c r="R861" s="315">
        <v>3</v>
      </c>
      <c r="S861" s="316">
        <v>4.7</v>
      </c>
      <c r="T861" s="315">
        <v>4</v>
      </c>
      <c r="U861" s="316">
        <v>5.8</v>
      </c>
      <c r="V861" s="128"/>
      <c r="W861" s="128"/>
      <c r="X861" s="128"/>
      <c r="Y861" s="128"/>
      <c r="Z861" s="128"/>
      <c r="AA861" s="128"/>
      <c r="AB861" s="128"/>
      <c r="AC861" s="128"/>
      <c r="AD861" s="85"/>
    </row>
    <row r="862" spans="1:30" ht="20.100000000000001" customHeight="1">
      <c r="A862" s="85"/>
      <c r="B862" s="85"/>
      <c r="C862" s="128"/>
      <c r="D862" s="85" t="s">
        <v>261</v>
      </c>
      <c r="E862" s="128"/>
      <c r="F862" s="531">
        <v>9</v>
      </c>
      <c r="G862" s="314">
        <v>31.03448275862069</v>
      </c>
      <c r="H862" s="356">
        <v>11</v>
      </c>
      <c r="I862" s="314">
        <f>H862/29*100</f>
        <v>37.931034482758619</v>
      </c>
      <c r="J862" s="356">
        <v>6</v>
      </c>
      <c r="K862" s="314">
        <v>24</v>
      </c>
      <c r="L862" s="356">
        <v>11</v>
      </c>
      <c r="M862" s="314">
        <v>30.555555555555557</v>
      </c>
      <c r="N862" s="315">
        <v>9</v>
      </c>
      <c r="O862" s="316">
        <v>21.951219512195124</v>
      </c>
      <c r="P862" s="315">
        <v>22</v>
      </c>
      <c r="Q862" s="316">
        <v>29.3</v>
      </c>
      <c r="R862" s="315">
        <v>18</v>
      </c>
      <c r="S862" s="316">
        <v>28.1</v>
      </c>
      <c r="T862" s="315">
        <v>19</v>
      </c>
      <c r="U862" s="316">
        <v>27.5</v>
      </c>
      <c r="V862" s="128"/>
      <c r="W862" s="128"/>
      <c r="X862" s="128"/>
      <c r="Y862" s="128"/>
      <c r="Z862" s="128"/>
      <c r="AA862" s="128"/>
      <c r="AB862" s="128"/>
      <c r="AC862" s="128"/>
      <c r="AD862" s="85"/>
    </row>
    <row r="863" spans="1:30" ht="20.100000000000001" customHeight="1">
      <c r="A863" s="85"/>
      <c r="B863" s="85"/>
      <c r="C863" s="128"/>
      <c r="D863" s="85" t="s">
        <v>262</v>
      </c>
      <c r="E863" s="128"/>
      <c r="F863" s="531">
        <v>13</v>
      </c>
      <c r="G863" s="314">
        <v>44.827586206896555</v>
      </c>
      <c r="H863" s="356">
        <v>12</v>
      </c>
      <c r="I863" s="314">
        <f>H863/29*100</f>
        <v>41.379310344827587</v>
      </c>
      <c r="J863" s="356">
        <v>11</v>
      </c>
      <c r="K863" s="314">
        <v>44</v>
      </c>
      <c r="L863" s="356">
        <v>12</v>
      </c>
      <c r="M863" s="314">
        <v>33.333333333333329</v>
      </c>
      <c r="N863" s="315">
        <v>11</v>
      </c>
      <c r="O863" s="316">
        <v>26.829268292682929</v>
      </c>
      <c r="P863" s="315">
        <v>16</v>
      </c>
      <c r="Q863" s="316">
        <v>21.3</v>
      </c>
      <c r="R863" s="315">
        <v>21</v>
      </c>
      <c r="S863" s="316">
        <v>32.799999999999997</v>
      </c>
      <c r="T863" s="315">
        <v>24</v>
      </c>
      <c r="U863" s="316">
        <v>34.799999999999997</v>
      </c>
      <c r="V863" s="128"/>
      <c r="W863" s="128"/>
      <c r="X863" s="128"/>
      <c r="Y863" s="128"/>
      <c r="Z863" s="128"/>
      <c r="AA863" s="128"/>
      <c r="AB863" s="128"/>
      <c r="AC863" s="128"/>
      <c r="AD863" s="85"/>
    </row>
    <row r="864" spans="1:30" ht="20.100000000000001" customHeight="1">
      <c r="A864" s="85"/>
      <c r="B864" s="85"/>
      <c r="C864" s="128"/>
      <c r="D864" s="85" t="s">
        <v>263</v>
      </c>
      <c r="E864" s="128"/>
      <c r="F864" s="531">
        <v>2</v>
      </c>
      <c r="G864" s="314">
        <v>6.8965517241379306</v>
      </c>
      <c r="H864" s="356">
        <v>1</v>
      </c>
      <c r="I864" s="314">
        <f>H864/29*100</f>
        <v>3.4482758620689653</v>
      </c>
      <c r="J864" s="356">
        <v>2</v>
      </c>
      <c r="K864" s="314">
        <v>8</v>
      </c>
      <c r="L864" s="356">
        <v>3</v>
      </c>
      <c r="M864" s="314">
        <v>8.3333333333333321</v>
      </c>
      <c r="N864" s="315">
        <v>1</v>
      </c>
      <c r="O864" s="316">
        <v>2.4390243902439024</v>
      </c>
      <c r="P864" s="315">
        <v>2</v>
      </c>
      <c r="Q864" s="316">
        <v>2.7</v>
      </c>
      <c r="R864" s="315">
        <v>3</v>
      </c>
      <c r="S864" s="316">
        <v>4.7</v>
      </c>
      <c r="T864" s="315">
        <v>2</v>
      </c>
      <c r="U864" s="316">
        <v>2.9</v>
      </c>
      <c r="V864" s="128"/>
      <c r="W864" s="128"/>
      <c r="X864" s="128"/>
      <c r="Y864" s="128"/>
      <c r="Z864" s="128"/>
      <c r="AA864" s="128"/>
      <c r="AB864" s="128"/>
      <c r="AC864" s="128"/>
      <c r="AD864" s="85"/>
    </row>
    <row r="865" spans="1:30" ht="20.100000000000001" customHeight="1">
      <c r="A865" s="85"/>
      <c r="B865" s="85"/>
      <c r="C865" s="128"/>
      <c r="D865" s="85" t="s">
        <v>9429</v>
      </c>
      <c r="E865" s="128"/>
      <c r="F865" s="531"/>
      <c r="G865" s="314"/>
      <c r="H865" s="356"/>
      <c r="I865" s="314"/>
      <c r="J865" s="356"/>
      <c r="K865" s="314"/>
      <c r="L865" s="356"/>
      <c r="M865" s="314"/>
      <c r="N865" s="315"/>
      <c r="O865" s="316"/>
      <c r="P865" s="315"/>
      <c r="Q865" s="316"/>
      <c r="R865" s="315"/>
      <c r="S865" s="316"/>
      <c r="T865" s="315"/>
      <c r="U865" s="316"/>
      <c r="V865" s="128"/>
      <c r="W865" s="128"/>
      <c r="X865" s="128"/>
      <c r="Y865" s="128"/>
      <c r="Z865" s="128"/>
      <c r="AA865" s="128"/>
      <c r="AB865" s="128"/>
      <c r="AC865" s="128"/>
      <c r="AD865" s="85"/>
    </row>
    <row r="866" spans="1:30" ht="20.100000000000001" customHeight="1">
      <c r="A866" s="85"/>
      <c r="B866" s="85"/>
      <c r="C866" s="128"/>
      <c r="D866" s="85" t="s">
        <v>9394</v>
      </c>
      <c r="E866" s="128"/>
      <c r="F866" s="531"/>
      <c r="G866" s="314"/>
      <c r="H866" s="356"/>
      <c r="I866" s="314"/>
      <c r="J866" s="356"/>
      <c r="K866" s="314"/>
      <c r="L866" s="356"/>
      <c r="M866" s="314"/>
      <c r="N866" s="315"/>
      <c r="O866" s="316"/>
      <c r="P866" s="315"/>
      <c r="Q866" s="316"/>
      <c r="R866" s="315"/>
      <c r="S866" s="316"/>
      <c r="T866" s="315"/>
      <c r="U866" s="316"/>
      <c r="V866" s="128"/>
      <c r="W866" s="128"/>
      <c r="X866" s="128"/>
      <c r="Y866" s="128"/>
      <c r="Z866" s="128"/>
      <c r="AA866" s="128"/>
      <c r="AB866" s="128"/>
      <c r="AC866" s="128"/>
      <c r="AD866" s="85"/>
    </row>
    <row r="867" spans="1:30" ht="20.100000000000001" customHeight="1">
      <c r="A867" s="85"/>
      <c r="B867" s="85"/>
      <c r="C867" s="128"/>
      <c r="D867" s="85" t="s">
        <v>9430</v>
      </c>
      <c r="E867" s="128"/>
      <c r="F867" s="531"/>
      <c r="G867" s="314"/>
      <c r="H867" s="356"/>
      <c r="I867" s="314"/>
      <c r="J867" s="356"/>
      <c r="K867" s="314"/>
      <c r="L867" s="356">
        <v>1</v>
      </c>
      <c r="M867" s="314">
        <v>2.7777777777777777</v>
      </c>
      <c r="N867" s="315">
        <v>6</v>
      </c>
      <c r="O867" s="316">
        <v>14.634146341463413</v>
      </c>
      <c r="P867" s="315">
        <v>6</v>
      </c>
      <c r="Q867" s="316">
        <v>8</v>
      </c>
      <c r="R867" s="315">
        <v>4</v>
      </c>
      <c r="S867" s="316">
        <v>6.3</v>
      </c>
      <c r="T867" s="315">
        <v>2</v>
      </c>
      <c r="U867" s="316">
        <v>2.9</v>
      </c>
      <c r="V867" s="128"/>
      <c r="W867" s="128"/>
      <c r="X867" s="128"/>
      <c r="Y867" s="128"/>
      <c r="Z867" s="128"/>
      <c r="AA867" s="128"/>
      <c r="AB867" s="128"/>
      <c r="AC867" s="128"/>
      <c r="AD867" s="85"/>
    </row>
    <row r="868" spans="1:30" ht="20.100000000000001" customHeight="1">
      <c r="A868" s="85"/>
      <c r="B868" s="85"/>
      <c r="C868" s="128"/>
      <c r="D868" s="85" t="s">
        <v>265</v>
      </c>
      <c r="E868" s="128"/>
      <c r="F868" s="531">
        <v>1</v>
      </c>
      <c r="G868" s="314">
        <v>3.4482758620689653</v>
      </c>
      <c r="H868" s="356">
        <v>1</v>
      </c>
      <c r="I868" s="314">
        <f>H868/29*100</f>
        <v>3.4482758620689653</v>
      </c>
      <c r="J868" s="356"/>
      <c r="K868" s="314"/>
      <c r="L868" s="356">
        <v>1</v>
      </c>
      <c r="M868" s="314">
        <v>2.7777777777777777</v>
      </c>
      <c r="N868" s="315">
        <v>9</v>
      </c>
      <c r="O868" s="316">
        <v>21.951219512195124</v>
      </c>
      <c r="P868" s="315">
        <v>16</v>
      </c>
      <c r="Q868" s="316">
        <v>21.3</v>
      </c>
      <c r="R868" s="315">
        <v>6</v>
      </c>
      <c r="S868" s="316">
        <v>9.4</v>
      </c>
      <c r="T868" s="315">
        <v>3</v>
      </c>
      <c r="U868" s="316">
        <v>4.3</v>
      </c>
      <c r="V868" s="128"/>
      <c r="W868" s="128"/>
      <c r="X868" s="128"/>
      <c r="Y868" s="128"/>
      <c r="Z868" s="128"/>
      <c r="AA868" s="128"/>
      <c r="AB868" s="128"/>
      <c r="AC868" s="128"/>
      <c r="AD868" s="85"/>
    </row>
    <row r="869" spans="1:30" ht="20.100000000000001" customHeight="1">
      <c r="A869" s="66" t="s">
        <v>6405</v>
      </c>
      <c r="B869" s="66" t="s">
        <v>266</v>
      </c>
      <c r="C869" s="127" t="s">
        <v>6402</v>
      </c>
      <c r="D869" s="66"/>
      <c r="E869" s="127" t="s">
        <v>9397</v>
      </c>
      <c r="F869" s="354">
        <v>2631</v>
      </c>
      <c r="G869" s="12">
        <v>99.81031866464339</v>
      </c>
      <c r="H869" s="354">
        <v>2716</v>
      </c>
      <c r="I869" s="12">
        <f>H869/2723*100</f>
        <v>99.742930591259636</v>
      </c>
      <c r="J869" s="354">
        <v>2813</v>
      </c>
      <c r="K869" s="12">
        <f>J869/2820*100</f>
        <v>99.751773049645394</v>
      </c>
      <c r="L869" s="354">
        <v>2910</v>
      </c>
      <c r="M869" s="12">
        <v>99.725839616175463</v>
      </c>
      <c r="N869" s="56">
        <v>2965</v>
      </c>
      <c r="O869" s="57">
        <v>99.764468371467032</v>
      </c>
      <c r="P869" s="56">
        <v>3092</v>
      </c>
      <c r="Q869" s="57">
        <v>99.5</v>
      </c>
      <c r="R869" s="56">
        <v>3130</v>
      </c>
      <c r="S869" s="57">
        <v>99.2</v>
      </c>
      <c r="T869" s="56">
        <v>3323</v>
      </c>
      <c r="U869" s="57">
        <v>99.5</v>
      </c>
      <c r="V869" s="127" t="s">
        <v>7010</v>
      </c>
      <c r="W869" s="127" t="s">
        <v>7010</v>
      </c>
      <c r="X869" s="127" t="s">
        <v>7010</v>
      </c>
      <c r="Y869" s="127" t="s">
        <v>7010</v>
      </c>
      <c r="Z869" s="127" t="s">
        <v>7010</v>
      </c>
      <c r="AA869" s="127" t="s">
        <v>7010</v>
      </c>
      <c r="AB869" s="127" t="s">
        <v>7010</v>
      </c>
      <c r="AC869" s="127" t="s">
        <v>7010</v>
      </c>
      <c r="AD869" s="9"/>
    </row>
    <row r="870" spans="1:30" ht="20.100000000000001" customHeight="1">
      <c r="A870" s="85"/>
      <c r="B870" s="85"/>
      <c r="C870" s="128"/>
      <c r="D870" s="85" t="s">
        <v>131</v>
      </c>
      <c r="E870" s="128" t="s">
        <v>8136</v>
      </c>
      <c r="F870" s="531"/>
      <c r="G870" s="314"/>
      <c r="H870" s="356">
        <v>2</v>
      </c>
      <c r="I870" s="314">
        <f>H870/2723*100</f>
        <v>7.3448402497245685E-2</v>
      </c>
      <c r="J870" s="356">
        <v>2</v>
      </c>
      <c r="K870" s="314">
        <f>J870/2820*100</f>
        <v>7.0921985815602842E-2</v>
      </c>
      <c r="L870" s="356">
        <v>4</v>
      </c>
      <c r="M870" s="314">
        <v>0.1370801919122687</v>
      </c>
      <c r="N870" s="315">
        <v>4</v>
      </c>
      <c r="O870" s="316">
        <v>0.13458950201884254</v>
      </c>
      <c r="P870" s="315">
        <v>9</v>
      </c>
      <c r="Q870" s="316">
        <v>0.3</v>
      </c>
      <c r="R870" s="315">
        <v>11</v>
      </c>
      <c r="S870" s="316">
        <v>0.3</v>
      </c>
      <c r="T870" s="315">
        <v>2</v>
      </c>
      <c r="U870" s="316">
        <v>0.1</v>
      </c>
      <c r="V870" s="128"/>
      <c r="W870" s="128"/>
      <c r="X870" s="128"/>
      <c r="Y870" s="128"/>
      <c r="Z870" s="128"/>
      <c r="AA870" s="128"/>
      <c r="AB870" s="128"/>
      <c r="AC870" s="128"/>
      <c r="AD870" s="311"/>
    </row>
    <row r="871" spans="1:30" ht="20.100000000000001" customHeight="1">
      <c r="A871" s="85"/>
      <c r="B871" s="85"/>
      <c r="C871" s="128"/>
      <c r="D871" s="85" t="s">
        <v>133</v>
      </c>
      <c r="E871" s="128"/>
      <c r="F871" s="531">
        <v>5</v>
      </c>
      <c r="G871" s="314">
        <v>0.18968133535660092</v>
      </c>
      <c r="H871" s="356">
        <v>5</v>
      </c>
      <c r="I871" s="314">
        <f>H871/2723*100</f>
        <v>0.1836210062431142</v>
      </c>
      <c r="J871" s="356">
        <v>5</v>
      </c>
      <c r="K871" s="314">
        <f>J871/2820*100</f>
        <v>0.1773049645390071</v>
      </c>
      <c r="L871" s="356">
        <v>4</v>
      </c>
      <c r="M871" s="314">
        <v>0.1370801919122687</v>
      </c>
      <c r="N871" s="315">
        <v>3</v>
      </c>
      <c r="O871" s="316">
        <v>0.1009421265141319</v>
      </c>
      <c r="P871" s="315">
        <v>6</v>
      </c>
      <c r="Q871" s="316">
        <v>0.2</v>
      </c>
      <c r="R871" s="315">
        <v>14</v>
      </c>
      <c r="S871" s="316">
        <v>0.4</v>
      </c>
      <c r="T871" s="315">
        <v>15</v>
      </c>
      <c r="U871" s="316">
        <v>0.4</v>
      </c>
      <c r="V871" s="128"/>
      <c r="W871" s="128"/>
      <c r="X871" s="128"/>
      <c r="Y871" s="128"/>
      <c r="Z871" s="128"/>
      <c r="AA871" s="128"/>
      <c r="AB871" s="128"/>
      <c r="AC871" s="128"/>
      <c r="AD871" s="85"/>
    </row>
    <row r="872" spans="1:30" ht="20.100000000000001" customHeight="1">
      <c r="A872" s="66" t="s">
        <v>6406</v>
      </c>
      <c r="B872" s="66" t="s">
        <v>267</v>
      </c>
      <c r="C872" s="127" t="s">
        <v>6407</v>
      </c>
      <c r="D872" s="66" t="s">
        <v>255</v>
      </c>
      <c r="E872" s="127" t="s">
        <v>7646</v>
      </c>
      <c r="F872" s="354"/>
      <c r="G872" s="12"/>
      <c r="H872" s="354"/>
      <c r="I872" s="12"/>
      <c r="J872" s="354"/>
      <c r="K872" s="12"/>
      <c r="L872" s="354"/>
      <c r="M872" s="12"/>
      <c r="N872" s="56"/>
      <c r="O872" s="57"/>
      <c r="P872" s="56"/>
      <c r="Q872" s="57"/>
      <c r="R872" s="56">
        <v>3</v>
      </c>
      <c r="S872" s="57">
        <v>12</v>
      </c>
      <c r="T872" s="56">
        <v>1</v>
      </c>
      <c r="U872" s="57">
        <v>5.9</v>
      </c>
      <c r="V872" s="127" t="s">
        <v>7010</v>
      </c>
      <c r="W872" s="127" t="s">
        <v>7010</v>
      </c>
      <c r="X872" s="127" t="s">
        <v>7010</v>
      </c>
      <c r="Y872" s="127" t="s">
        <v>7010</v>
      </c>
      <c r="Z872" s="127" t="s">
        <v>7010</v>
      </c>
      <c r="AA872" s="127" t="s">
        <v>7010</v>
      </c>
      <c r="AB872" s="127" t="s">
        <v>7010</v>
      </c>
      <c r="AC872" s="127" t="s">
        <v>7010</v>
      </c>
      <c r="AD872" s="9"/>
    </row>
    <row r="873" spans="1:30" ht="20.100000000000001" customHeight="1">
      <c r="A873" s="85"/>
      <c r="B873" s="85"/>
      <c r="C873" s="128"/>
      <c r="D873" s="85" t="s">
        <v>256</v>
      </c>
      <c r="E873" s="128"/>
      <c r="F873" s="531"/>
      <c r="G873" s="314"/>
      <c r="H873" s="356"/>
      <c r="I873" s="314"/>
      <c r="J873" s="356"/>
      <c r="K873" s="314"/>
      <c r="L873" s="356"/>
      <c r="M873" s="314"/>
      <c r="N873" s="315"/>
      <c r="O873" s="316"/>
      <c r="P873" s="315"/>
      <c r="Q873" s="316"/>
      <c r="R873" s="315"/>
      <c r="S873" s="316"/>
      <c r="T873" s="315"/>
      <c r="U873" s="316"/>
      <c r="V873" s="316"/>
      <c r="W873" s="128"/>
      <c r="X873" s="128"/>
      <c r="Y873" s="128"/>
      <c r="Z873" s="128"/>
      <c r="AA873" s="128"/>
      <c r="AB873" s="128"/>
      <c r="AC873" s="128"/>
      <c r="AD873" s="85"/>
    </row>
    <row r="874" spans="1:30" ht="20.100000000000001" customHeight="1">
      <c r="A874" s="85"/>
      <c r="B874" s="85"/>
      <c r="C874" s="128"/>
      <c r="D874" s="85" t="s">
        <v>257</v>
      </c>
      <c r="E874" s="128"/>
      <c r="F874" s="531"/>
      <c r="G874" s="314"/>
      <c r="H874" s="356"/>
      <c r="I874" s="314"/>
      <c r="J874" s="356"/>
      <c r="K874" s="314"/>
      <c r="L874" s="356"/>
      <c r="M874" s="314"/>
      <c r="N874" s="315"/>
      <c r="O874" s="316"/>
      <c r="P874" s="315">
        <v>1</v>
      </c>
      <c r="Q874" s="316">
        <v>6.7</v>
      </c>
      <c r="R874" s="315"/>
      <c r="S874" s="316"/>
      <c r="T874" s="315"/>
      <c r="U874" s="316"/>
      <c r="V874" s="316"/>
      <c r="W874" s="128"/>
      <c r="X874" s="128"/>
      <c r="Y874" s="128"/>
      <c r="Z874" s="128"/>
      <c r="AA874" s="128"/>
      <c r="AB874" s="128"/>
      <c r="AC874" s="128"/>
      <c r="AD874" s="85"/>
    </row>
    <row r="875" spans="1:30" ht="20.100000000000001" customHeight="1">
      <c r="A875" s="85"/>
      <c r="B875" s="85"/>
      <c r="C875" s="128"/>
      <c r="D875" s="85" t="s">
        <v>258</v>
      </c>
      <c r="E875" s="128"/>
      <c r="F875" s="531"/>
      <c r="G875" s="314"/>
      <c r="H875" s="356"/>
      <c r="I875" s="314"/>
      <c r="J875" s="356"/>
      <c r="K875" s="314"/>
      <c r="L875" s="356"/>
      <c r="M875" s="314"/>
      <c r="N875" s="315">
        <v>1</v>
      </c>
      <c r="O875" s="316">
        <v>14.285714285714285</v>
      </c>
      <c r="P875" s="315">
        <v>2</v>
      </c>
      <c r="Q875" s="316">
        <v>13.3</v>
      </c>
      <c r="R875" s="315">
        <v>1</v>
      </c>
      <c r="S875" s="316">
        <v>4</v>
      </c>
      <c r="T875" s="315"/>
      <c r="U875" s="316"/>
      <c r="V875" s="316"/>
      <c r="W875" s="128"/>
      <c r="X875" s="128"/>
      <c r="Y875" s="128"/>
      <c r="Z875" s="128"/>
      <c r="AA875" s="128"/>
      <c r="AB875" s="128"/>
      <c r="AC875" s="128"/>
      <c r="AD875" s="85"/>
    </row>
    <row r="876" spans="1:30" ht="20.100000000000001" customHeight="1">
      <c r="A876" s="85"/>
      <c r="B876" s="85"/>
      <c r="C876" s="128"/>
      <c r="D876" s="85" t="s">
        <v>259</v>
      </c>
      <c r="E876" s="128"/>
      <c r="F876" s="531"/>
      <c r="G876" s="314"/>
      <c r="H876" s="356">
        <v>1</v>
      </c>
      <c r="I876" s="314">
        <v>14.285714285714286</v>
      </c>
      <c r="J876" s="356"/>
      <c r="K876" s="314"/>
      <c r="L876" s="356"/>
      <c r="M876" s="314"/>
      <c r="N876" s="315"/>
      <c r="O876" s="316"/>
      <c r="P876" s="315"/>
      <c r="Q876" s="316"/>
      <c r="R876" s="315">
        <v>3</v>
      </c>
      <c r="S876" s="316">
        <v>12</v>
      </c>
      <c r="T876" s="315">
        <v>2</v>
      </c>
      <c r="U876" s="316">
        <v>11.8</v>
      </c>
      <c r="V876" s="316"/>
      <c r="W876" s="128"/>
      <c r="X876" s="128"/>
      <c r="Y876" s="128"/>
      <c r="Z876" s="128"/>
      <c r="AA876" s="128"/>
      <c r="AB876" s="128"/>
      <c r="AC876" s="128"/>
      <c r="AD876" s="85"/>
    </row>
    <row r="877" spans="1:30" ht="20.100000000000001" customHeight="1">
      <c r="A877" s="85"/>
      <c r="B877" s="85"/>
      <c r="C877" s="128"/>
      <c r="D877" s="85" t="s">
        <v>260</v>
      </c>
      <c r="E877" s="128"/>
      <c r="F877" s="531"/>
      <c r="G877" s="314"/>
      <c r="H877" s="356">
        <v>1</v>
      </c>
      <c r="I877" s="314">
        <v>14.285714285714286</v>
      </c>
      <c r="J877" s="356">
        <v>2</v>
      </c>
      <c r="K877" s="314">
        <v>28.571428571428573</v>
      </c>
      <c r="L877" s="356">
        <v>2</v>
      </c>
      <c r="M877" s="314">
        <v>25</v>
      </c>
      <c r="N877" s="315">
        <v>1</v>
      </c>
      <c r="O877" s="316">
        <v>14.285714285714285</v>
      </c>
      <c r="P877" s="315">
        <v>2</v>
      </c>
      <c r="Q877" s="316">
        <v>13.3</v>
      </c>
      <c r="R877" s="315">
        <v>3</v>
      </c>
      <c r="S877" s="316">
        <v>12</v>
      </c>
      <c r="T877" s="315">
        <v>1</v>
      </c>
      <c r="U877" s="316">
        <v>5.9</v>
      </c>
      <c r="V877" s="316"/>
      <c r="W877" s="128"/>
      <c r="X877" s="128"/>
      <c r="Y877" s="128"/>
      <c r="Z877" s="128"/>
      <c r="AA877" s="128"/>
      <c r="AB877" s="128"/>
      <c r="AC877" s="128"/>
      <c r="AD877" s="85"/>
    </row>
    <row r="878" spans="1:30" ht="20.100000000000001" customHeight="1">
      <c r="A878" s="85"/>
      <c r="B878" s="85"/>
      <c r="C878" s="128"/>
      <c r="D878" s="85" t="s">
        <v>261</v>
      </c>
      <c r="E878" s="128"/>
      <c r="F878" s="531">
        <v>2</v>
      </c>
      <c r="G878" s="314">
        <v>40</v>
      </c>
      <c r="H878" s="356">
        <v>1</v>
      </c>
      <c r="I878" s="314">
        <v>14.285714285714286</v>
      </c>
      <c r="J878" s="356">
        <v>2</v>
      </c>
      <c r="K878" s="314">
        <v>28.571428571428573</v>
      </c>
      <c r="L878" s="356">
        <v>1</v>
      </c>
      <c r="M878" s="314">
        <v>12.5</v>
      </c>
      <c r="N878" s="315">
        <v>1</v>
      </c>
      <c r="O878" s="316">
        <v>14.285714285714285</v>
      </c>
      <c r="P878" s="315">
        <v>6</v>
      </c>
      <c r="Q878" s="316">
        <v>40</v>
      </c>
      <c r="R878" s="315">
        <v>4</v>
      </c>
      <c r="S878" s="316">
        <v>16</v>
      </c>
      <c r="T878" s="315">
        <v>3</v>
      </c>
      <c r="U878" s="316">
        <v>17.600000000000001</v>
      </c>
      <c r="V878" s="316"/>
      <c r="W878" s="128"/>
      <c r="X878" s="128"/>
      <c r="Y878" s="128"/>
      <c r="Z878" s="128"/>
      <c r="AA878" s="128"/>
      <c r="AB878" s="128"/>
      <c r="AC878" s="128"/>
      <c r="AD878" s="85"/>
    </row>
    <row r="879" spans="1:30" ht="20.100000000000001" customHeight="1">
      <c r="A879" s="85"/>
      <c r="B879" s="85"/>
      <c r="C879" s="128"/>
      <c r="D879" s="85" t="s">
        <v>262</v>
      </c>
      <c r="E879" s="128"/>
      <c r="F879" s="531">
        <v>2</v>
      </c>
      <c r="G879" s="314">
        <v>40</v>
      </c>
      <c r="H879" s="356">
        <v>4</v>
      </c>
      <c r="I879" s="314">
        <v>57.142857142857146</v>
      </c>
      <c r="J879" s="356">
        <v>3</v>
      </c>
      <c r="K879" s="314">
        <v>42.857142857142854</v>
      </c>
      <c r="L879" s="356">
        <v>3</v>
      </c>
      <c r="M879" s="314">
        <v>37.5</v>
      </c>
      <c r="N879" s="315"/>
      <c r="O879" s="316"/>
      <c r="P879" s="315">
        <v>1</v>
      </c>
      <c r="Q879" s="316">
        <v>6.7</v>
      </c>
      <c r="R879" s="315">
        <v>3</v>
      </c>
      <c r="S879" s="316">
        <v>12</v>
      </c>
      <c r="T879" s="315">
        <v>4</v>
      </c>
      <c r="U879" s="316">
        <v>23.5</v>
      </c>
      <c r="V879" s="316"/>
      <c r="W879" s="128"/>
      <c r="X879" s="128"/>
      <c r="Y879" s="128"/>
      <c r="Z879" s="128"/>
      <c r="AA879" s="128"/>
      <c r="AB879" s="128"/>
      <c r="AC879" s="128"/>
      <c r="AD879" s="85"/>
    </row>
    <row r="880" spans="1:30" ht="20.100000000000001" customHeight="1">
      <c r="A880" s="85"/>
      <c r="B880" s="85"/>
      <c r="C880" s="128"/>
      <c r="D880" s="85" t="s">
        <v>263</v>
      </c>
      <c r="E880" s="128"/>
      <c r="F880" s="531">
        <v>1</v>
      </c>
      <c r="G880" s="314">
        <v>20</v>
      </c>
      <c r="H880" s="356"/>
      <c r="I880" s="314"/>
      <c r="J880" s="356"/>
      <c r="K880" s="314"/>
      <c r="L880" s="356"/>
      <c r="M880" s="314"/>
      <c r="N880" s="315"/>
      <c r="O880" s="316"/>
      <c r="P880" s="315"/>
      <c r="Q880" s="316"/>
      <c r="R880" s="315"/>
      <c r="S880" s="316"/>
      <c r="T880" s="315"/>
      <c r="U880" s="316"/>
      <c r="V880" s="316"/>
      <c r="W880" s="128"/>
      <c r="X880" s="128"/>
      <c r="Y880" s="128"/>
      <c r="Z880" s="128"/>
      <c r="AA880" s="128"/>
      <c r="AB880" s="128"/>
      <c r="AC880" s="128"/>
      <c r="AD880" s="85"/>
    </row>
    <row r="881" spans="1:30" ht="20.100000000000001" customHeight="1">
      <c r="A881" s="85"/>
      <c r="B881" s="85"/>
      <c r="C881" s="128"/>
      <c r="D881" s="85" t="s">
        <v>9429</v>
      </c>
      <c r="E881" s="128"/>
      <c r="F881" s="531"/>
      <c r="G881" s="314"/>
      <c r="H881" s="356"/>
      <c r="I881" s="314"/>
      <c r="J881" s="356"/>
      <c r="K881" s="314"/>
      <c r="L881" s="356"/>
      <c r="M881" s="314"/>
      <c r="N881" s="315"/>
      <c r="O881" s="316"/>
      <c r="P881" s="315"/>
      <c r="Q881" s="316"/>
      <c r="R881" s="315"/>
      <c r="S881" s="316"/>
      <c r="T881" s="315"/>
      <c r="U881" s="316"/>
      <c r="V881" s="316"/>
      <c r="W881" s="128"/>
      <c r="X881" s="128"/>
      <c r="Y881" s="128"/>
      <c r="Z881" s="128"/>
      <c r="AA881" s="128"/>
      <c r="AB881" s="128"/>
      <c r="AC881" s="128"/>
      <c r="AD881" s="85"/>
    </row>
    <row r="882" spans="1:30" ht="20.100000000000001" customHeight="1">
      <c r="A882" s="85"/>
      <c r="B882" s="85"/>
      <c r="C882" s="128"/>
      <c r="D882" s="85" t="s">
        <v>9394</v>
      </c>
      <c r="E882" s="128"/>
      <c r="F882" s="531"/>
      <c r="G882" s="314"/>
      <c r="H882" s="356"/>
      <c r="I882" s="314"/>
      <c r="J882" s="356"/>
      <c r="K882" s="314"/>
      <c r="L882" s="356"/>
      <c r="M882" s="314"/>
      <c r="N882" s="315"/>
      <c r="O882" s="316"/>
      <c r="P882" s="315"/>
      <c r="Q882" s="316"/>
      <c r="R882" s="315"/>
      <c r="S882" s="316"/>
      <c r="T882" s="315"/>
      <c r="U882" s="316"/>
      <c r="V882" s="316"/>
      <c r="W882" s="128"/>
      <c r="X882" s="128"/>
      <c r="Y882" s="128"/>
      <c r="Z882" s="128"/>
      <c r="AA882" s="128"/>
      <c r="AB882" s="128"/>
      <c r="AC882" s="128"/>
      <c r="AD882" s="85"/>
    </row>
    <row r="883" spans="1:30" ht="20.100000000000001" customHeight="1">
      <c r="A883" s="85"/>
      <c r="B883" s="85"/>
      <c r="C883" s="128"/>
      <c r="D883" s="85" t="s">
        <v>9430</v>
      </c>
      <c r="E883" s="128"/>
      <c r="F883" s="531"/>
      <c r="G883" s="314"/>
      <c r="H883" s="356"/>
      <c r="I883" s="314"/>
      <c r="J883" s="356"/>
      <c r="K883" s="314"/>
      <c r="L883" s="356">
        <v>2</v>
      </c>
      <c r="M883" s="314">
        <v>25</v>
      </c>
      <c r="N883" s="315">
        <v>3</v>
      </c>
      <c r="O883" s="316">
        <v>42.857142857142854</v>
      </c>
      <c r="P883" s="315">
        <v>3</v>
      </c>
      <c r="Q883" s="316">
        <v>20</v>
      </c>
      <c r="R883" s="315">
        <v>5</v>
      </c>
      <c r="S883" s="316">
        <v>20</v>
      </c>
      <c r="T883" s="315">
        <v>1</v>
      </c>
      <c r="U883" s="316">
        <v>5.9</v>
      </c>
      <c r="V883" s="316"/>
      <c r="W883" s="128"/>
      <c r="X883" s="128"/>
      <c r="Y883" s="128"/>
      <c r="Z883" s="128"/>
      <c r="AA883" s="128"/>
      <c r="AB883" s="128"/>
      <c r="AC883" s="128"/>
      <c r="AD883" s="85"/>
    </row>
    <row r="884" spans="1:30" ht="20.100000000000001" customHeight="1">
      <c r="A884" s="85"/>
      <c r="B884" s="85"/>
      <c r="C884" s="128"/>
      <c r="D884" s="85" t="s">
        <v>265</v>
      </c>
      <c r="E884" s="128"/>
      <c r="F884" s="531"/>
      <c r="G884" s="314"/>
      <c r="H884" s="356"/>
      <c r="I884" s="314"/>
      <c r="J884" s="356"/>
      <c r="K884" s="314"/>
      <c r="L884" s="356"/>
      <c r="M884" s="314"/>
      <c r="N884" s="315">
        <v>1</v>
      </c>
      <c r="O884" s="316">
        <v>14.285714285714285</v>
      </c>
      <c r="P884" s="315"/>
      <c r="Q884" s="316"/>
      <c r="R884" s="315">
        <v>3</v>
      </c>
      <c r="S884" s="316">
        <v>12</v>
      </c>
      <c r="T884" s="315">
        <v>5</v>
      </c>
      <c r="U884" s="316">
        <v>29.4</v>
      </c>
      <c r="V884" s="316"/>
      <c r="W884" s="128"/>
      <c r="X884" s="128"/>
      <c r="Y884" s="128"/>
      <c r="Z884" s="128"/>
      <c r="AA884" s="128"/>
      <c r="AB884" s="128"/>
      <c r="AC884" s="128"/>
      <c r="AD884" s="85"/>
    </row>
    <row r="885" spans="1:30" ht="19.5" customHeight="1">
      <c r="A885" s="9" t="s">
        <v>6549</v>
      </c>
      <c r="B885" s="66" t="s">
        <v>9431</v>
      </c>
      <c r="C885" s="127" t="s">
        <v>6402</v>
      </c>
      <c r="D885" s="66"/>
      <c r="E885" s="9"/>
      <c r="F885" s="174"/>
      <c r="G885" s="175"/>
      <c r="H885" s="174"/>
      <c r="I885" s="175"/>
      <c r="J885" s="174"/>
      <c r="K885" s="175"/>
      <c r="L885" s="174"/>
      <c r="M885" s="175"/>
      <c r="N885" s="73"/>
      <c r="O885" s="74"/>
      <c r="P885" s="73"/>
      <c r="Q885" s="74"/>
      <c r="R885" s="73"/>
      <c r="S885" s="74"/>
      <c r="T885" s="56">
        <v>3338</v>
      </c>
      <c r="U885" s="57">
        <v>99.9</v>
      </c>
      <c r="V885" s="12"/>
      <c r="W885" s="127"/>
      <c r="X885" s="127"/>
      <c r="Y885" s="127"/>
      <c r="Z885" s="127"/>
      <c r="AA885" s="127"/>
      <c r="AB885" s="127"/>
      <c r="AC885" s="127" t="s">
        <v>7010</v>
      </c>
      <c r="AD885" s="9" t="s">
        <v>2632</v>
      </c>
    </row>
    <row r="886" spans="1:30" ht="19.5" customHeight="1">
      <c r="A886" s="311"/>
      <c r="B886" s="85"/>
      <c r="C886" s="128"/>
      <c r="D886" s="85" t="s">
        <v>131</v>
      </c>
      <c r="E886" s="452" t="s">
        <v>8136</v>
      </c>
      <c r="F886" s="160"/>
      <c r="G886" s="161"/>
      <c r="H886" s="160"/>
      <c r="I886" s="161"/>
      <c r="J886" s="160"/>
      <c r="K886" s="161"/>
      <c r="L886" s="160"/>
      <c r="M886" s="161"/>
      <c r="N886" s="76"/>
      <c r="O886" s="336"/>
      <c r="P886" s="76"/>
      <c r="Q886" s="336"/>
      <c r="R886" s="76"/>
      <c r="S886" s="336"/>
      <c r="T886" s="315">
        <v>1</v>
      </c>
      <c r="U886" s="316"/>
      <c r="V886" s="314"/>
      <c r="W886" s="128"/>
      <c r="X886" s="128"/>
      <c r="Y886" s="128"/>
      <c r="Z886" s="128"/>
      <c r="AA886" s="128"/>
      <c r="AB886" s="128"/>
      <c r="AC886" s="128"/>
      <c r="AD886" s="311"/>
    </row>
    <row r="887" spans="1:30" ht="19.5" customHeight="1">
      <c r="A887" s="317"/>
      <c r="B887" s="86"/>
      <c r="C887" s="168"/>
      <c r="D887" s="86" t="s">
        <v>133</v>
      </c>
      <c r="E887" s="318"/>
      <c r="F887" s="172"/>
      <c r="G887" s="173"/>
      <c r="H887" s="172"/>
      <c r="I887" s="173"/>
      <c r="J887" s="172"/>
      <c r="K887" s="173"/>
      <c r="L887" s="172"/>
      <c r="M887" s="173"/>
      <c r="N887" s="78"/>
      <c r="O887" s="339"/>
      <c r="P887" s="78"/>
      <c r="Q887" s="339"/>
      <c r="R887" s="78"/>
      <c r="S887" s="339"/>
      <c r="T887" s="321">
        <v>1</v>
      </c>
      <c r="U887" s="322"/>
      <c r="V887" s="320"/>
      <c r="W887" s="168"/>
      <c r="X887" s="168"/>
      <c r="Y887" s="168"/>
      <c r="Z887" s="168"/>
      <c r="AA887" s="168"/>
      <c r="AB887" s="168"/>
      <c r="AC887" s="168"/>
      <c r="AD887" s="86"/>
    </row>
    <row r="888" spans="1:30" ht="19.5" customHeight="1">
      <c r="A888" s="311" t="s">
        <v>6550</v>
      </c>
      <c r="B888" s="85" t="s">
        <v>9432</v>
      </c>
      <c r="C888" s="127" t="s">
        <v>6551</v>
      </c>
      <c r="D888" s="85" t="s">
        <v>255</v>
      </c>
      <c r="E888" s="452" t="s">
        <v>2628</v>
      </c>
      <c r="F888" s="160"/>
      <c r="G888" s="161"/>
      <c r="H888" s="160"/>
      <c r="I888" s="161"/>
      <c r="J888" s="160"/>
      <c r="K888" s="161"/>
      <c r="L888" s="160"/>
      <c r="M888" s="161"/>
      <c r="N888" s="76"/>
      <c r="O888" s="336"/>
      <c r="P888" s="76"/>
      <c r="Q888" s="336"/>
      <c r="R888" s="76"/>
      <c r="S888" s="336"/>
      <c r="T888" s="315"/>
      <c r="U888" s="316"/>
      <c r="V888" s="314"/>
      <c r="W888" s="128"/>
      <c r="X888" s="128"/>
      <c r="Y888" s="128"/>
      <c r="Z888" s="128"/>
      <c r="AA888" s="128"/>
      <c r="AB888" s="128"/>
      <c r="AC888" s="128" t="s">
        <v>7010</v>
      </c>
      <c r="AD888" s="311"/>
    </row>
    <row r="889" spans="1:30" ht="19.5" customHeight="1">
      <c r="A889" s="85"/>
      <c r="B889" s="85"/>
      <c r="C889" s="128"/>
      <c r="D889" s="85" t="s">
        <v>256</v>
      </c>
      <c r="E889" s="128"/>
      <c r="F889" s="160"/>
      <c r="G889" s="161"/>
      <c r="H889" s="160"/>
      <c r="I889" s="161"/>
      <c r="J889" s="160"/>
      <c r="K889" s="161"/>
      <c r="L889" s="160"/>
      <c r="M889" s="161"/>
      <c r="N889" s="76"/>
      <c r="O889" s="336"/>
      <c r="P889" s="76"/>
      <c r="Q889" s="336"/>
      <c r="R889" s="76"/>
      <c r="S889" s="336"/>
      <c r="T889" s="315"/>
      <c r="U889" s="316"/>
      <c r="V889" s="316"/>
      <c r="W889" s="128"/>
      <c r="X889" s="128"/>
      <c r="Y889" s="128"/>
      <c r="Z889" s="128"/>
      <c r="AA889" s="128"/>
      <c r="AB889" s="128"/>
      <c r="AC889" s="128"/>
      <c r="AD889" s="85"/>
    </row>
    <row r="890" spans="1:30" ht="19.5" customHeight="1">
      <c r="A890" s="85"/>
      <c r="B890" s="85"/>
      <c r="C890" s="128"/>
      <c r="D890" s="85" t="s">
        <v>257</v>
      </c>
      <c r="E890" s="128"/>
      <c r="F890" s="160"/>
      <c r="G890" s="161"/>
      <c r="H890" s="160"/>
      <c r="I890" s="161"/>
      <c r="J890" s="160"/>
      <c r="K890" s="161"/>
      <c r="L890" s="160"/>
      <c r="M890" s="161"/>
      <c r="N890" s="76"/>
      <c r="O890" s="336"/>
      <c r="P890" s="76"/>
      <c r="Q890" s="336"/>
      <c r="R890" s="76"/>
      <c r="S890" s="336"/>
      <c r="T890" s="315">
        <v>1</v>
      </c>
      <c r="U890" s="316">
        <v>50</v>
      </c>
      <c r="V890" s="316"/>
      <c r="W890" s="128"/>
      <c r="X890" s="128"/>
      <c r="Y890" s="128"/>
      <c r="Z890" s="128"/>
      <c r="AA890" s="128"/>
      <c r="AB890" s="128"/>
      <c r="AC890" s="128"/>
      <c r="AD890" s="85"/>
    </row>
    <row r="891" spans="1:30" ht="19.5" customHeight="1">
      <c r="A891" s="85"/>
      <c r="B891" s="85"/>
      <c r="C891" s="128"/>
      <c r="D891" s="85" t="s">
        <v>258</v>
      </c>
      <c r="E891" s="128"/>
      <c r="F891" s="160"/>
      <c r="G891" s="161"/>
      <c r="H891" s="160"/>
      <c r="I891" s="161"/>
      <c r="J891" s="160"/>
      <c r="K891" s="161"/>
      <c r="L891" s="160"/>
      <c r="M891" s="161"/>
      <c r="N891" s="76"/>
      <c r="O891" s="336"/>
      <c r="P891" s="76"/>
      <c r="Q891" s="336"/>
      <c r="R891" s="76"/>
      <c r="S891" s="336"/>
      <c r="T891" s="315"/>
      <c r="U891" s="316"/>
      <c r="V891" s="316"/>
      <c r="W891" s="128"/>
      <c r="X891" s="128"/>
      <c r="Y891" s="128"/>
      <c r="Z891" s="128"/>
      <c r="AA891" s="128"/>
      <c r="AB891" s="128"/>
      <c r="AC891" s="128"/>
      <c r="AD891" s="85"/>
    </row>
    <row r="892" spans="1:30" ht="19.5" customHeight="1">
      <c r="A892" s="85"/>
      <c r="B892" s="85"/>
      <c r="C892" s="128"/>
      <c r="D892" s="85" t="s">
        <v>259</v>
      </c>
      <c r="E892" s="128"/>
      <c r="F892" s="160"/>
      <c r="G892" s="161"/>
      <c r="H892" s="160"/>
      <c r="I892" s="161"/>
      <c r="J892" s="160"/>
      <c r="K892" s="161"/>
      <c r="L892" s="160"/>
      <c r="M892" s="161"/>
      <c r="N892" s="76"/>
      <c r="O892" s="336"/>
      <c r="P892" s="76"/>
      <c r="Q892" s="336"/>
      <c r="R892" s="76"/>
      <c r="S892" s="336"/>
      <c r="T892" s="315"/>
      <c r="U892" s="316"/>
      <c r="V892" s="316"/>
      <c r="W892" s="128"/>
      <c r="X892" s="128"/>
      <c r="Y892" s="128"/>
      <c r="Z892" s="128"/>
      <c r="AA892" s="128"/>
      <c r="AB892" s="128"/>
      <c r="AC892" s="128"/>
      <c r="AD892" s="85"/>
    </row>
    <row r="893" spans="1:30" ht="19.5" customHeight="1">
      <c r="A893" s="85"/>
      <c r="B893" s="85"/>
      <c r="C893" s="128"/>
      <c r="D893" s="85" t="s">
        <v>260</v>
      </c>
      <c r="E893" s="128"/>
      <c r="F893" s="160"/>
      <c r="G893" s="161"/>
      <c r="H893" s="160"/>
      <c r="I893" s="161"/>
      <c r="J893" s="160"/>
      <c r="K893" s="161"/>
      <c r="L893" s="160"/>
      <c r="M893" s="161"/>
      <c r="N893" s="76"/>
      <c r="O893" s="336"/>
      <c r="P893" s="76"/>
      <c r="Q893" s="336"/>
      <c r="R893" s="76"/>
      <c r="S893" s="336"/>
      <c r="T893" s="315"/>
      <c r="U893" s="316"/>
      <c r="V893" s="316"/>
      <c r="W893" s="128"/>
      <c r="X893" s="128"/>
      <c r="Y893" s="128"/>
      <c r="Z893" s="128"/>
      <c r="AA893" s="128"/>
      <c r="AB893" s="128"/>
      <c r="AC893" s="128"/>
      <c r="AD893" s="85"/>
    </row>
    <row r="894" spans="1:30" ht="19.5" customHeight="1">
      <c r="A894" s="85"/>
      <c r="B894" s="85"/>
      <c r="C894" s="128"/>
      <c r="D894" s="85" t="s">
        <v>261</v>
      </c>
      <c r="E894" s="128"/>
      <c r="F894" s="160"/>
      <c r="G894" s="161"/>
      <c r="H894" s="160"/>
      <c r="I894" s="161"/>
      <c r="J894" s="160"/>
      <c r="K894" s="161"/>
      <c r="L894" s="160"/>
      <c r="M894" s="161"/>
      <c r="N894" s="76"/>
      <c r="O894" s="336"/>
      <c r="P894" s="76"/>
      <c r="Q894" s="336"/>
      <c r="R894" s="76"/>
      <c r="S894" s="336"/>
      <c r="T894" s="315"/>
      <c r="U894" s="316"/>
      <c r="V894" s="316"/>
      <c r="W894" s="128"/>
      <c r="X894" s="128"/>
      <c r="Y894" s="128"/>
      <c r="Z894" s="128"/>
      <c r="AA894" s="128"/>
      <c r="AB894" s="128"/>
      <c r="AC894" s="128"/>
      <c r="AD894" s="85"/>
    </row>
    <row r="895" spans="1:30" ht="19.5" customHeight="1">
      <c r="A895" s="85"/>
      <c r="B895" s="85"/>
      <c r="C895" s="128"/>
      <c r="D895" s="85" t="s">
        <v>262</v>
      </c>
      <c r="E895" s="128"/>
      <c r="F895" s="160"/>
      <c r="G895" s="161"/>
      <c r="H895" s="160"/>
      <c r="I895" s="161"/>
      <c r="J895" s="160"/>
      <c r="K895" s="161"/>
      <c r="L895" s="160"/>
      <c r="M895" s="161"/>
      <c r="N895" s="76"/>
      <c r="O895" s="336"/>
      <c r="P895" s="76"/>
      <c r="Q895" s="336"/>
      <c r="R895" s="76"/>
      <c r="S895" s="336"/>
      <c r="T895" s="315"/>
      <c r="U895" s="316"/>
      <c r="V895" s="316"/>
      <c r="W895" s="128"/>
      <c r="X895" s="128"/>
      <c r="Y895" s="128"/>
      <c r="Z895" s="128"/>
      <c r="AA895" s="128"/>
      <c r="AB895" s="128"/>
      <c r="AC895" s="128"/>
      <c r="AD895" s="85"/>
    </row>
    <row r="896" spans="1:30" ht="19.5" customHeight="1">
      <c r="A896" s="85"/>
      <c r="B896" s="85"/>
      <c r="C896" s="128"/>
      <c r="D896" s="85" t="s">
        <v>263</v>
      </c>
      <c r="E896" s="128"/>
      <c r="F896" s="160"/>
      <c r="G896" s="161"/>
      <c r="H896" s="160"/>
      <c r="I896" s="161"/>
      <c r="J896" s="160"/>
      <c r="K896" s="161"/>
      <c r="L896" s="160"/>
      <c r="M896" s="161"/>
      <c r="N896" s="76"/>
      <c r="O896" s="336"/>
      <c r="P896" s="76"/>
      <c r="Q896" s="336"/>
      <c r="R896" s="76"/>
      <c r="S896" s="336"/>
      <c r="T896" s="315"/>
      <c r="U896" s="316"/>
      <c r="V896" s="316"/>
      <c r="W896" s="128"/>
      <c r="X896" s="128"/>
      <c r="Y896" s="128"/>
      <c r="Z896" s="128"/>
      <c r="AA896" s="128"/>
      <c r="AB896" s="128"/>
      <c r="AC896" s="128"/>
      <c r="AD896" s="85"/>
    </row>
    <row r="897" spans="1:30" ht="19.5" customHeight="1">
      <c r="A897" s="85"/>
      <c r="B897" s="85"/>
      <c r="C897" s="128"/>
      <c r="D897" s="85" t="s">
        <v>9429</v>
      </c>
      <c r="E897" s="128"/>
      <c r="F897" s="160"/>
      <c r="G897" s="161"/>
      <c r="H897" s="160"/>
      <c r="I897" s="161"/>
      <c r="J897" s="160"/>
      <c r="K897" s="161"/>
      <c r="L897" s="160"/>
      <c r="M897" s="161"/>
      <c r="N897" s="76"/>
      <c r="O897" s="336"/>
      <c r="P897" s="76"/>
      <c r="Q897" s="336"/>
      <c r="R897" s="76"/>
      <c r="S897" s="336"/>
      <c r="T897" s="315"/>
      <c r="U897" s="316"/>
      <c r="V897" s="316"/>
      <c r="W897" s="128"/>
      <c r="X897" s="128"/>
      <c r="Y897" s="128"/>
      <c r="Z897" s="128"/>
      <c r="AA897" s="128"/>
      <c r="AB897" s="128"/>
      <c r="AC897" s="128"/>
      <c r="AD897" s="85"/>
    </row>
    <row r="898" spans="1:30" ht="19.5" customHeight="1">
      <c r="A898" s="85"/>
      <c r="B898" s="85"/>
      <c r="C898" s="128"/>
      <c r="D898" s="85" t="s">
        <v>9394</v>
      </c>
      <c r="E898" s="128"/>
      <c r="F898" s="160"/>
      <c r="G898" s="161"/>
      <c r="H898" s="160"/>
      <c r="I898" s="161"/>
      <c r="J898" s="160"/>
      <c r="K898" s="161"/>
      <c r="L898" s="160"/>
      <c r="M898" s="161"/>
      <c r="N898" s="76"/>
      <c r="O898" s="336"/>
      <c r="P898" s="76"/>
      <c r="Q898" s="336"/>
      <c r="R898" s="76"/>
      <c r="S898" s="336"/>
      <c r="T898" s="315"/>
      <c r="U898" s="316"/>
      <c r="V898" s="316"/>
      <c r="W898" s="128"/>
      <c r="X898" s="128"/>
      <c r="Y898" s="128"/>
      <c r="Z898" s="128"/>
      <c r="AA898" s="128"/>
      <c r="AB898" s="128"/>
      <c r="AC898" s="128"/>
      <c r="AD898" s="85"/>
    </row>
    <row r="899" spans="1:30" ht="19.5" customHeight="1">
      <c r="A899" s="85"/>
      <c r="B899" s="85"/>
      <c r="C899" s="128"/>
      <c r="D899" s="85" t="s">
        <v>9430</v>
      </c>
      <c r="E899" s="128"/>
      <c r="F899" s="160"/>
      <c r="G899" s="161"/>
      <c r="H899" s="160"/>
      <c r="I899" s="161"/>
      <c r="J899" s="160"/>
      <c r="K899" s="161"/>
      <c r="L899" s="160"/>
      <c r="M899" s="161"/>
      <c r="N899" s="76"/>
      <c r="O899" s="336"/>
      <c r="P899" s="76"/>
      <c r="Q899" s="336"/>
      <c r="R899" s="76"/>
      <c r="S899" s="336"/>
      <c r="T899" s="315"/>
      <c r="U899" s="316"/>
      <c r="V899" s="316"/>
      <c r="W899" s="128"/>
      <c r="X899" s="128"/>
      <c r="Y899" s="128"/>
      <c r="Z899" s="128"/>
      <c r="AA899" s="128"/>
      <c r="AB899" s="128"/>
      <c r="AC899" s="128"/>
      <c r="AD899" s="85"/>
    </row>
    <row r="900" spans="1:30" ht="19.5" customHeight="1">
      <c r="A900" s="85"/>
      <c r="B900" s="85"/>
      <c r="C900" s="128"/>
      <c r="D900" s="85" t="s">
        <v>265</v>
      </c>
      <c r="E900" s="128"/>
      <c r="F900" s="160"/>
      <c r="G900" s="161"/>
      <c r="H900" s="160"/>
      <c r="I900" s="161"/>
      <c r="J900" s="160"/>
      <c r="K900" s="161"/>
      <c r="L900" s="160"/>
      <c r="M900" s="161"/>
      <c r="N900" s="76"/>
      <c r="O900" s="336"/>
      <c r="P900" s="76"/>
      <c r="Q900" s="336"/>
      <c r="R900" s="76"/>
      <c r="S900" s="336"/>
      <c r="T900" s="315">
        <v>1</v>
      </c>
      <c r="U900" s="316">
        <v>50</v>
      </c>
      <c r="V900" s="316"/>
      <c r="W900" s="128"/>
      <c r="X900" s="128"/>
      <c r="Y900" s="128"/>
      <c r="Z900" s="128"/>
      <c r="AA900" s="128"/>
      <c r="AB900" s="128"/>
      <c r="AC900" s="128"/>
      <c r="AD900" s="85"/>
    </row>
    <row r="901" spans="1:30" ht="20.100000000000001" customHeight="1">
      <c r="A901" s="66" t="s">
        <v>6408</v>
      </c>
      <c r="B901" s="66" t="s">
        <v>268</v>
      </c>
      <c r="C901" s="127" t="s">
        <v>6402</v>
      </c>
      <c r="D901" s="66"/>
      <c r="E901" s="66"/>
      <c r="F901" s="354">
        <v>2636</v>
      </c>
      <c r="G901" s="12">
        <v>100</v>
      </c>
      <c r="H901" s="354">
        <v>2723</v>
      </c>
      <c r="I901" s="12">
        <v>100</v>
      </c>
      <c r="J901" s="354">
        <v>2820</v>
      </c>
      <c r="K901" s="12">
        <v>100</v>
      </c>
      <c r="L901" s="354">
        <v>2914</v>
      </c>
      <c r="M901" s="12">
        <v>99.862919808087739</v>
      </c>
      <c r="N901" s="56">
        <v>2954</v>
      </c>
      <c r="O901" s="57">
        <v>99.394347240915209</v>
      </c>
      <c r="P901" s="56">
        <v>3082</v>
      </c>
      <c r="Q901" s="57">
        <v>99.2</v>
      </c>
      <c r="R901" s="56">
        <v>3140</v>
      </c>
      <c r="S901" s="57">
        <v>99.5</v>
      </c>
      <c r="T901" s="56">
        <v>3329</v>
      </c>
      <c r="U901" s="57">
        <v>99.7</v>
      </c>
      <c r="V901" s="127" t="s">
        <v>7010</v>
      </c>
      <c r="W901" s="127" t="s">
        <v>7010</v>
      </c>
      <c r="X901" s="127" t="s">
        <v>7010</v>
      </c>
      <c r="Y901" s="127" t="s">
        <v>7010</v>
      </c>
      <c r="Z901" s="127" t="s">
        <v>7010</v>
      </c>
      <c r="AA901" s="127" t="s">
        <v>7010</v>
      </c>
      <c r="AB901" s="127" t="s">
        <v>7010</v>
      </c>
      <c r="AC901" s="127" t="s">
        <v>7010</v>
      </c>
      <c r="AD901" s="66"/>
    </row>
    <row r="902" spans="1:30" ht="20.100000000000001" customHeight="1">
      <c r="A902" s="85"/>
      <c r="B902" s="85"/>
      <c r="C902" s="128"/>
      <c r="D902" s="85" t="s">
        <v>131</v>
      </c>
      <c r="E902" s="128" t="s">
        <v>8136</v>
      </c>
      <c r="F902" s="531"/>
      <c r="G902" s="314"/>
      <c r="H902" s="356"/>
      <c r="I902" s="314"/>
      <c r="J902" s="356"/>
      <c r="K902" s="314"/>
      <c r="L902" s="356">
        <v>3</v>
      </c>
      <c r="M902" s="314">
        <v>0.1028101439342015</v>
      </c>
      <c r="N902" s="315">
        <v>8</v>
      </c>
      <c r="O902" s="316">
        <v>0.26917900403768508</v>
      </c>
      <c r="P902" s="315">
        <v>9</v>
      </c>
      <c r="Q902" s="316">
        <v>0.3</v>
      </c>
      <c r="R902" s="315">
        <v>6</v>
      </c>
      <c r="S902" s="316">
        <v>0.2</v>
      </c>
      <c r="T902" s="315">
        <v>2</v>
      </c>
      <c r="U902" s="316">
        <v>0.1</v>
      </c>
      <c r="V902" s="128"/>
      <c r="W902" s="128"/>
      <c r="X902" s="128"/>
      <c r="Y902" s="128"/>
      <c r="Z902" s="128"/>
      <c r="AA902" s="128"/>
      <c r="AB902" s="128"/>
      <c r="AC902" s="128"/>
      <c r="AD902" s="85"/>
    </row>
    <row r="903" spans="1:30" ht="20.100000000000001" customHeight="1">
      <c r="A903" s="85"/>
      <c r="B903" s="85"/>
      <c r="C903" s="128"/>
      <c r="D903" s="85" t="s">
        <v>133</v>
      </c>
      <c r="E903" s="128"/>
      <c r="F903" s="531"/>
      <c r="G903" s="314"/>
      <c r="H903" s="356"/>
      <c r="I903" s="314"/>
      <c r="J903" s="356"/>
      <c r="K903" s="314"/>
      <c r="L903" s="356">
        <v>1</v>
      </c>
      <c r="M903" s="314"/>
      <c r="N903" s="315">
        <v>10</v>
      </c>
      <c r="O903" s="316">
        <v>0.3364737550471063</v>
      </c>
      <c r="P903" s="315">
        <v>16</v>
      </c>
      <c r="Q903" s="316">
        <v>0.5</v>
      </c>
      <c r="R903" s="315">
        <v>9</v>
      </c>
      <c r="S903" s="316">
        <v>0.3</v>
      </c>
      <c r="T903" s="315">
        <v>9</v>
      </c>
      <c r="U903" s="316">
        <v>0.3</v>
      </c>
      <c r="V903" s="128"/>
      <c r="W903" s="128"/>
      <c r="X903" s="128"/>
      <c r="Y903" s="128"/>
      <c r="Z903" s="128"/>
      <c r="AA903" s="128"/>
      <c r="AB903" s="128"/>
      <c r="AC903" s="128"/>
      <c r="AD903" s="85"/>
    </row>
    <row r="904" spans="1:30" ht="20.100000000000001" customHeight="1">
      <c r="A904" s="362" t="s">
        <v>6409</v>
      </c>
      <c r="B904" s="362" t="s">
        <v>269</v>
      </c>
      <c r="C904" s="363" t="s">
        <v>6402</v>
      </c>
      <c r="D904" s="362" t="s">
        <v>270</v>
      </c>
      <c r="E904" s="363"/>
      <c r="F904" s="364">
        <v>2634</v>
      </c>
      <c r="G904" s="365">
        <v>100</v>
      </c>
      <c r="H904" s="364">
        <v>2723</v>
      </c>
      <c r="I904" s="365">
        <v>100</v>
      </c>
      <c r="J904" s="364">
        <v>2820</v>
      </c>
      <c r="K904" s="365">
        <v>100</v>
      </c>
      <c r="L904" s="364">
        <v>2918</v>
      </c>
      <c r="M904" s="365">
        <v>100</v>
      </c>
      <c r="N904" s="366">
        <v>2972</v>
      </c>
      <c r="O904" s="367">
        <v>100</v>
      </c>
      <c r="P904" s="366">
        <v>3107</v>
      </c>
      <c r="Q904" s="367">
        <v>100</v>
      </c>
      <c r="R904" s="366">
        <v>3155</v>
      </c>
      <c r="S904" s="367">
        <v>100</v>
      </c>
      <c r="T904" s="366">
        <v>3340</v>
      </c>
      <c r="U904" s="367">
        <v>100</v>
      </c>
      <c r="V904" s="363" t="s">
        <v>7010</v>
      </c>
      <c r="W904" s="363" t="s">
        <v>7010</v>
      </c>
      <c r="X904" s="363" t="s">
        <v>7010</v>
      </c>
      <c r="Y904" s="363" t="s">
        <v>7010</v>
      </c>
      <c r="Z904" s="363" t="s">
        <v>7010</v>
      </c>
      <c r="AA904" s="363" t="s">
        <v>7010</v>
      </c>
      <c r="AB904" s="363" t="s">
        <v>7010</v>
      </c>
      <c r="AC904" s="363" t="s">
        <v>7010</v>
      </c>
      <c r="AD904" s="362"/>
    </row>
    <row r="905" spans="1:30" ht="20.100000000000001" customHeight="1">
      <c r="A905" s="66" t="s">
        <v>6410</v>
      </c>
      <c r="B905" s="66" t="s">
        <v>271</v>
      </c>
      <c r="C905" s="127" t="s">
        <v>7611</v>
      </c>
      <c r="D905" s="66"/>
      <c r="E905" s="66"/>
      <c r="F905" s="354">
        <v>3982</v>
      </c>
      <c r="G905" s="12">
        <v>99.974893296510174</v>
      </c>
      <c r="H905" s="354">
        <v>4080</v>
      </c>
      <c r="I905" s="12">
        <f>H905/4082*100</f>
        <v>99.951004409603144</v>
      </c>
      <c r="J905" s="354">
        <v>4160</v>
      </c>
      <c r="K905" s="12">
        <f>J905/4160*100</f>
        <v>100</v>
      </c>
      <c r="L905" s="354">
        <v>4296</v>
      </c>
      <c r="M905" s="12">
        <v>100</v>
      </c>
      <c r="N905" s="56">
        <v>4394</v>
      </c>
      <c r="O905" s="57">
        <v>99.931771662497155</v>
      </c>
      <c r="P905" s="56">
        <v>4561</v>
      </c>
      <c r="Q905" s="57">
        <v>99.9</v>
      </c>
      <c r="R905" s="56">
        <v>4671</v>
      </c>
      <c r="S905" s="57">
        <v>99.9</v>
      </c>
      <c r="T905" s="56">
        <v>5089</v>
      </c>
      <c r="U905" s="57">
        <v>99.9</v>
      </c>
      <c r="V905" s="127" t="s">
        <v>7010</v>
      </c>
      <c r="W905" s="127" t="s">
        <v>7010</v>
      </c>
      <c r="X905" s="127" t="s">
        <v>7010</v>
      </c>
      <c r="Y905" s="127" t="s">
        <v>7010</v>
      </c>
      <c r="Z905" s="127" t="s">
        <v>7010</v>
      </c>
      <c r="AA905" s="127" t="s">
        <v>7010</v>
      </c>
      <c r="AB905" s="127" t="s">
        <v>7010</v>
      </c>
      <c r="AC905" s="127" t="s">
        <v>7010</v>
      </c>
      <c r="AD905" s="66"/>
    </row>
    <row r="906" spans="1:30" ht="20.100000000000001" customHeight="1">
      <c r="A906" s="85"/>
      <c r="B906" s="85"/>
      <c r="C906" s="128"/>
      <c r="D906" s="85" t="s">
        <v>131</v>
      </c>
      <c r="E906" s="128" t="s">
        <v>8136</v>
      </c>
      <c r="F906" s="531"/>
      <c r="G906" s="314"/>
      <c r="H906" s="356">
        <v>1</v>
      </c>
      <c r="I906" s="314">
        <f>H906/4082*100</f>
        <v>2.4497795198432142E-2</v>
      </c>
      <c r="J906" s="356"/>
      <c r="K906" s="314"/>
      <c r="L906" s="356"/>
      <c r="M906" s="314"/>
      <c r="N906" s="315">
        <v>1</v>
      </c>
      <c r="O906" s="316"/>
      <c r="P906" s="315">
        <v>1</v>
      </c>
      <c r="Q906" s="316"/>
      <c r="R906" s="315">
        <v>2</v>
      </c>
      <c r="S906" s="316"/>
      <c r="T906" s="315">
        <v>1</v>
      </c>
      <c r="U906" s="316"/>
      <c r="V906" s="128"/>
      <c r="W906" s="128"/>
      <c r="X906" s="128"/>
      <c r="Y906" s="128"/>
      <c r="Z906" s="128"/>
      <c r="AA906" s="128"/>
      <c r="AB906" s="128"/>
      <c r="AC906" s="128"/>
      <c r="AD906" s="85"/>
    </row>
    <row r="907" spans="1:30" ht="20.100000000000001" customHeight="1">
      <c r="A907" s="85"/>
      <c r="B907" s="85"/>
      <c r="C907" s="128"/>
      <c r="D907" s="85" t="s">
        <v>133</v>
      </c>
      <c r="E907" s="128"/>
      <c r="F907" s="531">
        <v>1</v>
      </c>
      <c r="G907" s="314">
        <v>2.5106703489831784E-2</v>
      </c>
      <c r="H907" s="356">
        <v>1</v>
      </c>
      <c r="I907" s="314">
        <f>H907/4082*100</f>
        <v>2.4497795198432142E-2</v>
      </c>
      <c r="J907" s="356">
        <v>1</v>
      </c>
      <c r="K907" s="314">
        <f>J907/4160*100</f>
        <v>2.403846153846154E-2</v>
      </c>
      <c r="L907" s="356">
        <v>1</v>
      </c>
      <c r="M907" s="314"/>
      <c r="N907" s="315">
        <v>2</v>
      </c>
      <c r="O907" s="316"/>
      <c r="P907" s="315">
        <v>4</v>
      </c>
      <c r="Q907" s="316">
        <v>0.1</v>
      </c>
      <c r="R907" s="315">
        <v>4</v>
      </c>
      <c r="S907" s="316">
        <v>0.1</v>
      </c>
      <c r="T907" s="315">
        <v>2</v>
      </c>
      <c r="U907" s="316"/>
      <c r="V907" s="128"/>
      <c r="W907" s="128"/>
      <c r="X907" s="128"/>
      <c r="Y907" s="128"/>
      <c r="Z907" s="128"/>
      <c r="AA907" s="128"/>
      <c r="AB907" s="128"/>
      <c r="AC907" s="128"/>
      <c r="AD907" s="85"/>
    </row>
    <row r="908" spans="1:30" ht="20.100000000000001" customHeight="1">
      <c r="A908" s="66" t="s">
        <v>6411</v>
      </c>
      <c r="B908" s="66" t="s">
        <v>272</v>
      </c>
      <c r="C908" s="127" t="s">
        <v>6412</v>
      </c>
      <c r="D908" s="66" t="s">
        <v>255</v>
      </c>
      <c r="E908" s="127" t="s">
        <v>7646</v>
      </c>
      <c r="F908" s="354">
        <v>1</v>
      </c>
      <c r="G908" s="12">
        <v>100</v>
      </c>
      <c r="H908" s="354"/>
      <c r="I908" s="12"/>
      <c r="J908" s="354">
        <v>1</v>
      </c>
      <c r="K908" s="12">
        <v>100</v>
      </c>
      <c r="L908" s="354"/>
      <c r="M908" s="12"/>
      <c r="N908" s="56">
        <v>1</v>
      </c>
      <c r="O908" s="57">
        <v>33.299999999999997</v>
      </c>
      <c r="P908" s="56">
        <v>1</v>
      </c>
      <c r="Q908" s="57">
        <v>20</v>
      </c>
      <c r="R908" s="56"/>
      <c r="S908" s="57"/>
      <c r="T908" s="56"/>
      <c r="U908" s="57"/>
      <c r="V908" s="127" t="s">
        <v>7010</v>
      </c>
      <c r="W908" s="127" t="s">
        <v>7010</v>
      </c>
      <c r="X908" s="127" t="s">
        <v>7010</v>
      </c>
      <c r="Y908" s="127" t="s">
        <v>7010</v>
      </c>
      <c r="Z908" s="127" t="s">
        <v>7010</v>
      </c>
      <c r="AA908" s="127" t="s">
        <v>7010</v>
      </c>
      <c r="AB908" s="127" t="s">
        <v>7010</v>
      </c>
      <c r="AC908" s="127" t="s">
        <v>7010</v>
      </c>
      <c r="AD908" s="66"/>
    </row>
    <row r="909" spans="1:30" ht="20.100000000000001" customHeight="1">
      <c r="A909" s="85"/>
      <c r="B909" s="85"/>
      <c r="C909" s="128"/>
      <c r="D909" s="85" t="s">
        <v>256</v>
      </c>
      <c r="E909" s="128"/>
      <c r="F909" s="531"/>
      <c r="G909" s="314"/>
      <c r="H909" s="356"/>
      <c r="I909" s="314"/>
      <c r="J909" s="356"/>
      <c r="K909" s="314"/>
      <c r="L909" s="356"/>
      <c r="M909" s="314"/>
      <c r="N909" s="315"/>
      <c r="O909" s="316"/>
      <c r="P909" s="315">
        <v>1</v>
      </c>
      <c r="Q909" s="316">
        <v>20</v>
      </c>
      <c r="R909" s="315">
        <v>2</v>
      </c>
      <c r="S909" s="316">
        <v>33.299999999999997</v>
      </c>
      <c r="T909" s="315"/>
      <c r="U909" s="316"/>
      <c r="V909" s="128"/>
      <c r="W909" s="128"/>
      <c r="X909" s="128"/>
      <c r="Y909" s="128"/>
      <c r="Z909" s="128"/>
      <c r="AA909" s="128"/>
      <c r="AB909" s="128"/>
      <c r="AC909" s="128"/>
      <c r="AD909" s="85"/>
    </row>
    <row r="910" spans="1:30" ht="20.100000000000001" customHeight="1">
      <c r="A910" s="85"/>
      <c r="B910" s="85"/>
      <c r="C910" s="128"/>
      <c r="D910" s="85" t="s">
        <v>257</v>
      </c>
      <c r="E910" s="128"/>
      <c r="F910" s="531"/>
      <c r="G910" s="314"/>
      <c r="H910" s="356"/>
      <c r="I910" s="314"/>
      <c r="J910" s="356"/>
      <c r="K910" s="314"/>
      <c r="L910" s="356">
        <v>1</v>
      </c>
      <c r="M910" s="314">
        <v>100</v>
      </c>
      <c r="N910" s="315"/>
      <c r="O910" s="316"/>
      <c r="P910" s="315">
        <v>1</v>
      </c>
      <c r="Q910" s="316">
        <v>20</v>
      </c>
      <c r="R910" s="315"/>
      <c r="S910" s="316"/>
      <c r="T910" s="315"/>
      <c r="U910" s="316"/>
      <c r="V910" s="128"/>
      <c r="W910" s="128"/>
      <c r="X910" s="128"/>
      <c r="Y910" s="128"/>
      <c r="Z910" s="128"/>
      <c r="AA910" s="128"/>
      <c r="AB910" s="128"/>
      <c r="AC910" s="128"/>
      <c r="AD910" s="85"/>
    </row>
    <row r="911" spans="1:30" ht="20.100000000000001" customHeight="1">
      <c r="A911" s="85"/>
      <c r="B911" s="85"/>
      <c r="C911" s="128"/>
      <c r="D911" s="85" t="s">
        <v>258</v>
      </c>
      <c r="E911" s="128"/>
      <c r="F911" s="531"/>
      <c r="G911" s="314"/>
      <c r="H911" s="356"/>
      <c r="I911" s="314"/>
      <c r="J911" s="356"/>
      <c r="K911" s="314"/>
      <c r="L911" s="356"/>
      <c r="M911" s="314"/>
      <c r="N911" s="315"/>
      <c r="O911" s="316"/>
      <c r="P911" s="315">
        <v>1</v>
      </c>
      <c r="Q911" s="316">
        <v>20</v>
      </c>
      <c r="R911" s="315">
        <v>1</v>
      </c>
      <c r="S911" s="316">
        <v>16.7</v>
      </c>
      <c r="T911" s="315">
        <v>1</v>
      </c>
      <c r="U911" s="316">
        <v>33.299999999999997</v>
      </c>
      <c r="V911" s="128"/>
      <c r="W911" s="128"/>
      <c r="X911" s="128"/>
      <c r="Y911" s="128"/>
      <c r="Z911" s="128"/>
      <c r="AA911" s="128"/>
      <c r="AB911" s="128"/>
      <c r="AC911" s="128"/>
      <c r="AD911" s="85"/>
    </row>
    <row r="912" spans="1:30" ht="20.100000000000001" customHeight="1">
      <c r="A912" s="85"/>
      <c r="B912" s="85"/>
      <c r="C912" s="128"/>
      <c r="D912" s="85" t="s">
        <v>259</v>
      </c>
      <c r="E912" s="128"/>
      <c r="F912" s="531"/>
      <c r="G912" s="314"/>
      <c r="H912" s="356"/>
      <c r="I912" s="314"/>
      <c r="J912" s="356"/>
      <c r="K912" s="314"/>
      <c r="L912" s="356"/>
      <c r="M912" s="314"/>
      <c r="N912" s="315"/>
      <c r="O912" s="316"/>
      <c r="P912" s="315"/>
      <c r="Q912" s="316"/>
      <c r="R912" s="315"/>
      <c r="S912" s="316"/>
      <c r="T912" s="315">
        <v>1</v>
      </c>
      <c r="U912" s="316">
        <v>33.299999999999997</v>
      </c>
      <c r="V912" s="128"/>
      <c r="W912" s="128"/>
      <c r="X912" s="128"/>
      <c r="Y912" s="128"/>
      <c r="Z912" s="128"/>
      <c r="AA912" s="128"/>
      <c r="AB912" s="128"/>
      <c r="AC912" s="128"/>
      <c r="AD912" s="85"/>
    </row>
    <row r="913" spans="1:30" ht="20.100000000000001" customHeight="1">
      <c r="A913" s="85"/>
      <c r="B913" s="85"/>
      <c r="C913" s="128"/>
      <c r="D913" s="85" t="s">
        <v>260</v>
      </c>
      <c r="E913" s="128"/>
      <c r="F913" s="531"/>
      <c r="G913" s="314"/>
      <c r="H913" s="356">
        <v>1</v>
      </c>
      <c r="I913" s="314">
        <v>50</v>
      </c>
      <c r="J913" s="356"/>
      <c r="K913" s="314"/>
      <c r="L913" s="356"/>
      <c r="M913" s="314"/>
      <c r="N913" s="315"/>
      <c r="O913" s="316"/>
      <c r="P913" s="315">
        <v>1</v>
      </c>
      <c r="Q913" s="316">
        <v>20</v>
      </c>
      <c r="R913" s="315"/>
      <c r="S913" s="316"/>
      <c r="T913" s="315"/>
      <c r="U913" s="316"/>
      <c r="V913" s="128"/>
      <c r="W913" s="128"/>
      <c r="X913" s="128"/>
      <c r="Y913" s="128"/>
      <c r="Z913" s="128"/>
      <c r="AA913" s="128"/>
      <c r="AB913" s="128"/>
      <c r="AC913" s="128"/>
      <c r="AD913" s="85"/>
    </row>
    <row r="914" spans="1:30" ht="20.100000000000001" customHeight="1">
      <c r="A914" s="85"/>
      <c r="B914" s="85"/>
      <c r="C914" s="128"/>
      <c r="D914" s="85" t="s">
        <v>261</v>
      </c>
      <c r="E914" s="128"/>
      <c r="F914" s="531"/>
      <c r="G914" s="314"/>
      <c r="H914" s="356"/>
      <c r="I914" s="314"/>
      <c r="J914" s="356"/>
      <c r="K914" s="314"/>
      <c r="L914" s="356"/>
      <c r="M914" s="314"/>
      <c r="N914" s="315"/>
      <c r="O914" s="316"/>
      <c r="P914" s="315"/>
      <c r="Q914" s="316"/>
      <c r="R914" s="315">
        <v>1</v>
      </c>
      <c r="S914" s="316">
        <v>16.7</v>
      </c>
      <c r="T914" s="315"/>
      <c r="U914" s="316"/>
      <c r="V914" s="128"/>
      <c r="W914" s="128"/>
      <c r="X914" s="128"/>
      <c r="Y914" s="128"/>
      <c r="Z914" s="128"/>
      <c r="AA914" s="128"/>
      <c r="AB914" s="128"/>
      <c r="AC914" s="128"/>
      <c r="AD914" s="85"/>
    </row>
    <row r="915" spans="1:30" ht="20.100000000000001" customHeight="1">
      <c r="A915" s="85"/>
      <c r="B915" s="85"/>
      <c r="C915" s="128"/>
      <c r="D915" s="85" t="s">
        <v>262</v>
      </c>
      <c r="E915" s="128"/>
      <c r="F915" s="531"/>
      <c r="G915" s="314"/>
      <c r="H915" s="356"/>
      <c r="I915" s="314"/>
      <c r="J915" s="356"/>
      <c r="K915" s="314"/>
      <c r="L915" s="356"/>
      <c r="M915" s="314"/>
      <c r="N915" s="315"/>
      <c r="O915" s="316"/>
      <c r="P915" s="315"/>
      <c r="Q915" s="316"/>
      <c r="R915" s="315"/>
      <c r="S915" s="316"/>
      <c r="T915" s="315"/>
      <c r="U915" s="316"/>
      <c r="V915" s="128"/>
      <c r="W915" s="128"/>
      <c r="X915" s="128"/>
      <c r="Y915" s="128"/>
      <c r="Z915" s="128"/>
      <c r="AA915" s="128"/>
      <c r="AB915" s="128"/>
      <c r="AC915" s="128"/>
      <c r="AD915" s="85"/>
    </row>
    <row r="916" spans="1:30" ht="20.100000000000001" customHeight="1">
      <c r="A916" s="85"/>
      <c r="B916" s="85"/>
      <c r="C916" s="128"/>
      <c r="D916" s="85" t="s">
        <v>263</v>
      </c>
      <c r="E916" s="128"/>
      <c r="F916" s="531"/>
      <c r="G916" s="314"/>
      <c r="H916" s="356"/>
      <c r="I916" s="314"/>
      <c r="J916" s="356"/>
      <c r="K916" s="314"/>
      <c r="L916" s="356"/>
      <c r="M916" s="314"/>
      <c r="N916" s="315"/>
      <c r="O916" s="316"/>
      <c r="P916" s="315"/>
      <c r="Q916" s="316"/>
      <c r="R916" s="315"/>
      <c r="S916" s="316"/>
      <c r="T916" s="315"/>
      <c r="U916" s="316"/>
      <c r="V916" s="128"/>
      <c r="W916" s="128"/>
      <c r="X916" s="128"/>
      <c r="Y916" s="128"/>
      <c r="Z916" s="128"/>
      <c r="AA916" s="128"/>
      <c r="AB916" s="128"/>
      <c r="AC916" s="128"/>
      <c r="AD916" s="85"/>
    </row>
    <row r="917" spans="1:30" ht="20.100000000000001" customHeight="1">
      <c r="A917" s="85"/>
      <c r="B917" s="85"/>
      <c r="C917" s="128"/>
      <c r="D917" s="85" t="s">
        <v>9429</v>
      </c>
      <c r="E917" s="128"/>
      <c r="F917" s="531"/>
      <c r="G917" s="314"/>
      <c r="H917" s="356"/>
      <c r="I917" s="314"/>
      <c r="J917" s="356"/>
      <c r="K917" s="314"/>
      <c r="L917" s="356"/>
      <c r="M917" s="314"/>
      <c r="N917" s="315"/>
      <c r="O917" s="316"/>
      <c r="P917" s="315"/>
      <c r="Q917" s="316"/>
      <c r="R917" s="315"/>
      <c r="S917" s="316"/>
      <c r="T917" s="315"/>
      <c r="U917" s="316"/>
      <c r="V917" s="128"/>
      <c r="W917" s="128"/>
      <c r="X917" s="128"/>
      <c r="Y917" s="128"/>
      <c r="Z917" s="128"/>
      <c r="AA917" s="128"/>
      <c r="AB917" s="128"/>
      <c r="AC917" s="128"/>
      <c r="AD917" s="85"/>
    </row>
    <row r="918" spans="1:30" ht="20.100000000000001" customHeight="1">
      <c r="A918" s="85"/>
      <c r="B918" s="85"/>
      <c r="C918" s="128"/>
      <c r="D918" s="85" t="s">
        <v>9394</v>
      </c>
      <c r="E918" s="128"/>
      <c r="F918" s="531"/>
      <c r="G918" s="314"/>
      <c r="H918" s="356"/>
      <c r="I918" s="314"/>
      <c r="J918" s="356"/>
      <c r="K918" s="314"/>
      <c r="L918" s="356"/>
      <c r="M918" s="314"/>
      <c r="N918" s="315"/>
      <c r="O918" s="316"/>
      <c r="P918" s="315"/>
      <c r="Q918" s="316"/>
      <c r="R918" s="315"/>
      <c r="S918" s="316"/>
      <c r="T918" s="315"/>
      <c r="U918" s="316"/>
      <c r="V918" s="128"/>
      <c r="W918" s="128"/>
      <c r="X918" s="128"/>
      <c r="Y918" s="128"/>
      <c r="Z918" s="128"/>
      <c r="AA918" s="128"/>
      <c r="AB918" s="128"/>
      <c r="AC918" s="128"/>
      <c r="AD918" s="85"/>
    </row>
    <row r="919" spans="1:30" ht="20.100000000000001" customHeight="1">
      <c r="A919" s="85"/>
      <c r="B919" s="85"/>
      <c r="C919" s="128"/>
      <c r="D919" s="85" t="s">
        <v>9430</v>
      </c>
      <c r="E919" s="128"/>
      <c r="F919" s="531"/>
      <c r="G919" s="314"/>
      <c r="H919" s="356"/>
      <c r="I919" s="314"/>
      <c r="J919" s="356"/>
      <c r="K919" s="314"/>
      <c r="L919" s="356"/>
      <c r="M919" s="314"/>
      <c r="N919" s="315">
        <v>1</v>
      </c>
      <c r="O919" s="316">
        <v>33.299999999999997</v>
      </c>
      <c r="P919" s="315"/>
      <c r="Q919" s="316"/>
      <c r="R919" s="315">
        <v>1</v>
      </c>
      <c r="S919" s="316">
        <v>16.7</v>
      </c>
      <c r="T919" s="315"/>
      <c r="U919" s="316"/>
      <c r="V919" s="128"/>
      <c r="W919" s="128"/>
      <c r="X919" s="128"/>
      <c r="Y919" s="128"/>
      <c r="Z919" s="128"/>
      <c r="AA919" s="128"/>
      <c r="AB919" s="128"/>
      <c r="AC919" s="128"/>
      <c r="AD919" s="85"/>
    </row>
    <row r="920" spans="1:30" ht="20.100000000000001" customHeight="1">
      <c r="A920" s="85"/>
      <c r="B920" s="85"/>
      <c r="C920" s="128"/>
      <c r="D920" s="85" t="s">
        <v>265</v>
      </c>
      <c r="E920" s="128"/>
      <c r="F920" s="531"/>
      <c r="G920" s="314"/>
      <c r="H920" s="356">
        <v>1</v>
      </c>
      <c r="I920" s="314">
        <v>50</v>
      </c>
      <c r="J920" s="356"/>
      <c r="K920" s="314"/>
      <c r="L920" s="356"/>
      <c r="M920" s="314"/>
      <c r="N920" s="315">
        <v>1</v>
      </c>
      <c r="O920" s="316">
        <v>33.299999999999997</v>
      </c>
      <c r="P920" s="315"/>
      <c r="Q920" s="316"/>
      <c r="R920" s="315">
        <v>1</v>
      </c>
      <c r="S920" s="316">
        <v>16.7</v>
      </c>
      <c r="T920" s="315">
        <v>1</v>
      </c>
      <c r="U920" s="316">
        <v>33.299999999999997</v>
      </c>
      <c r="V920" s="128"/>
      <c r="W920" s="128"/>
      <c r="X920" s="128"/>
      <c r="Y920" s="128"/>
      <c r="Z920" s="128"/>
      <c r="AA920" s="128"/>
      <c r="AB920" s="128"/>
      <c r="AC920" s="128"/>
      <c r="AD920" s="85"/>
    </row>
    <row r="921" spans="1:30" ht="20.100000000000001" customHeight="1">
      <c r="A921" s="66" t="s">
        <v>6413</v>
      </c>
      <c r="B921" s="66" t="s">
        <v>273</v>
      </c>
      <c r="C921" s="127" t="s">
        <v>7611</v>
      </c>
      <c r="D921" s="66"/>
      <c r="E921" s="66"/>
      <c r="F921" s="354">
        <v>3983</v>
      </c>
      <c r="G921" s="12">
        <v>100</v>
      </c>
      <c r="H921" s="354">
        <v>4082</v>
      </c>
      <c r="I921" s="12">
        <v>100</v>
      </c>
      <c r="J921" s="354">
        <v>4161</v>
      </c>
      <c r="K921" s="12">
        <v>100</v>
      </c>
      <c r="L921" s="354">
        <v>4297</v>
      </c>
      <c r="M921" s="12">
        <v>100</v>
      </c>
      <c r="N921" s="56">
        <v>4397</v>
      </c>
      <c r="O921" s="57">
        <v>100</v>
      </c>
      <c r="P921" s="56">
        <v>4566</v>
      </c>
      <c r="Q921" s="57">
        <v>100</v>
      </c>
      <c r="R921" s="56">
        <v>4675</v>
      </c>
      <c r="S921" s="57">
        <v>100</v>
      </c>
      <c r="T921" s="56">
        <v>5089</v>
      </c>
      <c r="U921" s="57">
        <v>99.9</v>
      </c>
      <c r="V921" s="127" t="s">
        <v>7010</v>
      </c>
      <c r="W921" s="127" t="s">
        <v>7010</v>
      </c>
      <c r="X921" s="127" t="s">
        <v>7010</v>
      </c>
      <c r="Y921" s="127" t="s">
        <v>7010</v>
      </c>
      <c r="Z921" s="127" t="s">
        <v>7010</v>
      </c>
      <c r="AA921" s="127" t="s">
        <v>7010</v>
      </c>
      <c r="AB921" s="127" t="s">
        <v>7010</v>
      </c>
      <c r="AC921" s="127" t="s">
        <v>7010</v>
      </c>
      <c r="AD921" s="66"/>
    </row>
    <row r="922" spans="1:30" ht="20.100000000000001" customHeight="1">
      <c r="A922" s="85"/>
      <c r="B922" s="85"/>
      <c r="C922" s="128"/>
      <c r="D922" s="85" t="s">
        <v>131</v>
      </c>
      <c r="E922" s="128" t="s">
        <v>8136</v>
      </c>
      <c r="F922" s="531"/>
      <c r="G922" s="314"/>
      <c r="H922" s="356"/>
      <c r="I922" s="314"/>
      <c r="J922" s="356"/>
      <c r="K922" s="314"/>
      <c r="L922" s="356"/>
      <c r="M922" s="314"/>
      <c r="N922" s="315"/>
      <c r="O922" s="316"/>
      <c r="P922" s="315"/>
      <c r="Q922" s="316"/>
      <c r="R922" s="315">
        <v>2</v>
      </c>
      <c r="S922" s="316"/>
      <c r="T922" s="315">
        <v>1</v>
      </c>
      <c r="U922" s="316"/>
      <c r="V922" s="128"/>
      <c r="W922" s="128"/>
      <c r="X922" s="128"/>
      <c r="Y922" s="128"/>
      <c r="Z922" s="128"/>
      <c r="AA922" s="128"/>
      <c r="AB922" s="128"/>
      <c r="AC922" s="128"/>
      <c r="AD922" s="85"/>
    </row>
    <row r="923" spans="1:30" ht="20.100000000000001" customHeight="1">
      <c r="A923" s="85"/>
      <c r="B923" s="85"/>
      <c r="C923" s="128"/>
      <c r="D923" s="85" t="s">
        <v>133</v>
      </c>
      <c r="E923" s="128"/>
      <c r="F923" s="531"/>
      <c r="G923" s="314"/>
      <c r="H923" s="356"/>
      <c r="I923" s="314"/>
      <c r="J923" s="356"/>
      <c r="K923" s="314"/>
      <c r="L923" s="356"/>
      <c r="M923" s="314"/>
      <c r="N923" s="315"/>
      <c r="O923" s="316"/>
      <c r="P923" s="315"/>
      <c r="Q923" s="316"/>
      <c r="R923" s="315"/>
      <c r="S923" s="316"/>
      <c r="T923" s="315">
        <v>2</v>
      </c>
      <c r="U923" s="316"/>
      <c r="V923" s="128"/>
      <c r="W923" s="128"/>
      <c r="X923" s="128"/>
      <c r="Y923" s="128"/>
      <c r="Z923" s="128"/>
      <c r="AA923" s="128"/>
      <c r="AB923" s="128"/>
      <c r="AC923" s="128"/>
      <c r="AD923" s="85"/>
    </row>
    <row r="924" spans="1:30" ht="20.100000000000001" customHeight="1">
      <c r="A924" s="66" t="s">
        <v>6414</v>
      </c>
      <c r="B924" s="66" t="s">
        <v>274</v>
      </c>
      <c r="C924" s="127" t="s">
        <v>6415</v>
      </c>
      <c r="D924" s="66" t="s">
        <v>255</v>
      </c>
      <c r="E924" s="127" t="s">
        <v>7646</v>
      </c>
      <c r="F924" s="354"/>
      <c r="G924" s="12"/>
      <c r="H924" s="354"/>
      <c r="I924" s="12"/>
      <c r="J924" s="354"/>
      <c r="K924" s="12"/>
      <c r="L924" s="354"/>
      <c r="M924" s="12"/>
      <c r="N924" s="56"/>
      <c r="O924" s="57"/>
      <c r="P924" s="56"/>
      <c r="Q924" s="57"/>
      <c r="R924" s="56"/>
      <c r="S924" s="57"/>
      <c r="T924" s="56"/>
      <c r="U924" s="57"/>
      <c r="V924" s="127" t="s">
        <v>7010</v>
      </c>
      <c r="W924" s="127" t="s">
        <v>7010</v>
      </c>
      <c r="X924" s="127" t="s">
        <v>7010</v>
      </c>
      <c r="Y924" s="127" t="s">
        <v>7010</v>
      </c>
      <c r="Z924" s="127" t="s">
        <v>7010</v>
      </c>
      <c r="AA924" s="127" t="s">
        <v>7010</v>
      </c>
      <c r="AB924" s="127" t="s">
        <v>7010</v>
      </c>
      <c r="AC924" s="127" t="s">
        <v>7010</v>
      </c>
      <c r="AD924" s="66"/>
    </row>
    <row r="925" spans="1:30" ht="20.100000000000001" customHeight="1">
      <c r="A925" s="85"/>
      <c r="B925" s="85"/>
      <c r="C925" s="128"/>
      <c r="D925" s="85" t="s">
        <v>256</v>
      </c>
      <c r="E925" s="128"/>
      <c r="F925" s="531"/>
      <c r="G925" s="314"/>
      <c r="H925" s="356"/>
      <c r="I925" s="314"/>
      <c r="J925" s="356"/>
      <c r="K925" s="314"/>
      <c r="L925" s="356"/>
      <c r="M925" s="314"/>
      <c r="N925" s="315"/>
      <c r="O925" s="316"/>
      <c r="P925" s="315"/>
      <c r="Q925" s="316"/>
      <c r="R925" s="315"/>
      <c r="S925" s="316"/>
      <c r="T925" s="315">
        <v>1</v>
      </c>
      <c r="U925" s="316">
        <v>33.299999999999997</v>
      </c>
      <c r="V925" s="128"/>
      <c r="W925" s="128"/>
      <c r="X925" s="128"/>
      <c r="Y925" s="128"/>
      <c r="Z925" s="128"/>
      <c r="AA925" s="128"/>
      <c r="AB925" s="128"/>
      <c r="AC925" s="128"/>
      <c r="AD925" s="85"/>
    </row>
    <row r="926" spans="1:30" ht="20.100000000000001" customHeight="1">
      <c r="A926" s="85"/>
      <c r="B926" s="85"/>
      <c r="C926" s="128"/>
      <c r="D926" s="85" t="s">
        <v>257</v>
      </c>
      <c r="E926" s="128"/>
      <c r="F926" s="531"/>
      <c r="G926" s="314"/>
      <c r="H926" s="356"/>
      <c r="I926" s="314"/>
      <c r="J926" s="356"/>
      <c r="K926" s="314"/>
      <c r="L926" s="356"/>
      <c r="M926" s="314"/>
      <c r="N926" s="315"/>
      <c r="O926" s="316"/>
      <c r="P926" s="315"/>
      <c r="Q926" s="316"/>
      <c r="R926" s="315"/>
      <c r="S926" s="316"/>
      <c r="T926" s="315"/>
      <c r="U926" s="316"/>
      <c r="V926" s="128"/>
      <c r="W926" s="128"/>
      <c r="X926" s="128"/>
      <c r="Y926" s="128"/>
      <c r="Z926" s="128"/>
      <c r="AA926" s="128"/>
      <c r="AB926" s="128"/>
      <c r="AC926" s="128"/>
      <c r="AD926" s="85"/>
    </row>
    <row r="927" spans="1:30" ht="20.100000000000001" customHeight="1">
      <c r="A927" s="85"/>
      <c r="B927" s="85"/>
      <c r="C927" s="128"/>
      <c r="D927" s="85" t="s">
        <v>258</v>
      </c>
      <c r="E927" s="128"/>
      <c r="F927" s="531"/>
      <c r="G927" s="314"/>
      <c r="H927" s="356"/>
      <c r="I927" s="314"/>
      <c r="J927" s="356"/>
      <c r="K927" s="314"/>
      <c r="L927" s="356"/>
      <c r="M927" s="314"/>
      <c r="N927" s="315"/>
      <c r="O927" s="316"/>
      <c r="P927" s="315"/>
      <c r="Q927" s="316"/>
      <c r="R927" s="315"/>
      <c r="S927" s="316"/>
      <c r="T927" s="315"/>
      <c r="U927" s="316"/>
      <c r="V927" s="128"/>
      <c r="W927" s="128"/>
      <c r="X927" s="128"/>
      <c r="Y927" s="128"/>
      <c r="Z927" s="128"/>
      <c r="AA927" s="128"/>
      <c r="AB927" s="128"/>
      <c r="AC927" s="128"/>
      <c r="AD927" s="85"/>
    </row>
    <row r="928" spans="1:30" ht="20.100000000000001" customHeight="1">
      <c r="A928" s="85"/>
      <c r="B928" s="85"/>
      <c r="C928" s="128"/>
      <c r="D928" s="85" t="s">
        <v>259</v>
      </c>
      <c r="E928" s="128"/>
      <c r="F928" s="531"/>
      <c r="G928" s="314"/>
      <c r="H928" s="356"/>
      <c r="I928" s="314"/>
      <c r="J928" s="356"/>
      <c r="K928" s="314"/>
      <c r="L928" s="356"/>
      <c r="M928" s="314"/>
      <c r="N928" s="315"/>
      <c r="O928" s="316"/>
      <c r="P928" s="315"/>
      <c r="Q928" s="316"/>
      <c r="R928" s="315"/>
      <c r="S928" s="316"/>
      <c r="T928" s="315"/>
      <c r="U928" s="316"/>
      <c r="V928" s="128"/>
      <c r="W928" s="128"/>
      <c r="X928" s="128"/>
      <c r="Y928" s="128"/>
      <c r="Z928" s="128"/>
      <c r="AA928" s="128"/>
      <c r="AB928" s="128"/>
      <c r="AC928" s="128"/>
      <c r="AD928" s="85"/>
    </row>
    <row r="929" spans="1:30" ht="20.100000000000001" customHeight="1">
      <c r="A929" s="85"/>
      <c r="B929" s="85"/>
      <c r="C929" s="128"/>
      <c r="D929" s="85" t="s">
        <v>260</v>
      </c>
      <c r="E929" s="128"/>
      <c r="F929" s="531"/>
      <c r="G929" s="314"/>
      <c r="H929" s="356"/>
      <c r="I929" s="314"/>
      <c r="J929" s="356"/>
      <c r="K929" s="314"/>
      <c r="L929" s="356"/>
      <c r="M929" s="314"/>
      <c r="N929" s="315"/>
      <c r="O929" s="316"/>
      <c r="P929" s="315"/>
      <c r="Q929" s="316"/>
      <c r="R929" s="315"/>
      <c r="S929" s="316"/>
      <c r="T929" s="315"/>
      <c r="U929" s="316"/>
      <c r="V929" s="128"/>
      <c r="W929" s="128"/>
      <c r="X929" s="128"/>
      <c r="Y929" s="128"/>
      <c r="Z929" s="128"/>
      <c r="AA929" s="128"/>
      <c r="AB929" s="128"/>
      <c r="AC929" s="128"/>
      <c r="AD929" s="85"/>
    </row>
    <row r="930" spans="1:30" ht="20.100000000000001" customHeight="1">
      <c r="A930" s="85"/>
      <c r="B930" s="85"/>
      <c r="C930" s="128"/>
      <c r="D930" s="85" t="s">
        <v>261</v>
      </c>
      <c r="E930" s="128"/>
      <c r="F930" s="531"/>
      <c r="G930" s="314"/>
      <c r="H930" s="356"/>
      <c r="I930" s="314"/>
      <c r="J930" s="356"/>
      <c r="K930" s="314"/>
      <c r="L930" s="356"/>
      <c r="M930" s="314"/>
      <c r="N930" s="315"/>
      <c r="O930" s="316"/>
      <c r="P930" s="315"/>
      <c r="Q930" s="316"/>
      <c r="R930" s="315"/>
      <c r="S930" s="316"/>
      <c r="T930" s="315">
        <v>1</v>
      </c>
      <c r="U930" s="316">
        <v>33.299999999999997</v>
      </c>
      <c r="V930" s="128"/>
      <c r="W930" s="128"/>
      <c r="X930" s="128"/>
      <c r="Y930" s="128"/>
      <c r="Z930" s="128"/>
      <c r="AA930" s="128"/>
      <c r="AB930" s="128"/>
      <c r="AC930" s="128"/>
      <c r="AD930" s="85"/>
    </row>
    <row r="931" spans="1:30" ht="20.100000000000001" customHeight="1">
      <c r="A931" s="85"/>
      <c r="B931" s="85"/>
      <c r="C931" s="128"/>
      <c r="D931" s="85" t="s">
        <v>262</v>
      </c>
      <c r="E931" s="128"/>
      <c r="F931" s="531"/>
      <c r="G931" s="314"/>
      <c r="H931" s="356"/>
      <c r="I931" s="314"/>
      <c r="J931" s="356"/>
      <c r="K931" s="314"/>
      <c r="L931" s="356"/>
      <c r="M931" s="314"/>
      <c r="N931" s="315"/>
      <c r="O931" s="316"/>
      <c r="P931" s="315"/>
      <c r="Q931" s="316"/>
      <c r="R931" s="315"/>
      <c r="S931" s="316"/>
      <c r="T931" s="315"/>
      <c r="U931" s="316"/>
      <c r="V931" s="128"/>
      <c r="W931" s="128"/>
      <c r="X931" s="128"/>
      <c r="Y931" s="128"/>
      <c r="Z931" s="128"/>
      <c r="AA931" s="128"/>
      <c r="AB931" s="128"/>
      <c r="AC931" s="128"/>
      <c r="AD931" s="85"/>
    </row>
    <row r="932" spans="1:30" ht="20.100000000000001" customHeight="1">
      <c r="A932" s="85"/>
      <c r="B932" s="85"/>
      <c r="C932" s="128"/>
      <c r="D932" s="85" t="s">
        <v>263</v>
      </c>
      <c r="E932" s="128"/>
      <c r="F932" s="531"/>
      <c r="G932" s="314"/>
      <c r="H932" s="356"/>
      <c r="I932" s="314"/>
      <c r="J932" s="356"/>
      <c r="K932" s="314"/>
      <c r="L932" s="356"/>
      <c r="M932" s="314"/>
      <c r="N932" s="315"/>
      <c r="O932" s="316"/>
      <c r="P932" s="315"/>
      <c r="Q932" s="316"/>
      <c r="R932" s="315"/>
      <c r="S932" s="316"/>
      <c r="T932" s="315"/>
      <c r="U932" s="316"/>
      <c r="V932" s="128"/>
      <c r="W932" s="128"/>
      <c r="X932" s="128"/>
      <c r="Y932" s="128"/>
      <c r="Z932" s="128"/>
      <c r="AA932" s="128"/>
      <c r="AB932" s="128"/>
      <c r="AC932" s="128"/>
      <c r="AD932" s="85"/>
    </row>
    <row r="933" spans="1:30" ht="20.100000000000001" customHeight="1">
      <c r="A933" s="85"/>
      <c r="B933" s="85"/>
      <c r="C933" s="128"/>
      <c r="D933" s="85" t="s">
        <v>9429</v>
      </c>
      <c r="E933" s="128"/>
      <c r="F933" s="531"/>
      <c r="G933" s="314"/>
      <c r="H933" s="356"/>
      <c r="I933" s="314"/>
      <c r="J933" s="356"/>
      <c r="K933" s="314"/>
      <c r="L933" s="356"/>
      <c r="M933" s="314"/>
      <c r="N933" s="315"/>
      <c r="O933" s="316"/>
      <c r="P933" s="315"/>
      <c r="Q933" s="316"/>
      <c r="R933" s="315"/>
      <c r="S933" s="316"/>
      <c r="T933" s="315"/>
      <c r="U933" s="316"/>
      <c r="V933" s="128"/>
      <c r="W933" s="128"/>
      <c r="X933" s="128"/>
      <c r="Y933" s="128"/>
      <c r="Z933" s="128"/>
      <c r="AA933" s="128"/>
      <c r="AB933" s="128"/>
      <c r="AC933" s="128"/>
      <c r="AD933" s="85"/>
    </row>
    <row r="934" spans="1:30" ht="20.100000000000001" customHeight="1">
      <c r="A934" s="85"/>
      <c r="B934" s="85"/>
      <c r="C934" s="128"/>
      <c r="D934" s="85" t="s">
        <v>9394</v>
      </c>
      <c r="E934" s="128"/>
      <c r="F934" s="531"/>
      <c r="G934" s="314"/>
      <c r="H934" s="356"/>
      <c r="I934" s="314"/>
      <c r="J934" s="356"/>
      <c r="K934" s="314"/>
      <c r="L934" s="356"/>
      <c r="M934" s="314"/>
      <c r="N934" s="315"/>
      <c r="O934" s="316"/>
      <c r="P934" s="315"/>
      <c r="Q934" s="316"/>
      <c r="R934" s="315"/>
      <c r="S934" s="316"/>
      <c r="T934" s="315"/>
      <c r="U934" s="316"/>
      <c r="V934" s="128"/>
      <c r="W934" s="128"/>
      <c r="X934" s="128"/>
      <c r="Y934" s="128"/>
      <c r="Z934" s="128"/>
      <c r="AA934" s="128"/>
      <c r="AB934" s="128"/>
      <c r="AC934" s="128"/>
      <c r="AD934" s="85"/>
    </row>
    <row r="935" spans="1:30" ht="20.100000000000001" customHeight="1">
      <c r="A935" s="85"/>
      <c r="B935" s="85"/>
      <c r="C935" s="128"/>
      <c r="D935" s="85" t="s">
        <v>9430</v>
      </c>
      <c r="E935" s="128"/>
      <c r="F935" s="531"/>
      <c r="G935" s="314"/>
      <c r="H935" s="356"/>
      <c r="I935" s="314"/>
      <c r="J935" s="356"/>
      <c r="K935" s="314"/>
      <c r="L935" s="356"/>
      <c r="M935" s="314"/>
      <c r="N935" s="315"/>
      <c r="O935" s="316"/>
      <c r="P935" s="315"/>
      <c r="Q935" s="316"/>
      <c r="R935" s="315">
        <v>2</v>
      </c>
      <c r="S935" s="316">
        <v>100</v>
      </c>
      <c r="T935" s="315"/>
      <c r="U935" s="316"/>
      <c r="V935" s="128"/>
      <c r="W935" s="128"/>
      <c r="X935" s="128"/>
      <c r="Y935" s="128"/>
      <c r="Z935" s="128"/>
      <c r="AA935" s="128"/>
      <c r="AB935" s="128"/>
      <c r="AC935" s="128"/>
      <c r="AD935" s="85"/>
    </row>
    <row r="936" spans="1:30" ht="20.100000000000001" customHeight="1">
      <c r="A936" s="85"/>
      <c r="B936" s="85"/>
      <c r="C936" s="128"/>
      <c r="D936" s="85" t="s">
        <v>265</v>
      </c>
      <c r="E936" s="128"/>
      <c r="F936" s="531"/>
      <c r="G936" s="314"/>
      <c r="H936" s="356"/>
      <c r="I936" s="314"/>
      <c r="J936" s="356"/>
      <c r="K936" s="314"/>
      <c r="L936" s="356"/>
      <c r="M936" s="314"/>
      <c r="N936" s="315"/>
      <c r="O936" s="316"/>
      <c r="P936" s="315"/>
      <c r="Q936" s="316"/>
      <c r="R936" s="315"/>
      <c r="S936" s="316"/>
      <c r="T936" s="315">
        <v>1</v>
      </c>
      <c r="U936" s="316">
        <v>33.299999999999997</v>
      </c>
      <c r="V936" s="128"/>
      <c r="W936" s="128"/>
      <c r="X936" s="128"/>
      <c r="Y936" s="128"/>
      <c r="Z936" s="128"/>
      <c r="AA936" s="128"/>
      <c r="AB936" s="128"/>
      <c r="AC936" s="128"/>
      <c r="AD936" s="85"/>
    </row>
    <row r="937" spans="1:30" ht="20.100000000000001" customHeight="1">
      <c r="A937" s="66" t="s">
        <v>6416</v>
      </c>
      <c r="B937" s="66" t="s">
        <v>275</v>
      </c>
      <c r="C937" s="127" t="s">
        <v>7611</v>
      </c>
      <c r="D937" s="66"/>
      <c r="E937" s="66"/>
      <c r="F937" s="354">
        <v>3983</v>
      </c>
      <c r="G937" s="12">
        <v>100</v>
      </c>
      <c r="H937" s="354">
        <v>4082</v>
      </c>
      <c r="I937" s="12">
        <v>100</v>
      </c>
      <c r="J937" s="354">
        <v>4161</v>
      </c>
      <c r="K937" s="12">
        <v>100</v>
      </c>
      <c r="L937" s="354">
        <v>4297</v>
      </c>
      <c r="M937" s="12">
        <v>100</v>
      </c>
      <c r="N937" s="56">
        <v>4397</v>
      </c>
      <c r="O937" s="57">
        <v>100</v>
      </c>
      <c r="P937" s="56">
        <v>4566</v>
      </c>
      <c r="Q937" s="57">
        <v>100</v>
      </c>
      <c r="R937" s="56">
        <v>4676</v>
      </c>
      <c r="S937" s="57">
        <v>100</v>
      </c>
      <c r="T937" s="56">
        <v>5092</v>
      </c>
      <c r="U937" s="57">
        <v>100</v>
      </c>
      <c r="V937" s="127" t="s">
        <v>7010</v>
      </c>
      <c r="W937" s="127" t="s">
        <v>7010</v>
      </c>
      <c r="X937" s="127" t="s">
        <v>7010</v>
      </c>
      <c r="Y937" s="127" t="s">
        <v>7010</v>
      </c>
      <c r="Z937" s="127" t="s">
        <v>7010</v>
      </c>
      <c r="AA937" s="127" t="s">
        <v>7010</v>
      </c>
      <c r="AB937" s="127" t="s">
        <v>7010</v>
      </c>
      <c r="AC937" s="127" t="s">
        <v>7010</v>
      </c>
      <c r="AD937" s="66"/>
    </row>
    <row r="938" spans="1:30" ht="20.100000000000001" customHeight="1">
      <c r="A938" s="85"/>
      <c r="B938" s="85"/>
      <c r="C938" s="128"/>
      <c r="D938" s="85" t="s">
        <v>131</v>
      </c>
      <c r="E938" s="128" t="s">
        <v>8136</v>
      </c>
      <c r="F938" s="531"/>
      <c r="G938" s="314"/>
      <c r="H938" s="356"/>
      <c r="I938" s="314"/>
      <c r="J938" s="356"/>
      <c r="K938" s="314"/>
      <c r="L938" s="356"/>
      <c r="M938" s="314"/>
      <c r="N938" s="315"/>
      <c r="O938" s="316"/>
      <c r="P938" s="315"/>
      <c r="Q938" s="316"/>
      <c r="R938" s="315">
        <v>1</v>
      </c>
      <c r="S938" s="316"/>
      <c r="T938" s="315"/>
      <c r="U938" s="316"/>
      <c r="V938" s="128"/>
      <c r="W938" s="128"/>
      <c r="X938" s="128"/>
      <c r="Y938" s="128"/>
      <c r="Z938" s="128"/>
      <c r="AA938" s="128"/>
      <c r="AB938" s="128"/>
      <c r="AC938" s="128"/>
      <c r="AD938" s="85"/>
    </row>
    <row r="939" spans="1:30" ht="20.100000000000001" customHeight="1">
      <c r="A939" s="85"/>
      <c r="B939" s="85"/>
      <c r="C939" s="128"/>
      <c r="D939" s="85" t="s">
        <v>133</v>
      </c>
      <c r="E939" s="128"/>
      <c r="F939" s="531"/>
      <c r="G939" s="314"/>
      <c r="H939" s="356"/>
      <c r="I939" s="314"/>
      <c r="J939" s="356"/>
      <c r="K939" s="314"/>
      <c r="L939" s="356"/>
      <c r="M939" s="314"/>
      <c r="N939" s="315"/>
      <c r="O939" s="316"/>
      <c r="P939" s="315"/>
      <c r="Q939" s="316"/>
      <c r="R939" s="315"/>
      <c r="S939" s="316"/>
      <c r="T939" s="315"/>
      <c r="U939" s="316"/>
      <c r="V939" s="128"/>
      <c r="W939" s="128"/>
      <c r="X939" s="128"/>
      <c r="Y939" s="128"/>
      <c r="Z939" s="128"/>
      <c r="AA939" s="128"/>
      <c r="AB939" s="128"/>
      <c r="AC939" s="128"/>
      <c r="AD939" s="85"/>
    </row>
    <row r="940" spans="1:30" ht="20.100000000000001" customHeight="1">
      <c r="A940" s="66" t="s">
        <v>6417</v>
      </c>
      <c r="B940" s="66" t="s">
        <v>276</v>
      </c>
      <c r="C940" s="127" t="s">
        <v>6418</v>
      </c>
      <c r="D940" s="66" t="s">
        <v>255</v>
      </c>
      <c r="E940" s="127" t="s">
        <v>7646</v>
      </c>
      <c r="F940" s="354"/>
      <c r="G940" s="12"/>
      <c r="H940" s="354"/>
      <c r="I940" s="12"/>
      <c r="J940" s="354"/>
      <c r="K940" s="12"/>
      <c r="L940" s="354"/>
      <c r="M940" s="12"/>
      <c r="N940" s="56"/>
      <c r="O940" s="57"/>
      <c r="P940" s="56"/>
      <c r="Q940" s="57"/>
      <c r="R940" s="56"/>
      <c r="S940" s="57"/>
      <c r="T940" s="56"/>
      <c r="U940" s="57"/>
      <c r="V940" s="127" t="s">
        <v>7010</v>
      </c>
      <c r="W940" s="127" t="s">
        <v>7010</v>
      </c>
      <c r="X940" s="127" t="s">
        <v>7010</v>
      </c>
      <c r="Y940" s="127" t="s">
        <v>7010</v>
      </c>
      <c r="Z940" s="127" t="s">
        <v>7010</v>
      </c>
      <c r="AA940" s="127" t="s">
        <v>7010</v>
      </c>
      <c r="AB940" s="127" t="s">
        <v>7010</v>
      </c>
      <c r="AC940" s="127" t="s">
        <v>7010</v>
      </c>
      <c r="AD940" s="66"/>
    </row>
    <row r="941" spans="1:30" ht="20.100000000000001" customHeight="1">
      <c r="A941" s="85"/>
      <c r="B941" s="85"/>
      <c r="C941" s="128"/>
      <c r="D941" s="85" t="s">
        <v>256</v>
      </c>
      <c r="E941" s="128"/>
      <c r="F941" s="531"/>
      <c r="G941" s="314"/>
      <c r="H941" s="356"/>
      <c r="I941" s="314"/>
      <c r="J941" s="356"/>
      <c r="K941" s="314"/>
      <c r="L941" s="356"/>
      <c r="M941" s="314"/>
      <c r="N941" s="315"/>
      <c r="O941" s="316"/>
      <c r="P941" s="315"/>
      <c r="Q941" s="316"/>
      <c r="R941" s="315"/>
      <c r="S941" s="316"/>
      <c r="T941" s="315"/>
      <c r="U941" s="316"/>
      <c r="V941" s="128"/>
      <c r="W941" s="128"/>
      <c r="X941" s="128"/>
      <c r="Y941" s="128"/>
      <c r="Z941" s="128"/>
      <c r="AA941" s="128"/>
      <c r="AB941" s="128"/>
      <c r="AC941" s="128"/>
      <c r="AD941" s="85"/>
    </row>
    <row r="942" spans="1:30" ht="20.100000000000001" customHeight="1">
      <c r="A942" s="85"/>
      <c r="B942" s="85"/>
      <c r="C942" s="128"/>
      <c r="D942" s="85" t="s">
        <v>257</v>
      </c>
      <c r="E942" s="128"/>
      <c r="F942" s="531"/>
      <c r="G942" s="314"/>
      <c r="H942" s="356"/>
      <c r="I942" s="314"/>
      <c r="J942" s="356"/>
      <c r="K942" s="314"/>
      <c r="L942" s="356"/>
      <c r="M942" s="314"/>
      <c r="N942" s="315"/>
      <c r="O942" s="316"/>
      <c r="P942" s="315"/>
      <c r="Q942" s="316"/>
      <c r="R942" s="315"/>
      <c r="S942" s="316"/>
      <c r="T942" s="315"/>
      <c r="U942" s="316"/>
      <c r="V942" s="128"/>
      <c r="W942" s="128"/>
      <c r="X942" s="128"/>
      <c r="Y942" s="128"/>
      <c r="Z942" s="128"/>
      <c r="AA942" s="128"/>
      <c r="AB942" s="128"/>
      <c r="AC942" s="128"/>
      <c r="AD942" s="85"/>
    </row>
    <row r="943" spans="1:30" ht="20.100000000000001" customHeight="1">
      <c r="A943" s="85"/>
      <c r="B943" s="85"/>
      <c r="C943" s="128"/>
      <c r="D943" s="85" t="s">
        <v>258</v>
      </c>
      <c r="E943" s="128"/>
      <c r="F943" s="531"/>
      <c r="G943" s="314"/>
      <c r="H943" s="356"/>
      <c r="I943" s="314"/>
      <c r="J943" s="356"/>
      <c r="K943" s="314"/>
      <c r="L943" s="356"/>
      <c r="M943" s="314"/>
      <c r="N943" s="315"/>
      <c r="O943" s="316"/>
      <c r="P943" s="315"/>
      <c r="Q943" s="316"/>
      <c r="R943" s="315"/>
      <c r="S943" s="316"/>
      <c r="T943" s="315"/>
      <c r="U943" s="316"/>
      <c r="V943" s="128"/>
      <c r="W943" s="128"/>
      <c r="X943" s="128"/>
      <c r="Y943" s="128"/>
      <c r="Z943" s="128"/>
      <c r="AA943" s="128"/>
      <c r="AB943" s="128"/>
      <c r="AC943" s="128"/>
      <c r="AD943" s="85"/>
    </row>
    <row r="944" spans="1:30" ht="20.100000000000001" customHeight="1">
      <c r="A944" s="85"/>
      <c r="B944" s="85"/>
      <c r="C944" s="128"/>
      <c r="D944" s="85" t="s">
        <v>259</v>
      </c>
      <c r="E944" s="128"/>
      <c r="F944" s="531"/>
      <c r="G944" s="314"/>
      <c r="H944" s="356"/>
      <c r="I944" s="314"/>
      <c r="J944" s="356"/>
      <c r="K944" s="314"/>
      <c r="L944" s="356"/>
      <c r="M944" s="314"/>
      <c r="N944" s="315"/>
      <c r="O944" s="316"/>
      <c r="P944" s="315"/>
      <c r="Q944" s="316"/>
      <c r="R944" s="315"/>
      <c r="S944" s="316"/>
      <c r="T944" s="315"/>
      <c r="U944" s="316"/>
      <c r="V944" s="128"/>
      <c r="W944" s="128"/>
      <c r="X944" s="128"/>
      <c r="Y944" s="128"/>
      <c r="Z944" s="128"/>
      <c r="AA944" s="128"/>
      <c r="AB944" s="128"/>
      <c r="AC944" s="128"/>
      <c r="AD944" s="85"/>
    </row>
    <row r="945" spans="1:30" ht="20.100000000000001" customHeight="1">
      <c r="A945" s="85"/>
      <c r="B945" s="85"/>
      <c r="C945" s="128"/>
      <c r="D945" s="85" t="s">
        <v>260</v>
      </c>
      <c r="E945" s="128"/>
      <c r="F945" s="531"/>
      <c r="G945" s="314"/>
      <c r="H945" s="356"/>
      <c r="I945" s="314"/>
      <c r="J945" s="356"/>
      <c r="K945" s="314"/>
      <c r="L945" s="356"/>
      <c r="M945" s="314"/>
      <c r="N945" s="315"/>
      <c r="O945" s="316"/>
      <c r="P945" s="315"/>
      <c r="Q945" s="316"/>
      <c r="R945" s="315"/>
      <c r="S945" s="316"/>
      <c r="T945" s="315"/>
      <c r="U945" s="316"/>
      <c r="V945" s="128"/>
      <c r="W945" s="128"/>
      <c r="X945" s="128"/>
      <c r="Y945" s="128"/>
      <c r="Z945" s="128"/>
      <c r="AA945" s="128"/>
      <c r="AB945" s="128"/>
      <c r="AC945" s="128"/>
      <c r="AD945" s="85"/>
    </row>
    <row r="946" spans="1:30" ht="20.100000000000001" customHeight="1">
      <c r="A946" s="85"/>
      <c r="B946" s="85"/>
      <c r="C946" s="128"/>
      <c r="D946" s="85" t="s">
        <v>261</v>
      </c>
      <c r="E946" s="128"/>
      <c r="F946" s="531"/>
      <c r="G946" s="314"/>
      <c r="H946" s="356"/>
      <c r="I946" s="314"/>
      <c r="J946" s="356"/>
      <c r="K946" s="314"/>
      <c r="L946" s="356"/>
      <c r="M946" s="314"/>
      <c r="N946" s="315"/>
      <c r="O946" s="316"/>
      <c r="P946" s="315"/>
      <c r="Q946" s="316"/>
      <c r="R946" s="315"/>
      <c r="S946" s="316"/>
      <c r="T946" s="315"/>
      <c r="U946" s="316"/>
      <c r="V946" s="128"/>
      <c r="W946" s="128"/>
      <c r="X946" s="128"/>
      <c r="Y946" s="128"/>
      <c r="Z946" s="128"/>
      <c r="AA946" s="128"/>
      <c r="AB946" s="128"/>
      <c r="AC946" s="128"/>
      <c r="AD946" s="85"/>
    </row>
    <row r="947" spans="1:30" ht="20.100000000000001" customHeight="1">
      <c r="A947" s="85"/>
      <c r="B947" s="85"/>
      <c r="C947" s="128"/>
      <c r="D947" s="85" t="s">
        <v>262</v>
      </c>
      <c r="E947" s="128"/>
      <c r="F947" s="531"/>
      <c r="G947" s="314"/>
      <c r="H947" s="356"/>
      <c r="I947" s="314"/>
      <c r="J947" s="356"/>
      <c r="K947" s="314"/>
      <c r="L947" s="356"/>
      <c r="M947" s="314"/>
      <c r="N947" s="315"/>
      <c r="O947" s="316"/>
      <c r="P947" s="315"/>
      <c r="Q947" s="316"/>
      <c r="R947" s="315"/>
      <c r="S947" s="316"/>
      <c r="T947" s="315"/>
      <c r="U947" s="316"/>
      <c r="V947" s="128"/>
      <c r="W947" s="128"/>
      <c r="X947" s="128"/>
      <c r="Y947" s="128"/>
      <c r="Z947" s="128"/>
      <c r="AA947" s="128"/>
      <c r="AB947" s="128"/>
      <c r="AC947" s="128"/>
      <c r="AD947" s="85"/>
    </row>
    <row r="948" spans="1:30" ht="20.100000000000001" customHeight="1">
      <c r="A948" s="85"/>
      <c r="B948" s="85"/>
      <c r="C948" s="128"/>
      <c r="D948" s="85" t="s">
        <v>263</v>
      </c>
      <c r="E948" s="128"/>
      <c r="F948" s="531"/>
      <c r="G948" s="314"/>
      <c r="H948" s="356"/>
      <c r="I948" s="314"/>
      <c r="J948" s="356"/>
      <c r="K948" s="314"/>
      <c r="L948" s="356"/>
      <c r="M948" s="314"/>
      <c r="N948" s="315"/>
      <c r="O948" s="316"/>
      <c r="P948" s="315"/>
      <c r="Q948" s="316"/>
      <c r="R948" s="315"/>
      <c r="S948" s="316"/>
      <c r="T948" s="315"/>
      <c r="U948" s="316"/>
      <c r="V948" s="128"/>
      <c r="W948" s="128"/>
      <c r="X948" s="128"/>
      <c r="Y948" s="128"/>
      <c r="Z948" s="128"/>
      <c r="AA948" s="128"/>
      <c r="AB948" s="128"/>
      <c r="AC948" s="128"/>
      <c r="AD948" s="85"/>
    </row>
    <row r="949" spans="1:30" ht="20.100000000000001" customHeight="1">
      <c r="A949" s="85"/>
      <c r="B949" s="85"/>
      <c r="C949" s="128"/>
      <c r="D949" s="85" t="s">
        <v>9429</v>
      </c>
      <c r="E949" s="128"/>
      <c r="F949" s="531"/>
      <c r="G949" s="314"/>
      <c r="H949" s="356"/>
      <c r="I949" s="314"/>
      <c r="J949" s="356"/>
      <c r="K949" s="314"/>
      <c r="L949" s="356"/>
      <c r="M949" s="314"/>
      <c r="N949" s="315"/>
      <c r="O949" s="316"/>
      <c r="P949" s="315"/>
      <c r="Q949" s="316"/>
      <c r="R949" s="315"/>
      <c r="S949" s="316"/>
      <c r="T949" s="315"/>
      <c r="U949" s="316"/>
      <c r="V949" s="128"/>
      <c r="W949" s="128"/>
      <c r="X949" s="128"/>
      <c r="Y949" s="128"/>
      <c r="Z949" s="128"/>
      <c r="AA949" s="128"/>
      <c r="AB949" s="128"/>
      <c r="AC949" s="128"/>
      <c r="AD949" s="85"/>
    </row>
    <row r="950" spans="1:30" ht="20.100000000000001" customHeight="1">
      <c r="A950" s="85"/>
      <c r="B950" s="85"/>
      <c r="C950" s="128"/>
      <c r="D950" s="85" t="s">
        <v>9394</v>
      </c>
      <c r="E950" s="128"/>
      <c r="F950" s="531"/>
      <c r="G950" s="314"/>
      <c r="H950" s="356"/>
      <c r="I950" s="314"/>
      <c r="J950" s="356"/>
      <c r="K950" s="314"/>
      <c r="L950" s="356"/>
      <c r="M950" s="314"/>
      <c r="N950" s="315"/>
      <c r="O950" s="316"/>
      <c r="P950" s="315"/>
      <c r="Q950" s="316"/>
      <c r="R950" s="315"/>
      <c r="S950" s="316"/>
      <c r="T950" s="315"/>
      <c r="U950" s="316"/>
      <c r="V950" s="128"/>
      <c r="W950" s="128"/>
      <c r="X950" s="128"/>
      <c r="Y950" s="128"/>
      <c r="Z950" s="128"/>
      <c r="AA950" s="128"/>
      <c r="AB950" s="128"/>
      <c r="AC950" s="128"/>
      <c r="AD950" s="85"/>
    </row>
    <row r="951" spans="1:30" ht="20.100000000000001" customHeight="1">
      <c r="A951" s="85"/>
      <c r="B951" s="85"/>
      <c r="C951" s="128"/>
      <c r="D951" s="85" t="s">
        <v>9430</v>
      </c>
      <c r="E951" s="128"/>
      <c r="F951" s="531"/>
      <c r="G951" s="314"/>
      <c r="H951" s="356"/>
      <c r="I951" s="314"/>
      <c r="J951" s="356"/>
      <c r="K951" s="314"/>
      <c r="L951" s="356"/>
      <c r="M951" s="314"/>
      <c r="N951" s="315"/>
      <c r="O951" s="316"/>
      <c r="P951" s="315"/>
      <c r="Q951" s="316"/>
      <c r="R951" s="315">
        <v>1</v>
      </c>
      <c r="S951" s="316">
        <v>100</v>
      </c>
      <c r="T951" s="315"/>
      <c r="U951" s="316"/>
      <c r="V951" s="128"/>
      <c r="W951" s="128"/>
      <c r="X951" s="128"/>
      <c r="Y951" s="128"/>
      <c r="Z951" s="128"/>
      <c r="AA951" s="128"/>
      <c r="AB951" s="128"/>
      <c r="AC951" s="128"/>
      <c r="AD951" s="85"/>
    </row>
    <row r="952" spans="1:30" ht="20.100000000000001" customHeight="1">
      <c r="A952" s="85"/>
      <c r="B952" s="85"/>
      <c r="C952" s="128"/>
      <c r="D952" s="85" t="s">
        <v>265</v>
      </c>
      <c r="E952" s="128"/>
      <c r="F952" s="531"/>
      <c r="G952" s="314"/>
      <c r="H952" s="356"/>
      <c r="I952" s="314"/>
      <c r="J952" s="356"/>
      <c r="K952" s="314"/>
      <c r="L952" s="356"/>
      <c r="M952" s="314"/>
      <c r="N952" s="315"/>
      <c r="O952" s="316"/>
      <c r="P952" s="315"/>
      <c r="Q952" s="316"/>
      <c r="R952" s="315"/>
      <c r="S952" s="316"/>
      <c r="T952" s="315"/>
      <c r="U952" s="316"/>
      <c r="V952" s="128"/>
      <c r="W952" s="128"/>
      <c r="X952" s="128"/>
      <c r="Y952" s="128"/>
      <c r="Z952" s="128"/>
      <c r="AA952" s="128"/>
      <c r="AB952" s="128"/>
      <c r="AC952" s="128"/>
      <c r="AD952" s="85"/>
    </row>
    <row r="953" spans="1:30" ht="20.100000000000001" customHeight="1">
      <c r="A953" s="66" t="s">
        <v>6419</v>
      </c>
      <c r="B953" s="66" t="s">
        <v>277</v>
      </c>
      <c r="C953" s="127" t="s">
        <v>7611</v>
      </c>
      <c r="D953" s="66"/>
      <c r="E953" s="66"/>
      <c r="F953" s="354">
        <v>3981</v>
      </c>
      <c r="G953" s="12">
        <v>99.949786593020335</v>
      </c>
      <c r="H953" s="354">
        <v>4078</v>
      </c>
      <c r="I953" s="12">
        <f>H953/4082*100</f>
        <v>99.902008819206273</v>
      </c>
      <c r="J953" s="354">
        <v>4155</v>
      </c>
      <c r="K953" s="12">
        <f>J953/4160*100</f>
        <v>99.879807692307693</v>
      </c>
      <c r="L953" s="354">
        <v>4257</v>
      </c>
      <c r="M953" s="12">
        <v>99.069117989294853</v>
      </c>
      <c r="N953" s="56">
        <v>4362</v>
      </c>
      <c r="O953" s="57">
        <v>99.204002729133506</v>
      </c>
      <c r="P953" s="56">
        <v>4560</v>
      </c>
      <c r="Q953" s="57">
        <v>99.9</v>
      </c>
      <c r="R953" s="56">
        <v>4672</v>
      </c>
      <c r="S953" s="57">
        <v>99.9</v>
      </c>
      <c r="T953" s="56">
        <v>5088</v>
      </c>
      <c r="U953" s="57">
        <v>99.9</v>
      </c>
      <c r="V953" s="127" t="s">
        <v>7010</v>
      </c>
      <c r="W953" s="127" t="s">
        <v>7010</v>
      </c>
      <c r="X953" s="127" t="s">
        <v>7010</v>
      </c>
      <c r="Y953" s="127" t="s">
        <v>7010</v>
      </c>
      <c r="Z953" s="127" t="s">
        <v>7010</v>
      </c>
      <c r="AA953" s="127" t="s">
        <v>7010</v>
      </c>
      <c r="AB953" s="127" t="s">
        <v>7010</v>
      </c>
      <c r="AC953" s="127" t="s">
        <v>7010</v>
      </c>
      <c r="AD953" s="66"/>
    </row>
    <row r="954" spans="1:30" ht="20.100000000000001" customHeight="1">
      <c r="A954" s="85"/>
      <c r="B954" s="85"/>
      <c r="C954" s="128"/>
      <c r="D954" s="85" t="s">
        <v>131</v>
      </c>
      <c r="E954" s="128" t="s">
        <v>8136</v>
      </c>
      <c r="F954" s="531">
        <v>1</v>
      </c>
      <c r="G954" s="314">
        <v>2.5106703489831784E-2</v>
      </c>
      <c r="H954" s="356">
        <v>1</v>
      </c>
      <c r="I954" s="314">
        <f>H954/4082*100</f>
        <v>2.4497795198432142E-2</v>
      </c>
      <c r="J954" s="356">
        <v>2</v>
      </c>
      <c r="K954" s="314">
        <f>J954/4160*100</f>
        <v>4.807692307692308E-2</v>
      </c>
      <c r="L954" s="356">
        <v>23</v>
      </c>
      <c r="M954" s="314">
        <v>0.53525715615545733</v>
      </c>
      <c r="N954" s="315">
        <v>23</v>
      </c>
      <c r="O954" s="316">
        <v>0.52308392085512845</v>
      </c>
      <c r="P954" s="315">
        <v>1</v>
      </c>
      <c r="Q954" s="316"/>
      <c r="R954" s="315"/>
      <c r="S954" s="316"/>
      <c r="T954" s="315">
        <v>1</v>
      </c>
      <c r="U954" s="316"/>
      <c r="V954" s="128"/>
      <c r="W954" s="128"/>
      <c r="X954" s="128"/>
      <c r="Y954" s="128"/>
      <c r="Z954" s="128"/>
      <c r="AA954" s="128"/>
      <c r="AB954" s="128"/>
      <c r="AC954" s="128"/>
      <c r="AD954" s="85"/>
    </row>
    <row r="955" spans="1:30" ht="20.100000000000001" customHeight="1">
      <c r="A955" s="85"/>
      <c r="B955" s="85"/>
      <c r="C955" s="128"/>
      <c r="D955" s="85" t="s">
        <v>133</v>
      </c>
      <c r="E955" s="128"/>
      <c r="F955" s="531">
        <v>1</v>
      </c>
      <c r="G955" s="314">
        <v>2.5106703489831784E-2</v>
      </c>
      <c r="H955" s="356">
        <v>3</v>
      </c>
      <c r="I955" s="314">
        <f>H955/4082*100</f>
        <v>7.3493385595296418E-2</v>
      </c>
      <c r="J955" s="356">
        <v>4</v>
      </c>
      <c r="K955" s="314">
        <f>J955/4160*100</f>
        <v>9.6153846153846159E-2</v>
      </c>
      <c r="L955" s="356">
        <v>17</v>
      </c>
      <c r="M955" s="314">
        <v>0.39562485454968588</v>
      </c>
      <c r="N955" s="315">
        <v>12</v>
      </c>
      <c r="O955" s="316">
        <v>0.2729133500113714</v>
      </c>
      <c r="P955" s="315">
        <v>5</v>
      </c>
      <c r="Q955" s="316">
        <v>0.1</v>
      </c>
      <c r="R955" s="315">
        <v>5</v>
      </c>
      <c r="S955" s="316">
        <v>0.1</v>
      </c>
      <c r="T955" s="315">
        <v>3</v>
      </c>
      <c r="U955" s="316">
        <v>0.1</v>
      </c>
      <c r="V955" s="128"/>
      <c r="W955" s="128"/>
      <c r="X955" s="128"/>
      <c r="Y955" s="128"/>
      <c r="Z955" s="128"/>
      <c r="AA955" s="128"/>
      <c r="AB955" s="128"/>
      <c r="AC955" s="128"/>
      <c r="AD955" s="85"/>
    </row>
    <row r="956" spans="1:30" ht="20.100000000000001" customHeight="1">
      <c r="A956" s="66" t="s">
        <v>6420</v>
      </c>
      <c r="B956" s="66" t="s">
        <v>278</v>
      </c>
      <c r="C956" s="127" t="s">
        <v>6421</v>
      </c>
      <c r="D956" s="66" t="s">
        <v>255</v>
      </c>
      <c r="E956" s="127" t="s">
        <v>7646</v>
      </c>
      <c r="F956" s="354"/>
      <c r="G956" s="12"/>
      <c r="H956" s="354">
        <v>1</v>
      </c>
      <c r="I956" s="12">
        <v>25</v>
      </c>
      <c r="J956" s="354">
        <v>2</v>
      </c>
      <c r="K956" s="12">
        <v>33.333333333333336</v>
      </c>
      <c r="L956" s="354">
        <v>5</v>
      </c>
      <c r="M956" s="12">
        <v>12.5</v>
      </c>
      <c r="N956" s="56">
        <v>1</v>
      </c>
      <c r="O956" s="57">
        <v>2.8571428571428572</v>
      </c>
      <c r="P956" s="56">
        <v>1</v>
      </c>
      <c r="Q956" s="57">
        <v>16.7</v>
      </c>
      <c r="R956" s="56">
        <v>2</v>
      </c>
      <c r="S956" s="57">
        <v>40</v>
      </c>
      <c r="T956" s="56">
        <v>1</v>
      </c>
      <c r="U956" s="57">
        <v>25</v>
      </c>
      <c r="V956" s="127" t="s">
        <v>7010</v>
      </c>
      <c r="W956" s="127" t="s">
        <v>7010</v>
      </c>
      <c r="X956" s="127" t="s">
        <v>7010</v>
      </c>
      <c r="Y956" s="127" t="s">
        <v>7010</v>
      </c>
      <c r="Z956" s="127" t="s">
        <v>7010</v>
      </c>
      <c r="AA956" s="127" t="s">
        <v>7010</v>
      </c>
      <c r="AB956" s="127" t="s">
        <v>7010</v>
      </c>
      <c r="AC956" s="127" t="s">
        <v>7010</v>
      </c>
      <c r="AD956" s="66"/>
    </row>
    <row r="957" spans="1:30" ht="20.100000000000001" customHeight="1">
      <c r="A957" s="85"/>
      <c r="B957" s="85"/>
      <c r="C957" s="128"/>
      <c r="D957" s="85" t="s">
        <v>256</v>
      </c>
      <c r="E957" s="128"/>
      <c r="F957" s="531">
        <v>1</v>
      </c>
      <c r="G957" s="314">
        <v>50</v>
      </c>
      <c r="H957" s="356">
        <v>1</v>
      </c>
      <c r="I957" s="314">
        <v>25</v>
      </c>
      <c r="J957" s="356">
        <v>2</v>
      </c>
      <c r="K957" s="314">
        <v>33.333333333333336</v>
      </c>
      <c r="L957" s="356">
        <v>3</v>
      </c>
      <c r="M957" s="314">
        <v>7.5</v>
      </c>
      <c r="N957" s="315">
        <v>2</v>
      </c>
      <c r="O957" s="316">
        <v>5.7142857142857144</v>
      </c>
      <c r="P957" s="315"/>
      <c r="Q957" s="316"/>
      <c r="R957" s="315">
        <v>1</v>
      </c>
      <c r="S957" s="316">
        <v>20</v>
      </c>
      <c r="T957" s="315"/>
      <c r="U957" s="316"/>
      <c r="V957" s="128"/>
      <c r="W957" s="128"/>
      <c r="X957" s="128"/>
      <c r="Y957" s="128"/>
      <c r="Z957" s="128"/>
      <c r="AA957" s="128"/>
      <c r="AB957" s="128"/>
      <c r="AC957" s="128"/>
      <c r="AD957" s="85"/>
    </row>
    <row r="958" spans="1:30" ht="20.100000000000001" customHeight="1">
      <c r="A958" s="85"/>
      <c r="B958" s="85"/>
      <c r="C958" s="128"/>
      <c r="D958" s="85" t="s">
        <v>257</v>
      </c>
      <c r="E958" s="128"/>
      <c r="F958" s="531">
        <v>1</v>
      </c>
      <c r="G958" s="314">
        <v>50</v>
      </c>
      <c r="H958" s="356">
        <v>1</v>
      </c>
      <c r="I958" s="314">
        <v>25</v>
      </c>
      <c r="J958" s="356">
        <v>2</v>
      </c>
      <c r="K958" s="314">
        <v>33.333333333333336</v>
      </c>
      <c r="L958" s="356">
        <v>2</v>
      </c>
      <c r="M958" s="314">
        <v>5</v>
      </c>
      <c r="N958" s="315">
        <v>1</v>
      </c>
      <c r="O958" s="316">
        <v>2.8571428571428572</v>
      </c>
      <c r="P958" s="315">
        <v>2</v>
      </c>
      <c r="Q958" s="316">
        <v>33.299999999999997</v>
      </c>
      <c r="R958" s="315">
        <v>1</v>
      </c>
      <c r="S958" s="316">
        <v>20</v>
      </c>
      <c r="T958" s="315"/>
      <c r="U958" s="316"/>
      <c r="V958" s="128"/>
      <c r="W958" s="128"/>
      <c r="X958" s="128"/>
      <c r="Y958" s="128"/>
      <c r="Z958" s="128"/>
      <c r="AA958" s="128"/>
      <c r="AB958" s="128"/>
      <c r="AC958" s="128"/>
      <c r="AD958" s="85"/>
    </row>
    <row r="959" spans="1:30" ht="20.100000000000001" customHeight="1">
      <c r="A959" s="85"/>
      <c r="B959" s="85"/>
      <c r="C959" s="128"/>
      <c r="D959" s="85" t="s">
        <v>258</v>
      </c>
      <c r="E959" s="128"/>
      <c r="F959" s="531"/>
      <c r="G959" s="314"/>
      <c r="H959" s="356"/>
      <c r="I959" s="314"/>
      <c r="J959" s="356"/>
      <c r="K959" s="314"/>
      <c r="L959" s="356"/>
      <c r="M959" s="314"/>
      <c r="N959" s="315"/>
      <c r="O959" s="316"/>
      <c r="P959" s="315"/>
      <c r="Q959" s="316"/>
      <c r="R959" s="315"/>
      <c r="S959" s="316"/>
      <c r="T959" s="315"/>
      <c r="U959" s="316"/>
      <c r="V959" s="128"/>
      <c r="W959" s="128"/>
      <c r="X959" s="128"/>
      <c r="Y959" s="128"/>
      <c r="Z959" s="128"/>
      <c r="AA959" s="128"/>
      <c r="AB959" s="128"/>
      <c r="AC959" s="128"/>
      <c r="AD959" s="85"/>
    </row>
    <row r="960" spans="1:30" ht="20.100000000000001" customHeight="1">
      <c r="A960" s="85"/>
      <c r="B960" s="85"/>
      <c r="C960" s="128"/>
      <c r="D960" s="85" t="s">
        <v>259</v>
      </c>
      <c r="E960" s="128"/>
      <c r="F960" s="531"/>
      <c r="G960" s="314"/>
      <c r="H960" s="356"/>
      <c r="I960" s="314"/>
      <c r="J960" s="356"/>
      <c r="K960" s="314"/>
      <c r="L960" s="356"/>
      <c r="M960" s="314"/>
      <c r="N960" s="315"/>
      <c r="O960" s="316"/>
      <c r="P960" s="315"/>
      <c r="Q960" s="316"/>
      <c r="R960" s="315"/>
      <c r="S960" s="316"/>
      <c r="T960" s="315"/>
      <c r="U960" s="316"/>
      <c r="V960" s="128"/>
      <c r="W960" s="128"/>
      <c r="X960" s="128"/>
      <c r="Y960" s="128"/>
      <c r="Z960" s="128"/>
      <c r="AA960" s="128"/>
      <c r="AB960" s="128"/>
      <c r="AC960" s="128"/>
      <c r="AD960" s="85"/>
    </row>
    <row r="961" spans="1:30" ht="20.100000000000001" customHeight="1">
      <c r="A961" s="85"/>
      <c r="B961" s="85"/>
      <c r="C961" s="128"/>
      <c r="D961" s="85" t="s">
        <v>260</v>
      </c>
      <c r="E961" s="128"/>
      <c r="F961" s="531"/>
      <c r="G961" s="314"/>
      <c r="H961" s="356"/>
      <c r="I961" s="314"/>
      <c r="J961" s="356"/>
      <c r="K961" s="314"/>
      <c r="L961" s="356"/>
      <c r="M961" s="314"/>
      <c r="N961" s="315"/>
      <c r="O961" s="316"/>
      <c r="P961" s="315"/>
      <c r="Q961" s="316"/>
      <c r="R961" s="315"/>
      <c r="S961" s="316"/>
      <c r="T961" s="315">
        <v>1</v>
      </c>
      <c r="U961" s="316">
        <v>25</v>
      </c>
      <c r="V961" s="128"/>
      <c r="W961" s="128"/>
      <c r="X961" s="128"/>
      <c r="Y961" s="128"/>
      <c r="Z961" s="128"/>
      <c r="AA961" s="128"/>
      <c r="AB961" s="128"/>
      <c r="AC961" s="128"/>
      <c r="AD961" s="85"/>
    </row>
    <row r="962" spans="1:30" ht="20.100000000000001" customHeight="1">
      <c r="A962" s="85"/>
      <c r="B962" s="85"/>
      <c r="C962" s="128"/>
      <c r="D962" s="85" t="s">
        <v>261</v>
      </c>
      <c r="E962" s="128"/>
      <c r="F962" s="531"/>
      <c r="G962" s="314"/>
      <c r="H962" s="356"/>
      <c r="I962" s="314"/>
      <c r="J962" s="356"/>
      <c r="K962" s="314"/>
      <c r="L962" s="356"/>
      <c r="M962" s="314"/>
      <c r="N962" s="315">
        <v>1</v>
      </c>
      <c r="O962" s="316">
        <v>2.8571428571428572</v>
      </c>
      <c r="P962" s="315"/>
      <c r="Q962" s="316"/>
      <c r="R962" s="315"/>
      <c r="S962" s="316"/>
      <c r="T962" s="315"/>
      <c r="U962" s="316"/>
      <c r="V962" s="128"/>
      <c r="W962" s="128"/>
      <c r="X962" s="128"/>
      <c r="Y962" s="128"/>
      <c r="Z962" s="128"/>
      <c r="AA962" s="128"/>
      <c r="AB962" s="128"/>
      <c r="AC962" s="128"/>
      <c r="AD962" s="85"/>
    </row>
    <row r="963" spans="1:30" ht="20.100000000000001" customHeight="1">
      <c r="A963" s="85"/>
      <c r="B963" s="85"/>
      <c r="C963" s="128"/>
      <c r="D963" s="85" t="s">
        <v>262</v>
      </c>
      <c r="E963" s="128"/>
      <c r="F963" s="531"/>
      <c r="G963" s="314"/>
      <c r="H963" s="356"/>
      <c r="I963" s="314"/>
      <c r="J963" s="356"/>
      <c r="K963" s="314"/>
      <c r="L963" s="356"/>
      <c r="M963" s="314"/>
      <c r="N963" s="315"/>
      <c r="O963" s="316"/>
      <c r="P963" s="315"/>
      <c r="Q963" s="316"/>
      <c r="R963" s="315"/>
      <c r="S963" s="316"/>
      <c r="T963" s="315"/>
      <c r="U963" s="316"/>
      <c r="V963" s="128"/>
      <c r="W963" s="128"/>
      <c r="X963" s="128"/>
      <c r="Y963" s="128"/>
      <c r="Z963" s="128"/>
      <c r="AA963" s="128"/>
      <c r="AB963" s="128"/>
      <c r="AC963" s="128"/>
      <c r="AD963" s="85"/>
    </row>
    <row r="964" spans="1:30" ht="20.100000000000001" customHeight="1">
      <c r="A964" s="85"/>
      <c r="B964" s="85"/>
      <c r="C964" s="128"/>
      <c r="D964" s="85" t="s">
        <v>263</v>
      </c>
      <c r="E964" s="128"/>
      <c r="F964" s="531"/>
      <c r="G964" s="314"/>
      <c r="H964" s="356"/>
      <c r="I964" s="314"/>
      <c r="J964" s="356"/>
      <c r="K964" s="314"/>
      <c r="L964" s="356"/>
      <c r="M964" s="314"/>
      <c r="N964" s="315"/>
      <c r="O964" s="316"/>
      <c r="P964" s="315"/>
      <c r="Q964" s="316"/>
      <c r="R964" s="315"/>
      <c r="S964" s="316"/>
      <c r="T964" s="315"/>
      <c r="U964" s="316"/>
      <c r="V964" s="128"/>
      <c r="W964" s="128"/>
      <c r="X964" s="128"/>
      <c r="Y964" s="128"/>
      <c r="Z964" s="128"/>
      <c r="AA964" s="128"/>
      <c r="AB964" s="128"/>
      <c r="AC964" s="128"/>
      <c r="AD964" s="85"/>
    </row>
    <row r="965" spans="1:30" ht="20.100000000000001" customHeight="1">
      <c r="A965" s="85"/>
      <c r="B965" s="85"/>
      <c r="C965" s="128"/>
      <c r="D965" s="85" t="s">
        <v>9429</v>
      </c>
      <c r="E965" s="128"/>
      <c r="F965" s="531"/>
      <c r="G965" s="314"/>
      <c r="H965" s="356"/>
      <c r="I965" s="314"/>
      <c r="J965" s="356"/>
      <c r="K965" s="314"/>
      <c r="L965" s="356"/>
      <c r="M965" s="314"/>
      <c r="N965" s="315"/>
      <c r="O965" s="316"/>
      <c r="P965" s="315"/>
      <c r="Q965" s="316"/>
      <c r="R965" s="315"/>
      <c r="S965" s="316"/>
      <c r="T965" s="315"/>
      <c r="U965" s="316"/>
      <c r="V965" s="128"/>
      <c r="W965" s="128"/>
      <c r="X965" s="128"/>
      <c r="Y965" s="128"/>
      <c r="Z965" s="128"/>
      <c r="AA965" s="128"/>
      <c r="AB965" s="128"/>
      <c r="AC965" s="128"/>
      <c r="AD965" s="85"/>
    </row>
    <row r="966" spans="1:30" ht="20.100000000000001" customHeight="1">
      <c r="A966" s="85"/>
      <c r="B966" s="85"/>
      <c r="C966" s="128"/>
      <c r="D966" s="85" t="s">
        <v>9394</v>
      </c>
      <c r="E966" s="128"/>
      <c r="F966" s="531"/>
      <c r="G966" s="314"/>
      <c r="H966" s="356"/>
      <c r="I966" s="314"/>
      <c r="J966" s="356"/>
      <c r="K966" s="314"/>
      <c r="L966" s="356"/>
      <c r="M966" s="314"/>
      <c r="N966" s="315"/>
      <c r="O966" s="316"/>
      <c r="P966" s="315"/>
      <c r="Q966" s="316"/>
      <c r="R966" s="315"/>
      <c r="S966" s="316"/>
      <c r="T966" s="315"/>
      <c r="U966" s="316"/>
      <c r="V966" s="128"/>
      <c r="W966" s="128"/>
      <c r="X966" s="128"/>
      <c r="Y966" s="128"/>
      <c r="Z966" s="128"/>
      <c r="AA966" s="128"/>
      <c r="AB966" s="128"/>
      <c r="AC966" s="128"/>
      <c r="AD966" s="85"/>
    </row>
    <row r="967" spans="1:30" ht="20.100000000000001" customHeight="1">
      <c r="A967" s="85"/>
      <c r="B967" s="85"/>
      <c r="C967" s="128"/>
      <c r="D967" s="85" t="s">
        <v>9430</v>
      </c>
      <c r="E967" s="128"/>
      <c r="F967" s="531"/>
      <c r="G967" s="314"/>
      <c r="H967" s="356"/>
      <c r="I967" s="314"/>
      <c r="J967" s="356"/>
      <c r="K967" s="314"/>
      <c r="L967" s="356">
        <v>19</v>
      </c>
      <c r="M967" s="314">
        <v>47.5</v>
      </c>
      <c r="N967" s="315">
        <v>23</v>
      </c>
      <c r="O967" s="316">
        <v>65.714285714285708</v>
      </c>
      <c r="P967" s="315"/>
      <c r="Q967" s="316"/>
      <c r="R967" s="315"/>
      <c r="S967" s="316"/>
      <c r="T967" s="315">
        <v>1</v>
      </c>
      <c r="U967" s="316">
        <v>25</v>
      </c>
      <c r="V967" s="128"/>
      <c r="W967" s="128"/>
      <c r="X967" s="128"/>
      <c r="Y967" s="128"/>
      <c r="Z967" s="128"/>
      <c r="AA967" s="128"/>
      <c r="AB967" s="128"/>
      <c r="AC967" s="128"/>
      <c r="AD967" s="85"/>
    </row>
    <row r="968" spans="1:30" ht="20.100000000000001" customHeight="1">
      <c r="A968" s="85"/>
      <c r="B968" s="85"/>
      <c r="C968" s="128"/>
      <c r="D968" s="85" t="s">
        <v>265</v>
      </c>
      <c r="E968" s="128"/>
      <c r="F968" s="531"/>
      <c r="G968" s="314"/>
      <c r="H968" s="356">
        <v>1</v>
      </c>
      <c r="I968" s="314">
        <v>25</v>
      </c>
      <c r="J968" s="356"/>
      <c r="K968" s="314"/>
      <c r="L968" s="356">
        <v>11</v>
      </c>
      <c r="M968" s="314">
        <v>27.500000000000004</v>
      </c>
      <c r="N968" s="315">
        <v>7</v>
      </c>
      <c r="O968" s="316">
        <v>20</v>
      </c>
      <c r="P968" s="315">
        <v>3</v>
      </c>
      <c r="Q968" s="316">
        <v>50</v>
      </c>
      <c r="R968" s="315">
        <v>1</v>
      </c>
      <c r="S968" s="316">
        <v>20</v>
      </c>
      <c r="T968" s="315">
        <v>1</v>
      </c>
      <c r="U968" s="316">
        <v>25</v>
      </c>
      <c r="V968" s="128"/>
      <c r="W968" s="128"/>
      <c r="X968" s="128"/>
      <c r="Y968" s="128"/>
      <c r="Z968" s="128"/>
      <c r="AA968" s="128"/>
      <c r="AB968" s="128"/>
      <c r="AC968" s="128"/>
      <c r="AD968" s="85"/>
    </row>
    <row r="969" spans="1:30" ht="20.100000000000001" customHeight="1">
      <c r="A969" s="66" t="s">
        <v>6422</v>
      </c>
      <c r="B969" s="66" t="s">
        <v>279</v>
      </c>
      <c r="C969" s="127" t="s">
        <v>7611</v>
      </c>
      <c r="D969" s="66"/>
      <c r="E969" s="66"/>
      <c r="F969" s="354">
        <v>3982</v>
      </c>
      <c r="G969" s="12">
        <v>99.974893296510174</v>
      </c>
      <c r="H969" s="354">
        <v>4080</v>
      </c>
      <c r="I969" s="12">
        <f>H969/4082*100</f>
        <v>99.951004409603144</v>
      </c>
      <c r="J969" s="354">
        <v>4159</v>
      </c>
      <c r="K969" s="12">
        <f>J969/4160*100</f>
        <v>99.975961538461533</v>
      </c>
      <c r="L969" s="354">
        <v>4293</v>
      </c>
      <c r="M969" s="12">
        <v>99.906911798929485</v>
      </c>
      <c r="N969" s="56">
        <v>4390</v>
      </c>
      <c r="O969" s="57">
        <v>99.8</v>
      </c>
      <c r="P969" s="56">
        <v>4557</v>
      </c>
      <c r="Q969" s="57">
        <v>99.8</v>
      </c>
      <c r="R969" s="56">
        <v>4674</v>
      </c>
      <c r="S969" s="57">
        <v>99.9</v>
      </c>
      <c r="T969" s="56">
        <v>5089</v>
      </c>
      <c r="U969" s="57">
        <v>99.9</v>
      </c>
      <c r="V969" s="127" t="s">
        <v>7010</v>
      </c>
      <c r="W969" s="127" t="s">
        <v>7010</v>
      </c>
      <c r="X969" s="127" t="s">
        <v>7010</v>
      </c>
      <c r="Y969" s="127" t="s">
        <v>7010</v>
      </c>
      <c r="Z969" s="127" t="s">
        <v>7010</v>
      </c>
      <c r="AA969" s="127" t="s">
        <v>7010</v>
      </c>
      <c r="AB969" s="127" t="s">
        <v>7010</v>
      </c>
      <c r="AC969" s="127" t="s">
        <v>7010</v>
      </c>
      <c r="AD969" s="66"/>
    </row>
    <row r="970" spans="1:30" ht="20.100000000000001" customHeight="1">
      <c r="A970" s="85"/>
      <c r="B970" s="85"/>
      <c r="C970" s="128"/>
      <c r="D970" s="85" t="s">
        <v>131</v>
      </c>
      <c r="E970" s="128" t="s">
        <v>8136</v>
      </c>
      <c r="F970" s="531"/>
      <c r="G970" s="314"/>
      <c r="H970" s="356"/>
      <c r="I970" s="314"/>
      <c r="J970" s="356"/>
      <c r="K970" s="314"/>
      <c r="L970" s="356">
        <v>1</v>
      </c>
      <c r="M970" s="314"/>
      <c r="N970" s="315">
        <v>7</v>
      </c>
      <c r="O970" s="316">
        <v>0.2</v>
      </c>
      <c r="P970" s="315">
        <v>6</v>
      </c>
      <c r="Q970" s="316">
        <v>0.1</v>
      </c>
      <c r="R970" s="315">
        <v>3</v>
      </c>
      <c r="S970" s="316">
        <v>0.1</v>
      </c>
      <c r="T970" s="315">
        <v>1</v>
      </c>
      <c r="U970" s="316"/>
      <c r="V970" s="128"/>
      <c r="W970" s="128"/>
      <c r="X970" s="128"/>
      <c r="Y970" s="128"/>
      <c r="Z970" s="128"/>
      <c r="AA970" s="128"/>
      <c r="AB970" s="128"/>
      <c r="AC970" s="128"/>
      <c r="AD970" s="85"/>
    </row>
    <row r="971" spans="1:30" ht="20.100000000000001" customHeight="1">
      <c r="A971" s="85"/>
      <c r="B971" s="85"/>
      <c r="C971" s="128"/>
      <c r="D971" s="85" t="s">
        <v>133</v>
      </c>
      <c r="E971" s="128"/>
      <c r="F971" s="531">
        <v>1</v>
      </c>
      <c r="G971" s="314">
        <v>2.5106703489831784E-2</v>
      </c>
      <c r="H971" s="356">
        <v>2</v>
      </c>
      <c r="I971" s="314">
        <f>H971/4082*100</f>
        <v>4.8995590396864283E-2</v>
      </c>
      <c r="J971" s="356">
        <v>2</v>
      </c>
      <c r="K971" s="314">
        <f>J971/4160*100</f>
        <v>4.807692307692308E-2</v>
      </c>
      <c r="L971" s="356">
        <v>3</v>
      </c>
      <c r="M971" s="314">
        <v>6.9816150802885737E-2</v>
      </c>
      <c r="N971" s="315"/>
      <c r="O971" s="316"/>
      <c r="P971" s="315">
        <v>3</v>
      </c>
      <c r="Q971" s="316">
        <v>0.1</v>
      </c>
      <c r="R971" s="315"/>
      <c r="S971" s="316"/>
      <c r="T971" s="315">
        <v>2</v>
      </c>
      <c r="U971" s="316"/>
      <c r="V971" s="128"/>
      <c r="W971" s="128"/>
      <c r="X971" s="128"/>
      <c r="Y971" s="128"/>
      <c r="Z971" s="128"/>
      <c r="AA971" s="128"/>
      <c r="AB971" s="128"/>
      <c r="AC971" s="128"/>
      <c r="AD971" s="85"/>
    </row>
    <row r="972" spans="1:30" ht="20.100000000000001" customHeight="1">
      <c r="A972" s="66" t="s">
        <v>6423</v>
      </c>
      <c r="B972" s="66" t="s">
        <v>280</v>
      </c>
      <c r="C972" s="127" t="s">
        <v>6424</v>
      </c>
      <c r="D972" s="66" t="s">
        <v>255</v>
      </c>
      <c r="E972" s="127" t="s">
        <v>7646</v>
      </c>
      <c r="F972" s="354">
        <v>1</v>
      </c>
      <c r="G972" s="12">
        <v>100</v>
      </c>
      <c r="H972" s="354">
        <v>2</v>
      </c>
      <c r="I972" s="12">
        <v>100</v>
      </c>
      <c r="J972" s="354">
        <v>2</v>
      </c>
      <c r="K972" s="12">
        <v>100</v>
      </c>
      <c r="L972" s="354">
        <v>3</v>
      </c>
      <c r="M972" s="12">
        <v>75</v>
      </c>
      <c r="N972" s="56"/>
      <c r="O972" s="57"/>
      <c r="P972" s="56">
        <v>1</v>
      </c>
      <c r="Q972" s="57">
        <v>11.1</v>
      </c>
      <c r="R972" s="56">
        <v>1</v>
      </c>
      <c r="S972" s="57">
        <v>33.333333333333336</v>
      </c>
      <c r="T972" s="56">
        <v>1</v>
      </c>
      <c r="U972" s="57">
        <v>33.299999999999997</v>
      </c>
      <c r="V972" s="127" t="s">
        <v>7010</v>
      </c>
      <c r="W972" s="127" t="s">
        <v>7010</v>
      </c>
      <c r="X972" s="127" t="s">
        <v>7010</v>
      </c>
      <c r="Y972" s="127" t="s">
        <v>7010</v>
      </c>
      <c r="Z972" s="127" t="s">
        <v>7010</v>
      </c>
      <c r="AA972" s="127" t="s">
        <v>7010</v>
      </c>
      <c r="AB972" s="127" t="s">
        <v>7010</v>
      </c>
      <c r="AC972" s="127" t="s">
        <v>7010</v>
      </c>
      <c r="AD972" s="66"/>
    </row>
    <row r="973" spans="1:30" ht="20.100000000000001" customHeight="1">
      <c r="A973" s="85"/>
      <c r="B973" s="85"/>
      <c r="C973" s="128"/>
      <c r="D973" s="85" t="s">
        <v>256</v>
      </c>
      <c r="E973" s="128"/>
      <c r="F973" s="531"/>
      <c r="G973" s="314"/>
      <c r="H973" s="356"/>
      <c r="I973" s="314"/>
      <c r="J973" s="356"/>
      <c r="K973" s="314"/>
      <c r="L973" s="356"/>
      <c r="M973" s="314"/>
      <c r="N973" s="315"/>
      <c r="O973" s="316"/>
      <c r="P973" s="315"/>
      <c r="Q973" s="316"/>
      <c r="R973" s="315">
        <v>2</v>
      </c>
      <c r="S973" s="316">
        <v>66.666666666666671</v>
      </c>
      <c r="T973" s="315"/>
      <c r="U973" s="316"/>
      <c r="V973" s="128"/>
      <c r="W973" s="128"/>
      <c r="X973" s="128"/>
      <c r="Y973" s="128"/>
      <c r="Z973" s="128"/>
      <c r="AA973" s="128"/>
      <c r="AB973" s="128"/>
      <c r="AC973" s="128"/>
      <c r="AD973" s="85"/>
    </row>
    <row r="974" spans="1:30" ht="20.100000000000001" customHeight="1">
      <c r="A974" s="85"/>
      <c r="B974" s="85"/>
      <c r="C974" s="128"/>
      <c r="D974" s="85" t="s">
        <v>257</v>
      </c>
      <c r="E974" s="128"/>
      <c r="F974" s="531"/>
      <c r="G974" s="314"/>
      <c r="H974" s="356"/>
      <c r="I974" s="314"/>
      <c r="J974" s="356"/>
      <c r="K974" s="314"/>
      <c r="L974" s="356"/>
      <c r="M974" s="314"/>
      <c r="N974" s="315"/>
      <c r="O974" s="316"/>
      <c r="P974" s="315"/>
      <c r="Q974" s="316"/>
      <c r="R974" s="315"/>
      <c r="S974" s="316"/>
      <c r="T974" s="315">
        <v>1</v>
      </c>
      <c r="U974" s="316">
        <v>33.299999999999997</v>
      </c>
      <c r="V974" s="128"/>
      <c r="W974" s="128"/>
      <c r="X974" s="128"/>
      <c r="Y974" s="128"/>
      <c r="Z974" s="128"/>
      <c r="AA974" s="128"/>
      <c r="AB974" s="128"/>
      <c r="AC974" s="128"/>
      <c r="AD974" s="85"/>
    </row>
    <row r="975" spans="1:30" ht="20.100000000000001" customHeight="1">
      <c r="A975" s="85"/>
      <c r="B975" s="85"/>
      <c r="C975" s="128"/>
      <c r="D975" s="85" t="s">
        <v>258</v>
      </c>
      <c r="E975" s="128"/>
      <c r="F975" s="531"/>
      <c r="G975" s="314"/>
      <c r="H975" s="356"/>
      <c r="I975" s="314"/>
      <c r="J975" s="356"/>
      <c r="K975" s="314"/>
      <c r="L975" s="356"/>
      <c r="M975" s="314"/>
      <c r="N975" s="315"/>
      <c r="O975" s="316"/>
      <c r="P975" s="315"/>
      <c r="Q975" s="316"/>
      <c r="R975" s="315"/>
      <c r="S975" s="316"/>
      <c r="T975" s="315"/>
      <c r="U975" s="316"/>
      <c r="V975" s="128"/>
      <c r="W975" s="128"/>
      <c r="X975" s="128"/>
      <c r="Y975" s="128"/>
      <c r="Z975" s="128"/>
      <c r="AA975" s="128"/>
      <c r="AB975" s="128"/>
      <c r="AC975" s="128"/>
      <c r="AD975" s="85"/>
    </row>
    <row r="976" spans="1:30" ht="20.100000000000001" customHeight="1">
      <c r="A976" s="85"/>
      <c r="B976" s="85"/>
      <c r="C976" s="128"/>
      <c r="D976" s="85" t="s">
        <v>259</v>
      </c>
      <c r="E976" s="128"/>
      <c r="F976" s="531"/>
      <c r="G976" s="314"/>
      <c r="H976" s="356"/>
      <c r="I976" s="314"/>
      <c r="J976" s="356"/>
      <c r="K976" s="314"/>
      <c r="L976" s="356"/>
      <c r="M976" s="314"/>
      <c r="N976" s="315"/>
      <c r="O976" s="316"/>
      <c r="P976" s="315">
        <v>1</v>
      </c>
      <c r="Q976" s="316">
        <v>11.1</v>
      </c>
      <c r="R976" s="315"/>
      <c r="S976" s="316"/>
      <c r="T976" s="315"/>
      <c r="U976" s="316"/>
      <c r="V976" s="128"/>
      <c r="W976" s="128"/>
      <c r="X976" s="128"/>
      <c r="Y976" s="128"/>
      <c r="Z976" s="128"/>
      <c r="AA976" s="128"/>
      <c r="AB976" s="128"/>
      <c r="AC976" s="128"/>
      <c r="AD976" s="85"/>
    </row>
    <row r="977" spans="1:30" ht="20.100000000000001" customHeight="1">
      <c r="A977" s="85"/>
      <c r="B977" s="85"/>
      <c r="C977" s="128"/>
      <c r="D977" s="85" t="s">
        <v>260</v>
      </c>
      <c r="E977" s="128"/>
      <c r="F977" s="531"/>
      <c r="G977" s="314"/>
      <c r="H977" s="356"/>
      <c r="I977" s="314"/>
      <c r="J977" s="356"/>
      <c r="K977" s="314"/>
      <c r="L977" s="356"/>
      <c r="M977" s="314"/>
      <c r="N977" s="315">
        <v>1</v>
      </c>
      <c r="O977" s="316">
        <v>14.3</v>
      </c>
      <c r="P977" s="315"/>
      <c r="Q977" s="316"/>
      <c r="R977" s="315"/>
      <c r="S977" s="316"/>
      <c r="T977" s="315"/>
      <c r="U977" s="316"/>
      <c r="V977" s="128"/>
      <c r="W977" s="128"/>
      <c r="X977" s="128"/>
      <c r="Y977" s="128"/>
      <c r="Z977" s="128"/>
      <c r="AA977" s="128"/>
      <c r="AB977" s="128"/>
      <c r="AC977" s="128"/>
      <c r="AD977" s="85"/>
    </row>
    <row r="978" spans="1:30" ht="20.100000000000001" customHeight="1">
      <c r="A978" s="85"/>
      <c r="B978" s="85"/>
      <c r="C978" s="128"/>
      <c r="D978" s="85" t="s">
        <v>261</v>
      </c>
      <c r="E978" s="128"/>
      <c r="F978" s="531"/>
      <c r="G978" s="314"/>
      <c r="H978" s="356"/>
      <c r="I978" s="314"/>
      <c r="J978" s="356"/>
      <c r="K978" s="314"/>
      <c r="L978" s="356"/>
      <c r="M978" s="314"/>
      <c r="N978" s="315"/>
      <c r="O978" s="316"/>
      <c r="P978" s="315">
        <v>1</v>
      </c>
      <c r="Q978" s="316">
        <v>11.1</v>
      </c>
      <c r="R978" s="315"/>
      <c r="S978" s="316"/>
      <c r="T978" s="315"/>
      <c r="U978" s="316"/>
      <c r="V978" s="128"/>
      <c r="W978" s="128"/>
      <c r="X978" s="128"/>
      <c r="Y978" s="128"/>
      <c r="Z978" s="128"/>
      <c r="AA978" s="128"/>
      <c r="AB978" s="128"/>
      <c r="AC978" s="128"/>
      <c r="AD978" s="85"/>
    </row>
    <row r="979" spans="1:30" ht="20.100000000000001" customHeight="1">
      <c r="A979" s="85"/>
      <c r="B979" s="85"/>
      <c r="C979" s="128"/>
      <c r="D979" s="85" t="s">
        <v>262</v>
      </c>
      <c r="E979" s="128"/>
      <c r="F979" s="531"/>
      <c r="G979" s="314"/>
      <c r="H979" s="356"/>
      <c r="I979" s="314"/>
      <c r="J979" s="356"/>
      <c r="K979" s="314"/>
      <c r="L979" s="356"/>
      <c r="M979" s="314"/>
      <c r="N979" s="315"/>
      <c r="O979" s="316"/>
      <c r="P979" s="315">
        <v>1</v>
      </c>
      <c r="Q979" s="316">
        <v>11.1</v>
      </c>
      <c r="R979" s="315"/>
      <c r="S979" s="316"/>
      <c r="T979" s="315"/>
      <c r="U979" s="316"/>
      <c r="V979" s="128"/>
      <c r="W979" s="128"/>
      <c r="X979" s="128"/>
      <c r="Y979" s="128"/>
      <c r="Z979" s="128"/>
      <c r="AA979" s="128"/>
      <c r="AB979" s="128"/>
      <c r="AC979" s="128"/>
      <c r="AD979" s="85"/>
    </row>
    <row r="980" spans="1:30" ht="20.100000000000001" customHeight="1">
      <c r="A980" s="85"/>
      <c r="B980" s="85"/>
      <c r="C980" s="128"/>
      <c r="D980" s="85" t="s">
        <v>263</v>
      </c>
      <c r="E980" s="128"/>
      <c r="F980" s="531"/>
      <c r="G980" s="314"/>
      <c r="H980" s="356"/>
      <c r="I980" s="314"/>
      <c r="J980" s="356"/>
      <c r="K980" s="314"/>
      <c r="L980" s="356"/>
      <c r="M980" s="314"/>
      <c r="N980" s="315"/>
      <c r="O980" s="316"/>
      <c r="P980" s="315"/>
      <c r="Q980" s="316"/>
      <c r="R980" s="315"/>
      <c r="S980" s="316"/>
      <c r="T980" s="315"/>
      <c r="U980" s="316"/>
      <c r="V980" s="128"/>
      <c r="W980" s="128"/>
      <c r="X980" s="128"/>
      <c r="Y980" s="128"/>
      <c r="Z980" s="128"/>
      <c r="AA980" s="128"/>
      <c r="AB980" s="128"/>
      <c r="AC980" s="128"/>
      <c r="AD980" s="85"/>
    </row>
    <row r="981" spans="1:30" ht="20.100000000000001" customHeight="1">
      <c r="A981" s="85"/>
      <c r="B981" s="85"/>
      <c r="C981" s="128"/>
      <c r="D981" s="85" t="s">
        <v>9429</v>
      </c>
      <c r="E981" s="128"/>
      <c r="F981" s="531"/>
      <c r="G981" s="314"/>
      <c r="H981" s="356"/>
      <c r="I981" s="314"/>
      <c r="J981" s="356"/>
      <c r="K981" s="314"/>
      <c r="L981" s="356"/>
      <c r="M981" s="314"/>
      <c r="N981" s="315"/>
      <c r="O981" s="316"/>
      <c r="P981" s="315"/>
      <c r="Q981" s="316"/>
      <c r="R981" s="315"/>
      <c r="S981" s="316"/>
      <c r="T981" s="315"/>
      <c r="U981" s="316"/>
      <c r="V981" s="128"/>
      <c r="W981" s="128"/>
      <c r="X981" s="128"/>
      <c r="Y981" s="128"/>
      <c r="Z981" s="128"/>
      <c r="AA981" s="128"/>
      <c r="AB981" s="128"/>
      <c r="AC981" s="128"/>
      <c r="AD981" s="85"/>
    </row>
    <row r="982" spans="1:30" ht="20.100000000000001" customHeight="1">
      <c r="A982" s="85"/>
      <c r="B982" s="85"/>
      <c r="C982" s="128"/>
      <c r="D982" s="85" t="s">
        <v>9394</v>
      </c>
      <c r="E982" s="128"/>
      <c r="F982" s="531"/>
      <c r="G982" s="314"/>
      <c r="H982" s="356"/>
      <c r="I982" s="314"/>
      <c r="J982" s="356"/>
      <c r="K982" s="314"/>
      <c r="L982" s="356"/>
      <c r="M982" s="314"/>
      <c r="N982" s="315"/>
      <c r="O982" s="316"/>
      <c r="P982" s="315"/>
      <c r="Q982" s="316"/>
      <c r="R982" s="315"/>
      <c r="S982" s="316"/>
      <c r="T982" s="315"/>
      <c r="U982" s="316"/>
      <c r="V982" s="128"/>
      <c r="W982" s="128"/>
      <c r="X982" s="128"/>
      <c r="Y982" s="128"/>
      <c r="Z982" s="128"/>
      <c r="AA982" s="128"/>
      <c r="AB982" s="128"/>
      <c r="AC982" s="128"/>
      <c r="AD982" s="85"/>
    </row>
    <row r="983" spans="1:30" ht="20.100000000000001" customHeight="1">
      <c r="A983" s="85"/>
      <c r="B983" s="85"/>
      <c r="C983" s="128"/>
      <c r="D983" s="85" t="s">
        <v>9430</v>
      </c>
      <c r="E983" s="128"/>
      <c r="F983" s="531"/>
      <c r="G983" s="314"/>
      <c r="H983" s="356"/>
      <c r="I983" s="314"/>
      <c r="J983" s="356"/>
      <c r="K983" s="314"/>
      <c r="L983" s="356"/>
      <c r="M983" s="314"/>
      <c r="N983" s="315">
        <v>6</v>
      </c>
      <c r="O983" s="316">
        <v>85.7</v>
      </c>
      <c r="P983" s="315">
        <v>3</v>
      </c>
      <c r="Q983" s="316">
        <v>33.299999999999997</v>
      </c>
      <c r="R983" s="315"/>
      <c r="S983" s="316"/>
      <c r="T983" s="315"/>
      <c r="U983" s="316"/>
      <c r="V983" s="128"/>
      <c r="W983" s="128"/>
      <c r="X983" s="128"/>
      <c r="Y983" s="128"/>
      <c r="Z983" s="128"/>
      <c r="AA983" s="128"/>
      <c r="AB983" s="128"/>
      <c r="AC983" s="128"/>
      <c r="AD983" s="85"/>
    </row>
    <row r="984" spans="1:30" ht="20.100000000000001" customHeight="1">
      <c r="A984" s="85"/>
      <c r="B984" s="85"/>
      <c r="C984" s="128"/>
      <c r="D984" s="85" t="s">
        <v>265</v>
      </c>
      <c r="E984" s="128"/>
      <c r="F984" s="531"/>
      <c r="G984" s="314"/>
      <c r="H984" s="356"/>
      <c r="I984" s="314"/>
      <c r="J984" s="356"/>
      <c r="K984" s="314"/>
      <c r="L984" s="356">
        <v>1</v>
      </c>
      <c r="M984" s="314">
        <v>25</v>
      </c>
      <c r="N984" s="315"/>
      <c r="O984" s="316"/>
      <c r="P984" s="315">
        <v>2</v>
      </c>
      <c r="Q984" s="316">
        <v>22.2</v>
      </c>
      <c r="R984" s="315"/>
      <c r="S984" s="316"/>
      <c r="T984" s="315">
        <v>1</v>
      </c>
      <c r="U984" s="316">
        <v>33.299999999999997</v>
      </c>
      <c r="V984" s="128"/>
      <c r="W984" s="128"/>
      <c r="X984" s="128"/>
      <c r="Y984" s="128"/>
      <c r="Z984" s="128"/>
      <c r="AA984" s="128"/>
      <c r="AB984" s="128"/>
      <c r="AC984" s="128"/>
      <c r="AD984" s="85"/>
    </row>
    <row r="985" spans="1:30" ht="20.100000000000001" customHeight="1">
      <c r="A985" s="66" t="s">
        <v>6425</v>
      </c>
      <c r="B985" s="66" t="s">
        <v>283</v>
      </c>
      <c r="C985" s="127" t="s">
        <v>7611</v>
      </c>
      <c r="D985" s="66"/>
      <c r="E985" s="66"/>
      <c r="F985" s="354">
        <v>3978</v>
      </c>
      <c r="G985" s="12">
        <v>99.874466482550844</v>
      </c>
      <c r="H985" s="354">
        <v>4078</v>
      </c>
      <c r="I985" s="12">
        <f>H985/4082*100</f>
        <v>99.902008819206273</v>
      </c>
      <c r="J985" s="354">
        <v>4154</v>
      </c>
      <c r="K985" s="12">
        <f>J985/4160*100</f>
        <v>99.855769230769226</v>
      </c>
      <c r="L985" s="354">
        <v>4290</v>
      </c>
      <c r="M985" s="12">
        <v>99.837095648126592</v>
      </c>
      <c r="N985" s="56">
        <v>4382</v>
      </c>
      <c r="O985" s="57">
        <v>99.658858312485791</v>
      </c>
      <c r="P985" s="56">
        <v>4542</v>
      </c>
      <c r="Q985" s="57">
        <v>99.5</v>
      </c>
      <c r="R985" s="56">
        <v>4662</v>
      </c>
      <c r="S985" s="57">
        <v>99.7</v>
      </c>
      <c r="T985" s="56">
        <v>5085</v>
      </c>
      <c r="U985" s="57">
        <v>99.9</v>
      </c>
      <c r="V985" s="127" t="s">
        <v>7010</v>
      </c>
      <c r="W985" s="127" t="s">
        <v>7010</v>
      </c>
      <c r="X985" s="127" t="s">
        <v>7010</v>
      </c>
      <c r="Y985" s="127" t="s">
        <v>7010</v>
      </c>
      <c r="Z985" s="127" t="s">
        <v>7010</v>
      </c>
      <c r="AA985" s="127" t="s">
        <v>7010</v>
      </c>
      <c r="AB985" s="127" t="s">
        <v>7010</v>
      </c>
      <c r="AC985" s="127" t="s">
        <v>7010</v>
      </c>
      <c r="AD985" s="66"/>
    </row>
    <row r="986" spans="1:30" ht="20.100000000000001" customHeight="1">
      <c r="A986" s="85"/>
      <c r="B986" s="85"/>
      <c r="C986" s="128"/>
      <c r="D986" s="85" t="s">
        <v>131</v>
      </c>
      <c r="E986" s="128" t="s">
        <v>8136</v>
      </c>
      <c r="F986" s="531">
        <v>4</v>
      </c>
      <c r="G986" s="314">
        <v>0.10042681395932714</v>
      </c>
      <c r="H986" s="356">
        <v>4</v>
      </c>
      <c r="I986" s="314">
        <f>H986/4082*100</f>
        <v>9.7991180793728566E-2</v>
      </c>
      <c r="J986" s="356">
        <v>5</v>
      </c>
      <c r="K986" s="314">
        <f>J986/4160*100</f>
        <v>0.1201923076923077</v>
      </c>
      <c r="L986" s="356">
        <v>5</v>
      </c>
      <c r="M986" s="314">
        <v>0.11636025133814289</v>
      </c>
      <c r="N986" s="315">
        <v>11</v>
      </c>
      <c r="O986" s="316">
        <v>0.2501705708437571</v>
      </c>
      <c r="P986" s="315">
        <v>19</v>
      </c>
      <c r="Q986" s="316">
        <v>0.4</v>
      </c>
      <c r="R986" s="315">
        <v>6</v>
      </c>
      <c r="S986" s="316">
        <v>0.1</v>
      </c>
      <c r="T986" s="315">
        <v>4</v>
      </c>
      <c r="U986" s="316">
        <v>0.1</v>
      </c>
      <c r="V986" s="128"/>
      <c r="W986" s="128"/>
      <c r="X986" s="128"/>
      <c r="Y986" s="128"/>
      <c r="Z986" s="128"/>
      <c r="AA986" s="128"/>
      <c r="AB986" s="128"/>
      <c r="AC986" s="128"/>
      <c r="AD986" s="85"/>
    </row>
    <row r="987" spans="1:30" ht="20.100000000000001" customHeight="1">
      <c r="A987" s="85"/>
      <c r="B987" s="85"/>
      <c r="C987" s="128"/>
      <c r="D987" s="85" t="s">
        <v>133</v>
      </c>
      <c r="E987" s="128"/>
      <c r="F987" s="531">
        <v>1</v>
      </c>
      <c r="G987" s="314">
        <v>2.5106703489831784E-2</v>
      </c>
      <c r="H987" s="356"/>
      <c r="I987" s="314"/>
      <c r="J987" s="356">
        <v>2</v>
      </c>
      <c r="K987" s="314">
        <f>J987/4160*100</f>
        <v>4.807692307692308E-2</v>
      </c>
      <c r="L987" s="356">
        <v>2</v>
      </c>
      <c r="M987" s="314"/>
      <c r="N987" s="315">
        <v>4</v>
      </c>
      <c r="O987" s="316">
        <v>9.0971116670457125E-2</v>
      </c>
      <c r="P987" s="315">
        <v>5</v>
      </c>
      <c r="Q987" s="316">
        <v>0.1</v>
      </c>
      <c r="R987" s="315">
        <v>9</v>
      </c>
      <c r="S987" s="316">
        <v>0.2</v>
      </c>
      <c r="T987" s="315">
        <v>3</v>
      </c>
      <c r="U987" s="316">
        <v>0.1</v>
      </c>
      <c r="V987" s="128"/>
      <c r="W987" s="128"/>
      <c r="X987" s="128"/>
      <c r="Y987" s="128"/>
      <c r="Z987" s="128"/>
      <c r="AA987" s="128"/>
      <c r="AB987" s="128"/>
      <c r="AC987" s="128"/>
      <c r="AD987" s="85"/>
    </row>
    <row r="988" spans="1:30" ht="20.100000000000001" customHeight="1">
      <c r="A988" s="66" t="s">
        <v>6426</v>
      </c>
      <c r="B988" s="66" t="s">
        <v>284</v>
      </c>
      <c r="C988" s="127" t="s">
        <v>6427</v>
      </c>
      <c r="D988" s="66" t="s">
        <v>255</v>
      </c>
      <c r="E988" s="127" t="s">
        <v>7646</v>
      </c>
      <c r="F988" s="354">
        <v>1</v>
      </c>
      <c r="G988" s="12">
        <v>20</v>
      </c>
      <c r="H988" s="354">
        <v>1</v>
      </c>
      <c r="I988" s="12">
        <v>25</v>
      </c>
      <c r="J988" s="354">
        <v>3</v>
      </c>
      <c r="K988" s="12">
        <v>42.857142857142854</v>
      </c>
      <c r="L988" s="354">
        <v>1</v>
      </c>
      <c r="M988" s="12">
        <v>14.285714285714285</v>
      </c>
      <c r="N988" s="56"/>
      <c r="O988" s="57"/>
      <c r="P988" s="56">
        <v>1</v>
      </c>
      <c r="Q988" s="57">
        <v>4.2</v>
      </c>
      <c r="R988" s="56">
        <v>3</v>
      </c>
      <c r="S988" s="57">
        <v>20</v>
      </c>
      <c r="T988" s="56">
        <v>3</v>
      </c>
      <c r="U988" s="57">
        <v>42.9</v>
      </c>
      <c r="V988" s="127" t="s">
        <v>7010</v>
      </c>
      <c r="W988" s="127" t="s">
        <v>7010</v>
      </c>
      <c r="X988" s="127" t="s">
        <v>7010</v>
      </c>
      <c r="Y988" s="127" t="s">
        <v>7010</v>
      </c>
      <c r="Z988" s="127" t="s">
        <v>7010</v>
      </c>
      <c r="AA988" s="127" t="s">
        <v>7010</v>
      </c>
      <c r="AB988" s="127" t="s">
        <v>7010</v>
      </c>
      <c r="AC988" s="127" t="s">
        <v>7010</v>
      </c>
      <c r="AD988" s="66"/>
    </row>
    <row r="989" spans="1:30" ht="20.100000000000001" customHeight="1">
      <c r="A989" s="85"/>
      <c r="B989" s="85"/>
      <c r="C989" s="128"/>
      <c r="D989" s="85" t="s">
        <v>256</v>
      </c>
      <c r="E989" s="128"/>
      <c r="F989" s="531">
        <v>2</v>
      </c>
      <c r="G989" s="314">
        <v>40</v>
      </c>
      <c r="H989" s="356">
        <v>1</v>
      </c>
      <c r="I989" s="314">
        <v>25</v>
      </c>
      <c r="J989" s="356">
        <v>1</v>
      </c>
      <c r="K989" s="314">
        <v>14.285714285714286</v>
      </c>
      <c r="L989" s="356">
        <v>3</v>
      </c>
      <c r="M989" s="314">
        <v>42.857142857142854</v>
      </c>
      <c r="N989" s="315">
        <v>2</v>
      </c>
      <c r="O989" s="316">
        <v>13.333333333333334</v>
      </c>
      <c r="P989" s="315">
        <v>1</v>
      </c>
      <c r="Q989" s="316">
        <v>4.2</v>
      </c>
      <c r="R989" s="315"/>
      <c r="S989" s="316"/>
      <c r="T989" s="315">
        <v>1</v>
      </c>
      <c r="U989" s="316">
        <v>14.3</v>
      </c>
      <c r="V989" s="128"/>
      <c r="W989" s="128"/>
      <c r="X989" s="128"/>
      <c r="Y989" s="128"/>
      <c r="Z989" s="128"/>
      <c r="AA989" s="128"/>
      <c r="AB989" s="128"/>
      <c r="AC989" s="128"/>
      <c r="AD989" s="85"/>
    </row>
    <row r="990" spans="1:30" ht="20.100000000000001" customHeight="1">
      <c r="A990" s="85"/>
      <c r="B990" s="85"/>
      <c r="C990" s="128"/>
      <c r="D990" s="85" t="s">
        <v>257</v>
      </c>
      <c r="E990" s="128"/>
      <c r="F990" s="531"/>
      <c r="G990" s="314"/>
      <c r="H990" s="356"/>
      <c r="I990" s="314"/>
      <c r="J990" s="356"/>
      <c r="K990" s="314"/>
      <c r="L990" s="356">
        <v>1</v>
      </c>
      <c r="M990" s="314">
        <v>14.285714285714285</v>
      </c>
      <c r="N990" s="315">
        <v>1</v>
      </c>
      <c r="O990" s="316">
        <v>6.666666666666667</v>
      </c>
      <c r="P990" s="315">
        <v>4</v>
      </c>
      <c r="Q990" s="316">
        <v>16.7</v>
      </c>
      <c r="R990" s="315">
        <v>3</v>
      </c>
      <c r="S990" s="316">
        <v>20</v>
      </c>
      <c r="T990" s="315"/>
      <c r="U990" s="316"/>
      <c r="V990" s="128"/>
      <c r="W990" s="128"/>
      <c r="X990" s="128"/>
      <c r="Y990" s="128"/>
      <c r="Z990" s="128"/>
      <c r="AA990" s="128"/>
      <c r="AB990" s="128"/>
      <c r="AC990" s="128"/>
      <c r="AD990" s="85"/>
    </row>
    <row r="991" spans="1:30" ht="20.100000000000001" customHeight="1">
      <c r="A991" s="85"/>
      <c r="B991" s="85"/>
      <c r="C991" s="128"/>
      <c r="D991" s="85" t="s">
        <v>258</v>
      </c>
      <c r="E991" s="128"/>
      <c r="F991" s="531">
        <v>1</v>
      </c>
      <c r="G991" s="314">
        <v>20</v>
      </c>
      <c r="H991" s="356">
        <v>1</v>
      </c>
      <c r="I991" s="314">
        <v>25</v>
      </c>
      <c r="J991" s="356">
        <v>2</v>
      </c>
      <c r="K991" s="314">
        <v>28.571428571428573</v>
      </c>
      <c r="L991" s="356">
        <v>1</v>
      </c>
      <c r="M991" s="314">
        <v>14.285714285714285</v>
      </c>
      <c r="N991" s="315">
        <v>1</v>
      </c>
      <c r="O991" s="316">
        <v>6.666666666666667</v>
      </c>
      <c r="P991" s="315">
        <v>2</v>
      </c>
      <c r="Q991" s="316">
        <v>8.3000000000000007</v>
      </c>
      <c r="R991" s="315">
        <v>1</v>
      </c>
      <c r="S991" s="316">
        <v>6.7</v>
      </c>
      <c r="T991" s="315"/>
      <c r="U991" s="316"/>
      <c r="V991" s="128"/>
      <c r="W991" s="128"/>
      <c r="X991" s="128"/>
      <c r="Y991" s="128"/>
      <c r="Z991" s="128"/>
      <c r="AA991" s="128"/>
      <c r="AB991" s="128"/>
      <c r="AC991" s="128"/>
      <c r="AD991" s="85"/>
    </row>
    <row r="992" spans="1:30" ht="20.100000000000001" customHeight="1">
      <c r="A992" s="85"/>
      <c r="B992" s="85"/>
      <c r="C992" s="128"/>
      <c r="D992" s="85" t="s">
        <v>259</v>
      </c>
      <c r="E992" s="128"/>
      <c r="F992" s="531"/>
      <c r="G992" s="314"/>
      <c r="H992" s="356"/>
      <c r="I992" s="314"/>
      <c r="J992" s="356"/>
      <c r="K992" s="314"/>
      <c r="L992" s="356">
        <v>1</v>
      </c>
      <c r="M992" s="314">
        <v>14.285714285714285</v>
      </c>
      <c r="N992" s="315"/>
      <c r="O992" s="316"/>
      <c r="P992" s="315">
        <v>3</v>
      </c>
      <c r="Q992" s="316">
        <v>12.5</v>
      </c>
      <c r="R992" s="315">
        <v>3</v>
      </c>
      <c r="S992" s="316">
        <v>20</v>
      </c>
      <c r="T992" s="315">
        <v>2</v>
      </c>
      <c r="U992" s="316">
        <v>28.6</v>
      </c>
      <c r="V992" s="128"/>
      <c r="W992" s="128"/>
      <c r="X992" s="128"/>
      <c r="Y992" s="128"/>
      <c r="Z992" s="128"/>
      <c r="AA992" s="128"/>
      <c r="AB992" s="128"/>
      <c r="AC992" s="128"/>
      <c r="AD992" s="85"/>
    </row>
    <row r="993" spans="1:30" ht="20.100000000000001" customHeight="1">
      <c r="A993" s="85"/>
      <c r="B993" s="85"/>
      <c r="C993" s="128"/>
      <c r="D993" s="85" t="s">
        <v>260</v>
      </c>
      <c r="E993" s="128"/>
      <c r="F993" s="531"/>
      <c r="G993" s="314"/>
      <c r="H993" s="356">
        <v>1</v>
      </c>
      <c r="I993" s="314">
        <v>25</v>
      </c>
      <c r="J993" s="356"/>
      <c r="K993" s="314"/>
      <c r="L993" s="356"/>
      <c r="M993" s="314"/>
      <c r="N993" s="315"/>
      <c r="O993" s="316"/>
      <c r="P993" s="315">
        <v>6</v>
      </c>
      <c r="Q993" s="316">
        <v>25</v>
      </c>
      <c r="R993" s="315">
        <v>2</v>
      </c>
      <c r="S993" s="316">
        <v>13.3</v>
      </c>
      <c r="T993" s="315"/>
      <c r="U993" s="316"/>
      <c r="V993" s="128"/>
      <c r="W993" s="128"/>
      <c r="X993" s="128"/>
      <c r="Y993" s="128"/>
      <c r="Z993" s="128"/>
      <c r="AA993" s="128"/>
      <c r="AB993" s="128"/>
      <c r="AC993" s="128"/>
      <c r="AD993" s="85"/>
    </row>
    <row r="994" spans="1:30" ht="20.100000000000001" customHeight="1">
      <c r="A994" s="85"/>
      <c r="B994" s="85"/>
      <c r="C994" s="128"/>
      <c r="D994" s="85" t="s">
        <v>261</v>
      </c>
      <c r="E994" s="128"/>
      <c r="F994" s="531"/>
      <c r="G994" s="314"/>
      <c r="H994" s="356"/>
      <c r="I994" s="314"/>
      <c r="J994" s="356">
        <v>1</v>
      </c>
      <c r="K994" s="314">
        <v>14.285714285714286</v>
      </c>
      <c r="L994" s="356"/>
      <c r="M994" s="314"/>
      <c r="N994" s="315"/>
      <c r="O994" s="316"/>
      <c r="P994" s="315"/>
      <c r="Q994" s="316"/>
      <c r="R994" s="315"/>
      <c r="S994" s="316"/>
      <c r="T994" s="315"/>
      <c r="U994" s="316"/>
      <c r="V994" s="128"/>
      <c r="W994" s="128"/>
      <c r="X994" s="128"/>
      <c r="Y994" s="128"/>
      <c r="Z994" s="128"/>
      <c r="AA994" s="128"/>
      <c r="AB994" s="128"/>
      <c r="AC994" s="128"/>
      <c r="AD994" s="85"/>
    </row>
    <row r="995" spans="1:30" ht="20.100000000000001" customHeight="1">
      <c r="A995" s="85"/>
      <c r="B995" s="85"/>
      <c r="C995" s="128"/>
      <c r="D995" s="85" t="s">
        <v>262</v>
      </c>
      <c r="E995" s="128"/>
      <c r="F995" s="531"/>
      <c r="G995" s="314"/>
      <c r="H995" s="356"/>
      <c r="I995" s="314"/>
      <c r="J995" s="356"/>
      <c r="K995" s="314"/>
      <c r="L995" s="356"/>
      <c r="M995" s="314"/>
      <c r="N995" s="315"/>
      <c r="O995" s="316"/>
      <c r="P995" s="315"/>
      <c r="Q995" s="316"/>
      <c r="R995" s="315"/>
      <c r="S995" s="316"/>
      <c r="T995" s="315"/>
      <c r="U995" s="316"/>
      <c r="V995" s="128"/>
      <c r="W995" s="128"/>
      <c r="X995" s="128"/>
      <c r="Y995" s="128"/>
      <c r="Z995" s="128"/>
      <c r="AA995" s="128"/>
      <c r="AB995" s="128"/>
      <c r="AC995" s="128"/>
      <c r="AD995" s="85"/>
    </row>
    <row r="996" spans="1:30" ht="20.100000000000001" customHeight="1">
      <c r="A996" s="85"/>
      <c r="B996" s="85"/>
      <c r="C996" s="128"/>
      <c r="D996" s="85" t="s">
        <v>263</v>
      </c>
      <c r="E996" s="128"/>
      <c r="F996" s="531"/>
      <c r="G996" s="314"/>
      <c r="H996" s="356"/>
      <c r="I996" s="314"/>
      <c r="J996" s="356"/>
      <c r="K996" s="314"/>
      <c r="L996" s="356"/>
      <c r="M996" s="314"/>
      <c r="N996" s="315"/>
      <c r="O996" s="316"/>
      <c r="P996" s="315"/>
      <c r="Q996" s="316"/>
      <c r="R996" s="315"/>
      <c r="S996" s="316"/>
      <c r="T996" s="315"/>
      <c r="U996" s="316"/>
      <c r="V996" s="128"/>
      <c r="W996" s="128"/>
      <c r="X996" s="128"/>
      <c r="Y996" s="128"/>
      <c r="Z996" s="128"/>
      <c r="AA996" s="128"/>
      <c r="AB996" s="128"/>
      <c r="AC996" s="128"/>
      <c r="AD996" s="85"/>
    </row>
    <row r="997" spans="1:30" ht="20.100000000000001" customHeight="1">
      <c r="A997" s="85"/>
      <c r="B997" s="85"/>
      <c r="C997" s="128"/>
      <c r="D997" s="85" t="s">
        <v>9429</v>
      </c>
      <c r="E997" s="128"/>
      <c r="F997" s="531"/>
      <c r="G997" s="314"/>
      <c r="H997" s="356"/>
      <c r="I997" s="314"/>
      <c r="J997" s="356"/>
      <c r="K997" s="314"/>
      <c r="L997" s="356"/>
      <c r="M997" s="314"/>
      <c r="N997" s="315"/>
      <c r="O997" s="316"/>
      <c r="P997" s="315"/>
      <c r="Q997" s="316"/>
      <c r="R997" s="315"/>
      <c r="S997" s="316"/>
      <c r="T997" s="315"/>
      <c r="U997" s="316"/>
      <c r="V997" s="128"/>
      <c r="W997" s="128"/>
      <c r="X997" s="128"/>
      <c r="Y997" s="128"/>
      <c r="Z997" s="128"/>
      <c r="AA997" s="128"/>
      <c r="AB997" s="128"/>
      <c r="AC997" s="128"/>
      <c r="AD997" s="85"/>
    </row>
    <row r="998" spans="1:30" ht="20.100000000000001" customHeight="1">
      <c r="A998" s="85"/>
      <c r="B998" s="85"/>
      <c r="C998" s="128"/>
      <c r="D998" s="85" t="s">
        <v>9394</v>
      </c>
      <c r="E998" s="128"/>
      <c r="F998" s="531"/>
      <c r="G998" s="314"/>
      <c r="H998" s="356"/>
      <c r="I998" s="314"/>
      <c r="J998" s="356"/>
      <c r="K998" s="314"/>
      <c r="L998" s="356"/>
      <c r="M998" s="314"/>
      <c r="N998" s="315"/>
      <c r="O998" s="316"/>
      <c r="P998" s="315"/>
      <c r="Q998" s="316"/>
      <c r="R998" s="315"/>
      <c r="S998" s="316"/>
      <c r="T998" s="315"/>
      <c r="U998" s="316"/>
      <c r="V998" s="128"/>
      <c r="W998" s="128"/>
      <c r="X998" s="128"/>
      <c r="Y998" s="128"/>
      <c r="Z998" s="128"/>
      <c r="AA998" s="128"/>
      <c r="AB998" s="128"/>
      <c r="AC998" s="128"/>
      <c r="AD998" s="85"/>
    </row>
    <row r="999" spans="1:30" ht="20.100000000000001" customHeight="1">
      <c r="A999" s="85"/>
      <c r="B999" s="85"/>
      <c r="C999" s="128"/>
      <c r="D999" s="85" t="s">
        <v>9430</v>
      </c>
      <c r="E999" s="128"/>
      <c r="F999" s="531">
        <v>1</v>
      </c>
      <c r="G999" s="314">
        <v>20</v>
      </c>
      <c r="H999" s="356"/>
      <c r="I999" s="314"/>
      <c r="J999" s="356"/>
      <c r="K999" s="314"/>
      <c r="L999" s="356"/>
      <c r="M999" s="314"/>
      <c r="N999" s="315">
        <v>9</v>
      </c>
      <c r="O999" s="316">
        <v>60</v>
      </c>
      <c r="P999" s="315">
        <v>6</v>
      </c>
      <c r="Q999" s="316">
        <v>25</v>
      </c>
      <c r="R999" s="315"/>
      <c r="S999" s="316"/>
      <c r="T999" s="315"/>
      <c r="U999" s="316"/>
      <c r="V999" s="128"/>
      <c r="W999" s="128"/>
      <c r="X999" s="128"/>
      <c r="Y999" s="128"/>
      <c r="Z999" s="128"/>
      <c r="AA999" s="128"/>
      <c r="AB999" s="128"/>
      <c r="AC999" s="128"/>
      <c r="AD999" s="85"/>
    </row>
    <row r="1000" spans="1:30" ht="20.100000000000001" customHeight="1">
      <c r="A1000" s="85"/>
      <c r="B1000" s="85"/>
      <c r="C1000" s="128"/>
      <c r="D1000" s="85" t="s">
        <v>265</v>
      </c>
      <c r="E1000" s="128"/>
      <c r="F1000" s="531"/>
      <c r="G1000" s="314"/>
      <c r="H1000" s="356"/>
      <c r="I1000" s="314"/>
      <c r="J1000" s="356"/>
      <c r="K1000" s="314"/>
      <c r="L1000" s="356"/>
      <c r="M1000" s="314"/>
      <c r="N1000" s="315">
        <v>2</v>
      </c>
      <c r="O1000" s="316">
        <v>13.333333333333334</v>
      </c>
      <c r="P1000" s="315">
        <v>1</v>
      </c>
      <c r="Q1000" s="316">
        <v>4.2</v>
      </c>
      <c r="R1000" s="315">
        <v>3</v>
      </c>
      <c r="S1000" s="316">
        <v>20</v>
      </c>
      <c r="T1000" s="315">
        <v>1</v>
      </c>
      <c r="U1000" s="316">
        <v>14.3</v>
      </c>
      <c r="V1000" s="128"/>
      <c r="W1000" s="128"/>
      <c r="X1000" s="128"/>
      <c r="Y1000" s="128"/>
      <c r="Z1000" s="128"/>
      <c r="AA1000" s="128"/>
      <c r="AB1000" s="128"/>
      <c r="AC1000" s="128"/>
      <c r="AD1000" s="85"/>
    </row>
    <row r="1001" spans="1:30" ht="20.100000000000001" customHeight="1">
      <c r="A1001" s="66" t="s">
        <v>6428</v>
      </c>
      <c r="B1001" s="66" t="s">
        <v>285</v>
      </c>
      <c r="C1001" s="127" t="s">
        <v>7611</v>
      </c>
      <c r="D1001" s="66"/>
      <c r="E1001" s="66"/>
      <c r="F1001" s="354">
        <v>3983</v>
      </c>
      <c r="G1001" s="12">
        <v>100</v>
      </c>
      <c r="H1001" s="354">
        <v>4079</v>
      </c>
      <c r="I1001" s="12">
        <f>H1001/4082*100</f>
        <v>99.926506614404715</v>
      </c>
      <c r="J1001" s="354">
        <v>4160</v>
      </c>
      <c r="K1001" s="12">
        <f>J1001/4160*100</f>
        <v>100</v>
      </c>
      <c r="L1001" s="354">
        <v>4295</v>
      </c>
      <c r="M1001" s="12">
        <v>100</v>
      </c>
      <c r="N1001" s="56">
        <v>4395</v>
      </c>
      <c r="O1001" s="57">
        <v>100</v>
      </c>
      <c r="P1001" s="56">
        <v>4562</v>
      </c>
      <c r="Q1001" s="57">
        <v>99.9</v>
      </c>
      <c r="R1001" s="56">
        <v>4676</v>
      </c>
      <c r="S1001" s="57">
        <v>100</v>
      </c>
      <c r="T1001" s="56">
        <v>5088</v>
      </c>
      <c r="U1001" s="57">
        <v>99.9</v>
      </c>
      <c r="V1001" s="127" t="s">
        <v>7010</v>
      </c>
      <c r="W1001" s="127" t="s">
        <v>7010</v>
      </c>
      <c r="X1001" s="127" t="s">
        <v>7010</v>
      </c>
      <c r="Y1001" s="127" t="s">
        <v>7010</v>
      </c>
      <c r="Z1001" s="127" t="s">
        <v>7010</v>
      </c>
      <c r="AA1001" s="127" t="s">
        <v>7010</v>
      </c>
      <c r="AB1001" s="127" t="s">
        <v>7010</v>
      </c>
      <c r="AC1001" s="127" t="s">
        <v>7010</v>
      </c>
      <c r="AD1001" s="66"/>
    </row>
    <row r="1002" spans="1:30" ht="20.100000000000001" customHeight="1">
      <c r="A1002" s="85"/>
      <c r="B1002" s="85"/>
      <c r="C1002" s="128"/>
      <c r="D1002" s="85" t="s">
        <v>131</v>
      </c>
      <c r="E1002" s="128" t="s">
        <v>8136</v>
      </c>
      <c r="F1002" s="531"/>
      <c r="G1002" s="314"/>
      <c r="H1002" s="356">
        <v>3</v>
      </c>
      <c r="I1002" s="314">
        <f>H1002/4082*100</f>
        <v>7.3493385595296418E-2</v>
      </c>
      <c r="J1002" s="356">
        <v>1</v>
      </c>
      <c r="K1002" s="314">
        <f>J1002/4160*100</f>
        <v>2.403846153846154E-2</v>
      </c>
      <c r="L1002" s="356">
        <v>1</v>
      </c>
      <c r="M1002" s="314"/>
      <c r="N1002" s="315">
        <v>2</v>
      </c>
      <c r="O1002" s="316"/>
      <c r="P1002" s="315">
        <v>3</v>
      </c>
      <c r="Q1002" s="316">
        <v>0.1</v>
      </c>
      <c r="R1002" s="315"/>
      <c r="S1002" s="316"/>
      <c r="T1002" s="315">
        <v>1</v>
      </c>
      <c r="U1002" s="316"/>
      <c r="V1002" s="128"/>
      <c r="W1002" s="128"/>
      <c r="X1002" s="128"/>
      <c r="Y1002" s="128"/>
      <c r="Z1002" s="128"/>
      <c r="AA1002" s="128"/>
      <c r="AB1002" s="128"/>
      <c r="AC1002" s="128"/>
      <c r="AD1002" s="85"/>
    </row>
    <row r="1003" spans="1:30" ht="20.100000000000001" customHeight="1">
      <c r="A1003" s="85"/>
      <c r="B1003" s="85"/>
      <c r="C1003" s="128"/>
      <c r="D1003" s="85" t="s">
        <v>133</v>
      </c>
      <c r="E1003" s="128"/>
      <c r="F1003" s="531"/>
      <c r="G1003" s="314"/>
      <c r="H1003" s="356"/>
      <c r="I1003" s="314"/>
      <c r="J1003" s="356"/>
      <c r="K1003" s="314"/>
      <c r="L1003" s="356">
        <v>1</v>
      </c>
      <c r="M1003" s="314"/>
      <c r="N1003" s="315"/>
      <c r="O1003" s="316"/>
      <c r="P1003" s="315">
        <v>1</v>
      </c>
      <c r="Q1003" s="316"/>
      <c r="R1003" s="315">
        <v>1</v>
      </c>
      <c r="S1003" s="316"/>
      <c r="T1003" s="315">
        <v>3</v>
      </c>
      <c r="U1003" s="316">
        <v>0.1</v>
      </c>
      <c r="V1003" s="128"/>
      <c r="W1003" s="128"/>
      <c r="X1003" s="128"/>
      <c r="Y1003" s="128"/>
      <c r="Z1003" s="128"/>
      <c r="AA1003" s="128"/>
      <c r="AB1003" s="128"/>
      <c r="AC1003" s="128"/>
      <c r="AD1003" s="85"/>
    </row>
    <row r="1004" spans="1:30" ht="20.100000000000001" customHeight="1">
      <c r="A1004" s="66" t="s">
        <v>6429</v>
      </c>
      <c r="B1004" s="66" t="s">
        <v>286</v>
      </c>
      <c r="C1004" s="127" t="s">
        <v>6430</v>
      </c>
      <c r="D1004" s="66" t="s">
        <v>255</v>
      </c>
      <c r="E1004" s="127" t="s">
        <v>7646</v>
      </c>
      <c r="F1004" s="12"/>
      <c r="G1004" s="12"/>
      <c r="H1004" s="12"/>
      <c r="I1004" s="12"/>
      <c r="J1004" s="354"/>
      <c r="K1004" s="12"/>
      <c r="L1004" s="354">
        <v>1</v>
      </c>
      <c r="M1004" s="12">
        <v>50</v>
      </c>
      <c r="N1004" s="56"/>
      <c r="O1004" s="57"/>
      <c r="P1004" s="56">
        <v>2</v>
      </c>
      <c r="Q1004" s="57">
        <v>50</v>
      </c>
      <c r="R1004" s="56"/>
      <c r="S1004" s="57"/>
      <c r="T1004" s="56">
        <v>1</v>
      </c>
      <c r="U1004" s="57">
        <v>25</v>
      </c>
      <c r="V1004" s="127" t="s">
        <v>7010</v>
      </c>
      <c r="W1004" s="127" t="s">
        <v>7010</v>
      </c>
      <c r="X1004" s="127" t="s">
        <v>7010</v>
      </c>
      <c r="Y1004" s="127" t="s">
        <v>7010</v>
      </c>
      <c r="Z1004" s="127" t="s">
        <v>7010</v>
      </c>
      <c r="AA1004" s="127" t="s">
        <v>7010</v>
      </c>
      <c r="AB1004" s="127" t="s">
        <v>7010</v>
      </c>
      <c r="AC1004" s="127" t="s">
        <v>7010</v>
      </c>
      <c r="AD1004" s="66"/>
    </row>
    <row r="1005" spans="1:30" ht="20.100000000000001" customHeight="1">
      <c r="A1005" s="85"/>
      <c r="B1005" s="85"/>
      <c r="C1005" s="128"/>
      <c r="D1005" s="85" t="s">
        <v>256</v>
      </c>
      <c r="E1005" s="128"/>
      <c r="F1005" s="531"/>
      <c r="G1005" s="314"/>
      <c r="H1005" s="356"/>
      <c r="I1005" s="314"/>
      <c r="J1005" s="356"/>
      <c r="K1005" s="314"/>
      <c r="L1005" s="356"/>
      <c r="M1005" s="314"/>
      <c r="N1005" s="315">
        <v>1</v>
      </c>
      <c r="O1005" s="316">
        <v>50</v>
      </c>
      <c r="P1005" s="315"/>
      <c r="Q1005" s="316"/>
      <c r="R1005" s="315">
        <v>1</v>
      </c>
      <c r="S1005" s="316">
        <v>100</v>
      </c>
      <c r="T1005" s="315"/>
      <c r="U1005" s="316"/>
      <c r="V1005" s="128"/>
      <c r="W1005" s="128"/>
      <c r="X1005" s="128"/>
      <c r="Y1005" s="128"/>
      <c r="Z1005" s="128"/>
      <c r="AA1005" s="128"/>
      <c r="AB1005" s="128"/>
      <c r="AC1005" s="128"/>
      <c r="AD1005" s="85"/>
    </row>
    <row r="1006" spans="1:30" ht="20.100000000000001" customHeight="1">
      <c r="A1006" s="85"/>
      <c r="B1006" s="85"/>
      <c r="C1006" s="128"/>
      <c r="D1006" s="85" t="s">
        <v>257</v>
      </c>
      <c r="E1006" s="128"/>
      <c r="F1006" s="531"/>
      <c r="G1006" s="314"/>
      <c r="H1006" s="356">
        <v>1</v>
      </c>
      <c r="I1006" s="314">
        <v>33.299999999999997</v>
      </c>
      <c r="J1006" s="356"/>
      <c r="K1006" s="314"/>
      <c r="L1006" s="356"/>
      <c r="M1006" s="314"/>
      <c r="N1006" s="315"/>
      <c r="O1006" s="316"/>
      <c r="P1006" s="315"/>
      <c r="Q1006" s="316"/>
      <c r="R1006" s="315"/>
      <c r="S1006" s="316"/>
      <c r="T1006" s="315">
        <v>1</v>
      </c>
      <c r="U1006" s="316">
        <v>25</v>
      </c>
      <c r="V1006" s="128"/>
      <c r="W1006" s="128"/>
      <c r="X1006" s="128"/>
      <c r="Y1006" s="128"/>
      <c r="Z1006" s="128"/>
      <c r="AA1006" s="128"/>
      <c r="AB1006" s="128"/>
      <c r="AC1006" s="128"/>
      <c r="AD1006" s="85"/>
    </row>
    <row r="1007" spans="1:30" ht="20.100000000000001" customHeight="1">
      <c r="A1007" s="85"/>
      <c r="B1007" s="85"/>
      <c r="C1007" s="128"/>
      <c r="D1007" s="85" t="s">
        <v>258</v>
      </c>
      <c r="E1007" s="128"/>
      <c r="F1007" s="531"/>
      <c r="G1007" s="314"/>
      <c r="H1007" s="356">
        <v>1</v>
      </c>
      <c r="I1007" s="314">
        <v>33.299999999999997</v>
      </c>
      <c r="J1007" s="356">
        <v>1</v>
      </c>
      <c r="K1007" s="314">
        <v>100</v>
      </c>
      <c r="L1007" s="356"/>
      <c r="M1007" s="314"/>
      <c r="N1007" s="315"/>
      <c r="O1007" s="316"/>
      <c r="P1007" s="315"/>
      <c r="Q1007" s="316"/>
      <c r="R1007" s="315"/>
      <c r="S1007" s="316"/>
      <c r="T1007" s="315"/>
      <c r="U1007" s="316"/>
      <c r="V1007" s="128"/>
      <c r="W1007" s="128"/>
      <c r="X1007" s="128"/>
      <c r="Y1007" s="128"/>
      <c r="Z1007" s="128"/>
      <c r="AA1007" s="128"/>
      <c r="AB1007" s="128"/>
      <c r="AC1007" s="128"/>
      <c r="AD1007" s="85"/>
    </row>
    <row r="1008" spans="1:30" ht="20.100000000000001" customHeight="1">
      <c r="A1008" s="85"/>
      <c r="B1008" s="85"/>
      <c r="C1008" s="128"/>
      <c r="D1008" s="85" t="s">
        <v>259</v>
      </c>
      <c r="E1008" s="128"/>
      <c r="F1008" s="531"/>
      <c r="G1008" s="314"/>
      <c r="H1008" s="356"/>
      <c r="I1008" s="314"/>
      <c r="J1008" s="356"/>
      <c r="K1008" s="314"/>
      <c r="L1008" s="356"/>
      <c r="M1008" s="314"/>
      <c r="N1008" s="315"/>
      <c r="O1008" s="316"/>
      <c r="P1008" s="315"/>
      <c r="Q1008" s="316"/>
      <c r="R1008" s="315"/>
      <c r="S1008" s="316"/>
      <c r="T1008" s="315"/>
      <c r="U1008" s="316"/>
      <c r="V1008" s="128"/>
      <c r="W1008" s="128"/>
      <c r="X1008" s="128"/>
      <c r="Y1008" s="128"/>
      <c r="Z1008" s="128"/>
      <c r="AA1008" s="128"/>
      <c r="AB1008" s="128"/>
      <c r="AC1008" s="128"/>
      <c r="AD1008" s="85"/>
    </row>
    <row r="1009" spans="1:30" ht="20.100000000000001" customHeight="1">
      <c r="A1009" s="85"/>
      <c r="B1009" s="85"/>
      <c r="C1009" s="128"/>
      <c r="D1009" s="85" t="s">
        <v>260</v>
      </c>
      <c r="E1009" s="128"/>
      <c r="F1009" s="531"/>
      <c r="G1009" s="314"/>
      <c r="H1009" s="356">
        <v>1</v>
      </c>
      <c r="I1009" s="314">
        <v>33.299999999999997</v>
      </c>
      <c r="J1009" s="356"/>
      <c r="K1009" s="314"/>
      <c r="L1009" s="356"/>
      <c r="M1009" s="314"/>
      <c r="N1009" s="315"/>
      <c r="O1009" s="316"/>
      <c r="P1009" s="315"/>
      <c r="Q1009" s="316"/>
      <c r="R1009" s="315"/>
      <c r="S1009" s="316"/>
      <c r="T1009" s="315">
        <v>1</v>
      </c>
      <c r="U1009" s="316">
        <v>25</v>
      </c>
      <c r="V1009" s="128"/>
      <c r="W1009" s="128"/>
      <c r="X1009" s="128"/>
      <c r="Y1009" s="128"/>
      <c r="Z1009" s="128"/>
      <c r="AA1009" s="128"/>
      <c r="AB1009" s="128"/>
      <c r="AC1009" s="128"/>
      <c r="AD1009" s="85"/>
    </row>
    <row r="1010" spans="1:30" ht="20.100000000000001" customHeight="1">
      <c r="A1010" s="85"/>
      <c r="B1010" s="85"/>
      <c r="C1010" s="128"/>
      <c r="D1010" s="85" t="s">
        <v>261</v>
      </c>
      <c r="E1010" s="128"/>
      <c r="F1010" s="531"/>
      <c r="G1010" s="314"/>
      <c r="H1010" s="356"/>
      <c r="I1010" s="314"/>
      <c r="J1010" s="356"/>
      <c r="K1010" s="314"/>
      <c r="L1010" s="356"/>
      <c r="M1010" s="314"/>
      <c r="N1010" s="315"/>
      <c r="O1010" s="316"/>
      <c r="P1010" s="315"/>
      <c r="Q1010" s="316"/>
      <c r="R1010" s="315"/>
      <c r="S1010" s="316"/>
      <c r="T1010" s="315"/>
      <c r="U1010" s="316"/>
      <c r="V1010" s="128"/>
      <c r="W1010" s="128"/>
      <c r="X1010" s="128"/>
      <c r="Y1010" s="128"/>
      <c r="Z1010" s="128"/>
      <c r="AA1010" s="128"/>
      <c r="AB1010" s="128"/>
      <c r="AC1010" s="128"/>
      <c r="AD1010" s="85"/>
    </row>
    <row r="1011" spans="1:30" ht="20.100000000000001" customHeight="1">
      <c r="A1011" s="85"/>
      <c r="B1011" s="85"/>
      <c r="C1011" s="128"/>
      <c r="D1011" s="85" t="s">
        <v>262</v>
      </c>
      <c r="E1011" s="128"/>
      <c r="F1011" s="531"/>
      <c r="G1011" s="314"/>
      <c r="H1011" s="356"/>
      <c r="I1011" s="314"/>
      <c r="J1011" s="356"/>
      <c r="K1011" s="314"/>
      <c r="L1011" s="356"/>
      <c r="M1011" s="314"/>
      <c r="N1011" s="315"/>
      <c r="O1011" s="316"/>
      <c r="P1011" s="315"/>
      <c r="Q1011" s="316"/>
      <c r="R1011" s="315"/>
      <c r="S1011" s="316"/>
      <c r="T1011" s="315"/>
      <c r="U1011" s="316"/>
      <c r="V1011" s="128"/>
      <c r="W1011" s="128"/>
      <c r="X1011" s="128"/>
      <c r="Y1011" s="128"/>
      <c r="Z1011" s="128"/>
      <c r="AA1011" s="128"/>
      <c r="AB1011" s="128"/>
      <c r="AC1011" s="128"/>
      <c r="AD1011" s="85"/>
    </row>
    <row r="1012" spans="1:30" ht="20.100000000000001" customHeight="1">
      <c r="A1012" s="85"/>
      <c r="B1012" s="85"/>
      <c r="C1012" s="128"/>
      <c r="D1012" s="85" t="s">
        <v>263</v>
      </c>
      <c r="E1012" s="128"/>
      <c r="F1012" s="531"/>
      <c r="G1012" s="314"/>
      <c r="H1012" s="356"/>
      <c r="I1012" s="314"/>
      <c r="J1012" s="356"/>
      <c r="K1012" s="314"/>
      <c r="L1012" s="356"/>
      <c r="M1012" s="314"/>
      <c r="N1012" s="315"/>
      <c r="O1012" s="316"/>
      <c r="P1012" s="315"/>
      <c r="Q1012" s="316"/>
      <c r="R1012" s="315"/>
      <c r="S1012" s="316"/>
      <c r="T1012" s="315"/>
      <c r="U1012" s="316"/>
      <c r="V1012" s="128"/>
      <c r="W1012" s="128"/>
      <c r="X1012" s="128"/>
      <c r="Y1012" s="128"/>
      <c r="Z1012" s="128"/>
      <c r="AA1012" s="128"/>
      <c r="AB1012" s="128"/>
      <c r="AC1012" s="128"/>
      <c r="AD1012" s="85"/>
    </row>
    <row r="1013" spans="1:30" ht="20.100000000000001" customHeight="1">
      <c r="A1013" s="85"/>
      <c r="B1013" s="85"/>
      <c r="C1013" s="128"/>
      <c r="D1013" s="85" t="s">
        <v>9429</v>
      </c>
      <c r="E1013" s="128"/>
      <c r="F1013" s="531"/>
      <c r="G1013" s="314"/>
      <c r="H1013" s="356"/>
      <c r="I1013" s="314"/>
      <c r="J1013" s="356"/>
      <c r="K1013" s="314"/>
      <c r="L1013" s="356"/>
      <c r="M1013" s="314"/>
      <c r="N1013" s="315"/>
      <c r="O1013" s="316"/>
      <c r="P1013" s="315"/>
      <c r="Q1013" s="316"/>
      <c r="R1013" s="315"/>
      <c r="S1013" s="316"/>
      <c r="T1013" s="315"/>
      <c r="U1013" s="316"/>
      <c r="V1013" s="128"/>
      <c r="W1013" s="128"/>
      <c r="X1013" s="128"/>
      <c r="Y1013" s="128"/>
      <c r="Z1013" s="128"/>
      <c r="AA1013" s="128"/>
      <c r="AB1013" s="128"/>
      <c r="AC1013" s="128"/>
      <c r="AD1013" s="85"/>
    </row>
    <row r="1014" spans="1:30" ht="20.100000000000001" customHeight="1">
      <c r="A1014" s="85"/>
      <c r="B1014" s="85"/>
      <c r="C1014" s="128"/>
      <c r="D1014" s="85" t="s">
        <v>9394</v>
      </c>
      <c r="E1014" s="128"/>
      <c r="F1014" s="531"/>
      <c r="G1014" s="314"/>
      <c r="H1014" s="356"/>
      <c r="I1014" s="314"/>
      <c r="J1014" s="356"/>
      <c r="K1014" s="314"/>
      <c r="L1014" s="356"/>
      <c r="M1014" s="314"/>
      <c r="N1014" s="315"/>
      <c r="O1014" s="316"/>
      <c r="P1014" s="315"/>
      <c r="Q1014" s="316"/>
      <c r="R1014" s="315"/>
      <c r="S1014" s="316"/>
      <c r="T1014" s="315"/>
      <c r="U1014" s="316"/>
      <c r="V1014" s="128"/>
      <c r="W1014" s="128"/>
      <c r="X1014" s="128"/>
      <c r="Y1014" s="128"/>
      <c r="Z1014" s="128"/>
      <c r="AA1014" s="128"/>
      <c r="AB1014" s="128"/>
      <c r="AC1014" s="128"/>
      <c r="AD1014" s="85"/>
    </row>
    <row r="1015" spans="1:30" ht="20.100000000000001" customHeight="1">
      <c r="A1015" s="85"/>
      <c r="B1015" s="85"/>
      <c r="C1015" s="128"/>
      <c r="D1015" s="85" t="s">
        <v>9430</v>
      </c>
      <c r="E1015" s="128"/>
      <c r="F1015" s="531"/>
      <c r="G1015" s="314"/>
      <c r="H1015" s="356"/>
      <c r="I1015" s="314"/>
      <c r="J1015" s="356"/>
      <c r="K1015" s="314"/>
      <c r="L1015" s="356">
        <v>1</v>
      </c>
      <c r="M1015" s="314">
        <v>50</v>
      </c>
      <c r="N1015" s="315">
        <v>1</v>
      </c>
      <c r="O1015" s="316">
        <v>50</v>
      </c>
      <c r="P1015" s="315">
        <v>2</v>
      </c>
      <c r="Q1015" s="316">
        <v>50</v>
      </c>
      <c r="R1015" s="315"/>
      <c r="S1015" s="316"/>
      <c r="T1015" s="315"/>
      <c r="U1015" s="316"/>
      <c r="V1015" s="128"/>
      <c r="W1015" s="128"/>
      <c r="X1015" s="128"/>
      <c r="Y1015" s="128"/>
      <c r="Z1015" s="128"/>
      <c r="AA1015" s="128"/>
      <c r="AB1015" s="128"/>
      <c r="AC1015" s="128"/>
      <c r="AD1015" s="85"/>
    </row>
    <row r="1016" spans="1:30" ht="20.100000000000001" customHeight="1">
      <c r="A1016" s="85"/>
      <c r="B1016" s="85"/>
      <c r="C1016" s="128"/>
      <c r="D1016" s="85" t="s">
        <v>265</v>
      </c>
      <c r="E1016" s="128"/>
      <c r="F1016" s="531"/>
      <c r="G1016" s="314"/>
      <c r="H1016" s="356"/>
      <c r="I1016" s="314"/>
      <c r="J1016" s="356"/>
      <c r="K1016" s="314"/>
      <c r="L1016" s="356"/>
      <c r="M1016" s="314"/>
      <c r="N1016" s="315"/>
      <c r="O1016" s="316"/>
      <c r="P1016" s="315"/>
      <c r="Q1016" s="316"/>
      <c r="R1016" s="315"/>
      <c r="S1016" s="316"/>
      <c r="T1016" s="315">
        <v>1</v>
      </c>
      <c r="U1016" s="316">
        <v>25</v>
      </c>
      <c r="V1016" s="128"/>
      <c r="W1016" s="128"/>
      <c r="X1016" s="128"/>
      <c r="Y1016" s="128"/>
      <c r="Z1016" s="128"/>
      <c r="AA1016" s="128"/>
      <c r="AB1016" s="128"/>
      <c r="AC1016" s="128"/>
      <c r="AD1016" s="85"/>
    </row>
    <row r="1017" spans="1:30" ht="20.100000000000001" customHeight="1">
      <c r="A1017" s="66" t="s">
        <v>6431</v>
      </c>
      <c r="B1017" s="66" t="s">
        <v>484</v>
      </c>
      <c r="C1017" s="127" t="s">
        <v>7611</v>
      </c>
      <c r="D1017" s="66"/>
      <c r="E1017" s="66"/>
      <c r="F1017" s="354">
        <v>3982</v>
      </c>
      <c r="G1017" s="12">
        <v>99.974893296510174</v>
      </c>
      <c r="H1017" s="354">
        <v>4082</v>
      </c>
      <c r="I1017" s="12">
        <v>100</v>
      </c>
      <c r="J1017" s="354">
        <v>4158</v>
      </c>
      <c r="K1017" s="12">
        <f>J1017/4160*100</f>
        <v>99.95192307692308</v>
      </c>
      <c r="L1017" s="354">
        <v>4294</v>
      </c>
      <c r="M1017" s="12">
        <v>99.9</v>
      </c>
      <c r="N1017" s="56">
        <v>4395</v>
      </c>
      <c r="O1017" s="57">
        <v>100</v>
      </c>
      <c r="P1017" s="56">
        <v>4558</v>
      </c>
      <c r="Q1017" s="57">
        <v>99.8</v>
      </c>
      <c r="R1017" s="56">
        <v>4668</v>
      </c>
      <c r="S1017" s="57">
        <v>99.8</v>
      </c>
      <c r="T1017" s="56">
        <v>5074</v>
      </c>
      <c r="U1017" s="57">
        <v>99.6</v>
      </c>
      <c r="V1017" s="127" t="s">
        <v>7010</v>
      </c>
      <c r="W1017" s="127" t="s">
        <v>7010</v>
      </c>
      <c r="X1017" s="127" t="s">
        <v>7010</v>
      </c>
      <c r="Y1017" s="127" t="s">
        <v>7010</v>
      </c>
      <c r="Z1017" s="127" t="s">
        <v>7010</v>
      </c>
      <c r="AA1017" s="127" t="s">
        <v>7010</v>
      </c>
      <c r="AB1017" s="127" t="s">
        <v>7010</v>
      </c>
      <c r="AC1017" s="127" t="s">
        <v>7010</v>
      </c>
      <c r="AD1017" s="66"/>
    </row>
    <row r="1018" spans="1:30" ht="20.100000000000001" customHeight="1">
      <c r="A1018" s="85"/>
      <c r="B1018" s="85"/>
      <c r="C1018" s="128"/>
      <c r="D1018" s="85" t="s">
        <v>131</v>
      </c>
      <c r="E1018" s="128" t="s">
        <v>8136</v>
      </c>
      <c r="F1018" s="531"/>
      <c r="G1018" s="314"/>
      <c r="H1018" s="356"/>
      <c r="I1018" s="314"/>
      <c r="J1018" s="356">
        <v>1</v>
      </c>
      <c r="K1018" s="314">
        <f>J1018/4160*100</f>
        <v>2.403846153846154E-2</v>
      </c>
      <c r="L1018" s="356">
        <v>1</v>
      </c>
      <c r="M1018" s="314"/>
      <c r="N1018" s="315"/>
      <c r="O1018" s="316"/>
      <c r="P1018" s="315">
        <v>2</v>
      </c>
      <c r="Q1018" s="316"/>
      <c r="R1018" s="315">
        <v>8</v>
      </c>
      <c r="S1018" s="316">
        <v>0.2</v>
      </c>
      <c r="T1018" s="315">
        <v>3</v>
      </c>
      <c r="U1018" s="316">
        <v>0.1</v>
      </c>
      <c r="V1018" s="128"/>
      <c r="W1018" s="128"/>
      <c r="X1018" s="128"/>
      <c r="Y1018" s="128"/>
      <c r="Z1018" s="128"/>
      <c r="AA1018" s="128"/>
      <c r="AB1018" s="128"/>
      <c r="AC1018" s="128"/>
      <c r="AD1018" s="85"/>
    </row>
    <row r="1019" spans="1:30" ht="20.100000000000001" customHeight="1">
      <c r="A1019" s="85"/>
      <c r="B1019" s="85"/>
      <c r="C1019" s="128"/>
      <c r="D1019" s="85" t="s">
        <v>133</v>
      </c>
      <c r="E1019" s="128"/>
      <c r="F1019" s="531">
        <v>1</v>
      </c>
      <c r="G1019" s="314">
        <v>2.5106703489831784E-2</v>
      </c>
      <c r="H1019" s="356"/>
      <c r="I1019" s="314"/>
      <c r="J1019" s="356">
        <v>2</v>
      </c>
      <c r="K1019" s="314">
        <f>J1019/4160*100</f>
        <v>4.807692307692308E-2</v>
      </c>
      <c r="L1019" s="356">
        <v>2</v>
      </c>
      <c r="M1019" s="314"/>
      <c r="N1019" s="315">
        <v>2</v>
      </c>
      <c r="O1019" s="316"/>
      <c r="P1019" s="315">
        <v>6</v>
      </c>
      <c r="Q1019" s="316">
        <v>0.1</v>
      </c>
      <c r="R1019" s="315">
        <v>1</v>
      </c>
      <c r="S1019" s="316"/>
      <c r="T1019" s="315">
        <v>15</v>
      </c>
      <c r="U1019" s="316">
        <v>0.3</v>
      </c>
      <c r="V1019" s="128"/>
      <c r="W1019" s="128"/>
      <c r="X1019" s="128"/>
      <c r="Y1019" s="128"/>
      <c r="Z1019" s="128"/>
      <c r="AA1019" s="128"/>
      <c r="AB1019" s="128"/>
      <c r="AC1019" s="128"/>
      <c r="AD1019" s="85"/>
    </row>
    <row r="1020" spans="1:30" ht="20.100000000000001" customHeight="1">
      <c r="A1020" s="66" t="s">
        <v>6432</v>
      </c>
      <c r="B1020" s="66" t="s">
        <v>485</v>
      </c>
      <c r="C1020" s="127" t="s">
        <v>6433</v>
      </c>
      <c r="D1020" s="66" t="s">
        <v>255</v>
      </c>
      <c r="E1020" s="127" t="s">
        <v>7646</v>
      </c>
      <c r="F1020" s="354"/>
      <c r="G1020" s="12"/>
      <c r="H1020" s="354"/>
      <c r="I1020" s="12"/>
      <c r="J1020" s="354">
        <v>1</v>
      </c>
      <c r="K1020" s="12">
        <v>33.333333333333336</v>
      </c>
      <c r="L1020" s="354">
        <v>1</v>
      </c>
      <c r="M1020" s="12">
        <v>33.299999999999997</v>
      </c>
      <c r="N1020" s="56"/>
      <c r="O1020" s="57"/>
      <c r="P1020" s="56"/>
      <c r="Q1020" s="57"/>
      <c r="R1020" s="56"/>
      <c r="S1020" s="57"/>
      <c r="T1020" s="56">
        <v>8</v>
      </c>
      <c r="U1020" s="57">
        <v>44.4</v>
      </c>
      <c r="V1020" s="127" t="s">
        <v>7010</v>
      </c>
      <c r="W1020" s="127" t="s">
        <v>7010</v>
      </c>
      <c r="X1020" s="127" t="s">
        <v>7010</v>
      </c>
      <c r="Y1020" s="127" t="s">
        <v>7010</v>
      </c>
      <c r="Z1020" s="127" t="s">
        <v>7010</v>
      </c>
      <c r="AA1020" s="127" t="s">
        <v>7010</v>
      </c>
      <c r="AB1020" s="127" t="s">
        <v>7010</v>
      </c>
      <c r="AC1020" s="127" t="s">
        <v>7010</v>
      </c>
      <c r="AD1020" s="66"/>
    </row>
    <row r="1021" spans="1:30" ht="20.100000000000001" customHeight="1">
      <c r="A1021" s="85"/>
      <c r="B1021" s="85"/>
      <c r="C1021" s="128"/>
      <c r="D1021" s="85" t="s">
        <v>256</v>
      </c>
      <c r="E1021" s="128"/>
      <c r="F1021" s="531"/>
      <c r="G1021" s="314"/>
      <c r="H1021" s="356"/>
      <c r="I1021" s="314"/>
      <c r="J1021" s="356"/>
      <c r="K1021" s="314"/>
      <c r="L1021" s="356">
        <v>1</v>
      </c>
      <c r="M1021" s="314">
        <v>33.299999999999997</v>
      </c>
      <c r="N1021" s="315">
        <v>1</v>
      </c>
      <c r="O1021" s="316">
        <v>50</v>
      </c>
      <c r="P1021" s="315">
        <v>2</v>
      </c>
      <c r="Q1021" s="316">
        <v>25</v>
      </c>
      <c r="R1021" s="315"/>
      <c r="S1021" s="316"/>
      <c r="T1021" s="315">
        <v>1</v>
      </c>
      <c r="U1021" s="316">
        <v>5.6</v>
      </c>
      <c r="V1021" s="128"/>
      <c r="W1021" s="128"/>
      <c r="X1021" s="128"/>
      <c r="Y1021" s="128"/>
      <c r="Z1021" s="128"/>
      <c r="AA1021" s="128"/>
      <c r="AB1021" s="128"/>
      <c r="AC1021" s="128"/>
      <c r="AD1021" s="85"/>
    </row>
    <row r="1022" spans="1:30" ht="20.100000000000001" customHeight="1">
      <c r="A1022" s="85"/>
      <c r="B1022" s="85"/>
      <c r="C1022" s="128"/>
      <c r="D1022" s="85" t="s">
        <v>257</v>
      </c>
      <c r="E1022" s="128"/>
      <c r="F1022" s="531"/>
      <c r="G1022" s="314"/>
      <c r="H1022" s="356"/>
      <c r="I1022" s="314"/>
      <c r="J1022" s="356">
        <v>1</v>
      </c>
      <c r="K1022" s="314">
        <v>33.333333333333336</v>
      </c>
      <c r="L1022" s="356"/>
      <c r="M1022" s="314"/>
      <c r="N1022" s="315"/>
      <c r="O1022" s="316"/>
      <c r="P1022" s="315">
        <v>1</v>
      </c>
      <c r="Q1022" s="316">
        <v>12.5</v>
      </c>
      <c r="R1022" s="315"/>
      <c r="S1022" s="316"/>
      <c r="T1022" s="315">
        <v>1</v>
      </c>
      <c r="U1022" s="316">
        <v>5.6</v>
      </c>
      <c r="V1022" s="128"/>
      <c r="W1022" s="128"/>
      <c r="X1022" s="128"/>
      <c r="Y1022" s="128"/>
      <c r="Z1022" s="128"/>
      <c r="AA1022" s="128"/>
      <c r="AB1022" s="128"/>
      <c r="AC1022" s="128"/>
      <c r="AD1022" s="85"/>
    </row>
    <row r="1023" spans="1:30" ht="20.100000000000001" customHeight="1">
      <c r="A1023" s="85"/>
      <c r="B1023" s="85"/>
      <c r="C1023" s="128"/>
      <c r="D1023" s="85" t="s">
        <v>258</v>
      </c>
      <c r="E1023" s="128"/>
      <c r="F1023" s="531"/>
      <c r="G1023" s="314"/>
      <c r="H1023" s="356"/>
      <c r="I1023" s="314"/>
      <c r="J1023" s="356"/>
      <c r="K1023" s="314"/>
      <c r="L1023" s="356"/>
      <c r="M1023" s="314"/>
      <c r="N1023" s="315"/>
      <c r="O1023" s="316"/>
      <c r="P1023" s="315"/>
      <c r="Q1023" s="316"/>
      <c r="R1023" s="315"/>
      <c r="S1023" s="316"/>
      <c r="T1023" s="315">
        <v>3</v>
      </c>
      <c r="U1023" s="316">
        <v>16.7</v>
      </c>
      <c r="V1023" s="128"/>
      <c r="W1023" s="128"/>
      <c r="X1023" s="128"/>
      <c r="Y1023" s="128"/>
      <c r="Z1023" s="128"/>
      <c r="AA1023" s="128"/>
      <c r="AB1023" s="128"/>
      <c r="AC1023" s="128"/>
      <c r="AD1023" s="85"/>
    </row>
    <row r="1024" spans="1:30" ht="20.100000000000001" customHeight="1">
      <c r="A1024" s="85"/>
      <c r="B1024" s="85"/>
      <c r="C1024" s="128"/>
      <c r="D1024" s="85" t="s">
        <v>259</v>
      </c>
      <c r="E1024" s="128"/>
      <c r="F1024" s="531"/>
      <c r="G1024" s="314"/>
      <c r="H1024" s="356"/>
      <c r="I1024" s="314"/>
      <c r="J1024" s="356"/>
      <c r="K1024" s="314"/>
      <c r="L1024" s="356"/>
      <c r="M1024" s="314"/>
      <c r="N1024" s="315"/>
      <c r="O1024" s="316"/>
      <c r="P1024" s="315">
        <v>1</v>
      </c>
      <c r="Q1024" s="316">
        <v>12.5</v>
      </c>
      <c r="R1024" s="315">
        <v>5</v>
      </c>
      <c r="S1024" s="316">
        <v>55.6</v>
      </c>
      <c r="T1024" s="315"/>
      <c r="U1024" s="316"/>
      <c r="V1024" s="128"/>
      <c r="W1024" s="128"/>
      <c r="X1024" s="128"/>
      <c r="Y1024" s="128"/>
      <c r="Z1024" s="128"/>
      <c r="AA1024" s="128"/>
      <c r="AB1024" s="128"/>
      <c r="AC1024" s="128"/>
      <c r="AD1024" s="85"/>
    </row>
    <row r="1025" spans="1:30" ht="20.100000000000001" customHeight="1">
      <c r="A1025" s="85"/>
      <c r="B1025" s="85"/>
      <c r="C1025" s="128"/>
      <c r="D1025" s="85" t="s">
        <v>260</v>
      </c>
      <c r="E1025" s="128"/>
      <c r="F1025" s="531">
        <v>1</v>
      </c>
      <c r="G1025" s="314">
        <v>100</v>
      </c>
      <c r="H1025" s="356"/>
      <c r="I1025" s="314"/>
      <c r="J1025" s="356">
        <v>1</v>
      </c>
      <c r="K1025" s="314">
        <v>33.333333333333336</v>
      </c>
      <c r="L1025" s="356"/>
      <c r="M1025" s="314"/>
      <c r="N1025" s="315"/>
      <c r="O1025" s="316"/>
      <c r="P1025" s="315">
        <v>2</v>
      </c>
      <c r="Q1025" s="316">
        <v>25</v>
      </c>
      <c r="R1025" s="315">
        <v>2</v>
      </c>
      <c r="S1025" s="316">
        <v>22.2</v>
      </c>
      <c r="T1025" s="315">
        <v>2</v>
      </c>
      <c r="U1025" s="316">
        <v>11.1</v>
      </c>
      <c r="V1025" s="128"/>
      <c r="W1025" s="128"/>
      <c r="X1025" s="128"/>
      <c r="Y1025" s="128"/>
      <c r="Z1025" s="128"/>
      <c r="AA1025" s="128"/>
      <c r="AB1025" s="128"/>
      <c r="AC1025" s="128"/>
      <c r="AD1025" s="85"/>
    </row>
    <row r="1026" spans="1:30" ht="20.100000000000001" customHeight="1">
      <c r="A1026" s="85"/>
      <c r="B1026" s="85"/>
      <c r="C1026" s="128"/>
      <c r="D1026" s="85" t="s">
        <v>261</v>
      </c>
      <c r="E1026" s="128"/>
      <c r="F1026" s="531"/>
      <c r="G1026" s="314"/>
      <c r="H1026" s="356"/>
      <c r="I1026" s="314"/>
      <c r="J1026" s="356"/>
      <c r="K1026" s="314"/>
      <c r="L1026" s="356"/>
      <c r="M1026" s="314"/>
      <c r="N1026" s="315"/>
      <c r="O1026" s="316"/>
      <c r="P1026" s="315"/>
      <c r="Q1026" s="316"/>
      <c r="R1026" s="315"/>
      <c r="S1026" s="316"/>
      <c r="T1026" s="315"/>
      <c r="U1026" s="316"/>
      <c r="V1026" s="128"/>
      <c r="W1026" s="128"/>
      <c r="X1026" s="128"/>
      <c r="Y1026" s="128"/>
      <c r="Z1026" s="128"/>
      <c r="AA1026" s="128"/>
      <c r="AB1026" s="128"/>
      <c r="AC1026" s="128"/>
      <c r="AD1026" s="85"/>
    </row>
    <row r="1027" spans="1:30" ht="20.100000000000001" customHeight="1">
      <c r="A1027" s="85"/>
      <c r="B1027" s="85"/>
      <c r="C1027" s="128"/>
      <c r="D1027" s="85" t="s">
        <v>262</v>
      </c>
      <c r="E1027" s="128"/>
      <c r="F1027" s="531"/>
      <c r="G1027" s="314"/>
      <c r="H1027" s="356"/>
      <c r="I1027" s="314"/>
      <c r="J1027" s="356"/>
      <c r="K1027" s="314"/>
      <c r="L1027" s="356"/>
      <c r="M1027" s="314"/>
      <c r="N1027" s="315"/>
      <c r="O1027" s="316"/>
      <c r="P1027" s="315"/>
      <c r="Q1027" s="316"/>
      <c r="R1027" s="315"/>
      <c r="S1027" s="316"/>
      <c r="T1027" s="315"/>
      <c r="U1027" s="316"/>
      <c r="V1027" s="128"/>
      <c r="W1027" s="128"/>
      <c r="X1027" s="128"/>
      <c r="Y1027" s="128"/>
      <c r="Z1027" s="128"/>
      <c r="AA1027" s="128"/>
      <c r="AB1027" s="128"/>
      <c r="AC1027" s="128"/>
      <c r="AD1027" s="85"/>
    </row>
    <row r="1028" spans="1:30" ht="20.100000000000001" customHeight="1">
      <c r="A1028" s="85"/>
      <c r="B1028" s="85"/>
      <c r="C1028" s="128"/>
      <c r="D1028" s="85" t="s">
        <v>263</v>
      </c>
      <c r="E1028" s="128"/>
      <c r="F1028" s="531"/>
      <c r="G1028" s="314"/>
      <c r="H1028" s="356"/>
      <c r="I1028" s="314"/>
      <c r="J1028" s="356"/>
      <c r="K1028" s="314"/>
      <c r="L1028" s="356"/>
      <c r="M1028" s="314"/>
      <c r="N1028" s="315"/>
      <c r="O1028" s="316"/>
      <c r="P1028" s="315"/>
      <c r="Q1028" s="316"/>
      <c r="R1028" s="315"/>
      <c r="S1028" s="316"/>
      <c r="T1028" s="315"/>
      <c r="U1028" s="316"/>
      <c r="V1028" s="128"/>
      <c r="W1028" s="128"/>
      <c r="X1028" s="128"/>
      <c r="Y1028" s="128"/>
      <c r="Z1028" s="128"/>
      <c r="AA1028" s="128"/>
      <c r="AB1028" s="128"/>
      <c r="AC1028" s="128"/>
      <c r="AD1028" s="85"/>
    </row>
    <row r="1029" spans="1:30" ht="20.100000000000001" customHeight="1">
      <c r="A1029" s="85"/>
      <c r="B1029" s="85"/>
      <c r="C1029" s="128"/>
      <c r="D1029" s="85" t="s">
        <v>9429</v>
      </c>
      <c r="E1029" s="128"/>
      <c r="F1029" s="531"/>
      <c r="G1029" s="314"/>
      <c r="H1029" s="356"/>
      <c r="I1029" s="314"/>
      <c r="J1029" s="356"/>
      <c r="K1029" s="314"/>
      <c r="L1029" s="356"/>
      <c r="M1029" s="314"/>
      <c r="N1029" s="315"/>
      <c r="O1029" s="316"/>
      <c r="P1029" s="315"/>
      <c r="Q1029" s="316"/>
      <c r="R1029" s="315"/>
      <c r="S1029" s="316"/>
      <c r="T1029" s="315"/>
      <c r="U1029" s="316"/>
      <c r="V1029" s="128"/>
      <c r="W1029" s="128"/>
      <c r="X1029" s="128"/>
      <c r="Y1029" s="128"/>
      <c r="Z1029" s="128"/>
      <c r="AA1029" s="128"/>
      <c r="AB1029" s="128"/>
      <c r="AC1029" s="128"/>
      <c r="AD1029" s="85"/>
    </row>
    <row r="1030" spans="1:30" ht="20.100000000000001" customHeight="1">
      <c r="A1030" s="85"/>
      <c r="B1030" s="85"/>
      <c r="C1030" s="128"/>
      <c r="D1030" s="85" t="s">
        <v>9394</v>
      </c>
      <c r="E1030" s="128"/>
      <c r="F1030" s="531"/>
      <c r="G1030" s="314"/>
      <c r="H1030" s="356"/>
      <c r="I1030" s="314"/>
      <c r="J1030" s="356"/>
      <c r="K1030" s="314"/>
      <c r="L1030" s="356"/>
      <c r="M1030" s="314"/>
      <c r="N1030" s="315"/>
      <c r="O1030" s="316"/>
      <c r="P1030" s="315"/>
      <c r="Q1030" s="316"/>
      <c r="R1030" s="315"/>
      <c r="S1030" s="316"/>
      <c r="T1030" s="315"/>
      <c r="U1030" s="316"/>
      <c r="V1030" s="128"/>
      <c r="W1030" s="128"/>
      <c r="X1030" s="128"/>
      <c r="Y1030" s="128"/>
      <c r="Z1030" s="128"/>
      <c r="AA1030" s="128"/>
      <c r="AB1030" s="128"/>
      <c r="AC1030" s="128"/>
      <c r="AD1030" s="85"/>
    </row>
    <row r="1031" spans="1:30" ht="20.100000000000001" customHeight="1">
      <c r="A1031" s="85"/>
      <c r="B1031" s="85"/>
      <c r="C1031" s="128"/>
      <c r="D1031" s="85" t="s">
        <v>9430</v>
      </c>
      <c r="E1031" s="128"/>
      <c r="F1031" s="531"/>
      <c r="G1031" s="314"/>
      <c r="H1031" s="356"/>
      <c r="I1031" s="314"/>
      <c r="J1031" s="356"/>
      <c r="K1031" s="314"/>
      <c r="L1031" s="356">
        <v>1</v>
      </c>
      <c r="M1031" s="314">
        <v>33.299999999999997</v>
      </c>
      <c r="N1031" s="315"/>
      <c r="O1031" s="316"/>
      <c r="P1031" s="315"/>
      <c r="Q1031" s="316"/>
      <c r="R1031" s="315">
        <v>1</v>
      </c>
      <c r="S1031" s="316">
        <v>11.1</v>
      </c>
      <c r="T1031" s="315">
        <v>1</v>
      </c>
      <c r="U1031" s="316">
        <v>5.6</v>
      </c>
      <c r="V1031" s="128"/>
      <c r="W1031" s="128"/>
      <c r="X1031" s="128"/>
      <c r="Y1031" s="128"/>
      <c r="Z1031" s="128"/>
      <c r="AA1031" s="128"/>
      <c r="AB1031" s="128"/>
      <c r="AC1031" s="128"/>
      <c r="AD1031" s="85"/>
    </row>
    <row r="1032" spans="1:30" ht="20.100000000000001" customHeight="1">
      <c r="A1032" s="85"/>
      <c r="B1032" s="85"/>
      <c r="C1032" s="128"/>
      <c r="D1032" s="85" t="s">
        <v>265</v>
      </c>
      <c r="E1032" s="128"/>
      <c r="F1032" s="531"/>
      <c r="G1032" s="314"/>
      <c r="H1032" s="356"/>
      <c r="I1032" s="314"/>
      <c r="J1032" s="356"/>
      <c r="K1032" s="314"/>
      <c r="L1032" s="356"/>
      <c r="M1032" s="314"/>
      <c r="N1032" s="315">
        <v>1</v>
      </c>
      <c r="O1032" s="316">
        <v>50</v>
      </c>
      <c r="P1032" s="315">
        <v>2</v>
      </c>
      <c r="Q1032" s="316">
        <v>25</v>
      </c>
      <c r="R1032" s="315">
        <v>1</v>
      </c>
      <c r="S1032" s="316">
        <v>11.1</v>
      </c>
      <c r="T1032" s="315">
        <v>2</v>
      </c>
      <c r="U1032" s="316">
        <v>11.1</v>
      </c>
      <c r="V1032" s="128"/>
      <c r="W1032" s="128"/>
      <c r="X1032" s="128"/>
      <c r="Y1032" s="128"/>
      <c r="Z1032" s="128"/>
      <c r="AA1032" s="128"/>
      <c r="AB1032" s="128"/>
      <c r="AC1032" s="128"/>
      <c r="AD1032" s="85"/>
    </row>
    <row r="1033" spans="1:30" ht="20.100000000000001" customHeight="1">
      <c r="A1033" s="66" t="s">
        <v>6434</v>
      </c>
      <c r="B1033" s="66" t="s">
        <v>287</v>
      </c>
      <c r="C1033" s="127" t="s">
        <v>7611</v>
      </c>
      <c r="D1033" s="66"/>
      <c r="E1033" s="66"/>
      <c r="F1033" s="354">
        <v>3981</v>
      </c>
      <c r="G1033" s="12">
        <v>99.949786593020335</v>
      </c>
      <c r="H1033" s="354">
        <v>4080</v>
      </c>
      <c r="I1033" s="12">
        <f>H1033/4082*100</f>
        <v>99.951004409603144</v>
      </c>
      <c r="J1033" s="354">
        <v>4161</v>
      </c>
      <c r="K1033" s="12">
        <v>100</v>
      </c>
      <c r="L1033" s="354">
        <v>4297</v>
      </c>
      <c r="M1033" s="12">
        <v>100</v>
      </c>
      <c r="N1033" s="56">
        <v>4392</v>
      </c>
      <c r="O1033" s="57">
        <v>99.9</v>
      </c>
      <c r="P1033" s="56">
        <v>4557</v>
      </c>
      <c r="Q1033" s="57">
        <v>99.8</v>
      </c>
      <c r="R1033" s="56">
        <v>4671</v>
      </c>
      <c r="S1033" s="57">
        <v>99.9</v>
      </c>
      <c r="T1033" s="56">
        <v>5077</v>
      </c>
      <c r="U1033" s="57">
        <v>99.7</v>
      </c>
      <c r="V1033" s="127" t="s">
        <v>7010</v>
      </c>
      <c r="W1033" s="127" t="s">
        <v>7010</v>
      </c>
      <c r="X1033" s="127" t="s">
        <v>7010</v>
      </c>
      <c r="Y1033" s="127" t="s">
        <v>7010</v>
      </c>
      <c r="Z1033" s="127" t="s">
        <v>7010</v>
      </c>
      <c r="AA1033" s="127" t="s">
        <v>7010</v>
      </c>
      <c r="AB1033" s="127" t="s">
        <v>7010</v>
      </c>
      <c r="AC1033" s="127" t="s">
        <v>7010</v>
      </c>
      <c r="AD1033" s="66"/>
    </row>
    <row r="1034" spans="1:30" ht="20.100000000000001" customHeight="1">
      <c r="A1034" s="85"/>
      <c r="B1034" s="85"/>
      <c r="C1034" s="128"/>
      <c r="D1034" s="85" t="s">
        <v>131</v>
      </c>
      <c r="E1034" s="128" t="s">
        <v>8136</v>
      </c>
      <c r="F1034" s="531"/>
      <c r="G1034" s="314"/>
      <c r="H1034" s="356"/>
      <c r="I1034" s="314"/>
      <c r="J1034" s="356"/>
      <c r="K1034" s="314"/>
      <c r="L1034" s="356"/>
      <c r="M1034" s="314"/>
      <c r="N1034" s="315"/>
      <c r="O1034" s="316"/>
      <c r="P1034" s="315">
        <v>1</v>
      </c>
      <c r="Q1034" s="316"/>
      <c r="R1034" s="315">
        <v>2</v>
      </c>
      <c r="S1034" s="316"/>
      <c r="T1034" s="315">
        <v>1</v>
      </c>
      <c r="U1034" s="316"/>
      <c r="V1034" s="128"/>
      <c r="W1034" s="128"/>
      <c r="X1034" s="128"/>
      <c r="Y1034" s="128"/>
      <c r="Z1034" s="128"/>
      <c r="AA1034" s="128"/>
      <c r="AB1034" s="128"/>
      <c r="AC1034" s="128"/>
      <c r="AD1034" s="85"/>
    </row>
    <row r="1035" spans="1:30" ht="20.100000000000001" customHeight="1">
      <c r="A1035" s="85"/>
      <c r="B1035" s="85"/>
      <c r="C1035" s="128"/>
      <c r="D1035" s="85" t="s">
        <v>133</v>
      </c>
      <c r="E1035" s="128"/>
      <c r="F1035" s="531">
        <v>2</v>
      </c>
      <c r="G1035" s="314">
        <v>5.0213406979663568E-2</v>
      </c>
      <c r="H1035" s="356">
        <v>2</v>
      </c>
      <c r="I1035" s="314">
        <f>H1035/4082*100</f>
        <v>4.8995590396864283E-2</v>
      </c>
      <c r="J1035" s="356"/>
      <c r="K1035" s="314"/>
      <c r="L1035" s="356"/>
      <c r="M1035" s="314"/>
      <c r="N1035" s="315">
        <v>5</v>
      </c>
      <c r="O1035" s="316">
        <v>0.1</v>
      </c>
      <c r="P1035" s="315">
        <v>8</v>
      </c>
      <c r="Q1035" s="316">
        <v>0.2</v>
      </c>
      <c r="R1035" s="315">
        <v>4</v>
      </c>
      <c r="S1035" s="316">
        <v>0.1</v>
      </c>
      <c r="T1035" s="315">
        <v>14</v>
      </c>
      <c r="U1035" s="316">
        <v>0.3</v>
      </c>
      <c r="V1035" s="128"/>
      <c r="W1035" s="128"/>
      <c r="X1035" s="128"/>
      <c r="Y1035" s="128"/>
      <c r="Z1035" s="128"/>
      <c r="AA1035" s="128"/>
      <c r="AB1035" s="128"/>
      <c r="AC1035" s="128"/>
      <c r="AD1035" s="85"/>
    </row>
    <row r="1036" spans="1:30" ht="20.100000000000001" customHeight="1">
      <c r="A1036" s="66" t="s">
        <v>6435</v>
      </c>
      <c r="B1036" s="66" t="s">
        <v>288</v>
      </c>
      <c r="C1036" s="127" t="s">
        <v>6436</v>
      </c>
      <c r="D1036" s="66" t="s">
        <v>255</v>
      </c>
      <c r="E1036" s="127" t="s">
        <v>7646</v>
      </c>
      <c r="F1036" s="354"/>
      <c r="G1036" s="12"/>
      <c r="H1036" s="354"/>
      <c r="I1036" s="12"/>
      <c r="J1036" s="354"/>
      <c r="K1036" s="12"/>
      <c r="L1036" s="354"/>
      <c r="M1036" s="12"/>
      <c r="N1036" s="56">
        <v>2</v>
      </c>
      <c r="O1036" s="57">
        <v>40</v>
      </c>
      <c r="P1036" s="56">
        <v>5</v>
      </c>
      <c r="Q1036" s="57">
        <v>55.555555555555557</v>
      </c>
      <c r="R1036" s="56">
        <v>3</v>
      </c>
      <c r="S1036" s="57">
        <v>50</v>
      </c>
      <c r="T1036" s="56">
        <v>11</v>
      </c>
      <c r="U1036" s="57">
        <v>73.3</v>
      </c>
      <c r="V1036" s="127" t="s">
        <v>7010</v>
      </c>
      <c r="W1036" s="127" t="s">
        <v>7010</v>
      </c>
      <c r="X1036" s="127" t="s">
        <v>7010</v>
      </c>
      <c r="Y1036" s="127" t="s">
        <v>7010</v>
      </c>
      <c r="Z1036" s="127" t="s">
        <v>7010</v>
      </c>
      <c r="AA1036" s="127" t="s">
        <v>7010</v>
      </c>
      <c r="AB1036" s="127" t="s">
        <v>7010</v>
      </c>
      <c r="AC1036" s="127" t="s">
        <v>7010</v>
      </c>
      <c r="AD1036" s="66"/>
    </row>
    <row r="1037" spans="1:30" ht="20.100000000000001" customHeight="1">
      <c r="A1037" s="85"/>
      <c r="B1037" s="85"/>
      <c r="C1037" s="128"/>
      <c r="D1037" s="85" t="s">
        <v>256</v>
      </c>
      <c r="E1037" s="128"/>
      <c r="F1037" s="531"/>
      <c r="G1037" s="314"/>
      <c r="H1037" s="356"/>
      <c r="I1037" s="314"/>
      <c r="J1037" s="356"/>
      <c r="K1037" s="314"/>
      <c r="L1037" s="356"/>
      <c r="M1037" s="314"/>
      <c r="N1037" s="315"/>
      <c r="O1037" s="316"/>
      <c r="P1037" s="315">
        <v>2</v>
      </c>
      <c r="Q1037" s="316">
        <v>22.222222222222221</v>
      </c>
      <c r="R1037" s="315"/>
      <c r="S1037" s="316"/>
      <c r="T1037" s="315">
        <v>1</v>
      </c>
      <c r="U1037" s="316">
        <v>6.7</v>
      </c>
      <c r="V1037" s="128"/>
      <c r="W1037" s="128"/>
      <c r="X1037" s="128"/>
      <c r="Y1037" s="128"/>
      <c r="Z1037" s="128"/>
      <c r="AA1037" s="128"/>
      <c r="AB1037" s="128"/>
      <c r="AC1037" s="128"/>
      <c r="AD1037" s="85"/>
    </row>
    <row r="1038" spans="1:30" ht="20.100000000000001" customHeight="1">
      <c r="A1038" s="85"/>
      <c r="B1038" s="85"/>
      <c r="C1038" s="128"/>
      <c r="D1038" s="85" t="s">
        <v>257</v>
      </c>
      <c r="E1038" s="128"/>
      <c r="F1038" s="531"/>
      <c r="G1038" s="314"/>
      <c r="H1038" s="356">
        <v>1</v>
      </c>
      <c r="I1038" s="314">
        <v>50</v>
      </c>
      <c r="J1038" s="356"/>
      <c r="K1038" s="314"/>
      <c r="L1038" s="356"/>
      <c r="M1038" s="314"/>
      <c r="N1038" s="315"/>
      <c r="O1038" s="316"/>
      <c r="P1038" s="315">
        <v>2</v>
      </c>
      <c r="Q1038" s="316">
        <v>22.222222222222221</v>
      </c>
      <c r="R1038" s="315">
        <v>2</v>
      </c>
      <c r="S1038" s="316">
        <v>33.299999999999997</v>
      </c>
      <c r="T1038" s="315">
        <v>1</v>
      </c>
      <c r="U1038" s="316">
        <v>6.7</v>
      </c>
      <c r="V1038" s="128"/>
      <c r="W1038" s="128"/>
      <c r="X1038" s="128"/>
      <c r="Y1038" s="128"/>
      <c r="Z1038" s="128"/>
      <c r="AA1038" s="128"/>
      <c r="AB1038" s="128"/>
      <c r="AC1038" s="128"/>
      <c r="AD1038" s="85"/>
    </row>
    <row r="1039" spans="1:30" ht="20.100000000000001" customHeight="1">
      <c r="A1039" s="85"/>
      <c r="B1039" s="85"/>
      <c r="C1039" s="128"/>
      <c r="D1039" s="85" t="s">
        <v>258</v>
      </c>
      <c r="E1039" s="128"/>
      <c r="F1039" s="531">
        <v>2</v>
      </c>
      <c r="G1039" s="314">
        <v>100</v>
      </c>
      <c r="H1039" s="356"/>
      <c r="I1039" s="314"/>
      <c r="J1039" s="356"/>
      <c r="K1039" s="314"/>
      <c r="L1039" s="356"/>
      <c r="M1039" s="314"/>
      <c r="N1039" s="315"/>
      <c r="O1039" s="316"/>
      <c r="P1039" s="315"/>
      <c r="Q1039" s="316"/>
      <c r="R1039" s="315"/>
      <c r="S1039" s="316"/>
      <c r="T1039" s="315">
        <v>1</v>
      </c>
      <c r="U1039" s="316">
        <v>6.7</v>
      </c>
      <c r="V1039" s="128"/>
      <c r="W1039" s="128"/>
      <c r="X1039" s="128"/>
      <c r="Y1039" s="128"/>
      <c r="Z1039" s="128"/>
      <c r="AA1039" s="128"/>
      <c r="AB1039" s="128"/>
      <c r="AC1039" s="128"/>
      <c r="AD1039" s="85"/>
    </row>
    <row r="1040" spans="1:30" ht="20.100000000000001" customHeight="1">
      <c r="A1040" s="85"/>
      <c r="B1040" s="85"/>
      <c r="C1040" s="128"/>
      <c r="D1040" s="85" t="s">
        <v>259</v>
      </c>
      <c r="E1040" s="128"/>
      <c r="F1040" s="531"/>
      <c r="G1040" s="314"/>
      <c r="H1040" s="356"/>
      <c r="I1040" s="314"/>
      <c r="J1040" s="356"/>
      <c r="K1040" s="314"/>
      <c r="L1040" s="356"/>
      <c r="M1040" s="314"/>
      <c r="N1040" s="315"/>
      <c r="O1040" s="316"/>
      <c r="P1040" s="315"/>
      <c r="Q1040" s="316"/>
      <c r="R1040" s="315"/>
      <c r="S1040" s="316"/>
      <c r="T1040" s="315"/>
      <c r="U1040" s="316"/>
      <c r="V1040" s="128"/>
      <c r="W1040" s="128"/>
      <c r="X1040" s="128"/>
      <c r="Y1040" s="128"/>
      <c r="Z1040" s="128"/>
      <c r="AA1040" s="128"/>
      <c r="AB1040" s="128"/>
      <c r="AC1040" s="128"/>
      <c r="AD1040" s="85"/>
    </row>
    <row r="1041" spans="1:30" ht="20.100000000000001" customHeight="1">
      <c r="A1041" s="85"/>
      <c r="B1041" s="85"/>
      <c r="C1041" s="128"/>
      <c r="D1041" s="85" t="s">
        <v>260</v>
      </c>
      <c r="E1041" s="128"/>
      <c r="F1041" s="531"/>
      <c r="G1041" s="314"/>
      <c r="H1041" s="356"/>
      <c r="I1041" s="314"/>
      <c r="J1041" s="356"/>
      <c r="K1041" s="314"/>
      <c r="L1041" s="356"/>
      <c r="M1041" s="314"/>
      <c r="N1041" s="315"/>
      <c r="O1041" s="316"/>
      <c r="P1041" s="315"/>
      <c r="Q1041" s="316"/>
      <c r="R1041" s="315"/>
      <c r="S1041" s="316"/>
      <c r="T1041" s="315"/>
      <c r="U1041" s="316"/>
      <c r="V1041" s="128"/>
      <c r="W1041" s="128"/>
      <c r="X1041" s="128"/>
      <c r="Y1041" s="128"/>
      <c r="Z1041" s="128"/>
      <c r="AA1041" s="128"/>
      <c r="AB1041" s="128"/>
      <c r="AC1041" s="128"/>
      <c r="AD1041" s="85"/>
    </row>
    <row r="1042" spans="1:30" ht="20.100000000000001" customHeight="1">
      <c r="A1042" s="85"/>
      <c r="B1042" s="85"/>
      <c r="C1042" s="128"/>
      <c r="D1042" s="85" t="s">
        <v>261</v>
      </c>
      <c r="E1042" s="128"/>
      <c r="F1042" s="531"/>
      <c r="G1042" s="314"/>
      <c r="H1042" s="356"/>
      <c r="I1042" s="314"/>
      <c r="J1042" s="356"/>
      <c r="K1042" s="314"/>
      <c r="L1042" s="356"/>
      <c r="M1042" s="314"/>
      <c r="N1042" s="315"/>
      <c r="O1042" s="316"/>
      <c r="P1042" s="315"/>
      <c r="Q1042" s="316"/>
      <c r="R1042" s="315"/>
      <c r="S1042" s="316"/>
      <c r="T1042" s="315"/>
      <c r="U1042" s="316"/>
      <c r="V1042" s="128"/>
      <c r="W1042" s="128"/>
      <c r="X1042" s="128"/>
      <c r="Y1042" s="128"/>
      <c r="Z1042" s="128"/>
      <c r="AA1042" s="128"/>
      <c r="AB1042" s="128"/>
      <c r="AC1042" s="128"/>
      <c r="AD1042" s="85"/>
    </row>
    <row r="1043" spans="1:30" ht="20.100000000000001" customHeight="1">
      <c r="A1043" s="85"/>
      <c r="B1043" s="85"/>
      <c r="C1043" s="128"/>
      <c r="D1043" s="85" t="s">
        <v>262</v>
      </c>
      <c r="E1043" s="128"/>
      <c r="F1043" s="531"/>
      <c r="G1043" s="314"/>
      <c r="H1043" s="356"/>
      <c r="I1043" s="314"/>
      <c r="J1043" s="356"/>
      <c r="K1043" s="314"/>
      <c r="L1043" s="356"/>
      <c r="M1043" s="314"/>
      <c r="N1043" s="315"/>
      <c r="O1043" s="316"/>
      <c r="P1043" s="315"/>
      <c r="Q1043" s="316"/>
      <c r="R1043" s="315"/>
      <c r="S1043" s="316"/>
      <c r="T1043" s="315"/>
      <c r="U1043" s="316"/>
      <c r="V1043" s="128"/>
      <c r="W1043" s="128"/>
      <c r="X1043" s="128"/>
      <c r="Y1043" s="128"/>
      <c r="Z1043" s="128"/>
      <c r="AA1043" s="128"/>
      <c r="AB1043" s="128"/>
      <c r="AC1043" s="128"/>
      <c r="AD1043" s="85"/>
    </row>
    <row r="1044" spans="1:30" ht="20.100000000000001" customHeight="1">
      <c r="A1044" s="85"/>
      <c r="B1044" s="85"/>
      <c r="C1044" s="128"/>
      <c r="D1044" s="85" t="s">
        <v>263</v>
      </c>
      <c r="E1044" s="128"/>
      <c r="F1044" s="531"/>
      <c r="G1044" s="314"/>
      <c r="H1044" s="356"/>
      <c r="I1044" s="314"/>
      <c r="J1044" s="356"/>
      <c r="K1044" s="314"/>
      <c r="L1044" s="356"/>
      <c r="M1044" s="314"/>
      <c r="N1044" s="315"/>
      <c r="O1044" s="316"/>
      <c r="P1044" s="315"/>
      <c r="Q1044" s="316"/>
      <c r="R1044" s="315"/>
      <c r="S1044" s="316"/>
      <c r="T1044" s="315"/>
      <c r="U1044" s="316"/>
      <c r="V1044" s="128"/>
      <c r="W1044" s="128"/>
      <c r="X1044" s="128"/>
      <c r="Y1044" s="128"/>
      <c r="Z1044" s="128"/>
      <c r="AA1044" s="128"/>
      <c r="AB1044" s="128"/>
      <c r="AC1044" s="128"/>
      <c r="AD1044" s="85"/>
    </row>
    <row r="1045" spans="1:30" ht="20.100000000000001" customHeight="1">
      <c r="A1045" s="85"/>
      <c r="B1045" s="85"/>
      <c r="C1045" s="128"/>
      <c r="D1045" s="85" t="s">
        <v>9429</v>
      </c>
      <c r="E1045" s="128"/>
      <c r="F1045" s="531"/>
      <c r="G1045" s="314"/>
      <c r="H1045" s="356"/>
      <c r="I1045" s="314"/>
      <c r="J1045" s="356"/>
      <c r="K1045" s="314"/>
      <c r="L1045" s="356"/>
      <c r="M1045" s="314"/>
      <c r="N1045" s="315"/>
      <c r="O1045" s="316"/>
      <c r="P1045" s="315"/>
      <c r="Q1045" s="316"/>
      <c r="R1045" s="315"/>
      <c r="S1045" s="316"/>
      <c r="T1045" s="315"/>
      <c r="U1045" s="316"/>
      <c r="V1045" s="128"/>
      <c r="W1045" s="128"/>
      <c r="X1045" s="128"/>
      <c r="Y1045" s="128"/>
      <c r="Z1045" s="128"/>
      <c r="AA1045" s="128"/>
      <c r="AB1045" s="128"/>
      <c r="AC1045" s="128"/>
      <c r="AD1045" s="85"/>
    </row>
    <row r="1046" spans="1:30" ht="20.100000000000001" customHeight="1">
      <c r="A1046" s="85"/>
      <c r="B1046" s="85"/>
      <c r="C1046" s="128"/>
      <c r="D1046" s="85" t="s">
        <v>9394</v>
      </c>
      <c r="E1046" s="128"/>
      <c r="F1046" s="531"/>
      <c r="G1046" s="314"/>
      <c r="H1046" s="356"/>
      <c r="I1046" s="314"/>
      <c r="J1046" s="356"/>
      <c r="K1046" s="314"/>
      <c r="L1046" s="356"/>
      <c r="M1046" s="314"/>
      <c r="N1046" s="315"/>
      <c r="O1046" s="316"/>
      <c r="P1046" s="315"/>
      <c r="Q1046" s="316"/>
      <c r="R1046" s="315"/>
      <c r="S1046" s="316"/>
      <c r="T1046" s="315"/>
      <c r="U1046" s="316"/>
      <c r="V1046" s="128"/>
      <c r="W1046" s="128"/>
      <c r="X1046" s="128"/>
      <c r="Y1046" s="128"/>
      <c r="Z1046" s="128"/>
      <c r="AA1046" s="128"/>
      <c r="AB1046" s="128"/>
      <c r="AC1046" s="128"/>
      <c r="AD1046" s="85"/>
    </row>
    <row r="1047" spans="1:30" ht="20.100000000000001" customHeight="1">
      <c r="A1047" s="85"/>
      <c r="B1047" s="85"/>
      <c r="C1047" s="128"/>
      <c r="D1047" s="85" t="s">
        <v>9430</v>
      </c>
      <c r="E1047" s="128"/>
      <c r="F1047" s="531"/>
      <c r="G1047" s="314"/>
      <c r="H1047" s="356"/>
      <c r="I1047" s="314"/>
      <c r="J1047" s="356"/>
      <c r="K1047" s="314"/>
      <c r="L1047" s="356"/>
      <c r="M1047" s="314"/>
      <c r="N1047" s="315"/>
      <c r="O1047" s="316"/>
      <c r="P1047" s="315"/>
      <c r="Q1047" s="316"/>
      <c r="R1047" s="315">
        <v>1</v>
      </c>
      <c r="S1047" s="316">
        <v>16.7</v>
      </c>
      <c r="T1047" s="315"/>
      <c r="U1047" s="316"/>
      <c r="V1047" s="128"/>
      <c r="W1047" s="128"/>
      <c r="X1047" s="128"/>
      <c r="Y1047" s="128"/>
      <c r="Z1047" s="128"/>
      <c r="AA1047" s="128"/>
      <c r="AB1047" s="128"/>
      <c r="AC1047" s="128"/>
      <c r="AD1047" s="85"/>
    </row>
    <row r="1048" spans="1:30" ht="20.100000000000001" customHeight="1">
      <c r="A1048" s="85"/>
      <c r="B1048" s="85"/>
      <c r="C1048" s="128"/>
      <c r="D1048" s="85" t="s">
        <v>265</v>
      </c>
      <c r="E1048" s="128"/>
      <c r="F1048" s="531"/>
      <c r="G1048" s="314"/>
      <c r="H1048" s="356">
        <v>1</v>
      </c>
      <c r="I1048" s="314">
        <v>50</v>
      </c>
      <c r="J1048" s="356"/>
      <c r="K1048" s="314"/>
      <c r="L1048" s="356"/>
      <c r="M1048" s="314"/>
      <c r="N1048" s="315">
        <v>3</v>
      </c>
      <c r="O1048" s="316">
        <v>60</v>
      </c>
      <c r="P1048" s="315"/>
      <c r="Q1048" s="316"/>
      <c r="R1048" s="315"/>
      <c r="S1048" s="316"/>
      <c r="T1048" s="315">
        <v>1</v>
      </c>
      <c r="U1048" s="316">
        <v>6.7</v>
      </c>
      <c r="V1048" s="128"/>
      <c r="W1048" s="128"/>
      <c r="X1048" s="128"/>
      <c r="Y1048" s="128"/>
      <c r="Z1048" s="128"/>
      <c r="AA1048" s="128"/>
      <c r="AB1048" s="128"/>
      <c r="AC1048" s="128"/>
      <c r="AD1048" s="85"/>
    </row>
    <row r="1049" spans="1:30" ht="20.100000000000001" customHeight="1">
      <c r="A1049" s="66" t="s">
        <v>6437</v>
      </c>
      <c r="B1049" s="66" t="s">
        <v>289</v>
      </c>
      <c r="C1049" s="127" t="s">
        <v>7611</v>
      </c>
      <c r="D1049" s="66"/>
      <c r="E1049" s="66"/>
      <c r="F1049" s="354">
        <v>3979</v>
      </c>
      <c r="G1049" s="12">
        <v>99.899573186040669</v>
      </c>
      <c r="H1049" s="354">
        <v>4070</v>
      </c>
      <c r="I1049" s="12">
        <f>H1049/4082*100</f>
        <v>99.706026457618819</v>
      </c>
      <c r="J1049" s="354">
        <v>4150</v>
      </c>
      <c r="K1049" s="12">
        <f>J1049/4161*100</f>
        <v>99.735640471040611</v>
      </c>
      <c r="L1049" s="354">
        <v>4292</v>
      </c>
      <c r="M1049" s="12">
        <v>99.883639748661864</v>
      </c>
      <c r="N1049" s="56">
        <v>4388</v>
      </c>
      <c r="O1049" s="57">
        <v>99.795314987491466</v>
      </c>
      <c r="P1049" s="56">
        <v>4563</v>
      </c>
      <c r="Q1049" s="57">
        <v>99.9</v>
      </c>
      <c r="R1049" s="56">
        <v>4671</v>
      </c>
      <c r="S1049" s="57">
        <v>99.9</v>
      </c>
      <c r="T1049" s="56">
        <v>5079</v>
      </c>
      <c r="U1049" s="57">
        <v>99.7</v>
      </c>
      <c r="V1049" s="127" t="s">
        <v>7010</v>
      </c>
      <c r="W1049" s="127" t="s">
        <v>7010</v>
      </c>
      <c r="X1049" s="127" t="s">
        <v>7010</v>
      </c>
      <c r="Y1049" s="127" t="s">
        <v>7010</v>
      </c>
      <c r="Z1049" s="127" t="s">
        <v>7010</v>
      </c>
      <c r="AA1049" s="127" t="s">
        <v>7010</v>
      </c>
      <c r="AB1049" s="127" t="s">
        <v>7010</v>
      </c>
      <c r="AC1049" s="127" t="s">
        <v>7010</v>
      </c>
      <c r="AD1049" s="66"/>
    </row>
    <row r="1050" spans="1:30" ht="20.100000000000001" customHeight="1">
      <c r="A1050" s="85"/>
      <c r="B1050" s="85"/>
      <c r="C1050" s="128"/>
      <c r="D1050" s="85" t="s">
        <v>131</v>
      </c>
      <c r="E1050" s="128" t="s">
        <v>8136</v>
      </c>
      <c r="F1050" s="375"/>
      <c r="G1050" s="21"/>
      <c r="H1050" s="375"/>
      <c r="I1050" s="21"/>
      <c r="J1050" s="375"/>
      <c r="K1050" s="21"/>
      <c r="L1050" s="375">
        <v>2</v>
      </c>
      <c r="M1050" s="21"/>
      <c r="N1050" s="51">
        <v>3</v>
      </c>
      <c r="O1050" s="376">
        <v>6.8228337502842851E-2</v>
      </c>
      <c r="P1050" s="51"/>
      <c r="Q1050" s="85"/>
      <c r="R1050" s="315"/>
      <c r="S1050" s="316"/>
      <c r="T1050" s="315">
        <v>1</v>
      </c>
      <c r="U1050" s="316"/>
      <c r="V1050" s="128"/>
      <c r="W1050" s="128"/>
      <c r="X1050" s="128"/>
      <c r="Y1050" s="128"/>
      <c r="Z1050" s="128"/>
      <c r="AA1050" s="128"/>
      <c r="AB1050" s="128"/>
      <c r="AC1050" s="128"/>
      <c r="AD1050" s="85"/>
    </row>
    <row r="1051" spans="1:30" ht="20.100000000000001" customHeight="1">
      <c r="A1051" s="85"/>
      <c r="B1051" s="85"/>
      <c r="C1051" s="128"/>
      <c r="D1051" s="85" t="s">
        <v>133</v>
      </c>
      <c r="E1051" s="128"/>
      <c r="F1051" s="531">
        <v>4</v>
      </c>
      <c r="G1051" s="314">
        <v>0.10042681395932714</v>
      </c>
      <c r="H1051" s="356">
        <v>12</v>
      </c>
      <c r="I1051" s="314">
        <f>H1051/4082*100</f>
        <v>0.29397354238118567</v>
      </c>
      <c r="J1051" s="356">
        <v>11</v>
      </c>
      <c r="K1051" s="314">
        <f>J1051/4161*100</f>
        <v>0.26435952895938475</v>
      </c>
      <c r="L1051" s="356">
        <v>3</v>
      </c>
      <c r="M1051" s="314">
        <v>6.9816150802885737E-2</v>
      </c>
      <c r="N1051" s="315">
        <v>6</v>
      </c>
      <c r="O1051" s="316">
        <v>0.1364566750056857</v>
      </c>
      <c r="P1051" s="315">
        <v>3</v>
      </c>
      <c r="Q1051" s="316">
        <v>0.1</v>
      </c>
      <c r="R1051" s="315">
        <v>6</v>
      </c>
      <c r="S1051" s="316">
        <v>0.1</v>
      </c>
      <c r="T1051" s="315">
        <v>12</v>
      </c>
      <c r="U1051" s="316">
        <v>0.2</v>
      </c>
      <c r="V1051" s="128"/>
      <c r="W1051" s="128"/>
      <c r="X1051" s="128"/>
      <c r="Y1051" s="128"/>
      <c r="Z1051" s="128"/>
      <c r="AA1051" s="128"/>
      <c r="AB1051" s="128"/>
      <c r="AC1051" s="128"/>
      <c r="AD1051" s="85"/>
    </row>
    <row r="1052" spans="1:30" ht="20.100000000000001" customHeight="1">
      <c r="A1052" s="66" t="s">
        <v>6438</v>
      </c>
      <c r="B1052" s="66" t="s">
        <v>290</v>
      </c>
      <c r="C1052" s="127" t="s">
        <v>6439</v>
      </c>
      <c r="D1052" s="66" t="s">
        <v>255</v>
      </c>
      <c r="E1052" s="127" t="s">
        <v>7646</v>
      </c>
      <c r="F1052" s="354"/>
      <c r="G1052" s="12"/>
      <c r="H1052" s="354">
        <v>3</v>
      </c>
      <c r="I1052" s="12">
        <v>25</v>
      </c>
      <c r="J1052" s="354">
        <v>1</v>
      </c>
      <c r="K1052" s="12">
        <v>9.0909090909090917</v>
      </c>
      <c r="L1052" s="354"/>
      <c r="M1052" s="12"/>
      <c r="N1052" s="56">
        <v>3</v>
      </c>
      <c r="O1052" s="57">
        <v>33.333333333333329</v>
      </c>
      <c r="P1052" s="56"/>
      <c r="Q1052" s="57"/>
      <c r="R1052" s="56">
        <v>4</v>
      </c>
      <c r="S1052" s="57">
        <v>66.7</v>
      </c>
      <c r="T1052" s="56">
        <v>6</v>
      </c>
      <c r="U1052" s="57">
        <v>46.2</v>
      </c>
      <c r="V1052" s="127" t="s">
        <v>7010</v>
      </c>
      <c r="W1052" s="127" t="s">
        <v>7010</v>
      </c>
      <c r="X1052" s="127" t="s">
        <v>7010</v>
      </c>
      <c r="Y1052" s="127" t="s">
        <v>7010</v>
      </c>
      <c r="Z1052" s="127" t="s">
        <v>7010</v>
      </c>
      <c r="AA1052" s="127" t="s">
        <v>7010</v>
      </c>
      <c r="AB1052" s="127" t="s">
        <v>7010</v>
      </c>
      <c r="AC1052" s="127" t="s">
        <v>7010</v>
      </c>
      <c r="AD1052" s="66"/>
    </row>
    <row r="1053" spans="1:30" ht="20.100000000000001" customHeight="1">
      <c r="A1053" s="85"/>
      <c r="B1053" s="85"/>
      <c r="C1053" s="128"/>
      <c r="D1053" s="85" t="s">
        <v>256</v>
      </c>
      <c r="E1053" s="128"/>
      <c r="F1053" s="531"/>
      <c r="G1053" s="314"/>
      <c r="H1053" s="356"/>
      <c r="I1053" s="314"/>
      <c r="J1053" s="356">
        <v>2</v>
      </c>
      <c r="K1053" s="314">
        <v>18.181818181818183</v>
      </c>
      <c r="L1053" s="356"/>
      <c r="M1053" s="314"/>
      <c r="N1053" s="315">
        <v>1</v>
      </c>
      <c r="O1053" s="316">
        <v>11.111111111111111</v>
      </c>
      <c r="P1053" s="315">
        <v>1</v>
      </c>
      <c r="Q1053" s="316">
        <v>33.333333333333336</v>
      </c>
      <c r="R1053" s="315">
        <v>1</v>
      </c>
      <c r="S1053" s="316">
        <v>16.666666666666668</v>
      </c>
      <c r="T1053" s="315">
        <v>1</v>
      </c>
      <c r="U1053" s="316">
        <v>7.7</v>
      </c>
      <c r="V1053" s="128"/>
      <c r="W1053" s="128"/>
      <c r="X1053" s="128"/>
      <c r="Y1053" s="128"/>
      <c r="Z1053" s="128"/>
      <c r="AA1053" s="128"/>
      <c r="AB1053" s="128"/>
      <c r="AC1053" s="128"/>
      <c r="AD1053" s="85"/>
    </row>
    <row r="1054" spans="1:30" ht="20.100000000000001" customHeight="1">
      <c r="A1054" s="85"/>
      <c r="B1054" s="85"/>
      <c r="C1054" s="128"/>
      <c r="D1054" s="85" t="s">
        <v>257</v>
      </c>
      <c r="E1054" s="128"/>
      <c r="F1054" s="531">
        <v>2</v>
      </c>
      <c r="G1054" s="314">
        <v>50</v>
      </c>
      <c r="H1054" s="356">
        <v>4</v>
      </c>
      <c r="I1054" s="314">
        <v>33.333333333333336</v>
      </c>
      <c r="J1054" s="356">
        <v>2</v>
      </c>
      <c r="K1054" s="314">
        <v>18.181818181818183</v>
      </c>
      <c r="L1054" s="356">
        <v>2</v>
      </c>
      <c r="M1054" s="314">
        <v>40</v>
      </c>
      <c r="N1054" s="315"/>
      <c r="O1054" s="316"/>
      <c r="P1054" s="315">
        <v>1</v>
      </c>
      <c r="Q1054" s="316">
        <v>33.333333333333336</v>
      </c>
      <c r="R1054" s="315">
        <v>1</v>
      </c>
      <c r="S1054" s="316">
        <v>16.666666666666668</v>
      </c>
      <c r="T1054" s="315">
        <v>3</v>
      </c>
      <c r="U1054" s="316">
        <v>23.1</v>
      </c>
      <c r="V1054" s="128"/>
      <c r="W1054" s="128"/>
      <c r="X1054" s="128"/>
      <c r="Y1054" s="128"/>
      <c r="Z1054" s="128"/>
      <c r="AA1054" s="128"/>
      <c r="AB1054" s="128"/>
      <c r="AC1054" s="128"/>
      <c r="AD1054" s="85"/>
    </row>
    <row r="1055" spans="1:30" ht="20.100000000000001" customHeight="1">
      <c r="A1055" s="85"/>
      <c r="B1055" s="85"/>
      <c r="C1055" s="128"/>
      <c r="D1055" s="85" t="s">
        <v>258</v>
      </c>
      <c r="E1055" s="128"/>
      <c r="F1055" s="531">
        <v>1</v>
      </c>
      <c r="G1055" s="314">
        <v>25</v>
      </c>
      <c r="H1055" s="356">
        <v>4</v>
      </c>
      <c r="I1055" s="314">
        <v>33.333333333333336</v>
      </c>
      <c r="J1055" s="356">
        <v>3</v>
      </c>
      <c r="K1055" s="314">
        <v>27.272727272727273</v>
      </c>
      <c r="L1055" s="356"/>
      <c r="M1055" s="314"/>
      <c r="N1055" s="315"/>
      <c r="O1055" s="316"/>
      <c r="P1055" s="315">
        <v>1</v>
      </c>
      <c r="Q1055" s="316">
        <v>33.333333333333336</v>
      </c>
      <c r="R1055" s="315"/>
      <c r="S1055" s="316"/>
      <c r="T1055" s="315">
        <v>1</v>
      </c>
      <c r="U1055" s="316">
        <v>7.7</v>
      </c>
      <c r="V1055" s="128"/>
      <c r="W1055" s="128"/>
      <c r="X1055" s="128"/>
      <c r="Y1055" s="128"/>
      <c r="Z1055" s="128"/>
      <c r="AA1055" s="128"/>
      <c r="AB1055" s="128"/>
      <c r="AC1055" s="128"/>
      <c r="AD1055" s="85"/>
    </row>
    <row r="1056" spans="1:30" ht="20.100000000000001" customHeight="1">
      <c r="A1056" s="85"/>
      <c r="B1056" s="85"/>
      <c r="C1056" s="128"/>
      <c r="D1056" s="85" t="s">
        <v>259</v>
      </c>
      <c r="E1056" s="128"/>
      <c r="F1056" s="531"/>
      <c r="G1056" s="314"/>
      <c r="H1056" s="356"/>
      <c r="I1056" s="314"/>
      <c r="J1056" s="356">
        <v>2</v>
      </c>
      <c r="K1056" s="314">
        <v>18.181818181818183</v>
      </c>
      <c r="L1056" s="356"/>
      <c r="M1056" s="314"/>
      <c r="N1056" s="315"/>
      <c r="O1056" s="316"/>
      <c r="P1056" s="315"/>
      <c r="Q1056" s="316"/>
      <c r="R1056" s="315"/>
      <c r="S1056" s="316"/>
      <c r="T1056" s="315">
        <v>1</v>
      </c>
      <c r="U1056" s="316">
        <v>7.7</v>
      </c>
      <c r="V1056" s="128"/>
      <c r="W1056" s="128"/>
      <c r="X1056" s="128"/>
      <c r="Y1056" s="128"/>
      <c r="Z1056" s="128"/>
      <c r="AA1056" s="128"/>
      <c r="AB1056" s="128"/>
      <c r="AC1056" s="128"/>
      <c r="AD1056" s="85"/>
    </row>
    <row r="1057" spans="1:30" ht="20.100000000000001" customHeight="1">
      <c r="A1057" s="85"/>
      <c r="B1057" s="85"/>
      <c r="C1057" s="128"/>
      <c r="D1057" s="85" t="s">
        <v>260</v>
      </c>
      <c r="E1057" s="128"/>
      <c r="F1057" s="531"/>
      <c r="G1057" s="314"/>
      <c r="H1057" s="356">
        <v>1</v>
      </c>
      <c r="I1057" s="314">
        <v>8.3333333333333339</v>
      </c>
      <c r="J1057" s="356"/>
      <c r="K1057" s="314"/>
      <c r="L1057" s="356"/>
      <c r="M1057" s="314"/>
      <c r="N1057" s="315"/>
      <c r="O1057" s="316"/>
      <c r="P1057" s="315"/>
      <c r="Q1057" s="316"/>
      <c r="R1057" s="315"/>
      <c r="S1057" s="316"/>
      <c r="T1057" s="315"/>
      <c r="U1057" s="316"/>
      <c r="V1057" s="128"/>
      <c r="W1057" s="128"/>
      <c r="X1057" s="128"/>
      <c r="Y1057" s="128"/>
      <c r="Z1057" s="128"/>
      <c r="AA1057" s="128"/>
      <c r="AB1057" s="128"/>
      <c r="AC1057" s="128"/>
      <c r="AD1057" s="85"/>
    </row>
    <row r="1058" spans="1:30" ht="20.100000000000001" customHeight="1">
      <c r="A1058" s="85"/>
      <c r="B1058" s="85"/>
      <c r="C1058" s="128"/>
      <c r="D1058" s="85" t="s">
        <v>261</v>
      </c>
      <c r="E1058" s="128"/>
      <c r="F1058" s="531"/>
      <c r="G1058" s="314"/>
      <c r="H1058" s="356"/>
      <c r="I1058" s="314"/>
      <c r="J1058" s="356">
        <v>1</v>
      </c>
      <c r="K1058" s="314">
        <v>9.0909090909090917</v>
      </c>
      <c r="L1058" s="356"/>
      <c r="M1058" s="314"/>
      <c r="N1058" s="315"/>
      <c r="O1058" s="316"/>
      <c r="P1058" s="315"/>
      <c r="Q1058" s="316"/>
      <c r="R1058" s="315"/>
      <c r="S1058" s="316"/>
      <c r="T1058" s="315"/>
      <c r="U1058" s="316"/>
      <c r="V1058" s="128"/>
      <c r="W1058" s="128"/>
      <c r="X1058" s="128"/>
      <c r="Y1058" s="128"/>
      <c r="Z1058" s="128"/>
      <c r="AA1058" s="128"/>
      <c r="AB1058" s="128"/>
      <c r="AC1058" s="128"/>
      <c r="AD1058" s="85"/>
    </row>
    <row r="1059" spans="1:30" ht="20.100000000000001" customHeight="1">
      <c r="A1059" s="85"/>
      <c r="B1059" s="85"/>
      <c r="C1059" s="128"/>
      <c r="D1059" s="85" t="s">
        <v>262</v>
      </c>
      <c r="E1059" s="128"/>
      <c r="F1059" s="531"/>
      <c r="G1059" s="314"/>
      <c r="H1059" s="356"/>
      <c r="I1059" s="314"/>
      <c r="J1059" s="356"/>
      <c r="K1059" s="314"/>
      <c r="L1059" s="356"/>
      <c r="M1059" s="314"/>
      <c r="N1059" s="315">
        <v>1</v>
      </c>
      <c r="O1059" s="316">
        <v>11.111111111111111</v>
      </c>
      <c r="P1059" s="315"/>
      <c r="Q1059" s="316"/>
      <c r="R1059" s="315"/>
      <c r="S1059" s="316"/>
      <c r="T1059" s="315"/>
      <c r="U1059" s="316"/>
      <c r="V1059" s="128"/>
      <c r="W1059" s="128"/>
      <c r="X1059" s="128"/>
      <c r="Y1059" s="128"/>
      <c r="Z1059" s="128"/>
      <c r="AA1059" s="128"/>
      <c r="AB1059" s="128"/>
      <c r="AC1059" s="128"/>
      <c r="AD1059" s="85"/>
    </row>
    <row r="1060" spans="1:30" ht="20.100000000000001" customHeight="1">
      <c r="A1060" s="85"/>
      <c r="B1060" s="85"/>
      <c r="C1060" s="128"/>
      <c r="D1060" s="85" t="s">
        <v>263</v>
      </c>
      <c r="E1060" s="128"/>
      <c r="F1060" s="531"/>
      <c r="G1060" s="314"/>
      <c r="H1060" s="356"/>
      <c r="I1060" s="314"/>
      <c r="J1060" s="356"/>
      <c r="K1060" s="314"/>
      <c r="L1060" s="356"/>
      <c r="M1060" s="314"/>
      <c r="N1060" s="315"/>
      <c r="O1060" s="316"/>
      <c r="P1060" s="315"/>
      <c r="Q1060" s="316"/>
      <c r="R1060" s="315"/>
      <c r="S1060" s="316"/>
      <c r="T1060" s="315"/>
      <c r="U1060" s="316"/>
      <c r="V1060" s="128"/>
      <c r="W1060" s="128"/>
      <c r="X1060" s="128"/>
      <c r="Y1060" s="128"/>
      <c r="Z1060" s="128"/>
      <c r="AA1060" s="128"/>
      <c r="AB1060" s="128"/>
      <c r="AC1060" s="128"/>
      <c r="AD1060" s="85"/>
    </row>
    <row r="1061" spans="1:30" ht="20.100000000000001" customHeight="1">
      <c r="A1061" s="85"/>
      <c r="B1061" s="85"/>
      <c r="C1061" s="128"/>
      <c r="D1061" s="85" t="s">
        <v>9429</v>
      </c>
      <c r="E1061" s="128"/>
      <c r="F1061" s="531"/>
      <c r="G1061" s="314"/>
      <c r="H1061" s="356"/>
      <c r="I1061" s="314"/>
      <c r="J1061" s="356"/>
      <c r="K1061" s="314"/>
      <c r="L1061" s="356"/>
      <c r="M1061" s="314"/>
      <c r="N1061" s="315"/>
      <c r="O1061" s="316"/>
      <c r="P1061" s="315"/>
      <c r="Q1061" s="316"/>
      <c r="R1061" s="315"/>
      <c r="S1061" s="316"/>
      <c r="T1061" s="315"/>
      <c r="U1061" s="316"/>
      <c r="V1061" s="128"/>
      <c r="W1061" s="128"/>
      <c r="X1061" s="128"/>
      <c r="Y1061" s="128"/>
      <c r="Z1061" s="128"/>
      <c r="AA1061" s="128"/>
      <c r="AB1061" s="128"/>
      <c r="AC1061" s="128"/>
      <c r="AD1061" s="85"/>
    </row>
    <row r="1062" spans="1:30" ht="20.100000000000001" customHeight="1">
      <c r="A1062" s="85"/>
      <c r="B1062" s="85"/>
      <c r="C1062" s="128"/>
      <c r="D1062" s="85" t="s">
        <v>9394</v>
      </c>
      <c r="E1062" s="128"/>
      <c r="F1062" s="531"/>
      <c r="G1062" s="314"/>
      <c r="H1062" s="356"/>
      <c r="I1062" s="314"/>
      <c r="J1062" s="356"/>
      <c r="K1062" s="314"/>
      <c r="L1062" s="356"/>
      <c r="M1062" s="314"/>
      <c r="N1062" s="315"/>
      <c r="O1062" s="316"/>
      <c r="P1062" s="315"/>
      <c r="Q1062" s="316"/>
      <c r="R1062" s="315"/>
      <c r="S1062" s="316"/>
      <c r="T1062" s="315"/>
      <c r="U1062" s="316"/>
      <c r="V1062" s="128"/>
      <c r="W1062" s="128"/>
      <c r="X1062" s="128"/>
      <c r="Y1062" s="128"/>
      <c r="Z1062" s="128"/>
      <c r="AA1062" s="128"/>
      <c r="AB1062" s="128"/>
      <c r="AC1062" s="128"/>
      <c r="AD1062" s="85"/>
    </row>
    <row r="1063" spans="1:30" ht="20.100000000000001" customHeight="1">
      <c r="A1063" s="85"/>
      <c r="B1063" s="85"/>
      <c r="C1063" s="128"/>
      <c r="D1063" s="85" t="s">
        <v>9430</v>
      </c>
      <c r="E1063" s="128"/>
      <c r="F1063" s="531"/>
      <c r="G1063" s="314"/>
      <c r="H1063" s="356"/>
      <c r="I1063" s="314"/>
      <c r="J1063" s="356"/>
      <c r="K1063" s="314"/>
      <c r="L1063" s="356">
        <v>2</v>
      </c>
      <c r="M1063" s="314">
        <v>40</v>
      </c>
      <c r="N1063" s="315">
        <v>3</v>
      </c>
      <c r="O1063" s="316">
        <v>33.333333333333329</v>
      </c>
      <c r="P1063" s="315"/>
      <c r="Q1063" s="316"/>
      <c r="R1063" s="315"/>
      <c r="S1063" s="316"/>
      <c r="T1063" s="315"/>
      <c r="U1063" s="316"/>
      <c r="V1063" s="128"/>
      <c r="W1063" s="128"/>
      <c r="X1063" s="128"/>
      <c r="Y1063" s="128"/>
      <c r="Z1063" s="128"/>
      <c r="AA1063" s="128"/>
      <c r="AB1063" s="128"/>
      <c r="AC1063" s="128"/>
      <c r="AD1063" s="85"/>
    </row>
    <row r="1064" spans="1:30" ht="20.100000000000001" customHeight="1">
      <c r="A1064" s="85"/>
      <c r="B1064" s="85"/>
      <c r="C1064" s="128"/>
      <c r="D1064" s="85" t="s">
        <v>265</v>
      </c>
      <c r="E1064" s="128"/>
      <c r="F1064" s="531">
        <v>1</v>
      </c>
      <c r="G1064" s="314">
        <v>25</v>
      </c>
      <c r="H1064" s="356"/>
      <c r="I1064" s="314"/>
      <c r="J1064" s="356"/>
      <c r="K1064" s="314"/>
      <c r="L1064" s="356">
        <v>1</v>
      </c>
      <c r="M1064" s="314">
        <v>20</v>
      </c>
      <c r="N1064" s="315">
        <v>1</v>
      </c>
      <c r="O1064" s="316">
        <v>11.111111111111111</v>
      </c>
      <c r="P1064" s="315"/>
      <c r="Q1064" s="316"/>
      <c r="R1064" s="315"/>
      <c r="S1064" s="316"/>
      <c r="T1064" s="315">
        <v>1</v>
      </c>
      <c r="U1064" s="316">
        <v>7.7</v>
      </c>
      <c r="V1064" s="128"/>
      <c r="W1064" s="128"/>
      <c r="X1064" s="128"/>
      <c r="Y1064" s="128"/>
      <c r="Z1064" s="128"/>
      <c r="AA1064" s="128"/>
      <c r="AB1064" s="128"/>
      <c r="AC1064" s="128"/>
      <c r="AD1064" s="85"/>
    </row>
    <row r="1065" spans="1:30" ht="20.100000000000001" customHeight="1">
      <c r="A1065" s="66" t="s">
        <v>6440</v>
      </c>
      <c r="B1065" s="66" t="s">
        <v>291</v>
      </c>
      <c r="C1065" s="127" t="s">
        <v>7611</v>
      </c>
      <c r="D1065" s="66"/>
      <c r="E1065" s="66"/>
      <c r="F1065" s="354">
        <v>3979</v>
      </c>
      <c r="G1065" s="12">
        <v>99.899573186040669</v>
      </c>
      <c r="H1065" s="354">
        <v>4082</v>
      </c>
      <c r="I1065" s="12">
        <v>100</v>
      </c>
      <c r="J1065" s="354">
        <v>4159</v>
      </c>
      <c r="K1065" s="12">
        <f>J1065/4161*100</f>
        <v>99.951934631098297</v>
      </c>
      <c r="L1065" s="354">
        <v>4289</v>
      </c>
      <c r="M1065" s="12">
        <v>99.813823597858971</v>
      </c>
      <c r="N1065" s="56">
        <v>4387</v>
      </c>
      <c r="O1065" s="57">
        <v>99.772572208323865</v>
      </c>
      <c r="P1065" s="56">
        <v>4564</v>
      </c>
      <c r="Q1065" s="57">
        <v>100</v>
      </c>
      <c r="R1065" s="56">
        <v>4677</v>
      </c>
      <c r="S1065" s="57">
        <v>100</v>
      </c>
      <c r="T1065" s="56">
        <v>5086</v>
      </c>
      <c r="U1065" s="57">
        <v>99.9</v>
      </c>
      <c r="V1065" s="127" t="s">
        <v>7010</v>
      </c>
      <c r="W1065" s="127" t="s">
        <v>7010</v>
      </c>
      <c r="X1065" s="127" t="s">
        <v>7010</v>
      </c>
      <c r="Y1065" s="127" t="s">
        <v>7010</v>
      </c>
      <c r="Z1065" s="127" t="s">
        <v>7010</v>
      </c>
      <c r="AA1065" s="127" t="s">
        <v>7010</v>
      </c>
      <c r="AB1065" s="127" t="s">
        <v>7010</v>
      </c>
      <c r="AC1065" s="127" t="s">
        <v>7010</v>
      </c>
      <c r="AD1065" s="66"/>
    </row>
    <row r="1066" spans="1:30" ht="20.100000000000001" customHeight="1">
      <c r="A1066" s="85"/>
      <c r="B1066" s="85"/>
      <c r="C1066" s="128"/>
      <c r="D1066" s="85" t="s">
        <v>131</v>
      </c>
      <c r="E1066" s="128" t="s">
        <v>8136</v>
      </c>
      <c r="F1066" s="531">
        <v>1</v>
      </c>
      <c r="G1066" s="314">
        <v>2.5106703489831784E-2</v>
      </c>
      <c r="H1066" s="356"/>
      <c r="I1066" s="314"/>
      <c r="J1066" s="356">
        <v>2</v>
      </c>
      <c r="K1066" s="314">
        <f>J1066/4161*100</f>
        <v>4.8065368901706318E-2</v>
      </c>
      <c r="L1066" s="356">
        <v>7</v>
      </c>
      <c r="M1066" s="314">
        <v>0.16290435187340005</v>
      </c>
      <c r="N1066" s="315">
        <v>2</v>
      </c>
      <c r="O1066" s="316"/>
      <c r="P1066" s="315">
        <v>1</v>
      </c>
      <c r="Q1066" s="316"/>
      <c r="R1066" s="315"/>
      <c r="S1066" s="316"/>
      <c r="T1066" s="315">
        <v>2</v>
      </c>
      <c r="U1066" s="316"/>
      <c r="V1066" s="128"/>
      <c r="W1066" s="128"/>
      <c r="X1066" s="128"/>
      <c r="Y1066" s="128"/>
      <c r="Z1066" s="128"/>
      <c r="AA1066" s="128"/>
      <c r="AB1066" s="128"/>
      <c r="AC1066" s="128"/>
      <c r="AD1066" s="85"/>
    </row>
    <row r="1067" spans="1:30" ht="20.100000000000001" customHeight="1">
      <c r="A1067" s="85"/>
      <c r="B1067" s="85"/>
      <c r="C1067" s="128"/>
      <c r="D1067" s="85" t="s">
        <v>133</v>
      </c>
      <c r="E1067" s="128"/>
      <c r="F1067" s="531">
        <v>3</v>
      </c>
      <c r="G1067" s="314">
        <v>7.5320110469495355E-2</v>
      </c>
      <c r="H1067" s="356"/>
      <c r="I1067" s="314"/>
      <c r="J1067" s="356"/>
      <c r="K1067" s="314"/>
      <c r="L1067" s="356">
        <v>1</v>
      </c>
      <c r="M1067" s="314"/>
      <c r="N1067" s="315">
        <v>8</v>
      </c>
      <c r="O1067" s="316">
        <v>0.18194223334091425</v>
      </c>
      <c r="P1067" s="315">
        <v>1</v>
      </c>
      <c r="Q1067" s="316"/>
      <c r="R1067" s="315"/>
      <c r="S1067" s="316"/>
      <c r="T1067" s="315">
        <v>4</v>
      </c>
      <c r="U1067" s="316">
        <v>0.1</v>
      </c>
      <c r="V1067" s="128"/>
      <c r="W1067" s="128"/>
      <c r="X1067" s="128"/>
      <c r="Y1067" s="128"/>
      <c r="Z1067" s="128"/>
      <c r="AA1067" s="128"/>
      <c r="AB1067" s="128"/>
      <c r="AC1067" s="128"/>
      <c r="AD1067" s="85"/>
    </row>
    <row r="1068" spans="1:30" ht="20.100000000000001" customHeight="1">
      <c r="A1068" s="66" t="s">
        <v>6441</v>
      </c>
      <c r="B1068" s="66" t="s">
        <v>292</v>
      </c>
      <c r="C1068" s="127" t="s">
        <v>6442</v>
      </c>
      <c r="D1068" s="66" t="s">
        <v>255</v>
      </c>
      <c r="E1068" s="127" t="s">
        <v>7646</v>
      </c>
      <c r="F1068" s="354"/>
      <c r="G1068" s="12"/>
      <c r="H1068" s="354"/>
      <c r="I1068" s="12"/>
      <c r="J1068" s="354"/>
      <c r="K1068" s="12"/>
      <c r="L1068" s="354"/>
      <c r="M1068" s="12"/>
      <c r="N1068" s="56">
        <v>1</v>
      </c>
      <c r="O1068" s="57">
        <v>10</v>
      </c>
      <c r="P1068" s="56"/>
      <c r="Q1068" s="57"/>
      <c r="R1068" s="56"/>
      <c r="S1068" s="57"/>
      <c r="T1068" s="56">
        <v>3</v>
      </c>
      <c r="U1068" s="57">
        <v>50</v>
      </c>
      <c r="V1068" s="127" t="s">
        <v>7010</v>
      </c>
      <c r="W1068" s="127" t="s">
        <v>7010</v>
      </c>
      <c r="X1068" s="127" t="s">
        <v>7010</v>
      </c>
      <c r="Y1068" s="127" t="s">
        <v>7010</v>
      </c>
      <c r="Z1068" s="127" t="s">
        <v>7010</v>
      </c>
      <c r="AA1068" s="127" t="s">
        <v>7010</v>
      </c>
      <c r="AB1068" s="127" t="s">
        <v>7010</v>
      </c>
      <c r="AC1068" s="127" t="s">
        <v>7010</v>
      </c>
      <c r="AD1068" s="66"/>
    </row>
    <row r="1069" spans="1:30" ht="20.100000000000001" customHeight="1">
      <c r="A1069" s="85"/>
      <c r="B1069" s="85"/>
      <c r="C1069" s="128"/>
      <c r="D1069" s="85" t="s">
        <v>256</v>
      </c>
      <c r="E1069" s="128"/>
      <c r="F1069" s="531"/>
      <c r="G1069" s="314"/>
      <c r="H1069" s="356"/>
      <c r="I1069" s="314"/>
      <c r="J1069" s="356"/>
      <c r="K1069" s="314"/>
      <c r="L1069" s="356"/>
      <c r="M1069" s="314"/>
      <c r="N1069" s="315"/>
      <c r="O1069" s="316"/>
      <c r="P1069" s="315">
        <v>1</v>
      </c>
      <c r="Q1069" s="316">
        <v>50</v>
      </c>
      <c r="R1069" s="315"/>
      <c r="S1069" s="316"/>
      <c r="T1069" s="315">
        <v>2</v>
      </c>
      <c r="U1069" s="316">
        <v>33.299999999999997</v>
      </c>
      <c r="V1069" s="128"/>
      <c r="W1069" s="128"/>
      <c r="X1069" s="128"/>
      <c r="Y1069" s="128"/>
      <c r="Z1069" s="128"/>
      <c r="AA1069" s="128"/>
      <c r="AB1069" s="128"/>
      <c r="AC1069" s="128"/>
      <c r="AD1069" s="85"/>
    </row>
    <row r="1070" spans="1:30" ht="20.100000000000001" customHeight="1">
      <c r="A1070" s="85"/>
      <c r="B1070" s="85"/>
      <c r="C1070" s="128"/>
      <c r="D1070" s="85" t="s">
        <v>257</v>
      </c>
      <c r="E1070" s="128"/>
      <c r="F1070" s="531">
        <v>1</v>
      </c>
      <c r="G1070" s="314">
        <v>25</v>
      </c>
      <c r="H1070" s="356"/>
      <c r="I1070" s="314"/>
      <c r="J1070" s="356"/>
      <c r="K1070" s="314"/>
      <c r="L1070" s="356"/>
      <c r="M1070" s="314"/>
      <c r="N1070" s="315"/>
      <c r="O1070" s="316"/>
      <c r="P1070" s="315"/>
      <c r="Q1070" s="316"/>
      <c r="R1070" s="315"/>
      <c r="S1070" s="316"/>
      <c r="T1070" s="315"/>
      <c r="U1070" s="316"/>
      <c r="V1070" s="128"/>
      <c r="W1070" s="128"/>
      <c r="X1070" s="128"/>
      <c r="Y1070" s="128"/>
      <c r="Z1070" s="128"/>
      <c r="AA1070" s="128"/>
      <c r="AB1070" s="128"/>
      <c r="AC1070" s="128"/>
      <c r="AD1070" s="85"/>
    </row>
    <row r="1071" spans="1:30" ht="20.100000000000001" customHeight="1">
      <c r="A1071" s="85"/>
      <c r="B1071" s="85"/>
      <c r="C1071" s="128"/>
      <c r="D1071" s="85" t="s">
        <v>258</v>
      </c>
      <c r="E1071" s="128"/>
      <c r="F1071" s="531"/>
      <c r="G1071" s="314"/>
      <c r="H1071" s="356"/>
      <c r="I1071" s="314"/>
      <c r="J1071" s="356"/>
      <c r="K1071" s="314"/>
      <c r="L1071" s="356"/>
      <c r="M1071" s="314"/>
      <c r="N1071" s="315"/>
      <c r="O1071" s="316"/>
      <c r="P1071" s="315"/>
      <c r="Q1071" s="316"/>
      <c r="R1071" s="315"/>
      <c r="S1071" s="316"/>
      <c r="T1071" s="315"/>
      <c r="U1071" s="316"/>
      <c r="V1071" s="128"/>
      <c r="W1071" s="128"/>
      <c r="X1071" s="128"/>
      <c r="Y1071" s="128"/>
      <c r="Z1071" s="128"/>
      <c r="AA1071" s="128"/>
      <c r="AB1071" s="128"/>
      <c r="AC1071" s="128"/>
      <c r="AD1071" s="85"/>
    </row>
    <row r="1072" spans="1:30" ht="20.100000000000001" customHeight="1">
      <c r="A1072" s="85"/>
      <c r="B1072" s="85"/>
      <c r="C1072" s="128"/>
      <c r="D1072" s="85" t="s">
        <v>259</v>
      </c>
      <c r="E1072" s="128"/>
      <c r="F1072" s="531"/>
      <c r="G1072" s="314"/>
      <c r="H1072" s="356"/>
      <c r="I1072" s="314"/>
      <c r="J1072" s="356"/>
      <c r="K1072" s="314"/>
      <c r="L1072" s="356"/>
      <c r="M1072" s="314"/>
      <c r="N1072" s="315"/>
      <c r="O1072" s="316"/>
      <c r="P1072" s="315"/>
      <c r="Q1072" s="316"/>
      <c r="R1072" s="315"/>
      <c r="S1072" s="316"/>
      <c r="T1072" s="315"/>
      <c r="U1072" s="316"/>
      <c r="V1072" s="128"/>
      <c r="W1072" s="128"/>
      <c r="X1072" s="128"/>
      <c r="Y1072" s="128"/>
      <c r="Z1072" s="128"/>
      <c r="AA1072" s="128"/>
      <c r="AB1072" s="128"/>
      <c r="AC1072" s="128"/>
      <c r="AD1072" s="85"/>
    </row>
    <row r="1073" spans="1:30" ht="20.100000000000001" customHeight="1">
      <c r="A1073" s="85"/>
      <c r="B1073" s="85"/>
      <c r="C1073" s="128"/>
      <c r="D1073" s="85" t="s">
        <v>260</v>
      </c>
      <c r="E1073" s="128"/>
      <c r="F1073" s="531">
        <v>1</v>
      </c>
      <c r="G1073" s="314">
        <v>25</v>
      </c>
      <c r="H1073" s="356"/>
      <c r="I1073" s="314"/>
      <c r="J1073" s="356"/>
      <c r="K1073" s="314"/>
      <c r="L1073" s="356"/>
      <c r="M1073" s="314"/>
      <c r="N1073" s="315"/>
      <c r="O1073" s="316"/>
      <c r="P1073" s="315"/>
      <c r="Q1073" s="316"/>
      <c r="R1073" s="315"/>
      <c r="S1073" s="316"/>
      <c r="T1073" s="315"/>
      <c r="U1073" s="316"/>
      <c r="V1073" s="128"/>
      <c r="W1073" s="128"/>
      <c r="X1073" s="128"/>
      <c r="Y1073" s="128"/>
      <c r="Z1073" s="128"/>
      <c r="AA1073" s="128"/>
      <c r="AB1073" s="128"/>
      <c r="AC1073" s="128"/>
      <c r="AD1073" s="85"/>
    </row>
    <row r="1074" spans="1:30" ht="20.100000000000001" customHeight="1">
      <c r="A1074" s="85"/>
      <c r="B1074" s="85"/>
      <c r="C1074" s="128"/>
      <c r="D1074" s="85" t="s">
        <v>261</v>
      </c>
      <c r="E1074" s="128"/>
      <c r="F1074" s="531"/>
      <c r="G1074" s="314"/>
      <c r="H1074" s="356"/>
      <c r="I1074" s="314"/>
      <c r="J1074" s="356"/>
      <c r="K1074" s="314"/>
      <c r="L1074" s="356"/>
      <c r="M1074" s="314"/>
      <c r="N1074" s="315"/>
      <c r="O1074" s="316"/>
      <c r="P1074" s="315"/>
      <c r="Q1074" s="316"/>
      <c r="R1074" s="315"/>
      <c r="S1074" s="316"/>
      <c r="T1074" s="315"/>
      <c r="U1074" s="316"/>
      <c r="V1074" s="128"/>
      <c r="W1074" s="128"/>
      <c r="X1074" s="128"/>
      <c r="Y1074" s="128"/>
      <c r="Z1074" s="128"/>
      <c r="AA1074" s="128"/>
      <c r="AB1074" s="128"/>
      <c r="AC1074" s="128"/>
      <c r="AD1074" s="85"/>
    </row>
    <row r="1075" spans="1:30" ht="20.100000000000001" customHeight="1">
      <c r="A1075" s="85"/>
      <c r="B1075" s="85"/>
      <c r="C1075" s="128"/>
      <c r="D1075" s="85" t="s">
        <v>262</v>
      </c>
      <c r="E1075" s="128"/>
      <c r="F1075" s="531"/>
      <c r="G1075" s="314"/>
      <c r="H1075" s="356"/>
      <c r="I1075" s="314"/>
      <c r="J1075" s="356"/>
      <c r="K1075" s="314"/>
      <c r="L1075" s="356"/>
      <c r="M1075" s="314"/>
      <c r="N1075" s="315"/>
      <c r="O1075" s="316"/>
      <c r="P1075" s="315"/>
      <c r="Q1075" s="316"/>
      <c r="R1075" s="315"/>
      <c r="S1075" s="316"/>
      <c r="T1075" s="315"/>
      <c r="U1075" s="316"/>
      <c r="V1075" s="128"/>
      <c r="W1075" s="128"/>
      <c r="X1075" s="128"/>
      <c r="Y1075" s="128"/>
      <c r="Z1075" s="128"/>
      <c r="AA1075" s="128"/>
      <c r="AB1075" s="128"/>
      <c r="AC1075" s="128"/>
      <c r="AD1075" s="85"/>
    </row>
    <row r="1076" spans="1:30" ht="20.100000000000001" customHeight="1">
      <c r="A1076" s="85"/>
      <c r="B1076" s="85"/>
      <c r="C1076" s="128"/>
      <c r="D1076" s="85" t="s">
        <v>263</v>
      </c>
      <c r="E1076" s="128"/>
      <c r="F1076" s="531"/>
      <c r="G1076" s="314"/>
      <c r="H1076" s="356"/>
      <c r="I1076" s="314"/>
      <c r="J1076" s="356">
        <v>1</v>
      </c>
      <c r="K1076" s="314">
        <v>50</v>
      </c>
      <c r="L1076" s="356">
        <v>1</v>
      </c>
      <c r="M1076" s="314">
        <v>12.5</v>
      </c>
      <c r="N1076" s="315"/>
      <c r="O1076" s="316"/>
      <c r="P1076" s="315"/>
      <c r="Q1076" s="316"/>
      <c r="R1076" s="315"/>
      <c r="S1076" s="316"/>
      <c r="T1076" s="315"/>
      <c r="U1076" s="316"/>
      <c r="V1076" s="128"/>
      <c r="W1076" s="128"/>
      <c r="X1076" s="128"/>
      <c r="Y1076" s="128"/>
      <c r="Z1076" s="128"/>
      <c r="AA1076" s="128"/>
      <c r="AB1076" s="128"/>
      <c r="AC1076" s="128"/>
      <c r="AD1076" s="85"/>
    </row>
    <row r="1077" spans="1:30" ht="20.100000000000001" customHeight="1">
      <c r="A1077" s="85"/>
      <c r="B1077" s="85"/>
      <c r="C1077" s="128"/>
      <c r="D1077" s="85" t="s">
        <v>9429</v>
      </c>
      <c r="E1077" s="128"/>
      <c r="F1077" s="531"/>
      <c r="G1077" s="314"/>
      <c r="H1077" s="356"/>
      <c r="I1077" s="314"/>
      <c r="J1077" s="356"/>
      <c r="K1077" s="314"/>
      <c r="L1077" s="356"/>
      <c r="M1077" s="314"/>
      <c r="N1077" s="315"/>
      <c r="O1077" s="316"/>
      <c r="P1077" s="315"/>
      <c r="Q1077" s="316"/>
      <c r="R1077" s="315"/>
      <c r="S1077" s="316"/>
      <c r="T1077" s="315"/>
      <c r="U1077" s="316"/>
      <c r="V1077" s="128"/>
      <c r="W1077" s="128"/>
      <c r="X1077" s="128"/>
      <c r="Y1077" s="128"/>
      <c r="Z1077" s="128"/>
      <c r="AA1077" s="128"/>
      <c r="AB1077" s="128"/>
      <c r="AC1077" s="128"/>
      <c r="AD1077" s="85"/>
    </row>
    <row r="1078" spans="1:30" ht="20.100000000000001" customHeight="1">
      <c r="A1078" s="85"/>
      <c r="B1078" s="85"/>
      <c r="C1078" s="128"/>
      <c r="D1078" s="85" t="s">
        <v>9394</v>
      </c>
      <c r="E1078" s="128"/>
      <c r="F1078" s="531"/>
      <c r="G1078" s="314"/>
      <c r="H1078" s="356"/>
      <c r="I1078" s="314"/>
      <c r="J1078" s="356"/>
      <c r="K1078" s="314"/>
      <c r="L1078" s="356"/>
      <c r="M1078" s="314"/>
      <c r="N1078" s="315"/>
      <c r="O1078" s="316"/>
      <c r="P1078" s="315"/>
      <c r="Q1078" s="316"/>
      <c r="R1078" s="315"/>
      <c r="S1078" s="316"/>
      <c r="T1078" s="315"/>
      <c r="U1078" s="316"/>
      <c r="V1078" s="128"/>
      <c r="W1078" s="128"/>
      <c r="X1078" s="128"/>
      <c r="Y1078" s="128"/>
      <c r="Z1078" s="128"/>
      <c r="AA1078" s="128"/>
      <c r="AB1078" s="128"/>
      <c r="AC1078" s="128"/>
      <c r="AD1078" s="85"/>
    </row>
    <row r="1079" spans="1:30" ht="20.100000000000001" customHeight="1">
      <c r="A1079" s="85"/>
      <c r="B1079" s="85"/>
      <c r="C1079" s="128"/>
      <c r="D1079" s="85" t="s">
        <v>9430</v>
      </c>
      <c r="E1079" s="128"/>
      <c r="F1079" s="531"/>
      <c r="G1079" s="314"/>
      <c r="H1079" s="356"/>
      <c r="I1079" s="314"/>
      <c r="J1079" s="356">
        <v>1</v>
      </c>
      <c r="K1079" s="314">
        <v>50</v>
      </c>
      <c r="L1079" s="356">
        <v>6</v>
      </c>
      <c r="M1079" s="314">
        <v>75</v>
      </c>
      <c r="N1079" s="315">
        <v>1</v>
      </c>
      <c r="O1079" s="316">
        <v>10</v>
      </c>
      <c r="P1079" s="315">
        <v>1</v>
      </c>
      <c r="Q1079" s="316">
        <v>50</v>
      </c>
      <c r="R1079" s="315"/>
      <c r="S1079" s="316"/>
      <c r="T1079" s="315"/>
      <c r="U1079" s="316"/>
      <c r="V1079" s="128"/>
      <c r="W1079" s="128"/>
      <c r="X1079" s="128"/>
      <c r="Y1079" s="128"/>
      <c r="Z1079" s="128"/>
      <c r="AA1079" s="128"/>
      <c r="AB1079" s="128"/>
      <c r="AC1079" s="128"/>
      <c r="AD1079" s="85"/>
    </row>
    <row r="1080" spans="1:30" ht="20.100000000000001" customHeight="1">
      <c r="A1080" s="85"/>
      <c r="B1080" s="85"/>
      <c r="C1080" s="128"/>
      <c r="D1080" s="85" t="s">
        <v>265</v>
      </c>
      <c r="E1080" s="128"/>
      <c r="F1080" s="531">
        <v>2</v>
      </c>
      <c r="G1080" s="314">
        <v>50</v>
      </c>
      <c r="H1080" s="356"/>
      <c r="I1080" s="314"/>
      <c r="J1080" s="356"/>
      <c r="K1080" s="314"/>
      <c r="L1080" s="356">
        <v>1</v>
      </c>
      <c r="M1080" s="314">
        <v>12.5</v>
      </c>
      <c r="N1080" s="315">
        <v>8</v>
      </c>
      <c r="O1080" s="316">
        <v>80</v>
      </c>
      <c r="P1080" s="315"/>
      <c r="Q1080" s="316"/>
      <c r="R1080" s="315"/>
      <c r="S1080" s="316"/>
      <c r="T1080" s="315">
        <v>1</v>
      </c>
      <c r="U1080" s="316">
        <v>16.7</v>
      </c>
      <c r="V1080" s="128"/>
      <c r="W1080" s="128"/>
      <c r="X1080" s="128"/>
      <c r="Y1080" s="128"/>
      <c r="Z1080" s="128"/>
      <c r="AA1080" s="128"/>
      <c r="AB1080" s="128"/>
      <c r="AC1080" s="128"/>
      <c r="AD1080" s="85"/>
    </row>
    <row r="1081" spans="1:30" ht="20.100000000000001" customHeight="1">
      <c r="A1081" s="66" t="s">
        <v>6443</v>
      </c>
      <c r="B1081" s="66" t="s">
        <v>293</v>
      </c>
      <c r="C1081" s="127" t="s">
        <v>7611</v>
      </c>
      <c r="D1081" s="66"/>
      <c r="E1081" s="66"/>
      <c r="F1081" s="354">
        <v>3983</v>
      </c>
      <c r="G1081" s="12">
        <v>100</v>
      </c>
      <c r="H1081" s="354">
        <v>4082</v>
      </c>
      <c r="I1081" s="12">
        <v>100</v>
      </c>
      <c r="J1081" s="354">
        <v>4160</v>
      </c>
      <c r="K1081" s="12">
        <f>J1081/4161*100</f>
        <v>99.975967315549141</v>
      </c>
      <c r="L1081" s="354">
        <v>4256</v>
      </c>
      <c r="M1081" s="12">
        <v>99.045845939027231</v>
      </c>
      <c r="N1081" s="56">
        <v>4334</v>
      </c>
      <c r="O1081" s="57">
        <v>98.567204912440303</v>
      </c>
      <c r="P1081" s="56">
        <v>4547</v>
      </c>
      <c r="Q1081" s="57">
        <v>99.6</v>
      </c>
      <c r="R1081" s="56">
        <v>4669</v>
      </c>
      <c r="S1081" s="57">
        <v>99.8</v>
      </c>
      <c r="T1081" s="56">
        <v>5088</v>
      </c>
      <c r="U1081" s="57">
        <v>99.9</v>
      </c>
      <c r="V1081" s="127" t="s">
        <v>7010</v>
      </c>
      <c r="W1081" s="127" t="s">
        <v>7010</v>
      </c>
      <c r="X1081" s="127" t="s">
        <v>7010</v>
      </c>
      <c r="Y1081" s="127" t="s">
        <v>7010</v>
      </c>
      <c r="Z1081" s="127" t="s">
        <v>7010</v>
      </c>
      <c r="AA1081" s="127" t="s">
        <v>7010</v>
      </c>
      <c r="AB1081" s="127" t="s">
        <v>7010</v>
      </c>
      <c r="AC1081" s="127" t="s">
        <v>7010</v>
      </c>
      <c r="AD1081" s="66"/>
    </row>
    <row r="1082" spans="1:30" ht="20.100000000000001" customHeight="1">
      <c r="A1082" s="85"/>
      <c r="B1082" s="85"/>
      <c r="C1082" s="128"/>
      <c r="D1082" s="85" t="s">
        <v>131</v>
      </c>
      <c r="E1082" s="128" t="s">
        <v>8136</v>
      </c>
      <c r="F1082" s="531"/>
      <c r="G1082" s="314"/>
      <c r="H1082" s="356"/>
      <c r="I1082" s="314"/>
      <c r="J1082" s="356">
        <v>1</v>
      </c>
      <c r="K1082" s="314">
        <f>J1082/4161*100</f>
        <v>2.4032684450853159E-2</v>
      </c>
      <c r="L1082" s="356">
        <v>27</v>
      </c>
      <c r="M1082" s="314">
        <v>0.62834535722597162</v>
      </c>
      <c r="N1082" s="315">
        <v>39</v>
      </c>
      <c r="O1082" s="316">
        <v>0.88696838753695695</v>
      </c>
      <c r="P1082" s="315">
        <v>12</v>
      </c>
      <c r="Q1082" s="316">
        <v>0.3</v>
      </c>
      <c r="R1082" s="315">
        <v>3</v>
      </c>
      <c r="S1082" s="316">
        <v>0.1</v>
      </c>
      <c r="T1082" s="315">
        <v>1</v>
      </c>
      <c r="U1082" s="316"/>
      <c r="V1082" s="128"/>
      <c r="W1082" s="128"/>
      <c r="X1082" s="128"/>
      <c r="Y1082" s="128"/>
      <c r="Z1082" s="128"/>
      <c r="AA1082" s="128"/>
      <c r="AB1082" s="128"/>
      <c r="AC1082" s="128"/>
      <c r="AD1082" s="85"/>
    </row>
    <row r="1083" spans="1:30" ht="20.100000000000001" customHeight="1">
      <c r="A1083" s="85"/>
      <c r="B1083" s="85"/>
      <c r="C1083" s="128"/>
      <c r="D1083" s="85" t="s">
        <v>133</v>
      </c>
      <c r="E1083" s="128"/>
      <c r="F1083" s="531"/>
      <c r="G1083" s="314"/>
      <c r="H1083" s="356"/>
      <c r="I1083" s="314"/>
      <c r="J1083" s="356"/>
      <c r="K1083" s="314"/>
      <c r="L1083" s="356">
        <v>14</v>
      </c>
      <c r="M1083" s="314">
        <v>0.3258087037468001</v>
      </c>
      <c r="N1083" s="315">
        <v>24</v>
      </c>
      <c r="O1083" s="316">
        <v>0.54582670002274281</v>
      </c>
      <c r="P1083" s="315">
        <v>7</v>
      </c>
      <c r="Q1083" s="316">
        <v>0.2</v>
      </c>
      <c r="R1083" s="315">
        <v>5</v>
      </c>
      <c r="S1083" s="316">
        <v>0.1</v>
      </c>
      <c r="T1083" s="315">
        <v>3</v>
      </c>
      <c r="U1083" s="316">
        <v>0.1</v>
      </c>
      <c r="V1083" s="128"/>
      <c r="W1083" s="128"/>
      <c r="X1083" s="128"/>
      <c r="Y1083" s="128"/>
      <c r="Z1083" s="128"/>
      <c r="AA1083" s="128"/>
      <c r="AB1083" s="128"/>
      <c r="AC1083" s="128"/>
      <c r="AD1083" s="85"/>
    </row>
    <row r="1084" spans="1:30" ht="20.100000000000001" customHeight="1">
      <c r="A1084" s="66" t="s">
        <v>6444</v>
      </c>
      <c r="B1084" s="66" t="s">
        <v>294</v>
      </c>
      <c r="C1084" s="127" t="s">
        <v>7611</v>
      </c>
      <c r="D1084" s="66" t="s">
        <v>270</v>
      </c>
      <c r="E1084" s="127"/>
      <c r="F1084" s="354">
        <v>3983</v>
      </c>
      <c r="G1084" s="12">
        <v>100</v>
      </c>
      <c r="H1084" s="354">
        <v>4082</v>
      </c>
      <c r="I1084" s="12">
        <v>100</v>
      </c>
      <c r="J1084" s="354">
        <v>4161</v>
      </c>
      <c r="K1084" s="12">
        <v>100</v>
      </c>
      <c r="L1084" s="354">
        <v>4297</v>
      </c>
      <c r="M1084" s="12">
        <v>100</v>
      </c>
      <c r="N1084" s="56">
        <v>4397</v>
      </c>
      <c r="O1084" s="57">
        <v>100</v>
      </c>
      <c r="P1084" s="56">
        <v>4566</v>
      </c>
      <c r="Q1084" s="57">
        <v>100</v>
      </c>
      <c r="R1084" s="56">
        <v>4677</v>
      </c>
      <c r="S1084" s="57">
        <v>100</v>
      </c>
      <c r="T1084" s="56">
        <v>5092</v>
      </c>
      <c r="U1084" s="57">
        <v>100</v>
      </c>
      <c r="V1084" s="127" t="s">
        <v>7010</v>
      </c>
      <c r="W1084" s="127" t="s">
        <v>7010</v>
      </c>
      <c r="X1084" s="127" t="s">
        <v>7010</v>
      </c>
      <c r="Y1084" s="127" t="s">
        <v>7010</v>
      </c>
      <c r="Z1084" s="127" t="s">
        <v>7010</v>
      </c>
      <c r="AA1084" s="127" t="s">
        <v>7010</v>
      </c>
      <c r="AB1084" s="127" t="s">
        <v>7010</v>
      </c>
      <c r="AC1084" s="127" t="s">
        <v>7010</v>
      </c>
      <c r="AD1084" s="66"/>
    </row>
    <row r="1085" spans="1:30" ht="20.100000000000001" customHeight="1">
      <c r="A1085" s="66" t="s">
        <v>6445</v>
      </c>
      <c r="B1085" s="66" t="s">
        <v>486</v>
      </c>
      <c r="C1085" s="127" t="s">
        <v>7611</v>
      </c>
      <c r="D1085" s="66" t="s">
        <v>9433</v>
      </c>
      <c r="E1085" s="127" t="s">
        <v>7351</v>
      </c>
      <c r="F1085" s="354">
        <v>1204</v>
      </c>
      <c r="G1085" s="12">
        <v>30.22847100175747</v>
      </c>
      <c r="H1085" s="354">
        <v>1247</v>
      </c>
      <c r="I1085" s="12">
        <v>30.548750612444881</v>
      </c>
      <c r="J1085" s="354">
        <v>1316</v>
      </c>
      <c r="K1085" s="12">
        <v>31.627012737322758</v>
      </c>
      <c r="L1085" s="354">
        <v>1384</v>
      </c>
      <c r="M1085" s="12">
        <v>32.208517570397952</v>
      </c>
      <c r="N1085" s="56">
        <v>1456</v>
      </c>
      <c r="O1085" s="57">
        <v>33.113486468046396</v>
      </c>
      <c r="P1085" s="56">
        <v>1524</v>
      </c>
      <c r="Q1085" s="57">
        <v>33.37713534822602</v>
      </c>
      <c r="R1085" s="56">
        <v>1557</v>
      </c>
      <c r="S1085" s="57">
        <v>33.297690333618476</v>
      </c>
      <c r="T1085" s="56"/>
      <c r="U1085" s="57"/>
      <c r="V1085" s="127" t="s">
        <v>7010</v>
      </c>
      <c r="W1085" s="127" t="s">
        <v>7010</v>
      </c>
      <c r="X1085" s="127" t="s">
        <v>7010</v>
      </c>
      <c r="Y1085" s="127" t="s">
        <v>7010</v>
      </c>
      <c r="Z1085" s="127" t="s">
        <v>7010</v>
      </c>
      <c r="AA1085" s="127" t="s">
        <v>7010</v>
      </c>
      <c r="AB1085" s="127" t="s">
        <v>7010</v>
      </c>
      <c r="AC1085" s="127"/>
      <c r="AD1085" s="66"/>
    </row>
    <row r="1086" spans="1:30" ht="20.100000000000001" customHeight="1">
      <c r="A1086" s="85"/>
      <c r="B1086" s="85"/>
      <c r="C1086" s="128"/>
      <c r="D1086" s="85" t="s">
        <v>9434</v>
      </c>
      <c r="E1086" s="128"/>
      <c r="F1086" s="531">
        <v>2779</v>
      </c>
      <c r="G1086" s="314">
        <v>69.77152899824253</v>
      </c>
      <c r="H1086" s="356">
        <v>2835</v>
      </c>
      <c r="I1086" s="314">
        <v>69.451249387555123</v>
      </c>
      <c r="J1086" s="356">
        <v>2845</v>
      </c>
      <c r="K1086" s="314">
        <v>68.372987262677242</v>
      </c>
      <c r="L1086" s="356">
        <v>2913</v>
      </c>
      <c r="M1086" s="314">
        <v>67.791482429602041</v>
      </c>
      <c r="N1086" s="315">
        <v>2941</v>
      </c>
      <c r="O1086" s="316">
        <v>66.886513531953611</v>
      </c>
      <c r="P1086" s="315">
        <v>3042</v>
      </c>
      <c r="Q1086" s="316">
        <v>66.62286465177398</v>
      </c>
      <c r="R1086" s="315">
        <v>3119</v>
      </c>
      <c r="S1086" s="316">
        <v>66.702309666381524</v>
      </c>
      <c r="T1086" s="315"/>
      <c r="U1086" s="316"/>
      <c r="V1086" s="128"/>
      <c r="W1086" s="128"/>
      <c r="X1086" s="128"/>
      <c r="Y1086" s="128"/>
      <c r="Z1086" s="128"/>
      <c r="AA1086" s="128"/>
      <c r="AB1086" s="128"/>
      <c r="AC1086" s="128"/>
      <c r="AD1086" s="85"/>
    </row>
    <row r="1087" spans="1:30" ht="20.100000000000001" customHeight="1">
      <c r="A1087" s="85"/>
      <c r="B1087" s="85"/>
      <c r="C1087" s="128"/>
      <c r="D1087" s="85" t="s">
        <v>305</v>
      </c>
      <c r="E1087" s="128"/>
      <c r="F1087" s="531"/>
      <c r="G1087" s="314"/>
      <c r="H1087" s="356"/>
      <c r="I1087" s="314"/>
      <c r="J1087" s="356"/>
      <c r="K1087" s="314"/>
      <c r="L1087" s="356"/>
      <c r="M1087" s="314"/>
      <c r="N1087" s="315"/>
      <c r="O1087" s="316"/>
      <c r="P1087" s="315"/>
      <c r="Q1087" s="316"/>
      <c r="R1087" s="315"/>
      <c r="S1087" s="316"/>
      <c r="T1087" s="315"/>
      <c r="U1087" s="316"/>
      <c r="V1087" s="128"/>
      <c r="W1087" s="128"/>
      <c r="X1087" s="128"/>
      <c r="Y1087" s="128"/>
      <c r="Z1087" s="128"/>
      <c r="AA1087" s="128"/>
      <c r="AB1087" s="128"/>
      <c r="AC1087" s="128"/>
      <c r="AD1087" s="85"/>
    </row>
    <row r="1088" spans="1:30" ht="20.100000000000001" customHeight="1">
      <c r="A1088" s="85"/>
      <c r="B1088" s="85"/>
      <c r="C1088" s="128"/>
      <c r="D1088" s="85" t="s">
        <v>306</v>
      </c>
      <c r="E1088" s="128"/>
      <c r="F1088" s="531"/>
      <c r="G1088" s="314"/>
      <c r="H1088" s="356"/>
      <c r="I1088" s="314"/>
      <c r="J1088" s="356"/>
      <c r="K1088" s="314"/>
      <c r="L1088" s="356"/>
      <c r="M1088" s="314"/>
      <c r="N1088" s="315"/>
      <c r="O1088" s="316"/>
      <c r="P1088" s="315"/>
      <c r="Q1088" s="316"/>
      <c r="R1088" s="315">
        <v>1</v>
      </c>
      <c r="S1088" s="316"/>
      <c r="T1088" s="315"/>
      <c r="U1088" s="316"/>
      <c r="V1088" s="128"/>
      <c r="W1088" s="128"/>
      <c r="X1088" s="128"/>
      <c r="Y1088" s="128"/>
      <c r="Z1088" s="128"/>
      <c r="AA1088" s="128"/>
      <c r="AB1088" s="128"/>
      <c r="AC1088" s="128"/>
      <c r="AD1088" s="85"/>
    </row>
    <row r="1089" spans="1:30" ht="20.100000000000001" customHeight="1">
      <c r="A1089" s="66" t="s">
        <v>6446</v>
      </c>
      <c r="B1089" s="66" t="s">
        <v>487</v>
      </c>
      <c r="C1089" s="127" t="s">
        <v>6447</v>
      </c>
      <c r="D1089" s="66"/>
      <c r="E1089" s="66"/>
      <c r="F1089" s="354">
        <v>1179</v>
      </c>
      <c r="G1089" s="12">
        <v>97.923588039867099</v>
      </c>
      <c r="H1089" s="354">
        <v>1222</v>
      </c>
      <c r="I1089" s="12">
        <f t="shared" ref="I1089:I1094" si="21">H1089/1247*100</f>
        <v>97.99518845228549</v>
      </c>
      <c r="J1089" s="354">
        <v>1281</v>
      </c>
      <c r="K1089" s="12">
        <f t="shared" ref="K1089:K1094" si="22">J1089/1316*100</f>
        <v>97.340425531914903</v>
      </c>
      <c r="L1089" s="354">
        <v>1336</v>
      </c>
      <c r="M1089" s="12">
        <v>96.531791907514446</v>
      </c>
      <c r="N1089" s="56">
        <v>1388</v>
      </c>
      <c r="O1089" s="57">
        <v>95.3</v>
      </c>
      <c r="P1089" s="56">
        <v>1368</v>
      </c>
      <c r="Q1089" s="57">
        <v>89.8</v>
      </c>
      <c r="R1089" s="56">
        <v>1425</v>
      </c>
      <c r="S1089" s="57">
        <v>91.5</v>
      </c>
      <c r="T1089" s="56"/>
      <c r="U1089" s="57"/>
      <c r="V1089" s="127" t="s">
        <v>7010</v>
      </c>
      <c r="W1089" s="127" t="s">
        <v>7010</v>
      </c>
      <c r="X1089" s="127" t="s">
        <v>7010</v>
      </c>
      <c r="Y1089" s="127" t="s">
        <v>7010</v>
      </c>
      <c r="Z1089" s="127" t="s">
        <v>7010</v>
      </c>
      <c r="AA1089" s="127" t="s">
        <v>7010</v>
      </c>
      <c r="AB1089" s="127" t="s">
        <v>7010</v>
      </c>
      <c r="AC1089" s="127"/>
      <c r="AD1089" s="66"/>
    </row>
    <row r="1090" spans="1:30" ht="20.100000000000001" customHeight="1">
      <c r="A1090" s="85"/>
      <c r="B1090" s="85"/>
      <c r="C1090" s="128"/>
      <c r="D1090" s="85" t="s">
        <v>152</v>
      </c>
      <c r="E1090" s="128" t="s">
        <v>2426</v>
      </c>
      <c r="F1090" s="531">
        <v>1</v>
      </c>
      <c r="G1090" s="314">
        <v>8.3056478405315617E-2</v>
      </c>
      <c r="H1090" s="356">
        <v>1</v>
      </c>
      <c r="I1090" s="314">
        <f t="shared" si="21"/>
        <v>8.0192461908580592E-2</v>
      </c>
      <c r="J1090" s="356">
        <v>4</v>
      </c>
      <c r="K1090" s="314">
        <f t="shared" si="22"/>
        <v>0.303951367781155</v>
      </c>
      <c r="L1090" s="356">
        <v>1</v>
      </c>
      <c r="M1090" s="314">
        <v>7.2254335260115599E-2</v>
      </c>
      <c r="N1090" s="315">
        <v>3</v>
      </c>
      <c r="O1090" s="316">
        <v>0.2</v>
      </c>
      <c r="P1090" s="315">
        <v>8</v>
      </c>
      <c r="Q1090" s="316">
        <v>0.5</v>
      </c>
      <c r="R1090" s="315">
        <v>2</v>
      </c>
      <c r="S1090" s="316">
        <v>0.1</v>
      </c>
      <c r="T1090" s="315"/>
      <c r="U1090" s="316"/>
      <c r="V1090" s="128"/>
      <c r="W1090" s="128"/>
      <c r="X1090" s="128"/>
      <c r="Y1090" s="128"/>
      <c r="Z1090" s="128"/>
      <c r="AA1090" s="128"/>
      <c r="AB1090" s="128"/>
      <c r="AC1090" s="128"/>
      <c r="AD1090" s="85"/>
    </row>
    <row r="1091" spans="1:30" ht="20.100000000000001" customHeight="1">
      <c r="A1091" s="85"/>
      <c r="B1091" s="85"/>
      <c r="C1091" s="128"/>
      <c r="D1091" s="85" t="s">
        <v>153</v>
      </c>
      <c r="E1091" s="128"/>
      <c r="F1091" s="531">
        <v>24</v>
      </c>
      <c r="G1091" s="314">
        <v>1.9933554817275747</v>
      </c>
      <c r="H1091" s="356">
        <v>24</v>
      </c>
      <c r="I1091" s="314">
        <f t="shared" si="21"/>
        <v>1.9246190858059342</v>
      </c>
      <c r="J1091" s="356">
        <v>31</v>
      </c>
      <c r="K1091" s="314">
        <f t="shared" si="22"/>
        <v>2.3556231003039514</v>
      </c>
      <c r="L1091" s="356">
        <v>47</v>
      </c>
      <c r="M1091" s="314">
        <v>3.395953757225433</v>
      </c>
      <c r="N1091" s="315">
        <v>65</v>
      </c>
      <c r="O1091" s="316">
        <v>4.5</v>
      </c>
      <c r="P1091" s="315">
        <v>148</v>
      </c>
      <c r="Q1091" s="316">
        <v>9.6999999999999993</v>
      </c>
      <c r="R1091" s="315">
        <v>130</v>
      </c>
      <c r="S1091" s="316">
        <v>8.3000000000000007</v>
      </c>
      <c r="T1091" s="315"/>
      <c r="U1091" s="316"/>
      <c r="V1091" s="128"/>
      <c r="W1091" s="128"/>
      <c r="X1091" s="128"/>
      <c r="Y1091" s="128"/>
      <c r="Z1091" s="128"/>
      <c r="AA1091" s="128"/>
      <c r="AB1091" s="128"/>
      <c r="AC1091" s="128"/>
      <c r="AD1091" s="85"/>
    </row>
    <row r="1092" spans="1:30" ht="20.100000000000001" customHeight="1">
      <c r="A1092" s="66" t="s">
        <v>6448</v>
      </c>
      <c r="B1092" s="66" t="s">
        <v>488</v>
      </c>
      <c r="C1092" s="127" t="s">
        <v>6449</v>
      </c>
      <c r="D1092" s="66"/>
      <c r="E1092" s="9"/>
      <c r="F1092" s="354">
        <v>1074</v>
      </c>
      <c r="G1092" s="12">
        <v>91.094147582697204</v>
      </c>
      <c r="H1092" s="354">
        <v>1023</v>
      </c>
      <c r="I1092" s="12">
        <f t="shared" si="21"/>
        <v>82.036888532477946</v>
      </c>
      <c r="J1092" s="354">
        <v>1216</v>
      </c>
      <c r="K1092" s="12">
        <f t="shared" si="22"/>
        <v>92.401215805471125</v>
      </c>
      <c r="L1092" s="354">
        <v>1243</v>
      </c>
      <c r="M1092" s="12">
        <v>93.038922155688624</v>
      </c>
      <c r="N1092" s="56">
        <v>1238</v>
      </c>
      <c r="O1092" s="57">
        <v>89.2</v>
      </c>
      <c r="P1092" s="56">
        <v>1170</v>
      </c>
      <c r="Q1092" s="57">
        <v>85.5</v>
      </c>
      <c r="R1092" s="56">
        <v>1199</v>
      </c>
      <c r="S1092" s="57">
        <v>84.1</v>
      </c>
      <c r="T1092" s="56"/>
      <c r="U1092" s="57"/>
      <c r="V1092" s="127" t="s">
        <v>7010</v>
      </c>
      <c r="W1092" s="127" t="s">
        <v>7010</v>
      </c>
      <c r="X1092" s="127" t="s">
        <v>7010</v>
      </c>
      <c r="Y1092" s="127" t="s">
        <v>7010</v>
      </c>
      <c r="Z1092" s="127" t="s">
        <v>7010</v>
      </c>
      <c r="AA1092" s="127" t="s">
        <v>7010</v>
      </c>
      <c r="AB1092" s="127" t="s">
        <v>7010</v>
      </c>
      <c r="AC1092" s="127"/>
      <c r="AD1092" s="66"/>
    </row>
    <row r="1093" spans="1:30" ht="20.100000000000001" customHeight="1">
      <c r="A1093" s="85"/>
      <c r="B1093" s="85"/>
      <c r="C1093" s="128"/>
      <c r="D1093" s="85" t="s">
        <v>264</v>
      </c>
      <c r="E1093" s="128" t="s">
        <v>7646</v>
      </c>
      <c r="F1093" s="531">
        <v>1</v>
      </c>
      <c r="G1093" s="314">
        <v>8.4817642069550461E-2</v>
      </c>
      <c r="H1093" s="356">
        <v>5</v>
      </c>
      <c r="I1093" s="314">
        <f t="shared" si="21"/>
        <v>0.40096230954290296</v>
      </c>
      <c r="J1093" s="356">
        <v>4</v>
      </c>
      <c r="K1093" s="314">
        <f t="shared" si="22"/>
        <v>0.303951367781155</v>
      </c>
      <c r="L1093" s="356"/>
      <c r="M1093" s="314"/>
      <c r="N1093" s="315"/>
      <c r="O1093" s="316"/>
      <c r="P1093" s="315"/>
      <c r="Q1093" s="316"/>
      <c r="R1093" s="315"/>
      <c r="S1093" s="316"/>
      <c r="T1093" s="315"/>
      <c r="U1093" s="316"/>
      <c r="V1093" s="128"/>
      <c r="W1093" s="128"/>
      <c r="X1093" s="128"/>
      <c r="Y1093" s="128"/>
      <c r="Z1093" s="128"/>
      <c r="AA1093" s="128"/>
      <c r="AB1093" s="128"/>
      <c r="AC1093" s="128"/>
      <c r="AD1093" s="85"/>
    </row>
    <row r="1094" spans="1:30" ht="20.100000000000001" customHeight="1">
      <c r="A1094" s="85"/>
      <c r="B1094" s="85"/>
      <c r="C1094" s="128"/>
      <c r="D1094" s="85" t="s">
        <v>265</v>
      </c>
      <c r="E1094" s="128"/>
      <c r="F1094" s="531">
        <v>104</v>
      </c>
      <c r="G1094" s="314">
        <v>8.8210347752332474</v>
      </c>
      <c r="H1094" s="356">
        <v>219</v>
      </c>
      <c r="I1094" s="314">
        <f t="shared" si="21"/>
        <v>17.56214915797915</v>
      </c>
      <c r="J1094" s="356">
        <v>96</v>
      </c>
      <c r="K1094" s="314">
        <f t="shared" si="22"/>
        <v>7.2948328267477196</v>
      </c>
      <c r="L1094" s="356">
        <v>93</v>
      </c>
      <c r="M1094" s="314">
        <v>6.9610778443113768</v>
      </c>
      <c r="N1094" s="315">
        <v>150</v>
      </c>
      <c r="O1094" s="316">
        <v>10.8</v>
      </c>
      <c r="P1094" s="315">
        <v>198</v>
      </c>
      <c r="Q1094" s="316">
        <v>14.5</v>
      </c>
      <c r="R1094" s="315">
        <v>226</v>
      </c>
      <c r="S1094" s="316">
        <v>15.9</v>
      </c>
      <c r="T1094" s="315"/>
      <c r="U1094" s="316"/>
      <c r="V1094" s="128"/>
      <c r="W1094" s="128"/>
      <c r="X1094" s="128"/>
      <c r="Y1094" s="128"/>
      <c r="Z1094" s="128"/>
      <c r="AA1094" s="128"/>
      <c r="AB1094" s="128"/>
      <c r="AC1094" s="128"/>
      <c r="AD1094" s="85"/>
    </row>
    <row r="1095" spans="1:30" ht="20.100000000000001" customHeight="1">
      <c r="A1095" s="66" t="s">
        <v>6450</v>
      </c>
      <c r="B1095" s="66" t="s">
        <v>489</v>
      </c>
      <c r="C1095" s="127" t="s">
        <v>6451</v>
      </c>
      <c r="D1095" s="66" t="s">
        <v>9435</v>
      </c>
      <c r="E1095" s="127" t="s">
        <v>7646</v>
      </c>
      <c r="F1095" s="354">
        <v>71</v>
      </c>
      <c r="G1095" s="12">
        <v>67.61904761904762</v>
      </c>
      <c r="H1095" s="354">
        <v>114</v>
      </c>
      <c r="I1095" s="12">
        <f t="shared" ref="I1095:I1100" si="23">H1095/224*100</f>
        <v>50.892857142857139</v>
      </c>
      <c r="J1095" s="354">
        <v>37</v>
      </c>
      <c r="K1095" s="12">
        <f t="shared" ref="K1095:K1100" si="24">J1095/100*100</f>
        <v>37</v>
      </c>
      <c r="L1095" s="354">
        <v>47</v>
      </c>
      <c r="M1095" s="12">
        <v>50.537634408602152</v>
      </c>
      <c r="N1095" s="56">
        <v>63</v>
      </c>
      <c r="O1095" s="57">
        <v>42</v>
      </c>
      <c r="P1095" s="56">
        <v>88</v>
      </c>
      <c r="Q1095" s="57">
        <v>44.4</v>
      </c>
      <c r="R1095" s="56">
        <v>125</v>
      </c>
      <c r="S1095" s="57">
        <v>55.3</v>
      </c>
      <c r="T1095" s="56"/>
      <c r="U1095" s="57"/>
      <c r="V1095" s="127" t="s">
        <v>7010</v>
      </c>
      <c r="W1095" s="127" t="s">
        <v>7010</v>
      </c>
      <c r="X1095" s="127" t="s">
        <v>7010</v>
      </c>
      <c r="Y1095" s="127" t="s">
        <v>7010</v>
      </c>
      <c r="Z1095" s="127" t="s">
        <v>7010</v>
      </c>
      <c r="AA1095" s="127" t="s">
        <v>7010</v>
      </c>
      <c r="AB1095" s="127" t="s">
        <v>7010</v>
      </c>
      <c r="AC1095" s="127"/>
      <c r="AD1095" s="66"/>
    </row>
    <row r="1096" spans="1:30" ht="20.100000000000001" customHeight="1">
      <c r="A1096" s="85"/>
      <c r="B1096" s="85"/>
      <c r="C1096" s="128"/>
      <c r="D1096" s="85" t="s">
        <v>9436</v>
      </c>
      <c r="E1096" s="128"/>
      <c r="F1096" s="531">
        <v>8</v>
      </c>
      <c r="G1096" s="314">
        <v>7.6190476190476195</v>
      </c>
      <c r="H1096" s="356">
        <v>24</v>
      </c>
      <c r="I1096" s="314">
        <f t="shared" si="23"/>
        <v>10.714285714285714</v>
      </c>
      <c r="J1096" s="356">
        <v>4</v>
      </c>
      <c r="K1096" s="314">
        <f t="shared" si="24"/>
        <v>4</v>
      </c>
      <c r="L1096" s="356">
        <v>16</v>
      </c>
      <c r="M1096" s="314">
        <v>17.20430107526882</v>
      </c>
      <c r="N1096" s="315">
        <v>20</v>
      </c>
      <c r="O1096" s="316">
        <v>13.333333333333334</v>
      </c>
      <c r="P1096" s="315">
        <v>35</v>
      </c>
      <c r="Q1096" s="316">
        <v>17.7</v>
      </c>
      <c r="R1096" s="315">
        <v>26</v>
      </c>
      <c r="S1096" s="316">
        <v>11.5</v>
      </c>
      <c r="T1096" s="315"/>
      <c r="U1096" s="316"/>
      <c r="V1096" s="128"/>
      <c r="W1096" s="128"/>
      <c r="X1096" s="128"/>
      <c r="Y1096" s="128"/>
      <c r="Z1096" s="128"/>
      <c r="AA1096" s="128"/>
      <c r="AB1096" s="128"/>
      <c r="AC1096" s="128"/>
      <c r="AD1096" s="85"/>
    </row>
    <row r="1097" spans="1:30" ht="20.100000000000001" customHeight="1">
      <c r="A1097" s="85"/>
      <c r="B1097" s="85"/>
      <c r="C1097" s="128"/>
      <c r="D1097" s="85" t="s">
        <v>9437</v>
      </c>
      <c r="E1097" s="128"/>
      <c r="F1097" s="531">
        <v>4</v>
      </c>
      <c r="G1097" s="314">
        <v>3.8095238095238098</v>
      </c>
      <c r="H1097" s="356">
        <v>15</v>
      </c>
      <c r="I1097" s="314">
        <f t="shared" si="23"/>
        <v>6.6964285714285712</v>
      </c>
      <c r="J1097" s="356">
        <v>6</v>
      </c>
      <c r="K1097" s="314">
        <f t="shared" si="24"/>
        <v>6</v>
      </c>
      <c r="L1097" s="356">
        <v>12</v>
      </c>
      <c r="M1097" s="314">
        <v>12.903225806451612</v>
      </c>
      <c r="N1097" s="315">
        <v>29</v>
      </c>
      <c r="O1097" s="316">
        <v>19.333333333333332</v>
      </c>
      <c r="P1097" s="315">
        <v>42</v>
      </c>
      <c r="Q1097" s="316">
        <v>21.2</v>
      </c>
      <c r="R1097" s="315">
        <v>20</v>
      </c>
      <c r="S1097" s="316">
        <v>8.8000000000000007</v>
      </c>
      <c r="T1097" s="315"/>
      <c r="U1097" s="316"/>
      <c r="V1097" s="128"/>
      <c r="W1097" s="128"/>
      <c r="X1097" s="128"/>
      <c r="Y1097" s="128"/>
      <c r="Z1097" s="128"/>
      <c r="AA1097" s="128"/>
      <c r="AB1097" s="128"/>
      <c r="AC1097" s="128"/>
      <c r="AD1097" s="85"/>
    </row>
    <row r="1098" spans="1:30" ht="20.100000000000001" customHeight="1">
      <c r="A1098" s="85"/>
      <c r="B1098" s="85"/>
      <c r="C1098" s="128"/>
      <c r="D1098" s="85" t="s">
        <v>9438</v>
      </c>
      <c r="E1098" s="128"/>
      <c r="F1098" s="531">
        <v>1</v>
      </c>
      <c r="G1098" s="314">
        <v>0.95238095238095244</v>
      </c>
      <c r="H1098" s="356">
        <v>12</v>
      </c>
      <c r="I1098" s="314">
        <f t="shared" si="23"/>
        <v>5.3571428571428568</v>
      </c>
      <c r="J1098" s="356">
        <v>6</v>
      </c>
      <c r="K1098" s="314">
        <f t="shared" si="24"/>
        <v>6</v>
      </c>
      <c r="L1098" s="356">
        <v>7</v>
      </c>
      <c r="M1098" s="314">
        <v>7.5268817204301079</v>
      </c>
      <c r="N1098" s="315">
        <v>7</v>
      </c>
      <c r="O1098" s="316">
        <v>4.666666666666667</v>
      </c>
      <c r="P1098" s="315">
        <v>10</v>
      </c>
      <c r="Q1098" s="316">
        <v>5.0999999999999996</v>
      </c>
      <c r="R1098" s="315">
        <v>24</v>
      </c>
      <c r="S1098" s="316">
        <v>10.6</v>
      </c>
      <c r="T1098" s="315"/>
      <c r="U1098" s="316"/>
      <c r="V1098" s="128"/>
      <c r="W1098" s="128"/>
      <c r="X1098" s="128"/>
      <c r="Y1098" s="128"/>
      <c r="Z1098" s="128"/>
      <c r="AA1098" s="128"/>
      <c r="AB1098" s="128"/>
      <c r="AC1098" s="128"/>
      <c r="AD1098" s="85"/>
    </row>
    <row r="1099" spans="1:30" ht="20.100000000000001" customHeight="1">
      <c r="A1099" s="85"/>
      <c r="B1099" s="85"/>
      <c r="C1099" s="128"/>
      <c r="D1099" s="85" t="s">
        <v>264</v>
      </c>
      <c r="E1099" s="128"/>
      <c r="F1099" s="531">
        <v>1</v>
      </c>
      <c r="G1099" s="314">
        <v>0.95238095238095244</v>
      </c>
      <c r="H1099" s="356">
        <v>1</v>
      </c>
      <c r="I1099" s="314">
        <f t="shared" si="23"/>
        <v>0.4464285714285714</v>
      </c>
      <c r="J1099" s="356">
        <v>4</v>
      </c>
      <c r="K1099" s="314">
        <f t="shared" si="24"/>
        <v>4</v>
      </c>
      <c r="L1099" s="356"/>
      <c r="M1099" s="314"/>
      <c r="N1099" s="315"/>
      <c r="O1099" s="316"/>
      <c r="P1099" s="315"/>
      <c r="Q1099" s="316"/>
      <c r="R1099" s="315"/>
      <c r="S1099" s="316"/>
      <c r="T1099" s="315"/>
      <c r="U1099" s="316"/>
      <c r="V1099" s="128"/>
      <c r="W1099" s="128"/>
      <c r="X1099" s="128"/>
      <c r="Y1099" s="128"/>
      <c r="Z1099" s="128"/>
      <c r="AA1099" s="128"/>
      <c r="AB1099" s="128"/>
      <c r="AC1099" s="128"/>
      <c r="AD1099" s="85"/>
    </row>
    <row r="1100" spans="1:30" ht="20.100000000000001" customHeight="1">
      <c r="A1100" s="85"/>
      <c r="B1100" s="85"/>
      <c r="C1100" s="128"/>
      <c r="D1100" s="85" t="s">
        <v>265</v>
      </c>
      <c r="E1100" s="128"/>
      <c r="F1100" s="531">
        <v>20</v>
      </c>
      <c r="G1100" s="314">
        <v>19.047619047619047</v>
      </c>
      <c r="H1100" s="356">
        <v>58</v>
      </c>
      <c r="I1100" s="314">
        <f t="shared" si="23"/>
        <v>25.892857142857146</v>
      </c>
      <c r="J1100" s="356">
        <v>43</v>
      </c>
      <c r="K1100" s="314">
        <f t="shared" si="24"/>
        <v>43</v>
      </c>
      <c r="L1100" s="356">
        <v>11</v>
      </c>
      <c r="M1100" s="314">
        <v>11.827956989247312</v>
      </c>
      <c r="N1100" s="315">
        <v>31</v>
      </c>
      <c r="O1100" s="316">
        <v>20.666666666666668</v>
      </c>
      <c r="P1100" s="315">
        <v>23</v>
      </c>
      <c r="Q1100" s="316">
        <v>11.6</v>
      </c>
      <c r="R1100" s="315">
        <v>31</v>
      </c>
      <c r="S1100" s="316">
        <v>13.7</v>
      </c>
      <c r="T1100" s="315"/>
      <c r="U1100" s="316"/>
      <c r="V1100" s="128"/>
      <c r="W1100" s="128"/>
      <c r="X1100" s="128"/>
      <c r="Y1100" s="128"/>
      <c r="Z1100" s="128"/>
      <c r="AA1100" s="128"/>
      <c r="AB1100" s="128"/>
      <c r="AC1100" s="128"/>
      <c r="AD1100" s="85"/>
    </row>
    <row r="1101" spans="1:30" ht="20.100000000000001" customHeight="1">
      <c r="A1101" s="66" t="s">
        <v>6452</v>
      </c>
      <c r="B1101" s="66" t="s">
        <v>490</v>
      </c>
      <c r="C1101" s="127" t="s">
        <v>6449</v>
      </c>
      <c r="D1101" s="66" t="s">
        <v>491</v>
      </c>
      <c r="E1101" s="127" t="s">
        <v>7351</v>
      </c>
      <c r="F1101" s="354">
        <v>1161</v>
      </c>
      <c r="G1101" s="12">
        <v>96.428571428571431</v>
      </c>
      <c r="H1101" s="354">
        <v>1212</v>
      </c>
      <c r="I1101" s="12">
        <v>97.19326383319968</v>
      </c>
      <c r="J1101" s="354">
        <v>1266</v>
      </c>
      <c r="K1101" s="12">
        <v>96.200607902735555</v>
      </c>
      <c r="L1101" s="354">
        <v>1340</v>
      </c>
      <c r="M1101" s="12">
        <v>96.820809248554909</v>
      </c>
      <c r="N1101" s="56">
        <v>1413</v>
      </c>
      <c r="O1101" s="57">
        <v>97.046703296703299</v>
      </c>
      <c r="P1101" s="56">
        <v>1463</v>
      </c>
      <c r="Q1101" s="57">
        <v>96</v>
      </c>
      <c r="R1101" s="56">
        <v>1490</v>
      </c>
      <c r="S1101" s="57">
        <v>95.7</v>
      </c>
      <c r="T1101" s="56"/>
      <c r="U1101" s="57"/>
      <c r="V1101" s="127" t="s">
        <v>7010</v>
      </c>
      <c r="W1101" s="127" t="s">
        <v>7010</v>
      </c>
      <c r="X1101" s="127" t="s">
        <v>7010</v>
      </c>
      <c r="Y1101" s="127" t="s">
        <v>7010</v>
      </c>
      <c r="Z1101" s="127" t="s">
        <v>7010</v>
      </c>
      <c r="AA1101" s="127" t="s">
        <v>7010</v>
      </c>
      <c r="AB1101" s="127" t="s">
        <v>7010</v>
      </c>
      <c r="AC1101" s="127"/>
      <c r="AD1101" s="66"/>
    </row>
    <row r="1102" spans="1:30" ht="20.100000000000001" customHeight="1">
      <c r="A1102" s="85"/>
      <c r="B1102" s="85"/>
      <c r="C1102" s="128"/>
      <c r="D1102" s="85" t="s">
        <v>492</v>
      </c>
      <c r="E1102" s="128"/>
      <c r="F1102" s="531">
        <v>30</v>
      </c>
      <c r="G1102" s="314">
        <v>2.4916943521594686</v>
      </c>
      <c r="H1102" s="356">
        <v>24</v>
      </c>
      <c r="I1102" s="314">
        <v>1.9246190858059342</v>
      </c>
      <c r="J1102" s="356">
        <v>43</v>
      </c>
      <c r="K1102" s="314">
        <v>3.2674772036474162</v>
      </c>
      <c r="L1102" s="356">
        <v>34</v>
      </c>
      <c r="M1102" s="314">
        <v>2.4566473988439306</v>
      </c>
      <c r="N1102" s="315">
        <v>39</v>
      </c>
      <c r="O1102" s="316">
        <v>2.6785714285714284</v>
      </c>
      <c r="P1102" s="315">
        <v>43</v>
      </c>
      <c r="Q1102" s="316">
        <v>2.8</v>
      </c>
      <c r="R1102" s="315">
        <v>54</v>
      </c>
      <c r="S1102" s="316">
        <v>3.5</v>
      </c>
      <c r="T1102" s="315"/>
      <c r="U1102" s="316"/>
      <c r="V1102" s="128"/>
      <c r="W1102" s="128"/>
      <c r="X1102" s="128"/>
      <c r="Y1102" s="128"/>
      <c r="Z1102" s="128"/>
      <c r="AA1102" s="128"/>
      <c r="AB1102" s="128"/>
      <c r="AC1102" s="128"/>
      <c r="AD1102" s="85"/>
    </row>
    <row r="1103" spans="1:30" ht="20.100000000000001" customHeight="1">
      <c r="A1103" s="85"/>
      <c r="B1103" s="85"/>
      <c r="C1103" s="128"/>
      <c r="D1103" s="85" t="s">
        <v>493</v>
      </c>
      <c r="E1103" s="128"/>
      <c r="F1103" s="531">
        <v>4</v>
      </c>
      <c r="G1103" s="314">
        <v>0.33222591362126247</v>
      </c>
      <c r="H1103" s="356">
        <v>3</v>
      </c>
      <c r="I1103" s="314">
        <v>0.24057738572574178</v>
      </c>
      <c r="J1103" s="356">
        <v>4</v>
      </c>
      <c r="K1103" s="314">
        <v>0.303951367781155</v>
      </c>
      <c r="L1103" s="356">
        <v>4</v>
      </c>
      <c r="M1103" s="314">
        <v>0.28901734104046245</v>
      </c>
      <c r="N1103" s="315">
        <v>1</v>
      </c>
      <c r="O1103" s="316">
        <v>6.8681318681318687E-2</v>
      </c>
      <c r="P1103" s="315">
        <v>1</v>
      </c>
      <c r="Q1103" s="316">
        <v>0.1</v>
      </c>
      <c r="R1103" s="315">
        <v>4</v>
      </c>
      <c r="S1103" s="316">
        <v>0.3</v>
      </c>
      <c r="T1103" s="315"/>
      <c r="U1103" s="316"/>
      <c r="V1103" s="128"/>
      <c r="W1103" s="128"/>
      <c r="X1103" s="128"/>
      <c r="Y1103" s="128"/>
      <c r="Z1103" s="128"/>
      <c r="AA1103" s="128"/>
      <c r="AB1103" s="128"/>
      <c r="AC1103" s="128"/>
      <c r="AD1103" s="85"/>
    </row>
    <row r="1104" spans="1:30" ht="20.100000000000001" customHeight="1">
      <c r="A1104" s="85"/>
      <c r="B1104" s="85"/>
      <c r="C1104" s="128"/>
      <c r="D1104" s="85" t="s">
        <v>494</v>
      </c>
      <c r="E1104" s="128"/>
      <c r="F1104" s="531">
        <v>7</v>
      </c>
      <c r="G1104" s="314">
        <v>0.58139534883720934</v>
      </c>
      <c r="H1104" s="356">
        <v>6</v>
      </c>
      <c r="I1104" s="314">
        <v>0.48115477145148355</v>
      </c>
      <c r="J1104" s="356">
        <v>2</v>
      </c>
      <c r="K1104" s="314">
        <v>0.1519756838905775</v>
      </c>
      <c r="L1104" s="356">
        <v>6</v>
      </c>
      <c r="M1104" s="314">
        <v>0.43352601156069365</v>
      </c>
      <c r="N1104" s="315">
        <v>2</v>
      </c>
      <c r="O1104" s="316">
        <v>0.13736263736263737</v>
      </c>
      <c r="P1104" s="315">
        <v>16</v>
      </c>
      <c r="Q1104" s="316">
        <v>1</v>
      </c>
      <c r="R1104" s="315">
        <v>1</v>
      </c>
      <c r="S1104" s="316">
        <v>0.1</v>
      </c>
      <c r="T1104" s="315"/>
      <c r="U1104" s="316"/>
      <c r="V1104" s="128"/>
      <c r="W1104" s="128"/>
      <c r="X1104" s="128"/>
      <c r="Y1104" s="128"/>
      <c r="Z1104" s="128"/>
      <c r="AA1104" s="128"/>
      <c r="AB1104" s="128"/>
      <c r="AC1104" s="128"/>
      <c r="AD1104" s="85"/>
    </row>
    <row r="1105" spans="1:30" ht="20.100000000000001" customHeight="1">
      <c r="A1105" s="85"/>
      <c r="B1105" s="85"/>
      <c r="C1105" s="128"/>
      <c r="D1105" s="85" t="s">
        <v>495</v>
      </c>
      <c r="E1105" s="128"/>
      <c r="F1105" s="531"/>
      <c r="G1105" s="314"/>
      <c r="H1105" s="356">
        <v>2</v>
      </c>
      <c r="I1105" s="314">
        <v>0.16038492381716118</v>
      </c>
      <c r="J1105" s="356">
        <v>1</v>
      </c>
      <c r="K1105" s="314">
        <v>7.598784194528875E-2</v>
      </c>
      <c r="L1105" s="356"/>
      <c r="M1105" s="314"/>
      <c r="N1105" s="315"/>
      <c r="O1105" s="316"/>
      <c r="P1105" s="315"/>
      <c r="Q1105" s="316"/>
      <c r="R1105" s="315">
        <v>2</v>
      </c>
      <c r="S1105" s="316">
        <v>0.1</v>
      </c>
      <c r="T1105" s="315"/>
      <c r="U1105" s="316"/>
      <c r="V1105" s="128"/>
      <c r="W1105" s="128"/>
      <c r="X1105" s="128"/>
      <c r="Y1105" s="128"/>
      <c r="Z1105" s="128"/>
      <c r="AA1105" s="128"/>
      <c r="AB1105" s="128"/>
      <c r="AC1105" s="128"/>
      <c r="AD1105" s="85"/>
    </row>
    <row r="1106" spans="1:30" ht="20.100000000000001" customHeight="1">
      <c r="A1106" s="85"/>
      <c r="B1106" s="85"/>
      <c r="C1106" s="128"/>
      <c r="D1106" s="85" t="s">
        <v>304</v>
      </c>
      <c r="E1106" s="128"/>
      <c r="F1106" s="531">
        <v>1</v>
      </c>
      <c r="G1106" s="314">
        <v>8.3056478405315617E-2</v>
      </c>
      <c r="H1106" s="356"/>
      <c r="I1106" s="314"/>
      <c r="J1106" s="356"/>
      <c r="K1106" s="314"/>
      <c r="L1106" s="356"/>
      <c r="M1106" s="314"/>
      <c r="N1106" s="315">
        <v>1</v>
      </c>
      <c r="O1106" s="316">
        <v>6.8681318681318687E-2</v>
      </c>
      <c r="P1106" s="315"/>
      <c r="Q1106" s="316"/>
      <c r="R1106" s="315"/>
      <c r="S1106" s="316"/>
      <c r="T1106" s="315"/>
      <c r="U1106" s="316"/>
      <c r="V1106" s="128"/>
      <c r="W1106" s="128"/>
      <c r="X1106" s="128"/>
      <c r="Y1106" s="128"/>
      <c r="Z1106" s="128"/>
      <c r="AA1106" s="128"/>
      <c r="AB1106" s="128"/>
      <c r="AC1106" s="128"/>
      <c r="AD1106" s="85"/>
    </row>
    <row r="1107" spans="1:30" ht="20.100000000000001" customHeight="1">
      <c r="A1107" s="85"/>
      <c r="B1107" s="85"/>
      <c r="C1107" s="128"/>
      <c r="D1107" s="85" t="s">
        <v>6221</v>
      </c>
      <c r="E1107" s="128"/>
      <c r="F1107" s="531"/>
      <c r="G1107" s="314"/>
      <c r="H1107" s="356"/>
      <c r="I1107" s="314"/>
      <c r="J1107" s="356"/>
      <c r="K1107" s="314"/>
      <c r="L1107" s="356"/>
      <c r="M1107" s="314"/>
      <c r="N1107" s="315"/>
      <c r="O1107" s="316"/>
      <c r="P1107" s="315">
        <v>1</v>
      </c>
      <c r="Q1107" s="316">
        <v>0.1</v>
      </c>
      <c r="R1107" s="315"/>
      <c r="S1107" s="316"/>
      <c r="T1107" s="315"/>
      <c r="U1107" s="316"/>
      <c r="V1107" s="128"/>
      <c r="W1107" s="128"/>
      <c r="X1107" s="128"/>
      <c r="Y1107" s="128"/>
      <c r="Z1107" s="128"/>
      <c r="AA1107" s="128"/>
      <c r="AB1107" s="128"/>
      <c r="AC1107" s="128"/>
      <c r="AD1107" s="85"/>
    </row>
    <row r="1108" spans="1:30" ht="20.100000000000001" customHeight="1">
      <c r="A1108" s="85"/>
      <c r="B1108" s="85"/>
      <c r="C1108" s="128"/>
      <c r="D1108" s="85" t="s">
        <v>6222</v>
      </c>
      <c r="E1108" s="128"/>
      <c r="F1108" s="531">
        <v>1</v>
      </c>
      <c r="G1108" s="314">
        <v>8.3056478405315617E-2</v>
      </c>
      <c r="H1108" s="356"/>
      <c r="I1108" s="314"/>
      <c r="J1108" s="356"/>
      <c r="K1108" s="314"/>
      <c r="L1108" s="356"/>
      <c r="M1108" s="314"/>
      <c r="N1108" s="315"/>
      <c r="O1108" s="316"/>
      <c r="P1108" s="315"/>
      <c r="Q1108" s="316"/>
      <c r="R1108" s="315">
        <v>6</v>
      </c>
      <c r="S1108" s="316">
        <v>0.4</v>
      </c>
      <c r="T1108" s="315"/>
      <c r="U1108" s="316"/>
      <c r="V1108" s="128"/>
      <c r="W1108" s="128"/>
      <c r="X1108" s="128"/>
      <c r="Y1108" s="128"/>
      <c r="Z1108" s="128"/>
      <c r="AA1108" s="128"/>
      <c r="AB1108" s="128"/>
      <c r="AC1108" s="128"/>
      <c r="AD1108" s="85"/>
    </row>
    <row r="1109" spans="1:30" ht="20.100000000000001" customHeight="1">
      <c r="A1109" s="66" t="s">
        <v>6453</v>
      </c>
      <c r="B1109" s="66" t="s">
        <v>496</v>
      </c>
      <c r="C1109" s="127" t="s">
        <v>6449</v>
      </c>
      <c r="D1109" s="66" t="s">
        <v>491</v>
      </c>
      <c r="E1109" s="127" t="s">
        <v>7351</v>
      </c>
      <c r="F1109" s="354">
        <v>13</v>
      </c>
      <c r="G1109" s="12">
        <v>1.1775362318840579</v>
      </c>
      <c r="H1109" s="354">
        <v>11</v>
      </c>
      <c r="I1109" s="12">
        <v>0.95818815331010454</v>
      </c>
      <c r="J1109" s="354">
        <v>14</v>
      </c>
      <c r="K1109" s="12">
        <v>1.1551155115511551</v>
      </c>
      <c r="L1109" s="354">
        <v>14</v>
      </c>
      <c r="M1109" s="12">
        <v>1.0946051602814699</v>
      </c>
      <c r="N1109" s="56">
        <v>12</v>
      </c>
      <c r="O1109" s="57">
        <v>0.90634441087613293</v>
      </c>
      <c r="P1109" s="56">
        <v>24</v>
      </c>
      <c r="Q1109" s="57">
        <v>1.7366136034732271</v>
      </c>
      <c r="R1109" s="56">
        <v>19</v>
      </c>
      <c r="S1109" s="57">
        <v>1.4318010550113036</v>
      </c>
      <c r="T1109" s="56"/>
      <c r="U1109" s="57"/>
      <c r="V1109" s="127" t="s">
        <v>7010</v>
      </c>
      <c r="W1109" s="127" t="s">
        <v>7010</v>
      </c>
      <c r="X1109" s="127" t="s">
        <v>7010</v>
      </c>
      <c r="Y1109" s="127" t="s">
        <v>7010</v>
      </c>
      <c r="Z1109" s="127" t="s">
        <v>7010</v>
      </c>
      <c r="AA1109" s="127" t="s">
        <v>7010</v>
      </c>
      <c r="AB1109" s="127" t="s">
        <v>7010</v>
      </c>
      <c r="AC1109" s="127"/>
      <c r="AD1109" s="66"/>
    </row>
    <row r="1110" spans="1:30" ht="20.100000000000001" customHeight="1">
      <c r="A1110" s="85"/>
      <c r="B1110" s="85"/>
      <c r="C1110" s="128"/>
      <c r="D1110" s="85" t="s">
        <v>492</v>
      </c>
      <c r="E1110" s="128"/>
      <c r="F1110" s="531">
        <v>1029</v>
      </c>
      <c r="G1110" s="314">
        <v>93.206521739130437</v>
      </c>
      <c r="H1110" s="356">
        <v>1089</v>
      </c>
      <c r="I1110" s="314">
        <v>94.860627177700351</v>
      </c>
      <c r="J1110" s="356">
        <v>1140</v>
      </c>
      <c r="K1110" s="314">
        <v>94.059405940594061</v>
      </c>
      <c r="L1110" s="356">
        <v>1182</v>
      </c>
      <c r="M1110" s="314">
        <v>92.415949960906957</v>
      </c>
      <c r="N1110" s="315">
        <v>1246</v>
      </c>
      <c r="O1110" s="316">
        <v>94.108761329305139</v>
      </c>
      <c r="P1110" s="315">
        <v>1263</v>
      </c>
      <c r="Q1110" s="316">
        <v>91.389290882778582</v>
      </c>
      <c r="R1110" s="315">
        <v>1212</v>
      </c>
      <c r="S1110" s="316">
        <v>91.333835719668429</v>
      </c>
      <c r="T1110" s="315"/>
      <c r="U1110" s="316"/>
      <c r="V1110" s="128"/>
      <c r="W1110" s="128"/>
      <c r="X1110" s="128"/>
      <c r="Y1110" s="128"/>
      <c r="Z1110" s="128"/>
      <c r="AA1110" s="128"/>
      <c r="AB1110" s="128"/>
      <c r="AC1110" s="128"/>
      <c r="AD1110" s="85"/>
    </row>
    <row r="1111" spans="1:30" ht="20.100000000000001" customHeight="1">
      <c r="A1111" s="85"/>
      <c r="B1111" s="85"/>
      <c r="C1111" s="128"/>
      <c r="D1111" s="85" t="s">
        <v>493</v>
      </c>
      <c r="E1111" s="128"/>
      <c r="F1111" s="531">
        <v>7</v>
      </c>
      <c r="G1111" s="314">
        <v>0.63405797101449279</v>
      </c>
      <c r="H1111" s="356">
        <v>15</v>
      </c>
      <c r="I1111" s="314">
        <v>1.3066202090592334</v>
      </c>
      <c r="J1111" s="356">
        <v>11</v>
      </c>
      <c r="K1111" s="314">
        <v>0.90759075907590758</v>
      </c>
      <c r="L1111" s="356">
        <v>17</v>
      </c>
      <c r="M1111" s="314">
        <v>1.3291634089132134</v>
      </c>
      <c r="N1111" s="315">
        <v>16</v>
      </c>
      <c r="O1111" s="316">
        <v>1.2084592145015105</v>
      </c>
      <c r="P1111" s="315">
        <v>24</v>
      </c>
      <c r="Q1111" s="316">
        <v>1.7366136034732271</v>
      </c>
      <c r="R1111" s="315">
        <v>38</v>
      </c>
      <c r="S1111" s="316">
        <v>2.8636021100226072</v>
      </c>
      <c r="T1111" s="315"/>
      <c r="U1111" s="316"/>
      <c r="V1111" s="128"/>
      <c r="W1111" s="128"/>
      <c r="X1111" s="128"/>
      <c r="Y1111" s="128"/>
      <c r="Z1111" s="128"/>
      <c r="AA1111" s="128"/>
      <c r="AB1111" s="128"/>
      <c r="AC1111" s="128"/>
      <c r="AD1111" s="85"/>
    </row>
    <row r="1112" spans="1:30" ht="20.100000000000001" customHeight="1">
      <c r="A1112" s="85"/>
      <c r="B1112" s="85"/>
      <c r="C1112" s="128"/>
      <c r="D1112" s="85" t="s">
        <v>494</v>
      </c>
      <c r="E1112" s="128"/>
      <c r="F1112" s="531">
        <v>54</v>
      </c>
      <c r="G1112" s="314">
        <v>4.8913043478260869</v>
      </c>
      <c r="H1112" s="356">
        <v>32</v>
      </c>
      <c r="I1112" s="314">
        <v>2.7874564459930316</v>
      </c>
      <c r="J1112" s="356">
        <v>46</v>
      </c>
      <c r="K1112" s="314">
        <v>3.7953795379537953</v>
      </c>
      <c r="L1112" s="356">
        <v>63</v>
      </c>
      <c r="M1112" s="314">
        <v>4.9257232212666144</v>
      </c>
      <c r="N1112" s="315">
        <v>49</v>
      </c>
      <c r="O1112" s="316">
        <v>3.7009063444108761</v>
      </c>
      <c r="P1112" s="315">
        <v>70</v>
      </c>
      <c r="Q1112" s="316">
        <v>5.0651230101302458</v>
      </c>
      <c r="R1112" s="315">
        <v>52</v>
      </c>
      <c r="S1112" s="316">
        <v>3.9186134137151472</v>
      </c>
      <c r="T1112" s="315"/>
      <c r="U1112" s="316"/>
      <c r="V1112" s="128"/>
      <c r="W1112" s="128"/>
      <c r="X1112" s="128"/>
      <c r="Y1112" s="128"/>
      <c r="Z1112" s="128"/>
      <c r="AA1112" s="128"/>
      <c r="AB1112" s="128"/>
      <c r="AC1112" s="128"/>
      <c r="AD1112" s="85"/>
    </row>
    <row r="1113" spans="1:30" ht="20.100000000000001" customHeight="1">
      <c r="A1113" s="85"/>
      <c r="B1113" s="85"/>
      <c r="C1113" s="128"/>
      <c r="D1113" s="85" t="s">
        <v>495</v>
      </c>
      <c r="E1113" s="128"/>
      <c r="F1113" s="531">
        <v>1</v>
      </c>
      <c r="G1113" s="314">
        <v>9.0579710144927536E-2</v>
      </c>
      <c r="H1113" s="356"/>
      <c r="I1113" s="314"/>
      <c r="J1113" s="356">
        <v>1</v>
      </c>
      <c r="K1113" s="314">
        <v>8.2508250825082508E-2</v>
      </c>
      <c r="L1113" s="356">
        <v>3</v>
      </c>
      <c r="M1113" s="314">
        <v>0.23455824863174354</v>
      </c>
      <c r="N1113" s="315">
        <v>1</v>
      </c>
      <c r="O1113" s="316">
        <v>7.5528700906344406E-2</v>
      </c>
      <c r="P1113" s="315"/>
      <c r="Q1113" s="316"/>
      <c r="R1113" s="315">
        <v>4</v>
      </c>
      <c r="S1113" s="316">
        <v>0.30143180105501133</v>
      </c>
      <c r="T1113" s="315"/>
      <c r="U1113" s="316"/>
      <c r="V1113" s="128"/>
      <c r="W1113" s="128"/>
      <c r="X1113" s="128"/>
      <c r="Y1113" s="128"/>
      <c r="Z1113" s="128"/>
      <c r="AA1113" s="128"/>
      <c r="AB1113" s="128"/>
      <c r="AC1113" s="128"/>
      <c r="AD1113" s="85"/>
    </row>
    <row r="1114" spans="1:30" ht="20.100000000000001" customHeight="1">
      <c r="A1114" s="85"/>
      <c r="B1114" s="85"/>
      <c r="C1114" s="128"/>
      <c r="D1114" s="85" t="s">
        <v>304</v>
      </c>
      <c r="E1114" s="128"/>
      <c r="F1114" s="531"/>
      <c r="G1114" s="314"/>
      <c r="H1114" s="356">
        <v>1</v>
      </c>
      <c r="I1114" s="314">
        <v>8.7108013937282236E-2</v>
      </c>
      <c r="J1114" s="356"/>
      <c r="K1114" s="314"/>
      <c r="L1114" s="356"/>
      <c r="M1114" s="314"/>
      <c r="N1114" s="315"/>
      <c r="O1114" s="316"/>
      <c r="P1114" s="315">
        <v>1</v>
      </c>
      <c r="Q1114" s="316">
        <v>0.1</v>
      </c>
      <c r="R1114" s="315">
        <v>2</v>
      </c>
      <c r="S1114" s="316">
        <v>0.15071590052750566</v>
      </c>
      <c r="T1114" s="315"/>
      <c r="U1114" s="316"/>
      <c r="V1114" s="128"/>
      <c r="W1114" s="128"/>
      <c r="X1114" s="128"/>
      <c r="Y1114" s="128"/>
      <c r="Z1114" s="128"/>
      <c r="AA1114" s="128"/>
      <c r="AB1114" s="128"/>
      <c r="AC1114" s="128"/>
      <c r="AD1114" s="85"/>
    </row>
    <row r="1115" spans="1:30" ht="20.100000000000001" customHeight="1">
      <c r="A1115" s="85"/>
      <c r="B1115" s="85"/>
      <c r="C1115" s="128"/>
      <c r="D1115" s="85" t="s">
        <v>6221</v>
      </c>
      <c r="E1115" s="128"/>
      <c r="F1115" s="531"/>
      <c r="G1115" s="314"/>
      <c r="H1115" s="356"/>
      <c r="I1115" s="314"/>
      <c r="J1115" s="356"/>
      <c r="K1115" s="314"/>
      <c r="L1115" s="356"/>
      <c r="M1115" s="314"/>
      <c r="N1115" s="315"/>
      <c r="O1115" s="316"/>
      <c r="P1115" s="315"/>
      <c r="Q1115" s="316"/>
      <c r="R1115" s="315"/>
      <c r="S1115" s="316"/>
      <c r="T1115" s="315"/>
      <c r="U1115" s="316"/>
      <c r="V1115" s="128"/>
      <c r="W1115" s="128"/>
      <c r="X1115" s="128"/>
      <c r="Y1115" s="128"/>
      <c r="Z1115" s="128"/>
      <c r="AA1115" s="128"/>
      <c r="AB1115" s="128"/>
      <c r="AC1115" s="128"/>
      <c r="AD1115" s="85"/>
    </row>
    <row r="1116" spans="1:30" ht="20.100000000000001" customHeight="1">
      <c r="A1116" s="85"/>
      <c r="B1116" s="85"/>
      <c r="C1116" s="128"/>
      <c r="D1116" s="85" t="s">
        <v>6222</v>
      </c>
      <c r="E1116" s="128"/>
      <c r="F1116" s="531"/>
      <c r="G1116" s="314"/>
      <c r="H1116" s="356"/>
      <c r="I1116" s="314"/>
      <c r="J1116" s="356"/>
      <c r="K1116" s="314"/>
      <c r="L1116" s="356"/>
      <c r="M1116" s="314"/>
      <c r="N1116" s="315"/>
      <c r="O1116" s="316"/>
      <c r="P1116" s="315"/>
      <c r="Q1116" s="316"/>
      <c r="R1116" s="315"/>
      <c r="S1116" s="316"/>
      <c r="T1116" s="315"/>
      <c r="U1116" s="316"/>
      <c r="V1116" s="128"/>
      <c r="W1116" s="128"/>
      <c r="X1116" s="128"/>
      <c r="Y1116" s="128"/>
      <c r="Z1116" s="128"/>
      <c r="AA1116" s="128"/>
      <c r="AB1116" s="128"/>
      <c r="AC1116" s="128"/>
      <c r="AD1116" s="85"/>
    </row>
    <row r="1117" spans="1:30" ht="20.100000000000001" customHeight="1">
      <c r="A1117" s="66" t="s">
        <v>6454</v>
      </c>
      <c r="B1117" s="66" t="s">
        <v>497</v>
      </c>
      <c r="C1117" s="127" t="s">
        <v>6449</v>
      </c>
      <c r="D1117" s="66" t="s">
        <v>491</v>
      </c>
      <c r="E1117" s="127" t="s">
        <v>7351</v>
      </c>
      <c r="F1117" s="354">
        <v>4</v>
      </c>
      <c r="G1117" s="12">
        <v>0.42643923240938164</v>
      </c>
      <c r="H1117" s="354">
        <v>3</v>
      </c>
      <c r="I1117" s="12">
        <v>0.31282586027111575</v>
      </c>
      <c r="J1117" s="354">
        <v>6</v>
      </c>
      <c r="K1117" s="12">
        <v>0.61791967044284246</v>
      </c>
      <c r="L1117" s="354">
        <v>6</v>
      </c>
      <c r="M1117" s="12">
        <v>0.59523809523809523</v>
      </c>
      <c r="N1117" s="56">
        <v>7</v>
      </c>
      <c r="O1117" s="57">
        <v>0.68627450980392157</v>
      </c>
      <c r="P1117" s="56">
        <v>2</v>
      </c>
      <c r="Q1117" s="57">
        <v>0.2074688796680498</v>
      </c>
      <c r="R1117" s="56">
        <v>8</v>
      </c>
      <c r="S1117" s="57">
        <v>1.1922503725782414</v>
      </c>
      <c r="T1117" s="56"/>
      <c r="U1117" s="57"/>
      <c r="V1117" s="127" t="s">
        <v>7010</v>
      </c>
      <c r="W1117" s="127" t="s">
        <v>7010</v>
      </c>
      <c r="X1117" s="127" t="s">
        <v>7010</v>
      </c>
      <c r="Y1117" s="127" t="s">
        <v>7010</v>
      </c>
      <c r="Z1117" s="127" t="s">
        <v>7010</v>
      </c>
      <c r="AA1117" s="127" t="s">
        <v>7010</v>
      </c>
      <c r="AB1117" s="127" t="s">
        <v>7010</v>
      </c>
      <c r="AC1117" s="127"/>
      <c r="AD1117" s="66"/>
    </row>
    <row r="1118" spans="1:30" ht="20.100000000000001" customHeight="1">
      <c r="A1118" s="85"/>
      <c r="B1118" s="85"/>
      <c r="C1118" s="128"/>
      <c r="D1118" s="85" t="s">
        <v>492</v>
      </c>
      <c r="E1118" s="128"/>
      <c r="F1118" s="531">
        <v>20</v>
      </c>
      <c r="G1118" s="314">
        <v>2.1321961620469083</v>
      </c>
      <c r="H1118" s="356">
        <v>12</v>
      </c>
      <c r="I1118" s="314">
        <v>1.251303441084463</v>
      </c>
      <c r="J1118" s="356">
        <v>14</v>
      </c>
      <c r="K1118" s="314">
        <v>1.4418125643666324</v>
      </c>
      <c r="L1118" s="356">
        <v>36</v>
      </c>
      <c r="M1118" s="314">
        <v>3.5714285714285716</v>
      </c>
      <c r="N1118" s="315">
        <v>30</v>
      </c>
      <c r="O1118" s="316">
        <v>2.9411764705882355</v>
      </c>
      <c r="P1118" s="315">
        <v>35</v>
      </c>
      <c r="Q1118" s="316">
        <v>3.6307053941908713</v>
      </c>
      <c r="R1118" s="315">
        <v>19</v>
      </c>
      <c r="S1118" s="316">
        <v>2.8315946348733232</v>
      </c>
      <c r="T1118" s="315"/>
      <c r="U1118" s="316"/>
      <c r="V1118" s="128"/>
      <c r="W1118" s="128"/>
      <c r="X1118" s="128"/>
      <c r="Y1118" s="128"/>
      <c r="Z1118" s="128"/>
      <c r="AA1118" s="128"/>
      <c r="AB1118" s="128"/>
      <c r="AC1118" s="128"/>
      <c r="AD1118" s="85"/>
    </row>
    <row r="1119" spans="1:30" ht="20.100000000000001" customHeight="1">
      <c r="A1119" s="85"/>
      <c r="B1119" s="85"/>
      <c r="C1119" s="128"/>
      <c r="D1119" s="85" t="s">
        <v>493</v>
      </c>
      <c r="E1119" s="128"/>
      <c r="F1119" s="531">
        <v>126</v>
      </c>
      <c r="G1119" s="314">
        <v>13.432835820895523</v>
      </c>
      <c r="H1119" s="356">
        <v>133</v>
      </c>
      <c r="I1119" s="314">
        <v>13.868613138686131</v>
      </c>
      <c r="J1119" s="356">
        <v>182</v>
      </c>
      <c r="K1119" s="314">
        <v>18.743563336766222</v>
      </c>
      <c r="L1119" s="356">
        <v>230</v>
      </c>
      <c r="M1119" s="314">
        <v>22.817460317460316</v>
      </c>
      <c r="N1119" s="315">
        <v>240</v>
      </c>
      <c r="O1119" s="316">
        <v>23.529411764705884</v>
      </c>
      <c r="P1119" s="315">
        <v>275</v>
      </c>
      <c r="Q1119" s="316">
        <v>28.526970954356848</v>
      </c>
      <c r="R1119" s="315">
        <v>244</v>
      </c>
      <c r="S1119" s="316">
        <v>36.363636363636367</v>
      </c>
      <c r="T1119" s="315"/>
      <c r="U1119" s="316"/>
      <c r="V1119" s="128"/>
      <c r="W1119" s="128"/>
      <c r="X1119" s="128"/>
      <c r="Y1119" s="128"/>
      <c r="Z1119" s="128"/>
      <c r="AA1119" s="128"/>
      <c r="AB1119" s="128"/>
      <c r="AC1119" s="128"/>
      <c r="AD1119" s="85"/>
    </row>
    <row r="1120" spans="1:30" ht="20.100000000000001" customHeight="1">
      <c r="A1120" s="85"/>
      <c r="B1120" s="85"/>
      <c r="C1120" s="128"/>
      <c r="D1120" s="85" t="s">
        <v>494</v>
      </c>
      <c r="E1120" s="128"/>
      <c r="F1120" s="531">
        <v>782</v>
      </c>
      <c r="G1120" s="314">
        <v>83.368869936034116</v>
      </c>
      <c r="H1120" s="356">
        <v>804</v>
      </c>
      <c r="I1120" s="314">
        <v>83.837330552659026</v>
      </c>
      <c r="J1120" s="356">
        <v>762</v>
      </c>
      <c r="K1120" s="314">
        <v>78.47579814624099</v>
      </c>
      <c r="L1120" s="356">
        <v>727</v>
      </c>
      <c r="M1120" s="314">
        <v>72.123015873015873</v>
      </c>
      <c r="N1120" s="315">
        <v>734</v>
      </c>
      <c r="O1120" s="316">
        <v>71.960784313725483</v>
      </c>
      <c r="P1120" s="315">
        <v>642</v>
      </c>
      <c r="Q1120" s="316">
        <v>66.597510373443981</v>
      </c>
      <c r="R1120" s="315">
        <v>379</v>
      </c>
      <c r="S1120" s="316">
        <v>56.482861400894187</v>
      </c>
      <c r="T1120" s="315"/>
      <c r="U1120" s="316"/>
      <c r="V1120" s="128"/>
      <c r="W1120" s="128"/>
      <c r="X1120" s="128"/>
      <c r="Y1120" s="128"/>
      <c r="Z1120" s="128"/>
      <c r="AA1120" s="128"/>
      <c r="AB1120" s="128"/>
      <c r="AC1120" s="128"/>
      <c r="AD1120" s="85"/>
    </row>
    <row r="1121" spans="1:30" ht="20.100000000000001" customHeight="1">
      <c r="A1121" s="85"/>
      <c r="B1121" s="85"/>
      <c r="C1121" s="128"/>
      <c r="D1121" s="85" t="s">
        <v>495</v>
      </c>
      <c r="E1121" s="128"/>
      <c r="F1121" s="531">
        <v>6</v>
      </c>
      <c r="G1121" s="314">
        <v>0.63965884861407252</v>
      </c>
      <c r="H1121" s="356">
        <v>6</v>
      </c>
      <c r="I1121" s="314">
        <v>0.6256517205422315</v>
      </c>
      <c r="J1121" s="356">
        <v>7</v>
      </c>
      <c r="K1121" s="314">
        <v>0.7209062821833162</v>
      </c>
      <c r="L1121" s="356">
        <v>7</v>
      </c>
      <c r="M1121" s="314">
        <v>0.69444444444444442</v>
      </c>
      <c r="N1121" s="315">
        <v>9</v>
      </c>
      <c r="O1121" s="316">
        <v>0.88235294117647056</v>
      </c>
      <c r="P1121" s="315">
        <v>5</v>
      </c>
      <c r="Q1121" s="316">
        <v>0.51867219917012453</v>
      </c>
      <c r="R1121" s="315">
        <v>14</v>
      </c>
      <c r="S1121" s="316">
        <v>2.0864381520119224</v>
      </c>
      <c r="T1121" s="315"/>
      <c r="U1121" s="316"/>
      <c r="V1121" s="128"/>
      <c r="W1121" s="128"/>
      <c r="X1121" s="128"/>
      <c r="Y1121" s="128"/>
      <c r="Z1121" s="128"/>
      <c r="AA1121" s="128"/>
      <c r="AB1121" s="128"/>
      <c r="AC1121" s="128"/>
      <c r="AD1121" s="85"/>
    </row>
    <row r="1122" spans="1:30" ht="20.100000000000001" customHeight="1">
      <c r="A1122" s="85"/>
      <c r="B1122" s="85"/>
      <c r="C1122" s="128"/>
      <c r="D1122" s="85" t="s">
        <v>304</v>
      </c>
      <c r="E1122" s="128"/>
      <c r="F1122" s="531"/>
      <c r="G1122" s="314"/>
      <c r="H1122" s="356">
        <v>1</v>
      </c>
      <c r="I1122" s="314">
        <v>0.10427528675703858</v>
      </c>
      <c r="J1122" s="356"/>
      <c r="K1122" s="314"/>
      <c r="L1122" s="356">
        <v>2</v>
      </c>
      <c r="M1122" s="314">
        <v>0.1984126984126984</v>
      </c>
      <c r="N1122" s="315"/>
      <c r="O1122" s="316"/>
      <c r="P1122" s="315">
        <v>5</v>
      </c>
      <c r="Q1122" s="316">
        <v>0.51867219917012453</v>
      </c>
      <c r="R1122" s="315">
        <v>7</v>
      </c>
      <c r="S1122" s="316">
        <v>1.0432190760059612</v>
      </c>
      <c r="T1122" s="315"/>
      <c r="U1122" s="316"/>
      <c r="V1122" s="128"/>
      <c r="W1122" s="128"/>
      <c r="X1122" s="128"/>
      <c r="Y1122" s="128"/>
      <c r="Z1122" s="128"/>
      <c r="AA1122" s="128"/>
      <c r="AB1122" s="128"/>
      <c r="AC1122" s="128"/>
      <c r="AD1122" s="85"/>
    </row>
    <row r="1123" spans="1:30" ht="20.100000000000001" customHeight="1">
      <c r="A1123" s="85"/>
      <c r="B1123" s="85"/>
      <c r="C1123" s="128"/>
      <c r="D1123" s="85" t="s">
        <v>6221</v>
      </c>
      <c r="E1123" s="128"/>
      <c r="F1123" s="531"/>
      <c r="G1123" s="314"/>
      <c r="H1123" s="356"/>
      <c r="I1123" s="314"/>
      <c r="J1123" s="356"/>
      <c r="K1123" s="314"/>
      <c r="L1123" s="356"/>
      <c r="M1123" s="314"/>
      <c r="N1123" s="315"/>
      <c r="O1123" s="316"/>
      <c r="P1123" s="315"/>
      <c r="Q1123" s="316"/>
      <c r="R1123" s="315"/>
      <c r="S1123" s="316"/>
      <c r="T1123" s="315"/>
      <c r="U1123" s="316"/>
      <c r="V1123" s="128"/>
      <c r="W1123" s="128"/>
      <c r="X1123" s="128"/>
      <c r="Y1123" s="128"/>
      <c r="Z1123" s="128"/>
      <c r="AA1123" s="128"/>
      <c r="AB1123" s="128"/>
      <c r="AC1123" s="128"/>
      <c r="AD1123" s="85"/>
    </row>
    <row r="1124" spans="1:30" ht="20.100000000000001" customHeight="1">
      <c r="A1124" s="85"/>
      <c r="B1124" s="85"/>
      <c r="C1124" s="128"/>
      <c r="D1124" s="85" t="s">
        <v>6222</v>
      </c>
      <c r="E1124" s="128"/>
      <c r="F1124" s="531"/>
      <c r="G1124" s="314"/>
      <c r="H1124" s="356"/>
      <c r="I1124" s="314"/>
      <c r="J1124" s="356"/>
      <c r="K1124" s="314"/>
      <c r="L1124" s="356"/>
      <c r="M1124" s="314"/>
      <c r="N1124" s="315"/>
      <c r="O1124" s="316"/>
      <c r="P1124" s="315"/>
      <c r="Q1124" s="316"/>
      <c r="R1124" s="315"/>
      <c r="S1124" s="316"/>
      <c r="T1124" s="315"/>
      <c r="U1124" s="316"/>
      <c r="V1124" s="128"/>
      <c r="W1124" s="128"/>
      <c r="X1124" s="128"/>
      <c r="Y1124" s="128"/>
      <c r="Z1124" s="128"/>
      <c r="AA1124" s="128"/>
      <c r="AB1124" s="128"/>
      <c r="AC1124" s="128"/>
      <c r="AD1124" s="85"/>
    </row>
    <row r="1125" spans="1:30" ht="20.100000000000001" customHeight="1">
      <c r="A1125" s="66" t="s">
        <v>6455</v>
      </c>
      <c r="B1125" s="66" t="s">
        <v>498</v>
      </c>
      <c r="C1125" s="127" t="s">
        <v>6449</v>
      </c>
      <c r="D1125" s="66" t="s">
        <v>491</v>
      </c>
      <c r="E1125" s="127" t="s">
        <v>7351</v>
      </c>
      <c r="F1125" s="354">
        <v>1</v>
      </c>
      <c r="G1125" s="12">
        <v>0.6097560975609756</v>
      </c>
      <c r="H1125" s="354"/>
      <c r="I1125" s="12"/>
      <c r="J1125" s="354">
        <v>1</v>
      </c>
      <c r="K1125" s="12">
        <v>0.5</v>
      </c>
      <c r="L1125" s="354">
        <v>1</v>
      </c>
      <c r="M1125" s="12">
        <v>0.41493775933609961</v>
      </c>
      <c r="N1125" s="56"/>
      <c r="O1125" s="57"/>
      <c r="P1125" s="56">
        <v>1</v>
      </c>
      <c r="Q1125" s="57">
        <v>0.44444444444444442</v>
      </c>
      <c r="R1125" s="56"/>
      <c r="S1125" s="57"/>
      <c r="T1125" s="56"/>
      <c r="U1125" s="57"/>
      <c r="V1125" s="127" t="s">
        <v>7010</v>
      </c>
      <c r="W1125" s="127" t="s">
        <v>7010</v>
      </c>
      <c r="X1125" s="127" t="s">
        <v>7010</v>
      </c>
      <c r="Y1125" s="127" t="s">
        <v>7010</v>
      </c>
      <c r="Z1125" s="127" t="s">
        <v>7010</v>
      </c>
      <c r="AA1125" s="127" t="s">
        <v>7010</v>
      </c>
      <c r="AB1125" s="127" t="s">
        <v>7010</v>
      </c>
      <c r="AC1125" s="127"/>
      <c r="AD1125" s="66"/>
    </row>
    <row r="1126" spans="1:30" ht="20.100000000000001" customHeight="1">
      <c r="A1126" s="85"/>
      <c r="B1126" s="85"/>
      <c r="C1126" s="128"/>
      <c r="D1126" s="85" t="s">
        <v>492</v>
      </c>
      <c r="E1126" s="128"/>
      <c r="F1126" s="531"/>
      <c r="G1126" s="314"/>
      <c r="H1126" s="356">
        <v>1</v>
      </c>
      <c r="I1126" s="314">
        <v>0.59171597633136097</v>
      </c>
      <c r="J1126" s="356">
        <v>2</v>
      </c>
      <c r="K1126" s="314">
        <v>1</v>
      </c>
      <c r="L1126" s="356">
        <v>2</v>
      </c>
      <c r="M1126" s="314">
        <v>0.82987551867219922</v>
      </c>
      <c r="N1126" s="315">
        <v>2</v>
      </c>
      <c r="O1126" s="316">
        <v>0.80645161290322576</v>
      </c>
      <c r="P1126" s="315">
        <v>6</v>
      </c>
      <c r="Q1126" s="316">
        <v>2.6666666666666665</v>
      </c>
      <c r="R1126" s="315">
        <v>1</v>
      </c>
      <c r="S1126" s="316">
        <v>0.88495575221238942</v>
      </c>
      <c r="T1126" s="315"/>
      <c r="U1126" s="316"/>
      <c r="V1126" s="128"/>
      <c r="W1126" s="128"/>
      <c r="X1126" s="128"/>
      <c r="Y1126" s="128"/>
      <c r="Z1126" s="128"/>
      <c r="AA1126" s="128"/>
      <c r="AB1126" s="128"/>
      <c r="AC1126" s="128"/>
      <c r="AD1126" s="85"/>
    </row>
    <row r="1127" spans="1:30" ht="20.100000000000001" customHeight="1">
      <c r="A1127" s="85"/>
      <c r="B1127" s="85"/>
      <c r="C1127" s="128"/>
      <c r="D1127" s="85" t="s">
        <v>493</v>
      </c>
      <c r="E1127" s="128"/>
      <c r="F1127" s="531">
        <v>7</v>
      </c>
      <c r="G1127" s="314">
        <v>4.2682926829268295</v>
      </c>
      <c r="H1127" s="356">
        <v>9</v>
      </c>
      <c r="I1127" s="314">
        <v>5.3254437869822482</v>
      </c>
      <c r="J1127" s="356">
        <v>8</v>
      </c>
      <c r="K1127" s="314">
        <v>4</v>
      </c>
      <c r="L1127" s="356">
        <v>11</v>
      </c>
      <c r="M1127" s="314">
        <v>4.5643153526970952</v>
      </c>
      <c r="N1127" s="315">
        <v>15</v>
      </c>
      <c r="O1127" s="316">
        <v>6.0483870967741939</v>
      </c>
      <c r="P1127" s="315">
        <v>15</v>
      </c>
      <c r="Q1127" s="316">
        <v>6.666666666666667</v>
      </c>
      <c r="R1127" s="315">
        <v>9</v>
      </c>
      <c r="S1127" s="316">
        <v>7.9646017699115044</v>
      </c>
      <c r="T1127" s="315"/>
      <c r="U1127" s="316"/>
      <c r="V1127" s="128"/>
      <c r="W1127" s="128"/>
      <c r="X1127" s="128"/>
      <c r="Y1127" s="128"/>
      <c r="Z1127" s="128"/>
      <c r="AA1127" s="128"/>
      <c r="AB1127" s="128"/>
      <c r="AC1127" s="128"/>
      <c r="AD1127" s="85"/>
    </row>
    <row r="1128" spans="1:30" ht="20.100000000000001" customHeight="1">
      <c r="A1128" s="85"/>
      <c r="B1128" s="85"/>
      <c r="C1128" s="128"/>
      <c r="D1128" s="85" t="s">
        <v>494</v>
      </c>
      <c r="E1128" s="128"/>
      <c r="F1128" s="531">
        <v>110</v>
      </c>
      <c r="G1128" s="314">
        <v>67.073170731707322</v>
      </c>
      <c r="H1128" s="356">
        <v>111</v>
      </c>
      <c r="I1128" s="314">
        <v>65.680473372781066</v>
      </c>
      <c r="J1128" s="356">
        <v>150</v>
      </c>
      <c r="K1128" s="314">
        <v>75</v>
      </c>
      <c r="L1128" s="356">
        <v>178</v>
      </c>
      <c r="M1128" s="314">
        <v>73.85892116182572</v>
      </c>
      <c r="N1128" s="315">
        <v>185</v>
      </c>
      <c r="O1128" s="316">
        <v>74.596774193548384</v>
      </c>
      <c r="P1128" s="315">
        <v>180</v>
      </c>
      <c r="Q1128" s="316">
        <v>80</v>
      </c>
      <c r="R1128" s="315">
        <v>89</v>
      </c>
      <c r="S1128" s="316">
        <v>78.761061946902657</v>
      </c>
      <c r="T1128" s="315"/>
      <c r="U1128" s="316"/>
      <c r="V1128" s="128"/>
      <c r="W1128" s="128"/>
      <c r="X1128" s="128"/>
      <c r="Y1128" s="128"/>
      <c r="Z1128" s="128"/>
      <c r="AA1128" s="128"/>
      <c r="AB1128" s="128"/>
      <c r="AC1128" s="128"/>
      <c r="AD1128" s="85"/>
    </row>
    <row r="1129" spans="1:30" ht="20.100000000000001" customHeight="1">
      <c r="A1129" s="85"/>
      <c r="B1129" s="85"/>
      <c r="C1129" s="128"/>
      <c r="D1129" s="85" t="s">
        <v>495</v>
      </c>
      <c r="E1129" s="128"/>
      <c r="F1129" s="531">
        <v>36</v>
      </c>
      <c r="G1129" s="314">
        <v>21.951219512195124</v>
      </c>
      <c r="H1129" s="356">
        <v>37</v>
      </c>
      <c r="I1129" s="314">
        <v>21.893491124260354</v>
      </c>
      <c r="J1129" s="356">
        <v>30</v>
      </c>
      <c r="K1129" s="314">
        <v>15</v>
      </c>
      <c r="L1129" s="356">
        <v>40</v>
      </c>
      <c r="M1129" s="314">
        <v>16.597510373443985</v>
      </c>
      <c r="N1129" s="315">
        <v>41</v>
      </c>
      <c r="O1129" s="316">
        <v>16.532258064516128</v>
      </c>
      <c r="P1129" s="315">
        <v>17</v>
      </c>
      <c r="Q1129" s="316">
        <v>7.5555555555555554</v>
      </c>
      <c r="R1129" s="315">
        <v>9</v>
      </c>
      <c r="S1129" s="316">
        <v>7.9646017699115044</v>
      </c>
      <c r="T1129" s="315"/>
      <c r="U1129" s="316"/>
      <c r="V1129" s="128"/>
      <c r="W1129" s="128"/>
      <c r="X1129" s="128"/>
      <c r="Y1129" s="128"/>
      <c r="Z1129" s="128"/>
      <c r="AA1129" s="128"/>
      <c r="AB1129" s="128"/>
      <c r="AC1129" s="128"/>
      <c r="AD1129" s="85"/>
    </row>
    <row r="1130" spans="1:30" ht="20.100000000000001" customHeight="1">
      <c r="A1130" s="85"/>
      <c r="B1130" s="85"/>
      <c r="C1130" s="128"/>
      <c r="D1130" s="85" t="s">
        <v>304</v>
      </c>
      <c r="E1130" s="128"/>
      <c r="F1130" s="531">
        <v>10</v>
      </c>
      <c r="G1130" s="314">
        <v>6.0975609756097562</v>
      </c>
      <c r="H1130" s="356">
        <v>11</v>
      </c>
      <c r="I1130" s="314">
        <v>6.5088757396449708</v>
      </c>
      <c r="J1130" s="356">
        <v>9</v>
      </c>
      <c r="K1130" s="314">
        <v>4.5</v>
      </c>
      <c r="L1130" s="356">
        <v>9</v>
      </c>
      <c r="M1130" s="314">
        <v>3.7344398340248963</v>
      </c>
      <c r="N1130" s="315">
        <v>5</v>
      </c>
      <c r="O1130" s="316">
        <v>2.0161290322580645</v>
      </c>
      <c r="P1130" s="315">
        <v>6</v>
      </c>
      <c r="Q1130" s="316">
        <v>2.6666666666666665</v>
      </c>
      <c r="R1130" s="315">
        <v>5</v>
      </c>
      <c r="S1130" s="316">
        <v>4.4247787610619467</v>
      </c>
      <c r="T1130" s="315"/>
      <c r="U1130" s="316"/>
      <c r="V1130" s="128"/>
      <c r="W1130" s="128"/>
      <c r="X1130" s="128"/>
      <c r="Y1130" s="128"/>
      <c r="Z1130" s="128"/>
      <c r="AA1130" s="128"/>
      <c r="AB1130" s="128"/>
      <c r="AC1130" s="128"/>
      <c r="AD1130" s="85"/>
    </row>
    <row r="1131" spans="1:30" ht="20.100000000000001" customHeight="1">
      <c r="A1131" s="85"/>
      <c r="B1131" s="85"/>
      <c r="C1131" s="128"/>
      <c r="D1131" s="85" t="s">
        <v>6221</v>
      </c>
      <c r="E1131" s="128"/>
      <c r="F1131" s="531"/>
      <c r="G1131" s="314"/>
      <c r="H1131" s="356"/>
      <c r="I1131" s="314"/>
      <c r="J1131" s="356"/>
      <c r="K1131" s="314"/>
      <c r="L1131" s="356"/>
      <c r="M1131" s="314"/>
      <c r="N1131" s="315"/>
      <c r="O1131" s="316"/>
      <c r="P1131" s="315"/>
      <c r="Q1131" s="316"/>
      <c r="R1131" s="315"/>
      <c r="S1131" s="316"/>
      <c r="T1131" s="315"/>
      <c r="U1131" s="316"/>
      <c r="V1131" s="128"/>
      <c r="W1131" s="128"/>
      <c r="X1131" s="128"/>
      <c r="Y1131" s="128"/>
      <c r="Z1131" s="128"/>
      <c r="AA1131" s="128"/>
      <c r="AB1131" s="128"/>
      <c r="AC1131" s="128"/>
      <c r="AD1131" s="85"/>
    </row>
    <row r="1132" spans="1:30" ht="20.100000000000001" customHeight="1">
      <c r="A1132" s="85"/>
      <c r="B1132" s="85"/>
      <c r="C1132" s="128"/>
      <c r="D1132" s="85" t="s">
        <v>6222</v>
      </c>
      <c r="E1132" s="128"/>
      <c r="F1132" s="531"/>
      <c r="G1132" s="314"/>
      <c r="H1132" s="356"/>
      <c r="I1132" s="314"/>
      <c r="J1132" s="356"/>
      <c r="K1132" s="314"/>
      <c r="L1132" s="356"/>
      <c r="M1132" s="314"/>
      <c r="N1132" s="315"/>
      <c r="O1132" s="316"/>
      <c r="P1132" s="315"/>
      <c r="Q1132" s="316"/>
      <c r="R1132" s="315"/>
      <c r="S1132" s="316"/>
      <c r="T1132" s="315"/>
      <c r="U1132" s="316"/>
      <c r="V1132" s="128"/>
      <c r="W1132" s="128"/>
      <c r="X1132" s="128"/>
      <c r="Y1132" s="128"/>
      <c r="Z1132" s="128"/>
      <c r="AA1132" s="128"/>
      <c r="AB1132" s="128"/>
      <c r="AC1132" s="128"/>
      <c r="AD1132" s="85"/>
    </row>
    <row r="1133" spans="1:30" ht="20.100000000000001" customHeight="1">
      <c r="A1133" s="66" t="s">
        <v>6456</v>
      </c>
      <c r="B1133" s="66" t="s">
        <v>499</v>
      </c>
      <c r="C1133" s="127" t="s">
        <v>6449</v>
      </c>
      <c r="D1133" s="66" t="s">
        <v>491</v>
      </c>
      <c r="E1133" s="127" t="s">
        <v>7351</v>
      </c>
      <c r="F1133" s="354"/>
      <c r="G1133" s="12"/>
      <c r="H1133" s="354"/>
      <c r="I1133" s="12"/>
      <c r="J1133" s="354"/>
      <c r="K1133" s="12"/>
      <c r="L1133" s="354"/>
      <c r="M1133" s="12"/>
      <c r="N1133" s="56"/>
      <c r="O1133" s="57"/>
      <c r="P1133" s="56"/>
      <c r="Q1133" s="57"/>
      <c r="R1133" s="56"/>
      <c r="S1133" s="57"/>
      <c r="T1133" s="56"/>
      <c r="U1133" s="57"/>
      <c r="V1133" s="127" t="s">
        <v>7010</v>
      </c>
      <c r="W1133" s="127" t="s">
        <v>7010</v>
      </c>
      <c r="X1133" s="127" t="s">
        <v>7010</v>
      </c>
      <c r="Y1133" s="127" t="s">
        <v>7010</v>
      </c>
      <c r="Z1133" s="127" t="s">
        <v>7010</v>
      </c>
      <c r="AA1133" s="127" t="s">
        <v>7010</v>
      </c>
      <c r="AB1133" s="127" t="s">
        <v>7010</v>
      </c>
      <c r="AC1133" s="127"/>
      <c r="AD1133" s="66"/>
    </row>
    <row r="1134" spans="1:30" ht="20.100000000000001" customHeight="1">
      <c r="A1134" s="85"/>
      <c r="B1134" s="85"/>
      <c r="C1134" s="128"/>
      <c r="D1134" s="85" t="s">
        <v>492</v>
      </c>
      <c r="E1134" s="128"/>
      <c r="F1134" s="531"/>
      <c r="G1134" s="314"/>
      <c r="H1134" s="356"/>
      <c r="I1134" s="314"/>
      <c r="J1134" s="356"/>
      <c r="K1134" s="314"/>
      <c r="L1134" s="356"/>
      <c r="M1134" s="314"/>
      <c r="N1134" s="315"/>
      <c r="O1134" s="316"/>
      <c r="P1134" s="315"/>
      <c r="Q1134" s="316"/>
      <c r="R1134" s="315"/>
      <c r="S1134" s="316"/>
      <c r="T1134" s="315"/>
      <c r="U1134" s="316"/>
      <c r="V1134" s="128"/>
      <c r="W1134" s="128"/>
      <c r="X1134" s="128"/>
      <c r="Y1134" s="128"/>
      <c r="Z1134" s="128"/>
      <c r="AA1134" s="128"/>
      <c r="AB1134" s="128"/>
      <c r="AC1134" s="128"/>
      <c r="AD1134" s="85"/>
    </row>
    <row r="1135" spans="1:30" ht="20.100000000000001" customHeight="1">
      <c r="A1135" s="85"/>
      <c r="B1135" s="85"/>
      <c r="C1135" s="128"/>
      <c r="D1135" s="85" t="s">
        <v>493</v>
      </c>
      <c r="E1135" s="128"/>
      <c r="F1135" s="531"/>
      <c r="G1135" s="314"/>
      <c r="H1135" s="356">
        <v>1</v>
      </c>
      <c r="I1135" s="314">
        <v>12.5</v>
      </c>
      <c r="J1135" s="356"/>
      <c r="K1135" s="314"/>
      <c r="L1135" s="356"/>
      <c r="M1135" s="314"/>
      <c r="N1135" s="315"/>
      <c r="O1135" s="316"/>
      <c r="P1135" s="315"/>
      <c r="Q1135" s="316"/>
      <c r="R1135" s="315"/>
      <c r="S1135" s="316"/>
      <c r="T1135" s="315"/>
      <c r="U1135" s="316"/>
      <c r="V1135" s="128"/>
      <c r="W1135" s="128"/>
      <c r="X1135" s="128"/>
      <c r="Y1135" s="128"/>
      <c r="Z1135" s="128"/>
      <c r="AA1135" s="128"/>
      <c r="AB1135" s="128"/>
      <c r="AC1135" s="128"/>
      <c r="AD1135" s="85"/>
    </row>
    <row r="1136" spans="1:30" ht="20.100000000000001" customHeight="1">
      <c r="A1136" s="85"/>
      <c r="B1136" s="85"/>
      <c r="C1136" s="128"/>
      <c r="D1136" s="85" t="s">
        <v>494</v>
      </c>
      <c r="E1136" s="128"/>
      <c r="F1136" s="531"/>
      <c r="G1136" s="314"/>
      <c r="H1136" s="356"/>
      <c r="I1136" s="314"/>
      <c r="J1136" s="356"/>
      <c r="K1136" s="314"/>
      <c r="L1136" s="356"/>
      <c r="M1136" s="314"/>
      <c r="N1136" s="315"/>
      <c r="O1136" s="316"/>
      <c r="P1136" s="315"/>
      <c r="Q1136" s="316"/>
      <c r="R1136" s="315"/>
      <c r="S1136" s="316"/>
      <c r="T1136" s="315"/>
      <c r="U1136" s="316"/>
      <c r="V1136" s="128"/>
      <c r="W1136" s="128"/>
      <c r="X1136" s="128"/>
      <c r="Y1136" s="128"/>
      <c r="Z1136" s="128"/>
      <c r="AA1136" s="128"/>
      <c r="AB1136" s="128"/>
      <c r="AC1136" s="128"/>
      <c r="AD1136" s="85"/>
    </row>
    <row r="1137" spans="1:30" ht="20.100000000000001" customHeight="1">
      <c r="A1137" s="85"/>
      <c r="B1137" s="85"/>
      <c r="C1137" s="128"/>
      <c r="D1137" s="85" t="s">
        <v>495</v>
      </c>
      <c r="E1137" s="128"/>
      <c r="F1137" s="531">
        <v>4</v>
      </c>
      <c r="G1137" s="314">
        <v>80</v>
      </c>
      <c r="H1137" s="356">
        <v>7</v>
      </c>
      <c r="I1137" s="314">
        <v>87.5</v>
      </c>
      <c r="J1137" s="356">
        <v>8</v>
      </c>
      <c r="K1137" s="314">
        <v>100</v>
      </c>
      <c r="L1137" s="356">
        <v>10</v>
      </c>
      <c r="M1137" s="314">
        <v>90.9</v>
      </c>
      <c r="N1137" s="315">
        <v>13</v>
      </c>
      <c r="O1137" s="316">
        <v>86.666666666666671</v>
      </c>
      <c r="P1137" s="315">
        <v>14</v>
      </c>
      <c r="Q1137" s="316">
        <v>87.5</v>
      </c>
      <c r="R1137" s="315">
        <v>3</v>
      </c>
      <c r="S1137" s="316">
        <v>100</v>
      </c>
      <c r="T1137" s="315"/>
      <c r="U1137" s="316"/>
      <c r="V1137" s="128"/>
      <c r="W1137" s="128"/>
      <c r="X1137" s="128"/>
      <c r="Y1137" s="128"/>
      <c r="Z1137" s="128"/>
      <c r="AA1137" s="128"/>
      <c r="AB1137" s="128"/>
      <c r="AC1137" s="128"/>
      <c r="AD1137" s="85"/>
    </row>
    <row r="1138" spans="1:30" ht="20.100000000000001" customHeight="1">
      <c r="A1138" s="85"/>
      <c r="B1138" s="85"/>
      <c r="C1138" s="128"/>
      <c r="D1138" s="85" t="s">
        <v>304</v>
      </c>
      <c r="E1138" s="128"/>
      <c r="F1138" s="531">
        <v>1</v>
      </c>
      <c r="G1138" s="314">
        <v>20</v>
      </c>
      <c r="H1138" s="356"/>
      <c r="I1138" s="314"/>
      <c r="J1138" s="356"/>
      <c r="K1138" s="314"/>
      <c r="L1138" s="356">
        <v>1</v>
      </c>
      <c r="M1138" s="314">
        <v>9.1</v>
      </c>
      <c r="N1138" s="315">
        <v>2</v>
      </c>
      <c r="O1138" s="316">
        <v>13.333333333333334</v>
      </c>
      <c r="P1138" s="315">
        <v>2</v>
      </c>
      <c r="Q1138" s="316">
        <v>12.5</v>
      </c>
      <c r="R1138" s="315"/>
      <c r="S1138" s="316"/>
      <c r="T1138" s="315"/>
      <c r="U1138" s="316"/>
      <c r="V1138" s="128"/>
      <c r="W1138" s="128"/>
      <c r="X1138" s="128"/>
      <c r="Y1138" s="128"/>
      <c r="Z1138" s="128"/>
      <c r="AA1138" s="128"/>
      <c r="AB1138" s="128"/>
      <c r="AC1138" s="128"/>
      <c r="AD1138" s="85"/>
    </row>
    <row r="1139" spans="1:30" ht="20.100000000000001" customHeight="1">
      <c r="A1139" s="85"/>
      <c r="B1139" s="85"/>
      <c r="C1139" s="128"/>
      <c r="D1139" s="85" t="s">
        <v>6221</v>
      </c>
      <c r="E1139" s="128"/>
      <c r="F1139" s="531"/>
      <c r="G1139" s="314"/>
      <c r="H1139" s="356"/>
      <c r="I1139" s="314"/>
      <c r="J1139" s="356"/>
      <c r="K1139" s="314"/>
      <c r="L1139" s="356"/>
      <c r="M1139" s="314"/>
      <c r="N1139" s="315"/>
      <c r="O1139" s="316"/>
      <c r="P1139" s="315"/>
      <c r="Q1139" s="316"/>
      <c r="R1139" s="315"/>
      <c r="S1139" s="316"/>
      <c r="T1139" s="315"/>
      <c r="U1139" s="316"/>
      <c r="V1139" s="128"/>
      <c r="W1139" s="128"/>
      <c r="X1139" s="128"/>
      <c r="Y1139" s="128"/>
      <c r="Z1139" s="128"/>
      <c r="AA1139" s="128"/>
      <c r="AB1139" s="128"/>
      <c r="AC1139" s="128"/>
      <c r="AD1139" s="85"/>
    </row>
    <row r="1140" spans="1:30" ht="20.100000000000001" customHeight="1">
      <c r="A1140" s="85"/>
      <c r="B1140" s="85"/>
      <c r="C1140" s="128"/>
      <c r="D1140" s="85" t="s">
        <v>6222</v>
      </c>
      <c r="E1140" s="128"/>
      <c r="F1140" s="531"/>
      <c r="G1140" s="314"/>
      <c r="H1140" s="356"/>
      <c r="I1140" s="314"/>
      <c r="J1140" s="356"/>
      <c r="K1140" s="314"/>
      <c r="L1140" s="356"/>
      <c r="M1140" s="314"/>
      <c r="N1140" s="315"/>
      <c r="O1140" s="316"/>
      <c r="P1140" s="315"/>
      <c r="Q1140" s="316"/>
      <c r="R1140" s="315"/>
      <c r="S1140" s="316"/>
      <c r="T1140" s="315"/>
      <c r="U1140" s="316"/>
      <c r="V1140" s="128"/>
      <c r="W1140" s="128"/>
      <c r="X1140" s="128"/>
      <c r="Y1140" s="128"/>
      <c r="Z1140" s="128"/>
      <c r="AA1140" s="128"/>
      <c r="AB1140" s="128"/>
      <c r="AC1140" s="128"/>
      <c r="AD1140" s="85"/>
    </row>
    <row r="1141" spans="1:30" ht="20.100000000000001" customHeight="1">
      <c r="A1141" s="66" t="s">
        <v>6457</v>
      </c>
      <c r="B1141" s="66" t="s">
        <v>500</v>
      </c>
      <c r="C1141" s="127" t="s">
        <v>6449</v>
      </c>
      <c r="D1141" s="66" t="s">
        <v>491</v>
      </c>
      <c r="E1141" s="127" t="s">
        <v>7351</v>
      </c>
      <c r="F1141" s="354"/>
      <c r="G1141" s="12"/>
      <c r="H1141" s="354"/>
      <c r="I1141" s="12"/>
      <c r="J1141" s="354"/>
      <c r="K1141" s="12"/>
      <c r="L1141" s="354"/>
      <c r="M1141" s="12"/>
      <c r="N1141" s="56"/>
      <c r="O1141" s="57"/>
      <c r="P1141" s="56"/>
      <c r="Q1141" s="57"/>
      <c r="R1141" s="56"/>
      <c r="S1141" s="57"/>
      <c r="T1141" s="56"/>
      <c r="U1141" s="57"/>
      <c r="V1141" s="127" t="s">
        <v>7010</v>
      </c>
      <c r="W1141" s="127" t="s">
        <v>7010</v>
      </c>
      <c r="X1141" s="127" t="s">
        <v>7010</v>
      </c>
      <c r="Y1141" s="127" t="s">
        <v>7010</v>
      </c>
      <c r="Z1141" s="127" t="s">
        <v>7010</v>
      </c>
      <c r="AA1141" s="127" t="s">
        <v>7010</v>
      </c>
      <c r="AB1141" s="127" t="s">
        <v>7010</v>
      </c>
      <c r="AC1141" s="127"/>
      <c r="AD1141" s="66"/>
    </row>
    <row r="1142" spans="1:30" ht="20.100000000000001" customHeight="1">
      <c r="A1142" s="85"/>
      <c r="B1142" s="85"/>
      <c r="C1142" s="128"/>
      <c r="D1142" s="85" t="s">
        <v>492</v>
      </c>
      <c r="E1142" s="128"/>
      <c r="F1142" s="531"/>
      <c r="G1142" s="314"/>
      <c r="H1142" s="356"/>
      <c r="I1142" s="314"/>
      <c r="J1142" s="356"/>
      <c r="K1142" s="314"/>
      <c r="L1142" s="356"/>
      <c r="M1142" s="314"/>
      <c r="N1142" s="315"/>
      <c r="O1142" s="316"/>
      <c r="P1142" s="315"/>
      <c r="Q1142" s="316"/>
      <c r="R1142" s="315"/>
      <c r="S1142" s="316"/>
      <c r="T1142" s="315"/>
      <c r="U1142" s="316"/>
      <c r="V1142" s="128"/>
      <c r="W1142" s="128"/>
      <c r="X1142" s="128"/>
      <c r="Y1142" s="128"/>
      <c r="Z1142" s="128"/>
      <c r="AA1142" s="128"/>
      <c r="AB1142" s="128"/>
      <c r="AC1142" s="128"/>
      <c r="AD1142" s="85"/>
    </row>
    <row r="1143" spans="1:30" ht="20.100000000000001" customHeight="1">
      <c r="A1143" s="85"/>
      <c r="B1143" s="85"/>
      <c r="C1143" s="128"/>
      <c r="D1143" s="85" t="s">
        <v>493</v>
      </c>
      <c r="E1143" s="128"/>
      <c r="F1143" s="531"/>
      <c r="G1143" s="314"/>
      <c r="H1143" s="356"/>
      <c r="I1143" s="314"/>
      <c r="J1143" s="356"/>
      <c r="K1143" s="314"/>
      <c r="L1143" s="356"/>
      <c r="M1143" s="314"/>
      <c r="N1143" s="315"/>
      <c r="O1143" s="316"/>
      <c r="P1143" s="315"/>
      <c r="Q1143" s="316"/>
      <c r="R1143" s="315"/>
      <c r="S1143" s="316"/>
      <c r="T1143" s="315"/>
      <c r="U1143" s="316"/>
      <c r="V1143" s="128"/>
      <c r="W1143" s="128"/>
      <c r="X1143" s="128"/>
      <c r="Y1143" s="128"/>
      <c r="Z1143" s="128"/>
      <c r="AA1143" s="128"/>
      <c r="AB1143" s="128"/>
      <c r="AC1143" s="128"/>
      <c r="AD1143" s="85"/>
    </row>
    <row r="1144" spans="1:30" ht="20.100000000000001" customHeight="1">
      <c r="A1144" s="85"/>
      <c r="B1144" s="85"/>
      <c r="C1144" s="128"/>
      <c r="D1144" s="85" t="s">
        <v>494</v>
      </c>
      <c r="E1144" s="128"/>
      <c r="F1144" s="531"/>
      <c r="G1144" s="314"/>
      <c r="H1144" s="356"/>
      <c r="I1144" s="314"/>
      <c r="J1144" s="356"/>
      <c r="K1144" s="314"/>
      <c r="L1144" s="356"/>
      <c r="M1144" s="314"/>
      <c r="N1144" s="315"/>
      <c r="O1144" s="316"/>
      <c r="P1144" s="315"/>
      <c r="Q1144" s="316"/>
      <c r="R1144" s="315"/>
      <c r="S1144" s="316"/>
      <c r="T1144" s="315"/>
      <c r="U1144" s="316"/>
      <c r="V1144" s="128"/>
      <c r="W1144" s="128"/>
      <c r="X1144" s="128"/>
      <c r="Y1144" s="128"/>
      <c r="Z1144" s="128"/>
      <c r="AA1144" s="128"/>
      <c r="AB1144" s="128"/>
      <c r="AC1144" s="128"/>
      <c r="AD1144" s="85"/>
    </row>
    <row r="1145" spans="1:30" ht="20.100000000000001" customHeight="1">
      <c r="A1145" s="85"/>
      <c r="B1145" s="85"/>
      <c r="C1145" s="128"/>
      <c r="D1145" s="85" t="s">
        <v>495</v>
      </c>
      <c r="E1145" s="128"/>
      <c r="F1145" s="531"/>
      <c r="G1145" s="314"/>
      <c r="H1145" s="356"/>
      <c r="I1145" s="314"/>
      <c r="J1145" s="356"/>
      <c r="K1145" s="314"/>
      <c r="L1145" s="356"/>
      <c r="M1145" s="314"/>
      <c r="N1145" s="315"/>
      <c r="O1145" s="316"/>
      <c r="P1145" s="315"/>
      <c r="Q1145" s="316"/>
      <c r="R1145" s="315"/>
      <c r="S1145" s="316"/>
      <c r="T1145" s="315"/>
      <c r="U1145" s="316"/>
      <c r="V1145" s="128"/>
      <c r="W1145" s="128"/>
      <c r="X1145" s="128"/>
      <c r="Y1145" s="128"/>
      <c r="Z1145" s="128"/>
      <c r="AA1145" s="128"/>
      <c r="AB1145" s="128"/>
      <c r="AC1145" s="128"/>
      <c r="AD1145" s="85"/>
    </row>
    <row r="1146" spans="1:30" ht="20.100000000000001" customHeight="1">
      <c r="A1146" s="85"/>
      <c r="B1146" s="85"/>
      <c r="C1146" s="128"/>
      <c r="D1146" s="85" t="s">
        <v>304</v>
      </c>
      <c r="E1146" s="128"/>
      <c r="F1146" s="531"/>
      <c r="G1146" s="314"/>
      <c r="H1146" s="356"/>
      <c r="I1146" s="314"/>
      <c r="J1146" s="356"/>
      <c r="K1146" s="314"/>
      <c r="L1146" s="356"/>
      <c r="M1146" s="314"/>
      <c r="N1146" s="315">
        <v>8</v>
      </c>
      <c r="O1146" s="316">
        <v>100</v>
      </c>
      <c r="P1146" s="315"/>
      <c r="Q1146" s="316"/>
      <c r="R1146" s="315"/>
      <c r="S1146" s="316"/>
      <c r="T1146" s="315"/>
      <c r="U1146" s="316"/>
      <c r="V1146" s="128"/>
      <c r="W1146" s="128"/>
      <c r="X1146" s="128"/>
      <c r="Y1146" s="128"/>
      <c r="Z1146" s="128"/>
      <c r="AA1146" s="128"/>
      <c r="AB1146" s="128"/>
      <c r="AC1146" s="128"/>
      <c r="AD1146" s="85"/>
    </row>
    <row r="1147" spans="1:30" ht="20.100000000000001" customHeight="1">
      <c r="A1147" s="85"/>
      <c r="B1147" s="85"/>
      <c r="C1147" s="128"/>
      <c r="D1147" s="85" t="s">
        <v>6221</v>
      </c>
      <c r="E1147" s="128"/>
      <c r="F1147" s="531"/>
      <c r="G1147" s="314"/>
      <c r="H1147" s="356"/>
      <c r="I1147" s="314"/>
      <c r="J1147" s="356"/>
      <c r="K1147" s="314"/>
      <c r="L1147" s="356"/>
      <c r="M1147" s="314"/>
      <c r="N1147" s="315"/>
      <c r="O1147" s="316"/>
      <c r="P1147" s="315"/>
      <c r="Q1147" s="316"/>
      <c r="R1147" s="315"/>
      <c r="S1147" s="316"/>
      <c r="T1147" s="315"/>
      <c r="U1147" s="316"/>
      <c r="V1147" s="128"/>
      <c r="W1147" s="128"/>
      <c r="X1147" s="128"/>
      <c r="Y1147" s="128"/>
      <c r="Z1147" s="128"/>
      <c r="AA1147" s="128"/>
      <c r="AB1147" s="128"/>
      <c r="AC1147" s="128"/>
      <c r="AD1147" s="85"/>
    </row>
    <row r="1148" spans="1:30" ht="20.100000000000001" customHeight="1">
      <c r="A1148" s="85"/>
      <c r="B1148" s="85"/>
      <c r="C1148" s="128"/>
      <c r="D1148" s="85" t="s">
        <v>6222</v>
      </c>
      <c r="E1148" s="128"/>
      <c r="F1148" s="531"/>
      <c r="G1148" s="314"/>
      <c r="H1148" s="356"/>
      <c r="I1148" s="314"/>
      <c r="J1148" s="356"/>
      <c r="K1148" s="314"/>
      <c r="L1148" s="356"/>
      <c r="M1148" s="314"/>
      <c r="N1148" s="315"/>
      <c r="O1148" s="316"/>
      <c r="P1148" s="315"/>
      <c r="Q1148" s="316"/>
      <c r="R1148" s="315"/>
      <c r="S1148" s="316"/>
      <c r="T1148" s="315"/>
      <c r="U1148" s="316"/>
      <c r="V1148" s="128"/>
      <c r="W1148" s="128"/>
      <c r="X1148" s="128"/>
      <c r="Y1148" s="128"/>
      <c r="Z1148" s="128"/>
      <c r="AA1148" s="128"/>
      <c r="AB1148" s="128"/>
      <c r="AC1148" s="128"/>
      <c r="AD1148" s="85"/>
    </row>
    <row r="1149" spans="1:30" ht="20.100000000000001" customHeight="1">
      <c r="A1149" s="362" t="s">
        <v>6458</v>
      </c>
      <c r="B1149" s="362" t="s">
        <v>501</v>
      </c>
      <c r="C1149" s="363" t="s">
        <v>6459</v>
      </c>
      <c r="D1149" s="362"/>
      <c r="E1149" s="363"/>
      <c r="F1149" s="364">
        <v>12</v>
      </c>
      <c r="G1149" s="365">
        <v>100</v>
      </c>
      <c r="H1149" s="364">
        <v>13</v>
      </c>
      <c r="I1149" s="365">
        <v>100</v>
      </c>
      <c r="J1149" s="364">
        <v>9</v>
      </c>
      <c r="K1149" s="365">
        <v>100</v>
      </c>
      <c r="L1149" s="364">
        <v>12</v>
      </c>
      <c r="M1149" s="365">
        <v>100</v>
      </c>
      <c r="N1149" s="366"/>
      <c r="O1149" s="367"/>
      <c r="P1149" s="366">
        <v>14</v>
      </c>
      <c r="Q1149" s="367">
        <v>100</v>
      </c>
      <c r="R1149" s="366">
        <v>14</v>
      </c>
      <c r="S1149" s="367"/>
      <c r="T1149" s="366"/>
      <c r="U1149" s="367"/>
      <c r="V1149" s="363" t="s">
        <v>7010</v>
      </c>
      <c r="W1149" s="363" t="s">
        <v>7010</v>
      </c>
      <c r="X1149" s="363" t="s">
        <v>7010</v>
      </c>
      <c r="Y1149" s="363" t="s">
        <v>7010</v>
      </c>
      <c r="Z1149" s="363" t="s">
        <v>7010</v>
      </c>
      <c r="AA1149" s="363" t="s">
        <v>7010</v>
      </c>
      <c r="AB1149" s="363" t="s">
        <v>7010</v>
      </c>
      <c r="AC1149" s="363"/>
      <c r="AD1149" s="362"/>
    </row>
    <row r="1150" spans="1:30" ht="20.100000000000001" customHeight="1">
      <c r="A1150" s="66" t="s">
        <v>6460</v>
      </c>
      <c r="B1150" s="66" t="s">
        <v>502</v>
      </c>
      <c r="C1150" s="127" t="s">
        <v>6449</v>
      </c>
      <c r="D1150" s="66" t="s">
        <v>503</v>
      </c>
      <c r="E1150" s="127" t="s">
        <v>7351</v>
      </c>
      <c r="F1150" s="354">
        <v>14</v>
      </c>
      <c r="G1150" s="12">
        <v>1.1627906976744187</v>
      </c>
      <c r="H1150" s="354">
        <v>16</v>
      </c>
      <c r="I1150" s="12">
        <v>1.2830793905372895</v>
      </c>
      <c r="J1150" s="354">
        <v>4</v>
      </c>
      <c r="K1150" s="12">
        <f>J1150/1316*100</f>
        <v>0.303951367781155</v>
      </c>
      <c r="L1150" s="354">
        <v>7</v>
      </c>
      <c r="M1150" s="12">
        <v>0.5057803468208093</v>
      </c>
      <c r="N1150" s="56">
        <v>3</v>
      </c>
      <c r="O1150" s="57">
        <v>0.20604395604395606</v>
      </c>
      <c r="P1150" s="56">
        <v>25</v>
      </c>
      <c r="Q1150" s="57">
        <v>1.6436554898093361</v>
      </c>
      <c r="R1150" s="56">
        <v>14</v>
      </c>
      <c r="S1150" s="57">
        <v>0.90380890897353128</v>
      </c>
      <c r="T1150" s="56"/>
      <c r="U1150" s="57"/>
      <c r="V1150" s="127" t="s">
        <v>7010</v>
      </c>
      <c r="W1150" s="127" t="s">
        <v>7010</v>
      </c>
      <c r="X1150" s="127" t="s">
        <v>7010</v>
      </c>
      <c r="Y1150" s="127" t="s">
        <v>7010</v>
      </c>
      <c r="Z1150" s="127" t="s">
        <v>7010</v>
      </c>
      <c r="AA1150" s="127" t="s">
        <v>7010</v>
      </c>
      <c r="AB1150" s="127" t="s">
        <v>7010</v>
      </c>
      <c r="AC1150" s="127"/>
      <c r="AD1150" s="66"/>
    </row>
    <row r="1151" spans="1:30" ht="20.100000000000001" customHeight="1">
      <c r="A1151" s="85"/>
      <c r="B1151" s="85"/>
      <c r="C1151" s="128"/>
      <c r="D1151" s="85" t="s">
        <v>504</v>
      </c>
      <c r="E1151" s="128"/>
      <c r="F1151" s="531">
        <v>27</v>
      </c>
      <c r="G1151" s="314">
        <v>2.2425249169435215</v>
      </c>
      <c r="H1151" s="356">
        <v>32</v>
      </c>
      <c r="I1151" s="314">
        <v>2.566158781074579</v>
      </c>
      <c r="J1151" s="356">
        <v>20</v>
      </c>
      <c r="K1151" s="314">
        <f>J1151/1316*100</f>
        <v>1.5197568389057752</v>
      </c>
      <c r="L1151" s="356">
        <v>40</v>
      </c>
      <c r="M1151" s="314">
        <v>2.8901734104046244</v>
      </c>
      <c r="N1151" s="315">
        <v>18</v>
      </c>
      <c r="O1151" s="316">
        <v>1.2362637362637363</v>
      </c>
      <c r="P1151" s="315">
        <v>42</v>
      </c>
      <c r="Q1151" s="316">
        <v>2.7613412228796843</v>
      </c>
      <c r="R1151" s="315">
        <v>56</v>
      </c>
      <c r="S1151" s="316">
        <v>3.6152356358941251</v>
      </c>
      <c r="T1151" s="315"/>
      <c r="U1151" s="316"/>
      <c r="V1151" s="128"/>
      <c r="W1151" s="128"/>
      <c r="X1151" s="128"/>
      <c r="Y1151" s="128"/>
      <c r="Z1151" s="128"/>
      <c r="AA1151" s="128"/>
      <c r="AB1151" s="128"/>
      <c r="AC1151" s="128"/>
      <c r="AD1151" s="85"/>
    </row>
    <row r="1152" spans="1:30" ht="20.100000000000001" customHeight="1">
      <c r="A1152" s="85"/>
      <c r="B1152" s="85"/>
      <c r="C1152" s="128"/>
      <c r="D1152" s="85" t="s">
        <v>505</v>
      </c>
      <c r="E1152" s="128"/>
      <c r="F1152" s="531">
        <v>46</v>
      </c>
      <c r="G1152" s="314">
        <v>3.8205980066445182</v>
      </c>
      <c r="H1152" s="356">
        <v>77</v>
      </c>
      <c r="I1152" s="314">
        <v>6.1748195669607053</v>
      </c>
      <c r="J1152" s="356">
        <v>82</v>
      </c>
      <c r="K1152" s="314">
        <f>J1152/1316*100</f>
        <v>6.231003039513678</v>
      </c>
      <c r="L1152" s="356">
        <v>61</v>
      </c>
      <c r="M1152" s="314">
        <v>4.4075144508670521</v>
      </c>
      <c r="N1152" s="315">
        <v>74</v>
      </c>
      <c r="O1152" s="316">
        <v>5.0824175824175821</v>
      </c>
      <c r="P1152" s="315">
        <v>96</v>
      </c>
      <c r="Q1152" s="316">
        <v>6.3116370808678504</v>
      </c>
      <c r="R1152" s="315">
        <v>108</v>
      </c>
      <c r="S1152" s="316">
        <v>6.9</v>
      </c>
      <c r="T1152" s="315"/>
      <c r="U1152" s="316"/>
      <c r="V1152" s="128"/>
      <c r="W1152" s="128"/>
      <c r="X1152" s="128"/>
      <c r="Y1152" s="128"/>
      <c r="Z1152" s="128"/>
      <c r="AA1152" s="128"/>
      <c r="AB1152" s="128"/>
      <c r="AC1152" s="128"/>
      <c r="AD1152" s="85"/>
    </row>
    <row r="1153" spans="1:30" ht="20.100000000000001" customHeight="1">
      <c r="A1153" s="85"/>
      <c r="B1153" s="85"/>
      <c r="C1153" s="128"/>
      <c r="D1153" s="85" t="s">
        <v>506</v>
      </c>
      <c r="E1153" s="128"/>
      <c r="F1153" s="531">
        <v>161</v>
      </c>
      <c r="G1153" s="314">
        <v>13.372093023255815</v>
      </c>
      <c r="H1153" s="356">
        <v>157</v>
      </c>
      <c r="I1153" s="314">
        <v>12.590216519647154</v>
      </c>
      <c r="J1153" s="356">
        <v>204</v>
      </c>
      <c r="K1153" s="314">
        <f>J1153/1316*100</f>
        <v>15.501519756838904</v>
      </c>
      <c r="L1153" s="356">
        <v>205</v>
      </c>
      <c r="M1153" s="314">
        <v>14.812138728323699</v>
      </c>
      <c r="N1153" s="315">
        <v>260</v>
      </c>
      <c r="O1153" s="316">
        <v>17.857142857142858</v>
      </c>
      <c r="P1153" s="315">
        <v>267</v>
      </c>
      <c r="Q1153" s="316">
        <v>17.5</v>
      </c>
      <c r="R1153" s="315">
        <v>414</v>
      </c>
      <c r="S1153" s="316">
        <v>26.6</v>
      </c>
      <c r="T1153" s="315"/>
      <c r="U1153" s="316"/>
      <c r="V1153" s="128"/>
      <c r="W1153" s="128"/>
      <c r="X1153" s="128"/>
      <c r="Y1153" s="128"/>
      <c r="Z1153" s="128"/>
      <c r="AA1153" s="128"/>
      <c r="AB1153" s="128"/>
      <c r="AC1153" s="128"/>
      <c r="AD1153" s="85"/>
    </row>
    <row r="1154" spans="1:30" ht="36">
      <c r="A1154" s="85"/>
      <c r="B1154" s="85"/>
      <c r="C1154" s="128"/>
      <c r="D1154" s="85" t="s">
        <v>9439</v>
      </c>
      <c r="E1154" s="128"/>
      <c r="F1154" s="531">
        <v>956</v>
      </c>
      <c r="G1154" s="314">
        <v>79.401993355481721</v>
      </c>
      <c r="H1154" s="356">
        <v>965</v>
      </c>
      <c r="I1154" s="314">
        <v>77.385725741780277</v>
      </c>
      <c r="J1154" s="356">
        <v>1005</v>
      </c>
      <c r="K1154" s="314">
        <f>J1154/1316*100</f>
        <v>76.367781155015209</v>
      </c>
      <c r="L1154" s="356">
        <v>1070</v>
      </c>
      <c r="M1154" s="314">
        <v>77.312138728323703</v>
      </c>
      <c r="N1154" s="315">
        <v>1100</v>
      </c>
      <c r="O1154" s="316">
        <v>75.54945054945054</v>
      </c>
      <c r="P1154" s="315">
        <v>1091</v>
      </c>
      <c r="Q1154" s="316">
        <v>71.599999999999994</v>
      </c>
      <c r="R1154" s="315">
        <v>957</v>
      </c>
      <c r="S1154" s="316">
        <v>61.5</v>
      </c>
      <c r="T1154" s="315"/>
      <c r="U1154" s="316"/>
      <c r="V1154" s="128"/>
      <c r="W1154" s="128"/>
      <c r="X1154" s="128"/>
      <c r="Y1154" s="128"/>
      <c r="Z1154" s="128"/>
      <c r="AA1154" s="128"/>
      <c r="AB1154" s="128"/>
      <c r="AC1154" s="128"/>
      <c r="AD1154" s="85"/>
    </row>
    <row r="1155" spans="1:30" ht="20.100000000000001" customHeight="1">
      <c r="A1155" s="85"/>
      <c r="B1155" s="85"/>
      <c r="C1155" s="128"/>
      <c r="D1155" s="85" t="s">
        <v>305</v>
      </c>
      <c r="E1155" s="128"/>
      <c r="F1155" s="531"/>
      <c r="G1155" s="314"/>
      <c r="H1155" s="356"/>
      <c r="I1155" s="314"/>
      <c r="J1155" s="356"/>
      <c r="K1155" s="314"/>
      <c r="L1155" s="356"/>
      <c r="M1155" s="314"/>
      <c r="N1155" s="315"/>
      <c r="O1155" s="316"/>
      <c r="P1155" s="315">
        <v>2</v>
      </c>
      <c r="Q1155" s="316">
        <v>0.1</v>
      </c>
      <c r="R1155" s="315">
        <v>1</v>
      </c>
      <c r="S1155" s="316">
        <v>0.1</v>
      </c>
      <c r="T1155" s="315"/>
      <c r="U1155" s="316"/>
      <c r="V1155" s="128"/>
      <c r="W1155" s="128"/>
      <c r="X1155" s="128"/>
      <c r="Y1155" s="128"/>
      <c r="Z1155" s="128"/>
      <c r="AA1155" s="128"/>
      <c r="AB1155" s="128"/>
      <c r="AC1155" s="128"/>
      <c r="AD1155" s="85"/>
    </row>
    <row r="1156" spans="1:30" ht="20.100000000000001" customHeight="1">
      <c r="A1156" s="85"/>
      <c r="B1156" s="85"/>
      <c r="C1156" s="128"/>
      <c r="D1156" s="85" t="s">
        <v>306</v>
      </c>
      <c r="E1156" s="128"/>
      <c r="F1156" s="531"/>
      <c r="G1156" s="314"/>
      <c r="H1156" s="356"/>
      <c r="I1156" s="314"/>
      <c r="J1156" s="356">
        <v>1</v>
      </c>
      <c r="K1156" s="314">
        <f>J1156/1316*100</f>
        <v>7.598784194528875E-2</v>
      </c>
      <c r="L1156" s="356">
        <v>1</v>
      </c>
      <c r="M1156" s="314">
        <v>7.2254335260115599E-2</v>
      </c>
      <c r="N1156" s="315">
        <v>1</v>
      </c>
      <c r="O1156" s="316">
        <v>6.8681318681318687E-2</v>
      </c>
      <c r="P1156" s="315">
        <v>1</v>
      </c>
      <c r="Q1156" s="316">
        <v>0.1</v>
      </c>
      <c r="R1156" s="315">
        <v>7</v>
      </c>
      <c r="S1156" s="316">
        <v>0.4</v>
      </c>
      <c r="T1156" s="315"/>
      <c r="U1156" s="316"/>
      <c r="V1156" s="128"/>
      <c r="W1156" s="128"/>
      <c r="X1156" s="128"/>
      <c r="Y1156" s="128"/>
      <c r="Z1156" s="128"/>
      <c r="AA1156" s="128"/>
      <c r="AB1156" s="128"/>
      <c r="AC1156" s="128"/>
      <c r="AD1156" s="85"/>
    </row>
    <row r="1157" spans="1:30" ht="20.100000000000001" customHeight="1">
      <c r="A1157" s="66" t="s">
        <v>6461</v>
      </c>
      <c r="B1157" s="66" t="s">
        <v>507</v>
      </c>
      <c r="C1157" s="127" t="s">
        <v>7611</v>
      </c>
      <c r="D1157" s="66"/>
      <c r="E1157" s="66"/>
      <c r="F1157" s="354">
        <v>3983</v>
      </c>
      <c r="G1157" s="12">
        <v>100</v>
      </c>
      <c r="H1157" s="354">
        <v>4082</v>
      </c>
      <c r="I1157" s="12">
        <v>100</v>
      </c>
      <c r="J1157" s="354">
        <v>4158</v>
      </c>
      <c r="K1157" s="12">
        <f>J1157/4161*100</f>
        <v>99.927901946647438</v>
      </c>
      <c r="L1157" s="354">
        <v>4296</v>
      </c>
      <c r="M1157" s="12">
        <v>100</v>
      </c>
      <c r="N1157" s="56">
        <v>4394</v>
      </c>
      <c r="O1157" s="57">
        <v>99.9</v>
      </c>
      <c r="P1157" s="56">
        <v>4557</v>
      </c>
      <c r="Q1157" s="57">
        <v>99.8</v>
      </c>
      <c r="R1157" s="56">
        <v>4663</v>
      </c>
      <c r="S1157" s="57">
        <v>99.7</v>
      </c>
      <c r="T1157" s="56">
        <v>5070</v>
      </c>
      <c r="U1157" s="57">
        <v>99.6</v>
      </c>
      <c r="V1157" s="127" t="s">
        <v>7010</v>
      </c>
      <c r="W1157" s="127" t="s">
        <v>7010</v>
      </c>
      <c r="X1157" s="127" t="s">
        <v>7010</v>
      </c>
      <c r="Y1157" s="127" t="s">
        <v>7010</v>
      </c>
      <c r="Z1157" s="127" t="s">
        <v>7010</v>
      </c>
      <c r="AA1157" s="127" t="s">
        <v>7010</v>
      </c>
      <c r="AB1157" s="127" t="s">
        <v>7010</v>
      </c>
      <c r="AC1157" s="127" t="s">
        <v>7010</v>
      </c>
      <c r="AD1157" s="66"/>
    </row>
    <row r="1158" spans="1:30" ht="20.100000000000001" customHeight="1">
      <c r="A1158" s="85"/>
      <c r="B1158" s="85"/>
      <c r="C1158" s="128"/>
      <c r="D1158" s="85" t="s">
        <v>131</v>
      </c>
      <c r="E1158" s="128" t="s">
        <v>8136</v>
      </c>
      <c r="F1158" s="531"/>
      <c r="G1158" s="314"/>
      <c r="H1158" s="356"/>
      <c r="I1158" s="314"/>
      <c r="J1158" s="356"/>
      <c r="K1158" s="314"/>
      <c r="L1158" s="356">
        <v>1</v>
      </c>
      <c r="M1158" s="314"/>
      <c r="N1158" s="315"/>
      <c r="O1158" s="316"/>
      <c r="P1158" s="315"/>
      <c r="Q1158" s="316"/>
      <c r="R1158" s="315">
        <v>5</v>
      </c>
      <c r="S1158" s="316">
        <v>0.1</v>
      </c>
      <c r="T1158" s="315">
        <v>2</v>
      </c>
      <c r="U1158" s="316"/>
      <c r="V1158" s="128"/>
      <c r="W1158" s="128"/>
      <c r="X1158" s="128"/>
      <c r="Y1158" s="128"/>
      <c r="Z1158" s="128"/>
      <c r="AA1158" s="128"/>
      <c r="AB1158" s="128"/>
      <c r="AC1158" s="128"/>
      <c r="AD1158" s="85"/>
    </row>
    <row r="1159" spans="1:30" ht="20.100000000000001" customHeight="1">
      <c r="A1159" s="85"/>
      <c r="B1159" s="85"/>
      <c r="C1159" s="128"/>
      <c r="D1159" s="85" t="s">
        <v>133</v>
      </c>
      <c r="E1159" s="128"/>
      <c r="F1159" s="531"/>
      <c r="G1159" s="314"/>
      <c r="H1159" s="356"/>
      <c r="I1159" s="314"/>
      <c r="J1159" s="356">
        <v>3</v>
      </c>
      <c r="K1159" s="314">
        <f>J1159/4161*100</f>
        <v>7.2098053352559477E-2</v>
      </c>
      <c r="L1159" s="356"/>
      <c r="M1159" s="314"/>
      <c r="N1159" s="315">
        <v>3</v>
      </c>
      <c r="O1159" s="316">
        <v>0.1</v>
      </c>
      <c r="P1159" s="315">
        <v>9</v>
      </c>
      <c r="Q1159" s="316">
        <v>0.2</v>
      </c>
      <c r="R1159" s="315">
        <v>9</v>
      </c>
      <c r="S1159" s="316">
        <v>0.2</v>
      </c>
      <c r="T1159" s="315">
        <v>20</v>
      </c>
      <c r="U1159" s="316">
        <v>0.4</v>
      </c>
      <c r="V1159" s="128"/>
      <c r="W1159" s="128"/>
      <c r="X1159" s="128"/>
      <c r="Y1159" s="128"/>
      <c r="Z1159" s="128"/>
      <c r="AA1159" s="128"/>
      <c r="AB1159" s="128"/>
      <c r="AC1159" s="128"/>
      <c r="AD1159" s="85"/>
    </row>
    <row r="1160" spans="1:30" ht="20.100000000000001" customHeight="1">
      <c r="A1160" s="66" t="s">
        <v>6462</v>
      </c>
      <c r="B1160" s="66" t="s">
        <v>508</v>
      </c>
      <c r="C1160" s="127" t="s">
        <v>6463</v>
      </c>
      <c r="D1160" s="66" t="s">
        <v>509</v>
      </c>
      <c r="E1160" s="127" t="s">
        <v>7646</v>
      </c>
      <c r="F1160" s="354"/>
      <c r="G1160" s="12"/>
      <c r="H1160" s="354"/>
      <c r="I1160" s="12"/>
      <c r="J1160" s="354"/>
      <c r="K1160" s="12"/>
      <c r="L1160" s="354"/>
      <c r="M1160" s="12"/>
      <c r="N1160" s="56"/>
      <c r="O1160" s="57"/>
      <c r="P1160" s="56"/>
      <c r="Q1160" s="57"/>
      <c r="R1160" s="56"/>
      <c r="S1160" s="57"/>
      <c r="T1160" s="56"/>
      <c r="U1160" s="57"/>
      <c r="V1160" s="127" t="s">
        <v>7010</v>
      </c>
      <c r="W1160" s="127" t="s">
        <v>7010</v>
      </c>
      <c r="X1160" s="127" t="s">
        <v>7010</v>
      </c>
      <c r="Y1160" s="127" t="s">
        <v>7010</v>
      </c>
      <c r="Z1160" s="127" t="s">
        <v>7010</v>
      </c>
      <c r="AA1160" s="127" t="s">
        <v>7010</v>
      </c>
      <c r="AB1160" s="127" t="s">
        <v>7010</v>
      </c>
      <c r="AC1160" s="127" t="s">
        <v>7010</v>
      </c>
      <c r="AD1160" s="66"/>
    </row>
    <row r="1161" spans="1:30" ht="20.100000000000001" customHeight="1">
      <c r="A1161" s="85"/>
      <c r="B1161" s="85"/>
      <c r="C1161" s="128"/>
      <c r="D1161" s="85" t="s">
        <v>510</v>
      </c>
      <c r="E1161" s="128"/>
      <c r="F1161" s="531"/>
      <c r="G1161" s="314"/>
      <c r="H1161" s="356"/>
      <c r="I1161" s="314"/>
      <c r="J1161" s="356"/>
      <c r="K1161" s="314"/>
      <c r="L1161" s="356"/>
      <c r="M1161" s="314"/>
      <c r="N1161" s="315"/>
      <c r="O1161" s="316"/>
      <c r="P1161" s="315"/>
      <c r="Q1161" s="316"/>
      <c r="R1161" s="315"/>
      <c r="S1161" s="316"/>
      <c r="T1161" s="315"/>
      <c r="U1161" s="316"/>
      <c r="V1161" s="128"/>
      <c r="W1161" s="128"/>
      <c r="X1161" s="128"/>
      <c r="Y1161" s="128"/>
      <c r="Z1161" s="128"/>
      <c r="AA1161" s="128"/>
      <c r="AB1161" s="128"/>
      <c r="AC1161" s="128"/>
      <c r="AD1161" s="85"/>
    </row>
    <row r="1162" spans="1:30" ht="20.100000000000001" customHeight="1">
      <c r="A1162" s="85"/>
      <c r="B1162" s="85"/>
      <c r="C1162" s="128"/>
      <c r="D1162" s="85" t="s">
        <v>511</v>
      </c>
      <c r="E1162" s="128"/>
      <c r="F1162" s="531"/>
      <c r="G1162" s="314"/>
      <c r="H1162" s="356"/>
      <c r="I1162" s="314"/>
      <c r="J1162" s="356">
        <v>1</v>
      </c>
      <c r="K1162" s="314">
        <v>33.333333333333336</v>
      </c>
      <c r="L1162" s="356"/>
      <c r="M1162" s="314"/>
      <c r="N1162" s="315"/>
      <c r="O1162" s="316"/>
      <c r="P1162" s="315"/>
      <c r="Q1162" s="316"/>
      <c r="R1162" s="315"/>
      <c r="S1162" s="316"/>
      <c r="T1162" s="315">
        <v>2</v>
      </c>
      <c r="U1162" s="316">
        <v>9.1</v>
      </c>
      <c r="V1162" s="128"/>
      <c r="W1162" s="128"/>
      <c r="X1162" s="128"/>
      <c r="Y1162" s="128"/>
      <c r="Z1162" s="128"/>
      <c r="AA1162" s="128"/>
      <c r="AB1162" s="128"/>
      <c r="AC1162" s="128"/>
      <c r="AD1162" s="85"/>
    </row>
    <row r="1163" spans="1:30" ht="20.100000000000001" customHeight="1">
      <c r="A1163" s="85"/>
      <c r="B1163" s="85"/>
      <c r="C1163" s="128"/>
      <c r="D1163" s="85" t="s">
        <v>512</v>
      </c>
      <c r="E1163" s="128"/>
      <c r="F1163" s="531"/>
      <c r="G1163" s="314"/>
      <c r="H1163" s="356"/>
      <c r="I1163" s="314"/>
      <c r="J1163" s="356"/>
      <c r="K1163" s="314"/>
      <c r="L1163" s="356"/>
      <c r="M1163" s="314"/>
      <c r="N1163" s="315"/>
      <c r="O1163" s="316"/>
      <c r="P1163" s="315">
        <v>1</v>
      </c>
      <c r="Q1163" s="316">
        <v>11.1</v>
      </c>
      <c r="R1163" s="315">
        <v>3</v>
      </c>
      <c r="S1163" s="316">
        <v>21.4</v>
      </c>
      <c r="T1163" s="315">
        <v>4</v>
      </c>
      <c r="U1163" s="316">
        <v>18.2</v>
      </c>
      <c r="V1163" s="128"/>
      <c r="W1163" s="128"/>
      <c r="X1163" s="128"/>
      <c r="Y1163" s="128"/>
      <c r="Z1163" s="128"/>
      <c r="AA1163" s="128"/>
      <c r="AB1163" s="128"/>
      <c r="AC1163" s="128"/>
      <c r="AD1163" s="85"/>
    </row>
    <row r="1164" spans="1:30" ht="20.100000000000001" customHeight="1">
      <c r="A1164" s="85"/>
      <c r="B1164" s="85"/>
      <c r="C1164" s="128"/>
      <c r="D1164" s="85" t="s">
        <v>513</v>
      </c>
      <c r="E1164" s="128"/>
      <c r="F1164" s="531"/>
      <c r="G1164" s="314"/>
      <c r="H1164" s="356"/>
      <c r="I1164" s="314"/>
      <c r="J1164" s="356"/>
      <c r="K1164" s="314"/>
      <c r="L1164" s="356"/>
      <c r="M1164" s="314"/>
      <c r="N1164" s="315">
        <v>1</v>
      </c>
      <c r="O1164" s="316">
        <v>33.299999999999997</v>
      </c>
      <c r="P1164" s="315">
        <v>4</v>
      </c>
      <c r="Q1164" s="316">
        <v>44.4</v>
      </c>
      <c r="R1164" s="315">
        <v>3</v>
      </c>
      <c r="S1164" s="316">
        <v>21.4</v>
      </c>
      <c r="T1164" s="315">
        <v>3</v>
      </c>
      <c r="U1164" s="316">
        <v>13.6</v>
      </c>
      <c r="V1164" s="128"/>
      <c r="W1164" s="128"/>
      <c r="X1164" s="128"/>
      <c r="Y1164" s="128"/>
      <c r="Z1164" s="128"/>
      <c r="AA1164" s="128"/>
      <c r="AB1164" s="128"/>
      <c r="AC1164" s="128"/>
      <c r="AD1164" s="85"/>
    </row>
    <row r="1165" spans="1:30" ht="20.100000000000001" customHeight="1">
      <c r="A1165" s="85"/>
      <c r="B1165" s="85"/>
      <c r="C1165" s="128"/>
      <c r="D1165" s="85" t="s">
        <v>514</v>
      </c>
      <c r="E1165" s="128"/>
      <c r="F1165" s="531"/>
      <c r="G1165" s="314"/>
      <c r="H1165" s="356"/>
      <c r="I1165" s="314"/>
      <c r="J1165" s="356">
        <v>1</v>
      </c>
      <c r="K1165" s="314">
        <v>33.333333333333336</v>
      </c>
      <c r="L1165" s="356"/>
      <c r="M1165" s="314"/>
      <c r="N1165" s="315">
        <v>1</v>
      </c>
      <c r="O1165" s="316">
        <v>33.299999999999997</v>
      </c>
      <c r="P1165" s="315">
        <v>2</v>
      </c>
      <c r="Q1165" s="316">
        <v>22.2</v>
      </c>
      <c r="R1165" s="315">
        <v>2</v>
      </c>
      <c r="S1165" s="316">
        <v>14.3</v>
      </c>
      <c r="T1165" s="315">
        <v>5</v>
      </c>
      <c r="U1165" s="316">
        <v>22.7</v>
      </c>
      <c r="V1165" s="128"/>
      <c r="W1165" s="128"/>
      <c r="X1165" s="128"/>
      <c r="Y1165" s="128"/>
      <c r="Z1165" s="128"/>
      <c r="AA1165" s="128"/>
      <c r="AB1165" s="128"/>
      <c r="AC1165" s="128"/>
      <c r="AD1165" s="85"/>
    </row>
    <row r="1166" spans="1:30" ht="20.100000000000001" customHeight="1">
      <c r="A1166" s="85"/>
      <c r="B1166" s="85"/>
      <c r="C1166" s="128"/>
      <c r="D1166" s="85" t="s">
        <v>515</v>
      </c>
      <c r="E1166" s="128"/>
      <c r="F1166" s="531"/>
      <c r="G1166" s="314"/>
      <c r="H1166" s="356"/>
      <c r="I1166" s="314"/>
      <c r="J1166" s="356">
        <v>1</v>
      </c>
      <c r="K1166" s="314">
        <v>33.333333333333336</v>
      </c>
      <c r="L1166" s="356"/>
      <c r="M1166" s="314"/>
      <c r="N1166" s="315"/>
      <c r="O1166" s="316"/>
      <c r="P1166" s="315">
        <v>1</v>
      </c>
      <c r="Q1166" s="316">
        <v>11.1</v>
      </c>
      <c r="R1166" s="315">
        <v>2</v>
      </c>
      <c r="S1166" s="316">
        <v>14.3</v>
      </c>
      <c r="T1166" s="315">
        <v>5</v>
      </c>
      <c r="U1166" s="316">
        <v>22.7</v>
      </c>
      <c r="V1166" s="128"/>
      <c r="W1166" s="128"/>
      <c r="X1166" s="128"/>
      <c r="Y1166" s="128"/>
      <c r="Z1166" s="128"/>
      <c r="AA1166" s="128"/>
      <c r="AB1166" s="128"/>
      <c r="AC1166" s="128"/>
      <c r="AD1166" s="85"/>
    </row>
    <row r="1167" spans="1:30" ht="20.100000000000001" customHeight="1">
      <c r="A1167" s="85"/>
      <c r="B1167" s="85"/>
      <c r="C1167" s="128"/>
      <c r="D1167" s="85" t="s">
        <v>516</v>
      </c>
      <c r="E1167" s="128"/>
      <c r="F1167" s="531"/>
      <c r="G1167" s="314"/>
      <c r="H1167" s="356"/>
      <c r="I1167" s="314"/>
      <c r="J1167" s="356"/>
      <c r="K1167" s="314"/>
      <c r="L1167" s="356"/>
      <c r="M1167" s="314"/>
      <c r="N1167" s="315"/>
      <c r="O1167" s="316"/>
      <c r="P1167" s="315"/>
      <c r="Q1167" s="316"/>
      <c r="R1167" s="315"/>
      <c r="S1167" s="316"/>
      <c r="T1167" s="315"/>
      <c r="U1167" s="316"/>
      <c r="V1167" s="128"/>
      <c r="W1167" s="128"/>
      <c r="X1167" s="128"/>
      <c r="Y1167" s="128"/>
      <c r="Z1167" s="128"/>
      <c r="AA1167" s="128"/>
      <c r="AB1167" s="128"/>
      <c r="AC1167" s="128"/>
      <c r="AD1167" s="85"/>
    </row>
    <row r="1168" spans="1:30" ht="20.100000000000001" customHeight="1">
      <c r="A1168" s="85"/>
      <c r="B1168" s="85"/>
      <c r="C1168" s="128"/>
      <c r="D1168" s="85" t="s">
        <v>517</v>
      </c>
      <c r="E1168" s="128"/>
      <c r="F1168" s="531"/>
      <c r="G1168" s="314"/>
      <c r="H1168" s="356"/>
      <c r="I1168" s="314"/>
      <c r="J1168" s="356"/>
      <c r="K1168" s="314"/>
      <c r="L1168" s="356"/>
      <c r="M1168" s="314"/>
      <c r="N1168" s="315"/>
      <c r="O1168" s="316"/>
      <c r="P1168" s="315"/>
      <c r="Q1168" s="316"/>
      <c r="R1168" s="315"/>
      <c r="S1168" s="316"/>
      <c r="T1168" s="315"/>
      <c r="U1168" s="316"/>
      <c r="V1168" s="128"/>
      <c r="W1168" s="128"/>
      <c r="X1168" s="128"/>
      <c r="Y1168" s="128"/>
      <c r="Z1168" s="128"/>
      <c r="AA1168" s="128"/>
      <c r="AB1168" s="128"/>
      <c r="AC1168" s="128"/>
      <c r="AD1168" s="85"/>
    </row>
    <row r="1169" spans="1:30" ht="20.100000000000001" customHeight="1">
      <c r="A1169" s="85"/>
      <c r="B1169" s="85"/>
      <c r="C1169" s="128"/>
      <c r="D1169" s="85" t="s">
        <v>518</v>
      </c>
      <c r="E1169" s="128"/>
      <c r="F1169" s="531"/>
      <c r="G1169" s="314"/>
      <c r="H1169" s="356"/>
      <c r="I1169" s="314"/>
      <c r="J1169" s="356"/>
      <c r="K1169" s="314"/>
      <c r="L1169" s="356"/>
      <c r="M1169" s="314"/>
      <c r="N1169" s="315"/>
      <c r="O1169" s="316"/>
      <c r="P1169" s="315"/>
      <c r="Q1169" s="316"/>
      <c r="R1169" s="315"/>
      <c r="S1169" s="316"/>
      <c r="T1169" s="315"/>
      <c r="U1169" s="316"/>
      <c r="V1169" s="128"/>
      <c r="W1169" s="128"/>
      <c r="X1169" s="128"/>
      <c r="Y1169" s="128"/>
      <c r="Z1169" s="128"/>
      <c r="AA1169" s="128"/>
      <c r="AB1169" s="128"/>
      <c r="AC1169" s="128"/>
      <c r="AD1169" s="85"/>
    </row>
    <row r="1170" spans="1:30" ht="20.100000000000001" customHeight="1">
      <c r="A1170" s="85"/>
      <c r="B1170" s="85"/>
      <c r="C1170" s="128"/>
      <c r="D1170" s="85" t="s">
        <v>519</v>
      </c>
      <c r="E1170" s="128"/>
      <c r="F1170" s="531"/>
      <c r="G1170" s="314"/>
      <c r="H1170" s="356"/>
      <c r="I1170" s="314"/>
      <c r="J1170" s="356"/>
      <c r="K1170" s="314"/>
      <c r="L1170" s="356"/>
      <c r="M1170" s="314"/>
      <c r="N1170" s="315"/>
      <c r="O1170" s="316"/>
      <c r="P1170" s="315"/>
      <c r="Q1170" s="316"/>
      <c r="R1170" s="315"/>
      <c r="S1170" s="316"/>
      <c r="T1170" s="315"/>
      <c r="U1170" s="316"/>
      <c r="V1170" s="128"/>
      <c r="W1170" s="128"/>
      <c r="X1170" s="128"/>
      <c r="Y1170" s="128"/>
      <c r="Z1170" s="128"/>
      <c r="AA1170" s="128"/>
      <c r="AB1170" s="128"/>
      <c r="AC1170" s="128"/>
      <c r="AD1170" s="85"/>
    </row>
    <row r="1171" spans="1:30" ht="20.100000000000001" customHeight="1">
      <c r="A1171" s="85"/>
      <c r="B1171" s="85"/>
      <c r="C1171" s="128"/>
      <c r="D1171" s="85" t="s">
        <v>520</v>
      </c>
      <c r="E1171" s="128"/>
      <c r="F1171" s="531"/>
      <c r="G1171" s="314"/>
      <c r="H1171" s="356"/>
      <c r="I1171" s="314"/>
      <c r="J1171" s="356"/>
      <c r="K1171" s="314"/>
      <c r="L1171" s="356"/>
      <c r="M1171" s="314"/>
      <c r="N1171" s="315"/>
      <c r="O1171" s="316"/>
      <c r="P1171" s="315"/>
      <c r="Q1171" s="316"/>
      <c r="R1171" s="315"/>
      <c r="S1171" s="316"/>
      <c r="T1171" s="315"/>
      <c r="U1171" s="316"/>
      <c r="V1171" s="128"/>
      <c r="W1171" s="128"/>
      <c r="X1171" s="128"/>
      <c r="Y1171" s="128"/>
      <c r="Z1171" s="128"/>
      <c r="AA1171" s="128"/>
      <c r="AB1171" s="128"/>
      <c r="AC1171" s="128"/>
      <c r="AD1171" s="85"/>
    </row>
    <row r="1172" spans="1:30" ht="20.100000000000001" customHeight="1">
      <c r="A1172" s="85"/>
      <c r="B1172" s="85"/>
      <c r="C1172" s="128"/>
      <c r="D1172" s="85" t="s">
        <v>9440</v>
      </c>
      <c r="E1172" s="128"/>
      <c r="F1172" s="531"/>
      <c r="G1172" s="314"/>
      <c r="H1172" s="356"/>
      <c r="I1172" s="314"/>
      <c r="J1172" s="356"/>
      <c r="K1172" s="314"/>
      <c r="L1172" s="356">
        <v>1</v>
      </c>
      <c r="M1172" s="314">
        <v>100</v>
      </c>
      <c r="N1172" s="315"/>
      <c r="O1172" s="316"/>
      <c r="P1172" s="315"/>
      <c r="Q1172" s="316"/>
      <c r="R1172" s="315">
        <v>4</v>
      </c>
      <c r="S1172" s="316">
        <v>28.6</v>
      </c>
      <c r="T1172" s="315"/>
      <c r="U1172" s="316"/>
      <c r="V1172" s="128"/>
      <c r="W1172" s="128"/>
      <c r="X1172" s="128"/>
      <c r="Y1172" s="128"/>
      <c r="Z1172" s="128"/>
      <c r="AA1172" s="128"/>
      <c r="AB1172" s="128"/>
      <c r="AC1172" s="128"/>
      <c r="AD1172" s="85"/>
    </row>
    <row r="1173" spans="1:30" ht="20.100000000000001" customHeight="1">
      <c r="A1173" s="85"/>
      <c r="B1173" s="85"/>
      <c r="C1173" s="128"/>
      <c r="D1173" s="85" t="s">
        <v>9419</v>
      </c>
      <c r="E1173" s="128"/>
      <c r="F1173" s="531"/>
      <c r="G1173" s="314"/>
      <c r="H1173" s="356"/>
      <c r="I1173" s="314"/>
      <c r="J1173" s="356"/>
      <c r="K1173" s="314"/>
      <c r="L1173" s="356"/>
      <c r="M1173" s="314"/>
      <c r="N1173" s="315">
        <v>1</v>
      </c>
      <c r="O1173" s="316">
        <v>33.299999999999997</v>
      </c>
      <c r="P1173" s="315">
        <v>1</v>
      </c>
      <c r="Q1173" s="316">
        <v>11.1</v>
      </c>
      <c r="R1173" s="315"/>
      <c r="S1173" s="316"/>
      <c r="T1173" s="315">
        <v>3</v>
      </c>
      <c r="U1173" s="316">
        <v>13.6</v>
      </c>
      <c r="V1173" s="128"/>
      <c r="W1173" s="128"/>
      <c r="X1173" s="128"/>
      <c r="Y1173" s="128"/>
      <c r="Z1173" s="128"/>
      <c r="AA1173" s="128"/>
      <c r="AB1173" s="128"/>
      <c r="AC1173" s="128"/>
      <c r="AD1173" s="85"/>
    </row>
    <row r="1174" spans="1:30" ht="20.100000000000001" customHeight="1">
      <c r="A1174" s="66" t="s">
        <v>6464</v>
      </c>
      <c r="B1174" s="66" t="s">
        <v>521</v>
      </c>
      <c r="C1174" s="127" t="s">
        <v>7611</v>
      </c>
      <c r="D1174" s="66"/>
      <c r="E1174" s="66"/>
      <c r="F1174" s="354">
        <v>3982</v>
      </c>
      <c r="G1174" s="12">
        <v>99.974893296510174</v>
      </c>
      <c r="H1174" s="354">
        <v>4078</v>
      </c>
      <c r="I1174" s="12">
        <f>H1174/4082*100</f>
        <v>99.902008819206273</v>
      </c>
      <c r="J1174" s="354">
        <v>4156</v>
      </c>
      <c r="K1174" s="12">
        <f>J1174/4161*100</f>
        <v>99.879836577745735</v>
      </c>
      <c r="L1174" s="354">
        <v>4294</v>
      </c>
      <c r="M1174" s="12">
        <v>99.9</v>
      </c>
      <c r="N1174" s="56">
        <v>4391</v>
      </c>
      <c r="O1174" s="57">
        <v>99.9</v>
      </c>
      <c r="P1174" s="56">
        <v>4547</v>
      </c>
      <c r="Q1174" s="57">
        <v>99.6</v>
      </c>
      <c r="R1174" s="56">
        <v>4661</v>
      </c>
      <c r="S1174" s="57">
        <v>99.7</v>
      </c>
      <c r="T1174" s="56">
        <v>5081</v>
      </c>
      <c r="U1174" s="57">
        <v>99.8</v>
      </c>
      <c r="V1174" s="127" t="s">
        <v>7010</v>
      </c>
      <c r="W1174" s="127" t="s">
        <v>7010</v>
      </c>
      <c r="X1174" s="127" t="s">
        <v>7010</v>
      </c>
      <c r="Y1174" s="127" t="s">
        <v>7010</v>
      </c>
      <c r="Z1174" s="127" t="s">
        <v>7010</v>
      </c>
      <c r="AA1174" s="127" t="s">
        <v>7010</v>
      </c>
      <c r="AB1174" s="127" t="s">
        <v>7010</v>
      </c>
      <c r="AC1174" s="127" t="s">
        <v>7010</v>
      </c>
      <c r="AD1174" s="66"/>
    </row>
    <row r="1175" spans="1:30" ht="20.100000000000001" customHeight="1">
      <c r="A1175" s="85"/>
      <c r="B1175" s="85"/>
      <c r="C1175" s="128"/>
      <c r="D1175" s="85" t="s">
        <v>131</v>
      </c>
      <c r="E1175" s="128" t="s">
        <v>8136</v>
      </c>
      <c r="F1175" s="531"/>
      <c r="G1175" s="314"/>
      <c r="H1175" s="356"/>
      <c r="I1175" s="314"/>
      <c r="J1175" s="356"/>
      <c r="K1175" s="314"/>
      <c r="L1175" s="356">
        <v>1</v>
      </c>
      <c r="M1175" s="314"/>
      <c r="N1175" s="315"/>
      <c r="O1175" s="316"/>
      <c r="P1175" s="315">
        <v>3</v>
      </c>
      <c r="Q1175" s="316">
        <v>0.1</v>
      </c>
      <c r="R1175" s="315">
        <v>6</v>
      </c>
      <c r="S1175" s="316">
        <v>0.1</v>
      </c>
      <c r="T1175" s="315">
        <v>1</v>
      </c>
      <c r="U1175" s="316"/>
      <c r="V1175" s="128"/>
      <c r="W1175" s="128"/>
      <c r="X1175" s="128"/>
      <c r="Y1175" s="128"/>
      <c r="Z1175" s="128"/>
      <c r="AA1175" s="128"/>
      <c r="AB1175" s="128"/>
      <c r="AC1175" s="128"/>
      <c r="AD1175" s="85"/>
    </row>
    <row r="1176" spans="1:30" ht="20.100000000000001" customHeight="1">
      <c r="A1176" s="85"/>
      <c r="B1176" s="85"/>
      <c r="C1176" s="128"/>
      <c r="D1176" s="85" t="s">
        <v>133</v>
      </c>
      <c r="E1176" s="128"/>
      <c r="F1176" s="531">
        <v>1</v>
      </c>
      <c r="G1176" s="314">
        <v>2.5106703489831784E-2</v>
      </c>
      <c r="H1176" s="356">
        <v>4</v>
      </c>
      <c r="I1176" s="314">
        <f>H1176/4082*100</f>
        <v>9.7991180793728566E-2</v>
      </c>
      <c r="J1176" s="356">
        <v>5</v>
      </c>
      <c r="K1176" s="314">
        <f>J1176/4161*100</f>
        <v>0.12016342225426579</v>
      </c>
      <c r="L1176" s="356">
        <v>2</v>
      </c>
      <c r="M1176" s="314"/>
      <c r="N1176" s="315">
        <v>6</v>
      </c>
      <c r="O1176" s="316">
        <v>0.1</v>
      </c>
      <c r="P1176" s="315">
        <v>16</v>
      </c>
      <c r="Q1176" s="316">
        <v>0.4</v>
      </c>
      <c r="R1176" s="315">
        <v>10</v>
      </c>
      <c r="S1176" s="316">
        <v>0.2</v>
      </c>
      <c r="T1176" s="315">
        <v>10</v>
      </c>
      <c r="U1176" s="316">
        <v>0.2</v>
      </c>
      <c r="V1176" s="128"/>
      <c r="W1176" s="128"/>
      <c r="X1176" s="128"/>
      <c r="Y1176" s="128"/>
      <c r="Z1176" s="128"/>
      <c r="AA1176" s="128"/>
      <c r="AB1176" s="128"/>
      <c r="AC1176" s="128"/>
      <c r="AD1176" s="85"/>
    </row>
    <row r="1177" spans="1:30" ht="20.100000000000001" customHeight="1">
      <c r="A1177" s="66" t="s">
        <v>6465</v>
      </c>
      <c r="B1177" s="66" t="s">
        <v>522</v>
      </c>
      <c r="C1177" s="127" t="s">
        <v>6466</v>
      </c>
      <c r="D1177" s="66" t="s">
        <v>509</v>
      </c>
      <c r="E1177" s="127" t="s">
        <v>7646</v>
      </c>
      <c r="F1177" s="354"/>
      <c r="G1177" s="12"/>
      <c r="H1177" s="354"/>
      <c r="I1177" s="12"/>
      <c r="J1177" s="354"/>
      <c r="K1177" s="12"/>
      <c r="L1177" s="354">
        <v>1</v>
      </c>
      <c r="M1177" s="12">
        <v>33.299999999999997</v>
      </c>
      <c r="N1177" s="56"/>
      <c r="O1177" s="57"/>
      <c r="P1177" s="56"/>
      <c r="Q1177" s="57"/>
      <c r="R1177" s="56"/>
      <c r="S1177" s="57"/>
      <c r="T1177" s="56"/>
      <c r="U1177" s="57"/>
      <c r="V1177" s="127" t="s">
        <v>7010</v>
      </c>
      <c r="W1177" s="127" t="s">
        <v>7010</v>
      </c>
      <c r="X1177" s="127" t="s">
        <v>7010</v>
      </c>
      <c r="Y1177" s="127" t="s">
        <v>7010</v>
      </c>
      <c r="Z1177" s="127" t="s">
        <v>7010</v>
      </c>
      <c r="AA1177" s="127" t="s">
        <v>7010</v>
      </c>
      <c r="AB1177" s="127" t="s">
        <v>7010</v>
      </c>
      <c r="AC1177" s="127" t="s">
        <v>7010</v>
      </c>
      <c r="AD1177" s="66"/>
    </row>
    <row r="1178" spans="1:30" ht="20.100000000000001" customHeight="1">
      <c r="A1178" s="85"/>
      <c r="B1178" s="85"/>
      <c r="C1178" s="128"/>
      <c r="D1178" s="85" t="s">
        <v>510</v>
      </c>
      <c r="E1178" s="128"/>
      <c r="F1178" s="531"/>
      <c r="G1178" s="314"/>
      <c r="H1178" s="356"/>
      <c r="I1178" s="314"/>
      <c r="J1178" s="356">
        <v>1</v>
      </c>
      <c r="K1178" s="314">
        <v>20</v>
      </c>
      <c r="L1178" s="356"/>
      <c r="M1178" s="314"/>
      <c r="N1178" s="315">
        <v>1</v>
      </c>
      <c r="O1178" s="316">
        <v>16.7</v>
      </c>
      <c r="P1178" s="315"/>
      <c r="Q1178" s="316"/>
      <c r="R1178" s="315"/>
      <c r="S1178" s="316"/>
      <c r="T1178" s="315">
        <v>1</v>
      </c>
      <c r="U1178" s="316">
        <v>9.1</v>
      </c>
      <c r="V1178" s="128"/>
      <c r="W1178" s="128"/>
      <c r="X1178" s="128"/>
      <c r="Y1178" s="128"/>
      <c r="Z1178" s="128"/>
      <c r="AA1178" s="128"/>
      <c r="AB1178" s="128"/>
      <c r="AC1178" s="128"/>
      <c r="AD1178" s="85"/>
    </row>
    <row r="1179" spans="1:30" ht="20.100000000000001" customHeight="1">
      <c r="A1179" s="85"/>
      <c r="B1179" s="85"/>
      <c r="C1179" s="128"/>
      <c r="D1179" s="85" t="s">
        <v>511</v>
      </c>
      <c r="E1179" s="128"/>
      <c r="F1179" s="531"/>
      <c r="G1179" s="314"/>
      <c r="H1179" s="356"/>
      <c r="I1179" s="314"/>
      <c r="J1179" s="356"/>
      <c r="K1179" s="314"/>
      <c r="L1179" s="356"/>
      <c r="M1179" s="314"/>
      <c r="N1179" s="315"/>
      <c r="O1179" s="316"/>
      <c r="P1179" s="315">
        <v>1</v>
      </c>
      <c r="Q1179" s="316">
        <v>5.3</v>
      </c>
      <c r="R1179" s="315">
        <v>2</v>
      </c>
      <c r="S1179" s="316">
        <v>12.5</v>
      </c>
      <c r="T1179" s="315">
        <v>1</v>
      </c>
      <c r="U1179" s="316">
        <v>9.1</v>
      </c>
      <c r="V1179" s="128"/>
      <c r="W1179" s="128"/>
      <c r="X1179" s="128"/>
      <c r="Y1179" s="128"/>
      <c r="Z1179" s="128"/>
      <c r="AA1179" s="128"/>
      <c r="AB1179" s="128"/>
      <c r="AC1179" s="128"/>
      <c r="AD1179" s="85"/>
    </row>
    <row r="1180" spans="1:30" ht="20.100000000000001" customHeight="1">
      <c r="A1180" s="85"/>
      <c r="B1180" s="85"/>
      <c r="C1180" s="128"/>
      <c r="D1180" s="85" t="s">
        <v>512</v>
      </c>
      <c r="E1180" s="128"/>
      <c r="F1180" s="531"/>
      <c r="G1180" s="314"/>
      <c r="H1180" s="356">
        <v>1</v>
      </c>
      <c r="I1180" s="314">
        <v>25</v>
      </c>
      <c r="J1180" s="356">
        <v>1</v>
      </c>
      <c r="K1180" s="314">
        <v>20</v>
      </c>
      <c r="L1180" s="356">
        <v>1</v>
      </c>
      <c r="M1180" s="314">
        <v>33.299999999999997</v>
      </c>
      <c r="N1180" s="315"/>
      <c r="O1180" s="316"/>
      <c r="P1180" s="315">
        <v>2</v>
      </c>
      <c r="Q1180" s="316">
        <v>10.5</v>
      </c>
      <c r="R1180" s="315">
        <v>1</v>
      </c>
      <c r="S1180" s="316">
        <v>6.3</v>
      </c>
      <c r="T1180" s="315">
        <v>2</v>
      </c>
      <c r="U1180" s="316">
        <v>18.2</v>
      </c>
      <c r="V1180" s="128"/>
      <c r="W1180" s="128"/>
      <c r="X1180" s="128"/>
      <c r="Y1180" s="128"/>
      <c r="Z1180" s="128"/>
      <c r="AA1180" s="128"/>
      <c r="AB1180" s="128"/>
      <c r="AC1180" s="128"/>
      <c r="AD1180" s="85"/>
    </row>
    <row r="1181" spans="1:30" ht="20.100000000000001" customHeight="1">
      <c r="A1181" s="85"/>
      <c r="B1181" s="85"/>
      <c r="C1181" s="128"/>
      <c r="D1181" s="85" t="s">
        <v>513</v>
      </c>
      <c r="E1181" s="128"/>
      <c r="F1181" s="531">
        <v>1</v>
      </c>
      <c r="G1181" s="314">
        <v>100</v>
      </c>
      <c r="H1181" s="356"/>
      <c r="I1181" s="314"/>
      <c r="J1181" s="356">
        <v>2</v>
      </c>
      <c r="K1181" s="314">
        <v>40</v>
      </c>
      <c r="L1181" s="356"/>
      <c r="M1181" s="314"/>
      <c r="N1181" s="315">
        <v>1</v>
      </c>
      <c r="O1181" s="316">
        <v>16.7</v>
      </c>
      <c r="P1181" s="315">
        <v>1</v>
      </c>
      <c r="Q1181" s="316">
        <v>5.3</v>
      </c>
      <c r="R1181" s="315">
        <v>2</v>
      </c>
      <c r="S1181" s="316">
        <v>12.5</v>
      </c>
      <c r="T1181" s="315"/>
      <c r="U1181" s="316"/>
      <c r="V1181" s="128"/>
      <c r="W1181" s="128"/>
      <c r="X1181" s="128"/>
      <c r="Y1181" s="128"/>
      <c r="Z1181" s="128"/>
      <c r="AA1181" s="128"/>
      <c r="AB1181" s="128"/>
      <c r="AC1181" s="128"/>
      <c r="AD1181" s="85"/>
    </row>
    <row r="1182" spans="1:30" ht="20.100000000000001" customHeight="1">
      <c r="A1182" s="85"/>
      <c r="B1182" s="85"/>
      <c r="C1182" s="128"/>
      <c r="D1182" s="85" t="s">
        <v>514</v>
      </c>
      <c r="E1182" s="128"/>
      <c r="F1182" s="531"/>
      <c r="G1182" s="314"/>
      <c r="H1182" s="356"/>
      <c r="I1182" s="314"/>
      <c r="J1182" s="356"/>
      <c r="K1182" s="314"/>
      <c r="L1182" s="356"/>
      <c r="M1182" s="314"/>
      <c r="N1182" s="315"/>
      <c r="O1182" s="316"/>
      <c r="P1182" s="315">
        <v>1</v>
      </c>
      <c r="Q1182" s="316">
        <v>5.3</v>
      </c>
      <c r="R1182" s="315">
        <v>1</v>
      </c>
      <c r="S1182" s="316">
        <v>6.3</v>
      </c>
      <c r="T1182" s="315">
        <v>1</v>
      </c>
      <c r="U1182" s="316">
        <v>9.1</v>
      </c>
      <c r="V1182" s="128"/>
      <c r="W1182" s="128"/>
      <c r="X1182" s="128"/>
      <c r="Y1182" s="128"/>
      <c r="Z1182" s="128"/>
      <c r="AA1182" s="128"/>
      <c r="AB1182" s="128"/>
      <c r="AC1182" s="128"/>
      <c r="AD1182" s="85"/>
    </row>
    <row r="1183" spans="1:30" ht="20.100000000000001" customHeight="1">
      <c r="A1183" s="85"/>
      <c r="B1183" s="85"/>
      <c r="C1183" s="128"/>
      <c r="D1183" s="85" t="s">
        <v>515</v>
      </c>
      <c r="E1183" s="128"/>
      <c r="F1183" s="531"/>
      <c r="G1183" s="314"/>
      <c r="H1183" s="356">
        <v>1</v>
      </c>
      <c r="I1183" s="314">
        <v>25</v>
      </c>
      <c r="J1183" s="356">
        <v>1</v>
      </c>
      <c r="K1183" s="314">
        <v>20</v>
      </c>
      <c r="L1183" s="356"/>
      <c r="M1183" s="314"/>
      <c r="N1183" s="315"/>
      <c r="O1183" s="316"/>
      <c r="P1183" s="315">
        <v>2</v>
      </c>
      <c r="Q1183" s="316">
        <v>10.5</v>
      </c>
      <c r="R1183" s="315">
        <v>1</v>
      </c>
      <c r="S1183" s="316">
        <v>6.3</v>
      </c>
      <c r="T1183" s="315">
        <v>3</v>
      </c>
      <c r="U1183" s="316">
        <v>27.3</v>
      </c>
      <c r="V1183" s="128"/>
      <c r="W1183" s="128"/>
      <c r="X1183" s="128"/>
      <c r="Y1183" s="128"/>
      <c r="Z1183" s="128"/>
      <c r="AA1183" s="128"/>
      <c r="AB1183" s="128"/>
      <c r="AC1183" s="128"/>
      <c r="AD1183" s="85"/>
    </row>
    <row r="1184" spans="1:30" ht="20.100000000000001" customHeight="1">
      <c r="A1184" s="85"/>
      <c r="B1184" s="85"/>
      <c r="C1184" s="128"/>
      <c r="D1184" s="85" t="s">
        <v>516</v>
      </c>
      <c r="E1184" s="128"/>
      <c r="F1184" s="531"/>
      <c r="G1184" s="314"/>
      <c r="H1184" s="356"/>
      <c r="I1184" s="314"/>
      <c r="J1184" s="356"/>
      <c r="K1184" s="314"/>
      <c r="L1184" s="356"/>
      <c r="M1184" s="314"/>
      <c r="N1184" s="315"/>
      <c r="O1184" s="316"/>
      <c r="P1184" s="315"/>
      <c r="Q1184" s="316"/>
      <c r="R1184" s="315">
        <v>2</v>
      </c>
      <c r="S1184" s="316">
        <v>12.5</v>
      </c>
      <c r="T1184" s="315"/>
      <c r="U1184" s="316"/>
      <c r="V1184" s="128"/>
      <c r="W1184" s="128"/>
      <c r="X1184" s="128"/>
      <c r="Y1184" s="128"/>
      <c r="Z1184" s="128"/>
      <c r="AA1184" s="128"/>
      <c r="AB1184" s="128"/>
      <c r="AC1184" s="128"/>
      <c r="AD1184" s="85"/>
    </row>
    <row r="1185" spans="1:30" ht="20.100000000000001" customHeight="1">
      <c r="A1185" s="85"/>
      <c r="B1185" s="85"/>
      <c r="C1185" s="128"/>
      <c r="D1185" s="85" t="s">
        <v>517</v>
      </c>
      <c r="E1185" s="128"/>
      <c r="F1185" s="531"/>
      <c r="G1185" s="314"/>
      <c r="H1185" s="356"/>
      <c r="I1185" s="314"/>
      <c r="J1185" s="356"/>
      <c r="K1185" s="314"/>
      <c r="L1185" s="356"/>
      <c r="M1185" s="314"/>
      <c r="N1185" s="315"/>
      <c r="O1185" s="316"/>
      <c r="P1185" s="315"/>
      <c r="Q1185" s="316"/>
      <c r="R1185" s="315"/>
      <c r="S1185" s="316"/>
      <c r="T1185" s="315"/>
      <c r="U1185" s="316"/>
      <c r="V1185" s="128"/>
      <c r="W1185" s="128"/>
      <c r="X1185" s="128"/>
      <c r="Y1185" s="128"/>
      <c r="Z1185" s="128"/>
      <c r="AA1185" s="128"/>
      <c r="AB1185" s="128"/>
      <c r="AC1185" s="128"/>
      <c r="AD1185" s="85"/>
    </row>
    <row r="1186" spans="1:30" ht="20.100000000000001" customHeight="1">
      <c r="A1186" s="85"/>
      <c r="B1186" s="85"/>
      <c r="C1186" s="128"/>
      <c r="D1186" s="85" t="s">
        <v>518</v>
      </c>
      <c r="E1186" s="128"/>
      <c r="F1186" s="531"/>
      <c r="G1186" s="314"/>
      <c r="H1186" s="356"/>
      <c r="I1186" s="314"/>
      <c r="J1186" s="356"/>
      <c r="K1186" s="314"/>
      <c r="L1186" s="356"/>
      <c r="M1186" s="314"/>
      <c r="N1186" s="315"/>
      <c r="O1186" s="316"/>
      <c r="P1186" s="315"/>
      <c r="Q1186" s="316"/>
      <c r="R1186" s="315"/>
      <c r="S1186" s="316"/>
      <c r="T1186" s="315">
        <v>1</v>
      </c>
      <c r="U1186" s="316">
        <v>9.1</v>
      </c>
      <c r="V1186" s="128"/>
      <c r="W1186" s="128"/>
      <c r="X1186" s="128"/>
      <c r="Y1186" s="128"/>
      <c r="Z1186" s="128"/>
      <c r="AA1186" s="128"/>
      <c r="AB1186" s="128"/>
      <c r="AC1186" s="128"/>
      <c r="AD1186" s="85"/>
    </row>
    <row r="1187" spans="1:30" ht="20.100000000000001" customHeight="1">
      <c r="A1187" s="85"/>
      <c r="B1187" s="85"/>
      <c r="C1187" s="128"/>
      <c r="D1187" s="85" t="s">
        <v>519</v>
      </c>
      <c r="E1187" s="128"/>
      <c r="F1187" s="531"/>
      <c r="G1187" s="314"/>
      <c r="H1187" s="356"/>
      <c r="I1187" s="314"/>
      <c r="J1187" s="356"/>
      <c r="K1187" s="314"/>
      <c r="L1187" s="356"/>
      <c r="M1187" s="314"/>
      <c r="N1187" s="315"/>
      <c r="O1187" s="316"/>
      <c r="P1187" s="315"/>
      <c r="Q1187" s="316"/>
      <c r="R1187" s="315"/>
      <c r="S1187" s="316"/>
      <c r="T1187" s="315"/>
      <c r="U1187" s="316"/>
      <c r="V1187" s="128"/>
      <c r="W1187" s="128"/>
      <c r="X1187" s="128"/>
      <c r="Y1187" s="128"/>
      <c r="Z1187" s="128"/>
      <c r="AA1187" s="128"/>
      <c r="AB1187" s="128"/>
      <c r="AC1187" s="128"/>
      <c r="AD1187" s="85"/>
    </row>
    <row r="1188" spans="1:30" ht="20.100000000000001" customHeight="1">
      <c r="A1188" s="85"/>
      <c r="B1188" s="85"/>
      <c r="C1188" s="128"/>
      <c r="D1188" s="85" t="s">
        <v>520</v>
      </c>
      <c r="E1188" s="128"/>
      <c r="F1188" s="531"/>
      <c r="G1188" s="314"/>
      <c r="H1188" s="356"/>
      <c r="I1188" s="314"/>
      <c r="J1188" s="356"/>
      <c r="K1188" s="314"/>
      <c r="L1188" s="356"/>
      <c r="M1188" s="314"/>
      <c r="N1188" s="315"/>
      <c r="O1188" s="316"/>
      <c r="P1188" s="315"/>
      <c r="Q1188" s="316"/>
      <c r="R1188" s="315"/>
      <c r="S1188" s="316"/>
      <c r="T1188" s="315"/>
      <c r="U1188" s="316"/>
      <c r="V1188" s="128"/>
      <c r="W1188" s="128"/>
      <c r="X1188" s="128"/>
      <c r="Y1188" s="128"/>
      <c r="Z1188" s="128"/>
      <c r="AA1188" s="128"/>
      <c r="AB1188" s="128"/>
      <c r="AC1188" s="128"/>
      <c r="AD1188" s="85"/>
    </row>
    <row r="1189" spans="1:30" ht="20.100000000000001" customHeight="1">
      <c r="A1189" s="85"/>
      <c r="B1189" s="85"/>
      <c r="C1189" s="128"/>
      <c r="D1189" s="85" t="s">
        <v>9440</v>
      </c>
      <c r="E1189" s="128"/>
      <c r="F1189" s="531"/>
      <c r="G1189" s="314"/>
      <c r="H1189" s="356"/>
      <c r="I1189" s="314"/>
      <c r="J1189" s="356"/>
      <c r="K1189" s="314"/>
      <c r="L1189" s="356">
        <v>1</v>
      </c>
      <c r="M1189" s="314">
        <v>33.299999999999997</v>
      </c>
      <c r="N1189" s="315"/>
      <c r="O1189" s="316"/>
      <c r="P1189" s="315">
        <v>2</v>
      </c>
      <c r="Q1189" s="316">
        <v>10.5</v>
      </c>
      <c r="R1189" s="315">
        <v>5</v>
      </c>
      <c r="S1189" s="316">
        <v>31.3</v>
      </c>
      <c r="T1189" s="315"/>
      <c r="U1189" s="316"/>
      <c r="V1189" s="128"/>
      <c r="W1189" s="128"/>
      <c r="X1189" s="128"/>
      <c r="Y1189" s="128"/>
      <c r="Z1189" s="128"/>
      <c r="AA1189" s="128"/>
      <c r="AB1189" s="128"/>
      <c r="AC1189" s="128"/>
      <c r="AD1189" s="85"/>
    </row>
    <row r="1190" spans="1:30" ht="20.100000000000001" customHeight="1">
      <c r="A1190" s="85"/>
      <c r="B1190" s="85"/>
      <c r="C1190" s="128"/>
      <c r="D1190" s="85" t="s">
        <v>9419</v>
      </c>
      <c r="E1190" s="128"/>
      <c r="F1190" s="531"/>
      <c r="G1190" s="314"/>
      <c r="H1190" s="356">
        <v>2</v>
      </c>
      <c r="I1190" s="314">
        <v>50</v>
      </c>
      <c r="J1190" s="356"/>
      <c r="K1190" s="314"/>
      <c r="L1190" s="356"/>
      <c r="M1190" s="314"/>
      <c r="N1190" s="315">
        <v>4</v>
      </c>
      <c r="O1190" s="316">
        <v>66.7</v>
      </c>
      <c r="P1190" s="315">
        <v>10</v>
      </c>
      <c r="Q1190" s="316">
        <v>52.6</v>
      </c>
      <c r="R1190" s="315">
        <v>2</v>
      </c>
      <c r="S1190" s="316">
        <v>12.5</v>
      </c>
      <c r="T1190" s="315">
        <v>2</v>
      </c>
      <c r="U1190" s="316">
        <v>18.2</v>
      </c>
      <c r="V1190" s="128"/>
      <c r="W1190" s="128"/>
      <c r="X1190" s="128"/>
      <c r="Y1190" s="128"/>
      <c r="Z1190" s="128"/>
      <c r="AA1190" s="128"/>
      <c r="AB1190" s="128"/>
      <c r="AC1190" s="128"/>
      <c r="AD1190" s="85"/>
    </row>
    <row r="1191" spans="1:30" ht="20.100000000000001" customHeight="1">
      <c r="A1191" s="66" t="s">
        <v>6467</v>
      </c>
      <c r="B1191" s="66" t="s">
        <v>523</v>
      </c>
      <c r="C1191" s="127" t="s">
        <v>7611</v>
      </c>
      <c r="D1191" s="66"/>
      <c r="E1191" s="66"/>
      <c r="F1191" s="354">
        <v>3981</v>
      </c>
      <c r="G1191" s="12">
        <v>99.949786593020335</v>
      </c>
      <c r="H1191" s="354">
        <v>4077</v>
      </c>
      <c r="I1191" s="12">
        <f>H1191/4082*100</f>
        <v>99.877511024007831</v>
      </c>
      <c r="J1191" s="354">
        <v>4159</v>
      </c>
      <c r="K1191" s="12">
        <f>J1191/4161*100</f>
        <v>99.951934631098297</v>
      </c>
      <c r="L1191" s="354">
        <v>4293</v>
      </c>
      <c r="M1191" s="12">
        <v>99.9</v>
      </c>
      <c r="N1191" s="56">
        <v>4392</v>
      </c>
      <c r="O1191" s="57">
        <v>99.9</v>
      </c>
      <c r="P1191" s="56">
        <v>4556</v>
      </c>
      <c r="Q1191" s="57">
        <v>99.8</v>
      </c>
      <c r="R1191" s="56">
        <v>4664</v>
      </c>
      <c r="S1191" s="57">
        <v>99.7</v>
      </c>
      <c r="T1191" s="56">
        <v>5085</v>
      </c>
      <c r="U1191" s="57">
        <v>99.9</v>
      </c>
      <c r="V1191" s="127" t="s">
        <v>7010</v>
      </c>
      <c r="W1191" s="127" t="s">
        <v>7010</v>
      </c>
      <c r="X1191" s="127" t="s">
        <v>7010</v>
      </c>
      <c r="Y1191" s="127" t="s">
        <v>7010</v>
      </c>
      <c r="Z1191" s="127" t="s">
        <v>7010</v>
      </c>
      <c r="AA1191" s="127" t="s">
        <v>7010</v>
      </c>
      <c r="AB1191" s="127" t="s">
        <v>7010</v>
      </c>
      <c r="AC1191" s="127" t="s">
        <v>7010</v>
      </c>
      <c r="AD1191" s="66"/>
    </row>
    <row r="1192" spans="1:30" ht="20.100000000000001" customHeight="1">
      <c r="A1192" s="85"/>
      <c r="B1192" s="85"/>
      <c r="C1192" s="128"/>
      <c r="D1192" s="85" t="s">
        <v>131</v>
      </c>
      <c r="E1192" s="128" t="s">
        <v>8136</v>
      </c>
      <c r="F1192" s="531"/>
      <c r="G1192" s="314"/>
      <c r="H1192" s="356"/>
      <c r="I1192" s="314"/>
      <c r="J1192" s="356"/>
      <c r="K1192" s="314"/>
      <c r="L1192" s="356">
        <v>1</v>
      </c>
      <c r="M1192" s="314"/>
      <c r="N1192" s="315"/>
      <c r="O1192" s="316"/>
      <c r="P1192" s="315"/>
      <c r="Q1192" s="316"/>
      <c r="R1192" s="315">
        <v>7</v>
      </c>
      <c r="S1192" s="316">
        <v>0.1</v>
      </c>
      <c r="T1192" s="315"/>
      <c r="U1192" s="316"/>
      <c r="V1192" s="128"/>
      <c r="W1192" s="128"/>
      <c r="X1192" s="128"/>
      <c r="Y1192" s="128"/>
      <c r="Z1192" s="128"/>
      <c r="AA1192" s="128"/>
      <c r="AB1192" s="128"/>
      <c r="AC1192" s="128"/>
      <c r="AD1192" s="85"/>
    </row>
    <row r="1193" spans="1:30" ht="20.100000000000001" customHeight="1">
      <c r="A1193" s="85"/>
      <c r="B1193" s="85"/>
      <c r="C1193" s="128"/>
      <c r="D1193" s="85" t="s">
        <v>133</v>
      </c>
      <c r="E1193" s="128"/>
      <c r="F1193" s="531">
        <v>2</v>
      </c>
      <c r="G1193" s="314">
        <v>5.0213406979663568E-2</v>
      </c>
      <c r="H1193" s="356">
        <v>5</v>
      </c>
      <c r="I1193" s="314">
        <f>H1193/4082*100</f>
        <v>0.1224889759921607</v>
      </c>
      <c r="J1193" s="356">
        <v>2</v>
      </c>
      <c r="K1193" s="314">
        <f>J1193/4161*100</f>
        <v>4.8065368901706318E-2</v>
      </c>
      <c r="L1193" s="356">
        <v>3</v>
      </c>
      <c r="M1193" s="314">
        <v>0.1</v>
      </c>
      <c r="N1193" s="315">
        <v>5</v>
      </c>
      <c r="O1193" s="316">
        <v>0.1</v>
      </c>
      <c r="P1193" s="315">
        <v>10</v>
      </c>
      <c r="Q1193" s="316">
        <v>0.2</v>
      </c>
      <c r="R1193" s="315">
        <v>6</v>
      </c>
      <c r="S1193" s="316">
        <v>0.1</v>
      </c>
      <c r="T1193" s="315">
        <v>7</v>
      </c>
      <c r="U1193" s="316">
        <v>0.1</v>
      </c>
      <c r="V1193" s="128"/>
      <c r="W1193" s="128"/>
      <c r="X1193" s="128"/>
      <c r="Y1193" s="128"/>
      <c r="Z1193" s="128"/>
      <c r="AA1193" s="128"/>
      <c r="AB1193" s="128"/>
      <c r="AC1193" s="128"/>
      <c r="AD1193" s="85"/>
    </row>
    <row r="1194" spans="1:30" ht="20.100000000000001" customHeight="1">
      <c r="A1194" s="66" t="s">
        <v>6468</v>
      </c>
      <c r="B1194" s="66" t="s">
        <v>524</v>
      </c>
      <c r="C1194" s="127" t="s">
        <v>6469</v>
      </c>
      <c r="D1194" s="66" t="s">
        <v>509</v>
      </c>
      <c r="E1194" s="127" t="s">
        <v>7646</v>
      </c>
      <c r="F1194" s="354"/>
      <c r="G1194" s="12"/>
      <c r="H1194" s="354"/>
      <c r="I1194" s="12"/>
      <c r="J1194" s="354"/>
      <c r="K1194" s="12"/>
      <c r="L1194" s="354"/>
      <c r="M1194" s="12"/>
      <c r="N1194" s="56"/>
      <c r="O1194" s="57"/>
      <c r="P1194" s="56">
        <v>1</v>
      </c>
      <c r="Q1194" s="57">
        <v>10</v>
      </c>
      <c r="R1194" s="56">
        <v>1</v>
      </c>
      <c r="S1194" s="57">
        <v>7.7</v>
      </c>
      <c r="T1194" s="56">
        <v>1</v>
      </c>
      <c r="U1194" s="57">
        <v>14.3</v>
      </c>
      <c r="V1194" s="127" t="s">
        <v>7010</v>
      </c>
      <c r="W1194" s="127" t="s">
        <v>7010</v>
      </c>
      <c r="X1194" s="127" t="s">
        <v>7010</v>
      </c>
      <c r="Y1194" s="127" t="s">
        <v>7010</v>
      </c>
      <c r="Z1194" s="127" t="s">
        <v>7010</v>
      </c>
      <c r="AA1194" s="127" t="s">
        <v>7010</v>
      </c>
      <c r="AB1194" s="127" t="s">
        <v>7010</v>
      </c>
      <c r="AC1194" s="127" t="s">
        <v>7010</v>
      </c>
      <c r="AD1194" s="66"/>
    </row>
    <row r="1195" spans="1:30" ht="20.100000000000001" customHeight="1">
      <c r="A1195" s="85"/>
      <c r="B1195" s="85"/>
      <c r="C1195" s="128"/>
      <c r="D1195" s="85" t="s">
        <v>510</v>
      </c>
      <c r="E1195" s="128"/>
      <c r="F1195" s="531"/>
      <c r="G1195" s="314"/>
      <c r="H1195" s="356"/>
      <c r="I1195" s="314"/>
      <c r="J1195" s="356"/>
      <c r="K1195" s="314"/>
      <c r="L1195" s="356"/>
      <c r="M1195" s="314"/>
      <c r="N1195" s="315"/>
      <c r="O1195" s="316"/>
      <c r="P1195" s="315"/>
      <c r="Q1195" s="316"/>
      <c r="R1195" s="315"/>
      <c r="S1195" s="316"/>
      <c r="T1195" s="315"/>
      <c r="U1195" s="316"/>
      <c r="V1195" s="128"/>
      <c r="W1195" s="128"/>
      <c r="X1195" s="128"/>
      <c r="Y1195" s="128"/>
      <c r="Z1195" s="128"/>
      <c r="AA1195" s="128"/>
      <c r="AB1195" s="128"/>
      <c r="AC1195" s="128"/>
      <c r="AD1195" s="85"/>
    </row>
    <row r="1196" spans="1:30" ht="20.100000000000001" customHeight="1">
      <c r="A1196" s="85"/>
      <c r="B1196" s="85"/>
      <c r="C1196" s="128"/>
      <c r="D1196" s="85" t="s">
        <v>511</v>
      </c>
      <c r="E1196" s="128"/>
      <c r="F1196" s="531"/>
      <c r="G1196" s="314"/>
      <c r="H1196" s="356">
        <v>1</v>
      </c>
      <c r="I1196" s="314">
        <v>20</v>
      </c>
      <c r="J1196" s="356"/>
      <c r="K1196" s="314"/>
      <c r="L1196" s="356">
        <v>2</v>
      </c>
      <c r="M1196" s="314">
        <v>50</v>
      </c>
      <c r="N1196" s="315"/>
      <c r="O1196" s="316"/>
      <c r="P1196" s="315"/>
      <c r="Q1196" s="316"/>
      <c r="R1196" s="315"/>
      <c r="S1196" s="316"/>
      <c r="T1196" s="315">
        <v>1</v>
      </c>
      <c r="U1196" s="316">
        <v>14.3</v>
      </c>
      <c r="V1196" s="128"/>
      <c r="W1196" s="128"/>
      <c r="X1196" s="128"/>
      <c r="Y1196" s="128"/>
      <c r="Z1196" s="128"/>
      <c r="AA1196" s="128"/>
      <c r="AB1196" s="128"/>
      <c r="AC1196" s="128"/>
      <c r="AD1196" s="85"/>
    </row>
    <row r="1197" spans="1:30" ht="20.100000000000001" customHeight="1">
      <c r="A1197" s="85"/>
      <c r="B1197" s="85"/>
      <c r="C1197" s="128"/>
      <c r="D1197" s="85" t="s">
        <v>512</v>
      </c>
      <c r="E1197" s="128"/>
      <c r="F1197" s="531"/>
      <c r="G1197" s="314"/>
      <c r="H1197" s="356">
        <v>1</v>
      </c>
      <c r="I1197" s="314">
        <v>20</v>
      </c>
      <c r="J1197" s="356"/>
      <c r="K1197" s="314"/>
      <c r="L1197" s="356">
        <v>1</v>
      </c>
      <c r="M1197" s="314">
        <v>25</v>
      </c>
      <c r="N1197" s="315">
        <v>1</v>
      </c>
      <c r="O1197" s="316">
        <v>20</v>
      </c>
      <c r="P1197" s="315">
        <v>3</v>
      </c>
      <c r="Q1197" s="316">
        <v>30</v>
      </c>
      <c r="R1197" s="315">
        <v>1</v>
      </c>
      <c r="S1197" s="316">
        <v>7.7</v>
      </c>
      <c r="T1197" s="315"/>
      <c r="U1197" s="316"/>
      <c r="V1197" s="128"/>
      <c r="W1197" s="128"/>
      <c r="X1197" s="128"/>
      <c r="Y1197" s="128"/>
      <c r="Z1197" s="128"/>
      <c r="AA1197" s="128"/>
      <c r="AB1197" s="128"/>
      <c r="AC1197" s="128"/>
      <c r="AD1197" s="85"/>
    </row>
    <row r="1198" spans="1:30" ht="20.100000000000001" customHeight="1">
      <c r="A1198" s="85"/>
      <c r="B1198" s="85"/>
      <c r="C1198" s="128"/>
      <c r="D1198" s="85" t="s">
        <v>513</v>
      </c>
      <c r="E1198" s="128"/>
      <c r="F1198" s="531">
        <v>1</v>
      </c>
      <c r="G1198" s="314">
        <v>50</v>
      </c>
      <c r="H1198" s="356">
        <v>1</v>
      </c>
      <c r="I1198" s="314">
        <v>20</v>
      </c>
      <c r="J1198" s="356"/>
      <c r="K1198" s="314"/>
      <c r="L1198" s="356"/>
      <c r="M1198" s="314"/>
      <c r="N1198" s="315">
        <v>2</v>
      </c>
      <c r="O1198" s="316">
        <v>40</v>
      </c>
      <c r="P1198" s="315">
        <v>2</v>
      </c>
      <c r="Q1198" s="316">
        <v>20</v>
      </c>
      <c r="R1198" s="315">
        <v>2</v>
      </c>
      <c r="S1198" s="316">
        <v>15.4</v>
      </c>
      <c r="T1198" s="315">
        <v>3</v>
      </c>
      <c r="U1198" s="316">
        <v>42.9</v>
      </c>
      <c r="V1198" s="128"/>
      <c r="W1198" s="128"/>
      <c r="X1198" s="128"/>
      <c r="Y1198" s="128"/>
      <c r="Z1198" s="128"/>
      <c r="AA1198" s="128"/>
      <c r="AB1198" s="128"/>
      <c r="AC1198" s="128"/>
      <c r="AD1198" s="85"/>
    </row>
    <row r="1199" spans="1:30" ht="20.100000000000001" customHeight="1">
      <c r="A1199" s="85"/>
      <c r="B1199" s="85"/>
      <c r="C1199" s="128"/>
      <c r="D1199" s="85" t="s">
        <v>514</v>
      </c>
      <c r="E1199" s="128"/>
      <c r="F1199" s="531">
        <v>1</v>
      </c>
      <c r="G1199" s="314">
        <v>50</v>
      </c>
      <c r="H1199" s="356"/>
      <c r="I1199" s="314"/>
      <c r="J1199" s="356">
        <v>2</v>
      </c>
      <c r="K1199" s="314">
        <v>100</v>
      </c>
      <c r="L1199" s="356"/>
      <c r="M1199" s="314"/>
      <c r="N1199" s="315"/>
      <c r="O1199" s="316"/>
      <c r="P1199" s="315">
        <v>1</v>
      </c>
      <c r="Q1199" s="316">
        <v>10</v>
      </c>
      <c r="R1199" s="315">
        <v>2</v>
      </c>
      <c r="S1199" s="316">
        <v>15.4</v>
      </c>
      <c r="T1199" s="315"/>
      <c r="U1199" s="316"/>
      <c r="V1199" s="128"/>
      <c r="W1199" s="128"/>
      <c r="X1199" s="128"/>
      <c r="Y1199" s="128"/>
      <c r="Z1199" s="128"/>
      <c r="AA1199" s="128"/>
      <c r="AB1199" s="128"/>
      <c r="AC1199" s="128"/>
      <c r="AD1199" s="85"/>
    </row>
    <row r="1200" spans="1:30" ht="20.100000000000001" customHeight="1">
      <c r="A1200" s="85"/>
      <c r="B1200" s="85"/>
      <c r="C1200" s="128"/>
      <c r="D1200" s="85" t="s">
        <v>515</v>
      </c>
      <c r="E1200" s="128"/>
      <c r="F1200" s="531"/>
      <c r="G1200" s="314"/>
      <c r="H1200" s="356">
        <v>2</v>
      </c>
      <c r="I1200" s="314">
        <v>40</v>
      </c>
      <c r="J1200" s="356"/>
      <c r="K1200" s="314"/>
      <c r="L1200" s="356"/>
      <c r="M1200" s="314"/>
      <c r="N1200" s="315"/>
      <c r="O1200" s="316"/>
      <c r="P1200" s="315"/>
      <c r="Q1200" s="316"/>
      <c r="R1200" s="315"/>
      <c r="S1200" s="316"/>
      <c r="T1200" s="315"/>
      <c r="U1200" s="316"/>
      <c r="V1200" s="128"/>
      <c r="W1200" s="128"/>
      <c r="X1200" s="128"/>
      <c r="Y1200" s="128"/>
      <c r="Z1200" s="128"/>
      <c r="AA1200" s="128"/>
      <c r="AB1200" s="128"/>
      <c r="AC1200" s="128"/>
      <c r="AD1200" s="85"/>
    </row>
    <row r="1201" spans="1:30" ht="20.100000000000001" customHeight="1">
      <c r="A1201" s="85"/>
      <c r="B1201" s="85"/>
      <c r="C1201" s="128"/>
      <c r="D1201" s="85" t="s">
        <v>516</v>
      </c>
      <c r="E1201" s="128"/>
      <c r="F1201" s="531"/>
      <c r="G1201" s="314"/>
      <c r="H1201" s="356"/>
      <c r="I1201" s="314"/>
      <c r="J1201" s="356"/>
      <c r="K1201" s="314"/>
      <c r="L1201" s="356"/>
      <c r="M1201" s="314"/>
      <c r="N1201" s="315"/>
      <c r="O1201" s="316"/>
      <c r="P1201" s="315"/>
      <c r="Q1201" s="316"/>
      <c r="R1201" s="315"/>
      <c r="S1201" s="316"/>
      <c r="T1201" s="315"/>
      <c r="U1201" s="316"/>
      <c r="V1201" s="128"/>
      <c r="W1201" s="128"/>
      <c r="X1201" s="128"/>
      <c r="Y1201" s="128"/>
      <c r="Z1201" s="128"/>
      <c r="AA1201" s="128"/>
      <c r="AB1201" s="128"/>
      <c r="AC1201" s="128"/>
      <c r="AD1201" s="85"/>
    </row>
    <row r="1202" spans="1:30" ht="20.100000000000001" customHeight="1">
      <c r="A1202" s="85"/>
      <c r="B1202" s="85"/>
      <c r="C1202" s="128"/>
      <c r="D1202" s="85" t="s">
        <v>517</v>
      </c>
      <c r="E1202" s="128"/>
      <c r="F1202" s="531"/>
      <c r="G1202" s="314"/>
      <c r="H1202" s="356"/>
      <c r="I1202" s="314"/>
      <c r="J1202" s="356"/>
      <c r="K1202" s="314"/>
      <c r="L1202" s="356"/>
      <c r="M1202" s="314"/>
      <c r="N1202" s="315"/>
      <c r="O1202" s="316"/>
      <c r="P1202" s="315"/>
      <c r="Q1202" s="316"/>
      <c r="R1202" s="315"/>
      <c r="S1202" s="316"/>
      <c r="T1202" s="315"/>
      <c r="U1202" s="316"/>
      <c r="V1202" s="128"/>
      <c r="W1202" s="128"/>
      <c r="X1202" s="128"/>
      <c r="Y1202" s="128"/>
      <c r="Z1202" s="128"/>
      <c r="AA1202" s="128"/>
      <c r="AB1202" s="128"/>
      <c r="AC1202" s="128"/>
      <c r="AD1202" s="85"/>
    </row>
    <row r="1203" spans="1:30" ht="20.100000000000001" customHeight="1">
      <c r="A1203" s="85"/>
      <c r="B1203" s="85"/>
      <c r="C1203" s="128"/>
      <c r="D1203" s="85" t="s">
        <v>518</v>
      </c>
      <c r="E1203" s="128"/>
      <c r="F1203" s="531"/>
      <c r="G1203" s="314"/>
      <c r="H1203" s="356"/>
      <c r="I1203" s="314"/>
      <c r="J1203" s="356"/>
      <c r="K1203" s="314"/>
      <c r="L1203" s="356"/>
      <c r="M1203" s="314"/>
      <c r="N1203" s="315"/>
      <c r="O1203" s="316"/>
      <c r="P1203" s="315"/>
      <c r="Q1203" s="316"/>
      <c r="R1203" s="315"/>
      <c r="S1203" s="316"/>
      <c r="T1203" s="315"/>
      <c r="U1203" s="316"/>
      <c r="V1203" s="128"/>
      <c r="W1203" s="128"/>
      <c r="X1203" s="128"/>
      <c r="Y1203" s="128"/>
      <c r="Z1203" s="128"/>
      <c r="AA1203" s="128"/>
      <c r="AB1203" s="128"/>
      <c r="AC1203" s="128"/>
      <c r="AD1203" s="85"/>
    </row>
    <row r="1204" spans="1:30" ht="20.100000000000001" customHeight="1">
      <c r="A1204" s="85"/>
      <c r="B1204" s="85"/>
      <c r="C1204" s="128"/>
      <c r="D1204" s="85" t="s">
        <v>519</v>
      </c>
      <c r="E1204" s="128"/>
      <c r="F1204" s="531"/>
      <c r="G1204" s="314"/>
      <c r="H1204" s="356"/>
      <c r="I1204" s="314"/>
      <c r="J1204" s="356"/>
      <c r="K1204" s="314"/>
      <c r="L1204" s="356"/>
      <c r="M1204" s="314"/>
      <c r="N1204" s="315"/>
      <c r="O1204" s="316"/>
      <c r="P1204" s="315"/>
      <c r="Q1204" s="316"/>
      <c r="R1204" s="315"/>
      <c r="S1204" s="316"/>
      <c r="T1204" s="315"/>
      <c r="U1204" s="316"/>
      <c r="V1204" s="128"/>
      <c r="W1204" s="128"/>
      <c r="X1204" s="128"/>
      <c r="Y1204" s="128"/>
      <c r="Z1204" s="128"/>
      <c r="AA1204" s="128"/>
      <c r="AB1204" s="128"/>
      <c r="AC1204" s="128"/>
      <c r="AD1204" s="85"/>
    </row>
    <row r="1205" spans="1:30" ht="20.100000000000001" customHeight="1">
      <c r="A1205" s="85"/>
      <c r="B1205" s="85"/>
      <c r="C1205" s="128"/>
      <c r="D1205" s="85" t="s">
        <v>520</v>
      </c>
      <c r="E1205" s="128"/>
      <c r="F1205" s="531"/>
      <c r="G1205" s="314"/>
      <c r="H1205" s="356"/>
      <c r="I1205" s="314"/>
      <c r="J1205" s="356"/>
      <c r="K1205" s="314"/>
      <c r="L1205" s="356"/>
      <c r="M1205" s="314"/>
      <c r="N1205" s="315"/>
      <c r="O1205" s="316"/>
      <c r="P1205" s="315"/>
      <c r="Q1205" s="316"/>
      <c r="R1205" s="315"/>
      <c r="S1205" s="316"/>
      <c r="T1205" s="315"/>
      <c r="U1205" s="316"/>
      <c r="V1205" s="128"/>
      <c r="W1205" s="128"/>
      <c r="X1205" s="128"/>
      <c r="Y1205" s="128"/>
      <c r="Z1205" s="128"/>
      <c r="AA1205" s="128"/>
      <c r="AB1205" s="128"/>
      <c r="AC1205" s="128"/>
      <c r="AD1205" s="85"/>
    </row>
    <row r="1206" spans="1:30" ht="20.100000000000001" customHeight="1">
      <c r="A1206" s="85"/>
      <c r="B1206" s="85"/>
      <c r="C1206" s="128"/>
      <c r="D1206" s="85" t="s">
        <v>9440</v>
      </c>
      <c r="E1206" s="128"/>
      <c r="F1206" s="531"/>
      <c r="G1206" s="314"/>
      <c r="H1206" s="356"/>
      <c r="I1206" s="314"/>
      <c r="J1206" s="356"/>
      <c r="K1206" s="314"/>
      <c r="L1206" s="356">
        <v>1</v>
      </c>
      <c r="M1206" s="314">
        <v>25</v>
      </c>
      <c r="N1206" s="315"/>
      <c r="O1206" s="316"/>
      <c r="P1206" s="315"/>
      <c r="Q1206" s="316"/>
      <c r="R1206" s="315">
        <v>5</v>
      </c>
      <c r="S1206" s="316">
        <v>38.5</v>
      </c>
      <c r="T1206" s="315"/>
      <c r="U1206" s="316"/>
      <c r="V1206" s="128"/>
      <c r="W1206" s="128"/>
      <c r="X1206" s="128"/>
      <c r="Y1206" s="128"/>
      <c r="Z1206" s="128"/>
      <c r="AA1206" s="128"/>
      <c r="AB1206" s="128"/>
      <c r="AC1206" s="128"/>
      <c r="AD1206" s="85"/>
    </row>
    <row r="1207" spans="1:30" ht="20.100000000000001" customHeight="1">
      <c r="A1207" s="85"/>
      <c r="B1207" s="85"/>
      <c r="C1207" s="128"/>
      <c r="D1207" s="85" t="s">
        <v>9419</v>
      </c>
      <c r="E1207" s="128"/>
      <c r="F1207" s="531"/>
      <c r="G1207" s="314"/>
      <c r="H1207" s="356"/>
      <c r="I1207" s="314"/>
      <c r="J1207" s="356"/>
      <c r="K1207" s="314"/>
      <c r="L1207" s="356"/>
      <c r="M1207" s="314"/>
      <c r="N1207" s="315">
        <v>2</v>
      </c>
      <c r="O1207" s="316">
        <v>40</v>
      </c>
      <c r="P1207" s="315">
        <v>3</v>
      </c>
      <c r="Q1207" s="316">
        <v>30</v>
      </c>
      <c r="R1207" s="315">
        <v>2</v>
      </c>
      <c r="S1207" s="316">
        <v>15.4</v>
      </c>
      <c r="T1207" s="315">
        <v>2</v>
      </c>
      <c r="U1207" s="316">
        <v>28.6</v>
      </c>
      <c r="V1207" s="128"/>
      <c r="W1207" s="128"/>
      <c r="X1207" s="128"/>
      <c r="Y1207" s="128"/>
      <c r="Z1207" s="128"/>
      <c r="AA1207" s="128"/>
      <c r="AB1207" s="128"/>
      <c r="AC1207" s="128"/>
      <c r="AD1207" s="85"/>
    </row>
    <row r="1208" spans="1:30" ht="20.100000000000001" customHeight="1">
      <c r="A1208" s="66" t="s">
        <v>6470</v>
      </c>
      <c r="B1208" s="66" t="s">
        <v>525</v>
      </c>
      <c r="C1208" s="127" t="s">
        <v>7611</v>
      </c>
      <c r="D1208" s="66"/>
      <c r="E1208" s="66"/>
      <c r="F1208" s="354">
        <v>3980</v>
      </c>
      <c r="G1208" s="12">
        <v>99.924679889530509</v>
      </c>
      <c r="H1208" s="354">
        <v>4079</v>
      </c>
      <c r="I1208" s="12">
        <f>H1208/4082*100</f>
        <v>99.926506614404715</v>
      </c>
      <c r="J1208" s="354">
        <v>4158</v>
      </c>
      <c r="K1208" s="12">
        <f>J1208/4161*100</f>
        <v>99.927901946647438</v>
      </c>
      <c r="L1208" s="354">
        <v>4293</v>
      </c>
      <c r="M1208" s="12">
        <v>99.9</v>
      </c>
      <c r="N1208" s="56">
        <v>4391</v>
      </c>
      <c r="O1208" s="57">
        <v>99.9</v>
      </c>
      <c r="P1208" s="56">
        <v>4556</v>
      </c>
      <c r="Q1208" s="57">
        <v>99.8</v>
      </c>
      <c r="R1208" s="56">
        <v>4652</v>
      </c>
      <c r="S1208" s="57">
        <v>99.5</v>
      </c>
      <c r="T1208" s="56">
        <v>5064</v>
      </c>
      <c r="U1208" s="57">
        <v>99.5</v>
      </c>
      <c r="V1208" s="127" t="s">
        <v>7010</v>
      </c>
      <c r="W1208" s="127" t="s">
        <v>7010</v>
      </c>
      <c r="X1208" s="127" t="s">
        <v>7010</v>
      </c>
      <c r="Y1208" s="127" t="s">
        <v>7010</v>
      </c>
      <c r="Z1208" s="127" t="s">
        <v>7010</v>
      </c>
      <c r="AA1208" s="127" t="s">
        <v>7010</v>
      </c>
      <c r="AB1208" s="127" t="s">
        <v>7010</v>
      </c>
      <c r="AC1208" s="127" t="s">
        <v>7010</v>
      </c>
      <c r="AD1208" s="66"/>
    </row>
    <row r="1209" spans="1:30" ht="20.100000000000001" customHeight="1">
      <c r="A1209" s="85"/>
      <c r="B1209" s="85"/>
      <c r="C1209" s="128"/>
      <c r="D1209" s="85" t="s">
        <v>131</v>
      </c>
      <c r="E1209" s="128" t="s">
        <v>8136</v>
      </c>
      <c r="F1209" s="531"/>
      <c r="G1209" s="314"/>
      <c r="H1209" s="356"/>
      <c r="I1209" s="314"/>
      <c r="J1209" s="356"/>
      <c r="K1209" s="314"/>
      <c r="L1209" s="356">
        <v>1</v>
      </c>
      <c r="M1209" s="314"/>
      <c r="N1209" s="315">
        <v>1</v>
      </c>
      <c r="O1209" s="316"/>
      <c r="P1209" s="315"/>
      <c r="Q1209" s="316"/>
      <c r="R1209" s="315">
        <v>7</v>
      </c>
      <c r="S1209" s="316">
        <v>0.1</v>
      </c>
      <c r="T1209" s="315">
        <v>1</v>
      </c>
      <c r="U1209" s="316"/>
      <c r="V1209" s="128"/>
      <c r="W1209" s="128"/>
      <c r="X1209" s="128"/>
      <c r="Y1209" s="128"/>
      <c r="Z1209" s="128"/>
      <c r="AA1209" s="128"/>
      <c r="AB1209" s="128"/>
      <c r="AC1209" s="128"/>
      <c r="AD1209" s="85"/>
    </row>
    <row r="1210" spans="1:30" ht="20.100000000000001" customHeight="1">
      <c r="A1210" s="85"/>
      <c r="B1210" s="85"/>
      <c r="C1210" s="128"/>
      <c r="D1210" s="85" t="s">
        <v>133</v>
      </c>
      <c r="E1210" s="128"/>
      <c r="F1210" s="531">
        <v>3</v>
      </c>
      <c r="G1210" s="314">
        <v>7.5320110469495355E-2</v>
      </c>
      <c r="H1210" s="356">
        <v>3</v>
      </c>
      <c r="I1210" s="314">
        <f>H1210/4082*100</f>
        <v>7.3493385595296418E-2</v>
      </c>
      <c r="J1210" s="356">
        <v>3</v>
      </c>
      <c r="K1210" s="314">
        <f>J1210/4161*100</f>
        <v>7.2098053352559477E-2</v>
      </c>
      <c r="L1210" s="356">
        <v>3</v>
      </c>
      <c r="M1210" s="314">
        <v>0.1</v>
      </c>
      <c r="N1210" s="315">
        <v>5</v>
      </c>
      <c r="O1210" s="316">
        <v>0.1</v>
      </c>
      <c r="P1210" s="315">
        <v>10</v>
      </c>
      <c r="Q1210" s="316">
        <v>0.2</v>
      </c>
      <c r="R1210" s="315">
        <v>18</v>
      </c>
      <c r="S1210" s="316">
        <v>0.4</v>
      </c>
      <c r="T1210" s="315">
        <v>27</v>
      </c>
      <c r="U1210" s="316">
        <v>0.5</v>
      </c>
      <c r="V1210" s="128"/>
      <c r="W1210" s="128"/>
      <c r="X1210" s="128"/>
      <c r="Y1210" s="128"/>
      <c r="Z1210" s="128"/>
      <c r="AA1210" s="128"/>
      <c r="AB1210" s="128"/>
      <c r="AC1210" s="128"/>
      <c r="AD1210" s="85"/>
    </row>
    <row r="1211" spans="1:30" ht="20.100000000000001" customHeight="1">
      <c r="A1211" s="66" t="s">
        <v>6471</v>
      </c>
      <c r="B1211" s="66" t="s">
        <v>526</v>
      </c>
      <c r="C1211" s="127" t="s">
        <v>6472</v>
      </c>
      <c r="D1211" s="66" t="s">
        <v>509</v>
      </c>
      <c r="E1211" s="127" t="s">
        <v>7646</v>
      </c>
      <c r="F1211" s="354"/>
      <c r="G1211" s="12"/>
      <c r="H1211" s="354"/>
      <c r="I1211" s="12"/>
      <c r="J1211" s="354"/>
      <c r="K1211" s="12"/>
      <c r="L1211" s="354"/>
      <c r="M1211" s="12"/>
      <c r="N1211" s="56"/>
      <c r="O1211" s="57"/>
      <c r="P1211" s="56"/>
      <c r="Q1211" s="57"/>
      <c r="R1211" s="56"/>
      <c r="S1211" s="57"/>
      <c r="T1211" s="56"/>
      <c r="U1211" s="57"/>
      <c r="V1211" s="127" t="s">
        <v>7010</v>
      </c>
      <c r="W1211" s="127" t="s">
        <v>7010</v>
      </c>
      <c r="X1211" s="127" t="s">
        <v>7010</v>
      </c>
      <c r="Y1211" s="127" t="s">
        <v>7010</v>
      </c>
      <c r="Z1211" s="127" t="s">
        <v>7010</v>
      </c>
      <c r="AA1211" s="127" t="s">
        <v>7010</v>
      </c>
      <c r="AB1211" s="127" t="s">
        <v>7010</v>
      </c>
      <c r="AC1211" s="127" t="s">
        <v>7010</v>
      </c>
      <c r="AD1211" s="66"/>
    </row>
    <row r="1212" spans="1:30" ht="20.100000000000001" customHeight="1">
      <c r="A1212" s="85"/>
      <c r="B1212" s="85"/>
      <c r="C1212" s="128"/>
      <c r="D1212" s="85" t="s">
        <v>510</v>
      </c>
      <c r="E1212" s="128"/>
      <c r="F1212" s="531"/>
      <c r="G1212" s="314"/>
      <c r="H1212" s="356">
        <v>1</v>
      </c>
      <c r="I1212" s="314">
        <v>33.333333333333336</v>
      </c>
      <c r="J1212" s="356"/>
      <c r="K1212" s="314"/>
      <c r="L1212" s="356"/>
      <c r="M1212" s="314"/>
      <c r="N1212" s="315"/>
      <c r="O1212" s="316"/>
      <c r="P1212" s="315"/>
      <c r="Q1212" s="316"/>
      <c r="R1212" s="315"/>
      <c r="S1212" s="316"/>
      <c r="T1212" s="315"/>
      <c r="U1212" s="316"/>
      <c r="V1212" s="128"/>
      <c r="W1212" s="128"/>
      <c r="X1212" s="128"/>
      <c r="Y1212" s="128"/>
      <c r="Z1212" s="128"/>
      <c r="AA1212" s="128"/>
      <c r="AB1212" s="128"/>
      <c r="AC1212" s="128"/>
      <c r="AD1212" s="85"/>
    </row>
    <row r="1213" spans="1:30" ht="20.100000000000001" customHeight="1">
      <c r="A1213" s="85"/>
      <c r="B1213" s="85"/>
      <c r="C1213" s="128"/>
      <c r="D1213" s="85" t="s">
        <v>511</v>
      </c>
      <c r="E1213" s="128"/>
      <c r="F1213" s="531"/>
      <c r="G1213" s="314"/>
      <c r="H1213" s="356"/>
      <c r="I1213" s="314"/>
      <c r="J1213" s="356"/>
      <c r="K1213" s="314"/>
      <c r="L1213" s="356"/>
      <c r="M1213" s="314"/>
      <c r="N1213" s="315"/>
      <c r="O1213" s="316"/>
      <c r="P1213" s="315">
        <v>2</v>
      </c>
      <c r="Q1213" s="316">
        <v>20</v>
      </c>
      <c r="R1213" s="315">
        <v>2</v>
      </c>
      <c r="S1213" s="316">
        <v>8</v>
      </c>
      <c r="T1213" s="315">
        <v>4</v>
      </c>
      <c r="U1213" s="316">
        <v>14.3</v>
      </c>
      <c r="V1213" s="128"/>
      <c r="W1213" s="128"/>
      <c r="X1213" s="128"/>
      <c r="Y1213" s="128"/>
      <c r="Z1213" s="128"/>
      <c r="AA1213" s="128"/>
      <c r="AB1213" s="128"/>
      <c r="AC1213" s="128"/>
      <c r="AD1213" s="85"/>
    </row>
    <row r="1214" spans="1:30" ht="20.100000000000001" customHeight="1">
      <c r="A1214" s="85"/>
      <c r="B1214" s="85"/>
      <c r="C1214" s="128"/>
      <c r="D1214" s="85" t="s">
        <v>512</v>
      </c>
      <c r="E1214" s="128"/>
      <c r="F1214" s="531">
        <v>3</v>
      </c>
      <c r="G1214" s="314">
        <v>100</v>
      </c>
      <c r="H1214" s="356"/>
      <c r="I1214" s="314"/>
      <c r="J1214" s="356">
        <v>1</v>
      </c>
      <c r="K1214" s="314">
        <v>33.333333333333336</v>
      </c>
      <c r="L1214" s="356"/>
      <c r="M1214" s="314"/>
      <c r="N1214" s="315"/>
      <c r="O1214" s="316"/>
      <c r="P1214" s="315">
        <v>3</v>
      </c>
      <c r="Q1214" s="316">
        <v>30</v>
      </c>
      <c r="R1214" s="315">
        <v>3</v>
      </c>
      <c r="S1214" s="316">
        <v>12</v>
      </c>
      <c r="T1214" s="315">
        <v>7</v>
      </c>
      <c r="U1214" s="316">
        <v>25</v>
      </c>
      <c r="V1214" s="128"/>
      <c r="W1214" s="128"/>
      <c r="X1214" s="128"/>
      <c r="Y1214" s="128"/>
      <c r="Z1214" s="128"/>
      <c r="AA1214" s="128"/>
      <c r="AB1214" s="128"/>
      <c r="AC1214" s="128"/>
      <c r="AD1214" s="85"/>
    </row>
    <row r="1215" spans="1:30" ht="20.100000000000001" customHeight="1">
      <c r="A1215" s="85"/>
      <c r="B1215" s="85"/>
      <c r="C1215" s="128"/>
      <c r="D1215" s="85" t="s">
        <v>513</v>
      </c>
      <c r="E1215" s="128"/>
      <c r="F1215" s="531"/>
      <c r="G1215" s="314"/>
      <c r="H1215" s="356">
        <v>1</v>
      </c>
      <c r="I1215" s="314">
        <v>33.333333333333336</v>
      </c>
      <c r="J1215" s="356"/>
      <c r="K1215" s="314"/>
      <c r="L1215" s="356">
        <v>1</v>
      </c>
      <c r="M1215" s="314">
        <v>25</v>
      </c>
      <c r="N1215" s="315"/>
      <c r="O1215" s="316"/>
      <c r="P1215" s="315"/>
      <c r="Q1215" s="316"/>
      <c r="R1215" s="315">
        <v>3</v>
      </c>
      <c r="S1215" s="316">
        <v>12</v>
      </c>
      <c r="T1215" s="315">
        <v>8</v>
      </c>
      <c r="U1215" s="316">
        <v>28.6</v>
      </c>
      <c r="V1215" s="128"/>
      <c r="W1215" s="128"/>
      <c r="X1215" s="128"/>
      <c r="Y1215" s="128"/>
      <c r="Z1215" s="128"/>
      <c r="AA1215" s="128"/>
      <c r="AB1215" s="128"/>
      <c r="AC1215" s="128"/>
      <c r="AD1215" s="85"/>
    </row>
    <row r="1216" spans="1:30" ht="20.100000000000001" customHeight="1">
      <c r="A1216" s="85"/>
      <c r="B1216" s="85"/>
      <c r="C1216" s="128"/>
      <c r="D1216" s="85" t="s">
        <v>514</v>
      </c>
      <c r="E1216" s="128"/>
      <c r="F1216" s="531"/>
      <c r="G1216" s="314"/>
      <c r="H1216" s="356"/>
      <c r="I1216" s="314"/>
      <c r="J1216" s="356">
        <v>1</v>
      </c>
      <c r="K1216" s="314">
        <v>33.333333333333336</v>
      </c>
      <c r="L1216" s="356"/>
      <c r="M1216" s="314"/>
      <c r="N1216" s="315"/>
      <c r="O1216" s="316"/>
      <c r="P1216" s="315">
        <v>1</v>
      </c>
      <c r="Q1216" s="316">
        <v>10</v>
      </c>
      <c r="R1216" s="315">
        <v>2</v>
      </c>
      <c r="S1216" s="316">
        <v>8</v>
      </c>
      <c r="T1216" s="315">
        <v>6</v>
      </c>
      <c r="U1216" s="316">
        <v>21.4</v>
      </c>
      <c r="V1216" s="128"/>
      <c r="W1216" s="128"/>
      <c r="X1216" s="128"/>
      <c r="Y1216" s="128"/>
      <c r="Z1216" s="128"/>
      <c r="AA1216" s="128"/>
      <c r="AB1216" s="128"/>
      <c r="AC1216" s="128"/>
      <c r="AD1216" s="85"/>
    </row>
    <row r="1217" spans="1:30" ht="20.100000000000001" customHeight="1">
      <c r="A1217" s="85"/>
      <c r="B1217" s="85"/>
      <c r="C1217" s="128"/>
      <c r="D1217" s="85" t="s">
        <v>515</v>
      </c>
      <c r="E1217" s="128"/>
      <c r="F1217" s="531"/>
      <c r="G1217" s="314"/>
      <c r="H1217" s="356">
        <v>1</v>
      </c>
      <c r="I1217" s="314">
        <v>33.333333333333336</v>
      </c>
      <c r="J1217" s="356">
        <v>1</v>
      </c>
      <c r="K1217" s="314">
        <v>33.333333333333336</v>
      </c>
      <c r="L1217" s="356">
        <v>2</v>
      </c>
      <c r="M1217" s="314">
        <v>50</v>
      </c>
      <c r="N1217" s="315"/>
      <c r="O1217" s="316"/>
      <c r="P1217" s="315">
        <v>2</v>
      </c>
      <c r="Q1217" s="316">
        <v>20</v>
      </c>
      <c r="R1217" s="315">
        <v>5</v>
      </c>
      <c r="S1217" s="316">
        <v>20</v>
      </c>
      <c r="T1217" s="315">
        <v>1</v>
      </c>
      <c r="U1217" s="316">
        <v>3.6</v>
      </c>
      <c r="V1217" s="128"/>
      <c r="W1217" s="128"/>
      <c r="X1217" s="128"/>
      <c r="Y1217" s="128"/>
      <c r="Z1217" s="128"/>
      <c r="AA1217" s="128"/>
      <c r="AB1217" s="128"/>
      <c r="AC1217" s="128"/>
      <c r="AD1217" s="85"/>
    </row>
    <row r="1218" spans="1:30" ht="20.100000000000001" customHeight="1">
      <c r="A1218" s="85"/>
      <c r="B1218" s="85"/>
      <c r="C1218" s="128"/>
      <c r="D1218" s="85" t="s">
        <v>516</v>
      </c>
      <c r="E1218" s="128"/>
      <c r="F1218" s="531"/>
      <c r="G1218" s="314"/>
      <c r="H1218" s="356"/>
      <c r="I1218" s="314"/>
      <c r="J1218" s="356"/>
      <c r="K1218" s="314"/>
      <c r="L1218" s="356"/>
      <c r="M1218" s="314"/>
      <c r="N1218" s="315"/>
      <c r="O1218" s="316"/>
      <c r="P1218" s="315"/>
      <c r="Q1218" s="316"/>
      <c r="R1218" s="315"/>
      <c r="S1218" s="316"/>
      <c r="T1218" s="315"/>
      <c r="U1218" s="316"/>
      <c r="V1218" s="128"/>
      <c r="W1218" s="128"/>
      <c r="X1218" s="128"/>
      <c r="Y1218" s="128"/>
      <c r="Z1218" s="128"/>
      <c r="AA1218" s="128"/>
      <c r="AB1218" s="128"/>
      <c r="AC1218" s="128"/>
      <c r="AD1218" s="85"/>
    </row>
    <row r="1219" spans="1:30" ht="20.100000000000001" customHeight="1">
      <c r="A1219" s="85"/>
      <c r="B1219" s="85"/>
      <c r="C1219" s="128"/>
      <c r="D1219" s="85" t="s">
        <v>517</v>
      </c>
      <c r="E1219" s="128"/>
      <c r="F1219" s="531"/>
      <c r="G1219" s="314"/>
      <c r="H1219" s="356"/>
      <c r="I1219" s="314"/>
      <c r="J1219" s="356"/>
      <c r="K1219" s="314"/>
      <c r="L1219" s="356"/>
      <c r="M1219" s="314"/>
      <c r="N1219" s="315"/>
      <c r="O1219" s="316"/>
      <c r="P1219" s="315"/>
      <c r="Q1219" s="316"/>
      <c r="R1219" s="315"/>
      <c r="S1219" s="316"/>
      <c r="T1219" s="315"/>
      <c r="U1219" s="316"/>
      <c r="V1219" s="128"/>
      <c r="W1219" s="128"/>
      <c r="X1219" s="128"/>
      <c r="Y1219" s="128"/>
      <c r="Z1219" s="128"/>
      <c r="AA1219" s="128"/>
      <c r="AB1219" s="128"/>
      <c r="AC1219" s="128"/>
      <c r="AD1219" s="85"/>
    </row>
    <row r="1220" spans="1:30" ht="20.100000000000001" customHeight="1">
      <c r="A1220" s="85"/>
      <c r="B1220" s="85"/>
      <c r="C1220" s="128"/>
      <c r="D1220" s="85" t="s">
        <v>518</v>
      </c>
      <c r="E1220" s="128"/>
      <c r="F1220" s="531"/>
      <c r="G1220" s="314"/>
      <c r="H1220" s="356"/>
      <c r="I1220" s="314"/>
      <c r="J1220" s="356"/>
      <c r="K1220" s="314"/>
      <c r="L1220" s="356"/>
      <c r="M1220" s="314"/>
      <c r="N1220" s="315"/>
      <c r="O1220" s="316"/>
      <c r="P1220" s="315"/>
      <c r="Q1220" s="316"/>
      <c r="R1220" s="315"/>
      <c r="S1220" s="316"/>
      <c r="T1220" s="315"/>
      <c r="U1220" s="316"/>
      <c r="V1220" s="128"/>
      <c r="W1220" s="128"/>
      <c r="X1220" s="128"/>
      <c r="Y1220" s="128"/>
      <c r="Z1220" s="128"/>
      <c r="AA1220" s="128"/>
      <c r="AB1220" s="128"/>
      <c r="AC1220" s="128"/>
      <c r="AD1220" s="85"/>
    </row>
    <row r="1221" spans="1:30" ht="20.100000000000001" customHeight="1">
      <c r="A1221" s="85"/>
      <c r="B1221" s="85"/>
      <c r="C1221" s="128"/>
      <c r="D1221" s="85" t="s">
        <v>519</v>
      </c>
      <c r="E1221" s="128"/>
      <c r="F1221" s="531"/>
      <c r="G1221" s="314"/>
      <c r="H1221" s="356"/>
      <c r="I1221" s="314"/>
      <c r="J1221" s="356"/>
      <c r="K1221" s="314"/>
      <c r="L1221" s="356"/>
      <c r="M1221" s="314"/>
      <c r="N1221" s="315"/>
      <c r="O1221" s="316"/>
      <c r="P1221" s="315"/>
      <c r="Q1221" s="316"/>
      <c r="R1221" s="315"/>
      <c r="S1221" s="316"/>
      <c r="T1221" s="315"/>
      <c r="U1221" s="316"/>
      <c r="V1221" s="128"/>
      <c r="W1221" s="128"/>
      <c r="X1221" s="128"/>
      <c r="Y1221" s="128"/>
      <c r="Z1221" s="128"/>
      <c r="AA1221" s="128"/>
      <c r="AB1221" s="128"/>
      <c r="AC1221" s="128"/>
      <c r="AD1221" s="85"/>
    </row>
    <row r="1222" spans="1:30" ht="20.100000000000001" customHeight="1">
      <c r="A1222" s="85"/>
      <c r="B1222" s="85"/>
      <c r="C1222" s="128"/>
      <c r="D1222" s="85" t="s">
        <v>520</v>
      </c>
      <c r="E1222" s="128"/>
      <c r="F1222" s="531"/>
      <c r="G1222" s="314"/>
      <c r="H1222" s="356"/>
      <c r="I1222" s="314"/>
      <c r="J1222" s="356"/>
      <c r="K1222" s="314"/>
      <c r="L1222" s="356"/>
      <c r="M1222" s="314"/>
      <c r="N1222" s="315"/>
      <c r="O1222" s="316"/>
      <c r="P1222" s="315"/>
      <c r="Q1222" s="316"/>
      <c r="R1222" s="315"/>
      <c r="S1222" s="316"/>
      <c r="T1222" s="315"/>
      <c r="U1222" s="316"/>
      <c r="V1222" s="128"/>
      <c r="W1222" s="128"/>
      <c r="X1222" s="128"/>
      <c r="Y1222" s="128"/>
      <c r="Z1222" s="128"/>
      <c r="AA1222" s="128"/>
      <c r="AB1222" s="128"/>
      <c r="AC1222" s="128"/>
      <c r="AD1222" s="85"/>
    </row>
    <row r="1223" spans="1:30" ht="20.100000000000001" customHeight="1">
      <c r="A1223" s="85"/>
      <c r="B1223" s="85"/>
      <c r="C1223" s="128"/>
      <c r="D1223" s="85" t="s">
        <v>9440</v>
      </c>
      <c r="E1223" s="128"/>
      <c r="F1223" s="531"/>
      <c r="G1223" s="314"/>
      <c r="H1223" s="356"/>
      <c r="I1223" s="314"/>
      <c r="J1223" s="356"/>
      <c r="K1223" s="314"/>
      <c r="L1223" s="356">
        <v>1</v>
      </c>
      <c r="M1223" s="314">
        <v>25</v>
      </c>
      <c r="N1223" s="315">
        <v>1</v>
      </c>
      <c r="O1223" s="316">
        <v>16.7</v>
      </c>
      <c r="P1223" s="315"/>
      <c r="Q1223" s="316"/>
      <c r="R1223" s="315">
        <v>6</v>
      </c>
      <c r="S1223" s="316">
        <v>24</v>
      </c>
      <c r="T1223" s="315"/>
      <c r="U1223" s="316"/>
      <c r="V1223" s="128"/>
      <c r="W1223" s="128"/>
      <c r="X1223" s="128"/>
      <c r="Y1223" s="128"/>
      <c r="Z1223" s="128"/>
      <c r="AA1223" s="128"/>
      <c r="AB1223" s="128"/>
      <c r="AC1223" s="128"/>
      <c r="AD1223" s="85"/>
    </row>
    <row r="1224" spans="1:30" ht="20.100000000000001" customHeight="1">
      <c r="A1224" s="85"/>
      <c r="B1224" s="85"/>
      <c r="C1224" s="128"/>
      <c r="D1224" s="85" t="s">
        <v>9419</v>
      </c>
      <c r="E1224" s="128"/>
      <c r="F1224" s="531"/>
      <c r="G1224" s="314"/>
      <c r="H1224" s="356"/>
      <c r="I1224" s="314"/>
      <c r="J1224" s="356"/>
      <c r="K1224" s="314"/>
      <c r="L1224" s="356"/>
      <c r="M1224" s="314"/>
      <c r="N1224" s="315">
        <v>5</v>
      </c>
      <c r="O1224" s="316">
        <v>83.3</v>
      </c>
      <c r="P1224" s="315">
        <v>2</v>
      </c>
      <c r="Q1224" s="316">
        <v>20</v>
      </c>
      <c r="R1224" s="315">
        <v>4</v>
      </c>
      <c r="S1224" s="316">
        <v>16</v>
      </c>
      <c r="T1224" s="315">
        <v>2</v>
      </c>
      <c r="U1224" s="316">
        <v>7.1</v>
      </c>
      <c r="V1224" s="128"/>
      <c r="W1224" s="128"/>
      <c r="X1224" s="128"/>
      <c r="Y1224" s="128"/>
      <c r="Z1224" s="128"/>
      <c r="AA1224" s="128"/>
      <c r="AB1224" s="128"/>
      <c r="AC1224" s="128"/>
      <c r="AD1224" s="85"/>
    </row>
    <row r="1225" spans="1:30" ht="20.100000000000001" customHeight="1">
      <c r="A1225" s="66" t="s">
        <v>9441</v>
      </c>
      <c r="B1225" s="66" t="s">
        <v>527</v>
      </c>
      <c r="C1225" s="127" t="s">
        <v>7611</v>
      </c>
      <c r="D1225" s="66"/>
      <c r="E1225" s="66"/>
      <c r="F1225" s="354">
        <v>3982</v>
      </c>
      <c r="G1225" s="12">
        <v>99.974893296510174</v>
      </c>
      <c r="H1225" s="354">
        <v>4079</v>
      </c>
      <c r="I1225" s="12">
        <f>H1225/4082*100</f>
        <v>99.926506614404715</v>
      </c>
      <c r="J1225" s="354">
        <v>4161</v>
      </c>
      <c r="K1225" s="12">
        <v>100</v>
      </c>
      <c r="L1225" s="354">
        <v>4295</v>
      </c>
      <c r="M1225" s="12">
        <v>100</v>
      </c>
      <c r="N1225" s="56">
        <v>4394</v>
      </c>
      <c r="O1225" s="57">
        <v>99.9</v>
      </c>
      <c r="P1225" s="56">
        <v>4558</v>
      </c>
      <c r="Q1225" s="57">
        <v>99.8</v>
      </c>
      <c r="R1225" s="56">
        <v>4665</v>
      </c>
      <c r="S1225" s="57">
        <v>99.7</v>
      </c>
      <c r="T1225" s="56">
        <v>5083</v>
      </c>
      <c r="U1225" s="57">
        <v>99.8</v>
      </c>
      <c r="V1225" s="127" t="s">
        <v>7010</v>
      </c>
      <c r="W1225" s="127" t="s">
        <v>7010</v>
      </c>
      <c r="X1225" s="127" t="s">
        <v>7010</v>
      </c>
      <c r="Y1225" s="127" t="s">
        <v>7010</v>
      </c>
      <c r="Z1225" s="127" t="s">
        <v>7010</v>
      </c>
      <c r="AA1225" s="127" t="s">
        <v>7010</v>
      </c>
      <c r="AB1225" s="127" t="s">
        <v>7010</v>
      </c>
      <c r="AC1225" s="127" t="s">
        <v>7010</v>
      </c>
      <c r="AD1225" s="66"/>
    </row>
    <row r="1226" spans="1:30" ht="20.100000000000001" customHeight="1">
      <c r="A1226" s="85"/>
      <c r="B1226" s="85"/>
      <c r="C1226" s="128"/>
      <c r="D1226" s="85" t="s">
        <v>131</v>
      </c>
      <c r="E1226" s="128" t="s">
        <v>8136</v>
      </c>
      <c r="F1226" s="531"/>
      <c r="G1226" s="314"/>
      <c r="H1226" s="356"/>
      <c r="I1226" s="314"/>
      <c r="J1226" s="356"/>
      <c r="K1226" s="314"/>
      <c r="L1226" s="356">
        <v>1</v>
      </c>
      <c r="M1226" s="314"/>
      <c r="N1226" s="315"/>
      <c r="O1226" s="316"/>
      <c r="P1226" s="315"/>
      <c r="Q1226" s="316"/>
      <c r="R1226" s="315">
        <v>5</v>
      </c>
      <c r="S1226" s="316">
        <v>0.1</v>
      </c>
      <c r="T1226" s="315"/>
      <c r="U1226" s="316"/>
      <c r="V1226" s="128"/>
      <c r="W1226" s="128"/>
      <c r="X1226" s="128"/>
      <c r="Y1226" s="128"/>
      <c r="Z1226" s="128"/>
      <c r="AA1226" s="128"/>
      <c r="AB1226" s="128"/>
      <c r="AC1226" s="128"/>
      <c r="AD1226" s="85"/>
    </row>
    <row r="1227" spans="1:30" ht="20.100000000000001" customHeight="1">
      <c r="A1227" s="85"/>
      <c r="B1227" s="85"/>
      <c r="C1227" s="128"/>
      <c r="D1227" s="85" t="s">
        <v>133</v>
      </c>
      <c r="E1227" s="128"/>
      <c r="F1227" s="531">
        <v>1</v>
      </c>
      <c r="G1227" s="314">
        <v>2.5106703489831784E-2</v>
      </c>
      <c r="H1227" s="356">
        <v>3</v>
      </c>
      <c r="I1227" s="314">
        <f>H1227/4082*100</f>
        <v>7.3493385595296418E-2</v>
      </c>
      <c r="J1227" s="356"/>
      <c r="K1227" s="314"/>
      <c r="L1227" s="356">
        <v>1</v>
      </c>
      <c r="M1227" s="314"/>
      <c r="N1227" s="315">
        <v>3</v>
      </c>
      <c r="O1227" s="316">
        <v>0.1</v>
      </c>
      <c r="P1227" s="315">
        <v>8</v>
      </c>
      <c r="Q1227" s="316">
        <v>0.2</v>
      </c>
      <c r="R1227" s="315">
        <v>7</v>
      </c>
      <c r="S1227" s="316">
        <v>0.1</v>
      </c>
      <c r="T1227" s="315">
        <v>9</v>
      </c>
      <c r="U1227" s="316">
        <v>0.2</v>
      </c>
      <c r="V1227" s="128"/>
      <c r="W1227" s="128"/>
      <c r="X1227" s="128"/>
      <c r="Y1227" s="128"/>
      <c r="Z1227" s="128"/>
      <c r="AA1227" s="128"/>
      <c r="AB1227" s="128"/>
      <c r="AC1227" s="128"/>
      <c r="AD1227" s="85"/>
    </row>
    <row r="1228" spans="1:30" ht="20.100000000000001" customHeight="1">
      <c r="A1228" s="66" t="s">
        <v>6473</v>
      </c>
      <c r="B1228" s="66" t="s">
        <v>528</v>
      </c>
      <c r="C1228" s="127" t="s">
        <v>6474</v>
      </c>
      <c r="D1228" s="66" t="s">
        <v>509</v>
      </c>
      <c r="E1228" s="127" t="s">
        <v>7646</v>
      </c>
      <c r="F1228" s="354"/>
      <c r="G1228" s="12"/>
      <c r="H1228" s="354"/>
      <c r="I1228" s="12"/>
      <c r="J1228" s="354"/>
      <c r="K1228" s="12"/>
      <c r="L1228" s="354"/>
      <c r="M1228" s="12"/>
      <c r="N1228" s="56"/>
      <c r="O1228" s="57"/>
      <c r="P1228" s="56"/>
      <c r="Q1228" s="57"/>
      <c r="R1228" s="56"/>
      <c r="S1228" s="57"/>
      <c r="T1228" s="56"/>
      <c r="U1228" s="57"/>
      <c r="V1228" s="127" t="s">
        <v>7010</v>
      </c>
      <c r="W1228" s="127" t="s">
        <v>7010</v>
      </c>
      <c r="X1228" s="127" t="s">
        <v>7010</v>
      </c>
      <c r="Y1228" s="127" t="s">
        <v>7010</v>
      </c>
      <c r="Z1228" s="127" t="s">
        <v>7010</v>
      </c>
      <c r="AA1228" s="127" t="s">
        <v>7010</v>
      </c>
      <c r="AB1228" s="127" t="s">
        <v>7010</v>
      </c>
      <c r="AC1228" s="127" t="s">
        <v>7010</v>
      </c>
      <c r="AD1228" s="66"/>
    </row>
    <row r="1229" spans="1:30" ht="20.100000000000001" customHeight="1">
      <c r="A1229" s="85"/>
      <c r="B1229" s="85"/>
      <c r="C1229" s="128"/>
      <c r="D1229" s="85" t="s">
        <v>510</v>
      </c>
      <c r="E1229" s="128"/>
      <c r="F1229" s="531"/>
      <c r="G1229" s="314"/>
      <c r="H1229" s="356"/>
      <c r="I1229" s="314"/>
      <c r="J1229" s="356"/>
      <c r="K1229" s="314"/>
      <c r="L1229" s="356"/>
      <c r="M1229" s="314"/>
      <c r="N1229" s="315"/>
      <c r="O1229" s="316"/>
      <c r="P1229" s="315">
        <v>1</v>
      </c>
      <c r="Q1229" s="316">
        <v>12.5</v>
      </c>
      <c r="R1229" s="315">
        <v>2</v>
      </c>
      <c r="S1229" s="316">
        <v>16.7</v>
      </c>
      <c r="T1229" s="315"/>
      <c r="U1229" s="316"/>
      <c r="V1229" s="128"/>
      <c r="W1229" s="128"/>
      <c r="X1229" s="128"/>
      <c r="Y1229" s="128"/>
      <c r="Z1229" s="128"/>
      <c r="AA1229" s="128"/>
      <c r="AB1229" s="128"/>
      <c r="AC1229" s="128"/>
      <c r="AD1229" s="85"/>
    </row>
    <row r="1230" spans="1:30" ht="20.100000000000001" customHeight="1">
      <c r="A1230" s="85"/>
      <c r="B1230" s="85"/>
      <c r="C1230" s="128"/>
      <c r="D1230" s="85" t="s">
        <v>511</v>
      </c>
      <c r="E1230" s="128"/>
      <c r="F1230" s="531"/>
      <c r="G1230" s="314"/>
      <c r="H1230" s="356">
        <v>1</v>
      </c>
      <c r="I1230" s="314">
        <v>33.333333333333336</v>
      </c>
      <c r="J1230" s="356"/>
      <c r="K1230" s="314"/>
      <c r="L1230" s="356">
        <v>1</v>
      </c>
      <c r="M1230" s="314">
        <v>50</v>
      </c>
      <c r="N1230" s="315"/>
      <c r="O1230" s="316"/>
      <c r="P1230" s="315">
        <v>1</v>
      </c>
      <c r="Q1230" s="316">
        <v>12.5</v>
      </c>
      <c r="R1230" s="315">
        <v>2</v>
      </c>
      <c r="S1230" s="316">
        <v>16.7</v>
      </c>
      <c r="T1230" s="315">
        <v>2</v>
      </c>
      <c r="U1230" s="316">
        <v>22.2</v>
      </c>
      <c r="V1230" s="128"/>
      <c r="W1230" s="128"/>
      <c r="X1230" s="128"/>
      <c r="Y1230" s="128"/>
      <c r="Z1230" s="128"/>
      <c r="AA1230" s="128"/>
      <c r="AB1230" s="128"/>
      <c r="AC1230" s="128"/>
      <c r="AD1230" s="85"/>
    </row>
    <row r="1231" spans="1:30" ht="20.100000000000001" customHeight="1">
      <c r="A1231" s="85"/>
      <c r="B1231" s="85"/>
      <c r="C1231" s="128"/>
      <c r="D1231" s="85" t="s">
        <v>512</v>
      </c>
      <c r="E1231" s="128"/>
      <c r="F1231" s="531">
        <v>1</v>
      </c>
      <c r="G1231" s="314">
        <v>100</v>
      </c>
      <c r="H1231" s="356">
        <v>2</v>
      </c>
      <c r="I1231" s="314">
        <v>66.666666666666671</v>
      </c>
      <c r="J1231" s="356"/>
      <c r="K1231" s="314"/>
      <c r="L1231" s="356"/>
      <c r="M1231" s="314"/>
      <c r="N1231" s="315">
        <v>2</v>
      </c>
      <c r="O1231" s="316">
        <v>66.7</v>
      </c>
      <c r="P1231" s="315">
        <v>2</v>
      </c>
      <c r="Q1231" s="316">
        <v>25</v>
      </c>
      <c r="R1231" s="315">
        <v>2</v>
      </c>
      <c r="S1231" s="316">
        <v>16.7</v>
      </c>
      <c r="T1231" s="315">
        <v>3</v>
      </c>
      <c r="U1231" s="316">
        <v>33.299999999999997</v>
      </c>
      <c r="V1231" s="128"/>
      <c r="W1231" s="128"/>
      <c r="X1231" s="128"/>
      <c r="Y1231" s="128"/>
      <c r="Z1231" s="128"/>
      <c r="AA1231" s="128"/>
      <c r="AB1231" s="128"/>
      <c r="AC1231" s="128"/>
      <c r="AD1231" s="85"/>
    </row>
    <row r="1232" spans="1:30" ht="20.100000000000001" customHeight="1">
      <c r="A1232" s="85"/>
      <c r="B1232" s="85"/>
      <c r="C1232" s="128"/>
      <c r="D1232" s="85" t="s">
        <v>513</v>
      </c>
      <c r="E1232" s="128"/>
      <c r="F1232" s="531"/>
      <c r="G1232" s="314"/>
      <c r="H1232" s="356"/>
      <c r="I1232" s="314"/>
      <c r="J1232" s="356"/>
      <c r="K1232" s="314"/>
      <c r="L1232" s="356"/>
      <c r="M1232" s="314"/>
      <c r="N1232" s="315"/>
      <c r="O1232" s="316"/>
      <c r="P1232" s="315">
        <v>1</v>
      </c>
      <c r="Q1232" s="316">
        <v>12.5</v>
      </c>
      <c r="R1232" s="315">
        <v>2</v>
      </c>
      <c r="S1232" s="316">
        <v>16.7</v>
      </c>
      <c r="T1232" s="315">
        <v>2</v>
      </c>
      <c r="U1232" s="316">
        <v>22.2</v>
      </c>
      <c r="V1232" s="128"/>
      <c r="W1232" s="128"/>
      <c r="X1232" s="128"/>
      <c r="Y1232" s="128"/>
      <c r="Z1232" s="128"/>
      <c r="AA1232" s="128"/>
      <c r="AB1232" s="128"/>
      <c r="AC1232" s="128"/>
      <c r="AD1232" s="85"/>
    </row>
    <row r="1233" spans="1:30" ht="20.100000000000001" customHeight="1">
      <c r="A1233" s="85"/>
      <c r="B1233" s="85"/>
      <c r="C1233" s="128"/>
      <c r="D1233" s="85" t="s">
        <v>514</v>
      </c>
      <c r="E1233" s="128"/>
      <c r="F1233" s="531"/>
      <c r="G1233" s="314"/>
      <c r="H1233" s="356"/>
      <c r="I1233" s="314"/>
      <c r="J1233" s="356"/>
      <c r="K1233" s="314"/>
      <c r="L1233" s="356"/>
      <c r="M1233" s="314"/>
      <c r="N1233" s="315"/>
      <c r="O1233" s="316"/>
      <c r="P1233" s="315"/>
      <c r="Q1233" s="316"/>
      <c r="R1233" s="315"/>
      <c r="S1233" s="316"/>
      <c r="T1233" s="315"/>
      <c r="U1233" s="316"/>
      <c r="V1233" s="128"/>
      <c r="W1233" s="128"/>
      <c r="X1233" s="128"/>
      <c r="Y1233" s="128"/>
      <c r="Z1233" s="128"/>
      <c r="AA1233" s="128"/>
      <c r="AB1233" s="128"/>
      <c r="AC1233" s="128"/>
      <c r="AD1233" s="85"/>
    </row>
    <row r="1234" spans="1:30" ht="20.100000000000001" customHeight="1">
      <c r="A1234" s="85"/>
      <c r="B1234" s="85"/>
      <c r="C1234" s="128"/>
      <c r="D1234" s="85" t="s">
        <v>515</v>
      </c>
      <c r="E1234" s="128"/>
      <c r="F1234" s="531"/>
      <c r="G1234" s="314"/>
      <c r="H1234" s="356"/>
      <c r="I1234" s="314"/>
      <c r="J1234" s="356"/>
      <c r="K1234" s="314"/>
      <c r="L1234" s="356"/>
      <c r="M1234" s="314"/>
      <c r="N1234" s="315"/>
      <c r="O1234" s="316"/>
      <c r="P1234" s="315"/>
      <c r="Q1234" s="316"/>
      <c r="R1234" s="315"/>
      <c r="S1234" s="316"/>
      <c r="T1234" s="315"/>
      <c r="U1234" s="316"/>
      <c r="V1234" s="128"/>
      <c r="W1234" s="128"/>
      <c r="X1234" s="128"/>
      <c r="Y1234" s="128"/>
      <c r="Z1234" s="128"/>
      <c r="AA1234" s="128"/>
      <c r="AB1234" s="128"/>
      <c r="AC1234" s="128"/>
      <c r="AD1234" s="85"/>
    </row>
    <row r="1235" spans="1:30" ht="20.100000000000001" customHeight="1">
      <c r="A1235" s="85"/>
      <c r="B1235" s="85"/>
      <c r="C1235" s="128"/>
      <c r="D1235" s="85" t="s">
        <v>516</v>
      </c>
      <c r="E1235" s="128"/>
      <c r="F1235" s="531"/>
      <c r="G1235" s="314"/>
      <c r="H1235" s="356"/>
      <c r="I1235" s="314"/>
      <c r="J1235" s="356"/>
      <c r="K1235" s="314"/>
      <c r="L1235" s="356"/>
      <c r="M1235" s="314"/>
      <c r="N1235" s="315"/>
      <c r="O1235" s="316"/>
      <c r="P1235" s="315"/>
      <c r="Q1235" s="316"/>
      <c r="R1235" s="315"/>
      <c r="S1235" s="316"/>
      <c r="T1235" s="315"/>
      <c r="U1235" s="316"/>
      <c r="V1235" s="128"/>
      <c r="W1235" s="128"/>
      <c r="X1235" s="128"/>
      <c r="Y1235" s="128"/>
      <c r="Z1235" s="128"/>
      <c r="AA1235" s="128"/>
      <c r="AB1235" s="128"/>
      <c r="AC1235" s="128"/>
      <c r="AD1235" s="85"/>
    </row>
    <row r="1236" spans="1:30" ht="20.100000000000001" customHeight="1">
      <c r="A1236" s="85"/>
      <c r="B1236" s="85"/>
      <c r="C1236" s="128"/>
      <c r="D1236" s="85" t="s">
        <v>517</v>
      </c>
      <c r="E1236" s="128"/>
      <c r="F1236" s="531"/>
      <c r="G1236" s="314"/>
      <c r="H1236" s="356"/>
      <c r="I1236" s="314"/>
      <c r="J1236" s="356"/>
      <c r="K1236" s="314"/>
      <c r="L1236" s="356"/>
      <c r="M1236" s="314"/>
      <c r="N1236" s="315"/>
      <c r="O1236" s="316"/>
      <c r="P1236" s="315"/>
      <c r="Q1236" s="316"/>
      <c r="R1236" s="315"/>
      <c r="S1236" s="316"/>
      <c r="T1236" s="315"/>
      <c r="U1236" s="316"/>
      <c r="V1236" s="128"/>
      <c r="W1236" s="128"/>
      <c r="X1236" s="128"/>
      <c r="Y1236" s="128"/>
      <c r="Z1236" s="128"/>
      <c r="AA1236" s="128"/>
      <c r="AB1236" s="128"/>
      <c r="AC1236" s="128"/>
      <c r="AD1236" s="85"/>
    </row>
    <row r="1237" spans="1:30" ht="20.100000000000001" customHeight="1">
      <c r="A1237" s="85"/>
      <c r="B1237" s="85"/>
      <c r="C1237" s="128"/>
      <c r="D1237" s="85" t="s">
        <v>518</v>
      </c>
      <c r="E1237" s="128"/>
      <c r="F1237" s="531"/>
      <c r="G1237" s="314"/>
      <c r="H1237" s="356"/>
      <c r="I1237" s="314"/>
      <c r="J1237" s="356"/>
      <c r="K1237" s="314"/>
      <c r="L1237" s="356"/>
      <c r="M1237" s="314"/>
      <c r="N1237" s="315"/>
      <c r="O1237" s="316"/>
      <c r="P1237" s="315"/>
      <c r="Q1237" s="316"/>
      <c r="R1237" s="315"/>
      <c r="S1237" s="316"/>
      <c r="T1237" s="315"/>
      <c r="U1237" s="316"/>
      <c r="V1237" s="128"/>
      <c r="W1237" s="128"/>
      <c r="X1237" s="128"/>
      <c r="Y1237" s="128"/>
      <c r="Z1237" s="128"/>
      <c r="AA1237" s="128"/>
      <c r="AB1237" s="128"/>
      <c r="AC1237" s="128"/>
      <c r="AD1237" s="85"/>
    </row>
    <row r="1238" spans="1:30" ht="20.100000000000001" customHeight="1">
      <c r="A1238" s="85"/>
      <c r="B1238" s="85"/>
      <c r="C1238" s="128"/>
      <c r="D1238" s="85" t="s">
        <v>519</v>
      </c>
      <c r="E1238" s="128"/>
      <c r="F1238" s="531"/>
      <c r="G1238" s="314"/>
      <c r="H1238" s="356"/>
      <c r="I1238" s="314"/>
      <c r="J1238" s="356"/>
      <c r="K1238" s="314"/>
      <c r="L1238" s="356"/>
      <c r="M1238" s="314"/>
      <c r="N1238" s="315"/>
      <c r="O1238" s="316"/>
      <c r="P1238" s="315"/>
      <c r="Q1238" s="316"/>
      <c r="R1238" s="315"/>
      <c r="S1238" s="316"/>
      <c r="T1238" s="315"/>
      <c r="U1238" s="316"/>
      <c r="V1238" s="128"/>
      <c r="W1238" s="128"/>
      <c r="X1238" s="128"/>
      <c r="Y1238" s="128"/>
      <c r="Z1238" s="128"/>
      <c r="AA1238" s="128"/>
      <c r="AB1238" s="128"/>
      <c r="AC1238" s="128"/>
      <c r="AD1238" s="85"/>
    </row>
    <row r="1239" spans="1:30" ht="20.100000000000001" customHeight="1">
      <c r="A1239" s="85"/>
      <c r="B1239" s="85"/>
      <c r="C1239" s="128"/>
      <c r="D1239" s="85" t="s">
        <v>520</v>
      </c>
      <c r="E1239" s="128"/>
      <c r="F1239" s="531"/>
      <c r="G1239" s="314"/>
      <c r="H1239" s="356"/>
      <c r="I1239" s="314"/>
      <c r="J1239" s="356"/>
      <c r="K1239" s="314"/>
      <c r="L1239" s="356"/>
      <c r="M1239" s="314"/>
      <c r="N1239" s="315"/>
      <c r="O1239" s="316"/>
      <c r="P1239" s="315"/>
      <c r="Q1239" s="316"/>
      <c r="R1239" s="315"/>
      <c r="S1239" s="316"/>
      <c r="T1239" s="315"/>
      <c r="U1239" s="316"/>
      <c r="V1239" s="128"/>
      <c r="W1239" s="128"/>
      <c r="X1239" s="128"/>
      <c r="Y1239" s="128"/>
      <c r="Z1239" s="128"/>
      <c r="AA1239" s="128"/>
      <c r="AB1239" s="128"/>
      <c r="AC1239" s="128"/>
      <c r="AD1239" s="85"/>
    </row>
    <row r="1240" spans="1:30" ht="20.100000000000001" customHeight="1">
      <c r="A1240" s="85"/>
      <c r="B1240" s="85"/>
      <c r="C1240" s="128"/>
      <c r="D1240" s="85" t="s">
        <v>9440</v>
      </c>
      <c r="E1240" s="128"/>
      <c r="F1240" s="531"/>
      <c r="G1240" s="314"/>
      <c r="H1240" s="356"/>
      <c r="I1240" s="314"/>
      <c r="J1240" s="356"/>
      <c r="K1240" s="314"/>
      <c r="L1240" s="356">
        <v>1</v>
      </c>
      <c r="M1240" s="314">
        <v>50</v>
      </c>
      <c r="N1240" s="315"/>
      <c r="O1240" s="316"/>
      <c r="P1240" s="315"/>
      <c r="Q1240" s="316"/>
      <c r="R1240" s="315">
        <v>4</v>
      </c>
      <c r="S1240" s="316">
        <v>33.299999999999997</v>
      </c>
      <c r="T1240" s="315"/>
      <c r="U1240" s="316"/>
      <c r="V1240" s="128"/>
      <c r="W1240" s="128"/>
      <c r="X1240" s="128"/>
      <c r="Y1240" s="128"/>
      <c r="Z1240" s="128"/>
      <c r="AA1240" s="128"/>
      <c r="AB1240" s="128"/>
      <c r="AC1240" s="128"/>
      <c r="AD1240" s="85"/>
    </row>
    <row r="1241" spans="1:30" ht="20.100000000000001" customHeight="1">
      <c r="A1241" s="85"/>
      <c r="B1241" s="85"/>
      <c r="C1241" s="128"/>
      <c r="D1241" s="85" t="s">
        <v>9419</v>
      </c>
      <c r="E1241" s="128"/>
      <c r="F1241" s="531"/>
      <c r="G1241" s="314"/>
      <c r="H1241" s="356"/>
      <c r="I1241" s="314"/>
      <c r="J1241" s="356"/>
      <c r="K1241" s="314"/>
      <c r="L1241" s="356"/>
      <c r="M1241" s="314"/>
      <c r="N1241" s="315">
        <v>1</v>
      </c>
      <c r="O1241" s="316">
        <v>33.299999999999997</v>
      </c>
      <c r="P1241" s="315">
        <v>3</v>
      </c>
      <c r="Q1241" s="316">
        <v>37.5</v>
      </c>
      <c r="R1241" s="315"/>
      <c r="S1241" s="316"/>
      <c r="T1241" s="315">
        <v>2</v>
      </c>
      <c r="U1241" s="316">
        <v>22.2</v>
      </c>
      <c r="V1241" s="128"/>
      <c r="W1241" s="128"/>
      <c r="X1241" s="128"/>
      <c r="Y1241" s="128"/>
      <c r="Z1241" s="128"/>
      <c r="AA1241" s="128"/>
      <c r="AB1241" s="128"/>
      <c r="AC1241" s="128"/>
      <c r="AD1241" s="85"/>
    </row>
    <row r="1242" spans="1:30" ht="20.100000000000001" customHeight="1">
      <c r="A1242" s="66" t="s">
        <v>9442</v>
      </c>
      <c r="B1242" s="66" t="s">
        <v>529</v>
      </c>
      <c r="C1242" s="127" t="s">
        <v>7611</v>
      </c>
      <c r="D1242" s="66"/>
      <c r="E1242" s="66"/>
      <c r="F1242" s="354">
        <v>3982</v>
      </c>
      <c r="G1242" s="12">
        <v>99.974893296510174</v>
      </c>
      <c r="H1242" s="354">
        <v>4080</v>
      </c>
      <c r="I1242" s="12">
        <f>H1242/4082*100</f>
        <v>99.951004409603144</v>
      </c>
      <c r="J1242" s="354">
        <v>4160</v>
      </c>
      <c r="K1242" s="12">
        <f>J1242/4161*100</f>
        <v>99.975967315549141</v>
      </c>
      <c r="L1242" s="354">
        <v>4289</v>
      </c>
      <c r="M1242" s="12">
        <v>99.8</v>
      </c>
      <c r="N1242" s="56">
        <v>4388</v>
      </c>
      <c r="O1242" s="57">
        <v>99.8</v>
      </c>
      <c r="P1242" s="56">
        <v>4564</v>
      </c>
      <c r="Q1242" s="57">
        <v>100</v>
      </c>
      <c r="R1242" s="56">
        <v>4663</v>
      </c>
      <c r="S1242" s="57">
        <v>99.7</v>
      </c>
      <c r="T1242" s="56">
        <v>5085</v>
      </c>
      <c r="U1242" s="57">
        <v>99.9</v>
      </c>
      <c r="V1242" s="127" t="s">
        <v>7010</v>
      </c>
      <c r="W1242" s="127" t="s">
        <v>7010</v>
      </c>
      <c r="X1242" s="127" t="s">
        <v>7010</v>
      </c>
      <c r="Y1242" s="127" t="s">
        <v>7010</v>
      </c>
      <c r="Z1242" s="127" t="s">
        <v>7010</v>
      </c>
      <c r="AA1242" s="127" t="s">
        <v>7010</v>
      </c>
      <c r="AB1242" s="127" t="s">
        <v>7010</v>
      </c>
      <c r="AC1242" s="127" t="s">
        <v>7010</v>
      </c>
      <c r="AD1242" s="66"/>
    </row>
    <row r="1243" spans="1:30" ht="20.100000000000001" customHeight="1">
      <c r="A1243" s="85"/>
      <c r="B1243" s="85"/>
      <c r="C1243" s="128"/>
      <c r="D1243" s="85" t="s">
        <v>131</v>
      </c>
      <c r="E1243" s="128" t="s">
        <v>8136</v>
      </c>
      <c r="F1243" s="531">
        <v>1</v>
      </c>
      <c r="G1243" s="314">
        <v>2.5106703489831784E-2</v>
      </c>
      <c r="H1243" s="356">
        <v>1</v>
      </c>
      <c r="I1243" s="314">
        <f>H1243/4082*100</f>
        <v>2.4497795198432142E-2</v>
      </c>
      <c r="J1243" s="356"/>
      <c r="K1243" s="314"/>
      <c r="L1243" s="356">
        <v>4</v>
      </c>
      <c r="M1243" s="314">
        <v>0.1</v>
      </c>
      <c r="N1243" s="315">
        <v>1</v>
      </c>
      <c r="O1243" s="316"/>
      <c r="P1243" s="315"/>
      <c r="Q1243" s="316"/>
      <c r="R1243" s="315">
        <v>6</v>
      </c>
      <c r="S1243" s="316">
        <v>0.1</v>
      </c>
      <c r="T1243" s="315"/>
      <c r="U1243" s="316"/>
      <c r="V1243" s="128"/>
      <c r="W1243" s="128"/>
      <c r="X1243" s="128"/>
      <c r="Y1243" s="128"/>
      <c r="Z1243" s="128"/>
      <c r="AA1243" s="128"/>
      <c r="AB1243" s="128"/>
      <c r="AC1243" s="128"/>
      <c r="AD1243" s="85"/>
    </row>
    <row r="1244" spans="1:30" ht="20.100000000000001" customHeight="1">
      <c r="A1244" s="85"/>
      <c r="B1244" s="85"/>
      <c r="C1244" s="128"/>
      <c r="D1244" s="85" t="s">
        <v>133</v>
      </c>
      <c r="E1244" s="128"/>
      <c r="F1244" s="531"/>
      <c r="G1244" s="314"/>
      <c r="H1244" s="356">
        <v>1</v>
      </c>
      <c r="I1244" s="314">
        <f>H1244/4082*100</f>
        <v>2.4497795198432142E-2</v>
      </c>
      <c r="J1244" s="356">
        <v>1</v>
      </c>
      <c r="K1244" s="314">
        <f>J1244/4161*100</f>
        <v>2.4032684450853159E-2</v>
      </c>
      <c r="L1244" s="356">
        <v>4</v>
      </c>
      <c r="M1244" s="314">
        <v>0.1</v>
      </c>
      <c r="N1244" s="315">
        <v>8</v>
      </c>
      <c r="O1244" s="316">
        <v>0.2</v>
      </c>
      <c r="P1244" s="315">
        <v>2</v>
      </c>
      <c r="Q1244" s="316"/>
      <c r="R1244" s="315">
        <v>8</v>
      </c>
      <c r="S1244" s="316">
        <v>0.2</v>
      </c>
      <c r="T1244" s="315">
        <v>7</v>
      </c>
      <c r="U1244" s="316">
        <v>0.1</v>
      </c>
      <c r="V1244" s="128"/>
      <c r="W1244" s="128"/>
      <c r="X1244" s="128"/>
      <c r="Y1244" s="128"/>
      <c r="Z1244" s="128"/>
      <c r="AA1244" s="128"/>
      <c r="AB1244" s="128"/>
      <c r="AC1244" s="128"/>
      <c r="AD1244" s="85"/>
    </row>
    <row r="1245" spans="1:30" ht="20.100000000000001" customHeight="1">
      <c r="A1245" s="66" t="s">
        <v>6475</v>
      </c>
      <c r="B1245" s="66" t="s">
        <v>530</v>
      </c>
      <c r="C1245" s="127" t="s">
        <v>6476</v>
      </c>
      <c r="D1245" s="66" t="s">
        <v>509</v>
      </c>
      <c r="E1245" s="127" t="s">
        <v>7646</v>
      </c>
      <c r="F1245" s="354"/>
      <c r="G1245" s="12"/>
      <c r="H1245" s="354">
        <v>1</v>
      </c>
      <c r="I1245" s="12">
        <v>50</v>
      </c>
      <c r="J1245" s="354"/>
      <c r="K1245" s="12"/>
      <c r="L1245" s="354">
        <v>1</v>
      </c>
      <c r="M1245" s="12">
        <v>12.5</v>
      </c>
      <c r="N1245" s="56">
        <v>2</v>
      </c>
      <c r="O1245" s="57">
        <v>22.2</v>
      </c>
      <c r="P1245" s="56"/>
      <c r="Q1245" s="57"/>
      <c r="R1245" s="56">
        <v>2</v>
      </c>
      <c r="S1245" s="57">
        <v>14.3</v>
      </c>
      <c r="T1245" s="56">
        <v>1</v>
      </c>
      <c r="U1245" s="57">
        <v>14.3</v>
      </c>
      <c r="V1245" s="127" t="s">
        <v>7010</v>
      </c>
      <c r="W1245" s="127" t="s">
        <v>7010</v>
      </c>
      <c r="X1245" s="127" t="s">
        <v>7010</v>
      </c>
      <c r="Y1245" s="127" t="s">
        <v>7010</v>
      </c>
      <c r="Z1245" s="127" t="s">
        <v>7010</v>
      </c>
      <c r="AA1245" s="127" t="s">
        <v>7010</v>
      </c>
      <c r="AB1245" s="127" t="s">
        <v>7010</v>
      </c>
      <c r="AC1245" s="127" t="s">
        <v>7010</v>
      </c>
      <c r="AD1245" s="66"/>
    </row>
    <row r="1246" spans="1:30" ht="20.100000000000001" customHeight="1">
      <c r="A1246" s="85"/>
      <c r="B1246" s="85"/>
      <c r="C1246" s="128"/>
      <c r="D1246" s="85" t="s">
        <v>510</v>
      </c>
      <c r="E1246" s="128"/>
      <c r="F1246" s="531"/>
      <c r="G1246" s="314"/>
      <c r="H1246" s="356"/>
      <c r="I1246" s="314"/>
      <c r="J1246" s="356">
        <v>1</v>
      </c>
      <c r="K1246" s="314">
        <v>100</v>
      </c>
      <c r="L1246" s="356"/>
      <c r="M1246" s="314"/>
      <c r="N1246" s="315"/>
      <c r="O1246" s="316"/>
      <c r="P1246" s="315"/>
      <c r="Q1246" s="316"/>
      <c r="R1246" s="315">
        <v>1</v>
      </c>
      <c r="S1246" s="316">
        <v>7.1</v>
      </c>
      <c r="T1246" s="315">
        <v>2</v>
      </c>
      <c r="U1246" s="316">
        <v>28.6</v>
      </c>
      <c r="V1246" s="128"/>
      <c r="W1246" s="128"/>
      <c r="X1246" s="128"/>
      <c r="Y1246" s="128"/>
      <c r="Z1246" s="128"/>
      <c r="AA1246" s="128"/>
      <c r="AB1246" s="128"/>
      <c r="AC1246" s="128"/>
      <c r="AD1246" s="85"/>
    </row>
    <row r="1247" spans="1:30" ht="20.100000000000001" customHeight="1">
      <c r="A1247" s="85"/>
      <c r="B1247" s="85"/>
      <c r="C1247" s="128"/>
      <c r="D1247" s="85" t="s">
        <v>511</v>
      </c>
      <c r="E1247" s="128"/>
      <c r="F1247" s="531"/>
      <c r="G1247" s="314"/>
      <c r="H1247" s="356"/>
      <c r="I1247" s="314"/>
      <c r="J1247" s="356"/>
      <c r="K1247" s="314"/>
      <c r="L1247" s="356"/>
      <c r="M1247" s="314"/>
      <c r="N1247" s="315"/>
      <c r="O1247" s="316"/>
      <c r="P1247" s="315"/>
      <c r="Q1247" s="316"/>
      <c r="R1247" s="315">
        <v>3</v>
      </c>
      <c r="S1247" s="316">
        <v>21.4</v>
      </c>
      <c r="T1247" s="315">
        <v>1</v>
      </c>
      <c r="U1247" s="316">
        <v>14.3</v>
      </c>
      <c r="V1247" s="128"/>
      <c r="W1247" s="128"/>
      <c r="X1247" s="128"/>
      <c r="Y1247" s="128"/>
      <c r="Z1247" s="128"/>
      <c r="AA1247" s="128"/>
      <c r="AB1247" s="128"/>
      <c r="AC1247" s="128"/>
      <c r="AD1247" s="85"/>
    </row>
    <row r="1248" spans="1:30" ht="20.100000000000001" customHeight="1">
      <c r="A1248" s="85"/>
      <c r="B1248" s="85"/>
      <c r="C1248" s="128"/>
      <c r="D1248" s="85" t="s">
        <v>512</v>
      </c>
      <c r="E1248" s="128"/>
      <c r="F1248" s="531"/>
      <c r="G1248" s="314"/>
      <c r="H1248" s="356"/>
      <c r="I1248" s="314"/>
      <c r="J1248" s="356"/>
      <c r="K1248" s="314"/>
      <c r="L1248" s="356"/>
      <c r="M1248" s="314"/>
      <c r="N1248" s="315">
        <v>1</v>
      </c>
      <c r="O1248" s="316">
        <v>11.1</v>
      </c>
      <c r="P1248" s="315"/>
      <c r="Q1248" s="316"/>
      <c r="R1248" s="315">
        <v>2</v>
      </c>
      <c r="S1248" s="316">
        <v>14.3</v>
      </c>
      <c r="T1248" s="315"/>
      <c r="U1248" s="316"/>
      <c r="V1248" s="128"/>
      <c r="W1248" s="128"/>
      <c r="X1248" s="128"/>
      <c r="Y1248" s="128"/>
      <c r="Z1248" s="128"/>
      <c r="AA1248" s="128"/>
      <c r="AB1248" s="128"/>
      <c r="AC1248" s="128"/>
      <c r="AD1248" s="85"/>
    </row>
    <row r="1249" spans="1:30" ht="20.100000000000001" customHeight="1">
      <c r="A1249" s="85"/>
      <c r="B1249" s="85"/>
      <c r="C1249" s="128"/>
      <c r="D1249" s="85" t="s">
        <v>513</v>
      </c>
      <c r="E1249" s="128"/>
      <c r="F1249" s="531"/>
      <c r="G1249" s="314"/>
      <c r="H1249" s="356"/>
      <c r="I1249" s="314"/>
      <c r="J1249" s="356"/>
      <c r="K1249" s="314"/>
      <c r="L1249" s="356"/>
      <c r="M1249" s="314"/>
      <c r="N1249" s="315"/>
      <c r="O1249" s="316"/>
      <c r="P1249" s="315">
        <v>1</v>
      </c>
      <c r="Q1249" s="316">
        <v>50</v>
      </c>
      <c r="R1249" s="315">
        <v>1</v>
      </c>
      <c r="S1249" s="316">
        <v>7.1</v>
      </c>
      <c r="T1249" s="315">
        <v>1</v>
      </c>
      <c r="U1249" s="316">
        <v>14.3</v>
      </c>
      <c r="V1249" s="128"/>
      <c r="W1249" s="128"/>
      <c r="X1249" s="128"/>
      <c r="Y1249" s="128"/>
      <c r="Z1249" s="128"/>
      <c r="AA1249" s="128"/>
      <c r="AB1249" s="128"/>
      <c r="AC1249" s="128"/>
      <c r="AD1249" s="85"/>
    </row>
    <row r="1250" spans="1:30" ht="20.100000000000001" customHeight="1">
      <c r="A1250" s="85"/>
      <c r="B1250" s="85"/>
      <c r="C1250" s="128"/>
      <c r="D1250" s="85" t="s">
        <v>514</v>
      </c>
      <c r="E1250" s="128"/>
      <c r="F1250" s="531"/>
      <c r="G1250" s="314"/>
      <c r="H1250" s="356"/>
      <c r="I1250" s="314"/>
      <c r="J1250" s="356"/>
      <c r="K1250" s="314"/>
      <c r="L1250" s="356"/>
      <c r="M1250" s="314"/>
      <c r="N1250" s="315"/>
      <c r="O1250" s="316"/>
      <c r="P1250" s="315"/>
      <c r="Q1250" s="316"/>
      <c r="R1250" s="315"/>
      <c r="S1250" s="316"/>
      <c r="T1250" s="315"/>
      <c r="U1250" s="316"/>
      <c r="V1250" s="128"/>
      <c r="W1250" s="128"/>
      <c r="X1250" s="128"/>
      <c r="Y1250" s="128"/>
      <c r="Z1250" s="128"/>
      <c r="AA1250" s="128"/>
      <c r="AB1250" s="128"/>
      <c r="AC1250" s="128"/>
      <c r="AD1250" s="85"/>
    </row>
    <row r="1251" spans="1:30" ht="20.100000000000001" customHeight="1">
      <c r="A1251" s="85"/>
      <c r="B1251" s="85"/>
      <c r="C1251" s="128"/>
      <c r="D1251" s="85" t="s">
        <v>515</v>
      </c>
      <c r="E1251" s="128"/>
      <c r="F1251" s="531"/>
      <c r="G1251" s="314"/>
      <c r="H1251" s="356"/>
      <c r="I1251" s="314"/>
      <c r="J1251" s="356"/>
      <c r="K1251" s="314"/>
      <c r="L1251" s="356"/>
      <c r="M1251" s="314"/>
      <c r="N1251" s="315"/>
      <c r="O1251" s="316"/>
      <c r="P1251" s="315"/>
      <c r="Q1251" s="316"/>
      <c r="R1251" s="315"/>
      <c r="S1251" s="316"/>
      <c r="T1251" s="315">
        <v>1</v>
      </c>
      <c r="U1251" s="316">
        <v>14.3</v>
      </c>
      <c r="V1251" s="128"/>
      <c r="W1251" s="128"/>
      <c r="X1251" s="128"/>
      <c r="Y1251" s="128"/>
      <c r="Z1251" s="128"/>
      <c r="AA1251" s="128"/>
      <c r="AB1251" s="128"/>
      <c r="AC1251" s="128"/>
      <c r="AD1251" s="85"/>
    </row>
    <row r="1252" spans="1:30" ht="20.100000000000001" customHeight="1">
      <c r="A1252" s="85"/>
      <c r="B1252" s="85"/>
      <c r="C1252" s="128"/>
      <c r="D1252" s="85" t="s">
        <v>516</v>
      </c>
      <c r="E1252" s="128"/>
      <c r="F1252" s="531"/>
      <c r="G1252" s="314"/>
      <c r="H1252" s="356"/>
      <c r="I1252" s="314"/>
      <c r="J1252" s="356"/>
      <c r="K1252" s="314"/>
      <c r="L1252" s="356"/>
      <c r="M1252" s="314"/>
      <c r="N1252" s="315"/>
      <c r="O1252" s="316"/>
      <c r="P1252" s="315"/>
      <c r="Q1252" s="316"/>
      <c r="R1252" s="315"/>
      <c r="S1252" s="316"/>
      <c r="T1252" s="315"/>
      <c r="U1252" s="316"/>
      <c r="V1252" s="128"/>
      <c r="W1252" s="128"/>
      <c r="X1252" s="128"/>
      <c r="Y1252" s="128"/>
      <c r="Z1252" s="128"/>
      <c r="AA1252" s="128"/>
      <c r="AB1252" s="128"/>
      <c r="AC1252" s="128"/>
      <c r="AD1252" s="85"/>
    </row>
    <row r="1253" spans="1:30" ht="20.100000000000001" customHeight="1">
      <c r="A1253" s="85"/>
      <c r="B1253" s="85"/>
      <c r="C1253" s="128"/>
      <c r="D1253" s="85" t="s">
        <v>517</v>
      </c>
      <c r="E1253" s="128"/>
      <c r="F1253" s="531"/>
      <c r="G1253" s="314"/>
      <c r="H1253" s="356"/>
      <c r="I1253" s="314"/>
      <c r="J1253" s="356"/>
      <c r="K1253" s="314"/>
      <c r="L1253" s="356"/>
      <c r="M1253" s="314"/>
      <c r="N1253" s="315"/>
      <c r="O1253" s="316"/>
      <c r="P1253" s="315"/>
      <c r="Q1253" s="316"/>
      <c r="R1253" s="315"/>
      <c r="S1253" s="316"/>
      <c r="T1253" s="315"/>
      <c r="U1253" s="316"/>
      <c r="V1253" s="128"/>
      <c r="W1253" s="128"/>
      <c r="X1253" s="128"/>
      <c r="Y1253" s="128"/>
      <c r="Z1253" s="128"/>
      <c r="AA1253" s="128"/>
      <c r="AB1253" s="128"/>
      <c r="AC1253" s="128"/>
      <c r="AD1253" s="85"/>
    </row>
    <row r="1254" spans="1:30" ht="20.100000000000001" customHeight="1">
      <c r="A1254" s="85"/>
      <c r="B1254" s="85"/>
      <c r="C1254" s="128"/>
      <c r="D1254" s="85" t="s">
        <v>518</v>
      </c>
      <c r="E1254" s="128"/>
      <c r="F1254" s="531"/>
      <c r="G1254" s="314"/>
      <c r="H1254" s="356"/>
      <c r="I1254" s="314"/>
      <c r="J1254" s="356"/>
      <c r="K1254" s="314"/>
      <c r="L1254" s="356"/>
      <c r="M1254" s="314"/>
      <c r="N1254" s="315"/>
      <c r="O1254" s="316"/>
      <c r="P1254" s="315"/>
      <c r="Q1254" s="316"/>
      <c r="R1254" s="315"/>
      <c r="S1254" s="316"/>
      <c r="T1254" s="315"/>
      <c r="U1254" s="316"/>
      <c r="V1254" s="128"/>
      <c r="W1254" s="128"/>
      <c r="X1254" s="128"/>
      <c r="Y1254" s="128"/>
      <c r="Z1254" s="128"/>
      <c r="AA1254" s="128"/>
      <c r="AB1254" s="128"/>
      <c r="AC1254" s="128"/>
      <c r="AD1254" s="85"/>
    </row>
    <row r="1255" spans="1:30" ht="20.100000000000001" customHeight="1">
      <c r="A1255" s="85"/>
      <c r="B1255" s="85"/>
      <c r="C1255" s="128"/>
      <c r="D1255" s="85" t="s">
        <v>519</v>
      </c>
      <c r="E1255" s="128"/>
      <c r="F1255" s="531"/>
      <c r="G1255" s="314"/>
      <c r="H1255" s="356"/>
      <c r="I1255" s="314"/>
      <c r="J1255" s="356"/>
      <c r="K1255" s="314"/>
      <c r="L1255" s="356"/>
      <c r="M1255" s="314"/>
      <c r="N1255" s="315"/>
      <c r="O1255" s="316"/>
      <c r="P1255" s="315"/>
      <c r="Q1255" s="316"/>
      <c r="R1255" s="315"/>
      <c r="S1255" s="316"/>
      <c r="T1255" s="315"/>
      <c r="U1255" s="316"/>
      <c r="V1255" s="128"/>
      <c r="W1255" s="128"/>
      <c r="X1255" s="128"/>
      <c r="Y1255" s="128"/>
      <c r="Z1255" s="128"/>
      <c r="AA1255" s="128"/>
      <c r="AB1255" s="128"/>
      <c r="AC1255" s="128"/>
      <c r="AD1255" s="85"/>
    </row>
    <row r="1256" spans="1:30" ht="20.100000000000001" customHeight="1">
      <c r="A1256" s="85"/>
      <c r="B1256" s="85"/>
      <c r="C1256" s="128"/>
      <c r="D1256" s="85" t="s">
        <v>520</v>
      </c>
      <c r="E1256" s="128"/>
      <c r="F1256" s="531"/>
      <c r="G1256" s="314"/>
      <c r="H1256" s="356"/>
      <c r="I1256" s="314"/>
      <c r="J1256" s="356"/>
      <c r="K1256" s="314"/>
      <c r="L1256" s="356"/>
      <c r="M1256" s="314"/>
      <c r="N1256" s="315"/>
      <c r="O1256" s="316"/>
      <c r="P1256" s="315"/>
      <c r="Q1256" s="316"/>
      <c r="R1256" s="315"/>
      <c r="S1256" s="316"/>
      <c r="T1256" s="315"/>
      <c r="U1256" s="316"/>
      <c r="V1256" s="128"/>
      <c r="W1256" s="128"/>
      <c r="X1256" s="128"/>
      <c r="Y1256" s="128"/>
      <c r="Z1256" s="128"/>
      <c r="AA1256" s="128"/>
      <c r="AB1256" s="128"/>
      <c r="AC1256" s="128"/>
      <c r="AD1256" s="85"/>
    </row>
    <row r="1257" spans="1:30" ht="20.100000000000001" customHeight="1">
      <c r="A1257" s="85"/>
      <c r="B1257" s="85"/>
      <c r="C1257" s="128"/>
      <c r="D1257" s="85" t="s">
        <v>9440</v>
      </c>
      <c r="E1257" s="128"/>
      <c r="F1257" s="531">
        <v>1</v>
      </c>
      <c r="G1257" s="314">
        <v>100</v>
      </c>
      <c r="H1257" s="356">
        <v>1</v>
      </c>
      <c r="I1257" s="314">
        <v>50</v>
      </c>
      <c r="J1257" s="356"/>
      <c r="K1257" s="314"/>
      <c r="L1257" s="356">
        <v>4</v>
      </c>
      <c r="M1257" s="314">
        <v>50</v>
      </c>
      <c r="N1257" s="315">
        <v>1</v>
      </c>
      <c r="O1257" s="316">
        <v>11.1</v>
      </c>
      <c r="P1257" s="315"/>
      <c r="Q1257" s="316"/>
      <c r="R1257" s="315">
        <v>5</v>
      </c>
      <c r="S1257" s="316">
        <v>35.700000000000003</v>
      </c>
      <c r="T1257" s="315"/>
      <c r="U1257" s="316"/>
      <c r="V1257" s="128"/>
      <c r="W1257" s="128"/>
      <c r="X1257" s="128"/>
      <c r="Y1257" s="128"/>
      <c r="Z1257" s="128"/>
      <c r="AA1257" s="128"/>
      <c r="AB1257" s="128"/>
      <c r="AC1257" s="128"/>
      <c r="AD1257" s="85"/>
    </row>
    <row r="1258" spans="1:30" ht="20.100000000000001" customHeight="1">
      <c r="A1258" s="85"/>
      <c r="B1258" s="85"/>
      <c r="C1258" s="128"/>
      <c r="D1258" s="85" t="s">
        <v>9419</v>
      </c>
      <c r="E1258" s="128"/>
      <c r="F1258" s="531"/>
      <c r="G1258" s="314"/>
      <c r="H1258" s="356"/>
      <c r="I1258" s="314"/>
      <c r="J1258" s="356"/>
      <c r="K1258" s="314"/>
      <c r="L1258" s="356">
        <v>3</v>
      </c>
      <c r="M1258" s="314">
        <v>37.5</v>
      </c>
      <c r="N1258" s="315">
        <v>5</v>
      </c>
      <c r="O1258" s="316">
        <v>55.6</v>
      </c>
      <c r="P1258" s="315">
        <v>1</v>
      </c>
      <c r="Q1258" s="316">
        <v>50</v>
      </c>
      <c r="R1258" s="315"/>
      <c r="S1258" s="316"/>
      <c r="T1258" s="315">
        <v>1</v>
      </c>
      <c r="U1258" s="316">
        <v>14.3</v>
      </c>
      <c r="V1258" s="128"/>
      <c r="W1258" s="128"/>
      <c r="X1258" s="128"/>
      <c r="Y1258" s="128"/>
      <c r="Z1258" s="128"/>
      <c r="AA1258" s="128"/>
      <c r="AB1258" s="128"/>
      <c r="AC1258" s="128"/>
      <c r="AD1258" s="85"/>
    </row>
    <row r="1259" spans="1:30" ht="20.100000000000001" customHeight="1">
      <c r="A1259" s="66" t="s">
        <v>6477</v>
      </c>
      <c r="B1259" s="66" t="s">
        <v>531</v>
      </c>
      <c r="C1259" s="127" t="s">
        <v>7611</v>
      </c>
      <c r="D1259" s="66"/>
      <c r="E1259" s="66"/>
      <c r="F1259" s="354">
        <v>3982</v>
      </c>
      <c r="G1259" s="12">
        <v>99.974893296510174</v>
      </c>
      <c r="H1259" s="354">
        <v>4077</v>
      </c>
      <c r="I1259" s="12">
        <f>H1259/4082*100</f>
        <v>99.877511024007831</v>
      </c>
      <c r="J1259" s="354">
        <v>4158</v>
      </c>
      <c r="K1259" s="12">
        <f>J1259/4161*100</f>
        <v>99.927901946647438</v>
      </c>
      <c r="L1259" s="354">
        <v>4290</v>
      </c>
      <c r="M1259" s="12">
        <v>99.8</v>
      </c>
      <c r="N1259" s="56">
        <v>4392</v>
      </c>
      <c r="O1259" s="57">
        <v>99.9</v>
      </c>
      <c r="P1259" s="56">
        <v>4560</v>
      </c>
      <c r="Q1259" s="57">
        <v>99.9</v>
      </c>
      <c r="R1259" s="56">
        <v>4664</v>
      </c>
      <c r="S1259" s="57">
        <v>99.7</v>
      </c>
      <c r="T1259" s="56">
        <v>5080</v>
      </c>
      <c r="U1259" s="57">
        <v>99.8</v>
      </c>
      <c r="V1259" s="127" t="s">
        <v>7010</v>
      </c>
      <c r="W1259" s="127" t="s">
        <v>7010</v>
      </c>
      <c r="X1259" s="127" t="s">
        <v>7010</v>
      </c>
      <c r="Y1259" s="127" t="s">
        <v>7010</v>
      </c>
      <c r="Z1259" s="127" t="s">
        <v>7010</v>
      </c>
      <c r="AA1259" s="127" t="s">
        <v>7010</v>
      </c>
      <c r="AB1259" s="127" t="s">
        <v>7010</v>
      </c>
      <c r="AC1259" s="127" t="s">
        <v>7010</v>
      </c>
      <c r="AD1259" s="66"/>
    </row>
    <row r="1260" spans="1:30" ht="20.100000000000001" customHeight="1">
      <c r="A1260" s="85"/>
      <c r="B1260" s="85"/>
      <c r="C1260" s="128"/>
      <c r="D1260" s="85" t="s">
        <v>131</v>
      </c>
      <c r="E1260" s="128" t="s">
        <v>8136</v>
      </c>
      <c r="F1260" s="531"/>
      <c r="G1260" s="314"/>
      <c r="H1260" s="356">
        <v>1</v>
      </c>
      <c r="I1260" s="314">
        <f>H1260/4082*100</f>
        <v>2.4497795198432142E-2</v>
      </c>
      <c r="J1260" s="356"/>
      <c r="K1260" s="314"/>
      <c r="L1260" s="356">
        <v>1</v>
      </c>
      <c r="M1260" s="314"/>
      <c r="N1260" s="315"/>
      <c r="O1260" s="316"/>
      <c r="P1260" s="315"/>
      <c r="Q1260" s="316"/>
      <c r="R1260" s="315">
        <v>7</v>
      </c>
      <c r="S1260" s="316">
        <v>0.1</v>
      </c>
      <c r="T1260" s="315">
        <v>1</v>
      </c>
      <c r="U1260" s="316"/>
      <c r="V1260" s="128"/>
      <c r="W1260" s="128"/>
      <c r="X1260" s="128"/>
      <c r="Y1260" s="128"/>
      <c r="Z1260" s="128"/>
      <c r="AA1260" s="128"/>
      <c r="AB1260" s="128"/>
      <c r="AC1260" s="128"/>
      <c r="AD1260" s="85"/>
    </row>
    <row r="1261" spans="1:30" ht="20.100000000000001" customHeight="1">
      <c r="A1261" s="85"/>
      <c r="B1261" s="85"/>
      <c r="C1261" s="128"/>
      <c r="D1261" s="85" t="s">
        <v>133</v>
      </c>
      <c r="E1261" s="128"/>
      <c r="F1261" s="531">
        <v>1</v>
      </c>
      <c r="G1261" s="314">
        <v>2.5106703489831784E-2</v>
      </c>
      <c r="H1261" s="356">
        <v>4</v>
      </c>
      <c r="I1261" s="314">
        <f>H1261/4082*100</f>
        <v>9.7991180793728566E-2</v>
      </c>
      <c r="J1261" s="356">
        <v>3</v>
      </c>
      <c r="K1261" s="314">
        <f>J1261/4161*100</f>
        <v>7.2098053352559477E-2</v>
      </c>
      <c r="L1261" s="356">
        <v>6</v>
      </c>
      <c r="M1261" s="314">
        <v>0.1</v>
      </c>
      <c r="N1261" s="315">
        <v>5</v>
      </c>
      <c r="O1261" s="316">
        <v>0.1</v>
      </c>
      <c r="P1261" s="315">
        <v>6</v>
      </c>
      <c r="Q1261" s="316">
        <v>0.1</v>
      </c>
      <c r="R1261" s="315">
        <v>6</v>
      </c>
      <c r="S1261" s="316">
        <v>0.1</v>
      </c>
      <c r="T1261" s="315">
        <v>11</v>
      </c>
      <c r="U1261" s="316">
        <v>0.2</v>
      </c>
      <c r="V1261" s="128"/>
      <c r="W1261" s="128"/>
      <c r="X1261" s="128"/>
      <c r="Y1261" s="128"/>
      <c r="Z1261" s="128"/>
      <c r="AA1261" s="128"/>
      <c r="AB1261" s="128"/>
      <c r="AC1261" s="128"/>
      <c r="AD1261" s="85"/>
    </row>
    <row r="1262" spans="1:30" ht="20.100000000000001" customHeight="1">
      <c r="A1262" s="66" t="s">
        <v>6478</v>
      </c>
      <c r="B1262" s="66" t="s">
        <v>532</v>
      </c>
      <c r="C1262" s="127" t="s">
        <v>6479</v>
      </c>
      <c r="D1262" s="66" t="s">
        <v>509</v>
      </c>
      <c r="E1262" s="127" t="s">
        <v>7646</v>
      </c>
      <c r="F1262" s="354"/>
      <c r="G1262" s="12"/>
      <c r="H1262" s="354"/>
      <c r="I1262" s="12"/>
      <c r="J1262" s="354"/>
      <c r="K1262" s="12"/>
      <c r="L1262" s="354"/>
      <c r="M1262" s="12"/>
      <c r="N1262" s="56">
        <v>1</v>
      </c>
      <c r="O1262" s="57">
        <v>20</v>
      </c>
      <c r="P1262" s="56">
        <v>1</v>
      </c>
      <c r="Q1262" s="57">
        <v>16.7</v>
      </c>
      <c r="R1262" s="56">
        <v>1</v>
      </c>
      <c r="S1262" s="57">
        <v>7.7</v>
      </c>
      <c r="T1262" s="56">
        <v>2</v>
      </c>
      <c r="U1262" s="57">
        <v>16.7</v>
      </c>
      <c r="V1262" s="127" t="s">
        <v>7010</v>
      </c>
      <c r="W1262" s="127" t="s">
        <v>7010</v>
      </c>
      <c r="X1262" s="127" t="s">
        <v>7010</v>
      </c>
      <c r="Y1262" s="127" t="s">
        <v>7010</v>
      </c>
      <c r="Z1262" s="127" t="s">
        <v>7010</v>
      </c>
      <c r="AA1262" s="127" t="s">
        <v>7010</v>
      </c>
      <c r="AB1262" s="127" t="s">
        <v>7010</v>
      </c>
      <c r="AC1262" s="127" t="s">
        <v>7010</v>
      </c>
      <c r="AD1262" s="66"/>
    </row>
    <row r="1263" spans="1:30" ht="20.100000000000001" customHeight="1">
      <c r="A1263" s="85"/>
      <c r="B1263" s="85"/>
      <c r="C1263" s="128"/>
      <c r="D1263" s="85" t="s">
        <v>510</v>
      </c>
      <c r="E1263" s="128"/>
      <c r="F1263" s="531"/>
      <c r="G1263" s="314"/>
      <c r="H1263" s="356"/>
      <c r="I1263" s="314"/>
      <c r="J1263" s="356">
        <v>1</v>
      </c>
      <c r="K1263" s="314">
        <v>33.333333333333336</v>
      </c>
      <c r="L1263" s="356">
        <v>1</v>
      </c>
      <c r="M1263" s="314">
        <v>14.285714285714285</v>
      </c>
      <c r="N1263" s="315">
        <v>1</v>
      </c>
      <c r="O1263" s="316">
        <v>20</v>
      </c>
      <c r="P1263" s="315"/>
      <c r="Q1263" s="316"/>
      <c r="R1263" s="315">
        <v>2</v>
      </c>
      <c r="S1263" s="316">
        <v>15.4</v>
      </c>
      <c r="T1263" s="315">
        <v>1</v>
      </c>
      <c r="U1263" s="316">
        <v>8.3000000000000007</v>
      </c>
      <c r="V1263" s="128"/>
      <c r="W1263" s="128"/>
      <c r="X1263" s="128"/>
      <c r="Y1263" s="128"/>
      <c r="Z1263" s="128"/>
      <c r="AA1263" s="128"/>
      <c r="AB1263" s="128"/>
      <c r="AC1263" s="128"/>
      <c r="AD1263" s="85"/>
    </row>
    <row r="1264" spans="1:30" ht="20.100000000000001" customHeight="1">
      <c r="A1264" s="85"/>
      <c r="B1264" s="85"/>
      <c r="C1264" s="128"/>
      <c r="D1264" s="85" t="s">
        <v>511</v>
      </c>
      <c r="E1264" s="128"/>
      <c r="F1264" s="531"/>
      <c r="G1264" s="314"/>
      <c r="H1264" s="356">
        <v>1</v>
      </c>
      <c r="I1264" s="314">
        <v>20</v>
      </c>
      <c r="J1264" s="356"/>
      <c r="K1264" s="314"/>
      <c r="L1264" s="356"/>
      <c r="M1264" s="314"/>
      <c r="N1264" s="315">
        <v>1</v>
      </c>
      <c r="O1264" s="316">
        <v>20</v>
      </c>
      <c r="P1264" s="315">
        <v>2</v>
      </c>
      <c r="Q1264" s="316">
        <v>33.299999999999997</v>
      </c>
      <c r="R1264" s="315"/>
      <c r="S1264" s="316"/>
      <c r="T1264" s="315">
        <v>3</v>
      </c>
      <c r="U1264" s="316">
        <v>25</v>
      </c>
      <c r="V1264" s="128"/>
      <c r="W1264" s="128"/>
      <c r="X1264" s="128"/>
      <c r="Y1264" s="128"/>
      <c r="Z1264" s="128"/>
      <c r="AA1264" s="128"/>
      <c r="AB1264" s="128"/>
      <c r="AC1264" s="128"/>
      <c r="AD1264" s="85"/>
    </row>
    <row r="1265" spans="1:30" ht="20.100000000000001" customHeight="1">
      <c r="A1265" s="85"/>
      <c r="B1265" s="85"/>
      <c r="C1265" s="128"/>
      <c r="D1265" s="85" t="s">
        <v>512</v>
      </c>
      <c r="E1265" s="128"/>
      <c r="F1265" s="531"/>
      <c r="G1265" s="314"/>
      <c r="H1265" s="356">
        <v>1</v>
      </c>
      <c r="I1265" s="314">
        <v>20</v>
      </c>
      <c r="J1265" s="356">
        <v>1</v>
      </c>
      <c r="K1265" s="314">
        <v>33.333333333333336</v>
      </c>
      <c r="L1265" s="356"/>
      <c r="M1265" s="314"/>
      <c r="N1265" s="315"/>
      <c r="O1265" s="316"/>
      <c r="P1265" s="315">
        <v>1</v>
      </c>
      <c r="Q1265" s="316">
        <v>16.7</v>
      </c>
      <c r="R1265" s="315">
        <v>2</v>
      </c>
      <c r="S1265" s="316">
        <v>15.4</v>
      </c>
      <c r="T1265" s="315">
        <v>2</v>
      </c>
      <c r="U1265" s="316">
        <v>16.7</v>
      </c>
      <c r="V1265" s="128"/>
      <c r="W1265" s="128"/>
      <c r="X1265" s="128"/>
      <c r="Y1265" s="128"/>
      <c r="Z1265" s="128"/>
      <c r="AA1265" s="128"/>
      <c r="AB1265" s="128"/>
      <c r="AC1265" s="128"/>
      <c r="AD1265" s="85"/>
    </row>
    <row r="1266" spans="1:30" ht="20.100000000000001" customHeight="1">
      <c r="A1266" s="85"/>
      <c r="B1266" s="85"/>
      <c r="C1266" s="128"/>
      <c r="D1266" s="85" t="s">
        <v>513</v>
      </c>
      <c r="E1266" s="128"/>
      <c r="F1266" s="531"/>
      <c r="G1266" s="314"/>
      <c r="H1266" s="356">
        <v>1</v>
      </c>
      <c r="I1266" s="314">
        <v>20</v>
      </c>
      <c r="J1266" s="356">
        <v>1</v>
      </c>
      <c r="K1266" s="314">
        <v>33.333333333333336</v>
      </c>
      <c r="L1266" s="356">
        <v>2</v>
      </c>
      <c r="M1266" s="314">
        <v>28.571428571428569</v>
      </c>
      <c r="N1266" s="315"/>
      <c r="O1266" s="316"/>
      <c r="P1266" s="315"/>
      <c r="Q1266" s="316"/>
      <c r="R1266" s="315">
        <v>1</v>
      </c>
      <c r="S1266" s="316">
        <v>7.7</v>
      </c>
      <c r="T1266" s="315">
        <v>1</v>
      </c>
      <c r="U1266" s="316">
        <v>8.3000000000000007</v>
      </c>
      <c r="V1266" s="128"/>
      <c r="W1266" s="128"/>
      <c r="X1266" s="128"/>
      <c r="Y1266" s="128"/>
      <c r="Z1266" s="128"/>
      <c r="AA1266" s="128"/>
      <c r="AB1266" s="128"/>
      <c r="AC1266" s="128"/>
      <c r="AD1266" s="85"/>
    </row>
    <row r="1267" spans="1:30" ht="20.100000000000001" customHeight="1">
      <c r="A1267" s="85"/>
      <c r="B1267" s="85"/>
      <c r="C1267" s="128"/>
      <c r="D1267" s="85" t="s">
        <v>514</v>
      </c>
      <c r="E1267" s="128"/>
      <c r="F1267" s="531"/>
      <c r="G1267" s="314"/>
      <c r="H1267" s="356"/>
      <c r="I1267" s="314"/>
      <c r="J1267" s="356"/>
      <c r="K1267" s="314"/>
      <c r="L1267" s="356">
        <v>1</v>
      </c>
      <c r="M1267" s="314">
        <v>14.285714285714285</v>
      </c>
      <c r="N1267" s="315"/>
      <c r="O1267" s="316"/>
      <c r="P1267" s="315"/>
      <c r="Q1267" s="316"/>
      <c r="R1267" s="315"/>
      <c r="S1267" s="316"/>
      <c r="T1267" s="315"/>
      <c r="U1267" s="316"/>
      <c r="V1267" s="128"/>
      <c r="W1267" s="128"/>
      <c r="X1267" s="128"/>
      <c r="Y1267" s="128"/>
      <c r="Z1267" s="128"/>
      <c r="AA1267" s="128"/>
      <c r="AB1267" s="128"/>
      <c r="AC1267" s="128"/>
      <c r="AD1267" s="85"/>
    </row>
    <row r="1268" spans="1:30" ht="20.100000000000001" customHeight="1">
      <c r="A1268" s="85"/>
      <c r="B1268" s="85"/>
      <c r="C1268" s="128"/>
      <c r="D1268" s="85" t="s">
        <v>515</v>
      </c>
      <c r="E1268" s="128"/>
      <c r="F1268" s="531">
        <v>1</v>
      </c>
      <c r="G1268" s="314">
        <v>100</v>
      </c>
      <c r="H1268" s="356"/>
      <c r="I1268" s="314"/>
      <c r="J1268" s="356"/>
      <c r="K1268" s="314"/>
      <c r="L1268" s="356">
        <v>1</v>
      </c>
      <c r="M1268" s="314">
        <v>14.285714285714285</v>
      </c>
      <c r="N1268" s="315"/>
      <c r="O1268" s="316"/>
      <c r="P1268" s="315"/>
      <c r="Q1268" s="316"/>
      <c r="R1268" s="315"/>
      <c r="S1268" s="316"/>
      <c r="T1268" s="315"/>
      <c r="U1268" s="316"/>
      <c r="V1268" s="128"/>
      <c r="W1268" s="128"/>
      <c r="X1268" s="128"/>
      <c r="Y1268" s="128"/>
      <c r="Z1268" s="128"/>
      <c r="AA1268" s="128"/>
      <c r="AB1268" s="128"/>
      <c r="AC1268" s="128"/>
      <c r="AD1268" s="85"/>
    </row>
    <row r="1269" spans="1:30" ht="20.100000000000001" customHeight="1">
      <c r="A1269" s="85"/>
      <c r="B1269" s="85"/>
      <c r="C1269" s="128"/>
      <c r="D1269" s="85" t="s">
        <v>516</v>
      </c>
      <c r="E1269" s="128"/>
      <c r="F1269" s="531"/>
      <c r="G1269" s="314"/>
      <c r="H1269" s="356"/>
      <c r="I1269" s="314"/>
      <c r="J1269" s="356"/>
      <c r="K1269" s="314"/>
      <c r="L1269" s="356">
        <v>1</v>
      </c>
      <c r="M1269" s="314">
        <v>14.285714285714285</v>
      </c>
      <c r="N1269" s="315"/>
      <c r="O1269" s="316"/>
      <c r="P1269" s="315"/>
      <c r="Q1269" s="316"/>
      <c r="R1269" s="315"/>
      <c r="S1269" s="316"/>
      <c r="T1269" s="315"/>
      <c r="U1269" s="316"/>
      <c r="V1269" s="128"/>
      <c r="W1269" s="128"/>
      <c r="X1269" s="128"/>
      <c r="Y1269" s="128"/>
      <c r="Z1269" s="128"/>
      <c r="AA1269" s="128"/>
      <c r="AB1269" s="128"/>
      <c r="AC1269" s="128"/>
      <c r="AD1269" s="85"/>
    </row>
    <row r="1270" spans="1:30" ht="20.100000000000001" customHeight="1">
      <c r="A1270" s="85"/>
      <c r="B1270" s="85"/>
      <c r="C1270" s="128"/>
      <c r="D1270" s="85" t="s">
        <v>517</v>
      </c>
      <c r="E1270" s="128"/>
      <c r="F1270" s="531"/>
      <c r="G1270" s="314"/>
      <c r="H1270" s="356"/>
      <c r="I1270" s="314"/>
      <c r="J1270" s="356"/>
      <c r="K1270" s="314"/>
      <c r="L1270" s="356"/>
      <c r="M1270" s="314"/>
      <c r="N1270" s="315"/>
      <c r="O1270" s="316"/>
      <c r="P1270" s="315"/>
      <c r="Q1270" s="316"/>
      <c r="R1270" s="315">
        <v>1</v>
      </c>
      <c r="S1270" s="316">
        <v>7.7</v>
      </c>
      <c r="T1270" s="315">
        <v>1</v>
      </c>
      <c r="U1270" s="316">
        <v>8.3000000000000007</v>
      </c>
      <c r="V1270" s="128"/>
      <c r="W1270" s="128"/>
      <c r="X1270" s="128"/>
      <c r="Y1270" s="128"/>
      <c r="Z1270" s="128"/>
      <c r="AA1270" s="128"/>
      <c r="AB1270" s="128"/>
      <c r="AC1270" s="128"/>
      <c r="AD1270" s="85"/>
    </row>
    <row r="1271" spans="1:30" ht="20.100000000000001" customHeight="1">
      <c r="A1271" s="85"/>
      <c r="B1271" s="85"/>
      <c r="C1271" s="128"/>
      <c r="D1271" s="85" t="s">
        <v>518</v>
      </c>
      <c r="E1271" s="128"/>
      <c r="F1271" s="531"/>
      <c r="G1271" s="314"/>
      <c r="H1271" s="356"/>
      <c r="I1271" s="314"/>
      <c r="J1271" s="356"/>
      <c r="K1271" s="314"/>
      <c r="L1271" s="356"/>
      <c r="M1271" s="314"/>
      <c r="N1271" s="315"/>
      <c r="O1271" s="316"/>
      <c r="P1271" s="315"/>
      <c r="Q1271" s="316"/>
      <c r="R1271" s="315"/>
      <c r="S1271" s="316"/>
      <c r="T1271" s="315"/>
      <c r="U1271" s="316"/>
      <c r="V1271" s="128"/>
      <c r="W1271" s="128"/>
      <c r="X1271" s="128"/>
      <c r="Y1271" s="128"/>
      <c r="Z1271" s="128"/>
      <c r="AA1271" s="128"/>
      <c r="AB1271" s="128"/>
      <c r="AC1271" s="128"/>
      <c r="AD1271" s="85"/>
    </row>
    <row r="1272" spans="1:30" ht="20.100000000000001" customHeight="1">
      <c r="A1272" s="85"/>
      <c r="B1272" s="85"/>
      <c r="C1272" s="128"/>
      <c r="D1272" s="85" t="s">
        <v>519</v>
      </c>
      <c r="E1272" s="128"/>
      <c r="F1272" s="531"/>
      <c r="G1272" s="314"/>
      <c r="H1272" s="356"/>
      <c r="I1272" s="314"/>
      <c r="J1272" s="356"/>
      <c r="K1272" s="314"/>
      <c r="L1272" s="356"/>
      <c r="M1272" s="314"/>
      <c r="N1272" s="315"/>
      <c r="O1272" s="316"/>
      <c r="P1272" s="315"/>
      <c r="Q1272" s="316"/>
      <c r="R1272" s="315"/>
      <c r="S1272" s="316"/>
      <c r="T1272" s="315"/>
      <c r="U1272" s="316"/>
      <c r="V1272" s="128"/>
      <c r="W1272" s="128"/>
      <c r="X1272" s="128"/>
      <c r="Y1272" s="128"/>
      <c r="Z1272" s="128"/>
      <c r="AA1272" s="128"/>
      <c r="AB1272" s="128"/>
      <c r="AC1272" s="128"/>
      <c r="AD1272" s="85"/>
    </row>
    <row r="1273" spans="1:30" ht="20.100000000000001" customHeight="1">
      <c r="A1273" s="85"/>
      <c r="B1273" s="85"/>
      <c r="C1273" s="128"/>
      <c r="D1273" s="85" t="s">
        <v>520</v>
      </c>
      <c r="E1273" s="128"/>
      <c r="F1273" s="531"/>
      <c r="G1273" s="314"/>
      <c r="H1273" s="356"/>
      <c r="I1273" s="314"/>
      <c r="J1273" s="356"/>
      <c r="K1273" s="314"/>
      <c r="L1273" s="356"/>
      <c r="M1273" s="314"/>
      <c r="N1273" s="315"/>
      <c r="O1273" s="316"/>
      <c r="P1273" s="315"/>
      <c r="Q1273" s="316"/>
      <c r="R1273" s="315"/>
      <c r="S1273" s="316"/>
      <c r="T1273" s="315"/>
      <c r="U1273" s="316"/>
      <c r="V1273" s="128"/>
      <c r="W1273" s="128"/>
      <c r="X1273" s="128"/>
      <c r="Y1273" s="128"/>
      <c r="Z1273" s="128"/>
      <c r="AA1273" s="128"/>
      <c r="AB1273" s="128"/>
      <c r="AC1273" s="128"/>
      <c r="AD1273" s="85"/>
    </row>
    <row r="1274" spans="1:30" ht="20.100000000000001" customHeight="1">
      <c r="A1274" s="85"/>
      <c r="B1274" s="85"/>
      <c r="C1274" s="128"/>
      <c r="D1274" s="85" t="s">
        <v>9440</v>
      </c>
      <c r="E1274" s="128"/>
      <c r="F1274" s="531"/>
      <c r="G1274" s="314"/>
      <c r="H1274" s="356">
        <v>1</v>
      </c>
      <c r="I1274" s="314">
        <v>20</v>
      </c>
      <c r="J1274" s="356"/>
      <c r="K1274" s="314"/>
      <c r="L1274" s="356">
        <v>1</v>
      </c>
      <c r="M1274" s="314">
        <v>14.285714285714285</v>
      </c>
      <c r="N1274" s="315"/>
      <c r="O1274" s="316"/>
      <c r="P1274" s="315"/>
      <c r="Q1274" s="316"/>
      <c r="R1274" s="315">
        <v>6</v>
      </c>
      <c r="S1274" s="316">
        <v>46.2</v>
      </c>
      <c r="T1274" s="315">
        <v>1</v>
      </c>
      <c r="U1274" s="316">
        <v>8.3000000000000007</v>
      </c>
      <c r="V1274" s="128"/>
      <c r="W1274" s="128"/>
      <c r="X1274" s="128"/>
      <c r="Y1274" s="128"/>
      <c r="Z1274" s="128"/>
      <c r="AA1274" s="128"/>
      <c r="AB1274" s="128"/>
      <c r="AC1274" s="128"/>
      <c r="AD1274" s="85"/>
    </row>
    <row r="1275" spans="1:30" ht="20.100000000000001" customHeight="1">
      <c r="A1275" s="85"/>
      <c r="B1275" s="85"/>
      <c r="C1275" s="128"/>
      <c r="D1275" s="85" t="s">
        <v>9419</v>
      </c>
      <c r="E1275" s="128"/>
      <c r="F1275" s="531"/>
      <c r="G1275" s="314"/>
      <c r="H1275" s="356">
        <v>1</v>
      </c>
      <c r="I1275" s="314">
        <v>20</v>
      </c>
      <c r="J1275" s="356"/>
      <c r="K1275" s="314"/>
      <c r="L1275" s="356"/>
      <c r="M1275" s="314"/>
      <c r="N1275" s="315">
        <v>2</v>
      </c>
      <c r="O1275" s="316">
        <v>40</v>
      </c>
      <c r="P1275" s="315">
        <v>2</v>
      </c>
      <c r="Q1275" s="316">
        <v>33.299999999999997</v>
      </c>
      <c r="R1275" s="315"/>
      <c r="S1275" s="316"/>
      <c r="T1275" s="315">
        <v>1</v>
      </c>
      <c r="U1275" s="316">
        <v>8.3000000000000007</v>
      </c>
      <c r="V1275" s="128"/>
      <c r="W1275" s="128"/>
      <c r="X1275" s="128"/>
      <c r="Y1275" s="128"/>
      <c r="Z1275" s="128"/>
      <c r="AA1275" s="128"/>
      <c r="AB1275" s="128"/>
      <c r="AC1275" s="128"/>
      <c r="AD1275" s="85"/>
    </row>
    <row r="1276" spans="1:30" ht="20.100000000000001" customHeight="1">
      <c r="A1276" s="66" t="s">
        <v>6480</v>
      </c>
      <c r="B1276" s="66" t="s">
        <v>533</v>
      </c>
      <c r="C1276" s="127" t="s">
        <v>7611</v>
      </c>
      <c r="D1276" s="66"/>
      <c r="E1276" s="66"/>
      <c r="F1276" s="354">
        <v>3983</v>
      </c>
      <c r="G1276" s="12">
        <v>100</v>
      </c>
      <c r="H1276" s="354">
        <v>4079</v>
      </c>
      <c r="I1276" s="12">
        <f>H1276/4082*100</f>
        <v>99.926506614404715</v>
      </c>
      <c r="J1276" s="354">
        <v>4158</v>
      </c>
      <c r="K1276" s="12">
        <f>J1276/4161*100</f>
        <v>99.927901946647438</v>
      </c>
      <c r="L1276" s="354">
        <v>4294</v>
      </c>
      <c r="M1276" s="12">
        <v>99.9</v>
      </c>
      <c r="N1276" s="56">
        <v>4395</v>
      </c>
      <c r="O1276" s="57">
        <v>100</v>
      </c>
      <c r="P1276" s="56">
        <v>4552</v>
      </c>
      <c r="Q1276" s="57">
        <v>99.7</v>
      </c>
      <c r="R1276" s="56">
        <v>4669</v>
      </c>
      <c r="S1276" s="57">
        <v>99.8</v>
      </c>
      <c r="T1276" s="56">
        <v>5085</v>
      </c>
      <c r="U1276" s="57">
        <v>99.9</v>
      </c>
      <c r="V1276" s="127" t="s">
        <v>7010</v>
      </c>
      <c r="W1276" s="127" t="s">
        <v>7010</v>
      </c>
      <c r="X1276" s="127" t="s">
        <v>7010</v>
      </c>
      <c r="Y1276" s="127" t="s">
        <v>7010</v>
      </c>
      <c r="Z1276" s="127" t="s">
        <v>7010</v>
      </c>
      <c r="AA1276" s="127" t="s">
        <v>7010</v>
      </c>
      <c r="AB1276" s="127" t="s">
        <v>7010</v>
      </c>
      <c r="AC1276" s="127" t="s">
        <v>7010</v>
      </c>
      <c r="AD1276" s="66"/>
    </row>
    <row r="1277" spans="1:30" ht="20.100000000000001" customHeight="1">
      <c r="A1277" s="85"/>
      <c r="B1277" s="85"/>
      <c r="C1277" s="128"/>
      <c r="D1277" s="85" t="s">
        <v>131</v>
      </c>
      <c r="E1277" s="128" t="s">
        <v>8136</v>
      </c>
      <c r="F1277" s="531"/>
      <c r="G1277" s="314"/>
      <c r="H1277" s="356">
        <v>2</v>
      </c>
      <c r="I1277" s="314">
        <f>H1277/4082*100</f>
        <v>4.8995590396864283E-2</v>
      </c>
      <c r="J1277" s="356"/>
      <c r="K1277" s="314"/>
      <c r="L1277" s="356">
        <v>1</v>
      </c>
      <c r="M1277" s="314"/>
      <c r="N1277" s="315"/>
      <c r="O1277" s="316"/>
      <c r="P1277" s="315"/>
      <c r="Q1277" s="316"/>
      <c r="R1277" s="315">
        <v>6</v>
      </c>
      <c r="S1277" s="316">
        <v>0.1</v>
      </c>
      <c r="T1277" s="315">
        <v>1</v>
      </c>
      <c r="U1277" s="316"/>
      <c r="V1277" s="128"/>
      <c r="W1277" s="128"/>
      <c r="X1277" s="128"/>
      <c r="Y1277" s="128"/>
      <c r="Z1277" s="128"/>
      <c r="AA1277" s="128"/>
      <c r="AB1277" s="128"/>
      <c r="AC1277" s="128"/>
      <c r="AD1277" s="85"/>
    </row>
    <row r="1278" spans="1:30" ht="20.100000000000001" customHeight="1">
      <c r="A1278" s="85"/>
      <c r="B1278" s="85"/>
      <c r="C1278" s="128"/>
      <c r="D1278" s="85" t="s">
        <v>133</v>
      </c>
      <c r="E1278" s="128"/>
      <c r="F1278" s="531"/>
      <c r="G1278" s="314"/>
      <c r="H1278" s="356">
        <v>1</v>
      </c>
      <c r="I1278" s="314">
        <f>H1278/4082*100</f>
        <v>2.4497795198432142E-2</v>
      </c>
      <c r="J1278" s="356">
        <v>3</v>
      </c>
      <c r="K1278" s="314">
        <f>J1278/4161*100</f>
        <v>7.2098053352559477E-2</v>
      </c>
      <c r="L1278" s="356">
        <v>2</v>
      </c>
      <c r="M1278" s="314"/>
      <c r="N1278" s="315">
        <v>2</v>
      </c>
      <c r="O1278" s="316"/>
      <c r="P1278" s="315">
        <v>14</v>
      </c>
      <c r="Q1278" s="316">
        <v>0.3</v>
      </c>
      <c r="R1278" s="315">
        <v>2</v>
      </c>
      <c r="S1278" s="316"/>
      <c r="T1278" s="315">
        <v>6</v>
      </c>
      <c r="U1278" s="316">
        <v>0.1</v>
      </c>
      <c r="V1278" s="128"/>
      <c r="W1278" s="128"/>
      <c r="X1278" s="128"/>
      <c r="Y1278" s="128"/>
      <c r="Z1278" s="128"/>
      <c r="AA1278" s="128"/>
      <c r="AB1278" s="128"/>
      <c r="AC1278" s="128"/>
      <c r="AD1278" s="85"/>
    </row>
    <row r="1279" spans="1:30" ht="20.100000000000001" customHeight="1">
      <c r="A1279" s="66" t="s">
        <v>6481</v>
      </c>
      <c r="B1279" s="66" t="s">
        <v>534</v>
      </c>
      <c r="C1279" s="127" t="s">
        <v>6482</v>
      </c>
      <c r="D1279" s="66" t="s">
        <v>509</v>
      </c>
      <c r="E1279" s="127" t="s">
        <v>7646</v>
      </c>
      <c r="F1279" s="354"/>
      <c r="G1279" s="12"/>
      <c r="H1279" s="354"/>
      <c r="I1279" s="12"/>
      <c r="J1279" s="354">
        <v>1</v>
      </c>
      <c r="K1279" s="12">
        <v>33.333333333333336</v>
      </c>
      <c r="L1279" s="354">
        <v>2</v>
      </c>
      <c r="M1279" s="12">
        <v>66.7</v>
      </c>
      <c r="N1279" s="56"/>
      <c r="O1279" s="57"/>
      <c r="P1279" s="56"/>
      <c r="Q1279" s="57"/>
      <c r="R1279" s="56">
        <v>1</v>
      </c>
      <c r="S1279" s="57">
        <v>12.5</v>
      </c>
      <c r="T1279" s="56">
        <v>4</v>
      </c>
      <c r="U1279" s="57">
        <v>57.1</v>
      </c>
      <c r="V1279" s="127" t="s">
        <v>7010</v>
      </c>
      <c r="W1279" s="127" t="s">
        <v>7010</v>
      </c>
      <c r="X1279" s="127" t="s">
        <v>7010</v>
      </c>
      <c r="Y1279" s="127" t="s">
        <v>7010</v>
      </c>
      <c r="Z1279" s="127" t="s">
        <v>7010</v>
      </c>
      <c r="AA1279" s="127" t="s">
        <v>7010</v>
      </c>
      <c r="AB1279" s="127" t="s">
        <v>7010</v>
      </c>
      <c r="AC1279" s="127" t="s">
        <v>7010</v>
      </c>
      <c r="AD1279" s="66"/>
    </row>
    <row r="1280" spans="1:30" ht="20.100000000000001" customHeight="1">
      <c r="A1280" s="85"/>
      <c r="B1280" s="85"/>
      <c r="C1280" s="128"/>
      <c r="D1280" s="85" t="s">
        <v>510</v>
      </c>
      <c r="E1280" s="128"/>
      <c r="F1280" s="531"/>
      <c r="G1280" s="314"/>
      <c r="H1280" s="356"/>
      <c r="I1280" s="314"/>
      <c r="J1280" s="356">
        <v>1</v>
      </c>
      <c r="K1280" s="314">
        <v>33.333333333333336</v>
      </c>
      <c r="L1280" s="356"/>
      <c r="M1280" s="314"/>
      <c r="N1280" s="315"/>
      <c r="O1280" s="316"/>
      <c r="P1280" s="315">
        <v>1</v>
      </c>
      <c r="Q1280" s="316">
        <v>7.1</v>
      </c>
      <c r="R1280" s="315"/>
      <c r="S1280" s="316"/>
      <c r="T1280" s="315"/>
      <c r="U1280" s="316"/>
      <c r="V1280" s="128"/>
      <c r="W1280" s="128"/>
      <c r="X1280" s="128"/>
      <c r="Y1280" s="128"/>
      <c r="Z1280" s="128"/>
      <c r="AA1280" s="128"/>
      <c r="AB1280" s="128"/>
      <c r="AC1280" s="128"/>
      <c r="AD1280" s="85"/>
    </row>
    <row r="1281" spans="1:30" ht="20.100000000000001" customHeight="1">
      <c r="A1281" s="85"/>
      <c r="B1281" s="85"/>
      <c r="C1281" s="128"/>
      <c r="D1281" s="85" t="s">
        <v>511</v>
      </c>
      <c r="E1281" s="128"/>
      <c r="F1281" s="531"/>
      <c r="G1281" s="314"/>
      <c r="H1281" s="356"/>
      <c r="I1281" s="314"/>
      <c r="J1281" s="356"/>
      <c r="K1281" s="314"/>
      <c r="L1281" s="356"/>
      <c r="M1281" s="314"/>
      <c r="N1281" s="315"/>
      <c r="O1281" s="316"/>
      <c r="P1281" s="315"/>
      <c r="Q1281" s="316"/>
      <c r="R1281" s="315"/>
      <c r="S1281" s="316"/>
      <c r="T1281" s="315">
        <v>1</v>
      </c>
      <c r="U1281" s="316">
        <v>14.3</v>
      </c>
      <c r="V1281" s="128"/>
      <c r="W1281" s="128"/>
      <c r="X1281" s="128"/>
      <c r="Y1281" s="128"/>
      <c r="Z1281" s="128"/>
      <c r="AA1281" s="128"/>
      <c r="AB1281" s="128"/>
      <c r="AC1281" s="128"/>
      <c r="AD1281" s="85"/>
    </row>
    <row r="1282" spans="1:30" ht="20.100000000000001" customHeight="1">
      <c r="A1282" s="85"/>
      <c r="B1282" s="85"/>
      <c r="C1282" s="128"/>
      <c r="D1282" s="85" t="s">
        <v>512</v>
      </c>
      <c r="E1282" s="128"/>
      <c r="F1282" s="531"/>
      <c r="G1282" s="314"/>
      <c r="H1282" s="356"/>
      <c r="I1282" s="314"/>
      <c r="J1282" s="356">
        <v>1</v>
      </c>
      <c r="K1282" s="314">
        <v>33.333333333333336</v>
      </c>
      <c r="L1282" s="356"/>
      <c r="M1282" s="314"/>
      <c r="N1282" s="315"/>
      <c r="O1282" s="316"/>
      <c r="P1282" s="315"/>
      <c r="Q1282" s="316"/>
      <c r="R1282" s="315">
        <v>1</v>
      </c>
      <c r="S1282" s="316">
        <v>12.5</v>
      </c>
      <c r="T1282" s="315"/>
      <c r="U1282" s="316"/>
      <c r="V1282" s="128"/>
      <c r="W1282" s="128"/>
      <c r="X1282" s="128"/>
      <c r="Y1282" s="128"/>
      <c r="Z1282" s="128"/>
      <c r="AA1282" s="128"/>
      <c r="AB1282" s="128"/>
      <c r="AC1282" s="128"/>
      <c r="AD1282" s="85"/>
    </row>
    <row r="1283" spans="1:30" ht="20.100000000000001" customHeight="1">
      <c r="A1283" s="85"/>
      <c r="B1283" s="85"/>
      <c r="C1283" s="128"/>
      <c r="D1283" s="85" t="s">
        <v>513</v>
      </c>
      <c r="E1283" s="128"/>
      <c r="F1283" s="531"/>
      <c r="G1283" s="314"/>
      <c r="H1283" s="356">
        <v>1</v>
      </c>
      <c r="I1283" s="314">
        <v>33.299999999999997</v>
      </c>
      <c r="J1283" s="356"/>
      <c r="K1283" s="314"/>
      <c r="L1283" s="356"/>
      <c r="M1283" s="314"/>
      <c r="N1283" s="315"/>
      <c r="O1283" s="316"/>
      <c r="P1283" s="315"/>
      <c r="Q1283" s="316"/>
      <c r="R1283" s="315"/>
      <c r="S1283" s="316"/>
      <c r="T1283" s="315"/>
      <c r="U1283" s="316"/>
      <c r="V1283" s="128"/>
      <c r="W1283" s="128"/>
      <c r="X1283" s="128"/>
      <c r="Y1283" s="128"/>
      <c r="Z1283" s="128"/>
      <c r="AA1283" s="128"/>
      <c r="AB1283" s="128"/>
      <c r="AC1283" s="128"/>
      <c r="AD1283" s="85"/>
    </row>
    <row r="1284" spans="1:30" ht="20.100000000000001" customHeight="1">
      <c r="A1284" s="85"/>
      <c r="B1284" s="85"/>
      <c r="C1284" s="128"/>
      <c r="D1284" s="85" t="s">
        <v>514</v>
      </c>
      <c r="E1284" s="128"/>
      <c r="F1284" s="531"/>
      <c r="G1284" s="314"/>
      <c r="H1284" s="356"/>
      <c r="I1284" s="314"/>
      <c r="J1284" s="356"/>
      <c r="K1284" s="314"/>
      <c r="L1284" s="356"/>
      <c r="M1284" s="314"/>
      <c r="N1284" s="315"/>
      <c r="O1284" s="316"/>
      <c r="P1284" s="315"/>
      <c r="Q1284" s="316"/>
      <c r="R1284" s="315"/>
      <c r="S1284" s="316"/>
      <c r="T1284" s="315"/>
      <c r="U1284" s="316"/>
      <c r="V1284" s="128"/>
      <c r="W1284" s="128"/>
      <c r="X1284" s="128"/>
      <c r="Y1284" s="128"/>
      <c r="Z1284" s="128"/>
      <c r="AA1284" s="128"/>
      <c r="AB1284" s="128"/>
      <c r="AC1284" s="128"/>
      <c r="AD1284" s="85"/>
    </row>
    <row r="1285" spans="1:30" ht="20.100000000000001" customHeight="1">
      <c r="A1285" s="85"/>
      <c r="B1285" s="85"/>
      <c r="C1285" s="128"/>
      <c r="D1285" s="85" t="s">
        <v>515</v>
      </c>
      <c r="E1285" s="128"/>
      <c r="F1285" s="531"/>
      <c r="G1285" s="314"/>
      <c r="H1285" s="356"/>
      <c r="I1285" s="314"/>
      <c r="J1285" s="356"/>
      <c r="K1285" s="314"/>
      <c r="L1285" s="356"/>
      <c r="M1285" s="314"/>
      <c r="N1285" s="315"/>
      <c r="O1285" s="316"/>
      <c r="P1285" s="315"/>
      <c r="Q1285" s="316"/>
      <c r="R1285" s="315"/>
      <c r="S1285" s="316"/>
      <c r="T1285" s="315">
        <v>1</v>
      </c>
      <c r="U1285" s="316">
        <v>14.3</v>
      </c>
      <c r="V1285" s="128"/>
      <c r="W1285" s="128"/>
      <c r="X1285" s="128"/>
      <c r="Y1285" s="128"/>
      <c r="Z1285" s="128"/>
      <c r="AA1285" s="128"/>
      <c r="AB1285" s="128"/>
      <c r="AC1285" s="128"/>
      <c r="AD1285" s="85"/>
    </row>
    <row r="1286" spans="1:30" ht="20.100000000000001" customHeight="1">
      <c r="A1286" s="85"/>
      <c r="B1286" s="85"/>
      <c r="C1286" s="128"/>
      <c r="D1286" s="85" t="s">
        <v>516</v>
      </c>
      <c r="E1286" s="128"/>
      <c r="F1286" s="531"/>
      <c r="G1286" s="314"/>
      <c r="H1286" s="356"/>
      <c r="I1286" s="314"/>
      <c r="J1286" s="356"/>
      <c r="K1286" s="314"/>
      <c r="L1286" s="356"/>
      <c r="M1286" s="314"/>
      <c r="N1286" s="315"/>
      <c r="O1286" s="316"/>
      <c r="P1286" s="315"/>
      <c r="Q1286" s="316"/>
      <c r="R1286" s="315"/>
      <c r="S1286" s="316"/>
      <c r="T1286" s="315"/>
      <c r="U1286" s="316"/>
      <c r="V1286" s="128"/>
      <c r="W1286" s="128"/>
      <c r="X1286" s="128"/>
      <c r="Y1286" s="128"/>
      <c r="Z1286" s="128"/>
      <c r="AA1286" s="128"/>
      <c r="AB1286" s="128"/>
      <c r="AC1286" s="128"/>
      <c r="AD1286" s="85"/>
    </row>
    <row r="1287" spans="1:30" ht="20.100000000000001" customHeight="1">
      <c r="A1287" s="85"/>
      <c r="B1287" s="85"/>
      <c r="C1287" s="128"/>
      <c r="D1287" s="85" t="s">
        <v>517</v>
      </c>
      <c r="E1287" s="128"/>
      <c r="F1287" s="531"/>
      <c r="G1287" s="314"/>
      <c r="H1287" s="356"/>
      <c r="I1287" s="314"/>
      <c r="J1287" s="356"/>
      <c r="K1287" s="314"/>
      <c r="L1287" s="356"/>
      <c r="M1287" s="314"/>
      <c r="N1287" s="315"/>
      <c r="O1287" s="316"/>
      <c r="P1287" s="315"/>
      <c r="Q1287" s="316"/>
      <c r="R1287" s="315"/>
      <c r="S1287" s="316"/>
      <c r="T1287" s="315"/>
      <c r="U1287" s="316"/>
      <c r="V1287" s="128"/>
      <c r="W1287" s="128"/>
      <c r="X1287" s="128"/>
      <c r="Y1287" s="128"/>
      <c r="Z1287" s="128"/>
      <c r="AA1287" s="128"/>
      <c r="AB1287" s="128"/>
      <c r="AC1287" s="128"/>
      <c r="AD1287" s="85"/>
    </row>
    <row r="1288" spans="1:30" ht="20.100000000000001" customHeight="1">
      <c r="A1288" s="85"/>
      <c r="B1288" s="85"/>
      <c r="C1288" s="128"/>
      <c r="D1288" s="85" t="s">
        <v>518</v>
      </c>
      <c r="E1288" s="128"/>
      <c r="F1288" s="531"/>
      <c r="G1288" s="314"/>
      <c r="H1288" s="356"/>
      <c r="I1288" s="314"/>
      <c r="J1288" s="356"/>
      <c r="K1288" s="314"/>
      <c r="L1288" s="356"/>
      <c r="M1288" s="314"/>
      <c r="N1288" s="315"/>
      <c r="O1288" s="316"/>
      <c r="P1288" s="315"/>
      <c r="Q1288" s="316"/>
      <c r="R1288" s="315"/>
      <c r="S1288" s="316"/>
      <c r="T1288" s="315"/>
      <c r="U1288" s="316"/>
      <c r="V1288" s="128"/>
      <c r="W1288" s="128"/>
      <c r="X1288" s="128"/>
      <c r="Y1288" s="128"/>
      <c r="Z1288" s="128"/>
      <c r="AA1288" s="128"/>
      <c r="AB1288" s="128"/>
      <c r="AC1288" s="128"/>
      <c r="AD1288" s="85"/>
    </row>
    <row r="1289" spans="1:30" ht="20.100000000000001" customHeight="1">
      <c r="A1289" s="85"/>
      <c r="B1289" s="85"/>
      <c r="C1289" s="128"/>
      <c r="D1289" s="85" t="s">
        <v>519</v>
      </c>
      <c r="E1289" s="128"/>
      <c r="F1289" s="531"/>
      <c r="G1289" s="314"/>
      <c r="H1289" s="356"/>
      <c r="I1289" s="314"/>
      <c r="J1289" s="356"/>
      <c r="K1289" s="314"/>
      <c r="L1289" s="356"/>
      <c r="M1289" s="314"/>
      <c r="N1289" s="315"/>
      <c r="O1289" s="316"/>
      <c r="P1289" s="315"/>
      <c r="Q1289" s="316"/>
      <c r="R1289" s="315"/>
      <c r="S1289" s="316"/>
      <c r="T1289" s="315"/>
      <c r="U1289" s="316"/>
      <c r="V1289" s="128"/>
      <c r="W1289" s="128"/>
      <c r="X1289" s="128"/>
      <c r="Y1289" s="128"/>
      <c r="Z1289" s="128"/>
      <c r="AA1289" s="128"/>
      <c r="AB1289" s="128"/>
      <c r="AC1289" s="128"/>
      <c r="AD1289" s="85"/>
    </row>
    <row r="1290" spans="1:30" ht="20.100000000000001" customHeight="1">
      <c r="A1290" s="85"/>
      <c r="B1290" s="85"/>
      <c r="C1290" s="128"/>
      <c r="D1290" s="85" t="s">
        <v>520</v>
      </c>
      <c r="E1290" s="128"/>
      <c r="F1290" s="531"/>
      <c r="G1290" s="314"/>
      <c r="H1290" s="356"/>
      <c r="I1290" s="314"/>
      <c r="J1290" s="356"/>
      <c r="K1290" s="314"/>
      <c r="L1290" s="356"/>
      <c r="M1290" s="314"/>
      <c r="N1290" s="315"/>
      <c r="O1290" s="316"/>
      <c r="P1290" s="315"/>
      <c r="Q1290" s="316"/>
      <c r="R1290" s="315"/>
      <c r="S1290" s="316"/>
      <c r="T1290" s="315"/>
      <c r="U1290" s="316"/>
      <c r="V1290" s="128"/>
      <c r="W1290" s="128"/>
      <c r="X1290" s="128"/>
      <c r="Y1290" s="128"/>
      <c r="Z1290" s="128"/>
      <c r="AA1290" s="128"/>
      <c r="AB1290" s="128"/>
      <c r="AC1290" s="128"/>
      <c r="AD1290" s="85"/>
    </row>
    <row r="1291" spans="1:30" ht="20.100000000000001" customHeight="1">
      <c r="A1291" s="85"/>
      <c r="B1291" s="85"/>
      <c r="C1291" s="128"/>
      <c r="D1291" s="85" t="s">
        <v>9440</v>
      </c>
      <c r="E1291" s="128"/>
      <c r="F1291" s="531"/>
      <c r="G1291" s="314"/>
      <c r="H1291" s="356">
        <v>2</v>
      </c>
      <c r="I1291" s="314">
        <v>66.599999999999994</v>
      </c>
      <c r="J1291" s="356"/>
      <c r="K1291" s="314"/>
      <c r="L1291" s="356">
        <v>1</v>
      </c>
      <c r="M1291" s="314">
        <v>33.299999999999997</v>
      </c>
      <c r="N1291" s="315"/>
      <c r="O1291" s="316"/>
      <c r="P1291" s="315"/>
      <c r="Q1291" s="316"/>
      <c r="R1291" s="315">
        <v>5</v>
      </c>
      <c r="S1291" s="316">
        <v>62.5</v>
      </c>
      <c r="T1291" s="315"/>
      <c r="U1291" s="316"/>
      <c r="V1291" s="128"/>
      <c r="W1291" s="128"/>
      <c r="X1291" s="128"/>
      <c r="Y1291" s="128"/>
      <c r="Z1291" s="128"/>
      <c r="AA1291" s="128"/>
      <c r="AB1291" s="128"/>
      <c r="AC1291" s="128"/>
      <c r="AD1291" s="85"/>
    </row>
    <row r="1292" spans="1:30" ht="20.100000000000001" customHeight="1">
      <c r="A1292" s="85"/>
      <c r="B1292" s="85"/>
      <c r="C1292" s="128"/>
      <c r="D1292" s="85" t="s">
        <v>9419</v>
      </c>
      <c r="E1292" s="128"/>
      <c r="F1292" s="531"/>
      <c r="G1292" s="314"/>
      <c r="H1292" s="356"/>
      <c r="I1292" s="314"/>
      <c r="J1292" s="356"/>
      <c r="K1292" s="314"/>
      <c r="L1292" s="356"/>
      <c r="M1292" s="314"/>
      <c r="N1292" s="315">
        <v>2</v>
      </c>
      <c r="O1292" s="316">
        <v>100</v>
      </c>
      <c r="P1292" s="315">
        <v>13</v>
      </c>
      <c r="Q1292" s="316">
        <v>92.9</v>
      </c>
      <c r="R1292" s="315">
        <v>1</v>
      </c>
      <c r="S1292" s="316">
        <v>12.5</v>
      </c>
      <c r="T1292" s="315">
        <v>1</v>
      </c>
      <c r="U1292" s="316">
        <v>14.3</v>
      </c>
      <c r="V1292" s="128"/>
      <c r="W1292" s="128"/>
      <c r="X1292" s="128"/>
      <c r="Y1292" s="128"/>
      <c r="Z1292" s="128"/>
      <c r="AA1292" s="128"/>
      <c r="AB1292" s="128"/>
      <c r="AC1292" s="128"/>
      <c r="AD1292" s="85"/>
    </row>
    <row r="1293" spans="1:30" ht="20.100000000000001" customHeight="1">
      <c r="A1293" s="66" t="s">
        <v>6483</v>
      </c>
      <c r="B1293" s="66" t="s">
        <v>535</v>
      </c>
      <c r="C1293" s="127" t="s">
        <v>7611</v>
      </c>
      <c r="D1293" s="66"/>
      <c r="E1293" s="66"/>
      <c r="F1293" s="354">
        <v>3982</v>
      </c>
      <c r="G1293" s="12">
        <v>99.974893296510174</v>
      </c>
      <c r="H1293" s="354">
        <v>4080</v>
      </c>
      <c r="I1293" s="12">
        <f>H1293/4082*100</f>
        <v>99.951004409603144</v>
      </c>
      <c r="J1293" s="354">
        <v>4161</v>
      </c>
      <c r="K1293" s="12">
        <v>100</v>
      </c>
      <c r="L1293" s="354">
        <v>4294</v>
      </c>
      <c r="M1293" s="12">
        <v>99.9</v>
      </c>
      <c r="N1293" s="56">
        <v>4396</v>
      </c>
      <c r="O1293" s="57">
        <v>100</v>
      </c>
      <c r="P1293" s="56">
        <v>4565</v>
      </c>
      <c r="Q1293" s="57">
        <v>100</v>
      </c>
      <c r="R1293" s="56">
        <v>4669</v>
      </c>
      <c r="S1293" s="57">
        <v>99.8</v>
      </c>
      <c r="T1293" s="56">
        <v>5091</v>
      </c>
      <c r="U1293" s="57">
        <v>100</v>
      </c>
      <c r="V1293" s="127" t="s">
        <v>7010</v>
      </c>
      <c r="W1293" s="127" t="s">
        <v>7010</v>
      </c>
      <c r="X1293" s="127" t="s">
        <v>7010</v>
      </c>
      <c r="Y1293" s="127" t="s">
        <v>7010</v>
      </c>
      <c r="Z1293" s="127" t="s">
        <v>7010</v>
      </c>
      <c r="AA1293" s="127" t="s">
        <v>7010</v>
      </c>
      <c r="AB1293" s="127" t="s">
        <v>7010</v>
      </c>
      <c r="AC1293" s="127" t="s">
        <v>7010</v>
      </c>
      <c r="AD1293" s="66"/>
    </row>
    <row r="1294" spans="1:30" ht="20.100000000000001" customHeight="1">
      <c r="A1294" s="85"/>
      <c r="B1294" s="85"/>
      <c r="C1294" s="128"/>
      <c r="D1294" s="85" t="s">
        <v>131</v>
      </c>
      <c r="E1294" s="128" t="s">
        <v>8136</v>
      </c>
      <c r="F1294" s="531"/>
      <c r="G1294" s="314"/>
      <c r="H1294" s="356">
        <v>2</v>
      </c>
      <c r="I1294" s="314">
        <f>H1294/4082*100</f>
        <v>4.8995590396864283E-2</v>
      </c>
      <c r="J1294" s="356"/>
      <c r="K1294" s="314"/>
      <c r="L1294" s="356">
        <v>1</v>
      </c>
      <c r="M1294" s="314"/>
      <c r="N1294" s="315"/>
      <c r="O1294" s="316"/>
      <c r="P1294" s="315"/>
      <c r="Q1294" s="316"/>
      <c r="R1294" s="315">
        <v>5</v>
      </c>
      <c r="S1294" s="316">
        <v>0.1</v>
      </c>
      <c r="T1294" s="315"/>
      <c r="U1294" s="316"/>
      <c r="V1294" s="128"/>
      <c r="W1294" s="128"/>
      <c r="X1294" s="128"/>
      <c r="Y1294" s="128"/>
      <c r="Z1294" s="128"/>
      <c r="AA1294" s="128"/>
      <c r="AB1294" s="128"/>
      <c r="AC1294" s="128"/>
      <c r="AD1294" s="85"/>
    </row>
    <row r="1295" spans="1:30" ht="20.100000000000001" customHeight="1">
      <c r="A1295" s="85"/>
      <c r="B1295" s="85"/>
      <c r="C1295" s="128"/>
      <c r="D1295" s="85" t="s">
        <v>133</v>
      </c>
      <c r="E1295" s="128"/>
      <c r="F1295" s="531">
        <v>1</v>
      </c>
      <c r="G1295" s="314">
        <v>2.5106703489831784E-2</v>
      </c>
      <c r="H1295" s="356"/>
      <c r="I1295" s="314"/>
      <c r="J1295" s="356"/>
      <c r="K1295" s="314"/>
      <c r="L1295" s="356">
        <v>2</v>
      </c>
      <c r="M1295" s="314"/>
      <c r="N1295" s="315">
        <v>1</v>
      </c>
      <c r="O1295" s="316"/>
      <c r="P1295" s="315">
        <v>1</v>
      </c>
      <c r="Q1295" s="316"/>
      <c r="R1295" s="315">
        <v>3</v>
      </c>
      <c r="S1295" s="316">
        <v>0.1</v>
      </c>
      <c r="T1295" s="315">
        <v>1</v>
      </c>
      <c r="U1295" s="316"/>
      <c r="V1295" s="128"/>
      <c r="W1295" s="128"/>
      <c r="X1295" s="128"/>
      <c r="Y1295" s="128"/>
      <c r="Z1295" s="128"/>
      <c r="AA1295" s="128"/>
      <c r="AB1295" s="128"/>
      <c r="AC1295" s="128"/>
      <c r="AD1295" s="85"/>
    </row>
    <row r="1296" spans="1:30" ht="20.100000000000001" customHeight="1">
      <c r="A1296" s="66" t="s">
        <v>6484</v>
      </c>
      <c r="B1296" s="66" t="s">
        <v>536</v>
      </c>
      <c r="C1296" s="127" t="s">
        <v>6485</v>
      </c>
      <c r="D1296" s="66" t="s">
        <v>509</v>
      </c>
      <c r="E1296" s="127" t="s">
        <v>7646</v>
      </c>
      <c r="F1296" s="354"/>
      <c r="G1296" s="12"/>
      <c r="H1296" s="354"/>
      <c r="I1296" s="12"/>
      <c r="J1296" s="354"/>
      <c r="K1296" s="12"/>
      <c r="L1296" s="354"/>
      <c r="M1296" s="12"/>
      <c r="N1296" s="56"/>
      <c r="O1296" s="57"/>
      <c r="P1296" s="56"/>
      <c r="Q1296" s="57"/>
      <c r="R1296" s="56"/>
      <c r="S1296" s="57"/>
      <c r="T1296" s="56"/>
      <c r="U1296" s="57"/>
      <c r="V1296" s="127" t="s">
        <v>7010</v>
      </c>
      <c r="W1296" s="127" t="s">
        <v>7010</v>
      </c>
      <c r="X1296" s="127" t="s">
        <v>7010</v>
      </c>
      <c r="Y1296" s="127" t="s">
        <v>7010</v>
      </c>
      <c r="Z1296" s="127" t="s">
        <v>7010</v>
      </c>
      <c r="AA1296" s="127" t="s">
        <v>7010</v>
      </c>
      <c r="AB1296" s="127" t="s">
        <v>7010</v>
      </c>
      <c r="AC1296" s="127" t="s">
        <v>7010</v>
      </c>
      <c r="AD1296" s="66"/>
    </row>
    <row r="1297" spans="1:30" ht="20.100000000000001" customHeight="1">
      <c r="A1297" s="85"/>
      <c r="B1297" s="85"/>
      <c r="C1297" s="128"/>
      <c r="D1297" s="85" t="s">
        <v>510</v>
      </c>
      <c r="E1297" s="128"/>
      <c r="F1297" s="531"/>
      <c r="G1297" s="314"/>
      <c r="H1297" s="356"/>
      <c r="I1297" s="314"/>
      <c r="J1297" s="356"/>
      <c r="K1297" s="314"/>
      <c r="L1297" s="356"/>
      <c r="M1297" s="314"/>
      <c r="N1297" s="315"/>
      <c r="O1297" s="316"/>
      <c r="P1297" s="315"/>
      <c r="Q1297" s="316"/>
      <c r="R1297" s="315"/>
      <c r="S1297" s="316"/>
      <c r="T1297" s="315"/>
      <c r="U1297" s="316"/>
      <c r="V1297" s="128"/>
      <c r="W1297" s="128"/>
      <c r="X1297" s="128"/>
      <c r="Y1297" s="128"/>
      <c r="Z1297" s="128"/>
      <c r="AA1297" s="128"/>
      <c r="AB1297" s="128"/>
      <c r="AC1297" s="128"/>
      <c r="AD1297" s="85"/>
    </row>
    <row r="1298" spans="1:30" ht="20.100000000000001" customHeight="1">
      <c r="A1298" s="85"/>
      <c r="B1298" s="85"/>
      <c r="C1298" s="128"/>
      <c r="D1298" s="85" t="s">
        <v>511</v>
      </c>
      <c r="E1298" s="128"/>
      <c r="F1298" s="531"/>
      <c r="G1298" s="314"/>
      <c r="H1298" s="356"/>
      <c r="I1298" s="314"/>
      <c r="J1298" s="356"/>
      <c r="K1298" s="314"/>
      <c r="L1298" s="356"/>
      <c r="M1298" s="314"/>
      <c r="N1298" s="315"/>
      <c r="O1298" s="316"/>
      <c r="P1298" s="315"/>
      <c r="Q1298" s="316"/>
      <c r="R1298" s="315">
        <v>2</v>
      </c>
      <c r="S1298" s="316">
        <v>25</v>
      </c>
      <c r="T1298" s="315"/>
      <c r="U1298" s="316"/>
      <c r="V1298" s="128"/>
      <c r="W1298" s="128"/>
      <c r="X1298" s="128"/>
      <c r="Y1298" s="128"/>
      <c r="Z1298" s="128"/>
      <c r="AA1298" s="128"/>
      <c r="AB1298" s="128"/>
      <c r="AC1298" s="128"/>
      <c r="AD1298" s="85"/>
    </row>
    <row r="1299" spans="1:30" ht="20.100000000000001" customHeight="1">
      <c r="A1299" s="85"/>
      <c r="B1299" s="85"/>
      <c r="C1299" s="128"/>
      <c r="D1299" s="85" t="s">
        <v>512</v>
      </c>
      <c r="E1299" s="128"/>
      <c r="F1299" s="531"/>
      <c r="G1299" s="314"/>
      <c r="H1299" s="356"/>
      <c r="I1299" s="314"/>
      <c r="J1299" s="356"/>
      <c r="K1299" s="314"/>
      <c r="L1299" s="356"/>
      <c r="M1299" s="314"/>
      <c r="N1299" s="315"/>
      <c r="O1299" s="316"/>
      <c r="P1299" s="315"/>
      <c r="Q1299" s="316"/>
      <c r="R1299" s="315"/>
      <c r="S1299" s="316"/>
      <c r="T1299" s="315"/>
      <c r="U1299" s="316"/>
      <c r="V1299" s="128"/>
      <c r="W1299" s="128"/>
      <c r="X1299" s="128"/>
      <c r="Y1299" s="128"/>
      <c r="Z1299" s="128"/>
      <c r="AA1299" s="128"/>
      <c r="AB1299" s="128"/>
      <c r="AC1299" s="128"/>
      <c r="AD1299" s="85"/>
    </row>
    <row r="1300" spans="1:30" ht="20.100000000000001" customHeight="1">
      <c r="A1300" s="85"/>
      <c r="B1300" s="85"/>
      <c r="C1300" s="128"/>
      <c r="D1300" s="85" t="s">
        <v>513</v>
      </c>
      <c r="E1300" s="128"/>
      <c r="F1300" s="531"/>
      <c r="G1300" s="314"/>
      <c r="H1300" s="356"/>
      <c r="I1300" s="314"/>
      <c r="J1300" s="356"/>
      <c r="K1300" s="314"/>
      <c r="L1300" s="356"/>
      <c r="M1300" s="314"/>
      <c r="N1300" s="315"/>
      <c r="O1300" s="316"/>
      <c r="P1300" s="315"/>
      <c r="Q1300" s="316"/>
      <c r="R1300" s="315"/>
      <c r="S1300" s="316"/>
      <c r="T1300" s="315"/>
      <c r="U1300" s="316"/>
      <c r="V1300" s="128"/>
      <c r="W1300" s="128"/>
      <c r="X1300" s="128"/>
      <c r="Y1300" s="128"/>
      <c r="Z1300" s="128"/>
      <c r="AA1300" s="128"/>
      <c r="AB1300" s="128"/>
      <c r="AC1300" s="128"/>
      <c r="AD1300" s="85"/>
    </row>
    <row r="1301" spans="1:30" ht="20.100000000000001" customHeight="1">
      <c r="A1301" s="85"/>
      <c r="B1301" s="85"/>
      <c r="C1301" s="128"/>
      <c r="D1301" s="85" t="s">
        <v>514</v>
      </c>
      <c r="E1301" s="128"/>
      <c r="F1301" s="531"/>
      <c r="G1301" s="314"/>
      <c r="H1301" s="356"/>
      <c r="I1301" s="314"/>
      <c r="J1301" s="356"/>
      <c r="K1301" s="314"/>
      <c r="L1301" s="356">
        <v>2</v>
      </c>
      <c r="M1301" s="314">
        <v>66.7</v>
      </c>
      <c r="N1301" s="315"/>
      <c r="O1301" s="316"/>
      <c r="P1301" s="315"/>
      <c r="Q1301" s="316"/>
      <c r="R1301" s="315"/>
      <c r="S1301" s="316"/>
      <c r="T1301" s="315"/>
      <c r="U1301" s="316"/>
      <c r="V1301" s="128"/>
      <c r="W1301" s="128"/>
      <c r="X1301" s="128"/>
      <c r="Y1301" s="128"/>
      <c r="Z1301" s="128"/>
      <c r="AA1301" s="128"/>
      <c r="AB1301" s="128"/>
      <c r="AC1301" s="128"/>
      <c r="AD1301" s="85"/>
    </row>
    <row r="1302" spans="1:30" ht="20.100000000000001" customHeight="1">
      <c r="A1302" s="85"/>
      <c r="B1302" s="85"/>
      <c r="C1302" s="128"/>
      <c r="D1302" s="85" t="s">
        <v>515</v>
      </c>
      <c r="E1302" s="128"/>
      <c r="F1302" s="531">
        <v>1</v>
      </c>
      <c r="G1302" s="314">
        <v>100</v>
      </c>
      <c r="H1302" s="356"/>
      <c r="I1302" s="314"/>
      <c r="J1302" s="356"/>
      <c r="K1302" s="314"/>
      <c r="L1302" s="356"/>
      <c r="M1302" s="314"/>
      <c r="N1302" s="315">
        <v>1</v>
      </c>
      <c r="O1302" s="316">
        <v>100</v>
      </c>
      <c r="P1302" s="315"/>
      <c r="Q1302" s="316"/>
      <c r="R1302" s="315"/>
      <c r="S1302" s="316"/>
      <c r="T1302" s="315"/>
      <c r="U1302" s="316"/>
      <c r="V1302" s="128"/>
      <c r="W1302" s="128"/>
      <c r="X1302" s="128"/>
      <c r="Y1302" s="128"/>
      <c r="Z1302" s="128"/>
      <c r="AA1302" s="128"/>
      <c r="AB1302" s="128"/>
      <c r="AC1302" s="128"/>
      <c r="AD1302" s="85"/>
    </row>
    <row r="1303" spans="1:30" ht="20.100000000000001" customHeight="1">
      <c r="A1303" s="85"/>
      <c r="B1303" s="85"/>
      <c r="C1303" s="128"/>
      <c r="D1303" s="85" t="s">
        <v>516</v>
      </c>
      <c r="E1303" s="128"/>
      <c r="F1303" s="531"/>
      <c r="G1303" s="314"/>
      <c r="H1303" s="356"/>
      <c r="I1303" s="314"/>
      <c r="J1303" s="356"/>
      <c r="K1303" s="314"/>
      <c r="L1303" s="356"/>
      <c r="M1303" s="314"/>
      <c r="N1303" s="315"/>
      <c r="O1303" s="316"/>
      <c r="P1303" s="315"/>
      <c r="Q1303" s="316"/>
      <c r="R1303" s="315">
        <v>1</v>
      </c>
      <c r="S1303" s="316">
        <v>12.5</v>
      </c>
      <c r="T1303" s="315"/>
      <c r="U1303" s="316"/>
      <c r="V1303" s="128"/>
      <c r="W1303" s="128"/>
      <c r="X1303" s="128"/>
      <c r="Y1303" s="128"/>
      <c r="Z1303" s="128"/>
      <c r="AA1303" s="128"/>
      <c r="AB1303" s="128"/>
      <c r="AC1303" s="128"/>
      <c r="AD1303" s="85"/>
    </row>
    <row r="1304" spans="1:30" ht="20.100000000000001" customHeight="1">
      <c r="A1304" s="85"/>
      <c r="B1304" s="85"/>
      <c r="C1304" s="128"/>
      <c r="D1304" s="85" t="s">
        <v>517</v>
      </c>
      <c r="E1304" s="128"/>
      <c r="F1304" s="531"/>
      <c r="G1304" s="314"/>
      <c r="H1304" s="356"/>
      <c r="I1304" s="314"/>
      <c r="J1304" s="356"/>
      <c r="K1304" s="314"/>
      <c r="L1304" s="356"/>
      <c r="M1304" s="314"/>
      <c r="N1304" s="315"/>
      <c r="O1304" s="316"/>
      <c r="P1304" s="315"/>
      <c r="Q1304" s="316"/>
      <c r="R1304" s="315"/>
      <c r="S1304" s="316"/>
      <c r="T1304" s="315"/>
      <c r="U1304" s="316"/>
      <c r="V1304" s="128"/>
      <c r="W1304" s="128"/>
      <c r="X1304" s="128"/>
      <c r="Y1304" s="128"/>
      <c r="Z1304" s="128"/>
      <c r="AA1304" s="128"/>
      <c r="AB1304" s="128"/>
      <c r="AC1304" s="128"/>
      <c r="AD1304" s="85"/>
    </row>
    <row r="1305" spans="1:30" ht="20.100000000000001" customHeight="1">
      <c r="A1305" s="85"/>
      <c r="B1305" s="85"/>
      <c r="C1305" s="128"/>
      <c r="D1305" s="85" t="s">
        <v>518</v>
      </c>
      <c r="E1305" s="128"/>
      <c r="F1305" s="531"/>
      <c r="G1305" s="314"/>
      <c r="H1305" s="356"/>
      <c r="I1305" s="314"/>
      <c r="J1305" s="356"/>
      <c r="K1305" s="314"/>
      <c r="L1305" s="356"/>
      <c r="M1305" s="314"/>
      <c r="N1305" s="315"/>
      <c r="O1305" s="316"/>
      <c r="P1305" s="315"/>
      <c r="Q1305" s="316"/>
      <c r="R1305" s="315"/>
      <c r="S1305" s="316"/>
      <c r="T1305" s="315"/>
      <c r="U1305" s="316"/>
      <c r="V1305" s="128"/>
      <c r="W1305" s="128"/>
      <c r="X1305" s="128"/>
      <c r="Y1305" s="128"/>
      <c r="Z1305" s="128"/>
      <c r="AA1305" s="128"/>
      <c r="AB1305" s="128"/>
      <c r="AC1305" s="128"/>
      <c r="AD1305" s="85"/>
    </row>
    <row r="1306" spans="1:30" ht="20.100000000000001" customHeight="1">
      <c r="A1306" s="85"/>
      <c r="B1306" s="85"/>
      <c r="C1306" s="128"/>
      <c r="D1306" s="85" t="s">
        <v>519</v>
      </c>
      <c r="E1306" s="128"/>
      <c r="F1306" s="531"/>
      <c r="G1306" s="314"/>
      <c r="H1306" s="356"/>
      <c r="I1306" s="314"/>
      <c r="J1306" s="356"/>
      <c r="K1306" s="314"/>
      <c r="L1306" s="356"/>
      <c r="M1306" s="314"/>
      <c r="N1306" s="315"/>
      <c r="O1306" s="316"/>
      <c r="P1306" s="315"/>
      <c r="Q1306" s="316"/>
      <c r="R1306" s="315"/>
      <c r="S1306" s="316"/>
      <c r="T1306" s="315"/>
      <c r="U1306" s="316"/>
      <c r="V1306" s="128"/>
      <c r="W1306" s="128"/>
      <c r="X1306" s="128"/>
      <c r="Y1306" s="128"/>
      <c r="Z1306" s="128"/>
      <c r="AA1306" s="128"/>
      <c r="AB1306" s="128"/>
      <c r="AC1306" s="128"/>
      <c r="AD1306" s="85"/>
    </row>
    <row r="1307" spans="1:30" ht="20.100000000000001" customHeight="1">
      <c r="A1307" s="85"/>
      <c r="B1307" s="85"/>
      <c r="C1307" s="128"/>
      <c r="D1307" s="85" t="s">
        <v>520</v>
      </c>
      <c r="E1307" s="128"/>
      <c r="F1307" s="531"/>
      <c r="G1307" s="314"/>
      <c r="H1307" s="356"/>
      <c r="I1307" s="314"/>
      <c r="J1307" s="356"/>
      <c r="K1307" s="314"/>
      <c r="L1307" s="356"/>
      <c r="M1307" s="314"/>
      <c r="N1307" s="315"/>
      <c r="O1307" s="316"/>
      <c r="P1307" s="315"/>
      <c r="Q1307" s="316"/>
      <c r="R1307" s="315"/>
      <c r="S1307" s="316"/>
      <c r="T1307" s="315"/>
      <c r="U1307" s="316"/>
      <c r="V1307" s="128"/>
      <c r="W1307" s="128"/>
      <c r="X1307" s="128"/>
      <c r="Y1307" s="128"/>
      <c r="Z1307" s="128"/>
      <c r="AA1307" s="128"/>
      <c r="AB1307" s="128"/>
      <c r="AC1307" s="128"/>
      <c r="AD1307" s="85"/>
    </row>
    <row r="1308" spans="1:30" ht="20.100000000000001" customHeight="1">
      <c r="A1308" s="85"/>
      <c r="B1308" s="85"/>
      <c r="C1308" s="128"/>
      <c r="D1308" s="85" t="s">
        <v>9440</v>
      </c>
      <c r="E1308" s="128"/>
      <c r="F1308" s="531"/>
      <c r="G1308" s="314"/>
      <c r="H1308" s="356">
        <v>2</v>
      </c>
      <c r="I1308" s="314">
        <v>100</v>
      </c>
      <c r="J1308" s="356"/>
      <c r="K1308" s="314"/>
      <c r="L1308" s="356">
        <v>1</v>
      </c>
      <c r="M1308" s="314">
        <v>33.299999999999997</v>
      </c>
      <c r="N1308" s="315"/>
      <c r="O1308" s="316"/>
      <c r="P1308" s="315"/>
      <c r="Q1308" s="316"/>
      <c r="R1308" s="315">
        <v>5</v>
      </c>
      <c r="S1308" s="316">
        <v>62.5</v>
      </c>
      <c r="T1308" s="315"/>
      <c r="U1308" s="316"/>
      <c r="V1308" s="128"/>
      <c r="W1308" s="128"/>
      <c r="X1308" s="128"/>
      <c r="Y1308" s="128"/>
      <c r="Z1308" s="128"/>
      <c r="AA1308" s="128"/>
      <c r="AB1308" s="128"/>
      <c r="AC1308" s="128"/>
      <c r="AD1308" s="85"/>
    </row>
    <row r="1309" spans="1:30" ht="20.100000000000001" customHeight="1">
      <c r="A1309" s="85"/>
      <c r="B1309" s="85"/>
      <c r="C1309" s="128"/>
      <c r="D1309" s="85" t="s">
        <v>9419</v>
      </c>
      <c r="E1309" s="128"/>
      <c r="F1309" s="531"/>
      <c r="G1309" s="314"/>
      <c r="H1309" s="356"/>
      <c r="I1309" s="314"/>
      <c r="J1309" s="356"/>
      <c r="K1309" s="314"/>
      <c r="L1309" s="356"/>
      <c r="M1309" s="314"/>
      <c r="N1309" s="315"/>
      <c r="O1309" s="316"/>
      <c r="P1309" s="315">
        <v>1</v>
      </c>
      <c r="Q1309" s="316">
        <v>100</v>
      </c>
      <c r="R1309" s="315"/>
      <c r="S1309" s="316"/>
      <c r="T1309" s="315">
        <v>1</v>
      </c>
      <c r="U1309" s="316">
        <v>100</v>
      </c>
      <c r="V1309" s="128"/>
      <c r="W1309" s="128"/>
      <c r="X1309" s="128"/>
      <c r="Y1309" s="128"/>
      <c r="Z1309" s="128"/>
      <c r="AA1309" s="128"/>
      <c r="AB1309" s="128"/>
      <c r="AC1309" s="128"/>
      <c r="AD1309" s="85"/>
    </row>
    <row r="1310" spans="1:30" ht="20.100000000000001" customHeight="1">
      <c r="A1310" s="66" t="s">
        <v>6486</v>
      </c>
      <c r="B1310" s="66" t="s">
        <v>537</v>
      </c>
      <c r="C1310" s="127" t="s">
        <v>7611</v>
      </c>
      <c r="D1310" s="66"/>
      <c r="E1310" s="66"/>
      <c r="F1310" s="354">
        <v>3982</v>
      </c>
      <c r="G1310" s="12">
        <v>99.974893296510174</v>
      </c>
      <c r="H1310" s="354">
        <v>4079</v>
      </c>
      <c r="I1310" s="12">
        <f>H1310/4082*100</f>
        <v>99.926506614404715</v>
      </c>
      <c r="J1310" s="354">
        <v>4158</v>
      </c>
      <c r="K1310" s="12">
        <f>J1310/4161*100</f>
        <v>99.927901946647438</v>
      </c>
      <c r="L1310" s="354">
        <v>4294</v>
      </c>
      <c r="M1310" s="12">
        <v>99.9</v>
      </c>
      <c r="N1310" s="56">
        <v>4394</v>
      </c>
      <c r="O1310" s="57">
        <v>99.9</v>
      </c>
      <c r="P1310" s="56">
        <v>4560</v>
      </c>
      <c r="Q1310" s="57">
        <v>99.9</v>
      </c>
      <c r="R1310" s="56">
        <v>4664</v>
      </c>
      <c r="S1310" s="57">
        <v>99.7</v>
      </c>
      <c r="T1310" s="56">
        <v>5088</v>
      </c>
      <c r="U1310" s="57">
        <v>99.9</v>
      </c>
      <c r="V1310" s="127" t="s">
        <v>7010</v>
      </c>
      <c r="W1310" s="127" t="s">
        <v>7010</v>
      </c>
      <c r="X1310" s="127" t="s">
        <v>7010</v>
      </c>
      <c r="Y1310" s="127" t="s">
        <v>7010</v>
      </c>
      <c r="Z1310" s="127" t="s">
        <v>7010</v>
      </c>
      <c r="AA1310" s="127" t="s">
        <v>7010</v>
      </c>
      <c r="AB1310" s="127" t="s">
        <v>7010</v>
      </c>
      <c r="AC1310" s="127" t="s">
        <v>7010</v>
      </c>
      <c r="AD1310" s="66"/>
    </row>
    <row r="1311" spans="1:30" ht="20.100000000000001" customHeight="1">
      <c r="A1311" s="85"/>
      <c r="B1311" s="85"/>
      <c r="C1311" s="128"/>
      <c r="D1311" s="85" t="s">
        <v>131</v>
      </c>
      <c r="E1311" s="128" t="s">
        <v>8136</v>
      </c>
      <c r="F1311" s="531">
        <v>1</v>
      </c>
      <c r="G1311" s="314">
        <v>2.5106703489831784E-2</v>
      </c>
      <c r="H1311" s="356">
        <v>1</v>
      </c>
      <c r="I1311" s="314">
        <f>H1311/4082*100</f>
        <v>2.4497795198432142E-2</v>
      </c>
      <c r="J1311" s="356"/>
      <c r="K1311" s="314"/>
      <c r="L1311" s="356">
        <v>1</v>
      </c>
      <c r="M1311" s="314"/>
      <c r="N1311" s="315"/>
      <c r="O1311" s="316"/>
      <c r="P1311" s="315"/>
      <c r="Q1311" s="316"/>
      <c r="R1311" s="315">
        <v>7</v>
      </c>
      <c r="S1311" s="316">
        <v>0.1</v>
      </c>
      <c r="T1311" s="315"/>
      <c r="U1311" s="316"/>
      <c r="V1311" s="128"/>
      <c r="W1311" s="128"/>
      <c r="X1311" s="128"/>
      <c r="Y1311" s="128"/>
      <c r="Z1311" s="128"/>
      <c r="AA1311" s="128"/>
      <c r="AB1311" s="128"/>
      <c r="AC1311" s="128"/>
      <c r="AD1311" s="85"/>
    </row>
    <row r="1312" spans="1:30" ht="20.100000000000001" customHeight="1">
      <c r="A1312" s="85"/>
      <c r="B1312" s="85"/>
      <c r="C1312" s="128"/>
      <c r="D1312" s="85" t="s">
        <v>133</v>
      </c>
      <c r="E1312" s="128"/>
      <c r="F1312" s="531"/>
      <c r="G1312" s="314"/>
      <c r="H1312" s="356">
        <v>2</v>
      </c>
      <c r="I1312" s="314">
        <f>H1312/4082*100</f>
        <v>4.8995590396864283E-2</v>
      </c>
      <c r="J1312" s="356">
        <v>3</v>
      </c>
      <c r="K1312" s="314">
        <f>J1312/4161*100</f>
        <v>7.2098053352559477E-2</v>
      </c>
      <c r="L1312" s="356">
        <v>2</v>
      </c>
      <c r="M1312" s="314"/>
      <c r="N1312" s="315">
        <v>3</v>
      </c>
      <c r="O1312" s="316">
        <v>0.1</v>
      </c>
      <c r="P1312" s="315">
        <v>6</v>
      </c>
      <c r="Q1312" s="316">
        <v>0.1</v>
      </c>
      <c r="R1312" s="315">
        <v>6</v>
      </c>
      <c r="S1312" s="316">
        <v>0.1</v>
      </c>
      <c r="T1312" s="315">
        <v>4</v>
      </c>
      <c r="U1312" s="316">
        <v>0.1</v>
      </c>
      <c r="V1312" s="128"/>
      <c r="W1312" s="128"/>
      <c r="X1312" s="128"/>
      <c r="Y1312" s="128"/>
      <c r="Z1312" s="128"/>
      <c r="AA1312" s="128"/>
      <c r="AB1312" s="128"/>
      <c r="AC1312" s="128"/>
      <c r="AD1312" s="85"/>
    </row>
    <row r="1313" spans="1:30" ht="20.100000000000001" customHeight="1">
      <c r="A1313" s="66" t="s">
        <v>6487</v>
      </c>
      <c r="B1313" s="66" t="s">
        <v>538</v>
      </c>
      <c r="C1313" s="127" t="s">
        <v>6488</v>
      </c>
      <c r="D1313" s="66" t="s">
        <v>509</v>
      </c>
      <c r="E1313" s="127" t="s">
        <v>7646</v>
      </c>
      <c r="F1313" s="354"/>
      <c r="G1313" s="12"/>
      <c r="H1313" s="354"/>
      <c r="I1313" s="12"/>
      <c r="J1313" s="354"/>
      <c r="K1313" s="12"/>
      <c r="L1313" s="354">
        <v>1</v>
      </c>
      <c r="M1313" s="12">
        <v>33.299999999999997</v>
      </c>
      <c r="N1313" s="56"/>
      <c r="O1313" s="57"/>
      <c r="P1313" s="56">
        <v>2</v>
      </c>
      <c r="Q1313" s="57">
        <v>33.299999999999997</v>
      </c>
      <c r="R1313" s="56"/>
      <c r="S1313" s="57"/>
      <c r="T1313" s="56"/>
      <c r="U1313" s="57"/>
      <c r="V1313" s="127" t="s">
        <v>7010</v>
      </c>
      <c r="W1313" s="127" t="s">
        <v>7010</v>
      </c>
      <c r="X1313" s="127" t="s">
        <v>7010</v>
      </c>
      <c r="Y1313" s="127" t="s">
        <v>7010</v>
      </c>
      <c r="Z1313" s="127" t="s">
        <v>7010</v>
      </c>
      <c r="AA1313" s="127" t="s">
        <v>7010</v>
      </c>
      <c r="AB1313" s="127" t="s">
        <v>7010</v>
      </c>
      <c r="AC1313" s="127" t="s">
        <v>7010</v>
      </c>
      <c r="AD1313" s="66"/>
    </row>
    <row r="1314" spans="1:30" ht="20.100000000000001" customHeight="1">
      <c r="A1314" s="85"/>
      <c r="B1314" s="85"/>
      <c r="C1314" s="128"/>
      <c r="D1314" s="85" t="s">
        <v>510</v>
      </c>
      <c r="E1314" s="128"/>
      <c r="F1314" s="531"/>
      <c r="G1314" s="314"/>
      <c r="H1314" s="356"/>
      <c r="I1314" s="314"/>
      <c r="J1314" s="356">
        <v>2</v>
      </c>
      <c r="K1314" s="314">
        <v>66.666666666666671</v>
      </c>
      <c r="L1314" s="356"/>
      <c r="M1314" s="314"/>
      <c r="N1314" s="315"/>
      <c r="O1314" s="316"/>
      <c r="P1314" s="315">
        <v>1</v>
      </c>
      <c r="Q1314" s="316">
        <v>16.7</v>
      </c>
      <c r="R1314" s="315">
        <v>1</v>
      </c>
      <c r="S1314" s="316">
        <v>7.7</v>
      </c>
      <c r="T1314" s="315"/>
      <c r="U1314" s="316"/>
      <c r="V1314" s="128"/>
      <c r="W1314" s="128"/>
      <c r="X1314" s="128"/>
      <c r="Y1314" s="128"/>
      <c r="Z1314" s="128"/>
      <c r="AA1314" s="128"/>
      <c r="AB1314" s="128"/>
      <c r="AC1314" s="128"/>
      <c r="AD1314" s="85"/>
    </row>
    <row r="1315" spans="1:30" ht="20.100000000000001" customHeight="1">
      <c r="A1315" s="85"/>
      <c r="B1315" s="85"/>
      <c r="C1315" s="128"/>
      <c r="D1315" s="85" t="s">
        <v>511</v>
      </c>
      <c r="E1315" s="128"/>
      <c r="F1315" s="531"/>
      <c r="G1315" s="314"/>
      <c r="H1315" s="356">
        <v>2</v>
      </c>
      <c r="I1315" s="314">
        <v>66.599999999999994</v>
      </c>
      <c r="J1315" s="356"/>
      <c r="K1315" s="314"/>
      <c r="L1315" s="356"/>
      <c r="M1315" s="314"/>
      <c r="N1315" s="315">
        <v>1</v>
      </c>
      <c r="O1315" s="316">
        <v>33.299999999999997</v>
      </c>
      <c r="P1315" s="315">
        <v>1</v>
      </c>
      <c r="Q1315" s="316">
        <v>16.7</v>
      </c>
      <c r="R1315" s="315">
        <v>1</v>
      </c>
      <c r="S1315" s="316">
        <v>7.7</v>
      </c>
      <c r="T1315" s="315">
        <v>2</v>
      </c>
      <c r="U1315" s="316">
        <v>50</v>
      </c>
      <c r="V1315" s="128"/>
      <c r="W1315" s="128"/>
      <c r="X1315" s="128"/>
      <c r="Y1315" s="128"/>
      <c r="Z1315" s="128"/>
      <c r="AA1315" s="128"/>
      <c r="AB1315" s="128"/>
      <c r="AC1315" s="128"/>
      <c r="AD1315" s="85"/>
    </row>
    <row r="1316" spans="1:30" ht="20.100000000000001" customHeight="1">
      <c r="A1316" s="85"/>
      <c r="B1316" s="85"/>
      <c r="C1316" s="128"/>
      <c r="D1316" s="85" t="s">
        <v>512</v>
      </c>
      <c r="E1316" s="128"/>
      <c r="F1316" s="531"/>
      <c r="G1316" s="314"/>
      <c r="H1316" s="356"/>
      <c r="I1316" s="314"/>
      <c r="J1316" s="356"/>
      <c r="K1316" s="314"/>
      <c r="L1316" s="356">
        <v>1</v>
      </c>
      <c r="M1316" s="314">
        <v>33.299999999999997</v>
      </c>
      <c r="N1316" s="315">
        <v>1</v>
      </c>
      <c r="O1316" s="316">
        <v>33.299999999999997</v>
      </c>
      <c r="P1316" s="315"/>
      <c r="Q1316" s="316"/>
      <c r="R1316" s="315">
        <v>3</v>
      </c>
      <c r="S1316" s="316">
        <v>23.1</v>
      </c>
      <c r="T1316" s="315"/>
      <c r="U1316" s="316"/>
      <c r="V1316" s="128"/>
      <c r="W1316" s="128"/>
      <c r="X1316" s="128"/>
      <c r="Y1316" s="128"/>
      <c r="Z1316" s="128"/>
      <c r="AA1316" s="128"/>
      <c r="AB1316" s="128"/>
      <c r="AC1316" s="128"/>
      <c r="AD1316" s="85"/>
    </row>
    <row r="1317" spans="1:30" ht="20.100000000000001" customHeight="1">
      <c r="A1317" s="85"/>
      <c r="B1317" s="85"/>
      <c r="C1317" s="128"/>
      <c r="D1317" s="85" t="s">
        <v>513</v>
      </c>
      <c r="E1317" s="128"/>
      <c r="F1317" s="531"/>
      <c r="G1317" s="314"/>
      <c r="H1317" s="356"/>
      <c r="I1317" s="314"/>
      <c r="J1317" s="356">
        <v>1</v>
      </c>
      <c r="K1317" s="314">
        <v>33.333333333333336</v>
      </c>
      <c r="L1317" s="356"/>
      <c r="M1317" s="314"/>
      <c r="N1317" s="315"/>
      <c r="O1317" s="316"/>
      <c r="P1317" s="315"/>
      <c r="Q1317" s="316"/>
      <c r="R1317" s="315">
        <v>1</v>
      </c>
      <c r="S1317" s="316">
        <v>7.7</v>
      </c>
      <c r="T1317" s="315">
        <v>1</v>
      </c>
      <c r="U1317" s="316">
        <v>25</v>
      </c>
      <c r="V1317" s="128"/>
      <c r="W1317" s="128"/>
      <c r="X1317" s="128"/>
      <c r="Y1317" s="128"/>
      <c r="Z1317" s="128"/>
      <c r="AA1317" s="128"/>
      <c r="AB1317" s="128"/>
      <c r="AC1317" s="128"/>
      <c r="AD1317" s="85"/>
    </row>
    <row r="1318" spans="1:30" ht="20.100000000000001" customHeight="1">
      <c r="A1318" s="85"/>
      <c r="B1318" s="85"/>
      <c r="C1318" s="128"/>
      <c r="D1318" s="85" t="s">
        <v>514</v>
      </c>
      <c r="E1318" s="128"/>
      <c r="F1318" s="531"/>
      <c r="G1318" s="314"/>
      <c r="H1318" s="356"/>
      <c r="I1318" s="314"/>
      <c r="J1318" s="356"/>
      <c r="K1318" s="314"/>
      <c r="L1318" s="356"/>
      <c r="M1318" s="314"/>
      <c r="N1318" s="315"/>
      <c r="O1318" s="316"/>
      <c r="P1318" s="315"/>
      <c r="Q1318" s="316"/>
      <c r="R1318" s="315"/>
      <c r="S1318" s="316"/>
      <c r="T1318" s="315"/>
      <c r="U1318" s="316"/>
      <c r="V1318" s="128"/>
      <c r="W1318" s="128"/>
      <c r="X1318" s="128"/>
      <c r="Y1318" s="128"/>
      <c r="Z1318" s="128"/>
      <c r="AA1318" s="128"/>
      <c r="AB1318" s="128"/>
      <c r="AC1318" s="128"/>
      <c r="AD1318" s="85"/>
    </row>
    <row r="1319" spans="1:30" ht="20.100000000000001" customHeight="1">
      <c r="A1319" s="85"/>
      <c r="B1319" s="85"/>
      <c r="C1319" s="128"/>
      <c r="D1319" s="85" t="s">
        <v>515</v>
      </c>
      <c r="E1319" s="128"/>
      <c r="F1319" s="531"/>
      <c r="G1319" s="314"/>
      <c r="H1319" s="356"/>
      <c r="I1319" s="314"/>
      <c r="J1319" s="356"/>
      <c r="K1319" s="314"/>
      <c r="L1319" s="356"/>
      <c r="M1319" s="314"/>
      <c r="N1319" s="315"/>
      <c r="O1319" s="316"/>
      <c r="P1319" s="315"/>
      <c r="Q1319" s="316"/>
      <c r="R1319" s="315"/>
      <c r="S1319" s="316"/>
      <c r="T1319" s="315"/>
      <c r="U1319" s="316"/>
      <c r="V1319" s="128"/>
      <c r="W1319" s="128"/>
      <c r="X1319" s="128"/>
      <c r="Y1319" s="128"/>
      <c r="Z1319" s="128"/>
      <c r="AA1319" s="128"/>
      <c r="AB1319" s="128"/>
      <c r="AC1319" s="128"/>
      <c r="AD1319" s="85"/>
    </row>
    <row r="1320" spans="1:30" ht="20.100000000000001" customHeight="1">
      <c r="A1320" s="85"/>
      <c r="B1320" s="85"/>
      <c r="C1320" s="128"/>
      <c r="D1320" s="85" t="s">
        <v>516</v>
      </c>
      <c r="E1320" s="128"/>
      <c r="F1320" s="531"/>
      <c r="G1320" s="314"/>
      <c r="H1320" s="356"/>
      <c r="I1320" s="314"/>
      <c r="J1320" s="356"/>
      <c r="K1320" s="314"/>
      <c r="L1320" s="356"/>
      <c r="M1320" s="314"/>
      <c r="N1320" s="315"/>
      <c r="O1320" s="316"/>
      <c r="P1320" s="315"/>
      <c r="Q1320" s="316"/>
      <c r="R1320" s="315"/>
      <c r="S1320" s="316"/>
      <c r="T1320" s="315"/>
      <c r="U1320" s="316"/>
      <c r="V1320" s="128"/>
      <c r="W1320" s="128"/>
      <c r="X1320" s="128"/>
      <c r="Y1320" s="128"/>
      <c r="Z1320" s="128"/>
      <c r="AA1320" s="128"/>
      <c r="AB1320" s="128"/>
      <c r="AC1320" s="128"/>
      <c r="AD1320" s="85"/>
    </row>
    <row r="1321" spans="1:30" ht="20.100000000000001" customHeight="1">
      <c r="A1321" s="85"/>
      <c r="B1321" s="85"/>
      <c r="C1321" s="128"/>
      <c r="D1321" s="85" t="s">
        <v>517</v>
      </c>
      <c r="E1321" s="128"/>
      <c r="F1321" s="531"/>
      <c r="G1321" s="314"/>
      <c r="H1321" s="356"/>
      <c r="I1321" s="314"/>
      <c r="J1321" s="356"/>
      <c r="K1321" s="314"/>
      <c r="L1321" s="356"/>
      <c r="M1321" s="314"/>
      <c r="N1321" s="315"/>
      <c r="O1321" s="316"/>
      <c r="P1321" s="315"/>
      <c r="Q1321" s="316"/>
      <c r="R1321" s="315"/>
      <c r="S1321" s="316"/>
      <c r="T1321" s="315"/>
      <c r="U1321" s="316"/>
      <c r="V1321" s="128"/>
      <c r="W1321" s="128"/>
      <c r="X1321" s="128"/>
      <c r="Y1321" s="128"/>
      <c r="Z1321" s="128"/>
      <c r="AA1321" s="128"/>
      <c r="AB1321" s="128"/>
      <c r="AC1321" s="128"/>
      <c r="AD1321" s="85"/>
    </row>
    <row r="1322" spans="1:30" ht="20.100000000000001" customHeight="1">
      <c r="A1322" s="85"/>
      <c r="B1322" s="85"/>
      <c r="C1322" s="128"/>
      <c r="D1322" s="85" t="s">
        <v>518</v>
      </c>
      <c r="E1322" s="128"/>
      <c r="F1322" s="531"/>
      <c r="G1322" s="314"/>
      <c r="H1322" s="356"/>
      <c r="I1322" s="314"/>
      <c r="J1322" s="356"/>
      <c r="K1322" s="314"/>
      <c r="L1322" s="356"/>
      <c r="M1322" s="314"/>
      <c r="N1322" s="315"/>
      <c r="O1322" s="316"/>
      <c r="P1322" s="315"/>
      <c r="Q1322" s="316"/>
      <c r="R1322" s="315"/>
      <c r="S1322" s="316"/>
      <c r="T1322" s="315"/>
      <c r="U1322" s="316"/>
      <c r="V1322" s="128"/>
      <c r="W1322" s="128"/>
      <c r="X1322" s="128"/>
      <c r="Y1322" s="128"/>
      <c r="Z1322" s="128"/>
      <c r="AA1322" s="128"/>
      <c r="AB1322" s="128"/>
      <c r="AC1322" s="128"/>
      <c r="AD1322" s="85"/>
    </row>
    <row r="1323" spans="1:30" ht="20.100000000000001" customHeight="1">
      <c r="A1323" s="85"/>
      <c r="B1323" s="85"/>
      <c r="C1323" s="128"/>
      <c r="D1323" s="85" t="s">
        <v>519</v>
      </c>
      <c r="E1323" s="128"/>
      <c r="F1323" s="531"/>
      <c r="G1323" s="314"/>
      <c r="H1323" s="356"/>
      <c r="I1323" s="314"/>
      <c r="J1323" s="356"/>
      <c r="K1323" s="314"/>
      <c r="L1323" s="356"/>
      <c r="M1323" s="314"/>
      <c r="N1323" s="315"/>
      <c r="O1323" s="316"/>
      <c r="P1323" s="315"/>
      <c r="Q1323" s="316"/>
      <c r="R1323" s="315"/>
      <c r="S1323" s="316"/>
      <c r="T1323" s="315"/>
      <c r="U1323" s="316"/>
      <c r="V1323" s="128"/>
      <c r="W1323" s="128"/>
      <c r="X1323" s="128"/>
      <c r="Y1323" s="128"/>
      <c r="Z1323" s="128"/>
      <c r="AA1323" s="128"/>
      <c r="AB1323" s="128"/>
      <c r="AC1323" s="128"/>
      <c r="AD1323" s="85"/>
    </row>
    <row r="1324" spans="1:30" ht="20.100000000000001" customHeight="1">
      <c r="A1324" s="85"/>
      <c r="B1324" s="85"/>
      <c r="C1324" s="128"/>
      <c r="D1324" s="85" t="s">
        <v>520</v>
      </c>
      <c r="E1324" s="128"/>
      <c r="F1324" s="531"/>
      <c r="G1324" s="314"/>
      <c r="H1324" s="356"/>
      <c r="I1324" s="314"/>
      <c r="J1324" s="356"/>
      <c r="K1324" s="314"/>
      <c r="L1324" s="356"/>
      <c r="M1324" s="314"/>
      <c r="N1324" s="315"/>
      <c r="O1324" s="316"/>
      <c r="P1324" s="315"/>
      <c r="Q1324" s="316"/>
      <c r="R1324" s="315"/>
      <c r="S1324" s="316"/>
      <c r="T1324" s="315"/>
      <c r="U1324" s="316"/>
      <c r="V1324" s="128"/>
      <c r="W1324" s="128"/>
      <c r="X1324" s="128"/>
      <c r="Y1324" s="128"/>
      <c r="Z1324" s="128"/>
      <c r="AA1324" s="128"/>
      <c r="AB1324" s="128"/>
      <c r="AC1324" s="128"/>
      <c r="AD1324" s="85"/>
    </row>
    <row r="1325" spans="1:30" ht="20.100000000000001" customHeight="1">
      <c r="A1325" s="85"/>
      <c r="B1325" s="85"/>
      <c r="C1325" s="128"/>
      <c r="D1325" s="85" t="s">
        <v>9440</v>
      </c>
      <c r="E1325" s="128"/>
      <c r="F1325" s="531">
        <v>1</v>
      </c>
      <c r="G1325" s="314">
        <v>100</v>
      </c>
      <c r="H1325" s="356">
        <v>1</v>
      </c>
      <c r="I1325" s="314">
        <v>33.299999999999997</v>
      </c>
      <c r="J1325" s="356"/>
      <c r="K1325" s="314"/>
      <c r="L1325" s="356">
        <v>1</v>
      </c>
      <c r="M1325" s="314">
        <v>33.299999999999997</v>
      </c>
      <c r="N1325" s="315"/>
      <c r="O1325" s="316"/>
      <c r="P1325" s="315"/>
      <c r="Q1325" s="316"/>
      <c r="R1325" s="315">
        <v>6</v>
      </c>
      <c r="S1325" s="316">
        <v>46.2</v>
      </c>
      <c r="T1325" s="315"/>
      <c r="U1325" s="316"/>
      <c r="V1325" s="128"/>
      <c r="W1325" s="128"/>
      <c r="X1325" s="128"/>
      <c r="Y1325" s="128"/>
      <c r="Z1325" s="128"/>
      <c r="AA1325" s="128"/>
      <c r="AB1325" s="128"/>
      <c r="AC1325" s="128"/>
      <c r="AD1325" s="85"/>
    </row>
    <row r="1326" spans="1:30" ht="20.100000000000001" customHeight="1">
      <c r="A1326" s="85"/>
      <c r="B1326" s="85"/>
      <c r="C1326" s="128"/>
      <c r="D1326" s="85" t="s">
        <v>9419</v>
      </c>
      <c r="E1326" s="128"/>
      <c r="F1326" s="531"/>
      <c r="G1326" s="314"/>
      <c r="H1326" s="356"/>
      <c r="I1326" s="314"/>
      <c r="J1326" s="356"/>
      <c r="K1326" s="314"/>
      <c r="L1326" s="356"/>
      <c r="M1326" s="314"/>
      <c r="N1326" s="315">
        <v>1</v>
      </c>
      <c r="O1326" s="316">
        <v>33.299999999999997</v>
      </c>
      <c r="P1326" s="315">
        <v>2</v>
      </c>
      <c r="Q1326" s="316">
        <v>33.299999999999997</v>
      </c>
      <c r="R1326" s="315">
        <v>1</v>
      </c>
      <c r="S1326" s="316">
        <v>7.7</v>
      </c>
      <c r="T1326" s="315">
        <v>1</v>
      </c>
      <c r="U1326" s="316">
        <v>25</v>
      </c>
      <c r="V1326" s="128"/>
      <c r="W1326" s="128"/>
      <c r="X1326" s="128"/>
      <c r="Y1326" s="128"/>
      <c r="Z1326" s="128"/>
      <c r="AA1326" s="128"/>
      <c r="AB1326" s="128"/>
      <c r="AC1326" s="128"/>
      <c r="AD1326" s="85"/>
    </row>
    <row r="1327" spans="1:30" ht="20.100000000000001" customHeight="1">
      <c r="A1327" s="66" t="s">
        <v>9443</v>
      </c>
      <c r="B1327" s="66" t="s">
        <v>539</v>
      </c>
      <c r="C1327" s="127" t="s">
        <v>7611</v>
      </c>
      <c r="D1327" s="66"/>
      <c r="E1327" s="66"/>
      <c r="F1327" s="354">
        <v>3983</v>
      </c>
      <c r="G1327" s="12">
        <v>100</v>
      </c>
      <c r="H1327" s="354">
        <v>4080</v>
      </c>
      <c r="I1327" s="12">
        <f>H1327/4082*100</f>
        <v>99.951004409603144</v>
      </c>
      <c r="J1327" s="354">
        <v>4161</v>
      </c>
      <c r="K1327" s="12">
        <v>100</v>
      </c>
      <c r="L1327" s="354">
        <v>4291</v>
      </c>
      <c r="M1327" s="12">
        <v>99.9</v>
      </c>
      <c r="N1327" s="56">
        <v>4393</v>
      </c>
      <c r="O1327" s="57">
        <v>99.9</v>
      </c>
      <c r="P1327" s="56">
        <v>4563</v>
      </c>
      <c r="Q1327" s="57">
        <v>99.9</v>
      </c>
      <c r="R1327" s="56">
        <v>4666</v>
      </c>
      <c r="S1327" s="57">
        <v>99.8</v>
      </c>
      <c r="T1327" s="56">
        <v>5087</v>
      </c>
      <c r="U1327" s="57">
        <v>99.9</v>
      </c>
      <c r="V1327" s="127" t="s">
        <v>7010</v>
      </c>
      <c r="W1327" s="127" t="s">
        <v>7010</v>
      </c>
      <c r="X1327" s="127" t="s">
        <v>7010</v>
      </c>
      <c r="Y1327" s="127" t="s">
        <v>7010</v>
      </c>
      <c r="Z1327" s="127" t="s">
        <v>7010</v>
      </c>
      <c r="AA1327" s="127" t="s">
        <v>7010</v>
      </c>
      <c r="AB1327" s="127" t="s">
        <v>7010</v>
      </c>
      <c r="AC1327" s="127" t="s">
        <v>7010</v>
      </c>
      <c r="AD1327" s="66"/>
    </row>
    <row r="1328" spans="1:30" ht="20.100000000000001" customHeight="1">
      <c r="A1328" s="85"/>
      <c r="B1328" s="85"/>
      <c r="C1328" s="128"/>
      <c r="D1328" s="85" t="s">
        <v>131</v>
      </c>
      <c r="E1328" s="128" t="s">
        <v>8136</v>
      </c>
      <c r="F1328" s="531"/>
      <c r="G1328" s="314"/>
      <c r="H1328" s="356">
        <v>1</v>
      </c>
      <c r="I1328" s="314">
        <f>H1328/4082*100</f>
        <v>2.4497795198432142E-2</v>
      </c>
      <c r="J1328" s="356"/>
      <c r="K1328" s="314"/>
      <c r="L1328" s="356">
        <v>1</v>
      </c>
      <c r="M1328" s="314"/>
      <c r="N1328" s="315">
        <v>1</v>
      </c>
      <c r="O1328" s="316"/>
      <c r="P1328" s="315"/>
      <c r="Q1328" s="316"/>
      <c r="R1328" s="315">
        <v>8</v>
      </c>
      <c r="S1328" s="316">
        <v>0.2</v>
      </c>
      <c r="T1328" s="315"/>
      <c r="U1328" s="316"/>
      <c r="V1328" s="128"/>
      <c r="W1328" s="128"/>
      <c r="X1328" s="128"/>
      <c r="Y1328" s="128"/>
      <c r="Z1328" s="128"/>
      <c r="AA1328" s="128"/>
      <c r="AB1328" s="128"/>
      <c r="AC1328" s="128"/>
      <c r="AD1328" s="85"/>
    </row>
    <row r="1329" spans="1:30" ht="20.100000000000001" customHeight="1">
      <c r="A1329" s="85"/>
      <c r="B1329" s="85"/>
      <c r="C1329" s="128"/>
      <c r="D1329" s="85" t="s">
        <v>133</v>
      </c>
      <c r="E1329" s="128"/>
      <c r="F1329" s="531"/>
      <c r="G1329" s="314"/>
      <c r="H1329" s="356">
        <v>1</v>
      </c>
      <c r="I1329" s="314">
        <f>H1329/4082*100</f>
        <v>2.4497795198432142E-2</v>
      </c>
      <c r="J1329" s="356"/>
      <c r="K1329" s="314"/>
      <c r="L1329" s="356">
        <v>5</v>
      </c>
      <c r="M1329" s="314">
        <v>0.1</v>
      </c>
      <c r="N1329" s="315">
        <v>3</v>
      </c>
      <c r="O1329" s="316">
        <v>0.1</v>
      </c>
      <c r="P1329" s="315">
        <v>3</v>
      </c>
      <c r="Q1329" s="316">
        <v>0.1</v>
      </c>
      <c r="R1329" s="315">
        <v>3</v>
      </c>
      <c r="S1329" s="316">
        <v>0.1</v>
      </c>
      <c r="T1329" s="315">
        <v>5</v>
      </c>
      <c r="U1329" s="316">
        <v>0.1</v>
      </c>
      <c r="V1329" s="128"/>
      <c r="W1329" s="128"/>
      <c r="X1329" s="128"/>
      <c r="Y1329" s="128"/>
      <c r="Z1329" s="128"/>
      <c r="AA1329" s="128"/>
      <c r="AB1329" s="128"/>
      <c r="AC1329" s="128"/>
      <c r="AD1329" s="85"/>
    </row>
    <row r="1330" spans="1:30" ht="20.100000000000001" customHeight="1">
      <c r="A1330" s="66" t="s">
        <v>6489</v>
      </c>
      <c r="B1330" s="66" t="s">
        <v>540</v>
      </c>
      <c r="C1330" s="127" t="s">
        <v>6490</v>
      </c>
      <c r="D1330" s="66" t="s">
        <v>509</v>
      </c>
      <c r="E1330" s="127" t="s">
        <v>7646</v>
      </c>
      <c r="F1330" s="354"/>
      <c r="G1330" s="12"/>
      <c r="H1330" s="354"/>
      <c r="I1330" s="12"/>
      <c r="J1330" s="354"/>
      <c r="K1330" s="12"/>
      <c r="L1330" s="354"/>
      <c r="M1330" s="12"/>
      <c r="N1330" s="56">
        <v>1</v>
      </c>
      <c r="O1330" s="57">
        <v>25</v>
      </c>
      <c r="P1330" s="56"/>
      <c r="Q1330" s="57"/>
      <c r="R1330" s="56"/>
      <c r="S1330" s="57"/>
      <c r="T1330" s="56"/>
      <c r="U1330" s="57"/>
      <c r="V1330" s="127" t="s">
        <v>7010</v>
      </c>
      <c r="W1330" s="127" t="s">
        <v>7010</v>
      </c>
      <c r="X1330" s="127" t="s">
        <v>7010</v>
      </c>
      <c r="Y1330" s="127" t="s">
        <v>7010</v>
      </c>
      <c r="Z1330" s="127" t="s">
        <v>7010</v>
      </c>
      <c r="AA1330" s="127" t="s">
        <v>7010</v>
      </c>
      <c r="AB1330" s="127" t="s">
        <v>7010</v>
      </c>
      <c r="AC1330" s="127" t="s">
        <v>7010</v>
      </c>
      <c r="AD1330" s="66"/>
    </row>
    <row r="1331" spans="1:30" ht="20.100000000000001" customHeight="1">
      <c r="A1331" s="85"/>
      <c r="B1331" s="85"/>
      <c r="C1331" s="128"/>
      <c r="D1331" s="85" t="s">
        <v>510</v>
      </c>
      <c r="E1331" s="128"/>
      <c r="F1331" s="531"/>
      <c r="G1331" s="314"/>
      <c r="H1331" s="356"/>
      <c r="I1331" s="314"/>
      <c r="J1331" s="356"/>
      <c r="K1331" s="314"/>
      <c r="L1331" s="356"/>
      <c r="M1331" s="314"/>
      <c r="N1331" s="315">
        <v>1</v>
      </c>
      <c r="O1331" s="316">
        <v>25</v>
      </c>
      <c r="P1331" s="315"/>
      <c r="Q1331" s="316"/>
      <c r="R1331" s="315"/>
      <c r="S1331" s="316"/>
      <c r="T1331" s="315"/>
      <c r="U1331" s="316"/>
      <c r="V1331" s="128"/>
      <c r="W1331" s="128"/>
      <c r="X1331" s="128"/>
      <c r="Y1331" s="128"/>
      <c r="Z1331" s="128"/>
      <c r="AA1331" s="128"/>
      <c r="AB1331" s="128"/>
      <c r="AC1331" s="128"/>
      <c r="AD1331" s="85"/>
    </row>
    <row r="1332" spans="1:30" ht="20.100000000000001" customHeight="1">
      <c r="A1332" s="85"/>
      <c r="B1332" s="85"/>
      <c r="C1332" s="128"/>
      <c r="D1332" s="85" t="s">
        <v>511</v>
      </c>
      <c r="E1332" s="128"/>
      <c r="F1332" s="531"/>
      <c r="G1332" s="314"/>
      <c r="H1332" s="356"/>
      <c r="I1332" s="314"/>
      <c r="J1332" s="356"/>
      <c r="K1332" s="314"/>
      <c r="L1332" s="356">
        <v>1</v>
      </c>
      <c r="M1332" s="314">
        <v>16.666666666666664</v>
      </c>
      <c r="N1332" s="315"/>
      <c r="O1332" s="316"/>
      <c r="P1332" s="315">
        <v>1</v>
      </c>
      <c r="Q1332" s="316">
        <v>33.299999999999997</v>
      </c>
      <c r="R1332" s="315">
        <v>1</v>
      </c>
      <c r="S1332" s="316">
        <v>9.1</v>
      </c>
      <c r="T1332" s="315">
        <v>1</v>
      </c>
      <c r="U1332" s="316">
        <v>20</v>
      </c>
      <c r="V1332" s="128"/>
      <c r="W1332" s="128"/>
      <c r="X1332" s="128"/>
      <c r="Y1332" s="128"/>
      <c r="Z1332" s="128"/>
      <c r="AA1332" s="128"/>
      <c r="AB1332" s="128"/>
      <c r="AC1332" s="128"/>
      <c r="AD1332" s="85"/>
    </row>
    <row r="1333" spans="1:30" ht="20.100000000000001" customHeight="1">
      <c r="A1333" s="85"/>
      <c r="B1333" s="85"/>
      <c r="C1333" s="128"/>
      <c r="D1333" s="85" t="s">
        <v>512</v>
      </c>
      <c r="E1333" s="128"/>
      <c r="F1333" s="531"/>
      <c r="G1333" s="314"/>
      <c r="H1333" s="356"/>
      <c r="I1333" s="314"/>
      <c r="J1333" s="356"/>
      <c r="K1333" s="314"/>
      <c r="L1333" s="356">
        <v>2</v>
      </c>
      <c r="M1333" s="314">
        <v>33.333333333333329</v>
      </c>
      <c r="N1333" s="315"/>
      <c r="O1333" s="316"/>
      <c r="P1333" s="315"/>
      <c r="Q1333" s="316"/>
      <c r="R1333" s="315">
        <v>2</v>
      </c>
      <c r="S1333" s="316">
        <v>18.2</v>
      </c>
      <c r="T1333" s="315"/>
      <c r="U1333" s="316"/>
      <c r="V1333" s="128"/>
      <c r="W1333" s="128"/>
      <c r="X1333" s="128"/>
      <c r="Y1333" s="128"/>
      <c r="Z1333" s="128"/>
      <c r="AA1333" s="128"/>
      <c r="AB1333" s="128"/>
      <c r="AC1333" s="128"/>
      <c r="AD1333" s="85"/>
    </row>
    <row r="1334" spans="1:30" ht="20.100000000000001" customHeight="1">
      <c r="A1334" s="85"/>
      <c r="B1334" s="85"/>
      <c r="C1334" s="128"/>
      <c r="D1334" s="85" t="s">
        <v>513</v>
      </c>
      <c r="E1334" s="128"/>
      <c r="F1334" s="531"/>
      <c r="G1334" s="314"/>
      <c r="H1334" s="356"/>
      <c r="I1334" s="314"/>
      <c r="J1334" s="356"/>
      <c r="K1334" s="314"/>
      <c r="L1334" s="356"/>
      <c r="M1334" s="314"/>
      <c r="N1334" s="315"/>
      <c r="O1334" s="316"/>
      <c r="P1334" s="315"/>
      <c r="Q1334" s="316"/>
      <c r="R1334" s="315">
        <v>1</v>
      </c>
      <c r="S1334" s="316">
        <v>9.1</v>
      </c>
      <c r="T1334" s="315">
        <v>1</v>
      </c>
      <c r="U1334" s="316">
        <v>20</v>
      </c>
      <c r="V1334" s="128"/>
      <c r="W1334" s="128"/>
      <c r="X1334" s="128"/>
      <c r="Y1334" s="128"/>
      <c r="Z1334" s="128"/>
      <c r="AA1334" s="128"/>
      <c r="AB1334" s="128"/>
      <c r="AC1334" s="128"/>
      <c r="AD1334" s="85"/>
    </row>
    <row r="1335" spans="1:30" ht="20.100000000000001" customHeight="1">
      <c r="A1335" s="85"/>
      <c r="B1335" s="85"/>
      <c r="C1335" s="128"/>
      <c r="D1335" s="85" t="s">
        <v>514</v>
      </c>
      <c r="E1335" s="128"/>
      <c r="F1335" s="531"/>
      <c r="G1335" s="314"/>
      <c r="H1335" s="356">
        <v>1</v>
      </c>
      <c r="I1335" s="314">
        <v>50</v>
      </c>
      <c r="J1335" s="356"/>
      <c r="K1335" s="314"/>
      <c r="L1335" s="356"/>
      <c r="M1335" s="314"/>
      <c r="N1335" s="315">
        <v>1</v>
      </c>
      <c r="O1335" s="316">
        <v>25</v>
      </c>
      <c r="P1335" s="315"/>
      <c r="Q1335" s="316"/>
      <c r="R1335" s="315">
        <v>1</v>
      </c>
      <c r="S1335" s="316">
        <v>9.1</v>
      </c>
      <c r="T1335" s="315"/>
      <c r="U1335" s="316"/>
      <c r="V1335" s="128"/>
      <c r="W1335" s="128"/>
      <c r="X1335" s="128"/>
      <c r="Y1335" s="128"/>
      <c r="Z1335" s="128"/>
      <c r="AA1335" s="128"/>
      <c r="AB1335" s="128"/>
      <c r="AC1335" s="128"/>
      <c r="AD1335" s="85"/>
    </row>
    <row r="1336" spans="1:30" ht="20.100000000000001" customHeight="1">
      <c r="A1336" s="85"/>
      <c r="B1336" s="85"/>
      <c r="C1336" s="128"/>
      <c r="D1336" s="85" t="s">
        <v>515</v>
      </c>
      <c r="E1336" s="128"/>
      <c r="F1336" s="531"/>
      <c r="G1336" s="314"/>
      <c r="H1336" s="356"/>
      <c r="I1336" s="314"/>
      <c r="J1336" s="356"/>
      <c r="K1336" s="314"/>
      <c r="L1336" s="356"/>
      <c r="M1336" s="314"/>
      <c r="N1336" s="315"/>
      <c r="O1336" s="316"/>
      <c r="P1336" s="315"/>
      <c r="Q1336" s="316"/>
      <c r="R1336" s="315">
        <v>1</v>
      </c>
      <c r="S1336" s="316">
        <v>9.1</v>
      </c>
      <c r="T1336" s="315">
        <v>2</v>
      </c>
      <c r="U1336" s="316">
        <v>40</v>
      </c>
      <c r="V1336" s="128"/>
      <c r="W1336" s="128"/>
      <c r="X1336" s="128"/>
      <c r="Y1336" s="128"/>
      <c r="Z1336" s="128"/>
      <c r="AA1336" s="128"/>
      <c r="AB1336" s="128"/>
      <c r="AC1336" s="128"/>
      <c r="AD1336" s="85"/>
    </row>
    <row r="1337" spans="1:30" ht="20.100000000000001" customHeight="1">
      <c r="A1337" s="85"/>
      <c r="B1337" s="85"/>
      <c r="C1337" s="128"/>
      <c r="D1337" s="85" t="s">
        <v>516</v>
      </c>
      <c r="E1337" s="128"/>
      <c r="F1337" s="531"/>
      <c r="G1337" s="314"/>
      <c r="H1337" s="356"/>
      <c r="I1337" s="314"/>
      <c r="J1337" s="356"/>
      <c r="K1337" s="314"/>
      <c r="L1337" s="356"/>
      <c r="M1337" s="314"/>
      <c r="N1337" s="315"/>
      <c r="O1337" s="316"/>
      <c r="P1337" s="315"/>
      <c r="Q1337" s="316"/>
      <c r="R1337" s="315"/>
      <c r="S1337" s="316"/>
      <c r="T1337" s="315"/>
      <c r="U1337" s="316"/>
      <c r="V1337" s="128"/>
      <c r="W1337" s="128"/>
      <c r="X1337" s="128"/>
      <c r="Y1337" s="128"/>
      <c r="Z1337" s="128"/>
      <c r="AA1337" s="128"/>
      <c r="AB1337" s="128"/>
      <c r="AC1337" s="128"/>
      <c r="AD1337" s="85"/>
    </row>
    <row r="1338" spans="1:30" ht="20.100000000000001" customHeight="1">
      <c r="A1338" s="85"/>
      <c r="B1338" s="85"/>
      <c r="C1338" s="128"/>
      <c r="D1338" s="85" t="s">
        <v>517</v>
      </c>
      <c r="E1338" s="128"/>
      <c r="F1338" s="531"/>
      <c r="G1338" s="314"/>
      <c r="H1338" s="356"/>
      <c r="I1338" s="314"/>
      <c r="J1338" s="356"/>
      <c r="K1338" s="314"/>
      <c r="L1338" s="356"/>
      <c r="M1338" s="314"/>
      <c r="N1338" s="315"/>
      <c r="O1338" s="316"/>
      <c r="P1338" s="315"/>
      <c r="Q1338" s="316"/>
      <c r="R1338" s="315"/>
      <c r="S1338" s="316"/>
      <c r="T1338" s="315"/>
      <c r="U1338" s="316"/>
      <c r="V1338" s="128"/>
      <c r="W1338" s="128"/>
      <c r="X1338" s="128"/>
      <c r="Y1338" s="128"/>
      <c r="Z1338" s="128"/>
      <c r="AA1338" s="128"/>
      <c r="AB1338" s="128"/>
      <c r="AC1338" s="128"/>
      <c r="AD1338" s="85"/>
    </row>
    <row r="1339" spans="1:30" ht="20.100000000000001" customHeight="1">
      <c r="A1339" s="85"/>
      <c r="B1339" s="85"/>
      <c r="C1339" s="128"/>
      <c r="D1339" s="85" t="s">
        <v>518</v>
      </c>
      <c r="E1339" s="128"/>
      <c r="F1339" s="531"/>
      <c r="G1339" s="314"/>
      <c r="H1339" s="356"/>
      <c r="I1339" s="314"/>
      <c r="J1339" s="356"/>
      <c r="K1339" s="314"/>
      <c r="L1339" s="356"/>
      <c r="M1339" s="314"/>
      <c r="N1339" s="315"/>
      <c r="O1339" s="316"/>
      <c r="P1339" s="315"/>
      <c r="Q1339" s="316"/>
      <c r="R1339" s="315"/>
      <c r="S1339" s="316"/>
      <c r="T1339" s="315"/>
      <c r="U1339" s="316"/>
      <c r="V1339" s="128"/>
      <c r="W1339" s="128"/>
      <c r="X1339" s="128"/>
      <c r="Y1339" s="128"/>
      <c r="Z1339" s="128"/>
      <c r="AA1339" s="128"/>
      <c r="AB1339" s="128"/>
      <c r="AC1339" s="128"/>
      <c r="AD1339" s="85"/>
    </row>
    <row r="1340" spans="1:30" ht="20.100000000000001" customHeight="1">
      <c r="A1340" s="85"/>
      <c r="B1340" s="85"/>
      <c r="C1340" s="128"/>
      <c r="D1340" s="85" t="s">
        <v>519</v>
      </c>
      <c r="E1340" s="128"/>
      <c r="F1340" s="531"/>
      <c r="G1340" s="314"/>
      <c r="H1340" s="356"/>
      <c r="I1340" s="314"/>
      <c r="J1340" s="356"/>
      <c r="K1340" s="314"/>
      <c r="L1340" s="356"/>
      <c r="M1340" s="314"/>
      <c r="N1340" s="315"/>
      <c r="O1340" s="316"/>
      <c r="P1340" s="315"/>
      <c r="Q1340" s="316"/>
      <c r="R1340" s="315"/>
      <c r="S1340" s="316"/>
      <c r="T1340" s="315"/>
      <c r="U1340" s="316"/>
      <c r="V1340" s="128"/>
      <c r="W1340" s="128"/>
      <c r="X1340" s="128"/>
      <c r="Y1340" s="128"/>
      <c r="Z1340" s="128"/>
      <c r="AA1340" s="128"/>
      <c r="AB1340" s="128"/>
      <c r="AC1340" s="128"/>
      <c r="AD1340" s="85"/>
    </row>
    <row r="1341" spans="1:30" ht="20.100000000000001" customHeight="1">
      <c r="A1341" s="85"/>
      <c r="B1341" s="85"/>
      <c r="C1341" s="128"/>
      <c r="D1341" s="85" t="s">
        <v>520</v>
      </c>
      <c r="E1341" s="128"/>
      <c r="F1341" s="531"/>
      <c r="G1341" s="314"/>
      <c r="H1341" s="356"/>
      <c r="I1341" s="314"/>
      <c r="J1341" s="356"/>
      <c r="K1341" s="314"/>
      <c r="L1341" s="356"/>
      <c r="M1341" s="314"/>
      <c r="N1341" s="315"/>
      <c r="O1341" s="316"/>
      <c r="P1341" s="315"/>
      <c r="Q1341" s="316"/>
      <c r="R1341" s="315"/>
      <c r="S1341" s="316"/>
      <c r="T1341" s="315"/>
      <c r="U1341" s="316"/>
      <c r="V1341" s="128"/>
      <c r="W1341" s="128"/>
      <c r="X1341" s="128"/>
      <c r="Y1341" s="128"/>
      <c r="Z1341" s="128"/>
      <c r="AA1341" s="128"/>
      <c r="AB1341" s="128"/>
      <c r="AC1341" s="128"/>
      <c r="AD1341" s="85"/>
    </row>
    <row r="1342" spans="1:30" ht="20.100000000000001" customHeight="1">
      <c r="A1342" s="85"/>
      <c r="B1342" s="85"/>
      <c r="C1342" s="128"/>
      <c r="D1342" s="85" t="s">
        <v>9440</v>
      </c>
      <c r="E1342" s="128"/>
      <c r="F1342" s="531"/>
      <c r="G1342" s="314"/>
      <c r="H1342" s="356">
        <v>1</v>
      </c>
      <c r="I1342" s="314">
        <v>50</v>
      </c>
      <c r="J1342" s="356"/>
      <c r="K1342" s="314"/>
      <c r="L1342" s="356">
        <v>1</v>
      </c>
      <c r="M1342" s="314">
        <v>16.666666666666664</v>
      </c>
      <c r="N1342" s="315"/>
      <c r="O1342" s="316"/>
      <c r="P1342" s="315"/>
      <c r="Q1342" s="316"/>
      <c r="R1342" s="315">
        <v>5</v>
      </c>
      <c r="S1342" s="316">
        <v>45.5</v>
      </c>
      <c r="T1342" s="315"/>
      <c r="U1342" s="316"/>
      <c r="V1342" s="128"/>
      <c r="W1342" s="128"/>
      <c r="X1342" s="128"/>
      <c r="Y1342" s="128"/>
      <c r="Z1342" s="128"/>
      <c r="AA1342" s="128"/>
      <c r="AB1342" s="128"/>
      <c r="AC1342" s="128"/>
      <c r="AD1342" s="85"/>
    </row>
    <row r="1343" spans="1:30" ht="20.100000000000001" customHeight="1">
      <c r="A1343" s="85"/>
      <c r="B1343" s="85"/>
      <c r="C1343" s="128"/>
      <c r="D1343" s="85" t="s">
        <v>9419</v>
      </c>
      <c r="E1343" s="128"/>
      <c r="F1343" s="531"/>
      <c r="G1343" s="314"/>
      <c r="H1343" s="356"/>
      <c r="I1343" s="314"/>
      <c r="J1343" s="356"/>
      <c r="K1343" s="314"/>
      <c r="L1343" s="356">
        <v>2</v>
      </c>
      <c r="M1343" s="314">
        <v>33.333333333333329</v>
      </c>
      <c r="N1343" s="315">
        <v>1</v>
      </c>
      <c r="O1343" s="316">
        <v>25</v>
      </c>
      <c r="P1343" s="315">
        <v>2</v>
      </c>
      <c r="Q1343" s="316">
        <v>66.7</v>
      </c>
      <c r="R1343" s="315"/>
      <c r="S1343" s="316"/>
      <c r="T1343" s="315">
        <v>1</v>
      </c>
      <c r="U1343" s="316">
        <v>20</v>
      </c>
      <c r="V1343" s="128"/>
      <c r="W1343" s="128"/>
      <c r="X1343" s="128"/>
      <c r="Y1343" s="128"/>
      <c r="Z1343" s="128"/>
      <c r="AA1343" s="128"/>
      <c r="AB1343" s="128"/>
      <c r="AC1343" s="128"/>
      <c r="AD1343" s="85"/>
    </row>
    <row r="1344" spans="1:30" ht="20.100000000000001" customHeight="1">
      <c r="A1344" s="66" t="s">
        <v>6491</v>
      </c>
      <c r="B1344" s="66" t="s">
        <v>541</v>
      </c>
      <c r="C1344" s="127" t="s">
        <v>7611</v>
      </c>
      <c r="D1344" s="66"/>
      <c r="E1344" s="127"/>
      <c r="F1344" s="354">
        <v>3982</v>
      </c>
      <c r="G1344" s="12">
        <v>99.974893296510174</v>
      </c>
      <c r="H1344" s="354">
        <v>4080</v>
      </c>
      <c r="I1344" s="12">
        <f>H1344/4082*100</f>
        <v>99.951004409603144</v>
      </c>
      <c r="J1344" s="354">
        <v>4160</v>
      </c>
      <c r="K1344" s="12">
        <f>J1344/4161*100</f>
        <v>99.975967315549141</v>
      </c>
      <c r="L1344" s="354">
        <v>4294</v>
      </c>
      <c r="M1344" s="12">
        <v>99.9</v>
      </c>
      <c r="N1344" s="56">
        <v>4395</v>
      </c>
      <c r="O1344" s="57">
        <v>100</v>
      </c>
      <c r="P1344" s="56">
        <v>4561</v>
      </c>
      <c r="Q1344" s="57">
        <v>99.9</v>
      </c>
      <c r="R1344" s="56">
        <v>4666</v>
      </c>
      <c r="S1344" s="57">
        <v>99.8</v>
      </c>
      <c r="T1344" s="56">
        <v>5089</v>
      </c>
      <c r="U1344" s="57">
        <v>99.9</v>
      </c>
      <c r="V1344" s="127" t="s">
        <v>7010</v>
      </c>
      <c r="W1344" s="127" t="s">
        <v>7010</v>
      </c>
      <c r="X1344" s="127" t="s">
        <v>7010</v>
      </c>
      <c r="Y1344" s="127" t="s">
        <v>7010</v>
      </c>
      <c r="Z1344" s="127" t="s">
        <v>7010</v>
      </c>
      <c r="AA1344" s="127" t="s">
        <v>7010</v>
      </c>
      <c r="AB1344" s="127" t="s">
        <v>7010</v>
      </c>
      <c r="AC1344" s="127" t="s">
        <v>7010</v>
      </c>
      <c r="AD1344" s="66"/>
    </row>
    <row r="1345" spans="1:30" ht="20.100000000000001" customHeight="1">
      <c r="A1345" s="85"/>
      <c r="B1345" s="85"/>
      <c r="C1345" s="128"/>
      <c r="D1345" s="85" t="s">
        <v>131</v>
      </c>
      <c r="E1345" s="128" t="s">
        <v>8136</v>
      </c>
      <c r="F1345" s="531">
        <v>1</v>
      </c>
      <c r="G1345" s="314">
        <v>2.5106703489831784E-2</v>
      </c>
      <c r="H1345" s="356">
        <v>1</v>
      </c>
      <c r="I1345" s="314">
        <f>H1345/4082*100</f>
        <v>2.4497795198432142E-2</v>
      </c>
      <c r="J1345" s="356"/>
      <c r="K1345" s="314"/>
      <c r="L1345" s="356">
        <v>1</v>
      </c>
      <c r="M1345" s="314"/>
      <c r="N1345" s="315"/>
      <c r="O1345" s="316"/>
      <c r="P1345" s="315"/>
      <c r="Q1345" s="316"/>
      <c r="R1345" s="315">
        <v>7</v>
      </c>
      <c r="S1345" s="316">
        <v>0.1</v>
      </c>
      <c r="T1345" s="315">
        <v>1</v>
      </c>
      <c r="U1345" s="316"/>
      <c r="V1345" s="128"/>
      <c r="W1345" s="128"/>
      <c r="X1345" s="128"/>
      <c r="Y1345" s="128"/>
      <c r="Z1345" s="128"/>
      <c r="AA1345" s="128"/>
      <c r="AB1345" s="128"/>
      <c r="AC1345" s="128"/>
      <c r="AD1345" s="85"/>
    </row>
    <row r="1346" spans="1:30" ht="20.100000000000001" customHeight="1">
      <c r="A1346" s="85"/>
      <c r="B1346" s="85"/>
      <c r="C1346" s="128"/>
      <c r="D1346" s="85" t="s">
        <v>133</v>
      </c>
      <c r="E1346" s="128"/>
      <c r="F1346" s="531"/>
      <c r="G1346" s="314"/>
      <c r="H1346" s="356">
        <v>1</v>
      </c>
      <c r="I1346" s="314">
        <f>H1346/4082*100</f>
        <v>2.4497795198432142E-2</v>
      </c>
      <c r="J1346" s="356">
        <v>1</v>
      </c>
      <c r="K1346" s="314">
        <f>J1346/4161*100</f>
        <v>2.4032684450853159E-2</v>
      </c>
      <c r="L1346" s="356">
        <v>2</v>
      </c>
      <c r="M1346" s="314"/>
      <c r="N1346" s="315">
        <v>2</v>
      </c>
      <c r="O1346" s="316"/>
      <c r="P1346" s="315">
        <v>5</v>
      </c>
      <c r="Q1346" s="316">
        <v>0.1</v>
      </c>
      <c r="R1346" s="315">
        <v>4</v>
      </c>
      <c r="S1346" s="316">
        <v>0.1</v>
      </c>
      <c r="T1346" s="315">
        <v>2</v>
      </c>
      <c r="U1346" s="316"/>
      <c r="V1346" s="128"/>
      <c r="W1346" s="128"/>
      <c r="X1346" s="128"/>
      <c r="Y1346" s="128"/>
      <c r="Z1346" s="128"/>
      <c r="AA1346" s="128"/>
      <c r="AB1346" s="128"/>
      <c r="AC1346" s="128"/>
      <c r="AD1346" s="85"/>
    </row>
    <row r="1347" spans="1:30" ht="20.100000000000001" customHeight="1">
      <c r="A1347" s="66" t="s">
        <v>6492</v>
      </c>
      <c r="B1347" s="66" t="s">
        <v>542</v>
      </c>
      <c r="C1347" s="127" t="s">
        <v>6493</v>
      </c>
      <c r="D1347" s="66" t="s">
        <v>509</v>
      </c>
      <c r="E1347" s="127" t="s">
        <v>7646</v>
      </c>
      <c r="F1347" s="354"/>
      <c r="G1347" s="12"/>
      <c r="H1347" s="354">
        <v>1</v>
      </c>
      <c r="I1347" s="12">
        <v>50</v>
      </c>
      <c r="J1347" s="354"/>
      <c r="K1347" s="12"/>
      <c r="L1347" s="354">
        <v>1</v>
      </c>
      <c r="M1347" s="12">
        <v>33.299999999999997</v>
      </c>
      <c r="N1347" s="56"/>
      <c r="O1347" s="57"/>
      <c r="P1347" s="56"/>
      <c r="Q1347" s="57"/>
      <c r="R1347" s="56"/>
      <c r="S1347" s="57"/>
      <c r="T1347" s="56"/>
      <c r="U1347" s="57"/>
      <c r="V1347" s="127" t="s">
        <v>7010</v>
      </c>
      <c r="W1347" s="127" t="s">
        <v>7010</v>
      </c>
      <c r="X1347" s="127" t="s">
        <v>7010</v>
      </c>
      <c r="Y1347" s="127" t="s">
        <v>7010</v>
      </c>
      <c r="Z1347" s="127" t="s">
        <v>7010</v>
      </c>
      <c r="AA1347" s="127" t="s">
        <v>7010</v>
      </c>
      <c r="AB1347" s="127" t="s">
        <v>7010</v>
      </c>
      <c r="AC1347" s="127" t="s">
        <v>7010</v>
      </c>
      <c r="AD1347" s="66"/>
    </row>
    <row r="1348" spans="1:30" ht="20.100000000000001" customHeight="1">
      <c r="A1348" s="85"/>
      <c r="B1348" s="85"/>
      <c r="C1348" s="128"/>
      <c r="D1348" s="85" t="s">
        <v>510</v>
      </c>
      <c r="E1348" s="128"/>
      <c r="F1348" s="531"/>
      <c r="G1348" s="314"/>
      <c r="H1348" s="356"/>
      <c r="I1348" s="314"/>
      <c r="J1348" s="356"/>
      <c r="K1348" s="314"/>
      <c r="L1348" s="356">
        <v>1</v>
      </c>
      <c r="M1348" s="314">
        <v>33.299999999999997</v>
      </c>
      <c r="N1348" s="315">
        <v>1</v>
      </c>
      <c r="O1348" s="316">
        <v>50</v>
      </c>
      <c r="P1348" s="315"/>
      <c r="Q1348" s="316"/>
      <c r="R1348" s="315"/>
      <c r="S1348" s="316"/>
      <c r="T1348" s="315"/>
      <c r="U1348" s="316"/>
      <c r="V1348" s="128"/>
      <c r="W1348" s="128"/>
      <c r="X1348" s="128"/>
      <c r="Y1348" s="128"/>
      <c r="Z1348" s="128"/>
      <c r="AA1348" s="128"/>
      <c r="AB1348" s="128"/>
      <c r="AC1348" s="128"/>
      <c r="AD1348" s="85"/>
    </row>
    <row r="1349" spans="1:30" ht="20.100000000000001" customHeight="1">
      <c r="A1349" s="85"/>
      <c r="B1349" s="85"/>
      <c r="C1349" s="128"/>
      <c r="D1349" s="85" t="s">
        <v>511</v>
      </c>
      <c r="E1349" s="128"/>
      <c r="F1349" s="531"/>
      <c r="G1349" s="314"/>
      <c r="H1349" s="356"/>
      <c r="I1349" s="314"/>
      <c r="J1349" s="356">
        <v>1</v>
      </c>
      <c r="K1349" s="314">
        <v>100</v>
      </c>
      <c r="L1349" s="356"/>
      <c r="M1349" s="314"/>
      <c r="N1349" s="315">
        <v>1</v>
      </c>
      <c r="O1349" s="316">
        <v>50</v>
      </c>
      <c r="P1349" s="315">
        <v>3</v>
      </c>
      <c r="Q1349" s="316">
        <v>60</v>
      </c>
      <c r="R1349" s="315"/>
      <c r="S1349" s="316"/>
      <c r="T1349" s="315">
        <v>1</v>
      </c>
      <c r="U1349" s="316">
        <v>33.299999999999997</v>
      </c>
      <c r="V1349" s="128"/>
      <c r="W1349" s="128"/>
      <c r="X1349" s="128"/>
      <c r="Y1349" s="128"/>
      <c r="Z1349" s="128"/>
      <c r="AA1349" s="128"/>
      <c r="AB1349" s="128"/>
      <c r="AC1349" s="128"/>
      <c r="AD1349" s="85"/>
    </row>
    <row r="1350" spans="1:30" ht="20.100000000000001" customHeight="1">
      <c r="A1350" s="85"/>
      <c r="B1350" s="85"/>
      <c r="C1350" s="128"/>
      <c r="D1350" s="85" t="s">
        <v>512</v>
      </c>
      <c r="E1350" s="128"/>
      <c r="F1350" s="531"/>
      <c r="G1350" s="314"/>
      <c r="H1350" s="356"/>
      <c r="I1350" s="314"/>
      <c r="J1350" s="356"/>
      <c r="K1350" s="314"/>
      <c r="L1350" s="356"/>
      <c r="M1350" s="314"/>
      <c r="N1350" s="315"/>
      <c r="O1350" s="316"/>
      <c r="P1350" s="315"/>
      <c r="Q1350" s="316"/>
      <c r="R1350" s="315">
        <v>3</v>
      </c>
      <c r="S1350" s="316">
        <v>27.3</v>
      </c>
      <c r="T1350" s="315"/>
      <c r="U1350" s="316"/>
      <c r="V1350" s="128"/>
      <c r="W1350" s="128"/>
      <c r="X1350" s="128"/>
      <c r="Y1350" s="128"/>
      <c r="Z1350" s="128"/>
      <c r="AA1350" s="128"/>
      <c r="AB1350" s="128"/>
      <c r="AC1350" s="128"/>
      <c r="AD1350" s="85"/>
    </row>
    <row r="1351" spans="1:30" ht="20.100000000000001" customHeight="1">
      <c r="A1351" s="85"/>
      <c r="B1351" s="85"/>
      <c r="C1351" s="128"/>
      <c r="D1351" s="85" t="s">
        <v>513</v>
      </c>
      <c r="E1351" s="128"/>
      <c r="F1351" s="531"/>
      <c r="G1351" s="314"/>
      <c r="H1351" s="356"/>
      <c r="I1351" s="314"/>
      <c r="J1351" s="356"/>
      <c r="K1351" s="314"/>
      <c r="L1351" s="356"/>
      <c r="M1351" s="314"/>
      <c r="N1351" s="315"/>
      <c r="O1351" s="316"/>
      <c r="P1351" s="315"/>
      <c r="Q1351" s="316"/>
      <c r="R1351" s="315"/>
      <c r="S1351" s="316"/>
      <c r="T1351" s="315"/>
      <c r="U1351" s="316"/>
      <c r="V1351" s="128"/>
      <c r="W1351" s="128"/>
      <c r="X1351" s="128"/>
      <c r="Y1351" s="128"/>
      <c r="Z1351" s="128"/>
      <c r="AA1351" s="128"/>
      <c r="AB1351" s="128"/>
      <c r="AC1351" s="128"/>
      <c r="AD1351" s="85"/>
    </row>
    <row r="1352" spans="1:30" ht="20.100000000000001" customHeight="1">
      <c r="A1352" s="85"/>
      <c r="B1352" s="85"/>
      <c r="C1352" s="128"/>
      <c r="D1352" s="85" t="s">
        <v>514</v>
      </c>
      <c r="E1352" s="128"/>
      <c r="F1352" s="531"/>
      <c r="G1352" s="314"/>
      <c r="H1352" s="356"/>
      <c r="I1352" s="314"/>
      <c r="J1352" s="356"/>
      <c r="K1352" s="314"/>
      <c r="L1352" s="356"/>
      <c r="M1352" s="314"/>
      <c r="N1352" s="315"/>
      <c r="O1352" s="316"/>
      <c r="P1352" s="315"/>
      <c r="Q1352" s="316"/>
      <c r="R1352" s="315"/>
      <c r="S1352" s="316"/>
      <c r="T1352" s="315"/>
      <c r="U1352" s="316"/>
      <c r="V1352" s="128"/>
      <c r="W1352" s="128"/>
      <c r="X1352" s="128"/>
      <c r="Y1352" s="128"/>
      <c r="Z1352" s="128"/>
      <c r="AA1352" s="128"/>
      <c r="AB1352" s="128"/>
      <c r="AC1352" s="128"/>
      <c r="AD1352" s="85"/>
    </row>
    <row r="1353" spans="1:30" ht="20.100000000000001" customHeight="1">
      <c r="A1353" s="85"/>
      <c r="B1353" s="85"/>
      <c r="C1353" s="128"/>
      <c r="D1353" s="85" t="s">
        <v>515</v>
      </c>
      <c r="E1353" s="128"/>
      <c r="F1353" s="531"/>
      <c r="G1353" s="314"/>
      <c r="H1353" s="356"/>
      <c r="I1353" s="314"/>
      <c r="J1353" s="356"/>
      <c r="K1353" s="314"/>
      <c r="L1353" s="356"/>
      <c r="M1353" s="314"/>
      <c r="N1353" s="315"/>
      <c r="O1353" s="316"/>
      <c r="P1353" s="315"/>
      <c r="Q1353" s="316"/>
      <c r="R1353" s="315"/>
      <c r="S1353" s="316"/>
      <c r="T1353" s="315"/>
      <c r="U1353" s="316"/>
      <c r="V1353" s="128"/>
      <c r="W1353" s="128"/>
      <c r="X1353" s="128"/>
      <c r="Y1353" s="128"/>
      <c r="Z1353" s="128"/>
      <c r="AA1353" s="128"/>
      <c r="AB1353" s="128"/>
      <c r="AC1353" s="128"/>
      <c r="AD1353" s="85"/>
    </row>
    <row r="1354" spans="1:30" ht="20.100000000000001" customHeight="1">
      <c r="A1354" s="85"/>
      <c r="B1354" s="85"/>
      <c r="C1354" s="128"/>
      <c r="D1354" s="85" t="s">
        <v>516</v>
      </c>
      <c r="E1354" s="128"/>
      <c r="F1354" s="531"/>
      <c r="G1354" s="314"/>
      <c r="H1354" s="356"/>
      <c r="I1354" s="314"/>
      <c r="J1354" s="356"/>
      <c r="K1354" s="314"/>
      <c r="L1354" s="356"/>
      <c r="M1354" s="314"/>
      <c r="N1354" s="315"/>
      <c r="O1354" s="316"/>
      <c r="P1354" s="315"/>
      <c r="Q1354" s="316"/>
      <c r="R1354" s="315"/>
      <c r="S1354" s="316"/>
      <c r="T1354" s="315">
        <v>1</v>
      </c>
      <c r="U1354" s="316">
        <v>33.299999999999997</v>
      </c>
      <c r="V1354" s="128"/>
      <c r="W1354" s="128"/>
      <c r="X1354" s="128"/>
      <c r="Y1354" s="128"/>
      <c r="Z1354" s="128"/>
      <c r="AA1354" s="128"/>
      <c r="AB1354" s="128"/>
      <c r="AC1354" s="128"/>
      <c r="AD1354" s="85"/>
    </row>
    <row r="1355" spans="1:30" ht="20.100000000000001" customHeight="1">
      <c r="A1355" s="85"/>
      <c r="B1355" s="85"/>
      <c r="C1355" s="128"/>
      <c r="D1355" s="85" t="s">
        <v>517</v>
      </c>
      <c r="E1355" s="128"/>
      <c r="F1355" s="531"/>
      <c r="G1355" s="314"/>
      <c r="H1355" s="356"/>
      <c r="I1355" s="314"/>
      <c r="J1355" s="356"/>
      <c r="K1355" s="314"/>
      <c r="L1355" s="356"/>
      <c r="M1355" s="314"/>
      <c r="N1355" s="315"/>
      <c r="O1355" s="316"/>
      <c r="P1355" s="315"/>
      <c r="Q1355" s="316"/>
      <c r="R1355" s="315"/>
      <c r="S1355" s="316"/>
      <c r="T1355" s="315"/>
      <c r="U1355" s="316"/>
      <c r="V1355" s="128"/>
      <c r="W1355" s="128"/>
      <c r="X1355" s="128"/>
      <c r="Y1355" s="128"/>
      <c r="Z1355" s="128"/>
      <c r="AA1355" s="128"/>
      <c r="AB1355" s="128"/>
      <c r="AC1355" s="128"/>
      <c r="AD1355" s="85"/>
    </row>
    <row r="1356" spans="1:30" ht="20.100000000000001" customHeight="1">
      <c r="A1356" s="85"/>
      <c r="B1356" s="85"/>
      <c r="C1356" s="128"/>
      <c r="D1356" s="85" t="s">
        <v>518</v>
      </c>
      <c r="E1356" s="128"/>
      <c r="F1356" s="531"/>
      <c r="G1356" s="314"/>
      <c r="H1356" s="356"/>
      <c r="I1356" s="314"/>
      <c r="J1356" s="356"/>
      <c r="K1356" s="314"/>
      <c r="L1356" s="356"/>
      <c r="M1356" s="314"/>
      <c r="N1356" s="315"/>
      <c r="O1356" s="316"/>
      <c r="P1356" s="315"/>
      <c r="Q1356" s="316"/>
      <c r="R1356" s="315"/>
      <c r="S1356" s="316"/>
      <c r="T1356" s="315"/>
      <c r="U1356" s="316"/>
      <c r="V1356" s="128"/>
      <c r="W1356" s="128"/>
      <c r="X1356" s="128"/>
      <c r="Y1356" s="128"/>
      <c r="Z1356" s="128"/>
      <c r="AA1356" s="128"/>
      <c r="AB1356" s="128"/>
      <c r="AC1356" s="128"/>
      <c r="AD1356" s="85"/>
    </row>
    <row r="1357" spans="1:30" ht="20.100000000000001" customHeight="1">
      <c r="A1357" s="85"/>
      <c r="B1357" s="85"/>
      <c r="C1357" s="128"/>
      <c r="D1357" s="85" t="s">
        <v>519</v>
      </c>
      <c r="E1357" s="128"/>
      <c r="F1357" s="531"/>
      <c r="G1357" s="314"/>
      <c r="H1357" s="356"/>
      <c r="I1357" s="314"/>
      <c r="J1357" s="356"/>
      <c r="K1357" s="314"/>
      <c r="L1357" s="356"/>
      <c r="M1357" s="314"/>
      <c r="N1357" s="315"/>
      <c r="O1357" s="316"/>
      <c r="P1357" s="315"/>
      <c r="Q1357" s="316"/>
      <c r="R1357" s="315"/>
      <c r="S1357" s="316"/>
      <c r="T1357" s="315"/>
      <c r="U1357" s="316"/>
      <c r="V1357" s="128"/>
      <c r="W1357" s="128"/>
      <c r="X1357" s="128"/>
      <c r="Y1357" s="128"/>
      <c r="Z1357" s="128"/>
      <c r="AA1357" s="128"/>
      <c r="AB1357" s="128"/>
      <c r="AC1357" s="128"/>
      <c r="AD1357" s="85"/>
    </row>
    <row r="1358" spans="1:30" ht="20.100000000000001" customHeight="1">
      <c r="A1358" s="85"/>
      <c r="B1358" s="85"/>
      <c r="C1358" s="128"/>
      <c r="D1358" s="85" t="s">
        <v>520</v>
      </c>
      <c r="E1358" s="128"/>
      <c r="F1358" s="531"/>
      <c r="G1358" s="314"/>
      <c r="H1358" s="356"/>
      <c r="I1358" s="314"/>
      <c r="J1358" s="356"/>
      <c r="K1358" s="314"/>
      <c r="L1358" s="356"/>
      <c r="M1358" s="314"/>
      <c r="N1358" s="315"/>
      <c r="O1358" s="316"/>
      <c r="P1358" s="315"/>
      <c r="Q1358" s="316"/>
      <c r="R1358" s="315"/>
      <c r="S1358" s="316"/>
      <c r="T1358" s="315"/>
      <c r="U1358" s="316"/>
      <c r="V1358" s="128"/>
      <c r="W1358" s="128"/>
      <c r="X1358" s="128"/>
      <c r="Y1358" s="128"/>
      <c r="Z1358" s="128"/>
      <c r="AA1358" s="128"/>
      <c r="AB1358" s="128"/>
      <c r="AC1358" s="128"/>
      <c r="AD1358" s="85"/>
    </row>
    <row r="1359" spans="1:30" ht="20.100000000000001" customHeight="1">
      <c r="A1359" s="85"/>
      <c r="B1359" s="85"/>
      <c r="C1359" s="128"/>
      <c r="D1359" s="85" t="s">
        <v>9440</v>
      </c>
      <c r="E1359" s="128"/>
      <c r="F1359" s="531">
        <v>1</v>
      </c>
      <c r="G1359" s="314">
        <v>100</v>
      </c>
      <c r="H1359" s="356">
        <v>1</v>
      </c>
      <c r="I1359" s="314">
        <v>50</v>
      </c>
      <c r="J1359" s="356"/>
      <c r="K1359" s="314"/>
      <c r="L1359" s="356">
        <v>1</v>
      </c>
      <c r="M1359" s="314">
        <v>33.299999999999997</v>
      </c>
      <c r="N1359" s="315"/>
      <c r="O1359" s="316"/>
      <c r="P1359" s="315"/>
      <c r="Q1359" s="316"/>
      <c r="R1359" s="315">
        <v>6</v>
      </c>
      <c r="S1359" s="316">
        <v>54.5</v>
      </c>
      <c r="T1359" s="315"/>
      <c r="U1359" s="316"/>
      <c r="V1359" s="128"/>
      <c r="W1359" s="128"/>
      <c r="X1359" s="128"/>
      <c r="Y1359" s="128"/>
      <c r="Z1359" s="128"/>
      <c r="AA1359" s="128"/>
      <c r="AB1359" s="128"/>
      <c r="AC1359" s="128"/>
      <c r="AD1359" s="85"/>
    </row>
    <row r="1360" spans="1:30" ht="20.100000000000001" customHeight="1">
      <c r="A1360" s="85"/>
      <c r="B1360" s="85"/>
      <c r="C1360" s="128"/>
      <c r="D1360" s="85" t="s">
        <v>9419</v>
      </c>
      <c r="E1360" s="128"/>
      <c r="F1360" s="531"/>
      <c r="G1360" s="314"/>
      <c r="H1360" s="356"/>
      <c r="I1360" s="314"/>
      <c r="J1360" s="356"/>
      <c r="K1360" s="314"/>
      <c r="L1360" s="356"/>
      <c r="M1360" s="314"/>
      <c r="N1360" s="315"/>
      <c r="O1360" s="316"/>
      <c r="P1360" s="315">
        <v>2</v>
      </c>
      <c r="Q1360" s="316">
        <v>40</v>
      </c>
      <c r="R1360" s="315">
        <v>2</v>
      </c>
      <c r="S1360" s="316">
        <v>18.2</v>
      </c>
      <c r="T1360" s="315">
        <v>1</v>
      </c>
      <c r="U1360" s="316">
        <v>33.299999999999997</v>
      </c>
      <c r="V1360" s="128"/>
      <c r="W1360" s="128"/>
      <c r="X1360" s="128"/>
      <c r="Y1360" s="128"/>
      <c r="Z1360" s="128"/>
      <c r="AA1360" s="128"/>
      <c r="AB1360" s="128"/>
      <c r="AC1360" s="128"/>
      <c r="AD1360" s="85"/>
    </row>
    <row r="1361" spans="1:30" ht="20.100000000000001" customHeight="1">
      <c r="A1361" s="66" t="s">
        <v>6494</v>
      </c>
      <c r="B1361" s="66" t="s">
        <v>543</v>
      </c>
      <c r="C1361" s="127" t="s">
        <v>7611</v>
      </c>
      <c r="D1361" s="66"/>
      <c r="E1361" s="127"/>
      <c r="F1361" s="354">
        <v>3979</v>
      </c>
      <c r="G1361" s="12">
        <v>99.899573186040669</v>
      </c>
      <c r="H1361" s="354">
        <v>4080</v>
      </c>
      <c r="I1361" s="12">
        <f>H1361/4082*100</f>
        <v>99.951004409603144</v>
      </c>
      <c r="J1361" s="354">
        <v>4161</v>
      </c>
      <c r="K1361" s="12">
        <v>100</v>
      </c>
      <c r="L1361" s="354">
        <v>4294</v>
      </c>
      <c r="M1361" s="12">
        <v>99.9</v>
      </c>
      <c r="N1361" s="56">
        <v>4395</v>
      </c>
      <c r="O1361" s="57">
        <v>100</v>
      </c>
      <c r="P1361" s="56">
        <v>4560</v>
      </c>
      <c r="Q1361" s="57">
        <v>99.9</v>
      </c>
      <c r="R1361" s="56">
        <v>4666</v>
      </c>
      <c r="S1361" s="57">
        <v>99.8</v>
      </c>
      <c r="T1361" s="56">
        <v>5081</v>
      </c>
      <c r="U1361" s="57">
        <v>99.8</v>
      </c>
      <c r="V1361" s="127" t="s">
        <v>7010</v>
      </c>
      <c r="W1361" s="127" t="s">
        <v>7010</v>
      </c>
      <c r="X1361" s="127" t="s">
        <v>7010</v>
      </c>
      <c r="Y1361" s="127" t="s">
        <v>7010</v>
      </c>
      <c r="Z1361" s="127" t="s">
        <v>7010</v>
      </c>
      <c r="AA1361" s="127" t="s">
        <v>7010</v>
      </c>
      <c r="AB1361" s="127" t="s">
        <v>7010</v>
      </c>
      <c r="AC1361" s="127" t="s">
        <v>7010</v>
      </c>
      <c r="AD1361" s="66"/>
    </row>
    <row r="1362" spans="1:30" ht="20.100000000000001" customHeight="1">
      <c r="A1362" s="85"/>
      <c r="B1362" s="85"/>
      <c r="C1362" s="128"/>
      <c r="D1362" s="85" t="s">
        <v>131</v>
      </c>
      <c r="E1362" s="128" t="s">
        <v>8136</v>
      </c>
      <c r="F1362" s="531">
        <v>3</v>
      </c>
      <c r="G1362" s="314">
        <v>7.5320110469495355E-2</v>
      </c>
      <c r="H1362" s="356">
        <v>2</v>
      </c>
      <c r="I1362" s="314">
        <f>H1362/4082*100</f>
        <v>4.8995590396864283E-2</v>
      </c>
      <c r="J1362" s="356"/>
      <c r="K1362" s="314"/>
      <c r="L1362" s="356">
        <v>2</v>
      </c>
      <c r="M1362" s="314"/>
      <c r="N1362" s="315">
        <v>1</v>
      </c>
      <c r="O1362" s="316"/>
      <c r="P1362" s="315">
        <v>3</v>
      </c>
      <c r="Q1362" s="316">
        <v>0.1</v>
      </c>
      <c r="R1362" s="315">
        <v>8</v>
      </c>
      <c r="S1362" s="316">
        <v>0.2</v>
      </c>
      <c r="T1362" s="315">
        <v>7</v>
      </c>
      <c r="U1362" s="316">
        <v>0.1</v>
      </c>
      <c r="V1362" s="128"/>
      <c r="W1362" s="128"/>
      <c r="X1362" s="128"/>
      <c r="Y1362" s="128"/>
      <c r="Z1362" s="128"/>
      <c r="AA1362" s="128"/>
      <c r="AB1362" s="128"/>
      <c r="AC1362" s="128"/>
      <c r="AD1362" s="85"/>
    </row>
    <row r="1363" spans="1:30" ht="20.100000000000001" customHeight="1">
      <c r="A1363" s="85"/>
      <c r="B1363" s="85"/>
      <c r="C1363" s="128"/>
      <c r="D1363" s="85" t="s">
        <v>133</v>
      </c>
      <c r="E1363" s="128"/>
      <c r="F1363" s="531">
        <v>1</v>
      </c>
      <c r="G1363" s="314">
        <v>2.5106703489831784E-2</v>
      </c>
      <c r="H1363" s="356"/>
      <c r="I1363" s="314"/>
      <c r="J1363" s="356"/>
      <c r="K1363" s="314"/>
      <c r="L1363" s="356">
        <v>1</v>
      </c>
      <c r="M1363" s="314"/>
      <c r="N1363" s="315">
        <v>1</v>
      </c>
      <c r="O1363" s="316"/>
      <c r="P1363" s="315">
        <v>3</v>
      </c>
      <c r="Q1363" s="316">
        <v>0.1</v>
      </c>
      <c r="R1363" s="315">
        <v>3</v>
      </c>
      <c r="S1363" s="316">
        <v>0.1</v>
      </c>
      <c r="T1363" s="315">
        <v>4</v>
      </c>
      <c r="U1363" s="316">
        <v>0.1</v>
      </c>
      <c r="V1363" s="128"/>
      <c r="W1363" s="128"/>
      <c r="X1363" s="128"/>
      <c r="Y1363" s="128"/>
      <c r="Z1363" s="128"/>
      <c r="AA1363" s="128"/>
      <c r="AB1363" s="128"/>
      <c r="AC1363" s="128"/>
      <c r="AD1363" s="85"/>
    </row>
    <row r="1364" spans="1:30" ht="20.100000000000001" customHeight="1">
      <c r="A1364" s="66" t="s">
        <v>6495</v>
      </c>
      <c r="B1364" s="66" t="s">
        <v>544</v>
      </c>
      <c r="C1364" s="127" t="s">
        <v>6496</v>
      </c>
      <c r="D1364" s="66" t="s">
        <v>509</v>
      </c>
      <c r="E1364" s="127" t="s">
        <v>7646</v>
      </c>
      <c r="F1364" s="354"/>
      <c r="G1364" s="12"/>
      <c r="H1364" s="354"/>
      <c r="I1364" s="12"/>
      <c r="J1364" s="354"/>
      <c r="K1364" s="12"/>
      <c r="L1364" s="354"/>
      <c r="M1364" s="12"/>
      <c r="N1364" s="56">
        <v>1</v>
      </c>
      <c r="O1364" s="57">
        <v>50</v>
      </c>
      <c r="P1364" s="56">
        <v>1</v>
      </c>
      <c r="Q1364" s="57">
        <v>16.7</v>
      </c>
      <c r="R1364" s="56">
        <v>1</v>
      </c>
      <c r="S1364" s="57">
        <v>9.1</v>
      </c>
      <c r="T1364" s="56">
        <v>3</v>
      </c>
      <c r="U1364" s="57">
        <v>27.3</v>
      </c>
      <c r="V1364" s="127" t="s">
        <v>7010</v>
      </c>
      <c r="W1364" s="127" t="s">
        <v>7010</v>
      </c>
      <c r="X1364" s="127" t="s">
        <v>7010</v>
      </c>
      <c r="Y1364" s="127" t="s">
        <v>7010</v>
      </c>
      <c r="Z1364" s="127" t="s">
        <v>7010</v>
      </c>
      <c r="AA1364" s="127" t="s">
        <v>7010</v>
      </c>
      <c r="AB1364" s="127" t="s">
        <v>7010</v>
      </c>
      <c r="AC1364" s="127" t="s">
        <v>7010</v>
      </c>
      <c r="AD1364" s="66"/>
    </row>
    <row r="1365" spans="1:30" ht="20.100000000000001" customHeight="1">
      <c r="A1365" s="85"/>
      <c r="B1365" s="85"/>
      <c r="C1365" s="128"/>
      <c r="D1365" s="85" t="s">
        <v>510</v>
      </c>
      <c r="E1365" s="128"/>
      <c r="F1365" s="531">
        <v>3</v>
      </c>
      <c r="G1365" s="314">
        <v>75</v>
      </c>
      <c r="H1365" s="356"/>
      <c r="I1365" s="314"/>
      <c r="J1365" s="356"/>
      <c r="K1365" s="314"/>
      <c r="L1365" s="356">
        <v>1</v>
      </c>
      <c r="M1365" s="314">
        <v>33.299999999999997</v>
      </c>
      <c r="N1365" s="315"/>
      <c r="O1365" s="316"/>
      <c r="P1365" s="315"/>
      <c r="Q1365" s="316"/>
      <c r="R1365" s="315"/>
      <c r="S1365" s="316"/>
      <c r="T1365" s="315">
        <v>1</v>
      </c>
      <c r="U1365" s="316">
        <v>9.1</v>
      </c>
      <c r="V1365" s="128"/>
      <c r="W1365" s="128"/>
      <c r="X1365" s="128"/>
      <c r="Y1365" s="128"/>
      <c r="Z1365" s="128"/>
      <c r="AA1365" s="128"/>
      <c r="AB1365" s="128"/>
      <c r="AC1365" s="128"/>
      <c r="AD1365" s="85"/>
    </row>
    <row r="1366" spans="1:30" ht="20.100000000000001" customHeight="1">
      <c r="A1366" s="85"/>
      <c r="B1366" s="85"/>
      <c r="C1366" s="128"/>
      <c r="D1366" s="85" t="s">
        <v>511</v>
      </c>
      <c r="E1366" s="128"/>
      <c r="F1366" s="531">
        <v>1</v>
      </c>
      <c r="G1366" s="314">
        <v>25</v>
      </c>
      <c r="H1366" s="356"/>
      <c r="I1366" s="314"/>
      <c r="J1366" s="356"/>
      <c r="K1366" s="314"/>
      <c r="L1366" s="356"/>
      <c r="M1366" s="314"/>
      <c r="N1366" s="315"/>
      <c r="O1366" s="316"/>
      <c r="P1366" s="315">
        <v>1</v>
      </c>
      <c r="Q1366" s="316">
        <v>16.7</v>
      </c>
      <c r="R1366" s="315">
        <v>3</v>
      </c>
      <c r="S1366" s="316">
        <v>27.3</v>
      </c>
      <c r="T1366" s="315">
        <v>6</v>
      </c>
      <c r="U1366" s="316">
        <v>54.5</v>
      </c>
      <c r="V1366" s="128"/>
      <c r="W1366" s="128"/>
      <c r="X1366" s="128"/>
      <c r="Y1366" s="128"/>
      <c r="Z1366" s="128"/>
      <c r="AA1366" s="128"/>
      <c r="AB1366" s="128"/>
      <c r="AC1366" s="128"/>
      <c r="AD1366" s="85"/>
    </row>
    <row r="1367" spans="1:30" ht="20.100000000000001" customHeight="1">
      <c r="A1367" s="85"/>
      <c r="B1367" s="85"/>
      <c r="C1367" s="128"/>
      <c r="D1367" s="85" t="s">
        <v>512</v>
      </c>
      <c r="E1367" s="128"/>
      <c r="F1367" s="531"/>
      <c r="G1367" s="314"/>
      <c r="H1367" s="356"/>
      <c r="I1367" s="314"/>
      <c r="J1367" s="356"/>
      <c r="K1367" s="314"/>
      <c r="L1367" s="356"/>
      <c r="M1367" s="314"/>
      <c r="N1367" s="315"/>
      <c r="O1367" s="316"/>
      <c r="P1367" s="315">
        <v>3</v>
      </c>
      <c r="Q1367" s="316">
        <v>50</v>
      </c>
      <c r="R1367" s="315"/>
      <c r="S1367" s="316"/>
      <c r="T1367" s="315"/>
      <c r="U1367" s="316"/>
      <c r="V1367" s="128"/>
      <c r="W1367" s="128"/>
      <c r="X1367" s="128"/>
      <c r="Y1367" s="128"/>
      <c r="Z1367" s="128"/>
      <c r="AA1367" s="128"/>
      <c r="AB1367" s="128"/>
      <c r="AC1367" s="128"/>
      <c r="AD1367" s="85"/>
    </row>
    <row r="1368" spans="1:30" ht="20.100000000000001" customHeight="1">
      <c r="A1368" s="85"/>
      <c r="B1368" s="85"/>
      <c r="C1368" s="128"/>
      <c r="D1368" s="85" t="s">
        <v>513</v>
      </c>
      <c r="E1368" s="128"/>
      <c r="F1368" s="531"/>
      <c r="G1368" s="314"/>
      <c r="H1368" s="356"/>
      <c r="I1368" s="314"/>
      <c r="J1368" s="356"/>
      <c r="K1368" s="314"/>
      <c r="L1368" s="356"/>
      <c r="M1368" s="314"/>
      <c r="N1368" s="315"/>
      <c r="O1368" s="316"/>
      <c r="P1368" s="315"/>
      <c r="Q1368" s="316"/>
      <c r="R1368" s="315">
        <v>2</v>
      </c>
      <c r="S1368" s="316">
        <v>18.2</v>
      </c>
      <c r="T1368" s="315"/>
      <c r="U1368" s="316"/>
      <c r="V1368" s="128"/>
      <c r="W1368" s="128"/>
      <c r="X1368" s="128"/>
      <c r="Y1368" s="128"/>
      <c r="Z1368" s="128"/>
      <c r="AA1368" s="128"/>
      <c r="AB1368" s="128"/>
      <c r="AC1368" s="128"/>
      <c r="AD1368" s="85"/>
    </row>
    <row r="1369" spans="1:30" ht="20.100000000000001" customHeight="1">
      <c r="A1369" s="85"/>
      <c r="B1369" s="85"/>
      <c r="C1369" s="128"/>
      <c r="D1369" s="85" t="s">
        <v>514</v>
      </c>
      <c r="E1369" s="128"/>
      <c r="F1369" s="531"/>
      <c r="G1369" s="314"/>
      <c r="H1369" s="356"/>
      <c r="I1369" s="314"/>
      <c r="J1369" s="356"/>
      <c r="K1369" s="314"/>
      <c r="L1369" s="356"/>
      <c r="M1369" s="314"/>
      <c r="N1369" s="315"/>
      <c r="O1369" s="316"/>
      <c r="P1369" s="315"/>
      <c r="Q1369" s="316"/>
      <c r="R1369" s="315"/>
      <c r="S1369" s="316"/>
      <c r="T1369" s="315"/>
      <c r="U1369" s="316"/>
      <c r="V1369" s="128"/>
      <c r="W1369" s="128"/>
      <c r="X1369" s="128"/>
      <c r="Y1369" s="128"/>
      <c r="Z1369" s="128"/>
      <c r="AA1369" s="128"/>
      <c r="AB1369" s="128"/>
      <c r="AC1369" s="128"/>
      <c r="AD1369" s="85"/>
    </row>
    <row r="1370" spans="1:30" ht="20.100000000000001" customHeight="1">
      <c r="A1370" s="85"/>
      <c r="B1370" s="85"/>
      <c r="C1370" s="128"/>
      <c r="D1370" s="85" t="s">
        <v>515</v>
      </c>
      <c r="E1370" s="128"/>
      <c r="F1370" s="531"/>
      <c r="G1370" s="314"/>
      <c r="H1370" s="356"/>
      <c r="I1370" s="314"/>
      <c r="J1370" s="356"/>
      <c r="K1370" s="314"/>
      <c r="L1370" s="356"/>
      <c r="M1370" s="314"/>
      <c r="N1370" s="315"/>
      <c r="O1370" s="316"/>
      <c r="P1370" s="315"/>
      <c r="Q1370" s="316"/>
      <c r="R1370" s="315"/>
      <c r="S1370" s="316"/>
      <c r="T1370" s="315"/>
      <c r="U1370" s="316"/>
      <c r="V1370" s="128"/>
      <c r="W1370" s="128"/>
      <c r="X1370" s="128"/>
      <c r="Y1370" s="128"/>
      <c r="Z1370" s="128"/>
      <c r="AA1370" s="128"/>
      <c r="AB1370" s="128"/>
      <c r="AC1370" s="128"/>
      <c r="AD1370" s="85"/>
    </row>
    <row r="1371" spans="1:30" ht="20.100000000000001" customHeight="1">
      <c r="A1371" s="85"/>
      <c r="B1371" s="85"/>
      <c r="C1371" s="128"/>
      <c r="D1371" s="85" t="s">
        <v>516</v>
      </c>
      <c r="E1371" s="128"/>
      <c r="F1371" s="531"/>
      <c r="G1371" s="314"/>
      <c r="H1371" s="356"/>
      <c r="I1371" s="314"/>
      <c r="J1371" s="356"/>
      <c r="K1371" s="314"/>
      <c r="L1371" s="356"/>
      <c r="M1371" s="314"/>
      <c r="N1371" s="315"/>
      <c r="O1371" s="316"/>
      <c r="P1371" s="315"/>
      <c r="Q1371" s="316"/>
      <c r="R1371" s="315"/>
      <c r="S1371" s="316"/>
      <c r="T1371" s="315"/>
      <c r="U1371" s="316"/>
      <c r="V1371" s="128"/>
      <c r="W1371" s="128"/>
      <c r="X1371" s="128"/>
      <c r="Y1371" s="128"/>
      <c r="Z1371" s="128"/>
      <c r="AA1371" s="128"/>
      <c r="AB1371" s="128"/>
      <c r="AC1371" s="128"/>
      <c r="AD1371" s="85"/>
    </row>
    <row r="1372" spans="1:30" ht="20.100000000000001" customHeight="1">
      <c r="A1372" s="85"/>
      <c r="B1372" s="85"/>
      <c r="C1372" s="128"/>
      <c r="D1372" s="85" t="s">
        <v>517</v>
      </c>
      <c r="E1372" s="128"/>
      <c r="F1372" s="531"/>
      <c r="G1372" s="314"/>
      <c r="H1372" s="356"/>
      <c r="I1372" s="314"/>
      <c r="J1372" s="356"/>
      <c r="K1372" s="314"/>
      <c r="L1372" s="356"/>
      <c r="M1372" s="314"/>
      <c r="N1372" s="315"/>
      <c r="O1372" s="316"/>
      <c r="P1372" s="315"/>
      <c r="Q1372" s="316"/>
      <c r="R1372" s="315"/>
      <c r="S1372" s="316"/>
      <c r="T1372" s="315"/>
      <c r="U1372" s="316"/>
      <c r="V1372" s="128"/>
      <c r="W1372" s="128"/>
      <c r="X1372" s="128"/>
      <c r="Y1372" s="128"/>
      <c r="Z1372" s="128"/>
      <c r="AA1372" s="128"/>
      <c r="AB1372" s="128"/>
      <c r="AC1372" s="128"/>
      <c r="AD1372" s="85"/>
    </row>
    <row r="1373" spans="1:30" ht="20.100000000000001" customHeight="1">
      <c r="A1373" s="85"/>
      <c r="B1373" s="85"/>
      <c r="C1373" s="128"/>
      <c r="D1373" s="85" t="s">
        <v>518</v>
      </c>
      <c r="E1373" s="128"/>
      <c r="F1373" s="531"/>
      <c r="G1373" s="314"/>
      <c r="H1373" s="356"/>
      <c r="I1373" s="314"/>
      <c r="J1373" s="356"/>
      <c r="K1373" s="314"/>
      <c r="L1373" s="356"/>
      <c r="M1373" s="314"/>
      <c r="N1373" s="315"/>
      <c r="O1373" s="316"/>
      <c r="P1373" s="315"/>
      <c r="Q1373" s="316"/>
      <c r="R1373" s="315"/>
      <c r="S1373" s="316"/>
      <c r="T1373" s="315"/>
      <c r="U1373" s="316"/>
      <c r="V1373" s="128"/>
      <c r="W1373" s="128"/>
      <c r="X1373" s="128"/>
      <c r="Y1373" s="128"/>
      <c r="Z1373" s="128"/>
      <c r="AA1373" s="128"/>
      <c r="AB1373" s="128"/>
      <c r="AC1373" s="128"/>
      <c r="AD1373" s="85"/>
    </row>
    <row r="1374" spans="1:30" ht="20.100000000000001" customHeight="1">
      <c r="A1374" s="85"/>
      <c r="B1374" s="85"/>
      <c r="C1374" s="128"/>
      <c r="D1374" s="85" t="s">
        <v>519</v>
      </c>
      <c r="E1374" s="128"/>
      <c r="F1374" s="531"/>
      <c r="G1374" s="314"/>
      <c r="H1374" s="356"/>
      <c r="I1374" s="314"/>
      <c r="J1374" s="356"/>
      <c r="K1374" s="314"/>
      <c r="L1374" s="356"/>
      <c r="M1374" s="314"/>
      <c r="N1374" s="315"/>
      <c r="O1374" s="316"/>
      <c r="P1374" s="315"/>
      <c r="Q1374" s="316"/>
      <c r="R1374" s="315"/>
      <c r="S1374" s="316"/>
      <c r="T1374" s="315"/>
      <c r="U1374" s="316"/>
      <c r="V1374" s="128"/>
      <c r="W1374" s="128"/>
      <c r="X1374" s="128"/>
      <c r="Y1374" s="128"/>
      <c r="Z1374" s="128"/>
      <c r="AA1374" s="128"/>
      <c r="AB1374" s="128"/>
      <c r="AC1374" s="128"/>
      <c r="AD1374" s="85"/>
    </row>
    <row r="1375" spans="1:30" ht="20.100000000000001" customHeight="1">
      <c r="A1375" s="85"/>
      <c r="B1375" s="85"/>
      <c r="C1375" s="128"/>
      <c r="D1375" s="85" t="s">
        <v>520</v>
      </c>
      <c r="E1375" s="128"/>
      <c r="F1375" s="531"/>
      <c r="G1375" s="314"/>
      <c r="H1375" s="356"/>
      <c r="I1375" s="314"/>
      <c r="J1375" s="356"/>
      <c r="K1375" s="314"/>
      <c r="L1375" s="356"/>
      <c r="M1375" s="314"/>
      <c r="N1375" s="315"/>
      <c r="O1375" s="316"/>
      <c r="P1375" s="315"/>
      <c r="Q1375" s="316"/>
      <c r="R1375" s="315"/>
      <c r="S1375" s="316"/>
      <c r="T1375" s="315"/>
      <c r="U1375" s="316"/>
      <c r="V1375" s="128"/>
      <c r="W1375" s="128"/>
      <c r="X1375" s="128"/>
      <c r="Y1375" s="128"/>
      <c r="Z1375" s="128"/>
      <c r="AA1375" s="128"/>
      <c r="AB1375" s="128"/>
      <c r="AC1375" s="128"/>
      <c r="AD1375" s="85"/>
    </row>
    <row r="1376" spans="1:30" ht="20.100000000000001" customHeight="1">
      <c r="A1376" s="85"/>
      <c r="B1376" s="85"/>
      <c r="C1376" s="128"/>
      <c r="D1376" s="85" t="s">
        <v>9440</v>
      </c>
      <c r="E1376" s="128"/>
      <c r="F1376" s="531"/>
      <c r="G1376" s="314"/>
      <c r="H1376" s="356">
        <v>2</v>
      </c>
      <c r="I1376" s="314">
        <v>100</v>
      </c>
      <c r="J1376" s="356"/>
      <c r="K1376" s="314"/>
      <c r="L1376" s="356">
        <v>1</v>
      </c>
      <c r="M1376" s="314">
        <v>33.299999999999997</v>
      </c>
      <c r="N1376" s="315"/>
      <c r="O1376" s="316"/>
      <c r="P1376" s="315"/>
      <c r="Q1376" s="316"/>
      <c r="R1376" s="315">
        <v>5</v>
      </c>
      <c r="S1376" s="316">
        <v>45.5</v>
      </c>
      <c r="T1376" s="315"/>
      <c r="U1376" s="316"/>
      <c r="V1376" s="128"/>
      <c r="W1376" s="128"/>
      <c r="X1376" s="128"/>
      <c r="Y1376" s="128"/>
      <c r="Z1376" s="128"/>
      <c r="AA1376" s="128"/>
      <c r="AB1376" s="128"/>
      <c r="AC1376" s="128"/>
      <c r="AD1376" s="85"/>
    </row>
    <row r="1377" spans="1:30" ht="20.100000000000001" customHeight="1">
      <c r="A1377" s="85"/>
      <c r="B1377" s="85"/>
      <c r="C1377" s="128"/>
      <c r="D1377" s="85" t="s">
        <v>9419</v>
      </c>
      <c r="E1377" s="128"/>
      <c r="F1377" s="531"/>
      <c r="G1377" s="314"/>
      <c r="H1377" s="356"/>
      <c r="I1377" s="314"/>
      <c r="J1377" s="356"/>
      <c r="K1377" s="314"/>
      <c r="L1377" s="356">
        <v>1</v>
      </c>
      <c r="M1377" s="314">
        <v>33.299999999999997</v>
      </c>
      <c r="N1377" s="315">
        <v>1</v>
      </c>
      <c r="O1377" s="316">
        <v>50</v>
      </c>
      <c r="P1377" s="315">
        <v>1</v>
      </c>
      <c r="Q1377" s="316">
        <v>16.7</v>
      </c>
      <c r="R1377" s="315"/>
      <c r="S1377" s="316"/>
      <c r="T1377" s="315">
        <v>1</v>
      </c>
      <c r="U1377" s="316">
        <v>9.1</v>
      </c>
      <c r="V1377" s="128"/>
      <c r="W1377" s="128"/>
      <c r="X1377" s="128"/>
      <c r="Y1377" s="128"/>
      <c r="Z1377" s="128"/>
      <c r="AA1377" s="128"/>
      <c r="AB1377" s="128"/>
      <c r="AC1377" s="128"/>
      <c r="AD1377" s="85"/>
    </row>
    <row r="1378" spans="1:30" ht="20.100000000000001" customHeight="1">
      <c r="A1378" s="66" t="s">
        <v>6497</v>
      </c>
      <c r="B1378" s="66" t="s">
        <v>545</v>
      </c>
      <c r="C1378" s="127" t="s">
        <v>7611</v>
      </c>
      <c r="D1378" s="66"/>
      <c r="E1378" s="66"/>
      <c r="F1378" s="354">
        <v>3935</v>
      </c>
      <c r="G1378" s="12">
        <v>98.794878232488074</v>
      </c>
      <c r="H1378" s="354">
        <v>4051</v>
      </c>
      <c r="I1378" s="12">
        <f>H1378/4082*100</f>
        <v>99.240568348848598</v>
      </c>
      <c r="J1378" s="354">
        <v>4120</v>
      </c>
      <c r="K1378" s="12">
        <f>J1378/4161*100</f>
        <v>99.01465993751502</v>
      </c>
      <c r="L1378" s="354">
        <v>4263</v>
      </c>
      <c r="M1378" s="12">
        <v>99.2</v>
      </c>
      <c r="N1378" s="56">
        <v>4353</v>
      </c>
      <c r="O1378" s="57">
        <v>99</v>
      </c>
      <c r="P1378" s="56">
        <v>4451</v>
      </c>
      <c r="Q1378" s="57">
        <v>97.5</v>
      </c>
      <c r="R1378" s="56">
        <v>4521</v>
      </c>
      <c r="S1378" s="57">
        <v>96.7</v>
      </c>
      <c r="T1378" s="56">
        <v>4964</v>
      </c>
      <c r="U1378" s="57">
        <v>97.5</v>
      </c>
      <c r="V1378" s="127" t="s">
        <v>7010</v>
      </c>
      <c r="W1378" s="127" t="s">
        <v>7010</v>
      </c>
      <c r="X1378" s="127" t="s">
        <v>7010</v>
      </c>
      <c r="Y1378" s="127" t="s">
        <v>7010</v>
      </c>
      <c r="Z1378" s="127" t="s">
        <v>7010</v>
      </c>
      <c r="AA1378" s="127" t="s">
        <v>7010</v>
      </c>
      <c r="AB1378" s="127" t="s">
        <v>7010</v>
      </c>
      <c r="AC1378" s="127" t="s">
        <v>7010</v>
      </c>
      <c r="AD1378" s="66"/>
    </row>
    <row r="1379" spans="1:30" ht="20.100000000000001" customHeight="1">
      <c r="A1379" s="85"/>
      <c r="B1379" s="85"/>
      <c r="C1379" s="128"/>
      <c r="D1379" s="85" t="s">
        <v>131</v>
      </c>
      <c r="E1379" s="128" t="s">
        <v>8136</v>
      </c>
      <c r="F1379" s="531"/>
      <c r="G1379" s="314"/>
      <c r="H1379" s="356">
        <v>1</v>
      </c>
      <c r="I1379" s="314">
        <f>H1379/4082*100</f>
        <v>2.4497795198432142E-2</v>
      </c>
      <c r="J1379" s="356"/>
      <c r="K1379" s="314"/>
      <c r="L1379" s="356">
        <v>1</v>
      </c>
      <c r="M1379" s="314"/>
      <c r="N1379" s="315">
        <v>1</v>
      </c>
      <c r="O1379" s="316"/>
      <c r="P1379" s="315"/>
      <c r="Q1379" s="316"/>
      <c r="R1379" s="315">
        <v>16</v>
      </c>
      <c r="S1379" s="316">
        <v>0.3</v>
      </c>
      <c r="T1379" s="315">
        <v>1</v>
      </c>
      <c r="U1379" s="316"/>
      <c r="V1379" s="128"/>
      <c r="W1379" s="128"/>
      <c r="X1379" s="128"/>
      <c r="Y1379" s="128"/>
      <c r="Z1379" s="128"/>
      <c r="AA1379" s="128"/>
      <c r="AB1379" s="128"/>
      <c r="AC1379" s="128"/>
      <c r="AD1379" s="85"/>
    </row>
    <row r="1380" spans="1:30" ht="20.100000000000001" customHeight="1">
      <c r="A1380" s="85"/>
      <c r="B1380" s="85"/>
      <c r="C1380" s="128"/>
      <c r="D1380" s="85" t="s">
        <v>133</v>
      </c>
      <c r="E1380" s="128"/>
      <c r="F1380" s="531">
        <v>48</v>
      </c>
      <c r="G1380" s="314">
        <v>1.2051217675119257</v>
      </c>
      <c r="H1380" s="356">
        <v>30</v>
      </c>
      <c r="I1380" s="314">
        <f>H1380/4082*100</f>
        <v>0.73493385595296423</v>
      </c>
      <c r="J1380" s="356">
        <v>41</v>
      </c>
      <c r="K1380" s="314">
        <f>J1380/4161*100</f>
        <v>0.98534006248497952</v>
      </c>
      <c r="L1380" s="356">
        <v>33</v>
      </c>
      <c r="M1380" s="314">
        <v>0.8</v>
      </c>
      <c r="N1380" s="315">
        <v>43</v>
      </c>
      <c r="O1380" s="316">
        <v>1</v>
      </c>
      <c r="P1380" s="315">
        <v>115</v>
      </c>
      <c r="Q1380" s="316">
        <v>2.5</v>
      </c>
      <c r="R1380" s="315">
        <v>140</v>
      </c>
      <c r="S1380" s="316">
        <v>3</v>
      </c>
      <c r="T1380" s="315">
        <v>127</v>
      </c>
      <c r="U1380" s="316">
        <v>2.5</v>
      </c>
      <c r="V1380" s="128"/>
      <c r="W1380" s="128"/>
      <c r="X1380" s="128"/>
      <c r="Y1380" s="128"/>
      <c r="Z1380" s="128"/>
      <c r="AA1380" s="128"/>
      <c r="AB1380" s="128"/>
      <c r="AC1380" s="128"/>
      <c r="AD1380" s="85"/>
    </row>
    <row r="1381" spans="1:30" ht="20.100000000000001" customHeight="1">
      <c r="A1381" s="66" t="s">
        <v>6498</v>
      </c>
      <c r="B1381" s="66" t="s">
        <v>546</v>
      </c>
      <c r="C1381" s="127" t="s">
        <v>6499</v>
      </c>
      <c r="D1381" s="66" t="s">
        <v>509</v>
      </c>
      <c r="E1381" s="127" t="s">
        <v>7646</v>
      </c>
      <c r="F1381" s="354"/>
      <c r="G1381" s="12"/>
      <c r="H1381" s="354"/>
      <c r="I1381" s="12"/>
      <c r="J1381" s="354">
        <v>1</v>
      </c>
      <c r="K1381" s="12">
        <f t="shared" ref="K1381:K1388" si="25">J1381/41*100</f>
        <v>2.4390243902439024</v>
      </c>
      <c r="L1381" s="354">
        <v>3</v>
      </c>
      <c r="M1381" s="12">
        <v>8.8235294117647065</v>
      </c>
      <c r="N1381" s="56">
        <v>5</v>
      </c>
      <c r="O1381" s="57">
        <v>11.4</v>
      </c>
      <c r="P1381" s="56">
        <v>8</v>
      </c>
      <c r="Q1381" s="57">
        <v>7</v>
      </c>
      <c r="R1381" s="56">
        <v>8</v>
      </c>
      <c r="S1381" s="57">
        <v>5.0999999999999996</v>
      </c>
      <c r="T1381" s="56">
        <v>8</v>
      </c>
      <c r="U1381" s="57">
        <v>6.3</v>
      </c>
      <c r="V1381" s="127" t="s">
        <v>7010</v>
      </c>
      <c r="W1381" s="127" t="s">
        <v>7010</v>
      </c>
      <c r="X1381" s="127" t="s">
        <v>7010</v>
      </c>
      <c r="Y1381" s="127" t="s">
        <v>7010</v>
      </c>
      <c r="Z1381" s="127" t="s">
        <v>7010</v>
      </c>
      <c r="AA1381" s="127" t="s">
        <v>7010</v>
      </c>
      <c r="AB1381" s="127" t="s">
        <v>7010</v>
      </c>
      <c r="AC1381" s="127" t="s">
        <v>7010</v>
      </c>
      <c r="AD1381" s="66"/>
    </row>
    <row r="1382" spans="1:30" ht="20.100000000000001" customHeight="1">
      <c r="A1382" s="85"/>
      <c r="B1382" s="85"/>
      <c r="C1382" s="128"/>
      <c r="D1382" s="85" t="s">
        <v>510</v>
      </c>
      <c r="E1382" s="128"/>
      <c r="F1382" s="531">
        <v>9</v>
      </c>
      <c r="G1382" s="314">
        <v>18.75</v>
      </c>
      <c r="H1382" s="356">
        <v>2</v>
      </c>
      <c r="I1382" s="314">
        <f t="shared" ref="I1382:I1387" si="26">H1382/31*100</f>
        <v>6.4516129032258061</v>
      </c>
      <c r="J1382" s="356">
        <v>6</v>
      </c>
      <c r="K1382" s="314">
        <f t="shared" si="25"/>
        <v>14.634146341463413</v>
      </c>
      <c r="L1382" s="356">
        <v>7</v>
      </c>
      <c r="M1382" s="314">
        <v>20.588235294117645</v>
      </c>
      <c r="N1382" s="315">
        <v>2</v>
      </c>
      <c r="O1382" s="316">
        <v>4.5</v>
      </c>
      <c r="P1382" s="315">
        <v>12</v>
      </c>
      <c r="Q1382" s="316">
        <v>10.4</v>
      </c>
      <c r="R1382" s="315">
        <v>13</v>
      </c>
      <c r="S1382" s="316">
        <v>8.3000000000000007</v>
      </c>
      <c r="T1382" s="315">
        <v>19</v>
      </c>
      <c r="U1382" s="316">
        <v>14.8</v>
      </c>
      <c r="V1382" s="128"/>
      <c r="W1382" s="128"/>
      <c r="X1382" s="128"/>
      <c r="Y1382" s="128"/>
      <c r="Z1382" s="128"/>
      <c r="AA1382" s="128"/>
      <c r="AB1382" s="128"/>
      <c r="AC1382" s="128"/>
      <c r="AD1382" s="85"/>
    </row>
    <row r="1383" spans="1:30" ht="20.100000000000001" customHeight="1">
      <c r="A1383" s="85"/>
      <c r="B1383" s="85"/>
      <c r="C1383" s="128"/>
      <c r="D1383" s="85" t="s">
        <v>511</v>
      </c>
      <c r="E1383" s="128"/>
      <c r="F1383" s="531">
        <v>12</v>
      </c>
      <c r="G1383" s="314">
        <v>25</v>
      </c>
      <c r="H1383" s="356">
        <v>5</v>
      </c>
      <c r="I1383" s="314">
        <f t="shared" si="26"/>
        <v>16.129032258064516</v>
      </c>
      <c r="J1383" s="356">
        <v>13</v>
      </c>
      <c r="K1383" s="314">
        <f t="shared" si="25"/>
        <v>31.707317073170731</v>
      </c>
      <c r="L1383" s="356">
        <v>11</v>
      </c>
      <c r="M1383" s="314">
        <v>32.352941176470587</v>
      </c>
      <c r="N1383" s="315">
        <v>2</v>
      </c>
      <c r="O1383" s="316">
        <v>4.5</v>
      </c>
      <c r="P1383" s="315">
        <v>29</v>
      </c>
      <c r="Q1383" s="316">
        <v>25.2</v>
      </c>
      <c r="R1383" s="315">
        <v>44</v>
      </c>
      <c r="S1383" s="316">
        <v>28.2</v>
      </c>
      <c r="T1383" s="315">
        <v>41</v>
      </c>
      <c r="U1383" s="316">
        <v>32</v>
      </c>
      <c r="V1383" s="128"/>
      <c r="W1383" s="128"/>
      <c r="X1383" s="128"/>
      <c r="Y1383" s="128"/>
      <c r="Z1383" s="128"/>
      <c r="AA1383" s="128"/>
      <c r="AB1383" s="128"/>
      <c r="AC1383" s="128"/>
      <c r="AD1383" s="85"/>
    </row>
    <row r="1384" spans="1:30" ht="20.100000000000001" customHeight="1">
      <c r="A1384" s="85"/>
      <c r="B1384" s="85"/>
      <c r="C1384" s="128"/>
      <c r="D1384" s="85" t="s">
        <v>512</v>
      </c>
      <c r="E1384" s="128"/>
      <c r="F1384" s="531">
        <v>16</v>
      </c>
      <c r="G1384" s="314">
        <v>33.333333333333336</v>
      </c>
      <c r="H1384" s="356">
        <v>12</v>
      </c>
      <c r="I1384" s="314">
        <f t="shared" si="26"/>
        <v>38.70967741935484</v>
      </c>
      <c r="J1384" s="356">
        <v>12</v>
      </c>
      <c r="K1384" s="314">
        <f t="shared" si="25"/>
        <v>29.268292682926827</v>
      </c>
      <c r="L1384" s="356">
        <v>4</v>
      </c>
      <c r="M1384" s="314">
        <v>11.76470588235294</v>
      </c>
      <c r="N1384" s="315">
        <v>3</v>
      </c>
      <c r="O1384" s="316">
        <v>6.8</v>
      </c>
      <c r="P1384" s="315">
        <v>29</v>
      </c>
      <c r="Q1384" s="316">
        <v>25.2</v>
      </c>
      <c r="R1384" s="315">
        <v>38</v>
      </c>
      <c r="S1384" s="316">
        <v>24.4</v>
      </c>
      <c r="T1384" s="315">
        <v>29</v>
      </c>
      <c r="U1384" s="316">
        <v>22.7</v>
      </c>
      <c r="V1384" s="128"/>
      <c r="W1384" s="128"/>
      <c r="X1384" s="128"/>
      <c r="Y1384" s="128"/>
      <c r="Z1384" s="128"/>
      <c r="AA1384" s="128"/>
      <c r="AB1384" s="128"/>
      <c r="AC1384" s="128"/>
      <c r="AD1384" s="85"/>
    </row>
    <row r="1385" spans="1:30" ht="20.100000000000001" customHeight="1">
      <c r="A1385" s="85"/>
      <c r="B1385" s="85"/>
      <c r="C1385" s="128"/>
      <c r="D1385" s="85" t="s">
        <v>513</v>
      </c>
      <c r="E1385" s="128"/>
      <c r="F1385" s="531">
        <v>9</v>
      </c>
      <c r="G1385" s="314">
        <v>18.75</v>
      </c>
      <c r="H1385" s="356">
        <v>4</v>
      </c>
      <c r="I1385" s="314">
        <f t="shared" si="26"/>
        <v>12.903225806451612</v>
      </c>
      <c r="J1385" s="356">
        <v>3</v>
      </c>
      <c r="K1385" s="314">
        <f t="shared" si="25"/>
        <v>7.3170731707317067</v>
      </c>
      <c r="L1385" s="356">
        <v>4</v>
      </c>
      <c r="M1385" s="314">
        <v>11.76470588235294</v>
      </c>
      <c r="N1385" s="315">
        <v>2</v>
      </c>
      <c r="O1385" s="316">
        <v>4.5</v>
      </c>
      <c r="P1385" s="315">
        <v>15</v>
      </c>
      <c r="Q1385" s="316">
        <v>13</v>
      </c>
      <c r="R1385" s="315">
        <v>16</v>
      </c>
      <c r="S1385" s="316">
        <v>10.3</v>
      </c>
      <c r="T1385" s="315">
        <v>17</v>
      </c>
      <c r="U1385" s="316">
        <v>13.3</v>
      </c>
      <c r="V1385" s="128"/>
      <c r="W1385" s="128"/>
      <c r="X1385" s="128"/>
      <c r="Y1385" s="128"/>
      <c r="Z1385" s="128"/>
      <c r="AA1385" s="128"/>
      <c r="AB1385" s="128"/>
      <c r="AC1385" s="128"/>
      <c r="AD1385" s="85"/>
    </row>
    <row r="1386" spans="1:30" ht="20.100000000000001" customHeight="1">
      <c r="A1386" s="85"/>
      <c r="B1386" s="85"/>
      <c r="C1386" s="128"/>
      <c r="D1386" s="85" t="s">
        <v>514</v>
      </c>
      <c r="E1386" s="128"/>
      <c r="F1386" s="531"/>
      <c r="G1386" s="314"/>
      <c r="H1386" s="356">
        <v>1</v>
      </c>
      <c r="I1386" s="314">
        <f t="shared" si="26"/>
        <v>3.225806451612903</v>
      </c>
      <c r="J1386" s="356">
        <v>3</v>
      </c>
      <c r="K1386" s="314">
        <f t="shared" si="25"/>
        <v>7.3170731707317067</v>
      </c>
      <c r="L1386" s="356">
        <v>3</v>
      </c>
      <c r="M1386" s="314">
        <v>8.8235294117647065</v>
      </c>
      <c r="N1386" s="315"/>
      <c r="O1386" s="316"/>
      <c r="P1386" s="315">
        <v>3</v>
      </c>
      <c r="Q1386" s="316">
        <v>2.6</v>
      </c>
      <c r="R1386" s="315">
        <v>2</v>
      </c>
      <c r="S1386" s="316">
        <v>1.3</v>
      </c>
      <c r="T1386" s="315">
        <v>3</v>
      </c>
      <c r="U1386" s="316">
        <v>2.2999999999999998</v>
      </c>
      <c r="V1386" s="128"/>
      <c r="W1386" s="128"/>
      <c r="X1386" s="128"/>
      <c r="Y1386" s="128"/>
      <c r="Z1386" s="128"/>
      <c r="AA1386" s="128"/>
      <c r="AB1386" s="128"/>
      <c r="AC1386" s="128"/>
      <c r="AD1386" s="85"/>
    </row>
    <row r="1387" spans="1:30" ht="20.100000000000001" customHeight="1">
      <c r="A1387" s="85"/>
      <c r="B1387" s="85"/>
      <c r="C1387" s="128"/>
      <c r="D1387" s="85" t="s">
        <v>515</v>
      </c>
      <c r="E1387" s="128"/>
      <c r="F1387" s="531">
        <v>2</v>
      </c>
      <c r="G1387" s="314">
        <v>4.166666666666667</v>
      </c>
      <c r="H1387" s="356">
        <v>2</v>
      </c>
      <c r="I1387" s="314">
        <f t="shared" si="26"/>
        <v>6.4516129032258061</v>
      </c>
      <c r="J1387" s="356">
        <v>1</v>
      </c>
      <c r="K1387" s="314">
        <f t="shared" si="25"/>
        <v>2.4390243902439024</v>
      </c>
      <c r="L1387" s="356"/>
      <c r="M1387" s="314"/>
      <c r="N1387" s="315"/>
      <c r="O1387" s="316"/>
      <c r="P1387" s="315">
        <v>1</v>
      </c>
      <c r="Q1387" s="316">
        <v>0.9</v>
      </c>
      <c r="R1387" s="315"/>
      <c r="S1387" s="316"/>
      <c r="T1387" s="315">
        <v>2</v>
      </c>
      <c r="U1387" s="316">
        <v>1.6</v>
      </c>
      <c r="V1387" s="128"/>
      <c r="W1387" s="128"/>
      <c r="X1387" s="128"/>
      <c r="Y1387" s="128"/>
      <c r="Z1387" s="128"/>
      <c r="AA1387" s="128"/>
      <c r="AB1387" s="128"/>
      <c r="AC1387" s="128"/>
      <c r="AD1387" s="85"/>
    </row>
    <row r="1388" spans="1:30" ht="20.100000000000001" customHeight="1">
      <c r="A1388" s="85"/>
      <c r="B1388" s="85"/>
      <c r="C1388" s="128"/>
      <c r="D1388" s="85" t="s">
        <v>516</v>
      </c>
      <c r="E1388" s="128"/>
      <c r="F1388" s="531"/>
      <c r="G1388" s="314"/>
      <c r="H1388" s="356"/>
      <c r="I1388" s="314"/>
      <c r="J1388" s="356">
        <v>1</v>
      </c>
      <c r="K1388" s="314">
        <f t="shared" si="25"/>
        <v>2.4390243902439024</v>
      </c>
      <c r="L1388" s="356"/>
      <c r="M1388" s="314"/>
      <c r="N1388" s="315"/>
      <c r="O1388" s="316"/>
      <c r="P1388" s="315"/>
      <c r="Q1388" s="316"/>
      <c r="R1388" s="315"/>
      <c r="S1388" s="316"/>
      <c r="T1388" s="315">
        <v>1</v>
      </c>
      <c r="U1388" s="316">
        <v>0.8</v>
      </c>
      <c r="V1388" s="128"/>
      <c r="W1388" s="128"/>
      <c r="X1388" s="128"/>
      <c r="Y1388" s="128"/>
      <c r="Z1388" s="128"/>
      <c r="AA1388" s="128"/>
      <c r="AB1388" s="128"/>
      <c r="AC1388" s="128"/>
      <c r="AD1388" s="85"/>
    </row>
    <row r="1389" spans="1:30" ht="20.100000000000001" customHeight="1">
      <c r="A1389" s="85"/>
      <c r="B1389" s="85"/>
      <c r="C1389" s="128"/>
      <c r="D1389" s="85" t="s">
        <v>517</v>
      </c>
      <c r="E1389" s="128"/>
      <c r="F1389" s="531"/>
      <c r="G1389" s="314"/>
      <c r="H1389" s="356"/>
      <c r="I1389" s="314"/>
      <c r="J1389" s="356"/>
      <c r="K1389" s="314"/>
      <c r="L1389" s="356"/>
      <c r="M1389" s="314"/>
      <c r="N1389" s="315"/>
      <c r="O1389" s="316"/>
      <c r="P1389" s="315"/>
      <c r="Q1389" s="316"/>
      <c r="R1389" s="315"/>
      <c r="S1389" s="316"/>
      <c r="T1389" s="315"/>
      <c r="U1389" s="316"/>
      <c r="V1389" s="128"/>
      <c r="W1389" s="128"/>
      <c r="X1389" s="128"/>
      <c r="Y1389" s="128"/>
      <c r="Z1389" s="128"/>
      <c r="AA1389" s="128"/>
      <c r="AB1389" s="128"/>
      <c r="AC1389" s="128"/>
      <c r="AD1389" s="85"/>
    </row>
    <row r="1390" spans="1:30" ht="20.100000000000001" customHeight="1">
      <c r="A1390" s="85"/>
      <c r="B1390" s="85"/>
      <c r="C1390" s="128"/>
      <c r="D1390" s="85" t="s">
        <v>518</v>
      </c>
      <c r="E1390" s="128"/>
      <c r="F1390" s="531"/>
      <c r="G1390" s="314"/>
      <c r="H1390" s="356"/>
      <c r="I1390" s="314"/>
      <c r="J1390" s="356"/>
      <c r="K1390" s="314"/>
      <c r="L1390" s="356"/>
      <c r="M1390" s="314"/>
      <c r="N1390" s="315"/>
      <c r="O1390" s="316"/>
      <c r="P1390" s="315"/>
      <c r="Q1390" s="316"/>
      <c r="R1390" s="315"/>
      <c r="S1390" s="316"/>
      <c r="T1390" s="315"/>
      <c r="U1390" s="316"/>
      <c r="V1390" s="128"/>
      <c r="W1390" s="128"/>
      <c r="X1390" s="128"/>
      <c r="Y1390" s="128"/>
      <c r="Z1390" s="128"/>
      <c r="AA1390" s="128"/>
      <c r="AB1390" s="128"/>
      <c r="AC1390" s="128"/>
      <c r="AD1390" s="85"/>
    </row>
    <row r="1391" spans="1:30" ht="20.100000000000001" customHeight="1">
      <c r="A1391" s="85"/>
      <c r="B1391" s="85"/>
      <c r="C1391" s="128"/>
      <c r="D1391" s="85" t="s">
        <v>519</v>
      </c>
      <c r="E1391" s="128"/>
      <c r="F1391" s="531"/>
      <c r="G1391" s="314"/>
      <c r="H1391" s="356"/>
      <c r="I1391" s="314"/>
      <c r="J1391" s="356"/>
      <c r="K1391" s="314"/>
      <c r="L1391" s="356"/>
      <c r="M1391" s="314"/>
      <c r="N1391" s="315"/>
      <c r="O1391" s="316"/>
      <c r="P1391" s="315"/>
      <c r="Q1391" s="316"/>
      <c r="R1391" s="315"/>
      <c r="S1391" s="316"/>
      <c r="T1391" s="315"/>
      <c r="U1391" s="316"/>
      <c r="V1391" s="128"/>
      <c r="W1391" s="128"/>
      <c r="X1391" s="128"/>
      <c r="Y1391" s="128"/>
      <c r="Z1391" s="128"/>
      <c r="AA1391" s="128"/>
      <c r="AB1391" s="128"/>
      <c r="AC1391" s="128"/>
      <c r="AD1391" s="85"/>
    </row>
    <row r="1392" spans="1:30" ht="20.100000000000001" customHeight="1">
      <c r="A1392" s="85"/>
      <c r="B1392" s="85"/>
      <c r="C1392" s="128"/>
      <c r="D1392" s="85" t="s">
        <v>520</v>
      </c>
      <c r="E1392" s="128"/>
      <c r="F1392" s="531"/>
      <c r="G1392" s="314"/>
      <c r="H1392" s="356"/>
      <c r="I1392" s="314"/>
      <c r="J1392" s="356"/>
      <c r="K1392" s="314"/>
      <c r="L1392" s="356"/>
      <c r="M1392" s="314"/>
      <c r="N1392" s="315"/>
      <c r="O1392" s="316"/>
      <c r="P1392" s="315"/>
      <c r="Q1392" s="316"/>
      <c r="R1392" s="315"/>
      <c r="S1392" s="316"/>
      <c r="T1392" s="315"/>
      <c r="U1392" s="316"/>
      <c r="V1392" s="128"/>
      <c r="W1392" s="128"/>
      <c r="X1392" s="128"/>
      <c r="Y1392" s="128"/>
      <c r="Z1392" s="128"/>
      <c r="AA1392" s="128"/>
      <c r="AB1392" s="128"/>
      <c r="AC1392" s="128"/>
      <c r="AD1392" s="85"/>
    </row>
    <row r="1393" spans="1:30" ht="20.100000000000001" customHeight="1">
      <c r="A1393" s="85"/>
      <c r="B1393" s="85"/>
      <c r="C1393" s="128"/>
      <c r="D1393" s="85" t="s">
        <v>9440</v>
      </c>
      <c r="E1393" s="128"/>
      <c r="F1393" s="531"/>
      <c r="G1393" s="314"/>
      <c r="H1393" s="356">
        <v>1</v>
      </c>
      <c r="I1393" s="314">
        <f>H1393/31*100</f>
        <v>3.225806451612903</v>
      </c>
      <c r="J1393" s="356"/>
      <c r="K1393" s="314"/>
      <c r="L1393" s="356">
        <v>1</v>
      </c>
      <c r="M1393" s="314">
        <v>2.9411764705882351</v>
      </c>
      <c r="N1393" s="315">
        <v>1</v>
      </c>
      <c r="O1393" s="316">
        <v>2.2999999999999998</v>
      </c>
      <c r="P1393" s="315"/>
      <c r="Q1393" s="316"/>
      <c r="R1393" s="315">
        <v>12</v>
      </c>
      <c r="S1393" s="316">
        <v>7.7</v>
      </c>
      <c r="T1393" s="315"/>
      <c r="U1393" s="316"/>
      <c r="V1393" s="128"/>
      <c r="W1393" s="128"/>
      <c r="X1393" s="128"/>
      <c r="Y1393" s="128"/>
      <c r="Z1393" s="128"/>
      <c r="AA1393" s="128"/>
      <c r="AB1393" s="128"/>
      <c r="AC1393" s="128"/>
      <c r="AD1393" s="85"/>
    </row>
    <row r="1394" spans="1:30" ht="20.100000000000001" customHeight="1">
      <c r="A1394" s="85"/>
      <c r="B1394" s="85"/>
      <c r="C1394" s="128"/>
      <c r="D1394" s="85" t="s">
        <v>9419</v>
      </c>
      <c r="E1394" s="128"/>
      <c r="F1394" s="531"/>
      <c r="G1394" s="314"/>
      <c r="H1394" s="356">
        <v>4</v>
      </c>
      <c r="I1394" s="314">
        <f>H1394/31*100</f>
        <v>12.903225806451612</v>
      </c>
      <c r="J1394" s="356">
        <v>1</v>
      </c>
      <c r="K1394" s="314">
        <f>J1394/41*100</f>
        <v>2.4390243902439024</v>
      </c>
      <c r="L1394" s="356">
        <v>1</v>
      </c>
      <c r="M1394" s="314">
        <v>2.9411764705882351</v>
      </c>
      <c r="N1394" s="315">
        <v>29</v>
      </c>
      <c r="O1394" s="316">
        <v>65.900000000000006</v>
      </c>
      <c r="P1394" s="315">
        <v>18</v>
      </c>
      <c r="Q1394" s="316">
        <v>15.7</v>
      </c>
      <c r="R1394" s="315">
        <v>23</v>
      </c>
      <c r="S1394" s="316">
        <v>14.7</v>
      </c>
      <c r="T1394" s="315">
        <v>8</v>
      </c>
      <c r="U1394" s="316">
        <v>6.3</v>
      </c>
      <c r="V1394" s="128"/>
      <c r="W1394" s="128"/>
      <c r="X1394" s="128"/>
      <c r="Y1394" s="128"/>
      <c r="Z1394" s="128"/>
      <c r="AA1394" s="128"/>
      <c r="AB1394" s="128"/>
      <c r="AC1394" s="128"/>
      <c r="AD1394" s="85"/>
    </row>
    <row r="1395" spans="1:30" ht="20.100000000000001" customHeight="1">
      <c r="A1395" s="66" t="s">
        <v>6500</v>
      </c>
      <c r="B1395" s="66" t="s">
        <v>547</v>
      </c>
      <c r="C1395" s="127" t="s">
        <v>7611</v>
      </c>
      <c r="D1395" s="66"/>
      <c r="E1395" s="66"/>
      <c r="F1395" s="354">
        <v>3982</v>
      </c>
      <c r="G1395" s="12">
        <v>99.974893296510174</v>
      </c>
      <c r="H1395" s="354">
        <v>4081</v>
      </c>
      <c r="I1395" s="12">
        <f>H1395/4082*100</f>
        <v>99.975502204801572</v>
      </c>
      <c r="J1395" s="354">
        <v>4161</v>
      </c>
      <c r="K1395" s="12">
        <v>100</v>
      </c>
      <c r="L1395" s="354">
        <v>4295</v>
      </c>
      <c r="M1395" s="12">
        <v>100</v>
      </c>
      <c r="N1395" s="56">
        <v>4397</v>
      </c>
      <c r="O1395" s="57">
        <v>100</v>
      </c>
      <c r="P1395" s="56">
        <v>4565</v>
      </c>
      <c r="Q1395" s="57">
        <v>100</v>
      </c>
      <c r="R1395" s="56">
        <v>4667</v>
      </c>
      <c r="S1395" s="57">
        <v>99.8</v>
      </c>
      <c r="T1395" s="56">
        <v>5088</v>
      </c>
      <c r="U1395" s="57">
        <v>99.9</v>
      </c>
      <c r="V1395" s="127" t="s">
        <v>7010</v>
      </c>
      <c r="W1395" s="127" t="s">
        <v>7010</v>
      </c>
      <c r="X1395" s="127" t="s">
        <v>7010</v>
      </c>
      <c r="Y1395" s="127" t="s">
        <v>7010</v>
      </c>
      <c r="Z1395" s="127" t="s">
        <v>7010</v>
      </c>
      <c r="AA1395" s="127" t="s">
        <v>7010</v>
      </c>
      <c r="AB1395" s="127" t="s">
        <v>7010</v>
      </c>
      <c r="AC1395" s="127" t="s">
        <v>7010</v>
      </c>
      <c r="AD1395" s="66"/>
    </row>
    <row r="1396" spans="1:30" ht="20.100000000000001" customHeight="1">
      <c r="A1396" s="85"/>
      <c r="B1396" s="85"/>
      <c r="C1396" s="128"/>
      <c r="D1396" s="85" t="s">
        <v>131</v>
      </c>
      <c r="E1396" s="128" t="s">
        <v>8136</v>
      </c>
      <c r="F1396" s="531">
        <v>1</v>
      </c>
      <c r="G1396" s="314">
        <v>2.5106703489831784E-2</v>
      </c>
      <c r="H1396" s="356">
        <v>1</v>
      </c>
      <c r="I1396" s="314">
        <f>H1396/4082*100</f>
        <v>2.4497795198432142E-2</v>
      </c>
      <c r="J1396" s="356"/>
      <c r="K1396" s="314"/>
      <c r="L1396" s="356">
        <v>1</v>
      </c>
      <c r="M1396" s="314"/>
      <c r="N1396" s="315"/>
      <c r="O1396" s="316"/>
      <c r="P1396" s="315"/>
      <c r="Q1396" s="316"/>
      <c r="R1396" s="315">
        <v>7</v>
      </c>
      <c r="S1396" s="316">
        <v>0.1</v>
      </c>
      <c r="T1396" s="315"/>
      <c r="U1396" s="316"/>
      <c r="V1396" s="128"/>
      <c r="W1396" s="128"/>
      <c r="X1396" s="128"/>
      <c r="Y1396" s="128"/>
      <c r="Z1396" s="128"/>
      <c r="AA1396" s="128"/>
      <c r="AB1396" s="128"/>
      <c r="AC1396" s="128"/>
      <c r="AD1396" s="85"/>
    </row>
    <row r="1397" spans="1:30" ht="20.100000000000001" customHeight="1">
      <c r="A1397" s="85"/>
      <c r="B1397" s="85"/>
      <c r="C1397" s="128"/>
      <c r="D1397" s="85" t="s">
        <v>133</v>
      </c>
      <c r="E1397" s="128"/>
      <c r="F1397" s="531"/>
      <c r="G1397" s="314"/>
      <c r="H1397" s="356"/>
      <c r="I1397" s="314"/>
      <c r="J1397" s="356"/>
      <c r="K1397" s="314"/>
      <c r="L1397" s="356">
        <v>1</v>
      </c>
      <c r="M1397" s="314"/>
      <c r="N1397" s="315"/>
      <c r="O1397" s="316"/>
      <c r="P1397" s="315">
        <v>1</v>
      </c>
      <c r="Q1397" s="316"/>
      <c r="R1397" s="315">
        <v>3</v>
      </c>
      <c r="S1397" s="316">
        <v>0.1</v>
      </c>
      <c r="T1397" s="315">
        <v>4</v>
      </c>
      <c r="U1397" s="316">
        <v>0.1</v>
      </c>
      <c r="V1397" s="128"/>
      <c r="W1397" s="128"/>
      <c r="X1397" s="128"/>
      <c r="Y1397" s="128"/>
      <c r="Z1397" s="128"/>
      <c r="AA1397" s="128"/>
      <c r="AB1397" s="128"/>
      <c r="AC1397" s="128"/>
      <c r="AD1397" s="85"/>
    </row>
    <row r="1398" spans="1:30" ht="20.100000000000001" customHeight="1">
      <c r="A1398" s="66" t="s">
        <v>6501</v>
      </c>
      <c r="B1398" s="66" t="s">
        <v>548</v>
      </c>
      <c r="C1398" s="127" t="s">
        <v>6502</v>
      </c>
      <c r="D1398" s="66" t="s">
        <v>509</v>
      </c>
      <c r="E1398" s="127" t="s">
        <v>7646</v>
      </c>
      <c r="F1398" s="354"/>
      <c r="G1398" s="12"/>
      <c r="H1398" s="354"/>
      <c r="I1398" s="12"/>
      <c r="J1398" s="354"/>
      <c r="K1398" s="12"/>
      <c r="L1398" s="354"/>
      <c r="M1398" s="12"/>
      <c r="N1398" s="56"/>
      <c r="O1398" s="57"/>
      <c r="P1398" s="56"/>
      <c r="Q1398" s="57"/>
      <c r="R1398" s="56">
        <v>1</v>
      </c>
      <c r="S1398" s="57">
        <v>10</v>
      </c>
      <c r="T1398" s="56">
        <v>1</v>
      </c>
      <c r="U1398" s="57">
        <v>25</v>
      </c>
      <c r="V1398" s="127" t="s">
        <v>7010</v>
      </c>
      <c r="W1398" s="127" t="s">
        <v>7010</v>
      </c>
      <c r="X1398" s="127" t="s">
        <v>7010</v>
      </c>
      <c r="Y1398" s="127" t="s">
        <v>7010</v>
      </c>
      <c r="Z1398" s="127" t="s">
        <v>7010</v>
      </c>
      <c r="AA1398" s="127" t="s">
        <v>7010</v>
      </c>
      <c r="AB1398" s="127" t="s">
        <v>7010</v>
      </c>
      <c r="AC1398" s="127" t="s">
        <v>7010</v>
      </c>
      <c r="AD1398" s="66"/>
    </row>
    <row r="1399" spans="1:30" ht="20.100000000000001" customHeight="1">
      <c r="A1399" s="85"/>
      <c r="B1399" s="85"/>
      <c r="C1399" s="128"/>
      <c r="D1399" s="85" t="s">
        <v>510</v>
      </c>
      <c r="E1399" s="128"/>
      <c r="F1399" s="531"/>
      <c r="G1399" s="314"/>
      <c r="H1399" s="356"/>
      <c r="I1399" s="314"/>
      <c r="J1399" s="356"/>
      <c r="K1399" s="314"/>
      <c r="L1399" s="356">
        <v>1</v>
      </c>
      <c r="M1399" s="314">
        <v>50</v>
      </c>
      <c r="N1399" s="315"/>
      <c r="O1399" s="316"/>
      <c r="P1399" s="315"/>
      <c r="Q1399" s="316"/>
      <c r="R1399" s="315"/>
      <c r="S1399" s="316"/>
      <c r="T1399" s="315"/>
      <c r="U1399" s="316"/>
      <c r="V1399" s="128"/>
      <c r="W1399" s="128"/>
      <c r="X1399" s="128"/>
      <c r="Y1399" s="128"/>
      <c r="Z1399" s="128"/>
      <c r="AA1399" s="128"/>
      <c r="AB1399" s="128"/>
      <c r="AC1399" s="128"/>
      <c r="AD1399" s="85"/>
    </row>
    <row r="1400" spans="1:30" ht="20.100000000000001" customHeight="1">
      <c r="A1400" s="85"/>
      <c r="B1400" s="85"/>
      <c r="C1400" s="128"/>
      <c r="D1400" s="85" t="s">
        <v>511</v>
      </c>
      <c r="E1400" s="128"/>
      <c r="F1400" s="531"/>
      <c r="G1400" s="314"/>
      <c r="H1400" s="356"/>
      <c r="I1400" s="314"/>
      <c r="J1400" s="356"/>
      <c r="K1400" s="314"/>
      <c r="L1400" s="356"/>
      <c r="M1400" s="314"/>
      <c r="N1400" s="315"/>
      <c r="O1400" s="316"/>
      <c r="P1400" s="315"/>
      <c r="Q1400" s="316"/>
      <c r="R1400" s="315">
        <v>2</v>
      </c>
      <c r="S1400" s="316">
        <v>20</v>
      </c>
      <c r="T1400" s="315">
        <v>1</v>
      </c>
      <c r="U1400" s="316">
        <v>25</v>
      </c>
      <c r="V1400" s="128"/>
      <c r="W1400" s="128"/>
      <c r="X1400" s="128"/>
      <c r="Y1400" s="128"/>
      <c r="Z1400" s="128"/>
      <c r="AA1400" s="128"/>
      <c r="AB1400" s="128"/>
      <c r="AC1400" s="128"/>
      <c r="AD1400" s="85"/>
    </row>
    <row r="1401" spans="1:30" ht="20.100000000000001" customHeight="1">
      <c r="A1401" s="85"/>
      <c r="B1401" s="85"/>
      <c r="C1401" s="128"/>
      <c r="D1401" s="85" t="s">
        <v>512</v>
      </c>
      <c r="E1401" s="128"/>
      <c r="F1401" s="531"/>
      <c r="G1401" s="314"/>
      <c r="H1401" s="356"/>
      <c r="I1401" s="314"/>
      <c r="J1401" s="356"/>
      <c r="K1401" s="314"/>
      <c r="L1401" s="356"/>
      <c r="M1401" s="314"/>
      <c r="N1401" s="315"/>
      <c r="O1401" s="316"/>
      <c r="P1401" s="315"/>
      <c r="Q1401" s="316"/>
      <c r="R1401" s="315"/>
      <c r="S1401" s="316"/>
      <c r="T1401" s="315"/>
      <c r="U1401" s="316"/>
      <c r="V1401" s="128"/>
      <c r="W1401" s="128"/>
      <c r="X1401" s="128"/>
      <c r="Y1401" s="128"/>
      <c r="Z1401" s="128"/>
      <c r="AA1401" s="128"/>
      <c r="AB1401" s="128"/>
      <c r="AC1401" s="128"/>
      <c r="AD1401" s="85"/>
    </row>
    <row r="1402" spans="1:30" ht="20.100000000000001" customHeight="1">
      <c r="A1402" s="85"/>
      <c r="B1402" s="85"/>
      <c r="C1402" s="128"/>
      <c r="D1402" s="85" t="s">
        <v>513</v>
      </c>
      <c r="E1402" s="128"/>
      <c r="F1402" s="531"/>
      <c r="G1402" s="314"/>
      <c r="H1402" s="356"/>
      <c r="I1402" s="314"/>
      <c r="J1402" s="356"/>
      <c r="K1402" s="314"/>
      <c r="L1402" s="356"/>
      <c r="M1402" s="314"/>
      <c r="N1402" s="315"/>
      <c r="O1402" s="316"/>
      <c r="P1402" s="315"/>
      <c r="Q1402" s="316"/>
      <c r="R1402" s="315"/>
      <c r="S1402" s="316"/>
      <c r="T1402" s="315">
        <v>1</v>
      </c>
      <c r="U1402" s="316">
        <v>25</v>
      </c>
      <c r="V1402" s="128"/>
      <c r="W1402" s="128"/>
      <c r="X1402" s="128"/>
      <c r="Y1402" s="128"/>
      <c r="Z1402" s="128"/>
      <c r="AA1402" s="128"/>
      <c r="AB1402" s="128"/>
      <c r="AC1402" s="128"/>
      <c r="AD1402" s="85"/>
    </row>
    <row r="1403" spans="1:30" ht="20.100000000000001" customHeight="1">
      <c r="A1403" s="85"/>
      <c r="B1403" s="85"/>
      <c r="C1403" s="128"/>
      <c r="D1403" s="85" t="s">
        <v>514</v>
      </c>
      <c r="E1403" s="128"/>
      <c r="F1403" s="531"/>
      <c r="G1403" s="314"/>
      <c r="H1403" s="356"/>
      <c r="I1403" s="314"/>
      <c r="J1403" s="356"/>
      <c r="K1403" s="314"/>
      <c r="L1403" s="356"/>
      <c r="M1403" s="314"/>
      <c r="N1403" s="315"/>
      <c r="O1403" s="316"/>
      <c r="P1403" s="315"/>
      <c r="Q1403" s="316"/>
      <c r="R1403" s="315"/>
      <c r="S1403" s="316"/>
      <c r="T1403" s="315"/>
      <c r="U1403" s="316"/>
      <c r="V1403" s="128"/>
      <c r="W1403" s="128"/>
      <c r="X1403" s="128"/>
      <c r="Y1403" s="128"/>
      <c r="Z1403" s="128"/>
      <c r="AA1403" s="128"/>
      <c r="AB1403" s="128"/>
      <c r="AC1403" s="128"/>
      <c r="AD1403" s="85"/>
    </row>
    <row r="1404" spans="1:30" ht="20.100000000000001" customHeight="1">
      <c r="A1404" s="85"/>
      <c r="B1404" s="85"/>
      <c r="C1404" s="128"/>
      <c r="D1404" s="85" t="s">
        <v>515</v>
      </c>
      <c r="E1404" s="128"/>
      <c r="F1404" s="531"/>
      <c r="G1404" s="314"/>
      <c r="H1404" s="356"/>
      <c r="I1404" s="314"/>
      <c r="J1404" s="356"/>
      <c r="K1404" s="314"/>
      <c r="L1404" s="356"/>
      <c r="M1404" s="314"/>
      <c r="N1404" s="315"/>
      <c r="O1404" s="316"/>
      <c r="P1404" s="315"/>
      <c r="Q1404" s="316"/>
      <c r="R1404" s="315"/>
      <c r="S1404" s="316"/>
      <c r="T1404" s="315"/>
      <c r="U1404" s="316"/>
      <c r="V1404" s="128"/>
      <c r="W1404" s="128"/>
      <c r="X1404" s="128"/>
      <c r="Y1404" s="128"/>
      <c r="Z1404" s="128"/>
      <c r="AA1404" s="128"/>
      <c r="AB1404" s="128"/>
      <c r="AC1404" s="128"/>
      <c r="AD1404" s="85"/>
    </row>
    <row r="1405" spans="1:30" ht="20.100000000000001" customHeight="1">
      <c r="A1405" s="85"/>
      <c r="B1405" s="85"/>
      <c r="C1405" s="128"/>
      <c r="D1405" s="85" t="s">
        <v>516</v>
      </c>
      <c r="E1405" s="128"/>
      <c r="F1405" s="531"/>
      <c r="G1405" s="314"/>
      <c r="H1405" s="356"/>
      <c r="I1405" s="314"/>
      <c r="J1405" s="356"/>
      <c r="K1405" s="314"/>
      <c r="L1405" s="356"/>
      <c r="M1405" s="314"/>
      <c r="N1405" s="315"/>
      <c r="O1405" s="316"/>
      <c r="P1405" s="315"/>
      <c r="Q1405" s="316"/>
      <c r="R1405" s="315"/>
      <c r="S1405" s="316"/>
      <c r="T1405" s="315"/>
      <c r="U1405" s="316"/>
      <c r="V1405" s="128"/>
      <c r="W1405" s="128"/>
      <c r="X1405" s="128"/>
      <c r="Y1405" s="128"/>
      <c r="Z1405" s="128"/>
      <c r="AA1405" s="128"/>
      <c r="AB1405" s="128"/>
      <c r="AC1405" s="128"/>
      <c r="AD1405" s="85"/>
    </row>
    <row r="1406" spans="1:30" ht="20.100000000000001" customHeight="1">
      <c r="A1406" s="85"/>
      <c r="B1406" s="85"/>
      <c r="C1406" s="128"/>
      <c r="D1406" s="85" t="s">
        <v>517</v>
      </c>
      <c r="E1406" s="128"/>
      <c r="F1406" s="531"/>
      <c r="G1406" s="314"/>
      <c r="H1406" s="356"/>
      <c r="I1406" s="314"/>
      <c r="J1406" s="356"/>
      <c r="K1406" s="314"/>
      <c r="L1406" s="356"/>
      <c r="M1406" s="314"/>
      <c r="N1406" s="315"/>
      <c r="O1406" s="316"/>
      <c r="P1406" s="315"/>
      <c r="Q1406" s="316"/>
      <c r="R1406" s="315"/>
      <c r="S1406" s="316"/>
      <c r="T1406" s="315"/>
      <c r="U1406" s="316"/>
      <c r="V1406" s="128"/>
      <c r="W1406" s="128"/>
      <c r="X1406" s="128"/>
      <c r="Y1406" s="128"/>
      <c r="Z1406" s="128"/>
      <c r="AA1406" s="128"/>
      <c r="AB1406" s="128"/>
      <c r="AC1406" s="128"/>
      <c r="AD1406" s="85"/>
    </row>
    <row r="1407" spans="1:30" ht="20.100000000000001" customHeight="1">
      <c r="A1407" s="85"/>
      <c r="B1407" s="85"/>
      <c r="C1407" s="128"/>
      <c r="D1407" s="85" t="s">
        <v>518</v>
      </c>
      <c r="E1407" s="128"/>
      <c r="F1407" s="531"/>
      <c r="G1407" s="314"/>
      <c r="H1407" s="356"/>
      <c r="I1407" s="314"/>
      <c r="J1407" s="356"/>
      <c r="K1407" s="314"/>
      <c r="L1407" s="356"/>
      <c r="M1407" s="314"/>
      <c r="N1407" s="315"/>
      <c r="O1407" s="316"/>
      <c r="P1407" s="315"/>
      <c r="Q1407" s="316"/>
      <c r="R1407" s="315"/>
      <c r="S1407" s="316"/>
      <c r="T1407" s="315"/>
      <c r="U1407" s="316"/>
      <c r="V1407" s="128"/>
      <c r="W1407" s="128"/>
      <c r="X1407" s="128"/>
      <c r="Y1407" s="128"/>
      <c r="Z1407" s="128"/>
      <c r="AA1407" s="128"/>
      <c r="AB1407" s="128"/>
      <c r="AC1407" s="128"/>
      <c r="AD1407" s="85"/>
    </row>
    <row r="1408" spans="1:30" ht="20.100000000000001" customHeight="1">
      <c r="A1408" s="85"/>
      <c r="B1408" s="85"/>
      <c r="C1408" s="128"/>
      <c r="D1408" s="85" t="s">
        <v>519</v>
      </c>
      <c r="E1408" s="128"/>
      <c r="F1408" s="531"/>
      <c r="G1408" s="314"/>
      <c r="H1408" s="356"/>
      <c r="I1408" s="314"/>
      <c r="J1408" s="356"/>
      <c r="K1408" s="314"/>
      <c r="L1408" s="356"/>
      <c r="M1408" s="314"/>
      <c r="N1408" s="315"/>
      <c r="O1408" s="316"/>
      <c r="P1408" s="315"/>
      <c r="Q1408" s="316"/>
      <c r="R1408" s="315"/>
      <c r="S1408" s="316"/>
      <c r="T1408" s="315"/>
      <c r="U1408" s="316"/>
      <c r="V1408" s="128"/>
      <c r="W1408" s="128"/>
      <c r="X1408" s="128"/>
      <c r="Y1408" s="128"/>
      <c r="Z1408" s="128"/>
      <c r="AA1408" s="128"/>
      <c r="AB1408" s="128"/>
      <c r="AC1408" s="128"/>
      <c r="AD1408" s="85"/>
    </row>
    <row r="1409" spans="1:30" ht="20.100000000000001" customHeight="1">
      <c r="A1409" s="85"/>
      <c r="B1409" s="85"/>
      <c r="C1409" s="128"/>
      <c r="D1409" s="85" t="s">
        <v>520</v>
      </c>
      <c r="E1409" s="128"/>
      <c r="F1409" s="531"/>
      <c r="G1409" s="314"/>
      <c r="H1409" s="356"/>
      <c r="I1409" s="314"/>
      <c r="J1409" s="356"/>
      <c r="K1409" s="314"/>
      <c r="L1409" s="356"/>
      <c r="M1409" s="314"/>
      <c r="N1409" s="315"/>
      <c r="O1409" s="316"/>
      <c r="P1409" s="315"/>
      <c r="Q1409" s="316"/>
      <c r="R1409" s="315"/>
      <c r="S1409" s="316"/>
      <c r="T1409" s="315"/>
      <c r="U1409" s="316"/>
      <c r="V1409" s="128"/>
      <c r="W1409" s="128"/>
      <c r="X1409" s="128"/>
      <c r="Y1409" s="128"/>
      <c r="Z1409" s="128"/>
      <c r="AA1409" s="128"/>
      <c r="AB1409" s="128"/>
      <c r="AC1409" s="128"/>
      <c r="AD1409" s="85"/>
    </row>
    <row r="1410" spans="1:30" ht="20.100000000000001" customHeight="1">
      <c r="A1410" s="85"/>
      <c r="B1410" s="85"/>
      <c r="C1410" s="128"/>
      <c r="D1410" s="85" t="s">
        <v>9440</v>
      </c>
      <c r="E1410" s="128"/>
      <c r="F1410" s="531">
        <v>1</v>
      </c>
      <c r="G1410" s="314">
        <v>100</v>
      </c>
      <c r="H1410" s="356">
        <v>1</v>
      </c>
      <c r="I1410" s="314">
        <v>100</v>
      </c>
      <c r="J1410" s="356"/>
      <c r="K1410" s="314"/>
      <c r="L1410" s="356">
        <v>1</v>
      </c>
      <c r="M1410" s="314">
        <v>50</v>
      </c>
      <c r="N1410" s="315"/>
      <c r="O1410" s="316"/>
      <c r="P1410" s="315"/>
      <c r="Q1410" s="316"/>
      <c r="R1410" s="315">
        <v>6</v>
      </c>
      <c r="S1410" s="316">
        <v>60</v>
      </c>
      <c r="T1410" s="315"/>
      <c r="U1410" s="316"/>
      <c r="V1410" s="128"/>
      <c r="W1410" s="128"/>
      <c r="X1410" s="128"/>
      <c r="Y1410" s="128"/>
      <c r="Z1410" s="128"/>
      <c r="AA1410" s="128"/>
      <c r="AB1410" s="128"/>
      <c r="AC1410" s="128"/>
      <c r="AD1410" s="85"/>
    </row>
    <row r="1411" spans="1:30" ht="20.100000000000001" customHeight="1">
      <c r="A1411" s="85"/>
      <c r="B1411" s="85"/>
      <c r="C1411" s="128"/>
      <c r="D1411" s="85" t="s">
        <v>9419</v>
      </c>
      <c r="E1411" s="128"/>
      <c r="F1411" s="531"/>
      <c r="G1411" s="314"/>
      <c r="H1411" s="356"/>
      <c r="I1411" s="314"/>
      <c r="J1411" s="356"/>
      <c r="K1411" s="314"/>
      <c r="L1411" s="356"/>
      <c r="M1411" s="314"/>
      <c r="N1411" s="315"/>
      <c r="O1411" s="316"/>
      <c r="P1411" s="315">
        <v>1</v>
      </c>
      <c r="Q1411" s="316">
        <v>100</v>
      </c>
      <c r="R1411" s="315">
        <v>1</v>
      </c>
      <c r="S1411" s="316">
        <v>10</v>
      </c>
      <c r="T1411" s="315">
        <v>1</v>
      </c>
      <c r="U1411" s="316">
        <v>25</v>
      </c>
      <c r="V1411" s="128"/>
      <c r="W1411" s="128"/>
      <c r="X1411" s="128"/>
      <c r="Y1411" s="128"/>
      <c r="Z1411" s="128"/>
      <c r="AA1411" s="128"/>
      <c r="AB1411" s="128"/>
      <c r="AC1411" s="128"/>
      <c r="AD1411" s="85"/>
    </row>
    <row r="1412" spans="1:30" ht="20.100000000000001" customHeight="1">
      <c r="A1412" s="66" t="s">
        <v>6503</v>
      </c>
      <c r="B1412" s="66" t="s">
        <v>549</v>
      </c>
      <c r="C1412" s="127" t="s">
        <v>7611</v>
      </c>
      <c r="D1412" s="66"/>
      <c r="E1412" s="66"/>
      <c r="F1412" s="354">
        <v>3954</v>
      </c>
      <c r="G1412" s="12">
        <v>99.271905598794874</v>
      </c>
      <c r="H1412" s="354">
        <v>4044</v>
      </c>
      <c r="I1412" s="12">
        <f>H1412/4082*100</f>
        <v>99.069083782459572</v>
      </c>
      <c r="J1412" s="354">
        <v>4131</v>
      </c>
      <c r="K1412" s="12">
        <f>J1412/4161*100</f>
        <v>99.279019466474409</v>
      </c>
      <c r="L1412" s="354">
        <v>4255</v>
      </c>
      <c r="M1412" s="12">
        <v>99</v>
      </c>
      <c r="N1412" s="56">
        <v>4360</v>
      </c>
      <c r="O1412" s="57">
        <v>99.2</v>
      </c>
      <c r="P1412" s="56">
        <v>4519</v>
      </c>
      <c r="Q1412" s="57">
        <v>99</v>
      </c>
      <c r="R1412" s="56">
        <v>4621</v>
      </c>
      <c r="S1412" s="57">
        <v>98.8</v>
      </c>
      <c r="T1412" s="56">
        <v>5041</v>
      </c>
      <c r="U1412" s="57">
        <v>99</v>
      </c>
      <c r="V1412" s="127" t="s">
        <v>7010</v>
      </c>
      <c r="W1412" s="127" t="s">
        <v>7010</v>
      </c>
      <c r="X1412" s="127" t="s">
        <v>7010</v>
      </c>
      <c r="Y1412" s="127" t="s">
        <v>7010</v>
      </c>
      <c r="Z1412" s="127" t="s">
        <v>7010</v>
      </c>
      <c r="AA1412" s="127" t="s">
        <v>7010</v>
      </c>
      <c r="AB1412" s="127" t="s">
        <v>7010</v>
      </c>
      <c r="AC1412" s="127" t="s">
        <v>7010</v>
      </c>
      <c r="AD1412" s="66"/>
    </row>
    <row r="1413" spans="1:30" ht="20.100000000000001" customHeight="1">
      <c r="A1413" s="85"/>
      <c r="B1413" s="85"/>
      <c r="C1413" s="128"/>
      <c r="D1413" s="85" t="s">
        <v>131</v>
      </c>
      <c r="E1413" s="128" t="s">
        <v>8136</v>
      </c>
      <c r="F1413" s="531">
        <v>2</v>
      </c>
      <c r="G1413" s="314">
        <v>5.0213406979663568E-2</v>
      </c>
      <c r="H1413" s="356">
        <v>5</v>
      </c>
      <c r="I1413" s="314">
        <f>H1413/4082*100</f>
        <v>0.1224889759921607</v>
      </c>
      <c r="J1413" s="356">
        <v>1</v>
      </c>
      <c r="K1413" s="314">
        <f>J1413/4161*100</f>
        <v>2.4032684450853159E-2</v>
      </c>
      <c r="L1413" s="356">
        <v>8</v>
      </c>
      <c r="M1413" s="314">
        <v>0.2</v>
      </c>
      <c r="N1413" s="315">
        <v>4</v>
      </c>
      <c r="O1413" s="316">
        <v>0.1</v>
      </c>
      <c r="P1413" s="315">
        <v>7</v>
      </c>
      <c r="Q1413" s="316">
        <v>0.2</v>
      </c>
      <c r="R1413" s="315">
        <v>14</v>
      </c>
      <c r="S1413" s="316">
        <v>0.3</v>
      </c>
      <c r="T1413" s="315">
        <v>14</v>
      </c>
      <c r="U1413" s="316">
        <v>0.3</v>
      </c>
      <c r="V1413" s="128"/>
      <c r="W1413" s="128"/>
      <c r="X1413" s="128"/>
      <c r="Y1413" s="128"/>
      <c r="Z1413" s="128"/>
      <c r="AA1413" s="128"/>
      <c r="AB1413" s="128"/>
      <c r="AC1413" s="128"/>
      <c r="AD1413" s="85"/>
    </row>
    <row r="1414" spans="1:30" ht="20.100000000000001" customHeight="1">
      <c r="A1414" s="85"/>
      <c r="B1414" s="85"/>
      <c r="C1414" s="128"/>
      <c r="D1414" s="85" t="s">
        <v>133</v>
      </c>
      <c r="E1414" s="128"/>
      <c r="F1414" s="531">
        <v>27</v>
      </c>
      <c r="G1414" s="314">
        <v>0.67788099422545822</v>
      </c>
      <c r="H1414" s="356">
        <v>33</v>
      </c>
      <c r="I1414" s="314">
        <f>H1414/4082*100</f>
        <v>0.80842724154826062</v>
      </c>
      <c r="J1414" s="356">
        <v>29</v>
      </c>
      <c r="K1414" s="314">
        <f>J1414/4161*100</f>
        <v>0.69694784907474161</v>
      </c>
      <c r="L1414" s="356">
        <v>34</v>
      </c>
      <c r="M1414" s="314">
        <v>0.8</v>
      </c>
      <c r="N1414" s="315">
        <v>33</v>
      </c>
      <c r="O1414" s="316">
        <v>0.8</v>
      </c>
      <c r="P1414" s="315">
        <v>40</v>
      </c>
      <c r="Q1414" s="316">
        <v>0.9</v>
      </c>
      <c r="R1414" s="315">
        <v>42</v>
      </c>
      <c r="S1414" s="316">
        <v>0.9</v>
      </c>
      <c r="T1414" s="315">
        <v>37</v>
      </c>
      <c r="U1414" s="316">
        <v>0.7</v>
      </c>
      <c r="V1414" s="128"/>
      <c r="W1414" s="128"/>
      <c r="X1414" s="128"/>
      <c r="Y1414" s="128"/>
      <c r="Z1414" s="128"/>
      <c r="AA1414" s="128"/>
      <c r="AB1414" s="128"/>
      <c r="AC1414" s="128"/>
      <c r="AD1414" s="85"/>
    </row>
    <row r="1415" spans="1:30" ht="20.100000000000001" customHeight="1">
      <c r="A1415" s="66" t="s">
        <v>9444</v>
      </c>
      <c r="B1415" s="66" t="s">
        <v>550</v>
      </c>
      <c r="C1415" s="127" t="s">
        <v>6504</v>
      </c>
      <c r="D1415" s="66" t="s">
        <v>509</v>
      </c>
      <c r="E1415" s="127" t="s">
        <v>7646</v>
      </c>
      <c r="F1415" s="354"/>
      <c r="G1415" s="12"/>
      <c r="H1415" s="354"/>
      <c r="I1415" s="12"/>
      <c r="J1415" s="354">
        <v>1</v>
      </c>
      <c r="K1415" s="12">
        <f t="shared" ref="K1415:K1422" si="27">J1415/30*100</f>
        <v>3.3333333333333335</v>
      </c>
      <c r="L1415" s="354"/>
      <c r="M1415" s="12"/>
      <c r="N1415" s="56">
        <v>1</v>
      </c>
      <c r="O1415" s="57">
        <v>2.7</v>
      </c>
      <c r="P1415" s="56"/>
      <c r="Q1415" s="57"/>
      <c r="R1415" s="56"/>
      <c r="S1415" s="57"/>
      <c r="T1415" s="56"/>
      <c r="U1415" s="57"/>
      <c r="V1415" s="127" t="s">
        <v>7010</v>
      </c>
      <c r="W1415" s="127" t="s">
        <v>7010</v>
      </c>
      <c r="X1415" s="127" t="s">
        <v>7010</v>
      </c>
      <c r="Y1415" s="127" t="s">
        <v>7010</v>
      </c>
      <c r="Z1415" s="127" t="s">
        <v>7010</v>
      </c>
      <c r="AA1415" s="127" t="s">
        <v>7010</v>
      </c>
      <c r="AB1415" s="127" t="s">
        <v>7010</v>
      </c>
      <c r="AC1415" s="127" t="s">
        <v>7010</v>
      </c>
      <c r="AD1415" s="66"/>
    </row>
    <row r="1416" spans="1:30" ht="20.100000000000001" customHeight="1">
      <c r="A1416" s="85"/>
      <c r="B1416" s="85"/>
      <c r="C1416" s="128"/>
      <c r="D1416" s="85" t="s">
        <v>510</v>
      </c>
      <c r="E1416" s="128"/>
      <c r="F1416" s="531">
        <v>1</v>
      </c>
      <c r="G1416" s="314">
        <v>3.4482758620689653</v>
      </c>
      <c r="H1416" s="356">
        <v>1</v>
      </c>
      <c r="I1416" s="314">
        <f t="shared" ref="I1416:I1423" si="28">H1416/38*100</f>
        <v>2.6315789473684208</v>
      </c>
      <c r="J1416" s="356">
        <v>1</v>
      </c>
      <c r="K1416" s="314">
        <f t="shared" si="27"/>
        <v>3.3333333333333335</v>
      </c>
      <c r="L1416" s="356"/>
      <c r="M1416" s="314"/>
      <c r="N1416" s="315"/>
      <c r="O1416" s="316"/>
      <c r="P1416" s="315"/>
      <c r="Q1416" s="316"/>
      <c r="R1416" s="315">
        <v>1</v>
      </c>
      <c r="S1416" s="316">
        <v>1.8</v>
      </c>
      <c r="T1416" s="315">
        <v>2</v>
      </c>
      <c r="U1416" s="316">
        <v>3.9</v>
      </c>
      <c r="V1416" s="128"/>
      <c r="W1416" s="128"/>
      <c r="X1416" s="128"/>
      <c r="Y1416" s="128"/>
      <c r="Z1416" s="128"/>
      <c r="AA1416" s="128"/>
      <c r="AB1416" s="128"/>
      <c r="AC1416" s="128"/>
      <c r="AD1416" s="85"/>
    </row>
    <row r="1417" spans="1:30" ht="20.100000000000001" customHeight="1">
      <c r="A1417" s="85"/>
      <c r="B1417" s="85"/>
      <c r="C1417" s="128"/>
      <c r="D1417" s="85" t="s">
        <v>511</v>
      </c>
      <c r="E1417" s="128"/>
      <c r="F1417" s="531"/>
      <c r="G1417" s="314"/>
      <c r="H1417" s="356">
        <v>2</v>
      </c>
      <c r="I1417" s="314">
        <f t="shared" si="28"/>
        <v>5.2631578947368416</v>
      </c>
      <c r="J1417" s="356">
        <v>2</v>
      </c>
      <c r="K1417" s="314">
        <f t="shared" si="27"/>
        <v>6.666666666666667</v>
      </c>
      <c r="L1417" s="356">
        <v>3</v>
      </c>
      <c r="M1417" s="314">
        <v>7.1428571428571423</v>
      </c>
      <c r="N1417" s="315">
        <v>4</v>
      </c>
      <c r="O1417" s="316">
        <v>10.8</v>
      </c>
      <c r="P1417" s="315">
        <v>3</v>
      </c>
      <c r="Q1417" s="316">
        <v>6.4</v>
      </c>
      <c r="R1417" s="315">
        <v>2</v>
      </c>
      <c r="S1417" s="316">
        <v>3.6</v>
      </c>
      <c r="T1417" s="315">
        <v>4</v>
      </c>
      <c r="U1417" s="316">
        <v>7.8</v>
      </c>
      <c r="V1417" s="128"/>
      <c r="W1417" s="128"/>
      <c r="X1417" s="128"/>
      <c r="Y1417" s="128"/>
      <c r="Z1417" s="128"/>
      <c r="AA1417" s="128"/>
      <c r="AB1417" s="128"/>
      <c r="AC1417" s="128"/>
      <c r="AD1417" s="85"/>
    </row>
    <row r="1418" spans="1:30" ht="20.100000000000001" customHeight="1">
      <c r="A1418" s="85"/>
      <c r="B1418" s="85"/>
      <c r="C1418" s="128"/>
      <c r="D1418" s="85" t="s">
        <v>512</v>
      </c>
      <c r="E1418" s="128"/>
      <c r="F1418" s="531">
        <v>2</v>
      </c>
      <c r="G1418" s="314">
        <v>6.8965517241379306</v>
      </c>
      <c r="H1418" s="356">
        <v>4</v>
      </c>
      <c r="I1418" s="314">
        <f t="shared" si="28"/>
        <v>10.526315789473683</v>
      </c>
      <c r="J1418" s="356">
        <v>4</v>
      </c>
      <c r="K1418" s="314">
        <f t="shared" si="27"/>
        <v>13.333333333333334</v>
      </c>
      <c r="L1418" s="356">
        <v>6</v>
      </c>
      <c r="M1418" s="314">
        <v>14.285714285714285</v>
      </c>
      <c r="N1418" s="315">
        <v>3</v>
      </c>
      <c r="O1418" s="316">
        <v>8.1</v>
      </c>
      <c r="P1418" s="315">
        <v>8</v>
      </c>
      <c r="Q1418" s="316">
        <v>17</v>
      </c>
      <c r="R1418" s="315">
        <v>12</v>
      </c>
      <c r="S1418" s="316">
        <v>21.4</v>
      </c>
      <c r="T1418" s="315">
        <v>5</v>
      </c>
      <c r="U1418" s="316">
        <v>9.8000000000000007</v>
      </c>
      <c r="V1418" s="128"/>
      <c r="W1418" s="128"/>
      <c r="X1418" s="128"/>
      <c r="Y1418" s="128"/>
      <c r="Z1418" s="128"/>
      <c r="AA1418" s="128"/>
      <c r="AB1418" s="128"/>
      <c r="AC1418" s="128"/>
      <c r="AD1418" s="85"/>
    </row>
    <row r="1419" spans="1:30" ht="20.100000000000001" customHeight="1">
      <c r="A1419" s="85"/>
      <c r="B1419" s="85"/>
      <c r="C1419" s="128"/>
      <c r="D1419" s="85" t="s">
        <v>513</v>
      </c>
      <c r="E1419" s="128"/>
      <c r="F1419" s="531">
        <v>4</v>
      </c>
      <c r="G1419" s="314">
        <v>13.793103448275861</v>
      </c>
      <c r="H1419" s="356">
        <v>4</v>
      </c>
      <c r="I1419" s="314">
        <f t="shared" si="28"/>
        <v>10.526315789473683</v>
      </c>
      <c r="J1419" s="356">
        <v>2</v>
      </c>
      <c r="K1419" s="314">
        <f t="shared" si="27"/>
        <v>6.666666666666667</v>
      </c>
      <c r="L1419" s="356">
        <v>6</v>
      </c>
      <c r="M1419" s="314">
        <v>14.285714285714285</v>
      </c>
      <c r="N1419" s="315">
        <v>2</v>
      </c>
      <c r="O1419" s="316">
        <v>5.4</v>
      </c>
      <c r="P1419" s="315">
        <v>6</v>
      </c>
      <c r="Q1419" s="316">
        <v>12.8</v>
      </c>
      <c r="R1419" s="315">
        <v>5</v>
      </c>
      <c r="S1419" s="316">
        <v>8.9</v>
      </c>
      <c r="T1419" s="315">
        <v>8</v>
      </c>
      <c r="U1419" s="316">
        <v>15.7</v>
      </c>
      <c r="V1419" s="128"/>
      <c r="W1419" s="128"/>
      <c r="X1419" s="128"/>
      <c r="Y1419" s="128"/>
      <c r="Z1419" s="128"/>
      <c r="AA1419" s="128"/>
      <c r="AB1419" s="128"/>
      <c r="AC1419" s="128"/>
      <c r="AD1419" s="85"/>
    </row>
    <row r="1420" spans="1:30" ht="20.100000000000001" customHeight="1">
      <c r="A1420" s="85"/>
      <c r="B1420" s="85"/>
      <c r="C1420" s="128"/>
      <c r="D1420" s="85" t="s">
        <v>514</v>
      </c>
      <c r="E1420" s="128"/>
      <c r="F1420" s="531">
        <v>7</v>
      </c>
      <c r="G1420" s="314">
        <v>24.137931034482758</v>
      </c>
      <c r="H1420" s="356">
        <v>7</v>
      </c>
      <c r="I1420" s="314">
        <f t="shared" si="28"/>
        <v>18.421052631578945</v>
      </c>
      <c r="J1420" s="356">
        <v>8</v>
      </c>
      <c r="K1420" s="314">
        <f t="shared" si="27"/>
        <v>26.666666666666668</v>
      </c>
      <c r="L1420" s="356">
        <v>9</v>
      </c>
      <c r="M1420" s="314">
        <v>21.428571428571427</v>
      </c>
      <c r="N1420" s="315">
        <v>2</v>
      </c>
      <c r="O1420" s="316">
        <v>5.4</v>
      </c>
      <c r="P1420" s="315">
        <v>12</v>
      </c>
      <c r="Q1420" s="316">
        <v>25.5</v>
      </c>
      <c r="R1420" s="315">
        <v>10</v>
      </c>
      <c r="S1420" s="316">
        <v>17.899999999999999</v>
      </c>
      <c r="T1420" s="315">
        <v>7</v>
      </c>
      <c r="U1420" s="316">
        <v>13.7</v>
      </c>
      <c r="V1420" s="128"/>
      <c r="W1420" s="128"/>
      <c r="X1420" s="128"/>
      <c r="Y1420" s="128"/>
      <c r="Z1420" s="128"/>
      <c r="AA1420" s="128"/>
      <c r="AB1420" s="128"/>
      <c r="AC1420" s="128"/>
      <c r="AD1420" s="85"/>
    </row>
    <row r="1421" spans="1:30" ht="20.100000000000001" customHeight="1">
      <c r="A1421" s="85"/>
      <c r="B1421" s="85"/>
      <c r="C1421" s="128"/>
      <c r="D1421" s="85" t="s">
        <v>515</v>
      </c>
      <c r="E1421" s="128"/>
      <c r="F1421" s="531">
        <v>7</v>
      </c>
      <c r="G1421" s="314">
        <v>24.137931034482758</v>
      </c>
      <c r="H1421" s="356">
        <v>8</v>
      </c>
      <c r="I1421" s="314">
        <f t="shared" si="28"/>
        <v>21.052631578947366</v>
      </c>
      <c r="J1421" s="356">
        <v>5</v>
      </c>
      <c r="K1421" s="314">
        <f t="shared" si="27"/>
        <v>16.666666666666664</v>
      </c>
      <c r="L1421" s="356">
        <v>11</v>
      </c>
      <c r="M1421" s="314">
        <v>26.190476190476193</v>
      </c>
      <c r="N1421" s="315">
        <v>4</v>
      </c>
      <c r="O1421" s="316">
        <v>10.8</v>
      </c>
      <c r="P1421" s="315">
        <v>12</v>
      </c>
      <c r="Q1421" s="316">
        <v>25.5</v>
      </c>
      <c r="R1421" s="315">
        <v>6</v>
      </c>
      <c r="S1421" s="316">
        <v>10.7</v>
      </c>
      <c r="T1421" s="315">
        <v>10</v>
      </c>
      <c r="U1421" s="316">
        <v>19.600000000000001</v>
      </c>
      <c r="V1421" s="128"/>
      <c r="W1421" s="128"/>
      <c r="X1421" s="128"/>
      <c r="Y1421" s="128"/>
      <c r="Z1421" s="128"/>
      <c r="AA1421" s="128"/>
      <c r="AB1421" s="128"/>
      <c r="AC1421" s="128"/>
      <c r="AD1421" s="85"/>
    </row>
    <row r="1422" spans="1:30" ht="20.100000000000001" customHeight="1">
      <c r="A1422" s="85"/>
      <c r="B1422" s="85"/>
      <c r="C1422" s="128"/>
      <c r="D1422" s="85" t="s">
        <v>516</v>
      </c>
      <c r="E1422" s="128"/>
      <c r="F1422" s="531">
        <v>7</v>
      </c>
      <c r="G1422" s="314">
        <v>24.137931034482758</v>
      </c>
      <c r="H1422" s="356">
        <v>4</v>
      </c>
      <c r="I1422" s="314">
        <f t="shared" si="28"/>
        <v>10.526315789473683</v>
      </c>
      <c r="J1422" s="356">
        <v>5</v>
      </c>
      <c r="K1422" s="314">
        <f t="shared" si="27"/>
        <v>16.666666666666664</v>
      </c>
      <c r="L1422" s="356">
        <v>3</v>
      </c>
      <c r="M1422" s="314">
        <v>7.1428571428571423</v>
      </c>
      <c r="N1422" s="315"/>
      <c r="O1422" s="316"/>
      <c r="P1422" s="315"/>
      <c r="Q1422" s="316"/>
      <c r="R1422" s="315">
        <v>3</v>
      </c>
      <c r="S1422" s="316">
        <v>5.4</v>
      </c>
      <c r="T1422" s="315">
        <v>5</v>
      </c>
      <c r="U1422" s="316">
        <v>9.8000000000000007</v>
      </c>
      <c r="V1422" s="128"/>
      <c r="W1422" s="128"/>
      <c r="X1422" s="128"/>
      <c r="Y1422" s="128"/>
      <c r="Z1422" s="128"/>
      <c r="AA1422" s="128"/>
      <c r="AB1422" s="128"/>
      <c r="AC1422" s="128"/>
      <c r="AD1422" s="85"/>
    </row>
    <row r="1423" spans="1:30" ht="20.100000000000001" customHeight="1">
      <c r="A1423" s="85"/>
      <c r="B1423" s="85"/>
      <c r="C1423" s="128"/>
      <c r="D1423" s="85" t="s">
        <v>517</v>
      </c>
      <c r="E1423" s="128"/>
      <c r="F1423" s="531"/>
      <c r="G1423" s="314"/>
      <c r="H1423" s="356">
        <v>1</v>
      </c>
      <c r="I1423" s="314">
        <f t="shared" si="28"/>
        <v>2.6315789473684208</v>
      </c>
      <c r="J1423" s="356"/>
      <c r="K1423" s="314"/>
      <c r="L1423" s="356"/>
      <c r="M1423" s="314"/>
      <c r="N1423" s="315"/>
      <c r="O1423" s="316"/>
      <c r="P1423" s="315"/>
      <c r="Q1423" s="316"/>
      <c r="R1423" s="315"/>
      <c r="S1423" s="316"/>
      <c r="T1423" s="315"/>
      <c r="U1423" s="316"/>
      <c r="V1423" s="128"/>
      <c r="W1423" s="128"/>
      <c r="X1423" s="128"/>
      <c r="Y1423" s="128"/>
      <c r="Z1423" s="128"/>
      <c r="AA1423" s="128"/>
      <c r="AB1423" s="128"/>
      <c r="AC1423" s="128"/>
      <c r="AD1423" s="85"/>
    </row>
    <row r="1424" spans="1:30" ht="20.100000000000001" customHeight="1">
      <c r="A1424" s="85"/>
      <c r="B1424" s="85"/>
      <c r="C1424" s="128"/>
      <c r="D1424" s="85" t="s">
        <v>518</v>
      </c>
      <c r="E1424" s="128"/>
      <c r="F1424" s="531"/>
      <c r="G1424" s="314"/>
      <c r="H1424" s="356"/>
      <c r="I1424" s="314"/>
      <c r="J1424" s="356"/>
      <c r="K1424" s="314"/>
      <c r="L1424" s="356"/>
      <c r="M1424" s="314"/>
      <c r="N1424" s="315"/>
      <c r="O1424" s="316"/>
      <c r="P1424" s="315"/>
      <c r="Q1424" s="316"/>
      <c r="R1424" s="315"/>
      <c r="S1424" s="316"/>
      <c r="T1424" s="315"/>
      <c r="U1424" s="316"/>
      <c r="V1424" s="128"/>
      <c r="W1424" s="128"/>
      <c r="X1424" s="128"/>
      <c r="Y1424" s="128"/>
      <c r="Z1424" s="128"/>
      <c r="AA1424" s="128"/>
      <c r="AB1424" s="128"/>
      <c r="AC1424" s="128"/>
      <c r="AD1424" s="85"/>
    </row>
    <row r="1425" spans="1:30" ht="20.100000000000001" customHeight="1">
      <c r="A1425" s="85"/>
      <c r="B1425" s="85"/>
      <c r="C1425" s="128"/>
      <c r="D1425" s="85" t="s">
        <v>519</v>
      </c>
      <c r="E1425" s="128"/>
      <c r="F1425" s="531"/>
      <c r="G1425" s="314"/>
      <c r="H1425" s="356"/>
      <c r="I1425" s="314"/>
      <c r="J1425" s="356"/>
      <c r="K1425" s="314"/>
      <c r="L1425" s="356"/>
      <c r="M1425" s="314"/>
      <c r="N1425" s="315"/>
      <c r="O1425" s="316"/>
      <c r="P1425" s="315"/>
      <c r="Q1425" s="316"/>
      <c r="R1425" s="315"/>
      <c r="S1425" s="316"/>
      <c r="T1425" s="315">
        <v>2</v>
      </c>
      <c r="U1425" s="316">
        <v>3.9</v>
      </c>
      <c r="V1425" s="128"/>
      <c r="W1425" s="128"/>
      <c r="X1425" s="128"/>
      <c r="Y1425" s="128"/>
      <c r="Z1425" s="128"/>
      <c r="AA1425" s="128"/>
      <c r="AB1425" s="128"/>
      <c r="AC1425" s="128"/>
      <c r="AD1425" s="85"/>
    </row>
    <row r="1426" spans="1:30" ht="20.100000000000001" customHeight="1">
      <c r="A1426" s="85"/>
      <c r="B1426" s="85"/>
      <c r="C1426" s="128"/>
      <c r="D1426" s="85" t="s">
        <v>520</v>
      </c>
      <c r="E1426" s="128"/>
      <c r="F1426" s="531"/>
      <c r="G1426" s="314"/>
      <c r="H1426" s="356"/>
      <c r="I1426" s="314"/>
      <c r="J1426" s="356"/>
      <c r="K1426" s="314"/>
      <c r="L1426" s="356"/>
      <c r="M1426" s="314"/>
      <c r="N1426" s="315"/>
      <c r="O1426" s="316"/>
      <c r="P1426" s="315"/>
      <c r="Q1426" s="316"/>
      <c r="R1426" s="315"/>
      <c r="S1426" s="316"/>
      <c r="T1426" s="315"/>
      <c r="U1426" s="316"/>
      <c r="V1426" s="128"/>
      <c r="W1426" s="128"/>
      <c r="X1426" s="128"/>
      <c r="Y1426" s="128"/>
      <c r="Z1426" s="128"/>
      <c r="AA1426" s="128"/>
      <c r="AB1426" s="128"/>
      <c r="AC1426" s="128"/>
      <c r="AD1426" s="85"/>
    </row>
    <row r="1427" spans="1:30" ht="20.100000000000001" customHeight="1">
      <c r="A1427" s="85"/>
      <c r="B1427" s="85"/>
      <c r="C1427" s="128"/>
      <c r="D1427" s="85" t="s">
        <v>9440</v>
      </c>
      <c r="E1427" s="128"/>
      <c r="F1427" s="531">
        <v>1</v>
      </c>
      <c r="G1427" s="314">
        <v>3.4482758620689653</v>
      </c>
      <c r="H1427" s="356">
        <v>4</v>
      </c>
      <c r="I1427" s="314">
        <f>H1427/38*100</f>
        <v>10.526315789473683</v>
      </c>
      <c r="J1427" s="356">
        <v>1</v>
      </c>
      <c r="K1427" s="314">
        <f>J1427/30*100</f>
        <v>3.3333333333333335</v>
      </c>
      <c r="L1427" s="356">
        <v>3</v>
      </c>
      <c r="M1427" s="314">
        <v>7.1428571428571423</v>
      </c>
      <c r="N1427" s="315">
        <v>1</v>
      </c>
      <c r="O1427" s="316">
        <v>2.7</v>
      </c>
      <c r="P1427" s="315">
        <v>1</v>
      </c>
      <c r="Q1427" s="316">
        <v>2.1</v>
      </c>
      <c r="R1427" s="315">
        <v>8</v>
      </c>
      <c r="S1427" s="316">
        <v>14.3</v>
      </c>
      <c r="T1427" s="315">
        <v>4</v>
      </c>
      <c r="U1427" s="316">
        <v>7.8</v>
      </c>
      <c r="V1427" s="128"/>
      <c r="W1427" s="128"/>
      <c r="X1427" s="128"/>
      <c r="Y1427" s="128"/>
      <c r="Z1427" s="128"/>
      <c r="AA1427" s="128"/>
      <c r="AB1427" s="128"/>
      <c r="AC1427" s="128"/>
      <c r="AD1427" s="85"/>
    </row>
    <row r="1428" spans="1:30" ht="20.100000000000001" customHeight="1">
      <c r="A1428" s="85"/>
      <c r="B1428" s="85"/>
      <c r="C1428" s="128"/>
      <c r="D1428" s="85" t="s">
        <v>9419</v>
      </c>
      <c r="E1428" s="128"/>
      <c r="F1428" s="531"/>
      <c r="G1428" s="314"/>
      <c r="H1428" s="356">
        <v>3</v>
      </c>
      <c r="I1428" s="314">
        <f>H1428/38*100</f>
        <v>7.8947368421052628</v>
      </c>
      <c r="J1428" s="356">
        <v>1</v>
      </c>
      <c r="K1428" s="314">
        <f>J1428/30*100</f>
        <v>3.3333333333333335</v>
      </c>
      <c r="L1428" s="356">
        <v>1</v>
      </c>
      <c r="M1428" s="314">
        <v>2.3809523809523809</v>
      </c>
      <c r="N1428" s="315">
        <v>20</v>
      </c>
      <c r="O1428" s="316">
        <v>54.1</v>
      </c>
      <c r="P1428" s="315">
        <v>5</v>
      </c>
      <c r="Q1428" s="316">
        <v>10.6</v>
      </c>
      <c r="R1428" s="315">
        <v>9</v>
      </c>
      <c r="S1428" s="316">
        <v>16.100000000000001</v>
      </c>
      <c r="T1428" s="315">
        <v>4</v>
      </c>
      <c r="U1428" s="316">
        <v>7.8</v>
      </c>
      <c r="V1428" s="128"/>
      <c r="W1428" s="128"/>
      <c r="X1428" s="128"/>
      <c r="Y1428" s="128"/>
      <c r="Z1428" s="128"/>
      <c r="AA1428" s="128"/>
      <c r="AB1428" s="128"/>
      <c r="AC1428" s="128"/>
      <c r="AD1428" s="85"/>
    </row>
    <row r="1429" spans="1:30" ht="20.100000000000001" customHeight="1">
      <c r="A1429" s="66" t="s">
        <v>6505</v>
      </c>
      <c r="B1429" s="66" t="s">
        <v>551</v>
      </c>
      <c r="C1429" s="127" t="s">
        <v>7611</v>
      </c>
      <c r="D1429" s="66"/>
      <c r="E1429" s="66"/>
      <c r="F1429" s="354">
        <v>3968</v>
      </c>
      <c r="G1429" s="12">
        <v>99.623399447652531</v>
      </c>
      <c r="H1429" s="354">
        <v>4062</v>
      </c>
      <c r="I1429" s="12">
        <f>H1429/4082*100</f>
        <v>99.510044096031365</v>
      </c>
      <c r="J1429" s="354">
        <v>4150</v>
      </c>
      <c r="K1429" s="12">
        <f>J1429/4161*100</f>
        <v>99.735640471040611</v>
      </c>
      <c r="L1429" s="354">
        <v>4265</v>
      </c>
      <c r="M1429" s="12">
        <v>99.3</v>
      </c>
      <c r="N1429" s="56">
        <v>4372</v>
      </c>
      <c r="O1429" s="57">
        <v>99.4</v>
      </c>
      <c r="P1429" s="56">
        <v>4517</v>
      </c>
      <c r="Q1429" s="57">
        <v>98.9</v>
      </c>
      <c r="R1429" s="56">
        <v>4630</v>
      </c>
      <c r="S1429" s="57">
        <v>99</v>
      </c>
      <c r="T1429" s="56"/>
      <c r="U1429" s="57"/>
      <c r="V1429" s="127" t="s">
        <v>7010</v>
      </c>
      <c r="W1429" s="127" t="s">
        <v>7010</v>
      </c>
      <c r="X1429" s="127" t="s">
        <v>7010</v>
      </c>
      <c r="Y1429" s="127" t="s">
        <v>7010</v>
      </c>
      <c r="Z1429" s="127" t="s">
        <v>7010</v>
      </c>
      <c r="AA1429" s="127" t="s">
        <v>7010</v>
      </c>
      <c r="AB1429" s="127" t="s">
        <v>7010</v>
      </c>
      <c r="AC1429" s="127"/>
      <c r="AD1429" s="66"/>
    </row>
    <row r="1430" spans="1:30" ht="20.100000000000001" customHeight="1">
      <c r="A1430" s="85"/>
      <c r="B1430" s="85"/>
      <c r="C1430" s="128"/>
      <c r="D1430" s="85" t="s">
        <v>131</v>
      </c>
      <c r="E1430" s="128" t="s">
        <v>8136</v>
      </c>
      <c r="F1430" s="531">
        <v>5</v>
      </c>
      <c r="G1430" s="314">
        <v>0.12553351744915892</v>
      </c>
      <c r="H1430" s="356">
        <v>8</v>
      </c>
      <c r="I1430" s="314">
        <f>H1430/4082*100</f>
        <v>0.19598236158745713</v>
      </c>
      <c r="J1430" s="356">
        <v>3</v>
      </c>
      <c r="K1430" s="314">
        <f>J1430/4161*100</f>
        <v>7.2098053352559477E-2</v>
      </c>
      <c r="L1430" s="356">
        <v>11</v>
      </c>
      <c r="M1430" s="314">
        <v>0.3</v>
      </c>
      <c r="N1430" s="315">
        <v>9</v>
      </c>
      <c r="O1430" s="316">
        <v>0.2</v>
      </c>
      <c r="P1430" s="315">
        <v>15</v>
      </c>
      <c r="Q1430" s="316">
        <v>0.3</v>
      </c>
      <c r="R1430" s="315">
        <v>17</v>
      </c>
      <c r="S1430" s="316">
        <v>0.4</v>
      </c>
      <c r="T1430" s="315"/>
      <c r="U1430" s="316"/>
      <c r="V1430" s="128"/>
      <c r="W1430" s="128"/>
      <c r="X1430" s="128"/>
      <c r="Y1430" s="128"/>
      <c r="Z1430" s="128"/>
      <c r="AA1430" s="128"/>
      <c r="AB1430" s="128"/>
      <c r="AC1430" s="128"/>
      <c r="AD1430" s="85"/>
    </row>
    <row r="1431" spans="1:30" ht="20.100000000000001" customHeight="1">
      <c r="A1431" s="85"/>
      <c r="B1431" s="85"/>
      <c r="C1431" s="128"/>
      <c r="D1431" s="85" t="s">
        <v>133</v>
      </c>
      <c r="E1431" s="128"/>
      <c r="F1431" s="531">
        <v>10</v>
      </c>
      <c r="G1431" s="314">
        <v>0.25106703489831783</v>
      </c>
      <c r="H1431" s="356">
        <v>12</v>
      </c>
      <c r="I1431" s="314">
        <f>H1431/4082*100</f>
        <v>0.29397354238118567</v>
      </c>
      <c r="J1431" s="356">
        <v>8</v>
      </c>
      <c r="K1431" s="314">
        <f>J1431/4161*100</f>
        <v>0.19226147560682527</v>
      </c>
      <c r="L1431" s="356">
        <v>21</v>
      </c>
      <c r="M1431" s="314">
        <v>0.5</v>
      </c>
      <c r="N1431" s="315">
        <v>16</v>
      </c>
      <c r="O1431" s="316">
        <v>0.4</v>
      </c>
      <c r="P1431" s="315">
        <v>34</v>
      </c>
      <c r="Q1431" s="316">
        <v>0.7</v>
      </c>
      <c r="R1431" s="315">
        <v>30</v>
      </c>
      <c r="S1431" s="316">
        <v>0.6</v>
      </c>
      <c r="T1431" s="315"/>
      <c r="U1431" s="316"/>
      <c r="V1431" s="128"/>
      <c r="W1431" s="128"/>
      <c r="X1431" s="128"/>
      <c r="Y1431" s="128"/>
      <c r="Z1431" s="128"/>
      <c r="AA1431" s="128"/>
      <c r="AB1431" s="128"/>
      <c r="AC1431" s="128"/>
      <c r="AD1431" s="85"/>
    </row>
    <row r="1432" spans="1:30" ht="20.100000000000001" customHeight="1">
      <c r="A1432" s="66" t="s">
        <v>9445</v>
      </c>
      <c r="B1432" s="66" t="s">
        <v>552</v>
      </c>
      <c r="C1432" s="127" t="s">
        <v>6506</v>
      </c>
      <c r="D1432" s="66" t="s">
        <v>509</v>
      </c>
      <c r="E1432" s="127" t="s">
        <v>7646</v>
      </c>
      <c r="F1432" s="354"/>
      <c r="G1432" s="12"/>
      <c r="H1432" s="354">
        <v>2</v>
      </c>
      <c r="I1432" s="12">
        <f>H1432/20*100</f>
        <v>10</v>
      </c>
      <c r="J1432" s="354"/>
      <c r="K1432" s="12"/>
      <c r="L1432" s="354">
        <v>2</v>
      </c>
      <c r="M1432" s="12">
        <v>6.25</v>
      </c>
      <c r="N1432" s="56">
        <v>4</v>
      </c>
      <c r="O1432" s="57">
        <v>16</v>
      </c>
      <c r="P1432" s="56">
        <v>1</v>
      </c>
      <c r="Q1432" s="57">
        <v>2</v>
      </c>
      <c r="R1432" s="56">
        <v>1</v>
      </c>
      <c r="S1432" s="57">
        <v>2.1</v>
      </c>
      <c r="T1432" s="56"/>
      <c r="U1432" s="57"/>
      <c r="V1432" s="127" t="s">
        <v>7010</v>
      </c>
      <c r="W1432" s="127" t="s">
        <v>7010</v>
      </c>
      <c r="X1432" s="127" t="s">
        <v>7010</v>
      </c>
      <c r="Y1432" s="127" t="s">
        <v>7010</v>
      </c>
      <c r="Z1432" s="127" t="s">
        <v>7010</v>
      </c>
      <c r="AA1432" s="127" t="s">
        <v>7010</v>
      </c>
      <c r="AB1432" s="127" t="s">
        <v>7010</v>
      </c>
      <c r="AC1432" s="127"/>
      <c r="AD1432" s="66"/>
    </row>
    <row r="1433" spans="1:30" ht="20.100000000000001" customHeight="1">
      <c r="A1433" s="85"/>
      <c r="B1433" s="85"/>
      <c r="C1433" s="128"/>
      <c r="D1433" s="85" t="s">
        <v>510</v>
      </c>
      <c r="E1433" s="128"/>
      <c r="F1433" s="531"/>
      <c r="G1433" s="314"/>
      <c r="H1433" s="356"/>
      <c r="I1433" s="314"/>
      <c r="J1433" s="356">
        <v>1</v>
      </c>
      <c r="K1433" s="314">
        <v>9.0909090909090917</v>
      </c>
      <c r="L1433" s="356">
        <v>4</v>
      </c>
      <c r="M1433" s="314">
        <v>12.5</v>
      </c>
      <c r="N1433" s="315">
        <v>1</v>
      </c>
      <c r="O1433" s="316">
        <v>4</v>
      </c>
      <c r="P1433" s="315">
        <v>3</v>
      </c>
      <c r="Q1433" s="316">
        <v>6.1</v>
      </c>
      <c r="R1433" s="315">
        <v>1</v>
      </c>
      <c r="S1433" s="316">
        <v>2.1</v>
      </c>
      <c r="T1433" s="315"/>
      <c r="U1433" s="316"/>
      <c r="V1433" s="128"/>
      <c r="W1433" s="128"/>
      <c r="X1433" s="128"/>
      <c r="Y1433" s="128"/>
      <c r="Z1433" s="128"/>
      <c r="AA1433" s="128"/>
      <c r="AB1433" s="128"/>
      <c r="AC1433" s="128"/>
      <c r="AD1433" s="85"/>
    </row>
    <row r="1434" spans="1:30" ht="20.100000000000001" customHeight="1">
      <c r="A1434" s="85"/>
      <c r="B1434" s="85"/>
      <c r="C1434" s="128"/>
      <c r="D1434" s="85" t="s">
        <v>511</v>
      </c>
      <c r="E1434" s="128"/>
      <c r="F1434" s="531">
        <v>6</v>
      </c>
      <c r="G1434" s="314">
        <v>40</v>
      </c>
      <c r="H1434" s="356">
        <v>1</v>
      </c>
      <c r="I1434" s="314">
        <f t="shared" ref="I1434:I1439" si="29">H1434/20*100</f>
        <v>5</v>
      </c>
      <c r="J1434" s="356">
        <v>2</v>
      </c>
      <c r="K1434" s="314">
        <v>18.181818181818183</v>
      </c>
      <c r="L1434" s="356">
        <v>2</v>
      </c>
      <c r="M1434" s="314">
        <v>6.25</v>
      </c>
      <c r="N1434" s="315">
        <v>1</v>
      </c>
      <c r="O1434" s="316">
        <v>4</v>
      </c>
      <c r="P1434" s="315">
        <v>7</v>
      </c>
      <c r="Q1434" s="316">
        <v>14.3</v>
      </c>
      <c r="R1434" s="315">
        <v>6</v>
      </c>
      <c r="S1434" s="316">
        <v>12.8</v>
      </c>
      <c r="T1434" s="315"/>
      <c r="U1434" s="316"/>
      <c r="V1434" s="128"/>
      <c r="W1434" s="128"/>
      <c r="X1434" s="128"/>
      <c r="Y1434" s="128"/>
      <c r="Z1434" s="128"/>
      <c r="AA1434" s="128"/>
      <c r="AB1434" s="128"/>
      <c r="AC1434" s="128"/>
      <c r="AD1434" s="85"/>
    </row>
    <row r="1435" spans="1:30" ht="20.100000000000001" customHeight="1">
      <c r="A1435" s="85"/>
      <c r="B1435" s="85"/>
      <c r="C1435" s="128"/>
      <c r="D1435" s="85" t="s">
        <v>512</v>
      </c>
      <c r="E1435" s="128"/>
      <c r="F1435" s="531">
        <v>4</v>
      </c>
      <c r="G1435" s="314">
        <v>26.666666666666668</v>
      </c>
      <c r="H1435" s="356">
        <v>2</v>
      </c>
      <c r="I1435" s="314">
        <f t="shared" si="29"/>
        <v>10</v>
      </c>
      <c r="J1435" s="356">
        <v>1</v>
      </c>
      <c r="K1435" s="314">
        <v>9.0909090909090917</v>
      </c>
      <c r="L1435" s="356">
        <v>8</v>
      </c>
      <c r="M1435" s="314">
        <v>25</v>
      </c>
      <c r="N1435" s="315">
        <v>1</v>
      </c>
      <c r="O1435" s="316">
        <v>4</v>
      </c>
      <c r="P1435" s="315">
        <v>6</v>
      </c>
      <c r="Q1435" s="316">
        <v>12.2</v>
      </c>
      <c r="R1435" s="315">
        <v>7</v>
      </c>
      <c r="S1435" s="316">
        <v>14.9</v>
      </c>
      <c r="T1435" s="315"/>
      <c r="U1435" s="316"/>
      <c r="V1435" s="128"/>
      <c r="W1435" s="128"/>
      <c r="X1435" s="128"/>
      <c r="Y1435" s="128"/>
      <c r="Z1435" s="128"/>
      <c r="AA1435" s="128"/>
      <c r="AB1435" s="128"/>
      <c r="AC1435" s="128"/>
      <c r="AD1435" s="85"/>
    </row>
    <row r="1436" spans="1:30" ht="20.100000000000001" customHeight="1">
      <c r="A1436" s="85"/>
      <c r="B1436" s="85"/>
      <c r="C1436" s="128"/>
      <c r="D1436" s="85" t="s">
        <v>513</v>
      </c>
      <c r="E1436" s="128"/>
      <c r="F1436" s="531">
        <v>1</v>
      </c>
      <c r="G1436" s="314">
        <v>6.666666666666667</v>
      </c>
      <c r="H1436" s="356">
        <v>2</v>
      </c>
      <c r="I1436" s="314">
        <f t="shared" si="29"/>
        <v>10</v>
      </c>
      <c r="J1436" s="356">
        <v>1</v>
      </c>
      <c r="K1436" s="314">
        <v>9.0909090909090917</v>
      </c>
      <c r="L1436" s="356">
        <v>1</v>
      </c>
      <c r="M1436" s="314">
        <v>3.125</v>
      </c>
      <c r="N1436" s="315">
        <v>3</v>
      </c>
      <c r="O1436" s="316">
        <v>12</v>
      </c>
      <c r="P1436" s="315">
        <v>6</v>
      </c>
      <c r="Q1436" s="316">
        <v>12.2</v>
      </c>
      <c r="R1436" s="315">
        <v>6</v>
      </c>
      <c r="S1436" s="316">
        <v>12.8</v>
      </c>
      <c r="T1436" s="315"/>
      <c r="U1436" s="316"/>
      <c r="V1436" s="128"/>
      <c r="W1436" s="128"/>
      <c r="X1436" s="128"/>
      <c r="Y1436" s="128"/>
      <c r="Z1436" s="128"/>
      <c r="AA1436" s="128"/>
      <c r="AB1436" s="128"/>
      <c r="AC1436" s="128"/>
      <c r="AD1436" s="85"/>
    </row>
    <row r="1437" spans="1:30" ht="20.100000000000001" customHeight="1">
      <c r="A1437" s="85"/>
      <c r="B1437" s="85"/>
      <c r="C1437" s="128"/>
      <c r="D1437" s="85" t="s">
        <v>514</v>
      </c>
      <c r="E1437" s="128"/>
      <c r="F1437" s="531">
        <v>3</v>
      </c>
      <c r="G1437" s="314">
        <v>20</v>
      </c>
      <c r="H1437" s="356">
        <v>3</v>
      </c>
      <c r="I1437" s="314">
        <f t="shared" si="29"/>
        <v>15</v>
      </c>
      <c r="J1437" s="356">
        <v>4</v>
      </c>
      <c r="K1437" s="314">
        <v>36.363636363636367</v>
      </c>
      <c r="L1437" s="356">
        <v>3</v>
      </c>
      <c r="M1437" s="314">
        <v>9.375</v>
      </c>
      <c r="N1437" s="315">
        <v>1</v>
      </c>
      <c r="O1437" s="316">
        <v>4</v>
      </c>
      <c r="P1437" s="315">
        <v>2</v>
      </c>
      <c r="Q1437" s="316">
        <v>4.0999999999999996</v>
      </c>
      <c r="R1437" s="315">
        <v>5</v>
      </c>
      <c r="S1437" s="316">
        <v>10.6</v>
      </c>
      <c r="T1437" s="315"/>
      <c r="U1437" s="316"/>
      <c r="V1437" s="128"/>
      <c r="W1437" s="128"/>
      <c r="X1437" s="128"/>
      <c r="Y1437" s="128"/>
      <c r="Z1437" s="128"/>
      <c r="AA1437" s="128"/>
      <c r="AB1437" s="128"/>
      <c r="AC1437" s="128"/>
      <c r="AD1437" s="85"/>
    </row>
    <row r="1438" spans="1:30" ht="20.100000000000001" customHeight="1">
      <c r="A1438" s="85"/>
      <c r="B1438" s="85"/>
      <c r="C1438" s="128"/>
      <c r="D1438" s="85" t="s">
        <v>515</v>
      </c>
      <c r="E1438" s="128"/>
      <c r="F1438" s="531">
        <v>1</v>
      </c>
      <c r="G1438" s="314">
        <v>6.666666666666667</v>
      </c>
      <c r="H1438" s="356">
        <v>5</v>
      </c>
      <c r="I1438" s="314">
        <f t="shared" si="29"/>
        <v>25</v>
      </c>
      <c r="J1438" s="356">
        <v>2</v>
      </c>
      <c r="K1438" s="314">
        <v>18.181818181818183</v>
      </c>
      <c r="L1438" s="356">
        <v>4</v>
      </c>
      <c r="M1438" s="314">
        <v>12.5</v>
      </c>
      <c r="N1438" s="315">
        <v>1</v>
      </c>
      <c r="O1438" s="316">
        <v>4</v>
      </c>
      <c r="P1438" s="315">
        <v>4</v>
      </c>
      <c r="Q1438" s="316">
        <v>8.1999999999999993</v>
      </c>
      <c r="R1438" s="315">
        <v>3</v>
      </c>
      <c r="S1438" s="316">
        <v>6.4</v>
      </c>
      <c r="T1438" s="315"/>
      <c r="U1438" s="316"/>
      <c r="V1438" s="128"/>
      <c r="W1438" s="128"/>
      <c r="X1438" s="128"/>
      <c r="Y1438" s="128"/>
      <c r="Z1438" s="128"/>
      <c r="AA1438" s="128"/>
      <c r="AB1438" s="128"/>
      <c r="AC1438" s="128"/>
      <c r="AD1438" s="85"/>
    </row>
    <row r="1439" spans="1:30" ht="20.100000000000001" customHeight="1">
      <c r="A1439" s="85"/>
      <c r="B1439" s="85"/>
      <c r="C1439" s="128"/>
      <c r="D1439" s="85" t="s">
        <v>516</v>
      </c>
      <c r="E1439" s="128"/>
      <c r="F1439" s="531"/>
      <c r="G1439" s="314"/>
      <c r="H1439" s="356">
        <v>1</v>
      </c>
      <c r="I1439" s="314">
        <f t="shared" si="29"/>
        <v>5</v>
      </c>
      <c r="J1439" s="356"/>
      <c r="K1439" s="314"/>
      <c r="L1439" s="356">
        <v>1</v>
      </c>
      <c r="M1439" s="314">
        <v>3.125</v>
      </c>
      <c r="N1439" s="315"/>
      <c r="O1439" s="316"/>
      <c r="P1439" s="315"/>
      <c r="Q1439" s="316"/>
      <c r="R1439" s="315"/>
      <c r="S1439" s="316"/>
      <c r="T1439" s="315"/>
      <c r="U1439" s="316"/>
      <c r="V1439" s="128"/>
      <c r="W1439" s="128"/>
      <c r="X1439" s="128"/>
      <c r="Y1439" s="128"/>
      <c r="Z1439" s="128"/>
      <c r="AA1439" s="128"/>
      <c r="AB1439" s="128"/>
      <c r="AC1439" s="128"/>
      <c r="AD1439" s="85"/>
    </row>
    <row r="1440" spans="1:30" ht="20.100000000000001" customHeight="1">
      <c r="A1440" s="85"/>
      <c r="B1440" s="85"/>
      <c r="C1440" s="128"/>
      <c r="D1440" s="85" t="s">
        <v>517</v>
      </c>
      <c r="E1440" s="128"/>
      <c r="F1440" s="531"/>
      <c r="G1440" s="314"/>
      <c r="H1440" s="356"/>
      <c r="I1440" s="314"/>
      <c r="J1440" s="356"/>
      <c r="K1440" s="314"/>
      <c r="L1440" s="356"/>
      <c r="M1440" s="314"/>
      <c r="N1440" s="315"/>
      <c r="O1440" s="316"/>
      <c r="P1440" s="315"/>
      <c r="Q1440" s="316"/>
      <c r="R1440" s="315"/>
      <c r="S1440" s="316"/>
      <c r="T1440" s="315"/>
      <c r="U1440" s="316"/>
      <c r="V1440" s="128"/>
      <c r="W1440" s="128"/>
      <c r="X1440" s="128"/>
      <c r="Y1440" s="128"/>
      <c r="Z1440" s="128"/>
      <c r="AA1440" s="128"/>
      <c r="AB1440" s="128"/>
      <c r="AC1440" s="128"/>
      <c r="AD1440" s="85"/>
    </row>
    <row r="1441" spans="1:30" ht="20.100000000000001" customHeight="1">
      <c r="A1441" s="85"/>
      <c r="B1441" s="85"/>
      <c r="C1441" s="128"/>
      <c r="D1441" s="85" t="s">
        <v>518</v>
      </c>
      <c r="E1441" s="128"/>
      <c r="F1441" s="531"/>
      <c r="G1441" s="314"/>
      <c r="H1441" s="356">
        <v>1</v>
      </c>
      <c r="I1441" s="314">
        <f>H1441/20*100</f>
        <v>5</v>
      </c>
      <c r="J1441" s="356"/>
      <c r="K1441" s="314"/>
      <c r="L1441" s="356">
        <v>1</v>
      </c>
      <c r="M1441" s="314">
        <v>3.125</v>
      </c>
      <c r="N1441" s="315"/>
      <c r="O1441" s="316"/>
      <c r="P1441" s="315"/>
      <c r="Q1441" s="316"/>
      <c r="R1441" s="315"/>
      <c r="S1441" s="316"/>
      <c r="T1441" s="315"/>
      <c r="U1441" s="316"/>
      <c r="V1441" s="128"/>
      <c r="W1441" s="128"/>
      <c r="X1441" s="128"/>
      <c r="Y1441" s="128"/>
      <c r="Z1441" s="128"/>
      <c r="AA1441" s="128"/>
      <c r="AB1441" s="128"/>
      <c r="AC1441" s="128"/>
      <c r="AD1441" s="85"/>
    </row>
    <row r="1442" spans="1:30" ht="20.100000000000001" customHeight="1">
      <c r="A1442" s="85"/>
      <c r="B1442" s="85"/>
      <c r="C1442" s="128"/>
      <c r="D1442" s="85" t="s">
        <v>519</v>
      </c>
      <c r="E1442" s="128"/>
      <c r="F1442" s="531"/>
      <c r="G1442" s="314"/>
      <c r="H1442" s="356"/>
      <c r="I1442" s="314"/>
      <c r="J1442" s="356"/>
      <c r="K1442" s="314"/>
      <c r="L1442" s="356"/>
      <c r="M1442" s="314"/>
      <c r="N1442" s="315"/>
      <c r="O1442" s="316"/>
      <c r="P1442" s="315"/>
      <c r="Q1442" s="316"/>
      <c r="R1442" s="315"/>
      <c r="S1442" s="316"/>
      <c r="T1442" s="315"/>
      <c r="U1442" s="316"/>
      <c r="V1442" s="128"/>
      <c r="W1442" s="128"/>
      <c r="X1442" s="128"/>
      <c r="Y1442" s="128"/>
      <c r="Z1442" s="128"/>
      <c r="AA1442" s="128"/>
      <c r="AB1442" s="128"/>
      <c r="AC1442" s="128"/>
      <c r="AD1442" s="85"/>
    </row>
    <row r="1443" spans="1:30" ht="20.100000000000001" customHeight="1">
      <c r="A1443" s="85"/>
      <c r="B1443" s="85"/>
      <c r="C1443" s="128"/>
      <c r="D1443" s="85" t="s">
        <v>520</v>
      </c>
      <c r="E1443" s="128"/>
      <c r="F1443" s="531"/>
      <c r="G1443" s="314"/>
      <c r="H1443" s="356"/>
      <c r="I1443" s="314"/>
      <c r="J1443" s="356"/>
      <c r="K1443" s="314"/>
      <c r="L1443" s="356"/>
      <c r="M1443" s="314"/>
      <c r="N1443" s="315"/>
      <c r="O1443" s="316"/>
      <c r="P1443" s="315"/>
      <c r="Q1443" s="316"/>
      <c r="R1443" s="315"/>
      <c r="S1443" s="316"/>
      <c r="T1443" s="315"/>
      <c r="U1443" s="316"/>
      <c r="V1443" s="128"/>
      <c r="W1443" s="128"/>
      <c r="X1443" s="128"/>
      <c r="Y1443" s="128"/>
      <c r="Z1443" s="128"/>
      <c r="AA1443" s="128"/>
      <c r="AB1443" s="128"/>
      <c r="AC1443" s="128"/>
      <c r="AD1443" s="85"/>
    </row>
    <row r="1444" spans="1:30" ht="20.100000000000001" customHeight="1">
      <c r="A1444" s="85"/>
      <c r="B1444" s="85"/>
      <c r="C1444" s="128"/>
      <c r="D1444" s="85" t="s">
        <v>9440</v>
      </c>
      <c r="E1444" s="128"/>
      <c r="F1444" s="531"/>
      <c r="G1444" s="314"/>
      <c r="H1444" s="356">
        <v>1</v>
      </c>
      <c r="I1444" s="314">
        <f>H1444/20*100</f>
        <v>5</v>
      </c>
      <c r="J1444" s="356"/>
      <c r="K1444" s="314"/>
      <c r="L1444" s="356">
        <v>3</v>
      </c>
      <c r="M1444" s="314">
        <v>9.375</v>
      </c>
      <c r="N1444" s="315">
        <v>6</v>
      </c>
      <c r="O1444" s="316">
        <v>24</v>
      </c>
      <c r="P1444" s="315">
        <v>6</v>
      </c>
      <c r="Q1444" s="316">
        <v>12.2</v>
      </c>
      <c r="R1444" s="315">
        <v>7</v>
      </c>
      <c r="S1444" s="316">
        <v>14.9</v>
      </c>
      <c r="T1444" s="315"/>
      <c r="U1444" s="316"/>
      <c r="V1444" s="128"/>
      <c r="W1444" s="128"/>
      <c r="X1444" s="128"/>
      <c r="Y1444" s="128"/>
      <c r="Z1444" s="128"/>
      <c r="AA1444" s="128"/>
      <c r="AB1444" s="128"/>
      <c r="AC1444" s="128"/>
      <c r="AD1444" s="85"/>
    </row>
    <row r="1445" spans="1:30" ht="20.100000000000001" customHeight="1">
      <c r="A1445" s="85"/>
      <c r="B1445" s="85"/>
      <c r="C1445" s="128"/>
      <c r="D1445" s="85" t="s">
        <v>9419</v>
      </c>
      <c r="E1445" s="128"/>
      <c r="F1445" s="531"/>
      <c r="G1445" s="314"/>
      <c r="H1445" s="356">
        <v>2</v>
      </c>
      <c r="I1445" s="314">
        <f>H1445/20*100</f>
        <v>10</v>
      </c>
      <c r="J1445" s="356"/>
      <c r="K1445" s="314"/>
      <c r="L1445" s="356">
        <v>3</v>
      </c>
      <c r="M1445" s="314">
        <v>9.375</v>
      </c>
      <c r="N1445" s="315">
        <v>7</v>
      </c>
      <c r="O1445" s="316">
        <v>28</v>
      </c>
      <c r="P1445" s="315">
        <v>14</v>
      </c>
      <c r="Q1445" s="316">
        <v>28.6</v>
      </c>
      <c r="R1445" s="315">
        <v>11</v>
      </c>
      <c r="S1445" s="316">
        <v>23.4</v>
      </c>
      <c r="T1445" s="315"/>
      <c r="U1445" s="316"/>
      <c r="V1445" s="128"/>
      <c r="W1445" s="128"/>
      <c r="X1445" s="128"/>
      <c r="Y1445" s="128"/>
      <c r="Z1445" s="128"/>
      <c r="AA1445" s="128"/>
      <c r="AB1445" s="128"/>
      <c r="AC1445" s="128"/>
      <c r="AD1445" s="85"/>
    </row>
    <row r="1446" spans="1:30" ht="20.100000000000001" customHeight="1">
      <c r="A1446" s="66" t="s">
        <v>6507</v>
      </c>
      <c r="B1446" s="66" t="s">
        <v>553</v>
      </c>
      <c r="C1446" s="127" t="s">
        <v>7611</v>
      </c>
      <c r="D1446" s="66"/>
      <c r="E1446" s="66"/>
      <c r="F1446" s="354">
        <v>3971</v>
      </c>
      <c r="G1446" s="12">
        <v>99.698719558122022</v>
      </c>
      <c r="H1446" s="354">
        <v>4073</v>
      </c>
      <c r="I1446" s="12">
        <f>H1446/4082*100</f>
        <v>99.779519843214118</v>
      </c>
      <c r="J1446" s="354">
        <v>4153</v>
      </c>
      <c r="K1446" s="12">
        <f>J1446/4161*100</f>
        <v>99.807738524393173</v>
      </c>
      <c r="L1446" s="354">
        <v>4277</v>
      </c>
      <c r="M1446" s="12">
        <v>99.534558994647426</v>
      </c>
      <c r="N1446" s="56">
        <v>4380</v>
      </c>
      <c r="O1446" s="57">
        <v>99.6</v>
      </c>
      <c r="P1446" s="56">
        <v>4530</v>
      </c>
      <c r="Q1446" s="57">
        <v>99.2</v>
      </c>
      <c r="R1446" s="56">
        <v>4615</v>
      </c>
      <c r="S1446" s="57">
        <v>98.7</v>
      </c>
      <c r="T1446" s="56"/>
      <c r="U1446" s="57"/>
      <c r="V1446" s="127" t="s">
        <v>7010</v>
      </c>
      <c r="W1446" s="127" t="s">
        <v>7010</v>
      </c>
      <c r="X1446" s="127" t="s">
        <v>7010</v>
      </c>
      <c r="Y1446" s="127" t="s">
        <v>7010</v>
      </c>
      <c r="Z1446" s="127" t="s">
        <v>7010</v>
      </c>
      <c r="AA1446" s="127" t="s">
        <v>7010</v>
      </c>
      <c r="AB1446" s="127" t="s">
        <v>7010</v>
      </c>
      <c r="AC1446" s="127"/>
      <c r="AD1446" s="66"/>
    </row>
    <row r="1447" spans="1:30" ht="20.100000000000001" customHeight="1">
      <c r="A1447" s="85"/>
      <c r="B1447" s="85"/>
      <c r="C1447" s="128"/>
      <c r="D1447" s="85" t="s">
        <v>131</v>
      </c>
      <c r="E1447" s="128" t="s">
        <v>8136</v>
      </c>
      <c r="F1447" s="531"/>
      <c r="G1447" s="314"/>
      <c r="H1447" s="356">
        <v>2</v>
      </c>
      <c r="I1447" s="314">
        <f>H1447/4082*100</f>
        <v>4.8995590396864283E-2</v>
      </c>
      <c r="J1447" s="356"/>
      <c r="K1447" s="314"/>
      <c r="L1447" s="356">
        <v>4</v>
      </c>
      <c r="M1447" s="314">
        <v>9.3088201070514312E-2</v>
      </c>
      <c r="N1447" s="315">
        <v>3</v>
      </c>
      <c r="O1447" s="316">
        <v>0.1</v>
      </c>
      <c r="P1447" s="315">
        <v>2</v>
      </c>
      <c r="Q1447" s="316"/>
      <c r="R1447" s="315">
        <v>9</v>
      </c>
      <c r="S1447" s="316">
        <v>0.2</v>
      </c>
      <c r="T1447" s="315"/>
      <c r="U1447" s="316"/>
      <c r="V1447" s="128"/>
      <c r="W1447" s="128"/>
      <c r="X1447" s="128"/>
      <c r="Y1447" s="128"/>
      <c r="Z1447" s="128"/>
      <c r="AA1447" s="128"/>
      <c r="AB1447" s="128"/>
      <c r="AC1447" s="128"/>
      <c r="AD1447" s="85"/>
    </row>
    <row r="1448" spans="1:30" ht="20.100000000000001" customHeight="1">
      <c r="A1448" s="85"/>
      <c r="B1448" s="85"/>
      <c r="C1448" s="128"/>
      <c r="D1448" s="85" t="s">
        <v>133</v>
      </c>
      <c r="E1448" s="128"/>
      <c r="F1448" s="531">
        <v>12</v>
      </c>
      <c r="G1448" s="314">
        <v>0.30128044187798142</v>
      </c>
      <c r="H1448" s="356">
        <v>7</v>
      </c>
      <c r="I1448" s="314">
        <f>H1448/4082*100</f>
        <v>0.17148456638902498</v>
      </c>
      <c r="J1448" s="356">
        <v>8</v>
      </c>
      <c r="K1448" s="314">
        <f>J1448/4161*100</f>
        <v>0.19226147560682527</v>
      </c>
      <c r="L1448" s="356">
        <v>16</v>
      </c>
      <c r="M1448" s="314">
        <v>0.37235280428205725</v>
      </c>
      <c r="N1448" s="315">
        <v>14</v>
      </c>
      <c r="O1448" s="316">
        <v>0.3</v>
      </c>
      <c r="P1448" s="315">
        <v>34</v>
      </c>
      <c r="Q1448" s="316">
        <v>0.7</v>
      </c>
      <c r="R1448" s="315">
        <v>53</v>
      </c>
      <c r="S1448" s="316">
        <v>1.1000000000000001</v>
      </c>
      <c r="T1448" s="315"/>
      <c r="U1448" s="316"/>
      <c r="V1448" s="128"/>
      <c r="W1448" s="128"/>
      <c r="X1448" s="128"/>
      <c r="Y1448" s="128"/>
      <c r="Z1448" s="128"/>
      <c r="AA1448" s="128"/>
      <c r="AB1448" s="128"/>
      <c r="AC1448" s="128"/>
      <c r="AD1448" s="85"/>
    </row>
    <row r="1449" spans="1:30" ht="20.100000000000001" customHeight="1">
      <c r="A1449" s="66" t="s">
        <v>6508</v>
      </c>
      <c r="B1449" s="66" t="s">
        <v>554</v>
      </c>
      <c r="C1449" s="127" t="s">
        <v>6509</v>
      </c>
      <c r="D1449" s="66" t="s">
        <v>509</v>
      </c>
      <c r="E1449" s="127" t="s">
        <v>7646</v>
      </c>
      <c r="F1449" s="354">
        <v>2</v>
      </c>
      <c r="G1449" s="12">
        <v>16.666666666666668</v>
      </c>
      <c r="H1449" s="354"/>
      <c r="I1449" s="12"/>
      <c r="J1449" s="354">
        <v>2</v>
      </c>
      <c r="K1449" s="12">
        <v>25</v>
      </c>
      <c r="L1449" s="354">
        <v>7</v>
      </c>
      <c r="M1449" s="12">
        <v>35</v>
      </c>
      <c r="N1449" s="56">
        <v>6</v>
      </c>
      <c r="O1449" s="57">
        <v>35.299999999999997</v>
      </c>
      <c r="P1449" s="56">
        <v>5</v>
      </c>
      <c r="Q1449" s="57">
        <v>13.9</v>
      </c>
      <c r="R1449" s="56">
        <v>22</v>
      </c>
      <c r="S1449" s="57">
        <v>35.5</v>
      </c>
      <c r="T1449" s="56"/>
      <c r="U1449" s="57"/>
      <c r="V1449" s="127" t="s">
        <v>7010</v>
      </c>
      <c r="W1449" s="127" t="s">
        <v>7010</v>
      </c>
      <c r="X1449" s="127" t="s">
        <v>7010</v>
      </c>
      <c r="Y1449" s="127" t="s">
        <v>7010</v>
      </c>
      <c r="Z1449" s="127" t="s">
        <v>7010</v>
      </c>
      <c r="AA1449" s="127" t="s">
        <v>7010</v>
      </c>
      <c r="AB1449" s="127" t="s">
        <v>7010</v>
      </c>
      <c r="AC1449" s="127"/>
      <c r="AD1449" s="66"/>
    </row>
    <row r="1450" spans="1:30" ht="20.100000000000001" customHeight="1">
      <c r="A1450" s="85"/>
      <c r="B1450" s="85"/>
      <c r="C1450" s="128"/>
      <c r="D1450" s="85" t="s">
        <v>510</v>
      </c>
      <c r="E1450" s="128"/>
      <c r="F1450" s="531"/>
      <c r="G1450" s="314"/>
      <c r="H1450" s="356">
        <v>1</v>
      </c>
      <c r="I1450" s="314">
        <f>H1450/9*100</f>
        <v>11.111111111111111</v>
      </c>
      <c r="J1450" s="356">
        <v>1</v>
      </c>
      <c r="K1450" s="314">
        <v>12.5</v>
      </c>
      <c r="L1450" s="356">
        <v>2</v>
      </c>
      <c r="M1450" s="314">
        <v>10</v>
      </c>
      <c r="N1450" s="315">
        <v>2</v>
      </c>
      <c r="O1450" s="316">
        <v>11.8</v>
      </c>
      <c r="P1450" s="315">
        <v>1</v>
      </c>
      <c r="Q1450" s="316">
        <v>2.8</v>
      </c>
      <c r="R1450" s="315">
        <v>7</v>
      </c>
      <c r="S1450" s="316">
        <v>11.3</v>
      </c>
      <c r="T1450" s="315"/>
      <c r="U1450" s="316"/>
      <c r="V1450" s="128"/>
      <c r="W1450" s="128"/>
      <c r="X1450" s="128"/>
      <c r="Y1450" s="128"/>
      <c r="Z1450" s="128"/>
      <c r="AA1450" s="128"/>
      <c r="AB1450" s="128"/>
      <c r="AC1450" s="128"/>
      <c r="AD1450" s="85"/>
    </row>
    <row r="1451" spans="1:30" ht="20.100000000000001" customHeight="1">
      <c r="A1451" s="85"/>
      <c r="B1451" s="85"/>
      <c r="C1451" s="128"/>
      <c r="D1451" s="85" t="s">
        <v>511</v>
      </c>
      <c r="E1451" s="128"/>
      <c r="F1451" s="531">
        <v>2</v>
      </c>
      <c r="G1451" s="314">
        <v>16.666666666666668</v>
      </c>
      <c r="H1451" s="356"/>
      <c r="I1451" s="314"/>
      <c r="J1451" s="356">
        <v>2</v>
      </c>
      <c r="K1451" s="314">
        <v>25</v>
      </c>
      <c r="L1451" s="356">
        <v>1</v>
      </c>
      <c r="M1451" s="314">
        <v>5</v>
      </c>
      <c r="N1451" s="315"/>
      <c r="O1451" s="316"/>
      <c r="P1451" s="315">
        <v>2</v>
      </c>
      <c r="Q1451" s="316">
        <v>5.6</v>
      </c>
      <c r="R1451" s="315">
        <v>7</v>
      </c>
      <c r="S1451" s="316">
        <v>11.3</v>
      </c>
      <c r="T1451" s="315"/>
      <c r="U1451" s="316"/>
      <c r="V1451" s="128"/>
      <c r="W1451" s="128"/>
      <c r="X1451" s="128"/>
      <c r="Y1451" s="128"/>
      <c r="Z1451" s="128"/>
      <c r="AA1451" s="128"/>
      <c r="AB1451" s="128"/>
      <c r="AC1451" s="128"/>
      <c r="AD1451" s="85"/>
    </row>
    <row r="1452" spans="1:30" ht="20.100000000000001" customHeight="1">
      <c r="A1452" s="85"/>
      <c r="B1452" s="85"/>
      <c r="C1452" s="128"/>
      <c r="D1452" s="85" t="s">
        <v>512</v>
      </c>
      <c r="E1452" s="128"/>
      <c r="F1452" s="531">
        <v>4</v>
      </c>
      <c r="G1452" s="314">
        <v>33.333333333333336</v>
      </c>
      <c r="H1452" s="356">
        <v>2</v>
      </c>
      <c r="I1452" s="314">
        <f>H1452/9*100</f>
        <v>22.222222222222221</v>
      </c>
      <c r="J1452" s="356">
        <v>2</v>
      </c>
      <c r="K1452" s="314">
        <v>25</v>
      </c>
      <c r="L1452" s="356">
        <v>5</v>
      </c>
      <c r="M1452" s="314">
        <v>25</v>
      </c>
      <c r="N1452" s="315"/>
      <c r="O1452" s="316"/>
      <c r="P1452" s="315">
        <v>3</v>
      </c>
      <c r="Q1452" s="316">
        <v>8.3000000000000007</v>
      </c>
      <c r="R1452" s="315">
        <v>8</v>
      </c>
      <c r="S1452" s="316">
        <v>12.9</v>
      </c>
      <c r="T1452" s="315"/>
      <c r="U1452" s="316"/>
      <c r="V1452" s="128"/>
      <c r="W1452" s="128"/>
      <c r="X1452" s="128"/>
      <c r="Y1452" s="128"/>
      <c r="Z1452" s="128"/>
      <c r="AA1452" s="128"/>
      <c r="AB1452" s="128"/>
      <c r="AC1452" s="128"/>
      <c r="AD1452" s="85"/>
    </row>
    <row r="1453" spans="1:30" ht="20.100000000000001" customHeight="1">
      <c r="A1453" s="85"/>
      <c r="B1453" s="85"/>
      <c r="C1453" s="128"/>
      <c r="D1453" s="85" t="s">
        <v>513</v>
      </c>
      <c r="E1453" s="128"/>
      <c r="F1453" s="531">
        <v>3</v>
      </c>
      <c r="G1453" s="314">
        <v>25</v>
      </c>
      <c r="H1453" s="356"/>
      <c r="I1453" s="314"/>
      <c r="J1453" s="356"/>
      <c r="K1453" s="314"/>
      <c r="L1453" s="356"/>
      <c r="M1453" s="314"/>
      <c r="N1453" s="315">
        <v>1</v>
      </c>
      <c r="O1453" s="316">
        <v>5.9</v>
      </c>
      <c r="P1453" s="315">
        <v>4</v>
      </c>
      <c r="Q1453" s="316">
        <v>11.1</v>
      </c>
      <c r="R1453" s="315">
        <v>4</v>
      </c>
      <c r="S1453" s="316">
        <v>6.5</v>
      </c>
      <c r="T1453" s="315"/>
      <c r="U1453" s="316"/>
      <c r="V1453" s="128"/>
      <c r="W1453" s="128"/>
      <c r="X1453" s="128"/>
      <c r="Y1453" s="128"/>
      <c r="Z1453" s="128"/>
      <c r="AA1453" s="128"/>
      <c r="AB1453" s="128"/>
      <c r="AC1453" s="128"/>
      <c r="AD1453" s="85"/>
    </row>
    <row r="1454" spans="1:30" ht="20.100000000000001" customHeight="1">
      <c r="A1454" s="85"/>
      <c r="B1454" s="85"/>
      <c r="C1454" s="128"/>
      <c r="D1454" s="85" t="s">
        <v>514</v>
      </c>
      <c r="E1454" s="128"/>
      <c r="F1454" s="531"/>
      <c r="G1454" s="314"/>
      <c r="H1454" s="356"/>
      <c r="I1454" s="314"/>
      <c r="J1454" s="356"/>
      <c r="K1454" s="314"/>
      <c r="L1454" s="356"/>
      <c r="M1454" s="314"/>
      <c r="N1454" s="315"/>
      <c r="O1454" s="316"/>
      <c r="P1454" s="315"/>
      <c r="Q1454" s="316"/>
      <c r="R1454" s="315">
        <v>2</v>
      </c>
      <c r="S1454" s="316">
        <v>3.2</v>
      </c>
      <c r="T1454" s="315"/>
      <c r="U1454" s="316"/>
      <c r="V1454" s="128"/>
      <c r="W1454" s="128"/>
      <c r="X1454" s="128"/>
      <c r="Y1454" s="128"/>
      <c r="Z1454" s="128"/>
      <c r="AA1454" s="128"/>
      <c r="AB1454" s="128"/>
      <c r="AC1454" s="128"/>
      <c r="AD1454" s="85"/>
    </row>
    <row r="1455" spans="1:30" ht="20.100000000000001" customHeight="1">
      <c r="A1455" s="85"/>
      <c r="B1455" s="85"/>
      <c r="C1455" s="128"/>
      <c r="D1455" s="85" t="s">
        <v>515</v>
      </c>
      <c r="E1455" s="128"/>
      <c r="F1455" s="531"/>
      <c r="G1455" s="314"/>
      <c r="H1455" s="356"/>
      <c r="I1455" s="314"/>
      <c r="J1455" s="356"/>
      <c r="K1455" s="314"/>
      <c r="L1455" s="356">
        <v>1</v>
      </c>
      <c r="M1455" s="314">
        <v>5</v>
      </c>
      <c r="N1455" s="315"/>
      <c r="O1455" s="316"/>
      <c r="P1455" s="315">
        <v>2</v>
      </c>
      <c r="Q1455" s="316">
        <v>5.6</v>
      </c>
      <c r="R1455" s="315"/>
      <c r="S1455" s="316"/>
      <c r="T1455" s="315"/>
      <c r="U1455" s="316"/>
      <c r="V1455" s="128"/>
      <c r="W1455" s="128"/>
      <c r="X1455" s="128"/>
      <c r="Y1455" s="128"/>
      <c r="Z1455" s="128"/>
      <c r="AA1455" s="128"/>
      <c r="AB1455" s="128"/>
      <c r="AC1455" s="128"/>
      <c r="AD1455" s="85"/>
    </row>
    <row r="1456" spans="1:30" ht="20.100000000000001" customHeight="1">
      <c r="A1456" s="85"/>
      <c r="B1456" s="85"/>
      <c r="C1456" s="128"/>
      <c r="D1456" s="85" t="s">
        <v>516</v>
      </c>
      <c r="E1456" s="128"/>
      <c r="F1456" s="531">
        <v>1</v>
      </c>
      <c r="G1456" s="314">
        <v>8.3333333333333339</v>
      </c>
      <c r="H1456" s="356">
        <v>1</v>
      </c>
      <c r="I1456" s="314">
        <f>H1456/9*100</f>
        <v>11.111111111111111</v>
      </c>
      <c r="J1456" s="356">
        <v>1</v>
      </c>
      <c r="K1456" s="314">
        <v>12.5</v>
      </c>
      <c r="L1456" s="356"/>
      <c r="M1456" s="314"/>
      <c r="N1456" s="315"/>
      <c r="O1456" s="316"/>
      <c r="P1456" s="315"/>
      <c r="Q1456" s="316"/>
      <c r="R1456" s="315"/>
      <c r="S1456" s="316"/>
      <c r="T1456" s="315"/>
      <c r="U1456" s="316"/>
      <c r="V1456" s="128"/>
      <c r="W1456" s="128"/>
      <c r="X1456" s="128"/>
      <c r="Y1456" s="128"/>
      <c r="Z1456" s="128"/>
      <c r="AA1456" s="128"/>
      <c r="AB1456" s="128"/>
      <c r="AC1456" s="128"/>
      <c r="AD1456" s="85"/>
    </row>
    <row r="1457" spans="1:30" ht="20.100000000000001" customHeight="1">
      <c r="A1457" s="85"/>
      <c r="B1457" s="85"/>
      <c r="C1457" s="128"/>
      <c r="D1457" s="85" t="s">
        <v>517</v>
      </c>
      <c r="E1457" s="128"/>
      <c r="F1457" s="531"/>
      <c r="G1457" s="314"/>
      <c r="H1457" s="356"/>
      <c r="I1457" s="314"/>
      <c r="J1457" s="356"/>
      <c r="K1457" s="314"/>
      <c r="L1457" s="356"/>
      <c r="M1457" s="314"/>
      <c r="N1457" s="315"/>
      <c r="O1457" s="316"/>
      <c r="P1457" s="315"/>
      <c r="Q1457" s="316"/>
      <c r="R1457" s="315"/>
      <c r="S1457" s="316"/>
      <c r="T1457" s="315"/>
      <c r="U1457" s="316"/>
      <c r="V1457" s="128"/>
      <c r="W1457" s="128"/>
      <c r="X1457" s="128"/>
      <c r="Y1457" s="128"/>
      <c r="Z1457" s="128"/>
      <c r="AA1457" s="128"/>
      <c r="AB1457" s="128"/>
      <c r="AC1457" s="128"/>
      <c r="AD1457" s="85"/>
    </row>
    <row r="1458" spans="1:30" ht="20.100000000000001" customHeight="1">
      <c r="A1458" s="85"/>
      <c r="B1458" s="85"/>
      <c r="C1458" s="128"/>
      <c r="D1458" s="85" t="s">
        <v>518</v>
      </c>
      <c r="E1458" s="128"/>
      <c r="F1458" s="531"/>
      <c r="G1458" s="314"/>
      <c r="H1458" s="356"/>
      <c r="I1458" s="314"/>
      <c r="J1458" s="356"/>
      <c r="K1458" s="314"/>
      <c r="L1458" s="356"/>
      <c r="M1458" s="314"/>
      <c r="N1458" s="315"/>
      <c r="O1458" s="316"/>
      <c r="P1458" s="315"/>
      <c r="Q1458" s="316"/>
      <c r="R1458" s="315"/>
      <c r="S1458" s="316"/>
      <c r="T1458" s="315"/>
      <c r="U1458" s="316"/>
      <c r="V1458" s="128"/>
      <c r="W1458" s="128"/>
      <c r="X1458" s="128"/>
      <c r="Y1458" s="128"/>
      <c r="Z1458" s="128"/>
      <c r="AA1458" s="128"/>
      <c r="AB1458" s="128"/>
      <c r="AC1458" s="128"/>
      <c r="AD1458" s="85"/>
    </row>
    <row r="1459" spans="1:30" ht="20.100000000000001" customHeight="1">
      <c r="A1459" s="85"/>
      <c r="B1459" s="85"/>
      <c r="C1459" s="128"/>
      <c r="D1459" s="85" t="s">
        <v>519</v>
      </c>
      <c r="E1459" s="128"/>
      <c r="F1459" s="531"/>
      <c r="G1459" s="314"/>
      <c r="H1459" s="356"/>
      <c r="I1459" s="314"/>
      <c r="J1459" s="356"/>
      <c r="K1459" s="314"/>
      <c r="L1459" s="356"/>
      <c r="M1459" s="314"/>
      <c r="N1459" s="315"/>
      <c r="O1459" s="316"/>
      <c r="P1459" s="315"/>
      <c r="Q1459" s="316"/>
      <c r="R1459" s="315"/>
      <c r="S1459" s="316"/>
      <c r="T1459" s="315"/>
      <c r="U1459" s="316"/>
      <c r="V1459" s="128"/>
      <c r="W1459" s="128"/>
      <c r="X1459" s="128"/>
      <c r="Y1459" s="128"/>
      <c r="Z1459" s="128"/>
      <c r="AA1459" s="128"/>
      <c r="AB1459" s="128"/>
      <c r="AC1459" s="128"/>
      <c r="AD1459" s="85"/>
    </row>
    <row r="1460" spans="1:30" ht="20.100000000000001" customHeight="1">
      <c r="A1460" s="85"/>
      <c r="B1460" s="85"/>
      <c r="C1460" s="128"/>
      <c r="D1460" s="85" t="s">
        <v>520</v>
      </c>
      <c r="E1460" s="128"/>
      <c r="F1460" s="531"/>
      <c r="G1460" s="314"/>
      <c r="H1460" s="356"/>
      <c r="I1460" s="314"/>
      <c r="J1460" s="356"/>
      <c r="K1460" s="314"/>
      <c r="L1460" s="356"/>
      <c r="M1460" s="314"/>
      <c r="N1460" s="315"/>
      <c r="O1460" s="316"/>
      <c r="P1460" s="315"/>
      <c r="Q1460" s="316"/>
      <c r="R1460" s="315"/>
      <c r="S1460" s="316"/>
      <c r="T1460" s="315"/>
      <c r="U1460" s="316"/>
      <c r="V1460" s="128"/>
      <c r="W1460" s="128"/>
      <c r="X1460" s="128"/>
      <c r="Y1460" s="128"/>
      <c r="Z1460" s="128"/>
      <c r="AA1460" s="128"/>
      <c r="AB1460" s="128"/>
      <c r="AC1460" s="128"/>
      <c r="AD1460" s="85"/>
    </row>
    <row r="1461" spans="1:30" ht="20.100000000000001" customHeight="1">
      <c r="A1461" s="85"/>
      <c r="B1461" s="85"/>
      <c r="C1461" s="128"/>
      <c r="D1461" s="85" t="s">
        <v>9440</v>
      </c>
      <c r="E1461" s="128"/>
      <c r="F1461" s="531"/>
      <c r="G1461" s="314"/>
      <c r="H1461" s="356">
        <v>3</v>
      </c>
      <c r="I1461" s="314">
        <f>H1461/9*100</f>
        <v>33.333333333333329</v>
      </c>
      <c r="J1461" s="356"/>
      <c r="K1461" s="314"/>
      <c r="L1461" s="356">
        <v>2</v>
      </c>
      <c r="M1461" s="314">
        <v>10</v>
      </c>
      <c r="N1461" s="315"/>
      <c r="O1461" s="316"/>
      <c r="P1461" s="315">
        <v>1</v>
      </c>
      <c r="Q1461" s="316">
        <v>2.8</v>
      </c>
      <c r="R1461" s="315">
        <v>6</v>
      </c>
      <c r="S1461" s="316">
        <v>9.6999999999999993</v>
      </c>
      <c r="T1461" s="315"/>
      <c r="U1461" s="316"/>
      <c r="V1461" s="128"/>
      <c r="W1461" s="128"/>
      <c r="X1461" s="128"/>
      <c r="Y1461" s="128"/>
      <c r="Z1461" s="128"/>
      <c r="AA1461" s="128"/>
      <c r="AB1461" s="128"/>
      <c r="AC1461" s="128"/>
      <c r="AD1461" s="85"/>
    </row>
    <row r="1462" spans="1:30" ht="20.100000000000001" customHeight="1">
      <c r="A1462" s="85"/>
      <c r="B1462" s="85"/>
      <c r="C1462" s="128"/>
      <c r="D1462" s="85" t="s">
        <v>9419</v>
      </c>
      <c r="E1462" s="128"/>
      <c r="F1462" s="531"/>
      <c r="G1462" s="314"/>
      <c r="H1462" s="356">
        <v>2</v>
      </c>
      <c r="I1462" s="314">
        <f>H1462/9*100</f>
        <v>22.222222222222221</v>
      </c>
      <c r="J1462" s="356"/>
      <c r="K1462" s="314"/>
      <c r="L1462" s="356">
        <v>2</v>
      </c>
      <c r="M1462" s="314">
        <v>10</v>
      </c>
      <c r="N1462" s="315">
        <v>8</v>
      </c>
      <c r="O1462" s="316">
        <v>47.1</v>
      </c>
      <c r="P1462" s="315">
        <v>18</v>
      </c>
      <c r="Q1462" s="316">
        <v>50</v>
      </c>
      <c r="R1462" s="315">
        <v>6</v>
      </c>
      <c r="S1462" s="316">
        <v>9.6999999999999993</v>
      </c>
      <c r="T1462" s="315"/>
      <c r="U1462" s="316"/>
      <c r="V1462" s="128"/>
      <c r="W1462" s="128"/>
      <c r="X1462" s="128"/>
      <c r="Y1462" s="128"/>
      <c r="Z1462" s="128"/>
      <c r="AA1462" s="128"/>
      <c r="AB1462" s="128"/>
      <c r="AC1462" s="128"/>
      <c r="AD1462" s="85"/>
    </row>
    <row r="1463" spans="1:30" ht="20.100000000000001" customHeight="1">
      <c r="A1463" s="66" t="s">
        <v>9446</v>
      </c>
      <c r="B1463" s="66" t="s">
        <v>9475</v>
      </c>
      <c r="C1463" s="127" t="s">
        <v>7611</v>
      </c>
      <c r="D1463" s="66"/>
      <c r="E1463" s="66"/>
      <c r="F1463" s="354">
        <v>3982</v>
      </c>
      <c r="G1463" s="12">
        <v>99.974893296510174</v>
      </c>
      <c r="H1463" s="354">
        <v>4080</v>
      </c>
      <c r="I1463" s="12">
        <f>H1463/4082*100</f>
        <v>99.951004409603144</v>
      </c>
      <c r="J1463" s="354">
        <v>4161</v>
      </c>
      <c r="K1463" s="12">
        <v>100</v>
      </c>
      <c r="L1463" s="354">
        <v>4290</v>
      </c>
      <c r="M1463" s="12">
        <v>99.837095648126592</v>
      </c>
      <c r="N1463" s="56">
        <v>4394</v>
      </c>
      <c r="O1463" s="57">
        <v>99.9</v>
      </c>
      <c r="P1463" s="56">
        <v>4565</v>
      </c>
      <c r="Q1463" s="57">
        <v>100</v>
      </c>
      <c r="R1463" s="56">
        <v>4668</v>
      </c>
      <c r="S1463" s="57">
        <v>99.8</v>
      </c>
      <c r="T1463" s="56">
        <v>5087</v>
      </c>
      <c r="U1463" s="57">
        <v>99.9</v>
      </c>
      <c r="V1463" s="127" t="s">
        <v>7010</v>
      </c>
      <c r="W1463" s="127" t="s">
        <v>7010</v>
      </c>
      <c r="X1463" s="127" t="s">
        <v>7010</v>
      </c>
      <c r="Y1463" s="127" t="s">
        <v>7010</v>
      </c>
      <c r="Z1463" s="127" t="s">
        <v>7010</v>
      </c>
      <c r="AA1463" s="127" t="s">
        <v>7010</v>
      </c>
      <c r="AB1463" s="127" t="s">
        <v>7010</v>
      </c>
      <c r="AC1463" s="127" t="s">
        <v>7010</v>
      </c>
      <c r="AD1463" s="66"/>
    </row>
    <row r="1464" spans="1:30" ht="20.100000000000001" customHeight="1">
      <c r="A1464" s="85"/>
      <c r="B1464" s="85"/>
      <c r="C1464" s="128"/>
      <c r="D1464" s="85" t="s">
        <v>131</v>
      </c>
      <c r="E1464" s="128" t="s">
        <v>8136</v>
      </c>
      <c r="F1464" s="531">
        <v>1</v>
      </c>
      <c r="G1464" s="314">
        <v>2.5106703489831784E-2</v>
      </c>
      <c r="H1464" s="356">
        <v>1</v>
      </c>
      <c r="I1464" s="314">
        <f>H1464/4082*100</f>
        <v>2.4497795198432142E-2</v>
      </c>
      <c r="J1464" s="356"/>
      <c r="K1464" s="314"/>
      <c r="L1464" s="356">
        <v>2</v>
      </c>
      <c r="M1464" s="314"/>
      <c r="N1464" s="315">
        <v>1</v>
      </c>
      <c r="O1464" s="316"/>
      <c r="P1464" s="315">
        <v>1</v>
      </c>
      <c r="Q1464" s="316"/>
      <c r="R1464" s="315">
        <v>5</v>
      </c>
      <c r="S1464" s="316">
        <v>0.1</v>
      </c>
      <c r="T1464" s="315">
        <v>2</v>
      </c>
      <c r="U1464" s="316"/>
      <c r="V1464" s="128"/>
      <c r="W1464" s="128"/>
      <c r="X1464" s="128"/>
      <c r="Y1464" s="128"/>
      <c r="Z1464" s="128"/>
      <c r="AA1464" s="128"/>
      <c r="AB1464" s="128"/>
      <c r="AC1464" s="128"/>
      <c r="AD1464" s="85"/>
    </row>
    <row r="1465" spans="1:30" ht="20.100000000000001" customHeight="1">
      <c r="A1465" s="85"/>
      <c r="B1465" s="85"/>
      <c r="C1465" s="128"/>
      <c r="D1465" s="85" t="s">
        <v>133</v>
      </c>
      <c r="E1465" s="128"/>
      <c r="F1465" s="531"/>
      <c r="G1465" s="314"/>
      <c r="H1465" s="356">
        <v>1</v>
      </c>
      <c r="I1465" s="314">
        <f>H1465/4082*100</f>
        <v>2.4497795198432142E-2</v>
      </c>
      <c r="J1465" s="356"/>
      <c r="K1465" s="314"/>
      <c r="L1465" s="356">
        <v>5</v>
      </c>
      <c r="M1465" s="314">
        <v>0.11636025133814289</v>
      </c>
      <c r="N1465" s="315">
        <v>2</v>
      </c>
      <c r="O1465" s="316"/>
      <c r="P1465" s="315"/>
      <c r="Q1465" s="316"/>
      <c r="R1465" s="315">
        <v>4</v>
      </c>
      <c r="S1465" s="316">
        <v>0.1</v>
      </c>
      <c r="T1465" s="315">
        <v>3</v>
      </c>
      <c r="U1465" s="316">
        <v>0.1</v>
      </c>
      <c r="V1465" s="128"/>
      <c r="W1465" s="128"/>
      <c r="X1465" s="128"/>
      <c r="Y1465" s="128"/>
      <c r="Z1465" s="128"/>
      <c r="AA1465" s="128"/>
      <c r="AB1465" s="128"/>
      <c r="AC1465" s="128"/>
      <c r="AD1465" s="85"/>
    </row>
    <row r="1466" spans="1:30" ht="20.100000000000001" customHeight="1">
      <c r="A1466" s="66" t="s">
        <v>9447</v>
      </c>
      <c r="B1466" s="66" t="s">
        <v>555</v>
      </c>
      <c r="C1466" s="127" t="s">
        <v>6510</v>
      </c>
      <c r="D1466" s="66" t="s">
        <v>509</v>
      </c>
      <c r="E1466" s="127" t="s">
        <v>7646</v>
      </c>
      <c r="F1466" s="354"/>
      <c r="G1466" s="12"/>
      <c r="H1466" s="354"/>
      <c r="I1466" s="12"/>
      <c r="J1466" s="354"/>
      <c r="K1466" s="12"/>
      <c r="L1466" s="354"/>
      <c r="M1466" s="12"/>
      <c r="N1466" s="56"/>
      <c r="O1466" s="57"/>
      <c r="P1466" s="56"/>
      <c r="Q1466" s="57"/>
      <c r="R1466" s="56"/>
      <c r="S1466" s="57"/>
      <c r="T1466" s="56">
        <v>1</v>
      </c>
      <c r="U1466" s="57">
        <v>20</v>
      </c>
      <c r="V1466" s="127" t="s">
        <v>7010</v>
      </c>
      <c r="W1466" s="127" t="s">
        <v>7010</v>
      </c>
      <c r="X1466" s="127" t="s">
        <v>7010</v>
      </c>
      <c r="Y1466" s="127" t="s">
        <v>7010</v>
      </c>
      <c r="Z1466" s="127" t="s">
        <v>7010</v>
      </c>
      <c r="AA1466" s="127" t="s">
        <v>7010</v>
      </c>
      <c r="AB1466" s="127" t="s">
        <v>7010</v>
      </c>
      <c r="AC1466" s="127" t="s">
        <v>7010</v>
      </c>
      <c r="AD1466" s="66"/>
    </row>
    <row r="1467" spans="1:30" ht="20.100000000000001" customHeight="1">
      <c r="A1467" s="85"/>
      <c r="B1467" s="85"/>
      <c r="C1467" s="128"/>
      <c r="D1467" s="85" t="s">
        <v>510</v>
      </c>
      <c r="E1467" s="128"/>
      <c r="F1467" s="531"/>
      <c r="G1467" s="314"/>
      <c r="H1467" s="356"/>
      <c r="I1467" s="314"/>
      <c r="J1467" s="356"/>
      <c r="K1467" s="314"/>
      <c r="L1467" s="356"/>
      <c r="M1467" s="314"/>
      <c r="N1467" s="315"/>
      <c r="O1467" s="316"/>
      <c r="P1467" s="315"/>
      <c r="Q1467" s="316"/>
      <c r="R1467" s="315"/>
      <c r="S1467" s="316"/>
      <c r="T1467" s="315"/>
      <c r="U1467" s="316"/>
      <c r="V1467" s="128"/>
      <c r="W1467" s="128"/>
      <c r="X1467" s="128"/>
      <c r="Y1467" s="128"/>
      <c r="Z1467" s="128"/>
      <c r="AA1467" s="128"/>
      <c r="AB1467" s="128"/>
      <c r="AC1467" s="128"/>
      <c r="AD1467" s="85"/>
    </row>
    <row r="1468" spans="1:30" ht="20.100000000000001" customHeight="1">
      <c r="A1468" s="85"/>
      <c r="B1468" s="85"/>
      <c r="C1468" s="128"/>
      <c r="D1468" s="85" t="s">
        <v>511</v>
      </c>
      <c r="E1468" s="128"/>
      <c r="F1468" s="531"/>
      <c r="G1468" s="314"/>
      <c r="H1468" s="356"/>
      <c r="I1468" s="314"/>
      <c r="J1468" s="356"/>
      <c r="K1468" s="314"/>
      <c r="L1468" s="356">
        <v>1</v>
      </c>
      <c r="M1468" s="314">
        <v>14.285714285714285</v>
      </c>
      <c r="N1468" s="315"/>
      <c r="O1468" s="316"/>
      <c r="P1468" s="315"/>
      <c r="Q1468" s="316"/>
      <c r="R1468" s="315"/>
      <c r="S1468" s="316"/>
      <c r="T1468" s="315"/>
      <c r="U1468" s="316"/>
      <c r="V1468" s="128"/>
      <c r="W1468" s="128"/>
      <c r="X1468" s="128"/>
      <c r="Y1468" s="128"/>
      <c r="Z1468" s="128"/>
      <c r="AA1468" s="128"/>
      <c r="AB1468" s="128"/>
      <c r="AC1468" s="128"/>
      <c r="AD1468" s="85"/>
    </row>
    <row r="1469" spans="1:30" ht="20.100000000000001" customHeight="1">
      <c r="A1469" s="85"/>
      <c r="B1469" s="85"/>
      <c r="C1469" s="128"/>
      <c r="D1469" s="85" t="s">
        <v>512</v>
      </c>
      <c r="E1469" s="128"/>
      <c r="F1469" s="531"/>
      <c r="G1469" s="314"/>
      <c r="H1469" s="356"/>
      <c r="I1469" s="314"/>
      <c r="J1469" s="356"/>
      <c r="K1469" s="314"/>
      <c r="L1469" s="356">
        <v>2</v>
      </c>
      <c r="M1469" s="314">
        <v>28.571428571428569</v>
      </c>
      <c r="N1469" s="315"/>
      <c r="O1469" s="316"/>
      <c r="P1469" s="315"/>
      <c r="Q1469" s="316"/>
      <c r="R1469" s="315"/>
      <c r="S1469" s="316"/>
      <c r="T1469" s="315">
        <v>1</v>
      </c>
      <c r="U1469" s="316">
        <v>20</v>
      </c>
      <c r="V1469" s="128"/>
      <c r="W1469" s="128"/>
      <c r="X1469" s="128"/>
      <c r="Y1469" s="128"/>
      <c r="Z1469" s="128"/>
      <c r="AA1469" s="128"/>
      <c r="AB1469" s="128"/>
      <c r="AC1469" s="128"/>
      <c r="AD1469" s="85"/>
    </row>
    <row r="1470" spans="1:30" ht="20.100000000000001" customHeight="1">
      <c r="A1470" s="85"/>
      <c r="B1470" s="85"/>
      <c r="C1470" s="128"/>
      <c r="D1470" s="85" t="s">
        <v>513</v>
      </c>
      <c r="E1470" s="128"/>
      <c r="F1470" s="531"/>
      <c r="G1470" s="314"/>
      <c r="H1470" s="356"/>
      <c r="I1470" s="314"/>
      <c r="J1470" s="356"/>
      <c r="K1470" s="314"/>
      <c r="L1470" s="356">
        <v>1</v>
      </c>
      <c r="M1470" s="314">
        <v>14.285714285714285</v>
      </c>
      <c r="N1470" s="315"/>
      <c r="O1470" s="316"/>
      <c r="P1470" s="315"/>
      <c r="Q1470" s="316"/>
      <c r="R1470" s="315"/>
      <c r="S1470" s="316"/>
      <c r="T1470" s="315"/>
      <c r="U1470" s="316"/>
      <c r="V1470" s="128"/>
      <c r="W1470" s="128"/>
      <c r="X1470" s="128"/>
      <c r="Y1470" s="128"/>
      <c r="Z1470" s="128"/>
      <c r="AA1470" s="128"/>
      <c r="AB1470" s="128"/>
      <c r="AC1470" s="128"/>
      <c r="AD1470" s="85"/>
    </row>
    <row r="1471" spans="1:30" ht="20.100000000000001" customHeight="1">
      <c r="A1471" s="85"/>
      <c r="B1471" s="85"/>
      <c r="C1471" s="128"/>
      <c r="D1471" s="85" t="s">
        <v>514</v>
      </c>
      <c r="E1471" s="128"/>
      <c r="F1471" s="531"/>
      <c r="G1471" s="314"/>
      <c r="H1471" s="356">
        <v>1</v>
      </c>
      <c r="I1471" s="314">
        <v>50</v>
      </c>
      <c r="J1471" s="356"/>
      <c r="K1471" s="314"/>
      <c r="L1471" s="356"/>
      <c r="M1471" s="314"/>
      <c r="N1471" s="315"/>
      <c r="O1471" s="316"/>
      <c r="P1471" s="315"/>
      <c r="Q1471" s="316"/>
      <c r="R1471" s="315">
        <v>1</v>
      </c>
      <c r="S1471" s="316">
        <v>11.1</v>
      </c>
      <c r="T1471" s="315">
        <v>1</v>
      </c>
      <c r="U1471" s="316">
        <v>20</v>
      </c>
      <c r="V1471" s="128"/>
      <c r="W1471" s="128"/>
      <c r="X1471" s="128"/>
      <c r="Y1471" s="128"/>
      <c r="Z1471" s="128"/>
      <c r="AA1471" s="128"/>
      <c r="AB1471" s="128"/>
      <c r="AC1471" s="128"/>
      <c r="AD1471" s="85"/>
    </row>
    <row r="1472" spans="1:30" ht="20.100000000000001" customHeight="1">
      <c r="A1472" s="85"/>
      <c r="B1472" s="85"/>
      <c r="C1472" s="128"/>
      <c r="D1472" s="85" t="s">
        <v>515</v>
      </c>
      <c r="E1472" s="128"/>
      <c r="F1472" s="531"/>
      <c r="G1472" s="314"/>
      <c r="H1472" s="356"/>
      <c r="I1472" s="314"/>
      <c r="J1472" s="356"/>
      <c r="K1472" s="314"/>
      <c r="L1472" s="356"/>
      <c r="M1472" s="314"/>
      <c r="N1472" s="315"/>
      <c r="O1472" s="316"/>
      <c r="P1472" s="315"/>
      <c r="Q1472" s="316"/>
      <c r="R1472" s="315"/>
      <c r="S1472" s="316"/>
      <c r="T1472" s="315"/>
      <c r="U1472" s="316"/>
      <c r="V1472" s="128"/>
      <c r="W1472" s="128"/>
      <c r="X1472" s="128"/>
      <c r="Y1472" s="128"/>
      <c r="Z1472" s="128"/>
      <c r="AA1472" s="128"/>
      <c r="AB1472" s="128"/>
      <c r="AC1472" s="128"/>
      <c r="AD1472" s="85"/>
    </row>
    <row r="1473" spans="1:30" ht="20.100000000000001" customHeight="1">
      <c r="A1473" s="85"/>
      <c r="B1473" s="85"/>
      <c r="C1473" s="128"/>
      <c r="D1473" s="85" t="s">
        <v>516</v>
      </c>
      <c r="E1473" s="128"/>
      <c r="F1473" s="531"/>
      <c r="G1473" s="314"/>
      <c r="H1473" s="356"/>
      <c r="I1473" s="314"/>
      <c r="J1473" s="356"/>
      <c r="K1473" s="314"/>
      <c r="L1473" s="356"/>
      <c r="M1473" s="314"/>
      <c r="N1473" s="315"/>
      <c r="O1473" s="316"/>
      <c r="P1473" s="315"/>
      <c r="Q1473" s="316"/>
      <c r="R1473" s="315"/>
      <c r="S1473" s="316"/>
      <c r="T1473" s="315">
        <v>1</v>
      </c>
      <c r="U1473" s="316">
        <v>20</v>
      </c>
      <c r="V1473" s="128"/>
      <c r="W1473" s="128"/>
      <c r="X1473" s="128"/>
      <c r="Y1473" s="128"/>
      <c r="Z1473" s="128"/>
      <c r="AA1473" s="128"/>
      <c r="AB1473" s="128"/>
      <c r="AC1473" s="128"/>
      <c r="AD1473" s="85"/>
    </row>
    <row r="1474" spans="1:30" ht="20.100000000000001" customHeight="1">
      <c r="A1474" s="85"/>
      <c r="B1474" s="85"/>
      <c r="C1474" s="128"/>
      <c r="D1474" s="85" t="s">
        <v>517</v>
      </c>
      <c r="E1474" s="128"/>
      <c r="F1474" s="531"/>
      <c r="G1474" s="314"/>
      <c r="H1474" s="356"/>
      <c r="I1474" s="314"/>
      <c r="J1474" s="356"/>
      <c r="K1474" s="314"/>
      <c r="L1474" s="356"/>
      <c r="M1474" s="314"/>
      <c r="N1474" s="315"/>
      <c r="O1474" s="316"/>
      <c r="P1474" s="315"/>
      <c r="Q1474" s="316"/>
      <c r="R1474" s="315">
        <v>1</v>
      </c>
      <c r="S1474" s="316">
        <v>11.1</v>
      </c>
      <c r="T1474" s="315"/>
      <c r="U1474" s="316"/>
      <c r="V1474" s="128"/>
      <c r="W1474" s="128"/>
      <c r="X1474" s="128"/>
      <c r="Y1474" s="128"/>
      <c r="Z1474" s="128"/>
      <c r="AA1474" s="128"/>
      <c r="AB1474" s="128"/>
      <c r="AC1474" s="128"/>
      <c r="AD1474" s="85"/>
    </row>
    <row r="1475" spans="1:30" ht="20.100000000000001" customHeight="1">
      <c r="A1475" s="85"/>
      <c r="B1475" s="85"/>
      <c r="C1475" s="128"/>
      <c r="D1475" s="85" t="s">
        <v>518</v>
      </c>
      <c r="E1475" s="128"/>
      <c r="F1475" s="531"/>
      <c r="G1475" s="314"/>
      <c r="H1475" s="356"/>
      <c r="I1475" s="314"/>
      <c r="J1475" s="356"/>
      <c r="K1475" s="314"/>
      <c r="L1475" s="356"/>
      <c r="M1475" s="314"/>
      <c r="N1475" s="315"/>
      <c r="O1475" s="316"/>
      <c r="P1475" s="315"/>
      <c r="Q1475" s="316"/>
      <c r="R1475" s="315"/>
      <c r="S1475" s="316"/>
      <c r="T1475" s="315"/>
      <c r="U1475" s="316"/>
      <c r="V1475" s="128"/>
      <c r="W1475" s="128"/>
      <c r="X1475" s="128"/>
      <c r="Y1475" s="128"/>
      <c r="Z1475" s="128"/>
      <c r="AA1475" s="128"/>
      <c r="AB1475" s="128"/>
      <c r="AC1475" s="128"/>
      <c r="AD1475" s="85"/>
    </row>
    <row r="1476" spans="1:30" ht="20.100000000000001" customHeight="1">
      <c r="A1476" s="85"/>
      <c r="B1476" s="85"/>
      <c r="C1476" s="128"/>
      <c r="D1476" s="85" t="s">
        <v>519</v>
      </c>
      <c r="E1476" s="128"/>
      <c r="F1476" s="531"/>
      <c r="G1476" s="314"/>
      <c r="H1476" s="356"/>
      <c r="I1476" s="314"/>
      <c r="J1476" s="356"/>
      <c r="K1476" s="314"/>
      <c r="L1476" s="356"/>
      <c r="M1476" s="314"/>
      <c r="N1476" s="315"/>
      <c r="O1476" s="316"/>
      <c r="P1476" s="315"/>
      <c r="Q1476" s="316"/>
      <c r="R1476" s="315"/>
      <c r="S1476" s="316"/>
      <c r="T1476" s="315"/>
      <c r="U1476" s="316"/>
      <c r="V1476" s="128"/>
      <c r="W1476" s="128"/>
      <c r="X1476" s="128"/>
      <c r="Y1476" s="128"/>
      <c r="Z1476" s="128"/>
      <c r="AA1476" s="128"/>
      <c r="AB1476" s="128"/>
      <c r="AC1476" s="128"/>
      <c r="AD1476" s="85"/>
    </row>
    <row r="1477" spans="1:30" ht="20.100000000000001" customHeight="1">
      <c r="A1477" s="85"/>
      <c r="B1477" s="85"/>
      <c r="C1477" s="128"/>
      <c r="D1477" s="85" t="s">
        <v>520</v>
      </c>
      <c r="E1477" s="128"/>
      <c r="F1477" s="531"/>
      <c r="G1477" s="314"/>
      <c r="H1477" s="356"/>
      <c r="I1477" s="314"/>
      <c r="J1477" s="356"/>
      <c r="K1477" s="314"/>
      <c r="L1477" s="356"/>
      <c r="M1477" s="314"/>
      <c r="N1477" s="315"/>
      <c r="O1477" s="316"/>
      <c r="P1477" s="315"/>
      <c r="Q1477" s="316"/>
      <c r="R1477" s="315"/>
      <c r="S1477" s="316"/>
      <c r="T1477" s="315"/>
      <c r="U1477" s="316"/>
      <c r="V1477" s="128"/>
      <c r="W1477" s="128"/>
      <c r="X1477" s="128"/>
      <c r="Y1477" s="128"/>
      <c r="Z1477" s="128"/>
      <c r="AA1477" s="128"/>
      <c r="AB1477" s="128"/>
      <c r="AC1477" s="128"/>
      <c r="AD1477" s="85"/>
    </row>
    <row r="1478" spans="1:30" ht="20.100000000000001" customHeight="1">
      <c r="A1478" s="85"/>
      <c r="B1478" s="85"/>
      <c r="C1478" s="128"/>
      <c r="D1478" s="85" t="s">
        <v>9440</v>
      </c>
      <c r="E1478" s="128"/>
      <c r="F1478" s="531">
        <v>1</v>
      </c>
      <c r="G1478" s="314">
        <v>100</v>
      </c>
      <c r="H1478" s="356">
        <v>1</v>
      </c>
      <c r="I1478" s="314">
        <v>50</v>
      </c>
      <c r="J1478" s="356"/>
      <c r="K1478" s="314"/>
      <c r="L1478" s="356">
        <v>2</v>
      </c>
      <c r="M1478" s="314">
        <v>28.571428571428569</v>
      </c>
      <c r="N1478" s="315">
        <v>1</v>
      </c>
      <c r="O1478" s="316">
        <v>33.299999999999997</v>
      </c>
      <c r="P1478" s="315">
        <v>1</v>
      </c>
      <c r="Q1478" s="316">
        <v>100</v>
      </c>
      <c r="R1478" s="315">
        <v>5</v>
      </c>
      <c r="S1478" s="316">
        <v>55.6</v>
      </c>
      <c r="T1478" s="315"/>
      <c r="U1478" s="316"/>
      <c r="V1478" s="128"/>
      <c r="W1478" s="128"/>
      <c r="X1478" s="128"/>
      <c r="Y1478" s="128"/>
      <c r="Z1478" s="128"/>
      <c r="AA1478" s="128"/>
      <c r="AB1478" s="128"/>
      <c r="AC1478" s="128"/>
      <c r="AD1478" s="85"/>
    </row>
    <row r="1479" spans="1:30" ht="20.100000000000001" customHeight="1">
      <c r="A1479" s="85"/>
      <c r="B1479" s="85"/>
      <c r="C1479" s="128"/>
      <c r="D1479" s="85" t="s">
        <v>9419</v>
      </c>
      <c r="E1479" s="128"/>
      <c r="F1479" s="531"/>
      <c r="G1479" s="314"/>
      <c r="H1479" s="356"/>
      <c r="I1479" s="314"/>
      <c r="J1479" s="356"/>
      <c r="K1479" s="314"/>
      <c r="L1479" s="356">
        <v>1</v>
      </c>
      <c r="M1479" s="314">
        <v>14.285714285714285</v>
      </c>
      <c r="N1479" s="315">
        <v>2</v>
      </c>
      <c r="O1479" s="316">
        <v>66.7</v>
      </c>
      <c r="P1479" s="315"/>
      <c r="Q1479" s="316"/>
      <c r="R1479" s="315">
        <v>2</v>
      </c>
      <c r="S1479" s="316">
        <v>18.2</v>
      </c>
      <c r="T1479" s="315">
        <v>1</v>
      </c>
      <c r="U1479" s="316">
        <v>20</v>
      </c>
      <c r="V1479" s="128"/>
      <c r="W1479" s="128"/>
      <c r="X1479" s="128"/>
      <c r="Y1479" s="128"/>
      <c r="Z1479" s="128"/>
      <c r="AA1479" s="128"/>
      <c r="AB1479" s="128"/>
      <c r="AC1479" s="128"/>
      <c r="AD1479" s="85"/>
    </row>
    <row r="1480" spans="1:30" ht="20.100000000000001" customHeight="1">
      <c r="A1480" s="66" t="s">
        <v>9448</v>
      </c>
      <c r="B1480" s="362" t="s">
        <v>9449</v>
      </c>
      <c r="C1480" s="9" t="s">
        <v>9450</v>
      </c>
      <c r="D1480" s="393"/>
      <c r="E1480" s="359"/>
      <c r="F1480" s="364">
        <v>3390</v>
      </c>
      <c r="G1480" s="365">
        <v>100</v>
      </c>
      <c r="H1480" s="364">
        <v>3208</v>
      </c>
      <c r="I1480" s="365">
        <v>100</v>
      </c>
      <c r="J1480" s="364">
        <v>2699</v>
      </c>
      <c r="K1480" s="365">
        <v>100</v>
      </c>
      <c r="L1480" s="364"/>
      <c r="M1480" s="365"/>
      <c r="N1480" s="366"/>
      <c r="O1480" s="367"/>
      <c r="P1480" s="366"/>
      <c r="Q1480" s="367"/>
      <c r="R1480" s="366"/>
      <c r="S1480" s="367"/>
      <c r="T1480" s="366"/>
      <c r="U1480" s="367"/>
      <c r="V1480" s="127" t="s">
        <v>7010</v>
      </c>
      <c r="W1480" s="127" t="s">
        <v>7010</v>
      </c>
      <c r="X1480" s="127" t="s">
        <v>7010</v>
      </c>
      <c r="Y1480" s="363"/>
      <c r="Z1480" s="363"/>
      <c r="AA1480" s="363"/>
      <c r="AB1480" s="363"/>
      <c r="AC1480" s="363"/>
      <c r="AD1480" s="362"/>
    </row>
    <row r="1481" spans="1:30" ht="20.100000000000001" customHeight="1">
      <c r="A1481" s="66" t="s">
        <v>6511</v>
      </c>
      <c r="B1481" s="66" t="s">
        <v>556</v>
      </c>
      <c r="C1481" s="127" t="s">
        <v>7611</v>
      </c>
      <c r="D1481" s="66"/>
      <c r="E1481" s="66"/>
      <c r="F1481" s="354">
        <v>3983</v>
      </c>
      <c r="G1481" s="12">
        <v>100</v>
      </c>
      <c r="H1481" s="354">
        <v>4082</v>
      </c>
      <c r="I1481" s="12">
        <v>100</v>
      </c>
      <c r="J1481" s="354">
        <v>4158</v>
      </c>
      <c r="K1481" s="12">
        <f>J1481/4161*100</f>
        <v>99.927901946647438</v>
      </c>
      <c r="L1481" s="354">
        <v>4276</v>
      </c>
      <c r="M1481" s="12">
        <v>99.51128694437979</v>
      </c>
      <c r="N1481" s="56">
        <v>4311</v>
      </c>
      <c r="O1481" s="57">
        <v>98</v>
      </c>
      <c r="P1481" s="56">
        <v>4483</v>
      </c>
      <c r="Q1481" s="57">
        <v>98.2</v>
      </c>
      <c r="R1481" s="56">
        <v>4601</v>
      </c>
      <c r="S1481" s="57">
        <v>98.4</v>
      </c>
      <c r="T1481" s="56">
        <v>5074</v>
      </c>
      <c r="U1481" s="57">
        <v>99.6</v>
      </c>
      <c r="V1481" s="127" t="s">
        <v>7010</v>
      </c>
      <c r="W1481" s="127" t="s">
        <v>7010</v>
      </c>
      <c r="X1481" s="127" t="s">
        <v>7010</v>
      </c>
      <c r="Y1481" s="127" t="s">
        <v>7010</v>
      </c>
      <c r="Z1481" s="127" t="s">
        <v>7010</v>
      </c>
      <c r="AA1481" s="127" t="s">
        <v>7010</v>
      </c>
      <c r="AB1481" s="127" t="s">
        <v>7010</v>
      </c>
      <c r="AC1481" s="127" t="s">
        <v>7010</v>
      </c>
      <c r="AD1481" s="66"/>
    </row>
    <row r="1482" spans="1:30" ht="20.100000000000001" customHeight="1">
      <c r="A1482" s="85"/>
      <c r="B1482" s="85"/>
      <c r="C1482" s="128"/>
      <c r="D1482" s="85" t="s">
        <v>131</v>
      </c>
      <c r="E1482" s="128" t="s">
        <v>8136</v>
      </c>
      <c r="F1482" s="531"/>
      <c r="G1482" s="314"/>
      <c r="H1482" s="356"/>
      <c r="I1482" s="314"/>
      <c r="J1482" s="356">
        <v>1</v>
      </c>
      <c r="K1482" s="314">
        <f>J1482/4161*100</f>
        <v>2.4032684450853159E-2</v>
      </c>
      <c r="L1482" s="356">
        <v>8</v>
      </c>
      <c r="M1482" s="314">
        <v>0.18617640214102862</v>
      </c>
      <c r="N1482" s="315">
        <v>9</v>
      </c>
      <c r="O1482" s="316">
        <v>0.2</v>
      </c>
      <c r="P1482" s="315">
        <v>11</v>
      </c>
      <c r="Q1482" s="316">
        <v>0.2</v>
      </c>
      <c r="R1482" s="315">
        <v>19</v>
      </c>
      <c r="S1482" s="316">
        <v>0.4</v>
      </c>
      <c r="T1482" s="315">
        <v>1</v>
      </c>
      <c r="U1482" s="316"/>
      <c r="V1482" s="128"/>
      <c r="W1482" s="128"/>
      <c r="X1482" s="128"/>
      <c r="Y1482" s="128"/>
      <c r="Z1482" s="128"/>
      <c r="AA1482" s="128"/>
      <c r="AB1482" s="128"/>
      <c r="AC1482" s="128"/>
      <c r="AD1482" s="85"/>
    </row>
    <row r="1483" spans="1:30" ht="20.100000000000001" customHeight="1">
      <c r="A1483" s="85"/>
      <c r="B1483" s="85"/>
      <c r="C1483" s="128"/>
      <c r="D1483" s="85" t="s">
        <v>133</v>
      </c>
      <c r="E1483" s="128"/>
      <c r="F1483" s="531"/>
      <c r="G1483" s="314"/>
      <c r="H1483" s="356"/>
      <c r="I1483" s="314"/>
      <c r="J1483" s="356">
        <v>2</v>
      </c>
      <c r="K1483" s="314">
        <f>J1483/4161*100</f>
        <v>4.8065368901706318E-2</v>
      </c>
      <c r="L1483" s="356">
        <v>13</v>
      </c>
      <c r="M1483" s="314">
        <v>0.30253665347917152</v>
      </c>
      <c r="N1483" s="315">
        <v>77</v>
      </c>
      <c r="O1483" s="316">
        <v>1.8</v>
      </c>
      <c r="P1483" s="315">
        <v>72</v>
      </c>
      <c r="Q1483" s="316">
        <v>1.6</v>
      </c>
      <c r="R1483" s="315">
        <v>57</v>
      </c>
      <c r="S1483" s="316">
        <v>1.2</v>
      </c>
      <c r="T1483" s="315">
        <v>17</v>
      </c>
      <c r="U1483" s="316">
        <v>0.3</v>
      </c>
      <c r="V1483" s="128"/>
      <c r="W1483" s="128"/>
      <c r="X1483" s="128"/>
      <c r="Y1483" s="128"/>
      <c r="Z1483" s="128"/>
      <c r="AA1483" s="128"/>
      <c r="AB1483" s="128"/>
      <c r="AC1483" s="128"/>
      <c r="AD1483" s="85"/>
    </row>
    <row r="1484" spans="1:30" ht="20.100000000000001" customHeight="1">
      <c r="A1484" s="362" t="s">
        <v>6512</v>
      </c>
      <c r="B1484" s="362" t="s">
        <v>557</v>
      </c>
      <c r="C1484" s="363" t="s">
        <v>7611</v>
      </c>
      <c r="D1484" s="362" t="s">
        <v>270</v>
      </c>
      <c r="E1484" s="363"/>
      <c r="F1484" s="364">
        <v>3983</v>
      </c>
      <c r="G1484" s="365">
        <v>100</v>
      </c>
      <c r="H1484" s="364">
        <v>4082</v>
      </c>
      <c r="I1484" s="365">
        <v>100</v>
      </c>
      <c r="J1484" s="364">
        <v>4160</v>
      </c>
      <c r="K1484" s="365">
        <v>100</v>
      </c>
      <c r="L1484" s="364">
        <v>4297</v>
      </c>
      <c r="M1484" s="365">
        <v>100</v>
      </c>
      <c r="N1484" s="366">
        <v>4397</v>
      </c>
      <c r="O1484" s="367">
        <v>100</v>
      </c>
      <c r="P1484" s="366">
        <v>4566</v>
      </c>
      <c r="Q1484" s="367">
        <v>100</v>
      </c>
      <c r="R1484" s="366">
        <v>4677</v>
      </c>
      <c r="S1484" s="367">
        <v>100</v>
      </c>
      <c r="T1484" s="366">
        <v>5092</v>
      </c>
      <c r="U1484" s="367">
        <v>100</v>
      </c>
      <c r="V1484" s="363" t="s">
        <v>7010</v>
      </c>
      <c r="W1484" s="363" t="s">
        <v>7010</v>
      </c>
      <c r="X1484" s="363" t="s">
        <v>7010</v>
      </c>
      <c r="Y1484" s="363" t="s">
        <v>7010</v>
      </c>
      <c r="Z1484" s="363" t="s">
        <v>7010</v>
      </c>
      <c r="AA1484" s="363" t="s">
        <v>7010</v>
      </c>
      <c r="AB1484" s="363" t="s">
        <v>7010</v>
      </c>
      <c r="AC1484" s="363" t="s">
        <v>7010</v>
      </c>
      <c r="AD1484" s="362"/>
    </row>
    <row r="1485" spans="1:30" ht="20.100000000000001" customHeight="1">
      <c r="A1485" s="66" t="s">
        <v>6513</v>
      </c>
      <c r="B1485" s="66" t="s">
        <v>558</v>
      </c>
      <c r="C1485" s="127" t="s">
        <v>7611</v>
      </c>
      <c r="D1485" s="66"/>
      <c r="E1485" s="127" t="s">
        <v>7316</v>
      </c>
      <c r="F1485" s="354">
        <v>3957</v>
      </c>
      <c r="G1485" s="12">
        <v>99.347225709264379</v>
      </c>
      <c r="H1485" s="354">
        <v>4056</v>
      </c>
      <c r="I1485" s="12">
        <f>H1485/4082*100</f>
        <v>99.363057324840767</v>
      </c>
      <c r="J1485" s="354">
        <v>4135</v>
      </c>
      <c r="K1485" s="12">
        <f>J1485/4161*100</f>
        <v>99.375150204277816</v>
      </c>
      <c r="L1485" s="354">
        <v>4256</v>
      </c>
      <c r="M1485" s="12">
        <v>99.045845939027231</v>
      </c>
      <c r="N1485" s="56">
        <v>4362</v>
      </c>
      <c r="O1485" s="57">
        <v>99.2</v>
      </c>
      <c r="P1485" s="56">
        <v>4494</v>
      </c>
      <c r="Q1485" s="57">
        <v>98.4</v>
      </c>
      <c r="R1485" s="56">
        <v>4612</v>
      </c>
      <c r="S1485" s="57">
        <v>98.6</v>
      </c>
      <c r="T1485" s="56">
        <v>4854</v>
      </c>
      <c r="U1485" s="57">
        <v>95.3</v>
      </c>
      <c r="V1485" s="127" t="s">
        <v>7010</v>
      </c>
      <c r="W1485" s="127" t="s">
        <v>7010</v>
      </c>
      <c r="X1485" s="127" t="s">
        <v>7010</v>
      </c>
      <c r="Y1485" s="127" t="s">
        <v>7010</v>
      </c>
      <c r="Z1485" s="127" t="s">
        <v>7010</v>
      </c>
      <c r="AA1485" s="127" t="s">
        <v>7010</v>
      </c>
      <c r="AB1485" s="127" t="s">
        <v>7010</v>
      </c>
      <c r="AC1485" s="127" t="s">
        <v>7010</v>
      </c>
      <c r="AD1485" s="66"/>
    </row>
    <row r="1486" spans="1:30" ht="20.100000000000001" customHeight="1">
      <c r="A1486" s="85"/>
      <c r="B1486" s="85"/>
      <c r="C1486" s="128"/>
      <c r="D1486" s="85" t="s">
        <v>131</v>
      </c>
      <c r="E1486" s="128" t="s">
        <v>8136</v>
      </c>
      <c r="F1486" s="531">
        <v>7</v>
      </c>
      <c r="G1486" s="314">
        <v>0.17574692442882248</v>
      </c>
      <c r="H1486" s="356">
        <v>7</v>
      </c>
      <c r="I1486" s="314">
        <f>H1486/4082*100</f>
        <v>0.17148456638902498</v>
      </c>
      <c r="J1486" s="356">
        <v>15</v>
      </c>
      <c r="K1486" s="314">
        <f>J1486/4161*100</f>
        <v>0.36049026676279738</v>
      </c>
      <c r="L1486" s="356">
        <v>17</v>
      </c>
      <c r="M1486" s="314">
        <v>0.39562485454968588</v>
      </c>
      <c r="N1486" s="315">
        <v>17</v>
      </c>
      <c r="O1486" s="316">
        <v>0.4</v>
      </c>
      <c r="P1486" s="315">
        <v>39</v>
      </c>
      <c r="Q1486" s="316">
        <v>0.9</v>
      </c>
      <c r="R1486" s="315">
        <v>19</v>
      </c>
      <c r="S1486" s="316">
        <v>0.4</v>
      </c>
      <c r="T1486" s="315">
        <v>54</v>
      </c>
      <c r="U1486" s="316">
        <v>1.1000000000000001</v>
      </c>
      <c r="V1486" s="128"/>
      <c r="W1486" s="128"/>
      <c r="X1486" s="128"/>
      <c r="Y1486" s="128"/>
      <c r="Z1486" s="128"/>
      <c r="AA1486" s="128"/>
      <c r="AB1486" s="128"/>
      <c r="AC1486" s="128"/>
      <c r="AD1486" s="85"/>
    </row>
    <row r="1487" spans="1:30" ht="20.100000000000001" customHeight="1">
      <c r="A1487" s="85"/>
      <c r="B1487" s="85"/>
      <c r="C1487" s="128"/>
      <c r="D1487" s="85" t="s">
        <v>133</v>
      </c>
      <c r="E1487" s="128"/>
      <c r="F1487" s="531">
        <v>19</v>
      </c>
      <c r="G1487" s="314">
        <v>0.47702736630680392</v>
      </c>
      <c r="H1487" s="356">
        <v>19</v>
      </c>
      <c r="I1487" s="314">
        <f>H1487/4082*100</f>
        <v>0.46545810877021065</v>
      </c>
      <c r="J1487" s="356">
        <v>11</v>
      </c>
      <c r="K1487" s="314">
        <f>J1487/4161*100</f>
        <v>0.26435952895938475</v>
      </c>
      <c r="L1487" s="356">
        <v>24</v>
      </c>
      <c r="M1487" s="314">
        <v>0.5585292064230859</v>
      </c>
      <c r="N1487" s="315">
        <v>18</v>
      </c>
      <c r="O1487" s="316">
        <v>0.4</v>
      </c>
      <c r="P1487" s="315">
        <v>33</v>
      </c>
      <c r="Q1487" s="316">
        <v>0.7</v>
      </c>
      <c r="R1487" s="315">
        <v>46</v>
      </c>
      <c r="S1487" s="316">
        <v>1</v>
      </c>
      <c r="T1487" s="315">
        <v>184</v>
      </c>
      <c r="U1487" s="316">
        <v>3.6</v>
      </c>
      <c r="V1487" s="128"/>
      <c r="W1487" s="128"/>
      <c r="X1487" s="128"/>
      <c r="Y1487" s="128"/>
      <c r="Z1487" s="128"/>
      <c r="AA1487" s="128"/>
      <c r="AB1487" s="128"/>
      <c r="AC1487" s="128"/>
      <c r="AD1487" s="85"/>
    </row>
    <row r="1488" spans="1:30" ht="20.100000000000001" customHeight="1">
      <c r="A1488" s="66" t="s">
        <v>6514</v>
      </c>
      <c r="B1488" s="66" t="s">
        <v>559</v>
      </c>
      <c r="C1488" s="127" t="s">
        <v>6515</v>
      </c>
      <c r="D1488" s="66" t="s">
        <v>560</v>
      </c>
      <c r="E1488" s="127" t="s">
        <v>7646</v>
      </c>
      <c r="F1488" s="354">
        <v>2</v>
      </c>
      <c r="G1488" s="12">
        <v>7.6923076923076925</v>
      </c>
      <c r="H1488" s="354">
        <v>2</v>
      </c>
      <c r="I1488" s="12">
        <f>H1488/26*100</f>
        <v>7.6923076923076925</v>
      </c>
      <c r="J1488" s="354">
        <v>1</v>
      </c>
      <c r="K1488" s="12">
        <f>J1488/26*100</f>
        <v>3.8461538461538463</v>
      </c>
      <c r="L1488" s="354">
        <v>4</v>
      </c>
      <c r="M1488" s="12">
        <v>9.7560975609756095</v>
      </c>
      <c r="N1488" s="56">
        <v>4</v>
      </c>
      <c r="O1488" s="57">
        <v>11.4</v>
      </c>
      <c r="P1488" s="56">
        <v>7</v>
      </c>
      <c r="Q1488" s="57">
        <v>9.6999999999999993</v>
      </c>
      <c r="R1488" s="56">
        <v>9</v>
      </c>
      <c r="S1488" s="57">
        <v>13.8</v>
      </c>
      <c r="T1488" s="56">
        <v>20</v>
      </c>
      <c r="U1488" s="57">
        <v>8.4</v>
      </c>
      <c r="V1488" s="127" t="s">
        <v>7010</v>
      </c>
      <c r="W1488" s="127" t="s">
        <v>7010</v>
      </c>
      <c r="X1488" s="127" t="s">
        <v>7010</v>
      </c>
      <c r="Y1488" s="127" t="s">
        <v>7010</v>
      </c>
      <c r="Z1488" s="127" t="s">
        <v>7010</v>
      </c>
      <c r="AA1488" s="127" t="s">
        <v>7010</v>
      </c>
      <c r="AB1488" s="127" t="s">
        <v>7010</v>
      </c>
      <c r="AC1488" s="127" t="s">
        <v>7010</v>
      </c>
      <c r="AD1488" s="66"/>
    </row>
    <row r="1489" spans="1:30" ht="20.100000000000001" customHeight="1">
      <c r="A1489" s="85"/>
      <c r="B1489" s="85"/>
      <c r="C1489" s="128"/>
      <c r="D1489" s="85" t="s">
        <v>561</v>
      </c>
      <c r="E1489" s="128"/>
      <c r="F1489" s="531"/>
      <c r="G1489" s="314"/>
      <c r="H1489" s="356">
        <v>2</v>
      </c>
      <c r="I1489" s="314">
        <f>H1489/26*100</f>
        <v>7.6923076923076925</v>
      </c>
      <c r="J1489" s="356"/>
      <c r="K1489" s="314"/>
      <c r="L1489" s="356">
        <v>2</v>
      </c>
      <c r="M1489" s="314">
        <v>4.8780487804878048</v>
      </c>
      <c r="N1489" s="315"/>
      <c r="O1489" s="316"/>
      <c r="P1489" s="315">
        <v>2</v>
      </c>
      <c r="Q1489" s="316">
        <v>2.8</v>
      </c>
      <c r="R1489" s="315"/>
      <c r="S1489" s="316"/>
      <c r="T1489" s="315">
        <v>5</v>
      </c>
      <c r="U1489" s="316">
        <v>2.1</v>
      </c>
      <c r="V1489" s="128"/>
      <c r="W1489" s="128"/>
      <c r="X1489" s="128"/>
      <c r="Y1489" s="128"/>
      <c r="Z1489" s="128"/>
      <c r="AA1489" s="128"/>
      <c r="AB1489" s="128"/>
      <c r="AC1489" s="128"/>
      <c r="AD1489" s="85"/>
    </row>
    <row r="1490" spans="1:30" ht="20.100000000000001" customHeight="1">
      <c r="A1490" s="85"/>
      <c r="B1490" s="85"/>
      <c r="C1490" s="128"/>
      <c r="D1490" s="85" t="s">
        <v>562</v>
      </c>
      <c r="E1490" s="128"/>
      <c r="F1490" s="531">
        <v>1</v>
      </c>
      <c r="G1490" s="314">
        <v>3.8461538461538463</v>
      </c>
      <c r="H1490" s="356">
        <v>1</v>
      </c>
      <c r="I1490" s="314">
        <f>H1490/26*100</f>
        <v>3.8461538461538463</v>
      </c>
      <c r="J1490" s="356">
        <v>3</v>
      </c>
      <c r="K1490" s="314">
        <f t="shared" ref="K1490:K1495" si="30">J1490/26*100</f>
        <v>11.538461538461538</v>
      </c>
      <c r="L1490" s="356">
        <v>5</v>
      </c>
      <c r="M1490" s="314">
        <v>12.195121951219512</v>
      </c>
      <c r="N1490" s="315">
        <v>5</v>
      </c>
      <c r="O1490" s="316">
        <v>14.3</v>
      </c>
      <c r="P1490" s="315">
        <v>6</v>
      </c>
      <c r="Q1490" s="316">
        <v>8.3000000000000007</v>
      </c>
      <c r="R1490" s="315">
        <v>10</v>
      </c>
      <c r="S1490" s="316">
        <v>15.4</v>
      </c>
      <c r="T1490" s="315">
        <v>13</v>
      </c>
      <c r="U1490" s="316">
        <v>5.5</v>
      </c>
      <c r="V1490" s="128"/>
      <c r="W1490" s="128"/>
      <c r="X1490" s="128"/>
      <c r="Y1490" s="128"/>
      <c r="Z1490" s="128"/>
      <c r="AA1490" s="128"/>
      <c r="AB1490" s="128"/>
      <c r="AC1490" s="128"/>
      <c r="AD1490" s="85"/>
    </row>
    <row r="1491" spans="1:30" ht="20.100000000000001" customHeight="1">
      <c r="A1491" s="85"/>
      <c r="B1491" s="85"/>
      <c r="C1491" s="128"/>
      <c r="D1491" s="85" t="s">
        <v>563</v>
      </c>
      <c r="E1491" s="128"/>
      <c r="F1491" s="531">
        <v>1</v>
      </c>
      <c r="G1491" s="314">
        <v>3.8461538461538463</v>
      </c>
      <c r="H1491" s="356"/>
      <c r="I1491" s="314"/>
      <c r="J1491" s="356">
        <v>3</v>
      </c>
      <c r="K1491" s="314">
        <f t="shared" si="30"/>
        <v>11.538461538461538</v>
      </c>
      <c r="L1491" s="356">
        <v>4</v>
      </c>
      <c r="M1491" s="314">
        <v>9.7560975609756095</v>
      </c>
      <c r="N1491" s="315">
        <v>2</v>
      </c>
      <c r="O1491" s="316">
        <v>5.7</v>
      </c>
      <c r="P1491" s="315">
        <v>3</v>
      </c>
      <c r="Q1491" s="316">
        <v>4.2</v>
      </c>
      <c r="R1491" s="315">
        <v>5</v>
      </c>
      <c r="S1491" s="316">
        <v>7.7</v>
      </c>
      <c r="T1491" s="315">
        <v>22</v>
      </c>
      <c r="U1491" s="316">
        <v>9.1999999999999993</v>
      </c>
      <c r="V1491" s="128"/>
      <c r="W1491" s="128"/>
      <c r="X1491" s="128"/>
      <c r="Y1491" s="128"/>
      <c r="Z1491" s="128"/>
      <c r="AA1491" s="128"/>
      <c r="AB1491" s="128"/>
      <c r="AC1491" s="128"/>
      <c r="AD1491" s="85"/>
    </row>
    <row r="1492" spans="1:30" ht="20.100000000000001" customHeight="1">
      <c r="A1492" s="85"/>
      <c r="B1492" s="85"/>
      <c r="C1492" s="128"/>
      <c r="D1492" s="85" t="s">
        <v>564</v>
      </c>
      <c r="E1492" s="128"/>
      <c r="F1492" s="531">
        <v>2</v>
      </c>
      <c r="G1492" s="314">
        <v>7.6923076923076925</v>
      </c>
      <c r="H1492" s="356">
        <v>6</v>
      </c>
      <c r="I1492" s="314">
        <f>H1492/26*100</f>
        <v>23.076923076923077</v>
      </c>
      <c r="J1492" s="356">
        <v>3</v>
      </c>
      <c r="K1492" s="314">
        <f t="shared" si="30"/>
        <v>11.538461538461538</v>
      </c>
      <c r="L1492" s="356">
        <v>5</v>
      </c>
      <c r="M1492" s="314">
        <v>12.195121951219512</v>
      </c>
      <c r="N1492" s="315">
        <v>6</v>
      </c>
      <c r="O1492" s="316">
        <v>17.100000000000001</v>
      </c>
      <c r="P1492" s="315">
        <v>11</v>
      </c>
      <c r="Q1492" s="316">
        <v>15.3</v>
      </c>
      <c r="R1492" s="315">
        <v>6</v>
      </c>
      <c r="S1492" s="316">
        <v>9.1999999999999993</v>
      </c>
      <c r="T1492" s="315">
        <v>54</v>
      </c>
      <c r="U1492" s="316">
        <v>22.7</v>
      </c>
      <c r="V1492" s="128"/>
      <c r="W1492" s="128"/>
      <c r="X1492" s="128"/>
      <c r="Y1492" s="128"/>
      <c r="Z1492" s="128"/>
      <c r="AA1492" s="128"/>
      <c r="AB1492" s="128"/>
      <c r="AC1492" s="128"/>
      <c r="AD1492" s="85"/>
    </row>
    <row r="1493" spans="1:30" ht="20.100000000000001" customHeight="1">
      <c r="A1493" s="85"/>
      <c r="B1493" s="85"/>
      <c r="C1493" s="128"/>
      <c r="D1493" s="85" t="s">
        <v>565</v>
      </c>
      <c r="E1493" s="128"/>
      <c r="F1493" s="531">
        <v>15</v>
      </c>
      <c r="G1493" s="314">
        <v>57.692307692307686</v>
      </c>
      <c r="H1493" s="356">
        <v>6</v>
      </c>
      <c r="I1493" s="314">
        <f>H1493/26*100</f>
        <v>23.076923076923077</v>
      </c>
      <c r="J1493" s="356">
        <v>6</v>
      </c>
      <c r="K1493" s="314">
        <f t="shared" si="30"/>
        <v>23.076923076923077</v>
      </c>
      <c r="L1493" s="356">
        <v>8</v>
      </c>
      <c r="M1493" s="314">
        <v>19.512195121951219</v>
      </c>
      <c r="N1493" s="315">
        <v>6</v>
      </c>
      <c r="O1493" s="316">
        <v>17.100000000000001</v>
      </c>
      <c r="P1493" s="315">
        <v>28</v>
      </c>
      <c r="Q1493" s="316">
        <v>38.9</v>
      </c>
      <c r="R1493" s="315">
        <v>15</v>
      </c>
      <c r="S1493" s="316">
        <v>23.1</v>
      </c>
      <c r="T1493" s="315">
        <v>91</v>
      </c>
      <c r="U1493" s="316">
        <v>38.200000000000003</v>
      </c>
      <c r="V1493" s="128"/>
      <c r="W1493" s="128"/>
      <c r="X1493" s="128"/>
      <c r="Y1493" s="128"/>
      <c r="Z1493" s="128"/>
      <c r="AA1493" s="128"/>
      <c r="AB1493" s="128"/>
      <c r="AC1493" s="128"/>
      <c r="AD1493" s="85"/>
    </row>
    <row r="1494" spans="1:30" ht="20.100000000000001" customHeight="1">
      <c r="A1494" s="85"/>
      <c r="B1494" s="85"/>
      <c r="C1494" s="128"/>
      <c r="D1494" s="85" t="s">
        <v>566</v>
      </c>
      <c r="E1494" s="128"/>
      <c r="F1494" s="531">
        <v>3</v>
      </c>
      <c r="G1494" s="314">
        <v>11.538461538461538</v>
      </c>
      <c r="H1494" s="356">
        <v>7</v>
      </c>
      <c r="I1494" s="314">
        <f>H1494/26*100</f>
        <v>26.923076923076923</v>
      </c>
      <c r="J1494" s="356">
        <v>5</v>
      </c>
      <c r="K1494" s="314">
        <f t="shared" si="30"/>
        <v>19.230769230769234</v>
      </c>
      <c r="L1494" s="356">
        <v>4</v>
      </c>
      <c r="M1494" s="314">
        <v>9.7560975609756095</v>
      </c>
      <c r="N1494" s="315">
        <v>6</v>
      </c>
      <c r="O1494" s="316">
        <v>17.100000000000001</v>
      </c>
      <c r="P1494" s="315">
        <v>5</v>
      </c>
      <c r="Q1494" s="316">
        <v>6.9</v>
      </c>
      <c r="R1494" s="315">
        <v>4</v>
      </c>
      <c r="S1494" s="316">
        <v>6.2</v>
      </c>
      <c r="T1494" s="315">
        <v>16</v>
      </c>
      <c r="U1494" s="316">
        <v>6.7</v>
      </c>
      <c r="V1494" s="128"/>
      <c r="W1494" s="128"/>
      <c r="X1494" s="128"/>
      <c r="Y1494" s="128"/>
      <c r="Z1494" s="128"/>
      <c r="AA1494" s="128"/>
      <c r="AB1494" s="128"/>
      <c r="AC1494" s="128"/>
      <c r="AD1494" s="85"/>
    </row>
    <row r="1495" spans="1:30" ht="20.100000000000001" customHeight="1">
      <c r="A1495" s="85"/>
      <c r="B1495" s="85"/>
      <c r="C1495" s="128"/>
      <c r="D1495" s="85" t="s">
        <v>567</v>
      </c>
      <c r="E1495" s="128"/>
      <c r="F1495" s="531"/>
      <c r="G1495" s="314"/>
      <c r="H1495" s="356">
        <v>1</v>
      </c>
      <c r="I1495" s="314">
        <f>H1495/26*100</f>
        <v>3.8461538461538463</v>
      </c>
      <c r="J1495" s="356">
        <v>1</v>
      </c>
      <c r="K1495" s="314">
        <f t="shared" si="30"/>
        <v>3.8461538461538463</v>
      </c>
      <c r="L1495" s="356">
        <v>3</v>
      </c>
      <c r="M1495" s="314">
        <v>7.3170731707317067</v>
      </c>
      <c r="N1495" s="315"/>
      <c r="O1495" s="316"/>
      <c r="P1495" s="315"/>
      <c r="Q1495" s="316"/>
      <c r="R1495" s="315">
        <v>1</v>
      </c>
      <c r="S1495" s="316">
        <v>1.5</v>
      </c>
      <c r="T1495" s="315">
        <v>3</v>
      </c>
      <c r="U1495" s="316">
        <v>1.3</v>
      </c>
      <c r="V1495" s="128"/>
      <c r="W1495" s="128"/>
      <c r="X1495" s="128"/>
      <c r="Y1495" s="128"/>
      <c r="Z1495" s="128"/>
      <c r="AA1495" s="128"/>
      <c r="AB1495" s="128"/>
      <c r="AC1495" s="128"/>
      <c r="AD1495" s="85"/>
    </row>
    <row r="1496" spans="1:30" ht="20.100000000000001" customHeight="1">
      <c r="A1496" s="85"/>
      <c r="B1496" s="85"/>
      <c r="C1496" s="128"/>
      <c r="D1496" s="85" t="s">
        <v>0</v>
      </c>
      <c r="E1496" s="128"/>
      <c r="F1496" s="531">
        <v>1</v>
      </c>
      <c r="G1496" s="314">
        <v>3.8461538461538463</v>
      </c>
      <c r="H1496" s="356"/>
      <c r="I1496" s="314"/>
      <c r="J1496" s="356"/>
      <c r="K1496" s="314"/>
      <c r="L1496" s="356"/>
      <c r="M1496" s="314"/>
      <c r="N1496" s="315"/>
      <c r="O1496" s="316"/>
      <c r="P1496" s="315"/>
      <c r="Q1496" s="316"/>
      <c r="R1496" s="315">
        <v>2</v>
      </c>
      <c r="S1496" s="316">
        <v>3.1</v>
      </c>
      <c r="T1496" s="315"/>
      <c r="U1496" s="316"/>
      <c r="V1496" s="128"/>
      <c r="W1496" s="128"/>
      <c r="X1496" s="128"/>
      <c r="Y1496" s="128"/>
      <c r="Z1496" s="128"/>
      <c r="AA1496" s="128"/>
      <c r="AB1496" s="128"/>
      <c r="AC1496" s="128"/>
      <c r="AD1496" s="85"/>
    </row>
    <row r="1497" spans="1:30" ht="20.100000000000001" customHeight="1">
      <c r="A1497" s="85"/>
      <c r="B1497" s="85"/>
      <c r="C1497" s="128"/>
      <c r="D1497" s="85" t="s">
        <v>6219</v>
      </c>
      <c r="E1497" s="128"/>
      <c r="F1497" s="531">
        <v>1</v>
      </c>
      <c r="G1497" s="314">
        <v>3.8461538461538463</v>
      </c>
      <c r="H1497" s="356">
        <v>1</v>
      </c>
      <c r="I1497" s="314">
        <f>H1497/26*100</f>
        <v>3.8461538461538463</v>
      </c>
      <c r="J1497" s="356">
        <v>3</v>
      </c>
      <c r="K1497" s="314">
        <f>J1497/26*100</f>
        <v>11.538461538461538</v>
      </c>
      <c r="L1497" s="356">
        <v>4</v>
      </c>
      <c r="M1497" s="314">
        <v>9.7560975609756095</v>
      </c>
      <c r="N1497" s="315">
        <v>4</v>
      </c>
      <c r="O1497" s="316">
        <v>11.4</v>
      </c>
      <c r="P1497" s="315">
        <v>9</v>
      </c>
      <c r="Q1497" s="316">
        <v>12.5</v>
      </c>
      <c r="R1497" s="315">
        <v>7</v>
      </c>
      <c r="S1497" s="316">
        <v>10.8</v>
      </c>
      <c r="T1497" s="315">
        <v>10</v>
      </c>
      <c r="U1497" s="316">
        <v>4.2</v>
      </c>
      <c r="V1497" s="128"/>
      <c r="W1497" s="128"/>
      <c r="X1497" s="128"/>
      <c r="Y1497" s="128"/>
      <c r="Z1497" s="128"/>
      <c r="AA1497" s="128"/>
      <c r="AB1497" s="128"/>
      <c r="AC1497" s="128"/>
      <c r="AD1497" s="85"/>
    </row>
    <row r="1498" spans="1:30" ht="20.100000000000001" customHeight="1">
      <c r="A1498" s="85"/>
      <c r="B1498" s="85"/>
      <c r="C1498" s="128"/>
      <c r="D1498" s="85" t="s">
        <v>9419</v>
      </c>
      <c r="E1498" s="128"/>
      <c r="F1498" s="531"/>
      <c r="G1498" s="314"/>
      <c r="H1498" s="356"/>
      <c r="I1498" s="314"/>
      <c r="J1498" s="356">
        <v>1</v>
      </c>
      <c r="K1498" s="314">
        <f>J1498/26*100</f>
        <v>3.8461538461538463</v>
      </c>
      <c r="L1498" s="356">
        <v>2</v>
      </c>
      <c r="M1498" s="314">
        <v>4.8780487804878048</v>
      </c>
      <c r="N1498" s="315">
        <v>2</v>
      </c>
      <c r="O1498" s="316">
        <v>5.7</v>
      </c>
      <c r="P1498" s="315">
        <v>1</v>
      </c>
      <c r="Q1498" s="316">
        <v>1.4</v>
      </c>
      <c r="R1498" s="315">
        <v>6</v>
      </c>
      <c r="S1498" s="316">
        <v>9.1999999999999993</v>
      </c>
      <c r="T1498" s="315">
        <v>4</v>
      </c>
      <c r="U1498" s="316">
        <v>1.7</v>
      </c>
      <c r="V1498" s="128"/>
      <c r="W1498" s="128"/>
      <c r="X1498" s="128"/>
      <c r="Y1498" s="128"/>
      <c r="Z1498" s="128"/>
      <c r="AA1498" s="128"/>
      <c r="AB1498" s="128"/>
      <c r="AC1498" s="128"/>
      <c r="AD1498" s="85"/>
    </row>
    <row r="1499" spans="1:30" ht="20.100000000000001" customHeight="1">
      <c r="A1499" s="66" t="s">
        <v>6516</v>
      </c>
      <c r="B1499" s="66" t="s">
        <v>1</v>
      </c>
      <c r="C1499" s="127" t="s">
        <v>7611</v>
      </c>
      <c r="D1499" s="66"/>
      <c r="E1499" s="127" t="s">
        <v>9397</v>
      </c>
      <c r="F1499" s="354">
        <v>3974</v>
      </c>
      <c r="G1499" s="12">
        <v>99.774039668591513</v>
      </c>
      <c r="H1499" s="354">
        <v>4066</v>
      </c>
      <c r="I1499" s="12">
        <f>H1499/4082*100</f>
        <v>99.608035276825092</v>
      </c>
      <c r="J1499" s="354">
        <v>4150</v>
      </c>
      <c r="K1499" s="12">
        <f>J1499/4161*100</f>
        <v>99.735640471040611</v>
      </c>
      <c r="L1499" s="354">
        <v>4266</v>
      </c>
      <c r="M1499" s="12">
        <v>99.278566441703518</v>
      </c>
      <c r="N1499" s="56">
        <v>4377</v>
      </c>
      <c r="O1499" s="57">
        <v>99.5</v>
      </c>
      <c r="P1499" s="56">
        <v>4529</v>
      </c>
      <c r="Q1499" s="57">
        <v>99.2</v>
      </c>
      <c r="R1499" s="56">
        <v>4593</v>
      </c>
      <c r="S1499" s="57">
        <v>98.2</v>
      </c>
      <c r="T1499" s="56">
        <v>4972</v>
      </c>
      <c r="U1499" s="57">
        <v>97.6</v>
      </c>
      <c r="V1499" s="127" t="s">
        <v>7010</v>
      </c>
      <c r="W1499" s="127" t="s">
        <v>7010</v>
      </c>
      <c r="X1499" s="127" t="s">
        <v>7010</v>
      </c>
      <c r="Y1499" s="127" t="s">
        <v>7010</v>
      </c>
      <c r="Z1499" s="127" t="s">
        <v>7010</v>
      </c>
      <c r="AA1499" s="127" t="s">
        <v>7010</v>
      </c>
      <c r="AB1499" s="127" t="s">
        <v>7010</v>
      </c>
      <c r="AC1499" s="127" t="s">
        <v>7010</v>
      </c>
      <c r="AD1499" s="66"/>
    </row>
    <row r="1500" spans="1:30" ht="20.100000000000001" customHeight="1">
      <c r="A1500" s="85"/>
      <c r="B1500" s="85"/>
      <c r="C1500" s="128"/>
      <c r="D1500" s="85" t="s">
        <v>131</v>
      </c>
      <c r="E1500" s="128" t="s">
        <v>8136</v>
      </c>
      <c r="F1500" s="531">
        <v>5</v>
      </c>
      <c r="G1500" s="314">
        <v>0.12553351744915892</v>
      </c>
      <c r="H1500" s="356">
        <v>11</v>
      </c>
      <c r="I1500" s="314">
        <f>H1500/4082*100</f>
        <v>0.26947574718275358</v>
      </c>
      <c r="J1500" s="356">
        <v>7</v>
      </c>
      <c r="K1500" s="314">
        <f>J1500/4161*100</f>
        <v>0.16822879115597211</v>
      </c>
      <c r="L1500" s="356">
        <v>22</v>
      </c>
      <c r="M1500" s="314">
        <v>0.51198510588782875</v>
      </c>
      <c r="N1500" s="315">
        <v>15</v>
      </c>
      <c r="O1500" s="316">
        <v>0.3</v>
      </c>
      <c r="P1500" s="315">
        <v>20</v>
      </c>
      <c r="Q1500" s="316">
        <v>0.4</v>
      </c>
      <c r="R1500" s="315">
        <v>53</v>
      </c>
      <c r="S1500" s="316">
        <v>1.1000000000000001</v>
      </c>
      <c r="T1500" s="315">
        <v>69</v>
      </c>
      <c r="U1500" s="316">
        <v>1.4</v>
      </c>
      <c r="V1500" s="128"/>
      <c r="W1500" s="128"/>
      <c r="X1500" s="128"/>
      <c r="Y1500" s="128"/>
      <c r="Z1500" s="128"/>
      <c r="AA1500" s="128"/>
      <c r="AB1500" s="128"/>
      <c r="AC1500" s="128"/>
      <c r="AD1500" s="85"/>
    </row>
    <row r="1501" spans="1:30" ht="20.100000000000001" customHeight="1">
      <c r="A1501" s="85"/>
      <c r="B1501" s="85"/>
      <c r="C1501" s="128"/>
      <c r="D1501" s="85" t="s">
        <v>133</v>
      </c>
      <c r="E1501" s="128"/>
      <c r="F1501" s="531">
        <v>4</v>
      </c>
      <c r="G1501" s="314">
        <v>0.10042681395932714</v>
      </c>
      <c r="H1501" s="356">
        <v>5</v>
      </c>
      <c r="I1501" s="314">
        <f>H1501/4082*100</f>
        <v>0.1224889759921607</v>
      </c>
      <c r="J1501" s="356">
        <v>4</v>
      </c>
      <c r="K1501" s="314">
        <f>J1501/4161*100</f>
        <v>9.6130737803412636E-2</v>
      </c>
      <c r="L1501" s="356">
        <v>9</v>
      </c>
      <c r="M1501" s="314">
        <v>0.2094484524086572</v>
      </c>
      <c r="N1501" s="315">
        <v>5</v>
      </c>
      <c r="O1501" s="316">
        <v>0.1</v>
      </c>
      <c r="P1501" s="315">
        <v>17</v>
      </c>
      <c r="Q1501" s="316">
        <v>0.4</v>
      </c>
      <c r="R1501" s="315">
        <v>31</v>
      </c>
      <c r="S1501" s="316">
        <v>0.7</v>
      </c>
      <c r="T1501" s="315">
        <v>51</v>
      </c>
      <c r="U1501" s="316">
        <v>1</v>
      </c>
      <c r="V1501" s="128"/>
      <c r="W1501" s="128"/>
      <c r="X1501" s="128"/>
      <c r="Y1501" s="128"/>
      <c r="Z1501" s="128"/>
      <c r="AA1501" s="128"/>
      <c r="AB1501" s="128"/>
      <c r="AC1501" s="128"/>
      <c r="AD1501" s="85"/>
    </row>
    <row r="1502" spans="1:30" ht="20.100000000000001" customHeight="1">
      <c r="A1502" s="66" t="s">
        <v>6517</v>
      </c>
      <c r="B1502" s="66" t="s">
        <v>2</v>
      </c>
      <c r="C1502" s="127" t="s">
        <v>6518</v>
      </c>
      <c r="D1502" s="66" t="s">
        <v>560</v>
      </c>
      <c r="E1502" s="127" t="s">
        <v>7646</v>
      </c>
      <c r="F1502" s="354"/>
      <c r="G1502" s="12"/>
      <c r="H1502" s="354">
        <v>1</v>
      </c>
      <c r="I1502" s="12">
        <f>H1502/16*100</f>
        <v>6.25</v>
      </c>
      <c r="J1502" s="354"/>
      <c r="K1502" s="12"/>
      <c r="L1502" s="354">
        <v>3</v>
      </c>
      <c r="M1502" s="12">
        <v>9.67741935483871</v>
      </c>
      <c r="N1502" s="56">
        <v>3</v>
      </c>
      <c r="O1502" s="57">
        <v>15</v>
      </c>
      <c r="P1502" s="56">
        <v>2</v>
      </c>
      <c r="Q1502" s="57">
        <v>5.4</v>
      </c>
      <c r="R1502" s="56">
        <v>12</v>
      </c>
      <c r="S1502" s="57">
        <v>14.3</v>
      </c>
      <c r="T1502" s="56">
        <v>9</v>
      </c>
      <c r="U1502" s="57">
        <v>7.5</v>
      </c>
      <c r="V1502" s="127" t="s">
        <v>7010</v>
      </c>
      <c r="W1502" s="127" t="s">
        <v>7010</v>
      </c>
      <c r="X1502" s="127" t="s">
        <v>7010</v>
      </c>
      <c r="Y1502" s="127" t="s">
        <v>7010</v>
      </c>
      <c r="Z1502" s="127" t="s">
        <v>7010</v>
      </c>
      <c r="AA1502" s="127" t="s">
        <v>7010</v>
      </c>
      <c r="AB1502" s="127" t="s">
        <v>7010</v>
      </c>
      <c r="AC1502" s="127" t="s">
        <v>7010</v>
      </c>
      <c r="AD1502" s="66"/>
    </row>
    <row r="1503" spans="1:30" ht="20.100000000000001" customHeight="1">
      <c r="A1503" s="85"/>
      <c r="B1503" s="85"/>
      <c r="C1503" s="128"/>
      <c r="D1503" s="85" t="s">
        <v>561</v>
      </c>
      <c r="E1503" s="128"/>
      <c r="F1503" s="531">
        <v>3</v>
      </c>
      <c r="G1503" s="314">
        <v>33.333333333333329</v>
      </c>
      <c r="H1503" s="356">
        <v>3</v>
      </c>
      <c r="I1503" s="314">
        <f>H1503/16*100</f>
        <v>18.75</v>
      </c>
      <c r="J1503" s="356">
        <v>4</v>
      </c>
      <c r="K1503" s="314">
        <f>J1503*10</f>
        <v>40</v>
      </c>
      <c r="L1503" s="356">
        <v>3</v>
      </c>
      <c r="M1503" s="314">
        <v>9.67741935483871</v>
      </c>
      <c r="N1503" s="315"/>
      <c r="O1503" s="316"/>
      <c r="P1503" s="315">
        <v>3</v>
      </c>
      <c r="Q1503" s="316">
        <v>8.1</v>
      </c>
      <c r="R1503" s="315">
        <v>15</v>
      </c>
      <c r="S1503" s="316">
        <v>17.899999999999999</v>
      </c>
      <c r="T1503" s="315">
        <v>20</v>
      </c>
      <c r="U1503" s="316">
        <v>16.7</v>
      </c>
      <c r="V1503" s="128"/>
      <c r="W1503" s="128"/>
      <c r="X1503" s="128"/>
      <c r="Y1503" s="128"/>
      <c r="Z1503" s="128"/>
      <c r="AA1503" s="128"/>
      <c r="AB1503" s="128"/>
      <c r="AC1503" s="128"/>
      <c r="AD1503" s="85"/>
    </row>
    <row r="1504" spans="1:30" ht="20.100000000000001" customHeight="1">
      <c r="A1504" s="85"/>
      <c r="B1504" s="85"/>
      <c r="C1504" s="128"/>
      <c r="D1504" s="85" t="s">
        <v>562</v>
      </c>
      <c r="E1504" s="128"/>
      <c r="F1504" s="531">
        <v>2</v>
      </c>
      <c r="G1504" s="314">
        <v>22.222222222222221</v>
      </c>
      <c r="H1504" s="356">
        <v>4</v>
      </c>
      <c r="I1504" s="314">
        <f>H1504/16*100</f>
        <v>25</v>
      </c>
      <c r="J1504" s="356">
        <v>3</v>
      </c>
      <c r="K1504" s="314">
        <f>J1504*10</f>
        <v>30</v>
      </c>
      <c r="L1504" s="356">
        <v>9</v>
      </c>
      <c r="M1504" s="314">
        <v>29.032258064516132</v>
      </c>
      <c r="N1504" s="315">
        <v>7</v>
      </c>
      <c r="O1504" s="316">
        <v>35</v>
      </c>
      <c r="P1504" s="315">
        <v>10</v>
      </c>
      <c r="Q1504" s="316">
        <v>27</v>
      </c>
      <c r="R1504" s="315">
        <v>18</v>
      </c>
      <c r="S1504" s="316">
        <v>21.4</v>
      </c>
      <c r="T1504" s="315">
        <v>38</v>
      </c>
      <c r="U1504" s="316">
        <v>31.7</v>
      </c>
      <c r="V1504" s="128"/>
      <c r="W1504" s="128"/>
      <c r="X1504" s="128"/>
      <c r="Y1504" s="128"/>
      <c r="Z1504" s="128"/>
      <c r="AA1504" s="128"/>
      <c r="AB1504" s="128"/>
      <c r="AC1504" s="128"/>
      <c r="AD1504" s="85"/>
    </row>
    <row r="1505" spans="1:30" ht="20.100000000000001" customHeight="1">
      <c r="A1505" s="85"/>
      <c r="B1505" s="85"/>
      <c r="C1505" s="128"/>
      <c r="D1505" s="85" t="s">
        <v>563</v>
      </c>
      <c r="E1505" s="128"/>
      <c r="F1505" s="531">
        <v>2</v>
      </c>
      <c r="G1505" s="314">
        <v>22.222222222222221</v>
      </c>
      <c r="H1505" s="356">
        <v>4</v>
      </c>
      <c r="I1505" s="314">
        <f>H1505/16*100</f>
        <v>25</v>
      </c>
      <c r="J1505" s="356">
        <v>1</v>
      </c>
      <c r="K1505" s="314">
        <f>J1505*10</f>
        <v>10</v>
      </c>
      <c r="L1505" s="356">
        <v>2</v>
      </c>
      <c r="M1505" s="314">
        <v>6.4516129032258061</v>
      </c>
      <c r="N1505" s="315">
        <v>1</v>
      </c>
      <c r="O1505" s="316">
        <v>5</v>
      </c>
      <c r="P1505" s="315">
        <v>2</v>
      </c>
      <c r="Q1505" s="316">
        <v>5.4</v>
      </c>
      <c r="R1505" s="315">
        <v>7</v>
      </c>
      <c r="S1505" s="316">
        <v>8.3000000000000007</v>
      </c>
      <c r="T1505" s="315">
        <v>17</v>
      </c>
      <c r="U1505" s="316">
        <v>14.2</v>
      </c>
      <c r="V1505" s="128"/>
      <c r="W1505" s="128"/>
      <c r="X1505" s="128"/>
      <c r="Y1505" s="128"/>
      <c r="Z1505" s="128"/>
      <c r="AA1505" s="128"/>
      <c r="AB1505" s="128"/>
      <c r="AC1505" s="128"/>
      <c r="AD1505" s="85"/>
    </row>
    <row r="1506" spans="1:30" ht="20.100000000000001" customHeight="1">
      <c r="A1506" s="85"/>
      <c r="B1506" s="85"/>
      <c r="C1506" s="128"/>
      <c r="D1506" s="85" t="s">
        <v>564</v>
      </c>
      <c r="E1506" s="128"/>
      <c r="F1506" s="531">
        <v>1</v>
      </c>
      <c r="G1506" s="314">
        <v>11.111111111111111</v>
      </c>
      <c r="H1506" s="356">
        <v>2</v>
      </c>
      <c r="I1506" s="314">
        <f>H1506/16*100</f>
        <v>12.5</v>
      </c>
      <c r="J1506" s="356">
        <v>1</v>
      </c>
      <c r="K1506" s="314">
        <f>J1506*10</f>
        <v>10</v>
      </c>
      <c r="L1506" s="356">
        <v>5</v>
      </c>
      <c r="M1506" s="314">
        <v>16.129032258064516</v>
      </c>
      <c r="N1506" s="315">
        <v>3</v>
      </c>
      <c r="O1506" s="316">
        <v>15</v>
      </c>
      <c r="P1506" s="315">
        <v>4</v>
      </c>
      <c r="Q1506" s="316">
        <v>10.8</v>
      </c>
      <c r="R1506" s="315">
        <v>8</v>
      </c>
      <c r="S1506" s="316">
        <v>9.5</v>
      </c>
      <c r="T1506" s="315">
        <v>11</v>
      </c>
      <c r="U1506" s="316">
        <v>9.1999999999999993</v>
      </c>
      <c r="V1506" s="128"/>
      <c r="W1506" s="128"/>
      <c r="X1506" s="128"/>
      <c r="Y1506" s="128"/>
      <c r="Z1506" s="128"/>
      <c r="AA1506" s="128"/>
      <c r="AB1506" s="128"/>
      <c r="AC1506" s="128"/>
      <c r="AD1506" s="85"/>
    </row>
    <row r="1507" spans="1:30" ht="20.100000000000001" customHeight="1">
      <c r="A1507" s="85"/>
      <c r="B1507" s="85"/>
      <c r="C1507" s="128"/>
      <c r="D1507" s="85" t="s">
        <v>565</v>
      </c>
      <c r="E1507" s="128"/>
      <c r="F1507" s="531"/>
      <c r="G1507" s="314"/>
      <c r="H1507" s="356"/>
      <c r="I1507" s="314"/>
      <c r="J1507" s="356">
        <v>1</v>
      </c>
      <c r="K1507" s="314">
        <f>J1507*10</f>
        <v>10</v>
      </c>
      <c r="L1507" s="356"/>
      <c r="M1507" s="314"/>
      <c r="N1507" s="315">
        <v>1</v>
      </c>
      <c r="O1507" s="316">
        <v>5</v>
      </c>
      <c r="P1507" s="315">
        <v>1</v>
      </c>
      <c r="Q1507" s="316">
        <v>2.7</v>
      </c>
      <c r="R1507" s="315">
        <v>5</v>
      </c>
      <c r="S1507" s="316">
        <v>6</v>
      </c>
      <c r="T1507" s="315">
        <v>11</v>
      </c>
      <c r="U1507" s="316">
        <v>9.1999999999999993</v>
      </c>
      <c r="V1507" s="128"/>
      <c r="W1507" s="128"/>
      <c r="X1507" s="128"/>
      <c r="Y1507" s="128"/>
      <c r="Z1507" s="128"/>
      <c r="AA1507" s="128"/>
      <c r="AB1507" s="128"/>
      <c r="AC1507" s="128"/>
      <c r="AD1507" s="85"/>
    </row>
    <row r="1508" spans="1:30" ht="20.100000000000001" customHeight="1">
      <c r="A1508" s="85"/>
      <c r="B1508" s="85"/>
      <c r="C1508" s="128"/>
      <c r="D1508" s="85" t="s">
        <v>566</v>
      </c>
      <c r="E1508" s="128"/>
      <c r="F1508" s="531"/>
      <c r="G1508" s="314"/>
      <c r="H1508" s="356"/>
      <c r="I1508" s="314"/>
      <c r="J1508" s="356"/>
      <c r="K1508" s="314"/>
      <c r="L1508" s="356"/>
      <c r="M1508" s="314"/>
      <c r="N1508" s="315"/>
      <c r="O1508" s="316"/>
      <c r="P1508" s="315"/>
      <c r="Q1508" s="316"/>
      <c r="R1508" s="315"/>
      <c r="S1508" s="316"/>
      <c r="T1508" s="315">
        <v>4</v>
      </c>
      <c r="U1508" s="316">
        <v>3.3</v>
      </c>
      <c r="V1508" s="128"/>
      <c r="W1508" s="128"/>
      <c r="X1508" s="128"/>
      <c r="Y1508" s="128"/>
      <c r="Z1508" s="128"/>
      <c r="AA1508" s="128"/>
      <c r="AB1508" s="128"/>
      <c r="AC1508" s="128"/>
      <c r="AD1508" s="85"/>
    </row>
    <row r="1509" spans="1:30" ht="20.100000000000001" customHeight="1">
      <c r="A1509" s="85"/>
      <c r="B1509" s="85"/>
      <c r="C1509" s="128"/>
      <c r="D1509" s="85" t="s">
        <v>567</v>
      </c>
      <c r="E1509" s="128"/>
      <c r="F1509" s="531"/>
      <c r="G1509" s="314"/>
      <c r="H1509" s="356"/>
      <c r="I1509" s="314"/>
      <c r="J1509" s="356"/>
      <c r="K1509" s="314"/>
      <c r="L1509" s="356"/>
      <c r="M1509" s="314"/>
      <c r="N1509" s="315"/>
      <c r="O1509" s="316"/>
      <c r="P1509" s="315"/>
      <c r="Q1509" s="316"/>
      <c r="R1509" s="315"/>
      <c r="S1509" s="316"/>
      <c r="T1509" s="315"/>
      <c r="U1509" s="316"/>
      <c r="V1509" s="128"/>
      <c r="W1509" s="128"/>
      <c r="X1509" s="128"/>
      <c r="Y1509" s="128"/>
      <c r="Z1509" s="128"/>
      <c r="AA1509" s="128"/>
      <c r="AB1509" s="128"/>
      <c r="AC1509" s="128"/>
      <c r="AD1509" s="85"/>
    </row>
    <row r="1510" spans="1:30" ht="20.100000000000001" customHeight="1">
      <c r="A1510" s="85"/>
      <c r="B1510" s="85"/>
      <c r="C1510" s="128"/>
      <c r="D1510" s="85" t="s">
        <v>0</v>
      </c>
      <c r="E1510" s="128"/>
      <c r="F1510" s="531"/>
      <c r="G1510" s="314"/>
      <c r="H1510" s="356"/>
      <c r="I1510" s="314"/>
      <c r="J1510" s="356"/>
      <c r="K1510" s="314"/>
      <c r="L1510" s="356"/>
      <c r="M1510" s="314"/>
      <c r="N1510" s="315"/>
      <c r="O1510" s="316"/>
      <c r="P1510" s="315"/>
      <c r="Q1510" s="316"/>
      <c r="R1510" s="315"/>
      <c r="S1510" s="316"/>
      <c r="T1510" s="315"/>
      <c r="U1510" s="316"/>
      <c r="V1510" s="128"/>
      <c r="W1510" s="128"/>
      <c r="X1510" s="128"/>
      <c r="Y1510" s="128"/>
      <c r="Z1510" s="128"/>
      <c r="AA1510" s="128"/>
      <c r="AB1510" s="128"/>
      <c r="AC1510" s="128"/>
      <c r="AD1510" s="85"/>
    </row>
    <row r="1511" spans="1:30" ht="20.100000000000001" customHeight="1">
      <c r="A1511" s="85"/>
      <c r="B1511" s="85"/>
      <c r="C1511" s="128"/>
      <c r="D1511" s="85" t="s">
        <v>6219</v>
      </c>
      <c r="E1511" s="128"/>
      <c r="F1511" s="531"/>
      <c r="G1511" s="314"/>
      <c r="H1511" s="356">
        <v>1</v>
      </c>
      <c r="I1511" s="314">
        <f>H1511/16*100</f>
        <v>6.25</v>
      </c>
      <c r="J1511" s="356">
        <v>1</v>
      </c>
      <c r="K1511" s="314">
        <f>J1511*10</f>
        <v>10</v>
      </c>
      <c r="L1511" s="356">
        <v>6</v>
      </c>
      <c r="M1511" s="314">
        <v>19.35483870967742</v>
      </c>
      <c r="N1511" s="315">
        <v>4</v>
      </c>
      <c r="O1511" s="316">
        <v>20</v>
      </c>
      <c r="P1511" s="315">
        <v>8</v>
      </c>
      <c r="Q1511" s="316">
        <v>21.6</v>
      </c>
      <c r="R1511" s="315">
        <v>14</v>
      </c>
      <c r="S1511" s="316">
        <v>16.7</v>
      </c>
      <c r="T1511" s="315">
        <v>8</v>
      </c>
      <c r="U1511" s="316">
        <v>6.7</v>
      </c>
      <c r="V1511" s="128"/>
      <c r="W1511" s="128"/>
      <c r="X1511" s="128"/>
      <c r="Y1511" s="128"/>
      <c r="Z1511" s="128"/>
      <c r="AA1511" s="128"/>
      <c r="AB1511" s="128"/>
      <c r="AC1511" s="128"/>
      <c r="AD1511" s="85"/>
    </row>
    <row r="1512" spans="1:30" ht="20.100000000000001" customHeight="1">
      <c r="A1512" s="85"/>
      <c r="B1512" s="85"/>
      <c r="C1512" s="128"/>
      <c r="D1512" s="85" t="s">
        <v>9419</v>
      </c>
      <c r="E1512" s="128"/>
      <c r="F1512" s="531">
        <v>1</v>
      </c>
      <c r="G1512" s="314">
        <v>11.111111111111111</v>
      </c>
      <c r="H1512" s="356">
        <v>1</v>
      </c>
      <c r="I1512" s="314">
        <f>H1512/16*100</f>
        <v>6.25</v>
      </c>
      <c r="J1512" s="356"/>
      <c r="K1512" s="314"/>
      <c r="L1512" s="356">
        <v>3</v>
      </c>
      <c r="M1512" s="314">
        <v>9.67741935483871</v>
      </c>
      <c r="N1512" s="315">
        <v>1</v>
      </c>
      <c r="O1512" s="316">
        <v>5</v>
      </c>
      <c r="P1512" s="315">
        <v>7</v>
      </c>
      <c r="Q1512" s="316">
        <v>18.899999999999999</v>
      </c>
      <c r="R1512" s="315">
        <v>5</v>
      </c>
      <c r="S1512" s="316">
        <v>6</v>
      </c>
      <c r="T1512" s="315">
        <v>2</v>
      </c>
      <c r="U1512" s="316">
        <v>1.7</v>
      </c>
      <c r="V1512" s="128"/>
      <c r="W1512" s="128"/>
      <c r="X1512" s="128"/>
      <c r="Y1512" s="128"/>
      <c r="Z1512" s="128"/>
      <c r="AA1512" s="128"/>
      <c r="AB1512" s="128"/>
      <c r="AC1512" s="128"/>
      <c r="AD1512" s="85"/>
    </row>
    <row r="1513" spans="1:30" ht="20.100000000000001" customHeight="1">
      <c r="A1513" s="66" t="s">
        <v>6519</v>
      </c>
      <c r="B1513" s="66" t="s">
        <v>3</v>
      </c>
      <c r="C1513" s="127" t="s">
        <v>7611</v>
      </c>
      <c r="D1513" s="66" t="s">
        <v>9433</v>
      </c>
      <c r="E1513" s="127" t="s">
        <v>7351</v>
      </c>
      <c r="F1513" s="354">
        <v>202</v>
      </c>
      <c r="G1513" s="12">
        <v>5.0715541049460207</v>
      </c>
      <c r="H1513" s="354">
        <v>228</v>
      </c>
      <c r="I1513" s="12">
        <v>5.5854973052425283</v>
      </c>
      <c r="J1513" s="354">
        <v>162</v>
      </c>
      <c r="K1513" s="12">
        <v>3.8932948810382118</v>
      </c>
      <c r="L1513" s="354">
        <v>219</v>
      </c>
      <c r="M1513" s="12">
        <v>5.0965790086106582</v>
      </c>
      <c r="N1513" s="56">
        <v>200</v>
      </c>
      <c r="O1513" s="57">
        <v>4.5485558335228564</v>
      </c>
      <c r="P1513" s="56">
        <v>221</v>
      </c>
      <c r="Q1513" s="57">
        <v>4.8401226456416993</v>
      </c>
      <c r="R1513" s="56">
        <v>186</v>
      </c>
      <c r="S1513" s="57">
        <v>3.9769082745349582</v>
      </c>
      <c r="T1513" s="56"/>
      <c r="U1513" s="57"/>
      <c r="V1513" s="127" t="s">
        <v>7010</v>
      </c>
      <c r="W1513" s="127" t="s">
        <v>7010</v>
      </c>
      <c r="X1513" s="127" t="s">
        <v>7010</v>
      </c>
      <c r="Y1513" s="127" t="s">
        <v>7010</v>
      </c>
      <c r="Z1513" s="127" t="s">
        <v>7010</v>
      </c>
      <c r="AA1513" s="127" t="s">
        <v>7010</v>
      </c>
      <c r="AB1513" s="127" t="s">
        <v>7010</v>
      </c>
      <c r="AC1513" s="127"/>
      <c r="AD1513" s="66"/>
    </row>
    <row r="1514" spans="1:30" ht="20.100000000000001" customHeight="1">
      <c r="A1514" s="85"/>
      <c r="B1514" s="85"/>
      <c r="C1514" s="128"/>
      <c r="D1514" s="85" t="s">
        <v>9434</v>
      </c>
      <c r="E1514" s="128"/>
      <c r="F1514" s="531">
        <v>3781</v>
      </c>
      <c r="G1514" s="314">
        <v>94.928445895053983</v>
      </c>
      <c r="H1514" s="356">
        <v>3854</v>
      </c>
      <c r="I1514" s="314">
        <v>94.414502694757473</v>
      </c>
      <c r="J1514" s="356">
        <v>3999</v>
      </c>
      <c r="K1514" s="314">
        <v>96.106705118961784</v>
      </c>
      <c r="L1514" s="356">
        <v>4077</v>
      </c>
      <c r="M1514" s="314">
        <v>94.880148941121718</v>
      </c>
      <c r="N1514" s="315">
        <v>4197</v>
      </c>
      <c r="O1514" s="316">
        <v>95.451444166477145</v>
      </c>
      <c r="P1514" s="315">
        <v>4345</v>
      </c>
      <c r="Q1514" s="316">
        <v>95.159877354358301</v>
      </c>
      <c r="R1514" s="315">
        <v>4491</v>
      </c>
      <c r="S1514" s="316">
        <v>96.023091725465036</v>
      </c>
      <c r="T1514" s="315"/>
      <c r="U1514" s="316"/>
      <c r="V1514" s="128"/>
      <c r="W1514" s="128"/>
      <c r="X1514" s="128"/>
      <c r="Y1514" s="128"/>
      <c r="Z1514" s="128"/>
      <c r="AA1514" s="128"/>
      <c r="AB1514" s="128"/>
      <c r="AC1514" s="128"/>
      <c r="AD1514" s="85"/>
    </row>
    <row r="1515" spans="1:30" ht="20.100000000000001" customHeight="1">
      <c r="A1515" s="85"/>
      <c r="B1515" s="85"/>
      <c r="C1515" s="128"/>
      <c r="D1515" s="85" t="s">
        <v>305</v>
      </c>
      <c r="E1515" s="128"/>
      <c r="F1515" s="531"/>
      <c r="G1515" s="314"/>
      <c r="H1515" s="356"/>
      <c r="I1515" s="314"/>
      <c r="J1515" s="356"/>
      <c r="K1515" s="314"/>
      <c r="L1515" s="356"/>
      <c r="M1515" s="314"/>
      <c r="N1515" s="315"/>
      <c r="O1515" s="316"/>
      <c r="P1515" s="315"/>
      <c r="Q1515" s="316"/>
      <c r="R1515" s="315"/>
      <c r="S1515" s="316"/>
      <c r="T1515" s="315"/>
      <c r="U1515" s="316"/>
      <c r="V1515" s="128"/>
      <c r="W1515" s="128"/>
      <c r="X1515" s="128"/>
      <c r="Y1515" s="128"/>
      <c r="Z1515" s="128"/>
      <c r="AA1515" s="128"/>
      <c r="AB1515" s="128"/>
      <c r="AC1515" s="128"/>
      <c r="AD1515" s="85"/>
    </row>
    <row r="1516" spans="1:30" ht="20.100000000000001" customHeight="1">
      <c r="A1516" s="85"/>
      <c r="B1516" s="85"/>
      <c r="C1516" s="128"/>
      <c r="D1516" s="85" t="s">
        <v>306</v>
      </c>
      <c r="E1516" s="128"/>
      <c r="F1516" s="531"/>
      <c r="G1516" s="314"/>
      <c r="H1516" s="356"/>
      <c r="I1516" s="314"/>
      <c r="J1516" s="356"/>
      <c r="K1516" s="314"/>
      <c r="L1516" s="356">
        <v>1</v>
      </c>
      <c r="M1516" s="314"/>
      <c r="N1516" s="315"/>
      <c r="O1516" s="316"/>
      <c r="P1516" s="315"/>
      <c r="Q1516" s="316"/>
      <c r="R1516" s="315"/>
      <c r="S1516" s="316"/>
      <c r="T1516" s="315"/>
      <c r="U1516" s="316"/>
      <c r="V1516" s="128"/>
      <c r="W1516" s="128"/>
      <c r="X1516" s="128"/>
      <c r="Y1516" s="128"/>
      <c r="Z1516" s="128"/>
      <c r="AA1516" s="128"/>
      <c r="AB1516" s="128"/>
      <c r="AC1516" s="128"/>
      <c r="AD1516" s="85"/>
    </row>
    <row r="1517" spans="1:30" ht="20.100000000000001" customHeight="1">
      <c r="A1517" s="362" t="s">
        <v>6520</v>
      </c>
      <c r="B1517" s="362" t="s">
        <v>4</v>
      </c>
      <c r="C1517" s="363" t="s">
        <v>6521</v>
      </c>
      <c r="D1517" s="362"/>
      <c r="E1517" s="363"/>
      <c r="F1517" s="364">
        <v>202</v>
      </c>
      <c r="G1517" s="365">
        <v>100</v>
      </c>
      <c r="H1517" s="364">
        <v>228</v>
      </c>
      <c r="I1517" s="365">
        <v>100</v>
      </c>
      <c r="J1517" s="364">
        <v>162</v>
      </c>
      <c r="K1517" s="365">
        <v>100</v>
      </c>
      <c r="L1517" s="364">
        <v>219</v>
      </c>
      <c r="M1517" s="365">
        <v>100</v>
      </c>
      <c r="N1517" s="366">
        <v>200</v>
      </c>
      <c r="O1517" s="367">
        <v>100</v>
      </c>
      <c r="P1517" s="366">
        <v>221</v>
      </c>
      <c r="Q1517" s="367">
        <v>100</v>
      </c>
      <c r="R1517" s="366">
        <v>186</v>
      </c>
      <c r="S1517" s="367">
        <v>100</v>
      </c>
      <c r="T1517" s="366"/>
      <c r="U1517" s="367"/>
      <c r="V1517" s="363" t="s">
        <v>7010</v>
      </c>
      <c r="W1517" s="363" t="s">
        <v>7010</v>
      </c>
      <c r="X1517" s="363" t="s">
        <v>7010</v>
      </c>
      <c r="Y1517" s="363" t="s">
        <v>7010</v>
      </c>
      <c r="Z1517" s="363" t="s">
        <v>7010</v>
      </c>
      <c r="AA1517" s="363" t="s">
        <v>7010</v>
      </c>
      <c r="AB1517" s="363" t="s">
        <v>7010</v>
      </c>
      <c r="AC1517" s="363"/>
      <c r="AD1517" s="362"/>
    </row>
    <row r="1518" spans="1:30" ht="20.100000000000001" customHeight="1">
      <c r="A1518" s="66" t="s">
        <v>6522</v>
      </c>
      <c r="B1518" s="66" t="s">
        <v>5</v>
      </c>
      <c r="C1518" s="127" t="s">
        <v>6521</v>
      </c>
      <c r="D1518" s="66"/>
      <c r="E1518" s="127"/>
      <c r="F1518" s="354">
        <v>202</v>
      </c>
      <c r="G1518" s="12">
        <v>100</v>
      </c>
      <c r="H1518" s="354">
        <v>227</v>
      </c>
      <c r="I1518" s="12">
        <f>H1518/228*100</f>
        <v>99.561403508771932</v>
      </c>
      <c r="J1518" s="354">
        <v>161</v>
      </c>
      <c r="K1518" s="12">
        <f>J1518/162*100</f>
        <v>99.382716049382708</v>
      </c>
      <c r="L1518" s="354">
        <v>218</v>
      </c>
      <c r="M1518" s="12">
        <v>99.5</v>
      </c>
      <c r="N1518" s="56">
        <v>198</v>
      </c>
      <c r="O1518" s="57">
        <v>99</v>
      </c>
      <c r="P1518" s="56">
        <v>221</v>
      </c>
      <c r="Q1518" s="57">
        <v>100</v>
      </c>
      <c r="R1518" s="56">
        <v>186</v>
      </c>
      <c r="S1518" s="57">
        <v>100</v>
      </c>
      <c r="T1518" s="56"/>
      <c r="U1518" s="57"/>
      <c r="V1518" s="127" t="s">
        <v>7010</v>
      </c>
      <c r="W1518" s="127" t="s">
        <v>7010</v>
      </c>
      <c r="X1518" s="127" t="s">
        <v>7010</v>
      </c>
      <c r="Y1518" s="127" t="s">
        <v>7010</v>
      </c>
      <c r="Z1518" s="127" t="s">
        <v>7010</v>
      </c>
      <c r="AA1518" s="127" t="s">
        <v>7010</v>
      </c>
      <c r="AB1518" s="127" t="s">
        <v>7010</v>
      </c>
      <c r="AC1518" s="127"/>
      <c r="AD1518" s="66"/>
    </row>
    <row r="1519" spans="1:30" ht="20.100000000000001" customHeight="1">
      <c r="A1519" s="85"/>
      <c r="B1519" s="85"/>
      <c r="C1519" s="128"/>
      <c r="D1519" s="85" t="s">
        <v>264</v>
      </c>
      <c r="E1519" s="128" t="s">
        <v>7646</v>
      </c>
      <c r="F1519" s="531"/>
      <c r="G1519" s="314"/>
      <c r="H1519" s="356"/>
      <c r="I1519" s="314"/>
      <c r="J1519" s="356"/>
      <c r="K1519" s="314"/>
      <c r="L1519" s="356"/>
      <c r="M1519" s="314"/>
      <c r="N1519" s="315"/>
      <c r="O1519" s="316"/>
      <c r="P1519" s="315"/>
      <c r="Q1519" s="316"/>
      <c r="R1519" s="315"/>
      <c r="S1519" s="316"/>
      <c r="T1519" s="315"/>
      <c r="U1519" s="316"/>
      <c r="V1519" s="128"/>
      <c r="W1519" s="128"/>
      <c r="X1519" s="128"/>
      <c r="Y1519" s="128"/>
      <c r="Z1519" s="128"/>
      <c r="AA1519" s="128"/>
      <c r="AB1519" s="128"/>
      <c r="AC1519" s="128"/>
      <c r="AD1519" s="85"/>
    </row>
    <row r="1520" spans="1:30" ht="20.100000000000001" customHeight="1">
      <c r="A1520" s="85"/>
      <c r="B1520" s="85"/>
      <c r="C1520" s="128"/>
      <c r="D1520" s="85" t="s">
        <v>265</v>
      </c>
      <c r="E1520" s="128"/>
      <c r="F1520" s="531"/>
      <c r="G1520" s="314"/>
      <c r="H1520" s="356">
        <v>1</v>
      </c>
      <c r="I1520" s="314">
        <f>H1520/228*100</f>
        <v>0.43859649122807015</v>
      </c>
      <c r="J1520" s="356">
        <v>1</v>
      </c>
      <c r="K1520" s="314">
        <f>J1520/162*100</f>
        <v>0.61728395061728392</v>
      </c>
      <c r="L1520" s="356">
        <v>1</v>
      </c>
      <c r="M1520" s="314">
        <v>0.5</v>
      </c>
      <c r="N1520" s="315">
        <v>2</v>
      </c>
      <c r="O1520" s="316">
        <v>1</v>
      </c>
      <c r="P1520" s="315"/>
      <c r="Q1520" s="316"/>
      <c r="R1520" s="315"/>
      <c r="S1520" s="316"/>
      <c r="T1520" s="315"/>
      <c r="U1520" s="316"/>
      <c r="V1520" s="128"/>
      <c r="W1520" s="128"/>
      <c r="X1520" s="128"/>
      <c r="Y1520" s="128"/>
      <c r="Z1520" s="128"/>
      <c r="AA1520" s="128"/>
      <c r="AB1520" s="128"/>
      <c r="AC1520" s="128"/>
      <c r="AD1520" s="85"/>
    </row>
    <row r="1521" spans="1:30" ht="20.100000000000001" customHeight="1">
      <c r="A1521" s="66" t="s">
        <v>6523</v>
      </c>
      <c r="B1521" s="66" t="s">
        <v>6</v>
      </c>
      <c r="C1521" s="127" t="s">
        <v>6524</v>
      </c>
      <c r="D1521" s="66" t="s">
        <v>9435</v>
      </c>
      <c r="E1521" s="127" t="s">
        <v>7646</v>
      </c>
      <c r="F1521" s="354"/>
      <c r="G1521" s="12"/>
      <c r="H1521" s="354">
        <v>1</v>
      </c>
      <c r="I1521" s="12">
        <v>100</v>
      </c>
      <c r="J1521" s="354">
        <v>1</v>
      </c>
      <c r="K1521" s="12">
        <v>100</v>
      </c>
      <c r="L1521" s="354"/>
      <c r="M1521" s="12"/>
      <c r="N1521" s="56"/>
      <c r="O1521" s="57"/>
      <c r="P1521" s="56"/>
      <c r="Q1521" s="57"/>
      <c r="R1521" s="56"/>
      <c r="S1521" s="57"/>
      <c r="T1521" s="56"/>
      <c r="U1521" s="57"/>
      <c r="V1521" s="127" t="s">
        <v>7010</v>
      </c>
      <c r="W1521" s="127" t="s">
        <v>7010</v>
      </c>
      <c r="X1521" s="127" t="s">
        <v>7010</v>
      </c>
      <c r="Y1521" s="127" t="s">
        <v>7010</v>
      </c>
      <c r="Z1521" s="127" t="s">
        <v>7010</v>
      </c>
      <c r="AA1521" s="127" t="s">
        <v>7010</v>
      </c>
      <c r="AB1521" s="127" t="s">
        <v>7010</v>
      </c>
      <c r="AC1521" s="127"/>
      <c r="AD1521" s="66"/>
    </row>
    <row r="1522" spans="1:30" ht="20.100000000000001" customHeight="1">
      <c r="A1522" s="85"/>
      <c r="B1522" s="85"/>
      <c r="C1522" s="128"/>
      <c r="D1522" s="85" t="s">
        <v>9436</v>
      </c>
      <c r="E1522" s="128"/>
      <c r="F1522" s="531"/>
      <c r="G1522" s="314"/>
      <c r="H1522" s="356"/>
      <c r="I1522" s="314"/>
      <c r="J1522" s="356"/>
      <c r="K1522" s="314"/>
      <c r="L1522" s="356"/>
      <c r="M1522" s="314"/>
      <c r="N1522" s="315">
        <v>1</v>
      </c>
      <c r="O1522" s="316">
        <v>50</v>
      </c>
      <c r="P1522" s="315"/>
      <c r="Q1522" s="316"/>
      <c r="R1522" s="315"/>
      <c r="S1522" s="316"/>
      <c r="T1522" s="315"/>
      <c r="U1522" s="316"/>
      <c r="V1522" s="128"/>
      <c r="W1522" s="128"/>
      <c r="X1522" s="128"/>
      <c r="Y1522" s="128"/>
      <c r="Z1522" s="128"/>
      <c r="AA1522" s="128"/>
      <c r="AB1522" s="128"/>
      <c r="AC1522" s="128"/>
      <c r="AD1522" s="85"/>
    </row>
    <row r="1523" spans="1:30" ht="20.100000000000001" customHeight="1">
      <c r="A1523" s="85"/>
      <c r="B1523" s="85"/>
      <c r="C1523" s="128"/>
      <c r="D1523" s="85" t="s">
        <v>9437</v>
      </c>
      <c r="E1523" s="128"/>
      <c r="F1523" s="531"/>
      <c r="G1523" s="314"/>
      <c r="H1523" s="356"/>
      <c r="I1523" s="314"/>
      <c r="J1523" s="356"/>
      <c r="K1523" s="314"/>
      <c r="L1523" s="356">
        <v>1</v>
      </c>
      <c r="M1523" s="314">
        <v>100</v>
      </c>
      <c r="N1523" s="315">
        <v>1</v>
      </c>
      <c r="O1523" s="316">
        <v>50</v>
      </c>
      <c r="P1523" s="315"/>
      <c r="Q1523" s="316"/>
      <c r="R1523" s="315"/>
      <c r="S1523" s="316"/>
      <c r="T1523" s="315"/>
      <c r="U1523" s="316"/>
      <c r="V1523" s="128"/>
      <c r="W1523" s="128"/>
      <c r="X1523" s="128"/>
      <c r="Y1523" s="128"/>
      <c r="Z1523" s="128"/>
      <c r="AA1523" s="128"/>
      <c r="AB1523" s="128"/>
      <c r="AC1523" s="128"/>
      <c r="AD1523" s="85"/>
    </row>
    <row r="1524" spans="1:30" ht="20.100000000000001" customHeight="1">
      <c r="A1524" s="85"/>
      <c r="B1524" s="85"/>
      <c r="C1524" s="128"/>
      <c r="D1524" s="85" t="s">
        <v>9438</v>
      </c>
      <c r="E1524" s="128"/>
      <c r="F1524" s="531"/>
      <c r="G1524" s="314"/>
      <c r="H1524" s="356"/>
      <c r="I1524" s="314"/>
      <c r="J1524" s="356"/>
      <c r="K1524" s="314"/>
      <c r="L1524" s="356"/>
      <c r="M1524" s="314"/>
      <c r="N1524" s="315"/>
      <c r="O1524" s="316"/>
      <c r="P1524" s="315"/>
      <c r="Q1524" s="316"/>
      <c r="R1524" s="315"/>
      <c r="S1524" s="316"/>
      <c r="T1524" s="315"/>
      <c r="U1524" s="316"/>
      <c r="V1524" s="128"/>
      <c r="W1524" s="128"/>
      <c r="X1524" s="128"/>
      <c r="Y1524" s="128"/>
      <c r="Z1524" s="128"/>
      <c r="AA1524" s="128"/>
      <c r="AB1524" s="128"/>
      <c r="AC1524" s="128"/>
      <c r="AD1524" s="85"/>
    </row>
    <row r="1525" spans="1:30" ht="20.100000000000001" customHeight="1">
      <c r="A1525" s="85"/>
      <c r="B1525" s="85"/>
      <c r="C1525" s="128"/>
      <c r="D1525" s="85" t="s">
        <v>264</v>
      </c>
      <c r="E1525" s="128"/>
      <c r="F1525" s="531"/>
      <c r="G1525" s="314"/>
      <c r="H1525" s="356"/>
      <c r="I1525" s="314"/>
      <c r="J1525" s="356"/>
      <c r="K1525" s="314"/>
      <c r="L1525" s="356"/>
      <c r="M1525" s="314"/>
      <c r="N1525" s="315"/>
      <c r="O1525" s="316"/>
      <c r="P1525" s="315"/>
      <c r="Q1525" s="316"/>
      <c r="R1525" s="315"/>
      <c r="S1525" s="316"/>
      <c r="T1525" s="315"/>
      <c r="U1525" s="316"/>
      <c r="V1525" s="128"/>
      <c r="W1525" s="128"/>
      <c r="X1525" s="128"/>
      <c r="Y1525" s="128"/>
      <c r="Z1525" s="128"/>
      <c r="AA1525" s="128"/>
      <c r="AB1525" s="128"/>
      <c r="AC1525" s="128"/>
      <c r="AD1525" s="85"/>
    </row>
    <row r="1526" spans="1:30" ht="20.100000000000001" customHeight="1">
      <c r="A1526" s="85"/>
      <c r="B1526" s="85"/>
      <c r="C1526" s="128"/>
      <c r="D1526" s="85" t="s">
        <v>265</v>
      </c>
      <c r="E1526" s="128"/>
      <c r="F1526" s="531"/>
      <c r="G1526" s="314"/>
      <c r="H1526" s="356"/>
      <c r="I1526" s="314"/>
      <c r="J1526" s="356"/>
      <c r="K1526" s="314"/>
      <c r="L1526" s="356"/>
      <c r="M1526" s="314"/>
      <c r="N1526" s="315"/>
      <c r="O1526" s="316"/>
      <c r="P1526" s="315"/>
      <c r="Q1526" s="316"/>
      <c r="R1526" s="315"/>
      <c r="S1526" s="316"/>
      <c r="T1526" s="315"/>
      <c r="U1526" s="316"/>
      <c r="V1526" s="128"/>
      <c r="W1526" s="128"/>
      <c r="X1526" s="128"/>
      <c r="Y1526" s="128"/>
      <c r="Z1526" s="128"/>
      <c r="AA1526" s="128"/>
      <c r="AB1526" s="128"/>
      <c r="AC1526" s="128"/>
      <c r="AD1526" s="85"/>
    </row>
    <row r="1527" spans="1:30" ht="20.100000000000001" customHeight="1">
      <c r="A1527" s="66" t="s">
        <v>6525</v>
      </c>
      <c r="B1527" s="66" t="s">
        <v>7</v>
      </c>
      <c r="C1527" s="127" t="s">
        <v>6521</v>
      </c>
      <c r="D1527" s="66" t="s">
        <v>8</v>
      </c>
      <c r="E1527" s="127" t="s">
        <v>7646</v>
      </c>
      <c r="F1527" s="354">
        <v>9</v>
      </c>
      <c r="G1527" s="12">
        <v>4.4554455445544559</v>
      </c>
      <c r="H1527" s="354">
        <v>13</v>
      </c>
      <c r="I1527" s="12">
        <v>5.7017543859649127</v>
      </c>
      <c r="J1527" s="354">
        <v>3</v>
      </c>
      <c r="K1527" s="12">
        <v>1.8518518518518519</v>
      </c>
      <c r="L1527" s="354">
        <v>10</v>
      </c>
      <c r="M1527" s="12">
        <v>4.5662100456620998</v>
      </c>
      <c r="N1527" s="56">
        <v>5</v>
      </c>
      <c r="O1527" s="57">
        <v>2.5</v>
      </c>
      <c r="P1527" s="56">
        <v>8</v>
      </c>
      <c r="Q1527" s="57">
        <v>3.6199095022624435</v>
      </c>
      <c r="R1527" s="56">
        <v>6</v>
      </c>
      <c r="S1527" s="57">
        <v>3.2432432432432434</v>
      </c>
      <c r="T1527" s="56"/>
      <c r="U1527" s="57"/>
      <c r="V1527" s="127" t="s">
        <v>7010</v>
      </c>
      <c r="W1527" s="127" t="s">
        <v>7010</v>
      </c>
      <c r="X1527" s="127" t="s">
        <v>7010</v>
      </c>
      <c r="Y1527" s="127" t="s">
        <v>7010</v>
      </c>
      <c r="Z1527" s="127" t="s">
        <v>7010</v>
      </c>
      <c r="AA1527" s="127" t="s">
        <v>7010</v>
      </c>
      <c r="AB1527" s="127" t="s">
        <v>7010</v>
      </c>
      <c r="AC1527" s="127"/>
      <c r="AD1527" s="66"/>
    </row>
    <row r="1528" spans="1:30" ht="20.100000000000001" customHeight="1">
      <c r="A1528" s="85"/>
      <c r="B1528" s="85"/>
      <c r="C1528" s="128"/>
      <c r="D1528" s="85" t="s">
        <v>9</v>
      </c>
      <c r="E1528" s="128"/>
      <c r="F1528" s="531">
        <v>16</v>
      </c>
      <c r="G1528" s="314">
        <v>7.9207920792079207</v>
      </c>
      <c r="H1528" s="356">
        <v>19</v>
      </c>
      <c r="I1528" s="314">
        <v>8.3333333333333339</v>
      </c>
      <c r="J1528" s="356">
        <v>16</v>
      </c>
      <c r="K1528" s="314">
        <v>9.8765432098765427</v>
      </c>
      <c r="L1528" s="356">
        <v>18</v>
      </c>
      <c r="M1528" s="314">
        <v>8.2191780821917799</v>
      </c>
      <c r="N1528" s="315">
        <v>21</v>
      </c>
      <c r="O1528" s="316">
        <v>10.5</v>
      </c>
      <c r="P1528" s="315">
        <v>29</v>
      </c>
      <c r="Q1528" s="316">
        <v>13.122171945701357</v>
      </c>
      <c r="R1528" s="315">
        <v>22</v>
      </c>
      <c r="S1528" s="316">
        <v>11.8</v>
      </c>
      <c r="T1528" s="315"/>
      <c r="U1528" s="316"/>
      <c r="V1528" s="128"/>
      <c r="W1528" s="128"/>
      <c r="X1528" s="128"/>
      <c r="Y1528" s="128"/>
      <c r="Z1528" s="128"/>
      <c r="AA1528" s="128"/>
      <c r="AB1528" s="128"/>
      <c r="AC1528" s="128"/>
      <c r="AD1528" s="85"/>
    </row>
    <row r="1529" spans="1:30" ht="20.100000000000001" customHeight="1">
      <c r="A1529" s="85"/>
      <c r="B1529" s="85"/>
      <c r="C1529" s="128"/>
      <c r="D1529" s="85" t="s">
        <v>10</v>
      </c>
      <c r="E1529" s="128"/>
      <c r="F1529" s="531">
        <v>3</v>
      </c>
      <c r="G1529" s="314">
        <v>1.4851485148514851</v>
      </c>
      <c r="H1529" s="356">
        <v>4</v>
      </c>
      <c r="I1529" s="314">
        <v>1.7543859649122806</v>
      </c>
      <c r="J1529" s="356">
        <v>5</v>
      </c>
      <c r="K1529" s="314">
        <v>3.0864197530864197</v>
      </c>
      <c r="L1529" s="356">
        <v>3</v>
      </c>
      <c r="M1529" s="314">
        <v>1.3698630136986301</v>
      </c>
      <c r="N1529" s="315">
        <v>7</v>
      </c>
      <c r="O1529" s="316">
        <v>3.5</v>
      </c>
      <c r="P1529" s="315">
        <v>3</v>
      </c>
      <c r="Q1529" s="316">
        <v>1.3574660633484164</v>
      </c>
      <c r="R1529" s="315">
        <v>2</v>
      </c>
      <c r="S1529" s="316">
        <v>1.0810810810810811</v>
      </c>
      <c r="T1529" s="315"/>
      <c r="U1529" s="316"/>
      <c r="V1529" s="128"/>
      <c r="W1529" s="128"/>
      <c r="X1529" s="128"/>
      <c r="Y1529" s="128"/>
      <c r="Z1529" s="128"/>
      <c r="AA1529" s="128"/>
      <c r="AB1529" s="128"/>
      <c r="AC1529" s="128"/>
      <c r="AD1529" s="85"/>
    </row>
    <row r="1530" spans="1:30" ht="20.100000000000001" customHeight="1">
      <c r="A1530" s="85"/>
      <c r="B1530" s="85"/>
      <c r="C1530" s="128"/>
      <c r="D1530" s="85" t="s">
        <v>11</v>
      </c>
      <c r="E1530" s="128"/>
      <c r="F1530" s="531">
        <v>19</v>
      </c>
      <c r="G1530" s="314">
        <v>9.4059405940594054</v>
      </c>
      <c r="H1530" s="356">
        <v>21</v>
      </c>
      <c r="I1530" s="314">
        <v>9.2105263157894743</v>
      </c>
      <c r="J1530" s="356">
        <v>8</v>
      </c>
      <c r="K1530" s="314">
        <v>4.9382716049382713</v>
      </c>
      <c r="L1530" s="356">
        <v>15</v>
      </c>
      <c r="M1530" s="314">
        <v>6.8493150684931505</v>
      </c>
      <c r="N1530" s="315">
        <v>10</v>
      </c>
      <c r="O1530" s="316">
        <v>5</v>
      </c>
      <c r="P1530" s="315">
        <v>17</v>
      </c>
      <c r="Q1530" s="316">
        <v>7.6923076923076925</v>
      </c>
      <c r="R1530" s="315">
        <v>12</v>
      </c>
      <c r="S1530" s="316">
        <v>6.4864864864864868</v>
      </c>
      <c r="T1530" s="315"/>
      <c r="U1530" s="316"/>
      <c r="V1530" s="128"/>
      <c r="W1530" s="128"/>
      <c r="X1530" s="128"/>
      <c r="Y1530" s="128"/>
      <c r="Z1530" s="128"/>
      <c r="AA1530" s="128"/>
      <c r="AB1530" s="128"/>
      <c r="AC1530" s="128"/>
      <c r="AD1530" s="85"/>
    </row>
    <row r="1531" spans="1:30" ht="20.100000000000001" customHeight="1">
      <c r="A1531" s="85"/>
      <c r="B1531" s="85"/>
      <c r="C1531" s="128"/>
      <c r="D1531" s="85" t="s">
        <v>12</v>
      </c>
      <c r="E1531" s="128"/>
      <c r="F1531" s="531">
        <v>31</v>
      </c>
      <c r="G1531" s="314">
        <v>15.346534653465346</v>
      </c>
      <c r="H1531" s="356">
        <v>21</v>
      </c>
      <c r="I1531" s="314">
        <v>9.2105263157894743</v>
      </c>
      <c r="J1531" s="356">
        <v>12</v>
      </c>
      <c r="K1531" s="314">
        <v>7.4074074074074074</v>
      </c>
      <c r="L1531" s="356">
        <v>25</v>
      </c>
      <c r="M1531" s="314">
        <v>11.415525114155251</v>
      </c>
      <c r="N1531" s="315">
        <v>21</v>
      </c>
      <c r="O1531" s="316">
        <v>10.5</v>
      </c>
      <c r="P1531" s="315">
        <v>26</v>
      </c>
      <c r="Q1531" s="316">
        <v>11.764705882352942</v>
      </c>
      <c r="R1531" s="315">
        <v>21</v>
      </c>
      <c r="S1531" s="316">
        <v>11.3</v>
      </c>
      <c r="T1531" s="315"/>
      <c r="U1531" s="316"/>
      <c r="V1531" s="128"/>
      <c r="W1531" s="128"/>
      <c r="X1531" s="128"/>
      <c r="Y1531" s="128"/>
      <c r="Z1531" s="128"/>
      <c r="AA1531" s="128"/>
      <c r="AB1531" s="128"/>
      <c r="AC1531" s="128"/>
      <c r="AD1531" s="85"/>
    </row>
    <row r="1532" spans="1:30" ht="20.100000000000001" customHeight="1">
      <c r="A1532" s="85"/>
      <c r="B1532" s="85"/>
      <c r="C1532" s="128"/>
      <c r="D1532" s="85" t="s">
        <v>13</v>
      </c>
      <c r="E1532" s="128"/>
      <c r="F1532" s="531">
        <v>4</v>
      </c>
      <c r="G1532" s="314">
        <v>1.9801980198019802</v>
      </c>
      <c r="H1532" s="356">
        <v>4</v>
      </c>
      <c r="I1532" s="314">
        <v>1.7543859649122806</v>
      </c>
      <c r="J1532" s="356">
        <v>4</v>
      </c>
      <c r="K1532" s="314">
        <v>2.4691358024691357</v>
      </c>
      <c r="L1532" s="356">
        <v>4</v>
      </c>
      <c r="M1532" s="314">
        <v>1.8264840182648401</v>
      </c>
      <c r="N1532" s="315">
        <v>2</v>
      </c>
      <c r="O1532" s="316">
        <v>1</v>
      </c>
      <c r="P1532" s="315">
        <v>3</v>
      </c>
      <c r="Q1532" s="316">
        <v>1.3574660633484164</v>
      </c>
      <c r="R1532" s="315">
        <v>11</v>
      </c>
      <c r="S1532" s="316">
        <v>5.9459459459459456</v>
      </c>
      <c r="T1532" s="315"/>
      <c r="U1532" s="316"/>
      <c r="V1532" s="128"/>
      <c r="W1532" s="128"/>
      <c r="X1532" s="128"/>
      <c r="Y1532" s="128"/>
      <c r="Z1532" s="128"/>
      <c r="AA1532" s="128"/>
      <c r="AB1532" s="128"/>
      <c r="AC1532" s="128"/>
      <c r="AD1532" s="85"/>
    </row>
    <row r="1533" spans="1:30" ht="20.100000000000001" customHeight="1">
      <c r="A1533" s="85"/>
      <c r="B1533" s="85"/>
      <c r="C1533" s="128"/>
      <c r="D1533" s="85" t="s">
        <v>14</v>
      </c>
      <c r="E1533" s="128"/>
      <c r="F1533" s="531">
        <v>2</v>
      </c>
      <c r="G1533" s="314">
        <v>0.99009900990099009</v>
      </c>
      <c r="H1533" s="356">
        <v>2</v>
      </c>
      <c r="I1533" s="314">
        <v>0.8771929824561403</v>
      </c>
      <c r="J1533" s="356">
        <v>5</v>
      </c>
      <c r="K1533" s="314">
        <v>3.0864197530864197</v>
      </c>
      <c r="L1533" s="356"/>
      <c r="M1533" s="314"/>
      <c r="N1533" s="315">
        <v>3</v>
      </c>
      <c r="O1533" s="316">
        <v>1.5</v>
      </c>
      <c r="P1533" s="315">
        <v>2</v>
      </c>
      <c r="Q1533" s="316">
        <v>0.90497737556561086</v>
      </c>
      <c r="R1533" s="315">
        <v>1</v>
      </c>
      <c r="S1533" s="316">
        <v>0.54054054054054057</v>
      </c>
      <c r="T1533" s="315"/>
      <c r="U1533" s="316"/>
      <c r="V1533" s="128"/>
      <c r="W1533" s="128"/>
      <c r="X1533" s="128"/>
      <c r="Y1533" s="128"/>
      <c r="Z1533" s="128"/>
      <c r="AA1533" s="128"/>
      <c r="AB1533" s="128"/>
      <c r="AC1533" s="128"/>
      <c r="AD1533" s="85"/>
    </row>
    <row r="1534" spans="1:30" ht="20.100000000000001" customHeight="1">
      <c r="A1534" s="85"/>
      <c r="B1534" s="85"/>
      <c r="C1534" s="128"/>
      <c r="D1534" s="85" t="s">
        <v>15</v>
      </c>
      <c r="E1534" s="128"/>
      <c r="F1534" s="531">
        <v>76</v>
      </c>
      <c r="G1534" s="314">
        <v>37.623762376237622</v>
      </c>
      <c r="H1534" s="356">
        <v>70</v>
      </c>
      <c r="I1534" s="314">
        <v>30.701754385964911</v>
      </c>
      <c r="J1534" s="356">
        <v>53</v>
      </c>
      <c r="K1534" s="314">
        <v>32.716049382716051</v>
      </c>
      <c r="L1534" s="356">
        <v>76</v>
      </c>
      <c r="M1534" s="314">
        <v>34.703196347031962</v>
      </c>
      <c r="N1534" s="315">
        <v>71</v>
      </c>
      <c r="O1534" s="316">
        <v>35.5</v>
      </c>
      <c r="P1534" s="315">
        <v>82</v>
      </c>
      <c r="Q1534" s="316">
        <v>37.104072398190048</v>
      </c>
      <c r="R1534" s="315">
        <v>56</v>
      </c>
      <c r="S1534" s="316">
        <v>30.1</v>
      </c>
      <c r="T1534" s="315"/>
      <c r="U1534" s="316"/>
      <c r="V1534" s="128"/>
      <c r="W1534" s="128"/>
      <c r="X1534" s="128"/>
      <c r="Y1534" s="128"/>
      <c r="Z1534" s="128"/>
      <c r="AA1534" s="128"/>
      <c r="AB1534" s="128"/>
      <c r="AC1534" s="128"/>
      <c r="AD1534" s="85"/>
    </row>
    <row r="1535" spans="1:30" ht="20.100000000000001" customHeight="1">
      <c r="A1535" s="85"/>
      <c r="B1535" s="85"/>
      <c r="C1535" s="128"/>
      <c r="D1535" s="85" t="s">
        <v>16</v>
      </c>
      <c r="E1535" s="128"/>
      <c r="F1535" s="531">
        <v>6</v>
      </c>
      <c r="G1535" s="314">
        <v>2.9702970297029703</v>
      </c>
      <c r="H1535" s="356">
        <v>9</v>
      </c>
      <c r="I1535" s="314">
        <v>3.9473684210526314</v>
      </c>
      <c r="J1535" s="356">
        <v>7</v>
      </c>
      <c r="K1535" s="314">
        <v>4.3209876543209873</v>
      </c>
      <c r="L1535" s="356">
        <v>14</v>
      </c>
      <c r="M1535" s="314">
        <v>6.3926940639269407</v>
      </c>
      <c r="N1535" s="315">
        <v>6</v>
      </c>
      <c r="O1535" s="316">
        <v>3</v>
      </c>
      <c r="P1535" s="315">
        <v>5</v>
      </c>
      <c r="Q1535" s="316">
        <v>2.2624434389140271</v>
      </c>
      <c r="R1535" s="315">
        <v>9</v>
      </c>
      <c r="S1535" s="316">
        <v>4.8</v>
      </c>
      <c r="T1535" s="315"/>
      <c r="U1535" s="316"/>
      <c r="V1535" s="128"/>
      <c r="W1535" s="128"/>
      <c r="X1535" s="128"/>
      <c r="Y1535" s="128"/>
      <c r="Z1535" s="128"/>
      <c r="AA1535" s="128"/>
      <c r="AB1535" s="128"/>
      <c r="AC1535" s="128"/>
      <c r="AD1535" s="85"/>
    </row>
    <row r="1536" spans="1:30" ht="20.100000000000001" customHeight="1">
      <c r="A1536" s="85"/>
      <c r="B1536" s="85"/>
      <c r="C1536" s="128"/>
      <c r="D1536" s="85" t="s">
        <v>9451</v>
      </c>
      <c r="E1536" s="128"/>
      <c r="F1536" s="531">
        <v>3</v>
      </c>
      <c r="G1536" s="314">
        <v>1.4851485148514851</v>
      </c>
      <c r="H1536" s="356">
        <v>5</v>
      </c>
      <c r="I1536" s="314">
        <v>2.192982456140351</v>
      </c>
      <c r="J1536" s="356">
        <v>6</v>
      </c>
      <c r="K1536" s="314">
        <v>3.7037037037037037</v>
      </c>
      <c r="L1536" s="356">
        <v>3</v>
      </c>
      <c r="M1536" s="314">
        <v>1.3698630136986301</v>
      </c>
      <c r="N1536" s="315">
        <v>4</v>
      </c>
      <c r="O1536" s="316">
        <v>2</v>
      </c>
      <c r="P1536" s="315">
        <v>2</v>
      </c>
      <c r="Q1536" s="316">
        <v>0.90497737556561086</v>
      </c>
      <c r="R1536" s="315">
        <v>2</v>
      </c>
      <c r="S1536" s="316">
        <v>1.0810810810810811</v>
      </c>
      <c r="T1536" s="315"/>
      <c r="U1536" s="316"/>
      <c r="V1536" s="128"/>
      <c r="W1536" s="128"/>
      <c r="X1536" s="128"/>
      <c r="Y1536" s="128"/>
      <c r="Z1536" s="128"/>
      <c r="AA1536" s="128"/>
      <c r="AB1536" s="128"/>
      <c r="AC1536" s="128"/>
      <c r="AD1536" s="85"/>
    </row>
    <row r="1537" spans="1:30" ht="20.100000000000001" customHeight="1">
      <c r="A1537" s="85"/>
      <c r="B1537" s="85"/>
      <c r="C1537" s="128"/>
      <c r="D1537" s="85" t="s">
        <v>9452</v>
      </c>
      <c r="E1537" s="128"/>
      <c r="F1537" s="531">
        <v>19</v>
      </c>
      <c r="G1537" s="314">
        <v>9.4059405940594054</v>
      </c>
      <c r="H1537" s="356">
        <v>26</v>
      </c>
      <c r="I1537" s="314">
        <v>11.403508771929825</v>
      </c>
      <c r="J1537" s="356">
        <v>16</v>
      </c>
      <c r="K1537" s="314">
        <v>9.8765432098765427</v>
      </c>
      <c r="L1537" s="356">
        <v>25</v>
      </c>
      <c r="M1537" s="314">
        <v>11.415525114155251</v>
      </c>
      <c r="N1537" s="315">
        <v>25</v>
      </c>
      <c r="O1537" s="316">
        <v>12.5</v>
      </c>
      <c r="P1537" s="315">
        <v>19</v>
      </c>
      <c r="Q1537" s="316">
        <v>8.5972850678733028</v>
      </c>
      <c r="R1537" s="315">
        <v>24</v>
      </c>
      <c r="S1537" s="316">
        <v>12.9</v>
      </c>
      <c r="T1537" s="315"/>
      <c r="U1537" s="316"/>
      <c r="V1537" s="128"/>
      <c r="W1537" s="128"/>
      <c r="X1537" s="128"/>
      <c r="Y1537" s="128"/>
      <c r="Z1537" s="128"/>
      <c r="AA1537" s="128"/>
      <c r="AB1537" s="128"/>
      <c r="AC1537" s="128"/>
      <c r="AD1537" s="85"/>
    </row>
    <row r="1538" spans="1:30" ht="20.100000000000001" customHeight="1">
      <c r="A1538" s="85"/>
      <c r="B1538" s="85"/>
      <c r="C1538" s="128"/>
      <c r="D1538" s="85" t="s">
        <v>9453</v>
      </c>
      <c r="E1538" s="128"/>
      <c r="F1538" s="531">
        <v>14</v>
      </c>
      <c r="G1538" s="314">
        <v>6.9306930693069306</v>
      </c>
      <c r="H1538" s="356">
        <v>34</v>
      </c>
      <c r="I1538" s="314">
        <v>14.912280701754385</v>
      </c>
      <c r="J1538" s="356">
        <v>27</v>
      </c>
      <c r="K1538" s="314">
        <v>16.666666666666668</v>
      </c>
      <c r="L1538" s="356">
        <v>26</v>
      </c>
      <c r="M1538" s="314">
        <v>11.87214611872146</v>
      </c>
      <c r="N1538" s="315">
        <v>25</v>
      </c>
      <c r="O1538" s="316">
        <v>12.5</v>
      </c>
      <c r="P1538" s="315">
        <v>25</v>
      </c>
      <c r="Q1538" s="316">
        <v>11.312217194570136</v>
      </c>
      <c r="R1538" s="315">
        <v>19</v>
      </c>
      <c r="S1538" s="316">
        <v>10.199999999999999</v>
      </c>
      <c r="T1538" s="315"/>
      <c r="U1538" s="316"/>
      <c r="V1538" s="128"/>
      <c r="W1538" s="128"/>
      <c r="X1538" s="128"/>
      <c r="Y1538" s="128"/>
      <c r="Z1538" s="128"/>
      <c r="AA1538" s="128"/>
      <c r="AB1538" s="128"/>
      <c r="AC1538" s="128"/>
      <c r="AD1538" s="85"/>
    </row>
    <row r="1539" spans="1:30" ht="20.100000000000001" customHeight="1">
      <c r="A1539" s="85"/>
      <c r="B1539" s="85"/>
      <c r="C1539" s="128"/>
      <c r="D1539" s="85" t="s">
        <v>6219</v>
      </c>
      <c r="E1539" s="128"/>
      <c r="F1539" s="531"/>
      <c r="G1539" s="314"/>
      <c r="H1539" s="356"/>
      <c r="I1539" s="314"/>
      <c r="J1539" s="356"/>
      <c r="K1539" s="314"/>
      <c r="L1539" s="356"/>
      <c r="M1539" s="314"/>
      <c r="N1539" s="315"/>
      <c r="O1539" s="316"/>
      <c r="P1539" s="315"/>
      <c r="Q1539" s="316"/>
      <c r="R1539" s="315"/>
      <c r="S1539" s="316"/>
      <c r="T1539" s="315"/>
      <c r="U1539" s="316"/>
      <c r="V1539" s="128"/>
      <c r="W1539" s="128"/>
      <c r="X1539" s="128"/>
      <c r="Y1539" s="128"/>
      <c r="Z1539" s="128"/>
      <c r="AA1539" s="128"/>
      <c r="AB1539" s="128"/>
      <c r="AC1539" s="128"/>
      <c r="AD1539" s="85"/>
    </row>
    <row r="1540" spans="1:30" ht="20.100000000000001" customHeight="1">
      <c r="A1540" s="85"/>
      <c r="B1540" s="85"/>
      <c r="C1540" s="128"/>
      <c r="D1540" s="85" t="s">
        <v>9419</v>
      </c>
      <c r="E1540" s="128"/>
      <c r="F1540" s="531"/>
      <c r="G1540" s="314"/>
      <c r="H1540" s="356"/>
      <c r="I1540" s="314"/>
      <c r="J1540" s="356"/>
      <c r="K1540" s="314"/>
      <c r="L1540" s="356"/>
      <c r="M1540" s="314"/>
      <c r="N1540" s="315"/>
      <c r="O1540" s="316"/>
      <c r="P1540" s="315"/>
      <c r="Q1540" s="316"/>
      <c r="R1540" s="315">
        <v>1</v>
      </c>
      <c r="S1540" s="316">
        <v>0.5</v>
      </c>
      <c r="T1540" s="315"/>
      <c r="U1540" s="316"/>
      <c r="V1540" s="128"/>
      <c r="W1540" s="128"/>
      <c r="X1540" s="128"/>
      <c r="Y1540" s="128"/>
      <c r="Z1540" s="128"/>
      <c r="AA1540" s="128"/>
      <c r="AB1540" s="128"/>
      <c r="AC1540" s="128"/>
      <c r="AD1540" s="85"/>
    </row>
    <row r="1541" spans="1:30" ht="20.100000000000001" customHeight="1">
      <c r="A1541" s="362" t="s">
        <v>6526</v>
      </c>
      <c r="B1541" s="362" t="s">
        <v>18</v>
      </c>
      <c r="C1541" s="363" t="s">
        <v>6527</v>
      </c>
      <c r="D1541" s="362"/>
      <c r="E1541" s="363"/>
      <c r="F1541" s="364">
        <v>14</v>
      </c>
      <c r="G1541" s="365">
        <v>100</v>
      </c>
      <c r="H1541" s="364">
        <v>34</v>
      </c>
      <c r="I1541" s="365">
        <v>100</v>
      </c>
      <c r="J1541" s="364">
        <v>27</v>
      </c>
      <c r="K1541" s="365">
        <v>100</v>
      </c>
      <c r="L1541" s="364">
        <v>26</v>
      </c>
      <c r="M1541" s="365">
        <v>100</v>
      </c>
      <c r="N1541" s="366">
        <v>25</v>
      </c>
      <c r="O1541" s="367">
        <v>100</v>
      </c>
      <c r="P1541" s="366">
        <v>25</v>
      </c>
      <c r="Q1541" s="367">
        <v>100</v>
      </c>
      <c r="R1541" s="366">
        <v>19</v>
      </c>
      <c r="S1541" s="367">
        <v>100</v>
      </c>
      <c r="T1541" s="366"/>
      <c r="U1541" s="367"/>
      <c r="V1541" s="363" t="s">
        <v>7010</v>
      </c>
      <c r="W1541" s="363" t="s">
        <v>7010</v>
      </c>
      <c r="X1541" s="363" t="s">
        <v>7010</v>
      </c>
      <c r="Y1541" s="363" t="s">
        <v>7010</v>
      </c>
      <c r="Z1541" s="363" t="s">
        <v>7010</v>
      </c>
      <c r="AA1541" s="363" t="s">
        <v>7010</v>
      </c>
      <c r="AB1541" s="363" t="s">
        <v>7010</v>
      </c>
      <c r="AC1541" s="363"/>
      <c r="AD1541" s="362"/>
    </row>
    <row r="1542" spans="1:30" s="38" customFormat="1" ht="20.100000000000001" customHeight="1">
      <c r="A1542" s="9" t="s">
        <v>6528</v>
      </c>
      <c r="B1542" s="9" t="s">
        <v>19</v>
      </c>
      <c r="C1542" s="451" t="s">
        <v>7611</v>
      </c>
      <c r="D1542" s="9" t="s">
        <v>20</v>
      </c>
      <c r="E1542" s="451" t="s">
        <v>7646</v>
      </c>
      <c r="F1542" s="354">
        <v>880</v>
      </c>
      <c r="G1542" s="12">
        <v>22.093899071051972</v>
      </c>
      <c r="H1542" s="354">
        <v>896</v>
      </c>
      <c r="I1542" s="12">
        <v>21.950024497795198</v>
      </c>
      <c r="J1542" s="354">
        <v>920</v>
      </c>
      <c r="K1542" s="12">
        <f t="shared" ref="K1542:K1549" si="31">J1542/932*100</f>
        <v>98.712446351931334</v>
      </c>
      <c r="L1542" s="354">
        <v>950</v>
      </c>
      <c r="M1542" s="12">
        <v>22.108447754247148</v>
      </c>
      <c r="N1542" s="354">
        <v>947</v>
      </c>
      <c r="O1542" s="12">
        <v>21.537411871730725</v>
      </c>
      <c r="P1542" s="354">
        <v>978</v>
      </c>
      <c r="Q1542" s="12">
        <f t="shared" ref="Q1542:Q1548" si="32">P1542/4566*100</f>
        <v>21.419185282522996</v>
      </c>
      <c r="R1542" s="354">
        <v>1067</v>
      </c>
      <c r="S1542" s="12">
        <v>22.818648417450813</v>
      </c>
      <c r="T1542" s="354">
        <v>1110</v>
      </c>
      <c r="U1542" s="12">
        <v>21.803182086034177</v>
      </c>
      <c r="V1542" s="451" t="s">
        <v>7010</v>
      </c>
      <c r="W1542" s="451" t="s">
        <v>7010</v>
      </c>
      <c r="X1542" s="451" t="s">
        <v>7010</v>
      </c>
      <c r="Y1542" s="451" t="s">
        <v>7010</v>
      </c>
      <c r="Z1542" s="451" t="s">
        <v>7010</v>
      </c>
      <c r="AA1542" s="451" t="s">
        <v>7010</v>
      </c>
      <c r="AB1542" s="451" t="s">
        <v>7010</v>
      </c>
      <c r="AC1542" s="451" t="s">
        <v>7010</v>
      </c>
      <c r="AD1542" s="9"/>
    </row>
    <row r="1543" spans="1:30" s="38" customFormat="1" ht="20.100000000000001" customHeight="1">
      <c r="A1543" s="311"/>
      <c r="B1543" s="311"/>
      <c r="C1543" s="452"/>
      <c r="D1543" s="311" t="s">
        <v>21</v>
      </c>
      <c r="E1543" s="452"/>
      <c r="F1543" s="531">
        <v>210</v>
      </c>
      <c r="G1543" s="314">
        <v>5.272407732864675</v>
      </c>
      <c r="H1543" s="356">
        <v>210</v>
      </c>
      <c r="I1543" s="314">
        <v>5.1445369916707495</v>
      </c>
      <c r="J1543" s="356">
        <v>218</v>
      </c>
      <c r="K1543" s="314">
        <f t="shared" si="31"/>
        <v>23.390557939914164</v>
      </c>
      <c r="L1543" s="356">
        <v>231</v>
      </c>
      <c r="M1543" s="314">
        <v>5.3758436118222015</v>
      </c>
      <c r="N1543" s="356">
        <v>240</v>
      </c>
      <c r="O1543" s="314">
        <v>5.4582670002274281</v>
      </c>
      <c r="P1543" s="356">
        <v>263</v>
      </c>
      <c r="Q1543" s="314">
        <f t="shared" si="32"/>
        <v>5.7599649583880854</v>
      </c>
      <c r="R1543" s="356">
        <v>258</v>
      </c>
      <c r="S1543" s="314">
        <v>5.5175363558597095</v>
      </c>
      <c r="T1543" s="356">
        <v>296</v>
      </c>
      <c r="U1543" s="314">
        <v>5.814181889609114</v>
      </c>
      <c r="V1543" s="452"/>
      <c r="W1543" s="452"/>
      <c r="X1543" s="452"/>
      <c r="Y1543" s="452"/>
      <c r="Z1543" s="452"/>
      <c r="AA1543" s="452"/>
      <c r="AB1543" s="452"/>
      <c r="AC1543" s="452"/>
      <c r="AD1543" s="311"/>
    </row>
    <row r="1544" spans="1:30" s="38" customFormat="1" ht="20.100000000000001" customHeight="1">
      <c r="A1544" s="311"/>
      <c r="B1544" s="311"/>
      <c r="C1544" s="452"/>
      <c r="D1544" s="311" t="s">
        <v>22</v>
      </c>
      <c r="E1544" s="452"/>
      <c r="F1544" s="531">
        <v>57</v>
      </c>
      <c r="G1544" s="314">
        <v>1.4310820989204118</v>
      </c>
      <c r="H1544" s="356">
        <v>56</v>
      </c>
      <c r="I1544" s="314">
        <v>1.3718765311121999</v>
      </c>
      <c r="J1544" s="356">
        <v>60</v>
      </c>
      <c r="K1544" s="314">
        <f t="shared" si="31"/>
        <v>6.4377682403433472</v>
      </c>
      <c r="L1544" s="356">
        <v>56</v>
      </c>
      <c r="M1544" s="314">
        <v>1.3032348149872004</v>
      </c>
      <c r="N1544" s="356">
        <v>59</v>
      </c>
      <c r="O1544" s="314">
        <v>1.3418239708892428</v>
      </c>
      <c r="P1544" s="356">
        <v>68</v>
      </c>
      <c r="Q1544" s="314">
        <f t="shared" si="32"/>
        <v>1.4892685063512923</v>
      </c>
      <c r="R1544" s="356">
        <v>78</v>
      </c>
      <c r="S1544" s="314">
        <v>1.6680923866552608</v>
      </c>
      <c r="T1544" s="356">
        <v>103</v>
      </c>
      <c r="U1544" s="314">
        <v>2.0231781575329011</v>
      </c>
      <c r="V1544" s="452"/>
      <c r="W1544" s="452"/>
      <c r="X1544" s="452"/>
      <c r="Y1544" s="452"/>
      <c r="Z1544" s="452"/>
      <c r="AA1544" s="452"/>
      <c r="AB1544" s="452"/>
      <c r="AC1544" s="452"/>
      <c r="AD1544" s="311"/>
    </row>
    <row r="1545" spans="1:30" s="38" customFormat="1" ht="20.100000000000001" customHeight="1">
      <c r="A1545" s="311"/>
      <c r="B1545" s="311"/>
      <c r="C1545" s="452"/>
      <c r="D1545" s="311" t="s">
        <v>23</v>
      </c>
      <c r="E1545" s="452"/>
      <c r="F1545" s="531">
        <v>327</v>
      </c>
      <c r="G1545" s="314">
        <v>8.209892041174994</v>
      </c>
      <c r="H1545" s="356">
        <v>336</v>
      </c>
      <c r="I1545" s="314">
        <v>8.2312591866731992</v>
      </c>
      <c r="J1545" s="356">
        <v>332</v>
      </c>
      <c r="K1545" s="314">
        <f t="shared" si="31"/>
        <v>35.622317596566525</v>
      </c>
      <c r="L1545" s="356">
        <v>339</v>
      </c>
      <c r="M1545" s="314">
        <v>7.8892250407260871</v>
      </c>
      <c r="N1545" s="356">
        <v>344</v>
      </c>
      <c r="O1545" s="314">
        <v>7.8235160336593133</v>
      </c>
      <c r="P1545" s="356">
        <v>343</v>
      </c>
      <c r="Q1545" s="314">
        <f t="shared" si="32"/>
        <v>7.5120455540954882</v>
      </c>
      <c r="R1545" s="356">
        <v>342</v>
      </c>
      <c r="S1545" s="314">
        <v>7.3139435414884515</v>
      </c>
      <c r="T1545" s="356">
        <v>369</v>
      </c>
      <c r="U1545" s="314">
        <v>7.2480848556275781</v>
      </c>
      <c r="V1545" s="452"/>
      <c r="W1545" s="452"/>
      <c r="X1545" s="452"/>
      <c r="Y1545" s="452"/>
      <c r="Z1545" s="452"/>
      <c r="AA1545" s="452"/>
      <c r="AB1545" s="452"/>
      <c r="AC1545" s="452"/>
      <c r="AD1545" s="311"/>
    </row>
    <row r="1546" spans="1:30" s="38" customFormat="1" ht="20.100000000000001" customHeight="1">
      <c r="A1546" s="311"/>
      <c r="B1546" s="311"/>
      <c r="C1546" s="452"/>
      <c r="D1546" s="311" t="s">
        <v>9454</v>
      </c>
      <c r="E1546" s="452"/>
      <c r="F1546" s="531">
        <v>2393</v>
      </c>
      <c r="G1546" s="314">
        <v>60.080341451167463</v>
      </c>
      <c r="H1546" s="356">
        <v>2463</v>
      </c>
      <c r="I1546" s="314">
        <v>60.338069573738366</v>
      </c>
      <c r="J1546" s="356">
        <v>2513</v>
      </c>
      <c r="K1546" s="314">
        <f t="shared" si="31"/>
        <v>269.63519313304721</v>
      </c>
      <c r="L1546" s="356">
        <v>2598</v>
      </c>
      <c r="M1546" s="314">
        <v>60.460786595299041</v>
      </c>
      <c r="N1546" s="356">
        <v>2681</v>
      </c>
      <c r="O1546" s="314">
        <v>60.97339094837389</v>
      </c>
      <c r="P1546" s="356">
        <v>2776</v>
      </c>
      <c r="Q1546" s="314">
        <f t="shared" si="32"/>
        <v>60.797196671046869</v>
      </c>
      <c r="R1546" s="356">
        <v>2872</v>
      </c>
      <c r="S1546" s="314">
        <v>61.420017108639861</v>
      </c>
      <c r="T1546" s="356">
        <v>3061</v>
      </c>
      <c r="U1546" s="314">
        <v>60.125712040856413</v>
      </c>
      <c r="V1546" s="452"/>
      <c r="W1546" s="452"/>
      <c r="X1546" s="452"/>
      <c r="Y1546" s="452"/>
      <c r="Z1546" s="452"/>
      <c r="AA1546" s="452"/>
      <c r="AB1546" s="452"/>
      <c r="AC1546" s="452"/>
      <c r="AD1546" s="311"/>
    </row>
    <row r="1547" spans="1:30" s="38" customFormat="1" ht="20.100000000000001" customHeight="1">
      <c r="A1547" s="311"/>
      <c r="B1547" s="311"/>
      <c r="C1547" s="452"/>
      <c r="D1547" s="311" t="s">
        <v>9455</v>
      </c>
      <c r="E1547" s="452"/>
      <c r="F1547" s="531">
        <v>75</v>
      </c>
      <c r="G1547" s="314">
        <v>1.8830027617373839</v>
      </c>
      <c r="H1547" s="356">
        <v>79</v>
      </c>
      <c r="I1547" s="314">
        <v>1.9353258206761392</v>
      </c>
      <c r="J1547" s="356">
        <v>81</v>
      </c>
      <c r="K1547" s="314">
        <f t="shared" si="31"/>
        <v>8.6909871244635184</v>
      </c>
      <c r="L1547" s="356">
        <v>87</v>
      </c>
      <c r="M1547" s="314">
        <v>2.0246683732836863</v>
      </c>
      <c r="N1547" s="356">
        <v>87</v>
      </c>
      <c r="O1547" s="314">
        <v>1.9786217875824426</v>
      </c>
      <c r="P1547" s="356">
        <v>85</v>
      </c>
      <c r="Q1547" s="314">
        <f t="shared" si="32"/>
        <v>1.8615856329391154</v>
      </c>
      <c r="R1547" s="356">
        <v>18</v>
      </c>
      <c r="S1547" s="314">
        <v>0.3849443969204448</v>
      </c>
      <c r="T1547" s="356">
        <v>67</v>
      </c>
      <c r="U1547" s="314">
        <v>1.3160479277155765</v>
      </c>
      <c r="V1547" s="452"/>
      <c r="W1547" s="452"/>
      <c r="X1547" s="452"/>
      <c r="Y1547" s="452"/>
      <c r="Z1547" s="452"/>
      <c r="AA1547" s="452"/>
      <c r="AB1547" s="452"/>
      <c r="AC1547" s="452"/>
      <c r="AD1547" s="311"/>
    </row>
    <row r="1548" spans="1:30" s="38" customFormat="1" ht="20.100000000000001" customHeight="1">
      <c r="A1548" s="311"/>
      <c r="B1548" s="311"/>
      <c r="C1548" s="452"/>
      <c r="D1548" s="311" t="s">
        <v>9456</v>
      </c>
      <c r="E1548" s="452"/>
      <c r="F1548" s="531">
        <v>15</v>
      </c>
      <c r="G1548" s="314">
        <v>0.3766005523474768</v>
      </c>
      <c r="H1548" s="356">
        <v>19</v>
      </c>
      <c r="I1548" s="314">
        <v>0.46545810877021065</v>
      </c>
      <c r="J1548" s="356">
        <v>19</v>
      </c>
      <c r="K1548" s="314">
        <f t="shared" si="31"/>
        <v>2.0386266094420602</v>
      </c>
      <c r="L1548" s="356">
        <v>20</v>
      </c>
      <c r="M1548" s="314">
        <v>0.46544100535257155</v>
      </c>
      <c r="N1548" s="356">
        <v>18</v>
      </c>
      <c r="O1548" s="314">
        <v>0.4093700250170571</v>
      </c>
      <c r="P1548" s="356">
        <v>19</v>
      </c>
      <c r="Q1548" s="314">
        <f t="shared" si="32"/>
        <v>0.4161191414805081</v>
      </c>
      <c r="R1548" s="356">
        <v>2</v>
      </c>
      <c r="S1548" s="314"/>
      <c r="T1548" s="356">
        <v>20</v>
      </c>
      <c r="U1548" s="314">
        <v>0.39285012767629152</v>
      </c>
      <c r="V1548" s="452"/>
      <c r="W1548" s="452"/>
      <c r="X1548" s="452"/>
      <c r="Y1548" s="452"/>
      <c r="Z1548" s="452"/>
      <c r="AA1548" s="452"/>
      <c r="AB1548" s="452"/>
      <c r="AC1548" s="452"/>
      <c r="AD1548" s="311"/>
    </row>
    <row r="1549" spans="1:30" s="38" customFormat="1" ht="20.100000000000001" customHeight="1">
      <c r="A1549" s="311"/>
      <c r="B1549" s="311"/>
      <c r="C1549" s="452"/>
      <c r="D1549" s="311" t="s">
        <v>9457</v>
      </c>
      <c r="E1549" s="452"/>
      <c r="F1549" s="531">
        <v>7</v>
      </c>
      <c r="G1549" s="314">
        <v>0.1757469244288225</v>
      </c>
      <c r="H1549" s="356">
        <v>5</v>
      </c>
      <c r="I1549" s="314">
        <v>0.1224889759921607</v>
      </c>
      <c r="J1549" s="356">
        <v>7</v>
      </c>
      <c r="K1549" s="314">
        <f t="shared" si="31"/>
        <v>0.75107296137339052</v>
      </c>
      <c r="L1549" s="356">
        <v>3</v>
      </c>
      <c r="M1549" s="314">
        <v>6.9816150802885737E-2</v>
      </c>
      <c r="N1549" s="356">
        <v>2</v>
      </c>
      <c r="O1549" s="314">
        <v>4.5485558335228563E-2</v>
      </c>
      <c r="P1549" s="356">
        <v>2</v>
      </c>
      <c r="Q1549" s="314"/>
      <c r="R1549" s="356"/>
      <c r="S1549" s="314"/>
      <c r="T1549" s="356">
        <v>4</v>
      </c>
      <c r="U1549" s="314">
        <v>7.8570025535258298E-2</v>
      </c>
      <c r="V1549" s="452"/>
      <c r="W1549" s="452"/>
      <c r="X1549" s="452"/>
      <c r="Y1549" s="452"/>
      <c r="Z1549" s="452"/>
      <c r="AA1549" s="452"/>
      <c r="AB1549" s="452"/>
      <c r="AC1549" s="452"/>
      <c r="AD1549" s="311"/>
    </row>
    <row r="1550" spans="1:30" s="38" customFormat="1" ht="20.100000000000001" customHeight="1">
      <c r="A1550" s="311"/>
      <c r="B1550" s="311"/>
      <c r="C1550" s="452"/>
      <c r="D1550" s="311" t="s">
        <v>9458</v>
      </c>
      <c r="E1550" s="452"/>
      <c r="F1550" s="531"/>
      <c r="G1550" s="314"/>
      <c r="H1550" s="356"/>
      <c r="I1550" s="314"/>
      <c r="J1550" s="356"/>
      <c r="K1550" s="314"/>
      <c r="L1550" s="356"/>
      <c r="M1550" s="314"/>
      <c r="N1550" s="356"/>
      <c r="O1550" s="314"/>
      <c r="P1550" s="356"/>
      <c r="Q1550" s="314"/>
      <c r="R1550" s="356">
        <v>7</v>
      </c>
      <c r="S1550" s="314">
        <v>0.1497005988023952</v>
      </c>
      <c r="T1550" s="356">
        <v>2</v>
      </c>
      <c r="U1550" s="314"/>
      <c r="V1550" s="452"/>
      <c r="W1550" s="452"/>
      <c r="X1550" s="452"/>
      <c r="Y1550" s="452"/>
      <c r="Z1550" s="452"/>
      <c r="AA1550" s="452"/>
      <c r="AB1550" s="452"/>
      <c r="AC1550" s="452"/>
      <c r="AD1550" s="311"/>
    </row>
    <row r="1551" spans="1:30" s="38" customFormat="1" ht="20.100000000000001" customHeight="1">
      <c r="A1551" s="311"/>
      <c r="B1551" s="311"/>
      <c r="C1551" s="452"/>
      <c r="D1551" s="311" t="s">
        <v>9459</v>
      </c>
      <c r="E1551" s="452"/>
      <c r="F1551" s="531">
        <v>7</v>
      </c>
      <c r="G1551" s="314">
        <v>0.1757469244288225</v>
      </c>
      <c r="H1551" s="356">
        <v>7</v>
      </c>
      <c r="I1551" s="314">
        <v>0.17148456638902498</v>
      </c>
      <c r="J1551" s="356">
        <v>4</v>
      </c>
      <c r="K1551" s="314">
        <f>J1551/932*100</f>
        <v>0.42918454935622319</v>
      </c>
      <c r="L1551" s="356">
        <v>4</v>
      </c>
      <c r="M1551" s="314">
        <v>9.3088201070514312E-2</v>
      </c>
      <c r="N1551" s="356">
        <v>5</v>
      </c>
      <c r="O1551" s="314">
        <v>0.11371389583807141</v>
      </c>
      <c r="P1551" s="356">
        <v>4</v>
      </c>
      <c r="Q1551" s="314">
        <f>P1551/4566*100</f>
        <v>8.760402978537013E-2</v>
      </c>
      <c r="R1551" s="356"/>
      <c r="S1551" s="314"/>
      <c r="T1551" s="356">
        <v>2</v>
      </c>
      <c r="U1551" s="314"/>
      <c r="V1551" s="452"/>
      <c r="W1551" s="452"/>
      <c r="X1551" s="452"/>
      <c r="Y1551" s="452"/>
      <c r="Z1551" s="452"/>
      <c r="AA1551" s="452"/>
      <c r="AB1551" s="452"/>
      <c r="AC1551" s="452"/>
      <c r="AD1551" s="311"/>
    </row>
    <row r="1552" spans="1:30" s="38" customFormat="1" ht="20.100000000000001" customHeight="1">
      <c r="A1552" s="311"/>
      <c r="B1552" s="311"/>
      <c r="C1552" s="452"/>
      <c r="D1552" s="311" t="s">
        <v>9460</v>
      </c>
      <c r="E1552" s="452"/>
      <c r="F1552" s="531">
        <v>12</v>
      </c>
      <c r="G1552" s="314">
        <v>0.30128044187798142</v>
      </c>
      <c r="H1552" s="356">
        <v>11</v>
      </c>
      <c r="I1552" s="314">
        <v>0.26947574718275358</v>
      </c>
      <c r="J1552" s="356">
        <v>7</v>
      </c>
      <c r="K1552" s="314">
        <f>J1552/932*100</f>
        <v>0.75107296137339052</v>
      </c>
      <c r="L1552" s="356">
        <v>8</v>
      </c>
      <c r="M1552" s="314">
        <v>0.18617640214102862</v>
      </c>
      <c r="N1552" s="356">
        <v>14</v>
      </c>
      <c r="O1552" s="314">
        <v>0.31839890834659995</v>
      </c>
      <c r="P1552" s="356">
        <v>28</v>
      </c>
      <c r="Q1552" s="314">
        <f>P1552/4566*100</f>
        <v>0.61322820849759097</v>
      </c>
      <c r="R1552" s="356">
        <v>32</v>
      </c>
      <c r="S1552" s="314">
        <v>0.68434559452523525</v>
      </c>
      <c r="T1552" s="356">
        <v>57</v>
      </c>
      <c r="U1552" s="314">
        <v>1.1196228638774308</v>
      </c>
      <c r="V1552" s="452"/>
      <c r="W1552" s="452"/>
      <c r="X1552" s="452"/>
      <c r="Y1552" s="452"/>
      <c r="Z1552" s="452"/>
      <c r="AA1552" s="452"/>
      <c r="AB1552" s="452"/>
      <c r="AC1552" s="452"/>
      <c r="AD1552" s="311"/>
    </row>
    <row r="1553" spans="1:30" s="38" customFormat="1" ht="20.100000000000001" customHeight="1">
      <c r="A1553" s="311"/>
      <c r="B1553" s="311"/>
      <c r="C1553" s="452"/>
      <c r="D1553" s="311" t="s">
        <v>9430</v>
      </c>
      <c r="E1553" s="452"/>
      <c r="F1553" s="531"/>
      <c r="G1553" s="314"/>
      <c r="H1553" s="356"/>
      <c r="I1553" s="314"/>
      <c r="J1553" s="356"/>
      <c r="K1553" s="314"/>
      <c r="L1553" s="356">
        <v>1</v>
      </c>
      <c r="M1553" s="314">
        <v>2.3272050267628578E-2</v>
      </c>
      <c r="N1553" s="356"/>
      <c r="O1553" s="314"/>
      <c r="P1553" s="356"/>
      <c r="Q1553" s="314"/>
      <c r="R1553" s="356">
        <v>1</v>
      </c>
      <c r="S1553" s="314"/>
      <c r="T1553" s="356"/>
      <c r="U1553" s="314"/>
      <c r="V1553" s="452"/>
      <c r="W1553" s="452"/>
      <c r="X1553" s="452"/>
      <c r="Y1553" s="452"/>
      <c r="Z1553" s="452"/>
      <c r="AA1553" s="452"/>
      <c r="AB1553" s="452"/>
      <c r="AC1553" s="452"/>
      <c r="AD1553" s="311"/>
    </row>
    <row r="1554" spans="1:30" s="38" customFormat="1" ht="20.100000000000001" customHeight="1">
      <c r="A1554" s="311"/>
      <c r="B1554" s="311"/>
      <c r="C1554" s="452"/>
      <c r="D1554" s="311" t="s">
        <v>9461</v>
      </c>
      <c r="E1554" s="452"/>
      <c r="F1554" s="531"/>
      <c r="G1554" s="314"/>
      <c r="H1554" s="356"/>
      <c r="I1554" s="314"/>
      <c r="J1554" s="356"/>
      <c r="K1554" s="314"/>
      <c r="L1554" s="356"/>
      <c r="M1554" s="314"/>
      <c r="N1554" s="356"/>
      <c r="O1554" s="314"/>
      <c r="P1554" s="356"/>
      <c r="Q1554" s="314"/>
      <c r="R1554" s="356"/>
      <c r="S1554" s="314"/>
      <c r="T1554" s="356">
        <v>1</v>
      </c>
      <c r="U1554" s="314"/>
      <c r="V1554" s="452"/>
      <c r="W1554" s="452"/>
      <c r="X1554" s="452"/>
      <c r="Y1554" s="452"/>
      <c r="Z1554" s="452"/>
      <c r="AA1554" s="452"/>
      <c r="AB1554" s="452"/>
      <c r="AC1554" s="452"/>
      <c r="AD1554" s="311"/>
    </row>
    <row r="1555" spans="1:30" s="38" customFormat="1" ht="20.100000000000001" customHeight="1">
      <c r="A1555" s="393" t="s">
        <v>6529</v>
      </c>
      <c r="B1555" s="393" t="s">
        <v>24</v>
      </c>
      <c r="C1555" s="359" t="s">
        <v>6530</v>
      </c>
      <c r="D1555" s="393"/>
      <c r="E1555" s="359"/>
      <c r="F1555" s="364">
        <v>12</v>
      </c>
      <c r="G1555" s="365">
        <v>100</v>
      </c>
      <c r="H1555" s="364">
        <v>11</v>
      </c>
      <c r="I1555" s="365">
        <v>100</v>
      </c>
      <c r="J1555" s="364">
        <v>7</v>
      </c>
      <c r="K1555" s="365">
        <v>100</v>
      </c>
      <c r="L1555" s="364">
        <v>8</v>
      </c>
      <c r="M1555" s="365">
        <v>100</v>
      </c>
      <c r="N1555" s="364">
        <v>14</v>
      </c>
      <c r="O1555" s="365">
        <v>100</v>
      </c>
      <c r="P1555" s="364">
        <v>28</v>
      </c>
      <c r="Q1555" s="365">
        <v>100</v>
      </c>
      <c r="R1555" s="364">
        <v>32</v>
      </c>
      <c r="S1555" s="365">
        <v>100</v>
      </c>
      <c r="T1555" s="364">
        <v>57</v>
      </c>
      <c r="U1555" s="365">
        <v>100</v>
      </c>
      <c r="V1555" s="359" t="s">
        <v>7010</v>
      </c>
      <c r="W1555" s="359" t="s">
        <v>7010</v>
      </c>
      <c r="X1555" s="359" t="s">
        <v>7010</v>
      </c>
      <c r="Y1555" s="359" t="s">
        <v>7010</v>
      </c>
      <c r="Z1555" s="359" t="s">
        <v>7010</v>
      </c>
      <c r="AA1555" s="359" t="s">
        <v>7010</v>
      </c>
      <c r="AB1555" s="359" t="s">
        <v>7010</v>
      </c>
      <c r="AC1555" s="359" t="s">
        <v>7010</v>
      </c>
      <c r="AD1555" s="393"/>
    </row>
    <row r="1556" spans="1:30" ht="20.100000000000001" customHeight="1">
      <c r="A1556" s="66" t="s">
        <v>6531</v>
      </c>
      <c r="B1556" s="66" t="s">
        <v>25</v>
      </c>
      <c r="C1556" s="127" t="s">
        <v>7611</v>
      </c>
      <c r="D1556" s="66" t="s">
        <v>9462</v>
      </c>
      <c r="E1556" s="127" t="s">
        <v>7351</v>
      </c>
      <c r="F1556" s="354">
        <v>1913</v>
      </c>
      <c r="G1556" s="12">
        <v>48.029123776048202</v>
      </c>
      <c r="H1556" s="354">
        <v>1952</v>
      </c>
      <c r="I1556" s="12">
        <v>47.819696227339541</v>
      </c>
      <c r="J1556" s="354">
        <v>1968</v>
      </c>
      <c r="K1556" s="12">
        <f t="shared" ref="K1556:K1563" si="33">J1556/4161*100</f>
        <v>47.296322999279013</v>
      </c>
      <c r="L1556" s="354">
        <v>2031</v>
      </c>
      <c r="M1556" s="12">
        <v>47.26553409355364</v>
      </c>
      <c r="N1556" s="56">
        <v>2070</v>
      </c>
      <c r="O1556" s="57">
        <v>47.1</v>
      </c>
      <c r="P1556" s="56">
        <v>2149</v>
      </c>
      <c r="Q1556" s="57">
        <v>47.065265002190102</v>
      </c>
      <c r="R1556" s="56">
        <v>2210</v>
      </c>
      <c r="S1556" s="57">
        <v>47.292959554889791</v>
      </c>
      <c r="T1556" s="56">
        <v>2422</v>
      </c>
      <c r="U1556" s="57">
        <v>47.574150461598897</v>
      </c>
      <c r="V1556" s="127" t="s">
        <v>7010</v>
      </c>
      <c r="W1556" s="127" t="s">
        <v>7010</v>
      </c>
      <c r="X1556" s="127" t="s">
        <v>7010</v>
      </c>
      <c r="Y1556" s="127" t="s">
        <v>7010</v>
      </c>
      <c r="Z1556" s="127" t="s">
        <v>7010</v>
      </c>
      <c r="AA1556" s="127" t="s">
        <v>7010</v>
      </c>
      <c r="AB1556" s="127" t="s">
        <v>7010</v>
      </c>
      <c r="AC1556" s="127" t="s">
        <v>7010</v>
      </c>
      <c r="AD1556" s="66"/>
    </row>
    <row r="1557" spans="1:30" ht="20.100000000000001" customHeight="1">
      <c r="A1557" s="85"/>
      <c r="B1557" s="85"/>
      <c r="C1557" s="128"/>
      <c r="D1557" s="85" t="s">
        <v>9463</v>
      </c>
      <c r="E1557" s="128"/>
      <c r="F1557" s="531">
        <v>332</v>
      </c>
      <c r="G1557" s="314">
        <v>8.3354255586241521</v>
      </c>
      <c r="H1557" s="356">
        <v>342</v>
      </c>
      <c r="I1557" s="314">
        <v>8.3782459578637916</v>
      </c>
      <c r="J1557" s="356">
        <v>362</v>
      </c>
      <c r="K1557" s="314">
        <f t="shared" si="33"/>
        <v>8.699831771208844</v>
      </c>
      <c r="L1557" s="356">
        <v>371</v>
      </c>
      <c r="M1557" s="314">
        <v>8.6339306492902033</v>
      </c>
      <c r="N1557" s="315">
        <v>389</v>
      </c>
      <c r="O1557" s="316">
        <v>8.8000000000000007</v>
      </c>
      <c r="P1557" s="315">
        <v>415</v>
      </c>
      <c r="Q1557" s="316">
        <v>9.0889180902321502</v>
      </c>
      <c r="R1557" s="315">
        <v>430</v>
      </c>
      <c r="S1557" s="316">
        <v>9.2017975604536701</v>
      </c>
      <c r="T1557" s="315">
        <v>492</v>
      </c>
      <c r="U1557" s="316">
        <v>9.6641131408367702</v>
      </c>
      <c r="V1557" s="128"/>
      <c r="W1557" s="128"/>
      <c r="X1557" s="128"/>
      <c r="Y1557" s="128"/>
      <c r="Z1557" s="128"/>
      <c r="AA1557" s="128"/>
      <c r="AB1557" s="128"/>
      <c r="AC1557" s="128"/>
      <c r="AD1557" s="85"/>
    </row>
    <row r="1558" spans="1:30" ht="20.100000000000001" customHeight="1">
      <c r="A1558" s="85"/>
      <c r="B1558" s="85"/>
      <c r="C1558" s="128"/>
      <c r="D1558" s="85" t="s">
        <v>9464</v>
      </c>
      <c r="E1558" s="128"/>
      <c r="F1558" s="531">
        <v>1482</v>
      </c>
      <c r="G1558" s="314">
        <v>37.208134571930707</v>
      </c>
      <c r="H1558" s="356">
        <v>1525</v>
      </c>
      <c r="I1558" s="314">
        <v>37.359137677609013</v>
      </c>
      <c r="J1558" s="356">
        <v>1555</v>
      </c>
      <c r="K1558" s="314">
        <f t="shared" si="33"/>
        <v>37.370824321076661</v>
      </c>
      <c r="L1558" s="356">
        <v>1627</v>
      </c>
      <c r="M1558" s="314">
        <v>37.863625785431694</v>
      </c>
      <c r="N1558" s="315">
        <v>1654</v>
      </c>
      <c r="O1558" s="316">
        <v>37.6</v>
      </c>
      <c r="P1558" s="315">
        <v>1704</v>
      </c>
      <c r="Q1558" s="316">
        <v>37.319316688567675</v>
      </c>
      <c r="R1558" s="315">
        <v>1688</v>
      </c>
      <c r="S1558" s="316">
        <v>36.122405307083241</v>
      </c>
      <c r="T1558" s="315">
        <v>1751</v>
      </c>
      <c r="U1558" s="316">
        <v>34.394028678059321</v>
      </c>
      <c r="V1558" s="128"/>
      <c r="W1558" s="128"/>
      <c r="X1558" s="128"/>
      <c r="Y1558" s="128"/>
      <c r="Z1558" s="128"/>
      <c r="AA1558" s="128"/>
      <c r="AB1558" s="128"/>
      <c r="AC1558" s="128"/>
      <c r="AD1558" s="85"/>
    </row>
    <row r="1559" spans="1:30" ht="20.100000000000001" customHeight="1">
      <c r="A1559" s="85"/>
      <c r="B1559" s="85"/>
      <c r="C1559" s="128"/>
      <c r="D1559" s="85" t="s">
        <v>9465</v>
      </c>
      <c r="E1559" s="128"/>
      <c r="F1559" s="531">
        <v>37</v>
      </c>
      <c r="G1559" s="314">
        <v>0.92894802912377605</v>
      </c>
      <c r="H1559" s="356">
        <v>38</v>
      </c>
      <c r="I1559" s="314">
        <v>0.93091621754042131</v>
      </c>
      <c r="J1559" s="356">
        <v>50</v>
      </c>
      <c r="K1559" s="314">
        <f t="shared" si="33"/>
        <v>1.2016342225426579</v>
      </c>
      <c r="L1559" s="356">
        <v>48</v>
      </c>
      <c r="M1559" s="314">
        <v>1.1170584128461718</v>
      </c>
      <c r="N1559" s="315">
        <v>50</v>
      </c>
      <c r="O1559" s="316">
        <v>1.1000000000000001</v>
      </c>
      <c r="P1559" s="315">
        <v>51</v>
      </c>
      <c r="Q1559" s="316">
        <v>1.1169513797634691</v>
      </c>
      <c r="R1559" s="315">
        <v>58</v>
      </c>
      <c r="S1559" s="316">
        <v>1.2411726942007275</v>
      </c>
      <c r="T1559" s="315">
        <v>103</v>
      </c>
      <c r="U1559" s="316">
        <v>2.0231781575329011</v>
      </c>
      <c r="V1559" s="128"/>
      <c r="W1559" s="128"/>
      <c r="X1559" s="128"/>
      <c r="Y1559" s="128"/>
      <c r="Z1559" s="128"/>
      <c r="AA1559" s="128"/>
      <c r="AB1559" s="128"/>
      <c r="AC1559" s="128"/>
      <c r="AD1559" s="85"/>
    </row>
    <row r="1560" spans="1:30" ht="20.100000000000001" customHeight="1">
      <c r="A1560" s="85"/>
      <c r="B1560" s="85"/>
      <c r="C1560" s="128"/>
      <c r="D1560" s="85" t="s">
        <v>9466</v>
      </c>
      <c r="E1560" s="128"/>
      <c r="F1560" s="531">
        <v>13</v>
      </c>
      <c r="G1560" s="314">
        <v>0.32638714536781321</v>
      </c>
      <c r="H1560" s="356">
        <v>14</v>
      </c>
      <c r="I1560" s="314">
        <v>0.34296913277804997</v>
      </c>
      <c r="J1560" s="356">
        <v>18</v>
      </c>
      <c r="K1560" s="314">
        <f t="shared" si="33"/>
        <v>0.43258832011535686</v>
      </c>
      <c r="L1560" s="356">
        <v>15</v>
      </c>
      <c r="M1560" s="314">
        <v>0.34908075401442867</v>
      </c>
      <c r="N1560" s="315">
        <v>21</v>
      </c>
      <c r="O1560" s="316">
        <v>0.5</v>
      </c>
      <c r="P1560" s="315">
        <v>26</v>
      </c>
      <c r="Q1560" s="316">
        <v>0.56942619360490587</v>
      </c>
      <c r="R1560" s="315">
        <v>36</v>
      </c>
      <c r="S1560" s="316">
        <v>0.77038305157286535</v>
      </c>
      <c r="T1560" s="315">
        <v>17</v>
      </c>
      <c r="U1560" s="316">
        <v>0.33392260852484779</v>
      </c>
      <c r="V1560" s="128"/>
      <c r="W1560" s="128"/>
      <c r="X1560" s="128"/>
      <c r="Y1560" s="128"/>
      <c r="Z1560" s="128"/>
      <c r="AA1560" s="128"/>
      <c r="AB1560" s="128"/>
      <c r="AC1560" s="128"/>
      <c r="AD1560" s="85"/>
    </row>
    <row r="1561" spans="1:30" ht="20.100000000000001" customHeight="1">
      <c r="A1561" s="85"/>
      <c r="B1561" s="85"/>
      <c r="C1561" s="128"/>
      <c r="D1561" s="85" t="s">
        <v>9467</v>
      </c>
      <c r="E1561" s="128"/>
      <c r="F1561" s="531">
        <v>202</v>
      </c>
      <c r="G1561" s="314">
        <v>5.0715541049460207</v>
      </c>
      <c r="H1561" s="356">
        <v>203</v>
      </c>
      <c r="I1561" s="314">
        <v>4.9730524252817245</v>
      </c>
      <c r="J1561" s="356">
        <v>201</v>
      </c>
      <c r="K1561" s="314">
        <f t="shared" si="33"/>
        <v>4.8305695746214852</v>
      </c>
      <c r="L1561" s="356">
        <v>200</v>
      </c>
      <c r="M1561" s="314">
        <v>4.6544100535257158</v>
      </c>
      <c r="N1561" s="315">
        <v>208</v>
      </c>
      <c r="O1561" s="316">
        <v>4.7</v>
      </c>
      <c r="P1561" s="315">
        <v>210</v>
      </c>
      <c r="Q1561" s="316">
        <v>4.5992115637319317</v>
      </c>
      <c r="R1561" s="315">
        <v>232</v>
      </c>
      <c r="S1561" s="316">
        <v>4.96469077680291</v>
      </c>
      <c r="T1561" s="315">
        <v>191</v>
      </c>
      <c r="U1561" s="316">
        <v>3.7517187193085837</v>
      </c>
      <c r="V1561" s="128"/>
      <c r="W1561" s="128"/>
      <c r="X1561" s="128"/>
      <c r="Y1561" s="128"/>
      <c r="Z1561" s="128"/>
      <c r="AA1561" s="128"/>
      <c r="AB1561" s="128"/>
      <c r="AC1561" s="128"/>
      <c r="AD1561" s="85"/>
    </row>
    <row r="1562" spans="1:30" ht="20.100000000000001" customHeight="1">
      <c r="A1562" s="85"/>
      <c r="B1562" s="85"/>
      <c r="C1562" s="128"/>
      <c r="D1562" s="85" t="s">
        <v>9468</v>
      </c>
      <c r="E1562" s="128"/>
      <c r="F1562" s="531">
        <v>4</v>
      </c>
      <c r="G1562" s="314">
        <v>0.10042681395932714</v>
      </c>
      <c r="H1562" s="356">
        <v>8</v>
      </c>
      <c r="I1562" s="314">
        <v>0.19598236158745713</v>
      </c>
      <c r="J1562" s="356">
        <v>6</v>
      </c>
      <c r="K1562" s="314">
        <f t="shared" si="33"/>
        <v>0.14419610670511895</v>
      </c>
      <c r="L1562" s="356">
        <v>5</v>
      </c>
      <c r="M1562" s="314">
        <v>0.11636025133814289</v>
      </c>
      <c r="N1562" s="315">
        <v>4</v>
      </c>
      <c r="O1562" s="316">
        <v>0.1</v>
      </c>
      <c r="P1562" s="315">
        <v>11</v>
      </c>
      <c r="Q1562" s="316">
        <v>0.24091108190976784</v>
      </c>
      <c r="R1562" s="315">
        <v>19</v>
      </c>
      <c r="S1562" s="316">
        <v>0.40659105499679005</v>
      </c>
      <c r="T1562" s="315">
        <v>115</v>
      </c>
      <c r="U1562" s="316">
        <v>2.2588882341386762</v>
      </c>
      <c r="V1562" s="128"/>
      <c r="W1562" s="128"/>
      <c r="X1562" s="128"/>
      <c r="Y1562" s="128"/>
      <c r="Z1562" s="128"/>
      <c r="AA1562" s="128"/>
      <c r="AB1562" s="128"/>
      <c r="AC1562" s="128"/>
      <c r="AD1562" s="85"/>
    </row>
    <row r="1563" spans="1:30" ht="20.100000000000001" customHeight="1">
      <c r="A1563" s="85"/>
      <c r="B1563" s="85"/>
      <c r="C1563" s="128"/>
      <c r="D1563" s="85" t="s">
        <v>305</v>
      </c>
      <c r="E1563" s="128"/>
      <c r="F1563" s="531"/>
      <c r="G1563" s="314"/>
      <c r="H1563" s="356"/>
      <c r="I1563" s="314"/>
      <c r="J1563" s="356">
        <v>1</v>
      </c>
      <c r="K1563" s="314">
        <f t="shared" si="33"/>
        <v>2.4032684450853159E-2</v>
      </c>
      <c r="L1563" s="356"/>
      <c r="M1563" s="314"/>
      <c r="N1563" s="315">
        <v>1</v>
      </c>
      <c r="O1563" s="316"/>
      <c r="P1563" s="315"/>
      <c r="Q1563" s="316"/>
      <c r="R1563" s="315">
        <v>2</v>
      </c>
      <c r="S1563" s="316"/>
      <c r="T1563" s="315"/>
      <c r="U1563" s="316"/>
      <c r="V1563" s="128"/>
      <c r="W1563" s="128"/>
      <c r="X1563" s="128"/>
      <c r="Y1563" s="128"/>
      <c r="Z1563" s="128"/>
      <c r="AA1563" s="128"/>
      <c r="AB1563" s="128"/>
      <c r="AC1563" s="128"/>
      <c r="AD1563" s="85"/>
    </row>
    <row r="1564" spans="1:30" ht="20.100000000000001" customHeight="1">
      <c r="A1564" s="85"/>
      <c r="B1564" s="85"/>
      <c r="C1564" s="128"/>
      <c r="D1564" s="85" t="s">
        <v>306</v>
      </c>
      <c r="E1564" s="128"/>
      <c r="F1564" s="531"/>
      <c r="G1564" s="314"/>
      <c r="H1564" s="356"/>
      <c r="I1564" s="314"/>
      <c r="J1564" s="356"/>
      <c r="K1564" s="314"/>
      <c r="L1564" s="356"/>
      <c r="M1564" s="314"/>
      <c r="N1564" s="315"/>
      <c r="O1564" s="316"/>
      <c r="P1564" s="315"/>
      <c r="Q1564" s="316"/>
      <c r="R1564" s="315">
        <v>2</v>
      </c>
      <c r="S1564" s="316"/>
      <c r="T1564" s="315">
        <v>1</v>
      </c>
      <c r="U1564" s="316"/>
      <c r="V1564" s="128"/>
      <c r="W1564" s="128"/>
      <c r="X1564" s="128"/>
      <c r="Y1564" s="128"/>
      <c r="Z1564" s="128"/>
      <c r="AA1564" s="128"/>
      <c r="AB1564" s="128"/>
      <c r="AC1564" s="128"/>
      <c r="AD1564" s="85"/>
    </row>
    <row r="1565" spans="1:30" ht="20.100000000000001" customHeight="1">
      <c r="A1565" s="362" t="s">
        <v>6532</v>
      </c>
      <c r="B1565" s="362" t="s">
        <v>27</v>
      </c>
      <c r="C1565" s="363" t="s">
        <v>6533</v>
      </c>
      <c r="D1565" s="362"/>
      <c r="E1565" s="363"/>
      <c r="F1565" s="364">
        <v>4</v>
      </c>
      <c r="G1565" s="365">
        <v>100</v>
      </c>
      <c r="H1565" s="364">
        <v>8</v>
      </c>
      <c r="I1565" s="365">
        <v>100</v>
      </c>
      <c r="J1565" s="364">
        <v>6</v>
      </c>
      <c r="K1565" s="365">
        <v>100</v>
      </c>
      <c r="L1565" s="364">
        <v>5</v>
      </c>
      <c r="M1565" s="365">
        <v>100</v>
      </c>
      <c r="N1565" s="366">
        <v>4</v>
      </c>
      <c r="O1565" s="367">
        <v>100</v>
      </c>
      <c r="P1565" s="366">
        <v>11</v>
      </c>
      <c r="Q1565" s="367">
        <v>100</v>
      </c>
      <c r="R1565" s="366">
        <v>19</v>
      </c>
      <c r="S1565" s="367">
        <v>100</v>
      </c>
      <c r="T1565" s="366">
        <v>115</v>
      </c>
      <c r="U1565" s="367">
        <v>100</v>
      </c>
      <c r="V1565" s="363" t="s">
        <v>7010</v>
      </c>
      <c r="W1565" s="363" t="s">
        <v>7010</v>
      </c>
      <c r="X1565" s="363" t="s">
        <v>7010</v>
      </c>
      <c r="Y1565" s="363" t="s">
        <v>7010</v>
      </c>
      <c r="Z1565" s="363" t="s">
        <v>7010</v>
      </c>
      <c r="AA1565" s="363" t="s">
        <v>7010</v>
      </c>
      <c r="AB1565" s="363" t="s">
        <v>7010</v>
      </c>
      <c r="AC1565" s="363" t="s">
        <v>7010</v>
      </c>
      <c r="AD1565" s="362"/>
    </row>
  </sheetData>
  <mergeCells count="15">
    <mergeCell ref="AD1:AD2"/>
    <mergeCell ref="A1:A2"/>
    <mergeCell ref="B1:B2"/>
    <mergeCell ref="C1:C2"/>
    <mergeCell ref="D1:D2"/>
    <mergeCell ref="E1:E2"/>
    <mergeCell ref="N1:O1"/>
    <mergeCell ref="J1:K1"/>
    <mergeCell ref="L1:M1"/>
    <mergeCell ref="P1:Q1"/>
    <mergeCell ref="R1:S1"/>
    <mergeCell ref="H1:I1"/>
    <mergeCell ref="F1:G1"/>
    <mergeCell ref="T1:U1"/>
    <mergeCell ref="V1:AC1"/>
  </mergeCells>
  <phoneticPr fontId="5" type="noConversion"/>
  <pageMargins left="0.16" right="0.17" top="0.56000000000000005" bottom="0.39" header="0.16" footer="0.16"/>
  <pageSetup paperSize="9" scale="78" orientation="landscape" r:id="rId1"/>
  <headerFooter alignWithMargins="0">
    <oddHeader>&amp;C&amp;"돋움,굵게"&amp;14장애인고용패널조사 코드집-H파트</oddHeader>
    <oddFooter>&amp;C&amp;P/&amp;N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3">
    <tabColor theme="4"/>
  </sheetPr>
  <dimension ref="A1:AB241"/>
  <sheetViews>
    <sheetView zoomScale="70" zoomScaleNormal="70" workbookViewId="0">
      <pane ySplit="2" topLeftCell="A3" activePane="bottomLeft" state="frozen"/>
      <selection activeCell="F23" sqref="F23"/>
      <selection pane="bottomLeft" activeCell="D26" sqref="D26"/>
    </sheetView>
  </sheetViews>
  <sheetFormatPr defaultRowHeight="20.100000000000001" customHeight="1"/>
  <cols>
    <col min="1" max="1" width="11.5703125" style="51" bestFit="1" customWidth="1"/>
    <col min="2" max="2" width="67.140625" style="51" bestFit="1" customWidth="1"/>
    <col min="3" max="3" width="32.85546875" style="52" bestFit="1" customWidth="1"/>
    <col min="4" max="4" width="90.7109375" style="51" bestFit="1" customWidth="1"/>
    <col min="5" max="5" width="9.140625" style="52" bestFit="1" customWidth="1"/>
    <col min="6" max="17" width="10.7109375" style="52" customWidth="1"/>
    <col min="18" max="18" width="10.7109375" style="269" customWidth="1"/>
    <col min="19" max="23" width="10.7109375" style="270" customWidth="1"/>
    <col min="24" max="24" width="10.7109375" style="52" customWidth="1"/>
    <col min="25" max="25" width="10.7109375" style="269" customWidth="1"/>
    <col min="26" max="26" width="10.7109375" style="270" customWidth="1"/>
    <col min="27" max="27" width="10.7109375" style="269" customWidth="1"/>
    <col min="28" max="16384" width="9.140625" style="51"/>
  </cols>
  <sheetData>
    <row r="1" spans="1:28" s="5" customFormat="1" ht="20.100000000000001" customHeight="1">
      <c r="A1" s="613" t="s">
        <v>29</v>
      </c>
      <c r="B1" s="615" t="s">
        <v>30</v>
      </c>
      <c r="C1" s="615" t="s">
        <v>31</v>
      </c>
      <c r="D1" s="615" t="s">
        <v>67</v>
      </c>
      <c r="E1" s="615" t="s">
        <v>32</v>
      </c>
      <c r="F1" s="617" t="s">
        <v>7553</v>
      </c>
      <c r="G1" s="617"/>
      <c r="H1" s="617" t="s">
        <v>7553</v>
      </c>
      <c r="I1" s="617"/>
      <c r="J1" s="617" t="s">
        <v>6718</v>
      </c>
      <c r="K1" s="617"/>
      <c r="L1" s="617" t="s">
        <v>2944</v>
      </c>
      <c r="M1" s="617"/>
      <c r="N1" s="617" t="s">
        <v>2881</v>
      </c>
      <c r="O1" s="617"/>
      <c r="P1" s="617" t="s">
        <v>35</v>
      </c>
      <c r="Q1" s="617"/>
      <c r="R1" s="620" t="s">
        <v>36</v>
      </c>
      <c r="S1" s="620"/>
      <c r="T1" s="621" t="s">
        <v>37</v>
      </c>
      <c r="U1" s="622"/>
      <c r="V1" s="622"/>
      <c r="W1" s="622"/>
      <c r="X1" s="622"/>
      <c r="Y1" s="622"/>
      <c r="Z1" s="623"/>
      <c r="AA1" s="618" t="s">
        <v>38</v>
      </c>
      <c r="AB1" s="51"/>
    </row>
    <row r="2" spans="1:28" s="5" customFormat="1" ht="24">
      <c r="A2" s="614"/>
      <c r="B2" s="616"/>
      <c r="C2" s="616"/>
      <c r="D2" s="616"/>
      <c r="E2" s="616"/>
      <c r="F2" s="279" t="s">
        <v>39</v>
      </c>
      <c r="G2" s="252" t="s">
        <v>2471</v>
      </c>
      <c r="H2" s="279" t="s">
        <v>39</v>
      </c>
      <c r="I2" s="252" t="s">
        <v>2471</v>
      </c>
      <c r="J2" s="251" t="s">
        <v>39</v>
      </c>
      <c r="K2" s="252" t="s">
        <v>2471</v>
      </c>
      <c r="L2" s="251" t="s">
        <v>39</v>
      </c>
      <c r="M2" s="252" t="s">
        <v>2471</v>
      </c>
      <c r="N2" s="251" t="s">
        <v>39</v>
      </c>
      <c r="O2" s="252" t="s">
        <v>2471</v>
      </c>
      <c r="P2" s="251" t="s">
        <v>39</v>
      </c>
      <c r="Q2" s="252" t="s">
        <v>2471</v>
      </c>
      <c r="R2" s="251" t="s">
        <v>39</v>
      </c>
      <c r="S2" s="252" t="s">
        <v>2471</v>
      </c>
      <c r="T2" s="253" t="s">
        <v>7577</v>
      </c>
      <c r="U2" s="254" t="s">
        <v>7578</v>
      </c>
      <c r="V2" s="253" t="s">
        <v>6719</v>
      </c>
      <c r="W2" s="254" t="s">
        <v>2962</v>
      </c>
      <c r="X2" s="7" t="s">
        <v>2963</v>
      </c>
      <c r="Y2" s="7" t="s">
        <v>2964</v>
      </c>
      <c r="Z2" s="8" t="s">
        <v>2965</v>
      </c>
      <c r="AA2" s="619"/>
      <c r="AB2" s="51"/>
    </row>
    <row r="3" spans="1:28" ht="20.100000000000001" customHeight="1">
      <c r="A3" s="255" t="s">
        <v>2724</v>
      </c>
      <c r="B3" s="255" t="s">
        <v>2882</v>
      </c>
      <c r="C3" s="256" t="s">
        <v>2927</v>
      </c>
      <c r="D3" s="255" t="s">
        <v>2822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7">
        <v>513</v>
      </c>
      <c r="S3" s="258">
        <v>73</v>
      </c>
      <c r="T3" s="258"/>
      <c r="U3" s="258"/>
      <c r="V3" s="258"/>
      <c r="W3" s="258"/>
      <c r="X3" s="256"/>
      <c r="Y3" s="256"/>
      <c r="Z3" s="256" t="s">
        <v>28</v>
      </c>
      <c r="AA3" s="255"/>
    </row>
    <row r="4" spans="1:28" ht="20.100000000000001" customHeight="1">
      <c r="A4" s="259"/>
      <c r="B4" s="259"/>
      <c r="C4" s="260"/>
      <c r="D4" s="259" t="s">
        <v>2823</v>
      </c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1">
        <v>190</v>
      </c>
      <c r="S4" s="262">
        <v>27</v>
      </c>
      <c r="T4" s="262"/>
      <c r="U4" s="262"/>
      <c r="V4" s="262"/>
      <c r="W4" s="262"/>
      <c r="X4" s="260"/>
      <c r="Y4" s="260"/>
      <c r="Z4" s="260"/>
      <c r="AA4" s="259"/>
    </row>
    <row r="5" spans="1:28" ht="20.100000000000001" customHeight="1">
      <c r="A5" s="255" t="s">
        <v>2725</v>
      </c>
      <c r="B5" s="255" t="s">
        <v>2883</v>
      </c>
      <c r="C5" s="256" t="s">
        <v>2928</v>
      </c>
      <c r="D5" s="255" t="s">
        <v>2822</v>
      </c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7">
        <v>468</v>
      </c>
      <c r="S5" s="258">
        <v>91.2</v>
      </c>
      <c r="T5" s="258"/>
      <c r="U5" s="258"/>
      <c r="V5" s="258"/>
      <c r="W5" s="258"/>
      <c r="X5" s="256"/>
      <c r="Y5" s="256"/>
      <c r="Z5" s="256" t="s">
        <v>28</v>
      </c>
      <c r="AA5" s="255"/>
    </row>
    <row r="6" spans="1:28" ht="20.100000000000001" customHeight="1">
      <c r="A6" s="259"/>
      <c r="B6" s="259"/>
      <c r="C6" s="260"/>
      <c r="D6" s="259" t="s">
        <v>2823</v>
      </c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1">
        <v>45</v>
      </c>
      <c r="S6" s="262">
        <v>8.8000000000000007</v>
      </c>
      <c r="T6" s="262"/>
      <c r="U6" s="262"/>
      <c r="V6" s="262"/>
      <c r="W6" s="262"/>
      <c r="X6" s="260"/>
      <c r="Y6" s="260"/>
      <c r="Z6" s="260"/>
      <c r="AA6" s="259"/>
    </row>
    <row r="7" spans="1:28" ht="20.100000000000001" customHeight="1">
      <c r="A7" s="255" t="s">
        <v>2726</v>
      </c>
      <c r="B7" s="255" t="s">
        <v>2884</v>
      </c>
      <c r="C7" s="256" t="s">
        <v>2929</v>
      </c>
      <c r="D7" s="255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7">
        <v>468</v>
      </c>
      <c r="S7" s="258">
        <v>100</v>
      </c>
      <c r="T7" s="258"/>
      <c r="U7" s="258"/>
      <c r="V7" s="258"/>
      <c r="W7" s="258"/>
      <c r="X7" s="256"/>
      <c r="Y7" s="256"/>
      <c r="Z7" s="256" t="s">
        <v>28</v>
      </c>
      <c r="AA7" s="255"/>
    </row>
    <row r="8" spans="1:28" ht="20.100000000000001" customHeight="1">
      <c r="A8" s="255" t="s">
        <v>2727</v>
      </c>
      <c r="B8" s="255" t="s">
        <v>2885</v>
      </c>
      <c r="C8" s="256" t="s">
        <v>2929</v>
      </c>
      <c r="D8" s="255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7">
        <v>468</v>
      </c>
      <c r="S8" s="258">
        <v>100</v>
      </c>
      <c r="T8" s="258"/>
      <c r="U8" s="258"/>
      <c r="V8" s="258"/>
      <c r="W8" s="258"/>
      <c r="X8" s="256"/>
      <c r="Y8" s="256"/>
      <c r="Z8" s="256" t="s">
        <v>28</v>
      </c>
      <c r="AA8" s="255"/>
    </row>
    <row r="9" spans="1:28" ht="20.100000000000001" customHeight="1">
      <c r="A9" s="255" t="s">
        <v>2728</v>
      </c>
      <c r="B9" s="255" t="s">
        <v>2886</v>
      </c>
      <c r="C9" s="256" t="s">
        <v>2929</v>
      </c>
      <c r="D9" s="255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7">
        <v>468</v>
      </c>
      <c r="S9" s="258">
        <v>100</v>
      </c>
      <c r="T9" s="258"/>
      <c r="U9" s="258"/>
      <c r="V9" s="258"/>
      <c r="W9" s="258"/>
      <c r="X9" s="256"/>
      <c r="Y9" s="256"/>
      <c r="Z9" s="256" t="s">
        <v>28</v>
      </c>
      <c r="AA9" s="255"/>
    </row>
    <row r="10" spans="1:28" ht="20.100000000000001" customHeight="1">
      <c r="A10" s="255" t="s">
        <v>2729</v>
      </c>
      <c r="B10" s="255" t="s">
        <v>2887</v>
      </c>
      <c r="C10" s="256" t="s">
        <v>2929</v>
      </c>
      <c r="D10" s="255" t="s">
        <v>2824</v>
      </c>
      <c r="E10" s="256" t="s">
        <v>2208</v>
      </c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7">
        <v>279</v>
      </c>
      <c r="S10" s="258">
        <v>59.6</v>
      </c>
      <c r="T10" s="258"/>
      <c r="U10" s="258"/>
      <c r="V10" s="258"/>
      <c r="W10" s="258"/>
      <c r="X10" s="256"/>
      <c r="Y10" s="256"/>
      <c r="Z10" s="256" t="s">
        <v>28</v>
      </c>
      <c r="AA10" s="255"/>
    </row>
    <row r="11" spans="1:28" ht="20.100000000000001" customHeight="1">
      <c r="A11" s="16"/>
      <c r="B11" s="16"/>
      <c r="C11" s="226"/>
      <c r="D11" s="16" t="s">
        <v>2825</v>
      </c>
      <c r="E11" s="226"/>
      <c r="F11" s="277"/>
      <c r="G11" s="277"/>
      <c r="H11" s="277"/>
      <c r="I11" s="277"/>
      <c r="J11" s="226"/>
      <c r="K11" s="226"/>
      <c r="L11" s="226"/>
      <c r="M11" s="226"/>
      <c r="N11" s="226"/>
      <c r="O11" s="226"/>
      <c r="P11" s="226"/>
      <c r="Q11" s="226"/>
      <c r="R11" s="263">
        <v>141</v>
      </c>
      <c r="S11" s="264">
        <v>30.1</v>
      </c>
      <c r="T11" s="264"/>
      <c r="U11" s="264"/>
      <c r="V11" s="264"/>
      <c r="W11" s="264"/>
      <c r="X11" s="226"/>
      <c r="Y11" s="226"/>
      <c r="Z11" s="226"/>
      <c r="AA11" s="16"/>
    </row>
    <row r="12" spans="1:28" ht="20.100000000000001" customHeight="1">
      <c r="A12" s="16"/>
      <c r="B12" s="16"/>
      <c r="C12" s="226"/>
      <c r="D12" s="16" t="s">
        <v>2826</v>
      </c>
      <c r="E12" s="226"/>
      <c r="F12" s="277"/>
      <c r="G12" s="277"/>
      <c r="H12" s="277"/>
      <c r="I12" s="277"/>
      <c r="J12" s="226"/>
      <c r="K12" s="226"/>
      <c r="L12" s="226"/>
      <c r="M12" s="226"/>
      <c r="N12" s="226"/>
      <c r="O12" s="226"/>
      <c r="P12" s="226"/>
      <c r="Q12" s="226"/>
      <c r="R12" s="263">
        <v>48</v>
      </c>
      <c r="S12" s="264">
        <v>10.3</v>
      </c>
      <c r="T12" s="264"/>
      <c r="U12" s="264"/>
      <c r="V12" s="264"/>
      <c r="W12" s="264"/>
      <c r="X12" s="226"/>
      <c r="Y12" s="226"/>
      <c r="Z12" s="226"/>
      <c r="AA12" s="16"/>
    </row>
    <row r="13" spans="1:28" ht="20.100000000000001" customHeight="1">
      <c r="A13" s="16"/>
      <c r="B13" s="16"/>
      <c r="C13" s="226"/>
      <c r="D13" s="16" t="s">
        <v>6221</v>
      </c>
      <c r="E13" s="226"/>
      <c r="F13" s="277"/>
      <c r="G13" s="277"/>
      <c r="H13" s="277"/>
      <c r="I13" s="277"/>
      <c r="J13" s="226"/>
      <c r="K13" s="226"/>
      <c r="L13" s="226"/>
      <c r="M13" s="226"/>
      <c r="N13" s="226"/>
      <c r="O13" s="226"/>
      <c r="P13" s="226"/>
      <c r="Q13" s="226"/>
      <c r="R13" s="263"/>
      <c r="S13" s="264"/>
      <c r="T13" s="264"/>
      <c r="U13" s="264"/>
      <c r="V13" s="264"/>
      <c r="W13" s="264"/>
      <c r="X13" s="226"/>
      <c r="Y13" s="226"/>
      <c r="Z13" s="226"/>
      <c r="AA13" s="16"/>
    </row>
    <row r="14" spans="1:28" ht="20.100000000000001" customHeight="1">
      <c r="A14" s="16"/>
      <c r="B14" s="16"/>
      <c r="C14" s="226"/>
      <c r="D14" s="16" t="s">
        <v>6222</v>
      </c>
      <c r="E14" s="226"/>
      <c r="F14" s="277"/>
      <c r="G14" s="277"/>
      <c r="H14" s="277"/>
      <c r="I14" s="277"/>
      <c r="J14" s="226"/>
      <c r="K14" s="226"/>
      <c r="L14" s="226"/>
      <c r="M14" s="226"/>
      <c r="N14" s="226"/>
      <c r="O14" s="226"/>
      <c r="P14" s="226"/>
      <c r="Q14" s="226"/>
      <c r="R14" s="263"/>
      <c r="S14" s="264"/>
      <c r="T14" s="264"/>
      <c r="U14" s="264"/>
      <c r="V14" s="264"/>
      <c r="W14" s="264"/>
      <c r="X14" s="226"/>
      <c r="Y14" s="226"/>
      <c r="Z14" s="226"/>
      <c r="AA14" s="16"/>
    </row>
    <row r="15" spans="1:28" ht="20.100000000000001" customHeight="1">
      <c r="A15" s="255" t="s">
        <v>2730</v>
      </c>
      <c r="B15" s="255" t="s">
        <v>2888</v>
      </c>
      <c r="C15" s="256" t="s">
        <v>2931</v>
      </c>
      <c r="D15" s="255" t="s">
        <v>251</v>
      </c>
      <c r="E15" s="256" t="s">
        <v>2208</v>
      </c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7">
        <v>151</v>
      </c>
      <c r="S15" s="258">
        <v>36</v>
      </c>
      <c r="T15" s="258"/>
      <c r="U15" s="258"/>
      <c r="V15" s="258"/>
      <c r="W15" s="258"/>
      <c r="X15" s="256"/>
      <c r="Y15" s="256"/>
      <c r="Z15" s="256" t="s">
        <v>28</v>
      </c>
      <c r="AA15" s="255"/>
    </row>
    <row r="16" spans="1:28" ht="20.100000000000001" customHeight="1">
      <c r="A16" s="16"/>
      <c r="B16" s="16"/>
      <c r="C16" s="226"/>
      <c r="D16" s="16" t="s">
        <v>252</v>
      </c>
      <c r="E16" s="226"/>
      <c r="F16" s="277"/>
      <c r="G16" s="277"/>
      <c r="H16" s="277"/>
      <c r="I16" s="277"/>
      <c r="J16" s="226"/>
      <c r="K16" s="226"/>
      <c r="L16" s="226"/>
      <c r="M16" s="226"/>
      <c r="N16" s="226"/>
      <c r="O16" s="226"/>
      <c r="P16" s="226"/>
      <c r="Q16" s="226"/>
      <c r="R16" s="263">
        <v>269</v>
      </c>
      <c r="S16" s="264">
        <v>64</v>
      </c>
      <c r="T16" s="264"/>
      <c r="U16" s="264"/>
      <c r="V16" s="264"/>
      <c r="W16" s="264"/>
      <c r="X16" s="226"/>
      <c r="Y16" s="226"/>
      <c r="Z16" s="226"/>
      <c r="AA16" s="16"/>
    </row>
    <row r="17" spans="1:27" ht="20.100000000000001" customHeight="1">
      <c r="A17" s="16"/>
      <c r="B17" s="16"/>
      <c r="C17" s="226"/>
      <c r="D17" s="16" t="s">
        <v>305</v>
      </c>
      <c r="E17" s="226"/>
      <c r="F17" s="277"/>
      <c r="G17" s="277"/>
      <c r="H17" s="277"/>
      <c r="I17" s="277"/>
      <c r="J17" s="226"/>
      <c r="K17" s="226"/>
      <c r="L17" s="226"/>
      <c r="M17" s="226"/>
      <c r="N17" s="226"/>
      <c r="O17" s="226"/>
      <c r="P17" s="226"/>
      <c r="Q17" s="226"/>
      <c r="R17" s="263"/>
      <c r="S17" s="264"/>
      <c r="T17" s="264"/>
      <c r="U17" s="264"/>
      <c r="V17" s="264"/>
      <c r="W17" s="264"/>
      <c r="X17" s="226"/>
      <c r="Y17" s="226"/>
      <c r="Z17" s="226"/>
      <c r="AA17" s="16"/>
    </row>
    <row r="18" spans="1:27" ht="20.100000000000001" customHeight="1">
      <c r="A18" s="16"/>
      <c r="B18" s="16"/>
      <c r="C18" s="226"/>
      <c r="D18" s="16" t="s">
        <v>306</v>
      </c>
      <c r="E18" s="226"/>
      <c r="F18" s="277"/>
      <c r="G18" s="277"/>
      <c r="H18" s="277"/>
      <c r="I18" s="277"/>
      <c r="J18" s="226"/>
      <c r="K18" s="226"/>
      <c r="L18" s="226"/>
      <c r="M18" s="226"/>
      <c r="N18" s="226"/>
      <c r="O18" s="226"/>
      <c r="P18" s="226"/>
      <c r="Q18" s="226"/>
      <c r="R18" s="263"/>
      <c r="S18" s="264"/>
      <c r="T18" s="264"/>
      <c r="U18" s="264"/>
      <c r="V18" s="264"/>
      <c r="W18" s="264"/>
      <c r="X18" s="226"/>
      <c r="Y18" s="226"/>
      <c r="Z18" s="226"/>
      <c r="AA18" s="16"/>
    </row>
    <row r="19" spans="1:27" ht="20.100000000000001" customHeight="1">
      <c r="A19" s="255" t="s">
        <v>2731</v>
      </c>
      <c r="B19" s="255" t="s">
        <v>2889</v>
      </c>
      <c r="C19" s="256" t="s">
        <v>2896</v>
      </c>
      <c r="D19" s="255" t="s">
        <v>2827</v>
      </c>
      <c r="E19" s="256" t="s">
        <v>2391</v>
      </c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7">
        <v>37</v>
      </c>
      <c r="S19" s="258">
        <v>24.5</v>
      </c>
      <c r="T19" s="258"/>
      <c r="U19" s="258"/>
      <c r="V19" s="258"/>
      <c r="W19" s="258"/>
      <c r="X19" s="256"/>
      <c r="Y19" s="256"/>
      <c r="Z19" s="256" t="s">
        <v>28</v>
      </c>
      <c r="AA19" s="255"/>
    </row>
    <row r="20" spans="1:27" ht="20.100000000000001" customHeight="1">
      <c r="A20" s="16"/>
      <c r="B20" s="16"/>
      <c r="C20" s="226"/>
      <c r="D20" s="16" t="s">
        <v>2828</v>
      </c>
      <c r="E20" s="226"/>
      <c r="F20" s="277"/>
      <c r="G20" s="277"/>
      <c r="H20" s="277"/>
      <c r="I20" s="277"/>
      <c r="J20" s="226"/>
      <c r="K20" s="226"/>
      <c r="L20" s="226"/>
      <c r="M20" s="226"/>
      <c r="N20" s="226"/>
      <c r="O20" s="226"/>
      <c r="P20" s="226"/>
      <c r="Q20" s="226"/>
      <c r="R20" s="263">
        <v>2</v>
      </c>
      <c r="S20" s="264">
        <v>1.3</v>
      </c>
      <c r="T20" s="264"/>
      <c r="U20" s="264"/>
      <c r="V20" s="264"/>
      <c r="W20" s="264"/>
      <c r="X20" s="226"/>
      <c r="Y20" s="226"/>
      <c r="Z20" s="226"/>
      <c r="AA20" s="16"/>
    </row>
    <row r="21" spans="1:27" ht="20.100000000000001" customHeight="1">
      <c r="A21" s="16"/>
      <c r="B21" s="16"/>
      <c r="C21" s="226"/>
      <c r="D21" s="16" t="s">
        <v>2829</v>
      </c>
      <c r="E21" s="226"/>
      <c r="F21" s="277"/>
      <c r="G21" s="277"/>
      <c r="H21" s="277"/>
      <c r="I21" s="277"/>
      <c r="J21" s="226"/>
      <c r="K21" s="226"/>
      <c r="L21" s="226"/>
      <c r="M21" s="226"/>
      <c r="N21" s="226"/>
      <c r="O21" s="226"/>
      <c r="P21" s="226"/>
      <c r="Q21" s="226"/>
      <c r="R21" s="263">
        <v>3</v>
      </c>
      <c r="S21" s="264">
        <v>2</v>
      </c>
      <c r="T21" s="264"/>
      <c r="U21" s="264"/>
      <c r="V21" s="264"/>
      <c r="W21" s="264"/>
      <c r="X21" s="226"/>
      <c r="Y21" s="226"/>
      <c r="Z21" s="226"/>
      <c r="AA21" s="16"/>
    </row>
    <row r="22" spans="1:27" ht="20.100000000000001" customHeight="1">
      <c r="A22" s="16"/>
      <c r="B22" s="16"/>
      <c r="C22" s="226"/>
      <c r="D22" s="16" t="s">
        <v>2830</v>
      </c>
      <c r="E22" s="226"/>
      <c r="F22" s="277"/>
      <c r="G22" s="277"/>
      <c r="H22" s="277"/>
      <c r="I22" s="277"/>
      <c r="J22" s="226"/>
      <c r="K22" s="226"/>
      <c r="L22" s="226"/>
      <c r="M22" s="226"/>
      <c r="N22" s="226"/>
      <c r="O22" s="226"/>
      <c r="P22" s="226"/>
      <c r="Q22" s="226"/>
      <c r="R22" s="263"/>
      <c r="S22" s="264"/>
      <c r="T22" s="264"/>
      <c r="U22" s="264"/>
      <c r="V22" s="264"/>
      <c r="W22" s="264"/>
      <c r="X22" s="226"/>
      <c r="Y22" s="226"/>
      <c r="Z22" s="226"/>
      <c r="AA22" s="16"/>
    </row>
    <row r="23" spans="1:27" ht="20.100000000000001" customHeight="1">
      <c r="A23" s="16"/>
      <c r="B23" s="16"/>
      <c r="C23" s="226"/>
      <c r="D23" s="16" t="s">
        <v>2831</v>
      </c>
      <c r="E23" s="226"/>
      <c r="F23" s="277"/>
      <c r="G23" s="277"/>
      <c r="H23" s="277"/>
      <c r="I23" s="277"/>
      <c r="J23" s="226"/>
      <c r="K23" s="226"/>
      <c r="L23" s="226"/>
      <c r="M23" s="226"/>
      <c r="N23" s="226"/>
      <c r="O23" s="226"/>
      <c r="P23" s="226"/>
      <c r="Q23" s="226"/>
      <c r="R23" s="263">
        <v>4</v>
      </c>
      <c r="S23" s="264">
        <v>2.6</v>
      </c>
      <c r="T23" s="264"/>
      <c r="U23" s="264"/>
      <c r="V23" s="264"/>
      <c r="W23" s="264"/>
      <c r="X23" s="226"/>
      <c r="Y23" s="226"/>
      <c r="Z23" s="226"/>
      <c r="AA23" s="16"/>
    </row>
    <row r="24" spans="1:27" ht="20.100000000000001" customHeight="1">
      <c r="A24" s="16"/>
      <c r="B24" s="16"/>
      <c r="C24" s="226"/>
      <c r="D24" s="16" t="s">
        <v>2930</v>
      </c>
      <c r="E24" s="226"/>
      <c r="F24" s="277"/>
      <c r="G24" s="277"/>
      <c r="H24" s="277"/>
      <c r="I24" s="277"/>
      <c r="J24" s="226"/>
      <c r="K24" s="226"/>
      <c r="L24" s="226"/>
      <c r="M24" s="226"/>
      <c r="N24" s="226"/>
      <c r="O24" s="226"/>
      <c r="P24" s="226"/>
      <c r="Q24" s="226"/>
      <c r="R24" s="263">
        <v>2</v>
      </c>
      <c r="S24" s="264">
        <v>1.3</v>
      </c>
      <c r="T24" s="264"/>
      <c r="U24" s="264"/>
      <c r="V24" s="264"/>
      <c r="W24" s="264"/>
      <c r="X24" s="226"/>
      <c r="Y24" s="226"/>
      <c r="Z24" s="226"/>
      <c r="AA24" s="16"/>
    </row>
    <row r="25" spans="1:27" ht="20.100000000000001" customHeight="1">
      <c r="A25" s="16"/>
      <c r="B25" s="16"/>
      <c r="C25" s="226"/>
      <c r="D25" s="16" t="s">
        <v>26</v>
      </c>
      <c r="E25" s="226"/>
      <c r="F25" s="277"/>
      <c r="G25" s="277"/>
      <c r="H25" s="277"/>
      <c r="I25" s="277"/>
      <c r="J25" s="226"/>
      <c r="K25" s="226"/>
      <c r="L25" s="226"/>
      <c r="M25" s="226"/>
      <c r="N25" s="226"/>
      <c r="O25" s="226"/>
      <c r="P25" s="226"/>
      <c r="Q25" s="226"/>
      <c r="R25" s="263">
        <v>5</v>
      </c>
      <c r="S25" s="264">
        <v>3.3</v>
      </c>
      <c r="T25" s="264"/>
      <c r="U25" s="264"/>
      <c r="V25" s="264"/>
      <c r="W25" s="264"/>
      <c r="X25" s="226"/>
      <c r="Y25" s="226"/>
      <c r="Z25" s="226"/>
      <c r="AA25" s="16"/>
    </row>
    <row r="26" spans="1:27" ht="20.100000000000001" customHeight="1">
      <c r="A26" s="16"/>
      <c r="B26" s="16"/>
      <c r="C26" s="226"/>
      <c r="D26" s="16" t="s">
        <v>2832</v>
      </c>
      <c r="E26" s="226"/>
      <c r="F26" s="277"/>
      <c r="G26" s="277"/>
      <c r="H26" s="277"/>
      <c r="I26" s="277"/>
      <c r="J26" s="226"/>
      <c r="K26" s="226"/>
      <c r="L26" s="226"/>
      <c r="M26" s="226"/>
      <c r="N26" s="226"/>
      <c r="O26" s="226"/>
      <c r="P26" s="226"/>
      <c r="Q26" s="226"/>
      <c r="R26" s="263">
        <v>98</v>
      </c>
      <c r="S26" s="264">
        <v>64.900000000000006</v>
      </c>
      <c r="T26" s="264"/>
      <c r="U26" s="264"/>
      <c r="V26" s="264"/>
      <c r="W26" s="264"/>
      <c r="X26" s="226"/>
      <c r="Y26" s="226"/>
      <c r="Z26" s="226"/>
      <c r="AA26" s="16"/>
    </row>
    <row r="27" spans="1:27" ht="20.100000000000001" customHeight="1">
      <c r="A27" s="16"/>
      <c r="B27" s="16"/>
      <c r="C27" s="226"/>
      <c r="D27" s="16" t="s">
        <v>6219</v>
      </c>
      <c r="E27" s="226"/>
      <c r="F27" s="277"/>
      <c r="G27" s="277"/>
      <c r="H27" s="277"/>
      <c r="I27" s="277"/>
      <c r="J27" s="226"/>
      <c r="K27" s="226"/>
      <c r="L27" s="226"/>
      <c r="M27" s="226"/>
      <c r="N27" s="226"/>
      <c r="O27" s="226"/>
      <c r="P27" s="226"/>
      <c r="Q27" s="226"/>
      <c r="R27" s="263"/>
      <c r="S27" s="264"/>
      <c r="T27" s="264"/>
      <c r="U27" s="264"/>
      <c r="V27" s="264"/>
      <c r="W27" s="264"/>
      <c r="X27" s="226"/>
      <c r="Y27" s="226"/>
      <c r="Z27" s="226"/>
      <c r="AA27" s="16"/>
    </row>
    <row r="28" spans="1:27" ht="20.100000000000001" customHeight="1">
      <c r="A28" s="16"/>
      <c r="B28" s="16"/>
      <c r="C28" s="226"/>
      <c r="D28" s="16" t="s">
        <v>6220</v>
      </c>
      <c r="E28" s="226"/>
      <c r="F28" s="277"/>
      <c r="G28" s="277"/>
      <c r="H28" s="277"/>
      <c r="I28" s="277"/>
      <c r="J28" s="226"/>
      <c r="K28" s="226"/>
      <c r="L28" s="226"/>
      <c r="M28" s="226"/>
      <c r="N28" s="226"/>
      <c r="O28" s="226"/>
      <c r="P28" s="226"/>
      <c r="Q28" s="226"/>
      <c r="R28" s="263"/>
      <c r="S28" s="264"/>
      <c r="T28" s="264"/>
      <c r="U28" s="264"/>
      <c r="V28" s="264"/>
      <c r="W28" s="264"/>
      <c r="X28" s="226"/>
      <c r="Y28" s="226"/>
      <c r="Z28" s="226"/>
      <c r="AA28" s="16"/>
    </row>
    <row r="29" spans="1:27" ht="20.100000000000001" customHeight="1">
      <c r="A29" s="255" t="s">
        <v>2732</v>
      </c>
      <c r="B29" s="255" t="s">
        <v>2890</v>
      </c>
      <c r="C29" s="256" t="s">
        <v>2896</v>
      </c>
      <c r="D29" s="255" t="s">
        <v>2827</v>
      </c>
      <c r="E29" s="256" t="s">
        <v>2391</v>
      </c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7"/>
      <c r="S29" s="258"/>
      <c r="T29" s="258"/>
      <c r="U29" s="258"/>
      <c r="V29" s="258"/>
      <c r="W29" s="258"/>
      <c r="X29" s="256"/>
      <c r="Y29" s="256"/>
      <c r="Z29" s="256" t="s">
        <v>28</v>
      </c>
      <c r="AA29" s="255"/>
    </row>
    <row r="30" spans="1:27" ht="20.100000000000001" customHeight="1">
      <c r="A30" s="16"/>
      <c r="B30" s="16"/>
      <c r="C30" s="226"/>
      <c r="D30" s="16" t="s">
        <v>2828</v>
      </c>
      <c r="E30" s="226"/>
      <c r="F30" s="277"/>
      <c r="G30" s="277"/>
      <c r="H30" s="277"/>
      <c r="I30" s="277"/>
      <c r="J30" s="226"/>
      <c r="K30" s="226"/>
      <c r="L30" s="226"/>
      <c r="M30" s="226"/>
      <c r="N30" s="226"/>
      <c r="O30" s="226"/>
      <c r="P30" s="226"/>
      <c r="Q30" s="226"/>
      <c r="R30" s="263"/>
      <c r="S30" s="264"/>
      <c r="T30" s="264"/>
      <c r="U30" s="264"/>
      <c r="V30" s="264"/>
      <c r="W30" s="264"/>
      <c r="X30" s="226"/>
      <c r="Y30" s="226"/>
      <c r="Z30" s="226"/>
      <c r="AA30" s="16"/>
    </row>
    <row r="31" spans="1:27" ht="20.100000000000001" customHeight="1">
      <c r="A31" s="16"/>
      <c r="B31" s="16"/>
      <c r="C31" s="226"/>
      <c r="D31" s="16" t="s">
        <v>2829</v>
      </c>
      <c r="E31" s="226"/>
      <c r="F31" s="277"/>
      <c r="G31" s="277"/>
      <c r="H31" s="277"/>
      <c r="I31" s="277"/>
      <c r="J31" s="226"/>
      <c r="K31" s="226"/>
      <c r="L31" s="226"/>
      <c r="M31" s="226"/>
      <c r="N31" s="226"/>
      <c r="O31" s="226"/>
      <c r="P31" s="226"/>
      <c r="Q31" s="226"/>
      <c r="R31" s="263"/>
      <c r="S31" s="264"/>
      <c r="T31" s="264"/>
      <c r="U31" s="264"/>
      <c r="V31" s="264"/>
      <c r="W31" s="264"/>
      <c r="X31" s="226"/>
      <c r="Y31" s="226"/>
      <c r="Z31" s="226"/>
      <c r="AA31" s="16"/>
    </row>
    <row r="32" spans="1:27" ht="20.100000000000001" customHeight="1">
      <c r="A32" s="16"/>
      <c r="B32" s="16"/>
      <c r="C32" s="226"/>
      <c r="D32" s="16" t="s">
        <v>2830</v>
      </c>
      <c r="E32" s="226"/>
      <c r="F32" s="277"/>
      <c r="G32" s="277"/>
      <c r="H32" s="277"/>
      <c r="I32" s="277"/>
      <c r="J32" s="226"/>
      <c r="K32" s="226"/>
      <c r="L32" s="226"/>
      <c r="M32" s="226"/>
      <c r="N32" s="226"/>
      <c r="O32" s="226"/>
      <c r="P32" s="226"/>
      <c r="Q32" s="226"/>
      <c r="R32" s="263"/>
      <c r="S32" s="264"/>
      <c r="T32" s="264"/>
      <c r="U32" s="264"/>
      <c r="V32" s="264"/>
      <c r="W32" s="264"/>
      <c r="X32" s="226"/>
      <c r="Y32" s="226"/>
      <c r="Z32" s="226"/>
      <c r="AA32" s="16"/>
    </row>
    <row r="33" spans="1:27" ht="20.100000000000001" customHeight="1">
      <c r="A33" s="16"/>
      <c r="B33" s="16"/>
      <c r="C33" s="226"/>
      <c r="D33" s="16" t="s">
        <v>2831</v>
      </c>
      <c r="E33" s="226"/>
      <c r="F33" s="277"/>
      <c r="G33" s="277"/>
      <c r="H33" s="277"/>
      <c r="I33" s="277"/>
      <c r="J33" s="226"/>
      <c r="K33" s="226"/>
      <c r="L33" s="226"/>
      <c r="M33" s="226"/>
      <c r="N33" s="226"/>
      <c r="O33" s="226"/>
      <c r="P33" s="226"/>
      <c r="Q33" s="226"/>
      <c r="R33" s="263"/>
      <c r="S33" s="264"/>
      <c r="T33" s="264"/>
      <c r="U33" s="264"/>
      <c r="V33" s="264"/>
      <c r="W33" s="264"/>
      <c r="X33" s="226"/>
      <c r="Y33" s="226"/>
      <c r="Z33" s="226"/>
      <c r="AA33" s="16"/>
    </row>
    <row r="34" spans="1:27" ht="20.100000000000001" customHeight="1">
      <c r="A34" s="16"/>
      <c r="B34" s="16"/>
      <c r="C34" s="226"/>
      <c r="D34" s="16" t="s">
        <v>2930</v>
      </c>
      <c r="E34" s="226"/>
      <c r="F34" s="277"/>
      <c r="G34" s="277"/>
      <c r="H34" s="277"/>
      <c r="I34" s="277"/>
      <c r="J34" s="226"/>
      <c r="K34" s="226"/>
      <c r="L34" s="226"/>
      <c r="M34" s="226"/>
      <c r="N34" s="226"/>
      <c r="O34" s="226"/>
      <c r="P34" s="226"/>
      <c r="Q34" s="226"/>
      <c r="R34" s="263"/>
      <c r="S34" s="264"/>
      <c r="T34" s="264"/>
      <c r="U34" s="264"/>
      <c r="V34" s="264"/>
      <c r="W34" s="264"/>
      <c r="X34" s="226"/>
      <c r="Y34" s="226"/>
      <c r="Z34" s="226"/>
      <c r="AA34" s="16"/>
    </row>
    <row r="35" spans="1:27" ht="20.100000000000001" customHeight="1">
      <c r="A35" s="16"/>
      <c r="B35" s="16"/>
      <c r="C35" s="226"/>
      <c r="D35" s="16" t="s">
        <v>26</v>
      </c>
      <c r="E35" s="226"/>
      <c r="F35" s="277"/>
      <c r="G35" s="277"/>
      <c r="H35" s="277"/>
      <c r="I35" s="277"/>
      <c r="J35" s="226"/>
      <c r="K35" s="226"/>
      <c r="L35" s="226"/>
      <c r="M35" s="226"/>
      <c r="N35" s="226"/>
      <c r="O35" s="226"/>
      <c r="P35" s="226"/>
      <c r="Q35" s="226"/>
      <c r="R35" s="263"/>
      <c r="S35" s="264"/>
      <c r="T35" s="264"/>
      <c r="U35" s="264"/>
      <c r="V35" s="264"/>
      <c r="W35" s="264"/>
      <c r="X35" s="226"/>
      <c r="Y35" s="226"/>
      <c r="Z35" s="226"/>
      <c r="AA35" s="16"/>
    </row>
    <row r="36" spans="1:27" ht="20.100000000000001" customHeight="1">
      <c r="A36" s="16"/>
      <c r="B36" s="16"/>
      <c r="C36" s="226"/>
      <c r="D36" s="16" t="s">
        <v>2832</v>
      </c>
      <c r="E36" s="226"/>
      <c r="F36" s="277"/>
      <c r="G36" s="277"/>
      <c r="H36" s="277"/>
      <c r="I36" s="277"/>
      <c r="J36" s="226"/>
      <c r="K36" s="226"/>
      <c r="L36" s="226"/>
      <c r="M36" s="226"/>
      <c r="N36" s="226"/>
      <c r="O36" s="226"/>
      <c r="P36" s="226"/>
      <c r="Q36" s="226"/>
      <c r="R36" s="263"/>
      <c r="S36" s="264"/>
      <c r="T36" s="264"/>
      <c r="U36" s="264"/>
      <c r="V36" s="264"/>
      <c r="W36" s="264"/>
      <c r="X36" s="226"/>
      <c r="Y36" s="226"/>
      <c r="Z36" s="226"/>
      <c r="AA36" s="16"/>
    </row>
    <row r="37" spans="1:27" ht="20.100000000000001" customHeight="1">
      <c r="A37" s="16"/>
      <c r="B37" s="16"/>
      <c r="C37" s="226"/>
      <c r="D37" s="16" t="s">
        <v>6219</v>
      </c>
      <c r="E37" s="226"/>
      <c r="F37" s="277"/>
      <c r="G37" s="277"/>
      <c r="H37" s="277"/>
      <c r="I37" s="277"/>
      <c r="J37" s="226"/>
      <c r="K37" s="226"/>
      <c r="L37" s="226"/>
      <c r="M37" s="226"/>
      <c r="N37" s="226"/>
      <c r="O37" s="226"/>
      <c r="P37" s="226"/>
      <c r="Q37" s="226"/>
      <c r="R37" s="263"/>
      <c r="S37" s="264"/>
      <c r="T37" s="264"/>
      <c r="U37" s="264"/>
      <c r="V37" s="264"/>
      <c r="W37" s="264"/>
      <c r="X37" s="226"/>
      <c r="Y37" s="226"/>
      <c r="Z37" s="226"/>
      <c r="AA37" s="16"/>
    </row>
    <row r="38" spans="1:27" ht="20.100000000000001" customHeight="1">
      <c r="A38" s="16"/>
      <c r="B38" s="16"/>
      <c r="C38" s="226"/>
      <c r="D38" s="16" t="s">
        <v>6220</v>
      </c>
      <c r="E38" s="226"/>
      <c r="F38" s="277"/>
      <c r="G38" s="277"/>
      <c r="H38" s="277"/>
      <c r="I38" s="277"/>
      <c r="J38" s="226"/>
      <c r="K38" s="226"/>
      <c r="L38" s="226"/>
      <c r="M38" s="226"/>
      <c r="N38" s="226"/>
      <c r="O38" s="226"/>
      <c r="P38" s="226"/>
      <c r="Q38" s="226"/>
      <c r="R38" s="263"/>
      <c r="S38" s="264"/>
      <c r="T38" s="264"/>
      <c r="U38" s="264"/>
      <c r="V38" s="264"/>
      <c r="W38" s="264"/>
      <c r="X38" s="226"/>
      <c r="Y38" s="226"/>
      <c r="Z38" s="226"/>
      <c r="AA38" s="16"/>
    </row>
    <row r="39" spans="1:27" ht="20.100000000000001" customHeight="1">
      <c r="A39" s="255" t="s">
        <v>2733</v>
      </c>
      <c r="B39" s="255" t="s">
        <v>2891</v>
      </c>
      <c r="C39" s="256" t="s">
        <v>2896</v>
      </c>
      <c r="D39" s="255" t="s">
        <v>2827</v>
      </c>
      <c r="E39" s="256" t="s">
        <v>2391</v>
      </c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7"/>
      <c r="S39" s="258"/>
      <c r="T39" s="258"/>
      <c r="U39" s="258"/>
      <c r="V39" s="258"/>
      <c r="W39" s="258"/>
      <c r="X39" s="256"/>
      <c r="Y39" s="256"/>
      <c r="Z39" s="256" t="s">
        <v>28</v>
      </c>
      <c r="AA39" s="255"/>
    </row>
    <row r="40" spans="1:27" ht="20.100000000000001" customHeight="1">
      <c r="A40" s="16"/>
      <c r="B40" s="16"/>
      <c r="C40" s="226"/>
      <c r="D40" s="16" t="s">
        <v>2828</v>
      </c>
      <c r="E40" s="226"/>
      <c r="F40" s="277"/>
      <c r="G40" s="277"/>
      <c r="H40" s="277"/>
      <c r="I40" s="277"/>
      <c r="J40" s="226"/>
      <c r="K40" s="226"/>
      <c r="L40" s="226"/>
      <c r="M40" s="226"/>
      <c r="N40" s="226"/>
      <c r="O40" s="226"/>
      <c r="P40" s="226"/>
      <c r="Q40" s="226"/>
      <c r="R40" s="263"/>
      <c r="S40" s="264"/>
      <c r="T40" s="264"/>
      <c r="U40" s="264"/>
      <c r="V40" s="264"/>
      <c r="W40" s="264"/>
      <c r="X40" s="226"/>
      <c r="Y40" s="226"/>
      <c r="Z40" s="226"/>
      <c r="AA40" s="16"/>
    </row>
    <row r="41" spans="1:27" ht="20.100000000000001" customHeight="1">
      <c r="A41" s="16"/>
      <c r="B41" s="16"/>
      <c r="C41" s="226"/>
      <c r="D41" s="16" t="s">
        <v>2829</v>
      </c>
      <c r="E41" s="226"/>
      <c r="F41" s="277"/>
      <c r="G41" s="277"/>
      <c r="H41" s="277"/>
      <c r="I41" s="277"/>
      <c r="J41" s="226"/>
      <c r="K41" s="226"/>
      <c r="L41" s="226"/>
      <c r="M41" s="226"/>
      <c r="N41" s="226"/>
      <c r="O41" s="226"/>
      <c r="P41" s="226"/>
      <c r="Q41" s="226"/>
      <c r="R41" s="263"/>
      <c r="S41" s="264"/>
      <c r="T41" s="264"/>
      <c r="U41" s="264"/>
      <c r="V41" s="264"/>
      <c r="W41" s="264"/>
      <c r="X41" s="226"/>
      <c r="Y41" s="226"/>
      <c r="Z41" s="226"/>
      <c r="AA41" s="16"/>
    </row>
    <row r="42" spans="1:27" ht="20.100000000000001" customHeight="1">
      <c r="A42" s="16"/>
      <c r="B42" s="16"/>
      <c r="C42" s="226"/>
      <c r="D42" s="16" t="s">
        <v>2830</v>
      </c>
      <c r="E42" s="226"/>
      <c r="F42" s="277"/>
      <c r="G42" s="277"/>
      <c r="H42" s="277"/>
      <c r="I42" s="277"/>
      <c r="J42" s="226"/>
      <c r="K42" s="226"/>
      <c r="L42" s="226"/>
      <c r="M42" s="226"/>
      <c r="N42" s="226"/>
      <c r="O42" s="226"/>
      <c r="P42" s="226"/>
      <c r="Q42" s="226"/>
      <c r="R42" s="263"/>
      <c r="S42" s="264"/>
      <c r="T42" s="264"/>
      <c r="U42" s="264"/>
      <c r="V42" s="264"/>
      <c r="W42" s="264"/>
      <c r="X42" s="226"/>
      <c r="Y42" s="226"/>
      <c r="Z42" s="226"/>
      <c r="AA42" s="16"/>
    </row>
    <row r="43" spans="1:27" ht="20.100000000000001" customHeight="1">
      <c r="A43" s="16"/>
      <c r="B43" s="16"/>
      <c r="C43" s="226"/>
      <c r="D43" s="16" t="s">
        <v>2831</v>
      </c>
      <c r="E43" s="226"/>
      <c r="F43" s="277"/>
      <c r="G43" s="277"/>
      <c r="H43" s="277"/>
      <c r="I43" s="277"/>
      <c r="J43" s="226"/>
      <c r="K43" s="226"/>
      <c r="L43" s="226"/>
      <c r="M43" s="226"/>
      <c r="N43" s="226"/>
      <c r="O43" s="226"/>
      <c r="P43" s="226"/>
      <c r="Q43" s="226"/>
      <c r="R43" s="263"/>
      <c r="S43" s="264"/>
      <c r="T43" s="264"/>
      <c r="U43" s="264"/>
      <c r="V43" s="264"/>
      <c r="W43" s="264"/>
      <c r="X43" s="226"/>
      <c r="Y43" s="226"/>
      <c r="Z43" s="226"/>
      <c r="AA43" s="16"/>
    </row>
    <row r="44" spans="1:27" ht="20.100000000000001" customHeight="1">
      <c r="A44" s="16"/>
      <c r="B44" s="16"/>
      <c r="C44" s="226"/>
      <c r="D44" s="16" t="s">
        <v>2930</v>
      </c>
      <c r="E44" s="226"/>
      <c r="F44" s="277"/>
      <c r="G44" s="277"/>
      <c r="H44" s="277"/>
      <c r="I44" s="277"/>
      <c r="J44" s="226"/>
      <c r="K44" s="226"/>
      <c r="L44" s="226"/>
      <c r="M44" s="226"/>
      <c r="N44" s="226"/>
      <c r="O44" s="226"/>
      <c r="P44" s="226"/>
      <c r="Q44" s="226"/>
      <c r="R44" s="263"/>
      <c r="S44" s="264"/>
      <c r="T44" s="264"/>
      <c r="U44" s="264"/>
      <c r="V44" s="264"/>
      <c r="W44" s="264"/>
      <c r="X44" s="226"/>
      <c r="Y44" s="226"/>
      <c r="Z44" s="226"/>
      <c r="AA44" s="16"/>
    </row>
    <row r="45" spans="1:27" ht="20.100000000000001" customHeight="1">
      <c r="A45" s="16"/>
      <c r="B45" s="16"/>
      <c r="C45" s="226"/>
      <c r="D45" s="16" t="s">
        <v>26</v>
      </c>
      <c r="E45" s="226"/>
      <c r="F45" s="277"/>
      <c r="G45" s="277"/>
      <c r="H45" s="277"/>
      <c r="I45" s="277"/>
      <c r="J45" s="226"/>
      <c r="K45" s="226"/>
      <c r="L45" s="226"/>
      <c r="M45" s="226"/>
      <c r="N45" s="226"/>
      <c r="O45" s="226"/>
      <c r="P45" s="226"/>
      <c r="Q45" s="226"/>
      <c r="R45" s="263"/>
      <c r="S45" s="264"/>
      <c r="T45" s="264"/>
      <c r="U45" s="264"/>
      <c r="V45" s="264"/>
      <c r="W45" s="264"/>
      <c r="X45" s="226"/>
      <c r="Y45" s="226"/>
      <c r="Z45" s="226"/>
      <c r="AA45" s="16"/>
    </row>
    <row r="46" spans="1:27" ht="20.100000000000001" customHeight="1">
      <c r="A46" s="16"/>
      <c r="B46" s="16"/>
      <c r="C46" s="226"/>
      <c r="D46" s="16" t="s">
        <v>2832</v>
      </c>
      <c r="E46" s="226"/>
      <c r="F46" s="277"/>
      <c r="G46" s="277"/>
      <c r="H46" s="277"/>
      <c r="I46" s="277"/>
      <c r="J46" s="226"/>
      <c r="K46" s="226"/>
      <c r="L46" s="226"/>
      <c r="M46" s="226"/>
      <c r="N46" s="226"/>
      <c r="O46" s="226"/>
      <c r="P46" s="226"/>
      <c r="Q46" s="226"/>
      <c r="R46" s="263"/>
      <c r="S46" s="264"/>
      <c r="T46" s="264"/>
      <c r="U46" s="264"/>
      <c r="V46" s="264"/>
      <c r="W46" s="264"/>
      <c r="X46" s="226"/>
      <c r="Y46" s="226"/>
      <c r="Z46" s="226"/>
      <c r="AA46" s="16"/>
    </row>
    <row r="47" spans="1:27" ht="20.100000000000001" customHeight="1">
      <c r="A47" s="16"/>
      <c r="B47" s="16"/>
      <c r="C47" s="226"/>
      <c r="D47" s="16" t="s">
        <v>6219</v>
      </c>
      <c r="E47" s="226"/>
      <c r="F47" s="277"/>
      <c r="G47" s="277"/>
      <c r="H47" s="277"/>
      <c r="I47" s="277"/>
      <c r="J47" s="226"/>
      <c r="K47" s="226"/>
      <c r="L47" s="226"/>
      <c r="M47" s="226"/>
      <c r="N47" s="226"/>
      <c r="O47" s="226"/>
      <c r="P47" s="226"/>
      <c r="Q47" s="226"/>
      <c r="R47" s="263"/>
      <c r="S47" s="264"/>
      <c r="T47" s="264"/>
      <c r="U47" s="264"/>
      <c r="V47" s="264"/>
      <c r="W47" s="264"/>
      <c r="X47" s="226"/>
      <c r="Y47" s="226"/>
      <c r="Z47" s="226"/>
      <c r="AA47" s="16"/>
    </row>
    <row r="48" spans="1:27" ht="20.100000000000001" customHeight="1">
      <c r="A48" s="16"/>
      <c r="B48" s="16"/>
      <c r="C48" s="226"/>
      <c r="D48" s="16" t="s">
        <v>6220</v>
      </c>
      <c r="E48" s="226"/>
      <c r="F48" s="277"/>
      <c r="G48" s="277"/>
      <c r="H48" s="277"/>
      <c r="I48" s="277"/>
      <c r="J48" s="226"/>
      <c r="K48" s="226"/>
      <c r="L48" s="226"/>
      <c r="M48" s="226"/>
      <c r="N48" s="226"/>
      <c r="O48" s="226"/>
      <c r="P48" s="226"/>
      <c r="Q48" s="226"/>
      <c r="R48" s="263"/>
      <c r="S48" s="264"/>
      <c r="T48" s="264"/>
      <c r="U48" s="264"/>
      <c r="V48" s="264"/>
      <c r="W48" s="264"/>
      <c r="X48" s="226"/>
      <c r="Y48" s="226"/>
      <c r="Z48" s="226"/>
      <c r="AA48" s="16"/>
    </row>
    <row r="49" spans="1:27" ht="20.100000000000001" customHeight="1">
      <c r="A49" s="255" t="s">
        <v>2734</v>
      </c>
      <c r="B49" s="255" t="s">
        <v>2892</v>
      </c>
      <c r="C49" s="256" t="s">
        <v>2896</v>
      </c>
      <c r="D49" s="255" t="s">
        <v>2827</v>
      </c>
      <c r="E49" s="256" t="s">
        <v>2391</v>
      </c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7"/>
      <c r="S49" s="258"/>
      <c r="T49" s="258"/>
      <c r="U49" s="258"/>
      <c r="V49" s="258"/>
      <c r="W49" s="258"/>
      <c r="X49" s="256"/>
      <c r="Y49" s="256"/>
      <c r="Z49" s="256" t="s">
        <v>28</v>
      </c>
      <c r="AA49" s="255"/>
    </row>
    <row r="50" spans="1:27" ht="20.100000000000001" customHeight="1">
      <c r="A50" s="16"/>
      <c r="B50" s="16"/>
      <c r="C50" s="226"/>
      <c r="D50" s="16" t="s">
        <v>2828</v>
      </c>
      <c r="E50" s="226"/>
      <c r="F50" s="277"/>
      <c r="G50" s="277"/>
      <c r="H50" s="277"/>
      <c r="I50" s="277"/>
      <c r="J50" s="226"/>
      <c r="K50" s="226"/>
      <c r="L50" s="226"/>
      <c r="M50" s="226"/>
      <c r="N50" s="226"/>
      <c r="O50" s="226"/>
      <c r="P50" s="226"/>
      <c r="Q50" s="226"/>
      <c r="R50" s="263"/>
      <c r="S50" s="264"/>
      <c r="T50" s="264"/>
      <c r="U50" s="264"/>
      <c r="V50" s="264"/>
      <c r="W50" s="264"/>
      <c r="X50" s="226"/>
      <c r="Y50" s="226"/>
      <c r="Z50" s="226"/>
      <c r="AA50" s="16"/>
    </row>
    <row r="51" spans="1:27" ht="20.100000000000001" customHeight="1">
      <c r="A51" s="16"/>
      <c r="B51" s="16"/>
      <c r="C51" s="226"/>
      <c r="D51" s="16" t="s">
        <v>2829</v>
      </c>
      <c r="E51" s="226"/>
      <c r="F51" s="277"/>
      <c r="G51" s="277"/>
      <c r="H51" s="277"/>
      <c r="I51" s="277"/>
      <c r="J51" s="226"/>
      <c r="K51" s="226"/>
      <c r="L51" s="226"/>
      <c r="M51" s="226"/>
      <c r="N51" s="226"/>
      <c r="O51" s="226"/>
      <c r="P51" s="226"/>
      <c r="Q51" s="226"/>
      <c r="R51" s="263"/>
      <c r="S51" s="264"/>
      <c r="T51" s="264"/>
      <c r="U51" s="264"/>
      <c r="V51" s="264"/>
      <c r="W51" s="264"/>
      <c r="X51" s="226"/>
      <c r="Y51" s="226"/>
      <c r="Z51" s="226"/>
      <c r="AA51" s="16"/>
    </row>
    <row r="52" spans="1:27" ht="20.100000000000001" customHeight="1">
      <c r="A52" s="16"/>
      <c r="B52" s="16"/>
      <c r="C52" s="226"/>
      <c r="D52" s="16" t="s">
        <v>2830</v>
      </c>
      <c r="E52" s="226"/>
      <c r="F52" s="277"/>
      <c r="G52" s="277"/>
      <c r="H52" s="277"/>
      <c r="I52" s="277"/>
      <c r="J52" s="226"/>
      <c r="K52" s="226"/>
      <c r="L52" s="226"/>
      <c r="M52" s="226"/>
      <c r="N52" s="226"/>
      <c r="O52" s="226"/>
      <c r="P52" s="226"/>
      <c r="Q52" s="226"/>
      <c r="R52" s="263"/>
      <c r="S52" s="264"/>
      <c r="T52" s="264"/>
      <c r="U52" s="264"/>
      <c r="V52" s="264"/>
      <c r="W52" s="264"/>
      <c r="X52" s="226"/>
      <c r="Y52" s="226"/>
      <c r="Z52" s="226"/>
      <c r="AA52" s="16"/>
    </row>
    <row r="53" spans="1:27" ht="20.100000000000001" customHeight="1">
      <c r="A53" s="16"/>
      <c r="B53" s="16"/>
      <c r="C53" s="226"/>
      <c r="D53" s="16" t="s">
        <v>2831</v>
      </c>
      <c r="E53" s="226"/>
      <c r="F53" s="277"/>
      <c r="G53" s="277"/>
      <c r="H53" s="277"/>
      <c r="I53" s="277"/>
      <c r="J53" s="226"/>
      <c r="K53" s="226"/>
      <c r="L53" s="226"/>
      <c r="M53" s="226"/>
      <c r="N53" s="226"/>
      <c r="O53" s="226"/>
      <c r="P53" s="226"/>
      <c r="Q53" s="226"/>
      <c r="R53" s="263"/>
      <c r="S53" s="264"/>
      <c r="T53" s="264"/>
      <c r="U53" s="264"/>
      <c r="V53" s="264"/>
      <c r="W53" s="264"/>
      <c r="X53" s="226"/>
      <c r="Y53" s="226"/>
      <c r="Z53" s="226"/>
      <c r="AA53" s="16"/>
    </row>
    <row r="54" spans="1:27" ht="20.100000000000001" customHeight="1">
      <c r="A54" s="16"/>
      <c r="B54" s="16"/>
      <c r="C54" s="226"/>
      <c r="D54" s="16" t="s">
        <v>2930</v>
      </c>
      <c r="E54" s="226"/>
      <c r="F54" s="277"/>
      <c r="G54" s="277"/>
      <c r="H54" s="277"/>
      <c r="I54" s="277"/>
      <c r="J54" s="226"/>
      <c r="K54" s="226"/>
      <c r="L54" s="226"/>
      <c r="M54" s="226"/>
      <c r="N54" s="226"/>
      <c r="O54" s="226"/>
      <c r="P54" s="226"/>
      <c r="Q54" s="226"/>
      <c r="R54" s="263"/>
      <c r="S54" s="264"/>
      <c r="T54" s="264"/>
      <c r="U54" s="264"/>
      <c r="V54" s="264"/>
      <c r="W54" s="264"/>
      <c r="X54" s="226"/>
      <c r="Y54" s="226"/>
      <c r="Z54" s="226"/>
      <c r="AA54" s="16"/>
    </row>
    <row r="55" spans="1:27" ht="20.100000000000001" customHeight="1">
      <c r="A55" s="16"/>
      <c r="B55" s="16"/>
      <c r="C55" s="226"/>
      <c r="D55" s="16" t="s">
        <v>26</v>
      </c>
      <c r="E55" s="226"/>
      <c r="F55" s="277"/>
      <c r="G55" s="277"/>
      <c r="H55" s="277"/>
      <c r="I55" s="277"/>
      <c r="J55" s="226"/>
      <c r="K55" s="226"/>
      <c r="L55" s="226"/>
      <c r="M55" s="226"/>
      <c r="N55" s="226"/>
      <c r="O55" s="226"/>
      <c r="P55" s="226"/>
      <c r="Q55" s="226"/>
      <c r="R55" s="263"/>
      <c r="S55" s="264"/>
      <c r="T55" s="264"/>
      <c r="U55" s="264"/>
      <c r="V55" s="264"/>
      <c r="W55" s="264"/>
      <c r="X55" s="226"/>
      <c r="Y55" s="226"/>
      <c r="Z55" s="226"/>
      <c r="AA55" s="16"/>
    </row>
    <row r="56" spans="1:27" ht="20.100000000000001" customHeight="1">
      <c r="A56" s="16"/>
      <c r="B56" s="16"/>
      <c r="C56" s="226"/>
      <c r="D56" s="16" t="s">
        <v>2832</v>
      </c>
      <c r="E56" s="226"/>
      <c r="F56" s="277"/>
      <c r="G56" s="277"/>
      <c r="H56" s="277"/>
      <c r="I56" s="277"/>
      <c r="J56" s="226"/>
      <c r="K56" s="226"/>
      <c r="L56" s="226"/>
      <c r="M56" s="226"/>
      <c r="N56" s="226"/>
      <c r="O56" s="226"/>
      <c r="P56" s="226"/>
      <c r="Q56" s="226"/>
      <c r="R56" s="263"/>
      <c r="S56" s="264"/>
      <c r="T56" s="264"/>
      <c r="U56" s="264"/>
      <c r="V56" s="264"/>
      <c r="W56" s="264"/>
      <c r="X56" s="226"/>
      <c r="Y56" s="226"/>
      <c r="Z56" s="226"/>
      <c r="AA56" s="16"/>
    </row>
    <row r="57" spans="1:27" ht="20.100000000000001" customHeight="1">
      <c r="A57" s="16"/>
      <c r="B57" s="16"/>
      <c r="C57" s="226"/>
      <c r="D57" s="16" t="s">
        <v>6219</v>
      </c>
      <c r="E57" s="226"/>
      <c r="F57" s="277"/>
      <c r="G57" s="277"/>
      <c r="H57" s="277"/>
      <c r="I57" s="277"/>
      <c r="J57" s="226"/>
      <c r="K57" s="226"/>
      <c r="L57" s="226"/>
      <c r="M57" s="226"/>
      <c r="N57" s="226"/>
      <c r="O57" s="226"/>
      <c r="P57" s="226"/>
      <c r="Q57" s="226"/>
      <c r="R57" s="263"/>
      <c r="S57" s="264"/>
      <c r="T57" s="264"/>
      <c r="U57" s="264"/>
      <c r="V57" s="264"/>
      <c r="W57" s="264"/>
      <c r="X57" s="226"/>
      <c r="Y57" s="226"/>
      <c r="Z57" s="226"/>
      <c r="AA57" s="16"/>
    </row>
    <row r="58" spans="1:27" ht="20.100000000000001" customHeight="1">
      <c r="A58" s="16"/>
      <c r="B58" s="16"/>
      <c r="C58" s="226"/>
      <c r="D58" s="16" t="s">
        <v>6220</v>
      </c>
      <c r="E58" s="226"/>
      <c r="F58" s="277"/>
      <c r="G58" s="277"/>
      <c r="H58" s="277"/>
      <c r="I58" s="277"/>
      <c r="J58" s="226"/>
      <c r="K58" s="226"/>
      <c r="L58" s="226"/>
      <c r="M58" s="226"/>
      <c r="N58" s="226"/>
      <c r="O58" s="226"/>
      <c r="P58" s="226"/>
      <c r="Q58" s="226"/>
      <c r="R58" s="263"/>
      <c r="S58" s="264"/>
      <c r="T58" s="264"/>
      <c r="U58" s="264"/>
      <c r="V58" s="264"/>
      <c r="W58" s="264"/>
      <c r="X58" s="226"/>
      <c r="Y58" s="226"/>
      <c r="Z58" s="226"/>
      <c r="AA58" s="16"/>
    </row>
    <row r="59" spans="1:27" ht="20.100000000000001" customHeight="1">
      <c r="A59" s="255" t="s">
        <v>2735</v>
      </c>
      <c r="B59" s="255" t="s">
        <v>2893</v>
      </c>
      <c r="C59" s="256" t="s">
        <v>2896</v>
      </c>
      <c r="D59" s="255" t="s">
        <v>2827</v>
      </c>
      <c r="E59" s="256" t="s">
        <v>2391</v>
      </c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7"/>
      <c r="S59" s="258"/>
      <c r="T59" s="258"/>
      <c r="U59" s="258"/>
      <c r="V59" s="258"/>
      <c r="W59" s="258"/>
      <c r="X59" s="256"/>
      <c r="Y59" s="256"/>
      <c r="Z59" s="256" t="s">
        <v>28</v>
      </c>
      <c r="AA59" s="255"/>
    </row>
    <row r="60" spans="1:27" ht="20.100000000000001" customHeight="1">
      <c r="A60" s="16"/>
      <c r="B60" s="16"/>
      <c r="C60" s="226"/>
      <c r="D60" s="16" t="s">
        <v>2828</v>
      </c>
      <c r="E60" s="226"/>
      <c r="F60" s="277"/>
      <c r="G60" s="277"/>
      <c r="H60" s="277"/>
      <c r="I60" s="277"/>
      <c r="J60" s="226"/>
      <c r="K60" s="226"/>
      <c r="L60" s="226"/>
      <c r="M60" s="226"/>
      <c r="N60" s="226"/>
      <c r="O60" s="226"/>
      <c r="P60" s="226"/>
      <c r="Q60" s="226"/>
      <c r="R60" s="263"/>
      <c r="S60" s="264"/>
      <c r="T60" s="264"/>
      <c r="U60" s="264"/>
      <c r="V60" s="264"/>
      <c r="W60" s="264"/>
      <c r="X60" s="226"/>
      <c r="Y60" s="226"/>
      <c r="Z60" s="226"/>
      <c r="AA60" s="16"/>
    </row>
    <row r="61" spans="1:27" ht="20.100000000000001" customHeight="1">
      <c r="A61" s="16"/>
      <c r="B61" s="16"/>
      <c r="C61" s="226"/>
      <c r="D61" s="16" t="s">
        <v>2829</v>
      </c>
      <c r="E61" s="226"/>
      <c r="F61" s="277"/>
      <c r="G61" s="277"/>
      <c r="H61" s="277"/>
      <c r="I61" s="277"/>
      <c r="J61" s="226"/>
      <c r="K61" s="226"/>
      <c r="L61" s="226"/>
      <c r="M61" s="226"/>
      <c r="N61" s="226"/>
      <c r="O61" s="226"/>
      <c r="P61" s="226"/>
      <c r="Q61" s="226"/>
      <c r="R61" s="263"/>
      <c r="S61" s="264"/>
      <c r="T61" s="264"/>
      <c r="U61" s="264"/>
      <c r="V61" s="264"/>
      <c r="W61" s="264"/>
      <c r="X61" s="226"/>
      <c r="Y61" s="226"/>
      <c r="Z61" s="226"/>
      <c r="AA61" s="16"/>
    </row>
    <row r="62" spans="1:27" ht="20.100000000000001" customHeight="1">
      <c r="A62" s="16"/>
      <c r="B62" s="16"/>
      <c r="C62" s="226"/>
      <c r="D62" s="16" t="s">
        <v>2830</v>
      </c>
      <c r="E62" s="226"/>
      <c r="F62" s="277"/>
      <c r="G62" s="277"/>
      <c r="H62" s="277"/>
      <c r="I62" s="277"/>
      <c r="J62" s="226"/>
      <c r="K62" s="226"/>
      <c r="L62" s="226"/>
      <c r="M62" s="226"/>
      <c r="N62" s="226"/>
      <c r="O62" s="226"/>
      <c r="P62" s="226"/>
      <c r="Q62" s="226"/>
      <c r="R62" s="263"/>
      <c r="S62" s="264"/>
      <c r="T62" s="264"/>
      <c r="U62" s="264"/>
      <c r="V62" s="264"/>
      <c r="W62" s="264"/>
      <c r="X62" s="226"/>
      <c r="Y62" s="226"/>
      <c r="Z62" s="226"/>
      <c r="AA62" s="16"/>
    </row>
    <row r="63" spans="1:27" ht="20.100000000000001" customHeight="1">
      <c r="A63" s="16"/>
      <c r="B63" s="16"/>
      <c r="C63" s="226"/>
      <c r="D63" s="16" t="s">
        <v>2831</v>
      </c>
      <c r="E63" s="226"/>
      <c r="F63" s="277"/>
      <c r="G63" s="277"/>
      <c r="H63" s="277"/>
      <c r="I63" s="277"/>
      <c r="J63" s="226"/>
      <c r="K63" s="226"/>
      <c r="L63" s="226"/>
      <c r="M63" s="226"/>
      <c r="N63" s="226"/>
      <c r="O63" s="226"/>
      <c r="P63" s="226"/>
      <c r="Q63" s="226"/>
      <c r="R63" s="263"/>
      <c r="S63" s="264"/>
      <c r="T63" s="264"/>
      <c r="U63" s="264"/>
      <c r="V63" s="264"/>
      <c r="W63" s="264"/>
      <c r="X63" s="226"/>
      <c r="Y63" s="226"/>
      <c r="Z63" s="226"/>
      <c r="AA63" s="16"/>
    </row>
    <row r="64" spans="1:27" ht="20.100000000000001" customHeight="1">
      <c r="A64" s="16"/>
      <c r="B64" s="16"/>
      <c r="C64" s="226"/>
      <c r="D64" s="16" t="s">
        <v>2930</v>
      </c>
      <c r="E64" s="226"/>
      <c r="F64" s="277"/>
      <c r="G64" s="277"/>
      <c r="H64" s="277"/>
      <c r="I64" s="277"/>
      <c r="J64" s="226"/>
      <c r="K64" s="226"/>
      <c r="L64" s="226"/>
      <c r="M64" s="226"/>
      <c r="N64" s="226"/>
      <c r="O64" s="226"/>
      <c r="P64" s="226"/>
      <c r="Q64" s="226"/>
      <c r="R64" s="263"/>
      <c r="S64" s="264"/>
      <c r="T64" s="264"/>
      <c r="U64" s="264"/>
      <c r="V64" s="264"/>
      <c r="W64" s="264"/>
      <c r="X64" s="226"/>
      <c r="Y64" s="226"/>
      <c r="Z64" s="226"/>
      <c r="AA64" s="16"/>
    </row>
    <row r="65" spans="1:27" ht="20.100000000000001" customHeight="1">
      <c r="A65" s="16"/>
      <c r="B65" s="16"/>
      <c r="C65" s="226"/>
      <c r="D65" s="16" t="s">
        <v>26</v>
      </c>
      <c r="E65" s="226"/>
      <c r="F65" s="277"/>
      <c r="G65" s="277"/>
      <c r="H65" s="277"/>
      <c r="I65" s="277"/>
      <c r="J65" s="226"/>
      <c r="K65" s="226"/>
      <c r="L65" s="226"/>
      <c r="M65" s="226"/>
      <c r="N65" s="226"/>
      <c r="O65" s="226"/>
      <c r="P65" s="226"/>
      <c r="Q65" s="226"/>
      <c r="R65" s="263"/>
      <c r="S65" s="264"/>
      <c r="T65" s="264"/>
      <c r="U65" s="264"/>
      <c r="V65" s="264"/>
      <c r="W65" s="264"/>
      <c r="X65" s="226"/>
      <c r="Y65" s="226"/>
      <c r="Z65" s="226"/>
      <c r="AA65" s="16"/>
    </row>
    <row r="66" spans="1:27" ht="20.100000000000001" customHeight="1">
      <c r="A66" s="16"/>
      <c r="B66" s="16"/>
      <c r="C66" s="226"/>
      <c r="D66" s="16" t="s">
        <v>2832</v>
      </c>
      <c r="E66" s="226"/>
      <c r="F66" s="277"/>
      <c r="G66" s="277"/>
      <c r="H66" s="277"/>
      <c r="I66" s="277"/>
      <c r="J66" s="226"/>
      <c r="K66" s="226"/>
      <c r="L66" s="226"/>
      <c r="M66" s="226"/>
      <c r="N66" s="226"/>
      <c r="O66" s="226"/>
      <c r="P66" s="226"/>
      <c r="Q66" s="226"/>
      <c r="R66" s="263"/>
      <c r="S66" s="264"/>
      <c r="T66" s="264"/>
      <c r="U66" s="264"/>
      <c r="V66" s="264"/>
      <c r="W66" s="264"/>
      <c r="X66" s="226"/>
      <c r="Y66" s="226"/>
      <c r="Z66" s="226"/>
      <c r="AA66" s="16"/>
    </row>
    <row r="67" spans="1:27" ht="20.100000000000001" customHeight="1">
      <c r="A67" s="16"/>
      <c r="B67" s="16"/>
      <c r="C67" s="226"/>
      <c r="D67" s="16" t="s">
        <v>6219</v>
      </c>
      <c r="E67" s="226"/>
      <c r="F67" s="277"/>
      <c r="G67" s="277"/>
      <c r="H67" s="277"/>
      <c r="I67" s="277"/>
      <c r="J67" s="226"/>
      <c r="K67" s="226"/>
      <c r="L67" s="226"/>
      <c r="M67" s="226"/>
      <c r="N67" s="226"/>
      <c r="O67" s="226"/>
      <c r="P67" s="226"/>
      <c r="Q67" s="226"/>
      <c r="R67" s="263"/>
      <c r="S67" s="264"/>
      <c r="T67" s="264"/>
      <c r="U67" s="264"/>
      <c r="V67" s="264"/>
      <c r="W67" s="264"/>
      <c r="X67" s="226"/>
      <c r="Y67" s="226"/>
      <c r="Z67" s="226"/>
      <c r="AA67" s="16"/>
    </row>
    <row r="68" spans="1:27" ht="20.100000000000001" customHeight="1">
      <c r="A68" s="16"/>
      <c r="B68" s="16"/>
      <c r="C68" s="226"/>
      <c r="D68" s="16" t="s">
        <v>6220</v>
      </c>
      <c r="E68" s="226"/>
      <c r="F68" s="277"/>
      <c r="G68" s="277"/>
      <c r="H68" s="277"/>
      <c r="I68" s="277"/>
      <c r="J68" s="226"/>
      <c r="K68" s="226"/>
      <c r="L68" s="226"/>
      <c r="M68" s="226"/>
      <c r="N68" s="226"/>
      <c r="O68" s="226"/>
      <c r="P68" s="226"/>
      <c r="Q68" s="226"/>
      <c r="R68" s="263"/>
      <c r="S68" s="264"/>
      <c r="T68" s="264"/>
      <c r="U68" s="264"/>
      <c r="V68" s="264"/>
      <c r="W68" s="264"/>
      <c r="X68" s="226"/>
      <c r="Y68" s="226"/>
      <c r="Z68" s="226"/>
      <c r="AA68" s="16"/>
    </row>
    <row r="69" spans="1:27" ht="20.100000000000001" customHeight="1">
      <c r="A69" s="255" t="s">
        <v>2736</v>
      </c>
      <c r="B69" s="255" t="s">
        <v>2894</v>
      </c>
      <c r="C69" s="256" t="s">
        <v>2896</v>
      </c>
      <c r="D69" s="255" t="s">
        <v>2827</v>
      </c>
      <c r="E69" s="256" t="s">
        <v>2391</v>
      </c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7"/>
      <c r="S69" s="258"/>
      <c r="T69" s="258"/>
      <c r="U69" s="258"/>
      <c r="V69" s="258"/>
      <c r="W69" s="258"/>
      <c r="X69" s="256"/>
      <c r="Y69" s="256"/>
      <c r="Z69" s="256" t="s">
        <v>28</v>
      </c>
      <c r="AA69" s="255"/>
    </row>
    <row r="70" spans="1:27" ht="20.100000000000001" customHeight="1">
      <c r="A70" s="16"/>
      <c r="B70" s="16"/>
      <c r="C70" s="226"/>
      <c r="D70" s="16" t="s">
        <v>2828</v>
      </c>
      <c r="E70" s="226"/>
      <c r="F70" s="277"/>
      <c r="G70" s="277"/>
      <c r="H70" s="277"/>
      <c r="I70" s="277"/>
      <c r="J70" s="226"/>
      <c r="K70" s="226"/>
      <c r="L70" s="226"/>
      <c r="M70" s="226"/>
      <c r="N70" s="226"/>
      <c r="O70" s="226"/>
      <c r="P70" s="226"/>
      <c r="Q70" s="226"/>
      <c r="R70" s="263"/>
      <c r="S70" s="264"/>
      <c r="T70" s="264"/>
      <c r="U70" s="264"/>
      <c r="V70" s="264"/>
      <c r="W70" s="264"/>
      <c r="X70" s="226"/>
      <c r="Y70" s="226"/>
      <c r="Z70" s="226"/>
      <c r="AA70" s="16"/>
    </row>
    <row r="71" spans="1:27" ht="20.100000000000001" customHeight="1">
      <c r="A71" s="16"/>
      <c r="B71" s="16"/>
      <c r="C71" s="226"/>
      <c r="D71" s="16" t="s">
        <v>2829</v>
      </c>
      <c r="E71" s="226"/>
      <c r="F71" s="277"/>
      <c r="G71" s="277"/>
      <c r="H71" s="277"/>
      <c r="I71" s="277"/>
      <c r="J71" s="226"/>
      <c r="K71" s="226"/>
      <c r="L71" s="226"/>
      <c r="M71" s="226"/>
      <c r="N71" s="226"/>
      <c r="O71" s="226"/>
      <c r="P71" s="226"/>
      <c r="Q71" s="226"/>
      <c r="R71" s="263"/>
      <c r="S71" s="264"/>
      <c r="T71" s="264"/>
      <c r="U71" s="264"/>
      <c r="V71" s="264"/>
      <c r="W71" s="264"/>
      <c r="X71" s="226"/>
      <c r="Y71" s="226"/>
      <c r="Z71" s="226"/>
      <c r="AA71" s="16"/>
    </row>
    <row r="72" spans="1:27" ht="20.100000000000001" customHeight="1">
      <c r="A72" s="16"/>
      <c r="B72" s="16"/>
      <c r="C72" s="226"/>
      <c r="D72" s="16" t="s">
        <v>2830</v>
      </c>
      <c r="E72" s="226"/>
      <c r="F72" s="277"/>
      <c r="G72" s="277"/>
      <c r="H72" s="277"/>
      <c r="I72" s="277"/>
      <c r="J72" s="226"/>
      <c r="K72" s="226"/>
      <c r="L72" s="226"/>
      <c r="M72" s="226"/>
      <c r="N72" s="226"/>
      <c r="O72" s="226"/>
      <c r="P72" s="226"/>
      <c r="Q72" s="226"/>
      <c r="R72" s="263"/>
      <c r="S72" s="264"/>
      <c r="T72" s="264"/>
      <c r="U72" s="264"/>
      <c r="V72" s="264"/>
      <c r="W72" s="264"/>
      <c r="X72" s="226"/>
      <c r="Y72" s="226"/>
      <c r="Z72" s="226"/>
      <c r="AA72" s="16"/>
    </row>
    <row r="73" spans="1:27" ht="20.100000000000001" customHeight="1">
      <c r="A73" s="16"/>
      <c r="B73" s="16"/>
      <c r="C73" s="226"/>
      <c r="D73" s="16" t="s">
        <v>2831</v>
      </c>
      <c r="E73" s="226"/>
      <c r="F73" s="277"/>
      <c r="G73" s="277"/>
      <c r="H73" s="277"/>
      <c r="I73" s="277"/>
      <c r="J73" s="226"/>
      <c r="K73" s="226"/>
      <c r="L73" s="226"/>
      <c r="M73" s="226"/>
      <c r="N73" s="226"/>
      <c r="O73" s="226"/>
      <c r="P73" s="226"/>
      <c r="Q73" s="226"/>
      <c r="R73" s="263"/>
      <c r="S73" s="264"/>
      <c r="T73" s="264"/>
      <c r="U73" s="264"/>
      <c r="V73" s="264"/>
      <c r="W73" s="264"/>
      <c r="X73" s="226"/>
      <c r="Y73" s="226"/>
      <c r="Z73" s="226"/>
      <c r="AA73" s="16"/>
    </row>
    <row r="74" spans="1:27" ht="20.100000000000001" customHeight="1">
      <c r="A74" s="16"/>
      <c r="B74" s="16"/>
      <c r="C74" s="226"/>
      <c r="D74" s="16" t="s">
        <v>2930</v>
      </c>
      <c r="E74" s="226"/>
      <c r="F74" s="277"/>
      <c r="G74" s="277"/>
      <c r="H74" s="277"/>
      <c r="I74" s="277"/>
      <c r="J74" s="226"/>
      <c r="K74" s="226"/>
      <c r="L74" s="226"/>
      <c r="M74" s="226"/>
      <c r="N74" s="226"/>
      <c r="O74" s="226"/>
      <c r="P74" s="226"/>
      <c r="Q74" s="226"/>
      <c r="R74" s="263"/>
      <c r="S74" s="264"/>
      <c r="T74" s="264"/>
      <c r="U74" s="264"/>
      <c r="V74" s="264"/>
      <c r="W74" s="264"/>
      <c r="X74" s="226"/>
      <c r="Y74" s="226"/>
      <c r="Z74" s="226"/>
      <c r="AA74" s="16"/>
    </row>
    <row r="75" spans="1:27" ht="20.100000000000001" customHeight="1">
      <c r="A75" s="16"/>
      <c r="B75" s="16"/>
      <c r="C75" s="226"/>
      <c r="D75" s="16" t="s">
        <v>26</v>
      </c>
      <c r="E75" s="226"/>
      <c r="F75" s="277"/>
      <c r="G75" s="277"/>
      <c r="H75" s="277"/>
      <c r="I75" s="277"/>
      <c r="J75" s="226"/>
      <c r="K75" s="226"/>
      <c r="L75" s="226"/>
      <c r="M75" s="226"/>
      <c r="N75" s="226"/>
      <c r="O75" s="226"/>
      <c r="P75" s="226"/>
      <c r="Q75" s="226"/>
      <c r="R75" s="263"/>
      <c r="S75" s="264"/>
      <c r="T75" s="264"/>
      <c r="U75" s="264"/>
      <c r="V75" s="264"/>
      <c r="W75" s="264"/>
      <c r="X75" s="226"/>
      <c r="Y75" s="226"/>
      <c r="Z75" s="226"/>
      <c r="AA75" s="16"/>
    </row>
    <row r="76" spans="1:27" ht="20.100000000000001" customHeight="1">
      <c r="A76" s="16"/>
      <c r="B76" s="16"/>
      <c r="C76" s="226"/>
      <c r="D76" s="16" t="s">
        <v>2832</v>
      </c>
      <c r="E76" s="226"/>
      <c r="F76" s="277"/>
      <c r="G76" s="277"/>
      <c r="H76" s="277"/>
      <c r="I76" s="277"/>
      <c r="J76" s="226"/>
      <c r="K76" s="226"/>
      <c r="L76" s="226"/>
      <c r="M76" s="226"/>
      <c r="N76" s="226"/>
      <c r="O76" s="226"/>
      <c r="P76" s="226"/>
      <c r="Q76" s="226"/>
      <c r="R76" s="263"/>
      <c r="S76" s="264"/>
      <c r="T76" s="264"/>
      <c r="U76" s="264"/>
      <c r="V76" s="264"/>
      <c r="W76" s="264"/>
      <c r="X76" s="226"/>
      <c r="Y76" s="226"/>
      <c r="Z76" s="226"/>
      <c r="AA76" s="16"/>
    </row>
    <row r="77" spans="1:27" ht="20.100000000000001" customHeight="1">
      <c r="A77" s="16"/>
      <c r="B77" s="16"/>
      <c r="C77" s="226"/>
      <c r="D77" s="16" t="s">
        <v>6219</v>
      </c>
      <c r="E77" s="226"/>
      <c r="F77" s="277"/>
      <c r="G77" s="277"/>
      <c r="H77" s="277"/>
      <c r="I77" s="277"/>
      <c r="J77" s="226"/>
      <c r="K77" s="226"/>
      <c r="L77" s="226"/>
      <c r="M77" s="226"/>
      <c r="N77" s="226"/>
      <c r="O77" s="226"/>
      <c r="P77" s="226"/>
      <c r="Q77" s="226"/>
      <c r="R77" s="263"/>
      <c r="S77" s="264"/>
      <c r="T77" s="264"/>
      <c r="U77" s="264"/>
      <c r="V77" s="264"/>
      <c r="W77" s="264"/>
      <c r="X77" s="226"/>
      <c r="Y77" s="226"/>
      <c r="Z77" s="226"/>
      <c r="AA77" s="16"/>
    </row>
    <row r="78" spans="1:27" ht="20.100000000000001" customHeight="1">
      <c r="A78" s="16"/>
      <c r="B78" s="16"/>
      <c r="C78" s="226"/>
      <c r="D78" s="16" t="s">
        <v>6220</v>
      </c>
      <c r="E78" s="226"/>
      <c r="F78" s="277"/>
      <c r="G78" s="277"/>
      <c r="H78" s="277"/>
      <c r="I78" s="277"/>
      <c r="J78" s="226"/>
      <c r="K78" s="226"/>
      <c r="L78" s="226"/>
      <c r="M78" s="226"/>
      <c r="N78" s="226"/>
      <c r="O78" s="226"/>
      <c r="P78" s="226"/>
      <c r="Q78" s="226"/>
      <c r="R78" s="263"/>
      <c r="S78" s="264"/>
      <c r="T78" s="264"/>
      <c r="U78" s="264"/>
      <c r="V78" s="264"/>
      <c r="W78" s="264"/>
      <c r="X78" s="226"/>
      <c r="Y78" s="226"/>
      <c r="Z78" s="226"/>
      <c r="AA78" s="16"/>
    </row>
    <row r="79" spans="1:27" ht="20.100000000000001" customHeight="1">
      <c r="A79" s="255" t="s">
        <v>2737</v>
      </c>
      <c r="B79" s="255" t="s">
        <v>2895</v>
      </c>
      <c r="C79" s="256" t="s">
        <v>2896</v>
      </c>
      <c r="D79" s="255" t="s">
        <v>2827</v>
      </c>
      <c r="E79" s="256" t="s">
        <v>2391</v>
      </c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7"/>
      <c r="S79" s="258"/>
      <c r="T79" s="258"/>
      <c r="U79" s="258"/>
      <c r="V79" s="258"/>
      <c r="W79" s="258"/>
      <c r="X79" s="256"/>
      <c r="Y79" s="256"/>
      <c r="Z79" s="256" t="s">
        <v>28</v>
      </c>
      <c r="AA79" s="255"/>
    </row>
    <row r="80" spans="1:27" ht="20.100000000000001" customHeight="1">
      <c r="A80" s="16"/>
      <c r="B80" s="16"/>
      <c r="C80" s="226"/>
      <c r="D80" s="16" t="s">
        <v>2828</v>
      </c>
      <c r="E80" s="226"/>
      <c r="F80" s="277"/>
      <c r="G80" s="277"/>
      <c r="H80" s="277"/>
      <c r="I80" s="277"/>
      <c r="J80" s="226"/>
      <c r="K80" s="226"/>
      <c r="L80" s="226"/>
      <c r="M80" s="226"/>
      <c r="N80" s="226"/>
      <c r="O80" s="226"/>
      <c r="P80" s="226"/>
      <c r="Q80" s="226"/>
      <c r="R80" s="263"/>
      <c r="S80" s="264"/>
      <c r="T80" s="264"/>
      <c r="U80" s="264"/>
      <c r="V80" s="264"/>
      <c r="W80" s="264"/>
      <c r="X80" s="226"/>
      <c r="Y80" s="226"/>
      <c r="Z80" s="226"/>
      <c r="AA80" s="16"/>
    </row>
    <row r="81" spans="1:27" ht="20.100000000000001" customHeight="1">
      <c r="A81" s="16"/>
      <c r="B81" s="16"/>
      <c r="C81" s="226"/>
      <c r="D81" s="16" t="s">
        <v>2829</v>
      </c>
      <c r="E81" s="226"/>
      <c r="F81" s="277"/>
      <c r="G81" s="277"/>
      <c r="H81" s="277"/>
      <c r="I81" s="277"/>
      <c r="J81" s="226"/>
      <c r="K81" s="226"/>
      <c r="L81" s="226"/>
      <c r="M81" s="226"/>
      <c r="N81" s="226"/>
      <c r="O81" s="226"/>
      <c r="P81" s="226"/>
      <c r="Q81" s="226"/>
      <c r="R81" s="263"/>
      <c r="S81" s="264"/>
      <c r="T81" s="264"/>
      <c r="U81" s="264"/>
      <c r="V81" s="264"/>
      <c r="W81" s="264"/>
      <c r="X81" s="226"/>
      <c r="Y81" s="226"/>
      <c r="Z81" s="226"/>
      <c r="AA81" s="16"/>
    </row>
    <row r="82" spans="1:27" ht="20.100000000000001" customHeight="1">
      <c r="A82" s="16"/>
      <c r="B82" s="16"/>
      <c r="C82" s="226"/>
      <c r="D82" s="16" t="s">
        <v>2830</v>
      </c>
      <c r="E82" s="226"/>
      <c r="F82" s="277"/>
      <c r="G82" s="277"/>
      <c r="H82" s="277"/>
      <c r="I82" s="277"/>
      <c r="J82" s="226"/>
      <c r="K82" s="226"/>
      <c r="L82" s="226"/>
      <c r="M82" s="226"/>
      <c r="N82" s="226"/>
      <c r="O82" s="226"/>
      <c r="P82" s="226"/>
      <c r="Q82" s="226"/>
      <c r="R82" s="263"/>
      <c r="S82" s="264"/>
      <c r="T82" s="264"/>
      <c r="U82" s="264"/>
      <c r="V82" s="264"/>
      <c r="W82" s="264"/>
      <c r="X82" s="226"/>
      <c r="Y82" s="226"/>
      <c r="Z82" s="226"/>
      <c r="AA82" s="16"/>
    </row>
    <row r="83" spans="1:27" ht="20.100000000000001" customHeight="1">
      <c r="A83" s="16"/>
      <c r="B83" s="16"/>
      <c r="C83" s="226"/>
      <c r="D83" s="16" t="s">
        <v>2831</v>
      </c>
      <c r="E83" s="226"/>
      <c r="F83" s="277"/>
      <c r="G83" s="277"/>
      <c r="H83" s="277"/>
      <c r="I83" s="277"/>
      <c r="J83" s="226"/>
      <c r="K83" s="226"/>
      <c r="L83" s="226"/>
      <c r="M83" s="226"/>
      <c r="N83" s="226"/>
      <c r="O83" s="226"/>
      <c r="P83" s="226"/>
      <c r="Q83" s="226"/>
      <c r="R83" s="263"/>
      <c r="S83" s="264"/>
      <c r="T83" s="264"/>
      <c r="U83" s="264"/>
      <c r="V83" s="264"/>
      <c r="W83" s="264"/>
      <c r="X83" s="226"/>
      <c r="Y83" s="226"/>
      <c r="Z83" s="226"/>
      <c r="AA83" s="16"/>
    </row>
    <row r="84" spans="1:27" ht="20.100000000000001" customHeight="1">
      <c r="A84" s="16"/>
      <c r="B84" s="16"/>
      <c r="C84" s="226"/>
      <c r="D84" s="16" t="s">
        <v>2930</v>
      </c>
      <c r="E84" s="226"/>
      <c r="F84" s="277"/>
      <c r="G84" s="277"/>
      <c r="H84" s="277"/>
      <c r="I84" s="277"/>
      <c r="J84" s="226"/>
      <c r="K84" s="226"/>
      <c r="L84" s="226"/>
      <c r="M84" s="226"/>
      <c r="N84" s="226"/>
      <c r="O84" s="226"/>
      <c r="P84" s="226"/>
      <c r="Q84" s="226"/>
      <c r="R84" s="263"/>
      <c r="S84" s="264"/>
      <c r="T84" s="264"/>
      <c r="U84" s="264"/>
      <c r="V84" s="264"/>
      <c r="W84" s="264"/>
      <c r="X84" s="226"/>
      <c r="Y84" s="226"/>
      <c r="Z84" s="226"/>
      <c r="AA84" s="16"/>
    </row>
    <row r="85" spans="1:27" ht="20.100000000000001" customHeight="1">
      <c r="A85" s="16"/>
      <c r="B85" s="16"/>
      <c r="C85" s="226"/>
      <c r="D85" s="16" t="s">
        <v>26</v>
      </c>
      <c r="E85" s="226"/>
      <c r="F85" s="277"/>
      <c r="G85" s="277"/>
      <c r="H85" s="277"/>
      <c r="I85" s="277"/>
      <c r="J85" s="226"/>
      <c r="K85" s="226"/>
      <c r="L85" s="226"/>
      <c r="M85" s="226"/>
      <c r="N85" s="226"/>
      <c r="O85" s="226"/>
      <c r="P85" s="226"/>
      <c r="Q85" s="226"/>
      <c r="R85" s="263"/>
      <c r="S85" s="264"/>
      <c r="T85" s="264"/>
      <c r="U85" s="264"/>
      <c r="V85" s="264"/>
      <c r="W85" s="264"/>
      <c r="X85" s="226"/>
      <c r="Y85" s="226"/>
      <c r="Z85" s="226"/>
      <c r="AA85" s="16"/>
    </row>
    <row r="86" spans="1:27" ht="20.100000000000001" customHeight="1">
      <c r="A86" s="16"/>
      <c r="B86" s="16"/>
      <c r="C86" s="226"/>
      <c r="D86" s="16" t="s">
        <v>2832</v>
      </c>
      <c r="E86" s="226"/>
      <c r="F86" s="277"/>
      <c r="G86" s="277"/>
      <c r="H86" s="277"/>
      <c r="I86" s="277"/>
      <c r="J86" s="226"/>
      <c r="K86" s="226"/>
      <c r="L86" s="226"/>
      <c r="M86" s="226"/>
      <c r="N86" s="226"/>
      <c r="O86" s="226"/>
      <c r="P86" s="226"/>
      <c r="Q86" s="226"/>
      <c r="R86" s="263"/>
      <c r="S86" s="264"/>
      <c r="T86" s="264"/>
      <c r="U86" s="264"/>
      <c r="V86" s="264"/>
      <c r="W86" s="264"/>
      <c r="X86" s="226"/>
      <c r="Y86" s="226"/>
      <c r="Z86" s="226"/>
      <c r="AA86" s="16"/>
    </row>
    <row r="87" spans="1:27" ht="20.100000000000001" customHeight="1">
      <c r="A87" s="16"/>
      <c r="B87" s="16"/>
      <c r="C87" s="226"/>
      <c r="D87" s="16" t="s">
        <v>6219</v>
      </c>
      <c r="E87" s="226"/>
      <c r="F87" s="277"/>
      <c r="G87" s="277"/>
      <c r="H87" s="277"/>
      <c r="I87" s="277"/>
      <c r="J87" s="226"/>
      <c r="K87" s="226"/>
      <c r="L87" s="226"/>
      <c r="M87" s="226"/>
      <c r="N87" s="226"/>
      <c r="O87" s="226"/>
      <c r="P87" s="226"/>
      <c r="Q87" s="226"/>
      <c r="R87" s="263"/>
      <c r="S87" s="264"/>
      <c r="T87" s="264"/>
      <c r="U87" s="264"/>
      <c r="V87" s="264"/>
      <c r="W87" s="264"/>
      <c r="X87" s="226"/>
      <c r="Y87" s="226"/>
      <c r="Z87" s="226"/>
      <c r="AA87" s="16"/>
    </row>
    <row r="88" spans="1:27" ht="20.100000000000001" customHeight="1">
      <c r="A88" s="16"/>
      <c r="B88" s="16"/>
      <c r="C88" s="226"/>
      <c r="D88" s="16" t="s">
        <v>6220</v>
      </c>
      <c r="E88" s="226"/>
      <c r="F88" s="277"/>
      <c r="G88" s="277"/>
      <c r="H88" s="277"/>
      <c r="I88" s="277"/>
      <c r="J88" s="226"/>
      <c r="K88" s="226"/>
      <c r="L88" s="226"/>
      <c r="M88" s="226"/>
      <c r="N88" s="226"/>
      <c r="O88" s="226"/>
      <c r="P88" s="226"/>
      <c r="Q88" s="226"/>
      <c r="R88" s="263"/>
      <c r="S88" s="264"/>
      <c r="T88" s="264"/>
      <c r="U88" s="264"/>
      <c r="V88" s="264"/>
      <c r="W88" s="264"/>
      <c r="X88" s="226"/>
      <c r="Y88" s="226"/>
      <c r="Z88" s="226"/>
      <c r="AA88" s="16"/>
    </row>
    <row r="89" spans="1:27" ht="20.100000000000001" customHeight="1">
      <c r="A89" s="255" t="s">
        <v>2738</v>
      </c>
      <c r="B89" s="255" t="s">
        <v>2897</v>
      </c>
      <c r="C89" s="256" t="s">
        <v>2896</v>
      </c>
      <c r="D89" s="255" t="s">
        <v>2827</v>
      </c>
      <c r="E89" s="256" t="s">
        <v>2391</v>
      </c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7"/>
      <c r="S89" s="258"/>
      <c r="T89" s="258"/>
      <c r="U89" s="258"/>
      <c r="V89" s="258"/>
      <c r="W89" s="258"/>
      <c r="X89" s="256"/>
      <c r="Y89" s="256"/>
      <c r="Z89" s="256" t="s">
        <v>28</v>
      </c>
      <c r="AA89" s="255"/>
    </row>
    <row r="90" spans="1:27" ht="20.100000000000001" customHeight="1">
      <c r="A90" s="16"/>
      <c r="B90" s="16"/>
      <c r="C90" s="226"/>
      <c r="D90" s="16" t="s">
        <v>2828</v>
      </c>
      <c r="E90" s="226"/>
      <c r="F90" s="277"/>
      <c r="G90" s="277"/>
      <c r="H90" s="277"/>
      <c r="I90" s="277"/>
      <c r="J90" s="226"/>
      <c r="K90" s="226"/>
      <c r="L90" s="226"/>
      <c r="M90" s="226"/>
      <c r="N90" s="226"/>
      <c r="O90" s="226"/>
      <c r="P90" s="226"/>
      <c r="Q90" s="226"/>
      <c r="R90" s="263"/>
      <c r="S90" s="264"/>
      <c r="T90" s="264"/>
      <c r="U90" s="264"/>
      <c r="V90" s="264"/>
      <c r="W90" s="264"/>
      <c r="X90" s="226"/>
      <c r="Y90" s="226"/>
      <c r="Z90" s="226"/>
      <c r="AA90" s="16"/>
    </row>
    <row r="91" spans="1:27" ht="20.100000000000001" customHeight="1">
      <c r="A91" s="16"/>
      <c r="B91" s="16"/>
      <c r="C91" s="226"/>
      <c r="D91" s="16" t="s">
        <v>2829</v>
      </c>
      <c r="E91" s="226"/>
      <c r="F91" s="277"/>
      <c r="G91" s="277"/>
      <c r="H91" s="277"/>
      <c r="I91" s="277"/>
      <c r="J91" s="226"/>
      <c r="K91" s="226"/>
      <c r="L91" s="226"/>
      <c r="M91" s="226"/>
      <c r="N91" s="226"/>
      <c r="O91" s="226"/>
      <c r="P91" s="226"/>
      <c r="Q91" s="226"/>
      <c r="R91" s="263"/>
      <c r="S91" s="264"/>
      <c r="T91" s="264"/>
      <c r="U91" s="264"/>
      <c r="V91" s="264"/>
      <c r="W91" s="264"/>
      <c r="X91" s="226"/>
      <c r="Y91" s="226"/>
      <c r="Z91" s="226"/>
      <c r="AA91" s="16"/>
    </row>
    <row r="92" spans="1:27" ht="20.100000000000001" customHeight="1">
      <c r="A92" s="16"/>
      <c r="B92" s="16"/>
      <c r="C92" s="226"/>
      <c r="D92" s="16" t="s">
        <v>2830</v>
      </c>
      <c r="E92" s="226"/>
      <c r="F92" s="277"/>
      <c r="G92" s="277"/>
      <c r="H92" s="277"/>
      <c r="I92" s="277"/>
      <c r="J92" s="226"/>
      <c r="K92" s="226"/>
      <c r="L92" s="226"/>
      <c r="M92" s="226"/>
      <c r="N92" s="226"/>
      <c r="O92" s="226"/>
      <c r="P92" s="226"/>
      <c r="Q92" s="226"/>
      <c r="R92" s="263"/>
      <c r="S92" s="264"/>
      <c r="T92" s="264"/>
      <c r="U92" s="264"/>
      <c r="V92" s="264"/>
      <c r="W92" s="264"/>
      <c r="X92" s="226"/>
      <c r="Y92" s="226"/>
      <c r="Z92" s="226"/>
      <c r="AA92" s="16"/>
    </row>
    <row r="93" spans="1:27" ht="20.100000000000001" customHeight="1">
      <c r="A93" s="16"/>
      <c r="B93" s="16"/>
      <c r="C93" s="226"/>
      <c r="D93" s="16" t="s">
        <v>2831</v>
      </c>
      <c r="E93" s="226"/>
      <c r="F93" s="277"/>
      <c r="G93" s="277"/>
      <c r="H93" s="277"/>
      <c r="I93" s="277"/>
      <c r="J93" s="226"/>
      <c r="K93" s="226"/>
      <c r="L93" s="226"/>
      <c r="M93" s="226"/>
      <c r="N93" s="226"/>
      <c r="O93" s="226"/>
      <c r="P93" s="226"/>
      <c r="Q93" s="226"/>
      <c r="R93" s="263"/>
      <c r="S93" s="264"/>
      <c r="T93" s="264"/>
      <c r="U93" s="264"/>
      <c r="V93" s="264"/>
      <c r="W93" s="264"/>
      <c r="X93" s="226"/>
      <c r="Y93" s="226"/>
      <c r="Z93" s="226"/>
      <c r="AA93" s="16"/>
    </row>
    <row r="94" spans="1:27" ht="20.100000000000001" customHeight="1">
      <c r="A94" s="16"/>
      <c r="B94" s="16"/>
      <c r="C94" s="226"/>
      <c r="D94" s="16" t="s">
        <v>2930</v>
      </c>
      <c r="E94" s="226"/>
      <c r="F94" s="277"/>
      <c r="G94" s="277"/>
      <c r="H94" s="277"/>
      <c r="I94" s="277"/>
      <c r="J94" s="226"/>
      <c r="K94" s="226"/>
      <c r="L94" s="226"/>
      <c r="M94" s="226"/>
      <c r="N94" s="226"/>
      <c r="O94" s="226"/>
      <c r="P94" s="226"/>
      <c r="Q94" s="226"/>
      <c r="R94" s="263"/>
      <c r="S94" s="264"/>
      <c r="T94" s="264"/>
      <c r="U94" s="264"/>
      <c r="V94" s="264"/>
      <c r="W94" s="264"/>
      <c r="X94" s="226"/>
      <c r="Y94" s="226"/>
      <c r="Z94" s="226"/>
      <c r="AA94" s="16"/>
    </row>
    <row r="95" spans="1:27" ht="20.100000000000001" customHeight="1">
      <c r="A95" s="16"/>
      <c r="B95" s="16"/>
      <c r="C95" s="226"/>
      <c r="D95" s="16" t="s">
        <v>26</v>
      </c>
      <c r="E95" s="226"/>
      <c r="F95" s="277"/>
      <c r="G95" s="277"/>
      <c r="H95" s="277"/>
      <c r="I95" s="277"/>
      <c r="J95" s="226"/>
      <c r="K95" s="226"/>
      <c r="L95" s="226"/>
      <c r="M95" s="226"/>
      <c r="N95" s="226"/>
      <c r="O95" s="226"/>
      <c r="P95" s="226"/>
      <c r="Q95" s="226"/>
      <c r="R95" s="263"/>
      <c r="S95" s="264"/>
      <c r="T95" s="264"/>
      <c r="U95" s="264"/>
      <c r="V95" s="264"/>
      <c r="W95" s="264"/>
      <c r="X95" s="226"/>
      <c r="Y95" s="226"/>
      <c r="Z95" s="226"/>
      <c r="AA95" s="16"/>
    </row>
    <row r="96" spans="1:27" ht="20.100000000000001" customHeight="1">
      <c r="A96" s="16"/>
      <c r="B96" s="16"/>
      <c r="C96" s="226"/>
      <c r="D96" s="16" t="s">
        <v>2832</v>
      </c>
      <c r="E96" s="226"/>
      <c r="F96" s="277"/>
      <c r="G96" s="277"/>
      <c r="H96" s="277"/>
      <c r="I96" s="277"/>
      <c r="J96" s="226"/>
      <c r="K96" s="226"/>
      <c r="L96" s="226"/>
      <c r="M96" s="226"/>
      <c r="N96" s="226"/>
      <c r="O96" s="226"/>
      <c r="P96" s="226"/>
      <c r="Q96" s="226"/>
      <c r="R96" s="263"/>
      <c r="S96" s="264"/>
      <c r="T96" s="264"/>
      <c r="U96" s="264"/>
      <c r="V96" s="264"/>
      <c r="W96" s="264"/>
      <c r="X96" s="226"/>
      <c r="Y96" s="226"/>
      <c r="Z96" s="226"/>
      <c r="AA96" s="16"/>
    </row>
    <row r="97" spans="1:27" ht="20.100000000000001" customHeight="1">
      <c r="A97" s="16"/>
      <c r="B97" s="16"/>
      <c r="C97" s="226"/>
      <c r="D97" s="16" t="s">
        <v>6219</v>
      </c>
      <c r="E97" s="226"/>
      <c r="F97" s="277"/>
      <c r="G97" s="277"/>
      <c r="H97" s="277"/>
      <c r="I97" s="277"/>
      <c r="J97" s="226"/>
      <c r="K97" s="226"/>
      <c r="L97" s="226"/>
      <c r="M97" s="226"/>
      <c r="N97" s="226"/>
      <c r="O97" s="226"/>
      <c r="P97" s="226"/>
      <c r="Q97" s="226"/>
      <c r="R97" s="263"/>
      <c r="S97" s="264"/>
      <c r="T97" s="264"/>
      <c r="U97" s="264"/>
      <c r="V97" s="264"/>
      <c r="W97" s="264"/>
      <c r="X97" s="226"/>
      <c r="Y97" s="226"/>
      <c r="Z97" s="226"/>
      <c r="AA97" s="16"/>
    </row>
    <row r="98" spans="1:27" ht="20.100000000000001" customHeight="1">
      <c r="A98" s="16"/>
      <c r="B98" s="16"/>
      <c r="C98" s="226"/>
      <c r="D98" s="16" t="s">
        <v>6220</v>
      </c>
      <c r="E98" s="226"/>
      <c r="F98" s="277"/>
      <c r="G98" s="277"/>
      <c r="H98" s="277"/>
      <c r="I98" s="277"/>
      <c r="J98" s="226"/>
      <c r="K98" s="226"/>
      <c r="L98" s="226"/>
      <c r="M98" s="226"/>
      <c r="N98" s="226"/>
      <c r="O98" s="226"/>
      <c r="P98" s="226"/>
      <c r="Q98" s="226"/>
      <c r="R98" s="263"/>
      <c r="S98" s="264"/>
      <c r="T98" s="264"/>
      <c r="U98" s="264"/>
      <c r="V98" s="264"/>
      <c r="W98" s="264"/>
      <c r="X98" s="226"/>
      <c r="Y98" s="226"/>
      <c r="Z98" s="226"/>
      <c r="AA98" s="16"/>
    </row>
    <row r="99" spans="1:27" ht="20.100000000000001" customHeight="1">
      <c r="A99" s="255" t="s">
        <v>2739</v>
      </c>
      <c r="B99" s="255" t="s">
        <v>2898</v>
      </c>
      <c r="C99" s="256" t="s">
        <v>2932</v>
      </c>
      <c r="D99" s="255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7">
        <v>5</v>
      </c>
      <c r="S99" s="258">
        <v>100</v>
      </c>
      <c r="T99" s="258"/>
      <c r="U99" s="258"/>
      <c r="V99" s="258"/>
      <c r="W99" s="258"/>
      <c r="X99" s="256"/>
      <c r="Y99" s="256"/>
      <c r="Z99" s="256" t="s">
        <v>28</v>
      </c>
      <c r="AA99" s="255"/>
    </row>
    <row r="100" spans="1:27" ht="20.100000000000001" customHeight="1">
      <c r="A100" s="255" t="s">
        <v>2740</v>
      </c>
      <c r="B100" s="255" t="s">
        <v>2899</v>
      </c>
      <c r="C100" s="256" t="s">
        <v>2931</v>
      </c>
      <c r="D100" s="255" t="s">
        <v>2833</v>
      </c>
      <c r="E100" s="256"/>
      <c r="F100" s="256"/>
      <c r="G100" s="256"/>
      <c r="H100" s="256"/>
      <c r="I100" s="256"/>
      <c r="J100" s="256"/>
      <c r="K100" s="256"/>
      <c r="L100" s="256"/>
      <c r="M100" s="256"/>
      <c r="N100" s="256"/>
      <c r="O100" s="256"/>
      <c r="P100" s="256"/>
      <c r="Q100" s="256"/>
      <c r="R100" s="257">
        <v>353</v>
      </c>
      <c r="S100" s="258">
        <v>84</v>
      </c>
      <c r="T100" s="258"/>
      <c r="U100" s="258"/>
      <c r="V100" s="258"/>
      <c r="W100" s="258"/>
      <c r="X100" s="256"/>
      <c r="Y100" s="256"/>
      <c r="Z100" s="256" t="s">
        <v>28</v>
      </c>
      <c r="AA100" s="255"/>
    </row>
    <row r="101" spans="1:27" ht="20.100000000000001" customHeight="1">
      <c r="A101" s="16"/>
      <c r="B101" s="16"/>
      <c r="C101" s="226"/>
      <c r="D101" s="16" t="s">
        <v>2834</v>
      </c>
      <c r="E101" s="226"/>
      <c r="F101" s="277"/>
      <c r="G101" s="277"/>
      <c r="H101" s="277"/>
      <c r="I101" s="277"/>
      <c r="J101" s="226"/>
      <c r="K101" s="226"/>
      <c r="L101" s="226"/>
      <c r="M101" s="226"/>
      <c r="N101" s="226"/>
      <c r="O101" s="226"/>
      <c r="P101" s="226"/>
      <c r="Q101" s="226"/>
      <c r="R101" s="263">
        <v>27</v>
      </c>
      <c r="S101" s="264">
        <v>6.4</v>
      </c>
      <c r="T101" s="264"/>
      <c r="U101" s="264"/>
      <c r="V101" s="264"/>
      <c r="W101" s="264"/>
      <c r="X101" s="226"/>
      <c r="Y101" s="226"/>
      <c r="Z101" s="226"/>
      <c r="AA101" s="16"/>
    </row>
    <row r="102" spans="1:27" ht="20.100000000000001" customHeight="1">
      <c r="A102" s="16"/>
      <c r="B102" s="16"/>
      <c r="C102" s="226"/>
      <c r="D102" s="16" t="s">
        <v>2835</v>
      </c>
      <c r="E102" s="226"/>
      <c r="F102" s="277"/>
      <c r="G102" s="277"/>
      <c r="H102" s="277"/>
      <c r="I102" s="277"/>
      <c r="J102" s="226"/>
      <c r="K102" s="226"/>
      <c r="L102" s="226"/>
      <c r="M102" s="226"/>
      <c r="N102" s="226"/>
      <c r="O102" s="226"/>
      <c r="P102" s="226"/>
      <c r="Q102" s="226"/>
      <c r="R102" s="263">
        <v>23</v>
      </c>
      <c r="S102" s="264">
        <v>5.5</v>
      </c>
      <c r="T102" s="264"/>
      <c r="U102" s="264"/>
      <c r="V102" s="264"/>
      <c r="W102" s="264"/>
      <c r="X102" s="226"/>
      <c r="Y102" s="226"/>
      <c r="Z102" s="226"/>
      <c r="AA102" s="16"/>
    </row>
    <row r="103" spans="1:27" ht="20.100000000000001" customHeight="1">
      <c r="A103" s="16"/>
      <c r="B103" s="16"/>
      <c r="C103" s="226"/>
      <c r="D103" s="16" t="s">
        <v>2836</v>
      </c>
      <c r="E103" s="226"/>
      <c r="F103" s="277"/>
      <c r="G103" s="277"/>
      <c r="H103" s="277"/>
      <c r="I103" s="277"/>
      <c r="J103" s="226"/>
      <c r="K103" s="226"/>
      <c r="L103" s="226"/>
      <c r="M103" s="226"/>
      <c r="N103" s="226"/>
      <c r="O103" s="226"/>
      <c r="P103" s="226"/>
      <c r="Q103" s="226"/>
      <c r="R103" s="263"/>
      <c r="S103" s="264"/>
      <c r="T103" s="264"/>
      <c r="U103" s="264"/>
      <c r="V103" s="264"/>
      <c r="W103" s="264"/>
      <c r="X103" s="226"/>
      <c r="Y103" s="226"/>
      <c r="Z103" s="226"/>
      <c r="AA103" s="16"/>
    </row>
    <row r="104" spans="1:27" ht="20.100000000000001" customHeight="1">
      <c r="A104" s="16"/>
      <c r="B104" s="16"/>
      <c r="C104" s="226"/>
      <c r="D104" s="16" t="s">
        <v>2837</v>
      </c>
      <c r="E104" s="226"/>
      <c r="F104" s="277"/>
      <c r="G104" s="277"/>
      <c r="H104" s="277"/>
      <c r="I104" s="277"/>
      <c r="J104" s="226"/>
      <c r="K104" s="226"/>
      <c r="L104" s="226"/>
      <c r="M104" s="226"/>
      <c r="N104" s="226"/>
      <c r="O104" s="226"/>
      <c r="P104" s="226"/>
      <c r="Q104" s="226"/>
      <c r="R104" s="263">
        <v>1</v>
      </c>
      <c r="S104" s="264">
        <v>0.2</v>
      </c>
      <c r="T104" s="264"/>
      <c r="U104" s="264"/>
      <c r="V104" s="264"/>
      <c r="W104" s="264"/>
      <c r="X104" s="226"/>
      <c r="Y104" s="226"/>
      <c r="Z104" s="226"/>
      <c r="AA104" s="16"/>
    </row>
    <row r="105" spans="1:27" ht="20.100000000000001" customHeight="1">
      <c r="A105" s="16"/>
      <c r="B105" s="16"/>
      <c r="C105" s="226"/>
      <c r="D105" s="16" t="s">
        <v>2838</v>
      </c>
      <c r="E105" s="226"/>
      <c r="F105" s="277"/>
      <c r="G105" s="277"/>
      <c r="H105" s="277"/>
      <c r="I105" s="277"/>
      <c r="J105" s="226"/>
      <c r="K105" s="226"/>
      <c r="L105" s="226"/>
      <c r="M105" s="226"/>
      <c r="N105" s="226"/>
      <c r="O105" s="226"/>
      <c r="P105" s="226"/>
      <c r="Q105" s="226"/>
      <c r="R105" s="263">
        <v>10</v>
      </c>
      <c r="S105" s="264">
        <v>2.4</v>
      </c>
      <c r="T105" s="264"/>
      <c r="U105" s="264"/>
      <c r="V105" s="264"/>
      <c r="W105" s="264"/>
      <c r="X105" s="226"/>
      <c r="Y105" s="226"/>
      <c r="Z105" s="226"/>
      <c r="AA105" s="16"/>
    </row>
    <row r="106" spans="1:27" ht="20.100000000000001" customHeight="1">
      <c r="A106" s="16"/>
      <c r="B106" s="16"/>
      <c r="C106" s="226"/>
      <c r="D106" s="16" t="s">
        <v>2839</v>
      </c>
      <c r="E106" s="226"/>
      <c r="F106" s="277"/>
      <c r="G106" s="277"/>
      <c r="H106" s="277"/>
      <c r="I106" s="277"/>
      <c r="J106" s="226"/>
      <c r="K106" s="226"/>
      <c r="L106" s="226"/>
      <c r="M106" s="226"/>
      <c r="N106" s="226"/>
      <c r="O106" s="226"/>
      <c r="P106" s="226"/>
      <c r="Q106" s="226"/>
      <c r="R106" s="263">
        <v>4</v>
      </c>
      <c r="S106" s="264">
        <v>1</v>
      </c>
      <c r="T106" s="264"/>
      <c r="U106" s="264"/>
      <c r="V106" s="264"/>
      <c r="W106" s="264"/>
      <c r="X106" s="226"/>
      <c r="Y106" s="226"/>
      <c r="Z106" s="226"/>
      <c r="AA106" s="16"/>
    </row>
    <row r="107" spans="1:27" ht="20.100000000000001" customHeight="1">
      <c r="A107" s="16"/>
      <c r="B107" s="16"/>
      <c r="C107" s="226"/>
      <c r="D107" s="16" t="s">
        <v>2813</v>
      </c>
      <c r="E107" s="226"/>
      <c r="F107" s="277"/>
      <c r="G107" s="277"/>
      <c r="H107" s="277"/>
      <c r="I107" s="277"/>
      <c r="J107" s="226"/>
      <c r="K107" s="226"/>
      <c r="L107" s="226"/>
      <c r="M107" s="226"/>
      <c r="N107" s="226"/>
      <c r="O107" s="226"/>
      <c r="P107" s="226"/>
      <c r="Q107" s="226"/>
      <c r="R107" s="263">
        <v>2</v>
      </c>
      <c r="S107" s="264">
        <v>0.5</v>
      </c>
      <c r="T107" s="264"/>
      <c r="U107" s="264"/>
      <c r="V107" s="264"/>
      <c r="W107" s="264"/>
      <c r="X107" s="226"/>
      <c r="Y107" s="226"/>
      <c r="Z107" s="226"/>
      <c r="AA107" s="16"/>
    </row>
    <row r="108" spans="1:27" ht="20.100000000000001" customHeight="1">
      <c r="A108" s="255" t="s">
        <v>2741</v>
      </c>
      <c r="B108" s="255" t="s">
        <v>2901</v>
      </c>
      <c r="C108" s="256" t="s">
        <v>2934</v>
      </c>
      <c r="D108" s="255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7">
        <v>2</v>
      </c>
      <c r="S108" s="258">
        <v>100</v>
      </c>
      <c r="T108" s="258"/>
      <c r="U108" s="258"/>
      <c r="V108" s="258"/>
      <c r="W108" s="258"/>
      <c r="X108" s="256"/>
      <c r="Y108" s="256"/>
      <c r="Z108" s="256" t="s">
        <v>28</v>
      </c>
      <c r="AA108" s="255"/>
    </row>
    <row r="109" spans="1:27" ht="20.100000000000001" customHeight="1">
      <c r="A109" s="255" t="s">
        <v>2742</v>
      </c>
      <c r="B109" s="255" t="s">
        <v>2902</v>
      </c>
      <c r="C109" s="256" t="s">
        <v>2900</v>
      </c>
      <c r="D109" s="255" t="s">
        <v>2833</v>
      </c>
      <c r="E109" s="256"/>
      <c r="F109" s="256"/>
      <c r="G109" s="256"/>
      <c r="H109" s="256"/>
      <c r="I109" s="256"/>
      <c r="J109" s="256"/>
      <c r="K109" s="256"/>
      <c r="L109" s="256"/>
      <c r="M109" s="256"/>
      <c r="N109" s="256"/>
      <c r="O109" s="256"/>
      <c r="P109" s="256"/>
      <c r="Q109" s="256"/>
      <c r="R109" s="257">
        <v>242</v>
      </c>
      <c r="S109" s="258">
        <v>82.6</v>
      </c>
      <c r="T109" s="258"/>
      <c r="U109" s="258"/>
      <c r="V109" s="258"/>
      <c r="W109" s="258"/>
      <c r="X109" s="256"/>
      <c r="Y109" s="256"/>
      <c r="Z109" s="256" t="s">
        <v>28</v>
      </c>
      <c r="AA109" s="255"/>
    </row>
    <row r="110" spans="1:27" ht="20.100000000000001" customHeight="1">
      <c r="A110" s="16"/>
      <c r="B110" s="16"/>
      <c r="C110" s="226"/>
      <c r="D110" s="16" t="s">
        <v>2834</v>
      </c>
      <c r="E110" s="226"/>
      <c r="F110" s="277"/>
      <c r="G110" s="277"/>
      <c r="H110" s="277"/>
      <c r="I110" s="277"/>
      <c r="J110" s="226"/>
      <c r="K110" s="226"/>
      <c r="L110" s="226"/>
      <c r="M110" s="226"/>
      <c r="N110" s="226"/>
      <c r="O110" s="226"/>
      <c r="P110" s="226"/>
      <c r="Q110" s="226"/>
      <c r="R110" s="263">
        <v>22</v>
      </c>
      <c r="S110" s="264">
        <v>7.5</v>
      </c>
      <c r="T110" s="264"/>
      <c r="U110" s="264"/>
      <c r="V110" s="264"/>
      <c r="W110" s="264"/>
      <c r="X110" s="226"/>
      <c r="Y110" s="226"/>
      <c r="Z110" s="226"/>
      <c r="AA110" s="16"/>
    </row>
    <row r="111" spans="1:27" ht="20.100000000000001" customHeight="1">
      <c r="A111" s="16"/>
      <c r="B111" s="16"/>
      <c r="C111" s="226"/>
      <c r="D111" s="16" t="s">
        <v>2835</v>
      </c>
      <c r="E111" s="226"/>
      <c r="F111" s="277"/>
      <c r="G111" s="277"/>
      <c r="H111" s="277"/>
      <c r="I111" s="277"/>
      <c r="J111" s="226"/>
      <c r="K111" s="226"/>
      <c r="L111" s="226"/>
      <c r="M111" s="226"/>
      <c r="N111" s="226"/>
      <c r="O111" s="226"/>
      <c r="P111" s="226"/>
      <c r="Q111" s="226"/>
      <c r="R111" s="263">
        <v>13</v>
      </c>
      <c r="S111" s="264">
        <v>4.4000000000000004</v>
      </c>
      <c r="T111" s="264"/>
      <c r="U111" s="264"/>
      <c r="V111" s="264"/>
      <c r="W111" s="264"/>
      <c r="X111" s="226"/>
      <c r="Y111" s="226"/>
      <c r="Z111" s="226"/>
      <c r="AA111" s="16"/>
    </row>
    <row r="112" spans="1:27" ht="20.100000000000001" customHeight="1">
      <c r="A112" s="16"/>
      <c r="B112" s="16"/>
      <c r="C112" s="226"/>
      <c r="D112" s="16" t="s">
        <v>2836</v>
      </c>
      <c r="E112" s="226"/>
      <c r="F112" s="277"/>
      <c r="G112" s="277"/>
      <c r="H112" s="277"/>
      <c r="I112" s="277"/>
      <c r="J112" s="226"/>
      <c r="K112" s="226"/>
      <c r="L112" s="226"/>
      <c r="M112" s="226"/>
      <c r="N112" s="226"/>
      <c r="O112" s="226"/>
      <c r="P112" s="226"/>
      <c r="Q112" s="226"/>
      <c r="R112" s="263"/>
      <c r="S112" s="264"/>
      <c r="T112" s="264"/>
      <c r="U112" s="264"/>
      <c r="V112" s="264"/>
      <c r="W112" s="264"/>
      <c r="X112" s="226"/>
      <c r="Y112" s="226"/>
      <c r="Z112" s="226"/>
      <c r="AA112" s="16"/>
    </row>
    <row r="113" spans="1:27" ht="20.100000000000001" customHeight="1">
      <c r="A113" s="16"/>
      <c r="B113" s="16"/>
      <c r="C113" s="226"/>
      <c r="D113" s="16" t="s">
        <v>2837</v>
      </c>
      <c r="E113" s="226"/>
      <c r="F113" s="277"/>
      <c r="G113" s="277"/>
      <c r="H113" s="277"/>
      <c r="I113" s="277"/>
      <c r="J113" s="226"/>
      <c r="K113" s="226"/>
      <c r="L113" s="226"/>
      <c r="M113" s="226"/>
      <c r="N113" s="226"/>
      <c r="O113" s="226"/>
      <c r="P113" s="226"/>
      <c r="Q113" s="226"/>
      <c r="R113" s="263">
        <v>1</v>
      </c>
      <c r="S113" s="264">
        <v>0.3</v>
      </c>
      <c r="T113" s="264"/>
      <c r="U113" s="264"/>
      <c r="V113" s="264"/>
      <c r="W113" s="264"/>
      <c r="X113" s="226"/>
      <c r="Y113" s="226"/>
      <c r="Z113" s="226"/>
      <c r="AA113" s="16"/>
    </row>
    <row r="114" spans="1:27" ht="20.100000000000001" customHeight="1">
      <c r="A114" s="16"/>
      <c r="B114" s="16"/>
      <c r="C114" s="226"/>
      <c r="D114" s="16" t="s">
        <v>2838</v>
      </c>
      <c r="E114" s="226"/>
      <c r="F114" s="277"/>
      <c r="G114" s="277"/>
      <c r="H114" s="277"/>
      <c r="I114" s="277"/>
      <c r="J114" s="226"/>
      <c r="K114" s="226"/>
      <c r="L114" s="226"/>
      <c r="M114" s="226"/>
      <c r="N114" s="226"/>
      <c r="O114" s="226"/>
      <c r="P114" s="226"/>
      <c r="Q114" s="226"/>
      <c r="R114" s="263">
        <v>9</v>
      </c>
      <c r="S114" s="264">
        <v>3.1</v>
      </c>
      <c r="T114" s="264"/>
      <c r="U114" s="264"/>
      <c r="V114" s="264"/>
      <c r="W114" s="264"/>
      <c r="X114" s="226"/>
      <c r="Y114" s="226"/>
      <c r="Z114" s="226"/>
      <c r="AA114" s="16"/>
    </row>
    <row r="115" spans="1:27" ht="20.100000000000001" customHeight="1">
      <c r="A115" s="16"/>
      <c r="B115" s="16"/>
      <c r="C115" s="226"/>
      <c r="D115" s="16" t="s">
        <v>2839</v>
      </c>
      <c r="E115" s="226"/>
      <c r="F115" s="277"/>
      <c r="G115" s="277"/>
      <c r="H115" s="277"/>
      <c r="I115" s="277"/>
      <c r="J115" s="226"/>
      <c r="K115" s="226"/>
      <c r="L115" s="226"/>
      <c r="M115" s="226"/>
      <c r="N115" s="226"/>
      <c r="O115" s="226"/>
      <c r="P115" s="226"/>
      <c r="Q115" s="226"/>
      <c r="R115" s="263">
        <v>5</v>
      </c>
      <c r="S115" s="264">
        <v>1.7</v>
      </c>
      <c r="T115" s="264"/>
      <c r="U115" s="264"/>
      <c r="V115" s="264"/>
      <c r="W115" s="264"/>
      <c r="X115" s="226"/>
      <c r="Y115" s="226"/>
      <c r="Z115" s="226"/>
      <c r="AA115" s="16"/>
    </row>
    <row r="116" spans="1:27" ht="20.100000000000001" customHeight="1">
      <c r="A116" s="16"/>
      <c r="B116" s="16"/>
      <c r="C116" s="226"/>
      <c r="D116" s="16" t="s">
        <v>2813</v>
      </c>
      <c r="E116" s="226"/>
      <c r="F116" s="277"/>
      <c r="G116" s="277"/>
      <c r="H116" s="277"/>
      <c r="I116" s="277"/>
      <c r="J116" s="226"/>
      <c r="K116" s="226"/>
      <c r="L116" s="226"/>
      <c r="M116" s="226"/>
      <c r="N116" s="226"/>
      <c r="O116" s="226"/>
      <c r="P116" s="226"/>
      <c r="Q116" s="226"/>
      <c r="R116" s="263">
        <v>1</v>
      </c>
      <c r="S116" s="264">
        <v>0.3</v>
      </c>
      <c r="T116" s="264"/>
      <c r="U116" s="264"/>
      <c r="V116" s="264"/>
      <c r="W116" s="264"/>
      <c r="X116" s="226"/>
      <c r="Y116" s="226"/>
      <c r="Z116" s="226"/>
      <c r="AA116" s="16"/>
    </row>
    <row r="117" spans="1:27" ht="20.100000000000001" customHeight="1">
      <c r="A117" s="255" t="s">
        <v>2743</v>
      </c>
      <c r="B117" s="255" t="s">
        <v>2903</v>
      </c>
      <c r="C117" s="256" t="s">
        <v>2933</v>
      </c>
      <c r="D117" s="255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7">
        <v>1</v>
      </c>
      <c r="S117" s="258">
        <v>100</v>
      </c>
      <c r="T117" s="258"/>
      <c r="U117" s="258"/>
      <c r="V117" s="258"/>
      <c r="W117" s="258"/>
      <c r="X117" s="256"/>
      <c r="Y117" s="256"/>
      <c r="Z117" s="256" t="s">
        <v>28</v>
      </c>
      <c r="AA117" s="255"/>
    </row>
    <row r="118" spans="1:27" ht="20.100000000000001" customHeight="1">
      <c r="A118" s="255" t="s">
        <v>2744</v>
      </c>
      <c r="B118" s="255" t="s">
        <v>2904</v>
      </c>
      <c r="C118" s="256" t="s">
        <v>2931</v>
      </c>
      <c r="D118" s="255" t="s">
        <v>2840</v>
      </c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7">
        <v>136</v>
      </c>
      <c r="S118" s="258">
        <v>32.4</v>
      </c>
      <c r="T118" s="258"/>
      <c r="U118" s="258"/>
      <c r="V118" s="258"/>
      <c r="W118" s="258"/>
      <c r="X118" s="256"/>
      <c r="Y118" s="256"/>
      <c r="Z118" s="256" t="s">
        <v>28</v>
      </c>
      <c r="AA118" s="255"/>
    </row>
    <row r="119" spans="1:27" ht="20.100000000000001" customHeight="1">
      <c r="A119" s="16"/>
      <c r="B119" s="16"/>
      <c r="C119" s="226"/>
      <c r="D119" s="16" t="s">
        <v>2841</v>
      </c>
      <c r="E119" s="226"/>
      <c r="F119" s="277"/>
      <c r="G119" s="277"/>
      <c r="H119" s="277"/>
      <c r="I119" s="277"/>
      <c r="J119" s="226"/>
      <c r="K119" s="226"/>
      <c r="L119" s="226"/>
      <c r="M119" s="226"/>
      <c r="N119" s="226"/>
      <c r="O119" s="226"/>
      <c r="P119" s="226"/>
      <c r="Q119" s="226"/>
      <c r="R119" s="263">
        <v>37</v>
      </c>
      <c r="S119" s="264">
        <v>8.8000000000000007</v>
      </c>
      <c r="T119" s="264"/>
      <c r="U119" s="264"/>
      <c r="V119" s="264"/>
      <c r="W119" s="264"/>
      <c r="X119" s="226"/>
      <c r="Y119" s="226"/>
      <c r="Z119" s="226"/>
      <c r="AA119" s="16"/>
    </row>
    <row r="120" spans="1:27" ht="20.100000000000001" customHeight="1">
      <c r="A120" s="16"/>
      <c r="B120" s="16"/>
      <c r="C120" s="226"/>
      <c r="D120" s="16" t="s">
        <v>2842</v>
      </c>
      <c r="E120" s="226"/>
      <c r="F120" s="277"/>
      <c r="G120" s="277"/>
      <c r="H120" s="277"/>
      <c r="I120" s="277"/>
      <c r="J120" s="226"/>
      <c r="K120" s="226"/>
      <c r="L120" s="226"/>
      <c r="M120" s="226"/>
      <c r="N120" s="226"/>
      <c r="O120" s="226"/>
      <c r="P120" s="226"/>
      <c r="Q120" s="226"/>
      <c r="R120" s="263">
        <v>121</v>
      </c>
      <c r="S120" s="264">
        <v>28.8</v>
      </c>
      <c r="T120" s="264"/>
      <c r="U120" s="264"/>
      <c r="V120" s="264"/>
      <c r="W120" s="264"/>
      <c r="X120" s="226"/>
      <c r="Y120" s="226"/>
      <c r="Z120" s="226"/>
      <c r="AA120" s="16"/>
    </row>
    <row r="121" spans="1:27" ht="20.100000000000001" customHeight="1">
      <c r="A121" s="16"/>
      <c r="B121" s="16"/>
      <c r="C121" s="226"/>
      <c r="D121" s="16" t="s">
        <v>2843</v>
      </c>
      <c r="E121" s="226"/>
      <c r="F121" s="277"/>
      <c r="G121" s="277"/>
      <c r="H121" s="277"/>
      <c r="I121" s="277"/>
      <c r="J121" s="226"/>
      <c r="K121" s="226"/>
      <c r="L121" s="226"/>
      <c r="M121" s="226"/>
      <c r="N121" s="226"/>
      <c r="O121" s="226"/>
      <c r="P121" s="226"/>
      <c r="Q121" s="226"/>
      <c r="R121" s="263">
        <v>77</v>
      </c>
      <c r="S121" s="264">
        <v>18.3</v>
      </c>
      <c r="T121" s="264"/>
      <c r="U121" s="264"/>
      <c r="V121" s="264"/>
      <c r="W121" s="264"/>
      <c r="X121" s="226"/>
      <c r="Y121" s="226"/>
      <c r="Z121" s="226"/>
      <c r="AA121" s="16"/>
    </row>
    <row r="122" spans="1:27" ht="20.100000000000001" customHeight="1">
      <c r="A122" s="16"/>
      <c r="B122" s="16"/>
      <c r="C122" s="226"/>
      <c r="D122" s="16" t="s">
        <v>2844</v>
      </c>
      <c r="E122" s="226"/>
      <c r="F122" s="277"/>
      <c r="G122" s="277"/>
      <c r="H122" s="277"/>
      <c r="I122" s="277"/>
      <c r="J122" s="226"/>
      <c r="K122" s="226"/>
      <c r="L122" s="226"/>
      <c r="M122" s="226"/>
      <c r="N122" s="226"/>
      <c r="O122" s="226"/>
      <c r="P122" s="226"/>
      <c r="Q122" s="226"/>
      <c r="R122" s="263">
        <v>31</v>
      </c>
      <c r="S122" s="264">
        <v>7.4</v>
      </c>
      <c r="T122" s="264"/>
      <c r="U122" s="264"/>
      <c r="V122" s="264"/>
      <c r="W122" s="264"/>
      <c r="X122" s="226"/>
      <c r="Y122" s="226"/>
      <c r="Z122" s="226"/>
      <c r="AA122" s="16"/>
    </row>
    <row r="123" spans="1:27" ht="20.100000000000001" customHeight="1">
      <c r="A123" s="16"/>
      <c r="B123" s="16"/>
      <c r="C123" s="226"/>
      <c r="D123" s="16" t="s">
        <v>2845</v>
      </c>
      <c r="E123" s="226"/>
      <c r="F123" s="277"/>
      <c r="G123" s="277"/>
      <c r="H123" s="277"/>
      <c r="I123" s="277"/>
      <c r="J123" s="226"/>
      <c r="K123" s="226"/>
      <c r="L123" s="226"/>
      <c r="M123" s="226"/>
      <c r="N123" s="226"/>
      <c r="O123" s="226"/>
      <c r="P123" s="226"/>
      <c r="Q123" s="226"/>
      <c r="R123" s="263">
        <v>11</v>
      </c>
      <c r="S123" s="264">
        <v>2.6</v>
      </c>
      <c r="T123" s="264"/>
      <c r="U123" s="264"/>
      <c r="V123" s="264"/>
      <c r="W123" s="264"/>
      <c r="X123" s="226"/>
      <c r="Y123" s="226"/>
      <c r="Z123" s="226"/>
      <c r="AA123" s="16"/>
    </row>
    <row r="124" spans="1:27" ht="20.100000000000001" customHeight="1">
      <c r="A124" s="16"/>
      <c r="B124" s="16"/>
      <c r="C124" s="226"/>
      <c r="D124" s="16" t="s">
        <v>26</v>
      </c>
      <c r="E124" s="226"/>
      <c r="F124" s="277"/>
      <c r="G124" s="277"/>
      <c r="H124" s="277"/>
      <c r="I124" s="277"/>
      <c r="J124" s="226"/>
      <c r="K124" s="226"/>
      <c r="L124" s="226"/>
      <c r="M124" s="226"/>
      <c r="N124" s="226"/>
      <c r="O124" s="226"/>
      <c r="P124" s="226"/>
      <c r="Q124" s="226"/>
      <c r="R124" s="263">
        <v>7</v>
      </c>
      <c r="S124" s="264">
        <v>1.7</v>
      </c>
      <c r="T124" s="264"/>
      <c r="U124" s="264"/>
      <c r="V124" s="264"/>
      <c r="W124" s="264"/>
      <c r="X124" s="226"/>
      <c r="Y124" s="226"/>
      <c r="Z124" s="226"/>
      <c r="AA124" s="16"/>
    </row>
    <row r="125" spans="1:27" ht="20.100000000000001" customHeight="1">
      <c r="A125" s="16"/>
      <c r="B125" s="16"/>
      <c r="C125" s="226"/>
      <c r="D125" s="16" t="s">
        <v>2846</v>
      </c>
      <c r="E125" s="226"/>
      <c r="F125" s="277"/>
      <c r="G125" s="277"/>
      <c r="H125" s="277"/>
      <c r="I125" s="277"/>
      <c r="J125" s="226"/>
      <c r="K125" s="226"/>
      <c r="L125" s="226"/>
      <c r="M125" s="226"/>
      <c r="N125" s="226"/>
      <c r="O125" s="226"/>
      <c r="P125" s="226"/>
      <c r="Q125" s="226"/>
      <c r="R125" s="263"/>
      <c r="S125" s="264"/>
      <c r="T125" s="264"/>
      <c r="U125" s="264"/>
      <c r="V125" s="264"/>
      <c r="W125" s="264"/>
      <c r="X125" s="226"/>
      <c r="Y125" s="226"/>
      <c r="Z125" s="226"/>
      <c r="AA125" s="16"/>
    </row>
    <row r="126" spans="1:27" ht="20.100000000000001" customHeight="1">
      <c r="A126" s="255" t="s">
        <v>2745</v>
      </c>
      <c r="B126" s="255" t="s">
        <v>2905</v>
      </c>
      <c r="C126" s="256" t="s">
        <v>2935</v>
      </c>
      <c r="D126" s="255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7">
        <v>7</v>
      </c>
      <c r="S126" s="258">
        <v>100</v>
      </c>
      <c r="T126" s="258"/>
      <c r="U126" s="258"/>
      <c r="V126" s="258"/>
      <c r="W126" s="258"/>
      <c r="X126" s="256"/>
      <c r="Y126" s="256"/>
      <c r="Z126" s="256" t="s">
        <v>28</v>
      </c>
      <c r="AA126" s="255"/>
    </row>
    <row r="127" spans="1:27" ht="20.100000000000001" customHeight="1">
      <c r="A127" s="255" t="s">
        <v>2746</v>
      </c>
      <c r="B127" s="255" t="s">
        <v>2906</v>
      </c>
      <c r="C127" s="256" t="s">
        <v>2931</v>
      </c>
      <c r="D127" s="255" t="s">
        <v>2840</v>
      </c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7">
        <v>49</v>
      </c>
      <c r="S127" s="258">
        <v>11.7</v>
      </c>
      <c r="T127" s="258"/>
      <c r="U127" s="258"/>
      <c r="V127" s="258"/>
      <c r="W127" s="258"/>
      <c r="X127" s="256"/>
      <c r="Y127" s="256"/>
      <c r="Z127" s="256" t="s">
        <v>28</v>
      </c>
      <c r="AA127" s="255"/>
    </row>
    <row r="128" spans="1:27" ht="20.100000000000001" customHeight="1">
      <c r="A128" s="16"/>
      <c r="B128" s="16"/>
      <c r="C128" s="226"/>
      <c r="D128" s="16" t="s">
        <v>2841</v>
      </c>
      <c r="E128" s="226"/>
      <c r="F128" s="277"/>
      <c r="G128" s="277"/>
      <c r="H128" s="277"/>
      <c r="I128" s="277"/>
      <c r="J128" s="226"/>
      <c r="K128" s="226"/>
      <c r="L128" s="226"/>
      <c r="M128" s="226"/>
      <c r="N128" s="226"/>
      <c r="O128" s="226"/>
      <c r="P128" s="226"/>
      <c r="Q128" s="226"/>
      <c r="R128" s="263">
        <v>62</v>
      </c>
      <c r="S128" s="264">
        <v>14.8</v>
      </c>
      <c r="T128" s="264"/>
      <c r="U128" s="264"/>
      <c r="V128" s="264"/>
      <c r="W128" s="264"/>
      <c r="X128" s="226"/>
      <c r="Y128" s="226"/>
      <c r="Z128" s="226"/>
      <c r="AA128" s="16"/>
    </row>
    <row r="129" spans="1:27" ht="20.100000000000001" customHeight="1">
      <c r="A129" s="16"/>
      <c r="B129" s="16"/>
      <c r="C129" s="226"/>
      <c r="D129" s="16" t="s">
        <v>2842</v>
      </c>
      <c r="E129" s="226"/>
      <c r="F129" s="277"/>
      <c r="G129" s="277"/>
      <c r="H129" s="277"/>
      <c r="I129" s="277"/>
      <c r="J129" s="226"/>
      <c r="K129" s="226"/>
      <c r="L129" s="226"/>
      <c r="M129" s="226"/>
      <c r="N129" s="226"/>
      <c r="O129" s="226"/>
      <c r="P129" s="226"/>
      <c r="Q129" s="226"/>
      <c r="R129" s="263">
        <v>81</v>
      </c>
      <c r="S129" s="264">
        <v>19.3</v>
      </c>
      <c r="T129" s="264"/>
      <c r="U129" s="264"/>
      <c r="V129" s="264"/>
      <c r="W129" s="264"/>
      <c r="X129" s="226"/>
      <c r="Y129" s="226"/>
      <c r="Z129" s="226"/>
      <c r="AA129" s="16"/>
    </row>
    <row r="130" spans="1:27" ht="20.100000000000001" customHeight="1">
      <c r="A130" s="16"/>
      <c r="B130" s="16"/>
      <c r="C130" s="226"/>
      <c r="D130" s="16" t="s">
        <v>2843</v>
      </c>
      <c r="E130" s="226"/>
      <c r="F130" s="277"/>
      <c r="G130" s="277"/>
      <c r="H130" s="277"/>
      <c r="I130" s="277"/>
      <c r="J130" s="226"/>
      <c r="K130" s="226"/>
      <c r="L130" s="226"/>
      <c r="M130" s="226"/>
      <c r="N130" s="226"/>
      <c r="O130" s="226"/>
      <c r="P130" s="226"/>
      <c r="Q130" s="226"/>
      <c r="R130" s="263">
        <v>56</v>
      </c>
      <c r="S130" s="264">
        <v>13.3</v>
      </c>
      <c r="T130" s="264"/>
      <c r="U130" s="264"/>
      <c r="V130" s="264"/>
      <c r="W130" s="264"/>
      <c r="X130" s="226"/>
      <c r="Y130" s="226"/>
      <c r="Z130" s="226"/>
      <c r="AA130" s="16"/>
    </row>
    <row r="131" spans="1:27" ht="20.100000000000001" customHeight="1">
      <c r="A131" s="16"/>
      <c r="B131" s="16"/>
      <c r="C131" s="226"/>
      <c r="D131" s="16" t="s">
        <v>2844</v>
      </c>
      <c r="E131" s="226"/>
      <c r="F131" s="277"/>
      <c r="G131" s="277"/>
      <c r="H131" s="277"/>
      <c r="I131" s="277"/>
      <c r="J131" s="226"/>
      <c r="K131" s="226"/>
      <c r="L131" s="226"/>
      <c r="M131" s="226"/>
      <c r="N131" s="226"/>
      <c r="O131" s="226"/>
      <c r="P131" s="226"/>
      <c r="Q131" s="226"/>
      <c r="R131" s="263">
        <v>50</v>
      </c>
      <c r="S131" s="264">
        <v>11.9</v>
      </c>
      <c r="T131" s="264"/>
      <c r="U131" s="264"/>
      <c r="V131" s="264"/>
      <c r="W131" s="264"/>
      <c r="X131" s="226"/>
      <c r="Y131" s="226"/>
      <c r="Z131" s="226"/>
      <c r="AA131" s="16"/>
    </row>
    <row r="132" spans="1:27" ht="20.100000000000001" customHeight="1">
      <c r="A132" s="16"/>
      <c r="B132" s="16"/>
      <c r="C132" s="226"/>
      <c r="D132" s="16" t="s">
        <v>2845</v>
      </c>
      <c r="E132" s="226"/>
      <c r="F132" s="277"/>
      <c r="G132" s="277"/>
      <c r="H132" s="277"/>
      <c r="I132" s="277"/>
      <c r="J132" s="226"/>
      <c r="K132" s="226"/>
      <c r="L132" s="226"/>
      <c r="M132" s="226"/>
      <c r="N132" s="226"/>
      <c r="O132" s="226"/>
      <c r="P132" s="226"/>
      <c r="Q132" s="226"/>
      <c r="R132" s="263">
        <v>15</v>
      </c>
      <c r="S132" s="264">
        <v>3.6</v>
      </c>
      <c r="T132" s="264"/>
      <c r="U132" s="264"/>
      <c r="V132" s="264"/>
      <c r="W132" s="264"/>
      <c r="X132" s="226"/>
      <c r="Y132" s="226"/>
      <c r="Z132" s="226"/>
      <c r="AA132" s="16"/>
    </row>
    <row r="133" spans="1:27" ht="20.100000000000001" customHeight="1">
      <c r="A133" s="16"/>
      <c r="B133" s="16"/>
      <c r="C133" s="226"/>
      <c r="D133" s="16" t="s">
        <v>26</v>
      </c>
      <c r="E133" s="226"/>
      <c r="F133" s="277"/>
      <c r="G133" s="277"/>
      <c r="H133" s="277"/>
      <c r="I133" s="277"/>
      <c r="J133" s="226"/>
      <c r="K133" s="226"/>
      <c r="L133" s="226"/>
      <c r="M133" s="226"/>
      <c r="N133" s="226"/>
      <c r="O133" s="226"/>
      <c r="P133" s="226"/>
      <c r="Q133" s="226"/>
      <c r="R133" s="263">
        <v>1</v>
      </c>
      <c r="S133" s="264">
        <v>0.2</v>
      </c>
      <c r="T133" s="264"/>
      <c r="U133" s="264"/>
      <c r="V133" s="264"/>
      <c r="W133" s="264"/>
      <c r="X133" s="226"/>
      <c r="Y133" s="226"/>
      <c r="Z133" s="226"/>
      <c r="AA133" s="16"/>
    </row>
    <row r="134" spans="1:27" ht="20.100000000000001" customHeight="1">
      <c r="A134" s="16"/>
      <c r="B134" s="16"/>
      <c r="C134" s="226"/>
      <c r="D134" s="16" t="s">
        <v>2846</v>
      </c>
      <c r="E134" s="226"/>
      <c r="F134" s="277"/>
      <c r="G134" s="277"/>
      <c r="H134" s="277"/>
      <c r="I134" s="277"/>
      <c r="J134" s="226"/>
      <c r="K134" s="226"/>
      <c r="L134" s="226"/>
      <c r="M134" s="226"/>
      <c r="N134" s="226"/>
      <c r="O134" s="226"/>
      <c r="P134" s="226"/>
      <c r="Q134" s="226"/>
      <c r="R134" s="263">
        <v>106</v>
      </c>
      <c r="S134" s="264">
        <v>25.2</v>
      </c>
      <c r="T134" s="264"/>
      <c r="U134" s="264"/>
      <c r="V134" s="264"/>
      <c r="W134" s="264"/>
      <c r="X134" s="226"/>
      <c r="Y134" s="226"/>
      <c r="Z134" s="226"/>
      <c r="AA134" s="16"/>
    </row>
    <row r="135" spans="1:27" ht="20.100000000000001" customHeight="1">
      <c r="A135" s="255" t="s">
        <v>2747</v>
      </c>
      <c r="B135" s="255" t="s">
        <v>2907</v>
      </c>
      <c r="C135" s="256" t="s">
        <v>2936</v>
      </c>
      <c r="D135" s="255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7">
        <v>1</v>
      </c>
      <c r="S135" s="258">
        <v>100</v>
      </c>
      <c r="T135" s="258"/>
      <c r="U135" s="258"/>
      <c r="V135" s="258"/>
      <c r="W135" s="258"/>
      <c r="X135" s="256"/>
      <c r="Y135" s="256"/>
      <c r="Z135" s="256" t="s">
        <v>28</v>
      </c>
      <c r="AA135" s="255"/>
    </row>
    <row r="136" spans="1:27" ht="20.100000000000001" customHeight="1">
      <c r="A136" s="255" t="s">
        <v>2748</v>
      </c>
      <c r="B136" s="255" t="s">
        <v>2908</v>
      </c>
      <c r="C136" s="256" t="s">
        <v>2927</v>
      </c>
      <c r="D136" s="255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7">
        <v>703</v>
      </c>
      <c r="S136" s="258">
        <v>100</v>
      </c>
      <c r="T136" s="258"/>
      <c r="U136" s="258"/>
      <c r="V136" s="258"/>
      <c r="W136" s="258"/>
      <c r="X136" s="256"/>
      <c r="Y136" s="256"/>
      <c r="Z136" s="256" t="s">
        <v>28</v>
      </c>
      <c r="AA136" s="255"/>
    </row>
    <row r="137" spans="1:27" ht="20.100000000000001" customHeight="1">
      <c r="A137" s="259"/>
      <c r="B137" s="259"/>
      <c r="C137" s="260"/>
      <c r="D137" s="259" t="s">
        <v>2788</v>
      </c>
      <c r="E137" s="260">
        <v>998</v>
      </c>
      <c r="F137" s="260"/>
      <c r="G137" s="260"/>
      <c r="H137" s="260"/>
      <c r="I137" s="260"/>
      <c r="J137" s="260"/>
      <c r="K137" s="260"/>
      <c r="L137" s="260"/>
      <c r="M137" s="260"/>
      <c r="N137" s="260"/>
      <c r="O137" s="260"/>
      <c r="P137" s="260"/>
      <c r="Q137" s="260"/>
      <c r="R137" s="261"/>
      <c r="S137" s="262"/>
      <c r="T137" s="262"/>
      <c r="U137" s="262"/>
      <c r="V137" s="262"/>
      <c r="W137" s="262"/>
      <c r="X137" s="260"/>
      <c r="Y137" s="260"/>
      <c r="Z137" s="260"/>
      <c r="AA137" s="259"/>
    </row>
    <row r="138" spans="1:27" ht="20.100000000000001" customHeight="1">
      <c r="A138" s="255" t="s">
        <v>2749</v>
      </c>
      <c r="B138" s="255" t="s">
        <v>2909</v>
      </c>
      <c r="C138" s="256" t="s">
        <v>2937</v>
      </c>
      <c r="D138" s="255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7">
        <v>329</v>
      </c>
      <c r="S138" s="258">
        <v>100</v>
      </c>
      <c r="T138" s="258"/>
      <c r="U138" s="258"/>
      <c r="V138" s="258"/>
      <c r="W138" s="258"/>
      <c r="X138" s="256"/>
      <c r="Y138" s="256"/>
      <c r="Z138" s="256" t="s">
        <v>28</v>
      </c>
      <c r="AA138" s="255"/>
    </row>
    <row r="139" spans="1:27" ht="20.100000000000001" customHeight="1">
      <c r="A139" s="259"/>
      <c r="B139" s="259"/>
      <c r="C139" s="260"/>
      <c r="D139" s="259" t="s">
        <v>2788</v>
      </c>
      <c r="E139" s="260">
        <v>998</v>
      </c>
      <c r="F139" s="260"/>
      <c r="G139" s="260"/>
      <c r="H139" s="260"/>
      <c r="I139" s="260"/>
      <c r="J139" s="260"/>
      <c r="K139" s="260"/>
      <c r="L139" s="260"/>
      <c r="M139" s="260"/>
      <c r="N139" s="260"/>
      <c r="O139" s="260"/>
      <c r="P139" s="260"/>
      <c r="Q139" s="260"/>
      <c r="R139" s="261"/>
      <c r="S139" s="262"/>
      <c r="T139" s="262"/>
      <c r="U139" s="262"/>
      <c r="V139" s="262"/>
      <c r="W139" s="262"/>
      <c r="X139" s="260"/>
      <c r="Y139" s="260"/>
      <c r="Z139" s="260"/>
      <c r="AA139" s="259"/>
    </row>
    <row r="140" spans="1:27" ht="20.100000000000001" customHeight="1">
      <c r="A140" s="255" t="s">
        <v>2750</v>
      </c>
      <c r="B140" s="255" t="s">
        <v>2910</v>
      </c>
      <c r="C140" s="256" t="s">
        <v>2927</v>
      </c>
      <c r="D140" s="255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7">
        <v>703</v>
      </c>
      <c r="S140" s="258">
        <v>100</v>
      </c>
      <c r="T140" s="258"/>
      <c r="U140" s="258"/>
      <c r="V140" s="258"/>
      <c r="W140" s="258"/>
      <c r="X140" s="256"/>
      <c r="Y140" s="256"/>
      <c r="Z140" s="256" t="s">
        <v>28</v>
      </c>
      <c r="AA140" s="255"/>
    </row>
    <row r="141" spans="1:27" ht="20.100000000000001" customHeight="1">
      <c r="A141" s="259"/>
      <c r="B141" s="259"/>
      <c r="C141" s="260"/>
      <c r="D141" s="259" t="s">
        <v>2788</v>
      </c>
      <c r="E141" s="260">
        <v>998</v>
      </c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1"/>
      <c r="S141" s="262"/>
      <c r="T141" s="262"/>
      <c r="U141" s="262"/>
      <c r="V141" s="262"/>
      <c r="W141" s="262"/>
      <c r="X141" s="260"/>
      <c r="Y141" s="260"/>
      <c r="Z141" s="260"/>
      <c r="AA141" s="259"/>
    </row>
    <row r="142" spans="1:27" ht="20.100000000000001" customHeight="1">
      <c r="A142" s="255" t="s">
        <v>2751</v>
      </c>
      <c r="B142" s="255" t="s">
        <v>2911</v>
      </c>
      <c r="C142" s="256" t="s">
        <v>2938</v>
      </c>
      <c r="D142" s="255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7">
        <v>468</v>
      </c>
      <c r="S142" s="258">
        <v>100</v>
      </c>
      <c r="T142" s="258"/>
      <c r="U142" s="258"/>
      <c r="V142" s="258"/>
      <c r="W142" s="258"/>
      <c r="X142" s="256"/>
      <c r="Y142" s="256"/>
      <c r="Z142" s="256" t="s">
        <v>28</v>
      </c>
      <c r="AA142" s="255"/>
    </row>
    <row r="143" spans="1:27" ht="20.100000000000001" customHeight="1">
      <c r="A143" s="259"/>
      <c r="B143" s="259"/>
      <c r="C143" s="260"/>
      <c r="D143" s="259" t="s">
        <v>2788</v>
      </c>
      <c r="E143" s="260">
        <v>998</v>
      </c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1"/>
      <c r="S143" s="262"/>
      <c r="T143" s="262"/>
      <c r="U143" s="262"/>
      <c r="V143" s="262"/>
      <c r="W143" s="262"/>
      <c r="X143" s="260"/>
      <c r="Y143" s="260"/>
      <c r="Z143" s="260"/>
      <c r="AA143" s="259"/>
    </row>
    <row r="144" spans="1:27" ht="20.100000000000001" customHeight="1">
      <c r="A144" s="255" t="s">
        <v>2752</v>
      </c>
      <c r="B144" s="255" t="s">
        <v>2912</v>
      </c>
      <c r="C144" s="256" t="s">
        <v>2927</v>
      </c>
      <c r="D144" s="255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7">
        <v>703</v>
      </c>
      <c r="S144" s="258">
        <v>100</v>
      </c>
      <c r="T144" s="258"/>
      <c r="U144" s="258"/>
      <c r="V144" s="258"/>
      <c r="W144" s="258"/>
      <c r="X144" s="256"/>
      <c r="Y144" s="256"/>
      <c r="Z144" s="256" t="s">
        <v>28</v>
      </c>
      <c r="AA144" s="255"/>
    </row>
    <row r="145" spans="1:27" ht="20.100000000000001" customHeight="1">
      <c r="A145" s="259"/>
      <c r="B145" s="259"/>
      <c r="C145" s="260"/>
      <c r="D145" s="259" t="s">
        <v>2788</v>
      </c>
      <c r="E145" s="260">
        <v>998</v>
      </c>
      <c r="F145" s="260"/>
      <c r="G145" s="260"/>
      <c r="H145" s="260"/>
      <c r="I145" s="260"/>
      <c r="J145" s="260"/>
      <c r="K145" s="260"/>
      <c r="L145" s="260"/>
      <c r="M145" s="260"/>
      <c r="N145" s="260"/>
      <c r="O145" s="260"/>
      <c r="P145" s="260"/>
      <c r="Q145" s="260"/>
      <c r="R145" s="261"/>
      <c r="S145" s="262"/>
      <c r="T145" s="262"/>
      <c r="U145" s="262"/>
      <c r="V145" s="262"/>
      <c r="W145" s="262"/>
      <c r="X145" s="260"/>
      <c r="Y145" s="260"/>
      <c r="Z145" s="260"/>
      <c r="AA145" s="259"/>
    </row>
    <row r="146" spans="1:27" ht="20.100000000000001" customHeight="1">
      <c r="A146" s="255" t="s">
        <v>2753</v>
      </c>
      <c r="B146" s="255" t="s">
        <v>2913</v>
      </c>
      <c r="C146" s="256" t="s">
        <v>2939</v>
      </c>
      <c r="D146" s="255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7">
        <v>619</v>
      </c>
      <c r="S146" s="258">
        <v>100</v>
      </c>
      <c r="T146" s="258"/>
      <c r="U146" s="258"/>
      <c r="V146" s="258"/>
      <c r="W146" s="258"/>
      <c r="X146" s="256"/>
      <c r="Y146" s="256"/>
      <c r="Z146" s="256" t="s">
        <v>28</v>
      </c>
      <c r="AA146" s="255"/>
    </row>
    <row r="147" spans="1:27" ht="20.100000000000001" customHeight="1">
      <c r="A147" s="16"/>
      <c r="B147" s="16"/>
      <c r="C147" s="226"/>
      <c r="D147" s="16" t="s">
        <v>264</v>
      </c>
      <c r="E147" s="226" t="s">
        <v>758</v>
      </c>
      <c r="F147" s="277"/>
      <c r="G147" s="277"/>
      <c r="H147" s="277"/>
      <c r="I147" s="277"/>
      <c r="J147" s="226"/>
      <c r="K147" s="226"/>
      <c r="L147" s="226"/>
      <c r="M147" s="226"/>
      <c r="N147" s="226"/>
      <c r="O147" s="226"/>
      <c r="P147" s="226"/>
      <c r="Q147" s="226"/>
      <c r="R147" s="263"/>
      <c r="S147" s="264"/>
      <c r="T147" s="264"/>
      <c r="U147" s="264"/>
      <c r="V147" s="264"/>
      <c r="W147" s="264"/>
      <c r="X147" s="226"/>
      <c r="Y147" s="226"/>
      <c r="Z147" s="226"/>
      <c r="AA147" s="16"/>
    </row>
    <row r="148" spans="1:27" ht="20.100000000000001" customHeight="1">
      <c r="A148" s="259"/>
      <c r="B148" s="259"/>
      <c r="C148" s="260"/>
      <c r="D148" s="259" t="s">
        <v>265</v>
      </c>
      <c r="E148" s="260"/>
      <c r="F148" s="260"/>
      <c r="G148" s="260"/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1"/>
      <c r="S148" s="262"/>
      <c r="T148" s="262"/>
      <c r="U148" s="262"/>
      <c r="V148" s="262"/>
      <c r="W148" s="262"/>
      <c r="X148" s="260"/>
      <c r="Y148" s="260"/>
      <c r="Z148" s="260"/>
      <c r="AA148" s="259"/>
    </row>
    <row r="149" spans="1:27" ht="20.100000000000001" customHeight="1">
      <c r="A149" s="255" t="s">
        <v>2754</v>
      </c>
      <c r="B149" s="255" t="s">
        <v>2914</v>
      </c>
      <c r="C149" s="256" t="s">
        <v>2939</v>
      </c>
      <c r="D149" s="255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7">
        <v>619</v>
      </c>
      <c r="S149" s="258">
        <v>100</v>
      </c>
      <c r="T149" s="258"/>
      <c r="U149" s="258"/>
      <c r="V149" s="258"/>
      <c r="W149" s="258"/>
      <c r="X149" s="256"/>
      <c r="Y149" s="256"/>
      <c r="Z149" s="256" t="s">
        <v>28</v>
      </c>
      <c r="AA149" s="255"/>
    </row>
    <row r="150" spans="1:27" ht="20.100000000000001" customHeight="1">
      <c r="A150" s="16"/>
      <c r="B150" s="16"/>
      <c r="C150" s="226"/>
      <c r="D150" s="16" t="s">
        <v>264</v>
      </c>
      <c r="E150" s="226" t="s">
        <v>758</v>
      </c>
      <c r="F150" s="277"/>
      <c r="G150" s="277"/>
      <c r="H150" s="277"/>
      <c r="I150" s="277"/>
      <c r="J150" s="226"/>
      <c r="K150" s="226"/>
      <c r="L150" s="226"/>
      <c r="M150" s="226"/>
      <c r="N150" s="226"/>
      <c r="O150" s="226"/>
      <c r="P150" s="226"/>
      <c r="Q150" s="226"/>
      <c r="R150" s="263"/>
      <c r="S150" s="264"/>
      <c r="T150" s="264"/>
      <c r="U150" s="264"/>
      <c r="V150" s="264"/>
      <c r="W150" s="264"/>
      <c r="X150" s="226"/>
      <c r="Y150" s="226"/>
      <c r="Z150" s="226"/>
      <c r="AA150" s="16"/>
    </row>
    <row r="151" spans="1:27" ht="20.100000000000001" customHeight="1">
      <c r="A151" s="16"/>
      <c r="B151" s="16"/>
      <c r="C151" s="226"/>
      <c r="D151" s="16" t="s">
        <v>265</v>
      </c>
      <c r="E151" s="226"/>
      <c r="F151" s="277"/>
      <c r="G151" s="277"/>
      <c r="H151" s="277"/>
      <c r="I151" s="277"/>
      <c r="J151" s="226"/>
      <c r="K151" s="226"/>
      <c r="L151" s="226"/>
      <c r="M151" s="226"/>
      <c r="N151" s="226"/>
      <c r="O151" s="226"/>
      <c r="P151" s="226"/>
      <c r="Q151" s="226"/>
      <c r="R151" s="263"/>
      <c r="S151" s="264"/>
      <c r="T151" s="264"/>
      <c r="U151" s="264"/>
      <c r="V151" s="264"/>
      <c r="W151" s="264"/>
      <c r="X151" s="226"/>
      <c r="Y151" s="226"/>
      <c r="Z151" s="226"/>
      <c r="AA151" s="16"/>
    </row>
    <row r="152" spans="1:27" ht="20.100000000000001" customHeight="1">
      <c r="A152" s="255" t="s">
        <v>2755</v>
      </c>
      <c r="B152" s="255" t="s">
        <v>2915</v>
      </c>
      <c r="C152" s="256" t="s">
        <v>2940</v>
      </c>
      <c r="D152" s="255" t="s">
        <v>2847</v>
      </c>
      <c r="E152" s="256" t="s">
        <v>2391</v>
      </c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7"/>
      <c r="S152" s="258"/>
      <c r="T152" s="258"/>
      <c r="U152" s="258"/>
      <c r="V152" s="258"/>
      <c r="W152" s="258"/>
      <c r="X152" s="256"/>
      <c r="Y152" s="256"/>
      <c r="Z152" s="256" t="s">
        <v>28</v>
      </c>
      <c r="AA152" s="255"/>
    </row>
    <row r="153" spans="1:27" ht="20.100000000000001" customHeight="1">
      <c r="A153" s="16"/>
      <c r="B153" s="16"/>
      <c r="C153" s="226"/>
      <c r="D153" s="16" t="s">
        <v>2848</v>
      </c>
      <c r="E153" s="226"/>
      <c r="F153" s="277"/>
      <c r="G153" s="277"/>
      <c r="H153" s="277"/>
      <c r="I153" s="277"/>
      <c r="J153" s="226"/>
      <c r="K153" s="226"/>
      <c r="L153" s="226"/>
      <c r="M153" s="226"/>
      <c r="N153" s="226"/>
      <c r="O153" s="226"/>
      <c r="P153" s="226"/>
      <c r="Q153" s="226"/>
      <c r="R153" s="263"/>
      <c r="S153" s="264"/>
      <c r="T153" s="264"/>
      <c r="U153" s="264"/>
      <c r="V153" s="264"/>
      <c r="W153" s="264"/>
      <c r="X153" s="226"/>
      <c r="Y153" s="226"/>
      <c r="Z153" s="226"/>
      <c r="AA153" s="16"/>
    </row>
    <row r="154" spans="1:27" ht="20.100000000000001" customHeight="1">
      <c r="A154" s="16"/>
      <c r="B154" s="16"/>
      <c r="C154" s="226"/>
      <c r="D154" s="16" t="s">
        <v>2849</v>
      </c>
      <c r="E154" s="226"/>
      <c r="F154" s="277"/>
      <c r="G154" s="277"/>
      <c r="H154" s="277"/>
      <c r="I154" s="277"/>
      <c r="J154" s="226"/>
      <c r="K154" s="226"/>
      <c r="L154" s="226"/>
      <c r="M154" s="226"/>
      <c r="N154" s="226"/>
      <c r="O154" s="226"/>
      <c r="P154" s="226"/>
      <c r="Q154" s="226"/>
      <c r="R154" s="263"/>
      <c r="S154" s="264"/>
      <c r="T154" s="264"/>
      <c r="U154" s="264"/>
      <c r="V154" s="264"/>
      <c r="W154" s="264"/>
      <c r="X154" s="226"/>
      <c r="Y154" s="226"/>
      <c r="Z154" s="226"/>
      <c r="AA154" s="16"/>
    </row>
    <row r="155" spans="1:27" ht="20.100000000000001" customHeight="1">
      <c r="A155" s="16"/>
      <c r="B155" s="16"/>
      <c r="C155" s="226"/>
      <c r="D155" s="16" t="s">
        <v>2850</v>
      </c>
      <c r="E155" s="226"/>
      <c r="F155" s="277"/>
      <c r="G155" s="277"/>
      <c r="H155" s="277"/>
      <c r="I155" s="277"/>
      <c r="J155" s="226"/>
      <c r="K155" s="226"/>
      <c r="L155" s="226"/>
      <c r="M155" s="226"/>
      <c r="N155" s="226"/>
      <c r="O155" s="226"/>
      <c r="P155" s="226"/>
      <c r="Q155" s="226"/>
      <c r="R155" s="263"/>
      <c r="S155" s="264"/>
      <c r="T155" s="264"/>
      <c r="U155" s="264"/>
      <c r="V155" s="264"/>
      <c r="W155" s="264"/>
      <c r="X155" s="226"/>
      <c r="Y155" s="226"/>
      <c r="Z155" s="226"/>
      <c r="AA155" s="16"/>
    </row>
    <row r="156" spans="1:27" ht="20.100000000000001" customHeight="1">
      <c r="A156" s="16"/>
      <c r="B156" s="16"/>
      <c r="C156" s="226"/>
      <c r="D156" s="16" t="s">
        <v>2851</v>
      </c>
      <c r="E156" s="226"/>
      <c r="F156" s="277"/>
      <c r="G156" s="277"/>
      <c r="H156" s="277"/>
      <c r="I156" s="277"/>
      <c r="J156" s="226"/>
      <c r="K156" s="226"/>
      <c r="L156" s="226"/>
      <c r="M156" s="226"/>
      <c r="N156" s="226"/>
      <c r="O156" s="226"/>
      <c r="P156" s="226"/>
      <c r="Q156" s="226"/>
      <c r="R156" s="263"/>
      <c r="S156" s="264"/>
      <c r="T156" s="264"/>
      <c r="U156" s="264"/>
      <c r="V156" s="264"/>
      <c r="W156" s="264"/>
      <c r="X156" s="226"/>
      <c r="Y156" s="226"/>
      <c r="Z156" s="226"/>
      <c r="AA156" s="16"/>
    </row>
    <row r="157" spans="1:27" ht="20.100000000000001" customHeight="1">
      <c r="A157" s="16"/>
      <c r="B157" s="16"/>
      <c r="C157" s="226"/>
      <c r="D157" s="16" t="s">
        <v>2852</v>
      </c>
      <c r="E157" s="226"/>
      <c r="F157" s="277"/>
      <c r="G157" s="277"/>
      <c r="H157" s="277"/>
      <c r="I157" s="277"/>
      <c r="J157" s="226"/>
      <c r="K157" s="226"/>
      <c r="L157" s="226"/>
      <c r="M157" s="226"/>
      <c r="N157" s="226"/>
      <c r="O157" s="226"/>
      <c r="P157" s="226"/>
      <c r="Q157" s="226"/>
      <c r="R157" s="263"/>
      <c r="S157" s="264"/>
      <c r="T157" s="264"/>
      <c r="U157" s="264"/>
      <c r="V157" s="264"/>
      <c r="W157" s="264"/>
      <c r="X157" s="226"/>
      <c r="Y157" s="226"/>
      <c r="Z157" s="226"/>
      <c r="AA157" s="16"/>
    </row>
    <row r="158" spans="1:27" ht="20.100000000000001" customHeight="1">
      <c r="A158" s="16"/>
      <c r="B158" s="16"/>
      <c r="C158" s="226"/>
      <c r="D158" s="16" t="s">
        <v>2853</v>
      </c>
      <c r="E158" s="226"/>
      <c r="F158" s="277"/>
      <c r="G158" s="277"/>
      <c r="H158" s="277"/>
      <c r="I158" s="277"/>
      <c r="J158" s="226"/>
      <c r="K158" s="226"/>
      <c r="L158" s="226"/>
      <c r="M158" s="226"/>
      <c r="N158" s="226"/>
      <c r="O158" s="226"/>
      <c r="P158" s="226"/>
      <c r="Q158" s="226"/>
      <c r="R158" s="263"/>
      <c r="S158" s="264"/>
      <c r="T158" s="264"/>
      <c r="U158" s="264"/>
      <c r="V158" s="264"/>
      <c r="W158" s="264"/>
      <c r="X158" s="226"/>
      <c r="Y158" s="226"/>
      <c r="Z158" s="226"/>
      <c r="AA158" s="16"/>
    </row>
    <row r="159" spans="1:27" ht="20.100000000000001" customHeight="1">
      <c r="A159" s="16"/>
      <c r="B159" s="16"/>
      <c r="C159" s="226"/>
      <c r="D159" s="16" t="s">
        <v>2854</v>
      </c>
      <c r="E159" s="226"/>
      <c r="F159" s="277"/>
      <c r="G159" s="277"/>
      <c r="H159" s="277"/>
      <c r="I159" s="277"/>
      <c r="J159" s="226"/>
      <c r="K159" s="226"/>
      <c r="L159" s="226"/>
      <c r="M159" s="226"/>
      <c r="N159" s="226"/>
      <c r="O159" s="226"/>
      <c r="P159" s="226"/>
      <c r="Q159" s="226"/>
      <c r="R159" s="263"/>
      <c r="S159" s="264"/>
      <c r="T159" s="264"/>
      <c r="U159" s="264"/>
      <c r="V159" s="264"/>
      <c r="W159" s="264"/>
      <c r="X159" s="226"/>
      <c r="Y159" s="226"/>
      <c r="Z159" s="226"/>
      <c r="AA159" s="16"/>
    </row>
    <row r="160" spans="1:27" ht="20.100000000000001" customHeight="1">
      <c r="A160" s="16"/>
      <c r="B160" s="16"/>
      <c r="C160" s="226"/>
      <c r="D160" s="16" t="s">
        <v>6219</v>
      </c>
      <c r="E160" s="226"/>
      <c r="F160" s="277"/>
      <c r="G160" s="277"/>
      <c r="H160" s="277"/>
      <c r="I160" s="277"/>
      <c r="J160" s="226"/>
      <c r="K160" s="226"/>
      <c r="L160" s="226"/>
      <c r="M160" s="226"/>
      <c r="N160" s="226"/>
      <c r="O160" s="226"/>
      <c r="P160" s="226"/>
      <c r="Q160" s="226"/>
      <c r="R160" s="263"/>
      <c r="S160" s="264"/>
      <c r="T160" s="264"/>
      <c r="U160" s="264"/>
      <c r="V160" s="264"/>
      <c r="W160" s="264"/>
      <c r="X160" s="226"/>
      <c r="Y160" s="226"/>
      <c r="Z160" s="226"/>
      <c r="AA160" s="16"/>
    </row>
    <row r="161" spans="1:27" ht="20.100000000000001" customHeight="1">
      <c r="A161" s="16"/>
      <c r="B161" s="16"/>
      <c r="C161" s="226"/>
      <c r="D161" s="16" t="s">
        <v>6220</v>
      </c>
      <c r="E161" s="226"/>
      <c r="F161" s="277"/>
      <c r="G161" s="277"/>
      <c r="H161" s="277"/>
      <c r="I161" s="277"/>
      <c r="J161" s="226"/>
      <c r="K161" s="226"/>
      <c r="L161" s="226"/>
      <c r="M161" s="226"/>
      <c r="N161" s="226"/>
      <c r="O161" s="226"/>
      <c r="P161" s="226"/>
      <c r="Q161" s="226"/>
      <c r="R161" s="263"/>
      <c r="S161" s="264"/>
      <c r="T161" s="264"/>
      <c r="U161" s="264"/>
      <c r="V161" s="264"/>
      <c r="W161" s="264"/>
      <c r="X161" s="226"/>
      <c r="Y161" s="226"/>
      <c r="Z161" s="226"/>
      <c r="AA161" s="16"/>
    </row>
    <row r="162" spans="1:27" ht="20.100000000000001" customHeight="1">
      <c r="A162" s="255" t="s">
        <v>2756</v>
      </c>
      <c r="B162" s="255" t="s">
        <v>2916</v>
      </c>
      <c r="C162" s="256" t="s">
        <v>2927</v>
      </c>
      <c r="D162" s="255" t="s">
        <v>2855</v>
      </c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7">
        <v>106</v>
      </c>
      <c r="S162" s="258">
        <v>15.1</v>
      </c>
      <c r="T162" s="258"/>
      <c r="U162" s="258"/>
      <c r="V162" s="258"/>
      <c r="W162" s="258"/>
      <c r="X162" s="256"/>
      <c r="Y162" s="256"/>
      <c r="Z162" s="256" t="s">
        <v>28</v>
      </c>
      <c r="AA162" s="255"/>
    </row>
    <row r="163" spans="1:27" ht="20.100000000000001" customHeight="1">
      <c r="A163" s="16"/>
      <c r="B163" s="16"/>
      <c r="C163" s="226"/>
      <c r="D163" s="16" t="s">
        <v>2856</v>
      </c>
      <c r="E163" s="226"/>
      <c r="F163" s="277"/>
      <c r="G163" s="277"/>
      <c r="H163" s="277"/>
      <c r="I163" s="277"/>
      <c r="J163" s="226"/>
      <c r="K163" s="226"/>
      <c r="L163" s="226"/>
      <c r="M163" s="226"/>
      <c r="N163" s="226"/>
      <c r="O163" s="226"/>
      <c r="P163" s="226"/>
      <c r="Q163" s="226"/>
      <c r="R163" s="263">
        <v>223</v>
      </c>
      <c r="S163" s="264">
        <v>31.7</v>
      </c>
      <c r="T163" s="264"/>
      <c r="U163" s="264"/>
      <c r="V163" s="264"/>
      <c r="W163" s="264"/>
      <c r="X163" s="226"/>
      <c r="Y163" s="226"/>
      <c r="Z163" s="226"/>
      <c r="AA163" s="16"/>
    </row>
    <row r="164" spans="1:27" ht="20.100000000000001" customHeight="1">
      <c r="A164" s="16"/>
      <c r="B164" s="16"/>
      <c r="C164" s="226"/>
      <c r="D164" s="16" t="s">
        <v>2857</v>
      </c>
      <c r="E164" s="226"/>
      <c r="F164" s="277"/>
      <c r="G164" s="277"/>
      <c r="H164" s="277"/>
      <c r="I164" s="277"/>
      <c r="J164" s="226"/>
      <c r="K164" s="226"/>
      <c r="L164" s="226"/>
      <c r="M164" s="226"/>
      <c r="N164" s="226"/>
      <c r="O164" s="226"/>
      <c r="P164" s="226"/>
      <c r="Q164" s="226"/>
      <c r="R164" s="263">
        <v>129</v>
      </c>
      <c r="S164" s="264">
        <v>18.3</v>
      </c>
      <c r="T164" s="264"/>
      <c r="U164" s="264"/>
      <c r="V164" s="264"/>
      <c r="W164" s="264"/>
      <c r="X164" s="226"/>
      <c r="Y164" s="226"/>
      <c r="Z164" s="226"/>
      <c r="AA164" s="16"/>
    </row>
    <row r="165" spans="1:27" ht="20.100000000000001" customHeight="1">
      <c r="A165" s="16"/>
      <c r="B165" s="16"/>
      <c r="C165" s="226"/>
      <c r="D165" s="16" t="s">
        <v>2858</v>
      </c>
      <c r="E165" s="226"/>
      <c r="F165" s="277"/>
      <c r="G165" s="277"/>
      <c r="H165" s="277"/>
      <c r="I165" s="277"/>
      <c r="J165" s="226"/>
      <c r="K165" s="226"/>
      <c r="L165" s="226"/>
      <c r="M165" s="226"/>
      <c r="N165" s="226"/>
      <c r="O165" s="226"/>
      <c r="P165" s="226"/>
      <c r="Q165" s="226"/>
      <c r="R165" s="263">
        <v>103</v>
      </c>
      <c r="S165" s="264">
        <v>14.7</v>
      </c>
      <c r="T165" s="264"/>
      <c r="U165" s="264"/>
      <c r="V165" s="264"/>
      <c r="W165" s="264"/>
      <c r="X165" s="226"/>
      <c r="Y165" s="226"/>
      <c r="Z165" s="226"/>
      <c r="AA165" s="16"/>
    </row>
    <row r="166" spans="1:27" ht="20.100000000000001" customHeight="1">
      <c r="A166" s="16"/>
      <c r="B166" s="16"/>
      <c r="C166" s="226"/>
      <c r="D166" s="16" t="s">
        <v>2859</v>
      </c>
      <c r="E166" s="226"/>
      <c r="F166" s="277"/>
      <c r="G166" s="277"/>
      <c r="H166" s="277"/>
      <c r="I166" s="277"/>
      <c r="J166" s="226"/>
      <c r="K166" s="226"/>
      <c r="L166" s="226"/>
      <c r="M166" s="226"/>
      <c r="N166" s="226"/>
      <c r="O166" s="226"/>
      <c r="P166" s="226"/>
      <c r="Q166" s="226"/>
      <c r="R166" s="263">
        <v>57</v>
      </c>
      <c r="S166" s="264">
        <v>8.1</v>
      </c>
      <c r="T166" s="264"/>
      <c r="U166" s="264"/>
      <c r="V166" s="264"/>
      <c r="W166" s="264"/>
      <c r="X166" s="226"/>
      <c r="Y166" s="226"/>
      <c r="Z166" s="226"/>
      <c r="AA166" s="16"/>
    </row>
    <row r="167" spans="1:27" ht="20.100000000000001" customHeight="1">
      <c r="A167" s="16"/>
      <c r="B167" s="16"/>
      <c r="C167" s="226"/>
      <c r="D167" s="16" t="s">
        <v>2860</v>
      </c>
      <c r="E167" s="226"/>
      <c r="F167" s="277"/>
      <c r="G167" s="277"/>
      <c r="H167" s="277"/>
      <c r="I167" s="277"/>
      <c r="J167" s="226"/>
      <c r="K167" s="226"/>
      <c r="L167" s="226"/>
      <c r="M167" s="226"/>
      <c r="N167" s="226"/>
      <c r="O167" s="226"/>
      <c r="P167" s="226"/>
      <c r="Q167" s="226"/>
      <c r="R167" s="263">
        <v>85</v>
      </c>
      <c r="S167" s="264">
        <v>12.1</v>
      </c>
      <c r="T167" s="264"/>
      <c r="U167" s="264"/>
      <c r="V167" s="264"/>
      <c r="W167" s="264"/>
      <c r="X167" s="226"/>
      <c r="Y167" s="226"/>
      <c r="Z167" s="226"/>
      <c r="AA167" s="16"/>
    </row>
    <row r="168" spans="1:27" ht="20.100000000000001" customHeight="1">
      <c r="A168" s="16"/>
      <c r="B168" s="16"/>
      <c r="C168" s="226"/>
      <c r="D168" s="16" t="s">
        <v>2364</v>
      </c>
      <c r="E168" s="226"/>
      <c r="F168" s="277"/>
      <c r="G168" s="277"/>
      <c r="H168" s="277"/>
      <c r="I168" s="277"/>
      <c r="J168" s="226"/>
      <c r="K168" s="226"/>
      <c r="L168" s="226"/>
      <c r="M168" s="226"/>
      <c r="N168" s="226"/>
      <c r="O168" s="226"/>
      <c r="P168" s="226"/>
      <c r="Q168" s="226"/>
      <c r="R168" s="263"/>
      <c r="S168" s="264"/>
      <c r="T168" s="264"/>
      <c r="U168" s="264"/>
      <c r="V168" s="264"/>
      <c r="W168" s="264"/>
      <c r="X168" s="226"/>
      <c r="Y168" s="226"/>
      <c r="Z168" s="226"/>
      <c r="AA168" s="16"/>
    </row>
    <row r="169" spans="1:27" ht="20.100000000000001" customHeight="1">
      <c r="A169" s="16"/>
      <c r="B169" s="16"/>
      <c r="C169" s="226"/>
      <c r="D169" s="16" t="s">
        <v>2365</v>
      </c>
      <c r="E169" s="226"/>
      <c r="F169" s="277"/>
      <c r="G169" s="277"/>
      <c r="H169" s="277"/>
      <c r="I169" s="277"/>
      <c r="J169" s="226"/>
      <c r="K169" s="226"/>
      <c r="L169" s="226"/>
      <c r="M169" s="226"/>
      <c r="N169" s="226"/>
      <c r="O169" s="226"/>
      <c r="P169" s="226"/>
      <c r="Q169" s="226"/>
      <c r="R169" s="263"/>
      <c r="S169" s="264"/>
      <c r="T169" s="264"/>
      <c r="U169" s="264"/>
      <c r="V169" s="264"/>
      <c r="W169" s="264"/>
      <c r="X169" s="226"/>
      <c r="Y169" s="226"/>
      <c r="Z169" s="226"/>
      <c r="AA169" s="16"/>
    </row>
    <row r="170" spans="1:27" ht="20.100000000000001" customHeight="1">
      <c r="A170" s="255" t="s">
        <v>2757</v>
      </c>
      <c r="B170" s="255" t="s">
        <v>2917</v>
      </c>
      <c r="C170" s="256" t="s">
        <v>2927</v>
      </c>
      <c r="D170" s="255" t="s">
        <v>2855</v>
      </c>
      <c r="E170" s="256" t="s">
        <v>2391</v>
      </c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7">
        <v>98</v>
      </c>
      <c r="S170" s="258">
        <v>13.9</v>
      </c>
      <c r="T170" s="258"/>
      <c r="U170" s="258"/>
      <c r="V170" s="258"/>
      <c r="W170" s="258"/>
      <c r="X170" s="256"/>
      <c r="Y170" s="256"/>
      <c r="Z170" s="256" t="s">
        <v>28</v>
      </c>
      <c r="AA170" s="255"/>
    </row>
    <row r="171" spans="1:27" ht="20.100000000000001" customHeight="1">
      <c r="A171" s="16"/>
      <c r="B171" s="16"/>
      <c r="C171" s="226"/>
      <c r="D171" s="16" t="s">
        <v>2856</v>
      </c>
      <c r="E171" s="226"/>
      <c r="F171" s="277"/>
      <c r="G171" s="277"/>
      <c r="H171" s="277"/>
      <c r="I171" s="277"/>
      <c r="J171" s="226"/>
      <c r="K171" s="226"/>
      <c r="L171" s="226"/>
      <c r="M171" s="226"/>
      <c r="N171" s="226"/>
      <c r="O171" s="226"/>
      <c r="P171" s="226"/>
      <c r="Q171" s="226"/>
      <c r="R171" s="263">
        <v>175</v>
      </c>
      <c r="S171" s="264">
        <v>24.9</v>
      </c>
      <c r="T171" s="264"/>
      <c r="U171" s="264"/>
      <c r="V171" s="264"/>
      <c r="W171" s="264"/>
      <c r="X171" s="226"/>
      <c r="Y171" s="226"/>
      <c r="Z171" s="226"/>
      <c r="AA171" s="16"/>
    </row>
    <row r="172" spans="1:27" ht="20.100000000000001" customHeight="1">
      <c r="A172" s="16"/>
      <c r="B172" s="16"/>
      <c r="C172" s="226"/>
      <c r="D172" s="16" t="s">
        <v>2857</v>
      </c>
      <c r="E172" s="226"/>
      <c r="F172" s="277"/>
      <c r="G172" s="277"/>
      <c r="H172" s="277"/>
      <c r="I172" s="277"/>
      <c r="J172" s="226"/>
      <c r="K172" s="226"/>
      <c r="L172" s="226"/>
      <c r="M172" s="226"/>
      <c r="N172" s="226"/>
      <c r="O172" s="226"/>
      <c r="P172" s="226"/>
      <c r="Q172" s="226"/>
      <c r="R172" s="263">
        <v>82</v>
      </c>
      <c r="S172" s="264">
        <v>11.7</v>
      </c>
      <c r="T172" s="264"/>
      <c r="U172" s="264"/>
      <c r="V172" s="264"/>
      <c r="W172" s="264"/>
      <c r="X172" s="226"/>
      <c r="Y172" s="226"/>
      <c r="Z172" s="226"/>
      <c r="AA172" s="16"/>
    </row>
    <row r="173" spans="1:27" ht="20.100000000000001" customHeight="1">
      <c r="A173" s="16"/>
      <c r="B173" s="16"/>
      <c r="C173" s="226"/>
      <c r="D173" s="16" t="s">
        <v>2858</v>
      </c>
      <c r="E173" s="226"/>
      <c r="F173" s="277"/>
      <c r="G173" s="277"/>
      <c r="H173" s="277"/>
      <c r="I173" s="277"/>
      <c r="J173" s="226"/>
      <c r="K173" s="226"/>
      <c r="L173" s="226"/>
      <c r="M173" s="226"/>
      <c r="N173" s="226"/>
      <c r="O173" s="226"/>
      <c r="P173" s="226"/>
      <c r="Q173" s="226"/>
      <c r="R173" s="263">
        <v>79</v>
      </c>
      <c r="S173" s="264">
        <v>11.2</v>
      </c>
      <c r="T173" s="264"/>
      <c r="U173" s="264"/>
      <c r="V173" s="264"/>
      <c r="W173" s="264"/>
      <c r="X173" s="226"/>
      <c r="Y173" s="226"/>
      <c r="Z173" s="226"/>
      <c r="AA173" s="16"/>
    </row>
    <row r="174" spans="1:27" ht="20.100000000000001" customHeight="1">
      <c r="A174" s="16"/>
      <c r="B174" s="16"/>
      <c r="C174" s="226"/>
      <c r="D174" s="16" t="s">
        <v>2859</v>
      </c>
      <c r="E174" s="226"/>
      <c r="F174" s="277"/>
      <c r="G174" s="277"/>
      <c r="H174" s="277"/>
      <c r="I174" s="277"/>
      <c r="J174" s="226"/>
      <c r="K174" s="226"/>
      <c r="L174" s="226"/>
      <c r="M174" s="226"/>
      <c r="N174" s="226"/>
      <c r="O174" s="226"/>
      <c r="P174" s="226"/>
      <c r="Q174" s="226"/>
      <c r="R174" s="263">
        <v>63</v>
      </c>
      <c r="S174" s="264">
        <v>9</v>
      </c>
      <c r="T174" s="264"/>
      <c r="U174" s="264"/>
      <c r="V174" s="264"/>
      <c r="W174" s="264"/>
      <c r="X174" s="226"/>
      <c r="Y174" s="226"/>
      <c r="Z174" s="226"/>
      <c r="AA174" s="16"/>
    </row>
    <row r="175" spans="1:27" ht="20.100000000000001" customHeight="1">
      <c r="A175" s="16"/>
      <c r="B175" s="16"/>
      <c r="C175" s="226"/>
      <c r="D175" s="16" t="s">
        <v>2860</v>
      </c>
      <c r="E175" s="226"/>
      <c r="F175" s="277"/>
      <c r="G175" s="277"/>
      <c r="H175" s="277"/>
      <c r="I175" s="277"/>
      <c r="J175" s="226"/>
      <c r="K175" s="226"/>
      <c r="L175" s="226"/>
      <c r="M175" s="226"/>
      <c r="N175" s="226"/>
      <c r="O175" s="226"/>
      <c r="P175" s="226"/>
      <c r="Q175" s="226"/>
      <c r="R175" s="263">
        <v>206</v>
      </c>
      <c r="S175" s="264">
        <v>29.3</v>
      </c>
      <c r="T175" s="264"/>
      <c r="U175" s="264"/>
      <c r="V175" s="264"/>
      <c r="W175" s="264"/>
      <c r="X175" s="226"/>
      <c r="Y175" s="226"/>
      <c r="Z175" s="226"/>
      <c r="AA175" s="16"/>
    </row>
    <row r="176" spans="1:27" ht="20.100000000000001" customHeight="1">
      <c r="A176" s="16"/>
      <c r="B176" s="16"/>
      <c r="C176" s="226"/>
      <c r="D176" s="16" t="s">
        <v>6219</v>
      </c>
      <c r="E176" s="226"/>
      <c r="F176" s="277"/>
      <c r="G176" s="277"/>
      <c r="H176" s="277"/>
      <c r="I176" s="277"/>
      <c r="J176" s="226"/>
      <c r="K176" s="226"/>
      <c r="L176" s="226"/>
      <c r="M176" s="226"/>
      <c r="N176" s="226"/>
      <c r="O176" s="226"/>
      <c r="P176" s="226"/>
      <c r="Q176" s="226"/>
      <c r="R176" s="263"/>
      <c r="S176" s="264"/>
      <c r="T176" s="264"/>
      <c r="U176" s="264"/>
      <c r="V176" s="264"/>
      <c r="W176" s="264"/>
      <c r="X176" s="226"/>
      <c r="Y176" s="226"/>
      <c r="Z176" s="226"/>
      <c r="AA176" s="16"/>
    </row>
    <row r="177" spans="1:27" ht="20.100000000000001" customHeight="1">
      <c r="A177" s="16"/>
      <c r="B177" s="16"/>
      <c r="C177" s="226"/>
      <c r="D177" s="16" t="s">
        <v>6220</v>
      </c>
      <c r="E177" s="226"/>
      <c r="F177" s="277"/>
      <c r="G177" s="277"/>
      <c r="H177" s="277"/>
      <c r="I177" s="277"/>
      <c r="J177" s="226"/>
      <c r="K177" s="226"/>
      <c r="L177" s="226"/>
      <c r="M177" s="226"/>
      <c r="N177" s="226"/>
      <c r="O177" s="226"/>
      <c r="P177" s="226"/>
      <c r="Q177" s="226"/>
      <c r="R177" s="263"/>
      <c r="S177" s="264"/>
      <c r="T177" s="264"/>
      <c r="U177" s="264"/>
      <c r="V177" s="264"/>
      <c r="W177" s="264"/>
      <c r="X177" s="226"/>
      <c r="Y177" s="226"/>
      <c r="Z177" s="226"/>
      <c r="AA177" s="16"/>
    </row>
    <row r="178" spans="1:27" ht="20.100000000000001" customHeight="1">
      <c r="A178" s="255" t="s">
        <v>2758</v>
      </c>
      <c r="B178" s="255" t="s">
        <v>2918</v>
      </c>
      <c r="C178" s="256" t="s">
        <v>2927</v>
      </c>
      <c r="D178" s="255" t="s">
        <v>2855</v>
      </c>
      <c r="E178" s="256" t="s">
        <v>2391</v>
      </c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7">
        <v>39</v>
      </c>
      <c r="S178" s="258">
        <v>5.5</v>
      </c>
      <c r="T178" s="258"/>
      <c r="U178" s="258"/>
      <c r="V178" s="258"/>
      <c r="W178" s="258"/>
      <c r="X178" s="256"/>
      <c r="Y178" s="256"/>
      <c r="Z178" s="256" t="s">
        <v>28</v>
      </c>
      <c r="AA178" s="255"/>
    </row>
    <row r="179" spans="1:27" ht="20.100000000000001" customHeight="1">
      <c r="A179" s="16"/>
      <c r="B179" s="16"/>
      <c r="C179" s="226"/>
      <c r="D179" s="16" t="s">
        <v>2856</v>
      </c>
      <c r="E179" s="226"/>
      <c r="F179" s="277"/>
      <c r="G179" s="277"/>
      <c r="H179" s="277"/>
      <c r="I179" s="277"/>
      <c r="J179" s="226"/>
      <c r="K179" s="226"/>
      <c r="L179" s="226"/>
      <c r="M179" s="226"/>
      <c r="N179" s="226"/>
      <c r="O179" s="226"/>
      <c r="P179" s="226"/>
      <c r="Q179" s="226"/>
      <c r="R179" s="263">
        <v>81</v>
      </c>
      <c r="S179" s="264">
        <v>11.5</v>
      </c>
      <c r="T179" s="264"/>
      <c r="U179" s="264"/>
      <c r="V179" s="264"/>
      <c r="W179" s="264"/>
      <c r="X179" s="226"/>
      <c r="Y179" s="226"/>
      <c r="Z179" s="226"/>
      <c r="AA179" s="16"/>
    </row>
    <row r="180" spans="1:27" ht="20.100000000000001" customHeight="1">
      <c r="A180" s="16"/>
      <c r="B180" s="16"/>
      <c r="C180" s="226"/>
      <c r="D180" s="16" t="s">
        <v>2857</v>
      </c>
      <c r="E180" s="226"/>
      <c r="F180" s="277"/>
      <c r="G180" s="277"/>
      <c r="H180" s="277"/>
      <c r="I180" s="277"/>
      <c r="J180" s="226"/>
      <c r="K180" s="226"/>
      <c r="L180" s="226"/>
      <c r="M180" s="226"/>
      <c r="N180" s="226"/>
      <c r="O180" s="226"/>
      <c r="P180" s="226"/>
      <c r="Q180" s="226"/>
      <c r="R180" s="263">
        <v>68</v>
      </c>
      <c r="S180" s="264">
        <v>9.6999999999999993</v>
      </c>
      <c r="T180" s="264"/>
      <c r="U180" s="264"/>
      <c r="V180" s="264"/>
      <c r="W180" s="264"/>
      <c r="X180" s="226"/>
      <c r="Y180" s="226"/>
      <c r="Z180" s="226"/>
      <c r="AA180" s="16"/>
    </row>
    <row r="181" spans="1:27" ht="20.100000000000001" customHeight="1">
      <c r="A181" s="16"/>
      <c r="B181" s="16"/>
      <c r="C181" s="226"/>
      <c r="D181" s="16" t="s">
        <v>2858</v>
      </c>
      <c r="E181" s="226"/>
      <c r="F181" s="277"/>
      <c r="G181" s="277"/>
      <c r="H181" s="277"/>
      <c r="I181" s="277"/>
      <c r="J181" s="226"/>
      <c r="K181" s="226"/>
      <c r="L181" s="226"/>
      <c r="M181" s="226"/>
      <c r="N181" s="226"/>
      <c r="O181" s="226"/>
      <c r="P181" s="226"/>
      <c r="Q181" s="226"/>
      <c r="R181" s="263">
        <v>66</v>
      </c>
      <c r="S181" s="264">
        <v>9.4</v>
      </c>
      <c r="T181" s="264"/>
      <c r="U181" s="264"/>
      <c r="V181" s="264"/>
      <c r="W181" s="264"/>
      <c r="X181" s="226"/>
      <c r="Y181" s="226"/>
      <c r="Z181" s="226"/>
      <c r="AA181" s="16"/>
    </row>
    <row r="182" spans="1:27" ht="20.100000000000001" customHeight="1">
      <c r="A182" s="16"/>
      <c r="B182" s="16"/>
      <c r="C182" s="226"/>
      <c r="D182" s="16" t="s">
        <v>2859</v>
      </c>
      <c r="E182" s="226"/>
      <c r="F182" s="277"/>
      <c r="G182" s="277"/>
      <c r="H182" s="277"/>
      <c r="I182" s="277"/>
      <c r="J182" s="226"/>
      <c r="K182" s="226"/>
      <c r="L182" s="226"/>
      <c r="M182" s="226"/>
      <c r="N182" s="226"/>
      <c r="O182" s="226"/>
      <c r="P182" s="226"/>
      <c r="Q182" s="226"/>
      <c r="R182" s="263">
        <v>70</v>
      </c>
      <c r="S182" s="264">
        <v>10</v>
      </c>
      <c r="T182" s="264"/>
      <c r="U182" s="264"/>
      <c r="V182" s="264"/>
      <c r="W182" s="264"/>
      <c r="X182" s="226"/>
      <c r="Y182" s="226"/>
      <c r="Z182" s="226"/>
      <c r="AA182" s="16"/>
    </row>
    <row r="183" spans="1:27" ht="20.100000000000001" customHeight="1">
      <c r="A183" s="16"/>
      <c r="B183" s="16"/>
      <c r="C183" s="226"/>
      <c r="D183" s="16" t="s">
        <v>2860</v>
      </c>
      <c r="E183" s="226"/>
      <c r="F183" s="277"/>
      <c r="G183" s="277"/>
      <c r="H183" s="277"/>
      <c r="I183" s="277"/>
      <c r="J183" s="226"/>
      <c r="K183" s="226"/>
      <c r="L183" s="226"/>
      <c r="M183" s="226"/>
      <c r="N183" s="226"/>
      <c r="O183" s="226"/>
      <c r="P183" s="226"/>
      <c r="Q183" s="226"/>
      <c r="R183" s="263">
        <v>379</v>
      </c>
      <c r="S183" s="264">
        <v>53.9</v>
      </c>
      <c r="T183" s="264"/>
      <c r="U183" s="264"/>
      <c r="V183" s="264"/>
      <c r="W183" s="264"/>
      <c r="X183" s="226"/>
      <c r="Y183" s="226"/>
      <c r="Z183" s="226"/>
      <c r="AA183" s="16"/>
    </row>
    <row r="184" spans="1:27" ht="20.100000000000001" customHeight="1">
      <c r="A184" s="16"/>
      <c r="B184" s="16"/>
      <c r="C184" s="226"/>
      <c r="D184" s="16" t="s">
        <v>6219</v>
      </c>
      <c r="E184" s="226"/>
      <c r="F184" s="277"/>
      <c r="G184" s="277"/>
      <c r="H184" s="277"/>
      <c r="I184" s="277"/>
      <c r="J184" s="226"/>
      <c r="K184" s="226"/>
      <c r="L184" s="226"/>
      <c r="M184" s="226"/>
      <c r="N184" s="226"/>
      <c r="O184" s="226"/>
      <c r="P184" s="226"/>
      <c r="Q184" s="226"/>
      <c r="R184" s="263"/>
      <c r="S184" s="264"/>
      <c r="T184" s="264"/>
      <c r="U184" s="264"/>
      <c r="V184" s="264"/>
      <c r="W184" s="264"/>
      <c r="X184" s="226"/>
      <c r="Y184" s="226"/>
      <c r="Z184" s="226"/>
      <c r="AA184" s="16"/>
    </row>
    <row r="185" spans="1:27" ht="20.100000000000001" customHeight="1">
      <c r="A185" s="16"/>
      <c r="B185" s="16"/>
      <c r="C185" s="226"/>
      <c r="D185" s="16" t="s">
        <v>6220</v>
      </c>
      <c r="E185" s="226"/>
      <c r="F185" s="277"/>
      <c r="G185" s="277"/>
      <c r="H185" s="277"/>
      <c r="I185" s="277"/>
      <c r="J185" s="226"/>
      <c r="K185" s="226"/>
      <c r="L185" s="226"/>
      <c r="M185" s="226"/>
      <c r="N185" s="226"/>
      <c r="O185" s="226"/>
      <c r="P185" s="226"/>
      <c r="Q185" s="226"/>
      <c r="R185" s="263"/>
      <c r="S185" s="264"/>
      <c r="T185" s="264"/>
      <c r="U185" s="264"/>
      <c r="V185" s="264"/>
      <c r="W185" s="264"/>
      <c r="X185" s="226"/>
      <c r="Y185" s="226"/>
      <c r="Z185" s="226"/>
      <c r="AA185" s="16"/>
    </row>
    <row r="186" spans="1:27" ht="20.100000000000001" customHeight="1">
      <c r="A186" s="255" t="s">
        <v>2759</v>
      </c>
      <c r="B186" s="255" t="s">
        <v>2919</v>
      </c>
      <c r="C186" s="256" t="s">
        <v>2927</v>
      </c>
      <c r="D186" s="255" t="s">
        <v>2855</v>
      </c>
      <c r="E186" s="256" t="s">
        <v>2208</v>
      </c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7">
        <v>274</v>
      </c>
      <c r="S186" s="258">
        <v>39</v>
      </c>
      <c r="T186" s="258"/>
      <c r="U186" s="258"/>
      <c r="V186" s="258"/>
      <c r="W186" s="258"/>
      <c r="X186" s="256"/>
      <c r="Y186" s="256"/>
      <c r="Z186" s="256" t="s">
        <v>28</v>
      </c>
      <c r="AA186" s="255"/>
    </row>
    <row r="187" spans="1:27" ht="20.100000000000001" customHeight="1">
      <c r="A187" s="16"/>
      <c r="B187" s="16"/>
      <c r="C187" s="226"/>
      <c r="D187" s="16" t="s">
        <v>2856</v>
      </c>
      <c r="E187" s="226"/>
      <c r="F187" s="277"/>
      <c r="G187" s="277"/>
      <c r="H187" s="277"/>
      <c r="I187" s="277"/>
      <c r="J187" s="226"/>
      <c r="K187" s="226"/>
      <c r="L187" s="226"/>
      <c r="M187" s="226"/>
      <c r="N187" s="226"/>
      <c r="O187" s="226"/>
      <c r="P187" s="226"/>
      <c r="Q187" s="226"/>
      <c r="R187" s="263">
        <v>238</v>
      </c>
      <c r="S187" s="264">
        <v>33.9</v>
      </c>
      <c r="T187" s="264"/>
      <c r="U187" s="264"/>
      <c r="V187" s="264"/>
      <c r="W187" s="264"/>
      <c r="X187" s="226"/>
      <c r="Y187" s="226"/>
      <c r="Z187" s="226"/>
      <c r="AA187" s="16"/>
    </row>
    <row r="188" spans="1:27" ht="20.100000000000001" customHeight="1">
      <c r="A188" s="16"/>
      <c r="B188" s="16"/>
      <c r="C188" s="226"/>
      <c r="D188" s="16" t="s">
        <v>2857</v>
      </c>
      <c r="E188" s="226"/>
      <c r="F188" s="277"/>
      <c r="G188" s="277"/>
      <c r="H188" s="277"/>
      <c r="I188" s="277"/>
      <c r="J188" s="226"/>
      <c r="K188" s="226"/>
      <c r="L188" s="226"/>
      <c r="M188" s="226"/>
      <c r="N188" s="226"/>
      <c r="O188" s="226"/>
      <c r="P188" s="226"/>
      <c r="Q188" s="226"/>
      <c r="R188" s="263">
        <v>95</v>
      </c>
      <c r="S188" s="264">
        <v>13.5</v>
      </c>
      <c r="T188" s="264"/>
      <c r="U188" s="264"/>
      <c r="V188" s="264"/>
      <c r="W188" s="264"/>
      <c r="X188" s="226"/>
      <c r="Y188" s="226"/>
      <c r="Z188" s="226"/>
      <c r="AA188" s="16"/>
    </row>
    <row r="189" spans="1:27" ht="20.100000000000001" customHeight="1">
      <c r="A189" s="16"/>
      <c r="B189" s="16"/>
      <c r="C189" s="226"/>
      <c r="D189" s="16" t="s">
        <v>2858</v>
      </c>
      <c r="E189" s="226"/>
      <c r="F189" s="277"/>
      <c r="G189" s="277"/>
      <c r="H189" s="277"/>
      <c r="I189" s="277"/>
      <c r="J189" s="226"/>
      <c r="K189" s="226"/>
      <c r="L189" s="226"/>
      <c r="M189" s="226"/>
      <c r="N189" s="226"/>
      <c r="O189" s="226"/>
      <c r="P189" s="226"/>
      <c r="Q189" s="226"/>
      <c r="R189" s="263">
        <v>52</v>
      </c>
      <c r="S189" s="264">
        <v>7.4</v>
      </c>
      <c r="T189" s="264"/>
      <c r="U189" s="264"/>
      <c r="V189" s="264"/>
      <c r="W189" s="264"/>
      <c r="X189" s="226"/>
      <c r="Y189" s="226"/>
      <c r="Z189" s="226"/>
      <c r="AA189" s="16"/>
    </row>
    <row r="190" spans="1:27" ht="20.100000000000001" customHeight="1">
      <c r="A190" s="16"/>
      <c r="B190" s="16"/>
      <c r="C190" s="226"/>
      <c r="D190" s="16" t="s">
        <v>2859</v>
      </c>
      <c r="E190" s="226"/>
      <c r="F190" s="277"/>
      <c r="G190" s="277"/>
      <c r="H190" s="277"/>
      <c r="I190" s="277"/>
      <c r="J190" s="226"/>
      <c r="K190" s="226"/>
      <c r="L190" s="226"/>
      <c r="M190" s="226"/>
      <c r="N190" s="226"/>
      <c r="O190" s="226"/>
      <c r="P190" s="226"/>
      <c r="Q190" s="226"/>
      <c r="R190" s="263">
        <v>43</v>
      </c>
      <c r="S190" s="264">
        <v>6.1</v>
      </c>
      <c r="T190" s="264"/>
      <c r="U190" s="264"/>
      <c r="V190" s="264"/>
      <c r="W190" s="264"/>
      <c r="X190" s="226"/>
      <c r="Y190" s="226"/>
      <c r="Z190" s="226"/>
      <c r="AA190" s="16"/>
    </row>
    <row r="191" spans="1:27" ht="20.100000000000001" customHeight="1">
      <c r="A191" s="16"/>
      <c r="B191" s="16"/>
      <c r="C191" s="226"/>
      <c r="D191" s="16" t="s">
        <v>6221</v>
      </c>
      <c r="E191" s="226"/>
      <c r="F191" s="277"/>
      <c r="G191" s="277"/>
      <c r="H191" s="277"/>
      <c r="I191" s="277"/>
      <c r="J191" s="226"/>
      <c r="K191" s="226"/>
      <c r="L191" s="226"/>
      <c r="M191" s="226"/>
      <c r="N191" s="226"/>
      <c r="O191" s="226"/>
      <c r="P191" s="226"/>
      <c r="Q191" s="226"/>
      <c r="R191" s="263"/>
      <c r="S191" s="264"/>
      <c r="T191" s="264"/>
      <c r="U191" s="264"/>
      <c r="V191" s="264"/>
      <c r="W191" s="264"/>
      <c r="X191" s="226"/>
      <c r="Y191" s="226"/>
      <c r="Z191" s="226"/>
      <c r="AA191" s="16"/>
    </row>
    <row r="192" spans="1:27" ht="20.100000000000001" customHeight="1">
      <c r="A192" s="16"/>
      <c r="B192" s="16"/>
      <c r="C192" s="226"/>
      <c r="D192" s="16" t="s">
        <v>6222</v>
      </c>
      <c r="E192" s="226"/>
      <c r="F192" s="277"/>
      <c r="G192" s="277"/>
      <c r="H192" s="277"/>
      <c r="I192" s="277"/>
      <c r="J192" s="226"/>
      <c r="K192" s="226"/>
      <c r="L192" s="226"/>
      <c r="M192" s="226"/>
      <c r="N192" s="226"/>
      <c r="O192" s="226"/>
      <c r="P192" s="226"/>
      <c r="Q192" s="226"/>
      <c r="R192" s="263">
        <v>1</v>
      </c>
      <c r="S192" s="264">
        <v>0.1</v>
      </c>
      <c r="T192" s="264"/>
      <c r="U192" s="264"/>
      <c r="V192" s="264"/>
      <c r="W192" s="264"/>
      <c r="X192" s="226"/>
      <c r="Y192" s="226"/>
      <c r="Z192" s="226"/>
      <c r="AA192" s="16"/>
    </row>
    <row r="193" spans="1:27" ht="20.100000000000001" customHeight="1">
      <c r="A193" s="255" t="s">
        <v>2760</v>
      </c>
      <c r="B193" s="255" t="s">
        <v>2920</v>
      </c>
      <c r="C193" s="256" t="s">
        <v>2927</v>
      </c>
      <c r="D193" s="255" t="s">
        <v>2861</v>
      </c>
      <c r="E193" s="256" t="s">
        <v>2208</v>
      </c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7">
        <v>39</v>
      </c>
      <c r="S193" s="258">
        <v>5.5</v>
      </c>
      <c r="T193" s="258"/>
      <c r="U193" s="258"/>
      <c r="V193" s="258"/>
      <c r="W193" s="258"/>
      <c r="X193" s="256"/>
      <c r="Y193" s="256"/>
      <c r="Z193" s="256" t="s">
        <v>28</v>
      </c>
      <c r="AA193" s="255"/>
    </row>
    <row r="194" spans="1:27" ht="20.100000000000001" customHeight="1">
      <c r="A194" s="16"/>
      <c r="B194" s="16"/>
      <c r="C194" s="226"/>
      <c r="D194" s="16" t="s">
        <v>2862</v>
      </c>
      <c r="E194" s="226"/>
      <c r="F194" s="277"/>
      <c r="G194" s="277"/>
      <c r="H194" s="277"/>
      <c r="I194" s="277"/>
      <c r="J194" s="226"/>
      <c r="K194" s="226"/>
      <c r="L194" s="226"/>
      <c r="M194" s="226"/>
      <c r="N194" s="226"/>
      <c r="O194" s="226"/>
      <c r="P194" s="226"/>
      <c r="Q194" s="226"/>
      <c r="R194" s="263">
        <v>197</v>
      </c>
      <c r="S194" s="264">
        <v>28</v>
      </c>
      <c r="T194" s="264"/>
      <c r="U194" s="264"/>
      <c r="V194" s="264"/>
      <c r="W194" s="264"/>
      <c r="X194" s="226"/>
      <c r="Y194" s="226"/>
      <c r="Z194" s="226"/>
      <c r="AA194" s="16"/>
    </row>
    <row r="195" spans="1:27" ht="20.100000000000001" customHeight="1">
      <c r="A195" s="16"/>
      <c r="B195" s="16"/>
      <c r="C195" s="226"/>
      <c r="D195" s="16" t="s">
        <v>2857</v>
      </c>
      <c r="E195" s="226"/>
      <c r="F195" s="277"/>
      <c r="G195" s="277"/>
      <c r="H195" s="277"/>
      <c r="I195" s="277"/>
      <c r="J195" s="226"/>
      <c r="K195" s="226"/>
      <c r="L195" s="226"/>
      <c r="M195" s="226"/>
      <c r="N195" s="226"/>
      <c r="O195" s="226"/>
      <c r="P195" s="226"/>
      <c r="Q195" s="226"/>
      <c r="R195" s="263">
        <v>258</v>
      </c>
      <c r="S195" s="264">
        <v>36.700000000000003</v>
      </c>
      <c r="T195" s="264"/>
      <c r="U195" s="264"/>
      <c r="V195" s="264"/>
      <c r="W195" s="264"/>
      <c r="X195" s="226"/>
      <c r="Y195" s="226"/>
      <c r="Z195" s="226"/>
      <c r="AA195" s="16"/>
    </row>
    <row r="196" spans="1:27" ht="20.100000000000001" customHeight="1">
      <c r="A196" s="16"/>
      <c r="B196" s="16"/>
      <c r="C196" s="226"/>
      <c r="D196" s="16" t="s">
        <v>2863</v>
      </c>
      <c r="E196" s="226"/>
      <c r="F196" s="277"/>
      <c r="G196" s="277"/>
      <c r="H196" s="277"/>
      <c r="I196" s="277"/>
      <c r="J196" s="226"/>
      <c r="K196" s="226"/>
      <c r="L196" s="226"/>
      <c r="M196" s="226"/>
      <c r="N196" s="226"/>
      <c r="O196" s="226"/>
      <c r="P196" s="226"/>
      <c r="Q196" s="226"/>
      <c r="R196" s="263">
        <v>178</v>
      </c>
      <c r="S196" s="264">
        <v>25.3</v>
      </c>
      <c r="T196" s="264"/>
      <c r="U196" s="264"/>
      <c r="V196" s="264"/>
      <c r="W196" s="264"/>
      <c r="X196" s="226"/>
      <c r="Y196" s="226"/>
      <c r="Z196" s="226"/>
      <c r="AA196" s="16"/>
    </row>
    <row r="197" spans="1:27" ht="20.100000000000001" customHeight="1">
      <c r="A197" s="16"/>
      <c r="B197" s="16"/>
      <c r="C197" s="226"/>
      <c r="D197" s="16" t="s">
        <v>2864</v>
      </c>
      <c r="E197" s="226"/>
      <c r="F197" s="277"/>
      <c r="G197" s="277"/>
      <c r="H197" s="277"/>
      <c r="I197" s="277"/>
      <c r="J197" s="226"/>
      <c r="K197" s="226"/>
      <c r="L197" s="226"/>
      <c r="M197" s="226"/>
      <c r="N197" s="226"/>
      <c r="O197" s="226"/>
      <c r="P197" s="226"/>
      <c r="Q197" s="226"/>
      <c r="R197" s="263">
        <v>28</v>
      </c>
      <c r="S197" s="264">
        <v>4</v>
      </c>
      <c r="T197" s="264"/>
      <c r="U197" s="264"/>
      <c r="V197" s="264"/>
      <c r="W197" s="264"/>
      <c r="X197" s="226"/>
      <c r="Y197" s="226"/>
      <c r="Z197" s="226"/>
      <c r="AA197" s="16"/>
    </row>
    <row r="198" spans="1:27" ht="20.100000000000001" customHeight="1">
      <c r="A198" s="16"/>
      <c r="B198" s="16"/>
      <c r="C198" s="226"/>
      <c r="D198" s="16" t="s">
        <v>6221</v>
      </c>
      <c r="E198" s="226"/>
      <c r="F198" s="277"/>
      <c r="G198" s="277"/>
      <c r="H198" s="277"/>
      <c r="I198" s="277"/>
      <c r="J198" s="226"/>
      <c r="K198" s="226"/>
      <c r="L198" s="226"/>
      <c r="M198" s="226"/>
      <c r="N198" s="226"/>
      <c r="O198" s="226"/>
      <c r="P198" s="226"/>
      <c r="Q198" s="226"/>
      <c r="R198" s="263">
        <v>1</v>
      </c>
      <c r="S198" s="264">
        <v>0.1</v>
      </c>
      <c r="T198" s="264"/>
      <c r="U198" s="264"/>
      <c r="V198" s="264"/>
      <c r="W198" s="264"/>
      <c r="X198" s="226"/>
      <c r="Y198" s="226"/>
      <c r="Z198" s="226"/>
      <c r="AA198" s="16"/>
    </row>
    <row r="199" spans="1:27" ht="20.100000000000001" customHeight="1">
      <c r="A199" s="16"/>
      <c r="B199" s="16"/>
      <c r="C199" s="226"/>
      <c r="D199" s="16" t="s">
        <v>6222</v>
      </c>
      <c r="E199" s="226"/>
      <c r="F199" s="277"/>
      <c r="G199" s="277"/>
      <c r="H199" s="277"/>
      <c r="I199" s="277"/>
      <c r="J199" s="226"/>
      <c r="K199" s="226"/>
      <c r="L199" s="226"/>
      <c r="M199" s="226"/>
      <c r="N199" s="226"/>
      <c r="O199" s="226"/>
      <c r="P199" s="226"/>
      <c r="Q199" s="226"/>
      <c r="R199" s="263">
        <v>2</v>
      </c>
      <c r="S199" s="264">
        <v>0.3</v>
      </c>
      <c r="T199" s="264"/>
      <c r="U199" s="264"/>
      <c r="V199" s="264"/>
      <c r="W199" s="264"/>
      <c r="X199" s="226"/>
      <c r="Y199" s="226"/>
      <c r="Z199" s="226"/>
      <c r="AA199" s="16"/>
    </row>
    <row r="200" spans="1:27" ht="20.100000000000001" customHeight="1">
      <c r="A200" s="255" t="s">
        <v>2761</v>
      </c>
      <c r="B200" s="255" t="s">
        <v>2921</v>
      </c>
      <c r="C200" s="256" t="s">
        <v>2927</v>
      </c>
      <c r="D200" s="255" t="s">
        <v>2861</v>
      </c>
      <c r="E200" s="256" t="s">
        <v>2208</v>
      </c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7">
        <v>19</v>
      </c>
      <c r="S200" s="258">
        <v>2.7</v>
      </c>
      <c r="T200" s="258"/>
      <c r="U200" s="258"/>
      <c r="V200" s="258"/>
      <c r="W200" s="258"/>
      <c r="X200" s="256"/>
      <c r="Y200" s="256"/>
      <c r="Z200" s="256" t="s">
        <v>28</v>
      </c>
      <c r="AA200" s="255"/>
    </row>
    <row r="201" spans="1:27" ht="20.100000000000001" customHeight="1">
      <c r="A201" s="16"/>
      <c r="B201" s="16"/>
      <c r="C201" s="226"/>
      <c r="D201" s="16" t="s">
        <v>2862</v>
      </c>
      <c r="E201" s="226"/>
      <c r="F201" s="277"/>
      <c r="G201" s="277"/>
      <c r="H201" s="277"/>
      <c r="I201" s="277"/>
      <c r="J201" s="226"/>
      <c r="K201" s="226"/>
      <c r="L201" s="226"/>
      <c r="M201" s="226"/>
      <c r="N201" s="226"/>
      <c r="O201" s="226"/>
      <c r="P201" s="226"/>
      <c r="Q201" s="226"/>
      <c r="R201" s="263">
        <v>127</v>
      </c>
      <c r="S201" s="264">
        <v>18.100000000000001</v>
      </c>
      <c r="T201" s="264"/>
      <c r="U201" s="264"/>
      <c r="V201" s="264"/>
      <c r="W201" s="264"/>
      <c r="X201" s="226"/>
      <c r="Y201" s="226"/>
      <c r="Z201" s="226"/>
      <c r="AA201" s="16"/>
    </row>
    <row r="202" spans="1:27" ht="20.100000000000001" customHeight="1">
      <c r="A202" s="16"/>
      <c r="B202" s="16"/>
      <c r="C202" s="226"/>
      <c r="D202" s="16" t="s">
        <v>2857</v>
      </c>
      <c r="E202" s="226"/>
      <c r="F202" s="277"/>
      <c r="G202" s="277"/>
      <c r="H202" s="277"/>
      <c r="I202" s="277"/>
      <c r="J202" s="226"/>
      <c r="K202" s="226"/>
      <c r="L202" s="226"/>
      <c r="M202" s="226"/>
      <c r="N202" s="226"/>
      <c r="O202" s="226"/>
      <c r="P202" s="226"/>
      <c r="Q202" s="226"/>
      <c r="R202" s="263">
        <v>150</v>
      </c>
      <c r="S202" s="264">
        <v>21.3</v>
      </c>
      <c r="T202" s="264"/>
      <c r="U202" s="264"/>
      <c r="V202" s="264"/>
      <c r="W202" s="264"/>
      <c r="X202" s="226"/>
      <c r="Y202" s="226"/>
      <c r="Z202" s="226"/>
      <c r="AA202" s="16"/>
    </row>
    <row r="203" spans="1:27" ht="20.100000000000001" customHeight="1">
      <c r="A203" s="16"/>
      <c r="B203" s="16"/>
      <c r="C203" s="226"/>
      <c r="D203" s="16" t="s">
        <v>2863</v>
      </c>
      <c r="E203" s="226"/>
      <c r="F203" s="277"/>
      <c r="G203" s="277"/>
      <c r="H203" s="277"/>
      <c r="I203" s="277"/>
      <c r="J203" s="226"/>
      <c r="K203" s="226"/>
      <c r="L203" s="226"/>
      <c r="M203" s="226"/>
      <c r="N203" s="226"/>
      <c r="O203" s="226"/>
      <c r="P203" s="226"/>
      <c r="Q203" s="226"/>
      <c r="R203" s="263">
        <v>323</v>
      </c>
      <c r="S203" s="264">
        <v>45.9</v>
      </c>
      <c r="T203" s="264"/>
      <c r="U203" s="264"/>
      <c r="V203" s="264"/>
      <c r="W203" s="264"/>
      <c r="X203" s="226"/>
      <c r="Y203" s="226"/>
      <c r="Z203" s="226"/>
      <c r="AA203" s="16"/>
    </row>
    <row r="204" spans="1:27" ht="20.100000000000001" customHeight="1">
      <c r="A204" s="16"/>
      <c r="B204" s="16"/>
      <c r="C204" s="226"/>
      <c r="D204" s="16" t="s">
        <v>2864</v>
      </c>
      <c r="E204" s="226"/>
      <c r="F204" s="277"/>
      <c r="G204" s="277"/>
      <c r="H204" s="277"/>
      <c r="I204" s="277"/>
      <c r="J204" s="226"/>
      <c r="K204" s="226"/>
      <c r="L204" s="226"/>
      <c r="M204" s="226"/>
      <c r="N204" s="226"/>
      <c r="O204" s="226"/>
      <c r="P204" s="226"/>
      <c r="Q204" s="226"/>
      <c r="R204" s="263">
        <v>81</v>
      </c>
      <c r="S204" s="264">
        <v>11.5</v>
      </c>
      <c r="T204" s="264"/>
      <c r="U204" s="264"/>
      <c r="V204" s="264"/>
      <c r="W204" s="264"/>
      <c r="X204" s="226"/>
      <c r="Y204" s="226"/>
      <c r="Z204" s="226"/>
      <c r="AA204" s="16"/>
    </row>
    <row r="205" spans="1:27" ht="20.100000000000001" customHeight="1">
      <c r="A205" s="16"/>
      <c r="B205" s="16"/>
      <c r="C205" s="226"/>
      <c r="D205" s="16" t="s">
        <v>6221</v>
      </c>
      <c r="E205" s="226"/>
      <c r="F205" s="277"/>
      <c r="G205" s="277"/>
      <c r="H205" s="277"/>
      <c r="I205" s="277"/>
      <c r="J205" s="226"/>
      <c r="K205" s="226"/>
      <c r="L205" s="226"/>
      <c r="M205" s="226"/>
      <c r="N205" s="226"/>
      <c r="O205" s="226"/>
      <c r="P205" s="226"/>
      <c r="Q205" s="226"/>
      <c r="R205" s="263">
        <v>1</v>
      </c>
      <c r="S205" s="264">
        <v>0.1</v>
      </c>
      <c r="T205" s="264"/>
      <c r="U205" s="264"/>
      <c r="V205" s="264"/>
      <c r="W205" s="264"/>
      <c r="X205" s="226"/>
      <c r="Y205" s="226"/>
      <c r="Z205" s="226"/>
      <c r="AA205" s="16"/>
    </row>
    <row r="206" spans="1:27" ht="20.100000000000001" customHeight="1">
      <c r="A206" s="16"/>
      <c r="B206" s="16"/>
      <c r="C206" s="226"/>
      <c r="D206" s="16" t="s">
        <v>6222</v>
      </c>
      <c r="E206" s="226"/>
      <c r="F206" s="277"/>
      <c r="G206" s="277"/>
      <c r="H206" s="277"/>
      <c r="I206" s="277"/>
      <c r="J206" s="226"/>
      <c r="K206" s="226"/>
      <c r="L206" s="226"/>
      <c r="M206" s="226"/>
      <c r="N206" s="226"/>
      <c r="O206" s="226"/>
      <c r="P206" s="226"/>
      <c r="Q206" s="226"/>
      <c r="R206" s="263">
        <v>2</v>
      </c>
      <c r="S206" s="264">
        <v>0.3</v>
      </c>
      <c r="T206" s="264"/>
      <c r="U206" s="264"/>
      <c r="V206" s="264"/>
      <c r="W206" s="264"/>
      <c r="X206" s="226"/>
      <c r="Y206" s="226"/>
      <c r="Z206" s="226"/>
      <c r="AA206" s="16"/>
    </row>
    <row r="207" spans="1:27" ht="20.100000000000001" customHeight="1">
      <c r="A207" s="255" t="s">
        <v>2762</v>
      </c>
      <c r="B207" s="255" t="s">
        <v>2922</v>
      </c>
      <c r="C207" s="256" t="s">
        <v>2927</v>
      </c>
      <c r="D207" s="255" t="s">
        <v>2861</v>
      </c>
      <c r="E207" s="256" t="s">
        <v>2208</v>
      </c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7">
        <v>26</v>
      </c>
      <c r="S207" s="258">
        <v>3.7</v>
      </c>
      <c r="T207" s="258"/>
      <c r="U207" s="258"/>
      <c r="V207" s="258"/>
      <c r="W207" s="258"/>
      <c r="X207" s="256"/>
      <c r="Y207" s="256"/>
      <c r="Z207" s="256" t="s">
        <v>28</v>
      </c>
      <c r="AA207" s="255"/>
    </row>
    <row r="208" spans="1:27" ht="20.100000000000001" customHeight="1">
      <c r="A208" s="16"/>
      <c r="B208" s="16"/>
      <c r="C208" s="226"/>
      <c r="D208" s="16" t="s">
        <v>2862</v>
      </c>
      <c r="E208" s="226"/>
      <c r="F208" s="277"/>
      <c r="G208" s="277"/>
      <c r="H208" s="277"/>
      <c r="I208" s="277"/>
      <c r="J208" s="226"/>
      <c r="K208" s="226"/>
      <c r="L208" s="226"/>
      <c r="M208" s="226"/>
      <c r="N208" s="226"/>
      <c r="O208" s="226"/>
      <c r="P208" s="226"/>
      <c r="Q208" s="226"/>
      <c r="R208" s="263">
        <v>134</v>
      </c>
      <c r="S208" s="264">
        <v>19.100000000000001</v>
      </c>
      <c r="T208" s="264"/>
      <c r="U208" s="264"/>
      <c r="V208" s="264"/>
      <c r="W208" s="264"/>
      <c r="X208" s="226"/>
      <c r="Y208" s="226"/>
      <c r="Z208" s="226"/>
      <c r="AA208" s="16"/>
    </row>
    <row r="209" spans="1:27" ht="20.100000000000001" customHeight="1">
      <c r="A209" s="16"/>
      <c r="B209" s="16"/>
      <c r="C209" s="226"/>
      <c r="D209" s="16" t="s">
        <v>2857</v>
      </c>
      <c r="E209" s="226"/>
      <c r="F209" s="277"/>
      <c r="G209" s="277"/>
      <c r="H209" s="277"/>
      <c r="I209" s="277"/>
      <c r="J209" s="226"/>
      <c r="K209" s="226"/>
      <c r="L209" s="226"/>
      <c r="M209" s="226"/>
      <c r="N209" s="226"/>
      <c r="O209" s="226"/>
      <c r="P209" s="226"/>
      <c r="Q209" s="226"/>
      <c r="R209" s="263">
        <v>248</v>
      </c>
      <c r="S209" s="264">
        <v>35.299999999999997</v>
      </c>
      <c r="T209" s="264"/>
      <c r="U209" s="264"/>
      <c r="V209" s="264"/>
      <c r="W209" s="264"/>
      <c r="X209" s="226"/>
      <c r="Y209" s="226"/>
      <c r="Z209" s="226"/>
      <c r="AA209" s="16"/>
    </row>
    <row r="210" spans="1:27" ht="20.100000000000001" customHeight="1">
      <c r="A210" s="16"/>
      <c r="B210" s="16"/>
      <c r="C210" s="226"/>
      <c r="D210" s="16" t="s">
        <v>2863</v>
      </c>
      <c r="E210" s="226"/>
      <c r="F210" s="277"/>
      <c r="G210" s="277"/>
      <c r="H210" s="277"/>
      <c r="I210" s="277"/>
      <c r="J210" s="226"/>
      <c r="K210" s="226"/>
      <c r="L210" s="226"/>
      <c r="M210" s="226"/>
      <c r="N210" s="226"/>
      <c r="O210" s="226"/>
      <c r="P210" s="226"/>
      <c r="Q210" s="226"/>
      <c r="R210" s="263">
        <v>274</v>
      </c>
      <c r="S210" s="264">
        <v>39</v>
      </c>
      <c r="T210" s="264"/>
      <c r="U210" s="264"/>
      <c r="V210" s="264"/>
      <c r="W210" s="264"/>
      <c r="X210" s="226"/>
      <c r="Y210" s="226"/>
      <c r="Z210" s="226"/>
      <c r="AA210" s="16"/>
    </row>
    <row r="211" spans="1:27" ht="20.100000000000001" customHeight="1">
      <c r="A211" s="16"/>
      <c r="B211" s="16"/>
      <c r="C211" s="226"/>
      <c r="D211" s="16" t="s">
        <v>2864</v>
      </c>
      <c r="E211" s="226"/>
      <c r="F211" s="277"/>
      <c r="G211" s="277"/>
      <c r="H211" s="277"/>
      <c r="I211" s="277"/>
      <c r="J211" s="226"/>
      <c r="K211" s="226"/>
      <c r="L211" s="226"/>
      <c r="M211" s="226"/>
      <c r="N211" s="226"/>
      <c r="O211" s="226"/>
      <c r="P211" s="226"/>
      <c r="Q211" s="226"/>
      <c r="R211" s="263">
        <v>18</v>
      </c>
      <c r="S211" s="264">
        <v>2.6</v>
      </c>
      <c r="T211" s="264"/>
      <c r="U211" s="264"/>
      <c r="V211" s="264"/>
      <c r="W211" s="264"/>
      <c r="X211" s="226"/>
      <c r="Y211" s="226"/>
      <c r="Z211" s="226"/>
      <c r="AA211" s="16"/>
    </row>
    <row r="212" spans="1:27" ht="20.100000000000001" customHeight="1">
      <c r="A212" s="16"/>
      <c r="B212" s="16"/>
      <c r="C212" s="226"/>
      <c r="D212" s="16" t="s">
        <v>6221</v>
      </c>
      <c r="E212" s="226"/>
      <c r="F212" s="277"/>
      <c r="G212" s="277"/>
      <c r="H212" s="277"/>
      <c r="I212" s="277"/>
      <c r="J212" s="226"/>
      <c r="K212" s="226"/>
      <c r="L212" s="226"/>
      <c r="M212" s="226"/>
      <c r="N212" s="226"/>
      <c r="O212" s="226"/>
      <c r="P212" s="226"/>
      <c r="Q212" s="226"/>
      <c r="R212" s="263">
        <v>1</v>
      </c>
      <c r="S212" s="264">
        <v>0.1</v>
      </c>
      <c r="T212" s="264"/>
      <c r="U212" s="264"/>
      <c r="V212" s="264"/>
      <c r="W212" s="264"/>
      <c r="X212" s="226"/>
      <c r="Y212" s="226"/>
      <c r="Z212" s="226"/>
      <c r="AA212" s="16"/>
    </row>
    <row r="213" spans="1:27" ht="20.100000000000001" customHeight="1">
      <c r="A213" s="16"/>
      <c r="B213" s="16"/>
      <c r="C213" s="226"/>
      <c r="D213" s="16" t="s">
        <v>6222</v>
      </c>
      <c r="E213" s="226"/>
      <c r="F213" s="277"/>
      <c r="G213" s="277"/>
      <c r="H213" s="277"/>
      <c r="I213" s="277"/>
      <c r="J213" s="226"/>
      <c r="K213" s="226"/>
      <c r="L213" s="226"/>
      <c r="M213" s="226"/>
      <c r="N213" s="226"/>
      <c r="O213" s="226"/>
      <c r="P213" s="226"/>
      <c r="Q213" s="226"/>
      <c r="R213" s="263">
        <v>2</v>
      </c>
      <c r="S213" s="264">
        <v>0.3</v>
      </c>
      <c r="T213" s="264"/>
      <c r="U213" s="264"/>
      <c r="V213" s="264"/>
      <c r="W213" s="264"/>
      <c r="X213" s="226"/>
      <c r="Y213" s="226"/>
      <c r="Z213" s="226"/>
      <c r="AA213" s="16"/>
    </row>
    <row r="214" spans="1:27" ht="20.100000000000001" customHeight="1">
      <c r="A214" s="255" t="s">
        <v>2763</v>
      </c>
      <c r="B214" s="255" t="s">
        <v>2923</v>
      </c>
      <c r="C214" s="256" t="s">
        <v>2927</v>
      </c>
      <c r="D214" s="255" t="s">
        <v>2865</v>
      </c>
      <c r="E214" s="256"/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7">
        <v>233</v>
      </c>
      <c r="S214" s="258">
        <v>33.1</v>
      </c>
      <c r="T214" s="258"/>
      <c r="U214" s="258"/>
      <c r="V214" s="258"/>
      <c r="W214" s="258"/>
      <c r="X214" s="256"/>
      <c r="Y214" s="256"/>
      <c r="Z214" s="256" t="s">
        <v>28</v>
      </c>
      <c r="AA214" s="255"/>
    </row>
    <row r="215" spans="1:27" ht="20.100000000000001" customHeight="1">
      <c r="A215" s="16"/>
      <c r="B215" s="16"/>
      <c r="C215" s="226"/>
      <c r="D215" s="16" t="s">
        <v>2866</v>
      </c>
      <c r="E215" s="226"/>
      <c r="F215" s="277"/>
      <c r="G215" s="277"/>
      <c r="H215" s="277"/>
      <c r="I215" s="277"/>
      <c r="J215" s="226"/>
      <c r="K215" s="226"/>
      <c r="L215" s="226"/>
      <c r="M215" s="226"/>
      <c r="N215" s="226"/>
      <c r="O215" s="226"/>
      <c r="P215" s="226"/>
      <c r="Q215" s="226"/>
      <c r="R215" s="263">
        <v>98</v>
      </c>
      <c r="S215" s="264">
        <v>13.9</v>
      </c>
      <c r="T215" s="264"/>
      <c r="U215" s="264"/>
      <c r="V215" s="264"/>
      <c r="W215" s="264"/>
      <c r="X215" s="226"/>
      <c r="Y215" s="226"/>
      <c r="Z215" s="226"/>
      <c r="AA215" s="16"/>
    </row>
    <row r="216" spans="1:27" ht="20.100000000000001" customHeight="1">
      <c r="A216" s="16"/>
      <c r="B216" s="16"/>
      <c r="C216" s="226"/>
      <c r="D216" s="16" t="s">
        <v>2867</v>
      </c>
      <c r="E216" s="226"/>
      <c r="F216" s="277"/>
      <c r="G216" s="277"/>
      <c r="H216" s="277"/>
      <c r="I216" s="277"/>
      <c r="J216" s="226"/>
      <c r="K216" s="226"/>
      <c r="L216" s="226"/>
      <c r="M216" s="226"/>
      <c r="N216" s="226"/>
      <c r="O216" s="226"/>
      <c r="P216" s="226"/>
      <c r="Q216" s="226"/>
      <c r="R216" s="263">
        <v>41</v>
      </c>
      <c r="S216" s="264">
        <v>5.8</v>
      </c>
      <c r="T216" s="264"/>
      <c r="U216" s="264"/>
      <c r="V216" s="264"/>
      <c r="W216" s="264"/>
      <c r="X216" s="226"/>
      <c r="Y216" s="226"/>
      <c r="Z216" s="226"/>
      <c r="AA216" s="16"/>
    </row>
    <row r="217" spans="1:27" ht="20.100000000000001" customHeight="1">
      <c r="A217" s="16"/>
      <c r="B217" s="16"/>
      <c r="C217" s="226"/>
      <c r="D217" s="16" t="s">
        <v>2868</v>
      </c>
      <c r="E217" s="226"/>
      <c r="F217" s="277"/>
      <c r="G217" s="277"/>
      <c r="H217" s="277"/>
      <c r="I217" s="277"/>
      <c r="J217" s="226"/>
      <c r="K217" s="226"/>
      <c r="L217" s="226"/>
      <c r="M217" s="226"/>
      <c r="N217" s="226"/>
      <c r="O217" s="226"/>
      <c r="P217" s="226"/>
      <c r="Q217" s="226"/>
      <c r="R217" s="263">
        <v>53</v>
      </c>
      <c r="S217" s="264">
        <v>7.5</v>
      </c>
      <c r="T217" s="264"/>
      <c r="U217" s="264"/>
      <c r="V217" s="264"/>
      <c r="W217" s="264"/>
      <c r="X217" s="226"/>
      <c r="Y217" s="226"/>
      <c r="Z217" s="226"/>
      <c r="AA217" s="16"/>
    </row>
    <row r="218" spans="1:27" ht="20.100000000000001" customHeight="1">
      <c r="A218" s="16"/>
      <c r="B218" s="16"/>
      <c r="C218" s="226"/>
      <c r="D218" s="16" t="s">
        <v>2869</v>
      </c>
      <c r="E218" s="226"/>
      <c r="F218" s="277"/>
      <c r="G218" s="277"/>
      <c r="H218" s="277"/>
      <c r="I218" s="277"/>
      <c r="J218" s="226"/>
      <c r="K218" s="226"/>
      <c r="L218" s="226"/>
      <c r="M218" s="226"/>
      <c r="N218" s="226"/>
      <c r="O218" s="226"/>
      <c r="P218" s="226"/>
      <c r="Q218" s="226"/>
      <c r="R218" s="263">
        <v>28</v>
      </c>
      <c r="S218" s="264">
        <v>4</v>
      </c>
      <c r="T218" s="264"/>
      <c r="U218" s="264"/>
      <c r="V218" s="264"/>
      <c r="W218" s="264"/>
      <c r="X218" s="226"/>
      <c r="Y218" s="226"/>
      <c r="Z218" s="226"/>
      <c r="AA218" s="16"/>
    </row>
    <row r="219" spans="1:27" ht="20.100000000000001" customHeight="1">
      <c r="A219" s="16"/>
      <c r="B219" s="16"/>
      <c r="C219" s="226"/>
      <c r="D219" s="16" t="s">
        <v>2870</v>
      </c>
      <c r="E219" s="226"/>
      <c r="F219" s="277"/>
      <c r="G219" s="277"/>
      <c r="H219" s="277"/>
      <c r="I219" s="277"/>
      <c r="J219" s="226"/>
      <c r="K219" s="226"/>
      <c r="L219" s="226"/>
      <c r="M219" s="226"/>
      <c r="N219" s="226"/>
      <c r="O219" s="226"/>
      <c r="P219" s="226"/>
      <c r="Q219" s="226"/>
      <c r="R219" s="263">
        <v>71</v>
      </c>
      <c r="S219" s="264">
        <v>10.1</v>
      </c>
      <c r="T219" s="264"/>
      <c r="U219" s="264"/>
      <c r="V219" s="264"/>
      <c r="W219" s="264"/>
      <c r="X219" s="226"/>
      <c r="Y219" s="226"/>
      <c r="Z219" s="226"/>
      <c r="AA219" s="16"/>
    </row>
    <row r="220" spans="1:27" ht="20.100000000000001" customHeight="1">
      <c r="A220" s="16"/>
      <c r="B220" s="16"/>
      <c r="C220" s="226"/>
      <c r="D220" s="16" t="s">
        <v>2871</v>
      </c>
      <c r="E220" s="226"/>
      <c r="F220" s="277"/>
      <c r="G220" s="277"/>
      <c r="H220" s="277"/>
      <c r="I220" s="277"/>
      <c r="J220" s="226"/>
      <c r="K220" s="226"/>
      <c r="L220" s="226"/>
      <c r="M220" s="226"/>
      <c r="N220" s="226"/>
      <c r="O220" s="226"/>
      <c r="P220" s="226"/>
      <c r="Q220" s="226"/>
      <c r="R220" s="263">
        <v>104</v>
      </c>
      <c r="S220" s="264">
        <v>14.8</v>
      </c>
      <c r="T220" s="264"/>
      <c r="U220" s="264"/>
      <c r="V220" s="264"/>
      <c r="W220" s="264"/>
      <c r="X220" s="226"/>
      <c r="Y220" s="226"/>
      <c r="Z220" s="226"/>
      <c r="AA220" s="16"/>
    </row>
    <row r="221" spans="1:27" ht="20.100000000000001" customHeight="1">
      <c r="A221" s="16"/>
      <c r="B221" s="16"/>
      <c r="C221" s="226"/>
      <c r="D221" s="16" t="s">
        <v>2872</v>
      </c>
      <c r="E221" s="226"/>
      <c r="F221" s="277"/>
      <c r="G221" s="277"/>
      <c r="H221" s="277"/>
      <c r="I221" s="277"/>
      <c r="J221" s="226"/>
      <c r="K221" s="226"/>
      <c r="L221" s="226"/>
      <c r="M221" s="226"/>
      <c r="N221" s="226"/>
      <c r="O221" s="226"/>
      <c r="P221" s="226"/>
      <c r="Q221" s="226"/>
      <c r="R221" s="263">
        <v>6</v>
      </c>
      <c r="S221" s="264">
        <v>0.9</v>
      </c>
      <c r="T221" s="264"/>
      <c r="U221" s="264"/>
      <c r="V221" s="264"/>
      <c r="W221" s="264"/>
      <c r="X221" s="226"/>
      <c r="Y221" s="226"/>
      <c r="Z221" s="226"/>
      <c r="AA221" s="16"/>
    </row>
    <row r="222" spans="1:27" ht="20.100000000000001" customHeight="1">
      <c r="A222" s="16"/>
      <c r="B222" s="16"/>
      <c r="C222" s="226"/>
      <c r="D222" s="16" t="s">
        <v>2873</v>
      </c>
      <c r="E222" s="226"/>
      <c r="F222" s="277"/>
      <c r="G222" s="277"/>
      <c r="H222" s="277"/>
      <c r="I222" s="277"/>
      <c r="J222" s="226"/>
      <c r="K222" s="226"/>
      <c r="L222" s="226"/>
      <c r="M222" s="226"/>
      <c r="N222" s="226"/>
      <c r="O222" s="226"/>
      <c r="P222" s="226"/>
      <c r="Q222" s="226"/>
      <c r="R222" s="263">
        <v>19</v>
      </c>
      <c r="S222" s="264">
        <v>2.7</v>
      </c>
      <c r="T222" s="264"/>
      <c r="U222" s="264"/>
      <c r="V222" s="264"/>
      <c r="W222" s="264"/>
      <c r="X222" s="226"/>
      <c r="Y222" s="226"/>
      <c r="Z222" s="226"/>
      <c r="AA222" s="16"/>
    </row>
    <row r="223" spans="1:27" ht="20.100000000000001" customHeight="1">
      <c r="A223" s="16"/>
      <c r="B223" s="16"/>
      <c r="C223" s="226"/>
      <c r="D223" s="16" t="s">
        <v>2874</v>
      </c>
      <c r="E223" s="226"/>
      <c r="F223" s="277"/>
      <c r="G223" s="277"/>
      <c r="H223" s="277"/>
      <c r="I223" s="277"/>
      <c r="J223" s="226"/>
      <c r="K223" s="226"/>
      <c r="L223" s="226"/>
      <c r="M223" s="226"/>
      <c r="N223" s="226"/>
      <c r="O223" s="226"/>
      <c r="P223" s="226"/>
      <c r="Q223" s="226"/>
      <c r="R223" s="263">
        <v>16</v>
      </c>
      <c r="S223" s="264">
        <v>2.2999999999999998</v>
      </c>
      <c r="T223" s="264"/>
      <c r="U223" s="264"/>
      <c r="V223" s="264"/>
      <c r="W223" s="264"/>
      <c r="X223" s="226"/>
      <c r="Y223" s="226"/>
      <c r="Z223" s="226"/>
      <c r="AA223" s="16"/>
    </row>
    <row r="224" spans="1:27" ht="20.100000000000001" customHeight="1">
      <c r="A224" s="16"/>
      <c r="B224" s="16"/>
      <c r="C224" s="226"/>
      <c r="D224" s="16" t="s">
        <v>2875</v>
      </c>
      <c r="E224" s="226"/>
      <c r="F224" s="277"/>
      <c r="G224" s="277"/>
      <c r="H224" s="277"/>
      <c r="I224" s="277"/>
      <c r="J224" s="226"/>
      <c r="K224" s="226"/>
      <c r="L224" s="226"/>
      <c r="M224" s="226"/>
      <c r="N224" s="226"/>
      <c r="O224" s="226"/>
      <c r="P224" s="226"/>
      <c r="Q224" s="226"/>
      <c r="R224" s="263">
        <v>26</v>
      </c>
      <c r="S224" s="264">
        <v>3.7</v>
      </c>
      <c r="T224" s="264"/>
      <c r="U224" s="264"/>
      <c r="V224" s="264"/>
      <c r="W224" s="264"/>
      <c r="X224" s="226"/>
      <c r="Y224" s="226"/>
      <c r="Z224" s="226"/>
      <c r="AA224" s="16"/>
    </row>
    <row r="225" spans="1:27" ht="20.100000000000001" customHeight="1">
      <c r="A225" s="16"/>
      <c r="B225" s="16"/>
      <c r="C225" s="226"/>
      <c r="D225" s="16" t="s">
        <v>17</v>
      </c>
      <c r="E225" s="226"/>
      <c r="F225" s="277"/>
      <c r="G225" s="277"/>
      <c r="H225" s="277"/>
      <c r="I225" s="277"/>
      <c r="J225" s="226"/>
      <c r="K225" s="226"/>
      <c r="L225" s="226"/>
      <c r="M225" s="226"/>
      <c r="N225" s="226"/>
      <c r="O225" s="226"/>
      <c r="P225" s="226"/>
      <c r="Q225" s="226"/>
      <c r="R225" s="263">
        <v>8</v>
      </c>
      <c r="S225" s="264">
        <v>1.1000000000000001</v>
      </c>
      <c r="T225" s="264"/>
      <c r="U225" s="264"/>
      <c r="V225" s="264"/>
      <c r="W225" s="264"/>
      <c r="X225" s="226"/>
      <c r="Y225" s="226"/>
      <c r="Z225" s="226"/>
      <c r="AA225" s="16"/>
    </row>
    <row r="226" spans="1:27" ht="20.100000000000001" customHeight="1">
      <c r="A226" s="16"/>
      <c r="B226" s="16"/>
      <c r="C226" s="226"/>
      <c r="D226" s="16" t="s">
        <v>2876</v>
      </c>
      <c r="E226" s="226"/>
      <c r="F226" s="277"/>
      <c r="G226" s="277"/>
      <c r="H226" s="277"/>
      <c r="I226" s="277"/>
      <c r="J226" s="226"/>
      <c r="K226" s="226"/>
      <c r="L226" s="226"/>
      <c r="M226" s="226"/>
      <c r="N226" s="226"/>
      <c r="O226" s="226"/>
      <c r="P226" s="226"/>
      <c r="Q226" s="226"/>
      <c r="R226" s="263"/>
      <c r="S226" s="264"/>
      <c r="T226" s="264"/>
      <c r="U226" s="264"/>
      <c r="V226" s="264"/>
      <c r="W226" s="264"/>
      <c r="X226" s="226"/>
      <c r="Y226" s="226"/>
      <c r="Z226" s="226"/>
      <c r="AA226" s="16"/>
    </row>
    <row r="227" spans="1:27" ht="20.100000000000001" customHeight="1">
      <c r="A227" s="255" t="s">
        <v>2764</v>
      </c>
      <c r="B227" s="255" t="s">
        <v>2924</v>
      </c>
      <c r="C227" s="256" t="s">
        <v>2877</v>
      </c>
      <c r="D227" s="255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7">
        <v>8</v>
      </c>
      <c r="S227" s="258">
        <v>100</v>
      </c>
      <c r="T227" s="258"/>
      <c r="U227" s="258"/>
      <c r="V227" s="258"/>
      <c r="W227" s="258"/>
      <c r="X227" s="256"/>
      <c r="Y227" s="256"/>
      <c r="Z227" s="256" t="s">
        <v>28</v>
      </c>
      <c r="AA227" s="255"/>
    </row>
    <row r="228" spans="1:27" ht="20.100000000000001" customHeight="1">
      <c r="A228" s="255" t="s">
        <v>2765</v>
      </c>
      <c r="B228" s="255" t="s">
        <v>2925</v>
      </c>
      <c r="C228" s="256" t="s">
        <v>2927</v>
      </c>
      <c r="D228" s="255" t="s">
        <v>2865</v>
      </c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7">
        <v>93</v>
      </c>
      <c r="S228" s="258">
        <v>13.2</v>
      </c>
      <c r="T228" s="258"/>
      <c r="U228" s="258"/>
      <c r="V228" s="258"/>
      <c r="W228" s="258"/>
      <c r="X228" s="256"/>
      <c r="Y228" s="256"/>
      <c r="Z228" s="256" t="s">
        <v>28</v>
      </c>
      <c r="AA228" s="255"/>
    </row>
    <row r="229" spans="1:27" ht="20.100000000000001" customHeight="1">
      <c r="A229" s="16"/>
      <c r="B229" s="16"/>
      <c r="C229" s="226"/>
      <c r="D229" s="16" t="s">
        <v>2866</v>
      </c>
      <c r="E229" s="226"/>
      <c r="F229" s="277"/>
      <c r="G229" s="277"/>
      <c r="H229" s="277"/>
      <c r="I229" s="277"/>
      <c r="J229" s="226"/>
      <c r="K229" s="226"/>
      <c r="L229" s="226"/>
      <c r="M229" s="226"/>
      <c r="N229" s="226"/>
      <c r="O229" s="226"/>
      <c r="P229" s="226"/>
      <c r="Q229" s="226"/>
      <c r="R229" s="263">
        <v>98</v>
      </c>
      <c r="S229" s="264">
        <v>13.9</v>
      </c>
      <c r="T229" s="264"/>
      <c r="U229" s="264"/>
      <c r="V229" s="264"/>
      <c r="W229" s="264"/>
      <c r="X229" s="226"/>
      <c r="Y229" s="226"/>
      <c r="Z229" s="226"/>
      <c r="AA229" s="16"/>
    </row>
    <row r="230" spans="1:27" ht="20.100000000000001" customHeight="1">
      <c r="A230" s="16"/>
      <c r="B230" s="16"/>
      <c r="C230" s="226"/>
      <c r="D230" s="16" t="s">
        <v>2867</v>
      </c>
      <c r="E230" s="226"/>
      <c r="F230" s="277"/>
      <c r="G230" s="277"/>
      <c r="H230" s="277"/>
      <c r="I230" s="277"/>
      <c r="J230" s="226"/>
      <c r="K230" s="226"/>
      <c r="L230" s="226"/>
      <c r="M230" s="226"/>
      <c r="N230" s="226"/>
      <c r="O230" s="226"/>
      <c r="P230" s="226"/>
      <c r="Q230" s="226"/>
      <c r="R230" s="263">
        <v>73</v>
      </c>
      <c r="S230" s="264">
        <v>10.4</v>
      </c>
      <c r="T230" s="264"/>
      <c r="U230" s="264"/>
      <c r="V230" s="264"/>
      <c r="W230" s="264"/>
      <c r="X230" s="226"/>
      <c r="Y230" s="226"/>
      <c r="Z230" s="226"/>
      <c r="AA230" s="16"/>
    </row>
    <row r="231" spans="1:27" ht="20.100000000000001" customHeight="1">
      <c r="A231" s="16"/>
      <c r="B231" s="16"/>
      <c r="C231" s="226"/>
      <c r="D231" s="16" t="s">
        <v>2868</v>
      </c>
      <c r="E231" s="226"/>
      <c r="F231" s="277"/>
      <c r="G231" s="277"/>
      <c r="H231" s="277"/>
      <c r="I231" s="277"/>
      <c r="J231" s="226"/>
      <c r="K231" s="226"/>
      <c r="L231" s="226"/>
      <c r="M231" s="226"/>
      <c r="N231" s="226"/>
      <c r="O231" s="226"/>
      <c r="P231" s="226"/>
      <c r="Q231" s="226"/>
      <c r="R231" s="263">
        <v>52</v>
      </c>
      <c r="S231" s="264">
        <v>7.4</v>
      </c>
      <c r="T231" s="264"/>
      <c r="U231" s="264"/>
      <c r="V231" s="264"/>
      <c r="W231" s="264"/>
      <c r="X231" s="226"/>
      <c r="Y231" s="226"/>
      <c r="Z231" s="226"/>
      <c r="AA231" s="16"/>
    </row>
    <row r="232" spans="1:27" ht="20.100000000000001" customHeight="1">
      <c r="A232" s="16"/>
      <c r="B232" s="16"/>
      <c r="C232" s="226"/>
      <c r="D232" s="16" t="s">
        <v>2869</v>
      </c>
      <c r="E232" s="226"/>
      <c r="F232" s="277"/>
      <c r="G232" s="277"/>
      <c r="H232" s="277"/>
      <c r="I232" s="277"/>
      <c r="J232" s="226"/>
      <c r="K232" s="226"/>
      <c r="L232" s="226"/>
      <c r="M232" s="226"/>
      <c r="N232" s="226"/>
      <c r="O232" s="226"/>
      <c r="P232" s="226"/>
      <c r="Q232" s="226"/>
      <c r="R232" s="263">
        <v>28</v>
      </c>
      <c r="S232" s="264">
        <v>4</v>
      </c>
      <c r="T232" s="264"/>
      <c r="U232" s="264"/>
      <c r="V232" s="264"/>
      <c r="W232" s="264"/>
      <c r="X232" s="226"/>
      <c r="Y232" s="226"/>
      <c r="Z232" s="226"/>
      <c r="AA232" s="16"/>
    </row>
    <row r="233" spans="1:27" ht="20.100000000000001" customHeight="1">
      <c r="A233" s="16"/>
      <c r="B233" s="16"/>
      <c r="C233" s="226"/>
      <c r="D233" s="16" t="s">
        <v>2870</v>
      </c>
      <c r="E233" s="226"/>
      <c r="F233" s="277"/>
      <c r="G233" s="277"/>
      <c r="H233" s="277"/>
      <c r="I233" s="277"/>
      <c r="J233" s="226"/>
      <c r="K233" s="226"/>
      <c r="L233" s="226"/>
      <c r="M233" s="226"/>
      <c r="N233" s="226"/>
      <c r="O233" s="226"/>
      <c r="P233" s="226"/>
      <c r="Q233" s="226"/>
      <c r="R233" s="263">
        <v>55</v>
      </c>
      <c r="S233" s="264">
        <v>7.8</v>
      </c>
      <c r="T233" s="264"/>
      <c r="U233" s="264"/>
      <c r="V233" s="264"/>
      <c r="W233" s="264"/>
      <c r="X233" s="226"/>
      <c r="Y233" s="226"/>
      <c r="Z233" s="226"/>
      <c r="AA233" s="16"/>
    </row>
    <row r="234" spans="1:27" ht="20.100000000000001" customHeight="1">
      <c r="A234" s="16"/>
      <c r="B234" s="16"/>
      <c r="C234" s="226"/>
      <c r="D234" s="16" t="s">
        <v>2871</v>
      </c>
      <c r="E234" s="226"/>
      <c r="F234" s="277"/>
      <c r="G234" s="277"/>
      <c r="H234" s="277"/>
      <c r="I234" s="277"/>
      <c r="J234" s="226"/>
      <c r="K234" s="226"/>
      <c r="L234" s="226"/>
      <c r="M234" s="226"/>
      <c r="N234" s="226"/>
      <c r="O234" s="226"/>
      <c r="P234" s="226"/>
      <c r="Q234" s="226"/>
      <c r="R234" s="263">
        <v>114</v>
      </c>
      <c r="S234" s="264">
        <v>16.2</v>
      </c>
      <c r="T234" s="264"/>
      <c r="U234" s="264"/>
      <c r="V234" s="264"/>
      <c r="W234" s="264"/>
      <c r="X234" s="226"/>
      <c r="Y234" s="226"/>
      <c r="Z234" s="226"/>
      <c r="AA234" s="16"/>
    </row>
    <row r="235" spans="1:27" ht="20.100000000000001" customHeight="1">
      <c r="A235" s="16"/>
      <c r="B235" s="16"/>
      <c r="C235" s="226"/>
      <c r="D235" s="16" t="s">
        <v>2872</v>
      </c>
      <c r="E235" s="226"/>
      <c r="F235" s="277"/>
      <c r="G235" s="277"/>
      <c r="H235" s="277"/>
      <c r="I235" s="277"/>
      <c r="J235" s="226"/>
      <c r="K235" s="226"/>
      <c r="L235" s="226"/>
      <c r="M235" s="226"/>
      <c r="N235" s="226"/>
      <c r="O235" s="226"/>
      <c r="P235" s="226"/>
      <c r="Q235" s="226"/>
      <c r="R235" s="263">
        <v>9</v>
      </c>
      <c r="S235" s="264">
        <v>1.3</v>
      </c>
      <c r="T235" s="264"/>
      <c r="U235" s="264"/>
      <c r="V235" s="264"/>
      <c r="W235" s="264"/>
      <c r="X235" s="226"/>
      <c r="Y235" s="226"/>
      <c r="Z235" s="226"/>
      <c r="AA235" s="16"/>
    </row>
    <row r="236" spans="1:27" ht="20.100000000000001" customHeight="1">
      <c r="A236" s="16"/>
      <c r="B236" s="16"/>
      <c r="C236" s="226"/>
      <c r="D236" s="16" t="s">
        <v>2873</v>
      </c>
      <c r="E236" s="226"/>
      <c r="F236" s="277"/>
      <c r="G236" s="277"/>
      <c r="H236" s="277"/>
      <c r="I236" s="277"/>
      <c r="J236" s="226"/>
      <c r="K236" s="226"/>
      <c r="L236" s="226"/>
      <c r="M236" s="226"/>
      <c r="N236" s="226"/>
      <c r="O236" s="226"/>
      <c r="P236" s="226"/>
      <c r="Q236" s="226"/>
      <c r="R236" s="263">
        <v>36</v>
      </c>
      <c r="S236" s="264">
        <v>5.0999999999999996</v>
      </c>
      <c r="T236" s="264"/>
      <c r="U236" s="264"/>
      <c r="V236" s="264"/>
      <c r="W236" s="264"/>
      <c r="X236" s="226"/>
      <c r="Y236" s="226"/>
      <c r="Z236" s="226"/>
      <c r="AA236" s="16"/>
    </row>
    <row r="237" spans="1:27" ht="20.100000000000001" customHeight="1">
      <c r="A237" s="16"/>
      <c r="B237" s="16"/>
      <c r="C237" s="226"/>
      <c r="D237" s="16" t="s">
        <v>2874</v>
      </c>
      <c r="E237" s="226"/>
      <c r="F237" s="277"/>
      <c r="G237" s="277"/>
      <c r="H237" s="277"/>
      <c r="I237" s="277"/>
      <c r="J237" s="226"/>
      <c r="K237" s="226"/>
      <c r="L237" s="226"/>
      <c r="M237" s="226"/>
      <c r="N237" s="226"/>
      <c r="O237" s="226"/>
      <c r="P237" s="226"/>
      <c r="Q237" s="226"/>
      <c r="R237" s="263">
        <v>34</v>
      </c>
      <c r="S237" s="264">
        <v>4.8</v>
      </c>
      <c r="T237" s="264"/>
      <c r="U237" s="264"/>
      <c r="V237" s="264"/>
      <c r="W237" s="264"/>
      <c r="X237" s="226"/>
      <c r="Y237" s="226"/>
      <c r="Z237" s="226"/>
      <c r="AA237" s="16"/>
    </row>
    <row r="238" spans="1:27" ht="20.100000000000001" customHeight="1">
      <c r="A238" s="16"/>
      <c r="B238" s="16"/>
      <c r="C238" s="226"/>
      <c r="D238" s="16" t="s">
        <v>2875</v>
      </c>
      <c r="E238" s="226"/>
      <c r="F238" s="277"/>
      <c r="G238" s="277"/>
      <c r="H238" s="277"/>
      <c r="I238" s="277"/>
      <c r="J238" s="226"/>
      <c r="K238" s="226"/>
      <c r="L238" s="226"/>
      <c r="M238" s="226"/>
      <c r="N238" s="226"/>
      <c r="O238" s="226"/>
      <c r="P238" s="226"/>
      <c r="Q238" s="226"/>
      <c r="R238" s="263">
        <v>34</v>
      </c>
      <c r="S238" s="264">
        <v>4.8</v>
      </c>
      <c r="T238" s="264"/>
      <c r="U238" s="264"/>
      <c r="V238" s="264"/>
      <c r="W238" s="264"/>
      <c r="X238" s="226"/>
      <c r="Y238" s="226"/>
      <c r="Z238" s="226"/>
      <c r="AA238" s="16"/>
    </row>
    <row r="239" spans="1:27" ht="20.100000000000001" customHeight="1">
      <c r="A239" s="16"/>
      <c r="B239" s="16"/>
      <c r="C239" s="226"/>
      <c r="D239" s="16" t="s">
        <v>17</v>
      </c>
      <c r="E239" s="226"/>
      <c r="F239" s="277"/>
      <c r="G239" s="277"/>
      <c r="H239" s="277"/>
      <c r="I239" s="277"/>
      <c r="J239" s="226"/>
      <c r="K239" s="226"/>
      <c r="L239" s="226"/>
      <c r="M239" s="226"/>
      <c r="N239" s="226"/>
      <c r="O239" s="226"/>
      <c r="P239" s="226"/>
      <c r="Q239" s="226"/>
      <c r="R239" s="263">
        <v>2</v>
      </c>
      <c r="S239" s="264">
        <v>0.3</v>
      </c>
      <c r="T239" s="264"/>
      <c r="U239" s="264"/>
      <c r="V239" s="264"/>
      <c r="W239" s="264"/>
      <c r="X239" s="226"/>
      <c r="Y239" s="226"/>
      <c r="Z239" s="226"/>
      <c r="AA239" s="16"/>
    </row>
    <row r="240" spans="1:27" ht="20.100000000000001" customHeight="1">
      <c r="A240" s="16"/>
      <c r="B240" s="16"/>
      <c r="C240" s="226"/>
      <c r="D240" s="16" t="s">
        <v>2876</v>
      </c>
      <c r="E240" s="226"/>
      <c r="F240" s="277"/>
      <c r="G240" s="277"/>
      <c r="H240" s="277"/>
      <c r="I240" s="277"/>
      <c r="J240" s="226"/>
      <c r="K240" s="226"/>
      <c r="L240" s="226"/>
      <c r="M240" s="226"/>
      <c r="N240" s="226"/>
      <c r="O240" s="226"/>
      <c r="P240" s="226"/>
      <c r="Q240" s="226"/>
      <c r="R240" s="263">
        <v>75</v>
      </c>
      <c r="S240" s="264">
        <v>10.7</v>
      </c>
      <c r="T240" s="264"/>
      <c r="U240" s="264"/>
      <c r="V240" s="264"/>
      <c r="W240" s="264"/>
      <c r="X240" s="226"/>
      <c r="Y240" s="226"/>
      <c r="Z240" s="226"/>
      <c r="AA240" s="16"/>
    </row>
    <row r="241" spans="1:27" ht="20.100000000000001" customHeight="1">
      <c r="A241" s="265" t="s">
        <v>2766</v>
      </c>
      <c r="B241" s="265" t="s">
        <v>2926</v>
      </c>
      <c r="C241" s="266" t="s">
        <v>2878</v>
      </c>
      <c r="D241" s="265"/>
      <c r="E241" s="266"/>
      <c r="F241" s="266"/>
      <c r="G241" s="266"/>
      <c r="H241" s="266"/>
      <c r="I241" s="266"/>
      <c r="J241" s="266"/>
      <c r="K241" s="266"/>
      <c r="L241" s="266"/>
      <c r="M241" s="266"/>
      <c r="N241" s="266"/>
      <c r="O241" s="266"/>
      <c r="P241" s="266"/>
      <c r="Q241" s="266"/>
      <c r="R241" s="267">
        <v>2</v>
      </c>
      <c r="S241" s="268">
        <v>100</v>
      </c>
      <c r="T241" s="268"/>
      <c r="U241" s="268"/>
      <c r="V241" s="268"/>
      <c r="W241" s="268"/>
      <c r="X241" s="266"/>
      <c r="Y241" s="266"/>
      <c r="Z241" s="266" t="s">
        <v>28</v>
      </c>
      <c r="AA241" s="265"/>
    </row>
  </sheetData>
  <mergeCells count="14">
    <mergeCell ref="J1:K1"/>
    <mergeCell ref="H1:I1"/>
    <mergeCell ref="F1:G1"/>
    <mergeCell ref="L1:M1"/>
    <mergeCell ref="AA1:AA2"/>
    <mergeCell ref="N1:O1"/>
    <mergeCell ref="P1:Q1"/>
    <mergeCell ref="R1:S1"/>
    <mergeCell ref="T1:Z1"/>
    <mergeCell ref="A1:A2"/>
    <mergeCell ref="B1:B2"/>
    <mergeCell ref="C1:C2"/>
    <mergeCell ref="D1:D2"/>
    <mergeCell ref="E1:E2"/>
  </mergeCells>
  <phoneticPr fontId="5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4">
    <tabColor theme="4"/>
  </sheetPr>
  <dimension ref="A1:AB84"/>
  <sheetViews>
    <sheetView zoomScale="85" zoomScaleNormal="85" workbookViewId="0">
      <pane ySplit="2" topLeftCell="A3" activePane="bottomLeft" state="frozen"/>
      <selection activeCell="F23" sqref="F23"/>
      <selection pane="bottomLeft" activeCell="A3" sqref="A3"/>
    </sheetView>
  </sheetViews>
  <sheetFormatPr defaultRowHeight="20.100000000000001" customHeight="1"/>
  <cols>
    <col min="1" max="1" width="11.140625" style="38" bestFit="1" customWidth="1"/>
    <col min="2" max="2" width="40.85546875" style="38" bestFit="1" customWidth="1"/>
    <col min="3" max="3" width="24.140625" style="45" bestFit="1" customWidth="1"/>
    <col min="4" max="4" width="69.28515625" style="38" bestFit="1" customWidth="1"/>
    <col min="5" max="5" width="9.140625" style="45" bestFit="1" customWidth="1"/>
    <col min="6" max="17" width="11" style="45" customWidth="1"/>
    <col min="18" max="18" width="11" style="46" customWidth="1"/>
    <col min="19" max="23" width="11" style="47" customWidth="1"/>
    <col min="24" max="24" width="11" style="45" customWidth="1"/>
    <col min="25" max="27" width="10.7109375" style="45" customWidth="1"/>
    <col min="28" max="16384" width="9.140625" style="38"/>
  </cols>
  <sheetData>
    <row r="1" spans="1:28" s="15" customFormat="1" ht="20.100000000000001" customHeight="1">
      <c r="A1" s="613" t="s">
        <v>29</v>
      </c>
      <c r="B1" s="615" t="s">
        <v>7412</v>
      </c>
      <c r="C1" s="615" t="s">
        <v>31</v>
      </c>
      <c r="D1" s="615" t="s">
        <v>7302</v>
      </c>
      <c r="E1" s="615" t="s">
        <v>7413</v>
      </c>
      <c r="F1" s="617" t="s">
        <v>7571</v>
      </c>
      <c r="G1" s="617"/>
      <c r="H1" s="617" t="s">
        <v>7294</v>
      </c>
      <c r="I1" s="617"/>
      <c r="J1" s="617" t="s">
        <v>7399</v>
      </c>
      <c r="K1" s="617"/>
      <c r="L1" s="617" t="s">
        <v>7304</v>
      </c>
      <c r="M1" s="617"/>
      <c r="N1" s="617" t="s">
        <v>2881</v>
      </c>
      <c r="O1" s="617"/>
      <c r="P1" s="617" t="s">
        <v>35</v>
      </c>
      <c r="Q1" s="617"/>
      <c r="R1" s="625" t="s">
        <v>7402</v>
      </c>
      <c r="S1" s="625"/>
      <c r="T1" s="626"/>
      <c r="U1" s="626"/>
      <c r="V1" s="626"/>
      <c r="W1" s="626"/>
      <c r="X1" s="626"/>
      <c r="Y1" s="626"/>
      <c r="Z1" s="627"/>
      <c r="AA1" s="618" t="s">
        <v>38</v>
      </c>
      <c r="AB1" s="38"/>
    </row>
    <row r="2" spans="1:28" s="15" customFormat="1" ht="24">
      <c r="A2" s="614"/>
      <c r="B2" s="616"/>
      <c r="C2" s="616"/>
      <c r="D2" s="616"/>
      <c r="E2" s="628"/>
      <c r="F2" s="360" t="s">
        <v>7403</v>
      </c>
      <c r="G2" s="310" t="s">
        <v>2471</v>
      </c>
      <c r="H2" s="360" t="s">
        <v>7403</v>
      </c>
      <c r="I2" s="310" t="s">
        <v>2471</v>
      </c>
      <c r="J2" s="360" t="s">
        <v>7403</v>
      </c>
      <c r="K2" s="310" t="s">
        <v>2471</v>
      </c>
      <c r="L2" s="360" t="s">
        <v>7403</v>
      </c>
      <c r="M2" s="310" t="s">
        <v>2471</v>
      </c>
      <c r="N2" s="360" t="s">
        <v>7403</v>
      </c>
      <c r="O2" s="310" t="s">
        <v>2471</v>
      </c>
      <c r="P2" s="360" t="s">
        <v>7403</v>
      </c>
      <c r="Q2" s="310" t="s">
        <v>2471</v>
      </c>
      <c r="R2" s="360" t="s">
        <v>7403</v>
      </c>
      <c r="S2" s="310" t="s">
        <v>2471</v>
      </c>
      <c r="T2" s="377" t="s">
        <v>7873</v>
      </c>
      <c r="U2" s="6" t="s">
        <v>6841</v>
      </c>
      <c r="V2" s="377" t="s">
        <v>7324</v>
      </c>
      <c r="W2" s="6" t="s">
        <v>7308</v>
      </c>
      <c r="X2" s="7" t="s">
        <v>8031</v>
      </c>
      <c r="Y2" s="7" t="s">
        <v>2964</v>
      </c>
      <c r="Z2" s="8" t="s">
        <v>8032</v>
      </c>
      <c r="AA2" s="624"/>
      <c r="AB2" s="38"/>
    </row>
    <row r="3" spans="1:28" ht="20.100000000000001" customHeight="1">
      <c r="A3" s="255" t="s">
        <v>2767</v>
      </c>
      <c r="B3" s="255" t="s">
        <v>8035</v>
      </c>
      <c r="C3" s="256" t="s">
        <v>2941</v>
      </c>
      <c r="D3" s="255" t="s">
        <v>2784</v>
      </c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378">
        <v>337</v>
      </c>
      <c r="S3" s="379">
        <v>34.799999999999997</v>
      </c>
      <c r="T3" s="379"/>
      <c r="U3" s="379"/>
      <c r="V3" s="379"/>
      <c r="W3" s="379"/>
      <c r="X3" s="256"/>
      <c r="Y3" s="256"/>
      <c r="Z3" s="256" t="s">
        <v>7185</v>
      </c>
      <c r="AA3" s="255"/>
    </row>
    <row r="4" spans="1:28" ht="20.100000000000001" customHeight="1">
      <c r="A4" s="311"/>
      <c r="B4" s="311" t="s">
        <v>7640</v>
      </c>
      <c r="C4" s="361"/>
      <c r="D4" s="311" t="s">
        <v>2785</v>
      </c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56">
        <v>159</v>
      </c>
      <c r="S4" s="314">
        <v>16.399999999999999</v>
      </c>
      <c r="T4" s="314"/>
      <c r="U4" s="314"/>
      <c r="V4" s="314"/>
      <c r="W4" s="314"/>
      <c r="X4" s="361"/>
      <c r="Y4" s="361"/>
      <c r="Z4" s="361"/>
      <c r="AA4" s="311"/>
    </row>
    <row r="5" spans="1:28" ht="20.100000000000001" customHeight="1">
      <c r="A5" s="311"/>
      <c r="B5" s="311"/>
      <c r="C5" s="361"/>
      <c r="D5" s="311" t="s">
        <v>2786</v>
      </c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56">
        <v>90</v>
      </c>
      <c r="S5" s="314">
        <v>9.3000000000000007</v>
      </c>
      <c r="T5" s="314"/>
      <c r="U5" s="314"/>
      <c r="V5" s="314"/>
      <c r="W5" s="314"/>
      <c r="X5" s="361"/>
      <c r="Y5" s="361"/>
      <c r="Z5" s="361"/>
      <c r="AA5" s="311"/>
    </row>
    <row r="6" spans="1:28" ht="20.100000000000001" customHeight="1">
      <c r="A6" s="311"/>
      <c r="B6" s="311"/>
      <c r="C6" s="361"/>
      <c r="D6" s="311" t="s">
        <v>2787</v>
      </c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56">
        <v>382</v>
      </c>
      <c r="S6" s="314">
        <v>39.5</v>
      </c>
      <c r="T6" s="314"/>
      <c r="U6" s="314"/>
      <c r="V6" s="314"/>
      <c r="W6" s="314"/>
      <c r="X6" s="361"/>
      <c r="Y6" s="361"/>
      <c r="Z6" s="361"/>
      <c r="AA6" s="311"/>
    </row>
    <row r="7" spans="1:28" ht="20.100000000000001" customHeight="1">
      <c r="A7" s="255" t="s">
        <v>2768</v>
      </c>
      <c r="B7" s="255" t="s">
        <v>2879</v>
      </c>
      <c r="C7" s="256" t="s">
        <v>8036</v>
      </c>
      <c r="D7" s="255"/>
      <c r="E7" s="256" t="s">
        <v>8037</v>
      </c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378">
        <v>334</v>
      </c>
      <c r="S7" s="379">
        <v>99.1</v>
      </c>
      <c r="T7" s="379"/>
      <c r="U7" s="379"/>
      <c r="V7" s="379"/>
      <c r="W7" s="379"/>
      <c r="X7" s="256"/>
      <c r="Y7" s="256"/>
      <c r="Z7" s="256" t="s">
        <v>7185</v>
      </c>
      <c r="AA7" s="255"/>
    </row>
    <row r="8" spans="1:28" ht="20.100000000000001" customHeight="1">
      <c r="A8" s="311"/>
      <c r="B8" s="311"/>
      <c r="C8" s="361"/>
      <c r="D8" s="311" t="s">
        <v>264</v>
      </c>
      <c r="E8" s="361" t="s">
        <v>758</v>
      </c>
      <c r="F8" s="361"/>
      <c r="G8" s="361"/>
      <c r="H8" s="361"/>
      <c r="I8" s="361"/>
      <c r="J8" s="361"/>
      <c r="K8" s="361"/>
      <c r="L8" s="361"/>
      <c r="M8" s="361"/>
      <c r="N8" s="361"/>
      <c r="O8" s="361"/>
      <c r="P8" s="361"/>
      <c r="Q8" s="361"/>
      <c r="R8" s="356"/>
      <c r="S8" s="314"/>
      <c r="T8" s="314"/>
      <c r="U8" s="314"/>
      <c r="V8" s="314"/>
      <c r="W8" s="314"/>
      <c r="X8" s="361"/>
      <c r="Y8" s="361"/>
      <c r="Z8" s="361"/>
      <c r="AA8" s="311"/>
    </row>
    <row r="9" spans="1:28" ht="20.100000000000001" customHeight="1">
      <c r="A9" s="259"/>
      <c r="B9" s="259"/>
      <c r="C9" s="260"/>
      <c r="D9" s="259" t="s">
        <v>265</v>
      </c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380">
        <v>3</v>
      </c>
      <c r="S9" s="381">
        <v>0.9</v>
      </c>
      <c r="T9" s="381"/>
      <c r="U9" s="381"/>
      <c r="V9" s="381"/>
      <c r="W9" s="381"/>
      <c r="X9" s="260"/>
      <c r="Y9" s="260"/>
      <c r="Z9" s="260"/>
      <c r="AA9" s="259"/>
    </row>
    <row r="10" spans="1:28" ht="20.100000000000001" customHeight="1">
      <c r="A10" s="255" t="s">
        <v>2769</v>
      </c>
      <c r="B10" s="255" t="s">
        <v>8038</v>
      </c>
      <c r="C10" s="256" t="s">
        <v>8039</v>
      </c>
      <c r="D10" s="255"/>
      <c r="E10" s="256" t="s">
        <v>7925</v>
      </c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378">
        <v>90</v>
      </c>
      <c r="S10" s="379">
        <v>100</v>
      </c>
      <c r="T10" s="379"/>
      <c r="U10" s="379"/>
      <c r="V10" s="379"/>
      <c r="W10" s="379"/>
      <c r="X10" s="256"/>
      <c r="Y10" s="256"/>
      <c r="Z10" s="256" t="s">
        <v>7185</v>
      </c>
      <c r="AA10" s="255"/>
    </row>
    <row r="11" spans="1:28" ht="20.100000000000001" customHeight="1">
      <c r="A11" s="311"/>
      <c r="B11" s="311"/>
      <c r="C11" s="361"/>
      <c r="D11" s="311" t="s">
        <v>2788</v>
      </c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56"/>
      <c r="S11" s="314"/>
      <c r="T11" s="314"/>
      <c r="U11" s="314"/>
      <c r="V11" s="314"/>
      <c r="W11" s="314"/>
      <c r="X11" s="361"/>
      <c r="Y11" s="361"/>
      <c r="Z11" s="361"/>
      <c r="AA11" s="311"/>
    </row>
    <row r="12" spans="1:28" ht="20.100000000000001" customHeight="1">
      <c r="A12" s="259"/>
      <c r="B12" s="259"/>
      <c r="C12" s="260"/>
      <c r="D12" s="259" t="s">
        <v>2789</v>
      </c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380"/>
      <c r="S12" s="381"/>
      <c r="T12" s="381"/>
      <c r="U12" s="381"/>
      <c r="V12" s="381"/>
      <c r="W12" s="381"/>
      <c r="X12" s="260"/>
      <c r="Y12" s="260"/>
      <c r="Z12" s="260"/>
      <c r="AA12" s="259"/>
    </row>
    <row r="13" spans="1:28" ht="20.100000000000001" customHeight="1">
      <c r="A13" s="255" t="s">
        <v>2770</v>
      </c>
      <c r="B13" s="255" t="s">
        <v>8040</v>
      </c>
      <c r="C13" s="256" t="s">
        <v>8036</v>
      </c>
      <c r="D13" s="255" t="s">
        <v>2790</v>
      </c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378">
        <v>120</v>
      </c>
      <c r="S13" s="379">
        <v>35.6</v>
      </c>
      <c r="T13" s="379"/>
      <c r="U13" s="379"/>
      <c r="V13" s="379"/>
      <c r="W13" s="379"/>
      <c r="X13" s="256"/>
      <c r="Y13" s="256"/>
      <c r="Z13" s="256" t="s">
        <v>7185</v>
      </c>
      <c r="AA13" s="255"/>
    </row>
    <row r="14" spans="1:28" ht="20.100000000000001" customHeight="1">
      <c r="A14" s="311"/>
      <c r="B14" s="311"/>
      <c r="C14" s="361"/>
      <c r="D14" s="311" t="s">
        <v>2791</v>
      </c>
      <c r="E14" s="361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56">
        <v>85</v>
      </c>
      <c r="S14" s="314">
        <v>25.2</v>
      </c>
      <c r="T14" s="314"/>
      <c r="U14" s="314"/>
      <c r="V14" s="314"/>
      <c r="W14" s="314"/>
      <c r="X14" s="361"/>
      <c r="Y14" s="361"/>
      <c r="Z14" s="361"/>
      <c r="AA14" s="311"/>
    </row>
    <row r="15" spans="1:28" ht="20.100000000000001" customHeight="1">
      <c r="A15" s="311"/>
      <c r="B15" s="311"/>
      <c r="C15" s="361"/>
      <c r="D15" s="311" t="s">
        <v>2792</v>
      </c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56">
        <v>54</v>
      </c>
      <c r="S15" s="314">
        <v>16</v>
      </c>
      <c r="T15" s="314"/>
      <c r="U15" s="314"/>
      <c r="V15" s="314"/>
      <c r="W15" s="314"/>
      <c r="X15" s="361"/>
      <c r="Y15" s="361"/>
      <c r="Z15" s="361"/>
      <c r="AA15" s="311"/>
    </row>
    <row r="16" spans="1:28" ht="20.100000000000001" customHeight="1">
      <c r="A16" s="311"/>
      <c r="B16" s="311"/>
      <c r="C16" s="361"/>
      <c r="D16" s="311" t="s">
        <v>2793</v>
      </c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56">
        <v>20</v>
      </c>
      <c r="S16" s="314">
        <v>5.9</v>
      </c>
      <c r="T16" s="314"/>
      <c r="U16" s="314"/>
      <c r="V16" s="314"/>
      <c r="W16" s="314"/>
      <c r="X16" s="361"/>
      <c r="Y16" s="361"/>
      <c r="Z16" s="361"/>
      <c r="AA16" s="311"/>
    </row>
    <row r="17" spans="1:27" ht="20.100000000000001" customHeight="1">
      <c r="A17" s="311"/>
      <c r="B17" s="311"/>
      <c r="C17" s="361"/>
      <c r="D17" s="311" t="s">
        <v>2794</v>
      </c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56">
        <v>6</v>
      </c>
      <c r="S17" s="314">
        <v>1.8</v>
      </c>
      <c r="T17" s="314"/>
      <c r="U17" s="314"/>
      <c r="V17" s="314"/>
      <c r="W17" s="314"/>
      <c r="X17" s="361"/>
      <c r="Y17" s="361"/>
      <c r="Z17" s="361"/>
      <c r="AA17" s="311"/>
    </row>
    <row r="18" spans="1:27" ht="20.100000000000001" customHeight="1">
      <c r="A18" s="311"/>
      <c r="B18" s="311"/>
      <c r="C18" s="361"/>
      <c r="D18" s="311" t="s">
        <v>2795</v>
      </c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  <c r="R18" s="356">
        <v>4</v>
      </c>
      <c r="S18" s="314">
        <v>1.2</v>
      </c>
      <c r="T18" s="314"/>
      <c r="U18" s="314"/>
      <c r="V18" s="314"/>
      <c r="W18" s="314"/>
      <c r="X18" s="361"/>
      <c r="Y18" s="361"/>
      <c r="Z18" s="361"/>
      <c r="AA18" s="311"/>
    </row>
    <row r="19" spans="1:27" ht="20.100000000000001" customHeight="1">
      <c r="A19" s="311"/>
      <c r="B19" s="311"/>
      <c r="C19" s="361"/>
      <c r="D19" s="311" t="s">
        <v>2796</v>
      </c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56">
        <v>19</v>
      </c>
      <c r="S19" s="314">
        <v>5.6</v>
      </c>
      <c r="T19" s="314"/>
      <c r="U19" s="314"/>
      <c r="V19" s="314"/>
      <c r="W19" s="314"/>
      <c r="X19" s="361"/>
      <c r="Y19" s="361"/>
      <c r="Z19" s="361"/>
      <c r="AA19" s="311"/>
    </row>
    <row r="20" spans="1:27" ht="20.100000000000001" customHeight="1">
      <c r="A20" s="311"/>
      <c r="B20" s="311"/>
      <c r="C20" s="361"/>
      <c r="D20" s="311" t="s">
        <v>2797</v>
      </c>
      <c r="E20" s="361"/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56">
        <v>4</v>
      </c>
      <c r="S20" s="314">
        <v>1.2</v>
      </c>
      <c r="T20" s="314"/>
      <c r="U20" s="314"/>
      <c r="V20" s="314"/>
      <c r="W20" s="314"/>
      <c r="X20" s="361"/>
      <c r="Y20" s="361"/>
      <c r="Z20" s="361"/>
      <c r="AA20" s="311"/>
    </row>
    <row r="21" spans="1:27" ht="20.100000000000001" customHeight="1">
      <c r="A21" s="311"/>
      <c r="B21" s="311"/>
      <c r="C21" s="361"/>
      <c r="D21" s="311" t="s">
        <v>2798</v>
      </c>
      <c r="E21" s="361"/>
      <c r="F21" s="361"/>
      <c r="G21" s="361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56">
        <v>10</v>
      </c>
      <c r="S21" s="314">
        <v>3</v>
      </c>
      <c r="T21" s="314"/>
      <c r="U21" s="314"/>
      <c r="V21" s="314"/>
      <c r="W21" s="314"/>
      <c r="X21" s="361"/>
      <c r="Y21" s="361"/>
      <c r="Z21" s="361"/>
      <c r="AA21" s="311"/>
    </row>
    <row r="22" spans="1:27" ht="20.100000000000001" customHeight="1">
      <c r="A22" s="311"/>
      <c r="B22" s="311"/>
      <c r="C22" s="361"/>
      <c r="D22" s="311" t="s">
        <v>2799</v>
      </c>
      <c r="E22" s="361"/>
      <c r="F22" s="361"/>
      <c r="G22" s="361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56">
        <v>6</v>
      </c>
      <c r="S22" s="314">
        <v>1.8</v>
      </c>
      <c r="T22" s="314"/>
      <c r="U22" s="314"/>
      <c r="V22" s="314"/>
      <c r="W22" s="314"/>
      <c r="X22" s="361"/>
      <c r="Y22" s="361"/>
      <c r="Z22" s="361"/>
      <c r="AA22" s="311"/>
    </row>
    <row r="23" spans="1:27" ht="20.100000000000001" customHeight="1">
      <c r="A23" s="311"/>
      <c r="B23" s="311"/>
      <c r="C23" s="361"/>
      <c r="D23" s="311" t="s">
        <v>2800</v>
      </c>
      <c r="E23" s="361"/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56">
        <v>9</v>
      </c>
      <c r="S23" s="314">
        <v>2.7</v>
      </c>
      <c r="T23" s="314"/>
      <c r="U23" s="314"/>
      <c r="V23" s="314"/>
      <c r="W23" s="314"/>
      <c r="X23" s="361"/>
      <c r="Y23" s="361"/>
      <c r="Z23" s="361"/>
      <c r="AA23" s="311"/>
    </row>
    <row r="24" spans="1:27" ht="20.100000000000001" customHeight="1">
      <c r="A24" s="311"/>
      <c r="B24" s="311"/>
      <c r="C24" s="361"/>
      <c r="D24" s="311" t="s">
        <v>2801</v>
      </c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56"/>
      <c r="S24" s="314"/>
      <c r="T24" s="314"/>
      <c r="U24" s="314"/>
      <c r="V24" s="314"/>
      <c r="W24" s="314"/>
      <c r="X24" s="361"/>
      <c r="Y24" s="361"/>
      <c r="Z24" s="361"/>
      <c r="AA24" s="259"/>
    </row>
    <row r="25" spans="1:27" ht="20.100000000000001" customHeight="1">
      <c r="A25" s="255" t="s">
        <v>2771</v>
      </c>
      <c r="B25" s="255" t="s">
        <v>8041</v>
      </c>
      <c r="C25" s="256" t="s">
        <v>8042</v>
      </c>
      <c r="D25" s="255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378">
        <v>9</v>
      </c>
      <c r="S25" s="379">
        <v>100</v>
      </c>
      <c r="T25" s="379"/>
      <c r="U25" s="379"/>
      <c r="V25" s="379"/>
      <c r="W25" s="379"/>
      <c r="X25" s="256"/>
      <c r="Y25" s="256"/>
      <c r="Z25" s="256" t="s">
        <v>7185</v>
      </c>
      <c r="AA25" s="255"/>
    </row>
    <row r="26" spans="1:27" ht="20.100000000000001" customHeight="1">
      <c r="A26" s="255" t="s">
        <v>2772</v>
      </c>
      <c r="B26" s="255" t="s">
        <v>2880</v>
      </c>
      <c r="C26" s="256" t="s">
        <v>8036</v>
      </c>
      <c r="D26" s="255" t="s">
        <v>2790</v>
      </c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378">
        <v>8</v>
      </c>
      <c r="S26" s="379">
        <v>2.4</v>
      </c>
      <c r="T26" s="379"/>
      <c r="U26" s="379"/>
      <c r="V26" s="379"/>
      <c r="W26" s="379"/>
      <c r="X26" s="256"/>
      <c r="Y26" s="256"/>
      <c r="Z26" s="256" t="s">
        <v>7185</v>
      </c>
      <c r="AA26" s="255"/>
    </row>
    <row r="27" spans="1:27" ht="20.100000000000001" customHeight="1">
      <c r="A27" s="311"/>
      <c r="B27" s="311"/>
      <c r="C27" s="361"/>
      <c r="D27" s="311" t="s">
        <v>2791</v>
      </c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56">
        <v>96</v>
      </c>
      <c r="S27" s="314">
        <v>28.5</v>
      </c>
      <c r="T27" s="314"/>
      <c r="U27" s="314"/>
      <c r="V27" s="314"/>
      <c r="W27" s="314"/>
      <c r="X27" s="361"/>
      <c r="Y27" s="361"/>
      <c r="Z27" s="361"/>
      <c r="AA27" s="311"/>
    </row>
    <row r="28" spans="1:27" ht="20.100000000000001" customHeight="1">
      <c r="A28" s="311"/>
      <c r="B28" s="311"/>
      <c r="C28" s="361"/>
      <c r="D28" s="311" t="s">
        <v>2792</v>
      </c>
      <c r="E28" s="361"/>
      <c r="F28" s="361"/>
      <c r="G28" s="361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56">
        <v>27</v>
      </c>
      <c r="S28" s="314">
        <v>8</v>
      </c>
      <c r="T28" s="314"/>
      <c r="U28" s="314"/>
      <c r="V28" s="314"/>
      <c r="W28" s="314"/>
      <c r="X28" s="361"/>
      <c r="Y28" s="361"/>
      <c r="Z28" s="361"/>
      <c r="AA28" s="311"/>
    </row>
    <row r="29" spans="1:27" ht="20.100000000000001" customHeight="1">
      <c r="A29" s="311"/>
      <c r="B29" s="311"/>
      <c r="C29" s="361"/>
      <c r="D29" s="311" t="s">
        <v>2793</v>
      </c>
      <c r="E29" s="361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56">
        <v>5</v>
      </c>
      <c r="S29" s="314">
        <v>1.5</v>
      </c>
      <c r="T29" s="314"/>
      <c r="U29" s="314"/>
      <c r="V29" s="314"/>
      <c r="W29" s="314"/>
      <c r="X29" s="361"/>
      <c r="Y29" s="361"/>
      <c r="Z29" s="361"/>
      <c r="AA29" s="311"/>
    </row>
    <row r="30" spans="1:27" ht="20.100000000000001" customHeight="1">
      <c r="A30" s="311"/>
      <c r="B30" s="311"/>
      <c r="C30" s="361"/>
      <c r="D30" s="311" t="s">
        <v>2794</v>
      </c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56">
        <v>1</v>
      </c>
      <c r="S30" s="314">
        <v>0.3</v>
      </c>
      <c r="T30" s="314"/>
      <c r="U30" s="314"/>
      <c r="V30" s="314"/>
      <c r="W30" s="314"/>
      <c r="X30" s="361"/>
      <c r="Y30" s="361"/>
      <c r="Z30" s="361"/>
      <c r="AA30" s="311"/>
    </row>
    <row r="31" spans="1:27" ht="20.100000000000001" customHeight="1">
      <c r="A31" s="311"/>
      <c r="B31" s="311"/>
      <c r="C31" s="361"/>
      <c r="D31" s="311" t="s">
        <v>2795</v>
      </c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56">
        <v>1</v>
      </c>
      <c r="S31" s="314">
        <v>0.3</v>
      </c>
      <c r="T31" s="314"/>
      <c r="U31" s="314"/>
      <c r="V31" s="314"/>
      <c r="W31" s="314"/>
      <c r="X31" s="361"/>
      <c r="Y31" s="361"/>
      <c r="Z31" s="361"/>
      <c r="AA31" s="311"/>
    </row>
    <row r="32" spans="1:27" ht="20.100000000000001" customHeight="1">
      <c r="A32" s="311"/>
      <c r="B32" s="311"/>
      <c r="C32" s="361"/>
      <c r="D32" s="311" t="s">
        <v>2796</v>
      </c>
      <c r="E32" s="361"/>
      <c r="F32" s="361"/>
      <c r="G32" s="361"/>
      <c r="H32" s="361"/>
      <c r="I32" s="361"/>
      <c r="J32" s="361"/>
      <c r="K32" s="361"/>
      <c r="L32" s="361"/>
      <c r="M32" s="361"/>
      <c r="N32" s="361"/>
      <c r="O32" s="361"/>
      <c r="P32" s="361"/>
      <c r="Q32" s="361"/>
      <c r="R32" s="356">
        <v>3</v>
      </c>
      <c r="S32" s="314">
        <v>0.9</v>
      </c>
      <c r="T32" s="314"/>
      <c r="U32" s="314"/>
      <c r="V32" s="314"/>
      <c r="W32" s="314"/>
      <c r="X32" s="361"/>
      <c r="Y32" s="361"/>
      <c r="Z32" s="361"/>
      <c r="AA32" s="311"/>
    </row>
    <row r="33" spans="1:27" ht="20.100000000000001" customHeight="1">
      <c r="A33" s="311"/>
      <c r="B33" s="311"/>
      <c r="C33" s="361"/>
      <c r="D33" s="311" t="s">
        <v>2797</v>
      </c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56">
        <v>1</v>
      </c>
      <c r="S33" s="314">
        <v>0.3</v>
      </c>
      <c r="T33" s="314"/>
      <c r="U33" s="314"/>
      <c r="V33" s="314"/>
      <c r="W33" s="314"/>
      <c r="X33" s="361"/>
      <c r="Y33" s="361"/>
      <c r="Z33" s="361"/>
      <c r="AA33" s="311"/>
    </row>
    <row r="34" spans="1:27" ht="20.100000000000001" customHeight="1">
      <c r="A34" s="311"/>
      <c r="B34" s="311"/>
      <c r="C34" s="361"/>
      <c r="D34" s="311" t="s">
        <v>2798</v>
      </c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56">
        <v>4</v>
      </c>
      <c r="S34" s="314">
        <v>1.2</v>
      </c>
      <c r="T34" s="314"/>
      <c r="U34" s="314"/>
      <c r="V34" s="314"/>
      <c r="W34" s="314"/>
      <c r="X34" s="361"/>
      <c r="Y34" s="361"/>
      <c r="Z34" s="361"/>
      <c r="AA34" s="311"/>
    </row>
    <row r="35" spans="1:27" ht="20.100000000000001" customHeight="1">
      <c r="A35" s="311"/>
      <c r="B35" s="311"/>
      <c r="C35" s="361"/>
      <c r="D35" s="311" t="s">
        <v>2799</v>
      </c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56">
        <v>14</v>
      </c>
      <c r="S35" s="314">
        <v>4.2</v>
      </c>
      <c r="T35" s="314"/>
      <c r="U35" s="314"/>
      <c r="V35" s="314"/>
      <c r="W35" s="314"/>
      <c r="X35" s="361"/>
      <c r="Y35" s="361"/>
      <c r="Z35" s="361"/>
      <c r="AA35" s="311"/>
    </row>
    <row r="36" spans="1:27" ht="20.100000000000001" customHeight="1">
      <c r="A36" s="311"/>
      <c r="B36" s="311"/>
      <c r="C36" s="361"/>
      <c r="D36" s="311" t="s">
        <v>2800</v>
      </c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P36" s="361"/>
      <c r="Q36" s="361"/>
      <c r="R36" s="356">
        <v>1</v>
      </c>
      <c r="S36" s="314">
        <v>0.3</v>
      </c>
      <c r="T36" s="314"/>
      <c r="U36" s="314"/>
      <c r="V36" s="314"/>
      <c r="W36" s="314"/>
      <c r="X36" s="361"/>
      <c r="Y36" s="361"/>
      <c r="Z36" s="361"/>
      <c r="AA36" s="311"/>
    </row>
    <row r="37" spans="1:27" ht="20.100000000000001" customHeight="1">
      <c r="A37" s="311"/>
      <c r="B37" s="311"/>
      <c r="C37" s="361"/>
      <c r="D37" s="311" t="s">
        <v>2801</v>
      </c>
      <c r="E37" s="361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56">
        <v>176</v>
      </c>
      <c r="S37" s="314">
        <v>52.2</v>
      </c>
      <c r="T37" s="314"/>
      <c r="U37" s="314"/>
      <c r="V37" s="314"/>
      <c r="W37" s="314"/>
      <c r="X37" s="361"/>
      <c r="Y37" s="361"/>
      <c r="Z37" s="361"/>
      <c r="AA37" s="311"/>
    </row>
    <row r="38" spans="1:27" ht="20.100000000000001" customHeight="1">
      <c r="A38" s="255" t="s">
        <v>2773</v>
      </c>
      <c r="B38" s="255" t="s">
        <v>8043</v>
      </c>
      <c r="C38" s="256" t="s">
        <v>8044</v>
      </c>
      <c r="D38" s="255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378">
        <v>1</v>
      </c>
      <c r="S38" s="379">
        <v>100</v>
      </c>
      <c r="T38" s="379"/>
      <c r="U38" s="379"/>
      <c r="V38" s="379"/>
      <c r="W38" s="379"/>
      <c r="X38" s="256"/>
      <c r="Y38" s="256"/>
      <c r="Z38" s="256" t="s">
        <v>7185</v>
      </c>
      <c r="AA38" s="255"/>
    </row>
    <row r="39" spans="1:27" ht="20.100000000000001" customHeight="1">
      <c r="A39" s="255" t="s">
        <v>2774</v>
      </c>
      <c r="B39" s="255" t="s">
        <v>8045</v>
      </c>
      <c r="C39" s="256" t="s">
        <v>8036</v>
      </c>
      <c r="D39" s="255" t="s">
        <v>2802</v>
      </c>
      <c r="E39" s="256" t="s">
        <v>2208</v>
      </c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378">
        <v>71</v>
      </c>
      <c r="S39" s="379">
        <v>21.1</v>
      </c>
      <c r="T39" s="379"/>
      <c r="U39" s="379"/>
      <c r="V39" s="379"/>
      <c r="W39" s="379"/>
      <c r="X39" s="256"/>
      <c r="Y39" s="256"/>
      <c r="Z39" s="256" t="s">
        <v>7185</v>
      </c>
      <c r="AA39" s="255"/>
    </row>
    <row r="40" spans="1:27" ht="20.100000000000001" customHeight="1">
      <c r="A40" s="311"/>
      <c r="B40" s="311"/>
      <c r="C40" s="361"/>
      <c r="D40" s="311" t="s">
        <v>2803</v>
      </c>
      <c r="E40" s="361"/>
      <c r="F40" s="361"/>
      <c r="G40" s="361"/>
      <c r="H40" s="361"/>
      <c r="I40" s="361"/>
      <c r="J40" s="361"/>
      <c r="K40" s="361"/>
      <c r="L40" s="361"/>
      <c r="M40" s="361"/>
      <c r="N40" s="361"/>
      <c r="O40" s="361"/>
      <c r="P40" s="361"/>
      <c r="Q40" s="361"/>
      <c r="R40" s="356">
        <v>172</v>
      </c>
      <c r="S40" s="314">
        <v>51</v>
      </c>
      <c r="T40" s="314"/>
      <c r="U40" s="314"/>
      <c r="V40" s="314"/>
      <c r="W40" s="314"/>
      <c r="X40" s="361"/>
      <c r="Y40" s="361"/>
      <c r="Z40" s="361"/>
      <c r="AA40" s="311"/>
    </row>
    <row r="41" spans="1:27" ht="20.100000000000001" customHeight="1">
      <c r="A41" s="311"/>
      <c r="B41" s="311"/>
      <c r="C41" s="361"/>
      <c r="D41" s="311" t="s">
        <v>2804</v>
      </c>
      <c r="E41" s="361"/>
      <c r="F41" s="361"/>
      <c r="G41" s="361"/>
      <c r="H41" s="361"/>
      <c r="I41" s="361"/>
      <c r="J41" s="361"/>
      <c r="K41" s="361"/>
      <c r="L41" s="361"/>
      <c r="M41" s="361"/>
      <c r="N41" s="361"/>
      <c r="O41" s="361"/>
      <c r="P41" s="361"/>
      <c r="Q41" s="361"/>
      <c r="R41" s="356">
        <v>45</v>
      </c>
      <c r="S41" s="314">
        <v>13.4</v>
      </c>
      <c r="T41" s="314"/>
      <c r="U41" s="314"/>
      <c r="V41" s="314"/>
      <c r="W41" s="314"/>
      <c r="X41" s="361"/>
      <c r="Y41" s="361"/>
      <c r="Z41" s="361"/>
      <c r="AA41" s="311"/>
    </row>
    <row r="42" spans="1:27" ht="20.100000000000001" customHeight="1">
      <c r="A42" s="311"/>
      <c r="B42" s="311"/>
      <c r="C42" s="361"/>
      <c r="D42" s="311" t="s">
        <v>2805</v>
      </c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56">
        <v>22</v>
      </c>
      <c r="S42" s="314">
        <v>6.5</v>
      </c>
      <c r="T42" s="314"/>
      <c r="U42" s="314"/>
      <c r="V42" s="314"/>
      <c r="W42" s="314"/>
      <c r="X42" s="361"/>
      <c r="Y42" s="361"/>
      <c r="Z42" s="361"/>
      <c r="AA42" s="311"/>
    </row>
    <row r="43" spans="1:27" ht="20.100000000000001" customHeight="1">
      <c r="A43" s="311"/>
      <c r="B43" s="311"/>
      <c r="C43" s="361"/>
      <c r="D43" s="311" t="s">
        <v>8033</v>
      </c>
      <c r="E43" s="361"/>
      <c r="F43" s="361"/>
      <c r="G43" s="361"/>
      <c r="H43" s="361"/>
      <c r="I43" s="361"/>
      <c r="J43" s="361"/>
      <c r="K43" s="361"/>
      <c r="L43" s="361"/>
      <c r="M43" s="361"/>
      <c r="N43" s="361"/>
      <c r="O43" s="361"/>
      <c r="P43" s="361"/>
      <c r="Q43" s="361"/>
      <c r="R43" s="356"/>
      <c r="S43" s="314"/>
      <c r="T43" s="314"/>
      <c r="U43" s="314"/>
      <c r="V43" s="314"/>
      <c r="W43" s="314"/>
      <c r="X43" s="361"/>
      <c r="Y43" s="361"/>
      <c r="Z43" s="361"/>
      <c r="AA43" s="311"/>
    </row>
    <row r="44" spans="1:27" ht="20.100000000000001" customHeight="1">
      <c r="A44" s="311"/>
      <c r="B44" s="311"/>
      <c r="C44" s="361"/>
      <c r="D44" s="311" t="s">
        <v>8034</v>
      </c>
      <c r="E44" s="361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56">
        <v>27</v>
      </c>
      <c r="S44" s="314">
        <v>8</v>
      </c>
      <c r="T44" s="314"/>
      <c r="U44" s="314"/>
      <c r="V44" s="314"/>
      <c r="W44" s="314"/>
      <c r="X44" s="361"/>
      <c r="Y44" s="361"/>
      <c r="Z44" s="361"/>
      <c r="AA44" s="311"/>
    </row>
    <row r="45" spans="1:27" ht="20.100000000000001" customHeight="1">
      <c r="A45" s="255" t="s">
        <v>8046</v>
      </c>
      <c r="B45" s="382" t="s">
        <v>8047</v>
      </c>
      <c r="C45" s="256" t="s">
        <v>8048</v>
      </c>
      <c r="D45" s="255" t="s">
        <v>2806</v>
      </c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378">
        <v>343</v>
      </c>
      <c r="S45" s="379">
        <v>72.7</v>
      </c>
      <c r="T45" s="379"/>
      <c r="U45" s="379"/>
      <c r="V45" s="379"/>
      <c r="W45" s="379"/>
      <c r="X45" s="256"/>
      <c r="Y45" s="256"/>
      <c r="Z45" s="256" t="s">
        <v>7185</v>
      </c>
      <c r="AA45" s="255"/>
    </row>
    <row r="46" spans="1:27" ht="20.100000000000001" customHeight="1">
      <c r="A46" s="311"/>
      <c r="B46" s="311"/>
      <c r="C46" s="361"/>
      <c r="D46" s="311" t="s">
        <v>2807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56">
        <v>40</v>
      </c>
      <c r="S46" s="314">
        <v>8.5</v>
      </c>
      <c r="T46" s="314"/>
      <c r="U46" s="314"/>
      <c r="V46" s="314"/>
      <c r="W46" s="314"/>
      <c r="X46" s="361"/>
      <c r="Y46" s="361"/>
      <c r="Z46" s="361"/>
      <c r="AA46" s="311"/>
    </row>
    <row r="47" spans="1:27" ht="20.100000000000001" customHeight="1">
      <c r="A47" s="311"/>
      <c r="B47" s="311"/>
      <c r="C47" s="361"/>
      <c r="D47" s="311" t="s">
        <v>2808</v>
      </c>
      <c r="E47" s="361"/>
      <c r="F47" s="361"/>
      <c r="G47" s="361"/>
      <c r="H47" s="361"/>
      <c r="I47" s="361"/>
      <c r="J47" s="361"/>
      <c r="K47" s="361"/>
      <c r="L47" s="361"/>
      <c r="M47" s="361"/>
      <c r="N47" s="361"/>
      <c r="O47" s="361"/>
      <c r="P47" s="361"/>
      <c r="Q47" s="361"/>
      <c r="R47" s="356">
        <v>37</v>
      </c>
      <c r="S47" s="314">
        <v>7.8</v>
      </c>
      <c r="T47" s="314"/>
      <c r="U47" s="314"/>
      <c r="V47" s="314"/>
      <c r="W47" s="314"/>
      <c r="X47" s="361"/>
      <c r="Y47" s="361"/>
      <c r="Z47" s="361"/>
      <c r="AA47" s="311"/>
    </row>
    <row r="48" spans="1:27" ht="20.100000000000001" customHeight="1">
      <c r="A48" s="311"/>
      <c r="B48" s="311"/>
      <c r="C48" s="361"/>
      <c r="D48" s="311" t="s">
        <v>2809</v>
      </c>
      <c r="E48" s="361"/>
      <c r="F48" s="361"/>
      <c r="G48" s="361"/>
      <c r="H48" s="361"/>
      <c r="I48" s="361"/>
      <c r="J48" s="361"/>
      <c r="K48" s="361"/>
      <c r="L48" s="361"/>
      <c r="M48" s="361"/>
      <c r="N48" s="361"/>
      <c r="O48" s="361"/>
      <c r="P48" s="361"/>
      <c r="Q48" s="361"/>
      <c r="R48" s="356">
        <v>8</v>
      </c>
      <c r="S48" s="314">
        <v>1.7</v>
      </c>
      <c r="T48" s="314"/>
      <c r="U48" s="314"/>
      <c r="V48" s="314"/>
      <c r="W48" s="314"/>
      <c r="X48" s="361"/>
      <c r="Y48" s="361"/>
      <c r="Z48" s="361"/>
      <c r="AA48" s="311"/>
    </row>
    <row r="49" spans="1:27" ht="20.100000000000001" customHeight="1">
      <c r="A49" s="311"/>
      <c r="B49" s="311"/>
      <c r="C49" s="361"/>
      <c r="D49" s="311" t="s">
        <v>2810</v>
      </c>
      <c r="E49" s="361"/>
      <c r="F49" s="361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  <c r="R49" s="356">
        <v>2</v>
      </c>
      <c r="S49" s="314">
        <v>0.4</v>
      </c>
      <c r="T49" s="314"/>
      <c r="U49" s="314"/>
      <c r="V49" s="314"/>
      <c r="W49" s="314"/>
      <c r="X49" s="361"/>
      <c r="Y49" s="361"/>
      <c r="Z49" s="361"/>
      <c r="AA49" s="311"/>
    </row>
    <row r="50" spans="1:27" ht="20.100000000000001" customHeight="1">
      <c r="A50" s="311"/>
      <c r="B50" s="311"/>
      <c r="C50" s="361"/>
      <c r="D50" s="311" t="s">
        <v>2811</v>
      </c>
      <c r="E50" s="361"/>
      <c r="F50" s="361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  <c r="R50" s="356">
        <v>13</v>
      </c>
      <c r="S50" s="314">
        <v>2.8</v>
      </c>
      <c r="T50" s="314"/>
      <c r="U50" s="314"/>
      <c r="V50" s="314"/>
      <c r="W50" s="314"/>
      <c r="X50" s="361"/>
      <c r="Y50" s="361"/>
      <c r="Z50" s="361"/>
      <c r="AA50" s="311"/>
    </row>
    <row r="51" spans="1:27" ht="20.100000000000001" customHeight="1">
      <c r="A51" s="311"/>
      <c r="B51" s="311"/>
      <c r="C51" s="361"/>
      <c r="D51" s="311" t="s">
        <v>2812</v>
      </c>
      <c r="E51" s="361"/>
      <c r="F51" s="3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56">
        <v>26</v>
      </c>
      <c r="S51" s="314">
        <v>5.5</v>
      </c>
      <c r="T51" s="314"/>
      <c r="U51" s="314"/>
      <c r="V51" s="314"/>
      <c r="W51" s="314"/>
      <c r="X51" s="361"/>
      <c r="Y51" s="361"/>
      <c r="Z51" s="361"/>
      <c r="AA51" s="311"/>
    </row>
    <row r="52" spans="1:27" ht="20.100000000000001" customHeight="1">
      <c r="A52" s="311"/>
      <c r="B52" s="311"/>
      <c r="C52" s="361"/>
      <c r="D52" s="311" t="s">
        <v>2813</v>
      </c>
      <c r="E52" s="361"/>
      <c r="F52" s="361"/>
      <c r="G52" s="361"/>
      <c r="H52" s="361"/>
      <c r="I52" s="361"/>
      <c r="J52" s="361"/>
      <c r="K52" s="361"/>
      <c r="L52" s="361"/>
      <c r="M52" s="361"/>
      <c r="N52" s="361"/>
      <c r="O52" s="361"/>
      <c r="P52" s="361"/>
      <c r="Q52" s="361"/>
      <c r="R52" s="356">
        <v>3</v>
      </c>
      <c r="S52" s="314">
        <v>0.6</v>
      </c>
      <c r="T52" s="314"/>
      <c r="U52" s="314"/>
      <c r="V52" s="314"/>
      <c r="W52" s="314"/>
      <c r="X52" s="361"/>
      <c r="Y52" s="361"/>
      <c r="Z52" s="361"/>
      <c r="AA52" s="311"/>
    </row>
    <row r="53" spans="1:27" ht="20.100000000000001" customHeight="1">
      <c r="A53" s="311"/>
      <c r="B53" s="311"/>
      <c r="C53" s="361"/>
      <c r="D53" s="311" t="s">
        <v>2814</v>
      </c>
      <c r="E53" s="361"/>
      <c r="F53" s="361"/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56"/>
      <c r="S53" s="314"/>
      <c r="T53" s="314"/>
      <c r="U53" s="314"/>
      <c r="V53" s="314"/>
      <c r="W53" s="314"/>
      <c r="X53" s="361"/>
      <c r="Y53" s="361"/>
      <c r="Z53" s="361"/>
      <c r="AA53" s="311"/>
    </row>
    <row r="54" spans="1:27" ht="20.100000000000001" customHeight="1">
      <c r="A54" s="255" t="s">
        <v>2775</v>
      </c>
      <c r="B54" s="255" t="s">
        <v>8049</v>
      </c>
      <c r="C54" s="256" t="s">
        <v>8050</v>
      </c>
      <c r="D54" s="255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378">
        <v>3</v>
      </c>
      <c r="S54" s="379">
        <v>100</v>
      </c>
      <c r="T54" s="379"/>
      <c r="U54" s="379"/>
      <c r="V54" s="379"/>
      <c r="W54" s="379"/>
      <c r="X54" s="256"/>
      <c r="Y54" s="256"/>
      <c r="Z54" s="256" t="s">
        <v>7185</v>
      </c>
      <c r="AA54" s="255"/>
    </row>
    <row r="55" spans="1:27" ht="20.100000000000001" customHeight="1">
      <c r="A55" s="255" t="s">
        <v>2776</v>
      </c>
      <c r="B55" s="255" t="s">
        <v>8051</v>
      </c>
      <c r="C55" s="256" t="s">
        <v>8048</v>
      </c>
      <c r="D55" s="255" t="s">
        <v>2806</v>
      </c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378">
        <v>41</v>
      </c>
      <c r="S55" s="379">
        <v>8.6999999999999993</v>
      </c>
      <c r="T55" s="379"/>
      <c r="U55" s="379"/>
      <c r="V55" s="379"/>
      <c r="W55" s="379"/>
      <c r="X55" s="256"/>
      <c r="Y55" s="256"/>
      <c r="Z55" s="256" t="s">
        <v>7185</v>
      </c>
      <c r="AA55" s="255"/>
    </row>
    <row r="56" spans="1:27" ht="20.100000000000001" customHeight="1">
      <c r="A56" s="311"/>
      <c r="B56" s="311"/>
      <c r="C56" s="361"/>
      <c r="D56" s="311" t="s">
        <v>2807</v>
      </c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56">
        <v>189</v>
      </c>
      <c r="S56" s="314">
        <v>40</v>
      </c>
      <c r="T56" s="314"/>
      <c r="U56" s="314"/>
      <c r="V56" s="314"/>
      <c r="W56" s="314"/>
      <c r="X56" s="361"/>
      <c r="Y56" s="361"/>
      <c r="Z56" s="361"/>
      <c r="AA56" s="311"/>
    </row>
    <row r="57" spans="1:27" ht="20.100000000000001" customHeight="1">
      <c r="A57" s="311"/>
      <c r="B57" s="311"/>
      <c r="C57" s="361"/>
      <c r="D57" s="311" t="s">
        <v>2808</v>
      </c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56">
        <v>86</v>
      </c>
      <c r="S57" s="314">
        <v>18.2</v>
      </c>
      <c r="T57" s="314"/>
      <c r="U57" s="314"/>
      <c r="V57" s="314"/>
      <c r="W57" s="314"/>
      <c r="X57" s="361"/>
      <c r="Y57" s="361"/>
      <c r="Z57" s="361"/>
      <c r="AA57" s="311"/>
    </row>
    <row r="58" spans="1:27" ht="20.100000000000001" customHeight="1">
      <c r="A58" s="311"/>
      <c r="B58" s="311"/>
      <c r="C58" s="361"/>
      <c r="D58" s="311" t="s">
        <v>2809</v>
      </c>
      <c r="E58" s="361"/>
      <c r="F58" s="361"/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56">
        <v>12</v>
      </c>
      <c r="S58" s="314">
        <v>2.5</v>
      </c>
      <c r="T58" s="314"/>
      <c r="U58" s="314"/>
      <c r="V58" s="314"/>
      <c r="W58" s="314"/>
      <c r="X58" s="361"/>
      <c r="Y58" s="361"/>
      <c r="Z58" s="361"/>
      <c r="AA58" s="311"/>
    </row>
    <row r="59" spans="1:27" ht="20.100000000000001" customHeight="1">
      <c r="A59" s="311"/>
      <c r="B59" s="311"/>
      <c r="C59" s="361"/>
      <c r="D59" s="311" t="s">
        <v>2810</v>
      </c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56">
        <v>1</v>
      </c>
      <c r="S59" s="314">
        <v>0.2</v>
      </c>
      <c r="T59" s="314"/>
      <c r="U59" s="314"/>
      <c r="V59" s="314"/>
      <c r="W59" s="314"/>
      <c r="X59" s="361"/>
      <c r="Y59" s="361"/>
      <c r="Z59" s="361"/>
      <c r="AA59" s="311"/>
    </row>
    <row r="60" spans="1:27" ht="20.100000000000001" customHeight="1">
      <c r="A60" s="311"/>
      <c r="B60" s="311"/>
      <c r="C60" s="361"/>
      <c r="D60" s="311" t="s">
        <v>2811</v>
      </c>
      <c r="E60" s="361"/>
      <c r="F60" s="361"/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56">
        <v>28</v>
      </c>
      <c r="S60" s="314">
        <v>5.9</v>
      </c>
      <c r="T60" s="314"/>
      <c r="U60" s="314"/>
      <c r="V60" s="314"/>
      <c r="W60" s="314"/>
      <c r="X60" s="361"/>
      <c r="Y60" s="361"/>
      <c r="Z60" s="361"/>
      <c r="AA60" s="311"/>
    </row>
    <row r="61" spans="1:27" ht="20.100000000000001" customHeight="1">
      <c r="A61" s="311"/>
      <c r="B61" s="311"/>
      <c r="C61" s="361"/>
      <c r="D61" s="311" t="s">
        <v>2812</v>
      </c>
      <c r="E61" s="361"/>
      <c r="F61" s="361"/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56">
        <v>40</v>
      </c>
      <c r="S61" s="314">
        <v>8.5</v>
      </c>
      <c r="T61" s="314"/>
      <c r="U61" s="314"/>
      <c r="V61" s="314"/>
      <c r="W61" s="314"/>
      <c r="X61" s="361"/>
      <c r="Y61" s="361"/>
      <c r="Z61" s="361"/>
      <c r="AA61" s="311"/>
    </row>
    <row r="62" spans="1:27" ht="20.100000000000001" customHeight="1">
      <c r="A62" s="311"/>
      <c r="B62" s="311"/>
      <c r="C62" s="361"/>
      <c r="D62" s="311" t="s">
        <v>2813</v>
      </c>
      <c r="E62" s="361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56">
        <v>1</v>
      </c>
      <c r="S62" s="314">
        <v>0.2</v>
      </c>
      <c r="T62" s="314"/>
      <c r="U62" s="314"/>
      <c r="V62" s="314"/>
      <c r="W62" s="314"/>
      <c r="X62" s="361"/>
      <c r="Y62" s="361"/>
      <c r="Z62" s="361"/>
      <c r="AA62" s="311"/>
    </row>
    <row r="63" spans="1:27" ht="20.100000000000001" customHeight="1">
      <c r="A63" s="311"/>
      <c r="B63" s="311"/>
      <c r="C63" s="361"/>
      <c r="D63" s="311" t="s">
        <v>2814</v>
      </c>
      <c r="E63" s="361"/>
      <c r="F63" s="361"/>
      <c r="G63" s="361"/>
      <c r="H63" s="361"/>
      <c r="I63" s="361"/>
      <c r="J63" s="361"/>
      <c r="K63" s="361"/>
      <c r="L63" s="361"/>
      <c r="M63" s="361"/>
      <c r="N63" s="361"/>
      <c r="O63" s="361"/>
      <c r="P63" s="361"/>
      <c r="Q63" s="361"/>
      <c r="R63" s="356">
        <v>74</v>
      </c>
      <c r="S63" s="314">
        <v>15.7</v>
      </c>
      <c r="T63" s="314"/>
      <c r="U63" s="314"/>
      <c r="V63" s="314"/>
      <c r="W63" s="314"/>
      <c r="X63" s="361"/>
      <c r="Y63" s="361"/>
      <c r="Z63" s="361"/>
      <c r="AA63" s="311"/>
    </row>
    <row r="64" spans="1:27" ht="20.100000000000001" customHeight="1">
      <c r="A64" s="255" t="s">
        <v>2777</v>
      </c>
      <c r="B64" s="255" t="s">
        <v>8052</v>
      </c>
      <c r="C64" s="256" t="s">
        <v>8053</v>
      </c>
      <c r="D64" s="255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378">
        <v>1</v>
      </c>
      <c r="S64" s="379">
        <v>100</v>
      </c>
      <c r="T64" s="379"/>
      <c r="U64" s="379"/>
      <c r="V64" s="379"/>
      <c r="W64" s="379"/>
      <c r="X64" s="256"/>
      <c r="Y64" s="256"/>
      <c r="Z64" s="256" t="s">
        <v>7185</v>
      </c>
      <c r="AA64" s="255"/>
    </row>
    <row r="65" spans="1:27" ht="20.100000000000001" customHeight="1">
      <c r="A65" s="255" t="s">
        <v>2778</v>
      </c>
      <c r="B65" s="255" t="s">
        <v>2782</v>
      </c>
      <c r="C65" s="256" t="s">
        <v>2941</v>
      </c>
      <c r="D65" s="255" t="s">
        <v>2815</v>
      </c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378">
        <v>65</v>
      </c>
      <c r="S65" s="379">
        <v>6.7</v>
      </c>
      <c r="T65" s="379"/>
      <c r="U65" s="379"/>
      <c r="V65" s="379"/>
      <c r="W65" s="379"/>
      <c r="X65" s="256"/>
      <c r="Y65" s="256"/>
      <c r="Z65" s="256" t="s">
        <v>7185</v>
      </c>
      <c r="AA65" s="255"/>
    </row>
    <row r="66" spans="1:27" ht="20.100000000000001" customHeight="1">
      <c r="A66" s="311"/>
      <c r="B66" s="311"/>
      <c r="C66" s="361"/>
      <c r="D66" s="311" t="s">
        <v>2816</v>
      </c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356">
        <v>149</v>
      </c>
      <c r="S66" s="314">
        <v>15.4</v>
      </c>
      <c r="T66" s="314"/>
      <c r="U66" s="314"/>
      <c r="V66" s="314"/>
      <c r="W66" s="314"/>
      <c r="X66" s="361"/>
      <c r="Y66" s="361"/>
      <c r="Z66" s="361"/>
      <c r="AA66" s="311"/>
    </row>
    <row r="67" spans="1:27" ht="20.100000000000001" customHeight="1">
      <c r="A67" s="311"/>
      <c r="B67" s="311"/>
      <c r="C67" s="361"/>
      <c r="D67" s="311" t="s">
        <v>2817</v>
      </c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356">
        <v>4</v>
      </c>
      <c r="S67" s="314">
        <v>0.4</v>
      </c>
      <c r="T67" s="314"/>
      <c r="U67" s="314"/>
      <c r="V67" s="314"/>
      <c r="W67" s="314"/>
      <c r="X67" s="361"/>
      <c r="Y67" s="361"/>
      <c r="Z67" s="361"/>
      <c r="AA67" s="311"/>
    </row>
    <row r="68" spans="1:27" ht="20.100000000000001" customHeight="1">
      <c r="A68" s="311"/>
      <c r="B68" s="311"/>
      <c r="C68" s="361"/>
      <c r="D68" s="311" t="s">
        <v>2818</v>
      </c>
      <c r="E68" s="361"/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361"/>
      <c r="R68" s="356">
        <v>9</v>
      </c>
      <c r="S68" s="314">
        <v>0.9</v>
      </c>
      <c r="T68" s="314"/>
      <c r="U68" s="314"/>
      <c r="V68" s="314"/>
      <c r="W68" s="314"/>
      <c r="X68" s="361"/>
      <c r="Y68" s="361"/>
      <c r="Z68" s="361"/>
      <c r="AA68" s="311"/>
    </row>
    <row r="69" spans="1:27" ht="20.100000000000001" customHeight="1">
      <c r="A69" s="311"/>
      <c r="B69" s="311"/>
      <c r="C69" s="361"/>
      <c r="D69" s="311" t="s">
        <v>2819</v>
      </c>
      <c r="E69" s="361"/>
      <c r="F69" s="361"/>
      <c r="G69" s="361"/>
      <c r="H69" s="361"/>
      <c r="I69" s="361"/>
      <c r="J69" s="361"/>
      <c r="K69" s="361"/>
      <c r="L69" s="361"/>
      <c r="M69" s="361"/>
      <c r="N69" s="361"/>
      <c r="O69" s="361"/>
      <c r="P69" s="361"/>
      <c r="Q69" s="361"/>
      <c r="R69" s="356"/>
      <c r="S69" s="314"/>
      <c r="T69" s="314"/>
      <c r="U69" s="314"/>
      <c r="V69" s="314"/>
      <c r="W69" s="314"/>
      <c r="X69" s="361"/>
      <c r="Y69" s="361"/>
      <c r="Z69" s="361"/>
      <c r="AA69" s="311"/>
    </row>
    <row r="70" spans="1:27" ht="20.100000000000001" customHeight="1">
      <c r="A70" s="311"/>
      <c r="B70" s="311"/>
      <c r="C70" s="361"/>
      <c r="D70" s="311" t="s">
        <v>2820</v>
      </c>
      <c r="E70" s="361"/>
      <c r="F70" s="361"/>
      <c r="G70" s="361"/>
      <c r="H70" s="361"/>
      <c r="I70" s="361"/>
      <c r="J70" s="361"/>
      <c r="K70" s="361"/>
      <c r="L70" s="361"/>
      <c r="M70" s="361"/>
      <c r="N70" s="361"/>
      <c r="O70" s="361"/>
      <c r="P70" s="361"/>
      <c r="Q70" s="361"/>
      <c r="R70" s="356">
        <v>33</v>
      </c>
      <c r="S70" s="314">
        <v>3.4</v>
      </c>
      <c r="T70" s="314"/>
      <c r="U70" s="314"/>
      <c r="V70" s="314"/>
      <c r="W70" s="314"/>
      <c r="X70" s="361"/>
      <c r="Y70" s="361"/>
      <c r="Z70" s="361"/>
      <c r="AA70" s="311"/>
    </row>
    <row r="71" spans="1:27" ht="20.100000000000001" customHeight="1">
      <c r="A71" s="311"/>
      <c r="B71" s="311"/>
      <c r="C71" s="361"/>
      <c r="D71" s="311" t="s">
        <v>2821</v>
      </c>
      <c r="E71" s="361"/>
      <c r="F71" s="361"/>
      <c r="G71" s="361"/>
      <c r="H71" s="361"/>
      <c r="I71" s="361"/>
      <c r="J71" s="361"/>
      <c r="K71" s="361"/>
      <c r="L71" s="361"/>
      <c r="M71" s="361"/>
      <c r="N71" s="361"/>
      <c r="O71" s="361"/>
      <c r="P71" s="361"/>
      <c r="Q71" s="361"/>
      <c r="R71" s="356">
        <v>9</v>
      </c>
      <c r="S71" s="314">
        <v>0.9</v>
      </c>
      <c r="T71" s="314"/>
      <c r="U71" s="314"/>
      <c r="V71" s="314"/>
      <c r="W71" s="314"/>
      <c r="X71" s="361"/>
      <c r="Y71" s="361"/>
      <c r="Z71" s="361"/>
      <c r="AA71" s="311"/>
    </row>
    <row r="72" spans="1:27" ht="20.100000000000001" customHeight="1">
      <c r="A72" s="311"/>
      <c r="B72" s="311"/>
      <c r="C72" s="361"/>
      <c r="D72" s="311" t="s">
        <v>2813</v>
      </c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  <c r="Q72" s="361"/>
      <c r="R72" s="356">
        <v>34</v>
      </c>
      <c r="S72" s="314">
        <v>3.5</v>
      </c>
      <c r="T72" s="314"/>
      <c r="U72" s="314"/>
      <c r="V72" s="314"/>
      <c r="W72" s="314"/>
      <c r="X72" s="361"/>
      <c r="Y72" s="361"/>
      <c r="Z72" s="361"/>
      <c r="AA72" s="311"/>
    </row>
    <row r="73" spans="1:27" ht="20.100000000000001" customHeight="1">
      <c r="A73" s="311"/>
      <c r="B73" s="311"/>
      <c r="C73" s="361"/>
      <c r="D73" s="311" t="s">
        <v>2814</v>
      </c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61"/>
      <c r="Q73" s="361"/>
      <c r="R73" s="356">
        <v>665</v>
      </c>
      <c r="S73" s="314">
        <v>68.7</v>
      </c>
      <c r="T73" s="314"/>
      <c r="U73" s="314"/>
      <c r="V73" s="314"/>
      <c r="W73" s="314"/>
      <c r="X73" s="361"/>
      <c r="Y73" s="361"/>
      <c r="Z73" s="361"/>
      <c r="AA73" s="311"/>
    </row>
    <row r="74" spans="1:27" ht="20.100000000000001" customHeight="1">
      <c r="A74" s="255" t="s">
        <v>2779</v>
      </c>
      <c r="B74" s="255" t="s">
        <v>8054</v>
      </c>
      <c r="C74" s="256" t="s">
        <v>8055</v>
      </c>
      <c r="D74" s="255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378">
        <v>34</v>
      </c>
      <c r="S74" s="379">
        <v>100</v>
      </c>
      <c r="T74" s="379"/>
      <c r="U74" s="379"/>
      <c r="V74" s="379"/>
      <c r="W74" s="379"/>
      <c r="X74" s="256"/>
      <c r="Y74" s="256"/>
      <c r="Z74" s="256" t="s">
        <v>7185</v>
      </c>
      <c r="AA74" s="255"/>
    </row>
    <row r="75" spans="1:27" ht="20.100000000000001" customHeight="1">
      <c r="A75" s="255" t="s">
        <v>2780</v>
      </c>
      <c r="B75" s="255" t="s">
        <v>2783</v>
      </c>
      <c r="C75" s="256" t="s">
        <v>2941</v>
      </c>
      <c r="D75" s="255" t="s">
        <v>2815</v>
      </c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378">
        <v>29</v>
      </c>
      <c r="S75" s="379">
        <v>9.6</v>
      </c>
      <c r="T75" s="379"/>
      <c r="U75" s="379"/>
      <c r="V75" s="379"/>
      <c r="W75" s="379"/>
      <c r="X75" s="256"/>
      <c r="Y75" s="256"/>
      <c r="Z75" s="256" t="s">
        <v>7185</v>
      </c>
      <c r="AA75" s="255"/>
    </row>
    <row r="76" spans="1:27" ht="20.100000000000001" customHeight="1">
      <c r="A76" s="311"/>
      <c r="B76" s="311"/>
      <c r="C76" s="361"/>
      <c r="D76" s="311" t="s">
        <v>2816</v>
      </c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56">
        <v>15</v>
      </c>
      <c r="S76" s="314">
        <v>5</v>
      </c>
      <c r="T76" s="314"/>
      <c r="U76" s="314"/>
      <c r="V76" s="314"/>
      <c r="W76" s="314"/>
      <c r="X76" s="361"/>
      <c r="Y76" s="361"/>
      <c r="Z76" s="361"/>
      <c r="AA76" s="311"/>
    </row>
    <row r="77" spans="1:27" ht="20.100000000000001" customHeight="1">
      <c r="A77" s="311"/>
      <c r="B77" s="311"/>
      <c r="C77" s="361"/>
      <c r="D77" s="311" t="s">
        <v>2817</v>
      </c>
      <c r="E77" s="361"/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61"/>
      <c r="Q77" s="361"/>
      <c r="R77" s="356">
        <v>4</v>
      </c>
      <c r="S77" s="314">
        <v>1.3</v>
      </c>
      <c r="T77" s="314"/>
      <c r="U77" s="314"/>
      <c r="V77" s="314"/>
      <c r="W77" s="314"/>
      <c r="X77" s="361"/>
      <c r="Y77" s="361"/>
      <c r="Z77" s="361"/>
      <c r="AA77" s="311"/>
    </row>
    <row r="78" spans="1:27" ht="20.100000000000001" customHeight="1">
      <c r="A78" s="311"/>
      <c r="B78" s="311"/>
      <c r="C78" s="361"/>
      <c r="D78" s="311" t="s">
        <v>2818</v>
      </c>
      <c r="E78" s="361"/>
      <c r="F78" s="361"/>
      <c r="G78" s="361"/>
      <c r="H78" s="361"/>
      <c r="I78" s="361"/>
      <c r="J78" s="361"/>
      <c r="K78" s="361"/>
      <c r="L78" s="361"/>
      <c r="M78" s="361"/>
      <c r="N78" s="361"/>
      <c r="O78" s="361"/>
      <c r="P78" s="361"/>
      <c r="Q78" s="361"/>
      <c r="R78" s="356">
        <v>1</v>
      </c>
      <c r="S78" s="314">
        <v>0.3</v>
      </c>
      <c r="T78" s="314"/>
      <c r="U78" s="314"/>
      <c r="V78" s="314"/>
      <c r="W78" s="314"/>
      <c r="X78" s="361"/>
      <c r="Y78" s="361"/>
      <c r="Z78" s="361"/>
      <c r="AA78" s="311"/>
    </row>
    <row r="79" spans="1:27" ht="20.100000000000001" customHeight="1">
      <c r="A79" s="311"/>
      <c r="B79" s="311"/>
      <c r="C79" s="361"/>
      <c r="D79" s="311" t="s">
        <v>2819</v>
      </c>
      <c r="E79" s="361"/>
      <c r="F79" s="361"/>
      <c r="G79" s="361"/>
      <c r="H79" s="361"/>
      <c r="I79" s="361"/>
      <c r="J79" s="361"/>
      <c r="K79" s="361"/>
      <c r="L79" s="361"/>
      <c r="M79" s="361"/>
      <c r="N79" s="361"/>
      <c r="O79" s="361"/>
      <c r="P79" s="361"/>
      <c r="Q79" s="361"/>
      <c r="R79" s="356"/>
      <c r="S79" s="314"/>
      <c r="T79" s="314"/>
      <c r="U79" s="314"/>
      <c r="V79" s="314"/>
      <c r="W79" s="314"/>
      <c r="X79" s="361"/>
      <c r="Y79" s="361"/>
      <c r="Z79" s="361"/>
      <c r="AA79" s="311"/>
    </row>
    <row r="80" spans="1:27" ht="20.100000000000001" customHeight="1">
      <c r="A80" s="311"/>
      <c r="B80" s="311"/>
      <c r="C80" s="361"/>
      <c r="D80" s="311" t="s">
        <v>2820</v>
      </c>
      <c r="E80" s="361"/>
      <c r="F80" s="361"/>
      <c r="G80" s="361"/>
      <c r="H80" s="361"/>
      <c r="I80" s="361"/>
      <c r="J80" s="361"/>
      <c r="K80" s="361"/>
      <c r="L80" s="361"/>
      <c r="M80" s="361"/>
      <c r="N80" s="361"/>
      <c r="O80" s="361"/>
      <c r="P80" s="361"/>
      <c r="Q80" s="361"/>
      <c r="R80" s="356">
        <v>17</v>
      </c>
      <c r="S80" s="314">
        <v>5.6</v>
      </c>
      <c r="T80" s="314"/>
      <c r="U80" s="314"/>
      <c r="V80" s="314"/>
      <c r="W80" s="314"/>
      <c r="X80" s="361"/>
      <c r="Y80" s="361"/>
      <c r="Z80" s="361"/>
      <c r="AA80" s="311"/>
    </row>
    <row r="81" spans="1:27" ht="20.100000000000001" customHeight="1">
      <c r="A81" s="311"/>
      <c r="B81" s="311"/>
      <c r="C81" s="361"/>
      <c r="D81" s="311" t="s">
        <v>2821</v>
      </c>
      <c r="E81" s="361"/>
      <c r="F81" s="361"/>
      <c r="G81" s="361"/>
      <c r="H81" s="361"/>
      <c r="I81" s="361"/>
      <c r="J81" s="361"/>
      <c r="K81" s="361"/>
      <c r="L81" s="361"/>
      <c r="M81" s="361"/>
      <c r="N81" s="361"/>
      <c r="O81" s="361"/>
      <c r="P81" s="361"/>
      <c r="Q81" s="361"/>
      <c r="R81" s="356">
        <v>9</v>
      </c>
      <c r="S81" s="314">
        <v>3</v>
      </c>
      <c r="T81" s="314"/>
      <c r="U81" s="314"/>
      <c r="V81" s="314"/>
      <c r="W81" s="314"/>
      <c r="X81" s="361"/>
      <c r="Y81" s="361"/>
      <c r="Z81" s="361"/>
      <c r="AA81" s="311"/>
    </row>
    <row r="82" spans="1:27" ht="20.100000000000001" customHeight="1">
      <c r="A82" s="311"/>
      <c r="B82" s="311"/>
      <c r="C82" s="361"/>
      <c r="D82" s="311" t="s">
        <v>2813</v>
      </c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  <c r="R82" s="356">
        <v>7</v>
      </c>
      <c r="S82" s="314">
        <v>2.2999999999999998</v>
      </c>
      <c r="T82" s="314"/>
      <c r="U82" s="314"/>
      <c r="V82" s="314"/>
      <c r="W82" s="314"/>
      <c r="X82" s="361"/>
      <c r="Y82" s="361"/>
      <c r="Z82" s="361"/>
      <c r="AA82" s="311"/>
    </row>
    <row r="83" spans="1:27" ht="20.100000000000001" customHeight="1">
      <c r="A83" s="311"/>
      <c r="B83" s="311"/>
      <c r="C83" s="361"/>
      <c r="D83" s="311" t="s">
        <v>2814</v>
      </c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  <c r="R83" s="356">
        <v>221</v>
      </c>
      <c r="S83" s="314">
        <v>72.900000000000006</v>
      </c>
      <c r="T83" s="314"/>
      <c r="U83" s="314"/>
      <c r="V83" s="314"/>
      <c r="W83" s="314"/>
      <c r="X83" s="361"/>
      <c r="Y83" s="361"/>
      <c r="Z83" s="361"/>
      <c r="AA83" s="311"/>
    </row>
    <row r="84" spans="1:27" ht="20.100000000000001" customHeight="1">
      <c r="A84" s="383" t="s">
        <v>2781</v>
      </c>
      <c r="B84" s="383" t="s">
        <v>8056</v>
      </c>
      <c r="C84" s="384" t="s">
        <v>8057</v>
      </c>
      <c r="D84" s="383"/>
      <c r="E84" s="384"/>
      <c r="F84" s="384"/>
      <c r="G84" s="384"/>
      <c r="H84" s="384"/>
      <c r="I84" s="384"/>
      <c r="J84" s="384"/>
      <c r="K84" s="384"/>
      <c r="L84" s="384"/>
      <c r="M84" s="384"/>
      <c r="N84" s="384"/>
      <c r="O84" s="384"/>
      <c r="P84" s="384"/>
      <c r="Q84" s="384"/>
      <c r="R84" s="385">
        <v>7</v>
      </c>
      <c r="S84" s="386">
        <v>100</v>
      </c>
      <c r="T84" s="386"/>
      <c r="U84" s="386"/>
      <c r="V84" s="386"/>
      <c r="W84" s="386"/>
      <c r="X84" s="384"/>
      <c r="Y84" s="384"/>
      <c r="Z84" s="384" t="s">
        <v>7185</v>
      </c>
      <c r="AA84" s="383"/>
    </row>
  </sheetData>
  <mergeCells count="14">
    <mergeCell ref="A1:A2"/>
    <mergeCell ref="B1:B2"/>
    <mergeCell ref="C1:C2"/>
    <mergeCell ref="D1:D2"/>
    <mergeCell ref="E1:E2"/>
    <mergeCell ref="AA1:AA2"/>
    <mergeCell ref="F1:G1"/>
    <mergeCell ref="L1:M1"/>
    <mergeCell ref="N1:O1"/>
    <mergeCell ref="P1:Q1"/>
    <mergeCell ref="J1:K1"/>
    <mergeCell ref="H1:I1"/>
    <mergeCell ref="R1:S1"/>
    <mergeCell ref="T1:Z1"/>
  </mergeCells>
  <phoneticPr fontId="5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9">
    <tabColor theme="4"/>
  </sheetPr>
  <dimension ref="A1:D37"/>
  <sheetViews>
    <sheetView workbookViewId="0">
      <selection activeCell="A3" sqref="A3"/>
    </sheetView>
  </sheetViews>
  <sheetFormatPr defaultRowHeight="12"/>
  <cols>
    <col min="1" max="1" width="9.140625" style="272"/>
    <col min="2" max="2" width="72" style="272" bestFit="1" customWidth="1"/>
    <col min="3" max="3" width="9.140625" style="272"/>
    <col min="4" max="4" width="31" style="272" bestFit="1" customWidth="1"/>
    <col min="5" max="16384" width="9.140625" style="272"/>
  </cols>
  <sheetData>
    <row r="1" spans="1:4" ht="23.25" customHeight="1">
      <c r="A1" s="271" t="s">
        <v>7486</v>
      </c>
    </row>
    <row r="2" spans="1:4" ht="27" customHeight="1">
      <c r="A2" s="629" t="s">
        <v>7487</v>
      </c>
      <c r="B2" s="630"/>
      <c r="C2" s="631" t="s">
        <v>7488</v>
      </c>
      <c r="D2" s="632"/>
    </row>
    <row r="3" spans="1:4" ht="19.5" customHeight="1">
      <c r="A3" s="273">
        <v>1</v>
      </c>
      <c r="B3" s="274" t="s">
        <v>7489</v>
      </c>
      <c r="C3" s="275">
        <v>1</v>
      </c>
      <c r="D3" s="273" t="s">
        <v>7490</v>
      </c>
    </row>
    <row r="4" spans="1:4" ht="19.5" customHeight="1">
      <c r="A4" s="273">
        <v>2</v>
      </c>
      <c r="B4" s="274" t="s">
        <v>7491</v>
      </c>
      <c r="C4" s="275">
        <v>2</v>
      </c>
      <c r="D4" s="273" t="s">
        <v>7492</v>
      </c>
    </row>
    <row r="5" spans="1:4" ht="19.5" customHeight="1">
      <c r="A5" s="273">
        <v>3</v>
      </c>
      <c r="B5" s="274" t="s">
        <v>7493</v>
      </c>
      <c r="C5" s="275">
        <v>3</v>
      </c>
      <c r="D5" s="273" t="s">
        <v>7491</v>
      </c>
    </row>
    <row r="6" spans="1:4" ht="19.5" customHeight="1">
      <c r="A6" s="273">
        <v>4</v>
      </c>
      <c r="B6" s="274" t="s">
        <v>7494</v>
      </c>
      <c r="C6" s="275">
        <v>4</v>
      </c>
      <c r="D6" s="273" t="s">
        <v>7493</v>
      </c>
    </row>
    <row r="7" spans="1:4" ht="19.5" customHeight="1">
      <c r="A7" s="273">
        <v>5</v>
      </c>
      <c r="B7" s="274" t="s">
        <v>7495</v>
      </c>
      <c r="C7" s="275">
        <v>5</v>
      </c>
      <c r="D7" s="273" t="s">
        <v>7496</v>
      </c>
    </row>
    <row r="8" spans="1:4" ht="19.5" customHeight="1">
      <c r="A8" s="273">
        <v>6</v>
      </c>
      <c r="B8" s="274" t="s">
        <v>7497</v>
      </c>
      <c r="C8" s="275">
        <v>6</v>
      </c>
      <c r="D8" s="273" t="s">
        <v>7497</v>
      </c>
    </row>
    <row r="9" spans="1:4" ht="19.5" customHeight="1">
      <c r="A9" s="273">
        <v>7</v>
      </c>
      <c r="B9" s="274" t="s">
        <v>7498</v>
      </c>
      <c r="C9" s="275">
        <v>7</v>
      </c>
      <c r="D9" s="273" t="s">
        <v>7498</v>
      </c>
    </row>
    <row r="10" spans="1:4" ht="19.5" customHeight="1">
      <c r="A10" s="273">
        <v>8</v>
      </c>
      <c r="B10" s="274" t="s">
        <v>7499</v>
      </c>
      <c r="C10" s="275">
        <v>8</v>
      </c>
      <c r="D10" s="273" t="s">
        <v>7500</v>
      </c>
    </row>
    <row r="11" spans="1:4" ht="19.5" customHeight="1">
      <c r="A11" s="273">
        <v>9</v>
      </c>
      <c r="B11" s="274" t="s">
        <v>7500</v>
      </c>
      <c r="C11" s="275">
        <v>9</v>
      </c>
      <c r="D11" s="273" t="s">
        <v>7499</v>
      </c>
    </row>
    <row r="12" spans="1:4" ht="19.5" customHeight="1">
      <c r="A12" s="273">
        <v>10</v>
      </c>
      <c r="B12" s="274" t="s">
        <v>7501</v>
      </c>
      <c r="C12" s="275">
        <v>10</v>
      </c>
      <c r="D12" s="273" t="s">
        <v>7502</v>
      </c>
    </row>
    <row r="13" spans="1:4" ht="19.5" customHeight="1">
      <c r="A13" s="273">
        <v>11</v>
      </c>
      <c r="B13" s="274" t="s">
        <v>7503</v>
      </c>
      <c r="C13" s="275">
        <v>11</v>
      </c>
      <c r="D13" s="273" t="s">
        <v>7503</v>
      </c>
    </row>
    <row r="14" spans="1:4" ht="19.5" customHeight="1">
      <c r="A14" s="273">
        <v>12</v>
      </c>
      <c r="B14" s="274" t="s">
        <v>7504</v>
      </c>
      <c r="C14" s="275">
        <v>12</v>
      </c>
      <c r="D14" s="273" t="s">
        <v>7504</v>
      </c>
    </row>
    <row r="15" spans="1:4" ht="19.5" customHeight="1">
      <c r="A15" s="273">
        <v>13</v>
      </c>
      <c r="B15" s="274" t="s">
        <v>7505</v>
      </c>
      <c r="C15" s="275">
        <v>13</v>
      </c>
      <c r="D15" s="273" t="s">
        <v>7506</v>
      </c>
    </row>
    <row r="16" spans="1:4" ht="19.5" customHeight="1">
      <c r="A16" s="273">
        <v>14</v>
      </c>
      <c r="B16" s="274" t="s">
        <v>7507</v>
      </c>
      <c r="C16" s="275">
        <v>14</v>
      </c>
      <c r="D16" s="273" t="s">
        <v>7508</v>
      </c>
    </row>
    <row r="17" spans="1:4" ht="19.5" customHeight="1">
      <c r="A17" s="273">
        <v>15</v>
      </c>
      <c r="B17" s="274" t="s">
        <v>7509</v>
      </c>
      <c r="C17" s="275">
        <v>15</v>
      </c>
      <c r="D17" s="273" t="s">
        <v>7510</v>
      </c>
    </row>
    <row r="18" spans="1:4" ht="19.5" customHeight="1">
      <c r="A18" s="273">
        <v>16</v>
      </c>
      <c r="B18" s="274" t="s">
        <v>7510</v>
      </c>
      <c r="C18" s="275">
        <v>16</v>
      </c>
      <c r="D18" s="273" t="s">
        <v>7511</v>
      </c>
    </row>
    <row r="19" spans="1:4" ht="19.5" customHeight="1">
      <c r="A19" s="273">
        <v>17</v>
      </c>
      <c r="B19" s="274" t="s">
        <v>7512</v>
      </c>
      <c r="C19" s="275">
        <v>17</v>
      </c>
      <c r="D19" s="273" t="s">
        <v>7513</v>
      </c>
    </row>
    <row r="20" spans="1:4" ht="19.5" customHeight="1">
      <c r="A20" s="273">
        <v>18</v>
      </c>
      <c r="B20" s="274" t="s">
        <v>7514</v>
      </c>
      <c r="C20" s="275">
        <v>18</v>
      </c>
      <c r="D20" s="273" t="s">
        <v>7515</v>
      </c>
    </row>
    <row r="21" spans="1:4" ht="19.5" customHeight="1">
      <c r="A21" s="273">
        <v>19</v>
      </c>
      <c r="B21" s="274" t="s">
        <v>7516</v>
      </c>
      <c r="C21" s="275">
        <v>19</v>
      </c>
      <c r="D21" s="273" t="s">
        <v>7517</v>
      </c>
    </row>
    <row r="22" spans="1:4" ht="19.5" customHeight="1">
      <c r="A22" s="273">
        <v>20</v>
      </c>
      <c r="B22" s="274" t="s">
        <v>7518</v>
      </c>
      <c r="C22" s="275">
        <v>20</v>
      </c>
      <c r="D22" s="273" t="s">
        <v>7519</v>
      </c>
    </row>
    <row r="23" spans="1:4" ht="19.5" customHeight="1">
      <c r="A23" s="273">
        <v>21</v>
      </c>
      <c r="B23" s="274" t="s">
        <v>7519</v>
      </c>
    </row>
    <row r="25" spans="1:4" ht="26.25" customHeight="1">
      <c r="A25" s="271" t="s">
        <v>7520</v>
      </c>
    </row>
    <row r="26" spans="1:4" ht="27" customHeight="1">
      <c r="A26" s="629" t="s">
        <v>7487</v>
      </c>
      <c r="B26" s="630"/>
      <c r="C26" s="631" t="s">
        <v>7488</v>
      </c>
      <c r="D26" s="632"/>
    </row>
    <row r="27" spans="1:4" ht="19.5" customHeight="1">
      <c r="A27" s="273">
        <v>1</v>
      </c>
      <c r="B27" s="274" t="s">
        <v>7521</v>
      </c>
      <c r="C27" s="275">
        <v>1</v>
      </c>
      <c r="D27" s="273" t="s">
        <v>7522</v>
      </c>
    </row>
    <row r="28" spans="1:4" ht="19.5" customHeight="1">
      <c r="A28" s="273">
        <v>2</v>
      </c>
      <c r="B28" s="274" t="s">
        <v>7523</v>
      </c>
      <c r="C28" s="275">
        <v>2</v>
      </c>
      <c r="D28" s="273" t="s">
        <v>7524</v>
      </c>
    </row>
    <row r="29" spans="1:4" ht="19.5" customHeight="1">
      <c r="A29" s="273">
        <v>3</v>
      </c>
      <c r="B29" s="274" t="s">
        <v>7525</v>
      </c>
      <c r="C29" s="275">
        <v>3</v>
      </c>
      <c r="D29" s="273" t="s">
        <v>7526</v>
      </c>
    </row>
    <row r="30" spans="1:4" ht="19.5" customHeight="1">
      <c r="A30" s="273">
        <v>4</v>
      </c>
      <c r="B30" s="274" t="s">
        <v>7527</v>
      </c>
      <c r="C30" s="275">
        <v>4</v>
      </c>
      <c r="D30" s="273" t="s">
        <v>7525</v>
      </c>
    </row>
    <row r="31" spans="1:4" ht="19.5" customHeight="1">
      <c r="A31" s="273">
        <v>5</v>
      </c>
      <c r="B31" s="274" t="s">
        <v>7528</v>
      </c>
      <c r="C31" s="275">
        <v>5</v>
      </c>
      <c r="D31" s="273" t="s">
        <v>7527</v>
      </c>
    </row>
    <row r="32" spans="1:4" ht="19.5" customHeight="1">
      <c r="A32" s="273">
        <v>6</v>
      </c>
      <c r="B32" s="274" t="s">
        <v>7529</v>
      </c>
      <c r="C32" s="275">
        <v>6</v>
      </c>
      <c r="D32" s="273" t="s">
        <v>7528</v>
      </c>
    </row>
    <row r="33" spans="1:4" ht="19.5" customHeight="1">
      <c r="A33" s="273">
        <v>7</v>
      </c>
      <c r="B33" s="274" t="s">
        <v>7530</v>
      </c>
      <c r="C33" s="275">
        <v>7</v>
      </c>
      <c r="D33" s="273" t="s">
        <v>7531</v>
      </c>
    </row>
    <row r="34" spans="1:4" ht="19.5" customHeight="1">
      <c r="A34" s="273">
        <v>8</v>
      </c>
      <c r="B34" s="274" t="s">
        <v>7532</v>
      </c>
      <c r="C34" s="275">
        <v>8</v>
      </c>
      <c r="D34" s="273" t="s">
        <v>7533</v>
      </c>
    </row>
    <row r="35" spans="1:4" ht="19.5" customHeight="1">
      <c r="A35" s="273">
        <v>9</v>
      </c>
      <c r="B35" s="274" t="s">
        <v>7534</v>
      </c>
      <c r="C35" s="275">
        <v>9</v>
      </c>
      <c r="D35" s="273" t="s">
        <v>7535</v>
      </c>
    </row>
    <row r="36" spans="1:4" ht="19.5" customHeight="1">
      <c r="A36" s="273">
        <v>10</v>
      </c>
      <c r="B36" s="274" t="s">
        <v>7536</v>
      </c>
      <c r="C36" s="275">
        <v>10</v>
      </c>
      <c r="D36" s="273" t="s">
        <v>7537</v>
      </c>
    </row>
    <row r="37" spans="1:4" ht="19.5" customHeight="1">
      <c r="A37" s="273"/>
      <c r="B37" s="274"/>
      <c r="C37" s="275">
        <v>11</v>
      </c>
      <c r="D37" s="273" t="s">
        <v>7536</v>
      </c>
    </row>
  </sheetData>
  <mergeCells count="4">
    <mergeCell ref="A2:B2"/>
    <mergeCell ref="C2:D2"/>
    <mergeCell ref="A26:B26"/>
    <mergeCell ref="C26:D26"/>
  </mergeCells>
  <phoneticPr fontId="5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4"/>
  </sheetPr>
  <dimension ref="A1:AA165"/>
  <sheetViews>
    <sheetView showGridLines="0" zoomScale="85" zoomScaleNormal="85" workbookViewId="0">
      <selection activeCell="G36" sqref="G36"/>
    </sheetView>
  </sheetViews>
  <sheetFormatPr defaultColWidth="35.85546875" defaultRowHeight="20.100000000000001" customHeight="1"/>
  <cols>
    <col min="1" max="1" width="8.7109375" style="276" customWidth="1"/>
    <col min="2" max="2" width="43.7109375" style="276" bestFit="1" customWidth="1"/>
    <col min="3" max="3" width="8.7109375" style="549" customWidth="1"/>
    <col min="4" max="4" width="43.7109375" style="540" bestFit="1" customWidth="1"/>
    <col min="5" max="5" width="2.28515625" style="540" customWidth="1"/>
    <col min="6" max="6" width="21.85546875" style="544" bestFit="1" customWidth="1"/>
    <col min="7" max="7" width="39.42578125" style="544" bestFit="1" customWidth="1"/>
    <col min="8" max="8" width="35.85546875" style="544"/>
    <col min="9" max="9" width="6.7109375" style="544" customWidth="1"/>
    <col min="10" max="14" width="35.85546875" style="544"/>
    <col min="15" max="15" width="35.85546875" style="545"/>
    <col min="16" max="17" width="35.85546875" style="546"/>
    <col min="18" max="27" width="35.85546875" style="545"/>
    <col min="28" max="16384" width="35.85546875" style="276"/>
  </cols>
  <sheetData>
    <row r="1" spans="1:17" ht="30" customHeight="1" thickBot="1">
      <c r="A1" s="633" t="s">
        <v>9489</v>
      </c>
      <c r="B1" s="634"/>
      <c r="C1" s="634"/>
      <c r="D1" s="634"/>
      <c r="F1" s="541" t="s">
        <v>9490</v>
      </c>
      <c r="G1" s="542">
        <v>1</v>
      </c>
      <c r="H1" s="543" t="s">
        <v>9491</v>
      </c>
    </row>
    <row r="2" spans="1:17" ht="5.0999999999999996" customHeight="1" thickBot="1">
      <c r="A2" s="547"/>
      <c r="B2" s="547"/>
      <c r="C2" s="547"/>
      <c r="D2" s="547"/>
      <c r="F2" s="540"/>
      <c r="G2" s="548"/>
      <c r="H2" s="549"/>
    </row>
    <row r="3" spans="1:17" ht="30" customHeight="1" thickBot="1">
      <c r="A3" s="550" t="s">
        <v>9492</v>
      </c>
      <c r="B3" s="551" t="s">
        <v>9493</v>
      </c>
      <c r="C3" s="550" t="s">
        <v>9492</v>
      </c>
      <c r="D3" s="551" t="s">
        <v>9493</v>
      </c>
      <c r="F3" s="541" t="s">
        <v>9494</v>
      </c>
      <c r="G3" s="552" t="str">
        <f>VLOOKUP($G$1,$P$10:$Q$165,2,0)</f>
        <v>패널의 아버지</v>
      </c>
      <c r="H3" s="549"/>
    </row>
    <row r="4" spans="1:17" ht="5.0999999999999996" customHeight="1">
      <c r="A4" s="553"/>
      <c r="B4" s="554"/>
      <c r="C4" s="555"/>
      <c r="D4" s="556"/>
      <c r="F4" s="276"/>
      <c r="G4" s="276"/>
      <c r="H4" s="276"/>
    </row>
    <row r="5" spans="1:17" ht="20.100000000000001" customHeight="1">
      <c r="A5" s="557">
        <v>10</v>
      </c>
      <c r="B5" s="558" t="s">
        <v>9495</v>
      </c>
      <c r="C5" s="559">
        <v>20</v>
      </c>
      <c r="D5" s="560" t="s">
        <v>2382</v>
      </c>
      <c r="F5" s="276"/>
      <c r="G5" s="276"/>
      <c r="H5" s="276"/>
    </row>
    <row r="6" spans="1:17" ht="5.0999999999999996" customHeight="1">
      <c r="A6" s="553"/>
      <c r="B6" s="554"/>
      <c r="C6" s="555"/>
      <c r="D6" s="556"/>
    </row>
    <row r="7" spans="1:17" ht="20.100000000000001" customHeight="1">
      <c r="A7" s="557" t="s">
        <v>9496</v>
      </c>
      <c r="B7" s="558" t="s">
        <v>9497</v>
      </c>
      <c r="C7" s="557" t="s">
        <v>2384</v>
      </c>
      <c r="D7" s="560" t="s">
        <v>2385</v>
      </c>
      <c r="P7" s="635" t="s">
        <v>9498</v>
      </c>
      <c r="Q7" s="635"/>
    </row>
    <row r="8" spans="1:17" ht="20.100000000000001" customHeight="1">
      <c r="A8" s="557" t="s">
        <v>9499</v>
      </c>
      <c r="B8" s="558" t="s">
        <v>2383</v>
      </c>
      <c r="C8" s="557" t="s">
        <v>2387</v>
      </c>
      <c r="D8" s="560" t="s">
        <v>2386</v>
      </c>
      <c r="P8" s="561"/>
      <c r="Q8" s="561"/>
    </row>
    <row r="9" spans="1:17" ht="5.0999999999999996" customHeight="1">
      <c r="A9" s="553"/>
      <c r="B9" s="554"/>
      <c r="C9" s="555"/>
      <c r="D9" s="556"/>
      <c r="E9" s="276"/>
      <c r="F9" s="545"/>
      <c r="G9" s="545"/>
      <c r="H9" s="545"/>
      <c r="I9" s="545"/>
      <c r="J9" s="545"/>
      <c r="K9" s="545"/>
      <c r="L9" s="545"/>
      <c r="M9" s="545"/>
      <c r="N9" s="545"/>
      <c r="P9" s="562" t="s">
        <v>9492</v>
      </c>
      <c r="Q9" s="562" t="s">
        <v>9493</v>
      </c>
    </row>
    <row r="10" spans="1:17" ht="20.100000000000001" customHeight="1">
      <c r="A10" s="559" t="s">
        <v>9500</v>
      </c>
      <c r="B10" s="558" t="s">
        <v>9501</v>
      </c>
      <c r="C10" s="559" t="s">
        <v>9502</v>
      </c>
      <c r="D10" s="560" t="s">
        <v>9503</v>
      </c>
      <c r="E10" s="276"/>
      <c r="F10" s="545"/>
      <c r="G10" s="545"/>
      <c r="H10" s="545"/>
      <c r="I10" s="545"/>
      <c r="J10" s="545"/>
      <c r="K10" s="545"/>
      <c r="L10" s="545"/>
      <c r="M10" s="545"/>
      <c r="N10" s="545"/>
      <c r="P10" s="563">
        <v>10</v>
      </c>
      <c r="Q10" s="564" t="s">
        <v>9495</v>
      </c>
    </row>
    <row r="11" spans="1:17" ht="20.100000000000001" customHeight="1">
      <c r="A11" s="557" t="s">
        <v>9504</v>
      </c>
      <c r="B11" s="558" t="s">
        <v>9505</v>
      </c>
      <c r="C11" s="559" t="s">
        <v>9506</v>
      </c>
      <c r="D11" s="560" t="s">
        <v>9507</v>
      </c>
      <c r="E11" s="276"/>
      <c r="F11" s="545"/>
      <c r="G11" s="545"/>
      <c r="H11" s="545"/>
      <c r="I11" s="545"/>
      <c r="J11" s="545"/>
      <c r="K11" s="545"/>
      <c r="L11" s="545"/>
      <c r="M11" s="545"/>
      <c r="N11" s="545"/>
      <c r="P11" s="565">
        <v>20</v>
      </c>
      <c r="Q11" s="566" t="s">
        <v>2382</v>
      </c>
    </row>
    <row r="12" spans="1:17" ht="5.0999999999999996" customHeight="1">
      <c r="A12" s="553"/>
      <c r="B12" s="554"/>
      <c r="C12" s="555"/>
      <c r="D12" s="556"/>
      <c r="E12" s="276"/>
      <c r="F12" s="545"/>
      <c r="G12" s="545"/>
      <c r="H12" s="545"/>
      <c r="I12" s="545"/>
      <c r="J12" s="545"/>
      <c r="K12" s="545"/>
      <c r="L12" s="545"/>
      <c r="M12" s="545"/>
      <c r="N12" s="545"/>
      <c r="P12" s="567">
        <v>1</v>
      </c>
      <c r="Q12" s="564" t="s">
        <v>9497</v>
      </c>
    </row>
    <row r="13" spans="1:17" ht="20.100000000000001" customHeight="1">
      <c r="A13" s="557" t="s">
        <v>9508</v>
      </c>
      <c r="B13" s="558" t="s">
        <v>9509</v>
      </c>
      <c r="C13" s="559" t="s">
        <v>9510</v>
      </c>
      <c r="D13" s="558" t="s">
        <v>9511</v>
      </c>
      <c r="E13" s="276"/>
      <c r="F13" s="545"/>
      <c r="G13" s="545"/>
      <c r="H13" s="545"/>
      <c r="I13" s="545"/>
      <c r="J13" s="545"/>
      <c r="K13" s="545"/>
      <c r="L13" s="545"/>
      <c r="M13" s="545"/>
      <c r="N13" s="545"/>
      <c r="P13" s="563">
        <v>2</v>
      </c>
      <c r="Q13" s="564" t="s">
        <v>2383</v>
      </c>
    </row>
    <row r="14" spans="1:17" ht="20.100000000000001" customHeight="1">
      <c r="A14" s="557" t="s">
        <v>9512</v>
      </c>
      <c r="B14" s="558" t="s">
        <v>9513</v>
      </c>
      <c r="C14" s="559" t="s">
        <v>7541</v>
      </c>
      <c r="D14" s="558" t="s">
        <v>7542</v>
      </c>
      <c r="E14" s="276"/>
      <c r="F14" s="545"/>
      <c r="G14" s="545"/>
      <c r="H14" s="545"/>
      <c r="I14" s="545"/>
      <c r="J14" s="545"/>
      <c r="K14" s="545"/>
      <c r="L14" s="545"/>
      <c r="M14" s="545"/>
      <c r="N14" s="545"/>
      <c r="P14" s="563">
        <v>3</v>
      </c>
      <c r="Q14" s="566" t="s">
        <v>2385</v>
      </c>
    </row>
    <row r="15" spans="1:17" ht="20.100000000000001" customHeight="1">
      <c r="A15" s="557" t="s">
        <v>7543</v>
      </c>
      <c r="B15" s="558" t="s">
        <v>7544</v>
      </c>
      <c r="C15" s="559" t="s">
        <v>7545</v>
      </c>
      <c r="D15" s="558" t="s">
        <v>7546</v>
      </c>
      <c r="E15" s="276"/>
      <c r="F15" s="545"/>
      <c r="G15" s="545"/>
      <c r="H15" s="545"/>
      <c r="I15" s="545"/>
      <c r="J15" s="545"/>
      <c r="K15" s="545"/>
      <c r="L15" s="545"/>
      <c r="M15" s="545"/>
      <c r="N15" s="545"/>
      <c r="P15" s="563">
        <v>4</v>
      </c>
      <c r="Q15" s="566" t="s">
        <v>2386</v>
      </c>
    </row>
    <row r="16" spans="1:17" ht="20.100000000000001" customHeight="1">
      <c r="A16" s="568" t="s">
        <v>9514</v>
      </c>
      <c r="B16" s="558" t="s">
        <v>2366</v>
      </c>
      <c r="C16" s="568" t="s">
        <v>9514</v>
      </c>
      <c r="D16" s="558" t="s">
        <v>2374</v>
      </c>
      <c r="E16" s="276"/>
      <c r="F16" s="545"/>
      <c r="G16" s="545"/>
      <c r="H16" s="545"/>
      <c r="I16" s="545"/>
      <c r="J16" s="545"/>
      <c r="K16" s="545"/>
      <c r="L16" s="545"/>
      <c r="M16" s="545"/>
      <c r="N16" s="545"/>
      <c r="P16" s="565">
        <v>5</v>
      </c>
      <c r="Q16" s="564" t="s">
        <v>7538</v>
      </c>
    </row>
    <row r="17" spans="1:17" ht="5.0999999999999996" customHeight="1">
      <c r="A17" s="553"/>
      <c r="B17" s="554"/>
      <c r="C17" s="555"/>
      <c r="D17" s="556"/>
      <c r="E17" s="276"/>
      <c r="F17" s="545"/>
      <c r="G17" s="545"/>
      <c r="H17" s="545"/>
      <c r="I17" s="545"/>
      <c r="J17" s="545"/>
      <c r="K17" s="545"/>
      <c r="L17" s="545"/>
      <c r="M17" s="545"/>
      <c r="N17" s="545"/>
      <c r="P17" s="563">
        <v>6</v>
      </c>
      <c r="Q17" s="564" t="s">
        <v>7540</v>
      </c>
    </row>
    <row r="18" spans="1:17" ht="20.100000000000001" customHeight="1">
      <c r="A18" s="559" t="s">
        <v>7547</v>
      </c>
      <c r="B18" s="558" t="s">
        <v>7548</v>
      </c>
      <c r="C18" s="559" t="s">
        <v>7549</v>
      </c>
      <c r="D18" s="558" t="s">
        <v>7550</v>
      </c>
      <c r="E18" s="276"/>
      <c r="F18" s="545"/>
      <c r="G18" s="545"/>
      <c r="H18" s="545"/>
      <c r="I18" s="545"/>
      <c r="J18" s="545"/>
      <c r="K18" s="545"/>
      <c r="L18" s="545"/>
      <c r="M18" s="545"/>
      <c r="N18" s="545"/>
      <c r="P18" s="565">
        <v>7</v>
      </c>
      <c r="Q18" s="566" t="s">
        <v>7539</v>
      </c>
    </row>
    <row r="19" spans="1:17" ht="20.100000000000001" customHeight="1">
      <c r="A19" s="559" t="s">
        <v>7551</v>
      </c>
      <c r="B19" s="558" t="s">
        <v>7552</v>
      </c>
      <c r="C19" s="559" t="s">
        <v>9515</v>
      </c>
      <c r="D19" s="558" t="s">
        <v>9516</v>
      </c>
      <c r="E19" s="276"/>
      <c r="F19" s="545"/>
      <c r="G19" s="545"/>
      <c r="H19" s="545"/>
      <c r="I19" s="545"/>
      <c r="J19" s="545"/>
      <c r="K19" s="545"/>
      <c r="L19" s="545"/>
      <c r="M19" s="545"/>
      <c r="N19" s="545"/>
      <c r="P19" s="565">
        <v>8</v>
      </c>
      <c r="Q19" s="566" t="s">
        <v>9517</v>
      </c>
    </row>
    <row r="20" spans="1:17" ht="20.100000000000001" customHeight="1">
      <c r="A20" s="568" t="s">
        <v>9518</v>
      </c>
      <c r="B20" s="558" t="s">
        <v>2367</v>
      </c>
      <c r="C20" s="568" t="s">
        <v>9518</v>
      </c>
      <c r="D20" s="558" t="s">
        <v>2375</v>
      </c>
      <c r="E20" s="276"/>
      <c r="F20" s="545"/>
      <c r="G20" s="545"/>
      <c r="H20" s="545"/>
      <c r="I20" s="545"/>
      <c r="J20" s="545"/>
      <c r="K20" s="545"/>
      <c r="L20" s="545"/>
      <c r="M20" s="545"/>
      <c r="N20" s="545"/>
      <c r="P20" s="563">
        <v>11</v>
      </c>
      <c r="Q20" s="564" t="s">
        <v>9519</v>
      </c>
    </row>
    <row r="21" spans="1:17" ht="5.0999999999999996" customHeight="1">
      <c r="A21" s="553"/>
      <c r="B21" s="554"/>
      <c r="C21" s="555"/>
      <c r="D21" s="556"/>
      <c r="E21" s="276"/>
      <c r="F21" s="545"/>
      <c r="G21" s="545"/>
      <c r="H21" s="545"/>
      <c r="I21" s="545"/>
      <c r="J21" s="545"/>
      <c r="K21" s="545"/>
      <c r="L21" s="545"/>
      <c r="M21" s="545"/>
      <c r="N21" s="545"/>
      <c r="P21" s="563">
        <v>12</v>
      </c>
      <c r="Q21" s="564" t="s">
        <v>9520</v>
      </c>
    </row>
    <row r="22" spans="1:17" ht="20.100000000000001" customHeight="1">
      <c r="A22" s="559" t="s">
        <v>9521</v>
      </c>
      <c r="B22" s="558" t="s">
        <v>9522</v>
      </c>
      <c r="C22" s="559" t="s">
        <v>9523</v>
      </c>
      <c r="D22" s="558" t="s">
        <v>9524</v>
      </c>
      <c r="E22" s="276"/>
      <c r="F22" s="545"/>
      <c r="G22" s="545"/>
      <c r="H22" s="545"/>
      <c r="I22" s="545"/>
      <c r="J22" s="545"/>
      <c r="K22" s="545"/>
      <c r="L22" s="545"/>
      <c r="M22" s="545"/>
      <c r="N22" s="545"/>
      <c r="P22" s="563">
        <v>13</v>
      </c>
      <c r="Q22" s="564" t="s">
        <v>9525</v>
      </c>
    </row>
    <row r="23" spans="1:17" ht="20.100000000000001" customHeight="1">
      <c r="A23" s="557" t="s">
        <v>9526</v>
      </c>
      <c r="B23" s="558" t="s">
        <v>9527</v>
      </c>
      <c r="C23" s="559" t="s">
        <v>9528</v>
      </c>
      <c r="D23" s="558" t="s">
        <v>9529</v>
      </c>
      <c r="E23" s="276"/>
      <c r="F23" s="545"/>
      <c r="G23" s="545"/>
      <c r="H23" s="545"/>
      <c r="I23" s="545"/>
      <c r="J23" s="545"/>
      <c r="K23" s="545"/>
      <c r="L23" s="545"/>
      <c r="M23" s="545"/>
      <c r="N23" s="545"/>
      <c r="P23" s="563">
        <v>14</v>
      </c>
      <c r="Q23" s="564" t="s">
        <v>9530</v>
      </c>
    </row>
    <row r="24" spans="1:17" ht="20.100000000000001" customHeight="1">
      <c r="A24" s="568" t="s">
        <v>9518</v>
      </c>
      <c r="B24" s="558" t="s">
        <v>2368</v>
      </c>
      <c r="C24" s="568" t="s">
        <v>9518</v>
      </c>
      <c r="D24" s="558" t="s">
        <v>2376</v>
      </c>
      <c r="E24" s="276"/>
      <c r="F24" s="545"/>
      <c r="G24" s="545"/>
      <c r="H24" s="545"/>
      <c r="I24" s="545"/>
      <c r="J24" s="545"/>
      <c r="K24" s="545"/>
      <c r="L24" s="545"/>
      <c r="M24" s="545"/>
      <c r="N24" s="545"/>
      <c r="P24" s="565">
        <v>15</v>
      </c>
      <c r="Q24" s="564" t="s">
        <v>9531</v>
      </c>
    </row>
    <row r="25" spans="1:17" ht="5.0999999999999996" customHeight="1">
      <c r="A25" s="553"/>
      <c r="B25" s="554"/>
      <c r="C25" s="555"/>
      <c r="D25" s="556"/>
      <c r="E25" s="276"/>
      <c r="F25" s="545"/>
      <c r="G25" s="545"/>
      <c r="H25" s="545"/>
      <c r="I25" s="545"/>
      <c r="J25" s="545"/>
      <c r="K25" s="545"/>
      <c r="L25" s="545"/>
      <c r="M25" s="545"/>
      <c r="N25" s="545"/>
      <c r="P25" s="565">
        <v>16</v>
      </c>
      <c r="Q25" s="564" t="s">
        <v>9532</v>
      </c>
    </row>
    <row r="26" spans="1:17" ht="20.100000000000001" customHeight="1">
      <c r="A26" s="559" t="s">
        <v>9533</v>
      </c>
      <c r="B26" s="558" t="s">
        <v>9534</v>
      </c>
      <c r="C26" s="559" t="s">
        <v>9535</v>
      </c>
      <c r="D26" s="558" t="s">
        <v>9536</v>
      </c>
      <c r="E26" s="276"/>
      <c r="F26" s="545"/>
      <c r="G26" s="545"/>
      <c r="H26" s="545"/>
      <c r="I26" s="545"/>
      <c r="J26" s="545"/>
      <c r="K26" s="545"/>
      <c r="L26" s="545"/>
      <c r="M26" s="545"/>
      <c r="N26" s="545"/>
      <c r="P26" s="565">
        <v>17</v>
      </c>
      <c r="Q26" s="564" t="s">
        <v>9537</v>
      </c>
    </row>
    <row r="27" spans="1:17" ht="20.100000000000001" customHeight="1">
      <c r="A27" s="559" t="s">
        <v>9538</v>
      </c>
      <c r="B27" s="558" t="s">
        <v>9539</v>
      </c>
      <c r="C27" s="559" t="s">
        <v>9540</v>
      </c>
      <c r="D27" s="558" t="s">
        <v>9541</v>
      </c>
      <c r="E27" s="276"/>
      <c r="F27" s="545"/>
      <c r="G27" s="545"/>
      <c r="H27" s="545"/>
      <c r="I27" s="545"/>
      <c r="J27" s="545"/>
      <c r="K27" s="545"/>
      <c r="L27" s="545"/>
      <c r="M27" s="545"/>
      <c r="N27" s="545"/>
      <c r="P27" s="565">
        <v>18</v>
      </c>
      <c r="Q27" s="564" t="s">
        <v>9542</v>
      </c>
    </row>
    <row r="28" spans="1:17" ht="20.100000000000001" customHeight="1">
      <c r="A28" s="568" t="s">
        <v>9543</v>
      </c>
      <c r="B28" s="558" t="s">
        <v>2369</v>
      </c>
      <c r="C28" s="568" t="s">
        <v>9543</v>
      </c>
      <c r="D28" s="558" t="s">
        <v>2377</v>
      </c>
      <c r="E28" s="276"/>
      <c r="F28" s="545"/>
      <c r="G28" s="545"/>
      <c r="H28" s="545"/>
      <c r="I28" s="545"/>
      <c r="J28" s="545"/>
      <c r="K28" s="545"/>
      <c r="L28" s="545"/>
      <c r="M28" s="545"/>
      <c r="N28" s="545"/>
      <c r="P28" s="565">
        <v>19</v>
      </c>
      <c r="Q28" s="564" t="s">
        <v>9544</v>
      </c>
    </row>
    <row r="29" spans="1:17" ht="5.0999999999999996" customHeight="1">
      <c r="A29" s="553"/>
      <c r="B29" s="554"/>
      <c r="C29" s="555"/>
      <c r="D29" s="556"/>
      <c r="E29" s="276"/>
      <c r="F29" s="545"/>
      <c r="G29" s="545"/>
      <c r="H29" s="545"/>
      <c r="I29" s="545"/>
      <c r="J29" s="545"/>
      <c r="K29" s="545"/>
      <c r="L29" s="545"/>
      <c r="M29" s="545"/>
      <c r="N29" s="545"/>
      <c r="P29" s="565">
        <v>21</v>
      </c>
      <c r="Q29" s="564" t="s">
        <v>9545</v>
      </c>
    </row>
    <row r="30" spans="1:17" ht="20.100000000000001" customHeight="1">
      <c r="A30" s="559" t="s">
        <v>9546</v>
      </c>
      <c r="B30" s="558" t="s">
        <v>9547</v>
      </c>
      <c r="C30" s="559" t="s">
        <v>9548</v>
      </c>
      <c r="D30" s="558" t="s">
        <v>9549</v>
      </c>
      <c r="E30" s="276"/>
      <c r="F30" s="545"/>
      <c r="G30" s="545"/>
      <c r="H30" s="545"/>
      <c r="I30" s="545"/>
      <c r="J30" s="545"/>
      <c r="K30" s="545"/>
      <c r="L30" s="545"/>
      <c r="M30" s="545"/>
      <c r="N30" s="545"/>
      <c r="P30" s="565">
        <v>22</v>
      </c>
      <c r="Q30" s="564" t="s">
        <v>9550</v>
      </c>
    </row>
    <row r="31" spans="1:17" ht="20.100000000000001" customHeight="1">
      <c r="A31" s="568" t="s">
        <v>9543</v>
      </c>
      <c r="B31" s="558" t="s">
        <v>2370</v>
      </c>
      <c r="C31" s="568" t="s">
        <v>9543</v>
      </c>
      <c r="D31" s="558" t="s">
        <v>2378</v>
      </c>
      <c r="E31" s="276"/>
      <c r="F31" s="545"/>
      <c r="G31" s="545"/>
      <c r="H31" s="545"/>
      <c r="I31" s="545"/>
      <c r="J31" s="545"/>
      <c r="K31" s="545"/>
      <c r="L31" s="545"/>
      <c r="M31" s="545"/>
      <c r="N31" s="545"/>
      <c r="P31" s="565">
        <v>23</v>
      </c>
      <c r="Q31" s="564" t="s">
        <v>9551</v>
      </c>
    </row>
    <row r="32" spans="1:17" ht="5.0999999999999996" customHeight="1">
      <c r="A32" s="553"/>
      <c r="B32" s="554"/>
      <c r="C32" s="555"/>
      <c r="D32" s="556"/>
      <c r="E32" s="276"/>
      <c r="F32" s="545"/>
      <c r="G32" s="545"/>
      <c r="H32" s="545"/>
      <c r="I32" s="545"/>
      <c r="J32" s="545"/>
      <c r="K32" s="545"/>
      <c r="L32" s="545"/>
      <c r="M32" s="545"/>
      <c r="N32" s="545"/>
      <c r="P32" s="565">
        <v>24</v>
      </c>
      <c r="Q32" s="564" t="s">
        <v>9552</v>
      </c>
    </row>
    <row r="33" spans="1:17" ht="20.100000000000001" customHeight="1">
      <c r="A33" s="559" t="s">
        <v>9553</v>
      </c>
      <c r="B33" s="558" t="s">
        <v>9554</v>
      </c>
      <c r="C33" s="559" t="s">
        <v>9555</v>
      </c>
      <c r="D33" s="558" t="s">
        <v>9556</v>
      </c>
      <c r="E33" s="276"/>
      <c r="F33" s="545"/>
      <c r="G33" s="545"/>
      <c r="H33" s="545"/>
      <c r="I33" s="545"/>
      <c r="J33" s="545"/>
      <c r="K33" s="545"/>
      <c r="L33" s="545"/>
      <c r="M33" s="545"/>
      <c r="N33" s="545"/>
      <c r="P33" s="565">
        <v>25</v>
      </c>
      <c r="Q33" s="564" t="s">
        <v>9557</v>
      </c>
    </row>
    <row r="34" spans="1:17" ht="20.100000000000001" customHeight="1">
      <c r="A34" s="568" t="s">
        <v>9543</v>
      </c>
      <c r="B34" s="558" t="s">
        <v>2371</v>
      </c>
      <c r="C34" s="568" t="s">
        <v>9543</v>
      </c>
      <c r="D34" s="558" t="s">
        <v>2379</v>
      </c>
      <c r="E34" s="276"/>
      <c r="F34" s="545"/>
      <c r="G34" s="545"/>
      <c r="H34" s="545"/>
      <c r="I34" s="545"/>
      <c r="J34" s="545"/>
      <c r="K34" s="545"/>
      <c r="L34" s="545"/>
      <c r="M34" s="545"/>
      <c r="N34" s="545"/>
      <c r="P34" s="565">
        <v>26</v>
      </c>
      <c r="Q34" s="564" t="s">
        <v>9558</v>
      </c>
    </row>
    <row r="35" spans="1:17" ht="5.0999999999999996" customHeight="1">
      <c r="A35" s="553"/>
      <c r="B35" s="554"/>
      <c r="C35" s="555"/>
      <c r="D35" s="556"/>
      <c r="E35" s="276"/>
      <c r="F35" s="545"/>
      <c r="G35" s="545"/>
      <c r="H35" s="545"/>
      <c r="I35" s="545"/>
      <c r="J35" s="545"/>
      <c r="K35" s="545"/>
      <c r="L35" s="545"/>
      <c r="M35" s="545"/>
      <c r="N35" s="545"/>
      <c r="P35" s="565">
        <v>27</v>
      </c>
      <c r="Q35" s="564" t="s">
        <v>9559</v>
      </c>
    </row>
    <row r="36" spans="1:17" ht="20.100000000000001" customHeight="1">
      <c r="A36" s="559" t="s">
        <v>9560</v>
      </c>
      <c r="B36" s="558" t="s">
        <v>9561</v>
      </c>
      <c r="C36" s="559" t="s">
        <v>9562</v>
      </c>
      <c r="D36" s="558" t="s">
        <v>9563</v>
      </c>
      <c r="E36" s="276"/>
      <c r="F36" s="545"/>
      <c r="G36" s="545"/>
      <c r="H36" s="545"/>
      <c r="I36" s="545"/>
      <c r="J36" s="545"/>
      <c r="K36" s="545"/>
      <c r="L36" s="545"/>
      <c r="M36" s="545"/>
      <c r="N36" s="545"/>
      <c r="P36" s="565">
        <v>28</v>
      </c>
      <c r="Q36" s="564" t="s">
        <v>9564</v>
      </c>
    </row>
    <row r="37" spans="1:17" ht="20.100000000000001" customHeight="1">
      <c r="A37" s="568" t="s">
        <v>9543</v>
      </c>
      <c r="B37" s="558" t="s">
        <v>2372</v>
      </c>
      <c r="C37" s="568" t="s">
        <v>9543</v>
      </c>
      <c r="D37" s="558" t="s">
        <v>2380</v>
      </c>
      <c r="E37" s="276"/>
      <c r="F37" s="545"/>
      <c r="G37" s="545"/>
      <c r="H37" s="545"/>
      <c r="I37" s="545"/>
      <c r="J37" s="545"/>
      <c r="K37" s="545"/>
      <c r="L37" s="545"/>
      <c r="M37" s="545"/>
      <c r="N37" s="545"/>
      <c r="P37" s="565">
        <v>29</v>
      </c>
      <c r="Q37" s="564" t="s">
        <v>9565</v>
      </c>
    </row>
    <row r="38" spans="1:17" ht="5.0999999999999996" customHeight="1">
      <c r="A38" s="553"/>
      <c r="B38" s="554"/>
      <c r="C38" s="555"/>
      <c r="D38" s="556"/>
      <c r="E38" s="276"/>
      <c r="F38" s="545"/>
      <c r="G38" s="545"/>
      <c r="H38" s="545"/>
      <c r="I38" s="545"/>
      <c r="J38" s="545"/>
      <c r="K38" s="545"/>
      <c r="L38" s="545"/>
      <c r="M38" s="545"/>
      <c r="N38" s="545"/>
      <c r="P38" s="565">
        <v>111</v>
      </c>
      <c r="Q38" s="564" t="s">
        <v>9566</v>
      </c>
    </row>
    <row r="39" spans="1:17" ht="20.100000000000001" customHeight="1">
      <c r="A39" s="559" t="s">
        <v>9567</v>
      </c>
      <c r="B39" s="558" t="s">
        <v>9568</v>
      </c>
      <c r="C39" s="559" t="s">
        <v>9569</v>
      </c>
      <c r="D39" s="558" t="s">
        <v>9570</v>
      </c>
      <c r="E39" s="276"/>
      <c r="F39" s="545"/>
      <c r="G39" s="545"/>
      <c r="H39" s="545"/>
      <c r="I39" s="545"/>
      <c r="J39" s="545"/>
      <c r="K39" s="545"/>
      <c r="L39" s="545"/>
      <c r="M39" s="545"/>
      <c r="N39" s="545"/>
      <c r="P39" s="565">
        <v>112</v>
      </c>
      <c r="Q39" s="564" t="s">
        <v>9571</v>
      </c>
    </row>
    <row r="40" spans="1:17" ht="20.100000000000001" customHeight="1">
      <c r="A40" s="568" t="s">
        <v>9543</v>
      </c>
      <c r="B40" s="558" t="s">
        <v>2373</v>
      </c>
      <c r="C40" s="568" t="s">
        <v>9543</v>
      </c>
      <c r="D40" s="558" t="s">
        <v>2381</v>
      </c>
      <c r="E40" s="276"/>
      <c r="F40" s="545"/>
      <c r="G40" s="545"/>
      <c r="H40" s="545"/>
      <c r="I40" s="545"/>
      <c r="J40" s="545"/>
      <c r="K40" s="545"/>
      <c r="L40" s="545"/>
      <c r="M40" s="545"/>
      <c r="N40" s="545"/>
      <c r="P40" s="565">
        <v>113</v>
      </c>
      <c r="Q40" s="564" t="s">
        <v>9572</v>
      </c>
    </row>
    <row r="41" spans="1:17" ht="5.0999999999999996" customHeight="1">
      <c r="A41" s="553"/>
      <c r="B41" s="554"/>
      <c r="C41" s="555"/>
      <c r="D41" s="556"/>
      <c r="E41" s="276"/>
      <c r="F41" s="545"/>
      <c r="G41" s="545"/>
      <c r="H41" s="545"/>
      <c r="I41" s="545"/>
      <c r="J41" s="545"/>
      <c r="K41" s="545"/>
      <c r="L41" s="545"/>
      <c r="M41" s="545"/>
      <c r="N41" s="545"/>
      <c r="P41" s="565">
        <v>114</v>
      </c>
      <c r="Q41" s="564" t="s">
        <v>9573</v>
      </c>
    </row>
    <row r="42" spans="1:17" ht="20.100000000000001" customHeight="1">
      <c r="A42" s="636" t="s">
        <v>9574</v>
      </c>
      <c r="B42" s="638" t="s">
        <v>9575</v>
      </c>
      <c r="C42" s="636" t="s">
        <v>9576</v>
      </c>
      <c r="D42" s="638" t="s">
        <v>9577</v>
      </c>
      <c r="E42" s="276"/>
      <c r="F42" s="545"/>
      <c r="G42" s="545"/>
      <c r="H42" s="545"/>
      <c r="I42" s="545"/>
      <c r="J42" s="545"/>
      <c r="K42" s="545"/>
      <c r="L42" s="545"/>
      <c r="M42" s="545"/>
      <c r="N42" s="545"/>
      <c r="P42" s="565">
        <v>115</v>
      </c>
      <c r="Q42" s="564" t="s">
        <v>9578</v>
      </c>
    </row>
    <row r="43" spans="1:17" ht="20.100000000000001" customHeight="1">
      <c r="A43" s="637"/>
      <c r="B43" s="639"/>
      <c r="C43" s="637"/>
      <c r="D43" s="639"/>
      <c r="E43" s="276"/>
      <c r="F43" s="545"/>
      <c r="G43" s="545"/>
      <c r="H43" s="545"/>
      <c r="I43" s="545"/>
      <c r="J43" s="545"/>
      <c r="K43" s="545"/>
      <c r="L43" s="545"/>
      <c r="M43" s="545"/>
      <c r="N43" s="545"/>
      <c r="P43" s="565">
        <v>116</v>
      </c>
      <c r="Q43" s="564" t="s">
        <v>9579</v>
      </c>
    </row>
    <row r="44" spans="1:17" ht="20.100000000000001" customHeight="1">
      <c r="A44" s="569"/>
      <c r="B44" s="569"/>
      <c r="C44" s="570"/>
      <c r="D44" s="569"/>
      <c r="E44" s="276"/>
      <c r="F44" s="545"/>
      <c r="G44" s="545"/>
      <c r="H44" s="545"/>
      <c r="I44" s="545"/>
      <c r="J44" s="545"/>
      <c r="K44" s="545"/>
      <c r="L44" s="545"/>
      <c r="M44" s="545"/>
      <c r="N44" s="545"/>
      <c r="P44" s="565">
        <v>117</v>
      </c>
      <c r="Q44" s="564" t="s">
        <v>9580</v>
      </c>
    </row>
    <row r="45" spans="1:17" ht="20.100000000000001" customHeight="1">
      <c r="A45" s="569"/>
      <c r="B45" s="569"/>
      <c r="C45" s="570"/>
      <c r="D45" s="569"/>
      <c r="E45" s="276"/>
      <c r="F45" s="545"/>
      <c r="G45" s="545"/>
      <c r="H45" s="545"/>
      <c r="I45" s="545"/>
      <c r="J45" s="545"/>
      <c r="K45" s="545"/>
      <c r="L45" s="545"/>
      <c r="M45" s="545"/>
      <c r="N45" s="545"/>
      <c r="P45" s="565">
        <v>118</v>
      </c>
      <c r="Q45" s="564" t="s">
        <v>9581</v>
      </c>
    </row>
    <row r="46" spans="1:17" ht="20.100000000000001" customHeight="1">
      <c r="A46" s="569"/>
      <c r="B46" s="569"/>
      <c r="C46" s="570"/>
      <c r="D46" s="569"/>
      <c r="E46" s="276"/>
      <c r="F46" s="545"/>
      <c r="G46" s="545"/>
      <c r="H46" s="545"/>
      <c r="I46" s="545"/>
      <c r="J46" s="545"/>
      <c r="K46" s="545"/>
      <c r="L46" s="545"/>
      <c r="M46" s="545"/>
      <c r="N46" s="545"/>
      <c r="P46" s="565">
        <v>119</v>
      </c>
      <c r="Q46" s="564" t="s">
        <v>9582</v>
      </c>
    </row>
    <row r="47" spans="1:17" ht="20.100000000000001" customHeight="1">
      <c r="A47" s="569"/>
      <c r="B47" s="569"/>
      <c r="C47" s="570"/>
      <c r="D47" s="571"/>
      <c r="E47" s="276"/>
      <c r="F47" s="545"/>
      <c r="G47" s="545"/>
      <c r="H47" s="545"/>
      <c r="I47" s="545"/>
      <c r="J47" s="545"/>
      <c r="K47" s="545"/>
      <c r="L47" s="545"/>
      <c r="M47" s="545"/>
      <c r="N47" s="545"/>
      <c r="P47" s="565">
        <v>211</v>
      </c>
      <c r="Q47" s="564" t="s">
        <v>9583</v>
      </c>
    </row>
    <row r="48" spans="1:17" ht="20.100000000000001" customHeight="1">
      <c r="A48" s="569"/>
      <c r="B48" s="569"/>
      <c r="C48" s="570"/>
      <c r="D48" s="571"/>
      <c r="E48" s="276"/>
      <c r="F48" s="545"/>
      <c r="G48" s="545"/>
      <c r="H48" s="545"/>
      <c r="I48" s="545"/>
      <c r="J48" s="545"/>
      <c r="K48" s="545"/>
      <c r="L48" s="545"/>
      <c r="M48" s="545"/>
      <c r="N48" s="545"/>
      <c r="P48" s="565">
        <v>212</v>
      </c>
      <c r="Q48" s="564" t="s">
        <v>9516</v>
      </c>
    </row>
    <row r="49" spans="1:17" ht="20.100000000000001" customHeight="1">
      <c r="A49" s="569"/>
      <c r="B49" s="569"/>
      <c r="C49" s="570"/>
      <c r="D49" s="571"/>
      <c r="E49" s="276"/>
      <c r="F49" s="545"/>
      <c r="G49" s="545"/>
      <c r="H49" s="545"/>
      <c r="I49" s="545"/>
      <c r="J49" s="545"/>
      <c r="K49" s="545"/>
      <c r="L49" s="545"/>
      <c r="M49" s="545"/>
      <c r="N49" s="545"/>
      <c r="P49" s="565">
        <v>213</v>
      </c>
      <c r="Q49" s="564" t="s">
        <v>9584</v>
      </c>
    </row>
    <row r="50" spans="1:17" ht="20.100000000000001" customHeight="1">
      <c r="A50" s="569"/>
      <c r="B50" s="569"/>
      <c r="C50" s="570"/>
      <c r="D50" s="571"/>
      <c r="G50" s="572"/>
      <c r="H50" s="572"/>
      <c r="I50" s="572"/>
      <c r="J50" s="572"/>
      <c r="K50" s="572"/>
      <c r="L50" s="572"/>
      <c r="M50" s="572"/>
      <c r="N50" s="572"/>
      <c r="P50" s="565">
        <v>214</v>
      </c>
      <c r="Q50" s="564" t="s">
        <v>9585</v>
      </c>
    </row>
    <row r="51" spans="1:17" ht="20.100000000000001" customHeight="1">
      <c r="A51" s="569"/>
      <c r="B51" s="569"/>
      <c r="C51" s="570"/>
      <c r="D51" s="571"/>
      <c r="G51" s="572"/>
      <c r="H51" s="572"/>
      <c r="I51" s="572"/>
      <c r="J51" s="572"/>
      <c r="K51" s="572"/>
      <c r="L51" s="572"/>
      <c r="M51" s="572"/>
      <c r="N51" s="572"/>
      <c r="P51" s="565">
        <v>215</v>
      </c>
      <c r="Q51" s="564" t="s">
        <v>9586</v>
      </c>
    </row>
    <row r="52" spans="1:17" ht="20.100000000000001" customHeight="1">
      <c r="A52" s="569"/>
      <c r="B52" s="569"/>
      <c r="C52" s="570"/>
      <c r="D52" s="571"/>
      <c r="G52" s="572"/>
      <c r="H52" s="572"/>
      <c r="I52" s="572"/>
      <c r="J52" s="572"/>
      <c r="K52" s="572"/>
      <c r="L52" s="572"/>
      <c r="M52" s="572"/>
      <c r="N52" s="572"/>
      <c r="P52" s="565">
        <v>216</v>
      </c>
      <c r="Q52" s="564" t="s">
        <v>9587</v>
      </c>
    </row>
    <row r="53" spans="1:17" ht="20.100000000000001" customHeight="1">
      <c r="A53" s="569"/>
      <c r="B53" s="569"/>
      <c r="C53" s="570"/>
      <c r="D53" s="571"/>
      <c r="G53" s="572"/>
      <c r="H53" s="572"/>
      <c r="I53" s="572"/>
      <c r="J53" s="572"/>
      <c r="K53" s="572"/>
      <c r="L53" s="572"/>
      <c r="M53" s="572"/>
      <c r="N53" s="572"/>
      <c r="P53" s="565">
        <v>217</v>
      </c>
      <c r="Q53" s="564" t="s">
        <v>9588</v>
      </c>
    </row>
    <row r="54" spans="1:17" ht="20.100000000000001" customHeight="1">
      <c r="A54" s="569"/>
      <c r="B54" s="569"/>
      <c r="C54" s="570"/>
      <c r="D54" s="571"/>
      <c r="G54" s="572"/>
      <c r="H54" s="572"/>
      <c r="I54" s="572"/>
      <c r="J54" s="572"/>
      <c r="K54" s="572"/>
      <c r="L54" s="572"/>
      <c r="M54" s="572"/>
      <c r="N54" s="572"/>
      <c r="P54" s="565">
        <v>218</v>
      </c>
      <c r="Q54" s="564" t="s">
        <v>9589</v>
      </c>
    </row>
    <row r="55" spans="1:17" ht="20.100000000000001" customHeight="1">
      <c r="A55" s="569"/>
      <c r="B55" s="569"/>
      <c r="C55" s="570"/>
      <c r="D55" s="571"/>
      <c r="G55" s="572"/>
      <c r="H55" s="572"/>
      <c r="I55" s="572"/>
      <c r="J55" s="572"/>
      <c r="K55" s="572"/>
      <c r="L55" s="572"/>
      <c r="M55" s="572"/>
      <c r="N55" s="572"/>
      <c r="P55" s="565">
        <v>219</v>
      </c>
      <c r="Q55" s="564" t="s">
        <v>9590</v>
      </c>
    </row>
    <row r="56" spans="1:17" ht="20.100000000000001" customHeight="1">
      <c r="A56" s="569"/>
      <c r="B56" s="569"/>
      <c r="C56" s="570"/>
      <c r="D56" s="571"/>
      <c r="G56" s="572"/>
      <c r="H56" s="572"/>
      <c r="I56" s="572"/>
      <c r="J56" s="572"/>
      <c r="K56" s="572"/>
      <c r="L56" s="572"/>
      <c r="M56" s="572"/>
      <c r="N56" s="572"/>
      <c r="P56" s="565">
        <v>121</v>
      </c>
      <c r="Q56" s="564" t="s">
        <v>9591</v>
      </c>
    </row>
    <row r="57" spans="1:17" ht="20.100000000000001" customHeight="1">
      <c r="A57" s="569"/>
      <c r="B57" s="569"/>
      <c r="C57" s="570"/>
      <c r="D57" s="571"/>
      <c r="G57" s="572"/>
      <c r="H57" s="572"/>
      <c r="I57" s="572"/>
      <c r="J57" s="572"/>
      <c r="K57" s="572"/>
      <c r="L57" s="572"/>
      <c r="M57" s="572"/>
      <c r="N57" s="572"/>
      <c r="P57" s="563">
        <v>122</v>
      </c>
      <c r="Q57" s="564" t="s">
        <v>9592</v>
      </c>
    </row>
    <row r="58" spans="1:17" ht="20.100000000000001" customHeight="1">
      <c r="A58" s="569"/>
      <c r="B58" s="569"/>
      <c r="C58" s="570"/>
      <c r="D58" s="571"/>
      <c r="G58" s="572"/>
      <c r="H58" s="572"/>
      <c r="I58" s="572"/>
      <c r="J58" s="572"/>
      <c r="K58" s="572"/>
      <c r="L58" s="572"/>
      <c r="M58" s="572"/>
      <c r="N58" s="572"/>
      <c r="P58" s="565">
        <v>123</v>
      </c>
      <c r="Q58" s="564" t="s">
        <v>9593</v>
      </c>
    </row>
    <row r="59" spans="1:17" ht="20.100000000000001" customHeight="1">
      <c r="A59" s="569"/>
      <c r="B59" s="569"/>
      <c r="C59" s="570"/>
      <c r="D59" s="571"/>
      <c r="G59" s="572"/>
      <c r="H59" s="572"/>
      <c r="I59" s="572"/>
      <c r="J59" s="572"/>
      <c r="K59" s="572"/>
      <c r="L59" s="572"/>
      <c r="M59" s="572"/>
      <c r="N59" s="572"/>
      <c r="P59" s="565">
        <v>124</v>
      </c>
      <c r="Q59" s="564" t="s">
        <v>9594</v>
      </c>
    </row>
    <row r="60" spans="1:17" ht="20.100000000000001" customHeight="1">
      <c r="A60" s="569"/>
      <c r="B60" s="569"/>
      <c r="C60" s="570"/>
      <c r="D60" s="571"/>
      <c r="G60" s="572"/>
      <c r="H60" s="572"/>
      <c r="I60" s="572"/>
      <c r="J60" s="572"/>
      <c r="K60" s="572"/>
      <c r="L60" s="572"/>
      <c r="M60" s="572"/>
      <c r="N60" s="572"/>
      <c r="P60" s="565">
        <v>125</v>
      </c>
      <c r="Q60" s="564" t="s">
        <v>9595</v>
      </c>
    </row>
    <row r="61" spans="1:17" ht="20.100000000000001" customHeight="1">
      <c r="A61" s="569"/>
      <c r="B61" s="569"/>
      <c r="C61" s="570"/>
      <c r="D61" s="571"/>
      <c r="G61" s="572"/>
      <c r="H61" s="572"/>
      <c r="I61" s="572"/>
      <c r="J61" s="572"/>
      <c r="K61" s="572"/>
      <c r="L61" s="572"/>
      <c r="M61" s="572"/>
      <c r="N61" s="572"/>
      <c r="P61" s="565">
        <v>126</v>
      </c>
      <c r="Q61" s="564" t="s">
        <v>9596</v>
      </c>
    </row>
    <row r="62" spans="1:17" ht="20.100000000000001" customHeight="1">
      <c r="A62" s="569"/>
      <c r="B62" s="569"/>
      <c r="C62" s="570"/>
      <c r="D62" s="571"/>
      <c r="G62" s="572"/>
      <c r="H62" s="572"/>
      <c r="I62" s="572"/>
      <c r="J62" s="572"/>
      <c r="K62" s="572"/>
      <c r="L62" s="572"/>
      <c r="M62" s="572"/>
      <c r="N62" s="572"/>
      <c r="P62" s="565">
        <v>127</v>
      </c>
      <c r="Q62" s="564" t="s">
        <v>9597</v>
      </c>
    </row>
    <row r="63" spans="1:17" ht="20.100000000000001" customHeight="1">
      <c r="A63" s="569"/>
      <c r="B63" s="569"/>
      <c r="C63" s="570"/>
      <c r="D63" s="571"/>
      <c r="G63" s="572"/>
      <c r="H63" s="572"/>
      <c r="I63" s="572"/>
      <c r="J63" s="572"/>
      <c r="K63" s="572"/>
      <c r="L63" s="572"/>
      <c r="M63" s="572"/>
      <c r="N63" s="572"/>
      <c r="P63" s="565">
        <v>128</v>
      </c>
      <c r="Q63" s="564" t="s">
        <v>9598</v>
      </c>
    </row>
    <row r="64" spans="1:17" ht="20.100000000000001" customHeight="1">
      <c r="A64" s="569"/>
      <c r="B64" s="569"/>
      <c r="C64" s="570"/>
      <c r="D64" s="571"/>
      <c r="G64" s="572"/>
      <c r="H64" s="572"/>
      <c r="I64" s="572"/>
      <c r="J64" s="572"/>
      <c r="K64" s="572"/>
      <c r="L64" s="572"/>
      <c r="M64" s="572"/>
      <c r="N64" s="572"/>
      <c r="P64" s="565">
        <v>129</v>
      </c>
      <c r="Q64" s="564" t="s">
        <v>9599</v>
      </c>
    </row>
    <row r="65" spans="1:17" ht="20.100000000000001" customHeight="1">
      <c r="A65" s="569"/>
      <c r="B65" s="569"/>
      <c r="C65" s="570"/>
      <c r="D65" s="571"/>
      <c r="G65" s="572"/>
      <c r="H65" s="572"/>
      <c r="I65" s="572"/>
      <c r="J65" s="572"/>
      <c r="K65" s="572"/>
      <c r="L65" s="572"/>
      <c r="M65" s="572"/>
      <c r="N65" s="572"/>
      <c r="P65" s="565">
        <v>221</v>
      </c>
      <c r="Q65" s="564" t="s">
        <v>9600</v>
      </c>
    </row>
    <row r="66" spans="1:17" ht="20.100000000000001" customHeight="1">
      <c r="A66" s="569"/>
      <c r="B66" s="569"/>
      <c r="C66" s="570"/>
      <c r="D66" s="571"/>
      <c r="G66" s="572"/>
      <c r="H66" s="572"/>
      <c r="I66" s="572"/>
      <c r="J66" s="572"/>
      <c r="K66" s="572"/>
      <c r="L66" s="572"/>
      <c r="M66" s="572"/>
      <c r="N66" s="572"/>
      <c r="P66" s="565">
        <v>222</v>
      </c>
      <c r="Q66" s="564" t="s">
        <v>9601</v>
      </c>
    </row>
    <row r="67" spans="1:17" ht="20.100000000000001" customHeight="1">
      <c r="A67" s="569"/>
      <c r="B67" s="569"/>
      <c r="C67" s="570"/>
      <c r="D67" s="571"/>
      <c r="G67" s="572"/>
      <c r="H67" s="572"/>
      <c r="I67" s="572"/>
      <c r="J67" s="572"/>
      <c r="K67" s="572"/>
      <c r="L67" s="572"/>
      <c r="M67" s="572"/>
      <c r="N67" s="572"/>
      <c r="P67" s="565">
        <v>223</v>
      </c>
      <c r="Q67" s="564" t="s">
        <v>9602</v>
      </c>
    </row>
    <row r="68" spans="1:17" ht="20.100000000000001" customHeight="1">
      <c r="A68" s="569"/>
      <c r="B68" s="569"/>
      <c r="C68" s="570"/>
      <c r="D68" s="571"/>
      <c r="G68" s="572"/>
      <c r="H68" s="572"/>
      <c r="I68" s="572"/>
      <c r="J68" s="572"/>
      <c r="K68" s="572"/>
      <c r="L68" s="572"/>
      <c r="M68" s="572"/>
      <c r="N68" s="572"/>
      <c r="P68" s="565">
        <v>224</v>
      </c>
      <c r="Q68" s="564" t="s">
        <v>9603</v>
      </c>
    </row>
    <row r="69" spans="1:17" ht="20.100000000000001" customHeight="1">
      <c r="A69" s="569"/>
      <c r="B69" s="569"/>
      <c r="C69" s="570"/>
      <c r="D69" s="571"/>
      <c r="G69" s="572"/>
      <c r="H69" s="572"/>
      <c r="I69" s="572"/>
      <c r="J69" s="572"/>
      <c r="K69" s="572"/>
      <c r="L69" s="572"/>
      <c r="M69" s="572"/>
      <c r="N69" s="572"/>
      <c r="P69" s="565">
        <v>225</v>
      </c>
      <c r="Q69" s="564" t="s">
        <v>9604</v>
      </c>
    </row>
    <row r="70" spans="1:17" ht="20.100000000000001" customHeight="1">
      <c r="A70" s="569"/>
      <c r="B70" s="569"/>
      <c r="C70" s="570"/>
      <c r="D70" s="571"/>
      <c r="G70" s="572"/>
      <c r="H70" s="572"/>
      <c r="I70" s="572"/>
      <c r="J70" s="572"/>
      <c r="K70" s="572"/>
      <c r="L70" s="572"/>
      <c r="M70" s="572"/>
      <c r="N70" s="572"/>
      <c r="P70" s="565">
        <v>226</v>
      </c>
      <c r="Q70" s="564" t="s">
        <v>9605</v>
      </c>
    </row>
    <row r="71" spans="1:17" ht="20.100000000000001" customHeight="1">
      <c r="A71" s="569"/>
      <c r="B71" s="569"/>
      <c r="C71" s="570"/>
      <c r="D71" s="571"/>
      <c r="G71" s="572"/>
      <c r="H71" s="572"/>
      <c r="I71" s="572"/>
      <c r="J71" s="572"/>
      <c r="K71" s="572"/>
      <c r="L71" s="572"/>
      <c r="M71" s="572"/>
      <c r="N71" s="572"/>
      <c r="P71" s="565">
        <v>227</v>
      </c>
      <c r="Q71" s="564" t="s">
        <v>9606</v>
      </c>
    </row>
    <row r="72" spans="1:17" ht="20.100000000000001" customHeight="1">
      <c r="A72" s="569"/>
      <c r="B72" s="569"/>
      <c r="C72" s="570"/>
      <c r="D72" s="571"/>
      <c r="G72" s="572"/>
      <c r="H72" s="572"/>
      <c r="I72" s="572"/>
      <c r="J72" s="572"/>
      <c r="K72" s="572"/>
      <c r="L72" s="572"/>
      <c r="M72" s="572"/>
      <c r="N72" s="572"/>
      <c r="P72" s="565">
        <v>228</v>
      </c>
      <c r="Q72" s="564" t="s">
        <v>9607</v>
      </c>
    </row>
    <row r="73" spans="1:17" ht="20.100000000000001" customHeight="1">
      <c r="A73" s="569"/>
      <c r="B73" s="569"/>
      <c r="C73" s="570"/>
      <c r="D73" s="571"/>
      <c r="G73" s="572"/>
      <c r="H73" s="572"/>
      <c r="I73" s="572"/>
      <c r="J73" s="572"/>
      <c r="K73" s="572"/>
      <c r="L73" s="572"/>
      <c r="M73" s="572"/>
      <c r="N73" s="572"/>
      <c r="P73" s="565">
        <v>229</v>
      </c>
      <c r="Q73" s="564" t="s">
        <v>9608</v>
      </c>
    </row>
    <row r="74" spans="1:17" ht="20.100000000000001" customHeight="1">
      <c r="A74" s="569"/>
      <c r="B74" s="569"/>
      <c r="C74" s="570"/>
      <c r="D74" s="571"/>
      <c r="G74" s="572"/>
      <c r="H74" s="572"/>
      <c r="I74" s="572"/>
      <c r="J74" s="572"/>
      <c r="K74" s="572"/>
      <c r="L74" s="572"/>
      <c r="M74" s="572"/>
      <c r="N74" s="572"/>
      <c r="P74" s="565">
        <v>131</v>
      </c>
      <c r="Q74" s="564" t="s">
        <v>9609</v>
      </c>
    </row>
    <row r="75" spans="1:17" ht="20.100000000000001" customHeight="1">
      <c r="A75" s="569"/>
      <c r="B75" s="569"/>
      <c r="C75" s="570"/>
      <c r="D75" s="571"/>
      <c r="G75" s="572"/>
      <c r="H75" s="572"/>
      <c r="I75" s="572"/>
      <c r="J75" s="572"/>
      <c r="K75" s="572"/>
      <c r="L75" s="572"/>
      <c r="M75" s="572"/>
      <c r="N75" s="572"/>
      <c r="P75" s="565">
        <v>132</v>
      </c>
      <c r="Q75" s="564" t="s">
        <v>9610</v>
      </c>
    </row>
    <row r="76" spans="1:17" ht="20.100000000000001" customHeight="1">
      <c r="A76" s="569"/>
      <c r="B76" s="569"/>
      <c r="C76" s="570"/>
      <c r="D76" s="571"/>
      <c r="G76" s="572"/>
      <c r="H76" s="572"/>
      <c r="I76" s="572"/>
      <c r="J76" s="572"/>
      <c r="K76" s="572"/>
      <c r="L76" s="572"/>
      <c r="M76" s="572"/>
      <c r="N76" s="572"/>
      <c r="P76" s="565">
        <v>133</v>
      </c>
      <c r="Q76" s="564" t="s">
        <v>9611</v>
      </c>
    </row>
    <row r="77" spans="1:17" ht="20.100000000000001" customHeight="1">
      <c r="A77" s="569"/>
      <c r="B77" s="569"/>
      <c r="C77" s="570"/>
      <c r="D77" s="571"/>
      <c r="G77" s="572"/>
      <c r="H77" s="572"/>
      <c r="I77" s="572"/>
      <c r="J77" s="572"/>
      <c r="K77" s="572"/>
      <c r="L77" s="572"/>
      <c r="M77" s="572"/>
      <c r="N77" s="572"/>
      <c r="P77" s="565">
        <v>134</v>
      </c>
      <c r="Q77" s="564" t="s">
        <v>9612</v>
      </c>
    </row>
    <row r="78" spans="1:17" ht="20.100000000000001" customHeight="1">
      <c r="A78" s="569"/>
      <c r="B78" s="569"/>
      <c r="C78" s="570"/>
      <c r="D78" s="571"/>
      <c r="G78" s="572"/>
      <c r="H78" s="572"/>
      <c r="I78" s="572"/>
      <c r="J78" s="572"/>
      <c r="K78" s="572"/>
      <c r="L78" s="572"/>
      <c r="M78" s="572"/>
      <c r="N78" s="572"/>
      <c r="P78" s="565">
        <v>135</v>
      </c>
      <c r="Q78" s="564" t="s">
        <v>9613</v>
      </c>
    </row>
    <row r="79" spans="1:17" ht="20.100000000000001" customHeight="1">
      <c r="A79" s="569"/>
      <c r="B79" s="569"/>
      <c r="C79" s="570"/>
      <c r="D79" s="571"/>
      <c r="G79" s="572"/>
      <c r="H79" s="572"/>
      <c r="I79" s="572"/>
      <c r="J79" s="572"/>
      <c r="K79" s="572"/>
      <c r="L79" s="572"/>
      <c r="M79" s="572"/>
      <c r="N79" s="572"/>
      <c r="P79" s="565">
        <v>136</v>
      </c>
      <c r="Q79" s="564" t="s">
        <v>9614</v>
      </c>
    </row>
    <row r="80" spans="1:17" ht="20.100000000000001" customHeight="1">
      <c r="A80" s="569"/>
      <c r="B80" s="569"/>
      <c r="C80" s="570"/>
      <c r="D80" s="571"/>
      <c r="G80" s="572"/>
      <c r="H80" s="572"/>
      <c r="I80" s="572"/>
      <c r="J80" s="572"/>
      <c r="K80" s="572"/>
      <c r="L80" s="572"/>
      <c r="M80" s="572"/>
      <c r="N80" s="572"/>
      <c r="P80" s="565">
        <v>137</v>
      </c>
      <c r="Q80" s="564" t="s">
        <v>9615</v>
      </c>
    </row>
    <row r="81" spans="1:17" ht="20.100000000000001" customHeight="1">
      <c r="A81" s="569"/>
      <c r="B81" s="569"/>
      <c r="C81" s="570"/>
      <c r="D81" s="571"/>
      <c r="G81" s="572"/>
      <c r="H81" s="572"/>
      <c r="I81" s="572"/>
      <c r="J81" s="572"/>
      <c r="K81" s="572"/>
      <c r="L81" s="572"/>
      <c r="M81" s="572"/>
      <c r="N81" s="572"/>
      <c r="P81" s="565">
        <v>138</v>
      </c>
      <c r="Q81" s="564" t="s">
        <v>9616</v>
      </c>
    </row>
    <row r="82" spans="1:17" ht="20.100000000000001" customHeight="1">
      <c r="A82" s="569"/>
      <c r="B82" s="569"/>
      <c r="C82" s="570"/>
      <c r="D82" s="571"/>
      <c r="G82" s="572"/>
      <c r="H82" s="572"/>
      <c r="I82" s="572"/>
      <c r="J82" s="572"/>
      <c r="K82" s="572"/>
      <c r="L82" s="572"/>
      <c r="M82" s="572"/>
      <c r="N82" s="572"/>
      <c r="P82" s="565">
        <v>139</v>
      </c>
      <c r="Q82" s="564" t="s">
        <v>9617</v>
      </c>
    </row>
    <row r="83" spans="1:17" ht="20.100000000000001" customHeight="1">
      <c r="A83" s="569"/>
      <c r="B83" s="569"/>
      <c r="C83" s="570"/>
      <c r="D83" s="571"/>
      <c r="G83" s="572"/>
      <c r="H83" s="572"/>
      <c r="I83" s="572"/>
      <c r="J83" s="572"/>
      <c r="K83" s="572"/>
      <c r="L83" s="572"/>
      <c r="M83" s="572"/>
      <c r="N83" s="572"/>
      <c r="P83" s="565">
        <v>231</v>
      </c>
      <c r="Q83" s="564" t="s">
        <v>9618</v>
      </c>
    </row>
    <row r="84" spans="1:17" ht="20.100000000000001" customHeight="1">
      <c r="A84" s="569"/>
      <c r="B84" s="569"/>
      <c r="C84" s="570"/>
      <c r="D84" s="571"/>
      <c r="G84" s="572"/>
      <c r="H84" s="572"/>
      <c r="I84" s="572"/>
      <c r="J84" s="572"/>
      <c r="K84" s="572"/>
      <c r="L84" s="572"/>
      <c r="M84" s="572"/>
      <c r="N84" s="572"/>
      <c r="P84" s="565">
        <v>232</v>
      </c>
      <c r="Q84" s="564" t="s">
        <v>9619</v>
      </c>
    </row>
    <row r="85" spans="1:17" ht="20.100000000000001" customHeight="1">
      <c r="A85" s="569"/>
      <c r="B85" s="569"/>
      <c r="C85" s="570"/>
      <c r="D85" s="571"/>
      <c r="G85" s="572"/>
      <c r="H85" s="572"/>
      <c r="I85" s="572"/>
      <c r="J85" s="572"/>
      <c r="K85" s="572"/>
      <c r="L85" s="572"/>
      <c r="M85" s="572"/>
      <c r="N85" s="572"/>
      <c r="P85" s="565">
        <v>233</v>
      </c>
      <c r="Q85" s="564" t="s">
        <v>9620</v>
      </c>
    </row>
    <row r="86" spans="1:17" ht="20.100000000000001" customHeight="1">
      <c r="A86" s="569"/>
      <c r="B86" s="569"/>
      <c r="C86" s="570"/>
      <c r="D86" s="571"/>
      <c r="G86" s="572"/>
      <c r="H86" s="572"/>
      <c r="I86" s="572"/>
      <c r="J86" s="572"/>
      <c r="K86" s="572"/>
      <c r="L86" s="572"/>
      <c r="M86" s="572"/>
      <c r="N86" s="572"/>
      <c r="P86" s="565">
        <v>234</v>
      </c>
      <c r="Q86" s="564" t="s">
        <v>9621</v>
      </c>
    </row>
    <row r="87" spans="1:17" ht="20.100000000000001" customHeight="1">
      <c r="A87" s="569"/>
      <c r="B87" s="569"/>
      <c r="C87" s="570"/>
      <c r="D87" s="571"/>
      <c r="G87" s="572"/>
      <c r="H87" s="572"/>
      <c r="I87" s="572"/>
      <c r="J87" s="572"/>
      <c r="K87" s="572"/>
      <c r="L87" s="572"/>
      <c r="M87" s="572"/>
      <c r="N87" s="572"/>
      <c r="P87" s="565">
        <v>235</v>
      </c>
      <c r="Q87" s="564" t="s">
        <v>9622</v>
      </c>
    </row>
    <row r="88" spans="1:17" ht="20.100000000000001" customHeight="1">
      <c r="A88" s="569"/>
      <c r="B88" s="569"/>
      <c r="C88" s="570"/>
      <c r="D88" s="571"/>
      <c r="G88" s="572"/>
      <c r="H88" s="572"/>
      <c r="I88" s="572"/>
      <c r="J88" s="572"/>
      <c r="K88" s="572"/>
      <c r="L88" s="572"/>
      <c r="M88" s="572"/>
      <c r="N88" s="572"/>
      <c r="P88" s="565">
        <v>236</v>
      </c>
      <c r="Q88" s="564" t="s">
        <v>9623</v>
      </c>
    </row>
    <row r="89" spans="1:17" ht="20.100000000000001" customHeight="1">
      <c r="A89" s="569"/>
      <c r="B89" s="569"/>
      <c r="C89" s="570"/>
      <c r="D89" s="571"/>
      <c r="G89" s="572"/>
      <c r="H89" s="572"/>
      <c r="I89" s="572"/>
      <c r="J89" s="572"/>
      <c r="K89" s="572"/>
      <c r="L89" s="572"/>
      <c r="M89" s="572"/>
      <c r="N89" s="572"/>
      <c r="P89" s="565">
        <v>237</v>
      </c>
      <c r="Q89" s="564" t="s">
        <v>9624</v>
      </c>
    </row>
    <row r="90" spans="1:17" ht="20.100000000000001" customHeight="1">
      <c r="G90" s="572"/>
      <c r="H90" s="572"/>
      <c r="I90" s="572"/>
      <c r="J90" s="572"/>
      <c r="K90" s="572"/>
      <c r="L90" s="572"/>
      <c r="M90" s="572"/>
      <c r="N90" s="572"/>
      <c r="P90" s="565">
        <v>238</v>
      </c>
      <c r="Q90" s="564" t="s">
        <v>9625</v>
      </c>
    </row>
    <row r="91" spans="1:17" ht="20.100000000000001" customHeight="1">
      <c r="G91" s="572"/>
      <c r="H91" s="572"/>
      <c r="I91" s="572"/>
      <c r="J91" s="572"/>
      <c r="K91" s="572"/>
      <c r="L91" s="572"/>
      <c r="M91" s="572"/>
      <c r="N91" s="572"/>
      <c r="P91" s="565">
        <v>239</v>
      </c>
      <c r="Q91" s="564" t="s">
        <v>9626</v>
      </c>
    </row>
    <row r="92" spans="1:17" ht="20.100000000000001" customHeight="1">
      <c r="P92" s="565">
        <v>31</v>
      </c>
      <c r="Q92" s="564" t="s">
        <v>9627</v>
      </c>
    </row>
    <row r="93" spans="1:17" ht="20.100000000000001" customHeight="1">
      <c r="P93" s="565">
        <v>32</v>
      </c>
      <c r="Q93" s="564" t="s">
        <v>9628</v>
      </c>
    </row>
    <row r="94" spans="1:17" ht="20.100000000000001" customHeight="1">
      <c r="P94" s="565">
        <v>33</v>
      </c>
      <c r="Q94" s="564" t="s">
        <v>9629</v>
      </c>
    </row>
    <row r="95" spans="1:17" ht="20.100000000000001" customHeight="1">
      <c r="P95" s="565">
        <v>34</v>
      </c>
      <c r="Q95" s="564" t="s">
        <v>9630</v>
      </c>
    </row>
    <row r="96" spans="1:17" ht="20.100000000000001" customHeight="1">
      <c r="P96" s="565">
        <v>35</v>
      </c>
      <c r="Q96" s="564" t="s">
        <v>9631</v>
      </c>
    </row>
    <row r="97" spans="16:17" ht="20.100000000000001" customHeight="1">
      <c r="P97" s="565">
        <v>36</v>
      </c>
      <c r="Q97" s="564" t="s">
        <v>9632</v>
      </c>
    </row>
    <row r="98" spans="16:17" ht="20.100000000000001" customHeight="1">
      <c r="P98" s="565">
        <v>37</v>
      </c>
      <c r="Q98" s="564" t="s">
        <v>9633</v>
      </c>
    </row>
    <row r="99" spans="16:17" ht="20.100000000000001" customHeight="1">
      <c r="P99" s="565">
        <v>38</v>
      </c>
      <c r="Q99" s="564" t="s">
        <v>9634</v>
      </c>
    </row>
    <row r="100" spans="16:17" ht="20.100000000000001" customHeight="1">
      <c r="P100" s="565">
        <v>39</v>
      </c>
      <c r="Q100" s="564" t="s">
        <v>9635</v>
      </c>
    </row>
    <row r="101" spans="16:17" ht="20.100000000000001" customHeight="1">
      <c r="P101" s="565">
        <v>41</v>
      </c>
      <c r="Q101" s="564" t="s">
        <v>9636</v>
      </c>
    </row>
    <row r="102" spans="16:17" ht="20.100000000000001" customHeight="1">
      <c r="P102" s="565">
        <v>42</v>
      </c>
      <c r="Q102" s="564" t="s">
        <v>9637</v>
      </c>
    </row>
    <row r="103" spans="16:17" ht="20.100000000000001" customHeight="1">
      <c r="P103" s="565">
        <v>43</v>
      </c>
      <c r="Q103" s="564" t="s">
        <v>9638</v>
      </c>
    </row>
    <row r="104" spans="16:17" ht="20.100000000000001" customHeight="1">
      <c r="P104" s="565">
        <v>44</v>
      </c>
      <c r="Q104" s="564" t="s">
        <v>9639</v>
      </c>
    </row>
    <row r="105" spans="16:17" ht="20.100000000000001" customHeight="1">
      <c r="P105" s="565">
        <v>45</v>
      </c>
      <c r="Q105" s="564" t="s">
        <v>9640</v>
      </c>
    </row>
    <row r="106" spans="16:17" ht="20.100000000000001" customHeight="1">
      <c r="P106" s="565">
        <v>46</v>
      </c>
      <c r="Q106" s="564" t="s">
        <v>9641</v>
      </c>
    </row>
    <row r="107" spans="16:17" ht="20.100000000000001" customHeight="1">
      <c r="P107" s="565">
        <v>47</v>
      </c>
      <c r="Q107" s="564" t="s">
        <v>9642</v>
      </c>
    </row>
    <row r="108" spans="16:17" ht="20.100000000000001" customHeight="1">
      <c r="P108" s="565">
        <v>48</v>
      </c>
      <c r="Q108" s="564" t="s">
        <v>9643</v>
      </c>
    </row>
    <row r="109" spans="16:17" ht="20.100000000000001" customHeight="1">
      <c r="P109" s="565">
        <v>49</v>
      </c>
      <c r="Q109" s="564" t="s">
        <v>9644</v>
      </c>
    </row>
    <row r="110" spans="16:17" ht="20.100000000000001" customHeight="1">
      <c r="P110" s="565">
        <v>311</v>
      </c>
      <c r="Q110" s="564" t="s">
        <v>9645</v>
      </c>
    </row>
    <row r="111" spans="16:17" ht="20.100000000000001" customHeight="1">
      <c r="P111" s="565">
        <v>312</v>
      </c>
      <c r="Q111" s="564" t="s">
        <v>9646</v>
      </c>
    </row>
    <row r="112" spans="16:17" ht="20.100000000000001" customHeight="1">
      <c r="P112" s="565">
        <v>313</v>
      </c>
      <c r="Q112" s="564" t="s">
        <v>9647</v>
      </c>
    </row>
    <row r="113" spans="16:17" ht="20.100000000000001" customHeight="1">
      <c r="P113" s="565">
        <v>314</v>
      </c>
      <c r="Q113" s="564" t="s">
        <v>9648</v>
      </c>
    </row>
    <row r="114" spans="16:17" ht="20.100000000000001" customHeight="1">
      <c r="P114" s="565">
        <v>315</v>
      </c>
      <c r="Q114" s="564" t="s">
        <v>9649</v>
      </c>
    </row>
    <row r="115" spans="16:17" ht="20.100000000000001" customHeight="1">
      <c r="P115" s="565">
        <v>316</v>
      </c>
      <c r="Q115" s="564" t="s">
        <v>9650</v>
      </c>
    </row>
    <row r="116" spans="16:17" ht="20.100000000000001" customHeight="1">
      <c r="P116" s="565">
        <v>317</v>
      </c>
      <c r="Q116" s="564" t="s">
        <v>9651</v>
      </c>
    </row>
    <row r="117" spans="16:17" ht="20.100000000000001" customHeight="1">
      <c r="P117" s="565">
        <v>318</v>
      </c>
      <c r="Q117" s="564" t="s">
        <v>9652</v>
      </c>
    </row>
    <row r="118" spans="16:17" ht="20.100000000000001" customHeight="1">
      <c r="P118" s="565">
        <v>319</v>
      </c>
      <c r="Q118" s="564" t="s">
        <v>9653</v>
      </c>
    </row>
    <row r="119" spans="16:17" ht="20.100000000000001" customHeight="1">
      <c r="P119" s="565">
        <v>411</v>
      </c>
      <c r="Q119" s="564" t="s">
        <v>9654</v>
      </c>
    </row>
    <row r="120" spans="16:17" ht="20.100000000000001" customHeight="1">
      <c r="P120" s="565">
        <v>412</v>
      </c>
      <c r="Q120" s="564" t="s">
        <v>9655</v>
      </c>
    </row>
    <row r="121" spans="16:17" ht="20.100000000000001" customHeight="1">
      <c r="P121" s="565">
        <v>413</v>
      </c>
      <c r="Q121" s="564" t="s">
        <v>9656</v>
      </c>
    </row>
    <row r="122" spans="16:17" ht="20.100000000000001" customHeight="1">
      <c r="P122" s="565">
        <v>414</v>
      </c>
      <c r="Q122" s="564" t="s">
        <v>9657</v>
      </c>
    </row>
    <row r="123" spans="16:17" ht="20.100000000000001" customHeight="1">
      <c r="P123" s="565">
        <v>415</v>
      </c>
      <c r="Q123" s="564" t="s">
        <v>9658</v>
      </c>
    </row>
    <row r="124" spans="16:17" ht="20.100000000000001" customHeight="1">
      <c r="P124" s="565">
        <v>416</v>
      </c>
      <c r="Q124" s="564" t="s">
        <v>9659</v>
      </c>
    </row>
    <row r="125" spans="16:17" ht="20.100000000000001" customHeight="1">
      <c r="P125" s="565">
        <v>417</v>
      </c>
      <c r="Q125" s="564" t="s">
        <v>9660</v>
      </c>
    </row>
    <row r="126" spans="16:17" ht="20.100000000000001" customHeight="1">
      <c r="P126" s="565">
        <v>418</v>
      </c>
      <c r="Q126" s="564" t="s">
        <v>9661</v>
      </c>
    </row>
    <row r="127" spans="16:17" ht="20.100000000000001" customHeight="1">
      <c r="P127" s="565">
        <v>419</v>
      </c>
      <c r="Q127" s="564" t="s">
        <v>9662</v>
      </c>
    </row>
    <row r="128" spans="16:17" ht="20.100000000000001" customHeight="1">
      <c r="P128" s="565">
        <v>321</v>
      </c>
      <c r="Q128" s="564" t="s">
        <v>9663</v>
      </c>
    </row>
    <row r="129" spans="16:17" ht="20.100000000000001" customHeight="1">
      <c r="P129" s="565">
        <v>322</v>
      </c>
      <c r="Q129" s="564" t="s">
        <v>9664</v>
      </c>
    </row>
    <row r="130" spans="16:17" ht="20.100000000000001" customHeight="1">
      <c r="P130" s="565">
        <v>323</v>
      </c>
      <c r="Q130" s="564" t="s">
        <v>9665</v>
      </c>
    </row>
    <row r="131" spans="16:17" ht="20.100000000000001" customHeight="1">
      <c r="P131" s="565">
        <v>324</v>
      </c>
      <c r="Q131" s="564" t="s">
        <v>9666</v>
      </c>
    </row>
    <row r="132" spans="16:17" ht="20.100000000000001" customHeight="1">
      <c r="P132" s="565">
        <v>325</v>
      </c>
      <c r="Q132" s="564" t="s">
        <v>9667</v>
      </c>
    </row>
    <row r="133" spans="16:17" ht="20.100000000000001" customHeight="1">
      <c r="P133" s="565">
        <v>326</v>
      </c>
      <c r="Q133" s="564" t="s">
        <v>9668</v>
      </c>
    </row>
    <row r="134" spans="16:17" ht="20.100000000000001" customHeight="1">
      <c r="P134" s="565">
        <v>327</v>
      </c>
      <c r="Q134" s="564" t="s">
        <v>9669</v>
      </c>
    </row>
    <row r="135" spans="16:17" ht="20.100000000000001" customHeight="1">
      <c r="P135" s="565">
        <v>328</v>
      </c>
      <c r="Q135" s="564" t="s">
        <v>9670</v>
      </c>
    </row>
    <row r="136" spans="16:17" ht="20.100000000000001" customHeight="1">
      <c r="P136" s="565">
        <v>329</v>
      </c>
      <c r="Q136" s="564" t="s">
        <v>9671</v>
      </c>
    </row>
    <row r="137" spans="16:17" ht="20.100000000000001" customHeight="1">
      <c r="P137" s="565">
        <v>421</v>
      </c>
      <c r="Q137" s="564" t="s">
        <v>9672</v>
      </c>
    </row>
    <row r="138" spans="16:17" ht="20.100000000000001" customHeight="1">
      <c r="P138" s="565">
        <v>422</v>
      </c>
      <c r="Q138" s="564" t="s">
        <v>9673</v>
      </c>
    </row>
    <row r="139" spans="16:17" ht="20.100000000000001" customHeight="1">
      <c r="P139" s="565">
        <v>423</v>
      </c>
      <c r="Q139" s="564" t="s">
        <v>9674</v>
      </c>
    </row>
    <row r="140" spans="16:17" ht="20.100000000000001" customHeight="1">
      <c r="P140" s="565">
        <v>424</v>
      </c>
      <c r="Q140" s="564" t="s">
        <v>9675</v>
      </c>
    </row>
    <row r="141" spans="16:17" ht="20.100000000000001" customHeight="1">
      <c r="P141" s="565">
        <v>425</v>
      </c>
      <c r="Q141" s="564" t="s">
        <v>9676</v>
      </c>
    </row>
    <row r="142" spans="16:17" ht="20.100000000000001" customHeight="1">
      <c r="P142" s="565">
        <v>426</v>
      </c>
      <c r="Q142" s="564" t="s">
        <v>9677</v>
      </c>
    </row>
    <row r="143" spans="16:17" ht="20.100000000000001" customHeight="1">
      <c r="P143" s="565">
        <v>427</v>
      </c>
      <c r="Q143" s="564" t="s">
        <v>9678</v>
      </c>
    </row>
    <row r="144" spans="16:17" ht="20.100000000000001" customHeight="1">
      <c r="P144" s="565">
        <v>428</v>
      </c>
      <c r="Q144" s="564" t="s">
        <v>9679</v>
      </c>
    </row>
    <row r="145" spans="16:17" ht="20.100000000000001" customHeight="1">
      <c r="P145" s="565">
        <v>429</v>
      </c>
      <c r="Q145" s="564" t="s">
        <v>9680</v>
      </c>
    </row>
    <row r="146" spans="16:17" ht="20.100000000000001" customHeight="1">
      <c r="P146" s="565">
        <v>51</v>
      </c>
      <c r="Q146" s="564" t="s">
        <v>9681</v>
      </c>
    </row>
    <row r="147" spans="16:17" ht="20.100000000000001" customHeight="1">
      <c r="P147" s="565">
        <v>52</v>
      </c>
      <c r="Q147" s="564" t="s">
        <v>9682</v>
      </c>
    </row>
    <row r="148" spans="16:17" ht="20.100000000000001" customHeight="1">
      <c r="P148" s="565">
        <v>53</v>
      </c>
      <c r="Q148" s="564" t="s">
        <v>9683</v>
      </c>
    </row>
    <row r="149" spans="16:17" ht="20.100000000000001" customHeight="1">
      <c r="P149" s="565">
        <v>54</v>
      </c>
      <c r="Q149" s="564" t="s">
        <v>9684</v>
      </c>
    </row>
    <row r="150" spans="16:17" ht="20.100000000000001" customHeight="1">
      <c r="P150" s="565">
        <v>55</v>
      </c>
      <c r="Q150" s="564" t="s">
        <v>9685</v>
      </c>
    </row>
    <row r="151" spans="16:17" ht="20.100000000000001" customHeight="1">
      <c r="P151" s="565">
        <v>56</v>
      </c>
      <c r="Q151" s="564" t="s">
        <v>9686</v>
      </c>
    </row>
    <row r="152" spans="16:17" ht="20.100000000000001" customHeight="1">
      <c r="P152" s="565">
        <v>57</v>
      </c>
      <c r="Q152" s="564" t="s">
        <v>9687</v>
      </c>
    </row>
    <row r="153" spans="16:17" ht="20.100000000000001" customHeight="1">
      <c r="P153" s="565">
        <v>58</v>
      </c>
      <c r="Q153" s="564" t="s">
        <v>9688</v>
      </c>
    </row>
    <row r="154" spans="16:17" ht="20.100000000000001" customHeight="1">
      <c r="P154" s="565">
        <v>59</v>
      </c>
      <c r="Q154" s="564" t="s">
        <v>9689</v>
      </c>
    </row>
    <row r="155" spans="16:17" ht="20.100000000000001" customHeight="1">
      <c r="P155" s="565">
        <v>61</v>
      </c>
      <c r="Q155" s="564" t="s">
        <v>9690</v>
      </c>
    </row>
    <row r="156" spans="16:17" ht="20.100000000000001" customHeight="1">
      <c r="P156" s="565">
        <v>62</v>
      </c>
      <c r="Q156" s="564" t="s">
        <v>9691</v>
      </c>
    </row>
    <row r="157" spans="16:17" ht="20.100000000000001" customHeight="1">
      <c r="P157" s="565">
        <v>63</v>
      </c>
      <c r="Q157" s="564" t="s">
        <v>9692</v>
      </c>
    </row>
    <row r="158" spans="16:17" ht="20.100000000000001" customHeight="1">
      <c r="P158" s="565">
        <v>64</v>
      </c>
      <c r="Q158" s="564" t="s">
        <v>9693</v>
      </c>
    </row>
    <row r="159" spans="16:17" ht="20.100000000000001" customHeight="1">
      <c r="P159" s="565">
        <v>65</v>
      </c>
      <c r="Q159" s="564" t="s">
        <v>9694</v>
      </c>
    </row>
    <row r="160" spans="16:17" ht="20.100000000000001" customHeight="1">
      <c r="P160" s="565">
        <v>66</v>
      </c>
      <c r="Q160" s="564" t="s">
        <v>9695</v>
      </c>
    </row>
    <row r="161" spans="16:17" ht="20.100000000000001" customHeight="1">
      <c r="P161" s="565">
        <v>67</v>
      </c>
      <c r="Q161" s="564" t="s">
        <v>9696</v>
      </c>
    </row>
    <row r="162" spans="16:17" ht="20.100000000000001" customHeight="1">
      <c r="P162" s="565">
        <v>68</v>
      </c>
      <c r="Q162" s="564" t="s">
        <v>9697</v>
      </c>
    </row>
    <row r="163" spans="16:17" ht="20.100000000000001" customHeight="1">
      <c r="P163" s="565">
        <v>69</v>
      </c>
      <c r="Q163" s="564" t="s">
        <v>9698</v>
      </c>
    </row>
    <row r="164" spans="16:17" ht="20.100000000000001" customHeight="1">
      <c r="P164" s="565">
        <v>997</v>
      </c>
      <c r="Q164" s="564" t="s">
        <v>9699</v>
      </c>
    </row>
    <row r="165" spans="16:17" ht="20.100000000000001" customHeight="1">
      <c r="P165" s="565">
        <v>998</v>
      </c>
      <c r="Q165" s="564" t="s">
        <v>9700</v>
      </c>
    </row>
  </sheetData>
  <mergeCells count="6">
    <mergeCell ref="A1:D1"/>
    <mergeCell ref="P7:Q7"/>
    <mergeCell ref="A42:A43"/>
    <mergeCell ref="B42:B43"/>
    <mergeCell ref="C42:C43"/>
    <mergeCell ref="D42:D43"/>
  </mergeCells>
  <phoneticPr fontId="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1">
    <tabColor theme="3"/>
    <pageSetUpPr fitToPage="1"/>
  </sheetPr>
  <dimension ref="A1:AD845"/>
  <sheetViews>
    <sheetView zoomScale="80" zoomScaleNormal="80" workbookViewId="0">
      <pane xSplit="3" ySplit="2" topLeftCell="D810" activePane="bottomRight" state="frozen"/>
      <selection activeCell="B24" sqref="B24"/>
      <selection pane="topRight" activeCell="B24" sqref="B24"/>
      <selection pane="bottomLeft" activeCell="B24" sqref="B24"/>
      <selection pane="bottomRight" activeCell="F839" sqref="F839:F844"/>
    </sheetView>
  </sheetViews>
  <sheetFormatPr defaultRowHeight="20.100000000000001" customHeight="1"/>
  <cols>
    <col min="1" max="1" width="11.140625" style="51" bestFit="1" customWidth="1"/>
    <col min="2" max="2" width="67.7109375" style="51" bestFit="1" customWidth="1"/>
    <col min="3" max="3" width="35.42578125" style="52" bestFit="1" customWidth="1"/>
    <col min="4" max="4" width="61.42578125" style="51" bestFit="1" customWidth="1"/>
    <col min="5" max="5" width="10.7109375" style="52" bestFit="1" customWidth="1"/>
    <col min="6" max="6" width="9.140625" style="53" customWidth="1"/>
    <col min="7" max="7" width="9.140625" style="54" customWidth="1"/>
    <col min="8" max="8" width="9.140625" style="53" customWidth="1"/>
    <col min="9" max="9" width="9.140625" style="54" customWidth="1"/>
    <col min="10" max="10" width="9.140625" style="53" customWidth="1"/>
    <col min="11" max="11" width="9.140625" style="54" customWidth="1"/>
    <col min="12" max="12" width="9.140625" style="53" customWidth="1"/>
    <col min="13" max="13" width="9.14062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23" width="10.7109375" style="54" customWidth="1"/>
    <col min="24" max="26" width="10.7109375" style="52" customWidth="1"/>
    <col min="27" max="27" width="19.5703125" style="51" customWidth="1"/>
    <col min="28" max="28" width="9.140625" style="55"/>
    <col min="29" max="16384" width="9.140625" style="51"/>
  </cols>
  <sheetData>
    <row r="1" spans="1:30" ht="20.100000000000001" customHeight="1">
      <c r="A1" s="586" t="s">
        <v>7599</v>
      </c>
      <c r="B1" s="586" t="s">
        <v>7600</v>
      </c>
      <c r="C1" s="586" t="s">
        <v>7601</v>
      </c>
      <c r="D1" s="586" t="s">
        <v>7602</v>
      </c>
      <c r="E1" s="586" t="s">
        <v>7603</v>
      </c>
      <c r="F1" s="589" t="s">
        <v>7604</v>
      </c>
      <c r="G1" s="589"/>
      <c r="H1" s="589" t="s">
        <v>7553</v>
      </c>
      <c r="I1" s="589"/>
      <c r="J1" s="589" t="s">
        <v>6840</v>
      </c>
      <c r="K1" s="589"/>
      <c r="L1" s="589" t="s">
        <v>6718</v>
      </c>
      <c r="M1" s="589"/>
      <c r="N1" s="589" t="s">
        <v>2944</v>
      </c>
      <c r="O1" s="589"/>
      <c r="P1" s="589" t="s">
        <v>34</v>
      </c>
      <c r="Q1" s="589"/>
      <c r="R1" s="589" t="s">
        <v>35</v>
      </c>
      <c r="S1" s="589"/>
      <c r="T1" s="589" t="s">
        <v>36</v>
      </c>
      <c r="U1" s="592"/>
      <c r="V1" s="397"/>
      <c r="W1" s="583" t="s">
        <v>37</v>
      </c>
      <c r="X1" s="583"/>
      <c r="Y1" s="583"/>
      <c r="Z1" s="583"/>
      <c r="AA1" s="583"/>
      <c r="AB1" s="583"/>
      <c r="AC1" s="584"/>
      <c r="AD1" s="590" t="s">
        <v>38</v>
      </c>
    </row>
    <row r="2" spans="1:30" ht="27">
      <c r="A2" s="588"/>
      <c r="B2" s="588"/>
      <c r="C2" s="587"/>
      <c r="D2" s="587"/>
      <c r="E2" s="588"/>
      <c r="F2" s="398" t="s">
        <v>39</v>
      </c>
      <c r="G2" s="399" t="s">
        <v>2471</v>
      </c>
      <c r="H2" s="398" t="s">
        <v>39</v>
      </c>
      <c r="I2" s="399" t="s">
        <v>2471</v>
      </c>
      <c r="J2" s="398" t="s">
        <v>39</v>
      </c>
      <c r="K2" s="399" t="s">
        <v>2471</v>
      </c>
      <c r="L2" s="398" t="s">
        <v>39</v>
      </c>
      <c r="M2" s="399" t="s">
        <v>2471</v>
      </c>
      <c r="N2" s="398" t="s">
        <v>39</v>
      </c>
      <c r="O2" s="399" t="s">
        <v>2471</v>
      </c>
      <c r="P2" s="398" t="s">
        <v>39</v>
      </c>
      <c r="Q2" s="399" t="s">
        <v>2471</v>
      </c>
      <c r="R2" s="398" t="s">
        <v>39</v>
      </c>
      <c r="S2" s="399" t="s">
        <v>2471</v>
      </c>
      <c r="T2" s="398" t="s">
        <v>39</v>
      </c>
      <c r="U2" s="399" t="s">
        <v>2471</v>
      </c>
      <c r="V2" s="400" t="s">
        <v>7585</v>
      </c>
      <c r="W2" s="400" t="s">
        <v>7554</v>
      </c>
      <c r="X2" s="400" t="s">
        <v>7605</v>
      </c>
      <c r="Y2" s="400" t="s">
        <v>7606</v>
      </c>
      <c r="Z2" s="401" t="s">
        <v>7607</v>
      </c>
      <c r="AA2" s="402" t="s">
        <v>7608</v>
      </c>
      <c r="AB2" s="402" t="s">
        <v>7609</v>
      </c>
      <c r="AC2" s="403" t="s">
        <v>7610</v>
      </c>
      <c r="AD2" s="591"/>
    </row>
    <row r="3" spans="1:30" ht="20.100000000000001" customHeight="1">
      <c r="A3" s="9" t="s">
        <v>9702</v>
      </c>
      <c r="B3" s="9" t="s">
        <v>590</v>
      </c>
      <c r="C3" s="308" t="s">
        <v>7611</v>
      </c>
      <c r="D3" s="9" t="s">
        <v>1851</v>
      </c>
      <c r="E3" s="308"/>
      <c r="F3" s="11">
        <v>2452</v>
      </c>
      <c r="G3" s="12">
        <v>61.6</v>
      </c>
      <c r="H3" s="11">
        <v>2526</v>
      </c>
      <c r="I3" s="12">
        <v>61.881430671239592</v>
      </c>
      <c r="J3" s="11">
        <v>2584</v>
      </c>
      <c r="K3" s="12">
        <v>62.100456621004568</v>
      </c>
      <c r="L3" s="11">
        <v>2674</v>
      </c>
      <c r="M3" s="12">
        <v>62.229462415638821</v>
      </c>
      <c r="N3" s="11">
        <v>2736</v>
      </c>
      <c r="O3" s="12">
        <v>62.224243802592675</v>
      </c>
      <c r="P3" s="56">
        <v>2852</v>
      </c>
      <c r="Q3" s="57">
        <v>62.461673236968899</v>
      </c>
      <c r="R3" s="56">
        <v>2943</v>
      </c>
      <c r="S3" s="57">
        <v>62.924951892238617</v>
      </c>
      <c r="T3" s="11"/>
      <c r="U3" s="12"/>
      <c r="V3" s="308" t="s">
        <v>138</v>
      </c>
      <c r="W3" s="308" t="s">
        <v>7612</v>
      </c>
      <c r="X3" s="308" t="s">
        <v>7612</v>
      </c>
      <c r="Y3" s="308" t="s">
        <v>7612</v>
      </c>
      <c r="Z3" s="308" t="s">
        <v>7612</v>
      </c>
      <c r="AA3" s="308" t="s">
        <v>7612</v>
      </c>
      <c r="AB3" s="308" t="s">
        <v>7612</v>
      </c>
      <c r="AC3" s="308"/>
      <c r="AD3" s="9"/>
    </row>
    <row r="4" spans="1:30" ht="20.100000000000001" customHeight="1">
      <c r="A4" s="311"/>
      <c r="B4" s="311"/>
      <c r="C4" s="312"/>
      <c r="D4" s="311" t="s">
        <v>1852</v>
      </c>
      <c r="E4" s="312"/>
      <c r="F4" s="313">
        <v>1531</v>
      </c>
      <c r="G4" s="314">
        <v>38.4</v>
      </c>
      <c r="H4" s="313">
        <v>1556</v>
      </c>
      <c r="I4" s="314">
        <v>38.118569328760408</v>
      </c>
      <c r="J4" s="313">
        <v>1577</v>
      </c>
      <c r="K4" s="314">
        <v>37.899543378995432</v>
      </c>
      <c r="L4" s="313">
        <v>1623</v>
      </c>
      <c r="M4" s="314">
        <v>37.770537584361179</v>
      </c>
      <c r="N4" s="313">
        <v>1661</v>
      </c>
      <c r="O4" s="314">
        <v>37.775756197407325</v>
      </c>
      <c r="P4" s="315">
        <v>1714</v>
      </c>
      <c r="Q4" s="316">
        <v>37.538326763031101</v>
      </c>
      <c r="R4" s="315">
        <v>1734</v>
      </c>
      <c r="S4" s="316">
        <v>37.075048107761383</v>
      </c>
      <c r="T4" s="313"/>
      <c r="U4" s="314"/>
      <c r="V4" s="314"/>
      <c r="W4" s="312"/>
      <c r="X4" s="312"/>
      <c r="Y4" s="312"/>
      <c r="Z4" s="312"/>
      <c r="AA4" s="312"/>
      <c r="AB4" s="312"/>
      <c r="AC4" s="312"/>
      <c r="AD4" s="311"/>
    </row>
    <row r="5" spans="1:30" ht="20.100000000000001" customHeight="1">
      <c r="A5" s="9" t="s">
        <v>3779</v>
      </c>
      <c r="B5" s="9" t="s">
        <v>591</v>
      </c>
      <c r="C5" s="308" t="s">
        <v>7611</v>
      </c>
      <c r="D5" s="9"/>
      <c r="E5" s="308"/>
      <c r="F5" s="11">
        <v>3983</v>
      </c>
      <c r="G5" s="12">
        <v>100</v>
      </c>
      <c r="H5" s="11">
        <v>4082</v>
      </c>
      <c r="I5" s="12">
        <v>100</v>
      </c>
      <c r="J5" s="11">
        <v>4161</v>
      </c>
      <c r="K5" s="12">
        <v>100</v>
      </c>
      <c r="L5" s="11">
        <v>4297</v>
      </c>
      <c r="M5" s="12">
        <v>100</v>
      </c>
      <c r="N5" s="11">
        <v>4397</v>
      </c>
      <c r="O5" s="12">
        <v>100</v>
      </c>
      <c r="P5" s="56">
        <v>4566</v>
      </c>
      <c r="Q5" s="57">
        <v>100</v>
      </c>
      <c r="R5" s="56">
        <v>4677</v>
      </c>
      <c r="S5" s="57">
        <v>100</v>
      </c>
      <c r="T5" s="11"/>
      <c r="U5" s="12"/>
      <c r="V5" s="308" t="s">
        <v>138</v>
      </c>
      <c r="W5" s="308" t="s">
        <v>7612</v>
      </c>
      <c r="X5" s="308" t="s">
        <v>7612</v>
      </c>
      <c r="Y5" s="308" t="s">
        <v>7612</v>
      </c>
      <c r="Z5" s="308" t="s">
        <v>7612</v>
      </c>
      <c r="AA5" s="308" t="s">
        <v>7612</v>
      </c>
      <c r="AB5" s="308" t="s">
        <v>7612</v>
      </c>
      <c r="AC5" s="308"/>
      <c r="AD5" s="9"/>
    </row>
    <row r="6" spans="1:30" ht="20.100000000000001" customHeight="1">
      <c r="A6" s="9" t="s">
        <v>3780</v>
      </c>
      <c r="B6" s="9" t="s">
        <v>592</v>
      </c>
      <c r="C6" s="308" t="s">
        <v>7611</v>
      </c>
      <c r="D6" s="9"/>
      <c r="E6" s="308"/>
      <c r="F6" s="11">
        <v>3983</v>
      </c>
      <c r="G6" s="12">
        <v>100</v>
      </c>
      <c r="H6" s="11">
        <v>4082</v>
      </c>
      <c r="I6" s="12">
        <v>100</v>
      </c>
      <c r="J6" s="11">
        <v>4161</v>
      </c>
      <c r="K6" s="12">
        <v>100</v>
      </c>
      <c r="L6" s="11">
        <v>4297</v>
      </c>
      <c r="M6" s="12">
        <v>100</v>
      </c>
      <c r="N6" s="11">
        <v>4397</v>
      </c>
      <c r="O6" s="12">
        <v>100</v>
      </c>
      <c r="P6" s="56">
        <v>4566</v>
      </c>
      <c r="Q6" s="57">
        <v>100</v>
      </c>
      <c r="R6" s="56">
        <v>4677</v>
      </c>
      <c r="S6" s="57">
        <v>100</v>
      </c>
      <c r="T6" s="11"/>
      <c r="U6" s="12"/>
      <c r="V6" s="308" t="s">
        <v>138</v>
      </c>
      <c r="W6" s="308" t="s">
        <v>7612</v>
      </c>
      <c r="X6" s="308" t="s">
        <v>7612</v>
      </c>
      <c r="Y6" s="308" t="s">
        <v>7612</v>
      </c>
      <c r="Z6" s="308" t="s">
        <v>7612</v>
      </c>
      <c r="AA6" s="308" t="s">
        <v>7612</v>
      </c>
      <c r="AB6" s="308" t="s">
        <v>7612</v>
      </c>
      <c r="AC6" s="308"/>
      <c r="AD6" s="9"/>
    </row>
    <row r="7" spans="1:30" ht="20.100000000000001" customHeight="1">
      <c r="A7" s="9" t="s">
        <v>3781</v>
      </c>
      <c r="B7" s="9" t="s">
        <v>593</v>
      </c>
      <c r="C7" s="308" t="s">
        <v>7611</v>
      </c>
      <c r="D7" s="9" t="s">
        <v>1853</v>
      </c>
      <c r="E7" s="308"/>
      <c r="F7" s="11">
        <v>12</v>
      </c>
      <c r="G7" s="12">
        <v>0.3</v>
      </c>
      <c r="H7" s="11">
        <v>2</v>
      </c>
      <c r="I7" s="12">
        <v>4.8995590396864283E-2</v>
      </c>
      <c r="J7" s="11">
        <v>4</v>
      </c>
      <c r="K7" s="12">
        <v>9.6130737803412636E-2</v>
      </c>
      <c r="L7" s="11">
        <v>89</v>
      </c>
      <c r="M7" s="12">
        <v>2.1</v>
      </c>
      <c r="N7" s="11">
        <v>4</v>
      </c>
      <c r="O7" s="12">
        <v>9.0971116670457125E-2</v>
      </c>
      <c r="P7" s="56">
        <v>11</v>
      </c>
      <c r="Q7" s="57">
        <v>0.24091108190976784</v>
      </c>
      <c r="R7" s="56">
        <v>82</v>
      </c>
      <c r="S7" s="57">
        <v>1.753260637160573</v>
      </c>
      <c r="T7" s="11"/>
      <c r="U7" s="12"/>
      <c r="V7" s="12" t="s">
        <v>138</v>
      </c>
      <c r="W7" s="308" t="s">
        <v>7612</v>
      </c>
      <c r="X7" s="308" t="s">
        <v>7612</v>
      </c>
      <c r="Y7" s="308" t="s">
        <v>7612</v>
      </c>
      <c r="Z7" s="308" t="s">
        <v>7612</v>
      </c>
      <c r="AA7" s="308" t="s">
        <v>7612</v>
      </c>
      <c r="AB7" s="308" t="s">
        <v>7612</v>
      </c>
      <c r="AC7" s="308"/>
      <c r="AD7" s="9"/>
    </row>
    <row r="8" spans="1:30" ht="20.100000000000001" customHeight="1">
      <c r="A8" s="317"/>
      <c r="B8" s="317"/>
      <c r="C8" s="318"/>
      <c r="D8" s="317" t="s">
        <v>1854</v>
      </c>
      <c r="E8" s="318"/>
      <c r="F8" s="319">
        <v>3971</v>
      </c>
      <c r="G8" s="320">
        <v>99.7</v>
      </c>
      <c r="H8" s="319">
        <v>4080</v>
      </c>
      <c r="I8" s="320">
        <v>99.951004409603129</v>
      </c>
      <c r="J8" s="319">
        <v>4157</v>
      </c>
      <c r="K8" s="320">
        <v>99.903869262196594</v>
      </c>
      <c r="L8" s="319">
        <v>4208</v>
      </c>
      <c r="M8" s="320">
        <v>97.9</v>
      </c>
      <c r="N8" s="319">
        <v>4393</v>
      </c>
      <c r="O8" s="320">
        <v>99.90902888332954</v>
      </c>
      <c r="P8" s="321">
        <v>4555</v>
      </c>
      <c r="Q8" s="322">
        <v>99.759088918090228</v>
      </c>
      <c r="R8" s="321">
        <v>4595</v>
      </c>
      <c r="S8" s="322">
        <v>98.246739362839421</v>
      </c>
      <c r="T8" s="319"/>
      <c r="U8" s="320"/>
      <c r="V8" s="320"/>
      <c r="W8" s="318"/>
      <c r="X8" s="318"/>
      <c r="Y8" s="318"/>
      <c r="Z8" s="318"/>
      <c r="AA8" s="318"/>
      <c r="AB8" s="318"/>
      <c r="AC8" s="318"/>
      <c r="AD8" s="317"/>
    </row>
    <row r="9" spans="1:30" ht="20.100000000000001" customHeight="1">
      <c r="A9" s="311" t="s">
        <v>3782</v>
      </c>
      <c r="B9" s="311" t="s">
        <v>594</v>
      </c>
      <c r="C9" s="308" t="s">
        <v>7611</v>
      </c>
      <c r="D9" s="311" t="s">
        <v>1851</v>
      </c>
      <c r="E9" s="312"/>
      <c r="F9" s="11">
        <v>2452</v>
      </c>
      <c r="G9" s="12">
        <v>61.6</v>
      </c>
      <c r="H9" s="11">
        <v>2526</v>
      </c>
      <c r="I9" s="12">
        <v>61.881430671239592</v>
      </c>
      <c r="J9" s="11">
        <v>2584</v>
      </c>
      <c r="K9" s="12">
        <v>62.100456621004568</v>
      </c>
      <c r="L9" s="11">
        <v>2674</v>
      </c>
      <c r="M9" s="12">
        <v>62.229462415638821</v>
      </c>
      <c r="N9" s="11">
        <v>2736</v>
      </c>
      <c r="O9" s="12">
        <v>62.224243802592675</v>
      </c>
      <c r="P9" s="56">
        <v>2852</v>
      </c>
      <c r="Q9" s="57">
        <v>62.461673236968899</v>
      </c>
      <c r="R9" s="315">
        <v>2936</v>
      </c>
      <c r="S9" s="316">
        <v>62.8</v>
      </c>
      <c r="T9" s="313"/>
      <c r="U9" s="314"/>
      <c r="V9" s="314" t="s">
        <v>138</v>
      </c>
      <c r="W9" s="312" t="s">
        <v>7612</v>
      </c>
      <c r="X9" s="312" t="s">
        <v>7612</v>
      </c>
      <c r="Y9" s="312" t="s">
        <v>7612</v>
      </c>
      <c r="Z9" s="312" t="s">
        <v>7612</v>
      </c>
      <c r="AA9" s="312" t="s">
        <v>7612</v>
      </c>
      <c r="AB9" s="312" t="s">
        <v>7612</v>
      </c>
      <c r="AC9" s="312"/>
      <c r="AD9" s="311"/>
    </row>
    <row r="10" spans="1:30" ht="20.100000000000001" customHeight="1">
      <c r="A10" s="311"/>
      <c r="B10" s="311"/>
      <c r="C10" s="312"/>
      <c r="D10" s="311" t="s">
        <v>1852</v>
      </c>
      <c r="E10" s="312"/>
      <c r="F10" s="313">
        <v>1531</v>
      </c>
      <c r="G10" s="314">
        <v>38.4</v>
      </c>
      <c r="H10" s="313">
        <v>1556</v>
      </c>
      <c r="I10" s="314">
        <v>38.118569328760408</v>
      </c>
      <c r="J10" s="313">
        <v>1577</v>
      </c>
      <c r="K10" s="314">
        <v>37.899543378995432</v>
      </c>
      <c r="L10" s="313">
        <v>1623</v>
      </c>
      <c r="M10" s="314">
        <v>37.770537584361179</v>
      </c>
      <c r="N10" s="313">
        <v>1661</v>
      </c>
      <c r="O10" s="314">
        <v>37.775756197407325</v>
      </c>
      <c r="P10" s="315">
        <v>1714</v>
      </c>
      <c r="Q10" s="316">
        <v>37.538326763031101</v>
      </c>
      <c r="R10" s="315">
        <v>1741</v>
      </c>
      <c r="S10" s="316">
        <v>37.200000000000003</v>
      </c>
      <c r="T10" s="313"/>
      <c r="U10" s="314"/>
      <c r="V10" s="314"/>
      <c r="W10" s="312"/>
      <c r="X10" s="312"/>
      <c r="Y10" s="312"/>
      <c r="Z10" s="312"/>
      <c r="AA10" s="312"/>
      <c r="AB10" s="312"/>
      <c r="AC10" s="312"/>
      <c r="AD10" s="311"/>
    </row>
    <row r="11" spans="1:30" ht="20.100000000000001" customHeight="1">
      <c r="A11" s="9" t="s">
        <v>3783</v>
      </c>
      <c r="B11" s="9" t="s">
        <v>595</v>
      </c>
      <c r="C11" s="308" t="s">
        <v>7611</v>
      </c>
      <c r="D11" s="9"/>
      <c r="E11" s="308"/>
      <c r="F11" s="11">
        <v>3983</v>
      </c>
      <c r="G11" s="12">
        <v>100</v>
      </c>
      <c r="H11" s="11">
        <v>4082</v>
      </c>
      <c r="I11" s="12">
        <v>100</v>
      </c>
      <c r="J11" s="11">
        <v>4161</v>
      </c>
      <c r="K11" s="12">
        <v>100</v>
      </c>
      <c r="L11" s="11">
        <v>4297</v>
      </c>
      <c r="M11" s="12">
        <v>100</v>
      </c>
      <c r="N11" s="11">
        <v>4397</v>
      </c>
      <c r="O11" s="12">
        <v>100</v>
      </c>
      <c r="P11" s="56">
        <v>4566</v>
      </c>
      <c r="Q11" s="57">
        <v>100</v>
      </c>
      <c r="R11" s="56">
        <v>4677</v>
      </c>
      <c r="S11" s="57">
        <v>100</v>
      </c>
      <c r="T11" s="11"/>
      <c r="U11" s="12"/>
      <c r="V11" s="12" t="s">
        <v>138</v>
      </c>
      <c r="W11" s="308" t="s">
        <v>7612</v>
      </c>
      <c r="X11" s="308" t="s">
        <v>7612</v>
      </c>
      <c r="Y11" s="308" t="s">
        <v>7612</v>
      </c>
      <c r="Z11" s="308" t="s">
        <v>7612</v>
      </c>
      <c r="AA11" s="308" t="s">
        <v>7612</v>
      </c>
      <c r="AB11" s="308" t="s">
        <v>7612</v>
      </c>
      <c r="AC11" s="308"/>
      <c r="AD11" s="9"/>
    </row>
    <row r="12" spans="1:30" ht="20.100000000000001" customHeight="1">
      <c r="A12" s="9" t="s">
        <v>3784</v>
      </c>
      <c r="B12" s="9" t="s">
        <v>596</v>
      </c>
      <c r="C12" s="308" t="s">
        <v>7611</v>
      </c>
      <c r="D12" s="66"/>
      <c r="E12" s="308" t="s">
        <v>7613</v>
      </c>
      <c r="F12" s="11">
        <v>3983</v>
      </c>
      <c r="G12" s="12">
        <v>100</v>
      </c>
      <c r="H12" s="11">
        <v>4082</v>
      </c>
      <c r="I12" s="12">
        <v>100</v>
      </c>
      <c r="J12" s="11">
        <v>4161</v>
      </c>
      <c r="K12" s="12">
        <v>100</v>
      </c>
      <c r="L12" s="11">
        <v>4297</v>
      </c>
      <c r="M12" s="12">
        <v>100</v>
      </c>
      <c r="N12" s="11">
        <v>4397</v>
      </c>
      <c r="O12" s="12">
        <v>100</v>
      </c>
      <c r="P12" s="56">
        <v>4566</v>
      </c>
      <c r="Q12" s="57">
        <v>100</v>
      </c>
      <c r="R12" s="56">
        <v>4677</v>
      </c>
      <c r="S12" s="57">
        <v>100</v>
      </c>
      <c r="T12" s="11"/>
      <c r="U12" s="12"/>
      <c r="V12" s="12" t="s">
        <v>138</v>
      </c>
      <c r="W12" s="308" t="s">
        <v>7612</v>
      </c>
      <c r="X12" s="308" t="s">
        <v>7612</v>
      </c>
      <c r="Y12" s="308" t="s">
        <v>7612</v>
      </c>
      <c r="Z12" s="308" t="s">
        <v>7612</v>
      </c>
      <c r="AA12" s="308" t="s">
        <v>7612</v>
      </c>
      <c r="AB12" s="308" t="s">
        <v>7612</v>
      </c>
      <c r="AC12" s="308"/>
      <c r="AD12" s="9"/>
    </row>
    <row r="13" spans="1:30" ht="20.100000000000001" customHeight="1">
      <c r="A13" s="9" t="s">
        <v>3785</v>
      </c>
      <c r="B13" s="9" t="s">
        <v>597</v>
      </c>
      <c r="C13" s="308" t="s">
        <v>7611</v>
      </c>
      <c r="D13" s="9" t="s">
        <v>1851</v>
      </c>
      <c r="E13" s="308"/>
      <c r="F13" s="11">
        <v>2452</v>
      </c>
      <c r="G13" s="12">
        <v>61.6</v>
      </c>
      <c r="H13" s="11">
        <v>2526</v>
      </c>
      <c r="I13" s="12">
        <v>61.881430671239592</v>
      </c>
      <c r="J13" s="11">
        <v>2584</v>
      </c>
      <c r="K13" s="12">
        <v>62.100456621004568</v>
      </c>
      <c r="L13" s="11">
        <v>2674</v>
      </c>
      <c r="M13" s="12">
        <v>62.229462415638821</v>
      </c>
      <c r="N13" s="11">
        <v>2736</v>
      </c>
      <c r="O13" s="12">
        <v>62.224243802592675</v>
      </c>
      <c r="P13" s="56">
        <v>2852</v>
      </c>
      <c r="Q13" s="57">
        <v>62.461673236968899</v>
      </c>
      <c r="R13" s="56">
        <v>2936</v>
      </c>
      <c r="S13" s="57">
        <v>62.775283301261496</v>
      </c>
      <c r="T13" s="56">
        <v>3219</v>
      </c>
      <c r="U13" s="57">
        <v>63.216810683424981</v>
      </c>
      <c r="V13" s="57" t="s">
        <v>138</v>
      </c>
      <c r="W13" s="308" t="s">
        <v>7612</v>
      </c>
      <c r="X13" s="308" t="s">
        <v>7612</v>
      </c>
      <c r="Y13" s="308" t="s">
        <v>7612</v>
      </c>
      <c r="Z13" s="308" t="s">
        <v>7612</v>
      </c>
      <c r="AA13" s="308" t="s">
        <v>7612</v>
      </c>
      <c r="AB13" s="308" t="s">
        <v>7612</v>
      </c>
      <c r="AC13" s="308" t="s">
        <v>7612</v>
      </c>
      <c r="AD13" s="9"/>
    </row>
    <row r="14" spans="1:30" ht="20.100000000000001" customHeight="1">
      <c r="A14" s="311"/>
      <c r="B14" s="311"/>
      <c r="C14" s="312"/>
      <c r="D14" s="311" t="s">
        <v>1852</v>
      </c>
      <c r="E14" s="312"/>
      <c r="F14" s="313">
        <v>1531</v>
      </c>
      <c r="G14" s="314">
        <v>38.4</v>
      </c>
      <c r="H14" s="313">
        <v>1556</v>
      </c>
      <c r="I14" s="314">
        <v>38.118569328760408</v>
      </c>
      <c r="J14" s="313">
        <v>1577</v>
      </c>
      <c r="K14" s="314">
        <v>37.899543378995432</v>
      </c>
      <c r="L14" s="313">
        <v>1623</v>
      </c>
      <c r="M14" s="314">
        <v>37.770537584361179</v>
      </c>
      <c r="N14" s="313">
        <v>1661</v>
      </c>
      <c r="O14" s="314">
        <v>37.775756197407325</v>
      </c>
      <c r="P14" s="315">
        <v>1714</v>
      </c>
      <c r="Q14" s="316">
        <v>37.538326763031101</v>
      </c>
      <c r="R14" s="315">
        <v>1741</v>
      </c>
      <c r="S14" s="316">
        <v>37.224716698738504</v>
      </c>
      <c r="T14" s="315">
        <v>1873</v>
      </c>
      <c r="U14" s="316">
        <v>36.783189316575019</v>
      </c>
      <c r="V14" s="316"/>
      <c r="W14" s="312"/>
      <c r="X14" s="312"/>
      <c r="Y14" s="312"/>
      <c r="Z14" s="312"/>
      <c r="AA14" s="312"/>
      <c r="AB14" s="312"/>
      <c r="AC14" s="312"/>
      <c r="AD14" s="311"/>
    </row>
    <row r="15" spans="1:30" ht="20.100000000000001" customHeight="1">
      <c r="A15" s="9" t="s">
        <v>3786</v>
      </c>
      <c r="B15" s="9" t="s">
        <v>598</v>
      </c>
      <c r="C15" s="308" t="s">
        <v>7611</v>
      </c>
      <c r="D15" s="9"/>
      <c r="E15" s="308"/>
      <c r="F15" s="11">
        <v>3983</v>
      </c>
      <c r="G15" s="12">
        <v>100</v>
      </c>
      <c r="H15" s="11">
        <v>4082</v>
      </c>
      <c r="I15" s="12">
        <v>100</v>
      </c>
      <c r="J15" s="11">
        <v>4161</v>
      </c>
      <c r="K15" s="12">
        <v>100</v>
      </c>
      <c r="L15" s="11">
        <v>4297</v>
      </c>
      <c r="M15" s="12">
        <v>100</v>
      </c>
      <c r="N15" s="11">
        <v>4397</v>
      </c>
      <c r="O15" s="12">
        <v>100</v>
      </c>
      <c r="P15" s="56">
        <v>4566</v>
      </c>
      <c r="Q15" s="57">
        <v>100</v>
      </c>
      <c r="R15" s="56">
        <v>4677</v>
      </c>
      <c r="S15" s="57">
        <v>100</v>
      </c>
      <c r="T15" s="56">
        <v>5092</v>
      </c>
      <c r="U15" s="57">
        <v>100</v>
      </c>
      <c r="V15" s="57" t="s">
        <v>138</v>
      </c>
      <c r="W15" s="308" t="s">
        <v>7612</v>
      </c>
      <c r="X15" s="308" t="s">
        <v>7612</v>
      </c>
      <c r="Y15" s="308" t="s">
        <v>7612</v>
      </c>
      <c r="Z15" s="308" t="s">
        <v>7612</v>
      </c>
      <c r="AA15" s="308" t="s">
        <v>7612</v>
      </c>
      <c r="AB15" s="308" t="s">
        <v>7612</v>
      </c>
      <c r="AC15" s="308" t="s">
        <v>7612</v>
      </c>
      <c r="AD15" s="9"/>
    </row>
    <row r="16" spans="1:30" ht="20.100000000000001" customHeight="1">
      <c r="A16" s="9" t="s">
        <v>3787</v>
      </c>
      <c r="B16" s="9" t="s">
        <v>599</v>
      </c>
      <c r="C16" s="308" t="s">
        <v>7611</v>
      </c>
      <c r="D16" s="66"/>
      <c r="E16" s="308" t="s">
        <v>7614</v>
      </c>
      <c r="F16" s="11">
        <v>3983</v>
      </c>
      <c r="G16" s="12">
        <v>100</v>
      </c>
      <c r="H16" s="11">
        <v>4082</v>
      </c>
      <c r="I16" s="12">
        <v>100</v>
      </c>
      <c r="J16" s="11">
        <v>4161</v>
      </c>
      <c r="K16" s="12">
        <v>100</v>
      </c>
      <c r="L16" s="11">
        <v>4297</v>
      </c>
      <c r="M16" s="12">
        <v>100</v>
      </c>
      <c r="N16" s="11">
        <v>4397</v>
      </c>
      <c r="O16" s="12">
        <v>100</v>
      </c>
      <c r="P16" s="56">
        <v>4566</v>
      </c>
      <c r="Q16" s="57">
        <v>100</v>
      </c>
      <c r="R16" s="56">
        <v>4677</v>
      </c>
      <c r="S16" s="57">
        <v>100</v>
      </c>
      <c r="T16" s="56">
        <v>5092</v>
      </c>
      <c r="U16" s="57">
        <v>100</v>
      </c>
      <c r="V16" s="57" t="s">
        <v>138</v>
      </c>
      <c r="W16" s="308" t="s">
        <v>7612</v>
      </c>
      <c r="X16" s="308" t="s">
        <v>7612</v>
      </c>
      <c r="Y16" s="308" t="s">
        <v>7612</v>
      </c>
      <c r="Z16" s="308" t="s">
        <v>7612</v>
      </c>
      <c r="AA16" s="308" t="s">
        <v>7612</v>
      </c>
      <c r="AB16" s="308" t="s">
        <v>7612</v>
      </c>
      <c r="AC16" s="308" t="s">
        <v>7612</v>
      </c>
      <c r="AD16" s="9"/>
    </row>
    <row r="17" spans="1:30" ht="20.100000000000001" customHeight="1">
      <c r="A17" s="9" t="s">
        <v>3788</v>
      </c>
      <c r="B17" s="9" t="s">
        <v>600</v>
      </c>
      <c r="C17" s="308" t="s">
        <v>7611</v>
      </c>
      <c r="D17" s="9" t="s">
        <v>1856</v>
      </c>
      <c r="E17" s="308"/>
      <c r="F17" s="11">
        <v>669</v>
      </c>
      <c r="G17" s="12">
        <v>16.8</v>
      </c>
      <c r="H17" s="11">
        <v>688</v>
      </c>
      <c r="I17" s="12">
        <v>16.854483096521314</v>
      </c>
      <c r="J17" s="11">
        <v>705</v>
      </c>
      <c r="K17" s="12">
        <v>16.943042537851479</v>
      </c>
      <c r="L17" s="11">
        <v>752</v>
      </c>
      <c r="M17" s="12">
        <v>17.50058180125669</v>
      </c>
      <c r="N17" s="11">
        <v>766</v>
      </c>
      <c r="O17" s="12">
        <v>17.42096884239254</v>
      </c>
      <c r="P17" s="56">
        <v>809</v>
      </c>
      <c r="Q17" s="57">
        <v>17.717915024091109</v>
      </c>
      <c r="R17" s="56">
        <v>829</v>
      </c>
      <c r="S17" s="57">
        <v>17.725037417147746</v>
      </c>
      <c r="T17" s="56"/>
      <c r="U17" s="57"/>
      <c r="V17" s="57" t="s">
        <v>138</v>
      </c>
      <c r="W17" s="308" t="s">
        <v>7612</v>
      </c>
      <c r="X17" s="308" t="s">
        <v>7612</v>
      </c>
      <c r="Y17" s="308" t="s">
        <v>7612</v>
      </c>
      <c r="Z17" s="308" t="s">
        <v>7612</v>
      </c>
      <c r="AA17" s="308" t="s">
        <v>7612</v>
      </c>
      <c r="AB17" s="308" t="s">
        <v>7612</v>
      </c>
      <c r="AC17" s="308"/>
      <c r="AD17" s="9"/>
    </row>
    <row r="18" spans="1:30" ht="20.100000000000001" customHeight="1">
      <c r="A18" s="311"/>
      <c r="B18" s="311"/>
      <c r="C18" s="312"/>
      <c r="D18" s="311" t="s">
        <v>1857</v>
      </c>
      <c r="E18" s="312"/>
      <c r="F18" s="313">
        <v>2289</v>
      </c>
      <c r="G18" s="314">
        <v>57.5</v>
      </c>
      <c r="H18" s="313">
        <v>2369</v>
      </c>
      <c r="I18" s="314">
        <v>58.035276825085745</v>
      </c>
      <c r="J18" s="313">
        <v>2431</v>
      </c>
      <c r="K18" s="314">
        <v>58.423455900024031</v>
      </c>
      <c r="L18" s="313">
        <v>2489</v>
      </c>
      <c r="M18" s="314">
        <v>57.924133116127528</v>
      </c>
      <c r="N18" s="313">
        <v>2569</v>
      </c>
      <c r="O18" s="314">
        <v>58.426199681601091</v>
      </c>
      <c r="P18" s="315">
        <v>2691</v>
      </c>
      <c r="Q18" s="316">
        <v>58.935611038107751</v>
      </c>
      <c r="R18" s="315">
        <v>2783</v>
      </c>
      <c r="S18" s="316">
        <v>59.503955527047253</v>
      </c>
      <c r="T18" s="315"/>
      <c r="U18" s="316"/>
      <c r="V18" s="316"/>
      <c r="W18" s="312"/>
      <c r="X18" s="312"/>
      <c r="Y18" s="312"/>
      <c r="Z18" s="312"/>
      <c r="AA18" s="312"/>
      <c r="AB18" s="312"/>
      <c r="AC18" s="312"/>
      <c r="AD18" s="311"/>
    </row>
    <row r="19" spans="1:30" ht="20.100000000000001" customHeight="1">
      <c r="A19" s="311"/>
      <c r="B19" s="311"/>
      <c r="C19" s="312"/>
      <c r="D19" s="311" t="s">
        <v>1858</v>
      </c>
      <c r="E19" s="312"/>
      <c r="F19" s="313">
        <v>511</v>
      </c>
      <c r="G19" s="314">
        <v>12.8</v>
      </c>
      <c r="H19" s="313">
        <v>517</v>
      </c>
      <c r="I19" s="314">
        <v>12.665360117589417</v>
      </c>
      <c r="J19" s="313">
        <v>514</v>
      </c>
      <c r="K19" s="314">
        <v>12.352799807738524</v>
      </c>
      <c r="L19" s="313">
        <v>533</v>
      </c>
      <c r="M19" s="314">
        <v>12.404002792646033</v>
      </c>
      <c r="N19" s="313">
        <v>534</v>
      </c>
      <c r="O19" s="314">
        <v>12.144644075506028</v>
      </c>
      <c r="P19" s="315">
        <v>539</v>
      </c>
      <c r="Q19" s="316">
        <v>11.804643013578625</v>
      </c>
      <c r="R19" s="315">
        <v>547</v>
      </c>
      <c r="S19" s="316">
        <v>11.695531323497969</v>
      </c>
      <c r="T19" s="315"/>
      <c r="U19" s="316"/>
      <c r="V19" s="316"/>
      <c r="W19" s="312"/>
      <c r="X19" s="312"/>
      <c r="Y19" s="312"/>
      <c r="Z19" s="312"/>
      <c r="AA19" s="312"/>
      <c r="AB19" s="312"/>
      <c r="AC19" s="312"/>
      <c r="AD19" s="311"/>
    </row>
    <row r="20" spans="1:30" ht="20.100000000000001" customHeight="1">
      <c r="A20" s="311"/>
      <c r="B20" s="311"/>
      <c r="C20" s="312"/>
      <c r="D20" s="311" t="s">
        <v>1859</v>
      </c>
      <c r="E20" s="312"/>
      <c r="F20" s="313">
        <v>455</v>
      </c>
      <c r="G20" s="314">
        <v>11.4</v>
      </c>
      <c r="H20" s="313">
        <v>456</v>
      </c>
      <c r="I20" s="314">
        <v>11.170994610485057</v>
      </c>
      <c r="J20" s="313">
        <v>455</v>
      </c>
      <c r="K20" s="314">
        <v>10.934871425138187</v>
      </c>
      <c r="L20" s="313">
        <v>458</v>
      </c>
      <c r="M20" s="314">
        <v>10.658599022573888</v>
      </c>
      <c r="N20" s="313">
        <v>453</v>
      </c>
      <c r="O20" s="314">
        <v>10.302478962929269</v>
      </c>
      <c r="P20" s="315">
        <v>453</v>
      </c>
      <c r="Q20" s="316">
        <v>9.9211563731931669</v>
      </c>
      <c r="R20" s="315">
        <v>444</v>
      </c>
      <c r="S20" s="316">
        <v>9.4932649134060298</v>
      </c>
      <c r="T20" s="315"/>
      <c r="U20" s="316"/>
      <c r="V20" s="316"/>
      <c r="W20" s="312"/>
      <c r="X20" s="312"/>
      <c r="Y20" s="312"/>
      <c r="Z20" s="312"/>
      <c r="AA20" s="312"/>
      <c r="AB20" s="312"/>
      <c r="AC20" s="312"/>
      <c r="AD20" s="311"/>
    </row>
    <row r="21" spans="1:30" ht="20.100000000000001" customHeight="1">
      <c r="A21" s="311"/>
      <c r="B21" s="311"/>
      <c r="C21" s="312"/>
      <c r="D21" s="311" t="s">
        <v>1860</v>
      </c>
      <c r="E21" s="312"/>
      <c r="F21" s="313">
        <v>59</v>
      </c>
      <c r="G21" s="314">
        <v>1.5</v>
      </c>
      <c r="H21" s="313">
        <v>52</v>
      </c>
      <c r="I21" s="314">
        <v>1.2738853503184713</v>
      </c>
      <c r="J21" s="313">
        <v>56</v>
      </c>
      <c r="K21" s="314">
        <v>1.3458303292477769</v>
      </c>
      <c r="L21" s="313">
        <v>65</v>
      </c>
      <c r="M21" s="314">
        <v>1.5126832673958577</v>
      </c>
      <c r="N21" s="313">
        <v>75</v>
      </c>
      <c r="O21" s="314">
        <v>1.7057084375710712</v>
      </c>
      <c r="P21" s="315">
        <v>74</v>
      </c>
      <c r="Q21" s="316">
        <v>1.6206745510293474</v>
      </c>
      <c r="R21" s="315">
        <v>74</v>
      </c>
      <c r="S21" s="316">
        <v>1.5822108189010049</v>
      </c>
      <c r="T21" s="315"/>
      <c r="U21" s="316"/>
      <c r="V21" s="316"/>
      <c r="W21" s="312"/>
      <c r="X21" s="312"/>
      <c r="Y21" s="312"/>
      <c r="Z21" s="312"/>
      <c r="AA21" s="312"/>
      <c r="AB21" s="312"/>
      <c r="AC21" s="312"/>
      <c r="AD21" s="311"/>
    </row>
    <row r="22" spans="1:30" ht="20.100000000000001" customHeight="1">
      <c r="A22" s="9" t="s">
        <v>3789</v>
      </c>
      <c r="B22" s="9" t="s">
        <v>601</v>
      </c>
      <c r="C22" s="308" t="s">
        <v>7611</v>
      </c>
      <c r="D22" s="9" t="s">
        <v>1853</v>
      </c>
      <c r="E22" s="308"/>
      <c r="F22" s="11">
        <v>8</v>
      </c>
      <c r="G22" s="12">
        <v>0.2</v>
      </c>
      <c r="H22" s="11">
        <v>16</v>
      </c>
      <c r="I22" s="12">
        <v>0.39196472317491426</v>
      </c>
      <c r="J22" s="11">
        <v>6</v>
      </c>
      <c r="K22" s="12">
        <v>0.14419610670511895</v>
      </c>
      <c r="L22" s="11">
        <v>16</v>
      </c>
      <c r="M22" s="12">
        <v>0.4</v>
      </c>
      <c r="N22" s="11">
        <v>14</v>
      </c>
      <c r="O22" s="12">
        <v>0.31839890834659995</v>
      </c>
      <c r="P22" s="56">
        <v>20</v>
      </c>
      <c r="Q22" s="57">
        <v>0.43802014892685065</v>
      </c>
      <c r="R22" s="56">
        <v>34</v>
      </c>
      <c r="S22" s="57">
        <v>0.72696172760316446</v>
      </c>
      <c r="T22" s="11"/>
      <c r="U22" s="12"/>
      <c r="V22" s="12" t="s">
        <v>138</v>
      </c>
      <c r="W22" s="308" t="s">
        <v>7612</v>
      </c>
      <c r="X22" s="308" t="s">
        <v>7612</v>
      </c>
      <c r="Y22" s="308" t="s">
        <v>7612</v>
      </c>
      <c r="Z22" s="308" t="s">
        <v>7612</v>
      </c>
      <c r="AA22" s="308" t="s">
        <v>7612</v>
      </c>
      <c r="AB22" s="308" t="s">
        <v>7612</v>
      </c>
      <c r="AC22" s="308"/>
      <c r="AD22" s="9"/>
    </row>
    <row r="23" spans="1:30" ht="20.100000000000001" customHeight="1">
      <c r="A23" s="311"/>
      <c r="B23" s="311"/>
      <c r="C23" s="312"/>
      <c r="D23" s="311" t="s">
        <v>1854</v>
      </c>
      <c r="E23" s="312"/>
      <c r="F23" s="313">
        <v>3975</v>
      </c>
      <c r="G23" s="314">
        <v>99.8</v>
      </c>
      <c r="H23" s="313">
        <v>4066</v>
      </c>
      <c r="I23" s="314">
        <v>99.608035276825092</v>
      </c>
      <c r="J23" s="313">
        <v>4155</v>
      </c>
      <c r="K23" s="314">
        <v>99.855803893294876</v>
      </c>
      <c r="L23" s="313">
        <v>4281</v>
      </c>
      <c r="M23" s="314">
        <v>99.6</v>
      </c>
      <c r="N23" s="313">
        <v>4383</v>
      </c>
      <c r="O23" s="314">
        <v>99.681601091653405</v>
      </c>
      <c r="P23" s="315">
        <v>4546</v>
      </c>
      <c r="Q23" s="316">
        <v>99.561979851073147</v>
      </c>
      <c r="R23" s="315">
        <v>4643</v>
      </c>
      <c r="S23" s="316">
        <v>99.273038272396832</v>
      </c>
      <c r="T23" s="313"/>
      <c r="U23" s="314"/>
      <c r="V23" s="314"/>
      <c r="W23" s="312"/>
      <c r="X23" s="312"/>
      <c r="Y23" s="312"/>
      <c r="Z23" s="312"/>
      <c r="AA23" s="312"/>
      <c r="AB23" s="312"/>
      <c r="AC23" s="312"/>
      <c r="AD23" s="311"/>
    </row>
    <row r="24" spans="1:30" ht="20.100000000000001" customHeight="1">
      <c r="A24" s="9" t="s">
        <v>3790</v>
      </c>
      <c r="B24" s="9" t="s">
        <v>602</v>
      </c>
      <c r="C24" s="308" t="s">
        <v>7611</v>
      </c>
      <c r="D24" s="9" t="s">
        <v>1856</v>
      </c>
      <c r="E24" s="308"/>
      <c r="F24" s="11">
        <v>668</v>
      </c>
      <c r="G24" s="12">
        <v>16.8</v>
      </c>
      <c r="H24" s="11">
        <v>686</v>
      </c>
      <c r="I24" s="12">
        <v>16.80548750612445</v>
      </c>
      <c r="J24" s="11">
        <v>703</v>
      </c>
      <c r="K24" s="12">
        <v>16.894977168949772</v>
      </c>
      <c r="L24" s="11">
        <v>751</v>
      </c>
      <c r="M24" s="12">
        <v>17.477309750989061</v>
      </c>
      <c r="N24" s="11">
        <v>769</v>
      </c>
      <c r="O24" s="12">
        <v>17.489197179895385</v>
      </c>
      <c r="P24" s="56">
        <v>808</v>
      </c>
      <c r="Q24" s="57">
        <v>17.696014016644767</v>
      </c>
      <c r="R24" s="56">
        <v>825</v>
      </c>
      <c r="S24" s="57">
        <v>17.639512508017962</v>
      </c>
      <c r="T24" s="11"/>
      <c r="U24" s="12"/>
      <c r="V24" s="12" t="s">
        <v>138</v>
      </c>
      <c r="W24" s="308" t="s">
        <v>7612</v>
      </c>
      <c r="X24" s="308" t="s">
        <v>7612</v>
      </c>
      <c r="Y24" s="308" t="s">
        <v>7612</v>
      </c>
      <c r="Z24" s="308" t="s">
        <v>7612</v>
      </c>
      <c r="AA24" s="308" t="s">
        <v>7612</v>
      </c>
      <c r="AB24" s="308" t="s">
        <v>7612</v>
      </c>
      <c r="AC24" s="308"/>
      <c r="AD24" s="9"/>
    </row>
    <row r="25" spans="1:30" ht="20.100000000000001" customHeight="1">
      <c r="A25" s="311"/>
      <c r="B25" s="311"/>
      <c r="C25" s="312"/>
      <c r="D25" s="311" t="s">
        <v>1857</v>
      </c>
      <c r="E25" s="312"/>
      <c r="F25" s="313">
        <v>2291</v>
      </c>
      <c r="G25" s="314">
        <v>57.5</v>
      </c>
      <c r="H25" s="313">
        <v>2359</v>
      </c>
      <c r="I25" s="314">
        <v>57.79029887310142</v>
      </c>
      <c r="J25" s="313">
        <v>2428</v>
      </c>
      <c r="K25" s="314">
        <v>58.351357846671476</v>
      </c>
      <c r="L25" s="313">
        <v>2487</v>
      </c>
      <c r="M25" s="314">
        <v>57.877589015592278</v>
      </c>
      <c r="N25" s="313">
        <v>2568</v>
      </c>
      <c r="O25" s="314">
        <v>58.403456902433476</v>
      </c>
      <c r="P25" s="315">
        <v>2680</v>
      </c>
      <c r="Q25" s="316">
        <v>58.694699956197987</v>
      </c>
      <c r="R25" s="315">
        <v>2780</v>
      </c>
      <c r="S25" s="316">
        <v>59.439811845199912</v>
      </c>
      <c r="T25" s="313"/>
      <c r="U25" s="314"/>
      <c r="V25" s="314"/>
      <c r="W25" s="312"/>
      <c r="X25" s="312"/>
      <c r="Y25" s="312"/>
      <c r="Z25" s="312"/>
      <c r="AA25" s="312"/>
      <c r="AB25" s="312"/>
      <c r="AC25" s="312"/>
      <c r="AD25" s="311"/>
    </row>
    <row r="26" spans="1:30" ht="20.100000000000001" customHeight="1">
      <c r="A26" s="311"/>
      <c r="B26" s="311"/>
      <c r="C26" s="312"/>
      <c r="D26" s="311" t="s">
        <v>1858</v>
      </c>
      <c r="E26" s="312"/>
      <c r="F26" s="313">
        <v>513</v>
      </c>
      <c r="G26" s="314">
        <v>12.9</v>
      </c>
      <c r="H26" s="313">
        <v>522</v>
      </c>
      <c r="I26" s="314">
        <v>12.787849093581578</v>
      </c>
      <c r="J26" s="313">
        <v>516</v>
      </c>
      <c r="K26" s="314">
        <v>12.400865176640231</v>
      </c>
      <c r="L26" s="313">
        <v>535</v>
      </c>
      <c r="M26" s="314">
        <v>12.45054689318129</v>
      </c>
      <c r="N26" s="313">
        <v>532</v>
      </c>
      <c r="O26" s="314">
        <v>12.099158517170798</v>
      </c>
      <c r="P26" s="315">
        <v>544</v>
      </c>
      <c r="Q26" s="316">
        <v>11.914148050810338</v>
      </c>
      <c r="R26" s="315">
        <v>552</v>
      </c>
      <c r="S26" s="316">
        <v>11.802437459910198</v>
      </c>
      <c r="T26" s="313"/>
      <c r="U26" s="314"/>
      <c r="V26" s="314"/>
      <c r="W26" s="312"/>
      <c r="X26" s="312"/>
      <c r="Y26" s="312"/>
      <c r="Z26" s="312"/>
      <c r="AA26" s="312"/>
      <c r="AB26" s="312"/>
      <c r="AC26" s="312"/>
      <c r="AD26" s="311"/>
    </row>
    <row r="27" spans="1:30" ht="20.100000000000001" customHeight="1">
      <c r="A27" s="311"/>
      <c r="B27" s="311"/>
      <c r="C27" s="312"/>
      <c r="D27" s="311" t="s">
        <v>1859</v>
      </c>
      <c r="E27" s="312"/>
      <c r="F27" s="313">
        <v>454</v>
      </c>
      <c r="G27" s="314">
        <v>11.4</v>
      </c>
      <c r="H27" s="313">
        <v>460</v>
      </c>
      <c r="I27" s="314">
        <v>11.268985791278785</v>
      </c>
      <c r="J27" s="313">
        <v>457</v>
      </c>
      <c r="K27" s="314">
        <v>10.982936794039894</v>
      </c>
      <c r="L27" s="313">
        <v>461</v>
      </c>
      <c r="M27" s="314">
        <v>10.728415173376774</v>
      </c>
      <c r="N27" s="313">
        <v>454</v>
      </c>
      <c r="O27" s="314">
        <v>10.325221742096884</v>
      </c>
      <c r="P27" s="315">
        <v>457</v>
      </c>
      <c r="Q27" s="316">
        <v>10.008760402978536</v>
      </c>
      <c r="R27" s="315">
        <v>444</v>
      </c>
      <c r="S27" s="316">
        <v>9.4932649134060298</v>
      </c>
      <c r="T27" s="313"/>
      <c r="U27" s="314"/>
      <c r="V27" s="314"/>
      <c r="W27" s="312"/>
      <c r="X27" s="312"/>
      <c r="Y27" s="312"/>
      <c r="Z27" s="312"/>
      <c r="AA27" s="312"/>
      <c r="AB27" s="312"/>
      <c r="AC27" s="312"/>
      <c r="AD27" s="311"/>
    </row>
    <row r="28" spans="1:30" ht="20.100000000000001" customHeight="1">
      <c r="A28" s="311"/>
      <c r="B28" s="311"/>
      <c r="C28" s="312"/>
      <c r="D28" s="311" t="s">
        <v>1860</v>
      </c>
      <c r="E28" s="312"/>
      <c r="F28" s="313">
        <v>57</v>
      </c>
      <c r="G28" s="314">
        <v>1.4</v>
      </c>
      <c r="H28" s="313">
        <v>55</v>
      </c>
      <c r="I28" s="314">
        <v>1.3473787359137677</v>
      </c>
      <c r="J28" s="313">
        <v>57</v>
      </c>
      <c r="K28" s="314">
        <v>1.3698630136986301</v>
      </c>
      <c r="L28" s="313">
        <v>63</v>
      </c>
      <c r="M28" s="314">
        <v>1.4661391668606005</v>
      </c>
      <c r="N28" s="313">
        <v>74</v>
      </c>
      <c r="O28" s="314">
        <v>1.6829656584034569</v>
      </c>
      <c r="P28" s="315">
        <v>77</v>
      </c>
      <c r="Q28" s="316">
        <v>1.686377573368375</v>
      </c>
      <c r="R28" s="315">
        <v>76</v>
      </c>
      <c r="S28" s="316">
        <v>1.624973273465897</v>
      </c>
      <c r="T28" s="313"/>
      <c r="U28" s="314"/>
      <c r="V28" s="314"/>
      <c r="W28" s="312"/>
      <c r="X28" s="312"/>
      <c r="Y28" s="312"/>
      <c r="Z28" s="312"/>
      <c r="AA28" s="312"/>
      <c r="AB28" s="312"/>
      <c r="AC28" s="312"/>
      <c r="AD28" s="311"/>
    </row>
    <row r="29" spans="1:30" ht="20.100000000000001" customHeight="1">
      <c r="A29" s="9" t="s">
        <v>3791</v>
      </c>
      <c r="B29" s="9" t="s">
        <v>603</v>
      </c>
      <c r="C29" s="308" t="s">
        <v>7611</v>
      </c>
      <c r="D29" s="9" t="s">
        <v>1853</v>
      </c>
      <c r="E29" s="308"/>
      <c r="F29" s="11">
        <v>40</v>
      </c>
      <c r="G29" s="12">
        <v>1</v>
      </c>
      <c r="H29" s="11">
        <v>46</v>
      </c>
      <c r="I29" s="12">
        <v>1.1268985791278785</v>
      </c>
      <c r="J29" s="11">
        <v>32</v>
      </c>
      <c r="K29" s="12">
        <v>0.76904590242730109</v>
      </c>
      <c r="L29" s="11">
        <v>42</v>
      </c>
      <c r="M29" s="12">
        <v>0.97742611124040024</v>
      </c>
      <c r="N29" s="11">
        <v>42</v>
      </c>
      <c r="O29" s="12">
        <v>0.95519672503979991</v>
      </c>
      <c r="P29" s="56">
        <v>50</v>
      </c>
      <c r="Q29" s="57">
        <v>1.0950503723171265</v>
      </c>
      <c r="R29" s="56">
        <v>42</v>
      </c>
      <c r="S29" s="57">
        <v>0.89801154586273257</v>
      </c>
      <c r="T29" s="11"/>
      <c r="U29" s="12"/>
      <c r="V29" s="12" t="s">
        <v>138</v>
      </c>
      <c r="W29" s="308" t="s">
        <v>7612</v>
      </c>
      <c r="X29" s="308" t="s">
        <v>7612</v>
      </c>
      <c r="Y29" s="308" t="s">
        <v>7612</v>
      </c>
      <c r="Z29" s="308" t="s">
        <v>7612</v>
      </c>
      <c r="AA29" s="308" t="s">
        <v>7612</v>
      </c>
      <c r="AB29" s="308" t="s">
        <v>7612</v>
      </c>
      <c r="AC29" s="308"/>
      <c r="AD29" s="9"/>
    </row>
    <row r="30" spans="1:30" ht="20.100000000000001" customHeight="1">
      <c r="A30" s="311"/>
      <c r="B30" s="311"/>
      <c r="C30" s="312"/>
      <c r="D30" s="311" t="s">
        <v>1854</v>
      </c>
      <c r="E30" s="312"/>
      <c r="F30" s="313">
        <v>3943</v>
      </c>
      <c r="G30" s="314">
        <v>99</v>
      </c>
      <c r="H30" s="313">
        <v>4036</v>
      </c>
      <c r="I30" s="314">
        <v>98.873101420872118</v>
      </c>
      <c r="J30" s="313">
        <v>4129</v>
      </c>
      <c r="K30" s="314">
        <v>99.230954097572692</v>
      </c>
      <c r="L30" s="313">
        <v>4255</v>
      </c>
      <c r="M30" s="314">
        <v>99.022573888759595</v>
      </c>
      <c r="N30" s="313">
        <v>4355</v>
      </c>
      <c r="O30" s="314">
        <v>99.044803274960202</v>
      </c>
      <c r="P30" s="315">
        <v>4516</v>
      </c>
      <c r="Q30" s="316">
        <v>98.904949627682868</v>
      </c>
      <c r="R30" s="315">
        <v>4635</v>
      </c>
      <c r="S30" s="316">
        <v>99.10198845413727</v>
      </c>
      <c r="T30" s="313"/>
      <c r="U30" s="314"/>
      <c r="V30" s="314"/>
      <c r="W30" s="312"/>
      <c r="X30" s="312"/>
      <c r="Y30" s="312"/>
      <c r="Z30" s="312"/>
      <c r="AA30" s="312"/>
      <c r="AB30" s="312"/>
      <c r="AC30" s="312"/>
      <c r="AD30" s="311"/>
    </row>
    <row r="31" spans="1:30" ht="20.100000000000001" customHeight="1">
      <c r="A31" s="9" t="s">
        <v>3792</v>
      </c>
      <c r="B31" s="9" t="s">
        <v>604</v>
      </c>
      <c r="C31" s="308" t="s">
        <v>3802</v>
      </c>
      <c r="D31" s="9"/>
      <c r="E31" s="308"/>
      <c r="F31" s="11">
        <v>40</v>
      </c>
      <c r="G31" s="12">
        <v>100</v>
      </c>
      <c r="H31" s="11">
        <v>46</v>
      </c>
      <c r="I31" s="12">
        <v>100</v>
      </c>
      <c r="J31" s="11">
        <v>32</v>
      </c>
      <c r="K31" s="12">
        <v>100</v>
      </c>
      <c r="L31" s="11">
        <v>42</v>
      </c>
      <c r="M31" s="12">
        <v>100</v>
      </c>
      <c r="N31" s="11">
        <v>42</v>
      </c>
      <c r="O31" s="12">
        <v>100</v>
      </c>
      <c r="P31" s="56">
        <v>50</v>
      </c>
      <c r="Q31" s="57">
        <v>100</v>
      </c>
      <c r="R31" s="56">
        <v>42</v>
      </c>
      <c r="S31" s="57">
        <v>100</v>
      </c>
      <c r="T31" s="11"/>
      <c r="U31" s="12"/>
      <c r="V31" s="12" t="s">
        <v>138</v>
      </c>
      <c r="W31" s="308" t="s">
        <v>7612</v>
      </c>
      <c r="X31" s="308" t="s">
        <v>7612</v>
      </c>
      <c r="Y31" s="308" t="s">
        <v>7612</v>
      </c>
      <c r="Z31" s="308" t="s">
        <v>7612</v>
      </c>
      <c r="AA31" s="308" t="s">
        <v>7612</v>
      </c>
      <c r="AB31" s="308" t="s">
        <v>7612</v>
      </c>
      <c r="AC31" s="308"/>
      <c r="AD31" s="9"/>
    </row>
    <row r="32" spans="1:30" ht="20.100000000000001" customHeight="1">
      <c r="A32" s="9" t="s">
        <v>3793</v>
      </c>
      <c r="B32" s="9" t="s">
        <v>605</v>
      </c>
      <c r="C32" s="308" t="s">
        <v>3802</v>
      </c>
      <c r="D32" s="9" t="s">
        <v>7615</v>
      </c>
      <c r="E32" s="308" t="s">
        <v>7616</v>
      </c>
      <c r="F32" s="11">
        <v>10</v>
      </c>
      <c r="G32" s="12">
        <v>25</v>
      </c>
      <c r="H32" s="11">
        <v>13</v>
      </c>
      <c r="I32" s="12">
        <v>28.260869565217391</v>
      </c>
      <c r="J32" s="11">
        <v>6</v>
      </c>
      <c r="K32" s="12">
        <v>18.75</v>
      </c>
      <c r="L32" s="11">
        <v>21</v>
      </c>
      <c r="M32" s="12">
        <v>50</v>
      </c>
      <c r="N32" s="11">
        <v>11</v>
      </c>
      <c r="O32" s="12">
        <v>26.2</v>
      </c>
      <c r="P32" s="56">
        <v>15</v>
      </c>
      <c r="Q32" s="57">
        <v>30</v>
      </c>
      <c r="R32" s="56">
        <v>12</v>
      </c>
      <c r="S32" s="57">
        <v>28.571428571428573</v>
      </c>
      <c r="T32" s="11"/>
      <c r="U32" s="12"/>
      <c r="V32" s="12" t="s">
        <v>138</v>
      </c>
      <c r="W32" s="308" t="s">
        <v>7612</v>
      </c>
      <c r="X32" s="308" t="s">
        <v>7612</v>
      </c>
      <c r="Y32" s="308" t="s">
        <v>7612</v>
      </c>
      <c r="Z32" s="308" t="s">
        <v>7612</v>
      </c>
      <c r="AA32" s="308" t="s">
        <v>7612</v>
      </c>
      <c r="AB32" s="308" t="s">
        <v>7612</v>
      </c>
      <c r="AC32" s="308"/>
      <c r="AD32" s="9"/>
    </row>
    <row r="33" spans="1:30" ht="20.100000000000001" customHeight="1">
      <c r="A33" s="311"/>
      <c r="B33" s="311"/>
      <c r="C33" s="312"/>
      <c r="D33" s="311" t="s">
        <v>7617</v>
      </c>
      <c r="E33" s="312"/>
      <c r="F33" s="313">
        <v>15</v>
      </c>
      <c r="G33" s="314">
        <v>37.5</v>
      </c>
      <c r="H33" s="313">
        <v>11</v>
      </c>
      <c r="I33" s="314">
        <v>23.913043478260871</v>
      </c>
      <c r="J33" s="313">
        <v>14</v>
      </c>
      <c r="K33" s="314">
        <v>43.75</v>
      </c>
      <c r="L33" s="313">
        <v>10</v>
      </c>
      <c r="M33" s="314">
        <v>23.809523809523807</v>
      </c>
      <c r="N33" s="313">
        <v>17</v>
      </c>
      <c r="O33" s="314">
        <v>40.5</v>
      </c>
      <c r="P33" s="315">
        <v>16</v>
      </c>
      <c r="Q33" s="316">
        <v>32</v>
      </c>
      <c r="R33" s="315">
        <v>8</v>
      </c>
      <c r="S33" s="316">
        <v>19.047619047619047</v>
      </c>
      <c r="T33" s="313"/>
      <c r="U33" s="314"/>
      <c r="V33" s="314"/>
      <c r="W33" s="312"/>
      <c r="X33" s="312"/>
      <c r="Y33" s="312"/>
      <c r="Z33" s="312"/>
      <c r="AA33" s="312"/>
      <c r="AB33" s="312"/>
      <c r="AC33" s="312"/>
      <c r="AD33" s="311"/>
    </row>
    <row r="34" spans="1:30" ht="20.100000000000001" customHeight="1">
      <c r="A34" s="311"/>
      <c r="B34" s="311"/>
      <c r="C34" s="312"/>
      <c r="D34" s="311" t="s">
        <v>7618</v>
      </c>
      <c r="E34" s="312"/>
      <c r="F34" s="313">
        <v>14</v>
      </c>
      <c r="G34" s="314">
        <v>35</v>
      </c>
      <c r="H34" s="313">
        <v>14</v>
      </c>
      <c r="I34" s="314">
        <v>30.434782608695652</v>
      </c>
      <c r="J34" s="313">
        <v>11</v>
      </c>
      <c r="K34" s="314">
        <v>34.375</v>
      </c>
      <c r="L34" s="313">
        <v>9</v>
      </c>
      <c r="M34" s="314">
        <v>21.428571428571427</v>
      </c>
      <c r="N34" s="313">
        <v>14</v>
      </c>
      <c r="O34" s="314">
        <v>33.299999999999997</v>
      </c>
      <c r="P34" s="315">
        <v>14</v>
      </c>
      <c r="Q34" s="316">
        <v>28</v>
      </c>
      <c r="R34" s="315">
        <v>20</v>
      </c>
      <c r="S34" s="316">
        <v>47.61904761904762</v>
      </c>
      <c r="T34" s="313"/>
      <c r="U34" s="314"/>
      <c r="V34" s="314"/>
      <c r="W34" s="312"/>
      <c r="X34" s="312"/>
      <c r="Y34" s="312"/>
      <c r="Z34" s="312"/>
      <c r="AA34" s="312"/>
      <c r="AB34" s="312"/>
      <c r="AC34" s="312"/>
      <c r="AD34" s="311"/>
    </row>
    <row r="35" spans="1:30" ht="20.100000000000001" customHeight="1">
      <c r="A35" s="311"/>
      <c r="B35" s="311"/>
      <c r="C35" s="312"/>
      <c r="D35" s="311" t="s">
        <v>7619</v>
      </c>
      <c r="E35" s="312"/>
      <c r="F35" s="313">
        <v>1</v>
      </c>
      <c r="G35" s="314">
        <v>2.5</v>
      </c>
      <c r="H35" s="313">
        <v>8</v>
      </c>
      <c r="I35" s="314">
        <v>17.391304347826086</v>
      </c>
      <c r="J35" s="313">
        <v>1</v>
      </c>
      <c r="K35" s="314">
        <v>3.125</v>
      </c>
      <c r="L35" s="313">
        <v>2</v>
      </c>
      <c r="M35" s="314">
        <v>4.7619047619047619</v>
      </c>
      <c r="N35" s="313"/>
      <c r="O35" s="314"/>
      <c r="P35" s="315">
        <v>5</v>
      </c>
      <c r="Q35" s="316">
        <v>10</v>
      </c>
      <c r="R35" s="315">
        <v>2</v>
      </c>
      <c r="S35" s="316">
        <v>4.7619047619047619</v>
      </c>
      <c r="T35" s="313"/>
      <c r="U35" s="314"/>
      <c r="V35" s="314"/>
      <c r="W35" s="312"/>
      <c r="X35" s="312"/>
      <c r="Y35" s="312"/>
      <c r="Z35" s="312"/>
      <c r="AA35" s="312"/>
      <c r="AB35" s="312"/>
      <c r="AC35" s="312"/>
      <c r="AD35" s="311"/>
    </row>
    <row r="36" spans="1:30" ht="20.100000000000001" customHeight="1">
      <c r="A36" s="311"/>
      <c r="B36" s="311"/>
      <c r="C36" s="312"/>
      <c r="D36" s="311" t="s">
        <v>1861</v>
      </c>
      <c r="E36" s="312"/>
      <c r="F36" s="313"/>
      <c r="G36" s="314"/>
      <c r="H36" s="313"/>
      <c r="I36" s="314"/>
      <c r="J36" s="313"/>
      <c r="K36" s="314"/>
      <c r="L36" s="313"/>
      <c r="M36" s="314"/>
      <c r="N36" s="313"/>
      <c r="O36" s="314"/>
      <c r="P36" s="313"/>
      <c r="Q36" s="314"/>
      <c r="R36" s="313"/>
      <c r="S36" s="314"/>
      <c r="T36" s="313"/>
      <c r="U36" s="314"/>
      <c r="V36" s="314"/>
      <c r="W36" s="312"/>
      <c r="X36" s="312"/>
      <c r="Y36" s="312"/>
      <c r="Z36" s="312"/>
      <c r="AA36" s="312"/>
      <c r="AB36" s="312"/>
      <c r="AC36" s="312"/>
      <c r="AD36" s="311"/>
    </row>
    <row r="37" spans="1:30" ht="20.100000000000001" customHeight="1">
      <c r="A37" s="311"/>
      <c r="B37" s="311"/>
      <c r="C37" s="312"/>
      <c r="D37" s="311" t="s">
        <v>1862</v>
      </c>
      <c r="E37" s="312"/>
      <c r="F37" s="313"/>
      <c r="G37" s="314"/>
      <c r="H37" s="313"/>
      <c r="I37" s="314"/>
      <c r="J37" s="313"/>
      <c r="K37" s="314"/>
      <c r="L37" s="313"/>
      <c r="M37" s="314"/>
      <c r="N37" s="313"/>
      <c r="O37" s="314"/>
      <c r="P37" s="313"/>
      <c r="Q37" s="314"/>
      <c r="R37" s="313"/>
      <c r="S37" s="314"/>
      <c r="T37" s="313"/>
      <c r="U37" s="314"/>
      <c r="V37" s="314"/>
      <c r="W37" s="312"/>
      <c r="X37" s="312"/>
      <c r="Y37" s="312"/>
      <c r="Z37" s="312"/>
      <c r="AA37" s="312"/>
      <c r="AB37" s="312"/>
      <c r="AC37" s="312"/>
      <c r="AD37" s="311"/>
    </row>
    <row r="38" spans="1:30" ht="20.100000000000001" customHeight="1">
      <c r="A38" s="9" t="s">
        <v>3794</v>
      </c>
      <c r="B38" s="9" t="s">
        <v>606</v>
      </c>
      <c r="C38" s="308" t="s">
        <v>3802</v>
      </c>
      <c r="D38" s="9"/>
      <c r="E38" s="308"/>
      <c r="F38" s="11">
        <v>40</v>
      </c>
      <c r="G38" s="12">
        <v>100</v>
      </c>
      <c r="H38" s="11">
        <v>46</v>
      </c>
      <c r="I38" s="12">
        <v>100</v>
      </c>
      <c r="J38" s="11">
        <v>32</v>
      </c>
      <c r="K38" s="12">
        <v>100</v>
      </c>
      <c r="L38" s="11">
        <v>42</v>
      </c>
      <c r="M38" s="12">
        <v>100</v>
      </c>
      <c r="N38" s="11">
        <v>42</v>
      </c>
      <c r="O38" s="12">
        <v>100</v>
      </c>
      <c r="P38" s="56">
        <v>50</v>
      </c>
      <c r="Q38" s="57">
        <v>100</v>
      </c>
      <c r="R38" s="56">
        <v>42</v>
      </c>
      <c r="S38" s="57">
        <v>100</v>
      </c>
      <c r="T38" s="11"/>
      <c r="U38" s="12"/>
      <c r="V38" s="12" t="s">
        <v>138</v>
      </c>
      <c r="W38" s="308" t="s">
        <v>7612</v>
      </c>
      <c r="X38" s="308" t="s">
        <v>7612</v>
      </c>
      <c r="Y38" s="308" t="s">
        <v>7612</v>
      </c>
      <c r="Z38" s="308" t="s">
        <v>7612</v>
      </c>
      <c r="AA38" s="308" t="s">
        <v>7612</v>
      </c>
      <c r="AB38" s="308" t="s">
        <v>7612</v>
      </c>
      <c r="AC38" s="308"/>
      <c r="AD38" s="9"/>
    </row>
    <row r="39" spans="1:30" ht="20.100000000000001" customHeight="1">
      <c r="A39" s="9" t="s">
        <v>3795</v>
      </c>
      <c r="B39" s="9" t="s">
        <v>607</v>
      </c>
      <c r="C39" s="308" t="s">
        <v>3802</v>
      </c>
      <c r="D39" s="66"/>
      <c r="E39" s="308"/>
      <c r="F39" s="11">
        <v>40</v>
      </c>
      <c r="G39" s="12">
        <v>100</v>
      </c>
      <c r="H39" s="11">
        <v>45</v>
      </c>
      <c r="I39" s="12">
        <f>H39/$H$38*100</f>
        <v>97.826086956521735</v>
      </c>
      <c r="J39" s="11">
        <v>30</v>
      </c>
      <c r="K39" s="12">
        <f>J39/32*100</f>
        <v>93.75</v>
      </c>
      <c r="L39" s="11">
        <v>42</v>
      </c>
      <c r="M39" s="12">
        <v>100</v>
      </c>
      <c r="N39" s="11">
        <v>41</v>
      </c>
      <c r="O39" s="12">
        <v>97.6</v>
      </c>
      <c r="P39" s="56">
        <v>47</v>
      </c>
      <c r="Q39" s="57">
        <v>94</v>
      </c>
      <c r="R39" s="56">
        <v>42</v>
      </c>
      <c r="S39" s="57">
        <v>100</v>
      </c>
      <c r="T39" s="11"/>
      <c r="U39" s="12"/>
      <c r="V39" s="12" t="s">
        <v>138</v>
      </c>
      <c r="W39" s="308" t="s">
        <v>7612</v>
      </c>
      <c r="X39" s="308" t="s">
        <v>7612</v>
      </c>
      <c r="Y39" s="308" t="s">
        <v>7612</v>
      </c>
      <c r="Z39" s="308" t="s">
        <v>7612</v>
      </c>
      <c r="AA39" s="308" t="s">
        <v>7612</v>
      </c>
      <c r="AB39" s="308" t="s">
        <v>7612</v>
      </c>
      <c r="AC39" s="308"/>
      <c r="AD39" s="9"/>
    </row>
    <row r="40" spans="1:30" ht="20.100000000000001" customHeight="1">
      <c r="A40" s="311"/>
      <c r="B40" s="311"/>
      <c r="C40" s="312"/>
      <c r="D40" s="311" t="s">
        <v>1959</v>
      </c>
      <c r="E40" s="312" t="s">
        <v>7620</v>
      </c>
      <c r="F40" s="313"/>
      <c r="G40" s="314"/>
      <c r="H40" s="313">
        <v>1</v>
      </c>
      <c r="I40" s="314">
        <f>H40/$H$38*100</f>
        <v>2.1739130434782608</v>
      </c>
      <c r="J40" s="313">
        <v>2</v>
      </c>
      <c r="K40" s="314">
        <f>J40/32*100</f>
        <v>6.25</v>
      </c>
      <c r="L40" s="313"/>
      <c r="M40" s="314"/>
      <c r="N40" s="313"/>
      <c r="O40" s="314"/>
      <c r="P40" s="315"/>
      <c r="Q40" s="316"/>
      <c r="R40" s="313"/>
      <c r="S40" s="314"/>
      <c r="T40" s="313"/>
      <c r="U40" s="314"/>
      <c r="V40" s="314"/>
      <c r="W40" s="312"/>
      <c r="X40" s="312"/>
      <c r="Y40" s="312"/>
      <c r="Z40" s="312"/>
      <c r="AA40" s="312"/>
      <c r="AB40" s="312"/>
      <c r="AC40" s="312"/>
      <c r="AD40" s="311"/>
    </row>
    <row r="41" spans="1:30" ht="20.100000000000001" customHeight="1">
      <c r="A41" s="311"/>
      <c r="B41" s="311"/>
      <c r="C41" s="312"/>
      <c r="D41" s="311" t="s">
        <v>1960</v>
      </c>
      <c r="E41" s="312"/>
      <c r="F41" s="313"/>
      <c r="G41" s="314"/>
      <c r="H41" s="313"/>
      <c r="I41" s="314"/>
      <c r="J41" s="313"/>
      <c r="K41" s="314"/>
      <c r="L41" s="313"/>
      <c r="M41" s="314"/>
      <c r="N41" s="313">
        <v>1</v>
      </c>
      <c r="O41" s="314">
        <v>2.4</v>
      </c>
      <c r="P41" s="313">
        <v>3</v>
      </c>
      <c r="Q41" s="314">
        <v>6</v>
      </c>
      <c r="R41" s="313"/>
      <c r="S41" s="314"/>
      <c r="T41" s="313"/>
      <c r="U41" s="314"/>
      <c r="V41" s="314"/>
      <c r="W41" s="312"/>
      <c r="X41" s="312"/>
      <c r="Y41" s="312"/>
      <c r="Z41" s="312"/>
      <c r="AA41" s="312"/>
      <c r="AB41" s="312"/>
      <c r="AC41" s="312"/>
      <c r="AD41" s="311"/>
    </row>
    <row r="42" spans="1:30" ht="20.100000000000001" customHeight="1">
      <c r="A42" s="9" t="s">
        <v>3796</v>
      </c>
      <c r="B42" s="9" t="s">
        <v>608</v>
      </c>
      <c r="C42" s="308" t="s">
        <v>3803</v>
      </c>
      <c r="D42" s="9" t="s">
        <v>1961</v>
      </c>
      <c r="E42" s="308" t="s">
        <v>7620</v>
      </c>
      <c r="F42" s="11"/>
      <c r="G42" s="12"/>
      <c r="H42" s="11"/>
      <c r="I42" s="12"/>
      <c r="J42" s="11"/>
      <c r="K42" s="12"/>
      <c r="L42" s="11"/>
      <c r="M42" s="12"/>
      <c r="N42" s="11"/>
      <c r="O42" s="12"/>
      <c r="P42" s="56">
        <v>1</v>
      </c>
      <c r="Q42" s="57">
        <v>33.299999999999997</v>
      </c>
      <c r="R42" s="11"/>
      <c r="S42" s="12"/>
      <c r="T42" s="11"/>
      <c r="U42" s="12"/>
      <c r="V42" s="12" t="s">
        <v>138</v>
      </c>
      <c r="W42" s="308" t="s">
        <v>7612</v>
      </c>
      <c r="X42" s="308" t="s">
        <v>7612</v>
      </c>
      <c r="Y42" s="308" t="s">
        <v>7612</v>
      </c>
      <c r="Z42" s="308" t="s">
        <v>7612</v>
      </c>
      <c r="AA42" s="308" t="s">
        <v>7612</v>
      </c>
      <c r="AB42" s="308" t="s">
        <v>7612</v>
      </c>
      <c r="AC42" s="308"/>
      <c r="AD42" s="9"/>
    </row>
    <row r="43" spans="1:30" ht="20.100000000000001" customHeight="1">
      <c r="A43" s="311"/>
      <c r="B43" s="311"/>
      <c r="C43" s="312"/>
      <c r="D43" s="311" t="s">
        <v>1962</v>
      </c>
      <c r="E43" s="312"/>
      <c r="F43" s="313"/>
      <c r="G43" s="314"/>
      <c r="H43" s="313"/>
      <c r="I43" s="314"/>
      <c r="J43" s="313"/>
      <c r="K43" s="314"/>
      <c r="L43" s="313"/>
      <c r="M43" s="314"/>
      <c r="N43" s="313">
        <v>1</v>
      </c>
      <c r="O43" s="314">
        <v>100</v>
      </c>
      <c r="P43" s="315"/>
      <c r="Q43" s="316"/>
      <c r="R43" s="313"/>
      <c r="S43" s="314"/>
      <c r="T43" s="313"/>
      <c r="U43" s="314"/>
      <c r="V43" s="314"/>
      <c r="W43" s="312"/>
      <c r="X43" s="312"/>
      <c r="Y43" s="312"/>
      <c r="Z43" s="312"/>
      <c r="AA43" s="312"/>
      <c r="AB43" s="312"/>
      <c r="AC43" s="312"/>
      <c r="AD43" s="311"/>
    </row>
    <row r="44" spans="1:30" ht="20.100000000000001" customHeight="1">
      <c r="A44" s="311"/>
      <c r="B44" s="311"/>
      <c r="C44" s="312"/>
      <c r="D44" s="311" t="s">
        <v>1963</v>
      </c>
      <c r="E44" s="312"/>
      <c r="F44" s="313"/>
      <c r="G44" s="314"/>
      <c r="H44" s="313"/>
      <c r="I44" s="314"/>
      <c r="J44" s="313"/>
      <c r="K44" s="314"/>
      <c r="L44" s="313"/>
      <c r="M44" s="314"/>
      <c r="N44" s="313"/>
      <c r="O44" s="314"/>
      <c r="P44" s="315">
        <v>1</v>
      </c>
      <c r="Q44" s="316">
        <v>33.299999999999997</v>
      </c>
      <c r="R44" s="313"/>
      <c r="S44" s="314"/>
      <c r="T44" s="313"/>
      <c r="U44" s="314"/>
      <c r="V44" s="314"/>
      <c r="W44" s="312"/>
      <c r="X44" s="312"/>
      <c r="Y44" s="312"/>
      <c r="Z44" s="312"/>
      <c r="AA44" s="312"/>
      <c r="AB44" s="312"/>
      <c r="AC44" s="312"/>
      <c r="AD44" s="311"/>
    </row>
    <row r="45" spans="1:30" ht="20.100000000000001" customHeight="1">
      <c r="A45" s="311"/>
      <c r="B45" s="311"/>
      <c r="C45" s="312"/>
      <c r="D45" s="311" t="s">
        <v>1964</v>
      </c>
      <c r="E45" s="312"/>
      <c r="F45" s="313"/>
      <c r="G45" s="314"/>
      <c r="H45" s="313"/>
      <c r="I45" s="314"/>
      <c r="J45" s="313">
        <v>1</v>
      </c>
      <c r="K45" s="314">
        <v>50</v>
      </c>
      <c r="L45" s="313"/>
      <c r="M45" s="314"/>
      <c r="N45" s="313"/>
      <c r="O45" s="314"/>
      <c r="P45" s="313"/>
      <c r="Q45" s="314"/>
      <c r="R45" s="313"/>
      <c r="S45" s="314"/>
      <c r="T45" s="313"/>
      <c r="U45" s="314"/>
      <c r="V45" s="314"/>
      <c r="W45" s="312"/>
      <c r="X45" s="312"/>
      <c r="Y45" s="312"/>
      <c r="Z45" s="312"/>
      <c r="AA45" s="312"/>
      <c r="AB45" s="312"/>
      <c r="AC45" s="312"/>
      <c r="AD45" s="311"/>
    </row>
    <row r="46" spans="1:30" ht="20.100000000000001" customHeight="1">
      <c r="A46" s="311"/>
      <c r="B46" s="311"/>
      <c r="C46" s="312"/>
      <c r="D46" s="311" t="s">
        <v>7621</v>
      </c>
      <c r="E46" s="312"/>
      <c r="F46" s="313"/>
      <c r="G46" s="314"/>
      <c r="H46" s="313">
        <v>1</v>
      </c>
      <c r="I46" s="314">
        <v>100</v>
      </c>
      <c r="J46" s="313">
        <v>1</v>
      </c>
      <c r="K46" s="314">
        <v>50</v>
      </c>
      <c r="L46" s="313"/>
      <c r="M46" s="314"/>
      <c r="N46" s="313"/>
      <c r="O46" s="314"/>
      <c r="P46" s="313"/>
      <c r="Q46" s="314"/>
      <c r="R46" s="313"/>
      <c r="S46" s="314"/>
      <c r="T46" s="313"/>
      <c r="U46" s="314"/>
      <c r="V46" s="314"/>
      <c r="W46" s="312"/>
      <c r="X46" s="312"/>
      <c r="Y46" s="312"/>
      <c r="Z46" s="312"/>
      <c r="AA46" s="312"/>
      <c r="AB46" s="312"/>
      <c r="AC46" s="312"/>
      <c r="AD46" s="311"/>
    </row>
    <row r="47" spans="1:30" ht="20.100000000000001" customHeight="1">
      <c r="A47" s="311"/>
      <c r="B47" s="311"/>
      <c r="C47" s="312"/>
      <c r="D47" s="311" t="s">
        <v>7622</v>
      </c>
      <c r="E47" s="312"/>
      <c r="F47" s="313"/>
      <c r="G47" s="314"/>
      <c r="H47" s="313"/>
      <c r="I47" s="314"/>
      <c r="J47" s="313"/>
      <c r="K47" s="314"/>
      <c r="L47" s="313"/>
      <c r="M47" s="314"/>
      <c r="N47" s="313"/>
      <c r="O47" s="314"/>
      <c r="P47" s="313">
        <v>1</v>
      </c>
      <c r="Q47" s="314">
        <v>33.299999999999997</v>
      </c>
      <c r="R47" s="313"/>
      <c r="S47" s="314"/>
      <c r="T47" s="313"/>
      <c r="U47" s="314"/>
      <c r="V47" s="314"/>
      <c r="W47" s="312"/>
      <c r="X47" s="312"/>
      <c r="Y47" s="312"/>
      <c r="Z47" s="312"/>
      <c r="AA47" s="312"/>
      <c r="AB47" s="312"/>
      <c r="AC47" s="312"/>
      <c r="AD47" s="311"/>
    </row>
    <row r="48" spans="1:30" ht="20.100000000000001" customHeight="1">
      <c r="A48" s="9" t="s">
        <v>3797</v>
      </c>
      <c r="B48" s="9" t="s">
        <v>1311</v>
      </c>
      <c r="C48" s="308" t="s">
        <v>3802</v>
      </c>
      <c r="D48" s="9" t="s">
        <v>7615</v>
      </c>
      <c r="E48" s="308" t="s">
        <v>7616</v>
      </c>
      <c r="F48" s="11"/>
      <c r="G48" s="12"/>
      <c r="H48" s="11"/>
      <c r="I48" s="12"/>
      <c r="J48" s="11">
        <v>1</v>
      </c>
      <c r="K48" s="12">
        <v>100</v>
      </c>
      <c r="L48" s="11"/>
      <c r="M48" s="12"/>
      <c r="N48" s="11"/>
      <c r="O48" s="12"/>
      <c r="P48" s="56">
        <v>2</v>
      </c>
      <c r="Q48" s="57">
        <v>50</v>
      </c>
      <c r="R48" s="11"/>
      <c r="S48" s="12"/>
      <c r="T48" s="11"/>
      <c r="U48" s="12"/>
      <c r="V48" s="12" t="s">
        <v>138</v>
      </c>
      <c r="W48" s="308" t="s">
        <v>7612</v>
      </c>
      <c r="X48" s="308" t="s">
        <v>7612</v>
      </c>
      <c r="Y48" s="308" t="s">
        <v>7612</v>
      </c>
      <c r="Z48" s="308" t="s">
        <v>7612</v>
      </c>
      <c r="AA48" s="308" t="s">
        <v>7612</v>
      </c>
      <c r="AB48" s="308"/>
      <c r="AC48" s="308"/>
      <c r="AD48" s="9"/>
    </row>
    <row r="49" spans="1:30" ht="20.100000000000001" customHeight="1">
      <c r="A49" s="311"/>
      <c r="B49" s="311"/>
      <c r="C49" s="312"/>
      <c r="D49" s="311" t="s">
        <v>7617</v>
      </c>
      <c r="E49" s="312"/>
      <c r="F49" s="313"/>
      <c r="G49" s="314"/>
      <c r="H49" s="313"/>
      <c r="I49" s="314"/>
      <c r="J49" s="313"/>
      <c r="K49" s="314"/>
      <c r="L49" s="313"/>
      <c r="M49" s="314"/>
      <c r="N49" s="313"/>
      <c r="O49" s="314"/>
      <c r="P49" s="315">
        <v>1</v>
      </c>
      <c r="Q49" s="316">
        <v>25</v>
      </c>
      <c r="R49" s="313"/>
      <c r="S49" s="314"/>
      <c r="T49" s="313"/>
      <c r="U49" s="314"/>
      <c r="V49" s="314"/>
      <c r="W49" s="312"/>
      <c r="X49" s="312"/>
      <c r="Y49" s="312"/>
      <c r="Z49" s="312"/>
      <c r="AA49" s="312"/>
      <c r="AB49" s="312"/>
      <c r="AC49" s="312"/>
      <c r="AD49" s="311"/>
    </row>
    <row r="50" spans="1:30" ht="20.100000000000001" customHeight="1">
      <c r="A50" s="311"/>
      <c r="B50" s="311"/>
      <c r="C50" s="312"/>
      <c r="D50" s="311" t="s">
        <v>7618</v>
      </c>
      <c r="E50" s="312"/>
      <c r="F50" s="313"/>
      <c r="G50" s="314"/>
      <c r="H50" s="313"/>
      <c r="I50" s="314"/>
      <c r="J50" s="313"/>
      <c r="K50" s="314"/>
      <c r="L50" s="313"/>
      <c r="M50" s="314"/>
      <c r="N50" s="313"/>
      <c r="O50" s="314"/>
      <c r="P50" s="315"/>
      <c r="Q50" s="316"/>
      <c r="R50" s="313"/>
      <c r="S50" s="314"/>
      <c r="T50" s="313"/>
      <c r="U50" s="314"/>
      <c r="V50" s="314"/>
      <c r="W50" s="312"/>
      <c r="X50" s="312"/>
      <c r="Y50" s="312"/>
      <c r="Z50" s="312"/>
      <c r="AA50" s="312"/>
      <c r="AB50" s="312"/>
      <c r="AC50" s="312"/>
      <c r="AD50" s="311"/>
    </row>
    <row r="51" spans="1:30" ht="20.100000000000001" customHeight="1">
      <c r="A51" s="311"/>
      <c r="B51" s="311"/>
      <c r="C51" s="312"/>
      <c r="D51" s="311" t="s">
        <v>7619</v>
      </c>
      <c r="E51" s="312"/>
      <c r="F51" s="313"/>
      <c r="G51" s="314"/>
      <c r="H51" s="313"/>
      <c r="I51" s="314"/>
      <c r="J51" s="313"/>
      <c r="K51" s="314"/>
      <c r="L51" s="313"/>
      <c r="M51" s="314"/>
      <c r="N51" s="313"/>
      <c r="O51" s="314"/>
      <c r="P51" s="315">
        <v>1</v>
      </c>
      <c r="Q51" s="316">
        <v>25</v>
      </c>
      <c r="R51" s="313"/>
      <c r="S51" s="314"/>
      <c r="T51" s="313"/>
      <c r="U51" s="314"/>
      <c r="V51" s="314"/>
      <c r="W51" s="312"/>
      <c r="X51" s="312"/>
      <c r="Y51" s="312"/>
      <c r="Z51" s="312"/>
      <c r="AA51" s="312"/>
      <c r="AB51" s="312"/>
      <c r="AC51" s="312"/>
      <c r="AD51" s="311"/>
    </row>
    <row r="52" spans="1:30" ht="20.100000000000001" customHeight="1">
      <c r="A52" s="311"/>
      <c r="B52" s="311"/>
      <c r="C52" s="312"/>
      <c r="D52" s="311" t="s">
        <v>1861</v>
      </c>
      <c r="E52" s="312"/>
      <c r="F52" s="313"/>
      <c r="G52" s="314"/>
      <c r="H52" s="313"/>
      <c r="I52" s="314"/>
      <c r="J52" s="313"/>
      <c r="K52" s="314"/>
      <c r="L52" s="313"/>
      <c r="M52" s="314"/>
      <c r="N52" s="313"/>
      <c r="O52" s="314"/>
      <c r="P52" s="313"/>
      <c r="Q52" s="314"/>
      <c r="R52" s="313"/>
      <c r="S52" s="314"/>
      <c r="T52" s="313"/>
      <c r="U52" s="314"/>
      <c r="V52" s="314"/>
      <c r="W52" s="312"/>
      <c r="X52" s="312"/>
      <c r="Y52" s="312"/>
      <c r="Z52" s="312"/>
      <c r="AA52" s="312"/>
      <c r="AB52" s="312"/>
      <c r="AC52" s="312"/>
      <c r="AD52" s="311"/>
    </row>
    <row r="53" spans="1:30" ht="20.100000000000001" customHeight="1">
      <c r="A53" s="311"/>
      <c r="B53" s="311"/>
      <c r="C53" s="312"/>
      <c r="D53" s="311" t="s">
        <v>1862</v>
      </c>
      <c r="E53" s="312"/>
      <c r="F53" s="313"/>
      <c r="G53" s="314"/>
      <c r="H53" s="313"/>
      <c r="I53" s="314"/>
      <c r="J53" s="313"/>
      <c r="K53" s="314"/>
      <c r="L53" s="313"/>
      <c r="M53" s="314"/>
      <c r="N53" s="313"/>
      <c r="O53" s="314"/>
      <c r="P53" s="313"/>
      <c r="Q53" s="314"/>
      <c r="R53" s="313"/>
      <c r="S53" s="314"/>
      <c r="T53" s="313"/>
      <c r="U53" s="314"/>
      <c r="V53" s="314"/>
      <c r="W53" s="312"/>
      <c r="X53" s="312"/>
      <c r="Y53" s="312"/>
      <c r="Z53" s="312"/>
      <c r="AA53" s="312"/>
      <c r="AB53" s="312"/>
      <c r="AC53" s="312"/>
      <c r="AD53" s="311"/>
    </row>
    <row r="54" spans="1:30" ht="20.100000000000001" customHeight="1">
      <c r="A54" s="9" t="s">
        <v>3798</v>
      </c>
      <c r="B54" s="9" t="s">
        <v>1312</v>
      </c>
      <c r="C54" s="308" t="s">
        <v>3802</v>
      </c>
      <c r="D54" s="9"/>
      <c r="E54" s="308"/>
      <c r="F54" s="11"/>
      <c r="G54" s="12"/>
      <c r="H54" s="11"/>
      <c r="I54" s="12"/>
      <c r="J54" s="11">
        <v>1</v>
      </c>
      <c r="K54" s="12">
        <v>100</v>
      </c>
      <c r="L54" s="11"/>
      <c r="M54" s="12"/>
      <c r="N54" s="11"/>
      <c r="O54" s="12"/>
      <c r="P54" s="56">
        <v>4</v>
      </c>
      <c r="Q54" s="57">
        <v>100</v>
      </c>
      <c r="R54" s="11"/>
      <c r="S54" s="12"/>
      <c r="T54" s="11"/>
      <c r="U54" s="12"/>
      <c r="V54" s="12" t="s">
        <v>138</v>
      </c>
      <c r="W54" s="308" t="s">
        <v>7612</v>
      </c>
      <c r="X54" s="308" t="s">
        <v>7612</v>
      </c>
      <c r="Y54" s="308" t="s">
        <v>7612</v>
      </c>
      <c r="Z54" s="308" t="s">
        <v>7612</v>
      </c>
      <c r="AA54" s="308" t="s">
        <v>7612</v>
      </c>
      <c r="AB54" s="308"/>
      <c r="AC54" s="308"/>
      <c r="AD54" s="9"/>
    </row>
    <row r="55" spans="1:30" ht="20.100000000000001" customHeight="1">
      <c r="A55" s="9" t="s">
        <v>3799</v>
      </c>
      <c r="B55" s="9" t="s">
        <v>1313</v>
      </c>
      <c r="C55" s="308" t="s">
        <v>3802</v>
      </c>
      <c r="D55" s="66"/>
      <c r="E55" s="308"/>
      <c r="F55" s="11"/>
      <c r="G55" s="12"/>
      <c r="H55" s="11"/>
      <c r="I55" s="12"/>
      <c r="J55" s="11">
        <v>1</v>
      </c>
      <c r="K55" s="12">
        <v>100</v>
      </c>
      <c r="L55" s="11"/>
      <c r="M55" s="12"/>
      <c r="N55" s="11"/>
      <c r="O55" s="12"/>
      <c r="P55" s="56">
        <v>4</v>
      </c>
      <c r="Q55" s="57">
        <v>100</v>
      </c>
      <c r="R55" s="11"/>
      <c r="S55" s="12"/>
      <c r="T55" s="11"/>
      <c r="U55" s="12"/>
      <c r="V55" s="12" t="s">
        <v>138</v>
      </c>
      <c r="W55" s="308" t="s">
        <v>7612</v>
      </c>
      <c r="X55" s="308" t="s">
        <v>7612</v>
      </c>
      <c r="Y55" s="308" t="s">
        <v>7612</v>
      </c>
      <c r="Z55" s="308" t="s">
        <v>7612</v>
      </c>
      <c r="AA55" s="308" t="s">
        <v>7612</v>
      </c>
      <c r="AB55" s="308"/>
      <c r="AC55" s="308"/>
      <c r="AD55" s="9"/>
    </row>
    <row r="56" spans="1:30" ht="20.100000000000001" customHeight="1">
      <c r="A56" s="311"/>
      <c r="B56" s="311"/>
      <c r="C56" s="312"/>
      <c r="D56" s="311"/>
      <c r="E56" s="312" t="s">
        <v>7620</v>
      </c>
      <c r="F56" s="313"/>
      <c r="G56" s="314"/>
      <c r="H56" s="313"/>
      <c r="I56" s="314"/>
      <c r="J56" s="313"/>
      <c r="K56" s="314"/>
      <c r="L56" s="313"/>
      <c r="M56" s="314"/>
      <c r="N56" s="313"/>
      <c r="O56" s="314"/>
      <c r="P56" s="313"/>
      <c r="Q56" s="314"/>
      <c r="R56" s="313"/>
      <c r="S56" s="314"/>
      <c r="T56" s="313"/>
      <c r="U56" s="314"/>
      <c r="V56" s="314"/>
      <c r="W56" s="312"/>
      <c r="X56" s="312"/>
      <c r="Y56" s="312"/>
      <c r="Z56" s="312"/>
      <c r="AA56" s="312"/>
      <c r="AB56" s="312"/>
      <c r="AC56" s="312"/>
      <c r="AD56" s="311"/>
    </row>
    <row r="57" spans="1:30" ht="20.100000000000001" customHeight="1">
      <c r="A57" s="311"/>
      <c r="B57" s="311"/>
      <c r="C57" s="312"/>
      <c r="D57" s="311" t="s">
        <v>1960</v>
      </c>
      <c r="E57" s="312"/>
      <c r="F57" s="313"/>
      <c r="G57" s="314"/>
      <c r="H57" s="313"/>
      <c r="I57" s="314"/>
      <c r="J57" s="313"/>
      <c r="K57" s="314"/>
      <c r="L57" s="313"/>
      <c r="M57" s="314"/>
      <c r="N57" s="313"/>
      <c r="O57" s="314"/>
      <c r="P57" s="313"/>
      <c r="Q57" s="314"/>
      <c r="R57" s="313"/>
      <c r="S57" s="314"/>
      <c r="T57" s="313"/>
      <c r="U57" s="314"/>
      <c r="V57" s="314"/>
      <c r="W57" s="312"/>
      <c r="X57" s="312"/>
      <c r="Y57" s="312"/>
      <c r="Z57" s="312"/>
      <c r="AA57" s="312"/>
      <c r="AB57" s="312"/>
      <c r="AC57" s="312"/>
      <c r="AD57" s="311"/>
    </row>
    <row r="58" spans="1:30" ht="20.100000000000001" customHeight="1">
      <c r="A58" s="9" t="s">
        <v>3800</v>
      </c>
      <c r="B58" s="9" t="s">
        <v>1314</v>
      </c>
      <c r="C58" s="308" t="s">
        <v>3804</v>
      </c>
      <c r="D58" s="9" t="s">
        <v>1961</v>
      </c>
      <c r="E58" s="308" t="s">
        <v>7620</v>
      </c>
      <c r="F58" s="11"/>
      <c r="G58" s="12"/>
      <c r="H58" s="11"/>
      <c r="I58" s="12"/>
      <c r="J58" s="11"/>
      <c r="K58" s="12"/>
      <c r="L58" s="11"/>
      <c r="M58" s="12"/>
      <c r="N58" s="11"/>
      <c r="O58" s="12"/>
      <c r="P58" s="11"/>
      <c r="Q58" s="12"/>
      <c r="R58" s="11"/>
      <c r="S58" s="12"/>
      <c r="T58" s="11"/>
      <c r="U58" s="12"/>
      <c r="V58" s="12" t="s">
        <v>138</v>
      </c>
      <c r="W58" s="308" t="s">
        <v>7612</v>
      </c>
      <c r="X58" s="308" t="s">
        <v>7612</v>
      </c>
      <c r="Y58" s="308" t="s">
        <v>7612</v>
      </c>
      <c r="Z58" s="308" t="s">
        <v>7612</v>
      </c>
      <c r="AA58" s="308" t="s">
        <v>7612</v>
      </c>
      <c r="AB58" s="308"/>
      <c r="AC58" s="308"/>
      <c r="AD58" s="9"/>
    </row>
    <row r="59" spans="1:30" ht="20.100000000000001" customHeight="1">
      <c r="A59" s="311"/>
      <c r="B59" s="311"/>
      <c r="C59" s="312"/>
      <c r="D59" s="311" t="s">
        <v>1962</v>
      </c>
      <c r="E59" s="312"/>
      <c r="F59" s="313"/>
      <c r="G59" s="314"/>
      <c r="H59" s="313"/>
      <c r="I59" s="314"/>
      <c r="J59" s="313"/>
      <c r="K59" s="314"/>
      <c r="L59" s="313"/>
      <c r="M59" s="314"/>
      <c r="N59" s="313"/>
      <c r="O59" s="314"/>
      <c r="P59" s="313"/>
      <c r="Q59" s="314"/>
      <c r="R59" s="313"/>
      <c r="S59" s="314"/>
      <c r="T59" s="313"/>
      <c r="U59" s="314"/>
      <c r="V59" s="314"/>
      <c r="W59" s="312"/>
      <c r="X59" s="312"/>
      <c r="Y59" s="312"/>
      <c r="Z59" s="312"/>
      <c r="AA59" s="312"/>
      <c r="AB59" s="312"/>
      <c r="AC59" s="312"/>
      <c r="AD59" s="311"/>
    </row>
    <row r="60" spans="1:30" ht="20.100000000000001" customHeight="1">
      <c r="A60" s="311"/>
      <c r="B60" s="311"/>
      <c r="C60" s="312"/>
      <c r="D60" s="311" t="s">
        <v>1963</v>
      </c>
      <c r="E60" s="312"/>
      <c r="F60" s="313"/>
      <c r="G60" s="314"/>
      <c r="H60" s="313"/>
      <c r="I60" s="314"/>
      <c r="J60" s="313"/>
      <c r="K60" s="314"/>
      <c r="L60" s="313"/>
      <c r="M60" s="314"/>
      <c r="N60" s="313"/>
      <c r="O60" s="314"/>
      <c r="P60" s="313"/>
      <c r="Q60" s="314"/>
      <c r="R60" s="313"/>
      <c r="S60" s="314"/>
      <c r="T60" s="313"/>
      <c r="U60" s="314"/>
      <c r="V60" s="314"/>
      <c r="W60" s="312"/>
      <c r="X60" s="312"/>
      <c r="Y60" s="312"/>
      <c r="Z60" s="312"/>
      <c r="AA60" s="312"/>
      <c r="AB60" s="312"/>
      <c r="AC60" s="312"/>
      <c r="AD60" s="311"/>
    </row>
    <row r="61" spans="1:30" ht="20.100000000000001" customHeight="1">
      <c r="A61" s="311"/>
      <c r="B61" s="311"/>
      <c r="C61" s="312"/>
      <c r="D61" s="311" t="s">
        <v>1964</v>
      </c>
      <c r="E61" s="312"/>
      <c r="F61" s="313"/>
      <c r="G61" s="314"/>
      <c r="H61" s="313"/>
      <c r="I61" s="314"/>
      <c r="J61" s="313"/>
      <c r="K61" s="314"/>
      <c r="L61" s="313"/>
      <c r="M61" s="314"/>
      <c r="N61" s="313"/>
      <c r="O61" s="314"/>
      <c r="P61" s="313"/>
      <c r="Q61" s="314"/>
      <c r="R61" s="313"/>
      <c r="S61" s="314"/>
      <c r="T61" s="313"/>
      <c r="U61" s="314"/>
      <c r="V61" s="314"/>
      <c r="W61" s="312"/>
      <c r="X61" s="312"/>
      <c r="Y61" s="312"/>
      <c r="Z61" s="312"/>
      <c r="AA61" s="312"/>
      <c r="AB61" s="312"/>
      <c r="AC61" s="312"/>
      <c r="AD61" s="311"/>
    </row>
    <row r="62" spans="1:30" ht="20.100000000000001" customHeight="1">
      <c r="A62" s="311"/>
      <c r="B62" s="311"/>
      <c r="C62" s="312"/>
      <c r="D62" s="311" t="s">
        <v>7621</v>
      </c>
      <c r="E62" s="312"/>
      <c r="F62" s="313"/>
      <c r="G62" s="314"/>
      <c r="H62" s="313"/>
      <c r="I62" s="314"/>
      <c r="J62" s="313"/>
      <c r="K62" s="314"/>
      <c r="L62" s="313"/>
      <c r="M62" s="314"/>
      <c r="N62" s="313"/>
      <c r="O62" s="314"/>
      <c r="P62" s="313"/>
      <c r="Q62" s="314"/>
      <c r="R62" s="313"/>
      <c r="S62" s="314"/>
      <c r="T62" s="313"/>
      <c r="U62" s="314"/>
      <c r="V62" s="314"/>
      <c r="W62" s="312"/>
      <c r="X62" s="312"/>
      <c r="Y62" s="312"/>
      <c r="Z62" s="312"/>
      <c r="AA62" s="312"/>
      <c r="AB62" s="312"/>
      <c r="AC62" s="312"/>
      <c r="AD62" s="311"/>
    </row>
    <row r="63" spans="1:30" ht="20.100000000000001" customHeight="1">
      <c r="A63" s="311"/>
      <c r="B63" s="311"/>
      <c r="C63" s="312"/>
      <c r="D63" s="311" t="s">
        <v>7622</v>
      </c>
      <c r="E63" s="312"/>
      <c r="F63" s="313"/>
      <c r="G63" s="314"/>
      <c r="H63" s="313"/>
      <c r="I63" s="314"/>
      <c r="J63" s="313"/>
      <c r="K63" s="314"/>
      <c r="L63" s="313"/>
      <c r="M63" s="314"/>
      <c r="N63" s="313"/>
      <c r="O63" s="314"/>
      <c r="P63" s="313"/>
      <c r="Q63" s="314"/>
      <c r="R63" s="313"/>
      <c r="S63" s="314"/>
      <c r="T63" s="313"/>
      <c r="U63" s="314"/>
      <c r="V63" s="314"/>
      <c r="W63" s="312"/>
      <c r="X63" s="312"/>
      <c r="Y63" s="312"/>
      <c r="Z63" s="312"/>
      <c r="AA63" s="312"/>
      <c r="AB63" s="312"/>
      <c r="AC63" s="312"/>
      <c r="AD63" s="311"/>
    </row>
    <row r="64" spans="1:30" ht="20.100000000000001" customHeight="1">
      <c r="A64" s="9" t="s">
        <v>3801</v>
      </c>
      <c r="B64" s="9" t="s">
        <v>609</v>
      </c>
      <c r="C64" s="308" t="s">
        <v>7611</v>
      </c>
      <c r="D64" s="9" t="s">
        <v>1856</v>
      </c>
      <c r="E64" s="308"/>
      <c r="F64" s="11">
        <v>663</v>
      </c>
      <c r="G64" s="12">
        <v>16.600000000000001</v>
      </c>
      <c r="H64" s="11">
        <v>681</v>
      </c>
      <c r="I64" s="12">
        <v>16.682998530132288</v>
      </c>
      <c r="J64" s="11">
        <v>698</v>
      </c>
      <c r="K64" s="12">
        <f>J64/4161*100</f>
        <v>16.774813746695504</v>
      </c>
      <c r="L64" s="11">
        <v>743</v>
      </c>
      <c r="M64" s="12">
        <v>17.291133348848035</v>
      </c>
      <c r="N64" s="11">
        <v>762</v>
      </c>
      <c r="O64" s="12">
        <v>17.329997725722084</v>
      </c>
      <c r="P64" s="56">
        <v>799</v>
      </c>
      <c r="Q64" s="57">
        <v>17.498904949627683</v>
      </c>
      <c r="R64" s="56">
        <v>820</v>
      </c>
      <c r="S64" s="57">
        <v>17.532606371605731</v>
      </c>
      <c r="T64" s="56">
        <v>907</v>
      </c>
      <c r="U64" s="57">
        <v>17.812254516889237</v>
      </c>
      <c r="V64" s="57" t="s">
        <v>138</v>
      </c>
      <c r="W64" s="308" t="s">
        <v>7612</v>
      </c>
      <c r="X64" s="308" t="s">
        <v>7612</v>
      </c>
      <c r="Y64" s="308" t="s">
        <v>7612</v>
      </c>
      <c r="Z64" s="308" t="s">
        <v>7612</v>
      </c>
      <c r="AA64" s="308" t="s">
        <v>7612</v>
      </c>
      <c r="AB64" s="308" t="s">
        <v>7612</v>
      </c>
      <c r="AC64" s="308" t="s">
        <v>7612</v>
      </c>
      <c r="AD64" s="9"/>
    </row>
    <row r="65" spans="1:30" ht="20.100000000000001" customHeight="1">
      <c r="A65" s="311"/>
      <c r="B65" s="311"/>
      <c r="C65" s="312"/>
      <c r="D65" s="311" t="s">
        <v>1857</v>
      </c>
      <c r="E65" s="312"/>
      <c r="F65" s="313">
        <v>2275</v>
      </c>
      <c r="G65" s="314">
        <v>57.1</v>
      </c>
      <c r="H65" s="313">
        <v>2341</v>
      </c>
      <c r="I65" s="314">
        <v>57.349338559529642</v>
      </c>
      <c r="J65" s="313">
        <v>2413</v>
      </c>
      <c r="K65" s="314">
        <f>J65/4161*100</f>
        <v>57.990867579908681</v>
      </c>
      <c r="L65" s="313">
        <v>2490</v>
      </c>
      <c r="M65" s="314">
        <v>57.947405166395157</v>
      </c>
      <c r="N65" s="313">
        <v>2555</v>
      </c>
      <c r="O65" s="314">
        <v>58.107800773254489</v>
      </c>
      <c r="P65" s="315">
        <v>2661</v>
      </c>
      <c r="Q65" s="316">
        <v>58.278580814717479</v>
      </c>
      <c r="R65" s="315">
        <v>2764</v>
      </c>
      <c r="S65" s="316">
        <v>59.097712208680775</v>
      </c>
      <c r="T65" s="315">
        <v>3018</v>
      </c>
      <c r="U65" s="316">
        <v>59.269442262372351</v>
      </c>
      <c r="V65" s="316"/>
      <c r="W65" s="312"/>
      <c r="X65" s="312"/>
      <c r="Y65" s="312"/>
      <c r="Z65" s="312"/>
      <c r="AA65" s="312"/>
      <c r="AB65" s="312"/>
      <c r="AC65" s="312"/>
      <c r="AD65" s="311"/>
    </row>
    <row r="66" spans="1:30" ht="20.100000000000001" customHeight="1">
      <c r="A66" s="311"/>
      <c r="B66" s="311"/>
      <c r="C66" s="312"/>
      <c r="D66" s="311" t="s">
        <v>1858</v>
      </c>
      <c r="E66" s="312"/>
      <c r="F66" s="313">
        <v>526</v>
      </c>
      <c r="G66" s="314">
        <v>13.2</v>
      </c>
      <c r="H66" s="313">
        <v>528</v>
      </c>
      <c r="I66" s="314">
        <v>12.93483586477217</v>
      </c>
      <c r="J66" s="313">
        <v>528</v>
      </c>
      <c r="K66" s="314">
        <f>J66/4161*100</f>
        <v>12.689257390050468</v>
      </c>
      <c r="L66" s="313">
        <v>536</v>
      </c>
      <c r="M66" s="314">
        <v>12.473818943448919</v>
      </c>
      <c r="N66" s="313">
        <v>545</v>
      </c>
      <c r="O66" s="314">
        <v>12.394814646349785</v>
      </c>
      <c r="P66" s="315">
        <v>556</v>
      </c>
      <c r="Q66" s="316">
        <v>12.176960140166448</v>
      </c>
      <c r="R66" s="315">
        <v>557</v>
      </c>
      <c r="S66" s="316">
        <v>11.909343596322429</v>
      </c>
      <c r="T66" s="315">
        <v>597</v>
      </c>
      <c r="U66" s="316">
        <v>11.724273369992144</v>
      </c>
      <c r="V66" s="316"/>
      <c r="W66" s="312"/>
      <c r="X66" s="312"/>
      <c r="Y66" s="312"/>
      <c r="Z66" s="312"/>
      <c r="AA66" s="312"/>
      <c r="AB66" s="312"/>
      <c r="AC66" s="312"/>
      <c r="AD66" s="311"/>
    </row>
    <row r="67" spans="1:30" ht="20.100000000000001" customHeight="1">
      <c r="A67" s="311"/>
      <c r="B67" s="311"/>
      <c r="C67" s="312"/>
      <c r="D67" s="311" t="s">
        <v>1859</v>
      </c>
      <c r="E67" s="312"/>
      <c r="F67" s="313">
        <v>466</v>
      </c>
      <c r="G67" s="314">
        <v>11.7</v>
      </c>
      <c r="H67" s="313">
        <v>472</v>
      </c>
      <c r="I67" s="314">
        <v>11.56295933365997</v>
      </c>
      <c r="J67" s="313">
        <v>468</v>
      </c>
      <c r="K67" s="314">
        <f>J67/4161*100</f>
        <v>11.247296322999279</v>
      </c>
      <c r="L67" s="313">
        <v>469</v>
      </c>
      <c r="M67" s="314">
        <v>10.914591575517802</v>
      </c>
      <c r="N67" s="313">
        <v>468</v>
      </c>
      <c r="O67" s="314">
        <v>10.643620650443484</v>
      </c>
      <c r="P67" s="315">
        <v>470</v>
      </c>
      <c r="Q67" s="316">
        <v>10.29347349978099</v>
      </c>
      <c r="R67" s="315">
        <v>462</v>
      </c>
      <c r="S67" s="316">
        <v>9.8781270044900573</v>
      </c>
      <c r="T67" s="315">
        <v>488</v>
      </c>
      <c r="U67" s="316">
        <v>9.5836606441476828</v>
      </c>
      <c r="V67" s="316"/>
      <c r="W67" s="312"/>
      <c r="X67" s="312"/>
      <c r="Y67" s="312"/>
      <c r="Z67" s="312"/>
      <c r="AA67" s="312"/>
      <c r="AB67" s="312"/>
      <c r="AC67" s="312"/>
      <c r="AD67" s="311"/>
    </row>
    <row r="68" spans="1:30" ht="20.100000000000001" customHeight="1">
      <c r="A68" s="311"/>
      <c r="B68" s="311"/>
      <c r="C68" s="312"/>
      <c r="D68" s="311" t="s">
        <v>1860</v>
      </c>
      <c r="E68" s="312"/>
      <c r="F68" s="313">
        <v>53</v>
      </c>
      <c r="G68" s="314">
        <v>1.3</v>
      </c>
      <c r="H68" s="313">
        <v>60</v>
      </c>
      <c r="I68" s="314">
        <v>1.4698677119059285</v>
      </c>
      <c r="J68" s="313">
        <v>54</v>
      </c>
      <c r="K68" s="314">
        <f>J68/4161*100</f>
        <v>1.2977649603460706</v>
      </c>
      <c r="L68" s="313">
        <v>59</v>
      </c>
      <c r="M68" s="314">
        <v>1.373050965790086</v>
      </c>
      <c r="N68" s="313">
        <v>67</v>
      </c>
      <c r="O68" s="314">
        <v>1.523766204230157</v>
      </c>
      <c r="P68" s="315">
        <v>80</v>
      </c>
      <c r="Q68" s="316">
        <v>1.7520805957074026</v>
      </c>
      <c r="R68" s="315">
        <v>74</v>
      </c>
      <c r="S68" s="316">
        <v>1.5822108189010049</v>
      </c>
      <c r="T68" s="315">
        <v>82</v>
      </c>
      <c r="U68" s="316">
        <v>1.610369206598586</v>
      </c>
      <c r="V68" s="316"/>
      <c r="W68" s="312"/>
      <c r="X68" s="312"/>
      <c r="Y68" s="312"/>
      <c r="Z68" s="312"/>
      <c r="AA68" s="312"/>
      <c r="AB68" s="312"/>
      <c r="AC68" s="312"/>
      <c r="AD68" s="311"/>
    </row>
    <row r="69" spans="1:30" ht="20.100000000000001" customHeight="1">
      <c r="A69" s="9" t="s">
        <v>3851</v>
      </c>
      <c r="B69" s="9" t="s">
        <v>610</v>
      </c>
      <c r="C69" s="308" t="s">
        <v>7611</v>
      </c>
      <c r="D69" s="9" t="s">
        <v>1863</v>
      </c>
      <c r="E69" s="308"/>
      <c r="F69" s="11">
        <v>347</v>
      </c>
      <c r="G69" s="12">
        <v>8.6999999999999993</v>
      </c>
      <c r="H69" s="11">
        <v>355</v>
      </c>
      <c r="I69" s="12">
        <v>8.6967172954434098</v>
      </c>
      <c r="J69" s="11">
        <v>364</v>
      </c>
      <c r="K69" s="12">
        <v>8.7478971401105508</v>
      </c>
      <c r="L69" s="11">
        <v>375</v>
      </c>
      <c r="M69" s="12">
        <v>8.7270188503607162</v>
      </c>
      <c r="N69" s="11">
        <v>385</v>
      </c>
      <c r="O69" s="12">
        <v>8.755969979531498</v>
      </c>
      <c r="P69" s="56">
        <v>399</v>
      </c>
      <c r="Q69" s="57">
        <v>8.7385019710906704</v>
      </c>
      <c r="R69" s="56">
        <v>418</v>
      </c>
      <c r="S69" s="57">
        <v>8.9373530040624338</v>
      </c>
      <c r="T69" s="11"/>
      <c r="U69" s="12"/>
      <c r="V69" s="12" t="s">
        <v>138</v>
      </c>
      <c r="W69" s="308" t="s">
        <v>7612</v>
      </c>
      <c r="X69" s="308" t="s">
        <v>7612</v>
      </c>
      <c r="Y69" s="308" t="s">
        <v>7612</v>
      </c>
      <c r="Z69" s="308" t="s">
        <v>7612</v>
      </c>
      <c r="AA69" s="308" t="s">
        <v>7612</v>
      </c>
      <c r="AB69" s="308" t="s">
        <v>7612</v>
      </c>
      <c r="AC69" s="308"/>
      <c r="AD69" s="9"/>
    </row>
    <row r="70" spans="1:30" ht="20.100000000000001" customHeight="1">
      <c r="A70" s="311"/>
      <c r="B70" s="311"/>
      <c r="C70" s="312"/>
      <c r="D70" s="311" t="s">
        <v>1864</v>
      </c>
      <c r="E70" s="312"/>
      <c r="F70" s="313">
        <v>1149</v>
      </c>
      <c r="G70" s="314">
        <v>28.8</v>
      </c>
      <c r="H70" s="313">
        <v>1185</v>
      </c>
      <c r="I70" s="314">
        <v>29.029887310142087</v>
      </c>
      <c r="J70" s="313">
        <v>1217</v>
      </c>
      <c r="K70" s="314">
        <v>29.247776976688296</v>
      </c>
      <c r="L70" s="313">
        <v>1260</v>
      </c>
      <c r="M70" s="314">
        <v>29.322783337212009</v>
      </c>
      <c r="N70" s="313">
        <v>1286</v>
      </c>
      <c r="O70" s="314">
        <v>29.247214009551968</v>
      </c>
      <c r="P70" s="315">
        <v>1334</v>
      </c>
      <c r="Q70" s="316">
        <v>29.215943933420938</v>
      </c>
      <c r="R70" s="315">
        <v>1368</v>
      </c>
      <c r="S70" s="316">
        <v>29.249518922386144</v>
      </c>
      <c r="T70" s="313"/>
      <c r="U70" s="314"/>
      <c r="V70" s="314"/>
      <c r="W70" s="312"/>
      <c r="X70" s="312"/>
      <c r="Y70" s="312"/>
      <c r="Z70" s="312"/>
      <c r="AA70" s="312"/>
      <c r="AB70" s="312"/>
      <c r="AC70" s="312"/>
      <c r="AD70" s="311"/>
    </row>
    <row r="71" spans="1:30" ht="20.100000000000001" customHeight="1">
      <c r="A71" s="311"/>
      <c r="B71" s="311"/>
      <c r="C71" s="312"/>
      <c r="D71" s="311" t="s">
        <v>1865</v>
      </c>
      <c r="E71" s="312"/>
      <c r="F71" s="313">
        <v>7</v>
      </c>
      <c r="G71" s="314">
        <v>0.2</v>
      </c>
      <c r="H71" s="313">
        <v>7</v>
      </c>
      <c r="I71" s="314">
        <v>0.17148456638902498</v>
      </c>
      <c r="J71" s="313">
        <v>8</v>
      </c>
      <c r="K71" s="314">
        <v>0.19226147560682527</v>
      </c>
      <c r="L71" s="313">
        <v>8</v>
      </c>
      <c r="M71" s="314">
        <v>0.18617640214102862</v>
      </c>
      <c r="N71" s="313">
        <v>8</v>
      </c>
      <c r="O71" s="314">
        <v>0.18194223334091425</v>
      </c>
      <c r="P71" s="315">
        <v>8</v>
      </c>
      <c r="Q71" s="316">
        <v>0.17520805957074026</v>
      </c>
      <c r="R71" s="315">
        <v>8</v>
      </c>
      <c r="S71" s="316">
        <v>0.17104981825956811</v>
      </c>
      <c r="T71" s="313"/>
      <c r="U71" s="314"/>
      <c r="V71" s="314"/>
      <c r="W71" s="312"/>
      <c r="X71" s="312"/>
      <c r="Y71" s="312"/>
      <c r="Z71" s="312"/>
      <c r="AA71" s="312"/>
      <c r="AB71" s="312"/>
      <c r="AC71" s="312"/>
      <c r="AD71" s="311"/>
    </row>
    <row r="72" spans="1:30" ht="20.100000000000001" customHeight="1">
      <c r="A72" s="311"/>
      <c r="B72" s="311"/>
      <c r="C72" s="312"/>
      <c r="D72" s="311" t="s">
        <v>1866</v>
      </c>
      <c r="E72" s="312"/>
      <c r="F72" s="313">
        <v>809</v>
      </c>
      <c r="G72" s="314">
        <v>20.3</v>
      </c>
      <c r="H72" s="313">
        <v>836</v>
      </c>
      <c r="I72" s="314">
        <v>20.480156785889271</v>
      </c>
      <c r="J72" s="313">
        <v>841</v>
      </c>
      <c r="K72" s="314">
        <v>20.211487623167507</v>
      </c>
      <c r="L72" s="313">
        <v>863</v>
      </c>
      <c r="M72" s="314">
        <v>20.083779380963463</v>
      </c>
      <c r="N72" s="313">
        <v>896</v>
      </c>
      <c r="O72" s="314">
        <v>20.377530134182397</v>
      </c>
      <c r="P72" s="315">
        <v>925</v>
      </c>
      <c r="Q72" s="316">
        <v>20.258431887866841</v>
      </c>
      <c r="R72" s="315">
        <v>948</v>
      </c>
      <c r="S72" s="316">
        <v>20.26940346375882</v>
      </c>
      <c r="T72" s="313"/>
      <c r="U72" s="314"/>
      <c r="V72" s="314"/>
      <c r="W72" s="312"/>
      <c r="X72" s="312"/>
      <c r="Y72" s="312"/>
      <c r="Z72" s="312"/>
      <c r="AA72" s="312"/>
      <c r="AB72" s="312"/>
      <c r="AC72" s="312"/>
      <c r="AD72" s="311"/>
    </row>
    <row r="73" spans="1:30" ht="20.100000000000001" customHeight="1">
      <c r="A73" s="311"/>
      <c r="B73" s="311"/>
      <c r="C73" s="312"/>
      <c r="D73" s="311" t="s">
        <v>1867</v>
      </c>
      <c r="E73" s="312"/>
      <c r="F73" s="313">
        <v>16</v>
      </c>
      <c r="G73" s="314">
        <v>0.4</v>
      </c>
      <c r="H73" s="313">
        <v>17</v>
      </c>
      <c r="I73" s="314">
        <v>0.41646251837334641</v>
      </c>
      <c r="J73" s="313">
        <v>17</v>
      </c>
      <c r="K73" s="314">
        <v>0.4085556356645037</v>
      </c>
      <c r="L73" s="313">
        <v>17</v>
      </c>
      <c r="M73" s="314">
        <v>0.39562485454968588</v>
      </c>
      <c r="N73" s="313">
        <v>17</v>
      </c>
      <c r="O73" s="314">
        <v>0.3866272458494428</v>
      </c>
      <c r="P73" s="315">
        <v>21</v>
      </c>
      <c r="Q73" s="316">
        <v>0.45992115637319314</v>
      </c>
      <c r="R73" s="315">
        <v>29</v>
      </c>
      <c r="S73" s="316">
        <v>0.62005559119093434</v>
      </c>
      <c r="T73" s="313"/>
      <c r="U73" s="314"/>
      <c r="V73" s="314"/>
      <c r="W73" s="312"/>
      <c r="X73" s="312"/>
      <c r="Y73" s="312"/>
      <c r="Z73" s="312"/>
      <c r="AA73" s="312"/>
      <c r="AB73" s="312"/>
      <c r="AC73" s="312"/>
      <c r="AD73" s="311"/>
    </row>
    <row r="74" spans="1:30" ht="20.100000000000001" customHeight="1">
      <c r="A74" s="311"/>
      <c r="B74" s="311"/>
      <c r="C74" s="312"/>
      <c r="D74" s="311" t="s">
        <v>1868</v>
      </c>
      <c r="E74" s="312"/>
      <c r="F74" s="313">
        <v>1183</v>
      </c>
      <c r="G74" s="314">
        <v>29.7</v>
      </c>
      <c r="H74" s="313">
        <v>1205</v>
      </c>
      <c r="I74" s="314">
        <v>29.519843214110729</v>
      </c>
      <c r="J74" s="313">
        <v>1226</v>
      </c>
      <c r="K74" s="314">
        <v>29.464071136745975</v>
      </c>
      <c r="L74" s="313">
        <v>1268</v>
      </c>
      <c r="M74" s="314">
        <v>29.508959739353035</v>
      </c>
      <c r="N74" s="313">
        <v>1296</v>
      </c>
      <c r="O74" s="314">
        <v>29.47464180122811</v>
      </c>
      <c r="P74" s="315">
        <v>1359</v>
      </c>
      <c r="Q74" s="316">
        <v>29.763469119579501</v>
      </c>
      <c r="R74" s="315">
        <v>1380</v>
      </c>
      <c r="S74" s="316">
        <v>29.506093649775497</v>
      </c>
      <c r="T74" s="313"/>
      <c r="U74" s="314"/>
      <c r="V74" s="314"/>
      <c r="W74" s="312"/>
      <c r="X74" s="312"/>
      <c r="Y74" s="312"/>
      <c r="Z74" s="312"/>
      <c r="AA74" s="312"/>
      <c r="AB74" s="312"/>
      <c r="AC74" s="312"/>
      <c r="AD74" s="311"/>
    </row>
    <row r="75" spans="1:30" ht="20.100000000000001" customHeight="1">
      <c r="A75" s="311"/>
      <c r="B75" s="311"/>
      <c r="C75" s="312"/>
      <c r="D75" s="311" t="s">
        <v>1869</v>
      </c>
      <c r="E75" s="312"/>
      <c r="F75" s="313">
        <v>68</v>
      </c>
      <c r="G75" s="314">
        <v>1.7</v>
      </c>
      <c r="H75" s="313">
        <v>71</v>
      </c>
      <c r="I75" s="314">
        <v>1.739343459088682</v>
      </c>
      <c r="J75" s="313">
        <v>72</v>
      </c>
      <c r="K75" s="314">
        <v>1.7303532804614274</v>
      </c>
      <c r="L75" s="313">
        <v>76</v>
      </c>
      <c r="M75" s="314">
        <v>1.7686758203397719</v>
      </c>
      <c r="N75" s="313">
        <v>81</v>
      </c>
      <c r="O75" s="314">
        <v>1.8421651125767569</v>
      </c>
      <c r="P75" s="315">
        <v>83</v>
      </c>
      <c r="Q75" s="316">
        <v>1.8177836180464302</v>
      </c>
      <c r="R75" s="315">
        <v>82</v>
      </c>
      <c r="S75" s="316">
        <v>1.753260637160573</v>
      </c>
      <c r="T75" s="313"/>
      <c r="U75" s="314"/>
      <c r="V75" s="314"/>
      <c r="W75" s="312"/>
      <c r="X75" s="312"/>
      <c r="Y75" s="312"/>
      <c r="Z75" s="312"/>
      <c r="AA75" s="312"/>
      <c r="AB75" s="312"/>
      <c r="AC75" s="312"/>
      <c r="AD75" s="311"/>
    </row>
    <row r="76" spans="1:30" ht="20.100000000000001" customHeight="1">
      <c r="A76" s="311"/>
      <c r="B76" s="311"/>
      <c r="C76" s="312"/>
      <c r="D76" s="311" t="s">
        <v>1870</v>
      </c>
      <c r="E76" s="312"/>
      <c r="F76" s="313">
        <v>167</v>
      </c>
      <c r="G76" s="314">
        <v>4.2</v>
      </c>
      <c r="H76" s="313">
        <v>168</v>
      </c>
      <c r="I76" s="314">
        <v>4.1156295933365996</v>
      </c>
      <c r="J76" s="313">
        <v>178</v>
      </c>
      <c r="K76" s="314">
        <v>4.2778178322518627</v>
      </c>
      <c r="L76" s="313">
        <v>175</v>
      </c>
      <c r="M76" s="314">
        <v>4.0726087968350013</v>
      </c>
      <c r="N76" s="313">
        <v>168</v>
      </c>
      <c r="O76" s="314">
        <v>3.8207869001591996</v>
      </c>
      <c r="P76" s="315">
        <v>176</v>
      </c>
      <c r="Q76" s="316">
        <v>3.8545773105562855</v>
      </c>
      <c r="R76" s="315">
        <v>173</v>
      </c>
      <c r="S76" s="316">
        <v>3.6989523198631602</v>
      </c>
      <c r="T76" s="313"/>
      <c r="U76" s="314"/>
      <c r="V76" s="314"/>
      <c r="W76" s="312"/>
      <c r="X76" s="312"/>
      <c r="Y76" s="312"/>
      <c r="Z76" s="312"/>
      <c r="AA76" s="312"/>
      <c r="AB76" s="312"/>
      <c r="AC76" s="312"/>
      <c r="AD76" s="311"/>
    </row>
    <row r="77" spans="1:30" ht="20.100000000000001" customHeight="1">
      <c r="A77" s="311"/>
      <c r="B77" s="311"/>
      <c r="C77" s="312"/>
      <c r="D77" s="311" t="s">
        <v>1871</v>
      </c>
      <c r="E77" s="312"/>
      <c r="F77" s="313">
        <v>214</v>
      </c>
      <c r="G77" s="314">
        <v>5.4</v>
      </c>
      <c r="H77" s="313">
        <v>215</v>
      </c>
      <c r="I77" s="314">
        <v>5.2670259676629101</v>
      </c>
      <c r="J77" s="313">
        <v>218</v>
      </c>
      <c r="K77" s="314">
        <v>5.2391252102859891</v>
      </c>
      <c r="L77" s="313">
        <v>233</v>
      </c>
      <c r="M77" s="314">
        <v>5.4223877123574589</v>
      </c>
      <c r="N77" s="313">
        <v>237</v>
      </c>
      <c r="O77" s="314">
        <v>5.3900386627245851</v>
      </c>
      <c r="P77" s="315">
        <v>240</v>
      </c>
      <c r="Q77" s="316">
        <v>5.2562417871222076</v>
      </c>
      <c r="R77" s="315">
        <v>249</v>
      </c>
      <c r="S77" s="316">
        <v>5.323925593329057</v>
      </c>
      <c r="T77" s="313"/>
      <c r="U77" s="314"/>
      <c r="V77" s="314"/>
      <c r="W77" s="312"/>
      <c r="X77" s="312"/>
      <c r="Y77" s="312"/>
      <c r="Z77" s="312"/>
      <c r="AA77" s="312"/>
      <c r="AB77" s="312"/>
      <c r="AC77" s="312"/>
      <c r="AD77" s="311"/>
    </row>
    <row r="78" spans="1:30" ht="20.100000000000001" customHeight="1">
      <c r="A78" s="311"/>
      <c r="B78" s="311"/>
      <c r="C78" s="312"/>
      <c r="D78" s="311" t="s">
        <v>7623</v>
      </c>
      <c r="E78" s="312"/>
      <c r="F78" s="313">
        <v>20</v>
      </c>
      <c r="G78" s="314">
        <v>0.5</v>
      </c>
      <c r="H78" s="313">
        <v>20</v>
      </c>
      <c r="I78" s="314">
        <v>0.4899559039686428</v>
      </c>
      <c r="J78" s="313">
        <v>18</v>
      </c>
      <c r="K78" s="314">
        <v>0.43258832011535686</v>
      </c>
      <c r="L78" s="313">
        <v>19</v>
      </c>
      <c r="M78" s="314">
        <v>0.44216895508494297</v>
      </c>
      <c r="N78" s="313">
        <v>20</v>
      </c>
      <c r="O78" s="314">
        <v>0.45485558335228565</v>
      </c>
      <c r="P78" s="315">
        <v>18</v>
      </c>
      <c r="Q78" s="316">
        <v>0.39421813403416556</v>
      </c>
      <c r="R78" s="315">
        <v>18</v>
      </c>
      <c r="S78" s="316">
        <v>0.38486209108402825</v>
      </c>
      <c r="T78" s="313"/>
      <c r="U78" s="314"/>
      <c r="V78" s="314"/>
      <c r="W78" s="312"/>
      <c r="X78" s="312"/>
      <c r="Y78" s="312"/>
      <c r="Z78" s="312"/>
      <c r="AA78" s="312"/>
      <c r="AB78" s="312"/>
      <c r="AC78" s="312"/>
      <c r="AD78" s="311"/>
    </row>
    <row r="79" spans="1:30" ht="20.100000000000001" customHeight="1">
      <c r="A79" s="311"/>
      <c r="B79" s="311"/>
      <c r="C79" s="312"/>
      <c r="D79" s="311" t="s">
        <v>7624</v>
      </c>
      <c r="E79" s="312"/>
      <c r="F79" s="319">
        <v>3</v>
      </c>
      <c r="G79" s="314">
        <v>0.1</v>
      </c>
      <c r="H79" s="319">
        <v>3</v>
      </c>
      <c r="I79" s="314">
        <v>7.3493385595296418E-2</v>
      </c>
      <c r="J79" s="319">
        <v>2</v>
      </c>
      <c r="K79" s="314">
        <v>4.8065368901706318E-2</v>
      </c>
      <c r="L79" s="319">
        <v>3</v>
      </c>
      <c r="M79" s="314">
        <v>6.9816150802885737E-2</v>
      </c>
      <c r="N79" s="319">
        <v>3</v>
      </c>
      <c r="O79" s="314">
        <v>6.8228337502842851E-2</v>
      </c>
      <c r="P79" s="315">
        <v>3</v>
      </c>
      <c r="Q79" s="316">
        <v>6.5703022339027597E-2</v>
      </c>
      <c r="R79" s="315">
        <v>4</v>
      </c>
      <c r="S79" s="316">
        <v>8.5524909129784055E-2</v>
      </c>
      <c r="T79" s="313"/>
      <c r="U79" s="314"/>
      <c r="V79" s="314"/>
      <c r="W79" s="312"/>
      <c r="X79" s="312"/>
      <c r="Y79" s="312"/>
      <c r="Z79" s="312"/>
      <c r="AA79" s="312"/>
      <c r="AB79" s="312"/>
      <c r="AC79" s="312"/>
      <c r="AD79" s="311"/>
    </row>
    <row r="80" spans="1:30" ht="20.100000000000001" customHeight="1">
      <c r="A80" s="9" t="s">
        <v>3852</v>
      </c>
      <c r="B80" s="9" t="s">
        <v>611</v>
      </c>
      <c r="C80" s="308" t="s">
        <v>7625</v>
      </c>
      <c r="D80" s="9" t="s">
        <v>7626</v>
      </c>
      <c r="E80" s="308" t="s">
        <v>7627</v>
      </c>
      <c r="F80" s="67">
        <v>14</v>
      </c>
      <c r="G80" s="12">
        <v>0.4</v>
      </c>
      <c r="H80" s="67">
        <v>22</v>
      </c>
      <c r="I80" s="12">
        <v>0.59028709417762271</v>
      </c>
      <c r="J80" s="67">
        <v>33</v>
      </c>
      <c r="K80" s="12">
        <v>0.86910718988675273</v>
      </c>
      <c r="L80" s="67">
        <v>36</v>
      </c>
      <c r="M80" s="12">
        <v>0.91789903110657822</v>
      </c>
      <c r="N80" s="68">
        <v>44</v>
      </c>
      <c r="O80" s="12">
        <v>1.0969832959361756</v>
      </c>
      <c r="P80" s="56">
        <v>61</v>
      </c>
      <c r="Q80" s="12">
        <v>1.5</v>
      </c>
      <c r="R80" s="56">
        <v>75</v>
      </c>
      <c r="S80" s="57">
        <v>1.7609767551068325</v>
      </c>
      <c r="T80" s="11"/>
      <c r="U80" s="12"/>
      <c r="V80" s="12" t="s">
        <v>138</v>
      </c>
      <c r="W80" s="308" t="s">
        <v>7628</v>
      </c>
      <c r="X80" s="308" t="s">
        <v>7628</v>
      </c>
      <c r="Y80" s="308" t="s">
        <v>7628</v>
      </c>
      <c r="Z80" s="308" t="s">
        <v>7628</v>
      </c>
      <c r="AA80" s="308" t="s">
        <v>7628</v>
      </c>
      <c r="AB80" s="308" t="s">
        <v>7628</v>
      </c>
      <c r="AC80" s="308"/>
      <c r="AD80" s="9"/>
    </row>
    <row r="81" spans="1:30" ht="20.100000000000001" customHeight="1">
      <c r="A81" s="311"/>
      <c r="B81" s="311"/>
      <c r="C81" s="312" t="s">
        <v>3827</v>
      </c>
      <c r="D81" s="311" t="s">
        <v>7629</v>
      </c>
      <c r="E81" s="312"/>
      <c r="F81" s="67">
        <v>557</v>
      </c>
      <c r="G81" s="314">
        <v>15.3</v>
      </c>
      <c r="H81" s="67">
        <v>574</v>
      </c>
      <c r="I81" s="314">
        <v>15.401126911725248</v>
      </c>
      <c r="J81" s="67">
        <v>590</v>
      </c>
      <c r="K81" s="314">
        <v>15.538583091914669</v>
      </c>
      <c r="L81" s="67">
        <v>618</v>
      </c>
      <c r="M81" s="314">
        <v>15.757266700662928</v>
      </c>
      <c r="N81" s="68">
        <v>624</v>
      </c>
      <c r="O81" s="314">
        <v>15.557217651458489</v>
      </c>
      <c r="P81" s="315">
        <v>641</v>
      </c>
      <c r="Q81" s="314">
        <v>15.4</v>
      </c>
      <c r="R81" s="315">
        <v>653</v>
      </c>
      <c r="S81" s="316">
        <v>15.332237614463489</v>
      </c>
      <c r="T81" s="313"/>
      <c r="U81" s="314"/>
      <c r="V81" s="314"/>
      <c r="W81" s="312"/>
      <c r="X81" s="312"/>
      <c r="Y81" s="312"/>
      <c r="Z81" s="312"/>
      <c r="AA81" s="312"/>
      <c r="AB81" s="312"/>
      <c r="AC81" s="312"/>
      <c r="AD81" s="311"/>
    </row>
    <row r="82" spans="1:30" ht="20.100000000000001" customHeight="1">
      <c r="A82" s="311"/>
      <c r="B82" s="311"/>
      <c r="C82" s="312"/>
      <c r="D82" s="311" t="s">
        <v>7630</v>
      </c>
      <c r="E82" s="312"/>
      <c r="F82" s="67">
        <v>3</v>
      </c>
      <c r="G82" s="314">
        <v>0.1</v>
      </c>
      <c r="H82" s="67">
        <v>2</v>
      </c>
      <c r="I82" s="314">
        <v>5.3662463107056614E-2</v>
      </c>
      <c r="J82" s="67">
        <v>2</v>
      </c>
      <c r="K82" s="314">
        <v>5.2673163023439558E-2</v>
      </c>
      <c r="L82" s="67">
        <v>2</v>
      </c>
      <c r="M82" s="314">
        <v>5.0994390617032127E-2</v>
      </c>
      <c r="N82" s="68">
        <v>3</v>
      </c>
      <c r="O82" s="314">
        <v>7.4794315632011971E-2</v>
      </c>
      <c r="P82" s="315">
        <v>3</v>
      </c>
      <c r="Q82" s="314">
        <v>0.1</v>
      </c>
      <c r="R82" s="315">
        <v>4</v>
      </c>
      <c r="S82" s="316">
        <v>9.3918760272364399E-2</v>
      </c>
      <c r="T82" s="313"/>
      <c r="U82" s="314"/>
      <c r="V82" s="314"/>
      <c r="W82" s="312"/>
      <c r="X82" s="312"/>
      <c r="Y82" s="312"/>
      <c r="Z82" s="312"/>
      <c r="AA82" s="312"/>
      <c r="AB82" s="312"/>
      <c r="AC82" s="312"/>
      <c r="AD82" s="311"/>
    </row>
    <row r="83" spans="1:30" ht="20.100000000000001" customHeight="1">
      <c r="A83" s="311"/>
      <c r="B83" s="311"/>
      <c r="C83" s="312"/>
      <c r="D83" s="311" t="s">
        <v>7631</v>
      </c>
      <c r="E83" s="312"/>
      <c r="F83" s="67">
        <v>3055</v>
      </c>
      <c r="G83" s="314">
        <v>84</v>
      </c>
      <c r="H83" s="67">
        <v>3122</v>
      </c>
      <c r="I83" s="314">
        <v>83.767104910115378</v>
      </c>
      <c r="J83" s="67">
        <v>3164</v>
      </c>
      <c r="K83" s="314">
        <v>83.328943903081381</v>
      </c>
      <c r="L83" s="67">
        <v>3259</v>
      </c>
      <c r="M83" s="314">
        <v>83.095359510453846</v>
      </c>
      <c r="N83" s="68">
        <v>3331</v>
      </c>
      <c r="O83" s="314">
        <v>83.046621790077282</v>
      </c>
      <c r="P83" s="315">
        <v>3449</v>
      </c>
      <c r="Q83" s="314">
        <v>82.8</v>
      </c>
      <c r="R83" s="315">
        <v>3514</v>
      </c>
      <c r="S83" s="316">
        <v>82.507630899272129</v>
      </c>
      <c r="T83" s="313"/>
      <c r="U83" s="314"/>
      <c r="V83" s="314"/>
      <c r="W83" s="312"/>
      <c r="X83" s="312"/>
      <c r="Y83" s="312"/>
      <c r="Z83" s="312"/>
      <c r="AA83" s="312"/>
      <c r="AB83" s="312"/>
      <c r="AC83" s="312"/>
      <c r="AD83" s="311"/>
    </row>
    <row r="84" spans="1:30" ht="20.100000000000001" customHeight="1">
      <c r="A84" s="311"/>
      <c r="B84" s="311"/>
      <c r="C84" s="312"/>
      <c r="D84" s="311" t="s">
        <v>7632</v>
      </c>
      <c r="E84" s="312"/>
      <c r="F84" s="67">
        <v>4</v>
      </c>
      <c r="G84" s="314">
        <v>0.1</v>
      </c>
      <c r="H84" s="67">
        <v>4</v>
      </c>
      <c r="I84" s="314">
        <v>0.10732492621411323</v>
      </c>
      <c r="J84" s="67">
        <v>5</v>
      </c>
      <c r="K84" s="314">
        <v>0.13168290755859891</v>
      </c>
      <c r="L84" s="67">
        <v>4</v>
      </c>
      <c r="M84" s="314">
        <v>0.10198878123406425</v>
      </c>
      <c r="N84" s="68">
        <v>6</v>
      </c>
      <c r="O84" s="314">
        <v>0.14958863126402394</v>
      </c>
      <c r="P84" s="315">
        <v>6</v>
      </c>
      <c r="Q84" s="314">
        <v>0.1</v>
      </c>
      <c r="R84" s="315">
        <v>7</v>
      </c>
      <c r="S84" s="316">
        <v>0.16435783047663771</v>
      </c>
      <c r="T84" s="313"/>
      <c r="U84" s="314"/>
      <c r="V84" s="314"/>
      <c r="W84" s="312"/>
      <c r="X84" s="312"/>
      <c r="Y84" s="312"/>
      <c r="Z84" s="312"/>
      <c r="AA84" s="312"/>
      <c r="AB84" s="312"/>
      <c r="AC84" s="312"/>
      <c r="AD84" s="311"/>
    </row>
    <row r="85" spans="1:30" ht="20.100000000000001" customHeight="1">
      <c r="A85" s="311"/>
      <c r="B85" s="311"/>
      <c r="C85" s="312"/>
      <c r="D85" s="311" t="s">
        <v>7633</v>
      </c>
      <c r="E85" s="312"/>
      <c r="F85" s="67">
        <v>3</v>
      </c>
      <c r="G85" s="314">
        <v>0.1</v>
      </c>
      <c r="H85" s="67">
        <v>3</v>
      </c>
      <c r="I85" s="314">
        <v>8.0493694660584925E-2</v>
      </c>
      <c r="J85" s="67">
        <v>3</v>
      </c>
      <c r="K85" s="314">
        <v>7.900974453515934E-2</v>
      </c>
      <c r="L85" s="67">
        <v>3</v>
      </c>
      <c r="M85" s="314">
        <v>7.6491585925548194E-2</v>
      </c>
      <c r="N85" s="68">
        <v>3</v>
      </c>
      <c r="O85" s="314">
        <v>7.4794315632011971E-2</v>
      </c>
      <c r="P85" s="315">
        <v>5</v>
      </c>
      <c r="Q85" s="314">
        <v>0.1</v>
      </c>
      <c r="R85" s="315">
        <v>6</v>
      </c>
      <c r="S85" s="316">
        <v>0.1408781404085466</v>
      </c>
      <c r="T85" s="313"/>
      <c r="U85" s="314"/>
      <c r="V85" s="314"/>
      <c r="W85" s="312"/>
      <c r="X85" s="312"/>
      <c r="Y85" s="312"/>
      <c r="Z85" s="312"/>
      <c r="AA85" s="312"/>
      <c r="AB85" s="312"/>
      <c r="AC85" s="312"/>
      <c r="AD85" s="311"/>
    </row>
    <row r="86" spans="1:30" ht="20.100000000000001" customHeight="1">
      <c r="A86" s="311"/>
      <c r="B86" s="311"/>
      <c r="C86" s="312"/>
      <c r="D86" s="311" t="s">
        <v>7634</v>
      </c>
      <c r="E86" s="312"/>
      <c r="F86" s="313"/>
      <c r="G86" s="314"/>
      <c r="H86" s="313"/>
      <c r="I86" s="314"/>
      <c r="J86" s="313"/>
      <c r="K86" s="314"/>
      <c r="L86" s="313"/>
      <c r="M86" s="314"/>
      <c r="N86" s="313"/>
      <c r="O86" s="314"/>
      <c r="P86" s="313"/>
      <c r="Q86" s="314"/>
      <c r="R86" s="315"/>
      <c r="S86" s="314"/>
      <c r="T86" s="313"/>
      <c r="U86" s="314"/>
      <c r="V86" s="314"/>
      <c r="W86" s="312"/>
      <c r="X86" s="312"/>
      <c r="Y86" s="312"/>
      <c r="Z86" s="312"/>
      <c r="AA86" s="312"/>
      <c r="AB86" s="312"/>
      <c r="AC86" s="312"/>
      <c r="AD86" s="311"/>
    </row>
    <row r="87" spans="1:30" ht="20.100000000000001" customHeight="1">
      <c r="A87" s="311"/>
      <c r="B87" s="311"/>
      <c r="C87" s="312"/>
      <c r="D87" s="311" t="s">
        <v>7635</v>
      </c>
      <c r="E87" s="312"/>
      <c r="F87" s="313"/>
      <c r="G87" s="314"/>
      <c r="H87" s="313"/>
      <c r="I87" s="314"/>
      <c r="J87" s="313"/>
      <c r="K87" s="314"/>
      <c r="L87" s="313"/>
      <c r="M87" s="314"/>
      <c r="N87" s="313">
        <v>1</v>
      </c>
      <c r="O87" s="314"/>
      <c r="P87" s="315">
        <v>2</v>
      </c>
      <c r="Q87" s="314"/>
      <c r="R87" s="315"/>
      <c r="S87" s="314"/>
      <c r="T87" s="313"/>
      <c r="U87" s="314"/>
      <c r="V87" s="314"/>
      <c r="W87" s="312"/>
      <c r="X87" s="312"/>
      <c r="Y87" s="312"/>
      <c r="Z87" s="312"/>
      <c r="AA87" s="312"/>
      <c r="AB87" s="312"/>
      <c r="AC87" s="312"/>
      <c r="AD87" s="311"/>
    </row>
    <row r="88" spans="1:30" ht="20.100000000000001" customHeight="1">
      <c r="A88" s="9" t="s">
        <v>3853</v>
      </c>
      <c r="B88" s="9" t="s">
        <v>612</v>
      </c>
      <c r="C88" s="308" t="s">
        <v>7636</v>
      </c>
      <c r="D88" s="66"/>
      <c r="E88" s="308" t="s">
        <v>7637</v>
      </c>
      <c r="F88" s="11">
        <v>3633</v>
      </c>
      <c r="G88" s="12">
        <v>100</v>
      </c>
      <c r="H88" s="11">
        <v>3724</v>
      </c>
      <c r="I88" s="12">
        <v>100</v>
      </c>
      <c r="J88" s="11">
        <v>3794</v>
      </c>
      <c r="K88" s="12">
        <v>100</v>
      </c>
      <c r="L88" s="11">
        <v>3919</v>
      </c>
      <c r="M88" s="12">
        <v>100</v>
      </c>
      <c r="N88" s="11">
        <v>4009</v>
      </c>
      <c r="O88" s="12">
        <v>100</v>
      </c>
      <c r="P88" s="56">
        <v>4158</v>
      </c>
      <c r="Q88" s="57">
        <v>99.9</v>
      </c>
      <c r="R88" s="56">
        <v>4251</v>
      </c>
      <c r="S88" s="12">
        <v>100</v>
      </c>
      <c r="T88" s="11"/>
      <c r="U88" s="12"/>
      <c r="V88" s="12" t="s">
        <v>138</v>
      </c>
      <c r="W88" s="308" t="s">
        <v>7628</v>
      </c>
      <c r="X88" s="308" t="s">
        <v>7628</v>
      </c>
      <c r="Y88" s="308" t="s">
        <v>7628</v>
      </c>
      <c r="Z88" s="308" t="s">
        <v>7628</v>
      </c>
      <c r="AA88" s="308" t="s">
        <v>7628</v>
      </c>
      <c r="AB88" s="308" t="s">
        <v>7628</v>
      </c>
      <c r="AC88" s="308"/>
      <c r="AD88" s="9"/>
    </row>
    <row r="89" spans="1:30" ht="20.100000000000001" customHeight="1">
      <c r="A89" s="311"/>
      <c r="B89" s="311"/>
      <c r="C89" s="312" t="s">
        <v>3828</v>
      </c>
      <c r="D89" s="311" t="s">
        <v>1861</v>
      </c>
      <c r="E89" s="312" t="s">
        <v>7627</v>
      </c>
      <c r="F89" s="313"/>
      <c r="G89" s="314"/>
      <c r="H89" s="313"/>
      <c r="I89" s="314"/>
      <c r="J89" s="313"/>
      <c r="K89" s="314"/>
      <c r="L89" s="313"/>
      <c r="M89" s="314"/>
      <c r="N89" s="313"/>
      <c r="O89" s="314"/>
      <c r="P89" s="315"/>
      <c r="Q89" s="314"/>
      <c r="R89" s="315"/>
      <c r="S89" s="314"/>
      <c r="T89" s="313"/>
      <c r="U89" s="314"/>
      <c r="V89" s="314"/>
      <c r="W89" s="312"/>
      <c r="X89" s="312"/>
      <c r="Y89" s="312"/>
      <c r="Z89" s="312"/>
      <c r="AA89" s="312"/>
      <c r="AB89" s="312"/>
      <c r="AC89" s="312"/>
      <c r="AD89" s="311"/>
    </row>
    <row r="90" spans="1:30" ht="20.100000000000001" customHeight="1">
      <c r="A90" s="311"/>
      <c r="B90" s="311"/>
      <c r="C90" s="312"/>
      <c r="D90" s="311" t="s">
        <v>1862</v>
      </c>
      <c r="E90" s="312"/>
      <c r="F90" s="313"/>
      <c r="G90" s="314"/>
      <c r="H90" s="313"/>
      <c r="I90" s="314"/>
      <c r="J90" s="313"/>
      <c r="K90" s="314"/>
      <c r="L90" s="313"/>
      <c r="M90" s="314"/>
      <c r="N90" s="313"/>
      <c r="O90" s="314"/>
      <c r="P90" s="315">
        <v>4</v>
      </c>
      <c r="Q90" s="314">
        <v>0.1</v>
      </c>
      <c r="R90" s="315">
        <v>2</v>
      </c>
      <c r="S90" s="314"/>
      <c r="T90" s="313"/>
      <c r="U90" s="314"/>
      <c r="V90" s="314"/>
      <c r="W90" s="312"/>
      <c r="X90" s="312"/>
      <c r="Y90" s="312"/>
      <c r="Z90" s="312"/>
      <c r="AA90" s="312"/>
      <c r="AB90" s="312"/>
      <c r="AC90" s="312"/>
      <c r="AD90" s="311"/>
    </row>
    <row r="91" spans="1:30" ht="20.100000000000001" customHeight="1">
      <c r="A91" s="9" t="s">
        <v>3854</v>
      </c>
      <c r="B91" s="9" t="s">
        <v>613</v>
      </c>
      <c r="C91" s="308" t="s">
        <v>7636</v>
      </c>
      <c r="D91" s="9" t="s">
        <v>1853</v>
      </c>
      <c r="E91" s="308"/>
      <c r="F91" s="11">
        <v>6</v>
      </c>
      <c r="G91" s="12">
        <v>0.2</v>
      </c>
      <c r="H91" s="11">
        <v>9</v>
      </c>
      <c r="I91" s="12">
        <v>0.22048015678588928</v>
      </c>
      <c r="J91" s="11">
        <v>13</v>
      </c>
      <c r="K91" s="12">
        <v>0.31242489786109107</v>
      </c>
      <c r="L91" s="11">
        <v>8</v>
      </c>
      <c r="M91" s="12">
        <v>0.2094484524086572</v>
      </c>
      <c r="N91" s="11">
        <v>26</v>
      </c>
      <c r="O91" s="12">
        <v>0.6</v>
      </c>
      <c r="P91" s="56">
        <v>40</v>
      </c>
      <c r="Q91" s="57">
        <v>0.8760402978537013</v>
      </c>
      <c r="R91" s="56">
        <v>97</v>
      </c>
      <c r="S91" s="12">
        <v>2.1</v>
      </c>
      <c r="T91" s="11"/>
      <c r="U91" s="12"/>
      <c r="V91" s="12" t="s">
        <v>138</v>
      </c>
      <c r="W91" s="308" t="s">
        <v>7628</v>
      </c>
      <c r="X91" s="308" t="s">
        <v>7628</v>
      </c>
      <c r="Y91" s="308" t="s">
        <v>7628</v>
      </c>
      <c r="Z91" s="308" t="s">
        <v>7628</v>
      </c>
      <c r="AA91" s="308" t="s">
        <v>7628</v>
      </c>
      <c r="AB91" s="308" t="s">
        <v>7628</v>
      </c>
      <c r="AC91" s="308"/>
      <c r="AD91" s="9"/>
    </row>
    <row r="92" spans="1:30" ht="20.100000000000001" customHeight="1">
      <c r="A92" s="311"/>
      <c r="B92" s="311"/>
      <c r="C92" s="312"/>
      <c r="D92" s="311" t="s">
        <v>1854</v>
      </c>
      <c r="E92" s="312"/>
      <c r="F92" s="313">
        <v>3977</v>
      </c>
      <c r="G92" s="314">
        <v>99.8</v>
      </c>
      <c r="H92" s="313">
        <v>4073</v>
      </c>
      <c r="I92" s="314">
        <v>99.779519843214118</v>
      </c>
      <c r="J92" s="313">
        <v>4148</v>
      </c>
      <c r="K92" s="314">
        <v>99.687575102138908</v>
      </c>
      <c r="L92" s="313">
        <v>4289</v>
      </c>
      <c r="M92" s="314">
        <v>99.790551547591349</v>
      </c>
      <c r="N92" s="313">
        <v>4371</v>
      </c>
      <c r="O92" s="314">
        <v>99.4</v>
      </c>
      <c r="P92" s="315">
        <v>4526</v>
      </c>
      <c r="Q92" s="316">
        <v>99.123959702146294</v>
      </c>
      <c r="R92" s="315">
        <v>4580</v>
      </c>
      <c r="S92" s="314">
        <v>97.9</v>
      </c>
      <c r="T92" s="313"/>
      <c r="U92" s="314"/>
      <c r="V92" s="314"/>
      <c r="W92" s="312"/>
      <c r="X92" s="312"/>
      <c r="Y92" s="312"/>
      <c r="Z92" s="312"/>
      <c r="AA92" s="312"/>
      <c r="AB92" s="312"/>
      <c r="AC92" s="312"/>
      <c r="AD92" s="311"/>
    </row>
    <row r="93" spans="1:30" ht="20.100000000000001" customHeight="1">
      <c r="A93" s="9" t="s">
        <v>3855</v>
      </c>
      <c r="B93" s="9" t="s">
        <v>614</v>
      </c>
      <c r="C93" s="308" t="s">
        <v>7636</v>
      </c>
      <c r="D93" s="9" t="s">
        <v>1863</v>
      </c>
      <c r="E93" s="308"/>
      <c r="F93" s="11">
        <v>347</v>
      </c>
      <c r="G93" s="12">
        <v>8.6999999999999993</v>
      </c>
      <c r="H93" s="11">
        <v>355</v>
      </c>
      <c r="I93" s="12">
        <v>8.6967172954434098</v>
      </c>
      <c r="J93" s="11">
        <v>363</v>
      </c>
      <c r="K93" s="12">
        <f>J93/4161*100</f>
        <v>8.7238644556596974</v>
      </c>
      <c r="L93" s="11">
        <v>375</v>
      </c>
      <c r="M93" s="12">
        <v>8.7270188503607162</v>
      </c>
      <c r="N93" s="11">
        <v>385</v>
      </c>
      <c r="O93" s="12">
        <v>8.755969979531498</v>
      </c>
      <c r="P93" s="56">
        <v>398</v>
      </c>
      <c r="Q93" s="57">
        <v>8.7166009636443285</v>
      </c>
      <c r="R93" s="56">
        <v>409</v>
      </c>
      <c r="S93" s="57">
        <v>8.7449219585204183</v>
      </c>
      <c r="T93" s="11"/>
      <c r="U93" s="12"/>
      <c r="V93" s="12" t="s">
        <v>138</v>
      </c>
      <c r="W93" s="308" t="s">
        <v>7628</v>
      </c>
      <c r="X93" s="308" t="s">
        <v>7628</v>
      </c>
      <c r="Y93" s="308" t="s">
        <v>7628</v>
      </c>
      <c r="Z93" s="308" t="s">
        <v>7628</v>
      </c>
      <c r="AA93" s="308" t="s">
        <v>7628</v>
      </c>
      <c r="AB93" s="308" t="s">
        <v>7628</v>
      </c>
      <c r="AC93" s="308"/>
      <c r="AD93" s="9"/>
    </row>
    <row r="94" spans="1:30" ht="20.100000000000001" customHeight="1">
      <c r="A94" s="311"/>
      <c r="B94" s="311"/>
      <c r="C94" s="312"/>
      <c r="D94" s="311" t="s">
        <v>1864</v>
      </c>
      <c r="E94" s="312"/>
      <c r="F94" s="313">
        <v>1149</v>
      </c>
      <c r="G94" s="314">
        <v>28.8</v>
      </c>
      <c r="H94" s="313">
        <v>1184</v>
      </c>
      <c r="I94" s="314">
        <v>29.005389514943655</v>
      </c>
      <c r="J94" s="313">
        <v>1218</v>
      </c>
      <c r="K94" s="314">
        <f t="shared" ref="K94:K103" si="0">J94/4161*100</f>
        <v>29.271809661139148</v>
      </c>
      <c r="L94" s="313">
        <v>1260</v>
      </c>
      <c r="M94" s="314">
        <v>29.322783337212009</v>
      </c>
      <c r="N94" s="313">
        <v>1285</v>
      </c>
      <c r="O94" s="314">
        <v>29.224471230384353</v>
      </c>
      <c r="P94" s="315">
        <v>1334</v>
      </c>
      <c r="Q94" s="316">
        <v>29.215943933420938</v>
      </c>
      <c r="R94" s="315">
        <v>1372</v>
      </c>
      <c r="S94" s="316">
        <v>29.335043831515929</v>
      </c>
      <c r="T94" s="313"/>
      <c r="U94" s="314"/>
      <c r="V94" s="314"/>
      <c r="W94" s="312"/>
      <c r="X94" s="312"/>
      <c r="Y94" s="312"/>
      <c r="Z94" s="312"/>
      <c r="AA94" s="312"/>
      <c r="AB94" s="312"/>
      <c r="AC94" s="312"/>
      <c r="AD94" s="311"/>
    </row>
    <row r="95" spans="1:30" ht="20.100000000000001" customHeight="1">
      <c r="A95" s="311"/>
      <c r="B95" s="311"/>
      <c r="C95" s="312"/>
      <c r="D95" s="311" t="s">
        <v>1865</v>
      </c>
      <c r="E95" s="312"/>
      <c r="F95" s="313">
        <v>7</v>
      </c>
      <c r="G95" s="314">
        <v>0.2</v>
      </c>
      <c r="H95" s="313">
        <v>7</v>
      </c>
      <c r="I95" s="314">
        <v>0.17148456638902498</v>
      </c>
      <c r="J95" s="313">
        <v>8</v>
      </c>
      <c r="K95" s="314">
        <f t="shared" si="0"/>
        <v>0.19226147560682527</v>
      </c>
      <c r="L95" s="313">
        <v>8</v>
      </c>
      <c r="M95" s="314">
        <v>0.18617640214102862</v>
      </c>
      <c r="N95" s="313">
        <v>8</v>
      </c>
      <c r="O95" s="314">
        <v>0.18194223334091425</v>
      </c>
      <c r="P95" s="315">
        <v>8</v>
      </c>
      <c r="Q95" s="316">
        <v>0.17520805957074026</v>
      </c>
      <c r="R95" s="315">
        <v>8</v>
      </c>
      <c r="S95" s="316">
        <v>0.17104981825956811</v>
      </c>
      <c r="T95" s="313"/>
      <c r="U95" s="314"/>
      <c r="V95" s="314"/>
      <c r="W95" s="312"/>
      <c r="X95" s="312"/>
      <c r="Y95" s="312"/>
      <c r="Z95" s="312"/>
      <c r="AA95" s="312"/>
      <c r="AB95" s="312"/>
      <c r="AC95" s="312"/>
      <c r="AD95" s="311"/>
    </row>
    <row r="96" spans="1:30" ht="20.100000000000001" customHeight="1">
      <c r="A96" s="311"/>
      <c r="B96" s="311"/>
      <c r="C96" s="312"/>
      <c r="D96" s="311" t="s">
        <v>1866</v>
      </c>
      <c r="E96" s="312"/>
      <c r="F96" s="313">
        <v>809</v>
      </c>
      <c r="G96" s="314">
        <v>20.3</v>
      </c>
      <c r="H96" s="313">
        <v>837</v>
      </c>
      <c r="I96" s="314">
        <v>20.504654581087703</v>
      </c>
      <c r="J96" s="313">
        <v>840</v>
      </c>
      <c r="K96" s="314">
        <f t="shared" si="0"/>
        <v>20.187454938716655</v>
      </c>
      <c r="L96" s="313">
        <v>861</v>
      </c>
      <c r="M96" s="314">
        <v>20.037235280428206</v>
      </c>
      <c r="N96" s="313">
        <v>898</v>
      </c>
      <c r="O96" s="314">
        <v>20.423015692517627</v>
      </c>
      <c r="P96" s="315">
        <v>928</v>
      </c>
      <c r="Q96" s="316">
        <v>20.324134910205871</v>
      </c>
      <c r="R96" s="315">
        <v>942</v>
      </c>
      <c r="S96" s="316">
        <v>20.141116100064142</v>
      </c>
      <c r="T96" s="313"/>
      <c r="U96" s="314"/>
      <c r="V96" s="314"/>
      <c r="W96" s="312"/>
      <c r="X96" s="312"/>
      <c r="Y96" s="312"/>
      <c r="Z96" s="312"/>
      <c r="AA96" s="312"/>
      <c r="AB96" s="312"/>
      <c r="AC96" s="312"/>
      <c r="AD96" s="311"/>
    </row>
    <row r="97" spans="1:30" ht="20.100000000000001" customHeight="1">
      <c r="A97" s="311"/>
      <c r="B97" s="311"/>
      <c r="C97" s="312"/>
      <c r="D97" s="311" t="s">
        <v>1867</v>
      </c>
      <c r="E97" s="312"/>
      <c r="F97" s="313">
        <v>16</v>
      </c>
      <c r="G97" s="314">
        <v>0.4</v>
      </c>
      <c r="H97" s="313">
        <v>17</v>
      </c>
      <c r="I97" s="314">
        <v>0.41646251837334641</v>
      </c>
      <c r="J97" s="313">
        <v>17</v>
      </c>
      <c r="K97" s="314">
        <f t="shared" si="0"/>
        <v>0.4085556356645037</v>
      </c>
      <c r="L97" s="313">
        <v>17</v>
      </c>
      <c r="M97" s="314">
        <v>0.39562485454968582</v>
      </c>
      <c r="N97" s="313">
        <v>16</v>
      </c>
      <c r="O97" s="314">
        <v>0.3638844666818285</v>
      </c>
      <c r="P97" s="315">
        <v>21</v>
      </c>
      <c r="Q97" s="316">
        <v>0.45992115637319314</v>
      </c>
      <c r="R97" s="315">
        <v>24</v>
      </c>
      <c r="S97" s="316">
        <v>0.51314945477870433</v>
      </c>
      <c r="T97" s="313"/>
      <c r="U97" s="314"/>
      <c r="V97" s="314"/>
      <c r="W97" s="312"/>
      <c r="X97" s="312"/>
      <c r="Y97" s="312"/>
      <c r="Z97" s="312"/>
      <c r="AA97" s="312"/>
      <c r="AB97" s="312"/>
      <c r="AC97" s="312"/>
      <c r="AD97" s="311"/>
    </row>
    <row r="98" spans="1:30" ht="20.100000000000001" customHeight="1">
      <c r="A98" s="311"/>
      <c r="B98" s="311"/>
      <c r="C98" s="312"/>
      <c r="D98" s="311" t="s">
        <v>1868</v>
      </c>
      <c r="E98" s="312"/>
      <c r="F98" s="313">
        <v>1182</v>
      </c>
      <c r="G98" s="314">
        <v>29.7</v>
      </c>
      <c r="H98" s="313">
        <v>1204</v>
      </c>
      <c r="I98" s="314">
        <v>29.495345418912297</v>
      </c>
      <c r="J98" s="313">
        <v>1227</v>
      </c>
      <c r="K98" s="314">
        <f t="shared" si="0"/>
        <v>29.488103821196827</v>
      </c>
      <c r="L98" s="313">
        <v>1267</v>
      </c>
      <c r="M98" s="314">
        <v>29.48568768908541</v>
      </c>
      <c r="N98" s="313">
        <v>1292</v>
      </c>
      <c r="O98" s="314">
        <v>29.383670684557654</v>
      </c>
      <c r="P98" s="315">
        <v>1354</v>
      </c>
      <c r="Q98" s="316">
        <v>29.653964082347787</v>
      </c>
      <c r="R98" s="315">
        <v>1386</v>
      </c>
      <c r="S98" s="316">
        <v>29.634381013470172</v>
      </c>
      <c r="T98" s="313"/>
      <c r="U98" s="314"/>
      <c r="V98" s="314"/>
      <c r="W98" s="312"/>
      <c r="X98" s="312"/>
      <c r="Y98" s="312"/>
      <c r="Z98" s="312"/>
      <c r="AA98" s="312"/>
      <c r="AB98" s="312"/>
      <c r="AC98" s="312"/>
      <c r="AD98" s="311"/>
    </row>
    <row r="99" spans="1:30" ht="20.100000000000001" customHeight="1">
      <c r="A99" s="311"/>
      <c r="B99" s="311"/>
      <c r="C99" s="312"/>
      <c r="D99" s="311" t="s">
        <v>1869</v>
      </c>
      <c r="E99" s="312"/>
      <c r="F99" s="313">
        <v>68</v>
      </c>
      <c r="G99" s="314">
        <v>1.7</v>
      </c>
      <c r="H99" s="313">
        <v>71</v>
      </c>
      <c r="I99" s="314">
        <v>1.739343459088682</v>
      </c>
      <c r="J99" s="313">
        <v>72</v>
      </c>
      <c r="K99" s="314">
        <f t="shared" si="0"/>
        <v>1.7303532804614274</v>
      </c>
      <c r="L99" s="313">
        <v>76</v>
      </c>
      <c r="M99" s="314">
        <v>1.7686758203397719</v>
      </c>
      <c r="N99" s="313">
        <v>83</v>
      </c>
      <c r="O99" s="314">
        <v>1.8876506709119854</v>
      </c>
      <c r="P99" s="315">
        <v>83</v>
      </c>
      <c r="Q99" s="316">
        <v>1.8177836180464302</v>
      </c>
      <c r="R99" s="315">
        <v>85</v>
      </c>
      <c r="S99" s="316">
        <v>1.817404319007911</v>
      </c>
      <c r="T99" s="313"/>
      <c r="U99" s="314"/>
      <c r="V99" s="314"/>
      <c r="W99" s="312"/>
      <c r="X99" s="312"/>
      <c r="Y99" s="312"/>
      <c r="Z99" s="312"/>
      <c r="AA99" s="312"/>
      <c r="AB99" s="312"/>
      <c r="AC99" s="312"/>
      <c r="AD99" s="311"/>
    </row>
    <row r="100" spans="1:30" ht="20.100000000000001" customHeight="1">
      <c r="A100" s="311"/>
      <c r="B100" s="311"/>
      <c r="C100" s="312"/>
      <c r="D100" s="311" t="s">
        <v>1870</v>
      </c>
      <c r="E100" s="312"/>
      <c r="F100" s="313">
        <v>167</v>
      </c>
      <c r="G100" s="314">
        <v>4.2</v>
      </c>
      <c r="H100" s="313">
        <v>166</v>
      </c>
      <c r="I100" s="314">
        <v>4.0666340029397352</v>
      </c>
      <c r="J100" s="313">
        <v>178</v>
      </c>
      <c r="K100" s="314">
        <f t="shared" si="0"/>
        <v>4.2778178322518627</v>
      </c>
      <c r="L100" s="313">
        <v>176</v>
      </c>
      <c r="M100" s="314">
        <v>4.09588084710263</v>
      </c>
      <c r="N100" s="313">
        <v>168</v>
      </c>
      <c r="O100" s="314">
        <v>3.8207869001591996</v>
      </c>
      <c r="P100" s="315">
        <v>177</v>
      </c>
      <c r="Q100" s="316">
        <v>3.8764783180026283</v>
      </c>
      <c r="R100" s="315">
        <v>179</v>
      </c>
      <c r="S100" s="316">
        <v>3.8272396835578362</v>
      </c>
      <c r="T100" s="313"/>
      <c r="U100" s="314"/>
      <c r="V100" s="314"/>
      <c r="W100" s="312"/>
      <c r="X100" s="312"/>
      <c r="Y100" s="312"/>
      <c r="Z100" s="312"/>
      <c r="AA100" s="312"/>
      <c r="AB100" s="312"/>
      <c r="AC100" s="312"/>
      <c r="AD100" s="311"/>
    </row>
    <row r="101" spans="1:30" ht="20.100000000000001" customHeight="1">
      <c r="A101" s="311"/>
      <c r="B101" s="311"/>
      <c r="C101" s="312"/>
      <c r="D101" s="311" t="s">
        <v>1871</v>
      </c>
      <c r="E101" s="312"/>
      <c r="F101" s="313">
        <v>215</v>
      </c>
      <c r="G101" s="314">
        <v>5.4</v>
      </c>
      <c r="H101" s="313">
        <v>218</v>
      </c>
      <c r="I101" s="314">
        <v>5.3405193532582071</v>
      </c>
      <c r="J101" s="313">
        <v>216</v>
      </c>
      <c r="K101" s="314">
        <f t="shared" si="0"/>
        <v>5.1910598413842823</v>
      </c>
      <c r="L101" s="313">
        <v>235</v>
      </c>
      <c r="M101" s="314">
        <v>5.4689318128927162</v>
      </c>
      <c r="N101" s="313">
        <v>240</v>
      </c>
      <c r="O101" s="314">
        <v>5.4582670002274281</v>
      </c>
      <c r="P101" s="315">
        <v>242</v>
      </c>
      <c r="Q101" s="316">
        <v>5.3000438020148923</v>
      </c>
      <c r="R101" s="315">
        <v>249</v>
      </c>
      <c r="S101" s="316">
        <v>5.323925593329057</v>
      </c>
      <c r="T101" s="313"/>
      <c r="U101" s="314"/>
      <c r="V101" s="314"/>
      <c r="W101" s="312"/>
      <c r="X101" s="312"/>
      <c r="Y101" s="312"/>
      <c r="Z101" s="312"/>
      <c r="AA101" s="312"/>
      <c r="AB101" s="312"/>
      <c r="AC101" s="312"/>
      <c r="AD101" s="311"/>
    </row>
    <row r="102" spans="1:30" ht="20.100000000000001" customHeight="1">
      <c r="A102" s="311"/>
      <c r="B102" s="311"/>
      <c r="C102" s="312"/>
      <c r="D102" s="311" t="s">
        <v>7638</v>
      </c>
      <c r="E102" s="312"/>
      <c r="F102" s="313">
        <v>20</v>
      </c>
      <c r="G102" s="314">
        <v>0.5</v>
      </c>
      <c r="H102" s="313">
        <v>20</v>
      </c>
      <c r="I102" s="314">
        <v>0.4899559039686428</v>
      </c>
      <c r="J102" s="313">
        <v>20</v>
      </c>
      <c r="K102" s="314">
        <f t="shared" si="0"/>
        <v>0.48065368901706318</v>
      </c>
      <c r="L102" s="313">
        <v>19</v>
      </c>
      <c r="M102" s="314">
        <v>0.44216895508494297</v>
      </c>
      <c r="N102" s="313">
        <v>19</v>
      </c>
      <c r="O102" s="314">
        <v>0.43211280418467135</v>
      </c>
      <c r="P102" s="315">
        <v>18</v>
      </c>
      <c r="Q102" s="316">
        <v>0.39421813403416556</v>
      </c>
      <c r="R102" s="315">
        <v>20</v>
      </c>
      <c r="S102" s="316">
        <v>0.42762454564892027</v>
      </c>
      <c r="T102" s="313"/>
      <c r="U102" s="314"/>
      <c r="V102" s="314"/>
      <c r="W102" s="312"/>
      <c r="X102" s="312"/>
      <c r="Y102" s="312"/>
      <c r="Z102" s="312"/>
      <c r="AA102" s="312"/>
      <c r="AB102" s="312"/>
      <c r="AC102" s="312"/>
      <c r="AD102" s="311"/>
    </row>
    <row r="103" spans="1:30" ht="20.100000000000001" customHeight="1">
      <c r="A103" s="311"/>
      <c r="B103" s="311"/>
      <c r="C103" s="312"/>
      <c r="D103" s="311" t="s">
        <v>7639</v>
      </c>
      <c r="E103" s="312"/>
      <c r="F103" s="313">
        <v>3</v>
      </c>
      <c r="G103" s="314">
        <v>0.1</v>
      </c>
      <c r="H103" s="313">
        <v>3</v>
      </c>
      <c r="I103" s="314">
        <v>7.3493385595296418E-2</v>
      </c>
      <c r="J103" s="313">
        <v>2</v>
      </c>
      <c r="K103" s="314">
        <f t="shared" si="0"/>
        <v>4.8065368901706318E-2</v>
      </c>
      <c r="L103" s="313">
        <v>3</v>
      </c>
      <c r="M103" s="314">
        <v>6.9816150802885737E-2</v>
      </c>
      <c r="N103" s="313">
        <v>3</v>
      </c>
      <c r="O103" s="314">
        <v>6.8228337502842851E-2</v>
      </c>
      <c r="P103" s="315">
        <v>3</v>
      </c>
      <c r="Q103" s="316">
        <v>6.5703022339027597E-2</v>
      </c>
      <c r="R103" s="315">
        <v>3</v>
      </c>
      <c r="S103" s="316">
        <v>6.4143681847338041E-2</v>
      </c>
      <c r="T103" s="313"/>
      <c r="U103" s="314"/>
      <c r="V103" s="314"/>
      <c r="W103" s="312"/>
      <c r="X103" s="312"/>
      <c r="Y103" s="312"/>
      <c r="Z103" s="312"/>
      <c r="AA103" s="312"/>
      <c r="AB103" s="312"/>
      <c r="AC103" s="312"/>
      <c r="AD103" s="311"/>
    </row>
    <row r="104" spans="1:30" ht="20.100000000000001" customHeight="1">
      <c r="A104" s="9" t="s">
        <v>3856</v>
      </c>
      <c r="B104" s="9" t="s">
        <v>615</v>
      </c>
      <c r="C104" s="308" t="s">
        <v>7636</v>
      </c>
      <c r="D104" s="9" t="s">
        <v>7626</v>
      </c>
      <c r="E104" s="308" t="s">
        <v>7627</v>
      </c>
      <c r="F104" s="11">
        <v>13</v>
      </c>
      <c r="G104" s="12">
        <v>0.4</v>
      </c>
      <c r="H104" s="11">
        <v>20</v>
      </c>
      <c r="I104" s="12">
        <v>0.53662463107056613</v>
      </c>
      <c r="J104" s="11">
        <v>29</v>
      </c>
      <c r="K104" s="12">
        <v>0.8</v>
      </c>
      <c r="L104" s="11">
        <v>36</v>
      </c>
      <c r="M104" s="12">
        <v>0.91789903110657822</v>
      </c>
      <c r="N104" s="11">
        <v>44</v>
      </c>
      <c r="O104" s="12">
        <v>1.0967098703888336</v>
      </c>
      <c r="P104" s="56">
        <v>62</v>
      </c>
      <c r="Q104" s="57">
        <v>1.4878809695224382</v>
      </c>
      <c r="R104" s="56">
        <v>71</v>
      </c>
      <c r="S104" s="57">
        <v>1.6647127784290738</v>
      </c>
      <c r="T104" s="11"/>
      <c r="U104" s="12"/>
      <c r="V104" s="12" t="s">
        <v>138</v>
      </c>
      <c r="W104" s="308" t="s">
        <v>7628</v>
      </c>
      <c r="X104" s="308" t="s">
        <v>7628</v>
      </c>
      <c r="Y104" s="308" t="s">
        <v>7628</v>
      </c>
      <c r="Z104" s="308" t="s">
        <v>7628</v>
      </c>
      <c r="AA104" s="308" t="s">
        <v>7628</v>
      </c>
      <c r="AB104" s="308" t="s">
        <v>7628</v>
      </c>
      <c r="AC104" s="308"/>
      <c r="AD104" s="9"/>
    </row>
    <row r="105" spans="1:30" ht="20.100000000000001" customHeight="1">
      <c r="A105" s="311"/>
      <c r="B105" s="311"/>
      <c r="C105" s="395" t="s">
        <v>8058</v>
      </c>
      <c r="D105" s="311" t="s">
        <v>7629</v>
      </c>
      <c r="E105" s="312"/>
      <c r="F105" s="313">
        <v>558</v>
      </c>
      <c r="G105" s="314">
        <v>15.3</v>
      </c>
      <c r="H105" s="313">
        <v>574</v>
      </c>
      <c r="I105" s="314">
        <v>15.401126911725248</v>
      </c>
      <c r="J105" s="313">
        <v>590</v>
      </c>
      <c r="K105" s="314">
        <v>15.534491837809373</v>
      </c>
      <c r="L105" s="313">
        <v>618</v>
      </c>
      <c r="M105" s="314">
        <v>15.757266700662926</v>
      </c>
      <c r="N105" s="313">
        <v>630</v>
      </c>
      <c r="O105" s="314">
        <v>15.702891326021934</v>
      </c>
      <c r="P105" s="315">
        <v>644</v>
      </c>
      <c r="Q105" s="316">
        <v>15.454763618910487</v>
      </c>
      <c r="R105" s="315">
        <v>662</v>
      </c>
      <c r="S105" s="316">
        <v>15.52168815943728</v>
      </c>
      <c r="T105" s="313"/>
      <c r="U105" s="314"/>
      <c r="V105" s="314"/>
      <c r="W105" s="312"/>
      <c r="X105" s="312"/>
      <c r="Y105" s="312"/>
      <c r="Z105" s="312"/>
      <c r="AA105" s="312"/>
      <c r="AB105" s="312"/>
      <c r="AC105" s="312"/>
      <c r="AD105" s="311"/>
    </row>
    <row r="106" spans="1:30" ht="20.100000000000001" customHeight="1">
      <c r="A106" s="311"/>
      <c r="B106" s="311"/>
      <c r="C106" s="312"/>
      <c r="D106" s="311" t="s">
        <v>7630</v>
      </c>
      <c r="E106" s="312"/>
      <c r="F106" s="313">
        <v>3</v>
      </c>
      <c r="G106" s="314">
        <v>0.1</v>
      </c>
      <c r="H106" s="313">
        <v>2</v>
      </c>
      <c r="I106" s="314">
        <v>5.3662463107056614E-2</v>
      </c>
      <c r="J106" s="313">
        <v>2</v>
      </c>
      <c r="K106" s="314">
        <v>5.2659294365455502E-2</v>
      </c>
      <c r="L106" s="313">
        <v>2</v>
      </c>
      <c r="M106" s="314">
        <v>5.0994390617032127E-2</v>
      </c>
      <c r="N106" s="313">
        <v>2</v>
      </c>
      <c r="O106" s="314"/>
      <c r="P106" s="315">
        <v>3</v>
      </c>
      <c r="Q106" s="316">
        <v>7.1994240460763137E-2</v>
      </c>
      <c r="R106" s="315">
        <v>4</v>
      </c>
      <c r="S106" s="316">
        <v>9.3786635404454866E-2</v>
      </c>
      <c r="T106" s="313"/>
      <c r="U106" s="314"/>
      <c r="V106" s="314"/>
      <c r="W106" s="312"/>
      <c r="X106" s="312"/>
      <c r="Y106" s="312"/>
      <c r="Z106" s="312"/>
      <c r="AA106" s="312"/>
      <c r="AB106" s="312"/>
      <c r="AC106" s="312"/>
      <c r="AD106" s="311"/>
    </row>
    <row r="107" spans="1:30" ht="20.100000000000001" customHeight="1">
      <c r="A107" s="311"/>
      <c r="B107" s="311"/>
      <c r="C107" s="312"/>
      <c r="D107" s="311" t="s">
        <v>7631</v>
      </c>
      <c r="E107" s="312"/>
      <c r="F107" s="313">
        <v>3054</v>
      </c>
      <c r="G107" s="314">
        <v>84</v>
      </c>
      <c r="H107" s="313">
        <v>3123</v>
      </c>
      <c r="I107" s="314">
        <v>83.793936141668908</v>
      </c>
      <c r="J107" s="313">
        <v>3168</v>
      </c>
      <c r="K107" s="314">
        <v>83.385992627698784</v>
      </c>
      <c r="L107" s="313">
        <v>3259</v>
      </c>
      <c r="M107" s="314">
        <v>83.095359510453846</v>
      </c>
      <c r="N107" s="313">
        <v>3328</v>
      </c>
      <c r="O107" s="314">
        <v>82.951146560319046</v>
      </c>
      <c r="P107" s="315">
        <v>3447</v>
      </c>
      <c r="Q107" s="316">
        <v>82.721382289416852</v>
      </c>
      <c r="R107" s="315">
        <v>3516</v>
      </c>
      <c r="S107" s="316">
        <v>82.438452520515824</v>
      </c>
      <c r="T107" s="313"/>
      <c r="U107" s="314"/>
      <c r="V107" s="314"/>
      <c r="W107" s="312"/>
      <c r="X107" s="312"/>
      <c r="Y107" s="312"/>
      <c r="Z107" s="312"/>
      <c r="AA107" s="312"/>
      <c r="AB107" s="312"/>
      <c r="AC107" s="312"/>
      <c r="AD107" s="311"/>
    </row>
    <row r="108" spans="1:30" ht="20.100000000000001" customHeight="1">
      <c r="A108" s="311"/>
      <c r="B108" s="311"/>
      <c r="C108" s="312"/>
      <c r="D108" s="311" t="s">
        <v>7632</v>
      </c>
      <c r="E108" s="312"/>
      <c r="F108" s="313">
        <v>5</v>
      </c>
      <c r="G108" s="314">
        <v>0.1</v>
      </c>
      <c r="H108" s="313">
        <v>5</v>
      </c>
      <c r="I108" s="314">
        <v>0.13415615776764153</v>
      </c>
      <c r="J108" s="313">
        <v>6</v>
      </c>
      <c r="K108" s="314">
        <v>0.15797788309636651</v>
      </c>
      <c r="L108" s="313">
        <v>4</v>
      </c>
      <c r="M108" s="314">
        <v>0.10198878123406425</v>
      </c>
      <c r="N108" s="313">
        <v>5</v>
      </c>
      <c r="O108" s="314">
        <v>0.12462612163509472</v>
      </c>
      <c r="P108" s="315">
        <v>6</v>
      </c>
      <c r="Q108" s="316">
        <v>0.14398848092152627</v>
      </c>
      <c r="R108" s="315">
        <v>7</v>
      </c>
      <c r="S108" s="316">
        <v>0.16412661195779601</v>
      </c>
      <c r="T108" s="313"/>
      <c r="U108" s="314"/>
      <c r="V108" s="314"/>
      <c r="W108" s="312"/>
      <c r="X108" s="312"/>
      <c r="Y108" s="312"/>
      <c r="Z108" s="312"/>
      <c r="AA108" s="312"/>
      <c r="AB108" s="312"/>
      <c r="AC108" s="312"/>
      <c r="AD108" s="311"/>
    </row>
    <row r="109" spans="1:30" ht="20.100000000000001" customHeight="1">
      <c r="A109" s="311"/>
      <c r="B109" s="311"/>
      <c r="C109" s="312"/>
      <c r="D109" s="311" t="s">
        <v>7633</v>
      </c>
      <c r="E109" s="312"/>
      <c r="F109" s="313">
        <v>3</v>
      </c>
      <c r="G109" s="314">
        <v>0.1</v>
      </c>
      <c r="H109" s="313">
        <v>3</v>
      </c>
      <c r="I109" s="314">
        <v>8.0493694660584925E-2</v>
      </c>
      <c r="J109" s="313">
        <v>3</v>
      </c>
      <c r="K109" s="314">
        <v>7.8988941548183256E-2</v>
      </c>
      <c r="L109" s="313">
        <v>3</v>
      </c>
      <c r="M109" s="314">
        <v>7.6491585925548194E-2</v>
      </c>
      <c r="N109" s="313">
        <v>3</v>
      </c>
      <c r="O109" s="314">
        <v>7.4775672981056834E-2</v>
      </c>
      <c r="P109" s="315">
        <v>5</v>
      </c>
      <c r="Q109" s="316">
        <v>0.11999040076793857</v>
      </c>
      <c r="R109" s="315">
        <v>5</v>
      </c>
      <c r="S109" s="316">
        <v>0.11723329425556858</v>
      </c>
      <c r="T109" s="313"/>
      <c r="U109" s="314"/>
      <c r="V109" s="314"/>
      <c r="W109" s="312"/>
      <c r="X109" s="312"/>
      <c r="Y109" s="312"/>
      <c r="Z109" s="312"/>
      <c r="AA109" s="312"/>
      <c r="AB109" s="312"/>
      <c r="AC109" s="312"/>
      <c r="AD109" s="311"/>
    </row>
    <row r="110" spans="1:30" ht="20.100000000000001" customHeight="1">
      <c r="A110" s="311"/>
      <c r="B110" s="311"/>
      <c r="C110" s="312"/>
      <c r="D110" s="311" t="s">
        <v>7634</v>
      </c>
      <c r="E110" s="312"/>
      <c r="F110" s="313"/>
      <c r="G110" s="314"/>
      <c r="H110" s="313"/>
      <c r="I110" s="314"/>
      <c r="J110" s="313"/>
      <c r="K110" s="314"/>
      <c r="L110" s="313"/>
      <c r="M110" s="314"/>
      <c r="N110" s="313"/>
      <c r="O110" s="314"/>
      <c r="P110" s="313"/>
      <c r="Q110" s="314"/>
      <c r="R110" s="315"/>
      <c r="S110" s="314"/>
      <c r="T110" s="313"/>
      <c r="U110" s="314"/>
      <c r="V110" s="314"/>
      <c r="W110" s="312"/>
      <c r="X110" s="312"/>
      <c r="Y110" s="312"/>
      <c r="Z110" s="312"/>
      <c r="AA110" s="312"/>
      <c r="AB110" s="312"/>
      <c r="AC110" s="312"/>
      <c r="AD110" s="311"/>
    </row>
    <row r="111" spans="1:30" ht="20.100000000000001" customHeight="1">
      <c r="A111" s="311"/>
      <c r="B111" s="311"/>
      <c r="C111" s="312"/>
      <c r="D111" s="311" t="s">
        <v>7635</v>
      </c>
      <c r="E111" s="312"/>
      <c r="F111" s="313"/>
      <c r="G111" s="314"/>
      <c r="H111" s="313"/>
      <c r="I111" s="314"/>
      <c r="J111" s="313"/>
      <c r="K111" s="314"/>
      <c r="L111" s="313"/>
      <c r="M111" s="314"/>
      <c r="N111" s="313"/>
      <c r="O111" s="314"/>
      <c r="P111" s="313">
        <v>1</v>
      </c>
      <c r="Q111" s="314"/>
      <c r="R111" s="315">
        <v>3</v>
      </c>
      <c r="S111" s="314">
        <v>0.1</v>
      </c>
      <c r="T111" s="313"/>
      <c r="U111" s="314"/>
      <c r="V111" s="314"/>
      <c r="W111" s="312"/>
      <c r="X111" s="312"/>
      <c r="Y111" s="312"/>
      <c r="Z111" s="312"/>
      <c r="AA111" s="312"/>
      <c r="AB111" s="312"/>
      <c r="AC111" s="312"/>
      <c r="AD111" s="311"/>
    </row>
    <row r="112" spans="1:30" ht="20.100000000000001" customHeight="1">
      <c r="A112" s="9" t="s">
        <v>3857</v>
      </c>
      <c r="B112" s="9" t="s">
        <v>616</v>
      </c>
      <c r="C112" s="308" t="s">
        <v>7636</v>
      </c>
      <c r="D112" s="66"/>
      <c r="E112" s="308" t="s">
        <v>7640</v>
      </c>
      <c r="F112" s="11">
        <v>3633</v>
      </c>
      <c r="G112" s="12">
        <v>100</v>
      </c>
      <c r="H112" s="11">
        <v>3724</v>
      </c>
      <c r="I112" s="12">
        <v>100</v>
      </c>
      <c r="J112" s="11">
        <v>3795</v>
      </c>
      <c r="K112" s="12">
        <v>100</v>
      </c>
      <c r="L112" s="11">
        <v>3919</v>
      </c>
      <c r="M112" s="12">
        <v>100</v>
      </c>
      <c r="N112" s="11">
        <v>4009</v>
      </c>
      <c r="O112" s="12">
        <v>100</v>
      </c>
      <c r="P112" s="56">
        <v>4162</v>
      </c>
      <c r="Q112" s="57">
        <v>100</v>
      </c>
      <c r="R112" s="56">
        <v>4257</v>
      </c>
      <c r="S112" s="57">
        <v>99.9</v>
      </c>
      <c r="T112" s="11"/>
      <c r="U112" s="12"/>
      <c r="V112" s="12" t="s">
        <v>138</v>
      </c>
      <c r="W112" s="308" t="s">
        <v>7628</v>
      </c>
      <c r="X112" s="308" t="s">
        <v>7628</v>
      </c>
      <c r="Y112" s="308" t="s">
        <v>7628</v>
      </c>
      <c r="Z112" s="308" t="s">
        <v>7628</v>
      </c>
      <c r="AA112" s="308" t="s">
        <v>7628</v>
      </c>
      <c r="AB112" s="308" t="s">
        <v>7628</v>
      </c>
      <c r="AC112" s="308"/>
      <c r="AD112" s="9"/>
    </row>
    <row r="113" spans="1:30" ht="20.100000000000001" customHeight="1">
      <c r="A113" s="311"/>
      <c r="B113" s="311"/>
      <c r="C113" s="395" t="s">
        <v>8059</v>
      </c>
      <c r="D113" s="311" t="s">
        <v>1861</v>
      </c>
      <c r="E113" s="312" t="s">
        <v>7627</v>
      </c>
      <c r="F113" s="313"/>
      <c r="G113" s="314"/>
      <c r="H113" s="313"/>
      <c r="I113" s="314"/>
      <c r="J113" s="313"/>
      <c r="K113" s="314"/>
      <c r="L113" s="313"/>
      <c r="M113" s="314"/>
      <c r="N113" s="313"/>
      <c r="O113" s="314"/>
      <c r="P113" s="315"/>
      <c r="Q113" s="314"/>
      <c r="R113" s="315"/>
      <c r="S113" s="316"/>
      <c r="T113" s="313"/>
      <c r="U113" s="314"/>
      <c r="V113" s="314"/>
      <c r="W113" s="312"/>
      <c r="X113" s="312"/>
      <c r="Y113" s="312"/>
      <c r="Z113" s="312"/>
      <c r="AA113" s="312"/>
      <c r="AB113" s="312"/>
      <c r="AC113" s="312"/>
      <c r="AD113" s="311"/>
    </row>
    <row r="114" spans="1:30" ht="20.100000000000001" customHeight="1">
      <c r="A114" s="311"/>
      <c r="B114" s="311"/>
      <c r="C114" s="312"/>
      <c r="D114" s="311" t="s">
        <v>1862</v>
      </c>
      <c r="E114" s="312"/>
      <c r="F114" s="313"/>
      <c r="G114" s="314"/>
      <c r="H114" s="313"/>
      <c r="I114" s="314"/>
      <c r="J114" s="313"/>
      <c r="K114" s="314"/>
      <c r="L114" s="313"/>
      <c r="M114" s="314"/>
      <c r="N114" s="313"/>
      <c r="O114" s="314"/>
      <c r="P114" s="315">
        <v>1</v>
      </c>
      <c r="Q114" s="314"/>
      <c r="R114" s="315">
        <v>6</v>
      </c>
      <c r="S114" s="314">
        <v>0.1</v>
      </c>
      <c r="T114" s="313"/>
      <c r="U114" s="314"/>
      <c r="V114" s="314"/>
      <c r="W114" s="312"/>
      <c r="X114" s="312"/>
      <c r="Y114" s="312"/>
      <c r="Z114" s="312"/>
      <c r="AA114" s="312"/>
      <c r="AB114" s="312"/>
      <c r="AC114" s="312"/>
      <c r="AD114" s="311"/>
    </row>
    <row r="115" spans="1:30" ht="20.100000000000001" customHeight="1">
      <c r="A115" s="9" t="s">
        <v>3858</v>
      </c>
      <c r="B115" s="9" t="s">
        <v>617</v>
      </c>
      <c r="C115" s="308" t="s">
        <v>7636</v>
      </c>
      <c r="D115" s="9" t="s">
        <v>1853</v>
      </c>
      <c r="E115" s="308"/>
      <c r="F115" s="11">
        <v>6</v>
      </c>
      <c r="G115" s="12">
        <v>0.2</v>
      </c>
      <c r="H115" s="11">
        <v>18</v>
      </c>
      <c r="I115" s="12">
        <v>0.44096031357177856</v>
      </c>
      <c r="J115" s="11">
        <v>23</v>
      </c>
      <c r="K115" s="12">
        <v>0.55275174236962266</v>
      </c>
      <c r="L115" s="11">
        <v>22</v>
      </c>
      <c r="M115" s="12">
        <v>0.51198510588782875</v>
      </c>
      <c r="N115" s="11">
        <v>41</v>
      </c>
      <c r="O115" s="12">
        <v>0.93245394587218555</v>
      </c>
      <c r="P115" s="56">
        <v>64</v>
      </c>
      <c r="Q115" s="57">
        <v>1.4016644765659221</v>
      </c>
      <c r="R115" s="56">
        <v>40</v>
      </c>
      <c r="S115" s="57">
        <v>0.85524909129784055</v>
      </c>
      <c r="T115" s="11"/>
      <c r="U115" s="12"/>
      <c r="V115" s="12" t="s">
        <v>138</v>
      </c>
      <c r="W115" s="308" t="s">
        <v>7628</v>
      </c>
      <c r="X115" s="308" t="s">
        <v>7628</v>
      </c>
      <c r="Y115" s="308" t="s">
        <v>7628</v>
      </c>
      <c r="Z115" s="308" t="s">
        <v>7628</v>
      </c>
      <c r="AA115" s="308" t="s">
        <v>7628</v>
      </c>
      <c r="AB115" s="308" t="s">
        <v>7628</v>
      </c>
      <c r="AC115" s="308"/>
      <c r="AD115" s="9"/>
    </row>
    <row r="116" spans="1:30" ht="20.100000000000001" customHeight="1">
      <c r="A116" s="311"/>
      <c r="B116" s="311"/>
      <c r="C116" s="312"/>
      <c r="D116" s="311" t="s">
        <v>1854</v>
      </c>
      <c r="E116" s="312"/>
      <c r="F116" s="313">
        <v>3977</v>
      </c>
      <c r="G116" s="314">
        <v>99.8</v>
      </c>
      <c r="H116" s="313">
        <v>4064</v>
      </c>
      <c r="I116" s="314">
        <v>99.559039686428221</v>
      </c>
      <c r="J116" s="313">
        <v>4138</v>
      </c>
      <c r="K116" s="314">
        <v>99.447248257630378</v>
      </c>
      <c r="L116" s="313">
        <v>4275</v>
      </c>
      <c r="M116" s="314">
        <v>99.488014894112169</v>
      </c>
      <c r="N116" s="313">
        <v>4356</v>
      </c>
      <c r="O116" s="314">
        <v>99.067546054127817</v>
      </c>
      <c r="P116" s="315">
        <v>4502</v>
      </c>
      <c r="Q116" s="316">
        <v>98.598335523434073</v>
      </c>
      <c r="R116" s="315">
        <v>4637</v>
      </c>
      <c r="S116" s="316">
        <v>99.144750908702164</v>
      </c>
      <c r="T116" s="313"/>
      <c r="U116" s="314"/>
      <c r="V116" s="314"/>
      <c r="W116" s="312"/>
      <c r="X116" s="312"/>
      <c r="Y116" s="312"/>
      <c r="Z116" s="312"/>
      <c r="AA116" s="312"/>
      <c r="AB116" s="312"/>
      <c r="AC116" s="312"/>
      <c r="AD116" s="311"/>
    </row>
    <row r="117" spans="1:30" ht="20.100000000000001" customHeight="1">
      <c r="A117" s="9" t="s">
        <v>3859</v>
      </c>
      <c r="B117" s="9" t="s">
        <v>618</v>
      </c>
      <c r="C117" s="308" t="s">
        <v>7636</v>
      </c>
      <c r="D117" s="9" t="s">
        <v>7641</v>
      </c>
      <c r="E117" s="308"/>
      <c r="F117" s="11">
        <v>3977</v>
      </c>
      <c r="G117" s="12">
        <v>99.8</v>
      </c>
      <c r="H117" s="11">
        <v>4064</v>
      </c>
      <c r="I117" s="12">
        <v>99.559039686428221</v>
      </c>
      <c r="J117" s="11">
        <v>4138</v>
      </c>
      <c r="K117" s="12">
        <v>99.447248257630378</v>
      </c>
      <c r="L117" s="11">
        <v>4275</v>
      </c>
      <c r="M117" s="12">
        <v>99.488014894112169</v>
      </c>
      <c r="N117" s="11">
        <v>4356</v>
      </c>
      <c r="O117" s="12">
        <v>99.067546054127817</v>
      </c>
      <c r="P117" s="56">
        <v>4502</v>
      </c>
      <c r="Q117" s="57">
        <v>98.6</v>
      </c>
      <c r="R117" s="56"/>
      <c r="S117" s="57"/>
      <c r="T117" s="11"/>
      <c r="U117" s="12"/>
      <c r="V117" s="12" t="s">
        <v>138</v>
      </c>
      <c r="W117" s="308" t="s">
        <v>7628</v>
      </c>
      <c r="X117" s="308" t="s">
        <v>7628</v>
      </c>
      <c r="Y117" s="308" t="s">
        <v>7628</v>
      </c>
      <c r="Z117" s="308" t="s">
        <v>7628</v>
      </c>
      <c r="AA117" s="308" t="s">
        <v>7628</v>
      </c>
      <c r="AB117" s="308" t="s">
        <v>7628</v>
      </c>
      <c r="AC117" s="308"/>
      <c r="AD117" s="9"/>
    </row>
    <row r="118" spans="1:30" ht="20.100000000000001" customHeight="1">
      <c r="A118" s="311"/>
      <c r="B118" s="311"/>
      <c r="C118" s="312"/>
      <c r="D118" s="311" t="s">
        <v>7642</v>
      </c>
      <c r="E118" s="312"/>
      <c r="F118" s="313">
        <v>2</v>
      </c>
      <c r="G118" s="314">
        <v>0.1</v>
      </c>
      <c r="H118" s="313">
        <v>3</v>
      </c>
      <c r="I118" s="314">
        <v>7.3493385595296418E-2</v>
      </c>
      <c r="J118" s="313">
        <v>5</v>
      </c>
      <c r="K118" s="314">
        <v>0.12016342225426579</v>
      </c>
      <c r="L118" s="313">
        <v>5</v>
      </c>
      <c r="M118" s="314">
        <v>0.11636025133814289</v>
      </c>
      <c r="N118" s="313">
        <v>14</v>
      </c>
      <c r="O118" s="314">
        <v>0.31839890834659995</v>
      </c>
      <c r="P118" s="315">
        <v>9</v>
      </c>
      <c r="Q118" s="316">
        <v>0.2</v>
      </c>
      <c r="R118" s="315">
        <v>7</v>
      </c>
      <c r="S118" s="316">
        <v>17.5</v>
      </c>
      <c r="T118" s="313"/>
      <c r="U118" s="314"/>
      <c r="V118" s="314"/>
      <c r="W118" s="312"/>
      <c r="X118" s="312"/>
      <c r="Y118" s="312"/>
      <c r="Z118" s="312"/>
      <c r="AA118" s="312"/>
      <c r="AB118" s="312"/>
      <c r="AC118" s="312"/>
      <c r="AD118" s="311"/>
    </row>
    <row r="119" spans="1:30" ht="20.100000000000001" customHeight="1">
      <c r="A119" s="311"/>
      <c r="B119" s="311"/>
      <c r="C119" s="312"/>
      <c r="D119" s="311" t="s">
        <v>7643</v>
      </c>
      <c r="E119" s="312"/>
      <c r="F119" s="313">
        <v>3</v>
      </c>
      <c r="G119" s="314">
        <v>0.1</v>
      </c>
      <c r="H119" s="313">
        <v>10</v>
      </c>
      <c r="I119" s="314">
        <v>0.2449779519843214</v>
      </c>
      <c r="J119" s="313">
        <v>10</v>
      </c>
      <c r="K119" s="314">
        <v>0.24032684450853159</v>
      </c>
      <c r="L119" s="313">
        <v>4</v>
      </c>
      <c r="M119" s="314">
        <v>9.3088201070514312E-2</v>
      </c>
      <c r="N119" s="313">
        <v>15</v>
      </c>
      <c r="O119" s="314">
        <v>0.34114168751421425</v>
      </c>
      <c r="P119" s="315">
        <v>28</v>
      </c>
      <c r="Q119" s="316">
        <v>0.6</v>
      </c>
      <c r="R119" s="315">
        <v>11</v>
      </c>
      <c r="S119" s="316">
        <v>27.5</v>
      </c>
      <c r="T119" s="313"/>
      <c r="U119" s="314"/>
      <c r="V119" s="314"/>
      <c r="W119" s="312"/>
      <c r="X119" s="312"/>
      <c r="Y119" s="312"/>
      <c r="Z119" s="312"/>
      <c r="AA119" s="312"/>
      <c r="AB119" s="312"/>
      <c r="AC119" s="312"/>
      <c r="AD119" s="311"/>
    </row>
    <row r="120" spans="1:30" ht="20.100000000000001" customHeight="1">
      <c r="A120" s="311"/>
      <c r="B120" s="311"/>
      <c r="C120" s="312"/>
      <c r="D120" s="311" t="s">
        <v>7644</v>
      </c>
      <c r="E120" s="312"/>
      <c r="F120" s="313">
        <v>1</v>
      </c>
      <c r="G120" s="314">
        <v>0</v>
      </c>
      <c r="H120" s="313">
        <v>5</v>
      </c>
      <c r="I120" s="314">
        <v>0.1224889759921607</v>
      </c>
      <c r="J120" s="313">
        <v>8</v>
      </c>
      <c r="K120" s="314">
        <v>0.19226147560682527</v>
      </c>
      <c r="L120" s="313">
        <v>13</v>
      </c>
      <c r="M120" s="314">
        <v>0.30253665347917152</v>
      </c>
      <c r="N120" s="313">
        <v>12</v>
      </c>
      <c r="O120" s="314">
        <v>0.2729133500113714</v>
      </c>
      <c r="P120" s="315">
        <v>27</v>
      </c>
      <c r="Q120" s="316">
        <v>0.6</v>
      </c>
      <c r="R120" s="315">
        <v>22</v>
      </c>
      <c r="S120" s="316">
        <v>55</v>
      </c>
      <c r="T120" s="313"/>
      <c r="U120" s="314"/>
      <c r="V120" s="314"/>
      <c r="W120" s="312"/>
      <c r="X120" s="312"/>
      <c r="Y120" s="312"/>
      <c r="Z120" s="312"/>
      <c r="AA120" s="312"/>
      <c r="AB120" s="312"/>
      <c r="AC120" s="312"/>
      <c r="AD120" s="311"/>
    </row>
    <row r="121" spans="1:30" ht="20.100000000000001" customHeight="1">
      <c r="A121" s="9" t="s">
        <v>3860</v>
      </c>
      <c r="B121" s="9" t="s">
        <v>619</v>
      </c>
      <c r="C121" s="308" t="s">
        <v>7636</v>
      </c>
      <c r="D121" s="9" t="s">
        <v>7641</v>
      </c>
      <c r="E121" s="308"/>
      <c r="F121" s="11"/>
      <c r="G121" s="12"/>
      <c r="H121" s="11"/>
      <c r="I121" s="12"/>
      <c r="J121" s="11"/>
      <c r="K121" s="12"/>
      <c r="L121" s="11"/>
      <c r="M121" s="12"/>
      <c r="N121" s="11"/>
      <c r="O121" s="12"/>
      <c r="P121" s="11"/>
      <c r="Q121" s="12"/>
      <c r="R121" s="56"/>
      <c r="S121" s="57"/>
      <c r="T121" s="11"/>
      <c r="U121" s="12"/>
      <c r="V121" s="12" t="s">
        <v>138</v>
      </c>
      <c r="W121" s="308" t="s">
        <v>7628</v>
      </c>
      <c r="X121" s="308" t="s">
        <v>7628</v>
      </c>
      <c r="Y121" s="308" t="s">
        <v>7628</v>
      </c>
      <c r="Z121" s="308" t="s">
        <v>7628</v>
      </c>
      <c r="AA121" s="308" t="s">
        <v>7628</v>
      </c>
      <c r="AB121" s="308" t="s">
        <v>7628</v>
      </c>
      <c r="AC121" s="308"/>
      <c r="AD121" s="9"/>
    </row>
    <row r="122" spans="1:30" ht="20.100000000000001" customHeight="1">
      <c r="A122" s="311"/>
      <c r="B122" s="311"/>
      <c r="C122" s="312"/>
      <c r="D122" s="311" t="s">
        <v>7642</v>
      </c>
      <c r="E122" s="312"/>
      <c r="F122" s="313"/>
      <c r="G122" s="314"/>
      <c r="H122" s="313"/>
      <c r="I122" s="314"/>
      <c r="J122" s="313"/>
      <c r="K122" s="314"/>
      <c r="L122" s="313">
        <v>2</v>
      </c>
      <c r="M122" s="314">
        <v>28.6</v>
      </c>
      <c r="N122" s="313">
        <v>1</v>
      </c>
      <c r="O122" s="314">
        <v>6.3</v>
      </c>
      <c r="P122" s="313"/>
      <c r="Q122" s="314"/>
      <c r="R122" s="315">
        <v>1</v>
      </c>
      <c r="S122" s="316">
        <v>20</v>
      </c>
      <c r="T122" s="313"/>
      <c r="U122" s="314"/>
      <c r="V122" s="314"/>
      <c r="W122" s="312"/>
      <c r="X122" s="312"/>
      <c r="Y122" s="312"/>
      <c r="Z122" s="312"/>
      <c r="AA122" s="312"/>
      <c r="AB122" s="312"/>
      <c r="AC122" s="312"/>
      <c r="AD122" s="311"/>
    </row>
    <row r="123" spans="1:30" ht="20.100000000000001" customHeight="1">
      <c r="A123" s="311"/>
      <c r="B123" s="311"/>
      <c r="C123" s="312"/>
      <c r="D123" s="311" t="s">
        <v>7643</v>
      </c>
      <c r="E123" s="312"/>
      <c r="F123" s="313">
        <v>2</v>
      </c>
      <c r="G123" s="314">
        <v>66.7</v>
      </c>
      <c r="H123" s="313">
        <v>3</v>
      </c>
      <c r="I123" s="314">
        <v>75</v>
      </c>
      <c r="J123" s="313">
        <v>2</v>
      </c>
      <c r="K123" s="314">
        <v>66.666666666666671</v>
      </c>
      <c r="L123" s="313">
        <v>5</v>
      </c>
      <c r="M123" s="314">
        <v>71.400000000000006</v>
      </c>
      <c r="N123" s="313">
        <v>5</v>
      </c>
      <c r="O123" s="314">
        <v>31.3</v>
      </c>
      <c r="P123" s="315">
        <v>6</v>
      </c>
      <c r="Q123" s="316">
        <v>54.545454545454547</v>
      </c>
      <c r="R123" s="315">
        <v>2</v>
      </c>
      <c r="S123" s="316">
        <v>40</v>
      </c>
      <c r="T123" s="313"/>
      <c r="U123" s="314"/>
      <c r="V123" s="314"/>
      <c r="W123" s="312"/>
      <c r="X123" s="312"/>
      <c r="Y123" s="312"/>
      <c r="Z123" s="312"/>
      <c r="AA123" s="312"/>
      <c r="AB123" s="312"/>
      <c r="AC123" s="312"/>
      <c r="AD123" s="311"/>
    </row>
    <row r="124" spans="1:30" ht="20.100000000000001" customHeight="1">
      <c r="A124" s="311"/>
      <c r="B124" s="311"/>
      <c r="C124" s="312"/>
      <c r="D124" s="311" t="s">
        <v>7644</v>
      </c>
      <c r="E124" s="312"/>
      <c r="F124" s="313">
        <v>1</v>
      </c>
      <c r="G124" s="314">
        <v>33.299999999999997</v>
      </c>
      <c r="H124" s="313">
        <v>1</v>
      </c>
      <c r="I124" s="314">
        <v>25</v>
      </c>
      <c r="J124" s="313">
        <v>1</v>
      </c>
      <c r="K124" s="314">
        <v>33.333333333333336</v>
      </c>
      <c r="L124" s="313"/>
      <c r="M124" s="314"/>
      <c r="N124" s="313">
        <v>10</v>
      </c>
      <c r="O124" s="314">
        <v>62.5</v>
      </c>
      <c r="P124" s="315">
        <v>5</v>
      </c>
      <c r="Q124" s="316">
        <v>45.454545454545453</v>
      </c>
      <c r="R124" s="315">
        <v>2</v>
      </c>
      <c r="S124" s="316">
        <v>40</v>
      </c>
      <c r="T124" s="315"/>
      <c r="U124" s="316"/>
      <c r="V124" s="316"/>
      <c r="W124" s="312"/>
      <c r="X124" s="312"/>
      <c r="Y124" s="312"/>
      <c r="Z124" s="312"/>
      <c r="AA124" s="312"/>
      <c r="AB124" s="312"/>
      <c r="AC124" s="312"/>
      <c r="AD124" s="311"/>
    </row>
    <row r="125" spans="1:30" ht="20.100000000000001" customHeight="1">
      <c r="A125" s="9" t="s">
        <v>3861</v>
      </c>
      <c r="B125" s="9" t="s">
        <v>620</v>
      </c>
      <c r="C125" s="308" t="s">
        <v>7636</v>
      </c>
      <c r="D125" s="9" t="s">
        <v>7641</v>
      </c>
      <c r="E125" s="308"/>
      <c r="F125" s="11"/>
      <c r="G125" s="12"/>
      <c r="H125" s="11"/>
      <c r="I125" s="12"/>
      <c r="J125" s="11"/>
      <c r="K125" s="12"/>
      <c r="L125" s="11"/>
      <c r="M125" s="12"/>
      <c r="N125" s="11"/>
      <c r="O125" s="12"/>
      <c r="P125" s="56"/>
      <c r="Q125" s="57"/>
      <c r="R125" s="56"/>
      <c r="S125" s="57"/>
      <c r="T125" s="56"/>
      <c r="U125" s="57"/>
      <c r="V125" s="57" t="s">
        <v>138</v>
      </c>
      <c r="W125" s="308" t="s">
        <v>7628</v>
      </c>
      <c r="X125" s="308" t="s">
        <v>7628</v>
      </c>
      <c r="Y125" s="308" t="s">
        <v>7628</v>
      </c>
      <c r="Z125" s="308" t="s">
        <v>7628</v>
      </c>
      <c r="AA125" s="308" t="s">
        <v>7628</v>
      </c>
      <c r="AB125" s="308" t="s">
        <v>7628</v>
      </c>
      <c r="AC125" s="308"/>
      <c r="AD125" s="9"/>
    </row>
    <row r="126" spans="1:30" ht="20.100000000000001" customHeight="1">
      <c r="A126" s="311"/>
      <c r="B126" s="311"/>
      <c r="C126" s="312"/>
      <c r="D126" s="311" t="s">
        <v>7642</v>
      </c>
      <c r="E126" s="312"/>
      <c r="F126" s="313"/>
      <c r="G126" s="314"/>
      <c r="H126" s="313"/>
      <c r="I126" s="314"/>
      <c r="J126" s="313"/>
      <c r="K126" s="314"/>
      <c r="L126" s="313"/>
      <c r="M126" s="314"/>
      <c r="N126" s="313"/>
      <c r="O126" s="314"/>
      <c r="P126" s="315"/>
      <c r="Q126" s="316"/>
      <c r="R126" s="315"/>
      <c r="S126" s="316"/>
      <c r="T126" s="315"/>
      <c r="U126" s="316"/>
      <c r="V126" s="316"/>
      <c r="W126" s="312"/>
      <c r="X126" s="312"/>
      <c r="Y126" s="312"/>
      <c r="Z126" s="312"/>
      <c r="AA126" s="312"/>
      <c r="AB126" s="312"/>
      <c r="AC126" s="312"/>
      <c r="AD126" s="311"/>
    </row>
    <row r="127" spans="1:30" ht="20.100000000000001" customHeight="1">
      <c r="A127" s="311"/>
      <c r="B127" s="311"/>
      <c r="C127" s="312"/>
      <c r="D127" s="311" t="s">
        <v>7643</v>
      </c>
      <c r="E127" s="312"/>
      <c r="F127" s="313"/>
      <c r="G127" s="314"/>
      <c r="H127" s="313"/>
      <c r="I127" s="314"/>
      <c r="J127" s="313"/>
      <c r="K127" s="314"/>
      <c r="L127" s="313">
        <v>1</v>
      </c>
      <c r="M127" s="314">
        <v>100</v>
      </c>
      <c r="N127" s="313"/>
      <c r="O127" s="314"/>
      <c r="P127" s="315"/>
      <c r="Q127" s="316"/>
      <c r="R127" s="315"/>
      <c r="S127" s="316"/>
      <c r="T127" s="315"/>
      <c r="U127" s="316"/>
      <c r="V127" s="316"/>
      <c r="W127" s="312"/>
      <c r="X127" s="312"/>
      <c r="Y127" s="312"/>
      <c r="Z127" s="312"/>
      <c r="AA127" s="312"/>
      <c r="AB127" s="312"/>
      <c r="AC127" s="312"/>
      <c r="AD127" s="311"/>
    </row>
    <row r="128" spans="1:30" ht="20.100000000000001" customHeight="1">
      <c r="A128" s="311"/>
      <c r="B128" s="311"/>
      <c r="C128" s="312"/>
      <c r="D128" s="311" t="s">
        <v>7644</v>
      </c>
      <c r="E128" s="312"/>
      <c r="F128" s="313">
        <v>2</v>
      </c>
      <c r="G128" s="314">
        <v>100</v>
      </c>
      <c r="H128" s="313">
        <v>3</v>
      </c>
      <c r="I128" s="314">
        <v>100</v>
      </c>
      <c r="J128" s="313">
        <v>1</v>
      </c>
      <c r="K128" s="314">
        <v>100</v>
      </c>
      <c r="L128" s="313"/>
      <c r="M128" s="314"/>
      <c r="N128" s="313">
        <v>5</v>
      </c>
      <c r="O128" s="314">
        <v>100</v>
      </c>
      <c r="P128" s="315">
        <v>5</v>
      </c>
      <c r="Q128" s="316">
        <v>100</v>
      </c>
      <c r="R128" s="315">
        <v>1</v>
      </c>
      <c r="S128" s="316">
        <v>100</v>
      </c>
      <c r="T128" s="315"/>
      <c r="U128" s="316"/>
      <c r="V128" s="316"/>
      <c r="W128" s="312"/>
      <c r="X128" s="312"/>
      <c r="Y128" s="312"/>
      <c r="Z128" s="312"/>
      <c r="AA128" s="312"/>
      <c r="AB128" s="312"/>
      <c r="AC128" s="312"/>
      <c r="AD128" s="311"/>
    </row>
    <row r="129" spans="1:30" ht="20.100000000000001" customHeight="1">
      <c r="A129" s="9" t="s">
        <v>3862</v>
      </c>
      <c r="B129" s="9" t="s">
        <v>621</v>
      </c>
      <c r="C129" s="308" t="s">
        <v>3829</v>
      </c>
      <c r="D129" s="9" t="s">
        <v>1863</v>
      </c>
      <c r="E129" s="308"/>
      <c r="F129" s="11"/>
      <c r="G129" s="12"/>
      <c r="H129" s="11"/>
      <c r="I129" s="12"/>
      <c r="J129" s="11"/>
      <c r="K129" s="12"/>
      <c r="L129" s="11"/>
      <c r="M129" s="12"/>
      <c r="N129" s="11">
        <v>385</v>
      </c>
      <c r="O129" s="12">
        <v>8.755969979531498</v>
      </c>
      <c r="P129" s="56"/>
      <c r="Q129" s="57"/>
      <c r="R129" s="56"/>
      <c r="S129" s="57"/>
      <c r="T129" s="56"/>
      <c r="U129" s="57"/>
      <c r="V129" s="57" t="s">
        <v>138</v>
      </c>
      <c r="W129" s="308" t="s">
        <v>7628</v>
      </c>
      <c r="X129" s="308" t="s">
        <v>7628</v>
      </c>
      <c r="Y129" s="308" t="s">
        <v>7628</v>
      </c>
      <c r="Z129" s="308" t="s">
        <v>7628</v>
      </c>
      <c r="AA129" s="308" t="s">
        <v>7628</v>
      </c>
      <c r="AB129" s="308" t="s">
        <v>7628</v>
      </c>
      <c r="AC129" s="308"/>
      <c r="AD129" s="9" t="s">
        <v>7645</v>
      </c>
    </row>
    <row r="130" spans="1:30" ht="20.100000000000001" customHeight="1">
      <c r="A130" s="311"/>
      <c r="B130" s="311"/>
      <c r="C130" s="312"/>
      <c r="D130" s="311" t="s">
        <v>1864</v>
      </c>
      <c r="E130" s="312"/>
      <c r="F130" s="313"/>
      <c r="G130" s="314"/>
      <c r="H130" s="313"/>
      <c r="I130" s="314"/>
      <c r="J130" s="313"/>
      <c r="K130" s="314"/>
      <c r="L130" s="313"/>
      <c r="M130" s="314"/>
      <c r="N130" s="313">
        <v>1284</v>
      </c>
      <c r="O130" s="314">
        <v>29.201728451216738</v>
      </c>
      <c r="P130" s="315">
        <v>2</v>
      </c>
      <c r="Q130" s="316">
        <v>3.125</v>
      </c>
      <c r="R130" s="315"/>
      <c r="S130" s="316"/>
      <c r="T130" s="315"/>
      <c r="U130" s="316"/>
      <c r="V130" s="316"/>
      <c r="W130" s="312"/>
      <c r="X130" s="312"/>
      <c r="Y130" s="312"/>
      <c r="Z130" s="312"/>
      <c r="AA130" s="312"/>
      <c r="AB130" s="312"/>
      <c r="AC130" s="312"/>
      <c r="AD130" s="311"/>
    </row>
    <row r="131" spans="1:30" ht="20.100000000000001" customHeight="1">
      <c r="A131" s="311"/>
      <c r="B131" s="311"/>
      <c r="C131" s="312"/>
      <c r="D131" s="311" t="s">
        <v>1865</v>
      </c>
      <c r="E131" s="312"/>
      <c r="F131" s="313">
        <v>1</v>
      </c>
      <c r="G131" s="314">
        <v>16.7</v>
      </c>
      <c r="H131" s="313"/>
      <c r="I131" s="314"/>
      <c r="J131" s="313"/>
      <c r="K131" s="314"/>
      <c r="L131" s="313"/>
      <c r="M131" s="314"/>
      <c r="N131" s="313">
        <v>8</v>
      </c>
      <c r="O131" s="314">
        <v>0.18194223334091425</v>
      </c>
      <c r="P131" s="315"/>
      <c r="Q131" s="316"/>
      <c r="R131" s="315"/>
      <c r="S131" s="316"/>
      <c r="T131" s="315"/>
      <c r="U131" s="316"/>
      <c r="V131" s="316"/>
      <c r="W131" s="312"/>
      <c r="X131" s="312"/>
      <c r="Y131" s="312"/>
      <c r="Z131" s="312"/>
      <c r="AA131" s="312"/>
      <c r="AB131" s="312"/>
      <c r="AC131" s="312"/>
      <c r="AD131" s="311"/>
    </row>
    <row r="132" spans="1:30" ht="20.100000000000001" customHeight="1">
      <c r="A132" s="311"/>
      <c r="B132" s="311"/>
      <c r="C132" s="312"/>
      <c r="D132" s="311" t="s">
        <v>1866</v>
      </c>
      <c r="E132" s="312"/>
      <c r="F132" s="313"/>
      <c r="G132" s="314"/>
      <c r="H132" s="313"/>
      <c r="I132" s="314"/>
      <c r="J132" s="313"/>
      <c r="K132" s="314"/>
      <c r="L132" s="313">
        <v>1</v>
      </c>
      <c r="M132" s="314">
        <v>4.5</v>
      </c>
      <c r="N132" s="313">
        <v>897</v>
      </c>
      <c r="O132" s="314">
        <v>20.400272913350012</v>
      </c>
      <c r="P132" s="315">
        <v>1</v>
      </c>
      <c r="Q132" s="316">
        <v>1.5625</v>
      </c>
      <c r="R132" s="315"/>
      <c r="S132" s="316"/>
      <c r="T132" s="315"/>
      <c r="U132" s="316"/>
      <c r="V132" s="316"/>
      <c r="W132" s="312"/>
      <c r="X132" s="312"/>
      <c r="Y132" s="312"/>
      <c r="Z132" s="312"/>
      <c r="AA132" s="312"/>
      <c r="AB132" s="312"/>
      <c r="AC132" s="312"/>
      <c r="AD132" s="311"/>
    </row>
    <row r="133" spans="1:30" ht="20.100000000000001" customHeight="1">
      <c r="A133" s="311"/>
      <c r="B133" s="311"/>
      <c r="C133" s="312"/>
      <c r="D133" s="311" t="s">
        <v>1867</v>
      </c>
      <c r="E133" s="312"/>
      <c r="F133" s="313"/>
      <c r="G133" s="314"/>
      <c r="H133" s="313"/>
      <c r="I133" s="314"/>
      <c r="J133" s="313"/>
      <c r="K133" s="314"/>
      <c r="L133" s="313"/>
      <c r="M133" s="314"/>
      <c r="N133" s="313">
        <v>16</v>
      </c>
      <c r="O133" s="314">
        <v>0.3638844666818285</v>
      </c>
      <c r="P133" s="315">
        <v>1</v>
      </c>
      <c r="Q133" s="316">
        <v>1.5625</v>
      </c>
      <c r="R133" s="315"/>
      <c r="S133" s="316"/>
      <c r="T133" s="315"/>
      <c r="U133" s="316"/>
      <c r="V133" s="316"/>
      <c r="W133" s="312"/>
      <c r="X133" s="312"/>
      <c r="Y133" s="312"/>
      <c r="Z133" s="312"/>
      <c r="AA133" s="312"/>
      <c r="AB133" s="312"/>
      <c r="AC133" s="312"/>
      <c r="AD133" s="311"/>
    </row>
    <row r="134" spans="1:30" ht="20.100000000000001" customHeight="1">
      <c r="A134" s="311"/>
      <c r="B134" s="311"/>
      <c r="C134" s="312"/>
      <c r="D134" s="311" t="s">
        <v>1868</v>
      </c>
      <c r="E134" s="312"/>
      <c r="F134" s="313"/>
      <c r="G134" s="314"/>
      <c r="H134" s="313">
        <v>1</v>
      </c>
      <c r="I134" s="314">
        <v>5.5555555555555554</v>
      </c>
      <c r="J134" s="313">
        <v>2</v>
      </c>
      <c r="K134" s="314">
        <v>8.695652173913043</v>
      </c>
      <c r="L134" s="313">
        <v>2</v>
      </c>
      <c r="M134" s="314">
        <v>9.1</v>
      </c>
      <c r="N134" s="313">
        <v>1286</v>
      </c>
      <c r="O134" s="314">
        <v>29.247214009551968</v>
      </c>
      <c r="P134" s="315">
        <v>17</v>
      </c>
      <c r="Q134" s="316">
        <v>26.5625</v>
      </c>
      <c r="R134" s="315">
        <v>1</v>
      </c>
      <c r="S134" s="316">
        <v>12.5</v>
      </c>
      <c r="T134" s="315"/>
      <c r="U134" s="316"/>
      <c r="V134" s="316"/>
      <c r="W134" s="312"/>
      <c r="X134" s="312"/>
      <c r="Y134" s="312"/>
      <c r="Z134" s="312"/>
      <c r="AA134" s="312"/>
      <c r="AB134" s="312"/>
      <c r="AC134" s="312"/>
      <c r="AD134" s="311"/>
    </row>
    <row r="135" spans="1:30" ht="20.100000000000001" customHeight="1">
      <c r="A135" s="311"/>
      <c r="B135" s="311"/>
      <c r="C135" s="312"/>
      <c r="D135" s="311" t="s">
        <v>1869</v>
      </c>
      <c r="E135" s="312"/>
      <c r="F135" s="313"/>
      <c r="G135" s="314"/>
      <c r="H135" s="313"/>
      <c r="I135" s="314"/>
      <c r="J135" s="313">
        <v>2</v>
      </c>
      <c r="K135" s="314">
        <v>8.695652173913043</v>
      </c>
      <c r="L135" s="313">
        <v>1</v>
      </c>
      <c r="M135" s="314">
        <v>4.5</v>
      </c>
      <c r="N135" s="313">
        <v>80</v>
      </c>
      <c r="O135" s="314">
        <v>1.8194223334091426</v>
      </c>
      <c r="P135" s="315">
        <v>16</v>
      </c>
      <c r="Q135" s="316">
        <v>25</v>
      </c>
      <c r="R135" s="315">
        <v>2</v>
      </c>
      <c r="S135" s="316">
        <v>25</v>
      </c>
      <c r="T135" s="315"/>
      <c r="U135" s="316"/>
      <c r="V135" s="316"/>
      <c r="W135" s="312"/>
      <c r="X135" s="312"/>
      <c r="Y135" s="312"/>
      <c r="Z135" s="312"/>
      <c r="AA135" s="312"/>
      <c r="AB135" s="312"/>
      <c r="AC135" s="312"/>
      <c r="AD135" s="311"/>
    </row>
    <row r="136" spans="1:30" ht="20.100000000000001" customHeight="1">
      <c r="A136" s="311"/>
      <c r="B136" s="311"/>
      <c r="C136" s="312"/>
      <c r="D136" s="311" t="s">
        <v>1870</v>
      </c>
      <c r="E136" s="312"/>
      <c r="F136" s="313"/>
      <c r="G136" s="314"/>
      <c r="H136" s="313">
        <v>4</v>
      </c>
      <c r="I136" s="314">
        <v>22.222222222222221</v>
      </c>
      <c r="J136" s="313">
        <v>8</v>
      </c>
      <c r="K136" s="314">
        <v>34.782608695652172</v>
      </c>
      <c r="L136" s="313">
        <v>8</v>
      </c>
      <c r="M136" s="314">
        <v>36.4</v>
      </c>
      <c r="N136" s="313">
        <v>174</v>
      </c>
      <c r="O136" s="314">
        <v>3.9572435751648851</v>
      </c>
      <c r="P136" s="315">
        <v>13</v>
      </c>
      <c r="Q136" s="316">
        <v>20.3125</v>
      </c>
      <c r="R136" s="315">
        <v>3</v>
      </c>
      <c r="S136" s="316">
        <v>37.5</v>
      </c>
      <c r="T136" s="315"/>
      <c r="U136" s="316"/>
      <c r="V136" s="316"/>
      <c r="W136" s="312"/>
      <c r="X136" s="312"/>
      <c r="Y136" s="312"/>
      <c r="Z136" s="312"/>
      <c r="AA136" s="312"/>
      <c r="AB136" s="312"/>
      <c r="AC136" s="312"/>
      <c r="AD136" s="311"/>
    </row>
    <row r="137" spans="1:30" ht="20.100000000000001" customHeight="1">
      <c r="A137" s="311"/>
      <c r="B137" s="311"/>
      <c r="C137" s="312"/>
      <c r="D137" s="311" t="s">
        <v>1871</v>
      </c>
      <c r="E137" s="312"/>
      <c r="F137" s="313">
        <v>4</v>
      </c>
      <c r="G137" s="314">
        <v>66.7</v>
      </c>
      <c r="H137" s="313">
        <v>12</v>
      </c>
      <c r="I137" s="314">
        <v>66.666666666666671</v>
      </c>
      <c r="J137" s="313">
        <v>8</v>
      </c>
      <c r="K137" s="314">
        <v>34.782608695652172</v>
      </c>
      <c r="L137" s="313">
        <v>9</v>
      </c>
      <c r="M137" s="314">
        <v>40.9</v>
      </c>
      <c r="N137" s="313">
        <v>244</v>
      </c>
      <c r="O137" s="314">
        <v>5.549238116897885</v>
      </c>
      <c r="P137" s="315">
        <v>12</v>
      </c>
      <c r="Q137" s="316">
        <v>18.75</v>
      </c>
      <c r="R137" s="315">
        <v>2</v>
      </c>
      <c r="S137" s="316">
        <v>25</v>
      </c>
      <c r="T137" s="315"/>
      <c r="U137" s="316"/>
      <c r="V137" s="316"/>
      <c r="W137" s="312"/>
      <c r="X137" s="312"/>
      <c r="Y137" s="312"/>
      <c r="Z137" s="312"/>
      <c r="AA137" s="312"/>
      <c r="AB137" s="312"/>
      <c r="AC137" s="312"/>
      <c r="AD137" s="311"/>
    </row>
    <row r="138" spans="1:30" ht="20.100000000000001" customHeight="1">
      <c r="A138" s="311"/>
      <c r="B138" s="311"/>
      <c r="C138" s="312"/>
      <c r="D138" s="311" t="s">
        <v>7638</v>
      </c>
      <c r="E138" s="312"/>
      <c r="F138" s="313">
        <v>1</v>
      </c>
      <c r="G138" s="314">
        <v>16.7</v>
      </c>
      <c r="H138" s="313">
        <v>1</v>
      </c>
      <c r="I138" s="314">
        <v>5.5555555555555554</v>
      </c>
      <c r="J138" s="313">
        <v>2</v>
      </c>
      <c r="K138" s="314">
        <v>8.695652173913043</v>
      </c>
      <c r="L138" s="313">
        <v>1</v>
      </c>
      <c r="M138" s="314">
        <v>4.5</v>
      </c>
      <c r="N138" s="313">
        <v>20</v>
      </c>
      <c r="O138" s="314">
        <v>0.45485558335228565</v>
      </c>
      <c r="P138" s="315">
        <v>2</v>
      </c>
      <c r="Q138" s="316">
        <v>3.125</v>
      </c>
      <c r="R138" s="315"/>
      <c r="S138" s="316"/>
      <c r="T138" s="315"/>
      <c r="U138" s="316"/>
      <c r="V138" s="316"/>
      <c r="W138" s="312"/>
      <c r="X138" s="312"/>
      <c r="Y138" s="312"/>
      <c r="Z138" s="312"/>
      <c r="AA138" s="312"/>
      <c r="AB138" s="312"/>
      <c r="AC138" s="312"/>
      <c r="AD138" s="311"/>
    </row>
    <row r="139" spans="1:30" ht="20.100000000000001" customHeight="1">
      <c r="A139" s="311"/>
      <c r="B139" s="311"/>
      <c r="C139" s="312"/>
      <c r="D139" s="311" t="s">
        <v>7639</v>
      </c>
      <c r="E139" s="312"/>
      <c r="F139" s="313"/>
      <c r="G139" s="314"/>
      <c r="H139" s="313"/>
      <c r="I139" s="314"/>
      <c r="J139" s="313">
        <v>1</v>
      </c>
      <c r="K139" s="314">
        <v>4.3478260869565215</v>
      </c>
      <c r="L139" s="313"/>
      <c r="M139" s="314"/>
      <c r="N139" s="313">
        <v>3</v>
      </c>
      <c r="O139" s="314">
        <v>6.8228337502842851E-2</v>
      </c>
      <c r="P139" s="315"/>
      <c r="Q139" s="316"/>
      <c r="R139" s="315"/>
      <c r="S139" s="316"/>
      <c r="T139" s="315"/>
      <c r="U139" s="316"/>
      <c r="V139" s="316"/>
      <c r="W139" s="312"/>
      <c r="X139" s="312"/>
      <c r="Y139" s="312"/>
      <c r="Z139" s="312"/>
      <c r="AA139" s="312"/>
      <c r="AB139" s="312"/>
      <c r="AC139" s="312"/>
      <c r="AD139" s="311"/>
    </row>
    <row r="140" spans="1:30" ht="20.100000000000001" customHeight="1">
      <c r="A140" s="9" t="s">
        <v>3863</v>
      </c>
      <c r="B140" s="9" t="s">
        <v>622</v>
      </c>
      <c r="C140" s="308" t="s">
        <v>3829</v>
      </c>
      <c r="D140" s="9" t="s">
        <v>7626</v>
      </c>
      <c r="E140" s="308" t="s">
        <v>7627</v>
      </c>
      <c r="F140" s="11">
        <v>3</v>
      </c>
      <c r="G140" s="12">
        <v>50</v>
      </c>
      <c r="H140" s="11">
        <v>8</v>
      </c>
      <c r="I140" s="12">
        <v>44.444444444444443</v>
      </c>
      <c r="J140" s="11">
        <v>9</v>
      </c>
      <c r="K140" s="12">
        <v>39.130434782608695</v>
      </c>
      <c r="L140" s="11">
        <v>13</v>
      </c>
      <c r="M140" s="12">
        <v>59.1</v>
      </c>
      <c r="N140" s="11">
        <v>36</v>
      </c>
      <c r="O140" s="12">
        <v>0.8973080757726819</v>
      </c>
      <c r="P140" s="56">
        <v>35</v>
      </c>
      <c r="Q140" s="57">
        <v>54.7</v>
      </c>
      <c r="R140" s="56">
        <v>2</v>
      </c>
      <c r="S140" s="57">
        <v>15.384615384615385</v>
      </c>
      <c r="T140" s="56"/>
      <c r="U140" s="57"/>
      <c r="V140" s="57" t="s">
        <v>138</v>
      </c>
      <c r="W140" s="308" t="s">
        <v>7628</v>
      </c>
      <c r="X140" s="308" t="s">
        <v>7628</v>
      </c>
      <c r="Y140" s="308" t="s">
        <v>7628</v>
      </c>
      <c r="Z140" s="308" t="s">
        <v>7628</v>
      </c>
      <c r="AA140" s="308" t="s">
        <v>7628</v>
      </c>
      <c r="AB140" s="308" t="s">
        <v>7628</v>
      </c>
      <c r="AC140" s="308"/>
      <c r="AD140" s="9" t="s">
        <v>7645</v>
      </c>
    </row>
    <row r="141" spans="1:30" ht="20.100000000000001" customHeight="1">
      <c r="A141" s="311"/>
      <c r="B141" s="311"/>
      <c r="C141" s="312"/>
      <c r="D141" s="311" t="s">
        <v>7629</v>
      </c>
      <c r="E141" s="312"/>
      <c r="F141" s="313">
        <v>1</v>
      </c>
      <c r="G141" s="314">
        <v>16.7</v>
      </c>
      <c r="H141" s="313"/>
      <c r="I141" s="314"/>
      <c r="J141" s="313">
        <v>2</v>
      </c>
      <c r="K141" s="314">
        <v>8.695652173913043</v>
      </c>
      <c r="L141" s="313">
        <v>1</v>
      </c>
      <c r="M141" s="314">
        <v>4.5</v>
      </c>
      <c r="N141" s="313">
        <v>630</v>
      </c>
      <c r="O141" s="314">
        <v>15.702891326021934</v>
      </c>
      <c r="P141" s="315">
        <v>2</v>
      </c>
      <c r="Q141" s="316">
        <v>3.1</v>
      </c>
      <c r="R141" s="315">
        <v>1</v>
      </c>
      <c r="S141" s="316">
        <v>7.6923076923076925</v>
      </c>
      <c r="T141" s="315"/>
      <c r="U141" s="316"/>
      <c r="V141" s="316"/>
      <c r="W141" s="312"/>
      <c r="X141" s="312"/>
      <c r="Y141" s="312"/>
      <c r="Z141" s="312"/>
      <c r="AA141" s="312"/>
      <c r="AB141" s="312"/>
      <c r="AC141" s="312"/>
      <c r="AD141" s="311"/>
    </row>
    <row r="142" spans="1:30" ht="20.100000000000001" customHeight="1">
      <c r="A142" s="311"/>
      <c r="B142" s="311"/>
      <c r="C142" s="312"/>
      <c r="D142" s="311" t="s">
        <v>7630</v>
      </c>
      <c r="E142" s="312"/>
      <c r="F142" s="313"/>
      <c r="G142" s="314"/>
      <c r="H142" s="313">
        <v>1</v>
      </c>
      <c r="I142" s="314">
        <v>5.5555555555555554</v>
      </c>
      <c r="J142" s="313"/>
      <c r="K142" s="314"/>
      <c r="L142" s="313"/>
      <c r="M142" s="314"/>
      <c r="N142" s="313">
        <v>2</v>
      </c>
      <c r="O142" s="314"/>
      <c r="P142" s="315"/>
      <c r="Q142" s="316"/>
      <c r="R142" s="315"/>
      <c r="S142" s="316"/>
      <c r="T142" s="315"/>
      <c r="U142" s="316"/>
      <c r="V142" s="316"/>
      <c r="W142" s="312"/>
      <c r="X142" s="312"/>
      <c r="Y142" s="312"/>
      <c r="Z142" s="312"/>
      <c r="AA142" s="312"/>
      <c r="AB142" s="312"/>
      <c r="AC142" s="312"/>
      <c r="AD142" s="311"/>
    </row>
    <row r="143" spans="1:30" ht="20.100000000000001" customHeight="1">
      <c r="A143" s="311"/>
      <c r="B143" s="311"/>
      <c r="C143" s="312"/>
      <c r="D143" s="311" t="s">
        <v>7631</v>
      </c>
      <c r="E143" s="312"/>
      <c r="F143" s="313">
        <v>2</v>
      </c>
      <c r="G143" s="314">
        <v>33.299999999999997</v>
      </c>
      <c r="H143" s="313">
        <v>9</v>
      </c>
      <c r="I143" s="314">
        <v>50</v>
      </c>
      <c r="J143" s="313">
        <v>12</v>
      </c>
      <c r="K143" s="314">
        <v>52.173913043478258</v>
      </c>
      <c r="L143" s="313">
        <v>7</v>
      </c>
      <c r="M143" s="314">
        <v>31.8</v>
      </c>
      <c r="N143" s="313">
        <v>3336</v>
      </c>
      <c r="O143" s="314">
        <v>83.150548354935196</v>
      </c>
      <c r="P143" s="315">
        <v>25</v>
      </c>
      <c r="Q143" s="316">
        <v>39.1</v>
      </c>
      <c r="R143" s="315">
        <v>10</v>
      </c>
      <c r="S143" s="316">
        <v>76.92307692307692</v>
      </c>
      <c r="T143" s="315"/>
      <c r="U143" s="316"/>
      <c r="V143" s="316"/>
      <c r="W143" s="312"/>
      <c r="X143" s="312"/>
      <c r="Y143" s="312"/>
      <c r="Z143" s="312"/>
      <c r="AA143" s="312"/>
      <c r="AB143" s="312"/>
      <c r="AC143" s="312"/>
      <c r="AD143" s="311"/>
    </row>
    <row r="144" spans="1:30" ht="20.100000000000001" customHeight="1">
      <c r="A144" s="311"/>
      <c r="B144" s="311"/>
      <c r="C144" s="312"/>
      <c r="D144" s="311" t="s">
        <v>7632</v>
      </c>
      <c r="E144" s="312"/>
      <c r="F144" s="313"/>
      <c r="G144" s="314"/>
      <c r="H144" s="313"/>
      <c r="I144" s="314"/>
      <c r="J144" s="313"/>
      <c r="K144" s="314"/>
      <c r="L144" s="313">
        <v>1</v>
      </c>
      <c r="M144" s="314">
        <v>4.5</v>
      </c>
      <c r="N144" s="313">
        <v>5</v>
      </c>
      <c r="O144" s="314">
        <v>0.12462612163509472</v>
      </c>
      <c r="P144" s="315">
        <v>1</v>
      </c>
      <c r="Q144" s="316">
        <v>1.5873015873015872</v>
      </c>
      <c r="R144" s="315"/>
      <c r="S144" s="316"/>
      <c r="T144" s="315"/>
      <c r="U144" s="316"/>
      <c r="V144" s="316"/>
      <c r="W144" s="312"/>
      <c r="X144" s="312"/>
      <c r="Y144" s="312"/>
      <c r="Z144" s="312"/>
      <c r="AA144" s="312"/>
      <c r="AB144" s="312"/>
      <c r="AC144" s="312"/>
      <c r="AD144" s="311"/>
    </row>
    <row r="145" spans="1:30" ht="20.100000000000001" customHeight="1">
      <c r="A145" s="311"/>
      <c r="B145" s="311"/>
      <c r="C145" s="312"/>
      <c r="D145" s="311" t="s">
        <v>7633</v>
      </c>
      <c r="E145" s="312"/>
      <c r="F145" s="313"/>
      <c r="G145" s="314"/>
      <c r="H145" s="313"/>
      <c r="I145" s="314"/>
      <c r="J145" s="313"/>
      <c r="K145" s="314"/>
      <c r="L145" s="313"/>
      <c r="M145" s="314"/>
      <c r="N145" s="313">
        <v>3</v>
      </c>
      <c r="O145" s="314">
        <v>7.4775672981056834E-2</v>
      </c>
      <c r="P145" s="315"/>
      <c r="Q145" s="316"/>
      <c r="R145" s="315"/>
      <c r="S145" s="316"/>
      <c r="T145" s="315"/>
      <c r="U145" s="316"/>
      <c r="V145" s="316"/>
      <c r="W145" s="312"/>
      <c r="X145" s="312"/>
      <c r="Y145" s="312"/>
      <c r="Z145" s="312"/>
      <c r="AA145" s="312"/>
      <c r="AB145" s="312"/>
      <c r="AC145" s="312"/>
      <c r="AD145" s="311"/>
    </row>
    <row r="146" spans="1:30" ht="20.100000000000001" customHeight="1">
      <c r="A146" s="311"/>
      <c r="B146" s="311"/>
      <c r="C146" s="312"/>
      <c r="D146" s="311" t="s">
        <v>7634</v>
      </c>
      <c r="E146" s="312"/>
      <c r="F146" s="313"/>
      <c r="G146" s="314"/>
      <c r="H146" s="313"/>
      <c r="I146" s="314"/>
      <c r="J146" s="313"/>
      <c r="K146" s="314"/>
      <c r="L146" s="313"/>
      <c r="M146" s="314"/>
      <c r="N146" s="313"/>
      <c r="O146" s="314"/>
      <c r="P146" s="315"/>
      <c r="Q146" s="316"/>
      <c r="R146" s="315"/>
      <c r="S146" s="316"/>
      <c r="T146" s="315"/>
      <c r="U146" s="316"/>
      <c r="V146" s="316"/>
      <c r="W146" s="312"/>
      <c r="X146" s="312"/>
      <c r="Y146" s="312"/>
      <c r="Z146" s="312"/>
      <c r="AA146" s="312"/>
      <c r="AB146" s="312"/>
      <c r="AC146" s="312"/>
      <c r="AD146" s="311"/>
    </row>
    <row r="147" spans="1:30" ht="20.100000000000001" customHeight="1">
      <c r="A147" s="311"/>
      <c r="B147" s="311"/>
      <c r="C147" s="312"/>
      <c r="D147" s="311" t="s">
        <v>7635</v>
      </c>
      <c r="E147" s="312"/>
      <c r="F147" s="313"/>
      <c r="G147" s="314"/>
      <c r="H147" s="313"/>
      <c r="I147" s="314"/>
      <c r="J147" s="313"/>
      <c r="K147" s="314"/>
      <c r="L147" s="313"/>
      <c r="M147" s="314"/>
      <c r="N147" s="313"/>
      <c r="O147" s="314"/>
      <c r="P147" s="315">
        <v>1</v>
      </c>
      <c r="Q147" s="316">
        <v>1.6</v>
      </c>
      <c r="R147" s="315"/>
      <c r="S147" s="316"/>
      <c r="T147" s="315"/>
      <c r="U147" s="316"/>
      <c r="V147" s="316"/>
      <c r="W147" s="312"/>
      <c r="X147" s="312"/>
      <c r="Y147" s="312"/>
      <c r="Z147" s="312"/>
      <c r="AA147" s="312"/>
      <c r="AB147" s="312"/>
      <c r="AC147" s="312"/>
      <c r="AD147" s="311"/>
    </row>
    <row r="148" spans="1:30" ht="20.100000000000001" customHeight="1">
      <c r="A148" s="9" t="s">
        <v>3864</v>
      </c>
      <c r="B148" s="9" t="s">
        <v>623</v>
      </c>
      <c r="C148" s="308" t="s">
        <v>3829</v>
      </c>
      <c r="D148" s="66"/>
      <c r="E148" s="308"/>
      <c r="F148" s="11">
        <v>6</v>
      </c>
      <c r="G148" s="12">
        <v>100</v>
      </c>
      <c r="H148" s="11">
        <v>18</v>
      </c>
      <c r="I148" s="12">
        <v>100</v>
      </c>
      <c r="J148" s="11">
        <v>23</v>
      </c>
      <c r="K148" s="12">
        <v>100</v>
      </c>
      <c r="L148" s="11">
        <v>22</v>
      </c>
      <c r="M148" s="12">
        <v>100</v>
      </c>
      <c r="N148" s="11">
        <v>4009</v>
      </c>
      <c r="O148" s="12">
        <v>100</v>
      </c>
      <c r="P148" s="56">
        <v>64</v>
      </c>
      <c r="Q148" s="57">
        <v>100</v>
      </c>
      <c r="R148" s="56">
        <v>25</v>
      </c>
      <c r="S148" s="57">
        <v>100</v>
      </c>
      <c r="T148" s="56"/>
      <c r="U148" s="57"/>
      <c r="V148" s="57" t="s">
        <v>138</v>
      </c>
      <c r="W148" s="308" t="s">
        <v>7628</v>
      </c>
      <c r="X148" s="308" t="s">
        <v>7628</v>
      </c>
      <c r="Y148" s="308" t="s">
        <v>7628</v>
      </c>
      <c r="Z148" s="308" t="s">
        <v>7628</v>
      </c>
      <c r="AA148" s="308" t="s">
        <v>7628</v>
      </c>
      <c r="AB148" s="308" t="s">
        <v>7628</v>
      </c>
      <c r="AC148" s="308"/>
      <c r="AD148" s="9" t="s">
        <v>7645</v>
      </c>
    </row>
    <row r="149" spans="1:30" ht="20.100000000000001" customHeight="1">
      <c r="A149" s="311"/>
      <c r="B149" s="311"/>
      <c r="C149" s="312"/>
      <c r="D149" s="311" t="s">
        <v>1861</v>
      </c>
      <c r="E149" s="312" t="s">
        <v>7627</v>
      </c>
      <c r="F149" s="313"/>
      <c r="G149" s="314"/>
      <c r="H149" s="313"/>
      <c r="I149" s="314"/>
      <c r="J149" s="313"/>
      <c r="K149" s="314"/>
      <c r="L149" s="313"/>
      <c r="M149" s="314"/>
      <c r="N149" s="313"/>
      <c r="O149" s="314"/>
      <c r="P149" s="315"/>
      <c r="Q149" s="316"/>
      <c r="R149" s="315"/>
      <c r="S149" s="316"/>
      <c r="T149" s="315"/>
      <c r="U149" s="316"/>
      <c r="V149" s="316"/>
      <c r="W149" s="312"/>
      <c r="X149" s="312"/>
      <c r="Y149" s="312"/>
      <c r="Z149" s="312"/>
      <c r="AA149" s="312"/>
      <c r="AB149" s="312"/>
      <c r="AC149" s="312"/>
      <c r="AD149" s="311"/>
    </row>
    <row r="150" spans="1:30" ht="20.100000000000001" customHeight="1">
      <c r="A150" s="311"/>
      <c r="B150" s="311"/>
      <c r="C150" s="312"/>
      <c r="D150" s="311" t="s">
        <v>1862</v>
      </c>
      <c r="E150" s="312"/>
      <c r="F150" s="313"/>
      <c r="G150" s="314"/>
      <c r="H150" s="313"/>
      <c r="I150" s="314"/>
      <c r="J150" s="313"/>
      <c r="K150" s="314"/>
      <c r="L150" s="313"/>
      <c r="M150" s="314"/>
      <c r="N150" s="313"/>
      <c r="O150" s="314"/>
      <c r="P150" s="315"/>
      <c r="Q150" s="316"/>
      <c r="R150" s="315"/>
      <c r="S150" s="316"/>
      <c r="T150" s="315"/>
      <c r="U150" s="316"/>
      <c r="V150" s="316"/>
      <c r="W150" s="312"/>
      <c r="X150" s="312"/>
      <c r="Y150" s="312"/>
      <c r="Z150" s="312"/>
      <c r="AA150" s="312"/>
      <c r="AB150" s="312"/>
      <c r="AC150" s="312"/>
      <c r="AD150" s="311"/>
    </row>
    <row r="151" spans="1:30" ht="20.100000000000001" customHeight="1">
      <c r="A151" s="9" t="s">
        <v>3865</v>
      </c>
      <c r="B151" s="9" t="s">
        <v>624</v>
      </c>
      <c r="C151" s="308" t="s">
        <v>3829</v>
      </c>
      <c r="D151" s="9"/>
      <c r="E151" s="308"/>
      <c r="F151" s="11">
        <v>6</v>
      </c>
      <c r="G151" s="12">
        <v>100</v>
      </c>
      <c r="H151" s="11">
        <v>18</v>
      </c>
      <c r="I151" s="12">
        <v>100</v>
      </c>
      <c r="J151" s="11">
        <v>23</v>
      </c>
      <c r="K151" s="12">
        <v>100</v>
      </c>
      <c r="L151" s="11">
        <v>22</v>
      </c>
      <c r="M151" s="12">
        <v>100</v>
      </c>
      <c r="N151" s="11">
        <v>41</v>
      </c>
      <c r="O151" s="12">
        <v>100</v>
      </c>
      <c r="P151" s="56">
        <v>64</v>
      </c>
      <c r="Q151" s="57">
        <v>100</v>
      </c>
      <c r="R151" s="56">
        <v>40</v>
      </c>
      <c r="S151" s="57">
        <v>100</v>
      </c>
      <c r="T151" s="56"/>
      <c r="U151" s="57"/>
      <c r="V151" s="57" t="s">
        <v>138</v>
      </c>
      <c r="W151" s="308" t="s">
        <v>7628</v>
      </c>
      <c r="X151" s="308" t="s">
        <v>7628</v>
      </c>
      <c r="Y151" s="308" t="s">
        <v>7628</v>
      </c>
      <c r="Z151" s="308" t="s">
        <v>7628</v>
      </c>
      <c r="AA151" s="308" t="s">
        <v>7628</v>
      </c>
      <c r="AB151" s="308" t="s">
        <v>7628</v>
      </c>
      <c r="AC151" s="308"/>
      <c r="AD151" s="9"/>
    </row>
    <row r="152" spans="1:30" ht="20.100000000000001" customHeight="1">
      <c r="A152" s="9" t="s">
        <v>3866</v>
      </c>
      <c r="B152" s="9" t="s">
        <v>625</v>
      </c>
      <c r="C152" s="308" t="s">
        <v>3829</v>
      </c>
      <c r="D152" s="66"/>
      <c r="E152" s="308"/>
      <c r="F152" s="11">
        <v>6</v>
      </c>
      <c r="G152" s="12">
        <v>100</v>
      </c>
      <c r="H152" s="11">
        <v>18</v>
      </c>
      <c r="I152" s="12">
        <v>100</v>
      </c>
      <c r="J152" s="11">
        <v>23</v>
      </c>
      <c r="K152" s="12">
        <v>100</v>
      </c>
      <c r="L152" s="11">
        <v>22</v>
      </c>
      <c r="M152" s="12">
        <v>100</v>
      </c>
      <c r="N152" s="11">
        <v>41</v>
      </c>
      <c r="O152" s="12">
        <v>100</v>
      </c>
      <c r="P152" s="56">
        <v>63</v>
      </c>
      <c r="Q152" s="57">
        <v>98.4</v>
      </c>
      <c r="R152" s="56">
        <v>40</v>
      </c>
      <c r="S152" s="57">
        <v>100</v>
      </c>
      <c r="T152" s="56"/>
      <c r="U152" s="57"/>
      <c r="V152" s="57" t="s">
        <v>138</v>
      </c>
      <c r="W152" s="308" t="s">
        <v>7628</v>
      </c>
      <c r="X152" s="308" t="s">
        <v>7628</v>
      </c>
      <c r="Y152" s="308" t="s">
        <v>7628</v>
      </c>
      <c r="Z152" s="308" t="s">
        <v>7628</v>
      </c>
      <c r="AA152" s="308" t="s">
        <v>7628</v>
      </c>
      <c r="AB152" s="308" t="s">
        <v>7628</v>
      </c>
      <c r="AC152" s="308"/>
      <c r="AD152" s="9"/>
    </row>
    <row r="153" spans="1:30" ht="20.100000000000001" customHeight="1">
      <c r="A153" s="311"/>
      <c r="B153" s="311"/>
      <c r="C153" s="312"/>
      <c r="D153" s="311" t="s">
        <v>1959</v>
      </c>
      <c r="E153" s="312" t="s">
        <v>2405</v>
      </c>
      <c r="F153" s="313"/>
      <c r="G153" s="314"/>
      <c r="H153" s="313"/>
      <c r="I153" s="314"/>
      <c r="J153" s="313"/>
      <c r="K153" s="314"/>
      <c r="L153" s="313"/>
      <c r="M153" s="314"/>
      <c r="N153" s="313"/>
      <c r="O153" s="314"/>
      <c r="P153" s="315"/>
      <c r="Q153" s="316"/>
      <c r="R153" s="315"/>
      <c r="S153" s="316"/>
      <c r="T153" s="315"/>
      <c r="U153" s="316"/>
      <c r="V153" s="316"/>
      <c r="W153" s="312"/>
      <c r="X153" s="312"/>
      <c r="Y153" s="312"/>
      <c r="Z153" s="312"/>
      <c r="AA153" s="312"/>
      <c r="AB153" s="312"/>
      <c r="AC153" s="312"/>
      <c r="AD153" s="311"/>
    </row>
    <row r="154" spans="1:30" ht="20.100000000000001" customHeight="1">
      <c r="A154" s="311"/>
      <c r="B154" s="311"/>
      <c r="C154" s="312"/>
      <c r="D154" s="311" t="s">
        <v>1960</v>
      </c>
      <c r="E154" s="312"/>
      <c r="F154" s="313"/>
      <c r="G154" s="314"/>
      <c r="H154" s="313"/>
      <c r="I154" s="314"/>
      <c r="J154" s="313"/>
      <c r="K154" s="314"/>
      <c r="L154" s="313"/>
      <c r="M154" s="314"/>
      <c r="N154" s="313"/>
      <c r="O154" s="314"/>
      <c r="P154" s="315">
        <v>1</v>
      </c>
      <c r="Q154" s="316">
        <v>1.6</v>
      </c>
      <c r="R154" s="315"/>
      <c r="S154" s="316"/>
      <c r="T154" s="315"/>
      <c r="U154" s="316"/>
      <c r="V154" s="316"/>
      <c r="W154" s="312"/>
      <c r="X154" s="312"/>
      <c r="Y154" s="312"/>
      <c r="Z154" s="312"/>
      <c r="AA154" s="312"/>
      <c r="AB154" s="312"/>
      <c r="AC154" s="312"/>
      <c r="AD154" s="311"/>
    </row>
    <row r="155" spans="1:30" ht="20.100000000000001" customHeight="1">
      <c r="A155" s="9" t="s">
        <v>3867</v>
      </c>
      <c r="B155" s="9" t="s">
        <v>626</v>
      </c>
      <c r="C155" s="308" t="s">
        <v>3830</v>
      </c>
      <c r="D155" s="9" t="s">
        <v>1961</v>
      </c>
      <c r="E155" s="308" t="s">
        <v>7646</v>
      </c>
      <c r="F155" s="11"/>
      <c r="G155" s="12"/>
      <c r="H155" s="11"/>
      <c r="I155" s="12"/>
      <c r="J155" s="11"/>
      <c r="K155" s="12"/>
      <c r="L155" s="11"/>
      <c r="M155" s="12"/>
      <c r="N155" s="11"/>
      <c r="O155" s="12"/>
      <c r="P155" s="56">
        <v>1</v>
      </c>
      <c r="Q155" s="57">
        <v>100</v>
      </c>
      <c r="R155" s="56"/>
      <c r="S155" s="57"/>
      <c r="T155" s="56"/>
      <c r="U155" s="57"/>
      <c r="V155" s="57" t="s">
        <v>138</v>
      </c>
      <c r="W155" s="308" t="s">
        <v>7628</v>
      </c>
      <c r="X155" s="308" t="s">
        <v>7628</v>
      </c>
      <c r="Y155" s="308" t="s">
        <v>7628</v>
      </c>
      <c r="Z155" s="308" t="s">
        <v>7628</v>
      </c>
      <c r="AA155" s="308" t="s">
        <v>7628</v>
      </c>
      <c r="AB155" s="308" t="s">
        <v>7628</v>
      </c>
      <c r="AC155" s="308"/>
      <c r="AD155" s="9"/>
    </row>
    <row r="156" spans="1:30" ht="20.100000000000001" customHeight="1">
      <c r="A156" s="311"/>
      <c r="B156" s="311"/>
      <c r="C156" s="312"/>
      <c r="D156" s="311" t="s">
        <v>1962</v>
      </c>
      <c r="E156" s="312"/>
      <c r="F156" s="313"/>
      <c r="G156" s="314"/>
      <c r="H156" s="313"/>
      <c r="I156" s="314"/>
      <c r="J156" s="313"/>
      <c r="K156" s="314"/>
      <c r="L156" s="313"/>
      <c r="M156" s="314"/>
      <c r="N156" s="313"/>
      <c r="O156" s="314"/>
      <c r="P156" s="315"/>
      <c r="Q156" s="316"/>
      <c r="R156" s="315"/>
      <c r="S156" s="316"/>
      <c r="T156" s="315"/>
      <c r="U156" s="316"/>
      <c r="V156" s="316"/>
      <c r="W156" s="312"/>
      <c r="X156" s="312"/>
      <c r="Y156" s="312"/>
      <c r="Z156" s="312"/>
      <c r="AA156" s="312"/>
      <c r="AB156" s="312"/>
      <c r="AC156" s="312"/>
      <c r="AD156" s="311"/>
    </row>
    <row r="157" spans="1:30" ht="20.100000000000001" customHeight="1">
      <c r="A157" s="311"/>
      <c r="B157" s="311"/>
      <c r="C157" s="312"/>
      <c r="D157" s="311" t="s">
        <v>1963</v>
      </c>
      <c r="E157" s="312"/>
      <c r="F157" s="313"/>
      <c r="G157" s="314"/>
      <c r="H157" s="313"/>
      <c r="I157" s="314"/>
      <c r="J157" s="313"/>
      <c r="K157" s="314"/>
      <c r="L157" s="313"/>
      <c r="M157" s="314"/>
      <c r="N157" s="313"/>
      <c r="O157" s="314"/>
      <c r="P157" s="315"/>
      <c r="Q157" s="316"/>
      <c r="R157" s="315"/>
      <c r="S157" s="316"/>
      <c r="T157" s="315"/>
      <c r="U157" s="316"/>
      <c r="V157" s="316"/>
      <c r="W157" s="312"/>
      <c r="X157" s="312"/>
      <c r="Y157" s="312"/>
      <c r="Z157" s="312"/>
      <c r="AA157" s="312"/>
      <c r="AB157" s="312"/>
      <c r="AC157" s="312"/>
      <c r="AD157" s="311"/>
    </row>
    <row r="158" spans="1:30" ht="20.100000000000001" customHeight="1">
      <c r="A158" s="311"/>
      <c r="B158" s="311"/>
      <c r="C158" s="312"/>
      <c r="D158" s="311" t="s">
        <v>1964</v>
      </c>
      <c r="E158" s="312"/>
      <c r="F158" s="313"/>
      <c r="G158" s="314"/>
      <c r="H158" s="313"/>
      <c r="I158" s="314"/>
      <c r="J158" s="313"/>
      <c r="K158" s="314"/>
      <c r="L158" s="313"/>
      <c r="M158" s="314"/>
      <c r="N158" s="313"/>
      <c r="O158" s="314"/>
      <c r="P158" s="315"/>
      <c r="Q158" s="316"/>
      <c r="R158" s="315"/>
      <c r="S158" s="316"/>
      <c r="T158" s="315"/>
      <c r="U158" s="316"/>
      <c r="V158" s="316"/>
      <c r="W158" s="312"/>
      <c r="X158" s="312"/>
      <c r="Y158" s="312"/>
      <c r="Z158" s="312"/>
      <c r="AA158" s="312"/>
      <c r="AB158" s="312"/>
      <c r="AC158" s="312"/>
      <c r="AD158" s="311"/>
    </row>
    <row r="159" spans="1:30" ht="20.100000000000001" customHeight="1">
      <c r="A159" s="311"/>
      <c r="B159" s="311"/>
      <c r="C159" s="312"/>
      <c r="D159" s="311" t="s">
        <v>7647</v>
      </c>
      <c r="E159" s="312"/>
      <c r="F159" s="313"/>
      <c r="G159" s="314"/>
      <c r="H159" s="313"/>
      <c r="I159" s="314"/>
      <c r="J159" s="313"/>
      <c r="K159" s="314"/>
      <c r="L159" s="313"/>
      <c r="M159" s="314"/>
      <c r="N159" s="313"/>
      <c r="O159" s="314"/>
      <c r="P159" s="315"/>
      <c r="Q159" s="316"/>
      <c r="R159" s="315"/>
      <c r="S159" s="316"/>
      <c r="T159" s="315"/>
      <c r="U159" s="316"/>
      <c r="V159" s="316"/>
      <c r="W159" s="312"/>
      <c r="X159" s="312"/>
      <c r="Y159" s="312"/>
      <c r="Z159" s="312"/>
      <c r="AA159" s="312"/>
      <c r="AB159" s="312"/>
      <c r="AC159" s="312"/>
      <c r="AD159" s="311"/>
    </row>
    <row r="160" spans="1:30" ht="20.100000000000001" customHeight="1">
      <c r="A160" s="311"/>
      <c r="B160" s="311"/>
      <c r="C160" s="312"/>
      <c r="D160" s="311" t="s">
        <v>7648</v>
      </c>
      <c r="E160" s="312"/>
      <c r="F160" s="313"/>
      <c r="G160" s="314"/>
      <c r="H160" s="313"/>
      <c r="I160" s="314"/>
      <c r="J160" s="313"/>
      <c r="K160" s="314"/>
      <c r="L160" s="313"/>
      <c r="M160" s="314"/>
      <c r="N160" s="313"/>
      <c r="O160" s="314"/>
      <c r="P160" s="315"/>
      <c r="Q160" s="316"/>
      <c r="R160" s="315"/>
      <c r="S160" s="316"/>
      <c r="T160" s="315"/>
      <c r="U160" s="316"/>
      <c r="V160" s="316"/>
      <c r="W160" s="312"/>
      <c r="X160" s="312"/>
      <c r="Y160" s="312"/>
      <c r="Z160" s="312"/>
      <c r="AA160" s="312"/>
      <c r="AB160" s="312"/>
      <c r="AC160" s="312"/>
      <c r="AD160" s="311"/>
    </row>
    <row r="161" spans="1:30" ht="20.100000000000001" customHeight="1">
      <c r="A161" s="9" t="s">
        <v>3868</v>
      </c>
      <c r="B161" s="9" t="s">
        <v>627</v>
      </c>
      <c r="C161" s="308" t="s">
        <v>7636</v>
      </c>
      <c r="D161" s="9" t="s">
        <v>1863</v>
      </c>
      <c r="E161" s="308"/>
      <c r="F161" s="11">
        <v>346</v>
      </c>
      <c r="G161" s="12">
        <v>8.6999999999999993</v>
      </c>
      <c r="H161" s="11">
        <v>355</v>
      </c>
      <c r="I161" s="12">
        <v>8.6967172954434098</v>
      </c>
      <c r="J161" s="11">
        <v>363</v>
      </c>
      <c r="K161" s="12">
        <v>8.7238644556596974</v>
      </c>
      <c r="L161" s="11">
        <v>375</v>
      </c>
      <c r="M161" s="12">
        <v>8.7270188503607162</v>
      </c>
      <c r="N161" s="11">
        <v>385</v>
      </c>
      <c r="O161" s="12">
        <v>8.755969979531498</v>
      </c>
      <c r="P161" s="56">
        <v>398</v>
      </c>
      <c r="Q161" s="57">
        <v>8.7166009636443285</v>
      </c>
      <c r="R161" s="56">
        <v>409</v>
      </c>
      <c r="S161" s="57">
        <v>8.7449219585204183</v>
      </c>
      <c r="T161" s="56">
        <v>439</v>
      </c>
      <c r="U161" s="57">
        <v>8.6213668499607223</v>
      </c>
      <c r="V161" s="57" t="s">
        <v>138</v>
      </c>
      <c r="W161" s="308" t="s">
        <v>7628</v>
      </c>
      <c r="X161" s="308" t="s">
        <v>7628</v>
      </c>
      <c r="Y161" s="308" t="s">
        <v>7628</v>
      </c>
      <c r="Z161" s="308" t="s">
        <v>7628</v>
      </c>
      <c r="AA161" s="308" t="s">
        <v>7628</v>
      </c>
      <c r="AB161" s="308" t="s">
        <v>7628</v>
      </c>
      <c r="AC161" s="308" t="s">
        <v>7628</v>
      </c>
      <c r="AD161" s="9"/>
    </row>
    <row r="162" spans="1:30" ht="20.100000000000001" customHeight="1">
      <c r="A162" s="311"/>
      <c r="B162" s="311"/>
      <c r="C162" s="312"/>
      <c r="D162" s="311" t="s">
        <v>1864</v>
      </c>
      <c r="E162" s="312"/>
      <c r="F162" s="313">
        <v>1149</v>
      </c>
      <c r="G162" s="314">
        <v>28.8</v>
      </c>
      <c r="H162" s="313">
        <v>1184</v>
      </c>
      <c r="I162" s="314">
        <v>29.005389514943655</v>
      </c>
      <c r="J162" s="313">
        <v>1218</v>
      </c>
      <c r="K162" s="314">
        <v>29.271809661139148</v>
      </c>
      <c r="L162" s="313">
        <v>1259</v>
      </c>
      <c r="M162" s="314">
        <v>29.29951128694438</v>
      </c>
      <c r="N162" s="313">
        <v>1284</v>
      </c>
      <c r="O162" s="314">
        <v>29.201728451216738</v>
      </c>
      <c r="P162" s="315">
        <v>1334</v>
      </c>
      <c r="Q162" s="316">
        <v>29.215943933420938</v>
      </c>
      <c r="R162" s="315">
        <v>1371</v>
      </c>
      <c r="S162" s="316">
        <v>29.313662604233482</v>
      </c>
      <c r="T162" s="315">
        <v>1471</v>
      </c>
      <c r="U162" s="316">
        <v>28.888452474469755</v>
      </c>
      <c r="V162" s="316"/>
      <c r="W162" s="312"/>
      <c r="X162" s="312"/>
      <c r="Y162" s="312"/>
      <c r="Z162" s="312"/>
      <c r="AA162" s="312"/>
      <c r="AB162" s="312"/>
      <c r="AC162" s="312"/>
      <c r="AD162" s="311"/>
    </row>
    <row r="163" spans="1:30" ht="20.100000000000001" customHeight="1">
      <c r="A163" s="311"/>
      <c r="B163" s="311"/>
      <c r="C163" s="312"/>
      <c r="D163" s="311" t="s">
        <v>1865</v>
      </c>
      <c r="E163" s="312"/>
      <c r="F163" s="313">
        <v>8</v>
      </c>
      <c r="G163" s="314">
        <v>0.2</v>
      </c>
      <c r="H163" s="313">
        <v>7</v>
      </c>
      <c r="I163" s="314">
        <v>0.17148456638902498</v>
      </c>
      <c r="J163" s="313">
        <v>8</v>
      </c>
      <c r="K163" s="314">
        <v>0.19226147560682527</v>
      </c>
      <c r="L163" s="313">
        <v>8</v>
      </c>
      <c r="M163" s="314">
        <v>0.18617640214102862</v>
      </c>
      <c r="N163" s="313">
        <v>8</v>
      </c>
      <c r="O163" s="314">
        <v>0.18194223334091425</v>
      </c>
      <c r="P163" s="315">
        <v>8</v>
      </c>
      <c r="Q163" s="316">
        <v>0.17520805957074026</v>
      </c>
      <c r="R163" s="315">
        <v>8</v>
      </c>
      <c r="S163" s="316">
        <v>0.17104981825956811</v>
      </c>
      <c r="T163" s="315">
        <v>9</v>
      </c>
      <c r="U163" s="316">
        <v>0.17674783974862529</v>
      </c>
      <c r="V163" s="316"/>
      <c r="W163" s="312"/>
      <c r="X163" s="312"/>
      <c r="Y163" s="312"/>
      <c r="Z163" s="312"/>
      <c r="AA163" s="312"/>
      <c r="AB163" s="312"/>
      <c r="AC163" s="312"/>
      <c r="AD163" s="311"/>
    </row>
    <row r="164" spans="1:30" ht="20.100000000000001" customHeight="1">
      <c r="A164" s="311"/>
      <c r="B164" s="311"/>
      <c r="C164" s="312"/>
      <c r="D164" s="311" t="s">
        <v>1866</v>
      </c>
      <c r="E164" s="312"/>
      <c r="F164" s="313">
        <v>809</v>
      </c>
      <c r="G164" s="314">
        <v>20.3</v>
      </c>
      <c r="H164" s="313">
        <v>837</v>
      </c>
      <c r="I164" s="314">
        <v>20.504654581087703</v>
      </c>
      <c r="J164" s="313">
        <v>839</v>
      </c>
      <c r="K164" s="314">
        <v>20.1634222542658</v>
      </c>
      <c r="L164" s="313">
        <v>862</v>
      </c>
      <c r="M164" s="314">
        <v>20.060507330695835</v>
      </c>
      <c r="N164" s="313">
        <v>897</v>
      </c>
      <c r="O164" s="314">
        <v>20.400272913350012</v>
      </c>
      <c r="P164" s="315">
        <v>928</v>
      </c>
      <c r="Q164" s="316">
        <v>20.324134910205871</v>
      </c>
      <c r="R164" s="315">
        <v>942</v>
      </c>
      <c r="S164" s="316">
        <v>20.141116100064142</v>
      </c>
      <c r="T164" s="315">
        <v>1023</v>
      </c>
      <c r="U164" s="316">
        <v>20.090337784760408</v>
      </c>
      <c r="V164" s="316"/>
      <c r="W164" s="312"/>
      <c r="X164" s="312"/>
      <c r="Y164" s="312"/>
      <c r="Z164" s="312"/>
      <c r="AA164" s="312"/>
      <c r="AB164" s="312"/>
      <c r="AC164" s="312"/>
      <c r="AD164" s="311"/>
    </row>
    <row r="165" spans="1:30" ht="20.100000000000001" customHeight="1">
      <c r="A165" s="311"/>
      <c r="B165" s="311"/>
      <c r="C165" s="312"/>
      <c r="D165" s="311" t="s">
        <v>1867</v>
      </c>
      <c r="E165" s="312"/>
      <c r="F165" s="313">
        <v>16</v>
      </c>
      <c r="G165" s="314">
        <v>0.4</v>
      </c>
      <c r="H165" s="313">
        <v>17</v>
      </c>
      <c r="I165" s="314">
        <v>0.41646251837334641</v>
      </c>
      <c r="J165" s="313">
        <v>17</v>
      </c>
      <c r="K165" s="314">
        <v>0.4085556356645037</v>
      </c>
      <c r="L165" s="313">
        <v>17</v>
      </c>
      <c r="M165" s="314">
        <v>0.39562485454968582</v>
      </c>
      <c r="N165" s="313">
        <v>16</v>
      </c>
      <c r="O165" s="314">
        <v>0.3638844666818285</v>
      </c>
      <c r="P165" s="315">
        <v>20</v>
      </c>
      <c r="Q165" s="316">
        <v>0.43802014892685065</v>
      </c>
      <c r="R165" s="315">
        <v>23</v>
      </c>
      <c r="S165" s="316">
        <v>0.49176822749625826</v>
      </c>
      <c r="T165" s="315">
        <v>26</v>
      </c>
      <c r="U165" s="316">
        <v>0.51060487038491753</v>
      </c>
      <c r="V165" s="316"/>
      <c r="W165" s="312"/>
      <c r="X165" s="312"/>
      <c r="Y165" s="312"/>
      <c r="Z165" s="312"/>
      <c r="AA165" s="312"/>
      <c r="AB165" s="312"/>
      <c r="AC165" s="312"/>
      <c r="AD165" s="311"/>
    </row>
    <row r="166" spans="1:30" ht="20.100000000000001" customHeight="1">
      <c r="A166" s="311"/>
      <c r="B166" s="311"/>
      <c r="C166" s="312"/>
      <c r="D166" s="311" t="s">
        <v>1868</v>
      </c>
      <c r="E166" s="312"/>
      <c r="F166" s="313">
        <v>1182</v>
      </c>
      <c r="G166" s="314">
        <v>29.7</v>
      </c>
      <c r="H166" s="313">
        <v>1201</v>
      </c>
      <c r="I166" s="314">
        <v>29.421852033317002</v>
      </c>
      <c r="J166" s="313">
        <v>1228</v>
      </c>
      <c r="K166" s="314">
        <v>29.512136505647682</v>
      </c>
      <c r="L166" s="313">
        <v>1265</v>
      </c>
      <c r="M166" s="314">
        <v>29.439143588550152</v>
      </c>
      <c r="N166" s="313">
        <v>1286</v>
      </c>
      <c r="O166" s="314">
        <v>29.247214009551968</v>
      </c>
      <c r="P166" s="315">
        <v>1349</v>
      </c>
      <c r="Q166" s="316">
        <v>29.544459045116074</v>
      </c>
      <c r="R166" s="315">
        <v>1383</v>
      </c>
      <c r="S166" s="316">
        <v>29.570237331622835</v>
      </c>
      <c r="T166" s="315">
        <v>1522</v>
      </c>
      <c r="U166" s="316">
        <v>29.890023566378634</v>
      </c>
      <c r="V166" s="316"/>
      <c r="W166" s="312"/>
      <c r="X166" s="312"/>
      <c r="Y166" s="312"/>
      <c r="Z166" s="312"/>
      <c r="AA166" s="312"/>
      <c r="AB166" s="312"/>
      <c r="AC166" s="312"/>
      <c r="AD166" s="311"/>
    </row>
    <row r="167" spans="1:30" ht="20.100000000000001" customHeight="1">
      <c r="A167" s="311"/>
      <c r="B167" s="311"/>
      <c r="C167" s="312"/>
      <c r="D167" s="311" t="s">
        <v>1869</v>
      </c>
      <c r="E167" s="312"/>
      <c r="F167" s="313">
        <v>68</v>
      </c>
      <c r="G167" s="314">
        <v>1.7</v>
      </c>
      <c r="H167" s="313">
        <v>71</v>
      </c>
      <c r="I167" s="314">
        <v>1.739343459088682</v>
      </c>
      <c r="J167" s="313">
        <v>71</v>
      </c>
      <c r="K167" s="314">
        <v>1.7063205960105743</v>
      </c>
      <c r="L167" s="313">
        <v>75</v>
      </c>
      <c r="M167" s="314">
        <v>1.7454037700721434</v>
      </c>
      <c r="N167" s="313">
        <v>80</v>
      </c>
      <c r="O167" s="314">
        <v>1.8194223334091426</v>
      </c>
      <c r="P167" s="315">
        <v>82</v>
      </c>
      <c r="Q167" s="316">
        <v>1.7958826106000876</v>
      </c>
      <c r="R167" s="315">
        <v>86</v>
      </c>
      <c r="S167" s="316">
        <v>1.8387855462903571</v>
      </c>
      <c r="T167" s="315">
        <v>91</v>
      </c>
      <c r="U167" s="316">
        <v>1.7871170463472112</v>
      </c>
      <c r="V167" s="316"/>
      <c r="W167" s="312"/>
      <c r="X167" s="312"/>
      <c r="Y167" s="312"/>
      <c r="Z167" s="312"/>
      <c r="AA167" s="312"/>
      <c r="AB167" s="312"/>
      <c r="AC167" s="312"/>
      <c r="AD167" s="311"/>
    </row>
    <row r="168" spans="1:30" ht="20.100000000000001" customHeight="1">
      <c r="A168" s="311"/>
      <c r="B168" s="311"/>
      <c r="C168" s="312"/>
      <c r="D168" s="311" t="s">
        <v>1870</v>
      </c>
      <c r="E168" s="312"/>
      <c r="F168" s="313">
        <v>167</v>
      </c>
      <c r="G168" s="314">
        <v>4.2</v>
      </c>
      <c r="H168" s="313">
        <v>167</v>
      </c>
      <c r="I168" s="314">
        <v>4.0911317981381679</v>
      </c>
      <c r="J168" s="313">
        <v>178</v>
      </c>
      <c r="K168" s="314">
        <v>4.2778178322518627</v>
      </c>
      <c r="L168" s="313">
        <v>179</v>
      </c>
      <c r="M168" s="314">
        <v>4.1656969979055152</v>
      </c>
      <c r="N168" s="313">
        <v>174</v>
      </c>
      <c r="O168" s="314">
        <v>3.9572435751648851</v>
      </c>
      <c r="P168" s="315">
        <v>179</v>
      </c>
      <c r="Q168" s="316">
        <v>3.9202803328953131</v>
      </c>
      <c r="R168" s="315">
        <v>181</v>
      </c>
      <c r="S168" s="316">
        <v>3.8700021381227283</v>
      </c>
      <c r="T168" s="315">
        <v>199</v>
      </c>
      <c r="U168" s="316">
        <v>3.9080911233307147</v>
      </c>
      <c r="V168" s="316"/>
      <c r="W168" s="312"/>
      <c r="X168" s="312"/>
      <c r="Y168" s="312"/>
      <c r="Z168" s="312"/>
      <c r="AA168" s="312"/>
      <c r="AB168" s="312"/>
      <c r="AC168" s="312"/>
      <c r="AD168" s="311"/>
    </row>
    <row r="169" spans="1:30" ht="20.100000000000001" customHeight="1">
      <c r="A169" s="311"/>
      <c r="B169" s="311"/>
      <c r="C169" s="312"/>
      <c r="D169" s="311" t="s">
        <v>1871</v>
      </c>
      <c r="E169" s="312"/>
      <c r="F169" s="313">
        <v>214</v>
      </c>
      <c r="G169" s="314">
        <v>5.4</v>
      </c>
      <c r="H169" s="313">
        <v>220</v>
      </c>
      <c r="I169" s="314">
        <v>5.3895149436550707</v>
      </c>
      <c r="J169" s="313">
        <v>216</v>
      </c>
      <c r="K169" s="314">
        <v>5.1910598413842823</v>
      </c>
      <c r="L169" s="313">
        <v>236</v>
      </c>
      <c r="M169" s="314">
        <v>5.492203863160344</v>
      </c>
      <c r="N169" s="313">
        <v>244</v>
      </c>
      <c r="O169" s="314">
        <v>5.549238116897885</v>
      </c>
      <c r="P169" s="315">
        <v>246</v>
      </c>
      <c r="Q169" s="316">
        <v>5.3876478318002627</v>
      </c>
      <c r="R169" s="315">
        <v>251</v>
      </c>
      <c r="S169" s="316">
        <v>5.3666880478939492</v>
      </c>
      <c r="T169" s="315">
        <v>286</v>
      </c>
      <c r="U169" s="316">
        <v>5.6166535742340926</v>
      </c>
      <c r="V169" s="316"/>
      <c r="W169" s="312"/>
      <c r="X169" s="312"/>
      <c r="Y169" s="312"/>
      <c r="Z169" s="312"/>
      <c r="AA169" s="312"/>
      <c r="AB169" s="312"/>
      <c r="AC169" s="312"/>
      <c r="AD169" s="311"/>
    </row>
    <row r="170" spans="1:30" ht="20.100000000000001" customHeight="1">
      <c r="A170" s="311"/>
      <c r="B170" s="311"/>
      <c r="C170" s="312"/>
      <c r="D170" s="311" t="s">
        <v>7638</v>
      </c>
      <c r="E170" s="312"/>
      <c r="F170" s="313">
        <v>21</v>
      </c>
      <c r="G170" s="314">
        <v>0.5</v>
      </c>
      <c r="H170" s="313">
        <v>20</v>
      </c>
      <c r="I170" s="314">
        <v>0.4899559039686428</v>
      </c>
      <c r="J170" s="313">
        <v>20</v>
      </c>
      <c r="K170" s="314">
        <v>0.48065368901706318</v>
      </c>
      <c r="L170" s="313">
        <v>18</v>
      </c>
      <c r="M170" s="314">
        <v>0.4188969048173144</v>
      </c>
      <c r="N170" s="313">
        <v>20</v>
      </c>
      <c r="O170" s="314">
        <v>0.45485558335228565</v>
      </c>
      <c r="P170" s="315">
        <v>19</v>
      </c>
      <c r="Q170" s="316">
        <v>0.4161191414805081</v>
      </c>
      <c r="R170" s="315">
        <v>20</v>
      </c>
      <c r="S170" s="316">
        <v>0.42762454564892027</v>
      </c>
      <c r="T170" s="315">
        <v>23</v>
      </c>
      <c r="U170" s="316">
        <v>0.4516889238020424</v>
      </c>
      <c r="V170" s="316"/>
      <c r="W170" s="312"/>
      <c r="X170" s="312"/>
      <c r="Y170" s="312"/>
      <c r="Z170" s="312"/>
      <c r="AA170" s="312"/>
      <c r="AB170" s="312"/>
      <c r="AC170" s="312"/>
      <c r="AD170" s="311"/>
    </row>
    <row r="171" spans="1:30" ht="20.100000000000001" customHeight="1">
      <c r="A171" s="311"/>
      <c r="B171" s="311"/>
      <c r="C171" s="312"/>
      <c r="D171" s="311" t="s">
        <v>7639</v>
      </c>
      <c r="E171" s="312"/>
      <c r="F171" s="313">
        <v>3</v>
      </c>
      <c r="G171" s="314">
        <v>0.1</v>
      </c>
      <c r="H171" s="313">
        <v>3</v>
      </c>
      <c r="I171" s="314">
        <v>7.3493385595296418E-2</v>
      </c>
      <c r="J171" s="313">
        <v>3</v>
      </c>
      <c r="K171" s="314">
        <v>7.2098053352559477E-2</v>
      </c>
      <c r="L171" s="313">
        <v>3</v>
      </c>
      <c r="M171" s="314">
        <v>6.9816150802885737E-2</v>
      </c>
      <c r="N171" s="313">
        <v>3</v>
      </c>
      <c r="O171" s="314">
        <v>6.8228337502842851E-2</v>
      </c>
      <c r="P171" s="315">
        <v>3</v>
      </c>
      <c r="Q171" s="316">
        <v>6.5703022339027597E-2</v>
      </c>
      <c r="R171" s="315">
        <v>3</v>
      </c>
      <c r="S171" s="316">
        <v>6.4143681847338041E-2</v>
      </c>
      <c r="T171" s="315">
        <v>3</v>
      </c>
      <c r="U171" s="316">
        <v>5.8915946582875099E-2</v>
      </c>
      <c r="V171" s="316"/>
      <c r="W171" s="312"/>
      <c r="X171" s="312"/>
      <c r="Y171" s="312"/>
      <c r="Z171" s="312"/>
      <c r="AA171" s="312"/>
      <c r="AB171" s="312"/>
      <c r="AC171" s="312"/>
      <c r="AD171" s="311"/>
    </row>
    <row r="172" spans="1:30" ht="20.100000000000001" customHeight="1">
      <c r="A172" s="9" t="s">
        <v>3869</v>
      </c>
      <c r="B172" s="9" t="s">
        <v>628</v>
      </c>
      <c r="C172" s="308" t="s">
        <v>7636</v>
      </c>
      <c r="D172" s="9" t="s">
        <v>7626</v>
      </c>
      <c r="E172" s="308" t="s">
        <v>7627</v>
      </c>
      <c r="F172" s="11">
        <v>13</v>
      </c>
      <c r="G172" s="12">
        <v>0.4</v>
      </c>
      <c r="H172" s="11">
        <v>14</v>
      </c>
      <c r="I172" s="12">
        <v>0.37563724174939628</v>
      </c>
      <c r="J172" s="11">
        <v>22</v>
      </c>
      <c r="K172" s="12">
        <v>0.57925223802001058</v>
      </c>
      <c r="L172" s="11">
        <v>33</v>
      </c>
      <c r="M172" s="12">
        <v>0.84140744518103006</v>
      </c>
      <c r="N172" s="11">
        <v>36</v>
      </c>
      <c r="O172" s="12">
        <v>0.8973080757726819</v>
      </c>
      <c r="P172" s="56">
        <v>44</v>
      </c>
      <c r="Q172" s="57">
        <v>1.1000000000000001</v>
      </c>
      <c r="R172" s="56">
        <v>65</v>
      </c>
      <c r="S172" s="57">
        <v>1.5233184907429107</v>
      </c>
      <c r="T172" s="56">
        <v>79</v>
      </c>
      <c r="U172" s="57">
        <v>1.6985594495807352</v>
      </c>
      <c r="V172" s="57" t="s">
        <v>138</v>
      </c>
      <c r="W172" s="308" t="s">
        <v>7628</v>
      </c>
      <c r="X172" s="308" t="s">
        <v>7628</v>
      </c>
      <c r="Y172" s="308" t="s">
        <v>7628</v>
      </c>
      <c r="Z172" s="308" t="s">
        <v>7628</v>
      </c>
      <c r="AA172" s="308" t="s">
        <v>7628</v>
      </c>
      <c r="AB172" s="308" t="s">
        <v>7628</v>
      </c>
      <c r="AC172" s="308" t="s">
        <v>7628</v>
      </c>
      <c r="AD172" s="9"/>
    </row>
    <row r="173" spans="1:30" ht="20.100000000000001" customHeight="1">
      <c r="A173" s="311"/>
      <c r="B173" s="311"/>
      <c r="C173" s="312" t="s">
        <v>3831</v>
      </c>
      <c r="D173" s="311" t="s">
        <v>7629</v>
      </c>
      <c r="E173" s="312"/>
      <c r="F173" s="313">
        <v>559</v>
      </c>
      <c r="G173" s="314">
        <v>15.4</v>
      </c>
      <c r="H173" s="313">
        <v>574</v>
      </c>
      <c r="I173" s="314">
        <v>15.401126911725248</v>
      </c>
      <c r="J173" s="313">
        <v>591</v>
      </c>
      <c r="K173" s="314">
        <v>15.5608214849921</v>
      </c>
      <c r="L173" s="313">
        <v>617</v>
      </c>
      <c r="M173" s="314">
        <v>15.731769505354411</v>
      </c>
      <c r="N173" s="313">
        <v>630</v>
      </c>
      <c r="O173" s="314">
        <v>15.702891326021934</v>
      </c>
      <c r="P173" s="315">
        <v>645</v>
      </c>
      <c r="Q173" s="316">
        <v>15.5</v>
      </c>
      <c r="R173" s="315">
        <v>663</v>
      </c>
      <c r="S173" s="316">
        <v>15.53784860557769</v>
      </c>
      <c r="T173" s="315">
        <v>699</v>
      </c>
      <c r="U173" s="316">
        <v>15.029026015910556</v>
      </c>
      <c r="V173" s="316"/>
      <c r="W173" s="312"/>
      <c r="X173" s="312"/>
      <c r="Y173" s="312"/>
      <c r="Z173" s="312"/>
      <c r="AA173" s="312"/>
      <c r="AB173" s="312"/>
      <c r="AC173" s="312"/>
      <c r="AD173" s="311"/>
    </row>
    <row r="174" spans="1:30" ht="20.100000000000001" customHeight="1">
      <c r="A174" s="311"/>
      <c r="B174" s="311"/>
      <c r="C174" s="312"/>
      <c r="D174" s="311" t="s">
        <v>7630</v>
      </c>
      <c r="E174" s="312"/>
      <c r="F174" s="313">
        <v>3</v>
      </c>
      <c r="G174" s="314">
        <v>0.1</v>
      </c>
      <c r="H174" s="313">
        <v>3</v>
      </c>
      <c r="I174" s="314">
        <v>8.0493694660584925E-2</v>
      </c>
      <c r="J174" s="313">
        <v>2</v>
      </c>
      <c r="K174" s="314">
        <v>5.2659294365455502E-2</v>
      </c>
      <c r="L174" s="313">
        <v>2</v>
      </c>
      <c r="M174" s="314">
        <v>5.0994390617032127E-2</v>
      </c>
      <c r="N174" s="313">
        <v>2</v>
      </c>
      <c r="O174" s="314"/>
      <c r="P174" s="315">
        <v>3</v>
      </c>
      <c r="Q174" s="316">
        <v>0.1</v>
      </c>
      <c r="R174" s="315">
        <v>3</v>
      </c>
      <c r="S174" s="316">
        <v>7.0307007265057411E-2</v>
      </c>
      <c r="T174" s="315">
        <v>4</v>
      </c>
      <c r="U174" s="316">
        <v>8.6003010105353689E-2</v>
      </c>
      <c r="V174" s="316"/>
      <c r="W174" s="312"/>
      <c r="X174" s="312"/>
      <c r="Y174" s="312"/>
      <c r="Z174" s="312"/>
      <c r="AA174" s="312"/>
      <c r="AB174" s="312"/>
      <c r="AC174" s="312"/>
      <c r="AD174" s="311"/>
    </row>
    <row r="175" spans="1:30" ht="20.100000000000001" customHeight="1">
      <c r="A175" s="311"/>
      <c r="B175" s="311"/>
      <c r="C175" s="312"/>
      <c r="D175" s="311" t="s">
        <v>7631</v>
      </c>
      <c r="E175" s="312"/>
      <c r="F175" s="313">
        <v>3055</v>
      </c>
      <c r="G175" s="314">
        <v>84</v>
      </c>
      <c r="H175" s="313">
        <v>3129</v>
      </c>
      <c r="I175" s="314">
        <v>83.954923530990072</v>
      </c>
      <c r="J175" s="313">
        <v>3176</v>
      </c>
      <c r="K175" s="314">
        <v>83.622959452343338</v>
      </c>
      <c r="L175" s="313">
        <v>3262</v>
      </c>
      <c r="M175" s="314">
        <v>83.171851096379399</v>
      </c>
      <c r="N175" s="313">
        <v>3336</v>
      </c>
      <c r="O175" s="314">
        <v>83.150548354935196</v>
      </c>
      <c r="P175" s="315">
        <v>3466</v>
      </c>
      <c r="Q175" s="316">
        <v>83.2</v>
      </c>
      <c r="R175" s="315">
        <v>3525</v>
      </c>
      <c r="S175" s="316">
        <v>82.610733536442467</v>
      </c>
      <c r="T175" s="315">
        <v>3856</v>
      </c>
      <c r="U175" s="316">
        <v>82.906901741560958</v>
      </c>
      <c r="V175" s="316"/>
      <c r="W175" s="312"/>
      <c r="X175" s="312"/>
      <c r="Y175" s="312"/>
      <c r="Z175" s="312"/>
      <c r="AA175" s="312"/>
      <c r="AB175" s="312"/>
      <c r="AC175" s="312"/>
      <c r="AD175" s="311"/>
    </row>
    <row r="176" spans="1:30" ht="20.100000000000001" customHeight="1">
      <c r="A176" s="311"/>
      <c r="B176" s="311"/>
      <c r="C176" s="312"/>
      <c r="D176" s="311" t="s">
        <v>7632</v>
      </c>
      <c r="E176" s="312"/>
      <c r="F176" s="313">
        <v>4</v>
      </c>
      <c r="G176" s="314">
        <v>0.1</v>
      </c>
      <c r="H176" s="313">
        <v>4</v>
      </c>
      <c r="I176" s="314">
        <v>0.10732492621411323</v>
      </c>
      <c r="J176" s="313">
        <v>4</v>
      </c>
      <c r="K176" s="314">
        <v>0.105318588730911</v>
      </c>
      <c r="L176" s="313">
        <v>5</v>
      </c>
      <c r="M176" s="314">
        <v>0.12748597654258031</v>
      </c>
      <c r="N176" s="313">
        <v>5</v>
      </c>
      <c r="O176" s="314">
        <v>0.12462612163509472</v>
      </c>
      <c r="P176" s="315">
        <v>6</v>
      </c>
      <c r="Q176" s="316">
        <v>0.1</v>
      </c>
      <c r="R176" s="315">
        <v>6</v>
      </c>
      <c r="S176" s="316">
        <v>0.14061401453011482</v>
      </c>
      <c r="T176" s="315">
        <v>8</v>
      </c>
      <c r="U176" s="316">
        <v>0.17200602021070738</v>
      </c>
      <c r="V176" s="316"/>
      <c r="W176" s="312"/>
      <c r="X176" s="312"/>
      <c r="Y176" s="312"/>
      <c r="Z176" s="312"/>
      <c r="AA176" s="312"/>
      <c r="AB176" s="312"/>
      <c r="AC176" s="312"/>
      <c r="AD176" s="311"/>
    </row>
    <row r="177" spans="1:30" ht="20.100000000000001" customHeight="1">
      <c r="A177" s="311"/>
      <c r="B177" s="311"/>
      <c r="C177" s="312"/>
      <c r="D177" s="311" t="s">
        <v>7633</v>
      </c>
      <c r="E177" s="312"/>
      <c r="F177" s="313">
        <v>3</v>
      </c>
      <c r="G177" s="314">
        <v>0.1</v>
      </c>
      <c r="H177" s="313">
        <v>3</v>
      </c>
      <c r="I177" s="314">
        <v>8.0493694660584925E-2</v>
      </c>
      <c r="J177" s="313">
        <v>3</v>
      </c>
      <c r="K177" s="314">
        <v>7.8988941548183256E-2</v>
      </c>
      <c r="L177" s="313">
        <v>3</v>
      </c>
      <c r="M177" s="314">
        <v>7.6491585925548194E-2</v>
      </c>
      <c r="N177" s="313">
        <v>3</v>
      </c>
      <c r="O177" s="314">
        <v>7.4775672981056834E-2</v>
      </c>
      <c r="P177" s="315">
        <v>3</v>
      </c>
      <c r="Q177" s="316">
        <v>0.1</v>
      </c>
      <c r="R177" s="315">
        <v>5</v>
      </c>
      <c r="S177" s="316">
        <v>0.11717834544176237</v>
      </c>
      <c r="T177" s="315">
        <v>5</v>
      </c>
      <c r="U177" s="316">
        <v>0.1075037626316921</v>
      </c>
      <c r="V177" s="316"/>
      <c r="W177" s="312"/>
      <c r="X177" s="312"/>
      <c r="Y177" s="312"/>
      <c r="Z177" s="312"/>
      <c r="AA177" s="312"/>
      <c r="AB177" s="312"/>
      <c r="AC177" s="312"/>
      <c r="AD177" s="311"/>
    </row>
    <row r="178" spans="1:30" ht="20.100000000000001" customHeight="1">
      <c r="A178" s="311"/>
      <c r="B178" s="311"/>
      <c r="C178" s="312"/>
      <c r="D178" s="311" t="s">
        <v>7634</v>
      </c>
      <c r="E178" s="312"/>
      <c r="F178" s="313"/>
      <c r="G178" s="314"/>
      <c r="H178" s="313"/>
      <c r="I178" s="314"/>
      <c r="J178" s="313"/>
      <c r="K178" s="314"/>
      <c r="L178" s="313"/>
      <c r="M178" s="314"/>
      <c r="N178" s="313"/>
      <c r="O178" s="314"/>
      <c r="P178" s="315"/>
      <c r="Q178" s="316"/>
      <c r="R178" s="315"/>
      <c r="S178" s="316"/>
      <c r="T178" s="315"/>
      <c r="U178" s="316"/>
      <c r="V178" s="316"/>
      <c r="W178" s="312"/>
      <c r="X178" s="312"/>
      <c r="Y178" s="312"/>
      <c r="Z178" s="312"/>
      <c r="AA178" s="312"/>
      <c r="AB178" s="312"/>
      <c r="AC178" s="312"/>
      <c r="AD178" s="311"/>
    </row>
    <row r="179" spans="1:30" ht="20.100000000000001" customHeight="1">
      <c r="A179" s="311"/>
      <c r="B179" s="311"/>
      <c r="C179" s="312"/>
      <c r="D179" s="311" t="s">
        <v>7635</v>
      </c>
      <c r="E179" s="312"/>
      <c r="F179" s="313"/>
      <c r="G179" s="314"/>
      <c r="H179" s="313"/>
      <c r="I179" s="314"/>
      <c r="J179" s="313"/>
      <c r="K179" s="314"/>
      <c r="L179" s="313"/>
      <c r="M179" s="314"/>
      <c r="N179" s="313"/>
      <c r="O179" s="314"/>
      <c r="P179" s="315">
        <v>1</v>
      </c>
      <c r="Q179" s="316"/>
      <c r="R179" s="315">
        <v>1</v>
      </c>
      <c r="S179" s="316"/>
      <c r="T179" s="315">
        <v>2</v>
      </c>
      <c r="U179" s="316"/>
      <c r="V179" s="316"/>
      <c r="W179" s="312"/>
      <c r="X179" s="312"/>
      <c r="Y179" s="312"/>
      <c r="Z179" s="312"/>
      <c r="AA179" s="312"/>
      <c r="AB179" s="312"/>
      <c r="AC179" s="312"/>
      <c r="AD179" s="311"/>
    </row>
    <row r="180" spans="1:30" ht="20.100000000000001" customHeight="1">
      <c r="A180" s="9" t="s">
        <v>3870</v>
      </c>
      <c r="B180" s="9" t="s">
        <v>629</v>
      </c>
      <c r="C180" s="308" t="s">
        <v>7636</v>
      </c>
      <c r="D180" s="66"/>
      <c r="E180" s="308" t="s">
        <v>7627</v>
      </c>
      <c r="F180" s="11">
        <v>3633</v>
      </c>
      <c r="G180" s="12">
        <v>100</v>
      </c>
      <c r="H180" s="11">
        <v>3724</v>
      </c>
      <c r="I180" s="12">
        <v>100</v>
      </c>
      <c r="J180" s="11">
        <v>3795</v>
      </c>
      <c r="K180" s="12">
        <v>100</v>
      </c>
      <c r="L180" s="11">
        <v>3919</v>
      </c>
      <c r="M180" s="12">
        <v>100</v>
      </c>
      <c r="N180" s="11">
        <v>4009</v>
      </c>
      <c r="O180" s="12">
        <v>100</v>
      </c>
      <c r="P180" s="56">
        <v>4165</v>
      </c>
      <c r="Q180" s="57">
        <v>100</v>
      </c>
      <c r="R180" s="56">
        <v>4258</v>
      </c>
      <c r="S180" s="57">
        <v>99.9</v>
      </c>
      <c r="T180" s="56">
        <v>4641</v>
      </c>
      <c r="U180" s="57">
        <v>99.8</v>
      </c>
      <c r="V180" s="57" t="s">
        <v>138</v>
      </c>
      <c r="W180" s="308" t="s">
        <v>7628</v>
      </c>
      <c r="X180" s="308" t="s">
        <v>7628</v>
      </c>
      <c r="Y180" s="308" t="s">
        <v>7628</v>
      </c>
      <c r="Z180" s="308" t="s">
        <v>7628</v>
      </c>
      <c r="AA180" s="308" t="s">
        <v>7628</v>
      </c>
      <c r="AB180" s="308" t="s">
        <v>7628</v>
      </c>
      <c r="AC180" s="308" t="s">
        <v>7628</v>
      </c>
      <c r="AD180" s="9"/>
    </row>
    <row r="181" spans="1:30" ht="20.100000000000001" customHeight="1">
      <c r="A181" s="311"/>
      <c r="B181" s="311"/>
      <c r="C181" s="312" t="s">
        <v>3832</v>
      </c>
      <c r="D181" s="311" t="s">
        <v>1861</v>
      </c>
      <c r="E181" s="312"/>
      <c r="F181" s="313"/>
      <c r="G181" s="314"/>
      <c r="H181" s="313"/>
      <c r="I181" s="314"/>
      <c r="J181" s="313"/>
      <c r="K181" s="314"/>
      <c r="L181" s="313"/>
      <c r="M181" s="314"/>
      <c r="N181" s="313"/>
      <c r="O181" s="314"/>
      <c r="P181" s="315"/>
      <c r="Q181" s="316"/>
      <c r="R181" s="315"/>
      <c r="S181" s="316"/>
      <c r="T181" s="315">
        <v>4</v>
      </c>
      <c r="U181" s="316">
        <v>0.1</v>
      </c>
      <c r="V181" s="316"/>
      <c r="W181" s="312"/>
      <c r="X181" s="312"/>
      <c r="Y181" s="312"/>
      <c r="Z181" s="312"/>
      <c r="AA181" s="312"/>
      <c r="AB181" s="312"/>
      <c r="AC181" s="312"/>
      <c r="AD181" s="311"/>
    </row>
    <row r="182" spans="1:30" ht="20.100000000000001" customHeight="1">
      <c r="A182" s="311"/>
      <c r="B182" s="311"/>
      <c r="C182" s="312"/>
      <c r="D182" s="311" t="s">
        <v>1862</v>
      </c>
      <c r="E182" s="312"/>
      <c r="F182" s="313"/>
      <c r="G182" s="314"/>
      <c r="H182" s="313"/>
      <c r="I182" s="314"/>
      <c r="J182" s="313"/>
      <c r="K182" s="314"/>
      <c r="L182" s="313"/>
      <c r="M182" s="314"/>
      <c r="N182" s="313"/>
      <c r="O182" s="314"/>
      <c r="P182" s="315"/>
      <c r="Q182" s="316"/>
      <c r="R182" s="315">
        <v>5</v>
      </c>
      <c r="S182" s="316">
        <v>0.1</v>
      </c>
      <c r="T182" s="315">
        <v>3</v>
      </c>
      <c r="U182" s="316">
        <v>0.1</v>
      </c>
      <c r="V182" s="316"/>
      <c r="W182" s="312"/>
      <c r="X182" s="312"/>
      <c r="Y182" s="312"/>
      <c r="Z182" s="312"/>
      <c r="AA182" s="312"/>
      <c r="AB182" s="312"/>
      <c r="AC182" s="312"/>
      <c r="AD182" s="311"/>
    </row>
    <row r="183" spans="1:30" ht="20.100000000000001" customHeight="1">
      <c r="A183" s="9" t="s">
        <v>3871</v>
      </c>
      <c r="B183" s="9" t="s">
        <v>7649</v>
      </c>
      <c r="C183" s="308" t="s">
        <v>7636</v>
      </c>
      <c r="D183" s="9" t="s">
        <v>1872</v>
      </c>
      <c r="E183" s="308"/>
      <c r="F183" s="11">
        <v>2054</v>
      </c>
      <c r="G183" s="12">
        <v>51.6</v>
      </c>
      <c r="H183" s="11">
        <v>2086</v>
      </c>
      <c r="I183" s="12">
        <v>51.102400783929447</v>
      </c>
      <c r="J183" s="11">
        <v>2124</v>
      </c>
      <c r="K183" s="12">
        <v>51.045421773612112</v>
      </c>
      <c r="L183" s="11">
        <v>2183</v>
      </c>
      <c r="M183" s="12">
        <v>50.802885734233186</v>
      </c>
      <c r="N183" s="11">
        <v>2218</v>
      </c>
      <c r="O183" s="12">
        <v>50.443484193768477</v>
      </c>
      <c r="P183" s="56">
        <v>2287</v>
      </c>
      <c r="Q183" s="57">
        <v>50.087604029785368</v>
      </c>
      <c r="R183" s="56">
        <v>2350</v>
      </c>
      <c r="S183" s="57">
        <v>50.245884113748126</v>
      </c>
      <c r="T183" s="56"/>
      <c r="U183" s="57"/>
      <c r="V183" s="57" t="s">
        <v>138</v>
      </c>
      <c r="W183" s="308" t="s">
        <v>7628</v>
      </c>
      <c r="X183" s="308" t="s">
        <v>7628</v>
      </c>
      <c r="Y183" s="308" t="s">
        <v>7628</v>
      </c>
      <c r="Z183" s="308" t="s">
        <v>7628</v>
      </c>
      <c r="AA183" s="308" t="s">
        <v>7628</v>
      </c>
      <c r="AB183" s="308" t="s">
        <v>7628</v>
      </c>
      <c r="AC183" s="308"/>
      <c r="AD183" s="9"/>
    </row>
    <row r="184" spans="1:30" ht="20.100000000000001" customHeight="1">
      <c r="A184" s="311"/>
      <c r="B184" s="311"/>
      <c r="C184" s="312"/>
      <c r="D184" s="311" t="s">
        <v>1873</v>
      </c>
      <c r="E184" s="312"/>
      <c r="F184" s="313">
        <v>394</v>
      </c>
      <c r="G184" s="314">
        <v>9.9</v>
      </c>
      <c r="H184" s="313">
        <v>412</v>
      </c>
      <c r="I184" s="314">
        <v>10.093091621754041</v>
      </c>
      <c r="J184" s="313">
        <v>423</v>
      </c>
      <c r="K184" s="314">
        <v>10.165825522710886</v>
      </c>
      <c r="L184" s="313">
        <v>429</v>
      </c>
      <c r="M184" s="314">
        <v>9.9837095648126599</v>
      </c>
      <c r="N184" s="313">
        <v>442</v>
      </c>
      <c r="O184" s="314">
        <v>10.052308392085513</v>
      </c>
      <c r="P184" s="315">
        <v>465</v>
      </c>
      <c r="Q184" s="316">
        <v>10.183968462549277</v>
      </c>
      <c r="R184" s="315">
        <v>462</v>
      </c>
      <c r="S184" s="316">
        <v>9.8781270044900573</v>
      </c>
      <c r="T184" s="315"/>
      <c r="U184" s="316"/>
      <c r="V184" s="316"/>
      <c r="W184" s="312"/>
      <c r="X184" s="312"/>
      <c r="Y184" s="312"/>
      <c r="Z184" s="312"/>
      <c r="AA184" s="312"/>
      <c r="AB184" s="312"/>
      <c r="AC184" s="312"/>
      <c r="AD184" s="311"/>
    </row>
    <row r="185" spans="1:30" ht="20.100000000000001" customHeight="1">
      <c r="A185" s="311"/>
      <c r="B185" s="311"/>
      <c r="C185" s="312"/>
      <c r="D185" s="311" t="s">
        <v>1874</v>
      </c>
      <c r="E185" s="312"/>
      <c r="F185" s="313">
        <v>475</v>
      </c>
      <c r="G185" s="314">
        <v>11.9</v>
      </c>
      <c r="H185" s="313">
        <v>489</v>
      </c>
      <c r="I185" s="314">
        <v>11.979421852033317</v>
      </c>
      <c r="J185" s="313">
        <v>484</v>
      </c>
      <c r="K185" s="314">
        <v>11.63181927421293</v>
      </c>
      <c r="L185" s="313">
        <v>499</v>
      </c>
      <c r="M185" s="314">
        <v>11.612753083546661</v>
      </c>
      <c r="N185" s="313">
        <v>511</v>
      </c>
      <c r="O185" s="314">
        <v>11.621560154650899</v>
      </c>
      <c r="P185" s="315">
        <v>527</v>
      </c>
      <c r="Q185" s="316">
        <v>11.541830924222515</v>
      </c>
      <c r="R185" s="315">
        <v>538</v>
      </c>
      <c r="S185" s="316">
        <v>11.503100277955955</v>
      </c>
      <c r="T185" s="315"/>
      <c r="U185" s="316"/>
      <c r="V185" s="316"/>
      <c r="W185" s="312"/>
      <c r="X185" s="312"/>
      <c r="Y185" s="312"/>
      <c r="Z185" s="312"/>
      <c r="AA185" s="312"/>
      <c r="AB185" s="312"/>
      <c r="AC185" s="312"/>
      <c r="AD185" s="311"/>
    </row>
    <row r="186" spans="1:30" ht="20.100000000000001" customHeight="1">
      <c r="A186" s="311"/>
      <c r="B186" s="311"/>
      <c r="C186" s="312"/>
      <c r="D186" s="311" t="s">
        <v>1875</v>
      </c>
      <c r="E186" s="312"/>
      <c r="F186" s="313">
        <v>453</v>
      </c>
      <c r="G186" s="314">
        <v>11.4</v>
      </c>
      <c r="H186" s="313">
        <v>472</v>
      </c>
      <c r="I186" s="314">
        <v>11.56295933365997</v>
      </c>
      <c r="J186" s="313">
        <v>484</v>
      </c>
      <c r="K186" s="314">
        <v>11.63181927421293</v>
      </c>
      <c r="L186" s="313">
        <v>506</v>
      </c>
      <c r="M186" s="314">
        <v>11.77565743542006</v>
      </c>
      <c r="N186" s="313">
        <v>520</v>
      </c>
      <c r="O186" s="314">
        <v>11.826245167159428</v>
      </c>
      <c r="P186" s="315">
        <v>529</v>
      </c>
      <c r="Q186" s="316">
        <v>11.585632939115198</v>
      </c>
      <c r="R186" s="315">
        <v>544</v>
      </c>
      <c r="S186" s="316">
        <v>11.631387641650631</v>
      </c>
      <c r="T186" s="315"/>
      <c r="U186" s="316"/>
      <c r="V186" s="316"/>
      <c r="W186" s="312"/>
      <c r="X186" s="312"/>
      <c r="Y186" s="312"/>
      <c r="Z186" s="312"/>
      <c r="AA186" s="312"/>
      <c r="AB186" s="312"/>
      <c r="AC186" s="312"/>
      <c r="AD186" s="311"/>
    </row>
    <row r="187" spans="1:30" ht="20.100000000000001" customHeight="1">
      <c r="A187" s="311"/>
      <c r="B187" s="311"/>
      <c r="C187" s="312"/>
      <c r="D187" s="311" t="s">
        <v>1876</v>
      </c>
      <c r="E187" s="312"/>
      <c r="F187" s="313">
        <v>37</v>
      </c>
      <c r="G187" s="314">
        <v>0.9</v>
      </c>
      <c r="H187" s="313">
        <v>38</v>
      </c>
      <c r="I187" s="314">
        <v>0.93091621754042131</v>
      </c>
      <c r="J187" s="313">
        <v>39</v>
      </c>
      <c r="K187" s="314">
        <v>0.9372746935832732</v>
      </c>
      <c r="L187" s="313">
        <v>40</v>
      </c>
      <c r="M187" s="314">
        <v>0.93088201070514309</v>
      </c>
      <c r="N187" s="313">
        <v>41</v>
      </c>
      <c r="O187" s="314">
        <v>0.93245394587218555</v>
      </c>
      <c r="P187" s="315">
        <v>43</v>
      </c>
      <c r="Q187" s="316">
        <v>0.94174332019272888</v>
      </c>
      <c r="R187" s="315">
        <v>43</v>
      </c>
      <c r="S187" s="316">
        <v>0.91939277314517853</v>
      </c>
      <c r="T187" s="315"/>
      <c r="U187" s="316"/>
      <c r="V187" s="316"/>
      <c r="W187" s="312"/>
      <c r="X187" s="312"/>
      <c r="Y187" s="312"/>
      <c r="Z187" s="312"/>
      <c r="AA187" s="312"/>
      <c r="AB187" s="312"/>
      <c r="AC187" s="312"/>
      <c r="AD187" s="311"/>
    </row>
    <row r="188" spans="1:30" ht="20.100000000000001" customHeight="1">
      <c r="A188" s="311"/>
      <c r="B188" s="311"/>
      <c r="C188" s="312"/>
      <c r="D188" s="311" t="s">
        <v>7650</v>
      </c>
      <c r="E188" s="312"/>
      <c r="F188" s="313">
        <v>183</v>
      </c>
      <c r="G188" s="314">
        <v>4.5999999999999996</v>
      </c>
      <c r="H188" s="313">
        <v>185</v>
      </c>
      <c r="I188" s="314">
        <v>4.5320921117099457</v>
      </c>
      <c r="J188" s="313">
        <v>186</v>
      </c>
      <c r="K188" s="314">
        <v>4.470079307858688</v>
      </c>
      <c r="L188" s="313">
        <v>189</v>
      </c>
      <c r="M188" s="314">
        <v>4.3984175005818011</v>
      </c>
      <c r="N188" s="313">
        <v>190</v>
      </c>
      <c r="O188" s="314">
        <v>4.3211280418467135</v>
      </c>
      <c r="P188" s="315">
        <v>206</v>
      </c>
      <c r="Q188" s="316">
        <v>4.5116075339465613</v>
      </c>
      <c r="R188" s="315">
        <v>209</v>
      </c>
      <c r="S188" s="316">
        <v>4.4686765020312169</v>
      </c>
      <c r="T188" s="315"/>
      <c r="U188" s="316"/>
      <c r="V188" s="316"/>
      <c r="W188" s="312"/>
      <c r="X188" s="312"/>
      <c r="Y188" s="312"/>
      <c r="Z188" s="312"/>
      <c r="AA188" s="312"/>
      <c r="AB188" s="312"/>
      <c r="AC188" s="312"/>
      <c r="AD188" s="311"/>
    </row>
    <row r="189" spans="1:30" ht="20.100000000000001" customHeight="1">
      <c r="A189" s="311"/>
      <c r="B189" s="311"/>
      <c r="C189" s="312"/>
      <c r="D189" s="311" t="s">
        <v>7651</v>
      </c>
      <c r="E189" s="312"/>
      <c r="F189" s="313">
        <v>24</v>
      </c>
      <c r="G189" s="314">
        <v>0.6</v>
      </c>
      <c r="H189" s="313">
        <v>24</v>
      </c>
      <c r="I189" s="314">
        <v>0.58794708476237134</v>
      </c>
      <c r="J189" s="313">
        <v>24</v>
      </c>
      <c r="K189" s="314">
        <v>0.57678442682047582</v>
      </c>
      <c r="L189" s="313">
        <v>24</v>
      </c>
      <c r="M189" s="314">
        <v>0.5585292064230859</v>
      </c>
      <c r="N189" s="313">
        <v>26</v>
      </c>
      <c r="O189" s="314">
        <v>0.5913122583579713</v>
      </c>
      <c r="P189" s="315">
        <v>27</v>
      </c>
      <c r="Q189" s="316">
        <v>0.59132720105124836</v>
      </c>
      <c r="R189" s="315">
        <v>29</v>
      </c>
      <c r="S189" s="316">
        <v>0.62005559119093434</v>
      </c>
      <c r="T189" s="315"/>
      <c r="U189" s="316"/>
      <c r="V189" s="316"/>
      <c r="W189" s="312"/>
      <c r="X189" s="312"/>
      <c r="Y189" s="312"/>
      <c r="Z189" s="312"/>
      <c r="AA189" s="312"/>
      <c r="AB189" s="312"/>
      <c r="AC189" s="312"/>
      <c r="AD189" s="311"/>
    </row>
    <row r="190" spans="1:30" ht="20.100000000000001" customHeight="1">
      <c r="A190" s="311"/>
      <c r="B190" s="311"/>
      <c r="C190" s="312"/>
      <c r="D190" s="311" t="s">
        <v>1877</v>
      </c>
      <c r="E190" s="312"/>
      <c r="F190" s="313">
        <v>106</v>
      </c>
      <c r="G190" s="314">
        <v>2.7</v>
      </c>
      <c r="H190" s="313">
        <v>107</v>
      </c>
      <c r="I190" s="314">
        <v>2.6212640862322392</v>
      </c>
      <c r="J190" s="313">
        <v>114</v>
      </c>
      <c r="K190" s="314">
        <v>2.7397260273972601</v>
      </c>
      <c r="L190" s="313">
        <v>124</v>
      </c>
      <c r="M190" s="314">
        <v>2.8857342331859437</v>
      </c>
      <c r="N190" s="313">
        <v>134</v>
      </c>
      <c r="O190" s="314">
        <v>3.0475324084603139</v>
      </c>
      <c r="P190" s="315">
        <v>139</v>
      </c>
      <c r="Q190" s="316">
        <v>3.0442400350416121</v>
      </c>
      <c r="R190" s="315">
        <v>143</v>
      </c>
      <c r="S190" s="316">
        <v>3.0575155013897799</v>
      </c>
      <c r="T190" s="315"/>
      <c r="U190" s="316"/>
      <c r="V190" s="316"/>
      <c r="W190" s="312"/>
      <c r="X190" s="312"/>
      <c r="Y190" s="312"/>
      <c r="Z190" s="312"/>
      <c r="AA190" s="312"/>
      <c r="AB190" s="312"/>
      <c r="AC190" s="312"/>
      <c r="AD190" s="311"/>
    </row>
    <row r="191" spans="1:30" ht="20.100000000000001" customHeight="1">
      <c r="A191" s="311"/>
      <c r="B191" s="311"/>
      <c r="C191" s="312"/>
      <c r="D191" s="311" t="s">
        <v>1878</v>
      </c>
      <c r="E191" s="312"/>
      <c r="F191" s="313">
        <v>75</v>
      </c>
      <c r="G191" s="314">
        <v>1.9</v>
      </c>
      <c r="H191" s="313">
        <v>79</v>
      </c>
      <c r="I191" s="314">
        <v>1.9353258206761392</v>
      </c>
      <c r="J191" s="313">
        <v>79</v>
      </c>
      <c r="K191" s="314">
        <v>1.8985820716173996</v>
      </c>
      <c r="L191" s="313">
        <v>85</v>
      </c>
      <c r="M191" s="314">
        <v>1.9781242727484292</v>
      </c>
      <c r="N191" s="313">
        <v>89</v>
      </c>
      <c r="O191" s="314">
        <v>2.0241073459176713</v>
      </c>
      <c r="P191" s="315">
        <v>98</v>
      </c>
      <c r="Q191" s="316">
        <v>2.1462987297415683</v>
      </c>
      <c r="R191" s="315">
        <v>105</v>
      </c>
      <c r="S191" s="316">
        <v>2.2450288646568315</v>
      </c>
      <c r="T191" s="315"/>
      <c r="U191" s="316"/>
      <c r="V191" s="316"/>
      <c r="W191" s="312"/>
      <c r="X191" s="312"/>
      <c r="Y191" s="312"/>
      <c r="Z191" s="312"/>
      <c r="AA191" s="312"/>
      <c r="AB191" s="312"/>
      <c r="AC191" s="312"/>
      <c r="AD191" s="311"/>
    </row>
    <row r="192" spans="1:30" ht="20.100000000000001" customHeight="1">
      <c r="A192" s="311"/>
      <c r="B192" s="311"/>
      <c r="C192" s="312"/>
      <c r="D192" s="311" t="s">
        <v>7652</v>
      </c>
      <c r="E192" s="312"/>
      <c r="F192" s="313">
        <v>43</v>
      </c>
      <c r="G192" s="314">
        <v>1.1000000000000001</v>
      </c>
      <c r="H192" s="313">
        <v>47</v>
      </c>
      <c r="I192" s="314">
        <v>1.1513963743263107</v>
      </c>
      <c r="J192" s="313">
        <v>52</v>
      </c>
      <c r="K192" s="314">
        <v>1.2496995914443643</v>
      </c>
      <c r="L192" s="313">
        <v>61</v>
      </c>
      <c r="M192" s="314">
        <v>1.4195950663253432</v>
      </c>
      <c r="N192" s="313">
        <v>63</v>
      </c>
      <c r="O192" s="314">
        <v>1.4327950875596998</v>
      </c>
      <c r="P192" s="315">
        <v>74</v>
      </c>
      <c r="Q192" s="316">
        <v>1.6206745510293474</v>
      </c>
      <c r="R192" s="315">
        <v>74</v>
      </c>
      <c r="S192" s="316">
        <v>1.5822108189010049</v>
      </c>
      <c r="T192" s="315"/>
      <c r="U192" s="316"/>
      <c r="V192" s="316"/>
      <c r="W192" s="312"/>
      <c r="X192" s="312"/>
      <c r="Y192" s="312"/>
      <c r="Z192" s="312"/>
      <c r="AA192" s="312"/>
      <c r="AB192" s="312"/>
      <c r="AC192" s="312"/>
      <c r="AD192" s="311"/>
    </row>
    <row r="193" spans="1:30" ht="20.100000000000001" customHeight="1">
      <c r="A193" s="311"/>
      <c r="B193" s="311"/>
      <c r="C193" s="312"/>
      <c r="D193" s="311" t="s">
        <v>7653</v>
      </c>
      <c r="E193" s="312"/>
      <c r="F193" s="313">
        <v>43</v>
      </c>
      <c r="G193" s="314">
        <v>1.1000000000000001</v>
      </c>
      <c r="H193" s="313">
        <v>46</v>
      </c>
      <c r="I193" s="314">
        <v>1.1268985791278785</v>
      </c>
      <c r="J193" s="313">
        <v>51</v>
      </c>
      <c r="K193" s="314">
        <v>1.2256669069935111</v>
      </c>
      <c r="L193" s="313">
        <v>53</v>
      </c>
      <c r="M193" s="314">
        <v>1.2334186641843148</v>
      </c>
      <c r="N193" s="313">
        <v>55</v>
      </c>
      <c r="O193" s="314">
        <v>1.2508528542187856</v>
      </c>
      <c r="P193" s="315">
        <v>56</v>
      </c>
      <c r="Q193" s="316">
        <v>1.2264564169951817</v>
      </c>
      <c r="R193" s="315">
        <v>55</v>
      </c>
      <c r="S193" s="316">
        <v>1.1759675005345307</v>
      </c>
      <c r="T193" s="315"/>
      <c r="U193" s="316"/>
      <c r="V193" s="316"/>
      <c r="W193" s="312"/>
      <c r="X193" s="312"/>
      <c r="Y193" s="312"/>
      <c r="Z193" s="312"/>
      <c r="AA193" s="312"/>
      <c r="AB193" s="312"/>
      <c r="AC193" s="312"/>
      <c r="AD193" s="311"/>
    </row>
    <row r="194" spans="1:30" ht="20.100000000000001" customHeight="1">
      <c r="A194" s="311"/>
      <c r="B194" s="311"/>
      <c r="C194" s="312"/>
      <c r="D194" s="311" t="s">
        <v>7654</v>
      </c>
      <c r="E194" s="312"/>
      <c r="F194" s="313">
        <v>15</v>
      </c>
      <c r="G194" s="314">
        <v>0.4</v>
      </c>
      <c r="H194" s="313">
        <v>16</v>
      </c>
      <c r="I194" s="314">
        <v>0.39196472317491426</v>
      </c>
      <c r="J194" s="313">
        <v>17</v>
      </c>
      <c r="K194" s="314">
        <v>0.4085556356645037</v>
      </c>
      <c r="L194" s="313">
        <v>20</v>
      </c>
      <c r="M194" s="314">
        <v>0.46544100535257155</v>
      </c>
      <c r="N194" s="313">
        <v>19</v>
      </c>
      <c r="O194" s="314">
        <v>0.43211280418467135</v>
      </c>
      <c r="P194" s="315">
        <v>21</v>
      </c>
      <c r="Q194" s="316">
        <v>0.45992115637319314</v>
      </c>
      <c r="R194" s="315">
        <v>26</v>
      </c>
      <c r="S194" s="316">
        <v>0.55591190934359636</v>
      </c>
      <c r="T194" s="315"/>
      <c r="U194" s="316"/>
      <c r="V194" s="316"/>
      <c r="W194" s="312"/>
      <c r="X194" s="312"/>
      <c r="Y194" s="312"/>
      <c r="Z194" s="312"/>
      <c r="AA194" s="312"/>
      <c r="AB194" s="312"/>
      <c r="AC194" s="312"/>
      <c r="AD194" s="311"/>
    </row>
    <row r="195" spans="1:30" ht="20.100000000000001" customHeight="1">
      <c r="A195" s="311"/>
      <c r="B195" s="311"/>
      <c r="C195" s="312"/>
      <c r="D195" s="311" t="s">
        <v>7655</v>
      </c>
      <c r="E195" s="312"/>
      <c r="F195" s="313">
        <v>25</v>
      </c>
      <c r="G195" s="314">
        <v>0.6</v>
      </c>
      <c r="H195" s="313">
        <v>24</v>
      </c>
      <c r="I195" s="314">
        <v>0.58794708476237134</v>
      </c>
      <c r="J195" s="313">
        <v>24</v>
      </c>
      <c r="K195" s="314">
        <v>0.57678442682047582</v>
      </c>
      <c r="L195" s="313">
        <v>25</v>
      </c>
      <c r="M195" s="314">
        <v>0.58180125669071447</v>
      </c>
      <c r="N195" s="313">
        <v>26</v>
      </c>
      <c r="O195" s="314">
        <v>0.5913122583579713</v>
      </c>
      <c r="P195" s="315">
        <v>29</v>
      </c>
      <c r="Q195" s="316">
        <v>0.63512921594393346</v>
      </c>
      <c r="R195" s="315">
        <v>29</v>
      </c>
      <c r="S195" s="316">
        <v>0.62005559119093434</v>
      </c>
      <c r="T195" s="315"/>
      <c r="U195" s="316"/>
      <c r="V195" s="316"/>
      <c r="W195" s="312"/>
      <c r="X195" s="312"/>
      <c r="Y195" s="312"/>
      <c r="Z195" s="312"/>
      <c r="AA195" s="312"/>
      <c r="AB195" s="312"/>
      <c r="AC195" s="312"/>
      <c r="AD195" s="311"/>
    </row>
    <row r="196" spans="1:30" ht="20.100000000000001" customHeight="1">
      <c r="A196" s="311"/>
      <c r="B196" s="311"/>
      <c r="C196" s="312"/>
      <c r="D196" s="311" t="s">
        <v>7656</v>
      </c>
      <c r="E196" s="312"/>
      <c r="F196" s="313">
        <v>28</v>
      </c>
      <c r="G196" s="314">
        <v>0.7</v>
      </c>
      <c r="H196" s="313">
        <v>27</v>
      </c>
      <c r="I196" s="314">
        <v>0.66144047035766784</v>
      </c>
      <c r="J196" s="313">
        <v>30</v>
      </c>
      <c r="K196" s="314">
        <v>0.72098053352559477</v>
      </c>
      <c r="L196" s="313">
        <v>28</v>
      </c>
      <c r="M196" s="314">
        <v>0.6516174074936002</v>
      </c>
      <c r="N196" s="313">
        <v>30</v>
      </c>
      <c r="O196" s="314">
        <v>0.68228337502842851</v>
      </c>
      <c r="P196" s="315">
        <v>32</v>
      </c>
      <c r="Q196" s="316">
        <v>0.70083223828296104</v>
      </c>
      <c r="R196" s="315">
        <v>36</v>
      </c>
      <c r="S196" s="316">
        <v>0.76972418216805649</v>
      </c>
      <c r="T196" s="315"/>
      <c r="U196" s="316"/>
      <c r="V196" s="316"/>
      <c r="W196" s="312"/>
      <c r="X196" s="312"/>
      <c r="Y196" s="312"/>
      <c r="Z196" s="312"/>
      <c r="AA196" s="312"/>
      <c r="AB196" s="312"/>
      <c r="AC196" s="312"/>
      <c r="AD196" s="311"/>
    </row>
    <row r="197" spans="1:30" ht="20.100000000000001" customHeight="1">
      <c r="A197" s="311"/>
      <c r="B197" s="311"/>
      <c r="C197" s="312"/>
      <c r="D197" s="311" t="s">
        <v>7657</v>
      </c>
      <c r="E197" s="312"/>
      <c r="F197" s="313">
        <v>28</v>
      </c>
      <c r="G197" s="314">
        <v>0.7</v>
      </c>
      <c r="H197" s="313">
        <v>30</v>
      </c>
      <c r="I197" s="314">
        <v>0.73493385595296423</v>
      </c>
      <c r="J197" s="313">
        <v>30</v>
      </c>
      <c r="K197" s="314">
        <v>0.72098053352559477</v>
      </c>
      <c r="L197" s="313">
        <v>31</v>
      </c>
      <c r="M197" s="314">
        <v>0.72143355829648592</v>
      </c>
      <c r="N197" s="313">
        <v>33</v>
      </c>
      <c r="O197" s="314">
        <v>0.75051171253127136</v>
      </c>
      <c r="P197" s="315">
        <v>33</v>
      </c>
      <c r="Q197" s="316">
        <v>0.72273324572930353</v>
      </c>
      <c r="R197" s="315">
        <v>34</v>
      </c>
      <c r="S197" s="316">
        <v>0.72696172760316446</v>
      </c>
      <c r="T197" s="315"/>
      <c r="U197" s="316"/>
      <c r="V197" s="316"/>
      <c r="W197" s="312"/>
      <c r="X197" s="312"/>
      <c r="Y197" s="312"/>
      <c r="Z197" s="312"/>
      <c r="AA197" s="312"/>
      <c r="AB197" s="312"/>
      <c r="AC197" s="312"/>
      <c r="AD197" s="311"/>
    </row>
    <row r="198" spans="1:30" ht="20.100000000000001" customHeight="1">
      <c r="A198" s="9" t="s">
        <v>3872</v>
      </c>
      <c r="B198" s="9" t="s">
        <v>7658</v>
      </c>
      <c r="C198" s="308" t="s">
        <v>7659</v>
      </c>
      <c r="D198" s="9" t="s">
        <v>1879</v>
      </c>
      <c r="E198" s="308"/>
      <c r="F198" s="11">
        <v>468</v>
      </c>
      <c r="G198" s="12">
        <v>11.7</v>
      </c>
      <c r="H198" s="11">
        <v>473</v>
      </c>
      <c r="I198" s="12">
        <v>11.587457128858404</v>
      </c>
      <c r="J198" s="11">
        <v>480</v>
      </c>
      <c r="K198" s="12">
        <v>11.535688536409516</v>
      </c>
      <c r="L198" s="11">
        <v>499</v>
      </c>
      <c r="M198" s="12">
        <v>11.612753083546661</v>
      </c>
      <c r="N198" s="11">
        <v>509</v>
      </c>
      <c r="O198" s="12">
        <v>11.576074596315669</v>
      </c>
      <c r="P198" s="56">
        <v>519</v>
      </c>
      <c r="Q198" s="57">
        <v>11.366622864651774</v>
      </c>
      <c r="R198" s="56">
        <v>513</v>
      </c>
      <c r="S198" s="57">
        <v>10.968569595894804</v>
      </c>
      <c r="T198" s="56"/>
      <c r="U198" s="57"/>
      <c r="V198" s="57" t="s">
        <v>138</v>
      </c>
      <c r="W198" s="308" t="s">
        <v>7660</v>
      </c>
      <c r="X198" s="308" t="s">
        <v>7660</v>
      </c>
      <c r="Y198" s="308" t="s">
        <v>7660</v>
      </c>
      <c r="Z198" s="308" t="s">
        <v>7660</v>
      </c>
      <c r="AA198" s="308" t="s">
        <v>7660</v>
      </c>
      <c r="AB198" s="308" t="s">
        <v>7660</v>
      </c>
      <c r="AC198" s="308"/>
      <c r="AD198" s="9"/>
    </row>
    <row r="199" spans="1:30" ht="20.100000000000001" customHeight="1">
      <c r="A199" s="311"/>
      <c r="B199" s="311"/>
      <c r="C199" s="395"/>
      <c r="D199" s="311" t="s">
        <v>1880</v>
      </c>
      <c r="E199" s="312"/>
      <c r="F199" s="313">
        <v>722</v>
      </c>
      <c r="G199" s="314">
        <v>18.100000000000001</v>
      </c>
      <c r="H199" s="313">
        <v>760</v>
      </c>
      <c r="I199" s="314">
        <v>18.618324350808429</v>
      </c>
      <c r="J199" s="313">
        <v>785</v>
      </c>
      <c r="K199" s="314">
        <v>18.865657293919732</v>
      </c>
      <c r="L199" s="313">
        <v>831</v>
      </c>
      <c r="M199" s="314">
        <v>19.339073772399349</v>
      </c>
      <c r="N199" s="313">
        <v>871</v>
      </c>
      <c r="O199" s="314">
        <v>19.808960654992038</v>
      </c>
      <c r="P199" s="315">
        <v>921</v>
      </c>
      <c r="Q199" s="316">
        <v>20.170827858081473</v>
      </c>
      <c r="R199" s="315">
        <v>941</v>
      </c>
      <c r="S199" s="316">
        <v>20.119734872781699</v>
      </c>
      <c r="T199" s="315"/>
      <c r="U199" s="316"/>
      <c r="V199" s="316"/>
      <c r="W199" s="312"/>
      <c r="X199" s="312"/>
      <c r="Y199" s="312"/>
      <c r="Z199" s="312"/>
      <c r="AA199" s="312"/>
      <c r="AB199" s="312"/>
      <c r="AC199" s="312"/>
      <c r="AD199" s="311"/>
    </row>
    <row r="200" spans="1:30" ht="20.100000000000001" customHeight="1">
      <c r="A200" s="311"/>
      <c r="B200" s="311"/>
      <c r="C200" s="312"/>
      <c r="D200" s="311" t="s">
        <v>1881</v>
      </c>
      <c r="E200" s="312"/>
      <c r="F200" s="313">
        <v>876</v>
      </c>
      <c r="G200" s="314">
        <v>22</v>
      </c>
      <c r="H200" s="313">
        <v>906</v>
      </c>
      <c r="I200" s="314">
        <v>22.195002449779519</v>
      </c>
      <c r="J200" s="313">
        <v>925</v>
      </c>
      <c r="K200" s="314">
        <v>22.230233117039173</v>
      </c>
      <c r="L200" s="313">
        <v>955</v>
      </c>
      <c r="M200" s="314">
        <v>22.224808005585292</v>
      </c>
      <c r="N200" s="313">
        <v>976</v>
      </c>
      <c r="O200" s="314">
        <v>22.19695246759154</v>
      </c>
      <c r="P200" s="315">
        <v>1016</v>
      </c>
      <c r="Q200" s="316">
        <v>22.251423565484011</v>
      </c>
      <c r="R200" s="315">
        <v>1051</v>
      </c>
      <c r="S200" s="316">
        <v>22.471669873850757</v>
      </c>
      <c r="T200" s="315"/>
      <c r="U200" s="316"/>
      <c r="V200" s="316"/>
      <c r="W200" s="312"/>
      <c r="X200" s="312"/>
      <c r="Y200" s="312"/>
      <c r="Z200" s="312"/>
      <c r="AA200" s="312"/>
      <c r="AB200" s="312"/>
      <c r="AC200" s="312"/>
      <c r="AD200" s="311"/>
    </row>
    <row r="201" spans="1:30" ht="20.100000000000001" customHeight="1">
      <c r="A201" s="311"/>
      <c r="B201" s="311"/>
      <c r="C201" s="312"/>
      <c r="D201" s="311" t="s">
        <v>1882</v>
      </c>
      <c r="E201" s="312"/>
      <c r="F201" s="313">
        <v>606</v>
      </c>
      <c r="G201" s="314">
        <v>15.2</v>
      </c>
      <c r="H201" s="313">
        <v>620</v>
      </c>
      <c r="I201" s="314">
        <v>15.188633023027927</v>
      </c>
      <c r="J201" s="313">
        <v>623</v>
      </c>
      <c r="K201" s="314">
        <v>14.97236241288152</v>
      </c>
      <c r="L201" s="313">
        <v>630</v>
      </c>
      <c r="M201" s="314">
        <v>14.661391668606004</v>
      </c>
      <c r="N201" s="313">
        <v>631</v>
      </c>
      <c r="O201" s="314">
        <v>14.350693654764612</v>
      </c>
      <c r="P201" s="315">
        <v>660</v>
      </c>
      <c r="Q201" s="316">
        <v>14.45466491458607</v>
      </c>
      <c r="R201" s="315">
        <v>673</v>
      </c>
      <c r="S201" s="316">
        <v>14.389565961086166</v>
      </c>
      <c r="T201" s="315"/>
      <c r="U201" s="316"/>
      <c r="V201" s="316"/>
      <c r="W201" s="312"/>
      <c r="X201" s="312"/>
      <c r="Y201" s="312"/>
      <c r="Z201" s="312"/>
      <c r="AA201" s="312"/>
      <c r="AB201" s="312"/>
      <c r="AC201" s="312"/>
      <c r="AD201" s="311"/>
    </row>
    <row r="202" spans="1:30" ht="20.100000000000001" customHeight="1">
      <c r="A202" s="311"/>
      <c r="B202" s="311"/>
      <c r="C202" s="312"/>
      <c r="D202" s="311" t="s">
        <v>1883</v>
      </c>
      <c r="E202" s="312"/>
      <c r="F202" s="313">
        <v>623</v>
      </c>
      <c r="G202" s="314">
        <v>15.6</v>
      </c>
      <c r="H202" s="313">
        <v>624</v>
      </c>
      <c r="I202" s="314">
        <v>15.286624203821656</v>
      </c>
      <c r="J202" s="313">
        <v>635</v>
      </c>
      <c r="K202" s="314">
        <v>15.260754626291757</v>
      </c>
      <c r="L202" s="313">
        <v>643</v>
      </c>
      <c r="M202" s="314">
        <v>14.963928322085177</v>
      </c>
      <c r="N202" s="313">
        <v>650</v>
      </c>
      <c r="O202" s="314">
        <v>14.782806458949283</v>
      </c>
      <c r="P202" s="315">
        <v>668</v>
      </c>
      <c r="Q202" s="316">
        <v>14.629872974156811</v>
      </c>
      <c r="R202" s="315">
        <v>671</v>
      </c>
      <c r="S202" s="316">
        <v>14.346803506521274</v>
      </c>
      <c r="T202" s="315"/>
      <c r="U202" s="316"/>
      <c r="V202" s="316"/>
      <c r="W202" s="312"/>
      <c r="X202" s="312"/>
      <c r="Y202" s="312"/>
      <c r="Z202" s="312"/>
      <c r="AA202" s="312"/>
      <c r="AB202" s="312"/>
      <c r="AC202" s="312"/>
      <c r="AD202" s="311"/>
    </row>
    <row r="203" spans="1:30" ht="20.100000000000001" customHeight="1">
      <c r="A203" s="311"/>
      <c r="B203" s="311"/>
      <c r="C203" s="312"/>
      <c r="D203" s="311" t="s">
        <v>1884</v>
      </c>
      <c r="E203" s="312"/>
      <c r="F203" s="313">
        <v>688</v>
      </c>
      <c r="G203" s="314">
        <v>17.3</v>
      </c>
      <c r="H203" s="313">
        <v>699</v>
      </c>
      <c r="I203" s="314">
        <v>17.123958843704067</v>
      </c>
      <c r="J203" s="313">
        <v>713</v>
      </c>
      <c r="K203" s="314">
        <v>17.135304013458303</v>
      </c>
      <c r="L203" s="313">
        <v>739</v>
      </c>
      <c r="M203" s="314">
        <v>17.19804514777752</v>
      </c>
      <c r="N203" s="313">
        <v>760</v>
      </c>
      <c r="O203" s="314">
        <v>17.284512167386854</v>
      </c>
      <c r="P203" s="315">
        <v>782</v>
      </c>
      <c r="Q203" s="316">
        <v>17.126587823039859</v>
      </c>
      <c r="R203" s="315">
        <v>828</v>
      </c>
      <c r="S203" s="316">
        <v>17.703656189865299</v>
      </c>
      <c r="T203" s="315"/>
      <c r="U203" s="316"/>
      <c r="V203" s="316"/>
      <c r="W203" s="312"/>
      <c r="X203" s="312"/>
      <c r="Y203" s="312"/>
      <c r="Z203" s="312"/>
      <c r="AA203" s="312"/>
      <c r="AB203" s="312"/>
      <c r="AC203" s="312"/>
      <c r="AD203" s="311"/>
    </row>
    <row r="204" spans="1:30" ht="20.100000000000001" customHeight="1">
      <c r="A204" s="9" t="s">
        <v>3873</v>
      </c>
      <c r="B204" s="9" t="s">
        <v>7661</v>
      </c>
      <c r="C204" s="394" t="s">
        <v>7659</v>
      </c>
      <c r="D204" s="9" t="s">
        <v>7662</v>
      </c>
      <c r="E204" s="308"/>
      <c r="F204" s="11">
        <v>154</v>
      </c>
      <c r="G204" s="12">
        <v>36.5</v>
      </c>
      <c r="H204" s="11">
        <v>169</v>
      </c>
      <c r="I204" s="12">
        <v>38.235294117647058</v>
      </c>
      <c r="J204" s="11">
        <v>171</v>
      </c>
      <c r="K204" s="12">
        <v>38.513513513513516</v>
      </c>
      <c r="L204" s="11">
        <v>175</v>
      </c>
      <c r="M204" s="12">
        <v>38.293216630196937</v>
      </c>
      <c r="N204" s="11">
        <v>171</v>
      </c>
      <c r="O204" s="12">
        <v>37.700000000000003</v>
      </c>
      <c r="P204" s="56">
        <v>182</v>
      </c>
      <c r="Q204" s="57">
        <v>38.972162740899357</v>
      </c>
      <c r="R204" s="56">
        <v>192</v>
      </c>
      <c r="S204" s="57">
        <v>38.866396761133601</v>
      </c>
      <c r="T204" s="56"/>
      <c r="U204" s="57"/>
      <c r="V204" s="57" t="s">
        <v>138</v>
      </c>
      <c r="W204" s="308" t="s">
        <v>7660</v>
      </c>
      <c r="X204" s="308" t="s">
        <v>7660</v>
      </c>
      <c r="Y204" s="308" t="s">
        <v>7660</v>
      </c>
      <c r="Z204" s="308" t="s">
        <v>7660</v>
      </c>
      <c r="AA204" s="308" t="s">
        <v>7660</v>
      </c>
      <c r="AB204" s="308" t="s">
        <v>7660</v>
      </c>
      <c r="AC204" s="308"/>
      <c r="AD204" s="9"/>
    </row>
    <row r="205" spans="1:30" ht="20.100000000000001" customHeight="1">
      <c r="A205" s="311"/>
      <c r="B205" s="311"/>
      <c r="C205" s="395" t="s">
        <v>3833</v>
      </c>
      <c r="D205" s="311" t="s">
        <v>7663</v>
      </c>
      <c r="E205" s="312"/>
      <c r="F205" s="313">
        <v>268</v>
      </c>
      <c r="G205" s="314">
        <v>63.5</v>
      </c>
      <c r="H205" s="313">
        <v>273</v>
      </c>
      <c r="I205" s="314">
        <v>61.764705882352942</v>
      </c>
      <c r="J205" s="313">
        <v>273</v>
      </c>
      <c r="K205" s="314">
        <v>61.486486486486484</v>
      </c>
      <c r="L205" s="313">
        <v>282</v>
      </c>
      <c r="M205" s="314">
        <v>61.706783369803063</v>
      </c>
      <c r="N205" s="313">
        <v>282</v>
      </c>
      <c r="O205" s="314">
        <v>62.3</v>
      </c>
      <c r="P205" s="315">
        <v>285</v>
      </c>
      <c r="Q205" s="316">
        <v>61.027837259100643</v>
      </c>
      <c r="R205" s="315">
        <v>302</v>
      </c>
      <c r="S205" s="316">
        <v>61.133603238866399</v>
      </c>
      <c r="T205" s="315"/>
      <c r="U205" s="316"/>
      <c r="V205" s="316"/>
      <c r="W205" s="312"/>
      <c r="X205" s="312"/>
      <c r="Y205" s="312"/>
      <c r="Z205" s="312"/>
      <c r="AA205" s="312"/>
      <c r="AB205" s="312"/>
      <c r="AC205" s="312"/>
      <c r="AD205" s="311"/>
    </row>
    <row r="206" spans="1:30" ht="20.100000000000001" customHeight="1">
      <c r="A206" s="9" t="s">
        <v>7664</v>
      </c>
      <c r="B206" s="9" t="s">
        <v>7665</v>
      </c>
      <c r="C206" s="308" t="s">
        <v>7659</v>
      </c>
      <c r="D206" s="9" t="s">
        <v>1853</v>
      </c>
      <c r="E206" s="308"/>
      <c r="F206" s="11">
        <v>12</v>
      </c>
      <c r="G206" s="12">
        <v>0.3</v>
      </c>
      <c r="H206" s="11">
        <v>15</v>
      </c>
      <c r="I206" s="12">
        <v>0.36746692797648212</v>
      </c>
      <c r="J206" s="11">
        <v>11</v>
      </c>
      <c r="K206" s="12">
        <v>0.26435952895938475</v>
      </c>
      <c r="L206" s="11">
        <v>15</v>
      </c>
      <c r="M206" s="12">
        <v>0.34908075401442867</v>
      </c>
      <c r="N206" s="11">
        <v>4380</v>
      </c>
      <c r="O206" s="12">
        <v>99.613372754150561</v>
      </c>
      <c r="P206" s="56">
        <v>33</v>
      </c>
      <c r="Q206" s="57">
        <v>0.72273324572930353</v>
      </c>
      <c r="R206" s="56">
        <v>88</v>
      </c>
      <c r="S206" s="57">
        <v>1.881548000855249</v>
      </c>
      <c r="T206" s="56"/>
      <c r="U206" s="57"/>
      <c r="V206" s="57" t="s">
        <v>138</v>
      </c>
      <c r="W206" s="308" t="s">
        <v>7660</v>
      </c>
      <c r="X206" s="308" t="s">
        <v>7660</v>
      </c>
      <c r="Y206" s="308" t="s">
        <v>7660</v>
      </c>
      <c r="Z206" s="308" t="s">
        <v>7660</v>
      </c>
      <c r="AA206" s="308" t="s">
        <v>7660</v>
      </c>
      <c r="AB206" s="308" t="s">
        <v>7660</v>
      </c>
      <c r="AC206" s="308"/>
      <c r="AD206" s="9"/>
    </row>
    <row r="207" spans="1:30" ht="20.100000000000001" customHeight="1">
      <c r="A207" s="311"/>
      <c r="B207" s="311"/>
      <c r="C207" s="312"/>
      <c r="D207" s="311" t="s">
        <v>1854</v>
      </c>
      <c r="E207" s="312"/>
      <c r="F207" s="313">
        <v>3971</v>
      </c>
      <c r="G207" s="314">
        <v>99.7</v>
      </c>
      <c r="H207" s="313">
        <v>4067</v>
      </c>
      <c r="I207" s="314">
        <v>99.63253307202352</v>
      </c>
      <c r="J207" s="313">
        <v>4150</v>
      </c>
      <c r="K207" s="314">
        <v>99.735640471040611</v>
      </c>
      <c r="L207" s="313">
        <v>4282</v>
      </c>
      <c r="M207" s="314">
        <v>99.650919245985577</v>
      </c>
      <c r="N207" s="313">
        <v>17</v>
      </c>
      <c r="O207" s="314">
        <v>0.3866272458494428</v>
      </c>
      <c r="P207" s="315">
        <v>4533</v>
      </c>
      <c r="Q207" s="316">
        <v>99.277266754270698</v>
      </c>
      <c r="R207" s="315">
        <v>4589</v>
      </c>
      <c r="S207" s="316">
        <v>98.118451999144753</v>
      </c>
      <c r="T207" s="315"/>
      <c r="U207" s="316"/>
      <c r="V207" s="316"/>
      <c r="W207" s="312"/>
      <c r="X207" s="312"/>
      <c r="Y207" s="312"/>
      <c r="Z207" s="312"/>
      <c r="AA207" s="312"/>
      <c r="AB207" s="312"/>
      <c r="AC207" s="312"/>
      <c r="AD207" s="311"/>
    </row>
    <row r="208" spans="1:30" ht="20.100000000000001" customHeight="1">
      <c r="A208" s="9" t="s">
        <v>3874</v>
      </c>
      <c r="B208" s="9" t="s">
        <v>7666</v>
      </c>
      <c r="C208" s="308" t="s">
        <v>7659</v>
      </c>
      <c r="D208" s="9" t="s">
        <v>1872</v>
      </c>
      <c r="E208" s="308"/>
      <c r="F208" s="11">
        <v>2054</v>
      </c>
      <c r="G208" s="12">
        <v>51.6</v>
      </c>
      <c r="H208" s="11">
        <v>2086</v>
      </c>
      <c r="I208" s="12">
        <v>51.102400783929447</v>
      </c>
      <c r="J208" s="11">
        <v>2124</v>
      </c>
      <c r="K208" s="12">
        <v>51.045421773612112</v>
      </c>
      <c r="L208" s="11">
        <v>2181</v>
      </c>
      <c r="M208" s="12">
        <v>42.831893165750195</v>
      </c>
      <c r="N208" s="11">
        <v>2218</v>
      </c>
      <c r="O208" s="12">
        <v>50.443484193768477</v>
      </c>
      <c r="P208" s="56">
        <v>2282</v>
      </c>
      <c r="Q208" s="57">
        <v>49.978098992553655</v>
      </c>
      <c r="R208" s="56">
        <v>2345</v>
      </c>
      <c r="S208" s="57">
        <v>50.138977977335898</v>
      </c>
      <c r="T208" s="56"/>
      <c r="U208" s="57"/>
      <c r="V208" s="57" t="s">
        <v>138</v>
      </c>
      <c r="W208" s="308" t="s">
        <v>7660</v>
      </c>
      <c r="X208" s="308" t="s">
        <v>7660</v>
      </c>
      <c r="Y208" s="308" t="s">
        <v>7660</v>
      </c>
      <c r="Z208" s="308" t="s">
        <v>7660</v>
      </c>
      <c r="AA208" s="308" t="s">
        <v>7660</v>
      </c>
      <c r="AB208" s="308" t="s">
        <v>7660</v>
      </c>
      <c r="AC208" s="308"/>
      <c r="AD208" s="9"/>
    </row>
    <row r="209" spans="1:30" ht="20.100000000000001" customHeight="1">
      <c r="A209" s="311"/>
      <c r="B209" s="311"/>
      <c r="C209" s="312"/>
      <c r="D209" s="311" t="s">
        <v>1873</v>
      </c>
      <c r="E209" s="312"/>
      <c r="F209" s="313">
        <v>395</v>
      </c>
      <c r="G209" s="314">
        <v>9.9</v>
      </c>
      <c r="H209" s="313">
        <v>412</v>
      </c>
      <c r="I209" s="314">
        <v>10.093091621754041</v>
      </c>
      <c r="J209" s="313">
        <v>423</v>
      </c>
      <c r="K209" s="314">
        <v>10.165825522710886</v>
      </c>
      <c r="L209" s="313">
        <v>430</v>
      </c>
      <c r="M209" s="314">
        <v>8.4446190102120973</v>
      </c>
      <c r="N209" s="313">
        <v>442</v>
      </c>
      <c r="O209" s="314">
        <v>10.052308392085513</v>
      </c>
      <c r="P209" s="315">
        <v>467</v>
      </c>
      <c r="Q209" s="316">
        <v>10.227770477441963</v>
      </c>
      <c r="R209" s="315">
        <v>466</v>
      </c>
      <c r="S209" s="316">
        <v>9.9636519136198416</v>
      </c>
      <c r="T209" s="315"/>
      <c r="U209" s="316"/>
      <c r="V209" s="316"/>
      <c r="W209" s="312"/>
      <c r="X209" s="312"/>
      <c r="Y209" s="312"/>
      <c r="Z209" s="312"/>
      <c r="AA209" s="312"/>
      <c r="AB209" s="312"/>
      <c r="AC209" s="312"/>
      <c r="AD209" s="311"/>
    </row>
    <row r="210" spans="1:30" ht="20.100000000000001" customHeight="1">
      <c r="A210" s="311"/>
      <c r="B210" s="311"/>
      <c r="C210" s="312"/>
      <c r="D210" s="311" t="s">
        <v>1874</v>
      </c>
      <c r="E210" s="312"/>
      <c r="F210" s="313">
        <v>475</v>
      </c>
      <c r="G210" s="314">
        <v>11.9</v>
      </c>
      <c r="H210" s="313">
        <v>489</v>
      </c>
      <c r="I210" s="314">
        <v>11.979421852033317</v>
      </c>
      <c r="J210" s="313">
        <v>484</v>
      </c>
      <c r="K210" s="314">
        <v>11.63181927421293</v>
      </c>
      <c r="L210" s="313">
        <v>499</v>
      </c>
      <c r="M210" s="314">
        <v>9.7996857816182246</v>
      </c>
      <c r="N210" s="313">
        <v>512</v>
      </c>
      <c r="O210" s="314">
        <v>11.644302933818512</v>
      </c>
      <c r="P210" s="315">
        <v>528</v>
      </c>
      <c r="Q210" s="316">
        <v>11.563731931668856</v>
      </c>
      <c r="R210" s="315">
        <v>539</v>
      </c>
      <c r="S210" s="316">
        <v>11.5244815052384</v>
      </c>
      <c r="T210" s="315"/>
      <c r="U210" s="316"/>
      <c r="V210" s="316"/>
      <c r="W210" s="312"/>
      <c r="X210" s="312"/>
      <c r="Y210" s="312"/>
      <c r="Z210" s="312"/>
      <c r="AA210" s="312"/>
      <c r="AB210" s="312"/>
      <c r="AC210" s="312"/>
      <c r="AD210" s="311"/>
    </row>
    <row r="211" spans="1:30" ht="20.100000000000001" customHeight="1">
      <c r="A211" s="311"/>
      <c r="B211" s="311"/>
      <c r="C211" s="312"/>
      <c r="D211" s="311" t="s">
        <v>1875</v>
      </c>
      <c r="E211" s="312"/>
      <c r="F211" s="313">
        <v>453</v>
      </c>
      <c r="G211" s="314">
        <v>11.4</v>
      </c>
      <c r="H211" s="313">
        <v>472</v>
      </c>
      <c r="I211" s="314">
        <v>11.56295933365997</v>
      </c>
      <c r="J211" s="313">
        <v>484</v>
      </c>
      <c r="K211" s="314">
        <v>11.63181927421293</v>
      </c>
      <c r="L211" s="313">
        <v>506</v>
      </c>
      <c r="M211" s="314">
        <v>9.937156323644933</v>
      </c>
      <c r="N211" s="313">
        <v>520</v>
      </c>
      <c r="O211" s="314">
        <v>11.826245167159428</v>
      </c>
      <c r="P211" s="315">
        <v>530</v>
      </c>
      <c r="Q211" s="316">
        <v>11.607533946561542</v>
      </c>
      <c r="R211" s="315">
        <v>543</v>
      </c>
      <c r="S211" s="316">
        <v>11.610006414368184</v>
      </c>
      <c r="T211" s="315"/>
      <c r="U211" s="316"/>
      <c r="V211" s="316"/>
      <c r="W211" s="312"/>
      <c r="X211" s="312"/>
      <c r="Y211" s="312"/>
      <c r="Z211" s="312"/>
      <c r="AA211" s="312"/>
      <c r="AB211" s="312"/>
      <c r="AC211" s="312"/>
      <c r="AD211" s="311"/>
    </row>
    <row r="212" spans="1:30" ht="20.100000000000001" customHeight="1">
      <c r="A212" s="311"/>
      <c r="B212" s="311"/>
      <c r="C212" s="312"/>
      <c r="D212" s="311" t="s">
        <v>1876</v>
      </c>
      <c r="E212" s="312"/>
      <c r="F212" s="313">
        <v>37</v>
      </c>
      <c r="G212" s="314">
        <v>0.9</v>
      </c>
      <c r="H212" s="313">
        <v>38</v>
      </c>
      <c r="I212" s="314">
        <v>0.93091621754042131</v>
      </c>
      <c r="J212" s="313">
        <v>39</v>
      </c>
      <c r="K212" s="314">
        <v>0.9372746935832732</v>
      </c>
      <c r="L212" s="313">
        <v>40</v>
      </c>
      <c r="M212" s="314">
        <v>0.78554595443833464</v>
      </c>
      <c r="N212" s="313">
        <v>41</v>
      </c>
      <c r="O212" s="314">
        <v>0.93245394587218555</v>
      </c>
      <c r="P212" s="315">
        <v>43</v>
      </c>
      <c r="Q212" s="316">
        <v>0.94174332019272888</v>
      </c>
      <c r="R212" s="315">
        <v>43</v>
      </c>
      <c r="S212" s="316">
        <v>0.91939277314517853</v>
      </c>
      <c r="T212" s="315"/>
      <c r="U212" s="316"/>
      <c r="V212" s="316"/>
      <c r="W212" s="312"/>
      <c r="X212" s="312"/>
      <c r="Y212" s="312"/>
      <c r="Z212" s="312"/>
      <c r="AA212" s="312"/>
      <c r="AB212" s="312"/>
      <c r="AC212" s="312"/>
      <c r="AD212" s="311"/>
    </row>
    <row r="213" spans="1:30" ht="20.100000000000001" customHeight="1">
      <c r="A213" s="311"/>
      <c r="B213" s="311"/>
      <c r="C213" s="312"/>
      <c r="D213" s="311" t="s">
        <v>7667</v>
      </c>
      <c r="E213" s="312"/>
      <c r="F213" s="313">
        <v>183</v>
      </c>
      <c r="G213" s="314">
        <v>4.5999999999999996</v>
      </c>
      <c r="H213" s="313">
        <v>185</v>
      </c>
      <c r="I213" s="314">
        <v>4.5320921117099457</v>
      </c>
      <c r="J213" s="313">
        <v>186</v>
      </c>
      <c r="K213" s="314">
        <v>4.470079307858688</v>
      </c>
      <c r="L213" s="313">
        <v>189</v>
      </c>
      <c r="M213" s="314">
        <v>3.7117046347211313</v>
      </c>
      <c r="N213" s="313">
        <v>189</v>
      </c>
      <c r="O213" s="314">
        <v>4.2983852626790995</v>
      </c>
      <c r="P213" s="315">
        <v>206</v>
      </c>
      <c r="Q213" s="316">
        <v>4.5116075339465613</v>
      </c>
      <c r="R213" s="315">
        <v>208</v>
      </c>
      <c r="S213" s="316">
        <v>4.4472952747487708</v>
      </c>
      <c r="T213" s="315"/>
      <c r="U213" s="316"/>
      <c r="V213" s="316"/>
      <c r="W213" s="312"/>
      <c r="X213" s="312"/>
      <c r="Y213" s="312"/>
      <c r="Z213" s="312"/>
      <c r="AA213" s="312"/>
      <c r="AB213" s="312"/>
      <c r="AC213" s="312"/>
      <c r="AD213" s="311"/>
    </row>
    <row r="214" spans="1:30" ht="20.100000000000001" customHeight="1">
      <c r="A214" s="311"/>
      <c r="B214" s="311"/>
      <c r="C214" s="312"/>
      <c r="D214" s="311" t="s">
        <v>7668</v>
      </c>
      <c r="E214" s="312"/>
      <c r="F214" s="313">
        <v>24</v>
      </c>
      <c r="G214" s="314">
        <v>0.6</v>
      </c>
      <c r="H214" s="313">
        <v>24</v>
      </c>
      <c r="I214" s="314">
        <v>0.58794708476237134</v>
      </c>
      <c r="J214" s="313">
        <v>24</v>
      </c>
      <c r="K214" s="314">
        <v>0.57678442682047582</v>
      </c>
      <c r="L214" s="313">
        <v>24</v>
      </c>
      <c r="M214" s="314">
        <v>0.47132757266300079</v>
      </c>
      <c r="N214" s="313">
        <v>26</v>
      </c>
      <c r="O214" s="314">
        <v>0.5913122583579713</v>
      </c>
      <c r="P214" s="315">
        <v>27</v>
      </c>
      <c r="Q214" s="316">
        <v>0.59132720105124836</v>
      </c>
      <c r="R214" s="315">
        <v>29</v>
      </c>
      <c r="S214" s="316">
        <v>0.62005559119093434</v>
      </c>
      <c r="T214" s="315"/>
      <c r="U214" s="316"/>
      <c r="V214" s="316"/>
      <c r="W214" s="312"/>
      <c r="X214" s="312"/>
      <c r="Y214" s="312"/>
      <c r="Z214" s="312"/>
      <c r="AA214" s="312"/>
      <c r="AB214" s="312"/>
      <c r="AC214" s="312"/>
      <c r="AD214" s="311"/>
    </row>
    <row r="215" spans="1:30" ht="20.100000000000001" customHeight="1">
      <c r="A215" s="311"/>
      <c r="B215" s="311"/>
      <c r="C215" s="312"/>
      <c r="D215" s="311" t="s">
        <v>1877</v>
      </c>
      <c r="E215" s="312"/>
      <c r="F215" s="313">
        <v>106</v>
      </c>
      <c r="G215" s="314">
        <v>2.7</v>
      </c>
      <c r="H215" s="313">
        <v>107</v>
      </c>
      <c r="I215" s="314">
        <v>2.6212640862322392</v>
      </c>
      <c r="J215" s="313">
        <v>114</v>
      </c>
      <c r="K215" s="314">
        <v>2.7397260273972601</v>
      </c>
      <c r="L215" s="313">
        <v>125</v>
      </c>
      <c r="M215" s="314">
        <v>2.4548311076197957</v>
      </c>
      <c r="N215" s="313">
        <v>134</v>
      </c>
      <c r="O215" s="314">
        <v>3.0475324084603139</v>
      </c>
      <c r="P215" s="315">
        <v>140</v>
      </c>
      <c r="Q215" s="316">
        <v>3.0661410424879545</v>
      </c>
      <c r="R215" s="315">
        <v>145</v>
      </c>
      <c r="S215" s="316">
        <v>3.1002779559546716</v>
      </c>
      <c r="T215" s="315"/>
      <c r="U215" s="316"/>
      <c r="V215" s="316"/>
      <c r="W215" s="312"/>
      <c r="X215" s="312"/>
      <c r="Y215" s="312"/>
      <c r="Z215" s="312"/>
      <c r="AA215" s="312"/>
      <c r="AB215" s="312"/>
      <c r="AC215" s="312"/>
      <c r="AD215" s="311"/>
    </row>
    <row r="216" spans="1:30" ht="20.100000000000001" customHeight="1">
      <c r="A216" s="311"/>
      <c r="B216" s="311"/>
      <c r="C216" s="312"/>
      <c r="D216" s="311" t="s">
        <v>1878</v>
      </c>
      <c r="E216" s="312"/>
      <c r="F216" s="313">
        <v>75</v>
      </c>
      <c r="G216" s="314">
        <v>1.9</v>
      </c>
      <c r="H216" s="313">
        <v>79</v>
      </c>
      <c r="I216" s="314">
        <v>1.9353258206761392</v>
      </c>
      <c r="J216" s="313">
        <v>79</v>
      </c>
      <c r="K216" s="314">
        <v>1.8985820716173996</v>
      </c>
      <c r="L216" s="313">
        <v>85</v>
      </c>
      <c r="M216" s="314">
        <v>1.6692851531814612</v>
      </c>
      <c r="N216" s="313">
        <v>89</v>
      </c>
      <c r="O216" s="314">
        <v>2.0241073459176713</v>
      </c>
      <c r="P216" s="315">
        <v>98</v>
      </c>
      <c r="Q216" s="316">
        <v>2.1462987297415683</v>
      </c>
      <c r="R216" s="315">
        <v>105</v>
      </c>
      <c r="S216" s="316">
        <v>2.2450288646568315</v>
      </c>
      <c r="T216" s="315"/>
      <c r="U216" s="316"/>
      <c r="V216" s="316"/>
      <c r="W216" s="312"/>
      <c r="X216" s="312"/>
      <c r="Y216" s="312"/>
      <c r="Z216" s="312"/>
      <c r="AA216" s="312"/>
      <c r="AB216" s="312"/>
      <c r="AC216" s="312"/>
      <c r="AD216" s="311"/>
    </row>
    <row r="217" spans="1:30" ht="20.100000000000001" customHeight="1">
      <c r="A217" s="311"/>
      <c r="B217" s="311"/>
      <c r="C217" s="312"/>
      <c r="D217" s="311" t="s">
        <v>7669</v>
      </c>
      <c r="E217" s="312"/>
      <c r="F217" s="313">
        <v>42</v>
      </c>
      <c r="G217" s="314">
        <v>1.1000000000000001</v>
      </c>
      <c r="H217" s="313">
        <v>47</v>
      </c>
      <c r="I217" s="314">
        <v>1.1513963743263107</v>
      </c>
      <c r="J217" s="313">
        <v>52</v>
      </c>
      <c r="K217" s="314">
        <v>1.2496995914443643</v>
      </c>
      <c r="L217" s="313">
        <v>61</v>
      </c>
      <c r="M217" s="314">
        <v>1.1979575805184604</v>
      </c>
      <c r="N217" s="313">
        <v>63</v>
      </c>
      <c r="O217" s="314">
        <v>1.4327950875596998</v>
      </c>
      <c r="P217" s="315">
        <v>74</v>
      </c>
      <c r="Q217" s="316">
        <v>1.6206745510293474</v>
      </c>
      <c r="R217" s="315">
        <v>74</v>
      </c>
      <c r="S217" s="316">
        <v>1.5822108189010049</v>
      </c>
      <c r="T217" s="315"/>
      <c r="U217" s="316"/>
      <c r="V217" s="316"/>
      <c r="W217" s="312"/>
      <c r="X217" s="312"/>
      <c r="Y217" s="312"/>
      <c r="Z217" s="312"/>
      <c r="AA217" s="312"/>
      <c r="AB217" s="312"/>
      <c r="AC217" s="312"/>
      <c r="AD217" s="311"/>
    </row>
    <row r="218" spans="1:30" ht="20.100000000000001" customHeight="1">
      <c r="A218" s="311"/>
      <c r="B218" s="311"/>
      <c r="C218" s="312"/>
      <c r="D218" s="311" t="s">
        <v>7653</v>
      </c>
      <c r="E218" s="312"/>
      <c r="F218" s="313">
        <v>43</v>
      </c>
      <c r="G218" s="314">
        <v>1.1000000000000001</v>
      </c>
      <c r="H218" s="313">
        <v>46</v>
      </c>
      <c r="I218" s="314">
        <v>1.1268985791278785</v>
      </c>
      <c r="J218" s="313">
        <v>51</v>
      </c>
      <c r="K218" s="314">
        <v>1.2256669069935111</v>
      </c>
      <c r="L218" s="313">
        <v>53</v>
      </c>
      <c r="M218" s="314">
        <v>1.0408483896307934</v>
      </c>
      <c r="N218" s="313">
        <v>55</v>
      </c>
      <c r="O218" s="314">
        <v>1.2508528542187856</v>
      </c>
      <c r="P218" s="315">
        <v>56</v>
      </c>
      <c r="Q218" s="316">
        <v>1.2264564169951817</v>
      </c>
      <c r="R218" s="315">
        <v>56</v>
      </c>
      <c r="S218" s="316">
        <v>1.1973487278169768</v>
      </c>
      <c r="T218" s="315"/>
      <c r="U218" s="316"/>
      <c r="V218" s="316"/>
      <c r="W218" s="312"/>
      <c r="X218" s="312"/>
      <c r="Y218" s="312"/>
      <c r="Z218" s="312"/>
      <c r="AA218" s="312"/>
      <c r="AB218" s="312"/>
      <c r="AC218" s="312"/>
      <c r="AD218" s="311"/>
    </row>
    <row r="219" spans="1:30" ht="20.100000000000001" customHeight="1">
      <c r="A219" s="311"/>
      <c r="B219" s="311"/>
      <c r="C219" s="312"/>
      <c r="D219" s="311" t="s">
        <v>7654</v>
      </c>
      <c r="E219" s="312"/>
      <c r="F219" s="313">
        <v>15</v>
      </c>
      <c r="G219" s="314">
        <v>0.4</v>
      </c>
      <c r="H219" s="313">
        <v>16</v>
      </c>
      <c r="I219" s="314">
        <v>0.39196472317491426</v>
      </c>
      <c r="J219" s="313">
        <v>17</v>
      </c>
      <c r="K219" s="314">
        <v>0.4085556356645037</v>
      </c>
      <c r="L219" s="313">
        <v>20</v>
      </c>
      <c r="M219" s="314">
        <v>0.39277297721916732</v>
      </c>
      <c r="N219" s="313">
        <v>19</v>
      </c>
      <c r="O219" s="314">
        <v>0.43211280418467135</v>
      </c>
      <c r="P219" s="315">
        <v>21</v>
      </c>
      <c r="Q219" s="316">
        <v>0.45992115637319314</v>
      </c>
      <c r="R219" s="315">
        <v>26</v>
      </c>
      <c r="S219" s="316">
        <v>0.55591190934359636</v>
      </c>
      <c r="T219" s="315"/>
      <c r="U219" s="316"/>
      <c r="V219" s="316"/>
      <c r="W219" s="312"/>
      <c r="X219" s="312"/>
      <c r="Y219" s="312"/>
      <c r="Z219" s="312"/>
      <c r="AA219" s="312"/>
      <c r="AB219" s="312"/>
      <c r="AC219" s="312"/>
      <c r="AD219" s="311"/>
    </row>
    <row r="220" spans="1:30" ht="20.100000000000001" customHeight="1">
      <c r="A220" s="311"/>
      <c r="B220" s="311"/>
      <c r="C220" s="312"/>
      <c r="D220" s="311" t="s">
        <v>7655</v>
      </c>
      <c r="E220" s="312"/>
      <c r="F220" s="313">
        <v>25</v>
      </c>
      <c r="G220" s="314">
        <v>0.6</v>
      </c>
      <c r="H220" s="313">
        <v>24</v>
      </c>
      <c r="I220" s="314">
        <v>0.58794708476237134</v>
      </c>
      <c r="J220" s="313">
        <v>24</v>
      </c>
      <c r="K220" s="314">
        <v>0.57678442682047582</v>
      </c>
      <c r="L220" s="313">
        <v>25</v>
      </c>
      <c r="M220" s="314">
        <v>0.49096622152395913</v>
      </c>
      <c r="N220" s="313">
        <v>26</v>
      </c>
      <c r="O220" s="314">
        <v>0.5913122583579713</v>
      </c>
      <c r="P220" s="315">
        <v>29</v>
      </c>
      <c r="Q220" s="316">
        <v>0.63512921594393346</v>
      </c>
      <c r="R220" s="315">
        <v>29</v>
      </c>
      <c r="S220" s="316">
        <v>0.62005559119093434</v>
      </c>
      <c r="T220" s="315"/>
      <c r="U220" s="316"/>
      <c r="V220" s="316"/>
      <c r="W220" s="312"/>
      <c r="X220" s="312"/>
      <c r="Y220" s="312"/>
      <c r="Z220" s="312"/>
      <c r="AA220" s="312"/>
      <c r="AB220" s="312"/>
      <c r="AC220" s="312"/>
      <c r="AD220" s="311"/>
    </row>
    <row r="221" spans="1:30" ht="20.100000000000001" customHeight="1">
      <c r="A221" s="311"/>
      <c r="B221" s="311"/>
      <c r="C221" s="312"/>
      <c r="D221" s="311" t="s">
        <v>7656</v>
      </c>
      <c r="E221" s="312"/>
      <c r="F221" s="313">
        <v>28</v>
      </c>
      <c r="G221" s="314">
        <v>0.7</v>
      </c>
      <c r="H221" s="313">
        <v>27</v>
      </c>
      <c r="I221" s="314">
        <v>0.66144047035766784</v>
      </c>
      <c r="J221" s="313">
        <v>30</v>
      </c>
      <c r="K221" s="314">
        <v>0.72098053352559477</v>
      </c>
      <c r="L221" s="313">
        <v>28</v>
      </c>
      <c r="M221" s="314">
        <v>0.54988216810683421</v>
      </c>
      <c r="N221" s="313">
        <v>30</v>
      </c>
      <c r="O221" s="314">
        <v>0.68228337502842851</v>
      </c>
      <c r="P221" s="315">
        <v>32</v>
      </c>
      <c r="Q221" s="316">
        <v>0.70083223828296104</v>
      </c>
      <c r="R221" s="315">
        <v>35</v>
      </c>
      <c r="S221" s="316">
        <v>0.74834295488561042</v>
      </c>
      <c r="T221" s="315"/>
      <c r="U221" s="316"/>
      <c r="V221" s="316"/>
      <c r="W221" s="312"/>
      <c r="X221" s="312"/>
      <c r="Y221" s="312"/>
      <c r="Z221" s="312"/>
      <c r="AA221" s="312"/>
      <c r="AB221" s="312"/>
      <c r="AC221" s="312"/>
      <c r="AD221" s="311"/>
    </row>
    <row r="222" spans="1:30" ht="20.100000000000001" customHeight="1">
      <c r="A222" s="311"/>
      <c r="B222" s="311"/>
      <c r="C222" s="312"/>
      <c r="D222" s="311" t="s">
        <v>7657</v>
      </c>
      <c r="E222" s="312"/>
      <c r="F222" s="313">
        <v>28</v>
      </c>
      <c r="G222" s="314">
        <v>0.7</v>
      </c>
      <c r="H222" s="313">
        <v>30</v>
      </c>
      <c r="I222" s="314">
        <v>0.73493385595296423</v>
      </c>
      <c r="J222" s="313">
        <v>30</v>
      </c>
      <c r="K222" s="314">
        <v>0.72098053352559477</v>
      </c>
      <c r="L222" s="313">
        <v>31</v>
      </c>
      <c r="M222" s="314">
        <v>0.60879811468970935</v>
      </c>
      <c r="N222" s="313">
        <v>33</v>
      </c>
      <c r="O222" s="314">
        <v>0.75051171253127136</v>
      </c>
      <c r="P222" s="315">
        <v>33</v>
      </c>
      <c r="Q222" s="316">
        <v>0.72273324572930353</v>
      </c>
      <c r="R222" s="315">
        <v>34</v>
      </c>
      <c r="S222" s="316">
        <v>0.72696172760316446</v>
      </c>
      <c r="T222" s="315"/>
      <c r="U222" s="316"/>
      <c r="V222" s="316"/>
      <c r="W222" s="312"/>
      <c r="X222" s="312"/>
      <c r="Y222" s="312"/>
      <c r="Z222" s="312"/>
      <c r="AA222" s="312"/>
      <c r="AB222" s="312"/>
      <c r="AC222" s="312"/>
      <c r="AD222" s="311"/>
    </row>
    <row r="223" spans="1:30" ht="20.100000000000001" customHeight="1">
      <c r="A223" s="9" t="s">
        <v>3875</v>
      </c>
      <c r="B223" s="9" t="s">
        <v>7670</v>
      </c>
      <c r="C223" s="308" t="s">
        <v>7659</v>
      </c>
      <c r="D223" s="9" t="s">
        <v>1879</v>
      </c>
      <c r="E223" s="308"/>
      <c r="F223" s="11">
        <v>471</v>
      </c>
      <c r="G223" s="12">
        <v>11.8</v>
      </c>
      <c r="H223" s="11">
        <v>475</v>
      </c>
      <c r="I223" s="12">
        <v>11.636452719255267</v>
      </c>
      <c r="J223" s="11">
        <v>480</v>
      </c>
      <c r="K223" s="12">
        <v>11.535688536409516</v>
      </c>
      <c r="L223" s="11">
        <v>500</v>
      </c>
      <c r="M223" s="12">
        <v>11.636025133814289</v>
      </c>
      <c r="N223" s="11">
        <v>510</v>
      </c>
      <c r="O223" s="12">
        <v>11.598817375483284</v>
      </c>
      <c r="P223" s="56">
        <v>521</v>
      </c>
      <c r="Q223" s="57">
        <v>11.410424879544459</v>
      </c>
      <c r="R223" s="56">
        <v>514</v>
      </c>
      <c r="S223" s="57">
        <v>10.989950823177251</v>
      </c>
      <c r="T223" s="56"/>
      <c r="U223" s="57"/>
      <c r="V223" s="57" t="s">
        <v>138</v>
      </c>
      <c r="W223" s="308" t="s">
        <v>7660</v>
      </c>
      <c r="X223" s="308" t="s">
        <v>7660</v>
      </c>
      <c r="Y223" s="308" t="s">
        <v>7660</v>
      </c>
      <c r="Z223" s="308" t="s">
        <v>7660</v>
      </c>
      <c r="AA223" s="308" t="s">
        <v>7660</v>
      </c>
      <c r="AB223" s="308" t="s">
        <v>7660</v>
      </c>
      <c r="AC223" s="308"/>
      <c r="AD223" s="9"/>
    </row>
    <row r="224" spans="1:30" ht="20.100000000000001" customHeight="1">
      <c r="A224" s="311"/>
      <c r="B224" s="311"/>
      <c r="C224" s="312"/>
      <c r="D224" s="311" t="s">
        <v>1880</v>
      </c>
      <c r="E224" s="312"/>
      <c r="F224" s="313">
        <v>719</v>
      </c>
      <c r="G224" s="314">
        <v>18.100000000000001</v>
      </c>
      <c r="H224" s="313">
        <v>756</v>
      </c>
      <c r="I224" s="314">
        <v>18.520333170014698</v>
      </c>
      <c r="J224" s="313">
        <v>781</v>
      </c>
      <c r="K224" s="314">
        <v>18.769526556116318</v>
      </c>
      <c r="L224" s="313">
        <v>829</v>
      </c>
      <c r="M224" s="314">
        <v>19.292529671864092</v>
      </c>
      <c r="N224" s="313">
        <v>869</v>
      </c>
      <c r="O224" s="314">
        <v>19.763475096656812</v>
      </c>
      <c r="P224" s="315">
        <v>921</v>
      </c>
      <c r="Q224" s="316">
        <v>20.170827858081473</v>
      </c>
      <c r="R224" s="315">
        <v>950</v>
      </c>
      <c r="S224" s="316">
        <v>20.312165918323711</v>
      </c>
      <c r="T224" s="315"/>
      <c r="U224" s="316"/>
      <c r="V224" s="316"/>
      <c r="W224" s="312"/>
      <c r="X224" s="312"/>
      <c r="Y224" s="312"/>
      <c r="Z224" s="312"/>
      <c r="AA224" s="312"/>
      <c r="AB224" s="312"/>
      <c r="AC224" s="312"/>
      <c r="AD224" s="311"/>
    </row>
    <row r="225" spans="1:30" ht="20.100000000000001" customHeight="1">
      <c r="A225" s="311"/>
      <c r="B225" s="311"/>
      <c r="C225" s="312"/>
      <c r="D225" s="311" t="s">
        <v>1881</v>
      </c>
      <c r="E225" s="312"/>
      <c r="F225" s="313">
        <v>879</v>
      </c>
      <c r="G225" s="314">
        <v>22.1</v>
      </c>
      <c r="H225" s="313">
        <v>907</v>
      </c>
      <c r="I225" s="314">
        <v>22.219500244977951</v>
      </c>
      <c r="J225" s="313">
        <v>926</v>
      </c>
      <c r="K225" s="314">
        <v>22.254265801490025</v>
      </c>
      <c r="L225" s="313">
        <v>954</v>
      </c>
      <c r="M225" s="314">
        <v>22.201535955317663</v>
      </c>
      <c r="N225" s="313">
        <v>978</v>
      </c>
      <c r="O225" s="314">
        <v>22.24243802592677</v>
      </c>
      <c r="P225" s="315">
        <v>1012</v>
      </c>
      <c r="Q225" s="316">
        <v>22.163819535698643</v>
      </c>
      <c r="R225" s="315">
        <v>1026</v>
      </c>
      <c r="S225" s="316">
        <v>21.937139191789608</v>
      </c>
      <c r="T225" s="315"/>
      <c r="U225" s="316"/>
      <c r="V225" s="316"/>
      <c r="W225" s="312"/>
      <c r="X225" s="312"/>
      <c r="Y225" s="312"/>
      <c r="Z225" s="312"/>
      <c r="AA225" s="312"/>
      <c r="AB225" s="312"/>
      <c r="AC225" s="312"/>
      <c r="AD225" s="311"/>
    </row>
    <row r="226" spans="1:30" ht="20.100000000000001" customHeight="1">
      <c r="A226" s="311"/>
      <c r="B226" s="311"/>
      <c r="C226" s="312"/>
      <c r="D226" s="311" t="s">
        <v>1882</v>
      </c>
      <c r="E226" s="312"/>
      <c r="F226" s="313">
        <v>606</v>
      </c>
      <c r="G226" s="314">
        <v>15.2</v>
      </c>
      <c r="H226" s="313">
        <v>621</v>
      </c>
      <c r="I226" s="314">
        <v>15.213130818226359</v>
      </c>
      <c r="J226" s="313">
        <v>624</v>
      </c>
      <c r="K226" s="314">
        <v>14.996395097332371</v>
      </c>
      <c r="L226" s="313">
        <v>631</v>
      </c>
      <c r="M226" s="314">
        <v>14.684663718873633</v>
      </c>
      <c r="N226" s="313">
        <v>630</v>
      </c>
      <c r="O226" s="314">
        <v>14.327950875596997</v>
      </c>
      <c r="P226" s="315">
        <v>659</v>
      </c>
      <c r="Q226" s="316">
        <v>14.432763907139728</v>
      </c>
      <c r="R226" s="315">
        <v>680</v>
      </c>
      <c r="S226" s="316">
        <v>14.539234552063288</v>
      </c>
      <c r="T226" s="315"/>
      <c r="U226" s="316"/>
      <c r="V226" s="316"/>
      <c r="W226" s="312"/>
      <c r="X226" s="312"/>
      <c r="Y226" s="312"/>
      <c r="Z226" s="312"/>
      <c r="AA226" s="312"/>
      <c r="AB226" s="312"/>
      <c r="AC226" s="312"/>
      <c r="AD226" s="311"/>
    </row>
    <row r="227" spans="1:30" ht="20.100000000000001" customHeight="1">
      <c r="A227" s="311"/>
      <c r="B227" s="311"/>
      <c r="C227" s="312"/>
      <c r="D227" s="311" t="s">
        <v>1883</v>
      </c>
      <c r="E227" s="312"/>
      <c r="F227" s="313">
        <v>622</v>
      </c>
      <c r="G227" s="314">
        <v>15.6</v>
      </c>
      <c r="H227" s="313">
        <v>623</v>
      </c>
      <c r="I227" s="314">
        <v>15.262126408623224</v>
      </c>
      <c r="J227" s="313">
        <v>637</v>
      </c>
      <c r="K227" s="314">
        <v>15.308819995193463</v>
      </c>
      <c r="L227" s="313">
        <v>646</v>
      </c>
      <c r="M227" s="314">
        <v>15.033744472888062</v>
      </c>
      <c r="N227" s="313">
        <v>651</v>
      </c>
      <c r="O227" s="314">
        <v>14.805549238116898</v>
      </c>
      <c r="P227" s="315">
        <v>668</v>
      </c>
      <c r="Q227" s="316">
        <v>14.629872974156811</v>
      </c>
      <c r="R227" s="315">
        <v>675</v>
      </c>
      <c r="S227" s="316">
        <v>14.432328415651059</v>
      </c>
      <c r="T227" s="315"/>
      <c r="U227" s="316"/>
      <c r="V227" s="316"/>
      <c r="W227" s="312"/>
      <c r="X227" s="312"/>
      <c r="Y227" s="312"/>
      <c r="Z227" s="312"/>
      <c r="AA227" s="312"/>
      <c r="AB227" s="312"/>
      <c r="AC227" s="312"/>
      <c r="AD227" s="311"/>
    </row>
    <row r="228" spans="1:30" ht="20.100000000000001" customHeight="1">
      <c r="A228" s="311"/>
      <c r="B228" s="311"/>
      <c r="C228" s="312"/>
      <c r="D228" s="311" t="s">
        <v>1884</v>
      </c>
      <c r="E228" s="312"/>
      <c r="F228" s="313">
        <v>686</v>
      </c>
      <c r="G228" s="314">
        <v>17.2</v>
      </c>
      <c r="H228" s="313">
        <v>700</v>
      </c>
      <c r="I228" s="314">
        <v>17.148456638902498</v>
      </c>
      <c r="J228" s="313">
        <v>713</v>
      </c>
      <c r="K228" s="314">
        <v>17.135304013458303</v>
      </c>
      <c r="L228" s="313">
        <v>737</v>
      </c>
      <c r="M228" s="314">
        <v>17.151501047242263</v>
      </c>
      <c r="N228" s="313">
        <v>759</v>
      </c>
      <c r="O228" s="314">
        <v>17.261769388219239</v>
      </c>
      <c r="P228" s="315">
        <v>785</v>
      </c>
      <c r="Q228" s="316">
        <v>17.192290845378889</v>
      </c>
      <c r="R228" s="315">
        <v>832</v>
      </c>
      <c r="S228" s="316">
        <v>17.789181098995083</v>
      </c>
      <c r="T228" s="315"/>
      <c r="U228" s="316"/>
      <c r="V228" s="316"/>
      <c r="W228" s="312"/>
      <c r="X228" s="312"/>
      <c r="Y228" s="312"/>
      <c r="Z228" s="312"/>
      <c r="AA228" s="312"/>
      <c r="AB228" s="312"/>
      <c r="AC228" s="312"/>
      <c r="AD228" s="311"/>
    </row>
    <row r="229" spans="1:30" ht="20.100000000000001" customHeight="1">
      <c r="A229" s="9" t="s">
        <v>3876</v>
      </c>
      <c r="B229" s="9" t="s">
        <v>7671</v>
      </c>
      <c r="C229" s="394" t="s">
        <v>7659</v>
      </c>
      <c r="D229" s="9" t="s">
        <v>7662</v>
      </c>
      <c r="E229" s="308"/>
      <c r="F229" s="11">
        <v>155</v>
      </c>
      <c r="G229" s="12">
        <v>36.6</v>
      </c>
      <c r="H229" s="11">
        <v>170</v>
      </c>
      <c r="I229" s="12">
        <v>38.37471783295711</v>
      </c>
      <c r="J229" s="11">
        <v>170</v>
      </c>
      <c r="K229" s="12">
        <v>38.288288288288285</v>
      </c>
      <c r="L229" s="11">
        <v>175</v>
      </c>
      <c r="M229" s="12">
        <v>38.46153846153846</v>
      </c>
      <c r="N229" s="11">
        <v>171</v>
      </c>
      <c r="O229" s="12">
        <v>37.5</v>
      </c>
      <c r="P229" s="56">
        <v>179</v>
      </c>
      <c r="Q229" s="57">
        <v>38.494623655913976</v>
      </c>
      <c r="R229" s="56">
        <v>191</v>
      </c>
      <c r="S229" s="57">
        <v>39.70893970893971</v>
      </c>
      <c r="T229" s="56"/>
      <c r="U229" s="57"/>
      <c r="V229" s="57" t="s">
        <v>138</v>
      </c>
      <c r="W229" s="308" t="s">
        <v>7660</v>
      </c>
      <c r="X229" s="308" t="s">
        <v>7660</v>
      </c>
      <c r="Y229" s="308" t="s">
        <v>7660</v>
      </c>
      <c r="Z229" s="308" t="s">
        <v>7660</v>
      </c>
      <c r="AA229" s="308" t="s">
        <v>7660</v>
      </c>
      <c r="AB229" s="308" t="s">
        <v>7660</v>
      </c>
      <c r="AC229" s="308"/>
      <c r="AD229" s="9"/>
    </row>
    <row r="230" spans="1:30" ht="20.100000000000001" customHeight="1">
      <c r="A230" s="311"/>
      <c r="B230" s="311"/>
      <c r="C230" s="395" t="s">
        <v>8060</v>
      </c>
      <c r="D230" s="311" t="s">
        <v>7663</v>
      </c>
      <c r="E230" s="312"/>
      <c r="F230" s="313">
        <v>268</v>
      </c>
      <c r="G230" s="314">
        <v>63.4</v>
      </c>
      <c r="H230" s="313">
        <v>273</v>
      </c>
      <c r="I230" s="314">
        <v>61.62528216704289</v>
      </c>
      <c r="J230" s="313">
        <v>274</v>
      </c>
      <c r="K230" s="314">
        <v>61.711711711711715</v>
      </c>
      <c r="L230" s="313">
        <v>280</v>
      </c>
      <c r="M230" s="314">
        <v>61.53846153846154</v>
      </c>
      <c r="N230" s="313">
        <v>285</v>
      </c>
      <c r="O230" s="314">
        <v>62.5</v>
      </c>
      <c r="P230" s="315">
        <v>286</v>
      </c>
      <c r="Q230" s="316">
        <v>61.505376344086024</v>
      </c>
      <c r="R230" s="315">
        <v>290</v>
      </c>
      <c r="S230" s="316">
        <v>60.29106029106029</v>
      </c>
      <c r="T230" s="315"/>
      <c r="U230" s="316"/>
      <c r="V230" s="316"/>
      <c r="W230" s="312"/>
      <c r="X230" s="312"/>
      <c r="Y230" s="312"/>
      <c r="Z230" s="312"/>
      <c r="AA230" s="312"/>
      <c r="AB230" s="312"/>
      <c r="AC230" s="312"/>
      <c r="AD230" s="311"/>
    </row>
    <row r="231" spans="1:30" ht="20.100000000000001" customHeight="1">
      <c r="A231" s="9" t="s">
        <v>7672</v>
      </c>
      <c r="B231" s="9" t="s">
        <v>7673</v>
      </c>
      <c r="C231" s="308" t="s">
        <v>7659</v>
      </c>
      <c r="D231" s="9" t="s">
        <v>1853</v>
      </c>
      <c r="E231" s="308"/>
      <c r="F231" s="11">
        <v>27</v>
      </c>
      <c r="G231" s="12">
        <v>0.7</v>
      </c>
      <c r="H231" s="11">
        <v>30</v>
      </c>
      <c r="I231" s="12">
        <v>0.73493385595296423</v>
      </c>
      <c r="J231" s="11">
        <v>40</v>
      </c>
      <c r="K231" s="12">
        <f>J231/4161*100</f>
        <v>0.96130737803412636</v>
      </c>
      <c r="L231" s="11">
        <v>49</v>
      </c>
      <c r="M231" s="12">
        <v>1.1000000000000001</v>
      </c>
      <c r="N231" s="11">
        <v>64</v>
      </c>
      <c r="O231" s="12">
        <v>1.5</v>
      </c>
      <c r="P231" s="56">
        <v>64</v>
      </c>
      <c r="Q231" s="57">
        <v>1.4016644765659221</v>
      </c>
      <c r="R231" s="56">
        <v>56</v>
      </c>
      <c r="S231" s="57">
        <v>1.1973487278169768</v>
      </c>
      <c r="T231" s="56"/>
      <c r="U231" s="57"/>
      <c r="V231" s="57" t="s">
        <v>138</v>
      </c>
      <c r="W231" s="308" t="s">
        <v>7660</v>
      </c>
      <c r="X231" s="308" t="s">
        <v>7660</v>
      </c>
      <c r="Y231" s="308" t="s">
        <v>7660</v>
      </c>
      <c r="Z231" s="308" t="s">
        <v>7660</v>
      </c>
      <c r="AA231" s="308" t="s">
        <v>7660</v>
      </c>
      <c r="AB231" s="308" t="s">
        <v>7660</v>
      </c>
      <c r="AC231" s="308"/>
      <c r="AD231" s="9"/>
    </row>
    <row r="232" spans="1:30" ht="20.100000000000001" customHeight="1">
      <c r="A232" s="311"/>
      <c r="B232" s="311"/>
      <c r="C232" s="312"/>
      <c r="D232" s="311" t="s">
        <v>1854</v>
      </c>
      <c r="E232" s="312"/>
      <c r="F232" s="313">
        <v>3956</v>
      </c>
      <c r="G232" s="314">
        <v>99.3</v>
      </c>
      <c r="H232" s="313">
        <v>4052</v>
      </c>
      <c r="I232" s="314">
        <v>99.26506614404704</v>
      </c>
      <c r="J232" s="313">
        <v>4121</v>
      </c>
      <c r="K232" s="314">
        <f>J232/4161*100</f>
        <v>99.038692621965879</v>
      </c>
      <c r="L232" s="313">
        <v>4248</v>
      </c>
      <c r="M232" s="314">
        <v>98.9</v>
      </c>
      <c r="N232" s="313">
        <v>4333</v>
      </c>
      <c r="O232" s="314">
        <v>98.5</v>
      </c>
      <c r="P232" s="315">
        <v>4502</v>
      </c>
      <c r="Q232" s="316">
        <v>98.598335523434073</v>
      </c>
      <c r="R232" s="315">
        <v>4621</v>
      </c>
      <c r="S232" s="316">
        <v>98.802651272183027</v>
      </c>
      <c r="T232" s="315"/>
      <c r="U232" s="316"/>
      <c r="V232" s="316"/>
      <c r="W232" s="312"/>
      <c r="X232" s="312"/>
      <c r="Y232" s="312"/>
      <c r="Z232" s="312"/>
      <c r="AA232" s="312"/>
      <c r="AB232" s="312"/>
      <c r="AC232" s="312"/>
      <c r="AD232" s="311"/>
    </row>
    <row r="233" spans="1:30" ht="20.100000000000001" customHeight="1">
      <c r="A233" s="9" t="s">
        <v>3877</v>
      </c>
      <c r="B233" s="9" t="s">
        <v>7674</v>
      </c>
      <c r="C233" s="308" t="s">
        <v>7636</v>
      </c>
      <c r="D233" s="9" t="s">
        <v>7641</v>
      </c>
      <c r="E233" s="308"/>
      <c r="F233" s="11">
        <v>3956</v>
      </c>
      <c r="G233" s="12">
        <v>99.3</v>
      </c>
      <c r="H233" s="11">
        <v>4052</v>
      </c>
      <c r="I233" s="12">
        <v>99.26506614404704</v>
      </c>
      <c r="J233" s="11">
        <f>4161-J235-J236</f>
        <v>4121</v>
      </c>
      <c r="K233" s="12">
        <f>J233/4161*100</f>
        <v>99.038692621965879</v>
      </c>
      <c r="L233" s="11">
        <v>4248</v>
      </c>
      <c r="M233" s="12">
        <v>98.9</v>
      </c>
      <c r="N233" s="11">
        <v>4333</v>
      </c>
      <c r="O233" s="12">
        <v>98.5</v>
      </c>
      <c r="P233" s="56">
        <v>4502</v>
      </c>
      <c r="Q233" s="57">
        <v>98.6</v>
      </c>
      <c r="R233" s="56"/>
      <c r="S233" s="57"/>
      <c r="T233" s="56"/>
      <c r="U233" s="57"/>
      <c r="V233" s="57" t="s">
        <v>138</v>
      </c>
      <c r="W233" s="308" t="s">
        <v>7628</v>
      </c>
      <c r="X233" s="308" t="s">
        <v>7628</v>
      </c>
      <c r="Y233" s="308" t="s">
        <v>7628</v>
      </c>
      <c r="Z233" s="308" t="s">
        <v>7628</v>
      </c>
      <c r="AA233" s="308" t="s">
        <v>7628</v>
      </c>
      <c r="AB233" s="308" t="s">
        <v>7628</v>
      </c>
      <c r="AC233" s="308"/>
      <c r="AD233" s="9"/>
    </row>
    <row r="234" spans="1:30" ht="20.100000000000001" customHeight="1">
      <c r="A234" s="311"/>
      <c r="B234" s="311"/>
      <c r="C234" s="312"/>
      <c r="D234" s="311" t="s">
        <v>7675</v>
      </c>
      <c r="E234" s="312"/>
      <c r="F234" s="313"/>
      <c r="G234" s="314"/>
      <c r="H234" s="313"/>
      <c r="I234" s="314"/>
      <c r="J234" s="313"/>
      <c r="K234" s="314"/>
      <c r="L234" s="313"/>
      <c r="M234" s="314"/>
      <c r="N234" s="313"/>
      <c r="O234" s="314"/>
      <c r="P234" s="315"/>
      <c r="Q234" s="316"/>
      <c r="R234" s="315"/>
      <c r="S234" s="316"/>
      <c r="T234" s="315"/>
      <c r="U234" s="316"/>
      <c r="V234" s="316"/>
      <c r="W234" s="312"/>
      <c r="X234" s="312"/>
      <c r="Y234" s="312"/>
      <c r="Z234" s="312"/>
      <c r="AA234" s="312"/>
      <c r="AB234" s="312"/>
      <c r="AC234" s="312"/>
      <c r="AD234" s="311"/>
    </row>
    <row r="235" spans="1:30" ht="20.100000000000001" customHeight="1">
      <c r="A235" s="311"/>
      <c r="B235" s="311"/>
      <c r="C235" s="312"/>
      <c r="D235" s="311" t="s">
        <v>7676</v>
      </c>
      <c r="E235" s="312"/>
      <c r="F235" s="313">
        <v>2</v>
      </c>
      <c r="G235" s="314">
        <v>0.1</v>
      </c>
      <c r="H235" s="313">
        <v>4</v>
      </c>
      <c r="I235" s="314">
        <v>9.7991180793728566E-2</v>
      </c>
      <c r="J235" s="313">
        <v>4</v>
      </c>
      <c r="K235" s="314">
        <f>J235/4161*100</f>
        <v>9.6130737803412636E-2</v>
      </c>
      <c r="L235" s="313">
        <v>2</v>
      </c>
      <c r="M235" s="314"/>
      <c r="N235" s="313">
        <v>6</v>
      </c>
      <c r="O235" s="314">
        <v>0.1</v>
      </c>
      <c r="P235" s="315">
        <v>5</v>
      </c>
      <c r="Q235" s="316">
        <v>0.1</v>
      </c>
      <c r="R235" s="315">
        <v>6</v>
      </c>
      <c r="S235" s="316">
        <v>10.714285714285714</v>
      </c>
      <c r="T235" s="315"/>
      <c r="U235" s="316"/>
      <c r="V235" s="316"/>
      <c r="W235" s="312"/>
      <c r="X235" s="312"/>
      <c r="Y235" s="312"/>
      <c r="Z235" s="312"/>
      <c r="AA235" s="312"/>
      <c r="AB235" s="312"/>
      <c r="AC235" s="312"/>
      <c r="AD235" s="311"/>
    </row>
    <row r="236" spans="1:30" ht="20.100000000000001" customHeight="1">
      <c r="A236" s="311"/>
      <c r="B236" s="311"/>
      <c r="C236" s="312"/>
      <c r="D236" s="311" t="s">
        <v>7677</v>
      </c>
      <c r="E236" s="312"/>
      <c r="F236" s="313">
        <v>25</v>
      </c>
      <c r="G236" s="314">
        <v>0.6</v>
      </c>
      <c r="H236" s="313">
        <v>26</v>
      </c>
      <c r="I236" s="314">
        <v>0.63694267515923564</v>
      </c>
      <c r="J236" s="313">
        <v>36</v>
      </c>
      <c r="K236" s="314">
        <f>J236/4161*100</f>
        <v>0.86517664023071372</v>
      </c>
      <c r="L236" s="313">
        <v>47</v>
      </c>
      <c r="M236" s="314">
        <v>1.1000000000000001</v>
      </c>
      <c r="N236" s="313">
        <v>58</v>
      </c>
      <c r="O236" s="314">
        <v>1.3</v>
      </c>
      <c r="P236" s="315">
        <v>59</v>
      </c>
      <c r="Q236" s="316">
        <v>1.3</v>
      </c>
      <c r="R236" s="315">
        <v>50</v>
      </c>
      <c r="S236" s="316">
        <v>89.285714285714292</v>
      </c>
      <c r="T236" s="315"/>
      <c r="U236" s="316"/>
      <c r="V236" s="316"/>
      <c r="W236" s="312"/>
      <c r="X236" s="312"/>
      <c r="Y236" s="312"/>
      <c r="Z236" s="312"/>
      <c r="AA236" s="312"/>
      <c r="AB236" s="312"/>
      <c r="AC236" s="312"/>
      <c r="AD236" s="311"/>
    </row>
    <row r="237" spans="1:30" ht="20.100000000000001" customHeight="1">
      <c r="A237" s="311"/>
      <c r="B237" s="311"/>
      <c r="C237" s="312"/>
      <c r="D237" s="311" t="s">
        <v>7678</v>
      </c>
      <c r="E237" s="312"/>
      <c r="F237" s="313"/>
      <c r="G237" s="314"/>
      <c r="H237" s="313"/>
      <c r="I237" s="314"/>
      <c r="J237" s="313"/>
      <c r="K237" s="314"/>
      <c r="L237" s="313"/>
      <c r="M237" s="314"/>
      <c r="N237" s="313"/>
      <c r="O237" s="314"/>
      <c r="P237" s="315"/>
      <c r="Q237" s="316"/>
      <c r="R237" s="315"/>
      <c r="S237" s="316"/>
      <c r="T237" s="315"/>
      <c r="U237" s="316"/>
      <c r="V237" s="316"/>
      <c r="W237" s="312"/>
      <c r="X237" s="312"/>
      <c r="Y237" s="312"/>
      <c r="Z237" s="312"/>
      <c r="AA237" s="312"/>
      <c r="AB237" s="312"/>
      <c r="AC237" s="312"/>
      <c r="AD237" s="311"/>
    </row>
    <row r="238" spans="1:30" ht="20.100000000000001" customHeight="1">
      <c r="A238" s="9" t="s">
        <v>3878</v>
      </c>
      <c r="B238" s="9" t="s">
        <v>7679</v>
      </c>
      <c r="C238" s="308" t="s">
        <v>7636</v>
      </c>
      <c r="D238" s="9" t="s">
        <v>7641</v>
      </c>
      <c r="E238" s="308"/>
      <c r="F238" s="11"/>
      <c r="G238" s="12"/>
      <c r="H238" s="11"/>
      <c r="I238" s="12"/>
      <c r="J238" s="11"/>
      <c r="K238" s="12"/>
      <c r="L238" s="11"/>
      <c r="M238" s="12"/>
      <c r="N238" s="11"/>
      <c r="O238" s="12"/>
      <c r="P238" s="56"/>
      <c r="Q238" s="57"/>
      <c r="R238" s="56"/>
      <c r="S238" s="57"/>
      <c r="T238" s="56"/>
      <c r="U238" s="57"/>
      <c r="V238" s="57" t="s">
        <v>138</v>
      </c>
      <c r="W238" s="308" t="s">
        <v>7628</v>
      </c>
      <c r="X238" s="308" t="s">
        <v>7628</v>
      </c>
      <c r="Y238" s="308" t="s">
        <v>7628</v>
      </c>
      <c r="Z238" s="308" t="s">
        <v>7628</v>
      </c>
      <c r="AA238" s="308" t="s">
        <v>7628</v>
      </c>
      <c r="AB238" s="308" t="s">
        <v>7628</v>
      </c>
      <c r="AC238" s="308"/>
      <c r="AD238" s="9"/>
    </row>
    <row r="239" spans="1:30" ht="20.100000000000001" customHeight="1">
      <c r="A239" s="311"/>
      <c r="B239" s="311"/>
      <c r="C239" s="312"/>
      <c r="D239" s="311" t="s">
        <v>7675</v>
      </c>
      <c r="E239" s="312"/>
      <c r="F239" s="313"/>
      <c r="G239" s="314"/>
      <c r="H239" s="313"/>
      <c r="I239" s="314"/>
      <c r="J239" s="313"/>
      <c r="K239" s="314"/>
      <c r="L239" s="313"/>
      <c r="M239" s="314"/>
      <c r="N239" s="313"/>
      <c r="O239" s="314"/>
      <c r="P239" s="315"/>
      <c r="Q239" s="316"/>
      <c r="R239" s="315"/>
      <c r="S239" s="316"/>
      <c r="T239" s="315"/>
      <c r="U239" s="316"/>
      <c r="V239" s="316"/>
      <c r="W239" s="312"/>
      <c r="X239" s="312"/>
      <c r="Y239" s="312"/>
      <c r="Z239" s="312"/>
      <c r="AA239" s="312"/>
      <c r="AB239" s="312"/>
      <c r="AC239" s="312"/>
      <c r="AD239" s="311"/>
    </row>
    <row r="240" spans="1:30" ht="20.100000000000001" customHeight="1">
      <c r="A240" s="311"/>
      <c r="B240" s="311"/>
      <c r="C240" s="312"/>
      <c r="D240" s="311" t="s">
        <v>7676</v>
      </c>
      <c r="E240" s="312"/>
      <c r="F240" s="313"/>
      <c r="G240" s="314"/>
      <c r="H240" s="313"/>
      <c r="I240" s="314"/>
      <c r="J240" s="313"/>
      <c r="K240" s="314"/>
      <c r="L240" s="313"/>
      <c r="M240" s="314"/>
      <c r="N240" s="313"/>
      <c r="O240" s="314"/>
      <c r="P240" s="315"/>
      <c r="Q240" s="316"/>
      <c r="R240" s="315"/>
      <c r="S240" s="316"/>
      <c r="T240" s="315"/>
      <c r="U240" s="316"/>
      <c r="V240" s="316"/>
      <c r="W240" s="312"/>
      <c r="X240" s="312"/>
      <c r="Y240" s="312"/>
      <c r="Z240" s="312"/>
      <c r="AA240" s="312"/>
      <c r="AB240" s="312"/>
      <c r="AC240" s="312"/>
      <c r="AD240" s="311"/>
    </row>
    <row r="241" spans="1:30" ht="20.100000000000001" customHeight="1">
      <c r="A241" s="311"/>
      <c r="B241" s="311"/>
      <c r="C241" s="312"/>
      <c r="D241" s="311" t="s">
        <v>7677</v>
      </c>
      <c r="E241" s="312"/>
      <c r="F241" s="313">
        <v>2</v>
      </c>
      <c r="G241" s="314">
        <v>100</v>
      </c>
      <c r="H241" s="313">
        <v>3</v>
      </c>
      <c r="I241" s="314">
        <v>100</v>
      </c>
      <c r="J241" s="313">
        <v>3</v>
      </c>
      <c r="K241" s="314">
        <v>100</v>
      </c>
      <c r="L241" s="313"/>
      <c r="M241" s="314"/>
      <c r="N241" s="313">
        <v>4</v>
      </c>
      <c r="O241" s="314">
        <v>100</v>
      </c>
      <c r="P241" s="315">
        <v>3</v>
      </c>
      <c r="Q241" s="316">
        <v>100</v>
      </c>
      <c r="R241" s="315">
        <v>5</v>
      </c>
      <c r="S241" s="316">
        <v>83.333333333333329</v>
      </c>
      <c r="T241" s="315"/>
      <c r="U241" s="316"/>
      <c r="V241" s="316"/>
      <c r="W241" s="312"/>
      <c r="X241" s="312"/>
      <c r="Y241" s="312"/>
      <c r="Z241" s="312"/>
      <c r="AA241" s="312"/>
      <c r="AB241" s="312"/>
      <c r="AC241" s="312"/>
      <c r="AD241" s="311"/>
    </row>
    <row r="242" spans="1:30" ht="20.100000000000001" customHeight="1">
      <c r="A242" s="311"/>
      <c r="B242" s="311"/>
      <c r="C242" s="312"/>
      <c r="D242" s="311" t="s">
        <v>7678</v>
      </c>
      <c r="E242" s="312"/>
      <c r="F242" s="313"/>
      <c r="G242" s="314"/>
      <c r="H242" s="313"/>
      <c r="I242" s="314"/>
      <c r="J242" s="313"/>
      <c r="K242" s="314"/>
      <c r="L242" s="313"/>
      <c r="M242" s="314"/>
      <c r="N242" s="313"/>
      <c r="O242" s="314"/>
      <c r="P242" s="315"/>
      <c r="Q242" s="316"/>
      <c r="R242" s="315">
        <v>1</v>
      </c>
      <c r="S242" s="316">
        <v>16.666666666666668</v>
      </c>
      <c r="T242" s="315"/>
      <c r="U242" s="316"/>
      <c r="V242" s="316"/>
      <c r="W242" s="312"/>
      <c r="X242" s="312"/>
      <c r="Y242" s="312"/>
      <c r="Z242" s="312"/>
      <c r="AA242" s="312"/>
      <c r="AB242" s="312"/>
      <c r="AC242" s="312"/>
      <c r="AD242" s="311"/>
    </row>
    <row r="243" spans="1:30" ht="20.100000000000001" customHeight="1">
      <c r="A243" s="9" t="s">
        <v>3879</v>
      </c>
      <c r="B243" s="9" t="s">
        <v>7680</v>
      </c>
      <c r="C243" s="308" t="s">
        <v>7636</v>
      </c>
      <c r="D243" s="9" t="s">
        <v>7641</v>
      </c>
      <c r="E243" s="308"/>
      <c r="F243" s="11"/>
      <c r="G243" s="12"/>
      <c r="H243" s="11"/>
      <c r="I243" s="12"/>
      <c r="J243" s="11"/>
      <c r="K243" s="12"/>
      <c r="L243" s="11"/>
      <c r="M243" s="12"/>
      <c r="N243" s="11"/>
      <c r="O243" s="12"/>
      <c r="P243" s="56"/>
      <c r="Q243" s="57"/>
      <c r="R243" s="56"/>
      <c r="S243" s="57"/>
      <c r="T243" s="56"/>
      <c r="U243" s="57"/>
      <c r="V243" s="57" t="s">
        <v>138</v>
      </c>
      <c r="W243" s="308" t="s">
        <v>7628</v>
      </c>
      <c r="X243" s="308" t="s">
        <v>7628</v>
      </c>
      <c r="Y243" s="308" t="s">
        <v>7628</v>
      </c>
      <c r="Z243" s="308" t="s">
        <v>7628</v>
      </c>
      <c r="AA243" s="308" t="s">
        <v>7628</v>
      </c>
      <c r="AB243" s="308" t="s">
        <v>7628</v>
      </c>
      <c r="AC243" s="308"/>
      <c r="AD243" s="9"/>
    </row>
    <row r="244" spans="1:30" ht="20.100000000000001" customHeight="1">
      <c r="A244" s="311"/>
      <c r="B244" s="311"/>
      <c r="C244" s="312"/>
      <c r="D244" s="311" t="s">
        <v>7675</v>
      </c>
      <c r="E244" s="312"/>
      <c r="F244" s="313"/>
      <c r="G244" s="314"/>
      <c r="H244" s="313"/>
      <c r="I244" s="314"/>
      <c r="J244" s="313"/>
      <c r="K244" s="314"/>
      <c r="L244" s="313"/>
      <c r="M244" s="314"/>
      <c r="N244" s="313"/>
      <c r="O244" s="314"/>
      <c r="P244" s="315"/>
      <c r="Q244" s="316"/>
      <c r="R244" s="315"/>
      <c r="S244" s="316"/>
      <c r="T244" s="315"/>
      <c r="U244" s="316"/>
      <c r="V244" s="316"/>
      <c r="W244" s="312"/>
      <c r="X244" s="312"/>
      <c r="Y244" s="312"/>
      <c r="Z244" s="312"/>
      <c r="AA244" s="312"/>
      <c r="AB244" s="312"/>
      <c r="AC244" s="312"/>
      <c r="AD244" s="311"/>
    </row>
    <row r="245" spans="1:30" ht="20.100000000000001" customHeight="1">
      <c r="A245" s="311"/>
      <c r="B245" s="311"/>
      <c r="C245" s="312"/>
      <c r="D245" s="311" t="s">
        <v>7676</v>
      </c>
      <c r="E245" s="312"/>
      <c r="F245" s="313"/>
      <c r="G245" s="314"/>
      <c r="H245" s="313"/>
      <c r="I245" s="314"/>
      <c r="J245" s="313"/>
      <c r="K245" s="314"/>
      <c r="L245" s="313"/>
      <c r="M245" s="314"/>
      <c r="N245" s="313"/>
      <c r="O245" s="314"/>
      <c r="P245" s="315"/>
      <c r="Q245" s="316"/>
      <c r="R245" s="315"/>
      <c r="S245" s="316"/>
      <c r="T245" s="315"/>
      <c r="U245" s="316"/>
      <c r="V245" s="316"/>
      <c r="W245" s="312"/>
      <c r="X245" s="312"/>
      <c r="Y245" s="312"/>
      <c r="Z245" s="312"/>
      <c r="AA245" s="312"/>
      <c r="AB245" s="312"/>
      <c r="AC245" s="312"/>
      <c r="AD245" s="311"/>
    </row>
    <row r="246" spans="1:30" ht="20.100000000000001" customHeight="1">
      <c r="A246" s="311"/>
      <c r="B246" s="311"/>
      <c r="C246" s="312"/>
      <c r="D246" s="311" t="s">
        <v>7677</v>
      </c>
      <c r="E246" s="312"/>
      <c r="F246" s="313"/>
      <c r="G246" s="314"/>
      <c r="H246" s="313"/>
      <c r="I246" s="314"/>
      <c r="J246" s="313"/>
      <c r="K246" s="314"/>
      <c r="L246" s="313"/>
      <c r="M246" s="314"/>
      <c r="N246" s="313"/>
      <c r="O246" s="314"/>
      <c r="P246" s="315"/>
      <c r="Q246" s="316"/>
      <c r="R246" s="315"/>
      <c r="S246" s="316"/>
      <c r="T246" s="315"/>
      <c r="U246" s="316"/>
      <c r="V246" s="316"/>
      <c r="W246" s="312"/>
      <c r="X246" s="312"/>
      <c r="Y246" s="312"/>
      <c r="Z246" s="312"/>
      <c r="AA246" s="312"/>
      <c r="AB246" s="312"/>
      <c r="AC246" s="312"/>
      <c r="AD246" s="311"/>
    </row>
    <row r="247" spans="1:30" ht="20.100000000000001" customHeight="1">
      <c r="A247" s="311"/>
      <c r="B247" s="311"/>
      <c r="C247" s="312"/>
      <c r="D247" s="311" t="s">
        <v>7678</v>
      </c>
      <c r="E247" s="312"/>
      <c r="F247" s="313"/>
      <c r="G247" s="314"/>
      <c r="H247" s="313"/>
      <c r="I247" s="314"/>
      <c r="J247" s="313">
        <v>1</v>
      </c>
      <c r="K247" s="314">
        <v>100</v>
      </c>
      <c r="L247" s="313"/>
      <c r="M247" s="314"/>
      <c r="N247" s="313"/>
      <c r="O247" s="314"/>
      <c r="P247" s="315"/>
      <c r="Q247" s="316"/>
      <c r="R247" s="315"/>
      <c r="S247" s="316"/>
      <c r="T247" s="315"/>
      <c r="U247" s="316"/>
      <c r="V247" s="316"/>
      <c r="W247" s="312"/>
      <c r="X247" s="312"/>
      <c r="Y247" s="312"/>
      <c r="Z247" s="312"/>
      <c r="AA247" s="312"/>
      <c r="AB247" s="312"/>
      <c r="AC247" s="312"/>
      <c r="AD247" s="311"/>
    </row>
    <row r="248" spans="1:30" ht="20.100000000000001" customHeight="1">
      <c r="A248" s="9" t="s">
        <v>3880</v>
      </c>
      <c r="B248" s="9" t="s">
        <v>7681</v>
      </c>
      <c r="C248" s="308" t="s">
        <v>7636</v>
      </c>
      <c r="D248" s="9" t="s">
        <v>7641</v>
      </c>
      <c r="E248" s="308"/>
      <c r="F248" s="11"/>
      <c r="G248" s="12"/>
      <c r="H248" s="11"/>
      <c r="I248" s="12"/>
      <c r="J248" s="11"/>
      <c r="K248" s="12"/>
      <c r="L248" s="11"/>
      <c r="M248" s="12"/>
      <c r="N248" s="11"/>
      <c r="O248" s="12"/>
      <c r="P248" s="56"/>
      <c r="Q248" s="57"/>
      <c r="R248" s="56"/>
      <c r="S248" s="57"/>
      <c r="T248" s="56"/>
      <c r="U248" s="57"/>
      <c r="V248" s="57" t="s">
        <v>138</v>
      </c>
      <c r="W248" s="308" t="s">
        <v>7628</v>
      </c>
      <c r="X248" s="308" t="s">
        <v>7628</v>
      </c>
      <c r="Y248" s="308" t="s">
        <v>7628</v>
      </c>
      <c r="Z248" s="308" t="s">
        <v>7628</v>
      </c>
      <c r="AA248" s="308" t="s">
        <v>7628</v>
      </c>
      <c r="AB248" s="308" t="s">
        <v>7628</v>
      </c>
      <c r="AC248" s="308"/>
      <c r="AD248" s="9"/>
    </row>
    <row r="249" spans="1:30" ht="20.100000000000001" customHeight="1">
      <c r="A249" s="311"/>
      <c r="B249" s="311"/>
      <c r="C249" s="312"/>
      <c r="D249" s="311" t="s">
        <v>7675</v>
      </c>
      <c r="E249" s="312"/>
      <c r="F249" s="313"/>
      <c r="G249" s="314"/>
      <c r="H249" s="313"/>
      <c r="I249" s="314"/>
      <c r="J249" s="313"/>
      <c r="K249" s="314"/>
      <c r="L249" s="313"/>
      <c r="M249" s="314"/>
      <c r="N249" s="313"/>
      <c r="O249" s="314"/>
      <c r="P249" s="315"/>
      <c r="Q249" s="316"/>
      <c r="R249" s="315"/>
      <c r="S249" s="316"/>
      <c r="T249" s="315"/>
      <c r="U249" s="316"/>
      <c r="V249" s="316"/>
      <c r="W249" s="312"/>
      <c r="X249" s="312"/>
      <c r="Y249" s="312"/>
      <c r="Z249" s="312"/>
      <c r="AA249" s="312"/>
      <c r="AB249" s="312"/>
      <c r="AC249" s="312"/>
      <c r="AD249" s="311"/>
    </row>
    <row r="250" spans="1:30" ht="20.100000000000001" customHeight="1">
      <c r="A250" s="311"/>
      <c r="B250" s="311"/>
      <c r="C250" s="312"/>
      <c r="D250" s="311" t="s">
        <v>7676</v>
      </c>
      <c r="E250" s="312"/>
      <c r="F250" s="313"/>
      <c r="G250" s="314"/>
      <c r="H250" s="313"/>
      <c r="I250" s="314"/>
      <c r="J250" s="313"/>
      <c r="K250" s="314"/>
      <c r="L250" s="313"/>
      <c r="M250" s="314"/>
      <c r="N250" s="313"/>
      <c r="O250" s="314"/>
      <c r="P250" s="315"/>
      <c r="Q250" s="316"/>
      <c r="R250" s="315"/>
      <c r="S250" s="316"/>
      <c r="T250" s="315"/>
      <c r="U250" s="316"/>
      <c r="V250" s="316"/>
      <c r="W250" s="312"/>
      <c r="X250" s="312"/>
      <c r="Y250" s="312"/>
      <c r="Z250" s="312"/>
      <c r="AA250" s="312"/>
      <c r="AB250" s="312"/>
      <c r="AC250" s="312"/>
      <c r="AD250" s="311"/>
    </row>
    <row r="251" spans="1:30" ht="20.100000000000001" customHeight="1">
      <c r="A251" s="311"/>
      <c r="B251" s="311"/>
      <c r="C251" s="312"/>
      <c r="D251" s="311" t="s">
        <v>7677</v>
      </c>
      <c r="E251" s="312"/>
      <c r="F251" s="313"/>
      <c r="G251" s="314"/>
      <c r="H251" s="313"/>
      <c r="I251" s="314"/>
      <c r="J251" s="313"/>
      <c r="K251" s="314"/>
      <c r="L251" s="313"/>
      <c r="M251" s="314"/>
      <c r="N251" s="313"/>
      <c r="O251" s="314"/>
      <c r="P251" s="315"/>
      <c r="Q251" s="316"/>
      <c r="R251" s="315"/>
      <c r="S251" s="316"/>
      <c r="T251" s="315"/>
      <c r="U251" s="316"/>
      <c r="V251" s="316"/>
      <c r="W251" s="312"/>
      <c r="X251" s="312"/>
      <c r="Y251" s="312"/>
      <c r="Z251" s="312"/>
      <c r="AA251" s="312"/>
      <c r="AB251" s="312"/>
      <c r="AC251" s="312"/>
      <c r="AD251" s="311"/>
    </row>
    <row r="252" spans="1:30" ht="20.100000000000001" customHeight="1">
      <c r="A252" s="311"/>
      <c r="B252" s="311"/>
      <c r="C252" s="312"/>
      <c r="D252" s="311" t="s">
        <v>7678</v>
      </c>
      <c r="E252" s="312"/>
      <c r="F252" s="313"/>
      <c r="G252" s="314"/>
      <c r="H252" s="313"/>
      <c r="I252" s="314"/>
      <c r="J252" s="313"/>
      <c r="K252" s="314"/>
      <c r="L252" s="313"/>
      <c r="M252" s="314"/>
      <c r="N252" s="313"/>
      <c r="O252" s="314"/>
      <c r="P252" s="315"/>
      <c r="Q252" s="316"/>
      <c r="R252" s="315"/>
      <c r="S252" s="316"/>
      <c r="T252" s="315"/>
      <c r="U252" s="316"/>
      <c r="V252" s="316"/>
      <c r="W252" s="312"/>
      <c r="X252" s="312"/>
      <c r="Y252" s="312"/>
      <c r="Z252" s="312"/>
      <c r="AA252" s="312"/>
      <c r="AB252" s="312"/>
      <c r="AC252" s="312"/>
      <c r="AD252" s="311"/>
    </row>
    <row r="253" spans="1:30" ht="20.100000000000001" customHeight="1">
      <c r="A253" s="9" t="s">
        <v>3881</v>
      </c>
      <c r="B253" s="9" t="s">
        <v>7682</v>
      </c>
      <c r="C253" s="308" t="s">
        <v>3834</v>
      </c>
      <c r="D253" s="9" t="s">
        <v>1872</v>
      </c>
      <c r="E253" s="11"/>
      <c r="F253" s="11">
        <v>12</v>
      </c>
      <c r="G253" s="12">
        <v>44.4</v>
      </c>
      <c r="H253" s="11">
        <v>2085</v>
      </c>
      <c r="I253" s="12">
        <v>51.077902988731012</v>
      </c>
      <c r="J253" s="11">
        <v>2124</v>
      </c>
      <c r="K253" s="12">
        <f>J253/4161*100</f>
        <v>51.045421773612112</v>
      </c>
      <c r="L253" s="11">
        <v>2180</v>
      </c>
      <c r="M253" s="12">
        <v>50.7330695834303</v>
      </c>
      <c r="N253" s="11">
        <v>2216</v>
      </c>
      <c r="O253" s="12">
        <v>50.397998635433247</v>
      </c>
      <c r="P253" s="56">
        <v>22</v>
      </c>
      <c r="Q253" s="57">
        <v>34.375</v>
      </c>
      <c r="R253" s="56">
        <v>3</v>
      </c>
      <c r="S253" s="57">
        <v>50</v>
      </c>
      <c r="T253" s="56"/>
      <c r="U253" s="57"/>
      <c r="V253" s="57" t="s">
        <v>138</v>
      </c>
      <c r="W253" s="308" t="s">
        <v>7628</v>
      </c>
      <c r="X253" s="308" t="s">
        <v>7628</v>
      </c>
      <c r="Y253" s="308" t="s">
        <v>7628</v>
      </c>
      <c r="Z253" s="308" t="s">
        <v>7628</v>
      </c>
      <c r="AA253" s="308" t="s">
        <v>7628</v>
      </c>
      <c r="AB253" s="308" t="s">
        <v>7628</v>
      </c>
      <c r="AC253" s="308"/>
      <c r="AD253" s="9" t="s">
        <v>7645</v>
      </c>
    </row>
    <row r="254" spans="1:30" ht="20.100000000000001" customHeight="1">
      <c r="A254" s="311"/>
      <c r="B254" s="311"/>
      <c r="C254" s="312"/>
      <c r="D254" s="311" t="s">
        <v>1873</v>
      </c>
      <c r="E254" s="313"/>
      <c r="F254" s="313">
        <v>1</v>
      </c>
      <c r="G254" s="314">
        <v>3.7</v>
      </c>
      <c r="H254" s="313">
        <v>412</v>
      </c>
      <c r="I254" s="314">
        <v>10.093091621754041</v>
      </c>
      <c r="J254" s="313">
        <v>423</v>
      </c>
      <c r="K254" s="314">
        <f t="shared" ref="K254:K273" si="1">J254/4161*100</f>
        <v>10.165825522710886</v>
      </c>
      <c r="L254" s="313">
        <v>432</v>
      </c>
      <c r="M254" s="314">
        <v>10.053525715615546</v>
      </c>
      <c r="N254" s="313">
        <v>443</v>
      </c>
      <c r="O254" s="314">
        <v>10.075051171253127</v>
      </c>
      <c r="P254" s="315">
        <v>10</v>
      </c>
      <c r="Q254" s="316">
        <v>15.625</v>
      </c>
      <c r="R254" s="315">
        <v>2</v>
      </c>
      <c r="S254" s="316">
        <v>33.333333333333336</v>
      </c>
      <c r="T254" s="315"/>
      <c r="U254" s="316"/>
      <c r="V254" s="316"/>
      <c r="W254" s="312"/>
      <c r="X254" s="312"/>
      <c r="Y254" s="312"/>
      <c r="Z254" s="312"/>
      <c r="AA254" s="312"/>
      <c r="AB254" s="312"/>
      <c r="AC254" s="312"/>
      <c r="AD254" s="311"/>
    </row>
    <row r="255" spans="1:30" ht="20.100000000000001" customHeight="1">
      <c r="A255" s="311"/>
      <c r="B255" s="311"/>
      <c r="C255" s="312"/>
      <c r="D255" s="311" t="s">
        <v>1874</v>
      </c>
      <c r="E255" s="313"/>
      <c r="F255" s="313">
        <v>4</v>
      </c>
      <c r="G255" s="314">
        <v>14.8</v>
      </c>
      <c r="H255" s="313">
        <v>489</v>
      </c>
      <c r="I255" s="314">
        <v>11.979421852033317</v>
      </c>
      <c r="J255" s="313">
        <v>483</v>
      </c>
      <c r="K255" s="314">
        <f t="shared" si="1"/>
        <v>11.607786589762076</v>
      </c>
      <c r="L255" s="313">
        <v>499</v>
      </c>
      <c r="M255" s="314">
        <v>11.612753083546661</v>
      </c>
      <c r="N255" s="313">
        <v>511</v>
      </c>
      <c r="O255" s="314">
        <v>11.621560154650899</v>
      </c>
      <c r="P255" s="315">
        <v>9</v>
      </c>
      <c r="Q255" s="316">
        <v>14.0625</v>
      </c>
      <c r="R255" s="315"/>
      <c r="S255" s="316"/>
      <c r="T255" s="315"/>
      <c r="U255" s="316"/>
      <c r="V255" s="316"/>
      <c r="W255" s="312"/>
      <c r="X255" s="312"/>
      <c r="Y255" s="312"/>
      <c r="Z255" s="312"/>
      <c r="AA255" s="312"/>
      <c r="AB255" s="312"/>
      <c r="AC255" s="312"/>
      <c r="AD255" s="311"/>
    </row>
    <row r="256" spans="1:30" ht="20.100000000000001" customHeight="1">
      <c r="A256" s="311"/>
      <c r="B256" s="311"/>
      <c r="C256" s="312"/>
      <c r="D256" s="311" t="s">
        <v>1875</v>
      </c>
      <c r="E256" s="313"/>
      <c r="F256" s="313">
        <v>3</v>
      </c>
      <c r="G256" s="314">
        <v>11.1</v>
      </c>
      <c r="H256" s="313">
        <v>472</v>
      </c>
      <c r="I256" s="314">
        <v>11.56295933365997</v>
      </c>
      <c r="J256" s="313">
        <v>485</v>
      </c>
      <c r="K256" s="314">
        <f t="shared" si="1"/>
        <v>11.655851958663781</v>
      </c>
      <c r="L256" s="313">
        <v>506</v>
      </c>
      <c r="M256" s="314">
        <v>11.77565743542006</v>
      </c>
      <c r="N256" s="313">
        <v>521</v>
      </c>
      <c r="O256" s="314">
        <v>11.848987946327041</v>
      </c>
      <c r="P256" s="315">
        <v>7</v>
      </c>
      <c r="Q256" s="316">
        <v>10.9375</v>
      </c>
      <c r="R256" s="315"/>
      <c r="S256" s="316"/>
      <c r="T256" s="315"/>
      <c r="U256" s="316"/>
      <c r="V256" s="316"/>
      <c r="W256" s="312"/>
      <c r="X256" s="312"/>
      <c r="Y256" s="312"/>
      <c r="Z256" s="312"/>
      <c r="AA256" s="312"/>
      <c r="AB256" s="312"/>
      <c r="AC256" s="312"/>
      <c r="AD256" s="311"/>
    </row>
    <row r="257" spans="1:30" ht="20.100000000000001" customHeight="1">
      <c r="A257" s="311"/>
      <c r="B257" s="311"/>
      <c r="C257" s="312"/>
      <c r="D257" s="311" t="s">
        <v>1876</v>
      </c>
      <c r="E257" s="313"/>
      <c r="F257" s="313">
        <v>1</v>
      </c>
      <c r="G257" s="314">
        <v>3.7</v>
      </c>
      <c r="H257" s="313">
        <v>38</v>
      </c>
      <c r="I257" s="314">
        <v>0.93091621754042131</v>
      </c>
      <c r="J257" s="313">
        <v>38</v>
      </c>
      <c r="K257" s="314">
        <f t="shared" si="1"/>
        <v>0.91324200913242004</v>
      </c>
      <c r="L257" s="313">
        <v>40</v>
      </c>
      <c r="M257" s="314">
        <v>0.93088201070514309</v>
      </c>
      <c r="N257" s="313">
        <v>40</v>
      </c>
      <c r="O257" s="314">
        <v>0.90971116670457131</v>
      </c>
      <c r="P257" s="315">
        <v>2</v>
      </c>
      <c r="Q257" s="316">
        <v>3.125</v>
      </c>
      <c r="R257" s="315">
        <v>1</v>
      </c>
      <c r="S257" s="316">
        <v>16.666666666666668</v>
      </c>
      <c r="T257" s="315"/>
      <c r="U257" s="316"/>
      <c r="V257" s="316"/>
      <c r="W257" s="312"/>
      <c r="X257" s="312"/>
      <c r="Y257" s="312"/>
      <c r="Z257" s="312"/>
      <c r="AA257" s="312"/>
      <c r="AB257" s="312"/>
      <c r="AC257" s="312"/>
      <c r="AD257" s="311"/>
    </row>
    <row r="258" spans="1:30" ht="20.100000000000001" customHeight="1">
      <c r="A258" s="311"/>
      <c r="B258" s="311"/>
      <c r="C258" s="312"/>
      <c r="D258" s="311" t="s">
        <v>7650</v>
      </c>
      <c r="E258" s="313"/>
      <c r="F258" s="313">
        <v>1</v>
      </c>
      <c r="G258" s="314">
        <v>3.7</v>
      </c>
      <c r="H258" s="313">
        <v>185</v>
      </c>
      <c r="I258" s="314">
        <v>4.5320921117099457</v>
      </c>
      <c r="J258" s="313">
        <v>186</v>
      </c>
      <c r="K258" s="314">
        <f t="shared" si="1"/>
        <v>4.470079307858688</v>
      </c>
      <c r="L258" s="313">
        <v>189</v>
      </c>
      <c r="M258" s="314">
        <v>4.3984175005818011</v>
      </c>
      <c r="N258" s="313">
        <v>190</v>
      </c>
      <c r="O258" s="314">
        <v>4.3211280418467135</v>
      </c>
      <c r="P258" s="315">
        <v>1</v>
      </c>
      <c r="Q258" s="316">
        <v>1.5625</v>
      </c>
      <c r="R258" s="315"/>
      <c r="S258" s="316"/>
      <c r="T258" s="315"/>
      <c r="U258" s="316"/>
      <c r="V258" s="316"/>
      <c r="W258" s="312"/>
      <c r="X258" s="312"/>
      <c r="Y258" s="312"/>
      <c r="Z258" s="312"/>
      <c r="AA258" s="312"/>
      <c r="AB258" s="312"/>
      <c r="AC258" s="312"/>
      <c r="AD258" s="311"/>
    </row>
    <row r="259" spans="1:30" ht="20.100000000000001" customHeight="1">
      <c r="A259" s="311"/>
      <c r="B259" s="311"/>
      <c r="C259" s="312"/>
      <c r="D259" s="311" t="s">
        <v>7651</v>
      </c>
      <c r="E259" s="313"/>
      <c r="F259" s="313"/>
      <c r="G259" s="314"/>
      <c r="H259" s="313">
        <v>24</v>
      </c>
      <c r="I259" s="314">
        <v>0.58794708476237134</v>
      </c>
      <c r="J259" s="313">
        <v>24</v>
      </c>
      <c r="K259" s="314">
        <f t="shared" si="1"/>
        <v>0.57678442682047582</v>
      </c>
      <c r="L259" s="313">
        <v>24</v>
      </c>
      <c r="M259" s="314">
        <v>0.5585292064230859</v>
      </c>
      <c r="N259" s="313">
        <v>25</v>
      </c>
      <c r="O259" s="314">
        <v>0.56856947919035705</v>
      </c>
      <c r="P259" s="315">
        <v>1</v>
      </c>
      <c r="Q259" s="316">
        <v>1.5625</v>
      </c>
      <c r="R259" s="315"/>
      <c r="S259" s="316"/>
      <c r="T259" s="315"/>
      <c r="U259" s="316"/>
      <c r="V259" s="316"/>
      <c r="W259" s="312"/>
      <c r="X259" s="312"/>
      <c r="Y259" s="312"/>
      <c r="Z259" s="312"/>
      <c r="AA259" s="312"/>
      <c r="AB259" s="312"/>
      <c r="AC259" s="312"/>
      <c r="AD259" s="311"/>
    </row>
    <row r="260" spans="1:30" ht="20.100000000000001" customHeight="1">
      <c r="A260" s="311"/>
      <c r="B260" s="311"/>
      <c r="C260" s="312"/>
      <c r="D260" s="311" t="s">
        <v>1877</v>
      </c>
      <c r="E260" s="313"/>
      <c r="F260" s="313">
        <v>2</v>
      </c>
      <c r="G260" s="314">
        <v>7.4</v>
      </c>
      <c r="H260" s="313">
        <v>107</v>
      </c>
      <c r="I260" s="314">
        <v>2.6212640862322392</v>
      </c>
      <c r="J260" s="313">
        <v>114</v>
      </c>
      <c r="K260" s="314">
        <f t="shared" si="1"/>
        <v>2.7397260273972601</v>
      </c>
      <c r="L260" s="313">
        <v>125</v>
      </c>
      <c r="M260" s="314">
        <v>2.9090062834535724</v>
      </c>
      <c r="N260" s="313">
        <v>134</v>
      </c>
      <c r="O260" s="314">
        <v>3.0475324084603139</v>
      </c>
      <c r="P260" s="315">
        <v>5</v>
      </c>
      <c r="Q260" s="316">
        <v>7.8125</v>
      </c>
      <c r="R260" s="315"/>
      <c r="S260" s="316"/>
      <c r="T260" s="315"/>
      <c r="U260" s="316"/>
      <c r="V260" s="316"/>
      <c r="W260" s="312"/>
      <c r="X260" s="312"/>
      <c r="Y260" s="312"/>
      <c r="Z260" s="312"/>
      <c r="AA260" s="312"/>
      <c r="AB260" s="312"/>
      <c r="AC260" s="312"/>
      <c r="AD260" s="311"/>
    </row>
    <row r="261" spans="1:30" ht="20.100000000000001" customHeight="1">
      <c r="A261" s="311"/>
      <c r="B261" s="311"/>
      <c r="C261" s="312"/>
      <c r="D261" s="311" t="s">
        <v>1878</v>
      </c>
      <c r="E261" s="313"/>
      <c r="F261" s="313">
        <v>1</v>
      </c>
      <c r="G261" s="314">
        <v>3.7</v>
      </c>
      <c r="H261" s="313">
        <v>81</v>
      </c>
      <c r="I261" s="314">
        <v>1.9843214110730034</v>
      </c>
      <c r="J261" s="313">
        <v>81</v>
      </c>
      <c r="K261" s="314">
        <f t="shared" si="1"/>
        <v>1.9466474405191059</v>
      </c>
      <c r="L261" s="313">
        <v>85</v>
      </c>
      <c r="M261" s="314">
        <v>1.9781242727484292</v>
      </c>
      <c r="N261" s="313">
        <v>89</v>
      </c>
      <c r="O261" s="314">
        <v>2.0241073459176713</v>
      </c>
      <c r="P261" s="315">
        <v>1</v>
      </c>
      <c r="Q261" s="316">
        <v>1.5625</v>
      </c>
      <c r="R261" s="315"/>
      <c r="S261" s="316"/>
      <c r="T261" s="315"/>
      <c r="U261" s="316"/>
      <c r="V261" s="316"/>
      <c r="W261" s="312"/>
      <c r="X261" s="312"/>
      <c r="Y261" s="312"/>
      <c r="Z261" s="312"/>
      <c r="AA261" s="312"/>
      <c r="AB261" s="312"/>
      <c r="AC261" s="312"/>
      <c r="AD261" s="311"/>
    </row>
    <row r="262" spans="1:30" ht="20.100000000000001" customHeight="1">
      <c r="A262" s="311"/>
      <c r="B262" s="311"/>
      <c r="C262" s="312"/>
      <c r="D262" s="311" t="s">
        <v>7652</v>
      </c>
      <c r="E262" s="313"/>
      <c r="F262" s="313">
        <v>1</v>
      </c>
      <c r="G262" s="314">
        <v>3.7</v>
      </c>
      <c r="H262" s="313">
        <v>46</v>
      </c>
      <c r="I262" s="314">
        <v>1.1268985791278785</v>
      </c>
      <c r="J262" s="313">
        <v>51</v>
      </c>
      <c r="K262" s="314">
        <f t="shared" si="1"/>
        <v>1.2256669069935111</v>
      </c>
      <c r="L262" s="313">
        <v>61</v>
      </c>
      <c r="M262" s="314">
        <v>1.4195950663253432</v>
      </c>
      <c r="N262" s="313">
        <v>64</v>
      </c>
      <c r="O262" s="314">
        <v>1.455537866727314</v>
      </c>
      <c r="P262" s="315">
        <v>1</v>
      </c>
      <c r="Q262" s="316">
        <v>1.5625</v>
      </c>
      <c r="R262" s="315"/>
      <c r="S262" s="316"/>
      <c r="T262" s="315"/>
      <c r="U262" s="316"/>
      <c r="V262" s="316"/>
      <c r="W262" s="312"/>
      <c r="X262" s="312"/>
      <c r="Y262" s="312"/>
      <c r="Z262" s="312"/>
      <c r="AA262" s="312"/>
      <c r="AB262" s="312"/>
      <c r="AC262" s="312"/>
      <c r="AD262" s="311"/>
    </row>
    <row r="263" spans="1:30" ht="20.100000000000001" customHeight="1">
      <c r="A263" s="311"/>
      <c r="B263" s="311"/>
      <c r="C263" s="312"/>
      <c r="D263" s="311" t="s">
        <v>7683</v>
      </c>
      <c r="E263" s="313"/>
      <c r="F263" s="313">
        <v>1</v>
      </c>
      <c r="G263" s="314">
        <v>3.7</v>
      </c>
      <c r="H263" s="313">
        <v>46</v>
      </c>
      <c r="I263" s="314">
        <v>1.1268985791278785</v>
      </c>
      <c r="J263" s="313">
        <v>51</v>
      </c>
      <c r="K263" s="314">
        <f t="shared" si="1"/>
        <v>1.2256669069935111</v>
      </c>
      <c r="L263" s="313">
        <v>52</v>
      </c>
      <c r="M263" s="314">
        <v>1.2101466139166861</v>
      </c>
      <c r="N263" s="313">
        <v>55</v>
      </c>
      <c r="O263" s="314">
        <v>1.2508528542187856</v>
      </c>
      <c r="P263" s="315">
        <v>3</v>
      </c>
      <c r="Q263" s="316">
        <v>4.6875</v>
      </c>
      <c r="R263" s="315"/>
      <c r="S263" s="316"/>
      <c r="T263" s="315"/>
      <c r="U263" s="316"/>
      <c r="V263" s="316"/>
      <c r="W263" s="312"/>
      <c r="X263" s="312"/>
      <c r="Y263" s="312"/>
      <c r="Z263" s="312"/>
      <c r="AA263" s="312"/>
      <c r="AB263" s="312"/>
      <c r="AC263" s="312"/>
      <c r="AD263" s="311"/>
    </row>
    <row r="264" spans="1:30" ht="20.100000000000001" customHeight="1">
      <c r="A264" s="311"/>
      <c r="B264" s="311"/>
      <c r="C264" s="312"/>
      <c r="D264" s="311" t="s">
        <v>7684</v>
      </c>
      <c r="E264" s="313"/>
      <c r="F264" s="313"/>
      <c r="G264" s="314"/>
      <c r="H264" s="313">
        <v>16</v>
      </c>
      <c r="I264" s="314">
        <v>0.39196472317491426</v>
      </c>
      <c r="J264" s="313">
        <v>17</v>
      </c>
      <c r="K264" s="314">
        <f t="shared" si="1"/>
        <v>0.4085556356645037</v>
      </c>
      <c r="L264" s="313">
        <v>20</v>
      </c>
      <c r="M264" s="314">
        <v>0.46544100535257155</v>
      </c>
      <c r="N264" s="313">
        <v>19</v>
      </c>
      <c r="O264" s="314">
        <v>0.43211280418467135</v>
      </c>
      <c r="P264" s="315">
        <v>1</v>
      </c>
      <c r="Q264" s="316">
        <v>1.5625</v>
      </c>
      <c r="R264" s="315"/>
      <c r="S264" s="316"/>
      <c r="T264" s="315"/>
      <c r="U264" s="316"/>
      <c r="V264" s="316"/>
      <c r="W264" s="312"/>
      <c r="X264" s="312"/>
      <c r="Y264" s="312"/>
      <c r="Z264" s="312"/>
      <c r="AA264" s="312"/>
      <c r="AB264" s="312"/>
      <c r="AC264" s="312"/>
      <c r="AD264" s="311"/>
    </row>
    <row r="265" spans="1:30" ht="20.100000000000001" customHeight="1">
      <c r="A265" s="311"/>
      <c r="B265" s="311"/>
      <c r="C265" s="312"/>
      <c r="D265" s="311" t="s">
        <v>7685</v>
      </c>
      <c r="E265" s="313"/>
      <c r="F265" s="313"/>
      <c r="G265" s="314"/>
      <c r="H265" s="313">
        <v>24</v>
      </c>
      <c r="I265" s="314">
        <v>0.58794708476237134</v>
      </c>
      <c r="J265" s="313">
        <v>24</v>
      </c>
      <c r="K265" s="314">
        <f t="shared" si="1"/>
        <v>0.57678442682047582</v>
      </c>
      <c r="L265" s="313">
        <v>25</v>
      </c>
      <c r="M265" s="314">
        <v>0.58180125669071447</v>
      </c>
      <c r="N265" s="313">
        <v>26</v>
      </c>
      <c r="O265" s="314">
        <v>0.5913122583579713</v>
      </c>
      <c r="P265" s="315"/>
      <c r="Q265" s="316"/>
      <c r="R265" s="315"/>
      <c r="S265" s="316"/>
      <c r="T265" s="315"/>
      <c r="U265" s="316"/>
      <c r="V265" s="316"/>
      <c r="W265" s="312"/>
      <c r="X265" s="312"/>
      <c r="Y265" s="312"/>
      <c r="Z265" s="312"/>
      <c r="AA265" s="312"/>
      <c r="AB265" s="312"/>
      <c r="AC265" s="312"/>
      <c r="AD265" s="311"/>
    </row>
    <row r="266" spans="1:30" ht="20.100000000000001" customHeight="1">
      <c r="A266" s="311"/>
      <c r="B266" s="311"/>
      <c r="C266" s="312"/>
      <c r="D266" s="311" t="s">
        <v>7686</v>
      </c>
      <c r="E266" s="313"/>
      <c r="F266" s="313"/>
      <c r="G266" s="314"/>
      <c r="H266" s="313">
        <v>27</v>
      </c>
      <c r="I266" s="314">
        <v>0.66144047035766784</v>
      </c>
      <c r="J266" s="313">
        <v>30</v>
      </c>
      <c r="K266" s="314">
        <f t="shared" si="1"/>
        <v>0.72098053352559477</v>
      </c>
      <c r="L266" s="313">
        <v>28</v>
      </c>
      <c r="M266" s="314">
        <v>0.6516174074936002</v>
      </c>
      <c r="N266" s="313">
        <v>30</v>
      </c>
      <c r="O266" s="314">
        <v>0.68228337502842851</v>
      </c>
      <c r="P266" s="315">
        <v>1</v>
      </c>
      <c r="Q266" s="316">
        <v>1.5625</v>
      </c>
      <c r="R266" s="315"/>
      <c r="S266" s="316"/>
      <c r="T266" s="315"/>
      <c r="U266" s="316"/>
      <c r="V266" s="316"/>
      <c r="W266" s="312"/>
      <c r="X266" s="312"/>
      <c r="Y266" s="312"/>
      <c r="Z266" s="312"/>
      <c r="AA266" s="312"/>
      <c r="AB266" s="312"/>
      <c r="AC266" s="312"/>
      <c r="AD266" s="311"/>
    </row>
    <row r="267" spans="1:30" ht="20.100000000000001" customHeight="1">
      <c r="A267" s="311"/>
      <c r="B267" s="311"/>
      <c r="C267" s="312"/>
      <c r="D267" s="311" t="s">
        <v>7687</v>
      </c>
      <c r="E267" s="313"/>
      <c r="F267" s="313"/>
      <c r="G267" s="314"/>
      <c r="H267" s="313">
        <v>30</v>
      </c>
      <c r="I267" s="314">
        <v>0.73493385595296423</v>
      </c>
      <c r="J267" s="313">
        <v>30</v>
      </c>
      <c r="K267" s="314">
        <f t="shared" si="1"/>
        <v>0.72098053352559477</v>
      </c>
      <c r="L267" s="313">
        <v>31</v>
      </c>
      <c r="M267" s="314">
        <v>0.72143355829648592</v>
      </c>
      <c r="N267" s="313">
        <v>34</v>
      </c>
      <c r="O267" s="314">
        <v>0.7732544916988856</v>
      </c>
      <c r="P267" s="315"/>
      <c r="Q267" s="316"/>
      <c r="R267" s="315"/>
      <c r="S267" s="316"/>
      <c r="T267" s="315"/>
      <c r="U267" s="316"/>
      <c r="V267" s="316"/>
      <c r="W267" s="312"/>
      <c r="X267" s="312"/>
      <c r="Y267" s="312"/>
      <c r="Z267" s="312"/>
      <c r="AA267" s="312"/>
      <c r="AB267" s="312"/>
      <c r="AC267" s="312"/>
      <c r="AD267" s="311"/>
    </row>
    <row r="268" spans="1:30" ht="20.100000000000001" customHeight="1">
      <c r="A268" s="9" t="s">
        <v>3882</v>
      </c>
      <c r="B268" s="9" t="s">
        <v>7688</v>
      </c>
      <c r="C268" s="308" t="s">
        <v>3834</v>
      </c>
      <c r="D268" s="9" t="s">
        <v>1879</v>
      </c>
      <c r="E268" s="308"/>
      <c r="F268" s="11">
        <v>6</v>
      </c>
      <c r="G268" s="12">
        <v>22.2</v>
      </c>
      <c r="H268" s="11">
        <v>482</v>
      </c>
      <c r="I268" s="12">
        <v>11.807937285644291</v>
      </c>
      <c r="J268" s="11">
        <v>487</v>
      </c>
      <c r="K268" s="12">
        <f t="shared" si="1"/>
        <v>11.703917327565488</v>
      </c>
      <c r="L268" s="11">
        <v>500</v>
      </c>
      <c r="M268" s="12">
        <v>11.636025133814289</v>
      </c>
      <c r="N268" s="11">
        <v>520</v>
      </c>
      <c r="O268" s="12">
        <v>11.826245167159428</v>
      </c>
      <c r="P268" s="56">
        <v>19</v>
      </c>
      <c r="Q268" s="57">
        <v>29.6875</v>
      </c>
      <c r="R268" s="56">
        <v>13</v>
      </c>
      <c r="S268" s="57">
        <v>23.636363636363637</v>
      </c>
      <c r="T268" s="56"/>
      <c r="U268" s="57"/>
      <c r="V268" s="57" t="s">
        <v>138</v>
      </c>
      <c r="W268" s="308" t="s">
        <v>7628</v>
      </c>
      <c r="X268" s="308" t="s">
        <v>7628</v>
      </c>
      <c r="Y268" s="308" t="s">
        <v>7628</v>
      </c>
      <c r="Z268" s="308" t="s">
        <v>7628</v>
      </c>
      <c r="AA268" s="308" t="s">
        <v>7628</v>
      </c>
      <c r="AB268" s="308" t="s">
        <v>7628</v>
      </c>
      <c r="AC268" s="308"/>
      <c r="AD268" s="9" t="s">
        <v>7645</v>
      </c>
    </row>
    <row r="269" spans="1:30" ht="20.100000000000001" customHeight="1">
      <c r="A269" s="311"/>
      <c r="B269" s="311"/>
      <c r="C269" s="312"/>
      <c r="D269" s="311" t="s">
        <v>1880</v>
      </c>
      <c r="E269" s="312"/>
      <c r="F269" s="313">
        <v>7</v>
      </c>
      <c r="G269" s="314">
        <v>25.9</v>
      </c>
      <c r="H269" s="313">
        <v>754</v>
      </c>
      <c r="I269" s="314">
        <v>18.471337579617835</v>
      </c>
      <c r="J269" s="313">
        <v>774</v>
      </c>
      <c r="K269" s="314">
        <f t="shared" si="1"/>
        <v>18.601297764960346</v>
      </c>
      <c r="L269" s="313">
        <v>819</v>
      </c>
      <c r="M269" s="314">
        <v>19.059809169187805</v>
      </c>
      <c r="N269" s="313">
        <v>861</v>
      </c>
      <c r="O269" s="314">
        <v>19.581532863315896</v>
      </c>
      <c r="P269" s="315">
        <v>11</v>
      </c>
      <c r="Q269" s="316">
        <v>17.1875</v>
      </c>
      <c r="R269" s="315">
        <v>12</v>
      </c>
      <c r="S269" s="316">
        <v>21.818181818181817</v>
      </c>
      <c r="T269" s="315"/>
      <c r="U269" s="316"/>
      <c r="V269" s="316"/>
      <c r="W269" s="312"/>
      <c r="X269" s="312"/>
      <c r="Y269" s="312"/>
      <c r="Z269" s="312"/>
      <c r="AA269" s="312"/>
      <c r="AB269" s="312"/>
      <c r="AC269" s="312"/>
      <c r="AD269" s="311"/>
    </row>
    <row r="270" spans="1:30" ht="20.100000000000001" customHeight="1">
      <c r="A270" s="311"/>
      <c r="B270" s="311"/>
      <c r="C270" s="312"/>
      <c r="D270" s="311" t="s">
        <v>1881</v>
      </c>
      <c r="E270" s="312"/>
      <c r="F270" s="313">
        <v>10</v>
      </c>
      <c r="G270" s="314">
        <v>37</v>
      </c>
      <c r="H270" s="313">
        <v>901</v>
      </c>
      <c r="I270" s="314">
        <v>22.07251347378736</v>
      </c>
      <c r="J270" s="313">
        <v>925</v>
      </c>
      <c r="K270" s="314">
        <f t="shared" si="1"/>
        <v>22.230233117039173</v>
      </c>
      <c r="L270" s="313">
        <v>961</v>
      </c>
      <c r="M270" s="314">
        <v>22.364440307191064</v>
      </c>
      <c r="N270" s="313">
        <v>981</v>
      </c>
      <c r="O270" s="314">
        <v>22.310666363429611</v>
      </c>
      <c r="P270" s="315">
        <v>16</v>
      </c>
      <c r="Q270" s="316">
        <v>25</v>
      </c>
      <c r="R270" s="315">
        <v>18</v>
      </c>
      <c r="S270" s="316">
        <v>32.727272727272727</v>
      </c>
      <c r="T270" s="315"/>
      <c r="U270" s="316"/>
      <c r="V270" s="316"/>
      <c r="W270" s="312"/>
      <c r="X270" s="312"/>
      <c r="Y270" s="312"/>
      <c r="Z270" s="312"/>
      <c r="AA270" s="312"/>
      <c r="AB270" s="312"/>
      <c r="AC270" s="312"/>
      <c r="AD270" s="311"/>
    </row>
    <row r="271" spans="1:30" ht="20.100000000000001" customHeight="1">
      <c r="A271" s="311"/>
      <c r="B271" s="311"/>
      <c r="C271" s="312"/>
      <c r="D271" s="311" t="s">
        <v>1882</v>
      </c>
      <c r="E271" s="312"/>
      <c r="F271" s="313">
        <v>4</v>
      </c>
      <c r="G271" s="314">
        <v>14.8</v>
      </c>
      <c r="H271" s="313">
        <v>617</v>
      </c>
      <c r="I271" s="314">
        <v>15.11513963743263</v>
      </c>
      <c r="J271" s="313">
        <v>625</v>
      </c>
      <c r="K271" s="314">
        <f t="shared" si="1"/>
        <v>15.020427781783225</v>
      </c>
      <c r="L271" s="313">
        <v>634</v>
      </c>
      <c r="M271" s="314">
        <v>14.754479869676519</v>
      </c>
      <c r="N271" s="313">
        <v>633</v>
      </c>
      <c r="O271" s="314">
        <v>14.39617921309984</v>
      </c>
      <c r="P271" s="315">
        <v>6</v>
      </c>
      <c r="Q271" s="316">
        <v>9.375</v>
      </c>
      <c r="R271" s="315">
        <v>8</v>
      </c>
      <c r="S271" s="316">
        <v>14.545454545454545</v>
      </c>
      <c r="T271" s="315"/>
      <c r="U271" s="316"/>
      <c r="V271" s="316"/>
      <c r="W271" s="312"/>
      <c r="X271" s="312"/>
      <c r="Y271" s="312"/>
      <c r="Z271" s="312"/>
      <c r="AA271" s="312"/>
      <c r="AB271" s="312"/>
      <c r="AC271" s="312"/>
      <c r="AD271" s="311"/>
    </row>
    <row r="272" spans="1:30" ht="20.100000000000001" customHeight="1">
      <c r="A272" s="311"/>
      <c r="B272" s="311"/>
      <c r="C272" s="312"/>
      <c r="D272" s="311" t="s">
        <v>1883</v>
      </c>
      <c r="E272" s="312"/>
      <c r="F272" s="313"/>
      <c r="G272" s="314"/>
      <c r="H272" s="313">
        <v>628</v>
      </c>
      <c r="I272" s="314">
        <v>15.384615384615385</v>
      </c>
      <c r="J272" s="313">
        <v>637</v>
      </c>
      <c r="K272" s="314">
        <f t="shared" si="1"/>
        <v>15.308819995193462</v>
      </c>
      <c r="L272" s="313">
        <v>647</v>
      </c>
      <c r="M272" s="314">
        <v>15.05701652315569</v>
      </c>
      <c r="N272" s="313">
        <v>649</v>
      </c>
      <c r="O272" s="314">
        <v>14.76006367978167</v>
      </c>
      <c r="P272" s="315">
        <v>9</v>
      </c>
      <c r="Q272" s="316">
        <v>14.0625</v>
      </c>
      <c r="R272" s="315">
        <v>4</v>
      </c>
      <c r="S272" s="316">
        <v>7.2727272727272725</v>
      </c>
      <c r="T272" s="315"/>
      <c r="U272" s="316"/>
      <c r="V272" s="316"/>
      <c r="W272" s="312"/>
      <c r="X272" s="312"/>
      <c r="Y272" s="312"/>
      <c r="Z272" s="312"/>
      <c r="AA272" s="312"/>
      <c r="AB272" s="312"/>
      <c r="AC272" s="312"/>
      <c r="AD272" s="311"/>
    </row>
    <row r="273" spans="1:30" ht="20.100000000000001" customHeight="1">
      <c r="A273" s="311"/>
      <c r="B273" s="311"/>
      <c r="C273" s="312"/>
      <c r="D273" s="311" t="s">
        <v>1884</v>
      </c>
      <c r="E273" s="312"/>
      <c r="F273" s="313"/>
      <c r="G273" s="314"/>
      <c r="H273" s="313">
        <v>700</v>
      </c>
      <c r="I273" s="314">
        <v>17.148456638902498</v>
      </c>
      <c r="J273" s="313">
        <v>713</v>
      </c>
      <c r="K273" s="314">
        <f t="shared" si="1"/>
        <v>17.135304013458303</v>
      </c>
      <c r="L273" s="313">
        <v>736</v>
      </c>
      <c r="M273" s="314">
        <v>17.128228996974634</v>
      </c>
      <c r="N273" s="313">
        <v>753</v>
      </c>
      <c r="O273" s="314">
        <v>17.125312713213553</v>
      </c>
      <c r="P273" s="315">
        <v>3</v>
      </c>
      <c r="Q273" s="316">
        <v>4.6875</v>
      </c>
      <c r="R273" s="315"/>
      <c r="S273" s="316"/>
      <c r="T273" s="315"/>
      <c r="U273" s="316"/>
      <c r="V273" s="316"/>
      <c r="W273" s="312"/>
      <c r="X273" s="312"/>
      <c r="Y273" s="312"/>
      <c r="Z273" s="312"/>
      <c r="AA273" s="312"/>
      <c r="AB273" s="312"/>
      <c r="AC273" s="312"/>
      <c r="AD273" s="311"/>
    </row>
    <row r="274" spans="1:30" ht="20.100000000000001" customHeight="1">
      <c r="A274" s="9" t="s">
        <v>3883</v>
      </c>
      <c r="B274" s="9" t="s">
        <v>7689</v>
      </c>
      <c r="C274" s="308" t="s">
        <v>3834</v>
      </c>
      <c r="D274" s="9" t="s">
        <v>7690</v>
      </c>
      <c r="E274" s="308"/>
      <c r="F274" s="11">
        <v>1</v>
      </c>
      <c r="G274" s="12">
        <v>33.299999999999997</v>
      </c>
      <c r="H274" s="11">
        <v>167</v>
      </c>
      <c r="I274" s="12">
        <v>37.868480725623584</v>
      </c>
      <c r="J274" s="11">
        <v>169</v>
      </c>
      <c r="K274" s="12">
        <v>38.1</v>
      </c>
      <c r="L274" s="11">
        <v>174</v>
      </c>
      <c r="M274" s="12">
        <v>38.299999999999997</v>
      </c>
      <c r="N274" s="11">
        <v>173</v>
      </c>
      <c r="O274" s="12">
        <v>37.299999999999997</v>
      </c>
      <c r="P274" s="56">
        <v>1</v>
      </c>
      <c r="Q274" s="57">
        <v>16.666666666666668</v>
      </c>
      <c r="R274" s="56"/>
      <c r="S274" s="57"/>
      <c r="T274" s="56"/>
      <c r="U274" s="57"/>
      <c r="V274" s="57" t="s">
        <v>138</v>
      </c>
      <c r="W274" s="308" t="s">
        <v>7628</v>
      </c>
      <c r="X274" s="308" t="s">
        <v>7628</v>
      </c>
      <c r="Y274" s="308" t="s">
        <v>7628</v>
      </c>
      <c r="Z274" s="308" t="s">
        <v>7628</v>
      </c>
      <c r="AA274" s="308" t="s">
        <v>7628</v>
      </c>
      <c r="AB274" s="308" t="s">
        <v>7628</v>
      </c>
      <c r="AC274" s="308"/>
      <c r="AD274" s="9" t="s">
        <v>7645</v>
      </c>
    </row>
    <row r="275" spans="1:30" ht="20.100000000000001" customHeight="1">
      <c r="A275" s="311"/>
      <c r="B275" s="311"/>
      <c r="C275" s="395" t="s">
        <v>3835</v>
      </c>
      <c r="D275" s="311" t="s">
        <v>7691</v>
      </c>
      <c r="E275" s="312"/>
      <c r="F275" s="313">
        <v>2</v>
      </c>
      <c r="G275" s="314">
        <v>66.7</v>
      </c>
      <c r="H275" s="313">
        <v>274</v>
      </c>
      <c r="I275" s="314">
        <v>62.131519274376416</v>
      </c>
      <c r="J275" s="313">
        <v>275</v>
      </c>
      <c r="K275" s="314">
        <v>61.9</v>
      </c>
      <c r="L275" s="313">
        <v>280</v>
      </c>
      <c r="M275" s="314">
        <v>61.7</v>
      </c>
      <c r="N275" s="313">
        <v>291</v>
      </c>
      <c r="O275" s="314">
        <v>62.7</v>
      </c>
      <c r="P275" s="315">
        <v>5</v>
      </c>
      <c r="Q275" s="316">
        <v>83.333333333333329</v>
      </c>
      <c r="R275" s="315">
        <v>1</v>
      </c>
      <c r="S275" s="316">
        <v>100</v>
      </c>
      <c r="T275" s="315"/>
      <c r="U275" s="316"/>
      <c r="V275" s="316"/>
      <c r="W275" s="312"/>
      <c r="X275" s="312"/>
      <c r="Y275" s="312"/>
      <c r="Z275" s="312"/>
      <c r="AA275" s="312"/>
      <c r="AB275" s="312"/>
      <c r="AC275" s="312"/>
      <c r="AD275" s="311"/>
    </row>
    <row r="276" spans="1:30" ht="20.100000000000001" customHeight="1">
      <c r="A276" s="9" t="s">
        <v>3884</v>
      </c>
      <c r="B276" s="9" t="s">
        <v>7692</v>
      </c>
      <c r="C276" s="308" t="s">
        <v>3834</v>
      </c>
      <c r="D276" s="9"/>
      <c r="E276" s="308"/>
      <c r="F276" s="11">
        <v>27</v>
      </c>
      <c r="G276" s="12">
        <v>100</v>
      </c>
      <c r="H276" s="11">
        <v>30</v>
      </c>
      <c r="I276" s="12">
        <v>100</v>
      </c>
      <c r="J276" s="11">
        <v>40</v>
      </c>
      <c r="K276" s="12">
        <v>100</v>
      </c>
      <c r="L276" s="11">
        <v>49</v>
      </c>
      <c r="M276" s="12">
        <v>100</v>
      </c>
      <c r="N276" s="11">
        <v>64</v>
      </c>
      <c r="O276" s="12">
        <v>100</v>
      </c>
      <c r="P276" s="56">
        <v>64</v>
      </c>
      <c r="Q276" s="57">
        <v>100</v>
      </c>
      <c r="R276" s="56">
        <v>56</v>
      </c>
      <c r="S276" s="57">
        <v>100</v>
      </c>
      <c r="T276" s="56"/>
      <c r="U276" s="57"/>
      <c r="V276" s="57" t="s">
        <v>138</v>
      </c>
      <c r="W276" s="308" t="s">
        <v>7628</v>
      </c>
      <c r="X276" s="308" t="s">
        <v>7628</v>
      </c>
      <c r="Y276" s="308" t="s">
        <v>7628</v>
      </c>
      <c r="Z276" s="308" t="s">
        <v>7628</v>
      </c>
      <c r="AA276" s="308" t="s">
        <v>7628</v>
      </c>
      <c r="AB276" s="308" t="s">
        <v>7628</v>
      </c>
      <c r="AC276" s="308"/>
      <c r="AD276" s="9"/>
    </row>
    <row r="277" spans="1:30" ht="20.100000000000001" customHeight="1">
      <c r="A277" s="9" t="s">
        <v>3885</v>
      </c>
      <c r="B277" s="9" t="s">
        <v>7693</v>
      </c>
      <c r="C277" s="308" t="s">
        <v>3834</v>
      </c>
      <c r="D277" s="66"/>
      <c r="E277" s="308"/>
      <c r="F277" s="11">
        <v>27</v>
      </c>
      <c r="G277" s="12">
        <v>100</v>
      </c>
      <c r="H277" s="11">
        <v>29</v>
      </c>
      <c r="I277" s="12">
        <f>H277/$H$276*100</f>
        <v>96.666666666666671</v>
      </c>
      <c r="J277" s="11">
        <v>40</v>
      </c>
      <c r="K277" s="12">
        <v>100</v>
      </c>
      <c r="L277" s="11">
        <v>47</v>
      </c>
      <c r="M277" s="12">
        <v>95.9</v>
      </c>
      <c r="N277" s="11">
        <v>63</v>
      </c>
      <c r="O277" s="12">
        <v>98.4</v>
      </c>
      <c r="P277" s="56">
        <v>63</v>
      </c>
      <c r="Q277" s="57">
        <v>98.4</v>
      </c>
      <c r="R277" s="56">
        <v>53</v>
      </c>
      <c r="S277" s="57">
        <v>94.6</v>
      </c>
      <c r="T277" s="56"/>
      <c r="U277" s="57"/>
      <c r="V277" s="57" t="s">
        <v>138</v>
      </c>
      <c r="W277" s="308" t="s">
        <v>7628</v>
      </c>
      <c r="X277" s="308" t="s">
        <v>7628</v>
      </c>
      <c r="Y277" s="308" t="s">
        <v>7628</v>
      </c>
      <c r="Z277" s="308" t="s">
        <v>7628</v>
      </c>
      <c r="AA277" s="308" t="s">
        <v>7628</v>
      </c>
      <c r="AB277" s="308" t="s">
        <v>7628</v>
      </c>
      <c r="AC277" s="308"/>
      <c r="AD277" s="9"/>
    </row>
    <row r="278" spans="1:30" ht="20.100000000000001" customHeight="1">
      <c r="A278" s="311"/>
      <c r="B278" s="311"/>
      <c r="C278" s="312"/>
      <c r="D278" s="311" t="s">
        <v>1959</v>
      </c>
      <c r="E278" s="312" t="s">
        <v>758</v>
      </c>
      <c r="F278" s="313"/>
      <c r="G278" s="314"/>
      <c r="H278" s="313"/>
      <c r="I278" s="314"/>
      <c r="J278" s="313"/>
      <c r="K278" s="314"/>
      <c r="L278" s="313"/>
      <c r="M278" s="314"/>
      <c r="N278" s="313"/>
      <c r="O278" s="314"/>
      <c r="P278" s="315"/>
      <c r="Q278" s="316"/>
      <c r="R278" s="315"/>
      <c r="S278" s="316"/>
      <c r="T278" s="315"/>
      <c r="U278" s="316"/>
      <c r="V278" s="316"/>
      <c r="W278" s="312"/>
      <c r="X278" s="312"/>
      <c r="Y278" s="312"/>
      <c r="Z278" s="312"/>
      <c r="AA278" s="312"/>
      <c r="AB278" s="312"/>
      <c r="AC278" s="312"/>
      <c r="AD278" s="311"/>
    </row>
    <row r="279" spans="1:30" ht="20.100000000000001" customHeight="1">
      <c r="A279" s="311"/>
      <c r="B279" s="311"/>
      <c r="C279" s="312"/>
      <c r="D279" s="311" t="s">
        <v>1960</v>
      </c>
      <c r="E279" s="312"/>
      <c r="F279" s="313"/>
      <c r="G279" s="314"/>
      <c r="H279" s="313">
        <v>1</v>
      </c>
      <c r="I279" s="314">
        <f>H279/$H$276*100</f>
        <v>3.3333333333333335</v>
      </c>
      <c r="J279" s="313"/>
      <c r="K279" s="314"/>
      <c r="L279" s="313">
        <v>2</v>
      </c>
      <c r="M279" s="314">
        <v>4.0999999999999996</v>
      </c>
      <c r="N279" s="313">
        <v>1</v>
      </c>
      <c r="O279" s="314">
        <v>1.6</v>
      </c>
      <c r="P279" s="315">
        <v>1</v>
      </c>
      <c r="Q279" s="316">
        <v>1.6</v>
      </c>
      <c r="R279" s="315">
        <v>3</v>
      </c>
      <c r="S279" s="316">
        <v>5.4</v>
      </c>
      <c r="T279" s="315"/>
      <c r="U279" s="316"/>
      <c r="V279" s="316"/>
      <c r="W279" s="312"/>
      <c r="X279" s="312"/>
      <c r="Y279" s="312"/>
      <c r="Z279" s="312"/>
      <c r="AA279" s="312"/>
      <c r="AB279" s="312"/>
      <c r="AC279" s="312"/>
      <c r="AD279" s="311"/>
    </row>
    <row r="280" spans="1:30" ht="20.100000000000001" customHeight="1">
      <c r="A280" s="9" t="s">
        <v>3886</v>
      </c>
      <c r="B280" s="9" t="s">
        <v>7694</v>
      </c>
      <c r="C280" s="308" t="s">
        <v>3836</v>
      </c>
      <c r="D280" s="9" t="s">
        <v>1961</v>
      </c>
      <c r="E280" s="308" t="s">
        <v>7646</v>
      </c>
      <c r="F280" s="11"/>
      <c r="G280" s="12"/>
      <c r="H280" s="11">
        <v>1</v>
      </c>
      <c r="I280" s="12">
        <v>100</v>
      </c>
      <c r="J280" s="11"/>
      <c r="K280" s="12"/>
      <c r="L280" s="11"/>
      <c r="M280" s="12"/>
      <c r="N280" s="11"/>
      <c r="O280" s="12"/>
      <c r="P280" s="56"/>
      <c r="Q280" s="57"/>
      <c r="R280" s="56"/>
      <c r="S280" s="57"/>
      <c r="T280" s="56"/>
      <c r="U280" s="57"/>
      <c r="V280" s="57" t="s">
        <v>138</v>
      </c>
      <c r="W280" s="308" t="s">
        <v>7628</v>
      </c>
      <c r="X280" s="308" t="s">
        <v>7628</v>
      </c>
      <c r="Y280" s="308" t="s">
        <v>7628</v>
      </c>
      <c r="Z280" s="308" t="s">
        <v>7628</v>
      </c>
      <c r="AA280" s="308" t="s">
        <v>7628</v>
      </c>
      <c r="AB280" s="308" t="s">
        <v>7628</v>
      </c>
      <c r="AC280" s="308"/>
      <c r="AD280" s="9"/>
    </row>
    <row r="281" spans="1:30" ht="20.100000000000001" customHeight="1">
      <c r="A281" s="311"/>
      <c r="B281" s="311"/>
      <c r="C281" s="312"/>
      <c r="D281" s="311" t="s">
        <v>1962</v>
      </c>
      <c r="E281" s="312"/>
      <c r="F281" s="313"/>
      <c r="G281" s="314"/>
      <c r="H281" s="313"/>
      <c r="I281" s="314"/>
      <c r="J281" s="313"/>
      <c r="K281" s="314"/>
      <c r="L281" s="313"/>
      <c r="M281" s="314"/>
      <c r="N281" s="313"/>
      <c r="O281" s="314"/>
      <c r="P281" s="315">
        <v>1</v>
      </c>
      <c r="Q281" s="316">
        <v>100</v>
      </c>
      <c r="R281" s="315">
        <v>2</v>
      </c>
      <c r="S281" s="316">
        <v>66.7</v>
      </c>
      <c r="T281" s="315"/>
      <c r="U281" s="316"/>
      <c r="V281" s="316"/>
      <c r="W281" s="312"/>
      <c r="X281" s="312"/>
      <c r="Y281" s="312"/>
      <c r="Z281" s="312"/>
      <c r="AA281" s="312"/>
      <c r="AB281" s="312"/>
      <c r="AC281" s="312"/>
      <c r="AD281" s="311"/>
    </row>
    <row r="282" spans="1:30" ht="20.100000000000001" customHeight="1">
      <c r="A282" s="311"/>
      <c r="B282" s="311"/>
      <c r="C282" s="312"/>
      <c r="D282" s="311" t="s">
        <v>1963</v>
      </c>
      <c r="E282" s="312"/>
      <c r="F282" s="313"/>
      <c r="G282" s="314"/>
      <c r="H282" s="313"/>
      <c r="I282" s="314"/>
      <c r="J282" s="313"/>
      <c r="K282" s="314"/>
      <c r="L282" s="313">
        <v>2</v>
      </c>
      <c r="M282" s="314">
        <v>100</v>
      </c>
      <c r="N282" s="313">
        <v>1</v>
      </c>
      <c r="O282" s="314">
        <v>100</v>
      </c>
      <c r="P282" s="315"/>
      <c r="Q282" s="316"/>
      <c r="R282" s="315"/>
      <c r="S282" s="316"/>
      <c r="T282" s="315"/>
      <c r="U282" s="316"/>
      <c r="V282" s="316"/>
      <c r="W282" s="312"/>
      <c r="X282" s="312"/>
      <c r="Y282" s="312"/>
      <c r="Z282" s="312"/>
      <c r="AA282" s="312"/>
      <c r="AB282" s="312"/>
      <c r="AC282" s="312"/>
      <c r="AD282" s="311"/>
    </row>
    <row r="283" spans="1:30" ht="20.100000000000001" customHeight="1">
      <c r="A283" s="311"/>
      <c r="B283" s="311"/>
      <c r="C283" s="312"/>
      <c r="D283" s="311" t="s">
        <v>1964</v>
      </c>
      <c r="E283" s="312"/>
      <c r="F283" s="313"/>
      <c r="G283" s="314"/>
      <c r="H283" s="313"/>
      <c r="I283" s="314"/>
      <c r="J283" s="313"/>
      <c r="K283" s="314"/>
      <c r="L283" s="313"/>
      <c r="M283" s="314"/>
      <c r="N283" s="313"/>
      <c r="O283" s="314"/>
      <c r="P283" s="315"/>
      <c r="Q283" s="316"/>
      <c r="R283" s="315"/>
      <c r="S283" s="316"/>
      <c r="T283" s="315"/>
      <c r="U283" s="316"/>
      <c r="V283" s="316"/>
      <c r="W283" s="312"/>
      <c r="X283" s="312"/>
      <c r="Y283" s="312"/>
      <c r="Z283" s="312"/>
      <c r="AA283" s="312"/>
      <c r="AB283" s="312"/>
      <c r="AC283" s="312"/>
      <c r="AD283" s="311"/>
    </row>
    <row r="284" spans="1:30" ht="20.100000000000001" customHeight="1">
      <c r="A284" s="311"/>
      <c r="B284" s="311"/>
      <c r="C284" s="312"/>
      <c r="D284" s="311" t="s">
        <v>7647</v>
      </c>
      <c r="E284" s="312"/>
      <c r="F284" s="313"/>
      <c r="G284" s="314"/>
      <c r="H284" s="313"/>
      <c r="I284" s="314"/>
      <c r="J284" s="313"/>
      <c r="K284" s="314"/>
      <c r="L284" s="313"/>
      <c r="M284" s="314"/>
      <c r="N284" s="313"/>
      <c r="O284" s="314"/>
      <c r="P284" s="315"/>
      <c r="Q284" s="316"/>
      <c r="R284" s="315"/>
      <c r="S284" s="316"/>
      <c r="T284" s="315"/>
      <c r="U284" s="316"/>
      <c r="V284" s="316"/>
      <c r="W284" s="312"/>
      <c r="X284" s="312"/>
      <c r="Y284" s="312"/>
      <c r="Z284" s="312"/>
      <c r="AA284" s="312"/>
      <c r="AB284" s="312"/>
      <c r="AC284" s="312"/>
      <c r="AD284" s="311"/>
    </row>
    <row r="285" spans="1:30" ht="20.100000000000001" customHeight="1">
      <c r="A285" s="311"/>
      <c r="B285" s="311"/>
      <c r="C285" s="312"/>
      <c r="D285" s="311" t="s">
        <v>7648</v>
      </c>
      <c r="E285" s="312"/>
      <c r="F285" s="313"/>
      <c r="G285" s="314"/>
      <c r="H285" s="313"/>
      <c r="I285" s="314"/>
      <c r="J285" s="313"/>
      <c r="K285" s="314"/>
      <c r="L285" s="313"/>
      <c r="M285" s="314"/>
      <c r="N285" s="313"/>
      <c r="O285" s="314"/>
      <c r="P285" s="315"/>
      <c r="Q285" s="316"/>
      <c r="R285" s="315">
        <v>1</v>
      </c>
      <c r="S285" s="316">
        <v>33.299999999999997</v>
      </c>
      <c r="T285" s="315"/>
      <c r="U285" s="316"/>
      <c r="V285" s="316"/>
      <c r="W285" s="312"/>
      <c r="X285" s="312"/>
      <c r="Y285" s="312"/>
      <c r="Z285" s="312"/>
      <c r="AA285" s="312"/>
      <c r="AB285" s="312"/>
      <c r="AC285" s="312"/>
      <c r="AD285" s="311"/>
    </row>
    <row r="286" spans="1:30" ht="20.100000000000001" customHeight="1">
      <c r="A286" s="9" t="s">
        <v>3887</v>
      </c>
      <c r="B286" s="9" t="s">
        <v>7695</v>
      </c>
      <c r="C286" s="308" t="s">
        <v>3834</v>
      </c>
      <c r="D286" s="9" t="s">
        <v>7696</v>
      </c>
      <c r="E286" s="308"/>
      <c r="F286" s="11">
        <v>14</v>
      </c>
      <c r="G286" s="12">
        <v>51.9</v>
      </c>
      <c r="H286" s="11">
        <v>13</v>
      </c>
      <c r="I286" s="12">
        <v>43.333333333333336</v>
      </c>
      <c r="J286" s="11">
        <v>12</v>
      </c>
      <c r="K286" s="12">
        <v>30</v>
      </c>
      <c r="L286" s="11">
        <v>11</v>
      </c>
      <c r="M286" s="12">
        <v>22.448979591836736</v>
      </c>
      <c r="N286" s="11">
        <v>17</v>
      </c>
      <c r="O286" s="12">
        <v>26.6</v>
      </c>
      <c r="P286" s="56">
        <v>44</v>
      </c>
      <c r="Q286" s="57">
        <v>68.75</v>
      </c>
      <c r="R286" s="56">
        <v>43</v>
      </c>
      <c r="S286" s="57">
        <v>76.785714285714292</v>
      </c>
      <c r="T286" s="56"/>
      <c r="U286" s="57"/>
      <c r="V286" s="57" t="s">
        <v>138</v>
      </c>
      <c r="W286" s="308" t="s">
        <v>7628</v>
      </c>
      <c r="X286" s="308" t="s">
        <v>7628</v>
      </c>
      <c r="Y286" s="308" t="s">
        <v>7628</v>
      </c>
      <c r="Z286" s="308" t="s">
        <v>7628</v>
      </c>
      <c r="AA286" s="308" t="s">
        <v>7628</v>
      </c>
      <c r="AB286" s="308" t="s">
        <v>7628</v>
      </c>
      <c r="AC286" s="308"/>
      <c r="AD286" s="66" t="s">
        <v>7697</v>
      </c>
    </row>
    <row r="287" spans="1:30" ht="20.100000000000001" customHeight="1">
      <c r="A287" s="311"/>
      <c r="B287" s="311"/>
      <c r="C287" s="312"/>
      <c r="D287" s="311" t="s">
        <v>7698</v>
      </c>
      <c r="E287" s="312"/>
      <c r="F287" s="313"/>
      <c r="G287" s="314"/>
      <c r="H287" s="313">
        <v>4</v>
      </c>
      <c r="I287" s="314">
        <v>13.333333333333334</v>
      </c>
      <c r="J287" s="313">
        <v>1</v>
      </c>
      <c r="K287" s="314">
        <v>2.5</v>
      </c>
      <c r="L287" s="313">
        <v>1</v>
      </c>
      <c r="M287" s="314">
        <v>2.0408163265306123</v>
      </c>
      <c r="N287" s="313">
        <v>3</v>
      </c>
      <c r="O287" s="314">
        <v>4.7</v>
      </c>
      <c r="P287" s="315">
        <v>5</v>
      </c>
      <c r="Q287" s="316">
        <v>7.8125</v>
      </c>
      <c r="R287" s="315">
        <v>7</v>
      </c>
      <c r="S287" s="316">
        <v>12.5</v>
      </c>
      <c r="T287" s="315"/>
      <c r="U287" s="316"/>
      <c r="V287" s="316"/>
      <c r="W287" s="312"/>
      <c r="X287" s="312"/>
      <c r="Y287" s="312"/>
      <c r="Z287" s="312"/>
      <c r="AA287" s="312"/>
      <c r="AB287" s="312"/>
      <c r="AC287" s="312"/>
      <c r="AD287" s="311"/>
    </row>
    <row r="288" spans="1:30" ht="20.100000000000001" customHeight="1">
      <c r="A288" s="311"/>
      <c r="B288" s="311"/>
      <c r="C288" s="312"/>
      <c r="D288" s="311" t="s">
        <v>7699</v>
      </c>
      <c r="E288" s="312"/>
      <c r="F288" s="313">
        <v>2</v>
      </c>
      <c r="G288" s="314">
        <v>7.4</v>
      </c>
      <c r="H288" s="313"/>
      <c r="I288" s="314"/>
      <c r="J288" s="313"/>
      <c r="K288" s="314"/>
      <c r="L288" s="313">
        <v>2</v>
      </c>
      <c r="M288" s="314">
        <v>4.0816326530612246</v>
      </c>
      <c r="N288" s="313"/>
      <c r="O288" s="314"/>
      <c r="P288" s="315">
        <v>7</v>
      </c>
      <c r="Q288" s="316">
        <v>10.9375</v>
      </c>
      <c r="R288" s="315">
        <v>3</v>
      </c>
      <c r="S288" s="316">
        <v>5.3571428571428568</v>
      </c>
      <c r="T288" s="315"/>
      <c r="U288" s="316"/>
      <c r="V288" s="316"/>
      <c r="W288" s="312"/>
      <c r="X288" s="312"/>
      <c r="Y288" s="312"/>
      <c r="Z288" s="312"/>
      <c r="AA288" s="312"/>
      <c r="AB288" s="312"/>
      <c r="AC288" s="312"/>
      <c r="AD288" s="311"/>
    </row>
    <row r="289" spans="1:30" ht="20.100000000000001" customHeight="1">
      <c r="A289" s="311"/>
      <c r="B289" s="311"/>
      <c r="C289" s="312"/>
      <c r="D289" s="311" t="s">
        <v>7700</v>
      </c>
      <c r="E289" s="312"/>
      <c r="F289" s="313">
        <v>11</v>
      </c>
      <c r="G289" s="314">
        <v>40.700000000000003</v>
      </c>
      <c r="H289" s="313">
        <v>11</v>
      </c>
      <c r="I289" s="314">
        <v>36.666666666666664</v>
      </c>
      <c r="J289" s="313">
        <v>24</v>
      </c>
      <c r="K289" s="314">
        <v>60</v>
      </c>
      <c r="L289" s="313">
        <v>32</v>
      </c>
      <c r="M289" s="314">
        <v>65.306122448979593</v>
      </c>
      <c r="N289" s="313">
        <v>42</v>
      </c>
      <c r="O289" s="314">
        <v>65.599999999999994</v>
      </c>
      <c r="P289" s="315"/>
      <c r="Q289" s="316"/>
      <c r="R289" s="315"/>
      <c r="S289" s="316"/>
      <c r="T289" s="315"/>
      <c r="U289" s="316"/>
      <c r="V289" s="316"/>
      <c r="W289" s="312"/>
      <c r="X289" s="312"/>
      <c r="Y289" s="312"/>
      <c r="Z289" s="312"/>
      <c r="AA289" s="312"/>
      <c r="AB289" s="312"/>
      <c r="AC289" s="312"/>
      <c r="AD289" s="311"/>
    </row>
    <row r="290" spans="1:30" ht="20.100000000000001" customHeight="1">
      <c r="A290" s="311"/>
      <c r="B290" s="311"/>
      <c r="C290" s="312"/>
      <c r="D290" s="311" t="s">
        <v>7701</v>
      </c>
      <c r="E290" s="312"/>
      <c r="F290" s="313"/>
      <c r="G290" s="314"/>
      <c r="H290" s="313">
        <v>2</v>
      </c>
      <c r="I290" s="314">
        <v>6.666666666666667</v>
      </c>
      <c r="J290" s="313">
        <v>3</v>
      </c>
      <c r="K290" s="314">
        <v>7.5</v>
      </c>
      <c r="L290" s="313">
        <v>3</v>
      </c>
      <c r="M290" s="314">
        <v>6.1224489795918364</v>
      </c>
      <c r="N290" s="313">
        <v>2</v>
      </c>
      <c r="O290" s="314">
        <v>3.1</v>
      </c>
      <c r="P290" s="315">
        <v>8</v>
      </c>
      <c r="Q290" s="316">
        <v>12.5</v>
      </c>
      <c r="R290" s="315">
        <v>3</v>
      </c>
      <c r="S290" s="316">
        <v>5.3571428571428568</v>
      </c>
      <c r="T290" s="315"/>
      <c r="U290" s="316"/>
      <c r="V290" s="316"/>
      <c r="W290" s="312"/>
      <c r="X290" s="312"/>
      <c r="Y290" s="312"/>
      <c r="Z290" s="312"/>
      <c r="AA290" s="312"/>
      <c r="AB290" s="312"/>
      <c r="AC290" s="312"/>
      <c r="AD290" s="311"/>
    </row>
    <row r="291" spans="1:30" ht="20.100000000000001" customHeight="1">
      <c r="A291" s="9" t="s">
        <v>3888</v>
      </c>
      <c r="B291" s="9" t="s">
        <v>7702</v>
      </c>
      <c r="C291" s="308" t="s">
        <v>3837</v>
      </c>
      <c r="D291" s="9"/>
      <c r="E291" s="308"/>
      <c r="F291" s="11"/>
      <c r="G291" s="12"/>
      <c r="H291" s="11">
        <v>2</v>
      </c>
      <c r="I291" s="12">
        <v>100</v>
      </c>
      <c r="J291" s="11">
        <v>3</v>
      </c>
      <c r="K291" s="12">
        <v>100</v>
      </c>
      <c r="L291" s="11">
        <v>3</v>
      </c>
      <c r="M291" s="12">
        <v>100</v>
      </c>
      <c r="N291" s="11">
        <v>2</v>
      </c>
      <c r="O291" s="12">
        <v>100</v>
      </c>
      <c r="P291" s="56">
        <v>8</v>
      </c>
      <c r="Q291" s="57">
        <v>100</v>
      </c>
      <c r="R291" s="56">
        <v>3</v>
      </c>
      <c r="S291" s="57">
        <v>100</v>
      </c>
      <c r="T291" s="56"/>
      <c r="U291" s="57"/>
      <c r="V291" s="57" t="s">
        <v>138</v>
      </c>
      <c r="W291" s="308" t="s">
        <v>7628</v>
      </c>
      <c r="X291" s="308" t="s">
        <v>7628</v>
      </c>
      <c r="Y291" s="308" t="s">
        <v>7628</v>
      </c>
      <c r="Z291" s="308" t="s">
        <v>7628</v>
      </c>
      <c r="AA291" s="308" t="s">
        <v>7628</v>
      </c>
      <c r="AB291" s="308" t="s">
        <v>7628</v>
      </c>
      <c r="AC291" s="308"/>
      <c r="AD291" s="9"/>
    </row>
    <row r="292" spans="1:30" ht="20.100000000000001" customHeight="1">
      <c r="A292" s="9" t="s">
        <v>3889</v>
      </c>
      <c r="B292" s="9" t="s">
        <v>7703</v>
      </c>
      <c r="C292" s="308" t="s">
        <v>7659</v>
      </c>
      <c r="D292" s="9" t="s">
        <v>1872</v>
      </c>
      <c r="E292" s="308"/>
      <c r="F292" s="11">
        <v>2053</v>
      </c>
      <c r="G292" s="12">
        <v>51.5</v>
      </c>
      <c r="H292" s="11">
        <v>2085</v>
      </c>
      <c r="I292" s="12">
        <v>51.077902988731012</v>
      </c>
      <c r="J292" s="11">
        <v>2124</v>
      </c>
      <c r="K292" s="12">
        <v>51.045421773612112</v>
      </c>
      <c r="L292" s="11">
        <v>2180</v>
      </c>
      <c r="M292" s="12">
        <v>50.7330695834303</v>
      </c>
      <c r="N292" s="11">
        <v>2216</v>
      </c>
      <c r="O292" s="12">
        <v>50.397998635433247</v>
      </c>
      <c r="P292" s="56">
        <v>2282</v>
      </c>
      <c r="Q292" s="57">
        <v>49.978098992553655</v>
      </c>
      <c r="R292" s="56">
        <v>2347</v>
      </c>
      <c r="S292" s="57">
        <v>50.181740431900792</v>
      </c>
      <c r="T292" s="56">
        <v>2551</v>
      </c>
      <c r="U292" s="57">
        <v>50.098193244304795</v>
      </c>
      <c r="V292" s="57" t="s">
        <v>138</v>
      </c>
      <c r="W292" s="308" t="s">
        <v>7660</v>
      </c>
      <c r="X292" s="308" t="s">
        <v>7660</v>
      </c>
      <c r="Y292" s="308" t="s">
        <v>7660</v>
      </c>
      <c r="Z292" s="308" t="s">
        <v>7660</v>
      </c>
      <c r="AA292" s="308" t="s">
        <v>7660</v>
      </c>
      <c r="AB292" s="308" t="s">
        <v>7660</v>
      </c>
      <c r="AC292" s="308" t="s">
        <v>7660</v>
      </c>
      <c r="AD292" s="9"/>
    </row>
    <row r="293" spans="1:30" ht="20.100000000000001" customHeight="1">
      <c r="A293" s="311"/>
      <c r="B293" s="311"/>
      <c r="C293" s="312"/>
      <c r="D293" s="311" t="s">
        <v>1873</v>
      </c>
      <c r="E293" s="312"/>
      <c r="F293" s="313">
        <v>396</v>
      </c>
      <c r="G293" s="314">
        <v>9.9</v>
      </c>
      <c r="H293" s="313">
        <v>412</v>
      </c>
      <c r="I293" s="314">
        <v>10.093091621754041</v>
      </c>
      <c r="J293" s="313">
        <v>423</v>
      </c>
      <c r="K293" s="314">
        <v>10.165825522710886</v>
      </c>
      <c r="L293" s="313">
        <v>432</v>
      </c>
      <c r="M293" s="314">
        <v>10.053525715615546</v>
      </c>
      <c r="N293" s="313">
        <v>443</v>
      </c>
      <c r="O293" s="314">
        <v>10.075051171253127</v>
      </c>
      <c r="P293" s="315">
        <v>467</v>
      </c>
      <c r="Q293" s="316">
        <v>10.227770477441963</v>
      </c>
      <c r="R293" s="315">
        <v>468</v>
      </c>
      <c r="S293" s="316">
        <v>10.006414368184734</v>
      </c>
      <c r="T293" s="315">
        <v>511</v>
      </c>
      <c r="U293" s="316">
        <v>10.035349567949725</v>
      </c>
      <c r="V293" s="316"/>
      <c r="W293" s="312"/>
      <c r="X293" s="312"/>
      <c r="Y293" s="312"/>
      <c r="Z293" s="312"/>
      <c r="AA293" s="312"/>
      <c r="AB293" s="312"/>
      <c r="AC293" s="312"/>
      <c r="AD293" s="311"/>
    </row>
    <row r="294" spans="1:30" ht="20.100000000000001" customHeight="1">
      <c r="A294" s="311"/>
      <c r="B294" s="311"/>
      <c r="C294" s="312"/>
      <c r="D294" s="311" t="s">
        <v>1874</v>
      </c>
      <c r="E294" s="312"/>
      <c r="F294" s="313">
        <v>475</v>
      </c>
      <c r="G294" s="314">
        <v>11.9</v>
      </c>
      <c r="H294" s="313">
        <v>489</v>
      </c>
      <c r="I294" s="314">
        <v>11.979421852033317</v>
      </c>
      <c r="J294" s="313">
        <v>483</v>
      </c>
      <c r="K294" s="314">
        <v>11.607786589762076</v>
      </c>
      <c r="L294" s="313">
        <v>499</v>
      </c>
      <c r="M294" s="314">
        <v>11.612753083546661</v>
      </c>
      <c r="N294" s="313">
        <v>511</v>
      </c>
      <c r="O294" s="314">
        <v>11.621560154650899</v>
      </c>
      <c r="P294" s="315">
        <v>529</v>
      </c>
      <c r="Q294" s="316">
        <v>11.585632939115198</v>
      </c>
      <c r="R294" s="315">
        <v>538</v>
      </c>
      <c r="S294" s="316">
        <v>11.503100277955955</v>
      </c>
      <c r="T294" s="315">
        <v>590</v>
      </c>
      <c r="U294" s="316">
        <v>11.586802827965435</v>
      </c>
      <c r="V294" s="316"/>
      <c r="W294" s="312"/>
      <c r="X294" s="312"/>
      <c r="Y294" s="312"/>
      <c r="Z294" s="312"/>
      <c r="AA294" s="312"/>
      <c r="AB294" s="312"/>
      <c r="AC294" s="312"/>
      <c r="AD294" s="311"/>
    </row>
    <row r="295" spans="1:30" ht="20.100000000000001" customHeight="1">
      <c r="A295" s="311"/>
      <c r="B295" s="311"/>
      <c r="C295" s="312"/>
      <c r="D295" s="311" t="s">
        <v>1875</v>
      </c>
      <c r="E295" s="312"/>
      <c r="F295" s="313">
        <v>452</v>
      </c>
      <c r="G295" s="314">
        <v>11.3</v>
      </c>
      <c r="H295" s="313">
        <v>472</v>
      </c>
      <c r="I295" s="314">
        <v>11.56295933365997</v>
      </c>
      <c r="J295" s="313">
        <v>485</v>
      </c>
      <c r="K295" s="314">
        <v>11.655851958663783</v>
      </c>
      <c r="L295" s="313">
        <v>506</v>
      </c>
      <c r="M295" s="314">
        <v>11.77565743542006</v>
      </c>
      <c r="N295" s="313">
        <v>521</v>
      </c>
      <c r="O295" s="314">
        <v>11.848987946327041</v>
      </c>
      <c r="P295" s="315">
        <v>530</v>
      </c>
      <c r="Q295" s="316">
        <v>11.607533946561542</v>
      </c>
      <c r="R295" s="315">
        <v>542</v>
      </c>
      <c r="S295" s="316">
        <v>11.588625187085739</v>
      </c>
      <c r="T295" s="315">
        <v>582</v>
      </c>
      <c r="U295" s="316">
        <v>11.429693637077769</v>
      </c>
      <c r="V295" s="316"/>
      <c r="W295" s="312"/>
      <c r="X295" s="312"/>
      <c r="Y295" s="312"/>
      <c r="Z295" s="312"/>
      <c r="AA295" s="312"/>
      <c r="AB295" s="312"/>
      <c r="AC295" s="312"/>
      <c r="AD295" s="311"/>
    </row>
    <row r="296" spans="1:30" ht="20.100000000000001" customHeight="1">
      <c r="A296" s="311"/>
      <c r="B296" s="311"/>
      <c r="C296" s="312"/>
      <c r="D296" s="311" t="s">
        <v>1876</v>
      </c>
      <c r="E296" s="312"/>
      <c r="F296" s="313">
        <v>38</v>
      </c>
      <c r="G296" s="314">
        <v>1</v>
      </c>
      <c r="H296" s="313">
        <v>38</v>
      </c>
      <c r="I296" s="314">
        <v>0.93091621754042131</v>
      </c>
      <c r="J296" s="313">
        <v>38</v>
      </c>
      <c r="K296" s="314">
        <v>0.91324200913242004</v>
      </c>
      <c r="L296" s="313">
        <v>40</v>
      </c>
      <c r="M296" s="314">
        <v>0.93088201070514309</v>
      </c>
      <c r="N296" s="313">
        <v>40</v>
      </c>
      <c r="O296" s="314">
        <v>0.90971116670457131</v>
      </c>
      <c r="P296" s="315">
        <v>43</v>
      </c>
      <c r="Q296" s="316">
        <v>0.94174332019272888</v>
      </c>
      <c r="R296" s="315">
        <v>44</v>
      </c>
      <c r="S296" s="316">
        <v>0.94077400042762449</v>
      </c>
      <c r="T296" s="315">
        <v>44</v>
      </c>
      <c r="U296" s="316">
        <v>0.86410054988216811</v>
      </c>
      <c r="V296" s="316"/>
      <c r="W296" s="312"/>
      <c r="X296" s="312"/>
      <c r="Y296" s="312"/>
      <c r="Z296" s="312"/>
      <c r="AA296" s="312"/>
      <c r="AB296" s="312"/>
      <c r="AC296" s="312"/>
      <c r="AD296" s="311"/>
    </row>
    <row r="297" spans="1:30" ht="20.100000000000001" customHeight="1">
      <c r="A297" s="311"/>
      <c r="B297" s="311"/>
      <c r="C297" s="312"/>
      <c r="D297" s="311" t="s">
        <v>7667</v>
      </c>
      <c r="E297" s="312"/>
      <c r="F297" s="313">
        <v>183</v>
      </c>
      <c r="G297" s="314">
        <v>4.5999999999999996</v>
      </c>
      <c r="H297" s="313">
        <v>185</v>
      </c>
      <c r="I297" s="314">
        <v>4.5320921117099457</v>
      </c>
      <c r="J297" s="313">
        <v>186</v>
      </c>
      <c r="K297" s="314">
        <v>4.470079307858688</v>
      </c>
      <c r="L297" s="313">
        <v>189</v>
      </c>
      <c r="M297" s="314">
        <v>4.3984175005818011</v>
      </c>
      <c r="N297" s="313">
        <v>190</v>
      </c>
      <c r="O297" s="314">
        <v>4.3211280418467135</v>
      </c>
      <c r="P297" s="315">
        <v>206</v>
      </c>
      <c r="Q297" s="316">
        <v>4.5116075339465613</v>
      </c>
      <c r="R297" s="315">
        <v>206</v>
      </c>
      <c r="S297" s="316">
        <v>4.4045328201838787</v>
      </c>
      <c r="T297" s="315">
        <v>221</v>
      </c>
      <c r="U297" s="316">
        <v>4.3401413982717987</v>
      </c>
      <c r="V297" s="316"/>
      <c r="W297" s="312"/>
      <c r="X297" s="312"/>
      <c r="Y297" s="312"/>
      <c r="Z297" s="312"/>
      <c r="AA297" s="312"/>
      <c r="AB297" s="312"/>
      <c r="AC297" s="312"/>
      <c r="AD297" s="311"/>
    </row>
    <row r="298" spans="1:30" ht="20.100000000000001" customHeight="1">
      <c r="A298" s="311"/>
      <c r="B298" s="311"/>
      <c r="C298" s="312"/>
      <c r="D298" s="311" t="s">
        <v>7668</v>
      </c>
      <c r="E298" s="312"/>
      <c r="F298" s="313">
        <v>24</v>
      </c>
      <c r="G298" s="314">
        <v>0.6</v>
      </c>
      <c r="H298" s="313">
        <v>24</v>
      </c>
      <c r="I298" s="314">
        <v>0.58794708476237134</v>
      </c>
      <c r="J298" s="313">
        <v>24</v>
      </c>
      <c r="K298" s="314">
        <v>0.57678442682047582</v>
      </c>
      <c r="L298" s="313">
        <v>24</v>
      </c>
      <c r="M298" s="314">
        <v>0.5585292064230859</v>
      </c>
      <c r="N298" s="313">
        <v>25</v>
      </c>
      <c r="O298" s="314">
        <v>0.56856947919035705</v>
      </c>
      <c r="P298" s="315">
        <v>27</v>
      </c>
      <c r="Q298" s="316">
        <v>0.59132720105124836</v>
      </c>
      <c r="R298" s="315">
        <v>29</v>
      </c>
      <c r="S298" s="316">
        <v>0.62005559119093434</v>
      </c>
      <c r="T298" s="315">
        <v>30</v>
      </c>
      <c r="U298" s="316">
        <v>0.58915946582875101</v>
      </c>
      <c r="V298" s="316"/>
      <c r="W298" s="312"/>
      <c r="X298" s="312"/>
      <c r="Y298" s="312"/>
      <c r="Z298" s="312"/>
      <c r="AA298" s="312"/>
      <c r="AB298" s="312"/>
      <c r="AC298" s="312"/>
      <c r="AD298" s="311"/>
    </row>
    <row r="299" spans="1:30" ht="20.100000000000001" customHeight="1">
      <c r="A299" s="311"/>
      <c r="B299" s="311"/>
      <c r="C299" s="312"/>
      <c r="D299" s="311" t="s">
        <v>1877</v>
      </c>
      <c r="E299" s="312"/>
      <c r="F299" s="313">
        <v>106</v>
      </c>
      <c r="G299" s="314">
        <v>2.7</v>
      </c>
      <c r="H299" s="313">
        <v>107</v>
      </c>
      <c r="I299" s="314">
        <v>2.6212640862322392</v>
      </c>
      <c r="J299" s="313">
        <v>114</v>
      </c>
      <c r="K299" s="314">
        <v>2.7397260273972601</v>
      </c>
      <c r="L299" s="313">
        <v>125</v>
      </c>
      <c r="M299" s="314">
        <v>2.9090062834535724</v>
      </c>
      <c r="N299" s="313">
        <v>134</v>
      </c>
      <c r="O299" s="314">
        <v>3.0475324084603139</v>
      </c>
      <c r="P299" s="315">
        <v>140</v>
      </c>
      <c r="Q299" s="316">
        <v>3.0661410424879545</v>
      </c>
      <c r="R299" s="315">
        <v>144</v>
      </c>
      <c r="S299" s="316">
        <v>3.078896728672226</v>
      </c>
      <c r="T299" s="315">
        <v>157</v>
      </c>
      <c r="U299" s="316">
        <v>3.0832678711704635</v>
      </c>
      <c r="V299" s="316"/>
      <c r="W299" s="312"/>
      <c r="X299" s="312"/>
      <c r="Y299" s="312"/>
      <c r="Z299" s="312"/>
      <c r="AA299" s="312"/>
      <c r="AB299" s="312"/>
      <c r="AC299" s="312"/>
      <c r="AD299" s="311"/>
    </row>
    <row r="300" spans="1:30" ht="20.100000000000001" customHeight="1">
      <c r="A300" s="311"/>
      <c r="B300" s="311"/>
      <c r="C300" s="312"/>
      <c r="D300" s="311" t="s">
        <v>1878</v>
      </c>
      <c r="E300" s="312"/>
      <c r="F300" s="313">
        <v>75</v>
      </c>
      <c r="G300" s="314">
        <v>1.9</v>
      </c>
      <c r="H300" s="313">
        <v>81</v>
      </c>
      <c r="I300" s="314">
        <v>1.9843214110730034</v>
      </c>
      <c r="J300" s="313">
        <v>81</v>
      </c>
      <c r="K300" s="314">
        <v>1.9466474405191059</v>
      </c>
      <c r="L300" s="313">
        <v>85</v>
      </c>
      <c r="M300" s="314">
        <v>1.9781242727484292</v>
      </c>
      <c r="N300" s="313">
        <v>89</v>
      </c>
      <c r="O300" s="314">
        <v>2.0241073459176713</v>
      </c>
      <c r="P300" s="315">
        <v>98</v>
      </c>
      <c r="Q300" s="316">
        <v>2.1462987297415683</v>
      </c>
      <c r="R300" s="315">
        <v>105</v>
      </c>
      <c r="S300" s="316">
        <v>2.2450288646568315</v>
      </c>
      <c r="T300" s="315">
        <v>119</v>
      </c>
      <c r="U300" s="316">
        <v>2.3369992144540457</v>
      </c>
      <c r="V300" s="316"/>
      <c r="W300" s="312"/>
      <c r="X300" s="312"/>
      <c r="Y300" s="312"/>
      <c r="Z300" s="312"/>
      <c r="AA300" s="312"/>
      <c r="AB300" s="312"/>
      <c r="AC300" s="312"/>
      <c r="AD300" s="311"/>
    </row>
    <row r="301" spans="1:30" ht="20.100000000000001" customHeight="1">
      <c r="A301" s="311"/>
      <c r="B301" s="311"/>
      <c r="C301" s="312"/>
      <c r="D301" s="311" t="s">
        <v>7669</v>
      </c>
      <c r="E301" s="312"/>
      <c r="F301" s="313">
        <v>42</v>
      </c>
      <c r="G301" s="314">
        <v>1.1000000000000001</v>
      </c>
      <c r="H301" s="313">
        <v>46</v>
      </c>
      <c r="I301" s="314">
        <v>1.1268985791278785</v>
      </c>
      <c r="J301" s="313">
        <v>51</v>
      </c>
      <c r="K301" s="314">
        <v>1.2256669069935111</v>
      </c>
      <c r="L301" s="313">
        <v>61</v>
      </c>
      <c r="M301" s="314">
        <v>1.4195950663253432</v>
      </c>
      <c r="N301" s="313">
        <v>64</v>
      </c>
      <c r="O301" s="314">
        <v>1.455537866727314</v>
      </c>
      <c r="P301" s="315">
        <v>72</v>
      </c>
      <c r="Q301" s="316">
        <v>1.5768725361366622</v>
      </c>
      <c r="R301" s="315">
        <v>74</v>
      </c>
      <c r="S301" s="316">
        <v>1.5822108189010049</v>
      </c>
      <c r="T301" s="315">
        <v>87</v>
      </c>
      <c r="U301" s="316">
        <v>1.7085624509033779</v>
      </c>
      <c r="V301" s="316"/>
      <c r="W301" s="312"/>
      <c r="X301" s="312"/>
      <c r="Y301" s="312"/>
      <c r="Z301" s="312"/>
      <c r="AA301" s="312"/>
      <c r="AB301" s="312"/>
      <c r="AC301" s="312"/>
      <c r="AD301" s="311"/>
    </row>
    <row r="302" spans="1:30" ht="20.100000000000001" customHeight="1">
      <c r="A302" s="311"/>
      <c r="B302" s="311"/>
      <c r="C302" s="312"/>
      <c r="D302" s="311" t="s">
        <v>7653</v>
      </c>
      <c r="E302" s="312"/>
      <c r="F302" s="313">
        <v>43</v>
      </c>
      <c r="G302" s="314">
        <v>1.1000000000000001</v>
      </c>
      <c r="H302" s="313">
        <v>46</v>
      </c>
      <c r="I302" s="314">
        <v>1.1268985791278785</v>
      </c>
      <c r="J302" s="313">
        <v>51</v>
      </c>
      <c r="K302" s="314">
        <v>1.2256669069935111</v>
      </c>
      <c r="L302" s="313">
        <v>52</v>
      </c>
      <c r="M302" s="314">
        <v>1.2101466139166861</v>
      </c>
      <c r="N302" s="313">
        <v>55</v>
      </c>
      <c r="O302" s="314">
        <v>1.2508528542187856</v>
      </c>
      <c r="P302" s="315">
        <v>57</v>
      </c>
      <c r="Q302" s="316">
        <v>1.2483574244415243</v>
      </c>
      <c r="R302" s="315">
        <v>56</v>
      </c>
      <c r="S302" s="316">
        <v>1.1973487278169768</v>
      </c>
      <c r="T302" s="315">
        <v>67</v>
      </c>
      <c r="U302" s="316">
        <v>1.3157894736842106</v>
      </c>
      <c r="V302" s="316"/>
      <c r="W302" s="312"/>
      <c r="X302" s="312"/>
      <c r="Y302" s="312"/>
      <c r="Z302" s="312"/>
      <c r="AA302" s="312"/>
      <c r="AB302" s="312"/>
      <c r="AC302" s="312"/>
      <c r="AD302" s="311"/>
    </row>
    <row r="303" spans="1:30" ht="20.100000000000001" customHeight="1">
      <c r="A303" s="311"/>
      <c r="B303" s="311"/>
      <c r="C303" s="312"/>
      <c r="D303" s="311" t="s">
        <v>7654</v>
      </c>
      <c r="E303" s="312"/>
      <c r="F303" s="313">
        <v>15</v>
      </c>
      <c r="G303" s="314">
        <v>0.4</v>
      </c>
      <c r="H303" s="313">
        <v>16</v>
      </c>
      <c r="I303" s="314">
        <v>0.39196472317491426</v>
      </c>
      <c r="J303" s="313">
        <v>17</v>
      </c>
      <c r="K303" s="314">
        <v>0.4085556356645037</v>
      </c>
      <c r="L303" s="313">
        <v>20</v>
      </c>
      <c r="M303" s="314">
        <v>0.46544100535257155</v>
      </c>
      <c r="N303" s="313">
        <v>19</v>
      </c>
      <c r="O303" s="314">
        <v>0.43211280418467135</v>
      </c>
      <c r="P303" s="315">
        <v>21</v>
      </c>
      <c r="Q303" s="316">
        <v>0.45992115637319314</v>
      </c>
      <c r="R303" s="315">
        <v>26</v>
      </c>
      <c r="S303" s="316">
        <v>0.55591190934359636</v>
      </c>
      <c r="T303" s="315">
        <v>30</v>
      </c>
      <c r="U303" s="316">
        <v>0.58915946582875101</v>
      </c>
      <c r="V303" s="316"/>
      <c r="W303" s="312"/>
      <c r="X303" s="312"/>
      <c r="Y303" s="312"/>
      <c r="Z303" s="312"/>
      <c r="AA303" s="312"/>
      <c r="AB303" s="312"/>
      <c r="AC303" s="312"/>
      <c r="AD303" s="311"/>
    </row>
    <row r="304" spans="1:30" ht="20.100000000000001" customHeight="1">
      <c r="A304" s="311"/>
      <c r="B304" s="311"/>
      <c r="C304" s="312"/>
      <c r="D304" s="311" t="s">
        <v>7655</v>
      </c>
      <c r="E304" s="312"/>
      <c r="F304" s="313">
        <v>25</v>
      </c>
      <c r="G304" s="314">
        <v>0.6</v>
      </c>
      <c r="H304" s="313">
        <v>24</v>
      </c>
      <c r="I304" s="314">
        <v>0.58794708476237134</v>
      </c>
      <c r="J304" s="313">
        <v>24</v>
      </c>
      <c r="K304" s="314">
        <v>0.57678442682047582</v>
      </c>
      <c r="L304" s="313">
        <v>25</v>
      </c>
      <c r="M304" s="314">
        <v>0.58180125669071447</v>
      </c>
      <c r="N304" s="313">
        <v>26</v>
      </c>
      <c r="O304" s="314">
        <v>0.5913122583579713</v>
      </c>
      <c r="P304" s="315">
        <v>29</v>
      </c>
      <c r="Q304" s="316">
        <v>0.63512921594393346</v>
      </c>
      <c r="R304" s="315">
        <v>29</v>
      </c>
      <c r="S304" s="316">
        <v>0.62005559119093434</v>
      </c>
      <c r="T304" s="315">
        <v>31</v>
      </c>
      <c r="U304" s="316">
        <v>0.60879811468970935</v>
      </c>
      <c r="V304" s="316"/>
      <c r="W304" s="312"/>
      <c r="X304" s="312"/>
      <c r="Y304" s="312"/>
      <c r="Z304" s="312"/>
      <c r="AA304" s="312"/>
      <c r="AB304" s="312"/>
      <c r="AC304" s="312"/>
      <c r="AD304" s="311"/>
    </row>
    <row r="305" spans="1:30" ht="20.100000000000001" customHeight="1">
      <c r="A305" s="311"/>
      <c r="B305" s="311"/>
      <c r="C305" s="312"/>
      <c r="D305" s="311" t="s">
        <v>7656</v>
      </c>
      <c r="E305" s="312"/>
      <c r="F305" s="313">
        <v>28</v>
      </c>
      <c r="G305" s="314">
        <v>0.7</v>
      </c>
      <c r="H305" s="313">
        <v>27</v>
      </c>
      <c r="I305" s="314">
        <v>0.66144047035766784</v>
      </c>
      <c r="J305" s="313">
        <v>30</v>
      </c>
      <c r="K305" s="314">
        <v>0.72098053352559477</v>
      </c>
      <c r="L305" s="313">
        <v>28</v>
      </c>
      <c r="M305" s="314">
        <v>0.6516174074936002</v>
      </c>
      <c r="N305" s="313">
        <v>30</v>
      </c>
      <c r="O305" s="314">
        <v>0.68228337502842851</v>
      </c>
      <c r="P305" s="315">
        <v>32</v>
      </c>
      <c r="Q305" s="316">
        <v>0.70083223828296104</v>
      </c>
      <c r="R305" s="315">
        <v>35</v>
      </c>
      <c r="S305" s="316">
        <v>0.74834295488561042</v>
      </c>
      <c r="T305" s="315">
        <v>38</v>
      </c>
      <c r="U305" s="316">
        <v>0.74626865671641796</v>
      </c>
      <c r="V305" s="316"/>
      <c r="W305" s="312"/>
      <c r="X305" s="312"/>
      <c r="Y305" s="312"/>
      <c r="Z305" s="312"/>
      <c r="AA305" s="312"/>
      <c r="AB305" s="312"/>
      <c r="AC305" s="312"/>
      <c r="AD305" s="311"/>
    </row>
    <row r="306" spans="1:30" ht="20.100000000000001" customHeight="1">
      <c r="A306" s="311"/>
      <c r="B306" s="311"/>
      <c r="C306" s="312"/>
      <c r="D306" s="311" t="s">
        <v>7657</v>
      </c>
      <c r="E306" s="312"/>
      <c r="F306" s="313">
        <v>28</v>
      </c>
      <c r="G306" s="314">
        <v>0.7</v>
      </c>
      <c r="H306" s="313">
        <v>30</v>
      </c>
      <c r="I306" s="314">
        <v>0.73493385595296423</v>
      </c>
      <c r="J306" s="313">
        <v>30</v>
      </c>
      <c r="K306" s="314">
        <v>0.72098053352559477</v>
      </c>
      <c r="L306" s="313">
        <v>31</v>
      </c>
      <c r="M306" s="314">
        <v>0.72143355829648592</v>
      </c>
      <c r="N306" s="313">
        <v>34</v>
      </c>
      <c r="O306" s="314">
        <v>0.7732544916988856</v>
      </c>
      <c r="P306" s="315">
        <v>33</v>
      </c>
      <c r="Q306" s="316">
        <v>0.72273324572930353</v>
      </c>
      <c r="R306" s="315">
        <v>34</v>
      </c>
      <c r="S306" s="316">
        <v>0.72696172760316446</v>
      </c>
      <c r="T306" s="315">
        <v>34</v>
      </c>
      <c r="U306" s="316">
        <v>0.66771406127258448</v>
      </c>
      <c r="V306" s="316"/>
      <c r="W306" s="312"/>
      <c r="X306" s="312"/>
      <c r="Y306" s="312"/>
      <c r="Z306" s="312"/>
      <c r="AA306" s="312"/>
      <c r="AB306" s="312"/>
      <c r="AC306" s="312"/>
      <c r="AD306" s="311"/>
    </row>
    <row r="307" spans="1:30" ht="20.100000000000001" customHeight="1">
      <c r="A307" s="9" t="s">
        <v>3890</v>
      </c>
      <c r="B307" s="9" t="s">
        <v>7704</v>
      </c>
      <c r="C307" s="308" t="s">
        <v>7659</v>
      </c>
      <c r="D307" s="9" t="s">
        <v>1879</v>
      </c>
      <c r="E307" s="308"/>
      <c r="F307" s="11">
        <v>474</v>
      </c>
      <c r="G307" s="12">
        <v>11.9</v>
      </c>
      <c r="H307" s="11">
        <v>482</v>
      </c>
      <c r="I307" s="12">
        <v>11.807937285644291</v>
      </c>
      <c r="J307" s="11">
        <v>487</v>
      </c>
      <c r="K307" s="12">
        <f t="shared" ref="K307:K312" si="2">J307/4161*100</f>
        <v>11.703917327565488</v>
      </c>
      <c r="L307" s="11">
        <v>500</v>
      </c>
      <c r="M307" s="12">
        <v>11.636025133814289</v>
      </c>
      <c r="N307" s="11">
        <v>520</v>
      </c>
      <c r="O307" s="12">
        <v>11.826245167159428</v>
      </c>
      <c r="P307" s="56">
        <v>536</v>
      </c>
      <c r="Q307" s="57">
        <v>11.738939991239597</v>
      </c>
      <c r="R307" s="56">
        <v>524</v>
      </c>
      <c r="S307" s="57">
        <v>11.20376309600171</v>
      </c>
      <c r="T307" s="56">
        <v>554</v>
      </c>
      <c r="U307" s="57">
        <v>10.879811468970935</v>
      </c>
      <c r="V307" s="57" t="s">
        <v>138</v>
      </c>
      <c r="W307" s="308" t="s">
        <v>7660</v>
      </c>
      <c r="X307" s="308" t="s">
        <v>7660</v>
      </c>
      <c r="Y307" s="308" t="s">
        <v>7660</v>
      </c>
      <c r="Z307" s="308" t="s">
        <v>7660</v>
      </c>
      <c r="AA307" s="308" t="s">
        <v>7660</v>
      </c>
      <c r="AB307" s="308" t="s">
        <v>7660</v>
      </c>
      <c r="AC307" s="308" t="s">
        <v>7660</v>
      </c>
      <c r="AD307" s="9"/>
    </row>
    <row r="308" spans="1:30" ht="20.100000000000001" customHeight="1">
      <c r="A308" s="311"/>
      <c r="B308" s="311"/>
      <c r="C308" s="312"/>
      <c r="D308" s="311" t="s">
        <v>1880</v>
      </c>
      <c r="E308" s="312"/>
      <c r="F308" s="313">
        <v>717</v>
      </c>
      <c r="G308" s="314">
        <v>18</v>
      </c>
      <c r="H308" s="313">
        <v>754</v>
      </c>
      <c r="I308" s="314">
        <v>18.471337579617835</v>
      </c>
      <c r="J308" s="313">
        <v>774</v>
      </c>
      <c r="K308" s="314">
        <f t="shared" si="2"/>
        <v>18.601297764960346</v>
      </c>
      <c r="L308" s="313">
        <v>819</v>
      </c>
      <c r="M308" s="314">
        <v>19.059809169187805</v>
      </c>
      <c r="N308" s="313">
        <v>861</v>
      </c>
      <c r="O308" s="314">
        <v>19.581532863315896</v>
      </c>
      <c r="P308" s="315">
        <v>913</v>
      </c>
      <c r="Q308" s="316">
        <v>19.995619798510731</v>
      </c>
      <c r="R308" s="315">
        <v>942</v>
      </c>
      <c r="S308" s="316">
        <v>20.141116100064142</v>
      </c>
      <c r="T308" s="315">
        <v>1043</v>
      </c>
      <c r="U308" s="316">
        <v>20.483110761979574</v>
      </c>
      <c r="V308" s="316"/>
      <c r="W308" s="312"/>
      <c r="X308" s="312"/>
      <c r="Y308" s="312"/>
      <c r="Z308" s="312"/>
      <c r="AA308" s="312"/>
      <c r="AB308" s="312"/>
      <c r="AC308" s="312"/>
      <c r="AD308" s="311"/>
    </row>
    <row r="309" spans="1:30" ht="20.100000000000001" customHeight="1">
      <c r="A309" s="311"/>
      <c r="B309" s="311"/>
      <c r="C309" s="312"/>
      <c r="D309" s="311" t="s">
        <v>1881</v>
      </c>
      <c r="E309" s="312"/>
      <c r="F309" s="313">
        <v>883</v>
      </c>
      <c r="G309" s="314">
        <v>22.2</v>
      </c>
      <c r="H309" s="313">
        <v>901</v>
      </c>
      <c r="I309" s="314">
        <v>22.07251347378736</v>
      </c>
      <c r="J309" s="313">
        <v>925</v>
      </c>
      <c r="K309" s="314">
        <f t="shared" si="2"/>
        <v>22.230233117039173</v>
      </c>
      <c r="L309" s="313">
        <v>961</v>
      </c>
      <c r="M309" s="314">
        <v>22.364440307191064</v>
      </c>
      <c r="N309" s="313">
        <v>981</v>
      </c>
      <c r="O309" s="314">
        <v>22.310666363429611</v>
      </c>
      <c r="P309" s="315">
        <v>1012</v>
      </c>
      <c r="Q309" s="316">
        <v>22.163819535698643</v>
      </c>
      <c r="R309" s="315">
        <v>1034</v>
      </c>
      <c r="S309" s="316">
        <v>22.108189010049177</v>
      </c>
      <c r="T309" s="315">
        <v>1129</v>
      </c>
      <c r="U309" s="316">
        <v>22.172034564021995</v>
      </c>
      <c r="V309" s="316"/>
      <c r="W309" s="312"/>
      <c r="X309" s="312"/>
      <c r="Y309" s="312"/>
      <c r="Z309" s="312"/>
      <c r="AA309" s="312"/>
      <c r="AB309" s="312"/>
      <c r="AC309" s="312"/>
      <c r="AD309" s="311"/>
    </row>
    <row r="310" spans="1:30" ht="20.100000000000001" customHeight="1">
      <c r="A310" s="311"/>
      <c r="B310" s="311"/>
      <c r="C310" s="312"/>
      <c r="D310" s="311" t="s">
        <v>1882</v>
      </c>
      <c r="E310" s="312"/>
      <c r="F310" s="313">
        <v>607</v>
      </c>
      <c r="G310" s="314">
        <v>15.2</v>
      </c>
      <c r="H310" s="313">
        <v>617</v>
      </c>
      <c r="I310" s="314">
        <v>15.11513963743263</v>
      </c>
      <c r="J310" s="313">
        <v>625</v>
      </c>
      <c r="K310" s="314">
        <f t="shared" si="2"/>
        <v>15.020427781783225</v>
      </c>
      <c r="L310" s="313">
        <v>634</v>
      </c>
      <c r="M310" s="314">
        <v>14.754479869676519</v>
      </c>
      <c r="N310" s="313">
        <v>633</v>
      </c>
      <c r="O310" s="314">
        <v>14.39617921309984</v>
      </c>
      <c r="P310" s="315">
        <v>654</v>
      </c>
      <c r="Q310" s="316">
        <v>14.323258869908015</v>
      </c>
      <c r="R310" s="315">
        <v>679</v>
      </c>
      <c r="S310" s="316">
        <v>14.517853324780843</v>
      </c>
      <c r="T310" s="315">
        <v>730</v>
      </c>
      <c r="U310" s="316">
        <v>14.336213668499607</v>
      </c>
      <c r="V310" s="316"/>
      <c r="W310" s="312"/>
      <c r="X310" s="312"/>
      <c r="Y310" s="312"/>
      <c r="Z310" s="312"/>
      <c r="AA310" s="312"/>
      <c r="AB310" s="312"/>
      <c r="AC310" s="312"/>
      <c r="AD310" s="311"/>
    </row>
    <row r="311" spans="1:30" ht="20.100000000000001" customHeight="1">
      <c r="A311" s="311"/>
      <c r="B311" s="311"/>
      <c r="C311" s="312"/>
      <c r="D311" s="311" t="s">
        <v>1883</v>
      </c>
      <c r="E311" s="312"/>
      <c r="F311" s="313">
        <v>620</v>
      </c>
      <c r="G311" s="314">
        <v>15.6</v>
      </c>
      <c r="H311" s="313">
        <v>628</v>
      </c>
      <c r="I311" s="314">
        <v>15.384615384615385</v>
      </c>
      <c r="J311" s="313">
        <v>637</v>
      </c>
      <c r="K311" s="314">
        <f t="shared" si="2"/>
        <v>15.308819995193462</v>
      </c>
      <c r="L311" s="313">
        <v>647</v>
      </c>
      <c r="M311" s="314">
        <v>15.05701652315569</v>
      </c>
      <c r="N311" s="313">
        <v>649</v>
      </c>
      <c r="O311" s="314">
        <v>14.76006367978167</v>
      </c>
      <c r="P311" s="315">
        <v>670</v>
      </c>
      <c r="Q311" s="316">
        <v>14.673674989049497</v>
      </c>
      <c r="R311" s="315">
        <v>674</v>
      </c>
      <c r="S311" s="316">
        <v>14.410947188368612</v>
      </c>
      <c r="T311" s="315">
        <v>739</v>
      </c>
      <c r="U311" s="316">
        <v>14.512961508248232</v>
      </c>
      <c r="V311" s="316"/>
      <c r="W311" s="312"/>
      <c r="X311" s="312"/>
      <c r="Y311" s="312"/>
      <c r="Z311" s="312"/>
      <c r="AA311" s="312"/>
      <c r="AB311" s="312"/>
      <c r="AC311" s="312"/>
      <c r="AD311" s="311"/>
    </row>
    <row r="312" spans="1:30" ht="20.100000000000001" customHeight="1">
      <c r="A312" s="311"/>
      <c r="B312" s="311"/>
      <c r="C312" s="395"/>
      <c r="D312" s="311" t="s">
        <v>1884</v>
      </c>
      <c r="E312" s="312"/>
      <c r="F312" s="313">
        <v>682</v>
      </c>
      <c r="G312" s="314">
        <v>17.100000000000001</v>
      </c>
      <c r="H312" s="313">
        <v>700</v>
      </c>
      <c r="I312" s="314">
        <v>17.148456638902498</v>
      </c>
      <c r="J312" s="313">
        <v>713</v>
      </c>
      <c r="K312" s="314">
        <f t="shared" si="2"/>
        <v>17.135304013458303</v>
      </c>
      <c r="L312" s="313">
        <v>736</v>
      </c>
      <c r="M312" s="314">
        <v>17.128228996974634</v>
      </c>
      <c r="N312" s="313">
        <v>753</v>
      </c>
      <c r="O312" s="314">
        <v>17.125312713213553</v>
      </c>
      <c r="P312" s="315">
        <v>781</v>
      </c>
      <c r="Q312" s="316">
        <v>17.104686815593517</v>
      </c>
      <c r="R312" s="315">
        <v>824</v>
      </c>
      <c r="S312" s="316">
        <v>17.618131280735515</v>
      </c>
      <c r="T312" s="315">
        <v>897</v>
      </c>
      <c r="U312" s="316">
        <v>17.615868028279653</v>
      </c>
      <c r="V312" s="316"/>
      <c r="W312" s="312"/>
      <c r="X312" s="312"/>
      <c r="Y312" s="312"/>
      <c r="Z312" s="312"/>
      <c r="AA312" s="312"/>
      <c r="AB312" s="312"/>
      <c r="AC312" s="312"/>
      <c r="AD312" s="311"/>
    </row>
    <row r="313" spans="1:30" ht="20.100000000000001" customHeight="1">
      <c r="A313" s="9" t="s">
        <v>3891</v>
      </c>
      <c r="B313" s="9" t="s">
        <v>7705</v>
      </c>
      <c r="C313" s="394" t="s">
        <v>7659</v>
      </c>
      <c r="D313" s="9" t="s">
        <v>7662</v>
      </c>
      <c r="E313" s="308"/>
      <c r="F313" s="11">
        <v>155</v>
      </c>
      <c r="G313" s="12">
        <v>36.6</v>
      </c>
      <c r="H313" s="11">
        <v>167</v>
      </c>
      <c r="I313" s="12">
        <v>37.868480725623584</v>
      </c>
      <c r="J313" s="11">
        <v>169</v>
      </c>
      <c r="K313" s="12">
        <v>38.063063063063062</v>
      </c>
      <c r="L313" s="11">
        <v>174</v>
      </c>
      <c r="M313" s="12">
        <v>38.299999999999997</v>
      </c>
      <c r="N313" s="11">
        <v>173</v>
      </c>
      <c r="O313" s="12">
        <v>37.28448275862069</v>
      </c>
      <c r="P313" s="56">
        <v>177</v>
      </c>
      <c r="Q313" s="57">
        <v>37.901498929336185</v>
      </c>
      <c r="R313" s="56">
        <v>189</v>
      </c>
      <c r="S313" s="57">
        <v>39.375</v>
      </c>
      <c r="T313" s="56">
        <v>205</v>
      </c>
      <c r="U313" s="57">
        <v>39.122137404580151</v>
      </c>
      <c r="V313" s="57" t="s">
        <v>138</v>
      </c>
      <c r="W313" s="308" t="s">
        <v>7660</v>
      </c>
      <c r="X313" s="308" t="s">
        <v>7660</v>
      </c>
      <c r="Y313" s="308" t="s">
        <v>7660</v>
      </c>
      <c r="Z313" s="308" t="s">
        <v>7660</v>
      </c>
      <c r="AA313" s="308" t="s">
        <v>7660</v>
      </c>
      <c r="AB313" s="308" t="s">
        <v>7660</v>
      </c>
      <c r="AC313" s="308" t="s">
        <v>7660</v>
      </c>
      <c r="AD313" s="9"/>
    </row>
    <row r="314" spans="1:30" ht="20.100000000000001" customHeight="1">
      <c r="A314" s="311"/>
      <c r="B314" s="311"/>
      <c r="C314" s="395" t="s">
        <v>3838</v>
      </c>
      <c r="D314" s="311" t="s">
        <v>7663</v>
      </c>
      <c r="E314" s="312"/>
      <c r="F314" s="313">
        <v>268</v>
      </c>
      <c r="G314" s="314">
        <v>63.4</v>
      </c>
      <c r="H314" s="313">
        <v>274</v>
      </c>
      <c r="I314" s="314">
        <v>62.131519274376416</v>
      </c>
      <c r="J314" s="313">
        <v>275</v>
      </c>
      <c r="K314" s="314">
        <v>61.936936936936938</v>
      </c>
      <c r="L314" s="313">
        <v>280</v>
      </c>
      <c r="M314" s="314">
        <v>61.7</v>
      </c>
      <c r="N314" s="313">
        <v>291</v>
      </c>
      <c r="O314" s="314">
        <v>62.71551724137931</v>
      </c>
      <c r="P314" s="315">
        <v>290</v>
      </c>
      <c r="Q314" s="316">
        <v>62.098501070663815</v>
      </c>
      <c r="R314" s="315">
        <v>291</v>
      </c>
      <c r="S314" s="316">
        <v>60.625</v>
      </c>
      <c r="T314" s="315">
        <v>319</v>
      </c>
      <c r="U314" s="316">
        <v>60.877862595419849</v>
      </c>
      <c r="V314" s="316"/>
      <c r="W314" s="312"/>
      <c r="X314" s="312"/>
      <c r="Y314" s="312"/>
      <c r="Z314" s="312"/>
      <c r="AA314" s="312"/>
      <c r="AB314" s="312"/>
      <c r="AC314" s="312"/>
      <c r="AD314" s="311"/>
    </row>
    <row r="315" spans="1:30" ht="20.100000000000001" customHeight="1">
      <c r="A315" s="9" t="s">
        <v>3892</v>
      </c>
      <c r="B315" s="9" t="s">
        <v>7706</v>
      </c>
      <c r="C315" s="308" t="s">
        <v>7659</v>
      </c>
      <c r="D315" s="9" t="s">
        <v>1850</v>
      </c>
      <c r="E315" s="308"/>
      <c r="F315" s="11">
        <v>3983</v>
      </c>
      <c r="G315" s="12">
        <v>100</v>
      </c>
      <c r="H315" s="11">
        <v>4082</v>
      </c>
      <c r="I315" s="12">
        <v>100</v>
      </c>
      <c r="J315" s="11">
        <v>4161</v>
      </c>
      <c r="K315" s="12">
        <v>100</v>
      </c>
      <c r="L315" s="11">
        <v>4297</v>
      </c>
      <c r="M315" s="12">
        <v>100</v>
      </c>
      <c r="N315" s="11">
        <v>4397</v>
      </c>
      <c r="O315" s="12">
        <v>100</v>
      </c>
      <c r="P315" s="56">
        <v>4566</v>
      </c>
      <c r="Q315" s="57">
        <v>100</v>
      </c>
      <c r="R315" s="56">
        <v>4677</v>
      </c>
      <c r="S315" s="57">
        <v>100</v>
      </c>
      <c r="T315" s="56"/>
      <c r="U315" s="57"/>
      <c r="V315" s="57" t="s">
        <v>138</v>
      </c>
      <c r="W315" s="308" t="s">
        <v>7660</v>
      </c>
      <c r="X315" s="308" t="s">
        <v>7660</v>
      </c>
      <c r="Y315" s="308" t="s">
        <v>7660</v>
      </c>
      <c r="Z315" s="308" t="s">
        <v>7660</v>
      </c>
      <c r="AA315" s="308" t="s">
        <v>7660</v>
      </c>
      <c r="AB315" s="308" t="s">
        <v>7660</v>
      </c>
      <c r="AC315" s="308"/>
      <c r="AD315" s="9"/>
    </row>
    <row r="316" spans="1:30" ht="19.5" customHeight="1">
      <c r="A316" s="9" t="s">
        <v>3893</v>
      </c>
      <c r="B316" s="9" t="s">
        <v>7707</v>
      </c>
      <c r="C316" s="308" t="s">
        <v>7659</v>
      </c>
      <c r="D316" s="66"/>
      <c r="E316" s="308" t="s">
        <v>7708</v>
      </c>
      <c r="F316" s="11">
        <v>3961</v>
      </c>
      <c r="G316" s="12">
        <v>100</v>
      </c>
      <c r="H316" s="11">
        <v>4067</v>
      </c>
      <c r="I316" s="12">
        <f>H316/$H$315*100</f>
        <v>99.63253307202352</v>
      </c>
      <c r="J316" s="11">
        <v>4153</v>
      </c>
      <c r="K316" s="12">
        <f>J316/4161*100</f>
        <v>99.807738524393173</v>
      </c>
      <c r="L316" s="11">
        <v>4289</v>
      </c>
      <c r="M316" s="12">
        <v>99.8</v>
      </c>
      <c r="N316" s="11">
        <v>4397</v>
      </c>
      <c r="O316" s="12">
        <v>100</v>
      </c>
      <c r="P316" s="56">
        <v>4566</v>
      </c>
      <c r="Q316" s="57">
        <v>100</v>
      </c>
      <c r="R316" s="56">
        <v>4677</v>
      </c>
      <c r="S316" s="57">
        <v>100</v>
      </c>
      <c r="T316" s="56"/>
      <c r="U316" s="57"/>
      <c r="V316" s="57" t="s">
        <v>138</v>
      </c>
      <c r="W316" s="308" t="s">
        <v>7660</v>
      </c>
      <c r="X316" s="308" t="s">
        <v>7660</v>
      </c>
      <c r="Y316" s="308" t="s">
        <v>7660</v>
      </c>
      <c r="Z316" s="308" t="s">
        <v>7660</v>
      </c>
      <c r="AA316" s="308" t="s">
        <v>7660</v>
      </c>
      <c r="AB316" s="308" t="s">
        <v>7660</v>
      </c>
      <c r="AC316" s="308"/>
      <c r="AD316" s="9"/>
    </row>
    <row r="317" spans="1:30" ht="20.100000000000001" customHeight="1">
      <c r="A317" s="311"/>
      <c r="B317" s="311"/>
      <c r="C317" s="312"/>
      <c r="D317" s="311" t="s">
        <v>7709</v>
      </c>
      <c r="E317" s="312" t="s">
        <v>7710</v>
      </c>
      <c r="F317" s="313"/>
      <c r="G317" s="314"/>
      <c r="H317" s="313"/>
      <c r="I317" s="314"/>
      <c r="J317" s="313"/>
      <c r="K317" s="314"/>
      <c r="L317" s="313"/>
      <c r="M317" s="314"/>
      <c r="N317" s="313"/>
      <c r="O317" s="314"/>
      <c r="P317" s="315"/>
      <c r="Q317" s="316"/>
      <c r="R317" s="315"/>
      <c r="S317" s="316"/>
      <c r="T317" s="315"/>
      <c r="U317" s="316"/>
      <c r="V317" s="316"/>
      <c r="W317" s="312"/>
      <c r="X317" s="312"/>
      <c r="Y317" s="312"/>
      <c r="Z317" s="312"/>
      <c r="AA317" s="312"/>
      <c r="AB317" s="312"/>
      <c r="AC317" s="312"/>
      <c r="AD317" s="311"/>
    </row>
    <row r="318" spans="1:30" ht="20.100000000000001" customHeight="1">
      <c r="A318" s="311"/>
      <c r="B318" s="311"/>
      <c r="C318" s="312"/>
      <c r="D318" s="311" t="s">
        <v>7711</v>
      </c>
      <c r="E318" s="312"/>
      <c r="F318" s="313"/>
      <c r="G318" s="314"/>
      <c r="H318" s="313">
        <v>15</v>
      </c>
      <c r="I318" s="314">
        <f>H318/$H$315*100</f>
        <v>0.36746692797648212</v>
      </c>
      <c r="J318" s="313">
        <v>8</v>
      </c>
      <c r="K318" s="314">
        <f>J318/4161*100</f>
        <v>0.19226147560682527</v>
      </c>
      <c r="L318" s="313">
        <v>8</v>
      </c>
      <c r="M318" s="314">
        <v>0.2</v>
      </c>
      <c r="N318" s="313"/>
      <c r="O318" s="314"/>
      <c r="P318" s="315"/>
      <c r="Q318" s="316"/>
      <c r="R318" s="315"/>
      <c r="S318" s="316"/>
      <c r="T318" s="315"/>
      <c r="U318" s="316"/>
      <c r="V318" s="316"/>
      <c r="W318" s="312"/>
      <c r="X318" s="312"/>
      <c r="Y318" s="312"/>
      <c r="Z318" s="312"/>
      <c r="AA318" s="312"/>
      <c r="AB318" s="312"/>
      <c r="AC318" s="312"/>
      <c r="AD318" s="311"/>
    </row>
    <row r="319" spans="1:30" ht="20.100000000000001" customHeight="1">
      <c r="A319" s="9" t="s">
        <v>3894</v>
      </c>
      <c r="B319" s="9" t="s">
        <v>7712</v>
      </c>
      <c r="C319" s="308" t="s">
        <v>7659</v>
      </c>
      <c r="D319" s="66"/>
      <c r="E319" s="308" t="s">
        <v>7708</v>
      </c>
      <c r="F319" s="11">
        <v>3712</v>
      </c>
      <c r="G319" s="12">
        <v>100</v>
      </c>
      <c r="H319" s="11">
        <v>3807</v>
      </c>
      <c r="I319" s="12">
        <f>H319/$H$315*100</f>
        <v>93.263106320431163</v>
      </c>
      <c r="J319" s="11">
        <f>4161-J321</f>
        <v>3889</v>
      </c>
      <c r="K319" s="12">
        <f>J319/4161*100</f>
        <v>93.463109829367937</v>
      </c>
      <c r="L319" s="11">
        <v>4017</v>
      </c>
      <c r="M319" s="12">
        <v>93.5</v>
      </c>
      <c r="N319" s="11">
        <v>4117</v>
      </c>
      <c r="O319" s="12">
        <v>93.6</v>
      </c>
      <c r="P319" s="56">
        <v>4172</v>
      </c>
      <c r="Q319" s="57">
        <v>91.4</v>
      </c>
      <c r="R319" s="56">
        <v>4278</v>
      </c>
      <c r="S319" s="57">
        <v>91.5</v>
      </c>
      <c r="T319" s="56"/>
      <c r="U319" s="57"/>
      <c r="V319" s="57" t="s">
        <v>138</v>
      </c>
      <c r="W319" s="308" t="s">
        <v>7660</v>
      </c>
      <c r="X319" s="308" t="s">
        <v>7660</v>
      </c>
      <c r="Y319" s="308" t="s">
        <v>7660</v>
      </c>
      <c r="Z319" s="308" t="s">
        <v>7660</v>
      </c>
      <c r="AA319" s="308" t="s">
        <v>7660</v>
      </c>
      <c r="AB319" s="308" t="s">
        <v>7660</v>
      </c>
      <c r="AC319" s="308"/>
      <c r="AD319" s="9"/>
    </row>
    <row r="320" spans="1:30" ht="20.100000000000001" customHeight="1">
      <c r="A320" s="311"/>
      <c r="B320" s="311"/>
      <c r="C320" s="312"/>
      <c r="D320" s="311" t="s">
        <v>1959</v>
      </c>
      <c r="E320" s="312" t="s">
        <v>7713</v>
      </c>
      <c r="F320" s="313">
        <v>271</v>
      </c>
      <c r="G320" s="314"/>
      <c r="H320" s="313"/>
      <c r="I320" s="314"/>
      <c r="J320" s="313"/>
      <c r="K320" s="314"/>
      <c r="L320" s="313"/>
      <c r="M320" s="314"/>
      <c r="N320" s="313"/>
      <c r="O320" s="314"/>
      <c r="P320" s="315">
        <v>1</v>
      </c>
      <c r="Q320" s="316"/>
      <c r="R320" s="315">
        <v>1</v>
      </c>
      <c r="S320" s="316"/>
      <c r="T320" s="315"/>
      <c r="U320" s="316"/>
      <c r="V320" s="316"/>
      <c r="W320" s="312"/>
      <c r="X320" s="312"/>
      <c r="Y320" s="312"/>
      <c r="Z320" s="312"/>
      <c r="AA320" s="312"/>
      <c r="AB320" s="312"/>
      <c r="AC320" s="312"/>
      <c r="AD320" s="311"/>
    </row>
    <row r="321" spans="1:30" ht="20.100000000000001" customHeight="1">
      <c r="A321" s="311"/>
      <c r="B321" s="311"/>
      <c r="C321" s="312"/>
      <c r="D321" s="311" t="s">
        <v>1960</v>
      </c>
      <c r="E321" s="312"/>
      <c r="F321" s="313"/>
      <c r="G321" s="314"/>
      <c r="H321" s="313">
        <v>275</v>
      </c>
      <c r="I321" s="314">
        <f>H321/$H$315*100</f>
        <v>6.7368936795688397</v>
      </c>
      <c r="J321" s="313">
        <v>272</v>
      </c>
      <c r="K321" s="314">
        <f>J321/4161*100</f>
        <v>6.5368901706320592</v>
      </c>
      <c r="L321" s="313">
        <v>280</v>
      </c>
      <c r="M321" s="314">
        <v>6.5</v>
      </c>
      <c r="N321" s="313">
        <v>280</v>
      </c>
      <c r="O321" s="314">
        <v>6.4</v>
      </c>
      <c r="P321" s="315">
        <v>393</v>
      </c>
      <c r="Q321" s="316">
        <v>8.6</v>
      </c>
      <c r="R321" s="315">
        <v>398</v>
      </c>
      <c r="S321" s="316">
        <v>8.5</v>
      </c>
      <c r="T321" s="315"/>
      <c r="U321" s="316"/>
      <c r="V321" s="316"/>
      <c r="W321" s="312"/>
      <c r="X321" s="312"/>
      <c r="Y321" s="312"/>
      <c r="Z321" s="312"/>
      <c r="AA321" s="312"/>
      <c r="AB321" s="312"/>
      <c r="AC321" s="312"/>
      <c r="AD321" s="311"/>
    </row>
    <row r="322" spans="1:30" ht="20.100000000000001" customHeight="1">
      <c r="A322" s="9" t="s">
        <v>3895</v>
      </c>
      <c r="B322" s="9" t="s">
        <v>7714</v>
      </c>
      <c r="C322" s="394" t="s">
        <v>3839</v>
      </c>
      <c r="D322" s="9" t="s">
        <v>1961</v>
      </c>
      <c r="E322" s="308" t="s">
        <v>7713</v>
      </c>
      <c r="F322" s="11">
        <v>143</v>
      </c>
      <c r="G322" s="12">
        <v>62.7</v>
      </c>
      <c r="H322" s="11">
        <v>149</v>
      </c>
      <c r="I322" s="12">
        <f>H322/275*100</f>
        <v>54.181818181818187</v>
      </c>
      <c r="J322" s="11">
        <v>150</v>
      </c>
      <c r="K322" s="12">
        <v>55.147058823529413</v>
      </c>
      <c r="L322" s="11">
        <v>153</v>
      </c>
      <c r="M322" s="12">
        <v>54.642857142857139</v>
      </c>
      <c r="N322" s="11">
        <v>159</v>
      </c>
      <c r="O322" s="12">
        <v>56.8</v>
      </c>
      <c r="P322" s="56">
        <v>160</v>
      </c>
      <c r="Q322" s="57">
        <v>40.6</v>
      </c>
      <c r="R322" s="56">
        <v>158</v>
      </c>
      <c r="S322" s="57">
        <v>39.6</v>
      </c>
      <c r="T322" s="56"/>
      <c r="U322" s="57"/>
      <c r="V322" s="57" t="s">
        <v>138</v>
      </c>
      <c r="W322" s="308" t="s">
        <v>7660</v>
      </c>
      <c r="X322" s="308" t="s">
        <v>7660</v>
      </c>
      <c r="Y322" s="308" t="s">
        <v>7660</v>
      </c>
      <c r="Z322" s="308" t="s">
        <v>7660</v>
      </c>
      <c r="AA322" s="308" t="s">
        <v>7660</v>
      </c>
      <c r="AB322" s="308" t="s">
        <v>7660</v>
      </c>
      <c r="AC322" s="308"/>
      <c r="AD322" s="9"/>
    </row>
    <row r="323" spans="1:30" ht="20.100000000000001" customHeight="1">
      <c r="A323" s="311"/>
      <c r="B323" s="311"/>
      <c r="C323" s="312"/>
      <c r="D323" s="311" t="s">
        <v>1962</v>
      </c>
      <c r="E323" s="312"/>
      <c r="F323" s="313">
        <v>40</v>
      </c>
      <c r="G323" s="314">
        <v>17.5</v>
      </c>
      <c r="H323" s="313">
        <v>42</v>
      </c>
      <c r="I323" s="314">
        <f>H323/275*100</f>
        <v>15.272727272727273</v>
      </c>
      <c r="J323" s="313">
        <v>46</v>
      </c>
      <c r="K323" s="314">
        <v>16.911764705882351</v>
      </c>
      <c r="L323" s="313">
        <v>46</v>
      </c>
      <c r="M323" s="314">
        <v>16.428571428571427</v>
      </c>
      <c r="N323" s="313">
        <v>45</v>
      </c>
      <c r="O323" s="314">
        <v>16.100000000000001</v>
      </c>
      <c r="P323" s="315">
        <v>43</v>
      </c>
      <c r="Q323" s="316">
        <v>10.9</v>
      </c>
      <c r="R323" s="315">
        <v>41</v>
      </c>
      <c r="S323" s="316">
        <v>10.3</v>
      </c>
      <c r="T323" s="315"/>
      <c r="U323" s="316"/>
      <c r="V323" s="316"/>
      <c r="W323" s="312"/>
      <c r="X323" s="312"/>
      <c r="Y323" s="312"/>
      <c r="Z323" s="312"/>
      <c r="AA323" s="312"/>
      <c r="AB323" s="312"/>
      <c r="AC323" s="312"/>
      <c r="AD323" s="311"/>
    </row>
    <row r="324" spans="1:30" ht="20.100000000000001" customHeight="1">
      <c r="A324" s="311"/>
      <c r="B324" s="311"/>
      <c r="C324" s="312"/>
      <c r="D324" s="311" t="s">
        <v>1963</v>
      </c>
      <c r="E324" s="312"/>
      <c r="F324" s="313">
        <v>34</v>
      </c>
      <c r="G324" s="314">
        <v>14.9</v>
      </c>
      <c r="H324" s="313">
        <v>34</v>
      </c>
      <c r="I324" s="314">
        <f>H324/275*100</f>
        <v>12.363636363636363</v>
      </c>
      <c r="J324" s="313">
        <v>33</v>
      </c>
      <c r="K324" s="314">
        <v>12.132352941176471</v>
      </c>
      <c r="L324" s="313">
        <v>35</v>
      </c>
      <c r="M324" s="314">
        <v>12.5</v>
      </c>
      <c r="N324" s="313">
        <v>34</v>
      </c>
      <c r="O324" s="314">
        <v>12.1</v>
      </c>
      <c r="P324" s="315">
        <v>31</v>
      </c>
      <c r="Q324" s="316">
        <v>7.9</v>
      </c>
      <c r="R324" s="315">
        <v>32</v>
      </c>
      <c r="S324" s="316">
        <v>8</v>
      </c>
      <c r="T324" s="315"/>
      <c r="U324" s="316"/>
      <c r="V324" s="316"/>
      <c r="W324" s="312"/>
      <c r="X324" s="312"/>
      <c r="Y324" s="312"/>
      <c r="Z324" s="312"/>
      <c r="AA324" s="312"/>
      <c r="AB324" s="312"/>
      <c r="AC324" s="312"/>
      <c r="AD324" s="311"/>
    </row>
    <row r="325" spans="1:30" ht="20.100000000000001" customHeight="1">
      <c r="A325" s="311"/>
      <c r="B325" s="311"/>
      <c r="C325" s="312"/>
      <c r="D325" s="311" t="s">
        <v>1964</v>
      </c>
      <c r="E325" s="312"/>
      <c r="F325" s="313">
        <v>11</v>
      </c>
      <c r="G325" s="314">
        <v>4.8</v>
      </c>
      <c r="H325" s="313">
        <v>12</v>
      </c>
      <c r="I325" s="314">
        <f>H325/275*100</f>
        <v>4.3636363636363642</v>
      </c>
      <c r="J325" s="313">
        <v>12</v>
      </c>
      <c r="K325" s="314">
        <v>4.4117647058823533</v>
      </c>
      <c r="L325" s="313">
        <v>13</v>
      </c>
      <c r="M325" s="314">
        <v>4.6428571428571432</v>
      </c>
      <c r="N325" s="313">
        <v>14</v>
      </c>
      <c r="O325" s="314">
        <v>5</v>
      </c>
      <c r="P325" s="315">
        <v>13</v>
      </c>
      <c r="Q325" s="316">
        <v>3.3</v>
      </c>
      <c r="R325" s="315">
        <v>14</v>
      </c>
      <c r="S325" s="316">
        <v>3.5</v>
      </c>
      <c r="T325" s="315"/>
      <c r="U325" s="316"/>
      <c r="V325" s="316"/>
      <c r="W325" s="312"/>
      <c r="X325" s="312"/>
      <c r="Y325" s="312"/>
      <c r="Z325" s="312"/>
      <c r="AA325" s="312"/>
      <c r="AB325" s="312"/>
      <c r="AC325" s="312"/>
      <c r="AD325" s="311"/>
    </row>
    <row r="326" spans="1:30" ht="20.100000000000001" customHeight="1">
      <c r="A326" s="311"/>
      <c r="B326" s="311"/>
      <c r="C326" s="312"/>
      <c r="D326" s="311" t="s">
        <v>7715</v>
      </c>
      <c r="E326" s="312"/>
      <c r="F326" s="313"/>
      <c r="G326" s="314"/>
      <c r="H326" s="313"/>
      <c r="I326" s="314"/>
      <c r="J326" s="313"/>
      <c r="K326" s="314"/>
      <c r="L326" s="313"/>
      <c r="M326" s="314"/>
      <c r="N326" s="313"/>
      <c r="O326" s="314"/>
      <c r="P326" s="315">
        <v>1</v>
      </c>
      <c r="Q326" s="316">
        <v>0.3</v>
      </c>
      <c r="R326" s="315">
        <v>1</v>
      </c>
      <c r="S326" s="316">
        <v>0.3</v>
      </c>
      <c r="T326" s="315"/>
      <c r="U326" s="316"/>
      <c r="V326" s="316"/>
      <c r="W326" s="312"/>
      <c r="X326" s="312"/>
      <c r="Y326" s="312"/>
      <c r="Z326" s="312"/>
      <c r="AA326" s="312"/>
      <c r="AB326" s="312"/>
      <c r="AC326" s="312"/>
      <c r="AD326" s="311"/>
    </row>
    <row r="327" spans="1:30" ht="20.100000000000001" customHeight="1">
      <c r="A327" s="311"/>
      <c r="B327" s="311"/>
      <c r="C327" s="312"/>
      <c r="D327" s="311" t="s">
        <v>7716</v>
      </c>
      <c r="E327" s="312"/>
      <c r="F327" s="313">
        <v>43</v>
      </c>
      <c r="G327" s="314"/>
      <c r="H327" s="313">
        <v>38</v>
      </c>
      <c r="I327" s="314">
        <f>H327/275*100</f>
        <v>13.818181818181818</v>
      </c>
      <c r="J327" s="313">
        <v>31</v>
      </c>
      <c r="K327" s="314">
        <v>11.397058823529411</v>
      </c>
      <c r="L327" s="313">
        <v>33</v>
      </c>
      <c r="M327" s="314">
        <v>11.785714285714285</v>
      </c>
      <c r="N327" s="313">
        <v>28</v>
      </c>
      <c r="O327" s="314">
        <v>10</v>
      </c>
      <c r="P327" s="315">
        <v>146</v>
      </c>
      <c r="Q327" s="316">
        <v>37.1</v>
      </c>
      <c r="R327" s="315">
        <v>153</v>
      </c>
      <c r="S327" s="316">
        <v>38.299999999999997</v>
      </c>
      <c r="T327" s="315"/>
      <c r="U327" s="316"/>
      <c r="V327" s="316"/>
      <c r="W327" s="312"/>
      <c r="X327" s="312"/>
      <c r="Y327" s="312"/>
      <c r="Z327" s="312"/>
      <c r="AA327" s="312"/>
      <c r="AB327" s="312"/>
      <c r="AC327" s="312"/>
      <c r="AD327" s="311"/>
    </row>
    <row r="328" spans="1:30" ht="20.100000000000001" customHeight="1">
      <c r="A328" s="9" t="s">
        <v>3896</v>
      </c>
      <c r="B328" s="9" t="s">
        <v>630</v>
      </c>
      <c r="C328" s="308" t="s">
        <v>7717</v>
      </c>
      <c r="D328" s="9" t="s">
        <v>1872</v>
      </c>
      <c r="E328" s="308"/>
      <c r="F328" s="11">
        <v>71</v>
      </c>
      <c r="G328" s="12">
        <v>32.700000000000003</v>
      </c>
      <c r="H328" s="11">
        <v>73</v>
      </c>
      <c r="I328" s="12">
        <v>33.18181818181818</v>
      </c>
      <c r="J328" s="11">
        <v>73</v>
      </c>
      <c r="K328" s="12">
        <v>33.18181818181818</v>
      </c>
      <c r="L328" s="11">
        <v>71</v>
      </c>
      <c r="M328" s="12">
        <v>31.838565022421523</v>
      </c>
      <c r="N328" s="11">
        <v>69</v>
      </c>
      <c r="O328" s="12">
        <v>32.70142180094787</v>
      </c>
      <c r="P328" s="56">
        <v>75</v>
      </c>
      <c r="Q328" s="57">
        <v>35.885167464114829</v>
      </c>
      <c r="R328" s="56">
        <v>69</v>
      </c>
      <c r="S328" s="57">
        <v>39.884393063583815</v>
      </c>
      <c r="T328" s="56"/>
      <c r="U328" s="57"/>
      <c r="V328" s="57" t="s">
        <v>138</v>
      </c>
      <c r="W328" s="308" t="s">
        <v>7660</v>
      </c>
      <c r="X328" s="308" t="s">
        <v>7660</v>
      </c>
      <c r="Y328" s="308" t="s">
        <v>7660</v>
      </c>
      <c r="Z328" s="308" t="s">
        <v>7660</v>
      </c>
      <c r="AA328" s="308" t="s">
        <v>7660</v>
      </c>
      <c r="AB328" s="308" t="s">
        <v>7660</v>
      </c>
      <c r="AC328" s="308"/>
      <c r="AD328" s="9"/>
    </row>
    <row r="329" spans="1:30" ht="20.100000000000001" customHeight="1">
      <c r="A329" s="311"/>
      <c r="B329" s="311"/>
      <c r="C329" s="312"/>
      <c r="D329" s="311" t="s">
        <v>1873</v>
      </c>
      <c r="E329" s="312"/>
      <c r="F329" s="313">
        <v>24</v>
      </c>
      <c r="G329" s="314">
        <v>11.1</v>
      </c>
      <c r="H329" s="313">
        <v>24</v>
      </c>
      <c r="I329" s="314">
        <v>10.909090909090908</v>
      </c>
      <c r="J329" s="313">
        <v>27</v>
      </c>
      <c r="K329" s="314">
        <v>12.272727272727273</v>
      </c>
      <c r="L329" s="313">
        <v>27</v>
      </c>
      <c r="M329" s="314">
        <v>12.107623318385651</v>
      </c>
      <c r="N329" s="313">
        <v>25</v>
      </c>
      <c r="O329" s="314">
        <v>11.848341232227488</v>
      </c>
      <c r="P329" s="315">
        <v>22</v>
      </c>
      <c r="Q329" s="316">
        <v>10.526315789473685</v>
      </c>
      <c r="R329" s="315">
        <v>13</v>
      </c>
      <c r="S329" s="316">
        <v>7.5144508670520231</v>
      </c>
      <c r="T329" s="315"/>
      <c r="U329" s="316"/>
      <c r="V329" s="316"/>
      <c r="W329" s="312"/>
      <c r="X329" s="312"/>
      <c r="Y329" s="312"/>
      <c r="Z329" s="312"/>
      <c r="AA329" s="312"/>
      <c r="AB329" s="312"/>
      <c r="AC329" s="312"/>
      <c r="AD329" s="311"/>
    </row>
    <row r="330" spans="1:30" ht="20.100000000000001" customHeight="1">
      <c r="A330" s="311"/>
      <c r="B330" s="311"/>
      <c r="C330" s="312"/>
      <c r="D330" s="311" t="s">
        <v>1874</v>
      </c>
      <c r="E330" s="312"/>
      <c r="F330" s="313">
        <v>33</v>
      </c>
      <c r="G330" s="314">
        <v>15.2</v>
      </c>
      <c r="H330" s="313">
        <v>31</v>
      </c>
      <c r="I330" s="314">
        <v>14.090909090909092</v>
      </c>
      <c r="J330" s="313">
        <v>31</v>
      </c>
      <c r="K330" s="314">
        <v>14.090909090909092</v>
      </c>
      <c r="L330" s="313">
        <v>31</v>
      </c>
      <c r="M330" s="314">
        <v>13.901345291479823</v>
      </c>
      <c r="N330" s="313">
        <v>29</v>
      </c>
      <c r="O330" s="314">
        <v>13.744075829383887</v>
      </c>
      <c r="P330" s="315">
        <v>28</v>
      </c>
      <c r="Q330" s="316">
        <v>13.397129186602871</v>
      </c>
      <c r="R330" s="315">
        <v>21</v>
      </c>
      <c r="S330" s="316">
        <v>12.138728323699421</v>
      </c>
      <c r="T330" s="315"/>
      <c r="U330" s="316"/>
      <c r="V330" s="316"/>
      <c r="W330" s="312"/>
      <c r="X330" s="312"/>
      <c r="Y330" s="312"/>
      <c r="Z330" s="312"/>
      <c r="AA330" s="312"/>
      <c r="AB330" s="312"/>
      <c r="AC330" s="312"/>
      <c r="AD330" s="311"/>
    </row>
    <row r="331" spans="1:30" ht="20.100000000000001" customHeight="1">
      <c r="A331" s="311"/>
      <c r="B331" s="311"/>
      <c r="C331" s="312"/>
      <c r="D331" s="311" t="s">
        <v>1875</v>
      </c>
      <c r="E331" s="312"/>
      <c r="F331" s="313">
        <v>24</v>
      </c>
      <c r="G331" s="314">
        <v>11.1</v>
      </c>
      <c r="H331" s="313">
        <v>25</v>
      </c>
      <c r="I331" s="314">
        <v>11.363636363636363</v>
      </c>
      <c r="J331" s="313">
        <v>24</v>
      </c>
      <c r="K331" s="314">
        <v>10.909090909090908</v>
      </c>
      <c r="L331" s="313">
        <v>25</v>
      </c>
      <c r="M331" s="314">
        <v>11.210762331838566</v>
      </c>
      <c r="N331" s="313">
        <v>23</v>
      </c>
      <c r="O331" s="314">
        <v>10.900473933649289</v>
      </c>
      <c r="P331" s="315">
        <v>23</v>
      </c>
      <c r="Q331" s="316">
        <v>11.004784688995215</v>
      </c>
      <c r="R331" s="315">
        <v>16</v>
      </c>
      <c r="S331" s="316">
        <v>9.2485549132947984</v>
      </c>
      <c r="T331" s="315"/>
      <c r="U331" s="316"/>
      <c r="V331" s="316"/>
      <c r="W331" s="312"/>
      <c r="X331" s="312"/>
      <c r="Y331" s="312"/>
      <c r="Z331" s="312"/>
      <c r="AA331" s="312"/>
      <c r="AB331" s="312"/>
      <c r="AC331" s="312"/>
      <c r="AD331" s="311"/>
    </row>
    <row r="332" spans="1:30" ht="20.100000000000001" customHeight="1">
      <c r="A332" s="311"/>
      <c r="B332" s="311"/>
      <c r="C332" s="312"/>
      <c r="D332" s="311" t="s">
        <v>1876</v>
      </c>
      <c r="E332" s="312"/>
      <c r="F332" s="313">
        <v>17</v>
      </c>
      <c r="G332" s="314">
        <v>7.8</v>
      </c>
      <c r="H332" s="313">
        <v>17</v>
      </c>
      <c r="I332" s="314">
        <v>7.7272727272727275</v>
      </c>
      <c r="J332" s="313">
        <v>18</v>
      </c>
      <c r="K332" s="314">
        <v>8.1818181818181817</v>
      </c>
      <c r="L332" s="313">
        <v>18</v>
      </c>
      <c r="M332" s="314">
        <v>8.071748878923767</v>
      </c>
      <c r="N332" s="313">
        <v>17</v>
      </c>
      <c r="O332" s="314">
        <v>8.0568720379146921</v>
      </c>
      <c r="P332" s="315">
        <v>18</v>
      </c>
      <c r="Q332" s="316">
        <v>8.6124401913875595</v>
      </c>
      <c r="R332" s="315">
        <v>19</v>
      </c>
      <c r="S332" s="316">
        <v>10.982658959537572</v>
      </c>
      <c r="T332" s="315"/>
      <c r="U332" s="316"/>
      <c r="V332" s="316"/>
      <c r="W332" s="312"/>
      <c r="X332" s="312"/>
      <c r="Y332" s="312"/>
      <c r="Z332" s="312"/>
      <c r="AA332" s="312"/>
      <c r="AB332" s="312"/>
      <c r="AC332" s="312"/>
      <c r="AD332" s="311"/>
    </row>
    <row r="333" spans="1:30" ht="20.100000000000001" customHeight="1">
      <c r="A333" s="311"/>
      <c r="B333" s="311"/>
      <c r="C333" s="312"/>
      <c r="D333" s="311" t="s">
        <v>7667</v>
      </c>
      <c r="E333" s="312"/>
      <c r="F333" s="313">
        <v>8</v>
      </c>
      <c r="G333" s="314">
        <v>3.7</v>
      </c>
      <c r="H333" s="313">
        <v>9</v>
      </c>
      <c r="I333" s="314">
        <v>4.0909090909090908</v>
      </c>
      <c r="J333" s="313">
        <v>8</v>
      </c>
      <c r="K333" s="314">
        <v>3.6363636363636362</v>
      </c>
      <c r="L333" s="313">
        <v>10</v>
      </c>
      <c r="M333" s="314">
        <v>4.4843049327354256</v>
      </c>
      <c r="N333" s="313">
        <v>9</v>
      </c>
      <c r="O333" s="314">
        <v>4.2654028436018958</v>
      </c>
      <c r="P333" s="315">
        <v>7</v>
      </c>
      <c r="Q333" s="316">
        <v>3.3492822966507179</v>
      </c>
      <c r="R333" s="315">
        <v>5</v>
      </c>
      <c r="S333" s="316">
        <v>2.8901734104046244</v>
      </c>
      <c r="T333" s="315"/>
      <c r="U333" s="316"/>
      <c r="V333" s="316"/>
      <c r="W333" s="312"/>
      <c r="X333" s="312"/>
      <c r="Y333" s="312"/>
      <c r="Z333" s="312"/>
      <c r="AA333" s="312"/>
      <c r="AB333" s="312"/>
      <c r="AC333" s="312"/>
      <c r="AD333" s="311"/>
    </row>
    <row r="334" spans="1:30" ht="20.100000000000001" customHeight="1">
      <c r="A334" s="311"/>
      <c r="B334" s="311"/>
      <c r="C334" s="312"/>
      <c r="D334" s="311" t="s">
        <v>7668</v>
      </c>
      <c r="F334" s="313"/>
      <c r="G334" s="47"/>
      <c r="H334" s="313"/>
      <c r="I334" s="47"/>
      <c r="J334" s="313"/>
      <c r="K334" s="47"/>
      <c r="L334" s="313"/>
      <c r="M334" s="47"/>
      <c r="N334" s="313"/>
      <c r="O334" s="314"/>
      <c r="P334" s="315"/>
      <c r="Q334" s="316"/>
      <c r="R334" s="315"/>
      <c r="S334" s="316"/>
      <c r="T334" s="315"/>
      <c r="U334" s="316"/>
      <c r="V334" s="316"/>
      <c r="W334" s="312"/>
      <c r="X334" s="312"/>
      <c r="Y334" s="312"/>
      <c r="Z334" s="312"/>
      <c r="AA334" s="312"/>
      <c r="AB334" s="312"/>
      <c r="AC334" s="312"/>
      <c r="AD334" s="311"/>
    </row>
    <row r="335" spans="1:30" ht="20.100000000000001" customHeight="1">
      <c r="A335" s="311"/>
      <c r="B335" s="311"/>
      <c r="C335" s="312"/>
      <c r="D335" s="311" t="s">
        <v>1877</v>
      </c>
      <c r="E335" s="312"/>
      <c r="F335" s="313">
        <v>10</v>
      </c>
      <c r="G335" s="314">
        <v>4.5999999999999996</v>
      </c>
      <c r="H335" s="313">
        <v>12</v>
      </c>
      <c r="I335" s="314">
        <v>5.4545454545454541</v>
      </c>
      <c r="J335" s="313">
        <v>10</v>
      </c>
      <c r="K335" s="314">
        <v>4.5454545454545459</v>
      </c>
      <c r="L335" s="313">
        <v>10</v>
      </c>
      <c r="M335" s="314">
        <v>4.4843049327354256</v>
      </c>
      <c r="N335" s="313">
        <v>12</v>
      </c>
      <c r="O335" s="314">
        <v>5.6872037914691944</v>
      </c>
      <c r="P335" s="315">
        <v>11</v>
      </c>
      <c r="Q335" s="316">
        <v>5.2631578947368425</v>
      </c>
      <c r="R335" s="315">
        <v>6</v>
      </c>
      <c r="S335" s="316">
        <v>3.4682080924855492</v>
      </c>
      <c r="T335" s="315"/>
      <c r="U335" s="316"/>
      <c r="V335" s="316"/>
      <c r="W335" s="312"/>
      <c r="X335" s="312"/>
      <c r="Y335" s="312"/>
      <c r="Z335" s="312"/>
      <c r="AA335" s="312"/>
      <c r="AB335" s="312"/>
      <c r="AC335" s="312"/>
      <c r="AD335" s="311"/>
    </row>
    <row r="336" spans="1:30" ht="20.100000000000001" customHeight="1">
      <c r="A336" s="311"/>
      <c r="B336" s="311"/>
      <c r="C336" s="312"/>
      <c r="D336" s="311" t="s">
        <v>1878</v>
      </c>
      <c r="E336" s="312"/>
      <c r="F336" s="313">
        <v>15</v>
      </c>
      <c r="G336" s="314">
        <v>6.9</v>
      </c>
      <c r="H336" s="313">
        <v>12</v>
      </c>
      <c r="I336" s="314">
        <v>5.4545454545454541</v>
      </c>
      <c r="J336" s="313">
        <v>13</v>
      </c>
      <c r="K336" s="314">
        <v>5.9090909090909092</v>
      </c>
      <c r="L336" s="313">
        <v>14</v>
      </c>
      <c r="M336" s="314">
        <v>6.2780269058295968</v>
      </c>
      <c r="N336" s="313">
        <v>11</v>
      </c>
      <c r="O336" s="314">
        <v>5.2132701421800949</v>
      </c>
      <c r="P336" s="315">
        <v>10</v>
      </c>
      <c r="Q336" s="316">
        <v>4.7846889952153111</v>
      </c>
      <c r="R336" s="315">
        <v>11</v>
      </c>
      <c r="S336" s="316">
        <v>6.3583815028901736</v>
      </c>
      <c r="T336" s="315"/>
      <c r="U336" s="316"/>
      <c r="V336" s="316"/>
      <c r="W336" s="312"/>
      <c r="X336" s="312"/>
      <c r="Y336" s="312"/>
      <c r="Z336" s="312"/>
      <c r="AA336" s="312"/>
      <c r="AB336" s="312"/>
      <c r="AC336" s="312"/>
      <c r="AD336" s="311"/>
    </row>
    <row r="337" spans="1:30" ht="20.100000000000001" customHeight="1">
      <c r="A337" s="311"/>
      <c r="B337" s="311"/>
      <c r="C337" s="312"/>
      <c r="D337" s="311" t="s">
        <v>7669</v>
      </c>
      <c r="E337" s="312"/>
      <c r="F337" s="313">
        <v>3</v>
      </c>
      <c r="G337" s="314">
        <v>1.4</v>
      </c>
      <c r="H337" s="313">
        <v>4</v>
      </c>
      <c r="I337" s="314">
        <v>1.8181818181818181</v>
      </c>
      <c r="J337" s="313">
        <v>4</v>
      </c>
      <c r="K337" s="314">
        <v>1.8181818181818181</v>
      </c>
      <c r="L337" s="313">
        <v>4</v>
      </c>
      <c r="M337" s="314">
        <v>1.7937219730941705</v>
      </c>
      <c r="N337" s="313">
        <v>5</v>
      </c>
      <c r="O337" s="314">
        <v>2.3696682464454977</v>
      </c>
      <c r="P337" s="315">
        <v>3</v>
      </c>
      <c r="Q337" s="316">
        <v>1.4354066985645932</v>
      </c>
      <c r="R337" s="315">
        <v>3</v>
      </c>
      <c r="S337" s="316">
        <v>1.7341040462427746</v>
      </c>
      <c r="T337" s="315"/>
      <c r="U337" s="316"/>
      <c r="V337" s="316"/>
      <c r="W337" s="312"/>
      <c r="X337" s="312"/>
      <c r="Y337" s="312"/>
      <c r="Z337" s="312"/>
      <c r="AA337" s="312"/>
      <c r="AB337" s="312"/>
      <c r="AC337" s="312"/>
      <c r="AD337" s="311"/>
    </row>
    <row r="338" spans="1:30" ht="20.100000000000001" customHeight="1">
      <c r="A338" s="311"/>
      <c r="B338" s="311"/>
      <c r="C338" s="312"/>
      <c r="D338" s="311" t="s">
        <v>7653</v>
      </c>
      <c r="E338" s="312"/>
      <c r="F338" s="313">
        <v>3</v>
      </c>
      <c r="G338" s="314">
        <v>1.4</v>
      </c>
      <c r="H338" s="313">
        <v>3</v>
      </c>
      <c r="I338" s="314">
        <v>1.3636363636363635</v>
      </c>
      <c r="J338" s="313">
        <v>2</v>
      </c>
      <c r="K338" s="314">
        <v>0.90909090909090906</v>
      </c>
      <c r="L338" s="313">
        <v>2</v>
      </c>
      <c r="M338" s="314">
        <v>0.89686098654708524</v>
      </c>
      <c r="N338" s="313">
        <v>2</v>
      </c>
      <c r="O338" s="314">
        <v>0.94786729857819907</v>
      </c>
      <c r="P338" s="315">
        <v>4</v>
      </c>
      <c r="Q338" s="316">
        <v>1.9138755980861244</v>
      </c>
      <c r="R338" s="315">
        <v>3</v>
      </c>
      <c r="S338" s="316">
        <v>1.7341040462427746</v>
      </c>
      <c r="T338" s="315"/>
      <c r="U338" s="316"/>
      <c r="V338" s="316"/>
      <c r="W338" s="312"/>
      <c r="X338" s="312"/>
      <c r="Y338" s="312"/>
      <c r="Z338" s="312"/>
      <c r="AA338" s="312"/>
      <c r="AB338" s="312"/>
      <c r="AC338" s="312"/>
      <c r="AD338" s="311"/>
    </row>
    <row r="339" spans="1:30" ht="20.100000000000001" customHeight="1">
      <c r="A339" s="311"/>
      <c r="B339" s="311"/>
      <c r="C339" s="312"/>
      <c r="D339" s="311" t="s">
        <v>7654</v>
      </c>
      <c r="E339" s="312"/>
      <c r="F339" s="313">
        <v>1</v>
      </c>
      <c r="G339" s="314">
        <v>0.5</v>
      </c>
      <c r="H339" s="313">
        <v>2</v>
      </c>
      <c r="I339" s="314">
        <v>0.90909090909090906</v>
      </c>
      <c r="J339" s="313">
        <v>2</v>
      </c>
      <c r="K339" s="314">
        <v>0.90909090909090906</v>
      </c>
      <c r="L339" s="313">
        <v>2</v>
      </c>
      <c r="M339" s="314">
        <v>0.89686098654708524</v>
      </c>
      <c r="N339" s="313">
        <v>2</v>
      </c>
      <c r="O339" s="314">
        <v>0.94786729857819907</v>
      </c>
      <c r="P339" s="315">
        <v>2</v>
      </c>
      <c r="Q339" s="316">
        <v>0.9569377990430622</v>
      </c>
      <c r="R339" s="315">
        <v>2</v>
      </c>
      <c r="S339" s="316">
        <v>1.1560693641618498</v>
      </c>
      <c r="T339" s="315"/>
      <c r="U339" s="316"/>
      <c r="V339" s="316"/>
      <c r="W339" s="312"/>
      <c r="X339" s="312"/>
      <c r="Y339" s="312"/>
      <c r="Z339" s="312"/>
      <c r="AA339" s="312"/>
      <c r="AB339" s="312"/>
      <c r="AC339" s="312"/>
      <c r="AD339" s="311"/>
    </row>
    <row r="340" spans="1:30" ht="20.100000000000001" customHeight="1">
      <c r="A340" s="311"/>
      <c r="B340" s="311"/>
      <c r="C340" s="312"/>
      <c r="D340" s="311" t="s">
        <v>7655</v>
      </c>
      <c r="E340" s="312"/>
      <c r="F340" s="313">
        <v>1</v>
      </c>
      <c r="G340" s="314">
        <v>0.5</v>
      </c>
      <c r="H340" s="313">
        <v>1</v>
      </c>
      <c r="I340" s="314">
        <v>0.45454545454545453</v>
      </c>
      <c r="J340" s="313">
        <v>1</v>
      </c>
      <c r="K340" s="314">
        <v>0.45454545454545453</v>
      </c>
      <c r="L340" s="313">
        <v>1</v>
      </c>
      <c r="M340" s="314">
        <v>0.44843049327354262</v>
      </c>
      <c r="N340" s="313">
        <v>1</v>
      </c>
      <c r="O340" s="314">
        <v>0.47393364928909953</v>
      </c>
      <c r="P340" s="315">
        <v>1</v>
      </c>
      <c r="Q340" s="316">
        <v>0.4784688995215311</v>
      </c>
      <c r="R340" s="315">
        <v>1</v>
      </c>
      <c r="S340" s="316">
        <v>0.5780346820809249</v>
      </c>
      <c r="T340" s="315"/>
      <c r="U340" s="316"/>
      <c r="V340" s="316"/>
      <c r="W340" s="312"/>
      <c r="X340" s="312"/>
      <c r="Y340" s="312"/>
      <c r="Z340" s="312"/>
      <c r="AA340" s="312"/>
      <c r="AB340" s="312"/>
      <c r="AC340" s="312"/>
      <c r="AD340" s="311"/>
    </row>
    <row r="341" spans="1:30" ht="20.100000000000001" customHeight="1">
      <c r="A341" s="311"/>
      <c r="B341" s="311"/>
      <c r="C341" s="312"/>
      <c r="D341" s="311" t="s">
        <v>7656</v>
      </c>
      <c r="E341" s="312"/>
      <c r="F341" s="313">
        <v>1</v>
      </c>
      <c r="G341" s="314">
        <v>0.5</v>
      </c>
      <c r="H341" s="313">
        <v>1</v>
      </c>
      <c r="I341" s="314">
        <v>0.45454545454545453</v>
      </c>
      <c r="J341" s="313">
        <v>1</v>
      </c>
      <c r="K341" s="314">
        <v>0.45454545454545453</v>
      </c>
      <c r="L341" s="313">
        <v>1</v>
      </c>
      <c r="M341" s="314">
        <v>0.44843049327354262</v>
      </c>
      <c r="N341" s="313">
        <v>1</v>
      </c>
      <c r="O341" s="314">
        <v>0.47393364928909953</v>
      </c>
      <c r="P341" s="315">
        <v>1</v>
      </c>
      <c r="Q341" s="316">
        <v>0.4784688995215311</v>
      </c>
      <c r="R341" s="315">
        <v>1</v>
      </c>
      <c r="S341" s="316">
        <v>0.5780346820809249</v>
      </c>
      <c r="T341" s="315"/>
      <c r="U341" s="316"/>
      <c r="V341" s="316"/>
      <c r="W341" s="312"/>
      <c r="X341" s="312"/>
      <c r="Y341" s="312"/>
      <c r="Z341" s="312"/>
      <c r="AA341" s="312"/>
      <c r="AB341" s="312"/>
      <c r="AC341" s="312"/>
      <c r="AD341" s="311"/>
    </row>
    <row r="342" spans="1:30" ht="20.100000000000001" customHeight="1">
      <c r="A342" s="311"/>
      <c r="B342" s="311"/>
      <c r="C342" s="312"/>
      <c r="D342" s="311" t="s">
        <v>7657</v>
      </c>
      <c r="E342" s="312"/>
      <c r="F342" s="313">
        <v>6</v>
      </c>
      <c r="G342" s="314">
        <v>2.8</v>
      </c>
      <c r="H342" s="313">
        <v>6</v>
      </c>
      <c r="I342" s="314">
        <v>2.7272727272727271</v>
      </c>
      <c r="J342" s="313">
        <v>6</v>
      </c>
      <c r="K342" s="314">
        <v>2.7272727272727271</v>
      </c>
      <c r="L342" s="313">
        <v>7</v>
      </c>
      <c r="M342" s="314">
        <v>3.1390134529147984</v>
      </c>
      <c r="N342" s="313">
        <v>5</v>
      </c>
      <c r="O342" s="314">
        <v>2.3696682464454977</v>
      </c>
      <c r="P342" s="315">
        <v>4</v>
      </c>
      <c r="Q342" s="316">
        <v>1.9138755980861244</v>
      </c>
      <c r="R342" s="315">
        <v>3</v>
      </c>
      <c r="S342" s="316">
        <v>1.7341040462427746</v>
      </c>
      <c r="T342" s="315"/>
      <c r="U342" s="316"/>
      <c r="V342" s="316"/>
      <c r="W342" s="312"/>
      <c r="X342" s="312"/>
      <c r="Y342" s="312"/>
      <c r="Z342" s="312"/>
      <c r="AA342" s="312"/>
      <c r="AB342" s="312"/>
      <c r="AC342" s="312"/>
      <c r="AD342" s="311"/>
    </row>
    <row r="343" spans="1:30" ht="20.100000000000001" customHeight="1">
      <c r="A343" s="9" t="s">
        <v>3897</v>
      </c>
      <c r="B343" s="9" t="s">
        <v>631</v>
      </c>
      <c r="C343" s="308" t="s">
        <v>7717</v>
      </c>
      <c r="D343" s="9" t="s">
        <v>1853</v>
      </c>
      <c r="E343" s="308"/>
      <c r="F343" s="11">
        <v>217</v>
      </c>
      <c r="G343" s="12">
        <v>100</v>
      </c>
      <c r="H343" s="11">
        <v>220</v>
      </c>
      <c r="I343" s="12">
        <v>100</v>
      </c>
      <c r="J343" s="11">
        <v>220</v>
      </c>
      <c r="K343" s="12">
        <v>100</v>
      </c>
      <c r="L343" s="11">
        <v>223</v>
      </c>
      <c r="M343" s="12">
        <v>100</v>
      </c>
      <c r="N343" s="11">
        <v>210</v>
      </c>
      <c r="O343" s="12">
        <v>99.5</v>
      </c>
      <c r="P343" s="56">
        <v>205</v>
      </c>
      <c r="Q343" s="57">
        <v>98.086124401913878</v>
      </c>
      <c r="R343" s="56">
        <v>165</v>
      </c>
      <c r="S343" s="57">
        <v>95.375722543352595</v>
      </c>
      <c r="T343" s="56"/>
      <c r="U343" s="57"/>
      <c r="V343" s="57" t="s">
        <v>138</v>
      </c>
      <c r="W343" s="308" t="s">
        <v>7660</v>
      </c>
      <c r="X343" s="308" t="s">
        <v>7660</v>
      </c>
      <c r="Y343" s="308" t="s">
        <v>7660</v>
      </c>
      <c r="Z343" s="308" t="s">
        <v>7660</v>
      </c>
      <c r="AA343" s="308" t="s">
        <v>7660</v>
      </c>
      <c r="AB343" s="308" t="s">
        <v>7660</v>
      </c>
      <c r="AC343" s="308"/>
      <c r="AD343" s="9"/>
    </row>
    <row r="344" spans="1:30" ht="20.100000000000001" customHeight="1">
      <c r="A344" s="311"/>
      <c r="B344" s="311"/>
      <c r="C344" s="312"/>
      <c r="D344" s="311" t="s">
        <v>1854</v>
      </c>
      <c r="E344" s="312"/>
      <c r="F344" s="313"/>
      <c r="G344" s="314"/>
      <c r="H344" s="313"/>
      <c r="I344" s="314"/>
      <c r="J344" s="313"/>
      <c r="K344" s="314"/>
      <c r="L344" s="313"/>
      <c r="M344" s="314"/>
      <c r="N344" s="313">
        <v>1</v>
      </c>
      <c r="O344" s="314">
        <v>0.5</v>
      </c>
      <c r="P344" s="315">
        <v>4</v>
      </c>
      <c r="Q344" s="316">
        <v>1.9138755980861244</v>
      </c>
      <c r="R344" s="315">
        <v>8</v>
      </c>
      <c r="S344" s="316">
        <v>4.6242774566473992</v>
      </c>
      <c r="T344" s="315"/>
      <c r="U344" s="316"/>
      <c r="V344" s="316"/>
      <c r="W344" s="312"/>
      <c r="X344" s="312"/>
      <c r="Y344" s="312"/>
      <c r="Z344" s="312"/>
      <c r="AA344" s="312"/>
      <c r="AB344" s="312"/>
      <c r="AC344" s="312"/>
      <c r="AD344" s="311"/>
    </row>
    <row r="345" spans="1:30" ht="20.100000000000001" customHeight="1">
      <c r="A345" s="9" t="s">
        <v>3898</v>
      </c>
      <c r="B345" s="9" t="s">
        <v>632</v>
      </c>
      <c r="C345" s="308" t="s">
        <v>7717</v>
      </c>
      <c r="D345" s="9" t="s">
        <v>1872</v>
      </c>
      <c r="E345" s="308"/>
      <c r="F345" s="11">
        <v>71</v>
      </c>
      <c r="G345" s="12">
        <v>32.700000000000003</v>
      </c>
      <c r="H345" s="11">
        <v>73</v>
      </c>
      <c r="I345" s="12">
        <v>33.18181818181818</v>
      </c>
      <c r="J345" s="11">
        <v>73</v>
      </c>
      <c r="K345" s="12">
        <v>33.200000000000003</v>
      </c>
      <c r="L345" s="11">
        <v>71</v>
      </c>
      <c r="M345" s="12">
        <v>31.838565022421523</v>
      </c>
      <c r="N345" s="11">
        <v>69</v>
      </c>
      <c r="O345" s="12">
        <v>32.70142180094787</v>
      </c>
      <c r="P345" s="56">
        <v>75</v>
      </c>
      <c r="Q345" s="57">
        <v>35.885167464114829</v>
      </c>
      <c r="R345" s="56">
        <v>70</v>
      </c>
      <c r="S345" s="57">
        <v>40.462427745664741</v>
      </c>
      <c r="T345" s="56"/>
      <c r="U345" s="57"/>
      <c r="V345" s="57" t="s">
        <v>138</v>
      </c>
      <c r="W345" s="308" t="s">
        <v>7660</v>
      </c>
      <c r="X345" s="308" t="s">
        <v>7660</v>
      </c>
      <c r="Y345" s="308" t="s">
        <v>7660</v>
      </c>
      <c r="Z345" s="308" t="s">
        <v>7660</v>
      </c>
      <c r="AA345" s="308" t="s">
        <v>7660</v>
      </c>
      <c r="AB345" s="308" t="s">
        <v>7660</v>
      </c>
      <c r="AC345" s="308"/>
      <c r="AD345" s="9"/>
    </row>
    <row r="346" spans="1:30" ht="20.100000000000001" customHeight="1">
      <c r="A346" s="311"/>
      <c r="B346" s="311"/>
      <c r="C346" s="312"/>
      <c r="D346" s="311" t="s">
        <v>1873</v>
      </c>
      <c r="E346" s="312"/>
      <c r="F346" s="313">
        <v>24</v>
      </c>
      <c r="G346" s="314">
        <v>11.1</v>
      </c>
      <c r="H346" s="313">
        <v>24</v>
      </c>
      <c r="I346" s="314">
        <v>10.909090909090908</v>
      </c>
      <c r="J346" s="313">
        <v>27</v>
      </c>
      <c r="K346" s="314">
        <v>12.3</v>
      </c>
      <c r="L346" s="313">
        <v>27</v>
      </c>
      <c r="M346" s="314">
        <v>12.107623318385651</v>
      </c>
      <c r="N346" s="313">
        <v>25</v>
      </c>
      <c r="O346" s="314">
        <v>11.848341232227488</v>
      </c>
      <c r="P346" s="315">
        <v>22</v>
      </c>
      <c r="Q346" s="316">
        <v>10.526315789473685</v>
      </c>
      <c r="R346" s="315">
        <v>14</v>
      </c>
      <c r="S346" s="316">
        <v>8.0924855491329488</v>
      </c>
      <c r="T346" s="315"/>
      <c r="U346" s="316"/>
      <c r="V346" s="316"/>
      <c r="W346" s="312"/>
      <c r="X346" s="312"/>
      <c r="Y346" s="312"/>
      <c r="Z346" s="312"/>
      <c r="AA346" s="312"/>
      <c r="AB346" s="312"/>
      <c r="AC346" s="312"/>
      <c r="AD346" s="311"/>
    </row>
    <row r="347" spans="1:30" ht="20.100000000000001" customHeight="1">
      <c r="A347" s="311"/>
      <c r="B347" s="311"/>
      <c r="C347" s="312"/>
      <c r="D347" s="311" t="s">
        <v>1874</v>
      </c>
      <c r="E347" s="312"/>
      <c r="F347" s="313">
        <v>33</v>
      </c>
      <c r="G347" s="314">
        <v>15.2</v>
      </c>
      <c r="H347" s="313">
        <v>31</v>
      </c>
      <c r="I347" s="314">
        <v>14.090909090909092</v>
      </c>
      <c r="J347" s="313">
        <v>31</v>
      </c>
      <c r="K347" s="314">
        <v>14.1</v>
      </c>
      <c r="L347" s="313">
        <v>31</v>
      </c>
      <c r="M347" s="314">
        <v>13.901345291479823</v>
      </c>
      <c r="N347" s="313">
        <v>29</v>
      </c>
      <c r="O347" s="314">
        <v>13.744075829383887</v>
      </c>
      <c r="P347" s="315">
        <v>27</v>
      </c>
      <c r="Q347" s="316">
        <v>12.918660287081339</v>
      </c>
      <c r="R347" s="315">
        <v>22</v>
      </c>
      <c r="S347" s="316">
        <v>12.716763005780347</v>
      </c>
      <c r="T347" s="315"/>
      <c r="U347" s="316"/>
      <c r="V347" s="316"/>
      <c r="W347" s="312"/>
      <c r="X347" s="312"/>
      <c r="Y347" s="312"/>
      <c r="Z347" s="312"/>
      <c r="AA347" s="312"/>
      <c r="AB347" s="312"/>
      <c r="AC347" s="312"/>
      <c r="AD347" s="311"/>
    </row>
    <row r="348" spans="1:30" ht="20.100000000000001" customHeight="1">
      <c r="A348" s="311"/>
      <c r="B348" s="311"/>
      <c r="C348" s="312"/>
      <c r="D348" s="311" t="s">
        <v>1875</v>
      </c>
      <c r="E348" s="312"/>
      <c r="F348" s="313">
        <v>24</v>
      </c>
      <c r="G348" s="314">
        <v>11.1</v>
      </c>
      <c r="H348" s="313">
        <v>25</v>
      </c>
      <c r="I348" s="314">
        <v>11.363636363636363</v>
      </c>
      <c r="J348" s="313">
        <v>24</v>
      </c>
      <c r="K348" s="314">
        <v>10.9</v>
      </c>
      <c r="L348" s="313">
        <v>25</v>
      </c>
      <c r="M348" s="314">
        <v>11.210762331838566</v>
      </c>
      <c r="N348" s="313">
        <v>23</v>
      </c>
      <c r="O348" s="314">
        <v>10.900473933649289</v>
      </c>
      <c r="P348" s="315">
        <v>24</v>
      </c>
      <c r="Q348" s="316">
        <v>11.483253588516746</v>
      </c>
      <c r="R348" s="315">
        <v>17</v>
      </c>
      <c r="S348" s="316">
        <v>9.8265895953757223</v>
      </c>
      <c r="T348" s="315"/>
      <c r="U348" s="316"/>
      <c r="V348" s="316"/>
      <c r="W348" s="312"/>
      <c r="X348" s="312"/>
      <c r="Y348" s="312"/>
      <c r="Z348" s="312"/>
      <c r="AA348" s="312"/>
      <c r="AB348" s="312"/>
      <c r="AC348" s="312"/>
      <c r="AD348" s="311"/>
    </row>
    <row r="349" spans="1:30" ht="20.100000000000001" customHeight="1">
      <c r="A349" s="311"/>
      <c r="B349" s="311"/>
      <c r="C349" s="312"/>
      <c r="D349" s="311" t="s">
        <v>1876</v>
      </c>
      <c r="E349" s="312"/>
      <c r="F349" s="313">
        <v>17</v>
      </c>
      <c r="G349" s="314">
        <v>7.8</v>
      </c>
      <c r="H349" s="313">
        <v>17</v>
      </c>
      <c r="I349" s="314">
        <v>7.7272727272727275</v>
      </c>
      <c r="J349" s="313">
        <v>18</v>
      </c>
      <c r="K349" s="314">
        <v>8.1999999999999993</v>
      </c>
      <c r="L349" s="313">
        <v>18</v>
      </c>
      <c r="M349" s="314">
        <v>8.071748878923767</v>
      </c>
      <c r="N349" s="313">
        <v>17</v>
      </c>
      <c r="O349" s="314">
        <v>8.0568720379146921</v>
      </c>
      <c r="P349" s="315">
        <v>19</v>
      </c>
      <c r="Q349" s="316">
        <v>9.0909090909090917</v>
      </c>
      <c r="R349" s="315">
        <v>17</v>
      </c>
      <c r="S349" s="316">
        <v>9.8265895953757223</v>
      </c>
      <c r="T349" s="315"/>
      <c r="U349" s="316"/>
      <c r="V349" s="316"/>
      <c r="W349" s="312"/>
      <c r="X349" s="312"/>
      <c r="Y349" s="312"/>
      <c r="Z349" s="312"/>
      <c r="AA349" s="312"/>
      <c r="AB349" s="312"/>
      <c r="AC349" s="312"/>
      <c r="AD349" s="311"/>
    </row>
    <row r="350" spans="1:30" ht="20.100000000000001" customHeight="1">
      <c r="A350" s="311"/>
      <c r="B350" s="311"/>
      <c r="C350" s="312"/>
      <c r="D350" s="311" t="s">
        <v>7667</v>
      </c>
      <c r="E350" s="312"/>
      <c r="F350" s="313">
        <v>8</v>
      </c>
      <c r="G350" s="314">
        <v>3.7</v>
      </c>
      <c r="H350" s="313">
        <v>9</v>
      </c>
      <c r="I350" s="314">
        <v>4.0909090909090908</v>
      </c>
      <c r="J350" s="313">
        <v>8</v>
      </c>
      <c r="K350" s="314">
        <v>3.6</v>
      </c>
      <c r="L350" s="313">
        <v>10</v>
      </c>
      <c r="M350" s="314">
        <v>4.4843049327354256</v>
      </c>
      <c r="N350" s="313">
        <v>9</v>
      </c>
      <c r="O350" s="314">
        <v>4.2654028436018958</v>
      </c>
      <c r="P350" s="315">
        <v>7</v>
      </c>
      <c r="Q350" s="316">
        <v>3.3492822966507179</v>
      </c>
      <c r="R350" s="315">
        <v>5</v>
      </c>
      <c r="S350" s="316">
        <v>2.8901734104046244</v>
      </c>
      <c r="T350" s="315"/>
      <c r="U350" s="316"/>
      <c r="V350" s="316"/>
      <c r="W350" s="312"/>
      <c r="X350" s="312"/>
      <c r="Y350" s="312"/>
      <c r="Z350" s="312"/>
      <c r="AA350" s="312"/>
      <c r="AB350" s="312"/>
      <c r="AC350" s="312"/>
      <c r="AD350" s="311"/>
    </row>
    <row r="351" spans="1:30" ht="20.100000000000001" customHeight="1">
      <c r="A351" s="311"/>
      <c r="B351" s="311"/>
      <c r="C351" s="312"/>
      <c r="D351" s="311" t="s">
        <v>7668</v>
      </c>
      <c r="E351" s="312"/>
      <c r="F351" s="313"/>
      <c r="G351" s="47"/>
      <c r="H351" s="313"/>
      <c r="I351" s="47"/>
      <c r="J351" s="313"/>
      <c r="K351" s="47"/>
      <c r="L351" s="313"/>
      <c r="M351" s="47"/>
      <c r="N351" s="313"/>
      <c r="O351" s="314"/>
      <c r="P351" s="315"/>
      <c r="Q351" s="316"/>
      <c r="R351" s="315"/>
      <c r="S351" s="316"/>
      <c r="T351" s="315"/>
      <c r="U351" s="316"/>
      <c r="V351" s="316"/>
      <c r="W351" s="312"/>
      <c r="X351" s="312"/>
      <c r="Y351" s="312"/>
      <c r="Z351" s="312"/>
      <c r="AA351" s="312"/>
      <c r="AB351" s="312"/>
      <c r="AC351" s="312"/>
      <c r="AD351" s="311"/>
    </row>
    <row r="352" spans="1:30" ht="20.100000000000001" customHeight="1">
      <c r="A352" s="311"/>
      <c r="B352" s="311"/>
      <c r="C352" s="312"/>
      <c r="D352" s="311" t="s">
        <v>1877</v>
      </c>
      <c r="E352" s="312"/>
      <c r="F352" s="313">
        <v>10</v>
      </c>
      <c r="G352" s="314">
        <v>4.5999999999999996</v>
      </c>
      <c r="H352" s="313">
        <v>12</v>
      </c>
      <c r="I352" s="314">
        <v>5.4545454545454541</v>
      </c>
      <c r="J352" s="313">
        <v>10</v>
      </c>
      <c r="K352" s="314">
        <v>4.5</v>
      </c>
      <c r="L352" s="313">
        <v>10</v>
      </c>
      <c r="M352" s="314">
        <v>4.4843049327354256</v>
      </c>
      <c r="N352" s="313">
        <v>12</v>
      </c>
      <c r="O352" s="314">
        <v>5.6872037914691944</v>
      </c>
      <c r="P352" s="315">
        <v>10</v>
      </c>
      <c r="Q352" s="316">
        <v>4.7846889952153111</v>
      </c>
      <c r="R352" s="315">
        <v>6</v>
      </c>
      <c r="S352" s="316">
        <v>3.4682080924855492</v>
      </c>
      <c r="T352" s="315"/>
      <c r="U352" s="316"/>
      <c r="V352" s="316"/>
      <c r="W352" s="312"/>
      <c r="X352" s="312"/>
      <c r="Y352" s="312"/>
      <c r="Z352" s="312"/>
      <c r="AA352" s="312"/>
      <c r="AB352" s="312"/>
      <c r="AC352" s="312"/>
      <c r="AD352" s="311"/>
    </row>
    <row r="353" spans="1:30" ht="20.100000000000001" customHeight="1">
      <c r="A353" s="311"/>
      <c r="B353" s="311"/>
      <c r="C353" s="312"/>
      <c r="D353" s="311" t="s">
        <v>1878</v>
      </c>
      <c r="E353" s="312"/>
      <c r="F353" s="313">
        <v>15</v>
      </c>
      <c r="G353" s="314">
        <v>6.9</v>
      </c>
      <c r="H353" s="313">
        <v>12</v>
      </c>
      <c r="I353" s="314">
        <v>5.4545454545454541</v>
      </c>
      <c r="J353" s="313">
        <v>13</v>
      </c>
      <c r="K353" s="314">
        <v>5.9</v>
      </c>
      <c r="L353" s="313">
        <v>14</v>
      </c>
      <c r="M353" s="314">
        <v>6.2780269058295968</v>
      </c>
      <c r="N353" s="313">
        <v>12</v>
      </c>
      <c r="O353" s="314">
        <v>5.6872037914691944</v>
      </c>
      <c r="P353" s="315">
        <v>10</v>
      </c>
      <c r="Q353" s="316">
        <v>4.7846889952153111</v>
      </c>
      <c r="R353" s="315">
        <v>10</v>
      </c>
      <c r="S353" s="316">
        <v>5.7803468208092488</v>
      </c>
      <c r="T353" s="315"/>
      <c r="U353" s="316"/>
      <c r="V353" s="316"/>
      <c r="W353" s="312"/>
      <c r="X353" s="312"/>
      <c r="Y353" s="312"/>
      <c r="Z353" s="312"/>
      <c r="AA353" s="312"/>
      <c r="AB353" s="312"/>
      <c r="AC353" s="312"/>
      <c r="AD353" s="311"/>
    </row>
    <row r="354" spans="1:30" ht="20.100000000000001" customHeight="1">
      <c r="A354" s="311"/>
      <c r="B354" s="311"/>
      <c r="C354" s="312"/>
      <c r="D354" s="311" t="s">
        <v>7669</v>
      </c>
      <c r="E354" s="312"/>
      <c r="F354" s="313">
        <v>3</v>
      </c>
      <c r="G354" s="314">
        <v>1.4</v>
      </c>
      <c r="H354" s="313">
        <v>4</v>
      </c>
      <c r="I354" s="314">
        <v>1.8181818181818181</v>
      </c>
      <c r="J354" s="313">
        <v>4</v>
      </c>
      <c r="K354" s="314">
        <v>1.8</v>
      </c>
      <c r="L354" s="313">
        <v>4</v>
      </c>
      <c r="M354" s="314">
        <v>1.7937219730941705</v>
      </c>
      <c r="N354" s="313">
        <v>4</v>
      </c>
      <c r="O354" s="314">
        <v>1.8957345971563981</v>
      </c>
      <c r="P354" s="315">
        <v>3</v>
      </c>
      <c r="Q354" s="316">
        <v>1.4354066985645932</v>
      </c>
      <c r="R354" s="315">
        <v>2</v>
      </c>
      <c r="S354" s="316">
        <v>1.1560693641618498</v>
      </c>
      <c r="T354" s="315"/>
      <c r="U354" s="316"/>
      <c r="V354" s="316"/>
      <c r="W354" s="312"/>
      <c r="X354" s="312"/>
      <c r="Y354" s="312"/>
      <c r="Z354" s="312"/>
      <c r="AA354" s="312"/>
      <c r="AB354" s="312"/>
      <c r="AC354" s="312"/>
      <c r="AD354" s="311"/>
    </row>
    <row r="355" spans="1:30" ht="20.100000000000001" customHeight="1">
      <c r="A355" s="311"/>
      <c r="B355" s="311"/>
      <c r="C355" s="312"/>
      <c r="D355" s="311" t="s">
        <v>7653</v>
      </c>
      <c r="E355" s="312"/>
      <c r="F355" s="313">
        <v>3</v>
      </c>
      <c r="G355" s="314">
        <v>1.4</v>
      </c>
      <c r="H355" s="313">
        <v>3</v>
      </c>
      <c r="I355" s="314">
        <v>1.3636363636363635</v>
      </c>
      <c r="J355" s="313">
        <v>2</v>
      </c>
      <c r="K355" s="314">
        <v>0.9</v>
      </c>
      <c r="L355" s="313">
        <v>2</v>
      </c>
      <c r="M355" s="314">
        <v>0.89686098654708524</v>
      </c>
      <c r="N355" s="313">
        <v>2</v>
      </c>
      <c r="O355" s="314">
        <v>0.94786729857819907</v>
      </c>
      <c r="P355" s="315">
        <v>3</v>
      </c>
      <c r="Q355" s="316">
        <v>1.4354066985645932</v>
      </c>
      <c r="R355" s="315">
        <v>4</v>
      </c>
      <c r="S355" s="316">
        <v>2.3121387283236996</v>
      </c>
      <c r="T355" s="315"/>
      <c r="U355" s="316"/>
      <c r="V355" s="316"/>
      <c r="W355" s="312"/>
      <c r="X355" s="312"/>
      <c r="Y355" s="312"/>
      <c r="Z355" s="312"/>
      <c r="AA355" s="312"/>
      <c r="AB355" s="312"/>
      <c r="AC355" s="312"/>
      <c r="AD355" s="311"/>
    </row>
    <row r="356" spans="1:30" ht="20.100000000000001" customHeight="1">
      <c r="A356" s="311"/>
      <c r="B356" s="311"/>
      <c r="C356" s="312"/>
      <c r="D356" s="311" t="s">
        <v>7654</v>
      </c>
      <c r="E356" s="312"/>
      <c r="F356" s="313">
        <v>1</v>
      </c>
      <c r="G356" s="314">
        <v>0.5</v>
      </c>
      <c r="H356" s="313">
        <v>2</v>
      </c>
      <c r="I356" s="314">
        <v>0.90909090909090906</v>
      </c>
      <c r="J356" s="313">
        <v>2</v>
      </c>
      <c r="K356" s="314">
        <v>0.9</v>
      </c>
      <c r="L356" s="313">
        <v>2</v>
      </c>
      <c r="M356" s="314">
        <v>0.89686098654708524</v>
      </c>
      <c r="N356" s="313">
        <v>2</v>
      </c>
      <c r="O356" s="314">
        <v>0.94786729857819907</v>
      </c>
      <c r="P356" s="315">
        <v>2</v>
      </c>
      <c r="Q356" s="316">
        <v>0.9569377990430622</v>
      </c>
      <c r="R356" s="315">
        <v>2</v>
      </c>
      <c r="S356" s="316">
        <v>1.1560693641618498</v>
      </c>
      <c r="T356" s="315"/>
      <c r="U356" s="316"/>
      <c r="V356" s="316"/>
      <c r="W356" s="312"/>
      <c r="X356" s="312"/>
      <c r="Y356" s="312"/>
      <c r="Z356" s="312"/>
      <c r="AA356" s="312"/>
      <c r="AB356" s="312"/>
      <c r="AC356" s="312"/>
      <c r="AD356" s="311"/>
    </row>
    <row r="357" spans="1:30" ht="20.100000000000001" customHeight="1">
      <c r="A357" s="311"/>
      <c r="B357" s="311"/>
      <c r="C357" s="312"/>
      <c r="D357" s="311" t="s">
        <v>7655</v>
      </c>
      <c r="E357" s="312"/>
      <c r="F357" s="313">
        <v>1</v>
      </c>
      <c r="G357" s="314">
        <v>0.5</v>
      </c>
      <c r="H357" s="313">
        <v>1</v>
      </c>
      <c r="I357" s="314">
        <v>0.45454545454545453</v>
      </c>
      <c r="J357" s="313">
        <v>1</v>
      </c>
      <c r="K357" s="314">
        <v>0.5</v>
      </c>
      <c r="L357" s="313">
        <v>1</v>
      </c>
      <c r="M357" s="314">
        <v>0.44843049327354262</v>
      </c>
      <c r="N357" s="313">
        <v>1</v>
      </c>
      <c r="O357" s="314">
        <v>0.47393364928909953</v>
      </c>
      <c r="P357" s="315">
        <v>1</v>
      </c>
      <c r="Q357" s="316">
        <v>0.4784688995215311</v>
      </c>
      <c r="R357" s="315">
        <v>1</v>
      </c>
      <c r="S357" s="316">
        <v>0.5780346820809249</v>
      </c>
      <c r="T357" s="315"/>
      <c r="U357" s="316"/>
      <c r="V357" s="316"/>
      <c r="W357" s="312"/>
      <c r="X357" s="312"/>
      <c r="Y357" s="312"/>
      <c r="Z357" s="312"/>
      <c r="AA357" s="312"/>
      <c r="AB357" s="312"/>
      <c r="AC357" s="312"/>
      <c r="AD357" s="311"/>
    </row>
    <row r="358" spans="1:30" ht="20.100000000000001" customHeight="1">
      <c r="A358" s="311"/>
      <c r="B358" s="311"/>
      <c r="C358" s="312"/>
      <c r="D358" s="311" t="s">
        <v>7656</v>
      </c>
      <c r="E358" s="312"/>
      <c r="F358" s="313">
        <v>1</v>
      </c>
      <c r="G358" s="314">
        <v>0.5</v>
      </c>
      <c r="H358" s="313">
        <v>1</v>
      </c>
      <c r="I358" s="314">
        <v>0.45454545454545453</v>
      </c>
      <c r="J358" s="313">
        <v>1</v>
      </c>
      <c r="K358" s="314">
        <v>0.5</v>
      </c>
      <c r="L358" s="313">
        <v>1</v>
      </c>
      <c r="M358" s="314">
        <v>0.44843049327354262</v>
      </c>
      <c r="N358" s="313">
        <v>1</v>
      </c>
      <c r="O358" s="314">
        <v>0.47393364928909953</v>
      </c>
      <c r="P358" s="315">
        <v>1</v>
      </c>
      <c r="Q358" s="316">
        <v>0.4784688995215311</v>
      </c>
      <c r="R358" s="315">
        <v>1</v>
      </c>
      <c r="S358" s="316">
        <v>0.5780346820809249</v>
      </c>
      <c r="T358" s="315"/>
      <c r="U358" s="316"/>
      <c r="V358" s="316"/>
      <c r="W358" s="312"/>
      <c r="X358" s="312"/>
      <c r="Y358" s="312"/>
      <c r="Z358" s="312"/>
      <c r="AA358" s="312"/>
      <c r="AB358" s="312"/>
      <c r="AC358" s="312"/>
      <c r="AD358" s="311"/>
    </row>
    <row r="359" spans="1:30" ht="20.100000000000001" customHeight="1">
      <c r="A359" s="311"/>
      <c r="B359" s="311"/>
      <c r="C359" s="312"/>
      <c r="D359" s="311" t="s">
        <v>7657</v>
      </c>
      <c r="E359" s="312"/>
      <c r="F359" s="313">
        <v>6</v>
      </c>
      <c r="G359" s="314">
        <v>2.8</v>
      </c>
      <c r="H359" s="313">
        <v>6</v>
      </c>
      <c r="I359" s="314">
        <v>2.7272727272727271</v>
      </c>
      <c r="J359" s="313">
        <v>6</v>
      </c>
      <c r="K359" s="314">
        <v>2.7</v>
      </c>
      <c r="L359" s="313">
        <v>7</v>
      </c>
      <c r="M359" s="314">
        <v>3.1390134529147984</v>
      </c>
      <c r="N359" s="313">
        <v>5</v>
      </c>
      <c r="O359" s="314">
        <v>2.3696682464454977</v>
      </c>
      <c r="P359" s="315">
        <v>5</v>
      </c>
      <c r="Q359" s="316">
        <v>2.3923444976076556</v>
      </c>
      <c r="R359" s="315">
        <v>2</v>
      </c>
      <c r="S359" s="316">
        <v>1.1560693641618498</v>
      </c>
      <c r="T359" s="315"/>
      <c r="U359" s="316"/>
      <c r="V359" s="316"/>
      <c r="W359" s="312"/>
      <c r="X359" s="312"/>
      <c r="Y359" s="312"/>
      <c r="Z359" s="312"/>
      <c r="AA359" s="312"/>
      <c r="AB359" s="312"/>
      <c r="AC359" s="312"/>
      <c r="AD359" s="311"/>
    </row>
    <row r="360" spans="1:30" ht="20.100000000000001" customHeight="1">
      <c r="A360" s="9" t="s">
        <v>3899</v>
      </c>
      <c r="B360" s="9" t="s">
        <v>633</v>
      </c>
      <c r="C360" s="308" t="s">
        <v>7717</v>
      </c>
      <c r="D360" s="9" t="s">
        <v>1853</v>
      </c>
      <c r="E360" s="308"/>
      <c r="F360" s="11">
        <v>5</v>
      </c>
      <c r="G360" s="12">
        <v>2.2999999999999998</v>
      </c>
      <c r="H360" s="11">
        <v>2</v>
      </c>
      <c r="I360" s="12">
        <v>0.90909090909090906</v>
      </c>
      <c r="J360" s="11">
        <v>2</v>
      </c>
      <c r="K360" s="12">
        <v>0.90909090909090906</v>
      </c>
      <c r="L360" s="11">
        <v>3</v>
      </c>
      <c r="M360" s="12">
        <v>1.3452914798206279</v>
      </c>
      <c r="N360" s="11">
        <v>5</v>
      </c>
      <c r="O360" s="12">
        <v>2.4</v>
      </c>
      <c r="P360" s="56">
        <v>9</v>
      </c>
      <c r="Q360" s="57">
        <v>4.3062200956937797</v>
      </c>
      <c r="R360" s="56">
        <v>1</v>
      </c>
      <c r="S360" s="57">
        <v>0.5780346820809249</v>
      </c>
      <c r="T360" s="56"/>
      <c r="U360" s="57"/>
      <c r="V360" s="57" t="s">
        <v>138</v>
      </c>
      <c r="W360" s="308" t="s">
        <v>7660</v>
      </c>
      <c r="X360" s="308" t="s">
        <v>7660</v>
      </c>
      <c r="Y360" s="308" t="s">
        <v>7660</v>
      </c>
      <c r="Z360" s="308" t="s">
        <v>7660</v>
      </c>
      <c r="AA360" s="308" t="s">
        <v>7660</v>
      </c>
      <c r="AB360" s="308" t="s">
        <v>7660</v>
      </c>
      <c r="AC360" s="308"/>
      <c r="AD360" s="9"/>
    </row>
    <row r="361" spans="1:30" ht="20.100000000000001" customHeight="1">
      <c r="A361" s="311"/>
      <c r="B361" s="311"/>
      <c r="C361" s="312"/>
      <c r="D361" s="311" t="s">
        <v>1854</v>
      </c>
      <c r="E361" s="312"/>
      <c r="F361" s="313">
        <v>212</v>
      </c>
      <c r="G361" s="314">
        <v>97.7</v>
      </c>
      <c r="H361" s="313">
        <v>218</v>
      </c>
      <c r="I361" s="314">
        <v>99.090909090909093</v>
      </c>
      <c r="J361" s="313">
        <v>218</v>
      </c>
      <c r="K361" s="314">
        <v>99.090909090909093</v>
      </c>
      <c r="L361" s="313">
        <v>220</v>
      </c>
      <c r="M361" s="314">
        <v>98.654708520179369</v>
      </c>
      <c r="N361" s="313">
        <v>206</v>
      </c>
      <c r="O361" s="314">
        <v>97.6</v>
      </c>
      <c r="P361" s="315">
        <v>200</v>
      </c>
      <c r="Q361" s="316">
        <v>95.693779904306226</v>
      </c>
      <c r="R361" s="315">
        <v>172</v>
      </c>
      <c r="S361" s="316">
        <v>99.421965317919074</v>
      </c>
      <c r="T361" s="315"/>
      <c r="U361" s="316"/>
      <c r="V361" s="316"/>
      <c r="W361" s="312"/>
      <c r="X361" s="312"/>
      <c r="Y361" s="312"/>
      <c r="Z361" s="312"/>
      <c r="AA361" s="312"/>
      <c r="AB361" s="312"/>
      <c r="AC361" s="312"/>
      <c r="AD361" s="311"/>
    </row>
    <row r="362" spans="1:30" ht="20.100000000000001" customHeight="1">
      <c r="A362" s="9" t="s">
        <v>3900</v>
      </c>
      <c r="B362" s="9" t="s">
        <v>634</v>
      </c>
      <c r="C362" s="308" t="s">
        <v>7717</v>
      </c>
      <c r="D362" s="9" t="s">
        <v>7718</v>
      </c>
      <c r="E362" s="308"/>
      <c r="F362" s="11">
        <v>212</v>
      </c>
      <c r="G362" s="12">
        <v>97.7</v>
      </c>
      <c r="H362" s="11">
        <v>218</v>
      </c>
      <c r="I362" s="12">
        <v>99.090909090909093</v>
      </c>
      <c r="J362" s="11">
        <v>218</v>
      </c>
      <c r="K362" s="12">
        <v>99.090909090909093</v>
      </c>
      <c r="L362" s="11">
        <v>220</v>
      </c>
      <c r="M362" s="12">
        <v>98.654708520179369</v>
      </c>
      <c r="N362" s="11">
        <v>206</v>
      </c>
      <c r="O362" s="12">
        <v>97.6</v>
      </c>
      <c r="P362" s="56">
        <v>200</v>
      </c>
      <c r="Q362" s="57">
        <v>95.7</v>
      </c>
      <c r="R362" s="56"/>
      <c r="S362" s="57"/>
      <c r="T362" s="56"/>
      <c r="U362" s="57"/>
      <c r="V362" s="57" t="s">
        <v>138</v>
      </c>
      <c r="W362" s="308" t="s">
        <v>7660</v>
      </c>
      <c r="X362" s="308" t="s">
        <v>7660</v>
      </c>
      <c r="Y362" s="308" t="s">
        <v>7660</v>
      </c>
      <c r="Z362" s="308" t="s">
        <v>7660</v>
      </c>
      <c r="AA362" s="308" t="s">
        <v>7660</v>
      </c>
      <c r="AB362" s="308" t="s">
        <v>7660</v>
      </c>
      <c r="AC362" s="308"/>
      <c r="AD362" s="9"/>
    </row>
    <row r="363" spans="1:30" ht="20.100000000000001" customHeight="1">
      <c r="A363" s="311"/>
      <c r="B363" s="311"/>
      <c r="C363" s="312"/>
      <c r="D363" s="311" t="s">
        <v>7719</v>
      </c>
      <c r="E363" s="312"/>
      <c r="F363" s="313">
        <v>5</v>
      </c>
      <c r="G363" s="314">
        <v>2.2999999999999998</v>
      </c>
      <c r="H363" s="313">
        <v>2</v>
      </c>
      <c r="I363" s="314">
        <v>0.90909090909090906</v>
      </c>
      <c r="J363" s="313">
        <v>2</v>
      </c>
      <c r="K363" s="314">
        <v>0.90909090909090906</v>
      </c>
      <c r="L363" s="313">
        <v>2</v>
      </c>
      <c r="M363" s="314">
        <v>0.89686098654708524</v>
      </c>
      <c r="N363" s="313">
        <v>2</v>
      </c>
      <c r="O363" s="314">
        <v>0.9</v>
      </c>
      <c r="P363" s="315">
        <v>9</v>
      </c>
      <c r="Q363" s="316">
        <v>4.3</v>
      </c>
      <c r="R363" s="315"/>
      <c r="S363" s="316"/>
      <c r="T363" s="315"/>
      <c r="U363" s="316"/>
      <c r="V363" s="316"/>
      <c r="W363" s="312"/>
      <c r="X363" s="312"/>
      <c r="Y363" s="312"/>
      <c r="Z363" s="312"/>
      <c r="AA363" s="312"/>
      <c r="AB363" s="312"/>
      <c r="AC363" s="312"/>
      <c r="AD363" s="311"/>
    </row>
    <row r="364" spans="1:30" ht="20.100000000000001" customHeight="1">
      <c r="A364" s="311"/>
      <c r="B364" s="311"/>
      <c r="C364" s="312"/>
      <c r="D364" s="311" t="s">
        <v>7720</v>
      </c>
      <c r="E364" s="312"/>
      <c r="F364" s="313"/>
      <c r="G364" s="314"/>
      <c r="H364" s="313"/>
      <c r="I364" s="314"/>
      <c r="J364" s="313"/>
      <c r="K364" s="314"/>
      <c r="L364" s="313">
        <v>1</v>
      </c>
      <c r="M364" s="314">
        <v>0.44843049327354262</v>
      </c>
      <c r="N364" s="313">
        <v>3</v>
      </c>
      <c r="O364" s="314">
        <v>1.4</v>
      </c>
      <c r="P364" s="315"/>
      <c r="Q364" s="316"/>
      <c r="R364" s="315">
        <v>1</v>
      </c>
      <c r="S364" s="316">
        <v>100</v>
      </c>
      <c r="T364" s="315"/>
      <c r="U364" s="316"/>
      <c r="V364" s="316"/>
      <c r="W364" s="312"/>
      <c r="X364" s="312"/>
      <c r="Y364" s="312"/>
      <c r="Z364" s="312"/>
      <c r="AA364" s="312"/>
      <c r="AB364" s="312"/>
      <c r="AC364" s="312"/>
      <c r="AD364" s="311"/>
    </row>
    <row r="365" spans="1:30" ht="20.100000000000001" customHeight="1">
      <c r="A365" s="9" t="s">
        <v>3901</v>
      </c>
      <c r="B365" s="9" t="s">
        <v>635</v>
      </c>
      <c r="C365" s="394" t="s">
        <v>7717</v>
      </c>
      <c r="D365" s="9" t="s">
        <v>1872</v>
      </c>
      <c r="E365" s="308"/>
      <c r="F365" s="11"/>
      <c r="G365" s="12"/>
      <c r="H365" s="11">
        <v>72</v>
      </c>
      <c r="I365" s="12">
        <v>33.027522935779814</v>
      </c>
      <c r="J365" s="11">
        <v>73</v>
      </c>
      <c r="K365" s="12">
        <f t="shared" ref="K365:K370" si="3">J365/218*100</f>
        <v>33.486238532110093</v>
      </c>
      <c r="L365" s="11">
        <v>71</v>
      </c>
      <c r="M365" s="12">
        <v>32.126696832579185</v>
      </c>
      <c r="N365" s="11">
        <v>68</v>
      </c>
      <c r="O365" s="12">
        <v>32.535885167464116</v>
      </c>
      <c r="P365" s="56">
        <v>70</v>
      </c>
      <c r="Q365" s="57">
        <v>35</v>
      </c>
      <c r="R365" s="56"/>
      <c r="S365" s="57"/>
      <c r="T365" s="56"/>
      <c r="U365" s="57"/>
      <c r="V365" s="57" t="s">
        <v>138</v>
      </c>
      <c r="W365" s="308" t="s">
        <v>7660</v>
      </c>
      <c r="X365" s="308" t="s">
        <v>7660</v>
      </c>
      <c r="Y365" s="308" t="s">
        <v>7660</v>
      </c>
      <c r="Z365" s="308" t="s">
        <v>7660</v>
      </c>
      <c r="AA365" s="308" t="s">
        <v>7660</v>
      </c>
      <c r="AB365" s="308" t="s">
        <v>7660</v>
      </c>
      <c r="AC365" s="308"/>
      <c r="AD365" s="9" t="s">
        <v>7721</v>
      </c>
    </row>
    <row r="366" spans="1:30" ht="20.100000000000001" customHeight="1">
      <c r="A366" s="311"/>
      <c r="B366" s="311"/>
      <c r="C366" s="395" t="s">
        <v>3840</v>
      </c>
      <c r="D366" s="311" t="s">
        <v>1873</v>
      </c>
      <c r="E366" s="312"/>
      <c r="F366" s="313"/>
      <c r="G366" s="314"/>
      <c r="H366" s="313">
        <v>24</v>
      </c>
      <c r="I366" s="314">
        <v>11.009174311926605</v>
      </c>
      <c r="J366" s="313">
        <v>26</v>
      </c>
      <c r="K366" s="314">
        <f t="shared" si="3"/>
        <v>11.926605504587156</v>
      </c>
      <c r="L366" s="313">
        <v>27</v>
      </c>
      <c r="M366" s="314">
        <v>12.217194570135746</v>
      </c>
      <c r="N366" s="313">
        <v>26</v>
      </c>
      <c r="O366" s="314">
        <v>12.440191387559809</v>
      </c>
      <c r="P366" s="315">
        <v>20</v>
      </c>
      <c r="Q366" s="316">
        <v>10</v>
      </c>
      <c r="R366" s="315"/>
      <c r="S366" s="316"/>
      <c r="T366" s="315"/>
      <c r="U366" s="316"/>
      <c r="V366" s="316"/>
      <c r="W366" s="312"/>
      <c r="X366" s="312"/>
      <c r="Y366" s="312"/>
      <c r="Z366" s="312"/>
      <c r="AA366" s="312"/>
      <c r="AB366" s="312"/>
      <c r="AC366" s="312"/>
      <c r="AD366" s="311"/>
    </row>
    <row r="367" spans="1:30" ht="20.100000000000001" customHeight="1">
      <c r="A367" s="311"/>
      <c r="B367" s="311"/>
      <c r="C367" s="312"/>
      <c r="D367" s="311" t="s">
        <v>1874</v>
      </c>
      <c r="E367" s="312"/>
      <c r="F367" s="313"/>
      <c r="G367" s="314"/>
      <c r="H367" s="313">
        <v>31</v>
      </c>
      <c r="I367" s="314">
        <v>14.220183486238533</v>
      </c>
      <c r="J367" s="313">
        <v>31</v>
      </c>
      <c r="K367" s="314">
        <f t="shared" si="3"/>
        <v>14.220183486238533</v>
      </c>
      <c r="L367" s="313">
        <v>31</v>
      </c>
      <c r="M367" s="314">
        <v>14.027149321266968</v>
      </c>
      <c r="N367" s="313">
        <v>28</v>
      </c>
      <c r="O367" s="314">
        <v>13.397129186602871</v>
      </c>
      <c r="P367" s="315">
        <v>27</v>
      </c>
      <c r="Q367" s="316">
        <v>13.5</v>
      </c>
      <c r="R367" s="315">
        <v>1</v>
      </c>
      <c r="S367" s="316">
        <v>100</v>
      </c>
      <c r="T367" s="315"/>
      <c r="U367" s="316"/>
      <c r="V367" s="316"/>
      <c r="W367" s="312"/>
      <c r="X367" s="312"/>
      <c r="Y367" s="312"/>
      <c r="Z367" s="312"/>
      <c r="AA367" s="312"/>
      <c r="AB367" s="312"/>
      <c r="AC367" s="312"/>
      <c r="AD367" s="311"/>
    </row>
    <row r="368" spans="1:30" ht="20.100000000000001" customHeight="1">
      <c r="A368" s="311"/>
      <c r="B368" s="311"/>
      <c r="C368" s="312"/>
      <c r="D368" s="311" t="s">
        <v>1875</v>
      </c>
      <c r="E368" s="312"/>
      <c r="F368" s="313"/>
      <c r="G368" s="314"/>
      <c r="H368" s="313">
        <v>25</v>
      </c>
      <c r="I368" s="314">
        <v>11.467889908256881</v>
      </c>
      <c r="J368" s="313">
        <v>23</v>
      </c>
      <c r="K368" s="314">
        <f t="shared" si="3"/>
        <v>10.550458715596331</v>
      </c>
      <c r="L368" s="313">
        <v>24</v>
      </c>
      <c r="M368" s="314">
        <v>10.859728506787331</v>
      </c>
      <c r="N368" s="313">
        <v>23</v>
      </c>
      <c r="O368" s="314">
        <v>11.004784688995215</v>
      </c>
      <c r="P368" s="315">
        <v>23</v>
      </c>
      <c r="Q368" s="316">
        <v>11.5</v>
      </c>
      <c r="R368" s="315"/>
      <c r="S368" s="316"/>
      <c r="T368" s="315"/>
      <c r="U368" s="316"/>
      <c r="V368" s="316"/>
      <c r="W368" s="312"/>
      <c r="X368" s="312"/>
      <c r="Y368" s="312"/>
      <c r="Z368" s="312"/>
      <c r="AA368" s="312"/>
      <c r="AB368" s="312"/>
      <c r="AC368" s="312"/>
      <c r="AD368" s="311"/>
    </row>
    <row r="369" spans="1:30" ht="20.100000000000001" customHeight="1">
      <c r="A369" s="311"/>
      <c r="B369" s="311"/>
      <c r="C369" s="312"/>
      <c r="D369" s="311" t="s">
        <v>1876</v>
      </c>
      <c r="E369" s="312"/>
      <c r="F369" s="313"/>
      <c r="G369" s="314"/>
      <c r="H369" s="313">
        <v>17</v>
      </c>
      <c r="I369" s="314">
        <v>7.7981651376146788</v>
      </c>
      <c r="J369" s="313">
        <v>18</v>
      </c>
      <c r="K369" s="314">
        <f t="shared" si="3"/>
        <v>8.2568807339449553</v>
      </c>
      <c r="L369" s="313">
        <v>17</v>
      </c>
      <c r="M369" s="314">
        <v>7.6923076923076925</v>
      </c>
      <c r="N369" s="313">
        <v>17</v>
      </c>
      <c r="O369" s="314">
        <v>8.133971291866029</v>
      </c>
      <c r="P369" s="315">
        <v>19</v>
      </c>
      <c r="Q369" s="316">
        <v>9.5</v>
      </c>
      <c r="R369" s="315"/>
      <c r="S369" s="316"/>
      <c r="T369" s="315"/>
      <c r="U369" s="316"/>
      <c r="V369" s="316"/>
      <c r="W369" s="312"/>
      <c r="X369" s="312"/>
      <c r="Y369" s="312"/>
      <c r="Z369" s="312"/>
      <c r="AA369" s="312"/>
      <c r="AB369" s="312"/>
      <c r="AC369" s="312"/>
      <c r="AD369" s="311"/>
    </row>
    <row r="370" spans="1:30" ht="20.100000000000001" customHeight="1">
      <c r="A370" s="311"/>
      <c r="B370" s="311"/>
      <c r="C370" s="312"/>
      <c r="D370" s="311" t="s">
        <v>7667</v>
      </c>
      <c r="E370" s="312"/>
      <c r="F370" s="313"/>
      <c r="G370" s="314"/>
      <c r="H370" s="313">
        <v>9</v>
      </c>
      <c r="I370" s="314">
        <v>4.1284403669724767</v>
      </c>
      <c r="J370" s="313">
        <v>8</v>
      </c>
      <c r="K370" s="314">
        <f t="shared" si="3"/>
        <v>3.669724770642202</v>
      </c>
      <c r="L370" s="313">
        <v>10</v>
      </c>
      <c r="M370" s="314">
        <v>4.5248868778280542</v>
      </c>
      <c r="N370" s="313">
        <v>10</v>
      </c>
      <c r="O370" s="314">
        <v>4.7846889952153111</v>
      </c>
      <c r="P370" s="315">
        <v>7</v>
      </c>
      <c r="Q370" s="316">
        <v>3.5</v>
      </c>
      <c r="R370" s="315"/>
      <c r="S370" s="316"/>
      <c r="T370" s="315"/>
      <c r="U370" s="316"/>
      <c r="V370" s="316"/>
      <c r="W370" s="312"/>
      <c r="X370" s="312"/>
      <c r="Y370" s="312"/>
      <c r="Z370" s="312"/>
      <c r="AA370" s="312"/>
      <c r="AB370" s="312"/>
      <c r="AC370" s="312"/>
      <c r="AD370" s="311"/>
    </row>
    <row r="371" spans="1:30" ht="20.100000000000001" customHeight="1">
      <c r="A371" s="311"/>
      <c r="B371" s="311"/>
      <c r="C371" s="312"/>
      <c r="D371" s="311" t="s">
        <v>7668</v>
      </c>
      <c r="E371" s="312"/>
      <c r="F371" s="313"/>
      <c r="G371" s="314"/>
      <c r="H371" s="313"/>
      <c r="I371" s="314"/>
      <c r="J371" s="313"/>
      <c r="K371" s="314"/>
      <c r="L371" s="313"/>
      <c r="M371" s="314"/>
      <c r="N371" s="313"/>
      <c r="O371" s="314"/>
      <c r="P371" s="315"/>
      <c r="Q371" s="316"/>
      <c r="R371" s="315"/>
      <c r="S371" s="316"/>
      <c r="T371" s="315"/>
      <c r="U371" s="316"/>
      <c r="V371" s="316"/>
      <c r="W371" s="312"/>
      <c r="X371" s="312"/>
      <c r="Y371" s="312"/>
      <c r="Z371" s="312"/>
      <c r="AA371" s="312"/>
      <c r="AB371" s="312"/>
      <c r="AC371" s="312"/>
      <c r="AD371" s="311"/>
    </row>
    <row r="372" spans="1:30" ht="20.100000000000001" customHeight="1">
      <c r="A372" s="311"/>
      <c r="B372" s="311"/>
      <c r="C372" s="312"/>
      <c r="D372" s="311" t="s">
        <v>1877</v>
      </c>
      <c r="E372" s="312"/>
      <c r="F372" s="313"/>
      <c r="G372" s="314"/>
      <c r="H372" s="313">
        <v>12</v>
      </c>
      <c r="I372" s="314">
        <v>5.5045871559633026</v>
      </c>
      <c r="J372" s="313">
        <v>10</v>
      </c>
      <c r="K372" s="314">
        <f t="shared" ref="K372:K379" si="4">J372/218*100</f>
        <v>4.5871559633027523</v>
      </c>
      <c r="L372" s="313">
        <v>10</v>
      </c>
      <c r="M372" s="314">
        <v>4.5248868778280542</v>
      </c>
      <c r="N372" s="313">
        <v>11</v>
      </c>
      <c r="O372" s="314">
        <v>5.2631578947368425</v>
      </c>
      <c r="P372" s="315">
        <v>10</v>
      </c>
      <c r="Q372" s="316">
        <v>5</v>
      </c>
      <c r="R372" s="315"/>
      <c r="S372" s="316"/>
      <c r="T372" s="315"/>
      <c r="U372" s="316"/>
      <c r="V372" s="316"/>
      <c r="W372" s="312"/>
      <c r="X372" s="312"/>
      <c r="Y372" s="312"/>
      <c r="Z372" s="312"/>
      <c r="AA372" s="312"/>
      <c r="AB372" s="312"/>
      <c r="AC372" s="312"/>
      <c r="AD372" s="311"/>
    </row>
    <row r="373" spans="1:30" ht="20.100000000000001" customHeight="1">
      <c r="A373" s="311"/>
      <c r="B373" s="311"/>
      <c r="C373" s="312"/>
      <c r="D373" s="311" t="s">
        <v>1878</v>
      </c>
      <c r="E373" s="312"/>
      <c r="F373" s="313"/>
      <c r="G373" s="314"/>
      <c r="H373" s="313">
        <v>12</v>
      </c>
      <c r="I373" s="314">
        <v>5.5045871559633026</v>
      </c>
      <c r="J373" s="313">
        <v>13</v>
      </c>
      <c r="K373" s="314">
        <f t="shared" si="4"/>
        <v>5.9633027522935782</v>
      </c>
      <c r="L373" s="313">
        <v>14</v>
      </c>
      <c r="M373" s="314">
        <v>6.3348416289592757</v>
      </c>
      <c r="N373" s="313">
        <v>12</v>
      </c>
      <c r="O373" s="314">
        <v>5.741626794258373</v>
      </c>
      <c r="P373" s="315">
        <v>10</v>
      </c>
      <c r="Q373" s="316">
        <v>5</v>
      </c>
      <c r="R373" s="315"/>
      <c r="S373" s="316"/>
      <c r="T373" s="315"/>
      <c r="U373" s="316"/>
      <c r="V373" s="316"/>
      <c r="W373" s="312"/>
      <c r="X373" s="312"/>
      <c r="Y373" s="312"/>
      <c r="Z373" s="312"/>
      <c r="AA373" s="312"/>
      <c r="AB373" s="312"/>
      <c r="AC373" s="312"/>
      <c r="AD373" s="311"/>
    </row>
    <row r="374" spans="1:30" ht="20.100000000000001" customHeight="1">
      <c r="A374" s="311"/>
      <c r="B374" s="311"/>
      <c r="C374" s="312"/>
      <c r="D374" s="311" t="s">
        <v>7669</v>
      </c>
      <c r="E374" s="312"/>
      <c r="F374" s="313"/>
      <c r="G374" s="314"/>
      <c r="H374" s="313">
        <v>3</v>
      </c>
      <c r="I374" s="314">
        <v>1.3761467889908257</v>
      </c>
      <c r="J374" s="313">
        <v>4</v>
      </c>
      <c r="K374" s="314">
        <f t="shared" si="4"/>
        <v>1.834862385321101</v>
      </c>
      <c r="L374" s="313">
        <v>4</v>
      </c>
      <c r="M374" s="314">
        <v>1.809954751131222</v>
      </c>
      <c r="N374" s="313">
        <v>3</v>
      </c>
      <c r="O374" s="314">
        <v>1.4354066985645932</v>
      </c>
      <c r="P374" s="315">
        <v>3</v>
      </c>
      <c r="Q374" s="316">
        <v>1.5</v>
      </c>
      <c r="R374" s="315"/>
      <c r="S374" s="316"/>
      <c r="T374" s="315"/>
      <c r="U374" s="316"/>
      <c r="V374" s="316"/>
      <c r="W374" s="312"/>
      <c r="X374" s="312"/>
      <c r="Y374" s="312"/>
      <c r="Z374" s="312"/>
      <c r="AA374" s="312"/>
      <c r="AB374" s="312"/>
      <c r="AC374" s="312"/>
      <c r="AD374" s="311"/>
    </row>
    <row r="375" spans="1:30" ht="20.100000000000001" customHeight="1">
      <c r="A375" s="311"/>
      <c r="B375" s="311"/>
      <c r="C375" s="312"/>
      <c r="D375" s="311" t="s">
        <v>7653</v>
      </c>
      <c r="E375" s="312"/>
      <c r="F375" s="313"/>
      <c r="G375" s="314"/>
      <c r="H375" s="313">
        <v>3</v>
      </c>
      <c r="I375" s="314">
        <v>1.3761467889908257</v>
      </c>
      <c r="J375" s="313">
        <v>2</v>
      </c>
      <c r="K375" s="314">
        <f t="shared" si="4"/>
        <v>0.91743119266055051</v>
      </c>
      <c r="L375" s="313">
        <v>2</v>
      </c>
      <c r="M375" s="314">
        <v>0.90497737556561098</v>
      </c>
      <c r="N375" s="313">
        <v>2</v>
      </c>
      <c r="O375" s="314">
        <v>0.9569377990430622</v>
      </c>
      <c r="P375" s="315">
        <v>2</v>
      </c>
      <c r="Q375" s="316">
        <v>1</v>
      </c>
      <c r="R375" s="315"/>
      <c r="S375" s="316"/>
      <c r="T375" s="315"/>
      <c r="U375" s="316"/>
      <c r="V375" s="316"/>
      <c r="W375" s="312"/>
      <c r="X375" s="312"/>
      <c r="Y375" s="312"/>
      <c r="Z375" s="312"/>
      <c r="AA375" s="312"/>
      <c r="AB375" s="312"/>
      <c r="AC375" s="312"/>
      <c r="AD375" s="311"/>
    </row>
    <row r="376" spans="1:30" ht="20.100000000000001" customHeight="1">
      <c r="A376" s="311"/>
      <c r="B376" s="311"/>
      <c r="C376" s="312"/>
      <c r="D376" s="311" t="s">
        <v>7654</v>
      </c>
      <c r="E376" s="312"/>
      <c r="F376" s="313"/>
      <c r="G376" s="314"/>
      <c r="H376" s="313">
        <v>2</v>
      </c>
      <c r="I376" s="314">
        <v>0.91743119266055051</v>
      </c>
      <c r="J376" s="313">
        <v>2</v>
      </c>
      <c r="K376" s="314">
        <f t="shared" si="4"/>
        <v>0.91743119266055051</v>
      </c>
      <c r="L376" s="313">
        <v>2</v>
      </c>
      <c r="M376" s="314">
        <v>0.90497737556561098</v>
      </c>
      <c r="N376" s="313">
        <v>2</v>
      </c>
      <c r="O376" s="314">
        <v>0.9569377990430622</v>
      </c>
      <c r="P376" s="315">
        <v>2</v>
      </c>
      <c r="Q376" s="316">
        <v>1</v>
      </c>
      <c r="R376" s="315"/>
      <c r="S376" s="316"/>
      <c r="T376" s="315"/>
      <c r="U376" s="316"/>
      <c r="V376" s="316"/>
      <c r="W376" s="312"/>
      <c r="X376" s="312"/>
      <c r="Y376" s="312"/>
      <c r="Z376" s="312"/>
      <c r="AA376" s="312"/>
      <c r="AB376" s="312"/>
      <c r="AC376" s="312"/>
      <c r="AD376" s="311"/>
    </row>
    <row r="377" spans="1:30" ht="20.100000000000001" customHeight="1">
      <c r="A377" s="311"/>
      <c r="B377" s="311"/>
      <c r="C377" s="312"/>
      <c r="D377" s="311" t="s">
        <v>7655</v>
      </c>
      <c r="E377" s="312"/>
      <c r="F377" s="313"/>
      <c r="G377" s="314"/>
      <c r="H377" s="313">
        <v>1</v>
      </c>
      <c r="I377" s="314">
        <v>0.45871559633027525</v>
      </c>
      <c r="J377" s="313">
        <v>1</v>
      </c>
      <c r="K377" s="314">
        <f t="shared" si="4"/>
        <v>0.45871559633027525</v>
      </c>
      <c r="L377" s="313">
        <v>1</v>
      </c>
      <c r="M377" s="314">
        <v>0.45248868778280549</v>
      </c>
      <c r="N377" s="313">
        <v>1</v>
      </c>
      <c r="O377" s="314">
        <v>0.4784688995215311</v>
      </c>
      <c r="P377" s="315">
        <v>1</v>
      </c>
      <c r="Q377" s="316">
        <v>0.5</v>
      </c>
      <c r="R377" s="315"/>
      <c r="S377" s="316"/>
      <c r="T377" s="315"/>
      <c r="U377" s="316"/>
      <c r="V377" s="316"/>
      <c r="W377" s="312"/>
      <c r="X377" s="312"/>
      <c r="Y377" s="312"/>
      <c r="Z377" s="312"/>
      <c r="AA377" s="312"/>
      <c r="AB377" s="312"/>
      <c r="AC377" s="312"/>
      <c r="AD377" s="311"/>
    </row>
    <row r="378" spans="1:30" ht="20.100000000000001" customHeight="1">
      <c r="A378" s="311"/>
      <c r="B378" s="311"/>
      <c r="C378" s="312"/>
      <c r="D378" s="311" t="s">
        <v>7656</v>
      </c>
      <c r="E378" s="312"/>
      <c r="F378" s="313"/>
      <c r="G378" s="314"/>
      <c r="H378" s="313">
        <v>1</v>
      </c>
      <c r="I378" s="314">
        <v>0.45871559633027525</v>
      </c>
      <c r="J378" s="313">
        <v>1</v>
      </c>
      <c r="K378" s="314">
        <f t="shared" si="4"/>
        <v>0.45871559633027525</v>
      </c>
      <c r="L378" s="313">
        <v>1</v>
      </c>
      <c r="M378" s="314">
        <v>0.45248868778280549</v>
      </c>
      <c r="N378" s="313">
        <v>1</v>
      </c>
      <c r="O378" s="314">
        <v>0.4784688995215311</v>
      </c>
      <c r="P378" s="315">
        <v>1</v>
      </c>
      <c r="Q378" s="316">
        <v>0.5</v>
      </c>
      <c r="R378" s="315"/>
      <c r="S378" s="316"/>
      <c r="T378" s="315"/>
      <c r="U378" s="316"/>
      <c r="V378" s="316"/>
      <c r="W378" s="312"/>
      <c r="X378" s="312"/>
      <c r="Y378" s="312"/>
      <c r="Z378" s="312"/>
      <c r="AA378" s="312"/>
      <c r="AB378" s="312"/>
      <c r="AC378" s="312"/>
      <c r="AD378" s="311"/>
    </row>
    <row r="379" spans="1:30" ht="20.100000000000001" customHeight="1">
      <c r="A379" s="311"/>
      <c r="B379" s="311"/>
      <c r="C379" s="312"/>
      <c r="D379" s="311" t="s">
        <v>7657</v>
      </c>
      <c r="E379" s="312"/>
      <c r="F379" s="313"/>
      <c r="G379" s="314"/>
      <c r="H379" s="313">
        <v>6</v>
      </c>
      <c r="I379" s="314">
        <v>2.7522935779816513</v>
      </c>
      <c r="J379" s="313">
        <v>6</v>
      </c>
      <c r="K379" s="314">
        <f t="shared" si="4"/>
        <v>2.7522935779816518</v>
      </c>
      <c r="L379" s="313">
        <v>7</v>
      </c>
      <c r="M379" s="314">
        <v>3.1674208144796379</v>
      </c>
      <c r="N379" s="313">
        <v>5</v>
      </c>
      <c r="O379" s="314">
        <v>2.3923444976076556</v>
      </c>
      <c r="P379" s="315">
        <v>5</v>
      </c>
      <c r="Q379" s="316">
        <v>2.5</v>
      </c>
      <c r="R379" s="315"/>
      <c r="S379" s="316"/>
      <c r="T379" s="315"/>
      <c r="U379" s="316"/>
      <c r="V379" s="316"/>
      <c r="W379" s="312"/>
      <c r="X379" s="312"/>
      <c r="Y379" s="312"/>
      <c r="Z379" s="312"/>
      <c r="AA379" s="312"/>
      <c r="AB379" s="312"/>
      <c r="AC379" s="312"/>
      <c r="AD379" s="311"/>
    </row>
    <row r="380" spans="1:30" ht="20.100000000000001" customHeight="1">
      <c r="A380" s="9" t="s">
        <v>3902</v>
      </c>
      <c r="B380" s="9" t="s">
        <v>636</v>
      </c>
      <c r="C380" s="308" t="s">
        <v>3841</v>
      </c>
      <c r="D380" s="9"/>
      <c r="E380" s="308"/>
      <c r="F380" s="11">
        <v>5</v>
      </c>
      <c r="G380" s="12">
        <v>100</v>
      </c>
      <c r="H380" s="11">
        <v>2</v>
      </c>
      <c r="I380" s="12">
        <v>100</v>
      </c>
      <c r="J380" s="11">
        <v>2</v>
      </c>
      <c r="K380" s="12">
        <v>100</v>
      </c>
      <c r="L380" s="11">
        <v>3</v>
      </c>
      <c r="M380" s="12">
        <v>100</v>
      </c>
      <c r="N380" s="11">
        <v>5</v>
      </c>
      <c r="O380" s="12">
        <v>100</v>
      </c>
      <c r="P380" s="56">
        <v>9</v>
      </c>
      <c r="Q380" s="57">
        <v>100</v>
      </c>
      <c r="R380" s="56">
        <v>1</v>
      </c>
      <c r="S380" s="57">
        <v>100</v>
      </c>
      <c r="T380" s="56"/>
      <c r="U380" s="57"/>
      <c r="V380" s="57" t="s">
        <v>138</v>
      </c>
      <c r="W380" s="308" t="s">
        <v>7660</v>
      </c>
      <c r="X380" s="308" t="s">
        <v>7660</v>
      </c>
      <c r="Y380" s="308" t="s">
        <v>7660</v>
      </c>
      <c r="Z380" s="308" t="s">
        <v>7660</v>
      </c>
      <c r="AA380" s="308" t="s">
        <v>7660</v>
      </c>
      <c r="AB380" s="308" t="s">
        <v>7660</v>
      </c>
      <c r="AC380" s="308"/>
      <c r="AD380" s="9"/>
    </row>
    <row r="381" spans="1:30" ht="20.100000000000001" customHeight="1">
      <c r="A381" s="9" t="s">
        <v>3903</v>
      </c>
      <c r="B381" s="9" t="s">
        <v>637</v>
      </c>
      <c r="C381" s="308" t="s">
        <v>3841</v>
      </c>
      <c r="D381" s="66"/>
      <c r="E381" s="308"/>
      <c r="F381" s="11">
        <v>4</v>
      </c>
      <c r="G381" s="12">
        <v>100</v>
      </c>
      <c r="H381" s="11">
        <v>2</v>
      </c>
      <c r="I381" s="12">
        <v>100</v>
      </c>
      <c r="J381" s="11">
        <v>2</v>
      </c>
      <c r="K381" s="12">
        <v>100</v>
      </c>
      <c r="L381" s="11">
        <v>3</v>
      </c>
      <c r="M381" s="12">
        <v>100</v>
      </c>
      <c r="N381" s="11">
        <v>5</v>
      </c>
      <c r="O381" s="12">
        <v>100</v>
      </c>
      <c r="P381" s="56">
        <v>4</v>
      </c>
      <c r="Q381" s="57">
        <v>44.4</v>
      </c>
      <c r="R381" s="56">
        <v>1</v>
      </c>
      <c r="S381" s="57">
        <v>100</v>
      </c>
      <c r="T381" s="56"/>
      <c r="U381" s="57"/>
      <c r="V381" s="57" t="s">
        <v>138</v>
      </c>
      <c r="W381" s="308" t="s">
        <v>7660</v>
      </c>
      <c r="X381" s="308" t="s">
        <v>7660</v>
      </c>
      <c r="Y381" s="308" t="s">
        <v>7660</v>
      </c>
      <c r="Z381" s="308" t="s">
        <v>7660</v>
      </c>
      <c r="AA381" s="308" t="s">
        <v>7660</v>
      </c>
      <c r="AB381" s="308" t="s">
        <v>7660</v>
      </c>
      <c r="AC381" s="308"/>
      <c r="AD381" s="9"/>
    </row>
    <row r="382" spans="1:30" ht="20.100000000000001" customHeight="1">
      <c r="A382" s="311"/>
      <c r="B382" s="311"/>
      <c r="C382" s="312"/>
      <c r="D382" s="311" t="s">
        <v>1959</v>
      </c>
      <c r="E382" s="312" t="s">
        <v>758</v>
      </c>
      <c r="F382" s="313"/>
      <c r="G382" s="314"/>
      <c r="H382" s="313"/>
      <c r="I382" s="314"/>
      <c r="J382" s="313"/>
      <c r="K382" s="314"/>
      <c r="L382" s="313"/>
      <c r="M382" s="314"/>
      <c r="N382" s="313"/>
      <c r="O382" s="314"/>
      <c r="P382" s="315"/>
      <c r="Q382" s="316"/>
      <c r="R382" s="315"/>
      <c r="S382" s="316"/>
      <c r="T382" s="315"/>
      <c r="U382" s="316"/>
      <c r="V382" s="316"/>
      <c r="W382" s="312"/>
      <c r="X382" s="312"/>
      <c r="Y382" s="312"/>
      <c r="Z382" s="312"/>
      <c r="AA382" s="312"/>
      <c r="AB382" s="312"/>
      <c r="AC382" s="312"/>
      <c r="AD382" s="311"/>
    </row>
    <row r="383" spans="1:30" ht="20.100000000000001" customHeight="1">
      <c r="A383" s="311"/>
      <c r="B383" s="311"/>
      <c r="C383" s="312"/>
      <c r="D383" s="311" t="s">
        <v>1960</v>
      </c>
      <c r="E383" s="312"/>
      <c r="F383" s="313"/>
      <c r="G383" s="314"/>
      <c r="H383" s="313"/>
      <c r="I383" s="314"/>
      <c r="J383" s="313"/>
      <c r="K383" s="314"/>
      <c r="L383" s="313"/>
      <c r="M383" s="314"/>
      <c r="N383" s="313"/>
      <c r="O383" s="314"/>
      <c r="P383" s="315">
        <v>5</v>
      </c>
      <c r="Q383" s="316">
        <v>55.6</v>
      </c>
      <c r="R383" s="315"/>
      <c r="S383" s="316"/>
      <c r="T383" s="315"/>
      <c r="U383" s="316"/>
      <c r="V383" s="316"/>
      <c r="W383" s="312"/>
      <c r="X383" s="312"/>
      <c r="Y383" s="312"/>
      <c r="Z383" s="312"/>
      <c r="AA383" s="312"/>
      <c r="AB383" s="312"/>
      <c r="AC383" s="312"/>
      <c r="AD383" s="311"/>
    </row>
    <row r="384" spans="1:30" ht="20.100000000000001" customHeight="1">
      <c r="A384" s="9" t="s">
        <v>3904</v>
      </c>
      <c r="B384" s="9" t="s">
        <v>7722</v>
      </c>
      <c r="C384" s="394" t="s">
        <v>3842</v>
      </c>
      <c r="D384" s="9" t="s">
        <v>1961</v>
      </c>
      <c r="E384" s="308" t="s">
        <v>7713</v>
      </c>
      <c r="F384" s="11"/>
      <c r="G384" s="12"/>
      <c r="H384" s="11"/>
      <c r="I384" s="12"/>
      <c r="J384" s="11"/>
      <c r="K384" s="12"/>
      <c r="L384" s="11"/>
      <c r="M384" s="12"/>
      <c r="N384" s="11"/>
      <c r="O384" s="12"/>
      <c r="P384" s="56"/>
      <c r="Q384" s="57"/>
      <c r="R384" s="56"/>
      <c r="S384" s="57"/>
      <c r="T384" s="56"/>
      <c r="U384" s="57"/>
      <c r="V384" s="57" t="s">
        <v>138</v>
      </c>
      <c r="W384" s="308" t="s">
        <v>7660</v>
      </c>
      <c r="X384" s="308" t="s">
        <v>7660</v>
      </c>
      <c r="Y384" s="308" t="s">
        <v>7660</v>
      </c>
      <c r="Z384" s="308" t="s">
        <v>7660</v>
      </c>
      <c r="AA384" s="308" t="s">
        <v>7660</v>
      </c>
      <c r="AB384" s="308" t="s">
        <v>7660</v>
      </c>
      <c r="AC384" s="308"/>
      <c r="AD384" s="9"/>
    </row>
    <row r="385" spans="1:30" ht="20.100000000000001" customHeight="1">
      <c r="A385" s="311"/>
      <c r="B385" s="311"/>
      <c r="C385" s="312"/>
      <c r="D385" s="311" t="s">
        <v>1962</v>
      </c>
      <c r="E385" s="312"/>
      <c r="F385" s="313"/>
      <c r="G385" s="314"/>
      <c r="H385" s="313"/>
      <c r="I385" s="314"/>
      <c r="J385" s="313"/>
      <c r="K385" s="314"/>
      <c r="L385" s="313"/>
      <c r="M385" s="314"/>
      <c r="N385" s="313"/>
      <c r="O385" s="314"/>
      <c r="P385" s="315"/>
      <c r="Q385" s="316"/>
      <c r="R385" s="315"/>
      <c r="S385" s="316"/>
      <c r="T385" s="315"/>
      <c r="U385" s="316"/>
      <c r="V385" s="316"/>
      <c r="W385" s="312"/>
      <c r="X385" s="312"/>
      <c r="Y385" s="312"/>
      <c r="Z385" s="312"/>
      <c r="AA385" s="312"/>
      <c r="AB385" s="312"/>
      <c r="AC385" s="312"/>
      <c r="AD385" s="311"/>
    </row>
    <row r="386" spans="1:30" ht="20.100000000000001" customHeight="1">
      <c r="A386" s="311"/>
      <c r="B386" s="311"/>
      <c r="C386" s="312"/>
      <c r="D386" s="311" t="s">
        <v>1963</v>
      </c>
      <c r="E386" s="312"/>
      <c r="F386" s="313"/>
      <c r="G386" s="314"/>
      <c r="H386" s="313"/>
      <c r="I386" s="314"/>
      <c r="J386" s="313"/>
      <c r="K386" s="314"/>
      <c r="L386" s="313"/>
      <c r="M386" s="314"/>
      <c r="N386" s="313"/>
      <c r="O386" s="314"/>
      <c r="P386" s="315"/>
      <c r="Q386" s="316"/>
      <c r="R386" s="315"/>
      <c r="S386" s="316"/>
      <c r="T386" s="315"/>
      <c r="U386" s="316"/>
      <c r="V386" s="316"/>
      <c r="W386" s="312"/>
      <c r="X386" s="312"/>
      <c r="Y386" s="312"/>
      <c r="Z386" s="312"/>
      <c r="AA386" s="312"/>
      <c r="AB386" s="312"/>
      <c r="AC386" s="312"/>
      <c r="AD386" s="311"/>
    </row>
    <row r="387" spans="1:30" ht="20.100000000000001" customHeight="1">
      <c r="A387" s="311"/>
      <c r="B387" s="311"/>
      <c r="C387" s="312"/>
      <c r="D387" s="311" t="s">
        <v>1964</v>
      </c>
      <c r="E387" s="312"/>
      <c r="F387" s="313"/>
      <c r="G387" s="314"/>
      <c r="H387" s="313"/>
      <c r="I387" s="314"/>
      <c r="J387" s="313"/>
      <c r="K387" s="314"/>
      <c r="L387" s="313"/>
      <c r="M387" s="314"/>
      <c r="N387" s="313"/>
      <c r="O387" s="314"/>
      <c r="P387" s="315"/>
      <c r="Q387" s="316"/>
      <c r="R387" s="315"/>
      <c r="S387" s="316"/>
      <c r="T387" s="315"/>
      <c r="U387" s="316"/>
      <c r="V387" s="316"/>
      <c r="W387" s="312"/>
      <c r="X387" s="312"/>
      <c r="Y387" s="312"/>
      <c r="Z387" s="312"/>
      <c r="AA387" s="312"/>
      <c r="AB387" s="312"/>
      <c r="AC387" s="312"/>
      <c r="AD387" s="311"/>
    </row>
    <row r="388" spans="1:30" ht="20.100000000000001" customHeight="1">
      <c r="A388" s="311"/>
      <c r="B388" s="311"/>
      <c r="C388" s="312"/>
      <c r="D388" s="311" t="s">
        <v>7715</v>
      </c>
      <c r="E388" s="312"/>
      <c r="F388" s="313"/>
      <c r="G388" s="314"/>
      <c r="H388" s="313"/>
      <c r="I388" s="314"/>
      <c r="J388" s="313"/>
      <c r="K388" s="314"/>
      <c r="L388" s="313"/>
      <c r="M388" s="314"/>
      <c r="N388" s="313"/>
      <c r="O388" s="314"/>
      <c r="P388" s="315"/>
      <c r="Q388" s="316"/>
      <c r="R388" s="315"/>
      <c r="S388" s="316"/>
      <c r="T388" s="315"/>
      <c r="U388" s="316"/>
      <c r="V388" s="316"/>
      <c r="W388" s="312"/>
      <c r="X388" s="312"/>
      <c r="Y388" s="312"/>
      <c r="Z388" s="312"/>
      <c r="AA388" s="312"/>
      <c r="AB388" s="312"/>
      <c r="AC388" s="312"/>
      <c r="AD388" s="311"/>
    </row>
    <row r="389" spans="1:30" ht="20.100000000000001" customHeight="1">
      <c r="A389" s="311"/>
      <c r="B389" s="311"/>
      <c r="C389" s="312"/>
      <c r="D389" s="311" t="s">
        <v>7716</v>
      </c>
      <c r="E389" s="312"/>
      <c r="F389" s="313"/>
      <c r="G389" s="314"/>
      <c r="H389" s="313"/>
      <c r="I389" s="314"/>
      <c r="J389" s="313"/>
      <c r="K389" s="314"/>
      <c r="L389" s="313"/>
      <c r="M389" s="314"/>
      <c r="N389" s="313"/>
      <c r="O389" s="314"/>
      <c r="P389" s="315">
        <v>5</v>
      </c>
      <c r="Q389" s="316">
        <v>100</v>
      </c>
      <c r="R389" s="315"/>
      <c r="S389" s="316"/>
      <c r="T389" s="315"/>
      <c r="U389" s="316"/>
      <c r="V389" s="316"/>
      <c r="W389" s="312"/>
      <c r="X389" s="312"/>
      <c r="Y389" s="312"/>
      <c r="Z389" s="312"/>
      <c r="AA389" s="312"/>
      <c r="AB389" s="312"/>
      <c r="AC389" s="312"/>
      <c r="AD389" s="311"/>
    </row>
    <row r="390" spans="1:30" ht="20.100000000000001" customHeight="1">
      <c r="A390" s="9" t="s">
        <v>3905</v>
      </c>
      <c r="B390" s="9" t="s">
        <v>638</v>
      </c>
      <c r="C390" s="308" t="s">
        <v>7723</v>
      </c>
      <c r="D390" s="9" t="s">
        <v>1853</v>
      </c>
      <c r="E390" s="308"/>
      <c r="F390" s="11">
        <v>20</v>
      </c>
      <c r="G390" s="12">
        <f>F390/3766*100</f>
        <v>0.53106744556558683</v>
      </c>
      <c r="H390" s="11">
        <v>0.5</v>
      </c>
      <c r="I390" s="12">
        <v>0.28482651475919213</v>
      </c>
      <c r="J390" s="11">
        <v>10</v>
      </c>
      <c r="K390" s="12">
        <v>0.25374270489723422</v>
      </c>
      <c r="L390" s="11">
        <v>8</v>
      </c>
      <c r="M390" s="12">
        <v>0.19636720667648502</v>
      </c>
      <c r="N390" s="11">
        <v>16</v>
      </c>
      <c r="O390" s="12">
        <v>0.4</v>
      </c>
      <c r="P390" s="56">
        <v>23</v>
      </c>
      <c r="Q390" s="57">
        <v>0.52788616020197388</v>
      </c>
      <c r="R390" s="56">
        <v>45</v>
      </c>
      <c r="S390" s="57">
        <v>0.9991119005328597</v>
      </c>
      <c r="T390" s="56"/>
      <c r="U390" s="57"/>
      <c r="V390" s="57" t="s">
        <v>138</v>
      </c>
      <c r="W390" s="308" t="s">
        <v>7660</v>
      </c>
      <c r="X390" s="308" t="s">
        <v>7660</v>
      </c>
      <c r="Y390" s="308" t="s">
        <v>7660</v>
      </c>
      <c r="Z390" s="308" t="s">
        <v>7660</v>
      </c>
      <c r="AA390" s="308" t="s">
        <v>7660</v>
      </c>
      <c r="AB390" s="308" t="s">
        <v>7660</v>
      </c>
      <c r="AC390" s="308"/>
      <c r="AD390" s="9"/>
    </row>
    <row r="391" spans="1:30" ht="20.100000000000001" customHeight="1">
      <c r="A391" s="311"/>
      <c r="B391" s="311"/>
      <c r="C391" s="312"/>
      <c r="D391" s="311" t="s">
        <v>1854</v>
      </c>
      <c r="E391" s="312"/>
      <c r="F391" s="313">
        <v>3746</v>
      </c>
      <c r="G391" s="314">
        <f>F391/3766*100</f>
        <v>99.468932554434403</v>
      </c>
      <c r="H391" s="313">
        <v>99.5</v>
      </c>
      <c r="I391" s="314">
        <v>99.715173485240811</v>
      </c>
      <c r="J391" s="313">
        <v>3931</v>
      </c>
      <c r="K391" s="314">
        <v>99.746257295102765</v>
      </c>
      <c r="L391" s="313">
        <v>4066</v>
      </c>
      <c r="M391" s="314">
        <v>99.803632793323516</v>
      </c>
      <c r="N391" s="313">
        <v>4170</v>
      </c>
      <c r="O391" s="314">
        <v>99.6</v>
      </c>
      <c r="P391" s="315">
        <v>4334</v>
      </c>
      <c r="Q391" s="316">
        <v>99.472113839798027</v>
      </c>
      <c r="R391" s="315">
        <v>4459</v>
      </c>
      <c r="S391" s="316">
        <v>99.000888099467147</v>
      </c>
      <c r="T391" s="315"/>
      <c r="U391" s="316"/>
      <c r="V391" s="316"/>
      <c r="W391" s="312"/>
      <c r="X391" s="312"/>
      <c r="Y391" s="312"/>
      <c r="Z391" s="312"/>
      <c r="AA391" s="312"/>
      <c r="AB391" s="312"/>
      <c r="AC391" s="312"/>
      <c r="AD391" s="311"/>
    </row>
    <row r="392" spans="1:30" ht="20.100000000000001" customHeight="1">
      <c r="A392" s="9" t="s">
        <v>3906</v>
      </c>
      <c r="B392" s="9" t="s">
        <v>639</v>
      </c>
      <c r="C392" s="394" t="s">
        <v>8062</v>
      </c>
      <c r="D392" s="9" t="s">
        <v>1872</v>
      </c>
      <c r="E392" s="308"/>
      <c r="F392" s="11">
        <v>2</v>
      </c>
      <c r="G392" s="12">
        <v>10</v>
      </c>
      <c r="H392" s="11">
        <v>2</v>
      </c>
      <c r="I392" s="12">
        <v>18.181818181818183</v>
      </c>
      <c r="J392" s="11">
        <v>1</v>
      </c>
      <c r="K392" s="12">
        <v>10</v>
      </c>
      <c r="L392" s="11">
        <v>3</v>
      </c>
      <c r="M392" s="12">
        <v>37.5</v>
      </c>
      <c r="N392" s="11">
        <v>4</v>
      </c>
      <c r="O392" s="12">
        <v>25</v>
      </c>
      <c r="P392" s="56">
        <v>6</v>
      </c>
      <c r="Q392" s="57">
        <v>26.086956521739129</v>
      </c>
      <c r="R392" s="56">
        <v>8</v>
      </c>
      <c r="S392" s="57">
        <v>17.777777777777779</v>
      </c>
      <c r="T392" s="56"/>
      <c r="U392" s="57"/>
      <c r="V392" s="57" t="s">
        <v>138</v>
      </c>
      <c r="W392" s="308" t="s">
        <v>7660</v>
      </c>
      <c r="X392" s="308" t="s">
        <v>7660</v>
      </c>
      <c r="Y392" s="308" t="s">
        <v>7660</v>
      </c>
      <c r="Z392" s="308" t="s">
        <v>7660</v>
      </c>
      <c r="AA392" s="308" t="s">
        <v>7660</v>
      </c>
      <c r="AB392" s="308" t="s">
        <v>7660</v>
      </c>
      <c r="AC392" s="308"/>
      <c r="AD392" s="9"/>
    </row>
    <row r="393" spans="1:30" ht="20.100000000000001" customHeight="1">
      <c r="A393" s="311"/>
      <c r="B393" s="311"/>
      <c r="C393" s="312"/>
      <c r="D393" s="311" t="s">
        <v>1873</v>
      </c>
      <c r="E393" s="312"/>
      <c r="F393" s="313">
        <v>6</v>
      </c>
      <c r="G393" s="314">
        <v>30</v>
      </c>
      <c r="H393" s="313">
        <v>2</v>
      </c>
      <c r="I393" s="314">
        <v>18.181818181818183</v>
      </c>
      <c r="J393" s="313">
        <v>1</v>
      </c>
      <c r="K393" s="314">
        <v>10</v>
      </c>
      <c r="L393" s="313"/>
      <c r="M393" s="314"/>
      <c r="N393" s="313">
        <v>2</v>
      </c>
      <c r="O393" s="314">
        <v>12.5</v>
      </c>
      <c r="P393" s="315">
        <v>5</v>
      </c>
      <c r="Q393" s="316">
        <v>21.739130434782609</v>
      </c>
      <c r="R393" s="315">
        <v>9</v>
      </c>
      <c r="S393" s="316">
        <v>20</v>
      </c>
      <c r="T393" s="315"/>
      <c r="U393" s="316"/>
      <c r="V393" s="316"/>
      <c r="W393" s="312"/>
      <c r="X393" s="312"/>
      <c r="Y393" s="312"/>
      <c r="Z393" s="312"/>
      <c r="AA393" s="312"/>
      <c r="AB393" s="312"/>
      <c r="AC393" s="312"/>
      <c r="AD393" s="311"/>
    </row>
    <row r="394" spans="1:30" ht="20.100000000000001" customHeight="1">
      <c r="A394" s="311"/>
      <c r="B394" s="311"/>
      <c r="C394" s="312"/>
      <c r="D394" s="311" t="s">
        <v>1874</v>
      </c>
      <c r="E394" s="312"/>
      <c r="F394" s="313">
        <v>5</v>
      </c>
      <c r="G394" s="314">
        <v>25</v>
      </c>
      <c r="H394" s="313">
        <v>2</v>
      </c>
      <c r="I394" s="314">
        <v>18.181818181818183</v>
      </c>
      <c r="J394" s="313">
        <v>1</v>
      </c>
      <c r="K394" s="314">
        <v>10</v>
      </c>
      <c r="L394" s="313">
        <v>3</v>
      </c>
      <c r="M394" s="314">
        <v>37.5</v>
      </c>
      <c r="N394" s="313">
        <v>2</v>
      </c>
      <c r="O394" s="314">
        <v>12.5</v>
      </c>
      <c r="P394" s="315">
        <v>4</v>
      </c>
      <c r="Q394" s="316">
        <v>17.391304347826086</v>
      </c>
      <c r="R394" s="315">
        <v>6</v>
      </c>
      <c r="S394" s="316">
        <v>13.333333333333334</v>
      </c>
      <c r="T394" s="315"/>
      <c r="U394" s="316"/>
      <c r="V394" s="316"/>
      <c r="W394" s="312"/>
      <c r="X394" s="312"/>
      <c r="Y394" s="312"/>
      <c r="Z394" s="312"/>
      <c r="AA394" s="312"/>
      <c r="AB394" s="312"/>
      <c r="AC394" s="312"/>
      <c r="AD394" s="311"/>
    </row>
    <row r="395" spans="1:30" ht="20.100000000000001" customHeight="1">
      <c r="A395" s="311"/>
      <c r="B395" s="311"/>
      <c r="C395" s="312"/>
      <c r="D395" s="311" t="s">
        <v>1875</v>
      </c>
      <c r="E395" s="312"/>
      <c r="F395" s="313">
        <v>3</v>
      </c>
      <c r="G395" s="314">
        <v>15</v>
      </c>
      <c r="H395" s="313">
        <v>1</v>
      </c>
      <c r="I395" s="314">
        <v>9.0909090909090917</v>
      </c>
      <c r="J395" s="313">
        <v>3</v>
      </c>
      <c r="K395" s="314">
        <v>30</v>
      </c>
      <c r="L395" s="313"/>
      <c r="M395" s="314"/>
      <c r="N395" s="313">
        <v>2</v>
      </c>
      <c r="O395" s="314">
        <v>12.5</v>
      </c>
      <c r="P395" s="315"/>
      <c r="Q395" s="316"/>
      <c r="R395" s="315">
        <v>7</v>
      </c>
      <c r="S395" s="316">
        <v>15.555555555555555</v>
      </c>
      <c r="T395" s="315"/>
      <c r="U395" s="316"/>
      <c r="V395" s="316"/>
      <c r="W395" s="312"/>
      <c r="X395" s="312"/>
      <c r="Y395" s="312"/>
      <c r="Z395" s="312"/>
      <c r="AA395" s="312"/>
      <c r="AB395" s="312"/>
      <c r="AC395" s="312"/>
      <c r="AD395" s="311"/>
    </row>
    <row r="396" spans="1:30" ht="20.100000000000001" customHeight="1">
      <c r="A396" s="311"/>
      <c r="B396" s="311"/>
      <c r="C396" s="312"/>
      <c r="D396" s="311" t="s">
        <v>1876</v>
      </c>
      <c r="E396" s="312"/>
      <c r="F396" s="313"/>
      <c r="G396" s="314"/>
      <c r="H396" s="313"/>
      <c r="I396" s="314"/>
      <c r="J396" s="313"/>
      <c r="K396" s="314"/>
      <c r="L396" s="313"/>
      <c r="M396" s="314"/>
      <c r="N396" s="313">
        <v>1</v>
      </c>
      <c r="O396" s="314">
        <v>6.3</v>
      </c>
      <c r="P396" s="315">
        <v>1</v>
      </c>
      <c r="Q396" s="316">
        <v>4.3478260869565215</v>
      </c>
      <c r="R396" s="315">
        <v>2</v>
      </c>
      <c r="S396" s="316">
        <v>4.4444444444444446</v>
      </c>
      <c r="T396" s="315"/>
      <c r="U396" s="316"/>
      <c r="V396" s="316"/>
      <c r="W396" s="312"/>
      <c r="X396" s="312"/>
      <c r="Y396" s="312"/>
      <c r="Z396" s="312"/>
      <c r="AA396" s="312"/>
      <c r="AB396" s="312"/>
      <c r="AC396" s="312"/>
      <c r="AD396" s="311"/>
    </row>
    <row r="397" spans="1:30" ht="20.100000000000001" customHeight="1">
      <c r="A397" s="311"/>
      <c r="B397" s="311"/>
      <c r="C397" s="312"/>
      <c r="D397" s="311" t="s">
        <v>7667</v>
      </c>
      <c r="E397" s="312"/>
      <c r="F397" s="313">
        <v>1</v>
      </c>
      <c r="G397" s="314">
        <v>5</v>
      </c>
      <c r="H397" s="313"/>
      <c r="I397" s="314"/>
      <c r="J397" s="313">
        <v>1</v>
      </c>
      <c r="K397" s="314">
        <v>10</v>
      </c>
      <c r="L397" s="313"/>
      <c r="M397" s="314"/>
      <c r="N397" s="313"/>
      <c r="O397" s="314"/>
      <c r="P397" s="315">
        <v>1</v>
      </c>
      <c r="Q397" s="316">
        <v>4.3478260869565215</v>
      </c>
      <c r="R397" s="315">
        <v>2</v>
      </c>
      <c r="S397" s="316">
        <v>4.4444444444444446</v>
      </c>
      <c r="T397" s="315"/>
      <c r="U397" s="316"/>
      <c r="V397" s="316"/>
      <c r="W397" s="312"/>
      <c r="X397" s="312"/>
      <c r="Y397" s="312"/>
      <c r="Z397" s="312"/>
      <c r="AA397" s="312"/>
      <c r="AB397" s="312"/>
      <c r="AC397" s="312"/>
      <c r="AD397" s="311"/>
    </row>
    <row r="398" spans="1:30" ht="20.100000000000001" customHeight="1">
      <c r="A398" s="311"/>
      <c r="B398" s="311"/>
      <c r="C398" s="312"/>
      <c r="D398" s="311" t="s">
        <v>7668</v>
      </c>
      <c r="E398" s="312"/>
      <c r="F398" s="313"/>
      <c r="G398" s="314"/>
      <c r="H398" s="313"/>
      <c r="I398" s="314"/>
      <c r="J398" s="313"/>
      <c r="K398" s="314"/>
      <c r="L398" s="313"/>
      <c r="M398" s="314"/>
      <c r="N398" s="313"/>
      <c r="O398" s="314"/>
      <c r="P398" s="315"/>
      <c r="Q398" s="316"/>
      <c r="R398" s="315"/>
      <c r="S398" s="316"/>
      <c r="T398" s="315"/>
      <c r="U398" s="316"/>
      <c r="V398" s="316"/>
      <c r="W398" s="312"/>
      <c r="X398" s="312"/>
      <c r="Y398" s="312"/>
      <c r="Z398" s="312"/>
      <c r="AA398" s="312"/>
      <c r="AB398" s="312"/>
      <c r="AC398" s="312"/>
      <c r="AD398" s="311"/>
    </row>
    <row r="399" spans="1:30" ht="20.100000000000001" customHeight="1">
      <c r="A399" s="311"/>
      <c r="B399" s="311"/>
      <c r="C399" s="312"/>
      <c r="D399" s="311" t="s">
        <v>1877</v>
      </c>
      <c r="E399" s="312"/>
      <c r="F399" s="313"/>
      <c r="G399" s="314"/>
      <c r="H399" s="313">
        <v>1</v>
      </c>
      <c r="I399" s="314">
        <v>9.0909090909090917</v>
      </c>
      <c r="J399" s="313">
        <v>2</v>
      </c>
      <c r="K399" s="314">
        <v>20</v>
      </c>
      <c r="L399" s="313"/>
      <c r="M399" s="314"/>
      <c r="N399" s="313"/>
      <c r="O399" s="314"/>
      <c r="P399" s="315">
        <v>2</v>
      </c>
      <c r="Q399" s="316">
        <v>8.695652173913043</v>
      </c>
      <c r="R399" s="315">
        <v>5</v>
      </c>
      <c r="S399" s="316">
        <v>11.111111111111111</v>
      </c>
      <c r="T399" s="315"/>
      <c r="U399" s="316"/>
      <c r="V399" s="316"/>
      <c r="W399" s="312"/>
      <c r="X399" s="312"/>
      <c r="Y399" s="312"/>
      <c r="Z399" s="312"/>
      <c r="AA399" s="312"/>
      <c r="AB399" s="312"/>
      <c r="AC399" s="312"/>
      <c r="AD399" s="311"/>
    </row>
    <row r="400" spans="1:30" ht="20.100000000000001" customHeight="1">
      <c r="A400" s="311"/>
      <c r="B400" s="311"/>
      <c r="C400" s="312"/>
      <c r="D400" s="311" t="s">
        <v>1878</v>
      </c>
      <c r="E400" s="312"/>
      <c r="F400" s="313">
        <v>3</v>
      </c>
      <c r="G400" s="314">
        <v>15</v>
      </c>
      <c r="H400" s="313">
        <v>3</v>
      </c>
      <c r="I400" s="314">
        <v>27.272727272727273</v>
      </c>
      <c r="J400" s="313">
        <v>1</v>
      </c>
      <c r="K400" s="314">
        <v>10</v>
      </c>
      <c r="L400" s="313">
        <v>2</v>
      </c>
      <c r="M400" s="314">
        <v>25</v>
      </c>
      <c r="N400" s="313">
        <v>3</v>
      </c>
      <c r="O400" s="314">
        <v>18.8</v>
      </c>
      <c r="P400" s="315">
        <v>2</v>
      </c>
      <c r="Q400" s="316">
        <v>8.695652173913043</v>
      </c>
      <c r="R400" s="315">
        <v>3</v>
      </c>
      <c r="S400" s="316">
        <v>6.666666666666667</v>
      </c>
      <c r="T400" s="315"/>
      <c r="U400" s="316"/>
      <c r="V400" s="316"/>
      <c r="W400" s="312"/>
      <c r="X400" s="312"/>
      <c r="Y400" s="312"/>
      <c r="Z400" s="312"/>
      <c r="AA400" s="312"/>
      <c r="AB400" s="312"/>
      <c r="AC400" s="312"/>
      <c r="AD400" s="311"/>
    </row>
    <row r="401" spans="1:30" ht="20.100000000000001" customHeight="1">
      <c r="A401" s="311"/>
      <c r="B401" s="311"/>
      <c r="C401" s="312"/>
      <c r="D401" s="311" t="s">
        <v>7669</v>
      </c>
      <c r="E401" s="312"/>
      <c r="F401" s="313"/>
      <c r="G401" s="314"/>
      <c r="H401" s="313"/>
      <c r="I401" s="314"/>
      <c r="J401" s="313"/>
      <c r="K401" s="314"/>
      <c r="L401" s="313"/>
      <c r="M401" s="314"/>
      <c r="N401" s="313">
        <v>1</v>
      </c>
      <c r="O401" s="314">
        <v>6.3</v>
      </c>
      <c r="P401" s="315">
        <v>2</v>
      </c>
      <c r="Q401" s="316">
        <v>8.695652173913043</v>
      </c>
      <c r="R401" s="315"/>
      <c r="S401" s="316"/>
      <c r="T401" s="315"/>
      <c r="U401" s="316"/>
      <c r="V401" s="316"/>
      <c r="W401" s="312"/>
      <c r="X401" s="312"/>
      <c r="Y401" s="312"/>
      <c r="Z401" s="312"/>
      <c r="AA401" s="312"/>
      <c r="AB401" s="312"/>
      <c r="AC401" s="312"/>
      <c r="AD401" s="311"/>
    </row>
    <row r="402" spans="1:30" ht="20.100000000000001" customHeight="1">
      <c r="A402" s="311"/>
      <c r="B402" s="311"/>
      <c r="C402" s="312"/>
      <c r="D402" s="311" t="s">
        <v>7653</v>
      </c>
      <c r="E402" s="312"/>
      <c r="F402" s="313"/>
      <c r="G402" s="314"/>
      <c r="H402" s="313"/>
      <c r="I402" s="314"/>
      <c r="J402" s="313"/>
      <c r="K402" s="314"/>
      <c r="L402" s="313"/>
      <c r="M402" s="314"/>
      <c r="N402" s="313"/>
      <c r="O402" s="314"/>
      <c r="P402" s="315"/>
      <c r="Q402" s="316"/>
      <c r="R402" s="315">
        <v>1</v>
      </c>
      <c r="S402" s="316">
        <v>2.2222222222222223</v>
      </c>
      <c r="T402" s="315"/>
      <c r="U402" s="316"/>
      <c r="V402" s="316"/>
      <c r="W402" s="312"/>
      <c r="X402" s="312"/>
      <c r="Y402" s="312"/>
      <c r="Z402" s="312"/>
      <c r="AA402" s="312"/>
      <c r="AB402" s="312"/>
      <c r="AC402" s="312"/>
      <c r="AD402" s="311"/>
    </row>
    <row r="403" spans="1:30" ht="20.100000000000001" customHeight="1">
      <c r="A403" s="311"/>
      <c r="B403" s="311"/>
      <c r="C403" s="312"/>
      <c r="D403" s="311" t="s">
        <v>7654</v>
      </c>
      <c r="E403" s="312"/>
      <c r="F403" s="313"/>
      <c r="G403" s="314"/>
      <c r="H403" s="313"/>
      <c r="I403" s="314"/>
      <c r="J403" s="313"/>
      <c r="K403" s="314"/>
      <c r="L403" s="313"/>
      <c r="M403" s="314"/>
      <c r="N403" s="313"/>
      <c r="O403" s="314"/>
      <c r="P403" s="315"/>
      <c r="Q403" s="316"/>
      <c r="R403" s="315"/>
      <c r="S403" s="316"/>
      <c r="T403" s="315"/>
      <c r="U403" s="316"/>
      <c r="V403" s="316"/>
      <c r="W403" s="312"/>
      <c r="X403" s="312"/>
      <c r="Y403" s="312"/>
      <c r="Z403" s="312"/>
      <c r="AA403" s="312"/>
      <c r="AB403" s="312"/>
      <c r="AC403" s="312"/>
      <c r="AD403" s="311"/>
    </row>
    <row r="404" spans="1:30" ht="20.100000000000001" customHeight="1">
      <c r="A404" s="311"/>
      <c r="B404" s="311"/>
      <c r="C404" s="312"/>
      <c r="D404" s="311" t="s">
        <v>7655</v>
      </c>
      <c r="E404" s="312"/>
      <c r="F404" s="313"/>
      <c r="G404" s="314"/>
      <c r="H404" s="313"/>
      <c r="I404" s="314"/>
      <c r="J404" s="313"/>
      <c r="K404" s="314"/>
      <c r="L404" s="313"/>
      <c r="M404" s="314"/>
      <c r="N404" s="313"/>
      <c r="O404" s="314"/>
      <c r="P404" s="315"/>
      <c r="Q404" s="316"/>
      <c r="R404" s="315"/>
      <c r="S404" s="316"/>
      <c r="T404" s="315"/>
      <c r="U404" s="316"/>
      <c r="V404" s="316"/>
      <c r="W404" s="312"/>
      <c r="X404" s="312"/>
      <c r="Y404" s="312"/>
      <c r="Z404" s="312"/>
      <c r="AA404" s="312"/>
      <c r="AB404" s="312"/>
      <c r="AC404" s="312"/>
      <c r="AD404" s="311"/>
    </row>
    <row r="405" spans="1:30" ht="20.100000000000001" customHeight="1">
      <c r="A405" s="311"/>
      <c r="B405" s="311"/>
      <c r="C405" s="312"/>
      <c r="D405" s="311" t="s">
        <v>7656</v>
      </c>
      <c r="E405" s="312"/>
      <c r="F405" s="313"/>
      <c r="G405" s="314"/>
      <c r="H405" s="313"/>
      <c r="I405" s="314"/>
      <c r="J405" s="313"/>
      <c r="K405" s="314"/>
      <c r="L405" s="313"/>
      <c r="M405" s="314"/>
      <c r="N405" s="313"/>
      <c r="O405" s="314"/>
      <c r="P405" s="315"/>
      <c r="Q405" s="316"/>
      <c r="R405" s="315"/>
      <c r="S405" s="316"/>
      <c r="T405" s="315"/>
      <c r="U405" s="316"/>
      <c r="V405" s="316"/>
      <c r="W405" s="312"/>
      <c r="X405" s="312"/>
      <c r="Y405" s="312"/>
      <c r="Z405" s="312"/>
      <c r="AA405" s="312"/>
      <c r="AB405" s="312"/>
      <c r="AC405" s="312"/>
      <c r="AD405" s="311"/>
    </row>
    <row r="406" spans="1:30" ht="20.100000000000001" customHeight="1">
      <c r="A406" s="311"/>
      <c r="B406" s="311"/>
      <c r="C406" s="312"/>
      <c r="D406" s="311" t="s">
        <v>7657</v>
      </c>
      <c r="E406" s="312"/>
      <c r="F406" s="313"/>
      <c r="G406" s="314"/>
      <c r="H406" s="313"/>
      <c r="I406" s="314"/>
      <c r="J406" s="313"/>
      <c r="K406" s="314"/>
      <c r="L406" s="313"/>
      <c r="M406" s="314"/>
      <c r="N406" s="313">
        <v>1</v>
      </c>
      <c r="O406" s="314">
        <v>6.3</v>
      </c>
      <c r="P406" s="315"/>
      <c r="Q406" s="316"/>
      <c r="R406" s="315">
        <v>2</v>
      </c>
      <c r="S406" s="316">
        <v>4.4444444444444446</v>
      </c>
      <c r="T406" s="315"/>
      <c r="U406" s="316"/>
      <c r="V406" s="316"/>
      <c r="W406" s="312"/>
      <c r="X406" s="312"/>
      <c r="Y406" s="312"/>
      <c r="Z406" s="312"/>
      <c r="AA406" s="312"/>
      <c r="AB406" s="312"/>
      <c r="AC406" s="312"/>
      <c r="AD406" s="311"/>
    </row>
    <row r="407" spans="1:30" ht="20.100000000000001" customHeight="1">
      <c r="A407" s="9" t="s">
        <v>3907</v>
      </c>
      <c r="B407" s="9" t="s">
        <v>640</v>
      </c>
      <c r="C407" s="394" t="s">
        <v>8061</v>
      </c>
      <c r="D407" s="9"/>
      <c r="E407" s="308"/>
      <c r="F407" s="11">
        <v>20</v>
      </c>
      <c r="G407" s="12">
        <v>100</v>
      </c>
      <c r="H407" s="11">
        <v>11</v>
      </c>
      <c r="I407" s="12">
        <v>100</v>
      </c>
      <c r="J407" s="11">
        <v>10</v>
      </c>
      <c r="K407" s="12">
        <v>100</v>
      </c>
      <c r="L407" s="11">
        <v>8</v>
      </c>
      <c r="M407" s="12">
        <v>100</v>
      </c>
      <c r="N407" s="11">
        <v>16</v>
      </c>
      <c r="O407" s="12">
        <v>100</v>
      </c>
      <c r="P407" s="56">
        <v>23</v>
      </c>
      <c r="Q407" s="57">
        <v>100</v>
      </c>
      <c r="R407" s="56">
        <v>45</v>
      </c>
      <c r="S407" s="57">
        <v>100</v>
      </c>
      <c r="T407" s="56"/>
      <c r="U407" s="57"/>
      <c r="V407" s="57" t="s">
        <v>138</v>
      </c>
      <c r="W407" s="308" t="s">
        <v>7660</v>
      </c>
      <c r="X407" s="308" t="s">
        <v>7660</v>
      </c>
      <c r="Y407" s="308" t="s">
        <v>7660</v>
      </c>
      <c r="Z407" s="308" t="s">
        <v>7660</v>
      </c>
      <c r="AA407" s="308" t="s">
        <v>7660</v>
      </c>
      <c r="AB407" s="308" t="s">
        <v>7660</v>
      </c>
      <c r="AC407" s="308"/>
      <c r="AD407" s="9"/>
    </row>
    <row r="408" spans="1:30" ht="20.100000000000001" customHeight="1">
      <c r="A408" s="9" t="s">
        <v>3908</v>
      </c>
      <c r="B408" s="9" t="s">
        <v>641</v>
      </c>
      <c r="C408" s="394" t="s">
        <v>8061</v>
      </c>
      <c r="D408" s="66"/>
      <c r="E408" s="308"/>
      <c r="F408" s="11">
        <v>20</v>
      </c>
      <c r="G408" s="12">
        <v>100</v>
      </c>
      <c r="H408" s="11">
        <v>11</v>
      </c>
      <c r="I408" s="12">
        <v>100</v>
      </c>
      <c r="J408" s="11">
        <v>9</v>
      </c>
      <c r="K408" s="12">
        <v>90</v>
      </c>
      <c r="L408" s="11">
        <v>8</v>
      </c>
      <c r="M408" s="12">
        <v>100</v>
      </c>
      <c r="N408" s="11">
        <v>16</v>
      </c>
      <c r="O408" s="12">
        <v>100</v>
      </c>
      <c r="P408" s="56">
        <v>22</v>
      </c>
      <c r="Q408" s="57">
        <v>95.7</v>
      </c>
      <c r="R408" s="56">
        <v>45</v>
      </c>
      <c r="S408" s="57">
        <v>100</v>
      </c>
      <c r="T408" s="56"/>
      <c r="U408" s="57"/>
      <c r="V408" s="57" t="s">
        <v>138</v>
      </c>
      <c r="W408" s="308" t="s">
        <v>7660</v>
      </c>
      <c r="X408" s="308" t="s">
        <v>7660</v>
      </c>
      <c r="Y408" s="308" t="s">
        <v>7660</v>
      </c>
      <c r="Z408" s="308" t="s">
        <v>7660</v>
      </c>
      <c r="AA408" s="308" t="s">
        <v>7660</v>
      </c>
      <c r="AB408" s="308" t="s">
        <v>7660</v>
      </c>
      <c r="AC408" s="308"/>
      <c r="AD408" s="9"/>
    </row>
    <row r="409" spans="1:30" ht="20.100000000000001" customHeight="1">
      <c r="A409" s="311"/>
      <c r="B409" s="311"/>
      <c r="C409" s="312"/>
      <c r="D409" s="311" t="s">
        <v>1959</v>
      </c>
      <c r="E409" s="312" t="s">
        <v>7713</v>
      </c>
      <c r="F409" s="313"/>
      <c r="G409" s="314"/>
      <c r="H409" s="313"/>
      <c r="I409" s="314"/>
      <c r="J409" s="313"/>
      <c r="K409" s="314"/>
      <c r="L409" s="313"/>
      <c r="M409" s="314"/>
      <c r="N409" s="313"/>
      <c r="O409" s="314"/>
      <c r="P409" s="315"/>
      <c r="Q409" s="316"/>
      <c r="R409" s="315"/>
      <c r="S409" s="316"/>
      <c r="T409" s="315"/>
      <c r="U409" s="316"/>
      <c r="V409" s="316"/>
      <c r="W409" s="312"/>
      <c r="X409" s="312"/>
      <c r="Y409" s="312"/>
      <c r="Z409" s="312"/>
      <c r="AA409" s="312"/>
      <c r="AB409" s="312"/>
      <c r="AC409" s="312"/>
      <c r="AD409" s="311"/>
    </row>
    <row r="410" spans="1:30" ht="20.100000000000001" customHeight="1">
      <c r="A410" s="311"/>
      <c r="B410" s="311"/>
      <c r="C410" s="312"/>
      <c r="D410" s="311" t="s">
        <v>1960</v>
      </c>
      <c r="E410" s="312"/>
      <c r="F410" s="313"/>
      <c r="G410" s="314"/>
      <c r="H410" s="313"/>
      <c r="I410" s="314"/>
      <c r="J410" s="313">
        <v>1</v>
      </c>
      <c r="K410" s="314">
        <v>10</v>
      </c>
      <c r="L410" s="313"/>
      <c r="M410" s="314"/>
      <c r="N410" s="313"/>
      <c r="O410" s="314"/>
      <c r="P410" s="315">
        <v>1</v>
      </c>
      <c r="Q410" s="316">
        <v>4.3</v>
      </c>
      <c r="R410" s="315"/>
      <c r="S410" s="316"/>
      <c r="T410" s="315"/>
      <c r="U410" s="316"/>
      <c r="V410" s="316"/>
      <c r="W410" s="312"/>
      <c r="X410" s="312"/>
      <c r="Y410" s="312"/>
      <c r="Z410" s="312"/>
      <c r="AA410" s="312"/>
      <c r="AB410" s="312"/>
      <c r="AC410" s="312"/>
      <c r="AD410" s="311"/>
    </row>
    <row r="411" spans="1:30" ht="20.100000000000001" customHeight="1">
      <c r="A411" s="9" t="s">
        <v>3909</v>
      </c>
      <c r="B411" s="9" t="s">
        <v>642</v>
      </c>
      <c r="C411" s="308" t="s">
        <v>3843</v>
      </c>
      <c r="D411" s="9" t="s">
        <v>1961</v>
      </c>
      <c r="E411" s="308" t="s">
        <v>7713</v>
      </c>
      <c r="F411" s="11"/>
      <c r="G411" s="12"/>
      <c r="H411" s="11"/>
      <c r="I411" s="12"/>
      <c r="J411" s="11"/>
      <c r="K411" s="12"/>
      <c r="L411" s="11"/>
      <c r="M411" s="12"/>
      <c r="N411" s="11"/>
      <c r="O411" s="12"/>
      <c r="P411" s="56">
        <v>1</v>
      </c>
      <c r="Q411" s="57">
        <v>100</v>
      </c>
      <c r="R411" s="56"/>
      <c r="S411" s="57"/>
      <c r="T411" s="56"/>
      <c r="U411" s="57"/>
      <c r="V411" s="57" t="s">
        <v>138</v>
      </c>
      <c r="W411" s="308" t="s">
        <v>7660</v>
      </c>
      <c r="X411" s="308" t="s">
        <v>7660</v>
      </c>
      <c r="Y411" s="308" t="s">
        <v>7660</v>
      </c>
      <c r="Z411" s="308" t="s">
        <v>7660</v>
      </c>
      <c r="AA411" s="308" t="s">
        <v>7660</v>
      </c>
      <c r="AB411" s="308" t="s">
        <v>7660</v>
      </c>
      <c r="AC411" s="308"/>
      <c r="AD411" s="9"/>
    </row>
    <row r="412" spans="1:30" ht="20.100000000000001" customHeight="1">
      <c r="A412" s="311"/>
      <c r="B412" s="311"/>
      <c r="C412" s="312"/>
      <c r="D412" s="311" t="s">
        <v>1962</v>
      </c>
      <c r="E412" s="312"/>
      <c r="F412" s="313"/>
      <c r="G412" s="314"/>
      <c r="H412" s="313"/>
      <c r="I412" s="314"/>
      <c r="J412" s="313">
        <v>1</v>
      </c>
      <c r="K412" s="314">
        <v>100</v>
      </c>
      <c r="L412" s="313"/>
      <c r="M412" s="314"/>
      <c r="N412" s="313"/>
      <c r="O412" s="314"/>
      <c r="P412" s="315"/>
      <c r="Q412" s="316"/>
      <c r="R412" s="315"/>
      <c r="S412" s="316"/>
      <c r="T412" s="315"/>
      <c r="U412" s="316"/>
      <c r="V412" s="316"/>
      <c r="W412" s="312"/>
      <c r="X412" s="312"/>
      <c r="Y412" s="312"/>
      <c r="Z412" s="312"/>
      <c r="AA412" s="312"/>
      <c r="AB412" s="312"/>
      <c r="AC412" s="312"/>
      <c r="AD412" s="311"/>
    </row>
    <row r="413" spans="1:30" ht="20.100000000000001" customHeight="1">
      <c r="A413" s="311"/>
      <c r="B413" s="311"/>
      <c r="C413" s="312"/>
      <c r="D413" s="311" t="s">
        <v>1963</v>
      </c>
      <c r="E413" s="312"/>
      <c r="F413" s="313"/>
      <c r="G413" s="314"/>
      <c r="H413" s="313"/>
      <c r="I413" s="314"/>
      <c r="J413" s="313"/>
      <c r="K413" s="314"/>
      <c r="L413" s="313"/>
      <c r="M413" s="314"/>
      <c r="N413" s="313"/>
      <c r="O413" s="314"/>
      <c r="P413" s="315"/>
      <c r="Q413" s="316"/>
      <c r="R413" s="315"/>
      <c r="S413" s="316"/>
      <c r="T413" s="315"/>
      <c r="U413" s="316"/>
      <c r="V413" s="316"/>
      <c r="W413" s="312"/>
      <c r="X413" s="312"/>
      <c r="Y413" s="312"/>
      <c r="Z413" s="312"/>
      <c r="AA413" s="312"/>
      <c r="AB413" s="312"/>
      <c r="AC413" s="312"/>
      <c r="AD413" s="311"/>
    </row>
    <row r="414" spans="1:30" ht="20.100000000000001" customHeight="1">
      <c r="A414" s="311"/>
      <c r="B414" s="311"/>
      <c r="C414" s="312"/>
      <c r="D414" s="311" t="s">
        <v>1964</v>
      </c>
      <c r="E414" s="312"/>
      <c r="F414" s="313"/>
      <c r="G414" s="314"/>
      <c r="H414" s="313"/>
      <c r="I414" s="314"/>
      <c r="J414" s="313"/>
      <c r="K414" s="314"/>
      <c r="L414" s="313"/>
      <c r="M414" s="314"/>
      <c r="N414" s="313"/>
      <c r="O414" s="314"/>
      <c r="P414" s="315"/>
      <c r="Q414" s="316"/>
      <c r="R414" s="315"/>
      <c r="S414" s="316"/>
      <c r="T414" s="315"/>
      <c r="U414" s="316"/>
      <c r="V414" s="316"/>
      <c r="W414" s="312"/>
      <c r="X414" s="312"/>
      <c r="Y414" s="312"/>
      <c r="Z414" s="312"/>
      <c r="AA414" s="312"/>
      <c r="AB414" s="312"/>
      <c r="AC414" s="312"/>
      <c r="AD414" s="311"/>
    </row>
    <row r="415" spans="1:30" ht="20.100000000000001" customHeight="1">
      <c r="A415" s="311"/>
      <c r="B415" s="311"/>
      <c r="C415" s="312"/>
      <c r="D415" s="311" t="s">
        <v>7715</v>
      </c>
      <c r="E415" s="312"/>
      <c r="F415" s="313"/>
      <c r="G415" s="314"/>
      <c r="H415" s="313"/>
      <c r="I415" s="314"/>
      <c r="J415" s="313"/>
      <c r="K415" s="314"/>
      <c r="L415" s="313"/>
      <c r="M415" s="314"/>
      <c r="N415" s="313"/>
      <c r="O415" s="314"/>
      <c r="P415" s="315"/>
      <c r="Q415" s="316"/>
      <c r="R415" s="315"/>
      <c r="S415" s="316"/>
      <c r="T415" s="315"/>
      <c r="U415" s="316"/>
      <c r="V415" s="316"/>
      <c r="W415" s="312"/>
      <c r="X415" s="312"/>
      <c r="Y415" s="312"/>
      <c r="Z415" s="312"/>
      <c r="AA415" s="312"/>
      <c r="AB415" s="312"/>
      <c r="AC415" s="312"/>
      <c r="AD415" s="311"/>
    </row>
    <row r="416" spans="1:30" ht="20.100000000000001" customHeight="1">
      <c r="A416" s="311"/>
      <c r="B416" s="311"/>
      <c r="C416" s="312"/>
      <c r="D416" s="311" t="s">
        <v>7716</v>
      </c>
      <c r="E416" s="312"/>
      <c r="F416" s="313"/>
      <c r="G416" s="314"/>
      <c r="H416" s="313"/>
      <c r="I416" s="314"/>
      <c r="J416" s="313"/>
      <c r="K416" s="314"/>
      <c r="L416" s="313"/>
      <c r="M416" s="314"/>
      <c r="N416" s="313"/>
      <c r="O416" s="314"/>
      <c r="P416" s="315"/>
      <c r="Q416" s="316"/>
      <c r="R416" s="315"/>
      <c r="S416" s="316"/>
      <c r="T416" s="315"/>
      <c r="U416" s="316"/>
      <c r="V416" s="316"/>
      <c r="W416" s="312"/>
      <c r="X416" s="312"/>
      <c r="Y416" s="312"/>
      <c r="Z416" s="312"/>
      <c r="AA416" s="312"/>
      <c r="AB416" s="312"/>
      <c r="AC416" s="312"/>
      <c r="AD416" s="311"/>
    </row>
    <row r="417" spans="1:30" ht="20.100000000000001" customHeight="1">
      <c r="A417" s="9" t="s">
        <v>3910</v>
      </c>
      <c r="B417" s="9" t="s">
        <v>643</v>
      </c>
      <c r="C417" s="308" t="s">
        <v>7659</v>
      </c>
      <c r="D417" s="9" t="s">
        <v>1853</v>
      </c>
      <c r="E417" s="308"/>
      <c r="F417" s="11">
        <v>232</v>
      </c>
      <c r="G417" s="12">
        <v>5.8</v>
      </c>
      <c r="H417" s="11">
        <v>229</v>
      </c>
      <c r="I417" s="12">
        <v>5.6099951004409601</v>
      </c>
      <c r="J417" s="11">
        <v>228</v>
      </c>
      <c r="K417" s="12">
        <f>J417/4161*100</f>
        <v>5.4794520547945202</v>
      </c>
      <c r="L417" s="11">
        <v>229</v>
      </c>
      <c r="M417" s="12">
        <v>5.3292995112869441</v>
      </c>
      <c r="N417" s="11">
        <v>227</v>
      </c>
      <c r="O417" s="12">
        <v>5.2080964293836711</v>
      </c>
      <c r="P417" s="56">
        <v>223</v>
      </c>
      <c r="Q417" s="57">
        <v>4.8839246605343849</v>
      </c>
      <c r="R417" s="56">
        <v>218</v>
      </c>
      <c r="S417" s="57">
        <v>4.6611075475732306</v>
      </c>
      <c r="T417" s="56">
        <v>187</v>
      </c>
      <c r="U417" s="57">
        <v>3.6724273369992146</v>
      </c>
      <c r="V417" s="57" t="s">
        <v>138</v>
      </c>
      <c r="W417" s="308" t="s">
        <v>7660</v>
      </c>
      <c r="X417" s="308" t="s">
        <v>7660</v>
      </c>
      <c r="Y417" s="308" t="s">
        <v>7660</v>
      </c>
      <c r="Z417" s="308" t="s">
        <v>7660</v>
      </c>
      <c r="AA417" s="308" t="s">
        <v>7660</v>
      </c>
      <c r="AB417" s="308" t="s">
        <v>7660</v>
      </c>
      <c r="AC417" s="308" t="s">
        <v>7660</v>
      </c>
      <c r="AD417" s="9"/>
    </row>
    <row r="418" spans="1:30" ht="20.100000000000001" customHeight="1">
      <c r="A418" s="311"/>
      <c r="B418" s="311"/>
      <c r="C418" s="312"/>
      <c r="D418" s="311" t="s">
        <v>1854</v>
      </c>
      <c r="E418" s="312"/>
      <c r="F418" s="313">
        <v>3751</v>
      </c>
      <c r="G418" s="314">
        <v>94.2</v>
      </c>
      <c r="H418" s="313">
        <v>3853</v>
      </c>
      <c r="I418" s="314">
        <v>94.390004899559045</v>
      </c>
      <c r="J418" s="313">
        <f>4161-J417</f>
        <v>3933</v>
      </c>
      <c r="K418" s="314">
        <f>J418/4161*100</f>
        <v>94.520547945205479</v>
      </c>
      <c r="L418" s="313">
        <v>4068</v>
      </c>
      <c r="M418" s="314">
        <v>94.670700488713052</v>
      </c>
      <c r="N418" s="313">
        <v>4170</v>
      </c>
      <c r="O418" s="314">
        <v>94.791903570616327</v>
      </c>
      <c r="P418" s="315">
        <v>4343</v>
      </c>
      <c r="Q418" s="316">
        <v>95.11607533946561</v>
      </c>
      <c r="R418" s="315">
        <v>4459</v>
      </c>
      <c r="S418" s="316">
        <v>95.338892452426762</v>
      </c>
      <c r="T418" s="315">
        <v>4905</v>
      </c>
      <c r="U418" s="316">
        <v>96.32757266300078</v>
      </c>
      <c r="V418" s="316"/>
      <c r="W418" s="312"/>
      <c r="X418" s="312"/>
      <c r="Y418" s="312"/>
      <c r="Z418" s="312"/>
      <c r="AA418" s="312"/>
      <c r="AB418" s="312"/>
      <c r="AC418" s="312"/>
      <c r="AD418" s="311"/>
    </row>
    <row r="419" spans="1:30" ht="20.100000000000001" customHeight="1">
      <c r="A419" s="9" t="s">
        <v>3911</v>
      </c>
      <c r="B419" s="9" t="s">
        <v>644</v>
      </c>
      <c r="C419" s="308" t="s">
        <v>3844</v>
      </c>
      <c r="D419" s="324" t="s">
        <v>1872</v>
      </c>
      <c r="E419" s="48"/>
      <c r="F419" s="69">
        <v>72</v>
      </c>
      <c r="G419" s="12">
        <v>31</v>
      </c>
      <c r="H419" s="69">
        <v>74</v>
      </c>
      <c r="I419" s="12">
        <v>32.314410480349345</v>
      </c>
      <c r="J419" s="69">
        <v>74</v>
      </c>
      <c r="K419" s="12">
        <v>32.456140350877192</v>
      </c>
      <c r="L419" s="11">
        <v>74</v>
      </c>
      <c r="M419" s="12">
        <v>32.314410480349345</v>
      </c>
      <c r="N419" s="11">
        <v>72</v>
      </c>
      <c r="O419" s="12">
        <v>31.718061674008812</v>
      </c>
      <c r="P419" s="56">
        <v>76</v>
      </c>
      <c r="Q419" s="57">
        <v>34.08071748878924</v>
      </c>
      <c r="R419" s="56">
        <v>77</v>
      </c>
      <c r="S419" s="57">
        <v>35.321100917431195</v>
      </c>
      <c r="T419" s="56">
        <v>74</v>
      </c>
      <c r="U419" s="57">
        <v>39.572192513368982</v>
      </c>
      <c r="V419" s="57" t="s">
        <v>138</v>
      </c>
      <c r="W419" s="308" t="s">
        <v>7660</v>
      </c>
      <c r="X419" s="308" t="s">
        <v>7660</v>
      </c>
      <c r="Y419" s="308" t="s">
        <v>7660</v>
      </c>
      <c r="Z419" s="308" t="s">
        <v>7660</v>
      </c>
      <c r="AA419" s="308" t="s">
        <v>7660</v>
      </c>
      <c r="AB419" s="308" t="s">
        <v>7660</v>
      </c>
      <c r="AC419" s="308" t="s">
        <v>7660</v>
      </c>
      <c r="AD419" s="9"/>
    </row>
    <row r="420" spans="1:30" ht="20.100000000000001" customHeight="1">
      <c r="A420" s="311"/>
      <c r="B420" s="311"/>
      <c r="C420" s="312"/>
      <c r="D420" s="325" t="s">
        <v>1873</v>
      </c>
      <c r="E420" s="323"/>
      <c r="F420" s="70">
        <v>29</v>
      </c>
      <c r="G420" s="314">
        <v>12.5</v>
      </c>
      <c r="H420" s="70">
        <v>26</v>
      </c>
      <c r="I420" s="314">
        <v>11.353711790393014</v>
      </c>
      <c r="J420" s="70">
        <v>27</v>
      </c>
      <c r="K420" s="314">
        <v>11.403508771929825</v>
      </c>
      <c r="L420" s="313">
        <v>27</v>
      </c>
      <c r="M420" s="314">
        <v>11.790393013100436</v>
      </c>
      <c r="N420" s="313">
        <v>28</v>
      </c>
      <c r="O420" s="314">
        <v>12.334801762114537</v>
      </c>
      <c r="P420" s="315">
        <v>25</v>
      </c>
      <c r="Q420" s="316">
        <v>11.210762331838565</v>
      </c>
      <c r="R420" s="315">
        <v>23</v>
      </c>
      <c r="S420" s="316">
        <v>10.55045871559633</v>
      </c>
      <c r="T420" s="315">
        <v>14</v>
      </c>
      <c r="U420" s="316">
        <v>7.4866310160427805</v>
      </c>
      <c r="V420" s="316"/>
      <c r="W420" s="312"/>
      <c r="X420" s="312"/>
      <c r="Y420" s="312"/>
      <c r="Z420" s="312"/>
      <c r="AA420" s="312"/>
      <c r="AB420" s="312"/>
      <c r="AC420" s="312"/>
      <c r="AD420" s="311"/>
    </row>
    <row r="421" spans="1:30" ht="20.100000000000001" customHeight="1">
      <c r="A421" s="311"/>
      <c r="B421" s="311"/>
      <c r="C421" s="312"/>
      <c r="D421" s="325" t="s">
        <v>1874</v>
      </c>
      <c r="E421" s="323"/>
      <c r="F421" s="70">
        <v>38</v>
      </c>
      <c r="G421" s="314">
        <v>16.399999999999999</v>
      </c>
      <c r="H421" s="70">
        <v>33</v>
      </c>
      <c r="I421" s="314">
        <v>14.410480349344978</v>
      </c>
      <c r="J421" s="70">
        <v>32</v>
      </c>
      <c r="K421" s="314">
        <v>14.035087719298245</v>
      </c>
      <c r="L421" s="313">
        <v>34</v>
      </c>
      <c r="M421" s="314">
        <v>14.847161572052403</v>
      </c>
      <c r="N421" s="313">
        <v>30</v>
      </c>
      <c r="O421" s="314">
        <v>13.215859030837004</v>
      </c>
      <c r="P421" s="315">
        <v>31</v>
      </c>
      <c r="Q421" s="316">
        <v>13.901345291479821</v>
      </c>
      <c r="R421" s="315">
        <v>29</v>
      </c>
      <c r="S421" s="316">
        <v>13.302752293577981</v>
      </c>
      <c r="T421" s="315">
        <v>22</v>
      </c>
      <c r="U421" s="316">
        <v>11.764705882352942</v>
      </c>
      <c r="V421" s="316"/>
      <c r="W421" s="312"/>
      <c r="X421" s="312"/>
      <c r="Y421" s="312"/>
      <c r="Z421" s="312"/>
      <c r="AA421" s="312"/>
      <c r="AB421" s="312"/>
      <c r="AC421" s="312"/>
      <c r="AD421" s="311"/>
    </row>
    <row r="422" spans="1:30" ht="20.100000000000001" customHeight="1">
      <c r="A422" s="311"/>
      <c r="B422" s="311"/>
      <c r="C422" s="312"/>
      <c r="D422" s="325" t="s">
        <v>1875</v>
      </c>
      <c r="E422" s="323"/>
      <c r="F422" s="70">
        <v>26</v>
      </c>
      <c r="G422" s="314">
        <v>11.2</v>
      </c>
      <c r="H422" s="70">
        <v>26</v>
      </c>
      <c r="I422" s="314">
        <v>11.353711790393014</v>
      </c>
      <c r="J422" s="70">
        <v>26</v>
      </c>
      <c r="K422" s="314">
        <v>11.403508771929825</v>
      </c>
      <c r="L422" s="313">
        <v>24</v>
      </c>
      <c r="M422" s="314">
        <v>10.480349344978166</v>
      </c>
      <c r="N422" s="313">
        <v>25</v>
      </c>
      <c r="O422" s="314">
        <v>11.013215859030836</v>
      </c>
      <c r="P422" s="315">
        <v>23</v>
      </c>
      <c r="Q422" s="316">
        <v>10.31390134529148</v>
      </c>
      <c r="R422" s="315">
        <v>24</v>
      </c>
      <c r="S422" s="316">
        <v>11.009174311926605</v>
      </c>
      <c r="T422" s="315">
        <v>18</v>
      </c>
      <c r="U422" s="316">
        <v>9.6256684491978604</v>
      </c>
      <c r="V422" s="316"/>
      <c r="W422" s="312"/>
      <c r="X422" s="312"/>
      <c r="Y422" s="312"/>
      <c r="Z422" s="312"/>
      <c r="AA422" s="312"/>
      <c r="AB422" s="312"/>
      <c r="AC422" s="312"/>
      <c r="AD422" s="311"/>
    </row>
    <row r="423" spans="1:30" ht="20.100000000000001" customHeight="1">
      <c r="A423" s="311"/>
      <c r="B423" s="311"/>
      <c r="C423" s="312"/>
      <c r="D423" s="325" t="s">
        <v>1876</v>
      </c>
      <c r="E423" s="323"/>
      <c r="F423" s="70">
        <v>16</v>
      </c>
      <c r="G423" s="314">
        <v>6.9</v>
      </c>
      <c r="H423" s="70">
        <v>17</v>
      </c>
      <c r="I423" s="314">
        <v>7.4235807860262009</v>
      </c>
      <c r="J423" s="70">
        <v>18</v>
      </c>
      <c r="K423" s="314">
        <v>7.8947368421052628</v>
      </c>
      <c r="L423" s="313">
        <v>17</v>
      </c>
      <c r="M423" s="314">
        <v>7.4235807860262017</v>
      </c>
      <c r="N423" s="313">
        <v>19</v>
      </c>
      <c r="O423" s="314">
        <v>8.3700440528634363</v>
      </c>
      <c r="P423" s="315">
        <v>20</v>
      </c>
      <c r="Q423" s="316">
        <v>8.9686098654708513</v>
      </c>
      <c r="R423" s="315">
        <v>19</v>
      </c>
      <c r="S423" s="316">
        <v>8.7155963302752291</v>
      </c>
      <c r="T423" s="315">
        <v>21</v>
      </c>
      <c r="U423" s="316">
        <v>11.229946524064172</v>
      </c>
      <c r="V423" s="316"/>
      <c r="W423" s="312"/>
      <c r="X423" s="312"/>
      <c r="Y423" s="312"/>
      <c r="Z423" s="312"/>
      <c r="AA423" s="312"/>
      <c r="AB423" s="312"/>
      <c r="AC423" s="312"/>
      <c r="AD423" s="311"/>
    </row>
    <row r="424" spans="1:30" ht="20.100000000000001" customHeight="1">
      <c r="A424" s="311"/>
      <c r="B424" s="311"/>
      <c r="C424" s="312"/>
      <c r="D424" s="325" t="s">
        <v>7667</v>
      </c>
      <c r="E424" s="323"/>
      <c r="F424" s="70">
        <v>9</v>
      </c>
      <c r="G424" s="314">
        <v>3.9</v>
      </c>
      <c r="H424" s="70">
        <v>9</v>
      </c>
      <c r="I424" s="314">
        <v>3.9301310043668121</v>
      </c>
      <c r="J424" s="70">
        <v>9</v>
      </c>
      <c r="K424" s="314">
        <v>3.9473684210526314</v>
      </c>
      <c r="L424" s="313">
        <v>10</v>
      </c>
      <c r="M424" s="314">
        <v>4.3668122270742353</v>
      </c>
      <c r="N424" s="313">
        <v>10</v>
      </c>
      <c r="O424" s="314">
        <v>4.4052863436123344</v>
      </c>
      <c r="P424" s="315">
        <v>8</v>
      </c>
      <c r="Q424" s="316">
        <v>3.5874439461883409</v>
      </c>
      <c r="R424" s="315">
        <v>7</v>
      </c>
      <c r="S424" s="316">
        <v>3.2110091743119265</v>
      </c>
      <c r="T424" s="315">
        <v>6</v>
      </c>
      <c r="U424" s="316">
        <v>3.2085561497326203</v>
      </c>
      <c r="V424" s="316"/>
      <c r="W424" s="312"/>
      <c r="X424" s="312"/>
      <c r="Y424" s="312"/>
      <c r="Z424" s="312"/>
      <c r="AA424" s="312"/>
      <c r="AB424" s="312"/>
      <c r="AC424" s="312"/>
      <c r="AD424" s="311"/>
    </row>
    <row r="425" spans="1:30" ht="20.100000000000001" customHeight="1">
      <c r="A425" s="311"/>
      <c r="B425" s="311"/>
      <c r="C425" s="312"/>
      <c r="D425" s="325" t="s">
        <v>7668</v>
      </c>
      <c r="E425" s="323"/>
      <c r="F425" s="46"/>
      <c r="G425" s="314"/>
      <c r="H425" s="46"/>
      <c r="I425" s="314"/>
      <c r="J425" s="46"/>
      <c r="K425" s="314"/>
      <c r="L425" s="46"/>
      <c r="M425" s="314"/>
      <c r="O425" s="316"/>
      <c r="Q425" s="316"/>
      <c r="R425" s="315"/>
      <c r="S425" s="316"/>
      <c r="T425" s="315"/>
      <c r="U425" s="316"/>
      <c r="V425" s="316"/>
      <c r="W425" s="312"/>
      <c r="X425" s="312"/>
      <c r="Y425" s="312"/>
      <c r="Z425" s="312"/>
      <c r="AA425" s="312"/>
      <c r="AB425" s="312"/>
      <c r="AC425" s="312"/>
      <c r="AD425" s="311"/>
    </row>
    <row r="426" spans="1:30" ht="20.100000000000001" customHeight="1">
      <c r="A426" s="311"/>
      <c r="B426" s="311"/>
      <c r="C426" s="312"/>
      <c r="D426" s="325" t="s">
        <v>1877</v>
      </c>
      <c r="E426" s="323"/>
      <c r="F426" s="46">
        <v>10</v>
      </c>
      <c r="G426" s="314">
        <v>4.3</v>
      </c>
      <c r="H426" s="46">
        <v>13</v>
      </c>
      <c r="I426" s="314">
        <v>5.6768558951965069</v>
      </c>
      <c r="J426" s="46">
        <v>12</v>
      </c>
      <c r="K426" s="314">
        <v>5.2631578947368425</v>
      </c>
      <c r="L426" s="46">
        <v>10</v>
      </c>
      <c r="M426" s="314">
        <v>4.3668122270742353</v>
      </c>
      <c r="N426" s="53">
        <v>11</v>
      </c>
      <c r="O426" s="316">
        <v>4.8458149779735686</v>
      </c>
      <c r="P426" s="315">
        <v>12</v>
      </c>
      <c r="Q426" s="316">
        <v>5.3811659192825116</v>
      </c>
      <c r="R426" s="315">
        <v>11</v>
      </c>
      <c r="S426" s="316">
        <v>5</v>
      </c>
      <c r="T426" s="315">
        <v>7</v>
      </c>
      <c r="U426" s="316">
        <v>3.7433155080213902</v>
      </c>
      <c r="V426" s="316"/>
      <c r="W426" s="312"/>
      <c r="X426" s="312"/>
      <c r="Y426" s="312"/>
      <c r="Z426" s="312"/>
      <c r="AA426" s="312"/>
      <c r="AB426" s="312"/>
      <c r="AC426" s="312"/>
      <c r="AD426" s="311"/>
    </row>
    <row r="427" spans="1:30" ht="20.100000000000001" customHeight="1">
      <c r="A427" s="311"/>
      <c r="B427" s="311"/>
      <c r="C427" s="312"/>
      <c r="D427" s="325" t="s">
        <v>1878</v>
      </c>
      <c r="E427" s="323"/>
      <c r="F427" s="46">
        <v>18</v>
      </c>
      <c r="G427" s="314">
        <v>7.8</v>
      </c>
      <c r="H427" s="46">
        <v>15</v>
      </c>
      <c r="I427" s="314">
        <v>6.5502183406113534</v>
      </c>
      <c r="J427" s="46">
        <v>14</v>
      </c>
      <c r="K427" s="314">
        <v>6.1403508771929829</v>
      </c>
      <c r="L427" s="46">
        <v>16</v>
      </c>
      <c r="M427" s="314">
        <v>6.9868995633187767</v>
      </c>
      <c r="N427" s="46">
        <v>15</v>
      </c>
      <c r="O427" s="314">
        <v>6.607929515418502</v>
      </c>
      <c r="P427" s="315">
        <v>12</v>
      </c>
      <c r="Q427" s="316">
        <v>5.3811659192825116</v>
      </c>
      <c r="R427" s="315">
        <v>13</v>
      </c>
      <c r="S427" s="316">
        <v>5.9633027522935782</v>
      </c>
      <c r="T427" s="315">
        <v>12</v>
      </c>
      <c r="U427" s="316">
        <v>6.4171122994652405</v>
      </c>
      <c r="V427" s="316"/>
      <c r="W427" s="312"/>
      <c r="X427" s="312"/>
      <c r="Y427" s="312"/>
      <c r="Z427" s="312"/>
      <c r="AA427" s="312"/>
      <c r="AB427" s="312"/>
      <c r="AC427" s="312"/>
      <c r="AD427" s="311"/>
    </row>
    <row r="428" spans="1:30" ht="20.100000000000001" customHeight="1">
      <c r="A428" s="311"/>
      <c r="B428" s="311"/>
      <c r="C428" s="312"/>
      <c r="D428" s="325" t="s">
        <v>7669</v>
      </c>
      <c r="E428" s="323"/>
      <c r="F428" s="46">
        <v>3</v>
      </c>
      <c r="G428" s="314">
        <v>1.3</v>
      </c>
      <c r="H428" s="46">
        <v>3</v>
      </c>
      <c r="I428" s="314">
        <v>1.3100436681222707</v>
      </c>
      <c r="J428" s="46">
        <v>4</v>
      </c>
      <c r="K428" s="314">
        <v>2.192982456140351</v>
      </c>
      <c r="L428" s="46">
        <v>4</v>
      </c>
      <c r="M428" s="314">
        <v>1.7467248908296942</v>
      </c>
      <c r="N428" s="313">
        <v>4</v>
      </c>
      <c r="O428" s="314">
        <v>1.7621145374449338</v>
      </c>
      <c r="P428" s="315">
        <v>5</v>
      </c>
      <c r="Q428" s="316">
        <v>2.2421524663677128</v>
      </c>
      <c r="R428" s="315">
        <v>2</v>
      </c>
      <c r="S428" s="316">
        <v>0.91743119266055051</v>
      </c>
      <c r="T428" s="315">
        <v>4</v>
      </c>
      <c r="U428" s="316">
        <v>2.1390374331550803</v>
      </c>
      <c r="V428" s="316"/>
      <c r="W428" s="312"/>
      <c r="X428" s="312"/>
      <c r="Y428" s="312"/>
      <c r="Z428" s="312"/>
      <c r="AA428" s="312"/>
      <c r="AB428" s="312"/>
      <c r="AC428" s="312"/>
      <c r="AD428" s="311"/>
    </row>
    <row r="429" spans="1:30" ht="20.100000000000001" customHeight="1">
      <c r="A429" s="311"/>
      <c r="B429" s="311"/>
      <c r="C429" s="312"/>
      <c r="D429" s="325" t="s">
        <v>7653</v>
      </c>
      <c r="E429" s="323"/>
      <c r="F429" s="70">
        <v>3</v>
      </c>
      <c r="G429" s="314">
        <v>1.3</v>
      </c>
      <c r="H429" s="70">
        <v>3</v>
      </c>
      <c r="I429" s="314">
        <v>1.3100436681222707</v>
      </c>
      <c r="J429" s="70">
        <v>2</v>
      </c>
      <c r="K429" s="314">
        <v>0.8771929824561403</v>
      </c>
      <c r="L429" s="313">
        <v>2</v>
      </c>
      <c r="M429" s="314">
        <v>0.87336244541484709</v>
      </c>
      <c r="N429" s="313">
        <v>2</v>
      </c>
      <c r="O429" s="314">
        <v>0.88105726872246692</v>
      </c>
      <c r="P429" s="315">
        <v>2</v>
      </c>
      <c r="Q429" s="316">
        <v>0.89686098654708524</v>
      </c>
      <c r="R429" s="315">
        <v>5</v>
      </c>
      <c r="S429" s="316">
        <v>2.2935779816513762</v>
      </c>
      <c r="T429" s="315">
        <v>2</v>
      </c>
      <c r="U429" s="316">
        <v>1.0695187165775402</v>
      </c>
      <c r="V429" s="316"/>
      <c r="W429" s="312"/>
      <c r="X429" s="312"/>
      <c r="Y429" s="312"/>
      <c r="Z429" s="312"/>
      <c r="AA429" s="312"/>
      <c r="AB429" s="312"/>
      <c r="AC429" s="312"/>
      <c r="AD429" s="311"/>
    </row>
    <row r="430" spans="1:30" ht="20.100000000000001" customHeight="1">
      <c r="A430" s="311"/>
      <c r="B430" s="311"/>
      <c r="C430" s="312"/>
      <c r="D430" s="325" t="s">
        <v>7654</v>
      </c>
      <c r="E430" s="323"/>
      <c r="F430" s="70">
        <v>1</v>
      </c>
      <c r="G430" s="314">
        <v>0.4</v>
      </c>
      <c r="H430" s="70">
        <v>2</v>
      </c>
      <c r="I430" s="314">
        <v>0.8733624454148472</v>
      </c>
      <c r="J430" s="70">
        <v>2</v>
      </c>
      <c r="K430" s="314">
        <v>0.8771929824561403</v>
      </c>
      <c r="L430" s="313">
        <v>2</v>
      </c>
      <c r="M430" s="314">
        <v>0.87336244541484709</v>
      </c>
      <c r="N430" s="313">
        <v>2</v>
      </c>
      <c r="O430" s="314">
        <v>0.88105726872246692</v>
      </c>
      <c r="P430" s="315">
        <v>2</v>
      </c>
      <c r="Q430" s="316">
        <v>0.89686098654708524</v>
      </c>
      <c r="R430" s="315">
        <v>2</v>
      </c>
      <c r="S430" s="316">
        <v>0.91743119266055051</v>
      </c>
      <c r="T430" s="315">
        <v>2</v>
      </c>
      <c r="U430" s="316">
        <v>1.0695187165775402</v>
      </c>
      <c r="V430" s="316"/>
      <c r="W430" s="312"/>
      <c r="X430" s="312"/>
      <c r="Y430" s="312"/>
      <c r="Z430" s="312"/>
      <c r="AA430" s="312"/>
      <c r="AB430" s="312"/>
      <c r="AC430" s="312"/>
      <c r="AD430" s="311"/>
    </row>
    <row r="431" spans="1:30" ht="20.100000000000001" customHeight="1">
      <c r="A431" s="311"/>
      <c r="B431" s="311"/>
      <c r="C431" s="312"/>
      <c r="D431" s="325" t="s">
        <v>7655</v>
      </c>
      <c r="E431" s="323"/>
      <c r="F431" s="70">
        <v>1</v>
      </c>
      <c r="G431" s="314">
        <v>0.4</v>
      </c>
      <c r="H431" s="70">
        <v>1</v>
      </c>
      <c r="I431" s="314">
        <v>0.4366812227074236</v>
      </c>
      <c r="J431" s="70">
        <v>1</v>
      </c>
      <c r="K431" s="314">
        <v>0.43859649122807015</v>
      </c>
      <c r="L431" s="313">
        <v>1</v>
      </c>
      <c r="M431" s="314">
        <v>0.43668122270742354</v>
      </c>
      <c r="N431" s="313">
        <v>1</v>
      </c>
      <c r="O431" s="314">
        <v>0.44052863436123346</v>
      </c>
      <c r="P431" s="315">
        <v>1</v>
      </c>
      <c r="Q431" s="316">
        <v>0.44843049327354262</v>
      </c>
      <c r="R431" s="315">
        <v>1</v>
      </c>
      <c r="S431" s="316">
        <v>0.45871559633027525</v>
      </c>
      <c r="T431" s="315">
        <v>1</v>
      </c>
      <c r="U431" s="316">
        <v>0.53475935828877008</v>
      </c>
      <c r="V431" s="316"/>
      <c r="W431" s="312"/>
      <c r="X431" s="312"/>
      <c r="Y431" s="312"/>
      <c r="Z431" s="312"/>
      <c r="AA431" s="312"/>
      <c r="AB431" s="312"/>
      <c r="AC431" s="312"/>
      <c r="AD431" s="311"/>
    </row>
    <row r="432" spans="1:30" ht="20.100000000000001" customHeight="1">
      <c r="A432" s="311"/>
      <c r="B432" s="311"/>
      <c r="C432" s="312"/>
      <c r="D432" s="325" t="s">
        <v>7656</v>
      </c>
      <c r="E432" s="323"/>
      <c r="F432" s="70">
        <v>1</v>
      </c>
      <c r="G432" s="314">
        <v>0.4</v>
      </c>
      <c r="H432" s="70">
        <v>1</v>
      </c>
      <c r="I432" s="314">
        <v>0.4366812227074236</v>
      </c>
      <c r="J432" s="70">
        <v>1</v>
      </c>
      <c r="K432" s="314">
        <v>0.43859649122807015</v>
      </c>
      <c r="L432" s="313">
        <v>1</v>
      </c>
      <c r="M432" s="314">
        <v>0.43668122270742354</v>
      </c>
      <c r="N432" s="313">
        <v>1</v>
      </c>
      <c r="O432" s="314">
        <v>0.44052863436123346</v>
      </c>
      <c r="P432" s="315">
        <v>1</v>
      </c>
      <c r="Q432" s="316">
        <v>0.44843049327354262</v>
      </c>
      <c r="R432" s="315">
        <v>1</v>
      </c>
      <c r="S432" s="316">
        <v>0.45871559633027525</v>
      </c>
      <c r="T432" s="315">
        <v>1</v>
      </c>
      <c r="U432" s="316">
        <v>0.53475935828877008</v>
      </c>
      <c r="V432" s="316"/>
      <c r="W432" s="312"/>
      <c r="X432" s="312"/>
      <c r="Y432" s="312"/>
      <c r="Z432" s="312"/>
      <c r="AA432" s="312"/>
      <c r="AB432" s="312"/>
      <c r="AC432" s="312"/>
      <c r="AD432" s="311"/>
    </row>
    <row r="433" spans="1:30" ht="20.100000000000001" customHeight="1">
      <c r="A433" s="311"/>
      <c r="B433" s="311"/>
      <c r="C433" s="312"/>
      <c r="D433" s="311" t="s">
        <v>7657</v>
      </c>
      <c r="E433" s="326"/>
      <c r="F433" s="70">
        <v>5</v>
      </c>
      <c r="G433" s="314">
        <v>2.2000000000000002</v>
      </c>
      <c r="H433" s="70">
        <v>6</v>
      </c>
      <c r="I433" s="314">
        <v>2.6200873362445414</v>
      </c>
      <c r="J433" s="70">
        <v>6</v>
      </c>
      <c r="K433" s="314">
        <v>2.6315789473684212</v>
      </c>
      <c r="L433" s="313">
        <v>7</v>
      </c>
      <c r="M433" s="314">
        <v>3.0567685589519651</v>
      </c>
      <c r="N433" s="313">
        <v>7</v>
      </c>
      <c r="O433" s="314">
        <v>3.0837004405286343</v>
      </c>
      <c r="P433" s="315">
        <v>5</v>
      </c>
      <c r="Q433" s="316">
        <v>2.2421524663677128</v>
      </c>
      <c r="R433" s="315">
        <v>4</v>
      </c>
      <c r="S433" s="316">
        <v>1.834862385321101</v>
      </c>
      <c r="T433" s="315">
        <v>3</v>
      </c>
      <c r="U433" s="316">
        <v>1.6042780748663101</v>
      </c>
      <c r="V433" s="316"/>
      <c r="W433" s="312"/>
      <c r="X433" s="312"/>
      <c r="Y433" s="312"/>
      <c r="Z433" s="312"/>
      <c r="AA433" s="312"/>
      <c r="AB433" s="312"/>
      <c r="AC433" s="312"/>
      <c r="AD433" s="311"/>
    </row>
    <row r="434" spans="1:30" ht="20.100000000000001" customHeight="1">
      <c r="A434" s="9" t="s">
        <v>3912</v>
      </c>
      <c r="B434" s="9" t="s">
        <v>3936</v>
      </c>
      <c r="C434" s="308" t="s">
        <v>7724</v>
      </c>
      <c r="D434" s="9" t="s">
        <v>1886</v>
      </c>
      <c r="E434" s="312" t="s">
        <v>7725</v>
      </c>
      <c r="F434" s="11">
        <v>1</v>
      </c>
      <c r="G434" s="12">
        <v>50</v>
      </c>
      <c r="H434" s="11"/>
      <c r="I434" s="12"/>
      <c r="J434" s="11">
        <v>1</v>
      </c>
      <c r="K434" s="12">
        <v>25</v>
      </c>
      <c r="L434" s="11"/>
      <c r="M434" s="12"/>
      <c r="N434" s="11"/>
      <c r="O434" s="12"/>
      <c r="P434" s="56"/>
      <c r="Q434" s="57"/>
      <c r="R434" s="56">
        <v>1</v>
      </c>
      <c r="S434" s="57">
        <v>5.5555555555555554</v>
      </c>
      <c r="T434" s="56"/>
      <c r="U434" s="57"/>
      <c r="V434" s="57" t="s">
        <v>138</v>
      </c>
      <c r="W434" s="308" t="s">
        <v>7660</v>
      </c>
      <c r="X434" s="308" t="s">
        <v>7660</v>
      </c>
      <c r="Y434" s="308" t="s">
        <v>7660</v>
      </c>
      <c r="Z434" s="308" t="s">
        <v>7660</v>
      </c>
      <c r="AA434" s="308" t="s">
        <v>7660</v>
      </c>
      <c r="AB434" s="308" t="s">
        <v>7660</v>
      </c>
      <c r="AC434" s="308"/>
      <c r="AD434" s="9"/>
    </row>
    <row r="435" spans="1:30" ht="20.100000000000001" customHeight="1">
      <c r="A435" s="311"/>
      <c r="B435" s="311"/>
      <c r="C435" s="312"/>
      <c r="D435" s="311" t="s">
        <v>1887</v>
      </c>
      <c r="E435" s="312"/>
      <c r="F435" s="313"/>
      <c r="G435" s="314"/>
      <c r="H435" s="313"/>
      <c r="I435" s="314"/>
      <c r="J435" s="313">
        <v>1</v>
      </c>
      <c r="K435" s="314">
        <v>25</v>
      </c>
      <c r="L435" s="313"/>
      <c r="M435" s="314"/>
      <c r="N435" s="313">
        <v>1</v>
      </c>
      <c r="O435" s="314">
        <v>16.7</v>
      </c>
      <c r="P435" s="315"/>
      <c r="Q435" s="316"/>
      <c r="R435" s="315"/>
      <c r="S435" s="316"/>
      <c r="T435" s="315"/>
      <c r="U435" s="316"/>
      <c r="V435" s="316"/>
      <c r="W435" s="312"/>
      <c r="X435" s="312"/>
      <c r="Y435" s="312"/>
      <c r="Z435" s="312"/>
      <c r="AA435" s="312"/>
      <c r="AB435" s="312"/>
      <c r="AC435" s="312"/>
      <c r="AD435" s="311"/>
    </row>
    <row r="436" spans="1:30" ht="20.100000000000001" customHeight="1">
      <c r="A436" s="311"/>
      <c r="B436" s="311"/>
      <c r="C436" s="312"/>
      <c r="D436" s="311" t="s">
        <v>1888</v>
      </c>
      <c r="E436" s="312"/>
      <c r="F436" s="313">
        <v>1</v>
      </c>
      <c r="G436" s="314">
        <v>50</v>
      </c>
      <c r="H436" s="313">
        <v>4</v>
      </c>
      <c r="I436" s="314">
        <v>100</v>
      </c>
      <c r="J436" s="313">
        <v>2</v>
      </c>
      <c r="K436" s="314">
        <v>50</v>
      </c>
      <c r="L436" s="313">
        <v>2</v>
      </c>
      <c r="M436" s="314">
        <v>100</v>
      </c>
      <c r="N436" s="313">
        <v>5</v>
      </c>
      <c r="O436" s="314">
        <v>83.3</v>
      </c>
      <c r="P436" s="315">
        <v>5</v>
      </c>
      <c r="Q436" s="316">
        <v>100</v>
      </c>
      <c r="R436" s="315">
        <v>17</v>
      </c>
      <c r="S436" s="316">
        <v>94.444444444444443</v>
      </c>
      <c r="T436" s="315"/>
      <c r="U436" s="316"/>
      <c r="V436" s="316"/>
      <c r="W436" s="312"/>
      <c r="X436" s="312"/>
      <c r="Y436" s="312"/>
      <c r="Z436" s="312"/>
      <c r="AA436" s="312"/>
      <c r="AB436" s="312"/>
      <c r="AC436" s="312"/>
      <c r="AD436" s="311"/>
    </row>
    <row r="437" spans="1:30" ht="20.100000000000001" customHeight="1">
      <c r="A437" s="311"/>
      <c r="B437" s="311"/>
      <c r="C437" s="312"/>
      <c r="D437" s="311" t="s">
        <v>7726</v>
      </c>
      <c r="E437" s="312"/>
      <c r="F437" s="313"/>
      <c r="G437" s="314"/>
      <c r="H437" s="313"/>
      <c r="I437" s="314"/>
      <c r="J437" s="313"/>
      <c r="K437" s="314"/>
      <c r="L437" s="313"/>
      <c r="M437" s="314"/>
      <c r="N437" s="313"/>
      <c r="O437" s="314"/>
      <c r="P437" s="315"/>
      <c r="Q437" s="316"/>
      <c r="R437" s="315"/>
      <c r="S437" s="316"/>
      <c r="T437" s="315"/>
      <c r="U437" s="316"/>
      <c r="V437" s="316"/>
      <c r="W437" s="312"/>
      <c r="X437" s="312"/>
      <c r="Y437" s="312"/>
      <c r="Z437" s="312"/>
      <c r="AA437" s="312"/>
      <c r="AB437" s="312"/>
      <c r="AC437" s="312"/>
      <c r="AD437" s="311"/>
    </row>
    <row r="438" spans="1:30" ht="20.100000000000001" customHeight="1">
      <c r="A438" s="311"/>
      <c r="B438" s="311"/>
      <c r="C438" s="312"/>
      <c r="D438" s="311" t="s">
        <v>7727</v>
      </c>
      <c r="E438" s="312"/>
      <c r="F438" s="313"/>
      <c r="G438" s="314"/>
      <c r="H438" s="313"/>
      <c r="I438" s="314"/>
      <c r="J438" s="313"/>
      <c r="K438" s="314"/>
      <c r="L438" s="313"/>
      <c r="M438" s="314"/>
      <c r="N438" s="313"/>
      <c r="O438" s="314"/>
      <c r="P438" s="315"/>
      <c r="Q438" s="316"/>
      <c r="R438" s="315"/>
      <c r="S438" s="316"/>
      <c r="T438" s="315"/>
      <c r="U438" s="316"/>
      <c r="V438" s="316"/>
      <c r="W438" s="312"/>
      <c r="X438" s="312"/>
      <c r="Y438" s="312"/>
      <c r="Z438" s="312"/>
      <c r="AA438" s="312"/>
      <c r="AB438" s="312"/>
      <c r="AC438" s="312"/>
      <c r="AD438" s="311"/>
    </row>
    <row r="439" spans="1:30" ht="20.100000000000001" customHeight="1">
      <c r="A439" s="9" t="s">
        <v>3913</v>
      </c>
      <c r="B439" s="9" t="s">
        <v>3937</v>
      </c>
      <c r="C439" s="308" t="s">
        <v>7724</v>
      </c>
      <c r="D439" s="66"/>
      <c r="E439" s="308" t="s">
        <v>7708</v>
      </c>
      <c r="F439" s="11">
        <v>1</v>
      </c>
      <c r="G439" s="12">
        <v>100</v>
      </c>
      <c r="H439" s="11">
        <v>4</v>
      </c>
      <c r="I439" s="12">
        <v>100</v>
      </c>
      <c r="J439" s="11">
        <v>2</v>
      </c>
      <c r="K439" s="12">
        <v>100</v>
      </c>
      <c r="L439" s="11">
        <v>2</v>
      </c>
      <c r="M439" s="12">
        <v>100</v>
      </c>
      <c r="N439" s="11">
        <v>5</v>
      </c>
      <c r="O439" s="12">
        <v>100</v>
      </c>
      <c r="P439" s="56">
        <v>5</v>
      </c>
      <c r="Q439" s="57">
        <v>100</v>
      </c>
      <c r="R439" s="56">
        <v>17</v>
      </c>
      <c r="S439" s="57">
        <v>100</v>
      </c>
      <c r="T439" s="56">
        <v>4974</v>
      </c>
      <c r="U439" s="57">
        <v>97.7</v>
      </c>
      <c r="V439" s="57" t="s">
        <v>138</v>
      </c>
      <c r="W439" s="308" t="s">
        <v>7660</v>
      </c>
      <c r="X439" s="308" t="s">
        <v>7660</v>
      </c>
      <c r="Y439" s="308" t="s">
        <v>7660</v>
      </c>
      <c r="Z439" s="308" t="s">
        <v>7660</v>
      </c>
      <c r="AA439" s="308" t="s">
        <v>7660</v>
      </c>
      <c r="AB439" s="308" t="s">
        <v>7660</v>
      </c>
      <c r="AC439" s="308" t="s">
        <v>7660</v>
      </c>
      <c r="AD439" s="9"/>
    </row>
    <row r="440" spans="1:30" ht="20.100000000000001" customHeight="1">
      <c r="A440" s="311"/>
      <c r="B440" s="311"/>
      <c r="C440" s="312" t="s">
        <v>3845</v>
      </c>
      <c r="D440" s="311" t="s">
        <v>1959</v>
      </c>
      <c r="E440" s="312" t="s">
        <v>7713</v>
      </c>
      <c r="F440" s="313"/>
      <c r="G440" s="314"/>
      <c r="H440" s="313"/>
      <c r="I440" s="314"/>
      <c r="J440" s="313"/>
      <c r="K440" s="314"/>
      <c r="L440" s="313"/>
      <c r="M440" s="314"/>
      <c r="N440" s="313"/>
      <c r="O440" s="314"/>
      <c r="P440" s="315"/>
      <c r="Q440" s="316"/>
      <c r="R440" s="315"/>
      <c r="S440" s="316"/>
      <c r="T440" s="315"/>
      <c r="U440" s="316"/>
      <c r="V440" s="316"/>
      <c r="W440" s="312"/>
      <c r="X440" s="312"/>
      <c r="Y440" s="312"/>
      <c r="Z440" s="312"/>
      <c r="AA440" s="312"/>
      <c r="AB440" s="312"/>
      <c r="AC440" s="312"/>
      <c r="AD440" s="311"/>
    </row>
    <row r="441" spans="1:30" ht="20.100000000000001" customHeight="1">
      <c r="A441" s="311"/>
      <c r="B441" s="311"/>
      <c r="C441" s="312"/>
      <c r="D441" s="311" t="s">
        <v>1960</v>
      </c>
      <c r="E441" s="312"/>
      <c r="F441" s="313"/>
      <c r="G441" s="314"/>
      <c r="H441" s="313"/>
      <c r="I441" s="314"/>
      <c r="J441" s="313"/>
      <c r="K441" s="314"/>
      <c r="L441" s="313"/>
      <c r="M441" s="314"/>
      <c r="N441" s="313"/>
      <c r="O441" s="314"/>
      <c r="P441" s="315"/>
      <c r="Q441" s="316"/>
      <c r="R441" s="315"/>
      <c r="S441" s="316"/>
      <c r="T441" s="315">
        <v>118</v>
      </c>
      <c r="U441" s="316">
        <v>2.2999999999999998</v>
      </c>
      <c r="V441" s="316"/>
      <c r="W441" s="312"/>
      <c r="X441" s="312"/>
      <c r="Y441" s="312"/>
      <c r="Z441" s="312"/>
      <c r="AA441" s="312"/>
      <c r="AB441" s="312"/>
      <c r="AC441" s="312"/>
      <c r="AD441" s="311"/>
    </row>
    <row r="442" spans="1:30" ht="20.100000000000001" customHeight="1">
      <c r="A442" s="9" t="s">
        <v>3914</v>
      </c>
      <c r="B442" s="9" t="s">
        <v>3938</v>
      </c>
      <c r="C442" s="308" t="s">
        <v>3846</v>
      </c>
      <c r="D442" s="9" t="s">
        <v>7728</v>
      </c>
      <c r="E442" s="308" t="s">
        <v>7713</v>
      </c>
      <c r="F442" s="11"/>
      <c r="G442" s="12"/>
      <c r="H442" s="11"/>
      <c r="I442" s="12"/>
      <c r="J442" s="11"/>
      <c r="K442" s="12"/>
      <c r="L442" s="11"/>
      <c r="M442" s="12"/>
      <c r="N442" s="11"/>
      <c r="O442" s="12"/>
      <c r="P442" s="56"/>
      <c r="Q442" s="57"/>
      <c r="R442" s="56"/>
      <c r="S442" s="57"/>
      <c r="T442" s="56">
        <v>76</v>
      </c>
      <c r="U442" s="57">
        <v>64.400000000000006</v>
      </c>
      <c r="V442" s="57" t="s">
        <v>138</v>
      </c>
      <c r="W442" s="308" t="s">
        <v>7660</v>
      </c>
      <c r="X442" s="308" t="s">
        <v>7660</v>
      </c>
      <c r="Y442" s="308" t="s">
        <v>7660</v>
      </c>
      <c r="Z442" s="308" t="s">
        <v>7660</v>
      </c>
      <c r="AA442" s="308" t="s">
        <v>7660</v>
      </c>
      <c r="AB442" s="308" t="s">
        <v>7660</v>
      </c>
      <c r="AC442" s="308" t="s">
        <v>7660</v>
      </c>
      <c r="AD442" s="9"/>
    </row>
    <row r="443" spans="1:30" ht="20.100000000000001" customHeight="1">
      <c r="A443" s="311"/>
      <c r="B443" s="311"/>
      <c r="C443" s="312"/>
      <c r="D443" s="311" t="s">
        <v>7729</v>
      </c>
      <c r="E443" s="312"/>
      <c r="F443" s="313"/>
      <c r="G443" s="314"/>
      <c r="H443" s="313"/>
      <c r="I443" s="314"/>
      <c r="J443" s="313"/>
      <c r="K443" s="314"/>
      <c r="L443" s="313"/>
      <c r="M443" s="314"/>
      <c r="N443" s="313"/>
      <c r="O443" s="314"/>
      <c r="P443" s="315"/>
      <c r="Q443" s="316"/>
      <c r="R443" s="315"/>
      <c r="S443" s="316"/>
      <c r="T443" s="315">
        <v>12</v>
      </c>
      <c r="U443" s="316">
        <v>10.199999999999999</v>
      </c>
      <c r="V443" s="316"/>
      <c r="W443" s="312"/>
      <c r="X443" s="312"/>
      <c r="Y443" s="312"/>
      <c r="Z443" s="312"/>
      <c r="AA443" s="312"/>
      <c r="AB443" s="312"/>
      <c r="AC443" s="312"/>
      <c r="AD443" s="311"/>
    </row>
    <row r="444" spans="1:30" ht="20.100000000000001" customHeight="1">
      <c r="A444" s="311"/>
      <c r="B444" s="311"/>
      <c r="C444" s="312"/>
      <c r="D444" s="311" t="s">
        <v>7730</v>
      </c>
      <c r="E444" s="312"/>
      <c r="F444" s="313"/>
      <c r="G444" s="314"/>
      <c r="H444" s="313"/>
      <c r="I444" s="314"/>
      <c r="J444" s="313"/>
      <c r="K444" s="314"/>
      <c r="L444" s="313"/>
      <c r="M444" s="314"/>
      <c r="N444" s="313"/>
      <c r="O444" s="314"/>
      <c r="P444" s="315"/>
      <c r="Q444" s="316"/>
      <c r="R444" s="315"/>
      <c r="S444" s="316"/>
      <c r="T444" s="315">
        <v>3</v>
      </c>
      <c r="U444" s="316">
        <v>2.5</v>
      </c>
      <c r="V444" s="316"/>
      <c r="W444" s="312"/>
      <c r="X444" s="312"/>
      <c r="Y444" s="312"/>
      <c r="Z444" s="312"/>
      <c r="AA444" s="312"/>
      <c r="AB444" s="312"/>
      <c r="AC444" s="312"/>
      <c r="AD444" s="311"/>
    </row>
    <row r="445" spans="1:30" ht="20.100000000000001" customHeight="1">
      <c r="A445" s="311"/>
      <c r="B445" s="311"/>
      <c r="C445" s="312"/>
      <c r="D445" s="311" t="s">
        <v>7731</v>
      </c>
      <c r="E445" s="312"/>
      <c r="F445" s="313"/>
      <c r="G445" s="314"/>
      <c r="H445" s="313"/>
      <c r="I445" s="314"/>
      <c r="J445" s="313"/>
      <c r="K445" s="314"/>
      <c r="L445" s="313"/>
      <c r="M445" s="314"/>
      <c r="N445" s="313"/>
      <c r="O445" s="314"/>
      <c r="P445" s="315"/>
      <c r="Q445" s="316"/>
      <c r="R445" s="315"/>
      <c r="S445" s="316"/>
      <c r="T445" s="315">
        <v>4</v>
      </c>
      <c r="U445" s="316">
        <v>3.4</v>
      </c>
      <c r="V445" s="316"/>
      <c r="W445" s="312"/>
      <c r="X445" s="312"/>
      <c r="Y445" s="312"/>
      <c r="Z445" s="312"/>
      <c r="AA445" s="312"/>
      <c r="AB445" s="312"/>
      <c r="AC445" s="312"/>
      <c r="AD445" s="311"/>
    </row>
    <row r="446" spans="1:30" ht="20.100000000000001" customHeight="1">
      <c r="A446" s="311"/>
      <c r="B446" s="311"/>
      <c r="C446" s="312"/>
      <c r="D446" s="311" t="s">
        <v>7732</v>
      </c>
      <c r="E446" s="312"/>
      <c r="F446" s="313"/>
      <c r="G446" s="314"/>
      <c r="H446" s="313"/>
      <c r="I446" s="314"/>
      <c r="J446" s="313"/>
      <c r="K446" s="314"/>
      <c r="L446" s="313"/>
      <c r="M446" s="314"/>
      <c r="N446" s="313"/>
      <c r="O446" s="314"/>
      <c r="P446" s="315"/>
      <c r="Q446" s="316"/>
      <c r="R446" s="315"/>
      <c r="S446" s="316"/>
      <c r="T446" s="315">
        <v>5</v>
      </c>
      <c r="U446" s="316">
        <v>4.2</v>
      </c>
      <c r="V446" s="316"/>
      <c r="W446" s="312"/>
      <c r="X446" s="312"/>
      <c r="Y446" s="312"/>
      <c r="Z446" s="312"/>
      <c r="AA446" s="312"/>
      <c r="AB446" s="312"/>
      <c r="AC446" s="312"/>
      <c r="AD446" s="311"/>
    </row>
    <row r="447" spans="1:30" ht="20.100000000000001" customHeight="1">
      <c r="A447" s="311"/>
      <c r="B447" s="311"/>
      <c r="C447" s="312"/>
      <c r="D447" s="311" t="s">
        <v>7733</v>
      </c>
      <c r="E447" s="312"/>
      <c r="F447" s="313"/>
      <c r="G447" s="314"/>
      <c r="H447" s="313"/>
      <c r="I447" s="314"/>
      <c r="J447" s="313"/>
      <c r="K447" s="314"/>
      <c r="L447" s="313"/>
      <c r="M447" s="314"/>
      <c r="N447" s="313"/>
      <c r="O447" s="314"/>
      <c r="P447" s="315"/>
      <c r="Q447" s="316"/>
      <c r="R447" s="315"/>
      <c r="S447" s="316"/>
      <c r="T447" s="315">
        <v>3</v>
      </c>
      <c r="U447" s="316">
        <v>2.5</v>
      </c>
      <c r="V447" s="316"/>
      <c r="W447" s="312"/>
      <c r="X447" s="312"/>
      <c r="Y447" s="312"/>
      <c r="Z447" s="312"/>
      <c r="AA447" s="312"/>
      <c r="AB447" s="312"/>
      <c r="AC447" s="312"/>
      <c r="AD447" s="311"/>
    </row>
    <row r="448" spans="1:30" ht="20.100000000000001" customHeight="1">
      <c r="A448" s="311"/>
      <c r="B448" s="311"/>
      <c r="C448" s="312"/>
      <c r="D448" s="311" t="s">
        <v>7734</v>
      </c>
      <c r="E448" s="312"/>
      <c r="F448" s="313"/>
      <c r="G448" s="314"/>
      <c r="H448" s="313"/>
      <c r="I448" s="314"/>
      <c r="J448" s="313"/>
      <c r="K448" s="314"/>
      <c r="L448" s="313"/>
      <c r="M448" s="314"/>
      <c r="N448" s="313"/>
      <c r="O448" s="314"/>
      <c r="P448" s="315"/>
      <c r="Q448" s="316"/>
      <c r="R448" s="315"/>
      <c r="S448" s="316"/>
      <c r="T448" s="315">
        <v>4</v>
      </c>
      <c r="U448" s="316">
        <v>3.4</v>
      </c>
      <c r="V448" s="316"/>
      <c r="W448" s="312"/>
      <c r="X448" s="312"/>
      <c r="Y448" s="312"/>
      <c r="Z448" s="312"/>
      <c r="AA448" s="312"/>
      <c r="AB448" s="312"/>
      <c r="AC448" s="312"/>
      <c r="AD448" s="311"/>
    </row>
    <row r="449" spans="1:30" ht="20.100000000000001" customHeight="1">
      <c r="A449" s="311"/>
      <c r="B449" s="311"/>
      <c r="C449" s="312"/>
      <c r="D449" s="311" t="s">
        <v>7735</v>
      </c>
      <c r="E449" s="312"/>
      <c r="F449" s="313"/>
      <c r="G449" s="314"/>
      <c r="H449" s="313"/>
      <c r="I449" s="314"/>
      <c r="J449" s="313"/>
      <c r="K449" s="314"/>
      <c r="L449" s="313"/>
      <c r="M449" s="314"/>
      <c r="N449" s="313"/>
      <c r="O449" s="314"/>
      <c r="P449" s="315"/>
      <c r="Q449" s="316"/>
      <c r="R449" s="315"/>
      <c r="S449" s="316"/>
      <c r="T449" s="315">
        <v>5</v>
      </c>
      <c r="U449" s="316">
        <v>4.2</v>
      </c>
      <c r="V449" s="316"/>
      <c r="W449" s="312"/>
      <c r="X449" s="312"/>
      <c r="Y449" s="312"/>
      <c r="Z449" s="312"/>
      <c r="AA449" s="312"/>
      <c r="AB449" s="312"/>
      <c r="AC449" s="312"/>
      <c r="AD449" s="311"/>
    </row>
    <row r="450" spans="1:30" ht="20.100000000000001" customHeight="1">
      <c r="A450" s="311"/>
      <c r="B450" s="311"/>
      <c r="C450" s="312"/>
      <c r="D450" s="311" t="s">
        <v>7736</v>
      </c>
      <c r="E450" s="312"/>
      <c r="F450" s="313"/>
      <c r="G450" s="314"/>
      <c r="H450" s="313"/>
      <c r="I450" s="314"/>
      <c r="J450" s="313"/>
      <c r="K450" s="314"/>
      <c r="L450" s="313"/>
      <c r="M450" s="314"/>
      <c r="N450" s="313"/>
      <c r="O450" s="314"/>
      <c r="P450" s="315"/>
      <c r="Q450" s="316"/>
      <c r="R450" s="315"/>
      <c r="S450" s="316"/>
      <c r="T450" s="315">
        <v>3</v>
      </c>
      <c r="U450" s="316">
        <v>2.5</v>
      </c>
      <c r="V450" s="316"/>
      <c r="W450" s="312"/>
      <c r="X450" s="312"/>
      <c r="Y450" s="312"/>
      <c r="Z450" s="312"/>
      <c r="AA450" s="312"/>
      <c r="AB450" s="312"/>
      <c r="AC450" s="312"/>
      <c r="AD450" s="311"/>
    </row>
    <row r="451" spans="1:30" ht="20.100000000000001" customHeight="1">
      <c r="A451" s="311"/>
      <c r="B451" s="311"/>
      <c r="C451" s="312"/>
      <c r="D451" s="311" t="s">
        <v>7737</v>
      </c>
      <c r="E451" s="312"/>
      <c r="F451" s="313"/>
      <c r="G451" s="314"/>
      <c r="H451" s="313"/>
      <c r="I451" s="314"/>
      <c r="J451" s="313"/>
      <c r="K451" s="314"/>
      <c r="L451" s="313"/>
      <c r="M451" s="314"/>
      <c r="N451" s="313"/>
      <c r="O451" s="314"/>
      <c r="P451" s="315"/>
      <c r="Q451" s="316"/>
      <c r="R451" s="315"/>
      <c r="S451" s="316"/>
      <c r="T451" s="315">
        <v>1</v>
      </c>
      <c r="U451" s="316">
        <v>0.8</v>
      </c>
      <c r="V451" s="316"/>
      <c r="W451" s="312"/>
      <c r="X451" s="312"/>
      <c r="Y451" s="312"/>
      <c r="Z451" s="312"/>
      <c r="AA451" s="312"/>
      <c r="AB451" s="312"/>
      <c r="AC451" s="312"/>
      <c r="AD451" s="311"/>
    </row>
    <row r="452" spans="1:30" ht="20.100000000000001" customHeight="1">
      <c r="A452" s="311"/>
      <c r="B452" s="311"/>
      <c r="C452" s="312"/>
      <c r="D452" s="311" t="s">
        <v>1959</v>
      </c>
      <c r="E452" s="312"/>
      <c r="F452" s="313"/>
      <c r="G452" s="314"/>
      <c r="H452" s="313"/>
      <c r="I452" s="314"/>
      <c r="J452" s="313"/>
      <c r="K452" s="314"/>
      <c r="L452" s="313"/>
      <c r="M452" s="314"/>
      <c r="N452" s="313"/>
      <c r="O452" s="314"/>
      <c r="P452" s="315"/>
      <c r="Q452" s="316"/>
      <c r="R452" s="315"/>
      <c r="S452" s="316"/>
      <c r="T452" s="315"/>
      <c r="U452" s="316"/>
      <c r="V452" s="316"/>
      <c r="W452" s="312"/>
      <c r="X452" s="312"/>
      <c r="Y452" s="312"/>
      <c r="Z452" s="312"/>
      <c r="AA452" s="312"/>
      <c r="AB452" s="312"/>
      <c r="AC452" s="312"/>
      <c r="AD452" s="311"/>
    </row>
    <row r="453" spans="1:30" ht="20.100000000000001" customHeight="1">
      <c r="A453" s="311"/>
      <c r="B453" s="311"/>
      <c r="C453" s="312"/>
      <c r="D453" s="311" t="s">
        <v>1960</v>
      </c>
      <c r="E453" s="312"/>
      <c r="F453" s="313"/>
      <c r="G453" s="314"/>
      <c r="H453" s="313"/>
      <c r="I453" s="314"/>
      <c r="J453" s="313"/>
      <c r="K453" s="314"/>
      <c r="L453" s="313"/>
      <c r="M453" s="314"/>
      <c r="N453" s="313"/>
      <c r="O453" s="314"/>
      <c r="P453" s="315"/>
      <c r="Q453" s="316"/>
      <c r="R453" s="315"/>
      <c r="S453" s="316"/>
      <c r="T453" s="315">
        <v>2</v>
      </c>
      <c r="U453" s="316">
        <v>1.7</v>
      </c>
      <c r="V453" s="316"/>
      <c r="W453" s="312"/>
      <c r="X453" s="312"/>
      <c r="Y453" s="312"/>
      <c r="Z453" s="312"/>
      <c r="AA453" s="312"/>
      <c r="AB453" s="312"/>
      <c r="AC453" s="312"/>
      <c r="AD453" s="311"/>
    </row>
    <row r="454" spans="1:30" ht="20.100000000000001" customHeight="1">
      <c r="A454" s="9" t="s">
        <v>3915</v>
      </c>
      <c r="B454" s="9" t="s">
        <v>3939</v>
      </c>
      <c r="C454" s="308" t="s">
        <v>7724</v>
      </c>
      <c r="D454" s="9" t="s">
        <v>1889</v>
      </c>
      <c r="E454" s="308"/>
      <c r="F454" s="11">
        <v>1</v>
      </c>
      <c r="G454" s="12">
        <v>50</v>
      </c>
      <c r="H454" s="11"/>
      <c r="I454" s="12"/>
      <c r="J454" s="11">
        <v>2</v>
      </c>
      <c r="K454" s="12">
        <v>50</v>
      </c>
      <c r="L454" s="11"/>
      <c r="M454" s="12"/>
      <c r="N454" s="11">
        <v>1</v>
      </c>
      <c r="O454" s="12">
        <v>16.7</v>
      </c>
      <c r="P454" s="56"/>
      <c r="Q454" s="57"/>
      <c r="R454" s="56">
        <v>1</v>
      </c>
      <c r="S454" s="57">
        <v>5.5555555555555554</v>
      </c>
      <c r="T454" s="56">
        <v>301</v>
      </c>
      <c r="U454" s="57">
        <v>6.0007974481658692</v>
      </c>
      <c r="V454" s="57" t="s">
        <v>138</v>
      </c>
      <c r="W454" s="308" t="s">
        <v>7660</v>
      </c>
      <c r="X454" s="308" t="s">
        <v>7660</v>
      </c>
      <c r="Y454" s="308" t="s">
        <v>7660</v>
      </c>
      <c r="Z454" s="308" t="s">
        <v>7660</v>
      </c>
      <c r="AA454" s="308" t="s">
        <v>7660</v>
      </c>
      <c r="AB454" s="308" t="s">
        <v>7660</v>
      </c>
      <c r="AC454" s="308" t="s">
        <v>7660</v>
      </c>
      <c r="AD454" s="9"/>
    </row>
    <row r="455" spans="1:30" ht="20.100000000000001" customHeight="1">
      <c r="A455" s="311"/>
      <c r="B455" s="311"/>
      <c r="C455" s="312"/>
      <c r="D455" s="311" t="s">
        <v>1890</v>
      </c>
      <c r="E455" s="312"/>
      <c r="F455" s="313"/>
      <c r="G455" s="314"/>
      <c r="H455" s="313"/>
      <c r="I455" s="314"/>
      <c r="J455" s="313"/>
      <c r="K455" s="314"/>
      <c r="L455" s="313"/>
      <c r="M455" s="314"/>
      <c r="N455" s="313"/>
      <c r="O455" s="314"/>
      <c r="P455" s="315"/>
      <c r="Q455" s="316"/>
      <c r="R455" s="315"/>
      <c r="S455" s="316"/>
      <c r="T455" s="315">
        <v>56</v>
      </c>
      <c r="U455" s="316">
        <v>1.1164274322169059</v>
      </c>
      <c r="V455" s="316"/>
      <c r="W455" s="312"/>
      <c r="X455" s="312"/>
      <c r="Y455" s="312"/>
      <c r="Z455" s="312"/>
      <c r="AA455" s="312"/>
      <c r="AB455" s="312"/>
      <c r="AC455" s="312"/>
      <c r="AD455" s="311"/>
    </row>
    <row r="456" spans="1:30" ht="20.100000000000001" customHeight="1">
      <c r="A456" s="311"/>
      <c r="B456" s="311"/>
      <c r="C456" s="312"/>
      <c r="D456" s="311" t="s">
        <v>1891</v>
      </c>
      <c r="E456" s="327"/>
      <c r="F456" s="70">
        <v>1</v>
      </c>
      <c r="G456" s="314">
        <v>50</v>
      </c>
      <c r="H456" s="70">
        <v>4</v>
      </c>
      <c r="I456" s="314">
        <v>100</v>
      </c>
      <c r="J456" s="313">
        <v>2</v>
      </c>
      <c r="K456" s="314">
        <v>50</v>
      </c>
      <c r="L456" s="313">
        <v>1</v>
      </c>
      <c r="M456" s="314">
        <v>50</v>
      </c>
      <c r="N456" s="313">
        <v>3</v>
      </c>
      <c r="O456" s="314">
        <v>50</v>
      </c>
      <c r="P456" s="315">
        <v>2</v>
      </c>
      <c r="Q456" s="316">
        <v>40</v>
      </c>
      <c r="R456" s="315">
        <v>9</v>
      </c>
      <c r="S456" s="316">
        <v>50</v>
      </c>
      <c r="T456" s="315">
        <v>2404</v>
      </c>
      <c r="U456" s="316">
        <v>47.92663476874003</v>
      </c>
      <c r="V456" s="316"/>
      <c r="W456" s="312"/>
      <c r="X456" s="312"/>
      <c r="Y456" s="312"/>
      <c r="Z456" s="312"/>
      <c r="AA456" s="312"/>
      <c r="AB456" s="312"/>
      <c r="AC456" s="312"/>
      <c r="AD456" s="311"/>
    </row>
    <row r="457" spans="1:30" ht="20.100000000000001" customHeight="1">
      <c r="A457" s="311"/>
      <c r="B457" s="311"/>
      <c r="C457" s="312"/>
      <c r="D457" s="311" t="s">
        <v>1892</v>
      </c>
      <c r="E457" s="312"/>
      <c r="F457" s="313"/>
      <c r="G457" s="314"/>
      <c r="H457" s="313"/>
      <c r="I457" s="314"/>
      <c r="J457" s="313"/>
      <c r="K457" s="314"/>
      <c r="L457" s="313"/>
      <c r="M457" s="314"/>
      <c r="N457" s="313">
        <v>1</v>
      </c>
      <c r="O457" s="314">
        <v>16.7</v>
      </c>
      <c r="P457" s="315">
        <v>3</v>
      </c>
      <c r="Q457" s="316">
        <v>60</v>
      </c>
      <c r="R457" s="315">
        <v>5</v>
      </c>
      <c r="S457" s="316">
        <v>27.777777777777779</v>
      </c>
      <c r="T457" s="315">
        <v>1889</v>
      </c>
      <c r="U457" s="316">
        <v>37.659489633173841</v>
      </c>
      <c r="V457" s="316"/>
      <c r="W457" s="312"/>
      <c r="X457" s="312"/>
      <c r="Y457" s="312"/>
      <c r="Z457" s="312"/>
      <c r="AA457" s="312"/>
      <c r="AB457" s="312"/>
      <c r="AC457" s="312"/>
      <c r="AD457" s="311"/>
    </row>
    <row r="458" spans="1:30" ht="20.100000000000001" customHeight="1">
      <c r="A458" s="311"/>
      <c r="B458" s="311"/>
      <c r="C458" s="312"/>
      <c r="D458" s="311" t="s">
        <v>1893</v>
      </c>
      <c r="E458" s="312"/>
      <c r="F458" s="313"/>
      <c r="G458" s="314"/>
      <c r="H458" s="313"/>
      <c r="I458" s="314"/>
      <c r="J458" s="313"/>
      <c r="K458" s="314"/>
      <c r="L458" s="313">
        <v>1</v>
      </c>
      <c r="M458" s="314">
        <v>50</v>
      </c>
      <c r="N458" s="313">
        <v>1</v>
      </c>
      <c r="O458" s="314">
        <v>16.7</v>
      </c>
      <c r="P458" s="315"/>
      <c r="Q458" s="316"/>
      <c r="R458" s="315">
        <v>3</v>
      </c>
      <c r="S458" s="316">
        <v>16.666666666666668</v>
      </c>
      <c r="T458" s="315">
        <v>366</v>
      </c>
      <c r="U458" s="316">
        <v>7.2966507177033497</v>
      </c>
      <c r="V458" s="316"/>
      <c r="W458" s="312"/>
      <c r="X458" s="312"/>
      <c r="Y458" s="312"/>
      <c r="Z458" s="312"/>
      <c r="AA458" s="312"/>
      <c r="AB458" s="312"/>
      <c r="AC458" s="312"/>
      <c r="AD458" s="311"/>
    </row>
    <row r="459" spans="1:30" ht="20.100000000000001" customHeight="1">
      <c r="A459" s="9" t="s">
        <v>3916</v>
      </c>
      <c r="B459" s="9" t="s">
        <v>3940</v>
      </c>
      <c r="C459" s="308" t="s">
        <v>7724</v>
      </c>
      <c r="D459" s="9" t="s">
        <v>1853</v>
      </c>
      <c r="E459" s="308" t="s">
        <v>7725</v>
      </c>
      <c r="F459" s="11"/>
      <c r="G459" s="12"/>
      <c r="H459" s="11"/>
      <c r="I459" s="12"/>
      <c r="J459" s="11"/>
      <c r="K459" s="12"/>
      <c r="L459" s="11">
        <v>1</v>
      </c>
      <c r="M459" s="12">
        <v>100</v>
      </c>
      <c r="N459" s="11"/>
      <c r="O459" s="12"/>
      <c r="P459" s="56">
        <v>1</v>
      </c>
      <c r="Q459" s="57">
        <v>20</v>
      </c>
      <c r="R459" s="56">
        <v>5</v>
      </c>
      <c r="S459" s="57">
        <v>35.714285714285715</v>
      </c>
      <c r="T459" s="56">
        <v>934</v>
      </c>
      <c r="U459" s="57">
        <v>21.756347542511065</v>
      </c>
      <c r="V459" s="57" t="s">
        <v>138</v>
      </c>
      <c r="W459" s="308" t="s">
        <v>7660</v>
      </c>
      <c r="X459" s="308" t="s">
        <v>7660</v>
      </c>
      <c r="Y459" s="308" t="s">
        <v>7660</v>
      </c>
      <c r="Z459" s="308" t="s">
        <v>7660</v>
      </c>
      <c r="AA459" s="308" t="s">
        <v>7660</v>
      </c>
      <c r="AB459" s="308" t="s">
        <v>7660</v>
      </c>
      <c r="AC459" s="308" t="s">
        <v>7660</v>
      </c>
      <c r="AD459" s="9"/>
    </row>
    <row r="460" spans="1:30" ht="20.100000000000001" customHeight="1">
      <c r="A460" s="311"/>
      <c r="B460" s="311"/>
      <c r="C460" s="312" t="s">
        <v>3847</v>
      </c>
      <c r="D460" s="311" t="s">
        <v>1854</v>
      </c>
      <c r="E460" s="312"/>
      <c r="F460" s="313">
        <v>1</v>
      </c>
      <c r="G460" s="314">
        <v>100</v>
      </c>
      <c r="H460" s="313">
        <v>4</v>
      </c>
      <c r="I460" s="314">
        <v>100</v>
      </c>
      <c r="J460" s="313">
        <v>2</v>
      </c>
      <c r="K460" s="314">
        <v>100</v>
      </c>
      <c r="L460" s="313"/>
      <c r="M460" s="314"/>
      <c r="N460" s="313">
        <v>4</v>
      </c>
      <c r="O460" s="314">
        <v>100</v>
      </c>
      <c r="P460" s="315">
        <v>4</v>
      </c>
      <c r="Q460" s="316">
        <v>80</v>
      </c>
      <c r="R460" s="315">
        <v>9</v>
      </c>
      <c r="S460" s="316">
        <v>64.285714285714292</v>
      </c>
      <c r="T460" s="315">
        <v>3359</v>
      </c>
      <c r="U460" s="316">
        <v>78.243652457488935</v>
      </c>
      <c r="V460" s="316"/>
      <c r="W460" s="312"/>
      <c r="X460" s="312"/>
      <c r="Y460" s="312"/>
      <c r="Z460" s="312"/>
      <c r="AA460" s="312"/>
      <c r="AB460" s="312"/>
      <c r="AC460" s="312"/>
      <c r="AD460" s="311"/>
    </row>
    <row r="461" spans="1:30" ht="20.100000000000001" customHeight="1">
      <c r="A461" s="311"/>
      <c r="B461" s="311"/>
      <c r="C461" s="312"/>
      <c r="D461" s="311" t="s">
        <v>7726</v>
      </c>
      <c r="E461" s="312"/>
      <c r="F461" s="313"/>
      <c r="G461" s="314"/>
      <c r="H461" s="313"/>
      <c r="I461" s="314"/>
      <c r="J461" s="313"/>
      <c r="K461" s="314"/>
      <c r="L461" s="313"/>
      <c r="M461" s="314"/>
      <c r="N461" s="313"/>
      <c r="O461" s="314"/>
      <c r="P461" s="315"/>
      <c r="Q461" s="316"/>
      <c r="R461" s="315"/>
      <c r="S461" s="316"/>
      <c r="T461" s="315"/>
      <c r="U461" s="316"/>
      <c r="V461" s="316"/>
      <c r="W461" s="312"/>
      <c r="X461" s="312"/>
      <c r="Y461" s="312"/>
      <c r="Z461" s="312"/>
      <c r="AA461" s="312"/>
      <c r="AB461" s="312"/>
      <c r="AC461" s="312"/>
      <c r="AD461" s="311"/>
    </row>
    <row r="462" spans="1:30" ht="20.100000000000001" customHeight="1">
      <c r="A462" s="311"/>
      <c r="B462" s="311"/>
      <c r="C462" s="312"/>
      <c r="D462" s="311" t="s">
        <v>7727</v>
      </c>
      <c r="E462" s="312"/>
      <c r="F462" s="313"/>
      <c r="G462" s="314"/>
      <c r="H462" s="313"/>
      <c r="I462" s="314"/>
      <c r="J462" s="313"/>
      <c r="K462" s="314"/>
      <c r="L462" s="313"/>
      <c r="M462" s="314"/>
      <c r="N462" s="313"/>
      <c r="O462" s="314"/>
      <c r="P462" s="315"/>
      <c r="Q462" s="316"/>
      <c r="R462" s="315"/>
      <c r="S462" s="316"/>
      <c r="T462" s="315"/>
      <c r="U462" s="316"/>
      <c r="V462" s="316"/>
      <c r="W462" s="312"/>
      <c r="X462" s="312"/>
      <c r="Y462" s="312"/>
      <c r="Z462" s="312"/>
      <c r="AA462" s="312"/>
      <c r="AB462" s="312"/>
      <c r="AC462" s="312"/>
      <c r="AD462" s="311"/>
    </row>
    <row r="463" spans="1:30" ht="20.100000000000001" customHeight="1">
      <c r="A463" s="9" t="s">
        <v>3917</v>
      </c>
      <c r="B463" s="9" t="s">
        <v>3941</v>
      </c>
      <c r="C463" s="308" t="s">
        <v>3848</v>
      </c>
      <c r="D463" s="9" t="s">
        <v>1853</v>
      </c>
      <c r="E463" s="308"/>
      <c r="F463" s="11"/>
      <c r="G463" s="12"/>
      <c r="H463" s="11"/>
      <c r="I463" s="12"/>
      <c r="J463" s="11"/>
      <c r="K463" s="12"/>
      <c r="L463" s="11">
        <v>1</v>
      </c>
      <c r="M463" s="12">
        <v>100</v>
      </c>
      <c r="N463" s="11"/>
      <c r="O463" s="12"/>
      <c r="P463" s="56">
        <v>1</v>
      </c>
      <c r="Q463" s="57">
        <v>100</v>
      </c>
      <c r="R463" s="56"/>
      <c r="S463" s="57"/>
      <c r="T463" s="56"/>
      <c r="U463" s="57"/>
      <c r="V463" s="57" t="s">
        <v>138</v>
      </c>
      <c r="W463" s="308" t="s">
        <v>7660</v>
      </c>
      <c r="X463" s="308" t="s">
        <v>7660</v>
      </c>
      <c r="Y463" s="308" t="s">
        <v>7660</v>
      </c>
      <c r="Z463" s="308" t="s">
        <v>7660</v>
      </c>
      <c r="AA463" s="308" t="s">
        <v>7660</v>
      </c>
      <c r="AB463" s="308" t="s">
        <v>7660</v>
      </c>
      <c r="AC463" s="308"/>
      <c r="AD463" s="9"/>
    </row>
    <row r="464" spans="1:30" ht="20.100000000000001" customHeight="1">
      <c r="A464" s="311"/>
      <c r="B464" s="311"/>
      <c r="C464" s="312"/>
      <c r="D464" s="311" t="s">
        <v>1854</v>
      </c>
      <c r="E464" s="312"/>
      <c r="F464" s="313"/>
      <c r="G464" s="314"/>
      <c r="H464" s="313"/>
      <c r="I464" s="314"/>
      <c r="J464" s="313"/>
      <c r="K464" s="314"/>
      <c r="L464" s="313"/>
      <c r="M464" s="314"/>
      <c r="N464" s="313"/>
      <c r="O464" s="314"/>
      <c r="P464" s="315"/>
      <c r="Q464" s="316"/>
      <c r="R464" s="315">
        <v>5</v>
      </c>
      <c r="S464" s="316">
        <v>100</v>
      </c>
      <c r="T464" s="315"/>
      <c r="U464" s="316"/>
      <c r="V464" s="316"/>
      <c r="W464" s="312"/>
      <c r="X464" s="312"/>
      <c r="Y464" s="312"/>
      <c r="Z464" s="312"/>
      <c r="AA464" s="312"/>
      <c r="AB464" s="312"/>
      <c r="AC464" s="312"/>
      <c r="AD464" s="311"/>
    </row>
    <row r="465" spans="1:30" ht="20.100000000000001" customHeight="1">
      <c r="A465" s="9" t="s">
        <v>3918</v>
      </c>
      <c r="B465" s="9" t="s">
        <v>3942</v>
      </c>
      <c r="C465" s="308" t="s">
        <v>3849</v>
      </c>
      <c r="D465" s="66"/>
      <c r="E465" s="308"/>
      <c r="F465" s="11"/>
      <c r="G465" s="12"/>
      <c r="H465" s="11"/>
      <c r="I465" s="12"/>
      <c r="J465" s="11"/>
      <c r="K465" s="12"/>
      <c r="L465" s="11">
        <v>1</v>
      </c>
      <c r="M465" s="12">
        <v>100</v>
      </c>
      <c r="N465" s="11"/>
      <c r="O465" s="12"/>
      <c r="P465" s="56">
        <v>1</v>
      </c>
      <c r="Q465" s="57">
        <v>100</v>
      </c>
      <c r="R465" s="56"/>
      <c r="S465" s="57"/>
      <c r="T465" s="56"/>
      <c r="U465" s="57"/>
      <c r="V465" s="57" t="s">
        <v>138</v>
      </c>
      <c r="W465" s="308" t="s">
        <v>7660</v>
      </c>
      <c r="X465" s="308" t="s">
        <v>7660</v>
      </c>
      <c r="Y465" s="308" t="s">
        <v>7660</v>
      </c>
      <c r="Z465" s="308" t="s">
        <v>7660</v>
      </c>
      <c r="AA465" s="308" t="s">
        <v>7660</v>
      </c>
      <c r="AB465" s="308" t="s">
        <v>7660</v>
      </c>
      <c r="AC465" s="308"/>
      <c r="AD465" s="9"/>
    </row>
    <row r="466" spans="1:30" ht="20.100000000000001" customHeight="1">
      <c r="A466" s="311"/>
      <c r="B466" s="311"/>
      <c r="C466" s="312"/>
      <c r="D466" s="311" t="s">
        <v>1959</v>
      </c>
      <c r="E466" s="312" t="s">
        <v>758</v>
      </c>
      <c r="F466" s="313"/>
      <c r="G466" s="314"/>
      <c r="H466" s="313"/>
      <c r="I466" s="314"/>
      <c r="J466" s="313"/>
      <c r="K466" s="314"/>
      <c r="L466" s="313"/>
      <c r="M466" s="314"/>
      <c r="N466" s="313"/>
      <c r="O466" s="314"/>
      <c r="P466" s="315"/>
      <c r="Q466" s="316"/>
      <c r="R466" s="315"/>
      <c r="S466" s="316"/>
      <c r="T466" s="315"/>
      <c r="U466" s="316"/>
      <c r="V466" s="316"/>
      <c r="W466" s="312"/>
      <c r="X466" s="312"/>
      <c r="Y466" s="312"/>
      <c r="Z466" s="312"/>
      <c r="AA466" s="312"/>
      <c r="AB466" s="312"/>
      <c r="AC466" s="312"/>
      <c r="AD466" s="311"/>
    </row>
    <row r="467" spans="1:30" ht="20.100000000000001" customHeight="1">
      <c r="A467" s="311"/>
      <c r="B467" s="311"/>
      <c r="C467" s="312"/>
      <c r="D467" s="311" t="s">
        <v>1960</v>
      </c>
      <c r="E467" s="312"/>
      <c r="F467" s="313"/>
      <c r="G467" s="314"/>
      <c r="H467" s="313"/>
      <c r="I467" s="314"/>
      <c r="J467" s="313"/>
      <c r="K467" s="314"/>
      <c r="L467" s="313"/>
      <c r="M467" s="314"/>
      <c r="N467" s="313"/>
      <c r="O467" s="314"/>
      <c r="P467" s="315"/>
      <c r="Q467" s="316"/>
      <c r="R467" s="315"/>
      <c r="S467" s="316"/>
      <c r="T467" s="315"/>
      <c r="U467" s="316"/>
      <c r="V467" s="316"/>
      <c r="W467" s="312"/>
      <c r="X467" s="312"/>
      <c r="Y467" s="312"/>
      <c r="Z467" s="312"/>
      <c r="AA467" s="312"/>
      <c r="AB467" s="312"/>
      <c r="AC467" s="312"/>
      <c r="AD467" s="311"/>
    </row>
    <row r="468" spans="1:30" ht="20.100000000000001" customHeight="1">
      <c r="A468" s="9" t="s">
        <v>3919</v>
      </c>
      <c r="B468" s="9" t="s">
        <v>7738</v>
      </c>
      <c r="C468" s="308" t="s">
        <v>3848</v>
      </c>
      <c r="D468" s="9" t="s">
        <v>1894</v>
      </c>
      <c r="E468" s="308" t="s">
        <v>7725</v>
      </c>
      <c r="F468" s="11"/>
      <c r="G468" s="12"/>
      <c r="H468" s="11"/>
      <c r="I468" s="12"/>
      <c r="J468" s="11"/>
      <c r="K468" s="12"/>
      <c r="L468" s="11"/>
      <c r="M468" s="12"/>
      <c r="N468" s="11"/>
      <c r="O468" s="12"/>
      <c r="P468" s="56"/>
      <c r="Q468" s="57"/>
      <c r="R468" s="56"/>
      <c r="S468" s="57"/>
      <c r="T468" s="56">
        <v>235</v>
      </c>
      <c r="U468" s="57">
        <v>25.160599571734476</v>
      </c>
      <c r="V468" s="57" t="s">
        <v>138</v>
      </c>
      <c r="W468" s="308" t="s">
        <v>7660</v>
      </c>
      <c r="X468" s="308" t="s">
        <v>7660</v>
      </c>
      <c r="Y468" s="308" t="s">
        <v>7660</v>
      </c>
      <c r="Z468" s="308" t="s">
        <v>7660</v>
      </c>
      <c r="AA468" s="308" t="s">
        <v>7660</v>
      </c>
      <c r="AB468" s="308" t="s">
        <v>7660</v>
      </c>
      <c r="AC468" s="308" t="s">
        <v>7660</v>
      </c>
      <c r="AD468" s="9"/>
    </row>
    <row r="469" spans="1:30" ht="20.100000000000001" customHeight="1">
      <c r="A469" s="311"/>
      <c r="B469" s="311"/>
      <c r="C469" s="312"/>
      <c r="D469" s="311" t="s">
        <v>1895</v>
      </c>
      <c r="E469" s="312"/>
      <c r="F469" s="313"/>
      <c r="G469" s="314"/>
      <c r="H469" s="313"/>
      <c r="I469" s="314"/>
      <c r="J469" s="313"/>
      <c r="K469" s="314"/>
      <c r="L469" s="313">
        <v>1</v>
      </c>
      <c r="M469" s="314">
        <v>100</v>
      </c>
      <c r="N469" s="313"/>
      <c r="O469" s="314"/>
      <c r="P469" s="315">
        <v>1</v>
      </c>
      <c r="Q469" s="316">
        <v>100</v>
      </c>
      <c r="R469" s="315">
        <v>5</v>
      </c>
      <c r="S469" s="316">
        <v>100</v>
      </c>
      <c r="T469" s="315">
        <v>570</v>
      </c>
      <c r="U469" s="316">
        <v>61.027837259100643</v>
      </c>
      <c r="V469" s="316"/>
      <c r="W469" s="312"/>
      <c r="X469" s="312"/>
      <c r="Y469" s="312"/>
      <c r="Z469" s="312"/>
      <c r="AA469" s="312"/>
      <c r="AB469" s="312"/>
      <c r="AC469" s="312"/>
      <c r="AD469" s="311"/>
    </row>
    <row r="470" spans="1:30" ht="20.100000000000001" customHeight="1">
      <c r="A470" s="311"/>
      <c r="B470" s="311"/>
      <c r="C470" s="312"/>
      <c r="D470" s="311" t="s">
        <v>1896</v>
      </c>
      <c r="E470" s="312"/>
      <c r="F470" s="313"/>
      <c r="G470" s="314"/>
      <c r="H470" s="313"/>
      <c r="I470" s="314"/>
      <c r="J470" s="313"/>
      <c r="K470" s="314"/>
      <c r="L470" s="313"/>
      <c r="M470" s="314"/>
      <c r="N470" s="313"/>
      <c r="O470" s="314"/>
      <c r="P470" s="315"/>
      <c r="Q470" s="316"/>
      <c r="R470" s="315"/>
      <c r="S470" s="316"/>
      <c r="T470" s="315">
        <v>129</v>
      </c>
      <c r="U470" s="316">
        <v>13.811563169164883</v>
      </c>
      <c r="V470" s="316"/>
      <c r="W470" s="312"/>
      <c r="X470" s="312"/>
      <c r="Y470" s="312"/>
      <c r="Z470" s="312"/>
      <c r="AA470" s="312"/>
      <c r="AB470" s="312"/>
      <c r="AC470" s="312"/>
      <c r="AD470" s="311"/>
    </row>
    <row r="471" spans="1:30" ht="20.100000000000001" customHeight="1">
      <c r="A471" s="311"/>
      <c r="B471" s="311"/>
      <c r="C471" s="312"/>
      <c r="D471" s="311" t="s">
        <v>7726</v>
      </c>
      <c r="E471" s="312"/>
      <c r="F471" s="313"/>
      <c r="G471" s="314"/>
      <c r="H471" s="313"/>
      <c r="I471" s="314"/>
      <c r="J471" s="313"/>
      <c r="K471" s="314"/>
      <c r="L471" s="313"/>
      <c r="M471" s="314"/>
      <c r="N471" s="313"/>
      <c r="O471" s="314"/>
      <c r="P471" s="315"/>
      <c r="Q471" s="316"/>
      <c r="R471" s="315"/>
      <c r="S471" s="316"/>
      <c r="T471" s="315"/>
      <c r="U471" s="316"/>
      <c r="V471" s="316"/>
      <c r="W471" s="312"/>
      <c r="X471" s="312"/>
      <c r="Y471" s="312"/>
      <c r="Z471" s="312"/>
      <c r="AA471" s="312"/>
      <c r="AB471" s="312"/>
      <c r="AC471" s="312"/>
      <c r="AD471" s="311"/>
    </row>
    <row r="472" spans="1:30" ht="20.100000000000001" customHeight="1">
      <c r="A472" s="311"/>
      <c r="B472" s="311"/>
      <c r="C472" s="312"/>
      <c r="D472" s="311" t="s">
        <v>7727</v>
      </c>
      <c r="E472" s="312"/>
      <c r="F472" s="313"/>
      <c r="G472" s="314"/>
      <c r="H472" s="313"/>
      <c r="I472" s="314"/>
      <c r="J472" s="313"/>
      <c r="K472" s="314"/>
      <c r="L472" s="313"/>
      <c r="M472" s="314"/>
      <c r="N472" s="313"/>
      <c r="O472" s="314"/>
      <c r="P472" s="315"/>
      <c r="Q472" s="316"/>
      <c r="R472" s="315"/>
      <c r="S472" s="316"/>
      <c r="T472" s="315"/>
      <c r="U472" s="316"/>
      <c r="V472" s="316"/>
      <c r="W472" s="312"/>
      <c r="X472" s="312"/>
      <c r="Y472" s="312"/>
      <c r="Z472" s="312"/>
      <c r="AA472" s="312"/>
      <c r="AB472" s="312"/>
      <c r="AC472" s="312"/>
      <c r="AD472" s="311"/>
    </row>
    <row r="473" spans="1:30" ht="20.100000000000001" customHeight="1">
      <c r="A473" s="9" t="s">
        <v>3934</v>
      </c>
      <c r="B473" s="9" t="s">
        <v>3943</v>
      </c>
      <c r="C473" s="308" t="s">
        <v>7724</v>
      </c>
      <c r="D473" s="9"/>
      <c r="E473" s="308"/>
      <c r="F473" s="11">
        <v>2</v>
      </c>
      <c r="G473" s="12">
        <v>100</v>
      </c>
      <c r="H473" s="11">
        <v>4</v>
      </c>
      <c r="I473" s="12">
        <v>100</v>
      </c>
      <c r="J473" s="11">
        <v>4</v>
      </c>
      <c r="K473" s="12">
        <v>100</v>
      </c>
      <c r="L473" s="11">
        <v>2</v>
      </c>
      <c r="M473" s="12">
        <v>100</v>
      </c>
      <c r="N473" s="11">
        <v>6</v>
      </c>
      <c r="O473" s="12">
        <v>100</v>
      </c>
      <c r="P473" s="56"/>
      <c r="Q473" s="57"/>
      <c r="R473" s="56"/>
      <c r="S473" s="57"/>
      <c r="T473" s="56"/>
      <c r="U473" s="57"/>
      <c r="V473" s="57" t="s">
        <v>138</v>
      </c>
      <c r="W473" s="308" t="s">
        <v>7660</v>
      </c>
      <c r="X473" s="308" t="s">
        <v>7660</v>
      </c>
      <c r="Y473" s="308" t="s">
        <v>7660</v>
      </c>
      <c r="Z473" s="308" t="s">
        <v>7660</v>
      </c>
      <c r="AA473" s="308"/>
      <c r="AB473" s="308"/>
      <c r="AC473" s="308"/>
      <c r="AD473" s="9"/>
    </row>
    <row r="474" spans="1:30" ht="20.100000000000001" customHeight="1">
      <c r="A474" s="9" t="s">
        <v>7739</v>
      </c>
      <c r="B474" s="9" t="s">
        <v>3944</v>
      </c>
      <c r="C474" s="308" t="s">
        <v>7724</v>
      </c>
      <c r="D474" s="66"/>
      <c r="E474" s="308" t="s">
        <v>7708</v>
      </c>
      <c r="F474" s="11">
        <v>2</v>
      </c>
      <c r="G474" s="12">
        <v>100</v>
      </c>
      <c r="H474" s="11">
        <v>4</v>
      </c>
      <c r="I474" s="12">
        <v>100</v>
      </c>
      <c r="J474" s="11">
        <v>4</v>
      </c>
      <c r="K474" s="12">
        <v>100</v>
      </c>
      <c r="L474" s="11">
        <v>2</v>
      </c>
      <c r="M474" s="12">
        <v>100</v>
      </c>
      <c r="N474" s="11">
        <v>6</v>
      </c>
      <c r="O474" s="12">
        <v>100</v>
      </c>
      <c r="P474" s="56"/>
      <c r="Q474" s="57"/>
      <c r="R474" s="56"/>
      <c r="S474" s="57"/>
      <c r="T474" s="56"/>
      <c r="U474" s="57"/>
      <c r="V474" s="57" t="s">
        <v>138</v>
      </c>
      <c r="W474" s="308" t="s">
        <v>7660</v>
      </c>
      <c r="X474" s="308" t="s">
        <v>7660</v>
      </c>
      <c r="Y474" s="308" t="s">
        <v>7660</v>
      </c>
      <c r="Z474" s="308" t="s">
        <v>7660</v>
      </c>
      <c r="AA474" s="308"/>
      <c r="AB474" s="308"/>
      <c r="AC474" s="308"/>
      <c r="AD474" s="9"/>
    </row>
    <row r="475" spans="1:30" ht="20.100000000000001" customHeight="1">
      <c r="A475" s="311"/>
      <c r="B475" s="311"/>
      <c r="C475" s="312"/>
      <c r="D475" s="311" t="s">
        <v>1959</v>
      </c>
      <c r="E475" s="312" t="s">
        <v>7713</v>
      </c>
      <c r="F475" s="313"/>
      <c r="G475" s="314"/>
      <c r="H475" s="313"/>
      <c r="I475" s="314"/>
      <c r="J475" s="313"/>
      <c r="K475" s="314"/>
      <c r="L475" s="313"/>
      <c r="M475" s="314"/>
      <c r="N475" s="313"/>
      <c r="O475" s="314"/>
      <c r="P475" s="315"/>
      <c r="Q475" s="316"/>
      <c r="R475" s="315"/>
      <c r="S475" s="316"/>
      <c r="T475" s="315"/>
      <c r="U475" s="316"/>
      <c r="V475" s="316"/>
      <c r="W475" s="312"/>
      <c r="X475" s="312"/>
      <c r="Y475" s="312"/>
      <c r="Z475" s="312"/>
      <c r="AA475" s="312"/>
      <c r="AB475" s="312"/>
      <c r="AC475" s="312"/>
      <c r="AD475" s="311"/>
    </row>
    <row r="476" spans="1:30" ht="20.100000000000001" customHeight="1">
      <c r="A476" s="311"/>
      <c r="B476" s="311"/>
      <c r="C476" s="312"/>
      <c r="D476" s="311" t="s">
        <v>1960</v>
      </c>
      <c r="E476" s="312"/>
      <c r="F476" s="313"/>
      <c r="G476" s="314"/>
      <c r="H476" s="313"/>
      <c r="I476" s="314"/>
      <c r="J476" s="313"/>
      <c r="K476" s="314"/>
      <c r="L476" s="313"/>
      <c r="M476" s="314"/>
      <c r="N476" s="313"/>
      <c r="O476" s="314"/>
      <c r="P476" s="315"/>
      <c r="Q476" s="316"/>
      <c r="R476" s="315"/>
      <c r="S476" s="316"/>
      <c r="T476" s="315"/>
      <c r="U476" s="316"/>
      <c r="V476" s="316"/>
      <c r="W476" s="312"/>
      <c r="X476" s="312"/>
      <c r="Y476" s="312"/>
      <c r="Z476" s="312"/>
      <c r="AA476" s="312"/>
      <c r="AB476" s="312"/>
      <c r="AC476" s="312"/>
      <c r="AD476" s="311"/>
    </row>
    <row r="477" spans="1:30" ht="20.100000000000001" customHeight="1">
      <c r="A477" s="9" t="s">
        <v>3935</v>
      </c>
      <c r="B477" s="9" t="s">
        <v>3945</v>
      </c>
      <c r="C477" s="308" t="s">
        <v>7740</v>
      </c>
      <c r="D477" s="9" t="s">
        <v>1961</v>
      </c>
      <c r="E477" s="308" t="s">
        <v>7713</v>
      </c>
      <c r="F477" s="11"/>
      <c r="G477" s="12"/>
      <c r="H477" s="11"/>
      <c r="I477" s="12"/>
      <c r="J477" s="11"/>
      <c r="K477" s="12"/>
      <c r="L477" s="11"/>
      <c r="M477" s="12"/>
      <c r="N477" s="11"/>
      <c r="O477" s="12"/>
      <c r="P477" s="56"/>
      <c r="Q477" s="57"/>
      <c r="R477" s="56"/>
      <c r="S477" s="57"/>
      <c r="T477" s="56"/>
      <c r="U477" s="57"/>
      <c r="V477" s="57" t="s">
        <v>138</v>
      </c>
      <c r="W477" s="308" t="s">
        <v>7660</v>
      </c>
      <c r="X477" s="308" t="s">
        <v>7660</v>
      </c>
      <c r="Y477" s="308" t="s">
        <v>7660</v>
      </c>
      <c r="Z477" s="308" t="s">
        <v>7660</v>
      </c>
      <c r="AA477" s="308"/>
      <c r="AB477" s="308"/>
      <c r="AC477" s="308"/>
      <c r="AD477" s="9"/>
    </row>
    <row r="478" spans="1:30" ht="20.100000000000001" customHeight="1">
      <c r="A478" s="311"/>
      <c r="B478" s="311"/>
      <c r="C478" s="312"/>
      <c r="D478" s="311" t="s">
        <v>1962</v>
      </c>
      <c r="E478" s="312"/>
      <c r="F478" s="313"/>
      <c r="G478" s="314"/>
      <c r="H478" s="313"/>
      <c r="I478" s="314"/>
      <c r="J478" s="313"/>
      <c r="K478" s="314"/>
      <c r="L478" s="313"/>
      <c r="M478" s="314"/>
      <c r="N478" s="313"/>
      <c r="O478" s="314"/>
      <c r="P478" s="315"/>
      <c r="Q478" s="316"/>
      <c r="R478" s="315"/>
      <c r="S478" s="316"/>
      <c r="T478" s="315"/>
      <c r="U478" s="316"/>
      <c r="V478" s="316"/>
      <c r="W478" s="312"/>
      <c r="X478" s="312"/>
      <c r="Y478" s="312"/>
      <c r="Z478" s="312"/>
      <c r="AA478" s="312"/>
      <c r="AB478" s="312"/>
      <c r="AC478" s="312"/>
      <c r="AD478" s="311"/>
    </row>
    <row r="479" spans="1:30" ht="20.100000000000001" customHeight="1">
      <c r="A479" s="311"/>
      <c r="B479" s="311"/>
      <c r="C479" s="312"/>
      <c r="D479" s="311" t="s">
        <v>1963</v>
      </c>
      <c r="E479" s="312"/>
      <c r="F479" s="313"/>
      <c r="G479" s="314"/>
      <c r="H479" s="313"/>
      <c r="I479" s="314"/>
      <c r="J479" s="313"/>
      <c r="K479" s="314"/>
      <c r="L479" s="313"/>
      <c r="M479" s="314"/>
      <c r="N479" s="313"/>
      <c r="O479" s="314"/>
      <c r="P479" s="315"/>
      <c r="Q479" s="316"/>
      <c r="R479" s="315"/>
      <c r="S479" s="316"/>
      <c r="T479" s="315"/>
      <c r="U479" s="316"/>
      <c r="V479" s="316"/>
      <c r="W479" s="312"/>
      <c r="X479" s="312"/>
      <c r="Y479" s="312"/>
      <c r="Z479" s="312"/>
      <c r="AA479" s="312"/>
      <c r="AB479" s="312"/>
      <c r="AC479" s="312"/>
      <c r="AD479" s="311"/>
    </row>
    <row r="480" spans="1:30" ht="20.100000000000001" customHeight="1">
      <c r="A480" s="311"/>
      <c r="B480" s="311"/>
      <c r="C480" s="312"/>
      <c r="D480" s="311" t="s">
        <v>1964</v>
      </c>
      <c r="E480" s="312"/>
      <c r="F480" s="313"/>
      <c r="G480" s="314"/>
      <c r="H480" s="313"/>
      <c r="I480" s="314"/>
      <c r="J480" s="313"/>
      <c r="K480" s="314"/>
      <c r="L480" s="313"/>
      <c r="M480" s="314"/>
      <c r="N480" s="313"/>
      <c r="O480" s="314"/>
      <c r="P480" s="315"/>
      <c r="Q480" s="316"/>
      <c r="R480" s="315"/>
      <c r="S480" s="316"/>
      <c r="T480" s="315"/>
      <c r="U480" s="316"/>
      <c r="V480" s="316"/>
      <c r="W480" s="312"/>
      <c r="X480" s="312"/>
      <c r="Y480" s="312"/>
      <c r="Z480" s="312"/>
      <c r="AA480" s="312"/>
      <c r="AB480" s="312"/>
      <c r="AC480" s="312"/>
      <c r="AD480" s="311"/>
    </row>
    <row r="481" spans="1:30" ht="20.100000000000001" customHeight="1">
      <c r="A481" s="311"/>
      <c r="B481" s="311"/>
      <c r="C481" s="312"/>
      <c r="D481" s="311" t="s">
        <v>7715</v>
      </c>
      <c r="E481" s="312"/>
      <c r="F481" s="313"/>
      <c r="G481" s="314"/>
      <c r="H481" s="313"/>
      <c r="I481" s="314"/>
      <c r="J481" s="313"/>
      <c r="K481" s="314"/>
      <c r="L481" s="313"/>
      <c r="M481" s="314"/>
      <c r="N481" s="313"/>
      <c r="O481" s="314"/>
      <c r="P481" s="315"/>
      <c r="Q481" s="316"/>
      <c r="R481" s="315"/>
      <c r="S481" s="316"/>
      <c r="T481" s="315"/>
      <c r="U481" s="316"/>
      <c r="V481" s="316"/>
      <c r="W481" s="312"/>
      <c r="X481" s="312"/>
      <c r="Y481" s="312"/>
      <c r="Z481" s="312"/>
      <c r="AA481" s="312"/>
      <c r="AB481" s="312"/>
      <c r="AC481" s="312"/>
      <c r="AD481" s="311"/>
    </row>
    <row r="482" spans="1:30" ht="20.100000000000001" customHeight="1">
      <c r="A482" s="311"/>
      <c r="B482" s="311"/>
      <c r="C482" s="312"/>
      <c r="D482" s="311" t="s">
        <v>7716</v>
      </c>
      <c r="E482" s="312"/>
      <c r="F482" s="313"/>
      <c r="G482" s="314"/>
      <c r="H482" s="313"/>
      <c r="I482" s="314"/>
      <c r="J482" s="313"/>
      <c r="K482" s="314"/>
      <c r="L482" s="313"/>
      <c r="M482" s="314"/>
      <c r="N482" s="313"/>
      <c r="O482" s="314"/>
      <c r="P482" s="315"/>
      <c r="Q482" s="316"/>
      <c r="R482" s="315"/>
      <c r="S482" s="316"/>
      <c r="T482" s="315"/>
      <c r="U482" s="316"/>
      <c r="V482" s="316"/>
      <c r="W482" s="312"/>
      <c r="X482" s="312"/>
      <c r="Y482" s="312"/>
      <c r="Z482" s="312"/>
      <c r="AA482" s="312"/>
      <c r="AB482" s="312"/>
      <c r="AC482" s="312"/>
      <c r="AD482" s="311"/>
    </row>
    <row r="483" spans="1:30" ht="20.100000000000001" customHeight="1">
      <c r="A483" s="9" t="s">
        <v>3920</v>
      </c>
      <c r="B483" s="9" t="s">
        <v>645</v>
      </c>
      <c r="C483" s="308" t="s">
        <v>7659</v>
      </c>
      <c r="D483" s="9" t="s">
        <v>1897</v>
      </c>
      <c r="E483" s="308">
        <v>8</v>
      </c>
      <c r="F483" s="11">
        <v>54</v>
      </c>
      <c r="G483" s="12">
        <v>1.4</v>
      </c>
      <c r="H483" s="11">
        <v>49</v>
      </c>
      <c r="I483" s="12">
        <v>1.2003919647231749</v>
      </c>
      <c r="J483" s="11">
        <v>62</v>
      </c>
      <c r="K483" s="12">
        <v>1.4900264359528959</v>
      </c>
      <c r="L483" s="11">
        <v>73</v>
      </c>
      <c r="M483" s="12">
        <v>1.6988596695368863</v>
      </c>
      <c r="N483" s="11">
        <v>90</v>
      </c>
      <c r="O483" s="12">
        <v>2.0468501250852853</v>
      </c>
      <c r="P483" s="56">
        <v>96</v>
      </c>
      <c r="Q483" s="57">
        <v>2.1024967148488831</v>
      </c>
      <c r="R483" s="56">
        <v>137</v>
      </c>
      <c r="S483" s="57">
        <v>2.9292281376951035</v>
      </c>
      <c r="T483" s="56">
        <v>240</v>
      </c>
      <c r="U483" s="57">
        <v>4.713275726630008</v>
      </c>
      <c r="V483" s="57" t="s">
        <v>138</v>
      </c>
      <c r="W483" s="308" t="s">
        <v>7660</v>
      </c>
      <c r="X483" s="308" t="s">
        <v>7660</v>
      </c>
      <c r="Y483" s="308" t="s">
        <v>7660</v>
      </c>
      <c r="Z483" s="308" t="s">
        <v>7660</v>
      </c>
      <c r="AA483" s="308" t="s">
        <v>7660</v>
      </c>
      <c r="AB483" s="308" t="s">
        <v>7660</v>
      </c>
      <c r="AC483" s="308" t="s">
        <v>7660</v>
      </c>
      <c r="AD483" s="9"/>
    </row>
    <row r="484" spans="1:30" ht="20.100000000000001" customHeight="1">
      <c r="A484" s="311"/>
      <c r="B484" s="311"/>
      <c r="C484" s="312"/>
      <c r="D484" s="311" t="s">
        <v>1898</v>
      </c>
      <c r="E484" s="312"/>
      <c r="F484" s="313">
        <v>2875</v>
      </c>
      <c r="G484" s="314">
        <v>72.2</v>
      </c>
      <c r="H484" s="313">
        <v>2941</v>
      </c>
      <c r="I484" s="314">
        <v>72.048015678588925</v>
      </c>
      <c r="J484" s="313">
        <v>2987</v>
      </c>
      <c r="K484" s="314">
        <v>71.785628454698383</v>
      </c>
      <c r="L484" s="313">
        <v>3046</v>
      </c>
      <c r="M484" s="314">
        <v>70.886665115196649</v>
      </c>
      <c r="N484" s="313">
        <v>2954</v>
      </c>
      <c r="O484" s="314">
        <v>67.18216966113259</v>
      </c>
      <c r="P484" s="315">
        <v>2933</v>
      </c>
      <c r="Q484" s="316">
        <v>64.235654840122649</v>
      </c>
      <c r="R484" s="315">
        <v>2932</v>
      </c>
      <c r="S484" s="316">
        <v>62.689758392131708</v>
      </c>
      <c r="T484" s="315">
        <v>2947</v>
      </c>
      <c r="U484" s="316">
        <v>57.875098193244305</v>
      </c>
      <c r="V484" s="316"/>
      <c r="W484" s="312"/>
      <c r="X484" s="312"/>
      <c r="Y484" s="312"/>
      <c r="Z484" s="312"/>
      <c r="AA484" s="312"/>
      <c r="AB484" s="312"/>
      <c r="AC484" s="312"/>
      <c r="AD484" s="311"/>
    </row>
    <row r="485" spans="1:30" ht="20.100000000000001" customHeight="1">
      <c r="A485" s="311"/>
      <c r="B485" s="311"/>
      <c r="C485" s="312"/>
      <c r="D485" s="311" t="s">
        <v>1899</v>
      </c>
      <c r="E485" s="312"/>
      <c r="F485" s="313">
        <v>1054</v>
      </c>
      <c r="G485" s="314">
        <v>26.5</v>
      </c>
      <c r="H485" s="313">
        <v>1092</v>
      </c>
      <c r="I485" s="314">
        <v>26.751592356687897</v>
      </c>
      <c r="J485" s="313">
        <v>1112</v>
      </c>
      <c r="K485" s="314">
        <v>26.724345109348715</v>
      </c>
      <c r="L485" s="313">
        <v>1178</v>
      </c>
      <c r="M485" s="314">
        <v>27.414475215266464</v>
      </c>
      <c r="N485" s="313">
        <v>1353</v>
      </c>
      <c r="O485" s="314">
        <v>30.770980213782124</v>
      </c>
      <c r="P485" s="315">
        <v>1537</v>
      </c>
      <c r="Q485" s="316">
        <v>33.661848445028468</v>
      </c>
      <c r="R485" s="315">
        <v>1608</v>
      </c>
      <c r="S485" s="316">
        <v>34.381013470173187</v>
      </c>
      <c r="T485" s="315">
        <v>1905</v>
      </c>
      <c r="U485" s="316">
        <v>37.411626080125686</v>
      </c>
      <c r="V485" s="316"/>
      <c r="W485" s="312"/>
      <c r="X485" s="312"/>
      <c r="Y485" s="312"/>
      <c r="Z485" s="312"/>
      <c r="AA485" s="312"/>
      <c r="AB485" s="312"/>
      <c r="AC485" s="312"/>
      <c r="AD485" s="311"/>
    </row>
    <row r="486" spans="1:30" ht="20.100000000000001" customHeight="1">
      <c r="A486" s="311"/>
      <c r="B486" s="311"/>
      <c r="C486" s="312"/>
      <c r="D486" s="311" t="s">
        <v>7726</v>
      </c>
      <c r="E486" s="312"/>
      <c r="F486" s="313"/>
      <c r="G486" s="314"/>
      <c r="H486" s="313"/>
      <c r="I486" s="314"/>
      <c r="J486" s="313"/>
      <c r="K486" s="314"/>
      <c r="L486" s="313"/>
      <c r="M486" s="314"/>
      <c r="N486" s="313"/>
      <c r="O486" s="314"/>
      <c r="P486" s="315"/>
      <c r="Q486" s="316"/>
      <c r="R486" s="315"/>
      <c r="S486" s="316"/>
      <c r="T486" s="315"/>
      <c r="U486" s="316"/>
      <c r="V486" s="316"/>
      <c r="W486" s="312"/>
      <c r="X486" s="312"/>
      <c r="Y486" s="312"/>
      <c r="Z486" s="312"/>
      <c r="AA486" s="312"/>
      <c r="AB486" s="312"/>
      <c r="AC486" s="312"/>
      <c r="AD486" s="311"/>
    </row>
    <row r="487" spans="1:30" ht="20.100000000000001" customHeight="1">
      <c r="A487" s="9" t="s">
        <v>3921</v>
      </c>
      <c r="B487" s="9" t="s">
        <v>646</v>
      </c>
      <c r="C487" s="308" t="s">
        <v>7659</v>
      </c>
      <c r="D487" s="9" t="s">
        <v>1900</v>
      </c>
      <c r="E487" s="308"/>
      <c r="F487" s="11">
        <v>33</v>
      </c>
      <c r="G487" s="12">
        <v>0.8</v>
      </c>
      <c r="H487" s="11">
        <v>30</v>
      </c>
      <c r="I487" s="12">
        <v>0.73493385595296423</v>
      </c>
      <c r="J487" s="11">
        <v>33</v>
      </c>
      <c r="K487" s="12">
        <v>0.79307858687815425</v>
      </c>
      <c r="L487" s="11">
        <v>31</v>
      </c>
      <c r="M487" s="12">
        <v>0.72143355829648592</v>
      </c>
      <c r="N487" s="11">
        <v>31</v>
      </c>
      <c r="O487" s="12">
        <v>0.70502615419604275</v>
      </c>
      <c r="P487" s="56">
        <v>36</v>
      </c>
      <c r="Q487" s="57">
        <v>0.78843626806833111</v>
      </c>
      <c r="R487" s="56">
        <v>31</v>
      </c>
      <c r="S487" s="57">
        <v>0.66281804575582637</v>
      </c>
      <c r="T487" s="56">
        <v>42</v>
      </c>
      <c r="U487" s="57">
        <v>0.82482325216025143</v>
      </c>
      <c r="V487" s="57" t="s">
        <v>138</v>
      </c>
      <c r="W487" s="308" t="s">
        <v>7660</v>
      </c>
      <c r="X487" s="308" t="s">
        <v>7660</v>
      </c>
      <c r="Y487" s="308" t="s">
        <v>7660</v>
      </c>
      <c r="Z487" s="308" t="s">
        <v>7660</v>
      </c>
      <c r="AA487" s="308" t="s">
        <v>7660</v>
      </c>
      <c r="AB487" s="308" t="s">
        <v>7660</v>
      </c>
      <c r="AC487" s="308" t="s">
        <v>7660</v>
      </c>
      <c r="AD487" s="9"/>
    </row>
    <row r="488" spans="1:30" ht="20.100000000000001" customHeight="1">
      <c r="A488" s="311"/>
      <c r="B488" s="311"/>
      <c r="C488" s="312"/>
      <c r="D488" s="311" t="s">
        <v>1901</v>
      </c>
      <c r="E488" s="312"/>
      <c r="F488" s="313">
        <v>47</v>
      </c>
      <c r="G488" s="314">
        <v>1.2</v>
      </c>
      <c r="H488" s="313">
        <v>47</v>
      </c>
      <c r="I488" s="314">
        <v>1.1513963743263107</v>
      </c>
      <c r="J488" s="313">
        <v>51</v>
      </c>
      <c r="K488" s="314">
        <v>1.2256669069935111</v>
      </c>
      <c r="L488" s="313">
        <v>57</v>
      </c>
      <c r="M488" s="314">
        <v>1.3265068652548289</v>
      </c>
      <c r="N488" s="313">
        <v>63</v>
      </c>
      <c r="O488" s="314">
        <v>1.4327950875596998</v>
      </c>
      <c r="P488" s="315">
        <v>62</v>
      </c>
      <c r="Q488" s="316">
        <v>1.3578624616732369</v>
      </c>
      <c r="R488" s="315">
        <v>59</v>
      </c>
      <c r="S488" s="316">
        <v>1.2614924096643148</v>
      </c>
      <c r="T488" s="315">
        <v>52</v>
      </c>
      <c r="U488" s="316">
        <v>1.0212097407698351</v>
      </c>
      <c r="V488" s="316"/>
      <c r="W488" s="312"/>
      <c r="X488" s="312"/>
      <c r="Y488" s="312"/>
      <c r="Z488" s="312"/>
      <c r="AA488" s="312"/>
      <c r="AB488" s="312"/>
      <c r="AC488" s="312"/>
      <c r="AD488" s="311"/>
    </row>
    <row r="489" spans="1:30" ht="20.100000000000001" customHeight="1">
      <c r="A489" s="311"/>
      <c r="B489" s="311"/>
      <c r="C489" s="312"/>
      <c r="D489" s="311" t="s">
        <v>1902</v>
      </c>
      <c r="E489" s="312"/>
      <c r="F489" s="313">
        <v>48</v>
      </c>
      <c r="G489" s="314">
        <v>1.2</v>
      </c>
      <c r="H489" s="313">
        <v>50</v>
      </c>
      <c r="I489" s="314">
        <v>1.2248897599216071</v>
      </c>
      <c r="J489" s="313">
        <v>46</v>
      </c>
      <c r="K489" s="314">
        <v>1.1055034847392453</v>
      </c>
      <c r="L489" s="313">
        <v>50</v>
      </c>
      <c r="M489" s="314">
        <v>1.1636025133814289</v>
      </c>
      <c r="N489" s="313">
        <v>58</v>
      </c>
      <c r="O489" s="314">
        <v>1.3190811917216283</v>
      </c>
      <c r="P489" s="315">
        <v>58</v>
      </c>
      <c r="Q489" s="316">
        <v>1.2702584318878669</v>
      </c>
      <c r="R489" s="315">
        <v>59</v>
      </c>
      <c r="S489" s="316">
        <v>1.2614924096643148</v>
      </c>
      <c r="T489" s="315">
        <v>48</v>
      </c>
      <c r="U489" s="316">
        <v>0.94265514532600159</v>
      </c>
      <c r="V489" s="316"/>
      <c r="W489" s="312"/>
      <c r="X489" s="312"/>
      <c r="Y489" s="312"/>
      <c r="Z489" s="312"/>
      <c r="AA489" s="312"/>
      <c r="AB489" s="312"/>
      <c r="AC489" s="312"/>
      <c r="AD489" s="311"/>
    </row>
    <row r="490" spans="1:30" ht="20.100000000000001" customHeight="1">
      <c r="A490" s="311"/>
      <c r="B490" s="311"/>
      <c r="C490" s="312"/>
      <c r="D490" s="311" t="s">
        <v>1903</v>
      </c>
      <c r="E490" s="312"/>
      <c r="F490" s="313">
        <v>12</v>
      </c>
      <c r="G490" s="314">
        <v>0.3</v>
      </c>
      <c r="H490" s="313">
        <v>11</v>
      </c>
      <c r="I490" s="314">
        <v>0.26947574718275358</v>
      </c>
      <c r="J490" s="313">
        <v>10</v>
      </c>
      <c r="K490" s="314">
        <v>0.24032684450853159</v>
      </c>
      <c r="L490" s="313">
        <v>9</v>
      </c>
      <c r="M490" s="314">
        <v>0.2094484524086572</v>
      </c>
      <c r="N490" s="313">
        <v>9</v>
      </c>
      <c r="O490" s="314">
        <v>0.20468501250852855</v>
      </c>
      <c r="P490" s="315">
        <v>13</v>
      </c>
      <c r="Q490" s="316">
        <v>0.28471309680245294</v>
      </c>
      <c r="R490" s="315">
        <v>10</v>
      </c>
      <c r="S490" s="316">
        <v>0.21381227282446014</v>
      </c>
      <c r="T490" s="315">
        <v>25</v>
      </c>
      <c r="U490" s="316">
        <v>0.49096622152395913</v>
      </c>
      <c r="V490" s="316"/>
      <c r="W490" s="312"/>
      <c r="X490" s="312"/>
      <c r="Y490" s="312"/>
      <c r="Z490" s="312"/>
      <c r="AA490" s="312"/>
      <c r="AB490" s="312"/>
      <c r="AC490" s="312"/>
      <c r="AD490" s="311"/>
    </row>
    <row r="491" spans="1:30" ht="20.100000000000001" customHeight="1">
      <c r="A491" s="311"/>
      <c r="B491" s="311"/>
      <c r="C491" s="312"/>
      <c r="D491" s="311" t="s">
        <v>1904</v>
      </c>
      <c r="E491" s="312"/>
      <c r="F491" s="313">
        <v>3843</v>
      </c>
      <c r="G491" s="314">
        <v>96.5</v>
      </c>
      <c r="H491" s="313">
        <v>3944</v>
      </c>
      <c r="I491" s="314">
        <v>96.619304262616367</v>
      </c>
      <c r="J491" s="313">
        <v>4021</v>
      </c>
      <c r="K491" s="314">
        <v>96.635424176880562</v>
      </c>
      <c r="L491" s="313">
        <v>4150</v>
      </c>
      <c r="M491" s="314">
        <v>96.579008610658605</v>
      </c>
      <c r="N491" s="313">
        <v>4236</v>
      </c>
      <c r="O491" s="314">
        <v>96.338412554014099</v>
      </c>
      <c r="P491" s="315">
        <v>4397</v>
      </c>
      <c r="Q491" s="316">
        <v>96.29872974156811</v>
      </c>
      <c r="R491" s="315">
        <v>4518</v>
      </c>
      <c r="S491" s="316">
        <v>96.60038486209109</v>
      </c>
      <c r="T491" s="315">
        <v>4925</v>
      </c>
      <c r="U491" s="316">
        <v>96.720345640219946</v>
      </c>
      <c r="V491" s="316"/>
      <c r="W491" s="312"/>
      <c r="X491" s="312"/>
      <c r="Y491" s="312"/>
      <c r="Z491" s="312"/>
      <c r="AA491" s="312"/>
      <c r="AB491" s="312"/>
      <c r="AC491" s="312"/>
      <c r="AD491" s="311"/>
    </row>
    <row r="492" spans="1:30" ht="20.100000000000001" customHeight="1">
      <c r="A492" s="9" t="s">
        <v>3922</v>
      </c>
      <c r="B492" s="9" t="s">
        <v>647</v>
      </c>
      <c r="C492" s="308" t="s">
        <v>7659</v>
      </c>
      <c r="D492" s="9" t="s">
        <v>1900</v>
      </c>
      <c r="E492" s="308"/>
      <c r="F492" s="11"/>
      <c r="G492" s="12"/>
      <c r="H492" s="11"/>
      <c r="I492" s="12"/>
      <c r="J492" s="11"/>
      <c r="K492" s="12"/>
      <c r="L492" s="11"/>
      <c r="M492" s="12"/>
      <c r="N492" s="11"/>
      <c r="O492" s="12"/>
      <c r="P492" s="56"/>
      <c r="Q492" s="57"/>
      <c r="R492" s="56"/>
      <c r="S492" s="57"/>
      <c r="T492" s="56"/>
      <c r="U492" s="57"/>
      <c r="V492" s="57" t="s">
        <v>138</v>
      </c>
      <c r="W492" s="308" t="s">
        <v>7660</v>
      </c>
      <c r="X492" s="308" t="s">
        <v>7660</v>
      </c>
      <c r="Y492" s="308" t="s">
        <v>7660</v>
      </c>
      <c r="Z492" s="308" t="s">
        <v>7660</v>
      </c>
      <c r="AA492" s="308" t="s">
        <v>7660</v>
      </c>
      <c r="AB492" s="308" t="s">
        <v>7660</v>
      </c>
      <c r="AC492" s="308" t="s">
        <v>7660</v>
      </c>
      <c r="AD492" s="9"/>
    </row>
    <row r="493" spans="1:30" ht="20.100000000000001" customHeight="1">
      <c r="A493" s="311"/>
      <c r="B493" s="311"/>
      <c r="C493" s="312"/>
      <c r="D493" s="311" t="s">
        <v>1901</v>
      </c>
      <c r="E493" s="312"/>
      <c r="F493" s="313">
        <v>2</v>
      </c>
      <c r="G493" s="314">
        <v>4.7</v>
      </c>
      <c r="H493" s="313"/>
      <c r="I493" s="314"/>
      <c r="J493" s="313"/>
      <c r="K493" s="314"/>
      <c r="L493" s="313">
        <v>1</v>
      </c>
      <c r="M493" s="314">
        <v>2.3255813953488373</v>
      </c>
      <c r="N493" s="313"/>
      <c r="O493" s="314"/>
      <c r="P493" s="315">
        <v>2</v>
      </c>
      <c r="Q493" s="316">
        <v>4.5454545454545459</v>
      </c>
      <c r="R493" s="315">
        <v>2</v>
      </c>
      <c r="S493" s="316">
        <v>6.666666666666667</v>
      </c>
      <c r="T493" s="315">
        <v>5</v>
      </c>
      <c r="U493" s="316">
        <v>16.666666666666668</v>
      </c>
      <c r="V493" s="316"/>
      <c r="W493" s="312"/>
      <c r="X493" s="312"/>
      <c r="Y493" s="312"/>
      <c r="Z493" s="312"/>
      <c r="AA493" s="312"/>
      <c r="AB493" s="312"/>
      <c r="AC493" s="312"/>
      <c r="AD493" s="311"/>
    </row>
    <row r="494" spans="1:30" ht="20.100000000000001" customHeight="1">
      <c r="A494" s="311"/>
      <c r="B494" s="311"/>
      <c r="C494" s="312"/>
      <c r="D494" s="311" t="s">
        <v>1902</v>
      </c>
      <c r="E494" s="312"/>
      <c r="F494" s="313">
        <v>20</v>
      </c>
      <c r="G494" s="314">
        <v>46.5</v>
      </c>
      <c r="H494" s="313">
        <v>20</v>
      </c>
      <c r="I494" s="314">
        <v>50</v>
      </c>
      <c r="J494" s="313">
        <v>22</v>
      </c>
      <c r="K494" s="314">
        <f>J494/43*100</f>
        <v>51.162790697674424</v>
      </c>
      <c r="L494" s="313">
        <v>22</v>
      </c>
      <c r="M494" s="314">
        <v>51.162790697674417</v>
      </c>
      <c r="N494" s="313">
        <v>22</v>
      </c>
      <c r="O494" s="314">
        <v>50</v>
      </c>
      <c r="P494" s="315">
        <v>21</v>
      </c>
      <c r="Q494" s="316">
        <v>47.727272727272727</v>
      </c>
      <c r="R494" s="315">
        <v>14</v>
      </c>
      <c r="S494" s="316">
        <v>46.666666666666664</v>
      </c>
      <c r="T494" s="315">
        <v>12</v>
      </c>
      <c r="U494" s="316">
        <v>40</v>
      </c>
      <c r="V494" s="316"/>
      <c r="W494" s="312"/>
      <c r="X494" s="312"/>
      <c r="Y494" s="312"/>
      <c r="Z494" s="312"/>
      <c r="AA494" s="312"/>
      <c r="AB494" s="312"/>
      <c r="AC494" s="312"/>
      <c r="AD494" s="311"/>
    </row>
    <row r="495" spans="1:30" ht="20.100000000000001" customHeight="1">
      <c r="A495" s="311"/>
      <c r="B495" s="311"/>
      <c r="C495" s="312"/>
      <c r="D495" s="311" t="s">
        <v>1903</v>
      </c>
      <c r="E495" s="312"/>
      <c r="F495" s="313">
        <v>21</v>
      </c>
      <c r="G495" s="314">
        <v>48.8</v>
      </c>
      <c r="H495" s="313">
        <v>20</v>
      </c>
      <c r="I495" s="314">
        <v>50</v>
      </c>
      <c r="J495" s="313">
        <v>21</v>
      </c>
      <c r="K495" s="314">
        <f>J495/43*100</f>
        <v>48.837209302325576</v>
      </c>
      <c r="L495" s="313">
        <v>20</v>
      </c>
      <c r="M495" s="314">
        <v>46.511627906976742</v>
      </c>
      <c r="N495" s="313">
        <v>22</v>
      </c>
      <c r="O495" s="314">
        <v>50</v>
      </c>
      <c r="P495" s="315">
        <v>21</v>
      </c>
      <c r="Q495" s="316">
        <v>47.727272727272727</v>
      </c>
      <c r="R495" s="315">
        <v>14</v>
      </c>
      <c r="S495" s="316">
        <v>46.666666666666664</v>
      </c>
      <c r="T495" s="315">
        <v>13</v>
      </c>
      <c r="U495" s="316">
        <v>43.333333333333336</v>
      </c>
      <c r="V495" s="316"/>
      <c r="W495" s="312"/>
      <c r="X495" s="312"/>
      <c r="Y495" s="312"/>
      <c r="Z495" s="312"/>
      <c r="AA495" s="312"/>
      <c r="AB495" s="312"/>
      <c r="AC495" s="312"/>
      <c r="AD495" s="311"/>
    </row>
    <row r="496" spans="1:30" ht="20.100000000000001" customHeight="1">
      <c r="A496" s="311"/>
      <c r="B496" s="311"/>
      <c r="C496" s="312"/>
      <c r="D496" s="311" t="s">
        <v>1904</v>
      </c>
      <c r="E496" s="312"/>
      <c r="F496" s="313"/>
      <c r="G496" s="314"/>
      <c r="H496" s="313"/>
      <c r="I496" s="314"/>
      <c r="J496" s="313"/>
      <c r="K496" s="314"/>
      <c r="L496" s="313"/>
      <c r="M496" s="314"/>
      <c r="N496" s="313"/>
      <c r="O496" s="314"/>
      <c r="P496" s="315"/>
      <c r="Q496" s="316"/>
      <c r="R496" s="315"/>
      <c r="S496" s="316"/>
      <c r="T496" s="315"/>
      <c r="U496" s="316"/>
      <c r="V496" s="316"/>
      <c r="W496" s="312"/>
      <c r="X496" s="312"/>
      <c r="Y496" s="312"/>
      <c r="Z496" s="312"/>
      <c r="AA496" s="312"/>
      <c r="AB496" s="312"/>
      <c r="AC496" s="312"/>
      <c r="AD496" s="311"/>
    </row>
    <row r="497" spans="1:30" ht="20.100000000000001" customHeight="1">
      <c r="A497" s="9" t="s">
        <v>3923</v>
      </c>
      <c r="B497" s="9" t="s">
        <v>648</v>
      </c>
      <c r="C497" s="308" t="s">
        <v>7659</v>
      </c>
      <c r="D497" s="9" t="s">
        <v>1900</v>
      </c>
      <c r="E497" s="308"/>
      <c r="F497" s="11"/>
      <c r="G497" s="12"/>
      <c r="H497" s="11"/>
      <c r="I497" s="12"/>
      <c r="J497" s="11"/>
      <c r="K497" s="12"/>
      <c r="L497" s="11"/>
      <c r="M497" s="12"/>
      <c r="N497" s="11"/>
      <c r="O497" s="12"/>
      <c r="P497" s="56"/>
      <c r="Q497" s="57"/>
      <c r="R497" s="56"/>
      <c r="S497" s="57"/>
      <c r="T497" s="56"/>
      <c r="U497" s="57"/>
      <c r="V497" s="57" t="s">
        <v>138</v>
      </c>
      <c r="W497" s="308" t="s">
        <v>7660</v>
      </c>
      <c r="X497" s="308" t="s">
        <v>7660</v>
      </c>
      <c r="Y497" s="308" t="s">
        <v>7660</v>
      </c>
      <c r="Z497" s="308" t="s">
        <v>7660</v>
      </c>
      <c r="AA497" s="308" t="s">
        <v>7660</v>
      </c>
      <c r="AB497" s="308" t="s">
        <v>7660</v>
      </c>
      <c r="AC497" s="308" t="s">
        <v>7660</v>
      </c>
      <c r="AD497" s="9"/>
    </row>
    <row r="498" spans="1:30" ht="20.100000000000001" customHeight="1">
      <c r="A498" s="311"/>
      <c r="B498" s="311"/>
      <c r="C498" s="312"/>
      <c r="D498" s="311" t="s">
        <v>1901</v>
      </c>
      <c r="E498" s="312"/>
      <c r="F498" s="313">
        <v>1</v>
      </c>
      <c r="G498" s="314">
        <v>9.1</v>
      </c>
      <c r="H498" s="313">
        <v>1</v>
      </c>
      <c r="I498" s="314">
        <v>9.0909090909090917</v>
      </c>
      <c r="J498" s="313">
        <v>1</v>
      </c>
      <c r="K498" s="314">
        <v>9.0909090909090917</v>
      </c>
      <c r="L498" s="313"/>
      <c r="M498" s="314"/>
      <c r="N498" s="313">
        <v>1</v>
      </c>
      <c r="O498" s="314">
        <v>7.1</v>
      </c>
      <c r="P498" s="315">
        <v>1</v>
      </c>
      <c r="Q498" s="316">
        <v>8.3333333333333339</v>
      </c>
      <c r="R498" s="315"/>
      <c r="S498" s="316"/>
      <c r="T498" s="315">
        <v>1</v>
      </c>
      <c r="U498" s="316">
        <v>9.0909090909090917</v>
      </c>
      <c r="V498" s="316"/>
      <c r="W498" s="312"/>
      <c r="X498" s="312"/>
      <c r="Y498" s="312"/>
      <c r="Z498" s="312"/>
      <c r="AA498" s="312"/>
      <c r="AB498" s="312"/>
      <c r="AC498" s="312"/>
      <c r="AD498" s="311"/>
    </row>
    <row r="499" spans="1:30" ht="20.100000000000001" customHeight="1">
      <c r="A499" s="311"/>
      <c r="B499" s="311"/>
      <c r="C499" s="312"/>
      <c r="D499" s="311" t="s">
        <v>1902</v>
      </c>
      <c r="E499" s="312"/>
      <c r="F499" s="313"/>
      <c r="G499" s="314"/>
      <c r="H499" s="313"/>
      <c r="I499" s="314"/>
      <c r="J499" s="313"/>
      <c r="K499" s="314"/>
      <c r="L499" s="313"/>
      <c r="M499" s="314"/>
      <c r="N499" s="313"/>
      <c r="O499" s="314"/>
      <c r="P499" s="315">
        <v>1</v>
      </c>
      <c r="Q499" s="316">
        <v>8.3333333333333339</v>
      </c>
      <c r="R499" s="315">
        <v>2</v>
      </c>
      <c r="S499" s="316">
        <v>22.222222222222221</v>
      </c>
      <c r="T499" s="315">
        <v>2</v>
      </c>
      <c r="U499" s="316">
        <v>18.181818181818183</v>
      </c>
      <c r="V499" s="316"/>
      <c r="W499" s="312"/>
      <c r="X499" s="312"/>
      <c r="Y499" s="312"/>
      <c r="Z499" s="312"/>
      <c r="AA499" s="312"/>
      <c r="AB499" s="312"/>
      <c r="AC499" s="312"/>
      <c r="AD499" s="311"/>
    </row>
    <row r="500" spans="1:30" ht="20.100000000000001" customHeight="1">
      <c r="A500" s="311"/>
      <c r="B500" s="311"/>
      <c r="C500" s="312"/>
      <c r="D500" s="311" t="s">
        <v>1903</v>
      </c>
      <c r="E500" s="312"/>
      <c r="F500" s="313">
        <v>10</v>
      </c>
      <c r="G500" s="314">
        <v>90.9</v>
      </c>
      <c r="H500" s="313">
        <v>10</v>
      </c>
      <c r="I500" s="314">
        <v>90.909090909090907</v>
      </c>
      <c r="J500" s="313">
        <v>10</v>
      </c>
      <c r="K500" s="314">
        <v>90.909090909090907</v>
      </c>
      <c r="L500" s="313">
        <v>12</v>
      </c>
      <c r="M500" s="314">
        <v>100</v>
      </c>
      <c r="N500" s="313">
        <v>13</v>
      </c>
      <c r="O500" s="314">
        <v>92.9</v>
      </c>
      <c r="P500" s="315">
        <v>10</v>
      </c>
      <c r="Q500" s="316">
        <v>83.333333333333329</v>
      </c>
      <c r="R500" s="315">
        <v>7</v>
      </c>
      <c r="S500" s="316">
        <v>77.777777777777771</v>
      </c>
      <c r="T500" s="315">
        <v>8</v>
      </c>
      <c r="U500" s="316">
        <v>72.727272727272734</v>
      </c>
      <c r="V500" s="316"/>
      <c r="W500" s="312"/>
      <c r="X500" s="312"/>
      <c r="Y500" s="312"/>
      <c r="Z500" s="312"/>
      <c r="AA500" s="312"/>
      <c r="AB500" s="312"/>
      <c r="AC500" s="312"/>
      <c r="AD500" s="311"/>
    </row>
    <row r="501" spans="1:30" ht="20.100000000000001" customHeight="1">
      <c r="A501" s="311"/>
      <c r="B501" s="311"/>
      <c r="C501" s="312"/>
      <c r="D501" s="311" t="s">
        <v>1904</v>
      </c>
      <c r="E501" s="312"/>
      <c r="F501" s="313"/>
      <c r="G501" s="314"/>
      <c r="H501" s="313"/>
      <c r="I501" s="314"/>
      <c r="J501" s="313"/>
      <c r="K501" s="314"/>
      <c r="L501" s="313"/>
      <c r="M501" s="314"/>
      <c r="N501" s="313"/>
      <c r="O501" s="314"/>
      <c r="P501" s="315"/>
      <c r="Q501" s="316"/>
      <c r="R501" s="315"/>
      <c r="S501" s="316"/>
      <c r="T501" s="315"/>
      <c r="U501" s="316"/>
      <c r="V501" s="316"/>
      <c r="W501" s="312"/>
      <c r="X501" s="312"/>
      <c r="Y501" s="312"/>
      <c r="Z501" s="312"/>
      <c r="AA501" s="312"/>
      <c r="AB501" s="312"/>
      <c r="AC501" s="312"/>
      <c r="AD501" s="311"/>
    </row>
    <row r="502" spans="1:30" ht="20.100000000000001" customHeight="1">
      <c r="A502" s="9" t="s">
        <v>3924</v>
      </c>
      <c r="B502" s="9" t="s">
        <v>649</v>
      </c>
      <c r="C502" s="308" t="s">
        <v>7659</v>
      </c>
      <c r="D502" s="9" t="s">
        <v>1900</v>
      </c>
      <c r="E502" s="308"/>
      <c r="F502" s="11"/>
      <c r="G502" s="12"/>
      <c r="H502" s="11"/>
      <c r="I502" s="12"/>
      <c r="J502" s="11"/>
      <c r="K502" s="12"/>
      <c r="L502" s="11"/>
      <c r="M502" s="12"/>
      <c r="N502" s="11"/>
      <c r="O502" s="12"/>
      <c r="P502" s="56"/>
      <c r="Q502" s="57"/>
      <c r="R502" s="56"/>
      <c r="S502" s="57"/>
      <c r="T502" s="56"/>
      <c r="U502" s="57"/>
      <c r="V502" s="57" t="s">
        <v>138</v>
      </c>
      <c r="W502" s="308" t="s">
        <v>7660</v>
      </c>
      <c r="X502" s="308" t="s">
        <v>7660</v>
      </c>
      <c r="Y502" s="308" t="s">
        <v>7660</v>
      </c>
      <c r="Z502" s="308" t="s">
        <v>7660</v>
      </c>
      <c r="AA502" s="308" t="s">
        <v>7660</v>
      </c>
      <c r="AB502" s="308" t="s">
        <v>7660</v>
      </c>
      <c r="AC502" s="308" t="s">
        <v>7660</v>
      </c>
      <c r="AD502" s="9"/>
    </row>
    <row r="503" spans="1:30" ht="20.100000000000001" customHeight="1">
      <c r="A503" s="311"/>
      <c r="B503" s="311"/>
      <c r="C503" s="312"/>
      <c r="D503" s="311" t="s">
        <v>1901</v>
      </c>
      <c r="E503" s="312"/>
      <c r="F503" s="313"/>
      <c r="G503" s="314"/>
      <c r="H503" s="313"/>
      <c r="I503" s="314"/>
      <c r="J503" s="313"/>
      <c r="K503" s="314"/>
      <c r="L503" s="313"/>
      <c r="M503" s="314"/>
      <c r="N503" s="313"/>
      <c r="O503" s="314"/>
      <c r="P503" s="315"/>
      <c r="Q503" s="316"/>
      <c r="R503" s="315"/>
      <c r="S503" s="316"/>
      <c r="T503" s="315"/>
      <c r="U503" s="316"/>
      <c r="V503" s="316"/>
      <c r="W503" s="312"/>
      <c r="X503" s="312"/>
      <c r="Y503" s="312"/>
      <c r="Z503" s="312"/>
      <c r="AA503" s="312"/>
      <c r="AB503" s="312"/>
      <c r="AC503" s="312"/>
      <c r="AD503" s="311"/>
    </row>
    <row r="504" spans="1:30" ht="20.100000000000001" customHeight="1">
      <c r="A504" s="311"/>
      <c r="B504" s="311"/>
      <c r="C504" s="312"/>
      <c r="D504" s="311" t="s">
        <v>1902</v>
      </c>
      <c r="E504" s="312"/>
      <c r="F504" s="313"/>
      <c r="G504" s="314"/>
      <c r="H504" s="313"/>
      <c r="I504" s="314"/>
      <c r="J504" s="313"/>
      <c r="K504" s="314"/>
      <c r="L504" s="313"/>
      <c r="M504" s="314"/>
      <c r="N504" s="313"/>
      <c r="O504" s="314"/>
      <c r="P504" s="315"/>
      <c r="Q504" s="316"/>
      <c r="R504" s="315"/>
      <c r="S504" s="316"/>
      <c r="T504" s="315"/>
      <c r="U504" s="316"/>
      <c r="V504" s="316"/>
      <c r="W504" s="312"/>
      <c r="X504" s="312"/>
      <c r="Y504" s="312"/>
      <c r="Z504" s="312"/>
      <c r="AA504" s="312"/>
      <c r="AB504" s="312"/>
      <c r="AC504" s="312"/>
      <c r="AD504" s="311"/>
    </row>
    <row r="505" spans="1:30" ht="20.100000000000001" customHeight="1">
      <c r="A505" s="311"/>
      <c r="B505" s="311"/>
      <c r="C505" s="312"/>
      <c r="D505" s="311" t="s">
        <v>1903</v>
      </c>
      <c r="E505" s="312"/>
      <c r="F505" s="313"/>
      <c r="G505" s="314"/>
      <c r="H505" s="313"/>
      <c r="I505" s="314"/>
      <c r="J505" s="313"/>
      <c r="K505" s="314"/>
      <c r="L505" s="313"/>
      <c r="M505" s="314"/>
      <c r="N505" s="313"/>
      <c r="O505" s="314"/>
      <c r="P505" s="315"/>
      <c r="Q505" s="316"/>
      <c r="R505" s="315"/>
      <c r="S505" s="316"/>
      <c r="T505" s="315"/>
      <c r="U505" s="316"/>
      <c r="V505" s="316"/>
      <c r="W505" s="312"/>
      <c r="X505" s="312"/>
      <c r="Y505" s="312"/>
      <c r="Z505" s="312"/>
      <c r="AA505" s="312"/>
      <c r="AB505" s="312"/>
      <c r="AC505" s="312"/>
      <c r="AD505" s="311"/>
    </row>
    <row r="506" spans="1:30" ht="20.100000000000001" customHeight="1">
      <c r="A506" s="311"/>
      <c r="B506" s="311"/>
      <c r="C506" s="312"/>
      <c r="D506" s="311" t="s">
        <v>1904</v>
      </c>
      <c r="E506" s="312"/>
      <c r="F506" s="313"/>
      <c r="G506" s="314"/>
      <c r="H506" s="313"/>
      <c r="I506" s="314"/>
      <c r="J506" s="313"/>
      <c r="K506" s="314"/>
      <c r="L506" s="313"/>
      <c r="M506" s="314"/>
      <c r="N506" s="313"/>
      <c r="O506" s="314"/>
      <c r="P506" s="315"/>
      <c r="Q506" s="316"/>
      <c r="R506" s="315"/>
      <c r="S506" s="316"/>
      <c r="T506" s="315"/>
      <c r="U506" s="316"/>
      <c r="V506" s="316"/>
      <c r="W506" s="312"/>
      <c r="X506" s="312"/>
      <c r="Y506" s="312"/>
      <c r="Z506" s="312"/>
      <c r="AA506" s="312"/>
      <c r="AB506" s="312"/>
      <c r="AC506" s="312"/>
      <c r="AD506" s="311"/>
    </row>
    <row r="507" spans="1:30" ht="20.100000000000001" customHeight="1">
      <c r="A507" s="9" t="s">
        <v>3925</v>
      </c>
      <c r="B507" s="9" t="s">
        <v>650</v>
      </c>
      <c r="C507" s="308" t="s">
        <v>7659</v>
      </c>
      <c r="D507" s="9" t="s">
        <v>1905</v>
      </c>
      <c r="E507" s="308"/>
      <c r="F507" s="11">
        <v>45</v>
      </c>
      <c r="G507" s="12">
        <v>1.1000000000000001</v>
      </c>
      <c r="H507" s="11">
        <v>49</v>
      </c>
      <c r="I507" s="12">
        <v>1.2003919647231749</v>
      </c>
      <c r="J507" s="11">
        <v>47</v>
      </c>
      <c r="K507" s="12">
        <v>1.1295361691900985</v>
      </c>
      <c r="L507" s="11">
        <v>51</v>
      </c>
      <c r="M507" s="12">
        <v>1.1868745636490576</v>
      </c>
      <c r="N507" s="11">
        <v>56</v>
      </c>
      <c r="O507" s="12">
        <v>1.2735956333863998</v>
      </c>
      <c r="P507" s="56">
        <v>60</v>
      </c>
      <c r="Q507" s="57">
        <v>1.3140604467805519</v>
      </c>
      <c r="R507" s="56">
        <v>61</v>
      </c>
      <c r="S507" s="57">
        <v>1.3042548642292067</v>
      </c>
      <c r="T507" s="56">
        <v>93</v>
      </c>
      <c r="U507" s="57">
        <v>1.8263943440691282</v>
      </c>
      <c r="V507" s="57" t="s">
        <v>138</v>
      </c>
      <c r="W507" s="308" t="s">
        <v>7660</v>
      </c>
      <c r="X507" s="308" t="s">
        <v>7660</v>
      </c>
      <c r="Y507" s="308" t="s">
        <v>7660</v>
      </c>
      <c r="Z507" s="308" t="s">
        <v>7660</v>
      </c>
      <c r="AA507" s="308" t="s">
        <v>7660</v>
      </c>
      <c r="AB507" s="308" t="s">
        <v>7660</v>
      </c>
      <c r="AC507" s="308" t="s">
        <v>7660</v>
      </c>
      <c r="AD507" s="9"/>
    </row>
    <row r="508" spans="1:30" ht="20.100000000000001" customHeight="1">
      <c r="A508" s="311"/>
      <c r="B508" s="311"/>
      <c r="C508" s="312"/>
      <c r="D508" s="311" t="s">
        <v>1906</v>
      </c>
      <c r="E508" s="312"/>
      <c r="F508" s="313">
        <v>30</v>
      </c>
      <c r="G508" s="314">
        <v>0.8</v>
      </c>
      <c r="H508" s="313">
        <v>36</v>
      </c>
      <c r="I508" s="314">
        <v>0.88192062714355712</v>
      </c>
      <c r="J508" s="313">
        <v>39</v>
      </c>
      <c r="K508" s="314">
        <v>0.9372746935832732</v>
      </c>
      <c r="L508" s="313">
        <v>43</v>
      </c>
      <c r="M508" s="314">
        <v>1.0006981615080288</v>
      </c>
      <c r="N508" s="313">
        <v>48</v>
      </c>
      <c r="O508" s="314">
        <v>1.0916534000454856</v>
      </c>
      <c r="P508" s="315">
        <v>49</v>
      </c>
      <c r="Q508" s="316">
        <v>1.0731493648707842</v>
      </c>
      <c r="R508" s="315">
        <v>42</v>
      </c>
      <c r="S508" s="316">
        <v>0.89801154586273257</v>
      </c>
      <c r="T508" s="315">
        <v>39</v>
      </c>
      <c r="U508" s="316">
        <v>0.7659073055773763</v>
      </c>
      <c r="V508" s="316"/>
      <c r="W508" s="312"/>
      <c r="X508" s="312"/>
      <c r="Y508" s="312"/>
      <c r="Z508" s="312"/>
      <c r="AA508" s="312"/>
      <c r="AB508" s="312"/>
      <c r="AC508" s="312"/>
      <c r="AD508" s="311"/>
    </row>
    <row r="509" spans="1:30" ht="20.100000000000001" customHeight="1">
      <c r="A509" s="311"/>
      <c r="B509" s="311"/>
      <c r="C509" s="312"/>
      <c r="D509" s="311" t="s">
        <v>1907</v>
      </c>
      <c r="E509" s="312"/>
      <c r="F509" s="313">
        <v>83</v>
      </c>
      <c r="G509" s="314">
        <v>2.1</v>
      </c>
      <c r="H509" s="313">
        <v>81</v>
      </c>
      <c r="I509" s="314">
        <v>1.9843214110730034</v>
      </c>
      <c r="J509" s="313">
        <v>74</v>
      </c>
      <c r="K509" s="314">
        <v>1.7784186493631338</v>
      </c>
      <c r="L509" s="313">
        <v>73</v>
      </c>
      <c r="M509" s="314">
        <v>1.6988596695368861</v>
      </c>
      <c r="N509" s="313">
        <v>85</v>
      </c>
      <c r="O509" s="314">
        <v>1.9331362292472141</v>
      </c>
      <c r="P509" s="315">
        <v>90</v>
      </c>
      <c r="Q509" s="316">
        <v>1.971090670170828</v>
      </c>
      <c r="R509" s="315">
        <v>91</v>
      </c>
      <c r="S509" s="316">
        <v>1.9456916827025872</v>
      </c>
      <c r="T509" s="315">
        <v>116</v>
      </c>
      <c r="U509" s="316">
        <v>2.2780832678711707</v>
      </c>
      <c r="V509" s="316"/>
      <c r="W509" s="312"/>
      <c r="X509" s="312"/>
      <c r="Y509" s="312"/>
      <c r="Z509" s="312"/>
      <c r="AA509" s="312"/>
      <c r="AB509" s="312"/>
      <c r="AC509" s="312"/>
      <c r="AD509" s="311"/>
    </row>
    <row r="510" spans="1:30" ht="20.100000000000001" customHeight="1">
      <c r="A510" s="311"/>
      <c r="B510" s="311"/>
      <c r="C510" s="312"/>
      <c r="D510" s="311" t="s">
        <v>1908</v>
      </c>
      <c r="E510" s="312"/>
      <c r="F510" s="313">
        <v>239</v>
      </c>
      <c r="G510" s="314">
        <v>6</v>
      </c>
      <c r="H510" s="313">
        <v>257</v>
      </c>
      <c r="I510" s="314">
        <v>6.29593336599706</v>
      </c>
      <c r="J510" s="313">
        <v>256</v>
      </c>
      <c r="K510" s="314">
        <v>6.1523672194184087</v>
      </c>
      <c r="L510" s="313">
        <v>262</v>
      </c>
      <c r="M510" s="314">
        <v>6.0972771701186872</v>
      </c>
      <c r="N510" s="313">
        <v>271</v>
      </c>
      <c r="O510" s="314">
        <v>6.1632931544234708</v>
      </c>
      <c r="P510" s="315">
        <v>275</v>
      </c>
      <c r="Q510" s="316">
        <v>6.0227770477441966</v>
      </c>
      <c r="R510" s="315">
        <v>277</v>
      </c>
      <c r="S510" s="316">
        <v>5.9225999572375452</v>
      </c>
      <c r="T510" s="315">
        <v>321</v>
      </c>
      <c r="U510" s="316">
        <v>6.3040062843676354</v>
      </c>
      <c r="V510" s="316"/>
      <c r="W510" s="312"/>
      <c r="X510" s="312"/>
      <c r="Y510" s="312"/>
      <c r="Z510" s="312"/>
      <c r="AA510" s="312"/>
      <c r="AB510" s="312"/>
      <c r="AC510" s="312"/>
      <c r="AD510" s="311"/>
    </row>
    <row r="511" spans="1:30" ht="20.100000000000001" customHeight="1">
      <c r="A511" s="311"/>
      <c r="B511" s="311"/>
      <c r="C511" s="312"/>
      <c r="D511" s="311" t="s">
        <v>1909</v>
      </c>
      <c r="E511" s="312"/>
      <c r="F511" s="313">
        <v>3</v>
      </c>
      <c r="G511" s="314">
        <v>0.1</v>
      </c>
      <c r="H511" s="313">
        <v>2</v>
      </c>
      <c r="I511" s="314">
        <v>4.8995590396864283E-2</v>
      </c>
      <c r="J511" s="313">
        <v>2</v>
      </c>
      <c r="K511" s="314">
        <v>4.8065368901706318E-2</v>
      </c>
      <c r="L511" s="313">
        <v>2</v>
      </c>
      <c r="M511" s="314">
        <v>4.6544100535257156E-2</v>
      </c>
      <c r="N511" s="313">
        <v>3</v>
      </c>
      <c r="O511" s="314">
        <v>6.8228337502842851E-2</v>
      </c>
      <c r="P511" s="315">
        <v>3</v>
      </c>
      <c r="Q511" s="316">
        <v>6.5703022339027597E-2</v>
      </c>
      <c r="R511" s="315">
        <v>4</v>
      </c>
      <c r="S511" s="316">
        <v>8.5524909129784055E-2</v>
      </c>
      <c r="T511" s="315">
        <v>4</v>
      </c>
      <c r="U511" s="316">
        <v>7.8554595443833461E-2</v>
      </c>
      <c r="V511" s="316"/>
      <c r="W511" s="312"/>
      <c r="X511" s="312"/>
      <c r="Y511" s="312"/>
      <c r="Z511" s="312"/>
      <c r="AA511" s="312"/>
      <c r="AB511" s="312"/>
      <c r="AC511" s="312"/>
      <c r="AD511" s="311"/>
    </row>
    <row r="512" spans="1:30" ht="20.100000000000001" customHeight="1">
      <c r="A512" s="311"/>
      <c r="B512" s="311"/>
      <c r="C512" s="312"/>
      <c r="D512" s="311" t="s">
        <v>1910</v>
      </c>
      <c r="E512" s="312"/>
      <c r="F512" s="313">
        <v>425</v>
      </c>
      <c r="G512" s="314">
        <v>10.7</v>
      </c>
      <c r="H512" s="313">
        <v>418</v>
      </c>
      <c r="I512" s="314">
        <v>10.240078392944636</v>
      </c>
      <c r="J512" s="313">
        <v>416</v>
      </c>
      <c r="K512" s="314">
        <v>9.9975967315549141</v>
      </c>
      <c r="L512" s="313">
        <v>399</v>
      </c>
      <c r="M512" s="314">
        <v>9.2855480567838029</v>
      </c>
      <c r="N512" s="313">
        <v>407</v>
      </c>
      <c r="O512" s="314">
        <v>9.2563111212190137</v>
      </c>
      <c r="P512" s="315">
        <v>393</v>
      </c>
      <c r="Q512" s="316">
        <v>8.6070959264126152</v>
      </c>
      <c r="R512" s="315">
        <v>356</v>
      </c>
      <c r="S512" s="316">
        <v>7.6117169125507802</v>
      </c>
      <c r="T512" s="315">
        <v>369</v>
      </c>
      <c r="U512" s="316">
        <v>7.2466614296936367</v>
      </c>
      <c r="V512" s="316"/>
      <c r="W512" s="312"/>
      <c r="X512" s="312"/>
      <c r="Y512" s="312"/>
      <c r="Z512" s="312"/>
      <c r="AA512" s="312"/>
      <c r="AB512" s="312"/>
      <c r="AC512" s="312"/>
      <c r="AD512" s="311"/>
    </row>
    <row r="513" spans="1:30" ht="20.100000000000001" customHeight="1">
      <c r="A513" s="311"/>
      <c r="B513" s="311"/>
      <c r="C513" s="312"/>
      <c r="D513" s="311" t="s">
        <v>1911</v>
      </c>
      <c r="E513" s="312"/>
      <c r="F513" s="313">
        <v>256</v>
      </c>
      <c r="G513" s="314">
        <v>6.4</v>
      </c>
      <c r="H513" s="313">
        <v>245</v>
      </c>
      <c r="I513" s="314">
        <v>6.0019598236158744</v>
      </c>
      <c r="J513" s="313">
        <v>252</v>
      </c>
      <c r="K513" s="314">
        <v>6.0562364816149961</v>
      </c>
      <c r="L513" s="313">
        <v>257</v>
      </c>
      <c r="M513" s="314">
        <v>5.9809169187805447</v>
      </c>
      <c r="N513" s="313">
        <v>280</v>
      </c>
      <c r="O513" s="314">
        <v>6.3679781669319988</v>
      </c>
      <c r="P513" s="315">
        <v>301</v>
      </c>
      <c r="Q513" s="316">
        <v>6.5922032413491021</v>
      </c>
      <c r="R513" s="315">
        <v>311</v>
      </c>
      <c r="S513" s="316">
        <v>6.6495616848407098</v>
      </c>
      <c r="T513" s="315">
        <v>372</v>
      </c>
      <c r="U513" s="316">
        <v>7.3055773762765126</v>
      </c>
      <c r="V513" s="316"/>
      <c r="W513" s="312"/>
      <c r="X513" s="312"/>
      <c r="Y513" s="312"/>
      <c r="Z513" s="312"/>
      <c r="AA513" s="312"/>
      <c r="AB513" s="312"/>
      <c r="AC513" s="312"/>
      <c r="AD513" s="311"/>
    </row>
    <row r="514" spans="1:30" ht="20.100000000000001" customHeight="1">
      <c r="A514" s="311"/>
      <c r="B514" s="311"/>
      <c r="C514" s="312"/>
      <c r="D514" s="311" t="s">
        <v>1912</v>
      </c>
      <c r="E514" s="312"/>
      <c r="F514" s="313">
        <v>28</v>
      </c>
      <c r="G514" s="314">
        <v>0.7</v>
      </c>
      <c r="H514" s="313">
        <v>30</v>
      </c>
      <c r="I514" s="314">
        <v>0.73493385595296423</v>
      </c>
      <c r="J514" s="313">
        <v>35</v>
      </c>
      <c r="K514" s="314">
        <v>0.84114395577986056</v>
      </c>
      <c r="L514" s="313">
        <v>41</v>
      </c>
      <c r="M514" s="314">
        <v>0.95415406097277178</v>
      </c>
      <c r="N514" s="313">
        <v>48</v>
      </c>
      <c r="O514" s="314">
        <v>1.0916534000454856</v>
      </c>
      <c r="P514" s="315">
        <v>52</v>
      </c>
      <c r="Q514" s="316">
        <v>1.1388523872098117</v>
      </c>
      <c r="R514" s="315">
        <v>61</v>
      </c>
      <c r="S514" s="316">
        <v>1.3042548642292067</v>
      </c>
      <c r="T514" s="315">
        <v>101</v>
      </c>
      <c r="U514" s="316">
        <v>1.9835035349567949</v>
      </c>
      <c r="V514" s="316"/>
      <c r="W514" s="312"/>
      <c r="X514" s="312"/>
      <c r="Y514" s="312"/>
      <c r="Z514" s="312"/>
      <c r="AA514" s="312"/>
      <c r="AB514" s="312"/>
      <c r="AC514" s="312"/>
      <c r="AD514" s="311"/>
    </row>
    <row r="515" spans="1:30" ht="20.100000000000001" customHeight="1">
      <c r="A515" s="311"/>
      <c r="B515" s="311"/>
      <c r="C515" s="312"/>
      <c r="D515" s="311" t="s">
        <v>1913</v>
      </c>
      <c r="E515" s="312"/>
      <c r="F515" s="313">
        <v>2874</v>
      </c>
      <c r="G515" s="314">
        <v>72.2</v>
      </c>
      <c r="H515" s="313">
        <v>2964</v>
      </c>
      <c r="I515" s="314">
        <v>72.611464968152873</v>
      </c>
      <c r="J515" s="313">
        <v>3040</v>
      </c>
      <c r="K515" s="314">
        <v>73.05936073059361</v>
      </c>
      <c r="L515" s="313">
        <v>3169</v>
      </c>
      <c r="M515" s="314">
        <v>73.749127298114971</v>
      </c>
      <c r="N515" s="313">
        <v>3199</v>
      </c>
      <c r="O515" s="314">
        <v>72.754150557198088</v>
      </c>
      <c r="P515" s="315">
        <v>3343</v>
      </c>
      <c r="Q515" s="316">
        <v>73.215067893123077</v>
      </c>
      <c r="R515" s="315">
        <v>3474</v>
      </c>
      <c r="S515" s="316">
        <v>74.278383579217447</v>
      </c>
      <c r="T515" s="315">
        <v>3677</v>
      </c>
      <c r="U515" s="316">
        <v>72.211311861743908</v>
      </c>
      <c r="V515" s="316"/>
      <c r="W515" s="312"/>
      <c r="X515" s="312"/>
      <c r="Y515" s="312"/>
      <c r="Z515" s="312"/>
      <c r="AA515" s="312"/>
      <c r="AB515" s="312"/>
      <c r="AC515" s="312"/>
      <c r="AD515" s="311"/>
    </row>
    <row r="516" spans="1:30" ht="20.100000000000001" customHeight="1">
      <c r="A516" s="9" t="s">
        <v>3926</v>
      </c>
      <c r="B516" s="9" t="s">
        <v>651</v>
      </c>
      <c r="C516" s="308" t="s">
        <v>7659</v>
      </c>
      <c r="D516" s="9" t="s">
        <v>1905</v>
      </c>
      <c r="E516" s="308"/>
      <c r="F516" s="11"/>
      <c r="G516" s="12"/>
      <c r="H516" s="11"/>
      <c r="I516" s="12"/>
      <c r="J516" s="11"/>
      <c r="K516" s="12"/>
      <c r="L516" s="11"/>
      <c r="M516" s="12"/>
      <c r="N516" s="11">
        <v>1</v>
      </c>
      <c r="O516" s="12">
        <v>0.6</v>
      </c>
      <c r="P516" s="56">
        <v>1</v>
      </c>
      <c r="Q516" s="57">
        <v>0.56497175141242939</v>
      </c>
      <c r="R516" s="56">
        <v>1</v>
      </c>
      <c r="S516" s="57">
        <v>0.7407407407407407</v>
      </c>
      <c r="T516" s="56">
        <v>4</v>
      </c>
      <c r="U516" s="57">
        <v>3.125</v>
      </c>
      <c r="V516" s="57" t="s">
        <v>138</v>
      </c>
      <c r="W516" s="308" t="s">
        <v>7660</v>
      </c>
      <c r="X516" s="308" t="s">
        <v>7660</v>
      </c>
      <c r="Y516" s="308" t="s">
        <v>7660</v>
      </c>
      <c r="Z516" s="308" t="s">
        <v>7660</v>
      </c>
      <c r="AA516" s="308" t="s">
        <v>7660</v>
      </c>
      <c r="AB516" s="308" t="s">
        <v>7660</v>
      </c>
      <c r="AC516" s="308" t="s">
        <v>7660</v>
      </c>
      <c r="AD516" s="9"/>
    </row>
    <row r="517" spans="1:30" ht="20.100000000000001" customHeight="1">
      <c r="A517" s="311"/>
      <c r="B517" s="311"/>
      <c r="C517" s="312"/>
      <c r="D517" s="311" t="s">
        <v>1906</v>
      </c>
      <c r="E517" s="312"/>
      <c r="F517" s="313">
        <v>1</v>
      </c>
      <c r="G517" s="314">
        <v>0.6</v>
      </c>
      <c r="H517" s="313">
        <v>3</v>
      </c>
      <c r="I517" s="314">
        <f>H517/175*100</f>
        <v>1.7142857142857144</v>
      </c>
      <c r="J517" s="313">
        <v>2</v>
      </c>
      <c r="K517" s="314">
        <v>1.1428571428571428</v>
      </c>
      <c r="L517" s="313">
        <v>1</v>
      </c>
      <c r="M517" s="314">
        <v>0.5617977528089888</v>
      </c>
      <c r="N517" s="313">
        <v>2</v>
      </c>
      <c r="O517" s="314">
        <v>1.1000000000000001</v>
      </c>
      <c r="P517" s="315">
        <v>7</v>
      </c>
      <c r="Q517" s="316">
        <v>3.9548022598870056</v>
      </c>
      <c r="R517" s="315">
        <v>8</v>
      </c>
      <c r="S517" s="316">
        <v>5.9259259259259256</v>
      </c>
      <c r="T517" s="315">
        <v>3</v>
      </c>
      <c r="U517" s="316">
        <v>2.34375</v>
      </c>
      <c r="V517" s="316"/>
      <c r="W517" s="312"/>
      <c r="X517" s="312"/>
      <c r="Y517" s="312"/>
      <c r="Z517" s="312"/>
      <c r="AA517" s="312"/>
      <c r="AB517" s="312"/>
      <c r="AC517" s="312"/>
      <c r="AD517" s="311"/>
    </row>
    <row r="518" spans="1:30" ht="20.100000000000001" customHeight="1">
      <c r="A518" s="311"/>
      <c r="B518" s="311"/>
      <c r="C518" s="312"/>
      <c r="D518" s="311" t="s">
        <v>1907</v>
      </c>
      <c r="E518" s="312"/>
      <c r="F518" s="313"/>
      <c r="G518" s="314"/>
      <c r="H518" s="313"/>
      <c r="I518" s="314"/>
      <c r="J518" s="313">
        <v>1</v>
      </c>
      <c r="K518" s="314">
        <v>0.5714285714285714</v>
      </c>
      <c r="L518" s="313">
        <v>1</v>
      </c>
      <c r="M518" s="314">
        <v>0.5617977528089888</v>
      </c>
      <c r="N518" s="313">
        <v>1</v>
      </c>
      <c r="O518" s="314">
        <v>0.6</v>
      </c>
      <c r="P518" s="315">
        <v>1</v>
      </c>
      <c r="Q518" s="316">
        <v>0.56497175141242939</v>
      </c>
      <c r="R518" s="315">
        <v>1</v>
      </c>
      <c r="S518" s="316">
        <v>0.7407407407407407</v>
      </c>
      <c r="T518" s="315"/>
      <c r="U518" s="316"/>
      <c r="V518" s="316"/>
      <c r="W518" s="312"/>
      <c r="X518" s="312"/>
      <c r="Y518" s="312"/>
      <c r="Z518" s="312"/>
      <c r="AA518" s="312"/>
      <c r="AB518" s="312"/>
      <c r="AC518" s="312"/>
      <c r="AD518" s="311"/>
    </row>
    <row r="519" spans="1:30" ht="20.100000000000001" customHeight="1">
      <c r="A519" s="311"/>
      <c r="B519" s="311"/>
      <c r="C519" s="312"/>
      <c r="D519" s="311" t="s">
        <v>1908</v>
      </c>
      <c r="E519" s="312"/>
      <c r="F519" s="313">
        <v>3</v>
      </c>
      <c r="G519" s="314">
        <v>1.8</v>
      </c>
      <c r="H519" s="313">
        <v>1</v>
      </c>
      <c r="I519" s="314">
        <f>H519/175*100</f>
        <v>0.5714285714285714</v>
      </c>
      <c r="J519" s="313">
        <v>5</v>
      </c>
      <c r="K519" s="314">
        <v>2.8571428571428572</v>
      </c>
      <c r="L519" s="313">
        <v>3</v>
      </c>
      <c r="M519" s="314">
        <v>1.6853932584269662</v>
      </c>
      <c r="N519" s="313">
        <v>2</v>
      </c>
      <c r="O519" s="314">
        <v>1.1000000000000001</v>
      </c>
      <c r="P519" s="315">
        <v>5</v>
      </c>
      <c r="Q519" s="316">
        <v>2.8248587570621471</v>
      </c>
      <c r="R519" s="315">
        <v>1</v>
      </c>
      <c r="S519" s="316">
        <v>0.7407407407407407</v>
      </c>
      <c r="T519" s="315">
        <v>2</v>
      </c>
      <c r="U519" s="316">
        <v>1.5625</v>
      </c>
      <c r="V519" s="316"/>
      <c r="W519" s="312"/>
      <c r="X519" s="312"/>
      <c r="Y519" s="312"/>
      <c r="Z519" s="312"/>
      <c r="AA519" s="312"/>
      <c r="AB519" s="312"/>
      <c r="AC519" s="312"/>
      <c r="AD519" s="311"/>
    </row>
    <row r="520" spans="1:30" ht="20.100000000000001" customHeight="1">
      <c r="A520" s="311"/>
      <c r="B520" s="311"/>
      <c r="C520" s="312"/>
      <c r="D520" s="311" t="s">
        <v>1909</v>
      </c>
      <c r="E520" s="312"/>
      <c r="F520" s="313"/>
      <c r="G520" s="314"/>
      <c r="H520" s="313"/>
      <c r="I520" s="314"/>
      <c r="J520" s="313"/>
      <c r="K520" s="314"/>
      <c r="L520" s="313"/>
      <c r="M520" s="314"/>
      <c r="N520" s="313"/>
      <c r="O520" s="314"/>
      <c r="P520" s="315"/>
      <c r="Q520" s="316"/>
      <c r="R520" s="315"/>
      <c r="S520" s="316"/>
      <c r="T520" s="315"/>
      <c r="U520" s="316"/>
      <c r="V520" s="316"/>
      <c r="W520" s="312"/>
      <c r="X520" s="312"/>
      <c r="Y520" s="312"/>
      <c r="Z520" s="312"/>
      <c r="AA520" s="312"/>
      <c r="AB520" s="312"/>
      <c r="AC520" s="312"/>
      <c r="AD520" s="311"/>
    </row>
    <row r="521" spans="1:30" ht="20.100000000000001" customHeight="1">
      <c r="A521" s="311"/>
      <c r="B521" s="311"/>
      <c r="C521" s="312"/>
      <c r="D521" s="311" t="s">
        <v>1910</v>
      </c>
      <c r="E521" s="312"/>
      <c r="F521" s="313">
        <v>26</v>
      </c>
      <c r="G521" s="314">
        <v>15.5</v>
      </c>
      <c r="H521" s="313">
        <v>28</v>
      </c>
      <c r="I521" s="314">
        <f>H521/175*100</f>
        <v>16</v>
      </c>
      <c r="J521" s="313">
        <v>33</v>
      </c>
      <c r="K521" s="314">
        <v>18.857142857142858</v>
      </c>
      <c r="L521" s="313">
        <v>40</v>
      </c>
      <c r="M521" s="314">
        <v>22.471910112359552</v>
      </c>
      <c r="N521" s="313">
        <v>35</v>
      </c>
      <c r="O521" s="314">
        <v>20.100000000000001</v>
      </c>
      <c r="P521" s="315">
        <v>39</v>
      </c>
      <c r="Q521" s="316">
        <v>22.033898305084747</v>
      </c>
      <c r="R521" s="315">
        <v>26</v>
      </c>
      <c r="S521" s="316">
        <v>19.25925925925926</v>
      </c>
      <c r="T521" s="315">
        <v>30</v>
      </c>
      <c r="U521" s="316">
        <v>23.4375</v>
      </c>
      <c r="V521" s="316"/>
      <c r="W521" s="312"/>
      <c r="X521" s="312"/>
      <c r="Y521" s="312"/>
      <c r="Z521" s="312"/>
      <c r="AA521" s="312"/>
      <c r="AB521" s="312"/>
      <c r="AC521" s="312"/>
      <c r="AD521" s="311"/>
    </row>
    <row r="522" spans="1:30" ht="20.100000000000001" customHeight="1">
      <c r="A522" s="311"/>
      <c r="B522" s="311"/>
      <c r="C522" s="312"/>
      <c r="D522" s="311" t="s">
        <v>1911</v>
      </c>
      <c r="E522" s="312"/>
      <c r="F522" s="313">
        <v>126</v>
      </c>
      <c r="G522" s="314">
        <v>75</v>
      </c>
      <c r="H522" s="313">
        <v>130</v>
      </c>
      <c r="I522" s="314">
        <f>H522/175*100</f>
        <v>74.285714285714292</v>
      </c>
      <c r="J522" s="313">
        <v>124</v>
      </c>
      <c r="K522" s="314">
        <v>70.857142857142861</v>
      </c>
      <c r="L522" s="313">
        <v>121</v>
      </c>
      <c r="M522" s="314">
        <v>67.977528089887642</v>
      </c>
      <c r="N522" s="313">
        <v>121</v>
      </c>
      <c r="O522" s="314">
        <v>69.5</v>
      </c>
      <c r="P522" s="315">
        <v>111</v>
      </c>
      <c r="Q522" s="316">
        <v>62.711864406779661</v>
      </c>
      <c r="R522" s="315">
        <v>80</v>
      </c>
      <c r="S522" s="316">
        <v>59.25925925925926</v>
      </c>
      <c r="T522" s="315">
        <v>74</v>
      </c>
      <c r="U522" s="316">
        <v>57.8125</v>
      </c>
      <c r="V522" s="316"/>
      <c r="W522" s="312"/>
      <c r="X522" s="312"/>
      <c r="Y522" s="312"/>
      <c r="Z522" s="312"/>
      <c r="AA522" s="312"/>
      <c r="AB522" s="312"/>
      <c r="AC522" s="312"/>
      <c r="AD522" s="311"/>
    </row>
    <row r="523" spans="1:30" ht="20.100000000000001" customHeight="1">
      <c r="A523" s="311"/>
      <c r="B523" s="311"/>
      <c r="C523" s="312"/>
      <c r="D523" s="311" t="s">
        <v>1912</v>
      </c>
      <c r="E523" s="312"/>
      <c r="F523" s="313">
        <v>12</v>
      </c>
      <c r="G523" s="314">
        <v>7.1</v>
      </c>
      <c r="H523" s="313">
        <v>13</v>
      </c>
      <c r="I523" s="314">
        <f>H523/175*100</f>
        <v>7.4285714285714288</v>
      </c>
      <c r="J523" s="313">
        <v>10</v>
      </c>
      <c r="K523" s="314">
        <v>5.7142857142857144</v>
      </c>
      <c r="L523" s="313">
        <v>12</v>
      </c>
      <c r="M523" s="314">
        <v>6.7415730337078648</v>
      </c>
      <c r="N523" s="313">
        <v>12</v>
      </c>
      <c r="O523" s="314">
        <v>6.9</v>
      </c>
      <c r="P523" s="315">
        <v>13</v>
      </c>
      <c r="Q523" s="316">
        <v>7.3446327683615822</v>
      </c>
      <c r="R523" s="315">
        <v>18</v>
      </c>
      <c r="S523" s="316">
        <v>13.333333333333334</v>
      </c>
      <c r="T523" s="315">
        <v>15</v>
      </c>
      <c r="U523" s="316">
        <v>11.71875</v>
      </c>
      <c r="V523" s="316"/>
      <c r="W523" s="312"/>
      <c r="X523" s="312"/>
      <c r="Y523" s="312"/>
      <c r="Z523" s="312"/>
      <c r="AA523" s="312"/>
      <c r="AB523" s="312"/>
      <c r="AC523" s="312"/>
      <c r="AD523" s="311"/>
    </row>
    <row r="524" spans="1:30" ht="20.100000000000001" customHeight="1">
      <c r="A524" s="311"/>
      <c r="B524" s="311"/>
      <c r="C524" s="312"/>
      <c r="D524" s="311" t="s">
        <v>1913</v>
      </c>
      <c r="E524" s="312"/>
      <c r="F524" s="313"/>
      <c r="G524" s="314"/>
      <c r="H524" s="313"/>
      <c r="I524" s="314"/>
      <c r="J524" s="313"/>
      <c r="K524" s="314"/>
      <c r="L524" s="313"/>
      <c r="M524" s="314"/>
      <c r="N524" s="313"/>
      <c r="O524" s="314"/>
      <c r="P524" s="315"/>
      <c r="Q524" s="316"/>
      <c r="R524" s="315"/>
      <c r="S524" s="316"/>
      <c r="T524" s="315"/>
      <c r="U524" s="316"/>
      <c r="V524" s="316"/>
      <c r="W524" s="312"/>
      <c r="X524" s="312"/>
      <c r="Y524" s="312"/>
      <c r="Z524" s="312"/>
      <c r="AA524" s="312"/>
      <c r="AB524" s="312"/>
      <c r="AC524" s="312"/>
      <c r="AD524" s="311"/>
    </row>
    <row r="525" spans="1:30" ht="20.100000000000001" customHeight="1">
      <c r="A525" s="9" t="s">
        <v>3927</v>
      </c>
      <c r="B525" s="9" t="s">
        <v>652</v>
      </c>
      <c r="C525" s="308" t="s">
        <v>7659</v>
      </c>
      <c r="D525" s="9" t="s">
        <v>1905</v>
      </c>
      <c r="E525" s="308"/>
      <c r="F525" s="11">
        <v>1</v>
      </c>
      <c r="G525" s="12">
        <v>5</v>
      </c>
      <c r="H525" s="11"/>
      <c r="I525" s="12"/>
      <c r="J525" s="11"/>
      <c r="K525" s="12"/>
      <c r="L525" s="11">
        <v>1</v>
      </c>
      <c r="M525" s="12">
        <v>6.3</v>
      </c>
      <c r="N525" s="11">
        <v>2</v>
      </c>
      <c r="O525" s="12">
        <v>11.8</v>
      </c>
      <c r="P525" s="56">
        <v>2</v>
      </c>
      <c r="Q525" s="57">
        <v>13.333333333333334</v>
      </c>
      <c r="R525" s="56"/>
      <c r="S525" s="57"/>
      <c r="T525" s="56">
        <v>1</v>
      </c>
      <c r="U525" s="57">
        <v>10</v>
      </c>
      <c r="V525" s="57" t="s">
        <v>138</v>
      </c>
      <c r="W525" s="308" t="s">
        <v>7660</v>
      </c>
      <c r="X525" s="308" t="s">
        <v>7660</v>
      </c>
      <c r="Y525" s="308" t="s">
        <v>7660</v>
      </c>
      <c r="Z525" s="308" t="s">
        <v>7660</v>
      </c>
      <c r="AA525" s="308" t="s">
        <v>7660</v>
      </c>
      <c r="AB525" s="308" t="s">
        <v>7660</v>
      </c>
      <c r="AC525" s="308" t="s">
        <v>7660</v>
      </c>
      <c r="AD525" s="9"/>
    </row>
    <row r="526" spans="1:30" ht="20.100000000000001" customHeight="1">
      <c r="A526" s="311"/>
      <c r="B526" s="311"/>
      <c r="C526" s="312"/>
      <c r="D526" s="311" t="s">
        <v>1906</v>
      </c>
      <c r="E526" s="312"/>
      <c r="F526" s="313">
        <v>1</v>
      </c>
      <c r="G526" s="314">
        <v>5</v>
      </c>
      <c r="H526" s="313">
        <v>2</v>
      </c>
      <c r="I526" s="314">
        <v>10</v>
      </c>
      <c r="J526" s="313">
        <v>1</v>
      </c>
      <c r="K526" s="314">
        <v>5.882352941176471</v>
      </c>
      <c r="L526" s="313"/>
      <c r="M526" s="314"/>
      <c r="N526" s="313">
        <v>2</v>
      </c>
      <c r="O526" s="314">
        <v>11.8</v>
      </c>
      <c r="P526" s="315">
        <v>3</v>
      </c>
      <c r="Q526" s="316">
        <v>20</v>
      </c>
      <c r="R526" s="315">
        <v>3</v>
      </c>
      <c r="S526" s="316">
        <v>37.5</v>
      </c>
      <c r="T526" s="315">
        <v>3</v>
      </c>
      <c r="U526" s="316">
        <v>30</v>
      </c>
      <c r="V526" s="316"/>
      <c r="W526" s="312"/>
      <c r="X526" s="312"/>
      <c r="Y526" s="312"/>
      <c r="Z526" s="312"/>
      <c r="AA526" s="312"/>
      <c r="AB526" s="312"/>
      <c r="AC526" s="312"/>
      <c r="AD526" s="311"/>
    </row>
    <row r="527" spans="1:30" ht="20.100000000000001" customHeight="1">
      <c r="A527" s="311"/>
      <c r="B527" s="311"/>
      <c r="C527" s="312"/>
      <c r="D527" s="311" t="s">
        <v>1907</v>
      </c>
      <c r="E527" s="312"/>
      <c r="F527" s="313"/>
      <c r="G527" s="314"/>
      <c r="H527" s="313"/>
      <c r="I527" s="314"/>
      <c r="J527" s="313"/>
      <c r="K527" s="314"/>
      <c r="L527" s="313"/>
      <c r="M527" s="314"/>
      <c r="N527" s="313"/>
      <c r="O527" s="314"/>
      <c r="P527" s="315"/>
      <c r="Q527" s="316"/>
      <c r="R527" s="315"/>
      <c r="S527" s="316"/>
      <c r="T527" s="315"/>
      <c r="U527" s="316"/>
      <c r="V527" s="316"/>
      <c r="W527" s="312"/>
      <c r="X527" s="312"/>
      <c r="Y527" s="312"/>
      <c r="Z527" s="312"/>
      <c r="AA527" s="312"/>
      <c r="AB527" s="312"/>
      <c r="AC527" s="312"/>
      <c r="AD527" s="311"/>
    </row>
    <row r="528" spans="1:30" ht="20.100000000000001" customHeight="1">
      <c r="A528" s="311"/>
      <c r="B528" s="311"/>
      <c r="C528" s="312"/>
      <c r="D528" s="311" t="s">
        <v>1908</v>
      </c>
      <c r="E528" s="312"/>
      <c r="F528" s="313"/>
      <c r="G528" s="314"/>
      <c r="H528" s="313"/>
      <c r="I528" s="314"/>
      <c r="J528" s="313"/>
      <c r="K528" s="314"/>
      <c r="L528" s="313"/>
      <c r="M528" s="314"/>
      <c r="N528" s="313"/>
      <c r="O528" s="314"/>
      <c r="P528" s="315"/>
      <c r="Q528" s="316"/>
      <c r="R528" s="315"/>
      <c r="S528" s="316"/>
      <c r="T528" s="315"/>
      <c r="U528" s="316"/>
      <c r="V528" s="316"/>
      <c r="W528" s="312"/>
      <c r="X528" s="312"/>
      <c r="Y528" s="312"/>
      <c r="Z528" s="312"/>
      <c r="AA528" s="312"/>
      <c r="AB528" s="312"/>
      <c r="AC528" s="312"/>
      <c r="AD528" s="311"/>
    </row>
    <row r="529" spans="1:30" ht="20.100000000000001" customHeight="1">
      <c r="A529" s="311"/>
      <c r="B529" s="311"/>
      <c r="C529" s="312"/>
      <c r="D529" s="311" t="s">
        <v>1909</v>
      </c>
      <c r="E529" s="312"/>
      <c r="F529" s="313"/>
      <c r="G529" s="314"/>
      <c r="H529" s="313"/>
      <c r="I529" s="314"/>
      <c r="J529" s="313"/>
      <c r="K529" s="314"/>
      <c r="L529" s="313"/>
      <c r="M529" s="314"/>
      <c r="N529" s="313"/>
      <c r="O529" s="314"/>
      <c r="P529" s="315"/>
      <c r="Q529" s="316"/>
      <c r="R529" s="315"/>
      <c r="S529" s="316"/>
      <c r="T529" s="315"/>
      <c r="U529" s="316"/>
      <c r="V529" s="316"/>
      <c r="W529" s="312"/>
      <c r="X529" s="312"/>
      <c r="Y529" s="312"/>
      <c r="Z529" s="312"/>
      <c r="AA529" s="312"/>
      <c r="AB529" s="312"/>
      <c r="AC529" s="312"/>
      <c r="AD529" s="311"/>
    </row>
    <row r="530" spans="1:30" ht="20.100000000000001" customHeight="1">
      <c r="A530" s="311"/>
      <c r="B530" s="311"/>
      <c r="C530" s="312"/>
      <c r="D530" s="311" t="s">
        <v>1910</v>
      </c>
      <c r="E530" s="312"/>
      <c r="F530" s="313"/>
      <c r="G530" s="314"/>
      <c r="H530" s="313"/>
      <c r="I530" s="314"/>
      <c r="J530" s="313">
        <v>2</v>
      </c>
      <c r="K530" s="314">
        <v>11.764705882352942</v>
      </c>
      <c r="L530" s="313">
        <v>3</v>
      </c>
      <c r="M530" s="314">
        <v>18.8</v>
      </c>
      <c r="N530" s="313">
        <v>3</v>
      </c>
      <c r="O530" s="314">
        <v>17.600000000000001</v>
      </c>
      <c r="P530" s="315">
        <v>2</v>
      </c>
      <c r="Q530" s="316">
        <v>13.333333333333334</v>
      </c>
      <c r="R530" s="315">
        <v>3</v>
      </c>
      <c r="S530" s="316">
        <v>37.5</v>
      </c>
      <c r="T530" s="315">
        <v>1</v>
      </c>
      <c r="U530" s="316">
        <v>10</v>
      </c>
      <c r="V530" s="316"/>
      <c r="W530" s="312"/>
      <c r="X530" s="312"/>
      <c r="Y530" s="312"/>
      <c r="Z530" s="312"/>
      <c r="AA530" s="312"/>
      <c r="AB530" s="312"/>
      <c r="AC530" s="312"/>
      <c r="AD530" s="311"/>
    </row>
    <row r="531" spans="1:30" ht="20.100000000000001" customHeight="1">
      <c r="A531" s="311"/>
      <c r="B531" s="311"/>
      <c r="C531" s="312"/>
      <c r="D531" s="311" t="s">
        <v>1911</v>
      </c>
      <c r="E531" s="312"/>
      <c r="F531" s="313">
        <v>16</v>
      </c>
      <c r="G531" s="314">
        <v>80</v>
      </c>
      <c r="H531" s="313">
        <v>15</v>
      </c>
      <c r="I531" s="314">
        <v>75</v>
      </c>
      <c r="J531" s="313">
        <v>11</v>
      </c>
      <c r="K531" s="314">
        <v>64.705882352941174</v>
      </c>
      <c r="L531" s="313">
        <v>10</v>
      </c>
      <c r="M531" s="314">
        <v>62.5</v>
      </c>
      <c r="N531" s="313">
        <v>7</v>
      </c>
      <c r="O531" s="314">
        <v>41.2</v>
      </c>
      <c r="P531" s="315">
        <v>5</v>
      </c>
      <c r="Q531" s="316">
        <v>33.333333333333336</v>
      </c>
      <c r="R531" s="315">
        <v>2</v>
      </c>
      <c r="S531" s="316">
        <v>25</v>
      </c>
      <c r="T531" s="315">
        <v>5</v>
      </c>
      <c r="U531" s="316">
        <v>50</v>
      </c>
      <c r="V531" s="316"/>
      <c r="W531" s="312"/>
      <c r="X531" s="312"/>
      <c r="Y531" s="312"/>
      <c r="Z531" s="312"/>
      <c r="AA531" s="312"/>
      <c r="AB531" s="312"/>
      <c r="AC531" s="312"/>
      <c r="AD531" s="311"/>
    </row>
    <row r="532" spans="1:30" ht="20.100000000000001" customHeight="1">
      <c r="A532" s="311"/>
      <c r="B532" s="311"/>
      <c r="C532" s="312"/>
      <c r="D532" s="311" t="s">
        <v>1912</v>
      </c>
      <c r="E532" s="312"/>
      <c r="F532" s="313">
        <v>2</v>
      </c>
      <c r="G532" s="314">
        <v>10</v>
      </c>
      <c r="H532" s="313">
        <v>3</v>
      </c>
      <c r="I532" s="314">
        <v>15</v>
      </c>
      <c r="J532" s="313">
        <v>3</v>
      </c>
      <c r="K532" s="314">
        <v>17.647058823529413</v>
      </c>
      <c r="L532" s="313">
        <v>2</v>
      </c>
      <c r="M532" s="314">
        <v>12.5</v>
      </c>
      <c r="N532" s="313">
        <v>3</v>
      </c>
      <c r="O532" s="314">
        <v>17.600000000000001</v>
      </c>
      <c r="P532" s="315">
        <v>3</v>
      </c>
      <c r="Q532" s="316">
        <v>20</v>
      </c>
      <c r="R532" s="315"/>
      <c r="S532" s="316"/>
      <c r="T532" s="315"/>
      <c r="U532" s="316"/>
      <c r="V532" s="316"/>
      <c r="W532" s="312"/>
      <c r="X532" s="312"/>
      <c r="Y532" s="312"/>
      <c r="Z532" s="312"/>
      <c r="AA532" s="312"/>
      <c r="AB532" s="312"/>
      <c r="AC532" s="312"/>
      <c r="AD532" s="311"/>
    </row>
    <row r="533" spans="1:30" ht="20.100000000000001" customHeight="1">
      <c r="A533" s="311"/>
      <c r="B533" s="311"/>
      <c r="C533" s="312"/>
      <c r="D533" s="311" t="s">
        <v>1913</v>
      </c>
      <c r="E533" s="312"/>
      <c r="F533" s="313"/>
      <c r="G533" s="314"/>
      <c r="H533" s="313"/>
      <c r="I533" s="314"/>
      <c r="J533" s="313"/>
      <c r="K533" s="314"/>
      <c r="L533" s="313"/>
      <c r="M533" s="314"/>
      <c r="N533" s="313"/>
      <c r="O533" s="314"/>
      <c r="P533" s="315"/>
      <c r="Q533" s="316"/>
      <c r="R533" s="315"/>
      <c r="S533" s="316"/>
      <c r="T533" s="315"/>
      <c r="U533" s="316"/>
      <c r="V533" s="316"/>
      <c r="W533" s="312"/>
      <c r="X533" s="312"/>
      <c r="Y533" s="312"/>
      <c r="Z533" s="312"/>
      <c r="AA533" s="312"/>
      <c r="AB533" s="312"/>
      <c r="AC533" s="312"/>
      <c r="AD533" s="311"/>
    </row>
    <row r="534" spans="1:30" ht="20.100000000000001" customHeight="1">
      <c r="A534" s="9" t="s">
        <v>3928</v>
      </c>
      <c r="B534" s="9" t="s">
        <v>653</v>
      </c>
      <c r="C534" s="308" t="s">
        <v>7659</v>
      </c>
      <c r="D534" s="9" t="s">
        <v>1905</v>
      </c>
      <c r="E534" s="308"/>
      <c r="F534" s="11"/>
      <c r="G534" s="12"/>
      <c r="H534" s="11"/>
      <c r="I534" s="12"/>
      <c r="J534" s="11"/>
      <c r="K534" s="12"/>
      <c r="L534" s="11"/>
      <c r="M534" s="12"/>
      <c r="N534" s="11"/>
      <c r="O534" s="12"/>
      <c r="P534" s="56"/>
      <c r="Q534" s="57"/>
      <c r="R534" s="56"/>
      <c r="S534" s="57"/>
      <c r="T534" s="56"/>
      <c r="U534" s="57"/>
      <c r="V534" s="57" t="s">
        <v>138</v>
      </c>
      <c r="W534" s="308" t="s">
        <v>7660</v>
      </c>
      <c r="X534" s="308" t="s">
        <v>7660</v>
      </c>
      <c r="Y534" s="308" t="s">
        <v>7660</v>
      </c>
      <c r="Z534" s="308" t="s">
        <v>7660</v>
      </c>
      <c r="AA534" s="308" t="s">
        <v>7660</v>
      </c>
      <c r="AB534" s="308" t="s">
        <v>7660</v>
      </c>
      <c r="AC534" s="308" t="s">
        <v>7660</v>
      </c>
      <c r="AD534" s="9"/>
    </row>
    <row r="535" spans="1:30" ht="20.100000000000001" customHeight="1">
      <c r="A535" s="311"/>
      <c r="B535" s="311"/>
      <c r="C535" s="312"/>
      <c r="D535" s="311" t="s">
        <v>1906</v>
      </c>
      <c r="E535" s="312"/>
      <c r="F535" s="313"/>
      <c r="G535" s="314"/>
      <c r="H535" s="313"/>
      <c r="I535" s="314"/>
      <c r="J535" s="313"/>
      <c r="K535" s="314"/>
      <c r="L535" s="313"/>
      <c r="M535" s="314"/>
      <c r="N535" s="313"/>
      <c r="O535" s="314"/>
      <c r="P535" s="315"/>
      <c r="Q535" s="316"/>
      <c r="R535" s="315"/>
      <c r="S535" s="316"/>
      <c r="T535" s="315"/>
      <c r="U535" s="316"/>
      <c r="V535" s="316"/>
      <c r="W535" s="312"/>
      <c r="X535" s="312"/>
      <c r="Y535" s="312"/>
      <c r="Z535" s="312"/>
      <c r="AA535" s="312"/>
      <c r="AB535" s="312"/>
      <c r="AC535" s="312"/>
      <c r="AD535" s="311"/>
    </row>
    <row r="536" spans="1:30" ht="20.100000000000001" customHeight="1">
      <c r="A536" s="311"/>
      <c r="B536" s="311"/>
      <c r="C536" s="312"/>
      <c r="D536" s="311" t="s">
        <v>1907</v>
      </c>
      <c r="E536" s="312"/>
      <c r="F536" s="313"/>
      <c r="G536" s="314"/>
      <c r="H536" s="313"/>
      <c r="I536" s="314"/>
      <c r="J536" s="313"/>
      <c r="K536" s="314"/>
      <c r="L536" s="313"/>
      <c r="M536" s="314"/>
      <c r="N536" s="313"/>
      <c r="O536" s="314"/>
      <c r="P536" s="315"/>
      <c r="Q536" s="316"/>
      <c r="R536" s="315"/>
      <c r="S536" s="316"/>
      <c r="T536" s="315"/>
      <c r="U536" s="316"/>
      <c r="V536" s="316"/>
      <c r="W536" s="312"/>
      <c r="X536" s="312"/>
      <c r="Y536" s="312"/>
      <c r="Z536" s="312"/>
      <c r="AA536" s="312"/>
      <c r="AB536" s="312"/>
      <c r="AC536" s="312"/>
      <c r="AD536" s="311"/>
    </row>
    <row r="537" spans="1:30" ht="20.100000000000001" customHeight="1">
      <c r="A537" s="311"/>
      <c r="B537" s="311"/>
      <c r="C537" s="312"/>
      <c r="D537" s="311" t="s">
        <v>1908</v>
      </c>
      <c r="E537" s="312"/>
      <c r="F537" s="313"/>
      <c r="G537" s="314"/>
      <c r="H537" s="313"/>
      <c r="I537" s="314"/>
      <c r="J537" s="313"/>
      <c r="K537" s="314"/>
      <c r="L537" s="313"/>
      <c r="M537" s="314"/>
      <c r="N537" s="313"/>
      <c r="O537" s="314"/>
      <c r="P537" s="315"/>
      <c r="Q537" s="316"/>
      <c r="R537" s="315"/>
      <c r="S537" s="316"/>
      <c r="T537" s="315"/>
      <c r="U537" s="316"/>
      <c r="V537" s="316"/>
      <c r="W537" s="312"/>
      <c r="X537" s="312"/>
      <c r="Y537" s="312"/>
      <c r="Z537" s="312"/>
      <c r="AA537" s="312"/>
      <c r="AB537" s="312"/>
      <c r="AC537" s="312"/>
      <c r="AD537" s="311"/>
    </row>
    <row r="538" spans="1:30" ht="20.100000000000001" customHeight="1">
      <c r="A538" s="311"/>
      <c r="B538" s="311"/>
      <c r="C538" s="312"/>
      <c r="D538" s="311" t="s">
        <v>1909</v>
      </c>
      <c r="E538" s="312"/>
      <c r="F538" s="313"/>
      <c r="G538" s="314"/>
      <c r="H538" s="313"/>
      <c r="I538" s="314"/>
      <c r="J538" s="313"/>
      <c r="K538" s="314"/>
      <c r="L538" s="313"/>
      <c r="M538" s="314"/>
      <c r="N538" s="313"/>
      <c r="O538" s="314"/>
      <c r="P538" s="315"/>
      <c r="Q538" s="316"/>
      <c r="R538" s="315"/>
      <c r="S538" s="316"/>
      <c r="T538" s="315"/>
      <c r="U538" s="316"/>
      <c r="V538" s="316"/>
      <c r="W538" s="312"/>
      <c r="X538" s="312"/>
      <c r="Y538" s="312"/>
      <c r="Z538" s="312"/>
      <c r="AA538" s="312"/>
      <c r="AB538" s="312"/>
      <c r="AC538" s="312"/>
      <c r="AD538" s="311"/>
    </row>
    <row r="539" spans="1:30" ht="20.100000000000001" customHeight="1">
      <c r="A539" s="311"/>
      <c r="B539" s="311"/>
      <c r="C539" s="312"/>
      <c r="D539" s="311" t="s">
        <v>1910</v>
      </c>
      <c r="E539" s="312"/>
      <c r="F539" s="313"/>
      <c r="G539" s="314"/>
      <c r="H539" s="313"/>
      <c r="I539" s="314"/>
      <c r="J539" s="313"/>
      <c r="K539" s="314"/>
      <c r="L539" s="313"/>
      <c r="M539" s="314"/>
      <c r="N539" s="313"/>
      <c r="O539" s="314"/>
      <c r="P539" s="315"/>
      <c r="Q539" s="316"/>
      <c r="R539" s="315"/>
      <c r="S539" s="316"/>
      <c r="T539" s="315"/>
      <c r="U539" s="316"/>
      <c r="V539" s="316"/>
      <c r="W539" s="312"/>
      <c r="X539" s="312"/>
      <c r="Y539" s="312"/>
      <c r="Z539" s="312"/>
      <c r="AA539" s="312"/>
      <c r="AB539" s="312"/>
      <c r="AC539" s="312"/>
      <c r="AD539" s="311"/>
    </row>
    <row r="540" spans="1:30" ht="20.100000000000001" customHeight="1">
      <c r="A540" s="311"/>
      <c r="B540" s="311"/>
      <c r="C540" s="312"/>
      <c r="D540" s="311" t="s">
        <v>1911</v>
      </c>
      <c r="E540" s="312"/>
      <c r="F540" s="313"/>
      <c r="G540" s="314"/>
      <c r="H540" s="313"/>
      <c r="I540" s="314"/>
      <c r="J540" s="313"/>
      <c r="K540" s="314"/>
      <c r="L540" s="313"/>
      <c r="M540" s="314"/>
      <c r="N540" s="313"/>
      <c r="O540" s="314"/>
      <c r="P540" s="315"/>
      <c r="Q540" s="316"/>
      <c r="R540" s="315"/>
      <c r="S540" s="316"/>
      <c r="T540" s="315"/>
      <c r="U540" s="316"/>
      <c r="V540" s="316"/>
      <c r="W540" s="312"/>
      <c r="X540" s="312"/>
      <c r="Y540" s="312"/>
      <c r="Z540" s="312"/>
      <c r="AA540" s="312"/>
      <c r="AB540" s="312"/>
      <c r="AC540" s="312"/>
      <c r="AD540" s="311"/>
    </row>
    <row r="541" spans="1:30" ht="20.100000000000001" customHeight="1">
      <c r="A541" s="311"/>
      <c r="B541" s="311"/>
      <c r="C541" s="312"/>
      <c r="D541" s="311" t="s">
        <v>1912</v>
      </c>
      <c r="E541" s="312"/>
      <c r="F541" s="313">
        <v>1</v>
      </c>
      <c r="G541" s="314">
        <v>100</v>
      </c>
      <c r="H541" s="313"/>
      <c r="I541" s="314"/>
      <c r="J541" s="313">
        <v>1</v>
      </c>
      <c r="K541" s="314">
        <v>100</v>
      </c>
      <c r="L541" s="313">
        <v>1</v>
      </c>
      <c r="M541" s="314">
        <v>100</v>
      </c>
      <c r="N541" s="313"/>
      <c r="O541" s="314"/>
      <c r="P541" s="315"/>
      <c r="Q541" s="316"/>
      <c r="R541" s="315"/>
      <c r="S541" s="316"/>
      <c r="T541" s="315"/>
      <c r="U541" s="316"/>
      <c r="V541" s="316"/>
      <c r="W541" s="312"/>
      <c r="X541" s="312"/>
      <c r="Y541" s="312"/>
      <c r="Z541" s="312"/>
      <c r="AA541" s="312"/>
      <c r="AB541" s="312"/>
      <c r="AC541" s="312"/>
      <c r="AD541" s="311"/>
    </row>
    <row r="542" spans="1:30" ht="20.100000000000001" customHeight="1">
      <c r="A542" s="311"/>
      <c r="B542" s="311"/>
      <c r="C542" s="312"/>
      <c r="D542" s="311" t="s">
        <v>1913</v>
      </c>
      <c r="E542" s="312"/>
      <c r="F542" s="313"/>
      <c r="G542" s="314"/>
      <c r="H542" s="313"/>
      <c r="I542" s="314"/>
      <c r="J542" s="313"/>
      <c r="K542" s="314"/>
      <c r="L542" s="313"/>
      <c r="M542" s="314"/>
      <c r="N542" s="313"/>
      <c r="O542" s="314"/>
      <c r="P542" s="315"/>
      <c r="Q542" s="316"/>
      <c r="R542" s="315"/>
      <c r="S542" s="316"/>
      <c r="T542" s="315"/>
      <c r="U542" s="316"/>
      <c r="V542" s="316"/>
      <c r="W542" s="312"/>
      <c r="X542" s="312"/>
      <c r="Y542" s="312"/>
      <c r="Z542" s="312"/>
      <c r="AA542" s="312"/>
      <c r="AB542" s="312"/>
      <c r="AC542" s="312"/>
      <c r="AD542" s="311"/>
    </row>
    <row r="543" spans="1:30" ht="20.100000000000001" customHeight="1">
      <c r="A543" s="9" t="s">
        <v>3929</v>
      </c>
      <c r="B543" s="9" t="s">
        <v>654</v>
      </c>
      <c r="C543" s="308" t="s">
        <v>7659</v>
      </c>
      <c r="D543" s="9" t="s">
        <v>1905</v>
      </c>
      <c r="E543" s="308"/>
      <c r="F543" s="11"/>
      <c r="G543" s="12"/>
      <c r="H543" s="11"/>
      <c r="I543" s="12"/>
      <c r="J543" s="11"/>
      <c r="K543" s="12"/>
      <c r="L543" s="11"/>
      <c r="M543" s="12"/>
      <c r="N543" s="11"/>
      <c r="O543" s="12"/>
      <c r="P543" s="56"/>
      <c r="Q543" s="57"/>
      <c r="R543" s="56"/>
      <c r="S543" s="57"/>
      <c r="T543" s="56"/>
      <c r="U543" s="57"/>
      <c r="V543" s="57" t="s">
        <v>138</v>
      </c>
      <c r="W543" s="308" t="s">
        <v>7660</v>
      </c>
      <c r="X543" s="308" t="s">
        <v>7660</v>
      </c>
      <c r="Y543" s="308" t="s">
        <v>7660</v>
      </c>
      <c r="Z543" s="308" t="s">
        <v>7660</v>
      </c>
      <c r="AA543" s="308" t="s">
        <v>7660</v>
      </c>
      <c r="AB543" s="308" t="s">
        <v>7660</v>
      </c>
      <c r="AC543" s="308" t="s">
        <v>7660</v>
      </c>
      <c r="AD543" s="9"/>
    </row>
    <row r="544" spans="1:30" ht="20.100000000000001" customHeight="1">
      <c r="A544" s="311"/>
      <c r="B544" s="311"/>
      <c r="C544" s="312"/>
      <c r="D544" s="311" t="s">
        <v>1906</v>
      </c>
      <c r="E544" s="312"/>
      <c r="F544" s="313"/>
      <c r="G544" s="314"/>
      <c r="H544" s="313"/>
      <c r="I544" s="314"/>
      <c r="J544" s="313"/>
      <c r="K544" s="314"/>
      <c r="L544" s="313"/>
      <c r="M544" s="314"/>
      <c r="N544" s="313"/>
      <c r="O544" s="314"/>
      <c r="P544" s="315"/>
      <c r="Q544" s="316"/>
      <c r="R544" s="315"/>
      <c r="S544" s="316"/>
      <c r="T544" s="315"/>
      <c r="U544" s="316"/>
      <c r="V544" s="316"/>
      <c r="W544" s="312"/>
      <c r="X544" s="312"/>
      <c r="Y544" s="312"/>
      <c r="Z544" s="312"/>
      <c r="AA544" s="312"/>
      <c r="AB544" s="312"/>
      <c r="AC544" s="312"/>
      <c r="AD544" s="311"/>
    </row>
    <row r="545" spans="1:30" ht="20.100000000000001" customHeight="1">
      <c r="A545" s="311"/>
      <c r="B545" s="311"/>
      <c r="C545" s="312"/>
      <c r="D545" s="311" t="s">
        <v>1907</v>
      </c>
      <c r="E545" s="312"/>
      <c r="F545" s="313"/>
      <c r="G545" s="314"/>
      <c r="H545" s="313"/>
      <c r="I545" s="314"/>
      <c r="J545" s="313"/>
      <c r="K545" s="314"/>
      <c r="L545" s="313"/>
      <c r="M545" s="314"/>
      <c r="N545" s="313"/>
      <c r="O545" s="314"/>
      <c r="P545" s="315"/>
      <c r="Q545" s="316"/>
      <c r="R545" s="315"/>
      <c r="S545" s="316"/>
      <c r="T545" s="315"/>
      <c r="U545" s="316"/>
      <c r="V545" s="316"/>
      <c r="W545" s="312"/>
      <c r="X545" s="312"/>
      <c r="Y545" s="312"/>
      <c r="Z545" s="312"/>
      <c r="AA545" s="312"/>
      <c r="AB545" s="312"/>
      <c r="AC545" s="312"/>
      <c r="AD545" s="311"/>
    </row>
    <row r="546" spans="1:30" ht="20.100000000000001" customHeight="1">
      <c r="A546" s="311"/>
      <c r="B546" s="311"/>
      <c r="C546" s="312"/>
      <c r="D546" s="311" t="s">
        <v>1908</v>
      </c>
      <c r="E546" s="312"/>
      <c r="F546" s="313"/>
      <c r="G546" s="314"/>
      <c r="H546" s="313"/>
      <c r="I546" s="314"/>
      <c r="J546" s="313"/>
      <c r="K546" s="314"/>
      <c r="L546" s="313"/>
      <c r="M546" s="314"/>
      <c r="N546" s="313"/>
      <c r="O546" s="314"/>
      <c r="P546" s="315"/>
      <c r="Q546" s="316"/>
      <c r="R546" s="315"/>
      <c r="S546" s="316"/>
      <c r="T546" s="315"/>
      <c r="U546" s="316"/>
      <c r="V546" s="316"/>
      <c r="W546" s="312"/>
      <c r="X546" s="312"/>
      <c r="Y546" s="312"/>
      <c r="Z546" s="312"/>
      <c r="AA546" s="312"/>
      <c r="AB546" s="312"/>
      <c r="AC546" s="312"/>
      <c r="AD546" s="311"/>
    </row>
    <row r="547" spans="1:30" ht="20.100000000000001" customHeight="1">
      <c r="A547" s="311"/>
      <c r="B547" s="311"/>
      <c r="C547" s="312"/>
      <c r="D547" s="311" t="s">
        <v>1909</v>
      </c>
      <c r="E547" s="312"/>
      <c r="F547" s="313"/>
      <c r="G547" s="314"/>
      <c r="H547" s="313"/>
      <c r="I547" s="314"/>
      <c r="J547" s="313"/>
      <c r="K547" s="314"/>
      <c r="L547" s="313"/>
      <c r="M547" s="314"/>
      <c r="N547" s="313"/>
      <c r="O547" s="314"/>
      <c r="P547" s="315"/>
      <c r="Q547" s="316"/>
      <c r="R547" s="315"/>
      <c r="S547" s="316"/>
      <c r="T547" s="315"/>
      <c r="U547" s="316"/>
      <c r="V547" s="316"/>
      <c r="W547" s="312"/>
      <c r="X547" s="312"/>
      <c r="Y547" s="312"/>
      <c r="Z547" s="312"/>
      <c r="AA547" s="312"/>
      <c r="AB547" s="312"/>
      <c r="AC547" s="312"/>
      <c r="AD547" s="311"/>
    </row>
    <row r="548" spans="1:30" ht="20.100000000000001" customHeight="1">
      <c r="A548" s="311"/>
      <c r="B548" s="311"/>
      <c r="C548" s="312"/>
      <c r="D548" s="311" t="s">
        <v>1910</v>
      </c>
      <c r="E548" s="312"/>
      <c r="F548" s="313"/>
      <c r="G548" s="314"/>
      <c r="H548" s="313"/>
      <c r="I548" s="314"/>
      <c r="J548" s="313"/>
      <c r="K548" s="314"/>
      <c r="L548" s="313"/>
      <c r="M548" s="314"/>
      <c r="N548" s="313"/>
      <c r="O548" s="314"/>
      <c r="P548" s="315"/>
      <c r="Q548" s="316"/>
      <c r="R548" s="315"/>
      <c r="S548" s="316"/>
      <c r="T548" s="315"/>
      <c r="U548" s="316"/>
      <c r="V548" s="316"/>
      <c r="W548" s="312"/>
      <c r="X548" s="312"/>
      <c r="Y548" s="312"/>
      <c r="Z548" s="312"/>
      <c r="AA548" s="312"/>
      <c r="AB548" s="312"/>
      <c r="AC548" s="312"/>
      <c r="AD548" s="311"/>
    </row>
    <row r="549" spans="1:30" ht="20.100000000000001" customHeight="1">
      <c r="A549" s="311"/>
      <c r="B549" s="311"/>
      <c r="C549" s="312"/>
      <c r="D549" s="311" t="s">
        <v>1911</v>
      </c>
      <c r="E549" s="312"/>
      <c r="F549" s="313"/>
      <c r="G549" s="314"/>
      <c r="H549" s="313"/>
      <c r="I549" s="314"/>
      <c r="J549" s="313"/>
      <c r="K549" s="314"/>
      <c r="L549" s="313"/>
      <c r="M549" s="314"/>
      <c r="N549" s="313"/>
      <c r="O549" s="314"/>
      <c r="P549" s="315"/>
      <c r="Q549" s="316"/>
      <c r="R549" s="315"/>
      <c r="S549" s="316"/>
      <c r="T549" s="315"/>
      <c r="U549" s="316"/>
      <c r="V549" s="316"/>
      <c r="W549" s="312"/>
      <c r="X549" s="312"/>
      <c r="Y549" s="312"/>
      <c r="Z549" s="312"/>
      <c r="AA549" s="312"/>
      <c r="AB549" s="312"/>
      <c r="AC549" s="312"/>
      <c r="AD549" s="311"/>
    </row>
    <row r="550" spans="1:30" ht="20.100000000000001" customHeight="1">
      <c r="A550" s="311"/>
      <c r="B550" s="311"/>
      <c r="C550" s="312"/>
      <c r="D550" s="311" t="s">
        <v>1912</v>
      </c>
      <c r="E550" s="312"/>
      <c r="F550" s="313"/>
      <c r="G550" s="314"/>
      <c r="H550" s="313"/>
      <c r="I550" s="314"/>
      <c r="J550" s="313"/>
      <c r="K550" s="314"/>
      <c r="L550" s="313"/>
      <c r="M550" s="314"/>
      <c r="N550" s="313"/>
      <c r="O550" s="314"/>
      <c r="P550" s="315"/>
      <c r="Q550" s="316"/>
      <c r="R550" s="315"/>
      <c r="S550" s="316"/>
      <c r="T550" s="315"/>
      <c r="U550" s="316"/>
      <c r="V550" s="316"/>
      <c r="W550" s="312"/>
      <c r="X550" s="312"/>
      <c r="Y550" s="312"/>
      <c r="Z550" s="312"/>
      <c r="AA550" s="312"/>
      <c r="AB550" s="312"/>
      <c r="AC550" s="312"/>
      <c r="AD550" s="311"/>
    </row>
    <row r="551" spans="1:30" ht="20.100000000000001" customHeight="1">
      <c r="A551" s="311"/>
      <c r="B551" s="311"/>
      <c r="C551" s="312"/>
      <c r="D551" s="311" t="s">
        <v>1913</v>
      </c>
      <c r="E551" s="312"/>
      <c r="F551" s="313"/>
      <c r="G551" s="314"/>
      <c r="H551" s="313"/>
      <c r="I551" s="314"/>
      <c r="J551" s="313"/>
      <c r="K551" s="314"/>
      <c r="L551" s="313"/>
      <c r="M551" s="314"/>
      <c r="N551" s="313"/>
      <c r="O551" s="314"/>
      <c r="P551" s="315"/>
      <c r="Q551" s="316"/>
      <c r="R551" s="315"/>
      <c r="S551" s="316"/>
      <c r="T551" s="315"/>
      <c r="U551" s="316"/>
      <c r="V551" s="316"/>
      <c r="W551" s="312"/>
      <c r="X551" s="312"/>
      <c r="Y551" s="312"/>
      <c r="Z551" s="312"/>
      <c r="AA551" s="312"/>
      <c r="AB551" s="312"/>
      <c r="AC551" s="312"/>
      <c r="AD551" s="311"/>
    </row>
    <row r="552" spans="1:30" ht="20.100000000000001" customHeight="1">
      <c r="A552" s="9" t="s">
        <v>3930</v>
      </c>
      <c r="B552" s="9" t="s">
        <v>655</v>
      </c>
      <c r="C552" s="308" t="s">
        <v>7659</v>
      </c>
      <c r="D552" s="9" t="s">
        <v>1905</v>
      </c>
      <c r="E552" s="308"/>
      <c r="F552" s="11"/>
      <c r="G552" s="12"/>
      <c r="H552" s="11"/>
      <c r="I552" s="12"/>
      <c r="J552" s="11"/>
      <c r="K552" s="12"/>
      <c r="L552" s="11"/>
      <c r="M552" s="12"/>
      <c r="N552" s="11"/>
      <c r="O552" s="12"/>
      <c r="P552" s="56"/>
      <c r="Q552" s="57"/>
      <c r="R552" s="56"/>
      <c r="S552" s="57"/>
      <c r="T552" s="56"/>
      <c r="U552" s="57"/>
      <c r="V552" s="57" t="s">
        <v>138</v>
      </c>
      <c r="W552" s="308" t="s">
        <v>7660</v>
      </c>
      <c r="X552" s="308" t="s">
        <v>7660</v>
      </c>
      <c r="Y552" s="308" t="s">
        <v>7660</v>
      </c>
      <c r="Z552" s="308" t="s">
        <v>7660</v>
      </c>
      <c r="AA552" s="308" t="s">
        <v>7660</v>
      </c>
      <c r="AB552" s="308" t="s">
        <v>7660</v>
      </c>
      <c r="AC552" s="308" t="s">
        <v>7660</v>
      </c>
      <c r="AD552" s="9"/>
    </row>
    <row r="553" spans="1:30" ht="20.100000000000001" customHeight="1">
      <c r="A553" s="311"/>
      <c r="B553" s="311"/>
      <c r="C553" s="312"/>
      <c r="D553" s="311" t="s">
        <v>1906</v>
      </c>
      <c r="E553" s="312"/>
      <c r="F553" s="313"/>
      <c r="G553" s="314"/>
      <c r="H553" s="313"/>
      <c r="I553" s="314"/>
      <c r="J553" s="313"/>
      <c r="K553" s="314"/>
      <c r="L553" s="313"/>
      <c r="M553" s="314"/>
      <c r="N553" s="313"/>
      <c r="O553" s="314"/>
      <c r="P553" s="315"/>
      <c r="Q553" s="316"/>
      <c r="R553" s="315"/>
      <c r="S553" s="316"/>
      <c r="T553" s="315"/>
      <c r="U553" s="316"/>
      <c r="V553" s="316"/>
      <c r="W553" s="312"/>
      <c r="X553" s="312"/>
      <c r="Y553" s="312"/>
      <c r="Z553" s="312"/>
      <c r="AA553" s="312"/>
      <c r="AB553" s="312"/>
      <c r="AC553" s="312"/>
      <c r="AD553" s="311"/>
    </row>
    <row r="554" spans="1:30" ht="20.100000000000001" customHeight="1">
      <c r="A554" s="311"/>
      <c r="B554" s="311"/>
      <c r="C554" s="312"/>
      <c r="D554" s="311" t="s">
        <v>1907</v>
      </c>
      <c r="E554" s="312"/>
      <c r="F554" s="313"/>
      <c r="G554" s="314"/>
      <c r="H554" s="313"/>
      <c r="I554" s="314"/>
      <c r="J554" s="313"/>
      <c r="K554" s="314"/>
      <c r="L554" s="313"/>
      <c r="M554" s="314"/>
      <c r="N554" s="313"/>
      <c r="O554" s="314"/>
      <c r="P554" s="315"/>
      <c r="Q554" s="316"/>
      <c r="R554" s="315"/>
      <c r="S554" s="316"/>
      <c r="T554" s="315"/>
      <c r="U554" s="316"/>
      <c r="V554" s="316"/>
      <c r="W554" s="312"/>
      <c r="X554" s="312"/>
      <c r="Y554" s="312"/>
      <c r="Z554" s="312"/>
      <c r="AA554" s="312"/>
      <c r="AB554" s="312"/>
      <c r="AC554" s="312"/>
      <c r="AD554" s="311"/>
    </row>
    <row r="555" spans="1:30" ht="20.100000000000001" customHeight="1">
      <c r="A555" s="311"/>
      <c r="B555" s="311"/>
      <c r="C555" s="312"/>
      <c r="D555" s="311" t="s">
        <v>1908</v>
      </c>
      <c r="E555" s="312"/>
      <c r="F555" s="313"/>
      <c r="G555" s="314"/>
      <c r="H555" s="313"/>
      <c r="I555" s="314"/>
      <c r="J555" s="313"/>
      <c r="K555" s="314"/>
      <c r="L555" s="313"/>
      <c r="M555" s="314"/>
      <c r="N555" s="313"/>
      <c r="O555" s="314"/>
      <c r="P555" s="315"/>
      <c r="Q555" s="316"/>
      <c r="R555" s="315"/>
      <c r="S555" s="316"/>
      <c r="T555" s="315"/>
      <c r="U555" s="316"/>
      <c r="V555" s="316"/>
      <c r="W555" s="312"/>
      <c r="X555" s="312"/>
      <c r="Y555" s="312"/>
      <c r="Z555" s="312"/>
      <c r="AA555" s="312"/>
      <c r="AB555" s="312"/>
      <c r="AC555" s="312"/>
      <c r="AD555" s="311"/>
    </row>
    <row r="556" spans="1:30" ht="20.100000000000001" customHeight="1">
      <c r="A556" s="311"/>
      <c r="B556" s="311"/>
      <c r="C556" s="312"/>
      <c r="D556" s="311" t="s">
        <v>1909</v>
      </c>
      <c r="E556" s="312"/>
      <c r="F556" s="313"/>
      <c r="G556" s="314"/>
      <c r="H556" s="313"/>
      <c r="I556" s="314"/>
      <c r="J556" s="313"/>
      <c r="K556" s="314"/>
      <c r="L556" s="313"/>
      <c r="M556" s="314"/>
      <c r="N556" s="313"/>
      <c r="O556" s="314"/>
      <c r="P556" s="315"/>
      <c r="Q556" s="316"/>
      <c r="R556" s="315"/>
      <c r="S556" s="316"/>
      <c r="T556" s="315"/>
      <c r="U556" s="316"/>
      <c r="V556" s="316"/>
      <c r="W556" s="312"/>
      <c r="X556" s="312"/>
      <c r="Y556" s="312"/>
      <c r="Z556" s="312"/>
      <c r="AA556" s="312"/>
      <c r="AB556" s="312"/>
      <c r="AC556" s="312"/>
      <c r="AD556" s="311"/>
    </row>
    <row r="557" spans="1:30" ht="20.100000000000001" customHeight="1">
      <c r="A557" s="311"/>
      <c r="B557" s="311"/>
      <c r="C557" s="312"/>
      <c r="D557" s="311" t="s">
        <v>1910</v>
      </c>
      <c r="E557" s="312"/>
      <c r="F557" s="313"/>
      <c r="G557" s="314"/>
      <c r="H557" s="313"/>
      <c r="I557" s="314"/>
      <c r="J557" s="313"/>
      <c r="K557" s="314"/>
      <c r="L557" s="313"/>
      <c r="M557" s="314"/>
      <c r="N557" s="313"/>
      <c r="O557" s="314"/>
      <c r="P557" s="315"/>
      <c r="Q557" s="316"/>
      <c r="R557" s="315"/>
      <c r="S557" s="316"/>
      <c r="T557" s="315"/>
      <c r="U557" s="316"/>
      <c r="V557" s="316"/>
      <c r="W557" s="312"/>
      <c r="X557" s="312"/>
      <c r="Y557" s="312"/>
      <c r="Z557" s="312"/>
      <c r="AA557" s="312"/>
      <c r="AB557" s="312"/>
      <c r="AC557" s="312"/>
      <c r="AD557" s="311"/>
    </row>
    <row r="558" spans="1:30" ht="20.100000000000001" customHeight="1">
      <c r="A558" s="311"/>
      <c r="B558" s="311"/>
      <c r="C558" s="312"/>
      <c r="D558" s="311" t="s">
        <v>1911</v>
      </c>
      <c r="E558" s="312"/>
      <c r="F558" s="313"/>
      <c r="G558" s="314"/>
      <c r="H558" s="313"/>
      <c r="I558" s="314"/>
      <c r="J558" s="313"/>
      <c r="K558" s="314"/>
      <c r="L558" s="313"/>
      <c r="M558" s="314"/>
      <c r="N558" s="313"/>
      <c r="O558" s="314"/>
      <c r="P558" s="315"/>
      <c r="Q558" s="316"/>
      <c r="R558" s="315"/>
      <c r="S558" s="316"/>
      <c r="T558" s="315"/>
      <c r="U558" s="316"/>
      <c r="V558" s="316"/>
      <c r="W558" s="312"/>
      <c r="X558" s="312"/>
      <c r="Y558" s="312"/>
      <c r="Z558" s="312"/>
      <c r="AA558" s="312"/>
      <c r="AB558" s="312"/>
      <c r="AC558" s="312"/>
      <c r="AD558" s="311"/>
    </row>
    <row r="559" spans="1:30" ht="20.100000000000001" customHeight="1">
      <c r="A559" s="311"/>
      <c r="B559" s="311"/>
      <c r="C559" s="312"/>
      <c r="D559" s="311" t="s">
        <v>1912</v>
      </c>
      <c r="E559" s="312"/>
      <c r="F559" s="313"/>
      <c r="G559" s="314"/>
      <c r="H559" s="313"/>
      <c r="I559" s="314"/>
      <c r="J559" s="313"/>
      <c r="K559" s="314"/>
      <c r="L559" s="313"/>
      <c r="M559" s="314"/>
      <c r="N559" s="313"/>
      <c r="O559" s="314"/>
      <c r="P559" s="315"/>
      <c r="Q559" s="316"/>
      <c r="R559" s="315"/>
      <c r="S559" s="316"/>
      <c r="T559" s="315"/>
      <c r="U559" s="316"/>
      <c r="V559" s="316"/>
      <c r="W559" s="312"/>
      <c r="X559" s="312"/>
      <c r="Y559" s="312"/>
      <c r="Z559" s="312"/>
      <c r="AA559" s="312"/>
      <c r="AB559" s="312"/>
      <c r="AC559" s="312"/>
      <c r="AD559" s="311"/>
    </row>
    <row r="560" spans="1:30" ht="20.100000000000001" customHeight="1">
      <c r="A560" s="311"/>
      <c r="B560" s="311"/>
      <c r="C560" s="312"/>
      <c r="D560" s="311" t="s">
        <v>1913</v>
      </c>
      <c r="E560" s="312"/>
      <c r="F560" s="313"/>
      <c r="G560" s="314"/>
      <c r="H560" s="313"/>
      <c r="I560" s="314"/>
      <c r="J560" s="313"/>
      <c r="K560" s="314"/>
      <c r="L560" s="313"/>
      <c r="M560" s="314"/>
      <c r="N560" s="313"/>
      <c r="O560" s="314"/>
      <c r="P560" s="315"/>
      <c r="Q560" s="316"/>
      <c r="R560" s="315"/>
      <c r="S560" s="316"/>
      <c r="T560" s="315"/>
      <c r="U560" s="316"/>
      <c r="V560" s="316"/>
      <c r="W560" s="312"/>
      <c r="X560" s="312"/>
      <c r="Y560" s="312"/>
      <c r="Z560" s="312"/>
      <c r="AA560" s="312"/>
      <c r="AB560" s="312"/>
      <c r="AC560" s="312"/>
      <c r="AD560" s="311"/>
    </row>
    <row r="561" spans="1:30" ht="20.100000000000001" customHeight="1">
      <c r="A561" s="9" t="s">
        <v>3931</v>
      </c>
      <c r="B561" s="9" t="s">
        <v>656</v>
      </c>
      <c r="C561" s="308" t="s">
        <v>7659</v>
      </c>
      <c r="D561" s="9" t="s">
        <v>1905</v>
      </c>
      <c r="E561" s="308"/>
      <c r="F561" s="11"/>
      <c r="G561" s="12"/>
      <c r="H561" s="11"/>
      <c r="I561" s="12"/>
      <c r="J561" s="11"/>
      <c r="K561" s="12"/>
      <c r="L561" s="11"/>
      <c r="M561" s="12"/>
      <c r="N561" s="11"/>
      <c r="O561" s="12"/>
      <c r="P561" s="56"/>
      <c r="Q561" s="57"/>
      <c r="R561" s="56"/>
      <c r="S561" s="57"/>
      <c r="T561" s="56"/>
      <c r="U561" s="57"/>
      <c r="V561" s="57" t="s">
        <v>138</v>
      </c>
      <c r="W561" s="308" t="s">
        <v>7660</v>
      </c>
      <c r="X561" s="308" t="s">
        <v>7660</v>
      </c>
      <c r="Y561" s="308" t="s">
        <v>7660</v>
      </c>
      <c r="Z561" s="308" t="s">
        <v>7660</v>
      </c>
      <c r="AA561" s="308" t="s">
        <v>7660</v>
      </c>
      <c r="AB561" s="308" t="s">
        <v>7660</v>
      </c>
      <c r="AC561" s="308" t="s">
        <v>7660</v>
      </c>
      <c r="AD561" s="9"/>
    </row>
    <row r="562" spans="1:30" ht="20.100000000000001" customHeight="1">
      <c r="A562" s="311"/>
      <c r="B562" s="311"/>
      <c r="C562" s="312"/>
      <c r="D562" s="311" t="s">
        <v>1906</v>
      </c>
      <c r="E562" s="312"/>
      <c r="F562" s="313"/>
      <c r="G562" s="314"/>
      <c r="H562" s="313"/>
      <c r="I562" s="314"/>
      <c r="J562" s="313"/>
      <c r="K562" s="314"/>
      <c r="L562" s="313"/>
      <c r="M562" s="314"/>
      <c r="N562" s="313"/>
      <c r="O562" s="314"/>
      <c r="P562" s="315"/>
      <c r="Q562" s="316"/>
      <c r="R562" s="315"/>
      <c r="S562" s="316"/>
      <c r="T562" s="315"/>
      <c r="U562" s="316"/>
      <c r="V562" s="316"/>
      <c r="W562" s="312"/>
      <c r="X562" s="312"/>
      <c r="Y562" s="312"/>
      <c r="Z562" s="312"/>
      <c r="AA562" s="312"/>
      <c r="AB562" s="312"/>
      <c r="AC562" s="312"/>
      <c r="AD562" s="311"/>
    </row>
    <row r="563" spans="1:30" ht="20.100000000000001" customHeight="1">
      <c r="A563" s="311"/>
      <c r="B563" s="311"/>
      <c r="C563" s="312"/>
      <c r="D563" s="311" t="s">
        <v>1907</v>
      </c>
      <c r="E563" s="312"/>
      <c r="F563" s="313"/>
      <c r="G563" s="314"/>
      <c r="H563" s="313"/>
      <c r="I563" s="314"/>
      <c r="J563" s="313"/>
      <c r="K563" s="314"/>
      <c r="L563" s="313"/>
      <c r="M563" s="314"/>
      <c r="N563" s="313"/>
      <c r="O563" s="314"/>
      <c r="P563" s="315"/>
      <c r="Q563" s="316"/>
      <c r="R563" s="315"/>
      <c r="S563" s="316"/>
      <c r="T563" s="315"/>
      <c r="U563" s="316"/>
      <c r="V563" s="316"/>
      <c r="W563" s="312"/>
      <c r="X563" s="312"/>
      <c r="Y563" s="312"/>
      <c r="Z563" s="312"/>
      <c r="AA563" s="312"/>
      <c r="AB563" s="312"/>
      <c r="AC563" s="312"/>
      <c r="AD563" s="311"/>
    </row>
    <row r="564" spans="1:30" ht="20.100000000000001" customHeight="1">
      <c r="A564" s="311"/>
      <c r="B564" s="311"/>
      <c r="C564" s="312"/>
      <c r="D564" s="311" t="s">
        <v>1908</v>
      </c>
      <c r="E564" s="312"/>
      <c r="F564" s="313"/>
      <c r="G564" s="314"/>
      <c r="H564" s="313"/>
      <c r="I564" s="314"/>
      <c r="J564" s="313"/>
      <c r="K564" s="314"/>
      <c r="L564" s="313"/>
      <c r="M564" s="314"/>
      <c r="N564" s="313"/>
      <c r="O564" s="314"/>
      <c r="P564" s="315"/>
      <c r="Q564" s="316"/>
      <c r="R564" s="315"/>
      <c r="S564" s="316"/>
      <c r="T564" s="315"/>
      <c r="U564" s="316"/>
      <c r="V564" s="316"/>
      <c r="W564" s="312"/>
      <c r="X564" s="312"/>
      <c r="Y564" s="312"/>
      <c r="Z564" s="312"/>
      <c r="AA564" s="312"/>
      <c r="AB564" s="312"/>
      <c r="AC564" s="312"/>
      <c r="AD564" s="311"/>
    </row>
    <row r="565" spans="1:30" ht="20.100000000000001" customHeight="1">
      <c r="A565" s="311"/>
      <c r="B565" s="311"/>
      <c r="C565" s="312"/>
      <c r="D565" s="311" t="s">
        <v>1909</v>
      </c>
      <c r="E565" s="312"/>
      <c r="F565" s="313"/>
      <c r="G565" s="314"/>
      <c r="H565" s="313"/>
      <c r="I565" s="314"/>
      <c r="J565" s="313"/>
      <c r="K565" s="314"/>
      <c r="L565" s="313"/>
      <c r="M565" s="314"/>
      <c r="N565" s="313"/>
      <c r="O565" s="314"/>
      <c r="P565" s="315"/>
      <c r="Q565" s="316"/>
      <c r="R565" s="315"/>
      <c r="S565" s="316"/>
      <c r="T565" s="315"/>
      <c r="U565" s="316"/>
      <c r="V565" s="316"/>
      <c r="W565" s="312"/>
      <c r="X565" s="312"/>
      <c r="Y565" s="312"/>
      <c r="Z565" s="312"/>
      <c r="AA565" s="312"/>
      <c r="AB565" s="312"/>
      <c r="AC565" s="312"/>
      <c r="AD565" s="311"/>
    </row>
    <row r="566" spans="1:30" ht="20.100000000000001" customHeight="1">
      <c r="A566" s="311"/>
      <c r="B566" s="311"/>
      <c r="C566" s="312"/>
      <c r="D566" s="311" t="s">
        <v>1910</v>
      </c>
      <c r="E566" s="312"/>
      <c r="F566" s="313"/>
      <c r="G566" s="314"/>
      <c r="H566" s="313"/>
      <c r="I566" s="314"/>
      <c r="J566" s="313"/>
      <c r="K566" s="314"/>
      <c r="L566" s="313"/>
      <c r="M566" s="314"/>
      <c r="N566" s="313"/>
      <c r="O566" s="314"/>
      <c r="P566" s="315"/>
      <c r="Q566" s="316"/>
      <c r="R566" s="315"/>
      <c r="S566" s="316"/>
      <c r="T566" s="315"/>
      <c r="U566" s="316"/>
      <c r="V566" s="316"/>
      <c r="W566" s="312"/>
      <c r="X566" s="312"/>
      <c r="Y566" s="312"/>
      <c r="Z566" s="312"/>
      <c r="AA566" s="312"/>
      <c r="AB566" s="312"/>
      <c r="AC566" s="312"/>
      <c r="AD566" s="311"/>
    </row>
    <row r="567" spans="1:30" ht="20.100000000000001" customHeight="1">
      <c r="A567" s="311"/>
      <c r="B567" s="311"/>
      <c r="C567" s="312"/>
      <c r="D567" s="311" t="s">
        <v>1911</v>
      </c>
      <c r="E567" s="312"/>
      <c r="F567" s="313"/>
      <c r="G567" s="314"/>
      <c r="H567" s="313"/>
      <c r="I567" s="314"/>
      <c r="J567" s="313"/>
      <c r="K567" s="314"/>
      <c r="L567" s="313"/>
      <c r="M567" s="314"/>
      <c r="N567" s="313"/>
      <c r="O567" s="314"/>
      <c r="P567" s="315"/>
      <c r="Q567" s="316"/>
      <c r="R567" s="315"/>
      <c r="S567" s="316"/>
      <c r="T567" s="315"/>
      <c r="U567" s="316"/>
      <c r="V567" s="316"/>
      <c r="W567" s="312"/>
      <c r="X567" s="312"/>
      <c r="Y567" s="312"/>
      <c r="Z567" s="312"/>
      <c r="AA567" s="312"/>
      <c r="AB567" s="312"/>
      <c r="AC567" s="312"/>
      <c r="AD567" s="311"/>
    </row>
    <row r="568" spans="1:30" ht="20.100000000000001" customHeight="1">
      <c r="A568" s="311"/>
      <c r="B568" s="311"/>
      <c r="C568" s="312"/>
      <c r="D568" s="311" t="s">
        <v>1912</v>
      </c>
      <c r="E568" s="312"/>
      <c r="F568" s="313"/>
      <c r="G568" s="314"/>
      <c r="H568" s="313"/>
      <c r="I568" s="314"/>
      <c r="J568" s="313"/>
      <c r="K568" s="314"/>
      <c r="L568" s="313"/>
      <c r="M568" s="314"/>
      <c r="N568" s="313"/>
      <c r="O568" s="314"/>
      <c r="P568" s="315"/>
      <c r="Q568" s="316"/>
      <c r="R568" s="315"/>
      <c r="S568" s="316"/>
      <c r="T568" s="315"/>
      <c r="U568" s="316"/>
      <c r="V568" s="316"/>
      <c r="W568" s="312"/>
      <c r="X568" s="312"/>
      <c r="Y568" s="312"/>
      <c r="Z568" s="312"/>
      <c r="AA568" s="312"/>
      <c r="AB568" s="312"/>
      <c r="AC568" s="312"/>
      <c r="AD568" s="311"/>
    </row>
    <row r="569" spans="1:30" ht="20.100000000000001" customHeight="1">
      <c r="A569" s="311"/>
      <c r="B569" s="311"/>
      <c r="C569" s="312"/>
      <c r="D569" s="311" t="s">
        <v>1913</v>
      </c>
      <c r="E569" s="312"/>
      <c r="F569" s="313"/>
      <c r="G569" s="314"/>
      <c r="H569" s="313"/>
      <c r="I569" s="314"/>
      <c r="J569" s="313"/>
      <c r="K569" s="314"/>
      <c r="L569" s="313"/>
      <c r="M569" s="314"/>
      <c r="N569" s="313"/>
      <c r="O569" s="314"/>
      <c r="P569" s="315"/>
      <c r="Q569" s="316"/>
      <c r="R569" s="315"/>
      <c r="S569" s="316"/>
      <c r="T569" s="315"/>
      <c r="U569" s="316"/>
      <c r="V569" s="316"/>
      <c r="W569" s="312"/>
      <c r="X569" s="312"/>
      <c r="Y569" s="312"/>
      <c r="Z569" s="312"/>
      <c r="AA569" s="312"/>
      <c r="AB569" s="312"/>
      <c r="AC569" s="312"/>
      <c r="AD569" s="311"/>
    </row>
    <row r="570" spans="1:30" ht="20.100000000000001" customHeight="1">
      <c r="A570" s="9" t="s">
        <v>3932</v>
      </c>
      <c r="B570" s="9" t="s">
        <v>657</v>
      </c>
      <c r="C570" s="308" t="s">
        <v>7659</v>
      </c>
      <c r="D570" s="9" t="s">
        <v>1905</v>
      </c>
      <c r="E570" s="308"/>
      <c r="F570" s="11"/>
      <c r="G570" s="12"/>
      <c r="H570" s="11"/>
      <c r="I570" s="12"/>
      <c r="J570" s="11"/>
      <c r="K570" s="12"/>
      <c r="L570" s="11"/>
      <c r="M570" s="12"/>
      <c r="N570" s="11"/>
      <c r="O570" s="12"/>
      <c r="P570" s="56"/>
      <c r="Q570" s="57"/>
      <c r="R570" s="56"/>
      <c r="S570" s="57"/>
      <c r="T570" s="56"/>
      <c r="U570" s="57"/>
      <c r="V570" s="57" t="s">
        <v>138</v>
      </c>
      <c r="W570" s="308" t="s">
        <v>7660</v>
      </c>
      <c r="X570" s="308" t="s">
        <v>7660</v>
      </c>
      <c r="Y570" s="308" t="s">
        <v>7660</v>
      </c>
      <c r="Z570" s="308" t="s">
        <v>7660</v>
      </c>
      <c r="AA570" s="308" t="s">
        <v>7660</v>
      </c>
      <c r="AB570" s="308" t="s">
        <v>7660</v>
      </c>
      <c r="AC570" s="308" t="s">
        <v>7660</v>
      </c>
      <c r="AD570" s="9"/>
    </row>
    <row r="571" spans="1:30" ht="20.100000000000001" customHeight="1">
      <c r="A571" s="311"/>
      <c r="B571" s="311"/>
      <c r="C571" s="312"/>
      <c r="D571" s="311" t="s">
        <v>1906</v>
      </c>
      <c r="E571" s="312"/>
      <c r="F571" s="313"/>
      <c r="G571" s="314"/>
      <c r="H571" s="313"/>
      <c r="I571" s="314"/>
      <c r="J571" s="313"/>
      <c r="K571" s="314"/>
      <c r="L571" s="313"/>
      <c r="M571" s="314"/>
      <c r="N571" s="313"/>
      <c r="O571" s="314"/>
      <c r="P571" s="315"/>
      <c r="Q571" s="316"/>
      <c r="R571" s="315"/>
      <c r="S571" s="316"/>
      <c r="T571" s="315"/>
      <c r="U571" s="316"/>
      <c r="V571" s="316"/>
      <c r="W571" s="312"/>
      <c r="X571" s="312"/>
      <c r="Y571" s="312"/>
      <c r="Z571" s="312"/>
      <c r="AA571" s="312"/>
      <c r="AB571" s="312"/>
      <c r="AC571" s="312"/>
      <c r="AD571" s="311"/>
    </row>
    <row r="572" spans="1:30" ht="20.100000000000001" customHeight="1">
      <c r="A572" s="311"/>
      <c r="B572" s="311"/>
      <c r="C572" s="312"/>
      <c r="D572" s="311" t="s">
        <v>1907</v>
      </c>
      <c r="E572" s="312"/>
      <c r="F572" s="313"/>
      <c r="G572" s="314"/>
      <c r="H572" s="313"/>
      <c r="I572" s="314"/>
      <c r="J572" s="313"/>
      <c r="K572" s="314"/>
      <c r="L572" s="313"/>
      <c r="M572" s="314"/>
      <c r="N572" s="313"/>
      <c r="O572" s="314"/>
      <c r="P572" s="315"/>
      <c r="Q572" s="316"/>
      <c r="R572" s="315"/>
      <c r="S572" s="316"/>
      <c r="T572" s="315"/>
      <c r="U572" s="316"/>
      <c r="V572" s="316"/>
      <c r="W572" s="312"/>
      <c r="X572" s="312"/>
      <c r="Y572" s="312"/>
      <c r="Z572" s="312"/>
      <c r="AA572" s="312"/>
      <c r="AB572" s="312"/>
      <c r="AC572" s="312"/>
      <c r="AD572" s="311"/>
    </row>
    <row r="573" spans="1:30" ht="20.100000000000001" customHeight="1">
      <c r="A573" s="311"/>
      <c r="B573" s="311"/>
      <c r="C573" s="312"/>
      <c r="D573" s="311" t="s">
        <v>1908</v>
      </c>
      <c r="E573" s="312"/>
      <c r="F573" s="313"/>
      <c r="G573" s="314"/>
      <c r="H573" s="313"/>
      <c r="I573" s="314"/>
      <c r="J573" s="313"/>
      <c r="K573" s="314"/>
      <c r="L573" s="313"/>
      <c r="M573" s="314"/>
      <c r="N573" s="313"/>
      <c r="O573" s="314"/>
      <c r="P573" s="315"/>
      <c r="Q573" s="316"/>
      <c r="R573" s="315"/>
      <c r="S573" s="316"/>
      <c r="T573" s="315"/>
      <c r="U573" s="316"/>
      <c r="V573" s="316"/>
      <c r="W573" s="312"/>
      <c r="X573" s="312"/>
      <c r="Y573" s="312"/>
      <c r="Z573" s="312"/>
      <c r="AA573" s="312"/>
      <c r="AB573" s="312"/>
      <c r="AC573" s="312"/>
      <c r="AD573" s="311"/>
    </row>
    <row r="574" spans="1:30" ht="20.100000000000001" customHeight="1">
      <c r="A574" s="311"/>
      <c r="B574" s="311"/>
      <c r="C574" s="312"/>
      <c r="D574" s="311" t="s">
        <v>1909</v>
      </c>
      <c r="E574" s="312"/>
      <c r="F574" s="313"/>
      <c r="G574" s="314"/>
      <c r="H574" s="313"/>
      <c r="I574" s="314"/>
      <c r="J574" s="313"/>
      <c r="K574" s="314"/>
      <c r="L574" s="313"/>
      <c r="M574" s="314"/>
      <c r="N574" s="313"/>
      <c r="O574" s="314"/>
      <c r="P574" s="315"/>
      <c r="Q574" s="316"/>
      <c r="R574" s="315"/>
      <c r="S574" s="316"/>
      <c r="T574" s="315"/>
      <c r="U574" s="316"/>
      <c r="V574" s="316"/>
      <c r="W574" s="312"/>
      <c r="X574" s="312"/>
      <c r="Y574" s="312"/>
      <c r="Z574" s="312"/>
      <c r="AA574" s="312"/>
      <c r="AB574" s="312"/>
      <c r="AC574" s="312"/>
      <c r="AD574" s="311"/>
    </row>
    <row r="575" spans="1:30" ht="20.100000000000001" customHeight="1">
      <c r="A575" s="311"/>
      <c r="B575" s="311"/>
      <c r="C575" s="312"/>
      <c r="D575" s="311" t="s">
        <v>1910</v>
      </c>
      <c r="E575" s="312"/>
      <c r="F575" s="313"/>
      <c r="G575" s="314"/>
      <c r="H575" s="313"/>
      <c r="I575" s="314"/>
      <c r="J575" s="313"/>
      <c r="K575" s="314"/>
      <c r="L575" s="313"/>
      <c r="M575" s="314"/>
      <c r="N575" s="313"/>
      <c r="O575" s="314"/>
      <c r="P575" s="315"/>
      <c r="Q575" s="316"/>
      <c r="R575" s="315"/>
      <c r="S575" s="316"/>
      <c r="T575" s="315"/>
      <c r="U575" s="316"/>
      <c r="V575" s="316"/>
      <c r="W575" s="312"/>
      <c r="X575" s="312"/>
      <c r="Y575" s="312"/>
      <c r="Z575" s="312"/>
      <c r="AA575" s="312"/>
      <c r="AB575" s="312"/>
      <c r="AC575" s="312"/>
      <c r="AD575" s="311"/>
    </row>
    <row r="576" spans="1:30" ht="20.100000000000001" customHeight="1">
      <c r="A576" s="311"/>
      <c r="B576" s="311"/>
      <c r="C576" s="312"/>
      <c r="D576" s="311" t="s">
        <v>1911</v>
      </c>
      <c r="E576" s="312"/>
      <c r="F576" s="313"/>
      <c r="G576" s="314"/>
      <c r="H576" s="313"/>
      <c r="I576" s="314"/>
      <c r="J576" s="313"/>
      <c r="K576" s="314"/>
      <c r="L576" s="313"/>
      <c r="M576" s="314"/>
      <c r="N576" s="313"/>
      <c r="O576" s="314"/>
      <c r="P576" s="315"/>
      <c r="Q576" s="316"/>
      <c r="R576" s="315"/>
      <c r="S576" s="316"/>
      <c r="T576" s="315"/>
      <c r="U576" s="316"/>
      <c r="V576" s="316"/>
      <c r="W576" s="312"/>
      <c r="X576" s="312"/>
      <c r="Y576" s="312"/>
      <c r="Z576" s="312"/>
      <c r="AA576" s="312"/>
      <c r="AB576" s="312"/>
      <c r="AC576" s="312"/>
      <c r="AD576" s="311"/>
    </row>
    <row r="577" spans="1:30" ht="20.100000000000001" customHeight="1">
      <c r="A577" s="311"/>
      <c r="B577" s="311"/>
      <c r="C577" s="312"/>
      <c r="D577" s="311" t="s">
        <v>1912</v>
      </c>
      <c r="E577" s="312"/>
      <c r="F577" s="313"/>
      <c r="G577" s="314"/>
      <c r="H577" s="313"/>
      <c r="I577" s="314"/>
      <c r="J577" s="313"/>
      <c r="K577" s="314"/>
      <c r="L577" s="313"/>
      <c r="M577" s="314"/>
      <c r="N577" s="313"/>
      <c r="O577" s="314"/>
      <c r="P577" s="315"/>
      <c r="Q577" s="316"/>
      <c r="R577" s="315"/>
      <c r="S577" s="316"/>
      <c r="T577" s="315"/>
      <c r="U577" s="316"/>
      <c r="V577" s="316"/>
      <c r="W577" s="312"/>
      <c r="X577" s="312"/>
      <c r="Y577" s="312"/>
      <c r="Z577" s="312"/>
      <c r="AA577" s="312"/>
      <c r="AB577" s="312"/>
      <c r="AC577" s="312"/>
      <c r="AD577" s="311"/>
    </row>
    <row r="578" spans="1:30" ht="20.100000000000001" customHeight="1">
      <c r="A578" s="311"/>
      <c r="B578" s="311"/>
      <c r="C578" s="312"/>
      <c r="D578" s="311" t="s">
        <v>1913</v>
      </c>
      <c r="E578" s="312"/>
      <c r="F578" s="313"/>
      <c r="G578" s="314"/>
      <c r="H578" s="313"/>
      <c r="I578" s="314"/>
      <c r="J578" s="313"/>
      <c r="K578" s="314"/>
      <c r="L578" s="313"/>
      <c r="M578" s="314"/>
      <c r="N578" s="313"/>
      <c r="O578" s="314"/>
      <c r="P578" s="315"/>
      <c r="Q578" s="316"/>
      <c r="R578" s="315"/>
      <c r="S578" s="316"/>
      <c r="T578" s="315"/>
      <c r="U578" s="316"/>
      <c r="V578" s="316"/>
      <c r="W578" s="312"/>
      <c r="X578" s="312"/>
      <c r="Y578" s="312"/>
      <c r="Z578" s="312"/>
      <c r="AA578" s="312"/>
      <c r="AB578" s="312"/>
      <c r="AC578" s="312"/>
      <c r="AD578" s="311"/>
    </row>
    <row r="579" spans="1:30" ht="20.100000000000001" customHeight="1">
      <c r="A579" s="328" t="s">
        <v>3933</v>
      </c>
      <c r="B579" s="328" t="s">
        <v>7741</v>
      </c>
      <c r="C579" s="329" t="s">
        <v>3850</v>
      </c>
      <c r="D579" s="328"/>
      <c r="E579" s="329"/>
      <c r="F579" s="330">
        <v>43</v>
      </c>
      <c r="G579" s="331">
        <v>100</v>
      </c>
      <c r="H579" s="330">
        <v>46</v>
      </c>
      <c r="I579" s="331">
        <v>100</v>
      </c>
      <c r="J579" s="330">
        <f>5092-5043</f>
        <v>49</v>
      </c>
      <c r="K579" s="331">
        <v>100</v>
      </c>
      <c r="L579" s="330">
        <v>56</v>
      </c>
      <c r="M579" s="331">
        <v>100</v>
      </c>
      <c r="N579" s="330">
        <v>63</v>
      </c>
      <c r="O579" s="331">
        <v>100</v>
      </c>
      <c r="P579" s="332">
        <v>68</v>
      </c>
      <c r="Q579" s="333">
        <v>100</v>
      </c>
      <c r="R579" s="332">
        <v>79</v>
      </c>
      <c r="S579" s="333">
        <v>100</v>
      </c>
      <c r="T579" s="332">
        <v>116</v>
      </c>
      <c r="U579" s="333">
        <v>100</v>
      </c>
      <c r="V579" s="333" t="s">
        <v>138</v>
      </c>
      <c r="W579" s="329" t="s">
        <v>7660</v>
      </c>
      <c r="X579" s="329" t="s">
        <v>7660</v>
      </c>
      <c r="Y579" s="329" t="s">
        <v>7660</v>
      </c>
      <c r="Z579" s="329" t="s">
        <v>7660</v>
      </c>
      <c r="AA579" s="329" t="s">
        <v>7660</v>
      </c>
      <c r="AB579" s="329" t="s">
        <v>7660</v>
      </c>
      <c r="AC579" s="329" t="s">
        <v>7660</v>
      </c>
      <c r="AD579" s="328"/>
    </row>
    <row r="580" spans="1:30" ht="20.100000000000001" customHeight="1">
      <c r="A580" s="9" t="s">
        <v>9703</v>
      </c>
      <c r="B580" s="9" t="s">
        <v>2429</v>
      </c>
      <c r="C580" s="308" t="s">
        <v>7659</v>
      </c>
      <c r="D580" s="9" t="s">
        <v>2430</v>
      </c>
      <c r="E580" s="308" t="s">
        <v>7725</v>
      </c>
      <c r="F580" s="11">
        <v>135</v>
      </c>
      <c r="G580" s="12">
        <v>3.4</v>
      </c>
      <c r="H580" s="11"/>
      <c r="I580" s="12"/>
      <c r="J580" s="11"/>
      <c r="K580" s="12"/>
      <c r="L580" s="11"/>
      <c r="M580" s="12"/>
      <c r="N580" s="11"/>
      <c r="O580" s="12"/>
      <c r="P580" s="334"/>
      <c r="Q580" s="74"/>
      <c r="R580" s="334"/>
      <c r="S580" s="75"/>
      <c r="T580" s="56">
        <v>181</v>
      </c>
      <c r="U580" s="57">
        <v>3.5545954438334642</v>
      </c>
      <c r="V580" s="57" t="s">
        <v>138</v>
      </c>
      <c r="W580" s="308"/>
      <c r="X580" s="308"/>
      <c r="Y580" s="308"/>
      <c r="Z580" s="308"/>
      <c r="AA580" s="308"/>
      <c r="AB580" s="308"/>
      <c r="AC580" s="308" t="s">
        <v>7660</v>
      </c>
      <c r="AD580" s="9"/>
    </row>
    <row r="581" spans="1:30" ht="20.100000000000001" customHeight="1">
      <c r="A581" s="311"/>
      <c r="B581" s="311"/>
      <c r="C581" s="312"/>
      <c r="D581" s="311" t="s">
        <v>2431</v>
      </c>
      <c r="E581" s="312"/>
      <c r="F581" s="313">
        <v>189</v>
      </c>
      <c r="G581" s="314">
        <v>4.7</v>
      </c>
      <c r="H581" s="313"/>
      <c r="I581" s="314"/>
      <c r="J581" s="313"/>
      <c r="K581" s="314"/>
      <c r="L581" s="313"/>
      <c r="M581" s="314"/>
      <c r="N581" s="313"/>
      <c r="O581" s="314"/>
      <c r="P581" s="335"/>
      <c r="Q581" s="336"/>
      <c r="R581" s="335"/>
      <c r="S581" s="337"/>
      <c r="T581" s="315">
        <v>264</v>
      </c>
      <c r="U581" s="316">
        <v>5.1846032992930082</v>
      </c>
      <c r="V581" s="316"/>
      <c r="W581" s="312"/>
      <c r="X581" s="312"/>
      <c r="Y581" s="312"/>
      <c r="Z581" s="312"/>
      <c r="AA581" s="312"/>
      <c r="AB581" s="312"/>
      <c r="AC581" s="312"/>
      <c r="AD581" s="311"/>
    </row>
    <row r="582" spans="1:30" ht="20.100000000000001" customHeight="1">
      <c r="A582" s="311"/>
      <c r="B582" s="311"/>
      <c r="C582" s="312"/>
      <c r="D582" s="311" t="s">
        <v>2432</v>
      </c>
      <c r="E582" s="312"/>
      <c r="F582" s="313">
        <v>222</v>
      </c>
      <c r="G582" s="314">
        <v>5.6</v>
      </c>
      <c r="H582" s="313"/>
      <c r="I582" s="314"/>
      <c r="J582" s="313"/>
      <c r="K582" s="314"/>
      <c r="L582" s="313"/>
      <c r="M582" s="314"/>
      <c r="N582" s="313"/>
      <c r="O582" s="314"/>
      <c r="P582" s="335"/>
      <c r="Q582" s="336"/>
      <c r="R582" s="335"/>
      <c r="S582" s="337"/>
      <c r="T582" s="315">
        <v>361</v>
      </c>
      <c r="U582" s="316">
        <v>7.08955223880597</v>
      </c>
      <c r="V582" s="316"/>
      <c r="W582" s="312"/>
      <c r="X582" s="312"/>
      <c r="Y582" s="312"/>
      <c r="Z582" s="312"/>
      <c r="AA582" s="312"/>
      <c r="AB582" s="312"/>
      <c r="AC582" s="312"/>
      <c r="AD582" s="311"/>
    </row>
    <row r="583" spans="1:30" ht="20.100000000000001" customHeight="1">
      <c r="A583" s="311"/>
      <c r="B583" s="311"/>
      <c r="C583" s="312"/>
      <c r="D583" s="311" t="s">
        <v>2433</v>
      </c>
      <c r="E583" s="312"/>
      <c r="F583" s="313">
        <v>511</v>
      </c>
      <c r="G583" s="314">
        <v>12.8</v>
      </c>
      <c r="H583" s="313"/>
      <c r="I583" s="314"/>
      <c r="J583" s="313"/>
      <c r="K583" s="314"/>
      <c r="L583" s="313"/>
      <c r="M583" s="314"/>
      <c r="N583" s="313"/>
      <c r="O583" s="314"/>
      <c r="P583" s="335"/>
      <c r="Q583" s="336"/>
      <c r="R583" s="335"/>
      <c r="S583" s="337"/>
      <c r="T583" s="315">
        <v>600</v>
      </c>
      <c r="U583" s="316">
        <v>11.783189316575019</v>
      </c>
      <c r="V583" s="316"/>
      <c r="W583" s="312"/>
      <c r="X583" s="312"/>
      <c r="Y583" s="312"/>
      <c r="Z583" s="312"/>
      <c r="AA583" s="312"/>
      <c r="AB583" s="312"/>
      <c r="AC583" s="312"/>
      <c r="AD583" s="311"/>
    </row>
    <row r="584" spans="1:30" ht="20.100000000000001" customHeight="1">
      <c r="A584" s="311"/>
      <c r="B584" s="311"/>
      <c r="C584" s="312"/>
      <c r="D584" s="311" t="s">
        <v>7742</v>
      </c>
      <c r="E584" s="312"/>
      <c r="F584" s="313">
        <v>2924</v>
      </c>
      <c r="G584" s="314">
        <v>73.400000000000006</v>
      </c>
      <c r="H584" s="313"/>
      <c r="I584" s="314"/>
      <c r="J584" s="313"/>
      <c r="K584" s="314"/>
      <c r="L584" s="313"/>
      <c r="M584" s="314"/>
      <c r="N584" s="313"/>
      <c r="O584" s="314"/>
      <c r="P584" s="335"/>
      <c r="Q584" s="336"/>
      <c r="R584" s="335"/>
      <c r="S584" s="337"/>
      <c r="T584" s="315">
        <v>3686</v>
      </c>
      <c r="U584" s="316">
        <v>72.388059701492537</v>
      </c>
      <c r="V584" s="316"/>
      <c r="W584" s="312"/>
      <c r="X584" s="312"/>
      <c r="Y584" s="312"/>
      <c r="Z584" s="312"/>
      <c r="AA584" s="312"/>
      <c r="AB584" s="312"/>
      <c r="AC584" s="312"/>
      <c r="AD584" s="311"/>
    </row>
    <row r="585" spans="1:30" ht="20.100000000000001" customHeight="1">
      <c r="A585" s="311"/>
      <c r="B585" s="311"/>
      <c r="C585" s="312"/>
      <c r="D585" s="311" t="s">
        <v>7726</v>
      </c>
      <c r="E585" s="312"/>
      <c r="F585" s="313">
        <v>2</v>
      </c>
      <c r="G585" s="314">
        <v>5.0213406979663568E-2</v>
      </c>
      <c r="H585" s="313"/>
      <c r="I585" s="314"/>
      <c r="J585" s="313"/>
      <c r="K585" s="314"/>
      <c r="L585" s="313"/>
      <c r="M585" s="314"/>
      <c r="N585" s="313"/>
      <c r="O585" s="314"/>
      <c r="P585" s="335"/>
      <c r="Q585" s="336"/>
      <c r="R585" s="335"/>
      <c r="S585" s="337"/>
      <c r="T585" s="315"/>
      <c r="U585" s="316"/>
      <c r="V585" s="316"/>
      <c r="W585" s="312"/>
      <c r="X585" s="312"/>
      <c r="Y585" s="312"/>
      <c r="Z585" s="312"/>
      <c r="AA585" s="312"/>
      <c r="AB585" s="312"/>
      <c r="AC585" s="312"/>
      <c r="AD585" s="311"/>
    </row>
    <row r="586" spans="1:30" ht="20.100000000000001" customHeight="1">
      <c r="A586" s="311"/>
      <c r="B586" s="311"/>
      <c r="C586" s="312"/>
      <c r="D586" s="311" t="s">
        <v>7727</v>
      </c>
      <c r="E586" s="312"/>
      <c r="F586" s="313"/>
      <c r="G586" s="314"/>
      <c r="H586" s="313"/>
      <c r="I586" s="314"/>
      <c r="J586" s="313"/>
      <c r="K586" s="314"/>
      <c r="L586" s="313"/>
      <c r="M586" s="314"/>
      <c r="N586" s="313"/>
      <c r="O586" s="314"/>
      <c r="P586" s="335"/>
      <c r="Q586" s="336"/>
      <c r="R586" s="335"/>
      <c r="S586" s="337"/>
      <c r="T586" s="315"/>
      <c r="U586" s="316"/>
      <c r="V586" s="316"/>
      <c r="W586" s="312"/>
      <c r="X586" s="312"/>
      <c r="Y586" s="312"/>
      <c r="Z586" s="312"/>
      <c r="AA586" s="312"/>
      <c r="AB586" s="312"/>
      <c r="AC586" s="312"/>
      <c r="AD586" s="311"/>
    </row>
    <row r="587" spans="1:30" ht="20.100000000000001" customHeight="1">
      <c r="A587" s="9" t="s">
        <v>9704</v>
      </c>
      <c r="B587" s="9" t="s">
        <v>2434</v>
      </c>
      <c r="C587" s="308" t="s">
        <v>7659</v>
      </c>
      <c r="D587" s="9" t="s">
        <v>2430</v>
      </c>
      <c r="E587" s="308" t="s">
        <v>7725</v>
      </c>
      <c r="F587" s="11">
        <v>75</v>
      </c>
      <c r="G587" s="12">
        <v>1.9</v>
      </c>
      <c r="H587" s="11"/>
      <c r="I587" s="12"/>
      <c r="J587" s="11"/>
      <c r="K587" s="12"/>
      <c r="L587" s="11"/>
      <c r="M587" s="12"/>
      <c r="N587" s="11"/>
      <c r="O587" s="12"/>
      <c r="P587" s="334"/>
      <c r="Q587" s="74"/>
      <c r="R587" s="334"/>
      <c r="S587" s="75"/>
      <c r="T587" s="56">
        <v>120</v>
      </c>
      <c r="U587" s="57">
        <v>2.356637863315004</v>
      </c>
      <c r="V587" s="57" t="s">
        <v>138</v>
      </c>
      <c r="W587" s="308"/>
      <c r="X587" s="308"/>
      <c r="Y587" s="308"/>
      <c r="Z587" s="308"/>
      <c r="AA587" s="308"/>
      <c r="AB587" s="308"/>
      <c r="AC587" s="308" t="s">
        <v>7660</v>
      </c>
      <c r="AD587" s="9"/>
    </row>
    <row r="588" spans="1:30" ht="20.100000000000001" customHeight="1">
      <c r="A588" s="311"/>
      <c r="B588" s="311"/>
      <c r="C588" s="312"/>
      <c r="D588" s="311" t="s">
        <v>2431</v>
      </c>
      <c r="E588" s="312"/>
      <c r="F588" s="313">
        <v>215</v>
      </c>
      <c r="G588" s="314">
        <v>5.4</v>
      </c>
      <c r="H588" s="313"/>
      <c r="I588" s="314"/>
      <c r="J588" s="313"/>
      <c r="K588" s="314"/>
      <c r="L588" s="313"/>
      <c r="M588" s="314"/>
      <c r="N588" s="313"/>
      <c r="O588" s="314"/>
      <c r="P588" s="335"/>
      <c r="Q588" s="336"/>
      <c r="R588" s="335"/>
      <c r="S588" s="337"/>
      <c r="T588" s="315">
        <v>248</v>
      </c>
      <c r="U588" s="316">
        <v>4.8703849175176748</v>
      </c>
      <c r="V588" s="316"/>
      <c r="W588" s="312"/>
      <c r="X588" s="312"/>
      <c r="Y588" s="312"/>
      <c r="Z588" s="312"/>
      <c r="AA588" s="312"/>
      <c r="AB588" s="312"/>
      <c r="AC588" s="312"/>
      <c r="AD588" s="311"/>
    </row>
    <row r="589" spans="1:30" ht="20.100000000000001" customHeight="1">
      <c r="A589" s="311"/>
      <c r="B589" s="311"/>
      <c r="C589" s="312"/>
      <c r="D589" s="311" t="s">
        <v>2432</v>
      </c>
      <c r="E589" s="312"/>
      <c r="F589" s="313">
        <v>229</v>
      </c>
      <c r="G589" s="314">
        <v>5.8</v>
      </c>
      <c r="H589" s="313"/>
      <c r="I589" s="314"/>
      <c r="J589" s="313"/>
      <c r="K589" s="314"/>
      <c r="L589" s="313"/>
      <c r="M589" s="314"/>
      <c r="N589" s="313"/>
      <c r="O589" s="314"/>
      <c r="P589" s="335"/>
      <c r="Q589" s="336"/>
      <c r="R589" s="335"/>
      <c r="S589" s="337"/>
      <c r="T589" s="315">
        <v>301</v>
      </c>
      <c r="U589" s="316">
        <v>5.9112333071484686</v>
      </c>
      <c r="V589" s="316"/>
      <c r="W589" s="312"/>
      <c r="X589" s="312"/>
      <c r="Y589" s="312"/>
      <c r="Z589" s="312"/>
      <c r="AA589" s="312"/>
      <c r="AB589" s="312"/>
      <c r="AC589" s="312"/>
      <c r="AD589" s="311"/>
    </row>
    <row r="590" spans="1:30" ht="20.100000000000001" customHeight="1">
      <c r="A590" s="311"/>
      <c r="B590" s="311"/>
      <c r="C590" s="312"/>
      <c r="D590" s="311" t="s">
        <v>2433</v>
      </c>
      <c r="E590" s="312"/>
      <c r="F590" s="313">
        <v>396</v>
      </c>
      <c r="G590" s="314">
        <v>9.9</v>
      </c>
      <c r="H590" s="313"/>
      <c r="I590" s="314"/>
      <c r="J590" s="313"/>
      <c r="K590" s="314"/>
      <c r="L590" s="313"/>
      <c r="M590" s="314"/>
      <c r="N590" s="313"/>
      <c r="O590" s="314"/>
      <c r="P590" s="335"/>
      <c r="Q590" s="336"/>
      <c r="R590" s="335"/>
      <c r="S590" s="337"/>
      <c r="T590" s="315">
        <v>455</v>
      </c>
      <c r="U590" s="316">
        <v>8.9355852317360558</v>
      </c>
      <c r="V590" s="316"/>
      <c r="W590" s="312"/>
      <c r="X590" s="312"/>
      <c r="Y590" s="312"/>
      <c r="Z590" s="312"/>
      <c r="AA590" s="312"/>
      <c r="AB590" s="312"/>
      <c r="AC590" s="312"/>
      <c r="AD590" s="311"/>
    </row>
    <row r="591" spans="1:30" ht="20.100000000000001" customHeight="1">
      <c r="A591" s="311"/>
      <c r="B591" s="311"/>
      <c r="C591" s="312"/>
      <c r="D591" s="311" t="s">
        <v>7742</v>
      </c>
      <c r="E591" s="312"/>
      <c r="F591" s="313">
        <v>3066</v>
      </c>
      <c r="G591" s="314">
        <v>77</v>
      </c>
      <c r="H591" s="313"/>
      <c r="I591" s="314"/>
      <c r="J591" s="313"/>
      <c r="K591" s="314"/>
      <c r="L591" s="313"/>
      <c r="M591" s="314"/>
      <c r="N591" s="313"/>
      <c r="O591" s="314"/>
      <c r="P591" s="335"/>
      <c r="Q591" s="336"/>
      <c r="R591" s="335"/>
      <c r="S591" s="337"/>
      <c r="T591" s="315">
        <v>3968</v>
      </c>
      <c r="U591" s="316">
        <v>77.926158680282796</v>
      </c>
      <c r="V591" s="316"/>
      <c r="W591" s="312"/>
      <c r="X591" s="312"/>
      <c r="Y591" s="312"/>
      <c r="Z591" s="312"/>
      <c r="AA591" s="312"/>
      <c r="AB591" s="312"/>
      <c r="AC591" s="312"/>
      <c r="AD591" s="311"/>
    </row>
    <row r="592" spans="1:30" ht="20.100000000000001" customHeight="1">
      <c r="A592" s="311"/>
      <c r="B592" s="311"/>
      <c r="C592" s="312"/>
      <c r="D592" s="311" t="s">
        <v>7726</v>
      </c>
      <c r="E592" s="312"/>
      <c r="F592" s="356">
        <v>2</v>
      </c>
      <c r="G592" s="314">
        <v>5.0213406979663568E-2</v>
      </c>
      <c r="H592" s="313"/>
      <c r="I592" s="314"/>
      <c r="J592" s="313"/>
      <c r="K592" s="314"/>
      <c r="L592" s="313"/>
      <c r="M592" s="314"/>
      <c r="N592" s="313"/>
      <c r="O592" s="314"/>
      <c r="P592" s="335"/>
      <c r="Q592" s="336"/>
      <c r="R592" s="335"/>
      <c r="S592" s="337"/>
      <c r="T592" s="315"/>
      <c r="U592" s="316"/>
      <c r="V592" s="316"/>
      <c r="W592" s="312"/>
      <c r="X592" s="312"/>
      <c r="Y592" s="312"/>
      <c r="Z592" s="312"/>
      <c r="AA592" s="312"/>
      <c r="AB592" s="312"/>
      <c r="AC592" s="312"/>
      <c r="AD592" s="311"/>
    </row>
    <row r="593" spans="1:30" ht="20.100000000000001" customHeight="1">
      <c r="A593" s="311"/>
      <c r="B593" s="311"/>
      <c r="C593" s="312"/>
      <c r="D593" s="311" t="s">
        <v>7727</v>
      </c>
      <c r="E593" s="312"/>
      <c r="F593" s="313"/>
      <c r="G593" s="314"/>
      <c r="H593" s="313"/>
      <c r="I593" s="314"/>
      <c r="J593" s="313"/>
      <c r="K593" s="314"/>
      <c r="L593" s="313"/>
      <c r="M593" s="314"/>
      <c r="N593" s="313"/>
      <c r="O593" s="314"/>
      <c r="P593" s="335"/>
      <c r="Q593" s="336"/>
      <c r="R593" s="335"/>
      <c r="S593" s="337"/>
      <c r="T593" s="315"/>
      <c r="U593" s="316"/>
      <c r="V593" s="316"/>
      <c r="W593" s="312"/>
      <c r="X593" s="312"/>
      <c r="Y593" s="312"/>
      <c r="Z593" s="312"/>
      <c r="AA593" s="312"/>
      <c r="AB593" s="312"/>
      <c r="AC593" s="312"/>
      <c r="AD593" s="311"/>
    </row>
    <row r="594" spans="1:30" ht="20.100000000000001" customHeight="1">
      <c r="A594" s="9" t="s">
        <v>9705</v>
      </c>
      <c r="B594" s="9" t="s">
        <v>2435</v>
      </c>
      <c r="C594" s="308" t="s">
        <v>7659</v>
      </c>
      <c r="D594" s="9" t="s">
        <v>2430</v>
      </c>
      <c r="E594" s="308" t="s">
        <v>7725</v>
      </c>
      <c r="F594" s="11">
        <v>149</v>
      </c>
      <c r="G594" s="12">
        <v>3.7</v>
      </c>
      <c r="H594" s="11"/>
      <c r="I594" s="12"/>
      <c r="J594" s="11"/>
      <c r="K594" s="12"/>
      <c r="L594" s="11"/>
      <c r="M594" s="12"/>
      <c r="N594" s="11"/>
      <c r="O594" s="12"/>
      <c r="P594" s="334"/>
      <c r="Q594" s="74"/>
      <c r="R594" s="334"/>
      <c r="S594" s="75"/>
      <c r="T594" s="56">
        <v>199</v>
      </c>
      <c r="U594" s="57">
        <v>3.9080911233307147</v>
      </c>
      <c r="V594" s="57" t="s">
        <v>138</v>
      </c>
      <c r="W594" s="308"/>
      <c r="X594" s="308"/>
      <c r="Y594" s="308"/>
      <c r="Z594" s="308"/>
      <c r="AA594" s="308"/>
      <c r="AB594" s="308"/>
      <c r="AC594" s="308" t="s">
        <v>7660</v>
      </c>
      <c r="AD594" s="9"/>
    </row>
    <row r="595" spans="1:30" ht="20.100000000000001" customHeight="1">
      <c r="A595" s="311"/>
      <c r="B595" s="311"/>
      <c r="C595" s="312"/>
      <c r="D595" s="311" t="s">
        <v>2431</v>
      </c>
      <c r="E595" s="312"/>
      <c r="F595" s="313">
        <v>282</v>
      </c>
      <c r="G595" s="314">
        <v>7.1</v>
      </c>
      <c r="H595" s="313"/>
      <c r="I595" s="314"/>
      <c r="J595" s="313"/>
      <c r="K595" s="314"/>
      <c r="L595" s="313"/>
      <c r="M595" s="314"/>
      <c r="N595" s="313"/>
      <c r="O595" s="314"/>
      <c r="P595" s="335"/>
      <c r="Q595" s="336"/>
      <c r="R595" s="335"/>
      <c r="S595" s="337"/>
      <c r="T595" s="315">
        <v>325</v>
      </c>
      <c r="U595" s="316">
        <v>6.3825608798114688</v>
      </c>
      <c r="V595" s="316"/>
      <c r="W595" s="312"/>
      <c r="X595" s="312"/>
      <c r="Y595" s="312"/>
      <c r="Z595" s="312"/>
      <c r="AA595" s="312"/>
      <c r="AB595" s="312"/>
      <c r="AC595" s="312"/>
      <c r="AD595" s="311"/>
    </row>
    <row r="596" spans="1:30" ht="20.100000000000001" customHeight="1">
      <c r="A596" s="311"/>
      <c r="B596" s="311"/>
      <c r="C596" s="312"/>
      <c r="D596" s="311" t="s">
        <v>2432</v>
      </c>
      <c r="E596" s="312"/>
      <c r="F596" s="313">
        <v>334</v>
      </c>
      <c r="G596" s="314">
        <v>8.4</v>
      </c>
      <c r="H596" s="313"/>
      <c r="I596" s="314"/>
      <c r="J596" s="313"/>
      <c r="K596" s="314"/>
      <c r="L596" s="313"/>
      <c r="M596" s="314"/>
      <c r="N596" s="313"/>
      <c r="O596" s="314"/>
      <c r="P596" s="335"/>
      <c r="Q596" s="336"/>
      <c r="R596" s="335"/>
      <c r="S596" s="337"/>
      <c r="T596" s="315">
        <v>424</v>
      </c>
      <c r="U596" s="316">
        <v>8.3267871170463472</v>
      </c>
      <c r="V596" s="316"/>
      <c r="W596" s="312"/>
      <c r="X596" s="312"/>
      <c r="Y596" s="312"/>
      <c r="Z596" s="312"/>
      <c r="AA596" s="312"/>
      <c r="AB596" s="312"/>
      <c r="AC596" s="312"/>
      <c r="AD596" s="311"/>
    </row>
    <row r="597" spans="1:30" ht="20.100000000000001" customHeight="1">
      <c r="A597" s="311"/>
      <c r="B597" s="311"/>
      <c r="C597" s="312"/>
      <c r="D597" s="311" t="s">
        <v>2433</v>
      </c>
      <c r="E597" s="312"/>
      <c r="F597" s="313">
        <v>590</v>
      </c>
      <c r="G597" s="314">
        <v>14.8</v>
      </c>
      <c r="H597" s="313"/>
      <c r="I597" s="314"/>
      <c r="J597" s="313"/>
      <c r="K597" s="314"/>
      <c r="L597" s="313"/>
      <c r="M597" s="314"/>
      <c r="N597" s="313"/>
      <c r="O597" s="314"/>
      <c r="P597" s="335"/>
      <c r="Q597" s="336"/>
      <c r="R597" s="335"/>
      <c r="S597" s="337"/>
      <c r="T597" s="315">
        <v>637</v>
      </c>
      <c r="U597" s="316">
        <v>12.509819324430479</v>
      </c>
      <c r="V597" s="316"/>
      <c r="W597" s="312"/>
      <c r="X597" s="312"/>
      <c r="Y597" s="312"/>
      <c r="Z597" s="312"/>
      <c r="AA597" s="312"/>
      <c r="AB597" s="312"/>
      <c r="AC597" s="312"/>
      <c r="AD597" s="311"/>
    </row>
    <row r="598" spans="1:30" ht="20.100000000000001" customHeight="1">
      <c r="A598" s="311"/>
      <c r="B598" s="311"/>
      <c r="C598" s="312"/>
      <c r="D598" s="311" t="s">
        <v>7742</v>
      </c>
      <c r="E598" s="312"/>
      <c r="F598" s="313">
        <v>2626</v>
      </c>
      <c r="G598" s="314">
        <v>66</v>
      </c>
      <c r="H598" s="313"/>
      <c r="I598" s="314"/>
      <c r="J598" s="313"/>
      <c r="K598" s="314"/>
      <c r="L598" s="313"/>
      <c r="M598" s="314"/>
      <c r="N598" s="313"/>
      <c r="O598" s="314"/>
      <c r="P598" s="335"/>
      <c r="Q598" s="336"/>
      <c r="R598" s="335"/>
      <c r="S598" s="337"/>
      <c r="T598" s="315">
        <v>3507</v>
      </c>
      <c r="U598" s="316">
        <v>68.872741555380983</v>
      </c>
      <c r="V598" s="316"/>
      <c r="W598" s="312"/>
      <c r="X598" s="312"/>
      <c r="Y598" s="312"/>
      <c r="Z598" s="312"/>
      <c r="AA598" s="312"/>
      <c r="AB598" s="312"/>
      <c r="AC598" s="312"/>
      <c r="AD598" s="311"/>
    </row>
    <row r="599" spans="1:30" ht="20.100000000000001" customHeight="1">
      <c r="A599" s="311"/>
      <c r="B599" s="311"/>
      <c r="C599" s="312"/>
      <c r="D599" s="311" t="s">
        <v>7726</v>
      </c>
      <c r="E599" s="312"/>
      <c r="F599" s="356">
        <v>2</v>
      </c>
      <c r="G599" s="314">
        <v>5.0213406979663568E-2</v>
      </c>
      <c r="H599" s="313"/>
      <c r="I599" s="314"/>
      <c r="J599" s="313"/>
      <c r="K599" s="314"/>
      <c r="L599" s="313"/>
      <c r="M599" s="314"/>
      <c r="N599" s="313"/>
      <c r="O599" s="314"/>
      <c r="P599" s="335"/>
      <c r="Q599" s="336"/>
      <c r="R599" s="335"/>
      <c r="S599" s="337"/>
      <c r="T599" s="315"/>
      <c r="U599" s="316"/>
      <c r="V599" s="316"/>
      <c r="W599" s="312"/>
      <c r="X599" s="312"/>
      <c r="Y599" s="312"/>
      <c r="Z599" s="312"/>
      <c r="AA599" s="312"/>
      <c r="AB599" s="312"/>
      <c r="AC599" s="312"/>
      <c r="AD599" s="311"/>
    </row>
    <row r="600" spans="1:30" ht="20.100000000000001" customHeight="1">
      <c r="A600" s="311"/>
      <c r="B600" s="311"/>
      <c r="C600" s="312"/>
      <c r="D600" s="311" t="s">
        <v>7727</v>
      </c>
      <c r="E600" s="312"/>
      <c r="F600" s="313"/>
      <c r="G600" s="314"/>
      <c r="H600" s="313"/>
      <c r="I600" s="314"/>
      <c r="J600" s="313"/>
      <c r="K600" s="314"/>
      <c r="L600" s="313"/>
      <c r="M600" s="314"/>
      <c r="N600" s="313"/>
      <c r="O600" s="314"/>
      <c r="P600" s="335"/>
      <c r="Q600" s="336"/>
      <c r="R600" s="335"/>
      <c r="S600" s="337"/>
      <c r="T600" s="315"/>
      <c r="U600" s="316"/>
      <c r="V600" s="316"/>
      <c r="W600" s="312"/>
      <c r="X600" s="312"/>
      <c r="Y600" s="312"/>
      <c r="Z600" s="312"/>
      <c r="AA600" s="312"/>
      <c r="AB600" s="312"/>
      <c r="AC600" s="312"/>
      <c r="AD600" s="311"/>
    </row>
    <row r="601" spans="1:30" ht="20.100000000000001" customHeight="1">
      <c r="A601" s="9" t="s">
        <v>9706</v>
      </c>
      <c r="B601" s="9" t="s">
        <v>7743</v>
      </c>
      <c r="C601" s="308" t="s">
        <v>7659</v>
      </c>
      <c r="D601" s="9" t="s">
        <v>2430</v>
      </c>
      <c r="E601" s="308" t="s">
        <v>7725</v>
      </c>
      <c r="F601" s="11">
        <v>187</v>
      </c>
      <c r="G601" s="12">
        <v>4.7</v>
      </c>
      <c r="H601" s="11"/>
      <c r="I601" s="12"/>
      <c r="J601" s="11"/>
      <c r="K601" s="12"/>
      <c r="L601" s="11"/>
      <c r="M601" s="12"/>
      <c r="N601" s="11"/>
      <c r="O601" s="12"/>
      <c r="P601" s="334"/>
      <c r="Q601" s="74"/>
      <c r="R601" s="334"/>
      <c r="S601" s="75"/>
      <c r="T601" s="56">
        <v>268</v>
      </c>
      <c r="U601" s="57">
        <v>5.2631578947368425</v>
      </c>
      <c r="V601" s="57" t="s">
        <v>138</v>
      </c>
      <c r="W601" s="308"/>
      <c r="X601" s="308"/>
      <c r="Y601" s="308"/>
      <c r="Z601" s="308"/>
      <c r="AA601" s="308"/>
      <c r="AB601" s="308"/>
      <c r="AC601" s="308" t="s">
        <v>7660</v>
      </c>
      <c r="AD601" s="9"/>
    </row>
    <row r="602" spans="1:30" ht="20.100000000000001" customHeight="1">
      <c r="A602" s="311"/>
      <c r="B602" s="311"/>
      <c r="C602" s="312"/>
      <c r="D602" s="311" t="s">
        <v>2431</v>
      </c>
      <c r="E602" s="312"/>
      <c r="F602" s="313">
        <v>332</v>
      </c>
      <c r="G602" s="314">
        <v>8.3000000000000007</v>
      </c>
      <c r="H602" s="313"/>
      <c r="I602" s="314"/>
      <c r="J602" s="313"/>
      <c r="K602" s="314"/>
      <c r="L602" s="313"/>
      <c r="M602" s="314"/>
      <c r="N602" s="313"/>
      <c r="O602" s="314"/>
      <c r="P602" s="335"/>
      <c r="Q602" s="336"/>
      <c r="R602" s="335"/>
      <c r="S602" s="337"/>
      <c r="T602" s="315">
        <v>367</v>
      </c>
      <c r="U602" s="316">
        <v>7.20738413197172</v>
      </c>
      <c r="V602" s="316"/>
      <c r="W602" s="312"/>
      <c r="X602" s="312"/>
      <c r="Y602" s="312"/>
      <c r="Z602" s="312"/>
      <c r="AA602" s="312"/>
      <c r="AB602" s="312"/>
      <c r="AC602" s="312"/>
      <c r="AD602" s="311"/>
    </row>
    <row r="603" spans="1:30" ht="20.100000000000001" customHeight="1">
      <c r="A603" s="311"/>
      <c r="B603" s="311"/>
      <c r="C603" s="312"/>
      <c r="D603" s="311" t="s">
        <v>2432</v>
      </c>
      <c r="E603" s="312"/>
      <c r="F603" s="313">
        <v>419</v>
      </c>
      <c r="G603" s="314">
        <v>10.5</v>
      </c>
      <c r="H603" s="313"/>
      <c r="I603" s="314"/>
      <c r="J603" s="313"/>
      <c r="K603" s="314"/>
      <c r="L603" s="313"/>
      <c r="M603" s="314"/>
      <c r="N603" s="313"/>
      <c r="O603" s="314"/>
      <c r="P603" s="335"/>
      <c r="Q603" s="336"/>
      <c r="R603" s="335"/>
      <c r="S603" s="337"/>
      <c r="T603" s="315">
        <v>443</v>
      </c>
      <c r="U603" s="316">
        <v>8.6999214454045557</v>
      </c>
      <c r="V603" s="316"/>
      <c r="W603" s="312"/>
      <c r="X603" s="312"/>
      <c r="Y603" s="312"/>
      <c r="Z603" s="312"/>
      <c r="AA603" s="312"/>
      <c r="AB603" s="312"/>
      <c r="AC603" s="312"/>
      <c r="AD603" s="311"/>
    </row>
    <row r="604" spans="1:30" ht="20.100000000000001" customHeight="1">
      <c r="A604" s="311"/>
      <c r="B604" s="311"/>
      <c r="C604" s="312"/>
      <c r="D604" s="311" t="s">
        <v>2433</v>
      </c>
      <c r="E604" s="312"/>
      <c r="F604" s="313">
        <v>640</v>
      </c>
      <c r="G604" s="314">
        <v>16.100000000000001</v>
      </c>
      <c r="H604" s="313"/>
      <c r="I604" s="314"/>
      <c r="J604" s="313"/>
      <c r="K604" s="314"/>
      <c r="L604" s="313"/>
      <c r="M604" s="314"/>
      <c r="N604" s="313"/>
      <c r="O604" s="314"/>
      <c r="P604" s="335"/>
      <c r="Q604" s="336"/>
      <c r="R604" s="335"/>
      <c r="S604" s="337"/>
      <c r="T604" s="315">
        <v>660</v>
      </c>
      <c r="U604" s="316">
        <v>12.961508248232521</v>
      </c>
      <c r="V604" s="316"/>
      <c r="W604" s="312"/>
      <c r="X604" s="312"/>
      <c r="Y604" s="312"/>
      <c r="Z604" s="312"/>
      <c r="AA604" s="312"/>
      <c r="AB604" s="312"/>
      <c r="AC604" s="312"/>
      <c r="AD604" s="311"/>
    </row>
    <row r="605" spans="1:30" ht="20.100000000000001" customHeight="1">
      <c r="A605" s="311"/>
      <c r="B605" s="311"/>
      <c r="C605" s="312"/>
      <c r="D605" s="311" t="s">
        <v>7742</v>
      </c>
      <c r="E605" s="312"/>
      <c r="F605" s="313">
        <v>2403</v>
      </c>
      <c r="G605" s="314">
        <v>60.4</v>
      </c>
      <c r="H605" s="313"/>
      <c r="I605" s="314"/>
      <c r="J605" s="313"/>
      <c r="K605" s="314"/>
      <c r="L605" s="313"/>
      <c r="M605" s="314"/>
      <c r="N605" s="313"/>
      <c r="O605" s="314"/>
      <c r="P605" s="335"/>
      <c r="Q605" s="336"/>
      <c r="R605" s="335"/>
      <c r="S605" s="337"/>
      <c r="T605" s="315">
        <v>3354</v>
      </c>
      <c r="U605" s="316">
        <v>65.868028279654354</v>
      </c>
      <c r="V605" s="316"/>
      <c r="W605" s="312"/>
      <c r="X605" s="312"/>
      <c r="Y605" s="312"/>
      <c r="Z605" s="312"/>
      <c r="AA605" s="312"/>
      <c r="AB605" s="312"/>
      <c r="AC605" s="312"/>
      <c r="AD605" s="311"/>
    </row>
    <row r="606" spans="1:30" ht="20.100000000000001" customHeight="1">
      <c r="A606" s="311"/>
      <c r="B606" s="311"/>
      <c r="C606" s="312"/>
      <c r="D606" s="311" t="s">
        <v>7726</v>
      </c>
      <c r="E606" s="312"/>
      <c r="F606" s="313"/>
      <c r="G606" s="314"/>
      <c r="H606" s="313"/>
      <c r="I606" s="314"/>
      <c r="J606" s="313"/>
      <c r="K606" s="314"/>
      <c r="L606" s="313"/>
      <c r="M606" s="314"/>
      <c r="N606" s="313"/>
      <c r="O606" s="314"/>
      <c r="P606" s="335"/>
      <c r="Q606" s="336"/>
      <c r="R606" s="335"/>
      <c r="S606" s="337"/>
      <c r="T606" s="315"/>
      <c r="U606" s="316"/>
      <c r="V606" s="316"/>
      <c r="W606" s="312"/>
      <c r="X606" s="312"/>
      <c r="Y606" s="312"/>
      <c r="Z606" s="312"/>
      <c r="AA606" s="312"/>
      <c r="AB606" s="312"/>
      <c r="AC606" s="312"/>
      <c r="AD606" s="311"/>
    </row>
    <row r="607" spans="1:30" ht="20.100000000000001" customHeight="1">
      <c r="A607" s="311"/>
      <c r="B607" s="311"/>
      <c r="C607" s="312"/>
      <c r="D607" s="311" t="s">
        <v>7727</v>
      </c>
      <c r="E607" s="312"/>
      <c r="F607" s="313"/>
      <c r="G607" s="314"/>
      <c r="H607" s="313"/>
      <c r="I607" s="314"/>
      <c r="J607" s="313"/>
      <c r="K607" s="314"/>
      <c r="L607" s="313"/>
      <c r="M607" s="314"/>
      <c r="N607" s="313"/>
      <c r="O607" s="314"/>
      <c r="P607" s="335"/>
      <c r="Q607" s="336"/>
      <c r="R607" s="335"/>
      <c r="S607" s="337"/>
      <c r="T607" s="315"/>
      <c r="U607" s="316"/>
      <c r="V607" s="316"/>
      <c r="W607" s="312"/>
      <c r="X607" s="312"/>
      <c r="Y607" s="312"/>
      <c r="Z607" s="312"/>
      <c r="AA607" s="312"/>
      <c r="AB607" s="312"/>
      <c r="AC607" s="312"/>
      <c r="AD607" s="311"/>
    </row>
    <row r="608" spans="1:30" ht="20.100000000000001" customHeight="1">
      <c r="A608" s="9" t="s">
        <v>9707</v>
      </c>
      <c r="B608" s="9" t="s">
        <v>2436</v>
      </c>
      <c r="C608" s="308" t="s">
        <v>7659</v>
      </c>
      <c r="D608" s="9" t="s">
        <v>2430</v>
      </c>
      <c r="E608" s="308" t="s">
        <v>7725</v>
      </c>
      <c r="F608" s="11">
        <v>179</v>
      </c>
      <c r="G608" s="12">
        <v>4.5</v>
      </c>
      <c r="H608" s="11"/>
      <c r="I608" s="12"/>
      <c r="J608" s="11"/>
      <c r="K608" s="12"/>
      <c r="L608" s="11"/>
      <c r="M608" s="12"/>
      <c r="N608" s="11"/>
      <c r="O608" s="12"/>
      <c r="P608" s="334"/>
      <c r="Q608" s="74"/>
      <c r="R608" s="334"/>
      <c r="S608" s="75"/>
      <c r="T608" s="56">
        <v>214</v>
      </c>
      <c r="U608" s="57">
        <v>4.2026708562450903</v>
      </c>
      <c r="V608" s="57" t="s">
        <v>138</v>
      </c>
      <c r="W608" s="308"/>
      <c r="X608" s="308"/>
      <c r="Y608" s="308"/>
      <c r="Z608" s="308"/>
      <c r="AA608" s="308"/>
      <c r="AB608" s="308"/>
      <c r="AC608" s="308" t="s">
        <v>7660</v>
      </c>
      <c r="AD608" s="9"/>
    </row>
    <row r="609" spans="1:30" ht="20.100000000000001" customHeight="1">
      <c r="A609" s="311"/>
      <c r="B609" s="311"/>
      <c r="C609" s="312"/>
      <c r="D609" s="311" t="s">
        <v>2431</v>
      </c>
      <c r="E609" s="312"/>
      <c r="F609" s="313">
        <v>273</v>
      </c>
      <c r="G609" s="314">
        <v>6.9</v>
      </c>
      <c r="H609" s="313"/>
      <c r="I609" s="314"/>
      <c r="J609" s="313"/>
      <c r="K609" s="314"/>
      <c r="L609" s="313"/>
      <c r="M609" s="314"/>
      <c r="N609" s="313"/>
      <c r="O609" s="314"/>
      <c r="P609" s="335"/>
      <c r="Q609" s="336"/>
      <c r="R609" s="335"/>
      <c r="S609" s="337"/>
      <c r="T609" s="315">
        <v>308</v>
      </c>
      <c r="U609" s="316">
        <v>6.048703849175177</v>
      </c>
      <c r="V609" s="316"/>
      <c r="W609" s="312"/>
      <c r="X609" s="312"/>
      <c r="Y609" s="312"/>
      <c r="Z609" s="312"/>
      <c r="AA609" s="312"/>
      <c r="AB609" s="312"/>
      <c r="AC609" s="312"/>
      <c r="AD609" s="311"/>
    </row>
    <row r="610" spans="1:30" ht="20.100000000000001" customHeight="1">
      <c r="A610" s="311"/>
      <c r="B610" s="311"/>
      <c r="C610" s="312"/>
      <c r="D610" s="311" t="s">
        <v>2432</v>
      </c>
      <c r="E610" s="312"/>
      <c r="F610" s="313">
        <v>387</v>
      </c>
      <c r="G610" s="314">
        <v>9.6999999999999993</v>
      </c>
      <c r="H610" s="313"/>
      <c r="I610" s="314"/>
      <c r="J610" s="313"/>
      <c r="K610" s="314"/>
      <c r="L610" s="313"/>
      <c r="M610" s="314"/>
      <c r="N610" s="313"/>
      <c r="O610" s="314"/>
      <c r="P610" s="335"/>
      <c r="Q610" s="336"/>
      <c r="R610" s="335"/>
      <c r="S610" s="337"/>
      <c r="T610" s="315">
        <v>387</v>
      </c>
      <c r="U610" s="316">
        <v>7.6001571091908877</v>
      </c>
      <c r="V610" s="316"/>
      <c r="W610" s="312"/>
      <c r="X610" s="312"/>
      <c r="Y610" s="312"/>
      <c r="Z610" s="312"/>
      <c r="AA610" s="312"/>
      <c r="AB610" s="312"/>
      <c r="AC610" s="312"/>
      <c r="AD610" s="311"/>
    </row>
    <row r="611" spans="1:30" ht="20.100000000000001" customHeight="1">
      <c r="A611" s="311"/>
      <c r="B611" s="311"/>
      <c r="C611" s="312"/>
      <c r="D611" s="311" t="s">
        <v>2433</v>
      </c>
      <c r="E611" s="312"/>
      <c r="F611" s="313">
        <v>670</v>
      </c>
      <c r="G611" s="314">
        <v>16.8</v>
      </c>
      <c r="H611" s="313"/>
      <c r="I611" s="314"/>
      <c r="J611" s="313"/>
      <c r="K611" s="314"/>
      <c r="L611" s="313"/>
      <c r="M611" s="314"/>
      <c r="N611" s="313"/>
      <c r="O611" s="314"/>
      <c r="P611" s="335"/>
      <c r="Q611" s="336"/>
      <c r="R611" s="335"/>
      <c r="S611" s="337"/>
      <c r="T611" s="315">
        <v>626</v>
      </c>
      <c r="U611" s="316">
        <v>12.293794186959937</v>
      </c>
      <c r="V611" s="316"/>
      <c r="W611" s="312"/>
      <c r="X611" s="312"/>
      <c r="Y611" s="312"/>
      <c r="Z611" s="312"/>
      <c r="AA611" s="312"/>
      <c r="AB611" s="312"/>
      <c r="AC611" s="312"/>
      <c r="AD611" s="311"/>
    </row>
    <row r="612" spans="1:30" ht="20.100000000000001" customHeight="1">
      <c r="A612" s="311"/>
      <c r="B612" s="311"/>
      <c r="C612" s="312"/>
      <c r="D612" s="311" t="s">
        <v>7742</v>
      </c>
      <c r="E612" s="312"/>
      <c r="F612" s="313">
        <v>2472</v>
      </c>
      <c r="G612" s="314">
        <v>62.1</v>
      </c>
      <c r="H612" s="313"/>
      <c r="I612" s="314"/>
      <c r="J612" s="313"/>
      <c r="K612" s="314"/>
      <c r="L612" s="313"/>
      <c r="M612" s="314"/>
      <c r="N612" s="313"/>
      <c r="O612" s="314"/>
      <c r="P612" s="335"/>
      <c r="Q612" s="336"/>
      <c r="R612" s="335"/>
      <c r="S612" s="337"/>
      <c r="T612" s="315">
        <v>3557</v>
      </c>
      <c r="U612" s="316">
        <v>69.854673998428908</v>
      </c>
      <c r="V612" s="316"/>
      <c r="W612" s="312"/>
      <c r="X612" s="312"/>
      <c r="Y612" s="312"/>
      <c r="Z612" s="312"/>
      <c r="AA612" s="312"/>
      <c r="AB612" s="312"/>
      <c r="AC612" s="312"/>
      <c r="AD612" s="311"/>
    </row>
    <row r="613" spans="1:30" ht="20.100000000000001" customHeight="1">
      <c r="A613" s="311"/>
      <c r="B613" s="311"/>
      <c r="C613" s="312"/>
      <c r="D613" s="311" t="s">
        <v>7726</v>
      </c>
      <c r="E613" s="312"/>
      <c r="F613" s="356">
        <v>2</v>
      </c>
      <c r="G613" s="314">
        <v>5.0213406979663568E-2</v>
      </c>
      <c r="H613" s="313"/>
      <c r="I613" s="314"/>
      <c r="J613" s="313"/>
      <c r="K613" s="314"/>
      <c r="L613" s="313"/>
      <c r="M613" s="314"/>
      <c r="N613" s="313"/>
      <c r="O613" s="314"/>
      <c r="P613" s="335"/>
      <c r="Q613" s="336"/>
      <c r="R613" s="335"/>
      <c r="S613" s="337"/>
      <c r="T613" s="315"/>
      <c r="U613" s="316"/>
      <c r="V613" s="316"/>
      <c r="W613" s="312"/>
      <c r="X613" s="312"/>
      <c r="Y613" s="312"/>
      <c r="Z613" s="312"/>
      <c r="AA613" s="312"/>
      <c r="AB613" s="312"/>
      <c r="AC613" s="312"/>
      <c r="AD613" s="311"/>
    </row>
    <row r="614" spans="1:30" ht="20.100000000000001" customHeight="1">
      <c r="A614" s="311"/>
      <c r="B614" s="311"/>
      <c r="C614" s="312"/>
      <c r="D614" s="311" t="s">
        <v>7727</v>
      </c>
      <c r="E614" s="312"/>
      <c r="F614" s="313"/>
      <c r="G614" s="314"/>
      <c r="H614" s="313"/>
      <c r="I614" s="314"/>
      <c r="J614" s="313"/>
      <c r="K614" s="314"/>
      <c r="L614" s="313"/>
      <c r="M614" s="314"/>
      <c r="N614" s="313"/>
      <c r="O614" s="314"/>
      <c r="P614" s="335"/>
      <c r="Q614" s="336"/>
      <c r="R614" s="335"/>
      <c r="S614" s="337"/>
      <c r="T614" s="315"/>
      <c r="U614" s="316"/>
      <c r="V614" s="316"/>
      <c r="W614" s="312"/>
      <c r="X614" s="312"/>
      <c r="Y614" s="312"/>
      <c r="Z614" s="312"/>
      <c r="AA614" s="312"/>
      <c r="AB614" s="312"/>
      <c r="AC614" s="312"/>
      <c r="AD614" s="311"/>
    </row>
    <row r="615" spans="1:30" ht="20.100000000000001" customHeight="1">
      <c r="A615" s="9" t="s">
        <v>9708</v>
      </c>
      <c r="B615" s="9" t="s">
        <v>2437</v>
      </c>
      <c r="C615" s="308" t="s">
        <v>7659</v>
      </c>
      <c r="D615" s="9" t="s">
        <v>2430</v>
      </c>
      <c r="E615" s="308" t="s">
        <v>7725</v>
      </c>
      <c r="F615" s="11">
        <v>145</v>
      </c>
      <c r="G615" s="12">
        <v>3.6</v>
      </c>
      <c r="H615" s="11"/>
      <c r="I615" s="12"/>
      <c r="J615" s="11"/>
      <c r="K615" s="12"/>
      <c r="L615" s="11"/>
      <c r="M615" s="12"/>
      <c r="N615" s="11"/>
      <c r="O615" s="12"/>
      <c r="P615" s="334"/>
      <c r="Q615" s="74"/>
      <c r="R615" s="334"/>
      <c r="S615" s="75"/>
      <c r="T615" s="56">
        <v>228</v>
      </c>
      <c r="U615" s="57">
        <v>4.4776119402985071</v>
      </c>
      <c r="V615" s="57" t="s">
        <v>138</v>
      </c>
      <c r="W615" s="308"/>
      <c r="X615" s="308"/>
      <c r="Y615" s="308"/>
      <c r="Z615" s="308"/>
      <c r="AA615" s="308"/>
      <c r="AB615" s="308"/>
      <c r="AC615" s="308" t="s">
        <v>7660</v>
      </c>
      <c r="AD615" s="9"/>
    </row>
    <row r="616" spans="1:30" ht="20.100000000000001" customHeight="1">
      <c r="A616" s="311"/>
      <c r="B616" s="311"/>
      <c r="C616" s="312"/>
      <c r="D616" s="311" t="s">
        <v>2431</v>
      </c>
      <c r="E616" s="312"/>
      <c r="F616" s="313">
        <v>270</v>
      </c>
      <c r="G616" s="314">
        <v>6.8</v>
      </c>
      <c r="H616" s="313"/>
      <c r="I616" s="314"/>
      <c r="J616" s="313"/>
      <c r="K616" s="314"/>
      <c r="L616" s="313"/>
      <c r="M616" s="314"/>
      <c r="N616" s="313"/>
      <c r="O616" s="314"/>
      <c r="P616" s="335"/>
      <c r="Q616" s="336"/>
      <c r="R616" s="335"/>
      <c r="S616" s="337"/>
      <c r="T616" s="315">
        <v>331</v>
      </c>
      <c r="U616" s="316">
        <v>6.5003927729772188</v>
      </c>
      <c r="V616" s="316"/>
      <c r="W616" s="312"/>
      <c r="X616" s="312"/>
      <c r="Y616" s="312"/>
      <c r="Z616" s="312"/>
      <c r="AA616" s="312"/>
      <c r="AB616" s="312"/>
      <c r="AC616" s="312"/>
      <c r="AD616" s="311"/>
    </row>
    <row r="617" spans="1:30" ht="20.100000000000001" customHeight="1">
      <c r="A617" s="311"/>
      <c r="B617" s="311"/>
      <c r="C617" s="312"/>
      <c r="D617" s="311" t="s">
        <v>2432</v>
      </c>
      <c r="E617" s="312"/>
      <c r="F617" s="313">
        <v>411</v>
      </c>
      <c r="G617" s="314">
        <v>10.3</v>
      </c>
      <c r="H617" s="313"/>
      <c r="I617" s="314"/>
      <c r="J617" s="313"/>
      <c r="K617" s="314"/>
      <c r="L617" s="313"/>
      <c r="M617" s="314"/>
      <c r="N617" s="313"/>
      <c r="O617" s="314"/>
      <c r="P617" s="335"/>
      <c r="Q617" s="336"/>
      <c r="R617" s="335"/>
      <c r="S617" s="337"/>
      <c r="T617" s="315">
        <v>443</v>
      </c>
      <c r="U617" s="316">
        <v>8.6999214454045557</v>
      </c>
      <c r="V617" s="316"/>
      <c r="W617" s="312"/>
      <c r="X617" s="312"/>
      <c r="Y617" s="312"/>
      <c r="Z617" s="312"/>
      <c r="AA617" s="312"/>
      <c r="AB617" s="312"/>
      <c r="AC617" s="312"/>
      <c r="AD617" s="311"/>
    </row>
    <row r="618" spans="1:30" ht="20.100000000000001" customHeight="1">
      <c r="A618" s="311"/>
      <c r="B618" s="311"/>
      <c r="C618" s="312"/>
      <c r="D618" s="311" t="s">
        <v>2433</v>
      </c>
      <c r="E618" s="312"/>
      <c r="F618" s="313">
        <v>617</v>
      </c>
      <c r="G618" s="314">
        <v>15.5</v>
      </c>
      <c r="H618" s="313"/>
      <c r="I618" s="314"/>
      <c r="J618" s="313"/>
      <c r="K618" s="314"/>
      <c r="L618" s="313"/>
      <c r="M618" s="314"/>
      <c r="N618" s="313"/>
      <c r="O618" s="314"/>
      <c r="P618" s="335"/>
      <c r="Q618" s="336"/>
      <c r="R618" s="335"/>
      <c r="S618" s="337"/>
      <c r="T618" s="315">
        <v>672</v>
      </c>
      <c r="U618" s="316">
        <v>13.197172034564023</v>
      </c>
      <c r="V618" s="316"/>
      <c r="W618" s="312"/>
      <c r="X618" s="312"/>
      <c r="Y618" s="312"/>
      <c r="Z618" s="312"/>
      <c r="AA618" s="312"/>
      <c r="AB618" s="312"/>
      <c r="AC618" s="312"/>
      <c r="AD618" s="311"/>
    </row>
    <row r="619" spans="1:30" ht="20.100000000000001" customHeight="1">
      <c r="A619" s="311"/>
      <c r="B619" s="311"/>
      <c r="C619" s="312"/>
      <c r="D619" s="311" t="s">
        <v>7742</v>
      </c>
      <c r="E619" s="312"/>
      <c r="F619" s="313">
        <v>2538</v>
      </c>
      <c r="G619" s="314">
        <v>63.8</v>
      </c>
      <c r="H619" s="313"/>
      <c r="I619" s="314"/>
      <c r="J619" s="313"/>
      <c r="K619" s="314"/>
      <c r="L619" s="313"/>
      <c r="M619" s="314"/>
      <c r="N619" s="313"/>
      <c r="O619" s="314"/>
      <c r="P619" s="335"/>
      <c r="Q619" s="336"/>
      <c r="R619" s="315"/>
      <c r="S619" s="316"/>
      <c r="T619" s="315">
        <v>3418</v>
      </c>
      <c r="U619" s="316">
        <v>67.124901806755702</v>
      </c>
      <c r="V619" s="316"/>
      <c r="W619" s="312"/>
      <c r="X619" s="312"/>
      <c r="Y619" s="312"/>
      <c r="Z619" s="312"/>
      <c r="AA619" s="312"/>
      <c r="AB619" s="312"/>
      <c r="AC619" s="312"/>
      <c r="AD619" s="311"/>
    </row>
    <row r="620" spans="1:30" ht="20.100000000000001" customHeight="1">
      <c r="A620" s="311"/>
      <c r="B620" s="311"/>
      <c r="C620" s="312"/>
      <c r="D620" s="311" t="s">
        <v>7726</v>
      </c>
      <c r="E620" s="312"/>
      <c r="F620" s="356">
        <v>2</v>
      </c>
      <c r="G620" s="314">
        <v>5.0213406979663568E-2</v>
      </c>
      <c r="H620" s="313"/>
      <c r="I620" s="314"/>
      <c r="J620" s="313"/>
      <c r="K620" s="314"/>
      <c r="L620" s="313"/>
      <c r="M620" s="314"/>
      <c r="N620" s="313"/>
      <c r="O620" s="314"/>
      <c r="P620" s="335"/>
      <c r="Q620" s="336"/>
      <c r="R620" s="315"/>
      <c r="S620" s="316"/>
      <c r="T620" s="315"/>
      <c r="U620" s="316"/>
      <c r="V620" s="316"/>
      <c r="W620" s="312"/>
      <c r="X620" s="312"/>
      <c r="Y620" s="312"/>
      <c r="Z620" s="312"/>
      <c r="AA620" s="312"/>
      <c r="AB620" s="312"/>
      <c r="AC620" s="312"/>
      <c r="AD620" s="311"/>
    </row>
    <row r="621" spans="1:30" ht="20.100000000000001" customHeight="1">
      <c r="A621" s="311"/>
      <c r="B621" s="311"/>
      <c r="C621" s="312"/>
      <c r="D621" s="311" t="s">
        <v>7727</v>
      </c>
      <c r="E621" s="312"/>
      <c r="F621" s="313"/>
      <c r="G621" s="314"/>
      <c r="H621" s="313"/>
      <c r="I621" s="314"/>
      <c r="J621" s="313"/>
      <c r="K621" s="314"/>
      <c r="L621" s="313"/>
      <c r="M621" s="314"/>
      <c r="N621" s="313"/>
      <c r="O621" s="314"/>
      <c r="P621" s="335"/>
      <c r="Q621" s="336"/>
      <c r="R621" s="315"/>
      <c r="S621" s="316"/>
      <c r="T621" s="315"/>
      <c r="U621" s="316"/>
      <c r="V621" s="316"/>
      <c r="W621" s="312"/>
      <c r="X621" s="312"/>
      <c r="Y621" s="312"/>
      <c r="Z621" s="312"/>
      <c r="AA621" s="312"/>
      <c r="AB621" s="312"/>
      <c r="AC621" s="312"/>
      <c r="AD621" s="311"/>
    </row>
    <row r="622" spans="1:30" ht="20.100000000000001" customHeight="1">
      <c r="A622" s="9" t="s">
        <v>9709</v>
      </c>
      <c r="B622" s="9" t="s">
        <v>2438</v>
      </c>
      <c r="C622" s="308" t="s">
        <v>7659</v>
      </c>
      <c r="D622" s="9" t="s">
        <v>2430</v>
      </c>
      <c r="E622" s="308" t="s">
        <v>7725</v>
      </c>
      <c r="F622" s="11">
        <v>190</v>
      </c>
      <c r="G622" s="12">
        <v>4.8</v>
      </c>
      <c r="H622" s="11"/>
      <c r="I622" s="12"/>
      <c r="J622" s="11"/>
      <c r="K622" s="12"/>
      <c r="L622" s="11"/>
      <c r="M622" s="12"/>
      <c r="N622" s="11"/>
      <c r="O622" s="12"/>
      <c r="P622" s="334"/>
      <c r="Q622" s="74"/>
      <c r="R622" s="56"/>
      <c r="S622" s="57"/>
      <c r="T622" s="56">
        <v>334</v>
      </c>
      <c r="U622" s="57">
        <v>6.5593087195600939</v>
      </c>
      <c r="V622" s="57" t="s">
        <v>138</v>
      </c>
      <c r="W622" s="308"/>
      <c r="X622" s="308"/>
      <c r="Y622" s="308"/>
      <c r="Z622" s="308"/>
      <c r="AA622" s="308"/>
      <c r="AB622" s="308"/>
      <c r="AC622" s="308" t="s">
        <v>7660</v>
      </c>
      <c r="AD622" s="9"/>
    </row>
    <row r="623" spans="1:30" ht="20.100000000000001" customHeight="1">
      <c r="A623" s="311"/>
      <c r="B623" s="311"/>
      <c r="C623" s="312"/>
      <c r="D623" s="311" t="s">
        <v>2431</v>
      </c>
      <c r="E623" s="312"/>
      <c r="F623" s="313">
        <v>413</v>
      </c>
      <c r="G623" s="314">
        <v>10.4</v>
      </c>
      <c r="H623" s="313"/>
      <c r="I623" s="314"/>
      <c r="J623" s="313"/>
      <c r="K623" s="314"/>
      <c r="L623" s="313"/>
      <c r="M623" s="314"/>
      <c r="N623" s="313"/>
      <c r="O623" s="314"/>
      <c r="P623" s="335"/>
      <c r="Q623" s="336"/>
      <c r="R623" s="315"/>
      <c r="S623" s="316"/>
      <c r="T623" s="315">
        <v>591</v>
      </c>
      <c r="U623" s="316">
        <v>11.606441476826394</v>
      </c>
      <c r="V623" s="316"/>
      <c r="W623" s="312"/>
      <c r="X623" s="312"/>
      <c r="Y623" s="312"/>
      <c r="Z623" s="312"/>
      <c r="AA623" s="312"/>
      <c r="AB623" s="312"/>
      <c r="AC623" s="312"/>
      <c r="AD623" s="311"/>
    </row>
    <row r="624" spans="1:30" ht="20.100000000000001" customHeight="1">
      <c r="A624" s="311"/>
      <c r="B624" s="311"/>
      <c r="C624" s="312"/>
      <c r="D624" s="311" t="s">
        <v>2432</v>
      </c>
      <c r="E624" s="312"/>
      <c r="F624" s="313">
        <v>544</v>
      </c>
      <c r="G624" s="314">
        <v>13.7</v>
      </c>
      <c r="H624" s="313"/>
      <c r="I624" s="314"/>
      <c r="J624" s="313"/>
      <c r="K624" s="314"/>
      <c r="L624" s="313"/>
      <c r="M624" s="314"/>
      <c r="N624" s="313"/>
      <c r="O624" s="314"/>
      <c r="P624" s="335"/>
      <c r="Q624" s="336"/>
      <c r="R624" s="315"/>
      <c r="S624" s="316"/>
      <c r="T624" s="315">
        <v>699</v>
      </c>
      <c r="U624" s="316">
        <v>13.727415553809898</v>
      </c>
      <c r="V624" s="316"/>
      <c r="W624" s="312"/>
      <c r="X624" s="312"/>
      <c r="Y624" s="312"/>
      <c r="Z624" s="312"/>
      <c r="AA624" s="312"/>
      <c r="AB624" s="312"/>
      <c r="AC624" s="312"/>
      <c r="AD624" s="311"/>
    </row>
    <row r="625" spans="1:30" ht="20.100000000000001" customHeight="1">
      <c r="A625" s="311"/>
      <c r="B625" s="311"/>
      <c r="C625" s="312"/>
      <c r="D625" s="311" t="s">
        <v>2433</v>
      </c>
      <c r="E625" s="312"/>
      <c r="F625" s="313">
        <v>772</v>
      </c>
      <c r="G625" s="314">
        <v>19.399999999999999</v>
      </c>
      <c r="H625" s="313"/>
      <c r="I625" s="314"/>
      <c r="J625" s="313"/>
      <c r="K625" s="314"/>
      <c r="L625" s="313"/>
      <c r="M625" s="314"/>
      <c r="N625" s="313"/>
      <c r="O625" s="314"/>
      <c r="P625" s="335"/>
      <c r="Q625" s="336"/>
      <c r="R625" s="315"/>
      <c r="S625" s="316"/>
      <c r="T625" s="315">
        <v>930</v>
      </c>
      <c r="U625" s="316">
        <v>18.263943440691282</v>
      </c>
      <c r="V625" s="316"/>
      <c r="W625" s="312"/>
      <c r="X625" s="312"/>
      <c r="Y625" s="312"/>
      <c r="Z625" s="312"/>
      <c r="AA625" s="312"/>
      <c r="AB625" s="312"/>
      <c r="AC625" s="312"/>
      <c r="AD625" s="311"/>
    </row>
    <row r="626" spans="1:30" ht="20.100000000000001" customHeight="1">
      <c r="A626" s="311"/>
      <c r="B626" s="311"/>
      <c r="C626" s="312"/>
      <c r="D626" s="311" t="s">
        <v>7742</v>
      </c>
      <c r="E626" s="312"/>
      <c r="F626" s="313">
        <v>2062</v>
      </c>
      <c r="G626" s="314">
        <v>51.8</v>
      </c>
      <c r="H626" s="313"/>
      <c r="I626" s="314"/>
      <c r="J626" s="313"/>
      <c r="K626" s="314"/>
      <c r="L626" s="313"/>
      <c r="M626" s="314"/>
      <c r="N626" s="313"/>
      <c r="O626" s="314"/>
      <c r="P626" s="335"/>
      <c r="Q626" s="336"/>
      <c r="R626" s="315"/>
      <c r="S626" s="316"/>
      <c r="T626" s="315">
        <v>2538</v>
      </c>
      <c r="U626" s="316">
        <v>49.842890809112333</v>
      </c>
      <c r="V626" s="316"/>
      <c r="W626" s="312"/>
      <c r="X626" s="312"/>
      <c r="Y626" s="312"/>
      <c r="Z626" s="312"/>
      <c r="AA626" s="312"/>
      <c r="AB626" s="312"/>
      <c r="AC626" s="312"/>
      <c r="AD626" s="311"/>
    </row>
    <row r="627" spans="1:30" ht="20.100000000000001" customHeight="1">
      <c r="A627" s="311"/>
      <c r="B627" s="311"/>
      <c r="C627" s="312"/>
      <c r="D627" s="311" t="s">
        <v>7726</v>
      </c>
      <c r="E627" s="312"/>
      <c r="F627" s="356">
        <v>2</v>
      </c>
      <c r="G627" s="314">
        <v>5.0213406979663568E-2</v>
      </c>
      <c r="H627" s="313"/>
      <c r="I627" s="314"/>
      <c r="J627" s="313"/>
      <c r="K627" s="314"/>
      <c r="L627" s="313"/>
      <c r="M627" s="314"/>
      <c r="N627" s="313"/>
      <c r="O627" s="314"/>
      <c r="P627" s="335"/>
      <c r="Q627" s="336"/>
      <c r="R627" s="315"/>
      <c r="S627" s="316"/>
      <c r="T627" s="315"/>
      <c r="U627" s="316"/>
      <c r="V627" s="316"/>
      <c r="W627" s="312"/>
      <c r="X627" s="312"/>
      <c r="Y627" s="312"/>
      <c r="Z627" s="312"/>
      <c r="AA627" s="312"/>
      <c r="AB627" s="312"/>
      <c r="AC627" s="312"/>
      <c r="AD627" s="311"/>
    </row>
    <row r="628" spans="1:30" ht="20.100000000000001" customHeight="1">
      <c r="A628" s="311"/>
      <c r="B628" s="311"/>
      <c r="C628" s="312"/>
      <c r="D628" s="311" t="s">
        <v>7727</v>
      </c>
      <c r="E628" s="312"/>
      <c r="F628" s="313"/>
      <c r="G628" s="314"/>
      <c r="H628" s="313"/>
      <c r="I628" s="314"/>
      <c r="J628" s="313"/>
      <c r="K628" s="314"/>
      <c r="L628" s="313"/>
      <c r="M628" s="314"/>
      <c r="N628" s="313"/>
      <c r="O628" s="314"/>
      <c r="P628" s="335"/>
      <c r="Q628" s="336"/>
      <c r="R628" s="315"/>
      <c r="S628" s="316"/>
      <c r="T628" s="315"/>
      <c r="U628" s="316"/>
      <c r="V628" s="316"/>
      <c r="W628" s="312"/>
      <c r="X628" s="312"/>
      <c r="Y628" s="312"/>
      <c r="Z628" s="312"/>
      <c r="AA628" s="312"/>
      <c r="AB628" s="312"/>
      <c r="AC628" s="312"/>
      <c r="AD628" s="311"/>
    </row>
    <row r="629" spans="1:30" ht="20.100000000000001" customHeight="1">
      <c r="A629" s="9" t="s">
        <v>9710</v>
      </c>
      <c r="B629" s="9" t="s">
        <v>2439</v>
      </c>
      <c r="C629" s="308" t="s">
        <v>7659</v>
      </c>
      <c r="D629" s="9" t="s">
        <v>2430</v>
      </c>
      <c r="E629" s="308" t="s">
        <v>7725</v>
      </c>
      <c r="F629" s="11">
        <v>393</v>
      </c>
      <c r="G629" s="12">
        <v>9.9</v>
      </c>
      <c r="H629" s="11"/>
      <c r="I629" s="12"/>
      <c r="J629" s="11"/>
      <c r="K629" s="12"/>
      <c r="L629" s="11"/>
      <c r="M629" s="12"/>
      <c r="N629" s="11"/>
      <c r="O629" s="12"/>
      <c r="P629" s="334"/>
      <c r="Q629" s="74"/>
      <c r="R629" s="56"/>
      <c r="S629" s="57"/>
      <c r="T629" s="56">
        <v>560</v>
      </c>
      <c r="U629" s="57">
        <v>10.997643362136685</v>
      </c>
      <c r="V629" s="57" t="s">
        <v>138</v>
      </c>
      <c r="W629" s="308"/>
      <c r="X629" s="308"/>
      <c r="Y629" s="308"/>
      <c r="Z629" s="308"/>
      <c r="AA629" s="308"/>
      <c r="AB629" s="308"/>
      <c r="AC629" s="308" t="s">
        <v>7660</v>
      </c>
      <c r="AD629" s="9"/>
    </row>
    <row r="630" spans="1:30" ht="20.100000000000001" customHeight="1">
      <c r="A630" s="311"/>
      <c r="B630" s="311"/>
      <c r="C630" s="312"/>
      <c r="D630" s="311" t="s">
        <v>2431</v>
      </c>
      <c r="E630" s="312"/>
      <c r="F630" s="313">
        <v>588</v>
      </c>
      <c r="G630" s="314">
        <v>14.8</v>
      </c>
      <c r="H630" s="313"/>
      <c r="I630" s="314"/>
      <c r="J630" s="313"/>
      <c r="K630" s="314"/>
      <c r="L630" s="313"/>
      <c r="M630" s="314"/>
      <c r="N630" s="313"/>
      <c r="O630" s="314"/>
      <c r="P630" s="335"/>
      <c r="Q630" s="336"/>
      <c r="R630" s="315"/>
      <c r="S630" s="316"/>
      <c r="T630" s="315">
        <v>820</v>
      </c>
      <c r="U630" s="316">
        <v>16.103692065985861</v>
      </c>
      <c r="V630" s="316"/>
      <c r="W630" s="312"/>
      <c r="X630" s="312"/>
      <c r="Y630" s="312"/>
      <c r="Z630" s="312"/>
      <c r="AA630" s="312"/>
      <c r="AB630" s="312"/>
      <c r="AC630" s="312"/>
      <c r="AD630" s="311"/>
    </row>
    <row r="631" spans="1:30" ht="20.100000000000001" customHeight="1">
      <c r="A631" s="311"/>
      <c r="B631" s="311"/>
      <c r="C631" s="312"/>
      <c r="D631" s="311" t="s">
        <v>2432</v>
      </c>
      <c r="E631" s="312"/>
      <c r="F631" s="313">
        <v>644</v>
      </c>
      <c r="G631" s="314">
        <v>16.2</v>
      </c>
      <c r="H631" s="313"/>
      <c r="I631" s="314"/>
      <c r="J631" s="313"/>
      <c r="K631" s="314"/>
      <c r="L631" s="313"/>
      <c r="M631" s="314"/>
      <c r="N631" s="313"/>
      <c r="O631" s="314"/>
      <c r="P631" s="335"/>
      <c r="Q631" s="336"/>
      <c r="R631" s="315"/>
      <c r="S631" s="316"/>
      <c r="T631" s="315">
        <v>824</v>
      </c>
      <c r="U631" s="316">
        <v>16.182246661429694</v>
      </c>
      <c r="V631" s="316"/>
      <c r="W631" s="312"/>
      <c r="X631" s="312"/>
      <c r="Y631" s="312"/>
      <c r="Z631" s="312"/>
      <c r="AA631" s="312"/>
      <c r="AB631" s="312"/>
      <c r="AC631" s="312"/>
      <c r="AD631" s="311"/>
    </row>
    <row r="632" spans="1:30" ht="20.100000000000001" customHeight="1">
      <c r="A632" s="311"/>
      <c r="B632" s="311"/>
      <c r="C632" s="312"/>
      <c r="D632" s="311" t="s">
        <v>2433</v>
      </c>
      <c r="E632" s="312"/>
      <c r="F632" s="313">
        <v>826</v>
      </c>
      <c r="G632" s="314">
        <v>20.7</v>
      </c>
      <c r="H632" s="313"/>
      <c r="I632" s="314"/>
      <c r="J632" s="313"/>
      <c r="K632" s="314"/>
      <c r="L632" s="313"/>
      <c r="M632" s="314"/>
      <c r="N632" s="313"/>
      <c r="O632" s="314"/>
      <c r="P632" s="335"/>
      <c r="Q632" s="336"/>
      <c r="R632" s="315"/>
      <c r="S632" s="316"/>
      <c r="T632" s="315">
        <v>914</v>
      </c>
      <c r="U632" s="316">
        <v>17.949725058915945</v>
      </c>
      <c r="V632" s="316"/>
      <c r="W632" s="312"/>
      <c r="X632" s="312"/>
      <c r="Y632" s="312"/>
      <c r="Z632" s="312"/>
      <c r="AA632" s="312"/>
      <c r="AB632" s="312"/>
      <c r="AC632" s="312"/>
      <c r="AD632" s="311"/>
    </row>
    <row r="633" spans="1:30" ht="20.100000000000001" customHeight="1">
      <c r="A633" s="311"/>
      <c r="B633" s="311"/>
      <c r="C633" s="312"/>
      <c r="D633" s="311" t="s">
        <v>7742</v>
      </c>
      <c r="E633" s="312"/>
      <c r="F633" s="313">
        <v>1530</v>
      </c>
      <c r="G633" s="314">
        <v>38.4</v>
      </c>
      <c r="H633" s="313"/>
      <c r="I633" s="314"/>
      <c r="J633" s="313"/>
      <c r="K633" s="314"/>
      <c r="L633" s="313"/>
      <c r="M633" s="314"/>
      <c r="N633" s="313"/>
      <c r="O633" s="314"/>
      <c r="P633" s="335"/>
      <c r="Q633" s="336"/>
      <c r="R633" s="315"/>
      <c r="S633" s="316"/>
      <c r="T633" s="315">
        <v>1974</v>
      </c>
      <c r="U633" s="316">
        <v>38.766692851531815</v>
      </c>
      <c r="V633" s="316"/>
      <c r="W633" s="312"/>
      <c r="X633" s="312"/>
      <c r="Y633" s="312"/>
      <c r="Z633" s="312"/>
      <c r="AA633" s="312"/>
      <c r="AB633" s="312"/>
      <c r="AC633" s="312"/>
      <c r="AD633" s="311"/>
    </row>
    <row r="634" spans="1:30" ht="20.100000000000001" customHeight="1">
      <c r="A634" s="311"/>
      <c r="B634" s="311"/>
      <c r="C634" s="312"/>
      <c r="D634" s="311" t="s">
        <v>7726</v>
      </c>
      <c r="E634" s="312"/>
      <c r="F634" s="356">
        <v>2</v>
      </c>
      <c r="G634" s="314">
        <v>5.0213406979663568E-2</v>
      </c>
      <c r="H634" s="313"/>
      <c r="I634" s="314"/>
      <c r="J634" s="313"/>
      <c r="K634" s="314"/>
      <c r="L634" s="313"/>
      <c r="M634" s="314"/>
      <c r="N634" s="313"/>
      <c r="O634" s="314"/>
      <c r="P634" s="335"/>
      <c r="Q634" s="336"/>
      <c r="R634" s="315"/>
      <c r="S634" s="316"/>
      <c r="T634" s="315"/>
      <c r="U634" s="316"/>
      <c r="V634" s="316"/>
      <c r="W634" s="312"/>
      <c r="X634" s="312"/>
      <c r="Y634" s="312"/>
      <c r="Z634" s="312"/>
      <c r="AA634" s="312"/>
      <c r="AB634" s="312"/>
      <c r="AC634" s="312"/>
      <c r="AD634" s="311"/>
    </row>
    <row r="635" spans="1:30" ht="20.100000000000001" customHeight="1">
      <c r="A635" s="311"/>
      <c r="B635" s="311"/>
      <c r="C635" s="312"/>
      <c r="D635" s="311" t="s">
        <v>7727</v>
      </c>
      <c r="E635" s="312"/>
      <c r="F635" s="313"/>
      <c r="G635" s="314"/>
      <c r="H635" s="313"/>
      <c r="I635" s="314"/>
      <c r="J635" s="313"/>
      <c r="K635" s="314"/>
      <c r="L635" s="313"/>
      <c r="M635" s="314"/>
      <c r="N635" s="313"/>
      <c r="O635" s="314"/>
      <c r="P635" s="335"/>
      <c r="Q635" s="336"/>
      <c r="R635" s="315"/>
      <c r="S635" s="316"/>
      <c r="T635" s="315"/>
      <c r="U635" s="316"/>
      <c r="V635" s="316"/>
      <c r="W635" s="312"/>
      <c r="X635" s="312"/>
      <c r="Y635" s="312"/>
      <c r="Z635" s="312"/>
      <c r="AA635" s="312"/>
      <c r="AB635" s="312"/>
      <c r="AC635" s="312"/>
      <c r="AD635" s="311"/>
    </row>
    <row r="636" spans="1:30" ht="20.100000000000001" customHeight="1">
      <c r="A636" s="9" t="s">
        <v>9711</v>
      </c>
      <c r="B636" s="9" t="s">
        <v>2440</v>
      </c>
      <c r="C636" s="308" t="s">
        <v>7659</v>
      </c>
      <c r="D636" s="9" t="s">
        <v>2430</v>
      </c>
      <c r="E636" s="308" t="s">
        <v>7725</v>
      </c>
      <c r="F636" s="11">
        <v>142</v>
      </c>
      <c r="G636" s="12">
        <v>3.6</v>
      </c>
      <c r="H636" s="11"/>
      <c r="I636" s="12"/>
      <c r="J636" s="11"/>
      <c r="K636" s="12"/>
      <c r="L636" s="11"/>
      <c r="M636" s="12"/>
      <c r="N636" s="11"/>
      <c r="O636" s="12"/>
      <c r="P636" s="334"/>
      <c r="Q636" s="74"/>
      <c r="R636" s="56"/>
      <c r="S636" s="57"/>
      <c r="T636" s="56">
        <v>173</v>
      </c>
      <c r="U636" s="57">
        <v>3.3974862529457974</v>
      </c>
      <c r="V636" s="57" t="s">
        <v>138</v>
      </c>
      <c r="W636" s="308"/>
      <c r="X636" s="308"/>
      <c r="Y636" s="308"/>
      <c r="Z636" s="308"/>
      <c r="AA636" s="308"/>
      <c r="AB636" s="308"/>
      <c r="AC636" s="308" t="s">
        <v>7660</v>
      </c>
      <c r="AD636" s="9"/>
    </row>
    <row r="637" spans="1:30" ht="20.100000000000001" customHeight="1">
      <c r="A637" s="311"/>
      <c r="B637" s="311"/>
      <c r="C637" s="312"/>
      <c r="D637" s="311" t="s">
        <v>2431</v>
      </c>
      <c r="E637" s="312"/>
      <c r="F637" s="313">
        <v>234</v>
      </c>
      <c r="G637" s="314">
        <v>5.9</v>
      </c>
      <c r="H637" s="313"/>
      <c r="I637" s="314"/>
      <c r="J637" s="313"/>
      <c r="K637" s="314"/>
      <c r="L637" s="313"/>
      <c r="M637" s="314"/>
      <c r="N637" s="313"/>
      <c r="O637" s="314"/>
      <c r="P637" s="335"/>
      <c r="Q637" s="336"/>
      <c r="R637" s="315"/>
      <c r="S637" s="316"/>
      <c r="T637" s="315">
        <v>292</v>
      </c>
      <c r="U637" s="316">
        <v>5.7344854673998427</v>
      </c>
      <c r="V637" s="316"/>
      <c r="W637" s="312"/>
      <c r="X637" s="312"/>
      <c r="Y637" s="312"/>
      <c r="Z637" s="312"/>
      <c r="AA637" s="312"/>
      <c r="AB637" s="312"/>
      <c r="AC637" s="312"/>
      <c r="AD637" s="311"/>
    </row>
    <row r="638" spans="1:30" ht="20.100000000000001" customHeight="1">
      <c r="A638" s="311"/>
      <c r="B638" s="311"/>
      <c r="C638" s="312"/>
      <c r="D638" s="311" t="s">
        <v>2432</v>
      </c>
      <c r="E638" s="312"/>
      <c r="F638" s="313">
        <v>362</v>
      </c>
      <c r="G638" s="314">
        <v>9.1</v>
      </c>
      <c r="H638" s="313"/>
      <c r="I638" s="314"/>
      <c r="J638" s="313"/>
      <c r="K638" s="314"/>
      <c r="L638" s="313"/>
      <c r="M638" s="314"/>
      <c r="N638" s="313"/>
      <c r="O638" s="314"/>
      <c r="P638" s="335"/>
      <c r="Q638" s="336"/>
      <c r="R638" s="315"/>
      <c r="S638" s="316"/>
      <c r="T638" s="315">
        <v>367</v>
      </c>
      <c r="U638" s="316">
        <v>7.20738413197172</v>
      </c>
      <c r="V638" s="316"/>
      <c r="W638" s="312"/>
      <c r="X638" s="312"/>
      <c r="Y638" s="312"/>
      <c r="Z638" s="312"/>
      <c r="AA638" s="312"/>
      <c r="AB638" s="312"/>
      <c r="AC638" s="312"/>
      <c r="AD638" s="311"/>
    </row>
    <row r="639" spans="1:30" ht="20.100000000000001" customHeight="1">
      <c r="A639" s="311"/>
      <c r="B639" s="311"/>
      <c r="C639" s="312"/>
      <c r="D639" s="311" t="s">
        <v>2433</v>
      </c>
      <c r="E639" s="312"/>
      <c r="F639" s="313">
        <v>614</v>
      </c>
      <c r="G639" s="314">
        <v>15.4</v>
      </c>
      <c r="H639" s="313"/>
      <c r="I639" s="314"/>
      <c r="J639" s="313"/>
      <c r="K639" s="314"/>
      <c r="L639" s="313"/>
      <c r="M639" s="314"/>
      <c r="N639" s="313"/>
      <c r="O639" s="314"/>
      <c r="P639" s="335"/>
      <c r="Q639" s="336"/>
      <c r="R639" s="315"/>
      <c r="S639" s="316"/>
      <c r="T639" s="315">
        <v>645</v>
      </c>
      <c r="U639" s="316">
        <v>12.666928515318146</v>
      </c>
      <c r="V639" s="316"/>
      <c r="W639" s="312"/>
      <c r="X639" s="312"/>
      <c r="Y639" s="312"/>
      <c r="Z639" s="312"/>
      <c r="AA639" s="312"/>
      <c r="AB639" s="312"/>
      <c r="AC639" s="312"/>
      <c r="AD639" s="311"/>
    </row>
    <row r="640" spans="1:30" ht="20.100000000000001" customHeight="1">
      <c r="A640" s="311"/>
      <c r="B640" s="311"/>
      <c r="C640" s="312"/>
      <c r="D640" s="311" t="s">
        <v>7742</v>
      </c>
      <c r="E640" s="312"/>
      <c r="F640" s="313">
        <v>2629</v>
      </c>
      <c r="G640" s="314">
        <v>66</v>
      </c>
      <c r="H640" s="313"/>
      <c r="I640" s="314"/>
      <c r="J640" s="313"/>
      <c r="K640" s="314"/>
      <c r="L640" s="313"/>
      <c r="M640" s="314"/>
      <c r="N640" s="313"/>
      <c r="O640" s="314"/>
      <c r="P640" s="335"/>
      <c r="Q640" s="336"/>
      <c r="R640" s="315"/>
      <c r="S640" s="316"/>
      <c r="T640" s="315">
        <v>3615</v>
      </c>
      <c r="U640" s="316">
        <v>70.993715632364498</v>
      </c>
      <c r="V640" s="316"/>
      <c r="W640" s="312"/>
      <c r="X640" s="312"/>
      <c r="Y640" s="312"/>
      <c r="Z640" s="312"/>
      <c r="AA640" s="312"/>
      <c r="AB640" s="312"/>
      <c r="AC640" s="312"/>
      <c r="AD640" s="311"/>
    </row>
    <row r="641" spans="1:30" ht="20.100000000000001" customHeight="1">
      <c r="A641" s="311"/>
      <c r="B641" s="311"/>
      <c r="C641" s="312"/>
      <c r="D641" s="311" t="s">
        <v>7726</v>
      </c>
      <c r="E641" s="312"/>
      <c r="F641" s="356">
        <v>2</v>
      </c>
      <c r="G641" s="314">
        <v>5.0213406979663568E-2</v>
      </c>
      <c r="H641" s="313"/>
      <c r="I641" s="314"/>
      <c r="J641" s="313"/>
      <c r="K641" s="314"/>
      <c r="L641" s="313"/>
      <c r="M641" s="314"/>
      <c r="N641" s="313"/>
      <c r="O641" s="314"/>
      <c r="P641" s="335"/>
      <c r="Q641" s="336"/>
      <c r="R641" s="315"/>
      <c r="S641" s="316"/>
      <c r="T641" s="315"/>
      <c r="U641" s="316"/>
      <c r="V641" s="316"/>
      <c r="W641" s="312"/>
      <c r="X641" s="312"/>
      <c r="Y641" s="312"/>
      <c r="Z641" s="312"/>
      <c r="AA641" s="312"/>
      <c r="AB641" s="312"/>
      <c r="AC641" s="312"/>
      <c r="AD641" s="311"/>
    </row>
    <row r="642" spans="1:30" ht="20.100000000000001" customHeight="1">
      <c r="A642" s="311"/>
      <c r="B642" s="311"/>
      <c r="C642" s="312"/>
      <c r="D642" s="311" t="s">
        <v>7727</v>
      </c>
      <c r="E642" s="312"/>
      <c r="F642" s="313"/>
      <c r="G642" s="314"/>
      <c r="H642" s="313"/>
      <c r="I642" s="314"/>
      <c r="J642" s="313"/>
      <c r="K642" s="314"/>
      <c r="L642" s="313"/>
      <c r="M642" s="314"/>
      <c r="N642" s="313"/>
      <c r="O642" s="314"/>
      <c r="P642" s="335"/>
      <c r="Q642" s="336"/>
      <c r="R642" s="315"/>
      <c r="S642" s="316"/>
      <c r="T642" s="315"/>
      <c r="U642" s="316"/>
      <c r="V642" s="316"/>
      <c r="W642" s="312"/>
      <c r="X642" s="312"/>
      <c r="Y642" s="312"/>
      <c r="Z642" s="312"/>
      <c r="AA642" s="312"/>
      <c r="AB642" s="312"/>
      <c r="AC642" s="312"/>
      <c r="AD642" s="311"/>
    </row>
    <row r="643" spans="1:30" ht="20.100000000000001" customHeight="1">
      <c r="A643" s="9" t="s">
        <v>9712</v>
      </c>
      <c r="B643" s="9" t="s">
        <v>2441</v>
      </c>
      <c r="C643" s="308" t="s">
        <v>7659</v>
      </c>
      <c r="D643" s="9" t="s">
        <v>2430</v>
      </c>
      <c r="E643" s="308" t="s">
        <v>7725</v>
      </c>
      <c r="F643" s="11">
        <v>119</v>
      </c>
      <c r="G643" s="12">
        <v>3</v>
      </c>
      <c r="H643" s="11"/>
      <c r="I643" s="12"/>
      <c r="J643" s="11"/>
      <c r="K643" s="12"/>
      <c r="L643" s="11"/>
      <c r="M643" s="12"/>
      <c r="N643" s="11"/>
      <c r="O643" s="12"/>
      <c r="P643" s="334"/>
      <c r="Q643" s="74"/>
      <c r="R643" s="56"/>
      <c r="S643" s="57"/>
      <c r="T643" s="56">
        <v>174</v>
      </c>
      <c r="U643" s="57">
        <v>3.4171249018067558</v>
      </c>
      <c r="V643" s="57" t="s">
        <v>138</v>
      </c>
      <c r="W643" s="308"/>
      <c r="X643" s="308"/>
      <c r="Y643" s="308"/>
      <c r="Z643" s="308"/>
      <c r="AA643" s="308"/>
      <c r="AB643" s="308"/>
      <c r="AC643" s="308" t="s">
        <v>7660</v>
      </c>
      <c r="AD643" s="9"/>
    </row>
    <row r="644" spans="1:30" ht="20.100000000000001" customHeight="1">
      <c r="A644" s="311"/>
      <c r="B644" s="311"/>
      <c r="C644" s="312"/>
      <c r="D644" s="311" t="s">
        <v>2431</v>
      </c>
      <c r="E644" s="312"/>
      <c r="F644" s="313">
        <v>201</v>
      </c>
      <c r="G644" s="314">
        <v>5</v>
      </c>
      <c r="H644" s="313"/>
      <c r="I644" s="314"/>
      <c r="J644" s="313"/>
      <c r="K644" s="314"/>
      <c r="L644" s="313"/>
      <c r="M644" s="314"/>
      <c r="N644" s="313"/>
      <c r="O644" s="314"/>
      <c r="P644" s="335"/>
      <c r="Q644" s="336"/>
      <c r="R644" s="315"/>
      <c r="S644" s="316"/>
      <c r="T644" s="315">
        <v>251</v>
      </c>
      <c r="U644" s="316">
        <v>4.9293008641005498</v>
      </c>
      <c r="V644" s="316"/>
      <c r="W644" s="312"/>
      <c r="X644" s="312"/>
      <c r="Y644" s="312"/>
      <c r="Z644" s="312"/>
      <c r="AA644" s="312"/>
      <c r="AB644" s="312"/>
      <c r="AC644" s="312"/>
      <c r="AD644" s="311"/>
    </row>
    <row r="645" spans="1:30" ht="20.100000000000001" customHeight="1">
      <c r="A645" s="311"/>
      <c r="B645" s="311"/>
      <c r="C645" s="312"/>
      <c r="D645" s="311" t="s">
        <v>2432</v>
      </c>
      <c r="E645" s="312"/>
      <c r="F645" s="313">
        <v>315</v>
      </c>
      <c r="G645" s="314">
        <v>7.9</v>
      </c>
      <c r="H645" s="313"/>
      <c r="I645" s="314"/>
      <c r="J645" s="313"/>
      <c r="K645" s="314"/>
      <c r="L645" s="313"/>
      <c r="M645" s="314"/>
      <c r="N645" s="313"/>
      <c r="O645" s="314"/>
      <c r="P645" s="335"/>
      <c r="Q645" s="336"/>
      <c r="R645" s="315"/>
      <c r="S645" s="316"/>
      <c r="T645" s="315">
        <v>324</v>
      </c>
      <c r="U645" s="316">
        <v>6.3629222309505105</v>
      </c>
      <c r="V645" s="316"/>
      <c r="W645" s="312"/>
      <c r="X645" s="312"/>
      <c r="Y645" s="312"/>
      <c r="Z645" s="312"/>
      <c r="AA645" s="312"/>
      <c r="AB645" s="312"/>
      <c r="AC645" s="312"/>
      <c r="AD645" s="311"/>
    </row>
    <row r="646" spans="1:30" ht="20.100000000000001" customHeight="1">
      <c r="A646" s="311"/>
      <c r="B646" s="311"/>
      <c r="C646" s="312"/>
      <c r="D646" s="311" t="s">
        <v>2433</v>
      </c>
      <c r="E646" s="312"/>
      <c r="F646" s="313">
        <v>534</v>
      </c>
      <c r="G646" s="314">
        <v>13.4</v>
      </c>
      <c r="H646" s="313"/>
      <c r="I646" s="314"/>
      <c r="J646" s="313"/>
      <c r="K646" s="314"/>
      <c r="L646" s="313"/>
      <c r="M646" s="314"/>
      <c r="N646" s="313"/>
      <c r="O646" s="314"/>
      <c r="P646" s="335"/>
      <c r="Q646" s="336"/>
      <c r="R646" s="315"/>
      <c r="S646" s="316"/>
      <c r="T646" s="315">
        <v>577</v>
      </c>
      <c r="U646" s="316">
        <v>11.331500392772977</v>
      </c>
      <c r="V646" s="316"/>
      <c r="W646" s="312"/>
      <c r="X646" s="312"/>
      <c r="Y646" s="312"/>
      <c r="Z646" s="312"/>
      <c r="AA646" s="312"/>
      <c r="AB646" s="312"/>
      <c r="AC646" s="312"/>
      <c r="AD646" s="311"/>
    </row>
    <row r="647" spans="1:30" ht="20.100000000000001" customHeight="1">
      <c r="A647" s="311"/>
      <c r="B647" s="311"/>
      <c r="C647" s="312"/>
      <c r="D647" s="311" t="s">
        <v>7742</v>
      </c>
      <c r="E647" s="312"/>
      <c r="F647" s="313">
        <v>2812</v>
      </c>
      <c r="G647" s="314">
        <v>70.599999999999994</v>
      </c>
      <c r="H647" s="313"/>
      <c r="I647" s="314"/>
      <c r="J647" s="313"/>
      <c r="K647" s="314"/>
      <c r="L647" s="313"/>
      <c r="M647" s="314"/>
      <c r="N647" s="313"/>
      <c r="O647" s="314"/>
      <c r="P647" s="335"/>
      <c r="Q647" s="336"/>
      <c r="R647" s="315"/>
      <c r="S647" s="316"/>
      <c r="T647" s="315">
        <v>3766</v>
      </c>
      <c r="U647" s="316">
        <v>73.959151610369204</v>
      </c>
      <c r="V647" s="316"/>
      <c r="W647" s="312"/>
      <c r="X647" s="312"/>
      <c r="Y647" s="312"/>
      <c r="Z647" s="312"/>
      <c r="AA647" s="312"/>
      <c r="AB647" s="312"/>
      <c r="AC647" s="312"/>
      <c r="AD647" s="311"/>
    </row>
    <row r="648" spans="1:30" ht="20.100000000000001" customHeight="1">
      <c r="A648" s="311"/>
      <c r="B648" s="311"/>
      <c r="C648" s="312"/>
      <c r="D648" s="311" t="s">
        <v>7726</v>
      </c>
      <c r="E648" s="312"/>
      <c r="F648" s="356">
        <v>2</v>
      </c>
      <c r="G648" s="314">
        <v>5.0213406979663568E-2</v>
      </c>
      <c r="H648" s="313"/>
      <c r="I648" s="314"/>
      <c r="J648" s="313"/>
      <c r="K648" s="314"/>
      <c r="L648" s="313"/>
      <c r="M648" s="314"/>
      <c r="N648" s="313"/>
      <c r="O648" s="314"/>
      <c r="P648" s="335"/>
      <c r="Q648" s="336"/>
      <c r="R648" s="315"/>
      <c r="S648" s="316"/>
      <c r="T648" s="315"/>
      <c r="U648" s="316"/>
      <c r="V648" s="316"/>
      <c r="W648" s="312"/>
      <c r="X648" s="312"/>
      <c r="Y648" s="312"/>
      <c r="Z648" s="312"/>
      <c r="AA648" s="312"/>
      <c r="AB648" s="312"/>
      <c r="AC648" s="312"/>
      <c r="AD648" s="311"/>
    </row>
    <row r="649" spans="1:30" ht="20.100000000000001" customHeight="1">
      <c r="A649" s="311"/>
      <c r="B649" s="311"/>
      <c r="C649" s="312"/>
      <c r="D649" s="311" t="s">
        <v>7727</v>
      </c>
      <c r="E649" s="312"/>
      <c r="F649" s="313"/>
      <c r="G649" s="314"/>
      <c r="H649" s="313"/>
      <c r="I649" s="314"/>
      <c r="J649" s="313"/>
      <c r="K649" s="314"/>
      <c r="L649" s="313"/>
      <c r="M649" s="314"/>
      <c r="N649" s="313"/>
      <c r="O649" s="314"/>
      <c r="P649" s="335"/>
      <c r="Q649" s="336"/>
      <c r="R649" s="315"/>
      <c r="S649" s="316"/>
      <c r="T649" s="315"/>
      <c r="U649" s="316"/>
      <c r="V649" s="316"/>
      <c r="W649" s="312"/>
      <c r="X649" s="312"/>
      <c r="Y649" s="312"/>
      <c r="Z649" s="312"/>
      <c r="AA649" s="312"/>
      <c r="AB649" s="312"/>
      <c r="AC649" s="312"/>
      <c r="AD649" s="311"/>
    </row>
    <row r="650" spans="1:30" ht="20.100000000000001" customHeight="1">
      <c r="A650" s="9" t="s">
        <v>9713</v>
      </c>
      <c r="B650" s="9" t="s">
        <v>2442</v>
      </c>
      <c r="C650" s="308" t="s">
        <v>7659</v>
      </c>
      <c r="D650" s="9" t="s">
        <v>2430</v>
      </c>
      <c r="E650" s="308" t="s">
        <v>7725</v>
      </c>
      <c r="F650" s="11">
        <v>118</v>
      </c>
      <c r="G650" s="12">
        <v>3</v>
      </c>
      <c r="H650" s="11"/>
      <c r="I650" s="12"/>
      <c r="J650" s="11"/>
      <c r="K650" s="12"/>
      <c r="L650" s="11"/>
      <c r="M650" s="12"/>
      <c r="N650" s="11"/>
      <c r="O650" s="12"/>
      <c r="P650" s="334"/>
      <c r="Q650" s="74"/>
      <c r="R650" s="56"/>
      <c r="S650" s="57"/>
      <c r="T650" s="56">
        <v>169</v>
      </c>
      <c r="U650" s="57">
        <v>3.3189316575019641</v>
      </c>
      <c r="V650" s="57" t="s">
        <v>138</v>
      </c>
      <c r="W650" s="308"/>
      <c r="X650" s="308"/>
      <c r="Y650" s="308"/>
      <c r="Z650" s="308"/>
      <c r="AA650" s="308"/>
      <c r="AB650" s="308"/>
      <c r="AC650" s="308" t="s">
        <v>7660</v>
      </c>
      <c r="AD650" s="9"/>
    </row>
    <row r="651" spans="1:30" ht="20.100000000000001" customHeight="1">
      <c r="A651" s="311"/>
      <c r="B651" s="311"/>
      <c r="C651" s="312"/>
      <c r="D651" s="311" t="s">
        <v>2431</v>
      </c>
      <c r="E651" s="312"/>
      <c r="F651" s="313">
        <v>190</v>
      </c>
      <c r="G651" s="314">
        <v>4.8</v>
      </c>
      <c r="H651" s="313"/>
      <c r="I651" s="314"/>
      <c r="J651" s="313"/>
      <c r="K651" s="314"/>
      <c r="L651" s="313"/>
      <c r="M651" s="314"/>
      <c r="N651" s="313"/>
      <c r="O651" s="314"/>
      <c r="P651" s="335"/>
      <c r="Q651" s="336"/>
      <c r="R651" s="315"/>
      <c r="S651" s="316"/>
      <c r="T651" s="315">
        <v>235</v>
      </c>
      <c r="U651" s="316">
        <v>4.6150824823252163</v>
      </c>
      <c r="V651" s="316"/>
      <c r="W651" s="312"/>
      <c r="X651" s="312"/>
      <c r="Y651" s="312"/>
      <c r="Z651" s="312"/>
      <c r="AA651" s="312"/>
      <c r="AB651" s="312"/>
      <c r="AC651" s="312"/>
      <c r="AD651" s="311"/>
    </row>
    <row r="652" spans="1:30" ht="20.100000000000001" customHeight="1">
      <c r="A652" s="311"/>
      <c r="B652" s="311"/>
      <c r="C652" s="312"/>
      <c r="D652" s="311" t="s">
        <v>2432</v>
      </c>
      <c r="E652" s="312"/>
      <c r="F652" s="313">
        <v>279</v>
      </c>
      <c r="G652" s="314">
        <v>7</v>
      </c>
      <c r="H652" s="313"/>
      <c r="I652" s="314"/>
      <c r="J652" s="313"/>
      <c r="K652" s="314"/>
      <c r="L652" s="313"/>
      <c r="M652" s="314"/>
      <c r="N652" s="313"/>
      <c r="O652" s="314"/>
      <c r="P652" s="335"/>
      <c r="Q652" s="336"/>
      <c r="R652" s="315"/>
      <c r="S652" s="316"/>
      <c r="T652" s="315">
        <v>300</v>
      </c>
      <c r="U652" s="316">
        <v>5.8915946582875094</v>
      </c>
      <c r="V652" s="316"/>
      <c r="W652" s="312"/>
      <c r="X652" s="312"/>
      <c r="Y652" s="312"/>
      <c r="Z652" s="312"/>
      <c r="AA652" s="312"/>
      <c r="AB652" s="312"/>
      <c r="AC652" s="312"/>
      <c r="AD652" s="311"/>
    </row>
    <row r="653" spans="1:30" ht="20.100000000000001" customHeight="1">
      <c r="A653" s="311"/>
      <c r="B653" s="311"/>
      <c r="C653" s="312"/>
      <c r="D653" s="311" t="s">
        <v>2433</v>
      </c>
      <c r="E653" s="312"/>
      <c r="F653" s="313">
        <v>499</v>
      </c>
      <c r="G653" s="314">
        <v>12.5</v>
      </c>
      <c r="H653" s="313"/>
      <c r="I653" s="314"/>
      <c r="J653" s="313"/>
      <c r="K653" s="314"/>
      <c r="L653" s="313"/>
      <c r="M653" s="314"/>
      <c r="N653" s="313"/>
      <c r="O653" s="314"/>
      <c r="P653" s="335"/>
      <c r="Q653" s="336"/>
      <c r="R653" s="315"/>
      <c r="S653" s="316"/>
      <c r="T653" s="315">
        <v>517</v>
      </c>
      <c r="U653" s="316">
        <v>10.153181461115475</v>
      </c>
      <c r="V653" s="316"/>
      <c r="W653" s="312"/>
      <c r="X653" s="312"/>
      <c r="Y653" s="312"/>
      <c r="Z653" s="312"/>
      <c r="AA653" s="312"/>
      <c r="AB653" s="312"/>
      <c r="AC653" s="312"/>
      <c r="AD653" s="311"/>
    </row>
    <row r="654" spans="1:30" ht="20.100000000000001" customHeight="1">
      <c r="A654" s="311"/>
      <c r="B654" s="311"/>
      <c r="C654" s="312"/>
      <c r="D654" s="311" t="s">
        <v>7742</v>
      </c>
      <c r="E654" s="312"/>
      <c r="F654" s="313">
        <v>2895</v>
      </c>
      <c r="G654" s="314">
        <v>72.7</v>
      </c>
      <c r="H654" s="313"/>
      <c r="I654" s="314"/>
      <c r="J654" s="313"/>
      <c r="K654" s="314"/>
      <c r="L654" s="313"/>
      <c r="M654" s="314"/>
      <c r="N654" s="313"/>
      <c r="O654" s="314"/>
      <c r="P654" s="335"/>
      <c r="Q654" s="336"/>
      <c r="R654" s="315"/>
      <c r="S654" s="316"/>
      <c r="T654" s="315">
        <v>3871</v>
      </c>
      <c r="U654" s="316">
        <v>76.021209740769834</v>
      </c>
      <c r="V654" s="316"/>
      <c r="W654" s="312"/>
      <c r="X654" s="312"/>
      <c r="Y654" s="312"/>
      <c r="Z654" s="312"/>
      <c r="AA654" s="312"/>
      <c r="AB654" s="312"/>
      <c r="AC654" s="312"/>
      <c r="AD654" s="311"/>
    </row>
    <row r="655" spans="1:30" ht="20.100000000000001" customHeight="1">
      <c r="A655" s="311"/>
      <c r="B655" s="311"/>
      <c r="C655" s="312"/>
      <c r="D655" s="311" t="s">
        <v>7726</v>
      </c>
      <c r="E655" s="312"/>
      <c r="F655" s="356">
        <v>2</v>
      </c>
      <c r="G655" s="314">
        <v>5.0213406979663568E-2</v>
      </c>
      <c r="H655" s="313"/>
      <c r="I655" s="314"/>
      <c r="J655" s="313"/>
      <c r="K655" s="314"/>
      <c r="L655" s="313"/>
      <c r="M655" s="314"/>
      <c r="N655" s="313"/>
      <c r="O655" s="314"/>
      <c r="P655" s="335"/>
      <c r="Q655" s="336"/>
      <c r="R655" s="315"/>
      <c r="S655" s="316"/>
      <c r="T655" s="315"/>
      <c r="U655" s="316"/>
      <c r="V655" s="316"/>
      <c r="W655" s="312"/>
      <c r="X655" s="312"/>
      <c r="Y655" s="312"/>
      <c r="Z655" s="312"/>
      <c r="AA655" s="312"/>
      <c r="AB655" s="312"/>
      <c r="AC655" s="312"/>
      <c r="AD655" s="311"/>
    </row>
    <row r="656" spans="1:30" ht="20.100000000000001" customHeight="1">
      <c r="A656" s="311"/>
      <c r="B656" s="311"/>
      <c r="C656" s="312"/>
      <c r="D656" s="311" t="s">
        <v>7727</v>
      </c>
      <c r="E656" s="312"/>
      <c r="F656" s="313"/>
      <c r="G656" s="314"/>
      <c r="H656" s="313"/>
      <c r="I656" s="314"/>
      <c r="J656" s="313"/>
      <c r="K656" s="314"/>
      <c r="L656" s="313"/>
      <c r="M656" s="314"/>
      <c r="N656" s="313"/>
      <c r="O656" s="314"/>
      <c r="P656" s="335"/>
      <c r="Q656" s="336"/>
      <c r="R656" s="315"/>
      <c r="S656" s="316"/>
      <c r="T656" s="315"/>
      <c r="U656" s="316"/>
      <c r="V656" s="316"/>
      <c r="W656" s="312"/>
      <c r="X656" s="312"/>
      <c r="Y656" s="312"/>
      <c r="Z656" s="312"/>
      <c r="AA656" s="312"/>
      <c r="AB656" s="312"/>
      <c r="AC656" s="312"/>
      <c r="AD656" s="311"/>
    </row>
    <row r="657" spans="1:30" ht="20.100000000000001" customHeight="1">
      <c r="A657" s="9" t="s">
        <v>9714</v>
      </c>
      <c r="B657" s="9" t="s">
        <v>2443</v>
      </c>
      <c r="C657" s="308" t="s">
        <v>7659</v>
      </c>
      <c r="D657" s="9" t="s">
        <v>2430</v>
      </c>
      <c r="E657" s="308" t="s">
        <v>7725</v>
      </c>
      <c r="F657" s="11">
        <v>92</v>
      </c>
      <c r="G657" s="12">
        <v>2.2999999999999998</v>
      </c>
      <c r="H657" s="11"/>
      <c r="I657" s="12"/>
      <c r="J657" s="11"/>
      <c r="K657" s="12"/>
      <c r="L657" s="11"/>
      <c r="M657" s="12"/>
      <c r="N657" s="11"/>
      <c r="O657" s="12"/>
      <c r="P657" s="334"/>
      <c r="Q657" s="74"/>
      <c r="R657" s="56"/>
      <c r="S657" s="57"/>
      <c r="T657" s="56">
        <v>106</v>
      </c>
      <c r="U657" s="57">
        <v>2.0816967792615868</v>
      </c>
      <c r="V657" s="57" t="s">
        <v>138</v>
      </c>
      <c r="W657" s="308"/>
      <c r="X657" s="308"/>
      <c r="Y657" s="308"/>
      <c r="Z657" s="308"/>
      <c r="AA657" s="308"/>
      <c r="AB657" s="308"/>
      <c r="AC657" s="308" t="s">
        <v>7660</v>
      </c>
      <c r="AD657" s="9"/>
    </row>
    <row r="658" spans="1:30" ht="20.100000000000001" customHeight="1">
      <c r="A658" s="311"/>
      <c r="B658" s="311"/>
      <c r="C658" s="312"/>
      <c r="D658" s="311" t="s">
        <v>2431</v>
      </c>
      <c r="E658" s="312"/>
      <c r="F658" s="313">
        <v>190</v>
      </c>
      <c r="G658" s="314">
        <v>4.8</v>
      </c>
      <c r="H658" s="313"/>
      <c r="I658" s="314"/>
      <c r="J658" s="313"/>
      <c r="K658" s="314"/>
      <c r="L658" s="313"/>
      <c r="M658" s="314"/>
      <c r="N658" s="313"/>
      <c r="O658" s="314"/>
      <c r="P658" s="335"/>
      <c r="Q658" s="336"/>
      <c r="R658" s="315"/>
      <c r="S658" s="316"/>
      <c r="T658" s="315">
        <v>186</v>
      </c>
      <c r="U658" s="316">
        <v>3.6527886881382563</v>
      </c>
      <c r="V658" s="316"/>
      <c r="W658" s="312"/>
      <c r="X658" s="312"/>
      <c r="Y658" s="312"/>
      <c r="Z658" s="312"/>
      <c r="AA658" s="312"/>
      <c r="AB658" s="312"/>
      <c r="AC658" s="312"/>
      <c r="AD658" s="311"/>
    </row>
    <row r="659" spans="1:30" ht="20.100000000000001" customHeight="1">
      <c r="A659" s="311"/>
      <c r="B659" s="311"/>
      <c r="C659" s="312"/>
      <c r="D659" s="311" t="s">
        <v>2432</v>
      </c>
      <c r="E659" s="312"/>
      <c r="F659" s="313">
        <v>287</v>
      </c>
      <c r="G659" s="314">
        <v>7.2</v>
      </c>
      <c r="H659" s="313"/>
      <c r="I659" s="314"/>
      <c r="J659" s="313"/>
      <c r="K659" s="314"/>
      <c r="L659" s="313"/>
      <c r="M659" s="314"/>
      <c r="N659" s="313"/>
      <c r="O659" s="314"/>
      <c r="P659" s="335"/>
      <c r="Q659" s="336"/>
      <c r="R659" s="315"/>
      <c r="S659" s="316"/>
      <c r="T659" s="315">
        <v>254</v>
      </c>
      <c r="U659" s="316">
        <v>4.9882168106834248</v>
      </c>
      <c r="V659" s="316"/>
      <c r="W659" s="312"/>
      <c r="X659" s="312"/>
      <c r="Y659" s="312"/>
      <c r="Z659" s="312"/>
      <c r="AA659" s="312"/>
      <c r="AB659" s="312"/>
      <c r="AC659" s="312"/>
      <c r="AD659" s="311"/>
    </row>
    <row r="660" spans="1:30" ht="20.100000000000001" customHeight="1">
      <c r="A660" s="311"/>
      <c r="B660" s="311"/>
      <c r="C660" s="312"/>
      <c r="D660" s="311" t="s">
        <v>2433</v>
      </c>
      <c r="E660" s="312"/>
      <c r="F660" s="313">
        <v>500</v>
      </c>
      <c r="G660" s="314">
        <v>12.6</v>
      </c>
      <c r="H660" s="313"/>
      <c r="I660" s="314"/>
      <c r="J660" s="313"/>
      <c r="K660" s="314"/>
      <c r="L660" s="313"/>
      <c r="M660" s="314"/>
      <c r="N660" s="313"/>
      <c r="O660" s="314"/>
      <c r="P660" s="335"/>
      <c r="Q660" s="336"/>
      <c r="R660" s="315"/>
      <c r="S660" s="316"/>
      <c r="T660" s="315">
        <v>489</v>
      </c>
      <c r="U660" s="316">
        <v>9.6032992930086412</v>
      </c>
      <c r="V660" s="316"/>
      <c r="W660" s="312"/>
      <c r="X660" s="312"/>
      <c r="Y660" s="312"/>
      <c r="Z660" s="312"/>
      <c r="AA660" s="312"/>
      <c r="AB660" s="312"/>
      <c r="AC660" s="312"/>
      <c r="AD660" s="311"/>
    </row>
    <row r="661" spans="1:30" ht="20.100000000000001" customHeight="1">
      <c r="A661" s="311"/>
      <c r="B661" s="311"/>
      <c r="C661" s="312"/>
      <c r="D661" s="311" t="s">
        <v>7742</v>
      </c>
      <c r="E661" s="312"/>
      <c r="F661" s="313">
        <v>2912</v>
      </c>
      <c r="G661" s="314">
        <v>73.099999999999994</v>
      </c>
      <c r="H661" s="313"/>
      <c r="I661" s="314"/>
      <c r="J661" s="313"/>
      <c r="K661" s="314"/>
      <c r="L661" s="313"/>
      <c r="M661" s="314"/>
      <c r="N661" s="313"/>
      <c r="O661" s="314"/>
      <c r="P661" s="335"/>
      <c r="Q661" s="336"/>
      <c r="R661" s="315"/>
      <c r="S661" s="316"/>
      <c r="T661" s="315">
        <v>4057</v>
      </c>
      <c r="U661" s="316">
        <v>79.673998428908092</v>
      </c>
      <c r="V661" s="316"/>
      <c r="W661" s="312"/>
      <c r="X661" s="312"/>
      <c r="Y661" s="312"/>
      <c r="Z661" s="312"/>
      <c r="AA661" s="312"/>
      <c r="AB661" s="312"/>
      <c r="AC661" s="312"/>
      <c r="AD661" s="311"/>
    </row>
    <row r="662" spans="1:30" ht="20.100000000000001" customHeight="1">
      <c r="A662" s="311"/>
      <c r="B662" s="311"/>
      <c r="C662" s="312"/>
      <c r="D662" s="311" t="s">
        <v>7726</v>
      </c>
      <c r="E662" s="312"/>
      <c r="F662" s="356">
        <v>2</v>
      </c>
      <c r="G662" s="314">
        <v>5.0213406979663568E-2</v>
      </c>
      <c r="H662" s="313"/>
      <c r="I662" s="314"/>
      <c r="J662" s="313"/>
      <c r="K662" s="314"/>
      <c r="L662" s="313"/>
      <c r="M662" s="314"/>
      <c r="N662" s="313"/>
      <c r="O662" s="314"/>
      <c r="P662" s="335"/>
      <c r="Q662" s="336"/>
      <c r="R662" s="315"/>
      <c r="S662" s="316"/>
      <c r="T662" s="315"/>
      <c r="U662" s="316"/>
      <c r="V662" s="316"/>
      <c r="W662" s="312"/>
      <c r="X662" s="312"/>
      <c r="Y662" s="312"/>
      <c r="Z662" s="312"/>
      <c r="AA662" s="312"/>
      <c r="AB662" s="312"/>
      <c r="AC662" s="312"/>
      <c r="AD662" s="311"/>
    </row>
    <row r="663" spans="1:30" ht="20.100000000000001" customHeight="1">
      <c r="A663" s="311"/>
      <c r="B663" s="311"/>
      <c r="C663" s="312"/>
      <c r="D663" s="311" t="s">
        <v>7727</v>
      </c>
      <c r="E663" s="312"/>
      <c r="F663" s="313"/>
      <c r="G663" s="314"/>
      <c r="H663" s="313"/>
      <c r="I663" s="314"/>
      <c r="J663" s="313"/>
      <c r="K663" s="314"/>
      <c r="L663" s="313"/>
      <c r="M663" s="314"/>
      <c r="N663" s="313"/>
      <c r="O663" s="314"/>
      <c r="P663" s="335"/>
      <c r="Q663" s="336"/>
      <c r="R663" s="315"/>
      <c r="S663" s="316"/>
      <c r="T663" s="315"/>
      <c r="U663" s="316"/>
      <c r="V663" s="316"/>
      <c r="W663" s="312"/>
      <c r="X663" s="312"/>
      <c r="Y663" s="312"/>
      <c r="Z663" s="312"/>
      <c r="AA663" s="312"/>
      <c r="AB663" s="312"/>
      <c r="AC663" s="312"/>
      <c r="AD663" s="311"/>
    </row>
    <row r="664" spans="1:30" ht="20.100000000000001" customHeight="1">
      <c r="A664" s="9" t="s">
        <v>9715</v>
      </c>
      <c r="B664" s="9" t="s">
        <v>2444</v>
      </c>
      <c r="C664" s="308" t="s">
        <v>7659</v>
      </c>
      <c r="D664" s="9" t="s">
        <v>2430</v>
      </c>
      <c r="E664" s="308" t="s">
        <v>7725</v>
      </c>
      <c r="F664" s="11">
        <v>89</v>
      </c>
      <c r="G664" s="12">
        <v>2.2000000000000002</v>
      </c>
      <c r="H664" s="11"/>
      <c r="I664" s="12"/>
      <c r="J664" s="11"/>
      <c r="K664" s="12"/>
      <c r="L664" s="11"/>
      <c r="M664" s="12"/>
      <c r="N664" s="11"/>
      <c r="O664" s="12"/>
      <c r="P664" s="334"/>
      <c r="Q664" s="74"/>
      <c r="R664" s="56"/>
      <c r="S664" s="57"/>
      <c r="T664" s="56">
        <v>141</v>
      </c>
      <c r="U664" s="57">
        <v>2.7690494893951296</v>
      </c>
      <c r="V664" s="57" t="s">
        <v>138</v>
      </c>
      <c r="W664" s="308"/>
      <c r="X664" s="308"/>
      <c r="Y664" s="308"/>
      <c r="Z664" s="308"/>
      <c r="AA664" s="308"/>
      <c r="AB664" s="308"/>
      <c r="AC664" s="308" t="s">
        <v>7660</v>
      </c>
      <c r="AD664" s="9"/>
    </row>
    <row r="665" spans="1:30" ht="20.100000000000001" customHeight="1">
      <c r="A665" s="311"/>
      <c r="B665" s="311"/>
      <c r="C665" s="312"/>
      <c r="D665" s="311" t="s">
        <v>2431</v>
      </c>
      <c r="E665" s="312"/>
      <c r="F665" s="313">
        <v>206</v>
      </c>
      <c r="G665" s="314">
        <v>5.2</v>
      </c>
      <c r="H665" s="313"/>
      <c r="I665" s="314"/>
      <c r="J665" s="313"/>
      <c r="K665" s="314"/>
      <c r="L665" s="313"/>
      <c r="M665" s="314"/>
      <c r="N665" s="313"/>
      <c r="O665" s="314"/>
      <c r="P665" s="335"/>
      <c r="Q665" s="336"/>
      <c r="R665" s="315"/>
      <c r="S665" s="316"/>
      <c r="T665" s="315">
        <v>265</v>
      </c>
      <c r="U665" s="316">
        <v>5.2042419481539666</v>
      </c>
      <c r="V665" s="316"/>
      <c r="W665" s="312"/>
      <c r="X665" s="312"/>
      <c r="Y665" s="312"/>
      <c r="Z665" s="312"/>
      <c r="AA665" s="312"/>
      <c r="AB665" s="312"/>
      <c r="AC665" s="312"/>
      <c r="AD665" s="311"/>
    </row>
    <row r="666" spans="1:30" ht="20.100000000000001" customHeight="1">
      <c r="A666" s="311"/>
      <c r="B666" s="311"/>
      <c r="C666" s="312"/>
      <c r="D666" s="311" t="s">
        <v>2432</v>
      </c>
      <c r="E666" s="312"/>
      <c r="F666" s="313">
        <v>257</v>
      </c>
      <c r="G666" s="314">
        <v>6.5</v>
      </c>
      <c r="H666" s="313"/>
      <c r="I666" s="314"/>
      <c r="J666" s="313"/>
      <c r="K666" s="314"/>
      <c r="L666" s="313"/>
      <c r="M666" s="314"/>
      <c r="N666" s="313"/>
      <c r="O666" s="314"/>
      <c r="P666" s="335"/>
      <c r="Q666" s="336"/>
      <c r="R666" s="315"/>
      <c r="S666" s="316"/>
      <c r="T666" s="315">
        <v>330</v>
      </c>
      <c r="U666" s="316">
        <v>6.4807541241162605</v>
      </c>
      <c r="V666" s="316"/>
      <c r="W666" s="312"/>
      <c r="X666" s="312"/>
      <c r="Y666" s="312"/>
      <c r="Z666" s="312"/>
      <c r="AA666" s="312"/>
      <c r="AB666" s="312"/>
      <c r="AC666" s="312"/>
      <c r="AD666" s="311"/>
    </row>
    <row r="667" spans="1:30" ht="20.100000000000001" customHeight="1">
      <c r="A667" s="311"/>
      <c r="B667" s="311"/>
      <c r="C667" s="312"/>
      <c r="D667" s="311" t="s">
        <v>2433</v>
      </c>
      <c r="E667" s="312"/>
      <c r="F667" s="313">
        <v>510</v>
      </c>
      <c r="G667" s="314">
        <v>12.8</v>
      </c>
      <c r="H667" s="313"/>
      <c r="I667" s="314"/>
      <c r="J667" s="313"/>
      <c r="K667" s="314"/>
      <c r="L667" s="313"/>
      <c r="M667" s="314"/>
      <c r="N667" s="313"/>
      <c r="O667" s="314"/>
      <c r="P667" s="335"/>
      <c r="Q667" s="336"/>
      <c r="R667" s="315"/>
      <c r="S667" s="316"/>
      <c r="T667" s="315">
        <v>566</v>
      </c>
      <c r="U667" s="316">
        <v>11.115475255302435</v>
      </c>
      <c r="V667" s="316"/>
      <c r="W667" s="312"/>
      <c r="X667" s="312"/>
      <c r="Y667" s="312"/>
      <c r="Z667" s="312"/>
      <c r="AA667" s="312"/>
      <c r="AB667" s="312"/>
      <c r="AC667" s="312"/>
      <c r="AD667" s="311"/>
    </row>
    <row r="668" spans="1:30" ht="20.100000000000001" customHeight="1">
      <c r="A668" s="311"/>
      <c r="B668" s="311"/>
      <c r="C668" s="312"/>
      <c r="D668" s="311" t="s">
        <v>7742</v>
      </c>
      <c r="E668" s="312"/>
      <c r="F668" s="313">
        <v>2919</v>
      </c>
      <c r="G668" s="314">
        <v>73.3</v>
      </c>
      <c r="H668" s="313"/>
      <c r="I668" s="314"/>
      <c r="J668" s="313"/>
      <c r="K668" s="314"/>
      <c r="L668" s="313"/>
      <c r="M668" s="314"/>
      <c r="N668" s="313"/>
      <c r="O668" s="314"/>
      <c r="P668" s="335"/>
      <c r="Q668" s="336"/>
      <c r="R668" s="315"/>
      <c r="S668" s="316"/>
      <c r="T668" s="315">
        <v>3790</v>
      </c>
      <c r="U668" s="316">
        <v>74.430479183032205</v>
      </c>
      <c r="V668" s="316"/>
      <c r="W668" s="312"/>
      <c r="X668" s="312"/>
      <c r="Y668" s="312"/>
      <c r="Z668" s="312"/>
      <c r="AA668" s="312"/>
      <c r="AB668" s="312"/>
      <c r="AC668" s="312"/>
      <c r="AD668" s="311"/>
    </row>
    <row r="669" spans="1:30" ht="20.100000000000001" customHeight="1">
      <c r="A669" s="311"/>
      <c r="B669" s="311"/>
      <c r="C669" s="312"/>
      <c r="D669" s="311" t="s">
        <v>1861</v>
      </c>
      <c r="E669" s="312"/>
      <c r="F669" s="356">
        <v>2</v>
      </c>
      <c r="G669" s="314">
        <v>5.0213406979663568E-2</v>
      </c>
      <c r="H669" s="313"/>
      <c r="I669" s="314"/>
      <c r="J669" s="313"/>
      <c r="K669" s="314"/>
      <c r="L669" s="313"/>
      <c r="M669" s="314"/>
      <c r="N669" s="313"/>
      <c r="O669" s="314"/>
      <c r="P669" s="335"/>
      <c r="Q669" s="336"/>
      <c r="R669" s="315"/>
      <c r="S669" s="316"/>
      <c r="T669" s="315"/>
      <c r="U669" s="316"/>
      <c r="V669" s="316"/>
      <c r="W669" s="312"/>
      <c r="X669" s="312"/>
      <c r="Y669" s="312"/>
      <c r="Z669" s="312"/>
      <c r="AA669" s="312"/>
      <c r="AB669" s="312"/>
      <c r="AC669" s="312"/>
      <c r="AD669" s="311"/>
    </row>
    <row r="670" spans="1:30" ht="20.100000000000001" customHeight="1">
      <c r="A670" s="311"/>
      <c r="B670" s="311"/>
      <c r="C670" s="312"/>
      <c r="D670" s="311" t="s">
        <v>1862</v>
      </c>
      <c r="E670" s="312"/>
      <c r="F670" s="313"/>
      <c r="G670" s="314"/>
      <c r="H670" s="313"/>
      <c r="I670" s="314"/>
      <c r="J670" s="313"/>
      <c r="K670" s="314"/>
      <c r="L670" s="313"/>
      <c r="M670" s="314"/>
      <c r="N670" s="313"/>
      <c r="O670" s="314"/>
      <c r="P670" s="335"/>
      <c r="Q670" s="336"/>
      <c r="R670" s="315"/>
      <c r="S670" s="316"/>
      <c r="T670" s="315"/>
      <c r="U670" s="316"/>
      <c r="V670" s="316"/>
      <c r="W670" s="312"/>
      <c r="X670" s="312"/>
      <c r="Y670" s="312"/>
      <c r="Z670" s="312"/>
      <c r="AA670" s="312"/>
      <c r="AB670" s="312"/>
      <c r="AC670" s="312"/>
      <c r="AD670" s="311"/>
    </row>
    <row r="671" spans="1:30" ht="20.100000000000001" customHeight="1">
      <c r="A671" s="9" t="s">
        <v>9716</v>
      </c>
      <c r="B671" s="9" t="s">
        <v>2445</v>
      </c>
      <c r="C671" s="308" t="s">
        <v>7659</v>
      </c>
      <c r="D671" s="9" t="s">
        <v>2430</v>
      </c>
      <c r="E671" s="308" t="s">
        <v>7725</v>
      </c>
      <c r="F671" s="11">
        <v>314</v>
      </c>
      <c r="G671" s="12">
        <v>7.9</v>
      </c>
      <c r="H671" s="11"/>
      <c r="I671" s="12"/>
      <c r="J671" s="11"/>
      <c r="K671" s="12"/>
      <c r="L671" s="11"/>
      <c r="M671" s="12"/>
      <c r="N671" s="11"/>
      <c r="O671" s="12"/>
      <c r="P671" s="334"/>
      <c r="Q671" s="74"/>
      <c r="R671" s="56"/>
      <c r="S671" s="57"/>
      <c r="T671" s="56">
        <v>486</v>
      </c>
      <c r="U671" s="57">
        <v>9.5443833464257661</v>
      </c>
      <c r="V671" s="57" t="s">
        <v>138</v>
      </c>
      <c r="W671" s="308"/>
      <c r="X671" s="308"/>
      <c r="Y671" s="308"/>
      <c r="Z671" s="308"/>
      <c r="AA671" s="308"/>
      <c r="AB671" s="308"/>
      <c r="AC671" s="308" t="s">
        <v>7660</v>
      </c>
      <c r="AD671" s="9"/>
    </row>
    <row r="672" spans="1:30" ht="20.100000000000001" customHeight="1">
      <c r="A672" s="311"/>
      <c r="B672" s="311"/>
      <c r="C672" s="312"/>
      <c r="D672" s="311" t="s">
        <v>2431</v>
      </c>
      <c r="E672" s="312"/>
      <c r="F672" s="313">
        <v>594</v>
      </c>
      <c r="G672" s="314">
        <v>14.9</v>
      </c>
      <c r="H672" s="313"/>
      <c r="I672" s="314"/>
      <c r="J672" s="313"/>
      <c r="K672" s="314"/>
      <c r="L672" s="313"/>
      <c r="M672" s="314"/>
      <c r="N672" s="313"/>
      <c r="O672" s="314"/>
      <c r="P672" s="335"/>
      <c r="Q672" s="336"/>
      <c r="R672" s="315"/>
      <c r="S672" s="316"/>
      <c r="T672" s="315">
        <v>847</v>
      </c>
      <c r="U672" s="316">
        <v>16.633935585231736</v>
      </c>
      <c r="V672" s="316"/>
      <c r="W672" s="312"/>
      <c r="X672" s="312"/>
      <c r="Y672" s="312"/>
      <c r="Z672" s="312"/>
      <c r="AA672" s="312"/>
      <c r="AB672" s="312"/>
      <c r="AC672" s="312"/>
      <c r="AD672" s="311"/>
    </row>
    <row r="673" spans="1:30" ht="20.100000000000001" customHeight="1">
      <c r="A673" s="311"/>
      <c r="B673" s="311"/>
      <c r="C673" s="312"/>
      <c r="D673" s="311" t="s">
        <v>2432</v>
      </c>
      <c r="E673" s="312"/>
      <c r="F673" s="313">
        <v>644</v>
      </c>
      <c r="G673" s="314">
        <v>16.2</v>
      </c>
      <c r="H673" s="313"/>
      <c r="I673" s="314"/>
      <c r="J673" s="313"/>
      <c r="K673" s="314"/>
      <c r="L673" s="313"/>
      <c r="M673" s="314"/>
      <c r="N673" s="313"/>
      <c r="O673" s="314"/>
      <c r="P673" s="335"/>
      <c r="Q673" s="336"/>
      <c r="R673" s="315"/>
      <c r="S673" s="316"/>
      <c r="T673" s="315">
        <v>1102</v>
      </c>
      <c r="U673" s="316">
        <v>21.64179104477612</v>
      </c>
      <c r="V673" s="316"/>
      <c r="W673" s="312"/>
      <c r="X673" s="312"/>
      <c r="Y673" s="312"/>
      <c r="Z673" s="312"/>
      <c r="AA673" s="312"/>
      <c r="AB673" s="312"/>
      <c r="AC673" s="312"/>
      <c r="AD673" s="311"/>
    </row>
    <row r="674" spans="1:30" ht="20.100000000000001" customHeight="1">
      <c r="A674" s="311"/>
      <c r="B674" s="311"/>
      <c r="C674" s="312"/>
      <c r="D674" s="311" t="s">
        <v>2433</v>
      </c>
      <c r="E674" s="312"/>
      <c r="F674" s="313">
        <v>825</v>
      </c>
      <c r="G674" s="314">
        <v>20.7</v>
      </c>
      <c r="H674" s="313"/>
      <c r="I674" s="314"/>
      <c r="J674" s="313"/>
      <c r="K674" s="314"/>
      <c r="L674" s="313"/>
      <c r="M674" s="314"/>
      <c r="N674" s="313"/>
      <c r="O674" s="314"/>
      <c r="P674" s="335"/>
      <c r="Q674" s="336"/>
      <c r="R674" s="315"/>
      <c r="S674" s="316"/>
      <c r="T674" s="315">
        <v>992</v>
      </c>
      <c r="U674" s="316">
        <v>19.481539670070699</v>
      </c>
      <c r="V674" s="316"/>
      <c r="W674" s="312"/>
      <c r="X674" s="312"/>
      <c r="Y674" s="312"/>
      <c r="Z674" s="312"/>
      <c r="AA674" s="312"/>
      <c r="AB674" s="312"/>
      <c r="AC674" s="312"/>
      <c r="AD674" s="311"/>
    </row>
    <row r="675" spans="1:30" ht="20.100000000000001" customHeight="1">
      <c r="A675" s="311"/>
      <c r="B675" s="311"/>
      <c r="C675" s="312"/>
      <c r="D675" s="311" t="s">
        <v>7742</v>
      </c>
      <c r="E675" s="312"/>
      <c r="F675" s="313">
        <v>1604</v>
      </c>
      <c r="G675" s="314">
        <v>40.299999999999997</v>
      </c>
      <c r="H675" s="313"/>
      <c r="I675" s="314"/>
      <c r="J675" s="313"/>
      <c r="K675" s="314"/>
      <c r="L675" s="313"/>
      <c r="M675" s="314"/>
      <c r="N675" s="313"/>
      <c r="O675" s="314"/>
      <c r="P675" s="335"/>
      <c r="Q675" s="336"/>
      <c r="R675" s="315"/>
      <c r="S675" s="316"/>
      <c r="T675" s="315">
        <v>1665</v>
      </c>
      <c r="U675" s="316">
        <v>32.698350353495677</v>
      </c>
      <c r="V675" s="316"/>
      <c r="W675" s="312"/>
      <c r="X675" s="312"/>
      <c r="Y675" s="312"/>
      <c r="Z675" s="312"/>
      <c r="AA675" s="312"/>
      <c r="AB675" s="312"/>
      <c r="AC675" s="312"/>
      <c r="AD675" s="311"/>
    </row>
    <row r="676" spans="1:30" ht="20.100000000000001" customHeight="1">
      <c r="A676" s="311"/>
      <c r="B676" s="311"/>
      <c r="C676" s="312"/>
      <c r="D676" s="311" t="s">
        <v>7726</v>
      </c>
      <c r="E676" s="312"/>
      <c r="F676" s="356">
        <v>2</v>
      </c>
      <c r="G676" s="314">
        <v>5.0213406979663568E-2</v>
      </c>
      <c r="H676" s="313"/>
      <c r="I676" s="314"/>
      <c r="J676" s="313"/>
      <c r="K676" s="314"/>
      <c r="L676" s="313"/>
      <c r="M676" s="314"/>
      <c r="N676" s="313"/>
      <c r="O676" s="314"/>
      <c r="P676" s="335"/>
      <c r="Q676" s="336"/>
      <c r="R676" s="315"/>
      <c r="S676" s="316"/>
      <c r="T676" s="315"/>
      <c r="U676" s="316"/>
      <c r="V676" s="316"/>
      <c r="W676" s="312"/>
      <c r="X676" s="312"/>
      <c r="Y676" s="312"/>
      <c r="Z676" s="312"/>
      <c r="AA676" s="312"/>
      <c r="AB676" s="312"/>
      <c r="AC676" s="312"/>
      <c r="AD676" s="311"/>
    </row>
    <row r="677" spans="1:30" ht="20.100000000000001" customHeight="1">
      <c r="A677" s="311"/>
      <c r="B677" s="311"/>
      <c r="C677" s="312"/>
      <c r="D677" s="311" t="s">
        <v>7727</v>
      </c>
      <c r="E677" s="312"/>
      <c r="F677" s="313"/>
      <c r="G677" s="314"/>
      <c r="H677" s="313"/>
      <c r="I677" s="314"/>
      <c r="J677" s="313"/>
      <c r="K677" s="314"/>
      <c r="L677" s="313"/>
      <c r="M677" s="314"/>
      <c r="N677" s="313"/>
      <c r="O677" s="314"/>
      <c r="P677" s="335"/>
      <c r="Q677" s="336"/>
      <c r="R677" s="315"/>
      <c r="S677" s="316"/>
      <c r="T677" s="315"/>
      <c r="U677" s="316"/>
      <c r="V677" s="316"/>
      <c r="W677" s="312"/>
      <c r="X677" s="312"/>
      <c r="Y677" s="312"/>
      <c r="Z677" s="312"/>
      <c r="AA677" s="312"/>
      <c r="AB677" s="312"/>
      <c r="AC677" s="312"/>
      <c r="AD677" s="311"/>
    </row>
    <row r="678" spans="1:30" ht="20.100000000000001" customHeight="1">
      <c r="A678" s="9" t="s">
        <v>9717</v>
      </c>
      <c r="B678" s="9" t="s">
        <v>2446</v>
      </c>
      <c r="C678" s="308" t="s">
        <v>7659</v>
      </c>
      <c r="D678" s="9" t="s">
        <v>2430</v>
      </c>
      <c r="E678" s="308" t="s">
        <v>7725</v>
      </c>
      <c r="F678" s="11">
        <v>124</v>
      </c>
      <c r="G678" s="12">
        <v>3.1</v>
      </c>
      <c r="H678" s="11"/>
      <c r="I678" s="12"/>
      <c r="J678" s="11"/>
      <c r="K678" s="12"/>
      <c r="L678" s="11"/>
      <c r="M678" s="12"/>
      <c r="N678" s="11"/>
      <c r="O678" s="12"/>
      <c r="P678" s="334"/>
      <c r="Q678" s="74"/>
      <c r="R678" s="56"/>
      <c r="S678" s="57"/>
      <c r="T678" s="56">
        <v>178</v>
      </c>
      <c r="U678" s="57">
        <v>3.4956794972505891</v>
      </c>
      <c r="V678" s="57" t="s">
        <v>138</v>
      </c>
      <c r="W678" s="308"/>
      <c r="X678" s="308"/>
      <c r="Y678" s="308"/>
      <c r="Z678" s="308"/>
      <c r="AA678" s="308"/>
      <c r="AB678" s="308"/>
      <c r="AC678" s="308" t="s">
        <v>7660</v>
      </c>
      <c r="AD678" s="9"/>
    </row>
    <row r="679" spans="1:30" ht="20.100000000000001" customHeight="1">
      <c r="A679" s="311"/>
      <c r="B679" s="311"/>
      <c r="C679" s="312"/>
      <c r="D679" s="311" t="s">
        <v>2431</v>
      </c>
      <c r="E679" s="312"/>
      <c r="F679" s="313">
        <v>312</v>
      </c>
      <c r="G679" s="314">
        <v>7.8</v>
      </c>
      <c r="H679" s="313"/>
      <c r="I679" s="314"/>
      <c r="J679" s="313"/>
      <c r="K679" s="314"/>
      <c r="L679" s="313"/>
      <c r="M679" s="314"/>
      <c r="N679" s="313"/>
      <c r="O679" s="314"/>
      <c r="P679" s="335"/>
      <c r="Q679" s="336"/>
      <c r="R679" s="315"/>
      <c r="S679" s="316"/>
      <c r="T679" s="315">
        <v>410</v>
      </c>
      <c r="U679" s="316">
        <v>8.0518460329929304</v>
      </c>
      <c r="V679" s="316"/>
      <c r="W679" s="312"/>
      <c r="X679" s="312"/>
      <c r="Y679" s="312"/>
      <c r="Z679" s="312"/>
      <c r="AA679" s="312"/>
      <c r="AB679" s="312"/>
      <c r="AC679" s="312"/>
      <c r="AD679" s="311"/>
    </row>
    <row r="680" spans="1:30" ht="20.100000000000001" customHeight="1">
      <c r="A680" s="311"/>
      <c r="B680" s="311"/>
      <c r="C680" s="312"/>
      <c r="D680" s="311" t="s">
        <v>2432</v>
      </c>
      <c r="E680" s="312"/>
      <c r="F680" s="313">
        <v>475</v>
      </c>
      <c r="G680" s="314">
        <v>11.9</v>
      </c>
      <c r="H680" s="313"/>
      <c r="I680" s="314"/>
      <c r="J680" s="313"/>
      <c r="K680" s="314"/>
      <c r="L680" s="313"/>
      <c r="M680" s="314"/>
      <c r="N680" s="313"/>
      <c r="O680" s="314"/>
      <c r="P680" s="335"/>
      <c r="Q680" s="336"/>
      <c r="R680" s="315"/>
      <c r="S680" s="316"/>
      <c r="T680" s="315">
        <v>576</v>
      </c>
      <c r="U680" s="316">
        <v>11.311861743912019</v>
      </c>
      <c r="V680" s="316"/>
      <c r="W680" s="312"/>
      <c r="X680" s="312"/>
      <c r="Y680" s="312"/>
      <c r="Z680" s="312"/>
      <c r="AA680" s="312"/>
      <c r="AB680" s="312"/>
      <c r="AC680" s="312"/>
      <c r="AD680" s="311"/>
    </row>
    <row r="681" spans="1:30" ht="20.100000000000001" customHeight="1">
      <c r="A681" s="311"/>
      <c r="B681" s="311"/>
      <c r="C681" s="312"/>
      <c r="D681" s="311" t="s">
        <v>2433</v>
      </c>
      <c r="E681" s="312"/>
      <c r="F681" s="313">
        <v>779</v>
      </c>
      <c r="G681" s="314">
        <v>19.600000000000001</v>
      </c>
      <c r="H681" s="313"/>
      <c r="I681" s="314"/>
      <c r="J681" s="313"/>
      <c r="K681" s="314"/>
      <c r="L681" s="313"/>
      <c r="M681" s="314"/>
      <c r="N681" s="313"/>
      <c r="O681" s="314"/>
      <c r="P681" s="335"/>
      <c r="Q681" s="336"/>
      <c r="R681" s="315"/>
      <c r="S681" s="316"/>
      <c r="T681" s="315">
        <v>965</v>
      </c>
      <c r="U681" s="316">
        <v>18.951296150824824</v>
      </c>
      <c r="V681" s="316"/>
      <c r="W681" s="312"/>
      <c r="X681" s="312"/>
      <c r="Y681" s="312"/>
      <c r="Z681" s="312"/>
      <c r="AA681" s="312"/>
      <c r="AB681" s="312"/>
      <c r="AC681" s="312"/>
      <c r="AD681" s="311"/>
    </row>
    <row r="682" spans="1:30" ht="20.100000000000001" customHeight="1">
      <c r="A682" s="311"/>
      <c r="B682" s="311"/>
      <c r="C682" s="312"/>
      <c r="D682" s="311" t="s">
        <v>7742</v>
      </c>
      <c r="E682" s="312"/>
      <c r="F682" s="313">
        <v>2291</v>
      </c>
      <c r="G682" s="314">
        <v>57.5</v>
      </c>
      <c r="H682" s="313"/>
      <c r="I682" s="314"/>
      <c r="J682" s="313"/>
      <c r="K682" s="314"/>
      <c r="L682" s="313"/>
      <c r="M682" s="314"/>
      <c r="N682" s="313"/>
      <c r="O682" s="314"/>
      <c r="P682" s="335"/>
      <c r="Q682" s="336"/>
      <c r="R682" s="315"/>
      <c r="S682" s="316"/>
      <c r="T682" s="315">
        <v>2963</v>
      </c>
      <c r="U682" s="316">
        <v>58.189316575019639</v>
      </c>
      <c r="V682" s="316"/>
      <c r="W682" s="312"/>
      <c r="X682" s="312"/>
      <c r="Y682" s="312"/>
      <c r="Z682" s="312"/>
      <c r="AA682" s="312"/>
      <c r="AB682" s="312"/>
      <c r="AC682" s="312"/>
      <c r="AD682" s="311"/>
    </row>
    <row r="683" spans="1:30" ht="20.100000000000001" customHeight="1">
      <c r="A683" s="311"/>
      <c r="B683" s="311"/>
      <c r="C683" s="312"/>
      <c r="D683" s="311" t="s">
        <v>1861</v>
      </c>
      <c r="E683" s="312"/>
      <c r="F683" s="356">
        <v>2</v>
      </c>
      <c r="G683" s="314">
        <v>5.0213406979663568E-2</v>
      </c>
      <c r="H683" s="313"/>
      <c r="I683" s="314"/>
      <c r="J683" s="313"/>
      <c r="K683" s="314"/>
      <c r="L683" s="313"/>
      <c r="M683" s="314"/>
      <c r="N683" s="313"/>
      <c r="O683" s="314"/>
      <c r="P683" s="335"/>
      <c r="Q683" s="336"/>
      <c r="R683" s="315"/>
      <c r="S683" s="316"/>
      <c r="T683" s="315"/>
      <c r="U683" s="316"/>
      <c r="V683" s="316"/>
      <c r="W683" s="312"/>
      <c r="X683" s="312"/>
      <c r="Y683" s="312"/>
      <c r="Z683" s="312"/>
      <c r="AA683" s="312"/>
      <c r="AB683" s="312"/>
      <c r="AC683" s="312"/>
      <c r="AD683" s="311"/>
    </row>
    <row r="684" spans="1:30" ht="20.100000000000001" customHeight="1">
      <c r="A684" s="311"/>
      <c r="B684" s="311"/>
      <c r="C684" s="312"/>
      <c r="D684" s="311" t="s">
        <v>1862</v>
      </c>
      <c r="E684" s="312"/>
      <c r="F684" s="313"/>
      <c r="G684" s="314"/>
      <c r="H684" s="313"/>
      <c r="I684" s="314"/>
      <c r="J684" s="313"/>
      <c r="K684" s="314"/>
      <c r="L684" s="313"/>
      <c r="M684" s="314"/>
      <c r="N684" s="313"/>
      <c r="O684" s="314"/>
      <c r="P684" s="335"/>
      <c r="Q684" s="336"/>
      <c r="R684" s="315"/>
      <c r="S684" s="316"/>
      <c r="T684" s="315"/>
      <c r="U684" s="316"/>
      <c r="V684" s="316"/>
      <c r="W684" s="312"/>
      <c r="X684" s="312"/>
      <c r="Y684" s="312"/>
      <c r="Z684" s="312"/>
      <c r="AA684" s="312"/>
      <c r="AB684" s="312"/>
      <c r="AC684" s="312"/>
      <c r="AD684" s="311"/>
    </row>
    <row r="685" spans="1:30" ht="20.100000000000001" customHeight="1">
      <c r="A685" s="9" t="s">
        <v>9718</v>
      </c>
      <c r="B685" s="9" t="s">
        <v>2447</v>
      </c>
      <c r="C685" s="308" t="s">
        <v>7659</v>
      </c>
      <c r="D685" s="9" t="s">
        <v>2430</v>
      </c>
      <c r="E685" s="308" t="s">
        <v>7725</v>
      </c>
      <c r="F685" s="11">
        <v>280</v>
      </c>
      <c r="G685" s="12">
        <v>7</v>
      </c>
      <c r="H685" s="11"/>
      <c r="I685" s="12"/>
      <c r="J685" s="11"/>
      <c r="K685" s="12"/>
      <c r="L685" s="11"/>
      <c r="M685" s="12"/>
      <c r="N685" s="11"/>
      <c r="O685" s="12"/>
      <c r="P685" s="334"/>
      <c r="Q685" s="74"/>
      <c r="R685" s="56"/>
      <c r="S685" s="57"/>
      <c r="T685" s="56">
        <v>365</v>
      </c>
      <c r="U685" s="57">
        <v>7.1681068342498033</v>
      </c>
      <c r="V685" s="57" t="s">
        <v>138</v>
      </c>
      <c r="W685" s="308"/>
      <c r="X685" s="308"/>
      <c r="Y685" s="308"/>
      <c r="Z685" s="308"/>
      <c r="AA685" s="308"/>
      <c r="AB685" s="308"/>
      <c r="AC685" s="308" t="s">
        <v>7660</v>
      </c>
      <c r="AD685" s="9"/>
    </row>
    <row r="686" spans="1:30" ht="20.100000000000001" customHeight="1">
      <c r="A686" s="311"/>
      <c r="B686" s="311"/>
      <c r="C686" s="312"/>
      <c r="D686" s="311" t="s">
        <v>2431</v>
      </c>
      <c r="E686" s="312"/>
      <c r="F686" s="313">
        <v>315</v>
      </c>
      <c r="G686" s="314">
        <v>7.9</v>
      </c>
      <c r="H686" s="313"/>
      <c r="I686" s="314"/>
      <c r="J686" s="313"/>
      <c r="K686" s="314"/>
      <c r="L686" s="313"/>
      <c r="M686" s="314"/>
      <c r="N686" s="313"/>
      <c r="O686" s="314"/>
      <c r="P686" s="335"/>
      <c r="Q686" s="336"/>
      <c r="R686" s="315"/>
      <c r="S686" s="316"/>
      <c r="T686" s="315">
        <v>372</v>
      </c>
      <c r="U686" s="316">
        <v>7.3055773762765126</v>
      </c>
      <c r="V686" s="316"/>
      <c r="W686" s="312"/>
      <c r="X686" s="312"/>
      <c r="Y686" s="312"/>
      <c r="Z686" s="312"/>
      <c r="AA686" s="312"/>
      <c r="AB686" s="312"/>
      <c r="AC686" s="312"/>
      <c r="AD686" s="311"/>
    </row>
    <row r="687" spans="1:30" ht="20.100000000000001" customHeight="1">
      <c r="A687" s="311"/>
      <c r="B687" s="311"/>
      <c r="C687" s="312"/>
      <c r="D687" s="311" t="s">
        <v>2432</v>
      </c>
      <c r="E687" s="312"/>
      <c r="F687" s="313">
        <v>365</v>
      </c>
      <c r="G687" s="314">
        <v>9.1999999999999993</v>
      </c>
      <c r="H687" s="313"/>
      <c r="I687" s="314"/>
      <c r="J687" s="313"/>
      <c r="K687" s="314"/>
      <c r="L687" s="313"/>
      <c r="M687" s="314"/>
      <c r="N687" s="313"/>
      <c r="O687" s="314"/>
      <c r="P687" s="335"/>
      <c r="Q687" s="336"/>
      <c r="R687" s="315"/>
      <c r="S687" s="316"/>
      <c r="T687" s="315">
        <v>453</v>
      </c>
      <c r="U687" s="316">
        <v>8.8963079340141391</v>
      </c>
      <c r="V687" s="316"/>
      <c r="W687" s="312"/>
      <c r="X687" s="312"/>
      <c r="Y687" s="312"/>
      <c r="Z687" s="312"/>
      <c r="AA687" s="312"/>
      <c r="AB687" s="312"/>
      <c r="AC687" s="312"/>
      <c r="AD687" s="311"/>
    </row>
    <row r="688" spans="1:30" ht="20.100000000000001" customHeight="1">
      <c r="A688" s="311"/>
      <c r="B688" s="311"/>
      <c r="C688" s="312"/>
      <c r="D688" s="311" t="s">
        <v>2433</v>
      </c>
      <c r="E688" s="312"/>
      <c r="F688" s="313">
        <v>624</v>
      </c>
      <c r="G688" s="314">
        <v>15.7</v>
      </c>
      <c r="H688" s="313"/>
      <c r="I688" s="314"/>
      <c r="J688" s="313"/>
      <c r="K688" s="314"/>
      <c r="L688" s="313"/>
      <c r="M688" s="314"/>
      <c r="N688" s="313"/>
      <c r="O688" s="314"/>
      <c r="P688" s="335"/>
      <c r="Q688" s="336"/>
      <c r="R688" s="315"/>
      <c r="S688" s="316"/>
      <c r="T688" s="315">
        <v>737</v>
      </c>
      <c r="U688" s="316">
        <v>14.473684210526315</v>
      </c>
      <c r="V688" s="316"/>
      <c r="W688" s="312"/>
      <c r="X688" s="312"/>
      <c r="Y688" s="312"/>
      <c r="Z688" s="312"/>
      <c r="AA688" s="312"/>
      <c r="AB688" s="312"/>
      <c r="AC688" s="312"/>
      <c r="AD688" s="311"/>
    </row>
    <row r="689" spans="1:30" ht="20.100000000000001" customHeight="1">
      <c r="A689" s="311"/>
      <c r="B689" s="311"/>
      <c r="C689" s="312"/>
      <c r="D689" s="311" t="s">
        <v>7742</v>
      </c>
      <c r="E689" s="312"/>
      <c r="F689" s="313">
        <v>2397</v>
      </c>
      <c r="G689" s="314">
        <v>60.2</v>
      </c>
      <c r="H689" s="313"/>
      <c r="I689" s="314"/>
      <c r="J689" s="313"/>
      <c r="K689" s="314"/>
      <c r="L689" s="313"/>
      <c r="M689" s="314"/>
      <c r="N689" s="313"/>
      <c r="O689" s="314"/>
      <c r="P689" s="335"/>
      <c r="Q689" s="336"/>
      <c r="R689" s="315"/>
      <c r="S689" s="316"/>
      <c r="T689" s="315">
        <v>3165</v>
      </c>
      <c r="U689" s="316">
        <v>62.156323644933231</v>
      </c>
      <c r="V689" s="316"/>
      <c r="W689" s="312"/>
      <c r="X689" s="312"/>
      <c r="Y689" s="312"/>
      <c r="Z689" s="312"/>
      <c r="AA689" s="312"/>
      <c r="AB689" s="312"/>
      <c r="AC689" s="312"/>
      <c r="AD689" s="311"/>
    </row>
    <row r="690" spans="1:30" ht="20.100000000000001" customHeight="1">
      <c r="A690" s="311"/>
      <c r="B690" s="311"/>
      <c r="C690" s="312"/>
      <c r="D690" s="311" t="s">
        <v>7726</v>
      </c>
      <c r="E690" s="312"/>
      <c r="F690" s="356">
        <v>2</v>
      </c>
      <c r="G690" s="314">
        <v>5.0213406979663568E-2</v>
      </c>
      <c r="H690" s="313"/>
      <c r="I690" s="314"/>
      <c r="J690" s="313"/>
      <c r="K690" s="314"/>
      <c r="L690" s="313"/>
      <c r="M690" s="314"/>
      <c r="N690" s="313"/>
      <c r="O690" s="314"/>
      <c r="P690" s="335"/>
      <c r="Q690" s="336"/>
      <c r="R690" s="315"/>
      <c r="S690" s="316"/>
      <c r="T690" s="315"/>
      <c r="U690" s="316"/>
      <c r="V690" s="316"/>
      <c r="W690" s="312"/>
      <c r="X690" s="312"/>
      <c r="Y690" s="312"/>
      <c r="Z690" s="312"/>
      <c r="AA690" s="312"/>
      <c r="AB690" s="312"/>
      <c r="AC690" s="312"/>
      <c r="AD690" s="311"/>
    </row>
    <row r="691" spans="1:30" ht="20.100000000000001" customHeight="1">
      <c r="A691" s="311"/>
      <c r="B691" s="311"/>
      <c r="C691" s="312"/>
      <c r="D691" s="311" t="s">
        <v>7727</v>
      </c>
      <c r="E691" s="312"/>
      <c r="F691" s="313"/>
      <c r="G691" s="314"/>
      <c r="H691" s="313"/>
      <c r="I691" s="314"/>
      <c r="J691" s="313"/>
      <c r="K691" s="314"/>
      <c r="L691" s="313"/>
      <c r="M691" s="314"/>
      <c r="N691" s="313"/>
      <c r="O691" s="314"/>
      <c r="P691" s="335"/>
      <c r="Q691" s="336"/>
      <c r="R691" s="315"/>
      <c r="S691" s="316"/>
      <c r="T691" s="315"/>
      <c r="U691" s="316"/>
      <c r="V691" s="316"/>
      <c r="W691" s="312"/>
      <c r="X691" s="312"/>
      <c r="Y691" s="312"/>
      <c r="Z691" s="312"/>
      <c r="AA691" s="312"/>
      <c r="AB691" s="312"/>
      <c r="AC691" s="312"/>
      <c r="AD691" s="311"/>
    </row>
    <row r="692" spans="1:30" ht="20.100000000000001" customHeight="1">
      <c r="A692" s="9" t="s">
        <v>9719</v>
      </c>
      <c r="B692" s="9" t="s">
        <v>2448</v>
      </c>
      <c r="C692" s="308" t="s">
        <v>7659</v>
      </c>
      <c r="D692" s="9" t="s">
        <v>2430</v>
      </c>
      <c r="E692" s="308" t="s">
        <v>7725</v>
      </c>
      <c r="F692" s="11">
        <v>425</v>
      </c>
      <c r="G692" s="12">
        <v>10.7</v>
      </c>
      <c r="H692" s="11"/>
      <c r="I692" s="12"/>
      <c r="J692" s="11"/>
      <c r="K692" s="12"/>
      <c r="L692" s="11"/>
      <c r="M692" s="12"/>
      <c r="N692" s="11"/>
      <c r="O692" s="12"/>
      <c r="P692" s="334"/>
      <c r="Q692" s="74"/>
      <c r="R692" s="56"/>
      <c r="S692" s="57"/>
      <c r="T692" s="56">
        <v>567</v>
      </c>
      <c r="U692" s="57">
        <v>11.135113904163394</v>
      </c>
      <c r="V692" s="57" t="s">
        <v>138</v>
      </c>
      <c r="W692" s="308"/>
      <c r="X692" s="308"/>
      <c r="Y692" s="308"/>
      <c r="Z692" s="308"/>
      <c r="AA692" s="308"/>
      <c r="AB692" s="308"/>
      <c r="AC692" s="308" t="s">
        <v>7660</v>
      </c>
      <c r="AD692" s="9"/>
    </row>
    <row r="693" spans="1:30" ht="20.100000000000001" customHeight="1">
      <c r="A693" s="311"/>
      <c r="B693" s="311"/>
      <c r="C693" s="312"/>
      <c r="D693" s="311" t="s">
        <v>2431</v>
      </c>
      <c r="E693" s="312"/>
      <c r="F693" s="313">
        <v>372</v>
      </c>
      <c r="G693" s="314">
        <v>9.3000000000000007</v>
      </c>
      <c r="H693" s="313"/>
      <c r="I693" s="314"/>
      <c r="J693" s="313"/>
      <c r="K693" s="314"/>
      <c r="L693" s="313"/>
      <c r="M693" s="314"/>
      <c r="N693" s="313"/>
      <c r="O693" s="314"/>
      <c r="P693" s="335"/>
      <c r="Q693" s="336"/>
      <c r="R693" s="315"/>
      <c r="S693" s="316"/>
      <c r="T693" s="315">
        <v>425</v>
      </c>
      <c r="U693" s="316">
        <v>8.3464257659073056</v>
      </c>
      <c r="V693" s="316"/>
      <c r="W693" s="312"/>
      <c r="X693" s="312"/>
      <c r="Y693" s="312"/>
      <c r="Z693" s="312"/>
      <c r="AA693" s="312"/>
      <c r="AB693" s="312"/>
      <c r="AC693" s="312"/>
      <c r="AD693" s="311"/>
    </row>
    <row r="694" spans="1:30" ht="20.100000000000001" customHeight="1">
      <c r="A694" s="311"/>
      <c r="B694" s="311"/>
      <c r="C694" s="312"/>
      <c r="D694" s="311" t="s">
        <v>2432</v>
      </c>
      <c r="E694" s="312"/>
      <c r="F694" s="313">
        <v>348</v>
      </c>
      <c r="G694" s="314">
        <v>8.6999999999999993</v>
      </c>
      <c r="H694" s="313"/>
      <c r="I694" s="314"/>
      <c r="J694" s="313"/>
      <c r="K694" s="314"/>
      <c r="L694" s="313"/>
      <c r="M694" s="314"/>
      <c r="N694" s="313"/>
      <c r="O694" s="314"/>
      <c r="P694" s="335"/>
      <c r="Q694" s="336"/>
      <c r="R694" s="315"/>
      <c r="S694" s="316"/>
      <c r="T694" s="315">
        <v>408</v>
      </c>
      <c r="U694" s="316">
        <v>8.0125687352710138</v>
      </c>
      <c r="V694" s="316"/>
      <c r="W694" s="312"/>
      <c r="X694" s="312"/>
      <c r="Y694" s="312"/>
      <c r="Z694" s="312"/>
      <c r="AA694" s="312"/>
      <c r="AB694" s="312"/>
      <c r="AC694" s="312"/>
      <c r="AD694" s="311"/>
    </row>
    <row r="695" spans="1:30" ht="20.100000000000001" customHeight="1">
      <c r="A695" s="311"/>
      <c r="B695" s="311"/>
      <c r="C695" s="312"/>
      <c r="D695" s="311" t="s">
        <v>2433</v>
      </c>
      <c r="E695" s="312"/>
      <c r="F695" s="313">
        <v>636</v>
      </c>
      <c r="G695" s="314">
        <v>16</v>
      </c>
      <c r="H695" s="313"/>
      <c r="I695" s="314"/>
      <c r="J695" s="313"/>
      <c r="K695" s="314"/>
      <c r="L695" s="313"/>
      <c r="M695" s="314"/>
      <c r="N695" s="313"/>
      <c r="O695" s="314"/>
      <c r="P695" s="335"/>
      <c r="Q695" s="336"/>
      <c r="R695" s="315"/>
      <c r="S695" s="316"/>
      <c r="T695" s="315">
        <v>734</v>
      </c>
      <c r="U695" s="316">
        <v>14.41476826394344</v>
      </c>
      <c r="V695" s="316"/>
      <c r="W695" s="312"/>
      <c r="X695" s="312"/>
      <c r="Y695" s="312"/>
      <c r="Z695" s="312"/>
      <c r="AA695" s="312"/>
      <c r="AB695" s="312"/>
      <c r="AC695" s="312"/>
      <c r="AD695" s="311"/>
    </row>
    <row r="696" spans="1:30" ht="20.100000000000001" customHeight="1">
      <c r="A696" s="311"/>
      <c r="B696" s="311"/>
      <c r="C696" s="312"/>
      <c r="D696" s="311" t="s">
        <v>7742</v>
      </c>
      <c r="E696" s="312"/>
      <c r="F696" s="313">
        <v>2200</v>
      </c>
      <c r="G696" s="314">
        <v>55.3</v>
      </c>
      <c r="H696" s="313"/>
      <c r="I696" s="314"/>
      <c r="J696" s="313"/>
      <c r="K696" s="314"/>
      <c r="L696" s="313"/>
      <c r="M696" s="314"/>
      <c r="N696" s="313"/>
      <c r="O696" s="314"/>
      <c r="P696" s="335"/>
      <c r="Q696" s="336"/>
      <c r="R696" s="315"/>
      <c r="S696" s="316"/>
      <c r="T696" s="315">
        <v>2958</v>
      </c>
      <c r="U696" s="316">
        <v>58.091123330714844</v>
      </c>
      <c r="V696" s="316"/>
      <c r="W696" s="312"/>
      <c r="X696" s="312"/>
      <c r="Y696" s="312"/>
      <c r="Z696" s="312"/>
      <c r="AA696" s="312"/>
      <c r="AB696" s="312"/>
      <c r="AC696" s="312"/>
      <c r="AD696" s="311"/>
    </row>
    <row r="697" spans="1:30" ht="20.100000000000001" customHeight="1">
      <c r="A697" s="311"/>
      <c r="B697" s="311"/>
      <c r="C697" s="312"/>
      <c r="D697" s="311" t="s">
        <v>7726</v>
      </c>
      <c r="E697" s="312"/>
      <c r="F697" s="356">
        <v>2</v>
      </c>
      <c r="G697" s="314">
        <v>5.0213406979663568E-2</v>
      </c>
      <c r="H697" s="313"/>
      <c r="I697" s="314"/>
      <c r="J697" s="313"/>
      <c r="K697" s="314"/>
      <c r="L697" s="313"/>
      <c r="M697" s="314"/>
      <c r="N697" s="313"/>
      <c r="O697" s="314"/>
      <c r="P697" s="335"/>
      <c r="Q697" s="336"/>
      <c r="R697" s="315"/>
      <c r="S697" s="316"/>
      <c r="T697" s="315"/>
      <c r="U697" s="316"/>
      <c r="V697" s="316"/>
      <c r="W697" s="312"/>
      <c r="X697" s="312"/>
      <c r="Y697" s="312"/>
      <c r="Z697" s="312"/>
      <c r="AA697" s="312"/>
      <c r="AB697" s="312"/>
      <c r="AC697" s="312"/>
      <c r="AD697" s="311"/>
    </row>
    <row r="698" spans="1:30" ht="20.100000000000001" customHeight="1">
      <c r="A698" s="311"/>
      <c r="B698" s="311"/>
      <c r="C698" s="312"/>
      <c r="D698" s="311" t="s">
        <v>7727</v>
      </c>
      <c r="E698" s="312"/>
      <c r="F698" s="313"/>
      <c r="G698" s="314"/>
      <c r="H698" s="313"/>
      <c r="I698" s="314"/>
      <c r="J698" s="313"/>
      <c r="K698" s="314"/>
      <c r="L698" s="313"/>
      <c r="M698" s="314"/>
      <c r="N698" s="313"/>
      <c r="O698" s="314"/>
      <c r="P698" s="335"/>
      <c r="Q698" s="336"/>
      <c r="R698" s="315"/>
      <c r="S698" s="316"/>
      <c r="T698" s="315"/>
      <c r="U698" s="316"/>
      <c r="V698" s="316"/>
      <c r="W698" s="312"/>
      <c r="X698" s="312"/>
      <c r="Y698" s="312"/>
      <c r="Z698" s="312"/>
      <c r="AA698" s="312"/>
      <c r="AB698" s="312"/>
      <c r="AC698" s="312"/>
      <c r="AD698" s="311"/>
    </row>
    <row r="699" spans="1:30" ht="20.100000000000001" customHeight="1">
      <c r="A699" s="9" t="s">
        <v>9720</v>
      </c>
      <c r="B699" s="9" t="s">
        <v>2449</v>
      </c>
      <c r="C699" s="308" t="s">
        <v>7659</v>
      </c>
      <c r="D699" s="9" t="s">
        <v>2430</v>
      </c>
      <c r="E699" s="308" t="s">
        <v>7725</v>
      </c>
      <c r="F699" s="11">
        <v>1346</v>
      </c>
      <c r="G699" s="12">
        <v>33.799999999999997</v>
      </c>
      <c r="H699" s="11"/>
      <c r="I699" s="12"/>
      <c r="J699" s="11"/>
      <c r="K699" s="12"/>
      <c r="L699" s="11"/>
      <c r="M699" s="12"/>
      <c r="N699" s="11"/>
      <c r="O699" s="12"/>
      <c r="P699" s="334"/>
      <c r="Q699" s="74"/>
      <c r="R699" s="56"/>
      <c r="S699" s="57"/>
      <c r="T699" s="56">
        <v>1685</v>
      </c>
      <c r="U699" s="57">
        <v>33.091123330714844</v>
      </c>
      <c r="V699" s="57" t="s">
        <v>138</v>
      </c>
      <c r="W699" s="308"/>
      <c r="X699" s="308"/>
      <c r="Y699" s="308"/>
      <c r="Z699" s="308"/>
      <c r="AA699" s="308"/>
      <c r="AB699" s="308"/>
      <c r="AC699" s="308" t="s">
        <v>7660</v>
      </c>
      <c r="AD699" s="9"/>
    </row>
    <row r="700" spans="1:30" ht="20.100000000000001" customHeight="1">
      <c r="A700" s="311"/>
      <c r="B700" s="311"/>
      <c r="C700" s="312"/>
      <c r="D700" s="311" t="s">
        <v>2431</v>
      </c>
      <c r="E700" s="312"/>
      <c r="F700" s="313">
        <v>357</v>
      </c>
      <c r="G700" s="314">
        <v>9</v>
      </c>
      <c r="H700" s="313"/>
      <c r="I700" s="314"/>
      <c r="J700" s="313"/>
      <c r="K700" s="314"/>
      <c r="L700" s="313"/>
      <c r="M700" s="314"/>
      <c r="N700" s="313"/>
      <c r="O700" s="314"/>
      <c r="P700" s="335"/>
      <c r="Q700" s="336"/>
      <c r="R700" s="315"/>
      <c r="S700" s="316"/>
      <c r="T700" s="315">
        <v>399</v>
      </c>
      <c r="U700" s="316">
        <v>7.8358208955223878</v>
      </c>
      <c r="V700" s="316"/>
      <c r="W700" s="312"/>
      <c r="X700" s="312"/>
      <c r="Y700" s="312"/>
      <c r="Z700" s="312"/>
      <c r="AA700" s="312"/>
      <c r="AB700" s="312"/>
      <c r="AC700" s="312"/>
      <c r="AD700" s="311"/>
    </row>
    <row r="701" spans="1:30" ht="20.100000000000001" customHeight="1">
      <c r="A701" s="311"/>
      <c r="B701" s="311"/>
      <c r="C701" s="312"/>
      <c r="D701" s="311" t="s">
        <v>2432</v>
      </c>
      <c r="E701" s="312"/>
      <c r="F701" s="313">
        <v>351</v>
      </c>
      <c r="G701" s="314">
        <v>8.8000000000000007</v>
      </c>
      <c r="H701" s="313"/>
      <c r="I701" s="314"/>
      <c r="J701" s="313"/>
      <c r="K701" s="314"/>
      <c r="L701" s="313"/>
      <c r="M701" s="314"/>
      <c r="N701" s="313"/>
      <c r="O701" s="314"/>
      <c r="P701" s="335"/>
      <c r="Q701" s="336"/>
      <c r="R701" s="315"/>
      <c r="S701" s="316"/>
      <c r="T701" s="315">
        <v>453</v>
      </c>
      <c r="U701" s="316">
        <v>8.8963079340141391</v>
      </c>
      <c r="V701" s="316"/>
      <c r="W701" s="312"/>
      <c r="X701" s="312"/>
      <c r="Y701" s="312"/>
      <c r="Z701" s="312"/>
      <c r="AA701" s="312"/>
      <c r="AB701" s="312"/>
      <c r="AC701" s="312"/>
      <c r="AD701" s="311"/>
    </row>
    <row r="702" spans="1:30" ht="20.100000000000001" customHeight="1">
      <c r="A702" s="311"/>
      <c r="B702" s="311"/>
      <c r="C702" s="312"/>
      <c r="D702" s="311" t="s">
        <v>2433</v>
      </c>
      <c r="E702" s="312"/>
      <c r="F702" s="313">
        <v>447</v>
      </c>
      <c r="G702" s="314">
        <v>11.2</v>
      </c>
      <c r="H702" s="313"/>
      <c r="I702" s="314"/>
      <c r="J702" s="313"/>
      <c r="K702" s="314"/>
      <c r="L702" s="313"/>
      <c r="M702" s="314"/>
      <c r="N702" s="313"/>
      <c r="O702" s="314"/>
      <c r="P702" s="335"/>
      <c r="Q702" s="336"/>
      <c r="R702" s="315"/>
      <c r="S702" s="316"/>
      <c r="T702" s="315">
        <v>653</v>
      </c>
      <c r="U702" s="316">
        <v>12.824037706205813</v>
      </c>
      <c r="V702" s="316"/>
      <c r="W702" s="312"/>
      <c r="X702" s="312"/>
      <c r="Y702" s="312"/>
      <c r="Z702" s="312"/>
      <c r="AA702" s="312"/>
      <c r="AB702" s="312"/>
      <c r="AC702" s="312"/>
      <c r="AD702" s="311"/>
    </row>
    <row r="703" spans="1:30" ht="20.100000000000001" customHeight="1">
      <c r="A703" s="311"/>
      <c r="B703" s="311"/>
      <c r="C703" s="312"/>
      <c r="D703" s="311" t="s">
        <v>7742</v>
      </c>
      <c r="E703" s="312"/>
      <c r="F703" s="313">
        <v>1480</v>
      </c>
      <c r="G703" s="314">
        <v>37.200000000000003</v>
      </c>
      <c r="H703" s="313"/>
      <c r="I703" s="314"/>
      <c r="J703" s="313"/>
      <c r="K703" s="314"/>
      <c r="L703" s="313"/>
      <c r="M703" s="314"/>
      <c r="N703" s="313"/>
      <c r="O703" s="314"/>
      <c r="P703" s="335"/>
      <c r="Q703" s="336"/>
      <c r="R703" s="315"/>
      <c r="S703" s="316"/>
      <c r="T703" s="315">
        <v>1902</v>
      </c>
      <c r="U703" s="316">
        <v>37.352710133542814</v>
      </c>
      <c r="V703" s="316"/>
      <c r="W703" s="312"/>
      <c r="X703" s="312"/>
      <c r="Y703" s="312"/>
      <c r="Z703" s="312"/>
      <c r="AA703" s="312"/>
      <c r="AB703" s="312"/>
      <c r="AC703" s="312"/>
      <c r="AD703" s="311"/>
    </row>
    <row r="704" spans="1:30" ht="20.100000000000001" customHeight="1">
      <c r="A704" s="311"/>
      <c r="B704" s="311"/>
      <c r="C704" s="312"/>
      <c r="D704" s="311" t="s">
        <v>7726</v>
      </c>
      <c r="E704" s="312"/>
      <c r="F704" s="356">
        <v>2</v>
      </c>
      <c r="G704" s="314">
        <v>5.0213406979663568E-2</v>
      </c>
      <c r="H704" s="313"/>
      <c r="I704" s="314"/>
      <c r="J704" s="313"/>
      <c r="K704" s="314"/>
      <c r="L704" s="313"/>
      <c r="M704" s="314"/>
      <c r="N704" s="313"/>
      <c r="O704" s="314"/>
      <c r="P704" s="335"/>
      <c r="Q704" s="336"/>
      <c r="R704" s="315"/>
      <c r="S704" s="316"/>
      <c r="T704" s="315"/>
      <c r="U704" s="316"/>
      <c r="V704" s="316"/>
      <c r="W704" s="312"/>
      <c r="X704" s="312"/>
      <c r="Y704" s="312"/>
      <c r="Z704" s="312"/>
      <c r="AA704" s="312"/>
      <c r="AB704" s="312"/>
      <c r="AC704" s="312"/>
      <c r="AD704" s="311"/>
    </row>
    <row r="705" spans="1:30" ht="20.100000000000001" customHeight="1">
      <c r="A705" s="311"/>
      <c r="B705" s="311"/>
      <c r="C705" s="312"/>
      <c r="D705" s="311" t="s">
        <v>7727</v>
      </c>
      <c r="E705" s="312"/>
      <c r="F705" s="313"/>
      <c r="G705" s="314"/>
      <c r="H705" s="313"/>
      <c r="I705" s="314"/>
      <c r="J705" s="313"/>
      <c r="K705" s="314"/>
      <c r="L705" s="313"/>
      <c r="M705" s="314"/>
      <c r="N705" s="313"/>
      <c r="O705" s="314"/>
      <c r="P705" s="335"/>
      <c r="Q705" s="336"/>
      <c r="R705" s="315"/>
      <c r="S705" s="316"/>
      <c r="T705" s="315"/>
      <c r="U705" s="316"/>
      <c r="V705" s="316"/>
      <c r="W705" s="312"/>
      <c r="X705" s="312"/>
      <c r="Y705" s="312"/>
      <c r="Z705" s="312"/>
      <c r="AA705" s="312"/>
      <c r="AB705" s="312"/>
      <c r="AC705" s="312"/>
      <c r="AD705" s="311"/>
    </row>
    <row r="706" spans="1:30" ht="20.100000000000001" customHeight="1">
      <c r="A706" s="9" t="s">
        <v>3807</v>
      </c>
      <c r="B706" s="9" t="s">
        <v>2450</v>
      </c>
      <c r="C706" s="308" t="s">
        <v>7659</v>
      </c>
      <c r="D706" s="9" t="s">
        <v>2430</v>
      </c>
      <c r="E706" s="308" t="s">
        <v>7725</v>
      </c>
      <c r="F706" s="11">
        <v>119</v>
      </c>
      <c r="G706" s="12">
        <v>3</v>
      </c>
      <c r="H706" s="11"/>
      <c r="I706" s="12"/>
      <c r="J706" s="11"/>
      <c r="K706" s="12"/>
      <c r="L706" s="11"/>
      <c r="M706" s="12"/>
      <c r="N706" s="11"/>
      <c r="O706" s="12"/>
      <c r="P706" s="334"/>
      <c r="Q706" s="74"/>
      <c r="R706" s="56">
        <v>160</v>
      </c>
      <c r="S706" s="57">
        <v>3.4209963651913622</v>
      </c>
      <c r="T706" s="56"/>
      <c r="U706" s="57"/>
      <c r="V706" s="57" t="s">
        <v>138</v>
      </c>
      <c r="W706" s="308"/>
      <c r="X706" s="308"/>
      <c r="Y706" s="308"/>
      <c r="Z706" s="308"/>
      <c r="AA706" s="308"/>
      <c r="AB706" s="308" t="s">
        <v>7660</v>
      </c>
      <c r="AC706" s="308"/>
      <c r="AD706" s="9"/>
    </row>
    <row r="707" spans="1:30" ht="20.100000000000001" customHeight="1">
      <c r="A707" s="311"/>
      <c r="B707" s="311"/>
      <c r="C707" s="312"/>
      <c r="D707" s="311" t="s">
        <v>2431</v>
      </c>
      <c r="E707" s="312"/>
      <c r="F707" s="313">
        <v>224</v>
      </c>
      <c r="G707" s="314">
        <v>5.6</v>
      </c>
      <c r="H707" s="313"/>
      <c r="I707" s="314"/>
      <c r="J707" s="313"/>
      <c r="K707" s="314"/>
      <c r="L707" s="313"/>
      <c r="M707" s="314"/>
      <c r="N707" s="313"/>
      <c r="O707" s="314"/>
      <c r="P707" s="335"/>
      <c r="Q707" s="336"/>
      <c r="R707" s="315">
        <v>246</v>
      </c>
      <c r="S707" s="316">
        <v>5.2597819114817188</v>
      </c>
      <c r="T707" s="315"/>
      <c r="U707" s="316"/>
      <c r="V707" s="316"/>
      <c r="W707" s="312"/>
      <c r="X707" s="312"/>
      <c r="Y707" s="312"/>
      <c r="Z707" s="312"/>
      <c r="AA707" s="312"/>
      <c r="AB707" s="312"/>
      <c r="AC707" s="312"/>
      <c r="AD707" s="311"/>
    </row>
    <row r="708" spans="1:30" ht="20.100000000000001" customHeight="1">
      <c r="A708" s="311"/>
      <c r="B708" s="311"/>
      <c r="C708" s="312"/>
      <c r="D708" s="311" t="s">
        <v>2432</v>
      </c>
      <c r="E708" s="312"/>
      <c r="F708" s="313">
        <v>293</v>
      </c>
      <c r="G708" s="314">
        <v>7.4</v>
      </c>
      <c r="H708" s="313"/>
      <c r="I708" s="314"/>
      <c r="J708" s="313"/>
      <c r="K708" s="314"/>
      <c r="L708" s="313"/>
      <c r="M708" s="314"/>
      <c r="N708" s="313"/>
      <c r="O708" s="314"/>
      <c r="P708" s="335"/>
      <c r="Q708" s="336"/>
      <c r="R708" s="315">
        <v>333</v>
      </c>
      <c r="S708" s="316">
        <v>7.1199486850545224</v>
      </c>
      <c r="T708" s="315"/>
      <c r="U708" s="316"/>
      <c r="V708" s="316"/>
      <c r="W708" s="312"/>
      <c r="X708" s="312"/>
      <c r="Y708" s="312"/>
      <c r="Z708" s="312"/>
      <c r="AA708" s="312"/>
      <c r="AB708" s="312"/>
      <c r="AC708" s="312"/>
      <c r="AD708" s="311"/>
    </row>
    <row r="709" spans="1:30" ht="20.100000000000001" customHeight="1">
      <c r="A709" s="311"/>
      <c r="B709" s="311"/>
      <c r="C709" s="312"/>
      <c r="D709" s="311" t="s">
        <v>2433</v>
      </c>
      <c r="E709" s="312"/>
      <c r="F709" s="313">
        <v>522</v>
      </c>
      <c r="G709" s="314">
        <v>13.1</v>
      </c>
      <c r="H709" s="313"/>
      <c r="I709" s="314"/>
      <c r="J709" s="313"/>
      <c r="K709" s="314"/>
      <c r="L709" s="313"/>
      <c r="M709" s="314"/>
      <c r="N709" s="313"/>
      <c r="O709" s="314"/>
      <c r="P709" s="335"/>
      <c r="Q709" s="336"/>
      <c r="R709" s="315">
        <v>645</v>
      </c>
      <c r="S709" s="316">
        <v>13.790891597177678</v>
      </c>
      <c r="T709" s="315"/>
      <c r="U709" s="316"/>
      <c r="V709" s="316"/>
      <c r="W709" s="312"/>
      <c r="X709" s="312"/>
      <c r="Y709" s="312"/>
      <c r="Z709" s="312"/>
      <c r="AA709" s="312"/>
      <c r="AB709" s="312"/>
      <c r="AC709" s="312"/>
      <c r="AD709" s="311"/>
    </row>
    <row r="710" spans="1:30" ht="20.100000000000001" customHeight="1">
      <c r="A710" s="311"/>
      <c r="B710" s="311"/>
      <c r="C710" s="312"/>
      <c r="D710" s="311" t="s">
        <v>7742</v>
      </c>
      <c r="E710" s="312"/>
      <c r="F710" s="313">
        <v>2823</v>
      </c>
      <c r="G710" s="314">
        <v>70.900000000000006</v>
      </c>
      <c r="H710" s="313"/>
      <c r="I710" s="314"/>
      <c r="J710" s="313"/>
      <c r="K710" s="314"/>
      <c r="L710" s="313"/>
      <c r="M710" s="314"/>
      <c r="N710" s="313"/>
      <c r="O710" s="314"/>
      <c r="P710" s="335"/>
      <c r="Q710" s="336"/>
      <c r="R710" s="315">
        <v>3293</v>
      </c>
      <c r="S710" s="316">
        <v>70.408381441094718</v>
      </c>
      <c r="T710" s="315"/>
      <c r="U710" s="316"/>
      <c r="V710" s="316"/>
      <c r="W710" s="312"/>
      <c r="X710" s="312"/>
      <c r="Y710" s="312"/>
      <c r="Z710" s="312"/>
      <c r="AA710" s="312"/>
      <c r="AB710" s="312"/>
      <c r="AC710" s="312"/>
      <c r="AD710" s="311"/>
    </row>
    <row r="711" spans="1:30" ht="20.100000000000001" customHeight="1">
      <c r="A711" s="311"/>
      <c r="B711" s="311"/>
      <c r="C711" s="312"/>
      <c r="D711" s="311" t="s">
        <v>7726</v>
      </c>
      <c r="E711" s="312"/>
      <c r="F711" s="356">
        <v>2</v>
      </c>
      <c r="G711" s="314">
        <v>5.0213406979663568E-2</v>
      </c>
      <c r="H711" s="313"/>
      <c r="I711" s="314"/>
      <c r="J711" s="313"/>
      <c r="K711" s="314"/>
      <c r="L711" s="313"/>
      <c r="M711" s="314"/>
      <c r="N711" s="313"/>
      <c r="O711" s="314"/>
      <c r="P711" s="335"/>
      <c r="Q711" s="336"/>
      <c r="R711" s="315"/>
      <c r="S711" s="316"/>
      <c r="T711" s="315"/>
      <c r="U711" s="316"/>
      <c r="V711" s="316"/>
      <c r="W711" s="312"/>
      <c r="X711" s="312"/>
      <c r="Y711" s="312"/>
      <c r="Z711" s="312"/>
      <c r="AA711" s="312"/>
      <c r="AB711" s="312"/>
      <c r="AC711" s="312"/>
      <c r="AD711" s="311"/>
    </row>
    <row r="712" spans="1:30" ht="20.100000000000001" customHeight="1">
      <c r="A712" s="311"/>
      <c r="B712" s="311"/>
      <c r="C712" s="312"/>
      <c r="D712" s="311" t="s">
        <v>7727</v>
      </c>
      <c r="E712" s="312"/>
      <c r="F712" s="313"/>
      <c r="G712" s="314"/>
      <c r="H712" s="313"/>
      <c r="I712" s="314"/>
      <c r="J712" s="313"/>
      <c r="K712" s="314"/>
      <c r="L712" s="313"/>
      <c r="M712" s="314"/>
      <c r="N712" s="313"/>
      <c r="O712" s="314"/>
      <c r="P712" s="335"/>
      <c r="Q712" s="336"/>
      <c r="R712" s="315"/>
      <c r="S712" s="316"/>
      <c r="T712" s="315"/>
      <c r="U712" s="316"/>
      <c r="V712" s="316"/>
      <c r="W712" s="312"/>
      <c r="X712" s="312"/>
      <c r="Y712" s="312"/>
      <c r="Z712" s="312"/>
      <c r="AA712" s="312"/>
      <c r="AB712" s="312"/>
      <c r="AC712" s="312"/>
      <c r="AD712" s="311"/>
    </row>
    <row r="713" spans="1:30" ht="20.100000000000001" customHeight="1">
      <c r="A713" s="9" t="s">
        <v>3808</v>
      </c>
      <c r="B713" s="9" t="s">
        <v>2451</v>
      </c>
      <c r="C713" s="308" t="s">
        <v>7659</v>
      </c>
      <c r="D713" s="9" t="s">
        <v>2430</v>
      </c>
      <c r="E713" s="308" t="s">
        <v>7725</v>
      </c>
      <c r="F713" s="11">
        <v>77</v>
      </c>
      <c r="G713" s="12">
        <v>1.9</v>
      </c>
      <c r="H713" s="11"/>
      <c r="I713" s="12"/>
      <c r="J713" s="11"/>
      <c r="K713" s="12"/>
      <c r="L713" s="11"/>
      <c r="M713" s="12"/>
      <c r="N713" s="11"/>
      <c r="O713" s="12"/>
      <c r="P713" s="334"/>
      <c r="Q713" s="74"/>
      <c r="R713" s="56">
        <v>88</v>
      </c>
      <c r="S713" s="57">
        <v>1.881548000855249</v>
      </c>
      <c r="T713" s="56"/>
      <c r="U713" s="57"/>
      <c r="V713" s="57" t="s">
        <v>138</v>
      </c>
      <c r="W713" s="308"/>
      <c r="X713" s="308"/>
      <c r="Y713" s="308"/>
      <c r="Z713" s="308"/>
      <c r="AA713" s="308"/>
      <c r="AB713" s="308" t="s">
        <v>7660</v>
      </c>
      <c r="AC713" s="308"/>
      <c r="AD713" s="9"/>
    </row>
    <row r="714" spans="1:30" ht="20.100000000000001" customHeight="1">
      <c r="A714" s="311"/>
      <c r="B714" s="311"/>
      <c r="C714" s="312"/>
      <c r="D714" s="311" t="s">
        <v>2431</v>
      </c>
      <c r="E714" s="312"/>
      <c r="F714" s="313">
        <v>126</v>
      </c>
      <c r="G714" s="314">
        <v>3.2</v>
      </c>
      <c r="H714" s="313"/>
      <c r="I714" s="314"/>
      <c r="J714" s="313"/>
      <c r="K714" s="314"/>
      <c r="L714" s="313"/>
      <c r="M714" s="314"/>
      <c r="N714" s="313"/>
      <c r="O714" s="314"/>
      <c r="P714" s="335"/>
      <c r="Q714" s="336"/>
      <c r="R714" s="315">
        <v>155</v>
      </c>
      <c r="S714" s="316">
        <v>3.3140902287791318</v>
      </c>
      <c r="T714" s="315"/>
      <c r="U714" s="316"/>
      <c r="V714" s="316"/>
      <c r="W714" s="312"/>
      <c r="X714" s="312"/>
      <c r="Y714" s="312"/>
      <c r="Z714" s="312"/>
      <c r="AA714" s="312"/>
      <c r="AB714" s="312"/>
      <c r="AC714" s="312"/>
      <c r="AD714" s="311"/>
    </row>
    <row r="715" spans="1:30" ht="20.100000000000001" customHeight="1">
      <c r="A715" s="311"/>
      <c r="B715" s="311"/>
      <c r="C715" s="312"/>
      <c r="D715" s="311" t="s">
        <v>2432</v>
      </c>
      <c r="E715" s="312"/>
      <c r="F715" s="313">
        <v>191</v>
      </c>
      <c r="G715" s="314">
        <v>4.8</v>
      </c>
      <c r="H715" s="313"/>
      <c r="I715" s="314"/>
      <c r="J715" s="313"/>
      <c r="K715" s="314"/>
      <c r="L715" s="313"/>
      <c r="M715" s="314"/>
      <c r="N715" s="313"/>
      <c r="O715" s="314"/>
      <c r="P715" s="335"/>
      <c r="Q715" s="336"/>
      <c r="R715" s="315">
        <v>167</v>
      </c>
      <c r="S715" s="316">
        <v>3.5706649561684842</v>
      </c>
      <c r="T715" s="315"/>
      <c r="U715" s="316"/>
      <c r="V715" s="316"/>
      <c r="W715" s="312"/>
      <c r="X715" s="312"/>
      <c r="Y715" s="312"/>
      <c r="Z715" s="312"/>
      <c r="AA715" s="312"/>
      <c r="AB715" s="312"/>
      <c r="AC715" s="312"/>
      <c r="AD715" s="311"/>
    </row>
    <row r="716" spans="1:30" ht="20.100000000000001" customHeight="1">
      <c r="A716" s="311"/>
      <c r="B716" s="311"/>
      <c r="C716" s="312"/>
      <c r="D716" s="311" t="s">
        <v>2433</v>
      </c>
      <c r="E716" s="312"/>
      <c r="F716" s="313">
        <v>378</v>
      </c>
      <c r="G716" s="314">
        <v>9.5</v>
      </c>
      <c r="H716" s="313"/>
      <c r="I716" s="314"/>
      <c r="J716" s="313"/>
      <c r="K716" s="314"/>
      <c r="L716" s="313"/>
      <c r="M716" s="314"/>
      <c r="N716" s="313"/>
      <c r="O716" s="314"/>
      <c r="P716" s="335"/>
      <c r="Q716" s="336"/>
      <c r="R716" s="315">
        <v>463</v>
      </c>
      <c r="S716" s="316">
        <v>9.8995082317725043</v>
      </c>
      <c r="T716" s="315"/>
      <c r="U716" s="316"/>
      <c r="V716" s="316"/>
      <c r="W716" s="312"/>
      <c r="X716" s="312"/>
      <c r="Y716" s="312"/>
      <c r="Z716" s="312"/>
      <c r="AA716" s="312"/>
      <c r="AB716" s="312"/>
      <c r="AC716" s="312"/>
      <c r="AD716" s="311"/>
    </row>
    <row r="717" spans="1:30" ht="20.100000000000001" customHeight="1">
      <c r="A717" s="311"/>
      <c r="B717" s="311"/>
      <c r="C717" s="312"/>
      <c r="D717" s="311" t="s">
        <v>7742</v>
      </c>
      <c r="E717" s="312"/>
      <c r="F717" s="313">
        <v>3209</v>
      </c>
      <c r="G717" s="314">
        <v>80.599999999999994</v>
      </c>
      <c r="H717" s="313"/>
      <c r="I717" s="314"/>
      <c r="J717" s="313"/>
      <c r="K717" s="314"/>
      <c r="L717" s="313"/>
      <c r="M717" s="314"/>
      <c r="N717" s="313"/>
      <c r="O717" s="314"/>
      <c r="P717" s="335"/>
      <c r="Q717" s="336"/>
      <c r="R717" s="315">
        <v>3804</v>
      </c>
      <c r="S717" s="316">
        <v>81.33418858242463</v>
      </c>
      <c r="T717" s="315"/>
      <c r="U717" s="316"/>
      <c r="V717" s="316"/>
      <c r="W717" s="312"/>
      <c r="X717" s="312"/>
      <c r="Y717" s="312"/>
      <c r="Z717" s="312"/>
      <c r="AA717" s="312"/>
      <c r="AB717" s="312"/>
      <c r="AC717" s="312"/>
      <c r="AD717" s="311"/>
    </row>
    <row r="718" spans="1:30" ht="20.100000000000001" customHeight="1">
      <c r="A718" s="311"/>
      <c r="B718" s="311"/>
      <c r="C718" s="312"/>
      <c r="D718" s="311" t="s">
        <v>7726</v>
      </c>
      <c r="E718" s="312"/>
      <c r="F718" s="356">
        <v>2</v>
      </c>
      <c r="G718" s="314">
        <v>5.0213406979663568E-2</v>
      </c>
      <c r="H718" s="313"/>
      <c r="I718" s="314"/>
      <c r="J718" s="313"/>
      <c r="K718" s="314"/>
      <c r="L718" s="313"/>
      <c r="M718" s="314"/>
      <c r="N718" s="313"/>
      <c r="O718" s="314"/>
      <c r="P718" s="335"/>
      <c r="Q718" s="336"/>
      <c r="R718" s="315"/>
      <c r="S718" s="316"/>
      <c r="T718" s="315"/>
      <c r="U718" s="316"/>
      <c r="V718" s="316"/>
      <c r="W718" s="312"/>
      <c r="X718" s="312"/>
      <c r="Y718" s="312"/>
      <c r="Z718" s="312"/>
      <c r="AA718" s="312"/>
      <c r="AB718" s="312"/>
      <c r="AC718" s="312"/>
      <c r="AD718" s="311"/>
    </row>
    <row r="719" spans="1:30" ht="20.100000000000001" customHeight="1">
      <c r="A719" s="311"/>
      <c r="B719" s="311"/>
      <c r="C719" s="312"/>
      <c r="D719" s="311" t="s">
        <v>7727</v>
      </c>
      <c r="E719" s="312"/>
      <c r="F719" s="313"/>
      <c r="G719" s="314"/>
      <c r="H719" s="313"/>
      <c r="I719" s="314"/>
      <c r="J719" s="313"/>
      <c r="K719" s="314"/>
      <c r="L719" s="313"/>
      <c r="M719" s="314"/>
      <c r="N719" s="313"/>
      <c r="O719" s="314"/>
      <c r="P719" s="335"/>
      <c r="Q719" s="336"/>
      <c r="R719" s="315"/>
      <c r="S719" s="316"/>
      <c r="T719" s="315"/>
      <c r="U719" s="316"/>
      <c r="V719" s="316"/>
      <c r="W719" s="312"/>
      <c r="X719" s="312"/>
      <c r="Y719" s="312"/>
      <c r="Z719" s="312"/>
      <c r="AA719" s="312"/>
      <c r="AB719" s="312"/>
      <c r="AC719" s="312"/>
      <c r="AD719" s="311"/>
    </row>
    <row r="720" spans="1:30" ht="20.100000000000001" customHeight="1">
      <c r="A720" s="9" t="s">
        <v>3809</v>
      </c>
      <c r="B720" s="9" t="s">
        <v>2452</v>
      </c>
      <c r="C720" s="308" t="s">
        <v>7659</v>
      </c>
      <c r="D720" s="9" t="s">
        <v>2430</v>
      </c>
      <c r="E720" s="308" t="s">
        <v>7725</v>
      </c>
      <c r="F720" s="11">
        <v>94</v>
      </c>
      <c r="G720" s="12">
        <v>2.4</v>
      </c>
      <c r="H720" s="11"/>
      <c r="I720" s="12"/>
      <c r="J720" s="11"/>
      <c r="K720" s="12"/>
      <c r="L720" s="11"/>
      <c r="M720" s="12"/>
      <c r="N720" s="11"/>
      <c r="O720" s="12"/>
      <c r="P720" s="334"/>
      <c r="Q720" s="74"/>
      <c r="R720" s="56">
        <v>108</v>
      </c>
      <c r="S720" s="57">
        <v>2.3091725465041693</v>
      </c>
      <c r="T720" s="56"/>
      <c r="U720" s="57"/>
      <c r="V720" s="57" t="s">
        <v>138</v>
      </c>
      <c r="W720" s="308"/>
      <c r="X720" s="308"/>
      <c r="Y720" s="308"/>
      <c r="Z720" s="308"/>
      <c r="AA720" s="308"/>
      <c r="AB720" s="308" t="s">
        <v>7660</v>
      </c>
      <c r="AC720" s="308"/>
      <c r="AD720" s="9"/>
    </row>
    <row r="721" spans="1:30" ht="20.100000000000001" customHeight="1">
      <c r="A721" s="311"/>
      <c r="B721" s="311"/>
      <c r="C721" s="312"/>
      <c r="D721" s="311" t="s">
        <v>2431</v>
      </c>
      <c r="E721" s="312"/>
      <c r="F721" s="313">
        <v>175</v>
      </c>
      <c r="G721" s="314">
        <v>4.4000000000000004</v>
      </c>
      <c r="H721" s="313"/>
      <c r="I721" s="314"/>
      <c r="J721" s="313"/>
      <c r="K721" s="314"/>
      <c r="L721" s="313"/>
      <c r="M721" s="314"/>
      <c r="N721" s="313"/>
      <c r="O721" s="314"/>
      <c r="P721" s="335"/>
      <c r="Q721" s="336"/>
      <c r="R721" s="315">
        <v>192</v>
      </c>
      <c r="S721" s="316">
        <v>4.1051956382296346</v>
      </c>
      <c r="T721" s="315"/>
      <c r="U721" s="316"/>
      <c r="V721" s="316"/>
      <c r="W721" s="312"/>
      <c r="X721" s="312"/>
      <c r="Y721" s="312"/>
      <c r="Z721" s="312"/>
      <c r="AA721" s="312"/>
      <c r="AB721" s="312"/>
      <c r="AC721" s="312"/>
      <c r="AD721" s="311"/>
    </row>
    <row r="722" spans="1:30" ht="20.100000000000001" customHeight="1">
      <c r="A722" s="311"/>
      <c r="B722" s="311"/>
      <c r="C722" s="312"/>
      <c r="D722" s="311" t="s">
        <v>2432</v>
      </c>
      <c r="E722" s="312"/>
      <c r="F722" s="313">
        <v>283</v>
      </c>
      <c r="G722" s="314">
        <v>7.1</v>
      </c>
      <c r="H722" s="313"/>
      <c r="I722" s="314"/>
      <c r="J722" s="313"/>
      <c r="K722" s="314"/>
      <c r="L722" s="313"/>
      <c r="M722" s="314"/>
      <c r="N722" s="313"/>
      <c r="O722" s="314"/>
      <c r="P722" s="335"/>
      <c r="Q722" s="336"/>
      <c r="R722" s="315">
        <v>321</v>
      </c>
      <c r="S722" s="316">
        <v>6.8633739576651696</v>
      </c>
      <c r="T722" s="315"/>
      <c r="U722" s="316"/>
      <c r="V722" s="316"/>
      <c r="W722" s="312"/>
      <c r="X722" s="312"/>
      <c r="Y722" s="312"/>
      <c r="Z722" s="312"/>
      <c r="AA722" s="312"/>
      <c r="AB722" s="312"/>
      <c r="AC722" s="312"/>
      <c r="AD722" s="311"/>
    </row>
    <row r="723" spans="1:30" ht="20.100000000000001" customHeight="1">
      <c r="A723" s="311"/>
      <c r="B723" s="311"/>
      <c r="C723" s="312"/>
      <c r="D723" s="311" t="s">
        <v>2433</v>
      </c>
      <c r="E723" s="312"/>
      <c r="F723" s="313">
        <v>521</v>
      </c>
      <c r="G723" s="314">
        <v>13.1</v>
      </c>
      <c r="H723" s="313"/>
      <c r="I723" s="314"/>
      <c r="J723" s="313"/>
      <c r="K723" s="314"/>
      <c r="L723" s="313"/>
      <c r="M723" s="314"/>
      <c r="N723" s="313"/>
      <c r="O723" s="314"/>
      <c r="P723" s="335"/>
      <c r="Q723" s="336"/>
      <c r="R723" s="315">
        <v>575</v>
      </c>
      <c r="S723" s="316">
        <v>12.294205687406457</v>
      </c>
      <c r="T723" s="315"/>
      <c r="U723" s="316"/>
      <c r="V723" s="316"/>
      <c r="W723" s="312"/>
      <c r="X723" s="312"/>
      <c r="Y723" s="312"/>
      <c r="Z723" s="312"/>
      <c r="AA723" s="312"/>
      <c r="AB723" s="312"/>
      <c r="AC723" s="312"/>
      <c r="AD723" s="311"/>
    </row>
    <row r="724" spans="1:30" ht="20.100000000000001" customHeight="1">
      <c r="A724" s="311"/>
      <c r="B724" s="311"/>
      <c r="C724" s="312"/>
      <c r="D724" s="311" t="s">
        <v>7742</v>
      </c>
      <c r="E724" s="312"/>
      <c r="F724" s="313">
        <v>2908</v>
      </c>
      <c r="G724" s="314">
        <v>73</v>
      </c>
      <c r="H724" s="313"/>
      <c r="I724" s="314"/>
      <c r="J724" s="313"/>
      <c r="K724" s="314"/>
      <c r="L724" s="313"/>
      <c r="M724" s="314"/>
      <c r="N724" s="313"/>
      <c r="O724" s="314"/>
      <c r="P724" s="335"/>
      <c r="Q724" s="336"/>
      <c r="R724" s="315">
        <v>3481</v>
      </c>
      <c r="S724" s="316">
        <v>74.428052170194576</v>
      </c>
      <c r="T724" s="315"/>
      <c r="U724" s="316"/>
      <c r="V724" s="316"/>
      <c r="W724" s="312"/>
      <c r="X724" s="312"/>
      <c r="Y724" s="312"/>
      <c r="Z724" s="312"/>
      <c r="AA724" s="312"/>
      <c r="AB724" s="312"/>
      <c r="AC724" s="312"/>
      <c r="AD724" s="311"/>
    </row>
    <row r="725" spans="1:30" ht="20.100000000000001" customHeight="1">
      <c r="A725" s="311"/>
      <c r="B725" s="311"/>
      <c r="C725" s="312"/>
      <c r="D725" s="311" t="s">
        <v>7726</v>
      </c>
      <c r="E725" s="312"/>
      <c r="F725" s="356">
        <v>2</v>
      </c>
      <c r="G725" s="314">
        <v>5.0213406979663568E-2</v>
      </c>
      <c r="H725" s="313"/>
      <c r="I725" s="314"/>
      <c r="J725" s="313"/>
      <c r="K725" s="314"/>
      <c r="L725" s="313"/>
      <c r="M725" s="314"/>
      <c r="N725" s="313"/>
      <c r="O725" s="314"/>
      <c r="P725" s="335"/>
      <c r="Q725" s="336"/>
      <c r="R725" s="315"/>
      <c r="S725" s="316"/>
      <c r="T725" s="315"/>
      <c r="U725" s="316"/>
      <c r="V725" s="316"/>
      <c r="W725" s="312"/>
      <c r="X725" s="312"/>
      <c r="Y725" s="312"/>
      <c r="Z725" s="312"/>
      <c r="AA725" s="312"/>
      <c r="AB725" s="312"/>
      <c r="AC725" s="312"/>
      <c r="AD725" s="311"/>
    </row>
    <row r="726" spans="1:30" ht="20.100000000000001" customHeight="1">
      <c r="A726" s="311"/>
      <c r="B726" s="311"/>
      <c r="C726" s="312"/>
      <c r="D726" s="311" t="s">
        <v>7727</v>
      </c>
      <c r="E726" s="312"/>
      <c r="F726" s="313"/>
      <c r="G726" s="314"/>
      <c r="H726" s="313"/>
      <c r="I726" s="314"/>
      <c r="J726" s="313"/>
      <c r="K726" s="314"/>
      <c r="L726" s="313"/>
      <c r="M726" s="314"/>
      <c r="N726" s="313"/>
      <c r="O726" s="314"/>
      <c r="P726" s="335"/>
      <c r="Q726" s="336"/>
      <c r="R726" s="315"/>
      <c r="S726" s="316"/>
      <c r="T726" s="315"/>
      <c r="U726" s="316"/>
      <c r="V726" s="316"/>
      <c r="W726" s="312"/>
      <c r="X726" s="312"/>
      <c r="Y726" s="312"/>
      <c r="Z726" s="312"/>
      <c r="AA726" s="312"/>
      <c r="AB726" s="312"/>
      <c r="AC726" s="312"/>
      <c r="AD726" s="311"/>
    </row>
    <row r="727" spans="1:30" ht="20.100000000000001" customHeight="1">
      <c r="A727" s="9" t="s">
        <v>3810</v>
      </c>
      <c r="B727" s="9" t="s">
        <v>2453</v>
      </c>
      <c r="C727" s="308" t="s">
        <v>7659</v>
      </c>
      <c r="D727" s="9" t="s">
        <v>2430</v>
      </c>
      <c r="E727" s="308" t="s">
        <v>7725</v>
      </c>
      <c r="F727" s="11">
        <v>43</v>
      </c>
      <c r="G727" s="12">
        <v>1.1000000000000001</v>
      </c>
      <c r="H727" s="11"/>
      <c r="I727" s="12"/>
      <c r="J727" s="11"/>
      <c r="K727" s="12"/>
      <c r="L727" s="11"/>
      <c r="M727" s="12"/>
      <c r="N727" s="11"/>
      <c r="O727" s="12"/>
      <c r="P727" s="334"/>
      <c r="Q727" s="74"/>
      <c r="R727" s="56">
        <v>53</v>
      </c>
      <c r="S727" s="57">
        <v>1.1332050459696386</v>
      </c>
      <c r="T727" s="56"/>
      <c r="U727" s="57"/>
      <c r="V727" s="57" t="s">
        <v>138</v>
      </c>
      <c r="W727" s="308"/>
      <c r="X727" s="308"/>
      <c r="Y727" s="308"/>
      <c r="Z727" s="308"/>
      <c r="AA727" s="308"/>
      <c r="AB727" s="308" t="s">
        <v>7660</v>
      </c>
      <c r="AC727" s="308"/>
      <c r="AD727" s="9"/>
    </row>
    <row r="728" spans="1:30" ht="20.100000000000001" customHeight="1">
      <c r="A728" s="311"/>
      <c r="B728" s="311"/>
      <c r="C728" s="312"/>
      <c r="D728" s="311" t="s">
        <v>2431</v>
      </c>
      <c r="E728" s="312"/>
      <c r="F728" s="313">
        <v>80</v>
      </c>
      <c r="G728" s="314">
        <v>2</v>
      </c>
      <c r="H728" s="313"/>
      <c r="I728" s="314"/>
      <c r="J728" s="313"/>
      <c r="K728" s="314"/>
      <c r="L728" s="313"/>
      <c r="M728" s="314"/>
      <c r="N728" s="313"/>
      <c r="O728" s="314"/>
      <c r="P728" s="335"/>
      <c r="Q728" s="336"/>
      <c r="R728" s="315">
        <v>114</v>
      </c>
      <c r="S728" s="316">
        <v>2.4374599101988452</v>
      </c>
      <c r="T728" s="315"/>
      <c r="U728" s="316"/>
      <c r="V728" s="316"/>
      <c r="W728" s="312"/>
      <c r="X728" s="312"/>
      <c r="Y728" s="312"/>
      <c r="Z728" s="312"/>
      <c r="AA728" s="312"/>
      <c r="AB728" s="312"/>
      <c r="AC728" s="312"/>
      <c r="AD728" s="311"/>
    </row>
    <row r="729" spans="1:30" ht="20.100000000000001" customHeight="1">
      <c r="A729" s="311"/>
      <c r="B729" s="311"/>
      <c r="C729" s="312"/>
      <c r="D729" s="311" t="s">
        <v>2432</v>
      </c>
      <c r="E729" s="312"/>
      <c r="F729" s="313">
        <v>155</v>
      </c>
      <c r="G729" s="314">
        <v>3.9</v>
      </c>
      <c r="H729" s="313"/>
      <c r="I729" s="314"/>
      <c r="J729" s="313"/>
      <c r="K729" s="314"/>
      <c r="L729" s="313"/>
      <c r="M729" s="314"/>
      <c r="N729" s="313"/>
      <c r="O729" s="314"/>
      <c r="P729" s="335"/>
      <c r="Q729" s="336"/>
      <c r="R729" s="315">
        <v>162</v>
      </c>
      <c r="S729" s="316">
        <v>3.4637588197562539</v>
      </c>
      <c r="T729" s="315"/>
      <c r="U729" s="316"/>
      <c r="V729" s="316"/>
      <c r="W729" s="312"/>
      <c r="X729" s="312"/>
      <c r="Y729" s="312"/>
      <c r="Z729" s="312"/>
      <c r="AA729" s="312"/>
      <c r="AB729" s="312"/>
      <c r="AC729" s="312"/>
      <c r="AD729" s="311"/>
    </row>
    <row r="730" spans="1:30" ht="20.100000000000001" customHeight="1">
      <c r="A730" s="311"/>
      <c r="B730" s="311"/>
      <c r="C730" s="312"/>
      <c r="D730" s="311" t="s">
        <v>2433</v>
      </c>
      <c r="E730" s="312"/>
      <c r="F730" s="313">
        <v>354</v>
      </c>
      <c r="G730" s="314">
        <v>8.9</v>
      </c>
      <c r="H730" s="313"/>
      <c r="I730" s="314"/>
      <c r="J730" s="313"/>
      <c r="K730" s="314"/>
      <c r="L730" s="313"/>
      <c r="M730" s="314"/>
      <c r="N730" s="313"/>
      <c r="O730" s="314"/>
      <c r="P730" s="335"/>
      <c r="Q730" s="336"/>
      <c r="R730" s="315">
        <v>408</v>
      </c>
      <c r="S730" s="316">
        <v>8.7235407312379731</v>
      </c>
      <c r="T730" s="315"/>
      <c r="U730" s="316"/>
      <c r="V730" s="316"/>
      <c r="W730" s="312"/>
      <c r="X730" s="312"/>
      <c r="Y730" s="312"/>
      <c r="Z730" s="312"/>
      <c r="AA730" s="312"/>
      <c r="AB730" s="312"/>
      <c r="AC730" s="312"/>
      <c r="AD730" s="311"/>
    </row>
    <row r="731" spans="1:30" ht="20.100000000000001" customHeight="1">
      <c r="A731" s="311"/>
      <c r="B731" s="311"/>
      <c r="C731" s="312"/>
      <c r="D731" s="311" t="s">
        <v>7742</v>
      </c>
      <c r="E731" s="312"/>
      <c r="F731" s="313">
        <v>3349</v>
      </c>
      <c r="G731" s="314">
        <v>84.1</v>
      </c>
      <c r="H731" s="313"/>
      <c r="I731" s="314"/>
      <c r="J731" s="313"/>
      <c r="K731" s="314"/>
      <c r="L731" s="313"/>
      <c r="M731" s="314"/>
      <c r="N731" s="313"/>
      <c r="O731" s="314"/>
      <c r="P731" s="335"/>
      <c r="Q731" s="336"/>
      <c r="R731" s="315">
        <v>3940</v>
      </c>
      <c r="S731" s="316">
        <v>84.242035492837289</v>
      </c>
      <c r="T731" s="315"/>
      <c r="U731" s="316"/>
      <c r="V731" s="316"/>
      <c r="W731" s="312"/>
      <c r="X731" s="312"/>
      <c r="Y731" s="312"/>
      <c r="Z731" s="312"/>
      <c r="AA731" s="312"/>
      <c r="AB731" s="312"/>
      <c r="AC731" s="312"/>
      <c r="AD731" s="311"/>
    </row>
    <row r="732" spans="1:30" ht="20.100000000000001" customHeight="1">
      <c r="A732" s="311"/>
      <c r="B732" s="311"/>
      <c r="C732" s="312"/>
      <c r="D732" s="311" t="s">
        <v>7726</v>
      </c>
      <c r="E732" s="312"/>
      <c r="F732" s="356">
        <v>2</v>
      </c>
      <c r="G732" s="314">
        <v>5.0213406979663568E-2</v>
      </c>
      <c r="H732" s="313"/>
      <c r="I732" s="314"/>
      <c r="J732" s="313"/>
      <c r="K732" s="314"/>
      <c r="L732" s="313"/>
      <c r="M732" s="314"/>
      <c r="N732" s="313"/>
      <c r="O732" s="314"/>
      <c r="P732" s="335"/>
      <c r="Q732" s="336"/>
      <c r="R732" s="315"/>
      <c r="S732" s="316"/>
      <c r="T732" s="315"/>
      <c r="U732" s="316"/>
      <c r="V732" s="316"/>
      <c r="W732" s="312"/>
      <c r="X732" s="312"/>
      <c r="Y732" s="312"/>
      <c r="Z732" s="312"/>
      <c r="AA732" s="312"/>
      <c r="AB732" s="312"/>
      <c r="AC732" s="312"/>
      <c r="AD732" s="311"/>
    </row>
    <row r="733" spans="1:30" ht="20.100000000000001" customHeight="1">
      <c r="A733" s="311"/>
      <c r="B733" s="311"/>
      <c r="C733" s="312"/>
      <c r="D733" s="311" t="s">
        <v>7727</v>
      </c>
      <c r="E733" s="312"/>
      <c r="F733" s="313"/>
      <c r="G733" s="314"/>
      <c r="H733" s="313"/>
      <c r="I733" s="314"/>
      <c r="J733" s="313"/>
      <c r="K733" s="314"/>
      <c r="L733" s="313"/>
      <c r="M733" s="314"/>
      <c r="N733" s="313"/>
      <c r="O733" s="314"/>
      <c r="P733" s="335"/>
      <c r="Q733" s="336"/>
      <c r="R733" s="315"/>
      <c r="S733" s="316"/>
      <c r="T733" s="315"/>
      <c r="U733" s="316"/>
      <c r="V733" s="316"/>
      <c r="W733" s="312"/>
      <c r="X733" s="312"/>
      <c r="Y733" s="312"/>
      <c r="Z733" s="312"/>
      <c r="AA733" s="312"/>
      <c r="AB733" s="312"/>
      <c r="AC733" s="312"/>
      <c r="AD733" s="311"/>
    </row>
    <row r="734" spans="1:30" ht="20.100000000000001" customHeight="1">
      <c r="A734" s="9" t="s">
        <v>3811</v>
      </c>
      <c r="B734" s="9" t="s">
        <v>2454</v>
      </c>
      <c r="C734" s="308" t="s">
        <v>7659</v>
      </c>
      <c r="D734" s="9" t="s">
        <v>2430</v>
      </c>
      <c r="E734" s="308" t="s">
        <v>7725</v>
      </c>
      <c r="F734" s="11">
        <v>111</v>
      </c>
      <c r="G734" s="12">
        <v>2.8</v>
      </c>
      <c r="H734" s="11"/>
      <c r="I734" s="12"/>
      <c r="J734" s="11"/>
      <c r="K734" s="12"/>
      <c r="L734" s="11"/>
      <c r="M734" s="12"/>
      <c r="N734" s="11"/>
      <c r="O734" s="12"/>
      <c r="P734" s="334"/>
      <c r="Q734" s="74"/>
      <c r="R734" s="56">
        <v>123</v>
      </c>
      <c r="S734" s="57">
        <v>2.6298909557408594</v>
      </c>
      <c r="T734" s="56"/>
      <c r="U734" s="57"/>
      <c r="V734" s="57" t="s">
        <v>138</v>
      </c>
      <c r="W734" s="308"/>
      <c r="X734" s="308"/>
      <c r="Y734" s="308"/>
      <c r="Z734" s="308"/>
      <c r="AA734" s="308"/>
      <c r="AB734" s="308" t="s">
        <v>7660</v>
      </c>
      <c r="AC734" s="308"/>
      <c r="AD734" s="9"/>
    </row>
    <row r="735" spans="1:30" ht="20.100000000000001" customHeight="1">
      <c r="A735" s="311"/>
      <c r="B735" s="311"/>
      <c r="C735" s="312"/>
      <c r="D735" s="311" t="s">
        <v>2431</v>
      </c>
      <c r="E735" s="312"/>
      <c r="F735" s="313">
        <v>217</v>
      </c>
      <c r="G735" s="314">
        <v>5.5</v>
      </c>
      <c r="H735" s="313"/>
      <c r="I735" s="314"/>
      <c r="J735" s="313"/>
      <c r="K735" s="314"/>
      <c r="L735" s="313"/>
      <c r="M735" s="314"/>
      <c r="N735" s="313"/>
      <c r="O735" s="314"/>
      <c r="P735" s="335"/>
      <c r="Q735" s="336"/>
      <c r="R735" s="315">
        <v>251</v>
      </c>
      <c r="S735" s="316">
        <v>5.3666880478939492</v>
      </c>
      <c r="T735" s="315"/>
      <c r="U735" s="316"/>
      <c r="V735" s="316"/>
      <c r="W735" s="312"/>
      <c r="X735" s="312"/>
      <c r="Y735" s="312"/>
      <c r="Z735" s="312"/>
      <c r="AA735" s="312"/>
      <c r="AB735" s="312"/>
      <c r="AC735" s="312"/>
      <c r="AD735" s="311"/>
    </row>
    <row r="736" spans="1:30" ht="20.100000000000001" customHeight="1">
      <c r="A736" s="311"/>
      <c r="B736" s="311"/>
      <c r="C736" s="312"/>
      <c r="D736" s="311" t="s">
        <v>2432</v>
      </c>
      <c r="E736" s="312"/>
      <c r="F736" s="313">
        <v>346</v>
      </c>
      <c r="G736" s="314">
        <v>8.6999999999999993</v>
      </c>
      <c r="H736" s="313"/>
      <c r="I736" s="314"/>
      <c r="J736" s="313"/>
      <c r="K736" s="314"/>
      <c r="L736" s="313"/>
      <c r="M736" s="314"/>
      <c r="N736" s="313"/>
      <c r="O736" s="314"/>
      <c r="P736" s="335"/>
      <c r="Q736" s="336"/>
      <c r="R736" s="315">
        <v>386</v>
      </c>
      <c r="S736" s="316">
        <v>8.2531537310241614</v>
      </c>
      <c r="T736" s="315"/>
      <c r="U736" s="316"/>
      <c r="V736" s="316"/>
      <c r="W736" s="312"/>
      <c r="X736" s="312"/>
      <c r="Y736" s="312"/>
      <c r="Z736" s="312"/>
      <c r="AA736" s="312"/>
      <c r="AB736" s="312"/>
      <c r="AC736" s="312"/>
      <c r="AD736" s="311"/>
    </row>
    <row r="737" spans="1:30" ht="20.100000000000001" customHeight="1">
      <c r="A737" s="311"/>
      <c r="B737" s="311"/>
      <c r="C737" s="312"/>
      <c r="D737" s="311" t="s">
        <v>2433</v>
      </c>
      <c r="E737" s="312"/>
      <c r="F737" s="313">
        <v>690</v>
      </c>
      <c r="G737" s="314">
        <v>17.3</v>
      </c>
      <c r="H737" s="313"/>
      <c r="I737" s="314"/>
      <c r="J737" s="313"/>
      <c r="K737" s="314"/>
      <c r="L737" s="313"/>
      <c r="M737" s="314"/>
      <c r="N737" s="313"/>
      <c r="O737" s="314"/>
      <c r="P737" s="335"/>
      <c r="Q737" s="336"/>
      <c r="R737" s="315">
        <v>761</v>
      </c>
      <c r="S737" s="316">
        <v>16.271113961941417</v>
      </c>
      <c r="T737" s="315"/>
      <c r="U737" s="316"/>
      <c r="V737" s="316"/>
      <c r="W737" s="312"/>
      <c r="X737" s="312"/>
      <c r="Y737" s="312"/>
      <c r="Z737" s="312"/>
      <c r="AA737" s="312"/>
      <c r="AB737" s="312"/>
      <c r="AC737" s="312"/>
      <c r="AD737" s="311"/>
    </row>
    <row r="738" spans="1:30" ht="20.100000000000001" customHeight="1">
      <c r="A738" s="311"/>
      <c r="B738" s="311"/>
      <c r="C738" s="312"/>
      <c r="D738" s="311" t="s">
        <v>7742</v>
      </c>
      <c r="E738" s="312"/>
      <c r="F738" s="313">
        <v>2617</v>
      </c>
      <c r="G738" s="314">
        <v>65.7</v>
      </c>
      <c r="H738" s="313"/>
      <c r="I738" s="314"/>
      <c r="J738" s="313"/>
      <c r="K738" s="314"/>
      <c r="L738" s="313"/>
      <c r="M738" s="314"/>
      <c r="N738" s="313"/>
      <c r="O738" s="314"/>
      <c r="P738" s="335"/>
      <c r="Q738" s="336"/>
      <c r="R738" s="315">
        <v>3156</v>
      </c>
      <c r="S738" s="316">
        <v>67.479153303399613</v>
      </c>
      <c r="T738" s="315"/>
      <c r="U738" s="316"/>
      <c r="V738" s="316"/>
      <c r="W738" s="312"/>
      <c r="X738" s="312"/>
      <c r="Y738" s="312"/>
      <c r="Z738" s="312"/>
      <c r="AA738" s="312"/>
      <c r="AB738" s="312"/>
      <c r="AC738" s="312"/>
      <c r="AD738" s="311"/>
    </row>
    <row r="739" spans="1:30" ht="20.100000000000001" customHeight="1">
      <c r="A739" s="311"/>
      <c r="B739" s="311"/>
      <c r="C739" s="312"/>
      <c r="D739" s="311" t="s">
        <v>7726</v>
      </c>
      <c r="E739" s="312"/>
      <c r="F739" s="356">
        <v>2</v>
      </c>
      <c r="G739" s="314">
        <v>5.0213406979663568E-2</v>
      </c>
      <c r="H739" s="313"/>
      <c r="I739" s="314"/>
      <c r="J739" s="313"/>
      <c r="K739" s="314"/>
      <c r="L739" s="313"/>
      <c r="M739" s="314"/>
      <c r="N739" s="313"/>
      <c r="O739" s="314"/>
      <c r="P739" s="335"/>
      <c r="Q739" s="336"/>
      <c r="R739" s="315"/>
      <c r="S739" s="316"/>
      <c r="T739" s="315"/>
      <c r="U739" s="316"/>
      <c r="V739" s="316"/>
      <c r="W739" s="312"/>
      <c r="X739" s="312"/>
      <c r="Y739" s="312"/>
      <c r="Z739" s="312"/>
      <c r="AA739" s="312"/>
      <c r="AB739" s="312"/>
      <c r="AC739" s="312"/>
      <c r="AD739" s="311"/>
    </row>
    <row r="740" spans="1:30" ht="20.100000000000001" customHeight="1">
      <c r="A740" s="311"/>
      <c r="B740" s="311"/>
      <c r="C740" s="312"/>
      <c r="D740" s="311" t="s">
        <v>7727</v>
      </c>
      <c r="E740" s="312"/>
      <c r="F740" s="313"/>
      <c r="G740" s="314"/>
      <c r="H740" s="313"/>
      <c r="I740" s="314"/>
      <c r="J740" s="313"/>
      <c r="K740" s="314"/>
      <c r="L740" s="313"/>
      <c r="M740" s="314"/>
      <c r="N740" s="313"/>
      <c r="O740" s="314"/>
      <c r="P740" s="335"/>
      <c r="Q740" s="336"/>
      <c r="R740" s="315"/>
      <c r="S740" s="316"/>
      <c r="T740" s="315"/>
      <c r="U740" s="316"/>
      <c r="V740" s="316"/>
      <c r="W740" s="312"/>
      <c r="X740" s="312"/>
      <c r="Y740" s="312"/>
      <c r="Z740" s="312"/>
      <c r="AA740" s="312"/>
      <c r="AB740" s="312"/>
      <c r="AC740" s="312"/>
      <c r="AD740" s="311"/>
    </row>
    <row r="741" spans="1:30" ht="20.100000000000001" customHeight="1">
      <c r="A741" s="9" t="s">
        <v>3812</v>
      </c>
      <c r="B741" s="9" t="s">
        <v>2455</v>
      </c>
      <c r="C741" s="308" t="s">
        <v>7659</v>
      </c>
      <c r="D741" s="9" t="s">
        <v>2430</v>
      </c>
      <c r="E741" s="308" t="s">
        <v>7725</v>
      </c>
      <c r="F741" s="11">
        <v>173</v>
      </c>
      <c r="G741" s="12">
        <v>4.3</v>
      </c>
      <c r="H741" s="11"/>
      <c r="I741" s="12"/>
      <c r="J741" s="11"/>
      <c r="K741" s="12"/>
      <c r="L741" s="11"/>
      <c r="M741" s="12"/>
      <c r="N741" s="11"/>
      <c r="O741" s="12"/>
      <c r="P741" s="334"/>
      <c r="Q741" s="74"/>
      <c r="R741" s="56">
        <v>187</v>
      </c>
      <c r="S741" s="57">
        <v>3.9982895018174043</v>
      </c>
      <c r="T741" s="56"/>
      <c r="U741" s="57"/>
      <c r="V741" s="57" t="s">
        <v>138</v>
      </c>
      <c r="W741" s="308"/>
      <c r="X741" s="308"/>
      <c r="Y741" s="308"/>
      <c r="Z741" s="308"/>
      <c r="AA741" s="308"/>
      <c r="AB741" s="308" t="s">
        <v>7660</v>
      </c>
      <c r="AC741" s="308"/>
      <c r="AD741" s="9"/>
    </row>
    <row r="742" spans="1:30" ht="20.100000000000001" customHeight="1">
      <c r="A742" s="311"/>
      <c r="B742" s="311"/>
      <c r="C742" s="312"/>
      <c r="D742" s="311" t="s">
        <v>2431</v>
      </c>
      <c r="E742" s="312"/>
      <c r="F742" s="313">
        <v>233</v>
      </c>
      <c r="G742" s="314">
        <v>5.9</v>
      </c>
      <c r="H742" s="313"/>
      <c r="I742" s="314"/>
      <c r="J742" s="313"/>
      <c r="K742" s="314"/>
      <c r="L742" s="313"/>
      <c r="M742" s="314"/>
      <c r="N742" s="313"/>
      <c r="O742" s="314"/>
      <c r="P742" s="335"/>
      <c r="Q742" s="336"/>
      <c r="R742" s="315">
        <v>223</v>
      </c>
      <c r="S742" s="316">
        <v>4.768013683985461</v>
      </c>
      <c r="T742" s="315"/>
      <c r="U742" s="316"/>
      <c r="V742" s="316"/>
      <c r="W742" s="312"/>
      <c r="X742" s="312"/>
      <c r="Y742" s="312"/>
      <c r="Z742" s="312"/>
      <c r="AA742" s="312"/>
      <c r="AB742" s="312"/>
      <c r="AC742" s="312"/>
      <c r="AD742" s="311"/>
    </row>
    <row r="743" spans="1:30" ht="20.100000000000001" customHeight="1">
      <c r="A743" s="311"/>
      <c r="B743" s="311"/>
      <c r="C743" s="312"/>
      <c r="D743" s="311" t="s">
        <v>2432</v>
      </c>
      <c r="E743" s="312"/>
      <c r="F743" s="313">
        <v>255</v>
      </c>
      <c r="G743" s="314">
        <v>6.4</v>
      </c>
      <c r="H743" s="313"/>
      <c r="I743" s="314"/>
      <c r="J743" s="313"/>
      <c r="K743" s="314"/>
      <c r="L743" s="313"/>
      <c r="M743" s="314"/>
      <c r="N743" s="313"/>
      <c r="O743" s="314"/>
      <c r="P743" s="335"/>
      <c r="Q743" s="336"/>
      <c r="R743" s="315">
        <v>307</v>
      </c>
      <c r="S743" s="316">
        <v>6.5640367757109255</v>
      </c>
      <c r="T743" s="315"/>
      <c r="U743" s="316"/>
      <c r="V743" s="316"/>
      <c r="W743" s="312"/>
      <c r="X743" s="312"/>
      <c r="Y743" s="312"/>
      <c r="Z743" s="312"/>
      <c r="AA743" s="312"/>
      <c r="AB743" s="312"/>
      <c r="AC743" s="312"/>
      <c r="AD743" s="311"/>
    </row>
    <row r="744" spans="1:30" ht="20.100000000000001" customHeight="1">
      <c r="A744" s="311"/>
      <c r="B744" s="311"/>
      <c r="C744" s="312"/>
      <c r="D744" s="311" t="s">
        <v>2433</v>
      </c>
      <c r="E744" s="312"/>
      <c r="F744" s="313">
        <v>536</v>
      </c>
      <c r="G744" s="314">
        <v>13.5</v>
      </c>
      <c r="H744" s="313"/>
      <c r="I744" s="314"/>
      <c r="J744" s="313"/>
      <c r="K744" s="314"/>
      <c r="L744" s="313"/>
      <c r="M744" s="314"/>
      <c r="N744" s="313"/>
      <c r="O744" s="314"/>
      <c r="P744" s="335"/>
      <c r="Q744" s="336"/>
      <c r="R744" s="315">
        <v>581</v>
      </c>
      <c r="S744" s="316">
        <v>12.422493051101133</v>
      </c>
      <c r="T744" s="315"/>
      <c r="U744" s="316"/>
      <c r="V744" s="316"/>
      <c r="W744" s="312"/>
      <c r="X744" s="312"/>
      <c r="Y744" s="312"/>
      <c r="Z744" s="312"/>
      <c r="AA744" s="312"/>
      <c r="AB744" s="312"/>
      <c r="AC744" s="312"/>
      <c r="AD744" s="311"/>
    </row>
    <row r="745" spans="1:30" ht="20.100000000000001" customHeight="1">
      <c r="A745" s="311"/>
      <c r="B745" s="311"/>
      <c r="C745" s="312"/>
      <c r="D745" s="311" t="s">
        <v>7742</v>
      </c>
      <c r="E745" s="312"/>
      <c r="F745" s="313">
        <v>2784</v>
      </c>
      <c r="G745" s="314">
        <v>69.900000000000006</v>
      </c>
      <c r="H745" s="313"/>
      <c r="I745" s="314"/>
      <c r="J745" s="313"/>
      <c r="K745" s="314"/>
      <c r="L745" s="313"/>
      <c r="M745" s="314"/>
      <c r="N745" s="313"/>
      <c r="O745" s="314"/>
      <c r="P745" s="335"/>
      <c r="Q745" s="336"/>
      <c r="R745" s="315">
        <v>3379</v>
      </c>
      <c r="S745" s="316">
        <v>72.247166987385071</v>
      </c>
      <c r="T745" s="315"/>
      <c r="U745" s="316"/>
      <c r="V745" s="316"/>
      <c r="W745" s="312"/>
      <c r="X745" s="312"/>
      <c r="Y745" s="312"/>
      <c r="Z745" s="312"/>
      <c r="AA745" s="312"/>
      <c r="AB745" s="312"/>
      <c r="AC745" s="312"/>
      <c r="AD745" s="311"/>
    </row>
    <row r="746" spans="1:30" ht="20.100000000000001" customHeight="1">
      <c r="A746" s="311"/>
      <c r="B746" s="311"/>
      <c r="C746" s="312"/>
      <c r="D746" s="311" t="s">
        <v>7726</v>
      </c>
      <c r="E746" s="312"/>
      <c r="F746" s="356">
        <v>2</v>
      </c>
      <c r="G746" s="314">
        <v>5.0213406979663568E-2</v>
      </c>
      <c r="H746" s="313"/>
      <c r="I746" s="314"/>
      <c r="J746" s="313"/>
      <c r="K746" s="314"/>
      <c r="L746" s="313"/>
      <c r="M746" s="314"/>
      <c r="N746" s="313"/>
      <c r="O746" s="314"/>
      <c r="P746" s="335"/>
      <c r="Q746" s="336"/>
      <c r="R746" s="315"/>
      <c r="S746" s="316"/>
      <c r="T746" s="315"/>
      <c r="U746" s="316"/>
      <c r="V746" s="316"/>
      <c r="W746" s="312"/>
      <c r="X746" s="312"/>
      <c r="Y746" s="312"/>
      <c r="Z746" s="312"/>
      <c r="AA746" s="312"/>
      <c r="AB746" s="312"/>
      <c r="AC746" s="312"/>
      <c r="AD746" s="311"/>
    </row>
    <row r="747" spans="1:30" ht="20.100000000000001" customHeight="1">
      <c r="A747" s="311"/>
      <c r="B747" s="311"/>
      <c r="C747" s="312"/>
      <c r="D747" s="311" t="s">
        <v>7727</v>
      </c>
      <c r="E747" s="312"/>
      <c r="F747" s="313"/>
      <c r="G747" s="314"/>
      <c r="H747" s="313"/>
      <c r="I747" s="314"/>
      <c r="J747" s="313"/>
      <c r="K747" s="314"/>
      <c r="L747" s="313"/>
      <c r="M747" s="314"/>
      <c r="N747" s="313"/>
      <c r="O747" s="314"/>
      <c r="P747" s="335"/>
      <c r="Q747" s="336"/>
      <c r="R747" s="315"/>
      <c r="S747" s="316"/>
      <c r="T747" s="315"/>
      <c r="U747" s="316"/>
      <c r="V747" s="316"/>
      <c r="W747" s="312"/>
      <c r="X747" s="312"/>
      <c r="Y747" s="312"/>
      <c r="Z747" s="312"/>
      <c r="AA747" s="312"/>
      <c r="AB747" s="312"/>
      <c r="AC747" s="312"/>
      <c r="AD747" s="311"/>
    </row>
    <row r="748" spans="1:30" ht="20.100000000000001" customHeight="1">
      <c r="A748" s="9" t="s">
        <v>3813</v>
      </c>
      <c r="B748" s="9" t="s">
        <v>2456</v>
      </c>
      <c r="C748" s="308" t="s">
        <v>7659</v>
      </c>
      <c r="D748" s="9" t="s">
        <v>2430</v>
      </c>
      <c r="E748" s="308" t="s">
        <v>7725</v>
      </c>
      <c r="F748" s="11">
        <v>255</v>
      </c>
      <c r="G748" s="12">
        <v>6.4</v>
      </c>
      <c r="H748" s="11"/>
      <c r="I748" s="12"/>
      <c r="J748" s="11"/>
      <c r="K748" s="12"/>
      <c r="L748" s="11"/>
      <c r="M748" s="12"/>
      <c r="N748" s="11"/>
      <c r="O748" s="12"/>
      <c r="P748" s="334"/>
      <c r="Q748" s="74"/>
      <c r="R748" s="56">
        <v>284</v>
      </c>
      <c r="S748" s="57">
        <v>6.0722685482146677</v>
      </c>
      <c r="T748" s="56"/>
      <c r="U748" s="57"/>
      <c r="V748" s="57" t="s">
        <v>138</v>
      </c>
      <c r="W748" s="308"/>
      <c r="X748" s="308"/>
      <c r="Y748" s="308"/>
      <c r="Z748" s="308"/>
      <c r="AA748" s="308"/>
      <c r="AB748" s="308" t="s">
        <v>7660</v>
      </c>
      <c r="AC748" s="308"/>
      <c r="AD748" s="9"/>
    </row>
    <row r="749" spans="1:30" ht="20.100000000000001" customHeight="1">
      <c r="A749" s="311"/>
      <c r="B749" s="311"/>
      <c r="C749" s="312"/>
      <c r="D749" s="311" t="s">
        <v>2431</v>
      </c>
      <c r="E749" s="312"/>
      <c r="F749" s="313">
        <v>339</v>
      </c>
      <c r="G749" s="314">
        <v>8.5</v>
      </c>
      <c r="H749" s="313"/>
      <c r="I749" s="314"/>
      <c r="J749" s="313"/>
      <c r="K749" s="314"/>
      <c r="L749" s="313"/>
      <c r="M749" s="314"/>
      <c r="N749" s="313"/>
      <c r="O749" s="314"/>
      <c r="P749" s="335"/>
      <c r="Q749" s="336"/>
      <c r="R749" s="315">
        <v>365</v>
      </c>
      <c r="S749" s="316">
        <v>7.8041479580927948</v>
      </c>
      <c r="T749" s="315"/>
      <c r="U749" s="316"/>
      <c r="V749" s="316"/>
      <c r="W749" s="312"/>
      <c r="X749" s="312"/>
      <c r="Y749" s="312"/>
      <c r="Z749" s="312"/>
      <c r="AA749" s="312"/>
      <c r="AB749" s="312"/>
      <c r="AC749" s="312"/>
      <c r="AD749" s="311"/>
    </row>
    <row r="750" spans="1:30" ht="20.100000000000001" customHeight="1">
      <c r="A750" s="311"/>
      <c r="B750" s="311"/>
      <c r="C750" s="312"/>
      <c r="D750" s="311" t="s">
        <v>2432</v>
      </c>
      <c r="E750" s="312"/>
      <c r="F750" s="313">
        <v>430</v>
      </c>
      <c r="G750" s="314">
        <v>10.8</v>
      </c>
      <c r="H750" s="313"/>
      <c r="I750" s="314"/>
      <c r="J750" s="313"/>
      <c r="K750" s="314"/>
      <c r="L750" s="313"/>
      <c r="M750" s="314"/>
      <c r="N750" s="313"/>
      <c r="O750" s="314"/>
      <c r="P750" s="335"/>
      <c r="Q750" s="336"/>
      <c r="R750" s="315">
        <v>552</v>
      </c>
      <c r="S750" s="316">
        <v>11.802437459910198</v>
      </c>
      <c r="T750" s="315"/>
      <c r="U750" s="316"/>
      <c r="V750" s="316"/>
      <c r="W750" s="312"/>
      <c r="X750" s="312"/>
      <c r="Y750" s="312"/>
      <c r="Z750" s="312"/>
      <c r="AA750" s="312"/>
      <c r="AB750" s="312"/>
      <c r="AC750" s="312"/>
      <c r="AD750" s="311"/>
    </row>
    <row r="751" spans="1:30" ht="20.100000000000001" customHeight="1">
      <c r="A751" s="311"/>
      <c r="B751" s="311"/>
      <c r="C751" s="312"/>
      <c r="D751" s="311" t="s">
        <v>2433</v>
      </c>
      <c r="E751" s="312"/>
      <c r="F751" s="313">
        <v>821</v>
      </c>
      <c r="G751" s="314">
        <v>20.6</v>
      </c>
      <c r="H751" s="313"/>
      <c r="I751" s="314"/>
      <c r="J751" s="313"/>
      <c r="K751" s="314"/>
      <c r="L751" s="313"/>
      <c r="M751" s="314"/>
      <c r="N751" s="313"/>
      <c r="O751" s="314"/>
      <c r="P751" s="335"/>
      <c r="Q751" s="336"/>
      <c r="R751" s="315">
        <v>897</v>
      </c>
      <c r="S751" s="316">
        <v>19.178960872354072</v>
      </c>
      <c r="T751" s="315"/>
      <c r="U751" s="316"/>
      <c r="V751" s="316"/>
      <c r="W751" s="312"/>
      <c r="X751" s="312"/>
      <c r="Y751" s="312"/>
      <c r="Z751" s="312"/>
      <c r="AA751" s="312"/>
      <c r="AB751" s="312"/>
      <c r="AC751" s="312"/>
      <c r="AD751" s="311"/>
    </row>
    <row r="752" spans="1:30" ht="20.100000000000001" customHeight="1">
      <c r="A752" s="311"/>
      <c r="B752" s="311"/>
      <c r="C752" s="312"/>
      <c r="D752" s="311" t="s">
        <v>7742</v>
      </c>
      <c r="E752" s="312"/>
      <c r="F752" s="313">
        <v>2136</v>
      </c>
      <c r="G752" s="314">
        <v>53.7</v>
      </c>
      <c r="H752" s="313"/>
      <c r="I752" s="314"/>
      <c r="J752" s="313"/>
      <c r="K752" s="314"/>
      <c r="L752" s="313"/>
      <c r="M752" s="314"/>
      <c r="N752" s="313"/>
      <c r="O752" s="314"/>
      <c r="P752" s="335"/>
      <c r="Q752" s="336"/>
      <c r="R752" s="315">
        <v>2579</v>
      </c>
      <c r="S752" s="316">
        <v>55.142185161428266</v>
      </c>
      <c r="T752" s="315"/>
      <c r="U752" s="316"/>
      <c r="V752" s="316"/>
      <c r="W752" s="312"/>
      <c r="X752" s="312"/>
      <c r="Y752" s="312"/>
      <c r="Z752" s="312"/>
      <c r="AA752" s="312"/>
      <c r="AB752" s="312"/>
      <c r="AC752" s="312"/>
      <c r="AD752" s="311"/>
    </row>
    <row r="753" spans="1:30" ht="20.100000000000001" customHeight="1">
      <c r="A753" s="311"/>
      <c r="B753" s="311"/>
      <c r="C753" s="312"/>
      <c r="D753" s="311" t="s">
        <v>7726</v>
      </c>
      <c r="E753" s="312"/>
      <c r="F753" s="356">
        <v>2</v>
      </c>
      <c r="G753" s="314">
        <v>5.0213406979663568E-2</v>
      </c>
      <c r="H753" s="313"/>
      <c r="I753" s="314"/>
      <c r="J753" s="313"/>
      <c r="K753" s="314"/>
      <c r="L753" s="313"/>
      <c r="M753" s="314"/>
      <c r="N753" s="313"/>
      <c r="O753" s="314"/>
      <c r="P753" s="335"/>
      <c r="Q753" s="336"/>
      <c r="R753" s="315"/>
      <c r="S753" s="316"/>
      <c r="T753" s="315"/>
      <c r="U753" s="316"/>
      <c r="V753" s="316"/>
      <c r="W753" s="312"/>
      <c r="X753" s="312"/>
      <c r="Y753" s="312"/>
      <c r="Z753" s="312"/>
      <c r="AA753" s="312"/>
      <c r="AB753" s="312"/>
      <c r="AC753" s="312"/>
      <c r="AD753" s="311"/>
    </row>
    <row r="754" spans="1:30" ht="20.100000000000001" customHeight="1">
      <c r="A754" s="311"/>
      <c r="B754" s="311"/>
      <c r="C754" s="312"/>
      <c r="D754" s="311" t="s">
        <v>7727</v>
      </c>
      <c r="E754" s="312"/>
      <c r="F754" s="313"/>
      <c r="G754" s="314"/>
      <c r="H754" s="313"/>
      <c r="I754" s="314"/>
      <c r="J754" s="313"/>
      <c r="K754" s="314"/>
      <c r="L754" s="313"/>
      <c r="M754" s="314"/>
      <c r="N754" s="313"/>
      <c r="O754" s="314"/>
      <c r="P754" s="335"/>
      <c r="Q754" s="336"/>
      <c r="R754" s="315"/>
      <c r="S754" s="316"/>
      <c r="T754" s="315"/>
      <c r="U754" s="316"/>
      <c r="V754" s="316"/>
      <c r="W754" s="312"/>
      <c r="X754" s="312"/>
      <c r="Y754" s="312"/>
      <c r="Z754" s="312"/>
      <c r="AA754" s="312"/>
      <c r="AB754" s="312"/>
      <c r="AC754" s="312"/>
      <c r="AD754" s="311"/>
    </row>
    <row r="755" spans="1:30" ht="20.100000000000001" customHeight="1">
      <c r="A755" s="9" t="s">
        <v>3814</v>
      </c>
      <c r="B755" s="9" t="s">
        <v>2457</v>
      </c>
      <c r="C755" s="308" t="s">
        <v>7659</v>
      </c>
      <c r="D755" s="9" t="s">
        <v>2430</v>
      </c>
      <c r="E755" s="308" t="s">
        <v>7725</v>
      </c>
      <c r="F755" s="11">
        <v>393</v>
      </c>
      <c r="G755" s="12">
        <v>9.9</v>
      </c>
      <c r="H755" s="11"/>
      <c r="I755" s="12"/>
      <c r="J755" s="11"/>
      <c r="K755" s="12"/>
      <c r="L755" s="11"/>
      <c r="M755" s="12"/>
      <c r="N755" s="11"/>
      <c r="O755" s="12"/>
      <c r="P755" s="334"/>
      <c r="Q755" s="74"/>
      <c r="R755" s="56">
        <v>407</v>
      </c>
      <c r="S755" s="57">
        <v>8.7021595039555262</v>
      </c>
      <c r="T755" s="56"/>
      <c r="U755" s="57"/>
      <c r="V755" s="57" t="s">
        <v>138</v>
      </c>
      <c r="W755" s="308"/>
      <c r="X755" s="308"/>
      <c r="Y755" s="308"/>
      <c r="Z755" s="308"/>
      <c r="AA755" s="308"/>
      <c r="AB755" s="308" t="s">
        <v>7660</v>
      </c>
      <c r="AC755" s="308"/>
      <c r="AD755" s="9"/>
    </row>
    <row r="756" spans="1:30" ht="20.100000000000001" customHeight="1">
      <c r="A756" s="311"/>
      <c r="B756" s="311"/>
      <c r="C756" s="312"/>
      <c r="D756" s="311" t="s">
        <v>2431</v>
      </c>
      <c r="E756" s="312"/>
      <c r="F756" s="313">
        <v>415</v>
      </c>
      <c r="G756" s="314">
        <v>10.4</v>
      </c>
      <c r="H756" s="313"/>
      <c r="I756" s="314"/>
      <c r="J756" s="313"/>
      <c r="K756" s="314"/>
      <c r="L756" s="313"/>
      <c r="M756" s="314"/>
      <c r="N756" s="313"/>
      <c r="O756" s="314"/>
      <c r="P756" s="335"/>
      <c r="Q756" s="336"/>
      <c r="R756" s="315">
        <v>443</v>
      </c>
      <c r="S756" s="316">
        <v>9.4718836861235829</v>
      </c>
      <c r="T756" s="315"/>
      <c r="U756" s="316"/>
      <c r="V756" s="316"/>
      <c r="W756" s="312"/>
      <c r="X756" s="312"/>
      <c r="Y756" s="312"/>
      <c r="Z756" s="312"/>
      <c r="AA756" s="312"/>
      <c r="AB756" s="312"/>
      <c r="AC756" s="312"/>
      <c r="AD756" s="311"/>
    </row>
    <row r="757" spans="1:30" ht="20.100000000000001" customHeight="1">
      <c r="A757" s="311"/>
      <c r="B757" s="311"/>
      <c r="C757" s="312"/>
      <c r="D757" s="311" t="s">
        <v>2432</v>
      </c>
      <c r="E757" s="312"/>
      <c r="F757" s="313">
        <v>513</v>
      </c>
      <c r="G757" s="314">
        <v>12.9</v>
      </c>
      <c r="H757" s="313"/>
      <c r="I757" s="314"/>
      <c r="J757" s="313"/>
      <c r="K757" s="314"/>
      <c r="L757" s="313"/>
      <c r="M757" s="314"/>
      <c r="N757" s="313"/>
      <c r="O757" s="314"/>
      <c r="P757" s="335"/>
      <c r="Q757" s="336"/>
      <c r="R757" s="315">
        <v>551</v>
      </c>
      <c r="S757" s="316">
        <v>11.781056232627753</v>
      </c>
      <c r="T757" s="315"/>
      <c r="U757" s="316"/>
      <c r="V757" s="316"/>
      <c r="W757" s="312"/>
      <c r="X757" s="312"/>
      <c r="Y757" s="312"/>
      <c r="Z757" s="312"/>
      <c r="AA757" s="312"/>
      <c r="AB757" s="312"/>
      <c r="AC757" s="312"/>
      <c r="AD757" s="311"/>
    </row>
    <row r="758" spans="1:30" ht="20.100000000000001" customHeight="1">
      <c r="A758" s="311"/>
      <c r="B758" s="311"/>
      <c r="C758" s="312"/>
      <c r="D758" s="311" t="s">
        <v>2433</v>
      </c>
      <c r="E758" s="312"/>
      <c r="F758" s="313">
        <v>837</v>
      </c>
      <c r="G758" s="314">
        <v>21</v>
      </c>
      <c r="H758" s="313"/>
      <c r="I758" s="314"/>
      <c r="J758" s="313"/>
      <c r="K758" s="314"/>
      <c r="L758" s="313"/>
      <c r="M758" s="314"/>
      <c r="N758" s="313"/>
      <c r="O758" s="314"/>
      <c r="P758" s="335"/>
      <c r="Q758" s="336"/>
      <c r="R758" s="315">
        <v>934</v>
      </c>
      <c r="S758" s="316">
        <v>19.970066281804577</v>
      </c>
      <c r="T758" s="315"/>
      <c r="U758" s="316"/>
      <c r="V758" s="316"/>
      <c r="W758" s="312"/>
      <c r="X758" s="312"/>
      <c r="Y758" s="312"/>
      <c r="Z758" s="312"/>
      <c r="AA758" s="312"/>
      <c r="AB758" s="312"/>
      <c r="AC758" s="312"/>
      <c r="AD758" s="311"/>
    </row>
    <row r="759" spans="1:30" ht="20.100000000000001" customHeight="1">
      <c r="A759" s="311"/>
      <c r="B759" s="311"/>
      <c r="C759" s="312"/>
      <c r="D759" s="311" t="s">
        <v>7742</v>
      </c>
      <c r="E759" s="312"/>
      <c r="F759" s="313">
        <v>1823</v>
      </c>
      <c r="G759" s="314">
        <v>45.8</v>
      </c>
      <c r="H759" s="313"/>
      <c r="I759" s="314"/>
      <c r="J759" s="313"/>
      <c r="K759" s="314"/>
      <c r="L759" s="313"/>
      <c r="M759" s="314"/>
      <c r="N759" s="313"/>
      <c r="O759" s="314"/>
      <c r="P759" s="335"/>
      <c r="Q759" s="336"/>
      <c r="R759" s="315">
        <v>2342</v>
      </c>
      <c r="S759" s="316">
        <v>50.074834295488564</v>
      </c>
      <c r="T759" s="315"/>
      <c r="U759" s="316"/>
      <c r="V759" s="316"/>
      <c r="W759" s="312"/>
      <c r="X759" s="312"/>
      <c r="Y759" s="312"/>
      <c r="Z759" s="312"/>
      <c r="AA759" s="312"/>
      <c r="AB759" s="312"/>
      <c r="AC759" s="312"/>
      <c r="AD759" s="311"/>
    </row>
    <row r="760" spans="1:30" ht="20.100000000000001" customHeight="1">
      <c r="A760" s="311"/>
      <c r="B760" s="311"/>
      <c r="C760" s="312"/>
      <c r="D760" s="311" t="s">
        <v>7726</v>
      </c>
      <c r="E760" s="312"/>
      <c r="F760" s="356">
        <v>2</v>
      </c>
      <c r="G760" s="314">
        <v>5.0213406979663568E-2</v>
      </c>
      <c r="H760" s="313"/>
      <c r="I760" s="314"/>
      <c r="J760" s="313"/>
      <c r="K760" s="314"/>
      <c r="L760" s="313"/>
      <c r="M760" s="314"/>
      <c r="N760" s="313"/>
      <c r="O760" s="314"/>
      <c r="P760" s="335"/>
      <c r="Q760" s="336"/>
      <c r="R760" s="315"/>
      <c r="S760" s="316"/>
      <c r="T760" s="315"/>
      <c r="U760" s="316"/>
      <c r="V760" s="316"/>
      <c r="W760" s="312"/>
      <c r="X760" s="312"/>
      <c r="Y760" s="312"/>
      <c r="Z760" s="312"/>
      <c r="AA760" s="312"/>
      <c r="AB760" s="312"/>
      <c r="AC760" s="312"/>
      <c r="AD760" s="311"/>
    </row>
    <row r="761" spans="1:30" ht="20.100000000000001" customHeight="1">
      <c r="A761" s="311"/>
      <c r="B761" s="311"/>
      <c r="C761" s="312"/>
      <c r="D761" s="311" t="s">
        <v>7727</v>
      </c>
      <c r="E761" s="312"/>
      <c r="F761" s="313"/>
      <c r="G761" s="314"/>
      <c r="H761" s="313"/>
      <c r="I761" s="314"/>
      <c r="J761" s="313"/>
      <c r="K761" s="314"/>
      <c r="L761" s="313"/>
      <c r="M761" s="314"/>
      <c r="N761" s="313"/>
      <c r="O761" s="314"/>
      <c r="P761" s="335"/>
      <c r="Q761" s="336"/>
      <c r="R761" s="315"/>
      <c r="S761" s="316"/>
      <c r="T761" s="315"/>
      <c r="U761" s="316"/>
      <c r="V761" s="316"/>
      <c r="W761" s="312"/>
      <c r="X761" s="312"/>
      <c r="Y761" s="312"/>
      <c r="Z761" s="312"/>
      <c r="AA761" s="312"/>
      <c r="AB761" s="312"/>
      <c r="AC761" s="312"/>
      <c r="AD761" s="311"/>
    </row>
    <row r="762" spans="1:30" ht="20.100000000000001" customHeight="1">
      <c r="A762" s="9" t="s">
        <v>3815</v>
      </c>
      <c r="B762" s="9" t="s">
        <v>2458</v>
      </c>
      <c r="C762" s="308" t="s">
        <v>7659</v>
      </c>
      <c r="D762" s="9" t="s">
        <v>2430</v>
      </c>
      <c r="E762" s="308" t="s">
        <v>7725</v>
      </c>
      <c r="F762" s="11">
        <v>89</v>
      </c>
      <c r="G762" s="12">
        <v>2.2000000000000002</v>
      </c>
      <c r="H762" s="11"/>
      <c r="I762" s="12"/>
      <c r="J762" s="11"/>
      <c r="K762" s="12"/>
      <c r="L762" s="11"/>
      <c r="M762" s="12"/>
      <c r="N762" s="11"/>
      <c r="O762" s="12"/>
      <c r="P762" s="334"/>
      <c r="Q762" s="74"/>
      <c r="R762" s="56">
        <v>115</v>
      </c>
      <c r="S762" s="57">
        <v>2.459366980325064</v>
      </c>
      <c r="T762" s="56"/>
      <c r="U762" s="57"/>
      <c r="V762" s="57" t="s">
        <v>138</v>
      </c>
      <c r="W762" s="308"/>
      <c r="X762" s="308"/>
      <c r="Y762" s="308"/>
      <c r="Z762" s="308"/>
      <c r="AA762" s="308"/>
      <c r="AB762" s="308" t="s">
        <v>7660</v>
      </c>
      <c r="AC762" s="308"/>
      <c r="AD762" s="9"/>
    </row>
    <row r="763" spans="1:30" ht="20.100000000000001" customHeight="1">
      <c r="A763" s="311"/>
      <c r="B763" s="311"/>
      <c r="C763" s="312"/>
      <c r="D763" s="311" t="s">
        <v>2431</v>
      </c>
      <c r="E763" s="312"/>
      <c r="F763" s="313">
        <v>225</v>
      </c>
      <c r="G763" s="314">
        <v>5.7</v>
      </c>
      <c r="H763" s="313"/>
      <c r="I763" s="314"/>
      <c r="J763" s="313"/>
      <c r="K763" s="314"/>
      <c r="L763" s="313"/>
      <c r="M763" s="314"/>
      <c r="N763" s="313"/>
      <c r="O763" s="314"/>
      <c r="P763" s="335"/>
      <c r="Q763" s="336"/>
      <c r="R763" s="315">
        <v>249</v>
      </c>
      <c r="S763" s="316">
        <v>5.3250641573994866</v>
      </c>
      <c r="T763" s="315"/>
      <c r="U763" s="316"/>
      <c r="V763" s="316"/>
      <c r="W763" s="312"/>
      <c r="X763" s="312"/>
      <c r="Y763" s="312"/>
      <c r="Z763" s="312"/>
      <c r="AA763" s="312"/>
      <c r="AB763" s="312"/>
      <c r="AC763" s="312"/>
      <c r="AD763" s="311"/>
    </row>
    <row r="764" spans="1:30" ht="20.100000000000001" customHeight="1">
      <c r="A764" s="311"/>
      <c r="B764" s="311"/>
      <c r="C764" s="312"/>
      <c r="D764" s="311" t="s">
        <v>2432</v>
      </c>
      <c r="E764" s="312"/>
      <c r="F764" s="313">
        <v>394</v>
      </c>
      <c r="G764" s="314">
        <v>9.9</v>
      </c>
      <c r="H764" s="313"/>
      <c r="I764" s="314"/>
      <c r="J764" s="313"/>
      <c r="K764" s="314"/>
      <c r="L764" s="313"/>
      <c r="M764" s="314"/>
      <c r="N764" s="313"/>
      <c r="O764" s="314"/>
      <c r="P764" s="335"/>
      <c r="Q764" s="336"/>
      <c r="R764" s="315">
        <v>430</v>
      </c>
      <c r="S764" s="316">
        <v>9.1958939264328485</v>
      </c>
      <c r="T764" s="315"/>
      <c r="U764" s="316"/>
      <c r="V764" s="316"/>
      <c r="W764" s="312"/>
      <c r="X764" s="312"/>
      <c r="Y764" s="312"/>
      <c r="Z764" s="312"/>
      <c r="AA764" s="312"/>
      <c r="AB764" s="312"/>
      <c r="AC764" s="312"/>
      <c r="AD764" s="311"/>
    </row>
    <row r="765" spans="1:30" ht="20.100000000000001" customHeight="1">
      <c r="A765" s="311"/>
      <c r="B765" s="311"/>
      <c r="C765" s="312"/>
      <c r="D765" s="311" t="s">
        <v>2433</v>
      </c>
      <c r="E765" s="312"/>
      <c r="F765" s="313">
        <v>664</v>
      </c>
      <c r="G765" s="314">
        <v>16.7</v>
      </c>
      <c r="H765" s="313"/>
      <c r="I765" s="314"/>
      <c r="J765" s="313"/>
      <c r="K765" s="314"/>
      <c r="L765" s="313"/>
      <c r="M765" s="314"/>
      <c r="N765" s="313"/>
      <c r="O765" s="314"/>
      <c r="P765" s="335"/>
      <c r="Q765" s="336"/>
      <c r="R765" s="315">
        <v>720</v>
      </c>
      <c r="S765" s="316">
        <v>15.397775876817793</v>
      </c>
      <c r="T765" s="315"/>
      <c r="U765" s="316"/>
      <c r="V765" s="316"/>
      <c r="W765" s="312"/>
      <c r="X765" s="312"/>
      <c r="Y765" s="312"/>
      <c r="Z765" s="312"/>
      <c r="AA765" s="312"/>
      <c r="AB765" s="312"/>
      <c r="AC765" s="312"/>
      <c r="AD765" s="311"/>
    </row>
    <row r="766" spans="1:30" ht="20.100000000000001" customHeight="1">
      <c r="A766" s="311"/>
      <c r="B766" s="311"/>
      <c r="C766" s="312"/>
      <c r="D766" s="311" t="s">
        <v>7742</v>
      </c>
      <c r="E766" s="312"/>
      <c r="F766" s="313">
        <v>2609</v>
      </c>
      <c r="G766" s="314">
        <v>65.5</v>
      </c>
      <c r="H766" s="313"/>
      <c r="I766" s="314"/>
      <c r="J766" s="313"/>
      <c r="K766" s="314"/>
      <c r="L766" s="313"/>
      <c r="M766" s="314"/>
      <c r="N766" s="313"/>
      <c r="O766" s="314"/>
      <c r="P766" s="335"/>
      <c r="Q766" s="336"/>
      <c r="R766" s="315">
        <v>3162</v>
      </c>
      <c r="S766" s="316">
        <v>67.621899059024813</v>
      </c>
      <c r="T766" s="315"/>
      <c r="U766" s="316"/>
      <c r="V766" s="316"/>
      <c r="W766" s="312"/>
      <c r="X766" s="312"/>
      <c r="Y766" s="312"/>
      <c r="Z766" s="312"/>
      <c r="AA766" s="312"/>
      <c r="AB766" s="312"/>
      <c r="AC766" s="312"/>
      <c r="AD766" s="311"/>
    </row>
    <row r="767" spans="1:30" ht="20.100000000000001" customHeight="1">
      <c r="A767" s="311"/>
      <c r="B767" s="311"/>
      <c r="C767" s="312"/>
      <c r="D767" s="311" t="s">
        <v>7726</v>
      </c>
      <c r="E767" s="312"/>
      <c r="F767" s="356">
        <v>2</v>
      </c>
      <c r="G767" s="314">
        <v>5.0213406979663568E-2</v>
      </c>
      <c r="H767" s="313"/>
      <c r="I767" s="314"/>
      <c r="J767" s="313"/>
      <c r="K767" s="314"/>
      <c r="L767" s="313"/>
      <c r="M767" s="314"/>
      <c r="N767" s="313"/>
      <c r="O767" s="314"/>
      <c r="P767" s="335"/>
      <c r="Q767" s="336"/>
      <c r="R767" s="315"/>
      <c r="S767" s="316"/>
      <c r="T767" s="315"/>
      <c r="U767" s="316"/>
      <c r="V767" s="316"/>
      <c r="W767" s="312"/>
      <c r="X767" s="312"/>
      <c r="Y767" s="312"/>
      <c r="Z767" s="312"/>
      <c r="AA767" s="312"/>
      <c r="AB767" s="312"/>
      <c r="AC767" s="312"/>
      <c r="AD767" s="311"/>
    </row>
    <row r="768" spans="1:30" ht="20.100000000000001" customHeight="1">
      <c r="A768" s="311"/>
      <c r="B768" s="311"/>
      <c r="C768" s="312"/>
      <c r="D768" s="311" t="s">
        <v>7727</v>
      </c>
      <c r="E768" s="312"/>
      <c r="F768" s="313"/>
      <c r="G768" s="314"/>
      <c r="H768" s="313"/>
      <c r="I768" s="314"/>
      <c r="J768" s="313"/>
      <c r="K768" s="314"/>
      <c r="L768" s="313"/>
      <c r="M768" s="314"/>
      <c r="N768" s="313"/>
      <c r="O768" s="314"/>
      <c r="P768" s="335"/>
      <c r="Q768" s="336"/>
      <c r="R768" s="315">
        <v>1</v>
      </c>
      <c r="S768" s="316"/>
      <c r="T768" s="315"/>
      <c r="U768" s="316"/>
      <c r="V768" s="316"/>
      <c r="W768" s="312"/>
      <c r="X768" s="312"/>
      <c r="Y768" s="312"/>
      <c r="Z768" s="312"/>
      <c r="AA768" s="312"/>
      <c r="AB768" s="312"/>
      <c r="AC768" s="312"/>
      <c r="AD768" s="311"/>
    </row>
    <row r="769" spans="1:30" ht="20.100000000000001" customHeight="1">
      <c r="A769" s="9" t="s">
        <v>3816</v>
      </c>
      <c r="B769" s="9" t="s">
        <v>2459</v>
      </c>
      <c r="C769" s="308" t="s">
        <v>7659</v>
      </c>
      <c r="D769" s="9" t="s">
        <v>2430</v>
      </c>
      <c r="E769" s="308" t="s">
        <v>7725</v>
      </c>
      <c r="F769" s="11">
        <v>108</v>
      </c>
      <c r="G769" s="12">
        <v>2.7</v>
      </c>
      <c r="H769" s="11"/>
      <c r="I769" s="12"/>
      <c r="J769" s="11"/>
      <c r="K769" s="12"/>
      <c r="L769" s="11"/>
      <c r="M769" s="12"/>
      <c r="N769" s="11"/>
      <c r="O769" s="12"/>
      <c r="P769" s="334"/>
      <c r="Q769" s="74"/>
      <c r="R769" s="56">
        <v>128</v>
      </c>
      <c r="S769" s="57">
        <v>2.7367970921530897</v>
      </c>
      <c r="T769" s="56"/>
      <c r="U769" s="57"/>
      <c r="V769" s="57" t="s">
        <v>138</v>
      </c>
      <c r="W769" s="308"/>
      <c r="X769" s="308"/>
      <c r="Y769" s="308"/>
      <c r="Z769" s="308"/>
      <c r="AA769" s="308"/>
      <c r="AB769" s="308" t="s">
        <v>7660</v>
      </c>
      <c r="AC769" s="308"/>
      <c r="AD769" s="9"/>
    </row>
    <row r="770" spans="1:30" ht="20.100000000000001" customHeight="1">
      <c r="A770" s="311"/>
      <c r="B770" s="311"/>
      <c r="C770" s="312"/>
      <c r="D770" s="311" t="s">
        <v>2431</v>
      </c>
      <c r="E770" s="312"/>
      <c r="F770" s="313">
        <v>261</v>
      </c>
      <c r="G770" s="314">
        <v>6.6</v>
      </c>
      <c r="H770" s="313"/>
      <c r="I770" s="314"/>
      <c r="J770" s="313"/>
      <c r="K770" s="314"/>
      <c r="L770" s="313"/>
      <c r="M770" s="314"/>
      <c r="N770" s="313"/>
      <c r="O770" s="314"/>
      <c r="P770" s="335"/>
      <c r="Q770" s="336"/>
      <c r="R770" s="315">
        <v>298</v>
      </c>
      <c r="S770" s="316">
        <v>6.3716057301689117</v>
      </c>
      <c r="T770" s="315"/>
      <c r="U770" s="316"/>
      <c r="V770" s="316"/>
      <c r="W770" s="312"/>
      <c r="X770" s="312"/>
      <c r="Y770" s="312"/>
      <c r="Z770" s="312"/>
      <c r="AA770" s="312"/>
      <c r="AB770" s="312"/>
      <c r="AC770" s="312"/>
      <c r="AD770" s="311"/>
    </row>
    <row r="771" spans="1:30" ht="20.100000000000001" customHeight="1">
      <c r="A771" s="311"/>
      <c r="B771" s="311"/>
      <c r="C771" s="312"/>
      <c r="D771" s="311" t="s">
        <v>2432</v>
      </c>
      <c r="E771" s="312"/>
      <c r="F771" s="313">
        <v>411</v>
      </c>
      <c r="G771" s="314">
        <v>10.3</v>
      </c>
      <c r="H771" s="313"/>
      <c r="I771" s="314"/>
      <c r="J771" s="313"/>
      <c r="K771" s="314"/>
      <c r="L771" s="313"/>
      <c r="M771" s="314"/>
      <c r="N771" s="313"/>
      <c r="O771" s="314"/>
      <c r="P771" s="335"/>
      <c r="Q771" s="336"/>
      <c r="R771" s="315">
        <v>465</v>
      </c>
      <c r="S771" s="316">
        <v>9.9422706863373964</v>
      </c>
      <c r="T771" s="315"/>
      <c r="U771" s="316"/>
      <c r="V771" s="316"/>
      <c r="W771" s="312"/>
      <c r="X771" s="312"/>
      <c r="Y771" s="312"/>
      <c r="Z771" s="312"/>
      <c r="AA771" s="312"/>
      <c r="AB771" s="312"/>
      <c r="AC771" s="312"/>
      <c r="AD771" s="311"/>
    </row>
    <row r="772" spans="1:30" ht="20.100000000000001" customHeight="1">
      <c r="A772" s="311"/>
      <c r="B772" s="311"/>
      <c r="C772" s="312"/>
      <c r="D772" s="311" t="s">
        <v>2433</v>
      </c>
      <c r="E772" s="312"/>
      <c r="F772" s="313">
        <v>685</v>
      </c>
      <c r="G772" s="314">
        <v>17.2</v>
      </c>
      <c r="H772" s="313"/>
      <c r="I772" s="314"/>
      <c r="J772" s="313"/>
      <c r="K772" s="314"/>
      <c r="L772" s="313"/>
      <c r="M772" s="314"/>
      <c r="N772" s="313"/>
      <c r="O772" s="314"/>
      <c r="P772" s="335"/>
      <c r="Q772" s="336"/>
      <c r="R772" s="315">
        <v>788</v>
      </c>
      <c r="S772" s="316">
        <v>16.848407098567456</v>
      </c>
      <c r="T772" s="315"/>
      <c r="U772" s="316"/>
      <c r="V772" s="316"/>
      <c r="W772" s="312"/>
      <c r="X772" s="312"/>
      <c r="Y772" s="312"/>
      <c r="Z772" s="312"/>
      <c r="AA772" s="312"/>
      <c r="AB772" s="312"/>
      <c r="AC772" s="312"/>
      <c r="AD772" s="311"/>
    </row>
    <row r="773" spans="1:30" ht="20.100000000000001" customHeight="1">
      <c r="A773" s="311"/>
      <c r="B773" s="311"/>
      <c r="C773" s="312"/>
      <c r="D773" s="311" t="s">
        <v>7742</v>
      </c>
      <c r="E773" s="312"/>
      <c r="F773" s="313">
        <v>2516</v>
      </c>
      <c r="G773" s="314">
        <v>63.2</v>
      </c>
      <c r="H773" s="313"/>
      <c r="I773" s="314"/>
      <c r="J773" s="313"/>
      <c r="K773" s="314"/>
      <c r="L773" s="313"/>
      <c r="M773" s="314"/>
      <c r="N773" s="313"/>
      <c r="O773" s="314"/>
      <c r="P773" s="335"/>
      <c r="Q773" s="336"/>
      <c r="R773" s="315">
        <v>2998</v>
      </c>
      <c r="S773" s="316">
        <v>64.10091939277315</v>
      </c>
      <c r="T773" s="315"/>
      <c r="U773" s="316"/>
      <c r="V773" s="316"/>
      <c r="W773" s="312"/>
      <c r="X773" s="312"/>
      <c r="Y773" s="312"/>
      <c r="Z773" s="312"/>
      <c r="AA773" s="312"/>
      <c r="AB773" s="312"/>
      <c r="AC773" s="312"/>
      <c r="AD773" s="311"/>
    </row>
    <row r="774" spans="1:30" ht="20.100000000000001" customHeight="1">
      <c r="A774" s="311"/>
      <c r="B774" s="311"/>
      <c r="C774" s="312"/>
      <c r="D774" s="311" t="s">
        <v>7726</v>
      </c>
      <c r="E774" s="312"/>
      <c r="F774" s="356">
        <v>2</v>
      </c>
      <c r="G774" s="314">
        <v>5.0213406979663568E-2</v>
      </c>
      <c r="H774" s="313"/>
      <c r="I774" s="314"/>
      <c r="J774" s="313"/>
      <c r="K774" s="314"/>
      <c r="L774" s="313"/>
      <c r="M774" s="314"/>
      <c r="N774" s="313"/>
      <c r="O774" s="314"/>
      <c r="P774" s="335"/>
      <c r="Q774" s="336"/>
      <c r="R774" s="315"/>
      <c r="S774" s="316"/>
      <c r="T774" s="315"/>
      <c r="U774" s="316"/>
      <c r="V774" s="316"/>
      <c r="W774" s="312"/>
      <c r="X774" s="312"/>
      <c r="Y774" s="312"/>
      <c r="Z774" s="312"/>
      <c r="AA774" s="312"/>
      <c r="AB774" s="312"/>
      <c r="AC774" s="312"/>
      <c r="AD774" s="311"/>
    </row>
    <row r="775" spans="1:30" ht="20.100000000000001" customHeight="1">
      <c r="A775" s="311"/>
      <c r="B775" s="311"/>
      <c r="C775" s="312"/>
      <c r="D775" s="311" t="s">
        <v>7727</v>
      </c>
      <c r="E775" s="312"/>
      <c r="F775" s="313"/>
      <c r="G775" s="314"/>
      <c r="H775" s="313"/>
      <c r="I775" s="314"/>
      <c r="J775" s="313"/>
      <c r="K775" s="314"/>
      <c r="L775" s="313"/>
      <c r="M775" s="314"/>
      <c r="N775" s="313"/>
      <c r="O775" s="314"/>
      <c r="P775" s="335"/>
      <c r="Q775" s="336"/>
      <c r="R775" s="315"/>
      <c r="S775" s="316"/>
      <c r="T775" s="315"/>
      <c r="U775" s="316"/>
      <c r="V775" s="316"/>
      <c r="W775" s="312"/>
      <c r="X775" s="312"/>
      <c r="Y775" s="312"/>
      <c r="Z775" s="312"/>
      <c r="AA775" s="312"/>
      <c r="AB775" s="312"/>
      <c r="AC775" s="312"/>
      <c r="AD775" s="311"/>
    </row>
    <row r="776" spans="1:30" ht="20.100000000000001" customHeight="1">
      <c r="A776" s="9" t="s">
        <v>3817</v>
      </c>
      <c r="B776" s="9" t="s">
        <v>2460</v>
      </c>
      <c r="C776" s="308" t="s">
        <v>7659</v>
      </c>
      <c r="D776" s="9" t="s">
        <v>2430</v>
      </c>
      <c r="E776" s="308" t="s">
        <v>7725</v>
      </c>
      <c r="F776" s="11">
        <v>260</v>
      </c>
      <c r="G776" s="12">
        <v>6.5</v>
      </c>
      <c r="H776" s="11"/>
      <c r="I776" s="12"/>
      <c r="J776" s="11"/>
      <c r="K776" s="12"/>
      <c r="L776" s="11"/>
      <c r="M776" s="12"/>
      <c r="N776" s="11"/>
      <c r="O776" s="12"/>
      <c r="P776" s="334"/>
      <c r="Q776" s="74"/>
      <c r="R776" s="56">
        <v>302</v>
      </c>
      <c r="S776" s="57">
        <v>6.457130639298696</v>
      </c>
      <c r="T776" s="56"/>
      <c r="U776" s="57"/>
      <c r="V776" s="57" t="s">
        <v>138</v>
      </c>
      <c r="W776" s="308"/>
      <c r="X776" s="308"/>
      <c r="Y776" s="308"/>
      <c r="Z776" s="308"/>
      <c r="AA776" s="308"/>
      <c r="AB776" s="308" t="s">
        <v>7660</v>
      </c>
      <c r="AC776" s="308"/>
      <c r="AD776" s="9"/>
    </row>
    <row r="777" spans="1:30" ht="20.100000000000001" customHeight="1">
      <c r="A777" s="311"/>
      <c r="B777" s="311"/>
      <c r="C777" s="312"/>
      <c r="D777" s="311" t="s">
        <v>2431</v>
      </c>
      <c r="E777" s="312"/>
      <c r="F777" s="313">
        <v>366</v>
      </c>
      <c r="G777" s="314">
        <v>9.1999999999999993</v>
      </c>
      <c r="H777" s="313"/>
      <c r="I777" s="314"/>
      <c r="J777" s="313"/>
      <c r="K777" s="314"/>
      <c r="L777" s="313"/>
      <c r="M777" s="314"/>
      <c r="N777" s="313"/>
      <c r="O777" s="314"/>
      <c r="P777" s="335"/>
      <c r="Q777" s="336"/>
      <c r="R777" s="315">
        <v>419</v>
      </c>
      <c r="S777" s="316">
        <v>8.958734231344879</v>
      </c>
      <c r="T777" s="315"/>
      <c r="U777" s="316"/>
      <c r="V777" s="316"/>
      <c r="W777" s="312"/>
      <c r="X777" s="312"/>
      <c r="Y777" s="312"/>
      <c r="Z777" s="312"/>
      <c r="AA777" s="312"/>
      <c r="AB777" s="312"/>
      <c r="AC777" s="312"/>
      <c r="AD777" s="311"/>
    </row>
    <row r="778" spans="1:30" ht="20.100000000000001" customHeight="1">
      <c r="A778" s="311"/>
      <c r="B778" s="311"/>
      <c r="C778" s="312"/>
      <c r="D778" s="311" t="s">
        <v>2432</v>
      </c>
      <c r="E778" s="312"/>
      <c r="F778" s="313">
        <v>456</v>
      </c>
      <c r="G778" s="314">
        <v>11.5</v>
      </c>
      <c r="H778" s="313"/>
      <c r="I778" s="314"/>
      <c r="J778" s="313"/>
      <c r="K778" s="314"/>
      <c r="L778" s="313"/>
      <c r="M778" s="314"/>
      <c r="N778" s="313"/>
      <c r="O778" s="314"/>
      <c r="P778" s="335"/>
      <c r="Q778" s="336"/>
      <c r="R778" s="315">
        <v>522</v>
      </c>
      <c r="S778" s="316">
        <v>11.161000641436818</v>
      </c>
      <c r="T778" s="315"/>
      <c r="U778" s="316"/>
      <c r="V778" s="316"/>
      <c r="W778" s="312"/>
      <c r="X778" s="312"/>
      <c r="Y778" s="312"/>
      <c r="Z778" s="312"/>
      <c r="AA778" s="312"/>
      <c r="AB778" s="312"/>
      <c r="AC778" s="312"/>
      <c r="AD778" s="311"/>
    </row>
    <row r="779" spans="1:30" ht="20.100000000000001" customHeight="1">
      <c r="A779" s="311"/>
      <c r="B779" s="311"/>
      <c r="C779" s="312"/>
      <c r="D779" s="311" t="s">
        <v>2433</v>
      </c>
      <c r="E779" s="312"/>
      <c r="F779" s="313">
        <v>716</v>
      </c>
      <c r="G779" s="314">
        <v>18</v>
      </c>
      <c r="H779" s="313"/>
      <c r="I779" s="314"/>
      <c r="J779" s="313"/>
      <c r="K779" s="314"/>
      <c r="L779" s="313"/>
      <c r="M779" s="314"/>
      <c r="N779" s="313"/>
      <c r="O779" s="314"/>
      <c r="P779" s="335"/>
      <c r="Q779" s="336"/>
      <c r="R779" s="315">
        <v>834</v>
      </c>
      <c r="S779" s="316">
        <v>17.831943553559974</v>
      </c>
      <c r="T779" s="315"/>
      <c r="U779" s="316"/>
      <c r="V779" s="316"/>
      <c r="W779" s="312"/>
      <c r="X779" s="312"/>
      <c r="Y779" s="312"/>
      <c r="Z779" s="312"/>
      <c r="AA779" s="312"/>
      <c r="AB779" s="312"/>
      <c r="AC779" s="312"/>
      <c r="AD779" s="311"/>
    </row>
    <row r="780" spans="1:30" ht="20.100000000000001" customHeight="1">
      <c r="A780" s="311"/>
      <c r="B780" s="311"/>
      <c r="C780" s="312"/>
      <c r="D780" s="311" t="s">
        <v>7742</v>
      </c>
      <c r="E780" s="312"/>
      <c r="F780" s="313">
        <v>2183</v>
      </c>
      <c r="G780" s="314">
        <v>54.8</v>
      </c>
      <c r="H780" s="313"/>
      <c r="I780" s="314"/>
      <c r="J780" s="313"/>
      <c r="K780" s="314"/>
      <c r="L780" s="313"/>
      <c r="M780" s="314"/>
      <c r="N780" s="313"/>
      <c r="O780" s="314"/>
      <c r="P780" s="335"/>
      <c r="Q780" s="336"/>
      <c r="R780" s="315">
        <v>2600</v>
      </c>
      <c r="S780" s="316">
        <v>55.591190934359631</v>
      </c>
      <c r="T780" s="315"/>
      <c r="U780" s="316"/>
      <c r="V780" s="316"/>
      <c r="W780" s="312"/>
      <c r="X780" s="312"/>
      <c r="Y780" s="312"/>
      <c r="Z780" s="312"/>
      <c r="AA780" s="312"/>
      <c r="AB780" s="312"/>
      <c r="AC780" s="312"/>
      <c r="AD780" s="311"/>
    </row>
    <row r="781" spans="1:30" ht="20.100000000000001" customHeight="1">
      <c r="A781" s="311"/>
      <c r="B781" s="311"/>
      <c r="C781" s="312"/>
      <c r="D781" s="311" t="s">
        <v>7726</v>
      </c>
      <c r="E781" s="312"/>
      <c r="F781" s="356">
        <v>2</v>
      </c>
      <c r="G781" s="314">
        <v>5.0213406979663568E-2</v>
      </c>
      <c r="H781" s="313"/>
      <c r="I781" s="314"/>
      <c r="J781" s="313"/>
      <c r="K781" s="314"/>
      <c r="L781" s="313"/>
      <c r="M781" s="314"/>
      <c r="N781" s="313"/>
      <c r="O781" s="314"/>
      <c r="P781" s="335"/>
      <c r="Q781" s="336"/>
      <c r="R781" s="315"/>
      <c r="S781" s="316"/>
      <c r="T781" s="315"/>
      <c r="U781" s="316"/>
      <c r="V781" s="316"/>
      <c r="W781" s="312"/>
      <c r="X781" s="312"/>
      <c r="Y781" s="312"/>
      <c r="Z781" s="312"/>
      <c r="AA781" s="312"/>
      <c r="AB781" s="312"/>
      <c r="AC781" s="312"/>
      <c r="AD781" s="311"/>
    </row>
    <row r="782" spans="1:30" ht="20.100000000000001" customHeight="1">
      <c r="A782" s="311"/>
      <c r="B782" s="311"/>
      <c r="C782" s="312"/>
      <c r="D782" s="311" t="s">
        <v>7727</v>
      </c>
      <c r="E782" s="312"/>
      <c r="F782" s="313"/>
      <c r="G782" s="314"/>
      <c r="H782" s="313"/>
      <c r="I782" s="314"/>
      <c r="J782" s="313"/>
      <c r="K782" s="314"/>
      <c r="L782" s="313"/>
      <c r="M782" s="314"/>
      <c r="N782" s="313"/>
      <c r="O782" s="314"/>
      <c r="P782" s="335"/>
      <c r="Q782" s="336"/>
      <c r="R782" s="315"/>
      <c r="S782" s="316"/>
      <c r="T782" s="315"/>
      <c r="U782" s="316"/>
      <c r="V782" s="316"/>
      <c r="W782" s="312"/>
      <c r="X782" s="312"/>
      <c r="Y782" s="312"/>
      <c r="Z782" s="312"/>
      <c r="AA782" s="312"/>
      <c r="AB782" s="312"/>
      <c r="AC782" s="312"/>
      <c r="AD782" s="311"/>
    </row>
    <row r="783" spans="1:30" ht="20.100000000000001" customHeight="1">
      <c r="A783" s="9" t="s">
        <v>3818</v>
      </c>
      <c r="B783" s="9" t="s">
        <v>2461</v>
      </c>
      <c r="C783" s="308" t="s">
        <v>7659</v>
      </c>
      <c r="D783" s="9" t="s">
        <v>2430</v>
      </c>
      <c r="E783" s="308" t="s">
        <v>7725</v>
      </c>
      <c r="F783" s="11">
        <v>415</v>
      </c>
      <c r="G783" s="12">
        <v>10.4</v>
      </c>
      <c r="H783" s="11"/>
      <c r="I783" s="12"/>
      <c r="J783" s="11"/>
      <c r="K783" s="12"/>
      <c r="L783" s="11"/>
      <c r="M783" s="12"/>
      <c r="N783" s="11"/>
      <c r="O783" s="12"/>
      <c r="P783" s="334"/>
      <c r="Q783" s="74"/>
      <c r="R783" s="56">
        <v>476</v>
      </c>
      <c r="S783" s="57">
        <v>10.177464186444302</v>
      </c>
      <c r="T783" s="56"/>
      <c r="U783" s="57"/>
      <c r="V783" s="57" t="s">
        <v>138</v>
      </c>
      <c r="W783" s="308"/>
      <c r="X783" s="308"/>
      <c r="Y783" s="308"/>
      <c r="Z783" s="308"/>
      <c r="AA783" s="308"/>
      <c r="AB783" s="308" t="s">
        <v>7660</v>
      </c>
      <c r="AC783" s="308"/>
      <c r="AD783" s="9"/>
    </row>
    <row r="784" spans="1:30" ht="20.100000000000001" customHeight="1">
      <c r="A784" s="311"/>
      <c r="B784" s="311"/>
      <c r="C784" s="312"/>
      <c r="D784" s="311" t="s">
        <v>2431</v>
      </c>
      <c r="E784" s="312"/>
      <c r="F784" s="313">
        <v>549</v>
      </c>
      <c r="G784" s="314">
        <v>13.8</v>
      </c>
      <c r="H784" s="313"/>
      <c r="I784" s="314"/>
      <c r="J784" s="313"/>
      <c r="K784" s="314"/>
      <c r="L784" s="313"/>
      <c r="M784" s="314"/>
      <c r="N784" s="313"/>
      <c r="O784" s="314"/>
      <c r="P784" s="335"/>
      <c r="Q784" s="336"/>
      <c r="R784" s="315">
        <v>555</v>
      </c>
      <c r="S784" s="316">
        <v>11.866581141757537</v>
      </c>
      <c r="T784" s="315"/>
      <c r="U784" s="316"/>
      <c r="V784" s="316"/>
      <c r="W784" s="312"/>
      <c r="X784" s="312"/>
      <c r="Y784" s="312"/>
      <c r="Z784" s="312"/>
      <c r="AA784" s="312"/>
      <c r="AB784" s="312"/>
      <c r="AC784" s="312"/>
      <c r="AD784" s="311"/>
    </row>
    <row r="785" spans="1:30" ht="20.100000000000001" customHeight="1">
      <c r="A785" s="311"/>
      <c r="B785" s="311"/>
      <c r="C785" s="312"/>
      <c r="D785" s="311" t="s">
        <v>2432</v>
      </c>
      <c r="E785" s="312"/>
      <c r="F785" s="313">
        <v>619</v>
      </c>
      <c r="G785" s="314">
        <v>15.5</v>
      </c>
      <c r="H785" s="313"/>
      <c r="I785" s="314"/>
      <c r="J785" s="313"/>
      <c r="K785" s="314"/>
      <c r="L785" s="313"/>
      <c r="M785" s="314"/>
      <c r="N785" s="313"/>
      <c r="O785" s="314"/>
      <c r="P785" s="335"/>
      <c r="Q785" s="336"/>
      <c r="R785" s="315">
        <v>664</v>
      </c>
      <c r="S785" s="316">
        <v>14.197134915544153</v>
      </c>
      <c r="T785" s="315"/>
      <c r="U785" s="316"/>
      <c r="V785" s="316"/>
      <c r="W785" s="312"/>
      <c r="X785" s="312"/>
      <c r="Y785" s="312"/>
      <c r="Z785" s="312"/>
      <c r="AA785" s="312"/>
      <c r="AB785" s="312"/>
      <c r="AC785" s="312"/>
      <c r="AD785" s="311"/>
    </row>
    <row r="786" spans="1:30" ht="20.100000000000001" customHeight="1">
      <c r="A786" s="311"/>
      <c r="B786" s="311"/>
      <c r="C786" s="312"/>
      <c r="D786" s="311" t="s">
        <v>2433</v>
      </c>
      <c r="E786" s="312"/>
      <c r="F786" s="313">
        <v>736</v>
      </c>
      <c r="G786" s="314">
        <v>18.5</v>
      </c>
      <c r="H786" s="313"/>
      <c r="I786" s="314"/>
      <c r="J786" s="313"/>
      <c r="K786" s="314"/>
      <c r="L786" s="313"/>
      <c r="M786" s="314"/>
      <c r="N786" s="313"/>
      <c r="O786" s="314"/>
      <c r="P786" s="335"/>
      <c r="Q786" s="336"/>
      <c r="R786" s="315">
        <v>934</v>
      </c>
      <c r="S786" s="316">
        <v>19.970066281804577</v>
      </c>
      <c r="T786" s="315"/>
      <c r="U786" s="316"/>
      <c r="V786" s="316"/>
      <c r="W786" s="312"/>
      <c r="X786" s="312"/>
      <c r="Y786" s="312"/>
      <c r="Z786" s="312"/>
      <c r="AA786" s="312"/>
      <c r="AB786" s="312"/>
      <c r="AC786" s="312"/>
      <c r="AD786" s="311"/>
    </row>
    <row r="787" spans="1:30" ht="20.100000000000001" customHeight="1">
      <c r="A787" s="311"/>
      <c r="B787" s="311"/>
      <c r="C787" s="312"/>
      <c r="D787" s="311" t="s">
        <v>7742</v>
      </c>
      <c r="E787" s="312"/>
      <c r="F787" s="313">
        <v>1662</v>
      </c>
      <c r="G787" s="314">
        <v>41.7</v>
      </c>
      <c r="H787" s="313"/>
      <c r="I787" s="314"/>
      <c r="J787" s="313"/>
      <c r="K787" s="314"/>
      <c r="L787" s="313"/>
      <c r="M787" s="314"/>
      <c r="N787" s="313"/>
      <c r="O787" s="314"/>
      <c r="P787" s="335"/>
      <c r="Q787" s="336"/>
      <c r="R787" s="315">
        <v>2048</v>
      </c>
      <c r="S787" s="316">
        <v>43.788753474449436</v>
      </c>
      <c r="T787" s="315"/>
      <c r="U787" s="316"/>
      <c r="V787" s="316"/>
      <c r="W787" s="312"/>
      <c r="X787" s="312"/>
      <c r="Y787" s="312"/>
      <c r="Z787" s="312"/>
      <c r="AA787" s="312"/>
      <c r="AB787" s="312"/>
      <c r="AC787" s="312"/>
      <c r="AD787" s="311"/>
    </row>
    <row r="788" spans="1:30" ht="20.100000000000001" customHeight="1">
      <c r="A788" s="311"/>
      <c r="B788" s="311"/>
      <c r="C788" s="312"/>
      <c r="D788" s="311" t="s">
        <v>7726</v>
      </c>
      <c r="E788" s="312"/>
      <c r="F788" s="356">
        <v>2</v>
      </c>
      <c r="G788" s="314">
        <v>5.0213406979663568E-2</v>
      </c>
      <c r="H788" s="313"/>
      <c r="I788" s="314"/>
      <c r="J788" s="313"/>
      <c r="K788" s="314"/>
      <c r="L788" s="313"/>
      <c r="M788" s="314"/>
      <c r="N788" s="313"/>
      <c r="O788" s="314"/>
      <c r="P788" s="335"/>
      <c r="Q788" s="336"/>
      <c r="R788" s="315"/>
      <c r="S788" s="316"/>
      <c r="T788" s="315"/>
      <c r="U788" s="316"/>
      <c r="V788" s="316"/>
      <c r="W788" s="312"/>
      <c r="X788" s="312"/>
      <c r="Y788" s="312"/>
      <c r="Z788" s="312"/>
      <c r="AA788" s="312"/>
      <c r="AB788" s="312"/>
      <c r="AC788" s="312"/>
      <c r="AD788" s="311"/>
    </row>
    <row r="789" spans="1:30" ht="20.100000000000001" customHeight="1">
      <c r="A789" s="311"/>
      <c r="B789" s="311"/>
      <c r="C789" s="312"/>
      <c r="D789" s="311" t="s">
        <v>7727</v>
      </c>
      <c r="E789" s="312"/>
      <c r="F789" s="313"/>
      <c r="G789" s="314"/>
      <c r="H789" s="313"/>
      <c r="I789" s="314"/>
      <c r="J789" s="313"/>
      <c r="K789" s="314"/>
      <c r="L789" s="313"/>
      <c r="M789" s="314"/>
      <c r="N789" s="313"/>
      <c r="O789" s="314"/>
      <c r="P789" s="335"/>
      <c r="Q789" s="336"/>
      <c r="R789" s="315"/>
      <c r="S789" s="316"/>
      <c r="T789" s="315"/>
      <c r="U789" s="316"/>
      <c r="V789" s="316"/>
      <c r="W789" s="312"/>
      <c r="X789" s="312"/>
      <c r="Y789" s="312"/>
      <c r="Z789" s="312"/>
      <c r="AA789" s="312"/>
      <c r="AB789" s="312"/>
      <c r="AC789" s="312"/>
      <c r="AD789" s="311"/>
    </row>
    <row r="790" spans="1:30" ht="20.100000000000001" customHeight="1">
      <c r="A790" s="9" t="s">
        <v>3819</v>
      </c>
      <c r="B790" s="9" t="s">
        <v>2462</v>
      </c>
      <c r="C790" s="308" t="s">
        <v>7659</v>
      </c>
      <c r="D790" s="9" t="s">
        <v>2430</v>
      </c>
      <c r="E790" s="308" t="s">
        <v>7725</v>
      </c>
      <c r="F790" s="11">
        <v>541</v>
      </c>
      <c r="G790" s="12">
        <v>13.6</v>
      </c>
      <c r="H790" s="11"/>
      <c r="I790" s="12"/>
      <c r="J790" s="11"/>
      <c r="K790" s="12"/>
      <c r="L790" s="11"/>
      <c r="M790" s="12"/>
      <c r="N790" s="11"/>
      <c r="O790" s="12"/>
      <c r="P790" s="334"/>
      <c r="Q790" s="74"/>
      <c r="R790" s="56">
        <v>540</v>
      </c>
      <c r="S790" s="57">
        <v>11.545862732520847</v>
      </c>
      <c r="T790" s="56"/>
      <c r="U790" s="57"/>
      <c r="V790" s="57" t="s">
        <v>138</v>
      </c>
      <c r="W790" s="308"/>
      <c r="X790" s="308"/>
      <c r="Y790" s="308"/>
      <c r="Z790" s="308"/>
      <c r="AA790" s="308"/>
      <c r="AB790" s="308" t="s">
        <v>7660</v>
      </c>
      <c r="AC790" s="308"/>
      <c r="AD790" s="9"/>
    </row>
    <row r="791" spans="1:30" ht="20.100000000000001" customHeight="1">
      <c r="A791" s="311"/>
      <c r="B791" s="311"/>
      <c r="C791" s="312"/>
      <c r="D791" s="311" t="s">
        <v>2431</v>
      </c>
      <c r="E791" s="312"/>
      <c r="F791" s="313">
        <v>579</v>
      </c>
      <c r="G791" s="314">
        <v>14.5</v>
      </c>
      <c r="H791" s="313"/>
      <c r="I791" s="314"/>
      <c r="J791" s="313"/>
      <c r="K791" s="314"/>
      <c r="L791" s="313"/>
      <c r="M791" s="314"/>
      <c r="N791" s="313"/>
      <c r="O791" s="314"/>
      <c r="P791" s="335"/>
      <c r="Q791" s="336"/>
      <c r="R791" s="315">
        <v>588</v>
      </c>
      <c r="S791" s="316">
        <v>12.572161642078255</v>
      </c>
      <c r="T791" s="315"/>
      <c r="U791" s="316"/>
      <c r="V791" s="316"/>
      <c r="W791" s="312"/>
      <c r="X791" s="312"/>
      <c r="Y791" s="312"/>
      <c r="Z791" s="312"/>
      <c r="AA791" s="312"/>
      <c r="AB791" s="312"/>
      <c r="AC791" s="312"/>
      <c r="AD791" s="311"/>
    </row>
    <row r="792" spans="1:30" ht="20.100000000000001" customHeight="1">
      <c r="A792" s="311"/>
      <c r="B792" s="311"/>
      <c r="C792" s="312"/>
      <c r="D792" s="311" t="s">
        <v>2432</v>
      </c>
      <c r="E792" s="312"/>
      <c r="F792" s="313">
        <v>660</v>
      </c>
      <c r="G792" s="314">
        <v>16.600000000000001</v>
      </c>
      <c r="H792" s="313"/>
      <c r="I792" s="314"/>
      <c r="J792" s="313"/>
      <c r="K792" s="314"/>
      <c r="L792" s="313"/>
      <c r="M792" s="314"/>
      <c r="N792" s="313"/>
      <c r="O792" s="314"/>
      <c r="P792" s="335"/>
      <c r="Q792" s="336"/>
      <c r="R792" s="315">
        <v>703</v>
      </c>
      <c r="S792" s="316">
        <v>15.031002779559547</v>
      </c>
      <c r="T792" s="315"/>
      <c r="U792" s="316"/>
      <c r="V792" s="316"/>
      <c r="W792" s="312"/>
      <c r="X792" s="312"/>
      <c r="Y792" s="312"/>
      <c r="Z792" s="312"/>
      <c r="AA792" s="312"/>
      <c r="AB792" s="312"/>
      <c r="AC792" s="312"/>
      <c r="AD792" s="311"/>
    </row>
    <row r="793" spans="1:30" ht="20.100000000000001" customHeight="1">
      <c r="A793" s="311"/>
      <c r="B793" s="311"/>
      <c r="C793" s="312"/>
      <c r="D793" s="311" t="s">
        <v>2433</v>
      </c>
      <c r="E793" s="312"/>
      <c r="F793" s="313">
        <v>715</v>
      </c>
      <c r="G793" s="314">
        <v>18</v>
      </c>
      <c r="H793" s="313"/>
      <c r="I793" s="314"/>
      <c r="J793" s="313"/>
      <c r="K793" s="314"/>
      <c r="L793" s="313"/>
      <c r="M793" s="314"/>
      <c r="N793" s="313"/>
      <c r="O793" s="314"/>
      <c r="P793" s="335"/>
      <c r="Q793" s="336"/>
      <c r="R793" s="315">
        <v>927</v>
      </c>
      <c r="S793" s="316">
        <v>19.820397690827452</v>
      </c>
      <c r="T793" s="315"/>
      <c r="U793" s="316"/>
      <c r="V793" s="316"/>
      <c r="W793" s="312"/>
      <c r="X793" s="312"/>
      <c r="Y793" s="312"/>
      <c r="Z793" s="312"/>
      <c r="AA793" s="312"/>
      <c r="AB793" s="312"/>
      <c r="AC793" s="312"/>
      <c r="AD793" s="311"/>
    </row>
    <row r="794" spans="1:30" ht="20.100000000000001" customHeight="1">
      <c r="A794" s="311"/>
      <c r="B794" s="311"/>
      <c r="C794" s="312"/>
      <c r="D794" s="311" t="s">
        <v>7742</v>
      </c>
      <c r="E794" s="312"/>
      <c r="F794" s="313">
        <v>1486</v>
      </c>
      <c r="G794" s="314">
        <v>37.299999999999997</v>
      </c>
      <c r="H794" s="313"/>
      <c r="I794" s="314"/>
      <c r="J794" s="313"/>
      <c r="K794" s="314"/>
      <c r="L794" s="313"/>
      <c r="M794" s="314"/>
      <c r="N794" s="313"/>
      <c r="O794" s="314"/>
      <c r="P794" s="335"/>
      <c r="Q794" s="336"/>
      <c r="R794" s="315">
        <v>1919</v>
      </c>
      <c r="S794" s="316">
        <v>41.030575155013899</v>
      </c>
      <c r="T794" s="315"/>
      <c r="U794" s="316"/>
      <c r="V794" s="316"/>
      <c r="W794" s="312"/>
      <c r="X794" s="312"/>
      <c r="Y794" s="312"/>
      <c r="Z794" s="312"/>
      <c r="AA794" s="312"/>
      <c r="AB794" s="312"/>
      <c r="AC794" s="312"/>
      <c r="AD794" s="311"/>
    </row>
    <row r="795" spans="1:30" ht="20.100000000000001" customHeight="1">
      <c r="A795" s="311"/>
      <c r="B795" s="311"/>
      <c r="C795" s="312"/>
      <c r="D795" s="311" t="s">
        <v>7726</v>
      </c>
      <c r="E795" s="312"/>
      <c r="F795" s="356">
        <v>2</v>
      </c>
      <c r="G795" s="314">
        <v>5.0213406979663568E-2</v>
      </c>
      <c r="H795" s="313"/>
      <c r="I795" s="314"/>
      <c r="J795" s="313"/>
      <c r="K795" s="314"/>
      <c r="L795" s="313"/>
      <c r="M795" s="314"/>
      <c r="N795" s="313"/>
      <c r="O795" s="314"/>
      <c r="P795" s="335"/>
      <c r="Q795" s="336"/>
      <c r="R795" s="315"/>
      <c r="S795" s="316"/>
      <c r="T795" s="315"/>
      <c r="U795" s="316"/>
      <c r="V795" s="316"/>
      <c r="W795" s="312"/>
      <c r="X795" s="312"/>
      <c r="Y795" s="312"/>
      <c r="Z795" s="312"/>
      <c r="AA795" s="312"/>
      <c r="AB795" s="312"/>
      <c r="AC795" s="312"/>
      <c r="AD795" s="311"/>
    </row>
    <row r="796" spans="1:30" ht="20.100000000000001" customHeight="1">
      <c r="A796" s="311"/>
      <c r="B796" s="311"/>
      <c r="C796" s="312"/>
      <c r="D796" s="311" t="s">
        <v>7727</v>
      </c>
      <c r="E796" s="312"/>
      <c r="F796" s="313"/>
      <c r="G796" s="314"/>
      <c r="H796" s="313"/>
      <c r="I796" s="314"/>
      <c r="J796" s="313"/>
      <c r="K796" s="314"/>
      <c r="L796" s="313"/>
      <c r="M796" s="314"/>
      <c r="N796" s="313"/>
      <c r="O796" s="314"/>
      <c r="P796" s="335"/>
      <c r="Q796" s="336"/>
      <c r="R796" s="315"/>
      <c r="S796" s="316"/>
      <c r="T796" s="315"/>
      <c r="U796" s="316"/>
      <c r="V796" s="316"/>
      <c r="W796" s="312"/>
      <c r="X796" s="312"/>
      <c r="Y796" s="312"/>
      <c r="Z796" s="312"/>
      <c r="AA796" s="312"/>
      <c r="AB796" s="312"/>
      <c r="AC796" s="312"/>
      <c r="AD796" s="311"/>
    </row>
    <row r="797" spans="1:30" ht="20.100000000000001" customHeight="1">
      <c r="A797" s="9" t="s">
        <v>3820</v>
      </c>
      <c r="B797" s="9" t="s">
        <v>2463</v>
      </c>
      <c r="C797" s="308" t="s">
        <v>7659</v>
      </c>
      <c r="D797" s="9" t="s">
        <v>2430</v>
      </c>
      <c r="E797" s="308" t="s">
        <v>7725</v>
      </c>
      <c r="F797" s="11">
        <v>695</v>
      </c>
      <c r="G797" s="12">
        <v>17.5</v>
      </c>
      <c r="H797" s="11"/>
      <c r="I797" s="12"/>
      <c r="J797" s="11"/>
      <c r="K797" s="12"/>
      <c r="L797" s="11"/>
      <c r="M797" s="12"/>
      <c r="N797" s="11"/>
      <c r="O797" s="12"/>
      <c r="P797" s="334"/>
      <c r="Q797" s="74"/>
      <c r="R797" s="56">
        <v>686</v>
      </c>
      <c r="S797" s="57">
        <v>14.667521915757964</v>
      </c>
      <c r="T797" s="56"/>
      <c r="U797" s="57"/>
      <c r="V797" s="57" t="s">
        <v>138</v>
      </c>
      <c r="W797" s="308"/>
      <c r="X797" s="308"/>
      <c r="Y797" s="308"/>
      <c r="Z797" s="308"/>
      <c r="AA797" s="308"/>
      <c r="AB797" s="308" t="s">
        <v>7660</v>
      </c>
      <c r="AC797" s="308"/>
      <c r="AD797" s="9"/>
    </row>
    <row r="798" spans="1:30" ht="20.100000000000001" customHeight="1">
      <c r="A798" s="311"/>
      <c r="B798" s="311"/>
      <c r="C798" s="312"/>
      <c r="D798" s="311" t="s">
        <v>2431</v>
      </c>
      <c r="E798" s="312"/>
      <c r="F798" s="313">
        <v>656</v>
      </c>
      <c r="G798" s="314">
        <v>16.5</v>
      </c>
      <c r="H798" s="313"/>
      <c r="I798" s="314"/>
      <c r="J798" s="313"/>
      <c r="K798" s="314"/>
      <c r="L798" s="313"/>
      <c r="M798" s="314"/>
      <c r="N798" s="313"/>
      <c r="O798" s="314"/>
      <c r="P798" s="335"/>
      <c r="Q798" s="336"/>
      <c r="R798" s="315">
        <v>700</v>
      </c>
      <c r="S798" s="316">
        <v>14.966859097712209</v>
      </c>
      <c r="T798" s="315"/>
      <c r="U798" s="316"/>
      <c r="V798" s="316"/>
      <c r="W798" s="312"/>
      <c r="X798" s="312"/>
      <c r="Y798" s="312"/>
      <c r="Z798" s="312"/>
      <c r="AA798" s="312"/>
      <c r="AB798" s="312"/>
      <c r="AC798" s="312"/>
      <c r="AD798" s="311"/>
    </row>
    <row r="799" spans="1:30" ht="20.100000000000001" customHeight="1">
      <c r="A799" s="311"/>
      <c r="B799" s="311"/>
      <c r="C799" s="312"/>
      <c r="D799" s="311" t="s">
        <v>2432</v>
      </c>
      <c r="E799" s="312"/>
      <c r="F799" s="313">
        <v>583</v>
      </c>
      <c r="G799" s="314">
        <v>14.6</v>
      </c>
      <c r="H799" s="313"/>
      <c r="I799" s="314"/>
      <c r="J799" s="313"/>
      <c r="K799" s="314"/>
      <c r="L799" s="313"/>
      <c r="M799" s="314"/>
      <c r="N799" s="313"/>
      <c r="O799" s="314"/>
      <c r="P799" s="335"/>
      <c r="Q799" s="336"/>
      <c r="R799" s="315">
        <v>703</v>
      </c>
      <c r="S799" s="316">
        <v>15.031002779559547</v>
      </c>
      <c r="T799" s="315"/>
      <c r="U799" s="316"/>
      <c r="V799" s="316"/>
      <c r="W799" s="312"/>
      <c r="X799" s="312"/>
      <c r="Y799" s="312"/>
      <c r="Z799" s="312"/>
      <c r="AA799" s="312"/>
      <c r="AB799" s="312"/>
      <c r="AC799" s="312"/>
      <c r="AD799" s="311"/>
    </row>
    <row r="800" spans="1:30" ht="20.100000000000001" customHeight="1">
      <c r="A800" s="311"/>
      <c r="B800" s="311"/>
      <c r="C800" s="312"/>
      <c r="D800" s="311" t="s">
        <v>2433</v>
      </c>
      <c r="E800" s="312"/>
      <c r="F800" s="313">
        <v>639</v>
      </c>
      <c r="G800" s="314">
        <v>16.100000000000001</v>
      </c>
      <c r="H800" s="313"/>
      <c r="I800" s="314"/>
      <c r="J800" s="313"/>
      <c r="K800" s="314"/>
      <c r="L800" s="313"/>
      <c r="M800" s="314"/>
      <c r="N800" s="313"/>
      <c r="O800" s="314"/>
      <c r="P800" s="335"/>
      <c r="Q800" s="336"/>
      <c r="R800" s="315">
        <v>863</v>
      </c>
      <c r="S800" s="316">
        <v>18.451999144750907</v>
      </c>
      <c r="T800" s="315"/>
      <c r="U800" s="316"/>
      <c r="V800" s="316"/>
      <c r="W800" s="312"/>
      <c r="X800" s="312"/>
      <c r="Y800" s="312"/>
      <c r="Z800" s="312"/>
      <c r="AA800" s="312"/>
      <c r="AB800" s="312"/>
      <c r="AC800" s="312"/>
      <c r="AD800" s="311"/>
    </row>
    <row r="801" spans="1:30" ht="20.100000000000001" customHeight="1">
      <c r="A801" s="311"/>
      <c r="B801" s="311"/>
      <c r="C801" s="312"/>
      <c r="D801" s="311" t="s">
        <v>7742</v>
      </c>
      <c r="E801" s="312"/>
      <c r="F801" s="313">
        <v>1408</v>
      </c>
      <c r="G801" s="314">
        <v>35.4</v>
      </c>
      <c r="H801" s="313"/>
      <c r="I801" s="314"/>
      <c r="J801" s="313"/>
      <c r="K801" s="314"/>
      <c r="L801" s="313"/>
      <c r="M801" s="314"/>
      <c r="N801" s="313"/>
      <c r="O801" s="314"/>
      <c r="P801" s="335"/>
      <c r="Q801" s="336"/>
      <c r="R801" s="315">
        <v>1725</v>
      </c>
      <c r="S801" s="316">
        <v>36.882617062219374</v>
      </c>
      <c r="T801" s="315"/>
      <c r="U801" s="316"/>
      <c r="V801" s="316"/>
      <c r="W801" s="312"/>
      <c r="X801" s="312"/>
      <c r="Y801" s="312"/>
      <c r="Z801" s="312"/>
      <c r="AA801" s="312"/>
      <c r="AB801" s="312"/>
      <c r="AC801" s="312"/>
      <c r="AD801" s="311"/>
    </row>
    <row r="802" spans="1:30" ht="20.100000000000001" customHeight="1">
      <c r="A802" s="311"/>
      <c r="B802" s="311"/>
      <c r="C802" s="312"/>
      <c r="D802" s="311" t="s">
        <v>7726</v>
      </c>
      <c r="E802" s="312"/>
      <c r="F802" s="356">
        <v>2</v>
      </c>
      <c r="G802" s="314">
        <v>5.0213406979663568E-2</v>
      </c>
      <c r="H802" s="313"/>
      <c r="I802" s="314"/>
      <c r="J802" s="313"/>
      <c r="K802" s="314"/>
      <c r="L802" s="313"/>
      <c r="M802" s="314"/>
      <c r="N802" s="313"/>
      <c r="O802" s="314"/>
      <c r="P802" s="335"/>
      <c r="Q802" s="336"/>
      <c r="R802" s="315"/>
      <c r="S802" s="316"/>
      <c r="T802" s="315"/>
      <c r="U802" s="316"/>
      <c r="V802" s="316"/>
      <c r="W802" s="312"/>
      <c r="X802" s="312"/>
      <c r="Y802" s="312"/>
      <c r="Z802" s="312"/>
      <c r="AA802" s="312"/>
      <c r="AB802" s="312"/>
      <c r="AC802" s="312"/>
      <c r="AD802" s="311"/>
    </row>
    <row r="803" spans="1:30" ht="20.100000000000001" customHeight="1">
      <c r="A803" s="311"/>
      <c r="B803" s="311"/>
      <c r="C803" s="312"/>
      <c r="D803" s="311" t="s">
        <v>7727</v>
      </c>
      <c r="E803" s="312"/>
      <c r="F803" s="313"/>
      <c r="G803" s="314"/>
      <c r="H803" s="313"/>
      <c r="I803" s="314"/>
      <c r="J803" s="313"/>
      <c r="K803" s="314"/>
      <c r="L803" s="313"/>
      <c r="M803" s="314"/>
      <c r="N803" s="313"/>
      <c r="O803" s="314"/>
      <c r="P803" s="335"/>
      <c r="Q803" s="336"/>
      <c r="R803" s="315"/>
      <c r="S803" s="316"/>
      <c r="T803" s="315"/>
      <c r="U803" s="316"/>
      <c r="V803" s="316"/>
      <c r="W803" s="312"/>
      <c r="X803" s="312"/>
      <c r="Y803" s="312"/>
      <c r="Z803" s="312"/>
      <c r="AA803" s="312"/>
      <c r="AB803" s="312"/>
      <c r="AC803" s="312"/>
      <c r="AD803" s="311"/>
    </row>
    <row r="804" spans="1:30" ht="20.100000000000001" customHeight="1">
      <c r="A804" s="9" t="s">
        <v>3821</v>
      </c>
      <c r="B804" s="9" t="s">
        <v>2464</v>
      </c>
      <c r="C804" s="308" t="s">
        <v>7659</v>
      </c>
      <c r="D804" s="9" t="s">
        <v>2430</v>
      </c>
      <c r="E804" s="308" t="s">
        <v>7725</v>
      </c>
      <c r="F804" s="11">
        <v>209</v>
      </c>
      <c r="G804" s="12">
        <v>5.2</v>
      </c>
      <c r="H804" s="11"/>
      <c r="I804" s="12"/>
      <c r="J804" s="11"/>
      <c r="K804" s="12"/>
      <c r="L804" s="11"/>
      <c r="M804" s="12"/>
      <c r="N804" s="11"/>
      <c r="O804" s="12"/>
      <c r="P804" s="334"/>
      <c r="Q804" s="74"/>
      <c r="R804" s="56">
        <v>255</v>
      </c>
      <c r="S804" s="57">
        <v>5.4522129570237334</v>
      </c>
      <c r="T804" s="56"/>
      <c r="U804" s="57"/>
      <c r="V804" s="57" t="s">
        <v>138</v>
      </c>
      <c r="W804" s="308"/>
      <c r="X804" s="308"/>
      <c r="Y804" s="308"/>
      <c r="Z804" s="308"/>
      <c r="AA804" s="308"/>
      <c r="AB804" s="308" t="s">
        <v>7660</v>
      </c>
      <c r="AC804" s="308"/>
      <c r="AD804" s="9"/>
    </row>
    <row r="805" spans="1:30" ht="20.100000000000001" customHeight="1">
      <c r="A805" s="311"/>
      <c r="B805" s="311"/>
      <c r="C805" s="312"/>
      <c r="D805" s="311" t="s">
        <v>2431</v>
      </c>
      <c r="E805" s="312"/>
      <c r="F805" s="313">
        <v>261</v>
      </c>
      <c r="G805" s="314">
        <v>6.6</v>
      </c>
      <c r="H805" s="313"/>
      <c r="I805" s="314"/>
      <c r="J805" s="313"/>
      <c r="K805" s="314"/>
      <c r="L805" s="313"/>
      <c r="M805" s="314"/>
      <c r="N805" s="313"/>
      <c r="O805" s="314"/>
      <c r="P805" s="335"/>
      <c r="Q805" s="336"/>
      <c r="R805" s="315">
        <v>292</v>
      </c>
      <c r="S805" s="316">
        <v>6.2433183664742353</v>
      </c>
      <c r="T805" s="315"/>
      <c r="U805" s="316"/>
      <c r="V805" s="316"/>
      <c r="W805" s="312"/>
      <c r="X805" s="312"/>
      <c r="Y805" s="312"/>
      <c r="Z805" s="312"/>
      <c r="AA805" s="312"/>
      <c r="AB805" s="312"/>
      <c r="AC805" s="312"/>
      <c r="AD805" s="311"/>
    </row>
    <row r="806" spans="1:30" ht="20.100000000000001" customHeight="1">
      <c r="A806" s="311"/>
      <c r="B806" s="311"/>
      <c r="C806" s="312"/>
      <c r="D806" s="311" t="s">
        <v>2432</v>
      </c>
      <c r="E806" s="312"/>
      <c r="F806" s="313">
        <v>350</v>
      </c>
      <c r="G806" s="314">
        <v>8.8000000000000007</v>
      </c>
      <c r="H806" s="313"/>
      <c r="I806" s="314"/>
      <c r="J806" s="313"/>
      <c r="K806" s="314"/>
      <c r="L806" s="313"/>
      <c r="M806" s="314"/>
      <c r="N806" s="313"/>
      <c r="O806" s="314"/>
      <c r="P806" s="335"/>
      <c r="Q806" s="336"/>
      <c r="R806" s="315">
        <v>378</v>
      </c>
      <c r="S806" s="316">
        <v>8.0821039127645928</v>
      </c>
      <c r="T806" s="315"/>
      <c r="U806" s="316"/>
      <c r="V806" s="316"/>
      <c r="W806" s="312"/>
      <c r="X806" s="312"/>
      <c r="Y806" s="312"/>
      <c r="Z806" s="312"/>
      <c r="AA806" s="312"/>
      <c r="AB806" s="312"/>
      <c r="AC806" s="312"/>
      <c r="AD806" s="311"/>
    </row>
    <row r="807" spans="1:30" ht="20.100000000000001" customHeight="1">
      <c r="A807" s="311"/>
      <c r="B807" s="311"/>
      <c r="C807" s="312"/>
      <c r="D807" s="311" t="s">
        <v>2433</v>
      </c>
      <c r="E807" s="312"/>
      <c r="F807" s="313">
        <v>552</v>
      </c>
      <c r="G807" s="314">
        <v>13.9</v>
      </c>
      <c r="H807" s="313"/>
      <c r="I807" s="314"/>
      <c r="J807" s="313"/>
      <c r="K807" s="314"/>
      <c r="L807" s="313"/>
      <c r="M807" s="314"/>
      <c r="N807" s="313"/>
      <c r="O807" s="314"/>
      <c r="P807" s="335"/>
      <c r="Q807" s="336"/>
      <c r="R807" s="315">
        <v>652</v>
      </c>
      <c r="S807" s="316">
        <v>13.9405601881548</v>
      </c>
      <c r="T807" s="315"/>
      <c r="U807" s="316"/>
      <c r="V807" s="316"/>
      <c r="W807" s="312"/>
      <c r="X807" s="312"/>
      <c r="Y807" s="312"/>
      <c r="Z807" s="312"/>
      <c r="AA807" s="312"/>
      <c r="AB807" s="312"/>
      <c r="AC807" s="312"/>
      <c r="AD807" s="311"/>
    </row>
    <row r="808" spans="1:30" ht="20.100000000000001" customHeight="1">
      <c r="A808" s="311"/>
      <c r="B808" s="311"/>
      <c r="C808" s="312"/>
      <c r="D808" s="311" t="s">
        <v>7742</v>
      </c>
      <c r="E808" s="312"/>
      <c r="F808" s="313">
        <v>2609</v>
      </c>
      <c r="G808" s="314">
        <v>65.5</v>
      </c>
      <c r="H808" s="313"/>
      <c r="I808" s="314"/>
      <c r="J808" s="313"/>
      <c r="K808" s="314"/>
      <c r="L808" s="313"/>
      <c r="M808" s="314"/>
      <c r="N808" s="313"/>
      <c r="O808" s="314"/>
      <c r="P808" s="335"/>
      <c r="Q808" s="336"/>
      <c r="R808" s="315">
        <v>3100</v>
      </c>
      <c r="S808" s="316">
        <v>66.28180457558264</v>
      </c>
      <c r="T808" s="315"/>
      <c r="U808" s="316"/>
      <c r="V808" s="316"/>
      <c r="W808" s="312"/>
      <c r="X808" s="312"/>
      <c r="Y808" s="312"/>
      <c r="Z808" s="312"/>
      <c r="AA808" s="312"/>
      <c r="AB808" s="312"/>
      <c r="AC808" s="312"/>
      <c r="AD808" s="311"/>
    </row>
    <row r="809" spans="1:30" ht="20.100000000000001" customHeight="1">
      <c r="A809" s="311"/>
      <c r="B809" s="311"/>
      <c r="C809" s="312"/>
      <c r="D809" s="311" t="s">
        <v>7726</v>
      </c>
      <c r="E809" s="312"/>
      <c r="F809" s="356">
        <v>2</v>
      </c>
      <c r="G809" s="314">
        <v>5.0213406979663568E-2</v>
      </c>
      <c r="H809" s="313"/>
      <c r="I809" s="314"/>
      <c r="J809" s="313"/>
      <c r="K809" s="314"/>
      <c r="L809" s="313"/>
      <c r="M809" s="314"/>
      <c r="N809" s="313"/>
      <c r="O809" s="314"/>
      <c r="P809" s="335"/>
      <c r="Q809" s="336"/>
      <c r="R809" s="315"/>
      <c r="S809" s="316"/>
      <c r="T809" s="315"/>
      <c r="U809" s="316"/>
      <c r="V809" s="316"/>
      <c r="W809" s="312"/>
      <c r="X809" s="312"/>
      <c r="Y809" s="312"/>
      <c r="Z809" s="312"/>
      <c r="AA809" s="312"/>
      <c r="AB809" s="312"/>
      <c r="AC809" s="312"/>
      <c r="AD809" s="311"/>
    </row>
    <row r="810" spans="1:30" ht="20.100000000000001" customHeight="1">
      <c r="A810" s="311"/>
      <c r="B810" s="311"/>
      <c r="C810" s="312"/>
      <c r="D810" s="311" t="s">
        <v>7727</v>
      </c>
      <c r="E810" s="312"/>
      <c r="F810" s="313"/>
      <c r="G810" s="314"/>
      <c r="H810" s="313"/>
      <c r="I810" s="314"/>
      <c r="J810" s="313"/>
      <c r="K810" s="314"/>
      <c r="L810" s="313"/>
      <c r="M810" s="314"/>
      <c r="N810" s="313"/>
      <c r="O810" s="314"/>
      <c r="P810" s="335"/>
      <c r="Q810" s="336"/>
      <c r="R810" s="315"/>
      <c r="S810" s="316"/>
      <c r="T810" s="315"/>
      <c r="U810" s="316"/>
      <c r="V810" s="316"/>
      <c r="W810" s="312"/>
      <c r="X810" s="312"/>
      <c r="Y810" s="312"/>
      <c r="Z810" s="312"/>
      <c r="AA810" s="312"/>
      <c r="AB810" s="312"/>
      <c r="AC810" s="312"/>
      <c r="AD810" s="311"/>
    </row>
    <row r="811" spans="1:30" ht="20.100000000000001" customHeight="1">
      <c r="A811" s="9" t="s">
        <v>3822</v>
      </c>
      <c r="B811" s="9" t="s">
        <v>2465</v>
      </c>
      <c r="C811" s="308" t="s">
        <v>7659</v>
      </c>
      <c r="D811" s="9" t="s">
        <v>2430</v>
      </c>
      <c r="E811" s="308" t="s">
        <v>7725</v>
      </c>
      <c r="F811" s="11">
        <v>443</v>
      </c>
      <c r="G811" s="12">
        <v>11.1</v>
      </c>
      <c r="H811" s="11"/>
      <c r="I811" s="12"/>
      <c r="J811" s="11"/>
      <c r="K811" s="12"/>
      <c r="L811" s="11"/>
      <c r="M811" s="12"/>
      <c r="N811" s="11"/>
      <c r="O811" s="12"/>
      <c r="P811" s="334"/>
      <c r="Q811" s="74"/>
      <c r="R811" s="56">
        <v>503</v>
      </c>
      <c r="S811" s="57">
        <v>10.754757323070343</v>
      </c>
      <c r="T811" s="56"/>
      <c r="U811" s="57"/>
      <c r="V811" s="57" t="s">
        <v>138</v>
      </c>
      <c r="W811" s="308"/>
      <c r="X811" s="308"/>
      <c r="Y811" s="308"/>
      <c r="Z811" s="308"/>
      <c r="AA811" s="308"/>
      <c r="AB811" s="308" t="s">
        <v>7660</v>
      </c>
      <c r="AC811" s="308"/>
      <c r="AD811" s="9"/>
    </row>
    <row r="812" spans="1:30" ht="20.100000000000001" customHeight="1">
      <c r="A812" s="311"/>
      <c r="B812" s="311"/>
      <c r="C812" s="312"/>
      <c r="D812" s="311" t="s">
        <v>2431</v>
      </c>
      <c r="E812" s="312"/>
      <c r="F812" s="313">
        <v>413</v>
      </c>
      <c r="G812" s="314">
        <v>10.4</v>
      </c>
      <c r="H812" s="313"/>
      <c r="I812" s="314"/>
      <c r="J812" s="313"/>
      <c r="K812" s="314"/>
      <c r="L812" s="313"/>
      <c r="M812" s="314"/>
      <c r="N812" s="313"/>
      <c r="O812" s="314"/>
      <c r="P812" s="335"/>
      <c r="Q812" s="336"/>
      <c r="R812" s="315">
        <v>446</v>
      </c>
      <c r="S812" s="316">
        <v>9.536027367970922</v>
      </c>
      <c r="T812" s="315"/>
      <c r="U812" s="316"/>
      <c r="V812" s="316"/>
      <c r="W812" s="312"/>
      <c r="X812" s="312"/>
      <c r="Y812" s="312"/>
      <c r="Z812" s="312"/>
      <c r="AA812" s="312"/>
      <c r="AB812" s="312"/>
      <c r="AC812" s="312"/>
      <c r="AD812" s="311"/>
    </row>
    <row r="813" spans="1:30" ht="20.100000000000001" customHeight="1">
      <c r="A813" s="311"/>
      <c r="B813" s="311"/>
      <c r="C813" s="312"/>
      <c r="D813" s="311" t="s">
        <v>2432</v>
      </c>
      <c r="E813" s="312"/>
      <c r="F813" s="313">
        <v>484</v>
      </c>
      <c r="G813" s="314">
        <v>12.2</v>
      </c>
      <c r="H813" s="313"/>
      <c r="I813" s="314"/>
      <c r="J813" s="313"/>
      <c r="K813" s="314"/>
      <c r="L813" s="313"/>
      <c r="M813" s="314"/>
      <c r="N813" s="313"/>
      <c r="O813" s="314"/>
      <c r="P813" s="335"/>
      <c r="Q813" s="336"/>
      <c r="R813" s="315">
        <v>546</v>
      </c>
      <c r="S813" s="316">
        <v>11.674150096215524</v>
      </c>
      <c r="T813" s="315"/>
      <c r="U813" s="316"/>
      <c r="V813" s="316"/>
      <c r="W813" s="312"/>
      <c r="X813" s="312"/>
      <c r="Y813" s="312"/>
      <c r="Z813" s="312"/>
      <c r="AA813" s="312"/>
      <c r="AB813" s="312"/>
      <c r="AC813" s="312"/>
      <c r="AD813" s="311"/>
    </row>
    <row r="814" spans="1:30" ht="20.100000000000001" customHeight="1">
      <c r="A814" s="311"/>
      <c r="B814" s="311"/>
      <c r="C814" s="312"/>
      <c r="D814" s="311" t="s">
        <v>2433</v>
      </c>
      <c r="E814" s="312"/>
      <c r="F814" s="313">
        <v>696</v>
      </c>
      <c r="G814" s="314">
        <v>17.5</v>
      </c>
      <c r="H814" s="313"/>
      <c r="I814" s="314"/>
      <c r="J814" s="313"/>
      <c r="K814" s="314"/>
      <c r="L814" s="313"/>
      <c r="M814" s="314"/>
      <c r="N814" s="313"/>
      <c r="O814" s="314"/>
      <c r="P814" s="335"/>
      <c r="Q814" s="336"/>
      <c r="R814" s="315">
        <v>719</v>
      </c>
      <c r="S814" s="316">
        <v>15.373102416078684</v>
      </c>
      <c r="T814" s="315"/>
      <c r="U814" s="316"/>
      <c r="V814" s="316"/>
      <c r="W814" s="312"/>
      <c r="X814" s="312"/>
      <c r="Y814" s="312"/>
      <c r="Z814" s="312"/>
      <c r="AA814" s="312"/>
      <c r="AB814" s="312"/>
      <c r="AC814" s="312"/>
      <c r="AD814" s="311"/>
    </row>
    <row r="815" spans="1:30" ht="20.100000000000001" customHeight="1">
      <c r="A815" s="311"/>
      <c r="B815" s="311"/>
      <c r="C815" s="312"/>
      <c r="D815" s="311" t="s">
        <v>7742</v>
      </c>
      <c r="E815" s="312"/>
      <c r="F815" s="313">
        <v>1945</v>
      </c>
      <c r="G815" s="314">
        <v>48.9</v>
      </c>
      <c r="H815" s="313"/>
      <c r="I815" s="314"/>
      <c r="J815" s="313"/>
      <c r="K815" s="314"/>
      <c r="L815" s="313"/>
      <c r="M815" s="314"/>
      <c r="N815" s="313"/>
      <c r="O815" s="314"/>
      <c r="P815" s="335"/>
      <c r="Q815" s="336"/>
      <c r="R815" s="315">
        <v>2463</v>
      </c>
      <c r="S815" s="316">
        <v>52.661962796664525</v>
      </c>
      <c r="T815" s="315"/>
      <c r="U815" s="316"/>
      <c r="V815" s="316"/>
      <c r="W815" s="312"/>
      <c r="X815" s="312"/>
      <c r="Y815" s="312"/>
      <c r="Z815" s="312"/>
      <c r="AA815" s="312"/>
      <c r="AB815" s="312"/>
      <c r="AC815" s="312"/>
      <c r="AD815" s="311"/>
    </row>
    <row r="816" spans="1:30" ht="20.100000000000001" customHeight="1">
      <c r="A816" s="311"/>
      <c r="B816" s="311"/>
      <c r="C816" s="312"/>
      <c r="D816" s="311" t="s">
        <v>7726</v>
      </c>
      <c r="E816" s="312"/>
      <c r="F816" s="356">
        <v>2</v>
      </c>
      <c r="G816" s="314">
        <v>5.0213406979663568E-2</v>
      </c>
      <c r="H816" s="313"/>
      <c r="I816" s="314"/>
      <c r="J816" s="313"/>
      <c r="K816" s="314"/>
      <c r="L816" s="313"/>
      <c r="M816" s="314"/>
      <c r="N816" s="313"/>
      <c r="O816" s="314"/>
      <c r="P816" s="335"/>
      <c r="Q816" s="336"/>
      <c r="R816" s="315"/>
      <c r="S816" s="316"/>
      <c r="T816" s="315"/>
      <c r="U816" s="316"/>
      <c r="V816" s="316"/>
      <c r="W816" s="312"/>
      <c r="X816" s="312"/>
      <c r="Y816" s="312"/>
      <c r="Z816" s="312"/>
      <c r="AA816" s="312"/>
      <c r="AB816" s="312"/>
      <c r="AC816" s="312"/>
      <c r="AD816" s="311"/>
    </row>
    <row r="817" spans="1:30" ht="20.100000000000001" customHeight="1">
      <c r="A817" s="311"/>
      <c r="B817" s="311"/>
      <c r="C817" s="312"/>
      <c r="D817" s="311" t="s">
        <v>7727</v>
      </c>
      <c r="E817" s="312"/>
      <c r="F817" s="313"/>
      <c r="G817" s="314"/>
      <c r="H817" s="313"/>
      <c r="I817" s="314"/>
      <c r="J817" s="313"/>
      <c r="K817" s="314"/>
      <c r="L817" s="313"/>
      <c r="M817" s="314"/>
      <c r="N817" s="313"/>
      <c r="O817" s="314"/>
      <c r="P817" s="335"/>
      <c r="Q817" s="336"/>
      <c r="R817" s="315"/>
      <c r="S817" s="316"/>
      <c r="T817" s="315"/>
      <c r="U817" s="316"/>
      <c r="V817" s="316"/>
      <c r="W817" s="312"/>
      <c r="X817" s="312"/>
      <c r="Y817" s="312"/>
      <c r="Z817" s="312"/>
      <c r="AA817" s="312"/>
      <c r="AB817" s="312"/>
      <c r="AC817" s="312"/>
      <c r="AD817" s="311"/>
    </row>
    <row r="818" spans="1:30" ht="20.100000000000001" customHeight="1">
      <c r="A818" s="9" t="s">
        <v>3823</v>
      </c>
      <c r="B818" s="9" t="s">
        <v>2466</v>
      </c>
      <c r="C818" s="308" t="s">
        <v>7659</v>
      </c>
      <c r="D818" s="9" t="s">
        <v>2430</v>
      </c>
      <c r="E818" s="308" t="s">
        <v>7725</v>
      </c>
      <c r="F818" s="11">
        <v>300</v>
      </c>
      <c r="G818" s="12">
        <v>7.5</v>
      </c>
      <c r="H818" s="11"/>
      <c r="I818" s="12"/>
      <c r="J818" s="11"/>
      <c r="K818" s="12"/>
      <c r="L818" s="11"/>
      <c r="M818" s="12"/>
      <c r="N818" s="11"/>
      <c r="O818" s="12"/>
      <c r="P818" s="334"/>
      <c r="Q818" s="74"/>
      <c r="R818" s="56">
        <v>336</v>
      </c>
      <c r="S818" s="57">
        <v>7.1856287425149699</v>
      </c>
      <c r="T818" s="56"/>
      <c r="U818" s="57"/>
      <c r="V818" s="57" t="s">
        <v>138</v>
      </c>
      <c r="W818" s="308"/>
      <c r="X818" s="308"/>
      <c r="Y818" s="308"/>
      <c r="Z818" s="308"/>
      <c r="AA818" s="308"/>
      <c r="AB818" s="308" t="s">
        <v>7660</v>
      </c>
      <c r="AC818" s="308"/>
      <c r="AD818" s="9"/>
    </row>
    <row r="819" spans="1:30" ht="20.100000000000001" customHeight="1">
      <c r="A819" s="311"/>
      <c r="B819" s="311"/>
      <c r="C819" s="312"/>
      <c r="D819" s="311" t="s">
        <v>2431</v>
      </c>
      <c r="E819" s="312"/>
      <c r="F819" s="313">
        <v>385</v>
      </c>
      <c r="G819" s="314">
        <v>9.6999999999999993</v>
      </c>
      <c r="H819" s="313"/>
      <c r="I819" s="314"/>
      <c r="J819" s="313"/>
      <c r="K819" s="314"/>
      <c r="L819" s="313"/>
      <c r="M819" s="314"/>
      <c r="N819" s="313"/>
      <c r="O819" s="314"/>
      <c r="P819" s="335"/>
      <c r="Q819" s="336"/>
      <c r="R819" s="315">
        <v>436</v>
      </c>
      <c r="S819" s="316">
        <v>9.3242087254063311</v>
      </c>
      <c r="T819" s="315"/>
      <c r="U819" s="316"/>
      <c r="V819" s="316"/>
      <c r="W819" s="312"/>
      <c r="X819" s="312"/>
      <c r="Y819" s="312"/>
      <c r="Z819" s="312"/>
      <c r="AA819" s="312"/>
      <c r="AB819" s="312"/>
      <c r="AC819" s="312"/>
      <c r="AD819" s="311"/>
    </row>
    <row r="820" spans="1:30" ht="20.100000000000001" customHeight="1">
      <c r="A820" s="311"/>
      <c r="B820" s="311"/>
      <c r="C820" s="312"/>
      <c r="D820" s="311" t="s">
        <v>2432</v>
      </c>
      <c r="E820" s="312"/>
      <c r="F820" s="313">
        <v>456</v>
      </c>
      <c r="G820" s="314">
        <v>11.5</v>
      </c>
      <c r="H820" s="313"/>
      <c r="I820" s="314"/>
      <c r="J820" s="313"/>
      <c r="K820" s="314"/>
      <c r="L820" s="313"/>
      <c r="M820" s="314"/>
      <c r="N820" s="313"/>
      <c r="O820" s="314"/>
      <c r="P820" s="335"/>
      <c r="Q820" s="336"/>
      <c r="R820" s="315">
        <v>547</v>
      </c>
      <c r="S820" s="316">
        <v>11.698032506415739</v>
      </c>
      <c r="T820" s="315"/>
      <c r="U820" s="316"/>
      <c r="V820" s="316"/>
      <c r="W820" s="312"/>
      <c r="X820" s="312"/>
      <c r="Y820" s="312"/>
      <c r="Z820" s="312"/>
      <c r="AA820" s="312"/>
      <c r="AB820" s="312"/>
      <c r="AC820" s="312"/>
      <c r="AD820" s="311"/>
    </row>
    <row r="821" spans="1:30" ht="20.100000000000001" customHeight="1">
      <c r="A821" s="311"/>
      <c r="B821" s="311"/>
      <c r="C821" s="312"/>
      <c r="D821" s="311" t="s">
        <v>2433</v>
      </c>
      <c r="E821" s="312"/>
      <c r="F821" s="313">
        <v>698</v>
      </c>
      <c r="G821" s="314">
        <v>17.5</v>
      </c>
      <c r="H821" s="313"/>
      <c r="I821" s="314"/>
      <c r="J821" s="313"/>
      <c r="K821" s="314"/>
      <c r="L821" s="313"/>
      <c r="M821" s="314"/>
      <c r="N821" s="313"/>
      <c r="O821" s="314"/>
      <c r="P821" s="335"/>
      <c r="Q821" s="336"/>
      <c r="R821" s="315">
        <v>869</v>
      </c>
      <c r="S821" s="316">
        <v>18.58426005132592</v>
      </c>
      <c r="T821" s="315"/>
      <c r="U821" s="316"/>
      <c r="V821" s="316"/>
      <c r="W821" s="312"/>
      <c r="X821" s="312"/>
      <c r="Y821" s="312"/>
      <c r="Z821" s="312"/>
      <c r="AA821" s="312"/>
      <c r="AB821" s="312"/>
      <c r="AC821" s="312"/>
      <c r="AD821" s="311"/>
    </row>
    <row r="822" spans="1:30" ht="20.100000000000001" customHeight="1">
      <c r="A822" s="311"/>
      <c r="B822" s="311"/>
      <c r="C822" s="312"/>
      <c r="D822" s="311" t="s">
        <v>7742</v>
      </c>
      <c r="E822" s="312"/>
      <c r="F822" s="313">
        <v>2142</v>
      </c>
      <c r="G822" s="314">
        <v>53.8</v>
      </c>
      <c r="H822" s="313"/>
      <c r="I822" s="314"/>
      <c r="J822" s="313"/>
      <c r="K822" s="314"/>
      <c r="L822" s="313"/>
      <c r="M822" s="314"/>
      <c r="N822" s="313"/>
      <c r="O822" s="314"/>
      <c r="P822" s="335"/>
      <c r="Q822" s="336"/>
      <c r="R822" s="315">
        <v>2488</v>
      </c>
      <c r="S822" s="316">
        <v>53.207869974337044</v>
      </c>
      <c r="T822" s="315"/>
      <c r="U822" s="316"/>
      <c r="V822" s="316"/>
      <c r="W822" s="312"/>
      <c r="X822" s="312"/>
      <c r="Y822" s="312"/>
      <c r="Z822" s="312"/>
      <c r="AA822" s="312"/>
      <c r="AB822" s="312"/>
      <c r="AC822" s="312"/>
      <c r="AD822" s="311"/>
    </row>
    <row r="823" spans="1:30" ht="20.100000000000001" customHeight="1">
      <c r="A823" s="311"/>
      <c r="B823" s="311"/>
      <c r="C823" s="312"/>
      <c r="D823" s="311" t="s">
        <v>7726</v>
      </c>
      <c r="E823" s="312"/>
      <c r="F823" s="356">
        <v>2</v>
      </c>
      <c r="G823" s="314">
        <v>5.0213406979663568E-2</v>
      </c>
      <c r="H823" s="313"/>
      <c r="I823" s="314"/>
      <c r="J823" s="313"/>
      <c r="K823" s="314"/>
      <c r="L823" s="313"/>
      <c r="M823" s="314"/>
      <c r="N823" s="313"/>
      <c r="O823" s="314"/>
      <c r="P823" s="335"/>
      <c r="Q823" s="336"/>
      <c r="R823" s="315"/>
      <c r="S823" s="316"/>
      <c r="T823" s="315"/>
      <c r="U823" s="316"/>
      <c r="V823" s="316"/>
      <c r="W823" s="312"/>
      <c r="X823" s="312"/>
      <c r="Y823" s="312"/>
      <c r="Z823" s="312"/>
      <c r="AA823" s="312"/>
      <c r="AB823" s="312"/>
      <c r="AC823" s="312"/>
      <c r="AD823" s="311"/>
    </row>
    <row r="824" spans="1:30" ht="20.100000000000001" customHeight="1">
      <c r="A824" s="311"/>
      <c r="B824" s="311"/>
      <c r="C824" s="312"/>
      <c r="D824" s="311" t="s">
        <v>7727</v>
      </c>
      <c r="E824" s="312"/>
      <c r="F824" s="313"/>
      <c r="G824" s="314"/>
      <c r="H824" s="313"/>
      <c r="I824" s="314"/>
      <c r="J824" s="313"/>
      <c r="K824" s="314"/>
      <c r="L824" s="313"/>
      <c r="M824" s="314"/>
      <c r="N824" s="313"/>
      <c r="O824" s="314"/>
      <c r="P824" s="335"/>
      <c r="Q824" s="336"/>
      <c r="R824" s="315">
        <v>1</v>
      </c>
      <c r="S824" s="316"/>
      <c r="T824" s="315"/>
      <c r="U824" s="316"/>
      <c r="V824" s="316"/>
      <c r="W824" s="312"/>
      <c r="X824" s="312"/>
      <c r="Y824" s="312"/>
      <c r="Z824" s="312"/>
      <c r="AA824" s="312"/>
      <c r="AB824" s="312"/>
      <c r="AC824" s="312"/>
      <c r="AD824" s="311"/>
    </row>
    <row r="825" spans="1:30" ht="20.100000000000001" customHeight="1">
      <c r="A825" s="9" t="s">
        <v>3824</v>
      </c>
      <c r="B825" s="9" t="s">
        <v>2467</v>
      </c>
      <c r="C825" s="308" t="s">
        <v>7659</v>
      </c>
      <c r="D825" s="9" t="s">
        <v>2430</v>
      </c>
      <c r="E825" s="308" t="s">
        <v>7725</v>
      </c>
      <c r="F825" s="11">
        <v>367</v>
      </c>
      <c r="G825" s="12">
        <v>9.1999999999999993</v>
      </c>
      <c r="H825" s="11"/>
      <c r="I825" s="12"/>
      <c r="J825" s="11"/>
      <c r="K825" s="12"/>
      <c r="L825" s="11"/>
      <c r="M825" s="12"/>
      <c r="N825" s="11"/>
      <c r="O825" s="12"/>
      <c r="P825" s="334"/>
      <c r="Q825" s="74"/>
      <c r="R825" s="56">
        <v>362</v>
      </c>
      <c r="S825" s="57">
        <v>7.7400042762454566</v>
      </c>
      <c r="T825" s="56"/>
      <c r="U825" s="57"/>
      <c r="V825" s="57" t="s">
        <v>138</v>
      </c>
      <c r="W825" s="308"/>
      <c r="X825" s="308"/>
      <c r="Y825" s="308"/>
      <c r="Z825" s="308"/>
      <c r="AA825" s="308"/>
      <c r="AB825" s="308" t="s">
        <v>7660</v>
      </c>
      <c r="AC825" s="308"/>
      <c r="AD825" s="9"/>
    </row>
    <row r="826" spans="1:30" ht="20.100000000000001" customHeight="1">
      <c r="A826" s="311"/>
      <c r="B826" s="311"/>
      <c r="C826" s="312"/>
      <c r="D826" s="311" t="s">
        <v>2431</v>
      </c>
      <c r="E826" s="312"/>
      <c r="F826" s="313">
        <v>554</v>
      </c>
      <c r="G826" s="314">
        <v>13.9</v>
      </c>
      <c r="H826" s="313"/>
      <c r="I826" s="314"/>
      <c r="J826" s="313"/>
      <c r="K826" s="314"/>
      <c r="L826" s="313"/>
      <c r="M826" s="314"/>
      <c r="N826" s="313"/>
      <c r="O826" s="314"/>
      <c r="P826" s="335"/>
      <c r="Q826" s="336"/>
      <c r="R826" s="315">
        <v>600</v>
      </c>
      <c r="S826" s="316">
        <v>12.828736369467608</v>
      </c>
      <c r="T826" s="315"/>
      <c r="U826" s="316"/>
      <c r="V826" s="316"/>
      <c r="W826" s="312"/>
      <c r="X826" s="312"/>
      <c r="Y826" s="312"/>
      <c r="Z826" s="312"/>
      <c r="AA826" s="312"/>
      <c r="AB826" s="312"/>
      <c r="AC826" s="312"/>
      <c r="AD826" s="311"/>
    </row>
    <row r="827" spans="1:30" ht="20.100000000000001" customHeight="1">
      <c r="A827" s="311"/>
      <c r="B827" s="311"/>
      <c r="C827" s="312"/>
      <c r="D827" s="311" t="s">
        <v>2432</v>
      </c>
      <c r="E827" s="312"/>
      <c r="F827" s="313">
        <v>616</v>
      </c>
      <c r="G827" s="314">
        <v>15.5</v>
      </c>
      <c r="H827" s="313"/>
      <c r="I827" s="314"/>
      <c r="J827" s="313"/>
      <c r="K827" s="314"/>
      <c r="L827" s="313"/>
      <c r="M827" s="314"/>
      <c r="N827" s="313"/>
      <c r="O827" s="314"/>
      <c r="P827" s="335"/>
      <c r="Q827" s="336"/>
      <c r="R827" s="315">
        <v>772</v>
      </c>
      <c r="S827" s="316">
        <v>16.506307462048323</v>
      </c>
      <c r="T827" s="315"/>
      <c r="U827" s="316"/>
      <c r="V827" s="316"/>
      <c r="W827" s="312"/>
      <c r="X827" s="312"/>
      <c r="Y827" s="312"/>
      <c r="Z827" s="312"/>
      <c r="AA827" s="312"/>
      <c r="AB827" s="312"/>
      <c r="AC827" s="312"/>
      <c r="AD827" s="311"/>
    </row>
    <row r="828" spans="1:30" ht="20.100000000000001" customHeight="1">
      <c r="A828" s="311"/>
      <c r="B828" s="311"/>
      <c r="C828" s="312"/>
      <c r="D828" s="311" t="s">
        <v>2433</v>
      </c>
      <c r="E828" s="312"/>
      <c r="F828" s="313">
        <v>756</v>
      </c>
      <c r="G828" s="314">
        <v>19</v>
      </c>
      <c r="H828" s="313"/>
      <c r="I828" s="314"/>
      <c r="J828" s="313"/>
      <c r="K828" s="314"/>
      <c r="L828" s="313"/>
      <c r="M828" s="314"/>
      <c r="N828" s="313"/>
      <c r="O828" s="314"/>
      <c r="P828" s="335"/>
      <c r="Q828" s="336"/>
      <c r="R828" s="315">
        <v>995</v>
      </c>
      <c r="S828" s="316">
        <v>21.274321146033781</v>
      </c>
      <c r="T828" s="315"/>
      <c r="U828" s="316"/>
      <c r="V828" s="316"/>
      <c r="W828" s="312"/>
      <c r="X828" s="312"/>
      <c r="Y828" s="312"/>
      <c r="Z828" s="312"/>
      <c r="AA828" s="312"/>
      <c r="AB828" s="312"/>
      <c r="AC828" s="312"/>
      <c r="AD828" s="311"/>
    </row>
    <row r="829" spans="1:30" ht="20.100000000000001" customHeight="1">
      <c r="A829" s="311"/>
      <c r="B829" s="311"/>
      <c r="C829" s="312"/>
      <c r="D829" s="311" t="s">
        <v>7742</v>
      </c>
      <c r="E829" s="312"/>
      <c r="F829" s="313">
        <v>1688</v>
      </c>
      <c r="G829" s="314">
        <v>42.4</v>
      </c>
      <c r="H829" s="313"/>
      <c r="I829" s="314"/>
      <c r="J829" s="313"/>
      <c r="K829" s="314"/>
      <c r="L829" s="313"/>
      <c r="M829" s="314"/>
      <c r="N829" s="313"/>
      <c r="O829" s="314"/>
      <c r="P829" s="335"/>
      <c r="Q829" s="336"/>
      <c r="R829" s="315">
        <v>1948</v>
      </c>
      <c r="S829" s="316">
        <v>41.650630746204833</v>
      </c>
      <c r="T829" s="315"/>
      <c r="U829" s="316"/>
      <c r="V829" s="316"/>
      <c r="W829" s="312"/>
      <c r="X829" s="312"/>
      <c r="Y829" s="312"/>
      <c r="Z829" s="312"/>
      <c r="AA829" s="312"/>
      <c r="AB829" s="312"/>
      <c r="AC829" s="312"/>
      <c r="AD829" s="311"/>
    </row>
    <row r="830" spans="1:30" ht="20.100000000000001" customHeight="1">
      <c r="A830" s="311"/>
      <c r="B830" s="311"/>
      <c r="C830" s="312"/>
      <c r="D830" s="311" t="s">
        <v>7726</v>
      </c>
      <c r="E830" s="312"/>
      <c r="F830" s="356">
        <v>2</v>
      </c>
      <c r="G830" s="314">
        <v>5.0213406979663568E-2</v>
      </c>
      <c r="H830" s="313"/>
      <c r="I830" s="314"/>
      <c r="J830" s="313"/>
      <c r="K830" s="314"/>
      <c r="L830" s="313"/>
      <c r="M830" s="314"/>
      <c r="N830" s="313"/>
      <c r="O830" s="314"/>
      <c r="P830" s="335"/>
      <c r="Q830" s="336"/>
      <c r="R830" s="315"/>
      <c r="S830" s="316"/>
      <c r="T830" s="315"/>
      <c r="U830" s="316"/>
      <c r="V830" s="316"/>
      <c r="W830" s="312"/>
      <c r="X830" s="312"/>
      <c r="Y830" s="312"/>
      <c r="Z830" s="312"/>
      <c r="AA830" s="312"/>
      <c r="AB830" s="312"/>
      <c r="AC830" s="312"/>
      <c r="AD830" s="311"/>
    </row>
    <row r="831" spans="1:30" ht="20.100000000000001" customHeight="1">
      <c r="A831" s="311"/>
      <c r="B831" s="311"/>
      <c r="C831" s="312"/>
      <c r="D831" s="311" t="s">
        <v>7727</v>
      </c>
      <c r="E831" s="312"/>
      <c r="F831" s="313"/>
      <c r="G831" s="314"/>
      <c r="H831" s="313"/>
      <c r="I831" s="314"/>
      <c r="J831" s="313"/>
      <c r="K831" s="314"/>
      <c r="L831" s="313"/>
      <c r="M831" s="314"/>
      <c r="N831" s="313"/>
      <c r="O831" s="314"/>
      <c r="P831" s="335"/>
      <c r="Q831" s="336"/>
      <c r="R831" s="315"/>
      <c r="S831" s="316"/>
      <c r="T831" s="315"/>
      <c r="U831" s="316"/>
      <c r="V831" s="316"/>
      <c r="W831" s="312"/>
      <c r="X831" s="312"/>
      <c r="Y831" s="312"/>
      <c r="Z831" s="312"/>
      <c r="AA831" s="312"/>
      <c r="AB831" s="312"/>
      <c r="AC831" s="312"/>
      <c r="AD831" s="311"/>
    </row>
    <row r="832" spans="1:30" ht="20.100000000000001" customHeight="1">
      <c r="A832" s="9" t="s">
        <v>3825</v>
      </c>
      <c r="B832" s="9" t="s">
        <v>2468</v>
      </c>
      <c r="C832" s="308" t="s">
        <v>7659</v>
      </c>
      <c r="D832" s="9" t="s">
        <v>2430</v>
      </c>
      <c r="E832" s="308" t="s">
        <v>7725</v>
      </c>
      <c r="F832" s="11">
        <v>138</v>
      </c>
      <c r="G832" s="12">
        <v>3.5</v>
      </c>
      <c r="H832" s="11"/>
      <c r="I832" s="12"/>
      <c r="J832" s="11"/>
      <c r="K832" s="12"/>
      <c r="L832" s="11"/>
      <c r="M832" s="12"/>
      <c r="N832" s="11"/>
      <c r="O832" s="12"/>
      <c r="P832" s="334"/>
      <c r="Q832" s="74"/>
      <c r="R832" s="56">
        <v>173</v>
      </c>
      <c r="S832" s="57">
        <v>3.6997433704020533</v>
      </c>
      <c r="T832" s="56"/>
      <c r="U832" s="57"/>
      <c r="V832" s="57" t="s">
        <v>138</v>
      </c>
      <c r="W832" s="308"/>
      <c r="X832" s="308"/>
      <c r="Y832" s="308"/>
      <c r="Z832" s="308"/>
      <c r="AA832" s="308"/>
      <c r="AB832" s="308" t="s">
        <v>7660</v>
      </c>
      <c r="AC832" s="308"/>
      <c r="AD832" s="9"/>
    </row>
    <row r="833" spans="1:30" ht="20.100000000000001" customHeight="1">
      <c r="A833" s="311"/>
      <c r="B833" s="311"/>
      <c r="C833" s="312"/>
      <c r="D833" s="311" t="s">
        <v>2431</v>
      </c>
      <c r="E833" s="312"/>
      <c r="F833" s="313">
        <v>274</v>
      </c>
      <c r="G833" s="314">
        <v>6.9</v>
      </c>
      <c r="H833" s="313"/>
      <c r="I833" s="314"/>
      <c r="J833" s="313"/>
      <c r="K833" s="314"/>
      <c r="L833" s="313"/>
      <c r="M833" s="314"/>
      <c r="N833" s="313"/>
      <c r="O833" s="314"/>
      <c r="P833" s="335"/>
      <c r="Q833" s="336"/>
      <c r="R833" s="315">
        <v>305</v>
      </c>
      <c r="S833" s="316">
        <v>6.5226689478186488</v>
      </c>
      <c r="T833" s="315"/>
      <c r="U833" s="316"/>
      <c r="V833" s="316"/>
      <c r="W833" s="312"/>
      <c r="X833" s="312"/>
      <c r="Y833" s="312"/>
      <c r="Z833" s="312"/>
      <c r="AA833" s="312"/>
      <c r="AB833" s="312"/>
      <c r="AC833" s="312"/>
      <c r="AD833" s="311"/>
    </row>
    <row r="834" spans="1:30" ht="20.100000000000001" customHeight="1">
      <c r="A834" s="311"/>
      <c r="B834" s="311"/>
      <c r="C834" s="312"/>
      <c r="D834" s="311" t="s">
        <v>2432</v>
      </c>
      <c r="E834" s="312"/>
      <c r="F834" s="313">
        <v>421</v>
      </c>
      <c r="G834" s="314">
        <v>10.6</v>
      </c>
      <c r="H834" s="313"/>
      <c r="I834" s="314"/>
      <c r="J834" s="313"/>
      <c r="K834" s="314"/>
      <c r="L834" s="313"/>
      <c r="M834" s="314"/>
      <c r="N834" s="313"/>
      <c r="O834" s="314"/>
      <c r="P834" s="335"/>
      <c r="Q834" s="336"/>
      <c r="R834" s="315">
        <v>442</v>
      </c>
      <c r="S834" s="316">
        <v>9.4525235243798118</v>
      </c>
      <c r="T834" s="315"/>
      <c r="U834" s="316"/>
      <c r="V834" s="316"/>
      <c r="W834" s="312"/>
      <c r="X834" s="312"/>
      <c r="Y834" s="312"/>
      <c r="Z834" s="312"/>
      <c r="AA834" s="312"/>
      <c r="AB834" s="312"/>
      <c r="AC834" s="312"/>
      <c r="AD834" s="311"/>
    </row>
    <row r="835" spans="1:30" ht="20.100000000000001" customHeight="1">
      <c r="A835" s="311"/>
      <c r="B835" s="311"/>
      <c r="C835" s="312"/>
      <c r="D835" s="311" t="s">
        <v>2433</v>
      </c>
      <c r="E835" s="312"/>
      <c r="F835" s="313">
        <v>670</v>
      </c>
      <c r="G835" s="314">
        <v>16.8</v>
      </c>
      <c r="H835" s="313"/>
      <c r="I835" s="314"/>
      <c r="J835" s="313"/>
      <c r="K835" s="314"/>
      <c r="L835" s="313"/>
      <c r="M835" s="314"/>
      <c r="N835" s="313"/>
      <c r="O835" s="314"/>
      <c r="P835" s="335"/>
      <c r="Q835" s="336"/>
      <c r="R835" s="315">
        <v>760</v>
      </c>
      <c r="S835" s="316">
        <v>16.253207869974336</v>
      </c>
      <c r="T835" s="315"/>
      <c r="U835" s="316"/>
      <c r="V835" s="316"/>
      <c r="W835" s="312"/>
      <c r="X835" s="312"/>
      <c r="Y835" s="312"/>
      <c r="Z835" s="312"/>
      <c r="AA835" s="312"/>
      <c r="AB835" s="312"/>
      <c r="AC835" s="312"/>
      <c r="AD835" s="311"/>
    </row>
    <row r="836" spans="1:30" ht="20.100000000000001" customHeight="1">
      <c r="A836" s="311"/>
      <c r="B836" s="311"/>
      <c r="C836" s="312"/>
      <c r="D836" s="311" t="s">
        <v>7742</v>
      </c>
      <c r="E836" s="312"/>
      <c r="F836" s="313">
        <v>2478</v>
      </c>
      <c r="G836" s="314">
        <v>62.2</v>
      </c>
      <c r="H836" s="313"/>
      <c r="I836" s="314"/>
      <c r="J836" s="313"/>
      <c r="K836" s="314"/>
      <c r="L836" s="313"/>
      <c r="M836" s="314"/>
      <c r="N836" s="313"/>
      <c r="O836" s="314"/>
      <c r="P836" s="335"/>
      <c r="Q836" s="336"/>
      <c r="R836" s="315">
        <v>2996</v>
      </c>
      <c r="S836" s="316">
        <v>64.071856287425149</v>
      </c>
      <c r="T836" s="315"/>
      <c r="U836" s="316"/>
      <c r="V836" s="316"/>
      <c r="W836" s="312"/>
      <c r="X836" s="312"/>
      <c r="Y836" s="312"/>
      <c r="Z836" s="312"/>
      <c r="AA836" s="312"/>
      <c r="AB836" s="312"/>
      <c r="AC836" s="312"/>
      <c r="AD836" s="311"/>
    </row>
    <row r="837" spans="1:30" ht="20.100000000000001" customHeight="1">
      <c r="A837" s="311"/>
      <c r="B837" s="311"/>
      <c r="C837" s="312"/>
      <c r="D837" s="311" t="s">
        <v>7726</v>
      </c>
      <c r="E837" s="312"/>
      <c r="F837" s="356">
        <v>2</v>
      </c>
      <c r="G837" s="314">
        <v>5.0213406979663568E-2</v>
      </c>
      <c r="H837" s="313"/>
      <c r="I837" s="314"/>
      <c r="J837" s="313"/>
      <c r="K837" s="314"/>
      <c r="L837" s="313"/>
      <c r="M837" s="314"/>
      <c r="N837" s="313"/>
      <c r="O837" s="314"/>
      <c r="P837" s="335"/>
      <c r="Q837" s="336"/>
      <c r="R837" s="315"/>
      <c r="S837" s="316"/>
      <c r="T837" s="315"/>
      <c r="U837" s="316"/>
      <c r="V837" s="316"/>
      <c r="W837" s="312"/>
      <c r="X837" s="312"/>
      <c r="Y837" s="312"/>
      <c r="Z837" s="312"/>
      <c r="AA837" s="312"/>
      <c r="AB837" s="312"/>
      <c r="AC837" s="312"/>
      <c r="AD837" s="311"/>
    </row>
    <row r="838" spans="1:30" ht="20.100000000000001" customHeight="1">
      <c r="A838" s="311"/>
      <c r="B838" s="311"/>
      <c r="C838" s="312"/>
      <c r="D838" s="311" t="s">
        <v>7727</v>
      </c>
      <c r="E838" s="312"/>
      <c r="F838" s="313"/>
      <c r="G838" s="314"/>
      <c r="H838" s="313"/>
      <c r="I838" s="314"/>
      <c r="J838" s="313"/>
      <c r="K838" s="314"/>
      <c r="L838" s="313"/>
      <c r="M838" s="314"/>
      <c r="N838" s="313"/>
      <c r="O838" s="314"/>
      <c r="P838" s="335"/>
      <c r="Q838" s="336"/>
      <c r="R838" s="315">
        <v>1</v>
      </c>
      <c r="S838" s="316"/>
      <c r="T838" s="315"/>
      <c r="U838" s="316"/>
      <c r="V838" s="316"/>
      <c r="W838" s="312"/>
      <c r="X838" s="312"/>
      <c r="Y838" s="312"/>
      <c r="Z838" s="312"/>
      <c r="AA838" s="312"/>
      <c r="AB838" s="312"/>
      <c r="AC838" s="312"/>
      <c r="AD838" s="311"/>
    </row>
    <row r="839" spans="1:30" ht="20.100000000000001" customHeight="1">
      <c r="A839" s="9" t="s">
        <v>3826</v>
      </c>
      <c r="B839" s="9" t="s">
        <v>2469</v>
      </c>
      <c r="C839" s="308" t="s">
        <v>7659</v>
      </c>
      <c r="D839" s="9" t="s">
        <v>2430</v>
      </c>
      <c r="E839" s="308" t="s">
        <v>7725</v>
      </c>
      <c r="F839" s="11">
        <v>172</v>
      </c>
      <c r="G839" s="12">
        <v>4.3</v>
      </c>
      <c r="H839" s="11"/>
      <c r="I839" s="12"/>
      <c r="J839" s="11"/>
      <c r="K839" s="12"/>
      <c r="L839" s="11"/>
      <c r="M839" s="12"/>
      <c r="N839" s="11"/>
      <c r="O839" s="12"/>
      <c r="P839" s="334"/>
      <c r="Q839" s="74"/>
      <c r="R839" s="56">
        <v>219</v>
      </c>
      <c r="S839" s="57">
        <v>4.6824887748556767</v>
      </c>
      <c r="T839" s="56"/>
      <c r="U839" s="57"/>
      <c r="V839" s="57" t="s">
        <v>138</v>
      </c>
      <c r="W839" s="308"/>
      <c r="X839" s="308"/>
      <c r="Y839" s="308"/>
      <c r="Z839" s="308"/>
      <c r="AA839" s="308"/>
      <c r="AB839" s="308" t="s">
        <v>7660</v>
      </c>
      <c r="AC839" s="308"/>
      <c r="AD839" s="9"/>
    </row>
    <row r="840" spans="1:30" ht="20.100000000000001" customHeight="1">
      <c r="A840" s="311"/>
      <c r="B840" s="311"/>
      <c r="C840" s="312"/>
      <c r="D840" s="311" t="s">
        <v>2431</v>
      </c>
      <c r="E840" s="312"/>
      <c r="F840" s="313">
        <v>295</v>
      </c>
      <c r="G840" s="314">
        <v>7.4</v>
      </c>
      <c r="H840" s="313"/>
      <c r="I840" s="314"/>
      <c r="J840" s="313"/>
      <c r="K840" s="314"/>
      <c r="L840" s="313"/>
      <c r="M840" s="314"/>
      <c r="N840" s="313"/>
      <c r="O840" s="314"/>
      <c r="P840" s="335"/>
      <c r="Q840" s="336"/>
      <c r="R840" s="315">
        <v>296</v>
      </c>
      <c r="S840" s="316">
        <v>6.3288432756040196</v>
      </c>
      <c r="T840" s="315"/>
      <c r="U840" s="316"/>
      <c r="V840" s="316"/>
      <c r="W840" s="312"/>
      <c r="X840" s="312"/>
      <c r="Y840" s="312"/>
      <c r="Z840" s="312"/>
      <c r="AA840" s="312"/>
      <c r="AB840" s="312"/>
      <c r="AC840" s="312"/>
      <c r="AD840" s="311"/>
    </row>
    <row r="841" spans="1:30" ht="20.100000000000001" customHeight="1">
      <c r="A841" s="311"/>
      <c r="B841" s="311"/>
      <c r="C841" s="312"/>
      <c r="D841" s="311" t="s">
        <v>2432</v>
      </c>
      <c r="E841" s="312"/>
      <c r="F841" s="313">
        <v>379</v>
      </c>
      <c r="G841" s="314">
        <v>9.5</v>
      </c>
      <c r="H841" s="313"/>
      <c r="I841" s="314"/>
      <c r="J841" s="313"/>
      <c r="K841" s="314"/>
      <c r="L841" s="313"/>
      <c r="M841" s="314"/>
      <c r="N841" s="313"/>
      <c r="O841" s="314"/>
      <c r="P841" s="335"/>
      <c r="Q841" s="336"/>
      <c r="R841" s="315">
        <v>404</v>
      </c>
      <c r="S841" s="316">
        <v>8.6380158221081889</v>
      </c>
      <c r="T841" s="315"/>
      <c r="U841" s="316"/>
      <c r="V841" s="316"/>
      <c r="W841" s="312"/>
      <c r="X841" s="312"/>
      <c r="Y841" s="312"/>
      <c r="Z841" s="312"/>
      <c r="AA841" s="312"/>
      <c r="AB841" s="312"/>
      <c r="AC841" s="312"/>
      <c r="AD841" s="311"/>
    </row>
    <row r="842" spans="1:30" ht="20.100000000000001" customHeight="1">
      <c r="A842" s="311"/>
      <c r="B842" s="311"/>
      <c r="C842" s="312"/>
      <c r="D842" s="311" t="s">
        <v>2433</v>
      </c>
      <c r="E842" s="312"/>
      <c r="F842" s="313">
        <v>613</v>
      </c>
      <c r="G842" s="314">
        <v>15.4</v>
      </c>
      <c r="H842" s="313"/>
      <c r="I842" s="314"/>
      <c r="J842" s="313"/>
      <c r="K842" s="314"/>
      <c r="L842" s="313"/>
      <c r="M842" s="314"/>
      <c r="N842" s="313"/>
      <c r="O842" s="314"/>
      <c r="P842" s="335"/>
      <c r="Q842" s="336"/>
      <c r="R842" s="315">
        <v>711</v>
      </c>
      <c r="S842" s="316">
        <v>15.202052597819115</v>
      </c>
      <c r="T842" s="315"/>
      <c r="U842" s="316"/>
      <c r="V842" s="316"/>
      <c r="W842" s="312"/>
      <c r="X842" s="312"/>
      <c r="Y842" s="312"/>
      <c r="Z842" s="312"/>
      <c r="AA842" s="312"/>
      <c r="AB842" s="312"/>
      <c r="AC842" s="312"/>
      <c r="AD842" s="311"/>
    </row>
    <row r="843" spans="1:30" ht="20.100000000000001" customHeight="1">
      <c r="A843" s="311"/>
      <c r="B843" s="311"/>
      <c r="C843" s="312"/>
      <c r="D843" s="311" t="s">
        <v>7742</v>
      </c>
      <c r="E843" s="312"/>
      <c r="F843" s="313">
        <v>2522</v>
      </c>
      <c r="G843" s="314">
        <v>63.4</v>
      </c>
      <c r="H843" s="313"/>
      <c r="I843" s="314"/>
      <c r="J843" s="313"/>
      <c r="K843" s="314"/>
      <c r="L843" s="313"/>
      <c r="M843" s="314"/>
      <c r="N843" s="313"/>
      <c r="O843" s="314"/>
      <c r="P843" s="335"/>
      <c r="Q843" s="336"/>
      <c r="R843" s="315">
        <v>3047</v>
      </c>
      <c r="S843" s="316">
        <v>65.148599529612994</v>
      </c>
      <c r="T843" s="315"/>
      <c r="U843" s="316"/>
      <c r="V843" s="316"/>
      <c r="W843" s="312"/>
      <c r="X843" s="312"/>
      <c r="Y843" s="312"/>
      <c r="Z843" s="312"/>
      <c r="AA843" s="312"/>
      <c r="AB843" s="312"/>
      <c r="AC843" s="312"/>
      <c r="AD843" s="311"/>
    </row>
    <row r="844" spans="1:30" ht="20.100000000000001" customHeight="1">
      <c r="A844" s="311"/>
      <c r="B844" s="311"/>
      <c r="C844" s="312"/>
      <c r="D844" s="311" t="s">
        <v>7726</v>
      </c>
      <c r="E844" s="312"/>
      <c r="F844" s="356">
        <v>2</v>
      </c>
      <c r="G844" s="314">
        <v>5.0213406979663568E-2</v>
      </c>
      <c r="H844" s="313"/>
      <c r="I844" s="314"/>
      <c r="J844" s="313"/>
      <c r="K844" s="314"/>
      <c r="L844" s="313"/>
      <c r="M844" s="314"/>
      <c r="N844" s="313"/>
      <c r="O844" s="314"/>
      <c r="P844" s="335"/>
      <c r="Q844" s="336"/>
      <c r="R844" s="335"/>
      <c r="S844" s="337"/>
      <c r="T844" s="315"/>
      <c r="U844" s="316"/>
      <c r="V844" s="316"/>
      <c r="W844" s="312"/>
      <c r="X844" s="312"/>
      <c r="Y844" s="312"/>
      <c r="Z844" s="312"/>
      <c r="AA844" s="312"/>
      <c r="AB844" s="312"/>
      <c r="AC844" s="312"/>
      <c r="AD844" s="311"/>
    </row>
    <row r="845" spans="1:30" ht="20.100000000000001" customHeight="1">
      <c r="A845" s="317"/>
      <c r="B845" s="317"/>
      <c r="C845" s="318"/>
      <c r="D845" s="317" t="s">
        <v>7727</v>
      </c>
      <c r="E845" s="318"/>
      <c r="F845" s="319"/>
      <c r="G845" s="320"/>
      <c r="H845" s="319"/>
      <c r="I845" s="320"/>
      <c r="J845" s="319"/>
      <c r="K845" s="320"/>
      <c r="L845" s="319"/>
      <c r="M845" s="320"/>
      <c r="N845" s="319"/>
      <c r="O845" s="320"/>
      <c r="P845" s="338"/>
      <c r="Q845" s="339"/>
      <c r="R845" s="338"/>
      <c r="S845" s="340"/>
      <c r="T845" s="321"/>
      <c r="U845" s="322"/>
      <c r="V845" s="322"/>
      <c r="W845" s="318"/>
      <c r="X845" s="318"/>
      <c r="Y845" s="318"/>
      <c r="Z845" s="318"/>
      <c r="AA845" s="318"/>
      <c r="AB845" s="318"/>
      <c r="AC845" s="318"/>
      <c r="AD845" s="317"/>
    </row>
  </sheetData>
  <mergeCells count="15">
    <mergeCell ref="H1:I1"/>
    <mergeCell ref="F1:G1"/>
    <mergeCell ref="AD1:AD2"/>
    <mergeCell ref="J1:K1"/>
    <mergeCell ref="L1:M1"/>
    <mergeCell ref="N1:O1"/>
    <mergeCell ref="P1:Q1"/>
    <mergeCell ref="R1:S1"/>
    <mergeCell ref="T1:U1"/>
    <mergeCell ref="W1:AC1"/>
    <mergeCell ref="A1:A2"/>
    <mergeCell ref="B1:B2"/>
    <mergeCell ref="C1:C2"/>
    <mergeCell ref="D1:D2"/>
    <mergeCell ref="E1:E2"/>
  </mergeCells>
  <phoneticPr fontId="5" type="noConversion"/>
  <printOptions horizontalCentered="1"/>
  <pageMargins left="0.25" right="0.25" top="0.75" bottom="0.75" header="0.3" footer="0.3"/>
  <pageSetup paperSize="9" scale="49" fitToHeight="0" orientation="portrait" r:id="rId1"/>
  <headerFooter alignWithMargins="0">
    <oddHeader>&amp;C&amp;"돋움,굵게"&amp;14장애인고용패널조사 코드집-DQ파트</oddHeader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theme="3"/>
  </sheetPr>
  <dimension ref="A1:AE65536"/>
  <sheetViews>
    <sheetView zoomScale="80" zoomScaleNormal="80" workbookViewId="0">
      <pane xSplit="2" ySplit="2" topLeftCell="D681" activePane="bottomRight" state="frozen"/>
      <selection activeCell="N52" sqref="N52"/>
      <selection pane="topRight" activeCell="N52" sqref="N52"/>
      <selection pane="bottomLeft" activeCell="N52" sqref="N52"/>
      <selection pane="bottomRight" activeCell="F509" sqref="F509:F515"/>
    </sheetView>
  </sheetViews>
  <sheetFormatPr defaultRowHeight="20.100000000000001" customHeight="1"/>
  <cols>
    <col min="1" max="1" width="13" style="98" bestFit="1" customWidth="1"/>
    <col min="2" max="2" width="43.7109375" style="98" bestFit="1" customWidth="1"/>
    <col min="3" max="3" width="44.140625" style="99" bestFit="1" customWidth="1"/>
    <col min="4" max="4" width="57.5703125" style="98" bestFit="1" customWidth="1"/>
    <col min="5" max="5" width="5.7109375" style="99" customWidth="1"/>
    <col min="6" max="6" width="10.7109375" style="99" customWidth="1"/>
    <col min="7" max="7" width="10.7109375" style="307" customWidth="1"/>
    <col min="8" max="8" width="10.7109375" style="100" customWidth="1"/>
    <col min="9" max="9" width="10.7109375" style="101" customWidth="1"/>
    <col min="10" max="10" width="10.7109375" style="100" customWidth="1"/>
    <col min="11" max="11" width="10.7109375" style="101" customWidth="1"/>
    <col min="12" max="12" width="10.7109375" style="100" customWidth="1"/>
    <col min="13" max="13" width="10.7109375" style="101" customWidth="1"/>
    <col min="14" max="14" width="10.7109375" style="100" customWidth="1"/>
    <col min="15" max="15" width="10.7109375" style="101" customWidth="1"/>
    <col min="16" max="16" width="10.7109375" style="100" customWidth="1"/>
    <col min="17" max="17" width="10.7109375" style="101" customWidth="1"/>
    <col min="18" max="18" width="10.7109375" style="102" customWidth="1"/>
    <col min="19" max="19" width="10.7109375" style="101" customWidth="1"/>
    <col min="20" max="20" width="10.7109375" style="102" customWidth="1"/>
    <col min="21" max="26" width="10.7109375" style="101" customWidth="1"/>
    <col min="27" max="29" width="10.7109375" style="99" customWidth="1"/>
    <col min="30" max="30" width="34.7109375" style="98" customWidth="1"/>
    <col min="31" max="16384" width="9.140625" style="98"/>
  </cols>
  <sheetData>
    <row r="1" spans="1:31" s="5" customFormat="1" ht="20.100000000000001" customHeight="1">
      <c r="A1" s="585" t="s">
        <v>29</v>
      </c>
      <c r="B1" s="585" t="s">
        <v>30</v>
      </c>
      <c r="C1" s="586" t="s">
        <v>31</v>
      </c>
      <c r="D1" s="585" t="s">
        <v>67</v>
      </c>
      <c r="E1" s="585" t="s">
        <v>32</v>
      </c>
      <c r="F1" s="593" t="s">
        <v>7581</v>
      </c>
      <c r="G1" s="584"/>
      <c r="H1" s="581" t="s">
        <v>7553</v>
      </c>
      <c r="I1" s="581"/>
      <c r="J1" s="581" t="s">
        <v>6840</v>
      </c>
      <c r="K1" s="581"/>
      <c r="L1" s="581" t="s">
        <v>6718</v>
      </c>
      <c r="M1" s="581"/>
      <c r="N1" s="581" t="s">
        <v>2944</v>
      </c>
      <c r="O1" s="581"/>
      <c r="P1" s="581" t="s">
        <v>34</v>
      </c>
      <c r="Q1" s="581"/>
      <c r="R1" s="581" t="s">
        <v>35</v>
      </c>
      <c r="S1" s="581"/>
      <c r="T1" s="581" t="s">
        <v>36</v>
      </c>
      <c r="U1" s="581"/>
      <c r="V1" s="593" t="s">
        <v>37</v>
      </c>
      <c r="W1" s="583"/>
      <c r="X1" s="583"/>
      <c r="Y1" s="583"/>
      <c r="Z1" s="583"/>
      <c r="AA1" s="583"/>
      <c r="AB1" s="583"/>
      <c r="AC1" s="584"/>
      <c r="AD1" s="585" t="s">
        <v>38</v>
      </c>
      <c r="AE1" s="51"/>
    </row>
    <row r="2" spans="1:31" s="5" customFormat="1" ht="27">
      <c r="A2" s="585"/>
      <c r="B2" s="585"/>
      <c r="C2" s="587"/>
      <c r="D2" s="585"/>
      <c r="E2" s="585"/>
      <c r="F2" s="415" t="s">
        <v>7582</v>
      </c>
      <c r="G2" s="416" t="s">
        <v>2471</v>
      </c>
      <c r="H2" s="417" t="s">
        <v>39</v>
      </c>
      <c r="I2" s="399" t="s">
        <v>2471</v>
      </c>
      <c r="J2" s="417" t="s">
        <v>39</v>
      </c>
      <c r="K2" s="399" t="s">
        <v>2471</v>
      </c>
      <c r="L2" s="417" t="s">
        <v>39</v>
      </c>
      <c r="M2" s="399" t="s">
        <v>2471</v>
      </c>
      <c r="N2" s="417" t="s">
        <v>39</v>
      </c>
      <c r="O2" s="399" t="s">
        <v>2471</v>
      </c>
      <c r="P2" s="417" t="s">
        <v>39</v>
      </c>
      <c r="Q2" s="399" t="s">
        <v>2471</v>
      </c>
      <c r="R2" s="398" t="s">
        <v>39</v>
      </c>
      <c r="S2" s="399" t="s">
        <v>2471</v>
      </c>
      <c r="T2" s="398" t="s">
        <v>39</v>
      </c>
      <c r="U2" s="399" t="s">
        <v>2471</v>
      </c>
      <c r="V2" s="399" t="s">
        <v>7585</v>
      </c>
      <c r="W2" s="399" t="s">
        <v>7555</v>
      </c>
      <c r="X2" s="399" t="s">
        <v>6841</v>
      </c>
      <c r="Y2" s="399" t="s">
        <v>6719</v>
      </c>
      <c r="Z2" s="404" t="s">
        <v>2962</v>
      </c>
      <c r="AA2" s="405" t="s">
        <v>2963</v>
      </c>
      <c r="AB2" s="405" t="s">
        <v>2964</v>
      </c>
      <c r="AC2" s="406" t="s">
        <v>2965</v>
      </c>
      <c r="AD2" s="585"/>
      <c r="AE2" s="51"/>
    </row>
    <row r="3" spans="1:31" s="51" customFormat="1" ht="20.100000000000001" customHeight="1">
      <c r="A3" s="9" t="s">
        <v>9721</v>
      </c>
      <c r="B3" s="9" t="s">
        <v>6610</v>
      </c>
      <c r="C3" s="223" t="s">
        <v>6845</v>
      </c>
      <c r="D3" s="9" t="s">
        <v>1855</v>
      </c>
      <c r="E3" s="223"/>
      <c r="F3" s="80">
        <v>1542</v>
      </c>
      <c r="G3" s="12">
        <v>94.833948339483399</v>
      </c>
      <c r="H3" s="80">
        <v>1515</v>
      </c>
      <c r="I3" s="12">
        <v>89.065255731922392</v>
      </c>
      <c r="J3" s="80">
        <v>1635</v>
      </c>
      <c r="K3" s="12">
        <v>95.558153126826411</v>
      </c>
      <c r="L3" s="80">
        <v>1687</v>
      </c>
      <c r="M3" s="12">
        <v>96.344945745288399</v>
      </c>
      <c r="N3" s="80">
        <v>1674</v>
      </c>
      <c r="O3" s="57">
        <v>93.415178571428569</v>
      </c>
      <c r="P3" s="80">
        <v>1520</v>
      </c>
      <c r="Q3" s="57">
        <v>89.1</v>
      </c>
      <c r="R3" s="11"/>
      <c r="S3" s="12"/>
      <c r="T3" s="11"/>
      <c r="U3" s="12"/>
      <c r="V3" s="299" t="s">
        <v>28</v>
      </c>
      <c r="W3" s="223" t="s">
        <v>28</v>
      </c>
      <c r="X3" s="249" t="s">
        <v>28</v>
      </c>
      <c r="Y3" s="223" t="s">
        <v>28</v>
      </c>
      <c r="Z3" s="223" t="s">
        <v>28</v>
      </c>
      <c r="AA3" s="223" t="s">
        <v>28</v>
      </c>
      <c r="AB3" s="223"/>
      <c r="AC3" s="223"/>
      <c r="AD3" s="9"/>
    </row>
    <row r="4" spans="1:31" s="51" customFormat="1" ht="20.100000000000001" customHeight="1">
      <c r="A4" s="16"/>
      <c r="B4" s="16"/>
      <c r="C4" s="224"/>
      <c r="D4" s="16" t="s">
        <v>1965</v>
      </c>
      <c r="E4" s="224"/>
      <c r="F4" s="81">
        <v>79</v>
      </c>
      <c r="G4" s="19">
        <v>4.8585485854858552</v>
      </c>
      <c r="H4" s="81">
        <v>177</v>
      </c>
      <c r="I4" s="19">
        <v>10.405643738977073</v>
      </c>
      <c r="J4" s="81">
        <v>74</v>
      </c>
      <c r="K4" s="19">
        <v>4.3249561659848039</v>
      </c>
      <c r="L4" s="81">
        <v>57</v>
      </c>
      <c r="M4" s="19">
        <v>3.3</v>
      </c>
      <c r="N4" s="81">
        <v>110</v>
      </c>
      <c r="O4" s="59">
        <v>6.1383928571428568</v>
      </c>
      <c r="P4" s="81">
        <v>160</v>
      </c>
      <c r="Q4" s="59">
        <v>9.4</v>
      </c>
      <c r="R4" s="18"/>
      <c r="S4" s="19"/>
      <c r="T4" s="18"/>
      <c r="U4" s="19"/>
      <c r="V4" s="309"/>
      <c r="W4" s="224"/>
      <c r="X4" s="250"/>
      <c r="Y4" s="224"/>
      <c r="Z4" s="224"/>
      <c r="AA4" s="224"/>
      <c r="AB4" s="224"/>
      <c r="AC4" s="224"/>
      <c r="AD4" s="16"/>
    </row>
    <row r="5" spans="1:31" s="51" customFormat="1" ht="20.100000000000001" customHeight="1">
      <c r="A5" s="16"/>
      <c r="B5" s="16"/>
      <c r="C5" s="224"/>
      <c r="D5" s="16" t="s">
        <v>1966</v>
      </c>
      <c r="E5" s="224"/>
      <c r="F5" s="81">
        <v>5</v>
      </c>
      <c r="G5" s="19">
        <v>0.30750307503075031</v>
      </c>
      <c r="H5" s="81">
        <v>9</v>
      </c>
      <c r="I5" s="19">
        <v>0.52910052910052907</v>
      </c>
      <c r="J5" s="81">
        <v>2</v>
      </c>
      <c r="K5" s="19">
        <v>0.11689070718877849</v>
      </c>
      <c r="L5" s="81">
        <v>7</v>
      </c>
      <c r="M5" s="19">
        <v>0.4</v>
      </c>
      <c r="N5" s="81">
        <v>8</v>
      </c>
      <c r="O5" s="59">
        <v>0.44642857142857145</v>
      </c>
      <c r="P5" s="81">
        <v>25</v>
      </c>
      <c r="Q5" s="59">
        <v>1.5</v>
      </c>
      <c r="R5" s="18"/>
      <c r="S5" s="19"/>
      <c r="T5" s="18"/>
      <c r="U5" s="19"/>
      <c r="V5" s="19"/>
      <c r="W5" s="224"/>
      <c r="X5" s="250"/>
      <c r="Y5" s="224"/>
      <c r="Z5" s="224"/>
      <c r="AA5" s="224"/>
      <c r="AB5" s="224"/>
      <c r="AC5" s="224"/>
      <c r="AD5" s="16"/>
    </row>
    <row r="6" spans="1:31" s="51" customFormat="1" ht="20.100000000000001" customHeight="1">
      <c r="A6" s="9" t="s">
        <v>3947</v>
      </c>
      <c r="B6" s="9" t="s">
        <v>6611</v>
      </c>
      <c r="C6" s="387" t="s">
        <v>4089</v>
      </c>
      <c r="D6" s="9" t="s">
        <v>1967</v>
      </c>
      <c r="E6" s="223"/>
      <c r="F6" s="80">
        <v>3</v>
      </c>
      <c r="G6" s="12">
        <v>60</v>
      </c>
      <c r="H6" s="80">
        <v>8</v>
      </c>
      <c r="I6" s="12">
        <v>88.888888888888886</v>
      </c>
      <c r="J6" s="80">
        <v>2</v>
      </c>
      <c r="K6" s="12">
        <v>100</v>
      </c>
      <c r="L6" s="80">
        <v>7</v>
      </c>
      <c r="M6" s="12">
        <v>100</v>
      </c>
      <c r="N6" s="82">
        <v>7</v>
      </c>
      <c r="O6" s="57">
        <v>87.5</v>
      </c>
      <c r="P6" s="82">
        <v>15</v>
      </c>
      <c r="Q6" s="57">
        <v>60</v>
      </c>
      <c r="R6" s="11"/>
      <c r="S6" s="12"/>
      <c r="T6" s="11"/>
      <c r="U6" s="12"/>
      <c r="V6" s="299" t="s">
        <v>28</v>
      </c>
      <c r="W6" s="223" t="s">
        <v>28</v>
      </c>
      <c r="X6" s="249" t="s">
        <v>28</v>
      </c>
      <c r="Y6" s="223" t="s">
        <v>28</v>
      </c>
      <c r="Z6" s="223" t="s">
        <v>28</v>
      </c>
      <c r="AA6" s="223" t="s">
        <v>28</v>
      </c>
      <c r="AB6" s="223"/>
      <c r="AC6" s="223"/>
      <c r="AD6" s="9"/>
    </row>
    <row r="7" spans="1:31" s="51" customFormat="1" ht="20.100000000000001" customHeight="1">
      <c r="A7" s="16"/>
      <c r="B7" s="16"/>
      <c r="C7" s="224"/>
      <c r="D7" s="16" t="s">
        <v>1968</v>
      </c>
      <c r="E7" s="224"/>
      <c r="F7" s="81">
        <v>2</v>
      </c>
      <c r="G7" s="19">
        <v>40</v>
      </c>
      <c r="H7" s="81">
        <v>1</v>
      </c>
      <c r="I7" s="19">
        <v>11.111111111111111</v>
      </c>
      <c r="J7" s="81"/>
      <c r="K7" s="19"/>
      <c r="L7" s="81"/>
      <c r="M7" s="19"/>
      <c r="N7" s="83">
        <v>1</v>
      </c>
      <c r="O7" s="59">
        <v>12.5</v>
      </c>
      <c r="P7" s="83">
        <v>6</v>
      </c>
      <c r="Q7" s="59">
        <v>24</v>
      </c>
      <c r="R7" s="18"/>
      <c r="S7" s="19"/>
      <c r="T7" s="18"/>
      <c r="U7" s="19"/>
      <c r="V7" s="19"/>
      <c r="W7" s="224"/>
      <c r="X7" s="250"/>
      <c r="Y7" s="224"/>
      <c r="Z7" s="224"/>
      <c r="AA7" s="224"/>
      <c r="AB7" s="224"/>
      <c r="AC7" s="224"/>
      <c r="AD7" s="16"/>
    </row>
    <row r="8" spans="1:31" s="51" customFormat="1" ht="20.100000000000001" customHeight="1">
      <c r="A8" s="16"/>
      <c r="B8" s="16"/>
      <c r="C8" s="224"/>
      <c r="D8" s="16" t="s">
        <v>1969</v>
      </c>
      <c r="E8" s="224"/>
      <c r="F8" s="81"/>
      <c r="G8" s="19"/>
      <c r="H8" s="81"/>
      <c r="I8" s="19"/>
      <c r="J8" s="81"/>
      <c r="K8" s="19"/>
      <c r="L8" s="81"/>
      <c r="M8" s="19"/>
      <c r="N8" s="83"/>
      <c r="O8" s="59"/>
      <c r="P8" s="83">
        <v>4</v>
      </c>
      <c r="Q8" s="59">
        <v>16</v>
      </c>
      <c r="R8" s="18"/>
      <c r="S8" s="19"/>
      <c r="T8" s="18"/>
      <c r="U8" s="19"/>
      <c r="V8" s="19"/>
      <c r="W8" s="224"/>
      <c r="X8" s="250"/>
      <c r="Y8" s="224"/>
      <c r="Z8" s="224"/>
      <c r="AA8" s="224"/>
      <c r="AB8" s="224"/>
      <c r="AC8" s="224"/>
      <c r="AD8" s="16"/>
    </row>
    <row r="9" spans="1:31" s="51" customFormat="1" ht="20.100000000000001" customHeight="1">
      <c r="A9" s="9" t="s">
        <v>7583</v>
      </c>
      <c r="B9" s="9" t="s">
        <v>6612</v>
      </c>
      <c r="C9" s="394" t="s">
        <v>7586</v>
      </c>
      <c r="D9" s="9"/>
      <c r="E9" s="223"/>
      <c r="F9" s="80"/>
      <c r="G9" s="12"/>
      <c r="H9" s="80"/>
      <c r="I9" s="12"/>
      <c r="J9" s="80"/>
      <c r="K9" s="12"/>
      <c r="L9" s="80"/>
      <c r="M9" s="12"/>
      <c r="N9" s="82"/>
      <c r="O9" s="57"/>
      <c r="P9" s="82">
        <v>4</v>
      </c>
      <c r="Q9" s="57">
        <v>100</v>
      </c>
      <c r="R9" s="11"/>
      <c r="S9" s="12"/>
      <c r="T9" s="11"/>
      <c r="U9" s="12"/>
      <c r="V9" s="301" t="s">
        <v>28</v>
      </c>
      <c r="W9" s="223" t="s">
        <v>28</v>
      </c>
      <c r="X9" s="249" t="s">
        <v>28</v>
      </c>
      <c r="Y9" s="223" t="s">
        <v>28</v>
      </c>
      <c r="Z9" s="223" t="s">
        <v>28</v>
      </c>
      <c r="AA9" s="223" t="s">
        <v>28</v>
      </c>
      <c r="AB9" s="223"/>
      <c r="AC9" s="223"/>
      <c r="AD9" s="9"/>
    </row>
    <row r="10" spans="1:31" s="51" customFormat="1" ht="20.100000000000001" customHeight="1">
      <c r="A10" s="9" t="s">
        <v>3946</v>
      </c>
      <c r="B10" s="9" t="s">
        <v>6613</v>
      </c>
      <c r="C10" s="223" t="s">
        <v>6845</v>
      </c>
      <c r="D10" s="9" t="s">
        <v>1853</v>
      </c>
      <c r="E10" s="223"/>
      <c r="F10" s="80">
        <v>79</v>
      </c>
      <c r="G10" s="12">
        <v>4.8735348550277608</v>
      </c>
      <c r="H10" s="80">
        <v>177</v>
      </c>
      <c r="I10" s="12">
        <v>10.460992907801419</v>
      </c>
      <c r="J10" s="80">
        <v>74</v>
      </c>
      <c r="K10" s="12">
        <v>4.3300175541252193</v>
      </c>
      <c r="L10" s="80">
        <v>57</v>
      </c>
      <c r="M10" s="12">
        <v>3.3</v>
      </c>
      <c r="N10" s="82">
        <v>110</v>
      </c>
      <c r="O10" s="57">
        <v>6.1659192825112106</v>
      </c>
      <c r="P10" s="82">
        <v>183</v>
      </c>
      <c r="Q10" s="57">
        <v>10.74574280681151</v>
      </c>
      <c r="R10" s="56">
        <v>1616</v>
      </c>
      <c r="S10" s="57">
        <v>92.079772079772084</v>
      </c>
      <c r="T10" s="11"/>
      <c r="U10" s="12"/>
      <c r="V10" s="299" t="s">
        <v>28</v>
      </c>
      <c r="W10" s="223" t="s">
        <v>28</v>
      </c>
      <c r="X10" s="249" t="s">
        <v>28</v>
      </c>
      <c r="Y10" s="223" t="s">
        <v>28</v>
      </c>
      <c r="Z10" s="223" t="s">
        <v>28</v>
      </c>
      <c r="AA10" s="223" t="s">
        <v>28</v>
      </c>
      <c r="AB10" s="223" t="s">
        <v>28</v>
      </c>
      <c r="AC10" s="223"/>
      <c r="AD10" s="84" t="s">
        <v>6846</v>
      </c>
    </row>
    <row r="11" spans="1:31" s="51" customFormat="1" ht="20.100000000000001" customHeight="1">
      <c r="A11" s="16"/>
      <c r="B11" s="16"/>
      <c r="C11" s="302" t="s">
        <v>6847</v>
      </c>
      <c r="D11" s="16" t="s">
        <v>1854</v>
      </c>
      <c r="E11" s="224"/>
      <c r="F11" s="81">
        <v>1542</v>
      </c>
      <c r="G11" s="19">
        <v>95.126465144972244</v>
      </c>
      <c r="H11" s="81">
        <v>1515</v>
      </c>
      <c r="I11" s="19">
        <v>89.539007092198588</v>
      </c>
      <c r="J11" s="81">
        <v>1635</v>
      </c>
      <c r="K11" s="19">
        <v>95.66998244587478</v>
      </c>
      <c r="L11" s="81">
        <v>1687</v>
      </c>
      <c r="M11" s="19">
        <v>96.7</v>
      </c>
      <c r="N11" s="83">
        <v>1674</v>
      </c>
      <c r="O11" s="59">
        <v>93.834080717488789</v>
      </c>
      <c r="P11" s="83">
        <v>1522</v>
      </c>
      <c r="Q11" s="59">
        <v>89.254257193188494</v>
      </c>
      <c r="R11" s="58">
        <v>139</v>
      </c>
      <c r="S11" s="59">
        <v>7.9202279202279202</v>
      </c>
      <c r="T11" s="18"/>
      <c r="U11" s="19"/>
      <c r="V11" s="19"/>
      <c r="W11" s="224"/>
      <c r="X11" s="250"/>
      <c r="Y11" s="224"/>
      <c r="Z11" s="224"/>
      <c r="AA11" s="224"/>
      <c r="AB11" s="224"/>
      <c r="AC11" s="224"/>
      <c r="AD11" s="60" t="s">
        <v>6848</v>
      </c>
    </row>
    <row r="12" spans="1:31" s="51" customFormat="1" ht="20.100000000000001" customHeight="1">
      <c r="A12" s="9" t="s">
        <v>3948</v>
      </c>
      <c r="B12" s="9" t="s">
        <v>6614</v>
      </c>
      <c r="C12" s="308" t="s">
        <v>6845</v>
      </c>
      <c r="D12" s="9"/>
      <c r="E12" s="223"/>
      <c r="F12" s="80">
        <v>1621</v>
      </c>
      <c r="G12" s="12" t="s">
        <v>7584</v>
      </c>
      <c r="H12" s="80">
        <v>1692</v>
      </c>
      <c r="I12" s="12">
        <v>100</v>
      </c>
      <c r="J12" s="80">
        <v>1709</v>
      </c>
      <c r="K12" s="12">
        <v>100</v>
      </c>
      <c r="L12" s="80">
        <v>1744</v>
      </c>
      <c r="M12" s="12">
        <v>100</v>
      </c>
      <c r="N12" s="80">
        <v>1784</v>
      </c>
      <c r="O12" s="57">
        <v>100</v>
      </c>
      <c r="P12" s="80">
        <v>1705</v>
      </c>
      <c r="Q12" s="57">
        <v>100</v>
      </c>
      <c r="R12" s="11">
        <v>1755</v>
      </c>
      <c r="S12" s="57">
        <v>100</v>
      </c>
      <c r="T12" s="11"/>
      <c r="U12" s="12"/>
      <c r="V12" s="301" t="s">
        <v>28</v>
      </c>
      <c r="W12" s="223" t="s">
        <v>28</v>
      </c>
      <c r="X12" s="249" t="s">
        <v>28</v>
      </c>
      <c r="Y12" s="223" t="s">
        <v>28</v>
      </c>
      <c r="Z12" s="223" t="s">
        <v>28</v>
      </c>
      <c r="AA12" s="223" t="s">
        <v>28</v>
      </c>
      <c r="AB12" s="223" t="s">
        <v>28</v>
      </c>
      <c r="AC12" s="223"/>
      <c r="AD12" s="16" t="s">
        <v>6848</v>
      </c>
    </row>
    <row r="13" spans="1:31" s="51" customFormat="1" ht="20.100000000000001" customHeight="1">
      <c r="A13" s="9" t="s">
        <v>3949</v>
      </c>
      <c r="B13" s="9" t="s">
        <v>6615</v>
      </c>
      <c r="C13" s="308" t="s">
        <v>6845</v>
      </c>
      <c r="D13" s="9"/>
      <c r="E13" s="223"/>
      <c r="F13" s="80">
        <v>1621</v>
      </c>
      <c r="G13" s="12" t="s">
        <v>7584</v>
      </c>
      <c r="H13" s="80">
        <v>1692</v>
      </c>
      <c r="I13" s="12">
        <v>100</v>
      </c>
      <c r="J13" s="80">
        <v>1709</v>
      </c>
      <c r="K13" s="12">
        <v>100</v>
      </c>
      <c r="L13" s="80">
        <v>1744</v>
      </c>
      <c r="M13" s="12">
        <v>100</v>
      </c>
      <c r="N13" s="80">
        <v>1784</v>
      </c>
      <c r="O13" s="57">
        <v>100</v>
      </c>
      <c r="P13" s="80">
        <v>1705</v>
      </c>
      <c r="Q13" s="57">
        <v>100</v>
      </c>
      <c r="R13" s="11">
        <v>1755</v>
      </c>
      <c r="S13" s="57">
        <v>100</v>
      </c>
      <c r="T13" s="11"/>
      <c r="U13" s="12"/>
      <c r="V13" s="301" t="s">
        <v>28</v>
      </c>
      <c r="W13" s="223" t="s">
        <v>28</v>
      </c>
      <c r="X13" s="249" t="s">
        <v>28</v>
      </c>
      <c r="Y13" s="223" t="s">
        <v>28</v>
      </c>
      <c r="Z13" s="223" t="s">
        <v>28</v>
      </c>
      <c r="AA13" s="223" t="s">
        <v>28</v>
      </c>
      <c r="AB13" s="223" t="s">
        <v>28</v>
      </c>
      <c r="AC13" s="223"/>
      <c r="AD13" s="39" t="s">
        <v>6848</v>
      </c>
    </row>
    <row r="14" spans="1:31" s="38" customFormat="1" ht="20.100000000000001" customHeight="1">
      <c r="A14" s="9" t="s">
        <v>3950</v>
      </c>
      <c r="B14" s="9" t="s">
        <v>6616</v>
      </c>
      <c r="C14" s="308" t="s">
        <v>6845</v>
      </c>
      <c r="D14" s="9" t="s">
        <v>1951</v>
      </c>
      <c r="E14" s="223"/>
      <c r="F14" s="80">
        <v>407</v>
      </c>
      <c r="G14" s="12">
        <v>25.107958050586056</v>
      </c>
      <c r="H14" s="80">
        <v>423</v>
      </c>
      <c r="I14" s="12">
        <v>25</v>
      </c>
      <c r="J14" s="80">
        <v>440</v>
      </c>
      <c r="K14" s="12">
        <v>25.746050321825631</v>
      </c>
      <c r="L14" s="80">
        <v>454</v>
      </c>
      <c r="M14" s="12">
        <v>26.032110091743121</v>
      </c>
      <c r="N14" s="80">
        <v>458</v>
      </c>
      <c r="O14" s="12">
        <v>25.672645739910315</v>
      </c>
      <c r="P14" s="80">
        <v>466</v>
      </c>
      <c r="Q14" s="12">
        <v>27.3</v>
      </c>
      <c r="R14" s="11">
        <v>497</v>
      </c>
      <c r="S14" s="12">
        <v>28.319088319088319</v>
      </c>
      <c r="T14" s="11"/>
      <c r="U14" s="12"/>
      <c r="V14" s="301" t="s">
        <v>28</v>
      </c>
      <c r="W14" s="223" t="s">
        <v>28</v>
      </c>
      <c r="X14" s="249" t="s">
        <v>28</v>
      </c>
      <c r="Y14" s="223" t="s">
        <v>28</v>
      </c>
      <c r="Z14" s="223" t="s">
        <v>28</v>
      </c>
      <c r="AA14" s="223" t="s">
        <v>28</v>
      </c>
      <c r="AB14" s="223" t="s">
        <v>28</v>
      </c>
      <c r="AC14" s="223"/>
      <c r="AD14" s="16" t="s">
        <v>6848</v>
      </c>
    </row>
    <row r="15" spans="1:31" s="38" customFormat="1" ht="20.100000000000001" customHeight="1">
      <c r="A15" s="16"/>
      <c r="B15" s="16"/>
      <c r="C15" s="224"/>
      <c r="D15" s="16" t="s">
        <v>1952</v>
      </c>
      <c r="E15" s="224"/>
      <c r="F15" s="81">
        <v>319</v>
      </c>
      <c r="G15" s="19">
        <v>19.679210363972857</v>
      </c>
      <c r="H15" s="81">
        <v>343</v>
      </c>
      <c r="I15" s="19">
        <v>20.271867612293143</v>
      </c>
      <c r="J15" s="81">
        <v>334</v>
      </c>
      <c r="K15" s="19">
        <v>19.543592744294909</v>
      </c>
      <c r="L15" s="81">
        <v>338</v>
      </c>
      <c r="M15" s="19">
        <v>19.380733944954127</v>
      </c>
      <c r="N15" s="81">
        <v>328</v>
      </c>
      <c r="O15" s="19">
        <v>18.385650224215247</v>
      </c>
      <c r="P15" s="81">
        <v>248</v>
      </c>
      <c r="Q15" s="19">
        <v>14.5</v>
      </c>
      <c r="R15" s="18">
        <v>247</v>
      </c>
      <c r="S15" s="19">
        <v>14.074074074074074</v>
      </c>
      <c r="T15" s="18"/>
      <c r="U15" s="19"/>
      <c r="V15" s="19"/>
      <c r="W15" s="224"/>
      <c r="X15" s="250"/>
      <c r="Y15" s="224"/>
      <c r="Z15" s="224"/>
      <c r="AA15" s="224"/>
      <c r="AB15" s="224"/>
      <c r="AC15" s="224"/>
      <c r="AD15" s="16"/>
    </row>
    <row r="16" spans="1:31" s="38" customFormat="1" ht="20.100000000000001" customHeight="1">
      <c r="A16" s="16"/>
      <c r="B16" s="16"/>
      <c r="C16" s="224"/>
      <c r="D16" s="16" t="s">
        <v>1953</v>
      </c>
      <c r="E16" s="224"/>
      <c r="F16" s="81">
        <v>260</v>
      </c>
      <c r="G16" s="19">
        <v>16.039481801357187</v>
      </c>
      <c r="H16" s="81">
        <v>270</v>
      </c>
      <c r="I16" s="19">
        <v>15.957446808510639</v>
      </c>
      <c r="J16" s="81">
        <v>281</v>
      </c>
      <c r="K16" s="19">
        <v>16.442363955529547</v>
      </c>
      <c r="L16" s="81">
        <v>285</v>
      </c>
      <c r="M16" s="19">
        <v>16.341743119266056</v>
      </c>
      <c r="N16" s="81">
        <v>317</v>
      </c>
      <c r="O16" s="19">
        <v>17.769058295964125</v>
      </c>
      <c r="P16" s="81">
        <v>323</v>
      </c>
      <c r="Q16" s="19">
        <v>18.899999999999999</v>
      </c>
      <c r="R16" s="18">
        <v>353</v>
      </c>
      <c r="S16" s="19">
        <v>20.113960113960115</v>
      </c>
      <c r="T16" s="18"/>
      <c r="U16" s="19"/>
      <c r="V16" s="19"/>
      <c r="W16" s="224"/>
      <c r="X16" s="250"/>
      <c r="Y16" s="224"/>
      <c r="Z16" s="224"/>
      <c r="AA16" s="224"/>
      <c r="AB16" s="224"/>
      <c r="AC16" s="224"/>
      <c r="AD16" s="16"/>
    </row>
    <row r="17" spans="1:30" s="38" customFormat="1" ht="20.100000000000001" customHeight="1">
      <c r="A17" s="16"/>
      <c r="B17" s="16"/>
      <c r="C17" s="224"/>
      <c r="D17" s="16" t="s">
        <v>6849</v>
      </c>
      <c r="E17" s="224"/>
      <c r="F17" s="81">
        <v>347</v>
      </c>
      <c r="G17" s="19">
        <v>21.406539173349785</v>
      </c>
      <c r="H17" s="81">
        <v>397</v>
      </c>
      <c r="I17" s="19">
        <v>23.463356973995271</v>
      </c>
      <c r="J17" s="81">
        <v>432</v>
      </c>
      <c r="K17" s="19">
        <v>25.277940315974256</v>
      </c>
      <c r="L17" s="81">
        <v>447</v>
      </c>
      <c r="M17" s="19">
        <v>25.630733944954127</v>
      </c>
      <c r="N17" s="81">
        <v>451</v>
      </c>
      <c r="O17" s="19">
        <v>25.280269058295964</v>
      </c>
      <c r="P17" s="81">
        <v>437</v>
      </c>
      <c r="Q17" s="19">
        <v>25.6</v>
      </c>
      <c r="R17" s="18">
        <v>252</v>
      </c>
      <c r="S17" s="19">
        <v>14.358974358974359</v>
      </c>
      <c r="T17" s="18"/>
      <c r="U17" s="19"/>
      <c r="V17" s="19"/>
      <c r="W17" s="224"/>
      <c r="X17" s="250"/>
      <c r="Y17" s="224"/>
      <c r="Z17" s="224"/>
      <c r="AA17" s="224"/>
      <c r="AB17" s="224"/>
      <c r="AC17" s="224"/>
      <c r="AD17" s="16"/>
    </row>
    <row r="18" spans="1:30" s="38" customFormat="1" ht="20.100000000000001" customHeight="1">
      <c r="A18" s="16"/>
      <c r="B18" s="16"/>
      <c r="C18" s="49"/>
      <c r="D18" s="16" t="s">
        <v>6842</v>
      </c>
      <c r="E18" s="224"/>
      <c r="F18" s="81">
        <v>42</v>
      </c>
      <c r="G18" s="19">
        <v>2.5909932140653917</v>
      </c>
      <c r="H18" s="81">
        <v>51</v>
      </c>
      <c r="I18" s="19">
        <v>3.0141843971631204</v>
      </c>
      <c r="J18" s="81">
        <v>52</v>
      </c>
      <c r="K18" s="19">
        <v>3.0427150380339376</v>
      </c>
      <c r="L18" s="81">
        <v>57</v>
      </c>
      <c r="M18" s="19">
        <v>3.2683486238532109</v>
      </c>
      <c r="N18" s="81">
        <v>60</v>
      </c>
      <c r="O18" s="19">
        <v>3.3632286995515694</v>
      </c>
      <c r="P18" s="81">
        <v>61</v>
      </c>
      <c r="Q18" s="19">
        <v>3.6</v>
      </c>
      <c r="R18" s="18">
        <v>223</v>
      </c>
      <c r="S18" s="19">
        <v>12.706552706552706</v>
      </c>
      <c r="T18" s="18"/>
      <c r="U18" s="19"/>
      <c r="V18" s="19"/>
      <c r="W18" s="224"/>
      <c r="X18" s="250"/>
      <c r="Y18" s="224"/>
      <c r="Z18" s="224"/>
      <c r="AA18" s="224"/>
      <c r="AB18" s="224"/>
      <c r="AC18" s="224"/>
      <c r="AD18" s="16"/>
    </row>
    <row r="19" spans="1:30" s="38" customFormat="1" ht="20.100000000000001" customHeight="1">
      <c r="A19" s="16"/>
      <c r="B19" s="16"/>
      <c r="C19" s="224"/>
      <c r="D19" s="16" t="s">
        <v>6843</v>
      </c>
      <c r="E19" s="224"/>
      <c r="F19" s="81">
        <v>122</v>
      </c>
      <c r="G19" s="19">
        <v>7.5262183837137568</v>
      </c>
      <c r="H19" s="81">
        <v>84</v>
      </c>
      <c r="I19" s="19">
        <v>4.9645390070921982</v>
      </c>
      <c r="J19" s="81">
        <v>52</v>
      </c>
      <c r="K19" s="19">
        <v>3.0427150380339376</v>
      </c>
      <c r="L19" s="81">
        <v>50</v>
      </c>
      <c r="M19" s="19">
        <v>2.8669724770642202</v>
      </c>
      <c r="N19" s="81">
        <v>53</v>
      </c>
      <c r="O19" s="19">
        <v>2.9708520179372195</v>
      </c>
      <c r="P19" s="81">
        <v>47</v>
      </c>
      <c r="Q19" s="19">
        <v>2.8</v>
      </c>
      <c r="R19" s="18">
        <v>63</v>
      </c>
      <c r="S19" s="19">
        <v>3.5897435897435899</v>
      </c>
      <c r="T19" s="18"/>
      <c r="U19" s="19"/>
      <c r="V19" s="19"/>
      <c r="W19" s="224"/>
      <c r="X19" s="250"/>
      <c r="Y19" s="224"/>
      <c r="Z19" s="224"/>
      <c r="AA19" s="224"/>
      <c r="AB19" s="224"/>
      <c r="AC19" s="224"/>
      <c r="AD19" s="16"/>
    </row>
    <row r="20" spans="1:30" s="38" customFormat="1" ht="20.100000000000001" customHeight="1">
      <c r="A20" s="16"/>
      <c r="B20" s="16"/>
      <c r="C20" s="224"/>
      <c r="D20" s="16" t="s">
        <v>1956</v>
      </c>
      <c r="E20" s="49"/>
      <c r="F20" s="81">
        <v>124</v>
      </c>
      <c r="G20" s="19">
        <v>7.6495990129549662</v>
      </c>
      <c r="H20" s="81">
        <v>124</v>
      </c>
      <c r="I20" s="19">
        <v>7.3286052009456268</v>
      </c>
      <c r="J20" s="81">
        <v>118</v>
      </c>
      <c r="K20" s="19">
        <v>6.9046225863077817</v>
      </c>
      <c r="L20" s="81">
        <v>113</v>
      </c>
      <c r="M20" s="19">
        <v>6.4793577981651378</v>
      </c>
      <c r="N20" s="81">
        <v>117</v>
      </c>
      <c r="O20" s="19">
        <v>6.5582959641255609</v>
      </c>
      <c r="P20" s="81">
        <v>123</v>
      </c>
      <c r="Q20" s="19">
        <v>7.2</v>
      </c>
      <c r="R20" s="18">
        <v>120</v>
      </c>
      <c r="S20" s="19">
        <v>6.8376068376068373</v>
      </c>
      <c r="T20" s="18"/>
      <c r="U20" s="19"/>
      <c r="V20" s="19"/>
      <c r="W20" s="224"/>
      <c r="X20" s="250"/>
      <c r="Y20" s="224"/>
      <c r="Z20" s="224"/>
      <c r="AA20" s="224"/>
      <c r="AB20" s="224"/>
      <c r="AC20" s="224"/>
      <c r="AD20" s="16"/>
    </row>
    <row r="21" spans="1:30" s="51" customFormat="1" ht="20.100000000000001" customHeight="1">
      <c r="A21" s="9" t="s">
        <v>3951</v>
      </c>
      <c r="B21" s="9" t="s">
        <v>6617</v>
      </c>
      <c r="C21" s="308" t="s">
        <v>6845</v>
      </c>
      <c r="D21" s="9" t="s">
        <v>2389</v>
      </c>
      <c r="E21" s="223"/>
      <c r="F21" s="80">
        <v>1395</v>
      </c>
      <c r="G21" s="12">
        <v>86.057988895743364</v>
      </c>
      <c r="H21" s="80">
        <v>1445</v>
      </c>
      <c r="I21" s="12">
        <v>85.401891252955082</v>
      </c>
      <c r="J21" s="80">
        <v>1486</v>
      </c>
      <c r="K21" s="12">
        <v>86.951433586892918</v>
      </c>
      <c r="L21" s="80">
        <v>1471</v>
      </c>
      <c r="M21" s="12">
        <v>84.288990825688074</v>
      </c>
      <c r="N21" s="82">
        <v>1500</v>
      </c>
      <c r="O21" s="57">
        <v>84.080717488789233</v>
      </c>
      <c r="P21" s="82">
        <v>1415</v>
      </c>
      <c r="Q21" s="57">
        <v>83</v>
      </c>
      <c r="R21" s="56">
        <v>1475</v>
      </c>
      <c r="S21" s="57">
        <v>84.04558404558405</v>
      </c>
      <c r="T21" s="11"/>
      <c r="U21" s="12"/>
      <c r="V21" s="308" t="s">
        <v>28</v>
      </c>
      <c r="W21" s="223" t="s">
        <v>28</v>
      </c>
      <c r="X21" s="249" t="s">
        <v>28</v>
      </c>
      <c r="Y21" s="223" t="s">
        <v>28</v>
      </c>
      <c r="Z21" s="223" t="s">
        <v>28</v>
      </c>
      <c r="AA21" s="223" t="s">
        <v>28</v>
      </c>
      <c r="AB21" s="223" t="s">
        <v>28</v>
      </c>
      <c r="AC21" s="223"/>
      <c r="AD21" s="9" t="s">
        <v>6848</v>
      </c>
    </row>
    <row r="22" spans="1:30" s="51" customFormat="1" ht="20.100000000000001" customHeight="1">
      <c r="A22" s="16"/>
      <c r="B22" s="16"/>
      <c r="C22" s="224"/>
      <c r="D22" s="16" t="s">
        <v>2390</v>
      </c>
      <c r="E22" s="224"/>
      <c r="F22" s="81">
        <v>226</v>
      </c>
      <c r="G22" s="314">
        <v>13.942011104256633</v>
      </c>
      <c r="H22" s="81">
        <v>247</v>
      </c>
      <c r="I22" s="19">
        <v>14.598108747044916</v>
      </c>
      <c r="J22" s="81">
        <v>223</v>
      </c>
      <c r="K22" s="19">
        <v>13.04856641310708</v>
      </c>
      <c r="L22" s="81">
        <v>273</v>
      </c>
      <c r="M22" s="19">
        <v>15.711009174311927</v>
      </c>
      <c r="N22" s="83">
        <v>284</v>
      </c>
      <c r="O22" s="59">
        <v>15.919282511210762</v>
      </c>
      <c r="P22" s="83">
        <v>265</v>
      </c>
      <c r="Q22" s="59">
        <v>15.5</v>
      </c>
      <c r="R22" s="58">
        <v>280</v>
      </c>
      <c r="S22" s="59">
        <v>15.954415954415955</v>
      </c>
      <c r="T22" s="18"/>
      <c r="U22" s="19"/>
      <c r="V22" s="19"/>
      <c r="W22" s="224"/>
      <c r="X22" s="250"/>
      <c r="Y22" s="224"/>
      <c r="Z22" s="224"/>
      <c r="AA22" s="224"/>
      <c r="AB22" s="224"/>
      <c r="AC22" s="224"/>
      <c r="AD22" s="16"/>
    </row>
    <row r="23" spans="1:30" s="51" customFormat="1" ht="20.100000000000001" customHeight="1">
      <c r="A23" s="16"/>
      <c r="B23" s="16"/>
      <c r="C23" s="224"/>
      <c r="D23" s="16" t="s">
        <v>6850</v>
      </c>
      <c r="E23" s="224"/>
      <c r="F23" s="323"/>
      <c r="G23" s="314"/>
      <c r="H23" s="81"/>
      <c r="I23" s="19"/>
      <c r="J23" s="81"/>
      <c r="K23" s="19"/>
      <c r="L23" s="81"/>
      <c r="M23" s="19"/>
      <c r="N23" s="83"/>
      <c r="O23" s="59"/>
      <c r="P23" s="83">
        <v>25</v>
      </c>
      <c r="Q23" s="59">
        <v>1.5</v>
      </c>
      <c r="R23" s="58"/>
      <c r="S23" s="19"/>
      <c r="T23" s="18"/>
      <c r="U23" s="19"/>
      <c r="V23" s="19"/>
      <c r="W23" s="224"/>
      <c r="X23" s="250"/>
      <c r="Y23" s="224"/>
      <c r="Z23" s="224"/>
      <c r="AA23" s="224"/>
      <c r="AB23" s="224"/>
      <c r="AC23" s="224"/>
      <c r="AD23" s="16"/>
    </row>
    <row r="24" spans="1:30" s="51" customFormat="1" ht="20.100000000000001" customHeight="1">
      <c r="A24" s="9" t="s">
        <v>3952</v>
      </c>
      <c r="B24" s="9" t="s">
        <v>6618</v>
      </c>
      <c r="C24" s="301" t="s">
        <v>6845</v>
      </c>
      <c r="D24" s="9" t="s">
        <v>1853</v>
      </c>
      <c r="E24" s="223"/>
      <c r="F24" s="80">
        <v>14</v>
      </c>
      <c r="G24" s="12">
        <v>0.86366440468846395</v>
      </c>
      <c r="H24" s="80">
        <v>25</v>
      </c>
      <c r="I24" s="12">
        <v>1.4775413711583925</v>
      </c>
      <c r="J24" s="80">
        <v>16</v>
      </c>
      <c r="K24" s="12">
        <v>0.9</v>
      </c>
      <c r="L24" s="80">
        <v>15</v>
      </c>
      <c r="M24" s="12">
        <v>0.9</v>
      </c>
      <c r="N24" s="82">
        <v>13</v>
      </c>
      <c r="O24" s="57">
        <v>0.72869955156950672</v>
      </c>
      <c r="P24" s="82">
        <v>19</v>
      </c>
      <c r="Q24" s="57">
        <v>1.1309523809523809</v>
      </c>
      <c r="R24" s="56">
        <v>21</v>
      </c>
      <c r="S24" s="57">
        <v>1.1965811965811965</v>
      </c>
      <c r="T24" s="11"/>
      <c r="U24" s="12"/>
      <c r="V24" s="308" t="s">
        <v>28</v>
      </c>
      <c r="W24" s="223" t="s">
        <v>28</v>
      </c>
      <c r="X24" s="249" t="s">
        <v>28</v>
      </c>
      <c r="Y24" s="223" t="s">
        <v>28</v>
      </c>
      <c r="Z24" s="223" t="s">
        <v>28</v>
      </c>
      <c r="AA24" s="223" t="s">
        <v>28</v>
      </c>
      <c r="AB24" s="223" t="s">
        <v>28</v>
      </c>
      <c r="AC24" s="223"/>
      <c r="AD24" s="9"/>
    </row>
    <row r="25" spans="1:30" s="51" customFormat="1" ht="20.100000000000001" customHeight="1">
      <c r="A25" s="16"/>
      <c r="B25" s="16"/>
      <c r="C25" s="388" t="s">
        <v>4091</v>
      </c>
      <c r="D25" s="16" t="s">
        <v>1854</v>
      </c>
      <c r="E25" s="224"/>
      <c r="F25" s="81">
        <v>1607</v>
      </c>
      <c r="G25" s="19">
        <v>99.136335595311536</v>
      </c>
      <c r="H25" s="81">
        <v>1667</v>
      </c>
      <c r="I25" s="19">
        <v>98.522458628841605</v>
      </c>
      <c r="J25" s="81">
        <v>1693</v>
      </c>
      <c r="K25" s="19">
        <v>99.1</v>
      </c>
      <c r="L25" s="81">
        <v>1729</v>
      </c>
      <c r="M25" s="19">
        <v>99.1</v>
      </c>
      <c r="N25" s="83">
        <v>1771</v>
      </c>
      <c r="O25" s="59">
        <v>99.271300448430495</v>
      </c>
      <c r="P25" s="83">
        <v>1661</v>
      </c>
      <c r="Q25" s="59">
        <v>98.86904761904762</v>
      </c>
      <c r="R25" s="58">
        <v>1734</v>
      </c>
      <c r="S25" s="59">
        <v>98.803418803418808</v>
      </c>
      <c r="T25" s="18"/>
      <c r="U25" s="19"/>
      <c r="V25" s="19"/>
      <c r="W25" s="224"/>
      <c r="X25" s="250"/>
      <c r="Y25" s="224"/>
      <c r="Z25" s="224"/>
      <c r="AA25" s="224"/>
      <c r="AB25" s="224"/>
      <c r="AC25" s="224"/>
      <c r="AD25" s="16"/>
    </row>
    <row r="26" spans="1:30" s="51" customFormat="1" ht="20.100000000000001" customHeight="1">
      <c r="A26" s="9" t="s">
        <v>3953</v>
      </c>
      <c r="B26" s="9" t="s">
        <v>6619</v>
      </c>
      <c r="C26" s="223" t="s">
        <v>6845</v>
      </c>
      <c r="D26" s="9" t="s">
        <v>6844</v>
      </c>
      <c r="E26" s="223"/>
      <c r="F26" s="80">
        <v>1607</v>
      </c>
      <c r="G26" s="12">
        <v>99.135802469135797</v>
      </c>
      <c r="H26" s="80">
        <v>1667</v>
      </c>
      <c r="I26" s="12">
        <v>98.522458628841605</v>
      </c>
      <c r="J26" s="80">
        <v>1693</v>
      </c>
      <c r="K26" s="12">
        <v>99.1</v>
      </c>
      <c r="L26" s="80">
        <v>1729</v>
      </c>
      <c r="M26" s="12">
        <v>99.139908256880744</v>
      </c>
      <c r="N26" s="82">
        <v>1771</v>
      </c>
      <c r="O26" s="57">
        <v>99.271300448430495</v>
      </c>
      <c r="P26" s="82">
        <v>1661</v>
      </c>
      <c r="Q26" s="57">
        <v>98.9</v>
      </c>
      <c r="R26" s="56"/>
      <c r="S26" s="57"/>
      <c r="T26" s="11"/>
      <c r="U26" s="12"/>
      <c r="V26" s="308" t="s">
        <v>28</v>
      </c>
      <c r="W26" s="223" t="s">
        <v>28</v>
      </c>
      <c r="X26" s="249" t="s">
        <v>28</v>
      </c>
      <c r="Y26" s="223" t="s">
        <v>28</v>
      </c>
      <c r="Z26" s="223" t="s">
        <v>28</v>
      </c>
      <c r="AA26" s="223" t="s">
        <v>28</v>
      </c>
      <c r="AB26" s="223" t="s">
        <v>28</v>
      </c>
      <c r="AC26" s="223"/>
      <c r="AD26" s="9"/>
    </row>
    <row r="27" spans="1:30" s="51" customFormat="1" ht="20.100000000000001" customHeight="1">
      <c r="A27" s="16"/>
      <c r="B27" s="16"/>
      <c r="C27" s="388" t="s">
        <v>4091</v>
      </c>
      <c r="D27" s="16" t="s">
        <v>6851</v>
      </c>
      <c r="E27" s="224"/>
      <c r="F27" s="81">
        <v>1</v>
      </c>
      <c r="G27" s="19">
        <v>6.1728395061728392E-2</v>
      </c>
      <c r="H27" s="81">
        <v>8</v>
      </c>
      <c r="I27" s="19">
        <v>0.4728132387706856</v>
      </c>
      <c r="J27" s="81">
        <v>4</v>
      </c>
      <c r="K27" s="19">
        <v>0.23405500292568754</v>
      </c>
      <c r="L27" s="81">
        <v>4</v>
      </c>
      <c r="M27" s="19">
        <v>0.22935779816513763</v>
      </c>
      <c r="N27" s="83">
        <v>3</v>
      </c>
      <c r="O27" s="59">
        <v>0.16816143497757849</v>
      </c>
      <c r="P27" s="83">
        <v>8</v>
      </c>
      <c r="Q27" s="59">
        <v>0.5</v>
      </c>
      <c r="R27" s="58">
        <v>7</v>
      </c>
      <c r="S27" s="59">
        <v>33.299999999999997</v>
      </c>
      <c r="T27" s="18"/>
      <c r="U27" s="19"/>
      <c r="V27" s="19"/>
      <c r="W27" s="224"/>
      <c r="X27" s="250"/>
      <c r="Y27" s="224"/>
      <c r="Z27" s="224"/>
      <c r="AA27" s="224"/>
      <c r="AB27" s="224"/>
      <c r="AC27" s="224"/>
      <c r="AD27" s="16"/>
    </row>
    <row r="28" spans="1:30" s="51" customFormat="1" ht="20.100000000000001" customHeight="1">
      <c r="A28" s="16"/>
      <c r="B28" s="16"/>
      <c r="C28" s="224"/>
      <c r="D28" s="16" t="s">
        <v>6852</v>
      </c>
      <c r="E28" s="224"/>
      <c r="F28" s="81">
        <v>4</v>
      </c>
      <c r="G28" s="19">
        <v>0.24691358024691357</v>
      </c>
      <c r="H28" s="81">
        <v>11</v>
      </c>
      <c r="I28" s="19">
        <v>0.65011820330969272</v>
      </c>
      <c r="J28" s="81">
        <v>7</v>
      </c>
      <c r="K28" s="19">
        <v>0.40959625511995318</v>
      </c>
      <c r="L28" s="81">
        <v>8</v>
      </c>
      <c r="M28" s="19">
        <v>0.45871559633027525</v>
      </c>
      <c r="N28" s="83">
        <v>7</v>
      </c>
      <c r="O28" s="59">
        <v>0.3923766816143498</v>
      </c>
      <c r="P28" s="83">
        <v>9</v>
      </c>
      <c r="Q28" s="59">
        <v>0.5</v>
      </c>
      <c r="R28" s="58">
        <v>7</v>
      </c>
      <c r="S28" s="59">
        <v>33.333333333333336</v>
      </c>
      <c r="T28" s="18"/>
      <c r="U28" s="19"/>
      <c r="V28" s="19"/>
      <c r="W28" s="224"/>
      <c r="X28" s="250"/>
      <c r="Y28" s="224"/>
      <c r="Z28" s="224"/>
      <c r="AA28" s="224"/>
      <c r="AB28" s="224"/>
      <c r="AC28" s="224"/>
      <c r="AD28" s="16"/>
    </row>
    <row r="29" spans="1:30" s="51" customFormat="1" ht="20.100000000000001" customHeight="1">
      <c r="A29" s="16"/>
      <c r="B29" s="16"/>
      <c r="C29" s="224"/>
      <c r="D29" s="16" t="s">
        <v>6853</v>
      </c>
      <c r="E29" s="224"/>
      <c r="F29" s="81">
        <v>9</v>
      </c>
      <c r="G29" s="19">
        <v>0.55555555555555558</v>
      </c>
      <c r="H29" s="81">
        <v>6</v>
      </c>
      <c r="I29" s="19">
        <v>0.3546099290780142</v>
      </c>
      <c r="J29" s="81">
        <v>5</v>
      </c>
      <c r="K29" s="19">
        <v>0.3</v>
      </c>
      <c r="L29" s="81">
        <v>3</v>
      </c>
      <c r="M29" s="19">
        <v>0.17201834862385323</v>
      </c>
      <c r="N29" s="83">
        <v>3</v>
      </c>
      <c r="O29" s="59">
        <v>0.16816143497757849</v>
      </c>
      <c r="P29" s="83">
        <v>2</v>
      </c>
      <c r="Q29" s="59">
        <v>0.1</v>
      </c>
      <c r="R29" s="58">
        <v>7</v>
      </c>
      <c r="S29" s="59">
        <v>33.333333333333336</v>
      </c>
      <c r="T29" s="18"/>
      <c r="U29" s="19"/>
      <c r="V29" s="19"/>
      <c r="W29" s="224"/>
      <c r="X29" s="250"/>
      <c r="Y29" s="224"/>
      <c r="Z29" s="224"/>
      <c r="AA29" s="224"/>
      <c r="AB29" s="224"/>
      <c r="AC29" s="224"/>
      <c r="AD29" s="16"/>
    </row>
    <row r="30" spans="1:30" s="51" customFormat="1" ht="20.100000000000001" customHeight="1">
      <c r="A30" s="9" t="s">
        <v>3954</v>
      </c>
      <c r="B30" s="9" t="s">
        <v>6620</v>
      </c>
      <c r="C30" s="387" t="s">
        <v>6845</v>
      </c>
      <c r="D30" s="9" t="s">
        <v>6844</v>
      </c>
      <c r="E30" s="223"/>
      <c r="F30" s="299"/>
      <c r="G30" s="12"/>
      <c r="H30" s="80"/>
      <c r="I30" s="12"/>
      <c r="J30" s="80"/>
      <c r="K30" s="12"/>
      <c r="L30" s="80"/>
      <c r="M30" s="12"/>
      <c r="N30" s="80"/>
      <c r="O30" s="12"/>
      <c r="P30" s="80"/>
      <c r="Q30" s="12"/>
      <c r="R30" s="11"/>
      <c r="S30" s="12"/>
      <c r="T30" s="11"/>
      <c r="U30" s="12"/>
      <c r="V30" s="308" t="s">
        <v>28</v>
      </c>
      <c r="W30" s="223" t="s">
        <v>28</v>
      </c>
      <c r="X30" s="249" t="s">
        <v>28</v>
      </c>
      <c r="Y30" s="223" t="s">
        <v>28</v>
      </c>
      <c r="Z30" s="223" t="s">
        <v>28</v>
      </c>
      <c r="AA30" s="223" t="s">
        <v>28</v>
      </c>
      <c r="AB30" s="223" t="s">
        <v>28</v>
      </c>
      <c r="AC30" s="223"/>
      <c r="AD30" s="9"/>
    </row>
    <row r="31" spans="1:30" s="51" customFormat="1" ht="20.100000000000001" customHeight="1">
      <c r="A31" s="16"/>
      <c r="B31" s="16"/>
      <c r="C31" s="388" t="s">
        <v>4091</v>
      </c>
      <c r="D31" s="16" t="s">
        <v>6851</v>
      </c>
      <c r="E31" s="224"/>
      <c r="F31" s="300"/>
      <c r="G31" s="19"/>
      <c r="H31" s="81"/>
      <c r="I31" s="19"/>
      <c r="J31" s="81"/>
      <c r="K31" s="19"/>
      <c r="L31" s="81"/>
      <c r="M31" s="19"/>
      <c r="N31" s="81"/>
      <c r="O31" s="19"/>
      <c r="P31" s="81"/>
      <c r="Q31" s="19"/>
      <c r="R31" s="18"/>
      <c r="S31" s="19"/>
      <c r="T31" s="18"/>
      <c r="U31" s="19"/>
      <c r="V31" s="19"/>
      <c r="W31" s="224"/>
      <c r="X31" s="250"/>
      <c r="Y31" s="224"/>
      <c r="Z31" s="224"/>
      <c r="AA31" s="224"/>
      <c r="AB31" s="224"/>
      <c r="AC31" s="224"/>
      <c r="AD31" s="16"/>
    </row>
    <row r="32" spans="1:30" s="51" customFormat="1" ht="20.100000000000001" customHeight="1">
      <c r="A32" s="16"/>
      <c r="B32" s="16"/>
      <c r="C32" s="224"/>
      <c r="D32" s="16" t="s">
        <v>6852</v>
      </c>
      <c r="E32" s="224"/>
      <c r="F32" s="81">
        <v>1</v>
      </c>
      <c r="G32" s="19">
        <v>100</v>
      </c>
      <c r="H32" s="81">
        <v>2</v>
      </c>
      <c r="I32" s="19">
        <v>66.666666666666671</v>
      </c>
      <c r="J32" s="81">
        <v>2</v>
      </c>
      <c r="K32" s="19">
        <v>100</v>
      </c>
      <c r="L32" s="81"/>
      <c r="M32" s="19"/>
      <c r="N32" s="83">
        <v>2</v>
      </c>
      <c r="O32" s="59">
        <v>100</v>
      </c>
      <c r="P32" s="83">
        <v>3</v>
      </c>
      <c r="Q32" s="59">
        <v>75</v>
      </c>
      <c r="R32" s="58">
        <v>1</v>
      </c>
      <c r="S32" s="59">
        <v>33.333333333333336</v>
      </c>
      <c r="T32" s="18"/>
      <c r="U32" s="19"/>
      <c r="V32" s="19"/>
      <c r="W32" s="224"/>
      <c r="X32" s="250"/>
      <c r="Y32" s="224"/>
      <c r="Z32" s="224"/>
      <c r="AA32" s="224"/>
      <c r="AB32" s="224"/>
      <c r="AC32" s="224"/>
      <c r="AD32" s="16"/>
    </row>
    <row r="33" spans="1:30" s="51" customFormat="1" ht="20.100000000000001" customHeight="1">
      <c r="A33" s="16"/>
      <c r="B33" s="16"/>
      <c r="C33" s="224"/>
      <c r="D33" s="16" t="s">
        <v>6853</v>
      </c>
      <c r="E33" s="224"/>
      <c r="F33" s="300"/>
      <c r="G33" s="19"/>
      <c r="H33" s="81">
        <v>1</v>
      </c>
      <c r="I33" s="19">
        <v>33.333333333333336</v>
      </c>
      <c r="J33" s="81"/>
      <c r="K33" s="19"/>
      <c r="L33" s="81"/>
      <c r="M33" s="19"/>
      <c r="N33" s="83"/>
      <c r="O33" s="59"/>
      <c r="P33" s="83">
        <v>1</v>
      </c>
      <c r="Q33" s="59">
        <v>25</v>
      </c>
      <c r="R33" s="58">
        <v>2</v>
      </c>
      <c r="S33" s="59">
        <v>66.666666666666671</v>
      </c>
      <c r="T33" s="18"/>
      <c r="U33" s="19"/>
      <c r="V33" s="19"/>
      <c r="W33" s="224"/>
      <c r="X33" s="250"/>
      <c r="Y33" s="224"/>
      <c r="Z33" s="224"/>
      <c r="AA33" s="224"/>
      <c r="AB33" s="224"/>
      <c r="AC33" s="224"/>
      <c r="AD33" s="16"/>
    </row>
    <row r="34" spans="1:30" s="51" customFormat="1" ht="20.100000000000001" customHeight="1">
      <c r="A34" s="9" t="s">
        <v>3955</v>
      </c>
      <c r="B34" s="9" t="s">
        <v>6621</v>
      </c>
      <c r="C34" s="387" t="s">
        <v>6845</v>
      </c>
      <c r="D34" s="9" t="s">
        <v>6844</v>
      </c>
      <c r="E34" s="223"/>
      <c r="F34" s="299"/>
      <c r="G34" s="12"/>
      <c r="H34" s="80"/>
      <c r="I34" s="12"/>
      <c r="J34" s="80"/>
      <c r="K34" s="12"/>
      <c r="L34" s="80"/>
      <c r="M34" s="12"/>
      <c r="N34" s="80"/>
      <c r="O34" s="12"/>
      <c r="P34" s="80"/>
      <c r="Q34" s="12"/>
      <c r="R34" s="11"/>
      <c r="S34" s="12"/>
      <c r="T34" s="11"/>
      <c r="U34" s="12"/>
      <c r="V34" s="308" t="s">
        <v>28</v>
      </c>
      <c r="W34" s="223" t="s">
        <v>28</v>
      </c>
      <c r="X34" s="249" t="s">
        <v>28</v>
      </c>
      <c r="Y34" s="223" t="s">
        <v>28</v>
      </c>
      <c r="Z34" s="223" t="s">
        <v>28</v>
      </c>
      <c r="AA34" s="223" t="s">
        <v>28</v>
      </c>
      <c r="AB34" s="223" t="s">
        <v>28</v>
      </c>
      <c r="AC34" s="223"/>
      <c r="AD34" s="9"/>
    </row>
    <row r="35" spans="1:30" s="51" customFormat="1" ht="20.100000000000001" customHeight="1">
      <c r="A35" s="16"/>
      <c r="B35" s="16"/>
      <c r="C35" s="388" t="s">
        <v>4091</v>
      </c>
      <c r="D35" s="16" t="s">
        <v>6851</v>
      </c>
      <c r="E35" s="224"/>
      <c r="F35" s="300"/>
      <c r="G35" s="19"/>
      <c r="H35" s="81"/>
      <c r="I35" s="19"/>
      <c r="J35" s="81"/>
      <c r="K35" s="19"/>
      <c r="L35" s="81"/>
      <c r="M35" s="19"/>
      <c r="N35" s="81"/>
      <c r="O35" s="19"/>
      <c r="P35" s="81"/>
      <c r="Q35" s="19"/>
      <c r="R35" s="18"/>
      <c r="S35" s="19"/>
      <c r="T35" s="18"/>
      <c r="U35" s="19"/>
      <c r="V35" s="19"/>
      <c r="W35" s="224"/>
      <c r="X35" s="250"/>
      <c r="Y35" s="224"/>
      <c r="Z35" s="224"/>
      <c r="AA35" s="224"/>
      <c r="AB35" s="224"/>
      <c r="AC35" s="224"/>
      <c r="AD35" s="16"/>
    </row>
    <row r="36" spans="1:30" s="51" customFormat="1" ht="20.100000000000001" customHeight="1">
      <c r="A36" s="16"/>
      <c r="B36" s="16"/>
      <c r="C36" s="224"/>
      <c r="D36" s="16" t="s">
        <v>6852</v>
      </c>
      <c r="E36" s="224"/>
      <c r="F36" s="300"/>
      <c r="G36" s="19"/>
      <c r="H36" s="81"/>
      <c r="I36" s="19"/>
      <c r="J36" s="81"/>
      <c r="K36" s="19"/>
      <c r="L36" s="81"/>
      <c r="M36" s="19"/>
      <c r="N36" s="81"/>
      <c r="O36" s="19"/>
      <c r="P36" s="81"/>
      <c r="Q36" s="19"/>
      <c r="R36" s="18"/>
      <c r="S36" s="19"/>
      <c r="T36" s="18"/>
      <c r="U36" s="19"/>
      <c r="V36" s="19"/>
      <c r="W36" s="224"/>
      <c r="X36" s="250"/>
      <c r="Y36" s="224"/>
      <c r="Z36" s="224"/>
      <c r="AA36" s="224"/>
      <c r="AB36" s="224"/>
      <c r="AC36" s="224"/>
      <c r="AD36" s="16"/>
    </row>
    <row r="37" spans="1:30" s="51" customFormat="1" ht="20.100000000000001" customHeight="1">
      <c r="A37" s="16"/>
      <c r="B37" s="16"/>
      <c r="C37" s="224"/>
      <c r="D37" s="16" t="s">
        <v>6853</v>
      </c>
      <c r="E37" s="224"/>
      <c r="F37" s="300"/>
      <c r="G37" s="19"/>
      <c r="H37" s="81"/>
      <c r="I37" s="19"/>
      <c r="J37" s="81"/>
      <c r="K37" s="19"/>
      <c r="L37" s="81"/>
      <c r="M37" s="19"/>
      <c r="N37" s="81"/>
      <c r="O37" s="19"/>
      <c r="P37" s="81"/>
      <c r="Q37" s="19"/>
      <c r="R37" s="58">
        <v>1</v>
      </c>
      <c r="S37" s="59">
        <v>100</v>
      </c>
      <c r="T37" s="18"/>
      <c r="U37" s="19"/>
      <c r="V37" s="19"/>
      <c r="W37" s="224"/>
      <c r="X37" s="250"/>
      <c r="Y37" s="224"/>
      <c r="Z37" s="224"/>
      <c r="AA37" s="224"/>
      <c r="AB37" s="224"/>
      <c r="AC37" s="224"/>
      <c r="AD37" s="16"/>
    </row>
    <row r="38" spans="1:30" s="51" customFormat="1" ht="20.100000000000001" customHeight="1">
      <c r="A38" s="9" t="s">
        <v>3956</v>
      </c>
      <c r="B38" s="9" t="s">
        <v>6622</v>
      </c>
      <c r="C38" s="387" t="s">
        <v>4092</v>
      </c>
      <c r="D38" s="9"/>
      <c r="E38" s="223"/>
      <c r="F38" s="80">
        <v>1</v>
      </c>
      <c r="G38" s="12">
        <v>100</v>
      </c>
      <c r="H38" s="80">
        <v>8</v>
      </c>
      <c r="I38" s="12">
        <v>100</v>
      </c>
      <c r="J38" s="80">
        <v>4</v>
      </c>
      <c r="K38" s="12">
        <v>100</v>
      </c>
      <c r="L38" s="80">
        <v>4</v>
      </c>
      <c r="M38" s="12">
        <v>100</v>
      </c>
      <c r="N38" s="80">
        <v>3</v>
      </c>
      <c r="O38" s="57">
        <v>100</v>
      </c>
      <c r="P38" s="80">
        <v>8</v>
      </c>
      <c r="Q38" s="57">
        <v>100</v>
      </c>
      <c r="R38" s="56">
        <v>7</v>
      </c>
      <c r="S38" s="57">
        <v>100</v>
      </c>
      <c r="T38" s="11"/>
      <c r="U38" s="12"/>
      <c r="V38" s="308" t="s">
        <v>28</v>
      </c>
      <c r="W38" s="223" t="s">
        <v>28</v>
      </c>
      <c r="X38" s="249" t="s">
        <v>28</v>
      </c>
      <c r="Y38" s="223" t="s">
        <v>28</v>
      </c>
      <c r="Z38" s="223" t="s">
        <v>28</v>
      </c>
      <c r="AA38" s="223" t="s">
        <v>28</v>
      </c>
      <c r="AB38" s="223" t="s">
        <v>28</v>
      </c>
      <c r="AC38" s="223"/>
      <c r="AD38" s="9"/>
    </row>
    <row r="39" spans="1:30" s="51" customFormat="1" ht="20.100000000000001" customHeight="1">
      <c r="A39" s="9" t="s">
        <v>3957</v>
      </c>
      <c r="B39" s="9" t="s">
        <v>6623</v>
      </c>
      <c r="C39" s="387" t="s">
        <v>4092</v>
      </c>
      <c r="D39" s="9"/>
      <c r="E39" s="223"/>
      <c r="F39" s="80">
        <v>1</v>
      </c>
      <c r="G39" s="12">
        <v>100</v>
      </c>
      <c r="H39" s="80">
        <v>8</v>
      </c>
      <c r="I39" s="12">
        <v>100</v>
      </c>
      <c r="J39" s="80">
        <v>4</v>
      </c>
      <c r="K39" s="12">
        <v>100</v>
      </c>
      <c r="L39" s="80">
        <v>4</v>
      </c>
      <c r="M39" s="12">
        <v>100</v>
      </c>
      <c r="N39" s="82">
        <v>3</v>
      </c>
      <c r="O39" s="57">
        <v>100</v>
      </c>
      <c r="P39" s="82">
        <v>8</v>
      </c>
      <c r="Q39" s="57">
        <v>100</v>
      </c>
      <c r="R39" s="56">
        <v>7</v>
      </c>
      <c r="S39" s="57">
        <v>100</v>
      </c>
      <c r="T39" s="11"/>
      <c r="U39" s="12"/>
      <c r="V39" s="308" t="s">
        <v>28</v>
      </c>
      <c r="W39" s="223" t="s">
        <v>28</v>
      </c>
      <c r="X39" s="249" t="s">
        <v>28</v>
      </c>
      <c r="Y39" s="223" t="s">
        <v>28</v>
      </c>
      <c r="Z39" s="223" t="s">
        <v>28</v>
      </c>
      <c r="AA39" s="223" t="s">
        <v>28</v>
      </c>
      <c r="AB39" s="223" t="s">
        <v>28</v>
      </c>
      <c r="AC39" s="223"/>
      <c r="AD39" s="9"/>
    </row>
    <row r="40" spans="1:30" s="51" customFormat="1" ht="20.100000000000001" customHeight="1">
      <c r="A40" s="9" t="s">
        <v>3958</v>
      </c>
      <c r="B40" s="9" t="s">
        <v>6624</v>
      </c>
      <c r="C40" s="387" t="s">
        <v>4092</v>
      </c>
      <c r="D40" s="66"/>
      <c r="E40" s="223"/>
      <c r="F40" s="80">
        <v>1</v>
      </c>
      <c r="G40" s="12">
        <v>100</v>
      </c>
      <c r="H40" s="80">
        <v>8</v>
      </c>
      <c r="I40" s="12">
        <v>100</v>
      </c>
      <c r="J40" s="80">
        <v>4</v>
      </c>
      <c r="K40" s="12">
        <v>100</v>
      </c>
      <c r="L40" s="80">
        <v>4</v>
      </c>
      <c r="M40" s="12">
        <v>100</v>
      </c>
      <c r="N40" s="82">
        <v>3</v>
      </c>
      <c r="O40" s="57">
        <v>100</v>
      </c>
      <c r="P40" s="82">
        <v>8</v>
      </c>
      <c r="Q40" s="57">
        <v>100</v>
      </c>
      <c r="R40" s="56">
        <v>7</v>
      </c>
      <c r="S40" s="57">
        <v>100</v>
      </c>
      <c r="T40" s="11"/>
      <c r="U40" s="12"/>
      <c r="V40" s="308" t="s">
        <v>28</v>
      </c>
      <c r="W40" s="223" t="s">
        <v>28</v>
      </c>
      <c r="X40" s="249" t="s">
        <v>28</v>
      </c>
      <c r="Y40" s="223" t="s">
        <v>28</v>
      </c>
      <c r="Z40" s="223" t="s">
        <v>28</v>
      </c>
      <c r="AA40" s="223" t="s">
        <v>28</v>
      </c>
      <c r="AB40" s="223" t="s">
        <v>28</v>
      </c>
      <c r="AC40" s="223"/>
      <c r="AD40" s="9"/>
    </row>
    <row r="41" spans="1:30" s="51" customFormat="1" ht="20.100000000000001" customHeight="1">
      <c r="A41" s="16"/>
      <c r="B41" s="16"/>
      <c r="C41" s="224"/>
      <c r="D41" s="16" t="s">
        <v>1959</v>
      </c>
      <c r="E41" s="224" t="s">
        <v>73</v>
      </c>
      <c r="F41" s="300"/>
      <c r="G41" s="19"/>
      <c r="H41" s="81"/>
      <c r="I41" s="19"/>
      <c r="J41" s="81"/>
      <c r="K41" s="19"/>
      <c r="L41" s="81"/>
      <c r="M41" s="19"/>
      <c r="N41" s="83"/>
      <c r="O41" s="59"/>
      <c r="P41" s="83"/>
      <c r="Q41" s="59"/>
      <c r="R41" s="18"/>
      <c r="S41" s="19"/>
      <c r="T41" s="18"/>
      <c r="U41" s="19"/>
      <c r="V41" s="19"/>
      <c r="W41" s="224"/>
      <c r="X41" s="250"/>
      <c r="Y41" s="224"/>
      <c r="Z41" s="224"/>
      <c r="AA41" s="224"/>
      <c r="AB41" s="224"/>
      <c r="AC41" s="224"/>
      <c r="AD41" s="16"/>
    </row>
    <row r="42" spans="1:30" s="51" customFormat="1" ht="20.100000000000001" customHeight="1">
      <c r="A42" s="16"/>
      <c r="B42" s="16"/>
      <c r="C42" s="224"/>
      <c r="D42" s="16" t="s">
        <v>1960</v>
      </c>
      <c r="E42" s="224"/>
      <c r="F42" s="300"/>
      <c r="G42" s="19"/>
      <c r="H42" s="81"/>
      <c r="I42" s="19"/>
      <c r="J42" s="81"/>
      <c r="K42" s="19"/>
      <c r="L42" s="81"/>
      <c r="M42" s="19"/>
      <c r="N42" s="81"/>
      <c r="O42" s="19"/>
      <c r="P42" s="81"/>
      <c r="Q42" s="19"/>
      <c r="R42" s="18"/>
      <c r="S42" s="19"/>
      <c r="T42" s="18"/>
      <c r="U42" s="19"/>
      <c r="V42" s="19"/>
      <c r="W42" s="224"/>
      <c r="X42" s="250"/>
      <c r="Y42" s="224"/>
      <c r="Z42" s="224"/>
      <c r="AA42" s="224"/>
      <c r="AB42" s="224"/>
      <c r="AC42" s="224"/>
      <c r="AD42" s="16"/>
    </row>
    <row r="43" spans="1:30" s="51" customFormat="1" ht="20.100000000000001" customHeight="1">
      <c r="A43" s="9" t="s">
        <v>3959</v>
      </c>
      <c r="B43" s="9" t="s">
        <v>6625</v>
      </c>
      <c r="C43" s="223" t="s">
        <v>4093</v>
      </c>
      <c r="D43" s="9" t="s">
        <v>1961</v>
      </c>
      <c r="E43" s="223" t="s">
        <v>244</v>
      </c>
      <c r="F43" s="299"/>
      <c r="G43" s="12"/>
      <c r="H43" s="80"/>
      <c r="I43" s="12"/>
      <c r="J43" s="80"/>
      <c r="K43" s="12"/>
      <c r="L43" s="80"/>
      <c r="M43" s="12"/>
      <c r="N43" s="80"/>
      <c r="O43" s="12"/>
      <c r="P43" s="80"/>
      <c r="Q43" s="12"/>
      <c r="R43" s="11"/>
      <c r="S43" s="12"/>
      <c r="T43" s="11"/>
      <c r="U43" s="12"/>
      <c r="V43" s="308" t="s">
        <v>28</v>
      </c>
      <c r="W43" s="223" t="s">
        <v>28</v>
      </c>
      <c r="X43" s="249" t="s">
        <v>28</v>
      </c>
      <c r="Y43" s="223" t="s">
        <v>28</v>
      </c>
      <c r="Z43" s="223" t="s">
        <v>28</v>
      </c>
      <c r="AA43" s="223" t="s">
        <v>28</v>
      </c>
      <c r="AB43" s="223" t="s">
        <v>28</v>
      </c>
      <c r="AC43" s="223"/>
      <c r="AD43" s="9"/>
    </row>
    <row r="44" spans="1:30" s="51" customFormat="1" ht="20.100000000000001" customHeight="1">
      <c r="A44" s="16"/>
      <c r="B44" s="16"/>
      <c r="C44" s="224"/>
      <c r="D44" s="16" t="s">
        <v>1962</v>
      </c>
      <c r="E44" s="224"/>
      <c r="F44" s="300"/>
      <c r="G44" s="19"/>
      <c r="H44" s="81"/>
      <c r="I44" s="19"/>
      <c r="J44" s="81"/>
      <c r="K44" s="19"/>
      <c r="L44" s="81"/>
      <c r="M44" s="19"/>
      <c r="N44" s="81"/>
      <c r="O44" s="19"/>
      <c r="P44" s="81"/>
      <c r="Q44" s="19"/>
      <c r="R44" s="18"/>
      <c r="S44" s="19"/>
      <c r="T44" s="18"/>
      <c r="U44" s="19"/>
      <c r="V44" s="19"/>
      <c r="W44" s="224"/>
      <c r="X44" s="250"/>
      <c r="Y44" s="224"/>
      <c r="Z44" s="224"/>
      <c r="AA44" s="224"/>
      <c r="AB44" s="224"/>
      <c r="AC44" s="224"/>
      <c r="AD44" s="16"/>
    </row>
    <row r="45" spans="1:30" s="51" customFormat="1" ht="20.100000000000001" customHeight="1">
      <c r="A45" s="16"/>
      <c r="B45" s="16"/>
      <c r="C45" s="224"/>
      <c r="D45" s="16" t="s">
        <v>1963</v>
      </c>
      <c r="E45" s="224"/>
      <c r="F45" s="300"/>
      <c r="G45" s="19"/>
      <c r="H45" s="81"/>
      <c r="I45" s="19"/>
      <c r="J45" s="81"/>
      <c r="K45" s="19"/>
      <c r="L45" s="81"/>
      <c r="M45" s="19"/>
      <c r="N45" s="81"/>
      <c r="O45" s="19"/>
      <c r="P45" s="81"/>
      <c r="Q45" s="19"/>
      <c r="R45" s="18"/>
      <c r="S45" s="19"/>
      <c r="T45" s="18"/>
      <c r="U45" s="19"/>
      <c r="V45" s="19"/>
      <c r="W45" s="224"/>
      <c r="X45" s="250"/>
      <c r="Y45" s="224"/>
      <c r="Z45" s="224"/>
      <c r="AA45" s="224"/>
      <c r="AB45" s="224"/>
      <c r="AC45" s="224"/>
      <c r="AD45" s="16"/>
    </row>
    <row r="46" spans="1:30" s="51" customFormat="1" ht="20.100000000000001" customHeight="1">
      <c r="A46" s="16"/>
      <c r="B46" s="16"/>
      <c r="C46" s="224"/>
      <c r="D46" s="16" t="s">
        <v>1964</v>
      </c>
      <c r="E46" s="224"/>
      <c r="F46" s="300"/>
      <c r="G46" s="19"/>
      <c r="H46" s="81"/>
      <c r="I46" s="19"/>
      <c r="J46" s="81"/>
      <c r="K46" s="19"/>
      <c r="L46" s="81"/>
      <c r="M46" s="19"/>
      <c r="N46" s="81"/>
      <c r="O46" s="19"/>
      <c r="P46" s="81"/>
      <c r="Q46" s="19"/>
      <c r="R46" s="18"/>
      <c r="S46" s="19"/>
      <c r="T46" s="18"/>
      <c r="U46" s="19"/>
      <c r="V46" s="19"/>
      <c r="W46" s="224"/>
      <c r="X46" s="250"/>
      <c r="Y46" s="224"/>
      <c r="Z46" s="224"/>
      <c r="AA46" s="224"/>
      <c r="AB46" s="224"/>
      <c r="AC46" s="224"/>
      <c r="AD46" s="16"/>
    </row>
    <row r="47" spans="1:30" s="51" customFormat="1" ht="20.100000000000001" customHeight="1">
      <c r="A47" s="16"/>
      <c r="B47" s="16"/>
      <c r="C47" s="224"/>
      <c r="D47" s="16" t="s">
        <v>1959</v>
      </c>
      <c r="E47" s="224"/>
      <c r="F47" s="300"/>
      <c r="G47" s="19"/>
      <c r="H47" s="81"/>
      <c r="I47" s="19"/>
      <c r="J47" s="81"/>
      <c r="K47" s="19"/>
      <c r="L47" s="81"/>
      <c r="M47" s="19"/>
      <c r="N47" s="81"/>
      <c r="O47" s="19"/>
      <c r="P47" s="81"/>
      <c r="Q47" s="19"/>
      <c r="R47" s="18"/>
      <c r="S47" s="19"/>
      <c r="T47" s="18"/>
      <c r="U47" s="19"/>
      <c r="V47" s="19"/>
      <c r="W47" s="224"/>
      <c r="X47" s="250"/>
      <c r="Y47" s="224"/>
      <c r="Z47" s="224"/>
      <c r="AA47" s="224"/>
      <c r="AB47" s="224"/>
      <c r="AC47" s="224"/>
      <c r="AD47" s="16"/>
    </row>
    <row r="48" spans="1:30" s="51" customFormat="1" ht="20.100000000000001" customHeight="1">
      <c r="A48" s="16"/>
      <c r="B48" s="16"/>
      <c r="C48" s="224"/>
      <c r="D48" s="16" t="s">
        <v>1960</v>
      </c>
      <c r="E48" s="224"/>
      <c r="F48" s="300"/>
      <c r="G48" s="19"/>
      <c r="H48" s="81"/>
      <c r="I48" s="19"/>
      <c r="J48" s="81"/>
      <c r="K48" s="19"/>
      <c r="L48" s="81"/>
      <c r="M48" s="19"/>
      <c r="N48" s="81"/>
      <c r="O48" s="19"/>
      <c r="P48" s="81"/>
      <c r="Q48" s="19"/>
      <c r="R48" s="18"/>
      <c r="S48" s="19"/>
      <c r="T48" s="18"/>
      <c r="U48" s="19"/>
      <c r="V48" s="19"/>
      <c r="W48" s="224"/>
      <c r="X48" s="250"/>
      <c r="Y48" s="224"/>
      <c r="Z48" s="224"/>
      <c r="AA48" s="224"/>
      <c r="AB48" s="224"/>
      <c r="AC48" s="224"/>
      <c r="AD48" s="16"/>
    </row>
    <row r="49" spans="1:30" s="51" customFormat="1" ht="20.100000000000001" customHeight="1">
      <c r="A49" s="9" t="s">
        <v>3960</v>
      </c>
      <c r="B49" s="9" t="s">
        <v>6626</v>
      </c>
      <c r="C49" s="387" t="s">
        <v>4092</v>
      </c>
      <c r="D49" s="9"/>
      <c r="E49" s="223"/>
      <c r="F49" s="80">
        <v>5</v>
      </c>
      <c r="G49" s="12">
        <v>100</v>
      </c>
      <c r="H49" s="80">
        <v>13</v>
      </c>
      <c r="I49" s="12">
        <v>100</v>
      </c>
      <c r="J49" s="80">
        <v>9</v>
      </c>
      <c r="K49" s="12">
        <v>100</v>
      </c>
      <c r="L49" s="80">
        <v>8</v>
      </c>
      <c r="M49" s="12">
        <v>100</v>
      </c>
      <c r="N49" s="80">
        <v>9</v>
      </c>
      <c r="O49" s="57">
        <v>100</v>
      </c>
      <c r="P49" s="80">
        <v>12</v>
      </c>
      <c r="Q49" s="57">
        <v>100</v>
      </c>
      <c r="R49" s="56">
        <v>8</v>
      </c>
      <c r="S49" s="12">
        <v>100</v>
      </c>
      <c r="T49" s="11"/>
      <c r="U49" s="12"/>
      <c r="V49" s="308" t="s">
        <v>28</v>
      </c>
      <c r="W49" s="223" t="s">
        <v>28</v>
      </c>
      <c r="X49" s="249" t="s">
        <v>28</v>
      </c>
      <c r="Y49" s="223" t="s">
        <v>28</v>
      </c>
      <c r="Z49" s="223" t="s">
        <v>28</v>
      </c>
      <c r="AA49" s="223" t="s">
        <v>28</v>
      </c>
      <c r="AB49" s="223" t="s">
        <v>28</v>
      </c>
      <c r="AC49" s="223"/>
      <c r="AD49" s="9"/>
    </row>
    <row r="50" spans="1:30" s="51" customFormat="1" ht="20.100000000000001" customHeight="1">
      <c r="A50" s="9" t="s">
        <v>3961</v>
      </c>
      <c r="B50" s="9" t="s">
        <v>6627</v>
      </c>
      <c r="C50" s="387" t="s">
        <v>4092</v>
      </c>
      <c r="D50" s="9"/>
      <c r="E50" s="223"/>
      <c r="F50" s="80">
        <v>5</v>
      </c>
      <c r="G50" s="12">
        <v>100</v>
      </c>
      <c r="H50" s="80">
        <v>13</v>
      </c>
      <c r="I50" s="12">
        <v>100</v>
      </c>
      <c r="J50" s="80">
        <v>9</v>
      </c>
      <c r="K50" s="12">
        <v>100</v>
      </c>
      <c r="L50" s="80">
        <v>8</v>
      </c>
      <c r="M50" s="12">
        <v>100</v>
      </c>
      <c r="N50" s="82">
        <v>9</v>
      </c>
      <c r="O50" s="57">
        <v>100</v>
      </c>
      <c r="P50" s="82">
        <v>12</v>
      </c>
      <c r="Q50" s="57">
        <v>100</v>
      </c>
      <c r="R50" s="56">
        <v>8</v>
      </c>
      <c r="S50" s="57">
        <v>100</v>
      </c>
      <c r="T50" s="11"/>
      <c r="U50" s="12"/>
      <c r="V50" s="308" t="s">
        <v>28</v>
      </c>
      <c r="W50" s="223" t="s">
        <v>28</v>
      </c>
      <c r="X50" s="249" t="s">
        <v>28</v>
      </c>
      <c r="Y50" s="223" t="s">
        <v>28</v>
      </c>
      <c r="Z50" s="223" t="s">
        <v>28</v>
      </c>
      <c r="AA50" s="223" t="s">
        <v>28</v>
      </c>
      <c r="AB50" s="223" t="s">
        <v>28</v>
      </c>
      <c r="AC50" s="223"/>
      <c r="AD50" s="9"/>
    </row>
    <row r="51" spans="1:30" s="51" customFormat="1" ht="20.100000000000001" customHeight="1">
      <c r="A51" s="9" t="s">
        <v>3962</v>
      </c>
      <c r="B51" s="9" t="s">
        <v>6628</v>
      </c>
      <c r="C51" s="387" t="s">
        <v>4092</v>
      </c>
      <c r="D51" s="66"/>
      <c r="E51" s="223"/>
      <c r="F51" s="80">
        <v>5</v>
      </c>
      <c r="G51" s="12">
        <v>100</v>
      </c>
      <c r="H51" s="80">
        <v>13</v>
      </c>
      <c r="I51" s="12">
        <v>100</v>
      </c>
      <c r="J51" s="80">
        <v>9</v>
      </c>
      <c r="K51" s="12">
        <v>100</v>
      </c>
      <c r="L51" s="80">
        <v>8</v>
      </c>
      <c r="M51" s="12">
        <v>100</v>
      </c>
      <c r="N51" s="82">
        <v>9</v>
      </c>
      <c r="O51" s="57">
        <v>100</v>
      </c>
      <c r="P51" s="82">
        <v>12</v>
      </c>
      <c r="Q51" s="57">
        <v>100</v>
      </c>
      <c r="R51" s="56">
        <v>8</v>
      </c>
      <c r="S51" s="57">
        <v>100</v>
      </c>
      <c r="T51" s="11"/>
      <c r="U51" s="12"/>
      <c r="V51" s="308" t="s">
        <v>28</v>
      </c>
      <c r="W51" s="223" t="s">
        <v>28</v>
      </c>
      <c r="X51" s="249" t="s">
        <v>28</v>
      </c>
      <c r="Y51" s="223" t="s">
        <v>28</v>
      </c>
      <c r="Z51" s="223" t="s">
        <v>28</v>
      </c>
      <c r="AA51" s="223" t="s">
        <v>28</v>
      </c>
      <c r="AB51" s="223" t="s">
        <v>28</v>
      </c>
      <c r="AC51" s="223"/>
      <c r="AD51" s="9"/>
    </row>
    <row r="52" spans="1:30" s="51" customFormat="1" ht="20.100000000000001" customHeight="1">
      <c r="A52" s="16"/>
      <c r="B52" s="16"/>
      <c r="C52" s="224"/>
      <c r="D52" s="16" t="s">
        <v>1959</v>
      </c>
      <c r="E52" s="224" t="s">
        <v>73</v>
      </c>
      <c r="F52" s="300"/>
      <c r="G52" s="19"/>
      <c r="H52" s="81"/>
      <c r="I52" s="19"/>
      <c r="J52" s="81"/>
      <c r="K52" s="19"/>
      <c r="L52" s="81"/>
      <c r="M52" s="19"/>
      <c r="N52" s="83"/>
      <c r="O52" s="59"/>
      <c r="P52" s="83"/>
      <c r="Q52" s="59"/>
      <c r="R52" s="18"/>
      <c r="S52" s="19"/>
      <c r="T52" s="18"/>
      <c r="U52" s="19"/>
      <c r="V52" s="19"/>
      <c r="W52" s="224"/>
      <c r="X52" s="250"/>
      <c r="Y52" s="224"/>
      <c r="Z52" s="224"/>
      <c r="AA52" s="224"/>
      <c r="AB52" s="224"/>
      <c r="AC52" s="224"/>
      <c r="AD52" s="16"/>
    </row>
    <row r="53" spans="1:30" s="51" customFormat="1" ht="20.100000000000001" customHeight="1">
      <c r="A53" s="16"/>
      <c r="B53" s="16"/>
      <c r="C53" s="224"/>
      <c r="D53" s="16" t="s">
        <v>1960</v>
      </c>
      <c r="E53" s="224"/>
      <c r="F53" s="300"/>
      <c r="G53" s="19"/>
      <c r="H53" s="81"/>
      <c r="I53" s="19"/>
      <c r="J53" s="81"/>
      <c r="K53" s="19"/>
      <c r="L53" s="81"/>
      <c r="M53" s="19"/>
      <c r="N53" s="81"/>
      <c r="O53" s="19"/>
      <c r="P53" s="81"/>
      <c r="Q53" s="19"/>
      <c r="R53" s="18"/>
      <c r="S53" s="19"/>
      <c r="T53" s="18"/>
      <c r="U53" s="19"/>
      <c r="V53" s="19"/>
      <c r="W53" s="224"/>
      <c r="X53" s="250"/>
      <c r="Y53" s="224"/>
      <c r="Z53" s="224"/>
      <c r="AA53" s="224"/>
      <c r="AB53" s="224"/>
      <c r="AC53" s="224"/>
      <c r="AD53" s="16"/>
    </row>
    <row r="54" spans="1:30" s="51" customFormat="1" ht="20.100000000000001" customHeight="1">
      <c r="A54" s="9" t="s">
        <v>3963</v>
      </c>
      <c r="B54" s="9" t="s">
        <v>6629</v>
      </c>
      <c r="C54" s="223" t="s">
        <v>4094</v>
      </c>
      <c r="D54" s="9" t="s">
        <v>1961</v>
      </c>
      <c r="E54" s="223" t="s">
        <v>244</v>
      </c>
      <c r="F54" s="299"/>
      <c r="G54" s="12"/>
      <c r="H54" s="80"/>
      <c r="I54" s="12"/>
      <c r="J54" s="80"/>
      <c r="K54" s="12"/>
      <c r="L54" s="80"/>
      <c r="M54" s="12"/>
      <c r="N54" s="80"/>
      <c r="O54" s="12"/>
      <c r="P54" s="80"/>
      <c r="Q54" s="12"/>
      <c r="R54" s="11"/>
      <c r="S54" s="12"/>
      <c r="T54" s="11"/>
      <c r="U54" s="12"/>
      <c r="V54" s="308" t="s">
        <v>28</v>
      </c>
      <c r="W54" s="223" t="s">
        <v>28</v>
      </c>
      <c r="X54" s="249" t="s">
        <v>28</v>
      </c>
      <c r="Y54" s="223" t="s">
        <v>28</v>
      </c>
      <c r="Z54" s="223" t="s">
        <v>28</v>
      </c>
      <c r="AA54" s="223" t="s">
        <v>28</v>
      </c>
      <c r="AB54" s="223" t="s">
        <v>28</v>
      </c>
      <c r="AC54" s="223"/>
      <c r="AD54" s="9"/>
    </row>
    <row r="55" spans="1:30" s="51" customFormat="1" ht="20.100000000000001" customHeight="1">
      <c r="A55" s="16"/>
      <c r="B55" s="16"/>
      <c r="C55" s="224"/>
      <c r="D55" s="16" t="s">
        <v>1962</v>
      </c>
      <c r="E55" s="224"/>
      <c r="F55" s="300"/>
      <c r="G55" s="19"/>
      <c r="H55" s="81"/>
      <c r="I55" s="19"/>
      <c r="J55" s="81"/>
      <c r="K55" s="19"/>
      <c r="L55" s="81"/>
      <c r="M55" s="19"/>
      <c r="N55" s="81"/>
      <c r="O55" s="19"/>
      <c r="P55" s="81"/>
      <c r="Q55" s="19"/>
      <c r="R55" s="18"/>
      <c r="S55" s="19"/>
      <c r="T55" s="18"/>
      <c r="U55" s="19"/>
      <c r="V55" s="19"/>
      <c r="W55" s="224"/>
      <c r="X55" s="250"/>
      <c r="Y55" s="224"/>
      <c r="Z55" s="224"/>
      <c r="AA55" s="224"/>
      <c r="AB55" s="224"/>
      <c r="AC55" s="224"/>
      <c r="AD55" s="16"/>
    </row>
    <row r="56" spans="1:30" s="51" customFormat="1" ht="20.100000000000001" customHeight="1">
      <c r="A56" s="16"/>
      <c r="B56" s="16"/>
      <c r="C56" s="224"/>
      <c r="D56" s="16" t="s">
        <v>1963</v>
      </c>
      <c r="E56" s="224"/>
      <c r="F56" s="300"/>
      <c r="G56" s="19"/>
      <c r="H56" s="81"/>
      <c r="I56" s="19"/>
      <c r="J56" s="81"/>
      <c r="K56" s="19"/>
      <c r="L56" s="81"/>
      <c r="M56" s="19"/>
      <c r="N56" s="81"/>
      <c r="O56" s="19"/>
      <c r="P56" s="81"/>
      <c r="Q56" s="19"/>
      <c r="R56" s="18"/>
      <c r="S56" s="19"/>
      <c r="T56" s="18"/>
      <c r="U56" s="19"/>
      <c r="V56" s="19"/>
      <c r="W56" s="224"/>
      <c r="X56" s="250"/>
      <c r="Y56" s="224"/>
      <c r="Z56" s="224"/>
      <c r="AA56" s="224"/>
      <c r="AB56" s="224"/>
      <c r="AC56" s="224"/>
      <c r="AD56" s="16"/>
    </row>
    <row r="57" spans="1:30" s="51" customFormat="1" ht="20.100000000000001" customHeight="1">
      <c r="A57" s="16"/>
      <c r="B57" s="16"/>
      <c r="C57" s="224"/>
      <c r="D57" s="16" t="s">
        <v>1964</v>
      </c>
      <c r="E57" s="224"/>
      <c r="F57" s="300"/>
      <c r="G57" s="19"/>
      <c r="H57" s="81"/>
      <c r="I57" s="19"/>
      <c r="J57" s="81"/>
      <c r="K57" s="19"/>
      <c r="L57" s="81"/>
      <c r="M57" s="19"/>
      <c r="N57" s="81"/>
      <c r="O57" s="19"/>
      <c r="P57" s="81"/>
      <c r="Q57" s="19"/>
      <c r="R57" s="18"/>
      <c r="S57" s="19"/>
      <c r="T57" s="18"/>
      <c r="U57" s="19"/>
      <c r="V57" s="19"/>
      <c r="W57" s="224"/>
      <c r="X57" s="250"/>
      <c r="Y57" s="224"/>
      <c r="Z57" s="224"/>
      <c r="AA57" s="224"/>
      <c r="AB57" s="224"/>
      <c r="AC57" s="224"/>
      <c r="AD57" s="16"/>
    </row>
    <row r="58" spans="1:30" s="51" customFormat="1" ht="20.100000000000001" customHeight="1">
      <c r="A58" s="16"/>
      <c r="B58" s="16"/>
      <c r="C58" s="224"/>
      <c r="D58" s="16" t="s">
        <v>2003</v>
      </c>
      <c r="E58" s="224"/>
      <c r="F58" s="300"/>
      <c r="G58" s="19"/>
      <c r="H58" s="81"/>
      <c r="I58" s="19"/>
      <c r="J58" s="81"/>
      <c r="K58" s="19"/>
      <c r="L58" s="81"/>
      <c r="M58" s="19"/>
      <c r="N58" s="81"/>
      <c r="O58" s="19"/>
      <c r="P58" s="81"/>
      <c r="Q58" s="19"/>
      <c r="R58" s="18"/>
      <c r="S58" s="19"/>
      <c r="T58" s="18"/>
      <c r="U58" s="19"/>
      <c r="V58" s="19"/>
      <c r="W58" s="224"/>
      <c r="X58" s="250"/>
      <c r="Y58" s="224"/>
      <c r="Z58" s="224"/>
      <c r="AA58" s="224"/>
      <c r="AB58" s="224"/>
      <c r="AC58" s="224"/>
      <c r="AD58" s="16"/>
    </row>
    <row r="59" spans="1:30" s="51" customFormat="1" ht="20.100000000000001" customHeight="1">
      <c r="A59" s="16"/>
      <c r="B59" s="16"/>
      <c r="C59" s="224"/>
      <c r="D59" s="16" t="s">
        <v>2004</v>
      </c>
      <c r="E59" s="224"/>
      <c r="F59" s="300"/>
      <c r="G59" s="19"/>
      <c r="H59" s="81"/>
      <c r="I59" s="19"/>
      <c r="J59" s="81"/>
      <c r="K59" s="19"/>
      <c r="L59" s="81"/>
      <c r="M59" s="19"/>
      <c r="N59" s="81"/>
      <c r="O59" s="19"/>
      <c r="P59" s="81"/>
      <c r="Q59" s="19"/>
      <c r="R59" s="18"/>
      <c r="S59" s="19"/>
      <c r="T59" s="18"/>
      <c r="U59" s="19"/>
      <c r="V59" s="19"/>
      <c r="W59" s="224"/>
      <c r="X59" s="250"/>
      <c r="Y59" s="224"/>
      <c r="Z59" s="224"/>
      <c r="AA59" s="224"/>
      <c r="AB59" s="224"/>
      <c r="AC59" s="224"/>
      <c r="AD59" s="16"/>
    </row>
    <row r="60" spans="1:30" s="38" customFormat="1" ht="20.100000000000001" customHeight="1">
      <c r="A60" s="9" t="s">
        <v>3964</v>
      </c>
      <c r="B60" s="9" t="s">
        <v>6630</v>
      </c>
      <c r="C60" s="387" t="s">
        <v>4092</v>
      </c>
      <c r="D60" s="9" t="s">
        <v>1951</v>
      </c>
      <c r="E60" s="223"/>
      <c r="F60" s="80">
        <v>3</v>
      </c>
      <c r="G60" s="12">
        <v>33.333333333333336</v>
      </c>
      <c r="H60" s="80">
        <v>1</v>
      </c>
      <c r="I60" s="12">
        <v>14.285714285714286</v>
      </c>
      <c r="J60" s="80">
        <v>2</v>
      </c>
      <c r="K60" s="12">
        <v>40</v>
      </c>
      <c r="L60" s="80"/>
      <c r="M60" s="12"/>
      <c r="N60" s="80">
        <v>1</v>
      </c>
      <c r="O60" s="12">
        <v>33.299999999999997</v>
      </c>
      <c r="P60" s="80">
        <v>2</v>
      </c>
      <c r="Q60" s="12">
        <v>66.666666666666671</v>
      </c>
      <c r="R60" s="11">
        <v>3</v>
      </c>
      <c r="S60" s="12">
        <v>30</v>
      </c>
      <c r="T60" s="11"/>
      <c r="U60" s="12"/>
      <c r="V60" s="308" t="s">
        <v>28</v>
      </c>
      <c r="W60" s="223" t="s">
        <v>28</v>
      </c>
      <c r="X60" s="249" t="s">
        <v>28</v>
      </c>
      <c r="Y60" s="223" t="s">
        <v>28</v>
      </c>
      <c r="Z60" s="223" t="s">
        <v>28</v>
      </c>
      <c r="AA60" s="223" t="s">
        <v>28</v>
      </c>
      <c r="AB60" s="223" t="s">
        <v>28</v>
      </c>
      <c r="AC60" s="223"/>
      <c r="AD60" s="9"/>
    </row>
    <row r="61" spans="1:30" s="38" customFormat="1" ht="20.100000000000001" customHeight="1">
      <c r="A61" s="16"/>
      <c r="B61" s="16"/>
      <c r="C61" s="224"/>
      <c r="D61" s="16" t="s">
        <v>1952</v>
      </c>
      <c r="E61" s="224"/>
      <c r="F61" s="81">
        <v>1</v>
      </c>
      <c r="G61" s="19">
        <v>11.111111111111111</v>
      </c>
      <c r="H61" s="81">
        <v>1</v>
      </c>
      <c r="I61" s="19">
        <v>14.285714285714286</v>
      </c>
      <c r="J61" s="81">
        <v>1</v>
      </c>
      <c r="K61" s="19">
        <v>20</v>
      </c>
      <c r="L61" s="81">
        <v>1</v>
      </c>
      <c r="M61" s="19">
        <v>33.299999999999997</v>
      </c>
      <c r="N61" s="81">
        <v>1</v>
      </c>
      <c r="O61" s="19">
        <v>33.299999999999997</v>
      </c>
      <c r="P61" s="81"/>
      <c r="Q61" s="19"/>
      <c r="R61" s="18">
        <v>1</v>
      </c>
      <c r="S61" s="19">
        <v>10</v>
      </c>
      <c r="T61" s="18"/>
      <c r="U61" s="19"/>
      <c r="V61" s="19"/>
      <c r="W61" s="224"/>
      <c r="X61" s="250"/>
      <c r="Y61" s="224"/>
      <c r="Z61" s="224"/>
      <c r="AA61" s="224"/>
      <c r="AB61" s="224"/>
      <c r="AC61" s="224"/>
      <c r="AD61" s="16"/>
    </row>
    <row r="62" spans="1:30" s="38" customFormat="1" ht="20.100000000000001" customHeight="1">
      <c r="A62" s="16"/>
      <c r="B62" s="16"/>
      <c r="C62" s="224"/>
      <c r="D62" s="16" t="s">
        <v>1953</v>
      </c>
      <c r="E62" s="224"/>
      <c r="F62" s="81"/>
      <c r="G62" s="19"/>
      <c r="H62" s="81"/>
      <c r="I62" s="19"/>
      <c r="J62" s="81"/>
      <c r="K62" s="19"/>
      <c r="L62" s="81">
        <v>1</v>
      </c>
      <c r="M62" s="19">
        <v>33.299999999999997</v>
      </c>
      <c r="N62" s="81"/>
      <c r="O62" s="19"/>
      <c r="P62" s="81"/>
      <c r="Q62" s="19"/>
      <c r="R62" s="18">
        <v>1</v>
      </c>
      <c r="S62" s="19">
        <v>10</v>
      </c>
      <c r="T62" s="18"/>
      <c r="U62" s="19"/>
      <c r="V62" s="19"/>
      <c r="W62" s="224"/>
      <c r="X62" s="250"/>
      <c r="Y62" s="224"/>
      <c r="Z62" s="224"/>
      <c r="AA62" s="224"/>
      <c r="AB62" s="224"/>
      <c r="AC62" s="224"/>
      <c r="AD62" s="16"/>
    </row>
    <row r="63" spans="1:30" s="38" customFormat="1" ht="20.100000000000001" customHeight="1">
      <c r="A63" s="16"/>
      <c r="B63" s="16"/>
      <c r="C63" s="224"/>
      <c r="D63" s="16" t="s">
        <v>6849</v>
      </c>
      <c r="E63" s="224"/>
      <c r="F63" s="81">
        <v>3</v>
      </c>
      <c r="G63" s="19">
        <v>33.333333333333336</v>
      </c>
      <c r="H63" s="81">
        <v>1</v>
      </c>
      <c r="I63" s="19">
        <v>14.285714285714286</v>
      </c>
      <c r="J63" s="81">
        <v>2</v>
      </c>
      <c r="K63" s="19">
        <v>40</v>
      </c>
      <c r="L63" s="81">
        <v>1</v>
      </c>
      <c r="M63" s="19">
        <v>33.299999999999997</v>
      </c>
      <c r="N63" s="81">
        <v>1</v>
      </c>
      <c r="O63" s="19">
        <v>33.299999999999997</v>
      </c>
      <c r="P63" s="81">
        <v>1</v>
      </c>
      <c r="Q63" s="19">
        <v>33.333333333333336</v>
      </c>
      <c r="R63" s="18">
        <v>4</v>
      </c>
      <c r="S63" s="19">
        <v>40</v>
      </c>
      <c r="T63" s="18"/>
      <c r="U63" s="19"/>
      <c r="V63" s="19"/>
      <c r="W63" s="224"/>
      <c r="X63" s="250"/>
      <c r="Y63" s="224"/>
      <c r="Z63" s="224"/>
      <c r="AA63" s="224"/>
      <c r="AB63" s="224"/>
      <c r="AC63" s="224"/>
      <c r="AD63" s="16"/>
    </row>
    <row r="64" spans="1:30" s="38" customFormat="1" ht="20.100000000000001" customHeight="1">
      <c r="A64" s="16"/>
      <c r="B64" s="16"/>
      <c r="C64" s="224"/>
      <c r="D64" s="16" t="s">
        <v>6842</v>
      </c>
      <c r="E64" s="224"/>
      <c r="F64" s="81"/>
      <c r="G64" s="19"/>
      <c r="H64" s="81"/>
      <c r="I64" s="19"/>
      <c r="J64" s="81"/>
      <c r="K64" s="19"/>
      <c r="L64" s="81"/>
      <c r="M64" s="19"/>
      <c r="N64" s="81"/>
      <c r="O64" s="19"/>
      <c r="P64" s="81"/>
      <c r="Q64" s="19"/>
      <c r="R64" s="18">
        <v>1</v>
      </c>
      <c r="S64" s="19">
        <v>10</v>
      </c>
      <c r="T64" s="18"/>
      <c r="U64" s="19"/>
      <c r="V64" s="19"/>
      <c r="W64" s="224"/>
      <c r="X64" s="250"/>
      <c r="Y64" s="224"/>
      <c r="Z64" s="224"/>
      <c r="AA64" s="224"/>
      <c r="AB64" s="224"/>
      <c r="AC64" s="224"/>
      <c r="AD64" s="16"/>
    </row>
    <row r="65" spans="1:30" s="38" customFormat="1" ht="20.100000000000001" customHeight="1">
      <c r="A65" s="16"/>
      <c r="B65" s="16"/>
      <c r="C65" s="224"/>
      <c r="D65" s="16" t="s">
        <v>6843</v>
      </c>
      <c r="E65" s="224"/>
      <c r="F65" s="81">
        <v>2</v>
      </c>
      <c r="G65" s="19">
        <v>22.222222222222221</v>
      </c>
      <c r="H65" s="81">
        <v>4</v>
      </c>
      <c r="I65" s="19">
        <v>57.142857142857146</v>
      </c>
      <c r="J65" s="81"/>
      <c r="K65" s="19"/>
      <c r="L65" s="81"/>
      <c r="M65" s="19"/>
      <c r="N65" s="81"/>
      <c r="O65" s="19"/>
      <c r="P65" s="81"/>
      <c r="Q65" s="19"/>
      <c r="R65" s="18"/>
      <c r="S65" s="19"/>
      <c r="T65" s="18"/>
      <c r="U65" s="19"/>
      <c r="V65" s="19"/>
      <c r="W65" s="224"/>
      <c r="X65" s="250"/>
      <c r="Y65" s="224"/>
      <c r="Z65" s="224"/>
      <c r="AA65" s="224"/>
      <c r="AB65" s="224"/>
      <c r="AC65" s="224"/>
      <c r="AD65" s="16"/>
    </row>
    <row r="66" spans="1:30" s="38" customFormat="1" ht="20.100000000000001" customHeight="1">
      <c r="A66" s="16"/>
      <c r="B66" s="16"/>
      <c r="C66" s="224"/>
      <c r="D66" s="16" t="s">
        <v>1956</v>
      </c>
      <c r="E66" s="224"/>
      <c r="F66" s="81"/>
      <c r="G66" s="19"/>
      <c r="H66" s="81"/>
      <c r="I66" s="19"/>
      <c r="J66" s="81"/>
      <c r="K66" s="19"/>
      <c r="L66" s="81"/>
      <c r="M66" s="19"/>
      <c r="N66" s="81"/>
      <c r="O66" s="19"/>
      <c r="P66" s="81"/>
      <c r="Q66" s="19"/>
      <c r="R66" s="18"/>
      <c r="S66" s="19"/>
      <c r="T66" s="18"/>
      <c r="U66" s="19"/>
      <c r="V66" s="19"/>
      <c r="W66" s="224"/>
      <c r="X66" s="250"/>
      <c r="Y66" s="224"/>
      <c r="Z66" s="224"/>
      <c r="AA66" s="224"/>
      <c r="AB66" s="224"/>
      <c r="AC66" s="224"/>
      <c r="AD66" s="16"/>
    </row>
    <row r="67" spans="1:30" s="38" customFormat="1" ht="20.100000000000001" customHeight="1">
      <c r="A67" s="9" t="s">
        <v>3965</v>
      </c>
      <c r="B67" s="9" t="s">
        <v>6631</v>
      </c>
      <c r="C67" s="387" t="s">
        <v>4092</v>
      </c>
      <c r="D67" s="9"/>
      <c r="E67" s="223"/>
      <c r="F67" s="80">
        <v>9</v>
      </c>
      <c r="G67" s="12"/>
      <c r="H67" s="80">
        <v>7</v>
      </c>
      <c r="I67" s="12">
        <v>100</v>
      </c>
      <c r="J67" s="80">
        <v>5</v>
      </c>
      <c r="K67" s="12">
        <v>100</v>
      </c>
      <c r="L67" s="80">
        <v>3</v>
      </c>
      <c r="M67" s="12">
        <v>100</v>
      </c>
      <c r="N67" s="80">
        <v>3</v>
      </c>
      <c r="O67" s="12">
        <v>100</v>
      </c>
      <c r="P67" s="80">
        <v>3</v>
      </c>
      <c r="Q67" s="12">
        <v>100</v>
      </c>
      <c r="R67" s="11">
        <v>10</v>
      </c>
      <c r="S67" s="12">
        <v>100</v>
      </c>
      <c r="T67" s="11"/>
      <c r="U67" s="12"/>
      <c r="V67" s="308" t="s">
        <v>28</v>
      </c>
      <c r="W67" s="223" t="s">
        <v>28</v>
      </c>
      <c r="X67" s="249" t="s">
        <v>28</v>
      </c>
      <c r="Y67" s="223" t="s">
        <v>28</v>
      </c>
      <c r="Z67" s="223" t="s">
        <v>28</v>
      </c>
      <c r="AA67" s="223" t="s">
        <v>28</v>
      </c>
      <c r="AB67" s="223" t="s">
        <v>28</v>
      </c>
      <c r="AC67" s="223"/>
      <c r="AD67" s="9"/>
    </row>
    <row r="68" spans="1:30" s="38" customFormat="1" ht="20.100000000000001" customHeight="1">
      <c r="A68" s="9" t="s">
        <v>3966</v>
      </c>
      <c r="B68" s="9" t="s">
        <v>6632</v>
      </c>
      <c r="C68" s="387" t="s">
        <v>4092</v>
      </c>
      <c r="D68" s="9"/>
      <c r="E68" s="223"/>
      <c r="F68" s="80">
        <v>9</v>
      </c>
      <c r="G68" s="12"/>
      <c r="H68" s="80">
        <v>7</v>
      </c>
      <c r="I68" s="12">
        <v>100</v>
      </c>
      <c r="J68" s="80">
        <v>4</v>
      </c>
      <c r="K68" s="12">
        <v>66.666666666666657</v>
      </c>
      <c r="L68" s="80">
        <v>3</v>
      </c>
      <c r="M68" s="12">
        <v>100</v>
      </c>
      <c r="N68" s="80">
        <v>3</v>
      </c>
      <c r="O68" s="12">
        <v>100</v>
      </c>
      <c r="P68" s="80">
        <v>3</v>
      </c>
      <c r="Q68" s="12">
        <v>100</v>
      </c>
      <c r="R68" s="11">
        <v>8</v>
      </c>
      <c r="S68" s="12">
        <v>80</v>
      </c>
      <c r="T68" s="11"/>
      <c r="U68" s="12"/>
      <c r="V68" s="308" t="s">
        <v>28</v>
      </c>
      <c r="W68" s="223" t="s">
        <v>28</v>
      </c>
      <c r="X68" s="249" t="s">
        <v>28</v>
      </c>
      <c r="Y68" s="223" t="s">
        <v>28</v>
      </c>
      <c r="Z68" s="223" t="s">
        <v>28</v>
      </c>
      <c r="AA68" s="223" t="s">
        <v>28</v>
      </c>
      <c r="AB68" s="223" t="s">
        <v>28</v>
      </c>
      <c r="AC68" s="223"/>
      <c r="AD68" s="9"/>
    </row>
    <row r="69" spans="1:30" s="51" customFormat="1" ht="20.100000000000001" customHeight="1">
      <c r="A69" s="16"/>
      <c r="B69" s="16"/>
      <c r="C69" s="224"/>
      <c r="D69" s="16" t="s">
        <v>1959</v>
      </c>
      <c r="E69" s="224" t="s">
        <v>73</v>
      </c>
      <c r="F69" s="81"/>
      <c r="G69" s="191"/>
      <c r="H69" s="81"/>
      <c r="I69" s="19"/>
      <c r="J69" s="81"/>
      <c r="K69" s="19"/>
      <c r="L69" s="81"/>
      <c r="M69" s="19"/>
      <c r="N69" s="81"/>
      <c r="O69" s="19"/>
      <c r="P69" s="81"/>
      <c r="Q69" s="19"/>
      <c r="R69" s="58"/>
      <c r="S69" s="59"/>
      <c r="T69" s="18"/>
      <c r="U69" s="19"/>
      <c r="V69" s="19"/>
      <c r="W69" s="224"/>
      <c r="X69" s="250"/>
      <c r="Y69" s="224"/>
      <c r="Z69" s="224"/>
      <c r="AA69" s="224"/>
      <c r="AB69" s="224"/>
      <c r="AC69" s="224"/>
      <c r="AD69" s="16"/>
    </row>
    <row r="70" spans="1:30" s="51" customFormat="1" ht="20.100000000000001" customHeight="1">
      <c r="A70" s="16"/>
      <c r="B70" s="16"/>
      <c r="C70" s="224"/>
      <c r="D70" s="16" t="s">
        <v>1960</v>
      </c>
      <c r="E70" s="224"/>
      <c r="F70" s="81"/>
      <c r="G70" s="191"/>
      <c r="H70" s="81"/>
      <c r="I70" s="19"/>
      <c r="J70" s="81">
        <v>1</v>
      </c>
      <c r="K70" s="19">
        <v>16.666666666666664</v>
      </c>
      <c r="L70" s="81"/>
      <c r="M70" s="19"/>
      <c r="N70" s="81"/>
      <c r="O70" s="19"/>
      <c r="P70" s="81"/>
      <c r="Q70" s="19"/>
      <c r="R70" s="58">
        <v>2</v>
      </c>
      <c r="S70" s="59">
        <v>20</v>
      </c>
      <c r="T70" s="18"/>
      <c r="U70" s="19"/>
      <c r="V70" s="19"/>
      <c r="W70" s="224"/>
      <c r="X70" s="250"/>
      <c r="Y70" s="224"/>
      <c r="Z70" s="224"/>
      <c r="AA70" s="224"/>
      <c r="AB70" s="224"/>
      <c r="AC70" s="224"/>
      <c r="AD70" s="16"/>
    </row>
    <row r="71" spans="1:30" s="51" customFormat="1" ht="20.100000000000001" customHeight="1">
      <c r="A71" s="9" t="s">
        <v>3967</v>
      </c>
      <c r="B71" s="9" t="s">
        <v>6633</v>
      </c>
      <c r="C71" s="223" t="s">
        <v>4095</v>
      </c>
      <c r="D71" s="9" t="s">
        <v>1961</v>
      </c>
      <c r="E71" s="223" t="s">
        <v>244</v>
      </c>
      <c r="F71" s="80"/>
      <c r="G71" s="192"/>
      <c r="H71" s="80"/>
      <c r="I71" s="12"/>
      <c r="J71" s="80"/>
      <c r="K71" s="12"/>
      <c r="L71" s="80"/>
      <c r="M71" s="12"/>
      <c r="N71" s="80"/>
      <c r="O71" s="12"/>
      <c r="P71" s="80"/>
      <c r="Q71" s="12"/>
      <c r="R71" s="11"/>
      <c r="S71" s="12"/>
      <c r="T71" s="11"/>
      <c r="U71" s="12"/>
      <c r="V71" s="308" t="s">
        <v>28</v>
      </c>
      <c r="W71" s="223" t="s">
        <v>28</v>
      </c>
      <c r="X71" s="249" t="s">
        <v>28</v>
      </c>
      <c r="Y71" s="223" t="s">
        <v>28</v>
      </c>
      <c r="Z71" s="223" t="s">
        <v>28</v>
      </c>
      <c r="AA71" s="223" t="s">
        <v>28</v>
      </c>
      <c r="AB71" s="223" t="s">
        <v>28</v>
      </c>
      <c r="AC71" s="223"/>
      <c r="AD71" s="9"/>
    </row>
    <row r="72" spans="1:30" s="51" customFormat="1" ht="20.100000000000001" customHeight="1">
      <c r="A72" s="16"/>
      <c r="B72" s="16"/>
      <c r="C72" s="224"/>
      <c r="D72" s="16" t="s">
        <v>1962</v>
      </c>
      <c r="E72" s="224"/>
      <c r="F72" s="81"/>
      <c r="G72" s="191"/>
      <c r="H72" s="81"/>
      <c r="I72" s="19"/>
      <c r="J72" s="81"/>
      <c r="K72" s="19"/>
      <c r="L72" s="81"/>
      <c r="M72" s="19"/>
      <c r="N72" s="81"/>
      <c r="O72" s="19"/>
      <c r="P72" s="81"/>
      <c r="Q72" s="19"/>
      <c r="R72" s="18"/>
      <c r="S72" s="19"/>
      <c r="T72" s="18"/>
      <c r="U72" s="19"/>
      <c r="V72" s="19"/>
      <c r="W72" s="224"/>
      <c r="X72" s="250"/>
      <c r="Y72" s="224"/>
      <c r="Z72" s="224"/>
      <c r="AA72" s="224"/>
      <c r="AB72" s="224"/>
      <c r="AC72" s="224"/>
      <c r="AD72" s="16"/>
    </row>
    <row r="73" spans="1:30" s="51" customFormat="1" ht="20.100000000000001" customHeight="1">
      <c r="A73" s="16"/>
      <c r="B73" s="16"/>
      <c r="C73" s="224"/>
      <c r="D73" s="16" t="s">
        <v>1963</v>
      </c>
      <c r="E73" s="224"/>
      <c r="F73" s="81"/>
      <c r="G73" s="191"/>
      <c r="H73" s="81"/>
      <c r="I73" s="19"/>
      <c r="J73" s="81"/>
      <c r="K73" s="19"/>
      <c r="L73" s="81"/>
      <c r="M73" s="19"/>
      <c r="N73" s="81"/>
      <c r="O73" s="19"/>
      <c r="P73" s="81"/>
      <c r="Q73" s="19"/>
      <c r="R73" s="18"/>
      <c r="S73" s="19"/>
      <c r="T73" s="18"/>
      <c r="U73" s="19"/>
      <c r="V73" s="19"/>
      <c r="W73" s="224"/>
      <c r="X73" s="250"/>
      <c r="Y73" s="224"/>
      <c r="Z73" s="224"/>
      <c r="AA73" s="224"/>
      <c r="AB73" s="224"/>
      <c r="AC73" s="224"/>
      <c r="AD73" s="16"/>
    </row>
    <row r="74" spans="1:30" s="51" customFormat="1" ht="20.100000000000001" customHeight="1">
      <c r="A74" s="16"/>
      <c r="B74" s="16"/>
      <c r="C74" s="224"/>
      <c r="D74" s="16" t="s">
        <v>1964</v>
      </c>
      <c r="E74" s="224"/>
      <c r="F74" s="300"/>
      <c r="G74" s="191"/>
      <c r="H74" s="81"/>
      <c r="I74" s="19"/>
      <c r="J74" s="81">
        <v>1</v>
      </c>
      <c r="K74" s="19">
        <v>100</v>
      </c>
      <c r="L74" s="81"/>
      <c r="M74" s="19"/>
      <c r="N74" s="81"/>
      <c r="O74" s="19"/>
      <c r="P74" s="81"/>
      <c r="Q74" s="19"/>
      <c r="R74" s="18"/>
      <c r="S74" s="19"/>
      <c r="T74" s="18"/>
      <c r="U74" s="19"/>
      <c r="V74" s="19"/>
      <c r="W74" s="224"/>
      <c r="X74" s="250"/>
      <c r="Y74" s="224"/>
      <c r="Z74" s="224"/>
      <c r="AA74" s="224"/>
      <c r="AB74" s="224"/>
      <c r="AC74" s="224"/>
      <c r="AD74" s="16"/>
    </row>
    <row r="75" spans="1:30" s="51" customFormat="1" ht="20.100000000000001" customHeight="1">
      <c r="A75" s="16"/>
      <c r="B75" s="16"/>
      <c r="C75" s="224"/>
      <c r="D75" s="16" t="s">
        <v>2003</v>
      </c>
      <c r="E75" s="224"/>
      <c r="F75" s="300"/>
      <c r="G75" s="191"/>
      <c r="H75" s="81"/>
      <c r="I75" s="19"/>
      <c r="J75" s="81"/>
      <c r="K75" s="19"/>
      <c r="L75" s="81"/>
      <c r="M75" s="19"/>
      <c r="N75" s="81"/>
      <c r="O75" s="19"/>
      <c r="P75" s="81"/>
      <c r="Q75" s="19"/>
      <c r="R75" s="18"/>
      <c r="S75" s="19"/>
      <c r="T75" s="18"/>
      <c r="U75" s="19"/>
      <c r="V75" s="19"/>
      <c r="W75" s="224"/>
      <c r="X75" s="250"/>
      <c r="Y75" s="224"/>
      <c r="Z75" s="224"/>
      <c r="AA75" s="224"/>
      <c r="AB75" s="224"/>
      <c r="AC75" s="224"/>
      <c r="AD75" s="16"/>
    </row>
    <row r="76" spans="1:30" s="51" customFormat="1" ht="20.100000000000001" customHeight="1">
      <c r="A76" s="16"/>
      <c r="B76" s="16"/>
      <c r="C76" s="224"/>
      <c r="D76" s="16" t="s">
        <v>2004</v>
      </c>
      <c r="E76" s="224"/>
      <c r="F76" s="300"/>
      <c r="G76" s="191"/>
      <c r="H76" s="81"/>
      <c r="I76" s="19"/>
      <c r="J76" s="81"/>
      <c r="K76" s="19"/>
      <c r="L76" s="81"/>
      <c r="M76" s="19"/>
      <c r="N76" s="81"/>
      <c r="O76" s="19"/>
      <c r="P76" s="81"/>
      <c r="Q76" s="19"/>
      <c r="R76" s="58">
        <v>2</v>
      </c>
      <c r="S76" s="19">
        <v>100</v>
      </c>
      <c r="T76" s="18"/>
      <c r="U76" s="19"/>
      <c r="V76" s="19"/>
      <c r="W76" s="224"/>
      <c r="X76" s="250"/>
      <c r="Y76" s="224"/>
      <c r="Z76" s="224"/>
      <c r="AA76" s="224"/>
      <c r="AB76" s="224"/>
      <c r="AC76" s="224"/>
      <c r="AD76" s="16"/>
    </row>
    <row r="77" spans="1:30" s="51" customFormat="1" ht="20.100000000000001" customHeight="1">
      <c r="A77" s="9" t="s">
        <v>3968</v>
      </c>
      <c r="B77" s="9" t="s">
        <v>6854</v>
      </c>
      <c r="C77" s="308" t="s">
        <v>6845</v>
      </c>
      <c r="D77" s="9"/>
      <c r="E77" s="223"/>
      <c r="F77" s="80">
        <v>1621</v>
      </c>
      <c r="G77" s="12">
        <v>100</v>
      </c>
      <c r="H77" s="80">
        <v>1692</v>
      </c>
      <c r="I77" s="12">
        <v>100</v>
      </c>
      <c r="J77" s="80">
        <v>1709</v>
      </c>
      <c r="K77" s="12">
        <v>100</v>
      </c>
      <c r="L77" s="80">
        <v>1744</v>
      </c>
      <c r="M77" s="12">
        <v>100</v>
      </c>
      <c r="N77" s="80">
        <v>1784</v>
      </c>
      <c r="O77" s="57">
        <v>100</v>
      </c>
      <c r="P77" s="80">
        <v>1680</v>
      </c>
      <c r="Q77" s="57">
        <v>100</v>
      </c>
      <c r="R77" s="11">
        <v>1755</v>
      </c>
      <c r="S77" s="57">
        <v>100</v>
      </c>
      <c r="T77" s="11"/>
      <c r="U77" s="12"/>
      <c r="V77" s="308" t="s">
        <v>28</v>
      </c>
      <c r="W77" s="223" t="s">
        <v>28</v>
      </c>
      <c r="X77" s="249" t="s">
        <v>28</v>
      </c>
      <c r="Y77" s="223" t="s">
        <v>28</v>
      </c>
      <c r="Z77" s="223" t="s">
        <v>28</v>
      </c>
      <c r="AA77" s="223" t="s">
        <v>28</v>
      </c>
      <c r="AB77" s="223" t="s">
        <v>28</v>
      </c>
      <c r="AC77" s="223"/>
      <c r="AD77" s="39"/>
    </row>
    <row r="78" spans="1:30" s="38" customFormat="1" ht="20.100000000000001" customHeight="1">
      <c r="A78" s="9" t="s">
        <v>6807</v>
      </c>
      <c r="B78" s="9" t="s">
        <v>6855</v>
      </c>
      <c r="C78" s="308" t="s">
        <v>6845</v>
      </c>
      <c r="D78" s="9" t="s">
        <v>1974</v>
      </c>
      <c r="E78" s="223" t="s">
        <v>244</v>
      </c>
      <c r="F78" s="80">
        <v>310</v>
      </c>
      <c r="G78" s="12">
        <v>18.912529550827422</v>
      </c>
      <c r="H78" s="80">
        <v>320</v>
      </c>
      <c r="I78" s="12">
        <v>18.912529550827422</v>
      </c>
      <c r="J78" s="80">
        <v>320</v>
      </c>
      <c r="K78" s="12">
        <v>18.724400234055004</v>
      </c>
      <c r="L78" s="80">
        <v>326</v>
      </c>
      <c r="M78" s="12">
        <v>18.692660550458715</v>
      </c>
      <c r="N78" s="80">
        <v>339</v>
      </c>
      <c r="O78" s="12">
        <v>19.002242152466369</v>
      </c>
      <c r="P78" s="80">
        <v>331</v>
      </c>
      <c r="Q78" s="12">
        <v>19.702380952380953</v>
      </c>
      <c r="R78" s="11">
        <v>328</v>
      </c>
      <c r="S78" s="12">
        <v>18.700114025085519</v>
      </c>
      <c r="T78" s="11"/>
      <c r="U78" s="12"/>
      <c r="V78" s="308" t="s">
        <v>28</v>
      </c>
      <c r="W78" s="223" t="s">
        <v>28</v>
      </c>
      <c r="X78" s="249" t="s">
        <v>28</v>
      </c>
      <c r="Y78" s="223" t="s">
        <v>28</v>
      </c>
      <c r="Z78" s="223" t="s">
        <v>28</v>
      </c>
      <c r="AA78" s="223" t="s">
        <v>28</v>
      </c>
      <c r="AB78" s="223" t="s">
        <v>28</v>
      </c>
      <c r="AC78" s="9"/>
      <c r="AD78" s="9"/>
    </row>
    <row r="79" spans="1:30" s="38" customFormat="1" ht="20.100000000000001" customHeight="1">
      <c r="A79" s="16"/>
      <c r="B79" s="16"/>
      <c r="C79" s="224"/>
      <c r="D79" s="16" t="s">
        <v>1975</v>
      </c>
      <c r="E79" s="224"/>
      <c r="F79" s="81"/>
      <c r="H79" s="81"/>
      <c r="I79" s="19"/>
      <c r="J79" s="81"/>
      <c r="K79" s="19"/>
      <c r="L79" s="81">
        <v>1</v>
      </c>
      <c r="M79" s="19">
        <v>5.7339449541284407E-2</v>
      </c>
      <c r="N79" s="81">
        <v>1</v>
      </c>
      <c r="O79" s="19">
        <v>5.6053811659192827E-2</v>
      </c>
      <c r="P79" s="81">
        <v>1</v>
      </c>
      <c r="Q79" s="19">
        <v>5.9523809523809521E-2</v>
      </c>
      <c r="R79" s="18">
        <v>1</v>
      </c>
      <c r="S79" s="19">
        <v>5.7012542759407071E-2</v>
      </c>
      <c r="T79" s="18"/>
      <c r="U79" s="19"/>
      <c r="V79" s="19"/>
      <c r="W79" s="224"/>
      <c r="X79" s="250"/>
      <c r="Y79" s="224"/>
      <c r="Z79" s="224"/>
      <c r="AA79" s="224"/>
      <c r="AB79" s="224"/>
      <c r="AC79" s="16"/>
      <c r="AD79" s="16"/>
    </row>
    <row r="80" spans="1:30" s="38" customFormat="1" ht="20.100000000000001" customHeight="1">
      <c r="A80" s="16"/>
      <c r="B80" s="16"/>
      <c r="C80" s="224"/>
      <c r="D80" s="16" t="s">
        <v>1976</v>
      </c>
      <c r="E80" s="224"/>
      <c r="F80" s="81">
        <v>244</v>
      </c>
      <c r="G80" s="303">
        <v>15.052436767427514</v>
      </c>
      <c r="H80" s="81">
        <v>261</v>
      </c>
      <c r="I80" s="19">
        <v>15.425531914893616</v>
      </c>
      <c r="J80" s="81">
        <v>271</v>
      </c>
      <c r="K80" s="19">
        <v>15.85722644821533</v>
      </c>
      <c r="L80" s="81">
        <v>287</v>
      </c>
      <c r="M80" s="19">
        <v>16.456422018348626</v>
      </c>
      <c r="N80" s="81">
        <v>275</v>
      </c>
      <c r="O80" s="19">
        <v>15.414798206278027</v>
      </c>
      <c r="P80" s="81">
        <v>276</v>
      </c>
      <c r="Q80" s="19">
        <v>16.428571428571427</v>
      </c>
      <c r="R80" s="18">
        <v>320</v>
      </c>
      <c r="S80" s="19">
        <v>18.244013683010262</v>
      </c>
      <c r="T80" s="18"/>
      <c r="U80" s="19"/>
      <c r="V80" s="19"/>
      <c r="W80" s="224"/>
      <c r="X80" s="250"/>
      <c r="Y80" s="224"/>
      <c r="Z80" s="224"/>
      <c r="AA80" s="224"/>
      <c r="AB80" s="224"/>
      <c r="AC80" s="16"/>
      <c r="AD80" s="16"/>
    </row>
    <row r="81" spans="1:30" s="38" customFormat="1" ht="20.100000000000001" customHeight="1">
      <c r="A81" s="16"/>
      <c r="B81" s="16"/>
      <c r="C81" s="224"/>
      <c r="D81" s="16" t="s">
        <v>1992</v>
      </c>
      <c r="E81" s="224"/>
      <c r="F81" s="81">
        <v>12</v>
      </c>
      <c r="G81" s="303">
        <v>0.74028377544725477</v>
      </c>
      <c r="H81" s="81">
        <v>13</v>
      </c>
      <c r="I81" s="19">
        <v>0.76832151300236406</v>
      </c>
      <c r="J81" s="81">
        <v>17</v>
      </c>
      <c r="K81" s="19">
        <v>0.994733762434172</v>
      </c>
      <c r="L81" s="81">
        <v>11</v>
      </c>
      <c r="M81" s="19">
        <v>0.63073394495412849</v>
      </c>
      <c r="N81" s="81">
        <v>10</v>
      </c>
      <c r="O81" s="19">
        <v>0.5605381165919282</v>
      </c>
      <c r="P81" s="81">
        <v>11</v>
      </c>
      <c r="Q81" s="19">
        <v>0.65476190476190477</v>
      </c>
      <c r="R81" s="18">
        <v>6</v>
      </c>
      <c r="S81" s="19">
        <v>0.34207525655644244</v>
      </c>
      <c r="T81" s="18"/>
      <c r="U81" s="19"/>
      <c r="V81" s="19"/>
      <c r="W81" s="224"/>
      <c r="X81" s="250"/>
      <c r="Y81" s="224"/>
      <c r="Z81" s="224"/>
      <c r="AA81" s="224"/>
      <c r="AB81" s="224"/>
      <c r="AC81" s="16"/>
      <c r="AD81" s="16"/>
    </row>
    <row r="82" spans="1:30" s="38" customFormat="1" ht="20.100000000000001" customHeight="1">
      <c r="A82" s="16"/>
      <c r="B82" s="16"/>
      <c r="C82" s="224"/>
      <c r="D82" s="16" t="s">
        <v>1993</v>
      </c>
      <c r="E82" s="224"/>
      <c r="F82" s="81">
        <v>25</v>
      </c>
      <c r="G82" s="303">
        <v>1.5422578655151142</v>
      </c>
      <c r="H82" s="81">
        <v>30</v>
      </c>
      <c r="I82" s="19">
        <v>1.7730496453900708</v>
      </c>
      <c r="J82" s="81">
        <v>32</v>
      </c>
      <c r="K82" s="19">
        <v>1.8724400234055003</v>
      </c>
      <c r="L82" s="81">
        <v>38</v>
      </c>
      <c r="M82" s="19">
        <v>2.1788990825688073</v>
      </c>
      <c r="N82" s="81">
        <v>35</v>
      </c>
      <c r="O82" s="19">
        <v>1.9618834080717489</v>
      </c>
      <c r="P82" s="81">
        <v>29</v>
      </c>
      <c r="Q82" s="19">
        <v>1.7261904761904763</v>
      </c>
      <c r="R82" s="18">
        <v>3</v>
      </c>
      <c r="S82" s="19">
        <v>0.17103762827822122</v>
      </c>
      <c r="T82" s="18"/>
      <c r="U82" s="19"/>
      <c r="V82" s="19"/>
      <c r="W82" s="224"/>
      <c r="X82" s="250"/>
      <c r="Y82" s="224"/>
      <c r="Z82" s="224"/>
      <c r="AA82" s="224"/>
      <c r="AB82" s="224"/>
      <c r="AC82" s="16"/>
      <c r="AD82" s="16"/>
    </row>
    <row r="83" spans="1:30" s="38" customFormat="1" ht="20.100000000000001" customHeight="1">
      <c r="A83" s="16"/>
      <c r="B83" s="16"/>
      <c r="C83" s="224"/>
      <c r="D83" s="16" t="s">
        <v>1979</v>
      </c>
      <c r="E83" s="224"/>
      <c r="F83" s="81">
        <v>141</v>
      </c>
      <c r="G83" s="303">
        <v>8.6983343615052444</v>
      </c>
      <c r="H83" s="81">
        <v>144</v>
      </c>
      <c r="I83" s="19">
        <v>8.5106382978723403</v>
      </c>
      <c r="J83" s="81">
        <v>141</v>
      </c>
      <c r="K83" s="19">
        <v>8.2504388531304862</v>
      </c>
      <c r="L83" s="81">
        <v>149</v>
      </c>
      <c r="M83" s="19">
        <v>8.5435779816513762</v>
      </c>
      <c r="N83" s="81">
        <v>162</v>
      </c>
      <c r="O83" s="19">
        <v>9.0807174887892383</v>
      </c>
      <c r="P83" s="81">
        <v>150</v>
      </c>
      <c r="Q83" s="19">
        <v>8.9285714285714288</v>
      </c>
      <c r="R83" s="18">
        <v>163</v>
      </c>
      <c r="S83" s="19">
        <v>9.2930444697833519</v>
      </c>
      <c r="T83" s="18"/>
      <c r="U83" s="19"/>
      <c r="V83" s="19"/>
      <c r="W83" s="224"/>
      <c r="X83" s="250"/>
      <c r="Y83" s="224"/>
      <c r="Z83" s="224"/>
      <c r="AA83" s="224"/>
      <c r="AB83" s="224"/>
      <c r="AC83" s="16"/>
      <c r="AD83" s="16"/>
    </row>
    <row r="84" spans="1:30" s="38" customFormat="1" ht="20.100000000000001" customHeight="1">
      <c r="A84" s="16"/>
      <c r="B84" s="16"/>
      <c r="C84" s="224"/>
      <c r="D84" s="16" t="s">
        <v>1980</v>
      </c>
      <c r="E84" s="224"/>
      <c r="F84" s="81">
        <v>148</v>
      </c>
      <c r="G84" s="303">
        <v>9.1301665638494764</v>
      </c>
      <c r="H84" s="81">
        <v>153</v>
      </c>
      <c r="I84" s="19">
        <v>9.0425531914893611</v>
      </c>
      <c r="J84" s="81">
        <v>160</v>
      </c>
      <c r="K84" s="19">
        <v>9.362200117027502</v>
      </c>
      <c r="L84" s="81">
        <v>158</v>
      </c>
      <c r="M84" s="19">
        <v>9.0596330275229366</v>
      </c>
      <c r="N84" s="81">
        <v>169</v>
      </c>
      <c r="O84" s="19">
        <v>9.4730941704035878</v>
      </c>
      <c r="P84" s="81">
        <v>159</v>
      </c>
      <c r="Q84" s="19">
        <v>9.4642857142857135</v>
      </c>
      <c r="R84" s="18">
        <v>162</v>
      </c>
      <c r="S84" s="19">
        <v>9.2360319270239462</v>
      </c>
      <c r="T84" s="18"/>
      <c r="U84" s="19"/>
      <c r="V84" s="19"/>
      <c r="W84" s="224"/>
      <c r="X84" s="250"/>
      <c r="Y84" s="224"/>
      <c r="Z84" s="224"/>
      <c r="AA84" s="224"/>
      <c r="AB84" s="224"/>
      <c r="AC84" s="16"/>
      <c r="AD84" s="16"/>
    </row>
    <row r="85" spans="1:30" s="38" customFormat="1" ht="20.100000000000001" customHeight="1">
      <c r="A85" s="16"/>
      <c r="B85" s="16"/>
      <c r="C85" s="224"/>
      <c r="D85" s="16" t="s">
        <v>1981</v>
      </c>
      <c r="E85" s="224"/>
      <c r="F85" s="81">
        <v>87</v>
      </c>
      <c r="G85" s="303">
        <v>5.3670573719925976</v>
      </c>
      <c r="H85" s="81">
        <v>94</v>
      </c>
      <c r="I85" s="19">
        <v>5.5555555555555554</v>
      </c>
      <c r="J85" s="81">
        <v>96</v>
      </c>
      <c r="K85" s="19">
        <v>5.6173200702165005</v>
      </c>
      <c r="L85" s="81">
        <v>105</v>
      </c>
      <c r="M85" s="19">
        <v>6.0206422018348622</v>
      </c>
      <c r="N85" s="81">
        <v>111</v>
      </c>
      <c r="O85" s="19">
        <v>6.2219730941704032</v>
      </c>
      <c r="P85" s="81">
        <v>102</v>
      </c>
      <c r="Q85" s="19">
        <v>6.0714285714285712</v>
      </c>
      <c r="R85" s="18">
        <v>93</v>
      </c>
      <c r="S85" s="19">
        <v>5.3021664766248575</v>
      </c>
      <c r="T85" s="18"/>
      <c r="U85" s="19"/>
      <c r="V85" s="19"/>
      <c r="W85" s="224"/>
      <c r="X85" s="250"/>
      <c r="Y85" s="224"/>
      <c r="Z85" s="224"/>
      <c r="AA85" s="224"/>
      <c r="AB85" s="224"/>
      <c r="AC85" s="16"/>
      <c r="AD85" s="16"/>
    </row>
    <row r="86" spans="1:30" s="38" customFormat="1" ht="20.100000000000001" customHeight="1">
      <c r="A86" s="16"/>
      <c r="B86" s="16"/>
      <c r="C86" s="224"/>
      <c r="D86" s="16" t="s">
        <v>1982</v>
      </c>
      <c r="E86" s="224"/>
      <c r="F86" s="81">
        <v>85</v>
      </c>
      <c r="G86" s="303">
        <v>5.2436767427513882</v>
      </c>
      <c r="H86" s="81">
        <v>89</v>
      </c>
      <c r="I86" s="19">
        <v>5.2600472813238772</v>
      </c>
      <c r="J86" s="81">
        <v>90</v>
      </c>
      <c r="K86" s="19">
        <v>5.2662375658279696</v>
      </c>
      <c r="L86" s="81">
        <v>81</v>
      </c>
      <c r="M86" s="19">
        <v>4.6444954128440363</v>
      </c>
      <c r="N86" s="81">
        <v>78</v>
      </c>
      <c r="O86" s="19">
        <v>4.3721973094170403</v>
      </c>
      <c r="P86" s="81">
        <v>70</v>
      </c>
      <c r="Q86" s="19">
        <v>4.166666666666667</v>
      </c>
      <c r="R86" s="18">
        <v>79</v>
      </c>
      <c r="S86" s="19">
        <v>4.5039908779931581</v>
      </c>
      <c r="T86" s="18"/>
      <c r="U86" s="19"/>
      <c r="V86" s="19"/>
      <c r="W86" s="224"/>
      <c r="X86" s="250"/>
      <c r="Y86" s="224"/>
      <c r="Z86" s="224"/>
      <c r="AA86" s="224"/>
      <c r="AB86" s="224"/>
      <c r="AC86" s="16"/>
      <c r="AD86" s="16"/>
    </row>
    <row r="87" spans="1:30" s="38" customFormat="1" ht="20.100000000000001" customHeight="1">
      <c r="A87" s="16"/>
      <c r="B87" s="16"/>
      <c r="C87" s="224"/>
      <c r="D87" s="16" t="s">
        <v>6808</v>
      </c>
      <c r="E87" s="224"/>
      <c r="F87" s="81">
        <v>20</v>
      </c>
      <c r="G87" s="303">
        <v>1.2338062924120914</v>
      </c>
      <c r="H87" s="81">
        <v>21</v>
      </c>
      <c r="I87" s="19">
        <v>1.2411347517730495</v>
      </c>
      <c r="J87" s="81">
        <v>20</v>
      </c>
      <c r="K87" s="19">
        <v>1.1702750146284377</v>
      </c>
      <c r="L87" s="81">
        <v>29</v>
      </c>
      <c r="M87" s="19">
        <v>1.6628440366972477</v>
      </c>
      <c r="N87" s="81">
        <v>31</v>
      </c>
      <c r="O87" s="19">
        <v>1.7376681614349776</v>
      </c>
      <c r="P87" s="81">
        <v>29</v>
      </c>
      <c r="Q87" s="19">
        <v>1.7261904761904763</v>
      </c>
      <c r="R87" s="18">
        <v>12</v>
      </c>
      <c r="S87" s="19">
        <v>0.68415051311288488</v>
      </c>
      <c r="T87" s="18"/>
      <c r="U87" s="19"/>
      <c r="V87" s="19"/>
      <c r="W87" s="224"/>
      <c r="X87" s="250"/>
      <c r="Y87" s="224"/>
      <c r="Z87" s="224"/>
      <c r="AA87" s="224"/>
      <c r="AB87" s="224"/>
      <c r="AC87" s="16"/>
      <c r="AD87" s="16"/>
    </row>
    <row r="88" spans="1:30" s="38" customFormat="1" ht="20.100000000000001" customHeight="1">
      <c r="A88" s="16"/>
      <c r="B88" s="16"/>
      <c r="C88" s="224"/>
      <c r="D88" s="16" t="s">
        <v>6809</v>
      </c>
      <c r="E88" s="224"/>
      <c r="F88" s="81">
        <v>23</v>
      </c>
      <c r="G88" s="303">
        <v>1.4188772362739051</v>
      </c>
      <c r="H88" s="81">
        <v>22</v>
      </c>
      <c r="I88" s="19">
        <v>1.3002364066193854</v>
      </c>
      <c r="J88" s="81">
        <v>24</v>
      </c>
      <c r="K88" s="19">
        <v>1.4043300175541251</v>
      </c>
      <c r="L88" s="81">
        <v>25</v>
      </c>
      <c r="M88" s="19">
        <v>1.4334862385321101</v>
      </c>
      <c r="N88" s="81">
        <v>24</v>
      </c>
      <c r="O88" s="19">
        <v>1.3452914798206279</v>
      </c>
      <c r="P88" s="81">
        <v>24</v>
      </c>
      <c r="Q88" s="19">
        <v>1.4285714285714286</v>
      </c>
      <c r="R88" s="18">
        <v>25</v>
      </c>
      <c r="S88" s="19">
        <v>1.4253135689851768</v>
      </c>
      <c r="T88" s="18"/>
      <c r="U88" s="19"/>
      <c r="V88" s="19"/>
      <c r="W88" s="224"/>
      <c r="X88" s="250"/>
      <c r="Y88" s="224"/>
      <c r="Z88" s="224"/>
      <c r="AA88" s="224"/>
      <c r="AB88" s="224"/>
      <c r="AC88" s="16"/>
      <c r="AD88" s="16"/>
    </row>
    <row r="89" spans="1:30" s="38" customFormat="1" ht="20.100000000000001" customHeight="1">
      <c r="A89" s="16"/>
      <c r="B89" s="16"/>
      <c r="C89" s="224"/>
      <c r="D89" s="16" t="s">
        <v>6810</v>
      </c>
      <c r="E89" s="224"/>
      <c r="F89" s="81">
        <v>28</v>
      </c>
      <c r="G89" s="303">
        <v>1.7273288093769279</v>
      </c>
      <c r="H89" s="81">
        <v>33</v>
      </c>
      <c r="I89" s="19">
        <v>1.9503546099290781</v>
      </c>
      <c r="J89" s="81">
        <v>46</v>
      </c>
      <c r="K89" s="19">
        <v>2.6916325336454068</v>
      </c>
      <c r="L89" s="81">
        <v>50</v>
      </c>
      <c r="M89" s="19">
        <v>2.8669724770642202</v>
      </c>
      <c r="N89" s="81">
        <v>43</v>
      </c>
      <c r="O89" s="19">
        <v>2.4103139013452917</v>
      </c>
      <c r="P89" s="81">
        <v>41</v>
      </c>
      <c r="Q89" s="19">
        <v>2.4404761904761907</v>
      </c>
      <c r="R89" s="18">
        <v>22</v>
      </c>
      <c r="S89" s="19">
        <v>1.2542759407069555</v>
      </c>
      <c r="T89" s="18"/>
      <c r="U89" s="19"/>
      <c r="V89" s="19"/>
      <c r="W89" s="224"/>
      <c r="X89" s="250"/>
      <c r="Y89" s="224"/>
      <c r="Z89" s="224"/>
      <c r="AA89" s="224"/>
      <c r="AB89" s="224"/>
      <c r="AC89" s="16"/>
      <c r="AD89" s="16"/>
    </row>
    <row r="90" spans="1:30" s="38" customFormat="1" ht="20.100000000000001" customHeight="1">
      <c r="A90" s="16"/>
      <c r="B90" s="16"/>
      <c r="C90" s="224"/>
      <c r="D90" s="16" t="s">
        <v>6811</v>
      </c>
      <c r="E90" s="224"/>
      <c r="F90" s="81">
        <v>9</v>
      </c>
      <c r="G90" s="303">
        <v>0.5552128315854411</v>
      </c>
      <c r="H90" s="81">
        <v>7</v>
      </c>
      <c r="I90" s="19">
        <v>0.41371158392434987</v>
      </c>
      <c r="J90" s="81">
        <v>7</v>
      </c>
      <c r="K90" s="19">
        <v>0.40959625511995323</v>
      </c>
      <c r="L90" s="81">
        <v>7</v>
      </c>
      <c r="M90" s="19">
        <v>0.40137614678899081</v>
      </c>
      <c r="N90" s="81">
        <v>6</v>
      </c>
      <c r="O90" s="19">
        <v>0.33632286995515698</v>
      </c>
      <c r="P90" s="81">
        <v>6</v>
      </c>
      <c r="Q90" s="19">
        <v>0.35714285714285715</v>
      </c>
      <c r="R90" s="18">
        <v>9</v>
      </c>
      <c r="S90" s="19">
        <v>0.51311288483466366</v>
      </c>
      <c r="T90" s="18"/>
      <c r="U90" s="19"/>
      <c r="V90" s="19"/>
      <c r="W90" s="224"/>
      <c r="X90" s="250"/>
      <c r="Y90" s="224"/>
      <c r="Z90" s="224"/>
      <c r="AA90" s="224"/>
      <c r="AB90" s="224"/>
      <c r="AC90" s="16"/>
      <c r="AD90" s="16"/>
    </row>
    <row r="91" spans="1:30" s="38" customFormat="1" ht="20.100000000000001" customHeight="1">
      <c r="A91" s="16"/>
      <c r="B91" s="16"/>
      <c r="C91" s="224"/>
      <c r="D91" s="16" t="s">
        <v>6812</v>
      </c>
      <c r="E91" s="224"/>
      <c r="F91" s="81">
        <v>97</v>
      </c>
      <c r="G91" s="303">
        <v>5.9839605181986428</v>
      </c>
      <c r="H91" s="81">
        <v>92</v>
      </c>
      <c r="I91" s="19">
        <v>5.4373522458628845</v>
      </c>
      <c r="J91" s="81">
        <v>86</v>
      </c>
      <c r="K91" s="19">
        <v>5.0321825629022818</v>
      </c>
      <c r="L91" s="81">
        <v>67</v>
      </c>
      <c r="M91" s="19">
        <v>3.8417431192660549</v>
      </c>
      <c r="N91" s="81">
        <v>67</v>
      </c>
      <c r="O91" s="19">
        <v>3.7556053811659194</v>
      </c>
      <c r="P91" s="81">
        <v>62</v>
      </c>
      <c r="Q91" s="19">
        <v>3.6904761904761907</v>
      </c>
      <c r="R91" s="18">
        <v>63</v>
      </c>
      <c r="S91" s="19">
        <v>3.5917901938426455</v>
      </c>
      <c r="T91" s="18"/>
      <c r="U91" s="19"/>
      <c r="V91" s="19"/>
      <c r="W91" s="224"/>
      <c r="X91" s="250"/>
      <c r="Y91" s="224"/>
      <c r="Z91" s="224"/>
      <c r="AA91" s="224"/>
      <c r="AB91" s="224"/>
      <c r="AC91" s="16"/>
      <c r="AD91" s="16"/>
    </row>
    <row r="92" spans="1:30" s="38" customFormat="1" ht="20.100000000000001" customHeight="1">
      <c r="A92" s="16"/>
      <c r="B92" s="16"/>
      <c r="C92" s="224"/>
      <c r="D92" s="16" t="s">
        <v>6813</v>
      </c>
      <c r="E92" s="224"/>
      <c r="F92" s="81">
        <v>97</v>
      </c>
      <c r="G92" s="303">
        <v>5.9839605181986428</v>
      </c>
      <c r="H92" s="81">
        <v>102</v>
      </c>
      <c r="I92" s="19">
        <v>6.0283687943262407</v>
      </c>
      <c r="J92" s="81">
        <v>108</v>
      </c>
      <c r="K92" s="19">
        <v>6.3194850789935639</v>
      </c>
      <c r="L92" s="81">
        <v>124</v>
      </c>
      <c r="M92" s="19">
        <v>7.1100917431192663</v>
      </c>
      <c r="N92" s="81">
        <v>144</v>
      </c>
      <c r="O92" s="19">
        <v>8.071748878923767</v>
      </c>
      <c r="P92" s="81">
        <v>133</v>
      </c>
      <c r="Q92" s="19">
        <v>7.916666666666667</v>
      </c>
      <c r="R92" s="18">
        <v>82</v>
      </c>
      <c r="S92" s="19">
        <v>4.6750285062713797</v>
      </c>
      <c r="T92" s="18"/>
      <c r="U92" s="19"/>
      <c r="V92" s="19"/>
      <c r="W92" s="224"/>
      <c r="X92" s="250"/>
      <c r="Y92" s="224"/>
      <c r="Z92" s="224"/>
      <c r="AA92" s="224"/>
      <c r="AB92" s="224"/>
      <c r="AC92" s="16"/>
      <c r="AD92" s="16"/>
    </row>
    <row r="93" spans="1:30" s="38" customFormat="1" ht="20.100000000000001" customHeight="1">
      <c r="A93" s="16"/>
      <c r="B93" s="16"/>
      <c r="C93" s="224"/>
      <c r="D93" s="16" t="s">
        <v>6814</v>
      </c>
      <c r="E93" s="224"/>
      <c r="F93" s="81">
        <v>41</v>
      </c>
      <c r="G93" s="303">
        <v>2.529302899444787</v>
      </c>
      <c r="H93" s="81">
        <v>41</v>
      </c>
      <c r="I93" s="19">
        <v>2.4231678486997636</v>
      </c>
      <c r="J93" s="81">
        <v>35</v>
      </c>
      <c r="K93" s="19">
        <v>2.0479812755997662</v>
      </c>
      <c r="L93" s="81">
        <v>39</v>
      </c>
      <c r="M93" s="19">
        <v>2.2362385321100917</v>
      </c>
      <c r="N93" s="81">
        <v>38</v>
      </c>
      <c r="O93" s="19">
        <v>2.1300448430493275</v>
      </c>
      <c r="P93" s="81">
        <v>36</v>
      </c>
      <c r="Q93" s="19">
        <v>2.1428571428571428</v>
      </c>
      <c r="R93" s="18">
        <v>34</v>
      </c>
      <c r="S93" s="19">
        <v>1.9384264538198404</v>
      </c>
      <c r="T93" s="18"/>
      <c r="U93" s="19"/>
      <c r="V93" s="19"/>
      <c r="W93" s="224"/>
      <c r="X93" s="250"/>
      <c r="Y93" s="224"/>
      <c r="Z93" s="224"/>
      <c r="AA93" s="224"/>
      <c r="AB93" s="224"/>
      <c r="AC93" s="16"/>
      <c r="AD93" s="16"/>
    </row>
    <row r="94" spans="1:30" s="38" customFormat="1" ht="20.100000000000001" customHeight="1">
      <c r="A94" s="16"/>
      <c r="B94" s="16"/>
      <c r="C94" s="224"/>
      <c r="D94" s="16" t="s">
        <v>6815</v>
      </c>
      <c r="E94" s="224"/>
      <c r="F94" s="81">
        <v>69</v>
      </c>
      <c r="G94" s="303">
        <v>4.2566317088217147</v>
      </c>
      <c r="H94" s="81">
        <v>69</v>
      </c>
      <c r="I94" s="19">
        <v>4.0780141843971629</v>
      </c>
      <c r="J94" s="81">
        <v>66</v>
      </c>
      <c r="K94" s="19">
        <v>3.8619075482738441</v>
      </c>
      <c r="L94" s="81">
        <v>66</v>
      </c>
      <c r="M94" s="19">
        <v>3.7844036697247705</v>
      </c>
      <c r="N94" s="81">
        <v>67</v>
      </c>
      <c r="O94" s="19">
        <v>3.7556053811659194</v>
      </c>
      <c r="P94" s="81">
        <v>53</v>
      </c>
      <c r="Q94" s="19">
        <v>3.1547619047619047</v>
      </c>
      <c r="R94" s="18">
        <v>55</v>
      </c>
      <c r="S94" s="19">
        <v>3.1356898517673888</v>
      </c>
      <c r="T94" s="18"/>
      <c r="U94" s="19"/>
      <c r="V94" s="19"/>
      <c r="W94" s="224"/>
      <c r="X94" s="250"/>
      <c r="Y94" s="224"/>
      <c r="Z94" s="224"/>
      <c r="AA94" s="224"/>
      <c r="AB94" s="224"/>
      <c r="AC94" s="16"/>
      <c r="AD94" s="16"/>
    </row>
    <row r="95" spans="1:30" s="38" customFormat="1" ht="20.100000000000001" customHeight="1">
      <c r="A95" s="16"/>
      <c r="B95" s="16"/>
      <c r="C95" s="224"/>
      <c r="D95" s="16" t="s">
        <v>6816</v>
      </c>
      <c r="E95" s="224"/>
      <c r="F95" s="81">
        <v>28</v>
      </c>
      <c r="G95" s="303">
        <v>1.7273288093769279</v>
      </c>
      <c r="H95" s="81">
        <v>32</v>
      </c>
      <c r="I95" s="19">
        <v>1.8912529550827424</v>
      </c>
      <c r="J95" s="81">
        <v>29</v>
      </c>
      <c r="K95" s="19">
        <v>1.6968987712112347</v>
      </c>
      <c r="L95" s="81">
        <v>32</v>
      </c>
      <c r="M95" s="19">
        <v>1.834862385321101</v>
      </c>
      <c r="N95" s="81">
        <v>31</v>
      </c>
      <c r="O95" s="19">
        <v>1.7376681614349776</v>
      </c>
      <c r="P95" s="81">
        <v>25</v>
      </c>
      <c r="Q95" s="19">
        <v>1.4880952380952381</v>
      </c>
      <c r="R95" s="18">
        <v>37</v>
      </c>
      <c r="S95" s="19">
        <v>2.1094640820980617</v>
      </c>
      <c r="T95" s="18"/>
      <c r="U95" s="19"/>
      <c r="V95" s="19"/>
      <c r="W95" s="224"/>
      <c r="X95" s="250"/>
      <c r="Y95" s="224"/>
      <c r="Z95" s="224"/>
      <c r="AA95" s="224"/>
      <c r="AB95" s="224"/>
      <c r="AC95" s="16"/>
      <c r="AD95" s="16"/>
    </row>
    <row r="96" spans="1:30" s="38" customFormat="1" ht="20.100000000000001" customHeight="1">
      <c r="A96" s="16"/>
      <c r="B96" s="16"/>
      <c r="C96" s="224"/>
      <c r="D96" s="16" t="s">
        <v>6817</v>
      </c>
      <c r="E96" s="224"/>
      <c r="F96" s="81">
        <v>146</v>
      </c>
      <c r="G96" s="303">
        <v>9.006785934608267</v>
      </c>
      <c r="H96" s="81">
        <v>158</v>
      </c>
      <c r="I96" s="19">
        <v>9.3380614657210401</v>
      </c>
      <c r="J96" s="81">
        <v>149</v>
      </c>
      <c r="K96" s="19">
        <v>8.7185488589818601</v>
      </c>
      <c r="L96" s="81">
        <v>145</v>
      </c>
      <c r="M96" s="19">
        <v>8.3142201834862384</v>
      </c>
      <c r="N96" s="81">
        <v>152</v>
      </c>
      <c r="O96" s="19">
        <v>8.52017937219731</v>
      </c>
      <c r="P96" s="81">
        <v>142</v>
      </c>
      <c r="Q96" s="19">
        <v>8.4523809523809526</v>
      </c>
      <c r="R96" s="18">
        <v>260</v>
      </c>
      <c r="S96" s="19">
        <v>14.823261117445838</v>
      </c>
      <c r="T96" s="18"/>
      <c r="U96" s="19"/>
      <c r="V96" s="19"/>
      <c r="W96" s="224"/>
      <c r="X96" s="250"/>
      <c r="Y96" s="224"/>
      <c r="Z96" s="224"/>
      <c r="AA96" s="224"/>
      <c r="AB96" s="224"/>
      <c r="AC96" s="16"/>
      <c r="AD96" s="16"/>
    </row>
    <row r="97" spans="1:30" s="38" customFormat="1" ht="20.100000000000001" customHeight="1">
      <c r="A97" s="16"/>
      <c r="B97" s="16"/>
      <c r="C97" s="224"/>
      <c r="D97" s="16" t="s">
        <v>6856</v>
      </c>
      <c r="E97" s="224"/>
      <c r="F97" s="81">
        <v>11</v>
      </c>
      <c r="G97" s="303">
        <v>0.67859346082665017</v>
      </c>
      <c r="H97" s="81">
        <v>11</v>
      </c>
      <c r="I97" s="19">
        <v>0.65011820330969272</v>
      </c>
      <c r="J97" s="81">
        <v>12</v>
      </c>
      <c r="K97" s="19">
        <v>0.70216500877706256</v>
      </c>
      <c r="L97" s="81">
        <v>4</v>
      </c>
      <c r="M97" s="19">
        <v>0.22935779816513763</v>
      </c>
      <c r="N97" s="81">
        <v>1</v>
      </c>
      <c r="O97" s="19">
        <v>5.6053811659192827E-2</v>
      </c>
      <c r="P97" s="81"/>
      <c r="Q97" s="19"/>
      <c r="R97" s="18"/>
      <c r="S97" s="19"/>
      <c r="T97" s="18"/>
      <c r="U97" s="19"/>
      <c r="V97" s="19"/>
      <c r="W97" s="224"/>
      <c r="X97" s="250"/>
      <c r="Y97" s="224"/>
      <c r="Z97" s="224"/>
      <c r="AA97" s="224"/>
      <c r="AB97" s="224"/>
      <c r="AC97" s="16"/>
      <c r="AD97" s="16"/>
    </row>
    <row r="98" spans="1:30" s="38" customFormat="1" ht="20.100000000000001" customHeight="1">
      <c r="A98" s="16"/>
      <c r="B98" s="16"/>
      <c r="C98" s="224"/>
      <c r="D98" s="16" t="s">
        <v>2003</v>
      </c>
      <c r="E98" s="224"/>
      <c r="F98" s="49"/>
      <c r="G98" s="191"/>
      <c r="H98" s="81"/>
      <c r="I98" s="19"/>
      <c r="J98" s="81"/>
      <c r="K98" s="19"/>
      <c r="L98" s="81"/>
      <c r="M98" s="19"/>
      <c r="N98" s="81"/>
      <c r="O98" s="19"/>
      <c r="P98" s="81"/>
      <c r="Q98" s="19"/>
      <c r="R98" s="18"/>
      <c r="S98" s="19"/>
      <c r="T98" s="18"/>
      <c r="U98" s="19"/>
      <c r="V98" s="19"/>
      <c r="W98" s="224"/>
      <c r="X98" s="250"/>
      <c r="Y98" s="224"/>
      <c r="Z98" s="224"/>
      <c r="AA98" s="224"/>
      <c r="AB98" s="224"/>
      <c r="AC98" s="16"/>
      <c r="AD98" s="16"/>
    </row>
    <row r="99" spans="1:30" s="38" customFormat="1" ht="20.100000000000001" customHeight="1">
      <c r="A99" s="16"/>
      <c r="B99" s="16"/>
      <c r="C99" s="224"/>
      <c r="D99" s="16" t="s">
        <v>2004</v>
      </c>
      <c r="E99" s="224"/>
      <c r="F99" s="300"/>
      <c r="G99" s="191"/>
      <c r="H99" s="250"/>
      <c r="I99" s="250"/>
      <c r="J99" s="224"/>
      <c r="K99" s="224"/>
      <c r="L99" s="224"/>
      <c r="M99" s="224"/>
      <c r="N99" s="81"/>
      <c r="O99" s="19"/>
      <c r="P99" s="81"/>
      <c r="Q99" s="19"/>
      <c r="R99" s="18">
        <v>1</v>
      </c>
      <c r="S99" s="19">
        <v>0.1</v>
      </c>
      <c r="T99" s="18"/>
      <c r="U99" s="19"/>
      <c r="V99" s="19"/>
      <c r="W99" s="224"/>
      <c r="X99" s="250"/>
      <c r="Y99" s="224"/>
      <c r="Z99" s="224"/>
      <c r="AA99" s="224"/>
      <c r="AB99" s="224"/>
      <c r="AC99" s="16"/>
      <c r="AD99" s="60"/>
    </row>
    <row r="100" spans="1:30" s="51" customFormat="1" ht="20.100000000000001" customHeight="1">
      <c r="A100" s="9" t="s">
        <v>3969</v>
      </c>
      <c r="B100" s="9" t="s">
        <v>6857</v>
      </c>
      <c r="C100" s="308" t="s">
        <v>6845</v>
      </c>
      <c r="D100" s="9"/>
      <c r="E100" s="223"/>
      <c r="F100" s="80">
        <v>1621</v>
      </c>
      <c r="G100" s="12">
        <v>100</v>
      </c>
      <c r="H100" s="80">
        <v>1692</v>
      </c>
      <c r="I100" s="12">
        <v>100</v>
      </c>
      <c r="J100" s="80">
        <v>1709</v>
      </c>
      <c r="K100" s="12">
        <v>41.07185772650805</v>
      </c>
      <c r="L100" s="80">
        <v>1744</v>
      </c>
      <c r="M100" s="12">
        <v>100</v>
      </c>
      <c r="N100" s="80">
        <v>1784</v>
      </c>
      <c r="O100" s="57">
        <v>100</v>
      </c>
      <c r="P100" s="80">
        <v>1680</v>
      </c>
      <c r="Q100" s="57">
        <v>100</v>
      </c>
      <c r="R100" s="11">
        <v>1755</v>
      </c>
      <c r="S100" s="57">
        <v>100</v>
      </c>
      <c r="T100" s="11"/>
      <c r="U100" s="12"/>
      <c r="V100" s="308" t="s">
        <v>28</v>
      </c>
      <c r="W100" s="223" t="s">
        <v>28</v>
      </c>
      <c r="X100" s="249" t="s">
        <v>28</v>
      </c>
      <c r="Y100" s="223" t="s">
        <v>28</v>
      </c>
      <c r="Z100" s="223" t="s">
        <v>28</v>
      </c>
      <c r="AA100" s="223" t="s">
        <v>28</v>
      </c>
      <c r="AB100" s="223" t="s">
        <v>28</v>
      </c>
      <c r="AC100" s="223"/>
      <c r="AD100" s="39"/>
    </row>
    <row r="101" spans="1:30" s="51" customFormat="1" ht="20.100000000000001" customHeight="1">
      <c r="A101" s="9" t="s">
        <v>6818</v>
      </c>
      <c r="B101" s="9" t="s">
        <v>6858</v>
      </c>
      <c r="C101" s="308" t="s">
        <v>6845</v>
      </c>
      <c r="D101" s="9" t="s">
        <v>1983</v>
      </c>
      <c r="E101" s="223" t="s">
        <v>2391</v>
      </c>
      <c r="F101" s="82">
        <v>33</v>
      </c>
      <c r="G101" s="57">
        <v>2.0357803824799507</v>
      </c>
      <c r="H101" s="82">
        <v>34</v>
      </c>
      <c r="I101" s="57">
        <v>2.0094562647754137</v>
      </c>
      <c r="J101" s="82">
        <v>31</v>
      </c>
      <c r="K101" s="57">
        <v>1.8139262726740786</v>
      </c>
      <c r="L101" s="82">
        <v>31</v>
      </c>
      <c r="M101" s="57">
        <v>1.7775229357798166</v>
      </c>
      <c r="N101" s="82">
        <v>38</v>
      </c>
      <c r="O101" s="57">
        <v>2.1300448430493275</v>
      </c>
      <c r="P101" s="82">
        <v>37</v>
      </c>
      <c r="Q101" s="57">
        <v>2.2023809523809526</v>
      </c>
      <c r="R101" s="56">
        <v>45</v>
      </c>
      <c r="S101" s="57">
        <v>2.5670279520821451</v>
      </c>
      <c r="T101" s="11"/>
      <c r="U101" s="12"/>
      <c r="V101" s="308" t="s">
        <v>28</v>
      </c>
      <c r="W101" s="223" t="s">
        <v>28</v>
      </c>
      <c r="X101" s="249" t="s">
        <v>28</v>
      </c>
      <c r="Y101" s="223" t="s">
        <v>28</v>
      </c>
      <c r="Z101" s="223" t="s">
        <v>28</v>
      </c>
      <c r="AA101" s="223" t="s">
        <v>28</v>
      </c>
      <c r="AB101" s="223" t="s">
        <v>28</v>
      </c>
      <c r="AC101" s="9"/>
      <c r="AD101" s="66"/>
    </row>
    <row r="102" spans="1:30" s="51" customFormat="1" ht="20.100000000000001" customHeight="1">
      <c r="A102" s="16"/>
      <c r="B102" s="16"/>
      <c r="C102" s="309"/>
      <c r="D102" s="16" t="s">
        <v>1994</v>
      </c>
      <c r="E102" s="224"/>
      <c r="F102" s="83">
        <v>65</v>
      </c>
      <c r="G102" s="59">
        <v>4.0098704503392968</v>
      </c>
      <c r="H102" s="83">
        <v>70</v>
      </c>
      <c r="I102" s="59">
        <v>4.1371158392434992</v>
      </c>
      <c r="J102" s="83">
        <v>63</v>
      </c>
      <c r="K102" s="59">
        <v>3.6863662960795787</v>
      </c>
      <c r="L102" s="83">
        <v>80</v>
      </c>
      <c r="M102" s="59">
        <v>4.5871559633027523</v>
      </c>
      <c r="N102" s="83">
        <v>83</v>
      </c>
      <c r="O102" s="59">
        <v>4.6524663677130045</v>
      </c>
      <c r="P102" s="83">
        <v>69</v>
      </c>
      <c r="Q102" s="59">
        <v>4.1071428571428568</v>
      </c>
      <c r="R102" s="58">
        <v>77</v>
      </c>
      <c r="S102" s="59">
        <v>4.3924700513405597</v>
      </c>
      <c r="T102" s="18"/>
      <c r="U102" s="19"/>
      <c r="V102" s="19"/>
      <c r="W102" s="224"/>
      <c r="X102" s="250"/>
      <c r="Y102" s="224"/>
      <c r="Z102" s="224"/>
      <c r="AA102" s="224"/>
      <c r="AB102" s="224"/>
      <c r="AC102" s="16"/>
      <c r="AD102" s="85"/>
    </row>
    <row r="103" spans="1:30" s="51" customFormat="1" ht="20.100000000000001" customHeight="1">
      <c r="A103" s="16"/>
      <c r="B103" s="16"/>
      <c r="C103" s="309"/>
      <c r="D103" s="16" t="s">
        <v>1985</v>
      </c>
      <c r="E103" s="224"/>
      <c r="F103" s="83">
        <v>101</v>
      </c>
      <c r="G103" s="59">
        <v>6.2307217766810608</v>
      </c>
      <c r="H103" s="83">
        <v>106</v>
      </c>
      <c r="I103" s="59">
        <v>6.2647754137115843</v>
      </c>
      <c r="J103" s="83">
        <v>102</v>
      </c>
      <c r="K103" s="59">
        <v>5.9684025746050322</v>
      </c>
      <c r="L103" s="83">
        <v>119</v>
      </c>
      <c r="M103" s="59">
        <v>6.8233944954128436</v>
      </c>
      <c r="N103" s="83">
        <v>118</v>
      </c>
      <c r="O103" s="59">
        <v>6.6143497757847536</v>
      </c>
      <c r="P103" s="83">
        <v>119</v>
      </c>
      <c r="Q103" s="59">
        <v>7.083333333333333</v>
      </c>
      <c r="R103" s="58">
        <v>115</v>
      </c>
      <c r="S103" s="59">
        <v>6.5601825442099262</v>
      </c>
      <c r="T103" s="18"/>
      <c r="U103" s="19"/>
      <c r="V103" s="19"/>
      <c r="W103" s="224"/>
      <c r="X103" s="250"/>
      <c r="Y103" s="224"/>
      <c r="Z103" s="224"/>
      <c r="AA103" s="224"/>
      <c r="AB103" s="224"/>
      <c r="AC103" s="16"/>
      <c r="AD103" s="85"/>
    </row>
    <row r="104" spans="1:30" s="51" customFormat="1" ht="20.100000000000001" customHeight="1">
      <c r="A104" s="16"/>
      <c r="B104" s="16"/>
      <c r="C104" s="309"/>
      <c r="D104" s="16" t="s">
        <v>1986</v>
      </c>
      <c r="E104" s="224"/>
      <c r="F104" s="83">
        <v>136</v>
      </c>
      <c r="G104" s="59">
        <v>8.38988278840222</v>
      </c>
      <c r="H104" s="83">
        <v>138</v>
      </c>
      <c r="I104" s="59">
        <v>8.1560283687943258</v>
      </c>
      <c r="J104" s="83">
        <v>135</v>
      </c>
      <c r="K104" s="59">
        <v>7.8993563487419536</v>
      </c>
      <c r="L104" s="83">
        <v>122</v>
      </c>
      <c r="M104" s="59">
        <v>6.9954128440366974</v>
      </c>
      <c r="N104" s="83">
        <v>117</v>
      </c>
      <c r="O104" s="59">
        <v>6.5582959641255609</v>
      </c>
      <c r="P104" s="83">
        <v>117</v>
      </c>
      <c r="Q104" s="59">
        <v>6.9642857142857144</v>
      </c>
      <c r="R104" s="58">
        <v>180</v>
      </c>
      <c r="S104" s="59">
        <v>10.26811180832858</v>
      </c>
      <c r="T104" s="18"/>
      <c r="U104" s="19"/>
      <c r="V104" s="19"/>
      <c r="W104" s="224"/>
      <c r="X104" s="250"/>
      <c r="Y104" s="224"/>
      <c r="Z104" s="224"/>
      <c r="AA104" s="224"/>
      <c r="AB104" s="224"/>
      <c r="AC104" s="16"/>
      <c r="AD104" s="85"/>
    </row>
    <row r="105" spans="1:30" s="51" customFormat="1" ht="20.100000000000001" customHeight="1">
      <c r="A105" s="16"/>
      <c r="B105" s="16"/>
      <c r="C105" s="309"/>
      <c r="D105" s="16" t="s">
        <v>1987</v>
      </c>
      <c r="E105" s="224"/>
      <c r="F105" s="83">
        <v>123</v>
      </c>
      <c r="G105" s="59">
        <v>7.5879086983343615</v>
      </c>
      <c r="H105" s="83">
        <v>131</v>
      </c>
      <c r="I105" s="59">
        <v>7.7423167848699768</v>
      </c>
      <c r="J105" s="83">
        <v>132</v>
      </c>
      <c r="K105" s="59">
        <v>7.7238150965476882</v>
      </c>
      <c r="L105" s="83">
        <v>150</v>
      </c>
      <c r="M105" s="59">
        <v>8.6009174311926611</v>
      </c>
      <c r="N105" s="83">
        <v>158</v>
      </c>
      <c r="O105" s="59">
        <v>8.856502242152466</v>
      </c>
      <c r="P105" s="83">
        <v>150</v>
      </c>
      <c r="Q105" s="59">
        <v>8.9285714285714288</v>
      </c>
      <c r="R105" s="58">
        <v>137</v>
      </c>
      <c r="S105" s="59">
        <v>7.8151739874500858</v>
      </c>
      <c r="T105" s="18"/>
      <c r="U105" s="19"/>
      <c r="V105" s="19"/>
      <c r="W105" s="224"/>
      <c r="X105" s="250"/>
      <c r="Y105" s="224"/>
      <c r="Z105" s="224"/>
      <c r="AA105" s="224"/>
      <c r="AB105" s="224"/>
      <c r="AC105" s="16"/>
      <c r="AD105" s="85"/>
    </row>
    <row r="106" spans="1:30" s="51" customFormat="1" ht="20.100000000000001" customHeight="1">
      <c r="A106" s="16"/>
      <c r="B106" s="16"/>
      <c r="C106" s="309"/>
      <c r="D106" s="16" t="s">
        <v>1988</v>
      </c>
      <c r="E106" s="224"/>
      <c r="F106" s="83">
        <v>287</v>
      </c>
      <c r="G106" s="59">
        <v>17.70512029611351</v>
      </c>
      <c r="H106" s="83">
        <v>295</v>
      </c>
      <c r="I106" s="59">
        <v>17.43498817966903</v>
      </c>
      <c r="J106" s="83">
        <v>296</v>
      </c>
      <c r="K106" s="59">
        <v>17.320070216500877</v>
      </c>
      <c r="L106" s="83">
        <v>313</v>
      </c>
      <c r="M106" s="59">
        <v>17.947247706422019</v>
      </c>
      <c r="N106" s="83">
        <v>326</v>
      </c>
      <c r="O106" s="59">
        <v>18.27354260089686</v>
      </c>
      <c r="P106" s="83">
        <v>318</v>
      </c>
      <c r="Q106" s="59">
        <v>18.928571428571427</v>
      </c>
      <c r="R106" s="58">
        <v>291</v>
      </c>
      <c r="S106" s="59">
        <v>16.600114090131203</v>
      </c>
      <c r="T106" s="18"/>
      <c r="U106" s="19"/>
      <c r="V106" s="19"/>
      <c r="W106" s="224"/>
      <c r="X106" s="250"/>
      <c r="Y106" s="224"/>
      <c r="Z106" s="224"/>
      <c r="AA106" s="224"/>
      <c r="AB106" s="224"/>
      <c r="AC106" s="16"/>
      <c r="AD106" s="85"/>
    </row>
    <row r="107" spans="1:30" s="51" customFormat="1" ht="20.100000000000001" customHeight="1">
      <c r="A107" s="16"/>
      <c r="B107" s="16"/>
      <c r="C107" s="309"/>
      <c r="D107" s="16" t="s">
        <v>1995</v>
      </c>
      <c r="E107" s="224"/>
      <c r="F107" s="83">
        <v>177</v>
      </c>
      <c r="G107" s="59">
        <v>10.919185687847008</v>
      </c>
      <c r="H107" s="83">
        <v>181</v>
      </c>
      <c r="I107" s="59">
        <v>10.697399527186761</v>
      </c>
      <c r="J107" s="83">
        <v>202</v>
      </c>
      <c r="K107" s="59">
        <v>11.81977764774722</v>
      </c>
      <c r="L107" s="83">
        <v>216</v>
      </c>
      <c r="M107" s="59">
        <v>12.385321100917432</v>
      </c>
      <c r="N107" s="83">
        <v>215</v>
      </c>
      <c r="O107" s="59">
        <v>12.051569506726457</v>
      </c>
      <c r="P107" s="83">
        <v>207</v>
      </c>
      <c r="Q107" s="59">
        <v>12.321428571428571</v>
      </c>
      <c r="R107" s="58">
        <v>227</v>
      </c>
      <c r="S107" s="59">
        <v>12.949229891614374</v>
      </c>
      <c r="T107" s="58"/>
      <c r="U107" s="59"/>
      <c r="V107" s="59"/>
      <c r="W107" s="224"/>
      <c r="X107" s="250"/>
      <c r="Y107" s="224"/>
      <c r="Z107" s="224"/>
      <c r="AA107" s="224"/>
      <c r="AB107" s="224"/>
      <c r="AC107" s="16"/>
      <c r="AD107" s="85"/>
    </row>
    <row r="108" spans="1:30" s="51" customFormat="1" ht="20.100000000000001" customHeight="1">
      <c r="A108" s="16"/>
      <c r="B108" s="16"/>
      <c r="C108" s="309"/>
      <c r="D108" s="16" t="s">
        <v>1990</v>
      </c>
      <c r="E108" s="224"/>
      <c r="F108" s="83">
        <v>134</v>
      </c>
      <c r="G108" s="59">
        <v>8.2665021591610124</v>
      </c>
      <c r="H108" s="83">
        <v>140</v>
      </c>
      <c r="I108" s="59">
        <v>8.2742316784869985</v>
      </c>
      <c r="J108" s="83">
        <v>131</v>
      </c>
      <c r="K108" s="59">
        <v>7.6653013458162667</v>
      </c>
      <c r="L108" s="83">
        <v>158</v>
      </c>
      <c r="M108" s="59">
        <v>9.0596330275229366</v>
      </c>
      <c r="N108" s="83">
        <v>170</v>
      </c>
      <c r="O108" s="59">
        <v>9.5291479820627796</v>
      </c>
      <c r="P108" s="83">
        <v>156</v>
      </c>
      <c r="Q108" s="59">
        <v>9.2857142857142865</v>
      </c>
      <c r="R108" s="58">
        <v>66</v>
      </c>
      <c r="S108" s="59">
        <v>3.7649743297204794</v>
      </c>
      <c r="T108" s="58"/>
      <c r="U108" s="59"/>
      <c r="V108" s="59"/>
      <c r="W108" s="224"/>
      <c r="X108" s="250"/>
      <c r="Y108" s="224"/>
      <c r="Z108" s="224"/>
      <c r="AA108" s="224"/>
      <c r="AB108" s="224"/>
      <c r="AC108" s="16"/>
      <c r="AD108" s="85"/>
    </row>
    <row r="109" spans="1:30" s="51" customFormat="1" ht="20.100000000000001" customHeight="1">
      <c r="A109" s="16"/>
      <c r="B109" s="16"/>
      <c r="C109" s="309"/>
      <c r="D109" s="16" t="s">
        <v>1991</v>
      </c>
      <c r="E109" s="224"/>
      <c r="F109" s="83">
        <v>564</v>
      </c>
      <c r="G109" s="59">
        <v>34.793337446020978</v>
      </c>
      <c r="H109" s="83">
        <v>597</v>
      </c>
      <c r="I109" s="59">
        <v>35.299999999999997</v>
      </c>
      <c r="J109" s="83">
        <v>617</v>
      </c>
      <c r="K109" s="59">
        <v>36.102984201287299</v>
      </c>
      <c r="L109" s="83">
        <v>555</v>
      </c>
      <c r="M109" s="59">
        <v>31.823394495412845</v>
      </c>
      <c r="N109" s="83">
        <v>559</v>
      </c>
      <c r="O109" s="59">
        <v>31.334080717488789</v>
      </c>
      <c r="P109" s="83">
        <v>507</v>
      </c>
      <c r="Q109" s="59">
        <v>30.178571428571427</v>
      </c>
      <c r="R109" s="58">
        <v>615</v>
      </c>
      <c r="S109" s="59">
        <v>35</v>
      </c>
      <c r="T109" s="58"/>
      <c r="U109" s="59"/>
      <c r="V109" s="59"/>
      <c r="W109" s="224"/>
      <c r="X109" s="250"/>
      <c r="Y109" s="224"/>
      <c r="Z109" s="224"/>
      <c r="AA109" s="224"/>
      <c r="AB109" s="224"/>
      <c r="AC109" s="16"/>
      <c r="AD109" s="85"/>
    </row>
    <row r="110" spans="1:30" s="51" customFormat="1" ht="20.100000000000001" customHeight="1">
      <c r="A110" s="16"/>
      <c r="B110" s="16"/>
      <c r="C110" s="309"/>
      <c r="D110" s="16" t="s">
        <v>6819</v>
      </c>
      <c r="E110" s="224"/>
      <c r="F110" s="83">
        <v>1</v>
      </c>
      <c r="G110" s="59">
        <v>6.1690314620604564E-2</v>
      </c>
      <c r="H110" s="83"/>
      <c r="I110" s="59"/>
      <c r="J110" s="224"/>
      <c r="K110" s="224"/>
      <c r="L110" s="224"/>
      <c r="M110" s="224"/>
      <c r="N110" s="83"/>
      <c r="O110" s="59"/>
      <c r="P110" s="83"/>
      <c r="Q110" s="59"/>
      <c r="R110" s="58"/>
      <c r="S110" s="59"/>
      <c r="T110" s="58"/>
      <c r="U110" s="59"/>
      <c r="V110" s="59"/>
      <c r="W110" s="224"/>
      <c r="X110" s="250"/>
      <c r="Y110" s="224"/>
      <c r="Z110" s="224"/>
      <c r="AA110" s="224"/>
      <c r="AB110" s="224"/>
      <c r="AC110" s="16"/>
      <c r="AD110" s="85"/>
    </row>
    <row r="111" spans="1:30" s="51" customFormat="1" ht="20.100000000000001" customHeight="1">
      <c r="A111" s="16"/>
      <c r="B111" s="16"/>
      <c r="C111" s="309"/>
      <c r="D111" s="16" t="s">
        <v>2003</v>
      </c>
      <c r="E111" s="224"/>
      <c r="F111" s="49"/>
      <c r="G111" s="191"/>
      <c r="H111" s="250"/>
      <c r="I111" s="250"/>
      <c r="J111" s="224"/>
      <c r="K111" s="224"/>
      <c r="L111" s="224"/>
      <c r="M111" s="224"/>
      <c r="N111" s="83"/>
      <c r="O111" s="59"/>
      <c r="P111" s="83"/>
      <c r="Q111" s="59"/>
      <c r="R111" s="58"/>
      <c r="S111" s="59"/>
      <c r="T111" s="58"/>
      <c r="U111" s="59"/>
      <c r="V111" s="59"/>
      <c r="W111" s="224"/>
      <c r="X111" s="250"/>
      <c r="Y111" s="224"/>
      <c r="Z111" s="224"/>
      <c r="AA111" s="224"/>
      <c r="AB111" s="224"/>
      <c r="AC111" s="16"/>
      <c r="AD111" s="85"/>
    </row>
    <row r="112" spans="1:30" s="51" customFormat="1" ht="20.100000000000001" customHeight="1">
      <c r="A112" s="16"/>
      <c r="B112" s="16"/>
      <c r="C112" s="309"/>
      <c r="D112" s="16" t="s">
        <v>2004</v>
      </c>
      <c r="E112" s="224"/>
      <c r="F112" s="49"/>
      <c r="G112" s="191"/>
      <c r="H112" s="250"/>
      <c r="I112" s="250"/>
      <c r="J112" s="224"/>
      <c r="K112" s="224"/>
      <c r="L112" s="224"/>
      <c r="M112" s="224"/>
      <c r="N112" s="83"/>
      <c r="O112" s="59"/>
      <c r="P112" s="83"/>
      <c r="Q112" s="59"/>
      <c r="R112" s="58">
        <v>2</v>
      </c>
      <c r="S112" s="59">
        <v>0.11396011396011396</v>
      </c>
      <c r="T112" s="58"/>
      <c r="U112" s="59"/>
      <c r="V112" s="59"/>
      <c r="W112" s="224"/>
      <c r="X112" s="250"/>
      <c r="Y112" s="224"/>
      <c r="Z112" s="224"/>
      <c r="AA112" s="224"/>
      <c r="AB112" s="224"/>
      <c r="AC112" s="16"/>
      <c r="AD112" s="86"/>
    </row>
    <row r="113" spans="1:30" s="51" customFormat="1" ht="20.100000000000001" customHeight="1">
      <c r="A113" s="9" t="s">
        <v>3970</v>
      </c>
      <c r="B113" s="9" t="s">
        <v>6859</v>
      </c>
      <c r="C113" s="308" t="s">
        <v>6845</v>
      </c>
      <c r="D113" s="9" t="s">
        <v>1951</v>
      </c>
      <c r="E113" s="223"/>
      <c r="F113" s="80">
        <v>409</v>
      </c>
      <c r="G113" s="12">
        <v>25.231338679827267</v>
      </c>
      <c r="H113" s="80">
        <v>423</v>
      </c>
      <c r="I113" s="12">
        <v>25</v>
      </c>
      <c r="J113" s="80">
        <v>441</v>
      </c>
      <c r="K113" s="12">
        <v>25.804564072557053</v>
      </c>
      <c r="L113" s="80">
        <v>453</v>
      </c>
      <c r="M113" s="12">
        <v>25.974770642201836</v>
      </c>
      <c r="N113" s="82">
        <v>458</v>
      </c>
      <c r="O113" s="57">
        <v>25.672645739910315</v>
      </c>
      <c r="P113" s="82">
        <v>465</v>
      </c>
      <c r="Q113" s="57">
        <v>27.678571428571427</v>
      </c>
      <c r="R113" s="56">
        <v>498</v>
      </c>
      <c r="S113" s="57">
        <v>28.376068376068375</v>
      </c>
      <c r="T113" s="56"/>
      <c r="U113" s="57"/>
      <c r="V113" s="308" t="s">
        <v>28</v>
      </c>
      <c r="W113" s="223" t="s">
        <v>28</v>
      </c>
      <c r="X113" s="249" t="s">
        <v>28</v>
      </c>
      <c r="Y113" s="223" t="s">
        <v>28</v>
      </c>
      <c r="Z113" s="223" t="s">
        <v>28</v>
      </c>
      <c r="AA113" s="223" t="s">
        <v>28</v>
      </c>
      <c r="AB113" s="223" t="s">
        <v>28</v>
      </c>
      <c r="AC113" s="223"/>
      <c r="AD113" s="9"/>
    </row>
    <row r="114" spans="1:30" s="51" customFormat="1" ht="20.100000000000001" customHeight="1">
      <c r="A114" s="16"/>
      <c r="B114" s="16"/>
      <c r="C114" s="224"/>
      <c r="D114" s="16" t="s">
        <v>1952</v>
      </c>
      <c r="E114" s="224"/>
      <c r="F114" s="81">
        <v>317</v>
      </c>
      <c r="G114" s="19">
        <v>19.555829734731645</v>
      </c>
      <c r="H114" s="81">
        <v>344</v>
      </c>
      <c r="I114" s="19">
        <v>20.33096926713948</v>
      </c>
      <c r="J114" s="81">
        <v>334</v>
      </c>
      <c r="K114" s="19">
        <v>19.543592744294909</v>
      </c>
      <c r="L114" s="81">
        <v>338</v>
      </c>
      <c r="M114" s="19">
        <v>19.380733944954127</v>
      </c>
      <c r="N114" s="83">
        <v>328</v>
      </c>
      <c r="O114" s="59">
        <v>18.385650224215247</v>
      </c>
      <c r="P114" s="83">
        <v>244</v>
      </c>
      <c r="Q114" s="59">
        <v>14.523809523809524</v>
      </c>
      <c r="R114" s="58">
        <v>247</v>
      </c>
      <c r="S114" s="59">
        <v>14.074074074074074</v>
      </c>
      <c r="T114" s="58"/>
      <c r="U114" s="59"/>
      <c r="V114" s="59"/>
      <c r="W114" s="224"/>
      <c r="X114" s="250"/>
      <c r="Y114" s="224"/>
      <c r="Z114" s="224"/>
      <c r="AA114" s="224"/>
      <c r="AB114" s="224"/>
      <c r="AC114" s="224"/>
      <c r="AD114" s="16"/>
    </row>
    <row r="115" spans="1:30" s="51" customFormat="1" ht="20.100000000000001" customHeight="1">
      <c r="A115" s="16"/>
      <c r="B115" s="16"/>
      <c r="C115" s="224"/>
      <c r="D115" s="16" t="s">
        <v>1953</v>
      </c>
      <c r="E115" s="224"/>
      <c r="F115" s="81">
        <v>260</v>
      </c>
      <c r="G115" s="19">
        <v>16.039481801357187</v>
      </c>
      <c r="H115" s="81">
        <v>269</v>
      </c>
      <c r="I115" s="19">
        <v>15.898345153664303</v>
      </c>
      <c r="J115" s="81">
        <v>280</v>
      </c>
      <c r="K115" s="19">
        <v>16.383850204798129</v>
      </c>
      <c r="L115" s="81">
        <v>286</v>
      </c>
      <c r="M115" s="19">
        <v>16.399082568807341</v>
      </c>
      <c r="N115" s="83">
        <v>317</v>
      </c>
      <c r="O115" s="59">
        <v>17.769058295964125</v>
      </c>
      <c r="P115" s="83">
        <v>313</v>
      </c>
      <c r="Q115" s="59">
        <v>18.63095238095238</v>
      </c>
      <c r="R115" s="58">
        <v>352</v>
      </c>
      <c r="S115" s="59">
        <v>20.056980056980056</v>
      </c>
      <c r="T115" s="58"/>
      <c r="U115" s="59"/>
      <c r="V115" s="59"/>
      <c r="W115" s="224"/>
      <c r="X115" s="250"/>
      <c r="Y115" s="224"/>
      <c r="Z115" s="224"/>
      <c r="AA115" s="224"/>
      <c r="AB115" s="224"/>
      <c r="AC115" s="224"/>
      <c r="AD115" s="16"/>
    </row>
    <row r="116" spans="1:30" s="51" customFormat="1" ht="20.100000000000001" customHeight="1">
      <c r="A116" s="16"/>
      <c r="B116" s="16"/>
      <c r="C116" s="224"/>
      <c r="D116" s="16" t="s">
        <v>6849</v>
      </c>
      <c r="E116" s="224"/>
      <c r="F116" s="81">
        <v>349</v>
      </c>
      <c r="G116" s="19">
        <v>21.529919802590992</v>
      </c>
      <c r="H116" s="81">
        <v>394</v>
      </c>
      <c r="I116" s="19">
        <v>23.286052009456263</v>
      </c>
      <c r="J116" s="81">
        <v>435</v>
      </c>
      <c r="K116" s="19">
        <v>25.453481568168517</v>
      </c>
      <c r="L116" s="81">
        <v>448</v>
      </c>
      <c r="M116" s="19">
        <v>25.688073394495412</v>
      </c>
      <c r="N116" s="83">
        <v>452</v>
      </c>
      <c r="O116" s="59">
        <v>25.336322869955158</v>
      </c>
      <c r="P116" s="83">
        <v>433</v>
      </c>
      <c r="Q116" s="59">
        <v>25.773809523809526</v>
      </c>
      <c r="R116" s="58">
        <v>255</v>
      </c>
      <c r="S116" s="59">
        <v>14.52991452991453</v>
      </c>
      <c r="T116" s="58"/>
      <c r="U116" s="59"/>
      <c r="V116" s="59"/>
      <c r="W116" s="224"/>
      <c r="X116" s="250"/>
      <c r="Y116" s="224"/>
      <c r="Z116" s="224"/>
      <c r="AA116" s="224"/>
      <c r="AB116" s="224"/>
      <c r="AC116" s="224"/>
      <c r="AD116" s="16"/>
    </row>
    <row r="117" spans="1:30" s="51" customFormat="1" ht="20.100000000000001" customHeight="1">
      <c r="A117" s="16"/>
      <c r="B117" s="16"/>
      <c r="C117" s="224"/>
      <c r="D117" s="16" t="s">
        <v>6842</v>
      </c>
      <c r="E117" s="224"/>
      <c r="F117" s="81">
        <v>40</v>
      </c>
      <c r="G117" s="19">
        <v>2.4676125848241828</v>
      </c>
      <c r="H117" s="81">
        <v>51</v>
      </c>
      <c r="I117" s="19">
        <v>3.0141843971631204</v>
      </c>
      <c r="J117" s="81">
        <v>52</v>
      </c>
      <c r="K117" s="19">
        <v>3.0427150380339376</v>
      </c>
      <c r="L117" s="81">
        <v>57</v>
      </c>
      <c r="M117" s="19">
        <v>3.2683486238532109</v>
      </c>
      <c r="N117" s="83">
        <v>60</v>
      </c>
      <c r="O117" s="59">
        <v>3.3632286995515694</v>
      </c>
      <c r="P117" s="83">
        <v>60</v>
      </c>
      <c r="Q117" s="59">
        <v>3.5714285714285716</v>
      </c>
      <c r="R117" s="58">
        <v>221</v>
      </c>
      <c r="S117" s="59">
        <v>12.592592592592593</v>
      </c>
      <c r="T117" s="58"/>
      <c r="U117" s="59"/>
      <c r="V117" s="59"/>
      <c r="W117" s="224"/>
      <c r="X117" s="250"/>
      <c r="Y117" s="224"/>
      <c r="Z117" s="224"/>
      <c r="AA117" s="224"/>
      <c r="AB117" s="224"/>
      <c r="AC117" s="224"/>
      <c r="AD117" s="16"/>
    </row>
    <row r="118" spans="1:30" s="51" customFormat="1" ht="20.100000000000001" customHeight="1">
      <c r="A118" s="16"/>
      <c r="B118" s="16"/>
      <c r="C118" s="224"/>
      <c r="D118" s="16" t="s">
        <v>6843</v>
      </c>
      <c r="E118" s="224"/>
      <c r="F118" s="81">
        <v>122</v>
      </c>
      <c r="G118" s="19">
        <v>7.5262183837137568</v>
      </c>
      <c r="H118" s="81">
        <v>87</v>
      </c>
      <c r="I118" s="19">
        <v>5.1418439716312054</v>
      </c>
      <c r="J118" s="81">
        <v>49</v>
      </c>
      <c r="K118" s="19">
        <v>2.8671737858396726</v>
      </c>
      <c r="L118" s="81">
        <v>49</v>
      </c>
      <c r="M118" s="19">
        <v>2.8096330275229358</v>
      </c>
      <c r="N118" s="83">
        <v>52</v>
      </c>
      <c r="O118" s="59">
        <v>2.9147982062780269</v>
      </c>
      <c r="P118" s="83">
        <v>45</v>
      </c>
      <c r="Q118" s="59">
        <v>2.6785714285714284</v>
      </c>
      <c r="R118" s="58">
        <v>62</v>
      </c>
      <c r="S118" s="59">
        <v>3.5327635327635329</v>
      </c>
      <c r="T118" s="58"/>
      <c r="U118" s="59"/>
      <c r="V118" s="59"/>
      <c r="W118" s="224"/>
      <c r="X118" s="250"/>
      <c r="Y118" s="224"/>
      <c r="Z118" s="224"/>
      <c r="AA118" s="224"/>
      <c r="AB118" s="224"/>
      <c r="AC118" s="224"/>
      <c r="AD118" s="16"/>
    </row>
    <row r="119" spans="1:30" s="51" customFormat="1" ht="20.100000000000001" customHeight="1">
      <c r="A119" s="16"/>
      <c r="B119" s="16"/>
      <c r="C119" s="224"/>
      <c r="D119" s="16" t="s">
        <v>1956</v>
      </c>
      <c r="E119" s="224"/>
      <c r="F119" s="81">
        <v>124</v>
      </c>
      <c r="G119" s="19">
        <v>7.6495990129549662</v>
      </c>
      <c r="H119" s="81">
        <v>124</v>
      </c>
      <c r="I119" s="19">
        <v>7.3286052009456268</v>
      </c>
      <c r="J119" s="81">
        <v>118</v>
      </c>
      <c r="K119" s="19">
        <v>6.9046225863077817</v>
      </c>
      <c r="L119" s="81">
        <v>113</v>
      </c>
      <c r="M119" s="19">
        <v>6.4793577981651378</v>
      </c>
      <c r="N119" s="83">
        <v>117</v>
      </c>
      <c r="O119" s="59">
        <v>6.5582959641255609</v>
      </c>
      <c r="P119" s="83">
        <v>120</v>
      </c>
      <c r="Q119" s="59">
        <v>7.1428571428571432</v>
      </c>
      <c r="R119" s="58">
        <v>120</v>
      </c>
      <c r="S119" s="59">
        <v>6.8376068376068373</v>
      </c>
      <c r="T119" s="58"/>
      <c r="U119" s="59"/>
      <c r="V119" s="59"/>
      <c r="W119" s="224"/>
      <c r="X119" s="250"/>
      <c r="Y119" s="224"/>
      <c r="Z119" s="224"/>
      <c r="AA119" s="224"/>
      <c r="AB119" s="224"/>
      <c r="AC119" s="224"/>
      <c r="AD119" s="16"/>
    </row>
    <row r="120" spans="1:30" s="51" customFormat="1" ht="20.100000000000001" customHeight="1">
      <c r="A120" s="9" t="s">
        <v>6860</v>
      </c>
      <c r="B120" s="9" t="s">
        <v>6610</v>
      </c>
      <c r="C120" s="308" t="s">
        <v>6845</v>
      </c>
      <c r="D120" s="9" t="s">
        <v>1855</v>
      </c>
      <c r="E120" s="223"/>
      <c r="F120" s="80">
        <v>64</v>
      </c>
      <c r="G120" s="12">
        <v>91.428571428571431</v>
      </c>
      <c r="H120" s="80">
        <v>68</v>
      </c>
      <c r="I120" s="12">
        <v>89.473684210526315</v>
      </c>
      <c r="J120" s="80">
        <v>71</v>
      </c>
      <c r="K120" s="12">
        <v>95.945945945945951</v>
      </c>
      <c r="L120" s="80">
        <v>72</v>
      </c>
      <c r="M120" s="12">
        <v>96</v>
      </c>
      <c r="N120" s="82">
        <v>62</v>
      </c>
      <c r="O120" s="57">
        <v>88.571428571428569</v>
      </c>
      <c r="P120" s="82">
        <v>163</v>
      </c>
      <c r="Q120" s="57">
        <v>91.573033707865164</v>
      </c>
      <c r="R120" s="56"/>
      <c r="S120" s="57"/>
      <c r="T120" s="56"/>
      <c r="U120" s="57"/>
      <c r="V120" s="308" t="s">
        <v>28</v>
      </c>
      <c r="W120" s="223" t="s">
        <v>28</v>
      </c>
      <c r="X120" s="249" t="s">
        <v>28</v>
      </c>
      <c r="Y120" s="223" t="s">
        <v>28</v>
      </c>
      <c r="Z120" s="223" t="s">
        <v>28</v>
      </c>
      <c r="AA120" s="223" t="s">
        <v>28</v>
      </c>
      <c r="AB120" s="223"/>
      <c r="AC120" s="223"/>
      <c r="AD120" s="9"/>
    </row>
    <row r="121" spans="1:30" s="51" customFormat="1" ht="20.100000000000001" customHeight="1">
      <c r="A121" s="16"/>
      <c r="B121" s="16"/>
      <c r="C121" s="224"/>
      <c r="D121" s="16" t="s">
        <v>1965</v>
      </c>
      <c r="E121" s="224"/>
      <c r="F121" s="81">
        <v>4</v>
      </c>
      <c r="G121" s="19">
        <v>5.7142857142857144</v>
      </c>
      <c r="H121" s="81">
        <v>6</v>
      </c>
      <c r="I121" s="19">
        <v>7.8947368421052628</v>
      </c>
      <c r="J121" s="81">
        <v>2</v>
      </c>
      <c r="K121" s="19">
        <v>2.7027027027027026</v>
      </c>
      <c r="L121" s="81">
        <v>2</v>
      </c>
      <c r="M121" s="19">
        <v>2.6666666666666665</v>
      </c>
      <c r="N121" s="83">
        <v>4</v>
      </c>
      <c r="O121" s="59">
        <v>5.7142857142857144</v>
      </c>
      <c r="P121" s="83">
        <v>10</v>
      </c>
      <c r="Q121" s="59">
        <v>5.617977528089888</v>
      </c>
      <c r="R121" s="58"/>
      <c r="S121" s="59"/>
      <c r="T121" s="58"/>
      <c r="U121" s="59"/>
      <c r="V121" s="59"/>
      <c r="W121" s="224"/>
      <c r="X121" s="250"/>
      <c r="Y121" s="224"/>
      <c r="Z121" s="224"/>
      <c r="AA121" s="224"/>
      <c r="AB121" s="224"/>
      <c r="AC121" s="224"/>
      <c r="AD121" s="16"/>
    </row>
    <row r="122" spans="1:30" s="51" customFormat="1" ht="20.100000000000001" customHeight="1">
      <c r="A122" s="16"/>
      <c r="B122" s="16"/>
      <c r="C122" s="224"/>
      <c r="D122" s="16" t="s">
        <v>1966</v>
      </c>
      <c r="E122" s="224"/>
      <c r="F122" s="81">
        <v>2</v>
      </c>
      <c r="G122" s="19">
        <v>2.8571428571428572</v>
      </c>
      <c r="H122" s="81">
        <v>2</v>
      </c>
      <c r="I122" s="19">
        <v>2.6315789473684212</v>
      </c>
      <c r="J122" s="81">
        <v>1</v>
      </c>
      <c r="K122" s="19">
        <v>1.3513513513513513</v>
      </c>
      <c r="L122" s="81">
        <v>1</v>
      </c>
      <c r="M122" s="19">
        <v>1.3333333333333333</v>
      </c>
      <c r="N122" s="83">
        <v>4</v>
      </c>
      <c r="O122" s="59">
        <v>5.7142857142857144</v>
      </c>
      <c r="P122" s="83">
        <v>5</v>
      </c>
      <c r="Q122" s="59">
        <v>2.808988764044944</v>
      </c>
      <c r="R122" s="58"/>
      <c r="S122" s="59"/>
      <c r="T122" s="58"/>
      <c r="U122" s="59"/>
      <c r="V122" s="59"/>
      <c r="W122" s="224"/>
      <c r="X122" s="250"/>
      <c r="Y122" s="224"/>
      <c r="Z122" s="224"/>
      <c r="AA122" s="224"/>
      <c r="AB122" s="224"/>
      <c r="AC122" s="224"/>
      <c r="AD122" s="16"/>
    </row>
    <row r="123" spans="1:30" s="51" customFormat="1" ht="20.100000000000001" customHeight="1">
      <c r="A123" s="9" t="s">
        <v>6861</v>
      </c>
      <c r="B123" s="9" t="s">
        <v>6611</v>
      </c>
      <c r="C123" s="387" t="s">
        <v>4096</v>
      </c>
      <c r="D123" s="9" t="s">
        <v>1967</v>
      </c>
      <c r="E123" s="223"/>
      <c r="F123" s="80">
        <v>1</v>
      </c>
      <c r="G123" s="12">
        <v>50</v>
      </c>
      <c r="H123" s="80"/>
      <c r="I123" s="12"/>
      <c r="J123" s="80"/>
      <c r="K123" s="12"/>
      <c r="L123" s="80">
        <v>1</v>
      </c>
      <c r="M123" s="12">
        <v>100</v>
      </c>
      <c r="N123" s="82">
        <v>3</v>
      </c>
      <c r="O123" s="57">
        <v>75</v>
      </c>
      <c r="P123" s="82">
        <v>2</v>
      </c>
      <c r="Q123" s="57">
        <v>40</v>
      </c>
      <c r="R123" s="56"/>
      <c r="S123" s="57"/>
      <c r="T123" s="56"/>
      <c r="U123" s="57"/>
      <c r="V123" s="308" t="s">
        <v>28</v>
      </c>
      <c r="W123" s="223" t="s">
        <v>28</v>
      </c>
      <c r="X123" s="249" t="s">
        <v>28</v>
      </c>
      <c r="Y123" s="223" t="s">
        <v>28</v>
      </c>
      <c r="Z123" s="223" t="s">
        <v>28</v>
      </c>
      <c r="AA123" s="223" t="s">
        <v>28</v>
      </c>
      <c r="AB123" s="223"/>
      <c r="AC123" s="223"/>
      <c r="AD123" s="9"/>
    </row>
    <row r="124" spans="1:30" s="51" customFormat="1" ht="20.100000000000001" customHeight="1">
      <c r="A124" s="16"/>
      <c r="B124" s="16"/>
      <c r="C124" s="224"/>
      <c r="D124" s="16" t="s">
        <v>1968</v>
      </c>
      <c r="E124" s="224"/>
      <c r="F124" s="81"/>
      <c r="G124" s="19"/>
      <c r="H124" s="81"/>
      <c r="I124" s="19"/>
      <c r="J124" s="81">
        <v>1</v>
      </c>
      <c r="K124" s="19">
        <v>100</v>
      </c>
      <c r="L124" s="81"/>
      <c r="M124" s="19"/>
      <c r="N124" s="83"/>
      <c r="O124" s="59"/>
      <c r="P124" s="83">
        <v>2</v>
      </c>
      <c r="Q124" s="59">
        <v>40</v>
      </c>
      <c r="R124" s="58"/>
      <c r="S124" s="59"/>
      <c r="T124" s="58"/>
      <c r="U124" s="59"/>
      <c r="V124" s="59"/>
      <c r="W124" s="224"/>
      <c r="X124" s="250"/>
      <c r="Y124" s="224"/>
      <c r="Z124" s="224"/>
      <c r="AA124" s="224"/>
      <c r="AB124" s="224"/>
      <c r="AC124" s="224"/>
      <c r="AD124" s="16"/>
    </row>
    <row r="125" spans="1:30" s="51" customFormat="1" ht="20.100000000000001" customHeight="1">
      <c r="A125" s="16"/>
      <c r="B125" s="16"/>
      <c r="C125" s="224"/>
      <c r="D125" s="16" t="s">
        <v>1969</v>
      </c>
      <c r="E125" s="224"/>
      <c r="F125" s="81">
        <v>1</v>
      </c>
      <c r="G125" s="19">
        <v>50</v>
      </c>
      <c r="H125" s="81">
        <v>2</v>
      </c>
      <c r="I125" s="19">
        <v>100</v>
      </c>
      <c r="J125" s="81"/>
      <c r="K125" s="19"/>
      <c r="L125" s="81"/>
      <c r="M125" s="19"/>
      <c r="N125" s="83">
        <v>1</v>
      </c>
      <c r="O125" s="59">
        <v>25</v>
      </c>
      <c r="P125" s="83">
        <v>1</v>
      </c>
      <c r="Q125" s="59">
        <v>20</v>
      </c>
      <c r="R125" s="58"/>
      <c r="S125" s="59"/>
      <c r="T125" s="58"/>
      <c r="U125" s="59"/>
      <c r="V125" s="59"/>
      <c r="W125" s="224"/>
      <c r="X125" s="250"/>
      <c r="Y125" s="224"/>
      <c r="Z125" s="224"/>
      <c r="AA125" s="224"/>
      <c r="AB125" s="224"/>
      <c r="AC125" s="224"/>
      <c r="AD125" s="16"/>
    </row>
    <row r="126" spans="1:30" s="51" customFormat="1" ht="20.100000000000001" customHeight="1">
      <c r="A126" s="9" t="s">
        <v>3972</v>
      </c>
      <c r="B126" s="9" t="s">
        <v>6612</v>
      </c>
      <c r="C126" s="223" t="s">
        <v>4090</v>
      </c>
      <c r="D126" s="9"/>
      <c r="E126" s="223"/>
      <c r="F126" s="80">
        <v>1</v>
      </c>
      <c r="G126" s="12">
        <v>100</v>
      </c>
      <c r="H126" s="80">
        <v>2</v>
      </c>
      <c r="I126" s="12">
        <v>100</v>
      </c>
      <c r="J126" s="80"/>
      <c r="K126" s="12"/>
      <c r="L126" s="80"/>
      <c r="M126" s="12"/>
      <c r="N126" s="82">
        <v>1</v>
      </c>
      <c r="O126" s="57">
        <v>100</v>
      </c>
      <c r="P126" s="82">
        <v>1</v>
      </c>
      <c r="Q126" s="57">
        <v>100</v>
      </c>
      <c r="R126" s="56"/>
      <c r="S126" s="57"/>
      <c r="T126" s="56"/>
      <c r="U126" s="57"/>
      <c r="V126" s="308" t="s">
        <v>28</v>
      </c>
      <c r="W126" s="223" t="s">
        <v>28</v>
      </c>
      <c r="X126" s="249" t="s">
        <v>28</v>
      </c>
      <c r="Y126" s="223" t="s">
        <v>28</v>
      </c>
      <c r="Z126" s="223" t="s">
        <v>28</v>
      </c>
      <c r="AA126" s="223" t="s">
        <v>28</v>
      </c>
      <c r="AB126" s="223"/>
      <c r="AC126" s="223"/>
      <c r="AD126" s="9"/>
    </row>
    <row r="127" spans="1:30" s="51" customFormat="1" ht="20.100000000000001" customHeight="1">
      <c r="A127" s="9" t="s">
        <v>3971</v>
      </c>
      <c r="B127" s="9" t="s">
        <v>6634</v>
      </c>
      <c r="C127" s="308" t="s">
        <v>6845</v>
      </c>
      <c r="D127" s="9" t="s">
        <v>1853</v>
      </c>
      <c r="E127" s="223"/>
      <c r="F127" s="80">
        <v>4</v>
      </c>
      <c r="G127" s="12">
        <v>5.882352941176471</v>
      </c>
      <c r="H127" s="80">
        <v>6</v>
      </c>
      <c r="I127" s="12">
        <v>8.1081081081081088</v>
      </c>
      <c r="J127" s="80">
        <v>2</v>
      </c>
      <c r="K127" s="12">
        <v>2.7397260273972601</v>
      </c>
      <c r="L127" s="80">
        <v>2</v>
      </c>
      <c r="M127" s="12">
        <v>2.7027027027027026</v>
      </c>
      <c r="N127" s="82">
        <v>4</v>
      </c>
      <c r="O127" s="57">
        <v>6.0606060606060606</v>
      </c>
      <c r="P127" s="82">
        <v>15</v>
      </c>
      <c r="Q127" s="57">
        <v>8.4269662921348321</v>
      </c>
      <c r="R127" s="56"/>
      <c r="S127" s="57"/>
      <c r="T127" s="56"/>
      <c r="U127" s="57"/>
      <c r="V127" s="308" t="s">
        <v>28</v>
      </c>
      <c r="W127" s="223" t="s">
        <v>28</v>
      </c>
      <c r="X127" s="249" t="s">
        <v>28</v>
      </c>
      <c r="Y127" s="223" t="s">
        <v>28</v>
      </c>
      <c r="Z127" s="223" t="s">
        <v>28</v>
      </c>
      <c r="AA127" s="223" t="s">
        <v>28</v>
      </c>
      <c r="AB127" s="223"/>
      <c r="AC127" s="223"/>
      <c r="AD127" s="9" t="s">
        <v>6862</v>
      </c>
    </row>
    <row r="128" spans="1:30" s="51" customFormat="1" ht="20.100000000000001" customHeight="1">
      <c r="A128" s="16"/>
      <c r="B128" s="16"/>
      <c r="C128" s="309" t="s">
        <v>6863</v>
      </c>
      <c r="D128" s="16" t="s">
        <v>1854</v>
      </c>
      <c r="E128" s="224"/>
      <c r="F128" s="81">
        <v>64</v>
      </c>
      <c r="G128" s="19">
        <v>94.117647058823536</v>
      </c>
      <c r="H128" s="81">
        <v>68</v>
      </c>
      <c r="I128" s="19">
        <v>91.891891891891888</v>
      </c>
      <c r="J128" s="81">
        <v>71</v>
      </c>
      <c r="K128" s="19">
        <v>97.260273972602747</v>
      </c>
      <c r="L128" s="81">
        <v>72</v>
      </c>
      <c r="M128" s="19">
        <v>97.297297297297291</v>
      </c>
      <c r="N128" s="83">
        <v>62</v>
      </c>
      <c r="O128" s="59">
        <v>93.939393939393938</v>
      </c>
      <c r="P128" s="83">
        <v>163</v>
      </c>
      <c r="Q128" s="59">
        <v>91.573033707865164</v>
      </c>
      <c r="R128" s="58"/>
      <c r="S128" s="59"/>
      <c r="T128" s="58"/>
      <c r="U128" s="59"/>
      <c r="V128" s="59"/>
      <c r="W128" s="224"/>
      <c r="X128" s="250"/>
      <c r="Y128" s="224"/>
      <c r="Z128" s="224"/>
      <c r="AA128" s="224"/>
      <c r="AB128" s="224"/>
      <c r="AC128" s="224"/>
      <c r="AD128" s="16"/>
    </row>
    <row r="129" spans="1:30" s="51" customFormat="1" ht="20.100000000000001" customHeight="1">
      <c r="A129" s="9" t="s">
        <v>3973</v>
      </c>
      <c r="B129" s="9" t="s">
        <v>7591</v>
      </c>
      <c r="C129" s="387" t="s">
        <v>7587</v>
      </c>
      <c r="D129" s="9"/>
      <c r="E129" s="223"/>
      <c r="F129" s="80">
        <v>68</v>
      </c>
      <c r="G129" s="12">
        <v>100</v>
      </c>
      <c r="H129" s="80">
        <v>74</v>
      </c>
      <c r="I129" s="12">
        <v>100</v>
      </c>
      <c r="J129" s="80">
        <v>73</v>
      </c>
      <c r="K129" s="12">
        <v>100</v>
      </c>
      <c r="L129" s="80">
        <v>74</v>
      </c>
      <c r="M129" s="12">
        <v>100</v>
      </c>
      <c r="N129" s="82">
        <v>66</v>
      </c>
      <c r="O129" s="57">
        <v>100</v>
      </c>
      <c r="P129" s="82">
        <v>178</v>
      </c>
      <c r="Q129" s="57">
        <v>100</v>
      </c>
      <c r="R129" s="56"/>
      <c r="S129" s="57"/>
      <c r="T129" s="56"/>
      <c r="U129" s="57"/>
      <c r="V129" s="308" t="s">
        <v>28</v>
      </c>
      <c r="W129" s="223" t="s">
        <v>28</v>
      </c>
      <c r="X129" s="249" t="s">
        <v>28</v>
      </c>
      <c r="Y129" s="223" t="s">
        <v>28</v>
      </c>
      <c r="Z129" s="223" t="s">
        <v>28</v>
      </c>
      <c r="AA129" s="223" t="s">
        <v>28</v>
      </c>
      <c r="AB129" s="223"/>
      <c r="AC129" s="223"/>
      <c r="AD129" s="9" t="s">
        <v>6862</v>
      </c>
    </row>
    <row r="130" spans="1:30" s="51" customFormat="1" ht="20.100000000000001" customHeight="1">
      <c r="A130" s="9" t="s">
        <v>3974</v>
      </c>
      <c r="B130" s="9" t="s">
        <v>6635</v>
      </c>
      <c r="C130" s="387" t="s">
        <v>4097</v>
      </c>
      <c r="D130" s="9"/>
      <c r="E130" s="223"/>
      <c r="F130" s="80">
        <v>68</v>
      </c>
      <c r="G130" s="12">
        <v>100</v>
      </c>
      <c r="H130" s="80">
        <v>74</v>
      </c>
      <c r="I130" s="12">
        <v>100</v>
      </c>
      <c r="J130" s="80">
        <v>73</v>
      </c>
      <c r="K130" s="12">
        <v>100</v>
      </c>
      <c r="L130" s="80">
        <v>74</v>
      </c>
      <c r="M130" s="12">
        <v>100</v>
      </c>
      <c r="N130" s="82">
        <v>66</v>
      </c>
      <c r="O130" s="57">
        <v>100</v>
      </c>
      <c r="P130" s="82">
        <v>178</v>
      </c>
      <c r="Q130" s="57">
        <v>100</v>
      </c>
      <c r="R130" s="56"/>
      <c r="S130" s="57"/>
      <c r="T130" s="56"/>
      <c r="U130" s="57"/>
      <c r="V130" s="308" t="s">
        <v>28</v>
      </c>
      <c r="W130" s="223" t="s">
        <v>28</v>
      </c>
      <c r="X130" s="249" t="s">
        <v>28</v>
      </c>
      <c r="Y130" s="223" t="s">
        <v>28</v>
      </c>
      <c r="Z130" s="223" t="s">
        <v>28</v>
      </c>
      <c r="AA130" s="223" t="s">
        <v>28</v>
      </c>
      <c r="AB130" s="223"/>
      <c r="AC130" s="223"/>
      <c r="AD130" s="9" t="s">
        <v>6862</v>
      </c>
    </row>
    <row r="131" spans="1:30" s="38" customFormat="1" ht="20.100000000000001" customHeight="1">
      <c r="A131" s="9" t="s">
        <v>3975</v>
      </c>
      <c r="B131" s="9" t="s">
        <v>6636</v>
      </c>
      <c r="C131" s="387" t="s">
        <v>4097</v>
      </c>
      <c r="D131" s="9" t="s">
        <v>1951</v>
      </c>
      <c r="E131" s="223"/>
      <c r="F131" s="80"/>
      <c r="G131" s="12"/>
      <c r="H131" s="80">
        <v>1</v>
      </c>
      <c r="I131" s="12">
        <v>1.3513513513513513</v>
      </c>
      <c r="J131" s="80">
        <v>3</v>
      </c>
      <c r="K131" s="12">
        <v>4.1095890410958908</v>
      </c>
      <c r="L131" s="80">
        <v>2</v>
      </c>
      <c r="M131" s="12">
        <v>2.7027027027027026</v>
      </c>
      <c r="N131" s="80">
        <v>4</v>
      </c>
      <c r="O131" s="12">
        <v>6.0606060606060606</v>
      </c>
      <c r="P131" s="80">
        <v>31</v>
      </c>
      <c r="Q131" s="12">
        <v>17.415730337078653</v>
      </c>
      <c r="R131" s="11"/>
      <c r="S131" s="12"/>
      <c r="T131" s="11"/>
      <c r="U131" s="12"/>
      <c r="V131" s="308" t="s">
        <v>28</v>
      </c>
      <c r="W131" s="223" t="s">
        <v>28</v>
      </c>
      <c r="X131" s="249" t="s">
        <v>28</v>
      </c>
      <c r="Y131" s="223" t="s">
        <v>28</v>
      </c>
      <c r="Z131" s="223" t="s">
        <v>28</v>
      </c>
      <c r="AA131" s="223" t="s">
        <v>28</v>
      </c>
      <c r="AB131" s="223"/>
      <c r="AC131" s="223"/>
      <c r="AD131" s="9" t="s">
        <v>6862</v>
      </c>
    </row>
    <row r="132" spans="1:30" s="38" customFormat="1" ht="20.100000000000001" customHeight="1">
      <c r="A132" s="16"/>
      <c r="B132" s="16"/>
      <c r="C132" s="224"/>
      <c r="D132" s="16" t="s">
        <v>1952</v>
      </c>
      <c r="E132" s="224"/>
      <c r="F132" s="81">
        <v>22</v>
      </c>
      <c r="G132" s="19">
        <v>32.352941176470587</v>
      </c>
      <c r="H132" s="81">
        <v>22</v>
      </c>
      <c r="I132" s="19">
        <v>29.72972972972973</v>
      </c>
      <c r="J132" s="81">
        <v>18</v>
      </c>
      <c r="K132" s="19">
        <v>24.657534246575342</v>
      </c>
      <c r="L132" s="81">
        <v>17</v>
      </c>
      <c r="M132" s="19">
        <v>22.972972972972975</v>
      </c>
      <c r="N132" s="81">
        <v>14</v>
      </c>
      <c r="O132" s="19">
        <v>21.212121212121211</v>
      </c>
      <c r="P132" s="81">
        <v>51</v>
      </c>
      <c r="Q132" s="19">
        <v>28.651685393258425</v>
      </c>
      <c r="R132" s="18"/>
      <c r="S132" s="19"/>
      <c r="T132" s="18"/>
      <c r="U132" s="19"/>
      <c r="V132" s="19"/>
      <c r="W132" s="224"/>
      <c r="X132" s="250"/>
      <c r="Y132" s="224"/>
      <c r="Z132" s="224"/>
      <c r="AA132" s="224"/>
      <c r="AB132" s="224"/>
      <c r="AC132" s="224"/>
      <c r="AD132" s="16"/>
    </row>
    <row r="133" spans="1:30" s="38" customFormat="1" ht="20.100000000000001" customHeight="1">
      <c r="A133" s="16"/>
      <c r="B133" s="16"/>
      <c r="C133" s="224"/>
      <c r="D133" s="16" t="s">
        <v>1953</v>
      </c>
      <c r="E133" s="224"/>
      <c r="F133" s="81">
        <v>14</v>
      </c>
      <c r="G133" s="19">
        <v>20.588235294117649</v>
      </c>
      <c r="H133" s="81">
        <v>14</v>
      </c>
      <c r="I133" s="19">
        <v>18.918918918918919</v>
      </c>
      <c r="J133" s="81">
        <v>15</v>
      </c>
      <c r="K133" s="19">
        <v>20.547945205479451</v>
      </c>
      <c r="L133" s="81">
        <v>17</v>
      </c>
      <c r="M133" s="19">
        <v>22.972972972972975</v>
      </c>
      <c r="N133" s="81">
        <v>12</v>
      </c>
      <c r="O133" s="19">
        <v>18.181818181818183</v>
      </c>
      <c r="P133" s="81">
        <v>34</v>
      </c>
      <c r="Q133" s="19">
        <v>19.101123595505619</v>
      </c>
      <c r="R133" s="18"/>
      <c r="S133" s="19"/>
      <c r="T133" s="18"/>
      <c r="U133" s="19"/>
      <c r="V133" s="19"/>
      <c r="W133" s="224"/>
      <c r="X133" s="250"/>
      <c r="Y133" s="224"/>
      <c r="Z133" s="224"/>
      <c r="AA133" s="224"/>
      <c r="AB133" s="224"/>
      <c r="AC133" s="224"/>
      <c r="AD133" s="16"/>
    </row>
    <row r="134" spans="1:30" s="38" customFormat="1" ht="20.100000000000001" customHeight="1">
      <c r="A134" s="16"/>
      <c r="B134" s="16"/>
      <c r="C134" s="224"/>
      <c r="D134" s="16" t="s">
        <v>6849</v>
      </c>
      <c r="E134" s="224"/>
      <c r="F134" s="81">
        <v>20</v>
      </c>
      <c r="G134" s="19">
        <v>29.411764705882351</v>
      </c>
      <c r="H134" s="81">
        <v>28</v>
      </c>
      <c r="I134" s="19">
        <v>37.837837837837839</v>
      </c>
      <c r="J134" s="81">
        <v>29</v>
      </c>
      <c r="K134" s="19">
        <v>39.726027397260275</v>
      </c>
      <c r="L134" s="81">
        <v>31</v>
      </c>
      <c r="M134" s="19">
        <v>41.891891891891895</v>
      </c>
      <c r="N134" s="81">
        <v>31</v>
      </c>
      <c r="O134" s="19">
        <v>46.969696969696969</v>
      </c>
      <c r="P134" s="81">
        <v>46</v>
      </c>
      <c r="Q134" s="19">
        <v>25.842696629213481</v>
      </c>
      <c r="R134" s="18"/>
      <c r="S134" s="19"/>
      <c r="T134" s="18"/>
      <c r="U134" s="19"/>
      <c r="V134" s="19"/>
      <c r="W134" s="224"/>
      <c r="X134" s="250"/>
      <c r="Y134" s="224"/>
      <c r="Z134" s="224"/>
      <c r="AA134" s="224"/>
      <c r="AB134" s="224"/>
      <c r="AC134" s="224"/>
      <c r="AD134" s="16"/>
    </row>
    <row r="135" spans="1:30" s="38" customFormat="1" ht="20.100000000000001" customHeight="1">
      <c r="A135" s="16"/>
      <c r="B135" s="16"/>
      <c r="C135" s="224"/>
      <c r="D135" s="16" t="s">
        <v>6842</v>
      </c>
      <c r="E135" s="224"/>
      <c r="F135" s="81">
        <v>1</v>
      </c>
      <c r="G135" s="19">
        <v>1.4705882352941178</v>
      </c>
      <c r="H135" s="81">
        <v>1</v>
      </c>
      <c r="I135" s="19">
        <v>1.3513513513513513</v>
      </c>
      <c r="J135" s="81">
        <v>1</v>
      </c>
      <c r="K135" s="19">
        <v>1.3698630136986301</v>
      </c>
      <c r="L135" s="81">
        <v>1</v>
      </c>
      <c r="M135" s="19">
        <v>1.3513513513513513</v>
      </c>
      <c r="N135" s="81">
        <v>2</v>
      </c>
      <c r="O135" s="19">
        <v>3.0303030303030303</v>
      </c>
      <c r="P135" s="81">
        <v>6</v>
      </c>
      <c r="Q135" s="19">
        <v>3.3707865168539324</v>
      </c>
      <c r="R135" s="18"/>
      <c r="S135" s="19"/>
      <c r="T135" s="18"/>
      <c r="U135" s="19"/>
      <c r="V135" s="19"/>
      <c r="W135" s="224"/>
      <c r="X135" s="250"/>
      <c r="Y135" s="224"/>
      <c r="Z135" s="224"/>
      <c r="AA135" s="224"/>
      <c r="AB135" s="224"/>
      <c r="AC135" s="224"/>
      <c r="AD135" s="16"/>
    </row>
    <row r="136" spans="1:30" s="38" customFormat="1" ht="20.100000000000001" customHeight="1">
      <c r="A136" s="16"/>
      <c r="B136" s="16"/>
      <c r="C136" s="224"/>
      <c r="D136" s="16" t="s">
        <v>6843</v>
      </c>
      <c r="E136" s="224"/>
      <c r="F136" s="81">
        <v>9</v>
      </c>
      <c r="G136" s="19">
        <v>13.235294117647058</v>
      </c>
      <c r="H136" s="81">
        <v>6</v>
      </c>
      <c r="I136" s="19">
        <v>8.1081081081081088</v>
      </c>
      <c r="J136" s="81">
        <v>3</v>
      </c>
      <c r="K136" s="19">
        <v>4.1095890410958908</v>
      </c>
      <c r="L136" s="81">
        <v>3</v>
      </c>
      <c r="M136" s="19">
        <v>4.0540540540540544</v>
      </c>
      <c r="N136" s="81">
        <v>1</v>
      </c>
      <c r="O136" s="19">
        <v>1.5151515151515151</v>
      </c>
      <c r="P136" s="81">
        <v>2</v>
      </c>
      <c r="Q136" s="19">
        <v>1.1235955056179776</v>
      </c>
      <c r="R136" s="18"/>
      <c r="S136" s="19"/>
      <c r="T136" s="18"/>
      <c r="U136" s="19"/>
      <c r="V136" s="19"/>
      <c r="W136" s="224"/>
      <c r="X136" s="250"/>
      <c r="Y136" s="224"/>
      <c r="Z136" s="224"/>
      <c r="AA136" s="224"/>
      <c r="AB136" s="224"/>
      <c r="AC136" s="224"/>
      <c r="AD136" s="16"/>
    </row>
    <row r="137" spans="1:30" s="38" customFormat="1" ht="20.100000000000001" customHeight="1">
      <c r="A137" s="16"/>
      <c r="B137" s="16"/>
      <c r="C137" s="224"/>
      <c r="D137" s="16" t="s">
        <v>1956</v>
      </c>
      <c r="E137" s="224"/>
      <c r="F137" s="81">
        <v>2</v>
      </c>
      <c r="G137" s="19">
        <v>2.9411764705882355</v>
      </c>
      <c r="H137" s="81">
        <v>2</v>
      </c>
      <c r="I137" s="19">
        <v>2.7027027027027026</v>
      </c>
      <c r="J137" s="81">
        <v>4</v>
      </c>
      <c r="K137" s="19">
        <v>5.4794520547945202</v>
      </c>
      <c r="L137" s="81">
        <v>3</v>
      </c>
      <c r="M137" s="19">
        <v>4.0540540540540544</v>
      </c>
      <c r="N137" s="81">
        <v>2</v>
      </c>
      <c r="O137" s="19">
        <v>3.0303030303030303</v>
      </c>
      <c r="P137" s="81">
        <v>8</v>
      </c>
      <c r="Q137" s="19">
        <v>4.4943820224719104</v>
      </c>
      <c r="R137" s="18"/>
      <c r="S137" s="19"/>
      <c r="T137" s="18"/>
      <c r="U137" s="19"/>
      <c r="V137" s="19"/>
      <c r="W137" s="224"/>
      <c r="X137" s="250"/>
      <c r="Y137" s="224"/>
      <c r="Z137" s="224"/>
      <c r="AA137" s="224"/>
      <c r="AB137" s="224"/>
      <c r="AC137" s="224"/>
      <c r="AD137" s="16"/>
    </row>
    <row r="138" spans="1:30" s="51" customFormat="1" ht="20.100000000000001" customHeight="1">
      <c r="A138" s="9" t="s">
        <v>3976</v>
      </c>
      <c r="B138" s="9" t="s">
        <v>6637</v>
      </c>
      <c r="C138" s="308" t="s">
        <v>6845</v>
      </c>
      <c r="D138" s="9" t="s">
        <v>2389</v>
      </c>
      <c r="E138" s="223"/>
      <c r="F138" s="80">
        <v>59</v>
      </c>
      <c r="G138" s="12">
        <v>86.764705882352942</v>
      </c>
      <c r="H138" s="80">
        <v>61</v>
      </c>
      <c r="I138" s="12">
        <v>82.432432432432435</v>
      </c>
      <c r="J138" s="80">
        <v>62</v>
      </c>
      <c r="K138" s="12">
        <v>84.93150684931507</v>
      </c>
      <c r="L138" s="80">
        <v>62</v>
      </c>
      <c r="M138" s="12">
        <v>83.78378378378379</v>
      </c>
      <c r="N138" s="82">
        <v>56</v>
      </c>
      <c r="O138" s="57">
        <v>84.848484848484844</v>
      </c>
      <c r="P138" s="82">
        <v>122</v>
      </c>
      <c r="Q138" s="57">
        <v>68.539325842696627</v>
      </c>
      <c r="R138" s="56"/>
      <c r="S138" s="57"/>
      <c r="T138" s="56"/>
      <c r="U138" s="57"/>
      <c r="V138" s="308" t="s">
        <v>28</v>
      </c>
      <c r="W138" s="223" t="s">
        <v>28</v>
      </c>
      <c r="X138" s="249" t="s">
        <v>28</v>
      </c>
      <c r="Y138" s="223" t="s">
        <v>28</v>
      </c>
      <c r="Z138" s="223" t="s">
        <v>28</v>
      </c>
      <c r="AA138" s="223" t="s">
        <v>28</v>
      </c>
      <c r="AB138" s="223"/>
      <c r="AC138" s="223"/>
      <c r="AD138" s="9" t="s">
        <v>6848</v>
      </c>
    </row>
    <row r="139" spans="1:30" s="51" customFormat="1" ht="20.100000000000001" customHeight="1">
      <c r="A139" s="16"/>
      <c r="B139" s="16"/>
      <c r="C139" s="309"/>
      <c r="D139" s="16" t="s">
        <v>2390</v>
      </c>
      <c r="E139" s="224"/>
      <c r="F139" s="81">
        <v>9</v>
      </c>
      <c r="G139" s="19">
        <v>13.235294117647058</v>
      </c>
      <c r="H139" s="81">
        <v>13</v>
      </c>
      <c r="I139" s="19">
        <v>17.567567567567568</v>
      </c>
      <c r="J139" s="81">
        <v>11</v>
      </c>
      <c r="K139" s="19">
        <v>15.068493150684931</v>
      </c>
      <c r="L139" s="81">
        <v>12</v>
      </c>
      <c r="M139" s="19">
        <v>16.216216216216218</v>
      </c>
      <c r="N139" s="83">
        <v>10</v>
      </c>
      <c r="O139" s="59">
        <v>15.151515151515152</v>
      </c>
      <c r="P139" s="83">
        <v>51</v>
      </c>
      <c r="Q139" s="59">
        <v>28.651685393258425</v>
      </c>
      <c r="R139" s="58"/>
      <c r="S139" s="59"/>
      <c r="T139" s="58"/>
      <c r="U139" s="59"/>
      <c r="V139" s="59"/>
      <c r="W139" s="224"/>
      <c r="X139" s="250"/>
      <c r="Y139" s="224"/>
      <c r="Z139" s="224"/>
      <c r="AA139" s="224"/>
      <c r="AB139" s="224"/>
      <c r="AC139" s="224"/>
      <c r="AD139" s="16"/>
    </row>
    <row r="140" spans="1:30" s="51" customFormat="1" ht="20.100000000000001" customHeight="1">
      <c r="A140" s="16"/>
      <c r="B140" s="16"/>
      <c r="C140" s="309"/>
      <c r="D140" s="87" t="s">
        <v>6864</v>
      </c>
      <c r="E140" s="224"/>
      <c r="F140" s="81"/>
      <c r="G140" s="19"/>
      <c r="H140" s="81"/>
      <c r="I140" s="19"/>
      <c r="J140" s="81"/>
      <c r="K140" s="19"/>
      <c r="L140" s="81"/>
      <c r="M140" s="19"/>
      <c r="N140" s="83"/>
      <c r="O140" s="59"/>
      <c r="P140" s="83">
        <v>5</v>
      </c>
      <c r="Q140" s="59">
        <v>2.808988764044944</v>
      </c>
      <c r="R140" s="58"/>
      <c r="S140" s="59"/>
      <c r="T140" s="58"/>
      <c r="U140" s="59"/>
      <c r="V140" s="59"/>
      <c r="W140" s="224"/>
      <c r="X140" s="250"/>
      <c r="Y140" s="224"/>
      <c r="Z140" s="224"/>
      <c r="AA140" s="224"/>
      <c r="AB140" s="224"/>
      <c r="AC140" s="224"/>
      <c r="AD140" s="16"/>
    </row>
    <row r="141" spans="1:30" s="51" customFormat="1" ht="20.100000000000001" customHeight="1">
      <c r="A141" s="9" t="s">
        <v>3977</v>
      </c>
      <c r="B141" s="9" t="s">
        <v>6638</v>
      </c>
      <c r="C141" s="308" t="s">
        <v>6845</v>
      </c>
      <c r="D141" s="9" t="s">
        <v>1853</v>
      </c>
      <c r="E141" s="223"/>
      <c r="F141" s="80"/>
      <c r="G141" s="12"/>
      <c r="H141" s="80"/>
      <c r="I141" s="12"/>
      <c r="J141" s="80">
        <v>1</v>
      </c>
      <c r="K141" s="12">
        <v>1.3698630136986301</v>
      </c>
      <c r="L141" s="80"/>
      <c r="M141" s="12"/>
      <c r="N141" s="82"/>
      <c r="O141" s="57"/>
      <c r="P141" s="82">
        <v>2</v>
      </c>
      <c r="Q141" s="57">
        <v>1.1560693641618498</v>
      </c>
      <c r="R141" s="56"/>
      <c r="S141" s="57"/>
      <c r="T141" s="56"/>
      <c r="U141" s="57"/>
      <c r="V141" s="308" t="s">
        <v>28</v>
      </c>
      <c r="W141" s="223" t="s">
        <v>28</v>
      </c>
      <c r="X141" s="249" t="s">
        <v>28</v>
      </c>
      <c r="Y141" s="223" t="s">
        <v>28</v>
      </c>
      <c r="Z141" s="223" t="s">
        <v>28</v>
      </c>
      <c r="AA141" s="223" t="s">
        <v>28</v>
      </c>
      <c r="AB141" s="223"/>
      <c r="AC141" s="223"/>
      <c r="AD141" s="9"/>
    </row>
    <row r="142" spans="1:30" s="51" customFormat="1" ht="20.100000000000001" customHeight="1">
      <c r="A142" s="16"/>
      <c r="B142" s="16"/>
      <c r="C142" s="309" t="s">
        <v>4098</v>
      </c>
      <c r="D142" s="16" t="s">
        <v>1854</v>
      </c>
      <c r="E142" s="224"/>
      <c r="F142" s="81">
        <v>68</v>
      </c>
      <c r="G142" s="19">
        <v>100</v>
      </c>
      <c r="H142" s="81">
        <v>74</v>
      </c>
      <c r="I142" s="19">
        <v>100</v>
      </c>
      <c r="J142" s="81">
        <v>72</v>
      </c>
      <c r="K142" s="19">
        <v>98.630136986301366</v>
      </c>
      <c r="L142" s="81">
        <v>74</v>
      </c>
      <c r="M142" s="19">
        <v>100</v>
      </c>
      <c r="N142" s="83">
        <v>66</v>
      </c>
      <c r="O142" s="59">
        <v>100</v>
      </c>
      <c r="P142" s="83">
        <v>171</v>
      </c>
      <c r="Q142" s="59">
        <v>98.843930635838149</v>
      </c>
      <c r="R142" s="58"/>
      <c r="S142" s="59"/>
      <c r="T142" s="58"/>
      <c r="U142" s="59"/>
      <c r="V142" s="59"/>
      <c r="W142" s="224"/>
      <c r="X142" s="250"/>
      <c r="Y142" s="224"/>
      <c r="Z142" s="224"/>
      <c r="AA142" s="224"/>
      <c r="AB142" s="224"/>
      <c r="AC142" s="224"/>
      <c r="AD142" s="16"/>
    </row>
    <row r="143" spans="1:30" s="51" customFormat="1" ht="20.100000000000001" customHeight="1">
      <c r="A143" s="9" t="s">
        <v>3978</v>
      </c>
      <c r="B143" s="9" t="s">
        <v>6639</v>
      </c>
      <c r="C143" s="308" t="s">
        <v>6845</v>
      </c>
      <c r="D143" s="9" t="s">
        <v>6844</v>
      </c>
      <c r="E143" s="223"/>
      <c r="F143" s="80">
        <v>68</v>
      </c>
      <c r="G143" s="12">
        <v>100</v>
      </c>
      <c r="H143" s="80">
        <v>74</v>
      </c>
      <c r="I143" s="12">
        <v>100</v>
      </c>
      <c r="J143" s="80">
        <v>72</v>
      </c>
      <c r="K143" s="12">
        <v>98.630136986301366</v>
      </c>
      <c r="L143" s="80">
        <v>74</v>
      </c>
      <c r="M143" s="12">
        <v>100</v>
      </c>
      <c r="N143" s="82">
        <v>66</v>
      </c>
      <c r="O143" s="57">
        <v>100</v>
      </c>
      <c r="P143" s="82">
        <v>171</v>
      </c>
      <c r="Q143" s="57">
        <v>98.8</v>
      </c>
      <c r="R143" s="56"/>
      <c r="S143" s="57"/>
      <c r="T143" s="56"/>
      <c r="U143" s="57"/>
      <c r="V143" s="308" t="s">
        <v>28</v>
      </c>
      <c r="W143" s="223" t="s">
        <v>28</v>
      </c>
      <c r="X143" s="249" t="s">
        <v>28</v>
      </c>
      <c r="Y143" s="223" t="s">
        <v>28</v>
      </c>
      <c r="Z143" s="223" t="s">
        <v>28</v>
      </c>
      <c r="AA143" s="223" t="s">
        <v>28</v>
      </c>
      <c r="AB143" s="223"/>
      <c r="AC143" s="223"/>
      <c r="AD143" s="9"/>
    </row>
    <row r="144" spans="1:30" s="51" customFormat="1" ht="20.100000000000001" customHeight="1">
      <c r="A144" s="16"/>
      <c r="B144" s="16"/>
      <c r="C144" s="309" t="s">
        <v>7588</v>
      </c>
      <c r="D144" s="16" t="s">
        <v>6851</v>
      </c>
      <c r="E144" s="224"/>
      <c r="F144" s="300"/>
      <c r="G144" s="191"/>
      <c r="H144" s="81"/>
      <c r="I144" s="19"/>
      <c r="J144" s="81"/>
      <c r="K144" s="19"/>
      <c r="L144" s="81"/>
      <c r="M144" s="19"/>
      <c r="N144" s="83"/>
      <c r="O144" s="59"/>
      <c r="P144" s="83"/>
      <c r="Q144" s="59"/>
      <c r="R144" s="58"/>
      <c r="S144" s="59"/>
      <c r="T144" s="58"/>
      <c r="U144" s="59"/>
      <c r="V144" s="59"/>
      <c r="W144" s="224"/>
      <c r="X144" s="250"/>
      <c r="Y144" s="224"/>
      <c r="Z144" s="224"/>
      <c r="AA144" s="224"/>
      <c r="AB144" s="224"/>
      <c r="AC144" s="224"/>
      <c r="AD144" s="16"/>
    </row>
    <row r="145" spans="1:30" s="51" customFormat="1" ht="20.100000000000001" customHeight="1">
      <c r="A145" s="16"/>
      <c r="B145" s="16"/>
      <c r="C145" s="224"/>
      <c r="D145" s="16" t="s">
        <v>6852</v>
      </c>
      <c r="E145" s="224"/>
      <c r="F145" s="300"/>
      <c r="G145" s="191"/>
      <c r="H145" s="81"/>
      <c r="I145" s="19"/>
      <c r="J145" s="81"/>
      <c r="K145" s="19"/>
      <c r="L145" s="81"/>
      <c r="M145" s="19"/>
      <c r="N145" s="83"/>
      <c r="O145" s="59"/>
      <c r="P145" s="83"/>
      <c r="Q145" s="59"/>
      <c r="R145" s="58"/>
      <c r="S145" s="59"/>
      <c r="T145" s="58"/>
      <c r="U145" s="59"/>
      <c r="V145" s="59"/>
      <c r="W145" s="224"/>
      <c r="X145" s="250"/>
      <c r="Y145" s="224"/>
      <c r="Z145" s="224"/>
      <c r="AA145" s="224"/>
      <c r="AB145" s="224"/>
      <c r="AC145" s="224"/>
      <c r="AD145" s="16"/>
    </row>
    <row r="146" spans="1:30" s="51" customFormat="1" ht="20.100000000000001" customHeight="1">
      <c r="A146" s="16"/>
      <c r="B146" s="16"/>
      <c r="C146" s="224"/>
      <c r="D146" s="16" t="s">
        <v>6853</v>
      </c>
      <c r="E146" s="224"/>
      <c r="F146" s="300"/>
      <c r="G146" s="191"/>
      <c r="H146" s="81"/>
      <c r="I146" s="19"/>
      <c r="J146" s="81">
        <v>1</v>
      </c>
      <c r="K146" s="19">
        <v>1.3698630136986301</v>
      </c>
      <c r="L146" s="81"/>
      <c r="M146" s="19"/>
      <c r="N146" s="83"/>
      <c r="O146" s="59"/>
      <c r="P146" s="83">
        <v>2</v>
      </c>
      <c r="Q146" s="59">
        <v>1.2</v>
      </c>
      <c r="R146" s="58"/>
      <c r="S146" s="59"/>
      <c r="T146" s="58"/>
      <c r="U146" s="59"/>
      <c r="V146" s="59"/>
      <c r="W146" s="224"/>
      <c r="X146" s="250"/>
      <c r="Y146" s="224"/>
      <c r="Z146" s="224"/>
      <c r="AA146" s="224"/>
      <c r="AB146" s="224"/>
      <c r="AC146" s="224"/>
      <c r="AD146" s="16"/>
    </row>
    <row r="147" spans="1:30" s="51" customFormat="1" ht="20.100000000000001" customHeight="1">
      <c r="A147" s="9" t="s">
        <v>3979</v>
      </c>
      <c r="B147" s="9" t="s">
        <v>6640</v>
      </c>
      <c r="C147" s="308" t="s">
        <v>6845</v>
      </c>
      <c r="D147" s="9" t="s">
        <v>6844</v>
      </c>
      <c r="E147" s="223"/>
      <c r="F147" s="299"/>
      <c r="G147" s="192"/>
      <c r="H147" s="80"/>
      <c r="I147" s="12"/>
      <c r="J147" s="80"/>
      <c r="K147" s="12"/>
      <c r="L147" s="80"/>
      <c r="M147" s="12"/>
      <c r="N147" s="82"/>
      <c r="O147" s="57"/>
      <c r="P147" s="82"/>
      <c r="Q147" s="57"/>
      <c r="R147" s="56"/>
      <c r="S147" s="57"/>
      <c r="T147" s="56"/>
      <c r="U147" s="57"/>
      <c r="V147" s="308" t="s">
        <v>28</v>
      </c>
      <c r="W147" s="223" t="s">
        <v>28</v>
      </c>
      <c r="X147" s="249" t="s">
        <v>28</v>
      </c>
      <c r="Y147" s="223" t="s">
        <v>28</v>
      </c>
      <c r="Z147" s="223" t="s">
        <v>28</v>
      </c>
      <c r="AA147" s="223" t="s">
        <v>28</v>
      </c>
      <c r="AB147" s="223"/>
      <c r="AC147" s="223"/>
      <c r="AD147" s="9"/>
    </row>
    <row r="148" spans="1:30" s="51" customFormat="1" ht="20.100000000000001" customHeight="1">
      <c r="A148" s="16"/>
      <c r="B148" s="16"/>
      <c r="C148" s="309" t="s">
        <v>4098</v>
      </c>
      <c r="D148" s="16" t="s">
        <v>6851</v>
      </c>
      <c r="E148" s="224"/>
      <c r="F148" s="300"/>
      <c r="G148" s="191"/>
      <c r="H148" s="81"/>
      <c r="I148" s="19"/>
      <c r="J148" s="81"/>
      <c r="K148" s="19"/>
      <c r="L148" s="81"/>
      <c r="M148" s="19"/>
      <c r="N148" s="83"/>
      <c r="O148" s="59"/>
      <c r="P148" s="83"/>
      <c r="Q148" s="59"/>
      <c r="R148" s="58"/>
      <c r="S148" s="59"/>
      <c r="T148" s="58"/>
      <c r="U148" s="59"/>
      <c r="V148" s="59"/>
      <c r="W148" s="224"/>
      <c r="X148" s="250"/>
      <c r="Y148" s="224"/>
      <c r="Z148" s="224"/>
      <c r="AA148" s="224"/>
      <c r="AB148" s="224"/>
      <c r="AC148" s="224"/>
      <c r="AD148" s="16"/>
    </row>
    <row r="149" spans="1:30" s="51" customFormat="1" ht="20.100000000000001" customHeight="1">
      <c r="A149" s="16"/>
      <c r="B149" s="16"/>
      <c r="C149" s="309"/>
      <c r="D149" s="16" t="s">
        <v>6852</v>
      </c>
      <c r="E149" s="224"/>
      <c r="F149" s="300"/>
      <c r="G149" s="191"/>
      <c r="H149" s="81"/>
      <c r="I149" s="19"/>
      <c r="J149" s="81"/>
      <c r="K149" s="19"/>
      <c r="L149" s="81"/>
      <c r="M149" s="19"/>
      <c r="N149" s="83"/>
      <c r="O149" s="59"/>
      <c r="P149" s="83"/>
      <c r="Q149" s="59"/>
      <c r="R149" s="58"/>
      <c r="S149" s="59"/>
      <c r="T149" s="58"/>
      <c r="U149" s="59"/>
      <c r="V149" s="59"/>
      <c r="W149" s="224"/>
      <c r="X149" s="250"/>
      <c r="Y149" s="224"/>
      <c r="Z149" s="224"/>
      <c r="AA149" s="224"/>
      <c r="AB149" s="224"/>
      <c r="AC149" s="224"/>
      <c r="AD149" s="16"/>
    </row>
    <row r="150" spans="1:30" s="51" customFormat="1" ht="20.100000000000001" customHeight="1">
      <c r="A150" s="16"/>
      <c r="B150" s="16"/>
      <c r="C150" s="309"/>
      <c r="D150" s="16" t="s">
        <v>6853</v>
      </c>
      <c r="E150" s="224"/>
      <c r="F150" s="300"/>
      <c r="G150" s="191"/>
      <c r="H150" s="81"/>
      <c r="I150" s="19"/>
      <c r="J150" s="81"/>
      <c r="K150" s="19"/>
      <c r="L150" s="81"/>
      <c r="M150" s="19"/>
      <c r="N150" s="83"/>
      <c r="O150" s="59"/>
      <c r="P150" s="83"/>
      <c r="Q150" s="59"/>
      <c r="R150" s="58"/>
      <c r="S150" s="59"/>
      <c r="T150" s="58"/>
      <c r="U150" s="59"/>
      <c r="V150" s="59"/>
      <c r="W150" s="224"/>
      <c r="X150" s="250"/>
      <c r="Y150" s="224"/>
      <c r="Z150" s="224"/>
      <c r="AA150" s="224"/>
      <c r="AB150" s="224"/>
      <c r="AC150" s="224"/>
      <c r="AD150" s="16"/>
    </row>
    <row r="151" spans="1:30" s="51" customFormat="1" ht="20.100000000000001" customHeight="1">
      <c r="A151" s="9" t="s">
        <v>3980</v>
      </c>
      <c r="B151" s="9" t="s">
        <v>6641</v>
      </c>
      <c r="C151" s="308" t="s">
        <v>6845</v>
      </c>
      <c r="D151" s="9" t="s">
        <v>6844</v>
      </c>
      <c r="E151" s="223"/>
      <c r="F151" s="299"/>
      <c r="G151" s="192"/>
      <c r="H151" s="80"/>
      <c r="I151" s="12"/>
      <c r="J151" s="80"/>
      <c r="K151" s="12"/>
      <c r="L151" s="80"/>
      <c r="M151" s="12"/>
      <c r="N151" s="82"/>
      <c r="O151" s="57"/>
      <c r="P151" s="82"/>
      <c r="Q151" s="57"/>
      <c r="R151" s="56"/>
      <c r="S151" s="57"/>
      <c r="T151" s="56"/>
      <c r="U151" s="57"/>
      <c r="V151" s="308" t="s">
        <v>28</v>
      </c>
      <c r="W151" s="223" t="s">
        <v>28</v>
      </c>
      <c r="X151" s="249" t="s">
        <v>28</v>
      </c>
      <c r="Y151" s="223" t="s">
        <v>28</v>
      </c>
      <c r="Z151" s="223" t="s">
        <v>28</v>
      </c>
      <c r="AA151" s="223" t="s">
        <v>28</v>
      </c>
      <c r="AB151" s="223"/>
      <c r="AC151" s="223"/>
      <c r="AD151" s="9"/>
    </row>
    <row r="152" spans="1:30" s="51" customFormat="1" ht="20.100000000000001" customHeight="1">
      <c r="A152" s="16"/>
      <c r="B152" s="16"/>
      <c r="C152" s="309" t="s">
        <v>4098</v>
      </c>
      <c r="D152" s="16" t="s">
        <v>6851</v>
      </c>
      <c r="E152" s="224"/>
      <c r="F152" s="300"/>
      <c r="G152" s="191"/>
      <c r="H152" s="81"/>
      <c r="I152" s="19"/>
      <c r="J152" s="81"/>
      <c r="K152" s="19"/>
      <c r="L152" s="81"/>
      <c r="M152" s="19"/>
      <c r="N152" s="83"/>
      <c r="O152" s="59"/>
      <c r="P152" s="83"/>
      <c r="Q152" s="59"/>
      <c r="R152" s="58"/>
      <c r="S152" s="59"/>
      <c r="T152" s="58"/>
      <c r="U152" s="59"/>
      <c r="V152" s="59"/>
      <c r="W152" s="224"/>
      <c r="X152" s="250"/>
      <c r="Y152" s="224"/>
      <c r="Z152" s="224"/>
      <c r="AA152" s="224"/>
      <c r="AB152" s="224"/>
      <c r="AC152" s="224"/>
      <c r="AD152" s="16"/>
    </row>
    <row r="153" spans="1:30" s="51" customFormat="1" ht="20.100000000000001" customHeight="1">
      <c r="A153" s="16"/>
      <c r="B153" s="16"/>
      <c r="C153" s="224"/>
      <c r="D153" s="16" t="s">
        <v>6852</v>
      </c>
      <c r="E153" s="224"/>
      <c r="F153" s="300"/>
      <c r="G153" s="191"/>
      <c r="H153" s="81"/>
      <c r="I153" s="19"/>
      <c r="J153" s="81"/>
      <c r="K153" s="19"/>
      <c r="L153" s="81"/>
      <c r="M153" s="19"/>
      <c r="N153" s="83"/>
      <c r="O153" s="59"/>
      <c r="P153" s="83"/>
      <c r="Q153" s="59"/>
      <c r="R153" s="58"/>
      <c r="S153" s="59"/>
      <c r="T153" s="58"/>
      <c r="U153" s="59"/>
      <c r="V153" s="59"/>
      <c r="W153" s="224"/>
      <c r="X153" s="250"/>
      <c r="Y153" s="224"/>
      <c r="Z153" s="224"/>
      <c r="AA153" s="224"/>
      <c r="AB153" s="224"/>
      <c r="AC153" s="224"/>
      <c r="AD153" s="16"/>
    </row>
    <row r="154" spans="1:30" s="51" customFormat="1" ht="20.100000000000001" customHeight="1">
      <c r="A154" s="16"/>
      <c r="B154" s="16"/>
      <c r="C154" s="224"/>
      <c r="D154" s="16" t="s">
        <v>6853</v>
      </c>
      <c r="E154" s="224"/>
      <c r="F154" s="300"/>
      <c r="G154" s="191"/>
      <c r="H154" s="81"/>
      <c r="I154" s="19"/>
      <c r="J154" s="81"/>
      <c r="K154" s="19"/>
      <c r="L154" s="81"/>
      <c r="M154" s="19"/>
      <c r="N154" s="83"/>
      <c r="O154" s="59"/>
      <c r="P154" s="83"/>
      <c r="Q154" s="59"/>
      <c r="R154" s="58"/>
      <c r="S154" s="59"/>
      <c r="T154" s="58"/>
      <c r="U154" s="59"/>
      <c r="V154" s="59"/>
      <c r="W154" s="224"/>
      <c r="X154" s="250"/>
      <c r="Y154" s="224"/>
      <c r="Z154" s="224"/>
      <c r="AA154" s="224"/>
      <c r="AB154" s="224"/>
      <c r="AC154" s="224"/>
      <c r="AD154" s="16"/>
    </row>
    <row r="155" spans="1:30" s="51" customFormat="1" ht="20.100000000000001" customHeight="1">
      <c r="A155" s="9" t="s">
        <v>3981</v>
      </c>
      <c r="B155" s="9" t="s">
        <v>6642</v>
      </c>
      <c r="C155" s="223" t="s">
        <v>4099</v>
      </c>
      <c r="D155" s="9"/>
      <c r="E155" s="223"/>
      <c r="F155" s="299"/>
      <c r="G155" s="192"/>
      <c r="H155" s="80"/>
      <c r="I155" s="12"/>
      <c r="J155" s="80"/>
      <c r="K155" s="12"/>
      <c r="L155" s="80"/>
      <c r="M155" s="12"/>
      <c r="N155" s="82"/>
      <c r="O155" s="57"/>
      <c r="P155" s="82"/>
      <c r="Q155" s="57"/>
      <c r="R155" s="56"/>
      <c r="S155" s="57"/>
      <c r="T155" s="56"/>
      <c r="U155" s="57"/>
      <c r="V155" s="308" t="s">
        <v>28</v>
      </c>
      <c r="W155" s="223" t="s">
        <v>28</v>
      </c>
      <c r="X155" s="249" t="s">
        <v>28</v>
      </c>
      <c r="Y155" s="223" t="s">
        <v>28</v>
      </c>
      <c r="Z155" s="223" t="s">
        <v>28</v>
      </c>
      <c r="AA155" s="223" t="s">
        <v>28</v>
      </c>
      <c r="AB155" s="223"/>
      <c r="AC155" s="223"/>
      <c r="AD155" s="9"/>
    </row>
    <row r="156" spans="1:30" s="51" customFormat="1" ht="20.100000000000001" customHeight="1">
      <c r="A156" s="9" t="s">
        <v>3982</v>
      </c>
      <c r="B156" s="9" t="s">
        <v>6643</v>
      </c>
      <c r="C156" s="223" t="s">
        <v>4099</v>
      </c>
      <c r="D156" s="9"/>
      <c r="E156" s="223"/>
      <c r="F156" s="299"/>
      <c r="G156" s="192"/>
      <c r="H156" s="80"/>
      <c r="I156" s="12"/>
      <c r="J156" s="80"/>
      <c r="K156" s="12"/>
      <c r="L156" s="80"/>
      <c r="M156" s="12"/>
      <c r="N156" s="82"/>
      <c r="O156" s="57"/>
      <c r="P156" s="82"/>
      <c r="Q156" s="57"/>
      <c r="R156" s="56"/>
      <c r="S156" s="57"/>
      <c r="T156" s="56"/>
      <c r="U156" s="57"/>
      <c r="V156" s="308" t="s">
        <v>28</v>
      </c>
      <c r="W156" s="223" t="s">
        <v>28</v>
      </c>
      <c r="X156" s="249" t="s">
        <v>28</v>
      </c>
      <c r="Y156" s="223" t="s">
        <v>28</v>
      </c>
      <c r="Z156" s="223" t="s">
        <v>28</v>
      </c>
      <c r="AA156" s="223" t="s">
        <v>28</v>
      </c>
      <c r="AB156" s="223"/>
      <c r="AC156" s="223"/>
      <c r="AD156" s="9"/>
    </row>
    <row r="157" spans="1:30" s="51" customFormat="1" ht="20.100000000000001" customHeight="1">
      <c r="A157" s="9" t="s">
        <v>3983</v>
      </c>
      <c r="B157" s="9" t="s">
        <v>6644</v>
      </c>
      <c r="C157" s="223" t="s">
        <v>4099</v>
      </c>
      <c r="D157" s="9"/>
      <c r="E157" s="223"/>
      <c r="F157" s="299"/>
      <c r="G157" s="192"/>
      <c r="H157" s="80"/>
      <c r="I157" s="12"/>
      <c r="J157" s="80"/>
      <c r="K157" s="12"/>
      <c r="L157" s="80"/>
      <c r="M157" s="12"/>
      <c r="N157" s="82"/>
      <c r="O157" s="57"/>
      <c r="P157" s="82"/>
      <c r="Q157" s="57"/>
      <c r="R157" s="56"/>
      <c r="S157" s="57"/>
      <c r="T157" s="56"/>
      <c r="U157" s="57"/>
      <c r="V157" s="308" t="s">
        <v>28</v>
      </c>
      <c r="W157" s="223" t="s">
        <v>138</v>
      </c>
      <c r="X157" s="249" t="s">
        <v>138</v>
      </c>
      <c r="Y157" s="223" t="s">
        <v>138</v>
      </c>
      <c r="Z157" s="223" t="s">
        <v>138</v>
      </c>
      <c r="AA157" s="223" t="s">
        <v>138</v>
      </c>
      <c r="AB157" s="223"/>
      <c r="AC157" s="223"/>
      <c r="AD157" s="9"/>
    </row>
    <row r="158" spans="1:30" s="51" customFormat="1" ht="20.100000000000001" customHeight="1">
      <c r="A158" s="88"/>
      <c r="C158" s="85"/>
      <c r="D158" s="16" t="s">
        <v>1959</v>
      </c>
      <c r="E158" s="224" t="s">
        <v>244</v>
      </c>
      <c r="F158" s="300"/>
      <c r="G158" s="191"/>
      <c r="H158" s="81"/>
      <c r="I158" s="19"/>
      <c r="J158" s="81"/>
      <c r="K158" s="19"/>
      <c r="L158" s="81"/>
      <c r="M158" s="19"/>
      <c r="N158" s="83"/>
      <c r="O158" s="59"/>
      <c r="P158" s="83"/>
      <c r="Q158" s="59"/>
      <c r="R158" s="58"/>
      <c r="S158" s="59"/>
      <c r="T158" s="58"/>
      <c r="U158" s="59"/>
      <c r="V158" s="59"/>
      <c r="W158" s="224"/>
      <c r="X158" s="250"/>
      <c r="Y158" s="224"/>
      <c r="Z158" s="224"/>
      <c r="AA158" s="224"/>
      <c r="AB158" s="224"/>
      <c r="AC158" s="224"/>
      <c r="AD158" s="16"/>
    </row>
    <row r="159" spans="1:30" s="51" customFormat="1" ht="20.100000000000001" customHeight="1">
      <c r="A159" s="16"/>
      <c r="B159" s="16"/>
      <c r="C159" s="224"/>
      <c r="D159" s="16" t="s">
        <v>1960</v>
      </c>
      <c r="E159" s="224"/>
      <c r="F159" s="300"/>
      <c r="G159" s="191"/>
      <c r="H159" s="81"/>
      <c r="I159" s="19"/>
      <c r="J159" s="81"/>
      <c r="K159" s="19"/>
      <c r="L159" s="81"/>
      <c r="M159" s="19"/>
      <c r="N159" s="83"/>
      <c r="O159" s="59"/>
      <c r="P159" s="83"/>
      <c r="Q159" s="59"/>
      <c r="R159" s="58"/>
      <c r="S159" s="59"/>
      <c r="T159" s="58"/>
      <c r="U159" s="59"/>
      <c r="V159" s="59"/>
      <c r="W159" s="224"/>
      <c r="X159" s="250"/>
      <c r="Y159" s="224"/>
      <c r="Z159" s="224"/>
      <c r="AA159" s="224"/>
      <c r="AB159" s="224"/>
      <c r="AC159" s="224"/>
      <c r="AD159" s="16"/>
    </row>
    <row r="160" spans="1:30" s="51" customFormat="1" ht="20.100000000000001" customHeight="1">
      <c r="A160" s="9" t="s">
        <v>3984</v>
      </c>
      <c r="B160" s="9" t="s">
        <v>6645</v>
      </c>
      <c r="C160" s="223" t="s">
        <v>4100</v>
      </c>
      <c r="D160" s="9" t="s">
        <v>1961</v>
      </c>
      <c r="E160" s="223" t="s">
        <v>244</v>
      </c>
      <c r="F160" s="299"/>
      <c r="G160" s="192"/>
      <c r="H160" s="80"/>
      <c r="I160" s="12"/>
      <c r="J160" s="80"/>
      <c r="K160" s="12"/>
      <c r="L160" s="80"/>
      <c r="M160" s="12"/>
      <c r="N160" s="82"/>
      <c r="O160" s="57"/>
      <c r="P160" s="82"/>
      <c r="Q160" s="57"/>
      <c r="R160" s="56"/>
      <c r="S160" s="57"/>
      <c r="T160" s="56"/>
      <c r="U160" s="57"/>
      <c r="V160" s="308" t="s">
        <v>28</v>
      </c>
      <c r="W160" s="223" t="s">
        <v>28</v>
      </c>
      <c r="X160" s="249" t="s">
        <v>28</v>
      </c>
      <c r="Y160" s="223" t="s">
        <v>28</v>
      </c>
      <c r="Z160" s="223" t="s">
        <v>28</v>
      </c>
      <c r="AA160" s="223" t="s">
        <v>28</v>
      </c>
      <c r="AB160" s="223"/>
      <c r="AC160" s="223"/>
      <c r="AD160" s="9"/>
    </row>
    <row r="161" spans="1:30" s="51" customFormat="1" ht="20.100000000000001" customHeight="1">
      <c r="A161" s="16"/>
      <c r="B161" s="16"/>
      <c r="C161" s="224"/>
      <c r="D161" s="16" t="s">
        <v>1962</v>
      </c>
      <c r="E161" s="224"/>
      <c r="F161" s="300"/>
      <c r="G161" s="191"/>
      <c r="H161" s="81"/>
      <c r="I161" s="19"/>
      <c r="J161" s="81"/>
      <c r="K161" s="19"/>
      <c r="L161" s="81"/>
      <c r="M161" s="19"/>
      <c r="N161" s="83"/>
      <c r="O161" s="59"/>
      <c r="P161" s="83"/>
      <c r="Q161" s="59"/>
      <c r="R161" s="58"/>
      <c r="S161" s="59"/>
      <c r="T161" s="58"/>
      <c r="U161" s="59"/>
      <c r="V161" s="59"/>
      <c r="W161" s="224"/>
      <c r="X161" s="250"/>
      <c r="Y161" s="224"/>
      <c r="Z161" s="224"/>
      <c r="AA161" s="224"/>
      <c r="AB161" s="224"/>
      <c r="AC161" s="224"/>
      <c r="AD161" s="16"/>
    </row>
    <row r="162" spans="1:30" s="51" customFormat="1" ht="20.100000000000001" customHeight="1">
      <c r="A162" s="16"/>
      <c r="B162" s="16"/>
      <c r="C162" s="224"/>
      <c r="D162" s="16" t="s">
        <v>1963</v>
      </c>
      <c r="E162" s="224"/>
      <c r="F162" s="300"/>
      <c r="G162" s="191"/>
      <c r="H162" s="81"/>
      <c r="I162" s="19"/>
      <c r="J162" s="81"/>
      <c r="K162" s="19"/>
      <c r="L162" s="81"/>
      <c r="M162" s="19"/>
      <c r="N162" s="83"/>
      <c r="O162" s="59"/>
      <c r="P162" s="83"/>
      <c r="Q162" s="59"/>
      <c r="R162" s="58"/>
      <c r="S162" s="59"/>
      <c r="T162" s="58"/>
      <c r="U162" s="59"/>
      <c r="V162" s="59"/>
      <c r="W162" s="224"/>
      <c r="X162" s="250"/>
      <c r="Y162" s="224"/>
      <c r="Z162" s="224"/>
      <c r="AA162" s="224"/>
      <c r="AB162" s="224"/>
      <c r="AC162" s="224"/>
      <c r="AD162" s="16"/>
    </row>
    <row r="163" spans="1:30" s="51" customFormat="1" ht="20.100000000000001" customHeight="1">
      <c r="A163" s="16"/>
      <c r="B163" s="16"/>
      <c r="C163" s="224"/>
      <c r="D163" s="16" t="s">
        <v>1964</v>
      </c>
      <c r="E163" s="224"/>
      <c r="F163" s="300"/>
      <c r="G163" s="191"/>
      <c r="H163" s="81"/>
      <c r="I163" s="19"/>
      <c r="J163" s="81"/>
      <c r="K163" s="19"/>
      <c r="L163" s="81"/>
      <c r="M163" s="19"/>
      <c r="N163" s="83"/>
      <c r="O163" s="59"/>
      <c r="P163" s="83"/>
      <c r="Q163" s="59"/>
      <c r="R163" s="58"/>
      <c r="S163" s="59"/>
      <c r="T163" s="58"/>
      <c r="U163" s="59"/>
      <c r="V163" s="59"/>
      <c r="W163" s="224"/>
      <c r="X163" s="250"/>
      <c r="Y163" s="224"/>
      <c r="Z163" s="224"/>
      <c r="AA163" s="224"/>
      <c r="AB163" s="224"/>
      <c r="AC163" s="224"/>
      <c r="AD163" s="16"/>
    </row>
    <row r="164" spans="1:30" s="51" customFormat="1" ht="20.100000000000001" customHeight="1">
      <c r="A164" s="16"/>
      <c r="B164" s="16"/>
      <c r="C164" s="224"/>
      <c r="D164" s="16" t="s">
        <v>1959</v>
      </c>
      <c r="E164" s="224"/>
      <c r="F164" s="300"/>
      <c r="G164" s="191"/>
      <c r="H164" s="81"/>
      <c r="I164" s="19"/>
      <c r="J164" s="81"/>
      <c r="K164" s="19"/>
      <c r="L164" s="81"/>
      <c r="M164" s="19"/>
      <c r="N164" s="83"/>
      <c r="O164" s="59"/>
      <c r="P164" s="83"/>
      <c r="Q164" s="59"/>
      <c r="R164" s="58"/>
      <c r="S164" s="59"/>
      <c r="T164" s="58"/>
      <c r="U164" s="59"/>
      <c r="V164" s="59"/>
      <c r="W164" s="224"/>
      <c r="X164" s="250"/>
      <c r="Y164" s="224"/>
      <c r="Z164" s="224"/>
      <c r="AA164" s="224"/>
      <c r="AB164" s="224"/>
      <c r="AC164" s="224"/>
      <c r="AD164" s="16"/>
    </row>
    <row r="165" spans="1:30" s="51" customFormat="1" ht="20.100000000000001" customHeight="1">
      <c r="A165" s="16"/>
      <c r="B165" s="16"/>
      <c r="C165" s="224"/>
      <c r="D165" s="16" t="s">
        <v>1960</v>
      </c>
      <c r="E165" s="224"/>
      <c r="F165" s="300"/>
      <c r="G165" s="191"/>
      <c r="H165" s="81"/>
      <c r="I165" s="19"/>
      <c r="J165" s="81"/>
      <c r="K165" s="19"/>
      <c r="L165" s="81"/>
      <c r="M165" s="19"/>
      <c r="N165" s="83"/>
      <c r="O165" s="59"/>
      <c r="P165" s="83"/>
      <c r="Q165" s="59"/>
      <c r="R165" s="58"/>
      <c r="S165" s="59"/>
      <c r="T165" s="58"/>
      <c r="U165" s="59"/>
      <c r="V165" s="59"/>
      <c r="W165" s="224"/>
      <c r="X165" s="250"/>
      <c r="Y165" s="224"/>
      <c r="Z165" s="224"/>
      <c r="AA165" s="224"/>
      <c r="AB165" s="224"/>
      <c r="AC165" s="224"/>
      <c r="AD165" s="16"/>
    </row>
    <row r="166" spans="1:30" s="51" customFormat="1" ht="20.100000000000001" customHeight="1">
      <c r="A166" s="9" t="s">
        <v>3985</v>
      </c>
      <c r="B166" s="9" t="s">
        <v>6646</v>
      </c>
      <c r="C166" s="223" t="s">
        <v>4099</v>
      </c>
      <c r="D166" s="9"/>
      <c r="E166" s="223"/>
      <c r="F166" s="299"/>
      <c r="G166" s="192"/>
      <c r="H166" s="80"/>
      <c r="I166" s="12"/>
      <c r="J166" s="80"/>
      <c r="K166" s="12"/>
      <c r="L166" s="80"/>
      <c r="M166" s="12"/>
      <c r="N166" s="82"/>
      <c r="O166" s="57"/>
      <c r="P166" s="82"/>
      <c r="Q166" s="57"/>
      <c r="R166" s="56"/>
      <c r="S166" s="57"/>
      <c r="T166" s="56"/>
      <c r="U166" s="57"/>
      <c r="V166" s="308" t="s">
        <v>28</v>
      </c>
      <c r="W166" s="223" t="s">
        <v>28</v>
      </c>
      <c r="X166" s="249" t="s">
        <v>28</v>
      </c>
      <c r="Y166" s="223" t="s">
        <v>28</v>
      </c>
      <c r="Z166" s="223" t="s">
        <v>28</v>
      </c>
      <c r="AA166" s="223" t="s">
        <v>28</v>
      </c>
      <c r="AB166" s="223"/>
      <c r="AC166" s="223"/>
      <c r="AD166" s="9"/>
    </row>
    <row r="167" spans="1:30" s="51" customFormat="1" ht="20.100000000000001" customHeight="1">
      <c r="A167" s="9" t="s">
        <v>3986</v>
      </c>
      <c r="B167" s="9" t="s">
        <v>6647</v>
      </c>
      <c r="C167" s="223" t="s">
        <v>4099</v>
      </c>
      <c r="D167" s="9"/>
      <c r="E167" s="223"/>
      <c r="F167" s="299"/>
      <c r="G167" s="192"/>
      <c r="H167" s="80"/>
      <c r="I167" s="12"/>
      <c r="J167" s="80"/>
      <c r="K167" s="12"/>
      <c r="L167" s="80"/>
      <c r="M167" s="12"/>
      <c r="N167" s="82"/>
      <c r="O167" s="57"/>
      <c r="P167" s="82"/>
      <c r="Q167" s="57"/>
      <c r="R167" s="56"/>
      <c r="S167" s="57"/>
      <c r="T167" s="56"/>
      <c r="U167" s="57"/>
      <c r="V167" s="308" t="s">
        <v>28</v>
      </c>
      <c r="W167" s="223" t="s">
        <v>28</v>
      </c>
      <c r="X167" s="249" t="s">
        <v>28</v>
      </c>
      <c r="Y167" s="223" t="s">
        <v>28</v>
      </c>
      <c r="Z167" s="223" t="s">
        <v>28</v>
      </c>
      <c r="AA167" s="223" t="s">
        <v>28</v>
      </c>
      <c r="AB167" s="223"/>
      <c r="AC167" s="223"/>
      <c r="AD167" s="9"/>
    </row>
    <row r="168" spans="1:30" s="51" customFormat="1" ht="20.100000000000001" customHeight="1">
      <c r="A168" s="9" t="s">
        <v>3987</v>
      </c>
      <c r="B168" s="9" t="s">
        <v>6648</v>
      </c>
      <c r="C168" s="223" t="s">
        <v>4099</v>
      </c>
      <c r="D168" s="9" t="s">
        <v>1959</v>
      </c>
      <c r="E168" s="223" t="s">
        <v>244</v>
      </c>
      <c r="F168" s="299"/>
      <c r="G168" s="192"/>
      <c r="H168" s="80"/>
      <c r="I168" s="12"/>
      <c r="J168" s="80"/>
      <c r="K168" s="12"/>
      <c r="L168" s="80"/>
      <c r="M168" s="12"/>
      <c r="N168" s="82"/>
      <c r="O168" s="57"/>
      <c r="P168" s="82"/>
      <c r="Q168" s="57"/>
      <c r="R168" s="56"/>
      <c r="S168" s="57"/>
      <c r="T168" s="56"/>
      <c r="U168" s="57"/>
      <c r="V168" s="308" t="s">
        <v>28</v>
      </c>
      <c r="W168" s="223" t="s">
        <v>28</v>
      </c>
      <c r="X168" s="249" t="s">
        <v>28</v>
      </c>
      <c r="Y168" s="223" t="s">
        <v>28</v>
      </c>
      <c r="Z168" s="223" t="s">
        <v>28</v>
      </c>
      <c r="AA168" s="223" t="s">
        <v>28</v>
      </c>
      <c r="AB168" s="223"/>
      <c r="AC168" s="223"/>
      <c r="AD168" s="9"/>
    </row>
    <row r="169" spans="1:30" s="51" customFormat="1" ht="20.100000000000001" customHeight="1">
      <c r="A169" s="16"/>
      <c r="B169" s="16"/>
      <c r="C169" s="224"/>
      <c r="D169" s="16" t="s">
        <v>1960</v>
      </c>
      <c r="E169" s="224"/>
      <c r="F169" s="300"/>
      <c r="G169" s="191"/>
      <c r="H169" s="81"/>
      <c r="I169" s="19"/>
      <c r="J169" s="81"/>
      <c r="K169" s="19"/>
      <c r="L169" s="81"/>
      <c r="M169" s="19"/>
      <c r="N169" s="83"/>
      <c r="O169" s="59"/>
      <c r="P169" s="83"/>
      <c r="Q169" s="59"/>
      <c r="R169" s="58"/>
      <c r="S169" s="59"/>
      <c r="T169" s="58"/>
      <c r="U169" s="59"/>
      <c r="V169" s="59"/>
      <c r="W169" s="224"/>
      <c r="X169" s="250"/>
      <c r="Y169" s="224"/>
      <c r="Z169" s="224"/>
      <c r="AA169" s="224"/>
      <c r="AB169" s="224"/>
      <c r="AC169" s="224"/>
      <c r="AD169" s="16"/>
    </row>
    <row r="170" spans="1:30" s="51" customFormat="1" ht="20.100000000000001" customHeight="1">
      <c r="A170" s="9" t="s">
        <v>3988</v>
      </c>
      <c r="B170" s="9" t="s">
        <v>6649</v>
      </c>
      <c r="C170" s="223" t="s">
        <v>4101</v>
      </c>
      <c r="D170" s="9" t="s">
        <v>1961</v>
      </c>
      <c r="E170" s="223" t="s">
        <v>244</v>
      </c>
      <c r="F170" s="299"/>
      <c r="G170" s="192"/>
      <c r="H170" s="80"/>
      <c r="I170" s="12"/>
      <c r="J170" s="80"/>
      <c r="K170" s="12"/>
      <c r="L170" s="80"/>
      <c r="M170" s="12"/>
      <c r="N170" s="82"/>
      <c r="O170" s="57"/>
      <c r="P170" s="82"/>
      <c r="Q170" s="57"/>
      <c r="R170" s="56"/>
      <c r="S170" s="57"/>
      <c r="T170" s="56"/>
      <c r="U170" s="57"/>
      <c r="V170" s="308" t="s">
        <v>28</v>
      </c>
      <c r="W170" s="223" t="s">
        <v>28</v>
      </c>
      <c r="X170" s="249" t="s">
        <v>28</v>
      </c>
      <c r="Y170" s="223" t="s">
        <v>28</v>
      </c>
      <c r="Z170" s="223" t="s">
        <v>28</v>
      </c>
      <c r="AA170" s="223" t="s">
        <v>28</v>
      </c>
      <c r="AB170" s="223"/>
      <c r="AC170" s="223"/>
      <c r="AD170" s="9"/>
    </row>
    <row r="171" spans="1:30" s="51" customFormat="1" ht="20.100000000000001" customHeight="1">
      <c r="A171" s="16"/>
      <c r="B171" s="16"/>
      <c r="C171" s="224"/>
      <c r="D171" s="16" t="s">
        <v>1962</v>
      </c>
      <c r="E171" s="224"/>
      <c r="F171" s="300"/>
      <c r="G171" s="191"/>
      <c r="H171" s="81"/>
      <c r="I171" s="19"/>
      <c r="J171" s="81"/>
      <c r="K171" s="19"/>
      <c r="L171" s="81"/>
      <c r="M171" s="19"/>
      <c r="N171" s="83"/>
      <c r="O171" s="59"/>
      <c r="P171" s="83"/>
      <c r="Q171" s="59"/>
      <c r="R171" s="58"/>
      <c r="S171" s="59"/>
      <c r="T171" s="58"/>
      <c r="U171" s="59"/>
      <c r="V171" s="59"/>
      <c r="W171" s="224"/>
      <c r="X171" s="250"/>
      <c r="Y171" s="224"/>
      <c r="Z171" s="224"/>
      <c r="AA171" s="224"/>
      <c r="AB171" s="224"/>
      <c r="AC171" s="224"/>
      <c r="AD171" s="16"/>
    </row>
    <row r="172" spans="1:30" s="51" customFormat="1" ht="20.100000000000001" customHeight="1">
      <c r="A172" s="16"/>
      <c r="B172" s="16"/>
      <c r="C172" s="224"/>
      <c r="D172" s="16" t="s">
        <v>1963</v>
      </c>
      <c r="E172" s="224"/>
      <c r="F172" s="300"/>
      <c r="G172" s="191"/>
      <c r="H172" s="81"/>
      <c r="I172" s="19"/>
      <c r="J172" s="81"/>
      <c r="K172" s="19"/>
      <c r="L172" s="81"/>
      <c r="M172" s="19"/>
      <c r="N172" s="83"/>
      <c r="O172" s="59"/>
      <c r="P172" s="83"/>
      <c r="Q172" s="59"/>
      <c r="R172" s="58"/>
      <c r="S172" s="59"/>
      <c r="T172" s="58"/>
      <c r="U172" s="59"/>
      <c r="V172" s="59"/>
      <c r="W172" s="224"/>
      <c r="X172" s="250"/>
      <c r="Y172" s="224"/>
      <c r="Z172" s="224"/>
      <c r="AA172" s="224"/>
      <c r="AB172" s="224"/>
      <c r="AC172" s="224"/>
      <c r="AD172" s="16"/>
    </row>
    <row r="173" spans="1:30" s="51" customFormat="1" ht="20.100000000000001" customHeight="1">
      <c r="A173" s="16"/>
      <c r="B173" s="16"/>
      <c r="C173" s="224"/>
      <c r="D173" s="16" t="s">
        <v>1964</v>
      </c>
      <c r="E173" s="224"/>
      <c r="F173" s="300"/>
      <c r="G173" s="191"/>
      <c r="H173" s="81"/>
      <c r="I173" s="19"/>
      <c r="J173" s="81"/>
      <c r="K173" s="19"/>
      <c r="L173" s="81"/>
      <c r="M173" s="19"/>
      <c r="N173" s="83"/>
      <c r="O173" s="59"/>
      <c r="P173" s="83"/>
      <c r="Q173" s="59"/>
      <c r="R173" s="58"/>
      <c r="S173" s="59"/>
      <c r="T173" s="58"/>
      <c r="U173" s="59"/>
      <c r="V173" s="59"/>
      <c r="W173" s="224"/>
      <c r="X173" s="250"/>
      <c r="Y173" s="224"/>
      <c r="Z173" s="224"/>
      <c r="AA173" s="224"/>
      <c r="AB173" s="224"/>
      <c r="AC173" s="224"/>
      <c r="AD173" s="16"/>
    </row>
    <row r="174" spans="1:30" s="51" customFormat="1" ht="20.100000000000001" customHeight="1">
      <c r="A174" s="16"/>
      <c r="B174" s="16"/>
      <c r="C174" s="224"/>
      <c r="D174" s="16" t="s">
        <v>2003</v>
      </c>
      <c r="E174" s="224"/>
      <c r="F174" s="300"/>
      <c r="G174" s="191"/>
      <c r="H174" s="81"/>
      <c r="I174" s="19"/>
      <c r="J174" s="81"/>
      <c r="K174" s="19"/>
      <c r="L174" s="81"/>
      <c r="M174" s="19"/>
      <c r="N174" s="83"/>
      <c r="O174" s="59"/>
      <c r="P174" s="83"/>
      <c r="Q174" s="59"/>
      <c r="R174" s="58"/>
      <c r="S174" s="59"/>
      <c r="T174" s="58"/>
      <c r="U174" s="59"/>
      <c r="V174" s="59"/>
      <c r="W174" s="224"/>
      <c r="X174" s="250"/>
      <c r="Y174" s="224"/>
      <c r="Z174" s="224"/>
      <c r="AA174" s="224"/>
      <c r="AB174" s="224"/>
      <c r="AC174" s="224"/>
      <c r="AD174" s="16"/>
    </row>
    <row r="175" spans="1:30" s="51" customFormat="1" ht="20.100000000000001" customHeight="1">
      <c r="A175" s="16"/>
      <c r="B175" s="16"/>
      <c r="C175" s="224"/>
      <c r="D175" s="16" t="s">
        <v>2004</v>
      </c>
      <c r="E175" s="224"/>
      <c r="F175" s="300"/>
      <c r="G175" s="191"/>
      <c r="H175" s="81"/>
      <c r="I175" s="19"/>
      <c r="J175" s="81"/>
      <c r="K175" s="19"/>
      <c r="L175" s="81"/>
      <c r="M175" s="19"/>
      <c r="N175" s="83"/>
      <c r="O175" s="59"/>
      <c r="P175" s="83"/>
      <c r="Q175" s="59"/>
      <c r="R175" s="58"/>
      <c r="S175" s="59"/>
      <c r="T175" s="58"/>
      <c r="U175" s="59"/>
      <c r="V175" s="59"/>
      <c r="W175" s="224"/>
      <c r="X175" s="250"/>
      <c r="Y175" s="224"/>
      <c r="Z175" s="224"/>
      <c r="AA175" s="224"/>
      <c r="AB175" s="224"/>
      <c r="AC175" s="224"/>
      <c r="AD175" s="16"/>
    </row>
    <row r="176" spans="1:30" s="38" customFormat="1" ht="20.100000000000001" customHeight="1">
      <c r="A176" s="9" t="s">
        <v>3989</v>
      </c>
      <c r="B176" s="9" t="s">
        <v>6650</v>
      </c>
      <c r="C176" s="223" t="s">
        <v>4099</v>
      </c>
      <c r="D176" s="9" t="s">
        <v>1951</v>
      </c>
      <c r="E176" s="223"/>
      <c r="F176" s="299"/>
      <c r="G176" s="192"/>
      <c r="H176" s="80"/>
      <c r="I176" s="12"/>
      <c r="J176" s="80">
        <v>1</v>
      </c>
      <c r="K176" s="12">
        <v>100</v>
      </c>
      <c r="L176" s="80"/>
      <c r="M176" s="12"/>
      <c r="N176" s="80"/>
      <c r="O176" s="12"/>
      <c r="P176" s="80">
        <v>1</v>
      </c>
      <c r="Q176" s="12">
        <v>50</v>
      </c>
      <c r="R176" s="11"/>
      <c r="S176" s="12"/>
      <c r="T176" s="11"/>
      <c r="U176" s="12"/>
      <c r="V176" s="308" t="s">
        <v>28</v>
      </c>
      <c r="W176" s="223" t="s">
        <v>28</v>
      </c>
      <c r="X176" s="249" t="s">
        <v>28</v>
      </c>
      <c r="Y176" s="223" t="s">
        <v>28</v>
      </c>
      <c r="Z176" s="223" t="s">
        <v>28</v>
      </c>
      <c r="AA176" s="223" t="s">
        <v>28</v>
      </c>
      <c r="AB176" s="223"/>
      <c r="AC176" s="223"/>
      <c r="AD176" s="9"/>
    </row>
    <row r="177" spans="1:30" s="38" customFormat="1" ht="20.100000000000001" customHeight="1">
      <c r="A177" s="16"/>
      <c r="B177" s="16"/>
      <c r="C177" s="224"/>
      <c r="D177" s="16" t="s">
        <v>1952</v>
      </c>
      <c r="E177" s="224"/>
      <c r="F177" s="300"/>
      <c r="G177" s="191"/>
      <c r="H177" s="81"/>
      <c r="I177" s="19"/>
      <c r="J177" s="81"/>
      <c r="K177" s="19"/>
      <c r="L177" s="81"/>
      <c r="M177" s="19"/>
      <c r="N177" s="81"/>
      <c r="O177" s="19"/>
      <c r="P177" s="81"/>
      <c r="Q177" s="19"/>
      <c r="R177" s="18"/>
      <c r="S177" s="19"/>
      <c r="T177" s="18"/>
      <c r="U177" s="19"/>
      <c r="V177" s="19"/>
      <c r="W177" s="224"/>
      <c r="X177" s="250"/>
      <c r="Y177" s="224"/>
      <c r="Z177" s="224"/>
      <c r="AA177" s="224"/>
      <c r="AB177" s="224"/>
      <c r="AC177" s="224"/>
      <c r="AD177" s="16"/>
    </row>
    <row r="178" spans="1:30" s="38" customFormat="1" ht="20.100000000000001" customHeight="1">
      <c r="A178" s="16"/>
      <c r="B178" s="16"/>
      <c r="C178" s="224"/>
      <c r="D178" s="16" t="s">
        <v>1953</v>
      </c>
      <c r="E178" s="224"/>
      <c r="F178" s="300"/>
      <c r="G178" s="191"/>
      <c r="H178" s="81"/>
      <c r="I178" s="19"/>
      <c r="J178" s="81"/>
      <c r="K178" s="19"/>
      <c r="L178" s="81"/>
      <c r="M178" s="19"/>
      <c r="N178" s="81"/>
      <c r="O178" s="19"/>
      <c r="P178" s="81"/>
      <c r="Q178" s="19"/>
      <c r="R178" s="18"/>
      <c r="S178" s="19"/>
      <c r="T178" s="18"/>
      <c r="U178" s="19"/>
      <c r="V178" s="19"/>
      <c r="W178" s="224"/>
      <c r="X178" s="250"/>
      <c r="Y178" s="224"/>
      <c r="Z178" s="224"/>
      <c r="AA178" s="224"/>
      <c r="AB178" s="224"/>
      <c r="AC178" s="224"/>
      <c r="AD178" s="16"/>
    </row>
    <row r="179" spans="1:30" s="38" customFormat="1" ht="20.100000000000001" customHeight="1">
      <c r="A179" s="16"/>
      <c r="B179" s="16"/>
      <c r="C179" s="224"/>
      <c r="D179" s="16" t="s">
        <v>6849</v>
      </c>
      <c r="E179" s="224"/>
      <c r="F179" s="300"/>
      <c r="G179" s="191"/>
      <c r="H179" s="81"/>
      <c r="I179" s="19"/>
      <c r="J179" s="81"/>
      <c r="K179" s="19"/>
      <c r="L179" s="81"/>
      <c r="M179" s="19"/>
      <c r="N179" s="81"/>
      <c r="O179" s="19"/>
      <c r="P179" s="81">
        <v>1</v>
      </c>
      <c r="Q179" s="19">
        <v>50</v>
      </c>
      <c r="R179" s="18"/>
      <c r="S179" s="19"/>
      <c r="T179" s="18"/>
      <c r="U179" s="19"/>
      <c r="V179" s="19"/>
      <c r="W179" s="224"/>
      <c r="X179" s="250"/>
      <c r="Y179" s="224"/>
      <c r="Z179" s="224"/>
      <c r="AA179" s="224"/>
      <c r="AB179" s="224"/>
      <c r="AC179" s="224"/>
      <c r="AD179" s="16"/>
    </row>
    <row r="180" spans="1:30" s="38" customFormat="1" ht="20.100000000000001" customHeight="1">
      <c r="A180" s="16"/>
      <c r="B180" s="16"/>
      <c r="C180" s="224"/>
      <c r="D180" s="16" t="s">
        <v>6842</v>
      </c>
      <c r="E180" s="224"/>
      <c r="F180" s="300"/>
      <c r="G180" s="191"/>
      <c r="H180" s="81"/>
      <c r="I180" s="19"/>
      <c r="J180" s="81"/>
      <c r="K180" s="19"/>
      <c r="L180" s="81"/>
      <c r="M180" s="19"/>
      <c r="N180" s="81"/>
      <c r="O180" s="19"/>
      <c r="P180" s="81"/>
      <c r="Q180" s="19"/>
      <c r="R180" s="18"/>
      <c r="S180" s="19"/>
      <c r="T180" s="18"/>
      <c r="U180" s="19"/>
      <c r="V180" s="19"/>
      <c r="W180" s="224"/>
      <c r="X180" s="250"/>
      <c r="Y180" s="224"/>
      <c r="Z180" s="224"/>
      <c r="AA180" s="224"/>
      <c r="AB180" s="224"/>
      <c r="AC180" s="224"/>
      <c r="AD180" s="16"/>
    </row>
    <row r="181" spans="1:30" s="38" customFormat="1" ht="20.100000000000001" customHeight="1">
      <c r="A181" s="16"/>
      <c r="B181" s="16"/>
      <c r="C181" s="224"/>
      <c r="D181" s="16" t="s">
        <v>6843</v>
      </c>
      <c r="E181" s="224"/>
      <c r="F181" s="300"/>
      <c r="G181" s="191"/>
      <c r="H181" s="81"/>
      <c r="I181" s="19"/>
      <c r="J181" s="81"/>
      <c r="K181" s="19"/>
      <c r="L181" s="81"/>
      <c r="M181" s="19"/>
      <c r="N181" s="81"/>
      <c r="O181" s="19"/>
      <c r="P181" s="81"/>
      <c r="Q181" s="19"/>
      <c r="R181" s="18"/>
      <c r="S181" s="19"/>
      <c r="T181" s="18"/>
      <c r="U181" s="19"/>
      <c r="V181" s="19"/>
      <c r="W181" s="224"/>
      <c r="X181" s="250"/>
      <c r="Y181" s="224"/>
      <c r="Z181" s="224"/>
      <c r="AA181" s="224"/>
      <c r="AB181" s="224"/>
      <c r="AC181" s="224"/>
      <c r="AD181" s="16"/>
    </row>
    <row r="182" spans="1:30" s="38" customFormat="1" ht="20.100000000000001" customHeight="1">
      <c r="A182" s="16"/>
      <c r="B182" s="16"/>
      <c r="C182" s="224"/>
      <c r="D182" s="16" t="s">
        <v>1956</v>
      </c>
      <c r="E182" s="224"/>
      <c r="F182" s="300"/>
      <c r="G182" s="191"/>
      <c r="H182" s="81"/>
      <c r="I182" s="19"/>
      <c r="J182" s="81"/>
      <c r="K182" s="19"/>
      <c r="L182" s="81"/>
      <c r="M182" s="19"/>
      <c r="N182" s="81"/>
      <c r="O182" s="19"/>
      <c r="P182" s="81"/>
      <c r="Q182" s="19"/>
      <c r="R182" s="18"/>
      <c r="S182" s="19"/>
      <c r="T182" s="18"/>
      <c r="U182" s="19"/>
      <c r="V182" s="19"/>
      <c r="W182" s="224"/>
      <c r="X182" s="250"/>
      <c r="Y182" s="224"/>
      <c r="Z182" s="224"/>
      <c r="AA182" s="224"/>
      <c r="AB182" s="224"/>
      <c r="AC182" s="224"/>
      <c r="AD182" s="16"/>
    </row>
    <row r="183" spans="1:30" s="38" customFormat="1" ht="20.100000000000001" customHeight="1">
      <c r="A183" s="9" t="s">
        <v>3990</v>
      </c>
      <c r="B183" s="9" t="s">
        <v>6651</v>
      </c>
      <c r="C183" s="223" t="s">
        <v>4099</v>
      </c>
      <c r="D183" s="9"/>
      <c r="E183" s="223"/>
      <c r="F183" s="299"/>
      <c r="G183" s="192"/>
      <c r="H183" s="80"/>
      <c r="I183" s="12"/>
      <c r="J183" s="80">
        <v>1</v>
      </c>
      <c r="K183" s="12">
        <v>100</v>
      </c>
      <c r="L183" s="80"/>
      <c r="M183" s="12"/>
      <c r="N183" s="80"/>
      <c r="O183" s="12"/>
      <c r="P183" s="80">
        <v>2</v>
      </c>
      <c r="Q183" s="12">
        <v>100</v>
      </c>
      <c r="R183" s="11"/>
      <c r="S183" s="12"/>
      <c r="T183" s="11"/>
      <c r="U183" s="12"/>
      <c r="V183" s="308" t="s">
        <v>28</v>
      </c>
      <c r="W183" s="223" t="s">
        <v>28</v>
      </c>
      <c r="X183" s="249" t="s">
        <v>28</v>
      </c>
      <c r="Y183" s="223" t="s">
        <v>28</v>
      </c>
      <c r="Z183" s="223" t="s">
        <v>28</v>
      </c>
      <c r="AA183" s="223" t="s">
        <v>28</v>
      </c>
      <c r="AB183" s="223"/>
      <c r="AC183" s="223"/>
      <c r="AD183" s="9"/>
    </row>
    <row r="184" spans="1:30" s="38" customFormat="1" ht="20.100000000000001" customHeight="1">
      <c r="A184" s="9" t="s">
        <v>3991</v>
      </c>
      <c r="B184" s="9" t="s">
        <v>6652</v>
      </c>
      <c r="C184" s="223" t="s">
        <v>4099</v>
      </c>
      <c r="D184" s="9"/>
      <c r="E184" s="223"/>
      <c r="F184" s="299"/>
      <c r="G184" s="192"/>
      <c r="H184" s="80"/>
      <c r="I184" s="12"/>
      <c r="J184" s="80">
        <v>1</v>
      </c>
      <c r="K184" s="12">
        <v>100</v>
      </c>
      <c r="L184" s="80"/>
      <c r="M184" s="12"/>
      <c r="N184" s="80"/>
      <c r="O184" s="12"/>
      <c r="P184" s="80">
        <v>1</v>
      </c>
      <c r="Q184" s="12">
        <v>50</v>
      </c>
      <c r="R184" s="11"/>
      <c r="S184" s="12"/>
      <c r="T184" s="11"/>
      <c r="U184" s="12"/>
      <c r="V184" s="308" t="s">
        <v>28</v>
      </c>
      <c r="W184" s="223" t="s">
        <v>28</v>
      </c>
      <c r="X184" s="249" t="s">
        <v>28</v>
      </c>
      <c r="Y184" s="223" t="s">
        <v>28</v>
      </c>
      <c r="Z184" s="223" t="s">
        <v>28</v>
      </c>
      <c r="AA184" s="223" t="s">
        <v>28</v>
      </c>
      <c r="AB184" s="223"/>
      <c r="AC184" s="223"/>
      <c r="AD184" s="9"/>
    </row>
    <row r="185" spans="1:30" s="38" customFormat="1" ht="20.100000000000001" customHeight="1">
      <c r="A185" s="16"/>
      <c r="B185" s="16"/>
      <c r="C185" s="224"/>
      <c r="D185" s="16" t="s">
        <v>1959</v>
      </c>
      <c r="E185" s="224" t="s">
        <v>244</v>
      </c>
      <c r="F185" s="300"/>
      <c r="G185" s="191"/>
      <c r="H185" s="81"/>
      <c r="I185" s="19"/>
      <c r="J185" s="81"/>
      <c r="K185" s="19"/>
      <c r="L185" s="81"/>
      <c r="M185" s="19"/>
      <c r="N185" s="81"/>
      <c r="O185" s="19"/>
      <c r="P185" s="81"/>
      <c r="Q185" s="19"/>
      <c r="R185" s="18"/>
      <c r="S185" s="19"/>
      <c r="T185" s="18"/>
      <c r="U185" s="19"/>
      <c r="V185" s="19"/>
      <c r="W185" s="224"/>
      <c r="X185" s="250"/>
      <c r="Y185" s="224"/>
      <c r="Z185" s="224"/>
      <c r="AA185" s="224"/>
      <c r="AB185" s="224"/>
      <c r="AC185" s="224"/>
      <c r="AD185" s="16"/>
    </row>
    <row r="186" spans="1:30" s="51" customFormat="1" ht="20.100000000000001" customHeight="1">
      <c r="A186" s="16"/>
      <c r="B186" s="16"/>
      <c r="C186" s="224"/>
      <c r="D186" s="16" t="s">
        <v>1960</v>
      </c>
      <c r="E186" s="224"/>
      <c r="F186" s="300"/>
      <c r="G186" s="191"/>
      <c r="H186" s="81"/>
      <c r="I186" s="19"/>
      <c r="J186" s="81"/>
      <c r="K186" s="19"/>
      <c r="L186" s="81"/>
      <c r="M186" s="19"/>
      <c r="N186" s="83"/>
      <c r="O186" s="59"/>
      <c r="P186" s="83">
        <v>1</v>
      </c>
      <c r="Q186" s="59">
        <v>50</v>
      </c>
      <c r="R186" s="58"/>
      <c r="S186" s="59"/>
      <c r="T186" s="58"/>
      <c r="U186" s="59"/>
      <c r="V186" s="59"/>
      <c r="W186" s="224"/>
      <c r="X186" s="250"/>
      <c r="Y186" s="224"/>
      <c r="Z186" s="224"/>
      <c r="AA186" s="224"/>
      <c r="AB186" s="224"/>
      <c r="AC186" s="224"/>
      <c r="AD186" s="16"/>
    </row>
    <row r="187" spans="1:30" s="51" customFormat="1" ht="20.100000000000001" customHeight="1">
      <c r="A187" s="9" t="s">
        <v>3992</v>
      </c>
      <c r="B187" s="9" t="s">
        <v>6653</v>
      </c>
      <c r="C187" s="223" t="s">
        <v>4102</v>
      </c>
      <c r="D187" s="9" t="s">
        <v>1961</v>
      </c>
      <c r="E187" s="223" t="s">
        <v>244</v>
      </c>
      <c r="F187" s="299"/>
      <c r="G187" s="192"/>
      <c r="H187" s="80"/>
      <c r="I187" s="12"/>
      <c r="J187" s="80"/>
      <c r="K187" s="12"/>
      <c r="L187" s="80"/>
      <c r="M187" s="12"/>
      <c r="N187" s="82"/>
      <c r="O187" s="57"/>
      <c r="P187" s="82"/>
      <c r="Q187" s="57"/>
      <c r="R187" s="56"/>
      <c r="S187" s="57"/>
      <c r="T187" s="56"/>
      <c r="U187" s="57"/>
      <c r="V187" s="308" t="s">
        <v>28</v>
      </c>
      <c r="W187" s="223" t="s">
        <v>28</v>
      </c>
      <c r="X187" s="249" t="s">
        <v>28</v>
      </c>
      <c r="Y187" s="223" t="s">
        <v>28</v>
      </c>
      <c r="Z187" s="223" t="s">
        <v>28</v>
      </c>
      <c r="AA187" s="223" t="s">
        <v>28</v>
      </c>
      <c r="AB187" s="223"/>
      <c r="AC187" s="223"/>
      <c r="AD187" s="9"/>
    </row>
    <row r="188" spans="1:30" s="51" customFormat="1" ht="20.100000000000001" customHeight="1">
      <c r="A188" s="16"/>
      <c r="B188" s="16"/>
      <c r="C188" s="224"/>
      <c r="D188" s="16" t="s">
        <v>1962</v>
      </c>
      <c r="E188" s="224"/>
      <c r="F188" s="300"/>
      <c r="G188" s="191"/>
      <c r="H188" s="81"/>
      <c r="I188" s="19"/>
      <c r="J188" s="81"/>
      <c r="K188" s="19"/>
      <c r="L188" s="81"/>
      <c r="M188" s="19"/>
      <c r="N188" s="83"/>
      <c r="O188" s="59"/>
      <c r="P188" s="83"/>
      <c r="Q188" s="59"/>
      <c r="R188" s="58"/>
      <c r="S188" s="59"/>
      <c r="T188" s="58"/>
      <c r="U188" s="59"/>
      <c r="V188" s="59"/>
      <c r="W188" s="224"/>
      <c r="X188" s="250"/>
      <c r="Y188" s="224"/>
      <c r="Z188" s="224"/>
      <c r="AA188" s="224"/>
      <c r="AB188" s="224"/>
      <c r="AC188" s="224"/>
      <c r="AD188" s="16"/>
    </row>
    <row r="189" spans="1:30" s="51" customFormat="1" ht="20.100000000000001" customHeight="1">
      <c r="A189" s="16"/>
      <c r="B189" s="16"/>
      <c r="C189" s="224"/>
      <c r="D189" s="16" t="s">
        <v>1963</v>
      </c>
      <c r="E189" s="224"/>
      <c r="F189" s="300"/>
      <c r="G189" s="191"/>
      <c r="H189" s="81"/>
      <c r="I189" s="19"/>
      <c r="J189" s="81"/>
      <c r="K189" s="19"/>
      <c r="L189" s="81"/>
      <c r="M189" s="19"/>
      <c r="N189" s="83"/>
      <c r="O189" s="59"/>
      <c r="P189" s="83">
        <v>1</v>
      </c>
      <c r="Q189" s="59">
        <v>100</v>
      </c>
      <c r="R189" s="58"/>
      <c r="S189" s="59"/>
      <c r="T189" s="58"/>
      <c r="U189" s="59"/>
      <c r="V189" s="59"/>
      <c r="W189" s="224"/>
      <c r="X189" s="250"/>
      <c r="Y189" s="224"/>
      <c r="Z189" s="224"/>
      <c r="AA189" s="224"/>
      <c r="AB189" s="224"/>
      <c r="AC189" s="224"/>
      <c r="AD189" s="16"/>
    </row>
    <row r="190" spans="1:30" s="51" customFormat="1" ht="20.100000000000001" customHeight="1">
      <c r="A190" s="16"/>
      <c r="B190" s="16"/>
      <c r="C190" s="224"/>
      <c r="D190" s="16" t="s">
        <v>1964</v>
      </c>
      <c r="E190" s="224"/>
      <c r="F190" s="300"/>
      <c r="G190" s="191"/>
      <c r="H190" s="81"/>
      <c r="I190" s="19"/>
      <c r="J190" s="81"/>
      <c r="K190" s="19"/>
      <c r="L190" s="81"/>
      <c r="M190" s="19"/>
      <c r="N190" s="83"/>
      <c r="O190" s="59"/>
      <c r="P190" s="83"/>
      <c r="Q190" s="59"/>
      <c r="R190" s="58"/>
      <c r="S190" s="59"/>
      <c r="T190" s="58"/>
      <c r="U190" s="59"/>
      <c r="V190" s="59"/>
      <c r="W190" s="224"/>
      <c r="X190" s="250"/>
      <c r="Y190" s="224"/>
      <c r="Z190" s="224"/>
      <c r="AA190" s="224"/>
      <c r="AB190" s="224"/>
      <c r="AC190" s="224"/>
      <c r="AD190" s="16"/>
    </row>
    <row r="191" spans="1:30" s="51" customFormat="1" ht="20.100000000000001" customHeight="1">
      <c r="A191" s="16"/>
      <c r="B191" s="16"/>
      <c r="C191" s="224"/>
      <c r="D191" s="16" t="s">
        <v>2003</v>
      </c>
      <c r="E191" s="224"/>
      <c r="F191" s="300"/>
      <c r="G191" s="191"/>
      <c r="H191" s="81"/>
      <c r="I191" s="19"/>
      <c r="J191" s="81"/>
      <c r="K191" s="19"/>
      <c r="L191" s="81"/>
      <c r="M191" s="19"/>
      <c r="N191" s="83"/>
      <c r="O191" s="59"/>
      <c r="P191" s="83"/>
      <c r="Q191" s="59"/>
      <c r="R191" s="58"/>
      <c r="S191" s="59"/>
      <c r="T191" s="58"/>
      <c r="U191" s="59"/>
      <c r="V191" s="59"/>
      <c r="W191" s="224"/>
      <c r="X191" s="250"/>
      <c r="Y191" s="224"/>
      <c r="Z191" s="224"/>
      <c r="AA191" s="224"/>
      <c r="AB191" s="224"/>
      <c r="AC191" s="224"/>
      <c r="AD191" s="16"/>
    </row>
    <row r="192" spans="1:30" s="51" customFormat="1" ht="20.100000000000001" customHeight="1">
      <c r="A192" s="16"/>
      <c r="B192" s="16"/>
      <c r="C192" s="224"/>
      <c r="D192" s="16" t="s">
        <v>2004</v>
      </c>
      <c r="E192" s="224"/>
      <c r="F192" s="300"/>
      <c r="G192" s="191"/>
      <c r="H192" s="81"/>
      <c r="I192" s="19"/>
      <c r="J192" s="81"/>
      <c r="K192" s="19"/>
      <c r="L192" s="81"/>
      <c r="M192" s="19"/>
      <c r="N192" s="83"/>
      <c r="O192" s="59"/>
      <c r="P192" s="83"/>
      <c r="Q192" s="59"/>
      <c r="R192" s="58"/>
      <c r="S192" s="59"/>
      <c r="T192" s="58"/>
      <c r="U192" s="59"/>
      <c r="V192" s="59"/>
      <c r="W192" s="224"/>
      <c r="X192" s="250"/>
      <c r="Y192" s="224"/>
      <c r="Z192" s="224"/>
      <c r="AA192" s="224"/>
      <c r="AB192" s="224"/>
      <c r="AC192" s="224"/>
      <c r="AD192" s="16"/>
    </row>
    <row r="193" spans="1:30" s="51" customFormat="1" ht="20.100000000000001" customHeight="1">
      <c r="A193" s="9" t="s">
        <v>3993</v>
      </c>
      <c r="B193" s="9" t="s">
        <v>1157</v>
      </c>
      <c r="C193" s="223" t="s">
        <v>6845</v>
      </c>
      <c r="D193" s="9"/>
      <c r="E193" s="223"/>
      <c r="F193" s="80"/>
      <c r="G193" s="12"/>
      <c r="H193" s="80">
        <v>74</v>
      </c>
      <c r="I193" s="12">
        <v>100</v>
      </c>
      <c r="J193" s="80">
        <v>73</v>
      </c>
      <c r="K193" s="12">
        <v>100</v>
      </c>
      <c r="L193" s="80">
        <v>74</v>
      </c>
      <c r="M193" s="12">
        <v>100</v>
      </c>
      <c r="N193" s="82">
        <v>66</v>
      </c>
      <c r="O193" s="57">
        <v>100</v>
      </c>
      <c r="P193" s="82">
        <v>173</v>
      </c>
      <c r="Q193" s="57">
        <v>100</v>
      </c>
      <c r="R193" s="56"/>
      <c r="S193" s="57"/>
      <c r="T193" s="56"/>
      <c r="U193" s="57"/>
      <c r="V193" s="308" t="s">
        <v>28</v>
      </c>
      <c r="W193" s="223" t="s">
        <v>28</v>
      </c>
      <c r="X193" s="249" t="s">
        <v>28</v>
      </c>
      <c r="Y193" s="223" t="s">
        <v>28</v>
      </c>
      <c r="Z193" s="223" t="s">
        <v>28</v>
      </c>
      <c r="AA193" s="223" t="s">
        <v>28</v>
      </c>
      <c r="AB193" s="223"/>
      <c r="AC193" s="223"/>
      <c r="AD193" s="39"/>
    </row>
    <row r="194" spans="1:30" s="38" customFormat="1" ht="20.100000000000001" customHeight="1">
      <c r="A194" s="9" t="s">
        <v>6820</v>
      </c>
      <c r="B194" s="9" t="s">
        <v>6821</v>
      </c>
      <c r="C194" s="223" t="s">
        <v>6845</v>
      </c>
      <c r="D194" s="9" t="s">
        <v>1974</v>
      </c>
      <c r="E194" s="223" t="s">
        <v>244</v>
      </c>
      <c r="F194" s="80">
        <v>31</v>
      </c>
      <c r="G194" s="12">
        <v>45.588235294117645</v>
      </c>
      <c r="H194" s="80">
        <v>34</v>
      </c>
      <c r="I194" s="12">
        <v>45.945945945945944</v>
      </c>
      <c r="J194" s="80">
        <v>29</v>
      </c>
      <c r="K194" s="12">
        <v>39.726027397260275</v>
      </c>
      <c r="L194" s="80">
        <v>30</v>
      </c>
      <c r="M194" s="12">
        <v>40.54054054054054</v>
      </c>
      <c r="N194" s="80">
        <v>28</v>
      </c>
      <c r="O194" s="12">
        <v>42.424242424242422</v>
      </c>
      <c r="P194" s="80">
        <v>27</v>
      </c>
      <c r="Q194" s="12">
        <v>15.606936416184972</v>
      </c>
      <c r="R194" s="11"/>
      <c r="S194" s="12"/>
      <c r="T194" s="11"/>
      <c r="U194" s="12"/>
      <c r="V194" s="308" t="s">
        <v>28</v>
      </c>
      <c r="W194" s="223" t="s">
        <v>28</v>
      </c>
      <c r="X194" s="249" t="s">
        <v>28</v>
      </c>
      <c r="Y194" s="223" t="s">
        <v>28</v>
      </c>
      <c r="Z194" s="223" t="s">
        <v>28</v>
      </c>
      <c r="AA194" s="223" t="s">
        <v>28</v>
      </c>
      <c r="AB194" s="223"/>
      <c r="AC194" s="9"/>
      <c r="AD194" s="16"/>
    </row>
    <row r="195" spans="1:30" s="38" customFormat="1" ht="20.100000000000001" customHeight="1">
      <c r="A195" s="16"/>
      <c r="B195" s="16"/>
      <c r="C195" s="224"/>
      <c r="D195" s="16" t="s">
        <v>1975</v>
      </c>
      <c r="E195" s="224"/>
      <c r="F195" s="81"/>
      <c r="G195" s="19"/>
      <c r="H195" s="81"/>
      <c r="I195" s="19"/>
      <c r="J195" s="81"/>
      <c r="K195" s="19"/>
      <c r="L195" s="81">
        <v>1</v>
      </c>
      <c r="M195" s="19">
        <v>1.3513513513513513</v>
      </c>
      <c r="N195" s="81">
        <v>1</v>
      </c>
      <c r="O195" s="19">
        <v>1.5151515151515151</v>
      </c>
      <c r="P195" s="81">
        <v>1</v>
      </c>
      <c r="Q195" s="19">
        <v>0.5780346820809249</v>
      </c>
      <c r="R195" s="18"/>
      <c r="S195" s="19"/>
      <c r="T195" s="18"/>
      <c r="U195" s="19"/>
      <c r="V195" s="19"/>
      <c r="W195" s="224"/>
      <c r="X195" s="250"/>
      <c r="Y195" s="224"/>
      <c r="Z195" s="224"/>
      <c r="AA195" s="224"/>
      <c r="AB195" s="224"/>
      <c r="AC195" s="16"/>
      <c r="AD195" s="16"/>
    </row>
    <row r="196" spans="1:30" s="38" customFormat="1" ht="20.100000000000001" customHeight="1">
      <c r="A196" s="16"/>
      <c r="B196" s="16"/>
      <c r="C196" s="224"/>
      <c r="D196" s="16" t="s">
        <v>1976</v>
      </c>
      <c r="E196" s="224"/>
      <c r="F196" s="81">
        <v>4</v>
      </c>
      <c r="G196" s="19">
        <v>5.882352941176471</v>
      </c>
      <c r="H196" s="81">
        <v>3</v>
      </c>
      <c r="I196" s="19">
        <v>4.0540540540540544</v>
      </c>
      <c r="J196" s="81">
        <v>2</v>
      </c>
      <c r="K196" s="19">
        <v>2.7397260273972601</v>
      </c>
      <c r="L196" s="81">
        <v>1</v>
      </c>
      <c r="M196" s="19">
        <v>1.3513513513513513</v>
      </c>
      <c r="N196" s="81">
        <v>1</v>
      </c>
      <c r="O196" s="19">
        <v>1.5151515151515151</v>
      </c>
      <c r="P196" s="81">
        <v>18</v>
      </c>
      <c r="Q196" s="19">
        <v>10.404624277456648</v>
      </c>
      <c r="R196" s="18"/>
      <c r="S196" s="19"/>
      <c r="T196" s="18"/>
      <c r="U196" s="19"/>
      <c r="V196" s="19"/>
      <c r="W196" s="224"/>
      <c r="X196" s="250"/>
      <c r="Y196" s="224"/>
      <c r="Z196" s="224"/>
      <c r="AA196" s="224"/>
      <c r="AB196" s="224"/>
      <c r="AC196" s="16"/>
      <c r="AD196" s="16"/>
    </row>
    <row r="197" spans="1:30" s="38" customFormat="1" ht="20.100000000000001" customHeight="1">
      <c r="A197" s="16"/>
      <c r="B197" s="16"/>
      <c r="C197" s="224"/>
      <c r="D197" s="16" t="s">
        <v>1992</v>
      </c>
      <c r="E197" s="224"/>
      <c r="F197" s="81"/>
      <c r="G197" s="19"/>
      <c r="H197" s="81"/>
      <c r="I197" s="19"/>
      <c r="J197" s="81"/>
      <c r="K197" s="19"/>
      <c r="L197" s="81"/>
      <c r="M197" s="19"/>
      <c r="N197" s="81"/>
      <c r="O197" s="19"/>
      <c r="P197" s="81">
        <v>1</v>
      </c>
      <c r="Q197" s="19">
        <v>0.5780346820809249</v>
      </c>
      <c r="R197" s="18"/>
      <c r="S197" s="19"/>
      <c r="T197" s="18"/>
      <c r="U197" s="19"/>
      <c r="V197" s="19"/>
      <c r="W197" s="224"/>
      <c r="X197" s="250"/>
      <c r="Y197" s="224"/>
      <c r="Z197" s="224"/>
      <c r="AA197" s="224"/>
      <c r="AB197" s="224"/>
      <c r="AC197" s="16"/>
      <c r="AD197" s="16"/>
    </row>
    <row r="198" spans="1:30" s="38" customFormat="1" ht="20.100000000000001" customHeight="1">
      <c r="A198" s="16"/>
      <c r="B198" s="16"/>
      <c r="C198" s="224"/>
      <c r="D198" s="16" t="s">
        <v>1993</v>
      </c>
      <c r="E198" s="224"/>
      <c r="F198" s="81">
        <v>2</v>
      </c>
      <c r="G198" s="19">
        <v>2.9411764705882355</v>
      </c>
      <c r="H198" s="81">
        <v>2</v>
      </c>
      <c r="I198" s="19">
        <v>2.7027027027027026</v>
      </c>
      <c r="J198" s="81"/>
      <c r="K198" s="19"/>
      <c r="L198" s="81"/>
      <c r="M198" s="19"/>
      <c r="N198" s="81">
        <v>1</v>
      </c>
      <c r="O198" s="19">
        <v>1.5151515151515151</v>
      </c>
      <c r="P198" s="81">
        <v>2</v>
      </c>
      <c r="Q198" s="19">
        <v>1.1560693641618498</v>
      </c>
      <c r="R198" s="18"/>
      <c r="S198" s="19"/>
      <c r="T198" s="18"/>
      <c r="U198" s="19"/>
      <c r="V198" s="19"/>
      <c r="W198" s="224"/>
      <c r="X198" s="250"/>
      <c r="Y198" s="224"/>
      <c r="Z198" s="224"/>
      <c r="AA198" s="224"/>
      <c r="AB198" s="224"/>
      <c r="AC198" s="16"/>
      <c r="AD198" s="16"/>
    </row>
    <row r="199" spans="1:30" s="38" customFormat="1" ht="20.100000000000001" customHeight="1">
      <c r="A199" s="16"/>
      <c r="B199" s="16"/>
      <c r="C199" s="224"/>
      <c r="D199" s="16" t="s">
        <v>1979</v>
      </c>
      <c r="E199" s="224"/>
      <c r="F199" s="81">
        <v>6</v>
      </c>
      <c r="G199" s="19">
        <v>8.8235294117647065</v>
      </c>
      <c r="H199" s="81">
        <v>6</v>
      </c>
      <c r="I199" s="19">
        <v>8.1081081081081088</v>
      </c>
      <c r="J199" s="81">
        <v>7</v>
      </c>
      <c r="K199" s="19">
        <v>9.5890410958904102</v>
      </c>
      <c r="L199" s="81">
        <v>9</v>
      </c>
      <c r="M199" s="19">
        <v>12.162162162162161</v>
      </c>
      <c r="N199" s="81">
        <v>7</v>
      </c>
      <c r="O199" s="19">
        <v>10.606060606060606</v>
      </c>
      <c r="P199" s="81">
        <v>13</v>
      </c>
      <c r="Q199" s="19">
        <v>7.5144508670520231</v>
      </c>
      <c r="R199" s="18"/>
      <c r="S199" s="19"/>
      <c r="T199" s="18"/>
      <c r="U199" s="19"/>
      <c r="V199" s="19"/>
      <c r="W199" s="224"/>
      <c r="X199" s="250"/>
      <c r="Y199" s="224"/>
      <c r="Z199" s="224"/>
      <c r="AA199" s="224"/>
      <c r="AB199" s="224"/>
      <c r="AC199" s="16"/>
      <c r="AD199" s="16"/>
    </row>
    <row r="200" spans="1:30" s="38" customFormat="1" ht="20.100000000000001" customHeight="1">
      <c r="A200" s="16"/>
      <c r="B200" s="16"/>
      <c r="C200" s="224"/>
      <c r="D200" s="16" t="s">
        <v>1980</v>
      </c>
      <c r="E200" s="224"/>
      <c r="F200" s="81">
        <v>1</v>
      </c>
      <c r="G200" s="19">
        <v>1.4705882352941178</v>
      </c>
      <c r="H200" s="81">
        <v>2</v>
      </c>
      <c r="I200" s="19">
        <v>2.7027027027027026</v>
      </c>
      <c r="J200" s="81">
        <v>4</v>
      </c>
      <c r="K200" s="19">
        <v>5.4794520547945202</v>
      </c>
      <c r="L200" s="81">
        <v>4</v>
      </c>
      <c r="M200" s="19">
        <v>5.4054054054054053</v>
      </c>
      <c r="N200" s="81">
        <v>3</v>
      </c>
      <c r="O200" s="19">
        <v>4.5454545454545459</v>
      </c>
      <c r="P200" s="81">
        <v>12</v>
      </c>
      <c r="Q200" s="19">
        <v>6.9364161849710984</v>
      </c>
      <c r="R200" s="18"/>
      <c r="S200" s="19"/>
      <c r="T200" s="18"/>
      <c r="U200" s="19"/>
      <c r="V200" s="19"/>
      <c r="W200" s="224"/>
      <c r="X200" s="250"/>
      <c r="Y200" s="224"/>
      <c r="Z200" s="224"/>
      <c r="AA200" s="224"/>
      <c r="AB200" s="224"/>
      <c r="AC200" s="16"/>
      <c r="AD200" s="16"/>
    </row>
    <row r="201" spans="1:30" s="38" customFormat="1" ht="20.100000000000001" customHeight="1">
      <c r="A201" s="16"/>
      <c r="B201" s="16"/>
      <c r="C201" s="224"/>
      <c r="D201" s="16" t="s">
        <v>1981</v>
      </c>
      <c r="E201" s="224"/>
      <c r="F201" s="81">
        <v>2</v>
      </c>
      <c r="G201" s="19">
        <v>2.9411764705882355</v>
      </c>
      <c r="H201" s="81">
        <v>1</v>
      </c>
      <c r="I201" s="19">
        <v>1.3513513513513513</v>
      </c>
      <c r="J201" s="81">
        <v>3</v>
      </c>
      <c r="K201" s="19">
        <v>4.1095890410958908</v>
      </c>
      <c r="L201" s="81">
        <v>3</v>
      </c>
      <c r="M201" s="19">
        <v>4.0540540540540544</v>
      </c>
      <c r="N201" s="81">
        <v>2</v>
      </c>
      <c r="O201" s="19">
        <v>3.0303030303030303</v>
      </c>
      <c r="P201" s="81">
        <v>10</v>
      </c>
      <c r="Q201" s="19">
        <v>5.7803468208092488</v>
      </c>
      <c r="R201" s="18"/>
      <c r="S201" s="19"/>
      <c r="T201" s="18"/>
      <c r="U201" s="19"/>
      <c r="V201" s="19"/>
      <c r="W201" s="224"/>
      <c r="X201" s="250"/>
      <c r="Y201" s="224"/>
      <c r="Z201" s="224"/>
      <c r="AA201" s="224"/>
      <c r="AB201" s="224"/>
      <c r="AC201" s="16"/>
      <c r="AD201" s="16"/>
    </row>
    <row r="202" spans="1:30" s="38" customFormat="1" ht="20.100000000000001" customHeight="1">
      <c r="A202" s="16"/>
      <c r="B202" s="16"/>
      <c r="C202" s="224"/>
      <c r="D202" s="16" t="s">
        <v>1982</v>
      </c>
      <c r="E202" s="224"/>
      <c r="F202" s="81"/>
      <c r="G202" s="19"/>
      <c r="H202" s="81">
        <v>3</v>
      </c>
      <c r="I202" s="19">
        <v>4.0540540540540544</v>
      </c>
      <c r="J202" s="81">
        <v>3</v>
      </c>
      <c r="K202" s="19">
        <v>4.1095890410958908</v>
      </c>
      <c r="L202" s="81">
        <v>2</v>
      </c>
      <c r="M202" s="19">
        <v>2.7027027027027026</v>
      </c>
      <c r="N202" s="81"/>
      <c r="O202" s="19"/>
      <c r="P202" s="81">
        <v>11</v>
      </c>
      <c r="Q202" s="19">
        <v>6.3583815028901736</v>
      </c>
      <c r="R202" s="18"/>
      <c r="S202" s="19"/>
      <c r="T202" s="18"/>
      <c r="U202" s="19"/>
      <c r="V202" s="19"/>
      <c r="W202" s="224"/>
      <c r="X202" s="250"/>
      <c r="Y202" s="224"/>
      <c r="Z202" s="224"/>
      <c r="AA202" s="224"/>
      <c r="AB202" s="224"/>
      <c r="AC202" s="16"/>
      <c r="AD202" s="16"/>
    </row>
    <row r="203" spans="1:30" s="38" customFormat="1" ht="20.100000000000001" customHeight="1">
      <c r="A203" s="16"/>
      <c r="B203" s="16"/>
      <c r="C203" s="224"/>
      <c r="D203" s="16" t="s">
        <v>6808</v>
      </c>
      <c r="E203" s="224"/>
      <c r="F203" s="81"/>
      <c r="G203" s="19"/>
      <c r="H203" s="81">
        <v>1</v>
      </c>
      <c r="I203" s="19">
        <v>1.3513513513513513</v>
      </c>
      <c r="J203" s="81">
        <v>1</v>
      </c>
      <c r="K203" s="19">
        <v>1.3698630136986301</v>
      </c>
      <c r="L203" s="81">
        <v>1</v>
      </c>
      <c r="M203" s="19">
        <v>1.3513513513513513</v>
      </c>
      <c r="N203" s="81">
        <v>1</v>
      </c>
      <c r="O203" s="19">
        <v>1.5151515151515151</v>
      </c>
      <c r="P203" s="81">
        <v>2</v>
      </c>
      <c r="Q203" s="19">
        <v>1.1560693641618498</v>
      </c>
      <c r="R203" s="18"/>
      <c r="S203" s="19"/>
      <c r="T203" s="18"/>
      <c r="U203" s="19"/>
      <c r="V203" s="19"/>
      <c r="W203" s="224"/>
      <c r="X203" s="250"/>
      <c r="Y203" s="224"/>
      <c r="Z203" s="224"/>
      <c r="AA203" s="224"/>
      <c r="AB203" s="224"/>
      <c r="AC203" s="16"/>
      <c r="AD203" s="16"/>
    </row>
    <row r="204" spans="1:30" s="38" customFormat="1" ht="20.100000000000001" customHeight="1">
      <c r="A204" s="16"/>
      <c r="B204" s="16"/>
      <c r="C204" s="224"/>
      <c r="D204" s="16" t="s">
        <v>6809</v>
      </c>
      <c r="E204" s="224"/>
      <c r="F204" s="81">
        <v>2</v>
      </c>
      <c r="G204" s="19">
        <v>2.9411764705882355</v>
      </c>
      <c r="H204" s="81">
        <v>1</v>
      </c>
      <c r="I204" s="19">
        <v>1.3513513513513513</v>
      </c>
      <c r="J204" s="81">
        <v>1</v>
      </c>
      <c r="K204" s="19">
        <v>1.3698630136986301</v>
      </c>
      <c r="L204" s="81"/>
      <c r="M204" s="19"/>
      <c r="N204" s="81">
        <v>1</v>
      </c>
      <c r="O204" s="19">
        <v>1.5151515151515151</v>
      </c>
      <c r="P204" s="81">
        <v>2</v>
      </c>
      <c r="Q204" s="19">
        <v>1.1560693641618498</v>
      </c>
      <c r="R204" s="18"/>
      <c r="S204" s="19"/>
      <c r="T204" s="18"/>
      <c r="U204" s="19"/>
      <c r="V204" s="19"/>
      <c r="W204" s="224"/>
      <c r="X204" s="250"/>
      <c r="Y204" s="224"/>
      <c r="Z204" s="224"/>
      <c r="AA204" s="224"/>
      <c r="AB204" s="224"/>
      <c r="AC204" s="16"/>
      <c r="AD204" s="16"/>
    </row>
    <row r="205" spans="1:30" s="38" customFormat="1" ht="20.100000000000001" customHeight="1">
      <c r="A205" s="16"/>
      <c r="B205" s="16"/>
      <c r="C205" s="224"/>
      <c r="D205" s="16" t="s">
        <v>6810</v>
      </c>
      <c r="E205" s="224"/>
      <c r="F205" s="81"/>
      <c r="G205" s="19"/>
      <c r="H205" s="81"/>
      <c r="I205" s="19"/>
      <c r="J205" s="81">
        <v>2</v>
      </c>
      <c r="K205" s="19">
        <v>2.7397260273972601</v>
      </c>
      <c r="L205" s="81">
        <v>4</v>
      </c>
      <c r="M205" s="19">
        <v>5.4054054054054053</v>
      </c>
      <c r="N205" s="81">
        <v>5</v>
      </c>
      <c r="O205" s="19">
        <v>7.5757575757575761</v>
      </c>
      <c r="P205" s="81">
        <v>10</v>
      </c>
      <c r="Q205" s="19">
        <v>5.7803468208092488</v>
      </c>
      <c r="R205" s="18"/>
      <c r="S205" s="19"/>
      <c r="T205" s="18"/>
      <c r="U205" s="19"/>
      <c r="V205" s="19"/>
      <c r="W205" s="224"/>
      <c r="X205" s="250"/>
      <c r="Y205" s="224"/>
      <c r="Z205" s="224"/>
      <c r="AA205" s="224"/>
      <c r="AB205" s="224"/>
      <c r="AC205" s="16"/>
      <c r="AD205" s="16"/>
    </row>
    <row r="206" spans="1:30" s="38" customFormat="1" ht="20.100000000000001" customHeight="1">
      <c r="A206" s="16"/>
      <c r="B206" s="16"/>
      <c r="C206" s="224"/>
      <c r="D206" s="16" t="s">
        <v>6811</v>
      </c>
      <c r="E206" s="224"/>
      <c r="F206" s="81"/>
      <c r="G206" s="19"/>
      <c r="H206" s="81">
        <v>1</v>
      </c>
      <c r="I206" s="19">
        <v>1.3513513513513513</v>
      </c>
      <c r="J206" s="81">
        <v>1</v>
      </c>
      <c r="K206" s="19">
        <v>1.3698630136986301</v>
      </c>
      <c r="L206" s="81">
        <v>1</v>
      </c>
      <c r="M206" s="19">
        <v>1.3513513513513513</v>
      </c>
      <c r="N206" s="81"/>
      <c r="O206" s="19"/>
      <c r="P206" s="81">
        <v>1</v>
      </c>
      <c r="Q206" s="19">
        <v>0.5780346820809249</v>
      </c>
      <c r="R206" s="18"/>
      <c r="S206" s="19"/>
      <c r="T206" s="18"/>
      <c r="U206" s="19"/>
      <c r="V206" s="19"/>
      <c r="W206" s="224"/>
      <c r="X206" s="250"/>
      <c r="Y206" s="224"/>
      <c r="Z206" s="224"/>
      <c r="AA206" s="224"/>
      <c r="AB206" s="224"/>
      <c r="AC206" s="16"/>
      <c r="AD206" s="16"/>
    </row>
    <row r="207" spans="1:30" s="38" customFormat="1" ht="20.100000000000001" customHeight="1">
      <c r="A207" s="16"/>
      <c r="B207" s="16"/>
      <c r="C207" s="224"/>
      <c r="D207" s="16" t="s">
        <v>6812</v>
      </c>
      <c r="E207" s="224"/>
      <c r="F207" s="81">
        <v>6</v>
      </c>
      <c r="G207" s="19">
        <v>8.8235294117647065</v>
      </c>
      <c r="H207" s="81">
        <v>4</v>
      </c>
      <c r="I207" s="19">
        <v>5.4054054054054053</v>
      </c>
      <c r="J207" s="81">
        <v>6</v>
      </c>
      <c r="K207" s="19">
        <v>8.2191780821917817</v>
      </c>
      <c r="L207" s="81">
        <v>7</v>
      </c>
      <c r="M207" s="19">
        <v>9.4594594594594597</v>
      </c>
      <c r="N207" s="81">
        <v>5</v>
      </c>
      <c r="O207" s="19">
        <v>7.5757575757575761</v>
      </c>
      <c r="P207" s="81">
        <v>11</v>
      </c>
      <c r="Q207" s="19">
        <v>6.3583815028901736</v>
      </c>
      <c r="R207" s="18"/>
      <c r="S207" s="19"/>
      <c r="T207" s="18"/>
      <c r="U207" s="19"/>
      <c r="V207" s="19"/>
      <c r="W207" s="224"/>
      <c r="X207" s="250"/>
      <c r="Y207" s="224"/>
      <c r="Z207" s="224"/>
      <c r="AA207" s="224"/>
      <c r="AB207" s="224"/>
      <c r="AC207" s="16"/>
      <c r="AD207" s="16"/>
    </row>
    <row r="208" spans="1:30" s="38" customFormat="1" ht="20.100000000000001" customHeight="1">
      <c r="A208" s="16"/>
      <c r="B208" s="16"/>
      <c r="C208" s="224"/>
      <c r="D208" s="16" t="s">
        <v>6813</v>
      </c>
      <c r="E208" s="224"/>
      <c r="F208" s="81">
        <v>7</v>
      </c>
      <c r="G208" s="19">
        <v>10.294117647058824</v>
      </c>
      <c r="H208" s="81">
        <v>8</v>
      </c>
      <c r="I208" s="19">
        <v>10.810810810810811</v>
      </c>
      <c r="J208" s="81">
        <v>6</v>
      </c>
      <c r="K208" s="19">
        <v>8.2191780821917817</v>
      </c>
      <c r="L208" s="81">
        <v>6</v>
      </c>
      <c r="M208" s="19">
        <v>8.1081081081081088</v>
      </c>
      <c r="N208" s="81">
        <v>6</v>
      </c>
      <c r="O208" s="19">
        <v>9.0909090909090917</v>
      </c>
      <c r="P208" s="81">
        <v>24</v>
      </c>
      <c r="Q208" s="19">
        <v>13.872832369942197</v>
      </c>
      <c r="R208" s="18"/>
      <c r="S208" s="19"/>
      <c r="T208" s="18"/>
      <c r="U208" s="19"/>
      <c r="V208" s="19"/>
      <c r="W208" s="224"/>
      <c r="X208" s="250"/>
      <c r="Y208" s="224"/>
      <c r="Z208" s="224"/>
      <c r="AA208" s="224"/>
      <c r="AB208" s="224"/>
      <c r="AC208" s="16"/>
      <c r="AD208" s="16"/>
    </row>
    <row r="209" spans="1:30" s="38" customFormat="1" ht="20.100000000000001" customHeight="1">
      <c r="A209" s="16"/>
      <c r="B209" s="16"/>
      <c r="C209" s="224"/>
      <c r="D209" s="16" t="s">
        <v>6814</v>
      </c>
      <c r="E209" s="224"/>
      <c r="F209" s="81">
        <v>3</v>
      </c>
      <c r="G209" s="19">
        <v>4.4117647058823533</v>
      </c>
      <c r="H209" s="81">
        <v>2</v>
      </c>
      <c r="I209" s="19">
        <v>2.7027027027027026</v>
      </c>
      <c r="J209" s="81">
        <v>2</v>
      </c>
      <c r="K209" s="19">
        <v>2.7397260273972601</v>
      </c>
      <c r="L209" s="81">
        <v>1</v>
      </c>
      <c r="M209" s="19">
        <v>1.3513513513513513</v>
      </c>
      <c r="N209" s="81">
        <v>1</v>
      </c>
      <c r="O209" s="19">
        <v>1.5151515151515151</v>
      </c>
      <c r="P209" s="81">
        <v>3</v>
      </c>
      <c r="Q209" s="19">
        <v>1.7341040462427746</v>
      </c>
      <c r="R209" s="18"/>
      <c r="S209" s="19"/>
      <c r="T209" s="18"/>
      <c r="U209" s="19"/>
      <c r="V209" s="19"/>
      <c r="W209" s="224"/>
      <c r="X209" s="250"/>
      <c r="Y209" s="224"/>
      <c r="Z209" s="224"/>
      <c r="AA209" s="224"/>
      <c r="AB209" s="224"/>
      <c r="AC209" s="16"/>
      <c r="AD209" s="16"/>
    </row>
    <row r="210" spans="1:30" s="38" customFormat="1" ht="20.100000000000001" customHeight="1">
      <c r="A210" s="16"/>
      <c r="B210" s="16"/>
      <c r="C210" s="224"/>
      <c r="D210" s="16" t="s">
        <v>6815</v>
      </c>
      <c r="E210" s="224"/>
      <c r="F210" s="81">
        <v>1</v>
      </c>
      <c r="G210" s="19">
        <v>1.4705882352941178</v>
      </c>
      <c r="H210" s="81">
        <v>2</v>
      </c>
      <c r="I210" s="19">
        <v>2.7027027027027026</v>
      </c>
      <c r="J210" s="81">
        <v>1</v>
      </c>
      <c r="K210" s="19">
        <v>1.3698630136986301</v>
      </c>
      <c r="L210" s="81">
        <v>2</v>
      </c>
      <c r="M210" s="19">
        <v>2.7027027027027026</v>
      </c>
      <c r="N210" s="81">
        <v>2</v>
      </c>
      <c r="O210" s="19">
        <v>3.0303030303030303</v>
      </c>
      <c r="P210" s="81">
        <v>8</v>
      </c>
      <c r="Q210" s="19">
        <v>4.6242774566473992</v>
      </c>
      <c r="R210" s="18"/>
      <c r="S210" s="19"/>
      <c r="T210" s="18"/>
      <c r="U210" s="19"/>
      <c r="V210" s="19"/>
      <c r="W210" s="224"/>
      <c r="X210" s="250"/>
      <c r="Y210" s="224"/>
      <c r="Z210" s="224"/>
      <c r="AA210" s="224"/>
      <c r="AB210" s="224"/>
      <c r="AC210" s="16"/>
      <c r="AD210" s="16"/>
    </row>
    <row r="211" spans="1:30" s="38" customFormat="1" ht="20.100000000000001" customHeight="1">
      <c r="A211" s="16"/>
      <c r="B211" s="16"/>
      <c r="C211" s="224"/>
      <c r="D211" s="16" t="s">
        <v>6816</v>
      </c>
      <c r="E211" s="224"/>
      <c r="F211" s="81"/>
      <c r="G211" s="19"/>
      <c r="H211" s="81">
        <v>1</v>
      </c>
      <c r="I211" s="19">
        <v>1.3513513513513513</v>
      </c>
      <c r="J211" s="81">
        <v>3</v>
      </c>
      <c r="K211" s="19">
        <v>4.1095890410958908</v>
      </c>
      <c r="L211" s="81">
        <v>1</v>
      </c>
      <c r="M211" s="19">
        <v>1.3513513513513513</v>
      </c>
      <c r="N211" s="81">
        <v>1</v>
      </c>
      <c r="O211" s="19">
        <v>1.5151515151515151</v>
      </c>
      <c r="P211" s="81">
        <v>5</v>
      </c>
      <c r="Q211" s="19">
        <v>2.8901734104046244</v>
      </c>
      <c r="R211" s="18"/>
      <c r="S211" s="19"/>
      <c r="T211" s="18"/>
      <c r="U211" s="19"/>
      <c r="V211" s="19"/>
      <c r="W211" s="224"/>
      <c r="X211" s="250"/>
      <c r="Y211" s="224"/>
      <c r="Z211" s="224"/>
      <c r="AA211" s="224"/>
      <c r="AB211" s="224"/>
      <c r="AC211" s="16"/>
      <c r="AD211" s="16"/>
    </row>
    <row r="212" spans="1:30" s="38" customFormat="1" ht="20.100000000000001" customHeight="1">
      <c r="A212" s="16"/>
      <c r="B212" s="16"/>
      <c r="C212" s="224"/>
      <c r="D212" s="16" t="s">
        <v>6817</v>
      </c>
      <c r="E212" s="224"/>
      <c r="F212" s="81">
        <v>3</v>
      </c>
      <c r="G212" s="19">
        <v>4.4117647058823533</v>
      </c>
      <c r="H212" s="81">
        <v>3</v>
      </c>
      <c r="I212" s="19">
        <v>4.0540540540540544</v>
      </c>
      <c r="J212" s="81">
        <v>2</v>
      </c>
      <c r="K212" s="19">
        <v>2.7397260273972601</v>
      </c>
      <c r="L212" s="81">
        <v>1</v>
      </c>
      <c r="M212" s="19">
        <v>1.3513513513513513</v>
      </c>
      <c r="N212" s="81">
        <v>1</v>
      </c>
      <c r="O212" s="19">
        <v>1.5151515151515151</v>
      </c>
      <c r="P212" s="81">
        <v>12</v>
      </c>
      <c r="Q212" s="19">
        <v>6.9364161849710984</v>
      </c>
      <c r="R212" s="18"/>
      <c r="S212" s="19"/>
      <c r="T212" s="18"/>
      <c r="U212" s="19"/>
      <c r="V212" s="19"/>
      <c r="W212" s="224"/>
      <c r="X212" s="250"/>
      <c r="Y212" s="224"/>
      <c r="Z212" s="224"/>
      <c r="AA212" s="224"/>
      <c r="AB212" s="224"/>
      <c r="AC212" s="16"/>
      <c r="AD212" s="16"/>
    </row>
    <row r="213" spans="1:30" s="38" customFormat="1" ht="20.100000000000001" customHeight="1">
      <c r="A213" s="16"/>
      <c r="B213" s="16"/>
      <c r="C213" s="224"/>
      <c r="D213" s="16" t="s">
        <v>6856</v>
      </c>
      <c r="E213" s="224"/>
      <c r="F213" s="81"/>
      <c r="G213" s="19"/>
      <c r="H213" s="81"/>
      <c r="I213" s="19"/>
      <c r="J213" s="81"/>
      <c r="K213" s="19"/>
      <c r="L213" s="81"/>
      <c r="M213" s="19"/>
      <c r="N213" s="81"/>
      <c r="O213" s="19"/>
      <c r="P213" s="81"/>
      <c r="Q213" s="19"/>
      <c r="R213" s="18"/>
      <c r="S213" s="19"/>
      <c r="T213" s="18"/>
      <c r="U213" s="19"/>
      <c r="V213" s="19"/>
      <c r="W213" s="224"/>
      <c r="X213" s="250"/>
      <c r="Y213" s="224"/>
      <c r="Z213" s="224"/>
      <c r="AA213" s="224"/>
      <c r="AB213" s="224"/>
      <c r="AC213" s="16"/>
      <c r="AD213" s="16"/>
    </row>
    <row r="214" spans="1:30" s="38" customFormat="1" ht="20.100000000000001" customHeight="1">
      <c r="A214" s="16"/>
      <c r="B214" s="16"/>
      <c r="C214" s="224"/>
      <c r="D214" s="16" t="s">
        <v>2003</v>
      </c>
      <c r="E214" s="224"/>
      <c r="F214" s="81"/>
      <c r="G214" s="19"/>
      <c r="H214" s="81"/>
      <c r="I214" s="19"/>
      <c r="J214" s="81"/>
      <c r="K214" s="19"/>
      <c r="L214" s="81"/>
      <c r="M214" s="19"/>
      <c r="N214" s="81"/>
      <c r="O214" s="19"/>
      <c r="P214" s="81"/>
      <c r="Q214" s="19"/>
      <c r="R214" s="18"/>
      <c r="S214" s="19"/>
      <c r="T214" s="18"/>
      <c r="U214" s="19"/>
      <c r="V214" s="19"/>
      <c r="W214" s="224"/>
      <c r="X214" s="250"/>
      <c r="Y214" s="224"/>
      <c r="Z214" s="224"/>
      <c r="AA214" s="224"/>
      <c r="AB214" s="224"/>
      <c r="AC214" s="16"/>
      <c r="AD214" s="16"/>
    </row>
    <row r="215" spans="1:30" s="38" customFormat="1" ht="20.100000000000001" customHeight="1">
      <c r="A215" s="16"/>
      <c r="B215" s="16"/>
      <c r="C215" s="224"/>
      <c r="D215" s="16" t="s">
        <v>2004</v>
      </c>
      <c r="E215" s="224"/>
      <c r="F215" s="81"/>
      <c r="G215" s="19"/>
      <c r="H215" s="81"/>
      <c r="I215" s="19"/>
      <c r="J215" s="81"/>
      <c r="K215" s="19"/>
      <c r="L215" s="81"/>
      <c r="M215" s="19"/>
      <c r="N215" s="81"/>
      <c r="O215" s="19"/>
      <c r="P215" s="81"/>
      <c r="Q215" s="19"/>
      <c r="R215" s="18"/>
      <c r="S215" s="19"/>
      <c r="T215" s="18"/>
      <c r="U215" s="19"/>
      <c r="V215" s="19"/>
      <c r="W215" s="224"/>
      <c r="X215" s="250"/>
      <c r="Y215" s="224"/>
      <c r="Z215" s="224"/>
      <c r="AA215" s="224"/>
      <c r="AB215" s="224"/>
      <c r="AC215" s="16"/>
      <c r="AD215" s="60"/>
    </row>
    <row r="216" spans="1:30" s="51" customFormat="1" ht="20.100000000000001" customHeight="1">
      <c r="A216" s="9" t="s">
        <v>3994</v>
      </c>
      <c r="B216" s="9" t="s">
        <v>1158</v>
      </c>
      <c r="C216" s="308" t="s">
        <v>6845</v>
      </c>
      <c r="D216" s="9"/>
      <c r="E216" s="223"/>
      <c r="F216" s="299"/>
      <c r="G216" s="192"/>
      <c r="H216" s="80">
        <v>74</v>
      </c>
      <c r="I216" s="12">
        <v>100</v>
      </c>
      <c r="J216" s="80">
        <v>73</v>
      </c>
      <c r="K216" s="12">
        <v>100</v>
      </c>
      <c r="L216" s="80">
        <v>74</v>
      </c>
      <c r="M216" s="12">
        <v>100</v>
      </c>
      <c r="N216" s="82">
        <v>66</v>
      </c>
      <c r="O216" s="57">
        <v>100</v>
      </c>
      <c r="P216" s="82">
        <v>173</v>
      </c>
      <c r="Q216" s="57">
        <v>100</v>
      </c>
      <c r="R216" s="56"/>
      <c r="S216" s="57"/>
      <c r="T216" s="56"/>
      <c r="U216" s="57"/>
      <c r="V216" s="308" t="s">
        <v>28</v>
      </c>
      <c r="W216" s="223" t="s">
        <v>28</v>
      </c>
      <c r="X216" s="249" t="s">
        <v>28</v>
      </c>
      <c r="Y216" s="223" t="s">
        <v>28</v>
      </c>
      <c r="Z216" s="223" t="s">
        <v>28</v>
      </c>
      <c r="AA216" s="223" t="s">
        <v>28</v>
      </c>
      <c r="AB216" s="223"/>
      <c r="AC216" s="223"/>
      <c r="AD216" s="39"/>
    </row>
    <row r="217" spans="1:30" s="51" customFormat="1" ht="20.100000000000001" customHeight="1">
      <c r="A217" s="9" t="s">
        <v>6822</v>
      </c>
      <c r="B217" s="9" t="s">
        <v>6823</v>
      </c>
      <c r="C217" s="308" t="s">
        <v>6845</v>
      </c>
      <c r="D217" s="9" t="s">
        <v>1983</v>
      </c>
      <c r="E217" s="223" t="s">
        <v>2391</v>
      </c>
      <c r="F217" s="299"/>
      <c r="G217" s="192"/>
      <c r="H217" s="82">
        <v>1</v>
      </c>
      <c r="I217" s="57">
        <v>1.3513513513513513</v>
      </c>
      <c r="J217" s="82">
        <v>4</v>
      </c>
      <c r="K217" s="57">
        <v>5.4794520547945202</v>
      </c>
      <c r="L217" s="82">
        <v>4</v>
      </c>
      <c r="M217" s="57">
        <v>5.4054054054054053</v>
      </c>
      <c r="N217" s="82">
        <v>1</v>
      </c>
      <c r="O217" s="57">
        <v>1.5151515151515151</v>
      </c>
      <c r="P217" s="82">
        <v>4</v>
      </c>
      <c r="Q217" s="57">
        <v>2.3121387283236996</v>
      </c>
      <c r="R217" s="56"/>
      <c r="S217" s="57"/>
      <c r="T217" s="56"/>
      <c r="U217" s="57"/>
      <c r="V217" s="308" t="s">
        <v>28</v>
      </c>
      <c r="W217" s="223" t="s">
        <v>28</v>
      </c>
      <c r="X217" s="249" t="s">
        <v>28</v>
      </c>
      <c r="Y217" s="223" t="s">
        <v>28</v>
      </c>
      <c r="Z217" s="223" t="s">
        <v>28</v>
      </c>
      <c r="AA217" s="223" t="s">
        <v>28</v>
      </c>
      <c r="AB217" s="223"/>
      <c r="AC217" s="9"/>
      <c r="AD217" s="66"/>
    </row>
    <row r="218" spans="1:30" s="51" customFormat="1" ht="20.100000000000001" customHeight="1">
      <c r="A218" s="16"/>
      <c r="B218" s="16"/>
      <c r="C218" s="224"/>
      <c r="D218" s="16" t="s">
        <v>1994</v>
      </c>
      <c r="E218" s="224"/>
      <c r="F218" s="83">
        <v>3</v>
      </c>
      <c r="G218" s="59">
        <v>4.4117647058823533</v>
      </c>
      <c r="H218" s="83">
        <v>3</v>
      </c>
      <c r="I218" s="59">
        <v>4.0540540540540544</v>
      </c>
      <c r="J218" s="83">
        <v>1</v>
      </c>
      <c r="K218" s="59">
        <v>1.3698630136986301</v>
      </c>
      <c r="L218" s="83">
        <v>2</v>
      </c>
      <c r="M218" s="59">
        <v>2.7027027027027026</v>
      </c>
      <c r="N218" s="83">
        <v>5</v>
      </c>
      <c r="O218" s="59">
        <v>7.5757575757575761</v>
      </c>
      <c r="P218" s="83">
        <v>12</v>
      </c>
      <c r="Q218" s="59">
        <v>6.9364161849710984</v>
      </c>
      <c r="R218" s="58"/>
      <c r="S218" s="59"/>
      <c r="T218" s="58"/>
      <c r="U218" s="59"/>
      <c r="V218" s="59"/>
      <c r="W218" s="224"/>
      <c r="X218" s="250"/>
      <c r="Y218" s="224"/>
      <c r="Z218" s="224"/>
      <c r="AA218" s="224"/>
      <c r="AB218" s="224"/>
      <c r="AC218" s="16"/>
      <c r="AD218" s="85"/>
    </row>
    <row r="219" spans="1:30" s="51" customFormat="1" ht="20.100000000000001" customHeight="1">
      <c r="A219" s="16"/>
      <c r="B219" s="16"/>
      <c r="C219" s="224"/>
      <c r="D219" s="16" t="s">
        <v>1985</v>
      </c>
      <c r="E219" s="224"/>
      <c r="F219" s="83"/>
      <c r="G219" s="59"/>
      <c r="H219" s="83">
        <v>7</v>
      </c>
      <c r="I219" s="59">
        <v>9.4594594594594597</v>
      </c>
      <c r="J219" s="83">
        <v>1</v>
      </c>
      <c r="K219" s="59">
        <v>1.3698630136986301</v>
      </c>
      <c r="L219" s="83">
        <v>3</v>
      </c>
      <c r="M219" s="59">
        <v>4.0540540540540544</v>
      </c>
      <c r="N219" s="83">
        <v>3</v>
      </c>
      <c r="O219" s="59">
        <v>4.5454545454545459</v>
      </c>
      <c r="P219" s="83">
        <v>8</v>
      </c>
      <c r="Q219" s="59">
        <v>4.6242774566473992</v>
      </c>
      <c r="R219" s="58"/>
      <c r="S219" s="59"/>
      <c r="T219" s="58"/>
      <c r="U219" s="59"/>
      <c r="V219" s="59"/>
      <c r="W219" s="224"/>
      <c r="X219" s="250"/>
      <c r="Y219" s="224"/>
      <c r="Z219" s="224"/>
      <c r="AA219" s="224"/>
      <c r="AB219" s="224"/>
      <c r="AC219" s="16"/>
      <c r="AD219" s="85"/>
    </row>
    <row r="220" spans="1:30" s="51" customFormat="1" ht="20.100000000000001" customHeight="1">
      <c r="A220" s="16"/>
      <c r="B220" s="16"/>
      <c r="C220" s="224"/>
      <c r="D220" s="16" t="s">
        <v>1986</v>
      </c>
      <c r="E220" s="224"/>
      <c r="F220" s="83">
        <v>4</v>
      </c>
      <c r="G220" s="59">
        <v>5.882352941176471</v>
      </c>
      <c r="H220" s="83"/>
      <c r="I220" s="59"/>
      <c r="J220" s="83">
        <v>8</v>
      </c>
      <c r="K220" s="59">
        <v>10.95890410958904</v>
      </c>
      <c r="L220" s="83">
        <v>3</v>
      </c>
      <c r="M220" s="59">
        <v>4.0540540540540544</v>
      </c>
      <c r="N220" s="83">
        <v>3</v>
      </c>
      <c r="O220" s="59">
        <v>4.5454545454545459</v>
      </c>
      <c r="P220" s="83">
        <v>18</v>
      </c>
      <c r="Q220" s="59">
        <v>10.404624277456648</v>
      </c>
      <c r="R220" s="58"/>
      <c r="S220" s="59"/>
      <c r="T220" s="58"/>
      <c r="U220" s="59"/>
      <c r="V220" s="59"/>
      <c r="W220" s="224"/>
      <c r="X220" s="250"/>
      <c r="Y220" s="224"/>
      <c r="Z220" s="224"/>
      <c r="AA220" s="224"/>
      <c r="AB220" s="224"/>
      <c r="AC220" s="16"/>
      <c r="AD220" s="85"/>
    </row>
    <row r="221" spans="1:30" s="51" customFormat="1" ht="20.100000000000001" customHeight="1">
      <c r="A221" s="16"/>
      <c r="B221" s="16"/>
      <c r="C221" s="224"/>
      <c r="D221" s="16" t="s">
        <v>1987</v>
      </c>
      <c r="E221" s="224"/>
      <c r="F221" s="83">
        <v>2</v>
      </c>
      <c r="G221" s="59">
        <v>2.9411764705882355</v>
      </c>
      <c r="H221" s="83">
        <v>2</v>
      </c>
      <c r="I221" s="59">
        <v>2.7027027027027026</v>
      </c>
      <c r="J221" s="83">
        <v>4</v>
      </c>
      <c r="K221" s="59">
        <v>5.4794520547945202</v>
      </c>
      <c r="L221" s="83">
        <v>2</v>
      </c>
      <c r="M221" s="59">
        <v>2.7027027027027026</v>
      </c>
      <c r="N221" s="83">
        <v>1</v>
      </c>
      <c r="O221" s="59">
        <v>1.5151515151515151</v>
      </c>
      <c r="P221" s="83">
        <v>9</v>
      </c>
      <c r="Q221" s="59">
        <v>5.202312138728324</v>
      </c>
      <c r="R221" s="58"/>
      <c r="S221" s="59"/>
      <c r="T221" s="58"/>
      <c r="U221" s="59"/>
      <c r="V221" s="59"/>
      <c r="W221" s="224"/>
      <c r="X221" s="250"/>
      <c r="Y221" s="224"/>
      <c r="Z221" s="224"/>
      <c r="AA221" s="224"/>
      <c r="AB221" s="224"/>
      <c r="AC221" s="16"/>
      <c r="AD221" s="85"/>
    </row>
    <row r="222" spans="1:30" s="51" customFormat="1" ht="20.100000000000001" customHeight="1">
      <c r="A222" s="16"/>
      <c r="B222" s="16"/>
      <c r="C222" s="224"/>
      <c r="D222" s="16" t="s">
        <v>1988</v>
      </c>
      <c r="E222" s="224"/>
      <c r="F222" s="83">
        <v>22</v>
      </c>
      <c r="G222" s="59">
        <v>32.352941176470587</v>
      </c>
      <c r="H222" s="83">
        <v>25</v>
      </c>
      <c r="I222" s="59">
        <v>33.783783783783782</v>
      </c>
      <c r="J222" s="83">
        <v>22</v>
      </c>
      <c r="K222" s="59">
        <v>30.136986301369863</v>
      </c>
      <c r="L222" s="83">
        <v>27</v>
      </c>
      <c r="M222" s="59">
        <v>36.486486486486484</v>
      </c>
      <c r="N222" s="83">
        <v>27</v>
      </c>
      <c r="O222" s="59">
        <v>40.909090909090907</v>
      </c>
      <c r="P222" s="83">
        <v>27</v>
      </c>
      <c r="Q222" s="59">
        <v>15.606936416184972</v>
      </c>
      <c r="R222" s="58"/>
      <c r="S222" s="59"/>
      <c r="T222" s="58"/>
      <c r="U222" s="59"/>
      <c r="V222" s="59"/>
      <c r="W222" s="224"/>
      <c r="X222" s="250"/>
      <c r="Y222" s="224"/>
      <c r="Z222" s="224"/>
      <c r="AA222" s="224"/>
      <c r="AB222" s="224"/>
      <c r="AC222" s="16"/>
      <c r="AD222" s="85"/>
    </row>
    <row r="223" spans="1:30" s="51" customFormat="1" ht="20.100000000000001" customHeight="1">
      <c r="A223" s="16"/>
      <c r="B223" s="16"/>
      <c r="C223" s="224"/>
      <c r="D223" s="16" t="s">
        <v>1995</v>
      </c>
      <c r="E223" s="224"/>
      <c r="F223" s="83">
        <v>7</v>
      </c>
      <c r="G223" s="59">
        <v>10.294117647058824</v>
      </c>
      <c r="H223" s="83">
        <v>7</v>
      </c>
      <c r="I223" s="59">
        <v>9.4594594594594597</v>
      </c>
      <c r="J223" s="83">
        <v>7</v>
      </c>
      <c r="K223" s="59">
        <v>9.5890410958904102</v>
      </c>
      <c r="L223" s="83">
        <v>3</v>
      </c>
      <c r="M223" s="59">
        <v>4.0540540540540544</v>
      </c>
      <c r="N223" s="83">
        <v>3</v>
      </c>
      <c r="O223" s="59">
        <v>4.5454545454545459</v>
      </c>
      <c r="P223" s="83">
        <v>16</v>
      </c>
      <c r="Q223" s="59">
        <v>9.2485549132947984</v>
      </c>
      <c r="R223" s="58"/>
      <c r="S223" s="59"/>
      <c r="T223" s="58"/>
      <c r="U223" s="59"/>
      <c r="V223" s="59"/>
      <c r="W223" s="224"/>
      <c r="X223" s="250"/>
      <c r="Y223" s="224"/>
      <c r="Z223" s="224"/>
      <c r="AA223" s="224"/>
      <c r="AB223" s="224"/>
      <c r="AC223" s="16"/>
      <c r="AD223" s="85"/>
    </row>
    <row r="224" spans="1:30" s="51" customFormat="1" ht="20.100000000000001" customHeight="1">
      <c r="A224" s="16"/>
      <c r="B224" s="16"/>
      <c r="C224" s="224"/>
      <c r="D224" s="16" t="s">
        <v>1990</v>
      </c>
      <c r="E224" s="224"/>
      <c r="F224" s="83">
        <v>6</v>
      </c>
      <c r="G224" s="59">
        <v>8.8235294117647065</v>
      </c>
      <c r="H224" s="83">
        <v>5</v>
      </c>
      <c r="I224" s="59">
        <v>6.756756756756757</v>
      </c>
      <c r="J224" s="83">
        <v>6</v>
      </c>
      <c r="K224" s="59">
        <v>8.2191780821917817</v>
      </c>
      <c r="L224" s="83">
        <v>9</v>
      </c>
      <c r="M224" s="59">
        <v>12.162162162162161</v>
      </c>
      <c r="N224" s="83">
        <v>6</v>
      </c>
      <c r="O224" s="59">
        <v>9.0909090909090917</v>
      </c>
      <c r="P224" s="83">
        <v>23</v>
      </c>
      <c r="Q224" s="59">
        <v>13.294797687861271</v>
      </c>
      <c r="R224" s="58"/>
      <c r="S224" s="59"/>
      <c r="T224" s="58"/>
      <c r="U224" s="59"/>
      <c r="V224" s="59"/>
      <c r="W224" s="224"/>
      <c r="X224" s="250"/>
      <c r="Y224" s="224"/>
      <c r="Z224" s="224"/>
      <c r="AA224" s="224"/>
      <c r="AB224" s="224"/>
      <c r="AC224" s="16"/>
      <c r="AD224" s="85"/>
    </row>
    <row r="225" spans="1:30" s="51" customFormat="1" ht="20.100000000000001" customHeight="1">
      <c r="A225" s="16"/>
      <c r="B225" s="16"/>
      <c r="C225" s="224"/>
      <c r="D225" s="16" t="s">
        <v>1991</v>
      </c>
      <c r="E225" s="224"/>
      <c r="F225" s="83">
        <v>24</v>
      </c>
      <c r="G225" s="59">
        <v>35.294117647058826</v>
      </c>
      <c r="H225" s="83">
        <v>24</v>
      </c>
      <c r="I225" s="59">
        <v>32.432432432432435</v>
      </c>
      <c r="J225" s="83">
        <v>20</v>
      </c>
      <c r="K225" s="59">
        <v>27.397260273972602</v>
      </c>
      <c r="L225" s="83">
        <v>21</v>
      </c>
      <c r="M225" s="59">
        <v>28.378378378378379</v>
      </c>
      <c r="N225" s="83">
        <v>17</v>
      </c>
      <c r="O225" s="59">
        <v>25.757575757575758</v>
      </c>
      <c r="P225" s="83">
        <v>56</v>
      </c>
      <c r="Q225" s="59">
        <v>32.369942196531795</v>
      </c>
      <c r="R225" s="58"/>
      <c r="S225" s="59"/>
      <c r="T225" s="58"/>
      <c r="U225" s="59"/>
      <c r="V225" s="59"/>
      <c r="W225" s="224"/>
      <c r="X225" s="250"/>
      <c r="Y225" s="224"/>
      <c r="Z225" s="224"/>
      <c r="AA225" s="224"/>
      <c r="AB225" s="224"/>
      <c r="AC225" s="16"/>
      <c r="AD225" s="85"/>
    </row>
    <row r="226" spans="1:30" s="51" customFormat="1" ht="20.100000000000001" customHeight="1">
      <c r="A226" s="16"/>
      <c r="B226" s="16"/>
      <c r="C226" s="224"/>
      <c r="D226" s="16" t="s">
        <v>6819</v>
      </c>
      <c r="E226" s="224"/>
      <c r="F226" s="190"/>
      <c r="G226" s="191"/>
      <c r="H226" s="250"/>
      <c r="I226" s="250"/>
      <c r="J226" s="224"/>
      <c r="K226" s="224"/>
      <c r="L226" s="224"/>
      <c r="M226" s="224"/>
      <c r="N226" s="83"/>
      <c r="O226" s="59"/>
      <c r="P226" s="83"/>
      <c r="Q226" s="59"/>
      <c r="R226" s="58"/>
      <c r="S226" s="59"/>
      <c r="T226" s="58"/>
      <c r="U226" s="59"/>
      <c r="V226" s="59"/>
      <c r="W226" s="224"/>
      <c r="X226" s="250"/>
      <c r="Y226" s="224"/>
      <c r="Z226" s="224"/>
      <c r="AA226" s="224"/>
      <c r="AB226" s="224"/>
      <c r="AC226" s="16"/>
      <c r="AD226" s="85"/>
    </row>
    <row r="227" spans="1:30" s="51" customFormat="1" ht="20.100000000000001" customHeight="1">
      <c r="A227" s="16"/>
      <c r="B227" s="16"/>
      <c r="C227" s="224"/>
      <c r="D227" s="16" t="s">
        <v>2003</v>
      </c>
      <c r="E227" s="224"/>
      <c r="F227" s="300"/>
      <c r="G227" s="191"/>
      <c r="H227" s="250"/>
      <c r="I227" s="250"/>
      <c r="J227" s="224"/>
      <c r="K227" s="224"/>
      <c r="L227" s="224"/>
      <c r="M227" s="224"/>
      <c r="N227" s="83"/>
      <c r="O227" s="59"/>
      <c r="P227" s="83"/>
      <c r="Q227" s="59"/>
      <c r="R227" s="58"/>
      <c r="S227" s="59"/>
      <c r="T227" s="58"/>
      <c r="U227" s="59"/>
      <c r="V227" s="59"/>
      <c r="W227" s="224"/>
      <c r="X227" s="250"/>
      <c r="Y227" s="224"/>
      <c r="Z227" s="224"/>
      <c r="AA227" s="224"/>
      <c r="AB227" s="224"/>
      <c r="AC227" s="16"/>
      <c r="AD227" s="85"/>
    </row>
    <row r="228" spans="1:30" s="51" customFormat="1" ht="20.100000000000001" customHeight="1">
      <c r="A228" s="16"/>
      <c r="B228" s="16"/>
      <c r="C228" s="224"/>
      <c r="D228" s="16" t="s">
        <v>2004</v>
      </c>
      <c r="E228" s="224"/>
      <c r="F228" s="300"/>
      <c r="G228" s="191"/>
      <c r="H228" s="250"/>
      <c r="I228" s="250"/>
      <c r="J228" s="224"/>
      <c r="K228" s="224"/>
      <c r="L228" s="224"/>
      <c r="M228" s="224"/>
      <c r="N228" s="83"/>
      <c r="O228" s="59"/>
      <c r="P228" s="83"/>
      <c r="Q228" s="59"/>
      <c r="R228" s="58"/>
      <c r="S228" s="59"/>
      <c r="T228" s="58"/>
      <c r="U228" s="59"/>
      <c r="V228" s="59"/>
      <c r="W228" s="224"/>
      <c r="X228" s="250"/>
      <c r="Y228" s="224"/>
      <c r="Z228" s="224"/>
      <c r="AA228" s="224"/>
      <c r="AB228" s="224"/>
      <c r="AC228" s="16"/>
      <c r="AD228" s="86"/>
    </row>
    <row r="229" spans="1:30" s="51" customFormat="1" ht="20.100000000000001" customHeight="1">
      <c r="A229" s="9" t="s">
        <v>3995</v>
      </c>
      <c r="B229" s="9" t="s">
        <v>1159</v>
      </c>
      <c r="C229" s="308" t="s">
        <v>6845</v>
      </c>
      <c r="D229" s="9" t="s">
        <v>1951</v>
      </c>
      <c r="E229" s="223"/>
      <c r="F229" s="299"/>
      <c r="G229" s="192"/>
      <c r="H229" s="80">
        <v>1</v>
      </c>
      <c r="I229" s="12">
        <v>1.3513513513513513</v>
      </c>
      <c r="J229" s="80">
        <v>4</v>
      </c>
      <c r="K229" s="12">
        <v>5.4794520547945202</v>
      </c>
      <c r="L229" s="80">
        <v>2</v>
      </c>
      <c r="M229" s="12">
        <v>2.7027027027027026</v>
      </c>
      <c r="N229" s="82">
        <v>4</v>
      </c>
      <c r="O229" s="57">
        <v>6.0606060606060606</v>
      </c>
      <c r="P229" s="82">
        <v>32</v>
      </c>
      <c r="Q229" s="57">
        <v>18.497109826589597</v>
      </c>
      <c r="R229" s="56"/>
      <c r="S229" s="57"/>
      <c r="T229" s="56"/>
      <c r="U229" s="57"/>
      <c r="V229" s="308" t="s">
        <v>28</v>
      </c>
      <c r="W229" s="223" t="s">
        <v>28</v>
      </c>
      <c r="X229" s="249" t="s">
        <v>28</v>
      </c>
      <c r="Y229" s="223" t="s">
        <v>28</v>
      </c>
      <c r="Z229" s="223" t="s">
        <v>28</v>
      </c>
      <c r="AA229" s="223" t="s">
        <v>28</v>
      </c>
      <c r="AB229" s="223"/>
      <c r="AC229" s="223"/>
      <c r="AD229" s="9"/>
    </row>
    <row r="230" spans="1:30" s="51" customFormat="1" ht="20.100000000000001" customHeight="1">
      <c r="A230" s="16"/>
      <c r="B230" s="16"/>
      <c r="C230" s="224"/>
      <c r="D230" s="16" t="s">
        <v>1952</v>
      </c>
      <c r="E230" s="224"/>
      <c r="F230" s="81">
        <v>22</v>
      </c>
      <c r="G230" s="19">
        <v>32.352941176470587</v>
      </c>
      <c r="H230" s="81">
        <v>22</v>
      </c>
      <c r="I230" s="19">
        <v>29.72972972972973</v>
      </c>
      <c r="J230" s="81">
        <v>17</v>
      </c>
      <c r="K230" s="19">
        <v>23.287671232876711</v>
      </c>
      <c r="L230" s="81">
        <v>17</v>
      </c>
      <c r="M230" s="19">
        <v>22.972972972972975</v>
      </c>
      <c r="N230" s="83">
        <v>14</v>
      </c>
      <c r="O230" s="59">
        <v>21.212121212121211</v>
      </c>
      <c r="P230" s="83">
        <v>49</v>
      </c>
      <c r="Q230" s="59">
        <v>28.323699421965319</v>
      </c>
      <c r="R230" s="58"/>
      <c r="S230" s="59"/>
      <c r="T230" s="58"/>
      <c r="U230" s="59"/>
      <c r="V230" s="59"/>
      <c r="W230" s="224"/>
      <c r="X230" s="250"/>
      <c r="Y230" s="224"/>
      <c r="Z230" s="224"/>
      <c r="AA230" s="224"/>
      <c r="AB230" s="224"/>
      <c r="AC230" s="224"/>
      <c r="AD230" s="16"/>
    </row>
    <row r="231" spans="1:30" s="51" customFormat="1" ht="20.100000000000001" customHeight="1">
      <c r="A231" s="16"/>
      <c r="B231" s="16"/>
      <c r="C231" s="224"/>
      <c r="D231" s="16" t="s">
        <v>1953</v>
      </c>
      <c r="E231" s="224"/>
      <c r="F231" s="81">
        <v>14</v>
      </c>
      <c r="G231" s="19">
        <v>20.588235294117649</v>
      </c>
      <c r="H231" s="81">
        <v>14</v>
      </c>
      <c r="I231" s="19">
        <v>18.918918918918919</v>
      </c>
      <c r="J231" s="81">
        <v>15</v>
      </c>
      <c r="K231" s="19">
        <v>20.547945205479451</v>
      </c>
      <c r="L231" s="81">
        <v>17</v>
      </c>
      <c r="M231" s="19">
        <v>22.972972972972975</v>
      </c>
      <c r="N231" s="83">
        <v>12</v>
      </c>
      <c r="O231" s="59">
        <v>18.181818181818183</v>
      </c>
      <c r="P231" s="83">
        <v>34</v>
      </c>
      <c r="Q231" s="59">
        <v>19.653179190751445</v>
      </c>
      <c r="R231" s="58"/>
      <c r="S231" s="59"/>
      <c r="T231" s="58"/>
      <c r="U231" s="59"/>
      <c r="V231" s="59"/>
      <c r="W231" s="224"/>
      <c r="X231" s="250"/>
      <c r="Y231" s="224"/>
      <c r="Z231" s="224"/>
      <c r="AA231" s="224"/>
      <c r="AB231" s="224"/>
      <c r="AC231" s="224"/>
      <c r="AD231" s="16"/>
    </row>
    <row r="232" spans="1:30" s="51" customFormat="1" ht="20.100000000000001" customHeight="1">
      <c r="A232" s="16"/>
      <c r="B232" s="16"/>
      <c r="C232" s="224"/>
      <c r="D232" s="16" t="s">
        <v>6849</v>
      </c>
      <c r="E232" s="224"/>
      <c r="F232" s="81">
        <v>20</v>
      </c>
      <c r="G232" s="19">
        <v>29.411764705882351</v>
      </c>
      <c r="H232" s="81">
        <v>28</v>
      </c>
      <c r="I232" s="19">
        <v>37.837837837837839</v>
      </c>
      <c r="J232" s="81">
        <v>29</v>
      </c>
      <c r="K232" s="19">
        <v>39.726027397260275</v>
      </c>
      <c r="L232" s="81">
        <v>31</v>
      </c>
      <c r="M232" s="19">
        <v>41.891891891891895</v>
      </c>
      <c r="N232" s="83">
        <v>31</v>
      </c>
      <c r="O232" s="59">
        <v>46.969696969696969</v>
      </c>
      <c r="P232" s="83">
        <v>44</v>
      </c>
      <c r="Q232" s="59">
        <v>25.433526011560694</v>
      </c>
      <c r="R232" s="58"/>
      <c r="S232" s="59"/>
      <c r="T232" s="58"/>
      <c r="U232" s="59"/>
      <c r="V232" s="59"/>
      <c r="W232" s="224"/>
      <c r="X232" s="250"/>
      <c r="Y232" s="224"/>
      <c r="Z232" s="224"/>
      <c r="AA232" s="224"/>
      <c r="AB232" s="224"/>
      <c r="AC232" s="224"/>
      <c r="AD232" s="16"/>
    </row>
    <row r="233" spans="1:30" s="51" customFormat="1" ht="20.100000000000001" customHeight="1">
      <c r="A233" s="16"/>
      <c r="B233" s="16"/>
      <c r="C233" s="224"/>
      <c r="D233" s="16" t="s">
        <v>6842</v>
      </c>
      <c r="E233" s="224"/>
      <c r="F233" s="81">
        <v>1</v>
      </c>
      <c r="G233" s="19">
        <v>1.4705882352941178</v>
      </c>
      <c r="H233" s="81">
        <v>1</v>
      </c>
      <c r="I233" s="19">
        <v>1.3513513513513513</v>
      </c>
      <c r="J233" s="81">
        <v>1</v>
      </c>
      <c r="K233" s="19">
        <v>1.3698630136986301</v>
      </c>
      <c r="L233" s="81">
        <v>1</v>
      </c>
      <c r="M233" s="19">
        <v>1.3513513513513513</v>
      </c>
      <c r="N233" s="83">
        <v>2</v>
      </c>
      <c r="O233" s="59">
        <v>3.0303030303030303</v>
      </c>
      <c r="P233" s="83">
        <v>6</v>
      </c>
      <c r="Q233" s="59">
        <v>3.4682080924855492</v>
      </c>
      <c r="R233" s="58"/>
      <c r="S233" s="59"/>
      <c r="T233" s="58"/>
      <c r="U233" s="59"/>
      <c r="V233" s="59"/>
      <c r="W233" s="224"/>
      <c r="X233" s="250"/>
      <c r="Y233" s="224"/>
      <c r="Z233" s="224"/>
      <c r="AA233" s="224"/>
      <c r="AB233" s="224"/>
      <c r="AC233" s="224"/>
      <c r="AD233" s="16"/>
    </row>
    <row r="234" spans="1:30" s="51" customFormat="1" ht="20.100000000000001" customHeight="1">
      <c r="A234" s="16"/>
      <c r="B234" s="16"/>
      <c r="C234" s="224"/>
      <c r="D234" s="16" t="s">
        <v>6843</v>
      </c>
      <c r="E234" s="224"/>
      <c r="F234" s="81">
        <v>9</v>
      </c>
      <c r="G234" s="19">
        <v>13.235294117647058</v>
      </c>
      <c r="H234" s="81">
        <v>6</v>
      </c>
      <c r="I234" s="19">
        <v>8.1081081081081088</v>
      </c>
      <c r="J234" s="81">
        <v>3</v>
      </c>
      <c r="K234" s="19">
        <v>4.1095890410958908</v>
      </c>
      <c r="L234" s="81">
        <v>3</v>
      </c>
      <c r="M234" s="19">
        <v>4.0540540540540544</v>
      </c>
      <c r="N234" s="83">
        <v>1</v>
      </c>
      <c r="O234" s="59">
        <v>1.5151515151515151</v>
      </c>
      <c r="P234" s="83">
        <v>1</v>
      </c>
      <c r="Q234" s="59">
        <v>0.5780346820809249</v>
      </c>
      <c r="R234" s="58"/>
      <c r="S234" s="59"/>
      <c r="T234" s="58"/>
      <c r="U234" s="59"/>
      <c r="V234" s="59"/>
      <c r="W234" s="224"/>
      <c r="X234" s="250"/>
      <c r="Y234" s="224"/>
      <c r="Z234" s="224"/>
      <c r="AA234" s="224"/>
      <c r="AB234" s="224"/>
      <c r="AC234" s="224"/>
      <c r="AD234" s="16"/>
    </row>
    <row r="235" spans="1:30" s="51" customFormat="1" ht="20.100000000000001" customHeight="1">
      <c r="A235" s="16"/>
      <c r="B235" s="16"/>
      <c r="C235" s="224"/>
      <c r="D235" s="16" t="s">
        <v>1956</v>
      </c>
      <c r="E235" s="224"/>
      <c r="F235" s="81">
        <v>2</v>
      </c>
      <c r="G235" s="19">
        <v>2.9411764705882355</v>
      </c>
      <c r="H235" s="81">
        <v>2</v>
      </c>
      <c r="I235" s="19">
        <v>2.7027027027027026</v>
      </c>
      <c r="J235" s="81">
        <v>4</v>
      </c>
      <c r="K235" s="19">
        <v>5.4794520547945202</v>
      </c>
      <c r="L235" s="81">
        <v>3</v>
      </c>
      <c r="M235" s="19">
        <v>4.0540540540540544</v>
      </c>
      <c r="N235" s="83">
        <v>2</v>
      </c>
      <c r="O235" s="59">
        <v>3.0303030303030303</v>
      </c>
      <c r="P235" s="83">
        <v>7</v>
      </c>
      <c r="Q235" s="59">
        <v>4.0462427745664744</v>
      </c>
      <c r="R235" s="58"/>
      <c r="S235" s="59"/>
      <c r="T235" s="58"/>
      <c r="U235" s="59"/>
      <c r="V235" s="59"/>
      <c r="W235" s="224"/>
      <c r="X235" s="250"/>
      <c r="Y235" s="224"/>
      <c r="Z235" s="224"/>
      <c r="AA235" s="224"/>
      <c r="AB235" s="224"/>
      <c r="AC235" s="224"/>
      <c r="AD235" s="16"/>
    </row>
    <row r="236" spans="1:30" s="51" customFormat="1" ht="20.100000000000001" customHeight="1">
      <c r="A236" s="9" t="s">
        <v>6865</v>
      </c>
      <c r="B236" s="9" t="s">
        <v>6610</v>
      </c>
      <c r="C236" s="308" t="s">
        <v>6845</v>
      </c>
      <c r="D236" s="9" t="s">
        <v>1855</v>
      </c>
      <c r="E236" s="223"/>
      <c r="F236" s="80">
        <v>1</v>
      </c>
      <c r="G236" s="12">
        <v>100</v>
      </c>
      <c r="H236" s="80"/>
      <c r="I236" s="12"/>
      <c r="J236" s="80">
        <v>1</v>
      </c>
      <c r="K236" s="12">
        <v>100</v>
      </c>
      <c r="L236" s="80">
        <v>1</v>
      </c>
      <c r="M236" s="12">
        <v>100</v>
      </c>
      <c r="N236" s="82">
        <v>1</v>
      </c>
      <c r="O236" s="57">
        <v>100</v>
      </c>
      <c r="P236" s="82">
        <v>5</v>
      </c>
      <c r="Q236" s="57">
        <v>100</v>
      </c>
      <c r="R236" s="56"/>
      <c r="S236" s="57"/>
      <c r="T236" s="56"/>
      <c r="U236" s="57"/>
      <c r="V236" s="308" t="s">
        <v>28</v>
      </c>
      <c r="W236" s="223" t="s">
        <v>28</v>
      </c>
      <c r="X236" s="249" t="s">
        <v>28</v>
      </c>
      <c r="Y236" s="223" t="s">
        <v>28</v>
      </c>
      <c r="Z236" s="223" t="s">
        <v>28</v>
      </c>
      <c r="AA236" s="223" t="s">
        <v>28</v>
      </c>
      <c r="AB236" s="223"/>
      <c r="AC236" s="223"/>
      <c r="AD236" s="9"/>
    </row>
    <row r="237" spans="1:30" s="51" customFormat="1" ht="20.100000000000001" customHeight="1">
      <c r="A237" s="16"/>
      <c r="B237" s="16"/>
      <c r="C237" s="224"/>
      <c r="D237" s="16" t="s">
        <v>1965</v>
      </c>
      <c r="E237" s="224"/>
      <c r="F237" s="81"/>
      <c r="G237" s="19"/>
      <c r="H237" s="81">
        <v>1</v>
      </c>
      <c r="I237" s="19">
        <v>100</v>
      </c>
      <c r="J237" s="81"/>
      <c r="K237" s="19"/>
      <c r="L237" s="81"/>
      <c r="M237" s="19"/>
      <c r="N237" s="83"/>
      <c r="O237" s="59"/>
      <c r="P237" s="83"/>
      <c r="Q237" s="59"/>
      <c r="R237" s="58"/>
      <c r="S237" s="59"/>
      <c r="T237" s="58"/>
      <c r="U237" s="59"/>
      <c r="V237" s="59"/>
      <c r="W237" s="224"/>
      <c r="X237" s="250"/>
      <c r="Y237" s="224"/>
      <c r="Z237" s="224"/>
      <c r="AA237" s="224"/>
      <c r="AB237" s="224"/>
      <c r="AC237" s="224"/>
      <c r="AD237" s="16"/>
    </row>
    <row r="238" spans="1:30" s="51" customFormat="1" ht="20.100000000000001" customHeight="1">
      <c r="A238" s="16"/>
      <c r="B238" s="16"/>
      <c r="C238" s="224"/>
      <c r="D238" s="16" t="s">
        <v>1966</v>
      </c>
      <c r="E238" s="224"/>
      <c r="F238" s="81"/>
      <c r="G238" s="19"/>
      <c r="H238" s="81"/>
      <c r="I238" s="19"/>
      <c r="J238" s="81"/>
      <c r="K238" s="19"/>
      <c r="L238" s="81"/>
      <c r="M238" s="19"/>
      <c r="N238" s="83"/>
      <c r="O238" s="59"/>
      <c r="P238" s="83"/>
      <c r="Q238" s="59"/>
      <c r="R238" s="58"/>
      <c r="S238" s="59"/>
      <c r="T238" s="58"/>
      <c r="U238" s="59"/>
      <c r="V238" s="59"/>
      <c r="W238" s="224"/>
      <c r="X238" s="250"/>
      <c r="Y238" s="224"/>
      <c r="Z238" s="224"/>
      <c r="AA238" s="224"/>
      <c r="AB238" s="224"/>
      <c r="AC238" s="224"/>
      <c r="AD238" s="16"/>
    </row>
    <row r="239" spans="1:30" s="51" customFormat="1" ht="20.100000000000001" customHeight="1">
      <c r="A239" s="9" t="s">
        <v>3997</v>
      </c>
      <c r="B239" s="9" t="s">
        <v>6611</v>
      </c>
      <c r="C239" s="387" t="s">
        <v>4103</v>
      </c>
      <c r="D239" s="9" t="s">
        <v>1967</v>
      </c>
      <c r="E239" s="223"/>
      <c r="F239" s="80"/>
      <c r="G239" s="12"/>
      <c r="H239" s="80"/>
      <c r="I239" s="12"/>
      <c r="J239" s="80"/>
      <c r="K239" s="12"/>
      <c r="L239" s="80"/>
      <c r="M239" s="12"/>
      <c r="N239" s="82"/>
      <c r="O239" s="57"/>
      <c r="P239" s="82"/>
      <c r="Q239" s="57"/>
      <c r="R239" s="56"/>
      <c r="S239" s="57"/>
      <c r="T239" s="56"/>
      <c r="U239" s="57"/>
      <c r="V239" s="308" t="s">
        <v>28</v>
      </c>
      <c r="W239" s="223" t="s">
        <v>28</v>
      </c>
      <c r="X239" s="249" t="s">
        <v>28</v>
      </c>
      <c r="Y239" s="223" t="s">
        <v>28</v>
      </c>
      <c r="Z239" s="223" t="s">
        <v>28</v>
      </c>
      <c r="AA239" s="223" t="s">
        <v>28</v>
      </c>
      <c r="AB239" s="223"/>
      <c r="AC239" s="223"/>
      <c r="AD239" s="9"/>
    </row>
    <row r="240" spans="1:30" s="51" customFormat="1" ht="20.100000000000001" customHeight="1">
      <c r="A240" s="16"/>
      <c r="B240" s="16"/>
      <c r="C240" s="224"/>
      <c r="D240" s="16" t="s">
        <v>1968</v>
      </c>
      <c r="E240" s="224"/>
      <c r="F240" s="81"/>
      <c r="G240" s="19"/>
      <c r="H240" s="81"/>
      <c r="I240" s="19"/>
      <c r="J240" s="81"/>
      <c r="K240" s="19"/>
      <c r="L240" s="81"/>
      <c r="M240" s="19"/>
      <c r="N240" s="83"/>
      <c r="O240" s="59"/>
      <c r="P240" s="83"/>
      <c r="Q240" s="59"/>
      <c r="R240" s="58"/>
      <c r="S240" s="59"/>
      <c r="T240" s="58"/>
      <c r="U240" s="59"/>
      <c r="V240" s="59"/>
      <c r="W240" s="224"/>
      <c r="X240" s="250"/>
      <c r="Y240" s="224"/>
      <c r="Z240" s="224"/>
      <c r="AA240" s="224"/>
      <c r="AB240" s="224"/>
      <c r="AC240" s="224"/>
      <c r="AD240" s="16"/>
    </row>
    <row r="241" spans="1:30" s="51" customFormat="1" ht="20.100000000000001" customHeight="1">
      <c r="A241" s="16"/>
      <c r="B241" s="16"/>
      <c r="C241" s="224"/>
      <c r="D241" s="16" t="s">
        <v>1969</v>
      </c>
      <c r="E241" s="224"/>
      <c r="F241" s="81"/>
      <c r="G241" s="19"/>
      <c r="H241" s="81"/>
      <c r="I241" s="19"/>
      <c r="J241" s="81"/>
      <c r="K241" s="19"/>
      <c r="L241" s="81"/>
      <c r="M241" s="19"/>
      <c r="N241" s="83"/>
      <c r="O241" s="59"/>
      <c r="P241" s="83"/>
      <c r="Q241" s="59"/>
      <c r="R241" s="58"/>
      <c r="S241" s="59"/>
      <c r="T241" s="58"/>
      <c r="U241" s="59"/>
      <c r="V241" s="59"/>
      <c r="W241" s="224"/>
      <c r="X241" s="250"/>
      <c r="Y241" s="224"/>
      <c r="Z241" s="224"/>
      <c r="AA241" s="224"/>
      <c r="AB241" s="224"/>
      <c r="AC241" s="224"/>
      <c r="AD241" s="16"/>
    </row>
    <row r="242" spans="1:30" s="51" customFormat="1" ht="20.100000000000001" customHeight="1">
      <c r="A242" s="9" t="s">
        <v>3998</v>
      </c>
      <c r="B242" s="9" t="s">
        <v>6612</v>
      </c>
      <c r="C242" s="223" t="s">
        <v>4104</v>
      </c>
      <c r="D242" s="9"/>
      <c r="E242" s="223"/>
      <c r="F242" s="80"/>
      <c r="G242" s="12"/>
      <c r="H242" s="80"/>
      <c r="I242" s="12"/>
      <c r="J242" s="80"/>
      <c r="K242" s="12"/>
      <c r="L242" s="80"/>
      <c r="M242" s="12"/>
      <c r="N242" s="82"/>
      <c r="O242" s="57"/>
      <c r="P242" s="82"/>
      <c r="Q242" s="57"/>
      <c r="R242" s="56"/>
      <c r="S242" s="57"/>
      <c r="T242" s="56"/>
      <c r="U242" s="57"/>
      <c r="V242" s="308" t="s">
        <v>28</v>
      </c>
      <c r="W242" s="223" t="s">
        <v>28</v>
      </c>
      <c r="X242" s="249" t="s">
        <v>28</v>
      </c>
      <c r="Y242" s="223" t="s">
        <v>28</v>
      </c>
      <c r="Z242" s="223" t="s">
        <v>28</v>
      </c>
      <c r="AA242" s="223" t="s">
        <v>28</v>
      </c>
      <c r="AB242" s="223"/>
      <c r="AC242" s="223"/>
      <c r="AD242" s="9"/>
    </row>
    <row r="243" spans="1:30" s="51" customFormat="1" ht="20.100000000000001" customHeight="1">
      <c r="A243" s="9" t="s">
        <v>3996</v>
      </c>
      <c r="B243" s="9" t="s">
        <v>6654</v>
      </c>
      <c r="C243" s="308" t="s">
        <v>6845</v>
      </c>
      <c r="D243" s="9" t="s">
        <v>1853</v>
      </c>
      <c r="E243" s="223"/>
      <c r="F243" s="80"/>
      <c r="G243" s="12"/>
      <c r="H243" s="80"/>
      <c r="I243" s="12"/>
      <c r="J243" s="80"/>
      <c r="K243" s="12"/>
      <c r="L243" s="80"/>
      <c r="M243" s="12"/>
      <c r="N243" s="82"/>
      <c r="O243" s="57"/>
      <c r="P243" s="82"/>
      <c r="Q243" s="57"/>
      <c r="R243" s="56"/>
      <c r="S243" s="57"/>
      <c r="T243" s="56"/>
      <c r="U243" s="57"/>
      <c r="V243" s="308" t="s">
        <v>28</v>
      </c>
      <c r="W243" s="223" t="s">
        <v>28</v>
      </c>
      <c r="X243" s="249" t="s">
        <v>28</v>
      </c>
      <c r="Y243" s="223" t="s">
        <v>28</v>
      </c>
      <c r="Z243" s="223" t="s">
        <v>28</v>
      </c>
      <c r="AA243" s="223" t="s">
        <v>28</v>
      </c>
      <c r="AB243" s="223"/>
      <c r="AC243" s="223"/>
      <c r="AD243" s="9" t="s">
        <v>6866</v>
      </c>
    </row>
    <row r="244" spans="1:30" s="51" customFormat="1" ht="20.100000000000001" customHeight="1">
      <c r="A244" s="16"/>
      <c r="B244" s="16"/>
      <c r="C244" s="309" t="s">
        <v>6867</v>
      </c>
      <c r="D244" s="16" t="s">
        <v>1854</v>
      </c>
      <c r="E244" s="224"/>
      <c r="F244" s="81">
        <v>1</v>
      </c>
      <c r="G244" s="19">
        <v>100</v>
      </c>
      <c r="H244" s="81"/>
      <c r="I244" s="19"/>
      <c r="J244" s="81">
        <v>1</v>
      </c>
      <c r="K244" s="19">
        <v>100</v>
      </c>
      <c r="L244" s="81">
        <v>1</v>
      </c>
      <c r="M244" s="19">
        <v>100</v>
      </c>
      <c r="N244" s="83">
        <v>1</v>
      </c>
      <c r="O244" s="59">
        <v>100</v>
      </c>
      <c r="P244" s="83">
        <v>5</v>
      </c>
      <c r="Q244" s="59">
        <v>100</v>
      </c>
      <c r="R244" s="58"/>
      <c r="S244" s="59"/>
      <c r="T244" s="58"/>
      <c r="U244" s="59"/>
      <c r="V244" s="59"/>
      <c r="W244" s="224"/>
      <c r="X244" s="250"/>
      <c r="Y244" s="224"/>
      <c r="Z244" s="224"/>
      <c r="AA244" s="224"/>
      <c r="AB244" s="224"/>
      <c r="AC244" s="224"/>
      <c r="AD244" s="16"/>
    </row>
    <row r="245" spans="1:30" s="51" customFormat="1" ht="20.100000000000001" customHeight="1">
      <c r="A245" s="9" t="s">
        <v>3999</v>
      </c>
      <c r="B245" s="9" t="s">
        <v>6655</v>
      </c>
      <c r="C245" s="308" t="s">
        <v>6845</v>
      </c>
      <c r="D245" s="9"/>
      <c r="E245" s="223"/>
      <c r="F245" s="80">
        <v>1</v>
      </c>
      <c r="G245" s="12">
        <v>100</v>
      </c>
      <c r="H245" s="80">
        <v>1</v>
      </c>
      <c r="I245" s="12">
        <v>100</v>
      </c>
      <c r="J245" s="80">
        <v>1</v>
      </c>
      <c r="K245" s="12">
        <v>100</v>
      </c>
      <c r="L245" s="80">
        <v>1</v>
      </c>
      <c r="M245" s="12">
        <v>100</v>
      </c>
      <c r="N245" s="82">
        <v>1</v>
      </c>
      <c r="O245" s="57">
        <v>100</v>
      </c>
      <c r="P245" s="82">
        <v>5</v>
      </c>
      <c r="Q245" s="57">
        <v>100</v>
      </c>
      <c r="R245" s="56"/>
      <c r="S245" s="57"/>
      <c r="T245" s="56"/>
      <c r="U245" s="57"/>
      <c r="V245" s="308" t="s">
        <v>28</v>
      </c>
      <c r="W245" s="223" t="s">
        <v>28</v>
      </c>
      <c r="X245" s="249" t="s">
        <v>28</v>
      </c>
      <c r="Y245" s="223" t="s">
        <v>28</v>
      </c>
      <c r="Z245" s="223" t="s">
        <v>28</v>
      </c>
      <c r="AA245" s="223" t="s">
        <v>28</v>
      </c>
      <c r="AB245" s="223"/>
      <c r="AC245" s="223"/>
      <c r="AD245" s="9" t="s">
        <v>6866</v>
      </c>
    </row>
    <row r="246" spans="1:30" s="51" customFormat="1" ht="20.100000000000001" customHeight="1">
      <c r="A246" s="9" t="s">
        <v>4000</v>
      </c>
      <c r="B246" s="9" t="s">
        <v>6656</v>
      </c>
      <c r="C246" s="308" t="s">
        <v>2428</v>
      </c>
      <c r="D246" s="9"/>
      <c r="E246" s="223"/>
      <c r="F246" s="80">
        <v>1</v>
      </c>
      <c r="G246" s="12">
        <v>100</v>
      </c>
      <c r="H246" s="80">
        <v>1</v>
      </c>
      <c r="I246" s="12">
        <v>100</v>
      </c>
      <c r="J246" s="80">
        <v>1</v>
      </c>
      <c r="K246" s="12">
        <v>100</v>
      </c>
      <c r="L246" s="80">
        <v>1</v>
      </c>
      <c r="M246" s="12">
        <v>100</v>
      </c>
      <c r="N246" s="82">
        <v>1</v>
      </c>
      <c r="O246" s="57">
        <v>100</v>
      </c>
      <c r="P246" s="82">
        <v>5</v>
      </c>
      <c r="Q246" s="57">
        <v>100</v>
      </c>
      <c r="R246" s="56"/>
      <c r="S246" s="57"/>
      <c r="T246" s="56"/>
      <c r="U246" s="57"/>
      <c r="V246" s="308" t="s">
        <v>28</v>
      </c>
      <c r="W246" s="223" t="s">
        <v>28</v>
      </c>
      <c r="X246" s="249" t="s">
        <v>28</v>
      </c>
      <c r="Y246" s="223" t="s">
        <v>28</v>
      </c>
      <c r="Z246" s="223" t="s">
        <v>28</v>
      </c>
      <c r="AA246" s="223" t="s">
        <v>28</v>
      </c>
      <c r="AB246" s="223"/>
      <c r="AC246" s="223"/>
      <c r="AD246" s="9" t="s">
        <v>6866</v>
      </c>
    </row>
    <row r="247" spans="1:30" s="51" customFormat="1" ht="20.100000000000001" customHeight="1">
      <c r="A247" s="9" t="s">
        <v>4001</v>
      </c>
      <c r="B247" s="9" t="s">
        <v>6657</v>
      </c>
      <c r="C247" s="308" t="s">
        <v>2428</v>
      </c>
      <c r="D247" s="9" t="s">
        <v>1951</v>
      </c>
      <c r="E247" s="223"/>
      <c r="F247" s="80"/>
      <c r="G247" s="12"/>
      <c r="H247" s="80"/>
      <c r="I247" s="12"/>
      <c r="J247" s="80"/>
      <c r="K247" s="12"/>
      <c r="L247" s="80"/>
      <c r="M247" s="12"/>
      <c r="N247" s="82"/>
      <c r="O247" s="57"/>
      <c r="P247" s="82"/>
      <c r="Q247" s="57"/>
      <c r="R247" s="56"/>
      <c r="S247" s="57"/>
      <c r="T247" s="56"/>
      <c r="U247" s="57"/>
      <c r="V247" s="308" t="s">
        <v>28</v>
      </c>
      <c r="W247" s="223" t="s">
        <v>28</v>
      </c>
      <c r="X247" s="249" t="s">
        <v>28</v>
      </c>
      <c r="Y247" s="223" t="s">
        <v>28</v>
      </c>
      <c r="Z247" s="223" t="s">
        <v>28</v>
      </c>
      <c r="AA247" s="223" t="s">
        <v>28</v>
      </c>
      <c r="AB247" s="223"/>
      <c r="AC247" s="223"/>
      <c r="AD247" s="9" t="s">
        <v>6866</v>
      </c>
    </row>
    <row r="248" spans="1:30" s="51" customFormat="1" ht="20.100000000000001" customHeight="1">
      <c r="A248" s="16"/>
      <c r="B248" s="16"/>
      <c r="C248" s="224"/>
      <c r="D248" s="16" t="s">
        <v>1952</v>
      </c>
      <c r="E248" s="224"/>
      <c r="F248" s="81"/>
      <c r="G248" s="19"/>
      <c r="H248" s="81"/>
      <c r="I248" s="19"/>
      <c r="J248" s="81"/>
      <c r="K248" s="19"/>
      <c r="L248" s="81"/>
      <c r="M248" s="19"/>
      <c r="N248" s="83"/>
      <c r="O248" s="59"/>
      <c r="P248" s="83">
        <v>2</v>
      </c>
      <c r="Q248" s="59">
        <v>40</v>
      </c>
      <c r="R248" s="58"/>
      <c r="S248" s="59"/>
      <c r="T248" s="58"/>
      <c r="U248" s="59"/>
      <c r="V248" s="59"/>
      <c r="W248" s="224"/>
      <c r="X248" s="250"/>
      <c r="Y248" s="224"/>
      <c r="Z248" s="224"/>
      <c r="AA248" s="224"/>
      <c r="AB248" s="224"/>
      <c r="AC248" s="224"/>
      <c r="AD248" s="16"/>
    </row>
    <row r="249" spans="1:30" s="51" customFormat="1" ht="20.100000000000001" customHeight="1">
      <c r="A249" s="16"/>
      <c r="B249" s="16"/>
      <c r="C249" s="224"/>
      <c r="D249" s="16" t="s">
        <v>1953</v>
      </c>
      <c r="E249" s="224"/>
      <c r="F249" s="81"/>
      <c r="G249" s="19"/>
      <c r="H249" s="81"/>
      <c r="I249" s="19"/>
      <c r="J249" s="81"/>
      <c r="K249" s="19"/>
      <c r="L249" s="81"/>
      <c r="M249" s="19"/>
      <c r="N249" s="83"/>
      <c r="O249" s="59"/>
      <c r="P249" s="83">
        <v>1</v>
      </c>
      <c r="Q249" s="59">
        <v>20</v>
      </c>
      <c r="R249" s="58"/>
      <c r="S249" s="59"/>
      <c r="T249" s="58"/>
      <c r="U249" s="59"/>
      <c r="V249" s="59"/>
      <c r="W249" s="224"/>
      <c r="X249" s="250"/>
      <c r="Y249" s="224"/>
      <c r="Z249" s="224"/>
      <c r="AA249" s="224"/>
      <c r="AB249" s="224"/>
      <c r="AC249" s="224"/>
      <c r="AD249" s="16"/>
    </row>
    <row r="250" spans="1:30" s="51" customFormat="1" ht="20.100000000000001" customHeight="1">
      <c r="A250" s="16"/>
      <c r="B250" s="16"/>
      <c r="C250" s="224"/>
      <c r="D250" s="16" t="s">
        <v>6849</v>
      </c>
      <c r="E250" s="224"/>
      <c r="F250" s="81">
        <v>1</v>
      </c>
      <c r="G250" s="19">
        <v>100</v>
      </c>
      <c r="H250" s="81">
        <v>1</v>
      </c>
      <c r="I250" s="19">
        <v>100</v>
      </c>
      <c r="J250" s="81">
        <v>1</v>
      </c>
      <c r="K250" s="19">
        <v>100</v>
      </c>
      <c r="L250" s="81">
        <v>1</v>
      </c>
      <c r="M250" s="19">
        <v>100</v>
      </c>
      <c r="N250" s="83">
        <v>1</v>
      </c>
      <c r="O250" s="59">
        <v>100</v>
      </c>
      <c r="P250" s="83">
        <v>2</v>
      </c>
      <c r="Q250" s="59">
        <v>40</v>
      </c>
      <c r="R250" s="58"/>
      <c r="S250" s="59"/>
      <c r="T250" s="58"/>
      <c r="U250" s="59"/>
      <c r="V250" s="59"/>
      <c r="W250" s="224"/>
      <c r="X250" s="250"/>
      <c r="Y250" s="224"/>
      <c r="Z250" s="224"/>
      <c r="AA250" s="224"/>
      <c r="AB250" s="224"/>
      <c r="AC250" s="224"/>
      <c r="AD250" s="16"/>
    </row>
    <row r="251" spans="1:30" s="51" customFormat="1" ht="20.100000000000001" customHeight="1">
      <c r="A251" s="16"/>
      <c r="B251" s="16"/>
      <c r="C251" s="224"/>
      <c r="D251" s="16" t="s">
        <v>6842</v>
      </c>
      <c r="E251" s="224"/>
      <c r="F251" s="81"/>
      <c r="G251" s="19"/>
      <c r="H251" s="81"/>
      <c r="I251" s="19"/>
      <c r="J251" s="81"/>
      <c r="K251" s="19"/>
      <c r="L251" s="81"/>
      <c r="M251" s="19"/>
      <c r="N251" s="83"/>
      <c r="O251" s="59"/>
      <c r="P251" s="83"/>
      <c r="Q251" s="59"/>
      <c r="R251" s="58"/>
      <c r="S251" s="59"/>
      <c r="T251" s="58"/>
      <c r="U251" s="59"/>
      <c r="V251" s="59"/>
      <c r="W251" s="224"/>
      <c r="X251" s="250"/>
      <c r="Y251" s="224"/>
      <c r="Z251" s="224"/>
      <c r="AA251" s="224"/>
      <c r="AB251" s="224"/>
      <c r="AC251" s="224"/>
      <c r="AD251" s="16"/>
    </row>
    <row r="252" spans="1:30" s="51" customFormat="1" ht="20.100000000000001" customHeight="1">
      <c r="A252" s="16"/>
      <c r="B252" s="16"/>
      <c r="C252" s="224"/>
      <c r="D252" s="16" t="s">
        <v>6843</v>
      </c>
      <c r="E252" s="224"/>
      <c r="F252" s="81"/>
      <c r="G252" s="19"/>
      <c r="H252" s="81"/>
      <c r="I252" s="19"/>
      <c r="J252" s="81"/>
      <c r="K252" s="19"/>
      <c r="L252" s="81"/>
      <c r="M252" s="19"/>
      <c r="N252" s="83"/>
      <c r="O252" s="59"/>
      <c r="P252" s="83"/>
      <c r="Q252" s="59"/>
      <c r="R252" s="58"/>
      <c r="S252" s="59"/>
      <c r="T252" s="58"/>
      <c r="U252" s="59"/>
      <c r="V252" s="59"/>
      <c r="W252" s="224"/>
      <c r="X252" s="250"/>
      <c r="Y252" s="224"/>
      <c r="Z252" s="224"/>
      <c r="AA252" s="224"/>
      <c r="AB252" s="224"/>
      <c r="AC252" s="224"/>
      <c r="AD252" s="16"/>
    </row>
    <row r="253" spans="1:30" s="51" customFormat="1" ht="20.100000000000001" customHeight="1">
      <c r="A253" s="16"/>
      <c r="B253" s="16"/>
      <c r="C253" s="224"/>
      <c r="D253" s="16" t="s">
        <v>1956</v>
      </c>
      <c r="E253" s="81"/>
      <c r="F253" s="81"/>
      <c r="G253" s="19"/>
      <c r="H253" s="81"/>
      <c r="I253" s="19"/>
      <c r="J253" s="81"/>
      <c r="K253" s="19"/>
      <c r="L253" s="81"/>
      <c r="M253" s="19"/>
      <c r="N253" s="83"/>
      <c r="O253" s="59"/>
      <c r="P253" s="83"/>
      <c r="Q253" s="59"/>
      <c r="R253" s="58"/>
      <c r="S253" s="59"/>
      <c r="T253" s="58"/>
      <c r="U253" s="59"/>
      <c r="V253" s="59"/>
      <c r="W253" s="224"/>
      <c r="X253" s="250"/>
      <c r="Y253" s="224"/>
      <c r="Z253" s="224"/>
      <c r="AA253" s="224"/>
      <c r="AB253" s="224"/>
      <c r="AC253" s="224"/>
      <c r="AD253" s="16"/>
    </row>
    <row r="254" spans="1:30" s="51" customFormat="1" ht="20.100000000000001" customHeight="1">
      <c r="A254" s="9" t="s">
        <v>4002</v>
      </c>
      <c r="B254" s="9" t="s">
        <v>6658</v>
      </c>
      <c r="C254" s="308" t="s">
        <v>6845</v>
      </c>
      <c r="D254" s="9" t="s">
        <v>2389</v>
      </c>
      <c r="E254" s="80"/>
      <c r="F254" s="89">
        <v>1</v>
      </c>
      <c r="G254" s="12">
        <v>100</v>
      </c>
      <c r="H254" s="89">
        <v>1</v>
      </c>
      <c r="I254" s="12">
        <v>100</v>
      </c>
      <c r="J254" s="89">
        <v>1</v>
      </c>
      <c r="K254" s="12">
        <v>100</v>
      </c>
      <c r="L254" s="80">
        <v>1</v>
      </c>
      <c r="M254" s="12">
        <v>100</v>
      </c>
      <c r="N254" s="82"/>
      <c r="O254" s="57"/>
      <c r="P254" s="82">
        <v>3</v>
      </c>
      <c r="Q254" s="57">
        <v>60</v>
      </c>
      <c r="R254" s="56"/>
      <c r="S254" s="57"/>
      <c r="T254" s="56"/>
      <c r="U254" s="57"/>
      <c r="V254" s="308" t="s">
        <v>28</v>
      </c>
      <c r="W254" s="223" t="s">
        <v>28</v>
      </c>
      <c r="X254" s="249" t="s">
        <v>28</v>
      </c>
      <c r="Y254" s="223" t="s">
        <v>28</v>
      </c>
      <c r="Z254" s="223" t="s">
        <v>28</v>
      </c>
      <c r="AA254" s="223" t="s">
        <v>28</v>
      </c>
      <c r="AB254" s="223"/>
      <c r="AC254" s="223"/>
      <c r="AD254" s="9" t="s">
        <v>6866</v>
      </c>
    </row>
    <row r="255" spans="1:30" s="51" customFormat="1" ht="20.100000000000001" customHeight="1">
      <c r="A255" s="16"/>
      <c r="B255" s="16"/>
      <c r="C255" s="224"/>
      <c r="D255" s="16" t="s">
        <v>2390</v>
      </c>
      <c r="E255" s="81"/>
      <c r="F255" s="90"/>
      <c r="G255" s="19"/>
      <c r="H255" s="90"/>
      <c r="I255" s="19"/>
      <c r="J255" s="90"/>
      <c r="K255" s="19"/>
      <c r="L255" s="81"/>
      <c r="M255" s="19"/>
      <c r="N255" s="83">
        <v>1</v>
      </c>
      <c r="O255" s="59">
        <v>100</v>
      </c>
      <c r="P255" s="83">
        <v>2</v>
      </c>
      <c r="Q255" s="59">
        <v>40</v>
      </c>
      <c r="R255" s="58"/>
      <c r="S255" s="59"/>
      <c r="T255" s="58"/>
      <c r="U255" s="59"/>
      <c r="V255" s="59"/>
      <c r="W255" s="224"/>
      <c r="X255" s="250"/>
      <c r="Y255" s="224"/>
      <c r="Z255" s="224"/>
      <c r="AA255" s="224"/>
      <c r="AB255" s="224"/>
      <c r="AC255" s="224"/>
      <c r="AD255" s="16"/>
    </row>
    <row r="256" spans="1:30" s="51" customFormat="1" ht="20.100000000000001" customHeight="1">
      <c r="A256" s="16"/>
      <c r="B256" s="16"/>
      <c r="C256" s="224"/>
      <c r="D256" s="87" t="s">
        <v>6864</v>
      </c>
      <c r="E256" s="91"/>
      <c r="F256" s="92"/>
      <c r="G256" s="37"/>
      <c r="H256" s="92"/>
      <c r="I256" s="37"/>
      <c r="J256" s="92"/>
      <c r="K256" s="37"/>
      <c r="L256" s="92"/>
      <c r="M256" s="37"/>
      <c r="N256" s="93"/>
      <c r="O256" s="64"/>
      <c r="P256" s="93"/>
      <c r="Q256" s="64"/>
      <c r="R256" s="58"/>
      <c r="S256" s="59"/>
      <c r="T256" s="58"/>
      <c r="U256" s="59"/>
      <c r="V256" s="59"/>
      <c r="W256" s="224"/>
      <c r="X256" s="250"/>
      <c r="Y256" s="224"/>
      <c r="Z256" s="224"/>
      <c r="AA256" s="224"/>
      <c r="AB256" s="224"/>
      <c r="AC256" s="224"/>
      <c r="AD256" s="16"/>
    </row>
    <row r="257" spans="1:30" s="51" customFormat="1" ht="20.100000000000001" customHeight="1">
      <c r="A257" s="9" t="s">
        <v>4003</v>
      </c>
      <c r="B257" s="9" t="s">
        <v>6659</v>
      </c>
      <c r="C257" s="308" t="s">
        <v>6845</v>
      </c>
      <c r="D257" s="9" t="s">
        <v>1853</v>
      </c>
      <c r="E257" s="80"/>
      <c r="F257" s="80"/>
      <c r="G257" s="12"/>
      <c r="H257" s="80"/>
      <c r="I257" s="12"/>
      <c r="J257" s="80"/>
      <c r="K257" s="12"/>
      <c r="L257" s="80"/>
      <c r="M257" s="12"/>
      <c r="N257" s="82"/>
      <c r="O257" s="57"/>
      <c r="P257" s="82"/>
      <c r="Q257" s="57"/>
      <c r="R257" s="56"/>
      <c r="S257" s="57"/>
      <c r="T257" s="56"/>
      <c r="U257" s="57"/>
      <c r="V257" s="308" t="s">
        <v>28</v>
      </c>
      <c r="W257" s="223" t="s">
        <v>28</v>
      </c>
      <c r="X257" s="249" t="s">
        <v>28</v>
      </c>
      <c r="Y257" s="223" t="s">
        <v>28</v>
      </c>
      <c r="Z257" s="223" t="s">
        <v>28</v>
      </c>
      <c r="AA257" s="223" t="s">
        <v>28</v>
      </c>
      <c r="AB257" s="223"/>
      <c r="AC257" s="223"/>
      <c r="AD257" s="9"/>
    </row>
    <row r="258" spans="1:30" s="51" customFormat="1" ht="20.100000000000001" customHeight="1">
      <c r="A258" s="16"/>
      <c r="B258" s="16"/>
      <c r="C258" s="309" t="s">
        <v>4105</v>
      </c>
      <c r="D258" s="16" t="s">
        <v>1854</v>
      </c>
      <c r="E258" s="81"/>
      <c r="F258" s="81">
        <v>1</v>
      </c>
      <c r="G258" s="19">
        <v>100</v>
      </c>
      <c r="H258" s="81">
        <v>1</v>
      </c>
      <c r="I258" s="19">
        <v>100</v>
      </c>
      <c r="J258" s="81">
        <v>1</v>
      </c>
      <c r="K258" s="19">
        <v>100</v>
      </c>
      <c r="L258" s="81">
        <v>1</v>
      </c>
      <c r="M258" s="19">
        <v>100</v>
      </c>
      <c r="N258" s="83">
        <v>1</v>
      </c>
      <c r="O258" s="59">
        <v>100</v>
      </c>
      <c r="P258" s="83">
        <v>5</v>
      </c>
      <c r="Q258" s="59">
        <v>100</v>
      </c>
      <c r="R258" s="58"/>
      <c r="S258" s="59"/>
      <c r="T258" s="58"/>
      <c r="U258" s="59"/>
      <c r="V258" s="59"/>
      <c r="W258" s="224"/>
      <c r="X258" s="250"/>
      <c r="Y258" s="224"/>
      <c r="Z258" s="224"/>
      <c r="AA258" s="224"/>
      <c r="AB258" s="224"/>
      <c r="AC258" s="224"/>
      <c r="AD258" s="16"/>
    </row>
    <row r="259" spans="1:30" s="51" customFormat="1" ht="20.100000000000001" customHeight="1">
      <c r="A259" s="9" t="s">
        <v>4004</v>
      </c>
      <c r="B259" s="9" t="s">
        <v>6660</v>
      </c>
      <c r="C259" s="308" t="s">
        <v>6845</v>
      </c>
      <c r="D259" s="9" t="s">
        <v>6844</v>
      </c>
      <c r="E259" s="80"/>
      <c r="F259" s="80">
        <v>1</v>
      </c>
      <c r="G259" s="12">
        <v>100</v>
      </c>
      <c r="H259" s="80">
        <v>1</v>
      </c>
      <c r="I259" s="12">
        <v>100</v>
      </c>
      <c r="J259" s="80">
        <v>1</v>
      </c>
      <c r="K259" s="12">
        <v>100</v>
      </c>
      <c r="L259" s="80">
        <v>1</v>
      </c>
      <c r="M259" s="12">
        <v>100</v>
      </c>
      <c r="N259" s="82">
        <v>1</v>
      </c>
      <c r="O259" s="57">
        <v>100</v>
      </c>
      <c r="P259" s="82">
        <v>5</v>
      </c>
      <c r="Q259" s="57">
        <v>100</v>
      </c>
      <c r="R259" s="56"/>
      <c r="S259" s="57"/>
      <c r="T259" s="56"/>
      <c r="U259" s="57"/>
      <c r="V259" s="308" t="s">
        <v>28</v>
      </c>
      <c r="W259" s="223" t="s">
        <v>28</v>
      </c>
      <c r="X259" s="249" t="s">
        <v>28</v>
      </c>
      <c r="Y259" s="223" t="s">
        <v>28</v>
      </c>
      <c r="Z259" s="223" t="s">
        <v>28</v>
      </c>
      <c r="AA259" s="223" t="s">
        <v>28</v>
      </c>
      <c r="AB259" s="223"/>
      <c r="AC259" s="223"/>
      <c r="AD259" s="9"/>
    </row>
    <row r="260" spans="1:30" s="51" customFormat="1" ht="20.100000000000001" customHeight="1">
      <c r="A260" s="16"/>
      <c r="B260" s="16"/>
      <c r="C260" s="309" t="s">
        <v>4105</v>
      </c>
      <c r="D260" s="16" t="s">
        <v>6851</v>
      </c>
      <c r="E260" s="81"/>
      <c r="F260" s="81"/>
      <c r="G260" s="19"/>
      <c r="H260" s="81"/>
      <c r="I260" s="19"/>
      <c r="J260" s="81"/>
      <c r="K260" s="19"/>
      <c r="L260" s="81"/>
      <c r="M260" s="19"/>
      <c r="N260" s="83"/>
      <c r="O260" s="59"/>
      <c r="P260" s="83"/>
      <c r="Q260" s="59"/>
      <c r="R260" s="58"/>
      <c r="S260" s="59"/>
      <c r="T260" s="58"/>
      <c r="U260" s="59"/>
      <c r="V260" s="59"/>
      <c r="W260" s="224"/>
      <c r="X260" s="250"/>
      <c r="Y260" s="224"/>
      <c r="Z260" s="224"/>
      <c r="AA260" s="224"/>
      <c r="AB260" s="224"/>
      <c r="AC260" s="224"/>
      <c r="AD260" s="16"/>
    </row>
    <row r="261" spans="1:30" s="51" customFormat="1" ht="20.100000000000001" customHeight="1">
      <c r="A261" s="16"/>
      <c r="B261" s="16"/>
      <c r="C261" s="309"/>
      <c r="D261" s="16" t="s">
        <v>6852</v>
      </c>
      <c r="E261" s="81"/>
      <c r="F261" s="81"/>
      <c r="G261" s="19"/>
      <c r="H261" s="81"/>
      <c r="I261" s="19"/>
      <c r="J261" s="81"/>
      <c r="K261" s="19"/>
      <c r="L261" s="81"/>
      <c r="M261" s="19"/>
      <c r="N261" s="83"/>
      <c r="O261" s="59"/>
      <c r="P261" s="83"/>
      <c r="Q261" s="59"/>
      <c r="R261" s="58"/>
      <c r="S261" s="59"/>
      <c r="T261" s="58"/>
      <c r="U261" s="59"/>
      <c r="V261" s="59"/>
      <c r="W261" s="224"/>
      <c r="X261" s="250"/>
      <c r="Y261" s="224"/>
      <c r="Z261" s="224"/>
      <c r="AA261" s="224"/>
      <c r="AB261" s="224"/>
      <c r="AC261" s="224"/>
      <c r="AD261" s="16"/>
    </row>
    <row r="262" spans="1:30" s="51" customFormat="1" ht="20.100000000000001" customHeight="1">
      <c r="A262" s="16"/>
      <c r="B262" s="16"/>
      <c r="C262" s="309"/>
      <c r="D262" s="16" t="s">
        <v>6853</v>
      </c>
      <c r="E262" s="81"/>
      <c r="F262" s="81"/>
      <c r="G262" s="19"/>
      <c r="H262" s="81"/>
      <c r="I262" s="19"/>
      <c r="J262" s="81"/>
      <c r="K262" s="19"/>
      <c r="L262" s="81"/>
      <c r="M262" s="19"/>
      <c r="N262" s="83"/>
      <c r="O262" s="59"/>
      <c r="P262" s="83"/>
      <c r="Q262" s="59"/>
      <c r="R262" s="58"/>
      <c r="S262" s="59"/>
      <c r="T262" s="58"/>
      <c r="U262" s="59"/>
      <c r="V262" s="59"/>
      <c r="W262" s="224"/>
      <c r="X262" s="250"/>
      <c r="Y262" s="224"/>
      <c r="Z262" s="224"/>
      <c r="AA262" s="224"/>
      <c r="AB262" s="224"/>
      <c r="AC262" s="224"/>
      <c r="AD262" s="16"/>
    </row>
    <row r="263" spans="1:30" s="51" customFormat="1" ht="20.100000000000001" customHeight="1">
      <c r="A263" s="9" t="s">
        <v>4005</v>
      </c>
      <c r="B263" s="9" t="s">
        <v>6661</v>
      </c>
      <c r="C263" s="308" t="s">
        <v>6845</v>
      </c>
      <c r="D263" s="9" t="s">
        <v>6844</v>
      </c>
      <c r="E263" s="80"/>
      <c r="F263" s="80"/>
      <c r="G263" s="12"/>
      <c r="H263" s="80"/>
      <c r="I263" s="12"/>
      <c r="J263" s="80"/>
      <c r="K263" s="12"/>
      <c r="L263" s="80"/>
      <c r="M263" s="12"/>
      <c r="N263" s="82"/>
      <c r="O263" s="57"/>
      <c r="P263" s="82"/>
      <c r="Q263" s="57"/>
      <c r="R263" s="56"/>
      <c r="S263" s="57"/>
      <c r="T263" s="56"/>
      <c r="U263" s="57"/>
      <c r="V263" s="308" t="s">
        <v>28</v>
      </c>
      <c r="W263" s="223" t="s">
        <v>28</v>
      </c>
      <c r="X263" s="249" t="s">
        <v>28</v>
      </c>
      <c r="Y263" s="223" t="s">
        <v>28</v>
      </c>
      <c r="Z263" s="223" t="s">
        <v>28</v>
      </c>
      <c r="AA263" s="223" t="s">
        <v>28</v>
      </c>
      <c r="AB263" s="223"/>
      <c r="AC263" s="223"/>
      <c r="AD263" s="9"/>
    </row>
    <row r="264" spans="1:30" s="51" customFormat="1" ht="20.100000000000001" customHeight="1">
      <c r="A264" s="16"/>
      <c r="B264" s="16"/>
      <c r="C264" s="309" t="s">
        <v>4105</v>
      </c>
      <c r="D264" s="16" t="s">
        <v>7589</v>
      </c>
      <c r="E264" s="81"/>
      <c r="F264" s="81"/>
      <c r="G264" s="19"/>
      <c r="H264" s="81"/>
      <c r="I264" s="19"/>
      <c r="J264" s="81"/>
      <c r="K264" s="19"/>
      <c r="L264" s="81"/>
      <c r="M264" s="19"/>
      <c r="N264" s="83"/>
      <c r="O264" s="59"/>
      <c r="P264" s="83"/>
      <c r="Q264" s="59"/>
      <c r="R264" s="58"/>
      <c r="S264" s="59"/>
      <c r="T264" s="58"/>
      <c r="U264" s="59"/>
      <c r="V264" s="59"/>
      <c r="W264" s="224"/>
      <c r="X264" s="250"/>
      <c r="Y264" s="224"/>
      <c r="Z264" s="224"/>
      <c r="AA264" s="224"/>
      <c r="AB264" s="224"/>
      <c r="AC264" s="224"/>
      <c r="AD264" s="16"/>
    </row>
    <row r="265" spans="1:30" s="51" customFormat="1" ht="20.100000000000001" customHeight="1">
      <c r="A265" s="16"/>
      <c r="B265" s="16"/>
      <c r="C265" s="309"/>
      <c r="D265" s="16" t="s">
        <v>6852</v>
      </c>
      <c r="E265" s="81"/>
      <c r="F265" s="81"/>
      <c r="G265" s="19"/>
      <c r="H265" s="81"/>
      <c r="I265" s="19"/>
      <c r="J265" s="81"/>
      <c r="K265" s="19"/>
      <c r="L265" s="81"/>
      <c r="M265" s="19"/>
      <c r="N265" s="83"/>
      <c r="O265" s="59"/>
      <c r="P265" s="83"/>
      <c r="Q265" s="59"/>
      <c r="R265" s="58"/>
      <c r="S265" s="59"/>
      <c r="T265" s="58"/>
      <c r="U265" s="59"/>
      <c r="V265" s="59"/>
      <c r="W265" s="224"/>
      <c r="X265" s="250"/>
      <c r="Y265" s="224"/>
      <c r="Z265" s="224"/>
      <c r="AA265" s="224"/>
      <c r="AB265" s="224"/>
      <c r="AC265" s="224"/>
      <c r="AD265" s="16"/>
    </row>
    <row r="266" spans="1:30" s="51" customFormat="1" ht="20.100000000000001" customHeight="1">
      <c r="A266" s="16"/>
      <c r="B266" s="16"/>
      <c r="C266" s="309"/>
      <c r="D266" s="16" t="s">
        <v>6853</v>
      </c>
      <c r="E266" s="81"/>
      <c r="F266" s="81"/>
      <c r="G266" s="19"/>
      <c r="H266" s="81"/>
      <c r="I266" s="19"/>
      <c r="J266" s="81"/>
      <c r="K266" s="19"/>
      <c r="L266" s="81"/>
      <c r="M266" s="19"/>
      <c r="N266" s="83"/>
      <c r="O266" s="59"/>
      <c r="P266" s="83"/>
      <c r="Q266" s="59"/>
      <c r="R266" s="58"/>
      <c r="S266" s="59"/>
      <c r="T266" s="58"/>
      <c r="U266" s="59"/>
      <c r="V266" s="59"/>
      <c r="W266" s="224"/>
      <c r="X266" s="250"/>
      <c r="Y266" s="224"/>
      <c r="Z266" s="224"/>
      <c r="AA266" s="224"/>
      <c r="AB266" s="224"/>
      <c r="AC266" s="224"/>
      <c r="AD266" s="16"/>
    </row>
    <row r="267" spans="1:30" s="51" customFormat="1" ht="20.100000000000001" customHeight="1">
      <c r="A267" s="9" t="s">
        <v>4006</v>
      </c>
      <c r="B267" s="9" t="s">
        <v>6662</v>
      </c>
      <c r="C267" s="308" t="s">
        <v>6845</v>
      </c>
      <c r="D267" s="9" t="s">
        <v>6844</v>
      </c>
      <c r="E267" s="80"/>
      <c r="F267" s="80"/>
      <c r="G267" s="12"/>
      <c r="H267" s="80"/>
      <c r="I267" s="12"/>
      <c r="J267" s="80"/>
      <c r="K267" s="12"/>
      <c r="L267" s="80"/>
      <c r="M267" s="12"/>
      <c r="N267" s="82"/>
      <c r="O267" s="57"/>
      <c r="P267" s="82"/>
      <c r="Q267" s="57"/>
      <c r="R267" s="56"/>
      <c r="S267" s="57"/>
      <c r="T267" s="56"/>
      <c r="U267" s="57"/>
      <c r="V267" s="308" t="s">
        <v>28</v>
      </c>
      <c r="W267" s="223" t="s">
        <v>28</v>
      </c>
      <c r="X267" s="249" t="s">
        <v>28</v>
      </c>
      <c r="Y267" s="223" t="s">
        <v>28</v>
      </c>
      <c r="Z267" s="223" t="s">
        <v>28</v>
      </c>
      <c r="AA267" s="223" t="s">
        <v>28</v>
      </c>
      <c r="AB267" s="223"/>
      <c r="AC267" s="223"/>
      <c r="AD267" s="9"/>
    </row>
    <row r="268" spans="1:30" s="51" customFormat="1" ht="20.100000000000001" customHeight="1">
      <c r="A268" s="16"/>
      <c r="B268" s="16"/>
      <c r="C268" s="309" t="s">
        <v>4105</v>
      </c>
      <c r="D268" s="16" t="s">
        <v>6851</v>
      </c>
      <c r="E268" s="224"/>
      <c r="F268" s="300"/>
      <c r="G268" s="191"/>
      <c r="H268" s="81"/>
      <c r="I268" s="19"/>
      <c r="J268" s="81"/>
      <c r="K268" s="19"/>
      <c r="L268" s="81"/>
      <c r="M268" s="19"/>
      <c r="N268" s="83"/>
      <c r="O268" s="59"/>
      <c r="P268" s="83"/>
      <c r="Q268" s="59"/>
      <c r="R268" s="58"/>
      <c r="S268" s="59"/>
      <c r="T268" s="58"/>
      <c r="U268" s="59"/>
      <c r="V268" s="59"/>
      <c r="W268" s="224"/>
      <c r="X268" s="250"/>
      <c r="Y268" s="224"/>
      <c r="Z268" s="224"/>
      <c r="AA268" s="224"/>
      <c r="AB268" s="224"/>
      <c r="AC268" s="224"/>
      <c r="AD268" s="16"/>
    </row>
    <row r="269" spans="1:30" s="51" customFormat="1" ht="20.100000000000001" customHeight="1">
      <c r="A269" s="16"/>
      <c r="B269" s="16"/>
      <c r="C269" s="224"/>
      <c r="D269" s="16" t="s">
        <v>6852</v>
      </c>
      <c r="E269" s="224"/>
      <c r="F269" s="300"/>
      <c r="G269" s="191"/>
      <c r="H269" s="81"/>
      <c r="I269" s="19"/>
      <c r="J269" s="81"/>
      <c r="K269" s="19"/>
      <c r="L269" s="81"/>
      <c r="M269" s="19"/>
      <c r="N269" s="83"/>
      <c r="O269" s="59"/>
      <c r="P269" s="83"/>
      <c r="Q269" s="59"/>
      <c r="R269" s="58"/>
      <c r="S269" s="59"/>
      <c r="T269" s="58"/>
      <c r="U269" s="59"/>
      <c r="V269" s="59"/>
      <c r="W269" s="224"/>
      <c r="X269" s="250"/>
      <c r="Y269" s="224"/>
      <c r="Z269" s="224"/>
      <c r="AA269" s="224"/>
      <c r="AB269" s="224"/>
      <c r="AC269" s="224"/>
      <c r="AD269" s="16"/>
    </row>
    <row r="270" spans="1:30" s="51" customFormat="1" ht="20.100000000000001" customHeight="1">
      <c r="A270" s="16"/>
      <c r="B270" s="16"/>
      <c r="C270" s="224"/>
      <c r="D270" s="16" t="s">
        <v>6853</v>
      </c>
      <c r="E270" s="224"/>
      <c r="F270" s="300"/>
      <c r="G270" s="191"/>
      <c r="H270" s="81"/>
      <c r="I270" s="19"/>
      <c r="J270" s="81"/>
      <c r="K270" s="19"/>
      <c r="L270" s="81"/>
      <c r="M270" s="19"/>
      <c r="N270" s="83"/>
      <c r="O270" s="59"/>
      <c r="P270" s="83"/>
      <c r="Q270" s="59"/>
      <c r="R270" s="58"/>
      <c r="S270" s="59"/>
      <c r="T270" s="58"/>
      <c r="U270" s="59"/>
      <c r="V270" s="59"/>
      <c r="W270" s="224"/>
      <c r="X270" s="250"/>
      <c r="Y270" s="224"/>
      <c r="Z270" s="224"/>
      <c r="AA270" s="224"/>
      <c r="AB270" s="224"/>
      <c r="AC270" s="224"/>
      <c r="AD270" s="16"/>
    </row>
    <row r="271" spans="1:30" s="51" customFormat="1" ht="20.100000000000001" customHeight="1">
      <c r="A271" s="9" t="s">
        <v>4007</v>
      </c>
      <c r="B271" s="9" t="s">
        <v>6663</v>
      </c>
      <c r="C271" s="308" t="s">
        <v>4106</v>
      </c>
      <c r="D271" s="9"/>
      <c r="E271" s="223"/>
      <c r="F271" s="299"/>
      <c r="G271" s="192"/>
      <c r="H271" s="80"/>
      <c r="I271" s="12"/>
      <c r="J271" s="80"/>
      <c r="K271" s="12"/>
      <c r="L271" s="80"/>
      <c r="M271" s="12"/>
      <c r="N271" s="82"/>
      <c r="O271" s="57"/>
      <c r="P271" s="82"/>
      <c r="Q271" s="57"/>
      <c r="R271" s="56"/>
      <c r="S271" s="57"/>
      <c r="T271" s="56"/>
      <c r="U271" s="57"/>
      <c r="V271" s="308" t="s">
        <v>28</v>
      </c>
      <c r="W271" s="223" t="s">
        <v>28</v>
      </c>
      <c r="X271" s="249" t="s">
        <v>28</v>
      </c>
      <c r="Y271" s="223" t="s">
        <v>28</v>
      </c>
      <c r="Z271" s="223" t="s">
        <v>28</v>
      </c>
      <c r="AA271" s="223" t="s">
        <v>28</v>
      </c>
      <c r="AB271" s="223"/>
      <c r="AC271" s="223"/>
      <c r="AD271" s="9"/>
    </row>
    <row r="272" spans="1:30" s="51" customFormat="1" ht="20.100000000000001" customHeight="1">
      <c r="A272" s="9" t="s">
        <v>4008</v>
      </c>
      <c r="B272" s="9" t="s">
        <v>6664</v>
      </c>
      <c r="C272" s="308" t="s">
        <v>4106</v>
      </c>
      <c r="D272" s="9"/>
      <c r="E272" s="223"/>
      <c r="F272" s="299"/>
      <c r="G272" s="192"/>
      <c r="H272" s="80"/>
      <c r="I272" s="12"/>
      <c r="J272" s="80"/>
      <c r="K272" s="12"/>
      <c r="L272" s="80"/>
      <c r="M272" s="12"/>
      <c r="N272" s="82"/>
      <c r="O272" s="57"/>
      <c r="P272" s="82"/>
      <c r="Q272" s="57"/>
      <c r="R272" s="56"/>
      <c r="S272" s="57"/>
      <c r="T272" s="56"/>
      <c r="U272" s="57"/>
      <c r="V272" s="308" t="s">
        <v>28</v>
      </c>
      <c r="W272" s="223" t="s">
        <v>28</v>
      </c>
      <c r="X272" s="249" t="s">
        <v>28</v>
      </c>
      <c r="Y272" s="223" t="s">
        <v>28</v>
      </c>
      <c r="Z272" s="223" t="s">
        <v>28</v>
      </c>
      <c r="AA272" s="223" t="s">
        <v>28</v>
      </c>
      <c r="AB272" s="223"/>
      <c r="AC272" s="223"/>
      <c r="AD272" s="9"/>
    </row>
    <row r="273" spans="1:30" s="51" customFormat="1" ht="20.100000000000001" customHeight="1">
      <c r="A273" s="9" t="s">
        <v>4009</v>
      </c>
      <c r="B273" s="9" t="s">
        <v>6665</v>
      </c>
      <c r="C273" s="308" t="s">
        <v>4106</v>
      </c>
      <c r="D273" s="9"/>
      <c r="E273" s="223"/>
      <c r="F273" s="299"/>
      <c r="G273" s="192"/>
      <c r="H273" s="80"/>
      <c r="I273" s="12"/>
      <c r="J273" s="80"/>
      <c r="K273" s="12"/>
      <c r="L273" s="80"/>
      <c r="M273" s="12"/>
      <c r="N273" s="82"/>
      <c r="O273" s="57"/>
      <c r="P273" s="82"/>
      <c r="Q273" s="57"/>
      <c r="R273" s="56"/>
      <c r="S273" s="57"/>
      <c r="T273" s="56"/>
      <c r="U273" s="57"/>
      <c r="V273" s="308" t="s">
        <v>28</v>
      </c>
      <c r="W273" s="223" t="s">
        <v>138</v>
      </c>
      <c r="X273" s="249" t="s">
        <v>138</v>
      </c>
      <c r="Y273" s="223" t="s">
        <v>138</v>
      </c>
      <c r="Z273" s="223" t="s">
        <v>138</v>
      </c>
      <c r="AA273" s="223" t="s">
        <v>138</v>
      </c>
      <c r="AB273" s="223"/>
      <c r="AC273" s="223"/>
      <c r="AD273" s="9"/>
    </row>
    <row r="274" spans="1:30" s="51" customFormat="1" ht="20.100000000000001" customHeight="1">
      <c r="A274" s="88"/>
      <c r="C274" s="85"/>
      <c r="D274" s="16" t="s">
        <v>1959</v>
      </c>
      <c r="E274" s="224" t="s">
        <v>244</v>
      </c>
      <c r="F274" s="300"/>
      <c r="G274" s="191"/>
      <c r="H274" s="81"/>
      <c r="I274" s="19"/>
      <c r="J274" s="81"/>
      <c r="K274" s="19"/>
      <c r="L274" s="81"/>
      <c r="M274" s="19"/>
      <c r="N274" s="83"/>
      <c r="O274" s="59"/>
      <c r="P274" s="83"/>
      <c r="Q274" s="59"/>
      <c r="R274" s="58"/>
      <c r="S274" s="59"/>
      <c r="T274" s="58"/>
      <c r="U274" s="59"/>
      <c r="V274" s="59"/>
      <c r="W274" s="224"/>
      <c r="X274" s="250"/>
      <c r="Y274" s="224"/>
      <c r="Z274" s="224"/>
      <c r="AA274" s="224"/>
      <c r="AB274" s="224"/>
      <c r="AC274" s="224"/>
      <c r="AD274" s="16"/>
    </row>
    <row r="275" spans="1:30" s="51" customFormat="1" ht="20.100000000000001" customHeight="1">
      <c r="A275" s="16"/>
      <c r="B275" s="16"/>
      <c r="C275" s="224"/>
      <c r="D275" s="16" t="s">
        <v>1960</v>
      </c>
      <c r="E275" s="224"/>
      <c r="F275" s="300"/>
      <c r="G275" s="191"/>
      <c r="H275" s="81"/>
      <c r="I275" s="19"/>
      <c r="J275" s="81"/>
      <c r="K275" s="19"/>
      <c r="L275" s="81"/>
      <c r="M275" s="19"/>
      <c r="N275" s="83"/>
      <c r="O275" s="59"/>
      <c r="P275" s="83"/>
      <c r="Q275" s="59"/>
      <c r="R275" s="58"/>
      <c r="S275" s="59"/>
      <c r="T275" s="58"/>
      <c r="U275" s="59"/>
      <c r="V275" s="59"/>
      <c r="W275" s="224"/>
      <c r="X275" s="250"/>
      <c r="Y275" s="224"/>
      <c r="Z275" s="224"/>
      <c r="AA275" s="224"/>
      <c r="AB275" s="224"/>
      <c r="AC275" s="224"/>
      <c r="AD275" s="16"/>
    </row>
    <row r="276" spans="1:30" s="51" customFormat="1" ht="20.100000000000001" customHeight="1">
      <c r="A276" s="9" t="s">
        <v>4010</v>
      </c>
      <c r="B276" s="9" t="s">
        <v>6666</v>
      </c>
      <c r="C276" s="223" t="s">
        <v>4107</v>
      </c>
      <c r="D276" s="9" t="s">
        <v>3236</v>
      </c>
      <c r="E276" s="223" t="s">
        <v>244</v>
      </c>
      <c r="F276" s="299"/>
      <c r="G276" s="192"/>
      <c r="H276" s="80"/>
      <c r="I276" s="12"/>
      <c r="J276" s="80"/>
      <c r="K276" s="12"/>
      <c r="L276" s="80"/>
      <c r="M276" s="12"/>
      <c r="N276" s="82"/>
      <c r="O276" s="57"/>
      <c r="P276" s="82"/>
      <c r="Q276" s="57"/>
      <c r="R276" s="56"/>
      <c r="S276" s="57"/>
      <c r="T276" s="56"/>
      <c r="U276" s="57"/>
      <c r="V276" s="308" t="s">
        <v>28</v>
      </c>
      <c r="W276" s="223" t="s">
        <v>28</v>
      </c>
      <c r="X276" s="249" t="s">
        <v>28</v>
      </c>
      <c r="Y276" s="223" t="s">
        <v>28</v>
      </c>
      <c r="Z276" s="223" t="s">
        <v>28</v>
      </c>
      <c r="AA276" s="223" t="s">
        <v>28</v>
      </c>
      <c r="AB276" s="223"/>
      <c r="AC276" s="223"/>
      <c r="AD276" s="9"/>
    </row>
    <row r="277" spans="1:30" s="51" customFormat="1" ht="20.100000000000001" customHeight="1">
      <c r="A277" s="16"/>
      <c r="B277" s="16"/>
      <c r="C277" s="224"/>
      <c r="D277" s="16" t="s">
        <v>3237</v>
      </c>
      <c r="E277" s="224"/>
      <c r="F277" s="300"/>
      <c r="G277" s="191"/>
      <c r="H277" s="81"/>
      <c r="I277" s="19"/>
      <c r="J277" s="81"/>
      <c r="K277" s="19"/>
      <c r="L277" s="81"/>
      <c r="M277" s="19"/>
      <c r="N277" s="83"/>
      <c r="O277" s="59"/>
      <c r="P277" s="83"/>
      <c r="Q277" s="59"/>
      <c r="R277" s="58"/>
      <c r="S277" s="59"/>
      <c r="T277" s="58"/>
      <c r="U277" s="59"/>
      <c r="V277" s="59"/>
      <c r="W277" s="224"/>
      <c r="X277" s="250"/>
      <c r="Y277" s="224"/>
      <c r="Z277" s="224"/>
      <c r="AA277" s="224"/>
      <c r="AB277" s="224"/>
      <c r="AC277" s="224"/>
      <c r="AD277" s="16"/>
    </row>
    <row r="278" spans="1:30" s="51" customFormat="1" ht="20.100000000000001" customHeight="1">
      <c r="A278" s="16"/>
      <c r="B278" s="16"/>
      <c r="C278" s="224"/>
      <c r="D278" s="16" t="s">
        <v>3238</v>
      </c>
      <c r="E278" s="224"/>
      <c r="F278" s="300"/>
      <c r="G278" s="191"/>
      <c r="H278" s="81"/>
      <c r="I278" s="19"/>
      <c r="J278" s="81"/>
      <c r="K278" s="19"/>
      <c r="L278" s="81"/>
      <c r="M278" s="19"/>
      <c r="N278" s="83"/>
      <c r="O278" s="59"/>
      <c r="P278" s="83"/>
      <c r="Q278" s="59"/>
      <c r="R278" s="58"/>
      <c r="S278" s="59"/>
      <c r="T278" s="58"/>
      <c r="U278" s="59"/>
      <c r="V278" s="59"/>
      <c r="W278" s="224"/>
      <c r="X278" s="250"/>
      <c r="Y278" s="224"/>
      <c r="Z278" s="224"/>
      <c r="AA278" s="224"/>
      <c r="AB278" s="224"/>
      <c r="AC278" s="224"/>
      <c r="AD278" s="16"/>
    </row>
    <row r="279" spans="1:30" s="51" customFormat="1" ht="20.100000000000001" customHeight="1">
      <c r="A279" s="16"/>
      <c r="B279" s="16"/>
      <c r="C279" s="224"/>
      <c r="D279" s="16" t="s">
        <v>3239</v>
      </c>
      <c r="E279" s="224"/>
      <c r="F279" s="300"/>
      <c r="G279" s="191"/>
      <c r="H279" s="81"/>
      <c r="I279" s="19"/>
      <c r="J279" s="81"/>
      <c r="K279" s="19"/>
      <c r="L279" s="81"/>
      <c r="M279" s="19"/>
      <c r="N279" s="83"/>
      <c r="O279" s="59"/>
      <c r="P279" s="83"/>
      <c r="Q279" s="59"/>
      <c r="R279" s="58"/>
      <c r="S279" s="59"/>
      <c r="T279" s="58"/>
      <c r="U279" s="59"/>
      <c r="V279" s="59"/>
      <c r="W279" s="224"/>
      <c r="X279" s="250"/>
      <c r="Y279" s="224"/>
      <c r="Z279" s="224"/>
      <c r="AA279" s="224"/>
      <c r="AB279" s="224"/>
      <c r="AC279" s="224"/>
      <c r="AD279" s="16"/>
    </row>
    <row r="280" spans="1:30" s="51" customFormat="1" ht="20.100000000000001" customHeight="1">
      <c r="A280" s="16"/>
      <c r="B280" s="16"/>
      <c r="C280" s="224"/>
      <c r="D280" s="16" t="s">
        <v>1959</v>
      </c>
      <c r="E280" s="224"/>
      <c r="F280" s="300"/>
      <c r="G280" s="191"/>
      <c r="H280" s="81"/>
      <c r="I280" s="19"/>
      <c r="J280" s="81"/>
      <c r="K280" s="19"/>
      <c r="L280" s="81"/>
      <c r="M280" s="19"/>
      <c r="N280" s="83"/>
      <c r="O280" s="59"/>
      <c r="P280" s="83"/>
      <c r="Q280" s="59"/>
      <c r="R280" s="58"/>
      <c r="S280" s="59"/>
      <c r="T280" s="58"/>
      <c r="U280" s="59"/>
      <c r="V280" s="59"/>
      <c r="W280" s="224"/>
      <c r="X280" s="250"/>
      <c r="Y280" s="224"/>
      <c r="Z280" s="224"/>
      <c r="AA280" s="224"/>
      <c r="AB280" s="224"/>
      <c r="AC280" s="224"/>
      <c r="AD280" s="16"/>
    </row>
    <row r="281" spans="1:30" s="51" customFormat="1" ht="20.100000000000001" customHeight="1">
      <c r="A281" s="16"/>
      <c r="B281" s="16"/>
      <c r="C281" s="224"/>
      <c r="D281" s="16" t="s">
        <v>1960</v>
      </c>
      <c r="E281" s="224"/>
      <c r="F281" s="300"/>
      <c r="G281" s="191"/>
      <c r="H281" s="81"/>
      <c r="I281" s="19"/>
      <c r="J281" s="81"/>
      <c r="K281" s="19"/>
      <c r="L281" s="81"/>
      <c r="M281" s="19"/>
      <c r="N281" s="83"/>
      <c r="O281" s="59"/>
      <c r="P281" s="83"/>
      <c r="Q281" s="59"/>
      <c r="R281" s="58"/>
      <c r="S281" s="59"/>
      <c r="T281" s="58"/>
      <c r="U281" s="59"/>
      <c r="V281" s="59"/>
      <c r="W281" s="224"/>
      <c r="X281" s="250"/>
      <c r="Y281" s="224"/>
      <c r="Z281" s="224"/>
      <c r="AA281" s="224"/>
      <c r="AB281" s="224"/>
      <c r="AC281" s="224"/>
      <c r="AD281" s="16"/>
    </row>
    <row r="282" spans="1:30" s="51" customFormat="1" ht="20.100000000000001" customHeight="1">
      <c r="A282" s="9" t="s">
        <v>4011</v>
      </c>
      <c r="B282" s="9" t="s">
        <v>6667</v>
      </c>
      <c r="C282" s="223" t="s">
        <v>4106</v>
      </c>
      <c r="D282" s="9"/>
      <c r="E282" s="223"/>
      <c r="F282" s="299"/>
      <c r="G282" s="192"/>
      <c r="H282" s="80"/>
      <c r="I282" s="12"/>
      <c r="J282" s="80"/>
      <c r="K282" s="12"/>
      <c r="L282" s="80"/>
      <c r="M282" s="12"/>
      <c r="N282" s="82"/>
      <c r="O282" s="57"/>
      <c r="P282" s="82"/>
      <c r="Q282" s="57"/>
      <c r="R282" s="56"/>
      <c r="S282" s="57"/>
      <c r="T282" s="56"/>
      <c r="U282" s="57"/>
      <c r="V282" s="308" t="s">
        <v>28</v>
      </c>
      <c r="W282" s="223" t="s">
        <v>28</v>
      </c>
      <c r="X282" s="249" t="s">
        <v>28</v>
      </c>
      <c r="Y282" s="223" t="s">
        <v>28</v>
      </c>
      <c r="Z282" s="223" t="s">
        <v>28</v>
      </c>
      <c r="AA282" s="223" t="s">
        <v>28</v>
      </c>
      <c r="AB282" s="223"/>
      <c r="AC282" s="223"/>
      <c r="AD282" s="9"/>
    </row>
    <row r="283" spans="1:30" s="51" customFormat="1" ht="20.100000000000001" customHeight="1">
      <c r="A283" s="9" t="s">
        <v>4012</v>
      </c>
      <c r="B283" s="9" t="s">
        <v>6668</v>
      </c>
      <c r="C283" s="223" t="s">
        <v>4106</v>
      </c>
      <c r="D283" s="9"/>
      <c r="E283" s="223"/>
      <c r="F283" s="299"/>
      <c r="G283" s="192"/>
      <c r="H283" s="80"/>
      <c r="I283" s="12"/>
      <c r="J283" s="80"/>
      <c r="K283" s="12"/>
      <c r="L283" s="80"/>
      <c r="M283" s="12"/>
      <c r="N283" s="82"/>
      <c r="O283" s="57"/>
      <c r="P283" s="82"/>
      <c r="Q283" s="57"/>
      <c r="R283" s="56"/>
      <c r="S283" s="57"/>
      <c r="T283" s="56"/>
      <c r="U283" s="57"/>
      <c r="V283" s="308" t="s">
        <v>28</v>
      </c>
      <c r="W283" s="223" t="s">
        <v>28</v>
      </c>
      <c r="X283" s="249" t="s">
        <v>28</v>
      </c>
      <c r="Y283" s="223" t="s">
        <v>28</v>
      </c>
      <c r="Z283" s="223" t="s">
        <v>28</v>
      </c>
      <c r="AA283" s="223" t="s">
        <v>28</v>
      </c>
      <c r="AB283" s="223"/>
      <c r="AC283" s="223"/>
      <c r="AD283" s="9"/>
    </row>
    <row r="284" spans="1:30" s="51" customFormat="1" ht="20.100000000000001" customHeight="1">
      <c r="A284" s="9" t="s">
        <v>4013</v>
      </c>
      <c r="B284" s="9" t="s">
        <v>6669</v>
      </c>
      <c r="C284" s="223" t="s">
        <v>4106</v>
      </c>
      <c r="D284" s="9"/>
      <c r="E284" s="223"/>
      <c r="F284" s="299"/>
      <c r="G284" s="192"/>
      <c r="H284" s="80"/>
      <c r="I284" s="12"/>
      <c r="J284" s="80"/>
      <c r="K284" s="12"/>
      <c r="L284" s="80"/>
      <c r="M284" s="12"/>
      <c r="N284" s="82"/>
      <c r="O284" s="57"/>
      <c r="P284" s="82"/>
      <c r="Q284" s="57"/>
      <c r="R284" s="56"/>
      <c r="S284" s="57"/>
      <c r="T284" s="56"/>
      <c r="U284" s="57"/>
      <c r="V284" s="308" t="s">
        <v>28</v>
      </c>
      <c r="W284" s="223" t="s">
        <v>28</v>
      </c>
      <c r="X284" s="249" t="s">
        <v>28</v>
      </c>
      <c r="Y284" s="223" t="s">
        <v>28</v>
      </c>
      <c r="Z284" s="223" t="s">
        <v>28</v>
      </c>
      <c r="AA284" s="223" t="s">
        <v>28</v>
      </c>
      <c r="AB284" s="223"/>
      <c r="AC284" s="223"/>
      <c r="AD284" s="9"/>
    </row>
    <row r="285" spans="1:30" s="51" customFormat="1" ht="20.100000000000001" customHeight="1">
      <c r="A285" s="88"/>
      <c r="C285" s="85"/>
      <c r="D285" s="16" t="s">
        <v>1959</v>
      </c>
      <c r="E285" s="224" t="s">
        <v>244</v>
      </c>
      <c r="F285" s="300"/>
      <c r="G285" s="191"/>
      <c r="H285" s="81"/>
      <c r="I285" s="19"/>
      <c r="J285" s="81"/>
      <c r="K285" s="19"/>
      <c r="L285" s="81"/>
      <c r="M285" s="19"/>
      <c r="N285" s="83"/>
      <c r="O285" s="59"/>
      <c r="P285" s="83"/>
      <c r="Q285" s="59"/>
      <c r="R285" s="58"/>
      <c r="S285" s="59"/>
      <c r="T285" s="58"/>
      <c r="U285" s="59"/>
      <c r="V285" s="54"/>
      <c r="W285" s="59"/>
      <c r="X285" s="58"/>
      <c r="Y285" s="59"/>
      <c r="Z285" s="58"/>
      <c r="AA285" s="59"/>
      <c r="AB285" s="224"/>
      <c r="AC285" s="224"/>
      <c r="AD285" s="16"/>
    </row>
    <row r="286" spans="1:30" s="51" customFormat="1" ht="20.100000000000001" customHeight="1">
      <c r="A286" s="16"/>
      <c r="B286" s="16"/>
      <c r="C286" s="224"/>
      <c r="D286" s="16" t="s">
        <v>1960</v>
      </c>
      <c r="E286" s="224"/>
      <c r="F286" s="300"/>
      <c r="G286" s="191"/>
      <c r="H286" s="81"/>
      <c r="I286" s="19"/>
      <c r="J286" s="81"/>
      <c r="K286" s="19"/>
      <c r="L286" s="81"/>
      <c r="M286" s="19"/>
      <c r="N286" s="83"/>
      <c r="O286" s="59"/>
      <c r="P286" s="83"/>
      <c r="Q286" s="59"/>
      <c r="R286" s="58"/>
      <c r="S286" s="59"/>
      <c r="T286" s="58"/>
      <c r="U286" s="59"/>
      <c r="V286" s="59"/>
      <c r="W286" s="224"/>
      <c r="X286" s="250"/>
      <c r="Y286" s="224"/>
      <c r="Z286" s="224"/>
      <c r="AA286" s="224"/>
      <c r="AB286" s="224"/>
      <c r="AC286" s="224"/>
      <c r="AD286" s="16"/>
    </row>
    <row r="287" spans="1:30" s="51" customFormat="1" ht="20.100000000000001" customHeight="1">
      <c r="A287" s="9" t="s">
        <v>4014</v>
      </c>
      <c r="B287" s="9" t="s">
        <v>6670</v>
      </c>
      <c r="C287" s="223" t="s">
        <v>4108</v>
      </c>
      <c r="D287" s="9" t="s">
        <v>3236</v>
      </c>
      <c r="E287" s="223" t="s">
        <v>244</v>
      </c>
      <c r="F287" s="299"/>
      <c r="G287" s="192"/>
      <c r="H287" s="80"/>
      <c r="I287" s="12"/>
      <c r="J287" s="80"/>
      <c r="K287" s="12"/>
      <c r="L287" s="80"/>
      <c r="M287" s="12"/>
      <c r="N287" s="82"/>
      <c r="O287" s="57"/>
      <c r="P287" s="82"/>
      <c r="Q287" s="57"/>
      <c r="R287" s="56"/>
      <c r="S287" s="57"/>
      <c r="T287" s="56"/>
      <c r="U287" s="57"/>
      <c r="V287" s="308" t="s">
        <v>28</v>
      </c>
      <c r="W287" s="223" t="s">
        <v>28</v>
      </c>
      <c r="X287" s="249" t="s">
        <v>28</v>
      </c>
      <c r="Y287" s="223" t="s">
        <v>28</v>
      </c>
      <c r="Z287" s="223" t="s">
        <v>28</v>
      </c>
      <c r="AA287" s="223" t="s">
        <v>28</v>
      </c>
      <c r="AB287" s="223"/>
      <c r="AC287" s="223"/>
      <c r="AD287" s="9"/>
    </row>
    <row r="288" spans="1:30" s="51" customFormat="1" ht="20.100000000000001" customHeight="1">
      <c r="A288" s="16"/>
      <c r="B288" s="16"/>
      <c r="C288" s="224"/>
      <c r="D288" s="16" t="s">
        <v>3237</v>
      </c>
      <c r="E288" s="224"/>
      <c r="F288" s="300"/>
      <c r="G288" s="191"/>
      <c r="H288" s="81"/>
      <c r="I288" s="19"/>
      <c r="J288" s="81"/>
      <c r="K288" s="19"/>
      <c r="L288" s="81"/>
      <c r="M288" s="19"/>
      <c r="N288" s="83"/>
      <c r="O288" s="59"/>
      <c r="P288" s="83"/>
      <c r="Q288" s="59"/>
      <c r="R288" s="58"/>
      <c r="S288" s="59"/>
      <c r="T288" s="58"/>
      <c r="U288" s="59"/>
      <c r="V288" s="59"/>
      <c r="W288" s="224"/>
      <c r="X288" s="250"/>
      <c r="Y288" s="224"/>
      <c r="Z288" s="224"/>
      <c r="AA288" s="224"/>
      <c r="AB288" s="224"/>
      <c r="AC288" s="224"/>
      <c r="AD288" s="16"/>
    </row>
    <row r="289" spans="1:30" s="51" customFormat="1" ht="20.100000000000001" customHeight="1">
      <c r="A289" s="16"/>
      <c r="B289" s="16"/>
      <c r="C289" s="224"/>
      <c r="D289" s="16" t="s">
        <v>3238</v>
      </c>
      <c r="E289" s="224"/>
      <c r="F289" s="300"/>
      <c r="G289" s="191"/>
      <c r="H289" s="81"/>
      <c r="I289" s="19"/>
      <c r="J289" s="81"/>
      <c r="K289" s="19"/>
      <c r="L289" s="81"/>
      <c r="M289" s="19"/>
      <c r="N289" s="83"/>
      <c r="O289" s="59"/>
      <c r="P289" s="83"/>
      <c r="Q289" s="59"/>
      <c r="R289" s="58"/>
      <c r="S289" s="59"/>
      <c r="T289" s="58"/>
      <c r="U289" s="59"/>
      <c r="V289" s="59"/>
      <c r="W289" s="224"/>
      <c r="X289" s="250"/>
      <c r="Y289" s="224"/>
      <c r="Z289" s="224"/>
      <c r="AA289" s="224"/>
      <c r="AB289" s="224"/>
      <c r="AC289" s="224"/>
      <c r="AD289" s="16"/>
    </row>
    <row r="290" spans="1:30" s="51" customFormat="1" ht="20.100000000000001" customHeight="1">
      <c r="A290" s="16"/>
      <c r="B290" s="16"/>
      <c r="C290" s="224"/>
      <c r="D290" s="16" t="s">
        <v>3239</v>
      </c>
      <c r="E290" s="224"/>
      <c r="F290" s="300"/>
      <c r="G290" s="191"/>
      <c r="H290" s="81"/>
      <c r="I290" s="19"/>
      <c r="J290" s="81"/>
      <c r="K290" s="19"/>
      <c r="L290" s="81"/>
      <c r="M290" s="19"/>
      <c r="N290" s="83"/>
      <c r="O290" s="59"/>
      <c r="P290" s="83"/>
      <c r="Q290" s="59"/>
      <c r="R290" s="58"/>
      <c r="S290" s="59"/>
      <c r="T290" s="58"/>
      <c r="U290" s="59"/>
      <c r="V290" s="59"/>
      <c r="W290" s="224"/>
      <c r="X290" s="250"/>
      <c r="Y290" s="224"/>
      <c r="Z290" s="224"/>
      <c r="AA290" s="224"/>
      <c r="AB290" s="224"/>
      <c r="AC290" s="224"/>
      <c r="AD290" s="16"/>
    </row>
    <row r="291" spans="1:30" s="51" customFormat="1" ht="20.100000000000001" customHeight="1">
      <c r="A291" s="16"/>
      <c r="B291" s="16"/>
      <c r="C291" s="224"/>
      <c r="D291" s="16" t="s">
        <v>1959</v>
      </c>
      <c r="E291" s="224"/>
      <c r="F291" s="300"/>
      <c r="G291" s="191"/>
      <c r="H291" s="81"/>
      <c r="I291" s="19"/>
      <c r="J291" s="81"/>
      <c r="K291" s="19"/>
      <c r="L291" s="81"/>
      <c r="M291" s="19"/>
      <c r="N291" s="83"/>
      <c r="O291" s="59"/>
      <c r="P291" s="83"/>
      <c r="Q291" s="59"/>
      <c r="R291" s="58"/>
      <c r="S291" s="59"/>
      <c r="T291" s="58"/>
      <c r="U291" s="59"/>
      <c r="V291" s="59"/>
      <c r="W291" s="224"/>
      <c r="X291" s="250"/>
      <c r="Y291" s="224"/>
      <c r="Z291" s="224"/>
      <c r="AA291" s="224"/>
      <c r="AB291" s="224"/>
      <c r="AC291" s="224"/>
      <c r="AD291" s="16"/>
    </row>
    <row r="292" spans="1:30" s="51" customFormat="1" ht="20.100000000000001" customHeight="1">
      <c r="A292" s="16"/>
      <c r="B292" s="16"/>
      <c r="C292" s="224"/>
      <c r="D292" s="16" t="s">
        <v>1960</v>
      </c>
      <c r="E292" s="224"/>
      <c r="F292" s="300"/>
      <c r="G292" s="191"/>
      <c r="H292" s="81"/>
      <c r="I292" s="19"/>
      <c r="J292" s="81"/>
      <c r="K292" s="19"/>
      <c r="L292" s="81"/>
      <c r="M292" s="19"/>
      <c r="N292" s="83"/>
      <c r="O292" s="59"/>
      <c r="P292" s="83"/>
      <c r="Q292" s="59"/>
      <c r="R292" s="58"/>
      <c r="S292" s="59"/>
      <c r="T292" s="58"/>
      <c r="U292" s="59"/>
      <c r="V292" s="59"/>
      <c r="W292" s="224"/>
      <c r="X292" s="250"/>
      <c r="Y292" s="224"/>
      <c r="Z292" s="224"/>
      <c r="AA292" s="224"/>
      <c r="AB292" s="224"/>
      <c r="AC292" s="224"/>
      <c r="AD292" s="16"/>
    </row>
    <row r="293" spans="1:30" s="51" customFormat="1" ht="20.100000000000001" customHeight="1">
      <c r="A293" s="9" t="s">
        <v>4015</v>
      </c>
      <c r="B293" s="9" t="s">
        <v>6671</v>
      </c>
      <c r="C293" s="223" t="s">
        <v>4106</v>
      </c>
      <c r="D293" s="9" t="s">
        <v>1951</v>
      </c>
      <c r="E293" s="223"/>
      <c r="F293" s="299"/>
      <c r="G293" s="192"/>
      <c r="H293" s="80"/>
      <c r="I293" s="12"/>
      <c r="J293" s="80"/>
      <c r="K293" s="12"/>
      <c r="L293" s="80"/>
      <c r="M293" s="12"/>
      <c r="N293" s="82"/>
      <c r="O293" s="57"/>
      <c r="P293" s="82"/>
      <c r="Q293" s="57"/>
      <c r="R293" s="56"/>
      <c r="S293" s="57"/>
      <c r="T293" s="56"/>
      <c r="U293" s="57"/>
      <c r="V293" s="308" t="s">
        <v>28</v>
      </c>
      <c r="W293" s="223" t="s">
        <v>28</v>
      </c>
      <c r="X293" s="249" t="s">
        <v>28</v>
      </c>
      <c r="Y293" s="223" t="s">
        <v>28</v>
      </c>
      <c r="Z293" s="223" t="s">
        <v>28</v>
      </c>
      <c r="AA293" s="223" t="s">
        <v>28</v>
      </c>
      <c r="AB293" s="223"/>
      <c r="AC293" s="223"/>
      <c r="AD293" s="9"/>
    </row>
    <row r="294" spans="1:30" s="51" customFormat="1" ht="20.100000000000001" customHeight="1">
      <c r="A294" s="16"/>
      <c r="B294" s="16"/>
      <c r="C294" s="224"/>
      <c r="D294" s="16" t="s">
        <v>1952</v>
      </c>
      <c r="E294" s="224"/>
      <c r="F294" s="300"/>
      <c r="G294" s="191"/>
      <c r="H294" s="81"/>
      <c r="I294" s="19"/>
      <c r="J294" s="81"/>
      <c r="K294" s="19"/>
      <c r="L294" s="81"/>
      <c r="M294" s="19"/>
      <c r="N294" s="83"/>
      <c r="O294" s="59"/>
      <c r="P294" s="83"/>
      <c r="Q294" s="59"/>
      <c r="R294" s="58"/>
      <c r="S294" s="59"/>
      <c r="T294" s="58"/>
      <c r="U294" s="59"/>
      <c r="V294" s="59"/>
      <c r="W294" s="224"/>
      <c r="X294" s="250"/>
      <c r="Y294" s="224"/>
      <c r="Z294" s="224"/>
      <c r="AA294" s="224"/>
      <c r="AB294" s="224"/>
      <c r="AC294" s="224"/>
      <c r="AD294" s="16"/>
    </row>
    <row r="295" spans="1:30" s="51" customFormat="1" ht="20.100000000000001" customHeight="1">
      <c r="A295" s="16"/>
      <c r="B295" s="16"/>
      <c r="C295" s="224"/>
      <c r="D295" s="16" t="s">
        <v>1953</v>
      </c>
      <c r="E295" s="224"/>
      <c r="F295" s="300"/>
      <c r="G295" s="191"/>
      <c r="H295" s="81"/>
      <c r="I295" s="19"/>
      <c r="J295" s="81"/>
      <c r="K295" s="19"/>
      <c r="L295" s="81"/>
      <c r="M295" s="19"/>
      <c r="N295" s="83"/>
      <c r="O295" s="59"/>
      <c r="P295" s="83"/>
      <c r="Q295" s="59"/>
      <c r="R295" s="58"/>
      <c r="S295" s="59"/>
      <c r="T295" s="58"/>
      <c r="U295" s="59"/>
      <c r="V295" s="59"/>
      <c r="W295" s="224"/>
      <c r="X295" s="250"/>
      <c r="Y295" s="224"/>
      <c r="Z295" s="224"/>
      <c r="AA295" s="224"/>
      <c r="AB295" s="224"/>
      <c r="AC295" s="224"/>
      <c r="AD295" s="16"/>
    </row>
    <row r="296" spans="1:30" s="51" customFormat="1" ht="20.100000000000001" customHeight="1">
      <c r="A296" s="16"/>
      <c r="B296" s="16"/>
      <c r="C296" s="224"/>
      <c r="D296" s="16" t="s">
        <v>6849</v>
      </c>
      <c r="E296" s="224"/>
      <c r="F296" s="300"/>
      <c r="G296" s="191"/>
      <c r="H296" s="81"/>
      <c r="I296" s="19"/>
      <c r="J296" s="81"/>
      <c r="K296" s="19"/>
      <c r="L296" s="81"/>
      <c r="M296" s="19"/>
      <c r="N296" s="83"/>
      <c r="O296" s="59"/>
      <c r="P296" s="83"/>
      <c r="Q296" s="59"/>
      <c r="R296" s="58"/>
      <c r="S296" s="59"/>
      <c r="T296" s="58"/>
      <c r="U296" s="59"/>
      <c r="V296" s="59"/>
      <c r="W296" s="224"/>
      <c r="X296" s="250"/>
      <c r="Y296" s="224"/>
      <c r="Z296" s="224"/>
      <c r="AA296" s="224"/>
      <c r="AB296" s="224"/>
      <c r="AC296" s="224"/>
      <c r="AD296" s="16"/>
    </row>
    <row r="297" spans="1:30" s="51" customFormat="1" ht="20.100000000000001" customHeight="1">
      <c r="A297" s="16"/>
      <c r="B297" s="16"/>
      <c r="C297" s="224"/>
      <c r="D297" s="16" t="s">
        <v>6842</v>
      </c>
      <c r="E297" s="224"/>
      <c r="F297" s="300"/>
      <c r="G297" s="191"/>
      <c r="H297" s="81"/>
      <c r="I297" s="19"/>
      <c r="J297" s="81"/>
      <c r="K297" s="19"/>
      <c r="L297" s="81"/>
      <c r="M297" s="19"/>
      <c r="N297" s="83"/>
      <c r="O297" s="59"/>
      <c r="P297" s="83"/>
      <c r="Q297" s="59"/>
      <c r="R297" s="58"/>
      <c r="S297" s="59"/>
      <c r="T297" s="58"/>
      <c r="U297" s="59"/>
      <c r="V297" s="59"/>
      <c r="W297" s="224"/>
      <c r="X297" s="250"/>
      <c r="Y297" s="224"/>
      <c r="Z297" s="224"/>
      <c r="AA297" s="224"/>
      <c r="AB297" s="224"/>
      <c r="AC297" s="224"/>
      <c r="AD297" s="16"/>
    </row>
    <row r="298" spans="1:30" s="51" customFormat="1" ht="20.100000000000001" customHeight="1">
      <c r="A298" s="16"/>
      <c r="B298" s="16"/>
      <c r="C298" s="224"/>
      <c r="D298" s="16" t="s">
        <v>6843</v>
      </c>
      <c r="E298" s="224"/>
      <c r="F298" s="300"/>
      <c r="G298" s="191"/>
      <c r="H298" s="81"/>
      <c r="I298" s="19"/>
      <c r="J298" s="81"/>
      <c r="K298" s="19"/>
      <c r="L298" s="81"/>
      <c r="M298" s="19"/>
      <c r="N298" s="83"/>
      <c r="O298" s="59"/>
      <c r="P298" s="83"/>
      <c r="Q298" s="59"/>
      <c r="R298" s="58"/>
      <c r="S298" s="59"/>
      <c r="T298" s="58"/>
      <c r="U298" s="59"/>
      <c r="V298" s="59"/>
      <c r="W298" s="224"/>
      <c r="X298" s="250"/>
      <c r="Y298" s="224"/>
      <c r="Z298" s="224"/>
      <c r="AA298" s="224"/>
      <c r="AB298" s="224"/>
      <c r="AC298" s="224"/>
      <c r="AD298" s="16"/>
    </row>
    <row r="299" spans="1:30" s="51" customFormat="1" ht="20.100000000000001" customHeight="1">
      <c r="A299" s="16"/>
      <c r="B299" s="16"/>
      <c r="C299" s="224"/>
      <c r="D299" s="16" t="s">
        <v>1956</v>
      </c>
      <c r="E299" s="224"/>
      <c r="F299" s="300"/>
      <c r="G299" s="191"/>
      <c r="H299" s="81"/>
      <c r="I299" s="19"/>
      <c r="J299" s="81"/>
      <c r="K299" s="19"/>
      <c r="L299" s="81"/>
      <c r="M299" s="19"/>
      <c r="N299" s="83"/>
      <c r="O299" s="59"/>
      <c r="P299" s="83"/>
      <c r="Q299" s="59"/>
      <c r="R299" s="58"/>
      <c r="S299" s="59"/>
      <c r="T299" s="58"/>
      <c r="U299" s="59"/>
      <c r="V299" s="59"/>
      <c r="W299" s="224"/>
      <c r="X299" s="250"/>
      <c r="Y299" s="224"/>
      <c r="Z299" s="224"/>
      <c r="AA299" s="224"/>
      <c r="AB299" s="224"/>
      <c r="AC299" s="224"/>
      <c r="AD299" s="16"/>
    </row>
    <row r="300" spans="1:30" s="51" customFormat="1" ht="20.100000000000001" customHeight="1">
      <c r="A300" s="9" t="s">
        <v>4016</v>
      </c>
      <c r="B300" s="9" t="s">
        <v>6672</v>
      </c>
      <c r="C300" s="223" t="s">
        <v>4106</v>
      </c>
      <c r="D300" s="9"/>
      <c r="E300" s="223"/>
      <c r="F300" s="299"/>
      <c r="G300" s="192"/>
      <c r="H300" s="80"/>
      <c r="I300" s="12"/>
      <c r="J300" s="80"/>
      <c r="K300" s="12"/>
      <c r="L300" s="80"/>
      <c r="M300" s="12"/>
      <c r="N300" s="82"/>
      <c r="O300" s="57"/>
      <c r="P300" s="82"/>
      <c r="Q300" s="57"/>
      <c r="R300" s="56"/>
      <c r="S300" s="57"/>
      <c r="T300" s="56"/>
      <c r="U300" s="57"/>
      <c r="V300" s="308" t="s">
        <v>28</v>
      </c>
      <c r="W300" s="223" t="s">
        <v>28</v>
      </c>
      <c r="X300" s="249" t="s">
        <v>28</v>
      </c>
      <c r="Y300" s="223" t="s">
        <v>28</v>
      </c>
      <c r="Z300" s="223" t="s">
        <v>28</v>
      </c>
      <c r="AA300" s="223" t="s">
        <v>28</v>
      </c>
      <c r="AB300" s="223"/>
      <c r="AC300" s="223"/>
      <c r="AD300" s="9"/>
    </row>
    <row r="301" spans="1:30" s="51" customFormat="1" ht="20.100000000000001" customHeight="1">
      <c r="A301" s="9" t="s">
        <v>4017</v>
      </c>
      <c r="B301" s="9" t="s">
        <v>6673</v>
      </c>
      <c r="C301" s="223" t="s">
        <v>4106</v>
      </c>
      <c r="D301" s="9"/>
      <c r="E301" s="223"/>
      <c r="F301" s="299"/>
      <c r="G301" s="192"/>
      <c r="H301" s="80"/>
      <c r="I301" s="12"/>
      <c r="J301" s="80"/>
      <c r="K301" s="12"/>
      <c r="L301" s="80"/>
      <c r="M301" s="12"/>
      <c r="N301" s="82"/>
      <c r="O301" s="57"/>
      <c r="P301" s="82"/>
      <c r="Q301" s="57"/>
      <c r="R301" s="56"/>
      <c r="S301" s="57"/>
      <c r="T301" s="56"/>
      <c r="U301" s="57"/>
      <c r="V301" s="308" t="s">
        <v>28</v>
      </c>
      <c r="W301" s="223" t="s">
        <v>28</v>
      </c>
      <c r="X301" s="249" t="s">
        <v>28</v>
      </c>
      <c r="Y301" s="223" t="s">
        <v>28</v>
      </c>
      <c r="Z301" s="223" t="s">
        <v>28</v>
      </c>
      <c r="AA301" s="223" t="s">
        <v>28</v>
      </c>
      <c r="AB301" s="223"/>
      <c r="AC301" s="223"/>
      <c r="AD301" s="9"/>
    </row>
    <row r="302" spans="1:30" s="51" customFormat="1" ht="20.100000000000001" customHeight="1">
      <c r="A302" s="88"/>
      <c r="C302" s="85"/>
      <c r="D302" s="16" t="s">
        <v>1959</v>
      </c>
      <c r="E302" s="224" t="s">
        <v>244</v>
      </c>
      <c r="F302" s="300"/>
      <c r="G302" s="191"/>
      <c r="H302" s="81"/>
      <c r="I302" s="19"/>
      <c r="J302" s="81"/>
      <c r="K302" s="19"/>
      <c r="L302" s="81"/>
      <c r="M302" s="19"/>
      <c r="N302" s="83"/>
      <c r="O302" s="59"/>
      <c r="P302" s="83"/>
      <c r="Q302" s="59"/>
      <c r="R302" s="58"/>
      <c r="S302" s="59"/>
      <c r="T302" s="58"/>
      <c r="U302" s="59"/>
      <c r="V302" s="59"/>
      <c r="W302" s="85"/>
      <c r="X302" s="85"/>
      <c r="Y302" s="85"/>
      <c r="Z302" s="85"/>
      <c r="AB302" s="224"/>
      <c r="AC302" s="224"/>
      <c r="AD302" s="16"/>
    </row>
    <row r="303" spans="1:30" s="51" customFormat="1" ht="20.100000000000001" customHeight="1">
      <c r="A303" s="16"/>
      <c r="B303" s="16"/>
      <c r="C303" s="224"/>
      <c r="D303" s="16" t="s">
        <v>1960</v>
      </c>
      <c r="E303" s="224"/>
      <c r="F303" s="300"/>
      <c r="G303" s="191"/>
      <c r="H303" s="81"/>
      <c r="I303" s="19"/>
      <c r="J303" s="81"/>
      <c r="K303" s="19"/>
      <c r="L303" s="81"/>
      <c r="M303" s="19"/>
      <c r="N303" s="83"/>
      <c r="O303" s="59"/>
      <c r="P303" s="83"/>
      <c r="Q303" s="59"/>
      <c r="R303" s="58"/>
      <c r="S303" s="59"/>
      <c r="T303" s="58"/>
      <c r="U303" s="59"/>
      <c r="V303" s="59"/>
      <c r="W303" s="224"/>
      <c r="X303" s="250"/>
      <c r="Y303" s="224"/>
      <c r="Z303" s="224"/>
      <c r="AA303" s="224"/>
      <c r="AB303" s="224"/>
      <c r="AC303" s="224"/>
      <c r="AD303" s="16"/>
    </row>
    <row r="304" spans="1:30" s="51" customFormat="1" ht="20.100000000000001" customHeight="1">
      <c r="A304" s="9" t="s">
        <v>4018</v>
      </c>
      <c r="B304" s="9" t="s">
        <v>6674</v>
      </c>
      <c r="C304" s="223" t="s">
        <v>4109</v>
      </c>
      <c r="D304" s="9" t="s">
        <v>3236</v>
      </c>
      <c r="E304" s="223" t="s">
        <v>244</v>
      </c>
      <c r="F304" s="299"/>
      <c r="G304" s="192"/>
      <c r="H304" s="80"/>
      <c r="I304" s="12"/>
      <c r="J304" s="80"/>
      <c r="K304" s="12"/>
      <c r="L304" s="80"/>
      <c r="M304" s="12"/>
      <c r="N304" s="82"/>
      <c r="O304" s="57"/>
      <c r="P304" s="82"/>
      <c r="Q304" s="57"/>
      <c r="R304" s="56"/>
      <c r="S304" s="57"/>
      <c r="T304" s="56"/>
      <c r="U304" s="57"/>
      <c r="V304" s="308" t="s">
        <v>28</v>
      </c>
      <c r="W304" s="223" t="s">
        <v>28</v>
      </c>
      <c r="X304" s="249" t="s">
        <v>28</v>
      </c>
      <c r="Y304" s="223" t="s">
        <v>28</v>
      </c>
      <c r="Z304" s="223" t="s">
        <v>28</v>
      </c>
      <c r="AA304" s="223" t="s">
        <v>28</v>
      </c>
      <c r="AB304" s="223"/>
      <c r="AC304" s="223"/>
      <c r="AD304" s="9"/>
    </row>
    <row r="305" spans="1:30" s="51" customFormat="1" ht="20.100000000000001" customHeight="1">
      <c r="A305" s="16"/>
      <c r="B305" s="16"/>
      <c r="C305" s="224"/>
      <c r="D305" s="16" t="s">
        <v>3237</v>
      </c>
      <c r="E305" s="224"/>
      <c r="F305" s="300"/>
      <c r="G305" s="191"/>
      <c r="H305" s="81"/>
      <c r="I305" s="19"/>
      <c r="J305" s="81"/>
      <c r="K305" s="19"/>
      <c r="L305" s="81"/>
      <c r="M305" s="19"/>
      <c r="N305" s="83"/>
      <c r="O305" s="59"/>
      <c r="P305" s="83"/>
      <c r="Q305" s="59"/>
      <c r="R305" s="58"/>
      <c r="S305" s="59"/>
      <c r="T305" s="58"/>
      <c r="U305" s="59"/>
      <c r="V305" s="59"/>
      <c r="W305" s="224"/>
      <c r="X305" s="250"/>
      <c r="Y305" s="224"/>
      <c r="Z305" s="224"/>
      <c r="AA305" s="224"/>
      <c r="AB305" s="224"/>
      <c r="AC305" s="224"/>
      <c r="AD305" s="16"/>
    </row>
    <row r="306" spans="1:30" s="51" customFormat="1" ht="20.100000000000001" customHeight="1">
      <c r="A306" s="16"/>
      <c r="B306" s="16"/>
      <c r="C306" s="224"/>
      <c r="D306" s="16" t="s">
        <v>3238</v>
      </c>
      <c r="E306" s="224"/>
      <c r="F306" s="300"/>
      <c r="G306" s="191"/>
      <c r="H306" s="81"/>
      <c r="I306" s="19"/>
      <c r="J306" s="81"/>
      <c r="K306" s="19"/>
      <c r="L306" s="81"/>
      <c r="M306" s="19"/>
      <c r="N306" s="83"/>
      <c r="O306" s="59"/>
      <c r="P306" s="83"/>
      <c r="Q306" s="59"/>
      <c r="R306" s="58"/>
      <c r="S306" s="59"/>
      <c r="T306" s="58"/>
      <c r="U306" s="59"/>
      <c r="V306" s="59"/>
      <c r="W306" s="224"/>
      <c r="X306" s="250"/>
      <c r="Y306" s="224"/>
      <c r="Z306" s="224"/>
      <c r="AA306" s="224"/>
      <c r="AB306" s="224"/>
      <c r="AC306" s="224"/>
      <c r="AD306" s="16"/>
    </row>
    <row r="307" spans="1:30" s="51" customFormat="1" ht="20.100000000000001" customHeight="1">
      <c r="A307" s="16"/>
      <c r="B307" s="16"/>
      <c r="C307" s="224"/>
      <c r="D307" s="16" t="s">
        <v>3239</v>
      </c>
      <c r="E307" s="224"/>
      <c r="F307" s="300"/>
      <c r="G307" s="191"/>
      <c r="H307" s="81"/>
      <c r="I307" s="19"/>
      <c r="J307" s="81"/>
      <c r="K307" s="19"/>
      <c r="L307" s="81"/>
      <c r="M307" s="19"/>
      <c r="N307" s="83"/>
      <c r="O307" s="59"/>
      <c r="P307" s="83"/>
      <c r="Q307" s="59"/>
      <c r="R307" s="58"/>
      <c r="S307" s="59"/>
      <c r="T307" s="58"/>
      <c r="U307" s="59"/>
      <c r="V307" s="59"/>
      <c r="W307" s="224"/>
      <c r="X307" s="250"/>
      <c r="Y307" s="224"/>
      <c r="Z307" s="224"/>
      <c r="AA307" s="224"/>
      <c r="AB307" s="224"/>
      <c r="AC307" s="224"/>
      <c r="AD307" s="16"/>
    </row>
    <row r="308" spans="1:30" s="51" customFormat="1" ht="20.100000000000001" customHeight="1">
      <c r="A308" s="16"/>
      <c r="B308" s="16"/>
      <c r="C308" s="224"/>
      <c r="D308" s="16" t="s">
        <v>1959</v>
      </c>
      <c r="E308" s="224"/>
      <c r="F308" s="300"/>
      <c r="G308" s="191"/>
      <c r="H308" s="81"/>
      <c r="I308" s="19"/>
      <c r="J308" s="81"/>
      <c r="K308" s="19"/>
      <c r="L308" s="81"/>
      <c r="M308" s="19"/>
      <c r="N308" s="83"/>
      <c r="O308" s="59"/>
      <c r="P308" s="83"/>
      <c r="Q308" s="59"/>
      <c r="R308" s="58"/>
      <c r="S308" s="59"/>
      <c r="T308" s="58"/>
      <c r="U308" s="59"/>
      <c r="V308" s="59"/>
      <c r="W308" s="224"/>
      <c r="X308" s="250"/>
      <c r="Y308" s="224"/>
      <c r="Z308" s="224"/>
      <c r="AA308" s="224"/>
      <c r="AB308" s="224"/>
      <c r="AC308" s="224"/>
      <c r="AD308" s="16"/>
    </row>
    <row r="309" spans="1:30" s="51" customFormat="1" ht="20.100000000000001" customHeight="1">
      <c r="A309" s="16"/>
      <c r="B309" s="16"/>
      <c r="C309" s="224"/>
      <c r="D309" s="16" t="s">
        <v>1960</v>
      </c>
      <c r="E309" s="224"/>
      <c r="F309" s="300"/>
      <c r="G309" s="191"/>
      <c r="H309" s="81"/>
      <c r="I309" s="19"/>
      <c r="J309" s="81"/>
      <c r="K309" s="19"/>
      <c r="L309" s="81"/>
      <c r="M309" s="19"/>
      <c r="N309" s="83"/>
      <c r="O309" s="59"/>
      <c r="P309" s="83"/>
      <c r="Q309" s="59"/>
      <c r="R309" s="58"/>
      <c r="S309" s="59"/>
      <c r="T309" s="58"/>
      <c r="U309" s="59"/>
      <c r="V309" s="59"/>
      <c r="W309" s="224"/>
      <c r="X309" s="250"/>
      <c r="Y309" s="224"/>
      <c r="Z309" s="224"/>
      <c r="AA309" s="224"/>
      <c r="AB309" s="224"/>
      <c r="AC309" s="224"/>
      <c r="AD309" s="16"/>
    </row>
    <row r="310" spans="1:30" s="51" customFormat="1" ht="20.100000000000001" customHeight="1">
      <c r="A310" s="9" t="s">
        <v>4019</v>
      </c>
      <c r="B310" s="9" t="s">
        <v>6868</v>
      </c>
      <c r="C310" s="308" t="s">
        <v>6845</v>
      </c>
      <c r="D310" s="9"/>
      <c r="E310" s="223"/>
      <c r="F310" s="80">
        <v>1</v>
      </c>
      <c r="G310" s="12">
        <v>100</v>
      </c>
      <c r="H310" s="80">
        <v>1</v>
      </c>
      <c r="I310" s="12">
        <v>100</v>
      </c>
      <c r="J310" s="80">
        <v>1</v>
      </c>
      <c r="K310" s="12">
        <v>100</v>
      </c>
      <c r="L310" s="80">
        <v>1</v>
      </c>
      <c r="M310" s="12">
        <v>100</v>
      </c>
      <c r="N310" s="82">
        <v>1</v>
      </c>
      <c r="O310" s="57">
        <v>100</v>
      </c>
      <c r="P310" s="82">
        <v>5</v>
      </c>
      <c r="Q310" s="57">
        <v>100</v>
      </c>
      <c r="R310" s="56"/>
      <c r="S310" s="57"/>
      <c r="T310" s="56"/>
      <c r="U310" s="57"/>
      <c r="V310" s="308" t="s">
        <v>28</v>
      </c>
      <c r="W310" s="223" t="s">
        <v>28</v>
      </c>
      <c r="X310" s="249" t="s">
        <v>28</v>
      </c>
      <c r="Y310" s="223" t="s">
        <v>28</v>
      </c>
      <c r="Z310" s="223" t="s">
        <v>28</v>
      </c>
      <c r="AA310" s="223" t="s">
        <v>28</v>
      </c>
      <c r="AB310" s="223"/>
      <c r="AC310" s="223"/>
      <c r="AD310" s="39"/>
    </row>
    <row r="311" spans="1:30" s="51" customFormat="1" ht="20.100000000000001" customHeight="1">
      <c r="A311" s="9" t="s">
        <v>6824</v>
      </c>
      <c r="B311" s="9" t="s">
        <v>6869</v>
      </c>
      <c r="C311" s="308" t="s">
        <v>6845</v>
      </c>
      <c r="D311" s="9" t="s">
        <v>1974</v>
      </c>
      <c r="E311" s="223" t="s">
        <v>244</v>
      </c>
      <c r="F311" s="82"/>
      <c r="G311" s="57"/>
      <c r="H311" s="82"/>
      <c r="I311" s="57"/>
      <c r="J311" s="82"/>
      <c r="K311" s="57"/>
      <c r="L311" s="82"/>
      <c r="M311" s="57"/>
      <c r="N311" s="82">
        <v>1</v>
      </c>
      <c r="O311" s="57">
        <v>100</v>
      </c>
      <c r="P311" s="82">
        <v>2</v>
      </c>
      <c r="Q311" s="57">
        <v>40</v>
      </c>
      <c r="R311" s="56"/>
      <c r="S311" s="57"/>
      <c r="T311" s="56"/>
      <c r="U311" s="57"/>
      <c r="V311" s="308" t="s">
        <v>28</v>
      </c>
      <c r="W311" s="223" t="s">
        <v>28</v>
      </c>
      <c r="X311" s="249" t="s">
        <v>28</v>
      </c>
      <c r="Y311" s="223" t="s">
        <v>28</v>
      </c>
      <c r="Z311" s="223" t="s">
        <v>28</v>
      </c>
      <c r="AA311" s="223" t="s">
        <v>28</v>
      </c>
      <c r="AB311" s="223"/>
      <c r="AC311" s="9"/>
      <c r="AD311" s="85"/>
    </row>
    <row r="312" spans="1:30" s="51" customFormat="1" ht="20.100000000000001" customHeight="1">
      <c r="A312" s="16"/>
      <c r="B312" s="16"/>
      <c r="C312" s="224"/>
      <c r="D312" s="16" t="s">
        <v>1975</v>
      </c>
      <c r="E312" s="224"/>
      <c r="F312" s="83"/>
      <c r="G312" s="59"/>
      <c r="H312" s="83"/>
      <c r="I312" s="59"/>
      <c r="J312" s="83"/>
      <c r="K312" s="59"/>
      <c r="L312" s="83"/>
      <c r="M312" s="59"/>
      <c r="N312" s="83"/>
      <c r="O312" s="59"/>
      <c r="P312" s="83"/>
      <c r="Q312" s="59"/>
      <c r="R312" s="58"/>
      <c r="S312" s="59"/>
      <c r="T312" s="58"/>
      <c r="U312" s="59"/>
      <c r="V312" s="59"/>
      <c r="W312" s="224"/>
      <c r="X312" s="250"/>
      <c r="Y312" s="224"/>
      <c r="Z312" s="224"/>
      <c r="AA312" s="224"/>
      <c r="AB312" s="224"/>
      <c r="AC312" s="16"/>
      <c r="AD312" s="85"/>
    </row>
    <row r="313" spans="1:30" s="51" customFormat="1" ht="20.100000000000001" customHeight="1">
      <c r="A313" s="16"/>
      <c r="B313" s="16"/>
      <c r="C313" s="224"/>
      <c r="D313" s="16" t="s">
        <v>1976</v>
      </c>
      <c r="E313" s="224"/>
      <c r="F313" s="83"/>
      <c r="G313" s="59"/>
      <c r="H313" s="83"/>
      <c r="I313" s="59"/>
      <c r="J313" s="83"/>
      <c r="K313" s="59"/>
      <c r="L313" s="83"/>
      <c r="M313" s="59"/>
      <c r="N313" s="83"/>
      <c r="O313" s="59"/>
      <c r="P313" s="83"/>
      <c r="Q313" s="59"/>
      <c r="R313" s="58"/>
      <c r="S313" s="59"/>
      <c r="T313" s="58"/>
      <c r="U313" s="59"/>
      <c r="V313" s="59"/>
      <c r="W313" s="224"/>
      <c r="X313" s="250"/>
      <c r="Y313" s="224"/>
      <c r="Z313" s="224"/>
      <c r="AA313" s="224"/>
      <c r="AB313" s="224"/>
      <c r="AC313" s="16"/>
      <c r="AD313" s="85"/>
    </row>
    <row r="314" spans="1:30" s="51" customFormat="1" ht="20.100000000000001" customHeight="1">
      <c r="A314" s="16"/>
      <c r="B314" s="16"/>
      <c r="C314" s="224"/>
      <c r="D314" s="16" t="s">
        <v>1992</v>
      </c>
      <c r="E314" s="224"/>
      <c r="F314" s="83"/>
      <c r="G314" s="59"/>
      <c r="H314" s="83"/>
      <c r="I314" s="59"/>
      <c r="J314" s="83"/>
      <c r="K314" s="59"/>
      <c r="L314" s="83"/>
      <c r="M314" s="59"/>
      <c r="N314" s="83"/>
      <c r="O314" s="59"/>
      <c r="P314" s="83"/>
      <c r="Q314" s="59"/>
      <c r="R314" s="58"/>
      <c r="S314" s="59"/>
      <c r="T314" s="58"/>
      <c r="U314" s="59"/>
      <c r="V314" s="59"/>
      <c r="W314" s="224"/>
      <c r="X314" s="250"/>
      <c r="Y314" s="224"/>
      <c r="Z314" s="224"/>
      <c r="AA314" s="224"/>
      <c r="AB314" s="224"/>
      <c r="AC314" s="16"/>
      <c r="AD314" s="85"/>
    </row>
    <row r="315" spans="1:30" s="51" customFormat="1" ht="20.100000000000001" customHeight="1">
      <c r="A315" s="16"/>
      <c r="B315" s="16"/>
      <c r="C315" s="224"/>
      <c r="D315" s="16" t="s">
        <v>1993</v>
      </c>
      <c r="E315" s="224"/>
      <c r="F315" s="83"/>
      <c r="G315" s="59"/>
      <c r="H315" s="83"/>
      <c r="I315" s="59"/>
      <c r="J315" s="83"/>
      <c r="K315" s="59"/>
      <c r="L315" s="83"/>
      <c r="M315" s="59"/>
      <c r="N315" s="83"/>
      <c r="O315" s="59"/>
      <c r="P315" s="83"/>
      <c r="Q315" s="59"/>
      <c r="R315" s="58"/>
      <c r="S315" s="59"/>
      <c r="T315" s="58"/>
      <c r="U315" s="59"/>
      <c r="V315" s="59"/>
      <c r="W315" s="224"/>
      <c r="X315" s="250"/>
      <c r="Y315" s="224"/>
      <c r="Z315" s="224"/>
      <c r="AA315" s="224"/>
      <c r="AB315" s="224"/>
      <c r="AC315" s="16"/>
      <c r="AD315" s="85"/>
    </row>
    <row r="316" spans="1:30" s="51" customFormat="1" ht="20.100000000000001" customHeight="1">
      <c r="A316" s="16"/>
      <c r="B316" s="16"/>
      <c r="C316" s="224"/>
      <c r="D316" s="16" t="s">
        <v>1979</v>
      </c>
      <c r="E316" s="224"/>
      <c r="F316" s="83">
        <v>1</v>
      </c>
      <c r="G316" s="59">
        <v>100</v>
      </c>
      <c r="H316" s="83">
        <v>1</v>
      </c>
      <c r="I316" s="59">
        <v>100</v>
      </c>
      <c r="J316" s="83"/>
      <c r="K316" s="59"/>
      <c r="L316" s="83"/>
      <c r="M316" s="59"/>
      <c r="N316" s="83"/>
      <c r="O316" s="59"/>
      <c r="P316" s="83"/>
      <c r="Q316" s="59"/>
      <c r="R316" s="58"/>
      <c r="S316" s="59"/>
      <c r="T316" s="58"/>
      <c r="U316" s="59"/>
      <c r="V316" s="59"/>
      <c r="W316" s="224"/>
      <c r="X316" s="250"/>
      <c r="Y316" s="224"/>
      <c r="Z316" s="224"/>
      <c r="AA316" s="224"/>
      <c r="AB316" s="224"/>
      <c r="AC316" s="16"/>
      <c r="AD316" s="85"/>
    </row>
    <row r="317" spans="1:30" s="51" customFormat="1" ht="20.100000000000001" customHeight="1">
      <c r="A317" s="16"/>
      <c r="B317" s="16"/>
      <c r="C317" s="224"/>
      <c r="D317" s="16" t="s">
        <v>1980</v>
      </c>
      <c r="E317" s="224"/>
      <c r="F317" s="83"/>
      <c r="G317" s="59"/>
      <c r="H317" s="83"/>
      <c r="I317" s="59"/>
      <c r="J317" s="83"/>
      <c r="K317" s="59"/>
      <c r="L317" s="83"/>
      <c r="M317" s="59"/>
      <c r="N317" s="83"/>
      <c r="O317" s="59"/>
      <c r="P317" s="83"/>
      <c r="Q317" s="59"/>
      <c r="R317" s="58"/>
      <c r="S317" s="59"/>
      <c r="T317" s="58"/>
      <c r="U317" s="59"/>
      <c r="V317" s="59"/>
      <c r="W317" s="224"/>
      <c r="X317" s="250"/>
      <c r="Y317" s="224"/>
      <c r="Z317" s="224"/>
      <c r="AA317" s="224"/>
      <c r="AB317" s="224"/>
      <c r="AC317" s="16"/>
      <c r="AD317" s="85"/>
    </row>
    <row r="318" spans="1:30" s="51" customFormat="1" ht="20.100000000000001" customHeight="1">
      <c r="A318" s="16"/>
      <c r="B318" s="16"/>
      <c r="C318" s="224"/>
      <c r="D318" s="16" t="s">
        <v>1981</v>
      </c>
      <c r="E318" s="224"/>
      <c r="F318" s="83"/>
      <c r="G318" s="59"/>
      <c r="H318" s="83"/>
      <c r="I318" s="59"/>
      <c r="J318" s="83">
        <v>1</v>
      </c>
      <c r="K318" s="59">
        <v>100</v>
      </c>
      <c r="L318" s="83">
        <v>1</v>
      </c>
      <c r="M318" s="59">
        <v>100</v>
      </c>
      <c r="N318" s="83"/>
      <c r="O318" s="59"/>
      <c r="P318" s="83">
        <v>1</v>
      </c>
      <c r="Q318" s="59">
        <v>20</v>
      </c>
      <c r="R318" s="58"/>
      <c r="S318" s="59"/>
      <c r="T318" s="58"/>
      <c r="U318" s="59"/>
      <c r="V318" s="59"/>
      <c r="W318" s="224"/>
      <c r="X318" s="250"/>
      <c r="Y318" s="224"/>
      <c r="Z318" s="224"/>
      <c r="AA318" s="224"/>
      <c r="AB318" s="224"/>
      <c r="AC318" s="16"/>
      <c r="AD318" s="85"/>
    </row>
    <row r="319" spans="1:30" s="51" customFormat="1" ht="20.100000000000001" customHeight="1">
      <c r="A319" s="16"/>
      <c r="B319" s="16"/>
      <c r="C319" s="224"/>
      <c r="D319" s="16" t="s">
        <v>1982</v>
      </c>
      <c r="E319" s="224"/>
      <c r="F319" s="83"/>
      <c r="G319" s="59"/>
      <c r="H319" s="83"/>
      <c r="I319" s="59"/>
      <c r="J319" s="83"/>
      <c r="K319" s="59"/>
      <c r="L319" s="83"/>
      <c r="M319" s="59"/>
      <c r="N319" s="83"/>
      <c r="O319" s="59"/>
      <c r="P319" s="83"/>
      <c r="Q319" s="59"/>
      <c r="R319" s="58"/>
      <c r="S319" s="59"/>
      <c r="T319" s="58"/>
      <c r="U319" s="59"/>
      <c r="V319" s="59"/>
      <c r="W319" s="224"/>
      <c r="X319" s="250"/>
      <c r="Y319" s="224"/>
      <c r="Z319" s="224"/>
      <c r="AA319" s="224"/>
      <c r="AB319" s="224"/>
      <c r="AC319" s="16"/>
      <c r="AD319" s="85"/>
    </row>
    <row r="320" spans="1:30" s="51" customFormat="1" ht="20.100000000000001" customHeight="1">
      <c r="A320" s="16"/>
      <c r="B320" s="16"/>
      <c r="C320" s="224"/>
      <c r="D320" s="16" t="s">
        <v>6870</v>
      </c>
      <c r="E320" s="224"/>
      <c r="F320" s="83"/>
      <c r="G320" s="59"/>
      <c r="H320" s="83"/>
      <c r="I320" s="59"/>
      <c r="J320" s="83"/>
      <c r="K320" s="59"/>
      <c r="L320" s="83"/>
      <c r="M320" s="59"/>
      <c r="N320" s="83"/>
      <c r="O320" s="59"/>
      <c r="P320" s="83"/>
      <c r="Q320" s="59"/>
      <c r="R320" s="58"/>
      <c r="S320" s="59"/>
      <c r="T320" s="58"/>
      <c r="U320" s="59"/>
      <c r="V320" s="59"/>
      <c r="W320" s="224"/>
      <c r="X320" s="250"/>
      <c r="Y320" s="224"/>
      <c r="Z320" s="224"/>
      <c r="AA320" s="224"/>
      <c r="AB320" s="224"/>
      <c r="AC320" s="16"/>
      <c r="AD320" s="85"/>
    </row>
    <row r="321" spans="1:30" s="51" customFormat="1" ht="20.100000000000001" customHeight="1">
      <c r="A321" s="16"/>
      <c r="B321" s="16"/>
      <c r="C321" s="224"/>
      <c r="D321" s="16" t="s">
        <v>3101</v>
      </c>
      <c r="E321" s="224"/>
      <c r="F321" s="83"/>
      <c r="G321" s="59"/>
      <c r="H321" s="83"/>
      <c r="I321" s="59"/>
      <c r="J321" s="83"/>
      <c r="K321" s="59"/>
      <c r="L321" s="83"/>
      <c r="M321" s="59"/>
      <c r="N321" s="83"/>
      <c r="O321" s="59"/>
      <c r="P321" s="83"/>
      <c r="Q321" s="59"/>
      <c r="R321" s="58"/>
      <c r="S321" s="59"/>
      <c r="T321" s="58"/>
      <c r="U321" s="59"/>
      <c r="V321" s="59"/>
      <c r="W321" s="224"/>
      <c r="X321" s="250"/>
      <c r="Y321" s="224"/>
      <c r="Z321" s="224"/>
      <c r="AA321" s="224"/>
      <c r="AB321" s="224"/>
      <c r="AC321" s="16"/>
      <c r="AD321" s="85"/>
    </row>
    <row r="322" spans="1:30" s="51" customFormat="1" ht="20.100000000000001" customHeight="1">
      <c r="A322" s="16"/>
      <c r="B322" s="16"/>
      <c r="C322" s="224"/>
      <c r="D322" s="16" t="s">
        <v>6871</v>
      </c>
      <c r="E322" s="224"/>
      <c r="F322" s="83"/>
      <c r="G322" s="59"/>
      <c r="H322" s="83"/>
      <c r="I322" s="59"/>
      <c r="J322" s="83"/>
      <c r="K322" s="59"/>
      <c r="L322" s="83"/>
      <c r="M322" s="59"/>
      <c r="N322" s="83"/>
      <c r="O322" s="59"/>
      <c r="P322" s="83"/>
      <c r="Q322" s="59"/>
      <c r="R322" s="58"/>
      <c r="S322" s="59"/>
      <c r="T322" s="58"/>
      <c r="U322" s="59"/>
      <c r="V322" s="59"/>
      <c r="W322" s="224"/>
      <c r="X322" s="250"/>
      <c r="Y322" s="224"/>
      <c r="Z322" s="224"/>
      <c r="AA322" s="224"/>
      <c r="AB322" s="224"/>
      <c r="AC322" s="16"/>
      <c r="AD322" s="85"/>
    </row>
    <row r="323" spans="1:30" s="51" customFormat="1" ht="20.100000000000001" customHeight="1">
      <c r="A323" s="16"/>
      <c r="B323" s="16"/>
      <c r="C323" s="224"/>
      <c r="D323" s="16" t="s">
        <v>6872</v>
      </c>
      <c r="E323" s="224"/>
      <c r="F323" s="83"/>
      <c r="G323" s="59"/>
      <c r="H323" s="83"/>
      <c r="I323" s="59"/>
      <c r="J323" s="83"/>
      <c r="K323" s="59"/>
      <c r="L323" s="83"/>
      <c r="M323" s="59"/>
      <c r="N323" s="83"/>
      <c r="O323" s="59"/>
      <c r="P323" s="83"/>
      <c r="Q323" s="59"/>
      <c r="R323" s="58"/>
      <c r="S323" s="59"/>
      <c r="T323" s="58"/>
      <c r="U323" s="59"/>
      <c r="V323" s="59"/>
      <c r="W323" s="224"/>
      <c r="X323" s="250"/>
      <c r="Y323" s="224"/>
      <c r="Z323" s="224"/>
      <c r="AA323" s="224"/>
      <c r="AB323" s="224"/>
      <c r="AC323" s="16"/>
      <c r="AD323" s="85"/>
    </row>
    <row r="324" spans="1:30" s="51" customFormat="1" ht="20.100000000000001" customHeight="1">
      <c r="A324" s="16"/>
      <c r="B324" s="16"/>
      <c r="C324" s="224"/>
      <c r="D324" s="16" t="s">
        <v>6873</v>
      </c>
      <c r="E324" s="224"/>
      <c r="F324" s="83"/>
      <c r="G324" s="59"/>
      <c r="H324" s="83"/>
      <c r="I324" s="59"/>
      <c r="J324" s="83"/>
      <c r="K324" s="59"/>
      <c r="L324" s="83"/>
      <c r="M324" s="59"/>
      <c r="N324" s="83"/>
      <c r="O324" s="59"/>
      <c r="P324" s="83"/>
      <c r="Q324" s="59"/>
      <c r="R324" s="58"/>
      <c r="S324" s="59"/>
      <c r="T324" s="58"/>
      <c r="U324" s="59"/>
      <c r="V324" s="59"/>
      <c r="W324" s="224"/>
      <c r="X324" s="250"/>
      <c r="Y324" s="224"/>
      <c r="Z324" s="224"/>
      <c r="AA324" s="224"/>
      <c r="AB324" s="224"/>
      <c r="AC324" s="16"/>
      <c r="AD324" s="85"/>
    </row>
    <row r="325" spans="1:30" s="51" customFormat="1" ht="20.100000000000001" customHeight="1">
      <c r="A325" s="16"/>
      <c r="B325" s="16"/>
      <c r="C325" s="224"/>
      <c r="D325" s="16" t="s">
        <v>6874</v>
      </c>
      <c r="E325" s="224"/>
      <c r="F325" s="83"/>
      <c r="G325" s="59"/>
      <c r="H325" s="83"/>
      <c r="I325" s="59"/>
      <c r="J325" s="83"/>
      <c r="K325" s="59"/>
      <c r="L325" s="83"/>
      <c r="M325" s="59"/>
      <c r="N325" s="83"/>
      <c r="O325" s="59"/>
      <c r="P325" s="83">
        <v>1</v>
      </c>
      <c r="Q325" s="59">
        <v>20</v>
      </c>
      <c r="R325" s="58"/>
      <c r="S325" s="59"/>
      <c r="T325" s="58"/>
      <c r="U325" s="59"/>
      <c r="V325" s="59"/>
      <c r="W325" s="224"/>
      <c r="X325" s="250"/>
      <c r="Y325" s="224"/>
      <c r="Z325" s="224"/>
      <c r="AA325" s="224"/>
      <c r="AB325" s="224"/>
      <c r="AC325" s="16"/>
      <c r="AD325" s="85"/>
    </row>
    <row r="326" spans="1:30" s="51" customFormat="1" ht="20.100000000000001" customHeight="1">
      <c r="A326" s="16"/>
      <c r="B326" s="16"/>
      <c r="C326" s="309"/>
      <c r="D326" s="16" t="s">
        <v>6875</v>
      </c>
      <c r="E326" s="224"/>
      <c r="F326" s="83"/>
      <c r="G326" s="59"/>
      <c r="H326" s="83"/>
      <c r="I326" s="59"/>
      <c r="J326" s="83"/>
      <c r="K326" s="59"/>
      <c r="L326" s="83"/>
      <c r="M326" s="59"/>
      <c r="N326" s="83"/>
      <c r="O326" s="59"/>
      <c r="P326" s="83"/>
      <c r="Q326" s="59"/>
      <c r="R326" s="58"/>
      <c r="S326" s="59"/>
      <c r="T326" s="58"/>
      <c r="U326" s="59"/>
      <c r="V326" s="59"/>
      <c r="W326" s="224"/>
      <c r="X326" s="250"/>
      <c r="Y326" s="224"/>
      <c r="Z326" s="224"/>
      <c r="AA326" s="224"/>
      <c r="AB326" s="224"/>
      <c r="AC326" s="16"/>
      <c r="AD326" s="85"/>
    </row>
    <row r="327" spans="1:30" s="51" customFormat="1" ht="20.100000000000001" customHeight="1">
      <c r="A327" s="16"/>
      <c r="B327" s="16"/>
      <c r="C327" s="309"/>
      <c r="D327" s="16" t="s">
        <v>6876</v>
      </c>
      <c r="E327" s="224"/>
      <c r="F327" s="83"/>
      <c r="G327" s="59"/>
      <c r="H327" s="83"/>
      <c r="I327" s="59"/>
      <c r="J327" s="83"/>
      <c r="K327" s="59"/>
      <c r="L327" s="83"/>
      <c r="M327" s="59"/>
      <c r="N327" s="83"/>
      <c r="O327" s="59"/>
      <c r="P327" s="83"/>
      <c r="Q327" s="59"/>
      <c r="R327" s="58"/>
      <c r="S327" s="59"/>
      <c r="T327" s="58"/>
      <c r="U327" s="59"/>
      <c r="V327" s="59"/>
      <c r="W327" s="224"/>
      <c r="X327" s="250"/>
      <c r="Y327" s="224"/>
      <c r="Z327" s="224"/>
      <c r="AA327" s="224"/>
      <c r="AB327" s="224"/>
      <c r="AC327" s="16"/>
      <c r="AD327" s="85"/>
    </row>
    <row r="328" spans="1:30" s="51" customFormat="1" ht="20.100000000000001" customHeight="1">
      <c r="A328" s="16"/>
      <c r="B328" s="16"/>
      <c r="C328" s="309"/>
      <c r="D328" s="16" t="s">
        <v>3103</v>
      </c>
      <c r="E328" s="224"/>
      <c r="F328" s="83"/>
      <c r="G328" s="59"/>
      <c r="H328" s="83"/>
      <c r="I328" s="59"/>
      <c r="J328" s="83"/>
      <c r="K328" s="59"/>
      <c r="L328" s="83"/>
      <c r="M328" s="59"/>
      <c r="N328" s="83"/>
      <c r="O328" s="59"/>
      <c r="P328" s="83"/>
      <c r="Q328" s="59"/>
      <c r="R328" s="58"/>
      <c r="S328" s="59"/>
      <c r="T328" s="58"/>
      <c r="U328" s="59"/>
      <c r="V328" s="59"/>
      <c r="W328" s="224"/>
      <c r="X328" s="250"/>
      <c r="Y328" s="224"/>
      <c r="Z328" s="224"/>
      <c r="AA328" s="224"/>
      <c r="AB328" s="224"/>
      <c r="AC328" s="16"/>
      <c r="AD328" s="85"/>
    </row>
    <row r="329" spans="1:30" s="51" customFormat="1" ht="20.100000000000001" customHeight="1">
      <c r="A329" s="16"/>
      <c r="B329" s="16"/>
      <c r="C329" s="309"/>
      <c r="D329" s="16" t="s">
        <v>6877</v>
      </c>
      <c r="E329" s="224"/>
      <c r="F329" s="83"/>
      <c r="G329" s="59"/>
      <c r="H329" s="83"/>
      <c r="I329" s="59"/>
      <c r="J329" s="83"/>
      <c r="K329" s="59"/>
      <c r="L329" s="83"/>
      <c r="M329" s="59"/>
      <c r="N329" s="83"/>
      <c r="O329" s="59"/>
      <c r="P329" s="83">
        <v>1</v>
      </c>
      <c r="Q329" s="59">
        <v>20</v>
      </c>
      <c r="R329" s="58"/>
      <c r="S329" s="59"/>
      <c r="T329" s="58"/>
      <c r="U329" s="59"/>
      <c r="V329" s="59"/>
      <c r="W329" s="224"/>
      <c r="X329" s="250"/>
      <c r="Y329" s="224"/>
      <c r="Z329" s="224"/>
      <c r="AA329" s="224"/>
      <c r="AB329" s="224"/>
      <c r="AC329" s="16"/>
      <c r="AD329" s="85"/>
    </row>
    <row r="330" spans="1:30" s="51" customFormat="1" ht="20.100000000000001" customHeight="1">
      <c r="A330" s="16"/>
      <c r="B330" s="16"/>
      <c r="C330" s="309"/>
      <c r="D330" s="16" t="s">
        <v>6878</v>
      </c>
      <c r="E330" s="224"/>
      <c r="F330" s="83"/>
      <c r="G330" s="59"/>
      <c r="H330" s="83"/>
      <c r="I330" s="59"/>
      <c r="J330" s="83"/>
      <c r="K330" s="59"/>
      <c r="L330" s="83"/>
      <c r="M330" s="59"/>
      <c r="N330" s="83"/>
      <c r="O330" s="59"/>
      <c r="P330" s="83"/>
      <c r="Q330" s="59"/>
      <c r="R330" s="58"/>
      <c r="S330" s="59"/>
      <c r="T330" s="18"/>
      <c r="U330" s="19"/>
      <c r="V330" s="19"/>
      <c r="W330" s="224"/>
      <c r="X330" s="250"/>
      <c r="Y330" s="224"/>
      <c r="Z330" s="224"/>
      <c r="AA330" s="224"/>
      <c r="AB330" s="224"/>
      <c r="AC330" s="16"/>
      <c r="AD330" s="85"/>
    </row>
    <row r="331" spans="1:30" s="51" customFormat="1" ht="20.100000000000001" customHeight="1">
      <c r="A331" s="16"/>
      <c r="B331" s="16"/>
      <c r="C331" s="309"/>
      <c r="D331" s="16" t="s">
        <v>2388</v>
      </c>
      <c r="E331" s="224"/>
      <c r="F331" s="83"/>
      <c r="G331" s="59"/>
      <c r="H331" s="83"/>
      <c r="I331" s="59"/>
      <c r="J331" s="83"/>
      <c r="K331" s="59"/>
      <c r="L331" s="83"/>
      <c r="M331" s="59"/>
      <c r="N331" s="83"/>
      <c r="O331" s="59"/>
      <c r="P331" s="83"/>
      <c r="Q331" s="59"/>
      <c r="R331" s="58"/>
      <c r="S331" s="59"/>
      <c r="T331" s="58"/>
      <c r="U331" s="59"/>
      <c r="V331" s="59"/>
      <c r="W331" s="224"/>
      <c r="X331" s="250"/>
      <c r="Y331" s="224"/>
      <c r="Z331" s="224"/>
      <c r="AA331" s="224"/>
      <c r="AB331" s="224"/>
      <c r="AC331" s="16"/>
      <c r="AD331" s="85"/>
    </row>
    <row r="332" spans="1:30" s="51" customFormat="1" ht="20.100000000000001" customHeight="1">
      <c r="A332" s="16"/>
      <c r="B332" s="16"/>
      <c r="C332" s="309"/>
      <c r="D332" s="16" t="s">
        <v>3777</v>
      </c>
      <c r="E332" s="224"/>
      <c r="F332" s="83"/>
      <c r="G332" s="59"/>
      <c r="H332" s="83"/>
      <c r="I332" s="59"/>
      <c r="J332" s="83"/>
      <c r="K332" s="59"/>
      <c r="L332" s="83"/>
      <c r="M332" s="59"/>
      <c r="N332" s="83"/>
      <c r="O332" s="59"/>
      <c r="P332" s="83"/>
      <c r="Q332" s="59"/>
      <c r="R332" s="58"/>
      <c r="S332" s="59"/>
      <c r="T332" s="58"/>
      <c r="U332" s="59"/>
      <c r="V332" s="59"/>
      <c r="W332" s="224"/>
      <c r="X332" s="250"/>
      <c r="Y332" s="224"/>
      <c r="Z332" s="224"/>
      <c r="AA332" s="224"/>
      <c r="AB332" s="224"/>
      <c r="AC332" s="16"/>
      <c r="AD332" s="86"/>
    </row>
    <row r="333" spans="1:30" s="51" customFormat="1" ht="20.100000000000001" customHeight="1">
      <c r="A333" s="9" t="s">
        <v>4020</v>
      </c>
      <c r="B333" s="9" t="s">
        <v>6879</v>
      </c>
      <c r="C333" s="308" t="s">
        <v>6845</v>
      </c>
      <c r="D333" s="9"/>
      <c r="E333" s="223"/>
      <c r="F333" s="80">
        <v>1</v>
      </c>
      <c r="G333" s="12">
        <v>100</v>
      </c>
      <c r="H333" s="80">
        <v>1</v>
      </c>
      <c r="I333" s="12">
        <v>100</v>
      </c>
      <c r="J333" s="80">
        <v>1</v>
      </c>
      <c r="K333" s="12">
        <v>100</v>
      </c>
      <c r="L333" s="80">
        <v>1</v>
      </c>
      <c r="M333" s="12">
        <v>100</v>
      </c>
      <c r="N333" s="82">
        <v>1</v>
      </c>
      <c r="O333" s="57">
        <v>100</v>
      </c>
      <c r="P333" s="82">
        <v>5</v>
      </c>
      <c r="Q333" s="57">
        <v>100</v>
      </c>
      <c r="R333" s="56"/>
      <c r="S333" s="57"/>
      <c r="T333" s="56"/>
      <c r="U333" s="57"/>
      <c r="V333" s="308" t="s">
        <v>28</v>
      </c>
      <c r="W333" s="223" t="s">
        <v>28</v>
      </c>
      <c r="X333" s="249" t="s">
        <v>28</v>
      </c>
      <c r="Y333" s="223" t="s">
        <v>28</v>
      </c>
      <c r="Z333" s="223" t="s">
        <v>28</v>
      </c>
      <c r="AA333" s="223" t="s">
        <v>28</v>
      </c>
      <c r="AB333" s="223"/>
      <c r="AC333" s="223"/>
      <c r="AD333" s="39"/>
    </row>
    <row r="334" spans="1:30" s="51" customFormat="1" ht="20.100000000000001" customHeight="1">
      <c r="A334" s="9" t="s">
        <v>6825</v>
      </c>
      <c r="B334" s="9" t="s">
        <v>6880</v>
      </c>
      <c r="C334" s="308" t="s">
        <v>6845</v>
      </c>
      <c r="D334" s="9" t="s">
        <v>1983</v>
      </c>
      <c r="E334" s="223" t="s">
        <v>2391</v>
      </c>
      <c r="F334" s="82"/>
      <c r="G334" s="57"/>
      <c r="H334" s="82"/>
      <c r="I334" s="57"/>
      <c r="J334" s="82"/>
      <c r="K334" s="57"/>
      <c r="L334" s="82"/>
      <c r="M334" s="57"/>
      <c r="N334" s="82"/>
      <c r="O334" s="57"/>
      <c r="P334" s="82"/>
      <c r="Q334" s="57"/>
      <c r="R334" s="56"/>
      <c r="S334" s="57"/>
      <c r="T334" s="56"/>
      <c r="U334" s="57"/>
      <c r="V334" s="308" t="s">
        <v>28</v>
      </c>
      <c r="W334" s="223" t="s">
        <v>28</v>
      </c>
      <c r="X334" s="249" t="s">
        <v>28</v>
      </c>
      <c r="Y334" s="223" t="s">
        <v>28</v>
      </c>
      <c r="Z334" s="223" t="s">
        <v>28</v>
      </c>
      <c r="AA334" s="223" t="s">
        <v>28</v>
      </c>
      <c r="AB334" s="223"/>
      <c r="AC334" s="9"/>
      <c r="AD334" s="66"/>
    </row>
    <row r="335" spans="1:30" s="51" customFormat="1" ht="20.100000000000001" customHeight="1">
      <c r="A335" s="16"/>
      <c r="B335" s="16"/>
      <c r="C335" s="309"/>
      <c r="D335" s="16" t="s">
        <v>1994</v>
      </c>
      <c r="E335" s="224"/>
      <c r="F335" s="83"/>
      <c r="G335" s="59"/>
      <c r="H335" s="83"/>
      <c r="I335" s="59"/>
      <c r="J335" s="83"/>
      <c r="K335" s="59"/>
      <c r="L335" s="83"/>
      <c r="M335" s="59"/>
      <c r="N335" s="83"/>
      <c r="O335" s="59"/>
      <c r="P335" s="83"/>
      <c r="Q335" s="59"/>
      <c r="R335" s="58"/>
      <c r="S335" s="59"/>
      <c r="T335" s="58"/>
      <c r="U335" s="59"/>
      <c r="V335" s="59"/>
      <c r="W335" s="224"/>
      <c r="X335" s="250"/>
      <c r="Y335" s="224"/>
      <c r="Z335" s="224"/>
      <c r="AA335" s="224"/>
      <c r="AB335" s="224"/>
      <c r="AC335" s="16"/>
      <c r="AD335" s="85"/>
    </row>
    <row r="336" spans="1:30" s="51" customFormat="1" ht="20.100000000000001" customHeight="1">
      <c r="A336" s="16"/>
      <c r="B336" s="16"/>
      <c r="C336" s="309"/>
      <c r="D336" s="16" t="s">
        <v>1985</v>
      </c>
      <c r="E336" s="224"/>
      <c r="F336" s="83"/>
      <c r="G336" s="59"/>
      <c r="H336" s="83"/>
      <c r="I336" s="59"/>
      <c r="J336" s="83"/>
      <c r="K336" s="59"/>
      <c r="L336" s="83"/>
      <c r="M336" s="59"/>
      <c r="N336" s="83"/>
      <c r="O336" s="59"/>
      <c r="P336" s="83"/>
      <c r="Q336" s="59"/>
      <c r="R336" s="58"/>
      <c r="S336" s="59"/>
      <c r="T336" s="58"/>
      <c r="U336" s="59"/>
      <c r="V336" s="59"/>
      <c r="W336" s="224"/>
      <c r="X336" s="250"/>
      <c r="Y336" s="224"/>
      <c r="Z336" s="224"/>
      <c r="AA336" s="224"/>
      <c r="AB336" s="224"/>
      <c r="AC336" s="16"/>
      <c r="AD336" s="85"/>
    </row>
    <row r="337" spans="1:30" s="51" customFormat="1" ht="20.100000000000001" customHeight="1">
      <c r="A337" s="16"/>
      <c r="B337" s="16"/>
      <c r="C337" s="309"/>
      <c r="D337" s="16" t="s">
        <v>1986</v>
      </c>
      <c r="E337" s="224"/>
      <c r="F337" s="83"/>
      <c r="G337" s="59"/>
      <c r="H337" s="83"/>
      <c r="I337" s="59"/>
      <c r="J337" s="83"/>
      <c r="K337" s="59"/>
      <c r="L337" s="83"/>
      <c r="M337" s="59"/>
      <c r="N337" s="83"/>
      <c r="O337" s="59"/>
      <c r="P337" s="83"/>
      <c r="Q337" s="59"/>
      <c r="R337" s="58"/>
      <c r="S337" s="59"/>
      <c r="T337" s="58"/>
      <c r="U337" s="59"/>
      <c r="V337" s="59"/>
      <c r="W337" s="224"/>
      <c r="X337" s="250"/>
      <c r="Y337" s="224"/>
      <c r="Z337" s="224"/>
      <c r="AA337" s="224"/>
      <c r="AB337" s="224"/>
      <c r="AC337" s="16"/>
      <c r="AD337" s="85"/>
    </row>
    <row r="338" spans="1:30" s="51" customFormat="1" ht="20.100000000000001" customHeight="1">
      <c r="A338" s="16"/>
      <c r="B338" s="16"/>
      <c r="C338" s="309"/>
      <c r="D338" s="16" t="s">
        <v>1987</v>
      </c>
      <c r="E338" s="224"/>
      <c r="F338" s="83"/>
      <c r="G338" s="59"/>
      <c r="H338" s="83"/>
      <c r="I338" s="59"/>
      <c r="J338" s="83"/>
      <c r="K338" s="59"/>
      <c r="L338" s="83"/>
      <c r="M338" s="59"/>
      <c r="N338" s="83"/>
      <c r="O338" s="59"/>
      <c r="P338" s="83"/>
      <c r="Q338" s="59"/>
      <c r="R338" s="58"/>
      <c r="S338" s="59"/>
      <c r="T338" s="58"/>
      <c r="U338" s="59"/>
      <c r="V338" s="59"/>
      <c r="W338" s="224"/>
      <c r="X338" s="250"/>
      <c r="Y338" s="224"/>
      <c r="Z338" s="224"/>
      <c r="AA338" s="224"/>
      <c r="AB338" s="224"/>
      <c r="AC338" s="16"/>
      <c r="AD338" s="85"/>
    </row>
    <row r="339" spans="1:30" s="51" customFormat="1" ht="20.100000000000001" customHeight="1">
      <c r="A339" s="16"/>
      <c r="B339" s="16"/>
      <c r="C339" s="309"/>
      <c r="D339" s="16" t="s">
        <v>1988</v>
      </c>
      <c r="E339" s="224"/>
      <c r="F339" s="83"/>
      <c r="G339" s="59"/>
      <c r="H339" s="83"/>
      <c r="I339" s="59"/>
      <c r="J339" s="83"/>
      <c r="K339" s="59"/>
      <c r="L339" s="83"/>
      <c r="M339" s="59"/>
      <c r="N339" s="83">
        <v>1</v>
      </c>
      <c r="O339" s="59">
        <v>100</v>
      </c>
      <c r="P339" s="83">
        <v>2</v>
      </c>
      <c r="Q339" s="59">
        <v>40</v>
      </c>
      <c r="R339" s="58"/>
      <c r="S339" s="59"/>
      <c r="T339" s="58"/>
      <c r="U339" s="59"/>
      <c r="V339" s="59"/>
      <c r="W339" s="224"/>
      <c r="X339" s="250"/>
      <c r="Y339" s="224"/>
      <c r="Z339" s="224"/>
      <c r="AA339" s="224"/>
      <c r="AB339" s="224"/>
      <c r="AC339" s="16"/>
      <c r="AD339" s="85"/>
    </row>
    <row r="340" spans="1:30" s="51" customFormat="1" ht="20.100000000000001" customHeight="1">
      <c r="A340" s="16"/>
      <c r="B340" s="16"/>
      <c r="C340" s="309"/>
      <c r="D340" s="16" t="s">
        <v>1995</v>
      </c>
      <c r="E340" s="224"/>
      <c r="F340" s="83"/>
      <c r="G340" s="59"/>
      <c r="H340" s="83"/>
      <c r="I340" s="59"/>
      <c r="J340" s="83"/>
      <c r="K340" s="59"/>
      <c r="L340" s="83"/>
      <c r="M340" s="59"/>
      <c r="N340" s="83"/>
      <c r="O340" s="59"/>
      <c r="P340" s="83"/>
      <c r="Q340" s="59"/>
      <c r="R340" s="58"/>
      <c r="S340" s="59"/>
      <c r="T340" s="58"/>
      <c r="U340" s="59"/>
      <c r="V340" s="59"/>
      <c r="W340" s="224"/>
      <c r="X340" s="250"/>
      <c r="Y340" s="224"/>
      <c r="Z340" s="224"/>
      <c r="AA340" s="224"/>
      <c r="AB340" s="224"/>
      <c r="AC340" s="16"/>
      <c r="AD340" s="85"/>
    </row>
    <row r="341" spans="1:30" s="51" customFormat="1" ht="20.100000000000001" customHeight="1">
      <c r="A341" s="16"/>
      <c r="B341" s="16"/>
      <c r="C341" s="309"/>
      <c r="D341" s="16" t="s">
        <v>1990</v>
      </c>
      <c r="E341" s="224"/>
      <c r="F341" s="83">
        <v>1</v>
      </c>
      <c r="G341" s="59">
        <v>100</v>
      </c>
      <c r="H341" s="83">
        <v>1</v>
      </c>
      <c r="I341" s="59">
        <v>100</v>
      </c>
      <c r="J341" s="83">
        <v>1</v>
      </c>
      <c r="K341" s="59">
        <v>100</v>
      </c>
      <c r="L341" s="83">
        <v>1</v>
      </c>
      <c r="M341" s="59">
        <v>100</v>
      </c>
      <c r="N341" s="83"/>
      <c r="O341" s="59"/>
      <c r="P341" s="83"/>
      <c r="Q341" s="59"/>
      <c r="R341" s="58"/>
      <c r="S341" s="59"/>
      <c r="T341" s="58"/>
      <c r="U341" s="59"/>
      <c r="V341" s="59"/>
      <c r="W341" s="224"/>
      <c r="X341" s="250"/>
      <c r="Y341" s="224"/>
      <c r="Z341" s="224"/>
      <c r="AA341" s="224"/>
      <c r="AB341" s="224"/>
      <c r="AC341" s="16"/>
      <c r="AD341" s="85"/>
    </row>
    <row r="342" spans="1:30" s="51" customFormat="1" ht="20.100000000000001" customHeight="1">
      <c r="A342" s="16"/>
      <c r="B342" s="16"/>
      <c r="C342" s="309"/>
      <c r="D342" s="16" t="s">
        <v>1991</v>
      </c>
      <c r="E342" s="224"/>
      <c r="F342" s="83"/>
      <c r="G342" s="59"/>
      <c r="H342" s="83"/>
      <c r="I342" s="59"/>
      <c r="J342" s="83"/>
      <c r="K342" s="59"/>
      <c r="L342" s="83"/>
      <c r="M342" s="59"/>
      <c r="N342" s="83"/>
      <c r="O342" s="59"/>
      <c r="P342" s="83">
        <v>3</v>
      </c>
      <c r="Q342" s="59">
        <v>60</v>
      </c>
      <c r="R342" s="58"/>
      <c r="S342" s="59"/>
      <c r="T342" s="58"/>
      <c r="U342" s="59"/>
      <c r="V342" s="59"/>
      <c r="W342" s="224"/>
      <c r="X342" s="250"/>
      <c r="Y342" s="224"/>
      <c r="Z342" s="224"/>
      <c r="AA342" s="224"/>
      <c r="AB342" s="224"/>
      <c r="AC342" s="16"/>
      <c r="AD342" s="85"/>
    </row>
    <row r="343" spans="1:30" s="51" customFormat="1" ht="20.100000000000001" customHeight="1">
      <c r="A343" s="16"/>
      <c r="B343" s="16"/>
      <c r="C343" s="309"/>
      <c r="D343" s="16" t="s">
        <v>6819</v>
      </c>
      <c r="E343" s="224"/>
      <c r="F343" s="83"/>
      <c r="G343" s="59"/>
      <c r="H343" s="83"/>
      <c r="I343" s="59"/>
      <c r="J343" s="83"/>
      <c r="K343" s="59"/>
      <c r="L343" s="83"/>
      <c r="M343" s="59"/>
      <c r="N343" s="83"/>
      <c r="O343" s="59"/>
      <c r="P343" s="83"/>
      <c r="Q343" s="59"/>
      <c r="R343" s="58"/>
      <c r="S343" s="59"/>
      <c r="T343" s="58"/>
      <c r="U343" s="59"/>
      <c r="V343" s="59"/>
      <c r="W343" s="224"/>
      <c r="X343" s="250"/>
      <c r="Y343" s="224"/>
      <c r="Z343" s="224"/>
      <c r="AA343" s="224"/>
      <c r="AB343" s="224"/>
      <c r="AC343" s="16"/>
      <c r="AD343" s="85"/>
    </row>
    <row r="344" spans="1:30" s="51" customFormat="1" ht="20.100000000000001" customHeight="1">
      <c r="A344" s="16"/>
      <c r="B344" s="16"/>
      <c r="C344" s="309"/>
      <c r="D344" s="16" t="s">
        <v>2003</v>
      </c>
      <c r="E344" s="224"/>
      <c r="F344" s="83"/>
      <c r="G344" s="59"/>
      <c r="H344" s="83"/>
      <c r="I344" s="59"/>
      <c r="J344" s="83"/>
      <c r="K344" s="59"/>
      <c r="L344" s="83"/>
      <c r="M344" s="59"/>
      <c r="N344" s="83"/>
      <c r="O344" s="59"/>
      <c r="P344" s="83"/>
      <c r="Q344" s="59"/>
      <c r="R344" s="58"/>
      <c r="S344" s="59"/>
      <c r="T344" s="58"/>
      <c r="U344" s="59"/>
      <c r="V344" s="59"/>
      <c r="W344" s="224"/>
      <c r="X344" s="250"/>
      <c r="Y344" s="224"/>
      <c r="Z344" s="224"/>
      <c r="AA344" s="224"/>
      <c r="AB344" s="224"/>
      <c r="AC344" s="16"/>
      <c r="AD344" s="85"/>
    </row>
    <row r="345" spans="1:30" s="51" customFormat="1" ht="20.100000000000001" customHeight="1">
      <c r="A345" s="16"/>
      <c r="B345" s="16"/>
      <c r="C345" s="309"/>
      <c r="D345" s="16" t="s">
        <v>2004</v>
      </c>
      <c r="E345" s="224"/>
      <c r="F345" s="83"/>
      <c r="G345" s="59"/>
      <c r="H345" s="83"/>
      <c r="I345" s="59"/>
      <c r="J345" s="83"/>
      <c r="K345" s="59"/>
      <c r="L345" s="83"/>
      <c r="M345" s="59"/>
      <c r="N345" s="83"/>
      <c r="O345" s="59"/>
      <c r="P345" s="83"/>
      <c r="Q345" s="59"/>
      <c r="R345" s="58"/>
      <c r="S345" s="59"/>
      <c r="T345" s="58"/>
      <c r="U345" s="59"/>
      <c r="V345" s="59"/>
      <c r="W345" s="224"/>
      <c r="X345" s="250"/>
      <c r="Y345" s="224"/>
      <c r="Z345" s="224"/>
      <c r="AA345" s="224"/>
      <c r="AB345" s="224"/>
      <c r="AC345" s="16"/>
      <c r="AD345" s="86"/>
    </row>
    <row r="346" spans="1:30" s="51" customFormat="1" ht="20.100000000000001" customHeight="1">
      <c r="A346" s="9" t="s">
        <v>4021</v>
      </c>
      <c r="B346" s="9" t="s">
        <v>7593</v>
      </c>
      <c r="C346" s="308" t="s">
        <v>6845</v>
      </c>
      <c r="D346" s="9" t="s">
        <v>1951</v>
      </c>
      <c r="E346" s="223"/>
      <c r="F346" s="80"/>
      <c r="G346" s="12"/>
      <c r="H346" s="80"/>
      <c r="I346" s="12"/>
      <c r="J346" s="80"/>
      <c r="K346" s="12"/>
      <c r="L346" s="80"/>
      <c r="M346" s="12"/>
      <c r="N346" s="82"/>
      <c r="O346" s="57"/>
      <c r="P346" s="82"/>
      <c r="Q346" s="57"/>
      <c r="R346" s="56"/>
      <c r="S346" s="57"/>
      <c r="T346" s="56"/>
      <c r="U346" s="57"/>
      <c r="V346" s="308" t="s">
        <v>28</v>
      </c>
      <c r="W346" s="223" t="s">
        <v>28</v>
      </c>
      <c r="X346" s="249" t="s">
        <v>28</v>
      </c>
      <c r="Y346" s="223" t="s">
        <v>28</v>
      </c>
      <c r="Z346" s="223" t="s">
        <v>28</v>
      </c>
      <c r="AA346" s="223" t="s">
        <v>28</v>
      </c>
      <c r="AB346" s="223"/>
      <c r="AC346" s="223"/>
      <c r="AD346" s="9"/>
    </row>
    <row r="347" spans="1:30" s="51" customFormat="1" ht="20.100000000000001" customHeight="1">
      <c r="A347" s="16"/>
      <c r="B347" s="16"/>
      <c r="C347" s="309"/>
      <c r="D347" s="16" t="s">
        <v>1952</v>
      </c>
      <c r="E347" s="224"/>
      <c r="F347" s="81"/>
      <c r="G347" s="19"/>
      <c r="H347" s="81"/>
      <c r="I347" s="19"/>
      <c r="J347" s="81"/>
      <c r="K347" s="19"/>
      <c r="L347" s="81"/>
      <c r="M347" s="19"/>
      <c r="N347" s="83"/>
      <c r="O347" s="59"/>
      <c r="P347" s="83">
        <v>2</v>
      </c>
      <c r="Q347" s="59">
        <v>40</v>
      </c>
      <c r="R347" s="58"/>
      <c r="S347" s="59"/>
      <c r="T347" s="58"/>
      <c r="U347" s="59"/>
      <c r="V347" s="59"/>
      <c r="W347" s="224"/>
      <c r="X347" s="250"/>
      <c r="Y347" s="224"/>
      <c r="Z347" s="224"/>
      <c r="AA347" s="224"/>
      <c r="AB347" s="224"/>
      <c r="AC347" s="224"/>
      <c r="AD347" s="16"/>
    </row>
    <row r="348" spans="1:30" s="51" customFormat="1" ht="20.100000000000001" customHeight="1">
      <c r="A348" s="16"/>
      <c r="B348" s="16"/>
      <c r="C348" s="309"/>
      <c r="D348" s="16" t="s">
        <v>1953</v>
      </c>
      <c r="E348" s="224"/>
      <c r="F348" s="81"/>
      <c r="G348" s="19"/>
      <c r="H348" s="81"/>
      <c r="I348" s="19"/>
      <c r="J348" s="81"/>
      <c r="K348" s="19"/>
      <c r="L348" s="81"/>
      <c r="M348" s="19"/>
      <c r="N348" s="83"/>
      <c r="O348" s="59"/>
      <c r="P348" s="83">
        <v>1</v>
      </c>
      <c r="Q348" s="59">
        <v>20</v>
      </c>
      <c r="R348" s="58"/>
      <c r="S348" s="59"/>
      <c r="T348" s="58"/>
      <c r="U348" s="59"/>
      <c r="V348" s="59"/>
      <c r="W348" s="224"/>
      <c r="X348" s="250"/>
      <c r="Y348" s="224"/>
      <c r="Z348" s="224"/>
      <c r="AA348" s="224"/>
      <c r="AB348" s="224"/>
      <c r="AC348" s="224"/>
      <c r="AD348" s="16"/>
    </row>
    <row r="349" spans="1:30" s="51" customFormat="1" ht="20.100000000000001" customHeight="1">
      <c r="A349" s="16"/>
      <c r="B349" s="16"/>
      <c r="C349" s="309"/>
      <c r="D349" s="16" t="s">
        <v>6849</v>
      </c>
      <c r="E349" s="224"/>
      <c r="F349" s="81">
        <v>1</v>
      </c>
      <c r="G349" s="19">
        <v>100</v>
      </c>
      <c r="H349" s="81">
        <v>1</v>
      </c>
      <c r="I349" s="19">
        <v>100</v>
      </c>
      <c r="J349" s="81">
        <v>1</v>
      </c>
      <c r="K349" s="19">
        <v>100</v>
      </c>
      <c r="L349" s="81">
        <v>1</v>
      </c>
      <c r="M349" s="19">
        <v>100</v>
      </c>
      <c r="N349" s="83">
        <v>1</v>
      </c>
      <c r="O349" s="59">
        <v>100</v>
      </c>
      <c r="P349" s="83">
        <v>2</v>
      </c>
      <c r="Q349" s="59">
        <v>40</v>
      </c>
      <c r="R349" s="58"/>
      <c r="S349" s="59"/>
      <c r="T349" s="58"/>
      <c r="U349" s="59"/>
      <c r="V349" s="59"/>
      <c r="W349" s="224"/>
      <c r="X349" s="250"/>
      <c r="Y349" s="224"/>
      <c r="Z349" s="224"/>
      <c r="AA349" s="224"/>
      <c r="AB349" s="224"/>
      <c r="AC349" s="224"/>
      <c r="AD349" s="16"/>
    </row>
    <row r="350" spans="1:30" s="51" customFormat="1" ht="20.100000000000001" customHeight="1">
      <c r="A350" s="16"/>
      <c r="B350" s="16"/>
      <c r="C350" s="309"/>
      <c r="D350" s="16" t="s">
        <v>6842</v>
      </c>
      <c r="E350" s="224"/>
      <c r="F350" s="81"/>
      <c r="G350" s="19"/>
      <c r="H350" s="81"/>
      <c r="I350" s="19"/>
      <c r="J350" s="81"/>
      <c r="K350" s="19"/>
      <c r="L350" s="81"/>
      <c r="M350" s="19"/>
      <c r="N350" s="83"/>
      <c r="O350" s="59"/>
      <c r="P350" s="83"/>
      <c r="Q350" s="59"/>
      <c r="R350" s="58"/>
      <c r="S350" s="59"/>
      <c r="T350" s="58"/>
      <c r="U350" s="59"/>
      <c r="V350" s="59"/>
      <c r="W350" s="224"/>
      <c r="X350" s="250"/>
      <c r="Y350" s="224"/>
      <c r="Z350" s="224"/>
      <c r="AA350" s="224"/>
      <c r="AB350" s="224"/>
      <c r="AC350" s="224"/>
      <c r="AD350" s="16"/>
    </row>
    <row r="351" spans="1:30" s="51" customFormat="1" ht="20.100000000000001" customHeight="1">
      <c r="A351" s="16"/>
      <c r="B351" s="16"/>
      <c r="C351" s="309"/>
      <c r="D351" s="16" t="s">
        <v>6843</v>
      </c>
      <c r="E351" s="224"/>
      <c r="F351" s="81"/>
      <c r="G351" s="19"/>
      <c r="H351" s="81"/>
      <c r="I351" s="19"/>
      <c r="J351" s="81"/>
      <c r="K351" s="19"/>
      <c r="L351" s="81"/>
      <c r="M351" s="19"/>
      <c r="N351" s="83"/>
      <c r="O351" s="59"/>
      <c r="P351" s="83"/>
      <c r="Q351" s="59"/>
      <c r="R351" s="58"/>
      <c r="S351" s="59"/>
      <c r="T351" s="58"/>
      <c r="U351" s="59"/>
      <c r="V351" s="59"/>
      <c r="W351" s="224"/>
      <c r="X351" s="250"/>
      <c r="Y351" s="224"/>
      <c r="Z351" s="224"/>
      <c r="AA351" s="224"/>
      <c r="AB351" s="224"/>
      <c r="AC351" s="224"/>
      <c r="AD351" s="16"/>
    </row>
    <row r="352" spans="1:30" s="51" customFormat="1" ht="20.100000000000001" customHeight="1">
      <c r="A352" s="16"/>
      <c r="B352" s="16"/>
      <c r="C352" s="309"/>
      <c r="D352" s="16" t="s">
        <v>1956</v>
      </c>
      <c r="E352" s="224"/>
      <c r="F352" s="81"/>
      <c r="G352" s="19"/>
      <c r="H352" s="81"/>
      <c r="I352" s="19"/>
      <c r="J352" s="81"/>
      <c r="K352" s="19"/>
      <c r="L352" s="81"/>
      <c r="M352" s="19"/>
      <c r="N352" s="83"/>
      <c r="O352" s="59"/>
      <c r="P352" s="83"/>
      <c r="Q352" s="59"/>
      <c r="R352" s="58"/>
      <c r="S352" s="59"/>
      <c r="T352" s="58"/>
      <c r="U352" s="59"/>
      <c r="V352" s="59"/>
      <c r="W352" s="224"/>
      <c r="X352" s="250"/>
      <c r="Y352" s="224"/>
      <c r="Z352" s="224"/>
      <c r="AA352" s="224"/>
      <c r="AB352" s="224"/>
      <c r="AC352" s="224"/>
      <c r="AD352" s="16"/>
    </row>
    <row r="353" spans="1:30" s="51" customFormat="1" ht="20.100000000000001" customHeight="1">
      <c r="A353" s="9" t="s">
        <v>6881</v>
      </c>
      <c r="B353" s="9" t="s">
        <v>6610</v>
      </c>
      <c r="C353" s="308" t="s">
        <v>6845</v>
      </c>
      <c r="D353" s="9" t="s">
        <v>1855</v>
      </c>
      <c r="E353" s="223"/>
      <c r="F353" s="80">
        <v>1</v>
      </c>
      <c r="G353" s="12">
        <v>100</v>
      </c>
      <c r="H353" s="80"/>
      <c r="I353" s="12"/>
      <c r="J353" s="80"/>
      <c r="K353" s="12"/>
      <c r="L353" s="80"/>
      <c r="M353" s="12"/>
      <c r="N353" s="82"/>
      <c r="O353" s="57"/>
      <c r="P353" s="82">
        <v>1</v>
      </c>
      <c r="Q353" s="57">
        <v>100</v>
      </c>
      <c r="R353" s="56"/>
      <c r="S353" s="57"/>
      <c r="T353" s="56"/>
      <c r="U353" s="57"/>
      <c r="V353" s="308" t="s">
        <v>28</v>
      </c>
      <c r="W353" s="223" t="s">
        <v>28</v>
      </c>
      <c r="X353" s="249" t="s">
        <v>28</v>
      </c>
      <c r="Y353" s="223" t="s">
        <v>28</v>
      </c>
      <c r="Z353" s="223" t="s">
        <v>28</v>
      </c>
      <c r="AA353" s="223" t="s">
        <v>28</v>
      </c>
      <c r="AB353" s="223"/>
      <c r="AC353" s="223"/>
      <c r="AD353" s="9"/>
    </row>
    <row r="354" spans="1:30" s="51" customFormat="1" ht="20.100000000000001" customHeight="1">
      <c r="A354" s="16"/>
      <c r="B354" s="16"/>
      <c r="C354" s="309"/>
      <c r="D354" s="16" t="s">
        <v>1965</v>
      </c>
      <c r="E354" s="224"/>
      <c r="F354" s="300"/>
      <c r="G354" s="191"/>
      <c r="H354" s="81"/>
      <c r="I354" s="19"/>
      <c r="J354" s="81"/>
      <c r="K354" s="19"/>
      <c r="L354" s="81"/>
      <c r="M354" s="19"/>
      <c r="N354" s="83"/>
      <c r="O354" s="59"/>
      <c r="P354" s="83"/>
      <c r="Q354" s="59"/>
      <c r="R354" s="58"/>
      <c r="S354" s="59"/>
      <c r="T354" s="58"/>
      <c r="U354" s="59"/>
      <c r="V354" s="59"/>
      <c r="W354" s="224"/>
      <c r="X354" s="250"/>
      <c r="Y354" s="224"/>
      <c r="Z354" s="224"/>
      <c r="AA354" s="224"/>
      <c r="AB354" s="224"/>
      <c r="AC354" s="224"/>
      <c r="AD354" s="16"/>
    </row>
    <row r="355" spans="1:30" s="51" customFormat="1" ht="20.100000000000001" customHeight="1">
      <c r="A355" s="16"/>
      <c r="B355" s="16"/>
      <c r="C355" s="224"/>
      <c r="D355" s="16" t="s">
        <v>1966</v>
      </c>
      <c r="E355" s="224"/>
      <c r="F355" s="300"/>
      <c r="G355" s="191"/>
      <c r="H355" s="81"/>
      <c r="I355" s="19"/>
      <c r="J355" s="81"/>
      <c r="K355" s="19"/>
      <c r="L355" s="81"/>
      <c r="M355" s="19"/>
      <c r="N355" s="83"/>
      <c r="O355" s="59"/>
      <c r="P355" s="83"/>
      <c r="Q355" s="59"/>
      <c r="R355" s="58"/>
      <c r="S355" s="59"/>
      <c r="T355" s="58"/>
      <c r="U355" s="59"/>
      <c r="V355" s="59"/>
      <c r="W355" s="224"/>
      <c r="X355" s="250"/>
      <c r="Y355" s="224"/>
      <c r="Z355" s="224"/>
      <c r="AA355" s="224"/>
      <c r="AB355" s="224"/>
      <c r="AC355" s="224"/>
      <c r="AD355" s="16"/>
    </row>
    <row r="356" spans="1:30" s="51" customFormat="1" ht="20.100000000000001" customHeight="1">
      <c r="A356" s="9" t="s">
        <v>4023</v>
      </c>
      <c r="B356" s="9" t="s">
        <v>6611</v>
      </c>
      <c r="C356" s="223" t="s">
        <v>4110</v>
      </c>
      <c r="D356" s="9" t="s">
        <v>1967</v>
      </c>
      <c r="E356" s="223"/>
      <c r="F356" s="299"/>
      <c r="G356" s="192"/>
      <c r="H356" s="80"/>
      <c r="I356" s="12"/>
      <c r="J356" s="80"/>
      <c r="K356" s="12"/>
      <c r="L356" s="80"/>
      <c r="M356" s="12"/>
      <c r="N356" s="82"/>
      <c r="O356" s="57"/>
      <c r="P356" s="82"/>
      <c r="Q356" s="57"/>
      <c r="R356" s="56"/>
      <c r="S356" s="57"/>
      <c r="T356" s="56"/>
      <c r="U356" s="57"/>
      <c r="V356" s="308" t="s">
        <v>28</v>
      </c>
      <c r="W356" s="223" t="s">
        <v>28</v>
      </c>
      <c r="X356" s="249" t="s">
        <v>28</v>
      </c>
      <c r="Y356" s="223" t="s">
        <v>28</v>
      </c>
      <c r="Z356" s="223" t="s">
        <v>28</v>
      </c>
      <c r="AA356" s="223" t="s">
        <v>28</v>
      </c>
      <c r="AB356" s="223"/>
      <c r="AC356" s="223"/>
      <c r="AD356" s="9"/>
    </row>
    <row r="357" spans="1:30" s="51" customFormat="1" ht="20.100000000000001" customHeight="1">
      <c r="A357" s="16"/>
      <c r="B357" s="16"/>
      <c r="C357" s="224"/>
      <c r="D357" s="16" t="s">
        <v>1968</v>
      </c>
      <c r="E357" s="224"/>
      <c r="F357" s="300"/>
      <c r="G357" s="191"/>
      <c r="H357" s="81"/>
      <c r="I357" s="19"/>
      <c r="J357" s="81"/>
      <c r="K357" s="19"/>
      <c r="L357" s="81"/>
      <c r="M357" s="19"/>
      <c r="N357" s="83"/>
      <c r="O357" s="59"/>
      <c r="P357" s="83"/>
      <c r="Q357" s="59"/>
      <c r="R357" s="58"/>
      <c r="S357" s="59"/>
      <c r="T357" s="58"/>
      <c r="U357" s="59"/>
      <c r="V357" s="59"/>
      <c r="W357" s="224"/>
      <c r="X357" s="250"/>
      <c r="Y357" s="224"/>
      <c r="Z357" s="224"/>
      <c r="AA357" s="224"/>
      <c r="AB357" s="224"/>
      <c r="AC357" s="224"/>
      <c r="AD357" s="16"/>
    </row>
    <row r="358" spans="1:30" s="51" customFormat="1" ht="20.100000000000001" customHeight="1">
      <c r="A358" s="16"/>
      <c r="B358" s="16"/>
      <c r="C358" s="224"/>
      <c r="D358" s="16" t="s">
        <v>1969</v>
      </c>
      <c r="E358" s="224"/>
      <c r="F358" s="300"/>
      <c r="G358" s="191"/>
      <c r="H358" s="81"/>
      <c r="I358" s="19"/>
      <c r="J358" s="81"/>
      <c r="K358" s="19"/>
      <c r="L358" s="81"/>
      <c r="M358" s="19"/>
      <c r="N358" s="83"/>
      <c r="O358" s="59"/>
      <c r="P358" s="83"/>
      <c r="Q358" s="59"/>
      <c r="R358" s="58"/>
      <c r="S358" s="59"/>
      <c r="T358" s="58"/>
      <c r="U358" s="59"/>
      <c r="V358" s="59"/>
      <c r="W358" s="224"/>
      <c r="X358" s="250"/>
      <c r="Y358" s="224"/>
      <c r="Z358" s="224"/>
      <c r="AA358" s="224"/>
      <c r="AB358" s="224"/>
      <c r="AC358" s="224"/>
      <c r="AD358" s="16"/>
    </row>
    <row r="359" spans="1:30" s="51" customFormat="1" ht="20.100000000000001" customHeight="1">
      <c r="A359" s="9" t="s">
        <v>4024</v>
      </c>
      <c r="B359" s="9" t="s">
        <v>6612</v>
      </c>
      <c r="C359" s="223" t="s">
        <v>4111</v>
      </c>
      <c r="D359" s="9"/>
      <c r="E359" s="223"/>
      <c r="F359" s="299"/>
      <c r="G359" s="192"/>
      <c r="H359" s="80"/>
      <c r="I359" s="12"/>
      <c r="J359" s="80"/>
      <c r="K359" s="12"/>
      <c r="L359" s="80"/>
      <c r="M359" s="12"/>
      <c r="N359" s="82"/>
      <c r="O359" s="57"/>
      <c r="P359" s="82"/>
      <c r="Q359" s="57"/>
      <c r="R359" s="56"/>
      <c r="S359" s="57"/>
      <c r="T359" s="56"/>
      <c r="U359" s="57"/>
      <c r="V359" s="308" t="s">
        <v>28</v>
      </c>
      <c r="W359" s="223" t="s">
        <v>28</v>
      </c>
      <c r="X359" s="249" t="s">
        <v>28</v>
      </c>
      <c r="Y359" s="223" t="s">
        <v>28</v>
      </c>
      <c r="Z359" s="223" t="s">
        <v>28</v>
      </c>
      <c r="AA359" s="223" t="s">
        <v>28</v>
      </c>
      <c r="AB359" s="223"/>
      <c r="AC359" s="223"/>
      <c r="AD359" s="9"/>
    </row>
    <row r="360" spans="1:30" s="51" customFormat="1" ht="20.100000000000001" customHeight="1">
      <c r="A360" s="9" t="s">
        <v>4022</v>
      </c>
      <c r="B360" s="9" t="s">
        <v>7592</v>
      </c>
      <c r="C360" s="387" t="s">
        <v>6845</v>
      </c>
      <c r="D360" s="9" t="s">
        <v>1853</v>
      </c>
      <c r="E360" s="223"/>
      <c r="F360" s="299"/>
      <c r="G360" s="192"/>
      <c r="H360" s="80"/>
      <c r="I360" s="12"/>
      <c r="J360" s="80"/>
      <c r="K360" s="12"/>
      <c r="L360" s="80"/>
      <c r="M360" s="12"/>
      <c r="N360" s="82"/>
      <c r="O360" s="57"/>
      <c r="P360" s="82"/>
      <c r="Q360" s="57"/>
      <c r="R360" s="56"/>
      <c r="S360" s="57"/>
      <c r="T360" s="56"/>
      <c r="U360" s="57"/>
      <c r="V360" s="12"/>
      <c r="W360" s="223" t="s">
        <v>28</v>
      </c>
      <c r="X360" s="249" t="s">
        <v>28</v>
      </c>
      <c r="Y360" s="223" t="s">
        <v>28</v>
      </c>
      <c r="Z360" s="223" t="s">
        <v>28</v>
      </c>
      <c r="AA360" s="223" t="s">
        <v>28</v>
      </c>
      <c r="AB360" s="223"/>
      <c r="AC360" s="223"/>
      <c r="AD360" s="9" t="s">
        <v>6882</v>
      </c>
    </row>
    <row r="361" spans="1:30" s="51" customFormat="1" ht="20.100000000000001" customHeight="1">
      <c r="A361" s="311"/>
      <c r="B361" s="311"/>
      <c r="C361" s="388" t="s">
        <v>6883</v>
      </c>
      <c r="D361" s="311" t="s">
        <v>1854</v>
      </c>
      <c r="E361" s="224"/>
      <c r="F361" s="300"/>
      <c r="G361" s="191"/>
      <c r="H361" s="81"/>
      <c r="I361" s="19"/>
      <c r="J361" s="81"/>
      <c r="K361" s="19"/>
      <c r="L361" s="81"/>
      <c r="M361" s="19"/>
      <c r="N361" s="83"/>
      <c r="O361" s="59"/>
      <c r="P361" s="83">
        <v>1</v>
      </c>
      <c r="Q361" s="59">
        <v>100</v>
      </c>
      <c r="R361" s="58"/>
      <c r="S361" s="59"/>
      <c r="T361" s="58"/>
      <c r="U361" s="59"/>
      <c r="V361" s="314"/>
      <c r="W361" s="224"/>
      <c r="X361" s="250"/>
      <c r="Y361" s="224"/>
      <c r="Z361" s="224"/>
      <c r="AA361" s="224"/>
      <c r="AB361" s="224"/>
      <c r="AC361" s="224"/>
      <c r="AD361" s="16"/>
    </row>
    <row r="362" spans="1:30" s="51" customFormat="1" ht="20.100000000000001" customHeight="1">
      <c r="A362" s="9" t="s">
        <v>4025</v>
      </c>
      <c r="B362" s="9" t="s">
        <v>7594</v>
      </c>
      <c r="C362" s="387" t="s">
        <v>6845</v>
      </c>
      <c r="D362" s="9"/>
      <c r="E362" s="223"/>
      <c r="F362" s="299"/>
      <c r="G362" s="192"/>
      <c r="H362" s="80"/>
      <c r="I362" s="12"/>
      <c r="J362" s="80"/>
      <c r="K362" s="12"/>
      <c r="L362" s="80"/>
      <c r="M362" s="12"/>
      <c r="N362" s="82"/>
      <c r="O362" s="57"/>
      <c r="P362" s="82">
        <v>1</v>
      </c>
      <c r="Q362" s="57">
        <v>100</v>
      </c>
      <c r="R362" s="56"/>
      <c r="S362" s="57"/>
      <c r="T362" s="56"/>
      <c r="U362" s="57"/>
      <c r="V362" s="12"/>
      <c r="W362" s="223" t="s">
        <v>28</v>
      </c>
      <c r="X362" s="249" t="s">
        <v>28</v>
      </c>
      <c r="Y362" s="223" t="s">
        <v>28</v>
      </c>
      <c r="Z362" s="223" t="s">
        <v>28</v>
      </c>
      <c r="AA362" s="223" t="s">
        <v>28</v>
      </c>
      <c r="AB362" s="223"/>
      <c r="AC362" s="223"/>
      <c r="AD362" s="9" t="s">
        <v>6882</v>
      </c>
    </row>
    <row r="363" spans="1:30" s="51" customFormat="1" ht="20.100000000000001" customHeight="1">
      <c r="A363" s="9" t="s">
        <v>4026</v>
      </c>
      <c r="B363" s="9" t="s">
        <v>6675</v>
      </c>
      <c r="C363" s="387" t="s">
        <v>6845</v>
      </c>
      <c r="D363" s="9"/>
      <c r="E363" s="223"/>
      <c r="F363" s="299"/>
      <c r="G363" s="192"/>
      <c r="H363" s="80"/>
      <c r="I363" s="12"/>
      <c r="J363" s="80"/>
      <c r="K363" s="12"/>
      <c r="L363" s="80"/>
      <c r="M363" s="12"/>
      <c r="N363" s="82"/>
      <c r="O363" s="57"/>
      <c r="P363" s="82">
        <v>1</v>
      </c>
      <c r="Q363" s="57">
        <v>100</v>
      </c>
      <c r="R363" s="56"/>
      <c r="S363" s="57"/>
      <c r="T363" s="56"/>
      <c r="U363" s="57"/>
      <c r="V363" s="12"/>
      <c r="W363" s="223" t="s">
        <v>28</v>
      </c>
      <c r="X363" s="249" t="s">
        <v>28</v>
      </c>
      <c r="Y363" s="223" t="s">
        <v>28</v>
      </c>
      <c r="Z363" s="223" t="s">
        <v>28</v>
      </c>
      <c r="AA363" s="223" t="s">
        <v>28</v>
      </c>
      <c r="AB363" s="223"/>
      <c r="AC363" s="223"/>
      <c r="AD363" s="9" t="s">
        <v>6882</v>
      </c>
    </row>
    <row r="364" spans="1:30" s="51" customFormat="1" ht="20.100000000000001" customHeight="1">
      <c r="A364" s="9" t="s">
        <v>4027</v>
      </c>
      <c r="B364" s="9" t="s">
        <v>6676</v>
      </c>
      <c r="C364" s="387" t="s">
        <v>6845</v>
      </c>
      <c r="D364" s="9" t="s">
        <v>1951</v>
      </c>
      <c r="E364" s="223"/>
      <c r="F364" s="299"/>
      <c r="G364" s="192"/>
      <c r="H364" s="80"/>
      <c r="I364" s="12"/>
      <c r="J364" s="80"/>
      <c r="K364" s="12"/>
      <c r="L364" s="80"/>
      <c r="M364" s="12"/>
      <c r="N364" s="82"/>
      <c r="O364" s="57"/>
      <c r="P364" s="82"/>
      <c r="Q364" s="57"/>
      <c r="R364" s="56"/>
      <c r="S364" s="57"/>
      <c r="T364" s="56"/>
      <c r="U364" s="57"/>
      <c r="V364" s="12"/>
      <c r="W364" s="223" t="s">
        <v>28</v>
      </c>
      <c r="X364" s="249" t="s">
        <v>28</v>
      </c>
      <c r="Y364" s="223" t="s">
        <v>28</v>
      </c>
      <c r="Z364" s="223" t="s">
        <v>28</v>
      </c>
      <c r="AA364" s="223" t="s">
        <v>28</v>
      </c>
      <c r="AB364" s="223"/>
      <c r="AC364" s="223"/>
      <c r="AD364" s="9" t="s">
        <v>6882</v>
      </c>
    </row>
    <row r="365" spans="1:30" s="51" customFormat="1" ht="20.100000000000001" customHeight="1">
      <c r="A365" s="311"/>
      <c r="B365" s="311"/>
      <c r="C365" s="388"/>
      <c r="D365" s="311" t="s">
        <v>1952</v>
      </c>
      <c r="E365" s="224"/>
      <c r="F365" s="300"/>
      <c r="G365" s="191"/>
      <c r="H365" s="81"/>
      <c r="I365" s="19"/>
      <c r="J365" s="81"/>
      <c r="K365" s="19"/>
      <c r="L365" s="81"/>
      <c r="M365" s="19"/>
      <c r="N365" s="83"/>
      <c r="O365" s="59"/>
      <c r="P365" s="83"/>
      <c r="Q365" s="59"/>
      <c r="R365" s="58"/>
      <c r="S365" s="59"/>
      <c r="T365" s="58"/>
      <c r="U365" s="59"/>
      <c r="V365" s="314"/>
      <c r="W365" s="224"/>
      <c r="X365" s="250"/>
      <c r="Y365" s="224"/>
      <c r="Z365" s="224"/>
      <c r="AA365" s="224"/>
      <c r="AB365" s="224"/>
      <c r="AC365" s="224"/>
      <c r="AD365" s="16"/>
    </row>
    <row r="366" spans="1:30" s="51" customFormat="1" ht="20.100000000000001" customHeight="1">
      <c r="A366" s="311"/>
      <c r="B366" s="311"/>
      <c r="C366" s="388"/>
      <c r="D366" s="311" t="s">
        <v>1953</v>
      </c>
      <c r="E366" s="224"/>
      <c r="F366" s="300"/>
      <c r="G366" s="191"/>
      <c r="H366" s="81"/>
      <c r="I366" s="19"/>
      <c r="J366" s="81"/>
      <c r="K366" s="19"/>
      <c r="L366" s="81"/>
      <c r="M366" s="19"/>
      <c r="N366" s="83"/>
      <c r="O366" s="59"/>
      <c r="P366" s="83">
        <v>1</v>
      </c>
      <c r="Q366" s="59">
        <v>100</v>
      </c>
      <c r="R366" s="58"/>
      <c r="S366" s="59"/>
      <c r="T366" s="58"/>
      <c r="U366" s="59"/>
      <c r="V366" s="314"/>
      <c r="W366" s="224"/>
      <c r="X366" s="250"/>
      <c r="Y366" s="224"/>
      <c r="Z366" s="224"/>
      <c r="AA366" s="224"/>
      <c r="AB366" s="224"/>
      <c r="AC366" s="224"/>
      <c r="AD366" s="16"/>
    </row>
    <row r="367" spans="1:30" s="51" customFormat="1" ht="20.100000000000001" customHeight="1">
      <c r="A367" s="311"/>
      <c r="B367" s="311"/>
      <c r="C367" s="388"/>
      <c r="D367" s="311" t="s">
        <v>6849</v>
      </c>
      <c r="E367" s="224"/>
      <c r="F367" s="300"/>
      <c r="G367" s="191"/>
      <c r="H367" s="81"/>
      <c r="I367" s="19"/>
      <c r="J367" s="81"/>
      <c r="K367" s="19"/>
      <c r="L367" s="81"/>
      <c r="M367" s="19"/>
      <c r="N367" s="83"/>
      <c r="O367" s="59"/>
      <c r="P367" s="83"/>
      <c r="Q367" s="59"/>
      <c r="R367" s="58"/>
      <c r="S367" s="59"/>
      <c r="T367" s="58"/>
      <c r="U367" s="59"/>
      <c r="V367" s="314"/>
      <c r="W367" s="224"/>
      <c r="X367" s="250"/>
      <c r="Y367" s="224"/>
      <c r="Z367" s="224"/>
      <c r="AA367" s="224"/>
      <c r="AB367" s="224"/>
      <c r="AC367" s="224"/>
      <c r="AD367" s="16"/>
    </row>
    <row r="368" spans="1:30" s="51" customFormat="1" ht="20.100000000000001" customHeight="1">
      <c r="A368" s="311"/>
      <c r="B368" s="311"/>
      <c r="C368" s="388"/>
      <c r="D368" s="311" t="s">
        <v>6842</v>
      </c>
      <c r="E368" s="224"/>
      <c r="F368" s="300"/>
      <c r="G368" s="191"/>
      <c r="H368" s="81"/>
      <c r="I368" s="19"/>
      <c r="J368" s="81"/>
      <c r="K368" s="19"/>
      <c r="L368" s="81"/>
      <c r="M368" s="19"/>
      <c r="N368" s="83"/>
      <c r="O368" s="59"/>
      <c r="P368" s="83"/>
      <c r="Q368" s="59"/>
      <c r="R368" s="58"/>
      <c r="S368" s="59"/>
      <c r="T368" s="58"/>
      <c r="U368" s="59"/>
      <c r="V368" s="314"/>
      <c r="W368" s="224"/>
      <c r="X368" s="250"/>
      <c r="Y368" s="224"/>
      <c r="Z368" s="224"/>
      <c r="AA368" s="224"/>
      <c r="AB368" s="224"/>
      <c r="AC368" s="224"/>
      <c r="AD368" s="16"/>
    </row>
    <row r="369" spans="1:30" s="51" customFormat="1" ht="20.100000000000001" customHeight="1">
      <c r="A369" s="311"/>
      <c r="B369" s="311"/>
      <c r="C369" s="388"/>
      <c r="D369" s="311" t="s">
        <v>6843</v>
      </c>
      <c r="E369" s="224"/>
      <c r="F369" s="300"/>
      <c r="G369" s="191"/>
      <c r="H369" s="81"/>
      <c r="I369" s="19"/>
      <c r="J369" s="81"/>
      <c r="K369" s="19"/>
      <c r="L369" s="81"/>
      <c r="M369" s="19"/>
      <c r="N369" s="83"/>
      <c r="O369" s="59"/>
      <c r="P369" s="83"/>
      <c r="Q369" s="59"/>
      <c r="R369" s="58"/>
      <c r="S369" s="59"/>
      <c r="T369" s="58"/>
      <c r="U369" s="59"/>
      <c r="V369" s="314"/>
      <c r="W369" s="224"/>
      <c r="X369" s="250"/>
      <c r="Y369" s="224"/>
      <c r="Z369" s="224"/>
      <c r="AA369" s="224"/>
      <c r="AB369" s="224"/>
      <c r="AC369" s="224"/>
      <c r="AD369" s="16"/>
    </row>
    <row r="370" spans="1:30" s="51" customFormat="1" ht="20.100000000000001" customHeight="1">
      <c r="A370" s="311"/>
      <c r="B370" s="311"/>
      <c r="C370" s="388"/>
      <c r="D370" s="311" t="s">
        <v>1956</v>
      </c>
      <c r="E370" s="224"/>
      <c r="F370" s="300"/>
      <c r="G370" s="191"/>
      <c r="H370" s="81"/>
      <c r="I370" s="19"/>
      <c r="J370" s="81"/>
      <c r="K370" s="19"/>
      <c r="L370" s="81"/>
      <c r="M370" s="19"/>
      <c r="N370" s="83"/>
      <c r="O370" s="59"/>
      <c r="P370" s="83"/>
      <c r="Q370" s="59"/>
      <c r="R370" s="58"/>
      <c r="S370" s="59"/>
      <c r="T370" s="58"/>
      <c r="U370" s="59"/>
      <c r="V370" s="314"/>
      <c r="W370" s="224"/>
      <c r="X370" s="250"/>
      <c r="Y370" s="224"/>
      <c r="Z370" s="224"/>
      <c r="AA370" s="224"/>
      <c r="AB370" s="224"/>
      <c r="AC370" s="224"/>
      <c r="AD370" s="16"/>
    </row>
    <row r="371" spans="1:30" s="51" customFormat="1" ht="20.100000000000001" customHeight="1">
      <c r="A371" s="9" t="s">
        <v>4028</v>
      </c>
      <c r="B371" s="9" t="s">
        <v>6677</v>
      </c>
      <c r="C371" s="387" t="s">
        <v>6845</v>
      </c>
      <c r="D371" s="9" t="s">
        <v>2389</v>
      </c>
      <c r="E371" s="223"/>
      <c r="F371" s="299"/>
      <c r="G371" s="192"/>
      <c r="H371" s="80"/>
      <c r="I371" s="12"/>
      <c r="J371" s="80"/>
      <c r="K371" s="12"/>
      <c r="L371" s="80"/>
      <c r="M371" s="12"/>
      <c r="N371" s="82"/>
      <c r="O371" s="57"/>
      <c r="P371" s="82">
        <v>1</v>
      </c>
      <c r="Q371" s="57">
        <v>100</v>
      </c>
      <c r="R371" s="56"/>
      <c r="S371" s="57"/>
      <c r="T371" s="56"/>
      <c r="U371" s="57"/>
      <c r="V371" s="12"/>
      <c r="W371" s="223" t="s">
        <v>28</v>
      </c>
      <c r="X371" s="249" t="s">
        <v>28</v>
      </c>
      <c r="Y371" s="223" t="s">
        <v>28</v>
      </c>
      <c r="Z371" s="223" t="s">
        <v>28</v>
      </c>
      <c r="AA371" s="223" t="s">
        <v>28</v>
      </c>
      <c r="AB371" s="223"/>
      <c r="AC371" s="223"/>
      <c r="AD371" s="9" t="s">
        <v>6882</v>
      </c>
    </row>
    <row r="372" spans="1:30" s="51" customFormat="1" ht="20.100000000000001" customHeight="1">
      <c r="A372" s="311"/>
      <c r="B372" s="311"/>
      <c r="C372" s="388"/>
      <c r="D372" s="311" t="s">
        <v>2390</v>
      </c>
      <c r="E372" s="224"/>
      <c r="F372" s="300"/>
      <c r="G372" s="191"/>
      <c r="H372" s="81"/>
      <c r="I372" s="19"/>
      <c r="J372" s="81"/>
      <c r="K372" s="19"/>
      <c r="L372" s="81"/>
      <c r="M372" s="19"/>
      <c r="N372" s="83"/>
      <c r="O372" s="59"/>
      <c r="P372" s="83"/>
      <c r="Q372" s="59"/>
      <c r="R372" s="58"/>
      <c r="S372" s="59"/>
      <c r="T372" s="58"/>
      <c r="U372" s="59"/>
      <c r="V372" s="314"/>
      <c r="W372" s="224"/>
      <c r="X372" s="250"/>
      <c r="Y372" s="224"/>
      <c r="Z372" s="224"/>
      <c r="AA372" s="224"/>
      <c r="AB372" s="224"/>
      <c r="AC372" s="224"/>
      <c r="AD372" s="16"/>
    </row>
    <row r="373" spans="1:30" s="51" customFormat="1" ht="20.100000000000001" customHeight="1">
      <c r="A373" s="311"/>
      <c r="B373" s="311"/>
      <c r="C373" s="388"/>
      <c r="D373" s="26" t="s">
        <v>6884</v>
      </c>
      <c r="E373" s="224"/>
      <c r="F373" s="300"/>
      <c r="G373" s="191"/>
      <c r="H373" s="81"/>
      <c r="I373" s="19"/>
      <c r="J373" s="81"/>
      <c r="K373" s="19"/>
      <c r="L373" s="81"/>
      <c r="M373" s="19"/>
      <c r="N373" s="83"/>
      <c r="O373" s="59"/>
      <c r="P373" s="83"/>
      <c r="Q373" s="59"/>
      <c r="R373" s="58"/>
      <c r="S373" s="59"/>
      <c r="T373" s="58"/>
      <c r="U373" s="59"/>
      <c r="V373" s="314"/>
      <c r="W373" s="224"/>
      <c r="X373" s="250"/>
      <c r="Y373" s="224"/>
      <c r="Z373" s="224"/>
      <c r="AA373" s="224"/>
      <c r="AB373" s="224"/>
      <c r="AC373" s="224"/>
      <c r="AD373" s="16"/>
    </row>
    <row r="374" spans="1:30" s="51" customFormat="1" ht="20.100000000000001" customHeight="1">
      <c r="A374" s="9" t="s">
        <v>4029</v>
      </c>
      <c r="B374" s="9" t="s">
        <v>6678</v>
      </c>
      <c r="C374" s="387" t="s">
        <v>6845</v>
      </c>
      <c r="D374" s="9" t="s">
        <v>1853</v>
      </c>
      <c r="E374" s="223"/>
      <c r="F374" s="299"/>
      <c r="G374" s="192"/>
      <c r="H374" s="80"/>
      <c r="I374" s="12"/>
      <c r="J374" s="80"/>
      <c r="K374" s="12"/>
      <c r="L374" s="80"/>
      <c r="M374" s="12"/>
      <c r="N374" s="82"/>
      <c r="O374" s="57"/>
      <c r="P374" s="82">
        <v>1</v>
      </c>
      <c r="Q374" s="57">
        <v>100</v>
      </c>
      <c r="R374" s="56"/>
      <c r="S374" s="57"/>
      <c r="T374" s="56"/>
      <c r="U374" s="57"/>
      <c r="V374" s="12"/>
      <c r="W374" s="223" t="s">
        <v>28</v>
      </c>
      <c r="X374" s="249" t="s">
        <v>28</v>
      </c>
      <c r="Y374" s="223" t="s">
        <v>28</v>
      </c>
      <c r="Z374" s="223" t="s">
        <v>28</v>
      </c>
      <c r="AA374" s="223" t="s">
        <v>28</v>
      </c>
      <c r="AB374" s="223"/>
      <c r="AC374" s="223"/>
      <c r="AD374" s="9"/>
    </row>
    <row r="375" spans="1:30" s="51" customFormat="1" ht="20.100000000000001" customHeight="1">
      <c r="A375" s="311"/>
      <c r="B375" s="311"/>
      <c r="C375" s="388" t="s">
        <v>4112</v>
      </c>
      <c r="D375" s="311" t="s">
        <v>1854</v>
      </c>
      <c r="E375" s="224"/>
      <c r="F375" s="300"/>
      <c r="G375" s="191"/>
      <c r="H375" s="81"/>
      <c r="I375" s="19"/>
      <c r="J375" s="81"/>
      <c r="K375" s="19"/>
      <c r="L375" s="81"/>
      <c r="M375" s="19"/>
      <c r="N375" s="83"/>
      <c r="O375" s="59"/>
      <c r="P375" s="83"/>
      <c r="Q375" s="59"/>
      <c r="R375" s="58"/>
      <c r="S375" s="59"/>
      <c r="T375" s="58"/>
      <c r="U375" s="59"/>
      <c r="V375" s="314"/>
      <c r="W375" s="224"/>
      <c r="X375" s="250"/>
      <c r="Y375" s="224"/>
      <c r="Z375" s="224"/>
      <c r="AA375" s="224"/>
      <c r="AB375" s="224"/>
      <c r="AC375" s="224"/>
      <c r="AD375" s="16"/>
    </row>
    <row r="376" spans="1:30" s="51" customFormat="1" ht="20.100000000000001" customHeight="1">
      <c r="A376" s="9" t="s">
        <v>4030</v>
      </c>
      <c r="B376" s="9" t="s">
        <v>6679</v>
      </c>
      <c r="C376" s="387" t="s">
        <v>6845</v>
      </c>
      <c r="D376" s="9" t="s">
        <v>6844</v>
      </c>
      <c r="E376" s="223"/>
      <c r="F376" s="299"/>
      <c r="G376" s="192"/>
      <c r="H376" s="80"/>
      <c r="I376" s="12"/>
      <c r="J376" s="80"/>
      <c r="K376" s="12"/>
      <c r="L376" s="80"/>
      <c r="M376" s="12"/>
      <c r="N376" s="82"/>
      <c r="O376" s="57"/>
      <c r="P376" s="82"/>
      <c r="Q376" s="57"/>
      <c r="R376" s="56"/>
      <c r="S376" s="57"/>
      <c r="T376" s="56"/>
      <c r="U376" s="57"/>
      <c r="V376" s="12"/>
      <c r="W376" s="223" t="s">
        <v>28</v>
      </c>
      <c r="X376" s="249" t="s">
        <v>28</v>
      </c>
      <c r="Y376" s="223" t="s">
        <v>28</v>
      </c>
      <c r="Z376" s="223" t="s">
        <v>28</v>
      </c>
      <c r="AA376" s="223" t="s">
        <v>28</v>
      </c>
      <c r="AB376" s="223"/>
      <c r="AC376" s="223"/>
      <c r="AD376" s="9"/>
    </row>
    <row r="377" spans="1:30" s="51" customFormat="1" ht="20.100000000000001" customHeight="1">
      <c r="A377" s="311"/>
      <c r="B377" s="311"/>
      <c r="C377" s="388" t="s">
        <v>4112</v>
      </c>
      <c r="D377" s="311" t="s">
        <v>6851</v>
      </c>
      <c r="E377" s="224"/>
      <c r="F377" s="300"/>
      <c r="G377" s="191"/>
      <c r="H377" s="81"/>
      <c r="I377" s="19"/>
      <c r="J377" s="81"/>
      <c r="K377" s="19"/>
      <c r="L377" s="81"/>
      <c r="M377" s="19"/>
      <c r="N377" s="83"/>
      <c r="O377" s="59"/>
      <c r="P377" s="83">
        <v>1</v>
      </c>
      <c r="Q377" s="59">
        <v>100</v>
      </c>
      <c r="R377" s="58"/>
      <c r="S377" s="59"/>
      <c r="T377" s="58"/>
      <c r="U377" s="59"/>
      <c r="V377" s="314"/>
      <c r="W377" s="224"/>
      <c r="X377" s="250"/>
      <c r="Y377" s="224"/>
      <c r="Z377" s="224"/>
      <c r="AA377" s="224"/>
      <c r="AB377" s="224"/>
      <c r="AC377" s="224"/>
      <c r="AD377" s="16"/>
    </row>
    <row r="378" spans="1:30" s="51" customFormat="1" ht="20.100000000000001" customHeight="1">
      <c r="A378" s="311"/>
      <c r="B378" s="311"/>
      <c r="C378" s="388"/>
      <c r="D378" s="311" t="s">
        <v>6852</v>
      </c>
      <c r="E378" s="224"/>
      <c r="F378" s="300"/>
      <c r="G378" s="191"/>
      <c r="H378" s="81"/>
      <c r="I378" s="19"/>
      <c r="J378" s="81"/>
      <c r="K378" s="19"/>
      <c r="L378" s="81"/>
      <c r="M378" s="19"/>
      <c r="N378" s="83"/>
      <c r="O378" s="59"/>
      <c r="P378" s="83"/>
      <c r="Q378" s="59"/>
      <c r="R378" s="58"/>
      <c r="S378" s="59"/>
      <c r="T378" s="58"/>
      <c r="U378" s="59"/>
      <c r="V378" s="314"/>
      <c r="W378" s="224"/>
      <c r="X378" s="250"/>
      <c r="Y378" s="224"/>
      <c r="Z378" s="224"/>
      <c r="AA378" s="224"/>
      <c r="AB378" s="224"/>
      <c r="AC378" s="224"/>
      <c r="AD378" s="16"/>
    </row>
    <row r="379" spans="1:30" s="51" customFormat="1" ht="20.100000000000001" customHeight="1">
      <c r="A379" s="311"/>
      <c r="B379" s="311"/>
      <c r="C379" s="388"/>
      <c r="D379" s="311" t="s">
        <v>6853</v>
      </c>
      <c r="E379" s="224"/>
      <c r="F379" s="300"/>
      <c r="G379" s="191"/>
      <c r="H379" s="81"/>
      <c r="I379" s="19"/>
      <c r="J379" s="81"/>
      <c r="K379" s="19"/>
      <c r="L379" s="81"/>
      <c r="M379" s="19"/>
      <c r="N379" s="83"/>
      <c r="O379" s="59"/>
      <c r="P379" s="83"/>
      <c r="Q379" s="59"/>
      <c r="R379" s="58"/>
      <c r="S379" s="59"/>
      <c r="T379" s="58"/>
      <c r="U379" s="59"/>
      <c r="V379" s="314"/>
      <c r="W379" s="224"/>
      <c r="X379" s="250"/>
      <c r="Y379" s="224"/>
      <c r="Z379" s="224"/>
      <c r="AA379" s="224"/>
      <c r="AB379" s="224"/>
      <c r="AC379" s="224"/>
      <c r="AD379" s="16"/>
    </row>
    <row r="380" spans="1:30" s="51" customFormat="1" ht="20.100000000000001" customHeight="1">
      <c r="A380" s="9" t="s">
        <v>4031</v>
      </c>
      <c r="B380" s="9" t="s">
        <v>6680</v>
      </c>
      <c r="C380" s="387" t="s">
        <v>6845</v>
      </c>
      <c r="D380" s="9" t="s">
        <v>6844</v>
      </c>
      <c r="E380" s="223"/>
      <c r="F380" s="299"/>
      <c r="G380" s="192"/>
      <c r="H380" s="80"/>
      <c r="I380" s="12"/>
      <c r="J380" s="80"/>
      <c r="K380" s="12"/>
      <c r="L380" s="80"/>
      <c r="M380" s="12"/>
      <c r="N380" s="82"/>
      <c r="O380" s="57"/>
      <c r="P380" s="82"/>
      <c r="Q380" s="57"/>
      <c r="R380" s="56"/>
      <c r="S380" s="57"/>
      <c r="T380" s="56"/>
      <c r="U380" s="57"/>
      <c r="V380" s="12"/>
      <c r="W380" s="223" t="s">
        <v>28</v>
      </c>
      <c r="X380" s="249" t="s">
        <v>28</v>
      </c>
      <c r="Y380" s="223" t="s">
        <v>28</v>
      </c>
      <c r="Z380" s="223" t="s">
        <v>28</v>
      </c>
      <c r="AA380" s="223" t="s">
        <v>28</v>
      </c>
      <c r="AB380" s="223"/>
      <c r="AC380" s="223"/>
      <c r="AD380" s="9"/>
    </row>
    <row r="381" spans="1:30" s="51" customFormat="1" ht="20.100000000000001" customHeight="1">
      <c r="A381" s="311"/>
      <c r="B381" s="311"/>
      <c r="C381" s="388" t="s">
        <v>4112</v>
      </c>
      <c r="D381" s="311" t="s">
        <v>6851</v>
      </c>
      <c r="E381" s="224"/>
      <c r="F381" s="300"/>
      <c r="G381" s="191"/>
      <c r="H381" s="81"/>
      <c r="I381" s="19"/>
      <c r="J381" s="81"/>
      <c r="K381" s="19"/>
      <c r="L381" s="81"/>
      <c r="M381" s="19"/>
      <c r="N381" s="83"/>
      <c r="O381" s="59"/>
      <c r="P381" s="83"/>
      <c r="Q381" s="59"/>
      <c r="R381" s="58"/>
      <c r="S381" s="59"/>
      <c r="T381" s="58"/>
      <c r="U381" s="59"/>
      <c r="V381" s="314"/>
      <c r="W381" s="224"/>
      <c r="X381" s="250"/>
      <c r="Y381" s="224"/>
      <c r="Z381" s="224"/>
      <c r="AA381" s="224"/>
      <c r="AB381" s="224"/>
      <c r="AC381" s="224"/>
      <c r="AD381" s="16"/>
    </row>
    <row r="382" spans="1:30" s="51" customFormat="1" ht="20.100000000000001" customHeight="1">
      <c r="A382" s="311"/>
      <c r="B382" s="311"/>
      <c r="C382" s="388"/>
      <c r="D382" s="311" t="s">
        <v>6852</v>
      </c>
      <c r="E382" s="224"/>
      <c r="F382" s="300"/>
      <c r="G382" s="191"/>
      <c r="H382" s="81"/>
      <c r="I382" s="19"/>
      <c r="J382" s="81"/>
      <c r="K382" s="19"/>
      <c r="L382" s="81"/>
      <c r="M382" s="19"/>
      <c r="N382" s="83"/>
      <c r="O382" s="59"/>
      <c r="P382" s="83"/>
      <c r="Q382" s="59"/>
      <c r="R382" s="58"/>
      <c r="S382" s="59"/>
      <c r="T382" s="58"/>
      <c r="U382" s="59"/>
      <c r="V382" s="314"/>
      <c r="W382" s="224"/>
      <c r="X382" s="250"/>
      <c r="Y382" s="224"/>
      <c r="Z382" s="224"/>
      <c r="AA382" s="224"/>
      <c r="AB382" s="224"/>
      <c r="AC382" s="224"/>
      <c r="AD382" s="16"/>
    </row>
    <row r="383" spans="1:30" s="51" customFormat="1" ht="20.100000000000001" customHeight="1">
      <c r="A383" s="311"/>
      <c r="B383" s="311"/>
      <c r="C383" s="388"/>
      <c r="D383" s="311" t="s">
        <v>6853</v>
      </c>
      <c r="E383" s="224"/>
      <c r="F383" s="300"/>
      <c r="G383" s="191"/>
      <c r="H383" s="81"/>
      <c r="I383" s="19"/>
      <c r="J383" s="81"/>
      <c r="K383" s="19"/>
      <c r="L383" s="81"/>
      <c r="M383" s="19"/>
      <c r="N383" s="83"/>
      <c r="O383" s="59"/>
      <c r="P383" s="83"/>
      <c r="Q383" s="59"/>
      <c r="R383" s="58"/>
      <c r="S383" s="59"/>
      <c r="T383" s="58"/>
      <c r="U383" s="59"/>
      <c r="V383" s="314"/>
      <c r="W383" s="224"/>
      <c r="X383" s="250"/>
      <c r="Y383" s="224"/>
      <c r="Z383" s="224"/>
      <c r="AA383" s="224"/>
      <c r="AB383" s="224"/>
      <c r="AC383" s="224"/>
      <c r="AD383" s="16"/>
    </row>
    <row r="384" spans="1:30" s="51" customFormat="1" ht="20.100000000000001" customHeight="1">
      <c r="A384" s="9" t="s">
        <v>4032</v>
      </c>
      <c r="B384" s="9" t="s">
        <v>6681</v>
      </c>
      <c r="C384" s="387" t="s">
        <v>6845</v>
      </c>
      <c r="D384" s="9" t="s">
        <v>6844</v>
      </c>
      <c r="E384" s="223"/>
      <c r="F384" s="299"/>
      <c r="G384" s="192"/>
      <c r="H384" s="80"/>
      <c r="I384" s="12"/>
      <c r="J384" s="80"/>
      <c r="K384" s="12"/>
      <c r="L384" s="80"/>
      <c r="M384" s="12"/>
      <c r="N384" s="82"/>
      <c r="O384" s="57"/>
      <c r="P384" s="82"/>
      <c r="Q384" s="57"/>
      <c r="R384" s="56"/>
      <c r="S384" s="57"/>
      <c r="T384" s="56"/>
      <c r="U384" s="57"/>
      <c r="V384" s="12"/>
      <c r="W384" s="223" t="s">
        <v>28</v>
      </c>
      <c r="X384" s="249" t="s">
        <v>28</v>
      </c>
      <c r="Y384" s="223" t="s">
        <v>28</v>
      </c>
      <c r="Z384" s="223" t="s">
        <v>28</v>
      </c>
      <c r="AA384" s="223" t="s">
        <v>28</v>
      </c>
      <c r="AB384" s="223"/>
      <c r="AC384" s="223"/>
      <c r="AD384" s="9"/>
    </row>
    <row r="385" spans="1:30" s="51" customFormat="1" ht="20.100000000000001" customHeight="1">
      <c r="A385" s="311"/>
      <c r="B385" s="311"/>
      <c r="C385" s="388" t="s">
        <v>4112</v>
      </c>
      <c r="D385" s="311" t="s">
        <v>6851</v>
      </c>
      <c r="E385" s="224"/>
      <c r="F385" s="300"/>
      <c r="G385" s="191"/>
      <c r="H385" s="81"/>
      <c r="I385" s="19"/>
      <c r="J385" s="81"/>
      <c r="K385" s="19"/>
      <c r="L385" s="81"/>
      <c r="M385" s="19"/>
      <c r="N385" s="83"/>
      <c r="O385" s="59"/>
      <c r="P385" s="83"/>
      <c r="Q385" s="59"/>
      <c r="R385" s="58"/>
      <c r="S385" s="59"/>
      <c r="T385" s="58"/>
      <c r="U385" s="59"/>
      <c r="V385" s="314"/>
      <c r="W385" s="224"/>
      <c r="X385" s="250"/>
      <c r="Y385" s="224"/>
      <c r="Z385" s="224"/>
      <c r="AA385" s="224"/>
      <c r="AB385" s="224"/>
      <c r="AC385" s="224"/>
      <c r="AD385" s="16"/>
    </row>
    <row r="386" spans="1:30" s="51" customFormat="1" ht="20.100000000000001" customHeight="1">
      <c r="A386" s="311"/>
      <c r="B386" s="311"/>
      <c r="C386" s="388"/>
      <c r="D386" s="311" t="s">
        <v>6852</v>
      </c>
      <c r="E386" s="224"/>
      <c r="F386" s="300"/>
      <c r="G386" s="191"/>
      <c r="H386" s="81"/>
      <c r="I386" s="19"/>
      <c r="J386" s="81"/>
      <c r="K386" s="19"/>
      <c r="L386" s="81"/>
      <c r="M386" s="19"/>
      <c r="N386" s="83"/>
      <c r="O386" s="59"/>
      <c r="P386" s="83"/>
      <c r="Q386" s="59"/>
      <c r="R386" s="58"/>
      <c r="S386" s="59"/>
      <c r="T386" s="58"/>
      <c r="U386" s="59"/>
      <c r="V386" s="314"/>
      <c r="W386" s="224"/>
      <c r="X386" s="250"/>
      <c r="Y386" s="224"/>
      <c r="Z386" s="224"/>
      <c r="AA386" s="224"/>
      <c r="AB386" s="224"/>
      <c r="AC386" s="224"/>
      <c r="AD386" s="16"/>
    </row>
    <row r="387" spans="1:30" s="51" customFormat="1" ht="20.100000000000001" customHeight="1">
      <c r="A387" s="311"/>
      <c r="B387" s="311"/>
      <c r="C387" s="388"/>
      <c r="D387" s="311" t="s">
        <v>6853</v>
      </c>
      <c r="E387" s="224"/>
      <c r="F387" s="300"/>
      <c r="G387" s="191"/>
      <c r="H387" s="81"/>
      <c r="I387" s="19"/>
      <c r="J387" s="81"/>
      <c r="K387" s="19"/>
      <c r="L387" s="81"/>
      <c r="M387" s="19"/>
      <c r="N387" s="83"/>
      <c r="O387" s="59"/>
      <c r="P387" s="83"/>
      <c r="Q387" s="59"/>
      <c r="R387" s="58"/>
      <c r="S387" s="59"/>
      <c r="T387" s="58"/>
      <c r="U387" s="59"/>
      <c r="V387" s="314"/>
      <c r="W387" s="224"/>
      <c r="X387" s="250"/>
      <c r="Y387" s="224"/>
      <c r="Z387" s="224"/>
      <c r="AA387" s="224"/>
      <c r="AB387" s="224"/>
      <c r="AC387" s="224"/>
      <c r="AD387" s="16"/>
    </row>
    <row r="388" spans="1:30" s="51" customFormat="1" ht="20.100000000000001" customHeight="1">
      <c r="A388" s="9" t="s">
        <v>4033</v>
      </c>
      <c r="B388" s="9" t="s">
        <v>6682</v>
      </c>
      <c r="C388" s="387" t="s">
        <v>4113</v>
      </c>
      <c r="D388" s="9"/>
      <c r="E388" s="223"/>
      <c r="F388" s="299"/>
      <c r="G388" s="192"/>
      <c r="H388" s="80"/>
      <c r="I388" s="12"/>
      <c r="J388" s="80"/>
      <c r="K388" s="12"/>
      <c r="L388" s="80"/>
      <c r="M388" s="12"/>
      <c r="N388" s="82"/>
      <c r="O388" s="57"/>
      <c r="P388" s="82">
        <v>1</v>
      </c>
      <c r="Q388" s="57">
        <v>100</v>
      </c>
      <c r="R388" s="56"/>
      <c r="S388" s="57"/>
      <c r="T388" s="56"/>
      <c r="U388" s="57"/>
      <c r="V388" s="12"/>
      <c r="W388" s="223" t="s">
        <v>28</v>
      </c>
      <c r="X388" s="249" t="s">
        <v>28</v>
      </c>
      <c r="Y388" s="223" t="s">
        <v>28</v>
      </c>
      <c r="Z388" s="223" t="s">
        <v>28</v>
      </c>
      <c r="AA388" s="223" t="s">
        <v>28</v>
      </c>
      <c r="AB388" s="223"/>
      <c r="AC388" s="223"/>
      <c r="AD388" s="9"/>
    </row>
    <row r="389" spans="1:30" s="51" customFormat="1" ht="20.100000000000001" customHeight="1">
      <c r="A389" s="9" t="s">
        <v>4034</v>
      </c>
      <c r="B389" s="9" t="s">
        <v>6683</v>
      </c>
      <c r="C389" s="387" t="s">
        <v>4113</v>
      </c>
      <c r="D389" s="9"/>
      <c r="E389" s="223"/>
      <c r="F389" s="299"/>
      <c r="G389" s="192"/>
      <c r="H389" s="80"/>
      <c r="I389" s="12"/>
      <c r="J389" s="80"/>
      <c r="K389" s="12"/>
      <c r="L389" s="80"/>
      <c r="M389" s="12"/>
      <c r="N389" s="82"/>
      <c r="O389" s="57"/>
      <c r="P389" s="82">
        <v>1</v>
      </c>
      <c r="Q389" s="57">
        <v>100</v>
      </c>
      <c r="R389" s="56"/>
      <c r="S389" s="57"/>
      <c r="T389" s="56"/>
      <c r="U389" s="57"/>
      <c r="V389" s="12"/>
      <c r="W389" s="223" t="s">
        <v>28</v>
      </c>
      <c r="X389" s="249" t="s">
        <v>28</v>
      </c>
      <c r="Y389" s="223" t="s">
        <v>28</v>
      </c>
      <c r="Z389" s="223" t="s">
        <v>28</v>
      </c>
      <c r="AA389" s="223" t="s">
        <v>28</v>
      </c>
      <c r="AB389" s="223"/>
      <c r="AC389" s="223"/>
      <c r="AD389" s="9"/>
    </row>
    <row r="390" spans="1:30" s="51" customFormat="1" ht="20.100000000000001" customHeight="1">
      <c r="A390" s="9" t="s">
        <v>4035</v>
      </c>
      <c r="B390" s="9" t="s">
        <v>6684</v>
      </c>
      <c r="C390" s="387" t="s">
        <v>4113</v>
      </c>
      <c r="D390" s="9"/>
      <c r="E390" s="223"/>
      <c r="F390" s="299"/>
      <c r="G390" s="192"/>
      <c r="H390" s="80"/>
      <c r="I390" s="12"/>
      <c r="J390" s="80"/>
      <c r="K390" s="12"/>
      <c r="L390" s="80"/>
      <c r="M390" s="12"/>
      <c r="N390" s="82"/>
      <c r="O390" s="57"/>
      <c r="P390" s="82">
        <v>1</v>
      </c>
      <c r="Q390" s="57">
        <v>100</v>
      </c>
      <c r="R390" s="56"/>
      <c r="S390" s="57"/>
      <c r="T390" s="56"/>
      <c r="U390" s="57"/>
      <c r="V390" s="12"/>
      <c r="W390" s="223" t="s">
        <v>28</v>
      </c>
      <c r="X390" s="249" t="s">
        <v>28</v>
      </c>
      <c r="Y390" s="223" t="s">
        <v>28</v>
      </c>
      <c r="Z390" s="223" t="s">
        <v>28</v>
      </c>
      <c r="AA390" s="223" t="s">
        <v>28</v>
      </c>
      <c r="AB390" s="223"/>
      <c r="AC390" s="223"/>
      <c r="AD390" s="9"/>
    </row>
    <row r="391" spans="1:30" s="51" customFormat="1" ht="20.100000000000001" customHeight="1">
      <c r="A391" s="396"/>
      <c r="B391" s="38"/>
      <c r="C391" s="311"/>
      <c r="D391" s="311" t="s">
        <v>1959</v>
      </c>
      <c r="E391" s="224" t="s">
        <v>244</v>
      </c>
      <c r="F391" s="300"/>
      <c r="G391" s="191"/>
      <c r="H391" s="81"/>
      <c r="I391" s="19"/>
      <c r="J391" s="81"/>
      <c r="K391" s="19"/>
      <c r="L391" s="81"/>
      <c r="M391" s="19"/>
      <c r="N391" s="83"/>
      <c r="O391" s="59"/>
      <c r="P391" s="83"/>
      <c r="Q391" s="59"/>
      <c r="R391" s="58"/>
      <c r="S391" s="59"/>
      <c r="T391" s="58"/>
      <c r="U391" s="59"/>
      <c r="V391" s="314"/>
      <c r="W391" s="85"/>
      <c r="X391" s="85"/>
      <c r="Y391" s="85"/>
      <c r="Z391" s="85"/>
      <c r="AA391" s="85"/>
      <c r="AB391" s="224"/>
      <c r="AC391" s="224"/>
      <c r="AD391" s="16"/>
    </row>
    <row r="392" spans="1:30" s="51" customFormat="1" ht="20.100000000000001" customHeight="1">
      <c r="A392" s="311"/>
      <c r="B392" s="311"/>
      <c r="C392" s="388"/>
      <c r="D392" s="311" t="s">
        <v>1960</v>
      </c>
      <c r="E392" s="224"/>
      <c r="F392" s="300"/>
      <c r="G392" s="191"/>
      <c r="H392" s="81"/>
      <c r="I392" s="19"/>
      <c r="J392" s="81"/>
      <c r="K392" s="19"/>
      <c r="L392" s="81"/>
      <c r="M392" s="19"/>
      <c r="N392" s="83"/>
      <c r="O392" s="59"/>
      <c r="P392" s="83"/>
      <c r="Q392" s="59"/>
      <c r="R392" s="58"/>
      <c r="S392" s="59"/>
      <c r="T392" s="58"/>
      <c r="U392" s="59"/>
      <c r="V392" s="314"/>
      <c r="W392" s="224"/>
      <c r="X392" s="250"/>
      <c r="Y392" s="224"/>
      <c r="Z392" s="224"/>
      <c r="AA392" s="224"/>
      <c r="AB392" s="224"/>
      <c r="AC392" s="224"/>
      <c r="AD392" s="16"/>
    </row>
    <row r="393" spans="1:30" s="51" customFormat="1" ht="20.100000000000001" customHeight="1">
      <c r="A393" s="9" t="s">
        <v>4036</v>
      </c>
      <c r="B393" s="9" t="s">
        <v>6685</v>
      </c>
      <c r="C393" s="387" t="s">
        <v>4114</v>
      </c>
      <c r="D393" s="9" t="s">
        <v>3236</v>
      </c>
      <c r="E393" s="223" t="s">
        <v>244</v>
      </c>
      <c r="F393" s="299"/>
      <c r="G393" s="192"/>
      <c r="H393" s="80"/>
      <c r="I393" s="12"/>
      <c r="J393" s="80"/>
      <c r="K393" s="12"/>
      <c r="L393" s="80"/>
      <c r="M393" s="12"/>
      <c r="N393" s="82"/>
      <c r="O393" s="57"/>
      <c r="P393" s="82"/>
      <c r="Q393" s="57"/>
      <c r="R393" s="56"/>
      <c r="S393" s="57"/>
      <c r="T393" s="56"/>
      <c r="U393" s="57"/>
      <c r="V393" s="12"/>
      <c r="W393" s="223" t="s">
        <v>28</v>
      </c>
      <c r="X393" s="249" t="s">
        <v>28</v>
      </c>
      <c r="Y393" s="223" t="s">
        <v>28</v>
      </c>
      <c r="Z393" s="223" t="s">
        <v>28</v>
      </c>
      <c r="AA393" s="223" t="s">
        <v>28</v>
      </c>
      <c r="AB393" s="223"/>
      <c r="AC393" s="223"/>
      <c r="AD393" s="9"/>
    </row>
    <row r="394" spans="1:30" s="51" customFormat="1" ht="20.100000000000001" customHeight="1">
      <c r="A394" s="311"/>
      <c r="B394" s="311"/>
      <c r="C394" s="388"/>
      <c r="D394" s="311" t="s">
        <v>3237</v>
      </c>
      <c r="E394" s="224"/>
      <c r="F394" s="300"/>
      <c r="G394" s="191"/>
      <c r="H394" s="81"/>
      <c r="I394" s="19"/>
      <c r="J394" s="81"/>
      <c r="K394" s="19"/>
      <c r="L394" s="81"/>
      <c r="M394" s="19"/>
      <c r="N394" s="83"/>
      <c r="O394" s="59"/>
      <c r="P394" s="83"/>
      <c r="Q394" s="59"/>
      <c r="R394" s="58"/>
      <c r="S394" s="59"/>
      <c r="T394" s="58"/>
      <c r="U394" s="59"/>
      <c r="V394" s="314"/>
      <c r="W394" s="224"/>
      <c r="X394" s="250"/>
      <c r="Y394" s="224"/>
      <c r="Z394" s="224"/>
      <c r="AA394" s="224"/>
      <c r="AB394" s="224"/>
      <c r="AC394" s="224"/>
      <c r="AD394" s="16"/>
    </row>
    <row r="395" spans="1:30" s="51" customFormat="1" ht="20.100000000000001" customHeight="1">
      <c r="A395" s="311"/>
      <c r="B395" s="311"/>
      <c r="C395" s="388"/>
      <c r="D395" s="311" t="s">
        <v>3238</v>
      </c>
      <c r="E395" s="224"/>
      <c r="F395" s="300"/>
      <c r="G395" s="191"/>
      <c r="H395" s="81"/>
      <c r="I395" s="19"/>
      <c r="J395" s="81"/>
      <c r="K395" s="19"/>
      <c r="L395" s="81"/>
      <c r="M395" s="19"/>
      <c r="N395" s="83"/>
      <c r="O395" s="59"/>
      <c r="P395" s="83"/>
      <c r="Q395" s="59"/>
      <c r="R395" s="58"/>
      <c r="S395" s="59"/>
      <c r="T395" s="58"/>
      <c r="U395" s="59"/>
      <c r="V395" s="314"/>
      <c r="W395" s="224"/>
      <c r="X395" s="250"/>
      <c r="Y395" s="224"/>
      <c r="Z395" s="224"/>
      <c r="AA395" s="224"/>
      <c r="AB395" s="224"/>
      <c r="AC395" s="224"/>
      <c r="AD395" s="16"/>
    </row>
    <row r="396" spans="1:30" s="51" customFormat="1" ht="20.100000000000001" customHeight="1">
      <c r="A396" s="311"/>
      <c r="B396" s="311"/>
      <c r="C396" s="388"/>
      <c r="D396" s="311" t="s">
        <v>3239</v>
      </c>
      <c r="E396" s="224"/>
      <c r="F396" s="300"/>
      <c r="G396" s="191"/>
      <c r="H396" s="81"/>
      <c r="I396" s="19"/>
      <c r="J396" s="81"/>
      <c r="K396" s="19"/>
      <c r="L396" s="81"/>
      <c r="M396" s="19"/>
      <c r="N396" s="83"/>
      <c r="O396" s="59"/>
      <c r="P396" s="83"/>
      <c r="Q396" s="59"/>
      <c r="R396" s="58"/>
      <c r="S396" s="59"/>
      <c r="T396" s="58"/>
      <c r="U396" s="59"/>
      <c r="V396" s="314"/>
      <c r="W396" s="224"/>
      <c r="X396" s="250"/>
      <c r="Y396" s="224"/>
      <c r="Z396" s="224"/>
      <c r="AA396" s="224"/>
      <c r="AB396" s="224"/>
      <c r="AC396" s="224"/>
      <c r="AD396" s="16"/>
    </row>
    <row r="397" spans="1:30" s="51" customFormat="1" ht="20.100000000000001" customHeight="1">
      <c r="A397" s="311"/>
      <c r="B397" s="311"/>
      <c r="C397" s="388"/>
      <c r="D397" s="311" t="s">
        <v>1959</v>
      </c>
      <c r="E397" s="224"/>
      <c r="F397" s="300"/>
      <c r="G397" s="191"/>
      <c r="H397" s="81"/>
      <c r="I397" s="19"/>
      <c r="J397" s="81"/>
      <c r="K397" s="19"/>
      <c r="L397" s="81"/>
      <c r="M397" s="19"/>
      <c r="N397" s="83"/>
      <c r="O397" s="59"/>
      <c r="P397" s="83"/>
      <c r="Q397" s="59"/>
      <c r="R397" s="58"/>
      <c r="S397" s="59"/>
      <c r="T397" s="58"/>
      <c r="U397" s="59"/>
      <c r="V397" s="314"/>
      <c r="W397" s="224"/>
      <c r="X397" s="250"/>
      <c r="Y397" s="224"/>
      <c r="Z397" s="224"/>
      <c r="AA397" s="224"/>
      <c r="AB397" s="224"/>
      <c r="AC397" s="224"/>
      <c r="AD397" s="16"/>
    </row>
    <row r="398" spans="1:30" s="51" customFormat="1" ht="20.100000000000001" customHeight="1">
      <c r="A398" s="311"/>
      <c r="B398" s="311"/>
      <c r="C398" s="388"/>
      <c r="D398" s="311" t="s">
        <v>1960</v>
      </c>
      <c r="E398" s="224"/>
      <c r="F398" s="300"/>
      <c r="G398" s="191"/>
      <c r="H398" s="81"/>
      <c r="I398" s="19"/>
      <c r="J398" s="81"/>
      <c r="K398" s="19"/>
      <c r="L398" s="81"/>
      <c r="M398" s="19"/>
      <c r="N398" s="83"/>
      <c r="O398" s="59"/>
      <c r="P398" s="83"/>
      <c r="Q398" s="59"/>
      <c r="R398" s="58"/>
      <c r="S398" s="59"/>
      <c r="T398" s="58"/>
      <c r="U398" s="59"/>
      <c r="V398" s="314"/>
      <c r="W398" s="224"/>
      <c r="X398" s="250"/>
      <c r="Y398" s="224"/>
      <c r="Z398" s="224"/>
      <c r="AA398" s="224"/>
      <c r="AB398" s="224"/>
      <c r="AC398" s="224"/>
      <c r="AD398" s="16"/>
    </row>
    <row r="399" spans="1:30" s="51" customFormat="1" ht="20.100000000000001" customHeight="1">
      <c r="A399" s="9" t="s">
        <v>4037</v>
      </c>
      <c r="B399" s="9" t="s">
        <v>6686</v>
      </c>
      <c r="C399" s="387" t="s">
        <v>4113</v>
      </c>
      <c r="D399" s="9"/>
      <c r="E399" s="223"/>
      <c r="F399" s="299"/>
      <c r="G399" s="192"/>
      <c r="H399" s="80"/>
      <c r="I399" s="12"/>
      <c r="J399" s="80"/>
      <c r="K399" s="12"/>
      <c r="L399" s="80"/>
      <c r="M399" s="12"/>
      <c r="N399" s="82"/>
      <c r="O399" s="57"/>
      <c r="P399" s="82"/>
      <c r="Q399" s="57"/>
      <c r="R399" s="56"/>
      <c r="S399" s="57"/>
      <c r="T399" s="56"/>
      <c r="U399" s="57"/>
      <c r="V399" s="12"/>
      <c r="W399" s="223" t="s">
        <v>28</v>
      </c>
      <c r="X399" s="249" t="s">
        <v>28</v>
      </c>
      <c r="Y399" s="223" t="s">
        <v>28</v>
      </c>
      <c r="Z399" s="223" t="s">
        <v>28</v>
      </c>
      <c r="AA399" s="223" t="s">
        <v>28</v>
      </c>
      <c r="AB399" s="223"/>
      <c r="AC399" s="223"/>
      <c r="AD399" s="9"/>
    </row>
    <row r="400" spans="1:30" s="51" customFormat="1" ht="20.100000000000001" customHeight="1">
      <c r="A400" s="9" t="s">
        <v>4038</v>
      </c>
      <c r="B400" s="9" t="s">
        <v>6687</v>
      </c>
      <c r="C400" s="387" t="s">
        <v>4113</v>
      </c>
      <c r="D400" s="9"/>
      <c r="E400" s="223"/>
      <c r="F400" s="299"/>
      <c r="G400" s="192"/>
      <c r="H400" s="80"/>
      <c r="I400" s="12"/>
      <c r="J400" s="80"/>
      <c r="K400" s="12"/>
      <c r="L400" s="80"/>
      <c r="M400" s="12"/>
      <c r="N400" s="82"/>
      <c r="O400" s="57"/>
      <c r="P400" s="82"/>
      <c r="Q400" s="57"/>
      <c r="R400" s="56"/>
      <c r="S400" s="57"/>
      <c r="T400" s="56"/>
      <c r="U400" s="57"/>
      <c r="V400" s="12"/>
      <c r="W400" s="223" t="s">
        <v>28</v>
      </c>
      <c r="X400" s="249" t="s">
        <v>28</v>
      </c>
      <c r="Y400" s="223" t="s">
        <v>28</v>
      </c>
      <c r="Z400" s="223" t="s">
        <v>28</v>
      </c>
      <c r="AA400" s="223" t="s">
        <v>28</v>
      </c>
      <c r="AB400" s="223"/>
      <c r="AC400" s="223"/>
      <c r="AD400" s="9"/>
    </row>
    <row r="401" spans="1:30" s="51" customFormat="1" ht="20.100000000000001" customHeight="1">
      <c r="A401" s="9" t="s">
        <v>4039</v>
      </c>
      <c r="B401" s="9" t="s">
        <v>6688</v>
      </c>
      <c r="C401" s="387" t="s">
        <v>4113</v>
      </c>
      <c r="D401" s="9"/>
      <c r="E401" s="223"/>
      <c r="F401" s="299"/>
      <c r="G401" s="192"/>
      <c r="H401" s="80"/>
      <c r="I401" s="12"/>
      <c r="J401" s="80"/>
      <c r="K401" s="12"/>
      <c r="L401" s="80"/>
      <c r="M401" s="12"/>
      <c r="N401" s="82"/>
      <c r="O401" s="57"/>
      <c r="P401" s="82"/>
      <c r="Q401" s="57"/>
      <c r="R401" s="56"/>
      <c r="S401" s="57"/>
      <c r="T401" s="56"/>
      <c r="U401" s="57"/>
      <c r="V401" s="12"/>
      <c r="W401" s="223" t="s">
        <v>28</v>
      </c>
      <c r="X401" s="249" t="s">
        <v>28</v>
      </c>
      <c r="Y401" s="223" t="s">
        <v>28</v>
      </c>
      <c r="Z401" s="223" t="s">
        <v>28</v>
      </c>
      <c r="AA401" s="223" t="s">
        <v>28</v>
      </c>
      <c r="AB401" s="223"/>
      <c r="AC401" s="223"/>
      <c r="AD401" s="9"/>
    </row>
    <row r="402" spans="1:30" s="51" customFormat="1" ht="20.100000000000001" customHeight="1">
      <c r="A402" s="396"/>
      <c r="B402" s="38"/>
      <c r="C402" s="311"/>
      <c r="D402" s="311" t="s">
        <v>1959</v>
      </c>
      <c r="E402" s="224" t="s">
        <v>244</v>
      </c>
      <c r="F402" s="300"/>
      <c r="G402" s="191"/>
      <c r="H402" s="81"/>
      <c r="I402" s="19"/>
      <c r="J402" s="81"/>
      <c r="K402" s="19"/>
      <c r="L402" s="81"/>
      <c r="M402" s="19"/>
      <c r="N402" s="83"/>
      <c r="O402" s="59"/>
      <c r="P402" s="83"/>
      <c r="Q402" s="59"/>
      <c r="R402" s="58"/>
      <c r="S402" s="59"/>
      <c r="T402" s="58"/>
      <c r="U402" s="59"/>
      <c r="V402" s="47"/>
      <c r="W402" s="447"/>
      <c r="X402" s="447"/>
      <c r="Y402" s="447"/>
      <c r="Z402" s="447"/>
      <c r="AA402" s="447"/>
      <c r="AB402" s="224"/>
      <c r="AC402" s="224"/>
      <c r="AD402" s="16"/>
    </row>
    <row r="403" spans="1:30" s="51" customFormat="1" ht="20.100000000000001" customHeight="1">
      <c r="A403" s="311"/>
      <c r="B403" s="311"/>
      <c r="C403" s="388"/>
      <c r="D403" s="311" t="s">
        <v>1960</v>
      </c>
      <c r="E403" s="224"/>
      <c r="F403" s="300"/>
      <c r="G403" s="191"/>
      <c r="H403" s="81"/>
      <c r="I403" s="19"/>
      <c r="J403" s="81"/>
      <c r="K403" s="19"/>
      <c r="L403" s="81"/>
      <c r="M403" s="19"/>
      <c r="N403" s="83"/>
      <c r="O403" s="59"/>
      <c r="P403" s="83"/>
      <c r="Q403" s="59"/>
      <c r="R403" s="58"/>
      <c r="S403" s="59"/>
      <c r="T403" s="58"/>
      <c r="U403" s="59"/>
      <c r="V403" s="314"/>
      <c r="W403" s="224"/>
      <c r="X403" s="250"/>
      <c r="Y403" s="224"/>
      <c r="Z403" s="224"/>
      <c r="AA403" s="224"/>
      <c r="AB403" s="224"/>
      <c r="AC403" s="224"/>
      <c r="AD403" s="16"/>
    </row>
    <row r="404" spans="1:30" s="51" customFormat="1" ht="20.100000000000001" customHeight="1">
      <c r="A404" s="9" t="s">
        <v>4040</v>
      </c>
      <c r="B404" s="9" t="s">
        <v>6689</v>
      </c>
      <c r="C404" s="387" t="s">
        <v>4115</v>
      </c>
      <c r="D404" s="9" t="s">
        <v>3236</v>
      </c>
      <c r="E404" s="223" t="s">
        <v>244</v>
      </c>
      <c r="F404" s="299"/>
      <c r="G404" s="192"/>
      <c r="H404" s="80"/>
      <c r="I404" s="12"/>
      <c r="J404" s="80"/>
      <c r="K404" s="12"/>
      <c r="L404" s="80"/>
      <c r="M404" s="12"/>
      <c r="N404" s="82"/>
      <c r="O404" s="57"/>
      <c r="P404" s="82"/>
      <c r="Q404" s="57"/>
      <c r="R404" s="56"/>
      <c r="S404" s="57"/>
      <c r="T404" s="56"/>
      <c r="U404" s="57"/>
      <c r="V404" s="12"/>
      <c r="W404" s="223" t="s">
        <v>28</v>
      </c>
      <c r="X404" s="249" t="s">
        <v>28</v>
      </c>
      <c r="Y404" s="223" t="s">
        <v>28</v>
      </c>
      <c r="Z404" s="223" t="s">
        <v>28</v>
      </c>
      <c r="AA404" s="223" t="s">
        <v>28</v>
      </c>
      <c r="AB404" s="223"/>
      <c r="AC404" s="223"/>
      <c r="AD404" s="9"/>
    </row>
    <row r="405" spans="1:30" s="51" customFormat="1" ht="20.100000000000001" customHeight="1">
      <c r="A405" s="311"/>
      <c r="B405" s="311"/>
      <c r="C405" s="388"/>
      <c r="D405" s="311" t="s">
        <v>3237</v>
      </c>
      <c r="E405" s="224"/>
      <c r="F405" s="300"/>
      <c r="G405" s="191"/>
      <c r="H405" s="81"/>
      <c r="I405" s="19"/>
      <c r="J405" s="81"/>
      <c r="K405" s="19"/>
      <c r="L405" s="81"/>
      <c r="M405" s="19"/>
      <c r="N405" s="83"/>
      <c r="O405" s="59"/>
      <c r="P405" s="83"/>
      <c r="Q405" s="59"/>
      <c r="R405" s="58"/>
      <c r="S405" s="59"/>
      <c r="T405" s="58"/>
      <c r="U405" s="59"/>
      <c r="V405" s="314"/>
      <c r="W405" s="224"/>
      <c r="X405" s="250"/>
      <c r="Y405" s="224"/>
      <c r="Z405" s="224"/>
      <c r="AA405" s="224"/>
      <c r="AB405" s="224"/>
      <c r="AC405" s="224"/>
      <c r="AD405" s="16"/>
    </row>
    <row r="406" spans="1:30" s="51" customFormat="1" ht="20.100000000000001" customHeight="1">
      <c r="A406" s="311"/>
      <c r="B406" s="311"/>
      <c r="C406" s="388"/>
      <c r="D406" s="311" t="s">
        <v>3238</v>
      </c>
      <c r="E406" s="224"/>
      <c r="F406" s="300"/>
      <c r="G406" s="191"/>
      <c r="H406" s="81"/>
      <c r="I406" s="19"/>
      <c r="J406" s="81"/>
      <c r="K406" s="19"/>
      <c r="L406" s="81"/>
      <c r="M406" s="19"/>
      <c r="N406" s="83"/>
      <c r="O406" s="59"/>
      <c r="P406" s="83"/>
      <c r="Q406" s="59"/>
      <c r="R406" s="58"/>
      <c r="S406" s="59"/>
      <c r="T406" s="58"/>
      <c r="U406" s="59"/>
      <c r="V406" s="314"/>
      <c r="W406" s="224"/>
      <c r="X406" s="250"/>
      <c r="Y406" s="224"/>
      <c r="Z406" s="224"/>
      <c r="AA406" s="224"/>
      <c r="AB406" s="224"/>
      <c r="AC406" s="224"/>
      <c r="AD406" s="16"/>
    </row>
    <row r="407" spans="1:30" s="51" customFormat="1" ht="20.100000000000001" customHeight="1">
      <c r="A407" s="311"/>
      <c r="B407" s="311"/>
      <c r="C407" s="388"/>
      <c r="D407" s="311" t="s">
        <v>3239</v>
      </c>
      <c r="E407" s="224"/>
      <c r="F407" s="300"/>
      <c r="G407" s="191"/>
      <c r="H407" s="81"/>
      <c r="I407" s="19"/>
      <c r="J407" s="81"/>
      <c r="K407" s="19"/>
      <c r="L407" s="81"/>
      <c r="M407" s="19"/>
      <c r="N407" s="83"/>
      <c r="O407" s="59"/>
      <c r="P407" s="83"/>
      <c r="Q407" s="59"/>
      <c r="R407" s="58"/>
      <c r="S407" s="59"/>
      <c r="T407" s="58"/>
      <c r="U407" s="59"/>
      <c r="V407" s="314"/>
      <c r="W407" s="224"/>
      <c r="X407" s="250"/>
      <c r="Y407" s="224"/>
      <c r="Z407" s="224"/>
      <c r="AA407" s="224"/>
      <c r="AB407" s="224"/>
      <c r="AC407" s="224"/>
      <c r="AD407" s="16"/>
    </row>
    <row r="408" spans="1:30" s="51" customFormat="1" ht="20.100000000000001" customHeight="1">
      <c r="A408" s="311"/>
      <c r="B408" s="311"/>
      <c r="C408" s="388"/>
      <c r="D408" s="311" t="s">
        <v>1959</v>
      </c>
      <c r="E408" s="224"/>
      <c r="F408" s="300"/>
      <c r="G408" s="191"/>
      <c r="H408" s="81"/>
      <c r="I408" s="19"/>
      <c r="J408" s="81"/>
      <c r="K408" s="19"/>
      <c r="L408" s="81"/>
      <c r="M408" s="19"/>
      <c r="N408" s="83"/>
      <c r="O408" s="59"/>
      <c r="P408" s="83"/>
      <c r="Q408" s="59"/>
      <c r="R408" s="58"/>
      <c r="S408" s="59"/>
      <c r="T408" s="58"/>
      <c r="U408" s="59"/>
      <c r="V408" s="314"/>
      <c r="W408" s="224"/>
      <c r="X408" s="250"/>
      <c r="Y408" s="224"/>
      <c r="Z408" s="224"/>
      <c r="AA408" s="224"/>
      <c r="AB408" s="224"/>
      <c r="AC408" s="224"/>
      <c r="AD408" s="16"/>
    </row>
    <row r="409" spans="1:30" s="51" customFormat="1" ht="20.100000000000001" customHeight="1">
      <c r="A409" s="311"/>
      <c r="B409" s="311"/>
      <c r="C409" s="388"/>
      <c r="D409" s="311" t="s">
        <v>1960</v>
      </c>
      <c r="E409" s="224"/>
      <c r="F409" s="300"/>
      <c r="G409" s="191"/>
      <c r="H409" s="81"/>
      <c r="I409" s="19"/>
      <c r="J409" s="81"/>
      <c r="K409" s="19"/>
      <c r="L409" s="81"/>
      <c r="M409" s="19"/>
      <c r="N409" s="83"/>
      <c r="O409" s="59"/>
      <c r="P409" s="83"/>
      <c r="Q409" s="59"/>
      <c r="R409" s="58"/>
      <c r="S409" s="59"/>
      <c r="T409" s="58"/>
      <c r="U409" s="59"/>
      <c r="V409" s="314"/>
      <c r="W409" s="224"/>
      <c r="X409" s="250"/>
      <c r="Y409" s="224"/>
      <c r="Z409" s="224"/>
      <c r="AA409" s="224"/>
      <c r="AB409" s="224"/>
      <c r="AC409" s="224"/>
      <c r="AD409" s="16"/>
    </row>
    <row r="410" spans="1:30" s="51" customFormat="1" ht="20.100000000000001" customHeight="1">
      <c r="A410" s="9" t="s">
        <v>4041</v>
      </c>
      <c r="B410" s="9" t="s">
        <v>6690</v>
      </c>
      <c r="C410" s="387" t="s">
        <v>4113</v>
      </c>
      <c r="D410" s="9" t="s">
        <v>1951</v>
      </c>
      <c r="E410" s="223"/>
      <c r="F410" s="299"/>
      <c r="G410" s="192"/>
      <c r="H410" s="80"/>
      <c r="I410" s="12"/>
      <c r="J410" s="80"/>
      <c r="K410" s="12"/>
      <c r="L410" s="80"/>
      <c r="M410" s="12"/>
      <c r="N410" s="82"/>
      <c r="O410" s="57"/>
      <c r="P410" s="82"/>
      <c r="Q410" s="57"/>
      <c r="R410" s="56"/>
      <c r="S410" s="57"/>
      <c r="T410" s="56"/>
      <c r="U410" s="57"/>
      <c r="V410" s="12"/>
      <c r="W410" s="223" t="s">
        <v>28</v>
      </c>
      <c r="X410" s="249" t="s">
        <v>28</v>
      </c>
      <c r="Y410" s="223" t="s">
        <v>28</v>
      </c>
      <c r="Z410" s="223" t="s">
        <v>28</v>
      </c>
      <c r="AA410" s="223" t="s">
        <v>28</v>
      </c>
      <c r="AB410" s="223"/>
      <c r="AC410" s="223"/>
      <c r="AD410" s="9"/>
    </row>
    <row r="411" spans="1:30" s="51" customFormat="1" ht="20.100000000000001" customHeight="1">
      <c r="A411" s="311"/>
      <c r="B411" s="311"/>
      <c r="C411" s="388"/>
      <c r="D411" s="311" t="s">
        <v>1952</v>
      </c>
      <c r="E411" s="224"/>
      <c r="F411" s="300"/>
      <c r="G411" s="191"/>
      <c r="H411" s="81"/>
      <c r="I411" s="19"/>
      <c r="J411" s="81"/>
      <c r="K411" s="19"/>
      <c r="L411" s="81"/>
      <c r="M411" s="19"/>
      <c r="N411" s="83"/>
      <c r="O411" s="59"/>
      <c r="P411" s="83"/>
      <c r="Q411" s="59"/>
      <c r="R411" s="58"/>
      <c r="S411" s="59"/>
      <c r="T411" s="58"/>
      <c r="U411" s="59"/>
      <c r="V411" s="314"/>
      <c r="W411" s="224"/>
      <c r="X411" s="250"/>
      <c r="Y411" s="224"/>
      <c r="Z411" s="224"/>
      <c r="AA411" s="224"/>
      <c r="AB411" s="224"/>
      <c r="AC411" s="224"/>
      <c r="AD411" s="16"/>
    </row>
    <row r="412" spans="1:30" s="51" customFormat="1" ht="20.100000000000001" customHeight="1">
      <c r="A412" s="311"/>
      <c r="B412" s="311"/>
      <c r="C412" s="388"/>
      <c r="D412" s="311" t="s">
        <v>1953</v>
      </c>
      <c r="E412" s="224"/>
      <c r="F412" s="300"/>
      <c r="G412" s="191"/>
      <c r="H412" s="81"/>
      <c r="I412" s="19"/>
      <c r="J412" s="81"/>
      <c r="K412" s="19"/>
      <c r="L412" s="81"/>
      <c r="M412" s="19"/>
      <c r="N412" s="83"/>
      <c r="O412" s="59"/>
      <c r="P412" s="83"/>
      <c r="Q412" s="59"/>
      <c r="R412" s="58"/>
      <c r="S412" s="59"/>
      <c r="T412" s="58"/>
      <c r="U412" s="59"/>
      <c r="V412" s="314"/>
      <c r="W412" s="224"/>
      <c r="X412" s="250"/>
      <c r="Y412" s="224"/>
      <c r="Z412" s="224"/>
      <c r="AA412" s="224"/>
      <c r="AB412" s="224"/>
      <c r="AC412" s="224"/>
      <c r="AD412" s="16"/>
    </row>
    <row r="413" spans="1:30" s="51" customFormat="1" ht="20.100000000000001" customHeight="1">
      <c r="A413" s="311"/>
      <c r="B413" s="311"/>
      <c r="C413" s="388"/>
      <c r="D413" s="311" t="s">
        <v>6849</v>
      </c>
      <c r="E413" s="224"/>
      <c r="F413" s="300"/>
      <c r="G413" s="191"/>
      <c r="H413" s="81"/>
      <c r="I413" s="19"/>
      <c r="J413" s="81"/>
      <c r="K413" s="19"/>
      <c r="L413" s="81"/>
      <c r="M413" s="19"/>
      <c r="N413" s="83"/>
      <c r="O413" s="59"/>
      <c r="P413" s="83"/>
      <c r="Q413" s="59"/>
      <c r="R413" s="58"/>
      <c r="S413" s="59"/>
      <c r="T413" s="58"/>
      <c r="U413" s="59"/>
      <c r="V413" s="314"/>
      <c r="W413" s="224"/>
      <c r="X413" s="250"/>
      <c r="Y413" s="224"/>
      <c r="Z413" s="224"/>
      <c r="AA413" s="224"/>
      <c r="AB413" s="224"/>
      <c r="AC413" s="224"/>
      <c r="AD413" s="16"/>
    </row>
    <row r="414" spans="1:30" s="51" customFormat="1" ht="20.100000000000001" customHeight="1">
      <c r="A414" s="311"/>
      <c r="B414" s="311"/>
      <c r="C414" s="388"/>
      <c r="D414" s="311" t="s">
        <v>6842</v>
      </c>
      <c r="E414" s="224"/>
      <c r="F414" s="300"/>
      <c r="G414" s="191"/>
      <c r="H414" s="81"/>
      <c r="I414" s="19"/>
      <c r="J414" s="81"/>
      <c r="K414" s="19"/>
      <c r="L414" s="81"/>
      <c r="M414" s="19"/>
      <c r="N414" s="83"/>
      <c r="O414" s="59"/>
      <c r="P414" s="83"/>
      <c r="Q414" s="59"/>
      <c r="R414" s="58"/>
      <c r="S414" s="59"/>
      <c r="T414" s="58"/>
      <c r="U414" s="59"/>
      <c r="V414" s="314"/>
      <c r="W414" s="224"/>
      <c r="X414" s="250"/>
      <c r="Y414" s="224"/>
      <c r="Z414" s="224"/>
      <c r="AA414" s="224"/>
      <c r="AB414" s="224"/>
      <c r="AC414" s="224"/>
      <c r="AD414" s="16"/>
    </row>
    <row r="415" spans="1:30" s="51" customFormat="1" ht="20.100000000000001" customHeight="1">
      <c r="A415" s="311"/>
      <c r="B415" s="311"/>
      <c r="C415" s="388"/>
      <c r="D415" s="311" t="s">
        <v>6843</v>
      </c>
      <c r="E415" s="224"/>
      <c r="F415" s="300"/>
      <c r="G415" s="191"/>
      <c r="H415" s="81"/>
      <c r="I415" s="19"/>
      <c r="J415" s="81"/>
      <c r="K415" s="19"/>
      <c r="L415" s="81"/>
      <c r="M415" s="19"/>
      <c r="N415" s="83"/>
      <c r="O415" s="59"/>
      <c r="P415" s="83"/>
      <c r="Q415" s="59"/>
      <c r="R415" s="58"/>
      <c r="S415" s="59"/>
      <c r="T415" s="58"/>
      <c r="U415" s="59"/>
      <c r="V415" s="314"/>
      <c r="W415" s="224"/>
      <c r="X415" s="250"/>
      <c r="Y415" s="224"/>
      <c r="Z415" s="224"/>
      <c r="AA415" s="224"/>
      <c r="AB415" s="224"/>
      <c r="AC415" s="224"/>
      <c r="AD415" s="16"/>
    </row>
    <row r="416" spans="1:30" s="51" customFormat="1" ht="20.100000000000001" customHeight="1">
      <c r="A416" s="311"/>
      <c r="B416" s="311"/>
      <c r="C416" s="388"/>
      <c r="D416" s="311" t="s">
        <v>1956</v>
      </c>
      <c r="E416" s="224"/>
      <c r="F416" s="300"/>
      <c r="G416" s="191"/>
      <c r="H416" s="81"/>
      <c r="I416" s="19"/>
      <c r="J416" s="81"/>
      <c r="K416" s="19"/>
      <c r="L416" s="81"/>
      <c r="M416" s="19"/>
      <c r="N416" s="83"/>
      <c r="O416" s="59"/>
      <c r="P416" s="83"/>
      <c r="Q416" s="59"/>
      <c r="R416" s="58"/>
      <c r="S416" s="59"/>
      <c r="T416" s="58"/>
      <c r="U416" s="59"/>
      <c r="V416" s="314"/>
      <c r="W416" s="224"/>
      <c r="X416" s="250"/>
      <c r="Y416" s="224"/>
      <c r="Z416" s="224"/>
      <c r="AA416" s="224"/>
      <c r="AB416" s="224"/>
      <c r="AC416" s="224"/>
      <c r="AD416" s="16"/>
    </row>
    <row r="417" spans="1:30" s="51" customFormat="1" ht="20.100000000000001" customHeight="1">
      <c r="A417" s="9" t="s">
        <v>4042</v>
      </c>
      <c r="B417" s="9" t="s">
        <v>6691</v>
      </c>
      <c r="C417" s="387" t="s">
        <v>4113</v>
      </c>
      <c r="D417" s="9"/>
      <c r="E417" s="223"/>
      <c r="F417" s="299"/>
      <c r="G417" s="192"/>
      <c r="H417" s="80"/>
      <c r="I417" s="12"/>
      <c r="J417" s="80"/>
      <c r="K417" s="12"/>
      <c r="L417" s="80"/>
      <c r="M417" s="12"/>
      <c r="N417" s="82"/>
      <c r="O417" s="57"/>
      <c r="P417" s="82"/>
      <c r="Q417" s="57"/>
      <c r="R417" s="56"/>
      <c r="S417" s="57"/>
      <c r="T417" s="56"/>
      <c r="U417" s="57"/>
      <c r="V417" s="12"/>
      <c r="W417" s="223" t="s">
        <v>28</v>
      </c>
      <c r="X417" s="249" t="s">
        <v>28</v>
      </c>
      <c r="Y417" s="223" t="s">
        <v>28</v>
      </c>
      <c r="Z417" s="223" t="s">
        <v>28</v>
      </c>
      <c r="AA417" s="223" t="s">
        <v>28</v>
      </c>
      <c r="AB417" s="223"/>
      <c r="AC417" s="223"/>
      <c r="AD417" s="9"/>
    </row>
    <row r="418" spans="1:30" s="51" customFormat="1" ht="20.100000000000001" customHeight="1">
      <c r="A418" s="9" t="s">
        <v>4043</v>
      </c>
      <c r="B418" s="9" t="s">
        <v>6692</v>
      </c>
      <c r="C418" s="387" t="s">
        <v>4113</v>
      </c>
      <c r="D418" s="324"/>
      <c r="E418" s="223"/>
      <c r="F418" s="227"/>
      <c r="G418" s="304"/>
      <c r="H418" s="89"/>
      <c r="I418" s="12"/>
      <c r="J418" s="89"/>
      <c r="K418" s="12"/>
      <c r="L418" s="80"/>
      <c r="M418" s="12"/>
      <c r="N418" s="82"/>
      <c r="O418" s="57"/>
      <c r="P418" s="82"/>
      <c r="Q418" s="57"/>
      <c r="R418" s="56"/>
      <c r="S418" s="57"/>
      <c r="T418" s="56"/>
      <c r="U418" s="57"/>
      <c r="V418" s="12"/>
      <c r="W418" s="223" t="s">
        <v>28</v>
      </c>
      <c r="X418" s="249" t="s">
        <v>28</v>
      </c>
      <c r="Y418" s="223" t="s">
        <v>28</v>
      </c>
      <c r="Z418" s="223" t="s">
        <v>28</v>
      </c>
      <c r="AA418" s="223" t="s">
        <v>28</v>
      </c>
      <c r="AB418" s="223"/>
      <c r="AC418" s="223"/>
      <c r="AD418" s="9"/>
    </row>
    <row r="419" spans="1:30" s="51" customFormat="1" ht="20.100000000000001" customHeight="1">
      <c r="A419" s="396"/>
      <c r="B419" s="38"/>
      <c r="C419" s="311"/>
      <c r="D419" s="325" t="s">
        <v>1959</v>
      </c>
      <c r="E419" s="49"/>
      <c r="F419" s="198"/>
      <c r="G419" s="305"/>
      <c r="H419" s="90"/>
      <c r="I419" s="19"/>
      <c r="J419" s="90"/>
      <c r="K419" s="19"/>
      <c r="L419" s="81"/>
      <c r="M419" s="19"/>
      <c r="N419" s="83"/>
      <c r="O419" s="59"/>
      <c r="P419" s="83"/>
      <c r="Q419" s="59"/>
      <c r="R419" s="58"/>
      <c r="S419" s="59"/>
      <c r="T419" s="58"/>
      <c r="U419" s="59"/>
      <c r="V419" s="47"/>
      <c r="W419" s="447"/>
      <c r="X419" s="447"/>
      <c r="Y419" s="447"/>
      <c r="Z419" s="447"/>
      <c r="AA419" s="447"/>
      <c r="AB419" s="224"/>
      <c r="AC419" s="224"/>
      <c r="AD419" s="16"/>
    </row>
    <row r="420" spans="1:30" s="51" customFormat="1" ht="20.100000000000001" customHeight="1">
      <c r="A420" s="311"/>
      <c r="B420" s="311"/>
      <c r="C420" s="388"/>
      <c r="D420" s="325" t="s">
        <v>1960</v>
      </c>
      <c r="E420" s="50"/>
      <c r="F420" s="198"/>
      <c r="G420" s="305"/>
      <c r="H420" s="90"/>
      <c r="I420" s="19"/>
      <c r="J420" s="90"/>
      <c r="K420" s="19"/>
      <c r="L420" s="81"/>
      <c r="M420" s="19"/>
      <c r="N420" s="83"/>
      <c r="O420" s="59"/>
      <c r="P420" s="83"/>
      <c r="Q420" s="59"/>
      <c r="R420" s="58"/>
      <c r="S420" s="59"/>
      <c r="T420" s="58"/>
      <c r="U420" s="59"/>
      <c r="V420" s="314"/>
      <c r="W420" s="224"/>
      <c r="X420" s="250"/>
      <c r="Y420" s="224"/>
      <c r="Z420" s="224"/>
      <c r="AA420" s="224"/>
      <c r="AB420" s="224"/>
      <c r="AC420" s="224"/>
      <c r="AD420" s="16"/>
    </row>
    <row r="421" spans="1:30" s="51" customFormat="1" ht="20.100000000000001" customHeight="1">
      <c r="A421" s="9" t="s">
        <v>4044</v>
      </c>
      <c r="B421" s="9" t="s">
        <v>6693</v>
      </c>
      <c r="C421" s="387" t="s">
        <v>4116</v>
      </c>
      <c r="D421" s="324" t="s">
        <v>3236</v>
      </c>
      <c r="E421" s="49"/>
      <c r="F421" s="89"/>
      <c r="G421" s="12"/>
      <c r="H421" s="89"/>
      <c r="I421" s="12"/>
      <c r="J421" s="89"/>
      <c r="K421" s="12"/>
      <c r="L421" s="80"/>
      <c r="M421" s="12"/>
      <c r="N421" s="82"/>
      <c r="O421" s="57"/>
      <c r="P421" s="82"/>
      <c r="Q421" s="57"/>
      <c r="R421" s="56"/>
      <c r="S421" s="57"/>
      <c r="T421" s="56"/>
      <c r="U421" s="57"/>
      <c r="V421" s="12"/>
      <c r="W421" s="223" t="s">
        <v>28</v>
      </c>
      <c r="X421" s="249" t="s">
        <v>28</v>
      </c>
      <c r="Y421" s="223" t="s">
        <v>28</v>
      </c>
      <c r="Z421" s="223" t="s">
        <v>28</v>
      </c>
      <c r="AA421" s="223" t="s">
        <v>28</v>
      </c>
      <c r="AB421" s="223"/>
      <c r="AC421" s="223"/>
      <c r="AD421" s="9"/>
    </row>
    <row r="422" spans="1:30" s="51" customFormat="1" ht="20.100000000000001" customHeight="1">
      <c r="A422" s="311"/>
      <c r="B422" s="311"/>
      <c r="C422" s="388"/>
      <c r="D422" s="325" t="s">
        <v>3237</v>
      </c>
      <c r="E422" s="49"/>
      <c r="F422" s="198"/>
      <c r="G422" s="305"/>
      <c r="H422" s="90"/>
      <c r="I422" s="19"/>
      <c r="J422" s="90"/>
      <c r="K422" s="19"/>
      <c r="L422" s="81"/>
      <c r="M422" s="19"/>
      <c r="N422" s="83"/>
      <c r="O422" s="59"/>
      <c r="P422" s="83"/>
      <c r="Q422" s="59"/>
      <c r="R422" s="58"/>
      <c r="S422" s="59"/>
      <c r="T422" s="58"/>
      <c r="U422" s="59"/>
      <c r="V422" s="314"/>
      <c r="W422" s="224"/>
      <c r="X422" s="250"/>
      <c r="Y422" s="224"/>
      <c r="Z422" s="224"/>
      <c r="AA422" s="224"/>
      <c r="AB422" s="224"/>
      <c r="AC422" s="224"/>
      <c r="AD422" s="16"/>
    </row>
    <row r="423" spans="1:30" s="51" customFormat="1" ht="20.100000000000001" customHeight="1">
      <c r="A423" s="311"/>
      <c r="B423" s="311"/>
      <c r="C423" s="388"/>
      <c r="D423" s="325" t="s">
        <v>3238</v>
      </c>
      <c r="E423" s="49"/>
      <c r="F423" s="198"/>
      <c r="G423" s="305"/>
      <c r="H423" s="90"/>
      <c r="I423" s="19"/>
      <c r="J423" s="90"/>
      <c r="K423" s="19"/>
      <c r="L423" s="81"/>
      <c r="M423" s="19"/>
      <c r="N423" s="83"/>
      <c r="O423" s="59"/>
      <c r="P423" s="83"/>
      <c r="Q423" s="59"/>
      <c r="R423" s="58"/>
      <c r="S423" s="59"/>
      <c r="T423" s="58"/>
      <c r="U423" s="59"/>
      <c r="V423" s="314"/>
      <c r="W423" s="224"/>
      <c r="X423" s="250"/>
      <c r="Y423" s="224"/>
      <c r="Z423" s="224"/>
      <c r="AA423" s="224"/>
      <c r="AB423" s="224"/>
      <c r="AC423" s="224"/>
      <c r="AD423" s="16"/>
    </row>
    <row r="424" spans="1:30" s="51" customFormat="1" ht="20.100000000000001" customHeight="1">
      <c r="A424" s="311"/>
      <c r="B424" s="311"/>
      <c r="C424" s="388"/>
      <c r="D424" s="325" t="s">
        <v>3239</v>
      </c>
      <c r="E424" s="49"/>
      <c r="F424" s="198"/>
      <c r="G424" s="305"/>
      <c r="H424" s="90"/>
      <c r="I424" s="19"/>
      <c r="J424" s="90"/>
      <c r="K424" s="19"/>
      <c r="L424" s="81"/>
      <c r="M424" s="19"/>
      <c r="N424" s="83"/>
      <c r="O424" s="59"/>
      <c r="P424" s="83"/>
      <c r="Q424" s="59"/>
      <c r="R424" s="58"/>
      <c r="S424" s="59"/>
      <c r="T424" s="58"/>
      <c r="U424" s="59"/>
      <c r="V424" s="314"/>
      <c r="W424" s="224"/>
      <c r="X424" s="250"/>
      <c r="Y424" s="224"/>
      <c r="Z424" s="224"/>
      <c r="AA424" s="224"/>
      <c r="AB424" s="224"/>
      <c r="AC424" s="224"/>
      <c r="AD424" s="16"/>
    </row>
    <row r="425" spans="1:30" s="51" customFormat="1" ht="20.100000000000001" customHeight="1">
      <c r="A425" s="311"/>
      <c r="B425" s="311"/>
      <c r="C425" s="388"/>
      <c r="D425" s="325" t="s">
        <v>1959</v>
      </c>
      <c r="E425" s="49"/>
      <c r="F425" s="198"/>
      <c r="G425" s="305"/>
      <c r="H425" s="90"/>
      <c r="I425" s="19"/>
      <c r="J425" s="90"/>
      <c r="K425" s="19"/>
      <c r="L425" s="81"/>
      <c r="M425" s="19"/>
      <c r="N425" s="83"/>
      <c r="O425" s="59"/>
      <c r="P425" s="83"/>
      <c r="Q425" s="59"/>
      <c r="R425" s="58"/>
      <c r="S425" s="59"/>
      <c r="T425" s="58"/>
      <c r="U425" s="59"/>
      <c r="V425" s="314"/>
      <c r="W425" s="224"/>
      <c r="X425" s="250"/>
      <c r="Y425" s="224"/>
      <c r="Z425" s="224"/>
      <c r="AA425" s="224"/>
      <c r="AB425" s="224"/>
      <c r="AC425" s="224"/>
      <c r="AD425" s="16"/>
    </row>
    <row r="426" spans="1:30" s="51" customFormat="1" ht="20.100000000000001" customHeight="1">
      <c r="A426" s="311"/>
      <c r="B426" s="311"/>
      <c r="C426" s="388"/>
      <c r="D426" s="325" t="s">
        <v>1960</v>
      </c>
      <c r="E426" s="49"/>
      <c r="F426" s="198"/>
      <c r="G426" s="305"/>
      <c r="H426" s="90"/>
      <c r="I426" s="19"/>
      <c r="J426" s="90"/>
      <c r="K426" s="19"/>
      <c r="L426" s="81"/>
      <c r="M426" s="19"/>
      <c r="N426" s="83"/>
      <c r="O426" s="59"/>
      <c r="P426" s="83"/>
      <c r="Q426" s="59"/>
      <c r="R426" s="58"/>
      <c r="S426" s="59"/>
      <c r="T426" s="58"/>
      <c r="U426" s="59"/>
      <c r="V426" s="314"/>
      <c r="W426" s="224"/>
      <c r="X426" s="250"/>
      <c r="Y426" s="224"/>
      <c r="Z426" s="224"/>
      <c r="AA426" s="224"/>
      <c r="AB426" s="224"/>
      <c r="AC426" s="224"/>
      <c r="AD426" s="16"/>
    </row>
    <row r="427" spans="1:30" s="51" customFormat="1" ht="20.100000000000001" customHeight="1">
      <c r="A427" s="9" t="s">
        <v>4045</v>
      </c>
      <c r="B427" s="9" t="s">
        <v>6885</v>
      </c>
      <c r="C427" s="387" t="s">
        <v>6845</v>
      </c>
      <c r="D427" s="324"/>
      <c r="E427" s="94"/>
      <c r="F427" s="94"/>
      <c r="G427" s="306"/>
      <c r="H427" s="95"/>
      <c r="I427" s="12"/>
      <c r="J427" s="95"/>
      <c r="K427" s="12"/>
      <c r="L427" s="80"/>
      <c r="M427" s="12"/>
      <c r="N427" s="82"/>
      <c r="O427" s="57"/>
      <c r="P427" s="82">
        <v>1</v>
      </c>
      <c r="Q427" s="57">
        <v>100</v>
      </c>
      <c r="R427" s="56"/>
      <c r="S427" s="57"/>
      <c r="T427" s="56"/>
      <c r="U427" s="57"/>
      <c r="V427" s="12"/>
      <c r="W427" s="223" t="s">
        <v>28</v>
      </c>
      <c r="X427" s="249" t="s">
        <v>28</v>
      </c>
      <c r="Y427" s="223" t="s">
        <v>28</v>
      </c>
      <c r="Z427" s="223" t="s">
        <v>28</v>
      </c>
      <c r="AA427" s="223" t="s">
        <v>28</v>
      </c>
      <c r="AB427" s="223"/>
      <c r="AC427" s="223"/>
      <c r="AD427" s="39"/>
    </row>
    <row r="428" spans="1:30" s="51" customFormat="1" ht="20.100000000000001" customHeight="1">
      <c r="A428" s="9" t="s">
        <v>6826</v>
      </c>
      <c r="B428" s="9" t="s">
        <v>6886</v>
      </c>
      <c r="C428" s="387" t="s">
        <v>6845</v>
      </c>
      <c r="D428" s="324" t="s">
        <v>1974</v>
      </c>
      <c r="E428" s="48"/>
      <c r="F428" s="198"/>
      <c r="G428" s="305"/>
      <c r="H428" s="90"/>
      <c r="I428" s="249"/>
      <c r="J428" s="90"/>
      <c r="K428" s="223"/>
      <c r="L428" s="223"/>
      <c r="M428" s="223"/>
      <c r="N428" s="82"/>
      <c r="O428" s="57"/>
      <c r="P428" s="82"/>
      <c r="Q428" s="57"/>
      <c r="R428" s="56"/>
      <c r="S428" s="57"/>
      <c r="T428" s="56"/>
      <c r="U428" s="57"/>
      <c r="V428" s="12"/>
      <c r="W428" s="223" t="s">
        <v>28</v>
      </c>
      <c r="X428" s="249" t="s">
        <v>28</v>
      </c>
      <c r="Y428" s="223" t="s">
        <v>28</v>
      </c>
      <c r="Z428" s="223" t="s">
        <v>28</v>
      </c>
      <c r="AA428" s="223" t="s">
        <v>28</v>
      </c>
      <c r="AB428" s="223"/>
      <c r="AC428" s="9"/>
      <c r="AD428" s="66"/>
    </row>
    <row r="429" spans="1:30" s="51" customFormat="1" ht="20.100000000000001" customHeight="1">
      <c r="A429" s="311"/>
      <c r="B429" s="311"/>
      <c r="C429" s="388"/>
      <c r="D429" s="325" t="s">
        <v>1975</v>
      </c>
      <c r="E429" s="49"/>
      <c r="F429" s="198"/>
      <c r="G429" s="305"/>
      <c r="H429" s="90"/>
      <c r="I429" s="250"/>
      <c r="J429" s="90"/>
      <c r="K429" s="224"/>
      <c r="L429" s="224"/>
      <c r="M429" s="224"/>
      <c r="N429" s="83"/>
      <c r="O429" s="59"/>
      <c r="P429" s="83"/>
      <c r="Q429" s="59"/>
      <c r="R429" s="58"/>
      <c r="S429" s="59"/>
      <c r="T429" s="58"/>
      <c r="U429" s="59"/>
      <c r="V429" s="314"/>
      <c r="W429" s="224"/>
      <c r="X429" s="250"/>
      <c r="Y429" s="224"/>
      <c r="Z429" s="224"/>
      <c r="AA429" s="224"/>
      <c r="AB429" s="224"/>
      <c r="AC429" s="16"/>
      <c r="AD429" s="85"/>
    </row>
    <row r="430" spans="1:30" s="51" customFormat="1" ht="20.100000000000001" customHeight="1">
      <c r="A430" s="311"/>
      <c r="B430" s="311"/>
      <c r="C430" s="388"/>
      <c r="D430" s="325" t="s">
        <v>1976</v>
      </c>
      <c r="E430" s="49"/>
      <c r="F430" s="198"/>
      <c r="G430" s="305"/>
      <c r="H430" s="90"/>
      <c r="I430" s="250"/>
      <c r="J430" s="90"/>
      <c r="K430" s="224"/>
      <c r="L430" s="224"/>
      <c r="M430" s="224"/>
      <c r="N430" s="83"/>
      <c r="O430" s="59"/>
      <c r="P430" s="83"/>
      <c r="Q430" s="59"/>
      <c r="R430" s="58"/>
      <c r="S430" s="59"/>
      <c r="T430" s="58"/>
      <c r="U430" s="59"/>
      <c r="V430" s="314"/>
      <c r="W430" s="224"/>
      <c r="X430" s="250"/>
      <c r="Y430" s="224"/>
      <c r="Z430" s="224"/>
      <c r="AA430" s="224"/>
      <c r="AB430" s="224"/>
      <c r="AC430" s="16"/>
      <c r="AD430" s="85"/>
    </row>
    <row r="431" spans="1:30" s="51" customFormat="1" ht="20.100000000000001" customHeight="1">
      <c r="A431" s="311"/>
      <c r="B431" s="311"/>
      <c r="C431" s="388"/>
      <c r="D431" s="325" t="s">
        <v>1992</v>
      </c>
      <c r="E431" s="49"/>
      <c r="F431" s="198"/>
      <c r="G431" s="305"/>
      <c r="H431" s="90"/>
      <c r="I431" s="250"/>
      <c r="J431" s="90"/>
      <c r="K431" s="224"/>
      <c r="L431" s="224"/>
      <c r="M431" s="224"/>
      <c r="N431" s="83"/>
      <c r="O431" s="59"/>
      <c r="P431" s="83"/>
      <c r="Q431" s="59"/>
      <c r="R431" s="58"/>
      <c r="S431" s="59"/>
      <c r="T431" s="58"/>
      <c r="U431" s="59"/>
      <c r="V431" s="314"/>
      <c r="W431" s="224"/>
      <c r="X431" s="250"/>
      <c r="Y431" s="224"/>
      <c r="Z431" s="224"/>
      <c r="AA431" s="224"/>
      <c r="AB431" s="224"/>
      <c r="AC431" s="16"/>
      <c r="AD431" s="85"/>
    </row>
    <row r="432" spans="1:30" s="51" customFormat="1" ht="20.100000000000001" customHeight="1">
      <c r="A432" s="311"/>
      <c r="B432" s="311"/>
      <c r="C432" s="388"/>
      <c r="D432" s="325" t="s">
        <v>1993</v>
      </c>
      <c r="E432" s="49"/>
      <c r="F432" s="198"/>
      <c r="G432" s="305"/>
      <c r="H432" s="90"/>
      <c r="I432" s="250"/>
      <c r="J432" s="90"/>
      <c r="K432" s="224"/>
      <c r="L432" s="224"/>
      <c r="M432" s="224"/>
      <c r="N432" s="83"/>
      <c r="O432" s="59"/>
      <c r="P432" s="83"/>
      <c r="Q432" s="59"/>
      <c r="R432" s="58"/>
      <c r="S432" s="59"/>
      <c r="T432" s="58"/>
      <c r="U432" s="59"/>
      <c r="V432" s="314"/>
      <c r="W432" s="224"/>
      <c r="X432" s="250"/>
      <c r="Y432" s="224"/>
      <c r="Z432" s="224"/>
      <c r="AA432" s="224"/>
      <c r="AB432" s="224"/>
      <c r="AC432" s="16"/>
      <c r="AD432" s="85"/>
    </row>
    <row r="433" spans="1:30" s="51" customFormat="1" ht="20.100000000000001" customHeight="1">
      <c r="A433" s="311"/>
      <c r="B433" s="311"/>
      <c r="C433" s="388"/>
      <c r="D433" s="325" t="s">
        <v>1979</v>
      </c>
      <c r="E433" s="49"/>
      <c r="F433" s="198"/>
      <c r="G433" s="305"/>
      <c r="H433" s="90"/>
      <c r="I433" s="250"/>
      <c r="J433" s="90"/>
      <c r="K433" s="224"/>
      <c r="L433" s="224"/>
      <c r="M433" s="224"/>
      <c r="N433" s="83"/>
      <c r="O433" s="59"/>
      <c r="P433" s="83">
        <v>1</v>
      </c>
      <c r="Q433" s="59">
        <v>100</v>
      </c>
      <c r="R433" s="58"/>
      <c r="S433" s="59"/>
      <c r="T433" s="58"/>
      <c r="U433" s="59"/>
      <c r="V433" s="314"/>
      <c r="W433" s="224"/>
      <c r="X433" s="250"/>
      <c r="Y433" s="224"/>
      <c r="Z433" s="224"/>
      <c r="AA433" s="224"/>
      <c r="AB433" s="224"/>
      <c r="AC433" s="16"/>
      <c r="AD433" s="85"/>
    </row>
    <row r="434" spans="1:30" s="51" customFormat="1" ht="20.100000000000001" customHeight="1">
      <c r="A434" s="311"/>
      <c r="B434" s="311"/>
      <c r="C434" s="388"/>
      <c r="D434" s="325" t="s">
        <v>1980</v>
      </c>
      <c r="E434" s="224"/>
      <c r="F434" s="96"/>
      <c r="G434" s="305"/>
      <c r="H434" s="90"/>
      <c r="I434" s="250"/>
      <c r="J434" s="90"/>
      <c r="K434" s="224"/>
      <c r="L434" s="224"/>
      <c r="M434" s="224"/>
      <c r="N434" s="83"/>
      <c r="O434" s="59"/>
      <c r="P434" s="83"/>
      <c r="Q434" s="59"/>
      <c r="R434" s="58"/>
      <c r="S434" s="59"/>
      <c r="T434" s="58"/>
      <c r="U434" s="59"/>
      <c r="V434" s="314"/>
      <c r="W434" s="224"/>
      <c r="X434" s="250"/>
      <c r="Y434" s="224"/>
      <c r="Z434" s="224"/>
      <c r="AA434" s="224"/>
      <c r="AB434" s="224"/>
      <c r="AC434" s="16"/>
      <c r="AD434" s="85"/>
    </row>
    <row r="435" spans="1:30" s="51" customFormat="1" ht="20.100000000000001" customHeight="1">
      <c r="A435" s="311"/>
      <c r="B435" s="311"/>
      <c r="C435" s="388"/>
      <c r="D435" s="325" t="s">
        <v>1981</v>
      </c>
      <c r="E435" s="224"/>
      <c r="F435" s="96"/>
      <c r="G435" s="305"/>
      <c r="H435" s="90"/>
      <c r="I435" s="250"/>
      <c r="J435" s="90"/>
      <c r="K435" s="224"/>
      <c r="L435" s="224"/>
      <c r="M435" s="224"/>
      <c r="N435" s="83"/>
      <c r="O435" s="59"/>
      <c r="P435" s="83"/>
      <c r="Q435" s="59"/>
      <c r="R435" s="58"/>
      <c r="S435" s="59"/>
      <c r="T435" s="58"/>
      <c r="U435" s="59"/>
      <c r="V435" s="314"/>
      <c r="W435" s="224"/>
      <c r="X435" s="250"/>
      <c r="Y435" s="224"/>
      <c r="Z435" s="224"/>
      <c r="AA435" s="224"/>
      <c r="AB435" s="224"/>
      <c r="AC435" s="16"/>
      <c r="AD435" s="85"/>
    </row>
    <row r="436" spans="1:30" s="51" customFormat="1" ht="20.100000000000001" customHeight="1">
      <c r="A436" s="311"/>
      <c r="B436" s="311"/>
      <c r="C436" s="388"/>
      <c r="D436" s="325" t="s">
        <v>1982</v>
      </c>
      <c r="E436" s="224"/>
      <c r="F436" s="96"/>
      <c r="G436" s="305"/>
      <c r="H436" s="90"/>
      <c r="I436" s="250"/>
      <c r="J436" s="90"/>
      <c r="K436" s="224"/>
      <c r="L436" s="224"/>
      <c r="M436" s="224"/>
      <c r="N436" s="83"/>
      <c r="O436" s="59"/>
      <c r="P436" s="83"/>
      <c r="Q436" s="59"/>
      <c r="R436" s="58"/>
      <c r="S436" s="59"/>
      <c r="T436" s="58"/>
      <c r="U436" s="59"/>
      <c r="V436" s="314"/>
      <c r="W436" s="224"/>
      <c r="X436" s="250"/>
      <c r="Y436" s="224"/>
      <c r="Z436" s="224"/>
      <c r="AA436" s="224"/>
      <c r="AB436" s="224"/>
      <c r="AC436" s="16"/>
      <c r="AD436" s="85"/>
    </row>
    <row r="437" spans="1:30" s="51" customFormat="1" ht="20.100000000000001" customHeight="1">
      <c r="A437" s="311"/>
      <c r="B437" s="311"/>
      <c r="C437" s="388"/>
      <c r="D437" s="325" t="s">
        <v>6870</v>
      </c>
      <c r="E437" s="224"/>
      <c r="F437" s="96"/>
      <c r="G437" s="305"/>
      <c r="H437" s="90"/>
      <c r="I437" s="250"/>
      <c r="J437" s="90"/>
      <c r="K437" s="224"/>
      <c r="L437" s="224"/>
      <c r="M437" s="224"/>
      <c r="N437" s="83"/>
      <c r="O437" s="59"/>
      <c r="P437" s="83"/>
      <c r="Q437" s="59"/>
      <c r="R437" s="58"/>
      <c r="S437" s="59"/>
      <c r="T437" s="58"/>
      <c r="U437" s="59"/>
      <c r="V437" s="314"/>
      <c r="W437" s="224"/>
      <c r="X437" s="250"/>
      <c r="Y437" s="224"/>
      <c r="Z437" s="224"/>
      <c r="AA437" s="224"/>
      <c r="AB437" s="224"/>
      <c r="AC437" s="16"/>
      <c r="AD437" s="85"/>
    </row>
    <row r="438" spans="1:30" s="51" customFormat="1" ht="20.100000000000001" customHeight="1">
      <c r="A438" s="311"/>
      <c r="B438" s="311"/>
      <c r="C438" s="388"/>
      <c r="D438" s="325" t="s">
        <v>3101</v>
      </c>
      <c r="E438" s="224"/>
      <c r="F438" s="96"/>
      <c r="G438" s="305"/>
      <c r="H438" s="90"/>
      <c r="I438" s="250"/>
      <c r="J438" s="90"/>
      <c r="K438" s="224"/>
      <c r="L438" s="224"/>
      <c r="M438" s="224"/>
      <c r="N438" s="83"/>
      <c r="O438" s="59"/>
      <c r="P438" s="83"/>
      <c r="Q438" s="59"/>
      <c r="R438" s="58"/>
      <c r="S438" s="59"/>
      <c r="T438" s="58"/>
      <c r="U438" s="59"/>
      <c r="V438" s="314"/>
      <c r="W438" s="224"/>
      <c r="X438" s="250"/>
      <c r="Y438" s="224"/>
      <c r="Z438" s="224"/>
      <c r="AA438" s="224"/>
      <c r="AB438" s="224"/>
      <c r="AC438" s="16"/>
      <c r="AD438" s="85"/>
    </row>
    <row r="439" spans="1:30" s="51" customFormat="1" ht="20.100000000000001" customHeight="1">
      <c r="A439" s="311"/>
      <c r="B439" s="311"/>
      <c r="C439" s="388"/>
      <c r="D439" s="325" t="s">
        <v>6871</v>
      </c>
      <c r="E439" s="224"/>
      <c r="F439" s="96"/>
      <c r="G439" s="305"/>
      <c r="H439" s="96"/>
      <c r="I439" s="250"/>
      <c r="J439" s="96"/>
      <c r="K439" s="224"/>
      <c r="L439" s="224"/>
      <c r="M439" s="224"/>
      <c r="N439" s="83"/>
      <c r="O439" s="59"/>
      <c r="P439" s="83"/>
      <c r="Q439" s="59"/>
      <c r="R439" s="58"/>
      <c r="S439" s="59"/>
      <c r="T439" s="58"/>
      <c r="U439" s="59"/>
      <c r="V439" s="314"/>
      <c r="W439" s="224"/>
      <c r="X439" s="250"/>
      <c r="Y439" s="224"/>
      <c r="Z439" s="224"/>
      <c r="AA439" s="224"/>
      <c r="AB439" s="224"/>
      <c r="AC439" s="16"/>
      <c r="AD439" s="85"/>
    </row>
    <row r="440" spans="1:30" s="51" customFormat="1" ht="20.100000000000001" customHeight="1">
      <c r="A440" s="311"/>
      <c r="B440" s="311"/>
      <c r="C440" s="388"/>
      <c r="D440" s="325" t="s">
        <v>6872</v>
      </c>
      <c r="E440" s="224"/>
      <c r="F440" s="96"/>
      <c r="G440" s="305"/>
      <c r="H440" s="96"/>
      <c r="I440" s="250"/>
      <c r="J440" s="96"/>
      <c r="K440" s="224"/>
      <c r="L440" s="224"/>
      <c r="M440" s="224"/>
      <c r="N440" s="83"/>
      <c r="O440" s="59"/>
      <c r="P440" s="83"/>
      <c r="Q440" s="59"/>
      <c r="R440" s="58"/>
      <c r="S440" s="59"/>
      <c r="T440" s="58"/>
      <c r="U440" s="59"/>
      <c r="V440" s="314"/>
      <c r="W440" s="224"/>
      <c r="X440" s="250"/>
      <c r="Y440" s="224"/>
      <c r="Z440" s="224"/>
      <c r="AA440" s="224"/>
      <c r="AB440" s="224"/>
      <c r="AC440" s="16"/>
      <c r="AD440" s="85"/>
    </row>
    <row r="441" spans="1:30" s="51" customFormat="1" ht="20.100000000000001" customHeight="1">
      <c r="A441" s="311"/>
      <c r="B441" s="311"/>
      <c r="C441" s="388"/>
      <c r="D441" s="325" t="s">
        <v>6873</v>
      </c>
      <c r="E441" s="224"/>
      <c r="F441" s="96"/>
      <c r="G441" s="305"/>
      <c r="H441" s="96"/>
      <c r="I441" s="250"/>
      <c r="J441" s="96"/>
      <c r="K441" s="224"/>
      <c r="L441" s="224"/>
      <c r="M441" s="224"/>
      <c r="N441" s="83"/>
      <c r="O441" s="59"/>
      <c r="P441" s="83"/>
      <c r="Q441" s="59"/>
      <c r="R441" s="58"/>
      <c r="S441" s="59"/>
      <c r="T441" s="58"/>
      <c r="U441" s="59"/>
      <c r="V441" s="314"/>
      <c r="W441" s="224"/>
      <c r="X441" s="250"/>
      <c r="Y441" s="224"/>
      <c r="Z441" s="224"/>
      <c r="AA441" s="224"/>
      <c r="AB441" s="224"/>
      <c r="AC441" s="16"/>
      <c r="AD441" s="85"/>
    </row>
    <row r="442" spans="1:30" s="51" customFormat="1" ht="20.100000000000001" customHeight="1">
      <c r="A442" s="311"/>
      <c r="B442" s="311"/>
      <c r="C442" s="388"/>
      <c r="D442" s="325" t="s">
        <v>6874</v>
      </c>
      <c r="E442" s="224"/>
      <c r="F442" s="96"/>
      <c r="G442" s="305"/>
      <c r="H442" s="96"/>
      <c r="I442" s="250"/>
      <c r="J442" s="96"/>
      <c r="K442" s="224"/>
      <c r="L442" s="224"/>
      <c r="M442" s="224"/>
      <c r="N442" s="83"/>
      <c r="O442" s="59"/>
      <c r="P442" s="83"/>
      <c r="Q442" s="59"/>
      <c r="R442" s="58"/>
      <c r="S442" s="59"/>
      <c r="T442" s="58"/>
      <c r="U442" s="59"/>
      <c r="V442" s="314"/>
      <c r="W442" s="224"/>
      <c r="X442" s="250"/>
      <c r="Y442" s="224"/>
      <c r="Z442" s="224"/>
      <c r="AA442" s="224"/>
      <c r="AB442" s="224"/>
      <c r="AC442" s="16"/>
      <c r="AD442" s="85"/>
    </row>
    <row r="443" spans="1:30" s="51" customFormat="1" ht="20.100000000000001" customHeight="1">
      <c r="A443" s="311"/>
      <c r="B443" s="311"/>
      <c r="C443" s="388"/>
      <c r="D443" s="325" t="s">
        <v>6875</v>
      </c>
      <c r="E443" s="224"/>
      <c r="F443" s="96"/>
      <c r="G443" s="305"/>
      <c r="H443" s="96"/>
      <c r="I443" s="250"/>
      <c r="J443" s="96"/>
      <c r="K443" s="224"/>
      <c r="L443" s="224"/>
      <c r="M443" s="224"/>
      <c r="N443" s="83"/>
      <c r="O443" s="59"/>
      <c r="P443" s="83"/>
      <c r="Q443" s="59"/>
      <c r="R443" s="58"/>
      <c r="S443" s="59"/>
      <c r="T443" s="58"/>
      <c r="U443" s="59"/>
      <c r="V443" s="314"/>
      <c r="W443" s="224"/>
      <c r="X443" s="250"/>
      <c r="Y443" s="224"/>
      <c r="Z443" s="224"/>
      <c r="AA443" s="224"/>
      <c r="AB443" s="224"/>
      <c r="AC443" s="16"/>
      <c r="AD443" s="85"/>
    </row>
    <row r="444" spans="1:30" s="51" customFormat="1" ht="20.100000000000001" customHeight="1">
      <c r="A444" s="311"/>
      <c r="B444" s="311"/>
      <c r="C444" s="388"/>
      <c r="D444" s="325" t="s">
        <v>6876</v>
      </c>
      <c r="E444" s="224"/>
      <c r="F444" s="96"/>
      <c r="G444" s="305"/>
      <c r="H444" s="96"/>
      <c r="I444" s="250"/>
      <c r="J444" s="96"/>
      <c r="K444" s="224"/>
      <c r="L444" s="224"/>
      <c r="M444" s="224"/>
      <c r="N444" s="83"/>
      <c r="O444" s="59"/>
      <c r="P444" s="83"/>
      <c r="Q444" s="59"/>
      <c r="R444" s="58"/>
      <c r="S444" s="59"/>
      <c r="T444" s="58"/>
      <c r="U444" s="59"/>
      <c r="V444" s="314"/>
      <c r="W444" s="224"/>
      <c r="X444" s="250"/>
      <c r="Y444" s="224"/>
      <c r="Z444" s="224"/>
      <c r="AA444" s="224"/>
      <c r="AB444" s="224"/>
      <c r="AC444" s="16"/>
      <c r="AD444" s="85"/>
    </row>
    <row r="445" spans="1:30" s="51" customFormat="1" ht="20.100000000000001" customHeight="1">
      <c r="A445" s="311"/>
      <c r="B445" s="311"/>
      <c r="C445" s="388"/>
      <c r="D445" s="325" t="s">
        <v>3103</v>
      </c>
      <c r="E445" s="224"/>
      <c r="F445" s="96"/>
      <c r="G445" s="305"/>
      <c r="H445" s="96"/>
      <c r="I445" s="250"/>
      <c r="J445" s="96"/>
      <c r="K445" s="224"/>
      <c r="L445" s="224"/>
      <c r="M445" s="224"/>
      <c r="N445" s="83"/>
      <c r="O445" s="59"/>
      <c r="P445" s="83"/>
      <c r="Q445" s="59"/>
      <c r="R445" s="58"/>
      <c r="S445" s="59"/>
      <c r="T445" s="58"/>
      <c r="U445" s="59"/>
      <c r="V445" s="314"/>
      <c r="W445" s="224"/>
      <c r="X445" s="250"/>
      <c r="Y445" s="224"/>
      <c r="Z445" s="224"/>
      <c r="AA445" s="224"/>
      <c r="AB445" s="224"/>
      <c r="AC445" s="16"/>
      <c r="AD445" s="85"/>
    </row>
    <row r="446" spans="1:30" s="51" customFormat="1" ht="20.100000000000001" customHeight="1">
      <c r="A446" s="311"/>
      <c r="B446" s="311"/>
      <c r="C446" s="388"/>
      <c r="D446" s="325" t="s">
        <v>6877</v>
      </c>
      <c r="E446" s="224"/>
      <c r="F446" s="96"/>
      <c r="G446" s="305"/>
      <c r="H446" s="96"/>
      <c r="I446" s="250"/>
      <c r="J446" s="96"/>
      <c r="K446" s="224"/>
      <c r="L446" s="224"/>
      <c r="M446" s="224"/>
      <c r="N446" s="83"/>
      <c r="O446" s="59"/>
      <c r="P446" s="83"/>
      <c r="Q446" s="59"/>
      <c r="R446" s="58"/>
      <c r="S446" s="59"/>
      <c r="T446" s="58"/>
      <c r="U446" s="59"/>
      <c r="V446" s="314"/>
      <c r="W446" s="224"/>
      <c r="X446" s="250"/>
      <c r="Y446" s="224"/>
      <c r="Z446" s="224"/>
      <c r="AA446" s="224"/>
      <c r="AB446" s="224"/>
      <c r="AC446" s="16"/>
      <c r="AD446" s="85"/>
    </row>
    <row r="447" spans="1:30" s="51" customFormat="1" ht="20.100000000000001" customHeight="1">
      <c r="A447" s="311"/>
      <c r="B447" s="311"/>
      <c r="C447" s="388"/>
      <c r="D447" s="325" t="s">
        <v>6878</v>
      </c>
      <c r="E447" s="224"/>
      <c r="F447" s="96"/>
      <c r="G447" s="305"/>
      <c r="H447" s="96"/>
      <c r="I447" s="250"/>
      <c r="J447" s="96"/>
      <c r="K447" s="224"/>
      <c r="L447" s="224"/>
      <c r="M447" s="224"/>
      <c r="N447" s="83"/>
      <c r="O447" s="59"/>
      <c r="P447" s="83"/>
      <c r="Q447" s="59"/>
      <c r="R447" s="58"/>
      <c r="S447" s="59"/>
      <c r="T447" s="18"/>
      <c r="U447" s="19"/>
      <c r="V447" s="314"/>
      <c r="W447" s="224"/>
      <c r="X447" s="250"/>
      <c r="Y447" s="224"/>
      <c r="Z447" s="224"/>
      <c r="AA447" s="224"/>
      <c r="AB447" s="224"/>
      <c r="AC447" s="16"/>
      <c r="AD447" s="85"/>
    </row>
    <row r="448" spans="1:30" s="51" customFormat="1" ht="20.100000000000001" customHeight="1">
      <c r="A448" s="311"/>
      <c r="B448" s="311"/>
      <c r="C448" s="388"/>
      <c r="D448" s="325" t="s">
        <v>2388</v>
      </c>
      <c r="E448" s="224"/>
      <c r="F448" s="96"/>
      <c r="G448" s="305"/>
      <c r="H448" s="96"/>
      <c r="I448" s="250"/>
      <c r="J448" s="96"/>
      <c r="K448" s="224"/>
      <c r="L448" s="224"/>
      <c r="M448" s="224"/>
      <c r="N448" s="83"/>
      <c r="O448" s="59"/>
      <c r="P448" s="83"/>
      <c r="Q448" s="59"/>
      <c r="R448" s="58"/>
      <c r="S448" s="59"/>
      <c r="T448" s="58"/>
      <c r="U448" s="59"/>
      <c r="V448" s="314"/>
      <c r="W448" s="224"/>
      <c r="X448" s="250"/>
      <c r="Y448" s="224"/>
      <c r="Z448" s="224"/>
      <c r="AA448" s="224"/>
      <c r="AB448" s="224"/>
      <c r="AC448" s="16"/>
      <c r="AD448" s="85"/>
    </row>
    <row r="449" spans="1:30" s="51" customFormat="1" ht="20.100000000000001" customHeight="1">
      <c r="A449" s="311"/>
      <c r="B449" s="311"/>
      <c r="C449" s="388"/>
      <c r="D449" s="325" t="s">
        <v>3777</v>
      </c>
      <c r="E449" s="61"/>
      <c r="F449" s="96"/>
      <c r="G449" s="305"/>
      <c r="H449" s="96"/>
      <c r="I449" s="250"/>
      <c r="J449" s="96"/>
      <c r="K449" s="224"/>
      <c r="L449" s="224"/>
      <c r="M449" s="224"/>
      <c r="N449" s="83"/>
      <c r="O449" s="59"/>
      <c r="P449" s="83"/>
      <c r="Q449" s="59"/>
      <c r="R449" s="58"/>
      <c r="S449" s="59"/>
      <c r="T449" s="58"/>
      <c r="U449" s="59"/>
      <c r="V449" s="314"/>
      <c r="W449" s="224"/>
      <c r="X449" s="250"/>
      <c r="Y449" s="224"/>
      <c r="Z449" s="224"/>
      <c r="AA449" s="224"/>
      <c r="AB449" s="224"/>
      <c r="AC449" s="16"/>
      <c r="AD449" s="86"/>
    </row>
    <row r="450" spans="1:30" s="51" customFormat="1" ht="20.100000000000001" customHeight="1">
      <c r="A450" s="9" t="s">
        <v>4046</v>
      </c>
      <c r="B450" s="9" t="s">
        <v>6887</v>
      </c>
      <c r="C450" s="387" t="s">
        <v>6845</v>
      </c>
      <c r="D450" s="9"/>
      <c r="E450" s="223"/>
      <c r="F450" s="299"/>
      <c r="G450" s="192"/>
      <c r="H450" s="80"/>
      <c r="I450" s="12"/>
      <c r="J450" s="80"/>
      <c r="K450" s="12"/>
      <c r="L450" s="80"/>
      <c r="M450" s="12"/>
      <c r="N450" s="82"/>
      <c r="O450" s="57"/>
      <c r="P450" s="82">
        <v>1</v>
      </c>
      <c r="Q450" s="57">
        <v>100</v>
      </c>
      <c r="R450" s="56"/>
      <c r="S450" s="57"/>
      <c r="T450" s="56"/>
      <c r="U450" s="57"/>
      <c r="V450" s="12"/>
      <c r="W450" s="223" t="s">
        <v>28</v>
      </c>
      <c r="X450" s="249" t="s">
        <v>28</v>
      </c>
      <c r="Y450" s="223" t="s">
        <v>28</v>
      </c>
      <c r="Z450" s="223" t="s">
        <v>28</v>
      </c>
      <c r="AA450" s="223" t="s">
        <v>28</v>
      </c>
      <c r="AB450" s="223"/>
      <c r="AC450" s="223"/>
      <c r="AD450" s="39"/>
    </row>
    <row r="451" spans="1:30" s="51" customFormat="1" ht="20.100000000000001" customHeight="1">
      <c r="A451" s="9" t="s">
        <v>6827</v>
      </c>
      <c r="B451" s="9" t="s">
        <v>6888</v>
      </c>
      <c r="C451" s="387" t="s">
        <v>6845</v>
      </c>
      <c r="D451" s="9" t="s">
        <v>1983</v>
      </c>
      <c r="E451" s="223" t="s">
        <v>244</v>
      </c>
      <c r="F451" s="299"/>
      <c r="G451" s="192"/>
      <c r="H451" s="249"/>
      <c r="I451" s="249"/>
      <c r="J451" s="223"/>
      <c r="K451" s="223"/>
      <c r="L451" s="223"/>
      <c r="M451" s="223"/>
      <c r="N451" s="82"/>
      <c r="O451" s="57"/>
      <c r="P451" s="82"/>
      <c r="Q451" s="57"/>
      <c r="R451" s="56"/>
      <c r="S451" s="57"/>
      <c r="T451" s="56"/>
      <c r="U451" s="57"/>
      <c r="V451" s="12"/>
      <c r="W451" s="223" t="s">
        <v>28</v>
      </c>
      <c r="X451" s="249" t="s">
        <v>28</v>
      </c>
      <c r="Y451" s="223" t="s">
        <v>28</v>
      </c>
      <c r="Z451" s="223" t="s">
        <v>28</v>
      </c>
      <c r="AA451" s="223" t="s">
        <v>28</v>
      </c>
      <c r="AB451" s="223"/>
      <c r="AC451" s="9"/>
      <c r="AD451" s="66"/>
    </row>
    <row r="452" spans="1:30" s="51" customFormat="1" ht="20.100000000000001" customHeight="1">
      <c r="A452" s="311"/>
      <c r="B452" s="311"/>
      <c r="C452" s="388"/>
      <c r="D452" s="311" t="s">
        <v>1994</v>
      </c>
      <c r="E452" s="224"/>
      <c r="F452" s="300"/>
      <c r="G452" s="191"/>
      <c r="H452" s="250"/>
      <c r="I452" s="250"/>
      <c r="J452" s="224"/>
      <c r="K452" s="224"/>
      <c r="L452" s="224"/>
      <c r="M452" s="224"/>
      <c r="N452" s="83"/>
      <c r="O452" s="59"/>
      <c r="P452" s="83"/>
      <c r="Q452" s="59"/>
      <c r="R452" s="58"/>
      <c r="S452" s="59"/>
      <c r="T452" s="58"/>
      <c r="U452" s="59"/>
      <c r="V452" s="314"/>
      <c r="W452" s="224"/>
      <c r="X452" s="250"/>
      <c r="Y452" s="224"/>
      <c r="Z452" s="224"/>
      <c r="AA452" s="224"/>
      <c r="AB452" s="224"/>
      <c r="AC452" s="16"/>
      <c r="AD452" s="85"/>
    </row>
    <row r="453" spans="1:30" s="51" customFormat="1" ht="20.100000000000001" customHeight="1">
      <c r="A453" s="311"/>
      <c r="B453" s="311"/>
      <c r="C453" s="388"/>
      <c r="D453" s="311" t="s">
        <v>1985</v>
      </c>
      <c r="E453" s="224"/>
      <c r="F453" s="300"/>
      <c r="G453" s="191"/>
      <c r="H453" s="250"/>
      <c r="I453" s="250"/>
      <c r="J453" s="224"/>
      <c r="K453" s="224"/>
      <c r="L453" s="224"/>
      <c r="M453" s="224"/>
      <c r="N453" s="83"/>
      <c r="O453" s="59"/>
      <c r="P453" s="83"/>
      <c r="Q453" s="59"/>
      <c r="R453" s="58"/>
      <c r="S453" s="59"/>
      <c r="T453" s="58"/>
      <c r="U453" s="59"/>
      <c r="V453" s="314"/>
      <c r="W453" s="224"/>
      <c r="X453" s="250"/>
      <c r="Y453" s="224"/>
      <c r="Z453" s="224"/>
      <c r="AA453" s="224"/>
      <c r="AB453" s="224"/>
      <c r="AC453" s="16"/>
      <c r="AD453" s="85"/>
    </row>
    <row r="454" spans="1:30" s="51" customFormat="1" ht="20.100000000000001" customHeight="1">
      <c r="A454" s="311"/>
      <c r="B454" s="311"/>
      <c r="C454" s="388"/>
      <c r="D454" s="311" t="s">
        <v>1986</v>
      </c>
      <c r="E454" s="224"/>
      <c r="F454" s="300"/>
      <c r="G454" s="191"/>
      <c r="H454" s="250"/>
      <c r="I454" s="250"/>
      <c r="J454" s="224"/>
      <c r="K454" s="224"/>
      <c r="L454" s="224"/>
      <c r="M454" s="224"/>
      <c r="N454" s="83"/>
      <c r="O454" s="59"/>
      <c r="P454" s="83"/>
      <c r="Q454" s="59"/>
      <c r="R454" s="58"/>
      <c r="S454" s="59"/>
      <c r="T454" s="58"/>
      <c r="U454" s="59"/>
      <c r="V454" s="314"/>
      <c r="W454" s="224"/>
      <c r="X454" s="250"/>
      <c r="Y454" s="224"/>
      <c r="Z454" s="224"/>
      <c r="AA454" s="224"/>
      <c r="AB454" s="224"/>
      <c r="AC454" s="16"/>
      <c r="AD454" s="85"/>
    </row>
    <row r="455" spans="1:30" s="51" customFormat="1" ht="20.100000000000001" customHeight="1">
      <c r="A455" s="311"/>
      <c r="B455" s="311"/>
      <c r="C455" s="388"/>
      <c r="D455" s="311" t="s">
        <v>1987</v>
      </c>
      <c r="E455" s="224"/>
      <c r="F455" s="300"/>
      <c r="G455" s="191"/>
      <c r="H455" s="250"/>
      <c r="I455" s="250"/>
      <c r="J455" s="224"/>
      <c r="K455" s="224"/>
      <c r="L455" s="224"/>
      <c r="M455" s="224"/>
      <c r="N455" s="83"/>
      <c r="O455" s="59"/>
      <c r="P455" s="83"/>
      <c r="Q455" s="59"/>
      <c r="R455" s="58"/>
      <c r="S455" s="59"/>
      <c r="T455" s="58"/>
      <c r="U455" s="59"/>
      <c r="V455" s="314"/>
      <c r="W455" s="224"/>
      <c r="X455" s="250"/>
      <c r="Y455" s="224"/>
      <c r="Z455" s="224"/>
      <c r="AA455" s="224"/>
      <c r="AB455" s="224"/>
      <c r="AC455" s="16"/>
      <c r="AD455" s="85"/>
    </row>
    <row r="456" spans="1:30" s="51" customFormat="1" ht="20.100000000000001" customHeight="1">
      <c r="A456" s="311"/>
      <c r="B456" s="311"/>
      <c r="C456" s="388"/>
      <c r="D456" s="311" t="s">
        <v>1988</v>
      </c>
      <c r="E456" s="224"/>
      <c r="F456" s="300"/>
      <c r="G456" s="191"/>
      <c r="H456" s="250"/>
      <c r="I456" s="250"/>
      <c r="J456" s="224"/>
      <c r="K456" s="224"/>
      <c r="L456" s="224"/>
      <c r="M456" s="224"/>
      <c r="N456" s="83"/>
      <c r="O456" s="59"/>
      <c r="P456" s="83"/>
      <c r="Q456" s="59"/>
      <c r="R456" s="58"/>
      <c r="S456" s="59"/>
      <c r="T456" s="58"/>
      <c r="U456" s="59"/>
      <c r="V456" s="314"/>
      <c r="W456" s="224"/>
      <c r="X456" s="250"/>
      <c r="Y456" s="224"/>
      <c r="Z456" s="224"/>
      <c r="AA456" s="224"/>
      <c r="AB456" s="224"/>
      <c r="AC456" s="16"/>
      <c r="AD456" s="85"/>
    </row>
    <row r="457" spans="1:30" s="51" customFormat="1" ht="20.100000000000001" customHeight="1">
      <c r="A457" s="311"/>
      <c r="B457" s="311"/>
      <c r="C457" s="388"/>
      <c r="D457" s="311" t="s">
        <v>1995</v>
      </c>
      <c r="E457" s="224"/>
      <c r="F457" s="300"/>
      <c r="G457" s="191"/>
      <c r="H457" s="250"/>
      <c r="I457" s="250"/>
      <c r="J457" s="224"/>
      <c r="K457" s="224"/>
      <c r="L457" s="224"/>
      <c r="M457" s="224"/>
      <c r="N457" s="83"/>
      <c r="O457" s="59"/>
      <c r="P457" s="83">
        <v>1</v>
      </c>
      <c r="Q457" s="59">
        <v>100</v>
      </c>
      <c r="R457" s="58"/>
      <c r="S457" s="59"/>
      <c r="T457" s="58"/>
      <c r="U457" s="59"/>
      <c r="V457" s="314"/>
      <c r="W457" s="224"/>
      <c r="X457" s="250"/>
      <c r="Y457" s="224"/>
      <c r="Z457" s="224"/>
      <c r="AA457" s="224"/>
      <c r="AB457" s="224"/>
      <c r="AC457" s="16"/>
      <c r="AD457" s="85"/>
    </row>
    <row r="458" spans="1:30" s="51" customFormat="1" ht="20.100000000000001" customHeight="1">
      <c r="A458" s="311"/>
      <c r="B458" s="311"/>
      <c r="C458" s="388"/>
      <c r="D458" s="311" t="s">
        <v>1990</v>
      </c>
      <c r="E458" s="224"/>
      <c r="F458" s="300"/>
      <c r="G458" s="191"/>
      <c r="H458" s="250"/>
      <c r="I458" s="250"/>
      <c r="J458" s="224"/>
      <c r="K458" s="224"/>
      <c r="L458" s="224"/>
      <c r="M458" s="224"/>
      <c r="N458" s="83"/>
      <c r="O458" s="59"/>
      <c r="P458" s="83"/>
      <c r="Q458" s="59"/>
      <c r="R458" s="58"/>
      <c r="S458" s="59"/>
      <c r="T458" s="58"/>
      <c r="U458" s="59"/>
      <c r="V458" s="314"/>
      <c r="W458" s="224"/>
      <c r="X458" s="250"/>
      <c r="Y458" s="224"/>
      <c r="Z458" s="224"/>
      <c r="AA458" s="224"/>
      <c r="AB458" s="224"/>
      <c r="AC458" s="16"/>
      <c r="AD458" s="85"/>
    </row>
    <row r="459" spans="1:30" s="51" customFormat="1" ht="20.100000000000001" customHeight="1">
      <c r="A459" s="311"/>
      <c r="B459" s="311"/>
      <c r="C459" s="388"/>
      <c r="D459" s="311" t="s">
        <v>1991</v>
      </c>
      <c r="E459" s="224"/>
      <c r="F459" s="300"/>
      <c r="G459" s="191"/>
      <c r="H459" s="250"/>
      <c r="I459" s="250"/>
      <c r="J459" s="224"/>
      <c r="K459" s="224"/>
      <c r="L459" s="224"/>
      <c r="M459" s="224"/>
      <c r="N459" s="83"/>
      <c r="O459" s="59"/>
      <c r="P459" s="83"/>
      <c r="Q459" s="59"/>
      <c r="R459" s="58"/>
      <c r="S459" s="59"/>
      <c r="T459" s="58"/>
      <c r="U459" s="59"/>
      <c r="V459" s="314"/>
      <c r="W459" s="224"/>
      <c r="X459" s="250"/>
      <c r="Y459" s="224"/>
      <c r="Z459" s="224"/>
      <c r="AA459" s="224"/>
      <c r="AB459" s="224"/>
      <c r="AC459" s="16"/>
      <c r="AD459" s="85"/>
    </row>
    <row r="460" spans="1:30" s="51" customFormat="1" ht="20.100000000000001" customHeight="1">
      <c r="A460" s="311"/>
      <c r="B460" s="311"/>
      <c r="C460" s="388"/>
      <c r="D460" s="311" t="s">
        <v>3104</v>
      </c>
      <c r="E460" s="224"/>
      <c r="F460" s="300"/>
      <c r="G460" s="191"/>
      <c r="H460" s="250"/>
      <c r="I460" s="250"/>
      <c r="J460" s="224"/>
      <c r="K460" s="224"/>
      <c r="L460" s="224"/>
      <c r="M460" s="224"/>
      <c r="N460" s="83"/>
      <c r="O460" s="59"/>
      <c r="P460" s="83"/>
      <c r="Q460" s="59"/>
      <c r="R460" s="58"/>
      <c r="S460" s="59"/>
      <c r="T460" s="58"/>
      <c r="U460" s="59"/>
      <c r="V460" s="314"/>
      <c r="W460" s="224"/>
      <c r="X460" s="250"/>
      <c r="Y460" s="224"/>
      <c r="Z460" s="224"/>
      <c r="AA460" s="224"/>
      <c r="AB460" s="224"/>
      <c r="AC460" s="16"/>
      <c r="AD460" s="85"/>
    </row>
    <row r="461" spans="1:30" s="51" customFormat="1" ht="20.100000000000001" customHeight="1">
      <c r="A461" s="311"/>
      <c r="B461" s="311"/>
      <c r="C461" s="388"/>
      <c r="D461" s="311" t="s">
        <v>2388</v>
      </c>
      <c r="E461" s="224"/>
      <c r="F461" s="300"/>
      <c r="G461" s="191"/>
      <c r="H461" s="250"/>
      <c r="I461" s="250"/>
      <c r="J461" s="224"/>
      <c r="K461" s="224"/>
      <c r="L461" s="224"/>
      <c r="M461" s="224"/>
      <c r="N461" s="83"/>
      <c r="O461" s="59"/>
      <c r="P461" s="83"/>
      <c r="Q461" s="59"/>
      <c r="R461" s="58"/>
      <c r="S461" s="59"/>
      <c r="T461" s="58"/>
      <c r="U461" s="59"/>
      <c r="V461" s="314"/>
      <c r="W461" s="224"/>
      <c r="X461" s="250"/>
      <c r="Y461" s="224"/>
      <c r="Z461" s="224"/>
      <c r="AA461" s="224"/>
      <c r="AB461" s="224"/>
      <c r="AC461" s="16"/>
      <c r="AD461" s="85"/>
    </row>
    <row r="462" spans="1:30" s="51" customFormat="1" ht="20.100000000000001" customHeight="1">
      <c r="A462" s="311"/>
      <c r="B462" s="311"/>
      <c r="C462" s="388"/>
      <c r="D462" s="311" t="s">
        <v>3777</v>
      </c>
      <c r="E462" s="224"/>
      <c r="F462" s="300"/>
      <c r="G462" s="191"/>
      <c r="H462" s="250"/>
      <c r="I462" s="250"/>
      <c r="J462" s="224"/>
      <c r="K462" s="224"/>
      <c r="L462" s="224"/>
      <c r="M462" s="224"/>
      <c r="N462" s="83"/>
      <c r="O462" s="59"/>
      <c r="P462" s="83"/>
      <c r="Q462" s="59"/>
      <c r="R462" s="58"/>
      <c r="S462" s="59"/>
      <c r="T462" s="58"/>
      <c r="U462" s="59"/>
      <c r="V462" s="314"/>
      <c r="W462" s="224"/>
      <c r="X462" s="250"/>
      <c r="Y462" s="224"/>
      <c r="Z462" s="224"/>
      <c r="AA462" s="224"/>
      <c r="AB462" s="224"/>
      <c r="AC462" s="16"/>
      <c r="AD462" s="86"/>
    </row>
    <row r="463" spans="1:30" s="51" customFormat="1" ht="20.100000000000001" customHeight="1">
      <c r="A463" s="9" t="s">
        <v>4047</v>
      </c>
      <c r="B463" s="9" t="s">
        <v>6889</v>
      </c>
      <c r="C463" s="387" t="s">
        <v>6845</v>
      </c>
      <c r="D463" s="9" t="s">
        <v>1951</v>
      </c>
      <c r="E463" s="223"/>
      <c r="F463" s="299"/>
      <c r="G463" s="192"/>
      <c r="H463" s="80"/>
      <c r="I463" s="12"/>
      <c r="J463" s="80"/>
      <c r="K463" s="12"/>
      <c r="L463" s="80"/>
      <c r="M463" s="12"/>
      <c r="N463" s="82"/>
      <c r="O463" s="57"/>
      <c r="P463" s="82"/>
      <c r="Q463" s="57"/>
      <c r="R463" s="56"/>
      <c r="S463" s="57"/>
      <c r="T463" s="56"/>
      <c r="U463" s="57"/>
      <c r="V463" s="12"/>
      <c r="W463" s="223" t="s">
        <v>28</v>
      </c>
      <c r="X463" s="249" t="s">
        <v>28</v>
      </c>
      <c r="Y463" s="223" t="s">
        <v>28</v>
      </c>
      <c r="Z463" s="223" t="s">
        <v>28</v>
      </c>
      <c r="AA463" s="223" t="s">
        <v>28</v>
      </c>
      <c r="AB463" s="223"/>
      <c r="AC463" s="223"/>
      <c r="AD463" s="9"/>
    </row>
    <row r="464" spans="1:30" s="51" customFormat="1" ht="20.100000000000001" customHeight="1">
      <c r="A464" s="311"/>
      <c r="B464" s="311"/>
      <c r="C464" s="388"/>
      <c r="D464" s="311" t="s">
        <v>1952</v>
      </c>
      <c r="E464" s="224"/>
      <c r="F464" s="300"/>
      <c r="G464" s="191"/>
      <c r="H464" s="81"/>
      <c r="I464" s="19"/>
      <c r="J464" s="81"/>
      <c r="K464" s="19"/>
      <c r="L464" s="81"/>
      <c r="M464" s="19"/>
      <c r="N464" s="83"/>
      <c r="O464" s="59"/>
      <c r="P464" s="83"/>
      <c r="Q464" s="59"/>
      <c r="R464" s="58"/>
      <c r="S464" s="59"/>
      <c r="T464" s="58"/>
      <c r="U464" s="59"/>
      <c r="V464" s="314"/>
      <c r="W464" s="224"/>
      <c r="X464" s="250"/>
      <c r="Y464" s="224"/>
      <c r="Z464" s="224"/>
      <c r="AA464" s="224"/>
      <c r="AB464" s="224"/>
      <c r="AC464" s="224"/>
      <c r="AD464" s="16"/>
    </row>
    <row r="465" spans="1:30" s="51" customFormat="1" ht="20.100000000000001" customHeight="1">
      <c r="A465" s="311"/>
      <c r="B465" s="311"/>
      <c r="C465" s="388"/>
      <c r="D465" s="311" t="s">
        <v>1953</v>
      </c>
      <c r="E465" s="224"/>
      <c r="F465" s="300"/>
      <c r="G465" s="191"/>
      <c r="H465" s="81"/>
      <c r="I465" s="19"/>
      <c r="J465" s="81"/>
      <c r="K465" s="19"/>
      <c r="L465" s="81"/>
      <c r="M465" s="19"/>
      <c r="N465" s="83"/>
      <c r="O465" s="59"/>
      <c r="P465" s="83">
        <v>1</v>
      </c>
      <c r="Q465" s="59">
        <v>100</v>
      </c>
      <c r="R465" s="58"/>
      <c r="S465" s="59"/>
      <c r="T465" s="58"/>
      <c r="U465" s="59"/>
      <c r="V465" s="314"/>
      <c r="W465" s="224"/>
      <c r="X465" s="250"/>
      <c r="Y465" s="224"/>
      <c r="Z465" s="224"/>
      <c r="AA465" s="224"/>
      <c r="AB465" s="224"/>
      <c r="AC465" s="224"/>
      <c r="AD465" s="16"/>
    </row>
    <row r="466" spans="1:30" s="51" customFormat="1" ht="20.100000000000001" customHeight="1">
      <c r="A466" s="311"/>
      <c r="B466" s="311"/>
      <c r="C466" s="388"/>
      <c r="D466" s="311" t="s">
        <v>6849</v>
      </c>
      <c r="E466" s="224"/>
      <c r="F466" s="300"/>
      <c r="G466" s="191"/>
      <c r="H466" s="81"/>
      <c r="I466" s="19"/>
      <c r="J466" s="81"/>
      <c r="K466" s="19"/>
      <c r="L466" s="81"/>
      <c r="M466" s="19"/>
      <c r="N466" s="83"/>
      <c r="O466" s="59"/>
      <c r="P466" s="83"/>
      <c r="Q466" s="59"/>
      <c r="R466" s="58"/>
      <c r="S466" s="59"/>
      <c r="T466" s="58"/>
      <c r="U466" s="59"/>
      <c r="V466" s="314"/>
      <c r="W466" s="224"/>
      <c r="X466" s="250"/>
      <c r="Y466" s="224"/>
      <c r="Z466" s="224"/>
      <c r="AA466" s="224"/>
      <c r="AB466" s="224"/>
      <c r="AC466" s="224"/>
      <c r="AD466" s="16"/>
    </row>
    <row r="467" spans="1:30" s="51" customFormat="1" ht="20.100000000000001" customHeight="1">
      <c r="A467" s="311"/>
      <c r="B467" s="311"/>
      <c r="C467" s="388"/>
      <c r="D467" s="311" t="s">
        <v>6842</v>
      </c>
      <c r="E467" s="224"/>
      <c r="F467" s="300"/>
      <c r="G467" s="191"/>
      <c r="H467" s="81"/>
      <c r="I467" s="19"/>
      <c r="J467" s="81"/>
      <c r="K467" s="19"/>
      <c r="L467" s="81"/>
      <c r="M467" s="19"/>
      <c r="N467" s="83"/>
      <c r="O467" s="59"/>
      <c r="P467" s="83"/>
      <c r="Q467" s="59"/>
      <c r="R467" s="58"/>
      <c r="S467" s="59"/>
      <c r="T467" s="58"/>
      <c r="U467" s="59"/>
      <c r="V467" s="314"/>
      <c r="W467" s="224"/>
      <c r="X467" s="250"/>
      <c r="Y467" s="224"/>
      <c r="Z467" s="224"/>
      <c r="AA467" s="224"/>
      <c r="AB467" s="224"/>
      <c r="AC467" s="224"/>
      <c r="AD467" s="16"/>
    </row>
    <row r="468" spans="1:30" s="51" customFormat="1" ht="20.100000000000001" customHeight="1">
      <c r="A468" s="311"/>
      <c r="B468" s="311"/>
      <c r="C468" s="388"/>
      <c r="D468" s="311" t="s">
        <v>6843</v>
      </c>
      <c r="E468" s="224"/>
      <c r="F468" s="300"/>
      <c r="G468" s="191"/>
      <c r="H468" s="81"/>
      <c r="I468" s="19"/>
      <c r="J468" s="81"/>
      <c r="K468" s="19"/>
      <c r="L468" s="81"/>
      <c r="M468" s="19"/>
      <c r="N468" s="83"/>
      <c r="O468" s="59"/>
      <c r="P468" s="83"/>
      <c r="Q468" s="59"/>
      <c r="R468" s="58"/>
      <c r="S468" s="59"/>
      <c r="T468" s="58"/>
      <c r="U468" s="59"/>
      <c r="V468" s="314"/>
      <c r="W468" s="224"/>
      <c r="X468" s="250"/>
      <c r="Y468" s="224"/>
      <c r="Z468" s="224"/>
      <c r="AA468" s="224"/>
      <c r="AB468" s="224"/>
      <c r="AC468" s="224"/>
      <c r="AD468" s="16"/>
    </row>
    <row r="469" spans="1:30" s="51" customFormat="1" ht="20.100000000000001" customHeight="1">
      <c r="A469" s="311"/>
      <c r="B469" s="311"/>
      <c r="C469" s="388"/>
      <c r="D469" s="311" t="s">
        <v>1956</v>
      </c>
      <c r="E469" s="224"/>
      <c r="F469" s="300"/>
      <c r="G469" s="191"/>
      <c r="H469" s="81"/>
      <c r="I469" s="19"/>
      <c r="J469" s="81"/>
      <c r="K469" s="19"/>
      <c r="L469" s="81"/>
      <c r="M469" s="19"/>
      <c r="N469" s="83"/>
      <c r="O469" s="59"/>
      <c r="P469" s="83"/>
      <c r="Q469" s="59"/>
      <c r="R469" s="58"/>
      <c r="S469" s="59"/>
      <c r="T469" s="58"/>
      <c r="U469" s="59"/>
      <c r="V469" s="314"/>
      <c r="W469" s="224"/>
      <c r="X469" s="250"/>
      <c r="Y469" s="224"/>
      <c r="Z469" s="224"/>
      <c r="AA469" s="224"/>
      <c r="AB469" s="224"/>
      <c r="AC469" s="224"/>
      <c r="AD469" s="16"/>
    </row>
    <row r="470" spans="1:30" s="51" customFormat="1" ht="20.100000000000001" customHeight="1">
      <c r="A470" s="9" t="s">
        <v>4048</v>
      </c>
      <c r="B470" s="9" t="s">
        <v>6694</v>
      </c>
      <c r="C470" s="223" t="s">
        <v>33</v>
      </c>
      <c r="D470" s="9"/>
      <c r="E470" s="223"/>
      <c r="F470" s="80">
        <v>3983</v>
      </c>
      <c r="G470" s="12">
        <v>100</v>
      </c>
      <c r="H470" s="80">
        <v>4082</v>
      </c>
      <c r="I470" s="12">
        <v>100</v>
      </c>
      <c r="J470" s="80">
        <v>4161</v>
      </c>
      <c r="K470" s="12">
        <v>100</v>
      </c>
      <c r="L470" s="80">
        <v>4297</v>
      </c>
      <c r="M470" s="12">
        <v>100</v>
      </c>
      <c r="N470" s="82">
        <v>4397</v>
      </c>
      <c r="O470" s="57">
        <v>100</v>
      </c>
      <c r="P470" s="82">
        <v>4566</v>
      </c>
      <c r="Q470" s="57">
        <v>100</v>
      </c>
      <c r="R470" s="56">
        <v>4677</v>
      </c>
      <c r="S470" s="57">
        <v>100</v>
      </c>
      <c r="T470" s="56"/>
      <c r="U470" s="57"/>
      <c r="V470" s="308" t="s">
        <v>28</v>
      </c>
      <c r="W470" s="223" t="s">
        <v>28</v>
      </c>
      <c r="X470" s="249" t="s">
        <v>28</v>
      </c>
      <c r="Y470" s="223" t="s">
        <v>28</v>
      </c>
      <c r="Z470" s="223" t="s">
        <v>28</v>
      </c>
      <c r="AA470" s="223" t="s">
        <v>28</v>
      </c>
      <c r="AB470" s="223" t="s">
        <v>28</v>
      </c>
      <c r="AC470" s="223"/>
      <c r="AD470" s="9"/>
    </row>
    <row r="471" spans="1:30" s="51" customFormat="1" ht="20.100000000000001" customHeight="1">
      <c r="A471" s="9" t="s">
        <v>4049</v>
      </c>
      <c r="B471" s="9" t="s">
        <v>6695</v>
      </c>
      <c r="C471" s="223" t="s">
        <v>33</v>
      </c>
      <c r="D471" s="9"/>
      <c r="E471" s="223"/>
      <c r="F471" s="80">
        <v>3983</v>
      </c>
      <c r="G471" s="12">
        <v>100</v>
      </c>
      <c r="H471" s="80">
        <v>4082</v>
      </c>
      <c r="I471" s="12">
        <v>100</v>
      </c>
      <c r="J471" s="80">
        <v>4161</v>
      </c>
      <c r="K471" s="12">
        <v>100</v>
      </c>
      <c r="L471" s="80">
        <v>4297</v>
      </c>
      <c r="M471" s="12">
        <v>100</v>
      </c>
      <c r="N471" s="82">
        <v>4397</v>
      </c>
      <c r="O471" s="57">
        <v>100</v>
      </c>
      <c r="P471" s="82">
        <v>4566</v>
      </c>
      <c r="Q471" s="57">
        <v>100</v>
      </c>
      <c r="R471" s="56">
        <v>4677</v>
      </c>
      <c r="S471" s="57">
        <v>100</v>
      </c>
      <c r="T471" s="56"/>
      <c r="U471" s="57"/>
      <c r="V471" s="308" t="s">
        <v>28</v>
      </c>
      <c r="W471" s="223" t="s">
        <v>28</v>
      </c>
      <c r="X471" s="249" t="s">
        <v>28</v>
      </c>
      <c r="Y471" s="223" t="s">
        <v>28</v>
      </c>
      <c r="Z471" s="223" t="s">
        <v>28</v>
      </c>
      <c r="AA471" s="223" t="s">
        <v>28</v>
      </c>
      <c r="AB471" s="223" t="s">
        <v>28</v>
      </c>
      <c r="AC471" s="223"/>
      <c r="AD471" s="9"/>
    </row>
    <row r="472" spans="1:30" s="51" customFormat="1" ht="20.100000000000001" customHeight="1">
      <c r="A472" s="9" t="s">
        <v>6890</v>
      </c>
      <c r="B472" s="9" t="s">
        <v>6696</v>
      </c>
      <c r="C472" s="223" t="s">
        <v>4117</v>
      </c>
      <c r="D472" s="9"/>
      <c r="E472" s="223"/>
      <c r="F472" s="80">
        <v>232</v>
      </c>
      <c r="G472" s="12">
        <v>100</v>
      </c>
      <c r="H472" s="80">
        <v>236</v>
      </c>
      <c r="I472" s="12">
        <v>100</v>
      </c>
      <c r="J472" s="80">
        <v>269</v>
      </c>
      <c r="K472" s="12">
        <v>100</v>
      </c>
      <c r="L472" s="80">
        <v>336</v>
      </c>
      <c r="M472" s="12">
        <v>100</v>
      </c>
      <c r="N472" s="82">
        <v>346</v>
      </c>
      <c r="O472" s="57">
        <v>100</v>
      </c>
      <c r="P472" s="82">
        <v>445</v>
      </c>
      <c r="Q472" s="57">
        <v>100</v>
      </c>
      <c r="R472" s="56">
        <v>535</v>
      </c>
      <c r="S472" s="57">
        <v>100</v>
      </c>
      <c r="T472" s="56"/>
      <c r="U472" s="57"/>
      <c r="V472" s="308" t="s">
        <v>28</v>
      </c>
      <c r="W472" s="223" t="s">
        <v>28</v>
      </c>
      <c r="X472" s="249" t="s">
        <v>28</v>
      </c>
      <c r="Y472" s="223" t="s">
        <v>28</v>
      </c>
      <c r="Z472" s="223" t="s">
        <v>28</v>
      </c>
      <c r="AA472" s="223" t="s">
        <v>28</v>
      </c>
      <c r="AB472" s="223" t="s">
        <v>28</v>
      </c>
      <c r="AC472" s="223"/>
      <c r="AD472" s="9"/>
    </row>
    <row r="473" spans="1:30" s="51" customFormat="1" ht="20.100000000000001" customHeight="1">
      <c r="A473" s="9" t="s">
        <v>4050</v>
      </c>
      <c r="B473" s="9" t="s">
        <v>6697</v>
      </c>
      <c r="C473" s="223" t="s">
        <v>4117</v>
      </c>
      <c r="D473" s="9"/>
      <c r="E473" s="223"/>
      <c r="F473" s="80">
        <v>232</v>
      </c>
      <c r="G473" s="12">
        <v>100</v>
      </c>
      <c r="H473" s="80">
        <v>236</v>
      </c>
      <c r="I473" s="12">
        <v>100</v>
      </c>
      <c r="J473" s="80">
        <v>269</v>
      </c>
      <c r="K473" s="12">
        <v>100</v>
      </c>
      <c r="L473" s="80">
        <v>336</v>
      </c>
      <c r="M473" s="12">
        <v>100</v>
      </c>
      <c r="N473" s="82">
        <v>346</v>
      </c>
      <c r="O473" s="57">
        <v>100</v>
      </c>
      <c r="P473" s="82">
        <v>445</v>
      </c>
      <c r="Q473" s="57">
        <v>100</v>
      </c>
      <c r="R473" s="56">
        <v>535</v>
      </c>
      <c r="S473" s="57">
        <v>100</v>
      </c>
      <c r="T473" s="56"/>
      <c r="U473" s="57"/>
      <c r="V473" s="308" t="s">
        <v>28</v>
      </c>
      <c r="W473" s="223" t="s">
        <v>28</v>
      </c>
      <c r="X473" s="249" t="s">
        <v>28</v>
      </c>
      <c r="Y473" s="223" t="s">
        <v>28</v>
      </c>
      <c r="Z473" s="223" t="s">
        <v>28</v>
      </c>
      <c r="AA473" s="223" t="s">
        <v>28</v>
      </c>
      <c r="AB473" s="223" t="s">
        <v>28</v>
      </c>
      <c r="AC473" s="223"/>
      <c r="AD473" s="39"/>
    </row>
    <row r="474" spans="1:30" s="51" customFormat="1" ht="20.100000000000001" customHeight="1">
      <c r="A474" s="9" t="s">
        <v>6828</v>
      </c>
      <c r="B474" s="9" t="s">
        <v>6829</v>
      </c>
      <c r="C474" s="223" t="s">
        <v>4117</v>
      </c>
      <c r="D474" s="9" t="s">
        <v>1974</v>
      </c>
      <c r="E474" s="223" t="s">
        <v>244</v>
      </c>
      <c r="F474" s="82">
        <v>17</v>
      </c>
      <c r="G474" s="57">
        <v>7.3275862068965516</v>
      </c>
      <c r="H474" s="82">
        <v>14</v>
      </c>
      <c r="I474" s="57">
        <v>5.9322033898305087</v>
      </c>
      <c r="J474" s="82">
        <v>21</v>
      </c>
      <c r="K474" s="57">
        <v>7.8066914498141262</v>
      </c>
      <c r="L474" s="82">
        <v>22</v>
      </c>
      <c r="M474" s="57">
        <v>6.5476190476190474</v>
      </c>
      <c r="N474" s="82">
        <v>25</v>
      </c>
      <c r="O474" s="57">
        <v>7.2254335260115603</v>
      </c>
      <c r="P474" s="82">
        <v>27</v>
      </c>
      <c r="Q474" s="57">
        <v>6.0674157303370784</v>
      </c>
      <c r="R474" s="56">
        <v>89</v>
      </c>
      <c r="S474" s="57">
        <v>16.600000000000001</v>
      </c>
      <c r="T474" s="56"/>
      <c r="U474" s="57"/>
      <c r="V474" s="308" t="s">
        <v>28</v>
      </c>
      <c r="W474" s="223" t="s">
        <v>28</v>
      </c>
      <c r="X474" s="249" t="s">
        <v>28</v>
      </c>
      <c r="Y474" s="223" t="s">
        <v>28</v>
      </c>
      <c r="Z474" s="223" t="s">
        <v>28</v>
      </c>
      <c r="AA474" s="223" t="s">
        <v>28</v>
      </c>
      <c r="AB474" s="223" t="s">
        <v>28</v>
      </c>
      <c r="AC474" s="9"/>
      <c r="AD474" s="66"/>
    </row>
    <row r="475" spans="1:30" s="51" customFormat="1" ht="20.100000000000001" customHeight="1">
      <c r="A475" s="16"/>
      <c r="B475" s="16"/>
      <c r="C475" s="224"/>
      <c r="D475" s="16" t="s">
        <v>1975</v>
      </c>
      <c r="E475" s="224"/>
      <c r="F475" s="83"/>
      <c r="G475" s="59"/>
      <c r="H475" s="83"/>
      <c r="I475" s="59"/>
      <c r="J475" s="83"/>
      <c r="K475" s="59"/>
      <c r="L475" s="83"/>
      <c r="M475" s="59"/>
      <c r="N475" s="83"/>
      <c r="O475" s="59"/>
      <c r="P475" s="83"/>
      <c r="Q475" s="59"/>
      <c r="R475" s="58"/>
      <c r="S475" s="59"/>
      <c r="T475" s="58"/>
      <c r="U475" s="59"/>
      <c r="V475" s="59"/>
      <c r="W475" s="224"/>
      <c r="X475" s="250"/>
      <c r="Y475" s="224"/>
      <c r="Z475" s="224"/>
      <c r="AA475" s="224"/>
      <c r="AB475" s="224"/>
      <c r="AC475" s="16"/>
      <c r="AD475" s="85"/>
    </row>
    <row r="476" spans="1:30" s="51" customFormat="1" ht="20.100000000000001" customHeight="1">
      <c r="A476" s="16"/>
      <c r="B476" s="16"/>
      <c r="C476" s="224"/>
      <c r="D476" s="16" t="s">
        <v>1976</v>
      </c>
      <c r="E476" s="224"/>
      <c r="F476" s="83">
        <v>1</v>
      </c>
      <c r="G476" s="59">
        <v>0.43103448275862066</v>
      </c>
      <c r="H476" s="83">
        <v>44</v>
      </c>
      <c r="I476" s="59">
        <v>18.64406779661017</v>
      </c>
      <c r="J476" s="83">
        <v>40</v>
      </c>
      <c r="K476" s="59">
        <v>14.869888475836431</v>
      </c>
      <c r="L476" s="83">
        <v>62</v>
      </c>
      <c r="M476" s="59">
        <v>18.452380952380953</v>
      </c>
      <c r="N476" s="83">
        <v>57</v>
      </c>
      <c r="O476" s="59">
        <v>16.473988439306357</v>
      </c>
      <c r="P476" s="83">
        <v>67</v>
      </c>
      <c r="Q476" s="59">
        <v>15.056179775280899</v>
      </c>
      <c r="R476" s="58">
        <v>60</v>
      </c>
      <c r="S476" s="59">
        <v>11.2</v>
      </c>
      <c r="T476" s="58"/>
      <c r="U476" s="59"/>
      <c r="V476" s="59"/>
      <c r="W476" s="224"/>
      <c r="X476" s="250"/>
      <c r="Y476" s="224"/>
      <c r="Z476" s="224"/>
      <c r="AA476" s="224"/>
      <c r="AB476" s="224"/>
      <c r="AC476" s="16"/>
      <c r="AD476" s="85"/>
    </row>
    <row r="477" spans="1:30" s="51" customFormat="1" ht="20.100000000000001" customHeight="1">
      <c r="A477" s="16"/>
      <c r="B477" s="16"/>
      <c r="C477" s="224"/>
      <c r="D477" s="16" t="s">
        <v>1992</v>
      </c>
      <c r="E477" s="224"/>
      <c r="F477" s="83">
        <v>33</v>
      </c>
      <c r="G477" s="59">
        <v>14.224137931034482</v>
      </c>
      <c r="H477" s="83">
        <v>2</v>
      </c>
      <c r="I477" s="59">
        <v>0.84745762711864403</v>
      </c>
      <c r="J477" s="83">
        <v>2</v>
      </c>
      <c r="K477" s="59">
        <v>0.74349442379182151</v>
      </c>
      <c r="L477" s="83">
        <v>2</v>
      </c>
      <c r="M477" s="59">
        <v>0.59523809523809523</v>
      </c>
      <c r="N477" s="83">
        <v>1</v>
      </c>
      <c r="O477" s="59">
        <v>0.28901734104046245</v>
      </c>
      <c r="P477" s="83">
        <v>1</v>
      </c>
      <c r="Q477" s="59">
        <v>0.2247191011235955</v>
      </c>
      <c r="R477" s="58">
        <v>3</v>
      </c>
      <c r="S477" s="59">
        <v>0.56285178236397748</v>
      </c>
      <c r="T477" s="58"/>
      <c r="U477" s="59"/>
      <c r="V477" s="59"/>
      <c r="W477" s="224"/>
      <c r="X477" s="250"/>
      <c r="Y477" s="224"/>
      <c r="Z477" s="224"/>
      <c r="AA477" s="224"/>
      <c r="AB477" s="224"/>
      <c r="AC477" s="16"/>
      <c r="AD477" s="85"/>
    </row>
    <row r="478" spans="1:30" s="51" customFormat="1" ht="20.100000000000001" customHeight="1">
      <c r="A478" s="16"/>
      <c r="B478" s="16"/>
      <c r="C478" s="224"/>
      <c r="D478" s="16" t="s">
        <v>1993</v>
      </c>
      <c r="E478" s="224"/>
      <c r="F478" s="83">
        <v>1</v>
      </c>
      <c r="G478" s="59">
        <v>0.43103448275862066</v>
      </c>
      <c r="H478" s="83">
        <v>1</v>
      </c>
      <c r="I478" s="59">
        <v>0.42372881355932202</v>
      </c>
      <c r="J478" s="83">
        <v>8</v>
      </c>
      <c r="K478" s="59">
        <v>2.9739776951672861</v>
      </c>
      <c r="L478" s="83">
        <v>2</v>
      </c>
      <c r="M478" s="59">
        <v>0.59523809523809523</v>
      </c>
      <c r="N478" s="83">
        <v>8</v>
      </c>
      <c r="O478" s="59">
        <v>2.3121387283236996</v>
      </c>
      <c r="P478" s="83">
        <v>10</v>
      </c>
      <c r="Q478" s="59">
        <v>2.2471910112359552</v>
      </c>
      <c r="R478" s="58">
        <v>2</v>
      </c>
      <c r="S478" s="59">
        <v>0.37523452157598497</v>
      </c>
      <c r="T478" s="58"/>
      <c r="U478" s="59"/>
      <c r="V478" s="59"/>
      <c r="W478" s="224"/>
      <c r="X478" s="250"/>
      <c r="Y478" s="224"/>
      <c r="Z478" s="224"/>
      <c r="AA478" s="224"/>
      <c r="AB478" s="224"/>
      <c r="AC478" s="16"/>
      <c r="AD478" s="85"/>
    </row>
    <row r="479" spans="1:30" s="51" customFormat="1" ht="20.100000000000001" customHeight="1">
      <c r="A479" s="16"/>
      <c r="B479" s="16"/>
      <c r="C479" s="224"/>
      <c r="D479" s="16" t="s">
        <v>1979</v>
      </c>
      <c r="E479" s="224"/>
      <c r="F479" s="83">
        <v>20</v>
      </c>
      <c r="G479" s="59">
        <v>8.6206896551724146</v>
      </c>
      <c r="H479" s="83">
        <v>22</v>
      </c>
      <c r="I479" s="59">
        <v>9.3220338983050848</v>
      </c>
      <c r="J479" s="83">
        <v>23</v>
      </c>
      <c r="K479" s="59">
        <v>8.5501858736059475</v>
      </c>
      <c r="L479" s="83">
        <v>27</v>
      </c>
      <c r="M479" s="59">
        <v>8.0357142857142865</v>
      </c>
      <c r="N479" s="83">
        <v>23</v>
      </c>
      <c r="O479" s="59">
        <v>6.6473988439306355</v>
      </c>
      <c r="P479" s="83">
        <v>34</v>
      </c>
      <c r="Q479" s="59">
        <v>7.6404494382022472</v>
      </c>
      <c r="R479" s="58">
        <v>48</v>
      </c>
      <c r="S479" s="59">
        <v>9.0056285178236397</v>
      </c>
      <c r="T479" s="58"/>
      <c r="U479" s="59"/>
      <c r="V479" s="59"/>
      <c r="W479" s="224"/>
      <c r="X479" s="250"/>
      <c r="Y479" s="224"/>
      <c r="Z479" s="224"/>
      <c r="AA479" s="224"/>
      <c r="AB479" s="224"/>
      <c r="AC479" s="16"/>
      <c r="AD479" s="85"/>
    </row>
    <row r="480" spans="1:30" s="51" customFormat="1" ht="20.100000000000001" customHeight="1">
      <c r="A480" s="16"/>
      <c r="B480" s="16"/>
      <c r="C480" s="224"/>
      <c r="D480" s="16" t="s">
        <v>1980</v>
      </c>
      <c r="E480" s="224"/>
      <c r="F480" s="83">
        <v>19</v>
      </c>
      <c r="G480" s="59">
        <v>8.1896551724137936</v>
      </c>
      <c r="H480" s="83">
        <v>21</v>
      </c>
      <c r="I480" s="59">
        <v>8.898305084745763</v>
      </c>
      <c r="J480" s="83">
        <v>21</v>
      </c>
      <c r="K480" s="59">
        <v>7.8066914498141262</v>
      </c>
      <c r="L480" s="83">
        <v>37</v>
      </c>
      <c r="M480" s="59">
        <v>11.011904761904763</v>
      </c>
      <c r="N480" s="83">
        <v>22</v>
      </c>
      <c r="O480" s="59">
        <v>6.3583815028901736</v>
      </c>
      <c r="P480" s="83">
        <v>35</v>
      </c>
      <c r="Q480" s="59">
        <v>7.8651685393258424</v>
      </c>
      <c r="R480" s="58">
        <v>40</v>
      </c>
      <c r="S480" s="59">
        <v>7.5046904315197001</v>
      </c>
      <c r="T480" s="58"/>
      <c r="U480" s="59"/>
      <c r="V480" s="59"/>
      <c r="W480" s="224"/>
      <c r="X480" s="250"/>
      <c r="Y480" s="224"/>
      <c r="Z480" s="224"/>
      <c r="AA480" s="224"/>
      <c r="AB480" s="224"/>
      <c r="AC480" s="16"/>
      <c r="AD480" s="85"/>
    </row>
    <row r="481" spans="1:30" s="51" customFormat="1" ht="20.100000000000001" customHeight="1">
      <c r="A481" s="16"/>
      <c r="B481" s="16"/>
      <c r="C481" s="224"/>
      <c r="D481" s="16" t="s">
        <v>1981</v>
      </c>
      <c r="E481" s="224"/>
      <c r="F481" s="83">
        <v>11</v>
      </c>
      <c r="G481" s="59">
        <v>4.7413793103448274</v>
      </c>
      <c r="H481" s="83">
        <v>9</v>
      </c>
      <c r="I481" s="59">
        <v>3.8135593220338984</v>
      </c>
      <c r="J481" s="83">
        <v>11</v>
      </c>
      <c r="K481" s="59">
        <v>4.0892193308550189</v>
      </c>
      <c r="L481" s="83">
        <v>21</v>
      </c>
      <c r="M481" s="59">
        <v>6.25</v>
      </c>
      <c r="N481" s="83">
        <v>14</v>
      </c>
      <c r="O481" s="59">
        <v>4.0462427745664744</v>
      </c>
      <c r="P481" s="83">
        <v>23</v>
      </c>
      <c r="Q481" s="59">
        <v>5.1685393258426968</v>
      </c>
      <c r="R481" s="58">
        <v>31</v>
      </c>
      <c r="S481" s="59">
        <v>5.8161350844277671</v>
      </c>
      <c r="T481" s="58"/>
      <c r="U481" s="59"/>
      <c r="V481" s="59"/>
      <c r="W481" s="224"/>
      <c r="X481" s="250"/>
      <c r="Y481" s="224"/>
      <c r="Z481" s="224"/>
      <c r="AA481" s="224"/>
      <c r="AB481" s="224"/>
      <c r="AC481" s="16"/>
      <c r="AD481" s="85"/>
    </row>
    <row r="482" spans="1:30" s="51" customFormat="1" ht="20.100000000000001" customHeight="1">
      <c r="A482" s="16"/>
      <c r="B482" s="16"/>
      <c r="C482" s="224"/>
      <c r="D482" s="16" t="s">
        <v>1982</v>
      </c>
      <c r="E482" s="224"/>
      <c r="F482" s="83">
        <v>13</v>
      </c>
      <c r="G482" s="59">
        <v>5.6034482758620694</v>
      </c>
      <c r="H482" s="83">
        <v>15</v>
      </c>
      <c r="I482" s="59">
        <v>6.3559322033898304</v>
      </c>
      <c r="J482" s="83">
        <v>13</v>
      </c>
      <c r="K482" s="59">
        <v>4.8327137546468402</v>
      </c>
      <c r="L482" s="83">
        <v>24</v>
      </c>
      <c r="M482" s="59">
        <v>7.1428571428571432</v>
      </c>
      <c r="N482" s="83">
        <v>17</v>
      </c>
      <c r="O482" s="59">
        <v>4.9132947976878611</v>
      </c>
      <c r="P482" s="83">
        <v>21</v>
      </c>
      <c r="Q482" s="59">
        <v>4.7191011235955056</v>
      </c>
      <c r="R482" s="58">
        <v>27</v>
      </c>
      <c r="S482" s="59">
        <v>5</v>
      </c>
      <c r="T482" s="58"/>
      <c r="U482" s="59"/>
      <c r="V482" s="59"/>
      <c r="W482" s="224"/>
      <c r="X482" s="250"/>
      <c r="Y482" s="224"/>
      <c r="Z482" s="224"/>
      <c r="AA482" s="224"/>
      <c r="AB482" s="224"/>
      <c r="AC482" s="16"/>
      <c r="AD482" s="85"/>
    </row>
    <row r="483" spans="1:30" s="51" customFormat="1" ht="20.100000000000001" customHeight="1">
      <c r="A483" s="16"/>
      <c r="B483" s="16"/>
      <c r="C483" s="224"/>
      <c r="D483" s="16" t="s">
        <v>6870</v>
      </c>
      <c r="E483" s="224"/>
      <c r="F483" s="83">
        <v>4</v>
      </c>
      <c r="G483" s="59">
        <v>1.7241379310344827</v>
      </c>
      <c r="H483" s="83">
        <v>1</v>
      </c>
      <c r="I483" s="59">
        <v>0.42372881355932202</v>
      </c>
      <c r="J483" s="83">
        <v>5</v>
      </c>
      <c r="K483" s="59">
        <v>1.8587360594795539</v>
      </c>
      <c r="L483" s="83">
        <v>2</v>
      </c>
      <c r="M483" s="59">
        <v>0.59523809523809523</v>
      </c>
      <c r="N483" s="83">
        <v>6</v>
      </c>
      <c r="O483" s="59">
        <v>1.7341040462427746</v>
      </c>
      <c r="P483" s="83">
        <v>6</v>
      </c>
      <c r="Q483" s="59">
        <v>1.348314606741573</v>
      </c>
      <c r="R483" s="58">
        <v>8</v>
      </c>
      <c r="S483" s="59">
        <v>1.5009380863039399</v>
      </c>
      <c r="T483" s="58"/>
      <c r="U483" s="59"/>
      <c r="V483" s="59"/>
      <c r="W483" s="224"/>
      <c r="X483" s="250"/>
      <c r="Y483" s="224"/>
      <c r="Z483" s="224"/>
      <c r="AA483" s="224"/>
      <c r="AB483" s="224"/>
      <c r="AC483" s="16"/>
      <c r="AD483" s="85"/>
    </row>
    <row r="484" spans="1:30" s="51" customFormat="1" ht="20.100000000000001" customHeight="1">
      <c r="A484" s="16"/>
      <c r="B484" s="16"/>
      <c r="C484" s="224"/>
      <c r="D484" s="16" t="s">
        <v>3101</v>
      </c>
      <c r="E484" s="224"/>
      <c r="F484" s="83">
        <v>1</v>
      </c>
      <c r="G484" s="59">
        <v>0.43103448275862066</v>
      </c>
      <c r="H484" s="83">
        <v>2</v>
      </c>
      <c r="I484" s="59">
        <v>0.84745762711864403</v>
      </c>
      <c r="J484" s="83">
        <v>1</v>
      </c>
      <c r="K484" s="59">
        <v>0.37174721189591076</v>
      </c>
      <c r="L484" s="83">
        <v>1</v>
      </c>
      <c r="M484" s="59">
        <v>0.29761904761904762</v>
      </c>
      <c r="N484" s="83">
        <v>4</v>
      </c>
      <c r="O484" s="59">
        <v>1.1560693641618498</v>
      </c>
      <c r="P484" s="83">
        <v>1</v>
      </c>
      <c r="Q484" s="59">
        <v>0.2247191011235955</v>
      </c>
      <c r="R484" s="58">
        <v>4</v>
      </c>
      <c r="S484" s="59">
        <v>0.7</v>
      </c>
      <c r="T484" s="58"/>
      <c r="U484" s="59"/>
      <c r="V484" s="59"/>
      <c r="W484" s="224"/>
      <c r="X484" s="250"/>
      <c r="Y484" s="224"/>
      <c r="Z484" s="224"/>
      <c r="AA484" s="224"/>
      <c r="AB484" s="224"/>
      <c r="AC484" s="16"/>
      <c r="AD484" s="85"/>
    </row>
    <row r="485" spans="1:30" s="51" customFormat="1" ht="20.100000000000001" customHeight="1">
      <c r="A485" s="16"/>
      <c r="B485" s="16"/>
      <c r="C485" s="224"/>
      <c r="D485" s="16" t="s">
        <v>6871</v>
      </c>
      <c r="E485" s="224"/>
      <c r="F485" s="83">
        <v>4</v>
      </c>
      <c r="G485" s="59">
        <v>1.7241379310344827</v>
      </c>
      <c r="H485" s="83">
        <v>2</v>
      </c>
      <c r="I485" s="59">
        <v>0.84745762711864403</v>
      </c>
      <c r="J485" s="83">
        <v>3</v>
      </c>
      <c r="K485" s="59">
        <v>1.1152416356877324</v>
      </c>
      <c r="L485" s="83">
        <v>1</v>
      </c>
      <c r="M485" s="59">
        <v>0.29761904761904762</v>
      </c>
      <c r="N485" s="83">
        <v>15</v>
      </c>
      <c r="O485" s="59">
        <v>4.3352601156069364</v>
      </c>
      <c r="P485" s="83">
        <v>12</v>
      </c>
      <c r="Q485" s="59">
        <v>2.696629213483146</v>
      </c>
      <c r="R485" s="58">
        <v>11</v>
      </c>
      <c r="S485" s="59">
        <v>2.0637898686679175</v>
      </c>
      <c r="T485" s="58"/>
      <c r="U485" s="59"/>
      <c r="V485" s="59"/>
      <c r="W485" s="224"/>
      <c r="X485" s="250"/>
      <c r="Y485" s="224"/>
      <c r="Z485" s="224"/>
      <c r="AA485" s="224"/>
      <c r="AB485" s="224"/>
      <c r="AC485" s="16"/>
      <c r="AD485" s="85"/>
    </row>
    <row r="486" spans="1:30" s="51" customFormat="1" ht="20.100000000000001" customHeight="1">
      <c r="A486" s="16"/>
      <c r="B486" s="16"/>
      <c r="C486" s="224"/>
      <c r="D486" s="16" t="s">
        <v>6872</v>
      </c>
      <c r="E486" s="224"/>
      <c r="F486" s="83">
        <v>1</v>
      </c>
      <c r="G486" s="59">
        <v>0.43103448275862066</v>
      </c>
      <c r="H486" s="83">
        <v>2</v>
      </c>
      <c r="I486" s="59">
        <v>0.84745762711864403</v>
      </c>
      <c r="J486" s="83">
        <v>4</v>
      </c>
      <c r="K486" s="59">
        <v>1.486988847583643</v>
      </c>
      <c r="L486" s="83">
        <v>1</v>
      </c>
      <c r="M486" s="59">
        <v>0.29761904761904762</v>
      </c>
      <c r="N486" s="83">
        <v>4</v>
      </c>
      <c r="O486" s="59">
        <v>1.1560693641618498</v>
      </c>
      <c r="P486" s="83">
        <v>1</v>
      </c>
      <c r="Q486" s="59">
        <v>0.2247191011235955</v>
      </c>
      <c r="R486" s="58">
        <v>7</v>
      </c>
      <c r="S486" s="59">
        <v>1.3133208255159474</v>
      </c>
      <c r="T486" s="58"/>
      <c r="U486" s="59"/>
      <c r="V486" s="59"/>
      <c r="W486" s="224"/>
      <c r="X486" s="250"/>
      <c r="Y486" s="224"/>
      <c r="Z486" s="224"/>
      <c r="AA486" s="224"/>
      <c r="AB486" s="224"/>
      <c r="AC486" s="16"/>
      <c r="AD486" s="85"/>
    </row>
    <row r="487" spans="1:30" s="51" customFormat="1" ht="20.100000000000001" customHeight="1">
      <c r="A487" s="16"/>
      <c r="B487" s="16"/>
      <c r="C487" s="224"/>
      <c r="D487" s="16" t="s">
        <v>6873</v>
      </c>
      <c r="E487" s="224"/>
      <c r="F487" s="83">
        <v>27</v>
      </c>
      <c r="G487" s="59">
        <v>11.637931034482758</v>
      </c>
      <c r="H487" s="83">
        <v>20</v>
      </c>
      <c r="I487" s="59">
        <v>8.4745762711864412</v>
      </c>
      <c r="J487" s="83">
        <v>24</v>
      </c>
      <c r="K487" s="59">
        <v>8.921933085501859</v>
      </c>
      <c r="L487" s="83">
        <v>38</v>
      </c>
      <c r="M487" s="59">
        <v>11.30952380952381</v>
      </c>
      <c r="N487" s="83">
        <v>19</v>
      </c>
      <c r="O487" s="59">
        <v>5.4913294797687859</v>
      </c>
      <c r="P487" s="83">
        <v>18</v>
      </c>
      <c r="Q487" s="59">
        <v>4.0449438202247192</v>
      </c>
      <c r="R487" s="58">
        <v>30</v>
      </c>
      <c r="S487" s="59">
        <v>5.6285178236397746</v>
      </c>
      <c r="T487" s="58"/>
      <c r="U487" s="59"/>
      <c r="V487" s="59"/>
      <c r="W487" s="224"/>
      <c r="X487" s="250"/>
      <c r="Y487" s="224"/>
      <c r="Z487" s="224"/>
      <c r="AA487" s="224"/>
      <c r="AB487" s="224"/>
      <c r="AC487" s="16"/>
      <c r="AD487" s="85"/>
    </row>
    <row r="488" spans="1:30" s="51" customFormat="1" ht="20.100000000000001" customHeight="1">
      <c r="A488" s="16"/>
      <c r="B488" s="16"/>
      <c r="C488" s="224"/>
      <c r="D488" s="16" t="s">
        <v>6874</v>
      </c>
      <c r="E488" s="224"/>
      <c r="F488" s="83">
        <v>23</v>
      </c>
      <c r="G488" s="59">
        <v>9.9137931034482758</v>
      </c>
      <c r="H488" s="83">
        <v>32</v>
      </c>
      <c r="I488" s="59">
        <v>13.559322033898304</v>
      </c>
      <c r="J488" s="83">
        <v>34</v>
      </c>
      <c r="K488" s="59">
        <v>12.639405204460967</v>
      </c>
      <c r="L488" s="83">
        <v>39</v>
      </c>
      <c r="M488" s="59">
        <v>11.607142857142858</v>
      </c>
      <c r="N488" s="83">
        <v>61</v>
      </c>
      <c r="O488" s="59">
        <v>17.630057803468208</v>
      </c>
      <c r="P488" s="83">
        <v>96</v>
      </c>
      <c r="Q488" s="59">
        <v>21.573033707865168</v>
      </c>
      <c r="R488" s="58">
        <v>81</v>
      </c>
      <c r="S488" s="59">
        <v>15.1</v>
      </c>
      <c r="T488" s="58"/>
      <c r="U488" s="59"/>
      <c r="V488" s="59"/>
      <c r="W488" s="224"/>
      <c r="X488" s="250"/>
      <c r="Y488" s="224"/>
      <c r="Z488" s="224"/>
      <c r="AA488" s="224"/>
      <c r="AB488" s="224"/>
      <c r="AC488" s="16"/>
      <c r="AD488" s="85"/>
    </row>
    <row r="489" spans="1:30" s="51" customFormat="1" ht="20.100000000000001" customHeight="1">
      <c r="A489" s="16"/>
      <c r="B489" s="16"/>
      <c r="C489" s="224"/>
      <c r="D489" s="16" t="s">
        <v>6875</v>
      </c>
      <c r="E489" s="224"/>
      <c r="F489" s="83">
        <v>7</v>
      </c>
      <c r="G489" s="59">
        <v>3.0172413793103448</v>
      </c>
      <c r="H489" s="83">
        <v>6</v>
      </c>
      <c r="I489" s="59">
        <v>2.5423728813559321</v>
      </c>
      <c r="J489" s="83">
        <v>7</v>
      </c>
      <c r="K489" s="59">
        <v>2.6022304832713754</v>
      </c>
      <c r="L489" s="83">
        <v>9</v>
      </c>
      <c r="M489" s="59">
        <v>2.6785714285714284</v>
      </c>
      <c r="N489" s="83">
        <v>12</v>
      </c>
      <c r="O489" s="59">
        <v>3.4682080924855492</v>
      </c>
      <c r="P489" s="83">
        <v>15</v>
      </c>
      <c r="Q489" s="59">
        <v>3.3707865168539324</v>
      </c>
      <c r="R489" s="58">
        <v>11</v>
      </c>
      <c r="S489" s="59">
        <v>2.0637898686679175</v>
      </c>
      <c r="T489" s="58"/>
      <c r="U489" s="59"/>
      <c r="V489" s="59"/>
      <c r="W489" s="224"/>
      <c r="X489" s="250"/>
      <c r="Y489" s="224"/>
      <c r="Z489" s="224"/>
      <c r="AA489" s="224"/>
      <c r="AB489" s="224"/>
      <c r="AC489" s="16"/>
      <c r="AD489" s="85"/>
    </row>
    <row r="490" spans="1:30" s="51" customFormat="1" ht="20.100000000000001" customHeight="1">
      <c r="A490" s="16"/>
      <c r="B490" s="16"/>
      <c r="C490" s="224"/>
      <c r="D490" s="16" t="s">
        <v>6876</v>
      </c>
      <c r="E490" s="224"/>
      <c r="F490" s="83">
        <v>19</v>
      </c>
      <c r="G490" s="59">
        <v>8.1896551724137936</v>
      </c>
      <c r="H490" s="83">
        <v>13</v>
      </c>
      <c r="I490" s="59">
        <v>5.5084745762711869</v>
      </c>
      <c r="J490" s="83">
        <v>19</v>
      </c>
      <c r="K490" s="59">
        <v>7.0631970260223049</v>
      </c>
      <c r="L490" s="83">
        <v>21</v>
      </c>
      <c r="M490" s="59">
        <v>6.25</v>
      </c>
      <c r="N490" s="83">
        <v>23</v>
      </c>
      <c r="O490" s="59">
        <v>6.6473988439306355</v>
      </c>
      <c r="P490" s="83">
        <v>33</v>
      </c>
      <c r="Q490" s="59">
        <v>7.415730337078652</v>
      </c>
      <c r="R490" s="58">
        <v>31</v>
      </c>
      <c r="S490" s="59">
        <v>5.8161350844277671</v>
      </c>
      <c r="T490" s="58"/>
      <c r="U490" s="59"/>
      <c r="V490" s="59"/>
      <c r="W490" s="224"/>
      <c r="X490" s="250"/>
      <c r="Y490" s="224"/>
      <c r="Z490" s="224"/>
      <c r="AA490" s="224"/>
      <c r="AB490" s="224"/>
      <c r="AC490" s="16"/>
      <c r="AD490" s="85"/>
    </row>
    <row r="491" spans="1:30" s="51" customFormat="1" ht="20.100000000000001" customHeight="1">
      <c r="A491" s="16"/>
      <c r="B491" s="16"/>
      <c r="C491" s="224"/>
      <c r="D491" s="16" t="s">
        <v>3103</v>
      </c>
      <c r="E491" s="224"/>
      <c r="F491" s="83">
        <v>7</v>
      </c>
      <c r="G491" s="59">
        <v>3.0172413793103448</v>
      </c>
      <c r="H491" s="83">
        <v>2</v>
      </c>
      <c r="I491" s="59">
        <v>0.84745762711864403</v>
      </c>
      <c r="J491" s="83">
        <v>2</v>
      </c>
      <c r="K491" s="59">
        <v>0.74349442379182151</v>
      </c>
      <c r="L491" s="83">
        <v>10</v>
      </c>
      <c r="M491" s="59">
        <v>2.9761904761904763</v>
      </c>
      <c r="N491" s="83">
        <v>5</v>
      </c>
      <c r="O491" s="59">
        <v>1.4450867052023122</v>
      </c>
      <c r="P491" s="83">
        <v>7</v>
      </c>
      <c r="Q491" s="59">
        <v>1.5730337078651686</v>
      </c>
      <c r="R491" s="58">
        <v>6</v>
      </c>
      <c r="S491" s="59">
        <v>1.125703564727955</v>
      </c>
      <c r="T491" s="58"/>
      <c r="U491" s="59"/>
      <c r="V491" s="59"/>
      <c r="W491" s="224"/>
      <c r="X491" s="250"/>
      <c r="Y491" s="224"/>
      <c r="Z491" s="224"/>
      <c r="AA491" s="224"/>
      <c r="AB491" s="224"/>
      <c r="AC491" s="16"/>
      <c r="AD491" s="85"/>
    </row>
    <row r="492" spans="1:30" s="51" customFormat="1" ht="20.100000000000001" customHeight="1">
      <c r="A492" s="16"/>
      <c r="B492" s="16"/>
      <c r="C492" s="224"/>
      <c r="D492" s="16" t="s">
        <v>6877</v>
      </c>
      <c r="E492" s="224"/>
      <c r="F492" s="83">
        <v>23</v>
      </c>
      <c r="G492" s="59">
        <v>9.9137931034482758</v>
      </c>
      <c r="H492" s="83">
        <v>23</v>
      </c>
      <c r="I492" s="59">
        <v>9.7457627118644066</v>
      </c>
      <c r="J492" s="83">
        <v>28</v>
      </c>
      <c r="K492" s="59">
        <v>10.408921933085502</v>
      </c>
      <c r="L492" s="83">
        <v>12</v>
      </c>
      <c r="M492" s="59">
        <v>3.5714285714285716</v>
      </c>
      <c r="N492" s="83">
        <v>27</v>
      </c>
      <c r="O492" s="59">
        <v>7.803468208092486</v>
      </c>
      <c r="P492" s="83">
        <v>38</v>
      </c>
      <c r="Q492" s="59">
        <v>8.5393258426966288</v>
      </c>
      <c r="R492" s="58">
        <v>44</v>
      </c>
      <c r="S492" s="59">
        <v>8.1999999999999993</v>
      </c>
      <c r="T492" s="58"/>
      <c r="U492" s="59"/>
      <c r="V492" s="59"/>
      <c r="W492" s="224"/>
      <c r="X492" s="250"/>
      <c r="Y492" s="224"/>
      <c r="Z492" s="224"/>
      <c r="AA492" s="224"/>
      <c r="AB492" s="224"/>
      <c r="AC492" s="16"/>
      <c r="AD492" s="85"/>
    </row>
    <row r="493" spans="1:30" s="51" customFormat="1" ht="20.100000000000001" customHeight="1">
      <c r="A493" s="16"/>
      <c r="B493" s="16"/>
      <c r="C493" s="224"/>
      <c r="D493" s="16" t="s">
        <v>6878</v>
      </c>
      <c r="E493" s="224"/>
      <c r="F493" s="83">
        <v>1</v>
      </c>
      <c r="G493" s="59">
        <v>0.43103448275862066</v>
      </c>
      <c r="H493" s="83">
        <v>5</v>
      </c>
      <c r="I493" s="59">
        <v>2.1186440677966103</v>
      </c>
      <c r="J493" s="83">
        <v>3</v>
      </c>
      <c r="K493" s="59">
        <v>1.1152416356877324</v>
      </c>
      <c r="L493" s="83">
        <v>5</v>
      </c>
      <c r="M493" s="59">
        <v>1.4880952380952381</v>
      </c>
      <c r="N493" s="83">
        <v>3</v>
      </c>
      <c r="O493" s="59">
        <v>0.86705202312138729</v>
      </c>
      <c r="P493" s="83"/>
      <c r="Q493" s="59"/>
      <c r="R493" s="58"/>
      <c r="S493" s="59"/>
      <c r="T493" s="18"/>
      <c r="U493" s="19"/>
      <c r="V493" s="19"/>
      <c r="W493" s="224"/>
      <c r="X493" s="250"/>
      <c r="Y493" s="224"/>
      <c r="Z493" s="224"/>
      <c r="AA493" s="224"/>
      <c r="AB493" s="224"/>
      <c r="AC493" s="16"/>
      <c r="AD493" s="85"/>
    </row>
    <row r="494" spans="1:30" s="51" customFormat="1" ht="20.100000000000001" customHeight="1">
      <c r="A494" s="16"/>
      <c r="B494" s="16"/>
      <c r="C494" s="224"/>
      <c r="D494" s="16" t="s">
        <v>2388</v>
      </c>
      <c r="E494" s="224"/>
      <c r="F494" s="190"/>
      <c r="G494" s="191"/>
      <c r="H494" s="83"/>
      <c r="I494" s="59"/>
      <c r="J494" s="83"/>
      <c r="K494" s="59"/>
      <c r="L494" s="83"/>
      <c r="M494" s="59"/>
      <c r="N494" s="83"/>
      <c r="O494" s="59"/>
      <c r="P494" s="83"/>
      <c r="Q494" s="59"/>
      <c r="R494" s="58"/>
      <c r="S494" s="59"/>
      <c r="T494" s="58"/>
      <c r="U494" s="59"/>
      <c r="V494" s="59"/>
      <c r="W494" s="224"/>
      <c r="X494" s="250"/>
      <c r="Y494" s="224"/>
      <c r="Z494" s="224"/>
      <c r="AA494" s="224"/>
      <c r="AB494" s="224"/>
      <c r="AC494" s="16"/>
      <c r="AD494" s="85"/>
    </row>
    <row r="495" spans="1:30" s="51" customFormat="1" ht="20.100000000000001" customHeight="1">
      <c r="A495" s="16"/>
      <c r="B495" s="16"/>
      <c r="C495" s="224"/>
      <c r="D495" s="16" t="s">
        <v>3777</v>
      </c>
      <c r="E495" s="224"/>
      <c r="F495" s="300"/>
      <c r="G495" s="191"/>
      <c r="H495" s="83"/>
      <c r="I495" s="59"/>
      <c r="J495" s="83"/>
      <c r="K495" s="59"/>
      <c r="L495" s="83"/>
      <c r="M495" s="59"/>
      <c r="N495" s="83"/>
      <c r="O495" s="59"/>
      <c r="P495" s="83"/>
      <c r="Q495" s="59"/>
      <c r="R495" s="58">
        <v>2</v>
      </c>
      <c r="S495" s="59">
        <v>0.4</v>
      </c>
      <c r="T495" s="58"/>
      <c r="U495" s="59"/>
      <c r="V495" s="59"/>
      <c r="W495" s="224"/>
      <c r="X495" s="250"/>
      <c r="Y495" s="224"/>
      <c r="Z495" s="224"/>
      <c r="AA495" s="224"/>
      <c r="AB495" s="224"/>
      <c r="AC495" s="16"/>
      <c r="AD495" s="86"/>
    </row>
    <row r="496" spans="1:30" s="51" customFormat="1" ht="20.100000000000001" customHeight="1">
      <c r="A496" s="9" t="s">
        <v>4051</v>
      </c>
      <c r="B496" s="9" t="s">
        <v>6698</v>
      </c>
      <c r="C496" s="223" t="s">
        <v>4117</v>
      </c>
      <c r="D496" s="9"/>
      <c r="E496" s="223"/>
      <c r="F496" s="80">
        <v>232</v>
      </c>
      <c r="G496" s="12">
        <v>100</v>
      </c>
      <c r="H496" s="80">
        <v>236</v>
      </c>
      <c r="I496" s="12">
        <v>100</v>
      </c>
      <c r="J496" s="80">
        <v>269</v>
      </c>
      <c r="K496" s="12">
        <v>100</v>
      </c>
      <c r="L496" s="80">
        <v>336</v>
      </c>
      <c r="M496" s="12">
        <v>100</v>
      </c>
      <c r="N496" s="82">
        <v>346</v>
      </c>
      <c r="O496" s="57">
        <v>100</v>
      </c>
      <c r="P496" s="82">
        <v>445</v>
      </c>
      <c r="Q496" s="57">
        <v>100</v>
      </c>
      <c r="R496" s="56">
        <v>535</v>
      </c>
      <c r="S496" s="57">
        <v>100</v>
      </c>
      <c r="T496" s="56"/>
      <c r="U496" s="57"/>
      <c r="V496" s="308" t="s">
        <v>28</v>
      </c>
      <c r="W496" s="223" t="s">
        <v>28</v>
      </c>
      <c r="X496" s="249" t="s">
        <v>28</v>
      </c>
      <c r="Y496" s="223" t="s">
        <v>28</v>
      </c>
      <c r="Z496" s="223" t="s">
        <v>28</v>
      </c>
      <c r="AA496" s="223" t="s">
        <v>28</v>
      </c>
      <c r="AB496" s="223" t="s">
        <v>28</v>
      </c>
      <c r="AC496" s="223"/>
      <c r="AD496" s="39"/>
    </row>
    <row r="497" spans="1:30" s="51" customFormat="1" ht="20.100000000000001" customHeight="1">
      <c r="A497" s="9" t="s">
        <v>6830</v>
      </c>
      <c r="B497" s="9" t="s">
        <v>6831</v>
      </c>
      <c r="C497" s="223" t="s">
        <v>4117</v>
      </c>
      <c r="D497" s="9" t="s">
        <v>1983</v>
      </c>
      <c r="E497" s="223" t="s">
        <v>244</v>
      </c>
      <c r="F497" s="82">
        <v>6</v>
      </c>
      <c r="G497" s="57">
        <v>2.5862068965517242</v>
      </c>
      <c r="H497" s="82">
        <v>2</v>
      </c>
      <c r="I497" s="57">
        <v>0.84745762711864403</v>
      </c>
      <c r="J497" s="82">
        <v>4</v>
      </c>
      <c r="K497" s="57">
        <v>1.486988847583643</v>
      </c>
      <c r="L497" s="82">
        <v>4</v>
      </c>
      <c r="M497" s="57">
        <v>1.1904761904761905</v>
      </c>
      <c r="N497" s="82">
        <v>9</v>
      </c>
      <c r="O497" s="57">
        <v>2.601156069364162</v>
      </c>
      <c r="P497" s="82">
        <v>7</v>
      </c>
      <c r="Q497" s="57">
        <v>1.5730337078651686</v>
      </c>
      <c r="R497" s="56">
        <v>14</v>
      </c>
      <c r="S497" s="57">
        <v>2.6217228464419478</v>
      </c>
      <c r="T497" s="56"/>
      <c r="U497" s="57"/>
      <c r="V497" s="308" t="s">
        <v>28</v>
      </c>
      <c r="W497" s="223" t="s">
        <v>28</v>
      </c>
      <c r="X497" s="249" t="s">
        <v>28</v>
      </c>
      <c r="Y497" s="223" t="s">
        <v>28</v>
      </c>
      <c r="Z497" s="223" t="s">
        <v>28</v>
      </c>
      <c r="AA497" s="223" t="s">
        <v>28</v>
      </c>
      <c r="AB497" s="223" t="s">
        <v>28</v>
      </c>
      <c r="AC497" s="9"/>
      <c r="AD497" s="66"/>
    </row>
    <row r="498" spans="1:30" s="51" customFormat="1" ht="20.100000000000001" customHeight="1">
      <c r="A498" s="16"/>
      <c r="B498" s="16"/>
      <c r="C498" s="224"/>
      <c r="D498" s="16" t="s">
        <v>1994</v>
      </c>
      <c r="E498" s="224"/>
      <c r="F498" s="83">
        <v>9</v>
      </c>
      <c r="G498" s="59">
        <v>3.8793103448275863</v>
      </c>
      <c r="H498" s="83">
        <v>6</v>
      </c>
      <c r="I498" s="59">
        <v>2.5423728813559321</v>
      </c>
      <c r="J498" s="83">
        <v>8</v>
      </c>
      <c r="K498" s="59">
        <v>2.9739776951672861</v>
      </c>
      <c r="L498" s="83">
        <v>16</v>
      </c>
      <c r="M498" s="59">
        <v>4.7619047619047619</v>
      </c>
      <c r="N498" s="83">
        <v>17</v>
      </c>
      <c r="O498" s="59">
        <v>4.9132947976878611</v>
      </c>
      <c r="P498" s="83">
        <v>18</v>
      </c>
      <c r="Q498" s="59">
        <v>4.0449438202247192</v>
      </c>
      <c r="R498" s="58">
        <v>21</v>
      </c>
      <c r="S498" s="59">
        <v>3.9325842696629212</v>
      </c>
      <c r="T498" s="58"/>
      <c r="U498" s="59"/>
      <c r="V498" s="59"/>
      <c r="W498" s="224"/>
      <c r="X498" s="250"/>
      <c r="Y498" s="224"/>
      <c r="Z498" s="224"/>
      <c r="AA498" s="224"/>
      <c r="AB498" s="224"/>
      <c r="AC498" s="16"/>
      <c r="AD498" s="85"/>
    </row>
    <row r="499" spans="1:30" s="51" customFormat="1" ht="20.100000000000001" customHeight="1">
      <c r="A499" s="16"/>
      <c r="B499" s="16"/>
      <c r="C499" s="224"/>
      <c r="D499" s="16" t="s">
        <v>1985</v>
      </c>
      <c r="E499" s="224"/>
      <c r="F499" s="83">
        <v>13</v>
      </c>
      <c r="G499" s="59">
        <v>5.6034482758620694</v>
      </c>
      <c r="H499" s="83">
        <v>15</v>
      </c>
      <c r="I499" s="59">
        <v>6.3559322033898304</v>
      </c>
      <c r="J499" s="83">
        <v>13</v>
      </c>
      <c r="K499" s="59">
        <v>4.8327137546468402</v>
      </c>
      <c r="L499" s="83">
        <v>20</v>
      </c>
      <c r="M499" s="59">
        <v>5.9523809523809526</v>
      </c>
      <c r="N499" s="83">
        <v>25</v>
      </c>
      <c r="O499" s="59">
        <v>7.2254335260115603</v>
      </c>
      <c r="P499" s="83">
        <v>34</v>
      </c>
      <c r="Q499" s="59">
        <v>7.6404494382022472</v>
      </c>
      <c r="R499" s="58">
        <v>24</v>
      </c>
      <c r="S499" s="59">
        <v>4.4943820224719104</v>
      </c>
      <c r="T499" s="58"/>
      <c r="U499" s="59"/>
      <c r="V499" s="59"/>
      <c r="W499" s="224"/>
      <c r="X499" s="250"/>
      <c r="Y499" s="224"/>
      <c r="Z499" s="224"/>
      <c r="AA499" s="224"/>
      <c r="AB499" s="224"/>
      <c r="AC499" s="16"/>
      <c r="AD499" s="85"/>
    </row>
    <row r="500" spans="1:30" s="51" customFormat="1" ht="20.100000000000001" customHeight="1">
      <c r="A500" s="16"/>
      <c r="B500" s="16"/>
      <c r="C500" s="224"/>
      <c r="D500" s="16" t="s">
        <v>1986</v>
      </c>
      <c r="E500" s="224"/>
      <c r="F500" s="83">
        <v>30</v>
      </c>
      <c r="G500" s="59">
        <v>12.931034482758621</v>
      </c>
      <c r="H500" s="83">
        <v>23</v>
      </c>
      <c r="I500" s="59">
        <v>9.7457627118644066</v>
      </c>
      <c r="J500" s="83">
        <v>36</v>
      </c>
      <c r="K500" s="59">
        <v>13.382899628252789</v>
      </c>
      <c r="L500" s="83">
        <v>25</v>
      </c>
      <c r="M500" s="59">
        <v>7.4404761904761907</v>
      </c>
      <c r="N500" s="83">
        <v>29</v>
      </c>
      <c r="O500" s="59">
        <v>8.3815028901734099</v>
      </c>
      <c r="P500" s="83">
        <v>28</v>
      </c>
      <c r="Q500" s="59">
        <v>6.2921348314606744</v>
      </c>
      <c r="R500" s="58">
        <v>59</v>
      </c>
      <c r="S500" s="59">
        <v>11.04868913857678</v>
      </c>
      <c r="T500" s="58"/>
      <c r="U500" s="59"/>
      <c r="V500" s="59"/>
      <c r="W500" s="224"/>
      <c r="X500" s="250"/>
      <c r="Y500" s="224"/>
      <c r="Z500" s="224"/>
      <c r="AA500" s="224"/>
      <c r="AB500" s="224"/>
      <c r="AC500" s="16"/>
      <c r="AD500" s="85"/>
    </row>
    <row r="501" spans="1:30" s="51" customFormat="1" ht="20.100000000000001" customHeight="1">
      <c r="A501" s="16"/>
      <c r="B501" s="16"/>
      <c r="C501" s="224"/>
      <c r="D501" s="16" t="s">
        <v>1987</v>
      </c>
      <c r="E501" s="224"/>
      <c r="F501" s="83">
        <v>15</v>
      </c>
      <c r="G501" s="59">
        <v>6.4655172413793105</v>
      </c>
      <c r="H501" s="83">
        <v>13</v>
      </c>
      <c r="I501" s="59">
        <v>5.5084745762711869</v>
      </c>
      <c r="J501" s="83">
        <v>18</v>
      </c>
      <c r="K501" s="59">
        <v>6.6914498141263943</v>
      </c>
      <c r="L501" s="83">
        <v>28</v>
      </c>
      <c r="M501" s="59">
        <v>8.3333333333333339</v>
      </c>
      <c r="N501" s="83">
        <v>24</v>
      </c>
      <c r="O501" s="59">
        <v>6.9364161849710984</v>
      </c>
      <c r="P501" s="83">
        <v>27</v>
      </c>
      <c r="Q501" s="59">
        <v>6.0674157303370784</v>
      </c>
      <c r="R501" s="58">
        <v>36</v>
      </c>
      <c r="S501" s="59">
        <v>6.7415730337078648</v>
      </c>
      <c r="T501" s="58"/>
      <c r="U501" s="59"/>
      <c r="V501" s="59"/>
      <c r="W501" s="224"/>
      <c r="X501" s="250"/>
      <c r="Y501" s="224"/>
      <c r="Z501" s="224"/>
      <c r="AA501" s="224"/>
      <c r="AB501" s="224"/>
      <c r="AC501" s="16"/>
      <c r="AD501" s="85"/>
    </row>
    <row r="502" spans="1:30" s="51" customFormat="1" ht="20.100000000000001" customHeight="1">
      <c r="A502" s="16"/>
      <c r="B502" s="16"/>
      <c r="C502" s="224"/>
      <c r="D502" s="16" t="s">
        <v>1988</v>
      </c>
      <c r="E502" s="224"/>
      <c r="F502" s="83">
        <v>15</v>
      </c>
      <c r="G502" s="59">
        <v>6.4655172413793105</v>
      </c>
      <c r="H502" s="83">
        <v>9</v>
      </c>
      <c r="I502" s="59">
        <v>3.8135593220338984</v>
      </c>
      <c r="J502" s="83">
        <v>11</v>
      </c>
      <c r="K502" s="59">
        <v>4.0892193308550189</v>
      </c>
      <c r="L502" s="83">
        <v>14</v>
      </c>
      <c r="M502" s="59">
        <v>4.166666666666667</v>
      </c>
      <c r="N502" s="83">
        <v>19</v>
      </c>
      <c r="O502" s="59">
        <v>5.4913294797687859</v>
      </c>
      <c r="P502" s="83">
        <v>25</v>
      </c>
      <c r="Q502" s="59">
        <v>5.617977528089888</v>
      </c>
      <c r="R502" s="58">
        <v>33</v>
      </c>
      <c r="S502" s="59">
        <v>6.1797752808988768</v>
      </c>
      <c r="T502" s="58"/>
      <c r="U502" s="59"/>
      <c r="V502" s="59"/>
      <c r="W502" s="224"/>
      <c r="X502" s="250"/>
      <c r="Y502" s="224"/>
      <c r="Z502" s="224"/>
      <c r="AA502" s="224"/>
      <c r="AB502" s="224"/>
      <c r="AC502" s="16"/>
      <c r="AD502" s="85"/>
    </row>
    <row r="503" spans="1:30" s="51" customFormat="1" ht="20.100000000000001" customHeight="1">
      <c r="A503" s="16"/>
      <c r="B503" s="16"/>
      <c r="C503" s="224"/>
      <c r="D503" s="16" t="s">
        <v>1995</v>
      </c>
      <c r="E503" s="224"/>
      <c r="F503" s="83">
        <v>23</v>
      </c>
      <c r="G503" s="59">
        <v>9.9137931034482758</v>
      </c>
      <c r="H503" s="83">
        <v>20</v>
      </c>
      <c r="I503" s="59">
        <v>8.4745762711864412</v>
      </c>
      <c r="J503" s="83">
        <v>18</v>
      </c>
      <c r="K503" s="59">
        <v>6.6914498141263943</v>
      </c>
      <c r="L503" s="83">
        <v>24</v>
      </c>
      <c r="M503" s="59">
        <v>7.1428571428571432</v>
      </c>
      <c r="N503" s="83">
        <v>31</v>
      </c>
      <c r="O503" s="59">
        <v>8.9595375722543356</v>
      </c>
      <c r="P503" s="83">
        <v>29</v>
      </c>
      <c r="Q503" s="59">
        <v>6.5168539325842696</v>
      </c>
      <c r="R503" s="58">
        <v>78</v>
      </c>
      <c r="S503" s="59">
        <v>14.606741573033707</v>
      </c>
      <c r="T503" s="58"/>
      <c r="U503" s="59"/>
      <c r="V503" s="59"/>
      <c r="W503" s="224"/>
      <c r="X503" s="250"/>
      <c r="Y503" s="224"/>
      <c r="Z503" s="224"/>
      <c r="AA503" s="224"/>
      <c r="AB503" s="224"/>
      <c r="AC503" s="16"/>
      <c r="AD503" s="85"/>
    </row>
    <row r="504" spans="1:30" s="51" customFormat="1" ht="20.100000000000001" customHeight="1">
      <c r="A504" s="16"/>
      <c r="B504" s="16"/>
      <c r="C504" s="224"/>
      <c r="D504" s="16" t="s">
        <v>1990</v>
      </c>
      <c r="E504" s="224"/>
      <c r="F504" s="83">
        <v>19</v>
      </c>
      <c r="G504" s="59">
        <v>8.1896551724137936</v>
      </c>
      <c r="H504" s="83">
        <v>17</v>
      </c>
      <c r="I504" s="59">
        <v>7.2033898305084749</v>
      </c>
      <c r="J504" s="83">
        <v>14</v>
      </c>
      <c r="K504" s="59">
        <v>5.2044609665427508</v>
      </c>
      <c r="L504" s="83">
        <v>28</v>
      </c>
      <c r="M504" s="59">
        <v>8.3333333333333339</v>
      </c>
      <c r="N504" s="83">
        <v>14</v>
      </c>
      <c r="O504" s="59">
        <v>4.0462427745664744</v>
      </c>
      <c r="P504" s="83">
        <v>39</v>
      </c>
      <c r="Q504" s="59">
        <v>8.7640449438202239</v>
      </c>
      <c r="R504" s="58">
        <v>47</v>
      </c>
      <c r="S504" s="59">
        <v>8.8014981273408246</v>
      </c>
      <c r="T504" s="58"/>
      <c r="U504" s="59"/>
      <c r="V504" s="59"/>
      <c r="W504" s="224"/>
      <c r="X504" s="250"/>
      <c r="Y504" s="224"/>
      <c r="Z504" s="224"/>
      <c r="AA504" s="224"/>
      <c r="AB504" s="224"/>
      <c r="AC504" s="16"/>
      <c r="AD504" s="85"/>
    </row>
    <row r="505" spans="1:30" s="51" customFormat="1" ht="20.100000000000001" customHeight="1">
      <c r="A505" s="16"/>
      <c r="B505" s="16"/>
      <c r="C505" s="224"/>
      <c r="D505" s="16" t="s">
        <v>1991</v>
      </c>
      <c r="E505" s="224"/>
      <c r="F505" s="83">
        <v>102</v>
      </c>
      <c r="G505" s="59">
        <v>43.96551724137931</v>
      </c>
      <c r="H505" s="83">
        <v>131</v>
      </c>
      <c r="I505" s="59">
        <v>55.508474576271183</v>
      </c>
      <c r="J505" s="83">
        <v>147</v>
      </c>
      <c r="K505" s="59">
        <v>54.646840148698885</v>
      </c>
      <c r="L505" s="83">
        <v>177</v>
      </c>
      <c r="M505" s="59">
        <v>52.678571428571431</v>
      </c>
      <c r="N505" s="83">
        <v>178</v>
      </c>
      <c r="O505" s="59">
        <v>51.445086705202314</v>
      </c>
      <c r="P505" s="83">
        <v>238</v>
      </c>
      <c r="Q505" s="59">
        <v>53.483146067415731</v>
      </c>
      <c r="R505" s="58">
        <v>221</v>
      </c>
      <c r="S505" s="59">
        <v>41.3</v>
      </c>
      <c r="T505" s="58"/>
      <c r="U505" s="59"/>
      <c r="V505" s="59"/>
      <c r="W505" s="224"/>
      <c r="X505" s="250"/>
      <c r="Y505" s="224"/>
      <c r="Z505" s="224"/>
      <c r="AA505" s="224"/>
      <c r="AB505" s="224"/>
      <c r="AC505" s="16"/>
      <c r="AD505" s="85"/>
    </row>
    <row r="506" spans="1:30" s="51" customFormat="1" ht="20.100000000000001" customHeight="1">
      <c r="A506" s="16"/>
      <c r="B506" s="16"/>
      <c r="C506" s="224"/>
      <c r="D506" s="16" t="s">
        <v>3104</v>
      </c>
      <c r="E506" s="224"/>
      <c r="F506" s="190"/>
      <c r="G506" s="191"/>
      <c r="H506" s="250"/>
      <c r="I506" s="250"/>
      <c r="J506" s="224"/>
      <c r="K506" s="224"/>
      <c r="L506" s="224"/>
      <c r="M506" s="224"/>
      <c r="N506" s="83"/>
      <c r="O506" s="59"/>
      <c r="P506" s="83"/>
      <c r="Q506" s="59"/>
      <c r="R506" s="58">
        <v>1</v>
      </c>
      <c r="S506" s="59">
        <v>0.18726591760299627</v>
      </c>
      <c r="T506" s="58"/>
      <c r="U506" s="59"/>
      <c r="V506" s="59"/>
      <c r="W506" s="224"/>
      <c r="X506" s="250"/>
      <c r="Y506" s="224"/>
      <c r="Z506" s="224"/>
      <c r="AA506" s="224"/>
      <c r="AB506" s="224"/>
      <c r="AC506" s="16"/>
      <c r="AD506" s="85"/>
    </row>
    <row r="507" spans="1:30" s="51" customFormat="1" ht="20.100000000000001" customHeight="1">
      <c r="A507" s="16"/>
      <c r="B507" s="16"/>
      <c r="C507" s="224"/>
      <c r="D507" s="16" t="s">
        <v>2388</v>
      </c>
      <c r="E507" s="224"/>
      <c r="F507" s="300"/>
      <c r="G507" s="191"/>
      <c r="H507" s="250"/>
      <c r="I507" s="250"/>
      <c r="J507" s="224"/>
      <c r="K507" s="224"/>
      <c r="L507" s="224"/>
      <c r="M507" s="224"/>
      <c r="N507" s="83"/>
      <c r="O507" s="59"/>
      <c r="P507" s="83"/>
      <c r="Q507" s="59"/>
      <c r="R507" s="58"/>
      <c r="S507" s="59"/>
      <c r="T507" s="58"/>
      <c r="U507" s="59"/>
      <c r="V507" s="59"/>
      <c r="W507" s="224"/>
      <c r="X507" s="250"/>
      <c r="Y507" s="224"/>
      <c r="Z507" s="224"/>
      <c r="AA507" s="224"/>
      <c r="AB507" s="224"/>
      <c r="AC507" s="16"/>
      <c r="AD507" s="85"/>
    </row>
    <row r="508" spans="1:30" s="51" customFormat="1" ht="20.100000000000001" customHeight="1">
      <c r="A508" s="16"/>
      <c r="B508" s="16"/>
      <c r="C508" s="224"/>
      <c r="D508" s="16" t="s">
        <v>3777</v>
      </c>
      <c r="E508" s="224"/>
      <c r="F508" s="300"/>
      <c r="G508" s="191"/>
      <c r="H508" s="250"/>
      <c r="I508" s="250"/>
      <c r="J508" s="224"/>
      <c r="K508" s="224"/>
      <c r="L508" s="224"/>
      <c r="M508" s="224"/>
      <c r="N508" s="83"/>
      <c r="O508" s="59"/>
      <c r="P508" s="83"/>
      <c r="Q508" s="59"/>
      <c r="R508" s="58">
        <v>1</v>
      </c>
      <c r="S508" s="59">
        <v>0.2</v>
      </c>
      <c r="T508" s="58"/>
      <c r="U508" s="59"/>
      <c r="V508" s="59"/>
      <c r="W508" s="224"/>
      <c r="X508" s="250"/>
      <c r="Y508" s="224"/>
      <c r="Z508" s="224"/>
      <c r="AA508" s="224"/>
      <c r="AB508" s="224"/>
      <c r="AC508" s="16"/>
      <c r="AD508" s="86"/>
    </row>
    <row r="509" spans="1:30" s="51" customFormat="1" ht="20.100000000000001" customHeight="1">
      <c r="A509" s="9" t="s">
        <v>4052</v>
      </c>
      <c r="B509" s="9" t="s">
        <v>6699</v>
      </c>
      <c r="C509" s="223" t="s">
        <v>4117</v>
      </c>
      <c r="D509" s="9" t="s">
        <v>1951</v>
      </c>
      <c r="E509" s="223"/>
      <c r="F509" s="80">
        <v>60</v>
      </c>
      <c r="G509" s="12">
        <v>25.862068965517242</v>
      </c>
      <c r="H509" s="80">
        <v>49</v>
      </c>
      <c r="I509" s="12">
        <v>20.762711864406779</v>
      </c>
      <c r="J509" s="80">
        <v>42</v>
      </c>
      <c r="K509" s="12">
        <v>15.613382899628252</v>
      </c>
      <c r="L509" s="80">
        <v>66</v>
      </c>
      <c r="M509" s="12">
        <v>19.642857142857142</v>
      </c>
      <c r="N509" s="82">
        <v>66</v>
      </c>
      <c r="O509" s="57">
        <v>19.075144508670519</v>
      </c>
      <c r="P509" s="82">
        <v>77</v>
      </c>
      <c r="Q509" s="57">
        <v>17.303370786516854</v>
      </c>
      <c r="R509" s="56">
        <v>80</v>
      </c>
      <c r="S509" s="57">
        <v>14.953271028037383</v>
      </c>
      <c r="T509" s="56"/>
      <c r="U509" s="57"/>
      <c r="V509" s="308" t="s">
        <v>28</v>
      </c>
      <c r="W509" s="223" t="s">
        <v>28</v>
      </c>
      <c r="X509" s="249" t="s">
        <v>28</v>
      </c>
      <c r="Y509" s="223" t="s">
        <v>28</v>
      </c>
      <c r="Z509" s="223" t="s">
        <v>28</v>
      </c>
      <c r="AA509" s="223" t="s">
        <v>28</v>
      </c>
      <c r="AB509" s="223" t="s">
        <v>28</v>
      </c>
      <c r="AC509" s="223"/>
      <c r="AD509" s="9"/>
    </row>
    <row r="510" spans="1:30" s="51" customFormat="1" ht="20.100000000000001" customHeight="1">
      <c r="A510" s="16"/>
      <c r="B510" s="16"/>
      <c r="C510" s="224"/>
      <c r="D510" s="16" t="s">
        <v>1952</v>
      </c>
      <c r="E510" s="224"/>
      <c r="F510" s="81">
        <v>94</v>
      </c>
      <c r="G510" s="19">
        <v>40.517241379310342</v>
      </c>
      <c r="H510" s="81">
        <v>88</v>
      </c>
      <c r="I510" s="19">
        <v>37.288135593220339</v>
      </c>
      <c r="J510" s="81">
        <v>108</v>
      </c>
      <c r="K510" s="19">
        <v>40.148698884758367</v>
      </c>
      <c r="L510" s="81">
        <v>124</v>
      </c>
      <c r="M510" s="19">
        <v>36.904761904761905</v>
      </c>
      <c r="N510" s="83">
        <v>140</v>
      </c>
      <c r="O510" s="59">
        <v>40.462427745664741</v>
      </c>
      <c r="P510" s="83">
        <v>193</v>
      </c>
      <c r="Q510" s="59">
        <v>43.370786516853933</v>
      </c>
      <c r="R510" s="58">
        <v>159</v>
      </c>
      <c r="S510" s="59">
        <v>29.719626168224298</v>
      </c>
      <c r="T510" s="58"/>
      <c r="U510" s="59"/>
      <c r="V510" s="59"/>
      <c r="W510" s="224"/>
      <c r="X510" s="250"/>
      <c r="Y510" s="224"/>
      <c r="Z510" s="224"/>
      <c r="AA510" s="224"/>
      <c r="AB510" s="224"/>
      <c r="AC510" s="224"/>
      <c r="AD510" s="16"/>
    </row>
    <row r="511" spans="1:30" s="51" customFormat="1" ht="20.100000000000001" customHeight="1">
      <c r="A511" s="16"/>
      <c r="B511" s="16"/>
      <c r="C511" s="224"/>
      <c r="D511" s="16" t="s">
        <v>1953</v>
      </c>
      <c r="E511" s="224"/>
      <c r="F511" s="81">
        <v>42</v>
      </c>
      <c r="G511" s="19">
        <v>18.103448275862068</v>
      </c>
      <c r="H511" s="81">
        <v>61</v>
      </c>
      <c r="I511" s="19">
        <v>25.847457627118644</v>
      </c>
      <c r="J511" s="81">
        <v>65</v>
      </c>
      <c r="K511" s="19">
        <v>24.1635687732342</v>
      </c>
      <c r="L511" s="81">
        <v>96</v>
      </c>
      <c r="M511" s="19">
        <v>28.571428571428569</v>
      </c>
      <c r="N511" s="83">
        <v>80</v>
      </c>
      <c r="O511" s="59">
        <v>23.121387283236995</v>
      </c>
      <c r="P511" s="83">
        <v>115</v>
      </c>
      <c r="Q511" s="59">
        <v>25.842696629213481</v>
      </c>
      <c r="R511" s="58">
        <v>140</v>
      </c>
      <c r="S511" s="59">
        <v>26.2</v>
      </c>
      <c r="T511" s="58"/>
      <c r="U511" s="59"/>
      <c r="V511" s="59"/>
      <c r="W511" s="224"/>
      <c r="X511" s="250"/>
      <c r="Y511" s="224"/>
      <c r="Z511" s="224"/>
      <c r="AA511" s="224"/>
      <c r="AB511" s="224"/>
      <c r="AC511" s="224"/>
      <c r="AD511" s="16"/>
    </row>
    <row r="512" spans="1:30" s="51" customFormat="1" ht="20.100000000000001" customHeight="1">
      <c r="A512" s="16"/>
      <c r="B512" s="16"/>
      <c r="C512" s="224"/>
      <c r="D512" s="16" t="s">
        <v>6849</v>
      </c>
      <c r="E512" s="224"/>
      <c r="F512" s="81">
        <v>21</v>
      </c>
      <c r="G512" s="19">
        <v>9.0517241379310338</v>
      </c>
      <c r="H512" s="81">
        <v>19</v>
      </c>
      <c r="I512" s="19">
        <v>8.0508474576271194</v>
      </c>
      <c r="J512" s="81">
        <v>28</v>
      </c>
      <c r="K512" s="19">
        <v>10.408921933085502</v>
      </c>
      <c r="L512" s="81">
        <v>25</v>
      </c>
      <c r="M512" s="19">
        <v>7.4404761904761907</v>
      </c>
      <c r="N512" s="83">
        <v>36</v>
      </c>
      <c r="O512" s="59">
        <v>10.404624277456648</v>
      </c>
      <c r="P512" s="83">
        <v>43</v>
      </c>
      <c r="Q512" s="59">
        <v>9.6629213483146064</v>
      </c>
      <c r="R512" s="58">
        <v>88</v>
      </c>
      <c r="S512" s="59">
        <v>16.44859813084112</v>
      </c>
      <c r="T512" s="58"/>
      <c r="U512" s="59"/>
      <c r="V512" s="59"/>
      <c r="W512" s="224"/>
      <c r="X512" s="250"/>
      <c r="Y512" s="224"/>
      <c r="Z512" s="224"/>
      <c r="AA512" s="224"/>
      <c r="AB512" s="224"/>
      <c r="AC512" s="224"/>
      <c r="AD512" s="16"/>
    </row>
    <row r="513" spans="1:30" s="51" customFormat="1" ht="20.100000000000001" customHeight="1">
      <c r="A513" s="16"/>
      <c r="B513" s="16"/>
      <c r="C513" s="224"/>
      <c r="D513" s="16" t="s">
        <v>6842</v>
      </c>
      <c r="E513" s="224"/>
      <c r="F513" s="81">
        <v>5</v>
      </c>
      <c r="G513" s="19">
        <v>2.1551724137931036</v>
      </c>
      <c r="H513" s="81">
        <v>7</v>
      </c>
      <c r="I513" s="19">
        <v>2.9661016949152543</v>
      </c>
      <c r="J513" s="81">
        <v>5</v>
      </c>
      <c r="K513" s="19">
        <v>1.8587360594795539</v>
      </c>
      <c r="L513" s="81">
        <v>6</v>
      </c>
      <c r="M513" s="19">
        <v>1.7857142857142856</v>
      </c>
      <c r="N513" s="83">
        <v>10</v>
      </c>
      <c r="O513" s="59">
        <v>2.8901734104046244</v>
      </c>
      <c r="P513" s="83">
        <v>8</v>
      </c>
      <c r="Q513" s="59">
        <v>1.797752808988764</v>
      </c>
      <c r="R513" s="58">
        <v>29</v>
      </c>
      <c r="S513" s="59">
        <v>5.4</v>
      </c>
      <c r="T513" s="58"/>
      <c r="U513" s="59"/>
      <c r="V513" s="59"/>
      <c r="W513" s="224"/>
      <c r="X513" s="250"/>
      <c r="Y513" s="224"/>
      <c r="Z513" s="224"/>
      <c r="AA513" s="224"/>
      <c r="AB513" s="224"/>
      <c r="AC513" s="224"/>
      <c r="AD513" s="16"/>
    </row>
    <row r="514" spans="1:30" s="51" customFormat="1" ht="20.100000000000001" customHeight="1">
      <c r="A514" s="16"/>
      <c r="B514" s="16"/>
      <c r="C514" s="224"/>
      <c r="D514" s="16" t="s">
        <v>6843</v>
      </c>
      <c r="E514" s="224"/>
      <c r="F514" s="81">
        <v>4</v>
      </c>
      <c r="G514" s="19">
        <v>1.7241379310344827</v>
      </c>
      <c r="H514" s="81">
        <v>3</v>
      </c>
      <c r="I514" s="19">
        <v>1.271186440677966</v>
      </c>
      <c r="J514" s="81">
        <v>8</v>
      </c>
      <c r="K514" s="19">
        <v>2.9739776951672861</v>
      </c>
      <c r="L514" s="81">
        <v>5</v>
      </c>
      <c r="M514" s="19">
        <v>1.4880952380952379</v>
      </c>
      <c r="N514" s="83">
        <v>4</v>
      </c>
      <c r="O514" s="59">
        <v>1.1560693641618498</v>
      </c>
      <c r="P514" s="83">
        <v>2</v>
      </c>
      <c r="Q514" s="59">
        <v>0.449438202247191</v>
      </c>
      <c r="R514" s="58">
        <v>3</v>
      </c>
      <c r="S514" s="59">
        <v>0.56074766355140182</v>
      </c>
      <c r="T514" s="58"/>
      <c r="U514" s="59"/>
      <c r="V514" s="59"/>
      <c r="W514" s="224"/>
      <c r="X514" s="250"/>
      <c r="Y514" s="224"/>
      <c r="Z514" s="224"/>
      <c r="AA514" s="224"/>
      <c r="AB514" s="224"/>
      <c r="AC514" s="224"/>
      <c r="AD514" s="16"/>
    </row>
    <row r="515" spans="1:30" s="51" customFormat="1" ht="20.100000000000001" customHeight="1">
      <c r="A515" s="16"/>
      <c r="B515" s="16"/>
      <c r="C515" s="224"/>
      <c r="D515" s="16" t="s">
        <v>1956</v>
      </c>
      <c r="E515" s="224"/>
      <c r="F515" s="81">
        <v>6</v>
      </c>
      <c r="G515" s="19">
        <v>2.5862068965517242</v>
      </c>
      <c r="H515" s="81">
        <v>9</v>
      </c>
      <c r="I515" s="19">
        <v>3.8135593220338984</v>
      </c>
      <c r="J515" s="81">
        <v>13</v>
      </c>
      <c r="K515" s="19">
        <v>4.8327137546468402</v>
      </c>
      <c r="L515" s="81">
        <v>14</v>
      </c>
      <c r="M515" s="19">
        <v>4.1666666666666661</v>
      </c>
      <c r="N515" s="83">
        <v>10</v>
      </c>
      <c r="O515" s="59">
        <v>2.8901734104046244</v>
      </c>
      <c r="P515" s="83">
        <v>7</v>
      </c>
      <c r="Q515" s="59">
        <v>1.5730337078651686</v>
      </c>
      <c r="R515" s="58">
        <v>36</v>
      </c>
      <c r="S515" s="59">
        <v>6.7289719626168223</v>
      </c>
      <c r="T515" s="58"/>
      <c r="U515" s="59"/>
      <c r="V515" s="59"/>
      <c r="W515" s="224"/>
      <c r="X515" s="250"/>
      <c r="Y515" s="224"/>
      <c r="Z515" s="224"/>
      <c r="AA515" s="224"/>
      <c r="AB515" s="224"/>
      <c r="AC515" s="224"/>
      <c r="AD515" s="16"/>
    </row>
    <row r="516" spans="1:30" s="51" customFormat="1" ht="20.100000000000001" customHeight="1">
      <c r="A516" s="9" t="s">
        <v>4053</v>
      </c>
      <c r="B516" s="9" t="s">
        <v>6700</v>
      </c>
      <c r="C516" s="223" t="s">
        <v>4117</v>
      </c>
      <c r="D516" s="9" t="s">
        <v>1853</v>
      </c>
      <c r="E516" s="223"/>
      <c r="F516" s="80">
        <v>208</v>
      </c>
      <c r="G516" s="12">
        <v>89.65517241379311</v>
      </c>
      <c r="H516" s="80">
        <v>204</v>
      </c>
      <c r="I516" s="12">
        <v>86.440677966101688</v>
      </c>
      <c r="J516" s="80">
        <v>227</v>
      </c>
      <c r="K516" s="12">
        <v>84.386617100371751</v>
      </c>
      <c r="L516" s="80">
        <v>288</v>
      </c>
      <c r="M516" s="12">
        <v>85.7</v>
      </c>
      <c r="N516" s="82">
        <v>296</v>
      </c>
      <c r="O516" s="57">
        <v>85.549132947976872</v>
      </c>
      <c r="P516" s="82">
        <v>362</v>
      </c>
      <c r="Q516" s="57">
        <v>81.348314606741567</v>
      </c>
      <c r="R516" s="56">
        <v>458</v>
      </c>
      <c r="S516" s="57">
        <v>85.607476635514018</v>
      </c>
      <c r="T516" s="56"/>
      <c r="U516" s="57"/>
      <c r="V516" s="308" t="s">
        <v>28</v>
      </c>
      <c r="W516" s="223" t="s">
        <v>28</v>
      </c>
      <c r="X516" s="249" t="s">
        <v>28</v>
      </c>
      <c r="Y516" s="223" t="s">
        <v>28</v>
      </c>
      <c r="Z516" s="223" t="s">
        <v>28</v>
      </c>
      <c r="AA516" s="223" t="s">
        <v>28</v>
      </c>
      <c r="AB516" s="223" t="s">
        <v>28</v>
      </c>
      <c r="AC516" s="223"/>
      <c r="AD516" s="9"/>
    </row>
    <row r="517" spans="1:30" s="51" customFormat="1" ht="20.100000000000001" customHeight="1">
      <c r="A517" s="16"/>
      <c r="B517" s="16"/>
      <c r="C517" s="224"/>
      <c r="D517" s="16" t="s">
        <v>1854</v>
      </c>
      <c r="E517" s="224"/>
      <c r="F517" s="81">
        <v>24</v>
      </c>
      <c r="G517" s="19">
        <v>10.344827586206897</v>
      </c>
      <c r="H517" s="81">
        <v>32</v>
      </c>
      <c r="I517" s="19">
        <v>13.559322033898304</v>
      </c>
      <c r="J517" s="81">
        <v>42</v>
      </c>
      <c r="K517" s="19">
        <v>15.613382899628252</v>
      </c>
      <c r="L517" s="81">
        <v>48</v>
      </c>
      <c r="M517" s="19">
        <v>14.3</v>
      </c>
      <c r="N517" s="83">
        <v>50</v>
      </c>
      <c r="O517" s="59">
        <v>14.450867052023121</v>
      </c>
      <c r="P517" s="83">
        <v>83</v>
      </c>
      <c r="Q517" s="59">
        <v>18.651685393258425</v>
      </c>
      <c r="R517" s="58">
        <v>77</v>
      </c>
      <c r="S517" s="59">
        <v>14.392523364485982</v>
      </c>
      <c r="T517" s="58"/>
      <c r="U517" s="59"/>
      <c r="V517" s="59"/>
      <c r="W517" s="224"/>
      <c r="X517" s="250"/>
      <c r="Y517" s="224"/>
      <c r="Z517" s="224"/>
      <c r="AA517" s="224"/>
      <c r="AB517" s="224"/>
      <c r="AC517" s="224"/>
      <c r="AD517" s="16"/>
    </row>
    <row r="518" spans="1:30" s="51" customFormat="1" ht="20.100000000000001" customHeight="1">
      <c r="A518" s="9" t="s">
        <v>6891</v>
      </c>
      <c r="B518" s="9" t="s">
        <v>6701</v>
      </c>
      <c r="C518" s="387" t="s">
        <v>4117</v>
      </c>
      <c r="D518" s="9"/>
      <c r="E518" s="223"/>
      <c r="F518" s="80">
        <v>8</v>
      </c>
      <c r="G518" s="12">
        <v>100</v>
      </c>
      <c r="H518" s="80">
        <v>9</v>
      </c>
      <c r="I518" s="12">
        <v>100</v>
      </c>
      <c r="J518" s="80">
        <v>11</v>
      </c>
      <c r="K518" s="12">
        <v>100</v>
      </c>
      <c r="L518" s="80">
        <v>14</v>
      </c>
      <c r="M518" s="12">
        <v>100</v>
      </c>
      <c r="N518" s="80">
        <v>16</v>
      </c>
      <c r="O518" s="57">
        <v>100</v>
      </c>
      <c r="P518" s="80">
        <v>20</v>
      </c>
      <c r="Q518" s="57">
        <v>100</v>
      </c>
      <c r="R518" s="56">
        <v>20</v>
      </c>
      <c r="S518" s="57">
        <v>100</v>
      </c>
      <c r="T518" s="56"/>
      <c r="U518" s="57"/>
      <c r="V518" s="308" t="s">
        <v>28</v>
      </c>
      <c r="W518" s="223" t="s">
        <v>28</v>
      </c>
      <c r="X518" s="249" t="s">
        <v>28</v>
      </c>
      <c r="Y518" s="223" t="s">
        <v>28</v>
      </c>
      <c r="Z518" s="223" t="s">
        <v>28</v>
      </c>
      <c r="AA518" s="223" t="s">
        <v>28</v>
      </c>
      <c r="AB518" s="223" t="s">
        <v>28</v>
      </c>
      <c r="AC518" s="223"/>
      <c r="AD518" s="9"/>
    </row>
    <row r="519" spans="1:30" s="51" customFormat="1" ht="20.100000000000001" customHeight="1">
      <c r="A519" s="9" t="s">
        <v>4054</v>
      </c>
      <c r="B519" s="9" t="s">
        <v>6702</v>
      </c>
      <c r="C519" s="387" t="s">
        <v>4117</v>
      </c>
      <c r="D519" s="9"/>
      <c r="E519" s="223"/>
      <c r="F519" s="80">
        <v>8</v>
      </c>
      <c r="G519" s="12">
        <v>100</v>
      </c>
      <c r="H519" s="80">
        <v>9</v>
      </c>
      <c r="I519" s="12">
        <v>100</v>
      </c>
      <c r="J519" s="80">
        <v>11</v>
      </c>
      <c r="K519" s="12">
        <v>100</v>
      </c>
      <c r="L519" s="80">
        <v>14</v>
      </c>
      <c r="M519" s="12">
        <v>100</v>
      </c>
      <c r="N519" s="80">
        <v>16</v>
      </c>
      <c r="O519" s="57">
        <v>100</v>
      </c>
      <c r="P519" s="80">
        <v>20</v>
      </c>
      <c r="Q519" s="57">
        <v>100</v>
      </c>
      <c r="R519" s="56">
        <v>20</v>
      </c>
      <c r="S519" s="57">
        <v>100</v>
      </c>
      <c r="T519" s="56"/>
      <c r="U519" s="57"/>
      <c r="V519" s="308" t="s">
        <v>28</v>
      </c>
      <c r="W519" s="223" t="s">
        <v>28</v>
      </c>
      <c r="X519" s="249" t="s">
        <v>28</v>
      </c>
      <c r="Y519" s="223" t="s">
        <v>28</v>
      </c>
      <c r="Z519" s="223" t="s">
        <v>28</v>
      </c>
      <c r="AA519" s="223" t="s">
        <v>28</v>
      </c>
      <c r="AB519" s="223" t="s">
        <v>28</v>
      </c>
      <c r="AC519" s="223"/>
      <c r="AD519" s="39"/>
    </row>
    <row r="520" spans="1:30" s="51" customFormat="1" ht="20.100000000000001" customHeight="1">
      <c r="A520" s="9" t="s">
        <v>6832</v>
      </c>
      <c r="B520" s="9" t="s">
        <v>6833</v>
      </c>
      <c r="C520" s="387" t="s">
        <v>4117</v>
      </c>
      <c r="D520" s="9" t="s">
        <v>1974</v>
      </c>
      <c r="E520" s="223" t="s">
        <v>244</v>
      </c>
      <c r="F520" s="82">
        <v>1</v>
      </c>
      <c r="G520" s="57">
        <v>12.5</v>
      </c>
      <c r="H520" s="82"/>
      <c r="I520" s="57"/>
      <c r="J520" s="82"/>
      <c r="K520" s="57"/>
      <c r="L520" s="82"/>
      <c r="M520" s="57"/>
      <c r="N520" s="82"/>
      <c r="O520" s="57"/>
      <c r="P520" s="82">
        <v>2</v>
      </c>
      <c r="Q520" s="57">
        <v>10</v>
      </c>
      <c r="R520" s="56">
        <v>5</v>
      </c>
      <c r="S520" s="57">
        <v>25</v>
      </c>
      <c r="T520" s="56"/>
      <c r="U520" s="57"/>
      <c r="V520" s="308" t="s">
        <v>28</v>
      </c>
      <c r="W520" s="223" t="s">
        <v>28</v>
      </c>
      <c r="X520" s="249" t="s">
        <v>28</v>
      </c>
      <c r="Y520" s="223" t="s">
        <v>28</v>
      </c>
      <c r="Z520" s="223" t="s">
        <v>28</v>
      </c>
      <c r="AA520" s="223" t="s">
        <v>28</v>
      </c>
      <c r="AB520" s="223" t="s">
        <v>28</v>
      </c>
      <c r="AC520" s="9"/>
      <c r="AD520" s="66"/>
    </row>
    <row r="521" spans="1:30" s="51" customFormat="1" ht="20.100000000000001" customHeight="1">
      <c r="A521" s="16"/>
      <c r="B521" s="16"/>
      <c r="C521" s="224"/>
      <c r="D521" s="16" t="s">
        <v>1975</v>
      </c>
      <c r="E521" s="224"/>
      <c r="F521" s="83"/>
      <c r="G521" s="59"/>
      <c r="H521" s="83"/>
      <c r="I521" s="59"/>
      <c r="J521" s="83"/>
      <c r="K521" s="59"/>
      <c r="L521" s="83"/>
      <c r="M521" s="59"/>
      <c r="N521" s="83"/>
      <c r="O521" s="59"/>
      <c r="P521" s="83"/>
      <c r="Q521" s="59"/>
      <c r="R521" s="58"/>
      <c r="S521" s="59"/>
      <c r="T521" s="58"/>
      <c r="U521" s="59"/>
      <c r="V521" s="59"/>
      <c r="W521" s="224"/>
      <c r="X521" s="250"/>
      <c r="Y521" s="224"/>
      <c r="Z521" s="224"/>
      <c r="AA521" s="224"/>
      <c r="AB521" s="224"/>
      <c r="AC521" s="16"/>
      <c r="AD521" s="85"/>
    </row>
    <row r="522" spans="1:30" s="51" customFormat="1" ht="20.100000000000001" customHeight="1">
      <c r="A522" s="16"/>
      <c r="B522" s="16"/>
      <c r="C522" s="224"/>
      <c r="D522" s="16" t="s">
        <v>1976</v>
      </c>
      <c r="E522" s="224"/>
      <c r="F522" s="83">
        <v>1</v>
      </c>
      <c r="G522" s="59">
        <v>12.5</v>
      </c>
      <c r="H522" s="83">
        <v>1</v>
      </c>
      <c r="I522" s="59">
        <v>11.111111111111111</v>
      </c>
      <c r="J522" s="83">
        <v>2</v>
      </c>
      <c r="K522" s="59">
        <v>18.181818181818183</v>
      </c>
      <c r="L522" s="83">
        <v>2</v>
      </c>
      <c r="M522" s="59">
        <v>14.3</v>
      </c>
      <c r="N522" s="83">
        <v>2</v>
      </c>
      <c r="O522" s="59">
        <v>12.5</v>
      </c>
      <c r="P522" s="83">
        <v>4</v>
      </c>
      <c r="Q522" s="59">
        <v>20</v>
      </c>
      <c r="R522" s="58">
        <v>1</v>
      </c>
      <c r="S522" s="59">
        <v>5</v>
      </c>
      <c r="T522" s="58"/>
      <c r="U522" s="59"/>
      <c r="V522" s="59"/>
      <c r="W522" s="224"/>
      <c r="X522" s="250"/>
      <c r="Y522" s="224"/>
      <c r="Z522" s="224"/>
      <c r="AA522" s="224"/>
      <c r="AB522" s="224"/>
      <c r="AC522" s="16"/>
      <c r="AD522" s="85"/>
    </row>
    <row r="523" spans="1:30" s="51" customFormat="1" ht="20.100000000000001" customHeight="1">
      <c r="A523" s="16"/>
      <c r="B523" s="16"/>
      <c r="C523" s="224"/>
      <c r="D523" s="16" t="s">
        <v>1992</v>
      </c>
      <c r="E523" s="224"/>
      <c r="F523" s="83"/>
      <c r="G523" s="59"/>
      <c r="H523" s="83"/>
      <c r="I523" s="59"/>
      <c r="J523" s="83"/>
      <c r="K523" s="59"/>
      <c r="L523" s="83"/>
      <c r="M523" s="59"/>
      <c r="N523" s="83"/>
      <c r="O523" s="59"/>
      <c r="P523" s="83"/>
      <c r="Q523" s="59"/>
      <c r="R523" s="58"/>
      <c r="S523" s="59"/>
      <c r="T523" s="58"/>
      <c r="U523" s="59"/>
      <c r="V523" s="59"/>
      <c r="W523" s="224"/>
      <c r="X523" s="250"/>
      <c r="Y523" s="224"/>
      <c r="Z523" s="224"/>
      <c r="AA523" s="224"/>
      <c r="AB523" s="224"/>
      <c r="AC523" s="16"/>
      <c r="AD523" s="85"/>
    </row>
    <row r="524" spans="1:30" s="51" customFormat="1" ht="20.100000000000001" customHeight="1">
      <c r="A524" s="16"/>
      <c r="B524" s="16"/>
      <c r="C524" s="224"/>
      <c r="D524" s="16" t="s">
        <v>1993</v>
      </c>
      <c r="E524" s="224"/>
      <c r="F524" s="83"/>
      <c r="G524" s="59"/>
      <c r="H524" s="83"/>
      <c r="I524" s="59"/>
      <c r="J524" s="83"/>
      <c r="K524" s="59"/>
      <c r="L524" s="83"/>
      <c r="M524" s="59"/>
      <c r="N524" s="83"/>
      <c r="O524" s="59"/>
      <c r="P524" s="83"/>
      <c r="Q524" s="59"/>
      <c r="R524" s="58"/>
      <c r="S524" s="59"/>
      <c r="T524" s="58"/>
      <c r="U524" s="59"/>
      <c r="V524" s="59"/>
      <c r="W524" s="224"/>
      <c r="X524" s="250"/>
      <c r="Y524" s="224"/>
      <c r="Z524" s="224"/>
      <c r="AA524" s="224"/>
      <c r="AB524" s="224"/>
      <c r="AC524" s="16"/>
      <c r="AD524" s="85"/>
    </row>
    <row r="525" spans="1:30" s="51" customFormat="1" ht="20.100000000000001" customHeight="1">
      <c r="A525" s="16"/>
      <c r="B525" s="16"/>
      <c r="C525" s="224"/>
      <c r="D525" s="16" t="s">
        <v>1979</v>
      </c>
      <c r="E525" s="224"/>
      <c r="F525" s="83"/>
      <c r="G525" s="59"/>
      <c r="H525" s="83"/>
      <c r="I525" s="59"/>
      <c r="J525" s="83">
        <v>4</v>
      </c>
      <c r="K525" s="59">
        <v>36.363636363636367</v>
      </c>
      <c r="L525" s="83">
        <v>3</v>
      </c>
      <c r="M525" s="59">
        <v>21.4</v>
      </c>
      <c r="N525" s="83">
        <v>1</v>
      </c>
      <c r="O525" s="59">
        <v>6.3</v>
      </c>
      <c r="P525" s="83"/>
      <c r="Q525" s="59"/>
      <c r="R525" s="58">
        <v>3</v>
      </c>
      <c r="S525" s="59">
        <v>15</v>
      </c>
      <c r="T525" s="58"/>
      <c r="U525" s="59"/>
      <c r="V525" s="59"/>
      <c r="W525" s="224"/>
      <c r="X525" s="250"/>
      <c r="Y525" s="224"/>
      <c r="Z525" s="224"/>
      <c r="AA525" s="224"/>
      <c r="AB525" s="224"/>
      <c r="AC525" s="16"/>
      <c r="AD525" s="85"/>
    </row>
    <row r="526" spans="1:30" s="51" customFormat="1" ht="20.100000000000001" customHeight="1">
      <c r="A526" s="16"/>
      <c r="B526" s="16"/>
      <c r="C526" s="224"/>
      <c r="D526" s="16" t="s">
        <v>1980</v>
      </c>
      <c r="E526" s="224"/>
      <c r="F526" s="83"/>
      <c r="G526" s="59"/>
      <c r="H526" s="83">
        <v>1</v>
      </c>
      <c r="I526" s="59">
        <v>11.111111111111111</v>
      </c>
      <c r="J526" s="83">
        <v>1</v>
      </c>
      <c r="K526" s="59">
        <v>9.0909090909090917</v>
      </c>
      <c r="L526" s="83">
        <v>1</v>
      </c>
      <c r="M526" s="59">
        <v>7.1</v>
      </c>
      <c r="N526" s="83">
        <v>1</v>
      </c>
      <c r="O526" s="59">
        <v>6.3</v>
      </c>
      <c r="P526" s="83">
        <v>1</v>
      </c>
      <c r="Q526" s="59">
        <v>5</v>
      </c>
      <c r="R526" s="58">
        <v>1</v>
      </c>
      <c r="S526" s="59">
        <v>5</v>
      </c>
      <c r="T526" s="58"/>
      <c r="U526" s="59"/>
      <c r="V526" s="59"/>
      <c r="W526" s="224"/>
      <c r="X526" s="250"/>
      <c r="Y526" s="224"/>
      <c r="Z526" s="224"/>
      <c r="AA526" s="224"/>
      <c r="AB526" s="224"/>
      <c r="AC526" s="16"/>
      <c r="AD526" s="85"/>
    </row>
    <row r="527" spans="1:30" s="51" customFormat="1" ht="20.100000000000001" customHeight="1">
      <c r="A527" s="16"/>
      <c r="B527" s="16"/>
      <c r="C527" s="224"/>
      <c r="D527" s="16" t="s">
        <v>1981</v>
      </c>
      <c r="E527" s="224"/>
      <c r="F527" s="83"/>
      <c r="G527" s="59"/>
      <c r="H527" s="83"/>
      <c r="I527" s="59"/>
      <c r="J527" s="83"/>
      <c r="K527" s="59"/>
      <c r="L527" s="83">
        <v>1</v>
      </c>
      <c r="M527" s="59">
        <v>7.1</v>
      </c>
      <c r="N527" s="83"/>
      <c r="O527" s="59"/>
      <c r="P527" s="83">
        <v>1</v>
      </c>
      <c r="Q527" s="59">
        <v>5</v>
      </c>
      <c r="R527" s="58">
        <v>4</v>
      </c>
      <c r="S527" s="59">
        <v>20</v>
      </c>
      <c r="T527" s="58"/>
      <c r="U527" s="59"/>
      <c r="V527" s="59"/>
      <c r="W527" s="224"/>
      <c r="X527" s="250"/>
      <c r="Y527" s="224"/>
      <c r="Z527" s="224"/>
      <c r="AA527" s="224"/>
      <c r="AB527" s="224"/>
      <c r="AC527" s="16"/>
      <c r="AD527" s="85"/>
    </row>
    <row r="528" spans="1:30" s="51" customFormat="1" ht="20.100000000000001" customHeight="1">
      <c r="A528" s="16"/>
      <c r="B528" s="16"/>
      <c r="C528" s="224"/>
      <c r="D528" s="16" t="s">
        <v>1982</v>
      </c>
      <c r="E528" s="224"/>
      <c r="F528" s="83"/>
      <c r="G528" s="59"/>
      <c r="H528" s="83"/>
      <c r="I528" s="59"/>
      <c r="J528" s="83">
        <v>1</v>
      </c>
      <c r="K528" s="59">
        <v>9.0909090909090917</v>
      </c>
      <c r="L528" s="83">
        <v>1</v>
      </c>
      <c r="M528" s="59">
        <v>7.1</v>
      </c>
      <c r="N528" s="83">
        <v>1</v>
      </c>
      <c r="O528" s="59">
        <v>6.3</v>
      </c>
      <c r="P528" s="83"/>
      <c r="Q528" s="59"/>
      <c r="R528" s="58">
        <v>1</v>
      </c>
      <c r="S528" s="59">
        <v>5</v>
      </c>
      <c r="T528" s="58"/>
      <c r="U528" s="59"/>
      <c r="V528" s="59"/>
      <c r="W528" s="224"/>
      <c r="X528" s="250"/>
      <c r="Y528" s="224"/>
      <c r="Z528" s="224"/>
      <c r="AA528" s="224"/>
      <c r="AB528" s="224"/>
      <c r="AC528" s="16"/>
      <c r="AD528" s="85"/>
    </row>
    <row r="529" spans="1:30" s="51" customFormat="1" ht="20.100000000000001" customHeight="1">
      <c r="A529" s="16"/>
      <c r="B529" s="16"/>
      <c r="C529" s="224"/>
      <c r="D529" s="16" t="s">
        <v>6870</v>
      </c>
      <c r="E529" s="224"/>
      <c r="F529" s="83"/>
      <c r="G529" s="59"/>
      <c r="H529" s="83"/>
      <c r="I529" s="59"/>
      <c r="J529" s="83"/>
      <c r="K529" s="59"/>
      <c r="L529" s="83"/>
      <c r="M529" s="59"/>
      <c r="N529" s="83"/>
      <c r="O529" s="59"/>
      <c r="P529" s="83"/>
      <c r="Q529" s="59"/>
      <c r="R529" s="58"/>
      <c r="S529" s="59"/>
      <c r="T529" s="58"/>
      <c r="U529" s="59"/>
      <c r="V529" s="59"/>
      <c r="W529" s="224"/>
      <c r="X529" s="250"/>
      <c r="Y529" s="224"/>
      <c r="Z529" s="224"/>
      <c r="AA529" s="224"/>
      <c r="AB529" s="224"/>
      <c r="AC529" s="16"/>
      <c r="AD529" s="85"/>
    </row>
    <row r="530" spans="1:30" s="51" customFormat="1" ht="20.100000000000001" customHeight="1">
      <c r="A530" s="16"/>
      <c r="B530" s="16"/>
      <c r="C530" s="224"/>
      <c r="D530" s="16" t="s">
        <v>3101</v>
      </c>
      <c r="E530" s="224"/>
      <c r="F530" s="83">
        <v>1</v>
      </c>
      <c r="G530" s="59">
        <v>12.5</v>
      </c>
      <c r="H530" s="83"/>
      <c r="I530" s="59"/>
      <c r="J530" s="83"/>
      <c r="K530" s="59"/>
      <c r="L530" s="83"/>
      <c r="M530" s="59"/>
      <c r="N530" s="83"/>
      <c r="O530" s="59"/>
      <c r="P530" s="83"/>
      <c r="Q530" s="59"/>
      <c r="R530" s="58"/>
      <c r="S530" s="59"/>
      <c r="T530" s="58"/>
      <c r="U530" s="59"/>
      <c r="V530" s="59"/>
      <c r="W530" s="224"/>
      <c r="X530" s="250"/>
      <c r="Y530" s="224"/>
      <c r="Z530" s="224"/>
      <c r="AA530" s="224"/>
      <c r="AB530" s="224"/>
      <c r="AC530" s="16"/>
      <c r="AD530" s="85"/>
    </row>
    <row r="531" spans="1:30" s="51" customFormat="1" ht="20.100000000000001" customHeight="1">
      <c r="A531" s="16"/>
      <c r="B531" s="16"/>
      <c r="C531" s="224"/>
      <c r="D531" s="16" t="s">
        <v>6871</v>
      </c>
      <c r="E531" s="224"/>
      <c r="F531" s="83"/>
      <c r="G531" s="59"/>
      <c r="H531" s="83"/>
      <c r="I531" s="59"/>
      <c r="J531" s="83"/>
      <c r="K531" s="59"/>
      <c r="L531" s="83"/>
      <c r="M531" s="59"/>
      <c r="N531" s="83"/>
      <c r="O531" s="59"/>
      <c r="P531" s="83">
        <v>1</v>
      </c>
      <c r="Q531" s="59">
        <v>5</v>
      </c>
      <c r="R531" s="58"/>
      <c r="S531" s="59"/>
      <c r="T531" s="58"/>
      <c r="U531" s="59"/>
      <c r="V531" s="59"/>
      <c r="W531" s="224"/>
      <c r="X531" s="250"/>
      <c r="Y531" s="224"/>
      <c r="Z531" s="224"/>
      <c r="AA531" s="224"/>
      <c r="AB531" s="224"/>
      <c r="AC531" s="16"/>
      <c r="AD531" s="85"/>
    </row>
    <row r="532" spans="1:30" s="51" customFormat="1" ht="20.100000000000001" customHeight="1">
      <c r="A532" s="16"/>
      <c r="B532" s="16"/>
      <c r="C532" s="224"/>
      <c r="D532" s="16" t="s">
        <v>6872</v>
      </c>
      <c r="E532" s="224"/>
      <c r="F532" s="83"/>
      <c r="G532" s="59"/>
      <c r="H532" s="83"/>
      <c r="I532" s="59"/>
      <c r="J532" s="83"/>
      <c r="K532" s="59"/>
      <c r="L532" s="83"/>
      <c r="M532" s="59"/>
      <c r="N532" s="83"/>
      <c r="O532" s="59"/>
      <c r="P532" s="83">
        <v>1</v>
      </c>
      <c r="Q532" s="59">
        <v>5</v>
      </c>
      <c r="R532" s="58"/>
      <c r="S532" s="59"/>
      <c r="T532" s="58"/>
      <c r="U532" s="59"/>
      <c r="V532" s="59"/>
      <c r="W532" s="224"/>
      <c r="X532" s="250"/>
      <c r="Y532" s="224"/>
      <c r="Z532" s="224"/>
      <c r="AA532" s="224"/>
      <c r="AB532" s="224"/>
      <c r="AC532" s="16"/>
      <c r="AD532" s="85"/>
    </row>
    <row r="533" spans="1:30" s="51" customFormat="1" ht="20.100000000000001" customHeight="1">
      <c r="A533" s="16"/>
      <c r="B533" s="16"/>
      <c r="C533" s="224"/>
      <c r="D533" s="16" t="s">
        <v>6873</v>
      </c>
      <c r="E533" s="224"/>
      <c r="F533" s="83">
        <v>1</v>
      </c>
      <c r="G533" s="59">
        <v>12.5</v>
      </c>
      <c r="H533" s="83">
        <v>2</v>
      </c>
      <c r="I533" s="59">
        <v>22.222222222222221</v>
      </c>
      <c r="J533" s="83"/>
      <c r="K533" s="59"/>
      <c r="L533" s="83">
        <v>1</v>
      </c>
      <c r="M533" s="59">
        <v>7.1</v>
      </c>
      <c r="N533" s="83"/>
      <c r="O533" s="59"/>
      <c r="P533" s="83">
        <v>2</v>
      </c>
      <c r="Q533" s="59">
        <v>10</v>
      </c>
      <c r="R533" s="58"/>
      <c r="S533" s="59"/>
      <c r="T533" s="58"/>
      <c r="U533" s="59"/>
      <c r="V533" s="59"/>
      <c r="W533" s="224"/>
      <c r="X533" s="250"/>
      <c r="Y533" s="224"/>
      <c r="Z533" s="224"/>
      <c r="AA533" s="224"/>
      <c r="AB533" s="224"/>
      <c r="AC533" s="16"/>
      <c r="AD533" s="85"/>
    </row>
    <row r="534" spans="1:30" s="51" customFormat="1" ht="20.100000000000001" customHeight="1">
      <c r="A534" s="16"/>
      <c r="B534" s="16"/>
      <c r="C534" s="224"/>
      <c r="D534" s="16" t="s">
        <v>6874</v>
      </c>
      <c r="E534" s="224"/>
      <c r="F534" s="83">
        <v>1</v>
      </c>
      <c r="G534" s="59">
        <v>12.5</v>
      </c>
      <c r="H534" s="83">
        <v>3</v>
      </c>
      <c r="I534" s="59">
        <v>33.333333333333336</v>
      </c>
      <c r="J534" s="83">
        <v>2</v>
      </c>
      <c r="K534" s="59">
        <v>18.181818181818183</v>
      </c>
      <c r="L534" s="83">
        <v>5</v>
      </c>
      <c r="M534" s="59">
        <v>35.700000000000003</v>
      </c>
      <c r="N534" s="83">
        <v>6</v>
      </c>
      <c r="O534" s="59">
        <v>37.5</v>
      </c>
      <c r="P534" s="83">
        <v>7</v>
      </c>
      <c r="Q534" s="59">
        <v>35</v>
      </c>
      <c r="R534" s="58">
        <v>3</v>
      </c>
      <c r="S534" s="59">
        <v>15</v>
      </c>
      <c r="T534" s="58"/>
      <c r="U534" s="59"/>
      <c r="V534" s="59"/>
      <c r="W534" s="224"/>
      <c r="X534" s="250"/>
      <c r="Y534" s="224"/>
      <c r="Z534" s="224"/>
      <c r="AA534" s="224"/>
      <c r="AB534" s="224"/>
      <c r="AC534" s="16"/>
      <c r="AD534" s="85"/>
    </row>
    <row r="535" spans="1:30" s="51" customFormat="1" ht="20.100000000000001" customHeight="1">
      <c r="A535" s="16"/>
      <c r="B535" s="16"/>
      <c r="C535" s="224"/>
      <c r="D535" s="16" t="s">
        <v>6875</v>
      </c>
      <c r="E535" s="224"/>
      <c r="F535" s="83"/>
      <c r="G535" s="59"/>
      <c r="H535" s="83"/>
      <c r="I535" s="59"/>
      <c r="J535" s="83"/>
      <c r="K535" s="59"/>
      <c r="L535" s="83"/>
      <c r="M535" s="59"/>
      <c r="N535" s="83"/>
      <c r="O535" s="59"/>
      <c r="P535" s="83"/>
      <c r="Q535" s="59"/>
      <c r="R535" s="58">
        <v>1</v>
      </c>
      <c r="S535" s="59">
        <v>5</v>
      </c>
      <c r="T535" s="58"/>
      <c r="U535" s="59"/>
      <c r="V535" s="59"/>
      <c r="W535" s="224"/>
      <c r="X535" s="250"/>
      <c r="Y535" s="224"/>
      <c r="Z535" s="224"/>
      <c r="AA535" s="224"/>
      <c r="AB535" s="224"/>
      <c r="AC535" s="16"/>
      <c r="AD535" s="85"/>
    </row>
    <row r="536" spans="1:30" s="51" customFormat="1" ht="20.100000000000001" customHeight="1">
      <c r="A536" s="16"/>
      <c r="B536" s="16"/>
      <c r="C536" s="224"/>
      <c r="D536" s="16" t="s">
        <v>6876</v>
      </c>
      <c r="E536" s="224"/>
      <c r="F536" s="83">
        <v>1</v>
      </c>
      <c r="G536" s="59">
        <v>12.5</v>
      </c>
      <c r="H536" s="83"/>
      <c r="I536" s="59"/>
      <c r="J536" s="83"/>
      <c r="K536" s="59"/>
      <c r="L536" s="83"/>
      <c r="M536" s="59"/>
      <c r="N536" s="83">
        <v>1</v>
      </c>
      <c r="O536" s="59">
        <v>6.3</v>
      </c>
      <c r="P536" s="83">
        <v>1</v>
      </c>
      <c r="Q536" s="59">
        <v>5</v>
      </c>
      <c r="R536" s="58">
        <v>1</v>
      </c>
      <c r="S536" s="59">
        <v>5</v>
      </c>
      <c r="T536" s="58"/>
      <c r="U536" s="59"/>
      <c r="V536" s="59"/>
      <c r="W536" s="224"/>
      <c r="X536" s="250"/>
      <c r="Y536" s="224"/>
      <c r="Z536" s="224"/>
      <c r="AA536" s="224"/>
      <c r="AB536" s="224"/>
      <c r="AC536" s="16"/>
      <c r="AD536" s="85"/>
    </row>
    <row r="537" spans="1:30" s="51" customFormat="1" ht="20.100000000000001" customHeight="1">
      <c r="A537" s="16"/>
      <c r="B537" s="16"/>
      <c r="C537" s="224"/>
      <c r="D537" s="16" t="s">
        <v>3103</v>
      </c>
      <c r="E537" s="224"/>
      <c r="F537" s="83">
        <v>1</v>
      </c>
      <c r="G537" s="59">
        <v>12.5</v>
      </c>
      <c r="H537" s="83"/>
      <c r="I537" s="59"/>
      <c r="J537" s="83"/>
      <c r="K537" s="59"/>
      <c r="L537" s="83"/>
      <c r="M537" s="59"/>
      <c r="N537" s="83"/>
      <c r="O537" s="59"/>
      <c r="P537" s="83"/>
      <c r="Q537" s="59"/>
      <c r="R537" s="58"/>
      <c r="S537" s="59"/>
      <c r="T537" s="58"/>
      <c r="U537" s="59"/>
      <c r="V537" s="59"/>
      <c r="W537" s="224"/>
      <c r="X537" s="250"/>
      <c r="Y537" s="224"/>
      <c r="Z537" s="224"/>
      <c r="AA537" s="224"/>
      <c r="AB537" s="224"/>
      <c r="AC537" s="16"/>
      <c r="AD537" s="85"/>
    </row>
    <row r="538" spans="1:30" s="51" customFormat="1" ht="20.100000000000001" customHeight="1">
      <c r="A538" s="16"/>
      <c r="B538" s="16"/>
      <c r="C538" s="224"/>
      <c r="D538" s="16" t="s">
        <v>6877</v>
      </c>
      <c r="E538" s="224"/>
      <c r="F538" s="83">
        <v>1</v>
      </c>
      <c r="G538" s="59">
        <v>12.5</v>
      </c>
      <c r="H538" s="83">
        <v>1</v>
      </c>
      <c r="I538" s="59">
        <v>11.111111111111111</v>
      </c>
      <c r="J538" s="83">
        <v>1</v>
      </c>
      <c r="K538" s="59">
        <v>9.0909090909090917</v>
      </c>
      <c r="L538" s="83"/>
      <c r="M538" s="59"/>
      <c r="N538" s="83">
        <v>4</v>
      </c>
      <c r="O538" s="59">
        <v>25</v>
      </c>
      <c r="P538" s="83"/>
      <c r="Q538" s="59"/>
      <c r="R538" s="58"/>
      <c r="S538" s="59"/>
      <c r="T538" s="58"/>
      <c r="U538" s="59"/>
      <c r="V538" s="59"/>
      <c r="W538" s="224"/>
      <c r="X538" s="250"/>
      <c r="Y538" s="224"/>
      <c r="Z538" s="224"/>
      <c r="AA538" s="224"/>
      <c r="AB538" s="224"/>
      <c r="AC538" s="16"/>
      <c r="AD538" s="85"/>
    </row>
    <row r="539" spans="1:30" s="51" customFormat="1" ht="20.100000000000001" customHeight="1">
      <c r="A539" s="16"/>
      <c r="B539" s="16"/>
      <c r="C539" s="224"/>
      <c r="D539" s="16" t="s">
        <v>6878</v>
      </c>
      <c r="E539" s="224"/>
      <c r="F539" s="83"/>
      <c r="G539" s="59"/>
      <c r="H539" s="83">
        <v>1</v>
      </c>
      <c r="I539" s="59">
        <v>11.111111111111111</v>
      </c>
      <c r="J539" s="83"/>
      <c r="K539" s="59"/>
      <c r="L539" s="83"/>
      <c r="M539" s="59"/>
      <c r="N539" s="83"/>
      <c r="O539" s="59"/>
      <c r="P539" s="83"/>
      <c r="Q539" s="59"/>
      <c r="R539" s="58"/>
      <c r="S539" s="59"/>
      <c r="T539" s="18"/>
      <c r="U539" s="19"/>
      <c r="V539" s="19"/>
      <c r="W539" s="224"/>
      <c r="X539" s="250"/>
      <c r="Y539" s="224"/>
      <c r="Z539" s="224"/>
      <c r="AA539" s="224"/>
      <c r="AB539" s="224"/>
      <c r="AC539" s="16"/>
      <c r="AD539" s="85"/>
    </row>
    <row r="540" spans="1:30" s="51" customFormat="1" ht="20.100000000000001" customHeight="1">
      <c r="A540" s="16"/>
      <c r="B540" s="16"/>
      <c r="C540" s="224"/>
      <c r="D540" s="16" t="s">
        <v>2388</v>
      </c>
      <c r="E540" s="224"/>
      <c r="F540" s="83"/>
      <c r="G540" s="59"/>
      <c r="H540" s="83"/>
      <c r="I540" s="59"/>
      <c r="J540" s="83"/>
      <c r="K540" s="59"/>
      <c r="L540" s="83"/>
      <c r="M540" s="59"/>
      <c r="N540" s="83"/>
      <c r="O540" s="59"/>
      <c r="P540" s="83"/>
      <c r="Q540" s="59"/>
      <c r="R540" s="58"/>
      <c r="S540" s="59"/>
      <c r="T540" s="58"/>
      <c r="U540" s="59"/>
      <c r="V540" s="59"/>
      <c r="W540" s="224"/>
      <c r="X540" s="250"/>
      <c r="Y540" s="224"/>
      <c r="Z540" s="224"/>
      <c r="AA540" s="224"/>
      <c r="AB540" s="224"/>
      <c r="AC540" s="16"/>
      <c r="AD540" s="85"/>
    </row>
    <row r="541" spans="1:30" s="51" customFormat="1" ht="20.100000000000001" customHeight="1">
      <c r="A541" s="16"/>
      <c r="B541" s="16"/>
      <c r="C541" s="224"/>
      <c r="D541" s="16" t="s">
        <v>3777</v>
      </c>
      <c r="E541" s="224"/>
      <c r="F541" s="83"/>
      <c r="G541" s="59"/>
      <c r="H541" s="83"/>
      <c r="I541" s="59"/>
      <c r="J541" s="83"/>
      <c r="K541" s="59"/>
      <c r="L541" s="83"/>
      <c r="M541" s="59"/>
      <c r="N541" s="83"/>
      <c r="O541" s="59"/>
      <c r="P541" s="83"/>
      <c r="Q541" s="59"/>
      <c r="R541" s="58"/>
      <c r="S541" s="59"/>
      <c r="T541" s="58"/>
      <c r="U541" s="59"/>
      <c r="V541" s="59"/>
      <c r="W541" s="224"/>
      <c r="X541" s="250"/>
      <c r="Y541" s="224"/>
      <c r="Z541" s="224"/>
      <c r="AA541" s="224"/>
      <c r="AB541" s="224"/>
      <c r="AC541" s="16"/>
      <c r="AD541" s="86"/>
    </row>
    <row r="542" spans="1:30" s="51" customFormat="1" ht="20.100000000000001" customHeight="1">
      <c r="A542" s="9" t="s">
        <v>4055</v>
      </c>
      <c r="B542" s="9" t="s">
        <v>6703</v>
      </c>
      <c r="C542" s="387" t="s">
        <v>4117</v>
      </c>
      <c r="D542" s="9"/>
      <c r="E542" s="223"/>
      <c r="F542" s="80">
        <v>8</v>
      </c>
      <c r="G542" s="12">
        <v>100</v>
      </c>
      <c r="H542" s="80">
        <v>9</v>
      </c>
      <c r="I542" s="12">
        <v>100</v>
      </c>
      <c r="J542" s="80">
        <v>11</v>
      </c>
      <c r="K542" s="12">
        <v>100</v>
      </c>
      <c r="L542" s="80">
        <v>14</v>
      </c>
      <c r="M542" s="12">
        <v>100</v>
      </c>
      <c r="N542" s="80">
        <v>16</v>
      </c>
      <c r="O542" s="57">
        <v>100</v>
      </c>
      <c r="P542" s="80">
        <v>20</v>
      </c>
      <c r="Q542" s="57">
        <v>100</v>
      </c>
      <c r="R542" s="56">
        <v>20</v>
      </c>
      <c r="S542" s="57">
        <v>100</v>
      </c>
      <c r="T542" s="56"/>
      <c r="U542" s="57"/>
      <c r="V542" s="308" t="s">
        <v>28</v>
      </c>
      <c r="W542" s="223" t="s">
        <v>28</v>
      </c>
      <c r="X542" s="249" t="s">
        <v>28</v>
      </c>
      <c r="Y542" s="223" t="s">
        <v>28</v>
      </c>
      <c r="Z542" s="223" t="s">
        <v>28</v>
      </c>
      <c r="AA542" s="223" t="s">
        <v>28</v>
      </c>
      <c r="AB542" s="223" t="s">
        <v>28</v>
      </c>
      <c r="AC542" s="223"/>
      <c r="AD542" s="39"/>
    </row>
    <row r="543" spans="1:30" s="51" customFormat="1" ht="20.100000000000001" customHeight="1">
      <c r="A543" s="9" t="s">
        <v>6834</v>
      </c>
      <c r="B543" s="9" t="s">
        <v>6835</v>
      </c>
      <c r="C543" s="387" t="s">
        <v>4117</v>
      </c>
      <c r="D543" s="9" t="s">
        <v>1983</v>
      </c>
      <c r="E543" s="223" t="s">
        <v>244</v>
      </c>
      <c r="F543" s="82"/>
      <c r="G543" s="57"/>
      <c r="H543" s="82"/>
      <c r="I543" s="57"/>
      <c r="J543" s="82"/>
      <c r="K543" s="57"/>
      <c r="L543" s="82"/>
      <c r="M543" s="57"/>
      <c r="N543" s="82"/>
      <c r="O543" s="57"/>
      <c r="P543" s="82"/>
      <c r="Q543" s="57"/>
      <c r="R543" s="56">
        <v>2</v>
      </c>
      <c r="S543" s="57">
        <v>10</v>
      </c>
      <c r="T543" s="56"/>
      <c r="U543" s="57"/>
      <c r="V543" s="308" t="s">
        <v>28</v>
      </c>
      <c r="W543" s="223" t="s">
        <v>28</v>
      </c>
      <c r="X543" s="249" t="s">
        <v>28</v>
      </c>
      <c r="Y543" s="223" t="s">
        <v>28</v>
      </c>
      <c r="Z543" s="223" t="s">
        <v>28</v>
      </c>
      <c r="AA543" s="223" t="s">
        <v>28</v>
      </c>
      <c r="AB543" s="223" t="s">
        <v>28</v>
      </c>
      <c r="AC543" s="9"/>
      <c r="AD543" s="85"/>
    </row>
    <row r="544" spans="1:30" s="51" customFormat="1" ht="20.100000000000001" customHeight="1">
      <c r="A544" s="16"/>
      <c r="B544" s="16"/>
      <c r="C544" s="224"/>
      <c r="D544" s="16" t="s">
        <v>1994</v>
      </c>
      <c r="E544" s="224"/>
      <c r="F544" s="83"/>
      <c r="G544" s="59"/>
      <c r="H544" s="83">
        <v>1</v>
      </c>
      <c r="I544" s="59">
        <v>11.111111111111111</v>
      </c>
      <c r="J544" s="83">
        <v>1</v>
      </c>
      <c r="K544" s="59">
        <v>9.0909090909090917</v>
      </c>
      <c r="L544" s="83">
        <v>1</v>
      </c>
      <c r="M544" s="59">
        <v>7.1</v>
      </c>
      <c r="N544" s="83">
        <v>1</v>
      </c>
      <c r="O544" s="59">
        <v>6.25</v>
      </c>
      <c r="P544" s="83">
        <v>1</v>
      </c>
      <c r="Q544" s="59">
        <v>5</v>
      </c>
      <c r="R544" s="58">
        <v>1</v>
      </c>
      <c r="S544" s="59">
        <v>5</v>
      </c>
      <c r="T544" s="58"/>
      <c r="U544" s="59"/>
      <c r="V544" s="59"/>
      <c r="W544" s="224"/>
      <c r="X544" s="250"/>
      <c r="Y544" s="224"/>
      <c r="Z544" s="224"/>
      <c r="AA544" s="224"/>
      <c r="AB544" s="224"/>
      <c r="AC544" s="16"/>
      <c r="AD544" s="85"/>
    </row>
    <row r="545" spans="1:30" s="51" customFormat="1" ht="20.100000000000001" customHeight="1">
      <c r="A545" s="16"/>
      <c r="B545" s="16"/>
      <c r="C545" s="224"/>
      <c r="D545" s="16" t="s">
        <v>1985</v>
      </c>
      <c r="E545" s="224"/>
      <c r="F545" s="83"/>
      <c r="G545" s="59"/>
      <c r="H545" s="83"/>
      <c r="I545" s="59"/>
      <c r="J545" s="83"/>
      <c r="K545" s="59"/>
      <c r="L545" s="83">
        <v>1</v>
      </c>
      <c r="M545" s="59">
        <v>7.1</v>
      </c>
      <c r="N545" s="83">
        <v>3</v>
      </c>
      <c r="O545" s="59">
        <v>18.75</v>
      </c>
      <c r="P545" s="83">
        <v>1</v>
      </c>
      <c r="Q545" s="59">
        <v>5</v>
      </c>
      <c r="R545" s="58">
        <v>1</v>
      </c>
      <c r="S545" s="59">
        <v>5</v>
      </c>
      <c r="T545" s="58"/>
      <c r="U545" s="59"/>
      <c r="V545" s="59"/>
      <c r="W545" s="224"/>
      <c r="X545" s="250"/>
      <c r="Y545" s="224"/>
      <c r="Z545" s="224"/>
      <c r="AA545" s="224"/>
      <c r="AB545" s="224"/>
      <c r="AC545" s="16"/>
      <c r="AD545" s="85"/>
    </row>
    <row r="546" spans="1:30" s="51" customFormat="1" ht="20.100000000000001" customHeight="1">
      <c r="A546" s="16"/>
      <c r="B546" s="16"/>
      <c r="C546" s="224"/>
      <c r="D546" s="16" t="s">
        <v>1986</v>
      </c>
      <c r="E546" s="224"/>
      <c r="F546" s="83">
        <v>1</v>
      </c>
      <c r="G546" s="59">
        <v>12.5</v>
      </c>
      <c r="H546" s="83"/>
      <c r="I546" s="59"/>
      <c r="J546" s="83"/>
      <c r="K546" s="59"/>
      <c r="L546" s="83"/>
      <c r="M546" s="59"/>
      <c r="N546" s="83">
        <v>2</v>
      </c>
      <c r="O546" s="59">
        <v>12.5</v>
      </c>
      <c r="P546" s="83"/>
      <c r="Q546" s="59"/>
      <c r="R546" s="58">
        <v>2</v>
      </c>
      <c r="S546" s="59">
        <v>10</v>
      </c>
      <c r="T546" s="58"/>
      <c r="U546" s="59"/>
      <c r="V546" s="59"/>
      <c r="W546" s="224"/>
      <c r="X546" s="250"/>
      <c r="Y546" s="224"/>
      <c r="Z546" s="224"/>
      <c r="AA546" s="224"/>
      <c r="AB546" s="224"/>
      <c r="AC546" s="16"/>
      <c r="AD546" s="85"/>
    </row>
    <row r="547" spans="1:30" s="51" customFormat="1" ht="20.100000000000001" customHeight="1">
      <c r="A547" s="16"/>
      <c r="B547" s="16"/>
      <c r="C547" s="224"/>
      <c r="D547" s="16" t="s">
        <v>1987</v>
      </c>
      <c r="E547" s="224"/>
      <c r="F547" s="83"/>
      <c r="G547" s="59"/>
      <c r="H547" s="83">
        <v>1</v>
      </c>
      <c r="I547" s="59">
        <v>11.111111111111111</v>
      </c>
      <c r="J547" s="83"/>
      <c r="K547" s="59"/>
      <c r="L547" s="83">
        <v>1</v>
      </c>
      <c r="M547" s="59">
        <v>7.1</v>
      </c>
      <c r="N547" s="83"/>
      <c r="O547" s="59"/>
      <c r="P547" s="83">
        <v>1</v>
      </c>
      <c r="Q547" s="59">
        <v>5</v>
      </c>
      <c r="R547" s="58"/>
      <c r="S547" s="59"/>
      <c r="T547" s="58"/>
      <c r="U547" s="59"/>
      <c r="V547" s="59"/>
      <c r="W547" s="224"/>
      <c r="X547" s="250"/>
      <c r="Y547" s="224"/>
      <c r="Z547" s="224"/>
      <c r="AA547" s="224"/>
      <c r="AB547" s="224"/>
      <c r="AC547" s="16"/>
      <c r="AD547" s="85"/>
    </row>
    <row r="548" spans="1:30" s="51" customFormat="1" ht="20.100000000000001" customHeight="1">
      <c r="A548" s="16"/>
      <c r="B548" s="16"/>
      <c r="C548" s="224"/>
      <c r="D548" s="16" t="s">
        <v>1988</v>
      </c>
      <c r="E548" s="224"/>
      <c r="F548" s="83">
        <v>1</v>
      </c>
      <c r="G548" s="59">
        <v>12.5</v>
      </c>
      <c r="H548" s="83"/>
      <c r="I548" s="59"/>
      <c r="J548" s="83"/>
      <c r="K548" s="59"/>
      <c r="L548" s="83"/>
      <c r="M548" s="59"/>
      <c r="N548" s="83"/>
      <c r="O548" s="59"/>
      <c r="P548" s="83">
        <v>2</v>
      </c>
      <c r="Q548" s="59">
        <v>10</v>
      </c>
      <c r="R548" s="58">
        <v>2</v>
      </c>
      <c r="S548" s="59">
        <v>10</v>
      </c>
      <c r="T548" s="58"/>
      <c r="U548" s="59"/>
      <c r="V548" s="59"/>
      <c r="W548" s="224"/>
      <c r="X548" s="250"/>
      <c r="Y548" s="224"/>
      <c r="Z548" s="224"/>
      <c r="AA548" s="224"/>
      <c r="AB548" s="224"/>
      <c r="AC548" s="16"/>
      <c r="AD548" s="85"/>
    </row>
    <row r="549" spans="1:30" s="51" customFormat="1" ht="20.100000000000001" customHeight="1">
      <c r="A549" s="16"/>
      <c r="B549" s="16"/>
      <c r="C549" s="224"/>
      <c r="D549" s="16" t="s">
        <v>1995</v>
      </c>
      <c r="E549" s="224"/>
      <c r="F549" s="83">
        <v>2</v>
      </c>
      <c r="G549" s="59">
        <v>25</v>
      </c>
      <c r="H549" s="83"/>
      <c r="I549" s="59"/>
      <c r="J549" s="83">
        <v>1</v>
      </c>
      <c r="K549" s="59">
        <v>9.0909090909090917</v>
      </c>
      <c r="L549" s="83"/>
      <c r="M549" s="59"/>
      <c r="N549" s="83">
        <v>1</v>
      </c>
      <c r="O549" s="59">
        <v>6.25</v>
      </c>
      <c r="P549" s="83">
        <v>4</v>
      </c>
      <c r="Q549" s="59">
        <v>20</v>
      </c>
      <c r="R549" s="58">
        <v>3</v>
      </c>
      <c r="S549" s="59">
        <v>15</v>
      </c>
      <c r="T549" s="58"/>
      <c r="U549" s="59"/>
      <c r="V549" s="59"/>
      <c r="W549" s="224"/>
      <c r="X549" s="250"/>
      <c r="Y549" s="224"/>
      <c r="Z549" s="224"/>
      <c r="AA549" s="224"/>
      <c r="AB549" s="224"/>
      <c r="AC549" s="16"/>
      <c r="AD549" s="85"/>
    </row>
    <row r="550" spans="1:30" s="51" customFormat="1" ht="20.100000000000001" customHeight="1">
      <c r="A550" s="16"/>
      <c r="B550" s="16"/>
      <c r="C550" s="224"/>
      <c r="D550" s="16" t="s">
        <v>1990</v>
      </c>
      <c r="E550" s="224"/>
      <c r="F550" s="83">
        <v>1</v>
      </c>
      <c r="G550" s="59">
        <v>12.5</v>
      </c>
      <c r="H550" s="83"/>
      <c r="I550" s="59"/>
      <c r="J550" s="83">
        <v>2</v>
      </c>
      <c r="K550" s="59">
        <v>18.181818181818183</v>
      </c>
      <c r="L550" s="83">
        <v>3</v>
      </c>
      <c r="M550" s="59">
        <v>21.4</v>
      </c>
      <c r="N550" s="83"/>
      <c r="O550" s="59"/>
      <c r="P550" s="83">
        <v>2</v>
      </c>
      <c r="Q550" s="59">
        <v>10</v>
      </c>
      <c r="R550" s="58">
        <v>1</v>
      </c>
      <c r="S550" s="59">
        <v>5</v>
      </c>
      <c r="T550" s="58"/>
      <c r="U550" s="59"/>
      <c r="V550" s="59"/>
      <c r="W550" s="224"/>
      <c r="X550" s="250"/>
      <c r="Y550" s="224"/>
      <c r="Z550" s="224"/>
      <c r="AA550" s="224"/>
      <c r="AB550" s="224"/>
      <c r="AC550" s="16"/>
      <c r="AD550" s="85"/>
    </row>
    <row r="551" spans="1:30" s="51" customFormat="1" ht="20.100000000000001" customHeight="1">
      <c r="A551" s="16"/>
      <c r="B551" s="16"/>
      <c r="C551" s="224"/>
      <c r="D551" s="16" t="s">
        <v>1991</v>
      </c>
      <c r="E551" s="224"/>
      <c r="F551" s="83">
        <v>3</v>
      </c>
      <c r="G551" s="59">
        <v>37.5</v>
      </c>
      <c r="H551" s="83">
        <v>7</v>
      </c>
      <c r="I551" s="59">
        <v>77.777777777777771</v>
      </c>
      <c r="J551" s="83">
        <v>7</v>
      </c>
      <c r="K551" s="59">
        <v>63.636363636363633</v>
      </c>
      <c r="L551" s="83">
        <v>8</v>
      </c>
      <c r="M551" s="59">
        <v>57.1</v>
      </c>
      <c r="N551" s="83">
        <v>9</v>
      </c>
      <c r="O551" s="59">
        <v>56.25</v>
      </c>
      <c r="P551" s="83">
        <v>9</v>
      </c>
      <c r="Q551" s="59">
        <v>45</v>
      </c>
      <c r="R551" s="58">
        <v>8</v>
      </c>
      <c r="S551" s="59">
        <v>40</v>
      </c>
      <c r="T551" s="58"/>
      <c r="U551" s="59"/>
      <c r="V551" s="59"/>
      <c r="W551" s="224"/>
      <c r="X551" s="250"/>
      <c r="Y551" s="224"/>
      <c r="Z551" s="224"/>
      <c r="AA551" s="224"/>
      <c r="AB551" s="224"/>
      <c r="AC551" s="16"/>
      <c r="AD551" s="85"/>
    </row>
    <row r="552" spans="1:30" s="51" customFormat="1" ht="20.100000000000001" customHeight="1">
      <c r="A552" s="16"/>
      <c r="B552" s="16"/>
      <c r="C552" s="224"/>
      <c r="D552" s="16" t="s">
        <v>3104</v>
      </c>
      <c r="E552" s="224"/>
      <c r="F552" s="83"/>
      <c r="G552" s="59"/>
      <c r="H552" s="83"/>
      <c r="I552" s="59"/>
      <c r="J552" s="83"/>
      <c r="K552" s="59"/>
      <c r="L552" s="83"/>
      <c r="M552" s="59"/>
      <c r="N552" s="83"/>
      <c r="O552" s="59"/>
      <c r="P552" s="83"/>
      <c r="Q552" s="59"/>
      <c r="R552" s="58"/>
      <c r="S552" s="59"/>
      <c r="T552" s="58"/>
      <c r="U552" s="59"/>
      <c r="V552" s="59"/>
      <c r="W552" s="224"/>
      <c r="X552" s="250"/>
      <c r="Y552" s="224"/>
      <c r="Z552" s="224"/>
      <c r="AA552" s="224"/>
      <c r="AB552" s="224"/>
      <c r="AC552" s="16"/>
      <c r="AD552" s="85"/>
    </row>
    <row r="553" spans="1:30" s="51" customFormat="1" ht="20.100000000000001" customHeight="1">
      <c r="A553" s="16"/>
      <c r="B553" s="16"/>
      <c r="C553" s="224"/>
      <c r="D553" s="16" t="s">
        <v>2388</v>
      </c>
      <c r="E553" s="224"/>
      <c r="F553" s="83"/>
      <c r="G553" s="59"/>
      <c r="H553" s="83"/>
      <c r="I553" s="59"/>
      <c r="J553" s="83"/>
      <c r="K553" s="59"/>
      <c r="L553" s="83"/>
      <c r="M553" s="59"/>
      <c r="N553" s="83"/>
      <c r="O553" s="59"/>
      <c r="P553" s="83"/>
      <c r="Q553" s="59"/>
      <c r="R553" s="58"/>
      <c r="S553" s="59"/>
      <c r="T553" s="58"/>
      <c r="U553" s="59"/>
      <c r="V553" s="59"/>
      <c r="W553" s="224"/>
      <c r="X553" s="250"/>
      <c r="Y553" s="224"/>
      <c r="Z553" s="224"/>
      <c r="AA553" s="224"/>
      <c r="AB553" s="224"/>
      <c r="AC553" s="16"/>
      <c r="AD553" s="85"/>
    </row>
    <row r="554" spans="1:30" s="51" customFormat="1" ht="20.100000000000001" customHeight="1">
      <c r="A554" s="16"/>
      <c r="B554" s="16"/>
      <c r="C554" s="224"/>
      <c r="D554" s="16" t="s">
        <v>3777</v>
      </c>
      <c r="E554" s="224"/>
      <c r="F554" s="83"/>
      <c r="G554" s="59"/>
      <c r="H554" s="83"/>
      <c r="I554" s="59"/>
      <c r="J554" s="83"/>
      <c r="K554" s="59"/>
      <c r="L554" s="83"/>
      <c r="M554" s="59"/>
      <c r="N554" s="83"/>
      <c r="O554" s="59"/>
      <c r="P554" s="83"/>
      <c r="Q554" s="59"/>
      <c r="R554" s="58"/>
      <c r="S554" s="59"/>
      <c r="T554" s="58"/>
      <c r="U554" s="59"/>
      <c r="V554" s="59"/>
      <c r="W554" s="224"/>
      <c r="X554" s="250"/>
      <c r="Y554" s="224"/>
      <c r="Z554" s="224"/>
      <c r="AA554" s="224"/>
      <c r="AB554" s="224"/>
      <c r="AC554" s="16"/>
      <c r="AD554" s="86"/>
    </row>
    <row r="555" spans="1:30" s="51" customFormat="1" ht="20.100000000000001" customHeight="1">
      <c r="A555" s="9" t="s">
        <v>4056</v>
      </c>
      <c r="B555" s="9" t="s">
        <v>6704</v>
      </c>
      <c r="C555" s="387" t="s">
        <v>4117</v>
      </c>
      <c r="D555" s="9" t="s">
        <v>1951</v>
      </c>
      <c r="E555" s="223"/>
      <c r="F555" s="80"/>
      <c r="G555" s="12"/>
      <c r="H555" s="80">
        <v>1</v>
      </c>
      <c r="I555" s="12">
        <v>11.111111111111111</v>
      </c>
      <c r="J555" s="80">
        <v>1</v>
      </c>
      <c r="K555" s="12">
        <v>9.0909090909090917</v>
      </c>
      <c r="L555" s="80">
        <v>4</v>
      </c>
      <c r="M555" s="12">
        <v>28.6</v>
      </c>
      <c r="N555" s="82">
        <v>2</v>
      </c>
      <c r="O555" s="57">
        <v>12.5</v>
      </c>
      <c r="P555" s="82">
        <v>3</v>
      </c>
      <c r="Q555" s="57">
        <v>15</v>
      </c>
      <c r="R555" s="56">
        <v>2</v>
      </c>
      <c r="S555" s="57">
        <v>10</v>
      </c>
      <c r="T555" s="56"/>
      <c r="U555" s="57"/>
      <c r="V555" s="308" t="s">
        <v>28</v>
      </c>
      <c r="W555" s="223" t="s">
        <v>28</v>
      </c>
      <c r="X555" s="249" t="s">
        <v>28</v>
      </c>
      <c r="Y555" s="223" t="s">
        <v>28</v>
      </c>
      <c r="Z555" s="223" t="s">
        <v>28</v>
      </c>
      <c r="AA555" s="223" t="s">
        <v>28</v>
      </c>
      <c r="AB555" s="223" t="s">
        <v>28</v>
      </c>
      <c r="AC555" s="223"/>
      <c r="AD555" s="9"/>
    </row>
    <row r="556" spans="1:30" s="51" customFormat="1" ht="20.100000000000001" customHeight="1">
      <c r="A556" s="16"/>
      <c r="B556" s="16"/>
      <c r="C556" s="388"/>
      <c r="D556" s="16" t="s">
        <v>1952</v>
      </c>
      <c r="E556" s="224"/>
      <c r="F556" s="81">
        <v>5</v>
      </c>
      <c r="G556" s="19">
        <v>62.5</v>
      </c>
      <c r="H556" s="81">
        <v>2</v>
      </c>
      <c r="I556" s="19">
        <v>22.222222222222221</v>
      </c>
      <c r="J556" s="81">
        <v>6</v>
      </c>
      <c r="K556" s="19">
        <v>54.545454545454547</v>
      </c>
      <c r="L556" s="81">
        <v>5</v>
      </c>
      <c r="M556" s="19">
        <v>35.700000000000003</v>
      </c>
      <c r="N556" s="83">
        <v>7</v>
      </c>
      <c r="O556" s="59">
        <v>43.75</v>
      </c>
      <c r="P556" s="83">
        <v>11</v>
      </c>
      <c r="Q556" s="59">
        <v>55</v>
      </c>
      <c r="R556" s="58">
        <v>6</v>
      </c>
      <c r="S556" s="59">
        <v>30</v>
      </c>
      <c r="T556" s="58"/>
      <c r="U556" s="59"/>
      <c r="V556" s="59"/>
      <c r="W556" s="224"/>
      <c r="X556" s="250"/>
      <c r="Y556" s="224"/>
      <c r="Z556" s="224"/>
      <c r="AA556" s="224"/>
      <c r="AB556" s="224"/>
      <c r="AC556" s="224"/>
      <c r="AD556" s="16"/>
    </row>
    <row r="557" spans="1:30" s="51" customFormat="1" ht="20.100000000000001" customHeight="1">
      <c r="A557" s="16"/>
      <c r="B557" s="16"/>
      <c r="C557" s="388"/>
      <c r="D557" s="16" t="s">
        <v>1953</v>
      </c>
      <c r="E557" s="224"/>
      <c r="F557" s="81">
        <v>2</v>
      </c>
      <c r="G557" s="19">
        <v>25</v>
      </c>
      <c r="H557" s="81">
        <v>5</v>
      </c>
      <c r="I557" s="19">
        <v>55.555555555555557</v>
      </c>
      <c r="J557" s="81">
        <v>4</v>
      </c>
      <c r="K557" s="19">
        <v>36.363636363636367</v>
      </c>
      <c r="L557" s="81">
        <v>5</v>
      </c>
      <c r="M557" s="19">
        <v>35.700000000000003</v>
      </c>
      <c r="N557" s="83">
        <v>5</v>
      </c>
      <c r="O557" s="59">
        <v>31.25</v>
      </c>
      <c r="P557" s="83">
        <v>4</v>
      </c>
      <c r="Q557" s="59">
        <v>20</v>
      </c>
      <c r="R557" s="58">
        <v>5</v>
      </c>
      <c r="S557" s="59">
        <v>25</v>
      </c>
      <c r="T557" s="58"/>
      <c r="U557" s="59"/>
      <c r="V557" s="59"/>
      <c r="W557" s="224"/>
      <c r="X557" s="250"/>
      <c r="Y557" s="224"/>
      <c r="Z557" s="224"/>
      <c r="AA557" s="224"/>
      <c r="AB557" s="224"/>
      <c r="AC557" s="224"/>
      <c r="AD557" s="16"/>
    </row>
    <row r="558" spans="1:30" s="51" customFormat="1" ht="20.100000000000001" customHeight="1">
      <c r="A558" s="16"/>
      <c r="B558" s="16"/>
      <c r="C558" s="388"/>
      <c r="D558" s="16" t="s">
        <v>6849</v>
      </c>
      <c r="E558" s="224"/>
      <c r="F558" s="81"/>
      <c r="G558" s="19"/>
      <c r="H558" s="81">
        <v>1</v>
      </c>
      <c r="I558" s="19">
        <v>11.111111111111111</v>
      </c>
      <c r="J558" s="81"/>
      <c r="K558" s="19"/>
      <c r="L558" s="81"/>
      <c r="M558" s="19"/>
      <c r="N558" s="83"/>
      <c r="O558" s="59"/>
      <c r="P558" s="83">
        <v>2</v>
      </c>
      <c r="Q558" s="59">
        <v>10</v>
      </c>
      <c r="R558" s="58">
        <v>6</v>
      </c>
      <c r="S558" s="59">
        <v>30</v>
      </c>
      <c r="T558" s="58"/>
      <c r="U558" s="59"/>
      <c r="V558" s="59"/>
      <c r="W558" s="224"/>
      <c r="X558" s="250"/>
      <c r="Y558" s="224"/>
      <c r="Z558" s="224"/>
      <c r="AA558" s="224"/>
      <c r="AB558" s="224"/>
      <c r="AC558" s="224"/>
      <c r="AD558" s="16"/>
    </row>
    <row r="559" spans="1:30" s="51" customFormat="1" ht="20.100000000000001" customHeight="1">
      <c r="A559" s="16"/>
      <c r="B559" s="16"/>
      <c r="C559" s="388"/>
      <c r="D559" s="16" t="s">
        <v>6842</v>
      </c>
      <c r="E559" s="224"/>
      <c r="F559" s="81">
        <v>1</v>
      </c>
      <c r="G559" s="19">
        <v>12.5</v>
      </c>
      <c r="H559" s="81"/>
      <c r="I559" s="19"/>
      <c r="J559" s="81"/>
      <c r="K559" s="19"/>
      <c r="L559" s="81"/>
      <c r="M559" s="19"/>
      <c r="N559" s="83"/>
      <c r="O559" s="59"/>
      <c r="P559" s="83"/>
      <c r="Q559" s="59"/>
      <c r="R559" s="58"/>
      <c r="S559" s="59"/>
      <c r="T559" s="58"/>
      <c r="U559" s="59"/>
      <c r="V559" s="59"/>
      <c r="W559" s="224"/>
      <c r="X559" s="250"/>
      <c r="Y559" s="224"/>
      <c r="Z559" s="224"/>
      <c r="AA559" s="224"/>
      <c r="AB559" s="224"/>
      <c r="AC559" s="224"/>
      <c r="AD559" s="16"/>
    </row>
    <row r="560" spans="1:30" s="51" customFormat="1" ht="20.100000000000001" customHeight="1">
      <c r="A560" s="16"/>
      <c r="B560" s="16"/>
      <c r="C560" s="388"/>
      <c r="D560" s="16" t="s">
        <v>6843</v>
      </c>
      <c r="E560" s="224"/>
      <c r="F560" s="81"/>
      <c r="G560" s="19"/>
      <c r="H560" s="81"/>
      <c r="I560" s="19"/>
      <c r="J560" s="81"/>
      <c r="K560" s="19"/>
      <c r="L560" s="81"/>
      <c r="M560" s="19"/>
      <c r="N560" s="83">
        <v>1</v>
      </c>
      <c r="O560" s="59">
        <v>6.25</v>
      </c>
      <c r="P560" s="83"/>
      <c r="Q560" s="59"/>
      <c r="R560" s="58"/>
      <c r="S560" s="59"/>
      <c r="T560" s="58"/>
      <c r="U560" s="59"/>
      <c r="V560" s="59"/>
      <c r="W560" s="224"/>
      <c r="X560" s="250"/>
      <c r="Y560" s="224"/>
      <c r="Z560" s="224"/>
      <c r="AA560" s="224"/>
      <c r="AB560" s="224"/>
      <c r="AC560" s="224"/>
      <c r="AD560" s="16"/>
    </row>
    <row r="561" spans="1:30" s="51" customFormat="1" ht="20.100000000000001" customHeight="1">
      <c r="A561" s="16"/>
      <c r="B561" s="16"/>
      <c r="C561" s="388"/>
      <c r="D561" s="16" t="s">
        <v>1956</v>
      </c>
      <c r="E561" s="224"/>
      <c r="F561" s="81"/>
      <c r="G561" s="19"/>
      <c r="H561" s="81"/>
      <c r="I561" s="19"/>
      <c r="J561" s="81"/>
      <c r="K561" s="19"/>
      <c r="L561" s="81"/>
      <c r="M561" s="19"/>
      <c r="N561" s="83">
        <v>1</v>
      </c>
      <c r="O561" s="59">
        <v>6.25</v>
      </c>
      <c r="P561" s="83"/>
      <c r="Q561" s="59"/>
      <c r="R561" s="58">
        <v>1</v>
      </c>
      <c r="S561" s="59">
        <v>5</v>
      </c>
      <c r="T561" s="58"/>
      <c r="U561" s="59"/>
      <c r="V561" s="59"/>
      <c r="W561" s="224"/>
      <c r="X561" s="250"/>
      <c r="Y561" s="224"/>
      <c r="Z561" s="224"/>
      <c r="AA561" s="224"/>
      <c r="AB561" s="224"/>
      <c r="AC561" s="224"/>
      <c r="AD561" s="16"/>
    </row>
    <row r="562" spans="1:30" s="51" customFormat="1" ht="20.100000000000001" customHeight="1">
      <c r="A562" s="9" t="s">
        <v>4057</v>
      </c>
      <c r="B562" s="9" t="s">
        <v>6705</v>
      </c>
      <c r="C562" s="387" t="s">
        <v>4117</v>
      </c>
      <c r="D562" s="9" t="s">
        <v>1853</v>
      </c>
      <c r="E562" s="223"/>
      <c r="F562" s="80">
        <v>4</v>
      </c>
      <c r="G562" s="12">
        <v>50</v>
      </c>
      <c r="H562" s="80">
        <v>4</v>
      </c>
      <c r="I562" s="12">
        <v>44.444444444444443</v>
      </c>
      <c r="J562" s="80">
        <v>10</v>
      </c>
      <c r="K562" s="12">
        <v>90.909090909090907</v>
      </c>
      <c r="L562" s="80">
        <v>4</v>
      </c>
      <c r="M562" s="12">
        <v>28.6</v>
      </c>
      <c r="N562" s="82">
        <v>6</v>
      </c>
      <c r="O562" s="57">
        <v>37.5</v>
      </c>
      <c r="P562" s="82">
        <v>13</v>
      </c>
      <c r="Q562" s="57">
        <v>65</v>
      </c>
      <c r="R562" s="56">
        <v>16</v>
      </c>
      <c r="S562" s="57">
        <v>80</v>
      </c>
      <c r="T562" s="56"/>
      <c r="U562" s="57"/>
      <c r="V562" s="308" t="s">
        <v>28</v>
      </c>
      <c r="W562" s="223" t="s">
        <v>28</v>
      </c>
      <c r="X562" s="249" t="s">
        <v>28</v>
      </c>
      <c r="Y562" s="223" t="s">
        <v>28</v>
      </c>
      <c r="Z562" s="223" t="s">
        <v>28</v>
      </c>
      <c r="AA562" s="223" t="s">
        <v>28</v>
      </c>
      <c r="AB562" s="223" t="s">
        <v>28</v>
      </c>
      <c r="AC562" s="223"/>
      <c r="AD562" s="9"/>
    </row>
    <row r="563" spans="1:30" s="51" customFormat="1" ht="20.100000000000001" customHeight="1">
      <c r="A563" s="16"/>
      <c r="B563" s="16"/>
      <c r="C563" s="388"/>
      <c r="D563" s="16" t="s">
        <v>1854</v>
      </c>
      <c r="E563" s="224"/>
      <c r="F563" s="81">
        <v>4</v>
      </c>
      <c r="G563" s="19">
        <v>50</v>
      </c>
      <c r="H563" s="81">
        <v>5</v>
      </c>
      <c r="I563" s="19">
        <v>55.555555555555557</v>
      </c>
      <c r="J563" s="81">
        <v>1</v>
      </c>
      <c r="K563" s="19">
        <v>9.0909090909090917</v>
      </c>
      <c r="L563" s="81">
        <v>10</v>
      </c>
      <c r="M563" s="19">
        <v>71.400000000000006</v>
      </c>
      <c r="N563" s="83">
        <v>10</v>
      </c>
      <c r="O563" s="59">
        <v>62.5</v>
      </c>
      <c r="P563" s="83">
        <v>7</v>
      </c>
      <c r="Q563" s="59">
        <v>35</v>
      </c>
      <c r="R563" s="58">
        <v>4</v>
      </c>
      <c r="S563" s="59">
        <v>20</v>
      </c>
      <c r="T563" s="58"/>
      <c r="U563" s="59"/>
      <c r="V563" s="59"/>
      <c r="W563" s="224"/>
      <c r="X563" s="250"/>
      <c r="Y563" s="224"/>
      <c r="Z563" s="224"/>
      <c r="AA563" s="224"/>
      <c r="AB563" s="224"/>
      <c r="AC563" s="224"/>
      <c r="AD563" s="16"/>
    </row>
    <row r="564" spans="1:30" s="51" customFormat="1" ht="20.100000000000001" customHeight="1">
      <c r="A564" s="9" t="s">
        <v>6892</v>
      </c>
      <c r="B564" s="9" t="s">
        <v>6706</v>
      </c>
      <c r="C564" s="387" t="s">
        <v>4117</v>
      </c>
      <c r="D564" s="9"/>
      <c r="E564" s="223"/>
      <c r="F564" s="80">
        <v>1</v>
      </c>
      <c r="G564" s="12">
        <v>100</v>
      </c>
      <c r="H564" s="80">
        <v>1</v>
      </c>
      <c r="I564" s="12">
        <v>100</v>
      </c>
      <c r="J564" s="80"/>
      <c r="K564" s="12"/>
      <c r="L564" s="80">
        <v>3</v>
      </c>
      <c r="M564" s="12">
        <v>100</v>
      </c>
      <c r="N564" s="82">
        <v>1</v>
      </c>
      <c r="O564" s="57">
        <v>100</v>
      </c>
      <c r="P564" s="82">
        <v>1</v>
      </c>
      <c r="Q564" s="57">
        <v>99.980361351139038</v>
      </c>
      <c r="R564" s="56">
        <v>2</v>
      </c>
      <c r="S564" s="57">
        <v>100</v>
      </c>
      <c r="T564" s="56"/>
      <c r="U564" s="57"/>
      <c r="V564" s="308" t="s">
        <v>28</v>
      </c>
      <c r="W564" s="223" t="s">
        <v>28</v>
      </c>
      <c r="X564" s="249" t="s">
        <v>28</v>
      </c>
      <c r="Y564" s="223" t="s">
        <v>28</v>
      </c>
      <c r="Z564" s="223" t="s">
        <v>28</v>
      </c>
      <c r="AA564" s="223" t="s">
        <v>28</v>
      </c>
      <c r="AB564" s="223" t="s">
        <v>28</v>
      </c>
      <c r="AC564" s="223"/>
      <c r="AD564" s="9"/>
    </row>
    <row r="565" spans="1:30" s="51" customFormat="1" ht="20.100000000000001" customHeight="1">
      <c r="A565" s="9" t="s">
        <v>4058</v>
      </c>
      <c r="B565" s="9" t="s">
        <v>6707</v>
      </c>
      <c r="C565" s="387" t="s">
        <v>4117</v>
      </c>
      <c r="D565" s="9"/>
      <c r="E565" s="223"/>
      <c r="F565" s="80">
        <v>1</v>
      </c>
      <c r="G565" s="12">
        <v>100</v>
      </c>
      <c r="H565" s="80">
        <v>1</v>
      </c>
      <c r="I565" s="12">
        <v>100</v>
      </c>
      <c r="J565" s="80"/>
      <c r="K565" s="12"/>
      <c r="L565" s="80">
        <v>3</v>
      </c>
      <c r="M565" s="12">
        <v>100</v>
      </c>
      <c r="N565" s="82">
        <v>1</v>
      </c>
      <c r="O565" s="57">
        <v>100</v>
      </c>
      <c r="P565" s="82">
        <v>1</v>
      </c>
      <c r="Q565" s="57">
        <v>99.980361351139038</v>
      </c>
      <c r="R565" s="56">
        <v>2</v>
      </c>
      <c r="S565" s="57">
        <v>100</v>
      </c>
      <c r="T565" s="56"/>
      <c r="U565" s="57"/>
      <c r="V565" s="308" t="s">
        <v>28</v>
      </c>
      <c r="W565" s="223" t="s">
        <v>28</v>
      </c>
      <c r="X565" s="249" t="s">
        <v>28</v>
      </c>
      <c r="Y565" s="223" t="s">
        <v>28</v>
      </c>
      <c r="Z565" s="223" t="s">
        <v>28</v>
      </c>
      <c r="AA565" s="223" t="s">
        <v>28</v>
      </c>
      <c r="AB565" s="223" t="s">
        <v>28</v>
      </c>
      <c r="AC565" s="223"/>
      <c r="AD565" s="39"/>
    </row>
    <row r="566" spans="1:30" s="51" customFormat="1" ht="20.100000000000001" customHeight="1">
      <c r="A566" s="9" t="s">
        <v>6836</v>
      </c>
      <c r="B566" s="9" t="s">
        <v>6837</v>
      </c>
      <c r="C566" s="387" t="s">
        <v>4117</v>
      </c>
      <c r="D566" s="9" t="s">
        <v>1974</v>
      </c>
      <c r="E566" s="223" t="s">
        <v>244</v>
      </c>
      <c r="F566" s="299"/>
      <c r="G566" s="192"/>
      <c r="H566" s="82"/>
      <c r="I566" s="57"/>
      <c r="J566" s="82"/>
      <c r="K566" s="57"/>
      <c r="L566" s="82"/>
      <c r="M566" s="57"/>
      <c r="N566" s="82"/>
      <c r="O566" s="57"/>
      <c r="P566" s="82"/>
      <c r="Q566" s="57"/>
      <c r="R566" s="56"/>
      <c r="S566" s="57"/>
      <c r="T566" s="56"/>
      <c r="U566" s="57"/>
      <c r="V566" s="308" t="s">
        <v>28</v>
      </c>
      <c r="W566" s="223" t="s">
        <v>28</v>
      </c>
      <c r="X566" s="249" t="s">
        <v>28</v>
      </c>
      <c r="Y566" s="223" t="s">
        <v>28</v>
      </c>
      <c r="Z566" s="223" t="s">
        <v>28</v>
      </c>
      <c r="AA566" s="223" t="s">
        <v>28</v>
      </c>
      <c r="AB566" s="223" t="s">
        <v>28</v>
      </c>
      <c r="AC566" s="9"/>
      <c r="AD566" s="66"/>
    </row>
    <row r="567" spans="1:30" s="51" customFormat="1" ht="20.100000000000001" customHeight="1">
      <c r="A567" s="16"/>
      <c r="B567" s="16"/>
      <c r="C567" s="388"/>
      <c r="D567" s="16" t="s">
        <v>1975</v>
      </c>
      <c r="E567" s="224"/>
      <c r="F567" s="300"/>
      <c r="G567" s="191"/>
      <c r="H567" s="83"/>
      <c r="I567" s="59"/>
      <c r="J567" s="83"/>
      <c r="K567" s="59"/>
      <c r="L567" s="83"/>
      <c r="M567" s="59"/>
      <c r="N567" s="83"/>
      <c r="O567" s="59"/>
      <c r="P567" s="83"/>
      <c r="Q567" s="59"/>
      <c r="R567" s="58"/>
      <c r="S567" s="59"/>
      <c r="T567" s="58"/>
      <c r="U567" s="59"/>
      <c r="V567" s="59"/>
      <c r="W567" s="224"/>
      <c r="X567" s="250"/>
      <c r="Y567" s="224"/>
      <c r="Z567" s="224"/>
      <c r="AA567" s="224"/>
      <c r="AB567" s="224"/>
      <c r="AC567" s="16"/>
      <c r="AD567" s="85"/>
    </row>
    <row r="568" spans="1:30" s="51" customFormat="1" ht="20.100000000000001" customHeight="1">
      <c r="A568" s="16"/>
      <c r="B568" s="16"/>
      <c r="C568" s="388"/>
      <c r="D568" s="16" t="s">
        <v>1976</v>
      </c>
      <c r="E568" s="224"/>
      <c r="F568" s="300"/>
      <c r="G568" s="191"/>
      <c r="H568" s="83"/>
      <c r="I568" s="59"/>
      <c r="J568" s="83"/>
      <c r="K568" s="59"/>
      <c r="L568" s="83">
        <v>2</v>
      </c>
      <c r="M568" s="59">
        <v>66.7</v>
      </c>
      <c r="N568" s="83"/>
      <c r="O568" s="59"/>
      <c r="P568" s="83">
        <v>1</v>
      </c>
      <c r="Q568" s="59">
        <v>100</v>
      </c>
      <c r="R568" s="58"/>
      <c r="S568" s="59"/>
      <c r="T568" s="58"/>
      <c r="U568" s="59"/>
      <c r="V568" s="59"/>
      <c r="W568" s="224"/>
      <c r="X568" s="250"/>
      <c r="Y568" s="224"/>
      <c r="Z568" s="224"/>
      <c r="AA568" s="224"/>
      <c r="AB568" s="224"/>
      <c r="AC568" s="16"/>
      <c r="AD568" s="85"/>
    </row>
    <row r="569" spans="1:30" s="51" customFormat="1" ht="20.100000000000001" customHeight="1">
      <c r="A569" s="16"/>
      <c r="B569" s="16"/>
      <c r="C569" s="224"/>
      <c r="D569" s="16" t="s">
        <v>1992</v>
      </c>
      <c r="E569" s="224"/>
      <c r="F569" s="300"/>
      <c r="G569" s="191"/>
      <c r="H569" s="83"/>
      <c r="I569" s="59"/>
      <c r="J569" s="83"/>
      <c r="K569" s="59"/>
      <c r="L569" s="83"/>
      <c r="M569" s="59"/>
      <c r="N569" s="83"/>
      <c r="O569" s="59"/>
      <c r="P569" s="83"/>
      <c r="Q569" s="59"/>
      <c r="R569" s="58"/>
      <c r="S569" s="59"/>
      <c r="T569" s="58"/>
      <c r="U569" s="59"/>
      <c r="V569" s="59"/>
      <c r="W569" s="224"/>
      <c r="X569" s="250"/>
      <c r="Y569" s="224"/>
      <c r="Z569" s="224"/>
      <c r="AA569" s="224"/>
      <c r="AB569" s="224"/>
      <c r="AC569" s="16"/>
      <c r="AD569" s="85"/>
    </row>
    <row r="570" spans="1:30" s="51" customFormat="1" ht="20.100000000000001" customHeight="1">
      <c r="A570" s="16"/>
      <c r="B570" s="16"/>
      <c r="C570" s="224"/>
      <c r="D570" s="16" t="s">
        <v>1993</v>
      </c>
      <c r="E570" s="224"/>
      <c r="F570" s="300"/>
      <c r="G570" s="191"/>
      <c r="H570" s="83"/>
      <c r="I570" s="59"/>
      <c r="J570" s="83"/>
      <c r="K570" s="59"/>
      <c r="L570" s="83"/>
      <c r="M570" s="59"/>
      <c r="N570" s="83"/>
      <c r="O570" s="59"/>
      <c r="P570" s="83"/>
      <c r="Q570" s="59"/>
      <c r="R570" s="58"/>
      <c r="S570" s="59"/>
      <c r="T570" s="58"/>
      <c r="U570" s="59"/>
      <c r="V570" s="59"/>
      <c r="W570" s="224"/>
      <c r="X570" s="250"/>
      <c r="Y570" s="224"/>
      <c r="Z570" s="224"/>
      <c r="AA570" s="224"/>
      <c r="AB570" s="224"/>
      <c r="AC570" s="16"/>
      <c r="AD570" s="85"/>
    </row>
    <row r="571" spans="1:30" s="51" customFormat="1" ht="20.100000000000001" customHeight="1">
      <c r="A571" s="16"/>
      <c r="B571" s="16"/>
      <c r="C571" s="224"/>
      <c r="D571" s="16" t="s">
        <v>1979</v>
      </c>
      <c r="E571" s="224"/>
      <c r="F571" s="83">
        <v>1</v>
      </c>
      <c r="G571" s="59">
        <v>100</v>
      </c>
      <c r="H571" s="83"/>
      <c r="I571" s="59"/>
      <c r="J571" s="83"/>
      <c r="K571" s="59"/>
      <c r="L571" s="83"/>
      <c r="M571" s="59"/>
      <c r="N571" s="83"/>
      <c r="O571" s="59"/>
      <c r="P571" s="83"/>
      <c r="Q571" s="59"/>
      <c r="R571" s="58">
        <v>1</v>
      </c>
      <c r="S571" s="59">
        <v>50</v>
      </c>
      <c r="T571" s="58"/>
      <c r="U571" s="59"/>
      <c r="V571" s="59"/>
      <c r="W571" s="224"/>
      <c r="X571" s="250"/>
      <c r="Y571" s="224"/>
      <c r="Z571" s="224"/>
      <c r="AA571" s="224"/>
      <c r="AB571" s="224"/>
      <c r="AC571" s="16"/>
      <c r="AD571" s="85"/>
    </row>
    <row r="572" spans="1:30" s="51" customFormat="1" ht="20.100000000000001" customHeight="1">
      <c r="A572" s="16"/>
      <c r="B572" s="16"/>
      <c r="C572" s="224"/>
      <c r="D572" s="16" t="s">
        <v>1980</v>
      </c>
      <c r="E572" s="224"/>
      <c r="F572" s="300"/>
      <c r="G572" s="191"/>
      <c r="H572" s="83"/>
      <c r="I572" s="59"/>
      <c r="J572" s="83"/>
      <c r="K572" s="59"/>
      <c r="L572" s="83"/>
      <c r="M572" s="59"/>
      <c r="N572" s="83"/>
      <c r="O572" s="59"/>
      <c r="P572" s="83"/>
      <c r="Q572" s="59"/>
      <c r="R572" s="58">
        <v>1</v>
      </c>
      <c r="S572" s="59">
        <v>50</v>
      </c>
      <c r="T572" s="58"/>
      <c r="U572" s="59"/>
      <c r="V572" s="59"/>
      <c r="W572" s="224"/>
      <c r="X572" s="250"/>
      <c r="Y572" s="224"/>
      <c r="Z572" s="224"/>
      <c r="AA572" s="224"/>
      <c r="AB572" s="224"/>
      <c r="AC572" s="16"/>
      <c r="AD572" s="85"/>
    </row>
    <row r="573" spans="1:30" s="51" customFormat="1" ht="20.100000000000001" customHeight="1">
      <c r="A573" s="16"/>
      <c r="B573" s="16"/>
      <c r="C573" s="224"/>
      <c r="D573" s="16" t="s">
        <v>1981</v>
      </c>
      <c r="E573" s="224"/>
      <c r="F573" s="300"/>
      <c r="G573" s="191"/>
      <c r="H573" s="83"/>
      <c r="I573" s="59"/>
      <c r="J573" s="83"/>
      <c r="K573" s="59"/>
      <c r="L573" s="83"/>
      <c r="M573" s="59"/>
      <c r="N573" s="83"/>
      <c r="O573" s="59"/>
      <c r="P573" s="83"/>
      <c r="Q573" s="59"/>
      <c r="R573" s="58"/>
      <c r="S573" s="59"/>
      <c r="T573" s="58"/>
      <c r="U573" s="59"/>
      <c r="V573" s="59"/>
      <c r="W573" s="224"/>
      <c r="X573" s="250"/>
      <c r="Y573" s="224"/>
      <c r="Z573" s="224"/>
      <c r="AA573" s="224"/>
      <c r="AB573" s="224"/>
      <c r="AC573" s="16"/>
      <c r="AD573" s="85"/>
    </row>
    <row r="574" spans="1:30" s="51" customFormat="1" ht="20.100000000000001" customHeight="1">
      <c r="A574" s="16"/>
      <c r="B574" s="16"/>
      <c r="C574" s="224"/>
      <c r="D574" s="16" t="s">
        <v>1982</v>
      </c>
      <c r="E574" s="224"/>
      <c r="F574" s="300"/>
      <c r="G574" s="191"/>
      <c r="H574" s="83"/>
      <c r="I574" s="59"/>
      <c r="J574" s="83"/>
      <c r="K574" s="59"/>
      <c r="L574" s="83"/>
      <c r="M574" s="59"/>
      <c r="N574" s="83"/>
      <c r="O574" s="59"/>
      <c r="P574" s="83"/>
      <c r="Q574" s="59"/>
      <c r="R574" s="58"/>
      <c r="S574" s="59"/>
      <c r="T574" s="58"/>
      <c r="U574" s="59"/>
      <c r="V574" s="59"/>
      <c r="W574" s="224"/>
      <c r="X574" s="250"/>
      <c r="Y574" s="224"/>
      <c r="Z574" s="224"/>
      <c r="AA574" s="224"/>
      <c r="AB574" s="224"/>
      <c r="AC574" s="16"/>
      <c r="AD574" s="85"/>
    </row>
    <row r="575" spans="1:30" s="51" customFormat="1" ht="20.100000000000001" customHeight="1">
      <c r="A575" s="16"/>
      <c r="B575" s="16"/>
      <c r="C575" s="224"/>
      <c r="D575" s="16" t="s">
        <v>6870</v>
      </c>
      <c r="E575" s="224"/>
      <c r="F575" s="300"/>
      <c r="G575" s="191"/>
      <c r="H575" s="83"/>
      <c r="I575" s="59"/>
      <c r="J575" s="83"/>
      <c r="K575" s="59"/>
      <c r="L575" s="83"/>
      <c r="M575" s="59"/>
      <c r="N575" s="83"/>
      <c r="O575" s="59"/>
      <c r="P575" s="83"/>
      <c r="Q575" s="59"/>
      <c r="R575" s="58"/>
      <c r="S575" s="59"/>
      <c r="T575" s="58"/>
      <c r="U575" s="59"/>
      <c r="V575" s="59"/>
      <c r="W575" s="224"/>
      <c r="X575" s="250"/>
      <c r="Y575" s="224"/>
      <c r="Z575" s="224"/>
      <c r="AA575" s="224"/>
      <c r="AB575" s="224"/>
      <c r="AC575" s="16"/>
      <c r="AD575" s="85"/>
    </row>
    <row r="576" spans="1:30" s="51" customFormat="1" ht="20.100000000000001" customHeight="1">
      <c r="A576" s="16"/>
      <c r="B576" s="16"/>
      <c r="C576" s="224"/>
      <c r="D576" s="16" t="s">
        <v>3101</v>
      </c>
      <c r="E576" s="224"/>
      <c r="F576" s="300"/>
      <c r="G576" s="191"/>
      <c r="H576" s="83">
        <v>1</v>
      </c>
      <c r="I576" s="59">
        <v>100</v>
      </c>
      <c r="J576" s="83"/>
      <c r="K576" s="59"/>
      <c r="L576" s="83"/>
      <c r="M576" s="59"/>
      <c r="N576" s="83"/>
      <c r="O576" s="59"/>
      <c r="P576" s="83"/>
      <c r="Q576" s="59"/>
      <c r="R576" s="58"/>
      <c r="S576" s="59"/>
      <c r="T576" s="58"/>
      <c r="U576" s="59"/>
      <c r="V576" s="59"/>
      <c r="W576" s="224"/>
      <c r="X576" s="250"/>
      <c r="Y576" s="224"/>
      <c r="Z576" s="224"/>
      <c r="AA576" s="224"/>
      <c r="AB576" s="224"/>
      <c r="AC576" s="16"/>
      <c r="AD576" s="85"/>
    </row>
    <row r="577" spans="1:30" s="51" customFormat="1" ht="20.100000000000001" customHeight="1">
      <c r="A577" s="16"/>
      <c r="B577" s="16"/>
      <c r="C577" s="224"/>
      <c r="D577" s="16" t="s">
        <v>6871</v>
      </c>
      <c r="E577" s="224"/>
      <c r="F577" s="300"/>
      <c r="G577" s="191"/>
      <c r="H577" s="83"/>
      <c r="I577" s="59"/>
      <c r="J577" s="83"/>
      <c r="K577" s="59"/>
      <c r="L577" s="83"/>
      <c r="M577" s="59"/>
      <c r="N577" s="83"/>
      <c r="O577" s="59"/>
      <c r="P577" s="83"/>
      <c r="Q577" s="59"/>
      <c r="R577" s="58"/>
      <c r="S577" s="59"/>
      <c r="T577" s="58"/>
      <c r="U577" s="59"/>
      <c r="V577" s="59"/>
      <c r="W577" s="224"/>
      <c r="X577" s="250"/>
      <c r="Y577" s="224"/>
      <c r="Z577" s="224"/>
      <c r="AA577" s="224"/>
      <c r="AB577" s="224"/>
      <c r="AC577" s="16"/>
      <c r="AD577" s="85"/>
    </row>
    <row r="578" spans="1:30" s="51" customFormat="1" ht="20.100000000000001" customHeight="1">
      <c r="A578" s="16"/>
      <c r="B578" s="16"/>
      <c r="C578" s="224"/>
      <c r="D578" s="16" t="s">
        <v>6872</v>
      </c>
      <c r="E578" s="224"/>
      <c r="F578" s="300"/>
      <c r="G578" s="191"/>
      <c r="H578" s="83"/>
      <c r="I578" s="59"/>
      <c r="J578" s="83"/>
      <c r="K578" s="59"/>
      <c r="L578" s="83"/>
      <c r="M578" s="59"/>
      <c r="N578" s="83"/>
      <c r="O578" s="59"/>
      <c r="P578" s="83"/>
      <c r="Q578" s="59"/>
      <c r="R578" s="58"/>
      <c r="S578" s="59"/>
      <c r="T578" s="58"/>
      <c r="U578" s="59"/>
      <c r="V578" s="59"/>
      <c r="W578" s="224"/>
      <c r="X578" s="250"/>
      <c r="Y578" s="224"/>
      <c r="Z578" s="224"/>
      <c r="AA578" s="224"/>
      <c r="AB578" s="224"/>
      <c r="AC578" s="16"/>
      <c r="AD578" s="85"/>
    </row>
    <row r="579" spans="1:30" s="51" customFormat="1" ht="20.100000000000001" customHeight="1">
      <c r="A579" s="16"/>
      <c r="B579" s="16"/>
      <c r="C579" s="224"/>
      <c r="D579" s="16" t="s">
        <v>6873</v>
      </c>
      <c r="E579" s="224"/>
      <c r="F579" s="300"/>
      <c r="G579" s="191"/>
      <c r="H579" s="83"/>
      <c r="I579" s="59"/>
      <c r="J579" s="83"/>
      <c r="K579" s="59"/>
      <c r="L579" s="83"/>
      <c r="M579" s="59"/>
      <c r="N579" s="83"/>
      <c r="O579" s="59"/>
      <c r="P579" s="83"/>
      <c r="Q579" s="59"/>
      <c r="R579" s="58"/>
      <c r="S579" s="59"/>
      <c r="T579" s="58"/>
      <c r="U579" s="59"/>
      <c r="V579" s="59"/>
      <c r="W579" s="224"/>
      <c r="X579" s="250"/>
      <c r="Y579" s="224"/>
      <c r="Z579" s="224"/>
      <c r="AA579" s="224"/>
      <c r="AB579" s="224"/>
      <c r="AC579" s="16"/>
      <c r="AD579" s="85"/>
    </row>
    <row r="580" spans="1:30" s="51" customFormat="1" ht="20.100000000000001" customHeight="1">
      <c r="A580" s="16"/>
      <c r="B580" s="16"/>
      <c r="C580" s="224"/>
      <c r="D580" s="16" t="s">
        <v>6874</v>
      </c>
      <c r="E580" s="224"/>
      <c r="F580" s="300"/>
      <c r="G580" s="191"/>
      <c r="H580" s="83"/>
      <c r="I580" s="59"/>
      <c r="J580" s="83"/>
      <c r="K580" s="59"/>
      <c r="L580" s="83">
        <v>1</v>
      </c>
      <c r="M580" s="59">
        <v>33.299999999999997</v>
      </c>
      <c r="N580" s="83">
        <v>1</v>
      </c>
      <c r="O580" s="59">
        <v>100</v>
      </c>
      <c r="P580" s="83"/>
      <c r="Q580" s="59"/>
      <c r="R580" s="58"/>
      <c r="S580" s="59"/>
      <c r="T580" s="58"/>
      <c r="U580" s="59"/>
      <c r="V580" s="59"/>
      <c r="W580" s="224"/>
      <c r="X580" s="250"/>
      <c r="Y580" s="224"/>
      <c r="Z580" s="224"/>
      <c r="AA580" s="224"/>
      <c r="AB580" s="224"/>
      <c r="AC580" s="16"/>
      <c r="AD580" s="85"/>
    </row>
    <row r="581" spans="1:30" s="51" customFormat="1" ht="20.100000000000001" customHeight="1">
      <c r="A581" s="16"/>
      <c r="B581" s="16"/>
      <c r="C581" s="224"/>
      <c r="D581" s="16" t="s">
        <v>6875</v>
      </c>
      <c r="E581" s="224"/>
      <c r="F581" s="300"/>
      <c r="G581" s="191"/>
      <c r="H581" s="83"/>
      <c r="I581" s="59"/>
      <c r="J581" s="83"/>
      <c r="K581" s="59"/>
      <c r="L581" s="83"/>
      <c r="M581" s="59"/>
      <c r="N581" s="83"/>
      <c r="O581" s="59"/>
      <c r="P581" s="83"/>
      <c r="Q581" s="59"/>
      <c r="R581" s="58"/>
      <c r="S581" s="59"/>
      <c r="T581" s="58"/>
      <c r="U581" s="59"/>
      <c r="V581" s="59"/>
      <c r="W581" s="224"/>
      <c r="X581" s="250"/>
      <c r="Y581" s="224"/>
      <c r="Z581" s="224"/>
      <c r="AA581" s="224"/>
      <c r="AB581" s="224"/>
      <c r="AC581" s="16"/>
      <c r="AD581" s="85"/>
    </row>
    <row r="582" spans="1:30" s="51" customFormat="1" ht="20.100000000000001" customHeight="1">
      <c r="A582" s="16"/>
      <c r="B582" s="16"/>
      <c r="C582" s="224"/>
      <c r="D582" s="16" t="s">
        <v>6876</v>
      </c>
      <c r="E582" s="224"/>
      <c r="F582" s="300"/>
      <c r="G582" s="191"/>
      <c r="H582" s="83"/>
      <c r="I582" s="59"/>
      <c r="J582" s="83"/>
      <c r="K582" s="59"/>
      <c r="L582" s="83"/>
      <c r="M582" s="59"/>
      <c r="N582" s="83"/>
      <c r="O582" s="59"/>
      <c r="P582" s="83"/>
      <c r="Q582" s="59"/>
      <c r="R582" s="58"/>
      <c r="S582" s="59"/>
      <c r="T582" s="58"/>
      <c r="U582" s="59"/>
      <c r="V582" s="59"/>
      <c r="W582" s="224"/>
      <c r="X582" s="250"/>
      <c r="Y582" s="224"/>
      <c r="Z582" s="224"/>
      <c r="AA582" s="224"/>
      <c r="AB582" s="224"/>
      <c r="AC582" s="16"/>
      <c r="AD582" s="85"/>
    </row>
    <row r="583" spans="1:30" s="51" customFormat="1" ht="20.100000000000001" customHeight="1">
      <c r="A583" s="16"/>
      <c r="B583" s="16"/>
      <c r="C583" s="224"/>
      <c r="D583" s="16" t="s">
        <v>3103</v>
      </c>
      <c r="E583" s="224"/>
      <c r="F583" s="300"/>
      <c r="G583" s="191"/>
      <c r="H583" s="83"/>
      <c r="I583" s="59"/>
      <c r="J583" s="83"/>
      <c r="K583" s="59"/>
      <c r="L583" s="83"/>
      <c r="M583" s="59"/>
      <c r="N583" s="83"/>
      <c r="O583" s="59"/>
      <c r="P583" s="83"/>
      <c r="Q583" s="59"/>
      <c r="R583" s="58"/>
      <c r="S583" s="59"/>
      <c r="T583" s="58"/>
      <c r="U583" s="59"/>
      <c r="V583" s="59"/>
      <c r="W583" s="224"/>
      <c r="X583" s="250"/>
      <c r="Y583" s="224"/>
      <c r="Z583" s="224"/>
      <c r="AA583" s="224"/>
      <c r="AB583" s="224"/>
      <c r="AC583" s="16"/>
      <c r="AD583" s="85"/>
    </row>
    <row r="584" spans="1:30" s="51" customFormat="1" ht="20.100000000000001" customHeight="1">
      <c r="A584" s="16"/>
      <c r="B584" s="16"/>
      <c r="C584" s="224"/>
      <c r="D584" s="16" t="s">
        <v>6877</v>
      </c>
      <c r="E584" s="224"/>
      <c r="F584" s="300"/>
      <c r="G584" s="191"/>
      <c r="H584" s="83"/>
      <c r="I584" s="59"/>
      <c r="J584" s="83"/>
      <c r="K584" s="59"/>
      <c r="L584" s="83"/>
      <c r="M584" s="59"/>
      <c r="N584" s="83"/>
      <c r="O584" s="59"/>
      <c r="P584" s="83"/>
      <c r="Q584" s="59"/>
      <c r="R584" s="58"/>
      <c r="S584" s="59"/>
      <c r="T584" s="58"/>
      <c r="U584" s="59"/>
      <c r="V584" s="59"/>
      <c r="W584" s="224"/>
      <c r="X584" s="250"/>
      <c r="Y584" s="224"/>
      <c r="Z584" s="224"/>
      <c r="AA584" s="224"/>
      <c r="AB584" s="224"/>
      <c r="AC584" s="16"/>
      <c r="AD584" s="85"/>
    </row>
    <row r="585" spans="1:30" s="51" customFormat="1" ht="20.100000000000001" customHeight="1">
      <c r="A585" s="16"/>
      <c r="B585" s="16"/>
      <c r="C585" s="388"/>
      <c r="D585" s="16" t="s">
        <v>6878</v>
      </c>
      <c r="E585" s="224"/>
      <c r="F585" s="300"/>
      <c r="G585" s="191"/>
      <c r="H585" s="83"/>
      <c r="I585" s="59"/>
      <c r="J585" s="83"/>
      <c r="K585" s="59"/>
      <c r="L585" s="83"/>
      <c r="M585" s="59"/>
      <c r="N585" s="83"/>
      <c r="O585" s="59"/>
      <c r="P585" s="83"/>
      <c r="Q585" s="59"/>
      <c r="R585" s="58"/>
      <c r="S585" s="59"/>
      <c r="T585" s="18"/>
      <c r="U585" s="19"/>
      <c r="V585" s="19"/>
      <c r="W585" s="224"/>
      <c r="X585" s="250"/>
      <c r="Y585" s="224"/>
      <c r="Z585" s="224"/>
      <c r="AA585" s="224"/>
      <c r="AB585" s="224"/>
      <c r="AC585" s="16"/>
      <c r="AD585" s="85"/>
    </row>
    <row r="586" spans="1:30" s="51" customFormat="1" ht="20.100000000000001" customHeight="1">
      <c r="A586" s="16"/>
      <c r="B586" s="16"/>
      <c r="C586" s="388"/>
      <c r="D586" s="16" t="s">
        <v>2388</v>
      </c>
      <c r="E586" s="224"/>
      <c r="F586" s="300"/>
      <c r="G586" s="191"/>
      <c r="H586" s="83"/>
      <c r="I586" s="59"/>
      <c r="J586" s="83"/>
      <c r="K586" s="59"/>
      <c r="L586" s="83"/>
      <c r="M586" s="59"/>
      <c r="N586" s="83"/>
      <c r="O586" s="59"/>
      <c r="P586" s="83"/>
      <c r="Q586" s="59"/>
      <c r="R586" s="58"/>
      <c r="S586" s="59"/>
      <c r="T586" s="58"/>
      <c r="U586" s="59"/>
      <c r="V586" s="59"/>
      <c r="W586" s="224"/>
      <c r="X586" s="250"/>
      <c r="Y586" s="224"/>
      <c r="Z586" s="224"/>
      <c r="AA586" s="224"/>
      <c r="AB586" s="224"/>
      <c r="AC586" s="16"/>
      <c r="AD586" s="85"/>
    </row>
    <row r="587" spans="1:30" s="51" customFormat="1" ht="20.100000000000001" customHeight="1">
      <c r="A587" s="16"/>
      <c r="B587" s="16"/>
      <c r="C587" s="388"/>
      <c r="D587" s="16" t="s">
        <v>3777</v>
      </c>
      <c r="E587" s="224"/>
      <c r="F587" s="300"/>
      <c r="G587" s="191"/>
      <c r="H587" s="83"/>
      <c r="I587" s="59"/>
      <c r="J587" s="83"/>
      <c r="K587" s="59"/>
      <c r="L587" s="83"/>
      <c r="M587" s="59"/>
      <c r="N587" s="83"/>
      <c r="O587" s="59"/>
      <c r="P587" s="83"/>
      <c r="Q587" s="59"/>
      <c r="R587" s="58"/>
      <c r="S587" s="59"/>
      <c r="T587" s="58"/>
      <c r="U587" s="59"/>
      <c r="V587" s="59"/>
      <c r="W587" s="224"/>
      <c r="X587" s="250"/>
      <c r="Y587" s="224"/>
      <c r="Z587" s="224"/>
      <c r="AA587" s="224"/>
      <c r="AB587" s="224"/>
      <c r="AC587" s="16"/>
      <c r="AD587" s="86"/>
    </row>
    <row r="588" spans="1:30" s="51" customFormat="1" ht="20.100000000000001" customHeight="1">
      <c r="A588" s="9" t="s">
        <v>4059</v>
      </c>
      <c r="B588" s="9" t="s">
        <v>6708</v>
      </c>
      <c r="C588" s="387" t="s">
        <v>4117</v>
      </c>
      <c r="D588" s="9"/>
      <c r="E588" s="223"/>
      <c r="F588" s="80">
        <v>1</v>
      </c>
      <c r="G588" s="12">
        <v>100</v>
      </c>
      <c r="H588" s="80">
        <v>1</v>
      </c>
      <c r="I588" s="12">
        <v>100</v>
      </c>
      <c r="J588" s="80"/>
      <c r="K588" s="12"/>
      <c r="L588" s="80">
        <v>3</v>
      </c>
      <c r="M588" s="12">
        <v>100</v>
      </c>
      <c r="N588" s="82">
        <v>1</v>
      </c>
      <c r="O588" s="57">
        <v>100</v>
      </c>
      <c r="P588" s="82">
        <v>1</v>
      </c>
      <c r="Q588" s="57">
        <v>100</v>
      </c>
      <c r="R588" s="56">
        <v>2</v>
      </c>
      <c r="S588" s="57">
        <v>100</v>
      </c>
      <c r="T588" s="56"/>
      <c r="U588" s="57"/>
      <c r="V588" s="308" t="s">
        <v>28</v>
      </c>
      <c r="W588" s="223" t="s">
        <v>28</v>
      </c>
      <c r="X588" s="249" t="s">
        <v>28</v>
      </c>
      <c r="Y588" s="223" t="s">
        <v>28</v>
      </c>
      <c r="Z588" s="223" t="s">
        <v>28</v>
      </c>
      <c r="AA588" s="223" t="s">
        <v>28</v>
      </c>
      <c r="AB588" s="223" t="s">
        <v>28</v>
      </c>
      <c r="AC588" s="223"/>
      <c r="AD588" s="39"/>
    </row>
    <row r="589" spans="1:30" s="51" customFormat="1" ht="20.100000000000001" customHeight="1">
      <c r="A589" s="9" t="s">
        <v>6838</v>
      </c>
      <c r="B589" s="9" t="s">
        <v>6839</v>
      </c>
      <c r="C589" s="387" t="s">
        <v>4117</v>
      </c>
      <c r="D589" s="9" t="s">
        <v>1983</v>
      </c>
      <c r="E589" s="223" t="s">
        <v>244</v>
      </c>
      <c r="F589" s="82"/>
      <c r="G589" s="57"/>
      <c r="H589" s="82"/>
      <c r="I589" s="57"/>
      <c r="J589" s="82"/>
      <c r="K589" s="57"/>
      <c r="L589" s="82"/>
      <c r="M589" s="57"/>
      <c r="N589" s="82"/>
      <c r="O589" s="57"/>
      <c r="P589" s="82"/>
      <c r="Q589" s="57"/>
      <c r="R589" s="56"/>
      <c r="S589" s="57"/>
      <c r="T589" s="56"/>
      <c r="U589" s="57"/>
      <c r="V589" s="308" t="s">
        <v>28</v>
      </c>
      <c r="W589" s="223" t="s">
        <v>28</v>
      </c>
      <c r="X589" s="249" t="s">
        <v>28</v>
      </c>
      <c r="Y589" s="223" t="s">
        <v>28</v>
      </c>
      <c r="Z589" s="223" t="s">
        <v>28</v>
      </c>
      <c r="AA589" s="223" t="s">
        <v>28</v>
      </c>
      <c r="AB589" s="223" t="s">
        <v>28</v>
      </c>
      <c r="AC589" s="9"/>
      <c r="AD589" s="66"/>
    </row>
    <row r="590" spans="1:30" s="51" customFormat="1" ht="20.100000000000001" customHeight="1">
      <c r="A590" s="16"/>
      <c r="B590" s="16"/>
      <c r="C590" s="388"/>
      <c r="D590" s="16" t="s">
        <v>1994</v>
      </c>
      <c r="E590" s="224"/>
      <c r="F590" s="83"/>
      <c r="G590" s="59"/>
      <c r="H590" s="83"/>
      <c r="I590" s="59"/>
      <c r="J590" s="83"/>
      <c r="K590" s="59"/>
      <c r="L590" s="83">
        <v>1</v>
      </c>
      <c r="M590" s="59">
        <v>33.299999999999997</v>
      </c>
      <c r="N590" s="83"/>
      <c r="O590" s="59"/>
      <c r="P590" s="83"/>
      <c r="Q590" s="59"/>
      <c r="R590" s="58"/>
      <c r="S590" s="59"/>
      <c r="T590" s="58"/>
      <c r="U590" s="59"/>
      <c r="V590" s="59"/>
      <c r="W590" s="224"/>
      <c r="X590" s="250"/>
      <c r="Y590" s="224"/>
      <c r="Z590" s="224"/>
      <c r="AA590" s="224"/>
      <c r="AB590" s="224"/>
      <c r="AC590" s="16"/>
      <c r="AD590" s="85"/>
    </row>
    <row r="591" spans="1:30" s="51" customFormat="1" ht="20.100000000000001" customHeight="1">
      <c r="A591" s="16"/>
      <c r="B591" s="16"/>
      <c r="C591" s="388"/>
      <c r="D591" s="16" t="s">
        <v>1985</v>
      </c>
      <c r="E591" s="224"/>
      <c r="F591" s="83"/>
      <c r="G591" s="59"/>
      <c r="H591" s="83"/>
      <c r="I591" s="59"/>
      <c r="J591" s="83"/>
      <c r="K591" s="59"/>
      <c r="L591" s="83"/>
      <c r="M591" s="59"/>
      <c r="N591" s="83"/>
      <c r="O591" s="59"/>
      <c r="P591" s="83"/>
      <c r="Q591" s="59"/>
      <c r="R591" s="58">
        <v>1</v>
      </c>
      <c r="S591" s="59">
        <v>50</v>
      </c>
      <c r="T591" s="58"/>
      <c r="U591" s="59"/>
      <c r="V591" s="59"/>
      <c r="W591" s="224"/>
      <c r="X591" s="250"/>
      <c r="Y591" s="224"/>
      <c r="Z591" s="224"/>
      <c r="AA591" s="224"/>
      <c r="AB591" s="224"/>
      <c r="AC591" s="16"/>
      <c r="AD591" s="85"/>
    </row>
    <row r="592" spans="1:30" s="51" customFormat="1" ht="20.100000000000001" customHeight="1">
      <c r="A592" s="16"/>
      <c r="B592" s="16"/>
      <c r="C592" s="388"/>
      <c r="D592" s="16" t="s">
        <v>1986</v>
      </c>
      <c r="E592" s="224"/>
      <c r="F592" s="83"/>
      <c r="G592" s="59"/>
      <c r="H592" s="83">
        <v>1</v>
      </c>
      <c r="I592" s="59">
        <v>100</v>
      </c>
      <c r="J592" s="83"/>
      <c r="K592" s="59"/>
      <c r="L592" s="83"/>
      <c r="M592" s="59"/>
      <c r="N592" s="83"/>
      <c r="O592" s="59"/>
      <c r="P592" s="83"/>
      <c r="Q592" s="59"/>
      <c r="R592" s="58"/>
      <c r="S592" s="59"/>
      <c r="T592" s="58"/>
      <c r="U592" s="59"/>
      <c r="V592" s="59"/>
      <c r="W592" s="224"/>
      <c r="X592" s="250"/>
      <c r="Y592" s="224"/>
      <c r="Z592" s="224"/>
      <c r="AA592" s="224"/>
      <c r="AB592" s="224"/>
      <c r="AC592" s="16"/>
      <c r="AD592" s="85"/>
    </row>
    <row r="593" spans="1:30" s="51" customFormat="1" ht="20.100000000000001" customHeight="1">
      <c r="A593" s="16"/>
      <c r="B593" s="16"/>
      <c r="C593" s="388"/>
      <c r="D593" s="16" t="s">
        <v>1987</v>
      </c>
      <c r="E593" s="224"/>
      <c r="F593" s="83"/>
      <c r="G593" s="59"/>
      <c r="H593" s="83"/>
      <c r="I593" s="59"/>
      <c r="J593" s="83"/>
      <c r="K593" s="59"/>
      <c r="L593" s="83"/>
      <c r="M593" s="59"/>
      <c r="N593" s="83"/>
      <c r="O593" s="59"/>
      <c r="P593" s="83"/>
      <c r="Q593" s="59"/>
      <c r="R593" s="58"/>
      <c r="S593" s="59"/>
      <c r="T593" s="58"/>
      <c r="U593" s="59"/>
      <c r="V593" s="59"/>
      <c r="W593" s="224"/>
      <c r="X593" s="250"/>
      <c r="Y593" s="224"/>
      <c r="Z593" s="224"/>
      <c r="AA593" s="224"/>
      <c r="AB593" s="224"/>
      <c r="AC593" s="16"/>
      <c r="AD593" s="85"/>
    </row>
    <row r="594" spans="1:30" s="51" customFormat="1" ht="20.100000000000001" customHeight="1">
      <c r="A594" s="16"/>
      <c r="B594" s="16"/>
      <c r="C594" s="388"/>
      <c r="D594" s="16" t="s">
        <v>1988</v>
      </c>
      <c r="E594" s="224"/>
      <c r="F594" s="83"/>
      <c r="G594" s="59"/>
      <c r="H594" s="83"/>
      <c r="I594" s="59"/>
      <c r="J594" s="83"/>
      <c r="K594" s="59"/>
      <c r="L594" s="83"/>
      <c r="M594" s="59"/>
      <c r="N594" s="83"/>
      <c r="O594" s="59"/>
      <c r="P594" s="83"/>
      <c r="Q594" s="59"/>
      <c r="R594" s="58"/>
      <c r="S594" s="59"/>
      <c r="T594" s="58"/>
      <c r="U594" s="59"/>
      <c r="V594" s="59"/>
      <c r="W594" s="224"/>
      <c r="X594" s="250"/>
      <c r="Y594" s="224"/>
      <c r="Z594" s="224"/>
      <c r="AA594" s="224"/>
      <c r="AB594" s="224"/>
      <c r="AC594" s="16"/>
      <c r="AD594" s="85"/>
    </row>
    <row r="595" spans="1:30" s="51" customFormat="1" ht="20.100000000000001" customHeight="1">
      <c r="A595" s="16"/>
      <c r="B595" s="16"/>
      <c r="C595" s="388"/>
      <c r="D595" s="16" t="s">
        <v>1995</v>
      </c>
      <c r="E595" s="224"/>
      <c r="F595" s="83"/>
      <c r="G595" s="59"/>
      <c r="H595" s="83"/>
      <c r="I595" s="59"/>
      <c r="J595" s="83"/>
      <c r="K595" s="59"/>
      <c r="L595" s="83"/>
      <c r="M595" s="59"/>
      <c r="N595" s="83"/>
      <c r="O595" s="59"/>
      <c r="P595" s="83">
        <v>1</v>
      </c>
      <c r="Q595" s="59">
        <v>100</v>
      </c>
      <c r="R595" s="58">
        <v>1</v>
      </c>
      <c r="S595" s="59">
        <v>50</v>
      </c>
      <c r="T595" s="58"/>
      <c r="U595" s="59"/>
      <c r="V595" s="59"/>
      <c r="W595" s="224"/>
      <c r="X595" s="250"/>
      <c r="Y595" s="224"/>
      <c r="Z595" s="224"/>
      <c r="AA595" s="224"/>
      <c r="AB595" s="224"/>
      <c r="AC595" s="16"/>
      <c r="AD595" s="85"/>
    </row>
    <row r="596" spans="1:30" s="51" customFormat="1" ht="20.100000000000001" customHeight="1">
      <c r="A596" s="16"/>
      <c r="B596" s="16"/>
      <c r="C596" s="388"/>
      <c r="D596" s="16" t="s">
        <v>1990</v>
      </c>
      <c r="E596" s="224"/>
      <c r="F596" s="83">
        <v>1</v>
      </c>
      <c r="G596" s="59">
        <v>100</v>
      </c>
      <c r="H596" s="83"/>
      <c r="I596" s="59"/>
      <c r="J596" s="83"/>
      <c r="K596" s="59"/>
      <c r="L596" s="83">
        <v>1</v>
      </c>
      <c r="M596" s="59">
        <v>33.299999999999997</v>
      </c>
      <c r="N596" s="83"/>
      <c r="O596" s="59"/>
      <c r="P596" s="83"/>
      <c r="Q596" s="59"/>
      <c r="R596" s="58"/>
      <c r="S596" s="59"/>
      <c r="T596" s="58"/>
      <c r="U596" s="59"/>
      <c r="V596" s="59"/>
      <c r="W596" s="224"/>
      <c r="X596" s="250"/>
      <c r="Y596" s="224"/>
      <c r="Z596" s="224"/>
      <c r="AA596" s="224"/>
      <c r="AB596" s="224"/>
      <c r="AC596" s="16"/>
      <c r="AD596" s="85"/>
    </row>
    <row r="597" spans="1:30" s="51" customFormat="1" ht="20.100000000000001" customHeight="1">
      <c r="A597" s="16"/>
      <c r="B597" s="16"/>
      <c r="C597" s="388"/>
      <c r="D597" s="16" t="s">
        <v>1991</v>
      </c>
      <c r="E597" s="224"/>
      <c r="F597" s="83"/>
      <c r="G597" s="59"/>
      <c r="H597" s="83"/>
      <c r="I597" s="59"/>
      <c r="J597" s="83"/>
      <c r="K597" s="59"/>
      <c r="L597" s="83">
        <v>1</v>
      </c>
      <c r="M597" s="59">
        <v>33.299999999999997</v>
      </c>
      <c r="N597" s="83">
        <v>1</v>
      </c>
      <c r="O597" s="59">
        <v>100</v>
      </c>
      <c r="P597" s="83"/>
      <c r="Q597" s="59"/>
      <c r="R597" s="58"/>
      <c r="S597" s="59"/>
      <c r="T597" s="58"/>
      <c r="U597" s="59"/>
      <c r="V597" s="59"/>
      <c r="W597" s="224"/>
      <c r="X597" s="250"/>
      <c r="Y597" s="224"/>
      <c r="Z597" s="224"/>
      <c r="AA597" s="224"/>
      <c r="AB597" s="224"/>
      <c r="AC597" s="16"/>
      <c r="AD597" s="85"/>
    </row>
    <row r="598" spans="1:30" s="51" customFormat="1" ht="20.100000000000001" customHeight="1">
      <c r="A598" s="16"/>
      <c r="B598" s="16"/>
      <c r="C598" s="388"/>
      <c r="D598" s="16" t="s">
        <v>3104</v>
      </c>
      <c r="E598" s="224"/>
      <c r="F598" s="83"/>
      <c r="G598" s="59"/>
      <c r="H598" s="83"/>
      <c r="I598" s="59"/>
      <c r="J598" s="83"/>
      <c r="K598" s="59"/>
      <c r="L598" s="83"/>
      <c r="M598" s="59"/>
      <c r="N598" s="83"/>
      <c r="O598" s="59"/>
      <c r="P598" s="83"/>
      <c r="Q598" s="59"/>
      <c r="R598" s="58"/>
      <c r="S598" s="59"/>
      <c r="T598" s="58"/>
      <c r="U598" s="59"/>
      <c r="V598" s="59"/>
      <c r="W598" s="224"/>
      <c r="X598" s="250"/>
      <c r="Y598" s="224"/>
      <c r="Z598" s="224"/>
      <c r="AA598" s="224"/>
      <c r="AB598" s="224"/>
      <c r="AC598" s="16"/>
      <c r="AD598" s="85"/>
    </row>
    <row r="599" spans="1:30" s="51" customFormat="1" ht="20.100000000000001" customHeight="1">
      <c r="A599" s="16"/>
      <c r="B599" s="16"/>
      <c r="C599" s="388"/>
      <c r="D599" s="16" t="s">
        <v>2388</v>
      </c>
      <c r="E599" s="224"/>
      <c r="F599" s="83"/>
      <c r="G599" s="59"/>
      <c r="H599" s="83"/>
      <c r="I599" s="59"/>
      <c r="J599" s="83"/>
      <c r="K599" s="59"/>
      <c r="L599" s="83"/>
      <c r="M599" s="59"/>
      <c r="N599" s="83"/>
      <c r="O599" s="59"/>
      <c r="P599" s="83"/>
      <c r="Q599" s="59"/>
      <c r="R599" s="58"/>
      <c r="S599" s="59"/>
      <c r="T599" s="58"/>
      <c r="U599" s="59"/>
      <c r="V599" s="59"/>
      <c r="W599" s="224"/>
      <c r="X599" s="250"/>
      <c r="Y599" s="224"/>
      <c r="Z599" s="224"/>
      <c r="AA599" s="224"/>
      <c r="AB599" s="224"/>
      <c r="AC599" s="16"/>
      <c r="AD599" s="85"/>
    </row>
    <row r="600" spans="1:30" s="51" customFormat="1" ht="20.100000000000001" customHeight="1">
      <c r="A600" s="16"/>
      <c r="B600" s="16"/>
      <c r="C600" s="388"/>
      <c r="D600" s="16" t="s">
        <v>3777</v>
      </c>
      <c r="E600" s="224"/>
      <c r="F600" s="83"/>
      <c r="G600" s="59"/>
      <c r="H600" s="83"/>
      <c r="I600" s="59"/>
      <c r="J600" s="83"/>
      <c r="K600" s="59"/>
      <c r="L600" s="83"/>
      <c r="M600" s="59"/>
      <c r="N600" s="83"/>
      <c r="O600" s="59"/>
      <c r="P600" s="83"/>
      <c r="Q600" s="59"/>
      <c r="R600" s="58"/>
      <c r="S600" s="59"/>
      <c r="T600" s="58"/>
      <c r="U600" s="59"/>
      <c r="V600" s="59"/>
      <c r="W600" s="224"/>
      <c r="X600" s="250"/>
      <c r="Y600" s="224"/>
      <c r="Z600" s="224"/>
      <c r="AA600" s="224"/>
      <c r="AB600" s="224"/>
      <c r="AC600" s="16"/>
      <c r="AD600" s="86"/>
    </row>
    <row r="601" spans="1:30" s="51" customFormat="1" ht="20.100000000000001" customHeight="1">
      <c r="A601" s="9" t="s">
        <v>4060</v>
      </c>
      <c r="B601" s="9" t="s">
        <v>6709</v>
      </c>
      <c r="C601" s="387" t="s">
        <v>4117</v>
      </c>
      <c r="D601" s="9" t="s">
        <v>1951</v>
      </c>
      <c r="E601" s="223"/>
      <c r="F601" s="80">
        <v>1</v>
      </c>
      <c r="G601" s="12">
        <v>100</v>
      </c>
      <c r="H601" s="80"/>
      <c r="I601" s="12"/>
      <c r="J601" s="80"/>
      <c r="K601" s="12"/>
      <c r="L601" s="80">
        <v>1</v>
      </c>
      <c r="M601" s="12">
        <v>33.299999999999997</v>
      </c>
      <c r="N601" s="82"/>
      <c r="O601" s="57"/>
      <c r="P601" s="82"/>
      <c r="Q601" s="57"/>
      <c r="R601" s="56"/>
      <c r="S601" s="57"/>
      <c r="T601" s="56"/>
      <c r="U601" s="57"/>
      <c r="V601" s="308" t="s">
        <v>28</v>
      </c>
      <c r="W601" s="223" t="s">
        <v>28</v>
      </c>
      <c r="X601" s="249" t="s">
        <v>28</v>
      </c>
      <c r="Y601" s="223" t="s">
        <v>28</v>
      </c>
      <c r="Z601" s="223" t="s">
        <v>28</v>
      </c>
      <c r="AA601" s="223" t="s">
        <v>28</v>
      </c>
      <c r="AB601" s="223" t="s">
        <v>28</v>
      </c>
      <c r="AC601" s="223"/>
      <c r="AD601" s="9"/>
    </row>
    <row r="602" spans="1:30" s="51" customFormat="1" ht="20.100000000000001" customHeight="1">
      <c r="A602" s="16"/>
      <c r="B602" s="16"/>
      <c r="C602" s="388"/>
      <c r="D602" s="16" t="s">
        <v>1952</v>
      </c>
      <c r="E602" s="224"/>
      <c r="F602" s="81"/>
      <c r="G602" s="19"/>
      <c r="H602" s="81"/>
      <c r="I602" s="19"/>
      <c r="J602" s="81"/>
      <c r="K602" s="19"/>
      <c r="L602" s="81">
        <v>1</v>
      </c>
      <c r="M602" s="19">
        <v>33.299999999999997</v>
      </c>
      <c r="N602" s="83"/>
      <c r="O602" s="59"/>
      <c r="P602" s="83">
        <v>1</v>
      </c>
      <c r="Q602" s="59">
        <v>100</v>
      </c>
      <c r="R602" s="58">
        <v>1</v>
      </c>
      <c r="S602" s="59">
        <v>50</v>
      </c>
      <c r="T602" s="58"/>
      <c r="U602" s="59"/>
      <c r="V602" s="59"/>
      <c r="W602" s="224"/>
      <c r="X602" s="250"/>
      <c r="Y602" s="224"/>
      <c r="Z602" s="224"/>
      <c r="AA602" s="224"/>
      <c r="AB602" s="224"/>
      <c r="AC602" s="224"/>
      <c r="AD602" s="16"/>
    </row>
    <row r="603" spans="1:30" s="51" customFormat="1" ht="20.100000000000001" customHeight="1">
      <c r="A603" s="16"/>
      <c r="B603" s="16"/>
      <c r="C603" s="388"/>
      <c r="D603" s="16" t="s">
        <v>1953</v>
      </c>
      <c r="E603" s="224"/>
      <c r="F603" s="81"/>
      <c r="G603" s="19"/>
      <c r="H603" s="81"/>
      <c r="I603" s="19"/>
      <c r="J603" s="81"/>
      <c r="K603" s="19"/>
      <c r="L603" s="81">
        <v>1</v>
      </c>
      <c r="M603" s="19">
        <v>33.299999999999997</v>
      </c>
      <c r="N603" s="83">
        <v>1</v>
      </c>
      <c r="O603" s="59">
        <v>100</v>
      </c>
      <c r="P603" s="83"/>
      <c r="Q603" s="59"/>
      <c r="R603" s="58">
        <v>1</v>
      </c>
      <c r="S603" s="59">
        <v>50</v>
      </c>
      <c r="T603" s="58"/>
      <c r="U603" s="59"/>
      <c r="V603" s="59"/>
      <c r="W603" s="224"/>
      <c r="X603" s="250"/>
      <c r="Y603" s="224"/>
      <c r="Z603" s="224"/>
      <c r="AA603" s="224"/>
      <c r="AB603" s="224"/>
      <c r="AC603" s="224"/>
      <c r="AD603" s="16"/>
    </row>
    <row r="604" spans="1:30" s="51" customFormat="1" ht="20.100000000000001" customHeight="1">
      <c r="A604" s="16"/>
      <c r="B604" s="16"/>
      <c r="C604" s="388"/>
      <c r="D604" s="16" t="s">
        <v>6849</v>
      </c>
      <c r="E604" s="224"/>
      <c r="F604" s="81"/>
      <c r="G604" s="19"/>
      <c r="H604" s="81">
        <v>1</v>
      </c>
      <c r="I604" s="19">
        <v>100</v>
      </c>
      <c r="J604" s="81"/>
      <c r="K604" s="19"/>
      <c r="L604" s="81"/>
      <c r="M604" s="19"/>
      <c r="N604" s="83"/>
      <c r="O604" s="59"/>
      <c r="P604" s="83"/>
      <c r="Q604" s="59"/>
      <c r="R604" s="58"/>
      <c r="S604" s="59"/>
      <c r="T604" s="58"/>
      <c r="U604" s="59"/>
      <c r="V604" s="59"/>
      <c r="W604" s="224"/>
      <c r="X604" s="250"/>
      <c r="Y604" s="224"/>
      <c r="Z604" s="224"/>
      <c r="AA604" s="224"/>
      <c r="AB604" s="224"/>
      <c r="AC604" s="224"/>
      <c r="AD604" s="16"/>
    </row>
    <row r="605" spans="1:30" s="51" customFormat="1" ht="20.100000000000001" customHeight="1">
      <c r="A605" s="16"/>
      <c r="B605" s="16"/>
      <c r="C605" s="388"/>
      <c r="D605" s="16" t="s">
        <v>6842</v>
      </c>
      <c r="E605" s="224"/>
      <c r="F605" s="81"/>
      <c r="G605" s="19"/>
      <c r="H605" s="81"/>
      <c r="I605" s="19"/>
      <c r="J605" s="81"/>
      <c r="K605" s="19"/>
      <c r="L605" s="81"/>
      <c r="M605" s="19"/>
      <c r="N605" s="83"/>
      <c r="O605" s="59"/>
      <c r="P605" s="83"/>
      <c r="Q605" s="59"/>
      <c r="R605" s="58"/>
      <c r="S605" s="59"/>
      <c r="T605" s="58"/>
      <c r="U605" s="59"/>
      <c r="V605" s="59"/>
      <c r="W605" s="224"/>
      <c r="X605" s="250"/>
      <c r="Y605" s="224"/>
      <c r="Z605" s="224"/>
      <c r="AA605" s="224"/>
      <c r="AB605" s="224"/>
      <c r="AC605" s="224"/>
      <c r="AD605" s="16"/>
    </row>
    <row r="606" spans="1:30" s="51" customFormat="1" ht="20.100000000000001" customHeight="1">
      <c r="A606" s="16"/>
      <c r="B606" s="16"/>
      <c r="C606" s="388"/>
      <c r="D606" s="16" t="s">
        <v>6843</v>
      </c>
      <c r="E606" s="224"/>
      <c r="F606" s="81"/>
      <c r="G606" s="19"/>
      <c r="H606" s="81"/>
      <c r="I606" s="19"/>
      <c r="J606" s="81"/>
      <c r="K606" s="19"/>
      <c r="L606" s="81"/>
      <c r="M606" s="19"/>
      <c r="N606" s="83"/>
      <c r="O606" s="59"/>
      <c r="P606" s="83"/>
      <c r="Q606" s="59"/>
      <c r="R606" s="58"/>
      <c r="S606" s="59"/>
      <c r="T606" s="58"/>
      <c r="U606" s="59"/>
      <c r="V606" s="59"/>
      <c r="W606" s="224"/>
      <c r="X606" s="250"/>
      <c r="Y606" s="224"/>
      <c r="Z606" s="224"/>
      <c r="AA606" s="224"/>
      <c r="AB606" s="224"/>
      <c r="AC606" s="224"/>
      <c r="AD606" s="16"/>
    </row>
    <row r="607" spans="1:30" s="51" customFormat="1" ht="20.100000000000001" customHeight="1">
      <c r="A607" s="16"/>
      <c r="B607" s="16"/>
      <c r="C607" s="388"/>
      <c r="D607" s="16" t="s">
        <v>1956</v>
      </c>
      <c r="E607" s="224"/>
      <c r="F607" s="81"/>
      <c r="G607" s="19"/>
      <c r="H607" s="81"/>
      <c r="I607" s="19"/>
      <c r="J607" s="81"/>
      <c r="K607" s="19"/>
      <c r="L607" s="81"/>
      <c r="M607" s="19"/>
      <c r="N607" s="83"/>
      <c r="O607" s="59"/>
      <c r="P607" s="83"/>
      <c r="Q607" s="59"/>
      <c r="R607" s="58"/>
      <c r="S607" s="59"/>
      <c r="T607" s="58"/>
      <c r="U607" s="59"/>
      <c r="V607" s="59"/>
      <c r="W607" s="224"/>
      <c r="X607" s="250"/>
      <c r="Y607" s="224"/>
      <c r="Z607" s="224"/>
      <c r="AA607" s="224"/>
      <c r="AB607" s="224"/>
      <c r="AC607" s="224"/>
      <c r="AD607" s="16"/>
    </row>
    <row r="608" spans="1:30" s="51" customFormat="1" ht="20.100000000000001" customHeight="1">
      <c r="A608" s="9" t="s">
        <v>4061</v>
      </c>
      <c r="B608" s="9" t="s">
        <v>6710</v>
      </c>
      <c r="C608" s="387" t="s">
        <v>4117</v>
      </c>
      <c r="D608" s="9" t="s">
        <v>1853</v>
      </c>
      <c r="E608" s="223"/>
      <c r="F608" s="80">
        <v>1</v>
      </c>
      <c r="G608" s="12">
        <v>100</v>
      </c>
      <c r="H608" s="80"/>
      <c r="I608" s="12"/>
      <c r="J608" s="80"/>
      <c r="K608" s="12"/>
      <c r="L608" s="80">
        <v>2</v>
      </c>
      <c r="M608" s="12">
        <v>66.7</v>
      </c>
      <c r="N608" s="82"/>
      <c r="O608" s="57"/>
      <c r="P608" s="82">
        <v>1</v>
      </c>
      <c r="Q608" s="57">
        <v>100</v>
      </c>
      <c r="R608" s="56">
        <v>1</v>
      </c>
      <c r="S608" s="57">
        <v>50</v>
      </c>
      <c r="T608" s="56"/>
      <c r="U608" s="57"/>
      <c r="V608" s="308" t="s">
        <v>28</v>
      </c>
      <c r="W608" s="223" t="s">
        <v>28</v>
      </c>
      <c r="X608" s="249" t="s">
        <v>28</v>
      </c>
      <c r="Y608" s="223" t="s">
        <v>28</v>
      </c>
      <c r="Z608" s="223" t="s">
        <v>28</v>
      </c>
      <c r="AA608" s="223" t="s">
        <v>28</v>
      </c>
      <c r="AB608" s="223" t="s">
        <v>28</v>
      </c>
      <c r="AC608" s="223"/>
      <c r="AD608" s="9"/>
    </row>
    <row r="609" spans="1:30" s="51" customFormat="1" ht="20.100000000000001" customHeight="1">
      <c r="A609" s="16"/>
      <c r="B609" s="16"/>
      <c r="C609" s="224"/>
      <c r="D609" s="16" t="s">
        <v>1854</v>
      </c>
      <c r="E609" s="224"/>
      <c r="F609" s="81"/>
      <c r="G609" s="19"/>
      <c r="H609" s="81">
        <v>1</v>
      </c>
      <c r="I609" s="19">
        <v>100</v>
      </c>
      <c r="J609" s="81"/>
      <c r="K609" s="19"/>
      <c r="L609" s="81">
        <v>1</v>
      </c>
      <c r="M609" s="19">
        <v>33.299999999999997</v>
      </c>
      <c r="N609" s="83">
        <v>1</v>
      </c>
      <c r="O609" s="59">
        <v>100</v>
      </c>
      <c r="P609" s="83"/>
      <c r="Q609" s="59"/>
      <c r="R609" s="58">
        <v>1</v>
      </c>
      <c r="S609" s="59">
        <v>50</v>
      </c>
      <c r="T609" s="58"/>
      <c r="U609" s="59"/>
      <c r="V609" s="59"/>
      <c r="W609" s="224"/>
      <c r="X609" s="250"/>
      <c r="Y609" s="224"/>
      <c r="Z609" s="224"/>
      <c r="AA609" s="224"/>
      <c r="AB609" s="224"/>
      <c r="AC609" s="224"/>
      <c r="AD609" s="16"/>
    </row>
    <row r="610" spans="1:30" s="51" customFormat="1" ht="20.100000000000001" customHeight="1">
      <c r="A610" s="9" t="s">
        <v>4062</v>
      </c>
      <c r="B610" s="9" t="s">
        <v>6711</v>
      </c>
      <c r="C610" s="223" t="s">
        <v>33</v>
      </c>
      <c r="D610" s="9"/>
      <c r="E610" s="223"/>
      <c r="F610" s="80">
        <v>3983</v>
      </c>
      <c r="G610" s="12">
        <v>100</v>
      </c>
      <c r="H610" s="80">
        <v>4082</v>
      </c>
      <c r="I610" s="12">
        <v>100</v>
      </c>
      <c r="J610" s="80">
        <v>4161</v>
      </c>
      <c r="K610" s="12">
        <v>100</v>
      </c>
      <c r="L610" s="80">
        <v>4297</v>
      </c>
      <c r="M610" s="12">
        <v>100</v>
      </c>
      <c r="N610" s="82">
        <v>4397</v>
      </c>
      <c r="O610" s="57">
        <v>100</v>
      </c>
      <c r="P610" s="82">
        <v>4566</v>
      </c>
      <c r="Q610" s="57">
        <v>100</v>
      </c>
      <c r="R610" s="56">
        <v>4677</v>
      </c>
      <c r="S610" s="57">
        <v>100</v>
      </c>
      <c r="T610" s="56"/>
      <c r="U610" s="57"/>
      <c r="V610" s="308" t="s">
        <v>28</v>
      </c>
      <c r="W610" s="223" t="s">
        <v>28</v>
      </c>
      <c r="X610" s="249" t="s">
        <v>28</v>
      </c>
      <c r="Y610" s="223" t="s">
        <v>28</v>
      </c>
      <c r="Z610" s="223" t="s">
        <v>28</v>
      </c>
      <c r="AA610" s="223" t="s">
        <v>28</v>
      </c>
      <c r="AB610" s="223" t="s">
        <v>28</v>
      </c>
      <c r="AC610" s="223"/>
      <c r="AD610" s="9"/>
    </row>
    <row r="611" spans="1:30" s="51" customFormat="1" ht="20.100000000000001" customHeight="1">
      <c r="A611" s="9" t="s">
        <v>4063</v>
      </c>
      <c r="B611" s="9" t="s">
        <v>6712</v>
      </c>
      <c r="C611" s="223" t="s">
        <v>33</v>
      </c>
      <c r="D611" s="9"/>
      <c r="E611" s="223"/>
      <c r="F611" s="80">
        <v>3983</v>
      </c>
      <c r="G611" s="12">
        <v>100</v>
      </c>
      <c r="H611" s="80">
        <v>4082</v>
      </c>
      <c r="I611" s="12">
        <v>100</v>
      </c>
      <c r="J611" s="80">
        <v>4161</v>
      </c>
      <c r="K611" s="12">
        <v>100</v>
      </c>
      <c r="L611" s="80">
        <v>4297</v>
      </c>
      <c r="M611" s="12">
        <v>100</v>
      </c>
      <c r="N611" s="82">
        <v>4397</v>
      </c>
      <c r="O611" s="57">
        <v>100</v>
      </c>
      <c r="P611" s="82">
        <v>4566</v>
      </c>
      <c r="Q611" s="57">
        <v>100</v>
      </c>
      <c r="R611" s="56">
        <v>4677</v>
      </c>
      <c r="S611" s="57">
        <v>100</v>
      </c>
      <c r="T611" s="56"/>
      <c r="U611" s="57"/>
      <c r="V611" s="308" t="s">
        <v>28</v>
      </c>
      <c r="W611" s="223" t="s">
        <v>28</v>
      </c>
      <c r="X611" s="249" t="s">
        <v>28</v>
      </c>
      <c r="Y611" s="223" t="s">
        <v>28</v>
      </c>
      <c r="Z611" s="223" t="s">
        <v>28</v>
      </c>
      <c r="AA611" s="223" t="s">
        <v>28</v>
      </c>
      <c r="AB611" s="223" t="s">
        <v>28</v>
      </c>
      <c r="AC611" s="223"/>
      <c r="AD611" s="9"/>
    </row>
    <row r="612" spans="1:30" s="51" customFormat="1" ht="20.100000000000001" customHeight="1">
      <c r="A612" s="9" t="s">
        <v>6893</v>
      </c>
      <c r="B612" s="9" t="s">
        <v>7590</v>
      </c>
      <c r="C612" s="223" t="s">
        <v>4118</v>
      </c>
      <c r="D612" s="9"/>
      <c r="E612" s="223"/>
      <c r="F612" s="80">
        <v>1762</v>
      </c>
      <c r="G612" s="12">
        <v>100</v>
      </c>
      <c r="H612" s="80">
        <v>1821</v>
      </c>
      <c r="I612" s="12">
        <v>100</v>
      </c>
      <c r="J612" s="80">
        <v>1854</v>
      </c>
      <c r="K612" s="12">
        <v>100</v>
      </c>
      <c r="L612" s="80">
        <v>1922</v>
      </c>
      <c r="M612" s="12">
        <v>100</v>
      </c>
      <c r="N612" s="82">
        <v>1963</v>
      </c>
      <c r="O612" s="57">
        <v>100</v>
      </c>
      <c r="P612" s="82">
        <v>2073</v>
      </c>
      <c r="Q612" s="57">
        <v>100</v>
      </c>
      <c r="R612" s="56">
        <v>2082</v>
      </c>
      <c r="S612" s="57">
        <v>100</v>
      </c>
      <c r="T612" s="56"/>
      <c r="U612" s="57"/>
      <c r="V612" s="308" t="s">
        <v>28</v>
      </c>
      <c r="W612" s="223" t="s">
        <v>28</v>
      </c>
      <c r="X612" s="249" t="s">
        <v>28</v>
      </c>
      <c r="Y612" s="223" t="s">
        <v>28</v>
      </c>
      <c r="Z612" s="223" t="s">
        <v>28</v>
      </c>
      <c r="AA612" s="223" t="s">
        <v>28</v>
      </c>
      <c r="AB612" s="223" t="s">
        <v>28</v>
      </c>
      <c r="AC612" s="223"/>
      <c r="AD612" s="9"/>
    </row>
    <row r="613" spans="1:30" s="51" customFormat="1" ht="20.100000000000001" customHeight="1">
      <c r="A613" s="9" t="s">
        <v>4064</v>
      </c>
      <c r="B613" s="9" t="s">
        <v>6894</v>
      </c>
      <c r="C613" s="223" t="s">
        <v>4118</v>
      </c>
      <c r="D613" s="9"/>
      <c r="E613" s="223"/>
      <c r="F613" s="80">
        <v>1762</v>
      </c>
      <c r="G613" s="12">
        <v>100</v>
      </c>
      <c r="H613" s="80">
        <v>1821</v>
      </c>
      <c r="I613" s="12">
        <v>100</v>
      </c>
      <c r="J613" s="80">
        <v>1854</v>
      </c>
      <c r="K613" s="12">
        <v>100</v>
      </c>
      <c r="L613" s="80">
        <v>1922</v>
      </c>
      <c r="M613" s="12">
        <v>100</v>
      </c>
      <c r="N613" s="82">
        <v>1963</v>
      </c>
      <c r="O613" s="57">
        <v>100</v>
      </c>
      <c r="P613" s="82">
        <v>2073</v>
      </c>
      <c r="Q613" s="57">
        <v>100</v>
      </c>
      <c r="R613" s="56">
        <v>2082</v>
      </c>
      <c r="S613" s="57">
        <v>100</v>
      </c>
      <c r="T613" s="56"/>
      <c r="U613" s="57"/>
      <c r="V613" s="308" t="s">
        <v>28</v>
      </c>
      <c r="W613" s="223" t="s">
        <v>28</v>
      </c>
      <c r="X613" s="249" t="s">
        <v>28</v>
      </c>
      <c r="Y613" s="223" t="s">
        <v>28</v>
      </c>
      <c r="Z613" s="223" t="s">
        <v>28</v>
      </c>
      <c r="AA613" s="223" t="s">
        <v>28</v>
      </c>
      <c r="AB613" s="223" t="s">
        <v>28</v>
      </c>
      <c r="AC613" s="223"/>
      <c r="AD613" s="9"/>
    </row>
    <row r="614" spans="1:30" s="51" customFormat="1" ht="20.100000000000001" customHeight="1">
      <c r="A614" s="9" t="s">
        <v>4065</v>
      </c>
      <c r="B614" s="9" t="s">
        <v>6895</v>
      </c>
      <c r="C614" s="223" t="s">
        <v>4118</v>
      </c>
      <c r="D614" s="9"/>
      <c r="E614" s="223"/>
      <c r="F614" s="80">
        <v>1762</v>
      </c>
      <c r="G614" s="12">
        <v>100</v>
      </c>
      <c r="H614" s="80">
        <v>1821</v>
      </c>
      <c r="I614" s="12">
        <v>100</v>
      </c>
      <c r="J614" s="80">
        <v>1854</v>
      </c>
      <c r="K614" s="12">
        <v>100</v>
      </c>
      <c r="L614" s="80">
        <v>1922</v>
      </c>
      <c r="M614" s="12">
        <v>100</v>
      </c>
      <c r="N614" s="82">
        <v>1963</v>
      </c>
      <c r="O614" s="57">
        <v>100</v>
      </c>
      <c r="P614" s="82">
        <v>2073</v>
      </c>
      <c r="Q614" s="57">
        <v>100</v>
      </c>
      <c r="R614" s="56">
        <v>2082</v>
      </c>
      <c r="S614" s="57">
        <v>100</v>
      </c>
      <c r="T614" s="56"/>
      <c r="U614" s="57"/>
      <c r="V614" s="308" t="s">
        <v>28</v>
      </c>
      <c r="W614" s="223" t="s">
        <v>28</v>
      </c>
      <c r="X614" s="249" t="s">
        <v>28</v>
      </c>
      <c r="Y614" s="223" t="s">
        <v>28</v>
      </c>
      <c r="Z614" s="223" t="s">
        <v>28</v>
      </c>
      <c r="AA614" s="223" t="s">
        <v>28</v>
      </c>
      <c r="AB614" s="223" t="s">
        <v>28</v>
      </c>
      <c r="AC614" s="223"/>
      <c r="AD614" s="9"/>
    </row>
    <row r="615" spans="1:30" s="51" customFormat="1" ht="20.100000000000001" customHeight="1">
      <c r="A615" s="9" t="s">
        <v>4066</v>
      </c>
      <c r="B615" s="9" t="s">
        <v>6896</v>
      </c>
      <c r="C615" s="223" t="s">
        <v>4118</v>
      </c>
      <c r="D615" s="9" t="s">
        <v>1951</v>
      </c>
      <c r="E615" s="223"/>
      <c r="F615" s="80">
        <v>436</v>
      </c>
      <c r="G615" s="12">
        <v>24.744608399545971</v>
      </c>
      <c r="H615" s="80">
        <v>442</v>
      </c>
      <c r="I615" s="12">
        <v>24.272377814387699</v>
      </c>
      <c r="J615" s="80">
        <v>456</v>
      </c>
      <c r="K615" s="12">
        <v>24.595469255663431</v>
      </c>
      <c r="L615" s="80">
        <v>476</v>
      </c>
      <c r="M615" s="12">
        <v>24.765868886576484</v>
      </c>
      <c r="N615" s="82">
        <v>481</v>
      </c>
      <c r="O615" s="57">
        <v>24.503311258278146</v>
      </c>
      <c r="P615" s="82">
        <v>532</v>
      </c>
      <c r="Q615" s="57">
        <v>25.663289917993247</v>
      </c>
      <c r="R615" s="56">
        <v>540</v>
      </c>
      <c r="S615" s="57">
        <v>25.936599423631122</v>
      </c>
      <c r="T615" s="56"/>
      <c r="U615" s="57"/>
      <c r="V615" s="308" t="s">
        <v>28</v>
      </c>
      <c r="W615" s="223" t="s">
        <v>28</v>
      </c>
      <c r="X615" s="249" t="s">
        <v>28</v>
      </c>
      <c r="Y615" s="223" t="s">
        <v>28</v>
      </c>
      <c r="Z615" s="223" t="s">
        <v>28</v>
      </c>
      <c r="AA615" s="223" t="s">
        <v>28</v>
      </c>
      <c r="AB615" s="223" t="s">
        <v>28</v>
      </c>
      <c r="AC615" s="223"/>
      <c r="AD615" s="9"/>
    </row>
    <row r="616" spans="1:30" s="51" customFormat="1" ht="20.100000000000001" customHeight="1">
      <c r="A616" s="16"/>
      <c r="B616" s="16"/>
      <c r="C616" s="224"/>
      <c r="D616" s="16" t="s">
        <v>1952</v>
      </c>
      <c r="E616" s="224"/>
      <c r="F616" s="81">
        <v>376</v>
      </c>
      <c r="G616" s="19">
        <v>21.339387060158909</v>
      </c>
      <c r="H616" s="81">
        <v>398</v>
      </c>
      <c r="I616" s="19">
        <v>21.85612300933553</v>
      </c>
      <c r="J616" s="81">
        <v>391</v>
      </c>
      <c r="K616" s="19">
        <v>21.089536138079829</v>
      </c>
      <c r="L616" s="81">
        <v>410</v>
      </c>
      <c r="M616" s="19">
        <v>21.331945889698233</v>
      </c>
      <c r="N616" s="83">
        <v>403</v>
      </c>
      <c r="O616" s="59">
        <v>20.52980132450331</v>
      </c>
      <c r="P616" s="83">
        <v>411</v>
      </c>
      <c r="Q616" s="59">
        <v>19.826338639652676</v>
      </c>
      <c r="R616" s="58">
        <v>349</v>
      </c>
      <c r="S616" s="59">
        <v>16.762728146013448</v>
      </c>
      <c r="T616" s="58"/>
      <c r="U616" s="59"/>
      <c r="V616" s="59"/>
      <c r="W616" s="224"/>
      <c r="X616" s="250"/>
      <c r="Y616" s="224"/>
      <c r="Z616" s="224"/>
      <c r="AA616" s="224"/>
      <c r="AB616" s="224"/>
      <c r="AC616" s="224"/>
      <c r="AD616" s="16"/>
    </row>
    <row r="617" spans="1:30" s="51" customFormat="1" ht="20.100000000000001" customHeight="1">
      <c r="A617" s="16"/>
      <c r="B617" s="16"/>
      <c r="C617" s="224"/>
      <c r="D617" s="16" t="s">
        <v>1953</v>
      </c>
      <c r="E617" s="224"/>
      <c r="F617" s="81">
        <v>292</v>
      </c>
      <c r="G617" s="19">
        <v>16.572077185017026</v>
      </c>
      <c r="H617" s="81">
        <v>306</v>
      </c>
      <c r="I617" s="19">
        <v>16.803953871499175</v>
      </c>
      <c r="J617" s="81">
        <v>325</v>
      </c>
      <c r="K617" s="19">
        <v>17.529665587918014</v>
      </c>
      <c r="L617" s="81">
        <v>347</v>
      </c>
      <c r="M617" s="19">
        <v>18.05411030176899</v>
      </c>
      <c r="N617" s="83">
        <v>366</v>
      </c>
      <c r="O617" s="59">
        <v>18.644931227712686</v>
      </c>
      <c r="P617" s="83">
        <v>406</v>
      </c>
      <c r="Q617" s="59">
        <v>19.58514230583695</v>
      </c>
      <c r="R617" s="58">
        <v>445</v>
      </c>
      <c r="S617" s="59">
        <v>21.373679154658983</v>
      </c>
      <c r="T617" s="58"/>
      <c r="U617" s="59"/>
      <c r="V617" s="59"/>
      <c r="W617" s="224"/>
      <c r="X617" s="250"/>
      <c r="Y617" s="224"/>
      <c r="Z617" s="224"/>
      <c r="AA617" s="224"/>
      <c r="AB617" s="224"/>
      <c r="AC617" s="224"/>
      <c r="AD617" s="16"/>
    </row>
    <row r="618" spans="1:30" s="51" customFormat="1" ht="20.100000000000001" customHeight="1">
      <c r="A618" s="16"/>
      <c r="B618" s="16"/>
      <c r="C618" s="224"/>
      <c r="D618" s="16" t="s">
        <v>6849</v>
      </c>
      <c r="E618" s="224"/>
      <c r="F618" s="81">
        <v>360</v>
      </c>
      <c r="G618" s="19">
        <v>20.431328036322363</v>
      </c>
      <c r="H618" s="81">
        <v>402</v>
      </c>
      <c r="I618" s="19">
        <v>22.075782537067546</v>
      </c>
      <c r="J618" s="81">
        <v>445</v>
      </c>
      <c r="K618" s="19">
        <v>24.002157497303127</v>
      </c>
      <c r="L618" s="81">
        <v>457</v>
      </c>
      <c r="M618" s="19">
        <v>23.777315296566076</v>
      </c>
      <c r="N618" s="83">
        <v>468</v>
      </c>
      <c r="O618" s="59">
        <v>23.841059602649008</v>
      </c>
      <c r="P618" s="83">
        <v>477</v>
      </c>
      <c r="Q618" s="59">
        <v>23.01013024602026</v>
      </c>
      <c r="R618" s="58">
        <v>284</v>
      </c>
      <c r="S618" s="59">
        <v>13.640730067243036</v>
      </c>
      <c r="T618" s="58"/>
      <c r="U618" s="59"/>
      <c r="V618" s="59"/>
      <c r="W618" s="224"/>
      <c r="X618" s="250"/>
      <c r="Y618" s="224"/>
      <c r="Z618" s="224"/>
      <c r="AA618" s="224"/>
      <c r="AB618" s="224"/>
      <c r="AC618" s="224"/>
      <c r="AD618" s="16"/>
    </row>
    <row r="619" spans="1:30" s="51" customFormat="1" ht="20.100000000000001" customHeight="1">
      <c r="A619" s="16"/>
      <c r="B619" s="16"/>
      <c r="C619" s="224"/>
      <c r="D619" s="16" t="s">
        <v>6842</v>
      </c>
      <c r="E619" s="224"/>
      <c r="F619" s="81">
        <v>45</v>
      </c>
      <c r="G619" s="314">
        <v>2.5539160045402953</v>
      </c>
      <c r="H619" s="81">
        <v>56</v>
      </c>
      <c r="I619" s="19">
        <v>3.0752333882482152</v>
      </c>
      <c r="J619" s="81">
        <v>55</v>
      </c>
      <c r="K619" s="19">
        <v>2.9665587918015102</v>
      </c>
      <c r="L619" s="81">
        <v>61</v>
      </c>
      <c r="M619" s="19">
        <v>3.173777315296566</v>
      </c>
      <c r="N619" s="83">
        <v>66</v>
      </c>
      <c r="O619" s="59">
        <v>3.3622007131940905</v>
      </c>
      <c r="P619" s="83">
        <v>70</v>
      </c>
      <c r="Q619" s="59">
        <v>3.3767486734201642</v>
      </c>
      <c r="R619" s="58">
        <v>253</v>
      </c>
      <c r="S619" s="59">
        <v>12.151777137367915</v>
      </c>
      <c r="T619" s="58"/>
      <c r="U619" s="59"/>
      <c r="V619" s="59"/>
      <c r="W619" s="224"/>
      <c r="X619" s="250"/>
      <c r="Y619" s="224"/>
      <c r="Z619" s="224"/>
      <c r="AA619" s="224"/>
      <c r="AB619" s="224"/>
      <c r="AC619" s="224"/>
      <c r="AD619" s="16"/>
    </row>
    <row r="620" spans="1:30" s="51" customFormat="1" ht="20.100000000000001" customHeight="1">
      <c r="A620" s="16"/>
      <c r="B620" s="16"/>
      <c r="C620" s="224"/>
      <c r="D620" s="16" t="s">
        <v>6843</v>
      </c>
      <c r="E620" s="224"/>
      <c r="F620" s="81">
        <v>124</v>
      </c>
      <c r="G620" s="314">
        <v>7.0374574347332572</v>
      </c>
      <c r="H620" s="81">
        <v>88</v>
      </c>
      <c r="I620" s="19">
        <v>4.8325096101043385</v>
      </c>
      <c r="J620" s="81">
        <v>53</v>
      </c>
      <c r="K620" s="19">
        <v>2.8586839266450914</v>
      </c>
      <c r="L620" s="81">
        <v>51</v>
      </c>
      <c r="M620" s="19">
        <v>2.6534859521331944</v>
      </c>
      <c r="N620" s="83">
        <v>54</v>
      </c>
      <c r="O620" s="59">
        <v>2.7508914926133468</v>
      </c>
      <c r="P620" s="83">
        <v>47</v>
      </c>
      <c r="Q620" s="59">
        <v>2.2672455378678245</v>
      </c>
      <c r="R620" s="58">
        <v>63</v>
      </c>
      <c r="S620" s="59">
        <v>3.0259365994236309</v>
      </c>
      <c r="T620" s="58"/>
      <c r="U620" s="59"/>
      <c r="V620" s="59"/>
      <c r="W620" s="224"/>
      <c r="X620" s="250"/>
      <c r="Y620" s="224"/>
      <c r="Z620" s="224"/>
      <c r="AA620" s="224"/>
      <c r="AB620" s="224"/>
      <c r="AC620" s="224"/>
      <c r="AD620" s="16"/>
    </row>
    <row r="621" spans="1:30" s="51" customFormat="1" ht="20.100000000000001" customHeight="1">
      <c r="A621" s="16"/>
      <c r="B621" s="16"/>
      <c r="C621" s="224"/>
      <c r="D621" s="16" t="s">
        <v>1956</v>
      </c>
      <c r="E621" s="224"/>
      <c r="F621" s="81">
        <v>129</v>
      </c>
      <c r="G621" s="314">
        <v>7.3212258796821796</v>
      </c>
      <c r="H621" s="81">
        <v>129</v>
      </c>
      <c r="I621" s="19">
        <v>7.0840197693574956</v>
      </c>
      <c r="J621" s="81">
        <v>129</v>
      </c>
      <c r="K621" s="19">
        <v>6.9579288025889969</v>
      </c>
      <c r="L621" s="81">
        <v>120</v>
      </c>
      <c r="M621" s="19">
        <v>6.2434963579604581</v>
      </c>
      <c r="N621" s="83">
        <v>125</v>
      </c>
      <c r="O621" s="59">
        <v>6.3678043810494138</v>
      </c>
      <c r="P621" s="83">
        <v>130</v>
      </c>
      <c r="Q621" s="59">
        <v>6.271104679208876</v>
      </c>
      <c r="R621" s="58">
        <v>148</v>
      </c>
      <c r="S621" s="59">
        <v>7.1085494716618634</v>
      </c>
      <c r="T621" s="58"/>
      <c r="U621" s="59"/>
      <c r="V621" s="59"/>
      <c r="W621" s="224"/>
      <c r="X621" s="250"/>
      <c r="Y621" s="224"/>
      <c r="Z621" s="224"/>
      <c r="AA621" s="224"/>
      <c r="AB621" s="224"/>
      <c r="AC621" s="224"/>
      <c r="AD621" s="16"/>
    </row>
    <row r="622" spans="1:30" s="51" customFormat="1" ht="20.100000000000001" customHeight="1">
      <c r="A622" s="9" t="s">
        <v>4067</v>
      </c>
      <c r="B622" s="9" t="s">
        <v>6897</v>
      </c>
      <c r="C622" s="223" t="s">
        <v>4118</v>
      </c>
      <c r="D622" s="9" t="s">
        <v>1972</v>
      </c>
      <c r="E622" s="12"/>
      <c r="F622" s="80">
        <v>1517</v>
      </c>
      <c r="G622" s="12">
        <v>86.095346197502849</v>
      </c>
      <c r="H622" s="80">
        <v>1554</v>
      </c>
      <c r="I622" s="12">
        <v>85.33772652388798</v>
      </c>
      <c r="J622" s="80">
        <v>1605</v>
      </c>
      <c r="K622" s="12">
        <v>86.569579288025892</v>
      </c>
      <c r="L622" s="80">
        <v>1613</v>
      </c>
      <c r="M622" s="12">
        <v>83.922996878251823</v>
      </c>
      <c r="N622" s="82">
        <v>1645</v>
      </c>
      <c r="O622" s="57">
        <v>83.800305654610284</v>
      </c>
      <c r="P622" s="82">
        <v>1701</v>
      </c>
      <c r="Q622" s="57">
        <v>82.054992764109983</v>
      </c>
      <c r="R622" s="56">
        <v>1749</v>
      </c>
      <c r="S622" s="57">
        <v>84.005763688760808</v>
      </c>
      <c r="T622" s="56"/>
      <c r="U622" s="57"/>
      <c r="V622" s="308" t="s">
        <v>28</v>
      </c>
      <c r="W622" s="223" t="s">
        <v>28</v>
      </c>
      <c r="X622" s="249" t="s">
        <v>28</v>
      </c>
      <c r="Y622" s="223" t="s">
        <v>28</v>
      </c>
      <c r="Z622" s="223" t="s">
        <v>28</v>
      </c>
      <c r="AA622" s="223" t="s">
        <v>28</v>
      </c>
      <c r="AB622" s="223" t="s">
        <v>28</v>
      </c>
      <c r="AC622" s="223"/>
      <c r="AD622" s="9"/>
    </row>
    <row r="623" spans="1:30" s="51" customFormat="1" ht="20.100000000000001" customHeight="1">
      <c r="A623" s="16"/>
      <c r="B623" s="16"/>
      <c r="C623" s="224"/>
      <c r="D623" s="16" t="s">
        <v>1973</v>
      </c>
      <c r="E623" s="314"/>
      <c r="F623" s="81">
        <v>245</v>
      </c>
      <c r="G623" s="314">
        <v>13.904653802497164</v>
      </c>
      <c r="H623" s="81">
        <v>267</v>
      </c>
      <c r="I623" s="19">
        <v>14.662273476112027</v>
      </c>
      <c r="J623" s="81">
        <v>249</v>
      </c>
      <c r="K623" s="19">
        <v>13.43042071197411</v>
      </c>
      <c r="L623" s="81">
        <v>309</v>
      </c>
      <c r="M623" s="19">
        <v>16.077003121748177</v>
      </c>
      <c r="N623" s="83">
        <v>318</v>
      </c>
      <c r="O623" s="59">
        <v>16.199694345389709</v>
      </c>
      <c r="P623" s="83">
        <v>372</v>
      </c>
      <c r="Q623" s="59">
        <v>17.945007235890014</v>
      </c>
      <c r="R623" s="58">
        <v>333</v>
      </c>
      <c r="S623" s="59">
        <v>15.994236311239193</v>
      </c>
      <c r="T623" s="58"/>
      <c r="U623" s="59"/>
      <c r="V623" s="59"/>
      <c r="W623" s="224"/>
      <c r="X623" s="250"/>
      <c r="Y623" s="224"/>
      <c r="Z623" s="224"/>
      <c r="AA623" s="224"/>
      <c r="AB623" s="224"/>
      <c r="AC623" s="224"/>
      <c r="AD623" s="16"/>
    </row>
    <row r="624" spans="1:30" s="51" customFormat="1" ht="20.100000000000001" customHeight="1">
      <c r="A624" s="9" t="s">
        <v>6898</v>
      </c>
      <c r="B624" s="9" t="s">
        <v>6713</v>
      </c>
      <c r="C624" s="223" t="s">
        <v>4118</v>
      </c>
      <c r="D624" s="9"/>
      <c r="E624" s="223"/>
      <c r="F624" s="80">
        <v>160</v>
      </c>
      <c r="G624" s="12">
        <v>100</v>
      </c>
      <c r="H624" s="80">
        <v>186</v>
      </c>
      <c r="I624" s="12">
        <v>100</v>
      </c>
      <c r="J624" s="80">
        <v>194</v>
      </c>
      <c r="K624" s="12">
        <v>100</v>
      </c>
      <c r="L624" s="80">
        <v>237</v>
      </c>
      <c r="M624" s="12">
        <v>100</v>
      </c>
      <c r="N624" s="82">
        <v>239</v>
      </c>
      <c r="O624" s="57">
        <v>100</v>
      </c>
      <c r="P624" s="82">
        <v>234</v>
      </c>
      <c r="Q624" s="57">
        <v>100</v>
      </c>
      <c r="R624" s="56">
        <v>221</v>
      </c>
      <c r="S624" s="57">
        <v>100</v>
      </c>
      <c r="T624" s="56"/>
      <c r="U624" s="57"/>
      <c r="V624" s="308" t="s">
        <v>28</v>
      </c>
      <c r="W624" s="223" t="s">
        <v>28</v>
      </c>
      <c r="X624" s="249" t="s">
        <v>28</v>
      </c>
      <c r="Y624" s="223" t="s">
        <v>28</v>
      </c>
      <c r="Z624" s="223" t="s">
        <v>28</v>
      </c>
      <c r="AA624" s="223" t="s">
        <v>28</v>
      </c>
      <c r="AB624" s="223" t="s">
        <v>28</v>
      </c>
      <c r="AC624" s="223"/>
      <c r="AD624" s="9"/>
    </row>
    <row r="625" spans="1:30" s="51" customFormat="1" ht="20.100000000000001" customHeight="1">
      <c r="A625" s="9" t="s">
        <v>4068</v>
      </c>
      <c r="B625" s="9" t="s">
        <v>6899</v>
      </c>
      <c r="C625" s="223" t="s">
        <v>4118</v>
      </c>
      <c r="D625" s="9"/>
      <c r="E625" s="223"/>
      <c r="F625" s="80">
        <v>160</v>
      </c>
      <c r="G625" s="12">
        <v>100</v>
      </c>
      <c r="H625" s="80">
        <v>186</v>
      </c>
      <c r="I625" s="12">
        <v>100</v>
      </c>
      <c r="J625" s="80">
        <v>194</v>
      </c>
      <c r="K625" s="12">
        <v>100</v>
      </c>
      <c r="L625" s="80">
        <v>237</v>
      </c>
      <c r="M625" s="12">
        <v>100</v>
      </c>
      <c r="N625" s="82">
        <v>239</v>
      </c>
      <c r="O625" s="57">
        <v>100</v>
      </c>
      <c r="P625" s="82">
        <v>234</v>
      </c>
      <c r="Q625" s="57">
        <v>100</v>
      </c>
      <c r="R625" s="56">
        <v>221</v>
      </c>
      <c r="S625" s="57">
        <v>100</v>
      </c>
      <c r="T625" s="56"/>
      <c r="U625" s="57"/>
      <c r="V625" s="308" t="s">
        <v>28</v>
      </c>
      <c r="W625" s="223" t="s">
        <v>28</v>
      </c>
      <c r="X625" s="249" t="s">
        <v>28</v>
      </c>
      <c r="Y625" s="223" t="s">
        <v>28</v>
      </c>
      <c r="Z625" s="223" t="s">
        <v>28</v>
      </c>
      <c r="AA625" s="223" t="s">
        <v>28</v>
      </c>
      <c r="AB625" s="223" t="s">
        <v>28</v>
      </c>
      <c r="AC625" s="223"/>
      <c r="AD625" s="9"/>
    </row>
    <row r="626" spans="1:30" s="51" customFormat="1" ht="20.100000000000001" customHeight="1">
      <c r="A626" s="9" t="s">
        <v>4069</v>
      </c>
      <c r="B626" s="9" t="s">
        <v>6900</v>
      </c>
      <c r="C626" s="223" t="s">
        <v>4118</v>
      </c>
      <c r="D626" s="9"/>
      <c r="E626" s="223"/>
      <c r="F626" s="80">
        <v>160</v>
      </c>
      <c r="G626" s="12">
        <v>100</v>
      </c>
      <c r="H626" s="80">
        <v>186</v>
      </c>
      <c r="I626" s="12">
        <v>100</v>
      </c>
      <c r="J626" s="80">
        <v>194</v>
      </c>
      <c r="K626" s="12">
        <v>100</v>
      </c>
      <c r="L626" s="80">
        <v>237</v>
      </c>
      <c r="M626" s="12">
        <v>100</v>
      </c>
      <c r="N626" s="82">
        <v>239</v>
      </c>
      <c r="O626" s="57">
        <v>100</v>
      </c>
      <c r="P626" s="82">
        <v>234</v>
      </c>
      <c r="Q626" s="57">
        <v>100</v>
      </c>
      <c r="R626" s="56">
        <v>221</v>
      </c>
      <c r="S626" s="57">
        <v>100</v>
      </c>
      <c r="T626" s="56"/>
      <c r="U626" s="57"/>
      <c r="V626" s="308" t="s">
        <v>28</v>
      </c>
      <c r="W626" s="223" t="s">
        <v>28</v>
      </c>
      <c r="X626" s="249" t="s">
        <v>28</v>
      </c>
      <c r="Y626" s="223" t="s">
        <v>28</v>
      </c>
      <c r="Z626" s="223" t="s">
        <v>28</v>
      </c>
      <c r="AA626" s="223" t="s">
        <v>28</v>
      </c>
      <c r="AB626" s="223" t="s">
        <v>28</v>
      </c>
      <c r="AC626" s="223"/>
      <c r="AD626" s="9"/>
    </row>
    <row r="627" spans="1:30" s="51" customFormat="1" ht="20.100000000000001" customHeight="1">
      <c r="A627" s="9" t="s">
        <v>4070</v>
      </c>
      <c r="B627" s="9" t="s">
        <v>6901</v>
      </c>
      <c r="C627" s="223" t="s">
        <v>4118</v>
      </c>
      <c r="D627" s="9" t="s">
        <v>1951</v>
      </c>
      <c r="E627" s="223"/>
      <c r="F627" s="80">
        <v>32</v>
      </c>
      <c r="G627" s="12">
        <v>20</v>
      </c>
      <c r="H627" s="80">
        <v>32</v>
      </c>
      <c r="I627" s="12">
        <v>17.204301075268816</v>
      </c>
      <c r="J627" s="80">
        <v>30</v>
      </c>
      <c r="K627" s="12">
        <v>15.463917525773196</v>
      </c>
      <c r="L627" s="80">
        <v>46</v>
      </c>
      <c r="M627" s="12">
        <v>19.40928270042194</v>
      </c>
      <c r="N627" s="82">
        <v>49</v>
      </c>
      <c r="O627" s="57">
        <v>20.502092050209207</v>
      </c>
      <c r="P627" s="82">
        <v>41</v>
      </c>
      <c r="Q627" s="57">
        <v>17.521367521367523</v>
      </c>
      <c r="R627" s="56">
        <v>38</v>
      </c>
      <c r="S627" s="57">
        <v>17.194570135746606</v>
      </c>
      <c r="T627" s="56"/>
      <c r="U627" s="57"/>
      <c r="V627" s="308" t="s">
        <v>28</v>
      </c>
      <c r="W627" s="223" t="s">
        <v>28</v>
      </c>
      <c r="X627" s="249" t="s">
        <v>28</v>
      </c>
      <c r="Y627" s="223" t="s">
        <v>28</v>
      </c>
      <c r="Z627" s="223" t="s">
        <v>28</v>
      </c>
      <c r="AA627" s="223" t="s">
        <v>28</v>
      </c>
      <c r="AB627" s="223" t="s">
        <v>28</v>
      </c>
      <c r="AC627" s="223"/>
      <c r="AD627" s="9"/>
    </row>
    <row r="628" spans="1:30" s="51" customFormat="1" ht="20.100000000000001" customHeight="1">
      <c r="A628" s="16"/>
      <c r="B628" s="16"/>
      <c r="C628" s="224"/>
      <c r="D628" s="16" t="s">
        <v>1952</v>
      </c>
      <c r="E628" s="224"/>
      <c r="F628" s="81">
        <v>57</v>
      </c>
      <c r="G628" s="314">
        <v>35.625</v>
      </c>
      <c r="H628" s="81">
        <v>57</v>
      </c>
      <c r="I628" s="19">
        <v>30.64516129032258</v>
      </c>
      <c r="J628" s="81">
        <v>67</v>
      </c>
      <c r="K628" s="19">
        <v>34.536082474226802</v>
      </c>
      <c r="L628" s="81">
        <v>70</v>
      </c>
      <c r="M628" s="19">
        <v>29.535864978902953</v>
      </c>
      <c r="N628" s="83">
        <v>81</v>
      </c>
      <c r="O628" s="59">
        <v>33.89121338912134</v>
      </c>
      <c r="P628" s="83">
        <v>82</v>
      </c>
      <c r="Q628" s="59">
        <v>35.042735042735046</v>
      </c>
      <c r="R628" s="58">
        <v>60</v>
      </c>
      <c r="S628" s="59">
        <v>27.149321266968325</v>
      </c>
      <c r="T628" s="58"/>
      <c r="U628" s="59"/>
      <c r="V628" s="59"/>
      <c r="W628" s="224"/>
      <c r="X628" s="250"/>
      <c r="Y628" s="224"/>
      <c r="Z628" s="224"/>
      <c r="AA628" s="224"/>
      <c r="AB628" s="224"/>
      <c r="AC628" s="224"/>
      <c r="AD628" s="16"/>
    </row>
    <row r="629" spans="1:30" s="51" customFormat="1" ht="20.100000000000001" customHeight="1">
      <c r="A629" s="16"/>
      <c r="B629" s="16"/>
      <c r="C629" s="224"/>
      <c r="D629" s="16" t="s">
        <v>1953</v>
      </c>
      <c r="E629" s="224"/>
      <c r="F629" s="81">
        <v>24</v>
      </c>
      <c r="G629" s="314">
        <v>15</v>
      </c>
      <c r="H629" s="81">
        <v>41</v>
      </c>
      <c r="I629" s="19">
        <v>22.043010752688172</v>
      </c>
      <c r="J629" s="81">
        <v>35</v>
      </c>
      <c r="K629" s="19">
        <v>18.041237113402062</v>
      </c>
      <c r="L629" s="81">
        <v>56</v>
      </c>
      <c r="M629" s="19">
        <v>23.628691983122362</v>
      </c>
      <c r="N629" s="83">
        <v>48</v>
      </c>
      <c r="O629" s="59">
        <v>20.0836820083682</v>
      </c>
      <c r="P629" s="83">
        <v>56</v>
      </c>
      <c r="Q629" s="59">
        <v>23.931623931623932</v>
      </c>
      <c r="R629" s="58">
        <v>52</v>
      </c>
      <c r="S629" s="59">
        <v>23.5</v>
      </c>
      <c r="T629" s="58"/>
      <c r="U629" s="59"/>
      <c r="V629" s="59"/>
      <c r="W629" s="224"/>
      <c r="X629" s="250"/>
      <c r="Y629" s="224"/>
      <c r="Z629" s="224"/>
      <c r="AA629" s="224"/>
      <c r="AB629" s="224"/>
      <c r="AC629" s="224"/>
      <c r="AD629" s="16"/>
    </row>
    <row r="630" spans="1:30" s="51" customFormat="1" ht="20.100000000000001" customHeight="1">
      <c r="A630" s="16"/>
      <c r="B630" s="16"/>
      <c r="C630" s="224"/>
      <c r="D630" s="16" t="s">
        <v>6849</v>
      </c>
      <c r="E630" s="224"/>
      <c r="F630" s="81">
        <v>29</v>
      </c>
      <c r="G630" s="314">
        <v>18.125</v>
      </c>
      <c r="H630" s="81">
        <v>39</v>
      </c>
      <c r="I630" s="19">
        <v>20.967741935483872</v>
      </c>
      <c r="J630" s="81">
        <v>45</v>
      </c>
      <c r="K630" s="19">
        <v>23.195876288659793</v>
      </c>
      <c r="L630" s="81">
        <v>46</v>
      </c>
      <c r="M630" s="19">
        <v>19.40928270042194</v>
      </c>
      <c r="N630" s="83">
        <v>50</v>
      </c>
      <c r="O630" s="59">
        <v>20.92050209205021</v>
      </c>
      <c r="P630" s="83">
        <v>46</v>
      </c>
      <c r="Q630" s="59">
        <v>19.658119658119659</v>
      </c>
      <c r="R630" s="58">
        <v>53</v>
      </c>
      <c r="S630" s="59">
        <v>23.981900452488688</v>
      </c>
      <c r="T630" s="58"/>
      <c r="U630" s="59"/>
      <c r="V630" s="59"/>
      <c r="W630" s="224"/>
      <c r="X630" s="250"/>
      <c r="Y630" s="224"/>
      <c r="Z630" s="224"/>
      <c r="AA630" s="224"/>
      <c r="AB630" s="224"/>
      <c r="AC630" s="224"/>
      <c r="AD630" s="16"/>
    </row>
    <row r="631" spans="1:30" s="51" customFormat="1" ht="20.100000000000001" customHeight="1">
      <c r="A631" s="16"/>
      <c r="B631" s="16"/>
      <c r="C631" s="224"/>
      <c r="D631" s="16" t="s">
        <v>6842</v>
      </c>
      <c r="E631" s="224"/>
      <c r="F631" s="81">
        <v>4</v>
      </c>
      <c r="G631" s="314">
        <v>2.5</v>
      </c>
      <c r="H631" s="81">
        <v>3</v>
      </c>
      <c r="I631" s="19">
        <v>1.6129032258064515</v>
      </c>
      <c r="J631" s="81">
        <v>4</v>
      </c>
      <c r="K631" s="19">
        <v>2.0618556701030926</v>
      </c>
      <c r="L631" s="81">
        <v>3</v>
      </c>
      <c r="M631" s="19">
        <v>1.2658227848101267</v>
      </c>
      <c r="N631" s="83">
        <v>6</v>
      </c>
      <c r="O631" s="59">
        <v>2.510460251046025</v>
      </c>
      <c r="P631" s="83">
        <v>4</v>
      </c>
      <c r="Q631" s="59">
        <v>1.7094017094017093</v>
      </c>
      <c r="R631" s="58">
        <v>7</v>
      </c>
      <c r="S631" s="59">
        <v>3.2</v>
      </c>
      <c r="T631" s="58"/>
      <c r="U631" s="59"/>
      <c r="V631" s="59"/>
      <c r="W631" s="224"/>
      <c r="X631" s="250"/>
      <c r="Y631" s="224"/>
      <c r="Z631" s="224"/>
      <c r="AA631" s="224"/>
      <c r="AB631" s="224"/>
      <c r="AC631" s="224"/>
      <c r="AD631" s="16"/>
    </row>
    <row r="632" spans="1:30" s="51" customFormat="1" ht="20.100000000000001" customHeight="1">
      <c r="A632" s="16"/>
      <c r="B632" s="16"/>
      <c r="C632" s="224"/>
      <c r="D632" s="16" t="s">
        <v>6843</v>
      </c>
      <c r="E632" s="224"/>
      <c r="F632" s="81">
        <v>11</v>
      </c>
      <c r="G632" s="314">
        <v>6.875</v>
      </c>
      <c r="H632" s="81">
        <v>8</v>
      </c>
      <c r="I632" s="19">
        <v>4.301075268817204</v>
      </c>
      <c r="J632" s="81">
        <v>7</v>
      </c>
      <c r="K632" s="19">
        <v>3.6082474226804124</v>
      </c>
      <c r="L632" s="81">
        <v>6</v>
      </c>
      <c r="M632" s="19">
        <v>2.5316455696202533</v>
      </c>
      <c r="N632" s="83">
        <v>2</v>
      </c>
      <c r="O632" s="59">
        <v>0.83682008368200833</v>
      </c>
      <c r="P632" s="83">
        <v>1</v>
      </c>
      <c r="Q632" s="59">
        <v>0.42735042735042733</v>
      </c>
      <c r="R632" s="58">
        <v>2</v>
      </c>
      <c r="S632" s="59">
        <v>0.90497737556561086</v>
      </c>
      <c r="T632" s="58"/>
      <c r="U632" s="59"/>
      <c r="V632" s="59"/>
      <c r="W632" s="224"/>
      <c r="X632" s="250"/>
      <c r="Y632" s="224"/>
      <c r="Z632" s="224"/>
      <c r="AA632" s="224"/>
      <c r="AB632" s="224"/>
      <c r="AC632" s="224"/>
      <c r="AD632" s="16"/>
    </row>
    <row r="633" spans="1:30" s="51" customFormat="1" ht="20.100000000000001" customHeight="1">
      <c r="A633" s="16"/>
      <c r="B633" s="16"/>
      <c r="C633" s="224"/>
      <c r="D633" s="16" t="s">
        <v>1956</v>
      </c>
      <c r="E633" s="224"/>
      <c r="F633" s="81">
        <v>3</v>
      </c>
      <c r="G633" s="314">
        <v>1.875</v>
      </c>
      <c r="H633" s="81">
        <v>6</v>
      </c>
      <c r="I633" s="19">
        <v>3.225806451612903</v>
      </c>
      <c r="J633" s="81">
        <v>6</v>
      </c>
      <c r="K633" s="19">
        <v>3.0927835051546393</v>
      </c>
      <c r="L633" s="81">
        <v>10</v>
      </c>
      <c r="M633" s="19">
        <v>4.2194092827004219</v>
      </c>
      <c r="N633" s="83">
        <v>3</v>
      </c>
      <c r="O633" s="59">
        <v>1.2552301255230125</v>
      </c>
      <c r="P633" s="83">
        <v>4</v>
      </c>
      <c r="Q633" s="59">
        <v>1.7094017094017093</v>
      </c>
      <c r="R633" s="58">
        <v>9</v>
      </c>
      <c r="S633" s="59">
        <v>4.0723981900452486</v>
      </c>
      <c r="T633" s="58"/>
      <c r="U633" s="59"/>
      <c r="V633" s="59"/>
      <c r="W633" s="224"/>
      <c r="X633" s="250"/>
      <c r="Y633" s="224"/>
      <c r="Z633" s="224"/>
      <c r="AA633" s="224"/>
      <c r="AB633" s="224"/>
      <c r="AC633" s="224"/>
      <c r="AD633" s="16"/>
    </row>
    <row r="634" spans="1:30" s="51" customFormat="1" ht="20.100000000000001" customHeight="1">
      <c r="A634" s="9" t="s">
        <v>4071</v>
      </c>
      <c r="B634" s="9" t="s">
        <v>6902</v>
      </c>
      <c r="C634" s="223" t="s">
        <v>4118</v>
      </c>
      <c r="D634" s="9" t="s">
        <v>1972</v>
      </c>
      <c r="E634" s="223"/>
      <c r="F634" s="80">
        <v>144</v>
      </c>
      <c r="G634" s="12">
        <v>90</v>
      </c>
      <c r="H634" s="80">
        <v>159</v>
      </c>
      <c r="I634" s="12">
        <v>85.483870967741936</v>
      </c>
      <c r="J634" s="80">
        <v>166</v>
      </c>
      <c r="K634" s="12">
        <v>85.567010309278345</v>
      </c>
      <c r="L634" s="80">
        <v>209</v>
      </c>
      <c r="M634" s="12">
        <v>88.185654008438817</v>
      </c>
      <c r="N634" s="82">
        <v>207</v>
      </c>
      <c r="O634" s="57">
        <v>86.610878661087867</v>
      </c>
      <c r="P634" s="82">
        <v>201</v>
      </c>
      <c r="Q634" s="57">
        <v>85.897435897435898</v>
      </c>
      <c r="R634" s="56">
        <v>194</v>
      </c>
      <c r="S634" s="57">
        <v>87.782805429864254</v>
      </c>
      <c r="T634" s="56"/>
      <c r="U634" s="57"/>
      <c r="V634" s="308" t="s">
        <v>28</v>
      </c>
      <c r="W634" s="223" t="s">
        <v>28</v>
      </c>
      <c r="X634" s="249" t="s">
        <v>28</v>
      </c>
      <c r="Y634" s="223" t="s">
        <v>28</v>
      </c>
      <c r="Z634" s="223" t="s">
        <v>28</v>
      </c>
      <c r="AA634" s="223" t="s">
        <v>28</v>
      </c>
      <c r="AB634" s="223" t="s">
        <v>28</v>
      </c>
      <c r="AC634" s="223"/>
      <c r="AD634" s="9"/>
    </row>
    <row r="635" spans="1:30" s="51" customFormat="1" ht="20.100000000000001" customHeight="1">
      <c r="A635" s="16"/>
      <c r="B635" s="16"/>
      <c r="C635" s="224"/>
      <c r="D635" s="16" t="s">
        <v>1973</v>
      </c>
      <c r="E635" s="224"/>
      <c r="F635" s="81">
        <v>16</v>
      </c>
      <c r="G635" s="314">
        <v>10</v>
      </c>
      <c r="H635" s="81">
        <v>27</v>
      </c>
      <c r="I635" s="19">
        <v>14.516129032258064</v>
      </c>
      <c r="J635" s="81">
        <v>28</v>
      </c>
      <c r="K635" s="19">
        <v>14.43298969072165</v>
      </c>
      <c r="L635" s="81">
        <v>28</v>
      </c>
      <c r="M635" s="19">
        <v>11.814345991561181</v>
      </c>
      <c r="N635" s="83">
        <v>32</v>
      </c>
      <c r="O635" s="59">
        <v>13.389121338912133</v>
      </c>
      <c r="P635" s="83">
        <v>33</v>
      </c>
      <c r="Q635" s="59">
        <v>14.102564102564102</v>
      </c>
      <c r="R635" s="58">
        <v>27</v>
      </c>
      <c r="S635" s="59">
        <v>12.217194570135746</v>
      </c>
      <c r="T635" s="58"/>
      <c r="U635" s="59"/>
      <c r="V635" s="59"/>
      <c r="W635" s="224"/>
      <c r="X635" s="250"/>
      <c r="Y635" s="224"/>
      <c r="Z635" s="224"/>
      <c r="AA635" s="224"/>
      <c r="AB635" s="224"/>
      <c r="AC635" s="224"/>
      <c r="AD635" s="16"/>
    </row>
    <row r="636" spans="1:30" s="51" customFormat="1" ht="20.100000000000001" customHeight="1">
      <c r="A636" s="9" t="s">
        <v>6903</v>
      </c>
      <c r="B636" s="9" t="s">
        <v>6714</v>
      </c>
      <c r="C636" s="223" t="s">
        <v>4118</v>
      </c>
      <c r="D636" s="9"/>
      <c r="E636" s="223"/>
      <c r="F636" s="80">
        <v>9</v>
      </c>
      <c r="G636" s="12">
        <v>100</v>
      </c>
      <c r="H636" s="80">
        <v>5</v>
      </c>
      <c r="I636" s="12">
        <v>100</v>
      </c>
      <c r="J636" s="80">
        <v>14</v>
      </c>
      <c r="K636" s="12">
        <v>100</v>
      </c>
      <c r="L636" s="80">
        <v>11</v>
      </c>
      <c r="M636" s="12">
        <v>100</v>
      </c>
      <c r="N636" s="82">
        <v>12</v>
      </c>
      <c r="O636" s="57">
        <v>100</v>
      </c>
      <c r="P636" s="82">
        <v>18</v>
      </c>
      <c r="Q636" s="57">
        <v>100</v>
      </c>
      <c r="R636" s="56">
        <v>8</v>
      </c>
      <c r="S636" s="57">
        <v>100</v>
      </c>
      <c r="T636" s="56"/>
      <c r="U636" s="57"/>
      <c r="V636" s="308" t="s">
        <v>28</v>
      </c>
      <c r="W636" s="223" t="s">
        <v>28</v>
      </c>
      <c r="X636" s="249" t="s">
        <v>28</v>
      </c>
      <c r="Y636" s="223" t="s">
        <v>28</v>
      </c>
      <c r="Z636" s="223" t="s">
        <v>28</v>
      </c>
      <c r="AA636" s="223" t="s">
        <v>28</v>
      </c>
      <c r="AB636" s="223" t="s">
        <v>28</v>
      </c>
      <c r="AC636" s="223"/>
      <c r="AD636" s="9"/>
    </row>
    <row r="637" spans="1:30" s="51" customFormat="1" ht="20.100000000000001" customHeight="1">
      <c r="A637" s="9" t="s">
        <v>4072</v>
      </c>
      <c r="B637" s="9" t="s">
        <v>6904</v>
      </c>
      <c r="C637" s="223" t="s">
        <v>4118</v>
      </c>
      <c r="D637" s="9"/>
      <c r="E637" s="223"/>
      <c r="F637" s="80">
        <v>9</v>
      </c>
      <c r="G637" s="12">
        <v>100</v>
      </c>
      <c r="H637" s="80">
        <v>5</v>
      </c>
      <c r="I637" s="12">
        <v>100</v>
      </c>
      <c r="J637" s="80">
        <v>14</v>
      </c>
      <c r="K637" s="12">
        <v>100</v>
      </c>
      <c r="L637" s="80">
        <v>11</v>
      </c>
      <c r="M637" s="12">
        <v>100</v>
      </c>
      <c r="N637" s="82">
        <v>12</v>
      </c>
      <c r="O637" s="57">
        <v>100</v>
      </c>
      <c r="P637" s="82">
        <v>18</v>
      </c>
      <c r="Q637" s="57">
        <v>100</v>
      </c>
      <c r="R637" s="56">
        <v>8</v>
      </c>
      <c r="S637" s="57">
        <v>100</v>
      </c>
      <c r="T637" s="56"/>
      <c r="U637" s="57"/>
      <c r="V637" s="308" t="s">
        <v>28</v>
      </c>
      <c r="W637" s="223" t="s">
        <v>28</v>
      </c>
      <c r="X637" s="249" t="s">
        <v>28</v>
      </c>
      <c r="Y637" s="223" t="s">
        <v>28</v>
      </c>
      <c r="Z637" s="223" t="s">
        <v>28</v>
      </c>
      <c r="AA637" s="223" t="s">
        <v>28</v>
      </c>
      <c r="AB637" s="223" t="s">
        <v>28</v>
      </c>
      <c r="AC637" s="223"/>
      <c r="AD637" s="9"/>
    </row>
    <row r="638" spans="1:30" s="51" customFormat="1" ht="20.100000000000001" customHeight="1">
      <c r="A638" s="9" t="s">
        <v>4073</v>
      </c>
      <c r="B638" s="9" t="s">
        <v>6905</v>
      </c>
      <c r="C638" s="223" t="s">
        <v>4118</v>
      </c>
      <c r="D638" s="9"/>
      <c r="E638" s="223"/>
      <c r="F638" s="80">
        <v>9</v>
      </c>
      <c r="G638" s="12">
        <v>100</v>
      </c>
      <c r="H638" s="80">
        <v>5</v>
      </c>
      <c r="I638" s="12">
        <v>100</v>
      </c>
      <c r="J638" s="80">
        <v>14</v>
      </c>
      <c r="K638" s="12">
        <v>100</v>
      </c>
      <c r="L638" s="80">
        <v>11</v>
      </c>
      <c r="M638" s="12">
        <v>100</v>
      </c>
      <c r="N638" s="82">
        <v>12</v>
      </c>
      <c r="O638" s="57">
        <v>100</v>
      </c>
      <c r="P638" s="82">
        <v>18</v>
      </c>
      <c r="Q638" s="57">
        <v>100</v>
      </c>
      <c r="R638" s="56">
        <v>8</v>
      </c>
      <c r="S638" s="57">
        <v>100</v>
      </c>
      <c r="T638" s="56"/>
      <c r="U638" s="57"/>
      <c r="V638" s="308" t="s">
        <v>28</v>
      </c>
      <c r="W638" s="223" t="s">
        <v>7010</v>
      </c>
      <c r="X638" s="249" t="s">
        <v>28</v>
      </c>
      <c r="Y638" s="223" t="s">
        <v>7010</v>
      </c>
      <c r="Z638" s="223" t="s">
        <v>7010</v>
      </c>
      <c r="AA638" s="223" t="s">
        <v>7010</v>
      </c>
      <c r="AB638" s="223" t="s">
        <v>7010</v>
      </c>
      <c r="AC638" s="223"/>
      <c r="AD638" s="9"/>
    </row>
    <row r="639" spans="1:30" s="51" customFormat="1" ht="20.100000000000001" customHeight="1">
      <c r="A639" s="9" t="s">
        <v>4074</v>
      </c>
      <c r="B639" s="9" t="s">
        <v>7059</v>
      </c>
      <c r="C639" s="223" t="s">
        <v>4118</v>
      </c>
      <c r="D639" s="9" t="s">
        <v>1951</v>
      </c>
      <c r="E639" s="223"/>
      <c r="F639" s="80">
        <v>2</v>
      </c>
      <c r="G639" s="12">
        <v>22.222222222222221</v>
      </c>
      <c r="H639" s="80"/>
      <c r="I639" s="12"/>
      <c r="J639" s="80">
        <v>2</v>
      </c>
      <c r="K639" s="12">
        <v>14.285714285714286</v>
      </c>
      <c r="L639" s="80">
        <v>3</v>
      </c>
      <c r="M639" s="12">
        <v>27.3</v>
      </c>
      <c r="N639" s="82"/>
      <c r="O639" s="57"/>
      <c r="P639" s="82">
        <v>4</v>
      </c>
      <c r="Q639" s="57">
        <v>22.222222222222221</v>
      </c>
      <c r="R639" s="56">
        <v>1</v>
      </c>
      <c r="S639" s="57">
        <v>12.5</v>
      </c>
      <c r="T639" s="56"/>
      <c r="U639" s="57"/>
      <c r="V639" s="308" t="s">
        <v>28</v>
      </c>
      <c r="W639" s="223" t="s">
        <v>7010</v>
      </c>
      <c r="X639" s="249" t="s">
        <v>28</v>
      </c>
      <c r="Y639" s="223" t="s">
        <v>7010</v>
      </c>
      <c r="Z639" s="223" t="s">
        <v>7010</v>
      </c>
      <c r="AA639" s="223" t="s">
        <v>7010</v>
      </c>
      <c r="AB639" s="223" t="s">
        <v>7010</v>
      </c>
      <c r="AC639" s="223"/>
      <c r="AD639" s="9"/>
    </row>
    <row r="640" spans="1:30" s="51" customFormat="1" ht="20.100000000000001" customHeight="1">
      <c r="A640" s="16"/>
      <c r="B640" s="16"/>
      <c r="C640" s="224"/>
      <c r="D640" s="16" t="s">
        <v>1952</v>
      </c>
      <c r="E640" s="224"/>
      <c r="F640" s="81">
        <v>4</v>
      </c>
      <c r="G640" s="314">
        <v>44.444444444444443</v>
      </c>
      <c r="H640" s="81">
        <v>1</v>
      </c>
      <c r="I640" s="19">
        <v>20</v>
      </c>
      <c r="J640" s="81">
        <v>6</v>
      </c>
      <c r="K640" s="19">
        <v>42.857142857142854</v>
      </c>
      <c r="L640" s="81">
        <v>4</v>
      </c>
      <c r="M640" s="19">
        <v>36.4</v>
      </c>
      <c r="N640" s="83">
        <v>5</v>
      </c>
      <c r="O640" s="59">
        <v>41.666666666666664</v>
      </c>
      <c r="P640" s="83">
        <v>7</v>
      </c>
      <c r="Q640" s="59">
        <v>38.888888888888886</v>
      </c>
      <c r="R640" s="58">
        <v>2</v>
      </c>
      <c r="S640" s="59">
        <v>25</v>
      </c>
      <c r="T640" s="58"/>
      <c r="U640" s="59"/>
      <c r="V640" s="59"/>
      <c r="W640" s="224"/>
      <c r="X640" s="250"/>
      <c r="Y640" s="224"/>
      <c r="Z640" s="224"/>
      <c r="AA640" s="224"/>
      <c r="AB640" s="224"/>
      <c r="AC640" s="224"/>
      <c r="AD640" s="16"/>
    </row>
    <row r="641" spans="1:30" s="51" customFormat="1" ht="20.100000000000001" customHeight="1">
      <c r="A641" s="16"/>
      <c r="B641" s="16"/>
      <c r="C641" s="224"/>
      <c r="D641" s="16" t="s">
        <v>1953</v>
      </c>
      <c r="E641" s="224"/>
      <c r="F641" s="81">
        <v>2</v>
      </c>
      <c r="G641" s="314">
        <v>22.222222222222221</v>
      </c>
      <c r="H641" s="81">
        <v>2</v>
      </c>
      <c r="I641" s="19">
        <v>40</v>
      </c>
      <c r="J641" s="81">
        <v>4</v>
      </c>
      <c r="K641" s="19">
        <v>28.571428571428573</v>
      </c>
      <c r="L641" s="81">
        <v>2</v>
      </c>
      <c r="M641" s="19">
        <v>18.2</v>
      </c>
      <c r="N641" s="83">
        <v>1</v>
      </c>
      <c r="O641" s="59">
        <v>8.3333333333333339</v>
      </c>
      <c r="P641" s="83">
        <v>6</v>
      </c>
      <c r="Q641" s="59">
        <v>33.333333333333336</v>
      </c>
      <c r="R641" s="58">
        <v>3</v>
      </c>
      <c r="S641" s="59">
        <v>37.5</v>
      </c>
      <c r="T641" s="58"/>
      <c r="U641" s="59"/>
      <c r="V641" s="59"/>
      <c r="W641" s="224"/>
      <c r="X641" s="250"/>
      <c r="Y641" s="224"/>
      <c r="Z641" s="224"/>
      <c r="AA641" s="224"/>
      <c r="AB641" s="224"/>
      <c r="AC641" s="224"/>
      <c r="AD641" s="16"/>
    </row>
    <row r="642" spans="1:30" s="51" customFormat="1" ht="20.100000000000001" customHeight="1">
      <c r="A642" s="16"/>
      <c r="B642" s="16"/>
      <c r="C642" s="224"/>
      <c r="D642" s="16" t="s">
        <v>7060</v>
      </c>
      <c r="E642" s="224"/>
      <c r="F642" s="81">
        <v>1</v>
      </c>
      <c r="G642" s="314">
        <v>11.111111111111111</v>
      </c>
      <c r="H642" s="81">
        <v>2</v>
      </c>
      <c r="I642" s="19">
        <v>40</v>
      </c>
      <c r="J642" s="81">
        <v>1</v>
      </c>
      <c r="K642" s="19">
        <v>7.1428571428571432</v>
      </c>
      <c r="L642" s="81">
        <v>2</v>
      </c>
      <c r="M642" s="19">
        <v>18.2</v>
      </c>
      <c r="N642" s="83">
        <v>2</v>
      </c>
      <c r="O642" s="59">
        <v>16.666666666666668</v>
      </c>
      <c r="P642" s="83">
        <v>1</v>
      </c>
      <c r="Q642" s="59">
        <v>5.5555555555555554</v>
      </c>
      <c r="R642" s="58">
        <v>2</v>
      </c>
      <c r="S642" s="59">
        <v>25</v>
      </c>
      <c r="T642" s="58"/>
      <c r="U642" s="59"/>
      <c r="V642" s="59"/>
      <c r="W642" s="224"/>
      <c r="X642" s="250"/>
      <c r="Y642" s="224"/>
      <c r="Z642" s="224"/>
      <c r="AA642" s="224"/>
      <c r="AB642" s="224"/>
      <c r="AC642" s="224"/>
      <c r="AD642" s="16"/>
    </row>
    <row r="643" spans="1:30" s="51" customFormat="1" ht="20.100000000000001" customHeight="1">
      <c r="A643" s="16"/>
      <c r="B643" s="16"/>
      <c r="C643" s="224"/>
      <c r="D643" s="16" t="s">
        <v>7047</v>
      </c>
      <c r="E643" s="224"/>
      <c r="F643" s="81"/>
      <c r="G643" s="314"/>
      <c r="H643" s="81"/>
      <c r="I643" s="19"/>
      <c r="J643" s="81"/>
      <c r="K643" s="19"/>
      <c r="L643" s="81"/>
      <c r="M643" s="19"/>
      <c r="N643" s="83"/>
      <c r="O643" s="59"/>
      <c r="P643" s="83"/>
      <c r="Q643" s="59"/>
      <c r="R643" s="58"/>
      <c r="S643" s="59"/>
      <c r="T643" s="58"/>
      <c r="U643" s="59"/>
      <c r="V643" s="59"/>
      <c r="W643" s="224"/>
      <c r="X643" s="250"/>
      <c r="Y643" s="224"/>
      <c r="Z643" s="224"/>
      <c r="AA643" s="224"/>
      <c r="AB643" s="224"/>
      <c r="AC643" s="224"/>
      <c r="AD643" s="16"/>
    </row>
    <row r="644" spans="1:30" s="51" customFormat="1" ht="20.100000000000001" customHeight="1">
      <c r="A644" s="16"/>
      <c r="B644" s="16"/>
      <c r="C644" s="224"/>
      <c r="D644" s="16" t="s">
        <v>7048</v>
      </c>
      <c r="E644" s="224"/>
      <c r="F644" s="81"/>
      <c r="G644" s="314"/>
      <c r="H644" s="81"/>
      <c r="I644" s="19"/>
      <c r="J644" s="81">
        <v>1</v>
      </c>
      <c r="K644" s="19">
        <v>7.1428571428571432</v>
      </c>
      <c r="L644" s="81"/>
      <c r="M644" s="19"/>
      <c r="N644" s="83">
        <v>2</v>
      </c>
      <c r="O644" s="59">
        <v>16.666666666666668</v>
      </c>
      <c r="P644" s="83"/>
      <c r="Q644" s="59"/>
      <c r="R644" s="58"/>
      <c r="S644" s="59"/>
      <c r="T644" s="58"/>
      <c r="U644" s="59"/>
      <c r="V644" s="59"/>
      <c r="W644" s="224"/>
      <c r="X644" s="250"/>
      <c r="Y644" s="224"/>
      <c r="Z644" s="224"/>
      <c r="AA644" s="224"/>
      <c r="AB644" s="224"/>
      <c r="AC644" s="224"/>
      <c r="AD644" s="16"/>
    </row>
    <row r="645" spans="1:30" s="51" customFormat="1" ht="20.100000000000001" customHeight="1">
      <c r="A645" s="16"/>
      <c r="B645" s="16"/>
      <c r="C645" s="224"/>
      <c r="D645" s="16" t="s">
        <v>1956</v>
      </c>
      <c r="E645" s="224"/>
      <c r="F645" s="81"/>
      <c r="G645" s="314"/>
      <c r="H645" s="81"/>
      <c r="I645" s="19"/>
      <c r="J645" s="81"/>
      <c r="K645" s="19"/>
      <c r="L645" s="81"/>
      <c r="M645" s="19"/>
      <c r="N645" s="83">
        <v>2</v>
      </c>
      <c r="O645" s="59">
        <v>16.666666666666668</v>
      </c>
      <c r="P645" s="83"/>
      <c r="Q645" s="59"/>
      <c r="R645" s="58"/>
      <c r="S645" s="59"/>
      <c r="T645" s="58"/>
      <c r="U645" s="59"/>
      <c r="V645" s="59"/>
      <c r="W645" s="224"/>
      <c r="X645" s="250"/>
      <c r="Y645" s="224"/>
      <c r="Z645" s="224"/>
      <c r="AA645" s="224"/>
      <c r="AB645" s="224"/>
      <c r="AC645" s="224"/>
      <c r="AD645" s="16"/>
    </row>
    <row r="646" spans="1:30" s="51" customFormat="1" ht="20.100000000000001" customHeight="1">
      <c r="A646" s="9" t="s">
        <v>4075</v>
      </c>
      <c r="B646" s="9" t="s">
        <v>7061</v>
      </c>
      <c r="C646" s="223" t="s">
        <v>4118</v>
      </c>
      <c r="D646" s="9" t="s">
        <v>1972</v>
      </c>
      <c r="E646" s="223"/>
      <c r="F646" s="80">
        <v>7</v>
      </c>
      <c r="G646" s="12">
        <v>77.777777777777771</v>
      </c>
      <c r="H646" s="80">
        <v>2</v>
      </c>
      <c r="I646" s="12">
        <v>40</v>
      </c>
      <c r="J646" s="80">
        <v>14</v>
      </c>
      <c r="K646" s="12">
        <v>100</v>
      </c>
      <c r="L646" s="80">
        <v>4</v>
      </c>
      <c r="M646" s="12">
        <v>36.4</v>
      </c>
      <c r="N646" s="82">
        <v>6</v>
      </c>
      <c r="O646" s="57">
        <v>50</v>
      </c>
      <c r="P646" s="82">
        <v>15</v>
      </c>
      <c r="Q646" s="57">
        <v>83.333333333333329</v>
      </c>
      <c r="R646" s="56">
        <v>6</v>
      </c>
      <c r="S646" s="57">
        <v>75</v>
      </c>
      <c r="T646" s="56"/>
      <c r="U646" s="57"/>
      <c r="V646" s="308" t="s">
        <v>28</v>
      </c>
      <c r="W646" s="223" t="s">
        <v>7010</v>
      </c>
      <c r="X646" s="249" t="s">
        <v>28</v>
      </c>
      <c r="Y646" s="223" t="s">
        <v>7010</v>
      </c>
      <c r="Z646" s="223" t="s">
        <v>7010</v>
      </c>
      <c r="AA646" s="223" t="s">
        <v>7010</v>
      </c>
      <c r="AB646" s="223" t="s">
        <v>7010</v>
      </c>
      <c r="AC646" s="223"/>
      <c r="AD646" s="9"/>
    </row>
    <row r="647" spans="1:30" s="51" customFormat="1" ht="20.100000000000001" customHeight="1">
      <c r="A647" s="16"/>
      <c r="B647" s="16"/>
      <c r="C647" s="224"/>
      <c r="D647" s="16" t="s">
        <v>1973</v>
      </c>
      <c r="E647" s="224"/>
      <c r="F647" s="81">
        <v>2</v>
      </c>
      <c r="G647" s="314">
        <v>22.222222222222221</v>
      </c>
      <c r="H647" s="81">
        <v>3</v>
      </c>
      <c r="I647" s="19">
        <v>60</v>
      </c>
      <c r="J647" s="81"/>
      <c r="K647" s="19"/>
      <c r="L647" s="81">
        <v>7</v>
      </c>
      <c r="M647" s="19">
        <v>63.6</v>
      </c>
      <c r="N647" s="83">
        <v>6</v>
      </c>
      <c r="O647" s="59">
        <v>50</v>
      </c>
      <c r="P647" s="83">
        <v>3</v>
      </c>
      <c r="Q647" s="59">
        <v>16.666666666666668</v>
      </c>
      <c r="R647" s="58">
        <v>2</v>
      </c>
      <c r="S647" s="59">
        <v>25</v>
      </c>
      <c r="T647" s="58"/>
      <c r="U647" s="59"/>
      <c r="V647" s="59"/>
      <c r="W647" s="224"/>
      <c r="X647" s="250"/>
      <c r="Y647" s="224"/>
      <c r="Z647" s="224"/>
      <c r="AA647" s="224"/>
      <c r="AB647" s="224"/>
      <c r="AC647" s="224"/>
      <c r="AD647" s="16"/>
    </row>
    <row r="648" spans="1:30" s="51" customFormat="1" ht="20.100000000000001" customHeight="1">
      <c r="A648" s="9" t="s">
        <v>7062</v>
      </c>
      <c r="B648" s="9" t="s">
        <v>7596</v>
      </c>
      <c r="C648" s="387" t="s">
        <v>4118</v>
      </c>
      <c r="D648" s="9"/>
      <c r="E648" s="387"/>
      <c r="F648" s="524"/>
      <c r="G648" s="192"/>
      <c r="H648" s="80">
        <v>1</v>
      </c>
      <c r="I648" s="12">
        <v>100</v>
      </c>
      <c r="J648" s="80">
        <v>1</v>
      </c>
      <c r="K648" s="12">
        <v>100</v>
      </c>
      <c r="L648" s="80">
        <v>2</v>
      </c>
      <c r="M648" s="12">
        <v>100</v>
      </c>
      <c r="N648" s="82"/>
      <c r="O648" s="57"/>
      <c r="P648" s="82"/>
      <c r="Q648" s="57"/>
      <c r="R648" s="56">
        <v>1</v>
      </c>
      <c r="S648" s="57">
        <v>100</v>
      </c>
      <c r="T648" s="56"/>
      <c r="U648" s="57"/>
      <c r="V648" s="446"/>
      <c r="W648" s="223" t="s">
        <v>7010</v>
      </c>
      <c r="X648" s="249" t="s">
        <v>28</v>
      </c>
      <c r="Y648" s="223" t="s">
        <v>7010</v>
      </c>
      <c r="Z648" s="223" t="s">
        <v>7010</v>
      </c>
      <c r="AA648" s="223" t="s">
        <v>7010</v>
      </c>
      <c r="AB648" s="223" t="s">
        <v>7010</v>
      </c>
      <c r="AC648" s="223"/>
      <c r="AD648" s="9"/>
    </row>
    <row r="649" spans="1:30" s="51" customFormat="1" ht="20.100000000000001" customHeight="1">
      <c r="A649" s="9" t="s">
        <v>4076</v>
      </c>
      <c r="B649" s="9" t="s">
        <v>7595</v>
      </c>
      <c r="C649" s="387" t="s">
        <v>4118</v>
      </c>
      <c r="D649" s="9"/>
      <c r="E649" s="387"/>
      <c r="F649" s="524"/>
      <c r="G649" s="192"/>
      <c r="H649" s="80">
        <v>1</v>
      </c>
      <c r="I649" s="12">
        <v>100</v>
      </c>
      <c r="J649" s="80">
        <v>1</v>
      </c>
      <c r="K649" s="12">
        <v>100</v>
      </c>
      <c r="L649" s="80">
        <v>2</v>
      </c>
      <c r="M649" s="12">
        <v>100</v>
      </c>
      <c r="N649" s="82"/>
      <c r="O649" s="57"/>
      <c r="P649" s="82"/>
      <c r="Q649" s="57"/>
      <c r="R649" s="56">
        <v>1</v>
      </c>
      <c r="S649" s="57">
        <v>100</v>
      </c>
      <c r="T649" s="56"/>
      <c r="U649" s="57"/>
      <c r="V649" s="446"/>
      <c r="W649" s="223" t="s">
        <v>7010</v>
      </c>
      <c r="X649" s="249" t="s">
        <v>28</v>
      </c>
      <c r="Y649" s="223" t="s">
        <v>7010</v>
      </c>
      <c r="Z649" s="223" t="s">
        <v>7010</v>
      </c>
      <c r="AA649" s="223" t="s">
        <v>7010</v>
      </c>
      <c r="AB649" s="223" t="s">
        <v>7010</v>
      </c>
      <c r="AC649" s="223"/>
      <c r="AD649" s="9"/>
    </row>
    <row r="650" spans="1:30" s="51" customFormat="1" ht="20.100000000000001" customHeight="1">
      <c r="A650" s="9" t="s">
        <v>4077</v>
      </c>
      <c r="B650" s="9" t="s">
        <v>7063</v>
      </c>
      <c r="C650" s="387" t="s">
        <v>4118</v>
      </c>
      <c r="D650" s="9"/>
      <c r="E650" s="387"/>
      <c r="F650" s="524"/>
      <c r="G650" s="192"/>
      <c r="H650" s="80">
        <v>1</v>
      </c>
      <c r="I650" s="12">
        <v>100</v>
      </c>
      <c r="J650" s="80">
        <v>1</v>
      </c>
      <c r="K650" s="12">
        <v>100</v>
      </c>
      <c r="L650" s="80">
        <v>2</v>
      </c>
      <c r="M650" s="12">
        <v>100</v>
      </c>
      <c r="N650" s="82"/>
      <c r="O650" s="57"/>
      <c r="P650" s="82"/>
      <c r="Q650" s="57"/>
      <c r="R650" s="56">
        <v>1</v>
      </c>
      <c r="S650" s="57">
        <v>100</v>
      </c>
      <c r="T650" s="56"/>
      <c r="U650" s="57"/>
      <c r="V650" s="446"/>
      <c r="W650" s="223" t="s">
        <v>7010</v>
      </c>
      <c r="X650" s="249" t="s">
        <v>28</v>
      </c>
      <c r="Y650" s="223" t="s">
        <v>7010</v>
      </c>
      <c r="Z650" s="223" t="s">
        <v>7010</v>
      </c>
      <c r="AA650" s="223" t="s">
        <v>7010</v>
      </c>
      <c r="AB650" s="223" t="s">
        <v>7010</v>
      </c>
      <c r="AC650" s="223"/>
      <c r="AD650" s="9"/>
    </row>
    <row r="651" spans="1:30" s="51" customFormat="1" ht="20.100000000000001" customHeight="1">
      <c r="A651" s="9" t="s">
        <v>4078</v>
      </c>
      <c r="B651" s="9" t="s">
        <v>7064</v>
      </c>
      <c r="C651" s="387" t="s">
        <v>4118</v>
      </c>
      <c r="D651" s="9" t="s">
        <v>1951</v>
      </c>
      <c r="E651" s="387"/>
      <c r="F651" s="524"/>
      <c r="G651" s="192"/>
      <c r="H651" s="80"/>
      <c r="I651" s="12"/>
      <c r="J651" s="80"/>
      <c r="K651" s="12"/>
      <c r="L651" s="80">
        <v>1</v>
      </c>
      <c r="M651" s="12">
        <v>50</v>
      </c>
      <c r="N651" s="82"/>
      <c r="O651" s="57"/>
      <c r="P651" s="82"/>
      <c r="Q651" s="57"/>
      <c r="R651" s="56"/>
      <c r="S651" s="57"/>
      <c r="T651" s="56"/>
      <c r="U651" s="57"/>
      <c r="V651" s="446"/>
      <c r="W651" s="223" t="s">
        <v>7010</v>
      </c>
      <c r="X651" s="249" t="s">
        <v>28</v>
      </c>
      <c r="Y651" s="223" t="s">
        <v>7010</v>
      </c>
      <c r="Z651" s="223" t="s">
        <v>7010</v>
      </c>
      <c r="AA651" s="223" t="s">
        <v>7010</v>
      </c>
      <c r="AB651" s="223" t="s">
        <v>7010</v>
      </c>
      <c r="AC651" s="223"/>
      <c r="AD651" s="9"/>
    </row>
    <row r="652" spans="1:30" s="51" customFormat="1" ht="20.100000000000001" customHeight="1">
      <c r="A652" s="16"/>
      <c r="B652" s="311"/>
      <c r="C652" s="388"/>
      <c r="D652" s="311" t="s">
        <v>1952</v>
      </c>
      <c r="E652" s="388"/>
      <c r="F652" s="525"/>
      <c r="G652" s="191"/>
      <c r="H652" s="81"/>
      <c r="I652" s="19"/>
      <c r="J652" s="81">
        <v>1</v>
      </c>
      <c r="K652" s="19">
        <v>100</v>
      </c>
      <c r="L652" s="81">
        <v>1</v>
      </c>
      <c r="M652" s="19">
        <v>50</v>
      </c>
      <c r="N652" s="83"/>
      <c r="O652" s="59"/>
      <c r="P652" s="83"/>
      <c r="Q652" s="59"/>
      <c r="R652" s="58"/>
      <c r="S652" s="59"/>
      <c r="T652" s="58"/>
      <c r="U652" s="59"/>
      <c r="V652" s="314"/>
      <c r="W652" s="224"/>
      <c r="X652" s="250"/>
      <c r="Y652" s="224"/>
      <c r="Z652" s="224"/>
      <c r="AA652" s="224"/>
      <c r="AB652" s="224"/>
      <c r="AC652" s="224"/>
      <c r="AD652" s="16"/>
    </row>
    <row r="653" spans="1:30" s="51" customFormat="1" ht="20.100000000000001" customHeight="1">
      <c r="A653" s="16"/>
      <c r="B653" s="311"/>
      <c r="C653" s="388"/>
      <c r="D653" s="311" t="s">
        <v>1953</v>
      </c>
      <c r="E653" s="388"/>
      <c r="F653" s="525"/>
      <c r="G653" s="191"/>
      <c r="H653" s="81"/>
      <c r="I653" s="19"/>
      <c r="J653" s="81"/>
      <c r="K653" s="19"/>
      <c r="L653" s="81"/>
      <c r="M653" s="19"/>
      <c r="N653" s="83"/>
      <c r="O653" s="59"/>
      <c r="P653" s="83"/>
      <c r="Q653" s="59"/>
      <c r="R653" s="58">
        <v>1</v>
      </c>
      <c r="S653" s="59">
        <v>100</v>
      </c>
      <c r="T653" s="58"/>
      <c r="U653" s="59"/>
      <c r="V653" s="314"/>
      <c r="W653" s="224"/>
      <c r="X653" s="250"/>
      <c r="Y653" s="224"/>
      <c r="Z653" s="224"/>
      <c r="AA653" s="224"/>
      <c r="AB653" s="224"/>
      <c r="AC653" s="224"/>
      <c r="AD653" s="16"/>
    </row>
    <row r="654" spans="1:30" s="51" customFormat="1" ht="20.100000000000001" customHeight="1">
      <c r="A654" s="16"/>
      <c r="B654" s="311"/>
      <c r="C654" s="388"/>
      <c r="D654" s="311" t="s">
        <v>7060</v>
      </c>
      <c r="E654" s="388"/>
      <c r="F654" s="525"/>
      <c r="G654" s="191"/>
      <c r="H654" s="81">
        <v>1</v>
      </c>
      <c r="I654" s="19">
        <v>100</v>
      </c>
      <c r="J654" s="81"/>
      <c r="K654" s="19"/>
      <c r="L654" s="81"/>
      <c r="M654" s="19"/>
      <c r="N654" s="83"/>
      <c r="O654" s="59"/>
      <c r="P654" s="83"/>
      <c r="Q654" s="59"/>
      <c r="R654" s="58"/>
      <c r="S654" s="59"/>
      <c r="T654" s="58"/>
      <c r="U654" s="59"/>
      <c r="V654" s="314"/>
      <c r="W654" s="224"/>
      <c r="X654" s="250"/>
      <c r="Y654" s="224"/>
      <c r="Z654" s="224"/>
      <c r="AA654" s="224"/>
      <c r="AB654" s="224"/>
      <c r="AC654" s="224"/>
      <c r="AD654" s="16"/>
    </row>
    <row r="655" spans="1:30" s="51" customFormat="1" ht="20.100000000000001" customHeight="1">
      <c r="A655" s="16"/>
      <c r="B655" s="311"/>
      <c r="C655" s="388"/>
      <c r="D655" s="311" t="s">
        <v>7047</v>
      </c>
      <c r="E655" s="388"/>
      <c r="F655" s="525"/>
      <c r="G655" s="191"/>
      <c r="H655" s="81"/>
      <c r="I655" s="19"/>
      <c r="J655" s="81"/>
      <c r="K655" s="19"/>
      <c r="L655" s="81"/>
      <c r="M655" s="19"/>
      <c r="N655" s="83"/>
      <c r="O655" s="59"/>
      <c r="P655" s="83"/>
      <c r="Q655" s="59"/>
      <c r="R655" s="58"/>
      <c r="S655" s="59"/>
      <c r="T655" s="58"/>
      <c r="U655" s="59"/>
      <c r="V655" s="314"/>
      <c r="W655" s="224"/>
      <c r="X655" s="250"/>
      <c r="Y655" s="224"/>
      <c r="Z655" s="224"/>
      <c r="AA655" s="224"/>
      <c r="AB655" s="224"/>
      <c r="AC655" s="224"/>
      <c r="AD655" s="16"/>
    </row>
    <row r="656" spans="1:30" s="51" customFormat="1" ht="20.100000000000001" customHeight="1">
      <c r="A656" s="16"/>
      <c r="B656" s="311"/>
      <c r="C656" s="388"/>
      <c r="D656" s="311" t="s">
        <v>7048</v>
      </c>
      <c r="E656" s="388"/>
      <c r="F656" s="525"/>
      <c r="G656" s="191"/>
      <c r="H656" s="81"/>
      <c r="I656" s="19"/>
      <c r="J656" s="81"/>
      <c r="K656" s="19"/>
      <c r="L656" s="81"/>
      <c r="M656" s="19"/>
      <c r="N656" s="83"/>
      <c r="O656" s="59"/>
      <c r="P656" s="83"/>
      <c r="Q656" s="59"/>
      <c r="R656" s="58"/>
      <c r="S656" s="59"/>
      <c r="T656" s="58"/>
      <c r="U656" s="59"/>
      <c r="V656" s="314"/>
      <c r="W656" s="224"/>
      <c r="X656" s="250"/>
      <c r="Y656" s="224"/>
      <c r="Z656" s="224"/>
      <c r="AA656" s="224"/>
      <c r="AB656" s="224"/>
      <c r="AC656" s="224"/>
      <c r="AD656" s="16"/>
    </row>
    <row r="657" spans="1:30" s="51" customFormat="1" ht="20.100000000000001" customHeight="1">
      <c r="A657" s="16"/>
      <c r="B657" s="311"/>
      <c r="C657" s="388"/>
      <c r="D657" s="311" t="s">
        <v>1956</v>
      </c>
      <c r="E657" s="388"/>
      <c r="F657" s="525"/>
      <c r="G657" s="191"/>
      <c r="H657" s="81"/>
      <c r="I657" s="19"/>
      <c r="J657" s="81"/>
      <c r="K657" s="19"/>
      <c r="L657" s="81"/>
      <c r="M657" s="19"/>
      <c r="N657" s="83"/>
      <c r="O657" s="59"/>
      <c r="P657" s="83"/>
      <c r="Q657" s="59"/>
      <c r="R657" s="58"/>
      <c r="S657" s="59"/>
      <c r="T657" s="58"/>
      <c r="U657" s="59"/>
      <c r="V657" s="314"/>
      <c r="W657" s="224"/>
      <c r="X657" s="250"/>
      <c r="Y657" s="224"/>
      <c r="Z657" s="224"/>
      <c r="AA657" s="224"/>
      <c r="AB657" s="224"/>
      <c r="AC657" s="224"/>
      <c r="AD657" s="16"/>
    </row>
    <row r="658" spans="1:30" s="51" customFormat="1" ht="20.100000000000001" customHeight="1">
      <c r="A658" s="9" t="s">
        <v>4079</v>
      </c>
      <c r="B658" s="9" t="s">
        <v>7065</v>
      </c>
      <c r="C658" s="387" t="s">
        <v>4118</v>
      </c>
      <c r="D658" s="9" t="s">
        <v>1972</v>
      </c>
      <c r="E658" s="387"/>
      <c r="F658" s="524"/>
      <c r="G658" s="192"/>
      <c r="H658" s="80"/>
      <c r="I658" s="12"/>
      <c r="J658" s="80">
        <v>1</v>
      </c>
      <c r="K658" s="12">
        <v>100</v>
      </c>
      <c r="L658" s="80">
        <v>2</v>
      </c>
      <c r="M658" s="12">
        <v>100</v>
      </c>
      <c r="N658" s="82"/>
      <c r="O658" s="57"/>
      <c r="P658" s="82"/>
      <c r="Q658" s="57"/>
      <c r="R658" s="56">
        <v>1</v>
      </c>
      <c r="S658" s="57">
        <v>100</v>
      </c>
      <c r="T658" s="56"/>
      <c r="U658" s="57"/>
      <c r="V658" s="12"/>
      <c r="W658" s="223" t="s">
        <v>7010</v>
      </c>
      <c r="X658" s="249" t="s">
        <v>28</v>
      </c>
      <c r="Y658" s="223" t="s">
        <v>7010</v>
      </c>
      <c r="Z658" s="223" t="s">
        <v>7010</v>
      </c>
      <c r="AA658" s="223" t="s">
        <v>7010</v>
      </c>
      <c r="AB658" s="223" t="s">
        <v>7010</v>
      </c>
      <c r="AC658" s="223"/>
      <c r="AD658" s="9"/>
    </row>
    <row r="659" spans="1:30" s="51" customFormat="1" ht="20.100000000000001" customHeight="1">
      <c r="A659" s="16"/>
      <c r="B659" s="311"/>
      <c r="C659" s="388"/>
      <c r="D659" s="311" t="s">
        <v>1973</v>
      </c>
      <c r="E659" s="388"/>
      <c r="F659" s="525"/>
      <c r="G659" s="191"/>
      <c r="H659" s="81">
        <v>1</v>
      </c>
      <c r="I659" s="19">
        <v>100</v>
      </c>
      <c r="J659" s="81"/>
      <c r="K659" s="19"/>
      <c r="L659" s="81"/>
      <c r="M659" s="19"/>
      <c r="N659" s="83"/>
      <c r="O659" s="59"/>
      <c r="P659" s="83"/>
      <c r="Q659" s="59"/>
      <c r="R659" s="58"/>
      <c r="S659" s="59"/>
      <c r="T659" s="58"/>
      <c r="U659" s="59"/>
      <c r="V659" s="314"/>
      <c r="W659" s="224"/>
      <c r="X659" s="250"/>
      <c r="Y659" s="224"/>
      <c r="Z659" s="224"/>
      <c r="AA659" s="224"/>
      <c r="AB659" s="224"/>
      <c r="AC659" s="224"/>
      <c r="AD659" s="16"/>
    </row>
    <row r="660" spans="1:30" s="51" customFormat="1" ht="20.100000000000001" customHeight="1">
      <c r="A660" s="9" t="s">
        <v>7066</v>
      </c>
      <c r="B660" s="9" t="s">
        <v>6715</v>
      </c>
      <c r="C660" s="387" t="s">
        <v>4118</v>
      </c>
      <c r="D660" s="9"/>
      <c r="E660" s="387"/>
      <c r="F660" s="524"/>
      <c r="G660" s="192"/>
      <c r="H660" s="80"/>
      <c r="I660" s="12"/>
      <c r="J660" s="80"/>
      <c r="K660" s="12"/>
      <c r="L660" s="80"/>
      <c r="M660" s="12"/>
      <c r="N660" s="82"/>
      <c r="O660" s="57"/>
      <c r="P660" s="82"/>
      <c r="Q660" s="57"/>
      <c r="R660" s="56">
        <v>1</v>
      </c>
      <c r="S660" s="57">
        <v>100</v>
      </c>
      <c r="T660" s="56"/>
      <c r="U660" s="57"/>
      <c r="V660" s="12"/>
      <c r="W660" s="223" t="s">
        <v>7010</v>
      </c>
      <c r="X660" s="249" t="s">
        <v>28</v>
      </c>
      <c r="Y660" s="223" t="s">
        <v>7010</v>
      </c>
      <c r="Z660" s="223" t="s">
        <v>7010</v>
      </c>
      <c r="AA660" s="223" t="s">
        <v>7010</v>
      </c>
      <c r="AB660" s="223" t="s">
        <v>7010</v>
      </c>
      <c r="AC660" s="223"/>
      <c r="AD660" s="9"/>
    </row>
    <row r="661" spans="1:30" s="51" customFormat="1" ht="20.100000000000001" customHeight="1">
      <c r="A661" s="9" t="s">
        <v>7067</v>
      </c>
      <c r="B661" s="9" t="s">
        <v>7068</v>
      </c>
      <c r="C661" s="387" t="s">
        <v>4118</v>
      </c>
      <c r="D661" s="9"/>
      <c r="E661" s="387"/>
      <c r="F661" s="524"/>
      <c r="G661" s="192"/>
      <c r="H661" s="80"/>
      <c r="I661" s="12"/>
      <c r="J661" s="80"/>
      <c r="K661" s="12"/>
      <c r="L661" s="80"/>
      <c r="M661" s="12"/>
      <c r="N661" s="82"/>
      <c r="O661" s="57"/>
      <c r="P661" s="82"/>
      <c r="Q661" s="57"/>
      <c r="R661" s="56">
        <v>1</v>
      </c>
      <c r="S661" s="57">
        <v>100</v>
      </c>
      <c r="T661" s="56"/>
      <c r="U661" s="57"/>
      <c r="V661" s="12"/>
      <c r="W661" s="223" t="s">
        <v>7010</v>
      </c>
      <c r="X661" s="249" t="s">
        <v>28</v>
      </c>
      <c r="Y661" s="223" t="s">
        <v>7010</v>
      </c>
      <c r="Z661" s="223" t="s">
        <v>7010</v>
      </c>
      <c r="AA661" s="223" t="s">
        <v>7010</v>
      </c>
      <c r="AB661" s="223" t="s">
        <v>7010</v>
      </c>
      <c r="AC661" s="223"/>
      <c r="AD661" s="9"/>
    </row>
    <row r="662" spans="1:30" s="51" customFormat="1" ht="20.100000000000001" customHeight="1">
      <c r="A662" s="9" t="s">
        <v>6552</v>
      </c>
      <c r="B662" s="9" t="s">
        <v>7069</v>
      </c>
      <c r="C662" s="387" t="s">
        <v>4118</v>
      </c>
      <c r="D662" s="9"/>
      <c r="E662" s="387"/>
      <c r="F662" s="524"/>
      <c r="G662" s="192"/>
      <c r="H662" s="80"/>
      <c r="I662" s="12"/>
      <c r="J662" s="80"/>
      <c r="K662" s="12"/>
      <c r="L662" s="80"/>
      <c r="M662" s="12"/>
      <c r="N662" s="82"/>
      <c r="O662" s="57"/>
      <c r="P662" s="82"/>
      <c r="Q662" s="57"/>
      <c r="R662" s="56">
        <v>1</v>
      </c>
      <c r="S662" s="57">
        <v>100</v>
      </c>
      <c r="T662" s="56"/>
      <c r="U662" s="57"/>
      <c r="V662" s="12"/>
      <c r="W662" s="223" t="s">
        <v>7010</v>
      </c>
      <c r="X662" s="249" t="s">
        <v>28</v>
      </c>
      <c r="Y662" s="223" t="s">
        <v>7010</v>
      </c>
      <c r="Z662" s="223" t="s">
        <v>7010</v>
      </c>
      <c r="AA662" s="223" t="s">
        <v>7010</v>
      </c>
      <c r="AB662" s="223" t="s">
        <v>7010</v>
      </c>
      <c r="AC662" s="223"/>
      <c r="AD662" s="9"/>
    </row>
    <row r="663" spans="1:30" s="51" customFormat="1" ht="20.100000000000001" customHeight="1">
      <c r="A663" s="9" t="s">
        <v>6553</v>
      </c>
      <c r="B663" s="9" t="s">
        <v>7070</v>
      </c>
      <c r="C663" s="387" t="s">
        <v>4118</v>
      </c>
      <c r="D663" s="9" t="s">
        <v>1951</v>
      </c>
      <c r="E663" s="387"/>
      <c r="F663" s="524"/>
      <c r="G663" s="192"/>
      <c r="H663" s="80"/>
      <c r="I663" s="12"/>
      <c r="J663" s="80"/>
      <c r="K663" s="12"/>
      <c r="L663" s="80"/>
      <c r="M663" s="12"/>
      <c r="N663" s="82"/>
      <c r="O663" s="57"/>
      <c r="P663" s="82"/>
      <c r="Q663" s="57"/>
      <c r="R663" s="56"/>
      <c r="S663" s="57"/>
      <c r="T663" s="56"/>
      <c r="U663" s="57"/>
      <c r="V663" s="12"/>
      <c r="W663" s="223" t="s">
        <v>7010</v>
      </c>
      <c r="X663" s="249" t="s">
        <v>28</v>
      </c>
      <c r="Y663" s="223" t="s">
        <v>7010</v>
      </c>
      <c r="Z663" s="223" t="s">
        <v>7010</v>
      </c>
      <c r="AA663" s="223" t="s">
        <v>7010</v>
      </c>
      <c r="AB663" s="223" t="s">
        <v>7010</v>
      </c>
      <c r="AC663" s="223"/>
      <c r="AD663" s="9"/>
    </row>
    <row r="664" spans="1:30" s="51" customFormat="1" ht="20.100000000000001" customHeight="1">
      <c r="A664" s="16"/>
      <c r="B664" s="311"/>
      <c r="C664" s="388"/>
      <c r="D664" s="311" t="s">
        <v>1952</v>
      </c>
      <c r="E664" s="388"/>
      <c r="F664" s="525"/>
      <c r="G664" s="191"/>
      <c r="H664" s="81"/>
      <c r="I664" s="19"/>
      <c r="J664" s="81"/>
      <c r="K664" s="19"/>
      <c r="L664" s="81"/>
      <c r="M664" s="19"/>
      <c r="N664" s="83"/>
      <c r="O664" s="59"/>
      <c r="P664" s="83"/>
      <c r="Q664" s="59"/>
      <c r="R664" s="58"/>
      <c r="S664" s="59"/>
      <c r="T664" s="58"/>
      <c r="U664" s="59"/>
      <c r="V664" s="314"/>
      <c r="W664" s="224"/>
      <c r="X664" s="250"/>
      <c r="Y664" s="224"/>
      <c r="Z664" s="224"/>
      <c r="AA664" s="224"/>
      <c r="AB664" s="224"/>
      <c r="AC664" s="224"/>
      <c r="AD664" s="16"/>
    </row>
    <row r="665" spans="1:30" s="51" customFormat="1" ht="20.100000000000001" customHeight="1">
      <c r="A665" s="16"/>
      <c r="B665" s="311"/>
      <c r="C665" s="388"/>
      <c r="D665" s="311" t="s">
        <v>1953</v>
      </c>
      <c r="E665" s="388"/>
      <c r="F665" s="525"/>
      <c r="G665" s="191"/>
      <c r="H665" s="81"/>
      <c r="I665" s="19"/>
      <c r="J665" s="81"/>
      <c r="K665" s="19"/>
      <c r="L665" s="81"/>
      <c r="M665" s="19"/>
      <c r="N665" s="83"/>
      <c r="O665" s="59"/>
      <c r="P665" s="83"/>
      <c r="Q665" s="59"/>
      <c r="R665" s="58">
        <v>1</v>
      </c>
      <c r="S665" s="59">
        <v>100</v>
      </c>
      <c r="T665" s="58"/>
      <c r="U665" s="59"/>
      <c r="V665" s="314"/>
      <c r="W665" s="224"/>
      <c r="X665" s="250"/>
      <c r="Y665" s="224"/>
      <c r="Z665" s="224"/>
      <c r="AA665" s="224"/>
      <c r="AB665" s="224"/>
      <c r="AC665" s="224"/>
      <c r="AD665" s="16"/>
    </row>
    <row r="666" spans="1:30" s="51" customFormat="1" ht="20.100000000000001" customHeight="1">
      <c r="A666" s="16"/>
      <c r="B666" s="311"/>
      <c r="C666" s="388"/>
      <c r="D666" s="311" t="s">
        <v>7060</v>
      </c>
      <c r="E666" s="388"/>
      <c r="F666" s="525"/>
      <c r="G666" s="191"/>
      <c r="H666" s="81"/>
      <c r="I666" s="19"/>
      <c r="J666" s="81"/>
      <c r="K666" s="19"/>
      <c r="L666" s="81"/>
      <c r="M666" s="19"/>
      <c r="N666" s="83"/>
      <c r="O666" s="59"/>
      <c r="P666" s="83"/>
      <c r="Q666" s="59"/>
      <c r="R666" s="58"/>
      <c r="S666" s="59"/>
      <c r="T666" s="58"/>
      <c r="U666" s="59"/>
      <c r="V666" s="314"/>
      <c r="W666" s="224"/>
      <c r="X666" s="250"/>
      <c r="Y666" s="224"/>
      <c r="Z666" s="224"/>
      <c r="AA666" s="224"/>
      <c r="AB666" s="224"/>
      <c r="AC666" s="224"/>
      <c r="AD666" s="16"/>
    </row>
    <row r="667" spans="1:30" s="51" customFormat="1" ht="20.100000000000001" customHeight="1">
      <c r="A667" s="16"/>
      <c r="B667" s="311"/>
      <c r="C667" s="388"/>
      <c r="D667" s="311" t="s">
        <v>7047</v>
      </c>
      <c r="E667" s="388"/>
      <c r="F667" s="525"/>
      <c r="G667" s="191"/>
      <c r="H667" s="81"/>
      <c r="I667" s="19"/>
      <c r="J667" s="81"/>
      <c r="K667" s="19"/>
      <c r="L667" s="81"/>
      <c r="M667" s="19"/>
      <c r="N667" s="83"/>
      <c r="O667" s="59"/>
      <c r="P667" s="83"/>
      <c r="Q667" s="59"/>
      <c r="R667" s="58"/>
      <c r="S667" s="59"/>
      <c r="T667" s="58"/>
      <c r="U667" s="59"/>
      <c r="V667" s="314"/>
      <c r="W667" s="224"/>
      <c r="X667" s="250"/>
      <c r="Y667" s="224"/>
      <c r="Z667" s="224"/>
      <c r="AA667" s="224"/>
      <c r="AB667" s="224"/>
      <c r="AC667" s="224"/>
      <c r="AD667" s="16"/>
    </row>
    <row r="668" spans="1:30" s="51" customFormat="1" ht="20.100000000000001" customHeight="1">
      <c r="A668" s="16"/>
      <c r="B668" s="311"/>
      <c r="C668" s="388"/>
      <c r="D668" s="311" t="s">
        <v>7048</v>
      </c>
      <c r="E668" s="388"/>
      <c r="F668" s="525"/>
      <c r="G668" s="191"/>
      <c r="H668" s="81"/>
      <c r="I668" s="19"/>
      <c r="J668" s="81"/>
      <c r="K668" s="19"/>
      <c r="L668" s="81"/>
      <c r="M668" s="19"/>
      <c r="N668" s="83"/>
      <c r="O668" s="59"/>
      <c r="P668" s="83"/>
      <c r="Q668" s="59"/>
      <c r="R668" s="58"/>
      <c r="S668" s="59"/>
      <c r="T668" s="58"/>
      <c r="U668" s="59"/>
      <c r="V668" s="314"/>
      <c r="W668" s="224"/>
      <c r="X668" s="250"/>
      <c r="Y668" s="224"/>
      <c r="Z668" s="224"/>
      <c r="AA668" s="224"/>
      <c r="AB668" s="224"/>
      <c r="AC668" s="224"/>
      <c r="AD668" s="16"/>
    </row>
    <row r="669" spans="1:30" s="51" customFormat="1" ht="20.100000000000001" customHeight="1">
      <c r="A669" s="16"/>
      <c r="B669" s="311"/>
      <c r="C669" s="388"/>
      <c r="D669" s="311" t="s">
        <v>1956</v>
      </c>
      <c r="E669" s="388"/>
      <c r="F669" s="525"/>
      <c r="G669" s="191"/>
      <c r="H669" s="81"/>
      <c r="I669" s="19"/>
      <c r="J669" s="81"/>
      <c r="K669" s="19"/>
      <c r="L669" s="81"/>
      <c r="M669" s="19"/>
      <c r="N669" s="83"/>
      <c r="O669" s="59"/>
      <c r="P669" s="83"/>
      <c r="Q669" s="59"/>
      <c r="R669" s="58"/>
      <c r="S669" s="59"/>
      <c r="T669" s="58"/>
      <c r="U669" s="59"/>
      <c r="V669" s="314"/>
      <c r="W669" s="224"/>
      <c r="X669" s="250"/>
      <c r="Y669" s="224"/>
      <c r="Z669" s="224"/>
      <c r="AA669" s="224"/>
      <c r="AB669" s="224"/>
      <c r="AC669" s="224"/>
      <c r="AD669" s="16"/>
    </row>
    <row r="670" spans="1:30" s="51" customFormat="1" ht="20.100000000000001" customHeight="1">
      <c r="A670" s="9" t="s">
        <v>7071</v>
      </c>
      <c r="B670" s="9" t="s">
        <v>7598</v>
      </c>
      <c r="C670" s="387" t="s">
        <v>4118</v>
      </c>
      <c r="D670" s="9" t="s">
        <v>1972</v>
      </c>
      <c r="E670" s="387"/>
      <c r="F670" s="524"/>
      <c r="G670" s="192"/>
      <c r="H670" s="80"/>
      <c r="I670" s="12"/>
      <c r="J670" s="80"/>
      <c r="K670" s="12"/>
      <c r="L670" s="80"/>
      <c r="M670" s="12"/>
      <c r="N670" s="82"/>
      <c r="O670" s="57"/>
      <c r="P670" s="82"/>
      <c r="Q670" s="57"/>
      <c r="R670" s="56">
        <v>1</v>
      </c>
      <c r="S670" s="57">
        <v>100</v>
      </c>
      <c r="T670" s="56"/>
      <c r="U670" s="57"/>
      <c r="V670" s="12"/>
      <c r="W670" s="223" t="s">
        <v>7010</v>
      </c>
      <c r="X670" s="249" t="s">
        <v>28</v>
      </c>
      <c r="Y670" s="223" t="s">
        <v>7010</v>
      </c>
      <c r="Z670" s="223" t="s">
        <v>7010</v>
      </c>
      <c r="AA670" s="223" t="s">
        <v>7010</v>
      </c>
      <c r="AB670" s="223" t="s">
        <v>7010</v>
      </c>
      <c r="AC670" s="223"/>
      <c r="AD670" s="9"/>
    </row>
    <row r="671" spans="1:30" s="51" customFormat="1" ht="20.100000000000001" customHeight="1">
      <c r="A671" s="16"/>
      <c r="B671" s="311"/>
      <c r="C671" s="388"/>
      <c r="D671" s="311" t="s">
        <v>1973</v>
      </c>
      <c r="E671" s="388"/>
      <c r="F671" s="525"/>
      <c r="G671" s="191"/>
      <c r="H671" s="81"/>
      <c r="I671" s="19"/>
      <c r="J671" s="81"/>
      <c r="K671" s="19"/>
      <c r="L671" s="81"/>
      <c r="M671" s="19"/>
      <c r="N671" s="83"/>
      <c r="O671" s="59"/>
      <c r="P671" s="83"/>
      <c r="Q671" s="59"/>
      <c r="R671" s="58"/>
      <c r="S671" s="59"/>
      <c r="T671" s="58"/>
      <c r="U671" s="59"/>
      <c r="V671" s="314"/>
      <c r="W671" s="224"/>
      <c r="X671" s="250"/>
      <c r="Y671" s="224"/>
      <c r="Z671" s="224"/>
      <c r="AA671" s="224"/>
      <c r="AB671" s="224"/>
      <c r="AC671" s="224"/>
      <c r="AD671" s="16"/>
    </row>
    <row r="672" spans="1:30" s="51" customFormat="1" ht="20.100000000000001" customHeight="1">
      <c r="A672" s="9" t="s">
        <v>4080</v>
      </c>
      <c r="B672" s="9" t="s">
        <v>7597</v>
      </c>
      <c r="C672" s="223" t="s">
        <v>4119</v>
      </c>
      <c r="D672" s="9"/>
      <c r="E672" s="223"/>
      <c r="F672" s="80">
        <v>1602</v>
      </c>
      <c r="G672" s="12">
        <v>100</v>
      </c>
      <c r="H672" s="80">
        <v>1646</v>
      </c>
      <c r="I672" s="12">
        <v>100</v>
      </c>
      <c r="J672" s="80">
        <v>1707</v>
      </c>
      <c r="K672" s="12">
        <v>100</v>
      </c>
      <c r="L672" s="80">
        <v>1753</v>
      </c>
      <c r="M672" s="12">
        <v>100</v>
      </c>
      <c r="N672" s="82">
        <v>1782</v>
      </c>
      <c r="O672" s="57">
        <v>100</v>
      </c>
      <c r="P672" s="82">
        <v>1846</v>
      </c>
      <c r="Q672" s="57">
        <v>100</v>
      </c>
      <c r="R672" s="56">
        <v>1876</v>
      </c>
      <c r="S672" s="57">
        <v>100</v>
      </c>
      <c r="T672" s="56"/>
      <c r="U672" s="57"/>
      <c r="V672" s="308" t="s">
        <v>28</v>
      </c>
      <c r="W672" s="223" t="s">
        <v>7010</v>
      </c>
      <c r="X672" s="249" t="s">
        <v>28</v>
      </c>
      <c r="Y672" s="223" t="s">
        <v>7010</v>
      </c>
      <c r="Z672" s="223" t="s">
        <v>7010</v>
      </c>
      <c r="AA672" s="223" t="s">
        <v>7010</v>
      </c>
      <c r="AB672" s="223" t="s">
        <v>7010</v>
      </c>
      <c r="AC672" s="223"/>
      <c r="AD672" s="9"/>
    </row>
    <row r="673" spans="1:30" s="38" customFormat="1" ht="20.100000000000001" customHeight="1">
      <c r="A673" s="9" t="s">
        <v>7072</v>
      </c>
      <c r="B673" s="9" t="s">
        <v>772</v>
      </c>
      <c r="C673" s="223" t="s">
        <v>4119</v>
      </c>
      <c r="D673" s="9"/>
      <c r="E673" s="223"/>
      <c r="F673" s="80">
        <v>1602</v>
      </c>
      <c r="G673" s="12">
        <v>100</v>
      </c>
      <c r="H673" s="80">
        <v>1646</v>
      </c>
      <c r="I673" s="12">
        <v>100</v>
      </c>
      <c r="J673" s="80">
        <v>1707</v>
      </c>
      <c r="K673" s="12">
        <v>100</v>
      </c>
      <c r="L673" s="80">
        <v>1753</v>
      </c>
      <c r="M673" s="12">
        <v>100</v>
      </c>
      <c r="N673" s="82">
        <v>1782</v>
      </c>
      <c r="O673" s="57">
        <v>100</v>
      </c>
      <c r="P673" s="82">
        <v>1846</v>
      </c>
      <c r="Q673" s="57">
        <v>100</v>
      </c>
      <c r="R673" s="56">
        <v>1876</v>
      </c>
      <c r="S673" s="57">
        <v>100</v>
      </c>
      <c r="T673" s="56"/>
      <c r="U673" s="57"/>
      <c r="V673" s="308" t="s">
        <v>28</v>
      </c>
      <c r="W673" s="223" t="s">
        <v>7010</v>
      </c>
      <c r="X673" s="249" t="s">
        <v>28</v>
      </c>
      <c r="Y673" s="223" t="s">
        <v>7010</v>
      </c>
      <c r="Z673" s="223" t="s">
        <v>7010</v>
      </c>
      <c r="AA673" s="223" t="s">
        <v>7010</v>
      </c>
      <c r="AB673" s="223" t="s">
        <v>7010</v>
      </c>
      <c r="AC673" s="223"/>
      <c r="AD673" s="9"/>
    </row>
    <row r="674" spans="1:30" s="38" customFormat="1" ht="20.100000000000001" customHeight="1">
      <c r="A674" s="9" t="s">
        <v>4081</v>
      </c>
      <c r="B674" s="9" t="s">
        <v>773</v>
      </c>
      <c r="C674" s="223" t="s">
        <v>4119</v>
      </c>
      <c r="D674" s="9"/>
      <c r="E674" s="223"/>
      <c r="F674" s="80">
        <v>1602</v>
      </c>
      <c r="G674" s="12">
        <v>100</v>
      </c>
      <c r="H674" s="80">
        <v>1646</v>
      </c>
      <c r="I674" s="12"/>
      <c r="J674" s="80">
        <v>1707</v>
      </c>
      <c r="K674" s="12">
        <v>100</v>
      </c>
      <c r="L674" s="80">
        <v>1753</v>
      </c>
      <c r="M674" s="12">
        <v>100</v>
      </c>
      <c r="N674" s="82">
        <v>1782</v>
      </c>
      <c r="O674" s="57">
        <v>100</v>
      </c>
      <c r="P674" s="82">
        <v>1846</v>
      </c>
      <c r="Q674" s="57">
        <v>100</v>
      </c>
      <c r="R674" s="56">
        <v>1876</v>
      </c>
      <c r="S674" s="57">
        <v>100</v>
      </c>
      <c r="T674" s="56"/>
      <c r="U674" s="57"/>
      <c r="V674" s="308" t="s">
        <v>28</v>
      </c>
      <c r="W674" s="223" t="s">
        <v>7010</v>
      </c>
      <c r="X674" s="249" t="s">
        <v>28</v>
      </c>
      <c r="Y674" s="223" t="s">
        <v>7010</v>
      </c>
      <c r="Z674" s="223" t="s">
        <v>7010</v>
      </c>
      <c r="AA674" s="223" t="s">
        <v>7010</v>
      </c>
      <c r="AB674" s="223" t="s">
        <v>7010</v>
      </c>
      <c r="AC674" s="223"/>
      <c r="AD674" s="9"/>
    </row>
    <row r="675" spans="1:30" s="38" customFormat="1" ht="20.100000000000001" customHeight="1">
      <c r="A675" s="9" t="s">
        <v>4082</v>
      </c>
      <c r="B675" s="9" t="s">
        <v>774</v>
      </c>
      <c r="C675" s="223" t="s">
        <v>4119</v>
      </c>
      <c r="D675" s="9" t="s">
        <v>1974</v>
      </c>
      <c r="E675" s="223" t="s">
        <v>7073</v>
      </c>
      <c r="F675" s="80">
        <v>319</v>
      </c>
      <c r="G675" s="12">
        <v>19.912609238451935</v>
      </c>
      <c r="H675" s="80">
        <v>316</v>
      </c>
      <c r="I675" s="12">
        <v>19.19805589307412</v>
      </c>
      <c r="J675" s="80">
        <v>323</v>
      </c>
      <c r="K675" s="12">
        <v>18.922085530169888</v>
      </c>
      <c r="L675" s="80">
        <v>328</v>
      </c>
      <c r="M675" s="12">
        <v>18.710781517398743</v>
      </c>
      <c r="N675" s="82">
        <v>332</v>
      </c>
      <c r="O675" s="57">
        <v>18.630751964085299</v>
      </c>
      <c r="P675" s="82">
        <v>339</v>
      </c>
      <c r="Q675" s="57">
        <v>18.364030335861322</v>
      </c>
      <c r="R675" s="56">
        <v>363</v>
      </c>
      <c r="S675" s="57">
        <v>19.3</v>
      </c>
      <c r="T675" s="56"/>
      <c r="U675" s="57"/>
      <c r="V675" s="308" t="s">
        <v>28</v>
      </c>
      <c r="W675" s="223" t="s">
        <v>7010</v>
      </c>
      <c r="X675" s="249" t="s">
        <v>28</v>
      </c>
      <c r="Y675" s="223" t="s">
        <v>7010</v>
      </c>
      <c r="Z675" s="223" t="s">
        <v>7010</v>
      </c>
      <c r="AA675" s="223" t="s">
        <v>7010</v>
      </c>
      <c r="AB675" s="223" t="s">
        <v>7010</v>
      </c>
      <c r="AC675" s="223"/>
      <c r="AD675" s="9"/>
    </row>
    <row r="676" spans="1:30" s="38" customFormat="1" ht="20.100000000000001" customHeight="1">
      <c r="A676" s="16"/>
      <c r="B676" s="16"/>
      <c r="C676" s="224"/>
      <c r="D676" s="16" t="s">
        <v>1975</v>
      </c>
      <c r="E676" s="224"/>
      <c r="F676" s="81">
        <v>1</v>
      </c>
      <c r="G676" s="314">
        <v>6.2421972534332085E-2</v>
      </c>
      <c r="H676" s="81"/>
      <c r="I676" s="19"/>
      <c r="J676" s="81"/>
      <c r="K676" s="19"/>
      <c r="L676" s="81">
        <v>1</v>
      </c>
      <c r="M676" s="19">
        <v>5.7045065601825443E-2</v>
      </c>
      <c r="N676" s="83">
        <v>1</v>
      </c>
      <c r="O676" s="59">
        <v>5.6116722783389451E-2</v>
      </c>
      <c r="P676" s="83">
        <v>1</v>
      </c>
      <c r="Q676" s="59">
        <v>5.4171180931744313E-2</v>
      </c>
      <c r="R676" s="18"/>
      <c r="S676" s="19"/>
      <c r="T676" s="58"/>
      <c r="U676" s="59"/>
      <c r="V676" s="59"/>
      <c r="W676" s="224"/>
      <c r="X676" s="250"/>
      <c r="Y676" s="224"/>
      <c r="Z676" s="224"/>
      <c r="AA676" s="224"/>
      <c r="AB676" s="224"/>
      <c r="AC676" s="224"/>
      <c r="AD676" s="16"/>
    </row>
    <row r="677" spans="1:30" s="38" customFormat="1" ht="20.100000000000001" customHeight="1">
      <c r="A677" s="16"/>
      <c r="B677" s="16"/>
      <c r="C677" s="224"/>
      <c r="D677" s="16" t="s">
        <v>1976</v>
      </c>
      <c r="E677" s="224"/>
      <c r="F677" s="81">
        <v>237</v>
      </c>
      <c r="G677" s="314">
        <v>14.794007490636703</v>
      </c>
      <c r="H677" s="81">
        <v>240</v>
      </c>
      <c r="I677" s="19">
        <v>14.580801944106925</v>
      </c>
      <c r="J677" s="81">
        <v>264</v>
      </c>
      <c r="K677" s="19">
        <v>15.46572934973638</v>
      </c>
      <c r="L677" s="81">
        <v>294</v>
      </c>
      <c r="M677" s="19">
        <v>16.77124928693668</v>
      </c>
      <c r="N677" s="83">
        <v>293</v>
      </c>
      <c r="O677" s="59">
        <v>16.442199775533108</v>
      </c>
      <c r="P677" s="83">
        <v>291</v>
      </c>
      <c r="Q677" s="59">
        <v>15.763813651137594</v>
      </c>
      <c r="R677" s="58">
        <v>295</v>
      </c>
      <c r="S677" s="59">
        <v>15.741728922091783</v>
      </c>
      <c r="T677" s="58"/>
      <c r="U677" s="59"/>
      <c r="V677" s="59"/>
      <c r="W677" s="224"/>
      <c r="X677" s="250"/>
      <c r="Y677" s="224"/>
      <c r="Z677" s="224"/>
      <c r="AA677" s="224"/>
      <c r="AB677" s="224"/>
      <c r="AC677" s="224"/>
      <c r="AD677" s="16"/>
    </row>
    <row r="678" spans="1:30" s="38" customFormat="1" ht="20.100000000000001" customHeight="1">
      <c r="A678" s="16"/>
      <c r="B678" s="16"/>
      <c r="C678" s="224"/>
      <c r="D678" s="16" t="s">
        <v>1992</v>
      </c>
      <c r="E678" s="224"/>
      <c r="F678" s="81">
        <v>11</v>
      </c>
      <c r="G678" s="314">
        <v>0.68664169787765295</v>
      </c>
      <c r="H678" s="81">
        <v>11</v>
      </c>
      <c r="I678" s="19">
        <v>0.66828675577156749</v>
      </c>
      <c r="J678" s="81">
        <v>16</v>
      </c>
      <c r="K678" s="19">
        <v>0.93731693028705332</v>
      </c>
      <c r="L678" s="81">
        <v>10</v>
      </c>
      <c r="M678" s="19">
        <v>0.5704506560182544</v>
      </c>
      <c r="N678" s="83">
        <v>11</v>
      </c>
      <c r="O678" s="59">
        <v>0.61728395061728392</v>
      </c>
      <c r="P678" s="83">
        <v>11</v>
      </c>
      <c r="Q678" s="59">
        <v>0.59588299024918745</v>
      </c>
      <c r="R678" s="58">
        <v>9</v>
      </c>
      <c r="S678" s="59">
        <v>0.48025613660618999</v>
      </c>
      <c r="T678" s="58"/>
      <c r="U678" s="59"/>
      <c r="V678" s="59"/>
      <c r="W678" s="224"/>
      <c r="X678" s="250"/>
      <c r="Y678" s="224"/>
      <c r="Z678" s="224"/>
      <c r="AA678" s="224"/>
      <c r="AB678" s="224"/>
      <c r="AC678" s="224"/>
      <c r="AD678" s="16"/>
    </row>
    <row r="679" spans="1:30" s="38" customFormat="1" ht="20.100000000000001" customHeight="1">
      <c r="A679" s="16"/>
      <c r="B679" s="16"/>
      <c r="C679" s="224"/>
      <c r="D679" s="16" t="s">
        <v>1993</v>
      </c>
      <c r="E679" s="224"/>
      <c r="F679" s="81">
        <v>21</v>
      </c>
      <c r="G679" s="314">
        <v>1.3108614232209739</v>
      </c>
      <c r="H679" s="81">
        <v>25</v>
      </c>
      <c r="I679" s="19">
        <v>1.5188335358444713</v>
      </c>
      <c r="J679" s="81">
        <v>30</v>
      </c>
      <c r="K679" s="19">
        <v>1.7574692442882249</v>
      </c>
      <c r="L679" s="81">
        <v>32</v>
      </c>
      <c r="M679" s="19">
        <v>1.8254420992584142</v>
      </c>
      <c r="N679" s="83">
        <v>39</v>
      </c>
      <c r="O679" s="59">
        <v>2.1885521885521886</v>
      </c>
      <c r="P679" s="83">
        <v>34</v>
      </c>
      <c r="Q679" s="59">
        <v>1.8418201516793067</v>
      </c>
      <c r="R679" s="58">
        <v>4</v>
      </c>
      <c r="S679" s="59">
        <v>0.21344717182497333</v>
      </c>
      <c r="T679" s="58"/>
      <c r="U679" s="59"/>
      <c r="V679" s="59"/>
      <c r="W679" s="224"/>
      <c r="X679" s="250"/>
      <c r="Y679" s="224"/>
      <c r="Z679" s="224"/>
      <c r="AA679" s="224"/>
      <c r="AB679" s="224"/>
      <c r="AC679" s="224"/>
      <c r="AD679" s="16"/>
    </row>
    <row r="680" spans="1:30" s="38" customFormat="1" ht="20.100000000000001" customHeight="1">
      <c r="A680" s="16"/>
      <c r="B680" s="16"/>
      <c r="C680" s="224"/>
      <c r="D680" s="16" t="s">
        <v>1979</v>
      </c>
      <c r="E680" s="224"/>
      <c r="F680" s="81">
        <v>142</v>
      </c>
      <c r="G680" s="314">
        <v>8.8639200998751555</v>
      </c>
      <c r="H680" s="81">
        <v>146</v>
      </c>
      <c r="I680" s="19">
        <v>8.8699878493317126</v>
      </c>
      <c r="J680" s="81">
        <v>142</v>
      </c>
      <c r="K680" s="19">
        <v>8.3186877562975976</v>
      </c>
      <c r="L680" s="81">
        <v>150</v>
      </c>
      <c r="M680" s="19">
        <v>8.5567598402738163</v>
      </c>
      <c r="N680" s="83">
        <v>151</v>
      </c>
      <c r="O680" s="59">
        <v>8.4736251402918068</v>
      </c>
      <c r="P680" s="83">
        <v>167</v>
      </c>
      <c r="Q680" s="59">
        <v>9.046587215601301</v>
      </c>
      <c r="R680" s="58">
        <v>165</v>
      </c>
      <c r="S680" s="59">
        <v>8.8046958377801499</v>
      </c>
      <c r="T680" s="58"/>
      <c r="U680" s="59"/>
      <c r="V680" s="59"/>
      <c r="W680" s="224"/>
      <c r="X680" s="250"/>
      <c r="Y680" s="224"/>
      <c r="Z680" s="224"/>
      <c r="AA680" s="224"/>
      <c r="AB680" s="224"/>
      <c r="AC680" s="224"/>
      <c r="AD680" s="16"/>
    </row>
    <row r="681" spans="1:30" s="38" customFormat="1" ht="20.100000000000001" customHeight="1">
      <c r="A681" s="16"/>
      <c r="B681" s="16"/>
      <c r="C681" s="224"/>
      <c r="D681" s="16" t="s">
        <v>1980</v>
      </c>
      <c r="E681" s="224"/>
      <c r="F681" s="81">
        <v>140</v>
      </c>
      <c r="G681" s="314">
        <v>8.7390761548064919</v>
      </c>
      <c r="H681" s="81">
        <v>146</v>
      </c>
      <c r="I681" s="19">
        <v>8.8699878493317126</v>
      </c>
      <c r="J681" s="81">
        <v>158</v>
      </c>
      <c r="K681" s="19">
        <v>9.2560046865846513</v>
      </c>
      <c r="L681" s="81">
        <v>167</v>
      </c>
      <c r="M681" s="19">
        <v>9.526525955504848</v>
      </c>
      <c r="N681" s="83">
        <v>164</v>
      </c>
      <c r="O681" s="59">
        <v>9.2031425364758697</v>
      </c>
      <c r="P681" s="83">
        <v>177</v>
      </c>
      <c r="Q681" s="59">
        <v>9.5882990249187436</v>
      </c>
      <c r="R681" s="58">
        <v>158</v>
      </c>
      <c r="S681" s="59">
        <v>8.4311632870864468</v>
      </c>
      <c r="T681" s="58"/>
      <c r="U681" s="59"/>
      <c r="V681" s="59"/>
      <c r="W681" s="224"/>
      <c r="X681" s="250"/>
      <c r="Y681" s="224"/>
      <c r="Z681" s="224"/>
      <c r="AA681" s="224"/>
      <c r="AB681" s="224"/>
      <c r="AC681" s="224"/>
      <c r="AD681" s="16"/>
    </row>
    <row r="682" spans="1:30" s="38" customFormat="1" ht="20.100000000000001" customHeight="1">
      <c r="A682" s="16"/>
      <c r="B682" s="16"/>
      <c r="C682" s="224"/>
      <c r="D682" s="16" t="s">
        <v>1981</v>
      </c>
      <c r="E682" s="224"/>
      <c r="F682" s="81">
        <v>85</v>
      </c>
      <c r="G682" s="314">
        <v>5.3058676654182273</v>
      </c>
      <c r="H682" s="81">
        <v>91</v>
      </c>
      <c r="I682" s="19">
        <v>5.5285540704738763</v>
      </c>
      <c r="J682" s="81">
        <v>95</v>
      </c>
      <c r="K682" s="19">
        <v>5.5653192735793793</v>
      </c>
      <c r="L682" s="81">
        <v>112</v>
      </c>
      <c r="M682" s="19">
        <v>6.3890473474044498</v>
      </c>
      <c r="N682" s="83">
        <v>110</v>
      </c>
      <c r="O682" s="59">
        <v>6.1728395061728394</v>
      </c>
      <c r="P682" s="83">
        <v>121</v>
      </c>
      <c r="Q682" s="59">
        <v>6.5547128927410618</v>
      </c>
      <c r="R682" s="58">
        <v>102</v>
      </c>
      <c r="S682" s="59">
        <v>5.4429028815368197</v>
      </c>
      <c r="T682" s="58"/>
      <c r="U682" s="59"/>
      <c r="V682" s="59"/>
      <c r="W682" s="224"/>
      <c r="X682" s="250"/>
      <c r="Y682" s="224"/>
      <c r="Z682" s="224"/>
      <c r="AA682" s="224"/>
      <c r="AB682" s="224"/>
      <c r="AC682" s="224"/>
      <c r="AD682" s="16"/>
    </row>
    <row r="683" spans="1:30" s="38" customFormat="1" ht="20.100000000000001" customHeight="1">
      <c r="A683" s="16"/>
      <c r="B683" s="16"/>
      <c r="C683" s="224"/>
      <c r="D683" s="16" t="s">
        <v>1982</v>
      </c>
      <c r="E683" s="224"/>
      <c r="F683" s="81">
        <v>84</v>
      </c>
      <c r="G683" s="314">
        <v>5.2434456928838955</v>
      </c>
      <c r="H683" s="81">
        <v>85</v>
      </c>
      <c r="I683" s="19">
        <v>5.1640340218712026</v>
      </c>
      <c r="J683" s="81">
        <v>88</v>
      </c>
      <c r="K683" s="19">
        <v>5.1552431165787933</v>
      </c>
      <c r="L683" s="81">
        <v>86</v>
      </c>
      <c r="M683" s="19">
        <v>4.905875641756988</v>
      </c>
      <c r="N683" s="83">
        <v>83</v>
      </c>
      <c r="O683" s="59">
        <v>4.6576879910213247</v>
      </c>
      <c r="P683" s="83">
        <v>79</v>
      </c>
      <c r="Q683" s="59">
        <v>4.2795232936078005</v>
      </c>
      <c r="R683" s="58">
        <v>82</v>
      </c>
      <c r="S683" s="59">
        <v>4.3756670224119532</v>
      </c>
      <c r="T683" s="58"/>
      <c r="U683" s="59"/>
      <c r="V683" s="59"/>
      <c r="W683" s="224"/>
      <c r="X683" s="250"/>
      <c r="Y683" s="224"/>
      <c r="Z683" s="224"/>
      <c r="AA683" s="224"/>
      <c r="AB683" s="224"/>
      <c r="AC683" s="224"/>
      <c r="AD683" s="16"/>
    </row>
    <row r="684" spans="1:30" s="38" customFormat="1" ht="20.100000000000001" customHeight="1">
      <c r="A684" s="16"/>
      <c r="B684" s="16"/>
      <c r="C684" s="224"/>
      <c r="D684" s="16" t="s">
        <v>7074</v>
      </c>
      <c r="E684" s="224"/>
      <c r="F684" s="81">
        <v>23</v>
      </c>
      <c r="G684" s="314">
        <v>1.4357053682896379</v>
      </c>
      <c r="H684" s="81">
        <v>19</v>
      </c>
      <c r="I684" s="19">
        <v>1.1543134872417984</v>
      </c>
      <c r="J684" s="81">
        <v>21</v>
      </c>
      <c r="K684" s="19">
        <v>1.2302284710017575</v>
      </c>
      <c r="L684" s="81">
        <v>26</v>
      </c>
      <c r="M684" s="19">
        <v>1.4831717056474616</v>
      </c>
      <c r="N684" s="83">
        <v>32</v>
      </c>
      <c r="O684" s="59">
        <v>1.7957351290684624</v>
      </c>
      <c r="P684" s="83">
        <v>31</v>
      </c>
      <c r="Q684" s="59">
        <v>1.6793066088840736</v>
      </c>
      <c r="R684" s="58">
        <v>14</v>
      </c>
      <c r="S684" s="59">
        <v>0.74706510138740656</v>
      </c>
      <c r="T684" s="58"/>
      <c r="U684" s="59"/>
      <c r="V684" s="59"/>
      <c r="W684" s="224"/>
      <c r="X684" s="250"/>
      <c r="Y684" s="224"/>
      <c r="Z684" s="224"/>
      <c r="AA684" s="224"/>
      <c r="AB684" s="224"/>
      <c r="AC684" s="224"/>
      <c r="AD684" s="16"/>
    </row>
    <row r="685" spans="1:30" s="38" customFormat="1" ht="20.100000000000001" customHeight="1">
      <c r="A685" s="16"/>
      <c r="B685" s="16"/>
      <c r="C685" s="224"/>
      <c r="D685" s="16" t="s">
        <v>7075</v>
      </c>
      <c r="E685" s="224"/>
      <c r="F685" s="81">
        <v>23</v>
      </c>
      <c r="G685" s="314">
        <v>1.4357053682896379</v>
      </c>
      <c r="H685" s="81">
        <v>23</v>
      </c>
      <c r="I685" s="19">
        <v>1.3973268529769138</v>
      </c>
      <c r="J685" s="81">
        <v>23</v>
      </c>
      <c r="K685" s="19">
        <v>1.3473930872876392</v>
      </c>
      <c r="L685" s="81">
        <v>24</v>
      </c>
      <c r="M685" s="19">
        <v>1.3690815744438105</v>
      </c>
      <c r="N685" s="83">
        <v>24</v>
      </c>
      <c r="O685" s="59">
        <v>1.3468013468013469</v>
      </c>
      <c r="P685" s="83">
        <v>26</v>
      </c>
      <c r="Q685" s="59">
        <v>1.408450704225352</v>
      </c>
      <c r="R685" s="58">
        <v>24</v>
      </c>
      <c r="S685" s="59">
        <v>1.2806830309498398</v>
      </c>
      <c r="T685" s="58"/>
      <c r="U685" s="59"/>
      <c r="V685" s="59"/>
      <c r="W685" s="224"/>
      <c r="X685" s="250"/>
      <c r="Y685" s="224"/>
      <c r="Z685" s="224"/>
      <c r="AA685" s="224"/>
      <c r="AB685" s="224"/>
      <c r="AC685" s="224"/>
      <c r="AD685" s="16"/>
    </row>
    <row r="686" spans="1:30" s="38" customFormat="1" ht="20.100000000000001" customHeight="1">
      <c r="A686" s="16"/>
      <c r="B686" s="16"/>
      <c r="C686" s="224"/>
      <c r="D686" s="16" t="s">
        <v>7076</v>
      </c>
      <c r="E686" s="224"/>
      <c r="F686" s="81">
        <v>25</v>
      </c>
      <c r="G686" s="314">
        <v>1.5605493133583022</v>
      </c>
      <c r="H686" s="81">
        <v>30</v>
      </c>
      <c r="I686" s="19">
        <v>1.8226002430133657</v>
      </c>
      <c r="J686" s="81">
        <v>35</v>
      </c>
      <c r="K686" s="19">
        <v>2.050380785002929</v>
      </c>
      <c r="L686" s="81">
        <v>38</v>
      </c>
      <c r="M686" s="19">
        <v>2.167712492869367</v>
      </c>
      <c r="N686" s="83">
        <v>48</v>
      </c>
      <c r="O686" s="59">
        <v>2.6936026936026938</v>
      </c>
      <c r="P686" s="83">
        <v>48</v>
      </c>
      <c r="Q686" s="59">
        <v>2.6002166847237271</v>
      </c>
      <c r="R686" s="58">
        <v>26</v>
      </c>
      <c r="S686" s="59">
        <v>1.3874066168623265</v>
      </c>
      <c r="T686" s="58"/>
      <c r="U686" s="59"/>
      <c r="V686" s="59"/>
      <c r="W686" s="224"/>
      <c r="X686" s="250"/>
      <c r="Y686" s="224"/>
      <c r="Z686" s="224"/>
      <c r="AA686" s="224"/>
      <c r="AB686" s="224"/>
      <c r="AC686" s="224"/>
      <c r="AD686" s="16"/>
    </row>
    <row r="687" spans="1:30" s="38" customFormat="1" ht="20.100000000000001" customHeight="1">
      <c r="A687" s="16"/>
      <c r="B687" s="16"/>
      <c r="C687" s="224"/>
      <c r="D687" s="16" t="s">
        <v>7077</v>
      </c>
      <c r="E687" s="224"/>
      <c r="F687" s="81">
        <v>9</v>
      </c>
      <c r="G687" s="314">
        <v>0.5617977528089888</v>
      </c>
      <c r="H687" s="81">
        <v>10</v>
      </c>
      <c r="I687" s="19">
        <v>0.60753341433778862</v>
      </c>
      <c r="J687" s="81">
        <v>9</v>
      </c>
      <c r="K687" s="19">
        <v>0.52724077328646746</v>
      </c>
      <c r="L687" s="81">
        <v>6</v>
      </c>
      <c r="M687" s="19">
        <v>0.34227039361095263</v>
      </c>
      <c r="N687" s="83">
        <v>7</v>
      </c>
      <c r="O687" s="59">
        <v>0.39281705948372614</v>
      </c>
      <c r="P687" s="83">
        <v>6</v>
      </c>
      <c r="Q687" s="59">
        <v>0.32502708559046589</v>
      </c>
      <c r="R687" s="58">
        <v>86</v>
      </c>
      <c r="S687" s="59">
        <v>4.5891141942369265</v>
      </c>
      <c r="T687" s="58"/>
      <c r="U687" s="59"/>
      <c r="V687" s="59"/>
      <c r="W687" s="224"/>
      <c r="X687" s="250"/>
      <c r="Y687" s="224"/>
      <c r="Z687" s="224"/>
      <c r="AA687" s="224"/>
      <c r="AB687" s="224"/>
      <c r="AC687" s="224"/>
      <c r="AD687" s="16"/>
    </row>
    <row r="688" spans="1:30" s="38" customFormat="1" ht="20.100000000000001" customHeight="1">
      <c r="A688" s="16"/>
      <c r="B688" s="16"/>
      <c r="C688" s="224"/>
      <c r="D688" s="16" t="s">
        <v>7078</v>
      </c>
      <c r="E688" s="224"/>
      <c r="F688" s="81">
        <v>102</v>
      </c>
      <c r="G688" s="314">
        <v>6.3670411985018722</v>
      </c>
      <c r="H688" s="81">
        <v>92</v>
      </c>
      <c r="I688" s="19">
        <v>5.5893074119076553</v>
      </c>
      <c r="J688" s="81">
        <v>91</v>
      </c>
      <c r="K688" s="19">
        <v>5.3309900410076159</v>
      </c>
      <c r="L688" s="81">
        <v>93</v>
      </c>
      <c r="M688" s="19">
        <v>5.3051911009697665</v>
      </c>
      <c r="N688" s="83">
        <v>69</v>
      </c>
      <c r="O688" s="59">
        <v>3.872053872053872</v>
      </c>
      <c r="P688" s="83">
        <v>68</v>
      </c>
      <c r="Q688" s="59">
        <v>3.6836403033586134</v>
      </c>
      <c r="R688" s="58">
        <v>44</v>
      </c>
      <c r="S688" s="59">
        <v>2.3479188900747063</v>
      </c>
      <c r="T688" s="58"/>
      <c r="U688" s="59"/>
      <c r="V688" s="59"/>
      <c r="W688" s="224"/>
      <c r="X688" s="250"/>
      <c r="Y688" s="224"/>
      <c r="Z688" s="224"/>
      <c r="AA688" s="224"/>
      <c r="AB688" s="224"/>
      <c r="AC688" s="224"/>
      <c r="AD688" s="16"/>
    </row>
    <row r="689" spans="1:30" s="38" customFormat="1" ht="20.100000000000001" customHeight="1">
      <c r="A689" s="16"/>
      <c r="B689" s="16"/>
      <c r="C689" s="224"/>
      <c r="D689" s="16" t="s">
        <v>7079</v>
      </c>
      <c r="E689" s="224"/>
      <c r="F689" s="81">
        <v>93</v>
      </c>
      <c r="G689" s="314">
        <v>5.8052434456928843</v>
      </c>
      <c r="H689" s="81">
        <v>102</v>
      </c>
      <c r="I689" s="19">
        <v>6.1968408262454435</v>
      </c>
      <c r="J689" s="81">
        <v>101</v>
      </c>
      <c r="K689" s="19">
        <v>5.9168131224370244</v>
      </c>
      <c r="L689" s="81">
        <v>112</v>
      </c>
      <c r="M689" s="19">
        <v>6.3890473474044498</v>
      </c>
      <c r="N689" s="83">
        <v>128</v>
      </c>
      <c r="O689" s="59">
        <v>7.1829405162738498</v>
      </c>
      <c r="P689" s="83">
        <v>147</v>
      </c>
      <c r="Q689" s="59">
        <v>7.9631635969664138</v>
      </c>
      <c r="R689" s="58">
        <v>132</v>
      </c>
      <c r="S689" s="59">
        <v>7.043756670224119</v>
      </c>
      <c r="T689" s="58"/>
      <c r="U689" s="59"/>
      <c r="V689" s="59"/>
      <c r="W689" s="224"/>
      <c r="X689" s="250"/>
      <c r="Y689" s="224"/>
      <c r="Z689" s="224"/>
      <c r="AA689" s="224"/>
      <c r="AB689" s="224"/>
      <c r="AC689" s="224"/>
      <c r="AD689" s="16"/>
    </row>
    <row r="690" spans="1:30" s="38" customFormat="1" ht="20.100000000000001" customHeight="1">
      <c r="A690" s="16"/>
      <c r="B690" s="16"/>
      <c r="C690" s="224"/>
      <c r="D690" s="16" t="s">
        <v>7080</v>
      </c>
      <c r="E690" s="224"/>
      <c r="F690" s="81">
        <v>38</v>
      </c>
      <c r="G690" s="314">
        <v>2.3720349563046192</v>
      </c>
      <c r="H690" s="81">
        <v>44</v>
      </c>
      <c r="I690" s="19">
        <v>2.6731470230862699</v>
      </c>
      <c r="J690" s="81">
        <v>38</v>
      </c>
      <c r="K690" s="19">
        <v>2.2261277094317515</v>
      </c>
      <c r="L690" s="81">
        <v>38</v>
      </c>
      <c r="M690" s="19">
        <v>2.167712492869367</v>
      </c>
      <c r="N690" s="83">
        <v>38</v>
      </c>
      <c r="O690" s="59">
        <v>2.1324354657687992</v>
      </c>
      <c r="P690" s="83">
        <v>42</v>
      </c>
      <c r="Q690" s="59">
        <v>2.2751895991332609</v>
      </c>
      <c r="R690" s="58">
        <v>37</v>
      </c>
      <c r="S690" s="59">
        <v>1.9743863393810033</v>
      </c>
      <c r="T690" s="58"/>
      <c r="U690" s="59"/>
      <c r="V690" s="59"/>
      <c r="W690" s="224"/>
      <c r="X690" s="250"/>
      <c r="Y690" s="224"/>
      <c r="Z690" s="224"/>
      <c r="AA690" s="224"/>
      <c r="AB690" s="224"/>
      <c r="AC690" s="224"/>
      <c r="AD690" s="16"/>
    </row>
    <row r="691" spans="1:30" s="38" customFormat="1" ht="20.100000000000001" customHeight="1">
      <c r="A691" s="16"/>
      <c r="B691" s="16"/>
      <c r="C691" s="224"/>
      <c r="D691" s="16" t="s">
        <v>7081</v>
      </c>
      <c r="E691" s="224"/>
      <c r="F691" s="81">
        <v>64</v>
      </c>
      <c r="G691" s="314">
        <v>3.9950062421972534</v>
      </c>
      <c r="H691" s="81">
        <v>68</v>
      </c>
      <c r="I691" s="19">
        <v>4.1312272174969626</v>
      </c>
      <c r="J691" s="81">
        <v>70</v>
      </c>
      <c r="K691" s="19">
        <v>4.1007615700058579</v>
      </c>
      <c r="L691" s="81">
        <v>61</v>
      </c>
      <c r="M691" s="19">
        <v>3.4797490017113519</v>
      </c>
      <c r="N691" s="83">
        <v>66</v>
      </c>
      <c r="O691" s="59">
        <v>3.7037037037037037</v>
      </c>
      <c r="P691" s="83">
        <v>68</v>
      </c>
      <c r="Q691" s="59">
        <v>3.6836403033586134</v>
      </c>
      <c r="R691" s="58">
        <v>72</v>
      </c>
      <c r="S691" s="59">
        <v>3.8420490928495199</v>
      </c>
      <c r="T691" s="58"/>
      <c r="U691" s="59"/>
      <c r="V691" s="59"/>
      <c r="W691" s="224"/>
      <c r="X691" s="250"/>
      <c r="Y691" s="224"/>
      <c r="Z691" s="224"/>
      <c r="AA691" s="224"/>
      <c r="AB691" s="224"/>
      <c r="AC691" s="224"/>
      <c r="AD691" s="16"/>
    </row>
    <row r="692" spans="1:30" s="38" customFormat="1" ht="20.100000000000001" customHeight="1">
      <c r="A692" s="16"/>
      <c r="B692" s="16"/>
      <c r="C692" s="224"/>
      <c r="D692" s="16" t="s">
        <v>7082</v>
      </c>
      <c r="E692" s="224"/>
      <c r="F692" s="81">
        <v>29</v>
      </c>
      <c r="G692" s="314">
        <v>1.8102372034956304</v>
      </c>
      <c r="H692" s="81">
        <v>26</v>
      </c>
      <c r="I692" s="19">
        <v>1.5795868772782502</v>
      </c>
      <c r="J692" s="81">
        <v>30</v>
      </c>
      <c r="K692" s="19">
        <v>1.7574692442882249</v>
      </c>
      <c r="L692" s="81">
        <v>34</v>
      </c>
      <c r="M692" s="19">
        <v>1.939532230462065</v>
      </c>
      <c r="N692" s="83">
        <v>32</v>
      </c>
      <c r="O692" s="59">
        <v>1.7957351290684624</v>
      </c>
      <c r="P692" s="83">
        <v>31</v>
      </c>
      <c r="Q692" s="59">
        <v>1.6793066088840736</v>
      </c>
      <c r="R692" s="58">
        <v>29</v>
      </c>
      <c r="S692" s="59">
        <v>1.5474919957310567</v>
      </c>
      <c r="T692" s="58"/>
      <c r="U692" s="59"/>
      <c r="V692" s="59"/>
      <c r="W692" s="224"/>
      <c r="X692" s="250"/>
      <c r="Y692" s="224"/>
      <c r="Z692" s="224"/>
      <c r="AA692" s="224"/>
      <c r="AB692" s="224"/>
      <c r="AC692" s="224"/>
      <c r="AD692" s="16"/>
    </row>
    <row r="693" spans="1:30" s="38" customFormat="1" ht="20.100000000000001" customHeight="1">
      <c r="A693" s="16"/>
      <c r="B693" s="16"/>
      <c r="C693" s="224"/>
      <c r="D693" s="16" t="s">
        <v>7083</v>
      </c>
      <c r="E693" s="224"/>
      <c r="F693" s="81">
        <v>149</v>
      </c>
      <c r="G693" s="314">
        <v>9.3008739076154807</v>
      </c>
      <c r="H693" s="81">
        <v>158</v>
      </c>
      <c r="I693" s="19">
        <v>9.5990279465370598</v>
      </c>
      <c r="J693" s="81">
        <v>161</v>
      </c>
      <c r="K693" s="19">
        <v>9.4317516110134747</v>
      </c>
      <c r="L693" s="81">
        <v>133</v>
      </c>
      <c r="M693" s="19">
        <v>7.5869937250427837</v>
      </c>
      <c r="N693" s="83">
        <v>150</v>
      </c>
      <c r="O693" s="59">
        <v>8.4175084175084169</v>
      </c>
      <c r="P693" s="83">
        <v>159</v>
      </c>
      <c r="Q693" s="59">
        <v>8.6132177681473454</v>
      </c>
      <c r="R693" s="58">
        <v>232</v>
      </c>
      <c r="S693" s="59">
        <v>12.379935965848453</v>
      </c>
      <c r="T693" s="58"/>
      <c r="U693" s="59"/>
      <c r="V693" s="59"/>
      <c r="W693" s="224"/>
      <c r="X693" s="250"/>
      <c r="Y693" s="224"/>
      <c r="Z693" s="224"/>
      <c r="AA693" s="224"/>
      <c r="AB693" s="224"/>
      <c r="AC693" s="224"/>
      <c r="AD693" s="16"/>
    </row>
    <row r="694" spans="1:30" s="51" customFormat="1" ht="20.100000000000001" customHeight="1">
      <c r="A694" s="16"/>
      <c r="B694" s="16"/>
      <c r="C694" s="224"/>
      <c r="D694" s="16" t="s">
        <v>7084</v>
      </c>
      <c r="E694" s="224"/>
      <c r="F694" s="81">
        <v>7</v>
      </c>
      <c r="G694" s="314">
        <v>0.43695380774032461</v>
      </c>
      <c r="H694" s="81">
        <v>14</v>
      </c>
      <c r="I694" s="19">
        <v>0.85054678007290396</v>
      </c>
      <c r="J694" s="81">
        <v>12</v>
      </c>
      <c r="K694" s="19">
        <v>0.70298769771529002</v>
      </c>
      <c r="L694" s="81">
        <v>8</v>
      </c>
      <c r="M694" s="19">
        <v>0.45636052481460354</v>
      </c>
      <c r="N694" s="83">
        <v>4</v>
      </c>
      <c r="O694" s="59">
        <v>0.22446689113355781</v>
      </c>
      <c r="P694" s="83"/>
      <c r="Q694" s="59"/>
      <c r="R694" s="58"/>
      <c r="S694" s="59"/>
      <c r="T694" s="18"/>
      <c r="U694" s="19"/>
      <c r="V694" s="19"/>
      <c r="W694" s="224"/>
      <c r="X694" s="250"/>
      <c r="Y694" s="224"/>
      <c r="Z694" s="224"/>
      <c r="AA694" s="224"/>
      <c r="AB694" s="224"/>
      <c r="AC694" s="224"/>
      <c r="AD694" s="16"/>
    </row>
    <row r="695" spans="1:30" s="38" customFormat="1" ht="20.100000000000001" customHeight="1">
      <c r="A695" s="16"/>
      <c r="B695" s="16"/>
      <c r="C695" s="224"/>
      <c r="D695" s="16" t="s">
        <v>7085</v>
      </c>
      <c r="E695" s="224"/>
      <c r="F695" s="81"/>
      <c r="G695" s="314"/>
      <c r="H695" s="81"/>
      <c r="I695" s="19"/>
      <c r="J695" s="81"/>
      <c r="K695" s="19"/>
      <c r="L695" s="81"/>
      <c r="M695" s="19"/>
      <c r="N695" s="83"/>
      <c r="O695" s="59"/>
      <c r="P695" s="83"/>
      <c r="Q695" s="59"/>
      <c r="R695" s="18"/>
      <c r="S695" s="19"/>
      <c r="T695" s="58"/>
      <c r="U695" s="59"/>
      <c r="V695" s="59"/>
      <c r="W695" s="224"/>
      <c r="X695" s="250"/>
      <c r="Y695" s="224"/>
      <c r="Z695" s="224"/>
      <c r="AA695" s="224"/>
      <c r="AB695" s="224"/>
      <c r="AC695" s="224"/>
      <c r="AD695" s="16"/>
    </row>
    <row r="696" spans="1:30" s="38" customFormat="1" ht="20.100000000000001" customHeight="1">
      <c r="A696" s="16"/>
      <c r="B696" s="16"/>
      <c r="C696" s="224"/>
      <c r="D696" s="16" t="s">
        <v>7086</v>
      </c>
      <c r="E696" s="224"/>
      <c r="F696" s="81"/>
      <c r="G696" s="314"/>
      <c r="H696" s="81"/>
      <c r="I696" s="19"/>
      <c r="J696" s="81"/>
      <c r="K696" s="19"/>
      <c r="L696" s="81"/>
      <c r="M696" s="19"/>
      <c r="N696" s="83"/>
      <c r="O696" s="59"/>
      <c r="P696" s="83"/>
      <c r="Q696" s="59"/>
      <c r="R696" s="58">
        <v>2</v>
      </c>
      <c r="S696" s="59">
        <v>0.10660980810234541</v>
      </c>
      <c r="T696" s="58"/>
      <c r="U696" s="59"/>
      <c r="V696" s="59"/>
      <c r="W696" s="224"/>
      <c r="X696" s="250"/>
      <c r="Y696" s="224"/>
      <c r="Z696" s="224"/>
      <c r="AA696" s="224"/>
      <c r="AB696" s="224"/>
      <c r="AC696" s="224"/>
      <c r="AD696" s="16"/>
    </row>
    <row r="697" spans="1:30" s="38" customFormat="1" ht="20.100000000000001" customHeight="1">
      <c r="A697" s="9" t="s">
        <v>4083</v>
      </c>
      <c r="B697" s="9" t="s">
        <v>775</v>
      </c>
      <c r="C697" s="223" t="s">
        <v>4119</v>
      </c>
      <c r="D697" s="9"/>
      <c r="E697" s="223"/>
      <c r="F697" s="80">
        <v>1602</v>
      </c>
      <c r="G697" s="12">
        <v>100</v>
      </c>
      <c r="H697" s="80">
        <v>1646</v>
      </c>
      <c r="I697" s="12">
        <v>100</v>
      </c>
      <c r="J697" s="80">
        <v>1707</v>
      </c>
      <c r="K697" s="12">
        <v>100</v>
      </c>
      <c r="L697" s="80">
        <v>1753</v>
      </c>
      <c r="M697" s="12">
        <v>100</v>
      </c>
      <c r="N697" s="82">
        <v>1782</v>
      </c>
      <c r="O697" s="57">
        <v>100</v>
      </c>
      <c r="P697" s="82">
        <v>1846</v>
      </c>
      <c r="Q697" s="57">
        <v>100</v>
      </c>
      <c r="R697" s="56">
        <v>1876</v>
      </c>
      <c r="S697" s="57">
        <v>100</v>
      </c>
      <c r="T697" s="56"/>
      <c r="U697" s="57"/>
      <c r="V697" s="308" t="s">
        <v>28</v>
      </c>
      <c r="W697" s="223" t="s">
        <v>7010</v>
      </c>
      <c r="X697" s="249" t="s">
        <v>28</v>
      </c>
      <c r="Y697" s="223" t="s">
        <v>7010</v>
      </c>
      <c r="Z697" s="223" t="s">
        <v>7010</v>
      </c>
      <c r="AA697" s="223" t="s">
        <v>7010</v>
      </c>
      <c r="AB697" s="223" t="s">
        <v>7010</v>
      </c>
      <c r="AC697" s="223"/>
      <c r="AD697" s="9"/>
    </row>
    <row r="698" spans="1:30" s="38" customFormat="1" ht="20.100000000000001" customHeight="1">
      <c r="A698" s="9" t="s">
        <v>4084</v>
      </c>
      <c r="B698" s="9" t="s">
        <v>776</v>
      </c>
      <c r="C698" s="223" t="s">
        <v>4119</v>
      </c>
      <c r="D698" s="9" t="s">
        <v>1983</v>
      </c>
      <c r="E698" s="223" t="s">
        <v>7073</v>
      </c>
      <c r="F698" s="80">
        <v>37</v>
      </c>
      <c r="G698" s="12">
        <v>2.309612983770287</v>
      </c>
      <c r="H698" s="80">
        <v>32</v>
      </c>
      <c r="I698" s="12">
        <v>1.9441069258809234</v>
      </c>
      <c r="J698" s="80">
        <v>37</v>
      </c>
      <c r="K698" s="12">
        <v>2.1675454012888107</v>
      </c>
      <c r="L698" s="80">
        <v>30</v>
      </c>
      <c r="M698" s="12">
        <v>1.7113519680547633</v>
      </c>
      <c r="N698" s="82">
        <v>36</v>
      </c>
      <c r="O698" s="57">
        <v>2.0202020202020203</v>
      </c>
      <c r="P698" s="82">
        <v>43</v>
      </c>
      <c r="Q698" s="57">
        <v>2.3293607800650054</v>
      </c>
      <c r="R698" s="56">
        <v>52</v>
      </c>
      <c r="S698" s="57">
        <v>2.776294714361986</v>
      </c>
      <c r="T698" s="56"/>
      <c r="U698" s="57"/>
      <c r="V698" s="308" t="s">
        <v>28</v>
      </c>
      <c r="W698" s="223" t="s">
        <v>7010</v>
      </c>
      <c r="X698" s="249" t="s">
        <v>28</v>
      </c>
      <c r="Y698" s="223" t="s">
        <v>7010</v>
      </c>
      <c r="Z698" s="223" t="s">
        <v>7010</v>
      </c>
      <c r="AA698" s="223" t="s">
        <v>7010</v>
      </c>
      <c r="AB698" s="223" t="s">
        <v>7010</v>
      </c>
      <c r="AC698" s="223"/>
      <c r="AD698" s="9"/>
    </row>
    <row r="699" spans="1:30" s="38" customFormat="1" ht="20.100000000000001" customHeight="1">
      <c r="A699" s="16"/>
      <c r="B699" s="16"/>
      <c r="C699" s="224"/>
      <c r="D699" s="16" t="s">
        <v>1994</v>
      </c>
      <c r="E699" s="224"/>
      <c r="F699" s="81">
        <v>58</v>
      </c>
      <c r="G699" s="314">
        <v>3.6204744069912609</v>
      </c>
      <c r="H699" s="81">
        <v>65</v>
      </c>
      <c r="I699" s="19">
        <v>3.9489671931956258</v>
      </c>
      <c r="J699" s="81">
        <v>62</v>
      </c>
      <c r="K699" s="19">
        <v>3.6321031048623316</v>
      </c>
      <c r="L699" s="81">
        <v>77</v>
      </c>
      <c r="M699" s="19">
        <v>4.3924700513405588</v>
      </c>
      <c r="N699" s="83">
        <v>84</v>
      </c>
      <c r="O699" s="59">
        <v>4.7138047138047137</v>
      </c>
      <c r="P699" s="83">
        <v>87</v>
      </c>
      <c r="Q699" s="59">
        <v>4.7128927410617552</v>
      </c>
      <c r="R699" s="58">
        <v>89</v>
      </c>
      <c r="S699" s="59">
        <v>4.7</v>
      </c>
      <c r="T699" s="58"/>
      <c r="U699" s="59"/>
      <c r="V699" s="59"/>
      <c r="W699" s="224"/>
      <c r="X699" s="250"/>
      <c r="Y699" s="224"/>
      <c r="Z699" s="224"/>
      <c r="AA699" s="224"/>
      <c r="AB699" s="224"/>
      <c r="AC699" s="224"/>
      <c r="AD699" s="16"/>
    </row>
    <row r="700" spans="1:30" s="38" customFormat="1" ht="20.100000000000001" customHeight="1">
      <c r="A700" s="16"/>
      <c r="B700" s="16"/>
      <c r="C700" s="224"/>
      <c r="D700" s="16" t="s">
        <v>1985</v>
      </c>
      <c r="E700" s="224"/>
      <c r="F700" s="81">
        <v>101</v>
      </c>
      <c r="G700" s="314">
        <v>6.3046192259675404</v>
      </c>
      <c r="H700" s="81">
        <v>102</v>
      </c>
      <c r="I700" s="19">
        <v>6.1968408262454435</v>
      </c>
      <c r="J700" s="81">
        <v>102</v>
      </c>
      <c r="K700" s="19">
        <v>5.9753954305799644</v>
      </c>
      <c r="L700" s="81">
        <v>110</v>
      </c>
      <c r="M700" s="19">
        <v>6.2749572162007983</v>
      </c>
      <c r="N700" s="83">
        <v>127</v>
      </c>
      <c r="O700" s="59">
        <v>7.1268237934904599</v>
      </c>
      <c r="P700" s="83">
        <v>121</v>
      </c>
      <c r="Q700" s="59">
        <v>6.5547128927410618</v>
      </c>
      <c r="R700" s="58">
        <v>122</v>
      </c>
      <c r="S700" s="59">
        <v>6.513614522156967</v>
      </c>
      <c r="T700" s="58"/>
      <c r="U700" s="59"/>
      <c r="V700" s="59"/>
      <c r="W700" s="224"/>
      <c r="X700" s="250"/>
      <c r="Y700" s="224"/>
      <c r="Z700" s="224"/>
      <c r="AA700" s="224"/>
      <c r="AB700" s="224"/>
      <c r="AC700" s="224"/>
      <c r="AD700" s="16"/>
    </row>
    <row r="701" spans="1:30" s="38" customFormat="1" ht="20.100000000000001" customHeight="1">
      <c r="A701" s="16"/>
      <c r="B701" s="16"/>
      <c r="C701" s="224"/>
      <c r="D701" s="16" t="s">
        <v>1986</v>
      </c>
      <c r="E701" s="224"/>
      <c r="F701" s="81">
        <v>142</v>
      </c>
      <c r="G701" s="314">
        <v>8.8639200998751555</v>
      </c>
      <c r="H701" s="81">
        <v>135</v>
      </c>
      <c r="I701" s="19">
        <v>8.2017010935601462</v>
      </c>
      <c r="J701" s="81">
        <v>152</v>
      </c>
      <c r="K701" s="19">
        <v>8.9045108377270061</v>
      </c>
      <c r="L701" s="81">
        <v>118</v>
      </c>
      <c r="M701" s="19">
        <v>6.7313177410154026</v>
      </c>
      <c r="N701" s="83">
        <v>121</v>
      </c>
      <c r="O701" s="59">
        <v>6.7901234567901234</v>
      </c>
      <c r="P701" s="83">
        <v>124</v>
      </c>
      <c r="Q701" s="59">
        <v>6.7172264355362943</v>
      </c>
      <c r="R701" s="58">
        <v>200</v>
      </c>
      <c r="S701" s="59">
        <v>10.678056593699948</v>
      </c>
      <c r="T701" s="58"/>
      <c r="U701" s="59"/>
      <c r="V701" s="59"/>
      <c r="W701" s="224"/>
      <c r="X701" s="250"/>
      <c r="Y701" s="224"/>
      <c r="Z701" s="224"/>
      <c r="AA701" s="224"/>
      <c r="AB701" s="224"/>
      <c r="AC701" s="224"/>
      <c r="AD701" s="16"/>
    </row>
    <row r="702" spans="1:30" s="38" customFormat="1" ht="20.100000000000001" customHeight="1">
      <c r="A702" s="16"/>
      <c r="B702" s="16"/>
      <c r="C702" s="224"/>
      <c r="D702" s="16" t="s">
        <v>1987</v>
      </c>
      <c r="E702" s="224"/>
      <c r="F702" s="81">
        <v>116</v>
      </c>
      <c r="G702" s="314">
        <v>7.2409488139825218</v>
      </c>
      <c r="H702" s="81">
        <v>127</v>
      </c>
      <c r="I702" s="19">
        <v>7.7156743620899153</v>
      </c>
      <c r="J702" s="81">
        <v>134</v>
      </c>
      <c r="K702" s="19">
        <v>7.8500292911540717</v>
      </c>
      <c r="L702" s="81">
        <v>151</v>
      </c>
      <c r="M702" s="19">
        <v>8.6138049058756412</v>
      </c>
      <c r="N702" s="83">
        <v>158</v>
      </c>
      <c r="O702" s="59">
        <v>8.8664421997755323</v>
      </c>
      <c r="P702" s="83">
        <v>165</v>
      </c>
      <c r="Q702" s="59">
        <v>8.9382448537378121</v>
      </c>
      <c r="R702" s="58">
        <v>138</v>
      </c>
      <c r="S702" s="59">
        <v>7.3678590496529628</v>
      </c>
      <c r="T702" s="58"/>
      <c r="U702" s="59"/>
      <c r="V702" s="59"/>
      <c r="W702" s="224"/>
      <c r="X702" s="250"/>
      <c r="Y702" s="224"/>
      <c r="Z702" s="224"/>
      <c r="AA702" s="224"/>
      <c r="AB702" s="224"/>
      <c r="AC702" s="224"/>
      <c r="AD702" s="16"/>
    </row>
    <row r="703" spans="1:30" s="38" customFormat="1" ht="20.100000000000001" customHeight="1">
      <c r="A703" s="16"/>
      <c r="B703" s="16"/>
      <c r="C703" s="224"/>
      <c r="D703" s="16" t="s">
        <v>1988</v>
      </c>
      <c r="E703" s="224"/>
      <c r="F703" s="81">
        <v>295</v>
      </c>
      <c r="G703" s="314">
        <v>18.414481897627965</v>
      </c>
      <c r="H703" s="81">
        <v>290</v>
      </c>
      <c r="I703" s="19">
        <v>17.618469015795871</v>
      </c>
      <c r="J703" s="81">
        <v>294</v>
      </c>
      <c r="K703" s="19">
        <v>17.223198594024606</v>
      </c>
      <c r="L703" s="81">
        <v>310</v>
      </c>
      <c r="M703" s="19">
        <v>17.683970336565888</v>
      </c>
      <c r="N703" s="83">
        <v>319</v>
      </c>
      <c r="O703" s="59">
        <v>17.901234567901234</v>
      </c>
      <c r="P703" s="83">
        <v>328</v>
      </c>
      <c r="Q703" s="59">
        <v>17.768147345612135</v>
      </c>
      <c r="R703" s="58">
        <v>306</v>
      </c>
      <c r="S703" s="59">
        <v>16.337426588360916</v>
      </c>
      <c r="T703" s="58"/>
      <c r="U703" s="59"/>
      <c r="V703" s="59"/>
      <c r="W703" s="224"/>
      <c r="X703" s="250"/>
      <c r="Y703" s="224"/>
      <c r="Z703" s="224"/>
      <c r="AA703" s="224"/>
      <c r="AB703" s="224"/>
      <c r="AC703" s="224"/>
      <c r="AD703" s="16"/>
    </row>
    <row r="704" spans="1:30" s="38" customFormat="1" ht="20.100000000000001" customHeight="1">
      <c r="A704" s="16"/>
      <c r="B704" s="16"/>
      <c r="C704" s="224"/>
      <c r="D704" s="16" t="s">
        <v>1995</v>
      </c>
      <c r="E704" s="224"/>
      <c r="F704" s="81">
        <v>183</v>
      </c>
      <c r="G704" s="314">
        <v>11.423220973782772</v>
      </c>
      <c r="H704" s="81">
        <v>180</v>
      </c>
      <c r="I704" s="19">
        <v>10.935601458080194</v>
      </c>
      <c r="J704" s="81">
        <v>195</v>
      </c>
      <c r="K704" s="19">
        <v>11.423550087873462</v>
      </c>
      <c r="L704" s="81">
        <v>210</v>
      </c>
      <c r="M704" s="19">
        <v>11.979463776383342</v>
      </c>
      <c r="N704" s="83">
        <v>219</v>
      </c>
      <c r="O704" s="59">
        <v>12.289562289562289</v>
      </c>
      <c r="P704" s="83">
        <v>222</v>
      </c>
      <c r="Q704" s="59">
        <v>12.026002166847237</v>
      </c>
      <c r="R704" s="58">
        <v>245</v>
      </c>
      <c r="S704" s="59">
        <v>13.080619327282433</v>
      </c>
      <c r="T704" s="58"/>
      <c r="U704" s="59"/>
      <c r="V704" s="59"/>
      <c r="W704" s="224"/>
      <c r="X704" s="250"/>
      <c r="Y704" s="224"/>
      <c r="Z704" s="224"/>
      <c r="AA704" s="224"/>
      <c r="AB704" s="224"/>
      <c r="AC704" s="224"/>
      <c r="AD704" s="16"/>
    </row>
    <row r="705" spans="1:30" s="38" customFormat="1" ht="20.100000000000001" customHeight="1">
      <c r="A705" s="16"/>
      <c r="B705" s="16"/>
      <c r="C705" s="224"/>
      <c r="D705" s="16" t="s">
        <v>1990</v>
      </c>
      <c r="E705" s="224"/>
      <c r="F705" s="81">
        <v>130</v>
      </c>
      <c r="G705" s="314">
        <v>8.1148564294631704</v>
      </c>
      <c r="H705" s="81">
        <v>134</v>
      </c>
      <c r="I705" s="19">
        <v>8.1409477521263671</v>
      </c>
      <c r="J705" s="81">
        <v>126</v>
      </c>
      <c r="K705" s="19">
        <v>7.381370826010544</v>
      </c>
      <c r="L705" s="81">
        <v>174</v>
      </c>
      <c r="M705" s="19">
        <v>9.9258414147176275</v>
      </c>
      <c r="N705" s="83">
        <v>158</v>
      </c>
      <c r="O705" s="59">
        <v>8.8664421997755323</v>
      </c>
      <c r="P705" s="83">
        <v>179</v>
      </c>
      <c r="Q705" s="59">
        <v>9.6966413867822325</v>
      </c>
      <c r="R705" s="58">
        <v>100</v>
      </c>
      <c r="S705" s="59">
        <v>5.3390282968499738</v>
      </c>
      <c r="T705" s="58"/>
      <c r="U705" s="59"/>
      <c r="V705" s="59"/>
      <c r="W705" s="224"/>
      <c r="X705" s="250"/>
      <c r="Y705" s="224"/>
      <c r="Z705" s="224"/>
      <c r="AA705" s="224"/>
      <c r="AB705" s="224"/>
      <c r="AC705" s="224"/>
      <c r="AD705" s="16"/>
    </row>
    <row r="706" spans="1:30" s="38" customFormat="1" ht="20.100000000000001" customHeight="1">
      <c r="A706" s="16"/>
      <c r="B706" s="16"/>
      <c r="C706" s="224"/>
      <c r="D706" s="16" t="s">
        <v>1991</v>
      </c>
      <c r="E706" s="224"/>
      <c r="F706" s="81">
        <v>540</v>
      </c>
      <c r="G706" s="314">
        <v>33.707865168539328</v>
      </c>
      <c r="H706" s="81">
        <v>581</v>
      </c>
      <c r="I706" s="19">
        <v>35.299999999999997</v>
      </c>
      <c r="J706" s="81">
        <v>605</v>
      </c>
      <c r="K706" s="19">
        <v>35.442296426479203</v>
      </c>
      <c r="L706" s="81">
        <v>573</v>
      </c>
      <c r="M706" s="19">
        <v>32.686822589845981</v>
      </c>
      <c r="N706" s="83">
        <v>560</v>
      </c>
      <c r="O706" s="59">
        <v>31.425364758698091</v>
      </c>
      <c r="P706" s="83">
        <v>577</v>
      </c>
      <c r="Q706" s="59">
        <v>31.256771397616468</v>
      </c>
      <c r="R706" s="58">
        <v>621</v>
      </c>
      <c r="S706" s="59">
        <v>33.1</v>
      </c>
      <c r="T706" s="58"/>
      <c r="U706" s="59"/>
      <c r="V706" s="59"/>
      <c r="W706" s="224"/>
      <c r="X706" s="250"/>
      <c r="Y706" s="224"/>
      <c r="Z706" s="224"/>
      <c r="AA706" s="224"/>
      <c r="AB706" s="224"/>
      <c r="AC706" s="224"/>
      <c r="AD706" s="16"/>
    </row>
    <row r="707" spans="1:30" s="38" customFormat="1" ht="20.100000000000001" customHeight="1">
      <c r="A707" s="16"/>
      <c r="B707" s="16"/>
      <c r="C707" s="224"/>
      <c r="D707" s="16" t="s">
        <v>7087</v>
      </c>
      <c r="E707" s="224"/>
      <c r="F707" s="81"/>
      <c r="G707" s="314"/>
      <c r="H707" s="81"/>
      <c r="I707" s="19"/>
      <c r="J707" s="81"/>
      <c r="K707" s="19"/>
      <c r="L707" s="81"/>
      <c r="M707" s="19"/>
      <c r="N707" s="83"/>
      <c r="O707" s="59"/>
      <c r="P707" s="83"/>
      <c r="Q707" s="59"/>
      <c r="R707" s="18"/>
      <c r="S707" s="19"/>
      <c r="T707" s="58"/>
      <c r="U707" s="59"/>
      <c r="V707" s="59"/>
      <c r="W707" s="224"/>
      <c r="X707" s="250"/>
      <c r="Y707" s="224"/>
      <c r="Z707" s="224"/>
      <c r="AA707" s="224"/>
      <c r="AB707" s="224"/>
      <c r="AC707" s="224"/>
      <c r="AD707" s="16"/>
    </row>
    <row r="708" spans="1:30" s="38" customFormat="1" ht="20.100000000000001" customHeight="1">
      <c r="A708" s="16"/>
      <c r="B708" s="16"/>
      <c r="C708" s="224"/>
      <c r="D708" s="16" t="s">
        <v>7085</v>
      </c>
      <c r="E708" s="224"/>
      <c r="F708" s="81"/>
      <c r="G708" s="314"/>
      <c r="H708" s="81"/>
      <c r="I708" s="19"/>
      <c r="J708" s="81"/>
      <c r="K708" s="19"/>
      <c r="L708" s="81"/>
      <c r="M708" s="19"/>
      <c r="N708" s="83"/>
      <c r="O708" s="59"/>
      <c r="P708" s="83"/>
      <c r="Q708" s="59"/>
      <c r="R708" s="58"/>
      <c r="S708" s="59"/>
      <c r="T708" s="58"/>
      <c r="U708" s="59"/>
      <c r="V708" s="59"/>
      <c r="W708" s="224"/>
      <c r="X708" s="250"/>
      <c r="Y708" s="224"/>
      <c r="Z708" s="224"/>
      <c r="AA708" s="224"/>
      <c r="AB708" s="224"/>
      <c r="AC708" s="224"/>
      <c r="AD708" s="16"/>
    </row>
    <row r="709" spans="1:30" s="38" customFormat="1" ht="20.100000000000001" customHeight="1">
      <c r="A709" s="16"/>
      <c r="B709" s="16"/>
      <c r="C709" s="224"/>
      <c r="D709" s="16" t="s">
        <v>7086</v>
      </c>
      <c r="E709" s="224"/>
      <c r="F709" s="81"/>
      <c r="G709" s="314"/>
      <c r="H709" s="81"/>
      <c r="I709" s="19"/>
      <c r="J709" s="81"/>
      <c r="K709" s="19"/>
      <c r="L709" s="81"/>
      <c r="M709" s="19"/>
      <c r="N709" s="83"/>
      <c r="O709" s="59"/>
      <c r="P709" s="83"/>
      <c r="Q709" s="59"/>
      <c r="R709" s="58">
        <v>3</v>
      </c>
      <c r="S709" s="59">
        <v>0.15991471215351813</v>
      </c>
      <c r="T709" s="58"/>
      <c r="U709" s="59"/>
      <c r="V709" s="59"/>
      <c r="W709" s="224"/>
      <c r="X709" s="250"/>
      <c r="Y709" s="224"/>
      <c r="Z709" s="224"/>
      <c r="AA709" s="224"/>
      <c r="AB709" s="224"/>
      <c r="AC709" s="224"/>
      <c r="AD709" s="16"/>
    </row>
    <row r="710" spans="1:30" s="38" customFormat="1" ht="20.100000000000001" customHeight="1">
      <c r="A710" s="9" t="s">
        <v>4085</v>
      </c>
      <c r="B710" s="9" t="s">
        <v>777</v>
      </c>
      <c r="C710" s="223" t="s">
        <v>4119</v>
      </c>
      <c r="D710" s="9" t="s">
        <v>1951</v>
      </c>
      <c r="E710" s="223"/>
      <c r="F710" s="80">
        <v>409</v>
      </c>
      <c r="G710" s="12">
        <v>25.530586766541823</v>
      </c>
      <c r="H710" s="80">
        <v>402</v>
      </c>
      <c r="I710" s="12">
        <v>24.4228432563791</v>
      </c>
      <c r="J710" s="80">
        <v>422</v>
      </c>
      <c r="K710" s="12">
        <v>24.721734036321031</v>
      </c>
      <c r="L710" s="80">
        <v>450</v>
      </c>
      <c r="M710" s="12">
        <v>25.670279520821449</v>
      </c>
      <c r="N710" s="80">
        <v>465</v>
      </c>
      <c r="O710" s="12">
        <v>26.094276094276093</v>
      </c>
      <c r="P710" s="80">
        <v>482</v>
      </c>
      <c r="Q710" s="12">
        <v>26.110509209100758</v>
      </c>
      <c r="R710" s="11">
        <v>501</v>
      </c>
      <c r="S710" s="12">
        <v>26.705756929637527</v>
      </c>
      <c r="T710" s="11"/>
      <c r="U710" s="12"/>
      <c r="V710" s="308" t="s">
        <v>28</v>
      </c>
      <c r="W710" s="223" t="s">
        <v>7010</v>
      </c>
      <c r="X710" s="249" t="s">
        <v>28</v>
      </c>
      <c r="Y710" s="223" t="s">
        <v>7010</v>
      </c>
      <c r="Z710" s="223" t="s">
        <v>7010</v>
      </c>
      <c r="AA710" s="223" t="s">
        <v>7010</v>
      </c>
      <c r="AB710" s="223" t="s">
        <v>7010</v>
      </c>
      <c r="AC710" s="223"/>
      <c r="AD710" s="9"/>
    </row>
    <row r="711" spans="1:30" s="38" customFormat="1" ht="20.100000000000001" customHeight="1">
      <c r="A711" s="16"/>
      <c r="B711" s="16"/>
      <c r="C711" s="224"/>
      <c r="D711" s="16" t="s">
        <v>1952</v>
      </c>
      <c r="E711" s="224"/>
      <c r="F711" s="81">
        <v>311</v>
      </c>
      <c r="G711" s="314">
        <v>19.413233458177277</v>
      </c>
      <c r="H711" s="81">
        <v>330</v>
      </c>
      <c r="I711" s="19">
        <v>20.048602673147023</v>
      </c>
      <c r="J711" s="81">
        <v>346</v>
      </c>
      <c r="K711" s="19">
        <v>20.26947861745753</v>
      </c>
      <c r="L711" s="81">
        <v>346</v>
      </c>
      <c r="M711" s="19">
        <v>19.737592698231602</v>
      </c>
      <c r="N711" s="81">
        <v>346</v>
      </c>
      <c r="O711" s="19">
        <v>19.41638608305275</v>
      </c>
      <c r="P711" s="81">
        <v>335</v>
      </c>
      <c r="Q711" s="19">
        <v>18.147345612134345</v>
      </c>
      <c r="R711" s="18">
        <v>299</v>
      </c>
      <c r="S711" s="19">
        <v>15.938166311300639</v>
      </c>
      <c r="T711" s="18"/>
      <c r="U711" s="19"/>
      <c r="V711" s="19"/>
      <c r="W711" s="224"/>
      <c r="X711" s="250"/>
      <c r="Y711" s="224"/>
      <c r="Z711" s="224"/>
      <c r="AA711" s="224"/>
      <c r="AB711" s="224"/>
      <c r="AC711" s="224"/>
      <c r="AD711" s="16"/>
    </row>
    <row r="712" spans="1:30" s="38" customFormat="1" ht="20.100000000000001" customHeight="1">
      <c r="A712" s="16"/>
      <c r="B712" s="16"/>
      <c r="C712" s="224"/>
      <c r="D712" s="16" t="s">
        <v>1953</v>
      </c>
      <c r="E712" s="224"/>
      <c r="F712" s="81">
        <v>254</v>
      </c>
      <c r="G712" s="314">
        <v>15.85518102372035</v>
      </c>
      <c r="H712" s="81">
        <v>270</v>
      </c>
      <c r="I712" s="19">
        <v>16.403402187120292</v>
      </c>
      <c r="J712" s="81">
        <v>274</v>
      </c>
      <c r="K712" s="19">
        <v>16.051552431165788</v>
      </c>
      <c r="L712" s="81">
        <v>298</v>
      </c>
      <c r="M712" s="19">
        <v>16.999429549343983</v>
      </c>
      <c r="N712" s="81">
        <v>284</v>
      </c>
      <c r="O712" s="19">
        <v>15.937149270482603</v>
      </c>
      <c r="P712" s="81">
        <v>331</v>
      </c>
      <c r="Q712" s="19">
        <v>17.930660888407367</v>
      </c>
      <c r="R712" s="18">
        <v>359</v>
      </c>
      <c r="S712" s="19">
        <v>19.100000000000001</v>
      </c>
      <c r="T712" s="18"/>
      <c r="U712" s="19"/>
      <c r="V712" s="19"/>
      <c r="W712" s="224"/>
      <c r="X712" s="250"/>
      <c r="Y712" s="224"/>
      <c r="Z712" s="224"/>
      <c r="AA712" s="224"/>
      <c r="AB712" s="224"/>
      <c r="AC712" s="224"/>
      <c r="AD712" s="16"/>
    </row>
    <row r="713" spans="1:30" s="38" customFormat="1" ht="20.100000000000001" customHeight="1">
      <c r="A713" s="16"/>
      <c r="B713" s="16"/>
      <c r="C713" s="224"/>
      <c r="D713" s="16" t="s">
        <v>7060</v>
      </c>
      <c r="E713" s="224"/>
      <c r="F713" s="81">
        <v>428</v>
      </c>
      <c r="G713" s="314">
        <v>26.716604244694132</v>
      </c>
      <c r="H713" s="81">
        <v>385</v>
      </c>
      <c r="I713" s="19">
        <v>23.39003645200486</v>
      </c>
      <c r="J713" s="81">
        <v>429</v>
      </c>
      <c r="K713" s="19">
        <v>25.13181019332162</v>
      </c>
      <c r="L713" s="81">
        <v>438</v>
      </c>
      <c r="M713" s="19">
        <v>24.985738733599543</v>
      </c>
      <c r="N713" s="81">
        <v>456</v>
      </c>
      <c r="O713" s="19">
        <v>25.589225589225588</v>
      </c>
      <c r="P713" s="81">
        <v>467</v>
      </c>
      <c r="Q713" s="19">
        <v>25.297941495124594</v>
      </c>
      <c r="R713" s="18">
        <v>295</v>
      </c>
      <c r="S713" s="19">
        <v>15.724946695095948</v>
      </c>
      <c r="T713" s="18"/>
      <c r="U713" s="19"/>
      <c r="V713" s="19"/>
      <c r="W713" s="224"/>
      <c r="X713" s="250"/>
      <c r="Y713" s="224"/>
      <c r="Z713" s="224"/>
      <c r="AA713" s="224"/>
      <c r="AB713" s="224"/>
      <c r="AC713" s="224"/>
      <c r="AD713" s="16"/>
    </row>
    <row r="714" spans="1:30" s="38" customFormat="1" ht="20.100000000000001" customHeight="1">
      <c r="A714" s="16"/>
      <c r="B714" s="16"/>
      <c r="C714" s="224"/>
      <c r="D714" s="16" t="s">
        <v>7047</v>
      </c>
      <c r="E714" s="224"/>
      <c r="F714" s="81">
        <v>34</v>
      </c>
      <c r="G714" s="314">
        <v>2.1223470661672907</v>
      </c>
      <c r="H714" s="81">
        <v>49</v>
      </c>
      <c r="I714" s="19">
        <v>2.976913730255164</v>
      </c>
      <c r="J714" s="81">
        <v>52</v>
      </c>
      <c r="K714" s="19">
        <v>3.046280023432923</v>
      </c>
      <c r="L714" s="81">
        <v>53</v>
      </c>
      <c r="M714" s="19">
        <v>3.0233884768967485</v>
      </c>
      <c r="N714" s="81">
        <v>63</v>
      </c>
      <c r="O714" s="19">
        <v>3.5353535353535355</v>
      </c>
      <c r="P714" s="81">
        <v>65</v>
      </c>
      <c r="Q714" s="19">
        <v>3.5211267605633805</v>
      </c>
      <c r="R714" s="18">
        <v>230</v>
      </c>
      <c r="S714" s="19">
        <v>12.3</v>
      </c>
      <c r="T714" s="18"/>
      <c r="U714" s="19"/>
      <c r="V714" s="19"/>
      <c r="W714" s="224"/>
      <c r="X714" s="250"/>
      <c r="Y714" s="224"/>
      <c r="Z714" s="224"/>
      <c r="AA714" s="224"/>
      <c r="AB714" s="224"/>
      <c r="AC714" s="224"/>
      <c r="AD714" s="16"/>
    </row>
    <row r="715" spans="1:30" s="38" customFormat="1" ht="20.100000000000001" customHeight="1">
      <c r="A715" s="16"/>
      <c r="B715" s="16"/>
      <c r="C715" s="224"/>
      <c r="D715" s="16" t="s">
        <v>7048</v>
      </c>
      <c r="E715" s="224"/>
      <c r="F715" s="81">
        <v>44</v>
      </c>
      <c r="G715" s="314">
        <v>2.7465667915106118</v>
      </c>
      <c r="H715" s="81">
        <v>86</v>
      </c>
      <c r="I715" s="19">
        <v>5.2247873633049817</v>
      </c>
      <c r="J715" s="81">
        <v>58</v>
      </c>
      <c r="K715" s="19">
        <v>3.3977738722905682</v>
      </c>
      <c r="L715" s="81">
        <v>49</v>
      </c>
      <c r="M715" s="19">
        <v>2.7952082144894468</v>
      </c>
      <c r="N715" s="81">
        <v>51</v>
      </c>
      <c r="O715" s="19">
        <v>2.861952861952862</v>
      </c>
      <c r="P715" s="81">
        <v>46</v>
      </c>
      <c r="Q715" s="19">
        <v>2.4918743228602382</v>
      </c>
      <c r="R715" s="18">
        <v>58</v>
      </c>
      <c r="S715" s="19">
        <v>3.091684434968017</v>
      </c>
      <c r="T715" s="18"/>
      <c r="U715" s="19"/>
      <c r="V715" s="19"/>
      <c r="W715" s="224"/>
      <c r="X715" s="250"/>
      <c r="Y715" s="224"/>
      <c r="Z715" s="224"/>
      <c r="AA715" s="224"/>
      <c r="AB715" s="224"/>
      <c r="AC715" s="224"/>
      <c r="AD715" s="16"/>
    </row>
    <row r="716" spans="1:30" s="38" customFormat="1" ht="20.100000000000001" customHeight="1">
      <c r="A716" s="16"/>
      <c r="B716" s="16"/>
      <c r="C716" s="224"/>
      <c r="D716" s="16" t="s">
        <v>1956</v>
      </c>
      <c r="E716" s="224"/>
      <c r="F716" s="81">
        <v>122</v>
      </c>
      <c r="G716" s="314">
        <v>7.6154806491885152</v>
      </c>
      <c r="H716" s="81">
        <v>124</v>
      </c>
      <c r="I716" s="19">
        <v>7.5334143377885781</v>
      </c>
      <c r="J716" s="81">
        <v>126</v>
      </c>
      <c r="K716" s="19">
        <v>7.381370826010544</v>
      </c>
      <c r="L716" s="81">
        <v>119</v>
      </c>
      <c r="M716" s="19">
        <v>6.7883628066172275</v>
      </c>
      <c r="N716" s="81">
        <v>117</v>
      </c>
      <c r="O716" s="19">
        <v>6.5656565656565657</v>
      </c>
      <c r="P716" s="81">
        <v>120</v>
      </c>
      <c r="Q716" s="19">
        <v>6.5005417118093174</v>
      </c>
      <c r="R716" s="18">
        <v>134</v>
      </c>
      <c r="S716" s="19">
        <v>7.1428571428571432</v>
      </c>
      <c r="T716" s="18"/>
      <c r="U716" s="19"/>
      <c r="V716" s="19"/>
      <c r="W716" s="224"/>
      <c r="X716" s="250"/>
      <c r="Y716" s="224"/>
      <c r="Z716" s="224"/>
      <c r="AA716" s="224"/>
      <c r="AB716" s="224"/>
      <c r="AC716" s="224"/>
      <c r="AD716" s="16"/>
    </row>
    <row r="717" spans="1:30" s="51" customFormat="1" ht="20.100000000000001" customHeight="1">
      <c r="A717" s="9" t="s">
        <v>4086</v>
      </c>
      <c r="B717" s="9" t="s">
        <v>778</v>
      </c>
      <c r="C717" s="223" t="s">
        <v>4120</v>
      </c>
      <c r="D717" s="9" t="s">
        <v>1996</v>
      </c>
      <c r="E717" s="299">
        <v>8</v>
      </c>
      <c r="F717" s="80">
        <v>56</v>
      </c>
      <c r="G717" s="12">
        <v>88.888888888888886</v>
      </c>
      <c r="H717" s="80">
        <v>57</v>
      </c>
      <c r="I717" s="12">
        <v>83.82352941176471</v>
      </c>
      <c r="J717" s="80">
        <v>67</v>
      </c>
      <c r="K717" s="12">
        <v>85.897435897435898</v>
      </c>
      <c r="L717" s="80">
        <v>63</v>
      </c>
      <c r="M717" s="12">
        <v>85.13513513513513</v>
      </c>
      <c r="N717" s="82">
        <v>61</v>
      </c>
      <c r="O717" s="57">
        <v>81.333333333333329</v>
      </c>
      <c r="P717" s="82">
        <v>55</v>
      </c>
      <c r="Q717" s="57">
        <v>78.571428571428569</v>
      </c>
      <c r="R717" s="56">
        <v>54</v>
      </c>
      <c r="S717" s="57">
        <v>75</v>
      </c>
      <c r="T717" s="56"/>
      <c r="U717" s="57"/>
      <c r="V717" s="308" t="s">
        <v>28</v>
      </c>
      <c r="W717" s="223" t="s">
        <v>7010</v>
      </c>
      <c r="X717" s="249" t="s">
        <v>28</v>
      </c>
      <c r="Y717" s="223" t="s">
        <v>7010</v>
      </c>
      <c r="Z717" s="223" t="s">
        <v>7010</v>
      </c>
      <c r="AA717" s="223" t="s">
        <v>7010</v>
      </c>
      <c r="AB717" s="223" t="s">
        <v>7010</v>
      </c>
      <c r="AC717" s="223"/>
      <c r="AD717" s="9"/>
    </row>
    <row r="718" spans="1:30" s="51" customFormat="1" ht="20.100000000000001" customHeight="1">
      <c r="A718" s="16"/>
      <c r="B718" s="16"/>
      <c r="C718" s="224"/>
      <c r="D718" s="16" t="s">
        <v>1997</v>
      </c>
      <c r="E718" s="300"/>
      <c r="F718" s="81">
        <v>3</v>
      </c>
      <c r="G718" s="314">
        <v>4.7619047619047619</v>
      </c>
      <c r="H718" s="81">
        <v>6</v>
      </c>
      <c r="I718" s="19">
        <v>8.8235294117647065</v>
      </c>
      <c r="J718" s="81">
        <v>3</v>
      </c>
      <c r="K718" s="19">
        <v>3.8461538461538463</v>
      </c>
      <c r="L718" s="81">
        <v>5</v>
      </c>
      <c r="M718" s="19">
        <v>6.756756756756757</v>
      </c>
      <c r="N718" s="83">
        <v>4</v>
      </c>
      <c r="O718" s="59">
        <v>5.333333333333333</v>
      </c>
      <c r="P718" s="83">
        <v>7</v>
      </c>
      <c r="Q718" s="59">
        <v>10</v>
      </c>
      <c r="R718" s="58">
        <v>5</v>
      </c>
      <c r="S718" s="59">
        <v>6.9</v>
      </c>
      <c r="T718" s="58"/>
      <c r="U718" s="59"/>
      <c r="V718" s="59"/>
      <c r="W718" s="224"/>
      <c r="X718" s="250"/>
      <c r="Y718" s="224"/>
      <c r="Z718" s="224"/>
      <c r="AA718" s="224"/>
      <c r="AB718" s="224"/>
      <c r="AC718" s="224"/>
      <c r="AD718" s="16"/>
    </row>
    <row r="719" spans="1:30" s="51" customFormat="1" ht="20.100000000000001" customHeight="1">
      <c r="A719" s="16"/>
      <c r="B719" s="16"/>
      <c r="C719" s="224"/>
      <c r="D719" s="16" t="s">
        <v>1998</v>
      </c>
      <c r="E719" s="300"/>
      <c r="F719" s="81"/>
      <c r="G719" s="314"/>
      <c r="H719" s="81">
        <v>1</v>
      </c>
      <c r="I719" s="19">
        <v>1.4705882352941178</v>
      </c>
      <c r="J719" s="81">
        <v>2</v>
      </c>
      <c r="K719" s="19">
        <v>2.5641025641025643</v>
      </c>
      <c r="L719" s="81">
        <v>1</v>
      </c>
      <c r="M719" s="19">
        <v>1.3513513513513513</v>
      </c>
      <c r="N719" s="83">
        <v>1</v>
      </c>
      <c r="O719" s="59">
        <v>1.3333333333333333</v>
      </c>
      <c r="P719" s="83">
        <v>2</v>
      </c>
      <c r="Q719" s="59">
        <v>2.8571428571428572</v>
      </c>
      <c r="R719" s="58">
        <v>5</v>
      </c>
      <c r="S719" s="59">
        <v>6.9</v>
      </c>
      <c r="T719" s="58"/>
      <c r="U719" s="59"/>
      <c r="V719" s="59"/>
      <c r="W719" s="224"/>
      <c r="X719" s="250"/>
      <c r="Y719" s="224"/>
      <c r="Z719" s="224"/>
      <c r="AA719" s="224"/>
      <c r="AB719" s="224"/>
      <c r="AC719" s="224"/>
      <c r="AD719" s="16"/>
    </row>
    <row r="720" spans="1:30" s="51" customFormat="1" ht="20.100000000000001" customHeight="1">
      <c r="A720" s="16"/>
      <c r="B720" s="16"/>
      <c r="C720" s="224"/>
      <c r="D720" s="16" t="s">
        <v>1999</v>
      </c>
      <c r="E720" s="300"/>
      <c r="F720" s="81"/>
      <c r="G720" s="314"/>
      <c r="H720" s="81">
        <v>1</v>
      </c>
      <c r="I720" s="19">
        <v>1.4705882352941178</v>
      </c>
      <c r="J720" s="81">
        <v>3</v>
      </c>
      <c r="K720" s="19">
        <v>3.8461538461538463</v>
      </c>
      <c r="L720" s="81">
        <v>1</v>
      </c>
      <c r="M720" s="19">
        <v>1.3513513513513513</v>
      </c>
      <c r="N720" s="83">
        <v>5</v>
      </c>
      <c r="O720" s="59">
        <v>6.666666666666667</v>
      </c>
      <c r="P720" s="83">
        <v>2</v>
      </c>
      <c r="Q720" s="59">
        <v>2.8571428571428572</v>
      </c>
      <c r="R720" s="58">
        <v>2</v>
      </c>
      <c r="S720" s="59">
        <v>2.8</v>
      </c>
      <c r="T720" s="58"/>
      <c r="U720" s="59"/>
      <c r="V720" s="59"/>
      <c r="W720" s="224"/>
      <c r="X720" s="250"/>
      <c r="Y720" s="224"/>
      <c r="Z720" s="224"/>
      <c r="AA720" s="224"/>
      <c r="AB720" s="224"/>
      <c r="AC720" s="224"/>
      <c r="AD720" s="16"/>
    </row>
    <row r="721" spans="1:30" s="51" customFormat="1" ht="20.100000000000001" customHeight="1">
      <c r="A721" s="16"/>
      <c r="B721" s="16"/>
      <c r="C721" s="224"/>
      <c r="D721" s="16" t="s">
        <v>2000</v>
      </c>
      <c r="E721" s="300"/>
      <c r="F721" s="81">
        <v>1</v>
      </c>
      <c r="G721" s="314">
        <v>1.5873015873015872</v>
      </c>
      <c r="H721" s="81">
        <v>3</v>
      </c>
      <c r="I721" s="19">
        <v>4.4117647058823533</v>
      </c>
      <c r="J721" s="81">
        <v>2</v>
      </c>
      <c r="K721" s="19">
        <v>2.5641025641025643</v>
      </c>
      <c r="L721" s="81">
        <v>3</v>
      </c>
      <c r="M721" s="19">
        <v>4.0540540540540544</v>
      </c>
      <c r="N721" s="83">
        <v>4</v>
      </c>
      <c r="O721" s="59">
        <v>5.333333333333333</v>
      </c>
      <c r="P721" s="83">
        <v>3</v>
      </c>
      <c r="Q721" s="59">
        <v>4.2857142857142856</v>
      </c>
      <c r="R721" s="58">
        <v>2</v>
      </c>
      <c r="S721" s="59">
        <v>2.8</v>
      </c>
      <c r="T721" s="58"/>
      <c r="U721" s="59"/>
      <c r="V721" s="59"/>
      <c r="W721" s="224"/>
      <c r="X721" s="250"/>
      <c r="Y721" s="224"/>
      <c r="Z721" s="224"/>
      <c r="AA721" s="224"/>
      <c r="AB721" s="224"/>
      <c r="AC721" s="224"/>
      <c r="AD721" s="16"/>
    </row>
    <row r="722" spans="1:30" s="51" customFormat="1" ht="20.100000000000001" customHeight="1">
      <c r="A722" s="16"/>
      <c r="B722" s="16"/>
      <c r="C722" s="224"/>
      <c r="D722" s="16" t="s">
        <v>2001</v>
      </c>
      <c r="E722" s="300"/>
      <c r="F722" s="81">
        <v>3</v>
      </c>
      <c r="G722" s="314">
        <v>4.7619047619047619</v>
      </c>
      <c r="H722" s="81"/>
      <c r="I722" s="19"/>
      <c r="J722" s="81">
        <v>1</v>
      </c>
      <c r="K722" s="19">
        <v>1.2820512820512822</v>
      </c>
      <c r="L722" s="81">
        <v>1</v>
      </c>
      <c r="M722" s="19">
        <v>1.3513513513513513</v>
      </c>
      <c r="N722" s="83"/>
      <c r="O722" s="59"/>
      <c r="P722" s="83">
        <v>1</v>
      </c>
      <c r="Q722" s="59">
        <v>1.4285714285714286</v>
      </c>
      <c r="R722" s="58">
        <v>2</v>
      </c>
      <c r="S722" s="59">
        <v>2.8</v>
      </c>
      <c r="T722" s="58"/>
      <c r="U722" s="59"/>
      <c r="V722" s="59"/>
      <c r="W722" s="224"/>
      <c r="X722" s="250"/>
      <c r="Y722" s="224"/>
      <c r="Z722" s="224"/>
      <c r="AA722" s="224"/>
      <c r="AB722" s="224"/>
      <c r="AC722" s="224"/>
      <c r="AD722" s="16"/>
    </row>
    <row r="723" spans="1:30" s="38" customFormat="1" ht="20.100000000000001" customHeight="1">
      <c r="A723" s="16"/>
      <c r="B723" s="16"/>
      <c r="C723" s="224"/>
      <c r="D723" s="16" t="s">
        <v>7058</v>
      </c>
      <c r="E723" s="300"/>
      <c r="F723" s="81"/>
      <c r="G723" s="314"/>
      <c r="H723" s="81"/>
      <c r="I723" s="19"/>
      <c r="J723" s="81"/>
      <c r="K723" s="19"/>
      <c r="L723" s="81"/>
      <c r="M723" s="19"/>
      <c r="N723" s="83"/>
      <c r="O723" s="59"/>
      <c r="P723" s="83"/>
      <c r="Q723" s="59"/>
      <c r="R723" s="58">
        <v>2</v>
      </c>
      <c r="S723" s="59">
        <v>2.8</v>
      </c>
      <c r="T723" s="58"/>
      <c r="U723" s="59"/>
      <c r="V723" s="59"/>
      <c r="W723" s="224"/>
      <c r="X723" s="250"/>
      <c r="Y723" s="224"/>
      <c r="Z723" s="224"/>
      <c r="AA723" s="224"/>
      <c r="AB723" s="224"/>
      <c r="AC723" s="224"/>
      <c r="AD723" s="16"/>
    </row>
    <row r="724" spans="1:30" s="51" customFormat="1" ht="20.100000000000001" customHeight="1">
      <c r="A724" s="9" t="s">
        <v>4087</v>
      </c>
      <c r="B724" s="9" t="s">
        <v>779</v>
      </c>
      <c r="C724" s="223" t="s">
        <v>4121</v>
      </c>
      <c r="D724" s="9"/>
      <c r="E724" s="223"/>
      <c r="F724" s="80">
        <v>3</v>
      </c>
      <c r="G724" s="12">
        <v>100</v>
      </c>
      <c r="H724" s="80"/>
      <c r="I724" s="12"/>
      <c r="J724" s="80">
        <v>1</v>
      </c>
      <c r="K724" s="12">
        <v>100</v>
      </c>
      <c r="L724" s="80">
        <v>1</v>
      </c>
      <c r="M724" s="12">
        <v>100</v>
      </c>
      <c r="N724" s="82"/>
      <c r="O724" s="57"/>
      <c r="P724" s="82">
        <v>1</v>
      </c>
      <c r="Q724" s="57">
        <v>100</v>
      </c>
      <c r="R724" s="56">
        <v>2</v>
      </c>
      <c r="S724" s="57">
        <v>100</v>
      </c>
      <c r="T724" s="56"/>
      <c r="U724" s="57"/>
      <c r="V724" s="308" t="s">
        <v>28</v>
      </c>
      <c r="W724" s="223" t="s">
        <v>7010</v>
      </c>
      <c r="X724" s="249" t="s">
        <v>28</v>
      </c>
      <c r="Y724" s="223" t="s">
        <v>7010</v>
      </c>
      <c r="Z724" s="223" t="s">
        <v>7010</v>
      </c>
      <c r="AA724" s="223" t="s">
        <v>7010</v>
      </c>
      <c r="AB724" s="223" t="s">
        <v>7010</v>
      </c>
      <c r="AC724" s="223"/>
      <c r="AD724" s="9"/>
    </row>
    <row r="725" spans="1:30" s="51" customFormat="1" ht="20.100000000000001" customHeight="1">
      <c r="A725" s="39" t="s">
        <v>4088</v>
      </c>
      <c r="B725" s="39" t="s">
        <v>6716</v>
      </c>
      <c r="C725" s="40" t="s">
        <v>4122</v>
      </c>
      <c r="D725" s="39" t="s">
        <v>7088</v>
      </c>
      <c r="E725" s="40"/>
      <c r="F725" s="95">
        <v>2219</v>
      </c>
      <c r="G725" s="331">
        <v>100</v>
      </c>
      <c r="H725" s="95">
        <v>2255</v>
      </c>
      <c r="I725" s="44">
        <v>100</v>
      </c>
      <c r="J725" s="95">
        <v>2306</v>
      </c>
      <c r="K725" s="44">
        <v>100</v>
      </c>
      <c r="L725" s="95">
        <v>2375</v>
      </c>
      <c r="M725" s="44">
        <v>100</v>
      </c>
      <c r="N725" s="97">
        <v>2434</v>
      </c>
      <c r="O725" s="72">
        <v>100</v>
      </c>
      <c r="P725" s="97">
        <v>2493</v>
      </c>
      <c r="Q725" s="72">
        <v>100</v>
      </c>
      <c r="R725" s="71">
        <v>2595</v>
      </c>
      <c r="S725" s="72">
        <v>100</v>
      </c>
      <c r="T725" s="71"/>
      <c r="U725" s="72"/>
      <c r="V725" s="359" t="s">
        <v>28</v>
      </c>
      <c r="W725" s="40" t="s">
        <v>7010</v>
      </c>
      <c r="X725" s="40" t="s">
        <v>28</v>
      </c>
      <c r="Y725" s="40" t="s">
        <v>7010</v>
      </c>
      <c r="Z725" s="40" t="s">
        <v>7010</v>
      </c>
      <c r="AA725" s="40" t="s">
        <v>7010</v>
      </c>
      <c r="AB725" s="40" t="s">
        <v>7010</v>
      </c>
      <c r="AC725" s="40"/>
      <c r="AD725" s="39"/>
    </row>
    <row r="726" spans="1:30" ht="20.100000000000001" customHeight="1">
      <c r="F726" s="528"/>
      <c r="G726" s="529"/>
    </row>
    <row r="727" spans="1:30" ht="20.100000000000001" customHeight="1">
      <c r="F727" s="528"/>
      <c r="G727" s="529"/>
    </row>
    <row r="728" spans="1:30" ht="20.100000000000001" customHeight="1">
      <c r="F728" s="528"/>
      <c r="G728" s="529"/>
    </row>
    <row r="729" spans="1:30" ht="20.100000000000001" customHeight="1">
      <c r="F729" s="528"/>
      <c r="G729" s="529"/>
    </row>
    <row r="730" spans="1:30" ht="20.100000000000001" customHeight="1">
      <c r="F730" s="528"/>
      <c r="G730" s="529"/>
    </row>
    <row r="731" spans="1:30" ht="20.100000000000001" customHeight="1">
      <c r="F731" s="528"/>
      <c r="G731" s="529"/>
    </row>
    <row r="732" spans="1:30" ht="20.100000000000001" customHeight="1">
      <c r="F732" s="528"/>
      <c r="G732" s="529"/>
    </row>
    <row r="733" spans="1:30" ht="20.100000000000001" customHeight="1">
      <c r="F733" s="528"/>
      <c r="G733" s="529"/>
    </row>
    <row r="734" spans="1:30" ht="20.100000000000001" customHeight="1">
      <c r="F734" s="528"/>
      <c r="G734" s="529"/>
    </row>
    <row r="735" spans="1:30" ht="20.100000000000001" customHeight="1">
      <c r="F735" s="528"/>
      <c r="G735" s="529"/>
    </row>
    <row r="736" spans="1:30" ht="20.100000000000001" customHeight="1">
      <c r="F736" s="528"/>
      <c r="G736" s="529"/>
    </row>
    <row r="737" spans="6:7" ht="20.100000000000001" customHeight="1">
      <c r="F737" s="528"/>
      <c r="G737" s="529"/>
    </row>
    <row r="738" spans="6:7" ht="20.100000000000001" customHeight="1">
      <c r="F738" s="528"/>
      <c r="G738" s="529"/>
    </row>
    <row r="739" spans="6:7" ht="20.100000000000001" customHeight="1">
      <c r="F739" s="528"/>
      <c r="G739" s="529"/>
    </row>
    <row r="740" spans="6:7" ht="20.100000000000001" customHeight="1">
      <c r="F740" s="528"/>
      <c r="G740" s="529"/>
    </row>
    <row r="741" spans="6:7" ht="20.100000000000001" customHeight="1">
      <c r="F741" s="528"/>
      <c r="G741" s="529"/>
    </row>
    <row r="742" spans="6:7" ht="20.100000000000001" customHeight="1">
      <c r="F742" s="528"/>
      <c r="G742" s="529"/>
    </row>
    <row r="743" spans="6:7" ht="20.100000000000001" customHeight="1">
      <c r="F743" s="528"/>
      <c r="G743" s="529"/>
    </row>
    <row r="744" spans="6:7" ht="20.100000000000001" customHeight="1">
      <c r="F744" s="528"/>
      <c r="G744" s="529"/>
    </row>
    <row r="745" spans="6:7" ht="20.100000000000001" customHeight="1">
      <c r="F745" s="528"/>
      <c r="G745" s="529"/>
    </row>
    <row r="746" spans="6:7" ht="20.100000000000001" customHeight="1">
      <c r="F746" s="528"/>
      <c r="G746" s="529"/>
    </row>
    <row r="747" spans="6:7" ht="20.100000000000001" customHeight="1">
      <c r="F747" s="528"/>
      <c r="G747" s="529"/>
    </row>
    <row r="748" spans="6:7" ht="20.100000000000001" customHeight="1">
      <c r="F748" s="528"/>
      <c r="G748" s="529"/>
    </row>
    <row r="749" spans="6:7" ht="20.100000000000001" customHeight="1">
      <c r="F749" s="528"/>
      <c r="G749" s="529"/>
    </row>
    <row r="750" spans="6:7" ht="20.100000000000001" customHeight="1">
      <c r="F750" s="528"/>
      <c r="G750" s="529"/>
    </row>
    <row r="751" spans="6:7" ht="20.100000000000001" customHeight="1">
      <c r="F751" s="528"/>
      <c r="G751" s="529"/>
    </row>
    <row r="752" spans="6:7" ht="20.100000000000001" customHeight="1">
      <c r="F752" s="528"/>
      <c r="G752" s="529"/>
    </row>
    <row r="753" spans="6:7" ht="20.100000000000001" customHeight="1">
      <c r="F753" s="528"/>
      <c r="G753" s="529"/>
    </row>
    <row r="754" spans="6:7" ht="20.100000000000001" customHeight="1">
      <c r="F754" s="528"/>
      <c r="G754" s="529"/>
    </row>
    <row r="755" spans="6:7" ht="20.100000000000001" customHeight="1">
      <c r="F755" s="528"/>
      <c r="G755" s="529"/>
    </row>
    <row r="756" spans="6:7" ht="20.100000000000001" customHeight="1">
      <c r="F756" s="528"/>
      <c r="G756" s="529"/>
    </row>
    <row r="757" spans="6:7" ht="20.100000000000001" customHeight="1">
      <c r="F757" s="528"/>
      <c r="G757" s="529"/>
    </row>
    <row r="758" spans="6:7" ht="20.100000000000001" customHeight="1">
      <c r="F758" s="528"/>
      <c r="G758" s="529"/>
    </row>
    <row r="759" spans="6:7" ht="20.100000000000001" customHeight="1">
      <c r="F759" s="528"/>
      <c r="G759" s="529"/>
    </row>
    <row r="760" spans="6:7" ht="20.100000000000001" customHeight="1">
      <c r="F760" s="528"/>
      <c r="G760" s="529"/>
    </row>
    <row r="761" spans="6:7" ht="20.100000000000001" customHeight="1">
      <c r="F761" s="528"/>
      <c r="G761" s="529"/>
    </row>
    <row r="762" spans="6:7" ht="20.100000000000001" customHeight="1">
      <c r="F762" s="528"/>
      <c r="G762" s="529"/>
    </row>
    <row r="763" spans="6:7" ht="20.100000000000001" customHeight="1">
      <c r="F763" s="528"/>
      <c r="G763" s="529"/>
    </row>
    <row r="764" spans="6:7" ht="20.100000000000001" customHeight="1">
      <c r="F764" s="528"/>
      <c r="G764" s="529"/>
    </row>
    <row r="765" spans="6:7" ht="20.100000000000001" customHeight="1">
      <c r="F765" s="528"/>
      <c r="G765" s="529"/>
    </row>
    <row r="766" spans="6:7" ht="20.100000000000001" customHeight="1">
      <c r="F766" s="528"/>
      <c r="G766" s="529"/>
    </row>
    <row r="767" spans="6:7" ht="20.100000000000001" customHeight="1">
      <c r="F767" s="528"/>
      <c r="G767" s="529"/>
    </row>
    <row r="768" spans="6:7" ht="20.100000000000001" customHeight="1">
      <c r="F768" s="528"/>
      <c r="G768" s="529"/>
    </row>
    <row r="769" spans="6:7" ht="20.100000000000001" customHeight="1">
      <c r="F769" s="528"/>
      <c r="G769" s="529"/>
    </row>
    <row r="770" spans="6:7" ht="20.100000000000001" customHeight="1">
      <c r="F770" s="528"/>
      <c r="G770" s="529"/>
    </row>
    <row r="771" spans="6:7" ht="20.100000000000001" customHeight="1">
      <c r="F771" s="528"/>
      <c r="G771" s="529"/>
    </row>
    <row r="772" spans="6:7" ht="20.100000000000001" customHeight="1">
      <c r="F772" s="528"/>
      <c r="G772" s="529"/>
    </row>
    <row r="773" spans="6:7" ht="20.100000000000001" customHeight="1">
      <c r="F773" s="528"/>
      <c r="G773" s="529"/>
    </row>
    <row r="774" spans="6:7" ht="20.100000000000001" customHeight="1">
      <c r="F774" s="528"/>
      <c r="G774" s="529"/>
    </row>
    <row r="775" spans="6:7" ht="20.100000000000001" customHeight="1">
      <c r="F775" s="528"/>
      <c r="G775" s="529"/>
    </row>
    <row r="776" spans="6:7" ht="20.100000000000001" customHeight="1">
      <c r="F776" s="528"/>
      <c r="G776" s="529"/>
    </row>
    <row r="777" spans="6:7" ht="20.100000000000001" customHeight="1">
      <c r="F777" s="528"/>
      <c r="G777" s="529"/>
    </row>
    <row r="778" spans="6:7" ht="20.100000000000001" customHeight="1">
      <c r="F778" s="528"/>
      <c r="G778" s="529"/>
    </row>
    <row r="779" spans="6:7" ht="20.100000000000001" customHeight="1">
      <c r="F779" s="528"/>
      <c r="G779" s="529"/>
    </row>
    <row r="780" spans="6:7" ht="20.100000000000001" customHeight="1">
      <c r="F780" s="528"/>
      <c r="G780" s="529"/>
    </row>
    <row r="781" spans="6:7" ht="20.100000000000001" customHeight="1">
      <c r="F781" s="528"/>
      <c r="G781" s="529"/>
    </row>
    <row r="782" spans="6:7" ht="20.100000000000001" customHeight="1">
      <c r="F782" s="528"/>
      <c r="G782" s="529"/>
    </row>
    <row r="783" spans="6:7" ht="20.100000000000001" customHeight="1">
      <c r="F783" s="528"/>
      <c r="G783" s="529"/>
    </row>
    <row r="784" spans="6:7" ht="20.100000000000001" customHeight="1">
      <c r="F784" s="528"/>
      <c r="G784" s="529"/>
    </row>
    <row r="785" spans="6:7" ht="20.100000000000001" customHeight="1">
      <c r="F785" s="528"/>
      <c r="G785" s="529"/>
    </row>
    <row r="786" spans="6:7" ht="20.100000000000001" customHeight="1">
      <c r="F786" s="528"/>
      <c r="G786" s="529"/>
    </row>
    <row r="787" spans="6:7" ht="20.100000000000001" customHeight="1">
      <c r="F787" s="528"/>
      <c r="G787" s="529"/>
    </row>
    <row r="788" spans="6:7" ht="20.100000000000001" customHeight="1">
      <c r="F788" s="528"/>
      <c r="G788" s="529"/>
    </row>
    <row r="789" spans="6:7" ht="20.100000000000001" customHeight="1">
      <c r="F789" s="528"/>
      <c r="G789" s="529"/>
    </row>
    <row r="790" spans="6:7" ht="20.100000000000001" customHeight="1">
      <c r="F790" s="528"/>
      <c r="G790" s="529"/>
    </row>
    <row r="791" spans="6:7" ht="20.100000000000001" customHeight="1">
      <c r="F791" s="528"/>
      <c r="G791" s="529"/>
    </row>
    <row r="792" spans="6:7" ht="20.100000000000001" customHeight="1">
      <c r="F792" s="528"/>
      <c r="G792" s="529"/>
    </row>
    <row r="793" spans="6:7" ht="20.100000000000001" customHeight="1">
      <c r="F793" s="528"/>
      <c r="G793" s="529"/>
    </row>
    <row r="794" spans="6:7" ht="20.100000000000001" customHeight="1">
      <c r="F794" s="528"/>
      <c r="G794" s="529"/>
    </row>
    <row r="795" spans="6:7" ht="20.100000000000001" customHeight="1">
      <c r="F795" s="528"/>
      <c r="G795" s="529"/>
    </row>
    <row r="796" spans="6:7" ht="20.100000000000001" customHeight="1">
      <c r="F796" s="528"/>
      <c r="G796" s="529"/>
    </row>
    <row r="797" spans="6:7" ht="20.100000000000001" customHeight="1">
      <c r="F797" s="528"/>
      <c r="G797" s="529"/>
    </row>
    <row r="798" spans="6:7" ht="20.100000000000001" customHeight="1">
      <c r="F798" s="528"/>
      <c r="G798" s="529"/>
    </row>
    <row r="799" spans="6:7" ht="20.100000000000001" customHeight="1">
      <c r="F799" s="528"/>
      <c r="G799" s="529"/>
    </row>
    <row r="800" spans="6:7" ht="20.100000000000001" customHeight="1">
      <c r="F800" s="528"/>
      <c r="G800" s="529"/>
    </row>
    <row r="801" spans="6:7" ht="20.100000000000001" customHeight="1">
      <c r="F801" s="528"/>
      <c r="G801" s="529"/>
    </row>
    <row r="802" spans="6:7" ht="20.100000000000001" customHeight="1">
      <c r="F802" s="528"/>
      <c r="G802" s="529"/>
    </row>
    <row r="803" spans="6:7" ht="20.100000000000001" customHeight="1">
      <c r="F803" s="528"/>
      <c r="G803" s="529"/>
    </row>
    <row r="804" spans="6:7" ht="20.100000000000001" customHeight="1">
      <c r="F804" s="528"/>
      <c r="G804" s="529"/>
    </row>
    <row r="805" spans="6:7" ht="20.100000000000001" customHeight="1">
      <c r="F805" s="528"/>
      <c r="G805" s="529"/>
    </row>
    <row r="806" spans="6:7" ht="20.100000000000001" customHeight="1">
      <c r="F806" s="528"/>
      <c r="G806" s="529"/>
    </row>
    <row r="807" spans="6:7" ht="20.100000000000001" customHeight="1">
      <c r="F807" s="528"/>
      <c r="G807" s="529"/>
    </row>
    <row r="808" spans="6:7" ht="20.100000000000001" customHeight="1">
      <c r="F808" s="528"/>
      <c r="G808" s="529"/>
    </row>
    <row r="809" spans="6:7" ht="20.100000000000001" customHeight="1">
      <c r="F809" s="528"/>
      <c r="G809" s="529"/>
    </row>
    <row r="810" spans="6:7" ht="20.100000000000001" customHeight="1">
      <c r="F810" s="528"/>
      <c r="G810" s="529"/>
    </row>
    <row r="811" spans="6:7" ht="20.100000000000001" customHeight="1">
      <c r="F811" s="528"/>
      <c r="G811" s="529"/>
    </row>
    <row r="812" spans="6:7" ht="20.100000000000001" customHeight="1">
      <c r="F812" s="528"/>
      <c r="G812" s="529"/>
    </row>
    <row r="813" spans="6:7" ht="20.100000000000001" customHeight="1">
      <c r="F813" s="528"/>
      <c r="G813" s="529"/>
    </row>
    <row r="814" spans="6:7" ht="20.100000000000001" customHeight="1">
      <c r="F814" s="528"/>
      <c r="G814" s="529"/>
    </row>
    <row r="815" spans="6:7" ht="20.100000000000001" customHeight="1">
      <c r="F815" s="528"/>
      <c r="G815" s="529"/>
    </row>
    <row r="816" spans="6:7" ht="20.100000000000001" customHeight="1">
      <c r="F816" s="528"/>
      <c r="G816" s="529"/>
    </row>
    <row r="817" spans="6:7" ht="20.100000000000001" customHeight="1">
      <c r="F817" s="528"/>
      <c r="G817" s="529"/>
    </row>
    <row r="818" spans="6:7" ht="20.100000000000001" customHeight="1">
      <c r="F818" s="528"/>
      <c r="G818" s="529"/>
    </row>
    <row r="819" spans="6:7" ht="20.100000000000001" customHeight="1">
      <c r="F819" s="528"/>
      <c r="G819" s="529"/>
    </row>
    <row r="820" spans="6:7" ht="20.100000000000001" customHeight="1">
      <c r="F820" s="528"/>
      <c r="G820" s="529"/>
    </row>
    <row r="821" spans="6:7" ht="20.100000000000001" customHeight="1">
      <c r="F821" s="528"/>
      <c r="G821" s="529"/>
    </row>
    <row r="822" spans="6:7" ht="20.100000000000001" customHeight="1">
      <c r="F822" s="528"/>
      <c r="G822" s="529"/>
    </row>
    <row r="823" spans="6:7" ht="20.100000000000001" customHeight="1">
      <c r="F823" s="528"/>
      <c r="G823" s="529"/>
    </row>
    <row r="824" spans="6:7" ht="20.100000000000001" customHeight="1">
      <c r="F824" s="528"/>
      <c r="G824" s="529"/>
    </row>
    <row r="825" spans="6:7" ht="20.100000000000001" customHeight="1">
      <c r="F825" s="528"/>
      <c r="G825" s="529"/>
    </row>
    <row r="826" spans="6:7" ht="20.100000000000001" customHeight="1">
      <c r="F826" s="528"/>
      <c r="G826" s="529"/>
    </row>
    <row r="827" spans="6:7" ht="20.100000000000001" customHeight="1">
      <c r="F827" s="528"/>
      <c r="G827" s="529"/>
    </row>
    <row r="828" spans="6:7" ht="20.100000000000001" customHeight="1">
      <c r="F828" s="528"/>
      <c r="G828" s="529"/>
    </row>
    <row r="829" spans="6:7" ht="20.100000000000001" customHeight="1">
      <c r="F829" s="528"/>
      <c r="G829" s="529"/>
    </row>
    <row r="830" spans="6:7" ht="20.100000000000001" customHeight="1">
      <c r="F830" s="528"/>
      <c r="G830" s="529"/>
    </row>
    <row r="831" spans="6:7" ht="20.100000000000001" customHeight="1">
      <c r="F831" s="528"/>
      <c r="G831" s="529"/>
    </row>
    <row r="832" spans="6:7" ht="20.100000000000001" customHeight="1">
      <c r="F832" s="528"/>
      <c r="G832" s="529"/>
    </row>
    <row r="833" spans="6:7" ht="20.100000000000001" customHeight="1">
      <c r="F833" s="528"/>
      <c r="G833" s="529"/>
    </row>
    <row r="834" spans="6:7" ht="20.100000000000001" customHeight="1">
      <c r="F834" s="528"/>
      <c r="G834" s="529"/>
    </row>
    <row r="835" spans="6:7" ht="20.100000000000001" customHeight="1">
      <c r="F835" s="528"/>
      <c r="G835" s="529"/>
    </row>
    <row r="836" spans="6:7" ht="20.100000000000001" customHeight="1">
      <c r="F836" s="528"/>
      <c r="G836" s="529"/>
    </row>
    <row r="837" spans="6:7" ht="20.100000000000001" customHeight="1">
      <c r="F837" s="528"/>
      <c r="G837" s="529"/>
    </row>
    <row r="838" spans="6:7" ht="20.100000000000001" customHeight="1">
      <c r="F838" s="528"/>
      <c r="G838" s="529"/>
    </row>
    <row r="839" spans="6:7" ht="20.100000000000001" customHeight="1">
      <c r="F839" s="528"/>
      <c r="G839" s="529"/>
    </row>
    <row r="840" spans="6:7" ht="20.100000000000001" customHeight="1">
      <c r="F840" s="528"/>
      <c r="G840" s="529"/>
    </row>
    <row r="841" spans="6:7" ht="20.100000000000001" customHeight="1">
      <c r="F841" s="528"/>
      <c r="G841" s="529"/>
    </row>
    <row r="842" spans="6:7" ht="20.100000000000001" customHeight="1">
      <c r="F842" s="528"/>
      <c r="G842" s="529"/>
    </row>
    <row r="843" spans="6:7" ht="20.100000000000001" customHeight="1">
      <c r="F843" s="528"/>
      <c r="G843" s="529"/>
    </row>
    <row r="844" spans="6:7" ht="20.100000000000001" customHeight="1">
      <c r="F844" s="528"/>
      <c r="G844" s="529"/>
    </row>
    <row r="845" spans="6:7" ht="20.100000000000001" customHeight="1">
      <c r="F845" s="528"/>
      <c r="G845" s="529"/>
    </row>
    <row r="846" spans="6:7" ht="20.100000000000001" customHeight="1">
      <c r="F846" s="528"/>
      <c r="G846" s="529"/>
    </row>
    <row r="65536" spans="22:22" ht="20.100000000000001" customHeight="1">
      <c r="V65536" s="301"/>
    </row>
  </sheetData>
  <mergeCells count="15">
    <mergeCell ref="J1:K1"/>
    <mergeCell ref="H1:I1"/>
    <mergeCell ref="F1:G1"/>
    <mergeCell ref="AD1:AD2"/>
    <mergeCell ref="L1:M1"/>
    <mergeCell ref="N1:O1"/>
    <mergeCell ref="P1:Q1"/>
    <mergeCell ref="R1:S1"/>
    <mergeCell ref="T1:U1"/>
    <mergeCell ref="V1:AC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2" orientation="landscape" r:id="rId1"/>
  <headerFooter alignWithMargins="0">
    <oddHeader>&amp;C&amp;"돋움,굵게"&amp;14장애인고용패널조사 코드집-DQ파트</oddHeader>
    <oddFooter>&amp;C&amp;P/&amp;N</oddFooter>
  </headerFooter>
  <colBreaks count="1" manualBreakCount="1">
    <brk id="3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tabColor theme="3"/>
  </sheetPr>
  <dimension ref="A1:AD644"/>
  <sheetViews>
    <sheetView zoomScale="80" zoomScaleNormal="80" workbookViewId="0">
      <pane xSplit="3" ySplit="2" topLeftCell="D135" activePane="bottomRight" state="frozen"/>
      <selection activeCell="B24" sqref="B24"/>
      <selection pane="topRight" activeCell="B24" sqref="B24"/>
      <selection pane="bottomLeft" activeCell="B24" sqref="B24"/>
      <selection pane="bottomRight" activeCell="F148" sqref="F148:F166"/>
    </sheetView>
  </sheetViews>
  <sheetFormatPr defaultRowHeight="20.100000000000001" customHeight="1"/>
  <cols>
    <col min="1" max="1" width="10" style="51" bestFit="1" customWidth="1"/>
    <col min="2" max="2" width="30.5703125" style="51" customWidth="1"/>
    <col min="3" max="3" width="37.7109375" style="52" customWidth="1"/>
    <col min="4" max="4" width="69" style="414" customWidth="1"/>
    <col min="5" max="5" width="6.42578125" style="52" customWidth="1"/>
    <col min="6" max="6" width="9.140625" style="53" customWidth="1"/>
    <col min="7" max="7" width="9.140625" style="54" customWidth="1"/>
    <col min="8" max="8" width="9.140625" style="53" customWidth="1"/>
    <col min="9" max="9" width="9.140625" style="54" customWidth="1"/>
    <col min="10" max="10" width="9.140625" style="53" customWidth="1"/>
    <col min="11" max="11" width="9.140625" style="54" customWidth="1"/>
    <col min="12" max="12" width="9.140625" style="53" customWidth="1"/>
    <col min="13" max="13" width="9.140625" style="54" customWidth="1"/>
    <col min="14" max="14" width="9.140625" style="53" customWidth="1"/>
    <col min="15" max="15" width="9.14062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48.85546875" style="52" bestFit="1" customWidth="1"/>
    <col min="31" max="16384" width="9.140625" style="51"/>
  </cols>
  <sheetData>
    <row r="1" spans="1:30" s="5" customFormat="1" ht="20.100000000000001" customHeight="1">
      <c r="A1" s="585" t="s">
        <v>6988</v>
      </c>
      <c r="B1" s="585" t="s">
        <v>6989</v>
      </c>
      <c r="C1" s="585" t="s">
        <v>6990</v>
      </c>
      <c r="D1" s="594" t="s">
        <v>6991</v>
      </c>
      <c r="E1" s="585" t="s">
        <v>6992</v>
      </c>
      <c r="F1" s="581" t="s">
        <v>7581</v>
      </c>
      <c r="G1" s="581"/>
      <c r="H1" s="581" t="s">
        <v>7553</v>
      </c>
      <c r="I1" s="581"/>
      <c r="J1" s="581" t="s">
        <v>6993</v>
      </c>
      <c r="K1" s="581"/>
      <c r="L1" s="581" t="s">
        <v>6994</v>
      </c>
      <c r="M1" s="581"/>
      <c r="N1" s="581" t="s">
        <v>6995</v>
      </c>
      <c r="O1" s="581"/>
      <c r="P1" s="581" t="s">
        <v>6996</v>
      </c>
      <c r="Q1" s="581"/>
      <c r="R1" s="581" t="s">
        <v>6997</v>
      </c>
      <c r="S1" s="581"/>
      <c r="T1" s="581" t="s">
        <v>6998</v>
      </c>
      <c r="U1" s="581"/>
      <c r="V1" s="593" t="s">
        <v>6999</v>
      </c>
      <c r="W1" s="583"/>
      <c r="X1" s="583"/>
      <c r="Y1" s="583"/>
      <c r="Z1" s="583"/>
      <c r="AA1" s="583"/>
      <c r="AB1" s="583"/>
      <c r="AC1" s="584"/>
      <c r="AD1" s="585" t="s">
        <v>7000</v>
      </c>
    </row>
    <row r="2" spans="1:30" s="5" customFormat="1" ht="27">
      <c r="A2" s="585"/>
      <c r="B2" s="585"/>
      <c r="C2" s="585"/>
      <c r="D2" s="594"/>
      <c r="E2" s="585"/>
      <c r="F2" s="398" t="s">
        <v>39</v>
      </c>
      <c r="G2" s="399" t="s">
        <v>2471</v>
      </c>
      <c r="H2" s="398" t="s">
        <v>39</v>
      </c>
      <c r="I2" s="399" t="s">
        <v>2471</v>
      </c>
      <c r="J2" s="398" t="s">
        <v>7001</v>
      </c>
      <c r="K2" s="399" t="s">
        <v>7002</v>
      </c>
      <c r="L2" s="398" t="s">
        <v>7001</v>
      </c>
      <c r="M2" s="399" t="s">
        <v>7002</v>
      </c>
      <c r="N2" s="398" t="s">
        <v>7001</v>
      </c>
      <c r="O2" s="399" t="s">
        <v>7002</v>
      </c>
      <c r="P2" s="398" t="s">
        <v>7001</v>
      </c>
      <c r="Q2" s="399" t="s">
        <v>7002</v>
      </c>
      <c r="R2" s="398" t="s">
        <v>7001</v>
      </c>
      <c r="S2" s="399" t="s">
        <v>7002</v>
      </c>
      <c r="T2" s="398" t="s">
        <v>7001</v>
      </c>
      <c r="U2" s="399" t="s">
        <v>7002</v>
      </c>
      <c r="V2" s="399" t="s">
        <v>7585</v>
      </c>
      <c r="W2" s="399" t="s">
        <v>7555</v>
      </c>
      <c r="X2" s="399" t="s">
        <v>6841</v>
      </c>
      <c r="Y2" s="399" t="s">
        <v>7003</v>
      </c>
      <c r="Z2" s="404" t="s">
        <v>7004</v>
      </c>
      <c r="AA2" s="405" t="s">
        <v>7005</v>
      </c>
      <c r="AB2" s="405" t="s">
        <v>7006</v>
      </c>
      <c r="AC2" s="406" t="s">
        <v>7007</v>
      </c>
      <c r="AD2" s="585"/>
    </row>
    <row r="3" spans="1:30" s="5" customFormat="1" ht="20.100000000000001" customHeight="1">
      <c r="A3" s="9" t="s">
        <v>7089</v>
      </c>
      <c r="B3" s="9" t="s">
        <v>1291</v>
      </c>
      <c r="C3" s="223" t="s">
        <v>7009</v>
      </c>
      <c r="D3" s="407" t="s">
        <v>7090</v>
      </c>
      <c r="E3" s="223"/>
      <c r="F3" s="11">
        <v>1477</v>
      </c>
      <c r="G3" s="12">
        <v>37.082601054481543</v>
      </c>
      <c r="H3" s="11">
        <v>1522</v>
      </c>
      <c r="I3" s="12">
        <v>37.285644292013721</v>
      </c>
      <c r="J3" s="11">
        <v>1578</v>
      </c>
      <c r="K3" s="12">
        <v>37.923576063446284</v>
      </c>
      <c r="L3" s="11">
        <v>1627</v>
      </c>
      <c r="M3" s="12">
        <v>37.863625785431694</v>
      </c>
      <c r="N3" s="11">
        <v>1648</v>
      </c>
      <c r="O3" s="12">
        <v>37.480100068228339</v>
      </c>
      <c r="P3" s="56">
        <v>1699</v>
      </c>
      <c r="Q3" s="57">
        <v>37.209811651335961</v>
      </c>
      <c r="R3" s="56">
        <v>1738</v>
      </c>
      <c r="S3" s="57">
        <v>37.160573016891171</v>
      </c>
      <c r="T3" s="11"/>
      <c r="U3" s="12"/>
      <c r="V3" s="341" t="s">
        <v>28</v>
      </c>
      <c r="W3" s="223" t="s">
        <v>7010</v>
      </c>
      <c r="X3" s="249" t="s">
        <v>28</v>
      </c>
      <c r="Y3" s="223" t="s">
        <v>7010</v>
      </c>
      <c r="Z3" s="223" t="s">
        <v>7010</v>
      </c>
      <c r="AA3" s="223" t="s">
        <v>7010</v>
      </c>
      <c r="AB3" s="223" t="s">
        <v>7010</v>
      </c>
      <c r="AC3" s="223"/>
      <c r="AD3" s="223"/>
    </row>
    <row r="4" spans="1:30" s="5" customFormat="1" ht="20.100000000000001" customHeight="1">
      <c r="A4" s="16"/>
      <c r="B4" s="16"/>
      <c r="C4" s="224"/>
      <c r="D4" s="408" t="s">
        <v>7091</v>
      </c>
      <c r="E4" s="224"/>
      <c r="F4" s="313">
        <v>115</v>
      </c>
      <c r="G4" s="314">
        <v>2.8872709013306554</v>
      </c>
      <c r="H4" s="18">
        <v>120</v>
      </c>
      <c r="I4" s="19">
        <v>2.9397354238118569</v>
      </c>
      <c r="J4" s="18">
        <v>116</v>
      </c>
      <c r="K4" s="19">
        <v>2.7877913962989664</v>
      </c>
      <c r="L4" s="18">
        <v>113</v>
      </c>
      <c r="M4" s="19">
        <v>2.6297416802420295</v>
      </c>
      <c r="N4" s="18">
        <v>110</v>
      </c>
      <c r="O4" s="19">
        <v>2.5017057084375711</v>
      </c>
      <c r="P4" s="58">
        <v>116</v>
      </c>
      <c r="Q4" s="59">
        <v>2.5405168637757338</v>
      </c>
      <c r="R4" s="58">
        <v>122</v>
      </c>
      <c r="S4" s="59">
        <v>2.6085097284584133</v>
      </c>
      <c r="T4" s="18"/>
      <c r="U4" s="19"/>
      <c r="V4" s="342"/>
      <c r="W4" s="224"/>
      <c r="X4" s="250"/>
      <c r="Y4" s="224"/>
      <c r="Z4" s="224"/>
      <c r="AA4" s="224"/>
      <c r="AB4" s="224"/>
      <c r="AC4" s="224"/>
      <c r="AD4" s="224"/>
    </row>
    <row r="5" spans="1:30" s="5" customFormat="1" ht="20.100000000000001" customHeight="1">
      <c r="A5" s="16"/>
      <c r="B5" s="16"/>
      <c r="C5" s="224"/>
      <c r="D5" s="408" t="s">
        <v>7092</v>
      </c>
      <c r="E5" s="224"/>
      <c r="F5" s="313">
        <v>13</v>
      </c>
      <c r="G5" s="314">
        <v>0.32638714536781321</v>
      </c>
      <c r="H5" s="18">
        <v>14</v>
      </c>
      <c r="I5" s="19">
        <v>0.34296913277804997</v>
      </c>
      <c r="J5" s="18">
        <v>17</v>
      </c>
      <c r="K5" s="19">
        <v>0.4085556356645037</v>
      </c>
      <c r="L5" s="18">
        <v>31</v>
      </c>
      <c r="M5" s="19">
        <v>0.72143355829648592</v>
      </c>
      <c r="N5" s="18">
        <v>29</v>
      </c>
      <c r="O5" s="19">
        <v>0.65954059586081415</v>
      </c>
      <c r="P5" s="58">
        <v>23</v>
      </c>
      <c r="Q5" s="59">
        <v>0.50372317126587818</v>
      </c>
      <c r="R5" s="58">
        <v>57</v>
      </c>
      <c r="S5" s="59">
        <v>1.2187299550994226</v>
      </c>
      <c r="T5" s="18"/>
      <c r="U5" s="19"/>
      <c r="V5" s="342"/>
      <c r="W5" s="224"/>
      <c r="X5" s="250"/>
      <c r="Y5" s="224"/>
      <c r="Z5" s="224"/>
      <c r="AA5" s="224"/>
      <c r="AB5" s="224"/>
      <c r="AC5" s="224"/>
      <c r="AD5" s="224"/>
    </row>
    <row r="6" spans="1:30" s="5" customFormat="1" ht="20.100000000000001" customHeight="1">
      <c r="A6" s="16"/>
      <c r="B6" s="16"/>
      <c r="C6" s="224"/>
      <c r="D6" s="408" t="s">
        <v>7093</v>
      </c>
      <c r="E6" s="224"/>
      <c r="F6" s="313">
        <v>7</v>
      </c>
      <c r="G6" s="314">
        <v>0.1757469244288225</v>
      </c>
      <c r="H6" s="18">
        <v>8</v>
      </c>
      <c r="I6" s="19">
        <v>0.19598236158745713</v>
      </c>
      <c r="J6" s="18">
        <v>5</v>
      </c>
      <c r="K6" s="19">
        <v>0.12016342225426579</v>
      </c>
      <c r="L6" s="18">
        <v>9</v>
      </c>
      <c r="M6" s="19">
        <v>0.2094484524086572</v>
      </c>
      <c r="N6" s="18">
        <v>6</v>
      </c>
      <c r="O6" s="19">
        <v>0.1364566750056857</v>
      </c>
      <c r="P6" s="58">
        <v>12</v>
      </c>
      <c r="Q6" s="59">
        <v>0.26281208935611039</v>
      </c>
      <c r="R6" s="58">
        <v>23</v>
      </c>
      <c r="S6" s="59">
        <v>0.49176822749625826</v>
      </c>
      <c r="T6" s="18"/>
      <c r="U6" s="19"/>
      <c r="V6" s="342"/>
      <c r="W6" s="224"/>
      <c r="X6" s="250"/>
      <c r="Y6" s="224"/>
      <c r="Z6" s="224"/>
      <c r="AA6" s="224"/>
      <c r="AB6" s="224"/>
      <c r="AC6" s="224"/>
      <c r="AD6" s="224"/>
    </row>
    <row r="7" spans="1:30" s="5" customFormat="1" ht="20.100000000000001" customHeight="1">
      <c r="A7" s="60"/>
      <c r="B7" s="60"/>
      <c r="C7" s="61"/>
      <c r="D7" s="409" t="s">
        <v>7094</v>
      </c>
      <c r="E7" s="61"/>
      <c r="F7" s="319">
        <v>2371</v>
      </c>
      <c r="G7" s="320">
        <v>59.527993974391165</v>
      </c>
      <c r="H7" s="62">
        <v>2418</v>
      </c>
      <c r="I7" s="37">
        <v>59.235668789808919</v>
      </c>
      <c r="J7" s="62">
        <v>2445</v>
      </c>
      <c r="K7" s="37">
        <v>58.759913482335975</v>
      </c>
      <c r="L7" s="62">
        <v>2517</v>
      </c>
      <c r="M7" s="37">
        <v>58.575750523621132</v>
      </c>
      <c r="N7" s="62">
        <v>2604</v>
      </c>
      <c r="O7" s="37">
        <v>59.222196952467591</v>
      </c>
      <c r="P7" s="63">
        <v>2716</v>
      </c>
      <c r="Q7" s="64">
        <v>59.483136224266318</v>
      </c>
      <c r="R7" s="63">
        <v>2737</v>
      </c>
      <c r="S7" s="64">
        <v>58.520419072054736</v>
      </c>
      <c r="T7" s="62"/>
      <c r="U7" s="37"/>
      <c r="V7" s="318"/>
      <c r="W7" s="61"/>
      <c r="X7" s="61"/>
      <c r="Y7" s="61"/>
      <c r="Z7" s="61"/>
      <c r="AA7" s="61"/>
      <c r="AB7" s="61"/>
      <c r="AC7" s="61"/>
      <c r="AD7" s="61"/>
    </row>
    <row r="8" spans="1:30" ht="20.100000000000001" customHeight="1">
      <c r="A8" s="9" t="s">
        <v>3690</v>
      </c>
      <c r="B8" s="9" t="s">
        <v>1292</v>
      </c>
      <c r="C8" s="223" t="s">
        <v>7009</v>
      </c>
      <c r="D8" s="407" t="s">
        <v>2296</v>
      </c>
      <c r="E8" s="223"/>
      <c r="F8" s="11"/>
      <c r="G8" s="12"/>
      <c r="H8" s="11">
        <v>1</v>
      </c>
      <c r="I8" s="12">
        <v>20</v>
      </c>
      <c r="J8" s="11">
        <v>1</v>
      </c>
      <c r="K8" s="12">
        <v>11.111111111111111</v>
      </c>
      <c r="L8" s="11"/>
      <c r="M8" s="12"/>
      <c r="N8" s="11"/>
      <c r="O8" s="12"/>
      <c r="P8" s="56">
        <v>3</v>
      </c>
      <c r="Q8" s="57">
        <v>42.857142857142854</v>
      </c>
      <c r="R8" s="56">
        <v>4</v>
      </c>
      <c r="S8" s="57">
        <v>13.333333333333334</v>
      </c>
      <c r="T8" s="11"/>
      <c r="U8" s="12"/>
      <c r="V8" s="341" t="s">
        <v>28</v>
      </c>
      <c r="W8" s="223" t="s">
        <v>7010</v>
      </c>
      <c r="X8" s="249" t="s">
        <v>28</v>
      </c>
      <c r="Y8" s="223" t="s">
        <v>7010</v>
      </c>
      <c r="Z8" s="223" t="s">
        <v>7010</v>
      </c>
      <c r="AA8" s="223" t="s">
        <v>7010</v>
      </c>
      <c r="AB8" s="223" t="s">
        <v>7010</v>
      </c>
      <c r="AC8" s="223"/>
      <c r="AD8" s="223"/>
    </row>
    <row r="9" spans="1:30" ht="20.100000000000001" customHeight="1">
      <c r="A9" s="16"/>
      <c r="B9" s="16"/>
      <c r="C9" s="224"/>
      <c r="D9" s="408" t="s">
        <v>7091</v>
      </c>
      <c r="E9" s="224"/>
      <c r="F9" s="313">
        <v>3</v>
      </c>
      <c r="G9" s="314">
        <v>60</v>
      </c>
      <c r="H9" s="18">
        <v>4</v>
      </c>
      <c r="I9" s="19">
        <v>80</v>
      </c>
      <c r="J9" s="18">
        <v>7</v>
      </c>
      <c r="K9" s="19">
        <v>77.777777777777771</v>
      </c>
      <c r="L9" s="18">
        <v>5</v>
      </c>
      <c r="M9" s="19">
        <v>71.400000000000006</v>
      </c>
      <c r="N9" s="18">
        <v>3</v>
      </c>
      <c r="O9" s="19">
        <v>75</v>
      </c>
      <c r="P9" s="58">
        <v>3</v>
      </c>
      <c r="Q9" s="59">
        <v>42.857142857142854</v>
      </c>
      <c r="R9" s="58">
        <v>20</v>
      </c>
      <c r="S9" s="59">
        <v>66.666666666666671</v>
      </c>
      <c r="T9" s="18"/>
      <c r="U9" s="19"/>
      <c r="V9" s="342"/>
      <c r="W9" s="224"/>
      <c r="X9" s="250"/>
      <c r="Y9" s="224"/>
      <c r="Z9" s="224"/>
      <c r="AA9" s="224"/>
      <c r="AB9" s="224"/>
      <c r="AC9" s="224"/>
      <c r="AD9" s="224"/>
    </row>
    <row r="10" spans="1:30" ht="20.100000000000001" customHeight="1">
      <c r="A10" s="16"/>
      <c r="B10" s="16"/>
      <c r="C10" s="224"/>
      <c r="D10" s="408" t="s">
        <v>7092</v>
      </c>
      <c r="E10" s="224"/>
      <c r="F10" s="313">
        <v>2</v>
      </c>
      <c r="G10" s="314">
        <v>40</v>
      </c>
      <c r="H10" s="18"/>
      <c r="I10" s="19"/>
      <c r="J10" s="18"/>
      <c r="K10" s="19"/>
      <c r="L10" s="18">
        <v>2</v>
      </c>
      <c r="M10" s="19">
        <v>28.6</v>
      </c>
      <c r="N10" s="18">
        <v>1</v>
      </c>
      <c r="O10" s="19">
        <v>25</v>
      </c>
      <c r="P10" s="58">
        <v>1</v>
      </c>
      <c r="Q10" s="59">
        <v>14.285714285714286</v>
      </c>
      <c r="R10" s="58">
        <v>6</v>
      </c>
      <c r="S10" s="59">
        <v>20</v>
      </c>
      <c r="T10" s="18"/>
      <c r="U10" s="19"/>
      <c r="V10" s="342"/>
      <c r="W10" s="224"/>
      <c r="X10" s="250"/>
      <c r="Y10" s="224"/>
      <c r="Z10" s="224"/>
      <c r="AA10" s="224"/>
      <c r="AB10" s="224"/>
      <c r="AC10" s="224"/>
      <c r="AD10" s="224"/>
    </row>
    <row r="11" spans="1:30" ht="20.100000000000001" customHeight="1">
      <c r="A11" s="16"/>
      <c r="B11" s="16"/>
      <c r="C11" s="224"/>
      <c r="D11" s="408" t="s">
        <v>2297</v>
      </c>
      <c r="E11" s="224"/>
      <c r="F11" s="313"/>
      <c r="G11" s="314"/>
      <c r="H11" s="18"/>
      <c r="I11" s="19"/>
      <c r="J11" s="18">
        <v>1</v>
      </c>
      <c r="K11" s="19">
        <v>11.111111111111111</v>
      </c>
      <c r="L11" s="18"/>
      <c r="M11" s="19"/>
      <c r="N11" s="18"/>
      <c r="O11" s="19"/>
      <c r="P11" s="18"/>
      <c r="Q11" s="19"/>
      <c r="R11" s="18"/>
      <c r="S11" s="19"/>
      <c r="T11" s="18"/>
      <c r="U11" s="19"/>
      <c r="V11" s="342"/>
      <c r="W11" s="224"/>
      <c r="X11" s="250"/>
      <c r="Y11" s="224"/>
      <c r="Z11" s="224"/>
      <c r="AA11" s="224"/>
      <c r="AB11" s="224"/>
      <c r="AC11" s="224"/>
      <c r="AD11" s="224"/>
    </row>
    <row r="12" spans="1:30" ht="20.100000000000001" customHeight="1">
      <c r="A12" s="60"/>
      <c r="B12" s="60"/>
      <c r="C12" s="61"/>
      <c r="D12" s="409" t="s">
        <v>2298</v>
      </c>
      <c r="E12" s="61"/>
      <c r="F12" s="319"/>
      <c r="G12" s="320"/>
      <c r="H12" s="62"/>
      <c r="I12" s="37"/>
      <c r="J12" s="62"/>
      <c r="K12" s="37"/>
      <c r="L12" s="62"/>
      <c r="M12" s="37"/>
      <c r="N12" s="62"/>
      <c r="O12" s="37"/>
      <c r="P12" s="62"/>
      <c r="Q12" s="37"/>
      <c r="R12" s="62"/>
      <c r="S12" s="37"/>
      <c r="T12" s="62"/>
      <c r="U12" s="37"/>
      <c r="V12" s="318"/>
      <c r="W12" s="61"/>
      <c r="X12" s="61"/>
      <c r="Y12" s="61"/>
      <c r="Z12" s="61"/>
      <c r="AA12" s="61"/>
      <c r="AB12" s="61"/>
      <c r="AC12" s="61"/>
      <c r="AD12" s="61"/>
    </row>
    <row r="13" spans="1:30" ht="20.100000000000001" customHeight="1">
      <c r="A13" s="9" t="s">
        <v>3691</v>
      </c>
      <c r="B13" s="9" t="s">
        <v>1293</v>
      </c>
      <c r="C13" s="223" t="s">
        <v>7009</v>
      </c>
      <c r="D13" s="407" t="s">
        <v>2296</v>
      </c>
      <c r="E13" s="223"/>
      <c r="F13" s="11"/>
      <c r="G13" s="12"/>
      <c r="H13" s="11"/>
      <c r="I13" s="12"/>
      <c r="J13" s="11"/>
      <c r="K13" s="12"/>
      <c r="L13" s="11"/>
      <c r="M13" s="12"/>
      <c r="N13" s="11"/>
      <c r="O13" s="12"/>
      <c r="P13" s="11"/>
      <c r="Q13" s="12"/>
      <c r="R13" s="56">
        <v>1</v>
      </c>
      <c r="S13" s="57">
        <v>33.333333333333336</v>
      </c>
      <c r="T13" s="11"/>
      <c r="U13" s="12"/>
      <c r="V13" s="341" t="s">
        <v>28</v>
      </c>
      <c r="W13" s="223" t="s">
        <v>7010</v>
      </c>
      <c r="X13" s="249" t="s">
        <v>28</v>
      </c>
      <c r="Y13" s="223" t="s">
        <v>7010</v>
      </c>
      <c r="Z13" s="223" t="s">
        <v>7010</v>
      </c>
      <c r="AA13" s="223" t="s">
        <v>7010</v>
      </c>
      <c r="AB13" s="223" t="s">
        <v>7010</v>
      </c>
      <c r="AC13" s="223"/>
      <c r="AD13" s="223"/>
    </row>
    <row r="14" spans="1:30" ht="20.100000000000001" customHeight="1">
      <c r="A14" s="16"/>
      <c r="B14" s="16"/>
      <c r="C14" s="224"/>
      <c r="D14" s="408" t="s">
        <v>7091</v>
      </c>
      <c r="E14" s="224"/>
      <c r="F14" s="313"/>
      <c r="G14" s="314"/>
      <c r="H14" s="18"/>
      <c r="I14" s="19"/>
      <c r="J14" s="18"/>
      <c r="K14" s="19"/>
      <c r="L14" s="18"/>
      <c r="M14" s="19"/>
      <c r="N14" s="18"/>
      <c r="O14" s="19"/>
      <c r="P14" s="18"/>
      <c r="Q14" s="19"/>
      <c r="R14" s="58"/>
      <c r="S14" s="59"/>
      <c r="T14" s="18"/>
      <c r="U14" s="19"/>
      <c r="V14" s="342"/>
      <c r="W14" s="224"/>
      <c r="X14" s="250"/>
      <c r="Y14" s="224"/>
      <c r="Z14" s="224"/>
      <c r="AA14" s="224"/>
      <c r="AB14" s="224"/>
      <c r="AC14" s="224"/>
      <c r="AD14" s="224"/>
    </row>
    <row r="15" spans="1:30" ht="20.100000000000001" customHeight="1">
      <c r="A15" s="16"/>
      <c r="B15" s="16"/>
      <c r="C15" s="224"/>
      <c r="D15" s="408" t="s">
        <v>7092</v>
      </c>
      <c r="E15" s="224"/>
      <c r="F15" s="313"/>
      <c r="G15" s="314"/>
      <c r="H15" s="18"/>
      <c r="I15" s="19"/>
      <c r="J15" s="18"/>
      <c r="K15" s="19"/>
      <c r="L15" s="18"/>
      <c r="M15" s="19"/>
      <c r="N15" s="18"/>
      <c r="O15" s="19"/>
      <c r="P15" s="18"/>
      <c r="Q15" s="19"/>
      <c r="R15" s="58">
        <v>1</v>
      </c>
      <c r="S15" s="59">
        <v>33.299999999999997</v>
      </c>
      <c r="T15" s="18"/>
      <c r="U15" s="19"/>
      <c r="V15" s="342"/>
      <c r="W15" s="224"/>
      <c r="X15" s="250"/>
      <c r="Y15" s="224"/>
      <c r="Z15" s="224"/>
      <c r="AA15" s="224"/>
      <c r="AB15" s="224"/>
      <c r="AC15" s="224"/>
      <c r="AD15" s="224"/>
    </row>
    <row r="16" spans="1:30" ht="20.100000000000001" customHeight="1">
      <c r="A16" s="16"/>
      <c r="B16" s="16"/>
      <c r="C16" s="224"/>
      <c r="D16" s="408" t="s">
        <v>2297</v>
      </c>
      <c r="E16" s="224"/>
      <c r="F16" s="313"/>
      <c r="G16" s="314"/>
      <c r="H16" s="18"/>
      <c r="I16" s="19"/>
      <c r="J16" s="18"/>
      <c r="K16" s="19"/>
      <c r="L16" s="18"/>
      <c r="M16" s="19"/>
      <c r="N16" s="18"/>
      <c r="O16" s="19"/>
      <c r="P16" s="18"/>
      <c r="Q16" s="19"/>
      <c r="R16" s="18">
        <v>1</v>
      </c>
      <c r="S16" s="19">
        <v>33.299999999999997</v>
      </c>
      <c r="T16" s="18"/>
      <c r="U16" s="19"/>
      <c r="V16" s="342"/>
      <c r="W16" s="224"/>
      <c r="X16" s="250"/>
      <c r="Y16" s="224"/>
      <c r="Z16" s="224"/>
      <c r="AA16" s="224"/>
      <c r="AB16" s="224"/>
      <c r="AC16" s="224"/>
      <c r="AD16" s="224"/>
    </row>
    <row r="17" spans="1:30" ht="20.100000000000001" customHeight="1">
      <c r="A17" s="60"/>
      <c r="B17" s="60"/>
      <c r="C17" s="61"/>
      <c r="D17" s="409" t="s">
        <v>2298</v>
      </c>
      <c r="E17" s="61"/>
      <c r="F17" s="319"/>
      <c r="G17" s="320"/>
      <c r="H17" s="62"/>
      <c r="I17" s="37"/>
      <c r="J17" s="62"/>
      <c r="K17" s="37"/>
      <c r="L17" s="62"/>
      <c r="M17" s="37"/>
      <c r="N17" s="62"/>
      <c r="O17" s="37"/>
      <c r="P17" s="62"/>
      <c r="Q17" s="37"/>
      <c r="R17" s="62"/>
      <c r="S17" s="37"/>
      <c r="T17" s="62"/>
      <c r="U17" s="37"/>
      <c r="V17" s="318"/>
      <c r="W17" s="61"/>
      <c r="X17" s="61"/>
      <c r="Y17" s="61"/>
      <c r="Z17" s="61"/>
      <c r="AA17" s="61"/>
      <c r="AB17" s="61"/>
      <c r="AC17" s="61"/>
      <c r="AD17" s="61"/>
    </row>
    <row r="18" spans="1:30" ht="20.100000000000001" customHeight="1">
      <c r="A18" s="9" t="s">
        <v>3692</v>
      </c>
      <c r="B18" s="9" t="s">
        <v>1294</v>
      </c>
      <c r="C18" s="223" t="s">
        <v>7009</v>
      </c>
      <c r="D18" s="407" t="s">
        <v>2296</v>
      </c>
      <c r="E18" s="223"/>
      <c r="F18" s="11"/>
      <c r="G18" s="12"/>
      <c r="H18" s="11"/>
      <c r="I18" s="12"/>
      <c r="J18" s="11"/>
      <c r="K18" s="12"/>
      <c r="L18" s="11"/>
      <c r="M18" s="12"/>
      <c r="N18" s="11"/>
      <c r="O18" s="12"/>
      <c r="P18" s="11"/>
      <c r="Q18" s="12"/>
      <c r="R18" s="11"/>
      <c r="S18" s="12"/>
      <c r="T18" s="11"/>
      <c r="U18" s="12"/>
      <c r="V18" s="341" t="s">
        <v>28</v>
      </c>
      <c r="W18" s="223" t="s">
        <v>7010</v>
      </c>
      <c r="X18" s="249" t="s">
        <v>28</v>
      </c>
      <c r="Y18" s="223" t="s">
        <v>7010</v>
      </c>
      <c r="Z18" s="223" t="s">
        <v>7010</v>
      </c>
      <c r="AA18" s="223" t="s">
        <v>7010</v>
      </c>
      <c r="AB18" s="223" t="s">
        <v>7010</v>
      </c>
      <c r="AC18" s="223"/>
      <c r="AD18" s="223"/>
    </row>
    <row r="19" spans="1:30" ht="20.100000000000001" customHeight="1">
      <c r="A19" s="16"/>
      <c r="B19" s="16"/>
      <c r="C19" s="224"/>
      <c r="D19" s="408" t="s">
        <v>7091</v>
      </c>
      <c r="E19" s="224"/>
      <c r="F19" s="313"/>
      <c r="G19" s="314"/>
      <c r="H19" s="18"/>
      <c r="I19" s="19"/>
      <c r="J19" s="18"/>
      <c r="K19" s="19"/>
      <c r="L19" s="18"/>
      <c r="M19" s="19"/>
      <c r="N19" s="18"/>
      <c r="O19" s="19"/>
      <c r="P19" s="18"/>
      <c r="Q19" s="19"/>
      <c r="R19" s="18"/>
      <c r="S19" s="19"/>
      <c r="T19" s="18"/>
      <c r="U19" s="19"/>
      <c r="V19" s="314"/>
      <c r="W19" s="224"/>
      <c r="X19" s="250"/>
      <c r="Y19" s="224"/>
      <c r="Z19" s="224"/>
      <c r="AA19" s="224"/>
      <c r="AB19" s="224"/>
      <c r="AC19" s="224"/>
      <c r="AD19" s="224"/>
    </row>
    <row r="20" spans="1:30" ht="20.100000000000001" customHeight="1">
      <c r="A20" s="16"/>
      <c r="B20" s="16"/>
      <c r="C20" s="224"/>
      <c r="D20" s="408" t="s">
        <v>7092</v>
      </c>
      <c r="E20" s="224"/>
      <c r="F20" s="313"/>
      <c r="G20" s="314"/>
      <c r="H20" s="18"/>
      <c r="I20" s="19"/>
      <c r="J20" s="18"/>
      <c r="K20" s="19"/>
      <c r="L20" s="18"/>
      <c r="M20" s="19"/>
      <c r="N20" s="18"/>
      <c r="O20" s="19"/>
      <c r="P20" s="18"/>
      <c r="Q20" s="19"/>
      <c r="R20" s="18"/>
      <c r="S20" s="19"/>
      <c r="T20" s="18"/>
      <c r="U20" s="19"/>
      <c r="V20" s="314"/>
      <c r="W20" s="224"/>
      <c r="X20" s="250"/>
      <c r="Y20" s="224"/>
      <c r="Z20" s="224"/>
      <c r="AA20" s="224"/>
      <c r="AB20" s="224"/>
      <c r="AC20" s="224"/>
      <c r="AD20" s="224"/>
    </row>
    <row r="21" spans="1:30" ht="20.100000000000001" customHeight="1">
      <c r="A21" s="16"/>
      <c r="B21" s="16"/>
      <c r="C21" s="224"/>
      <c r="D21" s="408" t="s">
        <v>2297</v>
      </c>
      <c r="E21" s="224"/>
      <c r="F21" s="313"/>
      <c r="G21" s="314"/>
      <c r="H21" s="18"/>
      <c r="I21" s="19"/>
      <c r="J21" s="18"/>
      <c r="K21" s="19"/>
      <c r="L21" s="18"/>
      <c r="M21" s="19"/>
      <c r="N21" s="18"/>
      <c r="O21" s="19"/>
      <c r="P21" s="18"/>
      <c r="Q21" s="59"/>
      <c r="R21" s="58">
        <v>1</v>
      </c>
      <c r="S21" s="59">
        <v>100</v>
      </c>
      <c r="T21" s="18"/>
      <c r="U21" s="19"/>
      <c r="V21" s="314"/>
      <c r="W21" s="224"/>
      <c r="X21" s="250"/>
      <c r="Y21" s="224"/>
      <c r="Z21" s="224"/>
      <c r="AA21" s="224"/>
      <c r="AB21" s="224"/>
      <c r="AC21" s="224"/>
      <c r="AD21" s="224"/>
    </row>
    <row r="22" spans="1:30" ht="20.100000000000001" customHeight="1">
      <c r="A22" s="60"/>
      <c r="B22" s="60"/>
      <c r="C22" s="61"/>
      <c r="D22" s="409" t="s">
        <v>2298</v>
      </c>
      <c r="E22" s="61"/>
      <c r="F22" s="319"/>
      <c r="G22" s="320"/>
      <c r="H22" s="62"/>
      <c r="I22" s="37"/>
      <c r="J22" s="62"/>
      <c r="K22" s="37"/>
      <c r="L22" s="62"/>
      <c r="M22" s="37"/>
      <c r="N22" s="62"/>
      <c r="O22" s="37"/>
      <c r="P22" s="62"/>
      <c r="Q22" s="37"/>
      <c r="R22" s="62"/>
      <c r="S22" s="37"/>
      <c r="T22" s="62"/>
      <c r="U22" s="37"/>
      <c r="V22" s="320"/>
      <c r="W22" s="61"/>
      <c r="X22" s="61"/>
      <c r="Y22" s="61"/>
      <c r="Z22" s="61"/>
      <c r="AA22" s="61"/>
      <c r="AB22" s="61"/>
      <c r="AC22" s="61"/>
      <c r="AD22" s="61"/>
    </row>
    <row r="23" spans="1:30" ht="20.100000000000001" customHeight="1">
      <c r="A23" s="311" t="s">
        <v>3730</v>
      </c>
      <c r="B23" s="311" t="s">
        <v>7095</v>
      </c>
      <c r="C23" s="224" t="s">
        <v>7009</v>
      </c>
      <c r="D23" s="407" t="s">
        <v>7096</v>
      </c>
      <c r="E23" s="224"/>
      <c r="F23" s="313"/>
      <c r="G23" s="314"/>
      <c r="H23" s="18"/>
      <c r="I23" s="19"/>
      <c r="J23" s="18"/>
      <c r="K23" s="19"/>
      <c r="L23" s="18"/>
      <c r="M23" s="19"/>
      <c r="N23" s="18"/>
      <c r="O23" s="19"/>
      <c r="P23" s="18"/>
      <c r="Q23" s="19"/>
      <c r="R23" s="18"/>
      <c r="S23" s="19"/>
      <c r="T23" s="18">
        <v>1740</v>
      </c>
      <c r="U23" s="19">
        <v>34.200000000000003</v>
      </c>
      <c r="V23" s="314"/>
      <c r="W23" s="224"/>
      <c r="X23" s="250"/>
      <c r="Y23" s="224"/>
      <c r="Z23" s="224"/>
      <c r="AA23" s="224"/>
      <c r="AB23" s="224"/>
      <c r="AC23" s="223" t="s">
        <v>7010</v>
      </c>
      <c r="AD23" s="342"/>
    </row>
    <row r="24" spans="1:30" ht="20.100000000000001" customHeight="1">
      <c r="A24" s="311"/>
      <c r="B24" s="311"/>
      <c r="C24" s="224"/>
      <c r="D24" s="408" t="s">
        <v>7097</v>
      </c>
      <c r="E24" s="224"/>
      <c r="F24" s="313"/>
      <c r="G24" s="314"/>
      <c r="H24" s="18"/>
      <c r="I24" s="19"/>
      <c r="J24" s="18"/>
      <c r="K24" s="19"/>
      <c r="L24" s="18"/>
      <c r="M24" s="19"/>
      <c r="N24" s="18"/>
      <c r="O24" s="19"/>
      <c r="P24" s="18"/>
      <c r="Q24" s="19"/>
      <c r="R24" s="18"/>
      <c r="S24" s="19"/>
      <c r="T24" s="18">
        <v>3352</v>
      </c>
      <c r="U24" s="19">
        <v>65.8</v>
      </c>
      <c r="V24" s="314"/>
      <c r="W24" s="224"/>
      <c r="X24" s="250"/>
      <c r="Y24" s="224"/>
      <c r="Z24" s="224"/>
      <c r="AA24" s="224"/>
      <c r="AB24" s="224"/>
      <c r="AC24" s="224"/>
      <c r="AD24" s="224"/>
    </row>
    <row r="25" spans="1:30" ht="20.100000000000001" customHeight="1">
      <c r="A25" s="9" t="s">
        <v>3731</v>
      </c>
      <c r="B25" s="9" t="s">
        <v>7098</v>
      </c>
      <c r="C25" s="223" t="s">
        <v>7009</v>
      </c>
      <c r="D25" s="407" t="s">
        <v>7096</v>
      </c>
      <c r="E25" s="223"/>
      <c r="F25" s="11"/>
      <c r="G25" s="12"/>
      <c r="H25" s="11"/>
      <c r="I25" s="12"/>
      <c r="J25" s="11"/>
      <c r="K25" s="12"/>
      <c r="L25" s="11"/>
      <c r="M25" s="12"/>
      <c r="N25" s="11"/>
      <c r="O25" s="12"/>
      <c r="P25" s="11"/>
      <c r="Q25" s="12"/>
      <c r="R25" s="11"/>
      <c r="S25" s="12"/>
      <c r="T25" s="11">
        <v>177</v>
      </c>
      <c r="U25" s="12">
        <v>5.3</v>
      </c>
      <c r="V25" s="12"/>
      <c r="W25" s="223"/>
      <c r="X25" s="249"/>
      <c r="Y25" s="223"/>
      <c r="Z25" s="223"/>
      <c r="AA25" s="223"/>
      <c r="AB25" s="223"/>
      <c r="AC25" s="223" t="s">
        <v>7010</v>
      </c>
      <c r="AD25" s="341"/>
    </row>
    <row r="26" spans="1:30" ht="20.100000000000001" customHeight="1">
      <c r="A26" s="317"/>
      <c r="B26" s="317"/>
      <c r="C26" s="61" t="s">
        <v>3773</v>
      </c>
      <c r="D26" s="409" t="s">
        <v>7097</v>
      </c>
      <c r="E26" s="61"/>
      <c r="F26" s="319"/>
      <c r="G26" s="320"/>
      <c r="H26" s="62"/>
      <c r="I26" s="37"/>
      <c r="J26" s="62"/>
      <c r="K26" s="37"/>
      <c r="L26" s="62"/>
      <c r="M26" s="37"/>
      <c r="N26" s="62"/>
      <c r="O26" s="37"/>
      <c r="P26" s="62"/>
      <c r="Q26" s="37"/>
      <c r="R26" s="62"/>
      <c r="S26" s="37"/>
      <c r="T26" s="62">
        <v>3175</v>
      </c>
      <c r="U26" s="37">
        <v>94.7</v>
      </c>
      <c r="V26" s="320"/>
      <c r="W26" s="61"/>
      <c r="X26" s="61"/>
      <c r="Y26" s="61"/>
      <c r="Z26" s="61"/>
      <c r="AA26" s="61"/>
      <c r="AB26" s="61"/>
      <c r="AC26" s="61"/>
      <c r="AD26" s="61"/>
    </row>
    <row r="27" spans="1:30" ht="20.100000000000001" customHeight="1">
      <c r="A27" s="311" t="s">
        <v>3732</v>
      </c>
      <c r="B27" s="311" t="s">
        <v>7099</v>
      </c>
      <c r="C27" s="224" t="s">
        <v>3774</v>
      </c>
      <c r="D27" s="408" t="s">
        <v>7100</v>
      </c>
      <c r="E27" s="224"/>
      <c r="F27" s="313"/>
      <c r="G27" s="314"/>
      <c r="H27" s="18"/>
      <c r="I27" s="19"/>
      <c r="J27" s="18"/>
      <c r="K27" s="19"/>
      <c r="L27" s="18"/>
      <c r="M27" s="19"/>
      <c r="N27" s="18"/>
      <c r="O27" s="19"/>
      <c r="P27" s="18"/>
      <c r="Q27" s="19"/>
      <c r="R27" s="18"/>
      <c r="S27" s="19"/>
      <c r="T27" s="18">
        <v>130</v>
      </c>
      <c r="U27" s="19">
        <v>73.400000000000006</v>
      </c>
      <c r="V27" s="314"/>
      <c r="W27" s="224"/>
      <c r="X27" s="250"/>
      <c r="Y27" s="224"/>
      <c r="Z27" s="224"/>
      <c r="AA27" s="224"/>
      <c r="AB27" s="224"/>
      <c r="AC27" s="224" t="s">
        <v>7010</v>
      </c>
      <c r="AD27" s="342"/>
    </row>
    <row r="28" spans="1:30" ht="20.100000000000001" customHeight="1">
      <c r="A28" s="311"/>
      <c r="B28" s="311"/>
      <c r="C28" s="224"/>
      <c r="D28" s="408" t="s">
        <v>7101</v>
      </c>
      <c r="E28" s="224"/>
      <c r="F28" s="313"/>
      <c r="G28" s="314"/>
      <c r="H28" s="18"/>
      <c r="I28" s="19"/>
      <c r="J28" s="18"/>
      <c r="K28" s="19"/>
      <c r="L28" s="18"/>
      <c r="M28" s="19"/>
      <c r="N28" s="18"/>
      <c r="O28" s="19"/>
      <c r="P28" s="18"/>
      <c r="Q28" s="19"/>
      <c r="R28" s="18"/>
      <c r="S28" s="19"/>
      <c r="T28" s="18">
        <v>27</v>
      </c>
      <c r="U28" s="19">
        <v>15.3</v>
      </c>
      <c r="V28" s="314"/>
      <c r="W28" s="224"/>
      <c r="X28" s="250"/>
      <c r="Y28" s="224"/>
      <c r="Z28" s="224"/>
      <c r="AA28" s="224"/>
      <c r="AB28" s="224"/>
      <c r="AC28" s="224"/>
      <c r="AD28" s="224"/>
    </row>
    <row r="29" spans="1:30" ht="20.100000000000001" customHeight="1">
      <c r="A29" s="311"/>
      <c r="B29" s="311"/>
      <c r="C29" s="224"/>
      <c r="D29" s="408" t="s">
        <v>7102</v>
      </c>
      <c r="E29" s="224"/>
      <c r="F29" s="313"/>
      <c r="G29" s="314"/>
      <c r="H29" s="18"/>
      <c r="I29" s="19"/>
      <c r="J29" s="18"/>
      <c r="K29" s="19"/>
      <c r="L29" s="18"/>
      <c r="M29" s="19"/>
      <c r="N29" s="18"/>
      <c r="O29" s="19"/>
      <c r="P29" s="18"/>
      <c r="Q29" s="19"/>
      <c r="R29" s="18"/>
      <c r="S29" s="19"/>
      <c r="T29" s="18">
        <v>20</v>
      </c>
      <c r="U29" s="19">
        <v>11.3</v>
      </c>
      <c r="V29" s="314"/>
      <c r="W29" s="224"/>
      <c r="X29" s="250"/>
      <c r="Y29" s="224"/>
      <c r="Z29" s="224"/>
      <c r="AA29" s="224"/>
      <c r="AB29" s="224"/>
      <c r="AC29" s="224"/>
      <c r="AD29" s="224"/>
    </row>
    <row r="30" spans="1:30" ht="20.100000000000001" customHeight="1">
      <c r="A30" s="9" t="s">
        <v>3693</v>
      </c>
      <c r="B30" s="9" t="s">
        <v>1295</v>
      </c>
      <c r="C30" s="341" t="s">
        <v>7744</v>
      </c>
      <c r="D30" s="407" t="s">
        <v>1026</v>
      </c>
      <c r="E30" s="223"/>
      <c r="F30" s="11">
        <v>10</v>
      </c>
      <c r="G30" s="12">
        <v>0.41823504809703055</v>
      </c>
      <c r="H30" s="11">
        <v>3</v>
      </c>
      <c r="I30" s="12">
        <v>0.12300123001230012</v>
      </c>
      <c r="J30" s="11">
        <v>12</v>
      </c>
      <c r="K30" s="12">
        <v>0.48661800486618007</v>
      </c>
      <c r="L30" s="11">
        <v>13</v>
      </c>
      <c r="M30" s="12">
        <v>0.50840829096597573</v>
      </c>
      <c r="N30" s="11">
        <v>24</v>
      </c>
      <c r="O30" s="12">
        <v>0.9</v>
      </c>
      <c r="P30" s="56">
        <v>30</v>
      </c>
      <c r="Q30" s="57">
        <v>1.0909090909090908</v>
      </c>
      <c r="R30" s="56">
        <v>15</v>
      </c>
      <c r="S30" s="57">
        <v>0.53267045454545459</v>
      </c>
      <c r="T30" s="56">
        <v>59</v>
      </c>
      <c r="U30" s="57">
        <v>1.8311607697082557</v>
      </c>
      <c r="V30" s="341" t="s">
        <v>28</v>
      </c>
      <c r="W30" s="223" t="s">
        <v>7010</v>
      </c>
      <c r="X30" s="249" t="s">
        <v>28</v>
      </c>
      <c r="Y30" s="223" t="s">
        <v>7010</v>
      </c>
      <c r="Z30" s="223" t="s">
        <v>7010</v>
      </c>
      <c r="AA30" s="223" t="s">
        <v>7010</v>
      </c>
      <c r="AB30" s="223" t="s">
        <v>7010</v>
      </c>
      <c r="AC30" s="223" t="s">
        <v>138</v>
      </c>
      <c r="AD30" s="223"/>
    </row>
    <row r="31" spans="1:30" ht="20.100000000000001" customHeight="1">
      <c r="A31" s="60"/>
      <c r="B31" s="60"/>
      <c r="C31" s="61"/>
      <c r="D31" s="409" t="s">
        <v>1027</v>
      </c>
      <c r="E31" s="61"/>
      <c r="F31" s="313">
        <v>2381</v>
      </c>
      <c r="G31" s="314">
        <v>99.581764951902969</v>
      </c>
      <c r="H31" s="18">
        <v>2436</v>
      </c>
      <c r="I31" s="19">
        <v>99.876998769987694</v>
      </c>
      <c r="J31" s="18">
        <v>2454</v>
      </c>
      <c r="K31" s="19">
        <v>99.513381995133827</v>
      </c>
      <c r="L31" s="18">
        <v>2544</v>
      </c>
      <c r="M31" s="19">
        <v>99.491591709034026</v>
      </c>
      <c r="N31" s="18">
        <v>2615</v>
      </c>
      <c r="O31" s="19">
        <v>99.1</v>
      </c>
      <c r="P31" s="63">
        <v>2720</v>
      </c>
      <c r="Q31" s="64">
        <v>98.909090909090907</v>
      </c>
      <c r="R31" s="63">
        <v>2801</v>
      </c>
      <c r="S31" s="64">
        <v>99.467329545454547</v>
      </c>
      <c r="T31" s="63">
        <v>3163</v>
      </c>
      <c r="U31" s="64">
        <v>98.168839230291738</v>
      </c>
      <c r="V31" s="318"/>
      <c r="W31" s="61"/>
      <c r="X31" s="61"/>
      <c r="Y31" s="61"/>
      <c r="Z31" s="61"/>
      <c r="AA31" s="61"/>
      <c r="AB31" s="61"/>
      <c r="AC31" s="61"/>
      <c r="AD31" s="61"/>
    </row>
    <row r="32" spans="1:30" ht="20.100000000000001" customHeight="1">
      <c r="A32" s="9" t="s">
        <v>3694</v>
      </c>
      <c r="B32" s="9" t="s">
        <v>1296</v>
      </c>
      <c r="C32" s="223" t="s">
        <v>3755</v>
      </c>
      <c r="D32" s="407" t="s">
        <v>7103</v>
      </c>
      <c r="E32" s="223" t="s">
        <v>7056</v>
      </c>
      <c r="F32" s="11">
        <v>3</v>
      </c>
      <c r="G32" s="12">
        <v>30</v>
      </c>
      <c r="H32" s="11">
        <v>1</v>
      </c>
      <c r="I32" s="12">
        <v>33.333333333333336</v>
      </c>
      <c r="J32" s="11">
        <v>6</v>
      </c>
      <c r="K32" s="12">
        <v>50</v>
      </c>
      <c r="L32" s="11">
        <v>8</v>
      </c>
      <c r="M32" s="12">
        <v>61.53846153846154</v>
      </c>
      <c r="N32" s="11">
        <v>13</v>
      </c>
      <c r="O32" s="12">
        <v>54.166666666666664</v>
      </c>
      <c r="P32" s="56">
        <v>16</v>
      </c>
      <c r="Q32" s="57">
        <v>53.333333333333336</v>
      </c>
      <c r="R32" s="56">
        <v>8</v>
      </c>
      <c r="S32" s="57">
        <v>53.333333333333336</v>
      </c>
      <c r="T32" s="56">
        <v>15</v>
      </c>
      <c r="U32" s="57">
        <v>25.423728813559322</v>
      </c>
      <c r="V32" s="341" t="s">
        <v>28</v>
      </c>
      <c r="W32" s="223" t="s">
        <v>7010</v>
      </c>
      <c r="X32" s="249" t="s">
        <v>28</v>
      </c>
      <c r="Y32" s="223" t="s">
        <v>7010</v>
      </c>
      <c r="Z32" s="223" t="s">
        <v>7010</v>
      </c>
      <c r="AA32" s="223" t="s">
        <v>7010</v>
      </c>
      <c r="AB32" s="223" t="s">
        <v>7010</v>
      </c>
      <c r="AC32" s="223" t="s">
        <v>138</v>
      </c>
      <c r="AD32" s="223"/>
    </row>
    <row r="33" spans="1:30" ht="20.100000000000001" customHeight="1">
      <c r="A33" s="16"/>
      <c r="B33" s="16"/>
      <c r="C33" s="224"/>
      <c r="D33" s="408" t="s">
        <v>7104</v>
      </c>
      <c r="E33" s="224"/>
      <c r="F33" s="313"/>
      <c r="G33" s="314"/>
      <c r="H33" s="18"/>
      <c r="I33" s="19"/>
      <c r="J33" s="18"/>
      <c r="K33" s="19"/>
      <c r="L33" s="18">
        <v>1</v>
      </c>
      <c r="M33" s="19">
        <v>7.6923076923076925</v>
      </c>
      <c r="N33" s="18">
        <v>1</v>
      </c>
      <c r="O33" s="19">
        <v>4.166666666666667</v>
      </c>
      <c r="P33" s="58"/>
      <c r="Q33" s="59"/>
      <c r="R33" s="58"/>
      <c r="S33" s="59"/>
      <c r="T33" s="58">
        <v>1</v>
      </c>
      <c r="U33" s="59">
        <v>1.6949152542372881</v>
      </c>
      <c r="V33" s="316"/>
      <c r="W33" s="224"/>
      <c r="X33" s="250"/>
      <c r="Y33" s="224"/>
      <c r="Z33" s="224"/>
      <c r="AA33" s="224"/>
      <c r="AB33" s="224"/>
      <c r="AC33" s="224"/>
      <c r="AD33" s="224"/>
    </row>
    <row r="34" spans="1:30" ht="20.100000000000001" customHeight="1">
      <c r="A34" s="16"/>
      <c r="B34" s="16"/>
      <c r="C34" s="224"/>
      <c r="D34" s="408" t="s">
        <v>7105</v>
      </c>
      <c r="E34" s="224"/>
      <c r="F34" s="313">
        <v>1</v>
      </c>
      <c r="G34" s="314">
        <v>10</v>
      </c>
      <c r="H34" s="18"/>
      <c r="I34" s="19"/>
      <c r="J34" s="18"/>
      <c r="K34" s="19"/>
      <c r="L34" s="18"/>
      <c r="M34" s="19"/>
      <c r="N34" s="18"/>
      <c r="O34" s="19"/>
      <c r="P34" s="58"/>
      <c r="Q34" s="59"/>
      <c r="R34" s="58"/>
      <c r="S34" s="59"/>
      <c r="T34" s="58">
        <v>1</v>
      </c>
      <c r="U34" s="59">
        <v>1.6949152542372881</v>
      </c>
      <c r="V34" s="316"/>
      <c r="W34" s="224"/>
      <c r="X34" s="250"/>
      <c r="Y34" s="224"/>
      <c r="Z34" s="224"/>
      <c r="AA34" s="224"/>
      <c r="AB34" s="224"/>
      <c r="AC34" s="224"/>
      <c r="AD34" s="224"/>
    </row>
    <row r="35" spans="1:30" ht="20.100000000000001" customHeight="1">
      <c r="A35" s="16"/>
      <c r="B35" s="16"/>
      <c r="C35" s="224"/>
      <c r="D35" s="408" t="s">
        <v>7106</v>
      </c>
      <c r="E35" s="224"/>
      <c r="F35" s="313">
        <v>2</v>
      </c>
      <c r="G35" s="314">
        <v>20</v>
      </c>
      <c r="H35" s="18">
        <v>2</v>
      </c>
      <c r="I35" s="19">
        <v>66.666666666666671</v>
      </c>
      <c r="J35" s="18">
        <v>6</v>
      </c>
      <c r="K35" s="19">
        <v>50</v>
      </c>
      <c r="L35" s="18">
        <v>3</v>
      </c>
      <c r="M35" s="19">
        <v>23.076923076923077</v>
      </c>
      <c r="N35" s="18">
        <v>6</v>
      </c>
      <c r="O35" s="19">
        <v>25</v>
      </c>
      <c r="P35" s="58">
        <v>9</v>
      </c>
      <c r="Q35" s="59">
        <v>30</v>
      </c>
      <c r="R35" s="58">
        <v>4</v>
      </c>
      <c r="S35" s="59">
        <v>26.666666666666668</v>
      </c>
      <c r="T35" s="58">
        <v>32</v>
      </c>
      <c r="U35" s="59">
        <v>54.237288135593218</v>
      </c>
      <c r="V35" s="316"/>
      <c r="W35" s="224"/>
      <c r="X35" s="250"/>
      <c r="Y35" s="224"/>
      <c r="Z35" s="224"/>
      <c r="AA35" s="224"/>
      <c r="AB35" s="224"/>
      <c r="AC35" s="224"/>
      <c r="AD35" s="224"/>
    </row>
    <row r="36" spans="1:30" ht="20.100000000000001" customHeight="1">
      <c r="A36" s="16"/>
      <c r="B36" s="16"/>
      <c r="C36" s="224"/>
      <c r="D36" s="408" t="s">
        <v>7107</v>
      </c>
      <c r="E36" s="224"/>
      <c r="F36" s="313">
        <v>1</v>
      </c>
      <c r="G36" s="314">
        <v>10</v>
      </c>
      <c r="H36" s="18"/>
      <c r="I36" s="19"/>
      <c r="J36" s="18"/>
      <c r="K36" s="19"/>
      <c r="L36" s="18"/>
      <c r="M36" s="19"/>
      <c r="N36" s="18">
        <v>1</v>
      </c>
      <c r="O36" s="19">
        <v>4.166666666666667</v>
      </c>
      <c r="P36" s="58">
        <v>1</v>
      </c>
      <c r="Q36" s="59">
        <v>3.3333333333333335</v>
      </c>
      <c r="R36" s="58"/>
      <c r="S36" s="59"/>
      <c r="T36" s="58">
        <v>3</v>
      </c>
      <c r="U36" s="59">
        <v>5.0847457627118642</v>
      </c>
      <c r="V36" s="316"/>
      <c r="W36" s="224"/>
      <c r="X36" s="250"/>
      <c r="Y36" s="224"/>
      <c r="Z36" s="224"/>
      <c r="AA36" s="224"/>
      <c r="AB36" s="224"/>
      <c r="AC36" s="224"/>
      <c r="AD36" s="224"/>
    </row>
    <row r="37" spans="1:30" ht="20.100000000000001" customHeight="1">
      <c r="A37" s="16"/>
      <c r="B37" s="16"/>
      <c r="C37" s="224"/>
      <c r="D37" s="408" t="s">
        <v>7108</v>
      </c>
      <c r="E37" s="224"/>
      <c r="F37" s="313">
        <v>2</v>
      </c>
      <c r="G37" s="314">
        <v>20</v>
      </c>
      <c r="H37" s="18"/>
      <c r="I37" s="19"/>
      <c r="J37" s="18"/>
      <c r="K37" s="19"/>
      <c r="L37" s="18"/>
      <c r="M37" s="19"/>
      <c r="N37" s="18">
        <v>2</v>
      </c>
      <c r="O37" s="19">
        <v>8.3333333333333339</v>
      </c>
      <c r="P37" s="58">
        <v>4</v>
      </c>
      <c r="Q37" s="59">
        <v>13.333333333333334</v>
      </c>
      <c r="R37" s="58">
        <v>1</v>
      </c>
      <c r="S37" s="59">
        <v>6.666666666666667</v>
      </c>
      <c r="T37" s="58">
        <v>4</v>
      </c>
      <c r="U37" s="59">
        <v>6.7796610169491522</v>
      </c>
      <c r="V37" s="316"/>
      <c r="W37" s="224"/>
      <c r="X37" s="250"/>
      <c r="Y37" s="224"/>
      <c r="Z37" s="224"/>
      <c r="AA37" s="224"/>
      <c r="AB37" s="224"/>
      <c r="AC37" s="224"/>
      <c r="AD37" s="224"/>
    </row>
    <row r="38" spans="1:30" ht="20.100000000000001" customHeight="1">
      <c r="A38" s="16"/>
      <c r="B38" s="16"/>
      <c r="C38" s="224"/>
      <c r="D38" s="408" t="s">
        <v>7109</v>
      </c>
      <c r="E38" s="224"/>
      <c r="F38" s="313">
        <v>1</v>
      </c>
      <c r="G38" s="314">
        <v>10</v>
      </c>
      <c r="H38" s="18"/>
      <c r="I38" s="19"/>
      <c r="J38" s="18"/>
      <c r="K38" s="19"/>
      <c r="L38" s="18">
        <v>1</v>
      </c>
      <c r="M38" s="19">
        <v>7.6923076923076925</v>
      </c>
      <c r="N38" s="18">
        <v>1</v>
      </c>
      <c r="O38" s="19">
        <v>4.166666666666667</v>
      </c>
      <c r="P38" s="18"/>
      <c r="Q38" s="19"/>
      <c r="R38" s="58">
        <v>2</v>
      </c>
      <c r="S38" s="59">
        <v>13.333333333333334</v>
      </c>
      <c r="T38" s="58">
        <v>3</v>
      </c>
      <c r="U38" s="59">
        <v>5.0847457627118642</v>
      </c>
      <c r="V38" s="316"/>
      <c r="W38" s="224"/>
      <c r="X38" s="250"/>
      <c r="Y38" s="224"/>
      <c r="Z38" s="224"/>
      <c r="AA38" s="224"/>
      <c r="AB38" s="224"/>
      <c r="AC38" s="224"/>
      <c r="AD38" s="224"/>
    </row>
    <row r="39" spans="1:30" ht="20.100000000000001" customHeight="1">
      <c r="A39" s="16"/>
      <c r="B39" s="16"/>
      <c r="C39" s="224"/>
      <c r="D39" s="408" t="s">
        <v>1861</v>
      </c>
      <c r="E39" s="224"/>
      <c r="F39" s="313"/>
      <c r="G39" s="314"/>
      <c r="H39" s="18"/>
      <c r="I39" s="19"/>
      <c r="J39" s="18"/>
      <c r="K39" s="19"/>
      <c r="L39" s="18"/>
      <c r="M39" s="19"/>
      <c r="N39" s="18"/>
      <c r="O39" s="19"/>
      <c r="P39" s="18"/>
      <c r="Q39" s="19"/>
      <c r="R39" s="58"/>
      <c r="S39" s="19"/>
      <c r="T39" s="18"/>
      <c r="U39" s="19"/>
      <c r="V39" s="314"/>
      <c r="W39" s="224"/>
      <c r="X39" s="250"/>
      <c r="Y39" s="224"/>
      <c r="Z39" s="224"/>
      <c r="AA39" s="224"/>
      <c r="AB39" s="224"/>
      <c r="AC39" s="224"/>
      <c r="AD39" s="224"/>
    </row>
    <row r="40" spans="1:30" ht="20.100000000000001" customHeight="1">
      <c r="A40" s="60"/>
      <c r="B40" s="60"/>
      <c r="C40" s="61"/>
      <c r="D40" s="409" t="s">
        <v>1862</v>
      </c>
      <c r="E40" s="61"/>
      <c r="F40" s="319"/>
      <c r="G40" s="320"/>
      <c r="H40" s="62"/>
      <c r="I40" s="37"/>
      <c r="J40" s="62"/>
      <c r="K40" s="37"/>
      <c r="L40" s="62"/>
      <c r="M40" s="37"/>
      <c r="N40" s="62"/>
      <c r="O40" s="37"/>
      <c r="P40" s="62"/>
      <c r="Q40" s="37"/>
      <c r="R40" s="62"/>
      <c r="S40" s="37"/>
      <c r="T40" s="62"/>
      <c r="U40" s="37"/>
      <c r="V40" s="320"/>
      <c r="W40" s="61"/>
      <c r="X40" s="61"/>
      <c r="Y40" s="61"/>
      <c r="Z40" s="61"/>
      <c r="AA40" s="61"/>
      <c r="AB40" s="61"/>
      <c r="AC40" s="61"/>
      <c r="AD40" s="61"/>
    </row>
    <row r="41" spans="1:30" s="5" customFormat="1" ht="20.100000000000001" customHeight="1">
      <c r="A41" s="39" t="s">
        <v>3695</v>
      </c>
      <c r="B41" s="39" t="s">
        <v>7110</v>
      </c>
      <c r="C41" s="223" t="s">
        <v>3756</v>
      </c>
      <c r="D41" s="410"/>
      <c r="E41" s="40"/>
      <c r="F41" s="330">
        <v>1</v>
      </c>
      <c r="G41" s="331">
        <v>100</v>
      </c>
      <c r="H41" s="43"/>
      <c r="I41" s="44"/>
      <c r="J41" s="43"/>
      <c r="K41" s="44"/>
      <c r="L41" s="43">
        <v>1</v>
      </c>
      <c r="M41" s="44">
        <v>100</v>
      </c>
      <c r="N41" s="43">
        <v>1</v>
      </c>
      <c r="O41" s="44">
        <v>100</v>
      </c>
      <c r="P41" s="43"/>
      <c r="Q41" s="44"/>
      <c r="R41" s="43">
        <v>2</v>
      </c>
      <c r="S41" s="44">
        <v>100</v>
      </c>
      <c r="T41" s="43">
        <v>3</v>
      </c>
      <c r="U41" s="44">
        <v>100</v>
      </c>
      <c r="V41" s="329" t="s">
        <v>28</v>
      </c>
      <c r="W41" s="40" t="s">
        <v>7010</v>
      </c>
      <c r="X41" s="40" t="s">
        <v>28</v>
      </c>
      <c r="Y41" s="40" t="s">
        <v>7010</v>
      </c>
      <c r="Z41" s="40" t="s">
        <v>7010</v>
      </c>
      <c r="AA41" s="40" t="s">
        <v>7010</v>
      </c>
      <c r="AB41" s="40" t="s">
        <v>7010</v>
      </c>
      <c r="AC41" s="40" t="s">
        <v>138</v>
      </c>
      <c r="AD41" s="40"/>
    </row>
    <row r="42" spans="1:30" ht="20.100000000000001" customHeight="1">
      <c r="A42" s="9" t="s">
        <v>3696</v>
      </c>
      <c r="B42" s="9" t="s">
        <v>1297</v>
      </c>
      <c r="C42" s="223" t="s">
        <v>3757</v>
      </c>
      <c r="D42" s="407" t="s">
        <v>2300</v>
      </c>
      <c r="E42" s="223"/>
      <c r="F42" s="11">
        <v>62</v>
      </c>
      <c r="G42" s="12">
        <v>2.6039479210415792</v>
      </c>
      <c r="H42" s="11">
        <v>52</v>
      </c>
      <c r="I42" s="12">
        <v>2.1346469622331692</v>
      </c>
      <c r="J42" s="11">
        <v>48</v>
      </c>
      <c r="K42" s="12">
        <v>1.9559902200488997</v>
      </c>
      <c r="L42" s="11">
        <v>48</v>
      </c>
      <c r="M42" s="12">
        <v>1.8867924528301887</v>
      </c>
      <c r="N42" s="11">
        <v>86</v>
      </c>
      <c r="O42" s="12">
        <v>3.2887189292543022</v>
      </c>
      <c r="P42" s="56">
        <v>84</v>
      </c>
      <c r="Q42" s="57">
        <v>3.0882352941176472</v>
      </c>
      <c r="R42" s="56">
        <v>135</v>
      </c>
      <c r="S42" s="57">
        <v>4.8197072474116389</v>
      </c>
      <c r="T42" s="56">
        <v>154</v>
      </c>
      <c r="U42" s="57">
        <v>4.8687954473601014</v>
      </c>
      <c r="V42" s="341" t="s">
        <v>28</v>
      </c>
      <c r="W42" s="223" t="s">
        <v>7010</v>
      </c>
      <c r="X42" s="249" t="s">
        <v>28</v>
      </c>
      <c r="Y42" s="223" t="s">
        <v>7010</v>
      </c>
      <c r="Z42" s="223" t="s">
        <v>7010</v>
      </c>
      <c r="AA42" s="223" t="s">
        <v>7010</v>
      </c>
      <c r="AB42" s="223" t="s">
        <v>7010</v>
      </c>
      <c r="AC42" s="223" t="s">
        <v>138</v>
      </c>
      <c r="AD42" s="84" t="s">
        <v>7111</v>
      </c>
    </row>
    <row r="43" spans="1:30" ht="20.100000000000001" customHeight="1">
      <c r="A43" s="16"/>
      <c r="B43" s="16"/>
      <c r="C43" s="85"/>
      <c r="D43" s="408" t="s">
        <v>2301</v>
      </c>
      <c r="E43" s="224"/>
      <c r="F43" s="313">
        <v>11</v>
      </c>
      <c r="G43" s="314">
        <v>0.46199076018479629</v>
      </c>
      <c r="H43" s="18">
        <v>14</v>
      </c>
      <c r="I43" s="19">
        <v>0.57471264367816088</v>
      </c>
      <c r="J43" s="18">
        <v>16</v>
      </c>
      <c r="K43" s="19">
        <v>0.65199674001629992</v>
      </c>
      <c r="L43" s="18">
        <v>25</v>
      </c>
      <c r="M43" s="19">
        <v>0.98270440251572322</v>
      </c>
      <c r="N43" s="18">
        <v>25</v>
      </c>
      <c r="O43" s="19">
        <v>0.95602294455066916</v>
      </c>
      <c r="P43" s="58">
        <v>40</v>
      </c>
      <c r="Q43" s="59">
        <v>1.4705882352941178</v>
      </c>
      <c r="R43" s="58">
        <v>70</v>
      </c>
      <c r="S43" s="59">
        <v>2.4991074616208495</v>
      </c>
      <c r="T43" s="58">
        <v>159</v>
      </c>
      <c r="U43" s="59">
        <v>5.0268732216250394</v>
      </c>
      <c r="V43" s="342"/>
      <c r="W43" s="224"/>
      <c r="X43" s="250"/>
      <c r="Y43" s="224"/>
      <c r="Z43" s="224"/>
      <c r="AA43" s="224"/>
      <c r="AB43" s="224"/>
      <c r="AC43" s="224"/>
      <c r="AD43" s="224"/>
    </row>
    <row r="44" spans="1:30" ht="20.100000000000001" customHeight="1">
      <c r="A44" s="16"/>
      <c r="B44" s="16"/>
      <c r="C44" s="224"/>
      <c r="D44" s="408" t="s">
        <v>2302</v>
      </c>
      <c r="E44" s="224"/>
      <c r="F44" s="313">
        <v>10</v>
      </c>
      <c r="G44" s="314">
        <v>0.41999160016799664</v>
      </c>
      <c r="H44" s="18">
        <v>7</v>
      </c>
      <c r="I44" s="19">
        <v>0.28735632183908044</v>
      </c>
      <c r="J44" s="18">
        <v>11</v>
      </c>
      <c r="K44" s="19">
        <v>0.44824775876120621</v>
      </c>
      <c r="L44" s="18">
        <v>21</v>
      </c>
      <c r="M44" s="19">
        <v>0.82547169811320753</v>
      </c>
      <c r="N44" s="18">
        <v>16</v>
      </c>
      <c r="O44" s="19">
        <v>0.6118546845124283</v>
      </c>
      <c r="P44" s="58">
        <v>32</v>
      </c>
      <c r="Q44" s="59">
        <v>1.1764705882352942</v>
      </c>
      <c r="R44" s="58"/>
      <c r="S44" s="59"/>
      <c r="T44" s="58"/>
      <c r="U44" s="59"/>
      <c r="V44" s="342"/>
      <c r="W44" s="224"/>
      <c r="X44" s="250"/>
      <c r="Y44" s="224"/>
      <c r="Z44" s="224"/>
      <c r="AA44" s="224"/>
      <c r="AB44" s="224"/>
      <c r="AC44" s="224"/>
      <c r="AD44" s="224"/>
    </row>
    <row r="45" spans="1:30" ht="20.100000000000001" customHeight="1">
      <c r="A45" s="60"/>
      <c r="B45" s="60"/>
      <c r="C45" s="61"/>
      <c r="D45" s="409" t="s">
        <v>2303</v>
      </c>
      <c r="E45" s="61"/>
      <c r="F45" s="319">
        <v>2298</v>
      </c>
      <c r="G45" s="320">
        <v>96.514069718605626</v>
      </c>
      <c r="H45" s="62">
        <v>2363</v>
      </c>
      <c r="I45" s="37">
        <v>97.003284072249585</v>
      </c>
      <c r="J45" s="62">
        <v>2379</v>
      </c>
      <c r="K45" s="37">
        <v>96.943765281173597</v>
      </c>
      <c r="L45" s="62">
        <v>2450</v>
      </c>
      <c r="M45" s="37">
        <v>96.30503144654088</v>
      </c>
      <c r="N45" s="62">
        <v>2488</v>
      </c>
      <c r="O45" s="37">
        <v>95.143403441682594</v>
      </c>
      <c r="P45" s="63">
        <v>2564</v>
      </c>
      <c r="Q45" s="64">
        <v>94.264705882352942</v>
      </c>
      <c r="R45" s="63">
        <v>2596</v>
      </c>
      <c r="S45" s="64">
        <v>92.681185290967505</v>
      </c>
      <c r="T45" s="63">
        <v>2850</v>
      </c>
      <c r="U45" s="64">
        <v>90.104331331014862</v>
      </c>
      <c r="V45" s="318"/>
      <c r="W45" s="61"/>
      <c r="X45" s="61"/>
      <c r="Y45" s="61"/>
      <c r="Z45" s="61"/>
      <c r="AA45" s="61"/>
      <c r="AB45" s="61"/>
      <c r="AC45" s="61"/>
      <c r="AD45" s="61"/>
    </row>
    <row r="46" spans="1:30" ht="20.100000000000001" customHeight="1">
      <c r="A46" s="9" t="s">
        <v>3697</v>
      </c>
      <c r="B46" s="9" t="s">
        <v>1298</v>
      </c>
      <c r="C46" s="223" t="s">
        <v>3758</v>
      </c>
      <c r="D46" s="407" t="s">
        <v>2304</v>
      </c>
      <c r="E46" s="223" t="s">
        <v>7057</v>
      </c>
      <c r="F46" s="11">
        <v>7</v>
      </c>
      <c r="G46" s="12">
        <v>0.30461270670147955</v>
      </c>
      <c r="H46" s="11">
        <v>11</v>
      </c>
      <c r="I46" s="12">
        <v>0.46550994498518833</v>
      </c>
      <c r="J46" s="11">
        <v>18</v>
      </c>
      <c r="K46" s="12">
        <v>0.75662042875157631</v>
      </c>
      <c r="L46" s="11">
        <v>20</v>
      </c>
      <c r="M46" s="12">
        <v>0.81699346405228768</v>
      </c>
      <c r="N46" s="11">
        <v>28</v>
      </c>
      <c r="O46" s="12">
        <v>1.1000000000000001</v>
      </c>
      <c r="P46" s="56">
        <v>33</v>
      </c>
      <c r="Q46" s="57">
        <v>1.2870514820592824</v>
      </c>
      <c r="R46" s="56">
        <v>52</v>
      </c>
      <c r="S46" s="57">
        <v>2.0061728395061729</v>
      </c>
      <c r="T46" s="56">
        <v>49</v>
      </c>
      <c r="U46" s="57">
        <v>1.7192982456140351</v>
      </c>
      <c r="V46" s="341" t="s">
        <v>28</v>
      </c>
      <c r="W46" s="223" t="s">
        <v>7010</v>
      </c>
      <c r="X46" s="249" t="s">
        <v>28</v>
      </c>
      <c r="Y46" s="223" t="s">
        <v>7010</v>
      </c>
      <c r="Z46" s="223" t="s">
        <v>7010</v>
      </c>
      <c r="AA46" s="223" t="s">
        <v>7010</v>
      </c>
      <c r="AB46" s="223" t="s">
        <v>7010</v>
      </c>
      <c r="AC46" s="223" t="s">
        <v>138</v>
      </c>
      <c r="AD46" s="84" t="s">
        <v>7112</v>
      </c>
    </row>
    <row r="47" spans="1:30" ht="20.100000000000001" customHeight="1">
      <c r="A47" s="16"/>
      <c r="B47" s="16"/>
      <c r="C47" s="224"/>
      <c r="D47" s="408" t="s">
        <v>2305</v>
      </c>
      <c r="E47" s="224"/>
      <c r="F47" s="313"/>
      <c r="G47" s="314"/>
      <c r="H47" s="18"/>
      <c r="I47" s="19"/>
      <c r="J47" s="18">
        <v>1</v>
      </c>
      <c r="K47" s="19">
        <v>4.2034468263976464E-2</v>
      </c>
      <c r="L47" s="18">
        <v>2</v>
      </c>
      <c r="M47" s="19">
        <v>8.1699346405228759E-2</v>
      </c>
      <c r="N47" s="18"/>
      <c r="O47" s="19"/>
      <c r="P47" s="58">
        <v>2</v>
      </c>
      <c r="Q47" s="59">
        <v>7.8003120124804995E-2</v>
      </c>
      <c r="R47" s="58">
        <v>4</v>
      </c>
      <c r="S47" s="59">
        <v>0.15432098765432098</v>
      </c>
      <c r="T47" s="58">
        <v>2</v>
      </c>
      <c r="U47" s="59">
        <v>7.0175438596491224E-2</v>
      </c>
      <c r="V47" s="316"/>
      <c r="W47" s="224"/>
      <c r="X47" s="250"/>
      <c r="Y47" s="224"/>
      <c r="Z47" s="224"/>
      <c r="AA47" s="224"/>
      <c r="AB47" s="224"/>
      <c r="AC47" s="224"/>
      <c r="AD47" s="224"/>
    </row>
    <row r="48" spans="1:30" ht="20.100000000000001" customHeight="1">
      <c r="A48" s="16"/>
      <c r="B48" s="16"/>
      <c r="C48" s="224"/>
      <c r="D48" s="408" t="s">
        <v>2306</v>
      </c>
      <c r="E48" s="224"/>
      <c r="F48" s="313">
        <v>3</v>
      </c>
      <c r="G48" s="314">
        <v>0.13054830287206268</v>
      </c>
      <c r="H48" s="18">
        <v>1</v>
      </c>
      <c r="I48" s="19">
        <v>4.2319085907744393E-2</v>
      </c>
      <c r="J48" s="18">
        <v>2</v>
      </c>
      <c r="K48" s="19">
        <v>8.4068936527952928E-2</v>
      </c>
      <c r="L48" s="18"/>
      <c r="M48" s="19"/>
      <c r="N48" s="18"/>
      <c r="O48" s="19"/>
      <c r="P48" s="58">
        <v>4</v>
      </c>
      <c r="Q48" s="59">
        <v>0.15600624024960999</v>
      </c>
      <c r="R48" s="58">
        <v>7</v>
      </c>
      <c r="S48" s="59">
        <v>0.27006172839506171</v>
      </c>
      <c r="T48" s="58">
        <v>4</v>
      </c>
      <c r="U48" s="59">
        <v>0.14035087719298245</v>
      </c>
      <c r="V48" s="316"/>
      <c r="W48" s="224"/>
      <c r="X48" s="250"/>
      <c r="Y48" s="224"/>
      <c r="Z48" s="224"/>
      <c r="AA48" s="224"/>
      <c r="AB48" s="224"/>
      <c r="AC48" s="224"/>
      <c r="AD48" s="224"/>
    </row>
    <row r="49" spans="1:30" ht="20.100000000000001" customHeight="1">
      <c r="A49" s="16"/>
      <c r="B49" s="16"/>
      <c r="C49" s="224"/>
      <c r="D49" s="408" t="s">
        <v>2307</v>
      </c>
      <c r="E49" s="224"/>
      <c r="F49" s="313">
        <v>18</v>
      </c>
      <c r="G49" s="314">
        <v>0.78328981723237601</v>
      </c>
      <c r="H49" s="18">
        <v>14</v>
      </c>
      <c r="I49" s="19">
        <v>0.59246720270842146</v>
      </c>
      <c r="J49" s="18">
        <v>19</v>
      </c>
      <c r="K49" s="19">
        <v>0.7986548970155527</v>
      </c>
      <c r="L49" s="18">
        <v>20</v>
      </c>
      <c r="M49" s="19">
        <v>0.81699346405228768</v>
      </c>
      <c r="N49" s="18">
        <v>20</v>
      </c>
      <c r="O49" s="19">
        <v>0.8</v>
      </c>
      <c r="P49" s="58">
        <v>19</v>
      </c>
      <c r="Q49" s="59">
        <v>0.7410296411856474</v>
      </c>
      <c r="R49" s="58">
        <v>32</v>
      </c>
      <c r="S49" s="59">
        <v>1.2345679012345678</v>
      </c>
      <c r="T49" s="58">
        <v>30</v>
      </c>
      <c r="U49" s="59">
        <v>1.0526315789473684</v>
      </c>
      <c r="V49" s="316"/>
      <c r="W49" s="224"/>
      <c r="X49" s="250"/>
      <c r="Y49" s="224"/>
      <c r="Z49" s="224"/>
      <c r="AA49" s="224"/>
      <c r="AB49" s="224"/>
      <c r="AC49" s="224"/>
      <c r="AD49" s="224"/>
    </row>
    <row r="50" spans="1:30" ht="20.100000000000001" customHeight="1">
      <c r="A50" s="16"/>
      <c r="B50" s="16"/>
      <c r="C50" s="224"/>
      <c r="D50" s="408" t="s">
        <v>2308</v>
      </c>
      <c r="E50" s="224"/>
      <c r="F50" s="313">
        <v>356</v>
      </c>
      <c r="G50" s="314">
        <v>15.491731940818102</v>
      </c>
      <c r="H50" s="18">
        <v>373</v>
      </c>
      <c r="I50" s="19">
        <v>15.785019043588658</v>
      </c>
      <c r="J50" s="18">
        <v>413</v>
      </c>
      <c r="K50" s="19">
        <v>17.360235393022279</v>
      </c>
      <c r="L50" s="18">
        <v>410</v>
      </c>
      <c r="M50" s="19">
        <v>16.748366013071895</v>
      </c>
      <c r="N50" s="18">
        <v>424</v>
      </c>
      <c r="O50" s="19">
        <v>17</v>
      </c>
      <c r="P50" s="58">
        <v>460</v>
      </c>
      <c r="Q50" s="59">
        <v>17.940717628705148</v>
      </c>
      <c r="R50" s="58">
        <v>507</v>
      </c>
      <c r="S50" s="59">
        <v>19.5</v>
      </c>
      <c r="T50" s="58">
        <v>496</v>
      </c>
      <c r="U50" s="59">
        <v>17.403508771929825</v>
      </c>
      <c r="V50" s="316"/>
      <c r="W50" s="224"/>
      <c r="X50" s="250"/>
      <c r="Y50" s="224"/>
      <c r="Z50" s="224"/>
      <c r="AA50" s="224"/>
      <c r="AB50" s="224"/>
      <c r="AC50" s="224"/>
      <c r="AD50" s="224"/>
    </row>
    <row r="51" spans="1:30" ht="20.100000000000001" customHeight="1">
      <c r="A51" s="16"/>
      <c r="B51" s="16"/>
      <c r="C51" s="224"/>
      <c r="D51" s="408" t="s">
        <v>2309</v>
      </c>
      <c r="E51" s="224"/>
      <c r="F51" s="313"/>
      <c r="G51" s="314"/>
      <c r="H51" s="18"/>
      <c r="I51" s="19"/>
      <c r="J51" s="18"/>
      <c r="K51" s="19"/>
      <c r="L51" s="18"/>
      <c r="M51" s="19"/>
      <c r="N51" s="18">
        <v>1</v>
      </c>
      <c r="O51" s="19"/>
      <c r="P51" s="58"/>
      <c r="Q51" s="59"/>
      <c r="R51" s="58"/>
      <c r="S51" s="59"/>
      <c r="T51" s="58">
        <v>2</v>
      </c>
      <c r="U51" s="59">
        <v>7.0175438596491224E-2</v>
      </c>
      <c r="V51" s="316"/>
      <c r="W51" s="224"/>
      <c r="X51" s="250"/>
      <c r="Y51" s="224"/>
      <c r="Z51" s="224"/>
      <c r="AA51" s="224"/>
      <c r="AB51" s="224"/>
      <c r="AC51" s="224"/>
      <c r="AD51" s="224"/>
    </row>
    <row r="52" spans="1:30" ht="20.100000000000001" customHeight="1">
      <c r="A52" s="16"/>
      <c r="B52" s="16"/>
      <c r="C52" s="224"/>
      <c r="D52" s="408" t="s">
        <v>2310</v>
      </c>
      <c r="E52" s="224"/>
      <c r="F52" s="313"/>
      <c r="G52" s="314"/>
      <c r="H52" s="18"/>
      <c r="I52" s="19"/>
      <c r="J52" s="18"/>
      <c r="K52" s="19"/>
      <c r="L52" s="18">
        <v>1</v>
      </c>
      <c r="M52" s="19"/>
      <c r="N52" s="18"/>
      <c r="O52" s="19"/>
      <c r="P52" s="58">
        <v>1</v>
      </c>
      <c r="Q52" s="59">
        <v>3.9001560062402497E-2</v>
      </c>
      <c r="R52" s="58"/>
      <c r="S52" s="59"/>
      <c r="T52" s="58">
        <v>1</v>
      </c>
      <c r="U52" s="59">
        <v>3.5087719298245612E-2</v>
      </c>
      <c r="V52" s="316"/>
      <c r="W52" s="224"/>
      <c r="X52" s="250"/>
      <c r="Y52" s="224"/>
      <c r="Z52" s="224"/>
      <c r="AA52" s="224"/>
      <c r="AB52" s="224"/>
      <c r="AC52" s="224"/>
      <c r="AD52" s="224"/>
    </row>
    <row r="53" spans="1:30" ht="20.100000000000001" customHeight="1">
      <c r="A53" s="16"/>
      <c r="B53" s="16"/>
      <c r="C53" s="224"/>
      <c r="D53" s="408" t="s">
        <v>2311</v>
      </c>
      <c r="E53" s="224"/>
      <c r="F53" s="313">
        <v>51</v>
      </c>
      <c r="G53" s="314">
        <v>2.2193211488250655</v>
      </c>
      <c r="H53" s="18">
        <v>46</v>
      </c>
      <c r="I53" s="19">
        <v>1.946677951756242</v>
      </c>
      <c r="J53" s="18">
        <v>48</v>
      </c>
      <c r="K53" s="19">
        <v>2.0176544766708702</v>
      </c>
      <c r="L53" s="18">
        <v>67</v>
      </c>
      <c r="M53" s="19">
        <v>2.7369281045751634</v>
      </c>
      <c r="N53" s="18">
        <v>78</v>
      </c>
      <c r="O53" s="19">
        <v>3.1</v>
      </c>
      <c r="P53" s="58">
        <v>76</v>
      </c>
      <c r="Q53" s="59">
        <v>2.9641185647425896</v>
      </c>
      <c r="R53" s="58">
        <v>114</v>
      </c>
      <c r="S53" s="59">
        <v>4.3981481481481479</v>
      </c>
      <c r="T53" s="58">
        <v>108</v>
      </c>
      <c r="U53" s="59">
        <v>3.7894736842105261</v>
      </c>
      <c r="V53" s="316"/>
      <c r="W53" s="224"/>
      <c r="X53" s="250"/>
      <c r="Y53" s="224"/>
      <c r="Z53" s="224"/>
      <c r="AA53" s="224"/>
      <c r="AB53" s="224"/>
      <c r="AC53" s="224"/>
      <c r="AD53" s="224"/>
    </row>
    <row r="54" spans="1:30" ht="20.100000000000001" customHeight="1">
      <c r="A54" s="16"/>
      <c r="B54" s="16"/>
      <c r="C54" s="224"/>
      <c r="D54" s="408" t="s">
        <v>2312</v>
      </c>
      <c r="E54" s="224"/>
      <c r="F54" s="313"/>
      <c r="G54" s="314"/>
      <c r="H54" s="18"/>
      <c r="I54" s="19"/>
      <c r="J54" s="18"/>
      <c r="K54" s="19"/>
      <c r="L54" s="18"/>
      <c r="M54" s="19"/>
      <c r="N54" s="18"/>
      <c r="O54" s="19"/>
      <c r="P54" s="58"/>
      <c r="Q54" s="59"/>
      <c r="R54" s="58"/>
      <c r="S54" s="59"/>
      <c r="T54" s="58"/>
      <c r="U54" s="59"/>
      <c r="V54" s="316"/>
      <c r="W54" s="224"/>
      <c r="X54" s="250"/>
      <c r="Y54" s="224"/>
      <c r="Z54" s="224"/>
      <c r="AA54" s="224"/>
      <c r="AB54" s="224"/>
      <c r="AC54" s="224"/>
      <c r="AD54" s="224"/>
    </row>
    <row r="55" spans="1:30" ht="20.100000000000001" customHeight="1">
      <c r="A55" s="16"/>
      <c r="B55" s="16"/>
      <c r="C55" s="224"/>
      <c r="D55" s="408" t="s">
        <v>7113</v>
      </c>
      <c r="E55" s="224"/>
      <c r="F55" s="313">
        <v>1365</v>
      </c>
      <c r="G55" s="314">
        <v>59.399477806788511</v>
      </c>
      <c r="H55" s="18">
        <v>1354</v>
      </c>
      <c r="I55" s="19">
        <v>57.300042319085911</v>
      </c>
      <c r="J55" s="18">
        <v>1438</v>
      </c>
      <c r="K55" s="19">
        <v>60.445565363598149</v>
      </c>
      <c r="L55" s="18">
        <v>1568</v>
      </c>
      <c r="M55" s="19">
        <v>64.011437908496731</v>
      </c>
      <c r="N55" s="18">
        <v>1529</v>
      </c>
      <c r="O55" s="19">
        <v>61.5</v>
      </c>
      <c r="P55" s="58">
        <v>1491</v>
      </c>
      <c r="Q55" s="59">
        <v>58.2</v>
      </c>
      <c r="R55" s="58">
        <v>1706</v>
      </c>
      <c r="S55" s="59">
        <v>65.7</v>
      </c>
      <c r="T55" s="58">
        <v>1958</v>
      </c>
      <c r="U55" s="59">
        <v>68.701754385964918</v>
      </c>
      <c r="V55" s="316"/>
      <c r="W55" s="224"/>
      <c r="X55" s="250"/>
      <c r="Y55" s="224"/>
      <c r="Z55" s="224"/>
      <c r="AA55" s="224"/>
      <c r="AB55" s="224"/>
      <c r="AC55" s="224"/>
      <c r="AD55" s="224"/>
    </row>
    <row r="56" spans="1:30" ht="20.100000000000001" customHeight="1">
      <c r="A56" s="16"/>
      <c r="B56" s="16"/>
      <c r="C56" s="224"/>
      <c r="D56" s="408" t="s">
        <v>7114</v>
      </c>
      <c r="E56" s="224"/>
      <c r="F56" s="313">
        <v>300</v>
      </c>
      <c r="G56" s="314">
        <v>13.054830287206267</v>
      </c>
      <c r="H56" s="18">
        <v>366</v>
      </c>
      <c r="I56" s="19">
        <v>15.488785442234448</v>
      </c>
      <c r="J56" s="18">
        <v>279</v>
      </c>
      <c r="K56" s="19">
        <v>11.727616645649432</v>
      </c>
      <c r="L56" s="18">
        <v>215</v>
      </c>
      <c r="M56" s="19">
        <v>8.8000000000000007</v>
      </c>
      <c r="N56" s="18">
        <v>253</v>
      </c>
      <c r="O56" s="19">
        <v>10.199999999999999</v>
      </c>
      <c r="P56" s="58">
        <v>294</v>
      </c>
      <c r="Q56" s="59">
        <v>11.5</v>
      </c>
      <c r="R56" s="58"/>
      <c r="S56" s="59"/>
      <c r="T56" s="58"/>
      <c r="U56" s="59"/>
      <c r="V56" s="316"/>
      <c r="W56" s="224"/>
      <c r="X56" s="250"/>
      <c r="Y56" s="224"/>
      <c r="Z56" s="224"/>
      <c r="AA56" s="224"/>
      <c r="AB56" s="224"/>
      <c r="AC56" s="224"/>
      <c r="AD56" s="224"/>
    </row>
    <row r="57" spans="1:30" ht="20.100000000000001" customHeight="1">
      <c r="A57" s="16"/>
      <c r="B57" s="16"/>
      <c r="C57" s="224"/>
      <c r="D57" s="408" t="s">
        <v>7115</v>
      </c>
      <c r="E57" s="224"/>
      <c r="F57" s="313">
        <v>165</v>
      </c>
      <c r="G57" s="314">
        <v>7.1801566579634466</v>
      </c>
      <c r="H57" s="18">
        <v>165</v>
      </c>
      <c r="I57" s="19">
        <v>6.9826491747778245</v>
      </c>
      <c r="J57" s="18">
        <v>126</v>
      </c>
      <c r="K57" s="19">
        <v>5.2963430012610342</v>
      </c>
      <c r="L57" s="18">
        <v>112</v>
      </c>
      <c r="M57" s="19">
        <v>4.5751633986928102</v>
      </c>
      <c r="N57" s="18">
        <v>121</v>
      </c>
      <c r="O57" s="19">
        <v>4.9000000000000004</v>
      </c>
      <c r="P57" s="58">
        <v>130</v>
      </c>
      <c r="Q57" s="59">
        <v>5.0702028081123247</v>
      </c>
      <c r="R57" s="58">
        <v>57</v>
      </c>
      <c r="S57" s="59">
        <v>2.199074074074074</v>
      </c>
      <c r="T57" s="58">
        <v>79</v>
      </c>
      <c r="U57" s="59">
        <v>2.7719298245614037</v>
      </c>
      <c r="V57" s="316"/>
      <c r="W57" s="224"/>
      <c r="X57" s="250"/>
      <c r="Y57" s="224"/>
      <c r="Z57" s="224"/>
      <c r="AA57" s="224"/>
      <c r="AB57" s="224"/>
      <c r="AC57" s="224"/>
      <c r="AD57" s="224"/>
    </row>
    <row r="58" spans="1:30" ht="20.100000000000001" customHeight="1">
      <c r="A58" s="16"/>
      <c r="B58" s="16"/>
      <c r="C58" s="224"/>
      <c r="D58" s="408" t="s">
        <v>7116</v>
      </c>
      <c r="E58" s="224"/>
      <c r="F58" s="313">
        <v>33</v>
      </c>
      <c r="G58" s="314">
        <v>1.4360313315926894</v>
      </c>
      <c r="H58" s="18">
        <v>33</v>
      </c>
      <c r="I58" s="19">
        <v>1.396529834955565</v>
      </c>
      <c r="J58" s="18">
        <v>35</v>
      </c>
      <c r="K58" s="19">
        <v>1.471206389239176</v>
      </c>
      <c r="L58" s="18">
        <v>35</v>
      </c>
      <c r="M58" s="19">
        <v>1.4297385620915033</v>
      </c>
      <c r="N58" s="18">
        <v>34</v>
      </c>
      <c r="O58" s="19">
        <v>1.4</v>
      </c>
      <c r="P58" s="58">
        <v>53</v>
      </c>
      <c r="Q58" s="59">
        <v>2.0670826833073321</v>
      </c>
      <c r="R58" s="58">
        <v>113</v>
      </c>
      <c r="S58" s="59">
        <v>4.3595679012345681</v>
      </c>
      <c r="T58" s="58">
        <v>121</v>
      </c>
      <c r="U58" s="59">
        <v>4.2456140350877192</v>
      </c>
      <c r="V58" s="316"/>
      <c r="W58" s="224"/>
      <c r="X58" s="250"/>
      <c r="Y58" s="224"/>
      <c r="Z58" s="224"/>
      <c r="AA58" s="224"/>
      <c r="AB58" s="224"/>
      <c r="AC58" s="224"/>
      <c r="AD58" s="224"/>
    </row>
    <row r="59" spans="1:30" ht="20.100000000000001" customHeight="1">
      <c r="A59" s="16"/>
      <c r="B59" s="16"/>
      <c r="C59" s="224"/>
      <c r="D59" s="408" t="s">
        <v>1959</v>
      </c>
      <c r="E59" s="224"/>
      <c r="F59" s="313"/>
      <c r="G59" s="314"/>
      <c r="H59" s="18"/>
      <c r="I59" s="19"/>
      <c r="J59" s="18"/>
      <c r="K59" s="19"/>
      <c r="L59" s="18"/>
      <c r="M59" s="19"/>
      <c r="N59" s="18"/>
      <c r="O59" s="19"/>
      <c r="P59" s="18"/>
      <c r="Q59" s="19"/>
      <c r="R59" s="18"/>
      <c r="S59" s="19"/>
      <c r="T59" s="18"/>
      <c r="U59" s="19"/>
      <c r="V59" s="314"/>
      <c r="W59" s="224"/>
      <c r="X59" s="250"/>
      <c r="Y59" s="224"/>
      <c r="Z59" s="224"/>
      <c r="AA59" s="224"/>
      <c r="AB59" s="224"/>
      <c r="AC59" s="224"/>
      <c r="AD59" s="224"/>
    </row>
    <row r="60" spans="1:30" ht="20.100000000000001" customHeight="1">
      <c r="A60" s="60"/>
      <c r="B60" s="60"/>
      <c r="C60" s="61"/>
      <c r="D60" s="409" t="s">
        <v>1960</v>
      </c>
      <c r="E60" s="61"/>
      <c r="F60" s="319"/>
      <c r="G60" s="320"/>
      <c r="H60" s="62"/>
      <c r="I60" s="37"/>
      <c r="J60" s="62"/>
      <c r="K60" s="37"/>
      <c r="L60" s="62"/>
      <c r="M60" s="37"/>
      <c r="N60" s="62"/>
      <c r="O60" s="37"/>
      <c r="P60" s="62">
        <v>1</v>
      </c>
      <c r="Q60" s="59">
        <v>3.9001560062402497E-2</v>
      </c>
      <c r="R60" s="62">
        <v>4</v>
      </c>
      <c r="S60" s="37">
        <v>0.2</v>
      </c>
      <c r="T60" s="62"/>
      <c r="U60" s="37"/>
      <c r="V60" s="320"/>
      <c r="W60" s="61"/>
      <c r="X60" s="61"/>
      <c r="Y60" s="61"/>
      <c r="Z60" s="61"/>
      <c r="AA60" s="61"/>
      <c r="AB60" s="61"/>
      <c r="AC60" s="61"/>
      <c r="AD60" s="61"/>
    </row>
    <row r="61" spans="1:30" s="5" customFormat="1" ht="20.100000000000001" customHeight="1">
      <c r="A61" s="39" t="s">
        <v>3698</v>
      </c>
      <c r="B61" s="39" t="s">
        <v>7117</v>
      </c>
      <c r="C61" s="223" t="s">
        <v>3759</v>
      </c>
      <c r="D61" s="410"/>
      <c r="E61" s="40"/>
      <c r="F61" s="330">
        <v>33</v>
      </c>
      <c r="G61" s="331">
        <v>100</v>
      </c>
      <c r="H61" s="43">
        <v>33</v>
      </c>
      <c r="I61" s="44">
        <v>100</v>
      </c>
      <c r="J61" s="43">
        <f>5092-5057</f>
        <v>35</v>
      </c>
      <c r="K61" s="44">
        <v>100</v>
      </c>
      <c r="L61" s="43">
        <v>35</v>
      </c>
      <c r="M61" s="44">
        <v>100</v>
      </c>
      <c r="N61" s="43">
        <v>34</v>
      </c>
      <c r="O61" s="44">
        <v>100</v>
      </c>
      <c r="P61" s="43">
        <v>53</v>
      </c>
      <c r="Q61" s="44">
        <v>100</v>
      </c>
      <c r="R61" s="43">
        <v>113</v>
      </c>
      <c r="S61" s="44">
        <v>100</v>
      </c>
      <c r="T61" s="43">
        <v>121</v>
      </c>
      <c r="U61" s="44">
        <v>100</v>
      </c>
      <c r="V61" s="329" t="s">
        <v>28</v>
      </c>
      <c r="W61" s="40" t="s">
        <v>7010</v>
      </c>
      <c r="X61" s="40" t="s">
        <v>28</v>
      </c>
      <c r="Y61" s="40" t="s">
        <v>7010</v>
      </c>
      <c r="Z61" s="40" t="s">
        <v>7010</v>
      </c>
      <c r="AA61" s="40" t="s">
        <v>7010</v>
      </c>
      <c r="AB61" s="40" t="s">
        <v>7010</v>
      </c>
      <c r="AC61" s="40" t="s">
        <v>138</v>
      </c>
      <c r="AD61" s="40"/>
    </row>
    <row r="62" spans="1:30" ht="20.100000000000001" customHeight="1">
      <c r="A62" s="9" t="s">
        <v>3699</v>
      </c>
      <c r="B62" s="9" t="s">
        <v>1299</v>
      </c>
      <c r="C62" s="223" t="s">
        <v>7118</v>
      </c>
      <c r="D62" s="407" t="s">
        <v>2313</v>
      </c>
      <c r="E62" s="223"/>
      <c r="F62" s="11">
        <v>74</v>
      </c>
      <c r="G62" s="12">
        <v>3.1079378412431753</v>
      </c>
      <c r="H62" s="11">
        <v>61</v>
      </c>
      <c r="I62" s="12">
        <v>2.5041050903119868</v>
      </c>
      <c r="J62" s="11">
        <v>60</v>
      </c>
      <c r="K62" s="12">
        <v>2.4449877750611249</v>
      </c>
      <c r="L62" s="11">
        <v>69</v>
      </c>
      <c r="M62" s="12">
        <v>2.7</v>
      </c>
      <c r="N62" s="11">
        <v>107</v>
      </c>
      <c r="O62" s="12">
        <v>4.0999999999999996</v>
      </c>
      <c r="P62" s="56">
        <v>116</v>
      </c>
      <c r="Q62" s="57">
        <v>4.2647058823529411</v>
      </c>
      <c r="R62" s="56">
        <v>156</v>
      </c>
      <c r="S62" s="57">
        <v>5.5694394858978935</v>
      </c>
      <c r="T62" s="56">
        <v>227</v>
      </c>
      <c r="U62" s="57">
        <v>7.1767309516282012</v>
      </c>
      <c r="V62" s="341" t="s">
        <v>28</v>
      </c>
      <c r="W62" s="223" t="s">
        <v>7010</v>
      </c>
      <c r="X62" s="249" t="s">
        <v>28</v>
      </c>
      <c r="Y62" s="223" t="s">
        <v>7010</v>
      </c>
      <c r="Z62" s="223" t="s">
        <v>7010</v>
      </c>
      <c r="AA62" s="223" t="s">
        <v>7010</v>
      </c>
      <c r="AB62" s="223" t="s">
        <v>7010</v>
      </c>
      <c r="AC62" s="223" t="s">
        <v>138</v>
      </c>
      <c r="AD62" s="223"/>
    </row>
    <row r="63" spans="1:30" ht="20.100000000000001" customHeight="1">
      <c r="A63" s="60"/>
      <c r="B63" s="60"/>
      <c r="C63" s="86"/>
      <c r="D63" s="409" t="s">
        <v>2314</v>
      </c>
      <c r="E63" s="61"/>
      <c r="F63" s="319">
        <v>2307</v>
      </c>
      <c r="G63" s="320">
        <v>96.892062158756829</v>
      </c>
      <c r="H63" s="62">
        <v>2375</v>
      </c>
      <c r="I63" s="37">
        <v>97.495894909688019</v>
      </c>
      <c r="J63" s="62">
        <v>2394</v>
      </c>
      <c r="K63" s="37">
        <v>97.555012224938878</v>
      </c>
      <c r="L63" s="62">
        <v>2475</v>
      </c>
      <c r="M63" s="37">
        <v>97.3</v>
      </c>
      <c r="N63" s="62">
        <v>2508</v>
      </c>
      <c r="O63" s="37">
        <v>95.9</v>
      </c>
      <c r="P63" s="63">
        <v>2604</v>
      </c>
      <c r="Q63" s="64">
        <v>95.735294117647058</v>
      </c>
      <c r="R63" s="63">
        <v>2645</v>
      </c>
      <c r="S63" s="64">
        <v>94.430560514102112</v>
      </c>
      <c r="T63" s="63">
        <v>2936</v>
      </c>
      <c r="U63" s="64">
        <v>92.823269048371799</v>
      </c>
      <c r="V63" s="318"/>
      <c r="W63" s="61"/>
      <c r="X63" s="61"/>
      <c r="Y63" s="61"/>
      <c r="Z63" s="61"/>
      <c r="AA63" s="61"/>
      <c r="AB63" s="61"/>
      <c r="AC63" s="61"/>
      <c r="AD63" s="61"/>
    </row>
    <row r="64" spans="1:30" s="5" customFormat="1" ht="20.100000000000001" customHeight="1">
      <c r="A64" s="9" t="s">
        <v>3700</v>
      </c>
      <c r="B64" s="9" t="s">
        <v>1300</v>
      </c>
      <c r="C64" s="223" t="s">
        <v>3760</v>
      </c>
      <c r="D64" s="407" t="s">
        <v>2313</v>
      </c>
      <c r="E64" s="223"/>
      <c r="F64" s="11">
        <v>12</v>
      </c>
      <c r="G64" s="12">
        <v>0.52015604681404426</v>
      </c>
      <c r="H64" s="11">
        <v>12</v>
      </c>
      <c r="I64" s="12">
        <v>0.50526315789473686</v>
      </c>
      <c r="J64" s="11">
        <v>13</v>
      </c>
      <c r="K64" s="12">
        <f>J64/2394*100</f>
        <v>0.54302422723475352</v>
      </c>
      <c r="L64" s="11">
        <v>15</v>
      </c>
      <c r="M64" s="12">
        <v>0.60655074807925602</v>
      </c>
      <c r="N64" s="11">
        <v>22</v>
      </c>
      <c r="O64" s="12">
        <v>0.9</v>
      </c>
      <c r="P64" s="56">
        <v>23</v>
      </c>
      <c r="Q64" s="57">
        <v>0.88325652841781876</v>
      </c>
      <c r="R64" s="56">
        <v>37</v>
      </c>
      <c r="S64" s="57">
        <v>1.3988657844990549</v>
      </c>
      <c r="T64" s="56">
        <v>16</v>
      </c>
      <c r="U64" s="57">
        <v>0.54495912806539515</v>
      </c>
      <c r="V64" s="341" t="s">
        <v>28</v>
      </c>
      <c r="W64" s="223" t="s">
        <v>7010</v>
      </c>
      <c r="X64" s="249" t="s">
        <v>28</v>
      </c>
      <c r="Y64" s="223" t="s">
        <v>7010</v>
      </c>
      <c r="Z64" s="223" t="s">
        <v>7010</v>
      </c>
      <c r="AA64" s="223" t="s">
        <v>7010</v>
      </c>
      <c r="AB64" s="223" t="s">
        <v>7010</v>
      </c>
      <c r="AC64" s="223" t="s">
        <v>138</v>
      </c>
      <c r="AD64" s="223"/>
    </row>
    <row r="65" spans="1:30" s="5" customFormat="1" ht="20.100000000000001" customHeight="1">
      <c r="A65" s="60"/>
      <c r="B65" s="60"/>
      <c r="C65" s="61"/>
      <c r="D65" s="409" t="s">
        <v>2314</v>
      </c>
      <c r="E65" s="61"/>
      <c r="F65" s="319">
        <v>2295</v>
      </c>
      <c r="G65" s="320">
        <v>99.479843953185963</v>
      </c>
      <c r="H65" s="62">
        <v>2363</v>
      </c>
      <c r="I65" s="37">
        <v>99.494736842105269</v>
      </c>
      <c r="J65" s="62">
        <v>2381</v>
      </c>
      <c r="K65" s="37">
        <f>J65/2394*100</f>
        <v>99.456975772765247</v>
      </c>
      <c r="L65" s="62">
        <v>2460</v>
      </c>
      <c r="M65" s="37">
        <v>99.393449251920742</v>
      </c>
      <c r="N65" s="62">
        <v>2486</v>
      </c>
      <c r="O65" s="37">
        <v>99.1</v>
      </c>
      <c r="P65" s="63">
        <v>2581</v>
      </c>
      <c r="Q65" s="64">
        <v>99.116743471582183</v>
      </c>
      <c r="R65" s="63">
        <v>2608</v>
      </c>
      <c r="S65" s="64">
        <v>98.601134215500949</v>
      </c>
      <c r="T65" s="63">
        <v>2920</v>
      </c>
      <c r="U65" s="64">
        <v>99.4550408719346</v>
      </c>
      <c r="V65" s="318"/>
      <c r="W65" s="61"/>
      <c r="X65" s="61"/>
      <c r="Y65" s="61"/>
      <c r="Z65" s="61"/>
      <c r="AA65" s="61"/>
      <c r="AB65" s="61"/>
      <c r="AC65" s="61"/>
      <c r="AD65" s="61"/>
    </row>
    <row r="66" spans="1:30" ht="20.100000000000001" customHeight="1">
      <c r="A66" s="9" t="s">
        <v>3701</v>
      </c>
      <c r="B66" s="9" t="s">
        <v>1301</v>
      </c>
      <c r="C66" s="223" t="s">
        <v>3761</v>
      </c>
      <c r="D66" s="407" t="s">
        <v>2313</v>
      </c>
      <c r="E66" s="223"/>
      <c r="F66" s="11">
        <v>39</v>
      </c>
      <c r="G66" s="12">
        <v>1.6993464052287581</v>
      </c>
      <c r="H66" s="11">
        <v>43</v>
      </c>
      <c r="I66" s="12">
        <v>1.8197206940330088</v>
      </c>
      <c r="J66" s="11">
        <v>46</v>
      </c>
      <c r="K66" s="12">
        <f>J66/2381*100</f>
        <v>1.9319613607727846</v>
      </c>
      <c r="L66" s="11">
        <v>59</v>
      </c>
      <c r="M66" s="12">
        <v>2.3596419853539463</v>
      </c>
      <c r="N66" s="11">
        <v>51</v>
      </c>
      <c r="O66" s="12">
        <v>2.1</v>
      </c>
      <c r="P66" s="56">
        <v>79</v>
      </c>
      <c r="Q66" s="57">
        <v>3.0608291359938007</v>
      </c>
      <c r="R66" s="56">
        <v>92</v>
      </c>
      <c r="S66" s="57">
        <v>3.5276073619631902</v>
      </c>
      <c r="T66" s="56">
        <v>157</v>
      </c>
      <c r="U66" s="57">
        <v>5.3767123287671232</v>
      </c>
      <c r="V66" s="341" t="s">
        <v>28</v>
      </c>
      <c r="W66" s="223" t="s">
        <v>7010</v>
      </c>
      <c r="X66" s="249" t="s">
        <v>28</v>
      </c>
      <c r="Y66" s="223" t="s">
        <v>7010</v>
      </c>
      <c r="Z66" s="223" t="s">
        <v>7010</v>
      </c>
      <c r="AA66" s="223" t="s">
        <v>7010</v>
      </c>
      <c r="AB66" s="223" t="s">
        <v>7010</v>
      </c>
      <c r="AC66" s="223" t="s">
        <v>138</v>
      </c>
      <c r="AD66" s="223"/>
    </row>
    <row r="67" spans="1:30" ht="20.100000000000001" customHeight="1">
      <c r="A67" s="16"/>
      <c r="B67" s="16"/>
      <c r="C67" s="224"/>
      <c r="D67" s="408" t="s">
        <v>2314</v>
      </c>
      <c r="E67" s="224"/>
      <c r="F67" s="313">
        <v>2256</v>
      </c>
      <c r="G67" s="314">
        <v>98.300653594771248</v>
      </c>
      <c r="H67" s="18">
        <v>2320</v>
      </c>
      <c r="I67" s="19">
        <v>98.180279305966991</v>
      </c>
      <c r="J67" s="18">
        <v>2335</v>
      </c>
      <c r="K67" s="19">
        <f>J67/2381*100</f>
        <v>98.068038639227211</v>
      </c>
      <c r="L67" s="18">
        <v>2401</v>
      </c>
      <c r="M67" s="19">
        <v>97.640358014646054</v>
      </c>
      <c r="N67" s="18">
        <v>2435</v>
      </c>
      <c r="O67" s="19">
        <v>97.9</v>
      </c>
      <c r="P67" s="58">
        <v>2502</v>
      </c>
      <c r="Q67" s="59">
        <v>96.939170864006201</v>
      </c>
      <c r="R67" s="58">
        <v>2516</v>
      </c>
      <c r="S67" s="59">
        <v>96.472392638036808</v>
      </c>
      <c r="T67" s="58">
        <v>2763</v>
      </c>
      <c r="U67" s="59">
        <v>94.623287671232873</v>
      </c>
      <c r="V67" s="342"/>
      <c r="W67" s="224"/>
      <c r="X67" s="250"/>
      <c r="Y67" s="224"/>
      <c r="Z67" s="224"/>
      <c r="AA67" s="224"/>
      <c r="AB67" s="224"/>
      <c r="AC67" s="224"/>
      <c r="AD67" s="224"/>
    </row>
    <row r="68" spans="1:30" ht="20.100000000000001" customHeight="1">
      <c r="A68" s="9" t="s">
        <v>3702</v>
      </c>
      <c r="B68" s="9" t="s">
        <v>1302</v>
      </c>
      <c r="C68" s="223" t="s">
        <v>3762</v>
      </c>
      <c r="D68" s="407" t="s">
        <v>1026</v>
      </c>
      <c r="E68" s="223"/>
      <c r="F68" s="11">
        <v>84</v>
      </c>
      <c r="G68" s="12">
        <v>97.674418604651166</v>
      </c>
      <c r="H68" s="11">
        <v>70</v>
      </c>
      <c r="I68" s="12">
        <v>95.890410958904113</v>
      </c>
      <c r="J68" s="11">
        <v>70</v>
      </c>
      <c r="K68" s="12">
        <f>J68/73*100</f>
        <v>95.890410958904098</v>
      </c>
      <c r="L68" s="11">
        <v>77</v>
      </c>
      <c r="M68" s="12">
        <v>91.7</v>
      </c>
      <c r="N68" s="11">
        <v>122</v>
      </c>
      <c r="O68" s="12">
        <v>94.6</v>
      </c>
      <c r="P68" s="56">
        <v>131</v>
      </c>
      <c r="Q68" s="57">
        <v>94.244604316546756</v>
      </c>
      <c r="R68" s="56">
        <v>182</v>
      </c>
      <c r="S68" s="57">
        <v>94.30051813471502</v>
      </c>
      <c r="T68" s="56">
        <v>217</v>
      </c>
      <c r="U68" s="57">
        <v>89.300411522633752</v>
      </c>
      <c r="V68" s="341" t="s">
        <v>28</v>
      </c>
      <c r="W68" s="223" t="s">
        <v>7010</v>
      </c>
      <c r="X68" s="249" t="s">
        <v>28</v>
      </c>
      <c r="Y68" s="223" t="s">
        <v>7010</v>
      </c>
      <c r="Z68" s="223" t="s">
        <v>7010</v>
      </c>
      <c r="AA68" s="223" t="s">
        <v>7010</v>
      </c>
      <c r="AB68" s="223" t="s">
        <v>7010</v>
      </c>
      <c r="AC68" s="223" t="s">
        <v>138</v>
      </c>
      <c r="AD68" s="223"/>
    </row>
    <row r="69" spans="1:30" ht="20.100000000000001" customHeight="1">
      <c r="A69" s="60"/>
      <c r="B69" s="60"/>
      <c r="C69" s="61"/>
      <c r="D69" s="409" t="s">
        <v>1027</v>
      </c>
      <c r="E69" s="61"/>
      <c r="F69" s="319">
        <v>2</v>
      </c>
      <c r="G69" s="320">
        <v>2.3255813953488373</v>
      </c>
      <c r="H69" s="62">
        <v>3</v>
      </c>
      <c r="I69" s="37">
        <v>4.1095890410958908</v>
      </c>
      <c r="J69" s="62">
        <v>3</v>
      </c>
      <c r="K69" s="37">
        <f>J69/73*100</f>
        <v>4.10958904109589</v>
      </c>
      <c r="L69" s="62">
        <v>7</v>
      </c>
      <c r="M69" s="37">
        <v>8.3000000000000007</v>
      </c>
      <c r="N69" s="62">
        <v>7</v>
      </c>
      <c r="O69" s="37">
        <v>5.4</v>
      </c>
      <c r="P69" s="63">
        <v>8</v>
      </c>
      <c r="Q69" s="64">
        <v>5.7553956834532372</v>
      </c>
      <c r="R69" s="63">
        <v>11</v>
      </c>
      <c r="S69" s="64">
        <v>5.6994818652849739</v>
      </c>
      <c r="T69" s="63">
        <v>26</v>
      </c>
      <c r="U69" s="64">
        <v>10.699588477366255</v>
      </c>
      <c r="V69" s="318"/>
      <c r="W69" s="61"/>
      <c r="X69" s="61"/>
      <c r="Y69" s="61"/>
      <c r="Z69" s="61"/>
      <c r="AA69" s="61"/>
      <c r="AB69" s="61"/>
      <c r="AC69" s="61"/>
      <c r="AD69" s="61"/>
    </row>
    <row r="70" spans="1:30" ht="20.100000000000001" customHeight="1">
      <c r="A70" s="9" t="s">
        <v>3703</v>
      </c>
      <c r="B70" s="9" t="s">
        <v>1303</v>
      </c>
      <c r="C70" s="223" t="s">
        <v>3761</v>
      </c>
      <c r="D70" s="407" t="s">
        <v>2315</v>
      </c>
      <c r="E70" s="223"/>
      <c r="F70" s="11">
        <v>97</v>
      </c>
      <c r="G70" s="12">
        <v>4.2265795206971681</v>
      </c>
      <c r="H70" s="11">
        <v>116</v>
      </c>
      <c r="I70" s="12">
        <v>4.9090139652983495</v>
      </c>
      <c r="J70" s="11">
        <v>118</v>
      </c>
      <c r="K70" s="12">
        <v>4.9559008819823607</v>
      </c>
      <c r="L70" s="11">
        <v>158</v>
      </c>
      <c r="M70" s="12">
        <v>6.4</v>
      </c>
      <c r="N70" s="11">
        <v>151</v>
      </c>
      <c r="O70" s="12">
        <v>6.1</v>
      </c>
      <c r="P70" s="56">
        <v>192</v>
      </c>
      <c r="Q70" s="57">
        <v>7.4389771406431615</v>
      </c>
      <c r="R70" s="56">
        <v>242</v>
      </c>
      <c r="S70" s="57">
        <v>9.279141104294478</v>
      </c>
      <c r="T70" s="56">
        <v>442</v>
      </c>
      <c r="U70" s="57">
        <v>15.136986301369863</v>
      </c>
      <c r="V70" s="341" t="s">
        <v>28</v>
      </c>
      <c r="W70" s="223" t="s">
        <v>7010</v>
      </c>
      <c r="X70" s="249" t="s">
        <v>28</v>
      </c>
      <c r="Y70" s="223" t="s">
        <v>7010</v>
      </c>
      <c r="Z70" s="223" t="s">
        <v>7010</v>
      </c>
      <c r="AA70" s="223" t="s">
        <v>7010</v>
      </c>
      <c r="AB70" s="223" t="s">
        <v>7010</v>
      </c>
      <c r="AC70" s="223" t="s">
        <v>138</v>
      </c>
      <c r="AD70" s="223"/>
    </row>
    <row r="71" spans="1:30" ht="20.100000000000001" customHeight="1">
      <c r="A71" s="60"/>
      <c r="B71" s="60"/>
      <c r="C71" s="61"/>
      <c r="D71" s="409" t="s">
        <v>2316</v>
      </c>
      <c r="E71" s="61"/>
      <c r="F71" s="319">
        <v>2198</v>
      </c>
      <c r="G71" s="320">
        <v>95.773420479302828</v>
      </c>
      <c r="H71" s="62">
        <v>2247</v>
      </c>
      <c r="I71" s="37">
        <v>95.090986034701643</v>
      </c>
      <c r="J71" s="62">
        <v>2263</v>
      </c>
      <c r="K71" s="37">
        <v>95.044099118017641</v>
      </c>
      <c r="L71" s="62">
        <v>2302</v>
      </c>
      <c r="M71" s="37">
        <v>93.6</v>
      </c>
      <c r="N71" s="62">
        <v>2335</v>
      </c>
      <c r="O71" s="37">
        <v>93.9</v>
      </c>
      <c r="P71" s="63">
        <v>2389</v>
      </c>
      <c r="Q71" s="64">
        <v>92.561022859356839</v>
      </c>
      <c r="R71" s="63">
        <v>2366</v>
      </c>
      <c r="S71" s="64">
        <v>90.720858895705518</v>
      </c>
      <c r="T71" s="63">
        <v>2478</v>
      </c>
      <c r="U71" s="64">
        <v>84.863013698630141</v>
      </c>
      <c r="V71" s="318"/>
      <c r="W71" s="61"/>
      <c r="X71" s="61"/>
      <c r="Y71" s="61"/>
      <c r="Z71" s="61"/>
      <c r="AA71" s="61"/>
      <c r="AB71" s="61"/>
      <c r="AC71" s="61"/>
      <c r="AD71" s="61"/>
    </row>
    <row r="72" spans="1:30" ht="20.100000000000001" customHeight="1">
      <c r="A72" s="9" t="s">
        <v>3704</v>
      </c>
      <c r="B72" s="9" t="s">
        <v>1304</v>
      </c>
      <c r="C72" s="223" t="s">
        <v>3763</v>
      </c>
      <c r="D72" s="407" t="s">
        <v>2317</v>
      </c>
      <c r="E72" s="223" t="s">
        <v>7057</v>
      </c>
      <c r="F72" s="11">
        <v>23</v>
      </c>
      <c r="G72" s="12">
        <v>23.711340206185568</v>
      </c>
      <c r="H72" s="11">
        <v>33</v>
      </c>
      <c r="I72" s="12">
        <v>28.448275862068964</v>
      </c>
      <c r="J72" s="11">
        <v>31</v>
      </c>
      <c r="K72" s="12">
        <v>26.271186440677965</v>
      </c>
      <c r="L72" s="11">
        <v>68</v>
      </c>
      <c r="M72" s="12">
        <v>43</v>
      </c>
      <c r="N72" s="11">
        <v>60</v>
      </c>
      <c r="O72" s="12">
        <v>39.735099337748345</v>
      </c>
      <c r="P72" s="56">
        <v>67</v>
      </c>
      <c r="Q72" s="57">
        <v>34.895833333333336</v>
      </c>
      <c r="R72" s="56">
        <v>76</v>
      </c>
      <c r="S72" s="57">
        <v>31.404958677685951</v>
      </c>
      <c r="T72" s="56">
        <v>204</v>
      </c>
      <c r="U72" s="57">
        <v>46.153846153846153</v>
      </c>
      <c r="V72" s="341" t="s">
        <v>28</v>
      </c>
      <c r="W72" s="223" t="s">
        <v>7010</v>
      </c>
      <c r="X72" s="249" t="s">
        <v>28</v>
      </c>
      <c r="Y72" s="223" t="s">
        <v>7010</v>
      </c>
      <c r="Z72" s="223" t="s">
        <v>7010</v>
      </c>
      <c r="AA72" s="223" t="s">
        <v>7010</v>
      </c>
      <c r="AB72" s="223" t="s">
        <v>7010</v>
      </c>
      <c r="AC72" s="223" t="s">
        <v>138</v>
      </c>
      <c r="AD72" s="223"/>
    </row>
    <row r="73" spans="1:30" ht="20.100000000000001" customHeight="1">
      <c r="A73" s="16"/>
      <c r="B73" s="16"/>
      <c r="C73" s="224"/>
      <c r="D73" s="408" t="s">
        <v>2318</v>
      </c>
      <c r="E73" s="224"/>
      <c r="F73" s="313">
        <v>21</v>
      </c>
      <c r="G73" s="314">
        <v>21.649484536082475</v>
      </c>
      <c r="H73" s="18">
        <v>27</v>
      </c>
      <c r="I73" s="19">
        <v>23.275862068965516</v>
      </c>
      <c r="J73" s="18">
        <v>19</v>
      </c>
      <c r="K73" s="19">
        <v>16.101694915254239</v>
      </c>
      <c r="L73" s="18">
        <v>17</v>
      </c>
      <c r="M73" s="19">
        <v>10.8</v>
      </c>
      <c r="N73" s="18">
        <v>26</v>
      </c>
      <c r="O73" s="19">
        <v>17.218543046357617</v>
      </c>
      <c r="P73" s="58">
        <v>33</v>
      </c>
      <c r="Q73" s="59">
        <v>17.1875</v>
      </c>
      <c r="R73" s="58">
        <v>37</v>
      </c>
      <c r="S73" s="59">
        <v>15.289256198347108</v>
      </c>
      <c r="T73" s="58">
        <v>47</v>
      </c>
      <c r="U73" s="59">
        <v>10.633484162895927</v>
      </c>
      <c r="V73" s="342"/>
      <c r="W73" s="224"/>
      <c r="X73" s="250"/>
      <c r="Y73" s="224"/>
      <c r="Z73" s="224"/>
      <c r="AA73" s="224"/>
      <c r="AB73" s="224"/>
      <c r="AC73" s="224"/>
      <c r="AD73" s="224"/>
    </row>
    <row r="74" spans="1:30" ht="20.100000000000001" customHeight="1">
      <c r="A74" s="16"/>
      <c r="B74" s="16"/>
      <c r="C74" s="224"/>
      <c r="D74" s="408" t="s">
        <v>2319</v>
      </c>
      <c r="E74" s="224"/>
      <c r="F74" s="313"/>
      <c r="G74" s="314"/>
      <c r="H74" s="18">
        <v>2</v>
      </c>
      <c r="I74" s="19">
        <v>1.7241379310344827</v>
      </c>
      <c r="J74" s="18">
        <v>4</v>
      </c>
      <c r="K74" s="19">
        <v>3.3898305084745761</v>
      </c>
      <c r="L74" s="18">
        <v>6</v>
      </c>
      <c r="M74" s="19">
        <v>3.8</v>
      </c>
      <c r="N74" s="18">
        <v>1</v>
      </c>
      <c r="O74" s="19">
        <v>0.66225165562913912</v>
      </c>
      <c r="P74" s="58">
        <v>3</v>
      </c>
      <c r="Q74" s="59">
        <v>1.5625</v>
      </c>
      <c r="R74" s="58">
        <v>5</v>
      </c>
      <c r="S74" s="59">
        <v>2.0661157024793386</v>
      </c>
      <c r="T74" s="58">
        <v>8</v>
      </c>
      <c r="U74" s="59">
        <v>1.8099547511312217</v>
      </c>
      <c r="V74" s="342"/>
      <c r="W74" s="224"/>
      <c r="X74" s="250"/>
      <c r="Y74" s="224"/>
      <c r="Z74" s="224"/>
      <c r="AA74" s="224"/>
      <c r="AB74" s="224"/>
      <c r="AC74" s="224"/>
      <c r="AD74" s="224"/>
    </row>
    <row r="75" spans="1:30" ht="20.100000000000001" customHeight="1">
      <c r="A75" s="16"/>
      <c r="B75" s="16"/>
      <c r="C75" s="224"/>
      <c r="D75" s="408" t="s">
        <v>2320</v>
      </c>
      <c r="E75" s="224"/>
      <c r="F75" s="313"/>
      <c r="G75" s="314"/>
      <c r="H75" s="18"/>
      <c r="I75" s="19"/>
      <c r="J75" s="18">
        <v>3</v>
      </c>
      <c r="K75" s="19">
        <v>2.5423728813559321</v>
      </c>
      <c r="L75" s="18">
        <v>2</v>
      </c>
      <c r="M75" s="19">
        <v>1.3</v>
      </c>
      <c r="N75" s="18"/>
      <c r="O75" s="19"/>
      <c r="P75" s="58">
        <v>2</v>
      </c>
      <c r="Q75" s="59">
        <v>1.0416666666666667</v>
      </c>
      <c r="R75" s="58">
        <v>3</v>
      </c>
      <c r="S75" s="59">
        <v>1.2396694214876034</v>
      </c>
      <c r="T75" s="58">
        <v>5</v>
      </c>
      <c r="U75" s="59">
        <v>1.1312217194570136</v>
      </c>
      <c r="V75" s="342"/>
      <c r="W75" s="224"/>
      <c r="X75" s="250"/>
      <c r="Y75" s="224"/>
      <c r="Z75" s="224"/>
      <c r="AA75" s="224"/>
      <c r="AB75" s="224"/>
      <c r="AC75" s="224"/>
      <c r="AD75" s="224"/>
    </row>
    <row r="76" spans="1:30" ht="20.100000000000001" customHeight="1">
      <c r="A76" s="16"/>
      <c r="B76" s="16"/>
      <c r="C76" s="224"/>
      <c r="D76" s="408" t="s">
        <v>2321</v>
      </c>
      <c r="E76" s="224"/>
      <c r="F76" s="313">
        <v>6</v>
      </c>
      <c r="G76" s="314">
        <v>6.1855670103092786</v>
      </c>
      <c r="H76" s="18">
        <v>9</v>
      </c>
      <c r="I76" s="19">
        <v>7.7586206896551726</v>
      </c>
      <c r="J76" s="18">
        <v>10</v>
      </c>
      <c r="K76" s="19">
        <v>8.4745762711864412</v>
      </c>
      <c r="L76" s="18">
        <v>3</v>
      </c>
      <c r="M76" s="19">
        <v>1.9230769230769231</v>
      </c>
      <c r="N76" s="18">
        <v>12</v>
      </c>
      <c r="O76" s="19">
        <v>7.9470198675496686</v>
      </c>
      <c r="P76" s="58">
        <v>18</v>
      </c>
      <c r="Q76" s="59">
        <v>9.375</v>
      </c>
      <c r="R76" s="58">
        <v>19</v>
      </c>
      <c r="S76" s="59">
        <v>7.8512396694214877</v>
      </c>
      <c r="T76" s="58">
        <v>34</v>
      </c>
      <c r="U76" s="59">
        <v>7.6923076923076925</v>
      </c>
      <c r="V76" s="342"/>
      <c r="W76" s="224"/>
      <c r="X76" s="250"/>
      <c r="Y76" s="224"/>
      <c r="Z76" s="224"/>
      <c r="AA76" s="224"/>
      <c r="AB76" s="224"/>
      <c r="AC76" s="224"/>
      <c r="AD76" s="224"/>
    </row>
    <row r="77" spans="1:30" ht="20.100000000000001" customHeight="1">
      <c r="A77" s="16"/>
      <c r="B77" s="16"/>
      <c r="C77" s="224"/>
      <c r="D77" s="408" t="s">
        <v>2322</v>
      </c>
      <c r="E77" s="224"/>
      <c r="F77" s="313">
        <v>1</v>
      </c>
      <c r="G77" s="314">
        <v>1.0309278350515463</v>
      </c>
      <c r="H77" s="18">
        <v>1</v>
      </c>
      <c r="I77" s="19">
        <v>0.86206896551724133</v>
      </c>
      <c r="J77" s="18">
        <v>1</v>
      </c>
      <c r="K77" s="19">
        <v>0.84745762711864403</v>
      </c>
      <c r="L77" s="18"/>
      <c r="M77" s="19"/>
      <c r="N77" s="18">
        <v>2</v>
      </c>
      <c r="O77" s="19">
        <v>1.3245033112582782</v>
      </c>
      <c r="P77" s="58">
        <v>3</v>
      </c>
      <c r="Q77" s="59">
        <v>1.5625</v>
      </c>
      <c r="R77" s="58">
        <v>3</v>
      </c>
      <c r="S77" s="59">
        <v>1.2396694214876034</v>
      </c>
      <c r="T77" s="58">
        <v>3</v>
      </c>
      <c r="U77" s="59">
        <v>0.67873303167420818</v>
      </c>
      <c r="V77" s="342"/>
      <c r="W77" s="224"/>
      <c r="X77" s="250"/>
      <c r="Y77" s="224"/>
      <c r="Z77" s="224"/>
      <c r="AA77" s="224"/>
      <c r="AB77" s="224"/>
      <c r="AC77" s="224"/>
      <c r="AD77" s="224"/>
    </row>
    <row r="78" spans="1:30" ht="20.100000000000001" customHeight="1">
      <c r="A78" s="16"/>
      <c r="B78" s="16"/>
      <c r="C78" s="224"/>
      <c r="D78" s="408" t="s">
        <v>2323</v>
      </c>
      <c r="E78" s="224"/>
      <c r="F78" s="313">
        <v>29</v>
      </c>
      <c r="G78" s="314">
        <v>29.896907216494846</v>
      </c>
      <c r="H78" s="18">
        <v>24</v>
      </c>
      <c r="I78" s="19">
        <v>20.689655172413794</v>
      </c>
      <c r="J78" s="18">
        <v>32</v>
      </c>
      <c r="K78" s="19">
        <v>27.118644067796609</v>
      </c>
      <c r="L78" s="18">
        <v>42</v>
      </c>
      <c r="M78" s="19">
        <v>26.6</v>
      </c>
      <c r="N78" s="18">
        <v>27</v>
      </c>
      <c r="O78" s="19">
        <v>17.880794701986755</v>
      </c>
      <c r="P78" s="58">
        <v>31</v>
      </c>
      <c r="Q78" s="59">
        <v>16.145833333333332</v>
      </c>
      <c r="R78" s="58">
        <v>49</v>
      </c>
      <c r="S78" s="59">
        <v>20.24793388429752</v>
      </c>
      <c r="T78" s="58">
        <v>69</v>
      </c>
      <c r="U78" s="59">
        <v>15.610859728506787</v>
      </c>
      <c r="V78" s="342"/>
      <c r="W78" s="224"/>
      <c r="X78" s="250"/>
      <c r="Y78" s="224"/>
      <c r="Z78" s="224"/>
      <c r="AA78" s="224"/>
      <c r="AB78" s="224"/>
      <c r="AC78" s="224"/>
      <c r="AD78" s="224"/>
    </row>
    <row r="79" spans="1:30" ht="20.100000000000001" customHeight="1">
      <c r="A79" s="16"/>
      <c r="B79" s="16"/>
      <c r="C79" s="224"/>
      <c r="D79" s="408" t="s">
        <v>2324</v>
      </c>
      <c r="E79" s="224"/>
      <c r="F79" s="313"/>
      <c r="G79" s="314"/>
      <c r="H79" s="18">
        <v>2</v>
      </c>
      <c r="I79" s="19">
        <v>1.7241379310344827</v>
      </c>
      <c r="J79" s="18">
        <v>5</v>
      </c>
      <c r="K79" s="19">
        <f>J79/118*100</f>
        <v>4.2372881355932197</v>
      </c>
      <c r="L79" s="18">
        <v>2</v>
      </c>
      <c r="M79" s="19">
        <v>1.2820512820512822</v>
      </c>
      <c r="N79" s="18">
        <v>3</v>
      </c>
      <c r="O79" s="19">
        <v>1.9867549668874172</v>
      </c>
      <c r="P79" s="58">
        <v>6</v>
      </c>
      <c r="Q79" s="59">
        <v>3.125</v>
      </c>
      <c r="R79" s="58">
        <v>7</v>
      </c>
      <c r="S79" s="59">
        <v>2.8925619834710745</v>
      </c>
      <c r="T79" s="58">
        <v>9</v>
      </c>
      <c r="U79" s="59">
        <v>2.0361990950226243</v>
      </c>
      <c r="V79" s="342"/>
      <c r="W79" s="224"/>
      <c r="X79" s="250"/>
      <c r="Y79" s="224"/>
      <c r="Z79" s="224"/>
      <c r="AA79" s="224"/>
      <c r="AB79" s="224"/>
      <c r="AC79" s="224"/>
      <c r="AD79" s="224"/>
    </row>
    <row r="80" spans="1:30" ht="20.100000000000001" customHeight="1">
      <c r="A80" s="16"/>
      <c r="B80" s="16"/>
      <c r="C80" s="224"/>
      <c r="D80" s="408" t="s">
        <v>2325</v>
      </c>
      <c r="E80" s="224"/>
      <c r="F80" s="313">
        <v>5</v>
      </c>
      <c r="G80" s="314">
        <v>5.1546391752577323</v>
      </c>
      <c r="H80" s="18">
        <v>5</v>
      </c>
      <c r="I80" s="19">
        <v>4.3103448275862073</v>
      </c>
      <c r="J80" s="18">
        <v>4</v>
      </c>
      <c r="K80" s="19">
        <v>3.3898305084745761</v>
      </c>
      <c r="L80" s="18">
        <v>6</v>
      </c>
      <c r="M80" s="19">
        <v>3.8461538461538463</v>
      </c>
      <c r="N80" s="18">
        <v>7</v>
      </c>
      <c r="O80" s="19">
        <v>4.6357615894039732</v>
      </c>
      <c r="P80" s="58">
        <v>6</v>
      </c>
      <c r="Q80" s="59">
        <v>3.125</v>
      </c>
      <c r="R80" s="58">
        <v>6</v>
      </c>
      <c r="S80" s="59">
        <v>2.4793388429752068</v>
      </c>
      <c r="T80" s="58">
        <v>15</v>
      </c>
      <c r="U80" s="59">
        <v>3.3936651583710407</v>
      </c>
      <c r="V80" s="342"/>
      <c r="W80" s="224"/>
      <c r="X80" s="250"/>
      <c r="Y80" s="224"/>
      <c r="Z80" s="224"/>
      <c r="AA80" s="224"/>
      <c r="AB80" s="224"/>
      <c r="AC80" s="224"/>
      <c r="AD80" s="224"/>
    </row>
    <row r="81" spans="1:30" ht="20.100000000000001" customHeight="1">
      <c r="A81" s="16"/>
      <c r="B81" s="16"/>
      <c r="C81" s="224"/>
      <c r="D81" s="408" t="s">
        <v>7119</v>
      </c>
      <c r="E81" s="224"/>
      <c r="F81" s="313"/>
      <c r="G81" s="314"/>
      <c r="H81" s="18">
        <v>2</v>
      </c>
      <c r="I81" s="19">
        <v>1.7241379310344827</v>
      </c>
      <c r="J81" s="18"/>
      <c r="K81" s="19"/>
      <c r="L81" s="18">
        <v>3</v>
      </c>
      <c r="M81" s="19">
        <v>1.9230769230769231</v>
      </c>
      <c r="N81" s="18">
        <v>1</v>
      </c>
      <c r="O81" s="19">
        <v>0.66225165562913912</v>
      </c>
      <c r="P81" s="58">
        <v>3</v>
      </c>
      <c r="Q81" s="59">
        <v>1.5625</v>
      </c>
      <c r="R81" s="58">
        <v>8</v>
      </c>
      <c r="S81" s="59">
        <v>3.3057851239669422</v>
      </c>
      <c r="T81" s="58">
        <v>11</v>
      </c>
      <c r="U81" s="59">
        <v>2.4886877828054299</v>
      </c>
      <c r="V81" s="342"/>
      <c r="W81" s="224"/>
      <c r="X81" s="250"/>
      <c r="Y81" s="224"/>
      <c r="Z81" s="224"/>
      <c r="AA81" s="224"/>
      <c r="AB81" s="224"/>
      <c r="AC81" s="224"/>
      <c r="AD81" s="224"/>
    </row>
    <row r="82" spans="1:30" ht="20.100000000000001" customHeight="1">
      <c r="A82" s="16"/>
      <c r="B82" s="16"/>
      <c r="C82" s="224"/>
      <c r="D82" s="408" t="s">
        <v>7120</v>
      </c>
      <c r="E82" s="224"/>
      <c r="F82" s="313">
        <v>10</v>
      </c>
      <c r="G82" s="314">
        <v>10.309278350515465</v>
      </c>
      <c r="H82" s="18">
        <v>8</v>
      </c>
      <c r="I82" s="19">
        <v>6.8965517241379306</v>
      </c>
      <c r="J82" s="18">
        <v>7</v>
      </c>
      <c r="K82" s="19">
        <v>5.9322033898305087</v>
      </c>
      <c r="L82" s="18">
        <v>4</v>
      </c>
      <c r="M82" s="19">
        <v>2.5</v>
      </c>
      <c r="N82" s="18">
        <v>9</v>
      </c>
      <c r="O82" s="19">
        <v>5.9602649006622519</v>
      </c>
      <c r="P82" s="58">
        <v>8</v>
      </c>
      <c r="Q82" s="59">
        <v>4.166666666666667</v>
      </c>
      <c r="R82" s="58">
        <v>13</v>
      </c>
      <c r="S82" s="59">
        <v>5.3719008264462813</v>
      </c>
      <c r="T82" s="58">
        <v>20</v>
      </c>
      <c r="U82" s="59">
        <v>4.5248868778280542</v>
      </c>
      <c r="V82" s="342"/>
      <c r="W82" s="224"/>
      <c r="X82" s="250"/>
      <c r="Y82" s="224"/>
      <c r="Z82" s="224"/>
      <c r="AA82" s="224"/>
      <c r="AB82" s="224"/>
      <c r="AC82" s="224"/>
      <c r="AD82" s="224"/>
    </row>
    <row r="83" spans="1:30" ht="20.100000000000001" customHeight="1">
      <c r="A83" s="16"/>
      <c r="B83" s="16"/>
      <c r="C83" s="224"/>
      <c r="D83" s="408" t="s">
        <v>7121</v>
      </c>
      <c r="E83" s="224"/>
      <c r="F83" s="313"/>
      <c r="G83" s="314"/>
      <c r="H83" s="18"/>
      <c r="I83" s="19"/>
      <c r="J83" s="18"/>
      <c r="K83" s="19"/>
      <c r="L83" s="18"/>
      <c r="M83" s="19"/>
      <c r="N83" s="18"/>
      <c r="O83" s="19"/>
      <c r="P83" s="58"/>
      <c r="Q83" s="59"/>
      <c r="R83" s="58">
        <v>1</v>
      </c>
      <c r="S83" s="59">
        <v>0.41322314049586778</v>
      </c>
      <c r="T83" s="58"/>
      <c r="U83" s="59"/>
      <c r="V83" s="342"/>
      <c r="W83" s="224"/>
      <c r="X83" s="250"/>
      <c r="Y83" s="224"/>
      <c r="Z83" s="224"/>
      <c r="AA83" s="224"/>
      <c r="AB83" s="224"/>
      <c r="AC83" s="224"/>
      <c r="AD83" s="224"/>
    </row>
    <row r="84" spans="1:30" ht="20.100000000000001" customHeight="1">
      <c r="A84" s="16"/>
      <c r="B84" s="16"/>
      <c r="C84" s="224"/>
      <c r="D84" s="408" t="s">
        <v>7122</v>
      </c>
      <c r="E84" s="224"/>
      <c r="F84" s="313"/>
      <c r="G84" s="314"/>
      <c r="H84" s="18">
        <v>1</v>
      </c>
      <c r="I84" s="19">
        <v>0.86206896551724133</v>
      </c>
      <c r="J84" s="18"/>
      <c r="K84" s="19"/>
      <c r="L84" s="18"/>
      <c r="M84" s="19"/>
      <c r="N84" s="18"/>
      <c r="O84" s="19"/>
      <c r="P84" s="58"/>
      <c r="Q84" s="59"/>
      <c r="R84" s="58"/>
      <c r="S84" s="59"/>
      <c r="T84" s="58"/>
      <c r="U84" s="59"/>
      <c r="V84" s="342"/>
      <c r="W84" s="224"/>
      <c r="X84" s="250"/>
      <c r="Y84" s="224"/>
      <c r="Z84" s="224"/>
      <c r="AA84" s="224"/>
      <c r="AB84" s="224"/>
      <c r="AC84" s="224"/>
      <c r="AD84" s="224"/>
    </row>
    <row r="85" spans="1:30" ht="20.100000000000001" customHeight="1">
      <c r="A85" s="16"/>
      <c r="B85" s="16"/>
      <c r="C85" s="224"/>
      <c r="D85" s="408" t="s">
        <v>7123</v>
      </c>
      <c r="E85" s="224"/>
      <c r="F85" s="313"/>
      <c r="G85" s="314"/>
      <c r="H85" s="18">
        <v>1</v>
      </c>
      <c r="I85" s="19">
        <v>0.86206896551724133</v>
      </c>
      <c r="J85" s="18">
        <v>2</v>
      </c>
      <c r="K85" s="19">
        <v>1.6949152542372881</v>
      </c>
      <c r="L85" s="18">
        <v>3</v>
      </c>
      <c r="M85" s="19">
        <v>1.9230769230769231</v>
      </c>
      <c r="N85" s="18">
        <v>1</v>
      </c>
      <c r="O85" s="19">
        <v>0.66225165562913912</v>
      </c>
      <c r="P85" s="58">
        <v>3</v>
      </c>
      <c r="Q85" s="59">
        <v>1.5625</v>
      </c>
      <c r="R85" s="58">
        <v>4</v>
      </c>
      <c r="S85" s="59">
        <v>1.6528925619834711</v>
      </c>
      <c r="T85" s="58">
        <v>4</v>
      </c>
      <c r="U85" s="59">
        <v>0.90497737556561086</v>
      </c>
      <c r="V85" s="342"/>
      <c r="W85" s="224"/>
      <c r="X85" s="250"/>
      <c r="Y85" s="224"/>
      <c r="Z85" s="224"/>
      <c r="AA85" s="224"/>
      <c r="AB85" s="224"/>
      <c r="AC85" s="224"/>
      <c r="AD85" s="224"/>
    </row>
    <row r="86" spans="1:30" ht="20.100000000000001" customHeight="1">
      <c r="A86" s="16"/>
      <c r="B86" s="16"/>
      <c r="C86" s="224"/>
      <c r="D86" s="408" t="s">
        <v>7124</v>
      </c>
      <c r="E86" s="224"/>
      <c r="F86" s="313">
        <v>2</v>
      </c>
      <c r="G86" s="314">
        <v>2.0618556701030926</v>
      </c>
      <c r="H86" s="18">
        <v>1</v>
      </c>
      <c r="I86" s="19">
        <v>0.86206896551724133</v>
      </c>
      <c r="J86" s="18"/>
      <c r="K86" s="19"/>
      <c r="L86" s="18">
        <v>2</v>
      </c>
      <c r="M86" s="19">
        <v>1.2820512820512822</v>
      </c>
      <c r="N86" s="18">
        <v>2</v>
      </c>
      <c r="O86" s="19">
        <v>1.3245033112582782</v>
      </c>
      <c r="P86" s="58">
        <v>9</v>
      </c>
      <c r="Q86" s="59">
        <v>4.6875</v>
      </c>
      <c r="R86" s="58">
        <v>11</v>
      </c>
      <c r="S86" s="59">
        <v>4.5454545454545459</v>
      </c>
      <c r="T86" s="58">
        <v>13</v>
      </c>
      <c r="U86" s="59">
        <v>2.9411764705882355</v>
      </c>
      <c r="V86" s="342"/>
      <c r="W86" s="224"/>
      <c r="X86" s="250"/>
      <c r="Y86" s="224"/>
      <c r="Z86" s="224"/>
      <c r="AA86" s="224"/>
      <c r="AB86" s="224"/>
      <c r="AC86" s="224"/>
      <c r="AD86" s="224"/>
    </row>
    <row r="87" spans="1:30" ht="20.100000000000001" customHeight="1">
      <c r="A87" s="16"/>
      <c r="B87" s="16"/>
      <c r="C87" s="224"/>
      <c r="D87" s="408" t="s">
        <v>1959</v>
      </c>
      <c r="E87" s="224"/>
      <c r="F87" s="313"/>
      <c r="G87" s="314"/>
      <c r="H87" s="18"/>
      <c r="I87" s="19"/>
      <c r="J87" s="18"/>
      <c r="K87" s="19"/>
      <c r="L87" s="18"/>
      <c r="M87" s="19"/>
      <c r="N87" s="18"/>
      <c r="O87" s="19"/>
      <c r="P87" s="18"/>
      <c r="Q87" s="19"/>
      <c r="R87" s="18"/>
      <c r="S87" s="19"/>
      <c r="T87" s="18"/>
      <c r="U87" s="19"/>
      <c r="V87" s="342"/>
      <c r="W87" s="224"/>
      <c r="X87" s="250"/>
      <c r="Y87" s="224"/>
      <c r="Z87" s="224"/>
      <c r="AA87" s="224"/>
      <c r="AB87" s="224"/>
      <c r="AC87" s="224"/>
      <c r="AD87" s="224"/>
    </row>
    <row r="88" spans="1:30" ht="20.100000000000001" customHeight="1">
      <c r="A88" s="60"/>
      <c r="B88" s="60"/>
      <c r="C88" s="61"/>
      <c r="D88" s="409" t="s">
        <v>1960</v>
      </c>
      <c r="E88" s="61"/>
      <c r="F88" s="319"/>
      <c r="G88" s="320"/>
      <c r="H88" s="62"/>
      <c r="I88" s="37"/>
      <c r="J88" s="62"/>
      <c r="K88" s="37"/>
      <c r="L88" s="62"/>
      <c r="M88" s="37"/>
      <c r="N88" s="62"/>
      <c r="O88" s="37"/>
      <c r="P88" s="62"/>
      <c r="Q88" s="37"/>
      <c r="R88" s="62"/>
      <c r="S88" s="37"/>
      <c r="T88" s="62"/>
      <c r="U88" s="37"/>
      <c r="V88" s="318"/>
      <c r="W88" s="61"/>
      <c r="X88" s="61"/>
      <c r="Y88" s="61"/>
      <c r="Z88" s="61"/>
      <c r="AA88" s="61"/>
      <c r="AB88" s="61"/>
      <c r="AC88" s="61"/>
      <c r="AD88" s="61"/>
    </row>
    <row r="89" spans="1:30" s="5" customFormat="1" ht="20.100000000000001" customHeight="1">
      <c r="A89" s="39" t="s">
        <v>3705</v>
      </c>
      <c r="B89" s="39" t="s">
        <v>7125</v>
      </c>
      <c r="C89" s="40" t="s">
        <v>3764</v>
      </c>
      <c r="D89" s="410"/>
      <c r="E89" s="40"/>
      <c r="F89" s="330">
        <v>2</v>
      </c>
      <c r="G89" s="331">
        <v>100</v>
      </c>
      <c r="H89" s="43">
        <v>1</v>
      </c>
      <c r="I89" s="44">
        <v>100</v>
      </c>
      <c r="J89" s="43"/>
      <c r="K89" s="44"/>
      <c r="L89" s="43">
        <v>2</v>
      </c>
      <c r="M89" s="44">
        <v>100</v>
      </c>
      <c r="N89" s="43">
        <v>2</v>
      </c>
      <c r="O89" s="44">
        <v>100</v>
      </c>
      <c r="P89" s="43">
        <v>9</v>
      </c>
      <c r="Q89" s="44">
        <v>100</v>
      </c>
      <c r="R89" s="43">
        <v>11</v>
      </c>
      <c r="S89" s="44">
        <v>100</v>
      </c>
      <c r="T89" s="43">
        <v>13</v>
      </c>
      <c r="U89" s="44">
        <v>100</v>
      </c>
      <c r="V89" s="329" t="s">
        <v>28</v>
      </c>
      <c r="W89" s="40" t="s">
        <v>7010</v>
      </c>
      <c r="X89" s="40" t="s">
        <v>28</v>
      </c>
      <c r="Y89" s="40" t="s">
        <v>7010</v>
      </c>
      <c r="Z89" s="40" t="s">
        <v>7010</v>
      </c>
      <c r="AA89" s="40" t="s">
        <v>7010</v>
      </c>
      <c r="AB89" s="40" t="s">
        <v>7010</v>
      </c>
      <c r="AC89" s="40" t="s">
        <v>138</v>
      </c>
      <c r="AD89" s="40"/>
    </row>
    <row r="90" spans="1:30" ht="20.100000000000001" customHeight="1">
      <c r="A90" s="9" t="s">
        <v>3706</v>
      </c>
      <c r="B90" s="9" t="s">
        <v>1305</v>
      </c>
      <c r="C90" s="223" t="s">
        <v>3763</v>
      </c>
      <c r="D90" s="407" t="s">
        <v>1026</v>
      </c>
      <c r="E90" s="223"/>
      <c r="F90" s="11">
        <v>71</v>
      </c>
      <c r="G90" s="12">
        <v>73.19587628865979</v>
      </c>
      <c r="H90" s="11">
        <v>85</v>
      </c>
      <c r="I90" s="12">
        <v>73.275862068965523</v>
      </c>
      <c r="J90" s="11">
        <v>95</v>
      </c>
      <c r="K90" s="12">
        <v>80.508474576271183</v>
      </c>
      <c r="L90" s="11">
        <v>102</v>
      </c>
      <c r="M90" s="12">
        <v>64.599999999999994</v>
      </c>
      <c r="N90" s="11">
        <v>105</v>
      </c>
      <c r="O90" s="12">
        <v>69.5</v>
      </c>
      <c r="P90" s="56">
        <v>141</v>
      </c>
      <c r="Q90" s="57">
        <v>73.4375</v>
      </c>
      <c r="R90" s="56">
        <v>183</v>
      </c>
      <c r="S90" s="57">
        <v>75.619834710743802</v>
      </c>
      <c r="T90" s="56">
        <v>330</v>
      </c>
      <c r="U90" s="57">
        <v>74.660633484162901</v>
      </c>
      <c r="V90" s="341" t="s">
        <v>28</v>
      </c>
      <c r="W90" s="223" t="s">
        <v>7010</v>
      </c>
      <c r="X90" s="249" t="s">
        <v>28</v>
      </c>
      <c r="Y90" s="223" t="s">
        <v>7010</v>
      </c>
      <c r="Z90" s="223" t="s">
        <v>7010</v>
      </c>
      <c r="AA90" s="223" t="s">
        <v>7010</v>
      </c>
      <c r="AB90" s="223" t="s">
        <v>7010</v>
      </c>
      <c r="AC90" s="223" t="s">
        <v>138</v>
      </c>
      <c r="AD90" s="223"/>
    </row>
    <row r="91" spans="1:30" ht="20.100000000000001" customHeight="1">
      <c r="A91" s="60"/>
      <c r="B91" s="60"/>
      <c r="C91" s="61"/>
      <c r="D91" s="409" t="s">
        <v>1027</v>
      </c>
      <c r="E91" s="61"/>
      <c r="F91" s="319">
        <v>26</v>
      </c>
      <c r="G91" s="320">
        <v>26.804123711340207</v>
      </c>
      <c r="H91" s="62">
        <v>31</v>
      </c>
      <c r="I91" s="37">
        <v>26.724137931034484</v>
      </c>
      <c r="J91" s="62">
        <v>23</v>
      </c>
      <c r="K91" s="37">
        <v>19.491525423728813</v>
      </c>
      <c r="L91" s="62">
        <v>56</v>
      </c>
      <c r="M91" s="37">
        <v>35.4</v>
      </c>
      <c r="N91" s="62">
        <v>46</v>
      </c>
      <c r="O91" s="37">
        <v>30.5</v>
      </c>
      <c r="P91" s="63">
        <v>51</v>
      </c>
      <c r="Q91" s="64">
        <v>26.5625</v>
      </c>
      <c r="R91" s="63">
        <v>59</v>
      </c>
      <c r="S91" s="64">
        <v>24.380165289256198</v>
      </c>
      <c r="T91" s="63">
        <v>112</v>
      </c>
      <c r="U91" s="64">
        <v>25.339366515837103</v>
      </c>
      <c r="V91" s="318"/>
      <c r="W91" s="61"/>
      <c r="X91" s="61"/>
      <c r="Y91" s="61"/>
      <c r="Z91" s="61"/>
      <c r="AA91" s="61"/>
      <c r="AB91" s="61"/>
      <c r="AC91" s="61"/>
      <c r="AD91" s="61"/>
    </row>
    <row r="92" spans="1:30" ht="20.100000000000001" customHeight="1">
      <c r="A92" s="9" t="s">
        <v>3707</v>
      </c>
      <c r="B92" s="9" t="s">
        <v>1306</v>
      </c>
      <c r="C92" s="223" t="s">
        <v>7045</v>
      </c>
      <c r="D92" s="407" t="s">
        <v>2326</v>
      </c>
      <c r="E92" s="223"/>
      <c r="F92" s="11">
        <v>103</v>
      </c>
      <c r="G92" s="12">
        <v>6.4294631710362049</v>
      </c>
      <c r="H92" s="11">
        <v>86</v>
      </c>
      <c r="I92" s="12">
        <v>5.2247873633049817</v>
      </c>
      <c r="J92" s="11">
        <v>93</v>
      </c>
      <c r="K92" s="12">
        <f>J92/1707*100</f>
        <v>5.4481546572934976</v>
      </c>
      <c r="L92" s="11">
        <v>109</v>
      </c>
      <c r="M92" s="12">
        <v>6.2179121505989734</v>
      </c>
      <c r="N92" s="11">
        <v>111</v>
      </c>
      <c r="O92" s="12">
        <v>6.2289562289562292</v>
      </c>
      <c r="P92" s="56">
        <v>132</v>
      </c>
      <c r="Q92" s="57">
        <v>7.150595882990249</v>
      </c>
      <c r="R92" s="56">
        <v>180</v>
      </c>
      <c r="S92" s="57">
        <v>9.5948827292110881</v>
      </c>
      <c r="T92" s="11"/>
      <c r="U92" s="12"/>
      <c r="V92" s="341" t="s">
        <v>28</v>
      </c>
      <c r="W92" s="223" t="s">
        <v>7010</v>
      </c>
      <c r="X92" s="249" t="s">
        <v>28</v>
      </c>
      <c r="Y92" s="223" t="s">
        <v>7010</v>
      </c>
      <c r="Z92" s="223" t="s">
        <v>7010</v>
      </c>
      <c r="AA92" s="223" t="s">
        <v>7010</v>
      </c>
      <c r="AB92" s="223" t="s">
        <v>7010</v>
      </c>
      <c r="AC92" s="223"/>
      <c r="AD92" s="223"/>
    </row>
    <row r="93" spans="1:30" ht="20.100000000000001" customHeight="1">
      <c r="A93" s="16"/>
      <c r="B93" s="16"/>
      <c r="C93" s="224"/>
      <c r="D93" s="408" t="s">
        <v>2327</v>
      </c>
      <c r="E93" s="224"/>
      <c r="F93" s="313">
        <v>235</v>
      </c>
      <c r="G93" s="314">
        <v>14.66916354556804</v>
      </c>
      <c r="H93" s="18">
        <v>215</v>
      </c>
      <c r="I93" s="19">
        <v>13.061968408262455</v>
      </c>
      <c r="J93" s="18">
        <v>210</v>
      </c>
      <c r="K93" s="19">
        <f>J93/1707*100</f>
        <v>12.302284710017574</v>
      </c>
      <c r="L93" s="18">
        <v>186</v>
      </c>
      <c r="M93" s="19">
        <v>10.610382201939531</v>
      </c>
      <c r="N93" s="18">
        <v>200</v>
      </c>
      <c r="O93" s="19">
        <v>11.22334455667789</v>
      </c>
      <c r="P93" s="58">
        <v>228</v>
      </c>
      <c r="Q93" s="59">
        <v>12.351029252437703</v>
      </c>
      <c r="R93" s="58">
        <v>268</v>
      </c>
      <c r="S93" s="59">
        <v>14.285714285714286</v>
      </c>
      <c r="T93" s="18"/>
      <c r="U93" s="19"/>
      <c r="V93" s="342"/>
      <c r="W93" s="224"/>
      <c r="X93" s="250"/>
      <c r="Y93" s="224"/>
      <c r="Z93" s="224"/>
      <c r="AA93" s="224"/>
      <c r="AB93" s="224"/>
      <c r="AC93" s="224"/>
      <c r="AD93" s="224"/>
    </row>
    <row r="94" spans="1:30" ht="20.100000000000001" customHeight="1">
      <c r="A94" s="16"/>
      <c r="B94" s="16"/>
      <c r="C94" s="224"/>
      <c r="D94" s="408" t="s">
        <v>2328</v>
      </c>
      <c r="E94" s="224"/>
      <c r="F94" s="313">
        <v>1264</v>
      </c>
      <c r="G94" s="314">
        <v>78.901373283395756</v>
      </c>
      <c r="H94" s="18">
        <v>1345</v>
      </c>
      <c r="I94" s="19">
        <v>81.713244228432558</v>
      </c>
      <c r="J94" s="18">
        <v>1404</v>
      </c>
      <c r="K94" s="19">
        <f>J94/1707*100</f>
        <v>82.249560632688926</v>
      </c>
      <c r="L94" s="18">
        <v>1458</v>
      </c>
      <c r="M94" s="19">
        <v>83.171705647461494</v>
      </c>
      <c r="N94" s="18">
        <v>1471</v>
      </c>
      <c r="O94" s="19">
        <v>82.547699214365878</v>
      </c>
      <c r="P94" s="58">
        <v>1486</v>
      </c>
      <c r="Q94" s="59">
        <v>80.498374864572042</v>
      </c>
      <c r="R94" s="58">
        <v>1428</v>
      </c>
      <c r="S94" s="59">
        <v>76.119402985074629</v>
      </c>
      <c r="T94" s="18"/>
      <c r="U94" s="19"/>
      <c r="V94" s="342"/>
      <c r="W94" s="224"/>
      <c r="X94" s="250"/>
      <c r="Y94" s="224"/>
      <c r="Z94" s="224"/>
      <c r="AA94" s="224"/>
      <c r="AB94" s="224"/>
      <c r="AC94" s="224"/>
      <c r="AD94" s="224"/>
    </row>
    <row r="95" spans="1:30" s="5" customFormat="1" ht="20.100000000000001" customHeight="1">
      <c r="A95" s="9" t="s">
        <v>3708</v>
      </c>
      <c r="B95" s="9" t="s">
        <v>1307</v>
      </c>
      <c r="C95" s="223" t="s">
        <v>3765</v>
      </c>
      <c r="D95" s="407" t="s">
        <v>2329</v>
      </c>
      <c r="E95" s="223"/>
      <c r="F95" s="11">
        <v>308</v>
      </c>
      <c r="G95" s="12">
        <v>91.124260355029591</v>
      </c>
      <c r="H95" s="11">
        <v>281</v>
      </c>
      <c r="I95" s="12">
        <v>93.355481727574755</v>
      </c>
      <c r="J95" s="11">
        <v>274</v>
      </c>
      <c r="K95" s="12">
        <f>J95/303*100</f>
        <v>90.429042904290426</v>
      </c>
      <c r="L95" s="11">
        <v>269</v>
      </c>
      <c r="M95" s="12">
        <v>91.18644067796609</v>
      </c>
      <c r="N95" s="11">
        <v>287</v>
      </c>
      <c r="O95" s="12">
        <v>92.282958199356912</v>
      </c>
      <c r="P95" s="56">
        <v>322</v>
      </c>
      <c r="Q95" s="57">
        <v>89.444444444444443</v>
      </c>
      <c r="R95" s="11"/>
      <c r="S95" s="12"/>
      <c r="T95" s="11"/>
      <c r="U95" s="12"/>
      <c r="V95" s="341" t="s">
        <v>28</v>
      </c>
      <c r="W95" s="223" t="s">
        <v>7010</v>
      </c>
      <c r="X95" s="249" t="s">
        <v>28</v>
      </c>
      <c r="Y95" s="223" t="s">
        <v>7010</v>
      </c>
      <c r="Z95" s="223" t="s">
        <v>7010</v>
      </c>
      <c r="AA95" s="223" t="s">
        <v>7010</v>
      </c>
      <c r="AB95" s="223"/>
      <c r="AC95" s="223"/>
      <c r="AD95" s="223"/>
    </row>
    <row r="96" spans="1:30" s="5" customFormat="1" ht="20.100000000000001" customHeight="1">
      <c r="A96" s="60"/>
      <c r="B96" s="60"/>
      <c r="C96" s="61"/>
      <c r="D96" s="409" t="s">
        <v>2330</v>
      </c>
      <c r="E96" s="61"/>
      <c r="F96" s="319">
        <v>30</v>
      </c>
      <c r="G96" s="320">
        <v>8.8757396449704142</v>
      </c>
      <c r="H96" s="62">
        <v>20</v>
      </c>
      <c r="I96" s="37">
        <v>6.6445182724252492</v>
      </c>
      <c r="J96" s="62">
        <v>29</v>
      </c>
      <c r="K96" s="37">
        <f>J96/303*100</f>
        <v>9.5709570957095718</v>
      </c>
      <c r="L96" s="62">
        <v>26</v>
      </c>
      <c r="M96" s="37">
        <v>8.8135593220338979</v>
      </c>
      <c r="N96" s="62">
        <v>24</v>
      </c>
      <c r="O96" s="37">
        <v>7.717041800643087</v>
      </c>
      <c r="P96" s="63">
        <v>38</v>
      </c>
      <c r="Q96" s="64">
        <v>10.555555555555555</v>
      </c>
      <c r="R96" s="62"/>
      <c r="S96" s="37"/>
      <c r="T96" s="62"/>
      <c r="U96" s="37"/>
      <c r="V96" s="318"/>
      <c r="W96" s="61"/>
      <c r="X96" s="61"/>
      <c r="Y96" s="61"/>
      <c r="Z96" s="61"/>
      <c r="AA96" s="61"/>
      <c r="AB96" s="61"/>
      <c r="AC96" s="61"/>
      <c r="AD96" s="61"/>
    </row>
    <row r="97" spans="1:30" ht="20.100000000000001" customHeight="1">
      <c r="A97" s="9" t="s">
        <v>3709</v>
      </c>
      <c r="B97" s="9" t="s">
        <v>7126</v>
      </c>
      <c r="C97" s="223" t="s">
        <v>3766</v>
      </c>
      <c r="D97" s="407" t="s">
        <v>2331</v>
      </c>
      <c r="E97" s="223"/>
      <c r="F97" s="11">
        <v>95</v>
      </c>
      <c r="G97" s="12">
        <v>30.844155844155843</v>
      </c>
      <c r="H97" s="11">
        <v>78</v>
      </c>
      <c r="I97" s="12">
        <v>27.758007117437721</v>
      </c>
      <c r="J97" s="11">
        <v>71</v>
      </c>
      <c r="K97" s="12">
        <f>J97/274*100</f>
        <v>25.912408759124091</v>
      </c>
      <c r="L97" s="11">
        <v>81</v>
      </c>
      <c r="M97" s="12">
        <v>30.111524163568777</v>
      </c>
      <c r="N97" s="11">
        <v>75</v>
      </c>
      <c r="O97" s="12">
        <v>26.132404181184668</v>
      </c>
      <c r="P97" s="56">
        <v>94</v>
      </c>
      <c r="Q97" s="57">
        <v>29.19254658385093</v>
      </c>
      <c r="R97" s="11"/>
      <c r="S97" s="12"/>
      <c r="T97" s="11"/>
      <c r="U97" s="12"/>
      <c r="V97" s="341" t="s">
        <v>28</v>
      </c>
      <c r="W97" s="223" t="s">
        <v>7010</v>
      </c>
      <c r="X97" s="249" t="s">
        <v>28</v>
      </c>
      <c r="Y97" s="223" t="s">
        <v>7010</v>
      </c>
      <c r="Z97" s="223" t="s">
        <v>7010</v>
      </c>
      <c r="AA97" s="223" t="s">
        <v>7010</v>
      </c>
      <c r="AB97" s="223"/>
      <c r="AC97" s="223"/>
      <c r="AD97" s="223"/>
    </row>
    <row r="98" spans="1:30" ht="20.100000000000001" customHeight="1">
      <c r="A98" s="16"/>
      <c r="B98" s="16"/>
      <c r="C98" s="224"/>
      <c r="D98" s="408" t="s">
        <v>2332</v>
      </c>
      <c r="E98" s="224"/>
      <c r="F98" s="313">
        <v>43</v>
      </c>
      <c r="G98" s="314">
        <v>13.961038961038961</v>
      </c>
      <c r="H98" s="18">
        <v>44</v>
      </c>
      <c r="I98" s="19">
        <v>15.658362989323843</v>
      </c>
      <c r="J98" s="18">
        <v>46</v>
      </c>
      <c r="K98" s="19">
        <f t="shared" ref="K98:K104" si="0">J98/274*100</f>
        <v>16.788321167883211</v>
      </c>
      <c r="L98" s="18">
        <v>40</v>
      </c>
      <c r="M98" s="19">
        <v>14.9</v>
      </c>
      <c r="N98" s="18">
        <v>50</v>
      </c>
      <c r="O98" s="19">
        <v>17.421602787456447</v>
      </c>
      <c r="P98" s="58">
        <v>58</v>
      </c>
      <c r="Q98" s="59">
        <v>18.012422360248447</v>
      </c>
      <c r="R98" s="18"/>
      <c r="S98" s="19"/>
      <c r="T98" s="18"/>
      <c r="U98" s="19"/>
      <c r="V98" s="342"/>
      <c r="W98" s="224"/>
      <c r="X98" s="250"/>
      <c r="Y98" s="224"/>
      <c r="Z98" s="224"/>
      <c r="AA98" s="224"/>
      <c r="AB98" s="224"/>
      <c r="AC98" s="224"/>
      <c r="AD98" s="224"/>
    </row>
    <row r="99" spans="1:30" ht="20.100000000000001" customHeight="1">
      <c r="A99" s="16"/>
      <c r="B99" s="16"/>
      <c r="C99" s="224"/>
      <c r="D99" s="408" t="s">
        <v>2333</v>
      </c>
      <c r="E99" s="224"/>
      <c r="F99" s="313">
        <v>34</v>
      </c>
      <c r="G99" s="314">
        <v>11.038961038961039</v>
      </c>
      <c r="H99" s="18">
        <v>22</v>
      </c>
      <c r="I99" s="19">
        <v>7.8291814946619214</v>
      </c>
      <c r="J99" s="18">
        <v>31</v>
      </c>
      <c r="K99" s="19">
        <f t="shared" si="0"/>
        <v>11.313868613138686</v>
      </c>
      <c r="L99" s="18">
        <v>22</v>
      </c>
      <c r="M99" s="19">
        <v>8.1784386617100377</v>
      </c>
      <c r="N99" s="18">
        <v>26</v>
      </c>
      <c r="O99" s="19">
        <v>9.0592334494773521</v>
      </c>
      <c r="P99" s="58">
        <v>20</v>
      </c>
      <c r="Q99" s="59">
        <v>6.2111801242236027</v>
      </c>
      <c r="R99" s="18"/>
      <c r="S99" s="19"/>
      <c r="T99" s="18"/>
      <c r="U99" s="19"/>
      <c r="V99" s="342"/>
      <c r="W99" s="224"/>
      <c r="X99" s="250"/>
      <c r="Y99" s="224"/>
      <c r="Z99" s="224"/>
      <c r="AA99" s="224"/>
      <c r="AB99" s="224"/>
      <c r="AC99" s="224"/>
      <c r="AD99" s="224"/>
    </row>
    <row r="100" spans="1:30" ht="20.100000000000001" customHeight="1">
      <c r="A100" s="16"/>
      <c r="B100" s="16"/>
      <c r="C100" s="224"/>
      <c r="D100" s="408" t="s">
        <v>2307</v>
      </c>
      <c r="E100" s="224"/>
      <c r="F100" s="313"/>
      <c r="G100" s="314"/>
      <c r="H100" s="18"/>
      <c r="I100" s="19"/>
      <c r="J100" s="18"/>
      <c r="K100" s="19"/>
      <c r="L100" s="18">
        <v>2</v>
      </c>
      <c r="M100" s="19">
        <v>0.74349442379182151</v>
      </c>
      <c r="N100" s="18">
        <v>2</v>
      </c>
      <c r="O100" s="19">
        <v>0.69686411149825789</v>
      </c>
      <c r="P100" s="58">
        <v>2</v>
      </c>
      <c r="Q100" s="59">
        <v>0.6211180124223602</v>
      </c>
      <c r="R100" s="18"/>
      <c r="S100" s="19"/>
      <c r="T100" s="18"/>
      <c r="U100" s="19"/>
      <c r="V100" s="342"/>
      <c r="W100" s="224"/>
      <c r="X100" s="250"/>
      <c r="Y100" s="224"/>
      <c r="Z100" s="224"/>
      <c r="AA100" s="224"/>
      <c r="AB100" s="224"/>
      <c r="AC100" s="224"/>
      <c r="AD100" s="224"/>
    </row>
    <row r="101" spans="1:30" ht="20.100000000000001" customHeight="1">
      <c r="A101" s="16"/>
      <c r="B101" s="16"/>
      <c r="C101" s="224"/>
      <c r="D101" s="408" t="s">
        <v>2308</v>
      </c>
      <c r="E101" s="224"/>
      <c r="F101" s="313">
        <v>8</v>
      </c>
      <c r="G101" s="314">
        <v>2.5974025974025974</v>
      </c>
      <c r="H101" s="18">
        <v>8</v>
      </c>
      <c r="I101" s="19">
        <v>2.8469750889679717</v>
      </c>
      <c r="J101" s="18">
        <v>1</v>
      </c>
      <c r="K101" s="19">
        <f t="shared" si="0"/>
        <v>0.36496350364963503</v>
      </c>
      <c r="L101" s="18">
        <v>4</v>
      </c>
      <c r="M101" s="19">
        <v>1.486988847583643</v>
      </c>
      <c r="N101" s="18">
        <v>5</v>
      </c>
      <c r="O101" s="19">
        <v>1.7421602787456445</v>
      </c>
      <c r="P101" s="58">
        <v>6</v>
      </c>
      <c r="Q101" s="59">
        <v>1.8633540372670807</v>
      </c>
      <c r="R101" s="18"/>
      <c r="S101" s="19"/>
      <c r="T101" s="18"/>
      <c r="U101" s="19"/>
      <c r="V101" s="342"/>
      <c r="W101" s="224"/>
      <c r="X101" s="250"/>
      <c r="Y101" s="224"/>
      <c r="Z101" s="224"/>
      <c r="AA101" s="224"/>
      <c r="AB101" s="224"/>
      <c r="AC101" s="224"/>
      <c r="AD101" s="224"/>
    </row>
    <row r="102" spans="1:30" ht="20.100000000000001" customHeight="1">
      <c r="A102" s="16"/>
      <c r="B102" s="16"/>
      <c r="C102" s="224"/>
      <c r="D102" s="408" t="s">
        <v>2334</v>
      </c>
      <c r="E102" s="224"/>
      <c r="F102" s="313"/>
      <c r="G102" s="314"/>
      <c r="H102" s="18"/>
      <c r="I102" s="19"/>
      <c r="J102" s="18"/>
      <c r="K102" s="19"/>
      <c r="L102" s="18"/>
      <c r="M102" s="19"/>
      <c r="N102" s="18"/>
      <c r="O102" s="19"/>
      <c r="P102" s="58"/>
      <c r="Q102" s="59"/>
      <c r="R102" s="18"/>
      <c r="S102" s="19"/>
      <c r="T102" s="18"/>
      <c r="U102" s="19"/>
      <c r="V102" s="342"/>
      <c r="W102" s="224"/>
      <c r="X102" s="250"/>
      <c r="Y102" s="224"/>
      <c r="Z102" s="224"/>
      <c r="AA102" s="224"/>
      <c r="AB102" s="224"/>
      <c r="AC102" s="224"/>
      <c r="AD102" s="224"/>
    </row>
    <row r="103" spans="1:30" ht="20.100000000000001" customHeight="1">
      <c r="A103" s="16"/>
      <c r="B103" s="16"/>
      <c r="C103" s="224"/>
      <c r="D103" s="408" t="s">
        <v>2335</v>
      </c>
      <c r="E103" s="224"/>
      <c r="F103" s="313">
        <v>30</v>
      </c>
      <c r="G103" s="314">
        <v>9.7402597402597397</v>
      </c>
      <c r="H103" s="18">
        <v>28</v>
      </c>
      <c r="I103" s="19">
        <v>9.9644128113879002</v>
      </c>
      <c r="J103" s="18">
        <v>27</v>
      </c>
      <c r="K103" s="19">
        <f t="shared" si="0"/>
        <v>9.8540145985401466</v>
      </c>
      <c r="L103" s="18">
        <v>21</v>
      </c>
      <c r="M103" s="19">
        <v>7.8066914498141262</v>
      </c>
      <c r="N103" s="18">
        <v>27</v>
      </c>
      <c r="O103" s="19">
        <v>9.4076655052264808</v>
      </c>
      <c r="P103" s="58">
        <v>21</v>
      </c>
      <c r="Q103" s="59">
        <v>6.5217391304347823</v>
      </c>
      <c r="R103" s="18"/>
      <c r="S103" s="19"/>
      <c r="T103" s="18"/>
      <c r="U103" s="19"/>
      <c r="V103" s="342"/>
      <c r="W103" s="224"/>
      <c r="X103" s="250"/>
      <c r="Y103" s="224"/>
      <c r="Z103" s="224"/>
      <c r="AA103" s="224"/>
      <c r="AB103" s="224"/>
      <c r="AC103" s="224"/>
      <c r="AD103" s="224"/>
    </row>
    <row r="104" spans="1:30" ht="20.100000000000001" customHeight="1">
      <c r="A104" s="16"/>
      <c r="B104" s="16"/>
      <c r="C104" s="224"/>
      <c r="D104" s="408" t="s">
        <v>2336</v>
      </c>
      <c r="E104" s="224"/>
      <c r="F104" s="313">
        <v>93</v>
      </c>
      <c r="G104" s="314">
        <v>30.194805194805195</v>
      </c>
      <c r="H104" s="18">
        <v>101</v>
      </c>
      <c r="I104" s="19">
        <v>35.943060498220639</v>
      </c>
      <c r="J104" s="18">
        <v>98</v>
      </c>
      <c r="K104" s="19">
        <f t="shared" si="0"/>
        <v>35.766423357664237</v>
      </c>
      <c r="L104" s="18">
        <v>97</v>
      </c>
      <c r="M104" s="19">
        <v>36.059479553903344</v>
      </c>
      <c r="N104" s="18">
        <v>98</v>
      </c>
      <c r="O104" s="19">
        <v>34.146341463414636</v>
      </c>
      <c r="P104" s="58">
        <v>116</v>
      </c>
      <c r="Q104" s="59">
        <v>36.024844720496894</v>
      </c>
      <c r="R104" s="18"/>
      <c r="S104" s="19"/>
      <c r="T104" s="18"/>
      <c r="U104" s="19"/>
      <c r="V104" s="342"/>
      <c r="W104" s="224"/>
      <c r="X104" s="250"/>
      <c r="Y104" s="224"/>
      <c r="Z104" s="224"/>
      <c r="AA104" s="224"/>
      <c r="AB104" s="224"/>
      <c r="AC104" s="224"/>
      <c r="AD104" s="224"/>
    </row>
    <row r="105" spans="1:30" ht="20.100000000000001" customHeight="1">
      <c r="A105" s="16"/>
      <c r="B105" s="16"/>
      <c r="C105" s="224"/>
      <c r="D105" s="408" t="s">
        <v>2337</v>
      </c>
      <c r="E105" s="224"/>
      <c r="F105" s="313">
        <v>5</v>
      </c>
      <c r="G105" s="314">
        <v>1.6233766233766234</v>
      </c>
      <c r="H105" s="18"/>
      <c r="I105" s="19"/>
      <c r="J105" s="18"/>
      <c r="K105" s="19"/>
      <c r="L105" s="18">
        <v>2</v>
      </c>
      <c r="M105" s="19">
        <v>0.7</v>
      </c>
      <c r="N105" s="18">
        <v>4</v>
      </c>
      <c r="O105" s="19">
        <v>1.3937282229965158</v>
      </c>
      <c r="P105" s="58">
        <v>5</v>
      </c>
      <c r="Q105" s="59">
        <v>1.5527950310559007</v>
      </c>
      <c r="R105" s="18"/>
      <c r="S105" s="19"/>
      <c r="T105" s="18"/>
      <c r="U105" s="19"/>
      <c r="V105" s="342"/>
      <c r="W105" s="224"/>
      <c r="X105" s="250"/>
      <c r="Y105" s="224"/>
      <c r="Z105" s="224"/>
      <c r="AA105" s="224"/>
      <c r="AB105" s="224"/>
      <c r="AC105" s="224"/>
      <c r="AD105" s="224"/>
    </row>
    <row r="106" spans="1:30" s="5" customFormat="1" ht="20.100000000000001" customHeight="1">
      <c r="A106" s="39" t="s">
        <v>3710</v>
      </c>
      <c r="B106" s="39" t="s">
        <v>7127</v>
      </c>
      <c r="C106" s="223" t="s">
        <v>3767</v>
      </c>
      <c r="D106" s="410"/>
      <c r="E106" s="40"/>
      <c r="F106" s="330">
        <v>5</v>
      </c>
      <c r="G106" s="331">
        <v>100</v>
      </c>
      <c r="H106" s="43"/>
      <c r="I106" s="44"/>
      <c r="J106" s="43"/>
      <c r="K106" s="44"/>
      <c r="L106" s="43">
        <v>2</v>
      </c>
      <c r="M106" s="44">
        <v>100</v>
      </c>
      <c r="N106" s="43">
        <v>4</v>
      </c>
      <c r="O106" s="44">
        <v>100</v>
      </c>
      <c r="P106" s="43">
        <v>5</v>
      </c>
      <c r="Q106" s="44">
        <v>100</v>
      </c>
      <c r="R106" s="43"/>
      <c r="S106" s="44"/>
      <c r="T106" s="43"/>
      <c r="U106" s="44"/>
      <c r="V106" s="329" t="s">
        <v>28</v>
      </c>
      <c r="W106" s="40" t="s">
        <v>7010</v>
      </c>
      <c r="X106" s="40" t="s">
        <v>28</v>
      </c>
      <c r="Y106" s="40" t="s">
        <v>7010</v>
      </c>
      <c r="Z106" s="40" t="s">
        <v>7010</v>
      </c>
      <c r="AA106" s="40" t="s">
        <v>7010</v>
      </c>
      <c r="AB106" s="40"/>
      <c r="AC106" s="40"/>
      <c r="AD106" s="40"/>
    </row>
    <row r="107" spans="1:30" ht="20.100000000000001" customHeight="1">
      <c r="A107" s="9" t="s">
        <v>3711</v>
      </c>
      <c r="B107" s="9" t="s">
        <v>1308</v>
      </c>
      <c r="C107" s="223" t="s">
        <v>3768</v>
      </c>
      <c r="D107" s="407" t="s">
        <v>2338</v>
      </c>
      <c r="E107" s="223"/>
      <c r="F107" s="11">
        <v>5</v>
      </c>
      <c r="G107" s="12">
        <v>16.666666666666668</v>
      </c>
      <c r="H107" s="11">
        <v>5</v>
      </c>
      <c r="I107" s="12">
        <v>25</v>
      </c>
      <c r="J107" s="11">
        <v>5</v>
      </c>
      <c r="K107" s="12">
        <f>J107/29*100</f>
        <v>17.241379310344829</v>
      </c>
      <c r="L107" s="11">
        <v>6</v>
      </c>
      <c r="M107" s="12">
        <v>23.076923076923077</v>
      </c>
      <c r="N107" s="11">
        <v>11</v>
      </c>
      <c r="O107" s="12">
        <v>45.833333333333336</v>
      </c>
      <c r="P107" s="56">
        <v>13</v>
      </c>
      <c r="Q107" s="57">
        <v>34.210526315789473</v>
      </c>
      <c r="R107" s="11"/>
      <c r="S107" s="12"/>
      <c r="T107" s="11"/>
      <c r="U107" s="12"/>
      <c r="V107" s="341" t="s">
        <v>28</v>
      </c>
      <c r="W107" s="223" t="s">
        <v>7010</v>
      </c>
      <c r="X107" s="249" t="s">
        <v>28</v>
      </c>
      <c r="Y107" s="223" t="s">
        <v>7010</v>
      </c>
      <c r="Z107" s="223" t="s">
        <v>7010</v>
      </c>
      <c r="AA107" s="223" t="s">
        <v>7010</v>
      </c>
      <c r="AB107" s="223"/>
      <c r="AC107" s="223"/>
      <c r="AD107" s="223"/>
    </row>
    <row r="108" spans="1:30" ht="20.100000000000001" customHeight="1">
      <c r="A108" s="16"/>
      <c r="B108" s="16"/>
      <c r="C108" s="224"/>
      <c r="D108" s="408" t="s">
        <v>7128</v>
      </c>
      <c r="E108" s="224"/>
      <c r="F108" s="313">
        <v>4</v>
      </c>
      <c r="G108" s="314">
        <v>13.333333333333334</v>
      </c>
      <c r="H108" s="18">
        <v>4</v>
      </c>
      <c r="I108" s="19">
        <v>20</v>
      </c>
      <c r="J108" s="18">
        <v>4</v>
      </c>
      <c r="K108" s="19">
        <f>J108/29*100</f>
        <v>13.793103448275861</v>
      </c>
      <c r="L108" s="18">
        <v>3</v>
      </c>
      <c r="M108" s="19">
        <v>11.538461538461538</v>
      </c>
      <c r="N108" s="18">
        <v>1</v>
      </c>
      <c r="O108" s="19">
        <v>4.166666666666667</v>
      </c>
      <c r="P108" s="58">
        <v>4</v>
      </c>
      <c r="Q108" s="59">
        <v>10.526315789473685</v>
      </c>
      <c r="R108" s="18"/>
      <c r="S108" s="19"/>
      <c r="T108" s="18"/>
      <c r="U108" s="19"/>
      <c r="V108" s="342"/>
      <c r="W108" s="224"/>
      <c r="X108" s="250"/>
      <c r="Y108" s="224"/>
      <c r="Z108" s="224"/>
      <c r="AA108" s="224"/>
      <c r="AB108" s="224"/>
      <c r="AC108" s="224"/>
      <c r="AD108" s="224"/>
    </row>
    <row r="109" spans="1:30" ht="20.100000000000001" customHeight="1">
      <c r="A109" s="16"/>
      <c r="B109" s="16"/>
      <c r="C109" s="224"/>
      <c r="D109" s="408" t="s">
        <v>2339</v>
      </c>
      <c r="E109" s="224"/>
      <c r="F109" s="313">
        <v>2</v>
      </c>
      <c r="G109" s="314">
        <v>6.666666666666667</v>
      </c>
      <c r="H109" s="18">
        <v>1</v>
      </c>
      <c r="I109" s="19">
        <v>5</v>
      </c>
      <c r="J109" s="18">
        <v>4</v>
      </c>
      <c r="K109" s="19">
        <f>J109/29*100</f>
        <v>13.793103448275861</v>
      </c>
      <c r="L109" s="18">
        <v>1</v>
      </c>
      <c r="M109" s="19">
        <v>3.8461538461538463</v>
      </c>
      <c r="N109" s="18">
        <v>4</v>
      </c>
      <c r="O109" s="19">
        <v>16.666666666666668</v>
      </c>
      <c r="P109" s="58">
        <v>3</v>
      </c>
      <c r="Q109" s="59">
        <v>7.8947368421052628</v>
      </c>
      <c r="R109" s="18"/>
      <c r="S109" s="19"/>
      <c r="T109" s="18"/>
      <c r="U109" s="19"/>
      <c r="V109" s="342"/>
      <c r="W109" s="224"/>
      <c r="X109" s="250"/>
      <c r="Y109" s="224"/>
      <c r="Z109" s="224"/>
      <c r="AA109" s="224"/>
      <c r="AB109" s="224"/>
      <c r="AC109" s="224"/>
      <c r="AD109" s="224"/>
    </row>
    <row r="110" spans="1:30" ht="20.100000000000001" customHeight="1">
      <c r="A110" s="16"/>
      <c r="B110" s="16"/>
      <c r="C110" s="224"/>
      <c r="D110" s="408" t="s">
        <v>2340</v>
      </c>
      <c r="E110" s="224"/>
      <c r="F110" s="313"/>
      <c r="G110" s="314"/>
      <c r="H110" s="18"/>
      <c r="I110" s="19"/>
      <c r="J110" s="18"/>
      <c r="K110" s="19"/>
      <c r="L110" s="18">
        <v>1</v>
      </c>
      <c r="M110" s="19">
        <v>3.8461538461538463</v>
      </c>
      <c r="N110" s="18"/>
      <c r="O110" s="19"/>
      <c r="P110" s="58"/>
      <c r="Q110" s="59"/>
      <c r="R110" s="18"/>
      <c r="S110" s="19"/>
      <c r="T110" s="18"/>
      <c r="U110" s="19"/>
      <c r="V110" s="342"/>
      <c r="W110" s="224"/>
      <c r="X110" s="250"/>
      <c r="Y110" s="224"/>
      <c r="Z110" s="224"/>
      <c r="AA110" s="224"/>
      <c r="AB110" s="224"/>
      <c r="AC110" s="224"/>
      <c r="AD110" s="224"/>
    </row>
    <row r="111" spans="1:30" ht="20.100000000000001" customHeight="1">
      <c r="A111" s="16"/>
      <c r="B111" s="16"/>
      <c r="C111" s="224"/>
      <c r="D111" s="408" t="s">
        <v>2341</v>
      </c>
      <c r="E111" s="224"/>
      <c r="F111" s="313"/>
      <c r="G111" s="314"/>
      <c r="H111" s="18"/>
      <c r="I111" s="19"/>
      <c r="J111" s="18"/>
      <c r="K111" s="19"/>
      <c r="L111" s="18"/>
      <c r="M111" s="19"/>
      <c r="N111" s="18"/>
      <c r="O111" s="19"/>
      <c r="P111" s="58"/>
      <c r="Q111" s="59"/>
      <c r="R111" s="18"/>
      <c r="S111" s="19"/>
      <c r="T111" s="18"/>
      <c r="U111" s="19"/>
      <c r="V111" s="342"/>
      <c r="W111" s="224"/>
      <c r="X111" s="250"/>
      <c r="Y111" s="224"/>
      <c r="Z111" s="224"/>
      <c r="AA111" s="224"/>
      <c r="AB111" s="224"/>
      <c r="AC111" s="224"/>
      <c r="AD111" s="224"/>
    </row>
    <row r="112" spans="1:30" ht="20.100000000000001" customHeight="1">
      <c r="A112" s="16"/>
      <c r="B112" s="16"/>
      <c r="C112" s="224"/>
      <c r="D112" s="408" t="s">
        <v>2342</v>
      </c>
      <c r="E112" s="224"/>
      <c r="F112" s="313"/>
      <c r="G112" s="314"/>
      <c r="H112" s="18"/>
      <c r="I112" s="19"/>
      <c r="J112" s="18"/>
      <c r="K112" s="19"/>
      <c r="L112" s="18"/>
      <c r="M112" s="19"/>
      <c r="N112" s="18"/>
      <c r="O112" s="19"/>
      <c r="P112" s="58"/>
      <c r="Q112" s="59"/>
      <c r="R112" s="18"/>
      <c r="S112" s="19"/>
      <c r="T112" s="18"/>
      <c r="U112" s="19"/>
      <c r="V112" s="342"/>
      <c r="W112" s="224"/>
      <c r="X112" s="250"/>
      <c r="Y112" s="224"/>
      <c r="Z112" s="224"/>
      <c r="AA112" s="224"/>
      <c r="AB112" s="224"/>
      <c r="AC112" s="224"/>
      <c r="AD112" s="224"/>
    </row>
    <row r="113" spans="1:30" ht="20.100000000000001" customHeight="1">
      <c r="A113" s="16"/>
      <c r="B113" s="16"/>
      <c r="C113" s="224"/>
      <c r="D113" s="408" t="s">
        <v>2343</v>
      </c>
      <c r="E113" s="224"/>
      <c r="F113" s="313">
        <v>1</v>
      </c>
      <c r="G113" s="314">
        <v>3.3333333333333335</v>
      </c>
      <c r="H113" s="18">
        <v>2</v>
      </c>
      <c r="I113" s="19">
        <v>10</v>
      </c>
      <c r="J113" s="18"/>
      <c r="K113" s="19"/>
      <c r="L113" s="18"/>
      <c r="M113" s="19"/>
      <c r="N113" s="18">
        <v>2</v>
      </c>
      <c r="O113" s="19">
        <v>8.3333333333333339</v>
      </c>
      <c r="P113" s="58">
        <v>1</v>
      </c>
      <c r="Q113" s="59">
        <v>2.6315789473684212</v>
      </c>
      <c r="R113" s="18"/>
      <c r="S113" s="19"/>
      <c r="T113" s="18"/>
      <c r="U113" s="19"/>
      <c r="V113" s="342"/>
      <c r="W113" s="224"/>
      <c r="X113" s="250"/>
      <c r="Y113" s="224"/>
      <c r="Z113" s="224"/>
      <c r="AA113" s="224"/>
      <c r="AB113" s="224"/>
      <c r="AC113" s="224"/>
      <c r="AD113" s="224"/>
    </row>
    <row r="114" spans="1:30" ht="20.100000000000001" customHeight="1">
      <c r="A114" s="16"/>
      <c r="B114" s="16"/>
      <c r="C114" s="224"/>
      <c r="D114" s="408" t="s">
        <v>2344</v>
      </c>
      <c r="E114" s="224"/>
      <c r="F114" s="313">
        <v>1</v>
      </c>
      <c r="G114" s="314">
        <v>3.3333333333333335</v>
      </c>
      <c r="H114" s="18"/>
      <c r="I114" s="19"/>
      <c r="J114" s="18"/>
      <c r="K114" s="19"/>
      <c r="L114" s="18"/>
      <c r="M114" s="19"/>
      <c r="N114" s="18"/>
      <c r="O114" s="19"/>
      <c r="P114" s="58"/>
      <c r="Q114" s="59"/>
      <c r="R114" s="18"/>
      <c r="S114" s="19"/>
      <c r="T114" s="18"/>
      <c r="U114" s="19"/>
      <c r="V114" s="342"/>
      <c r="W114" s="224"/>
      <c r="X114" s="250"/>
      <c r="Y114" s="224"/>
      <c r="Z114" s="224"/>
      <c r="AA114" s="224"/>
      <c r="AB114" s="224"/>
      <c r="AC114" s="224"/>
      <c r="AD114" s="224"/>
    </row>
    <row r="115" spans="1:30" ht="20.100000000000001" customHeight="1">
      <c r="A115" s="16"/>
      <c r="B115" s="16"/>
      <c r="C115" s="224"/>
      <c r="D115" s="408" t="s">
        <v>2345</v>
      </c>
      <c r="E115" s="224"/>
      <c r="F115" s="313">
        <v>15</v>
      </c>
      <c r="G115" s="314">
        <v>50</v>
      </c>
      <c r="H115" s="18">
        <v>6</v>
      </c>
      <c r="I115" s="19">
        <v>30</v>
      </c>
      <c r="J115" s="18">
        <v>15</v>
      </c>
      <c r="K115" s="19">
        <f>J115/29*100</f>
        <v>51.724137931034484</v>
      </c>
      <c r="L115" s="18">
        <v>13</v>
      </c>
      <c r="M115" s="19">
        <v>50</v>
      </c>
      <c r="N115" s="18">
        <v>5</v>
      </c>
      <c r="O115" s="19">
        <v>20.833333333333332</v>
      </c>
      <c r="P115" s="58">
        <v>12</v>
      </c>
      <c r="Q115" s="59">
        <v>31.578947368421051</v>
      </c>
      <c r="R115" s="18"/>
      <c r="S115" s="19"/>
      <c r="T115" s="18"/>
      <c r="U115" s="19"/>
      <c r="V115" s="342"/>
      <c r="W115" s="224"/>
      <c r="X115" s="250"/>
      <c r="Y115" s="224"/>
      <c r="Z115" s="224"/>
      <c r="AA115" s="224"/>
      <c r="AB115" s="224"/>
      <c r="AC115" s="224"/>
      <c r="AD115" s="224"/>
    </row>
    <row r="116" spans="1:30" ht="20.100000000000001" customHeight="1">
      <c r="A116" s="16"/>
      <c r="B116" s="16"/>
      <c r="C116" s="224"/>
      <c r="D116" s="408" t="s">
        <v>7129</v>
      </c>
      <c r="E116" s="224"/>
      <c r="F116" s="313">
        <v>1</v>
      </c>
      <c r="G116" s="314">
        <v>3.3333333333333335</v>
      </c>
      <c r="H116" s="18">
        <v>1</v>
      </c>
      <c r="I116" s="19">
        <v>5</v>
      </c>
      <c r="J116" s="18"/>
      <c r="K116" s="19"/>
      <c r="L116" s="18"/>
      <c r="M116" s="19"/>
      <c r="N116" s="18">
        <v>1</v>
      </c>
      <c r="O116" s="19">
        <v>4.166666666666667</v>
      </c>
      <c r="P116" s="58">
        <v>3</v>
      </c>
      <c r="Q116" s="59">
        <v>7.8947368421052628</v>
      </c>
      <c r="R116" s="18"/>
      <c r="S116" s="19"/>
      <c r="T116" s="18"/>
      <c r="U116" s="19"/>
      <c r="V116" s="342"/>
      <c r="W116" s="224"/>
      <c r="X116" s="250"/>
      <c r="Y116" s="224"/>
      <c r="Z116" s="224"/>
      <c r="AA116" s="224"/>
      <c r="AB116" s="224"/>
      <c r="AC116" s="224"/>
      <c r="AD116" s="224"/>
    </row>
    <row r="117" spans="1:30" ht="20.100000000000001" customHeight="1">
      <c r="A117" s="16"/>
      <c r="B117" s="16"/>
      <c r="C117" s="224"/>
      <c r="D117" s="408" t="s">
        <v>7130</v>
      </c>
      <c r="E117" s="224"/>
      <c r="F117" s="313">
        <v>1</v>
      </c>
      <c r="G117" s="314">
        <v>3.3333333333333335</v>
      </c>
      <c r="H117" s="18">
        <v>1</v>
      </c>
      <c r="I117" s="19">
        <v>5</v>
      </c>
      <c r="J117" s="18">
        <v>1</v>
      </c>
      <c r="K117" s="19">
        <f>J117/29*100</f>
        <v>3.4482758620689653</v>
      </c>
      <c r="L117" s="18">
        <v>2</v>
      </c>
      <c r="M117" s="19">
        <v>7.6923076923076925</v>
      </c>
      <c r="N117" s="18"/>
      <c r="O117" s="19"/>
      <c r="P117" s="58">
        <v>2</v>
      </c>
      <c r="Q117" s="59">
        <v>5.2631578947368425</v>
      </c>
      <c r="R117" s="18"/>
      <c r="S117" s="19"/>
      <c r="T117" s="18"/>
      <c r="U117" s="19"/>
      <c r="V117" s="342"/>
      <c r="W117" s="224"/>
      <c r="X117" s="250"/>
      <c r="Y117" s="224"/>
      <c r="Z117" s="224"/>
      <c r="AA117" s="224"/>
      <c r="AB117" s="224"/>
      <c r="AC117" s="224"/>
      <c r="AD117" s="224"/>
    </row>
    <row r="118" spans="1:30" s="5" customFormat="1" ht="20.100000000000001" customHeight="1">
      <c r="A118" s="39" t="s">
        <v>3712</v>
      </c>
      <c r="B118" s="39" t="s">
        <v>7131</v>
      </c>
      <c r="C118" s="223" t="s">
        <v>3769</v>
      </c>
      <c r="D118" s="410"/>
      <c r="E118" s="40"/>
      <c r="F118" s="330">
        <v>1</v>
      </c>
      <c r="G118" s="331">
        <v>100</v>
      </c>
      <c r="H118" s="43">
        <v>1</v>
      </c>
      <c r="I118" s="44">
        <v>100</v>
      </c>
      <c r="J118" s="43">
        <v>1</v>
      </c>
      <c r="K118" s="44">
        <v>100</v>
      </c>
      <c r="L118" s="43">
        <v>2</v>
      </c>
      <c r="M118" s="44">
        <v>100</v>
      </c>
      <c r="N118" s="43"/>
      <c r="O118" s="44"/>
      <c r="P118" s="43">
        <v>2</v>
      </c>
      <c r="Q118" s="44">
        <v>100</v>
      </c>
      <c r="R118" s="43"/>
      <c r="S118" s="44"/>
      <c r="T118" s="43"/>
      <c r="U118" s="44"/>
      <c r="V118" s="329" t="s">
        <v>28</v>
      </c>
      <c r="W118" s="40" t="s">
        <v>7010</v>
      </c>
      <c r="X118" s="40" t="s">
        <v>28</v>
      </c>
      <c r="Y118" s="40" t="s">
        <v>7010</v>
      </c>
      <c r="Z118" s="40" t="s">
        <v>7010</v>
      </c>
      <c r="AA118" s="40" t="s">
        <v>7010</v>
      </c>
      <c r="AB118" s="40"/>
      <c r="AC118" s="40"/>
      <c r="AD118" s="40"/>
    </row>
    <row r="119" spans="1:30" ht="20.100000000000001" customHeight="1">
      <c r="A119" s="9" t="s">
        <v>3713</v>
      </c>
      <c r="B119" s="9" t="s">
        <v>1309</v>
      </c>
      <c r="C119" s="223" t="s">
        <v>7045</v>
      </c>
      <c r="D119" s="407" t="s">
        <v>2346</v>
      </c>
      <c r="E119" s="223"/>
      <c r="F119" s="11">
        <v>66</v>
      </c>
      <c r="G119" s="12">
        <v>4.1198501872659179</v>
      </c>
      <c r="H119" s="11">
        <v>68</v>
      </c>
      <c r="I119" s="12">
        <v>4.1312272174969626</v>
      </c>
      <c r="J119" s="11">
        <v>82</v>
      </c>
      <c r="K119" s="12">
        <v>4.8037492677211482</v>
      </c>
      <c r="L119" s="11">
        <v>112</v>
      </c>
      <c r="M119" s="12">
        <v>6.3890473474044498</v>
      </c>
      <c r="N119" s="11">
        <v>116</v>
      </c>
      <c r="O119" s="12">
        <v>6.5095398428731759</v>
      </c>
      <c r="P119" s="56">
        <v>110</v>
      </c>
      <c r="Q119" s="57">
        <v>5.9588299024918747</v>
      </c>
      <c r="R119" s="56">
        <v>74</v>
      </c>
      <c r="S119" s="57">
        <v>3.9445628997867805</v>
      </c>
      <c r="T119" s="11"/>
      <c r="U119" s="12"/>
      <c r="V119" s="341" t="s">
        <v>28</v>
      </c>
      <c r="W119" s="223" t="s">
        <v>7010</v>
      </c>
      <c r="X119" s="249" t="s">
        <v>28</v>
      </c>
      <c r="Y119" s="223" t="s">
        <v>7010</v>
      </c>
      <c r="Z119" s="223" t="s">
        <v>7010</v>
      </c>
      <c r="AA119" s="223" t="s">
        <v>7010</v>
      </c>
      <c r="AB119" s="223" t="s">
        <v>7010</v>
      </c>
      <c r="AC119" s="223"/>
      <c r="AD119" s="84" t="s">
        <v>7132</v>
      </c>
    </row>
    <row r="120" spans="1:30" ht="20.100000000000001" customHeight="1">
      <c r="A120" s="16"/>
      <c r="B120" s="16"/>
      <c r="C120" s="224"/>
      <c r="D120" s="408" t="s">
        <v>2347</v>
      </c>
      <c r="E120" s="224"/>
      <c r="F120" s="313">
        <v>8</v>
      </c>
      <c r="G120" s="314">
        <v>0.49937578027465668</v>
      </c>
      <c r="H120" s="18">
        <v>12</v>
      </c>
      <c r="I120" s="19">
        <v>0.72904009720534635</v>
      </c>
      <c r="J120" s="18">
        <v>16</v>
      </c>
      <c r="K120" s="19">
        <v>0.93731693028705332</v>
      </c>
      <c r="L120" s="18">
        <v>26</v>
      </c>
      <c r="M120" s="19">
        <v>1.4831717056474614</v>
      </c>
      <c r="N120" s="18">
        <v>30</v>
      </c>
      <c r="O120" s="19">
        <v>1.6835016835016836</v>
      </c>
      <c r="P120" s="58">
        <v>44</v>
      </c>
      <c r="Q120" s="59">
        <v>2.3835319609967498</v>
      </c>
      <c r="R120" s="58">
        <v>69</v>
      </c>
      <c r="S120" s="59">
        <v>3.6780383795309168</v>
      </c>
      <c r="T120" s="18"/>
      <c r="U120" s="19"/>
      <c r="V120" s="342"/>
      <c r="W120" s="224"/>
      <c r="X120" s="250"/>
      <c r="Y120" s="224"/>
      <c r="Z120" s="224"/>
      <c r="AA120" s="224"/>
      <c r="AB120" s="224"/>
      <c r="AC120" s="224"/>
      <c r="AD120" s="224"/>
    </row>
    <row r="121" spans="1:30" ht="20.100000000000001" customHeight="1">
      <c r="A121" s="16"/>
      <c r="B121" s="16"/>
      <c r="C121" s="224"/>
      <c r="D121" s="408" t="s">
        <v>2348</v>
      </c>
      <c r="E121" s="224"/>
      <c r="F121" s="313">
        <v>24</v>
      </c>
      <c r="G121" s="314">
        <v>1.4981273408239701</v>
      </c>
      <c r="H121" s="18">
        <v>25</v>
      </c>
      <c r="I121" s="19">
        <v>1.5188335358444713</v>
      </c>
      <c r="J121" s="18">
        <v>24</v>
      </c>
      <c r="K121" s="19">
        <v>1.40597539543058</v>
      </c>
      <c r="L121" s="18">
        <v>26</v>
      </c>
      <c r="M121" s="19">
        <v>1.4831717056474614</v>
      </c>
      <c r="N121" s="18">
        <v>26</v>
      </c>
      <c r="O121" s="19">
        <v>1.4590347923681257</v>
      </c>
      <c r="P121" s="58">
        <v>52</v>
      </c>
      <c r="Q121" s="59">
        <v>2.816901408450704</v>
      </c>
      <c r="R121" s="58">
        <v>99</v>
      </c>
      <c r="S121" s="59">
        <v>5.2771855010660982</v>
      </c>
      <c r="T121" s="18"/>
      <c r="U121" s="19"/>
      <c r="V121" s="342"/>
      <c r="W121" s="224"/>
      <c r="X121" s="250"/>
      <c r="Y121" s="224"/>
      <c r="Z121" s="224"/>
      <c r="AA121" s="224"/>
      <c r="AB121" s="224"/>
      <c r="AC121" s="224"/>
      <c r="AD121" s="224"/>
    </row>
    <row r="122" spans="1:30" ht="20.100000000000001" customHeight="1">
      <c r="A122" s="16"/>
      <c r="B122" s="16"/>
      <c r="C122" s="224"/>
      <c r="D122" s="408" t="s">
        <v>2349</v>
      </c>
      <c r="E122" s="224"/>
      <c r="F122" s="313">
        <v>1336</v>
      </c>
      <c r="G122" s="314">
        <v>83.395755305867667</v>
      </c>
      <c r="H122" s="18">
        <v>1367</v>
      </c>
      <c r="I122" s="19">
        <v>83.049817739975694</v>
      </c>
      <c r="J122" s="18">
        <v>1363</v>
      </c>
      <c r="K122" s="19">
        <v>79.847685998828354</v>
      </c>
      <c r="L122" s="18">
        <v>1340</v>
      </c>
      <c r="M122" s="19">
        <v>76.440387906446091</v>
      </c>
      <c r="N122" s="18">
        <v>1376</v>
      </c>
      <c r="O122" s="19">
        <v>77.21661054994388</v>
      </c>
      <c r="P122" s="58">
        <v>1419</v>
      </c>
      <c r="Q122" s="59">
        <v>76.868905742145174</v>
      </c>
      <c r="R122" s="58">
        <v>1634</v>
      </c>
      <c r="S122" s="59">
        <v>87.100213219616208</v>
      </c>
      <c r="T122" s="18"/>
      <c r="U122" s="19"/>
      <c r="V122" s="342"/>
      <c r="W122" s="224"/>
      <c r="X122" s="250"/>
      <c r="Y122" s="224"/>
      <c r="Z122" s="224"/>
      <c r="AA122" s="224"/>
      <c r="AB122" s="224"/>
      <c r="AC122" s="224"/>
      <c r="AD122" s="224"/>
    </row>
    <row r="123" spans="1:30" ht="20.100000000000001" customHeight="1">
      <c r="A123" s="60"/>
      <c r="B123" s="60"/>
      <c r="C123" s="61"/>
      <c r="D123" s="409" t="s">
        <v>2350</v>
      </c>
      <c r="E123" s="61"/>
      <c r="F123" s="319">
        <v>168</v>
      </c>
      <c r="G123" s="320">
        <v>10.486891385767791</v>
      </c>
      <c r="H123" s="62">
        <v>174</v>
      </c>
      <c r="I123" s="37">
        <v>10.571081409477522</v>
      </c>
      <c r="J123" s="62">
        <v>222</v>
      </c>
      <c r="K123" s="37">
        <v>13.005272407732864</v>
      </c>
      <c r="L123" s="62">
        <v>249</v>
      </c>
      <c r="M123" s="37">
        <v>14.204221334854536</v>
      </c>
      <c r="N123" s="62">
        <v>234</v>
      </c>
      <c r="O123" s="37">
        <v>13.131313131313131</v>
      </c>
      <c r="P123" s="63">
        <v>221</v>
      </c>
      <c r="Q123" s="64">
        <v>11.971830985915492</v>
      </c>
      <c r="R123" s="62"/>
      <c r="S123" s="37"/>
      <c r="T123" s="62"/>
      <c r="U123" s="37"/>
      <c r="V123" s="318"/>
      <c r="W123" s="61"/>
      <c r="X123" s="61"/>
      <c r="Y123" s="61"/>
      <c r="Z123" s="61"/>
      <c r="AA123" s="61"/>
      <c r="AB123" s="61"/>
      <c r="AC123" s="61"/>
      <c r="AD123" s="61"/>
    </row>
    <row r="124" spans="1:30" s="5" customFormat="1" ht="20.100000000000001" customHeight="1">
      <c r="A124" s="9" t="s">
        <v>3714</v>
      </c>
      <c r="B124" s="9" t="s">
        <v>7133</v>
      </c>
      <c r="C124" s="223" t="s">
        <v>3770</v>
      </c>
      <c r="D124" s="407" t="s">
        <v>7134</v>
      </c>
      <c r="E124" s="223"/>
      <c r="F124" s="11">
        <v>26</v>
      </c>
      <c r="G124" s="12">
        <v>26.530612244897959</v>
      </c>
      <c r="H124" s="11">
        <v>36</v>
      </c>
      <c r="I124" s="12">
        <v>34.285714285714285</v>
      </c>
      <c r="J124" s="11">
        <v>43</v>
      </c>
      <c r="K124" s="12">
        <v>35.245901639344261</v>
      </c>
      <c r="L124" s="11">
        <v>58</v>
      </c>
      <c r="M124" s="12">
        <v>35.365853658536587</v>
      </c>
      <c r="N124" s="11">
        <v>68</v>
      </c>
      <c r="O124" s="12">
        <v>39.5</v>
      </c>
      <c r="P124" s="56">
        <v>123</v>
      </c>
      <c r="Q124" s="57">
        <v>59.708737864077669</v>
      </c>
      <c r="R124" s="11"/>
      <c r="S124" s="12"/>
      <c r="T124" s="11"/>
      <c r="U124" s="12"/>
      <c r="V124" s="341" t="s">
        <v>28</v>
      </c>
      <c r="W124" s="223" t="s">
        <v>7010</v>
      </c>
      <c r="X124" s="249" t="s">
        <v>28</v>
      </c>
      <c r="Y124" s="223" t="s">
        <v>7010</v>
      </c>
      <c r="Z124" s="223" t="s">
        <v>7010</v>
      </c>
      <c r="AA124" s="223" t="s">
        <v>7010</v>
      </c>
      <c r="AB124" s="223"/>
      <c r="AC124" s="223"/>
      <c r="AD124" s="223"/>
    </row>
    <row r="125" spans="1:30" s="5" customFormat="1" ht="20.100000000000001" customHeight="1">
      <c r="A125" s="60"/>
      <c r="B125" s="60"/>
      <c r="C125" s="61"/>
      <c r="D125" s="409" t="s">
        <v>2351</v>
      </c>
      <c r="E125" s="61"/>
      <c r="F125" s="319">
        <v>72</v>
      </c>
      <c r="G125" s="320">
        <v>73.469387755102048</v>
      </c>
      <c r="H125" s="62">
        <v>69</v>
      </c>
      <c r="I125" s="37">
        <v>65.714285714285708</v>
      </c>
      <c r="J125" s="62">
        <v>79</v>
      </c>
      <c r="K125" s="37">
        <v>64.754098360655732</v>
      </c>
      <c r="L125" s="62">
        <v>106</v>
      </c>
      <c r="M125" s="37">
        <v>64.634146341463421</v>
      </c>
      <c r="N125" s="62">
        <v>104</v>
      </c>
      <c r="O125" s="37">
        <v>60.5</v>
      </c>
      <c r="P125" s="63">
        <v>83</v>
      </c>
      <c r="Q125" s="64">
        <v>40.291262135922331</v>
      </c>
      <c r="R125" s="62"/>
      <c r="S125" s="37"/>
      <c r="T125" s="62"/>
      <c r="U125" s="37"/>
      <c r="V125" s="318"/>
      <c r="W125" s="61"/>
      <c r="X125" s="61"/>
      <c r="Y125" s="61"/>
      <c r="Z125" s="61"/>
      <c r="AA125" s="61"/>
      <c r="AB125" s="61"/>
      <c r="AC125" s="61"/>
      <c r="AD125" s="61"/>
    </row>
    <row r="126" spans="1:30" s="5" customFormat="1" ht="20.100000000000001" customHeight="1">
      <c r="A126" s="9" t="s">
        <v>7135</v>
      </c>
      <c r="B126" s="9" t="s">
        <v>3778</v>
      </c>
      <c r="C126" s="223" t="s">
        <v>3770</v>
      </c>
      <c r="D126" s="407" t="s">
        <v>7096</v>
      </c>
      <c r="E126" s="223"/>
      <c r="F126" s="11">
        <v>8</v>
      </c>
      <c r="G126" s="12">
        <v>8.1632653061224492</v>
      </c>
      <c r="H126" s="11">
        <v>7</v>
      </c>
      <c r="I126" s="12">
        <v>6.666666666666667</v>
      </c>
      <c r="J126" s="11">
        <v>10</v>
      </c>
      <c r="K126" s="12">
        <v>8.1967213114754092</v>
      </c>
      <c r="L126" s="11">
        <v>16</v>
      </c>
      <c r="M126" s="12">
        <v>9.8000000000000007</v>
      </c>
      <c r="N126" s="11">
        <v>12</v>
      </c>
      <c r="O126" s="12">
        <v>7</v>
      </c>
      <c r="P126" s="56"/>
      <c r="Q126" s="57"/>
      <c r="R126" s="11"/>
      <c r="S126" s="12"/>
      <c r="T126" s="11"/>
      <c r="U126" s="12"/>
      <c r="V126" s="341" t="s">
        <v>28</v>
      </c>
      <c r="W126" s="223" t="s">
        <v>7010</v>
      </c>
      <c r="X126" s="249" t="s">
        <v>28</v>
      </c>
      <c r="Y126" s="223" t="s">
        <v>7010</v>
      </c>
      <c r="Z126" s="223" t="s">
        <v>7010</v>
      </c>
      <c r="AA126" s="223"/>
      <c r="AB126" s="223"/>
      <c r="AC126" s="223"/>
      <c r="AD126" s="223"/>
    </row>
    <row r="127" spans="1:30" s="5" customFormat="1" ht="20.100000000000001" customHeight="1">
      <c r="A127" s="60"/>
      <c r="B127" s="60"/>
      <c r="C127" s="61"/>
      <c r="D127" s="409" t="s">
        <v>7097</v>
      </c>
      <c r="E127" s="61"/>
      <c r="F127" s="319">
        <v>90</v>
      </c>
      <c r="G127" s="320">
        <v>91.836734693877546</v>
      </c>
      <c r="H127" s="62">
        <v>98</v>
      </c>
      <c r="I127" s="37">
        <v>93.333333333333329</v>
      </c>
      <c r="J127" s="62">
        <v>112</v>
      </c>
      <c r="K127" s="37">
        <v>91.803278688524586</v>
      </c>
      <c r="L127" s="62">
        <v>148</v>
      </c>
      <c r="M127" s="37">
        <v>90.2</v>
      </c>
      <c r="N127" s="62">
        <v>160</v>
      </c>
      <c r="O127" s="37">
        <v>93</v>
      </c>
      <c r="P127" s="63"/>
      <c r="Q127" s="64"/>
      <c r="R127" s="62"/>
      <c r="S127" s="37"/>
      <c r="T127" s="62"/>
      <c r="U127" s="37"/>
      <c r="V127" s="318"/>
      <c r="W127" s="61"/>
      <c r="X127" s="61"/>
      <c r="Y127" s="61"/>
      <c r="Z127" s="61"/>
      <c r="AA127" s="61"/>
      <c r="AB127" s="61"/>
      <c r="AC127" s="61"/>
      <c r="AD127" s="61"/>
    </row>
    <row r="128" spans="1:30" ht="20.100000000000001" customHeight="1">
      <c r="A128" s="9" t="s">
        <v>3715</v>
      </c>
      <c r="B128" s="9" t="s">
        <v>1310</v>
      </c>
      <c r="C128" s="223" t="s">
        <v>7045</v>
      </c>
      <c r="D128" s="407" t="s">
        <v>2352</v>
      </c>
      <c r="E128" s="223"/>
      <c r="F128" s="11">
        <v>627</v>
      </c>
      <c r="G128" s="12">
        <v>39.138576779026216</v>
      </c>
      <c r="H128" s="11">
        <v>713</v>
      </c>
      <c r="I128" s="12">
        <v>43.317132442284326</v>
      </c>
      <c r="J128" s="11">
        <v>781</v>
      </c>
      <c r="K128" s="12">
        <v>45.752782659636793</v>
      </c>
      <c r="L128" s="11">
        <v>847</v>
      </c>
      <c r="M128" s="12">
        <v>48.317170564746149</v>
      </c>
      <c r="N128" s="11">
        <v>871</v>
      </c>
      <c r="O128" s="12">
        <v>48.87766554433221</v>
      </c>
      <c r="P128" s="56">
        <v>803</v>
      </c>
      <c r="Q128" s="57">
        <v>43.499458288190681</v>
      </c>
      <c r="R128" s="56">
        <v>866</v>
      </c>
      <c r="S128" s="57">
        <v>46.162046908315567</v>
      </c>
      <c r="T128" s="56">
        <v>1013</v>
      </c>
      <c r="U128" s="57">
        <v>52.514256091238984</v>
      </c>
      <c r="V128" s="341" t="s">
        <v>28</v>
      </c>
      <c r="W128" s="223" t="s">
        <v>7010</v>
      </c>
      <c r="X128" s="249" t="s">
        <v>28</v>
      </c>
      <c r="Y128" s="223" t="s">
        <v>7010</v>
      </c>
      <c r="Z128" s="223" t="s">
        <v>7010</v>
      </c>
      <c r="AA128" s="223" t="s">
        <v>7010</v>
      </c>
      <c r="AB128" s="223" t="s">
        <v>7010</v>
      </c>
      <c r="AC128" s="223" t="s">
        <v>7010</v>
      </c>
      <c r="AD128" s="223"/>
    </row>
    <row r="129" spans="1:30" ht="20.100000000000001" customHeight="1">
      <c r="A129" s="16"/>
      <c r="B129" s="16"/>
      <c r="C129" s="224"/>
      <c r="D129" s="408" t="s">
        <v>2353</v>
      </c>
      <c r="E129" s="224"/>
      <c r="F129" s="313">
        <v>134</v>
      </c>
      <c r="G129" s="314">
        <v>8.3645443196004994</v>
      </c>
      <c r="H129" s="18">
        <v>161</v>
      </c>
      <c r="I129" s="19">
        <v>9.7812879708383953</v>
      </c>
      <c r="J129" s="18">
        <v>171</v>
      </c>
      <c r="K129" s="19">
        <v>10.017574692442881</v>
      </c>
      <c r="L129" s="18">
        <v>166</v>
      </c>
      <c r="M129" s="19">
        <v>9.4694808899030232</v>
      </c>
      <c r="N129" s="18">
        <v>166</v>
      </c>
      <c r="O129" s="19">
        <v>9.3153759820426494</v>
      </c>
      <c r="P129" s="58">
        <v>153</v>
      </c>
      <c r="Q129" s="59">
        <v>8.2881906825568805</v>
      </c>
      <c r="R129" s="58">
        <v>132</v>
      </c>
      <c r="S129" s="59">
        <v>7.0362473347547976</v>
      </c>
      <c r="T129" s="58">
        <v>116</v>
      </c>
      <c r="U129" s="59">
        <v>6.0134784862623123</v>
      </c>
      <c r="V129" s="342"/>
      <c r="W129" s="224"/>
      <c r="X129" s="250"/>
      <c r="Y129" s="224"/>
      <c r="Z129" s="224"/>
      <c r="AA129" s="224"/>
      <c r="AB129" s="224"/>
      <c r="AC129" s="224"/>
      <c r="AD129" s="224"/>
    </row>
    <row r="130" spans="1:30" ht="20.100000000000001" customHeight="1">
      <c r="A130" s="16"/>
      <c r="B130" s="16"/>
      <c r="C130" s="224"/>
      <c r="D130" s="408" t="s">
        <v>2354</v>
      </c>
      <c r="E130" s="224"/>
      <c r="F130" s="313">
        <v>38</v>
      </c>
      <c r="G130" s="314">
        <v>2.3720349563046192</v>
      </c>
      <c r="H130" s="18">
        <v>37</v>
      </c>
      <c r="I130" s="19">
        <v>2.2478736330498177</v>
      </c>
      <c r="J130" s="18">
        <v>38</v>
      </c>
      <c r="K130" s="19">
        <v>2.2261277094317515</v>
      </c>
      <c r="L130" s="18">
        <v>36</v>
      </c>
      <c r="M130" s="19">
        <v>2.0536223616657159</v>
      </c>
      <c r="N130" s="18">
        <v>31</v>
      </c>
      <c r="O130" s="19">
        <v>1.739618406285073</v>
      </c>
      <c r="P130" s="58">
        <v>40</v>
      </c>
      <c r="Q130" s="59">
        <v>2.1668472372697725</v>
      </c>
      <c r="R130" s="58">
        <v>36</v>
      </c>
      <c r="S130" s="59">
        <v>1.9189765458422174</v>
      </c>
      <c r="T130" s="58">
        <v>42</v>
      </c>
      <c r="U130" s="59">
        <v>2.1772939346811819</v>
      </c>
      <c r="V130" s="342"/>
      <c r="W130" s="224"/>
      <c r="X130" s="250"/>
      <c r="Y130" s="224"/>
      <c r="Z130" s="224"/>
      <c r="AA130" s="224"/>
      <c r="AB130" s="224"/>
      <c r="AC130" s="224"/>
      <c r="AD130" s="224"/>
    </row>
    <row r="131" spans="1:30" ht="20.100000000000001" customHeight="1">
      <c r="A131" s="16"/>
      <c r="B131" s="16"/>
      <c r="C131" s="224"/>
      <c r="D131" s="408" t="s">
        <v>2355</v>
      </c>
      <c r="E131" s="224"/>
      <c r="F131" s="313">
        <v>556</v>
      </c>
      <c r="G131" s="314">
        <v>34.706616729088637</v>
      </c>
      <c r="H131" s="18">
        <v>526</v>
      </c>
      <c r="I131" s="19">
        <v>31.956257594167678</v>
      </c>
      <c r="J131" s="18">
        <v>474</v>
      </c>
      <c r="K131" s="19">
        <v>27.768014059753956</v>
      </c>
      <c r="L131" s="18">
        <v>475</v>
      </c>
      <c r="M131" s="19">
        <v>27.096406160867087</v>
      </c>
      <c r="N131" s="18">
        <v>458</v>
      </c>
      <c r="O131" s="19">
        <v>25.701459034792368</v>
      </c>
      <c r="P131" s="58">
        <v>484</v>
      </c>
      <c r="Q131" s="59">
        <v>26.218851570964247</v>
      </c>
      <c r="R131" s="58">
        <v>509</v>
      </c>
      <c r="S131" s="59">
        <v>27.13219616204691</v>
      </c>
      <c r="T131" s="58">
        <v>404</v>
      </c>
      <c r="U131" s="59">
        <v>20.943494038361845</v>
      </c>
      <c r="V131" s="342"/>
      <c r="W131" s="224"/>
      <c r="X131" s="250"/>
      <c r="Y131" s="224"/>
      <c r="Z131" s="224"/>
      <c r="AA131" s="224"/>
      <c r="AB131" s="224"/>
      <c r="AC131" s="224"/>
      <c r="AD131" s="224"/>
    </row>
    <row r="132" spans="1:30" ht="20.100000000000001" customHeight="1">
      <c r="A132" s="16"/>
      <c r="B132" s="16"/>
      <c r="C132" s="224"/>
      <c r="D132" s="408" t="s">
        <v>2356</v>
      </c>
      <c r="E132" s="224"/>
      <c r="F132" s="313">
        <v>23</v>
      </c>
      <c r="G132" s="314">
        <v>1.4357053682896379</v>
      </c>
      <c r="H132" s="18">
        <v>26</v>
      </c>
      <c r="I132" s="19">
        <v>1.5795868772782502</v>
      </c>
      <c r="J132" s="18">
        <v>21</v>
      </c>
      <c r="K132" s="19">
        <v>1.2302284710017575</v>
      </c>
      <c r="L132" s="18">
        <v>20</v>
      </c>
      <c r="M132" s="19">
        <v>1.1409013120365088</v>
      </c>
      <c r="N132" s="18">
        <v>22</v>
      </c>
      <c r="O132" s="19">
        <v>1.2345679012345678</v>
      </c>
      <c r="P132" s="58">
        <v>34</v>
      </c>
      <c r="Q132" s="59">
        <v>1.8418201516793067</v>
      </c>
      <c r="R132" s="58">
        <v>44</v>
      </c>
      <c r="S132" s="59">
        <v>2.3454157782515992</v>
      </c>
      <c r="T132" s="58">
        <v>26</v>
      </c>
      <c r="U132" s="59">
        <v>1.3478486262312079</v>
      </c>
      <c r="V132" s="342"/>
      <c r="W132" s="224"/>
      <c r="X132" s="250"/>
      <c r="Y132" s="224"/>
      <c r="Z132" s="224"/>
      <c r="AA132" s="224"/>
      <c r="AB132" s="224"/>
      <c r="AC132" s="224"/>
      <c r="AD132" s="224"/>
    </row>
    <row r="133" spans="1:30" ht="20.100000000000001" customHeight="1">
      <c r="A133" s="16"/>
      <c r="B133" s="16"/>
      <c r="C133" s="224"/>
      <c r="D133" s="408" t="s">
        <v>2357</v>
      </c>
      <c r="E133" s="224"/>
      <c r="F133" s="313">
        <v>116</v>
      </c>
      <c r="G133" s="314">
        <v>7.2409488139825218</v>
      </c>
      <c r="H133" s="18">
        <v>105</v>
      </c>
      <c r="I133" s="19">
        <v>6.3791008505467799</v>
      </c>
      <c r="J133" s="18">
        <v>120</v>
      </c>
      <c r="K133" s="19">
        <v>7.0298769771528997</v>
      </c>
      <c r="L133" s="18">
        <v>93</v>
      </c>
      <c r="M133" s="19">
        <v>5.3051911009697656</v>
      </c>
      <c r="N133" s="18">
        <v>124</v>
      </c>
      <c r="O133" s="19">
        <v>6.9584736251402921</v>
      </c>
      <c r="P133" s="58">
        <v>170</v>
      </c>
      <c r="Q133" s="59">
        <v>9.2091007583965325</v>
      </c>
      <c r="R133" s="58">
        <v>141</v>
      </c>
      <c r="S133" s="59">
        <v>7.5159914712153517</v>
      </c>
      <c r="T133" s="58">
        <v>132</v>
      </c>
      <c r="U133" s="59">
        <v>6.8429237947122861</v>
      </c>
      <c r="V133" s="342"/>
      <c r="W133" s="224"/>
      <c r="X133" s="250"/>
      <c r="Y133" s="224"/>
      <c r="Z133" s="224"/>
      <c r="AA133" s="224"/>
      <c r="AB133" s="224"/>
      <c r="AC133" s="224"/>
      <c r="AD133" s="224"/>
    </row>
    <row r="134" spans="1:30" ht="20.100000000000001" customHeight="1">
      <c r="A134" s="16"/>
      <c r="B134" s="16"/>
      <c r="C134" s="224"/>
      <c r="D134" s="408" t="s">
        <v>2358</v>
      </c>
      <c r="E134" s="224"/>
      <c r="F134" s="313"/>
      <c r="G134" s="314"/>
      <c r="H134" s="18">
        <v>1</v>
      </c>
      <c r="I134" s="19">
        <v>6.0753341433778855E-2</v>
      </c>
      <c r="J134" s="18">
        <v>3</v>
      </c>
      <c r="K134" s="19">
        <v>0.1757469244288225</v>
      </c>
      <c r="L134" s="18">
        <v>2</v>
      </c>
      <c r="M134" s="19">
        <v>0.11409013120365087</v>
      </c>
      <c r="N134" s="18">
        <v>1</v>
      </c>
      <c r="O134" s="19">
        <v>5.6116722783389451E-2</v>
      </c>
      <c r="P134" s="58">
        <v>3</v>
      </c>
      <c r="Q134" s="59">
        <v>0.16251354279523295</v>
      </c>
      <c r="R134" s="58">
        <v>3</v>
      </c>
      <c r="S134" s="59">
        <v>0.15991471215351813</v>
      </c>
      <c r="T134" s="58">
        <v>5</v>
      </c>
      <c r="U134" s="59">
        <v>0.25920165889061691</v>
      </c>
      <c r="V134" s="342"/>
      <c r="W134" s="224"/>
      <c r="X134" s="250"/>
      <c r="Y134" s="224"/>
      <c r="Z134" s="224"/>
      <c r="AA134" s="224"/>
      <c r="AB134" s="224"/>
      <c r="AC134" s="224"/>
      <c r="AD134" s="224"/>
    </row>
    <row r="135" spans="1:30" ht="20.100000000000001" customHeight="1">
      <c r="A135" s="16"/>
      <c r="B135" s="16"/>
      <c r="C135" s="224"/>
      <c r="D135" s="408" t="s">
        <v>2359</v>
      </c>
      <c r="E135" s="224"/>
      <c r="F135" s="313">
        <v>15</v>
      </c>
      <c r="G135" s="314">
        <v>0.93632958801498123</v>
      </c>
      <c r="H135" s="18">
        <v>15</v>
      </c>
      <c r="I135" s="19">
        <v>0.91130012150668283</v>
      </c>
      <c r="J135" s="18">
        <v>23</v>
      </c>
      <c r="K135" s="19">
        <v>1.3473930872876392</v>
      </c>
      <c r="L135" s="18">
        <v>24</v>
      </c>
      <c r="M135" s="19">
        <v>1.3690815744438107</v>
      </c>
      <c r="N135" s="18">
        <v>24</v>
      </c>
      <c r="O135" s="19">
        <v>1.3468013468013469</v>
      </c>
      <c r="P135" s="58">
        <v>26</v>
      </c>
      <c r="Q135" s="59">
        <v>1.408450704225352</v>
      </c>
      <c r="R135" s="58">
        <v>18</v>
      </c>
      <c r="S135" s="59">
        <v>0.95948827292110872</v>
      </c>
      <c r="T135" s="58">
        <v>28</v>
      </c>
      <c r="U135" s="59">
        <v>1.4515292897874545</v>
      </c>
      <c r="V135" s="342"/>
      <c r="W135" s="224"/>
      <c r="X135" s="250"/>
      <c r="Y135" s="224"/>
      <c r="Z135" s="224"/>
      <c r="AA135" s="224"/>
      <c r="AB135" s="224"/>
      <c r="AC135" s="224"/>
      <c r="AD135" s="224"/>
    </row>
    <row r="136" spans="1:30" ht="20.100000000000001" customHeight="1">
      <c r="A136" s="16"/>
      <c r="B136" s="16"/>
      <c r="C136" s="224"/>
      <c r="D136" s="408" t="s">
        <v>2360</v>
      </c>
      <c r="E136" s="224"/>
      <c r="F136" s="313">
        <v>2</v>
      </c>
      <c r="G136" s="314">
        <v>0.12484394506866417</v>
      </c>
      <c r="H136" s="18">
        <v>1</v>
      </c>
      <c r="I136" s="19">
        <v>6.0753341433778855E-2</v>
      </c>
      <c r="J136" s="18">
        <v>5</v>
      </c>
      <c r="K136" s="19">
        <v>0.29291154071470415</v>
      </c>
      <c r="L136" s="18">
        <v>1</v>
      </c>
      <c r="M136" s="19">
        <v>5.7045065601825436E-2</v>
      </c>
      <c r="N136" s="18">
        <v>5</v>
      </c>
      <c r="O136" s="19">
        <v>0.28058361391694725</v>
      </c>
      <c r="P136" s="58">
        <v>7</v>
      </c>
      <c r="Q136" s="59">
        <v>0.37919826652221017</v>
      </c>
      <c r="R136" s="58">
        <v>6</v>
      </c>
      <c r="S136" s="59">
        <v>0.31982942430703626</v>
      </c>
      <c r="T136" s="58">
        <v>5</v>
      </c>
      <c r="U136" s="59">
        <v>0.25920165889061691</v>
      </c>
      <c r="V136" s="342"/>
      <c r="W136" s="224"/>
      <c r="X136" s="250"/>
      <c r="Y136" s="224"/>
      <c r="Z136" s="224"/>
      <c r="AA136" s="224"/>
      <c r="AB136" s="224"/>
      <c r="AC136" s="224"/>
      <c r="AD136" s="224"/>
    </row>
    <row r="137" spans="1:30" ht="20.100000000000001" customHeight="1">
      <c r="A137" s="16"/>
      <c r="B137" s="16"/>
      <c r="C137" s="224"/>
      <c r="D137" s="408" t="s">
        <v>7136</v>
      </c>
      <c r="E137" s="224"/>
      <c r="F137" s="313">
        <v>4</v>
      </c>
      <c r="G137" s="314">
        <v>0.24968789013732834</v>
      </c>
      <c r="H137" s="18">
        <v>3</v>
      </c>
      <c r="I137" s="19">
        <v>0.18226002430133659</v>
      </c>
      <c r="J137" s="18"/>
      <c r="K137" s="19"/>
      <c r="L137" s="18">
        <v>4</v>
      </c>
      <c r="M137" s="19">
        <v>0.22818026240730174</v>
      </c>
      <c r="N137" s="18">
        <v>3</v>
      </c>
      <c r="O137" s="19">
        <v>0.16835016835016836</v>
      </c>
      <c r="P137" s="58">
        <v>2</v>
      </c>
      <c r="Q137" s="59">
        <v>0.10834236186348863</v>
      </c>
      <c r="R137" s="58">
        <v>2</v>
      </c>
      <c r="S137" s="59">
        <v>0.10660980810234541</v>
      </c>
      <c r="T137" s="58">
        <v>3</v>
      </c>
      <c r="U137" s="59">
        <v>0.15552099533437014</v>
      </c>
      <c r="V137" s="342"/>
      <c r="W137" s="224"/>
      <c r="X137" s="250"/>
      <c r="Y137" s="224"/>
      <c r="Z137" s="224"/>
      <c r="AA137" s="224"/>
      <c r="AB137" s="224"/>
      <c r="AC137" s="224"/>
      <c r="AD137" s="224"/>
    </row>
    <row r="138" spans="1:30" ht="20.100000000000001" customHeight="1">
      <c r="A138" s="16"/>
      <c r="B138" s="16"/>
      <c r="C138" s="224"/>
      <c r="D138" s="408" t="s">
        <v>7137</v>
      </c>
      <c r="E138" s="224"/>
      <c r="F138" s="313">
        <v>11</v>
      </c>
      <c r="G138" s="314">
        <v>0.68664169787765295</v>
      </c>
      <c r="H138" s="18">
        <v>12</v>
      </c>
      <c r="I138" s="19">
        <v>0.72904009720534635</v>
      </c>
      <c r="J138" s="18">
        <v>8</v>
      </c>
      <c r="K138" s="19">
        <v>0.46865846514352666</v>
      </c>
      <c r="L138" s="18">
        <v>6</v>
      </c>
      <c r="M138" s="19">
        <v>0.34227039361095268</v>
      </c>
      <c r="N138" s="18">
        <v>9</v>
      </c>
      <c r="O138" s="19">
        <v>0.50505050505050508</v>
      </c>
      <c r="P138" s="58">
        <v>15</v>
      </c>
      <c r="Q138" s="59">
        <v>0.81256771397616467</v>
      </c>
      <c r="R138" s="58">
        <v>16</v>
      </c>
      <c r="S138" s="59">
        <v>0.85287846481876328</v>
      </c>
      <c r="T138" s="58">
        <v>24</v>
      </c>
      <c r="U138" s="59">
        <v>1.2441679626749611</v>
      </c>
      <c r="V138" s="342"/>
      <c r="W138" s="224"/>
      <c r="X138" s="250"/>
      <c r="Y138" s="224"/>
      <c r="Z138" s="224"/>
      <c r="AA138" s="224"/>
      <c r="AB138" s="224"/>
      <c r="AC138" s="224"/>
      <c r="AD138" s="224"/>
    </row>
    <row r="139" spans="1:30" ht="20.100000000000001" customHeight="1">
      <c r="A139" s="16"/>
      <c r="B139" s="16"/>
      <c r="C139" s="224"/>
      <c r="D139" s="408" t="s">
        <v>7138</v>
      </c>
      <c r="E139" s="224"/>
      <c r="F139" s="313">
        <v>30</v>
      </c>
      <c r="G139" s="314">
        <v>1.8726591760299625</v>
      </c>
      <c r="H139" s="18">
        <v>14</v>
      </c>
      <c r="I139" s="19">
        <v>0.85054678007290396</v>
      </c>
      <c r="J139" s="18">
        <v>18</v>
      </c>
      <c r="K139" s="19">
        <v>1.0544815465729349</v>
      </c>
      <c r="L139" s="18">
        <v>34</v>
      </c>
      <c r="M139" s="19">
        <v>1.939532230462065</v>
      </c>
      <c r="N139" s="18">
        <v>18</v>
      </c>
      <c r="O139" s="19">
        <v>1.0101010101010102</v>
      </c>
      <c r="P139" s="58">
        <v>35</v>
      </c>
      <c r="Q139" s="59">
        <v>1.8959913326110509</v>
      </c>
      <c r="R139" s="58">
        <v>42</v>
      </c>
      <c r="S139" s="59">
        <v>2.2388059701492535</v>
      </c>
      <c r="T139" s="58">
        <v>41</v>
      </c>
      <c r="U139" s="59">
        <v>2.1254536029030584</v>
      </c>
      <c r="V139" s="342"/>
      <c r="W139" s="224"/>
      <c r="X139" s="250"/>
      <c r="Y139" s="224"/>
      <c r="Z139" s="224"/>
      <c r="AA139" s="224"/>
      <c r="AB139" s="224"/>
      <c r="AC139" s="224"/>
      <c r="AD139" s="224"/>
    </row>
    <row r="140" spans="1:30" ht="20.100000000000001" customHeight="1">
      <c r="A140" s="16"/>
      <c r="B140" s="16"/>
      <c r="C140" s="224"/>
      <c r="D140" s="408" t="s">
        <v>7139</v>
      </c>
      <c r="E140" s="224"/>
      <c r="F140" s="313">
        <v>21</v>
      </c>
      <c r="G140" s="314">
        <v>1.3108614232209739</v>
      </c>
      <c r="H140" s="18">
        <v>6</v>
      </c>
      <c r="I140" s="19">
        <v>0.36452004860267317</v>
      </c>
      <c r="J140" s="18">
        <v>13</v>
      </c>
      <c r="K140" s="19">
        <v>0.76157000585823087</v>
      </c>
      <c r="L140" s="18">
        <v>17</v>
      </c>
      <c r="M140" s="19">
        <v>0.96976611523103251</v>
      </c>
      <c r="N140" s="18">
        <v>16</v>
      </c>
      <c r="O140" s="19">
        <v>0.89786756453423122</v>
      </c>
      <c r="P140" s="58">
        <v>18</v>
      </c>
      <c r="Q140" s="59">
        <v>0.97508125677139756</v>
      </c>
      <c r="R140" s="58">
        <v>8</v>
      </c>
      <c r="S140" s="59">
        <v>0.42643923240938164</v>
      </c>
      <c r="T140" s="58">
        <v>16</v>
      </c>
      <c r="U140" s="59">
        <v>0.82944530844997411</v>
      </c>
      <c r="V140" s="342"/>
      <c r="W140" s="224"/>
      <c r="X140" s="250"/>
      <c r="Y140" s="224"/>
      <c r="Z140" s="224"/>
      <c r="AA140" s="224"/>
      <c r="AB140" s="224"/>
      <c r="AC140" s="224"/>
      <c r="AD140" s="224"/>
    </row>
    <row r="141" spans="1:30" ht="20.100000000000001" customHeight="1">
      <c r="A141" s="16"/>
      <c r="B141" s="16"/>
      <c r="C141" s="224"/>
      <c r="D141" s="408" t="s">
        <v>7140</v>
      </c>
      <c r="E141" s="224"/>
      <c r="F141" s="313">
        <v>15</v>
      </c>
      <c r="G141" s="314">
        <v>0.93632958801498123</v>
      </c>
      <c r="H141" s="18">
        <v>15</v>
      </c>
      <c r="I141" s="19">
        <v>0.91130012150668283</v>
      </c>
      <c r="J141" s="18">
        <v>13</v>
      </c>
      <c r="K141" s="19">
        <v>0.76157000585823087</v>
      </c>
      <c r="L141" s="18">
        <v>16</v>
      </c>
      <c r="M141" s="19">
        <v>0.91272104962920697</v>
      </c>
      <c r="N141" s="18">
        <v>25</v>
      </c>
      <c r="O141" s="19">
        <v>1.4029180695847363</v>
      </c>
      <c r="P141" s="58">
        <v>28</v>
      </c>
      <c r="Q141" s="59">
        <v>1.5167930660888407</v>
      </c>
      <c r="R141" s="58">
        <v>27</v>
      </c>
      <c r="S141" s="59">
        <v>1.4392324093816631</v>
      </c>
      <c r="T141" s="58">
        <v>26</v>
      </c>
      <c r="U141" s="59">
        <v>1.3478486262312079</v>
      </c>
      <c r="V141" s="342"/>
      <c r="W141" s="224"/>
      <c r="X141" s="250"/>
      <c r="Y141" s="224"/>
      <c r="Z141" s="224"/>
      <c r="AA141" s="224"/>
      <c r="AB141" s="224"/>
      <c r="AC141" s="224"/>
      <c r="AD141" s="224"/>
    </row>
    <row r="142" spans="1:30" ht="20.100000000000001" customHeight="1">
      <c r="A142" s="16"/>
      <c r="B142" s="16"/>
      <c r="C142" s="224"/>
      <c r="D142" s="408" t="s">
        <v>7141</v>
      </c>
      <c r="E142" s="224"/>
      <c r="F142" s="313">
        <v>9</v>
      </c>
      <c r="G142" s="314">
        <v>0.5617977528089888</v>
      </c>
      <c r="H142" s="18">
        <v>5</v>
      </c>
      <c r="I142" s="19">
        <v>0.30376670716889431</v>
      </c>
      <c r="J142" s="18">
        <v>16</v>
      </c>
      <c r="K142" s="19">
        <v>0.93731693028705332</v>
      </c>
      <c r="L142" s="18">
        <v>7</v>
      </c>
      <c r="M142" s="19">
        <v>0.39931545921277811</v>
      </c>
      <c r="N142" s="18">
        <v>6</v>
      </c>
      <c r="O142" s="19">
        <v>0.33670033670033672</v>
      </c>
      <c r="P142" s="58">
        <v>16</v>
      </c>
      <c r="Q142" s="59">
        <v>0.86673889490790901</v>
      </c>
      <c r="R142" s="58">
        <v>16</v>
      </c>
      <c r="S142" s="59">
        <v>0.85287846481876328</v>
      </c>
      <c r="T142" s="58">
        <v>22</v>
      </c>
      <c r="U142" s="59">
        <v>1.1404872991187143</v>
      </c>
      <c r="V142" s="342"/>
      <c r="W142" s="224"/>
      <c r="X142" s="250"/>
      <c r="Y142" s="224"/>
      <c r="Z142" s="224"/>
      <c r="AA142" s="224"/>
      <c r="AB142" s="224"/>
      <c r="AC142" s="224"/>
      <c r="AD142" s="224"/>
    </row>
    <row r="143" spans="1:30" ht="20.100000000000001" customHeight="1">
      <c r="A143" s="16"/>
      <c r="B143" s="16"/>
      <c r="C143" s="224"/>
      <c r="D143" s="408" t="s">
        <v>7142</v>
      </c>
      <c r="E143" s="224"/>
      <c r="F143" s="313">
        <v>1</v>
      </c>
      <c r="G143" s="314">
        <v>6.2421972534332085E-2</v>
      </c>
      <c r="H143" s="18">
        <v>2</v>
      </c>
      <c r="I143" s="19">
        <v>0.12150668286755771</v>
      </c>
      <c r="J143" s="18">
        <v>2</v>
      </c>
      <c r="K143" s="19">
        <v>0.11716461628588166</v>
      </c>
      <c r="L143" s="18">
        <v>3</v>
      </c>
      <c r="M143" s="19">
        <v>0.17113519680547634</v>
      </c>
      <c r="N143" s="18">
        <v>1</v>
      </c>
      <c r="O143" s="19">
        <v>5.6116722783389451E-2</v>
      </c>
      <c r="P143" s="58">
        <v>5</v>
      </c>
      <c r="Q143" s="59">
        <v>0.27085590465872156</v>
      </c>
      <c r="R143" s="58">
        <v>5</v>
      </c>
      <c r="S143" s="59">
        <v>0.26652452025586354</v>
      </c>
      <c r="T143" s="58">
        <v>6</v>
      </c>
      <c r="U143" s="59">
        <v>0.31104199066874028</v>
      </c>
      <c r="V143" s="342"/>
      <c r="W143" s="224"/>
      <c r="X143" s="250"/>
      <c r="Y143" s="224"/>
      <c r="Z143" s="224"/>
      <c r="AA143" s="224"/>
      <c r="AB143" s="224"/>
      <c r="AC143" s="224"/>
      <c r="AD143" s="224"/>
    </row>
    <row r="144" spans="1:30" ht="20.100000000000001" customHeight="1">
      <c r="A144" s="16"/>
      <c r="B144" s="16"/>
      <c r="C144" s="224"/>
      <c r="D144" s="408" t="s">
        <v>7143</v>
      </c>
      <c r="E144" s="224"/>
      <c r="F144" s="313"/>
      <c r="G144" s="314"/>
      <c r="H144" s="18">
        <v>2</v>
      </c>
      <c r="I144" s="19">
        <v>0.12150668286755771</v>
      </c>
      <c r="J144" s="18"/>
      <c r="K144" s="19"/>
      <c r="L144" s="18">
        <v>1</v>
      </c>
      <c r="M144" s="19">
        <v>5.7045065601825436E-2</v>
      </c>
      <c r="N144" s="18"/>
      <c r="O144" s="19"/>
      <c r="P144" s="58">
        <v>3</v>
      </c>
      <c r="Q144" s="59">
        <v>0.16251354279523295</v>
      </c>
      <c r="R144" s="58">
        <v>2</v>
      </c>
      <c r="S144" s="59">
        <v>0.10660980810234541</v>
      </c>
      <c r="T144" s="58">
        <v>1</v>
      </c>
      <c r="U144" s="59">
        <v>5.1840331778123382E-2</v>
      </c>
      <c r="V144" s="342"/>
      <c r="W144" s="224"/>
      <c r="X144" s="250"/>
      <c r="Y144" s="224"/>
      <c r="Z144" s="224"/>
      <c r="AA144" s="224"/>
      <c r="AB144" s="224"/>
      <c r="AC144" s="224"/>
      <c r="AD144" s="224"/>
    </row>
    <row r="145" spans="1:30" ht="20.100000000000001" customHeight="1">
      <c r="A145" s="16"/>
      <c r="B145" s="16"/>
      <c r="C145" s="224"/>
      <c r="D145" s="408" t="s">
        <v>7144</v>
      </c>
      <c r="E145" s="224"/>
      <c r="F145" s="313"/>
      <c r="G145" s="314"/>
      <c r="H145" s="18">
        <v>2</v>
      </c>
      <c r="I145" s="19">
        <v>0.12150668286755771</v>
      </c>
      <c r="J145" s="18">
        <v>1</v>
      </c>
      <c r="K145" s="19">
        <v>5.8582308142940832E-2</v>
      </c>
      <c r="L145" s="18">
        <v>1</v>
      </c>
      <c r="M145" s="19">
        <v>5.7045065601825436E-2</v>
      </c>
      <c r="N145" s="18">
        <v>2</v>
      </c>
      <c r="O145" s="19">
        <v>0.1122334455667789</v>
      </c>
      <c r="P145" s="58">
        <v>4</v>
      </c>
      <c r="Q145" s="59">
        <v>0.21668472372697725</v>
      </c>
      <c r="R145" s="58">
        <v>3</v>
      </c>
      <c r="S145" s="59">
        <v>0.15991471215351813</v>
      </c>
      <c r="T145" s="58">
        <v>19</v>
      </c>
      <c r="U145" s="59">
        <v>0.98496630378434424</v>
      </c>
      <c r="V145" s="342"/>
      <c r="W145" s="224"/>
      <c r="X145" s="250"/>
      <c r="Y145" s="224"/>
      <c r="Z145" s="224"/>
      <c r="AA145" s="224"/>
      <c r="AB145" s="224"/>
      <c r="AC145" s="224"/>
      <c r="AD145" s="224"/>
    </row>
    <row r="146" spans="1:30" ht="20.100000000000001" customHeight="1">
      <c r="A146" s="60"/>
      <c r="B146" s="60"/>
      <c r="C146" s="61"/>
      <c r="D146" s="409" t="s">
        <v>7145</v>
      </c>
      <c r="E146" s="61"/>
      <c r="F146" s="319"/>
      <c r="G146" s="320"/>
      <c r="H146" s="62"/>
      <c r="I146" s="37"/>
      <c r="J146" s="62"/>
      <c r="K146" s="37"/>
      <c r="L146" s="62"/>
      <c r="M146" s="37"/>
      <c r="N146" s="62"/>
      <c r="O146" s="37"/>
      <c r="P146" s="63"/>
      <c r="Q146" s="64"/>
      <c r="R146" s="63"/>
      <c r="S146" s="64"/>
      <c r="T146" s="63"/>
      <c r="U146" s="64"/>
      <c r="V146" s="318"/>
      <c r="W146" s="61"/>
      <c r="X146" s="61"/>
      <c r="Y146" s="61"/>
      <c r="Z146" s="61"/>
      <c r="AA146" s="61"/>
      <c r="AB146" s="61"/>
      <c r="AC146" s="61"/>
      <c r="AD146" s="61"/>
    </row>
    <row r="147" spans="1:30" s="5" customFormat="1" ht="20.100000000000001" customHeight="1">
      <c r="A147" s="39" t="s">
        <v>3716</v>
      </c>
      <c r="B147" s="39" t="s">
        <v>1324</v>
      </c>
      <c r="C147" s="223" t="s">
        <v>3771</v>
      </c>
      <c r="D147" s="410"/>
      <c r="E147" s="40"/>
      <c r="F147" s="330"/>
      <c r="G147" s="331"/>
      <c r="H147" s="43">
        <v>2</v>
      </c>
      <c r="I147" s="44">
        <v>100</v>
      </c>
      <c r="J147" s="43">
        <v>1</v>
      </c>
      <c r="K147" s="44">
        <v>100</v>
      </c>
      <c r="L147" s="43">
        <v>1</v>
      </c>
      <c r="M147" s="44">
        <v>100</v>
      </c>
      <c r="N147" s="43">
        <v>2</v>
      </c>
      <c r="O147" s="44">
        <v>100</v>
      </c>
      <c r="P147" s="71">
        <v>4</v>
      </c>
      <c r="Q147" s="72">
        <v>100</v>
      </c>
      <c r="R147" s="71">
        <v>3</v>
      </c>
      <c r="S147" s="72">
        <v>100</v>
      </c>
      <c r="T147" s="71">
        <v>19</v>
      </c>
      <c r="U147" s="72">
        <v>100</v>
      </c>
      <c r="V147" s="329" t="s">
        <v>28</v>
      </c>
      <c r="W147" s="40" t="s">
        <v>7010</v>
      </c>
      <c r="X147" s="40" t="s">
        <v>28</v>
      </c>
      <c r="Y147" s="40" t="s">
        <v>7010</v>
      </c>
      <c r="Z147" s="40" t="s">
        <v>7010</v>
      </c>
      <c r="AA147" s="40" t="s">
        <v>7010</v>
      </c>
      <c r="AB147" s="40" t="s">
        <v>7010</v>
      </c>
      <c r="AC147" s="40" t="s">
        <v>7010</v>
      </c>
      <c r="AD147" s="40"/>
    </row>
    <row r="148" spans="1:30" ht="20.100000000000001" customHeight="1">
      <c r="A148" s="9" t="s">
        <v>3717</v>
      </c>
      <c r="B148" s="9" t="s">
        <v>1325</v>
      </c>
      <c r="C148" s="223" t="s">
        <v>7045</v>
      </c>
      <c r="D148" s="407" t="s">
        <v>2352</v>
      </c>
      <c r="E148" s="223"/>
      <c r="F148" s="11">
        <v>378</v>
      </c>
      <c r="G148" s="12">
        <v>23.59550561797753</v>
      </c>
      <c r="H148" s="11">
        <v>389</v>
      </c>
      <c r="I148" s="12">
        <v>23.633049817739977</v>
      </c>
      <c r="J148" s="11">
        <v>383</v>
      </c>
      <c r="K148" s="12">
        <f>J148/1707*100</f>
        <v>22.437024018746339</v>
      </c>
      <c r="L148" s="11">
        <v>398</v>
      </c>
      <c r="M148" s="12">
        <v>22.703936109526527</v>
      </c>
      <c r="N148" s="11">
        <v>419</v>
      </c>
      <c r="O148" s="12">
        <v>23.512906846240181</v>
      </c>
      <c r="P148" s="56">
        <v>440</v>
      </c>
      <c r="Q148" s="57">
        <v>23.835319609967499</v>
      </c>
      <c r="R148" s="56">
        <v>447</v>
      </c>
      <c r="S148" s="57">
        <v>23.8272921108742</v>
      </c>
      <c r="T148" s="56">
        <v>351</v>
      </c>
      <c r="U148" s="57">
        <v>18.195956454121305</v>
      </c>
      <c r="V148" s="341" t="s">
        <v>28</v>
      </c>
      <c r="W148" s="223" t="s">
        <v>7010</v>
      </c>
      <c r="X148" s="249" t="s">
        <v>28</v>
      </c>
      <c r="Y148" s="223" t="s">
        <v>7010</v>
      </c>
      <c r="Z148" s="223" t="s">
        <v>7010</v>
      </c>
      <c r="AA148" s="223" t="s">
        <v>7010</v>
      </c>
      <c r="AB148" s="223" t="s">
        <v>7010</v>
      </c>
      <c r="AC148" s="223" t="s">
        <v>7010</v>
      </c>
      <c r="AD148" s="223"/>
    </row>
    <row r="149" spans="1:30" ht="20.100000000000001" customHeight="1">
      <c r="A149" s="16"/>
      <c r="B149" s="16"/>
      <c r="C149" s="224"/>
      <c r="D149" s="408" t="s">
        <v>2353</v>
      </c>
      <c r="E149" s="224"/>
      <c r="F149" s="313">
        <v>340</v>
      </c>
      <c r="G149" s="314">
        <v>21.223470661672909</v>
      </c>
      <c r="H149" s="18">
        <v>367</v>
      </c>
      <c r="I149" s="19">
        <v>22.296476306196841</v>
      </c>
      <c r="J149" s="18">
        <v>359</v>
      </c>
      <c r="K149" s="19">
        <f t="shared" ref="K149:K166" si="1">J149/1707*100</f>
        <v>21.031048623315758</v>
      </c>
      <c r="L149" s="18">
        <v>367</v>
      </c>
      <c r="M149" s="19">
        <v>20.93553907586994</v>
      </c>
      <c r="N149" s="18">
        <v>361</v>
      </c>
      <c r="O149" s="19">
        <v>20.258136924803591</v>
      </c>
      <c r="P149" s="58">
        <v>313</v>
      </c>
      <c r="Q149" s="59">
        <v>16.95557963163597</v>
      </c>
      <c r="R149" s="58">
        <v>319</v>
      </c>
      <c r="S149" s="59">
        <v>17.004264392324092</v>
      </c>
      <c r="T149" s="58">
        <v>292</v>
      </c>
      <c r="U149" s="59">
        <v>15.137376879212027</v>
      </c>
      <c r="V149" s="342"/>
      <c r="W149" s="224"/>
      <c r="X149" s="250"/>
      <c r="Y149" s="224"/>
      <c r="Z149" s="224"/>
      <c r="AA149" s="224"/>
      <c r="AB149" s="224"/>
      <c r="AC149" s="224"/>
      <c r="AD149" s="224"/>
    </row>
    <row r="150" spans="1:30" ht="20.100000000000001" customHeight="1">
      <c r="A150" s="16"/>
      <c r="B150" s="16"/>
      <c r="C150" s="224"/>
      <c r="D150" s="408" t="s">
        <v>2354</v>
      </c>
      <c r="E150" s="224"/>
      <c r="F150" s="313">
        <v>61</v>
      </c>
      <c r="G150" s="314">
        <v>3.8077403245942572</v>
      </c>
      <c r="H150" s="18">
        <v>82</v>
      </c>
      <c r="I150" s="19">
        <v>4.9817739975698663</v>
      </c>
      <c r="J150" s="18">
        <v>79</v>
      </c>
      <c r="K150" s="19">
        <f t="shared" si="1"/>
        <v>4.6280023432923256</v>
      </c>
      <c r="L150" s="18">
        <v>81</v>
      </c>
      <c r="M150" s="19">
        <v>4.6206503137478609</v>
      </c>
      <c r="N150" s="18">
        <v>98</v>
      </c>
      <c r="O150" s="19">
        <v>5.4994388327721664</v>
      </c>
      <c r="P150" s="58">
        <v>78</v>
      </c>
      <c r="Q150" s="59">
        <v>4.225352112676056</v>
      </c>
      <c r="R150" s="58">
        <v>89</v>
      </c>
      <c r="S150" s="59">
        <v>4.7441364605543708</v>
      </c>
      <c r="T150" s="58">
        <v>97</v>
      </c>
      <c r="U150" s="59">
        <v>5.0285121824779679</v>
      </c>
      <c r="V150" s="342"/>
      <c r="W150" s="224"/>
      <c r="X150" s="250"/>
      <c r="Y150" s="224"/>
      <c r="Z150" s="224"/>
      <c r="AA150" s="224"/>
      <c r="AB150" s="224"/>
      <c r="AC150" s="224"/>
      <c r="AD150" s="224"/>
    </row>
    <row r="151" spans="1:30" ht="20.100000000000001" customHeight="1">
      <c r="A151" s="16"/>
      <c r="B151" s="16"/>
      <c r="C151" s="224"/>
      <c r="D151" s="408" t="s">
        <v>2355</v>
      </c>
      <c r="E151" s="224"/>
      <c r="F151" s="313">
        <v>341</v>
      </c>
      <c r="G151" s="314">
        <v>21.28589263420724</v>
      </c>
      <c r="H151" s="18">
        <v>322</v>
      </c>
      <c r="I151" s="19">
        <v>19.562575941676791</v>
      </c>
      <c r="J151" s="18">
        <v>372</v>
      </c>
      <c r="K151" s="19">
        <f t="shared" si="1"/>
        <v>21.79261862917399</v>
      </c>
      <c r="L151" s="18">
        <v>427</v>
      </c>
      <c r="M151" s="19">
        <v>24.358243011979464</v>
      </c>
      <c r="N151" s="18">
        <v>396</v>
      </c>
      <c r="O151" s="19">
        <v>22.222222222222221</v>
      </c>
      <c r="P151" s="58">
        <v>387</v>
      </c>
      <c r="Q151" s="59">
        <v>20.964247020585049</v>
      </c>
      <c r="R151" s="58">
        <v>392</v>
      </c>
      <c r="S151" s="59">
        <v>20.895522388059703</v>
      </c>
      <c r="T151" s="58">
        <v>416</v>
      </c>
      <c r="U151" s="59">
        <v>21.565578019699327</v>
      </c>
      <c r="V151" s="342"/>
      <c r="W151" s="224"/>
      <c r="X151" s="250"/>
      <c r="Y151" s="224"/>
      <c r="Z151" s="224"/>
      <c r="AA151" s="224"/>
      <c r="AB151" s="224"/>
      <c r="AC151" s="224"/>
      <c r="AD151" s="224"/>
    </row>
    <row r="152" spans="1:30" ht="20.100000000000001" customHeight="1">
      <c r="A152" s="16"/>
      <c r="B152" s="16"/>
      <c r="C152" s="224"/>
      <c r="D152" s="408" t="s">
        <v>2356</v>
      </c>
      <c r="E152" s="224"/>
      <c r="F152" s="313">
        <v>42</v>
      </c>
      <c r="G152" s="314">
        <v>2.6217228464419478</v>
      </c>
      <c r="H152" s="18">
        <v>43</v>
      </c>
      <c r="I152" s="19">
        <v>2.6123936816524909</v>
      </c>
      <c r="J152" s="18">
        <v>48</v>
      </c>
      <c r="K152" s="19">
        <f t="shared" si="1"/>
        <v>2.8119507908611596</v>
      </c>
      <c r="L152" s="18">
        <v>52</v>
      </c>
      <c r="M152" s="19">
        <v>2.9663434112949227</v>
      </c>
      <c r="N152" s="18">
        <v>34</v>
      </c>
      <c r="O152" s="19">
        <v>1.9079685746352413</v>
      </c>
      <c r="P152" s="58">
        <v>35</v>
      </c>
      <c r="Q152" s="59">
        <v>1.8959913326110509</v>
      </c>
      <c r="R152" s="58">
        <v>50</v>
      </c>
      <c r="S152" s="59">
        <v>2.6652452025586353</v>
      </c>
      <c r="T152" s="58">
        <v>60</v>
      </c>
      <c r="U152" s="59">
        <v>3.1104199066874028</v>
      </c>
      <c r="V152" s="342"/>
      <c r="W152" s="224"/>
      <c r="X152" s="250"/>
      <c r="Y152" s="224"/>
      <c r="Z152" s="224"/>
      <c r="AA152" s="224"/>
      <c r="AB152" s="224"/>
      <c r="AC152" s="224"/>
      <c r="AD152" s="224"/>
    </row>
    <row r="153" spans="1:30" ht="20.100000000000001" customHeight="1">
      <c r="A153" s="16"/>
      <c r="B153" s="16"/>
      <c r="C153" s="224"/>
      <c r="D153" s="408" t="s">
        <v>2357</v>
      </c>
      <c r="E153" s="224"/>
      <c r="F153" s="313">
        <v>204</v>
      </c>
      <c r="G153" s="314">
        <v>12.734082397003744</v>
      </c>
      <c r="H153" s="18">
        <v>204</v>
      </c>
      <c r="I153" s="19">
        <v>12.393681652490887</v>
      </c>
      <c r="J153" s="18">
        <v>205</v>
      </c>
      <c r="K153" s="19">
        <f t="shared" si="1"/>
        <v>12.00937316930287</v>
      </c>
      <c r="L153" s="18">
        <v>175</v>
      </c>
      <c r="M153" s="19">
        <v>9.9828864803194524</v>
      </c>
      <c r="N153" s="18">
        <v>200</v>
      </c>
      <c r="O153" s="19">
        <v>11.22334455667789</v>
      </c>
      <c r="P153" s="58">
        <v>231</v>
      </c>
      <c r="Q153" s="59">
        <v>12.513542795232937</v>
      </c>
      <c r="R153" s="58">
        <v>210</v>
      </c>
      <c r="S153" s="59">
        <v>11.194029850746269</v>
      </c>
      <c r="T153" s="58">
        <v>248</v>
      </c>
      <c r="U153" s="59">
        <v>12.856402280974597</v>
      </c>
      <c r="V153" s="342"/>
      <c r="W153" s="224"/>
      <c r="X153" s="250"/>
      <c r="Y153" s="224"/>
      <c r="Z153" s="224"/>
      <c r="AA153" s="224"/>
      <c r="AB153" s="224"/>
      <c r="AC153" s="224"/>
      <c r="AD153" s="224"/>
    </row>
    <row r="154" spans="1:30" ht="20.100000000000001" customHeight="1">
      <c r="A154" s="16"/>
      <c r="B154" s="16"/>
      <c r="C154" s="224"/>
      <c r="D154" s="408" t="s">
        <v>2358</v>
      </c>
      <c r="E154" s="224"/>
      <c r="F154" s="313">
        <v>4</v>
      </c>
      <c r="G154" s="314">
        <v>0.24968789013732834</v>
      </c>
      <c r="H154" s="18">
        <v>3</v>
      </c>
      <c r="I154" s="19">
        <v>0.18226002430133659</v>
      </c>
      <c r="J154" s="18">
        <v>1</v>
      </c>
      <c r="K154" s="19">
        <f t="shared" si="1"/>
        <v>5.8582308142940832E-2</v>
      </c>
      <c r="L154" s="18">
        <v>1</v>
      </c>
      <c r="M154" s="19">
        <v>5.7045065601825436E-2</v>
      </c>
      <c r="N154" s="18">
        <v>2</v>
      </c>
      <c r="O154" s="19">
        <v>0.1122334455667789</v>
      </c>
      <c r="P154" s="58">
        <v>2</v>
      </c>
      <c r="Q154" s="59">
        <v>0.10834236186348863</v>
      </c>
      <c r="R154" s="58">
        <v>6</v>
      </c>
      <c r="S154" s="59">
        <v>0.31982942430703626</v>
      </c>
      <c r="T154" s="58">
        <v>6</v>
      </c>
      <c r="U154" s="59">
        <v>0.31104199066874028</v>
      </c>
      <c r="V154" s="342"/>
      <c r="W154" s="224"/>
      <c r="X154" s="250"/>
      <c r="Y154" s="224"/>
      <c r="Z154" s="224"/>
      <c r="AA154" s="224"/>
      <c r="AB154" s="224"/>
      <c r="AC154" s="224"/>
      <c r="AD154" s="224"/>
    </row>
    <row r="155" spans="1:30" ht="20.100000000000001" customHeight="1">
      <c r="A155" s="16"/>
      <c r="B155" s="16"/>
      <c r="C155" s="224"/>
      <c r="D155" s="408" t="s">
        <v>2359</v>
      </c>
      <c r="E155" s="224"/>
      <c r="F155" s="313">
        <v>19</v>
      </c>
      <c r="G155" s="314">
        <v>1.1860174781523096</v>
      </c>
      <c r="H155" s="18">
        <v>23</v>
      </c>
      <c r="I155" s="19">
        <v>1.3973268529769138</v>
      </c>
      <c r="J155" s="18">
        <v>15</v>
      </c>
      <c r="K155" s="19">
        <f t="shared" si="1"/>
        <v>0.87873462214411258</v>
      </c>
      <c r="L155" s="18">
        <v>21</v>
      </c>
      <c r="M155" s="19">
        <v>1.1979463776383343</v>
      </c>
      <c r="N155" s="18">
        <v>18</v>
      </c>
      <c r="O155" s="19">
        <v>1.0101010101010102</v>
      </c>
      <c r="P155" s="58">
        <v>26</v>
      </c>
      <c r="Q155" s="59">
        <v>1.408450704225352</v>
      </c>
      <c r="R155" s="58">
        <v>33</v>
      </c>
      <c r="S155" s="59">
        <v>1.7590618336886994</v>
      </c>
      <c r="T155" s="58">
        <v>35</v>
      </c>
      <c r="U155" s="59">
        <v>1.8144116122343183</v>
      </c>
      <c r="V155" s="342"/>
      <c r="W155" s="224"/>
      <c r="X155" s="250"/>
      <c r="Y155" s="224"/>
      <c r="Z155" s="224"/>
      <c r="AA155" s="224"/>
      <c r="AB155" s="224"/>
      <c r="AC155" s="224"/>
      <c r="AD155" s="224"/>
    </row>
    <row r="156" spans="1:30" ht="20.100000000000001" customHeight="1">
      <c r="A156" s="16"/>
      <c r="B156" s="16"/>
      <c r="C156" s="224"/>
      <c r="D156" s="408" t="s">
        <v>2360</v>
      </c>
      <c r="E156" s="224"/>
      <c r="F156" s="313">
        <v>9</v>
      </c>
      <c r="G156" s="314">
        <v>0.5617977528089888</v>
      </c>
      <c r="H156" s="18">
        <v>3</v>
      </c>
      <c r="I156" s="19">
        <v>0.18226002430133659</v>
      </c>
      <c r="J156" s="18">
        <v>6</v>
      </c>
      <c r="K156" s="19">
        <f t="shared" si="1"/>
        <v>0.35149384885764495</v>
      </c>
      <c r="L156" s="18">
        <v>5</v>
      </c>
      <c r="M156" s="19">
        <v>0.2852253280091272</v>
      </c>
      <c r="N156" s="18">
        <v>11</v>
      </c>
      <c r="O156" s="19">
        <v>0.61728395061728392</v>
      </c>
      <c r="P156" s="58">
        <v>9</v>
      </c>
      <c r="Q156" s="59">
        <v>0.48754062838569878</v>
      </c>
      <c r="R156" s="58">
        <v>6</v>
      </c>
      <c r="S156" s="59">
        <v>0.31982942430703626</v>
      </c>
      <c r="T156" s="58">
        <v>12</v>
      </c>
      <c r="U156" s="59">
        <v>0.62208398133748055</v>
      </c>
      <c r="V156" s="342"/>
      <c r="W156" s="224"/>
      <c r="X156" s="250"/>
      <c r="Y156" s="224"/>
      <c r="Z156" s="224"/>
      <c r="AA156" s="224"/>
      <c r="AB156" s="224"/>
      <c r="AC156" s="224"/>
      <c r="AD156" s="224"/>
    </row>
    <row r="157" spans="1:30" ht="20.100000000000001" customHeight="1">
      <c r="A157" s="16"/>
      <c r="B157" s="16"/>
      <c r="C157" s="224"/>
      <c r="D157" s="408" t="s">
        <v>7136</v>
      </c>
      <c r="E157" s="224"/>
      <c r="F157" s="313">
        <v>18</v>
      </c>
      <c r="G157" s="314">
        <v>1.1235955056179776</v>
      </c>
      <c r="H157" s="18">
        <v>9</v>
      </c>
      <c r="I157" s="19">
        <v>0.54678007290400976</v>
      </c>
      <c r="J157" s="18">
        <v>12</v>
      </c>
      <c r="K157" s="19">
        <f t="shared" si="1"/>
        <v>0.70298769771528991</v>
      </c>
      <c r="L157" s="18">
        <v>22</v>
      </c>
      <c r="M157" s="19">
        <v>1.2549914432401599</v>
      </c>
      <c r="N157" s="18">
        <v>22</v>
      </c>
      <c r="O157" s="19">
        <v>1.2345679012345678</v>
      </c>
      <c r="P157" s="58">
        <v>21</v>
      </c>
      <c r="Q157" s="59">
        <v>1.1375947995666305</v>
      </c>
      <c r="R157" s="58">
        <v>20</v>
      </c>
      <c r="S157" s="59">
        <v>1.0660980810234542</v>
      </c>
      <c r="T157" s="58">
        <v>32</v>
      </c>
      <c r="U157" s="59">
        <v>1.6588906168999482</v>
      </c>
      <c r="V157" s="342"/>
      <c r="W157" s="224"/>
      <c r="X157" s="250"/>
      <c r="Y157" s="224"/>
      <c r="Z157" s="224"/>
      <c r="AA157" s="224"/>
      <c r="AB157" s="224"/>
      <c r="AC157" s="224"/>
      <c r="AD157" s="224"/>
    </row>
    <row r="158" spans="1:30" ht="20.100000000000001" customHeight="1">
      <c r="A158" s="16"/>
      <c r="B158" s="16"/>
      <c r="C158" s="224"/>
      <c r="D158" s="408" t="s">
        <v>7137</v>
      </c>
      <c r="E158" s="224"/>
      <c r="F158" s="313">
        <v>21</v>
      </c>
      <c r="G158" s="314">
        <v>1.3108614232209739</v>
      </c>
      <c r="H158" s="18">
        <v>16</v>
      </c>
      <c r="I158" s="19">
        <v>0.97205346294046169</v>
      </c>
      <c r="J158" s="18">
        <v>27</v>
      </c>
      <c r="K158" s="19">
        <f t="shared" si="1"/>
        <v>1.5817223198594026</v>
      </c>
      <c r="L158" s="18">
        <v>23</v>
      </c>
      <c r="M158" s="19">
        <v>1.3120365088419852</v>
      </c>
      <c r="N158" s="18">
        <v>22</v>
      </c>
      <c r="O158" s="19">
        <v>1.2345679012345678</v>
      </c>
      <c r="P158" s="58">
        <v>20</v>
      </c>
      <c r="Q158" s="59">
        <v>1.0834236186348862</v>
      </c>
      <c r="R158" s="58">
        <v>26</v>
      </c>
      <c r="S158" s="59">
        <v>1.3859275053304905</v>
      </c>
      <c r="T158" s="58">
        <v>21</v>
      </c>
      <c r="U158" s="59">
        <v>1.088646967340591</v>
      </c>
      <c r="V158" s="342"/>
      <c r="W158" s="224"/>
      <c r="X158" s="250"/>
      <c r="Y158" s="224"/>
      <c r="Z158" s="224"/>
      <c r="AA158" s="224"/>
      <c r="AB158" s="224"/>
      <c r="AC158" s="224"/>
      <c r="AD158" s="224"/>
    </row>
    <row r="159" spans="1:30" ht="20.100000000000001" customHeight="1">
      <c r="A159" s="16"/>
      <c r="B159" s="16"/>
      <c r="C159" s="224"/>
      <c r="D159" s="408" t="s">
        <v>7138</v>
      </c>
      <c r="E159" s="224"/>
      <c r="F159" s="313">
        <v>35</v>
      </c>
      <c r="G159" s="314">
        <v>2.184769038701623</v>
      </c>
      <c r="H159" s="18">
        <v>36</v>
      </c>
      <c r="I159" s="19">
        <v>2.187120291616039</v>
      </c>
      <c r="J159" s="18">
        <v>31</v>
      </c>
      <c r="K159" s="19">
        <f t="shared" si="1"/>
        <v>1.8160515524311658</v>
      </c>
      <c r="L159" s="18">
        <v>36</v>
      </c>
      <c r="M159" s="19">
        <v>2.0536223616657159</v>
      </c>
      <c r="N159" s="18">
        <v>35</v>
      </c>
      <c r="O159" s="19">
        <v>1.9640852974186307</v>
      </c>
      <c r="P159" s="58">
        <v>38</v>
      </c>
      <c r="Q159" s="59">
        <v>2.058504875406284</v>
      </c>
      <c r="R159" s="58">
        <v>45</v>
      </c>
      <c r="S159" s="59">
        <v>2.398720682302772</v>
      </c>
      <c r="T159" s="58">
        <v>66</v>
      </c>
      <c r="U159" s="59">
        <v>3.421461897356143</v>
      </c>
      <c r="V159" s="342"/>
      <c r="W159" s="224"/>
      <c r="X159" s="250"/>
      <c r="Y159" s="224"/>
      <c r="Z159" s="224"/>
      <c r="AA159" s="224"/>
      <c r="AB159" s="224"/>
      <c r="AC159" s="224"/>
      <c r="AD159" s="224"/>
    </row>
    <row r="160" spans="1:30" ht="20.100000000000001" customHeight="1">
      <c r="A160" s="16"/>
      <c r="B160" s="16"/>
      <c r="C160" s="224"/>
      <c r="D160" s="408" t="s">
        <v>7139</v>
      </c>
      <c r="E160" s="224"/>
      <c r="F160" s="313">
        <v>26</v>
      </c>
      <c r="G160" s="314">
        <v>1.6229712858926342</v>
      </c>
      <c r="H160" s="18">
        <v>24</v>
      </c>
      <c r="I160" s="19">
        <v>1.4580801944106927</v>
      </c>
      <c r="J160" s="18">
        <v>26</v>
      </c>
      <c r="K160" s="19">
        <f t="shared" si="1"/>
        <v>1.5231400117164615</v>
      </c>
      <c r="L160" s="18">
        <v>31</v>
      </c>
      <c r="M160" s="19">
        <v>1.7683970336565886</v>
      </c>
      <c r="N160" s="18">
        <v>20</v>
      </c>
      <c r="O160" s="19">
        <v>1.122334455667789</v>
      </c>
      <c r="P160" s="58">
        <v>41</v>
      </c>
      <c r="Q160" s="59">
        <v>2.2210184182015169</v>
      </c>
      <c r="R160" s="58">
        <v>17</v>
      </c>
      <c r="S160" s="59">
        <v>0.906183368869936</v>
      </c>
      <c r="T160" s="58">
        <v>25</v>
      </c>
      <c r="U160" s="59">
        <v>1.2960082944530844</v>
      </c>
      <c r="V160" s="342"/>
      <c r="W160" s="224"/>
      <c r="X160" s="250"/>
      <c r="Y160" s="224"/>
      <c r="Z160" s="224"/>
      <c r="AA160" s="224"/>
      <c r="AB160" s="224"/>
      <c r="AC160" s="224"/>
      <c r="AD160" s="224"/>
    </row>
    <row r="161" spans="1:30" ht="20.100000000000001" customHeight="1">
      <c r="A161" s="16"/>
      <c r="B161" s="16"/>
      <c r="C161" s="224"/>
      <c r="D161" s="408" t="s">
        <v>7140</v>
      </c>
      <c r="E161" s="224"/>
      <c r="F161" s="313">
        <v>21</v>
      </c>
      <c r="G161" s="314">
        <v>1.3108614232209739</v>
      </c>
      <c r="H161" s="18">
        <v>30</v>
      </c>
      <c r="I161" s="19">
        <v>1.8226002430133657</v>
      </c>
      <c r="J161" s="18">
        <v>25</v>
      </c>
      <c r="K161" s="19">
        <f t="shared" si="1"/>
        <v>1.4645577035735209</v>
      </c>
      <c r="L161" s="18">
        <v>22</v>
      </c>
      <c r="M161" s="19">
        <v>1.2549914432401599</v>
      </c>
      <c r="N161" s="18">
        <v>29</v>
      </c>
      <c r="O161" s="19">
        <v>1.627384960718294</v>
      </c>
      <c r="P161" s="58">
        <v>38</v>
      </c>
      <c r="Q161" s="59">
        <v>2.058504875406284</v>
      </c>
      <c r="R161" s="58">
        <v>35</v>
      </c>
      <c r="S161" s="59">
        <v>1.8656716417910448</v>
      </c>
      <c r="T161" s="58">
        <v>33</v>
      </c>
      <c r="U161" s="59">
        <v>1.7107309486780715</v>
      </c>
      <c r="V161" s="342"/>
      <c r="W161" s="224"/>
      <c r="X161" s="250"/>
      <c r="Y161" s="224"/>
      <c r="Z161" s="224"/>
      <c r="AA161" s="224"/>
      <c r="AB161" s="224"/>
      <c r="AC161" s="224"/>
      <c r="AD161" s="224"/>
    </row>
    <row r="162" spans="1:30" ht="20.100000000000001" customHeight="1">
      <c r="A162" s="16"/>
      <c r="B162" s="16"/>
      <c r="C162" s="224"/>
      <c r="D162" s="408" t="s">
        <v>7141</v>
      </c>
      <c r="E162" s="224"/>
      <c r="F162" s="313">
        <v>25</v>
      </c>
      <c r="G162" s="314">
        <v>1.5605493133583022</v>
      </c>
      <c r="H162" s="18">
        <v>22</v>
      </c>
      <c r="I162" s="19">
        <v>1.336573511543135</v>
      </c>
      <c r="J162" s="18">
        <v>34</v>
      </c>
      <c r="K162" s="19">
        <f t="shared" si="1"/>
        <v>1.9917984768599881</v>
      </c>
      <c r="L162" s="18">
        <v>15</v>
      </c>
      <c r="M162" s="19">
        <v>0.85567598402738165</v>
      </c>
      <c r="N162" s="18">
        <v>30</v>
      </c>
      <c r="O162" s="19">
        <v>1.6835016835016836</v>
      </c>
      <c r="P162" s="58">
        <v>35</v>
      </c>
      <c r="Q162" s="59">
        <v>1.8959913326110509</v>
      </c>
      <c r="R162" s="58">
        <v>42</v>
      </c>
      <c r="S162" s="59">
        <v>2.2388059701492535</v>
      </c>
      <c r="T162" s="58">
        <v>45</v>
      </c>
      <c r="U162" s="59">
        <v>2.3328149300155521</v>
      </c>
      <c r="V162" s="342"/>
      <c r="W162" s="224"/>
      <c r="X162" s="250"/>
      <c r="Y162" s="224"/>
      <c r="Z162" s="224"/>
      <c r="AA162" s="224"/>
      <c r="AB162" s="224"/>
      <c r="AC162" s="224"/>
      <c r="AD162" s="224"/>
    </row>
    <row r="163" spans="1:30" ht="20.100000000000001" customHeight="1">
      <c r="A163" s="16"/>
      <c r="B163" s="16"/>
      <c r="C163" s="224"/>
      <c r="D163" s="408" t="s">
        <v>7142</v>
      </c>
      <c r="E163" s="224"/>
      <c r="F163" s="313">
        <v>2</v>
      </c>
      <c r="G163" s="314">
        <v>0.12484394506866417</v>
      </c>
      <c r="H163" s="18">
        <v>3</v>
      </c>
      <c r="I163" s="19">
        <v>0.18226002430133659</v>
      </c>
      <c r="J163" s="18">
        <v>4</v>
      </c>
      <c r="K163" s="19">
        <f t="shared" si="1"/>
        <v>0.23432923257176333</v>
      </c>
      <c r="L163" s="18">
        <v>4</v>
      </c>
      <c r="M163" s="19">
        <v>0.22818026240730174</v>
      </c>
      <c r="N163" s="18">
        <v>6</v>
      </c>
      <c r="O163" s="19">
        <v>0.33670033670033672</v>
      </c>
      <c r="P163" s="58">
        <v>5</v>
      </c>
      <c r="Q163" s="59">
        <v>0.27085590465872156</v>
      </c>
      <c r="R163" s="58">
        <v>7</v>
      </c>
      <c r="S163" s="59">
        <v>0.37313432835820898</v>
      </c>
      <c r="T163" s="58">
        <v>14</v>
      </c>
      <c r="U163" s="59">
        <v>0.72576464489372727</v>
      </c>
      <c r="V163" s="342"/>
      <c r="W163" s="224"/>
      <c r="X163" s="250"/>
      <c r="Y163" s="224"/>
      <c r="Z163" s="224"/>
      <c r="AA163" s="224"/>
      <c r="AB163" s="224"/>
      <c r="AC163" s="224"/>
      <c r="AD163" s="224"/>
    </row>
    <row r="164" spans="1:30" ht="20.100000000000001" customHeight="1">
      <c r="A164" s="16"/>
      <c r="B164" s="16"/>
      <c r="C164" s="224"/>
      <c r="D164" s="408" t="s">
        <v>7143</v>
      </c>
      <c r="E164" s="224"/>
      <c r="F164" s="313">
        <v>1</v>
      </c>
      <c r="G164" s="314">
        <v>6.2421972534332085E-2</v>
      </c>
      <c r="H164" s="18"/>
      <c r="I164" s="19"/>
      <c r="J164" s="18">
        <v>3</v>
      </c>
      <c r="K164" s="19">
        <f t="shared" si="1"/>
        <v>0.17574692442882248</v>
      </c>
      <c r="L164" s="18">
        <v>1</v>
      </c>
      <c r="M164" s="19">
        <v>5.7045065601825436E-2</v>
      </c>
      <c r="N164" s="18">
        <v>2</v>
      </c>
      <c r="O164" s="19">
        <v>0.1122334455667789</v>
      </c>
      <c r="P164" s="58">
        <v>3</v>
      </c>
      <c r="Q164" s="59">
        <v>0.16251354279523295</v>
      </c>
      <c r="R164" s="58">
        <v>2</v>
      </c>
      <c r="S164" s="59">
        <v>0.10660980810234541</v>
      </c>
      <c r="T164" s="58">
        <v>4</v>
      </c>
      <c r="U164" s="59">
        <v>0.20736132711249353</v>
      </c>
      <c r="V164" s="342"/>
      <c r="W164" s="224"/>
      <c r="X164" s="250"/>
      <c r="Y164" s="224"/>
      <c r="Z164" s="224"/>
      <c r="AA164" s="224"/>
      <c r="AB164" s="224"/>
      <c r="AC164" s="224"/>
      <c r="AD164" s="224"/>
    </row>
    <row r="165" spans="1:30" ht="20.100000000000001" customHeight="1">
      <c r="A165" s="16"/>
      <c r="B165" s="16"/>
      <c r="C165" s="224"/>
      <c r="D165" s="408" t="s">
        <v>7144</v>
      </c>
      <c r="E165" s="224"/>
      <c r="F165" s="313"/>
      <c r="G165" s="314"/>
      <c r="H165" s="18"/>
      <c r="I165" s="19"/>
      <c r="J165" s="18">
        <v>1</v>
      </c>
      <c r="K165" s="19">
        <f t="shared" si="1"/>
        <v>5.8582308142940832E-2</v>
      </c>
      <c r="L165" s="18">
        <v>1</v>
      </c>
      <c r="M165" s="19">
        <v>5.7045065601825436E-2</v>
      </c>
      <c r="N165" s="18">
        <v>2</v>
      </c>
      <c r="O165" s="19">
        <v>0.1122334455667789</v>
      </c>
      <c r="P165" s="58">
        <v>1</v>
      </c>
      <c r="Q165" s="59">
        <v>5.4171180931744313E-2</v>
      </c>
      <c r="R165" s="58">
        <v>4</v>
      </c>
      <c r="S165" s="59">
        <v>0.21321961620469082</v>
      </c>
      <c r="T165" s="58">
        <v>3</v>
      </c>
      <c r="U165" s="59">
        <v>0.15552099533437014</v>
      </c>
      <c r="V165" s="342"/>
      <c r="W165" s="224"/>
      <c r="X165" s="250"/>
      <c r="Y165" s="224"/>
      <c r="Z165" s="224"/>
      <c r="AA165" s="224"/>
      <c r="AB165" s="224"/>
      <c r="AC165" s="224"/>
      <c r="AD165" s="224"/>
    </row>
    <row r="166" spans="1:30" ht="20.100000000000001" customHeight="1">
      <c r="A166" s="60"/>
      <c r="B166" s="60"/>
      <c r="C166" s="61"/>
      <c r="D166" s="409" t="s">
        <v>7145</v>
      </c>
      <c r="E166" s="61"/>
      <c r="F166" s="319">
        <v>55</v>
      </c>
      <c r="G166" s="320">
        <v>3.4332084893882646</v>
      </c>
      <c r="H166" s="62">
        <v>70</v>
      </c>
      <c r="I166" s="37">
        <v>4.3</v>
      </c>
      <c r="J166" s="62">
        <v>76</v>
      </c>
      <c r="K166" s="37">
        <f t="shared" si="1"/>
        <v>4.4522554188635031</v>
      </c>
      <c r="L166" s="62">
        <v>71</v>
      </c>
      <c r="M166" s="37">
        <v>4.050199657729606</v>
      </c>
      <c r="N166" s="62">
        <v>75</v>
      </c>
      <c r="O166" s="37">
        <v>4.2087542087542085</v>
      </c>
      <c r="P166" s="63">
        <v>123</v>
      </c>
      <c r="Q166" s="64">
        <v>6.6630552546045507</v>
      </c>
      <c r="R166" s="63">
        <v>126</v>
      </c>
      <c r="S166" s="64">
        <v>6.7164179104477615</v>
      </c>
      <c r="T166" s="63">
        <v>169</v>
      </c>
      <c r="U166" s="64">
        <v>8.7610160705028512</v>
      </c>
      <c r="V166" s="318"/>
      <c r="W166" s="61"/>
      <c r="X166" s="61"/>
      <c r="Y166" s="61"/>
      <c r="Z166" s="61"/>
      <c r="AA166" s="61"/>
      <c r="AB166" s="61"/>
      <c r="AC166" s="61"/>
      <c r="AD166" s="61"/>
    </row>
    <row r="167" spans="1:30" s="5" customFormat="1" ht="20.100000000000001" customHeight="1">
      <c r="A167" s="39" t="s">
        <v>3718</v>
      </c>
      <c r="B167" s="39" t="s">
        <v>1326</v>
      </c>
      <c r="C167" s="223" t="s">
        <v>3772</v>
      </c>
      <c r="D167" s="410"/>
      <c r="E167" s="40"/>
      <c r="F167" s="330"/>
      <c r="G167" s="331"/>
      <c r="H167" s="43"/>
      <c r="I167" s="44"/>
      <c r="J167" s="43">
        <v>1</v>
      </c>
      <c r="K167" s="44">
        <v>100</v>
      </c>
      <c r="L167" s="43">
        <v>1</v>
      </c>
      <c r="M167" s="44">
        <v>100</v>
      </c>
      <c r="N167" s="43">
        <v>2</v>
      </c>
      <c r="O167" s="44">
        <v>100</v>
      </c>
      <c r="P167" s="71">
        <v>1</v>
      </c>
      <c r="Q167" s="57">
        <v>100</v>
      </c>
      <c r="R167" s="71">
        <v>4</v>
      </c>
      <c r="S167" s="57">
        <v>100</v>
      </c>
      <c r="T167" s="71">
        <v>3</v>
      </c>
      <c r="U167" s="57">
        <v>100</v>
      </c>
      <c r="V167" s="329" t="s">
        <v>28</v>
      </c>
      <c r="W167" s="40" t="s">
        <v>7010</v>
      </c>
      <c r="X167" s="40" t="s">
        <v>28</v>
      </c>
      <c r="Y167" s="40" t="s">
        <v>7010</v>
      </c>
      <c r="Z167" s="40" t="s">
        <v>7010</v>
      </c>
      <c r="AA167" s="40" t="s">
        <v>7010</v>
      </c>
      <c r="AB167" s="40" t="s">
        <v>7010</v>
      </c>
      <c r="AC167" s="40" t="s">
        <v>7010</v>
      </c>
      <c r="AD167" s="40"/>
    </row>
    <row r="168" spans="1:30" ht="19.5" customHeight="1">
      <c r="A168" s="9" t="s">
        <v>3733</v>
      </c>
      <c r="B168" s="9" t="s">
        <v>7146</v>
      </c>
      <c r="C168" s="223" t="s">
        <v>7045</v>
      </c>
      <c r="D168" s="411" t="s">
        <v>1853</v>
      </c>
      <c r="E168" s="223"/>
      <c r="F168" s="11"/>
      <c r="G168" s="12"/>
      <c r="H168" s="11"/>
      <c r="I168" s="12"/>
      <c r="J168" s="11"/>
      <c r="K168" s="12"/>
      <c r="L168" s="11"/>
      <c r="M168" s="12"/>
      <c r="N168" s="11"/>
      <c r="O168" s="12"/>
      <c r="P168" s="104"/>
      <c r="Q168" s="105"/>
      <c r="R168" s="104"/>
      <c r="S168" s="105"/>
      <c r="T168" s="56">
        <v>57</v>
      </c>
      <c r="U168" s="57">
        <v>2.9548989113530326</v>
      </c>
      <c r="V168" s="57"/>
      <c r="W168" s="223"/>
      <c r="X168" s="249"/>
      <c r="Y168" s="223"/>
      <c r="Z168" s="223"/>
      <c r="AA168" s="223"/>
      <c r="AB168" s="223"/>
      <c r="AC168" s="223" t="s">
        <v>138</v>
      </c>
      <c r="AD168" s="223"/>
    </row>
    <row r="169" spans="1:30" ht="19.5" customHeight="1">
      <c r="A169" s="317"/>
      <c r="B169" s="60"/>
      <c r="C169" s="61"/>
      <c r="D169" s="412" t="s">
        <v>1854</v>
      </c>
      <c r="E169" s="61"/>
      <c r="F169" s="319"/>
      <c r="G169" s="320"/>
      <c r="H169" s="62"/>
      <c r="I169" s="37"/>
      <c r="J169" s="62"/>
      <c r="K169" s="37"/>
      <c r="L169" s="62"/>
      <c r="M169" s="37"/>
      <c r="N169" s="62"/>
      <c r="O169" s="37"/>
      <c r="P169" s="107"/>
      <c r="Q169" s="108"/>
      <c r="R169" s="107"/>
      <c r="S169" s="108"/>
      <c r="T169" s="63">
        <v>1872</v>
      </c>
      <c r="U169" s="64">
        <v>97.045101088646973</v>
      </c>
      <c r="V169" s="322"/>
      <c r="W169" s="61"/>
      <c r="X169" s="61"/>
      <c r="Y169" s="61"/>
      <c r="Z169" s="61"/>
      <c r="AA169" s="61"/>
      <c r="AB169" s="61"/>
      <c r="AC169" s="61"/>
      <c r="AD169" s="61"/>
    </row>
    <row r="170" spans="1:30" s="5" customFormat="1" ht="19.5" customHeight="1">
      <c r="A170" s="328" t="s">
        <v>3734</v>
      </c>
      <c r="B170" s="39" t="s">
        <v>7147</v>
      </c>
      <c r="C170" s="40" t="s">
        <v>3775</v>
      </c>
      <c r="D170" s="410"/>
      <c r="E170" s="40"/>
      <c r="F170" s="330"/>
      <c r="G170" s="331"/>
      <c r="H170" s="43"/>
      <c r="I170" s="44"/>
      <c r="J170" s="43"/>
      <c r="K170" s="44"/>
      <c r="L170" s="43"/>
      <c r="M170" s="44"/>
      <c r="N170" s="43"/>
      <c r="O170" s="44"/>
      <c r="P170" s="109"/>
      <c r="Q170" s="110"/>
      <c r="R170" s="109"/>
      <c r="S170" s="110"/>
      <c r="T170" s="71">
        <v>57</v>
      </c>
      <c r="U170" s="72">
        <v>100</v>
      </c>
      <c r="V170" s="333"/>
      <c r="W170" s="40"/>
      <c r="X170" s="40"/>
      <c r="Y170" s="40"/>
      <c r="Z170" s="40"/>
      <c r="AA170" s="40"/>
      <c r="AB170" s="40"/>
      <c r="AC170" s="40" t="s">
        <v>138</v>
      </c>
      <c r="AD170" s="40"/>
    </row>
    <row r="171" spans="1:30" ht="19.5" customHeight="1">
      <c r="A171" s="9" t="s">
        <v>3735</v>
      </c>
      <c r="B171" s="9" t="s">
        <v>7148</v>
      </c>
      <c r="C171" s="223" t="s">
        <v>3775</v>
      </c>
      <c r="D171" s="411" t="s">
        <v>1996</v>
      </c>
      <c r="E171" s="223">
        <v>8</v>
      </c>
      <c r="F171" s="11"/>
      <c r="G171" s="12"/>
      <c r="H171" s="11"/>
      <c r="I171" s="12"/>
      <c r="J171" s="11"/>
      <c r="K171" s="12"/>
      <c r="L171" s="11"/>
      <c r="M171" s="12"/>
      <c r="N171" s="11"/>
      <c r="O171" s="12"/>
      <c r="P171" s="104"/>
      <c r="Q171" s="105"/>
      <c r="R171" s="104"/>
      <c r="S171" s="105"/>
      <c r="T171" s="56">
        <v>40</v>
      </c>
      <c r="U171" s="57">
        <v>70.2</v>
      </c>
      <c r="V171" s="57"/>
      <c r="W171" s="223"/>
      <c r="X171" s="249"/>
      <c r="Y171" s="223"/>
      <c r="Z171" s="223"/>
      <c r="AA171" s="223"/>
      <c r="AB171" s="223"/>
      <c r="AC171" s="223" t="s">
        <v>138</v>
      </c>
      <c r="AD171" s="223"/>
    </row>
    <row r="172" spans="1:30" ht="19.5" customHeight="1">
      <c r="A172" s="311"/>
      <c r="B172" s="16"/>
      <c r="C172" s="224"/>
      <c r="D172" s="413" t="s">
        <v>1997</v>
      </c>
      <c r="E172" s="224"/>
      <c r="F172" s="313"/>
      <c r="G172" s="314"/>
      <c r="H172" s="18"/>
      <c r="I172" s="19"/>
      <c r="J172" s="18"/>
      <c r="K172" s="19"/>
      <c r="L172" s="18"/>
      <c r="M172" s="19"/>
      <c r="N172" s="18"/>
      <c r="O172" s="19"/>
      <c r="P172" s="112"/>
      <c r="Q172" s="113"/>
      <c r="R172" s="112"/>
      <c r="S172" s="113"/>
      <c r="T172" s="58">
        <v>4</v>
      </c>
      <c r="U172" s="59">
        <v>7</v>
      </c>
      <c r="V172" s="316"/>
      <c r="W172" s="224"/>
      <c r="X172" s="250"/>
      <c r="Y172" s="224"/>
      <c r="Z172" s="224"/>
      <c r="AA172" s="224"/>
      <c r="AB172" s="224"/>
      <c r="AC172" s="224"/>
      <c r="AD172" s="224"/>
    </row>
    <row r="173" spans="1:30" ht="19.5" customHeight="1">
      <c r="A173" s="311"/>
      <c r="B173" s="16"/>
      <c r="C173" s="224"/>
      <c r="D173" s="413" t="s">
        <v>1998</v>
      </c>
      <c r="E173" s="224"/>
      <c r="F173" s="313"/>
      <c r="G173" s="314"/>
      <c r="H173" s="18"/>
      <c r="I173" s="19"/>
      <c r="J173" s="18"/>
      <c r="K173" s="19"/>
      <c r="L173" s="18"/>
      <c r="M173" s="19"/>
      <c r="N173" s="18"/>
      <c r="O173" s="19"/>
      <c r="P173" s="112"/>
      <c r="Q173" s="113"/>
      <c r="R173" s="112"/>
      <c r="S173" s="113"/>
      <c r="T173" s="58">
        <v>2</v>
      </c>
      <c r="U173" s="59">
        <v>3.5</v>
      </c>
      <c r="V173" s="316"/>
      <c r="W173" s="224"/>
      <c r="X173" s="250"/>
      <c r="Y173" s="224"/>
      <c r="Z173" s="224"/>
      <c r="AA173" s="224"/>
      <c r="AB173" s="224"/>
      <c r="AC173" s="224"/>
      <c r="AD173" s="224"/>
    </row>
    <row r="174" spans="1:30" ht="19.5" customHeight="1">
      <c r="A174" s="311"/>
      <c r="B174" s="16"/>
      <c r="C174" s="224"/>
      <c r="D174" s="413" t="s">
        <v>1999</v>
      </c>
      <c r="E174" s="224"/>
      <c r="F174" s="313"/>
      <c r="G174" s="314"/>
      <c r="H174" s="18"/>
      <c r="I174" s="19"/>
      <c r="J174" s="18"/>
      <c r="K174" s="19"/>
      <c r="L174" s="18"/>
      <c r="M174" s="19"/>
      <c r="N174" s="18"/>
      <c r="O174" s="19"/>
      <c r="P174" s="112"/>
      <c r="Q174" s="113"/>
      <c r="R174" s="112"/>
      <c r="S174" s="113"/>
      <c r="T174" s="58">
        <v>1</v>
      </c>
      <c r="U174" s="59">
        <v>1.8</v>
      </c>
      <c r="V174" s="316"/>
      <c r="W174" s="224"/>
      <c r="X174" s="250"/>
      <c r="Y174" s="224"/>
      <c r="Z174" s="224"/>
      <c r="AA174" s="224"/>
      <c r="AB174" s="224"/>
      <c r="AC174" s="224"/>
      <c r="AD174" s="224"/>
    </row>
    <row r="175" spans="1:30" ht="19.5" customHeight="1">
      <c r="A175" s="311"/>
      <c r="B175" s="16"/>
      <c r="C175" s="224"/>
      <c r="D175" s="413" t="s">
        <v>2000</v>
      </c>
      <c r="E175" s="224"/>
      <c r="F175" s="313"/>
      <c r="G175" s="314"/>
      <c r="H175" s="18"/>
      <c r="I175" s="19"/>
      <c r="J175" s="18"/>
      <c r="K175" s="19"/>
      <c r="L175" s="18"/>
      <c r="M175" s="19"/>
      <c r="N175" s="18"/>
      <c r="O175" s="19"/>
      <c r="P175" s="112"/>
      <c r="Q175" s="113"/>
      <c r="R175" s="112"/>
      <c r="S175" s="113"/>
      <c r="T175" s="58">
        <v>7</v>
      </c>
      <c r="U175" s="59">
        <v>12.3</v>
      </c>
      <c r="V175" s="316"/>
      <c r="W175" s="224"/>
      <c r="X175" s="250"/>
      <c r="Y175" s="224"/>
      <c r="Z175" s="224"/>
      <c r="AA175" s="224"/>
      <c r="AB175" s="224"/>
      <c r="AC175" s="224"/>
      <c r="AD175" s="224"/>
    </row>
    <row r="176" spans="1:30" ht="19.5" customHeight="1">
      <c r="A176" s="311"/>
      <c r="B176" s="16"/>
      <c r="C176" s="224"/>
      <c r="D176" s="413" t="s">
        <v>2001</v>
      </c>
      <c r="E176" s="224"/>
      <c r="F176" s="313"/>
      <c r="G176" s="314"/>
      <c r="H176" s="18"/>
      <c r="I176" s="19"/>
      <c r="J176" s="18"/>
      <c r="K176" s="19"/>
      <c r="L176" s="18"/>
      <c r="M176" s="19"/>
      <c r="N176" s="18"/>
      <c r="O176" s="19"/>
      <c r="P176" s="112"/>
      <c r="Q176" s="113"/>
      <c r="R176" s="112"/>
      <c r="S176" s="113"/>
      <c r="T176" s="58">
        <v>2</v>
      </c>
      <c r="U176" s="59">
        <v>3.5</v>
      </c>
      <c r="V176" s="316"/>
      <c r="W176" s="224"/>
      <c r="X176" s="250"/>
      <c r="Y176" s="224"/>
      <c r="Z176" s="224"/>
      <c r="AA176" s="224"/>
      <c r="AB176" s="224"/>
      <c r="AC176" s="224"/>
      <c r="AD176" s="224"/>
    </row>
    <row r="177" spans="1:30" ht="19.5" customHeight="1">
      <c r="A177" s="317"/>
      <c r="B177" s="60"/>
      <c r="C177" s="61"/>
      <c r="D177" s="412" t="s">
        <v>2002</v>
      </c>
      <c r="E177" s="61"/>
      <c r="F177" s="319"/>
      <c r="G177" s="320"/>
      <c r="H177" s="62"/>
      <c r="I177" s="37"/>
      <c r="J177" s="62"/>
      <c r="K177" s="37"/>
      <c r="L177" s="62"/>
      <c r="M177" s="37"/>
      <c r="N177" s="62"/>
      <c r="O177" s="37"/>
      <c r="P177" s="107"/>
      <c r="Q177" s="108"/>
      <c r="R177" s="107"/>
      <c r="S177" s="108"/>
      <c r="T177" s="63">
        <v>1</v>
      </c>
      <c r="U177" s="64">
        <v>1.8</v>
      </c>
      <c r="V177" s="322"/>
      <c r="W177" s="61"/>
      <c r="X177" s="61"/>
      <c r="Y177" s="61"/>
      <c r="Z177" s="61"/>
      <c r="AA177" s="61"/>
      <c r="AB177" s="61"/>
      <c r="AC177" s="61"/>
      <c r="AD177" s="61"/>
    </row>
    <row r="178" spans="1:30" s="5" customFormat="1" ht="19.5" customHeight="1">
      <c r="A178" s="328" t="s">
        <v>3736</v>
      </c>
      <c r="B178" s="39" t="s">
        <v>7149</v>
      </c>
      <c r="C178" s="40" t="s">
        <v>3776</v>
      </c>
      <c r="D178" s="410"/>
      <c r="E178" s="40"/>
      <c r="F178" s="330"/>
      <c r="G178" s="331"/>
      <c r="H178" s="43"/>
      <c r="I178" s="44"/>
      <c r="J178" s="43"/>
      <c r="K178" s="44"/>
      <c r="L178" s="43"/>
      <c r="M178" s="44"/>
      <c r="N178" s="43"/>
      <c r="O178" s="44"/>
      <c r="P178" s="109"/>
      <c r="Q178" s="110"/>
      <c r="R178" s="109"/>
      <c r="S178" s="110"/>
      <c r="T178" s="71">
        <v>2</v>
      </c>
      <c r="U178" s="72">
        <v>100</v>
      </c>
      <c r="V178" s="333"/>
      <c r="W178" s="40"/>
      <c r="X178" s="40"/>
      <c r="Y178" s="40"/>
      <c r="Z178" s="40"/>
      <c r="AA178" s="40"/>
      <c r="AB178" s="40"/>
      <c r="AC178" s="40" t="s">
        <v>138</v>
      </c>
      <c r="AD178" s="40"/>
    </row>
    <row r="179" spans="1:30" s="5" customFormat="1" ht="19.5" customHeight="1">
      <c r="A179" s="328" t="s">
        <v>3737</v>
      </c>
      <c r="B179" s="39" t="s">
        <v>7150</v>
      </c>
      <c r="C179" s="40" t="s">
        <v>7045</v>
      </c>
      <c r="D179" s="410"/>
      <c r="E179" s="40"/>
      <c r="F179" s="330"/>
      <c r="G179" s="331"/>
      <c r="H179" s="43"/>
      <c r="I179" s="44"/>
      <c r="J179" s="43"/>
      <c r="K179" s="44"/>
      <c r="L179" s="43"/>
      <c r="M179" s="44"/>
      <c r="N179" s="43"/>
      <c r="O179" s="44"/>
      <c r="P179" s="109"/>
      <c r="Q179" s="110"/>
      <c r="R179" s="109"/>
      <c r="S179" s="110"/>
      <c r="T179" s="71">
        <v>1929</v>
      </c>
      <c r="U179" s="72">
        <v>100</v>
      </c>
      <c r="V179" s="333"/>
      <c r="W179" s="40"/>
      <c r="X179" s="40"/>
      <c r="Y179" s="40"/>
      <c r="Z179" s="40"/>
      <c r="AA179" s="40"/>
      <c r="AB179" s="40"/>
      <c r="AC179" s="40" t="s">
        <v>138</v>
      </c>
      <c r="AD179" s="40"/>
    </row>
    <row r="180" spans="1:30" ht="19.5" customHeight="1">
      <c r="A180" s="9" t="s">
        <v>3738</v>
      </c>
      <c r="B180" s="9" t="s">
        <v>7151</v>
      </c>
      <c r="C180" s="223" t="s">
        <v>7045</v>
      </c>
      <c r="D180" s="411" t="s">
        <v>2483</v>
      </c>
      <c r="E180" s="223"/>
      <c r="F180" s="11"/>
      <c r="G180" s="12"/>
      <c r="H180" s="11"/>
      <c r="I180" s="12"/>
      <c r="J180" s="11"/>
      <c r="K180" s="12"/>
      <c r="L180" s="11"/>
      <c r="M180" s="12"/>
      <c r="N180" s="11"/>
      <c r="O180" s="12"/>
      <c r="P180" s="104"/>
      <c r="Q180" s="105"/>
      <c r="R180" s="104"/>
      <c r="S180" s="114"/>
      <c r="T180" s="56">
        <v>336</v>
      </c>
      <c r="U180" s="57">
        <v>17.418351477449455</v>
      </c>
      <c r="V180" s="57"/>
      <c r="W180" s="223"/>
      <c r="X180" s="249"/>
      <c r="Y180" s="223"/>
      <c r="Z180" s="223"/>
      <c r="AA180" s="223"/>
      <c r="AB180" s="223"/>
      <c r="AC180" s="223" t="s">
        <v>138</v>
      </c>
      <c r="AD180" s="223"/>
    </row>
    <row r="181" spans="1:30" ht="19.5" customHeight="1">
      <c r="A181" s="311"/>
      <c r="B181" s="16"/>
      <c r="C181" s="224"/>
      <c r="D181" s="413" t="s">
        <v>2484</v>
      </c>
      <c r="E181" s="224"/>
      <c r="F181" s="313"/>
      <c r="G181" s="314"/>
      <c r="H181" s="18"/>
      <c r="I181" s="19"/>
      <c r="J181" s="18"/>
      <c r="K181" s="19"/>
      <c r="L181" s="18"/>
      <c r="M181" s="19"/>
      <c r="N181" s="18"/>
      <c r="O181" s="19"/>
      <c r="P181" s="112"/>
      <c r="Q181" s="113"/>
      <c r="R181" s="112"/>
      <c r="S181" s="115"/>
      <c r="T181" s="58">
        <v>16</v>
      </c>
      <c r="U181" s="59">
        <v>0.82944530844997411</v>
      </c>
      <c r="V181" s="316"/>
      <c r="W181" s="224"/>
      <c r="X181" s="250"/>
      <c r="Y181" s="224"/>
      <c r="Z181" s="224"/>
      <c r="AA181" s="224"/>
      <c r="AB181" s="224"/>
      <c r="AC181" s="224"/>
      <c r="AD181" s="224"/>
    </row>
    <row r="182" spans="1:30" ht="19.5" customHeight="1">
      <c r="A182" s="311"/>
      <c r="B182" s="16"/>
      <c r="C182" s="224"/>
      <c r="D182" s="413" t="s">
        <v>2485</v>
      </c>
      <c r="E182" s="224"/>
      <c r="F182" s="313"/>
      <c r="G182" s="314"/>
      <c r="H182" s="18"/>
      <c r="I182" s="19"/>
      <c r="J182" s="18"/>
      <c r="K182" s="19"/>
      <c r="L182" s="18"/>
      <c r="M182" s="19"/>
      <c r="N182" s="18"/>
      <c r="O182" s="19"/>
      <c r="P182" s="112"/>
      <c r="Q182" s="113"/>
      <c r="R182" s="112"/>
      <c r="S182" s="115"/>
      <c r="T182" s="58">
        <v>1</v>
      </c>
      <c r="U182" s="59">
        <v>5.1840331778123382E-2</v>
      </c>
      <c r="V182" s="316"/>
      <c r="W182" s="224"/>
      <c r="X182" s="250"/>
      <c r="Y182" s="224"/>
      <c r="Z182" s="224"/>
      <c r="AA182" s="224"/>
      <c r="AB182" s="224"/>
      <c r="AC182" s="224"/>
      <c r="AD182" s="224"/>
    </row>
    <row r="183" spans="1:30" ht="19.5" customHeight="1">
      <c r="A183" s="311"/>
      <c r="B183" s="16"/>
      <c r="C183" s="224"/>
      <c r="D183" s="413" t="s">
        <v>2486</v>
      </c>
      <c r="E183" s="224"/>
      <c r="F183" s="313"/>
      <c r="G183" s="314"/>
      <c r="H183" s="18"/>
      <c r="I183" s="19"/>
      <c r="J183" s="18"/>
      <c r="K183" s="19"/>
      <c r="L183" s="18"/>
      <c r="M183" s="19"/>
      <c r="N183" s="18"/>
      <c r="O183" s="19"/>
      <c r="P183" s="112"/>
      <c r="Q183" s="113"/>
      <c r="R183" s="112"/>
      <c r="S183" s="115"/>
      <c r="T183" s="58">
        <v>335</v>
      </c>
      <c r="U183" s="59">
        <v>17.366511145671332</v>
      </c>
      <c r="V183" s="316"/>
      <c r="W183" s="224"/>
      <c r="X183" s="250"/>
      <c r="Y183" s="224"/>
      <c r="Z183" s="224"/>
      <c r="AA183" s="224"/>
      <c r="AB183" s="224"/>
      <c r="AC183" s="224"/>
      <c r="AD183" s="224"/>
    </row>
    <row r="184" spans="1:30" ht="19.5" customHeight="1">
      <c r="A184" s="311"/>
      <c r="B184" s="16"/>
      <c r="C184" s="224"/>
      <c r="D184" s="413" t="s">
        <v>2487</v>
      </c>
      <c r="E184" s="224"/>
      <c r="F184" s="313"/>
      <c r="G184" s="314"/>
      <c r="H184" s="18"/>
      <c r="I184" s="19"/>
      <c r="J184" s="18"/>
      <c r="K184" s="19"/>
      <c r="L184" s="18"/>
      <c r="M184" s="19"/>
      <c r="N184" s="18"/>
      <c r="O184" s="19"/>
      <c r="P184" s="112"/>
      <c r="Q184" s="113"/>
      <c r="R184" s="112"/>
      <c r="S184" s="115"/>
      <c r="T184" s="58">
        <v>8</v>
      </c>
      <c r="U184" s="59">
        <v>0.41472265422498705</v>
      </c>
      <c r="V184" s="316"/>
      <c r="W184" s="224"/>
      <c r="X184" s="250"/>
      <c r="Y184" s="224"/>
      <c r="Z184" s="224"/>
      <c r="AA184" s="224"/>
      <c r="AB184" s="224"/>
      <c r="AC184" s="224"/>
      <c r="AD184" s="224"/>
    </row>
    <row r="185" spans="1:30" ht="19.5" customHeight="1">
      <c r="A185" s="311"/>
      <c r="B185" s="16"/>
      <c r="C185" s="224"/>
      <c r="D185" s="413" t="s">
        <v>1979</v>
      </c>
      <c r="E185" s="224"/>
      <c r="F185" s="313"/>
      <c r="G185" s="314"/>
      <c r="H185" s="18"/>
      <c r="I185" s="19"/>
      <c r="J185" s="18"/>
      <c r="K185" s="19"/>
      <c r="L185" s="18"/>
      <c r="M185" s="19"/>
      <c r="N185" s="18"/>
      <c r="O185" s="19"/>
      <c r="P185" s="112"/>
      <c r="Q185" s="113"/>
      <c r="R185" s="112"/>
      <c r="S185" s="115"/>
      <c r="T185" s="58">
        <v>181</v>
      </c>
      <c r="U185" s="59">
        <v>9.3831000518403318</v>
      </c>
      <c r="V185" s="316"/>
      <c r="W185" s="224"/>
      <c r="X185" s="250"/>
      <c r="Y185" s="224"/>
      <c r="Z185" s="224"/>
      <c r="AA185" s="224"/>
      <c r="AB185" s="224"/>
      <c r="AC185" s="224"/>
      <c r="AD185" s="224"/>
    </row>
    <row r="186" spans="1:30" ht="19.5" customHeight="1">
      <c r="A186" s="311"/>
      <c r="B186" s="16"/>
      <c r="C186" s="224"/>
      <c r="D186" s="413" t="s">
        <v>1980</v>
      </c>
      <c r="E186" s="224"/>
      <c r="F186" s="313"/>
      <c r="G186" s="314"/>
      <c r="H186" s="18"/>
      <c r="I186" s="19"/>
      <c r="J186" s="18"/>
      <c r="K186" s="19"/>
      <c r="L186" s="18"/>
      <c r="M186" s="19"/>
      <c r="N186" s="18"/>
      <c r="O186" s="19"/>
      <c r="P186" s="112"/>
      <c r="Q186" s="113"/>
      <c r="R186" s="112"/>
      <c r="S186" s="115"/>
      <c r="T186" s="58">
        <v>167</v>
      </c>
      <c r="U186" s="59">
        <v>8.6573354069466042</v>
      </c>
      <c r="V186" s="316"/>
      <c r="W186" s="224"/>
      <c r="X186" s="250"/>
      <c r="Y186" s="224"/>
      <c r="Z186" s="224"/>
      <c r="AA186" s="224"/>
      <c r="AB186" s="224"/>
      <c r="AC186" s="224"/>
      <c r="AD186" s="224"/>
    </row>
    <row r="187" spans="1:30" ht="19.5" customHeight="1">
      <c r="A187" s="311"/>
      <c r="B187" s="16"/>
      <c r="C187" s="224"/>
      <c r="D187" s="413" t="s">
        <v>2488</v>
      </c>
      <c r="E187" s="224"/>
      <c r="F187" s="313"/>
      <c r="G187" s="314"/>
      <c r="H187" s="18"/>
      <c r="I187" s="19"/>
      <c r="J187" s="18"/>
      <c r="K187" s="19"/>
      <c r="L187" s="18"/>
      <c r="M187" s="19"/>
      <c r="N187" s="18"/>
      <c r="O187" s="19"/>
      <c r="P187" s="112"/>
      <c r="Q187" s="113"/>
      <c r="R187" s="112"/>
      <c r="S187" s="115"/>
      <c r="T187" s="58">
        <v>85</v>
      </c>
      <c r="U187" s="59">
        <v>4.4064282011404874</v>
      </c>
      <c r="V187" s="316"/>
      <c r="W187" s="224"/>
      <c r="X187" s="250"/>
      <c r="Y187" s="224"/>
      <c r="Z187" s="224"/>
      <c r="AA187" s="224"/>
      <c r="AB187" s="224"/>
      <c r="AC187" s="224"/>
      <c r="AD187" s="224"/>
    </row>
    <row r="188" spans="1:30" ht="19.5" customHeight="1">
      <c r="A188" s="311"/>
      <c r="B188" s="16"/>
      <c r="C188" s="224"/>
      <c r="D188" s="413" t="s">
        <v>2489</v>
      </c>
      <c r="E188" s="224"/>
      <c r="F188" s="313"/>
      <c r="G188" s="314"/>
      <c r="H188" s="18"/>
      <c r="I188" s="19"/>
      <c r="J188" s="18"/>
      <c r="K188" s="19"/>
      <c r="L188" s="18"/>
      <c r="M188" s="19"/>
      <c r="N188" s="18"/>
      <c r="O188" s="19"/>
      <c r="P188" s="112"/>
      <c r="Q188" s="113"/>
      <c r="R188" s="112"/>
      <c r="S188" s="115"/>
      <c r="T188" s="58">
        <v>94</v>
      </c>
      <c r="U188" s="59">
        <v>4.8729911871435974</v>
      </c>
      <c r="V188" s="316"/>
      <c r="W188" s="224"/>
      <c r="X188" s="250"/>
      <c r="Y188" s="224"/>
      <c r="Z188" s="224"/>
      <c r="AA188" s="224"/>
      <c r="AB188" s="224"/>
      <c r="AC188" s="224"/>
      <c r="AD188" s="224"/>
    </row>
    <row r="189" spans="1:30" ht="19.5" customHeight="1">
      <c r="A189" s="311"/>
      <c r="B189" s="16"/>
      <c r="C189" s="224"/>
      <c r="D189" s="413" t="s">
        <v>7152</v>
      </c>
      <c r="E189" s="224"/>
      <c r="F189" s="313"/>
      <c r="G189" s="314"/>
      <c r="H189" s="18"/>
      <c r="I189" s="19"/>
      <c r="J189" s="18"/>
      <c r="K189" s="19"/>
      <c r="L189" s="18"/>
      <c r="M189" s="19"/>
      <c r="N189" s="18"/>
      <c r="O189" s="19"/>
      <c r="P189" s="112"/>
      <c r="Q189" s="113"/>
      <c r="R189" s="112"/>
      <c r="S189" s="115"/>
      <c r="T189" s="58">
        <v>5</v>
      </c>
      <c r="U189" s="59">
        <v>0.25920165889061691</v>
      </c>
      <c r="V189" s="316"/>
      <c r="W189" s="224"/>
      <c r="X189" s="250"/>
      <c r="Y189" s="224"/>
      <c r="Z189" s="224"/>
      <c r="AA189" s="224"/>
      <c r="AB189" s="224"/>
      <c r="AC189" s="224"/>
      <c r="AD189" s="224"/>
    </row>
    <row r="190" spans="1:30" ht="19.5" customHeight="1">
      <c r="A190" s="311"/>
      <c r="B190" s="16"/>
      <c r="C190" s="224"/>
      <c r="D190" s="413" t="s">
        <v>7075</v>
      </c>
      <c r="E190" s="224"/>
      <c r="F190" s="313"/>
      <c r="G190" s="314"/>
      <c r="H190" s="18"/>
      <c r="I190" s="19"/>
      <c r="J190" s="18"/>
      <c r="K190" s="19"/>
      <c r="L190" s="18"/>
      <c r="M190" s="19"/>
      <c r="N190" s="18"/>
      <c r="O190" s="19"/>
      <c r="P190" s="112"/>
      <c r="Q190" s="113"/>
      <c r="R190" s="112"/>
      <c r="S190" s="115"/>
      <c r="T190" s="58">
        <v>28</v>
      </c>
      <c r="U190" s="59">
        <v>1.4515292897874545</v>
      </c>
      <c r="V190" s="316"/>
      <c r="W190" s="224"/>
      <c r="X190" s="250"/>
      <c r="Y190" s="224"/>
      <c r="Z190" s="224"/>
      <c r="AA190" s="224"/>
      <c r="AB190" s="224"/>
      <c r="AC190" s="224"/>
      <c r="AD190" s="224"/>
    </row>
    <row r="191" spans="1:30" ht="19.5" customHeight="1">
      <c r="A191" s="311"/>
      <c r="B191" s="16"/>
      <c r="C191" s="224"/>
      <c r="D191" s="413" t="s">
        <v>7153</v>
      </c>
      <c r="E191" s="224"/>
      <c r="F191" s="313"/>
      <c r="G191" s="314"/>
      <c r="H191" s="18"/>
      <c r="I191" s="19"/>
      <c r="J191" s="18"/>
      <c r="K191" s="19"/>
      <c r="L191" s="18"/>
      <c r="M191" s="19"/>
      <c r="N191" s="18"/>
      <c r="O191" s="19"/>
      <c r="P191" s="112"/>
      <c r="Q191" s="113"/>
      <c r="R191" s="112"/>
      <c r="S191" s="115"/>
      <c r="T191" s="58">
        <v>19</v>
      </c>
      <c r="U191" s="59">
        <v>0.98496630378434424</v>
      </c>
      <c r="V191" s="316"/>
      <c r="W191" s="224"/>
      <c r="X191" s="250"/>
      <c r="Y191" s="224"/>
      <c r="Z191" s="224"/>
      <c r="AA191" s="224"/>
      <c r="AB191" s="224"/>
      <c r="AC191" s="224"/>
      <c r="AD191" s="224"/>
    </row>
    <row r="192" spans="1:30" ht="19.5" customHeight="1">
      <c r="A192" s="311"/>
      <c r="B192" s="16"/>
      <c r="C192" s="224"/>
      <c r="D192" s="413" t="s">
        <v>7154</v>
      </c>
      <c r="E192" s="224"/>
      <c r="F192" s="313"/>
      <c r="G192" s="314"/>
      <c r="H192" s="18"/>
      <c r="I192" s="19"/>
      <c r="J192" s="18"/>
      <c r="K192" s="19"/>
      <c r="L192" s="18"/>
      <c r="M192" s="19"/>
      <c r="N192" s="18"/>
      <c r="O192" s="19"/>
      <c r="P192" s="112"/>
      <c r="Q192" s="113"/>
      <c r="R192" s="112"/>
      <c r="S192" s="115"/>
      <c r="T192" s="58">
        <v>162</v>
      </c>
      <c r="U192" s="59">
        <v>8.3981337480559883</v>
      </c>
      <c r="V192" s="316"/>
      <c r="W192" s="224"/>
      <c r="X192" s="250"/>
      <c r="Y192" s="224"/>
      <c r="Z192" s="224"/>
      <c r="AA192" s="224"/>
      <c r="AB192" s="224"/>
      <c r="AC192" s="224"/>
      <c r="AD192" s="224"/>
    </row>
    <row r="193" spans="1:30" ht="19.5" customHeight="1">
      <c r="A193" s="311"/>
      <c r="B193" s="16"/>
      <c r="C193" s="224"/>
      <c r="D193" s="413" t="s">
        <v>7155</v>
      </c>
      <c r="E193" s="224"/>
      <c r="F193" s="313"/>
      <c r="G193" s="314"/>
      <c r="H193" s="18"/>
      <c r="I193" s="19"/>
      <c r="J193" s="18"/>
      <c r="K193" s="19"/>
      <c r="L193" s="18"/>
      <c r="M193" s="19"/>
      <c r="N193" s="18"/>
      <c r="O193" s="19"/>
      <c r="P193" s="112"/>
      <c r="Q193" s="113"/>
      <c r="R193" s="112"/>
      <c r="S193" s="115"/>
      <c r="T193" s="58">
        <v>111</v>
      </c>
      <c r="U193" s="59">
        <v>5.7542768273716955</v>
      </c>
      <c r="V193" s="316"/>
      <c r="W193" s="224"/>
      <c r="X193" s="250"/>
      <c r="Y193" s="224"/>
      <c r="Z193" s="224"/>
      <c r="AA193" s="224"/>
      <c r="AB193" s="224"/>
      <c r="AC193" s="224"/>
      <c r="AD193" s="224"/>
    </row>
    <row r="194" spans="1:30" ht="19.5" customHeight="1">
      <c r="A194" s="311"/>
      <c r="B194" s="16"/>
      <c r="C194" s="224"/>
      <c r="D194" s="413" t="s">
        <v>7156</v>
      </c>
      <c r="E194" s="224"/>
      <c r="F194" s="313"/>
      <c r="G194" s="314"/>
      <c r="H194" s="18"/>
      <c r="I194" s="19"/>
      <c r="J194" s="18"/>
      <c r="K194" s="19"/>
      <c r="L194" s="18"/>
      <c r="M194" s="19"/>
      <c r="N194" s="18"/>
      <c r="O194" s="19"/>
      <c r="P194" s="112"/>
      <c r="Q194" s="113"/>
      <c r="R194" s="112"/>
      <c r="S194" s="115"/>
      <c r="T194" s="58">
        <v>40</v>
      </c>
      <c r="U194" s="59">
        <v>2.0736132711249353</v>
      </c>
      <c r="V194" s="316"/>
      <c r="W194" s="224"/>
      <c r="X194" s="250"/>
      <c r="Y194" s="224"/>
      <c r="Z194" s="224"/>
      <c r="AA194" s="224"/>
      <c r="AB194" s="224"/>
      <c r="AC194" s="224"/>
      <c r="AD194" s="224"/>
    </row>
    <row r="195" spans="1:30" ht="19.5" customHeight="1">
      <c r="A195" s="311"/>
      <c r="B195" s="16"/>
      <c r="C195" s="224"/>
      <c r="D195" s="413" t="s">
        <v>7157</v>
      </c>
      <c r="E195" s="224"/>
      <c r="F195" s="313"/>
      <c r="G195" s="314"/>
      <c r="H195" s="18"/>
      <c r="I195" s="19"/>
      <c r="J195" s="18"/>
      <c r="K195" s="19"/>
      <c r="L195" s="18"/>
      <c r="M195" s="19"/>
      <c r="N195" s="18"/>
      <c r="O195" s="19"/>
      <c r="P195" s="112"/>
      <c r="Q195" s="113"/>
      <c r="R195" s="112"/>
      <c r="S195" s="115"/>
      <c r="T195" s="58">
        <v>50</v>
      </c>
      <c r="U195" s="59">
        <v>2.5920165889061688</v>
      </c>
      <c r="V195" s="316"/>
      <c r="W195" s="224"/>
      <c r="X195" s="250"/>
      <c r="Y195" s="224"/>
      <c r="Z195" s="224"/>
      <c r="AA195" s="224"/>
      <c r="AB195" s="224"/>
      <c r="AC195" s="224"/>
      <c r="AD195" s="224"/>
    </row>
    <row r="196" spans="1:30" ht="19.5" customHeight="1">
      <c r="A196" s="311"/>
      <c r="B196" s="16"/>
      <c r="C196" s="224"/>
      <c r="D196" s="413" t="s">
        <v>7158</v>
      </c>
      <c r="E196" s="224"/>
      <c r="F196" s="313"/>
      <c r="G196" s="314"/>
      <c r="H196" s="18"/>
      <c r="I196" s="19"/>
      <c r="J196" s="18"/>
      <c r="K196" s="19"/>
      <c r="L196" s="18"/>
      <c r="M196" s="19"/>
      <c r="N196" s="18"/>
      <c r="O196" s="19"/>
      <c r="P196" s="112"/>
      <c r="Q196" s="113"/>
      <c r="R196" s="112"/>
      <c r="S196" s="115"/>
      <c r="T196" s="58">
        <v>33</v>
      </c>
      <c r="U196" s="59">
        <v>1.7107309486780715</v>
      </c>
      <c r="V196" s="316"/>
      <c r="W196" s="224"/>
      <c r="X196" s="250"/>
      <c r="Y196" s="224"/>
      <c r="Z196" s="224"/>
      <c r="AA196" s="224"/>
      <c r="AB196" s="224"/>
      <c r="AC196" s="224"/>
      <c r="AD196" s="224"/>
    </row>
    <row r="197" spans="1:30" ht="19.5" customHeight="1">
      <c r="A197" s="311"/>
      <c r="B197" s="16"/>
      <c r="C197" s="224"/>
      <c r="D197" s="413" t="s">
        <v>7159</v>
      </c>
      <c r="E197" s="224"/>
      <c r="F197" s="313"/>
      <c r="G197" s="314"/>
      <c r="H197" s="18"/>
      <c r="I197" s="19"/>
      <c r="J197" s="18"/>
      <c r="K197" s="19"/>
      <c r="L197" s="18"/>
      <c r="M197" s="19"/>
      <c r="N197" s="18"/>
      <c r="O197" s="19"/>
      <c r="P197" s="112"/>
      <c r="Q197" s="113"/>
      <c r="R197" s="112"/>
      <c r="S197" s="115"/>
      <c r="T197" s="58">
        <v>216</v>
      </c>
      <c r="U197" s="59">
        <v>11.19751166407465</v>
      </c>
      <c r="V197" s="316"/>
      <c r="W197" s="224"/>
      <c r="X197" s="250"/>
      <c r="Y197" s="224"/>
      <c r="Z197" s="224"/>
      <c r="AA197" s="224"/>
      <c r="AB197" s="224"/>
      <c r="AC197" s="224"/>
      <c r="AD197" s="224"/>
    </row>
    <row r="198" spans="1:30" ht="19.5" customHeight="1">
      <c r="A198" s="311"/>
      <c r="B198" s="16"/>
      <c r="C198" s="224"/>
      <c r="D198" s="413" t="s">
        <v>7160</v>
      </c>
      <c r="E198" s="224"/>
      <c r="F198" s="313"/>
      <c r="G198" s="314"/>
      <c r="H198" s="18"/>
      <c r="I198" s="19"/>
      <c r="J198" s="18"/>
      <c r="K198" s="19"/>
      <c r="L198" s="18"/>
      <c r="M198" s="19"/>
      <c r="N198" s="18"/>
      <c r="O198" s="19"/>
      <c r="P198" s="112"/>
      <c r="Q198" s="113"/>
      <c r="R198" s="112"/>
      <c r="S198" s="115"/>
      <c r="T198" s="58">
        <v>42</v>
      </c>
      <c r="U198" s="59">
        <v>2.1772939346811819</v>
      </c>
      <c r="V198" s="316"/>
      <c r="W198" s="224"/>
      <c r="X198" s="250"/>
      <c r="Y198" s="224"/>
      <c r="Z198" s="224"/>
      <c r="AA198" s="224"/>
      <c r="AB198" s="224"/>
      <c r="AC198" s="224"/>
      <c r="AD198" s="224"/>
    </row>
    <row r="199" spans="1:30" ht="19.5" customHeight="1">
      <c r="A199" s="311"/>
      <c r="B199" s="16"/>
      <c r="C199" s="224"/>
      <c r="D199" s="413" t="s">
        <v>7161</v>
      </c>
      <c r="E199" s="224"/>
      <c r="F199" s="313"/>
      <c r="G199" s="314"/>
      <c r="H199" s="18"/>
      <c r="I199" s="19"/>
      <c r="J199" s="18"/>
      <c r="K199" s="19"/>
      <c r="L199" s="18"/>
      <c r="M199" s="19"/>
      <c r="N199" s="18"/>
      <c r="O199" s="19"/>
      <c r="P199" s="112"/>
      <c r="Q199" s="113"/>
      <c r="R199" s="112"/>
      <c r="S199" s="113"/>
      <c r="T199" s="58"/>
      <c r="U199" s="59"/>
      <c r="V199" s="316"/>
      <c r="W199" s="224"/>
      <c r="X199" s="250"/>
      <c r="Y199" s="224"/>
      <c r="Z199" s="224"/>
      <c r="AA199" s="224"/>
      <c r="AB199" s="224"/>
      <c r="AC199" s="224"/>
      <c r="AD199" s="224"/>
    </row>
    <row r="200" spans="1:30" ht="19.5" customHeight="1">
      <c r="A200" s="311"/>
      <c r="B200" s="16"/>
      <c r="C200" s="224"/>
      <c r="D200" s="413" t="s">
        <v>7085</v>
      </c>
      <c r="E200" s="224"/>
      <c r="F200" s="313"/>
      <c r="G200" s="314"/>
      <c r="H200" s="18"/>
      <c r="I200" s="19"/>
      <c r="J200" s="18"/>
      <c r="K200" s="19"/>
      <c r="L200" s="18"/>
      <c r="M200" s="19"/>
      <c r="N200" s="18"/>
      <c r="O200" s="19"/>
      <c r="P200" s="112"/>
      <c r="Q200" s="113"/>
      <c r="R200" s="112"/>
      <c r="S200" s="113"/>
      <c r="T200" s="58"/>
      <c r="U200" s="59"/>
      <c r="V200" s="316"/>
      <c r="W200" s="224"/>
      <c r="X200" s="250"/>
      <c r="Y200" s="224"/>
      <c r="Z200" s="224"/>
      <c r="AA200" s="224"/>
      <c r="AB200" s="224"/>
      <c r="AC200" s="224"/>
      <c r="AD200" s="224"/>
    </row>
    <row r="201" spans="1:30" ht="19.5" customHeight="1">
      <c r="A201" s="317"/>
      <c r="B201" s="60"/>
      <c r="C201" s="61"/>
      <c r="D201" s="412" t="s">
        <v>7086</v>
      </c>
      <c r="E201" s="61"/>
      <c r="F201" s="319"/>
      <c r="G201" s="320"/>
      <c r="H201" s="62"/>
      <c r="I201" s="37"/>
      <c r="J201" s="62"/>
      <c r="K201" s="37"/>
      <c r="L201" s="62"/>
      <c r="M201" s="37"/>
      <c r="N201" s="62"/>
      <c r="O201" s="37"/>
      <c r="P201" s="107"/>
      <c r="Q201" s="108"/>
      <c r="R201" s="107"/>
      <c r="S201" s="108"/>
      <c r="T201" s="63"/>
      <c r="U201" s="64"/>
      <c r="V201" s="322"/>
      <c r="W201" s="61"/>
      <c r="X201" s="61"/>
      <c r="Y201" s="61"/>
      <c r="Z201" s="61"/>
      <c r="AA201" s="61"/>
      <c r="AB201" s="61"/>
      <c r="AC201" s="61"/>
      <c r="AD201" s="61"/>
    </row>
    <row r="202" spans="1:30" s="5" customFormat="1" ht="19.5" customHeight="1">
      <c r="A202" s="328" t="s">
        <v>3739</v>
      </c>
      <c r="B202" s="39" t="s">
        <v>7162</v>
      </c>
      <c r="C202" s="40" t="s">
        <v>7045</v>
      </c>
      <c r="D202" s="410"/>
      <c r="E202" s="40"/>
      <c r="F202" s="330"/>
      <c r="G202" s="331"/>
      <c r="H202" s="43"/>
      <c r="I202" s="44"/>
      <c r="J202" s="43"/>
      <c r="K202" s="44"/>
      <c r="L202" s="43"/>
      <c r="M202" s="44"/>
      <c r="N202" s="43"/>
      <c r="O202" s="44"/>
      <c r="P202" s="109"/>
      <c r="Q202" s="110"/>
      <c r="R202" s="109"/>
      <c r="S202" s="110"/>
      <c r="T202" s="71">
        <v>1929</v>
      </c>
      <c r="U202" s="72">
        <v>100</v>
      </c>
      <c r="V202" s="333"/>
      <c r="W202" s="40"/>
      <c r="X202" s="40"/>
      <c r="Y202" s="40"/>
      <c r="Z202" s="40"/>
      <c r="AA202" s="40"/>
      <c r="AB202" s="40"/>
      <c r="AC202" s="40" t="s">
        <v>138</v>
      </c>
      <c r="AD202" s="40"/>
    </row>
    <row r="203" spans="1:30" ht="19.5" customHeight="1">
      <c r="A203" s="9" t="s">
        <v>3740</v>
      </c>
      <c r="B203" s="9" t="s">
        <v>7163</v>
      </c>
      <c r="C203" s="223" t="s">
        <v>7045</v>
      </c>
      <c r="D203" s="411" t="s">
        <v>2490</v>
      </c>
      <c r="E203" s="223"/>
      <c r="F203" s="11"/>
      <c r="G203" s="12"/>
      <c r="H203" s="11"/>
      <c r="I203" s="12"/>
      <c r="J203" s="11"/>
      <c r="K203" s="12"/>
      <c r="L203" s="11"/>
      <c r="M203" s="12"/>
      <c r="N203" s="11"/>
      <c r="O203" s="12"/>
      <c r="P203" s="104"/>
      <c r="Q203" s="105"/>
      <c r="R203" s="104"/>
      <c r="S203" s="105"/>
      <c r="T203" s="56">
        <v>53</v>
      </c>
      <c r="U203" s="57">
        <v>2.747537584240539</v>
      </c>
      <c r="V203" s="57"/>
      <c r="W203" s="223"/>
      <c r="X203" s="249"/>
      <c r="Y203" s="223"/>
      <c r="Z203" s="223"/>
      <c r="AA203" s="223"/>
      <c r="AB203" s="223"/>
      <c r="AC203" s="223" t="s">
        <v>138</v>
      </c>
      <c r="AD203" s="223"/>
    </row>
    <row r="204" spans="1:30" ht="19.5" customHeight="1">
      <c r="A204" s="311"/>
      <c r="B204" s="16"/>
      <c r="C204" s="224"/>
      <c r="D204" s="413" t="s">
        <v>2491</v>
      </c>
      <c r="E204" s="224"/>
      <c r="F204" s="313"/>
      <c r="G204" s="314"/>
      <c r="H204" s="18"/>
      <c r="I204" s="19"/>
      <c r="J204" s="18"/>
      <c r="K204" s="19"/>
      <c r="L204" s="18"/>
      <c r="M204" s="19"/>
      <c r="N204" s="18"/>
      <c r="O204" s="19"/>
      <c r="P204" s="112"/>
      <c r="Q204" s="113"/>
      <c r="R204" s="112"/>
      <c r="S204" s="113"/>
      <c r="T204" s="58">
        <v>31</v>
      </c>
      <c r="U204" s="59">
        <v>1.6070502851218247</v>
      </c>
      <c r="V204" s="316"/>
      <c r="W204" s="224"/>
      <c r="X204" s="250"/>
      <c r="Y204" s="224"/>
      <c r="Z204" s="224"/>
      <c r="AA204" s="224"/>
      <c r="AB204" s="224"/>
      <c r="AC204" s="224"/>
      <c r="AD204" s="224"/>
    </row>
    <row r="205" spans="1:30" ht="19.5" customHeight="1">
      <c r="A205" s="311"/>
      <c r="B205" s="16"/>
      <c r="C205" s="224"/>
      <c r="D205" s="413" t="s">
        <v>2492</v>
      </c>
      <c r="E205" s="224"/>
      <c r="F205" s="313"/>
      <c r="G205" s="314"/>
      <c r="H205" s="18"/>
      <c r="I205" s="19"/>
      <c r="J205" s="18"/>
      <c r="K205" s="19"/>
      <c r="L205" s="18"/>
      <c r="M205" s="19"/>
      <c r="N205" s="18"/>
      <c r="O205" s="19"/>
      <c r="P205" s="112"/>
      <c r="Q205" s="113"/>
      <c r="R205" s="112"/>
      <c r="S205" s="113"/>
      <c r="T205" s="58">
        <v>59</v>
      </c>
      <c r="U205" s="59">
        <v>3.0585795749092792</v>
      </c>
      <c r="V205" s="316"/>
      <c r="W205" s="224"/>
      <c r="X205" s="250"/>
      <c r="Y205" s="224"/>
      <c r="Z205" s="224"/>
      <c r="AA205" s="224"/>
      <c r="AB205" s="224"/>
      <c r="AC205" s="224"/>
      <c r="AD205" s="224"/>
    </row>
    <row r="206" spans="1:30" ht="19.5" customHeight="1">
      <c r="A206" s="311"/>
      <c r="B206" s="16"/>
      <c r="C206" s="224"/>
      <c r="D206" s="413" t="s">
        <v>2493</v>
      </c>
      <c r="E206" s="224"/>
      <c r="F206" s="313"/>
      <c r="G206" s="314"/>
      <c r="H206" s="18"/>
      <c r="I206" s="19"/>
      <c r="J206" s="18"/>
      <c r="K206" s="19"/>
      <c r="L206" s="18"/>
      <c r="M206" s="19"/>
      <c r="N206" s="18"/>
      <c r="O206" s="19"/>
      <c r="P206" s="112"/>
      <c r="Q206" s="113"/>
      <c r="R206" s="112"/>
      <c r="S206" s="113"/>
      <c r="T206" s="58">
        <v>135</v>
      </c>
      <c r="U206" s="59">
        <v>6.9984447900466566</v>
      </c>
      <c r="V206" s="316"/>
      <c r="W206" s="224"/>
      <c r="X206" s="250"/>
      <c r="Y206" s="224"/>
      <c r="Z206" s="224"/>
      <c r="AA206" s="224"/>
      <c r="AB206" s="224"/>
      <c r="AC206" s="224"/>
      <c r="AD206" s="224"/>
    </row>
    <row r="207" spans="1:30" ht="19.5" customHeight="1">
      <c r="A207" s="311"/>
      <c r="B207" s="16"/>
      <c r="C207" s="224"/>
      <c r="D207" s="413" t="s">
        <v>2494</v>
      </c>
      <c r="E207" s="224"/>
      <c r="F207" s="313"/>
      <c r="G207" s="314"/>
      <c r="H207" s="18"/>
      <c r="I207" s="19"/>
      <c r="J207" s="18"/>
      <c r="K207" s="19"/>
      <c r="L207" s="18"/>
      <c r="M207" s="19"/>
      <c r="N207" s="18"/>
      <c r="O207" s="19"/>
      <c r="P207" s="112"/>
      <c r="Q207" s="113"/>
      <c r="R207" s="112"/>
      <c r="S207" s="113"/>
      <c r="T207" s="58">
        <v>206</v>
      </c>
      <c r="U207" s="59">
        <v>10.679108346293416</v>
      </c>
      <c r="V207" s="316"/>
      <c r="W207" s="224"/>
      <c r="X207" s="250"/>
      <c r="Y207" s="224"/>
      <c r="Z207" s="224"/>
      <c r="AA207" s="224"/>
      <c r="AB207" s="224"/>
      <c r="AC207" s="224"/>
      <c r="AD207" s="224"/>
    </row>
    <row r="208" spans="1:30" ht="19.5" customHeight="1">
      <c r="A208" s="311"/>
      <c r="B208" s="16"/>
      <c r="C208" s="224"/>
      <c r="D208" s="413" t="s">
        <v>2495</v>
      </c>
      <c r="E208" s="224"/>
      <c r="F208" s="313"/>
      <c r="G208" s="314"/>
      <c r="H208" s="18"/>
      <c r="I208" s="19"/>
      <c r="J208" s="18"/>
      <c r="K208" s="19"/>
      <c r="L208" s="18"/>
      <c r="M208" s="19"/>
      <c r="N208" s="18"/>
      <c r="O208" s="19"/>
      <c r="P208" s="112"/>
      <c r="Q208" s="113"/>
      <c r="R208" s="112"/>
      <c r="S208" s="113"/>
      <c r="T208" s="58">
        <v>152</v>
      </c>
      <c r="U208" s="59">
        <v>7.8797304302747539</v>
      </c>
      <c r="V208" s="316"/>
      <c r="W208" s="224"/>
      <c r="X208" s="250"/>
      <c r="Y208" s="224"/>
      <c r="Z208" s="224"/>
      <c r="AA208" s="224"/>
      <c r="AB208" s="224"/>
      <c r="AC208" s="224"/>
      <c r="AD208" s="224"/>
    </row>
    <row r="209" spans="1:30" ht="19.5" customHeight="1">
      <c r="A209" s="311"/>
      <c r="B209" s="16"/>
      <c r="C209" s="224"/>
      <c r="D209" s="413" t="s">
        <v>2496</v>
      </c>
      <c r="E209" s="224"/>
      <c r="F209" s="313"/>
      <c r="G209" s="314"/>
      <c r="H209" s="18"/>
      <c r="I209" s="19"/>
      <c r="J209" s="18"/>
      <c r="K209" s="19"/>
      <c r="L209" s="18"/>
      <c r="M209" s="19"/>
      <c r="N209" s="18"/>
      <c r="O209" s="19"/>
      <c r="P209" s="112"/>
      <c r="Q209" s="113"/>
      <c r="R209" s="112"/>
      <c r="S209" s="113"/>
      <c r="T209" s="58">
        <v>314</v>
      </c>
      <c r="U209" s="59">
        <v>16.277864178330741</v>
      </c>
      <c r="V209" s="316"/>
      <c r="W209" s="224"/>
      <c r="X209" s="250"/>
      <c r="Y209" s="224"/>
      <c r="Z209" s="224"/>
      <c r="AA209" s="224"/>
      <c r="AB209" s="224"/>
      <c r="AC209" s="224"/>
      <c r="AD209" s="224"/>
    </row>
    <row r="210" spans="1:30" ht="19.5" customHeight="1">
      <c r="A210" s="311"/>
      <c r="B210" s="16"/>
      <c r="C210" s="224"/>
      <c r="D210" s="413" t="s">
        <v>2497</v>
      </c>
      <c r="E210" s="224"/>
      <c r="F210" s="313"/>
      <c r="G210" s="314"/>
      <c r="H210" s="18"/>
      <c r="I210" s="19"/>
      <c r="J210" s="18"/>
      <c r="K210" s="19"/>
      <c r="L210" s="18"/>
      <c r="M210" s="19"/>
      <c r="N210" s="18"/>
      <c r="O210" s="19"/>
      <c r="P210" s="112"/>
      <c r="Q210" s="113"/>
      <c r="R210" s="112"/>
      <c r="S210" s="113"/>
      <c r="T210" s="58">
        <v>253</v>
      </c>
      <c r="U210" s="59">
        <v>13.115603939865215</v>
      </c>
      <c r="V210" s="316"/>
      <c r="W210" s="224"/>
      <c r="X210" s="250"/>
      <c r="Y210" s="224"/>
      <c r="Z210" s="224"/>
      <c r="AA210" s="224"/>
      <c r="AB210" s="224"/>
      <c r="AC210" s="224"/>
      <c r="AD210" s="224"/>
    </row>
    <row r="211" spans="1:30" ht="19.5" customHeight="1">
      <c r="A211" s="311"/>
      <c r="B211" s="16"/>
      <c r="C211" s="224"/>
      <c r="D211" s="413" t="s">
        <v>2498</v>
      </c>
      <c r="E211" s="224"/>
      <c r="F211" s="313"/>
      <c r="G211" s="314"/>
      <c r="H211" s="18"/>
      <c r="I211" s="19"/>
      <c r="J211" s="18"/>
      <c r="K211" s="19"/>
      <c r="L211" s="18"/>
      <c r="M211" s="19"/>
      <c r="N211" s="18"/>
      <c r="O211" s="19"/>
      <c r="P211" s="112"/>
      <c r="Q211" s="113"/>
      <c r="R211" s="112"/>
      <c r="S211" s="113"/>
      <c r="T211" s="58">
        <v>65</v>
      </c>
      <c r="U211" s="59">
        <v>3.3696215655780195</v>
      </c>
      <c r="V211" s="316"/>
      <c r="W211" s="224"/>
      <c r="X211" s="250"/>
      <c r="Y211" s="224"/>
      <c r="Z211" s="224"/>
      <c r="AA211" s="224"/>
      <c r="AB211" s="224"/>
      <c r="AC211" s="224"/>
      <c r="AD211" s="224"/>
    </row>
    <row r="212" spans="1:30" ht="19.5" customHeight="1">
      <c r="A212" s="311"/>
      <c r="B212" s="16"/>
      <c r="C212" s="224"/>
      <c r="D212" s="413" t="s">
        <v>7164</v>
      </c>
      <c r="E212" s="224"/>
      <c r="F212" s="313"/>
      <c r="G212" s="314"/>
      <c r="H212" s="18"/>
      <c r="I212" s="19"/>
      <c r="J212" s="18"/>
      <c r="K212" s="19"/>
      <c r="L212" s="18"/>
      <c r="M212" s="19"/>
      <c r="N212" s="18"/>
      <c r="O212" s="19"/>
      <c r="P212" s="112"/>
      <c r="Q212" s="113"/>
      <c r="R212" s="112"/>
      <c r="S212" s="113"/>
      <c r="T212" s="58">
        <v>661</v>
      </c>
      <c r="U212" s="59">
        <v>34.266459305339552</v>
      </c>
      <c r="V212" s="316"/>
      <c r="W212" s="224"/>
      <c r="X212" s="250"/>
      <c r="Y212" s="224"/>
      <c r="Z212" s="224"/>
      <c r="AA212" s="224"/>
      <c r="AB212" s="224"/>
      <c r="AC212" s="224"/>
      <c r="AD212" s="224"/>
    </row>
    <row r="213" spans="1:30" ht="19.5" customHeight="1">
      <c r="A213" s="311"/>
      <c r="B213" s="16"/>
      <c r="C213" s="224"/>
      <c r="D213" s="413" t="s">
        <v>7165</v>
      </c>
      <c r="E213" s="224"/>
      <c r="F213" s="313"/>
      <c r="G213" s="314"/>
      <c r="H213" s="18"/>
      <c r="I213" s="19"/>
      <c r="J213" s="18"/>
      <c r="K213" s="19"/>
      <c r="L213" s="18"/>
      <c r="M213" s="19"/>
      <c r="N213" s="18"/>
      <c r="O213" s="19"/>
      <c r="P213" s="112"/>
      <c r="Q213" s="113"/>
      <c r="R213" s="112"/>
      <c r="S213" s="113"/>
      <c r="T213" s="58"/>
      <c r="U213" s="59"/>
      <c r="V213" s="316"/>
      <c r="W213" s="224"/>
      <c r="X213" s="250"/>
      <c r="Y213" s="224"/>
      <c r="Z213" s="224"/>
      <c r="AA213" s="224"/>
      <c r="AB213" s="224"/>
      <c r="AC213" s="224"/>
      <c r="AD213" s="224"/>
    </row>
    <row r="214" spans="1:30" ht="19.5" customHeight="1">
      <c r="A214" s="311"/>
      <c r="B214" s="16"/>
      <c r="C214" s="224"/>
      <c r="D214" s="413" t="s">
        <v>7085</v>
      </c>
      <c r="E214" s="224"/>
      <c r="F214" s="313"/>
      <c r="G214" s="314"/>
      <c r="H214" s="18"/>
      <c r="I214" s="19"/>
      <c r="J214" s="18"/>
      <c r="K214" s="19"/>
      <c r="L214" s="18"/>
      <c r="M214" s="19"/>
      <c r="N214" s="18"/>
      <c r="O214" s="19"/>
      <c r="P214" s="112"/>
      <c r="Q214" s="113"/>
      <c r="R214" s="112"/>
      <c r="S214" s="113"/>
      <c r="T214" s="58"/>
      <c r="U214" s="59"/>
      <c r="V214" s="316"/>
      <c r="W214" s="224"/>
      <c r="X214" s="250"/>
      <c r="Y214" s="224"/>
      <c r="Z214" s="224"/>
      <c r="AA214" s="224"/>
      <c r="AB214" s="224"/>
      <c r="AC214" s="224"/>
      <c r="AD214" s="224"/>
    </row>
    <row r="215" spans="1:30" ht="19.5" customHeight="1">
      <c r="A215" s="317"/>
      <c r="B215" s="60"/>
      <c r="C215" s="61"/>
      <c r="D215" s="412" t="s">
        <v>7086</v>
      </c>
      <c r="E215" s="61"/>
      <c r="F215" s="319"/>
      <c r="G215" s="320"/>
      <c r="H215" s="62"/>
      <c r="I215" s="37"/>
      <c r="J215" s="62"/>
      <c r="K215" s="37"/>
      <c r="L215" s="62"/>
      <c r="M215" s="37"/>
      <c r="N215" s="62"/>
      <c r="O215" s="37"/>
      <c r="P215" s="107"/>
      <c r="Q215" s="108"/>
      <c r="R215" s="107"/>
      <c r="S215" s="108"/>
      <c r="T215" s="63"/>
      <c r="U215" s="64"/>
      <c r="V215" s="322"/>
      <c r="W215" s="61"/>
      <c r="X215" s="61"/>
      <c r="Y215" s="61"/>
      <c r="Z215" s="61"/>
      <c r="AA215" s="61"/>
      <c r="AB215" s="61"/>
      <c r="AC215" s="61"/>
      <c r="AD215" s="61"/>
    </row>
    <row r="216" spans="1:30" ht="19.5" customHeight="1">
      <c r="A216" s="9" t="s">
        <v>3741</v>
      </c>
      <c r="B216" s="9" t="s">
        <v>7166</v>
      </c>
      <c r="C216" s="223" t="s">
        <v>7045</v>
      </c>
      <c r="D216" s="411" t="s">
        <v>7167</v>
      </c>
      <c r="E216" s="223" t="s">
        <v>7168</v>
      </c>
      <c r="F216" s="11"/>
      <c r="G216" s="12"/>
      <c r="H216" s="11"/>
      <c r="I216" s="12"/>
      <c r="J216" s="11"/>
      <c r="K216" s="12"/>
      <c r="L216" s="11"/>
      <c r="M216" s="12"/>
      <c r="N216" s="11"/>
      <c r="O216" s="12"/>
      <c r="P216" s="104"/>
      <c r="Q216" s="105"/>
      <c r="R216" s="104"/>
      <c r="S216" s="105"/>
      <c r="T216" s="56">
        <v>190</v>
      </c>
      <c r="U216" s="57">
        <v>9.8496630378434418</v>
      </c>
      <c r="V216" s="57"/>
      <c r="W216" s="223"/>
      <c r="X216" s="249"/>
      <c r="Y216" s="223"/>
      <c r="Z216" s="223"/>
      <c r="AA216" s="223"/>
      <c r="AB216" s="223"/>
      <c r="AC216" s="223" t="s">
        <v>138</v>
      </c>
      <c r="AD216" s="223"/>
    </row>
    <row r="217" spans="1:30" ht="19.5" customHeight="1">
      <c r="A217" s="311"/>
      <c r="B217" s="16"/>
      <c r="C217" s="224"/>
      <c r="D217" s="413" t="s">
        <v>7169</v>
      </c>
      <c r="E217" s="224"/>
      <c r="F217" s="313"/>
      <c r="G217" s="314"/>
      <c r="H217" s="18"/>
      <c r="I217" s="19"/>
      <c r="J217" s="18"/>
      <c r="K217" s="19"/>
      <c r="L217" s="18"/>
      <c r="M217" s="19"/>
      <c r="N217" s="18"/>
      <c r="O217" s="19"/>
      <c r="P217" s="112"/>
      <c r="Q217" s="113"/>
      <c r="R217" s="112"/>
      <c r="S217" s="113"/>
      <c r="T217" s="58">
        <v>367</v>
      </c>
      <c r="U217" s="59">
        <v>19.025401762571281</v>
      </c>
      <c r="V217" s="316"/>
      <c r="W217" s="224"/>
      <c r="X217" s="250"/>
      <c r="Y217" s="224"/>
      <c r="Z217" s="224"/>
      <c r="AA217" s="224"/>
      <c r="AB217" s="224"/>
      <c r="AC217" s="224"/>
      <c r="AD217" s="224"/>
    </row>
    <row r="218" spans="1:30" ht="19.5" customHeight="1">
      <c r="A218" s="311"/>
      <c r="B218" s="16"/>
      <c r="C218" s="224"/>
      <c r="D218" s="413" t="s">
        <v>7170</v>
      </c>
      <c r="E218" s="224"/>
      <c r="F218" s="313"/>
      <c r="G218" s="314"/>
      <c r="H218" s="18"/>
      <c r="I218" s="19"/>
      <c r="J218" s="18"/>
      <c r="K218" s="19"/>
      <c r="L218" s="18"/>
      <c r="M218" s="19"/>
      <c r="N218" s="18"/>
      <c r="O218" s="19"/>
      <c r="P218" s="112"/>
      <c r="Q218" s="113"/>
      <c r="R218" s="112"/>
      <c r="S218" s="113"/>
      <c r="T218" s="58">
        <v>1372</v>
      </c>
      <c r="U218" s="59">
        <v>71.124935199585281</v>
      </c>
      <c r="V218" s="316"/>
      <c r="W218" s="224"/>
      <c r="X218" s="250"/>
      <c r="Y218" s="224"/>
      <c r="Z218" s="224"/>
      <c r="AA218" s="224"/>
      <c r="AB218" s="224"/>
      <c r="AC218" s="224"/>
      <c r="AD218" s="224"/>
    </row>
    <row r="219" spans="1:30" ht="19.5" customHeight="1">
      <c r="A219" s="311"/>
      <c r="B219" s="16"/>
      <c r="C219" s="224"/>
      <c r="D219" s="413" t="s">
        <v>1861</v>
      </c>
      <c r="E219" s="224"/>
      <c r="F219" s="313"/>
      <c r="G219" s="314"/>
      <c r="H219" s="18"/>
      <c r="I219" s="19"/>
      <c r="J219" s="18"/>
      <c r="K219" s="19"/>
      <c r="L219" s="18"/>
      <c r="M219" s="19"/>
      <c r="N219" s="18"/>
      <c r="O219" s="19"/>
      <c r="P219" s="112"/>
      <c r="Q219" s="113"/>
      <c r="R219" s="112"/>
      <c r="S219" s="113"/>
      <c r="T219" s="58"/>
      <c r="U219" s="59"/>
      <c r="V219" s="316"/>
      <c r="W219" s="224"/>
      <c r="X219" s="250"/>
      <c r="Y219" s="224"/>
      <c r="Z219" s="224"/>
      <c r="AA219" s="224"/>
      <c r="AB219" s="224"/>
      <c r="AC219" s="224"/>
      <c r="AD219" s="224"/>
    </row>
    <row r="220" spans="1:30" ht="19.5" customHeight="1">
      <c r="A220" s="317"/>
      <c r="B220" s="60"/>
      <c r="C220" s="61"/>
      <c r="D220" s="412" t="s">
        <v>1862</v>
      </c>
      <c r="E220" s="61"/>
      <c r="F220" s="319"/>
      <c r="G220" s="320"/>
      <c r="H220" s="62"/>
      <c r="I220" s="37"/>
      <c r="J220" s="62"/>
      <c r="K220" s="37"/>
      <c r="L220" s="62"/>
      <c r="M220" s="37"/>
      <c r="N220" s="62"/>
      <c r="O220" s="37"/>
      <c r="P220" s="107"/>
      <c r="Q220" s="108"/>
      <c r="R220" s="107"/>
      <c r="S220" s="108"/>
      <c r="T220" s="63"/>
      <c r="U220" s="64"/>
      <c r="V220" s="322"/>
      <c r="W220" s="61"/>
      <c r="X220" s="61"/>
      <c r="Y220" s="61"/>
      <c r="Z220" s="61"/>
      <c r="AA220" s="61"/>
      <c r="AB220" s="61"/>
      <c r="AC220" s="61"/>
      <c r="AD220" s="61"/>
    </row>
    <row r="221" spans="1:30" ht="19.5" customHeight="1">
      <c r="A221" s="9" t="s">
        <v>3742</v>
      </c>
      <c r="B221" s="9" t="s">
        <v>7171</v>
      </c>
      <c r="C221" s="223" t="s">
        <v>7045</v>
      </c>
      <c r="D221" s="411" t="s">
        <v>1951</v>
      </c>
      <c r="E221" s="223"/>
      <c r="F221" s="11"/>
      <c r="G221" s="12"/>
      <c r="H221" s="11"/>
      <c r="I221" s="12"/>
      <c r="J221" s="11"/>
      <c r="K221" s="12"/>
      <c r="L221" s="11"/>
      <c r="M221" s="12"/>
      <c r="N221" s="11"/>
      <c r="O221" s="12"/>
      <c r="P221" s="104"/>
      <c r="Q221" s="105"/>
      <c r="R221" s="104"/>
      <c r="S221" s="105"/>
      <c r="T221" s="56">
        <v>563</v>
      </c>
      <c r="U221" s="57">
        <v>29.186106791083464</v>
      </c>
      <c r="V221" s="57"/>
      <c r="W221" s="223"/>
      <c r="X221" s="249"/>
      <c r="Y221" s="223"/>
      <c r="Z221" s="223"/>
      <c r="AA221" s="223"/>
      <c r="AB221" s="223"/>
      <c r="AC221" s="223" t="s">
        <v>138</v>
      </c>
      <c r="AD221" s="223"/>
    </row>
    <row r="222" spans="1:30" ht="19.5" customHeight="1">
      <c r="A222" s="311"/>
      <c r="B222" s="16"/>
      <c r="C222" s="224"/>
      <c r="D222" s="413" t="s">
        <v>1952</v>
      </c>
      <c r="E222" s="224"/>
      <c r="F222" s="313"/>
      <c r="G222" s="314"/>
      <c r="H222" s="18"/>
      <c r="I222" s="19"/>
      <c r="J222" s="18"/>
      <c r="K222" s="19"/>
      <c r="L222" s="18"/>
      <c r="M222" s="19"/>
      <c r="N222" s="18"/>
      <c r="O222" s="19"/>
      <c r="P222" s="112"/>
      <c r="Q222" s="113"/>
      <c r="R222" s="112"/>
      <c r="S222" s="113"/>
      <c r="T222" s="58">
        <v>274</v>
      </c>
      <c r="U222" s="59">
        <v>14.204250907205806</v>
      </c>
      <c r="V222" s="316"/>
      <c r="W222" s="224"/>
      <c r="X222" s="250"/>
      <c r="Y222" s="224"/>
      <c r="Z222" s="224"/>
      <c r="AA222" s="224"/>
      <c r="AB222" s="224"/>
      <c r="AC222" s="224"/>
      <c r="AD222" s="224"/>
    </row>
    <row r="223" spans="1:30" ht="19.5" customHeight="1">
      <c r="A223" s="311"/>
      <c r="B223" s="16"/>
      <c r="C223" s="224"/>
      <c r="D223" s="413" t="s">
        <v>1953</v>
      </c>
      <c r="E223" s="224"/>
      <c r="F223" s="313"/>
      <c r="G223" s="314"/>
      <c r="H223" s="18"/>
      <c r="I223" s="19"/>
      <c r="J223" s="18"/>
      <c r="K223" s="19"/>
      <c r="L223" s="18"/>
      <c r="M223" s="19"/>
      <c r="N223" s="18"/>
      <c r="O223" s="19"/>
      <c r="P223" s="112"/>
      <c r="Q223" s="113"/>
      <c r="R223" s="112"/>
      <c r="S223" s="113"/>
      <c r="T223" s="58">
        <v>375</v>
      </c>
      <c r="U223" s="59">
        <v>19.440124416796266</v>
      </c>
      <c r="V223" s="316"/>
      <c r="W223" s="224"/>
      <c r="X223" s="250"/>
      <c r="Y223" s="224"/>
      <c r="Z223" s="224"/>
      <c r="AA223" s="224"/>
      <c r="AB223" s="224"/>
      <c r="AC223" s="224"/>
      <c r="AD223" s="224"/>
    </row>
    <row r="224" spans="1:30" ht="19.5" customHeight="1">
      <c r="A224" s="311"/>
      <c r="B224" s="16"/>
      <c r="C224" s="224"/>
      <c r="D224" s="413" t="s">
        <v>1957</v>
      </c>
      <c r="E224" s="224"/>
      <c r="F224" s="313"/>
      <c r="G224" s="314"/>
      <c r="H224" s="18"/>
      <c r="I224" s="19"/>
      <c r="J224" s="18"/>
      <c r="K224" s="19"/>
      <c r="L224" s="18"/>
      <c r="M224" s="19"/>
      <c r="N224" s="18"/>
      <c r="O224" s="19"/>
      <c r="P224" s="112"/>
      <c r="Q224" s="113"/>
      <c r="R224" s="112"/>
      <c r="S224" s="113"/>
      <c r="T224" s="58">
        <v>446</v>
      </c>
      <c r="U224" s="59">
        <v>23.120787973043029</v>
      </c>
      <c r="V224" s="316"/>
      <c r="W224" s="224"/>
      <c r="X224" s="250"/>
      <c r="Y224" s="224"/>
      <c r="Z224" s="224"/>
      <c r="AA224" s="224"/>
      <c r="AB224" s="224"/>
      <c r="AC224" s="224"/>
      <c r="AD224" s="224"/>
    </row>
    <row r="225" spans="1:30" ht="19.5" customHeight="1">
      <c r="A225" s="311"/>
      <c r="B225" s="16"/>
      <c r="C225" s="224"/>
      <c r="D225" s="413" t="s">
        <v>1954</v>
      </c>
      <c r="E225" s="224"/>
      <c r="F225" s="313"/>
      <c r="G225" s="314"/>
      <c r="H225" s="18"/>
      <c r="I225" s="19"/>
      <c r="J225" s="18"/>
      <c r="K225" s="19"/>
      <c r="L225" s="18"/>
      <c r="M225" s="19"/>
      <c r="N225" s="18"/>
      <c r="O225" s="19"/>
      <c r="P225" s="112"/>
      <c r="Q225" s="113"/>
      <c r="R225" s="112"/>
      <c r="S225" s="113"/>
      <c r="T225" s="58">
        <v>56</v>
      </c>
      <c r="U225" s="59">
        <v>2.9030585795749091</v>
      </c>
      <c r="V225" s="316"/>
      <c r="W225" s="224"/>
      <c r="X225" s="250"/>
      <c r="Y225" s="224"/>
      <c r="Z225" s="224"/>
      <c r="AA225" s="224"/>
      <c r="AB225" s="224"/>
      <c r="AC225" s="224"/>
      <c r="AD225" s="224"/>
    </row>
    <row r="226" spans="1:30" ht="19.5" customHeight="1">
      <c r="A226" s="311"/>
      <c r="B226" s="16"/>
      <c r="C226" s="224"/>
      <c r="D226" s="413" t="s">
        <v>1955</v>
      </c>
      <c r="E226" s="224"/>
      <c r="F226" s="313"/>
      <c r="G226" s="314"/>
      <c r="H226" s="18"/>
      <c r="I226" s="19"/>
      <c r="J226" s="18"/>
      <c r="K226" s="19"/>
      <c r="L226" s="18"/>
      <c r="M226" s="19"/>
      <c r="N226" s="18"/>
      <c r="O226" s="19"/>
      <c r="P226" s="112"/>
      <c r="Q226" s="113"/>
      <c r="R226" s="112"/>
      <c r="S226" s="113"/>
      <c r="T226" s="58">
        <v>80</v>
      </c>
      <c r="U226" s="59">
        <v>4.1472265422498706</v>
      </c>
      <c r="V226" s="316"/>
      <c r="W226" s="224"/>
      <c r="X226" s="250"/>
      <c r="Y226" s="224"/>
      <c r="Z226" s="224"/>
      <c r="AA226" s="224"/>
      <c r="AB226" s="224"/>
      <c r="AC226" s="224"/>
      <c r="AD226" s="224"/>
    </row>
    <row r="227" spans="1:30" ht="19.5" customHeight="1">
      <c r="A227" s="317"/>
      <c r="B227" s="60"/>
      <c r="C227" s="61"/>
      <c r="D227" s="412" t="s">
        <v>1956</v>
      </c>
      <c r="E227" s="61"/>
      <c r="F227" s="319"/>
      <c r="G227" s="320"/>
      <c r="H227" s="62"/>
      <c r="I227" s="37"/>
      <c r="J227" s="62"/>
      <c r="K227" s="37"/>
      <c r="L227" s="62"/>
      <c r="M227" s="37"/>
      <c r="N227" s="62"/>
      <c r="O227" s="37"/>
      <c r="P227" s="107"/>
      <c r="Q227" s="108"/>
      <c r="R227" s="107"/>
      <c r="S227" s="108"/>
      <c r="T227" s="63">
        <v>135</v>
      </c>
      <c r="U227" s="64">
        <v>6.9984447900466566</v>
      </c>
      <c r="V227" s="322"/>
      <c r="W227" s="61"/>
      <c r="X227" s="61"/>
      <c r="Y227" s="61"/>
      <c r="Z227" s="61"/>
      <c r="AA227" s="61"/>
      <c r="AB227" s="61"/>
      <c r="AC227" s="61"/>
      <c r="AD227" s="61"/>
    </row>
    <row r="228" spans="1:30" s="5" customFormat="1" ht="19.5" customHeight="1">
      <c r="A228" s="328" t="s">
        <v>3743</v>
      </c>
      <c r="B228" s="39" t="s">
        <v>7172</v>
      </c>
      <c r="C228" s="40" t="s">
        <v>7045</v>
      </c>
      <c r="D228" s="410"/>
      <c r="E228" s="40"/>
      <c r="F228" s="330"/>
      <c r="G228" s="331"/>
      <c r="H228" s="43"/>
      <c r="I228" s="44"/>
      <c r="J228" s="43"/>
      <c r="K228" s="44"/>
      <c r="L228" s="43"/>
      <c r="M228" s="44"/>
      <c r="N228" s="43"/>
      <c r="O228" s="44"/>
      <c r="P228" s="109"/>
      <c r="Q228" s="110"/>
      <c r="R228" s="109"/>
      <c r="S228" s="110"/>
      <c r="T228" s="71">
        <v>57</v>
      </c>
      <c r="U228" s="72">
        <v>100</v>
      </c>
      <c r="V228" s="333"/>
      <c r="W228" s="40"/>
      <c r="X228" s="40"/>
      <c r="Y228" s="40"/>
      <c r="Z228" s="40"/>
      <c r="AA228" s="40"/>
      <c r="AB228" s="40"/>
      <c r="AC228" s="40" t="s">
        <v>138</v>
      </c>
      <c r="AD228" s="40"/>
    </row>
    <row r="229" spans="1:30" ht="19.5" customHeight="1">
      <c r="A229" s="9" t="s">
        <v>3744</v>
      </c>
      <c r="B229" s="9" t="s">
        <v>7173</v>
      </c>
      <c r="C229" s="223" t="s">
        <v>7045</v>
      </c>
      <c r="D229" s="411" t="s">
        <v>2483</v>
      </c>
      <c r="E229" s="223" t="s">
        <v>7073</v>
      </c>
      <c r="F229" s="11"/>
      <c r="G229" s="12"/>
      <c r="H229" s="11"/>
      <c r="I229" s="12"/>
      <c r="J229" s="11"/>
      <c r="K229" s="12"/>
      <c r="L229" s="11"/>
      <c r="M229" s="12"/>
      <c r="N229" s="11"/>
      <c r="O229" s="12"/>
      <c r="P229" s="104"/>
      <c r="Q229" s="105"/>
      <c r="R229" s="104"/>
      <c r="S229" s="114"/>
      <c r="T229" s="56">
        <v>28</v>
      </c>
      <c r="U229" s="57">
        <v>49.122807017543863</v>
      </c>
      <c r="V229" s="57"/>
      <c r="W229" s="223"/>
      <c r="X229" s="249"/>
      <c r="Y229" s="223"/>
      <c r="Z229" s="223"/>
      <c r="AA229" s="223"/>
      <c r="AB229" s="223"/>
      <c r="AC229" s="223" t="s">
        <v>138</v>
      </c>
      <c r="AD229" s="223"/>
    </row>
    <row r="230" spans="1:30" ht="19.5" customHeight="1">
      <c r="A230" s="311"/>
      <c r="B230" s="16"/>
      <c r="C230" s="224"/>
      <c r="D230" s="413" t="s">
        <v>2484</v>
      </c>
      <c r="E230" s="224"/>
      <c r="F230" s="313"/>
      <c r="G230" s="314"/>
      <c r="H230" s="18"/>
      <c r="I230" s="19"/>
      <c r="J230" s="18"/>
      <c r="K230" s="19"/>
      <c r="L230" s="18"/>
      <c r="M230" s="19"/>
      <c r="N230" s="18"/>
      <c r="O230" s="19"/>
      <c r="P230" s="112"/>
      <c r="Q230" s="113"/>
      <c r="R230" s="112"/>
      <c r="S230" s="115"/>
      <c r="T230" s="58">
        <v>4</v>
      </c>
      <c r="U230" s="59">
        <v>7.0175438596491224</v>
      </c>
      <c r="V230" s="316"/>
      <c r="W230" s="224"/>
      <c r="X230" s="250"/>
      <c r="Y230" s="224"/>
      <c r="Z230" s="224"/>
      <c r="AA230" s="224"/>
      <c r="AB230" s="224"/>
      <c r="AC230" s="224"/>
      <c r="AD230" s="224"/>
    </row>
    <row r="231" spans="1:30" ht="19.5" customHeight="1">
      <c r="A231" s="311"/>
      <c r="B231" s="16"/>
      <c r="C231" s="224"/>
      <c r="D231" s="413" t="s">
        <v>2485</v>
      </c>
      <c r="E231" s="224"/>
      <c r="F231" s="313"/>
      <c r="G231" s="314"/>
      <c r="H231" s="18"/>
      <c r="I231" s="19"/>
      <c r="J231" s="18"/>
      <c r="K231" s="19"/>
      <c r="L231" s="18"/>
      <c r="M231" s="19"/>
      <c r="N231" s="18"/>
      <c r="O231" s="19"/>
      <c r="P231" s="112"/>
      <c r="Q231" s="113"/>
      <c r="R231" s="112"/>
      <c r="S231" s="116"/>
      <c r="T231" s="58"/>
      <c r="U231" s="59"/>
      <c r="V231" s="316"/>
      <c r="W231" s="224"/>
      <c r="X231" s="250"/>
      <c r="Y231" s="224"/>
      <c r="Z231" s="224"/>
      <c r="AA231" s="224"/>
      <c r="AB231" s="224"/>
      <c r="AC231" s="224"/>
      <c r="AD231" s="224"/>
    </row>
    <row r="232" spans="1:30" ht="19.5" customHeight="1">
      <c r="A232" s="311"/>
      <c r="B232" s="16"/>
      <c r="C232" s="224"/>
      <c r="D232" s="413" t="s">
        <v>2486</v>
      </c>
      <c r="E232" s="224"/>
      <c r="F232" s="313"/>
      <c r="G232" s="314"/>
      <c r="H232" s="18"/>
      <c r="I232" s="19"/>
      <c r="J232" s="18"/>
      <c r="K232" s="19"/>
      <c r="L232" s="18"/>
      <c r="M232" s="19"/>
      <c r="N232" s="18"/>
      <c r="O232" s="19"/>
      <c r="P232" s="112"/>
      <c r="Q232" s="113"/>
      <c r="R232" s="112"/>
      <c r="S232" s="116"/>
      <c r="T232" s="58"/>
      <c r="U232" s="59"/>
      <c r="V232" s="316"/>
      <c r="W232" s="224"/>
      <c r="X232" s="250"/>
      <c r="Y232" s="224"/>
      <c r="Z232" s="224"/>
      <c r="AA232" s="224"/>
      <c r="AB232" s="224"/>
      <c r="AC232" s="224"/>
      <c r="AD232" s="224"/>
    </row>
    <row r="233" spans="1:30" ht="19.5" customHeight="1">
      <c r="A233" s="311"/>
      <c r="B233" s="16"/>
      <c r="C233" s="224"/>
      <c r="D233" s="413" t="s">
        <v>2487</v>
      </c>
      <c r="E233" s="224"/>
      <c r="F233" s="313"/>
      <c r="G233" s="314"/>
      <c r="H233" s="18"/>
      <c r="I233" s="19"/>
      <c r="J233" s="18"/>
      <c r="K233" s="19"/>
      <c r="L233" s="18"/>
      <c r="M233" s="19"/>
      <c r="N233" s="18"/>
      <c r="O233" s="19"/>
      <c r="P233" s="112"/>
      <c r="Q233" s="113"/>
      <c r="R233" s="112"/>
      <c r="S233" s="116"/>
      <c r="T233" s="58"/>
      <c r="U233" s="59"/>
      <c r="V233" s="316"/>
      <c r="W233" s="224"/>
      <c r="X233" s="250"/>
      <c r="Y233" s="224"/>
      <c r="Z233" s="224"/>
      <c r="AA233" s="224"/>
      <c r="AB233" s="224"/>
      <c r="AC233" s="224"/>
      <c r="AD233" s="224"/>
    </row>
    <row r="234" spans="1:30" ht="19.5" customHeight="1">
      <c r="A234" s="311"/>
      <c r="B234" s="16"/>
      <c r="C234" s="224"/>
      <c r="D234" s="413" t="s">
        <v>1979</v>
      </c>
      <c r="E234" s="224"/>
      <c r="F234" s="313"/>
      <c r="G234" s="314"/>
      <c r="H234" s="18"/>
      <c r="I234" s="19"/>
      <c r="J234" s="18"/>
      <c r="K234" s="19"/>
      <c r="L234" s="18"/>
      <c r="M234" s="19"/>
      <c r="N234" s="18"/>
      <c r="O234" s="19"/>
      <c r="P234" s="112"/>
      <c r="Q234" s="113"/>
      <c r="R234" s="112"/>
      <c r="S234" s="115"/>
      <c r="T234" s="58">
        <v>3</v>
      </c>
      <c r="U234" s="59">
        <v>5.2631578947368425</v>
      </c>
      <c r="V234" s="316"/>
      <c r="W234" s="224"/>
      <c r="X234" s="250"/>
      <c r="Y234" s="224"/>
      <c r="Z234" s="224"/>
      <c r="AA234" s="224"/>
      <c r="AB234" s="224"/>
      <c r="AC234" s="224"/>
      <c r="AD234" s="224"/>
    </row>
    <row r="235" spans="1:30" ht="19.5" customHeight="1">
      <c r="A235" s="311"/>
      <c r="B235" s="16"/>
      <c r="C235" s="224"/>
      <c r="D235" s="413" t="s">
        <v>1980</v>
      </c>
      <c r="E235" s="224"/>
      <c r="F235" s="313"/>
      <c r="G235" s="314"/>
      <c r="H235" s="18"/>
      <c r="I235" s="19"/>
      <c r="J235" s="18"/>
      <c r="K235" s="19"/>
      <c r="L235" s="18"/>
      <c r="M235" s="19"/>
      <c r="N235" s="18"/>
      <c r="O235" s="19"/>
      <c r="P235" s="112"/>
      <c r="Q235" s="113"/>
      <c r="R235" s="112"/>
      <c r="S235" s="115"/>
      <c r="T235" s="58">
        <v>4</v>
      </c>
      <c r="U235" s="59">
        <v>7.0175438596491224</v>
      </c>
      <c r="V235" s="316"/>
      <c r="W235" s="224"/>
      <c r="X235" s="250"/>
      <c r="Y235" s="224"/>
      <c r="Z235" s="224"/>
      <c r="AA235" s="224"/>
      <c r="AB235" s="224"/>
      <c r="AC235" s="224"/>
      <c r="AD235" s="224"/>
    </row>
    <row r="236" spans="1:30" ht="19.5" customHeight="1">
      <c r="A236" s="311"/>
      <c r="B236" s="16"/>
      <c r="C236" s="224"/>
      <c r="D236" s="413" t="s">
        <v>2488</v>
      </c>
      <c r="E236" s="224"/>
      <c r="F236" s="313"/>
      <c r="G236" s="314"/>
      <c r="H236" s="18"/>
      <c r="I236" s="19"/>
      <c r="J236" s="18"/>
      <c r="K236" s="19"/>
      <c r="L236" s="18"/>
      <c r="M236" s="19"/>
      <c r="N236" s="18"/>
      <c r="O236" s="19"/>
      <c r="P236" s="112"/>
      <c r="Q236" s="113"/>
      <c r="R236" s="112"/>
      <c r="S236" s="116"/>
      <c r="T236" s="58"/>
      <c r="U236" s="59"/>
      <c r="V236" s="316"/>
      <c r="W236" s="224"/>
      <c r="X236" s="250"/>
      <c r="Y236" s="224"/>
      <c r="Z236" s="224"/>
      <c r="AA236" s="224"/>
      <c r="AB236" s="224"/>
      <c r="AC236" s="224"/>
      <c r="AD236" s="224"/>
    </row>
    <row r="237" spans="1:30" ht="19.5" customHeight="1">
      <c r="A237" s="311"/>
      <c r="B237" s="16"/>
      <c r="C237" s="224"/>
      <c r="D237" s="413" t="s">
        <v>2489</v>
      </c>
      <c r="E237" s="224"/>
      <c r="F237" s="313"/>
      <c r="G237" s="314"/>
      <c r="H237" s="18"/>
      <c r="I237" s="19"/>
      <c r="J237" s="18"/>
      <c r="K237" s="19"/>
      <c r="L237" s="18"/>
      <c r="M237" s="19"/>
      <c r="N237" s="18"/>
      <c r="O237" s="19"/>
      <c r="P237" s="112"/>
      <c r="Q237" s="113"/>
      <c r="R237" s="112"/>
      <c r="S237" s="116"/>
      <c r="T237" s="58">
        <v>4</v>
      </c>
      <c r="U237" s="59">
        <v>7</v>
      </c>
      <c r="V237" s="316"/>
      <c r="W237" s="224"/>
      <c r="X237" s="250"/>
      <c r="Y237" s="224"/>
      <c r="Z237" s="224"/>
      <c r="AA237" s="224"/>
      <c r="AB237" s="224"/>
      <c r="AC237" s="224"/>
      <c r="AD237" s="224"/>
    </row>
    <row r="238" spans="1:30" ht="19.5" customHeight="1">
      <c r="A238" s="311"/>
      <c r="B238" s="16"/>
      <c r="C238" s="224"/>
      <c r="D238" s="413" t="s">
        <v>7152</v>
      </c>
      <c r="E238" s="224"/>
      <c r="F238" s="313"/>
      <c r="G238" s="314"/>
      <c r="H238" s="18"/>
      <c r="I238" s="19"/>
      <c r="J238" s="18"/>
      <c r="K238" s="19"/>
      <c r="L238" s="18"/>
      <c r="M238" s="19"/>
      <c r="N238" s="18"/>
      <c r="O238" s="19"/>
      <c r="P238" s="112"/>
      <c r="Q238" s="113"/>
      <c r="R238" s="112"/>
      <c r="S238" s="115"/>
      <c r="T238" s="58"/>
      <c r="U238" s="59"/>
      <c r="V238" s="316"/>
      <c r="W238" s="224"/>
      <c r="X238" s="250"/>
      <c r="Y238" s="224"/>
      <c r="Z238" s="224"/>
      <c r="AA238" s="224"/>
      <c r="AB238" s="224"/>
      <c r="AC238" s="224"/>
      <c r="AD238" s="224"/>
    </row>
    <row r="239" spans="1:30" ht="19.5" customHeight="1">
      <c r="A239" s="311"/>
      <c r="B239" s="16"/>
      <c r="C239" s="224"/>
      <c r="D239" s="413" t="s">
        <v>7075</v>
      </c>
      <c r="E239" s="224"/>
      <c r="F239" s="313"/>
      <c r="G239" s="314"/>
      <c r="H239" s="18"/>
      <c r="I239" s="19"/>
      <c r="J239" s="18"/>
      <c r="K239" s="19"/>
      <c r="L239" s="18"/>
      <c r="M239" s="19"/>
      <c r="N239" s="18"/>
      <c r="O239" s="19"/>
      <c r="P239" s="112"/>
      <c r="Q239" s="113"/>
      <c r="R239" s="112"/>
      <c r="S239" s="116"/>
      <c r="T239" s="58">
        <v>1</v>
      </c>
      <c r="U239" s="59">
        <v>1.8</v>
      </c>
      <c r="V239" s="316"/>
      <c r="W239" s="224"/>
      <c r="X239" s="250"/>
      <c r="Y239" s="224"/>
      <c r="Z239" s="224"/>
      <c r="AA239" s="224"/>
      <c r="AB239" s="224"/>
      <c r="AC239" s="224"/>
      <c r="AD239" s="224"/>
    </row>
    <row r="240" spans="1:30" ht="19.5" customHeight="1">
      <c r="A240" s="311"/>
      <c r="B240" s="16"/>
      <c r="C240" s="224"/>
      <c r="D240" s="413" t="s">
        <v>7153</v>
      </c>
      <c r="E240" s="224"/>
      <c r="F240" s="313"/>
      <c r="G240" s="314"/>
      <c r="H240" s="18"/>
      <c r="I240" s="19"/>
      <c r="J240" s="18"/>
      <c r="K240" s="19"/>
      <c r="L240" s="18"/>
      <c r="M240" s="19"/>
      <c r="N240" s="18"/>
      <c r="O240" s="19"/>
      <c r="P240" s="112"/>
      <c r="Q240" s="113"/>
      <c r="R240" s="112"/>
      <c r="S240" s="115"/>
      <c r="T240" s="58">
        <v>1</v>
      </c>
      <c r="U240" s="59">
        <v>1.7543859649122806</v>
      </c>
      <c r="V240" s="316"/>
      <c r="W240" s="224"/>
      <c r="X240" s="250"/>
      <c r="Y240" s="224"/>
      <c r="Z240" s="224"/>
      <c r="AA240" s="224"/>
      <c r="AB240" s="224"/>
      <c r="AC240" s="224"/>
      <c r="AD240" s="224"/>
    </row>
    <row r="241" spans="1:30" ht="19.5" customHeight="1">
      <c r="A241" s="311"/>
      <c r="B241" s="16"/>
      <c r="C241" s="224"/>
      <c r="D241" s="413" t="s">
        <v>7154</v>
      </c>
      <c r="E241" s="224"/>
      <c r="F241" s="313"/>
      <c r="G241" s="314"/>
      <c r="H241" s="18"/>
      <c r="I241" s="19"/>
      <c r="J241" s="18"/>
      <c r="K241" s="19"/>
      <c r="L241" s="18"/>
      <c r="M241" s="19"/>
      <c r="N241" s="18"/>
      <c r="O241" s="19"/>
      <c r="P241" s="112"/>
      <c r="Q241" s="113"/>
      <c r="R241" s="112"/>
      <c r="S241" s="115"/>
      <c r="T241" s="58">
        <v>5</v>
      </c>
      <c r="U241" s="59">
        <v>8.8000000000000007</v>
      </c>
      <c r="V241" s="316"/>
      <c r="W241" s="224"/>
      <c r="X241" s="250"/>
      <c r="Y241" s="224"/>
      <c r="Z241" s="224"/>
      <c r="AA241" s="224"/>
      <c r="AB241" s="224"/>
      <c r="AC241" s="224"/>
      <c r="AD241" s="224"/>
    </row>
    <row r="242" spans="1:30" ht="19.5" customHeight="1">
      <c r="A242" s="311"/>
      <c r="B242" s="16"/>
      <c r="C242" s="224"/>
      <c r="D242" s="413" t="s">
        <v>7155</v>
      </c>
      <c r="E242" s="224"/>
      <c r="F242" s="313"/>
      <c r="G242" s="314"/>
      <c r="H242" s="18"/>
      <c r="I242" s="19"/>
      <c r="J242" s="18"/>
      <c r="K242" s="19"/>
      <c r="L242" s="18"/>
      <c r="M242" s="19"/>
      <c r="N242" s="18"/>
      <c r="O242" s="19"/>
      <c r="P242" s="112"/>
      <c r="Q242" s="113"/>
      <c r="R242" s="112"/>
      <c r="S242" s="115"/>
      <c r="T242" s="58">
        <v>1</v>
      </c>
      <c r="U242" s="59">
        <v>1.8</v>
      </c>
      <c r="V242" s="316"/>
      <c r="W242" s="224"/>
      <c r="X242" s="250"/>
      <c r="Y242" s="224"/>
      <c r="Z242" s="224"/>
      <c r="AA242" s="224"/>
      <c r="AB242" s="224"/>
      <c r="AC242" s="224"/>
      <c r="AD242" s="224"/>
    </row>
    <row r="243" spans="1:30" ht="19.5" customHeight="1">
      <c r="A243" s="311"/>
      <c r="B243" s="16"/>
      <c r="C243" s="224"/>
      <c r="D243" s="413" t="s">
        <v>7156</v>
      </c>
      <c r="E243" s="224"/>
      <c r="F243" s="313"/>
      <c r="G243" s="314"/>
      <c r="H243" s="18"/>
      <c r="I243" s="19"/>
      <c r="J243" s="18"/>
      <c r="K243" s="19"/>
      <c r="L243" s="18"/>
      <c r="M243" s="19"/>
      <c r="N243" s="18"/>
      <c r="O243" s="19"/>
      <c r="P243" s="112"/>
      <c r="Q243" s="113"/>
      <c r="R243" s="112"/>
      <c r="S243" s="115"/>
      <c r="T243" s="58"/>
      <c r="U243" s="59"/>
      <c r="V243" s="316"/>
      <c r="W243" s="224"/>
      <c r="X243" s="250"/>
      <c r="Y243" s="224"/>
      <c r="Z243" s="224"/>
      <c r="AA243" s="224"/>
      <c r="AB243" s="224"/>
      <c r="AC243" s="224"/>
      <c r="AD243" s="224"/>
    </row>
    <row r="244" spans="1:30" ht="19.5" customHeight="1">
      <c r="A244" s="311"/>
      <c r="B244" s="16"/>
      <c r="C244" s="224"/>
      <c r="D244" s="413" t="s">
        <v>7157</v>
      </c>
      <c r="E244" s="224"/>
      <c r="F244" s="313"/>
      <c r="G244" s="314"/>
      <c r="H244" s="18"/>
      <c r="I244" s="19"/>
      <c r="J244" s="18"/>
      <c r="K244" s="19"/>
      <c r="L244" s="18"/>
      <c r="M244" s="19"/>
      <c r="N244" s="18"/>
      <c r="O244" s="19"/>
      <c r="P244" s="112"/>
      <c r="Q244" s="113"/>
      <c r="R244" s="112"/>
      <c r="S244" s="116"/>
      <c r="T244" s="58"/>
      <c r="U244" s="59"/>
      <c r="V244" s="316"/>
      <c r="W244" s="224"/>
      <c r="X244" s="250"/>
      <c r="Y244" s="224"/>
      <c r="Z244" s="224"/>
      <c r="AA244" s="224"/>
      <c r="AB244" s="224"/>
      <c r="AC244" s="224"/>
      <c r="AD244" s="224"/>
    </row>
    <row r="245" spans="1:30" ht="19.5" customHeight="1">
      <c r="A245" s="311"/>
      <c r="B245" s="16"/>
      <c r="C245" s="224"/>
      <c r="D245" s="413" t="s">
        <v>7158</v>
      </c>
      <c r="E245" s="224"/>
      <c r="F245" s="313"/>
      <c r="G245" s="314"/>
      <c r="H245" s="18"/>
      <c r="I245" s="19"/>
      <c r="J245" s="18"/>
      <c r="K245" s="19"/>
      <c r="L245" s="18"/>
      <c r="M245" s="19"/>
      <c r="N245" s="18"/>
      <c r="O245" s="19"/>
      <c r="P245" s="112"/>
      <c r="Q245" s="113"/>
      <c r="R245" s="112"/>
      <c r="S245" s="113"/>
      <c r="T245" s="58"/>
      <c r="U245" s="59"/>
      <c r="V245" s="316"/>
      <c r="W245" s="224"/>
      <c r="X245" s="250"/>
      <c r="Y245" s="224"/>
      <c r="Z245" s="224"/>
      <c r="AA245" s="224"/>
      <c r="AB245" s="224"/>
      <c r="AC245" s="224"/>
      <c r="AD245" s="224"/>
    </row>
    <row r="246" spans="1:30" ht="19.5" customHeight="1">
      <c r="A246" s="311"/>
      <c r="B246" s="16"/>
      <c r="C246" s="224"/>
      <c r="D246" s="413" t="s">
        <v>7159</v>
      </c>
      <c r="E246" s="224"/>
      <c r="F246" s="313"/>
      <c r="G246" s="314"/>
      <c r="H246" s="18"/>
      <c r="I246" s="19"/>
      <c r="J246" s="18"/>
      <c r="K246" s="19"/>
      <c r="L246" s="18"/>
      <c r="M246" s="19"/>
      <c r="N246" s="18"/>
      <c r="O246" s="19"/>
      <c r="P246" s="112"/>
      <c r="Q246" s="113"/>
      <c r="R246" s="112"/>
      <c r="S246" s="115"/>
      <c r="T246" s="58">
        <v>6</v>
      </c>
      <c r="U246" s="59">
        <v>10.526315789473685</v>
      </c>
      <c r="V246" s="316"/>
      <c r="W246" s="224"/>
      <c r="X246" s="250"/>
      <c r="Y246" s="224"/>
      <c r="Z246" s="224"/>
      <c r="AA246" s="224"/>
      <c r="AB246" s="224"/>
      <c r="AC246" s="224"/>
      <c r="AD246" s="224"/>
    </row>
    <row r="247" spans="1:30" ht="19.5" customHeight="1">
      <c r="A247" s="311"/>
      <c r="B247" s="16"/>
      <c r="C247" s="224"/>
      <c r="D247" s="413" t="s">
        <v>7160</v>
      </c>
      <c r="E247" s="224"/>
      <c r="F247" s="313"/>
      <c r="G247" s="314"/>
      <c r="H247" s="18"/>
      <c r="I247" s="19"/>
      <c r="J247" s="18"/>
      <c r="K247" s="19"/>
      <c r="L247" s="18"/>
      <c r="M247" s="19"/>
      <c r="N247" s="18"/>
      <c r="O247" s="19"/>
      <c r="P247" s="112"/>
      <c r="Q247" s="113"/>
      <c r="R247" s="112"/>
      <c r="S247" s="113"/>
      <c r="T247" s="58"/>
      <c r="U247" s="59"/>
      <c r="V247" s="316"/>
      <c r="W247" s="224"/>
      <c r="X247" s="250"/>
      <c r="Y247" s="224"/>
      <c r="Z247" s="224"/>
      <c r="AA247" s="224"/>
      <c r="AB247" s="224"/>
      <c r="AC247" s="224"/>
      <c r="AD247" s="224"/>
    </row>
    <row r="248" spans="1:30" ht="19.5" customHeight="1">
      <c r="A248" s="311"/>
      <c r="B248" s="16"/>
      <c r="C248" s="224"/>
      <c r="D248" s="413" t="s">
        <v>7161</v>
      </c>
      <c r="E248" s="224"/>
      <c r="F248" s="313"/>
      <c r="G248" s="314"/>
      <c r="H248" s="18"/>
      <c r="I248" s="19"/>
      <c r="J248" s="18"/>
      <c r="K248" s="19"/>
      <c r="L248" s="18"/>
      <c r="M248" s="19"/>
      <c r="N248" s="18"/>
      <c r="O248" s="19"/>
      <c r="P248" s="112"/>
      <c r="Q248" s="113"/>
      <c r="R248" s="112"/>
      <c r="S248" s="113"/>
      <c r="T248" s="58"/>
      <c r="U248" s="59"/>
      <c r="V248" s="316"/>
      <c r="W248" s="224"/>
      <c r="X248" s="250"/>
      <c r="Y248" s="224"/>
      <c r="Z248" s="224"/>
      <c r="AA248" s="224"/>
      <c r="AB248" s="224"/>
      <c r="AC248" s="224"/>
      <c r="AD248" s="224"/>
    </row>
    <row r="249" spans="1:30" ht="19.5" customHeight="1">
      <c r="A249" s="311"/>
      <c r="B249" s="16"/>
      <c r="C249" s="224"/>
      <c r="D249" s="413" t="s">
        <v>7085</v>
      </c>
      <c r="E249" s="224"/>
      <c r="F249" s="313"/>
      <c r="G249" s="314"/>
      <c r="H249" s="18"/>
      <c r="I249" s="19"/>
      <c r="J249" s="18"/>
      <c r="K249" s="19"/>
      <c r="L249" s="18"/>
      <c r="M249" s="19"/>
      <c r="N249" s="18"/>
      <c r="O249" s="19"/>
      <c r="P249" s="112"/>
      <c r="Q249" s="113"/>
      <c r="R249" s="112"/>
      <c r="S249" s="113"/>
      <c r="T249" s="58"/>
      <c r="U249" s="59"/>
      <c r="V249" s="316"/>
      <c r="W249" s="224"/>
      <c r="X249" s="250"/>
      <c r="Y249" s="224"/>
      <c r="Z249" s="224"/>
      <c r="AA249" s="224"/>
      <c r="AB249" s="224"/>
      <c r="AC249" s="224"/>
      <c r="AD249" s="224"/>
    </row>
    <row r="250" spans="1:30" ht="19.5" customHeight="1">
      <c r="A250" s="317"/>
      <c r="B250" s="60"/>
      <c r="C250" s="61"/>
      <c r="D250" s="412" t="s">
        <v>7086</v>
      </c>
      <c r="E250" s="61"/>
      <c r="F250" s="319"/>
      <c r="G250" s="320"/>
      <c r="H250" s="62"/>
      <c r="I250" s="37"/>
      <c r="J250" s="62"/>
      <c r="K250" s="37"/>
      <c r="L250" s="62"/>
      <c r="M250" s="37"/>
      <c r="N250" s="62"/>
      <c r="O250" s="37"/>
      <c r="P250" s="107"/>
      <c r="Q250" s="108"/>
      <c r="R250" s="107"/>
      <c r="S250" s="108"/>
      <c r="T250" s="63"/>
      <c r="U250" s="64"/>
      <c r="V250" s="322"/>
      <c r="W250" s="61"/>
      <c r="X250" s="61"/>
      <c r="Y250" s="61"/>
      <c r="Z250" s="61"/>
      <c r="AA250" s="61"/>
      <c r="AB250" s="61"/>
      <c r="AC250" s="61"/>
      <c r="AD250" s="61"/>
    </row>
    <row r="251" spans="1:30" s="5" customFormat="1" ht="19.5" customHeight="1">
      <c r="A251" s="328" t="s">
        <v>3745</v>
      </c>
      <c r="B251" s="39" t="s">
        <v>7174</v>
      </c>
      <c r="C251" s="40" t="s">
        <v>7045</v>
      </c>
      <c r="D251" s="410"/>
      <c r="E251" s="40"/>
      <c r="F251" s="330"/>
      <c r="G251" s="331"/>
      <c r="H251" s="43"/>
      <c r="I251" s="44"/>
      <c r="J251" s="43"/>
      <c r="K251" s="44"/>
      <c r="L251" s="43"/>
      <c r="M251" s="44"/>
      <c r="N251" s="43"/>
      <c r="O251" s="44"/>
      <c r="P251" s="109"/>
      <c r="Q251" s="110"/>
      <c r="R251" s="109"/>
      <c r="S251" s="110"/>
      <c r="T251" s="71">
        <v>57</v>
      </c>
      <c r="U251" s="72">
        <v>100</v>
      </c>
      <c r="V251" s="333"/>
      <c r="W251" s="40"/>
      <c r="X251" s="40"/>
      <c r="Y251" s="40"/>
      <c r="Z251" s="40"/>
      <c r="AA251" s="40"/>
      <c r="AB251" s="40"/>
      <c r="AC251" s="40" t="s">
        <v>138</v>
      </c>
      <c r="AD251" s="40"/>
    </row>
    <row r="252" spans="1:30" ht="19.5" customHeight="1">
      <c r="A252" s="9" t="s">
        <v>3746</v>
      </c>
      <c r="B252" s="9" t="s">
        <v>7175</v>
      </c>
      <c r="C252" s="223" t="s">
        <v>7045</v>
      </c>
      <c r="D252" s="411" t="s">
        <v>2490</v>
      </c>
      <c r="E252" s="223" t="s">
        <v>7073</v>
      </c>
      <c r="F252" s="11"/>
      <c r="G252" s="12"/>
      <c r="H252" s="11"/>
      <c r="I252" s="12"/>
      <c r="J252" s="11"/>
      <c r="K252" s="12"/>
      <c r="L252" s="11"/>
      <c r="M252" s="12"/>
      <c r="N252" s="11"/>
      <c r="O252" s="12"/>
      <c r="P252" s="104"/>
      <c r="Q252" s="105"/>
      <c r="R252" s="104"/>
      <c r="S252" s="105"/>
      <c r="T252" s="56">
        <v>1</v>
      </c>
      <c r="U252" s="57">
        <v>1.7543859649122806</v>
      </c>
      <c r="V252" s="57"/>
      <c r="W252" s="223"/>
      <c r="X252" s="249"/>
      <c r="Y252" s="223"/>
      <c r="Z252" s="223"/>
      <c r="AA252" s="223"/>
      <c r="AB252" s="223"/>
      <c r="AC252" s="223" t="s">
        <v>138</v>
      </c>
      <c r="AD252" s="223"/>
    </row>
    <row r="253" spans="1:30" ht="19.5" customHeight="1">
      <c r="A253" s="311"/>
      <c r="B253" s="16"/>
      <c r="C253" s="224"/>
      <c r="D253" s="413" t="s">
        <v>2491</v>
      </c>
      <c r="E253" s="18"/>
      <c r="F253" s="313"/>
      <c r="G253" s="314"/>
      <c r="H253" s="18"/>
      <c r="I253" s="19"/>
      <c r="J253" s="18"/>
      <c r="K253" s="19"/>
      <c r="L253" s="18"/>
      <c r="M253" s="19"/>
      <c r="N253" s="18"/>
      <c r="O253" s="19"/>
      <c r="P253" s="112"/>
      <c r="Q253" s="113"/>
      <c r="R253" s="112"/>
      <c r="S253" s="113"/>
      <c r="T253" s="58">
        <v>1</v>
      </c>
      <c r="U253" s="59">
        <v>1.7543859649122806</v>
      </c>
      <c r="V253" s="316"/>
      <c r="W253" s="224"/>
      <c r="X253" s="250"/>
      <c r="Y253" s="224"/>
      <c r="Z253" s="224"/>
      <c r="AA253" s="224"/>
      <c r="AB253" s="224"/>
      <c r="AC253" s="224"/>
      <c r="AD253" s="224"/>
    </row>
    <row r="254" spans="1:30" ht="19.5" customHeight="1">
      <c r="A254" s="311"/>
      <c r="B254" s="16"/>
      <c r="C254" s="224"/>
      <c r="D254" s="413" t="s">
        <v>2492</v>
      </c>
      <c r="E254" s="18"/>
      <c r="F254" s="313"/>
      <c r="G254" s="314"/>
      <c r="H254" s="18"/>
      <c r="I254" s="19"/>
      <c r="J254" s="18"/>
      <c r="K254" s="19"/>
      <c r="L254" s="18"/>
      <c r="M254" s="19"/>
      <c r="N254" s="18"/>
      <c r="O254" s="19"/>
      <c r="P254" s="112"/>
      <c r="Q254" s="113"/>
      <c r="R254" s="112"/>
      <c r="S254" s="113"/>
      <c r="T254" s="58">
        <v>1</v>
      </c>
      <c r="U254" s="59">
        <v>1.7543859649122806</v>
      </c>
      <c r="V254" s="316"/>
      <c r="W254" s="224"/>
      <c r="X254" s="250"/>
      <c r="Y254" s="224"/>
      <c r="Z254" s="224"/>
      <c r="AA254" s="224"/>
      <c r="AB254" s="224"/>
      <c r="AC254" s="224"/>
      <c r="AD254" s="224"/>
    </row>
    <row r="255" spans="1:30" ht="19.5" customHeight="1">
      <c r="A255" s="311"/>
      <c r="B255" s="16"/>
      <c r="C255" s="224"/>
      <c r="D255" s="413" t="s">
        <v>2493</v>
      </c>
      <c r="E255" s="18"/>
      <c r="F255" s="313"/>
      <c r="G255" s="314"/>
      <c r="H255" s="18"/>
      <c r="I255" s="19"/>
      <c r="J255" s="18"/>
      <c r="K255" s="19"/>
      <c r="L255" s="18"/>
      <c r="M255" s="19"/>
      <c r="N255" s="18"/>
      <c r="O255" s="19"/>
      <c r="P255" s="112"/>
      <c r="Q255" s="113"/>
      <c r="R255" s="112"/>
      <c r="S255" s="113"/>
      <c r="T255" s="58">
        <v>2</v>
      </c>
      <c r="U255" s="59">
        <v>3.5087719298245612</v>
      </c>
      <c r="V255" s="316"/>
      <c r="W255" s="224"/>
      <c r="X255" s="250"/>
      <c r="Y255" s="224"/>
      <c r="Z255" s="224"/>
      <c r="AA255" s="224"/>
      <c r="AB255" s="224"/>
      <c r="AC255" s="224"/>
      <c r="AD255" s="224"/>
    </row>
    <row r="256" spans="1:30" ht="19.5" customHeight="1">
      <c r="A256" s="311"/>
      <c r="B256" s="16"/>
      <c r="C256" s="224"/>
      <c r="D256" s="413" t="s">
        <v>2494</v>
      </c>
      <c r="E256" s="18"/>
      <c r="F256" s="313"/>
      <c r="G256" s="314"/>
      <c r="H256" s="18"/>
      <c r="I256" s="19"/>
      <c r="J256" s="18"/>
      <c r="K256" s="19"/>
      <c r="L256" s="18"/>
      <c r="M256" s="19"/>
      <c r="N256" s="18"/>
      <c r="O256" s="19"/>
      <c r="P256" s="112"/>
      <c r="Q256" s="113"/>
      <c r="R256" s="112"/>
      <c r="S256" s="113"/>
      <c r="T256" s="58">
        <v>7</v>
      </c>
      <c r="U256" s="59">
        <v>12.280701754385966</v>
      </c>
      <c r="V256" s="316"/>
      <c r="W256" s="224"/>
      <c r="X256" s="250"/>
      <c r="Y256" s="224"/>
      <c r="Z256" s="224"/>
      <c r="AA256" s="224"/>
      <c r="AB256" s="224"/>
      <c r="AC256" s="224"/>
      <c r="AD256" s="224"/>
    </row>
    <row r="257" spans="1:30" ht="19.5" customHeight="1">
      <c r="A257" s="311"/>
      <c r="B257" s="16"/>
      <c r="C257" s="224"/>
      <c r="D257" s="413" t="s">
        <v>2495</v>
      </c>
      <c r="E257" s="18"/>
      <c r="F257" s="313"/>
      <c r="G257" s="314"/>
      <c r="H257" s="18"/>
      <c r="I257" s="19"/>
      <c r="J257" s="18"/>
      <c r="K257" s="19"/>
      <c r="L257" s="18"/>
      <c r="M257" s="19"/>
      <c r="N257" s="18"/>
      <c r="O257" s="19"/>
      <c r="P257" s="112"/>
      <c r="Q257" s="113"/>
      <c r="R257" s="112"/>
      <c r="S257" s="113"/>
      <c r="T257" s="58">
        <v>3</v>
      </c>
      <c r="U257" s="59">
        <v>5.2631578947368425</v>
      </c>
      <c r="V257" s="316"/>
      <c r="W257" s="224"/>
      <c r="X257" s="250"/>
      <c r="Y257" s="224"/>
      <c r="Z257" s="224"/>
      <c r="AA257" s="224"/>
      <c r="AB257" s="224"/>
      <c r="AC257" s="224"/>
      <c r="AD257" s="224"/>
    </row>
    <row r="258" spans="1:30" ht="19.5" customHeight="1">
      <c r="A258" s="311"/>
      <c r="B258" s="16"/>
      <c r="C258" s="224"/>
      <c r="D258" s="413" t="s">
        <v>2496</v>
      </c>
      <c r="E258" s="18"/>
      <c r="F258" s="313"/>
      <c r="G258" s="314"/>
      <c r="H258" s="18"/>
      <c r="I258" s="19"/>
      <c r="J258" s="18"/>
      <c r="K258" s="19"/>
      <c r="L258" s="18"/>
      <c r="M258" s="19"/>
      <c r="N258" s="18"/>
      <c r="O258" s="19"/>
      <c r="P258" s="112"/>
      <c r="Q258" s="113"/>
      <c r="R258" s="112"/>
      <c r="S258" s="113"/>
      <c r="T258" s="58">
        <v>24</v>
      </c>
      <c r="U258" s="59">
        <v>42.10526315789474</v>
      </c>
      <c r="V258" s="316"/>
      <c r="W258" s="224"/>
      <c r="X258" s="250"/>
      <c r="Y258" s="224"/>
      <c r="Z258" s="224"/>
      <c r="AA258" s="224"/>
      <c r="AB258" s="224"/>
      <c r="AC258" s="224"/>
      <c r="AD258" s="224"/>
    </row>
    <row r="259" spans="1:30" ht="19.5" customHeight="1">
      <c r="A259" s="311"/>
      <c r="B259" s="16"/>
      <c r="C259" s="224"/>
      <c r="D259" s="413" t="s">
        <v>2497</v>
      </c>
      <c r="E259" s="18"/>
      <c r="F259" s="313"/>
      <c r="G259" s="314"/>
      <c r="H259" s="18"/>
      <c r="I259" s="19"/>
      <c r="J259" s="18"/>
      <c r="K259" s="19"/>
      <c r="L259" s="18"/>
      <c r="M259" s="19"/>
      <c r="N259" s="18"/>
      <c r="O259" s="19"/>
      <c r="P259" s="112"/>
      <c r="Q259" s="113"/>
      <c r="R259" s="112"/>
      <c r="S259" s="113"/>
      <c r="T259" s="58">
        <v>6</v>
      </c>
      <c r="U259" s="59">
        <v>10.526315789473685</v>
      </c>
      <c r="V259" s="316"/>
      <c r="W259" s="224"/>
      <c r="X259" s="250"/>
      <c r="Y259" s="224"/>
      <c r="Z259" s="224"/>
      <c r="AA259" s="224"/>
      <c r="AB259" s="224"/>
      <c r="AC259" s="224"/>
      <c r="AD259" s="224"/>
    </row>
    <row r="260" spans="1:30" ht="19.5" customHeight="1">
      <c r="A260" s="311"/>
      <c r="B260" s="16"/>
      <c r="C260" s="224"/>
      <c r="D260" s="413" t="s">
        <v>2498</v>
      </c>
      <c r="E260" s="18"/>
      <c r="F260" s="313"/>
      <c r="G260" s="314"/>
      <c r="H260" s="18"/>
      <c r="I260" s="19"/>
      <c r="J260" s="18"/>
      <c r="K260" s="19"/>
      <c r="L260" s="18"/>
      <c r="M260" s="19"/>
      <c r="N260" s="18"/>
      <c r="O260" s="19"/>
      <c r="P260" s="112"/>
      <c r="Q260" s="113"/>
      <c r="R260" s="112"/>
      <c r="S260" s="113"/>
      <c r="T260" s="58">
        <v>1</v>
      </c>
      <c r="U260" s="59">
        <v>1.7543859649122806</v>
      </c>
      <c r="V260" s="316"/>
      <c r="W260" s="224"/>
      <c r="X260" s="250"/>
      <c r="Y260" s="224"/>
      <c r="Z260" s="224"/>
      <c r="AA260" s="224"/>
      <c r="AB260" s="224"/>
      <c r="AC260" s="224"/>
      <c r="AD260" s="224"/>
    </row>
    <row r="261" spans="1:30" ht="19.5" customHeight="1">
      <c r="A261" s="311"/>
      <c r="B261" s="16"/>
      <c r="C261" s="224"/>
      <c r="D261" s="413" t="s">
        <v>7164</v>
      </c>
      <c r="E261" s="18"/>
      <c r="F261" s="313"/>
      <c r="G261" s="314"/>
      <c r="H261" s="18"/>
      <c r="I261" s="19"/>
      <c r="J261" s="18"/>
      <c r="K261" s="19"/>
      <c r="L261" s="18"/>
      <c r="M261" s="19"/>
      <c r="N261" s="18"/>
      <c r="O261" s="19"/>
      <c r="P261" s="112"/>
      <c r="Q261" s="113"/>
      <c r="R261" s="112"/>
      <c r="S261" s="113"/>
      <c r="T261" s="58">
        <v>11</v>
      </c>
      <c r="U261" s="59">
        <v>19.298245614035089</v>
      </c>
      <c r="V261" s="316"/>
      <c r="W261" s="224"/>
      <c r="X261" s="250"/>
      <c r="Y261" s="224"/>
      <c r="Z261" s="224"/>
      <c r="AA261" s="224"/>
      <c r="AB261" s="224"/>
      <c r="AC261" s="224"/>
      <c r="AD261" s="224"/>
    </row>
    <row r="262" spans="1:30" ht="19.5" customHeight="1">
      <c r="A262" s="311"/>
      <c r="B262" s="16"/>
      <c r="C262" s="224"/>
      <c r="D262" s="413" t="s">
        <v>7165</v>
      </c>
      <c r="E262" s="18"/>
      <c r="F262" s="313"/>
      <c r="G262" s="314"/>
      <c r="H262" s="18"/>
      <c r="I262" s="19"/>
      <c r="J262" s="18"/>
      <c r="K262" s="19"/>
      <c r="L262" s="18"/>
      <c r="M262" s="19"/>
      <c r="N262" s="18"/>
      <c r="O262" s="19"/>
      <c r="P262" s="112"/>
      <c r="Q262" s="113"/>
      <c r="R262" s="112"/>
      <c r="S262" s="113"/>
      <c r="T262" s="58"/>
      <c r="U262" s="59"/>
      <c r="V262" s="316"/>
      <c r="W262" s="224"/>
      <c r="X262" s="250"/>
      <c r="Y262" s="224"/>
      <c r="Z262" s="224"/>
      <c r="AA262" s="224"/>
      <c r="AB262" s="224"/>
      <c r="AC262" s="224"/>
      <c r="AD262" s="224"/>
    </row>
    <row r="263" spans="1:30" ht="19.5" customHeight="1">
      <c r="A263" s="311"/>
      <c r="B263" s="16"/>
      <c r="C263" s="224"/>
      <c r="D263" s="413" t="s">
        <v>7085</v>
      </c>
      <c r="E263" s="18"/>
      <c r="F263" s="313"/>
      <c r="G263" s="314"/>
      <c r="H263" s="18"/>
      <c r="I263" s="19"/>
      <c r="J263" s="18"/>
      <c r="K263" s="19"/>
      <c r="L263" s="18"/>
      <c r="M263" s="19"/>
      <c r="N263" s="18"/>
      <c r="O263" s="19"/>
      <c r="P263" s="112"/>
      <c r="Q263" s="113"/>
      <c r="R263" s="112"/>
      <c r="S263" s="113"/>
      <c r="T263" s="58"/>
      <c r="U263" s="59"/>
      <c r="V263" s="316"/>
      <c r="W263" s="224"/>
      <c r="X263" s="250"/>
      <c r="Y263" s="224"/>
      <c r="Z263" s="224"/>
      <c r="AA263" s="224"/>
      <c r="AB263" s="224"/>
      <c r="AC263" s="224"/>
      <c r="AD263" s="224"/>
    </row>
    <row r="264" spans="1:30" ht="19.5" customHeight="1">
      <c r="A264" s="317"/>
      <c r="B264" s="60"/>
      <c r="C264" s="61"/>
      <c r="D264" s="412" t="s">
        <v>7086</v>
      </c>
      <c r="E264" s="62"/>
      <c r="F264" s="319"/>
      <c r="G264" s="320"/>
      <c r="H264" s="62"/>
      <c r="I264" s="37"/>
      <c r="J264" s="62"/>
      <c r="K264" s="37"/>
      <c r="L264" s="62"/>
      <c r="M264" s="37"/>
      <c r="N264" s="62"/>
      <c r="O264" s="37"/>
      <c r="P264" s="107"/>
      <c r="Q264" s="108"/>
      <c r="R264" s="107"/>
      <c r="S264" s="108"/>
      <c r="T264" s="63"/>
      <c r="U264" s="64"/>
      <c r="V264" s="322"/>
      <c r="W264" s="61"/>
      <c r="X264" s="61"/>
      <c r="Y264" s="61"/>
      <c r="Z264" s="61"/>
      <c r="AA264" s="61"/>
      <c r="AB264" s="61"/>
      <c r="AC264" s="61"/>
      <c r="AD264" s="61"/>
    </row>
    <row r="265" spans="1:30" ht="19.5" customHeight="1">
      <c r="A265" s="9" t="s">
        <v>3747</v>
      </c>
      <c r="B265" s="9" t="s">
        <v>7176</v>
      </c>
      <c r="C265" s="223" t="s">
        <v>7045</v>
      </c>
      <c r="D265" s="411" t="s">
        <v>7167</v>
      </c>
      <c r="E265" s="11" t="s">
        <v>7168</v>
      </c>
      <c r="F265" s="11"/>
      <c r="G265" s="12"/>
      <c r="H265" s="11"/>
      <c r="I265" s="12"/>
      <c r="J265" s="11"/>
      <c r="K265" s="12"/>
      <c r="L265" s="11"/>
      <c r="M265" s="12"/>
      <c r="N265" s="11"/>
      <c r="O265" s="12"/>
      <c r="P265" s="104"/>
      <c r="Q265" s="105"/>
      <c r="R265" s="104"/>
      <c r="S265" s="105"/>
      <c r="T265" s="56">
        <v>30</v>
      </c>
      <c r="U265" s="57">
        <v>52.631578947368418</v>
      </c>
      <c r="V265" s="57"/>
      <c r="W265" s="223"/>
      <c r="X265" s="249"/>
      <c r="Y265" s="223"/>
      <c r="Z265" s="223"/>
      <c r="AA265" s="223"/>
      <c r="AB265" s="223"/>
      <c r="AC265" s="223" t="s">
        <v>138</v>
      </c>
      <c r="AD265" s="223"/>
    </row>
    <row r="266" spans="1:30" ht="19.5" customHeight="1">
      <c r="A266" s="311"/>
      <c r="B266" s="16"/>
      <c r="C266" s="224"/>
      <c r="D266" s="413" t="s">
        <v>7169</v>
      </c>
      <c r="E266" s="18"/>
      <c r="F266" s="313"/>
      <c r="G266" s="314"/>
      <c r="H266" s="18"/>
      <c r="I266" s="19"/>
      <c r="J266" s="18"/>
      <c r="K266" s="19"/>
      <c r="L266" s="18"/>
      <c r="M266" s="19"/>
      <c r="N266" s="18"/>
      <c r="O266" s="19"/>
      <c r="P266" s="112"/>
      <c r="Q266" s="113"/>
      <c r="R266" s="112"/>
      <c r="S266" s="113"/>
      <c r="T266" s="58">
        <v>18</v>
      </c>
      <c r="U266" s="59">
        <v>31.578947368421051</v>
      </c>
      <c r="V266" s="316"/>
      <c r="W266" s="224"/>
      <c r="X266" s="250"/>
      <c r="Y266" s="224"/>
      <c r="Z266" s="224"/>
      <c r="AA266" s="224"/>
      <c r="AB266" s="224"/>
      <c r="AC266" s="224"/>
      <c r="AD266" s="224"/>
    </row>
    <row r="267" spans="1:30" ht="19.5" customHeight="1">
      <c r="A267" s="311"/>
      <c r="B267" s="16"/>
      <c r="C267" s="224"/>
      <c r="D267" s="413" t="s">
        <v>7170</v>
      </c>
      <c r="E267" s="18"/>
      <c r="F267" s="313"/>
      <c r="G267" s="314"/>
      <c r="H267" s="18"/>
      <c r="I267" s="19"/>
      <c r="J267" s="18"/>
      <c r="K267" s="19"/>
      <c r="L267" s="18"/>
      <c r="M267" s="19"/>
      <c r="N267" s="18"/>
      <c r="O267" s="19"/>
      <c r="P267" s="112"/>
      <c r="Q267" s="113"/>
      <c r="R267" s="112"/>
      <c r="S267" s="113"/>
      <c r="T267" s="58">
        <v>9</v>
      </c>
      <c r="U267" s="59">
        <v>15.789473684210526</v>
      </c>
      <c r="V267" s="316"/>
      <c r="W267" s="224"/>
      <c r="X267" s="250"/>
      <c r="Y267" s="224"/>
      <c r="Z267" s="224"/>
      <c r="AA267" s="224"/>
      <c r="AB267" s="224"/>
      <c r="AC267" s="224"/>
      <c r="AD267" s="224"/>
    </row>
    <row r="268" spans="1:30" ht="19.5" customHeight="1">
      <c r="A268" s="311"/>
      <c r="B268" s="16"/>
      <c r="C268" s="224"/>
      <c r="D268" s="413" t="s">
        <v>1861</v>
      </c>
      <c r="E268" s="224"/>
      <c r="F268" s="313"/>
      <c r="G268" s="314"/>
      <c r="H268" s="18"/>
      <c r="I268" s="19"/>
      <c r="J268" s="18"/>
      <c r="K268" s="19"/>
      <c r="L268" s="18"/>
      <c r="M268" s="19"/>
      <c r="N268" s="18"/>
      <c r="O268" s="19"/>
      <c r="P268" s="112"/>
      <c r="Q268" s="113"/>
      <c r="R268" s="112"/>
      <c r="S268" s="113"/>
      <c r="T268" s="58"/>
      <c r="U268" s="59"/>
      <c r="V268" s="316"/>
      <c r="W268" s="224"/>
      <c r="X268" s="250"/>
      <c r="Y268" s="224"/>
      <c r="Z268" s="224"/>
      <c r="AA268" s="224"/>
      <c r="AB268" s="224"/>
      <c r="AC268" s="224"/>
      <c r="AD268" s="224"/>
    </row>
    <row r="269" spans="1:30" ht="19.5" customHeight="1">
      <c r="A269" s="317"/>
      <c r="B269" s="60"/>
      <c r="C269" s="61"/>
      <c r="D269" s="412" t="s">
        <v>1862</v>
      </c>
      <c r="E269" s="61"/>
      <c r="F269" s="319"/>
      <c r="G269" s="320"/>
      <c r="H269" s="62"/>
      <c r="I269" s="37"/>
      <c r="J269" s="62"/>
      <c r="K269" s="37"/>
      <c r="L269" s="62"/>
      <c r="M269" s="37"/>
      <c r="N269" s="62"/>
      <c r="O269" s="37"/>
      <c r="P269" s="107"/>
      <c r="Q269" s="108"/>
      <c r="R269" s="107"/>
      <c r="S269" s="108"/>
      <c r="T269" s="63"/>
      <c r="U269" s="64"/>
      <c r="V269" s="322"/>
      <c r="W269" s="61"/>
      <c r="X269" s="61"/>
      <c r="Y269" s="61"/>
      <c r="Z269" s="61"/>
      <c r="AA269" s="61"/>
      <c r="AB269" s="61"/>
      <c r="AC269" s="61"/>
      <c r="AD269" s="61"/>
    </row>
    <row r="270" spans="1:30" ht="19.5" customHeight="1">
      <c r="A270" s="9" t="s">
        <v>3748</v>
      </c>
      <c r="B270" s="9" t="s">
        <v>7177</v>
      </c>
      <c r="C270" s="223" t="s">
        <v>7045</v>
      </c>
      <c r="D270" s="411" t="s">
        <v>1951</v>
      </c>
      <c r="E270" s="223"/>
      <c r="F270" s="11"/>
      <c r="G270" s="12"/>
      <c r="H270" s="11"/>
      <c r="I270" s="12"/>
      <c r="J270" s="11"/>
      <c r="K270" s="12"/>
      <c r="L270" s="11"/>
      <c r="M270" s="12"/>
      <c r="N270" s="11"/>
      <c r="O270" s="12"/>
      <c r="P270" s="104"/>
      <c r="Q270" s="105"/>
      <c r="R270" s="104"/>
      <c r="S270" s="105"/>
      <c r="T270" s="56">
        <v>4</v>
      </c>
      <c r="U270" s="57">
        <v>7.0175438596491224</v>
      </c>
      <c r="V270" s="57"/>
      <c r="W270" s="223"/>
      <c r="X270" s="249"/>
      <c r="Y270" s="223"/>
      <c r="Z270" s="223"/>
      <c r="AA270" s="223"/>
      <c r="AB270" s="223"/>
      <c r="AC270" s="223" t="s">
        <v>138</v>
      </c>
      <c r="AD270" s="223"/>
    </row>
    <row r="271" spans="1:30" ht="19.5" customHeight="1">
      <c r="A271" s="311"/>
      <c r="B271" s="16"/>
      <c r="C271" s="224"/>
      <c r="D271" s="413" t="s">
        <v>1952</v>
      </c>
      <c r="E271" s="224"/>
      <c r="F271" s="313"/>
      <c r="G271" s="314"/>
      <c r="H271" s="18"/>
      <c r="I271" s="19"/>
      <c r="J271" s="18"/>
      <c r="K271" s="19"/>
      <c r="L271" s="18"/>
      <c r="M271" s="19"/>
      <c r="N271" s="18"/>
      <c r="O271" s="19"/>
      <c r="P271" s="112"/>
      <c r="Q271" s="113"/>
      <c r="R271" s="112"/>
      <c r="S271" s="113"/>
      <c r="T271" s="58">
        <v>4</v>
      </c>
      <c r="U271" s="59">
        <v>7.0175438596491224</v>
      </c>
      <c r="V271" s="316"/>
      <c r="W271" s="224"/>
      <c r="X271" s="250"/>
      <c r="Y271" s="224"/>
      <c r="Z271" s="224"/>
      <c r="AA271" s="224"/>
      <c r="AB271" s="224"/>
      <c r="AC271" s="224"/>
      <c r="AD271" s="224"/>
    </row>
    <row r="272" spans="1:30" ht="19.5" customHeight="1">
      <c r="A272" s="311"/>
      <c r="B272" s="16"/>
      <c r="C272" s="224"/>
      <c r="D272" s="413" t="s">
        <v>1953</v>
      </c>
      <c r="E272" s="224"/>
      <c r="F272" s="313"/>
      <c r="G272" s="314"/>
      <c r="H272" s="18"/>
      <c r="I272" s="19"/>
      <c r="J272" s="18"/>
      <c r="K272" s="19"/>
      <c r="L272" s="18"/>
      <c r="M272" s="19"/>
      <c r="N272" s="18"/>
      <c r="O272" s="19"/>
      <c r="P272" s="112"/>
      <c r="Q272" s="113"/>
      <c r="R272" s="112"/>
      <c r="S272" s="113"/>
      <c r="T272" s="58">
        <v>12</v>
      </c>
      <c r="U272" s="59">
        <v>21.05263157894737</v>
      </c>
      <c r="V272" s="316"/>
      <c r="W272" s="224"/>
      <c r="X272" s="250"/>
      <c r="Y272" s="224"/>
      <c r="Z272" s="224"/>
      <c r="AA272" s="224"/>
      <c r="AB272" s="224"/>
      <c r="AC272" s="224"/>
      <c r="AD272" s="224"/>
    </row>
    <row r="273" spans="1:30" ht="19.5" customHeight="1">
      <c r="A273" s="311"/>
      <c r="B273" s="16"/>
      <c r="C273" s="224"/>
      <c r="D273" s="413" t="s">
        <v>1957</v>
      </c>
      <c r="E273" s="224"/>
      <c r="F273" s="313"/>
      <c r="G273" s="314"/>
      <c r="H273" s="18"/>
      <c r="I273" s="19"/>
      <c r="J273" s="18"/>
      <c r="K273" s="19"/>
      <c r="L273" s="18"/>
      <c r="M273" s="19"/>
      <c r="N273" s="18"/>
      <c r="O273" s="19"/>
      <c r="P273" s="112"/>
      <c r="Q273" s="113"/>
      <c r="R273" s="112"/>
      <c r="S273" s="113"/>
      <c r="T273" s="58">
        <v>32</v>
      </c>
      <c r="U273" s="59">
        <v>56.140350877192979</v>
      </c>
      <c r="V273" s="316"/>
      <c r="W273" s="224"/>
      <c r="X273" s="250"/>
      <c r="Y273" s="224"/>
      <c r="Z273" s="224"/>
      <c r="AA273" s="224"/>
      <c r="AB273" s="224"/>
      <c r="AC273" s="224"/>
      <c r="AD273" s="224"/>
    </row>
    <row r="274" spans="1:30" ht="19.5" customHeight="1">
      <c r="A274" s="311"/>
      <c r="B274" s="16"/>
      <c r="C274" s="224"/>
      <c r="D274" s="413" t="s">
        <v>1954</v>
      </c>
      <c r="E274" s="224"/>
      <c r="F274" s="313"/>
      <c r="G274" s="314"/>
      <c r="H274" s="18"/>
      <c r="I274" s="19"/>
      <c r="J274" s="18"/>
      <c r="K274" s="19"/>
      <c r="L274" s="18"/>
      <c r="M274" s="19"/>
      <c r="N274" s="18"/>
      <c r="O274" s="19"/>
      <c r="P274" s="112"/>
      <c r="Q274" s="113"/>
      <c r="R274" s="112"/>
      <c r="S274" s="113"/>
      <c r="T274" s="58">
        <v>1</v>
      </c>
      <c r="U274" s="59">
        <v>1.7543859649122806</v>
      </c>
      <c r="V274" s="316"/>
      <c r="W274" s="224"/>
      <c r="X274" s="250"/>
      <c r="Y274" s="224"/>
      <c r="Z274" s="224"/>
      <c r="AA274" s="224"/>
      <c r="AB274" s="224"/>
      <c r="AC274" s="224"/>
      <c r="AD274" s="224"/>
    </row>
    <row r="275" spans="1:30" ht="19.5" customHeight="1">
      <c r="A275" s="311"/>
      <c r="B275" s="16"/>
      <c r="C275" s="224"/>
      <c r="D275" s="413" t="s">
        <v>1955</v>
      </c>
      <c r="E275" s="224"/>
      <c r="F275" s="313"/>
      <c r="G275" s="314"/>
      <c r="H275" s="18"/>
      <c r="I275" s="19"/>
      <c r="J275" s="18"/>
      <c r="K275" s="19"/>
      <c r="L275" s="18"/>
      <c r="M275" s="19"/>
      <c r="N275" s="18"/>
      <c r="O275" s="19"/>
      <c r="P275" s="112"/>
      <c r="Q275" s="113"/>
      <c r="R275" s="112"/>
      <c r="S275" s="113"/>
      <c r="T275" s="58">
        <v>1</v>
      </c>
      <c r="U275" s="59">
        <v>1.7543859649122806</v>
      </c>
      <c r="V275" s="316"/>
      <c r="W275" s="224"/>
      <c r="X275" s="250"/>
      <c r="Y275" s="224"/>
      <c r="Z275" s="224"/>
      <c r="AA275" s="224"/>
      <c r="AB275" s="224"/>
      <c r="AC275" s="224"/>
      <c r="AD275" s="224"/>
    </row>
    <row r="276" spans="1:30" ht="19.5" customHeight="1">
      <c r="A276" s="317"/>
      <c r="B276" s="60"/>
      <c r="C276" s="61"/>
      <c r="D276" s="412" t="s">
        <v>1956</v>
      </c>
      <c r="E276" s="61"/>
      <c r="F276" s="319"/>
      <c r="G276" s="320"/>
      <c r="H276" s="62"/>
      <c r="I276" s="37"/>
      <c r="J276" s="62"/>
      <c r="K276" s="37"/>
      <c r="L276" s="62"/>
      <c r="M276" s="37"/>
      <c r="N276" s="62"/>
      <c r="O276" s="37"/>
      <c r="P276" s="107"/>
      <c r="Q276" s="108"/>
      <c r="R276" s="107"/>
      <c r="S276" s="108"/>
      <c r="T276" s="63">
        <v>3</v>
      </c>
      <c r="U276" s="64">
        <v>5.2631578947368425</v>
      </c>
      <c r="V276" s="322"/>
      <c r="W276" s="61"/>
      <c r="X276" s="61"/>
      <c r="Y276" s="61"/>
      <c r="Z276" s="61"/>
      <c r="AA276" s="61"/>
      <c r="AB276" s="61"/>
      <c r="AC276" s="61"/>
      <c r="AD276" s="61"/>
    </row>
    <row r="277" spans="1:30" s="5" customFormat="1" ht="19.5" customHeight="1">
      <c r="A277" s="328" t="s">
        <v>3749</v>
      </c>
      <c r="B277" s="39" t="s">
        <v>2499</v>
      </c>
      <c r="C277" s="40" t="s">
        <v>7045</v>
      </c>
      <c r="D277" s="410"/>
      <c r="E277" s="40"/>
      <c r="F277" s="330"/>
      <c r="G277" s="331"/>
      <c r="H277" s="43"/>
      <c r="I277" s="44"/>
      <c r="J277" s="43"/>
      <c r="K277" s="44"/>
      <c r="L277" s="43"/>
      <c r="M277" s="44"/>
      <c r="N277" s="43"/>
      <c r="O277" s="44"/>
      <c r="P277" s="109"/>
      <c r="Q277" s="110"/>
      <c r="R277" s="109"/>
      <c r="S277" s="110"/>
      <c r="T277" s="71">
        <v>2</v>
      </c>
      <c r="U277" s="72">
        <v>100</v>
      </c>
      <c r="V277" s="333"/>
      <c r="W277" s="40"/>
      <c r="X277" s="40"/>
      <c r="Y277" s="40"/>
      <c r="Z277" s="40"/>
      <c r="AA277" s="40"/>
      <c r="AB277" s="40"/>
      <c r="AC277" s="40" t="s">
        <v>138</v>
      </c>
      <c r="AD277" s="40"/>
    </row>
    <row r="278" spans="1:30" ht="19.5" customHeight="1">
      <c r="A278" s="9" t="s">
        <v>3750</v>
      </c>
      <c r="B278" s="9" t="s">
        <v>2500</v>
      </c>
      <c r="C278" s="223" t="s">
        <v>7045</v>
      </c>
      <c r="D278" s="411" t="s">
        <v>2483</v>
      </c>
      <c r="E278" s="223" t="s">
        <v>7073</v>
      </c>
      <c r="F278" s="11"/>
      <c r="G278" s="12"/>
      <c r="H278" s="11"/>
      <c r="I278" s="12"/>
      <c r="J278" s="11"/>
      <c r="K278" s="12"/>
      <c r="L278" s="11"/>
      <c r="M278" s="12"/>
      <c r="N278" s="11"/>
      <c r="O278" s="12"/>
      <c r="P278" s="104"/>
      <c r="Q278" s="105"/>
      <c r="R278" s="104"/>
      <c r="S278" s="105"/>
      <c r="T278" s="56">
        <v>1</v>
      </c>
      <c r="U278" s="57">
        <v>50</v>
      </c>
      <c r="V278" s="57"/>
      <c r="W278" s="223"/>
      <c r="X278" s="249"/>
      <c r="Y278" s="223"/>
      <c r="Z278" s="223"/>
      <c r="AA278" s="223"/>
      <c r="AB278" s="223"/>
      <c r="AC278" s="223" t="s">
        <v>138</v>
      </c>
      <c r="AD278" s="223"/>
    </row>
    <row r="279" spans="1:30" ht="19.5" customHeight="1">
      <c r="A279" s="311"/>
      <c r="B279" s="16"/>
      <c r="C279" s="224"/>
      <c r="D279" s="413" t="s">
        <v>2484</v>
      </c>
      <c r="E279" s="224"/>
      <c r="F279" s="313"/>
      <c r="G279" s="314"/>
      <c r="H279" s="18"/>
      <c r="I279" s="19"/>
      <c r="J279" s="18"/>
      <c r="K279" s="19"/>
      <c r="L279" s="18"/>
      <c r="M279" s="19"/>
      <c r="N279" s="18"/>
      <c r="O279" s="19"/>
      <c r="P279" s="112"/>
      <c r="Q279" s="113"/>
      <c r="R279" s="112"/>
      <c r="S279" s="113"/>
      <c r="T279" s="58"/>
      <c r="U279" s="59"/>
      <c r="V279" s="316"/>
      <c r="W279" s="224"/>
      <c r="X279" s="250"/>
      <c r="Y279" s="224"/>
      <c r="Z279" s="224"/>
      <c r="AA279" s="224"/>
      <c r="AB279" s="224"/>
      <c r="AC279" s="224"/>
      <c r="AD279" s="224"/>
    </row>
    <row r="280" spans="1:30" ht="19.5" customHeight="1">
      <c r="A280" s="311"/>
      <c r="B280" s="16"/>
      <c r="C280" s="224"/>
      <c r="D280" s="413" t="s">
        <v>2485</v>
      </c>
      <c r="E280" s="224"/>
      <c r="F280" s="313"/>
      <c r="G280" s="314"/>
      <c r="H280" s="18"/>
      <c r="I280" s="19"/>
      <c r="J280" s="18"/>
      <c r="K280" s="19"/>
      <c r="L280" s="18"/>
      <c r="M280" s="19"/>
      <c r="N280" s="18"/>
      <c r="O280" s="19"/>
      <c r="P280" s="112"/>
      <c r="Q280" s="113"/>
      <c r="R280" s="112"/>
      <c r="S280" s="113"/>
      <c r="T280" s="58"/>
      <c r="U280" s="59"/>
      <c r="V280" s="316"/>
      <c r="W280" s="224"/>
      <c r="X280" s="250"/>
      <c r="Y280" s="224"/>
      <c r="Z280" s="224"/>
      <c r="AA280" s="224"/>
      <c r="AB280" s="224"/>
      <c r="AC280" s="224"/>
      <c r="AD280" s="224"/>
    </row>
    <row r="281" spans="1:30" ht="19.5" customHeight="1">
      <c r="A281" s="311"/>
      <c r="B281" s="16"/>
      <c r="C281" s="224"/>
      <c r="D281" s="413" t="s">
        <v>2486</v>
      </c>
      <c r="E281" s="224"/>
      <c r="F281" s="313"/>
      <c r="G281" s="314"/>
      <c r="H281" s="18"/>
      <c r="I281" s="19"/>
      <c r="J281" s="18"/>
      <c r="K281" s="19"/>
      <c r="L281" s="18"/>
      <c r="M281" s="19"/>
      <c r="N281" s="18"/>
      <c r="O281" s="19"/>
      <c r="P281" s="112"/>
      <c r="Q281" s="113"/>
      <c r="R281" s="112"/>
      <c r="S281" s="113"/>
      <c r="T281" s="58"/>
      <c r="U281" s="59"/>
      <c r="V281" s="316"/>
      <c r="W281" s="224"/>
      <c r="X281" s="250"/>
      <c r="Y281" s="224"/>
      <c r="Z281" s="224"/>
      <c r="AA281" s="224"/>
      <c r="AB281" s="224"/>
      <c r="AC281" s="224"/>
      <c r="AD281" s="224"/>
    </row>
    <row r="282" spans="1:30" ht="19.5" customHeight="1">
      <c r="A282" s="311"/>
      <c r="B282" s="16"/>
      <c r="C282" s="224"/>
      <c r="D282" s="413" t="s">
        <v>2487</v>
      </c>
      <c r="E282" s="224"/>
      <c r="F282" s="313"/>
      <c r="G282" s="314"/>
      <c r="H282" s="18"/>
      <c r="I282" s="19"/>
      <c r="J282" s="18"/>
      <c r="K282" s="19"/>
      <c r="L282" s="18"/>
      <c r="M282" s="19"/>
      <c r="N282" s="18"/>
      <c r="O282" s="19"/>
      <c r="P282" s="112"/>
      <c r="Q282" s="113"/>
      <c r="R282" s="112"/>
      <c r="S282" s="113"/>
      <c r="T282" s="58"/>
      <c r="U282" s="59"/>
      <c r="V282" s="316"/>
      <c r="W282" s="224"/>
      <c r="X282" s="250"/>
      <c r="Y282" s="224"/>
      <c r="Z282" s="224"/>
      <c r="AA282" s="224"/>
      <c r="AB282" s="224"/>
      <c r="AC282" s="224"/>
      <c r="AD282" s="224"/>
    </row>
    <row r="283" spans="1:30" ht="19.5" customHeight="1">
      <c r="A283" s="311"/>
      <c r="B283" s="16"/>
      <c r="C283" s="224"/>
      <c r="D283" s="413" t="s">
        <v>1979</v>
      </c>
      <c r="E283" s="224"/>
      <c r="F283" s="313"/>
      <c r="G283" s="314"/>
      <c r="H283" s="18"/>
      <c r="I283" s="19"/>
      <c r="J283" s="18"/>
      <c r="K283" s="19"/>
      <c r="L283" s="18"/>
      <c r="M283" s="19"/>
      <c r="N283" s="18"/>
      <c r="O283" s="19"/>
      <c r="P283" s="112"/>
      <c r="Q283" s="113"/>
      <c r="R283" s="112"/>
      <c r="S283" s="113"/>
      <c r="T283" s="58">
        <v>1</v>
      </c>
      <c r="U283" s="59">
        <v>50</v>
      </c>
      <c r="V283" s="316"/>
      <c r="W283" s="224"/>
      <c r="X283" s="250"/>
      <c r="Y283" s="224"/>
      <c r="Z283" s="224"/>
      <c r="AA283" s="224"/>
      <c r="AB283" s="224"/>
      <c r="AC283" s="224"/>
      <c r="AD283" s="224"/>
    </row>
    <row r="284" spans="1:30" ht="19.5" customHeight="1">
      <c r="A284" s="311"/>
      <c r="B284" s="16"/>
      <c r="C284" s="224"/>
      <c r="D284" s="413" t="s">
        <v>1980</v>
      </c>
      <c r="E284" s="224"/>
      <c r="F284" s="313"/>
      <c r="G284" s="314"/>
      <c r="H284" s="18"/>
      <c r="I284" s="19"/>
      <c r="J284" s="18"/>
      <c r="K284" s="19"/>
      <c r="L284" s="18"/>
      <c r="M284" s="19"/>
      <c r="N284" s="18"/>
      <c r="O284" s="19"/>
      <c r="P284" s="112"/>
      <c r="Q284" s="113"/>
      <c r="R284" s="112"/>
      <c r="S284" s="113"/>
      <c r="T284" s="58"/>
      <c r="U284" s="59"/>
      <c r="V284" s="316"/>
      <c r="W284" s="224"/>
      <c r="X284" s="250"/>
      <c r="Y284" s="224"/>
      <c r="Z284" s="224"/>
      <c r="AA284" s="224"/>
      <c r="AB284" s="224"/>
      <c r="AC284" s="224"/>
      <c r="AD284" s="224"/>
    </row>
    <row r="285" spans="1:30" ht="19.5" customHeight="1">
      <c r="A285" s="311"/>
      <c r="B285" s="16"/>
      <c r="C285" s="224"/>
      <c r="D285" s="413" t="s">
        <v>2488</v>
      </c>
      <c r="E285" s="224"/>
      <c r="F285" s="313"/>
      <c r="G285" s="314"/>
      <c r="H285" s="18"/>
      <c r="I285" s="19"/>
      <c r="J285" s="18"/>
      <c r="K285" s="19"/>
      <c r="L285" s="18"/>
      <c r="M285" s="19"/>
      <c r="N285" s="18"/>
      <c r="O285" s="19"/>
      <c r="P285" s="112"/>
      <c r="Q285" s="113"/>
      <c r="R285" s="112"/>
      <c r="S285" s="113"/>
      <c r="T285" s="58"/>
      <c r="U285" s="59"/>
      <c r="V285" s="316"/>
      <c r="W285" s="224"/>
      <c r="X285" s="250"/>
      <c r="Y285" s="224"/>
      <c r="Z285" s="224"/>
      <c r="AA285" s="224"/>
      <c r="AB285" s="224"/>
      <c r="AC285" s="224"/>
      <c r="AD285" s="224"/>
    </row>
    <row r="286" spans="1:30" ht="19.5" customHeight="1">
      <c r="A286" s="311"/>
      <c r="B286" s="16"/>
      <c r="C286" s="224"/>
      <c r="D286" s="413" t="s">
        <v>2489</v>
      </c>
      <c r="E286" s="224"/>
      <c r="F286" s="313"/>
      <c r="G286" s="314"/>
      <c r="H286" s="18"/>
      <c r="I286" s="19"/>
      <c r="J286" s="18"/>
      <c r="K286" s="19"/>
      <c r="L286" s="18"/>
      <c r="M286" s="19"/>
      <c r="N286" s="18"/>
      <c r="O286" s="19"/>
      <c r="P286" s="112"/>
      <c r="Q286" s="113"/>
      <c r="R286" s="112"/>
      <c r="S286" s="113"/>
      <c r="T286" s="58"/>
      <c r="U286" s="59"/>
      <c r="V286" s="316"/>
      <c r="W286" s="224"/>
      <c r="X286" s="250"/>
      <c r="Y286" s="224"/>
      <c r="Z286" s="224"/>
      <c r="AA286" s="224"/>
      <c r="AB286" s="224"/>
      <c r="AC286" s="224"/>
      <c r="AD286" s="224"/>
    </row>
    <row r="287" spans="1:30" ht="19.5" customHeight="1">
      <c r="A287" s="311"/>
      <c r="B287" s="16"/>
      <c r="C287" s="224"/>
      <c r="D287" s="413" t="s">
        <v>7152</v>
      </c>
      <c r="E287" s="224"/>
      <c r="F287" s="313"/>
      <c r="G287" s="314"/>
      <c r="H287" s="18"/>
      <c r="I287" s="19"/>
      <c r="J287" s="18"/>
      <c r="K287" s="19"/>
      <c r="L287" s="18"/>
      <c r="M287" s="19"/>
      <c r="N287" s="18"/>
      <c r="O287" s="19"/>
      <c r="P287" s="112"/>
      <c r="Q287" s="113"/>
      <c r="R287" s="112"/>
      <c r="S287" s="113"/>
      <c r="T287" s="58"/>
      <c r="U287" s="59"/>
      <c r="V287" s="316"/>
      <c r="W287" s="224"/>
      <c r="X287" s="250"/>
      <c r="Y287" s="224"/>
      <c r="Z287" s="224"/>
      <c r="AA287" s="224"/>
      <c r="AB287" s="224"/>
      <c r="AC287" s="224"/>
      <c r="AD287" s="224"/>
    </row>
    <row r="288" spans="1:30" ht="19.5" customHeight="1">
      <c r="A288" s="311"/>
      <c r="B288" s="16"/>
      <c r="C288" s="224"/>
      <c r="D288" s="413" t="s">
        <v>7075</v>
      </c>
      <c r="E288" s="224"/>
      <c r="F288" s="313"/>
      <c r="G288" s="314"/>
      <c r="H288" s="18"/>
      <c r="I288" s="19"/>
      <c r="J288" s="18"/>
      <c r="K288" s="19"/>
      <c r="L288" s="18"/>
      <c r="M288" s="19"/>
      <c r="N288" s="18"/>
      <c r="O288" s="19"/>
      <c r="P288" s="112"/>
      <c r="Q288" s="113"/>
      <c r="R288" s="112"/>
      <c r="S288" s="113"/>
      <c r="T288" s="58"/>
      <c r="U288" s="59"/>
      <c r="V288" s="316"/>
      <c r="W288" s="224"/>
      <c r="X288" s="250"/>
      <c r="Y288" s="224"/>
      <c r="Z288" s="224"/>
      <c r="AA288" s="224"/>
      <c r="AB288" s="224"/>
      <c r="AC288" s="224"/>
      <c r="AD288" s="224"/>
    </row>
    <row r="289" spans="1:30" ht="19.5" customHeight="1">
      <c r="A289" s="311"/>
      <c r="B289" s="16"/>
      <c r="C289" s="224"/>
      <c r="D289" s="413" t="s">
        <v>7153</v>
      </c>
      <c r="E289" s="224"/>
      <c r="F289" s="313"/>
      <c r="G289" s="314"/>
      <c r="H289" s="18"/>
      <c r="I289" s="19"/>
      <c r="J289" s="18"/>
      <c r="K289" s="19"/>
      <c r="L289" s="18"/>
      <c r="M289" s="19"/>
      <c r="N289" s="18"/>
      <c r="O289" s="19"/>
      <c r="P289" s="112"/>
      <c r="Q289" s="113"/>
      <c r="R289" s="112"/>
      <c r="S289" s="113"/>
      <c r="T289" s="58"/>
      <c r="U289" s="59"/>
      <c r="V289" s="316"/>
      <c r="W289" s="224"/>
      <c r="X289" s="250"/>
      <c r="Y289" s="224"/>
      <c r="Z289" s="224"/>
      <c r="AA289" s="224"/>
      <c r="AB289" s="224"/>
      <c r="AC289" s="224"/>
      <c r="AD289" s="224"/>
    </row>
    <row r="290" spans="1:30" ht="19.5" customHeight="1">
      <c r="A290" s="311"/>
      <c r="B290" s="16"/>
      <c r="C290" s="224"/>
      <c r="D290" s="413" t="s">
        <v>7154</v>
      </c>
      <c r="E290" s="224"/>
      <c r="F290" s="313"/>
      <c r="G290" s="314"/>
      <c r="H290" s="18"/>
      <c r="I290" s="19"/>
      <c r="J290" s="18"/>
      <c r="K290" s="19"/>
      <c r="L290" s="18"/>
      <c r="M290" s="19"/>
      <c r="N290" s="18"/>
      <c r="O290" s="19"/>
      <c r="P290" s="112"/>
      <c r="Q290" s="113"/>
      <c r="R290" s="112"/>
      <c r="S290" s="113"/>
      <c r="T290" s="58"/>
      <c r="U290" s="59"/>
      <c r="V290" s="316"/>
      <c r="W290" s="224"/>
      <c r="X290" s="250"/>
      <c r="Y290" s="224"/>
      <c r="Z290" s="224"/>
      <c r="AA290" s="224"/>
      <c r="AB290" s="224"/>
      <c r="AC290" s="224"/>
      <c r="AD290" s="224"/>
    </row>
    <row r="291" spans="1:30" ht="19.5" customHeight="1">
      <c r="A291" s="311"/>
      <c r="B291" s="16"/>
      <c r="C291" s="224"/>
      <c r="D291" s="413" t="s">
        <v>7155</v>
      </c>
      <c r="E291" s="224"/>
      <c r="F291" s="313"/>
      <c r="G291" s="314"/>
      <c r="H291" s="18"/>
      <c r="I291" s="19"/>
      <c r="J291" s="18"/>
      <c r="K291" s="19"/>
      <c r="L291" s="18"/>
      <c r="M291" s="19"/>
      <c r="N291" s="18"/>
      <c r="O291" s="19"/>
      <c r="P291" s="112"/>
      <c r="Q291" s="113"/>
      <c r="R291" s="112"/>
      <c r="S291" s="113"/>
      <c r="T291" s="58"/>
      <c r="U291" s="59"/>
      <c r="V291" s="316"/>
      <c r="W291" s="224"/>
      <c r="X291" s="250"/>
      <c r="Y291" s="224"/>
      <c r="Z291" s="224"/>
      <c r="AA291" s="224"/>
      <c r="AB291" s="224"/>
      <c r="AC291" s="224"/>
      <c r="AD291" s="224"/>
    </row>
    <row r="292" spans="1:30" ht="19.5" customHeight="1">
      <c r="A292" s="311"/>
      <c r="B292" s="16"/>
      <c r="C292" s="224"/>
      <c r="D292" s="413" t="s">
        <v>7156</v>
      </c>
      <c r="E292" s="224"/>
      <c r="F292" s="313"/>
      <c r="G292" s="314"/>
      <c r="H292" s="18"/>
      <c r="I292" s="19"/>
      <c r="J292" s="18"/>
      <c r="K292" s="19"/>
      <c r="L292" s="18"/>
      <c r="M292" s="19"/>
      <c r="N292" s="18"/>
      <c r="O292" s="19"/>
      <c r="P292" s="112"/>
      <c r="Q292" s="113"/>
      <c r="R292" s="112"/>
      <c r="S292" s="113"/>
      <c r="T292" s="58"/>
      <c r="U292" s="59"/>
      <c r="V292" s="316"/>
      <c r="W292" s="224"/>
      <c r="X292" s="250"/>
      <c r="Y292" s="224"/>
      <c r="Z292" s="224"/>
      <c r="AA292" s="224"/>
      <c r="AB292" s="224"/>
      <c r="AC292" s="224"/>
      <c r="AD292" s="224"/>
    </row>
    <row r="293" spans="1:30" ht="19.5" customHeight="1">
      <c r="A293" s="311"/>
      <c r="B293" s="16"/>
      <c r="C293" s="224"/>
      <c r="D293" s="413" t="s">
        <v>7157</v>
      </c>
      <c r="E293" s="224"/>
      <c r="F293" s="313"/>
      <c r="G293" s="314"/>
      <c r="H293" s="18"/>
      <c r="I293" s="19"/>
      <c r="J293" s="18"/>
      <c r="K293" s="19"/>
      <c r="L293" s="18"/>
      <c r="M293" s="19"/>
      <c r="N293" s="18"/>
      <c r="O293" s="19"/>
      <c r="P293" s="112"/>
      <c r="Q293" s="113"/>
      <c r="R293" s="112"/>
      <c r="S293" s="113"/>
      <c r="T293" s="58"/>
      <c r="U293" s="59"/>
      <c r="V293" s="316"/>
      <c r="W293" s="224"/>
      <c r="X293" s="250"/>
      <c r="Y293" s="224"/>
      <c r="Z293" s="224"/>
      <c r="AA293" s="224"/>
      <c r="AB293" s="224"/>
      <c r="AC293" s="224"/>
      <c r="AD293" s="224"/>
    </row>
    <row r="294" spans="1:30" ht="19.5" customHeight="1">
      <c r="A294" s="311"/>
      <c r="B294" s="16"/>
      <c r="C294" s="224"/>
      <c r="D294" s="413" t="s">
        <v>7158</v>
      </c>
      <c r="E294" s="224"/>
      <c r="F294" s="313"/>
      <c r="G294" s="314"/>
      <c r="H294" s="18"/>
      <c r="I294" s="19"/>
      <c r="J294" s="18"/>
      <c r="K294" s="19"/>
      <c r="L294" s="18"/>
      <c r="M294" s="19"/>
      <c r="N294" s="18"/>
      <c r="O294" s="19"/>
      <c r="P294" s="112"/>
      <c r="Q294" s="113"/>
      <c r="R294" s="112"/>
      <c r="S294" s="113"/>
      <c r="T294" s="58"/>
      <c r="U294" s="59"/>
      <c r="V294" s="316"/>
      <c r="W294" s="224"/>
      <c r="X294" s="250"/>
      <c r="Y294" s="224"/>
      <c r="Z294" s="224"/>
      <c r="AA294" s="224"/>
      <c r="AB294" s="224"/>
      <c r="AC294" s="224"/>
      <c r="AD294" s="224"/>
    </row>
    <row r="295" spans="1:30" ht="19.5" customHeight="1">
      <c r="A295" s="311"/>
      <c r="B295" s="16"/>
      <c r="C295" s="224"/>
      <c r="D295" s="413" t="s">
        <v>7159</v>
      </c>
      <c r="E295" s="224"/>
      <c r="F295" s="313"/>
      <c r="G295" s="314"/>
      <c r="H295" s="18"/>
      <c r="I295" s="19"/>
      <c r="J295" s="18"/>
      <c r="K295" s="19"/>
      <c r="L295" s="18"/>
      <c r="M295" s="19"/>
      <c r="N295" s="18"/>
      <c r="O295" s="19"/>
      <c r="P295" s="112"/>
      <c r="Q295" s="113"/>
      <c r="R295" s="112"/>
      <c r="S295" s="113"/>
      <c r="T295" s="58"/>
      <c r="U295" s="59"/>
      <c r="V295" s="316"/>
      <c r="W295" s="224"/>
      <c r="X295" s="250"/>
      <c r="Y295" s="224"/>
      <c r="Z295" s="224"/>
      <c r="AA295" s="224"/>
      <c r="AB295" s="224"/>
      <c r="AC295" s="224"/>
      <c r="AD295" s="224"/>
    </row>
    <row r="296" spans="1:30" ht="19.5" customHeight="1">
      <c r="A296" s="311"/>
      <c r="B296" s="16"/>
      <c r="C296" s="224"/>
      <c r="D296" s="413" t="s">
        <v>7160</v>
      </c>
      <c r="E296" s="224"/>
      <c r="F296" s="313"/>
      <c r="G296" s="314"/>
      <c r="H296" s="18"/>
      <c r="I296" s="19"/>
      <c r="J296" s="18"/>
      <c r="K296" s="19"/>
      <c r="L296" s="18"/>
      <c r="M296" s="19"/>
      <c r="N296" s="18"/>
      <c r="O296" s="19"/>
      <c r="P296" s="112"/>
      <c r="Q296" s="113"/>
      <c r="R296" s="112"/>
      <c r="S296" s="113"/>
      <c r="T296" s="58"/>
      <c r="U296" s="59"/>
      <c r="V296" s="316"/>
      <c r="W296" s="224"/>
      <c r="X296" s="250"/>
      <c r="Y296" s="224"/>
      <c r="Z296" s="224"/>
      <c r="AA296" s="224"/>
      <c r="AB296" s="224"/>
      <c r="AC296" s="224"/>
      <c r="AD296" s="224"/>
    </row>
    <row r="297" spans="1:30" ht="19.5" customHeight="1">
      <c r="A297" s="311"/>
      <c r="B297" s="16"/>
      <c r="C297" s="224"/>
      <c r="D297" s="413" t="s">
        <v>7161</v>
      </c>
      <c r="E297" s="224"/>
      <c r="F297" s="313"/>
      <c r="G297" s="314"/>
      <c r="H297" s="18"/>
      <c r="I297" s="19"/>
      <c r="J297" s="18"/>
      <c r="K297" s="19"/>
      <c r="L297" s="18"/>
      <c r="M297" s="19"/>
      <c r="N297" s="18"/>
      <c r="O297" s="19"/>
      <c r="P297" s="112"/>
      <c r="Q297" s="113"/>
      <c r="R297" s="112"/>
      <c r="S297" s="113"/>
      <c r="T297" s="58"/>
      <c r="U297" s="59"/>
      <c r="V297" s="316"/>
      <c r="W297" s="224"/>
      <c r="X297" s="250"/>
      <c r="Y297" s="224"/>
      <c r="Z297" s="224"/>
      <c r="AA297" s="224"/>
      <c r="AB297" s="224"/>
      <c r="AC297" s="224"/>
      <c r="AD297" s="224"/>
    </row>
    <row r="298" spans="1:30" ht="19.5" customHeight="1">
      <c r="A298" s="311"/>
      <c r="B298" s="16"/>
      <c r="C298" s="224"/>
      <c r="D298" s="413" t="s">
        <v>7085</v>
      </c>
      <c r="E298" s="224"/>
      <c r="F298" s="313"/>
      <c r="G298" s="314"/>
      <c r="H298" s="18"/>
      <c r="I298" s="19"/>
      <c r="J298" s="18"/>
      <c r="K298" s="19"/>
      <c r="L298" s="18"/>
      <c r="M298" s="19"/>
      <c r="N298" s="18"/>
      <c r="O298" s="19"/>
      <c r="P298" s="112"/>
      <c r="Q298" s="113"/>
      <c r="R298" s="112"/>
      <c r="S298" s="113"/>
      <c r="T298" s="58"/>
      <c r="U298" s="59"/>
      <c r="V298" s="316"/>
      <c r="W298" s="224"/>
      <c r="X298" s="250"/>
      <c r="Y298" s="224"/>
      <c r="Z298" s="224"/>
      <c r="AA298" s="224"/>
      <c r="AB298" s="224"/>
      <c r="AC298" s="224"/>
      <c r="AD298" s="224"/>
    </row>
    <row r="299" spans="1:30" ht="19.5" customHeight="1">
      <c r="A299" s="317"/>
      <c r="B299" s="60"/>
      <c r="C299" s="61"/>
      <c r="D299" s="412" t="s">
        <v>7086</v>
      </c>
      <c r="E299" s="61"/>
      <c r="F299" s="319"/>
      <c r="G299" s="320"/>
      <c r="H299" s="62"/>
      <c r="I299" s="37"/>
      <c r="J299" s="62"/>
      <c r="K299" s="37"/>
      <c r="L299" s="62"/>
      <c r="M299" s="37"/>
      <c r="N299" s="62"/>
      <c r="O299" s="37"/>
      <c r="P299" s="107"/>
      <c r="Q299" s="108"/>
      <c r="R299" s="107"/>
      <c r="S299" s="108"/>
      <c r="T299" s="63"/>
      <c r="U299" s="64"/>
      <c r="V299" s="322"/>
      <c r="W299" s="61"/>
      <c r="X299" s="61"/>
      <c r="Y299" s="61"/>
      <c r="Z299" s="61"/>
      <c r="AA299" s="61"/>
      <c r="AB299" s="61"/>
      <c r="AC299" s="61"/>
      <c r="AD299" s="61"/>
    </row>
    <row r="300" spans="1:30" s="5" customFormat="1" ht="19.5" customHeight="1">
      <c r="A300" s="328" t="s">
        <v>3751</v>
      </c>
      <c r="B300" s="39" t="s">
        <v>2501</v>
      </c>
      <c r="C300" s="40" t="s">
        <v>7045</v>
      </c>
      <c r="D300" s="410"/>
      <c r="E300" s="40"/>
      <c r="F300" s="330"/>
      <c r="G300" s="331"/>
      <c r="H300" s="43"/>
      <c r="I300" s="44"/>
      <c r="J300" s="43"/>
      <c r="K300" s="44"/>
      <c r="L300" s="43"/>
      <c r="M300" s="44"/>
      <c r="N300" s="43"/>
      <c r="O300" s="44"/>
      <c r="P300" s="109"/>
      <c r="Q300" s="110"/>
      <c r="R300" s="109"/>
      <c r="S300" s="110"/>
      <c r="T300" s="71">
        <v>2</v>
      </c>
      <c r="U300" s="72">
        <v>100</v>
      </c>
      <c r="V300" s="333"/>
      <c r="W300" s="40"/>
      <c r="X300" s="40"/>
      <c r="Y300" s="40"/>
      <c r="Z300" s="40"/>
      <c r="AA300" s="40"/>
      <c r="AB300" s="40"/>
      <c r="AC300" s="40" t="s">
        <v>138</v>
      </c>
      <c r="AD300" s="40"/>
    </row>
    <row r="301" spans="1:30" ht="19.5" customHeight="1">
      <c r="A301" s="9" t="s">
        <v>3752</v>
      </c>
      <c r="B301" s="9" t="s">
        <v>2502</v>
      </c>
      <c r="C301" s="223" t="s">
        <v>7045</v>
      </c>
      <c r="D301" s="411" t="s">
        <v>2490</v>
      </c>
      <c r="E301" s="223" t="s">
        <v>7073</v>
      </c>
      <c r="F301" s="11"/>
      <c r="G301" s="12"/>
      <c r="H301" s="11"/>
      <c r="I301" s="12"/>
      <c r="J301" s="11"/>
      <c r="K301" s="12"/>
      <c r="L301" s="11"/>
      <c r="M301" s="12"/>
      <c r="N301" s="11"/>
      <c r="O301" s="12"/>
      <c r="P301" s="104"/>
      <c r="Q301" s="105"/>
      <c r="R301" s="104"/>
      <c r="S301" s="105"/>
      <c r="T301" s="56"/>
      <c r="U301" s="57"/>
      <c r="V301" s="57"/>
      <c r="W301" s="223"/>
      <c r="X301" s="249"/>
      <c r="Y301" s="223"/>
      <c r="Z301" s="223"/>
      <c r="AA301" s="223"/>
      <c r="AB301" s="223"/>
      <c r="AC301" s="223" t="s">
        <v>138</v>
      </c>
      <c r="AD301" s="223"/>
    </row>
    <row r="302" spans="1:30" ht="19.5" customHeight="1">
      <c r="A302" s="311"/>
      <c r="B302" s="16"/>
      <c r="C302" s="224"/>
      <c r="D302" s="413" t="s">
        <v>2491</v>
      </c>
      <c r="E302" s="224"/>
      <c r="F302" s="313"/>
      <c r="G302" s="314"/>
      <c r="H302" s="18"/>
      <c r="I302" s="19"/>
      <c r="J302" s="18"/>
      <c r="K302" s="19"/>
      <c r="L302" s="18"/>
      <c r="M302" s="19"/>
      <c r="N302" s="18"/>
      <c r="O302" s="19"/>
      <c r="P302" s="112"/>
      <c r="Q302" s="113"/>
      <c r="R302" s="112"/>
      <c r="S302" s="113"/>
      <c r="T302" s="58"/>
      <c r="U302" s="59"/>
      <c r="V302" s="316"/>
      <c r="W302" s="224"/>
      <c r="X302" s="250"/>
      <c r="Y302" s="224"/>
      <c r="Z302" s="224"/>
      <c r="AA302" s="224"/>
      <c r="AB302" s="224"/>
      <c r="AC302" s="224"/>
      <c r="AD302" s="224"/>
    </row>
    <row r="303" spans="1:30" ht="19.5" customHeight="1">
      <c r="A303" s="311"/>
      <c r="B303" s="16"/>
      <c r="C303" s="224"/>
      <c r="D303" s="413" t="s">
        <v>2492</v>
      </c>
      <c r="E303" s="224"/>
      <c r="F303" s="313"/>
      <c r="G303" s="314"/>
      <c r="H303" s="18"/>
      <c r="I303" s="19"/>
      <c r="J303" s="18"/>
      <c r="K303" s="19"/>
      <c r="L303" s="18"/>
      <c r="M303" s="19"/>
      <c r="N303" s="18"/>
      <c r="O303" s="19"/>
      <c r="P303" s="112"/>
      <c r="Q303" s="113"/>
      <c r="R303" s="112"/>
      <c r="S303" s="113"/>
      <c r="T303" s="58"/>
      <c r="U303" s="59"/>
      <c r="V303" s="316"/>
      <c r="W303" s="224"/>
      <c r="X303" s="250"/>
      <c r="Y303" s="224"/>
      <c r="Z303" s="224"/>
      <c r="AA303" s="224"/>
      <c r="AB303" s="224"/>
      <c r="AC303" s="224"/>
      <c r="AD303" s="224"/>
    </row>
    <row r="304" spans="1:30" ht="19.5" customHeight="1">
      <c r="A304" s="311"/>
      <c r="B304" s="16"/>
      <c r="C304" s="224"/>
      <c r="D304" s="413" t="s">
        <v>2493</v>
      </c>
      <c r="E304" s="224"/>
      <c r="F304" s="313"/>
      <c r="G304" s="314"/>
      <c r="H304" s="18"/>
      <c r="I304" s="19"/>
      <c r="J304" s="18"/>
      <c r="K304" s="19"/>
      <c r="L304" s="18"/>
      <c r="M304" s="19"/>
      <c r="N304" s="18"/>
      <c r="O304" s="19"/>
      <c r="P304" s="112"/>
      <c r="Q304" s="113"/>
      <c r="R304" s="112"/>
      <c r="S304" s="113"/>
      <c r="T304" s="58"/>
      <c r="U304" s="59"/>
      <c r="V304" s="316"/>
      <c r="W304" s="224"/>
      <c r="X304" s="250"/>
      <c r="Y304" s="224"/>
      <c r="Z304" s="224"/>
      <c r="AA304" s="224"/>
      <c r="AB304" s="224"/>
      <c r="AC304" s="224"/>
      <c r="AD304" s="224"/>
    </row>
    <row r="305" spans="1:30" ht="19.5" customHeight="1">
      <c r="A305" s="311"/>
      <c r="B305" s="16"/>
      <c r="C305" s="224"/>
      <c r="D305" s="413" t="s">
        <v>2494</v>
      </c>
      <c r="E305" s="224"/>
      <c r="F305" s="313"/>
      <c r="G305" s="314"/>
      <c r="H305" s="18"/>
      <c r="I305" s="19"/>
      <c r="J305" s="18"/>
      <c r="K305" s="19"/>
      <c r="L305" s="18"/>
      <c r="M305" s="19"/>
      <c r="N305" s="18"/>
      <c r="O305" s="19"/>
      <c r="P305" s="112"/>
      <c r="Q305" s="113"/>
      <c r="R305" s="112"/>
      <c r="S305" s="113"/>
      <c r="T305" s="58"/>
      <c r="U305" s="59"/>
      <c r="V305" s="316"/>
      <c r="W305" s="224"/>
      <c r="X305" s="250"/>
      <c r="Y305" s="224"/>
      <c r="Z305" s="224"/>
      <c r="AA305" s="224"/>
      <c r="AB305" s="224"/>
      <c r="AC305" s="224"/>
      <c r="AD305" s="224"/>
    </row>
    <row r="306" spans="1:30" ht="19.5" customHeight="1">
      <c r="A306" s="311"/>
      <c r="B306" s="16"/>
      <c r="C306" s="224"/>
      <c r="D306" s="413" t="s">
        <v>2495</v>
      </c>
      <c r="E306" s="224"/>
      <c r="F306" s="313"/>
      <c r="G306" s="314"/>
      <c r="H306" s="18"/>
      <c r="I306" s="19"/>
      <c r="J306" s="18"/>
      <c r="K306" s="19"/>
      <c r="L306" s="18"/>
      <c r="M306" s="19"/>
      <c r="N306" s="18"/>
      <c r="O306" s="19"/>
      <c r="P306" s="112"/>
      <c r="Q306" s="113"/>
      <c r="R306" s="112"/>
      <c r="S306" s="113"/>
      <c r="T306" s="58"/>
      <c r="U306" s="59"/>
      <c r="V306" s="316"/>
      <c r="W306" s="224"/>
      <c r="X306" s="250"/>
      <c r="Y306" s="224"/>
      <c r="Z306" s="224"/>
      <c r="AA306" s="224"/>
      <c r="AB306" s="224"/>
      <c r="AC306" s="224"/>
      <c r="AD306" s="224"/>
    </row>
    <row r="307" spans="1:30" ht="19.5" customHeight="1">
      <c r="A307" s="311"/>
      <c r="B307" s="16"/>
      <c r="C307" s="224"/>
      <c r="D307" s="413" t="s">
        <v>2496</v>
      </c>
      <c r="E307" s="224"/>
      <c r="F307" s="313"/>
      <c r="G307" s="314"/>
      <c r="H307" s="18"/>
      <c r="I307" s="19"/>
      <c r="J307" s="18"/>
      <c r="K307" s="19"/>
      <c r="L307" s="18"/>
      <c r="M307" s="19"/>
      <c r="N307" s="18"/>
      <c r="O307" s="19"/>
      <c r="P307" s="112"/>
      <c r="Q307" s="113"/>
      <c r="R307" s="112"/>
      <c r="S307" s="113"/>
      <c r="T307" s="58">
        <v>1</v>
      </c>
      <c r="U307" s="59">
        <v>50</v>
      </c>
      <c r="V307" s="316"/>
      <c r="W307" s="224"/>
      <c r="X307" s="250"/>
      <c r="Y307" s="224"/>
      <c r="Z307" s="224"/>
      <c r="AA307" s="224"/>
      <c r="AB307" s="224"/>
      <c r="AC307" s="224"/>
      <c r="AD307" s="224"/>
    </row>
    <row r="308" spans="1:30" ht="19.5" customHeight="1">
      <c r="A308" s="311"/>
      <c r="B308" s="16"/>
      <c r="C308" s="224"/>
      <c r="D308" s="413" t="s">
        <v>2497</v>
      </c>
      <c r="E308" s="224"/>
      <c r="F308" s="313"/>
      <c r="G308" s="314"/>
      <c r="H308" s="18"/>
      <c r="I308" s="19"/>
      <c r="J308" s="18"/>
      <c r="K308" s="19"/>
      <c r="L308" s="18"/>
      <c r="M308" s="19"/>
      <c r="N308" s="18"/>
      <c r="O308" s="19"/>
      <c r="P308" s="112"/>
      <c r="Q308" s="113"/>
      <c r="R308" s="112"/>
      <c r="S308" s="113"/>
      <c r="T308" s="58"/>
      <c r="U308" s="59"/>
      <c r="V308" s="316"/>
      <c r="W308" s="224"/>
      <c r="X308" s="250"/>
      <c r="Y308" s="224"/>
      <c r="Z308" s="224"/>
      <c r="AA308" s="224"/>
      <c r="AB308" s="224"/>
      <c r="AC308" s="224"/>
      <c r="AD308" s="224"/>
    </row>
    <row r="309" spans="1:30" ht="19.5" customHeight="1">
      <c r="A309" s="311"/>
      <c r="B309" s="16"/>
      <c r="C309" s="224"/>
      <c r="D309" s="413" t="s">
        <v>2498</v>
      </c>
      <c r="E309" s="224"/>
      <c r="F309" s="313"/>
      <c r="G309" s="314"/>
      <c r="H309" s="18"/>
      <c r="I309" s="19"/>
      <c r="J309" s="18"/>
      <c r="K309" s="19"/>
      <c r="L309" s="18"/>
      <c r="M309" s="19"/>
      <c r="N309" s="18"/>
      <c r="O309" s="19"/>
      <c r="P309" s="112"/>
      <c r="Q309" s="113"/>
      <c r="R309" s="112"/>
      <c r="S309" s="113"/>
      <c r="T309" s="58"/>
      <c r="U309" s="59"/>
      <c r="V309" s="316"/>
      <c r="W309" s="224"/>
      <c r="X309" s="250"/>
      <c r="Y309" s="224"/>
      <c r="Z309" s="224"/>
      <c r="AA309" s="224"/>
      <c r="AB309" s="224"/>
      <c r="AC309" s="224"/>
      <c r="AD309" s="224"/>
    </row>
    <row r="310" spans="1:30" ht="19.5" customHeight="1">
      <c r="A310" s="311"/>
      <c r="B310" s="16"/>
      <c r="C310" s="224"/>
      <c r="D310" s="413" t="s">
        <v>7164</v>
      </c>
      <c r="E310" s="224"/>
      <c r="F310" s="313"/>
      <c r="G310" s="314"/>
      <c r="H310" s="18"/>
      <c r="I310" s="19"/>
      <c r="J310" s="18"/>
      <c r="K310" s="19"/>
      <c r="L310" s="18"/>
      <c r="M310" s="19"/>
      <c r="N310" s="18"/>
      <c r="O310" s="19"/>
      <c r="P310" s="112"/>
      <c r="Q310" s="113"/>
      <c r="R310" s="112"/>
      <c r="S310" s="113"/>
      <c r="T310" s="58">
        <v>1</v>
      </c>
      <c r="U310" s="59">
        <v>50</v>
      </c>
      <c r="V310" s="316"/>
      <c r="W310" s="224"/>
      <c r="X310" s="250"/>
      <c r="Y310" s="224"/>
      <c r="Z310" s="224"/>
      <c r="AA310" s="224"/>
      <c r="AB310" s="224"/>
      <c r="AC310" s="224"/>
      <c r="AD310" s="224"/>
    </row>
    <row r="311" spans="1:30" ht="19.5" customHeight="1">
      <c r="A311" s="311"/>
      <c r="B311" s="16"/>
      <c r="C311" s="224"/>
      <c r="D311" s="413" t="s">
        <v>7165</v>
      </c>
      <c r="E311" s="224"/>
      <c r="F311" s="313"/>
      <c r="G311" s="314"/>
      <c r="H311" s="18"/>
      <c r="I311" s="19"/>
      <c r="J311" s="18"/>
      <c r="K311" s="19"/>
      <c r="L311" s="18"/>
      <c r="M311" s="19"/>
      <c r="N311" s="18"/>
      <c r="O311" s="19"/>
      <c r="P311" s="112"/>
      <c r="Q311" s="113"/>
      <c r="R311" s="112"/>
      <c r="S311" s="113"/>
      <c r="T311" s="58"/>
      <c r="U311" s="59"/>
      <c r="V311" s="316"/>
      <c r="W311" s="224"/>
      <c r="X311" s="250"/>
      <c r="Y311" s="224"/>
      <c r="Z311" s="224"/>
      <c r="AA311" s="224"/>
      <c r="AB311" s="224"/>
      <c r="AC311" s="224"/>
      <c r="AD311" s="224"/>
    </row>
    <row r="312" spans="1:30" ht="19.5" customHeight="1">
      <c r="A312" s="311"/>
      <c r="B312" s="16"/>
      <c r="C312" s="224"/>
      <c r="D312" s="413" t="s">
        <v>2003</v>
      </c>
      <c r="E312" s="224"/>
      <c r="F312" s="313"/>
      <c r="G312" s="314"/>
      <c r="H312" s="18"/>
      <c r="I312" s="19"/>
      <c r="J312" s="18"/>
      <c r="K312" s="19"/>
      <c r="L312" s="18"/>
      <c r="M312" s="19"/>
      <c r="N312" s="18"/>
      <c r="O312" s="19"/>
      <c r="P312" s="112"/>
      <c r="Q312" s="113"/>
      <c r="R312" s="112"/>
      <c r="S312" s="113"/>
      <c r="T312" s="58"/>
      <c r="U312" s="59"/>
      <c r="V312" s="316"/>
      <c r="W312" s="224"/>
      <c r="X312" s="250"/>
      <c r="Y312" s="224"/>
      <c r="Z312" s="224"/>
      <c r="AA312" s="224"/>
      <c r="AB312" s="224"/>
      <c r="AC312" s="224"/>
      <c r="AD312" s="224"/>
    </row>
    <row r="313" spans="1:30" ht="19.5" customHeight="1">
      <c r="A313" s="317"/>
      <c r="B313" s="60"/>
      <c r="C313" s="61"/>
      <c r="D313" s="412" t="s">
        <v>2004</v>
      </c>
      <c r="E313" s="61"/>
      <c r="F313" s="319"/>
      <c r="G313" s="320"/>
      <c r="H313" s="62"/>
      <c r="I313" s="37"/>
      <c r="J313" s="62"/>
      <c r="K313" s="37"/>
      <c r="L313" s="62"/>
      <c r="M313" s="37"/>
      <c r="N313" s="62"/>
      <c r="O313" s="37"/>
      <c r="P313" s="107"/>
      <c r="Q313" s="108"/>
      <c r="R313" s="107"/>
      <c r="S313" s="108"/>
      <c r="T313" s="63"/>
      <c r="U313" s="64"/>
      <c r="V313" s="322"/>
      <c r="W313" s="61"/>
      <c r="X313" s="61"/>
      <c r="Y313" s="61"/>
      <c r="Z313" s="61"/>
      <c r="AA313" s="61"/>
      <c r="AB313" s="61"/>
      <c r="AC313" s="61"/>
      <c r="AD313" s="61"/>
    </row>
    <row r="314" spans="1:30" ht="19.5" customHeight="1">
      <c r="A314" s="9" t="s">
        <v>3753</v>
      </c>
      <c r="B314" s="9" t="s">
        <v>2503</v>
      </c>
      <c r="C314" s="223" t="s">
        <v>7045</v>
      </c>
      <c r="D314" s="411" t="s">
        <v>7167</v>
      </c>
      <c r="E314" s="223" t="s">
        <v>7168</v>
      </c>
      <c r="F314" s="11"/>
      <c r="G314" s="12"/>
      <c r="H314" s="11"/>
      <c r="I314" s="12"/>
      <c r="J314" s="11"/>
      <c r="K314" s="12"/>
      <c r="L314" s="11"/>
      <c r="M314" s="12"/>
      <c r="N314" s="11"/>
      <c r="O314" s="12"/>
      <c r="P314" s="104"/>
      <c r="Q314" s="105"/>
      <c r="R314" s="104"/>
      <c r="S314" s="105"/>
      <c r="T314" s="56">
        <v>2</v>
      </c>
      <c r="U314" s="57">
        <v>100</v>
      </c>
      <c r="V314" s="57"/>
      <c r="W314" s="223"/>
      <c r="X314" s="249"/>
      <c r="Y314" s="223"/>
      <c r="Z314" s="223"/>
      <c r="AA314" s="223"/>
      <c r="AB314" s="223"/>
      <c r="AC314" s="223" t="s">
        <v>138</v>
      </c>
      <c r="AD314" s="223"/>
    </row>
    <row r="315" spans="1:30" ht="19.5" customHeight="1">
      <c r="A315" s="311"/>
      <c r="B315" s="16"/>
      <c r="C315" s="224"/>
      <c r="D315" s="413" t="s">
        <v>7169</v>
      </c>
      <c r="E315" s="224"/>
      <c r="F315" s="313"/>
      <c r="G315" s="314"/>
      <c r="H315" s="18"/>
      <c r="I315" s="19"/>
      <c r="J315" s="18"/>
      <c r="K315" s="19"/>
      <c r="L315" s="18"/>
      <c r="M315" s="19"/>
      <c r="N315" s="18"/>
      <c r="O315" s="19"/>
      <c r="P315" s="112"/>
      <c r="Q315" s="113"/>
      <c r="R315" s="112"/>
      <c r="S315" s="113"/>
      <c r="T315" s="58"/>
      <c r="U315" s="59"/>
      <c r="V315" s="316"/>
      <c r="W315" s="224"/>
      <c r="X315" s="250"/>
      <c r="Y315" s="224"/>
      <c r="Z315" s="224"/>
      <c r="AA315" s="224"/>
      <c r="AB315" s="224"/>
      <c r="AC315" s="224"/>
      <c r="AD315" s="224"/>
    </row>
    <row r="316" spans="1:30" ht="19.5" customHeight="1">
      <c r="A316" s="311"/>
      <c r="B316" s="16"/>
      <c r="C316" s="224"/>
      <c r="D316" s="413" t="s">
        <v>7170</v>
      </c>
      <c r="E316" s="224"/>
      <c r="F316" s="313"/>
      <c r="G316" s="314"/>
      <c r="H316" s="18"/>
      <c r="I316" s="19"/>
      <c r="J316" s="18"/>
      <c r="K316" s="19"/>
      <c r="L316" s="18"/>
      <c r="M316" s="19"/>
      <c r="N316" s="18"/>
      <c r="O316" s="19"/>
      <c r="P316" s="112"/>
      <c r="Q316" s="113"/>
      <c r="R316" s="112"/>
      <c r="S316" s="113"/>
      <c r="T316" s="58"/>
      <c r="U316" s="59"/>
      <c r="V316" s="316"/>
      <c r="W316" s="224"/>
      <c r="X316" s="250"/>
      <c r="Y316" s="224"/>
      <c r="Z316" s="224"/>
      <c r="AA316" s="224"/>
      <c r="AB316" s="224"/>
      <c r="AC316" s="224"/>
      <c r="AD316" s="224"/>
    </row>
    <row r="317" spans="1:30" ht="19.5" customHeight="1">
      <c r="A317" s="311"/>
      <c r="B317" s="16"/>
      <c r="C317" s="224"/>
      <c r="D317" s="413" t="s">
        <v>1861</v>
      </c>
      <c r="E317" s="224"/>
      <c r="F317" s="313"/>
      <c r="G317" s="314"/>
      <c r="H317" s="18"/>
      <c r="I317" s="19"/>
      <c r="J317" s="18"/>
      <c r="K317" s="19"/>
      <c r="L317" s="18"/>
      <c r="M317" s="19"/>
      <c r="N317" s="18"/>
      <c r="O317" s="19"/>
      <c r="P317" s="112"/>
      <c r="Q317" s="113"/>
      <c r="R317" s="112"/>
      <c r="S317" s="113"/>
      <c r="T317" s="58"/>
      <c r="U317" s="59"/>
      <c r="V317" s="316"/>
      <c r="W317" s="224"/>
      <c r="X317" s="250"/>
      <c r="Y317" s="224"/>
      <c r="Z317" s="224"/>
      <c r="AA317" s="224"/>
      <c r="AB317" s="224"/>
      <c r="AC317" s="224"/>
      <c r="AD317" s="224"/>
    </row>
    <row r="318" spans="1:30" ht="19.5" customHeight="1">
      <c r="A318" s="317"/>
      <c r="B318" s="60"/>
      <c r="C318" s="61"/>
      <c r="D318" s="412" t="s">
        <v>1862</v>
      </c>
      <c r="E318" s="61"/>
      <c r="F318" s="319"/>
      <c r="G318" s="320"/>
      <c r="H318" s="62"/>
      <c r="I318" s="37"/>
      <c r="J318" s="62"/>
      <c r="K318" s="37"/>
      <c r="L318" s="62"/>
      <c r="M318" s="37"/>
      <c r="N318" s="62"/>
      <c r="O318" s="37"/>
      <c r="P318" s="107"/>
      <c r="Q318" s="108"/>
      <c r="R318" s="107"/>
      <c r="S318" s="108"/>
      <c r="T318" s="63"/>
      <c r="U318" s="64"/>
      <c r="V318" s="322"/>
      <c r="W318" s="61"/>
      <c r="X318" s="61"/>
      <c r="Y318" s="61"/>
      <c r="Z318" s="61"/>
      <c r="AA318" s="61"/>
      <c r="AB318" s="61"/>
      <c r="AC318" s="61"/>
      <c r="AD318" s="61"/>
    </row>
    <row r="319" spans="1:30" ht="19.5" customHeight="1">
      <c r="A319" s="9" t="s">
        <v>3754</v>
      </c>
      <c r="B319" s="9" t="s">
        <v>2504</v>
      </c>
      <c r="C319" s="223" t="s">
        <v>7045</v>
      </c>
      <c r="D319" s="411" t="s">
        <v>1951</v>
      </c>
      <c r="E319" s="223"/>
      <c r="F319" s="11"/>
      <c r="G319" s="12"/>
      <c r="H319" s="11"/>
      <c r="I319" s="12"/>
      <c r="J319" s="11"/>
      <c r="K319" s="12"/>
      <c r="L319" s="11"/>
      <c r="M319" s="12"/>
      <c r="N319" s="11"/>
      <c r="O319" s="12"/>
      <c r="P319" s="104"/>
      <c r="Q319" s="105"/>
      <c r="R319" s="104"/>
      <c r="S319" s="105"/>
      <c r="T319" s="56"/>
      <c r="U319" s="57"/>
      <c r="V319" s="57"/>
      <c r="W319" s="223"/>
      <c r="X319" s="249"/>
      <c r="Y319" s="223"/>
      <c r="Z319" s="223"/>
      <c r="AA319" s="223"/>
      <c r="AB319" s="223"/>
      <c r="AC319" s="223" t="s">
        <v>138</v>
      </c>
      <c r="AD319" s="223"/>
    </row>
    <row r="320" spans="1:30" ht="19.5" customHeight="1">
      <c r="A320" s="311"/>
      <c r="B320" s="16"/>
      <c r="C320" s="224"/>
      <c r="D320" s="413" t="s">
        <v>1952</v>
      </c>
      <c r="E320" s="224"/>
      <c r="F320" s="313"/>
      <c r="G320" s="314"/>
      <c r="H320" s="18"/>
      <c r="I320" s="19"/>
      <c r="J320" s="18"/>
      <c r="K320" s="19"/>
      <c r="L320" s="18"/>
      <c r="M320" s="19"/>
      <c r="N320" s="18"/>
      <c r="O320" s="19"/>
      <c r="P320" s="112"/>
      <c r="Q320" s="113"/>
      <c r="R320" s="112"/>
      <c r="S320" s="113"/>
      <c r="T320" s="58"/>
      <c r="U320" s="59"/>
      <c r="V320" s="316"/>
      <c r="W320" s="224"/>
      <c r="X320" s="250"/>
      <c r="Y320" s="224"/>
      <c r="Z320" s="224"/>
      <c r="AA320" s="224"/>
      <c r="AB320" s="224"/>
      <c r="AC320" s="224"/>
      <c r="AD320" s="224"/>
    </row>
    <row r="321" spans="1:30" ht="19.5" customHeight="1">
      <c r="A321" s="311"/>
      <c r="B321" s="16"/>
      <c r="C321" s="224"/>
      <c r="D321" s="413" t="s">
        <v>1953</v>
      </c>
      <c r="E321" s="224"/>
      <c r="F321" s="313"/>
      <c r="G321" s="314"/>
      <c r="H321" s="18"/>
      <c r="I321" s="19"/>
      <c r="J321" s="18"/>
      <c r="K321" s="19"/>
      <c r="L321" s="18"/>
      <c r="M321" s="19"/>
      <c r="N321" s="18"/>
      <c r="O321" s="19"/>
      <c r="P321" s="112"/>
      <c r="Q321" s="113"/>
      <c r="R321" s="112"/>
      <c r="S321" s="113"/>
      <c r="T321" s="58">
        <v>1</v>
      </c>
      <c r="U321" s="59">
        <v>50</v>
      </c>
      <c r="V321" s="316"/>
      <c r="W321" s="224"/>
      <c r="X321" s="250"/>
      <c r="Y321" s="224"/>
      <c r="Z321" s="224"/>
      <c r="AA321" s="224"/>
      <c r="AB321" s="224"/>
      <c r="AC321" s="224"/>
      <c r="AD321" s="224"/>
    </row>
    <row r="322" spans="1:30" ht="19.5" customHeight="1">
      <c r="A322" s="311"/>
      <c r="B322" s="16"/>
      <c r="C322" s="224"/>
      <c r="D322" s="413" t="s">
        <v>1957</v>
      </c>
      <c r="E322" s="224"/>
      <c r="F322" s="313"/>
      <c r="G322" s="314"/>
      <c r="H322" s="18"/>
      <c r="I322" s="19"/>
      <c r="J322" s="18"/>
      <c r="K322" s="19"/>
      <c r="L322" s="18"/>
      <c r="M322" s="19"/>
      <c r="N322" s="18"/>
      <c r="O322" s="19"/>
      <c r="P322" s="112"/>
      <c r="Q322" s="113"/>
      <c r="R322" s="112"/>
      <c r="S322" s="113"/>
      <c r="T322" s="58">
        <v>1</v>
      </c>
      <c r="U322" s="59">
        <v>50</v>
      </c>
      <c r="V322" s="316"/>
      <c r="W322" s="224"/>
      <c r="X322" s="250"/>
      <c r="Y322" s="224"/>
      <c r="Z322" s="224"/>
      <c r="AA322" s="224"/>
      <c r="AB322" s="224"/>
      <c r="AC322" s="224"/>
      <c r="AD322" s="224"/>
    </row>
    <row r="323" spans="1:30" ht="19.5" customHeight="1">
      <c r="A323" s="311"/>
      <c r="B323" s="16"/>
      <c r="C323" s="224"/>
      <c r="D323" s="413" t="s">
        <v>1954</v>
      </c>
      <c r="E323" s="224"/>
      <c r="F323" s="313"/>
      <c r="G323" s="314"/>
      <c r="H323" s="18"/>
      <c r="I323" s="19"/>
      <c r="J323" s="18"/>
      <c r="K323" s="19"/>
      <c r="L323" s="18"/>
      <c r="M323" s="19"/>
      <c r="N323" s="18"/>
      <c r="O323" s="19"/>
      <c r="P323" s="112"/>
      <c r="Q323" s="113"/>
      <c r="R323" s="112"/>
      <c r="S323" s="113"/>
      <c r="T323" s="58"/>
      <c r="U323" s="59"/>
      <c r="V323" s="316"/>
      <c r="W323" s="224"/>
      <c r="X323" s="250"/>
      <c r="Y323" s="224"/>
      <c r="Z323" s="224"/>
      <c r="AA323" s="224"/>
      <c r="AB323" s="224"/>
      <c r="AC323" s="224"/>
      <c r="AD323" s="224"/>
    </row>
    <row r="324" spans="1:30" ht="19.5" customHeight="1">
      <c r="A324" s="311"/>
      <c r="B324" s="16"/>
      <c r="C324" s="224"/>
      <c r="D324" s="413" t="s">
        <v>1955</v>
      </c>
      <c r="E324" s="224"/>
      <c r="F324" s="313"/>
      <c r="G324" s="314"/>
      <c r="H324" s="18"/>
      <c r="I324" s="19"/>
      <c r="J324" s="18"/>
      <c r="K324" s="19"/>
      <c r="L324" s="18"/>
      <c r="M324" s="19"/>
      <c r="N324" s="18"/>
      <c r="O324" s="19"/>
      <c r="P324" s="112"/>
      <c r="Q324" s="113"/>
      <c r="R324" s="112"/>
      <c r="S324" s="113"/>
      <c r="T324" s="58"/>
      <c r="U324" s="59"/>
      <c r="V324" s="316"/>
      <c r="W324" s="224"/>
      <c r="X324" s="250"/>
      <c r="Y324" s="224"/>
      <c r="Z324" s="224"/>
      <c r="AA324" s="224"/>
      <c r="AB324" s="224"/>
      <c r="AC324" s="224"/>
      <c r="AD324" s="224"/>
    </row>
    <row r="325" spans="1:30" ht="19.5" customHeight="1">
      <c r="A325" s="317"/>
      <c r="B325" s="60"/>
      <c r="C325" s="61"/>
      <c r="D325" s="412" t="s">
        <v>1956</v>
      </c>
      <c r="E325" s="61"/>
      <c r="F325" s="319"/>
      <c r="G325" s="320"/>
      <c r="H325" s="62"/>
      <c r="I325" s="37"/>
      <c r="J325" s="62"/>
      <c r="K325" s="37"/>
      <c r="L325" s="62"/>
      <c r="M325" s="37"/>
      <c r="N325" s="62"/>
      <c r="O325" s="37"/>
      <c r="P325" s="107"/>
      <c r="Q325" s="108"/>
      <c r="R325" s="107"/>
      <c r="S325" s="108"/>
      <c r="T325" s="63"/>
      <c r="U325" s="64"/>
      <c r="V325" s="322"/>
      <c r="W325" s="61"/>
      <c r="X325" s="61"/>
      <c r="Y325" s="61"/>
      <c r="Z325" s="61"/>
      <c r="AA325" s="61"/>
      <c r="AB325" s="61"/>
      <c r="AC325" s="61"/>
      <c r="AD325" s="61"/>
    </row>
    <row r="326" spans="1:30" ht="20.100000000000001" customHeight="1">
      <c r="A326" s="9" t="s">
        <v>3719</v>
      </c>
      <c r="B326" s="9" t="s">
        <v>7178</v>
      </c>
      <c r="C326" s="223" t="s">
        <v>7009</v>
      </c>
      <c r="D326" s="407" t="s">
        <v>2361</v>
      </c>
      <c r="E326" s="223"/>
      <c r="F326" s="11"/>
      <c r="G326" s="12"/>
      <c r="H326" s="11"/>
      <c r="I326" s="12"/>
      <c r="J326" s="11">
        <v>1748</v>
      </c>
      <c r="K326" s="12">
        <v>42.009132420091326</v>
      </c>
      <c r="L326" s="11">
        <v>1794</v>
      </c>
      <c r="M326" s="12">
        <v>41.75005818012567</v>
      </c>
      <c r="N326" s="11">
        <v>1803</v>
      </c>
      <c r="O326" s="12">
        <v>41.005230839208551</v>
      </c>
      <c r="P326" s="56">
        <v>1861</v>
      </c>
      <c r="Q326" s="57">
        <v>40.757774857643454</v>
      </c>
      <c r="R326" s="56">
        <v>1886</v>
      </c>
      <c r="S326" s="57">
        <v>40.324994654693178</v>
      </c>
      <c r="T326" s="56"/>
      <c r="U326" s="57"/>
      <c r="V326" s="57"/>
      <c r="W326" s="223"/>
      <c r="X326" s="249" t="s">
        <v>28</v>
      </c>
      <c r="Y326" s="223" t="s">
        <v>7010</v>
      </c>
      <c r="Z326" s="223" t="s">
        <v>7010</v>
      </c>
      <c r="AA326" s="223" t="s">
        <v>7010</v>
      </c>
      <c r="AB326" s="223" t="s">
        <v>7010</v>
      </c>
      <c r="AC326" s="223"/>
      <c r="AD326" s="223"/>
    </row>
    <row r="327" spans="1:30" ht="20.100000000000001" customHeight="1">
      <c r="A327" s="311"/>
      <c r="B327" s="16"/>
      <c r="C327" s="224"/>
      <c r="D327" s="408" t="s">
        <v>2362</v>
      </c>
      <c r="E327" s="224"/>
      <c r="F327" s="313"/>
      <c r="G327" s="314"/>
      <c r="H327" s="18"/>
      <c r="I327" s="19"/>
      <c r="J327" s="18">
        <v>66</v>
      </c>
      <c r="K327" s="19">
        <v>1.5861571737563085</v>
      </c>
      <c r="L327" s="18">
        <v>92</v>
      </c>
      <c r="M327" s="19">
        <v>2.1410286246218293</v>
      </c>
      <c r="N327" s="18">
        <v>117</v>
      </c>
      <c r="O327" s="19">
        <v>2.6609051626108711</v>
      </c>
      <c r="P327" s="58">
        <v>226</v>
      </c>
      <c r="Q327" s="59">
        <v>4.9496276828734125</v>
      </c>
      <c r="R327" s="58">
        <v>205</v>
      </c>
      <c r="S327" s="59">
        <v>4.3831515929014326</v>
      </c>
      <c r="T327" s="58"/>
      <c r="U327" s="59"/>
      <c r="V327" s="316"/>
      <c r="W327" s="224"/>
      <c r="X327" s="250"/>
      <c r="Y327" s="224"/>
      <c r="Z327" s="224"/>
      <c r="AA327" s="224"/>
      <c r="AB327" s="224"/>
      <c r="AC327" s="224"/>
      <c r="AD327" s="224"/>
    </row>
    <row r="328" spans="1:30" ht="20.100000000000001" customHeight="1">
      <c r="A328" s="317"/>
      <c r="B328" s="60"/>
      <c r="C328" s="61"/>
      <c r="D328" s="409" t="s">
        <v>2363</v>
      </c>
      <c r="E328" s="61"/>
      <c r="F328" s="319"/>
      <c r="G328" s="320"/>
      <c r="H328" s="62"/>
      <c r="I328" s="37"/>
      <c r="J328" s="62">
        <v>2347</v>
      </c>
      <c r="K328" s="37">
        <v>56.404710406152368</v>
      </c>
      <c r="L328" s="62">
        <v>2411</v>
      </c>
      <c r="M328" s="37">
        <v>56.108913195252505</v>
      </c>
      <c r="N328" s="62">
        <v>2477</v>
      </c>
      <c r="O328" s="37">
        <v>56.333863998180576</v>
      </c>
      <c r="P328" s="63">
        <v>2479</v>
      </c>
      <c r="Q328" s="64">
        <v>54.292597459483133</v>
      </c>
      <c r="R328" s="63">
        <v>2586</v>
      </c>
      <c r="S328" s="64">
        <v>55.291853752405387</v>
      </c>
      <c r="T328" s="63"/>
      <c r="U328" s="64"/>
      <c r="V328" s="322"/>
      <c r="W328" s="61"/>
      <c r="X328" s="61"/>
      <c r="Y328" s="61"/>
      <c r="Z328" s="61"/>
      <c r="AA328" s="61"/>
      <c r="AB328" s="61"/>
      <c r="AC328" s="61"/>
      <c r="AD328" s="61"/>
    </row>
    <row r="329" spans="1:30" ht="20.100000000000001" customHeight="1">
      <c r="A329" s="9" t="s">
        <v>3720</v>
      </c>
      <c r="B329" s="9" t="s">
        <v>1327</v>
      </c>
      <c r="C329" s="223" t="s">
        <v>7009</v>
      </c>
      <c r="D329" s="407" t="s">
        <v>2361</v>
      </c>
      <c r="E329" s="223"/>
      <c r="F329" s="11"/>
      <c r="G329" s="12"/>
      <c r="H329" s="11"/>
      <c r="I329" s="12"/>
      <c r="J329" s="11">
        <v>1751</v>
      </c>
      <c r="K329" s="12">
        <v>42.081230473443881</v>
      </c>
      <c r="L329" s="11">
        <v>1800</v>
      </c>
      <c r="M329" s="12">
        <v>41.889690481731442</v>
      </c>
      <c r="N329" s="11">
        <v>1810</v>
      </c>
      <c r="O329" s="12">
        <v>41.164430293381848</v>
      </c>
      <c r="P329" s="56">
        <v>1872</v>
      </c>
      <c r="Q329" s="57">
        <v>40.998685939553219</v>
      </c>
      <c r="R329" s="56">
        <v>1883</v>
      </c>
      <c r="S329" s="57">
        <v>40.260850972845844</v>
      </c>
      <c r="T329" s="56"/>
      <c r="U329" s="57"/>
      <c r="V329" s="57"/>
      <c r="W329" s="223"/>
      <c r="X329" s="249" t="s">
        <v>28</v>
      </c>
      <c r="Y329" s="223" t="s">
        <v>7010</v>
      </c>
      <c r="Z329" s="223" t="s">
        <v>7010</v>
      </c>
      <c r="AA329" s="223" t="s">
        <v>7010</v>
      </c>
      <c r="AB329" s="223" t="s">
        <v>7010</v>
      </c>
      <c r="AC329" s="223"/>
      <c r="AD329" s="223"/>
    </row>
    <row r="330" spans="1:30" ht="20.100000000000001" customHeight="1">
      <c r="A330" s="311"/>
      <c r="B330" s="16"/>
      <c r="C330" s="224"/>
      <c r="D330" s="408" t="s">
        <v>2362</v>
      </c>
      <c r="E330" s="224"/>
      <c r="F330" s="313"/>
      <c r="G330" s="314"/>
      <c r="H330" s="18"/>
      <c r="I330" s="19"/>
      <c r="J330" s="18">
        <v>66</v>
      </c>
      <c r="K330" s="19">
        <v>1.5861571737563085</v>
      </c>
      <c r="L330" s="18">
        <v>90</v>
      </c>
      <c r="M330" s="19">
        <v>2.0944845240865719</v>
      </c>
      <c r="N330" s="18">
        <v>121</v>
      </c>
      <c r="O330" s="19">
        <v>2.7518762792813281</v>
      </c>
      <c r="P330" s="58">
        <v>219</v>
      </c>
      <c r="Q330" s="59">
        <v>4.7963206307490145</v>
      </c>
      <c r="R330" s="58">
        <v>207</v>
      </c>
      <c r="S330" s="59">
        <v>4.4259140474663248</v>
      </c>
      <c r="T330" s="58"/>
      <c r="U330" s="59"/>
      <c r="V330" s="316"/>
      <c r="W330" s="224"/>
      <c r="X330" s="250"/>
      <c r="Y330" s="224"/>
      <c r="Z330" s="224"/>
      <c r="AA330" s="224"/>
      <c r="AB330" s="224"/>
      <c r="AC330" s="224"/>
      <c r="AD330" s="224"/>
    </row>
    <row r="331" spans="1:30" ht="20.100000000000001" customHeight="1">
      <c r="A331" s="317"/>
      <c r="B331" s="60"/>
      <c r="C331" s="61"/>
      <c r="D331" s="409" t="s">
        <v>2363</v>
      </c>
      <c r="E331" s="61"/>
      <c r="F331" s="319"/>
      <c r="G331" s="320"/>
      <c r="H331" s="62"/>
      <c r="I331" s="37"/>
      <c r="J331" s="62">
        <v>2344</v>
      </c>
      <c r="K331" s="37">
        <v>56.332612352799806</v>
      </c>
      <c r="L331" s="62">
        <v>2407</v>
      </c>
      <c r="M331" s="37">
        <v>56.01582499418199</v>
      </c>
      <c r="N331" s="62">
        <v>2466</v>
      </c>
      <c r="O331" s="37">
        <v>56.083693427336819</v>
      </c>
      <c r="P331" s="63">
        <v>2475</v>
      </c>
      <c r="Q331" s="64">
        <v>54.204993429697765</v>
      </c>
      <c r="R331" s="63">
        <v>2587</v>
      </c>
      <c r="S331" s="64">
        <v>55.313234979687834</v>
      </c>
      <c r="T331" s="63"/>
      <c r="U331" s="64"/>
      <c r="V331" s="322"/>
      <c r="W331" s="61"/>
      <c r="X331" s="61"/>
      <c r="Y331" s="61"/>
      <c r="Z331" s="61"/>
      <c r="AA331" s="61"/>
      <c r="AB331" s="61"/>
      <c r="AC331" s="61"/>
      <c r="AD331" s="61"/>
    </row>
    <row r="332" spans="1:30" ht="20.100000000000001" customHeight="1">
      <c r="A332" s="9" t="s">
        <v>3721</v>
      </c>
      <c r="B332" s="9" t="s">
        <v>1328</v>
      </c>
      <c r="C332" s="223" t="s">
        <v>7009</v>
      </c>
      <c r="D332" s="407" t="s">
        <v>2361</v>
      </c>
      <c r="E332" s="223"/>
      <c r="F332" s="11"/>
      <c r="G332" s="12"/>
      <c r="H332" s="11"/>
      <c r="I332" s="12"/>
      <c r="J332" s="11">
        <v>1740</v>
      </c>
      <c r="K332" s="12">
        <v>41.816870944484499</v>
      </c>
      <c r="L332" s="11">
        <v>1794</v>
      </c>
      <c r="M332" s="12">
        <v>41.75005818012567</v>
      </c>
      <c r="N332" s="11">
        <v>1804</v>
      </c>
      <c r="O332" s="12">
        <v>41.027973618376166</v>
      </c>
      <c r="P332" s="56">
        <v>1863</v>
      </c>
      <c r="Q332" s="57">
        <v>40.801576872536138</v>
      </c>
      <c r="R332" s="56">
        <v>1878</v>
      </c>
      <c r="S332" s="57">
        <v>40.15394483643361</v>
      </c>
      <c r="T332" s="56"/>
      <c r="U332" s="57"/>
      <c r="V332" s="57"/>
      <c r="W332" s="223"/>
      <c r="X332" s="249" t="s">
        <v>28</v>
      </c>
      <c r="Y332" s="223" t="s">
        <v>7010</v>
      </c>
      <c r="Z332" s="223" t="s">
        <v>7010</v>
      </c>
      <c r="AA332" s="223" t="s">
        <v>7010</v>
      </c>
      <c r="AB332" s="223" t="s">
        <v>7010</v>
      </c>
      <c r="AC332" s="223"/>
      <c r="AD332" s="223"/>
    </row>
    <row r="333" spans="1:30" ht="20.100000000000001" customHeight="1">
      <c r="A333" s="311"/>
      <c r="B333" s="16"/>
      <c r="C333" s="224"/>
      <c r="D333" s="408" t="s">
        <v>2362</v>
      </c>
      <c r="E333" s="224"/>
      <c r="F333" s="313"/>
      <c r="G333" s="314"/>
      <c r="H333" s="18"/>
      <c r="I333" s="19"/>
      <c r="J333" s="18">
        <v>68</v>
      </c>
      <c r="K333" s="19">
        <v>1.6342225426580148</v>
      </c>
      <c r="L333" s="18">
        <v>91</v>
      </c>
      <c r="M333" s="19">
        <v>2.1177565743542006</v>
      </c>
      <c r="N333" s="18">
        <v>122</v>
      </c>
      <c r="O333" s="19">
        <v>2.7746190584489425</v>
      </c>
      <c r="P333" s="58">
        <v>220</v>
      </c>
      <c r="Q333" s="59">
        <v>4.8182216381953573</v>
      </c>
      <c r="R333" s="58">
        <v>213</v>
      </c>
      <c r="S333" s="59">
        <v>4.5542014111610003</v>
      </c>
      <c r="T333" s="58"/>
      <c r="U333" s="59"/>
      <c r="V333" s="316"/>
      <c r="W333" s="224"/>
      <c r="X333" s="250"/>
      <c r="Y333" s="224"/>
      <c r="Z333" s="224"/>
      <c r="AA333" s="224"/>
      <c r="AB333" s="224"/>
      <c r="AC333" s="224"/>
      <c r="AD333" s="224"/>
    </row>
    <row r="334" spans="1:30" ht="20.100000000000001" customHeight="1">
      <c r="A334" s="317"/>
      <c r="B334" s="60"/>
      <c r="C334" s="61"/>
      <c r="D334" s="409" t="s">
        <v>2363</v>
      </c>
      <c r="E334" s="61"/>
      <c r="F334" s="319"/>
      <c r="G334" s="320"/>
      <c r="H334" s="62"/>
      <c r="I334" s="37"/>
      <c r="J334" s="62">
        <v>2353</v>
      </c>
      <c r="K334" s="37">
        <v>56.548906512857485</v>
      </c>
      <c r="L334" s="62">
        <v>2412</v>
      </c>
      <c r="M334" s="37">
        <v>56.132185245520134</v>
      </c>
      <c r="N334" s="62">
        <v>2471</v>
      </c>
      <c r="O334" s="37">
        <v>56.197407323174893</v>
      </c>
      <c r="P334" s="63">
        <v>2483</v>
      </c>
      <c r="Q334" s="64">
        <v>54.380201489268508</v>
      </c>
      <c r="R334" s="63">
        <v>2586</v>
      </c>
      <c r="S334" s="64">
        <v>55.291853752405387</v>
      </c>
      <c r="T334" s="63"/>
      <c r="U334" s="64"/>
      <c r="V334" s="322"/>
      <c r="W334" s="61"/>
      <c r="X334" s="61"/>
      <c r="Y334" s="61"/>
      <c r="Z334" s="61"/>
      <c r="AA334" s="61"/>
      <c r="AB334" s="61"/>
      <c r="AC334" s="61"/>
      <c r="AD334" s="61"/>
    </row>
    <row r="335" spans="1:30" ht="20.100000000000001" customHeight="1">
      <c r="A335" s="9" t="s">
        <v>3722</v>
      </c>
      <c r="B335" s="9" t="s">
        <v>1329</v>
      </c>
      <c r="C335" s="223" t="s">
        <v>7009</v>
      </c>
      <c r="D335" s="407" t="s">
        <v>2361</v>
      </c>
      <c r="E335" s="223"/>
      <c r="F335" s="11"/>
      <c r="G335" s="12"/>
      <c r="H335" s="11"/>
      <c r="I335" s="12"/>
      <c r="J335" s="11">
        <v>1731</v>
      </c>
      <c r="K335" s="12">
        <v>41.600576784426821</v>
      </c>
      <c r="L335" s="11">
        <v>1790</v>
      </c>
      <c r="M335" s="12">
        <v>41.656969979055155</v>
      </c>
      <c r="N335" s="11">
        <v>1800</v>
      </c>
      <c r="O335" s="12">
        <v>40.937002501705706</v>
      </c>
      <c r="P335" s="56">
        <v>1868</v>
      </c>
      <c r="Q335" s="57">
        <v>40.911081909767852</v>
      </c>
      <c r="R335" s="56">
        <v>1875</v>
      </c>
      <c r="S335" s="57">
        <v>40.089801154586276</v>
      </c>
      <c r="T335" s="56"/>
      <c r="U335" s="57"/>
      <c r="V335" s="57"/>
      <c r="W335" s="223"/>
      <c r="X335" s="249" t="s">
        <v>28</v>
      </c>
      <c r="Y335" s="223" t="s">
        <v>7010</v>
      </c>
      <c r="Z335" s="223" t="s">
        <v>7010</v>
      </c>
      <c r="AA335" s="223" t="s">
        <v>7010</v>
      </c>
      <c r="AB335" s="223" t="s">
        <v>7010</v>
      </c>
      <c r="AC335" s="223"/>
      <c r="AD335" s="223"/>
    </row>
    <row r="336" spans="1:30" ht="20.100000000000001" customHeight="1">
      <c r="A336" s="311"/>
      <c r="B336" s="16"/>
      <c r="C336" s="224"/>
      <c r="D336" s="408" t="s">
        <v>2362</v>
      </c>
      <c r="E336" s="224"/>
      <c r="F336" s="313"/>
      <c r="G336" s="314"/>
      <c r="H336" s="18"/>
      <c r="I336" s="19"/>
      <c r="J336" s="18">
        <v>71</v>
      </c>
      <c r="K336" s="19">
        <v>1.7063205960105743</v>
      </c>
      <c r="L336" s="18">
        <v>93</v>
      </c>
      <c r="M336" s="19">
        <v>2.1643006748894575</v>
      </c>
      <c r="N336" s="18">
        <v>130</v>
      </c>
      <c r="O336" s="19">
        <v>2.9565612917898569</v>
      </c>
      <c r="P336" s="58">
        <v>212</v>
      </c>
      <c r="Q336" s="59">
        <v>4.6430135786246165</v>
      </c>
      <c r="R336" s="58">
        <v>219</v>
      </c>
      <c r="S336" s="59">
        <v>4.6824887748556767</v>
      </c>
      <c r="T336" s="58"/>
      <c r="U336" s="59"/>
      <c r="V336" s="316"/>
      <c r="W336" s="224"/>
      <c r="X336" s="250"/>
      <c r="Y336" s="224"/>
      <c r="Z336" s="224"/>
      <c r="AA336" s="224"/>
      <c r="AB336" s="224"/>
      <c r="AC336" s="224"/>
      <c r="AD336" s="224"/>
    </row>
    <row r="337" spans="1:30" ht="20.100000000000001" customHeight="1">
      <c r="A337" s="317"/>
      <c r="B337" s="60"/>
      <c r="C337" s="61"/>
      <c r="D337" s="409" t="s">
        <v>2363</v>
      </c>
      <c r="E337" s="61"/>
      <c r="F337" s="319"/>
      <c r="G337" s="320"/>
      <c r="H337" s="62"/>
      <c r="I337" s="37"/>
      <c r="J337" s="62">
        <v>2359</v>
      </c>
      <c r="K337" s="37">
        <v>56.693102619562602</v>
      </c>
      <c r="L337" s="62">
        <v>2414</v>
      </c>
      <c r="M337" s="37">
        <v>56.178729346055384</v>
      </c>
      <c r="N337" s="62">
        <v>2467</v>
      </c>
      <c r="O337" s="37">
        <v>56.106436206504434</v>
      </c>
      <c r="P337" s="63">
        <v>2486</v>
      </c>
      <c r="Q337" s="64">
        <v>54.445904511607537</v>
      </c>
      <c r="R337" s="63">
        <v>2583</v>
      </c>
      <c r="S337" s="64">
        <v>55.227710070558047</v>
      </c>
      <c r="T337" s="63"/>
      <c r="U337" s="64"/>
      <c r="V337" s="322"/>
      <c r="W337" s="61"/>
      <c r="X337" s="61"/>
      <c r="Y337" s="61"/>
      <c r="Z337" s="61"/>
      <c r="AA337" s="61"/>
      <c r="AB337" s="61"/>
      <c r="AC337" s="61"/>
      <c r="AD337" s="61"/>
    </row>
    <row r="338" spans="1:30" ht="20.100000000000001" customHeight="1">
      <c r="A338" s="9" t="s">
        <v>3723</v>
      </c>
      <c r="B338" s="9" t="s">
        <v>1330</v>
      </c>
      <c r="C338" s="223" t="s">
        <v>7009</v>
      </c>
      <c r="D338" s="407" t="s">
        <v>2361</v>
      </c>
      <c r="E338" s="223"/>
      <c r="F338" s="11"/>
      <c r="G338" s="12"/>
      <c r="H338" s="11"/>
      <c r="I338" s="12"/>
      <c r="J338" s="11">
        <v>1729</v>
      </c>
      <c r="K338" s="12">
        <v>41.552511415525117</v>
      </c>
      <c r="L338" s="11">
        <v>1775</v>
      </c>
      <c r="M338" s="12">
        <v>41.307889225040725</v>
      </c>
      <c r="N338" s="11">
        <v>1800</v>
      </c>
      <c r="O338" s="12">
        <v>40.937002501705706</v>
      </c>
      <c r="P338" s="56">
        <v>1863</v>
      </c>
      <c r="Q338" s="57">
        <v>40.801576872536138</v>
      </c>
      <c r="R338" s="56">
        <v>1864</v>
      </c>
      <c r="S338" s="57">
        <v>39.854607654479366</v>
      </c>
      <c r="T338" s="56"/>
      <c r="U338" s="57"/>
      <c r="V338" s="57"/>
      <c r="W338" s="223"/>
      <c r="X338" s="249" t="s">
        <v>28</v>
      </c>
      <c r="Y338" s="223" t="s">
        <v>7010</v>
      </c>
      <c r="Z338" s="223" t="s">
        <v>7010</v>
      </c>
      <c r="AA338" s="223" t="s">
        <v>7010</v>
      </c>
      <c r="AB338" s="223" t="s">
        <v>7010</v>
      </c>
      <c r="AC338" s="223"/>
      <c r="AD338" s="223"/>
    </row>
    <row r="339" spans="1:30" ht="20.100000000000001" customHeight="1">
      <c r="A339" s="311"/>
      <c r="B339" s="16"/>
      <c r="C339" s="224"/>
      <c r="D339" s="408" t="s">
        <v>2362</v>
      </c>
      <c r="E339" s="224"/>
      <c r="F339" s="313"/>
      <c r="G339" s="314"/>
      <c r="H339" s="18"/>
      <c r="I339" s="19"/>
      <c r="J339" s="18">
        <v>68</v>
      </c>
      <c r="K339" s="19">
        <v>1.6342225426580148</v>
      </c>
      <c r="L339" s="18">
        <v>97</v>
      </c>
      <c r="M339" s="19">
        <v>2.2573888759599723</v>
      </c>
      <c r="N339" s="18">
        <v>124</v>
      </c>
      <c r="O339" s="19">
        <v>2.820104616784171</v>
      </c>
      <c r="P339" s="58">
        <v>211</v>
      </c>
      <c r="Q339" s="59">
        <v>4.6211125711782746</v>
      </c>
      <c r="R339" s="58">
        <v>230</v>
      </c>
      <c r="S339" s="59">
        <v>4.9176822749625826</v>
      </c>
      <c r="T339" s="58"/>
      <c r="U339" s="59"/>
      <c r="V339" s="316"/>
      <c r="W339" s="224"/>
      <c r="X339" s="250"/>
      <c r="Y339" s="224"/>
      <c r="Z339" s="224"/>
      <c r="AA339" s="224"/>
      <c r="AB339" s="224"/>
      <c r="AC339" s="224"/>
      <c r="AD339" s="224"/>
    </row>
    <row r="340" spans="1:30" ht="20.100000000000001" customHeight="1">
      <c r="A340" s="317"/>
      <c r="B340" s="60"/>
      <c r="C340" s="61"/>
      <c r="D340" s="409" t="s">
        <v>2363</v>
      </c>
      <c r="E340" s="61"/>
      <c r="F340" s="319"/>
      <c r="G340" s="320"/>
      <c r="H340" s="62"/>
      <c r="I340" s="37"/>
      <c r="J340" s="62">
        <v>2364</v>
      </c>
      <c r="K340" s="37">
        <v>56.813266041816874</v>
      </c>
      <c r="L340" s="62">
        <v>2425</v>
      </c>
      <c r="M340" s="37">
        <v>56.4347218989993</v>
      </c>
      <c r="N340" s="62">
        <v>2473</v>
      </c>
      <c r="O340" s="37">
        <v>56.242892881510123</v>
      </c>
      <c r="P340" s="63">
        <v>2492</v>
      </c>
      <c r="Q340" s="64">
        <v>54.577310556285589</v>
      </c>
      <c r="R340" s="63">
        <v>2583</v>
      </c>
      <c r="S340" s="64">
        <v>55.227710070558047</v>
      </c>
      <c r="T340" s="63"/>
      <c r="U340" s="64"/>
      <c r="V340" s="322"/>
      <c r="W340" s="61"/>
      <c r="X340" s="61"/>
      <c r="Y340" s="61"/>
      <c r="Z340" s="61"/>
      <c r="AA340" s="61"/>
      <c r="AB340" s="61"/>
      <c r="AC340" s="61"/>
      <c r="AD340" s="61"/>
    </row>
    <row r="341" spans="1:30" ht="20.100000000000001" customHeight="1">
      <c r="A341" s="9" t="s">
        <v>3724</v>
      </c>
      <c r="B341" s="9" t="s">
        <v>1331</v>
      </c>
      <c r="C341" s="223" t="s">
        <v>7009</v>
      </c>
      <c r="D341" s="407" t="s">
        <v>2361</v>
      </c>
      <c r="E341" s="223"/>
      <c r="F341" s="11"/>
      <c r="G341" s="12"/>
      <c r="H341" s="11"/>
      <c r="I341" s="12"/>
      <c r="J341" s="11">
        <v>1724</v>
      </c>
      <c r="K341" s="12">
        <v>41.432347993270845</v>
      </c>
      <c r="L341" s="11">
        <v>1767</v>
      </c>
      <c r="M341" s="12">
        <v>41.121712822899696</v>
      </c>
      <c r="N341" s="11">
        <v>1791</v>
      </c>
      <c r="O341" s="12">
        <v>40.732317489197179</v>
      </c>
      <c r="P341" s="56">
        <v>1844</v>
      </c>
      <c r="Q341" s="57">
        <v>40.385457731055631</v>
      </c>
      <c r="R341" s="56">
        <v>1829</v>
      </c>
      <c r="S341" s="57">
        <v>39.106264699593758</v>
      </c>
      <c r="T341" s="56"/>
      <c r="U341" s="57"/>
      <c r="V341" s="57"/>
      <c r="W341" s="223"/>
      <c r="X341" s="249" t="s">
        <v>28</v>
      </c>
      <c r="Y341" s="223" t="s">
        <v>7010</v>
      </c>
      <c r="Z341" s="223" t="s">
        <v>7010</v>
      </c>
      <c r="AA341" s="223" t="s">
        <v>7010</v>
      </c>
      <c r="AB341" s="223" t="s">
        <v>7010</v>
      </c>
      <c r="AC341" s="223"/>
      <c r="AD341" s="223"/>
    </row>
    <row r="342" spans="1:30" ht="20.100000000000001" customHeight="1">
      <c r="A342" s="311"/>
      <c r="B342" s="16"/>
      <c r="C342" s="224"/>
      <c r="D342" s="408" t="s">
        <v>2362</v>
      </c>
      <c r="E342" s="224"/>
      <c r="F342" s="313"/>
      <c r="G342" s="314"/>
      <c r="H342" s="18"/>
      <c r="I342" s="19"/>
      <c r="J342" s="18">
        <v>68</v>
      </c>
      <c r="K342" s="19">
        <v>1.6342225426580148</v>
      </c>
      <c r="L342" s="18">
        <v>98</v>
      </c>
      <c r="M342" s="19">
        <v>2.2573888759599723</v>
      </c>
      <c r="N342" s="18">
        <v>130</v>
      </c>
      <c r="O342" s="19">
        <v>2.9565612917898569</v>
      </c>
      <c r="P342" s="58">
        <v>220</v>
      </c>
      <c r="Q342" s="59">
        <v>4.8182216381953573</v>
      </c>
      <c r="R342" s="58">
        <v>246</v>
      </c>
      <c r="S342" s="59">
        <v>5.2597819114817188</v>
      </c>
      <c r="T342" s="58"/>
      <c r="U342" s="59"/>
      <c r="V342" s="316"/>
      <c r="W342" s="224"/>
      <c r="X342" s="250"/>
      <c r="Y342" s="224"/>
      <c r="Z342" s="224"/>
      <c r="AA342" s="224"/>
      <c r="AB342" s="224"/>
      <c r="AC342" s="224"/>
      <c r="AD342" s="224"/>
    </row>
    <row r="343" spans="1:30" ht="20.100000000000001" customHeight="1">
      <c r="A343" s="317"/>
      <c r="B343" s="60"/>
      <c r="C343" s="61"/>
      <c r="D343" s="409" t="s">
        <v>2363</v>
      </c>
      <c r="E343" s="61"/>
      <c r="F343" s="319"/>
      <c r="G343" s="320"/>
      <c r="H343" s="62"/>
      <c r="I343" s="37"/>
      <c r="J343" s="62">
        <v>2369</v>
      </c>
      <c r="K343" s="37">
        <v>56.933429464071139</v>
      </c>
      <c r="L343" s="62">
        <v>2432</v>
      </c>
      <c r="M343" s="37">
        <v>56.620898301140329</v>
      </c>
      <c r="N343" s="62">
        <v>2476</v>
      </c>
      <c r="O343" s="37">
        <v>56.311121219012961</v>
      </c>
      <c r="P343" s="63">
        <v>2502</v>
      </c>
      <c r="Q343" s="64">
        <v>54.796320630749015</v>
      </c>
      <c r="R343" s="63">
        <v>2602</v>
      </c>
      <c r="S343" s="64">
        <v>55.633953388924525</v>
      </c>
      <c r="T343" s="63"/>
      <c r="U343" s="64"/>
      <c r="V343" s="322"/>
      <c r="W343" s="61"/>
      <c r="X343" s="61"/>
      <c r="Y343" s="61"/>
      <c r="Z343" s="61"/>
      <c r="AA343" s="61"/>
      <c r="AB343" s="61"/>
      <c r="AC343" s="61"/>
      <c r="AD343" s="61"/>
    </row>
    <row r="344" spans="1:30" ht="20.100000000000001" customHeight="1">
      <c r="A344" s="9" t="s">
        <v>3725</v>
      </c>
      <c r="B344" s="9" t="s">
        <v>1332</v>
      </c>
      <c r="C344" s="223" t="s">
        <v>7009</v>
      </c>
      <c r="D344" s="407" t="s">
        <v>2361</v>
      </c>
      <c r="E344" s="223"/>
      <c r="F344" s="11"/>
      <c r="G344" s="12"/>
      <c r="H344" s="11"/>
      <c r="I344" s="12"/>
      <c r="J344" s="11">
        <v>1712</v>
      </c>
      <c r="K344" s="12">
        <f t="shared" ref="K344:K358" si="2">J344/4161*100</f>
        <v>41.143955779860605</v>
      </c>
      <c r="L344" s="11">
        <v>1757</v>
      </c>
      <c r="M344" s="12">
        <v>40.912264370491037</v>
      </c>
      <c r="N344" s="11">
        <v>1767</v>
      </c>
      <c r="O344" s="12">
        <v>40.186490789174435</v>
      </c>
      <c r="P344" s="56">
        <v>1813</v>
      </c>
      <c r="Q344" s="57">
        <v>39.706526500219013</v>
      </c>
      <c r="R344" s="56">
        <v>1810</v>
      </c>
      <c r="S344" s="57">
        <v>38.70002138122728</v>
      </c>
      <c r="T344" s="56"/>
      <c r="U344" s="57"/>
      <c r="V344" s="57"/>
      <c r="W344" s="223"/>
      <c r="X344" s="249" t="s">
        <v>28</v>
      </c>
      <c r="Y344" s="223" t="s">
        <v>7010</v>
      </c>
      <c r="Z344" s="223" t="s">
        <v>7010</v>
      </c>
      <c r="AA344" s="223" t="s">
        <v>7010</v>
      </c>
      <c r="AB344" s="223" t="s">
        <v>7010</v>
      </c>
      <c r="AC344" s="223"/>
      <c r="AD344" s="223"/>
    </row>
    <row r="345" spans="1:30" ht="20.100000000000001" customHeight="1">
      <c r="A345" s="311"/>
      <c r="B345" s="16"/>
      <c r="C345" s="224"/>
      <c r="D345" s="408" t="s">
        <v>2362</v>
      </c>
      <c r="E345" s="224"/>
      <c r="F345" s="313"/>
      <c r="G345" s="314"/>
      <c r="H345" s="18"/>
      <c r="I345" s="19"/>
      <c r="J345" s="18">
        <v>82</v>
      </c>
      <c r="K345" s="19">
        <f t="shared" si="2"/>
        <v>1.970680124969959</v>
      </c>
      <c r="L345" s="18">
        <v>98</v>
      </c>
      <c r="M345" s="19">
        <v>2.2573888759599723</v>
      </c>
      <c r="N345" s="18">
        <v>140</v>
      </c>
      <c r="O345" s="19">
        <v>3.1839890834659994</v>
      </c>
      <c r="P345" s="58">
        <v>241</v>
      </c>
      <c r="Q345" s="59">
        <v>5.2781427945685504</v>
      </c>
      <c r="R345" s="58">
        <v>254</v>
      </c>
      <c r="S345" s="59">
        <v>5.4308317297412874</v>
      </c>
      <c r="T345" s="58"/>
      <c r="U345" s="59"/>
      <c r="V345" s="316"/>
      <c r="W345" s="224"/>
      <c r="X345" s="250"/>
      <c r="Y345" s="224"/>
      <c r="Z345" s="224"/>
      <c r="AA345" s="224"/>
      <c r="AB345" s="224"/>
      <c r="AC345" s="224"/>
      <c r="AD345" s="224"/>
    </row>
    <row r="346" spans="1:30" ht="20.100000000000001" customHeight="1">
      <c r="A346" s="317"/>
      <c r="B346" s="60"/>
      <c r="C346" s="61"/>
      <c r="D346" s="409" t="s">
        <v>2363</v>
      </c>
      <c r="E346" s="61"/>
      <c r="F346" s="319"/>
      <c r="G346" s="320"/>
      <c r="H346" s="62"/>
      <c r="I346" s="37"/>
      <c r="J346" s="62">
        <v>2367</v>
      </c>
      <c r="K346" s="37">
        <f t="shared" si="2"/>
        <v>56.885364095169436</v>
      </c>
      <c r="L346" s="62">
        <v>2442</v>
      </c>
      <c r="M346" s="37">
        <v>56.830346753548987</v>
      </c>
      <c r="N346" s="62">
        <v>2490</v>
      </c>
      <c r="O346" s="37">
        <v>56.629520127359562</v>
      </c>
      <c r="P346" s="63">
        <v>2512</v>
      </c>
      <c r="Q346" s="64">
        <v>55.015330705212442</v>
      </c>
      <c r="R346" s="63">
        <v>2613</v>
      </c>
      <c r="S346" s="64">
        <v>55.869146889031427</v>
      </c>
      <c r="T346" s="63"/>
      <c r="U346" s="64"/>
      <c r="V346" s="322"/>
      <c r="W346" s="61"/>
      <c r="X346" s="61"/>
      <c r="Y346" s="61"/>
      <c r="Z346" s="61"/>
      <c r="AA346" s="61"/>
      <c r="AB346" s="61"/>
      <c r="AC346" s="61"/>
      <c r="AD346" s="61"/>
    </row>
    <row r="347" spans="1:30" ht="20.100000000000001" customHeight="1">
      <c r="A347" s="9" t="s">
        <v>3726</v>
      </c>
      <c r="B347" s="9" t="s">
        <v>1333</v>
      </c>
      <c r="C347" s="223" t="s">
        <v>7009</v>
      </c>
      <c r="D347" s="407" t="s">
        <v>2361</v>
      </c>
      <c r="E347" s="223"/>
      <c r="F347" s="11"/>
      <c r="G347" s="12"/>
      <c r="H347" s="11"/>
      <c r="I347" s="12"/>
      <c r="J347" s="11">
        <v>1699</v>
      </c>
      <c r="K347" s="12">
        <f t="shared" si="2"/>
        <v>40.83153088199952</v>
      </c>
      <c r="L347" s="11">
        <v>1744</v>
      </c>
      <c r="M347" s="12">
        <v>40.609727717011872</v>
      </c>
      <c r="N347" s="11">
        <v>1747</v>
      </c>
      <c r="O347" s="12">
        <v>39.731635205822151</v>
      </c>
      <c r="P347" s="56">
        <v>1778</v>
      </c>
      <c r="Q347" s="57">
        <v>38.93999123959702</v>
      </c>
      <c r="R347" s="56">
        <v>1781</v>
      </c>
      <c r="S347" s="57">
        <v>38.079965790036347</v>
      </c>
      <c r="T347" s="56"/>
      <c r="U347" s="57"/>
      <c r="V347" s="57"/>
      <c r="W347" s="223"/>
      <c r="X347" s="249" t="s">
        <v>28</v>
      </c>
      <c r="Y347" s="223" t="s">
        <v>7010</v>
      </c>
      <c r="Z347" s="223" t="s">
        <v>7010</v>
      </c>
      <c r="AA347" s="223" t="s">
        <v>7010</v>
      </c>
      <c r="AB347" s="223" t="s">
        <v>7010</v>
      </c>
      <c r="AC347" s="223"/>
      <c r="AD347" s="223"/>
    </row>
    <row r="348" spans="1:30" ht="20.100000000000001" customHeight="1">
      <c r="A348" s="311"/>
      <c r="B348" s="16"/>
      <c r="C348" s="224"/>
      <c r="D348" s="408" t="s">
        <v>2362</v>
      </c>
      <c r="E348" s="224"/>
      <c r="F348" s="313"/>
      <c r="G348" s="314"/>
      <c r="H348" s="18"/>
      <c r="I348" s="19"/>
      <c r="J348" s="18">
        <v>87</v>
      </c>
      <c r="K348" s="19">
        <f t="shared" si="2"/>
        <v>2.0908435472242246</v>
      </c>
      <c r="L348" s="18">
        <v>102</v>
      </c>
      <c r="M348" s="19">
        <v>2.3504770770304866</v>
      </c>
      <c r="N348" s="18">
        <v>140</v>
      </c>
      <c r="O348" s="19">
        <v>3.1839890834659994</v>
      </c>
      <c r="P348" s="58">
        <v>253</v>
      </c>
      <c r="Q348" s="59">
        <v>5.5409548839246607</v>
      </c>
      <c r="R348" s="58">
        <v>274</v>
      </c>
      <c r="S348" s="59">
        <v>5.858456275390207</v>
      </c>
      <c r="T348" s="58"/>
      <c r="U348" s="59"/>
      <c r="V348" s="316"/>
      <c r="W348" s="224"/>
      <c r="X348" s="250"/>
      <c r="Y348" s="224"/>
      <c r="Z348" s="224"/>
      <c r="AA348" s="224"/>
      <c r="AB348" s="224"/>
      <c r="AC348" s="224"/>
      <c r="AD348" s="224"/>
    </row>
    <row r="349" spans="1:30" ht="20.100000000000001" customHeight="1">
      <c r="A349" s="317"/>
      <c r="B349" s="60"/>
      <c r="C349" s="61"/>
      <c r="D349" s="409" t="s">
        <v>2363</v>
      </c>
      <c r="E349" s="61"/>
      <c r="F349" s="319"/>
      <c r="G349" s="320"/>
      <c r="H349" s="62"/>
      <c r="I349" s="37"/>
      <c r="J349" s="62">
        <v>2375</v>
      </c>
      <c r="K349" s="37">
        <f t="shared" si="2"/>
        <v>57.077625570776256</v>
      </c>
      <c r="L349" s="62">
        <v>2451</v>
      </c>
      <c r="M349" s="37">
        <v>57.039795205957645</v>
      </c>
      <c r="N349" s="62">
        <v>2510</v>
      </c>
      <c r="O349" s="37">
        <v>57.084375710711846</v>
      </c>
      <c r="P349" s="63">
        <v>2535</v>
      </c>
      <c r="Q349" s="64">
        <v>55.519053876478317</v>
      </c>
      <c r="R349" s="63">
        <v>2622</v>
      </c>
      <c r="S349" s="64">
        <v>56.061577934573442</v>
      </c>
      <c r="T349" s="63"/>
      <c r="U349" s="64"/>
      <c r="V349" s="322"/>
      <c r="W349" s="61"/>
      <c r="X349" s="61"/>
      <c r="Y349" s="61"/>
      <c r="Z349" s="61"/>
      <c r="AA349" s="61"/>
      <c r="AB349" s="61"/>
      <c r="AC349" s="61"/>
      <c r="AD349" s="61"/>
    </row>
    <row r="350" spans="1:30" ht="20.100000000000001" customHeight="1">
      <c r="A350" s="9" t="s">
        <v>3727</v>
      </c>
      <c r="B350" s="9" t="s">
        <v>7179</v>
      </c>
      <c r="C350" s="223" t="s">
        <v>7009</v>
      </c>
      <c r="D350" s="407" t="s">
        <v>2361</v>
      </c>
      <c r="E350" s="223"/>
      <c r="F350" s="11"/>
      <c r="G350" s="12"/>
      <c r="H350" s="11"/>
      <c r="I350" s="12"/>
      <c r="J350" s="11">
        <v>1705</v>
      </c>
      <c r="K350" s="12">
        <f t="shared" si="2"/>
        <v>40.975726988704636</v>
      </c>
      <c r="L350" s="11">
        <v>1747</v>
      </c>
      <c r="M350" s="12">
        <v>40.679543867814758</v>
      </c>
      <c r="N350" s="11">
        <v>1757</v>
      </c>
      <c r="O350" s="12">
        <v>39.959062997498293</v>
      </c>
      <c r="P350" s="56">
        <v>1783</v>
      </c>
      <c r="Q350" s="57">
        <v>39.049496276828734</v>
      </c>
      <c r="R350" s="56">
        <v>1779</v>
      </c>
      <c r="S350" s="57">
        <v>38.037203335471453</v>
      </c>
      <c r="T350" s="56"/>
      <c r="U350" s="57"/>
      <c r="V350" s="57"/>
      <c r="W350" s="223"/>
      <c r="X350" s="249" t="s">
        <v>28</v>
      </c>
      <c r="Y350" s="223" t="s">
        <v>7010</v>
      </c>
      <c r="Z350" s="223" t="s">
        <v>7010</v>
      </c>
      <c r="AA350" s="223" t="s">
        <v>7010</v>
      </c>
      <c r="AB350" s="223" t="s">
        <v>7010</v>
      </c>
      <c r="AC350" s="223"/>
      <c r="AD350" s="223"/>
    </row>
    <row r="351" spans="1:30" ht="20.100000000000001" customHeight="1">
      <c r="A351" s="311"/>
      <c r="B351" s="16"/>
      <c r="C351" s="224"/>
      <c r="D351" s="408" t="s">
        <v>2362</v>
      </c>
      <c r="E351" s="224"/>
      <c r="F351" s="313"/>
      <c r="G351" s="314"/>
      <c r="H351" s="18"/>
      <c r="I351" s="19"/>
      <c r="J351" s="18">
        <v>83</v>
      </c>
      <c r="K351" s="19">
        <f t="shared" si="2"/>
        <v>1.9947128094208122</v>
      </c>
      <c r="L351" s="18">
        <v>102</v>
      </c>
      <c r="M351" s="19">
        <v>2.3504770770304861</v>
      </c>
      <c r="N351" s="18">
        <v>141</v>
      </c>
      <c r="O351" s="19">
        <v>3.2067318626336139</v>
      </c>
      <c r="P351" s="58">
        <v>246</v>
      </c>
      <c r="Q351" s="59">
        <v>5.3876478318002627</v>
      </c>
      <c r="R351" s="58">
        <v>272</v>
      </c>
      <c r="S351" s="59">
        <v>5.8156938208253157</v>
      </c>
      <c r="T351" s="58"/>
      <c r="U351" s="59"/>
      <c r="V351" s="316"/>
      <c r="W351" s="224"/>
      <c r="X351" s="250"/>
      <c r="Y351" s="224"/>
      <c r="Z351" s="224"/>
      <c r="AA351" s="224"/>
      <c r="AB351" s="224"/>
      <c r="AC351" s="224"/>
      <c r="AD351" s="224"/>
    </row>
    <row r="352" spans="1:30" ht="20.100000000000001" customHeight="1">
      <c r="A352" s="317"/>
      <c r="B352" s="60"/>
      <c r="C352" s="61"/>
      <c r="D352" s="409" t="s">
        <v>2363</v>
      </c>
      <c r="E352" s="61"/>
      <c r="F352" s="319"/>
      <c r="G352" s="320"/>
      <c r="H352" s="62"/>
      <c r="I352" s="37"/>
      <c r="J352" s="62">
        <v>2373</v>
      </c>
      <c r="K352" s="37">
        <f t="shared" si="2"/>
        <v>57.029560201874553</v>
      </c>
      <c r="L352" s="62">
        <v>2448</v>
      </c>
      <c r="M352" s="37">
        <v>56.969979055154759</v>
      </c>
      <c r="N352" s="62">
        <v>2499</v>
      </c>
      <c r="O352" s="37">
        <v>56.834205139868089</v>
      </c>
      <c r="P352" s="63">
        <v>2537</v>
      </c>
      <c r="Q352" s="64">
        <v>55.562855891371001</v>
      </c>
      <c r="R352" s="63">
        <v>2626</v>
      </c>
      <c r="S352" s="64">
        <v>56.14710284370323</v>
      </c>
      <c r="T352" s="63"/>
      <c r="U352" s="64"/>
      <c r="V352" s="322"/>
      <c r="W352" s="61"/>
      <c r="X352" s="61"/>
      <c r="Y352" s="61"/>
      <c r="Z352" s="61"/>
      <c r="AA352" s="61"/>
      <c r="AB352" s="61"/>
      <c r="AC352" s="61"/>
      <c r="AD352" s="61"/>
    </row>
    <row r="353" spans="1:30" ht="20.100000000000001" customHeight="1">
      <c r="A353" s="9" t="s">
        <v>3728</v>
      </c>
      <c r="B353" s="9" t="s">
        <v>7180</v>
      </c>
      <c r="C353" s="223" t="s">
        <v>7009</v>
      </c>
      <c r="D353" s="407" t="s">
        <v>2361</v>
      </c>
      <c r="E353" s="223"/>
      <c r="F353" s="11"/>
      <c r="G353" s="12"/>
      <c r="H353" s="11"/>
      <c r="I353" s="12"/>
      <c r="J353" s="11">
        <v>1711</v>
      </c>
      <c r="K353" s="12">
        <f t="shared" si="2"/>
        <v>41.119923095409753</v>
      </c>
      <c r="L353" s="11">
        <v>1756</v>
      </c>
      <c r="M353" s="12">
        <v>40.888992320223409</v>
      </c>
      <c r="N353" s="11">
        <v>1787</v>
      </c>
      <c r="O353" s="12">
        <v>40.641346372526719</v>
      </c>
      <c r="P353" s="56">
        <v>1844</v>
      </c>
      <c r="Q353" s="57">
        <v>40.385457731055631</v>
      </c>
      <c r="R353" s="56">
        <v>1805</v>
      </c>
      <c r="S353" s="57">
        <v>38.593115244815053</v>
      </c>
      <c r="T353" s="56"/>
      <c r="U353" s="57"/>
      <c r="V353" s="57"/>
      <c r="W353" s="223"/>
      <c r="X353" s="249" t="s">
        <v>28</v>
      </c>
      <c r="Y353" s="223" t="s">
        <v>7010</v>
      </c>
      <c r="Z353" s="223" t="s">
        <v>7010</v>
      </c>
      <c r="AA353" s="223" t="s">
        <v>7010</v>
      </c>
      <c r="AB353" s="223" t="s">
        <v>7010</v>
      </c>
      <c r="AC353" s="223"/>
      <c r="AD353" s="223"/>
    </row>
    <row r="354" spans="1:30" ht="20.100000000000001" customHeight="1">
      <c r="A354" s="311"/>
      <c r="B354" s="16"/>
      <c r="C354" s="224"/>
      <c r="D354" s="408" t="s">
        <v>2362</v>
      </c>
      <c r="E354" s="224"/>
      <c r="F354" s="313"/>
      <c r="G354" s="314"/>
      <c r="H354" s="18"/>
      <c r="I354" s="19"/>
      <c r="J354" s="18">
        <v>83</v>
      </c>
      <c r="K354" s="19">
        <f t="shared" si="2"/>
        <v>1.9947128094208122</v>
      </c>
      <c r="L354" s="18">
        <v>97</v>
      </c>
      <c r="M354" s="19">
        <v>2.2999999999999998</v>
      </c>
      <c r="N354" s="18">
        <v>133</v>
      </c>
      <c r="O354" s="19">
        <v>3.0247896292926995</v>
      </c>
      <c r="P354" s="58">
        <v>198</v>
      </c>
      <c r="Q354" s="59">
        <v>4.3363994743758214</v>
      </c>
      <c r="R354" s="58">
        <v>259</v>
      </c>
      <c r="S354" s="59">
        <v>5.5377378661535168</v>
      </c>
      <c r="T354" s="58"/>
      <c r="U354" s="59"/>
      <c r="V354" s="316"/>
      <c r="W354" s="224"/>
      <c r="X354" s="250"/>
      <c r="Y354" s="224"/>
      <c r="Z354" s="224"/>
      <c r="AA354" s="224"/>
      <c r="AB354" s="224"/>
      <c r="AC354" s="224"/>
      <c r="AD354" s="224"/>
    </row>
    <row r="355" spans="1:30" ht="20.100000000000001" customHeight="1">
      <c r="A355" s="317"/>
      <c r="B355" s="60"/>
      <c r="C355" s="61"/>
      <c r="D355" s="409" t="s">
        <v>2363</v>
      </c>
      <c r="E355" s="61"/>
      <c r="F355" s="319"/>
      <c r="G355" s="320"/>
      <c r="H355" s="62"/>
      <c r="I355" s="37"/>
      <c r="J355" s="62">
        <v>2367</v>
      </c>
      <c r="K355" s="37">
        <f t="shared" si="2"/>
        <v>56.885364095169436</v>
      </c>
      <c r="L355" s="62">
        <v>2444</v>
      </c>
      <c r="M355" s="37">
        <v>56.876890854084245</v>
      </c>
      <c r="N355" s="62">
        <v>2477</v>
      </c>
      <c r="O355" s="37">
        <v>56.333863998180576</v>
      </c>
      <c r="P355" s="63">
        <v>2524</v>
      </c>
      <c r="Q355" s="64">
        <v>55.278142794568552</v>
      </c>
      <c r="R355" s="63">
        <v>2613</v>
      </c>
      <c r="S355" s="64">
        <v>55.869146889031427</v>
      </c>
      <c r="T355" s="63"/>
      <c r="U355" s="64"/>
      <c r="V355" s="322"/>
      <c r="W355" s="61"/>
      <c r="X355" s="61"/>
      <c r="Y355" s="61"/>
      <c r="Z355" s="61"/>
      <c r="AA355" s="61"/>
      <c r="AB355" s="61"/>
      <c r="AC355" s="61"/>
      <c r="AD355" s="61"/>
    </row>
    <row r="356" spans="1:30" ht="20.100000000000001" customHeight="1">
      <c r="A356" s="9" t="s">
        <v>3729</v>
      </c>
      <c r="B356" s="9" t="s">
        <v>7181</v>
      </c>
      <c r="C356" s="223" t="s">
        <v>7009</v>
      </c>
      <c r="D356" s="407" t="s">
        <v>2361</v>
      </c>
      <c r="E356" s="223"/>
      <c r="F356" s="11"/>
      <c r="G356" s="12"/>
      <c r="H356" s="11"/>
      <c r="I356" s="12"/>
      <c r="J356" s="11">
        <v>1708</v>
      </c>
      <c r="K356" s="12">
        <f t="shared" si="2"/>
        <v>41.047825042057198</v>
      </c>
      <c r="L356" s="11">
        <v>1763</v>
      </c>
      <c r="M356" s="12">
        <v>41</v>
      </c>
      <c r="N356" s="11">
        <v>1797</v>
      </c>
      <c r="O356" s="12">
        <v>40.868774164202868</v>
      </c>
      <c r="P356" s="56">
        <v>1854</v>
      </c>
      <c r="Q356" s="57">
        <v>40.604467805519057</v>
      </c>
      <c r="R356" s="56">
        <v>1831</v>
      </c>
      <c r="S356" s="57">
        <v>39.149027154158645</v>
      </c>
      <c r="T356" s="56"/>
      <c r="U356" s="57"/>
      <c r="V356" s="57"/>
      <c r="W356" s="223"/>
      <c r="X356" s="249" t="s">
        <v>28</v>
      </c>
      <c r="Y356" s="223" t="s">
        <v>7010</v>
      </c>
      <c r="Z356" s="223" t="s">
        <v>7010</v>
      </c>
      <c r="AA356" s="223" t="s">
        <v>7010</v>
      </c>
      <c r="AB356" s="223" t="s">
        <v>7010</v>
      </c>
      <c r="AC356" s="223"/>
      <c r="AD356" s="223"/>
    </row>
    <row r="357" spans="1:30" ht="20.100000000000001" customHeight="1">
      <c r="A357" s="311"/>
      <c r="B357" s="16"/>
      <c r="C357" s="224"/>
      <c r="D357" s="408" t="s">
        <v>2362</v>
      </c>
      <c r="E357" s="224"/>
      <c r="F357" s="313"/>
      <c r="G357" s="314"/>
      <c r="H357" s="18"/>
      <c r="I357" s="19"/>
      <c r="J357" s="18">
        <v>76</v>
      </c>
      <c r="K357" s="19">
        <f t="shared" si="2"/>
        <v>1.8264840182648401</v>
      </c>
      <c r="L357" s="18">
        <v>88</v>
      </c>
      <c r="M357" s="19">
        <v>2.0246683732836863</v>
      </c>
      <c r="N357" s="18">
        <v>121</v>
      </c>
      <c r="O357" s="19">
        <v>2.7518762792813281</v>
      </c>
      <c r="P357" s="58">
        <v>165</v>
      </c>
      <c r="Q357" s="59">
        <v>3.6136662286465175</v>
      </c>
      <c r="R357" s="58">
        <v>244</v>
      </c>
      <c r="S357" s="59">
        <v>5.2170194569168267</v>
      </c>
      <c r="T357" s="58"/>
      <c r="U357" s="59"/>
      <c r="V357" s="316"/>
      <c r="W357" s="224"/>
      <c r="X357" s="250"/>
      <c r="Y357" s="224"/>
      <c r="Z357" s="224"/>
      <c r="AA357" s="224"/>
      <c r="AB357" s="224"/>
      <c r="AC357" s="224"/>
      <c r="AD357" s="224"/>
    </row>
    <row r="358" spans="1:30" ht="20.100000000000001" customHeight="1">
      <c r="A358" s="317"/>
      <c r="B358" s="60"/>
      <c r="C358" s="61"/>
      <c r="D358" s="409" t="s">
        <v>2363</v>
      </c>
      <c r="E358" s="61"/>
      <c r="F358" s="319"/>
      <c r="G358" s="320"/>
      <c r="H358" s="62"/>
      <c r="I358" s="37"/>
      <c r="J358" s="62">
        <v>2377</v>
      </c>
      <c r="K358" s="37">
        <f t="shared" si="2"/>
        <v>57.125690939677966</v>
      </c>
      <c r="L358" s="62">
        <v>2446</v>
      </c>
      <c r="M358" s="37">
        <v>56.923434954619502</v>
      </c>
      <c r="N358" s="62">
        <v>2479</v>
      </c>
      <c r="O358" s="37">
        <v>56.379349556515805</v>
      </c>
      <c r="P358" s="63">
        <v>2547</v>
      </c>
      <c r="Q358" s="64">
        <v>55.781865965834427</v>
      </c>
      <c r="R358" s="63">
        <v>2602</v>
      </c>
      <c r="S358" s="64">
        <v>55.633953388924525</v>
      </c>
      <c r="T358" s="63"/>
      <c r="U358" s="64"/>
      <c r="V358" s="322"/>
      <c r="W358" s="61"/>
      <c r="X358" s="61"/>
      <c r="Y358" s="61"/>
      <c r="Z358" s="61"/>
      <c r="AA358" s="61"/>
      <c r="AB358" s="61"/>
      <c r="AC358" s="61"/>
      <c r="AD358" s="61"/>
    </row>
    <row r="359" spans="1:30" ht="20.100000000000001" customHeight="1">
      <c r="A359" s="38"/>
    </row>
    <row r="360" spans="1:30" ht="20.100000000000001" customHeight="1">
      <c r="A360" s="38"/>
    </row>
    <row r="361" spans="1:30" ht="20.100000000000001" customHeight="1">
      <c r="A361" s="38"/>
    </row>
    <row r="362" spans="1:30" ht="20.100000000000001" customHeight="1">
      <c r="A362" s="38"/>
    </row>
    <row r="363" spans="1:30" ht="20.100000000000001" customHeight="1">
      <c r="A363" s="38"/>
    </row>
    <row r="364" spans="1:30" ht="20.100000000000001" customHeight="1">
      <c r="A364" s="38"/>
    </row>
    <row r="365" spans="1:30" ht="20.100000000000001" customHeight="1">
      <c r="A365" s="38"/>
    </row>
    <row r="366" spans="1:30" ht="20.100000000000001" customHeight="1">
      <c r="A366" s="38"/>
    </row>
    <row r="367" spans="1:30" ht="20.100000000000001" customHeight="1">
      <c r="A367" s="38"/>
    </row>
    <row r="368" spans="1:30" ht="20.100000000000001" customHeight="1">
      <c r="A368" s="38"/>
    </row>
    <row r="369" spans="1:1" ht="20.100000000000001" customHeight="1">
      <c r="A369" s="38"/>
    </row>
    <row r="370" spans="1:1" ht="20.100000000000001" customHeight="1">
      <c r="A370" s="38"/>
    </row>
    <row r="371" spans="1:1" ht="20.100000000000001" customHeight="1">
      <c r="A371" s="38"/>
    </row>
    <row r="372" spans="1:1" ht="20.100000000000001" customHeight="1">
      <c r="A372" s="38"/>
    </row>
    <row r="373" spans="1:1" ht="20.100000000000001" customHeight="1">
      <c r="A373" s="38"/>
    </row>
    <row r="374" spans="1:1" ht="20.100000000000001" customHeight="1">
      <c r="A374" s="38"/>
    </row>
    <row r="375" spans="1:1" ht="20.100000000000001" customHeight="1">
      <c r="A375" s="38"/>
    </row>
    <row r="376" spans="1:1" ht="20.100000000000001" customHeight="1">
      <c r="A376" s="38"/>
    </row>
    <row r="377" spans="1:1" ht="20.100000000000001" customHeight="1">
      <c r="A377" s="38"/>
    </row>
    <row r="378" spans="1:1" ht="20.100000000000001" customHeight="1">
      <c r="A378" s="38"/>
    </row>
    <row r="379" spans="1:1" ht="20.100000000000001" customHeight="1">
      <c r="A379" s="38"/>
    </row>
    <row r="380" spans="1:1" ht="20.100000000000001" customHeight="1">
      <c r="A380" s="38"/>
    </row>
    <row r="381" spans="1:1" ht="20.100000000000001" customHeight="1">
      <c r="A381" s="38"/>
    </row>
    <row r="382" spans="1:1" ht="20.100000000000001" customHeight="1">
      <c r="A382" s="38"/>
    </row>
    <row r="383" spans="1:1" ht="20.100000000000001" customHeight="1">
      <c r="A383" s="38"/>
    </row>
    <row r="384" spans="1:1" ht="20.100000000000001" customHeight="1">
      <c r="A384" s="38"/>
    </row>
    <row r="385" spans="1:1" ht="20.100000000000001" customHeight="1">
      <c r="A385" s="38"/>
    </row>
    <row r="386" spans="1:1" ht="20.100000000000001" customHeight="1">
      <c r="A386" s="38"/>
    </row>
    <row r="387" spans="1:1" ht="20.100000000000001" customHeight="1">
      <c r="A387" s="38"/>
    </row>
    <row r="388" spans="1:1" ht="20.100000000000001" customHeight="1">
      <c r="A388" s="38"/>
    </row>
    <row r="389" spans="1:1" ht="20.100000000000001" customHeight="1">
      <c r="A389" s="38"/>
    </row>
    <row r="390" spans="1:1" ht="20.100000000000001" customHeight="1">
      <c r="A390" s="38"/>
    </row>
    <row r="391" spans="1:1" ht="20.100000000000001" customHeight="1">
      <c r="A391" s="38"/>
    </row>
    <row r="392" spans="1:1" ht="20.100000000000001" customHeight="1">
      <c r="A392" s="38"/>
    </row>
    <row r="393" spans="1:1" ht="20.100000000000001" customHeight="1">
      <c r="A393" s="38"/>
    </row>
    <row r="394" spans="1:1" ht="20.100000000000001" customHeight="1">
      <c r="A394" s="38"/>
    </row>
    <row r="395" spans="1:1" ht="20.100000000000001" customHeight="1">
      <c r="A395" s="38"/>
    </row>
    <row r="396" spans="1:1" ht="20.100000000000001" customHeight="1">
      <c r="A396" s="38"/>
    </row>
    <row r="397" spans="1:1" ht="20.100000000000001" customHeight="1">
      <c r="A397" s="38"/>
    </row>
    <row r="398" spans="1:1" ht="20.100000000000001" customHeight="1">
      <c r="A398" s="38"/>
    </row>
    <row r="399" spans="1:1" ht="20.100000000000001" customHeight="1">
      <c r="A399" s="38"/>
    </row>
    <row r="400" spans="1:1" ht="20.100000000000001" customHeight="1">
      <c r="A400" s="38"/>
    </row>
    <row r="401" spans="1:1" ht="20.100000000000001" customHeight="1">
      <c r="A401" s="38"/>
    </row>
    <row r="402" spans="1:1" ht="20.100000000000001" customHeight="1">
      <c r="A402" s="38"/>
    </row>
    <row r="403" spans="1:1" ht="20.100000000000001" customHeight="1">
      <c r="A403" s="38"/>
    </row>
    <row r="404" spans="1:1" ht="20.100000000000001" customHeight="1">
      <c r="A404" s="38"/>
    </row>
    <row r="405" spans="1:1" ht="20.100000000000001" customHeight="1">
      <c r="A405" s="38"/>
    </row>
    <row r="406" spans="1:1" ht="20.100000000000001" customHeight="1">
      <c r="A406" s="38"/>
    </row>
    <row r="407" spans="1:1" ht="20.100000000000001" customHeight="1">
      <c r="A407" s="38"/>
    </row>
    <row r="408" spans="1:1" ht="20.100000000000001" customHeight="1">
      <c r="A408" s="38"/>
    </row>
    <row r="409" spans="1:1" ht="20.100000000000001" customHeight="1">
      <c r="A409" s="38"/>
    </row>
    <row r="410" spans="1:1" ht="20.100000000000001" customHeight="1">
      <c r="A410" s="38"/>
    </row>
    <row r="411" spans="1:1" ht="20.100000000000001" customHeight="1">
      <c r="A411" s="38"/>
    </row>
    <row r="412" spans="1:1" ht="20.100000000000001" customHeight="1">
      <c r="A412" s="38"/>
    </row>
    <row r="413" spans="1:1" ht="20.100000000000001" customHeight="1">
      <c r="A413" s="38"/>
    </row>
    <row r="414" spans="1:1" ht="20.100000000000001" customHeight="1">
      <c r="A414" s="38"/>
    </row>
    <row r="415" spans="1:1" ht="20.100000000000001" customHeight="1">
      <c r="A415" s="38"/>
    </row>
    <row r="416" spans="1:1" ht="20.100000000000001" customHeight="1">
      <c r="A416" s="38"/>
    </row>
    <row r="417" spans="1:1" ht="20.100000000000001" customHeight="1">
      <c r="A417" s="38"/>
    </row>
    <row r="418" spans="1:1" ht="20.100000000000001" customHeight="1">
      <c r="A418" s="38"/>
    </row>
    <row r="419" spans="1:1" ht="20.100000000000001" customHeight="1">
      <c r="A419" s="38"/>
    </row>
    <row r="420" spans="1:1" ht="20.100000000000001" customHeight="1">
      <c r="A420" s="38"/>
    </row>
    <row r="421" spans="1:1" ht="20.100000000000001" customHeight="1">
      <c r="A421" s="38"/>
    </row>
    <row r="422" spans="1:1" ht="20.100000000000001" customHeight="1">
      <c r="A422" s="38"/>
    </row>
    <row r="423" spans="1:1" ht="20.100000000000001" customHeight="1">
      <c r="A423" s="38"/>
    </row>
    <row r="424" spans="1:1" ht="20.100000000000001" customHeight="1">
      <c r="A424" s="38"/>
    </row>
    <row r="425" spans="1:1" ht="20.100000000000001" customHeight="1">
      <c r="A425" s="38"/>
    </row>
    <row r="426" spans="1:1" ht="20.100000000000001" customHeight="1">
      <c r="A426" s="38"/>
    </row>
    <row r="427" spans="1:1" ht="20.100000000000001" customHeight="1">
      <c r="A427" s="38"/>
    </row>
    <row r="428" spans="1:1" ht="20.100000000000001" customHeight="1">
      <c r="A428" s="38"/>
    </row>
    <row r="429" spans="1:1" ht="20.100000000000001" customHeight="1">
      <c r="A429" s="38"/>
    </row>
    <row r="430" spans="1:1" ht="20.100000000000001" customHeight="1">
      <c r="A430" s="38"/>
    </row>
    <row r="431" spans="1:1" ht="20.100000000000001" customHeight="1">
      <c r="A431" s="38"/>
    </row>
    <row r="432" spans="1:1" ht="20.100000000000001" customHeight="1">
      <c r="A432" s="38"/>
    </row>
    <row r="433" spans="1:1" ht="20.100000000000001" customHeight="1">
      <c r="A433" s="38"/>
    </row>
    <row r="434" spans="1:1" ht="20.100000000000001" customHeight="1">
      <c r="A434" s="38"/>
    </row>
    <row r="435" spans="1:1" ht="20.100000000000001" customHeight="1">
      <c r="A435" s="38"/>
    </row>
    <row r="436" spans="1:1" ht="20.100000000000001" customHeight="1">
      <c r="A436" s="38"/>
    </row>
    <row r="437" spans="1:1" ht="20.100000000000001" customHeight="1">
      <c r="A437" s="38"/>
    </row>
    <row r="438" spans="1:1" ht="20.100000000000001" customHeight="1">
      <c r="A438" s="38"/>
    </row>
    <row r="439" spans="1:1" ht="20.100000000000001" customHeight="1">
      <c r="A439" s="38"/>
    </row>
    <row r="440" spans="1:1" ht="20.100000000000001" customHeight="1">
      <c r="A440" s="38"/>
    </row>
    <row r="441" spans="1:1" ht="20.100000000000001" customHeight="1">
      <c r="A441" s="38"/>
    </row>
    <row r="442" spans="1:1" ht="20.100000000000001" customHeight="1">
      <c r="A442" s="38"/>
    </row>
    <row r="443" spans="1:1" ht="20.100000000000001" customHeight="1">
      <c r="A443" s="38"/>
    </row>
    <row r="444" spans="1:1" ht="20.100000000000001" customHeight="1">
      <c r="A444" s="38"/>
    </row>
    <row r="445" spans="1:1" ht="20.100000000000001" customHeight="1">
      <c r="A445" s="38"/>
    </row>
    <row r="446" spans="1:1" ht="20.100000000000001" customHeight="1">
      <c r="A446" s="38"/>
    </row>
    <row r="447" spans="1:1" ht="20.100000000000001" customHeight="1">
      <c r="A447" s="38"/>
    </row>
    <row r="448" spans="1:1" ht="20.100000000000001" customHeight="1">
      <c r="A448" s="38"/>
    </row>
    <row r="449" spans="1:1" ht="20.100000000000001" customHeight="1">
      <c r="A449" s="38"/>
    </row>
    <row r="450" spans="1:1" ht="20.100000000000001" customHeight="1">
      <c r="A450" s="38"/>
    </row>
    <row r="451" spans="1:1" ht="20.100000000000001" customHeight="1">
      <c r="A451" s="38"/>
    </row>
    <row r="452" spans="1:1" ht="20.100000000000001" customHeight="1">
      <c r="A452" s="38"/>
    </row>
    <row r="453" spans="1:1" ht="20.100000000000001" customHeight="1">
      <c r="A453" s="38"/>
    </row>
    <row r="454" spans="1:1" ht="20.100000000000001" customHeight="1">
      <c r="A454" s="38"/>
    </row>
    <row r="455" spans="1:1" ht="20.100000000000001" customHeight="1">
      <c r="A455" s="38"/>
    </row>
    <row r="456" spans="1:1" ht="20.100000000000001" customHeight="1">
      <c r="A456" s="38"/>
    </row>
    <row r="457" spans="1:1" ht="20.100000000000001" customHeight="1">
      <c r="A457" s="38"/>
    </row>
    <row r="458" spans="1:1" ht="20.100000000000001" customHeight="1">
      <c r="A458" s="38"/>
    </row>
    <row r="459" spans="1:1" ht="20.100000000000001" customHeight="1">
      <c r="A459" s="38"/>
    </row>
    <row r="460" spans="1:1" ht="20.100000000000001" customHeight="1">
      <c r="A460" s="38"/>
    </row>
    <row r="461" spans="1:1" ht="20.100000000000001" customHeight="1">
      <c r="A461" s="38"/>
    </row>
    <row r="462" spans="1:1" ht="20.100000000000001" customHeight="1">
      <c r="A462" s="38"/>
    </row>
    <row r="463" spans="1:1" ht="20.100000000000001" customHeight="1">
      <c r="A463" s="38"/>
    </row>
    <row r="464" spans="1:1" ht="20.100000000000001" customHeight="1">
      <c r="A464" s="38"/>
    </row>
    <row r="465" spans="1:1" ht="20.100000000000001" customHeight="1">
      <c r="A465" s="38"/>
    </row>
    <row r="466" spans="1:1" ht="20.100000000000001" customHeight="1">
      <c r="A466" s="38"/>
    </row>
    <row r="467" spans="1:1" ht="20.100000000000001" customHeight="1">
      <c r="A467" s="38"/>
    </row>
    <row r="468" spans="1:1" ht="20.100000000000001" customHeight="1">
      <c r="A468" s="38"/>
    </row>
    <row r="469" spans="1:1" ht="20.100000000000001" customHeight="1">
      <c r="A469" s="38"/>
    </row>
    <row r="470" spans="1:1" ht="20.100000000000001" customHeight="1">
      <c r="A470" s="38"/>
    </row>
    <row r="471" spans="1:1" ht="20.100000000000001" customHeight="1">
      <c r="A471" s="38"/>
    </row>
    <row r="472" spans="1:1" ht="20.100000000000001" customHeight="1">
      <c r="A472" s="38"/>
    </row>
    <row r="473" spans="1:1" ht="20.100000000000001" customHeight="1">
      <c r="A473" s="38"/>
    </row>
    <row r="474" spans="1:1" ht="20.100000000000001" customHeight="1">
      <c r="A474" s="38"/>
    </row>
    <row r="475" spans="1:1" ht="20.100000000000001" customHeight="1">
      <c r="A475" s="38"/>
    </row>
    <row r="476" spans="1:1" ht="20.100000000000001" customHeight="1">
      <c r="A476" s="38"/>
    </row>
    <row r="477" spans="1:1" ht="20.100000000000001" customHeight="1">
      <c r="A477" s="38"/>
    </row>
    <row r="478" spans="1:1" ht="20.100000000000001" customHeight="1">
      <c r="A478" s="38"/>
    </row>
    <row r="479" spans="1:1" ht="20.100000000000001" customHeight="1">
      <c r="A479" s="38"/>
    </row>
    <row r="480" spans="1:1" ht="20.100000000000001" customHeight="1">
      <c r="A480" s="38"/>
    </row>
    <row r="481" spans="1:1" ht="20.100000000000001" customHeight="1">
      <c r="A481" s="38"/>
    </row>
    <row r="482" spans="1:1" ht="20.100000000000001" customHeight="1">
      <c r="A482" s="38"/>
    </row>
    <row r="483" spans="1:1" ht="20.100000000000001" customHeight="1">
      <c r="A483" s="38"/>
    </row>
    <row r="484" spans="1:1" ht="20.100000000000001" customHeight="1">
      <c r="A484" s="38"/>
    </row>
    <row r="485" spans="1:1" ht="20.100000000000001" customHeight="1">
      <c r="A485" s="38"/>
    </row>
    <row r="486" spans="1:1" ht="20.100000000000001" customHeight="1">
      <c r="A486" s="38"/>
    </row>
    <row r="487" spans="1:1" ht="20.100000000000001" customHeight="1">
      <c r="A487" s="38"/>
    </row>
    <row r="488" spans="1:1" ht="20.100000000000001" customHeight="1">
      <c r="A488" s="38"/>
    </row>
    <row r="489" spans="1:1" ht="20.100000000000001" customHeight="1">
      <c r="A489" s="38"/>
    </row>
    <row r="490" spans="1:1" ht="20.100000000000001" customHeight="1">
      <c r="A490" s="38"/>
    </row>
    <row r="491" spans="1:1" ht="20.100000000000001" customHeight="1">
      <c r="A491" s="38"/>
    </row>
    <row r="492" spans="1:1" ht="20.100000000000001" customHeight="1">
      <c r="A492" s="38"/>
    </row>
    <row r="493" spans="1:1" ht="20.100000000000001" customHeight="1">
      <c r="A493" s="38"/>
    </row>
    <row r="494" spans="1:1" ht="20.100000000000001" customHeight="1">
      <c r="A494" s="38"/>
    </row>
    <row r="495" spans="1:1" ht="20.100000000000001" customHeight="1">
      <c r="A495" s="38"/>
    </row>
    <row r="496" spans="1:1" ht="20.100000000000001" customHeight="1">
      <c r="A496" s="38"/>
    </row>
    <row r="497" spans="1:1" ht="20.100000000000001" customHeight="1">
      <c r="A497" s="38"/>
    </row>
    <row r="498" spans="1:1" ht="20.100000000000001" customHeight="1">
      <c r="A498" s="38"/>
    </row>
    <row r="499" spans="1:1" ht="20.100000000000001" customHeight="1">
      <c r="A499" s="38"/>
    </row>
    <row r="500" spans="1:1" ht="20.100000000000001" customHeight="1">
      <c r="A500" s="38"/>
    </row>
    <row r="501" spans="1:1" ht="20.100000000000001" customHeight="1">
      <c r="A501" s="38"/>
    </row>
    <row r="502" spans="1:1" ht="20.100000000000001" customHeight="1">
      <c r="A502" s="38"/>
    </row>
    <row r="503" spans="1:1" ht="20.100000000000001" customHeight="1">
      <c r="A503" s="38"/>
    </row>
    <row r="504" spans="1:1" ht="20.100000000000001" customHeight="1">
      <c r="A504" s="38"/>
    </row>
    <row r="505" spans="1:1" ht="20.100000000000001" customHeight="1">
      <c r="A505" s="38"/>
    </row>
    <row r="506" spans="1:1" ht="20.100000000000001" customHeight="1">
      <c r="A506" s="38"/>
    </row>
    <row r="507" spans="1:1" ht="20.100000000000001" customHeight="1">
      <c r="A507" s="38"/>
    </row>
    <row r="508" spans="1:1" ht="20.100000000000001" customHeight="1">
      <c r="A508" s="38"/>
    </row>
    <row r="509" spans="1:1" ht="20.100000000000001" customHeight="1">
      <c r="A509" s="38"/>
    </row>
    <row r="510" spans="1:1" ht="20.100000000000001" customHeight="1">
      <c r="A510" s="38"/>
    </row>
    <row r="511" spans="1:1" ht="20.100000000000001" customHeight="1">
      <c r="A511" s="38"/>
    </row>
    <row r="512" spans="1:1" ht="20.100000000000001" customHeight="1">
      <c r="A512" s="38"/>
    </row>
    <row r="513" spans="1:1" ht="20.100000000000001" customHeight="1">
      <c r="A513" s="38"/>
    </row>
    <row r="514" spans="1:1" ht="20.100000000000001" customHeight="1">
      <c r="A514" s="38"/>
    </row>
    <row r="515" spans="1:1" ht="20.100000000000001" customHeight="1">
      <c r="A515" s="38"/>
    </row>
    <row r="516" spans="1:1" ht="20.100000000000001" customHeight="1">
      <c r="A516" s="38"/>
    </row>
    <row r="517" spans="1:1" ht="20.100000000000001" customHeight="1">
      <c r="A517" s="38"/>
    </row>
    <row r="518" spans="1:1" ht="20.100000000000001" customHeight="1">
      <c r="A518" s="38"/>
    </row>
    <row r="519" spans="1:1" ht="20.100000000000001" customHeight="1">
      <c r="A519" s="38"/>
    </row>
    <row r="520" spans="1:1" ht="20.100000000000001" customHeight="1">
      <c r="A520" s="38"/>
    </row>
    <row r="521" spans="1:1" ht="20.100000000000001" customHeight="1">
      <c r="A521" s="38"/>
    </row>
    <row r="522" spans="1:1" ht="20.100000000000001" customHeight="1">
      <c r="A522" s="38"/>
    </row>
    <row r="523" spans="1:1" ht="20.100000000000001" customHeight="1">
      <c r="A523" s="38"/>
    </row>
    <row r="524" spans="1:1" ht="20.100000000000001" customHeight="1">
      <c r="A524" s="38"/>
    </row>
    <row r="525" spans="1:1" ht="20.100000000000001" customHeight="1">
      <c r="A525" s="38"/>
    </row>
    <row r="526" spans="1:1" ht="20.100000000000001" customHeight="1">
      <c r="A526" s="38"/>
    </row>
    <row r="527" spans="1:1" ht="20.100000000000001" customHeight="1">
      <c r="A527" s="38"/>
    </row>
    <row r="528" spans="1:1" ht="20.100000000000001" customHeight="1">
      <c r="A528" s="38"/>
    </row>
    <row r="529" spans="1:1" ht="20.100000000000001" customHeight="1">
      <c r="A529" s="38"/>
    </row>
    <row r="530" spans="1:1" ht="20.100000000000001" customHeight="1">
      <c r="A530" s="38"/>
    </row>
    <row r="531" spans="1:1" ht="20.100000000000001" customHeight="1">
      <c r="A531" s="38"/>
    </row>
    <row r="532" spans="1:1" ht="20.100000000000001" customHeight="1">
      <c r="A532" s="38"/>
    </row>
    <row r="533" spans="1:1" ht="20.100000000000001" customHeight="1">
      <c r="A533" s="38"/>
    </row>
    <row r="534" spans="1:1" ht="20.100000000000001" customHeight="1">
      <c r="A534" s="38"/>
    </row>
    <row r="535" spans="1:1" ht="20.100000000000001" customHeight="1">
      <c r="A535" s="38"/>
    </row>
    <row r="536" spans="1:1" ht="20.100000000000001" customHeight="1">
      <c r="A536" s="38"/>
    </row>
    <row r="537" spans="1:1" ht="20.100000000000001" customHeight="1">
      <c r="A537" s="38"/>
    </row>
    <row r="538" spans="1:1" ht="20.100000000000001" customHeight="1">
      <c r="A538" s="38"/>
    </row>
    <row r="539" spans="1:1" ht="20.100000000000001" customHeight="1">
      <c r="A539" s="38"/>
    </row>
    <row r="540" spans="1:1" ht="20.100000000000001" customHeight="1">
      <c r="A540" s="38"/>
    </row>
    <row r="541" spans="1:1" ht="20.100000000000001" customHeight="1">
      <c r="A541" s="38"/>
    </row>
    <row r="542" spans="1:1" ht="20.100000000000001" customHeight="1">
      <c r="A542" s="38"/>
    </row>
    <row r="543" spans="1:1" ht="20.100000000000001" customHeight="1">
      <c r="A543" s="38"/>
    </row>
    <row r="544" spans="1:1" ht="20.100000000000001" customHeight="1">
      <c r="A544" s="38"/>
    </row>
    <row r="545" spans="1:1" ht="20.100000000000001" customHeight="1">
      <c r="A545" s="38"/>
    </row>
    <row r="546" spans="1:1" ht="20.100000000000001" customHeight="1">
      <c r="A546" s="38"/>
    </row>
    <row r="547" spans="1:1" ht="20.100000000000001" customHeight="1">
      <c r="A547" s="38"/>
    </row>
    <row r="548" spans="1:1" ht="20.100000000000001" customHeight="1">
      <c r="A548" s="38"/>
    </row>
    <row r="549" spans="1:1" ht="20.100000000000001" customHeight="1">
      <c r="A549" s="38"/>
    </row>
    <row r="550" spans="1:1" ht="20.100000000000001" customHeight="1">
      <c r="A550" s="38"/>
    </row>
    <row r="551" spans="1:1" ht="20.100000000000001" customHeight="1">
      <c r="A551" s="38"/>
    </row>
    <row r="552" spans="1:1" ht="20.100000000000001" customHeight="1">
      <c r="A552" s="38"/>
    </row>
    <row r="553" spans="1:1" ht="20.100000000000001" customHeight="1">
      <c r="A553" s="38"/>
    </row>
    <row r="554" spans="1:1" ht="20.100000000000001" customHeight="1">
      <c r="A554" s="38"/>
    </row>
    <row r="555" spans="1:1" ht="20.100000000000001" customHeight="1">
      <c r="A555" s="38"/>
    </row>
    <row r="556" spans="1:1" ht="20.100000000000001" customHeight="1">
      <c r="A556" s="38"/>
    </row>
    <row r="557" spans="1:1" ht="20.100000000000001" customHeight="1">
      <c r="A557" s="38"/>
    </row>
    <row r="558" spans="1:1" ht="20.100000000000001" customHeight="1">
      <c r="A558" s="38"/>
    </row>
    <row r="559" spans="1:1" ht="20.100000000000001" customHeight="1">
      <c r="A559" s="38"/>
    </row>
    <row r="560" spans="1:1" ht="20.100000000000001" customHeight="1">
      <c r="A560" s="38"/>
    </row>
    <row r="561" spans="1:1" ht="20.100000000000001" customHeight="1">
      <c r="A561" s="38"/>
    </row>
    <row r="562" spans="1:1" ht="20.100000000000001" customHeight="1">
      <c r="A562" s="38"/>
    </row>
    <row r="563" spans="1:1" ht="20.100000000000001" customHeight="1">
      <c r="A563" s="38"/>
    </row>
    <row r="564" spans="1:1" ht="20.100000000000001" customHeight="1">
      <c r="A564" s="38"/>
    </row>
    <row r="565" spans="1:1" ht="20.100000000000001" customHeight="1">
      <c r="A565" s="38"/>
    </row>
    <row r="566" spans="1:1" ht="20.100000000000001" customHeight="1">
      <c r="A566" s="38"/>
    </row>
    <row r="567" spans="1:1" ht="20.100000000000001" customHeight="1">
      <c r="A567" s="38"/>
    </row>
    <row r="568" spans="1:1" ht="20.100000000000001" customHeight="1">
      <c r="A568" s="38"/>
    </row>
    <row r="569" spans="1:1" ht="20.100000000000001" customHeight="1">
      <c r="A569" s="38"/>
    </row>
    <row r="570" spans="1:1" ht="20.100000000000001" customHeight="1">
      <c r="A570" s="38"/>
    </row>
    <row r="571" spans="1:1" ht="20.100000000000001" customHeight="1">
      <c r="A571" s="38"/>
    </row>
    <row r="572" spans="1:1" ht="20.100000000000001" customHeight="1">
      <c r="A572" s="38"/>
    </row>
    <row r="573" spans="1:1" ht="20.100000000000001" customHeight="1">
      <c r="A573" s="38"/>
    </row>
    <row r="574" spans="1:1" ht="20.100000000000001" customHeight="1">
      <c r="A574" s="38"/>
    </row>
    <row r="575" spans="1:1" ht="20.100000000000001" customHeight="1">
      <c r="A575" s="38"/>
    </row>
    <row r="576" spans="1:1" ht="20.100000000000001" customHeight="1">
      <c r="A576" s="38"/>
    </row>
    <row r="577" spans="1:1" ht="20.100000000000001" customHeight="1">
      <c r="A577" s="38"/>
    </row>
    <row r="578" spans="1:1" ht="20.100000000000001" customHeight="1">
      <c r="A578" s="38"/>
    </row>
    <row r="579" spans="1:1" ht="20.100000000000001" customHeight="1">
      <c r="A579" s="38"/>
    </row>
    <row r="580" spans="1:1" ht="20.100000000000001" customHeight="1">
      <c r="A580" s="38"/>
    </row>
    <row r="581" spans="1:1" ht="20.100000000000001" customHeight="1">
      <c r="A581" s="38"/>
    </row>
    <row r="582" spans="1:1" ht="20.100000000000001" customHeight="1">
      <c r="A582" s="38"/>
    </row>
    <row r="583" spans="1:1" ht="20.100000000000001" customHeight="1">
      <c r="A583" s="38"/>
    </row>
    <row r="584" spans="1:1" ht="20.100000000000001" customHeight="1">
      <c r="A584" s="38"/>
    </row>
    <row r="585" spans="1:1" ht="20.100000000000001" customHeight="1">
      <c r="A585" s="38"/>
    </row>
    <row r="586" spans="1:1" ht="20.100000000000001" customHeight="1">
      <c r="A586" s="38"/>
    </row>
    <row r="587" spans="1:1" ht="20.100000000000001" customHeight="1">
      <c r="A587" s="38"/>
    </row>
    <row r="588" spans="1:1" ht="20.100000000000001" customHeight="1">
      <c r="A588" s="38"/>
    </row>
    <row r="589" spans="1:1" ht="20.100000000000001" customHeight="1">
      <c r="A589" s="38"/>
    </row>
    <row r="590" spans="1:1" ht="20.100000000000001" customHeight="1">
      <c r="A590" s="38"/>
    </row>
    <row r="591" spans="1:1" ht="20.100000000000001" customHeight="1">
      <c r="A591" s="38"/>
    </row>
    <row r="592" spans="1:1" ht="20.100000000000001" customHeight="1">
      <c r="A592" s="38"/>
    </row>
    <row r="593" spans="1:1" ht="20.100000000000001" customHeight="1">
      <c r="A593" s="38"/>
    </row>
    <row r="594" spans="1:1" ht="20.100000000000001" customHeight="1">
      <c r="A594" s="38"/>
    </row>
    <row r="595" spans="1:1" ht="20.100000000000001" customHeight="1">
      <c r="A595" s="38"/>
    </row>
    <row r="596" spans="1:1" ht="20.100000000000001" customHeight="1">
      <c r="A596" s="38"/>
    </row>
    <row r="597" spans="1:1" ht="20.100000000000001" customHeight="1">
      <c r="A597" s="38"/>
    </row>
    <row r="598" spans="1:1" ht="20.100000000000001" customHeight="1">
      <c r="A598" s="38"/>
    </row>
    <row r="599" spans="1:1" ht="20.100000000000001" customHeight="1">
      <c r="A599" s="38"/>
    </row>
    <row r="600" spans="1:1" ht="20.100000000000001" customHeight="1">
      <c r="A600" s="38"/>
    </row>
    <row r="601" spans="1:1" ht="20.100000000000001" customHeight="1">
      <c r="A601" s="38"/>
    </row>
    <row r="602" spans="1:1" ht="20.100000000000001" customHeight="1">
      <c r="A602" s="38"/>
    </row>
    <row r="603" spans="1:1" ht="20.100000000000001" customHeight="1">
      <c r="A603" s="38"/>
    </row>
    <row r="604" spans="1:1" ht="20.100000000000001" customHeight="1">
      <c r="A604" s="38"/>
    </row>
    <row r="605" spans="1:1" ht="20.100000000000001" customHeight="1">
      <c r="A605" s="38"/>
    </row>
    <row r="606" spans="1:1" ht="20.100000000000001" customHeight="1">
      <c r="A606" s="38"/>
    </row>
    <row r="607" spans="1:1" ht="20.100000000000001" customHeight="1">
      <c r="A607" s="38"/>
    </row>
    <row r="608" spans="1:1" ht="20.100000000000001" customHeight="1">
      <c r="A608" s="38"/>
    </row>
    <row r="609" spans="1:1" ht="20.100000000000001" customHeight="1">
      <c r="A609" s="38"/>
    </row>
    <row r="610" spans="1:1" ht="20.100000000000001" customHeight="1">
      <c r="A610" s="38"/>
    </row>
    <row r="611" spans="1:1" ht="20.100000000000001" customHeight="1">
      <c r="A611" s="38"/>
    </row>
    <row r="612" spans="1:1" ht="20.100000000000001" customHeight="1">
      <c r="A612" s="38"/>
    </row>
    <row r="613" spans="1:1" ht="20.100000000000001" customHeight="1">
      <c r="A613" s="38"/>
    </row>
    <row r="614" spans="1:1" ht="20.100000000000001" customHeight="1">
      <c r="A614" s="38"/>
    </row>
    <row r="615" spans="1:1" ht="20.100000000000001" customHeight="1">
      <c r="A615" s="38"/>
    </row>
    <row r="616" spans="1:1" ht="20.100000000000001" customHeight="1">
      <c r="A616" s="38"/>
    </row>
    <row r="617" spans="1:1" ht="20.100000000000001" customHeight="1">
      <c r="A617" s="38"/>
    </row>
    <row r="618" spans="1:1" ht="20.100000000000001" customHeight="1">
      <c r="A618" s="38"/>
    </row>
    <row r="619" spans="1:1" ht="20.100000000000001" customHeight="1">
      <c r="A619" s="38"/>
    </row>
    <row r="620" spans="1:1" ht="20.100000000000001" customHeight="1">
      <c r="A620" s="38"/>
    </row>
    <row r="621" spans="1:1" ht="20.100000000000001" customHeight="1">
      <c r="A621" s="38"/>
    </row>
    <row r="622" spans="1:1" ht="20.100000000000001" customHeight="1">
      <c r="A622" s="38"/>
    </row>
    <row r="623" spans="1:1" ht="20.100000000000001" customHeight="1">
      <c r="A623" s="38"/>
    </row>
    <row r="624" spans="1:1" ht="20.100000000000001" customHeight="1">
      <c r="A624" s="38"/>
    </row>
    <row r="625" spans="1:1" ht="20.100000000000001" customHeight="1">
      <c r="A625" s="38"/>
    </row>
    <row r="626" spans="1:1" ht="20.100000000000001" customHeight="1">
      <c r="A626" s="38"/>
    </row>
    <row r="627" spans="1:1" ht="20.100000000000001" customHeight="1">
      <c r="A627" s="38"/>
    </row>
    <row r="628" spans="1:1" ht="20.100000000000001" customHeight="1">
      <c r="A628" s="38"/>
    </row>
    <row r="629" spans="1:1" ht="20.100000000000001" customHeight="1">
      <c r="A629" s="38"/>
    </row>
    <row r="630" spans="1:1" ht="20.100000000000001" customHeight="1">
      <c r="A630" s="38"/>
    </row>
    <row r="631" spans="1:1" ht="20.100000000000001" customHeight="1">
      <c r="A631" s="38"/>
    </row>
    <row r="632" spans="1:1" ht="20.100000000000001" customHeight="1">
      <c r="A632" s="38"/>
    </row>
    <row r="633" spans="1:1" ht="20.100000000000001" customHeight="1">
      <c r="A633" s="38"/>
    </row>
    <row r="634" spans="1:1" ht="20.100000000000001" customHeight="1">
      <c r="A634" s="38"/>
    </row>
    <row r="635" spans="1:1" ht="20.100000000000001" customHeight="1">
      <c r="A635" s="38"/>
    </row>
    <row r="636" spans="1:1" ht="20.100000000000001" customHeight="1">
      <c r="A636" s="38"/>
    </row>
    <row r="637" spans="1:1" ht="20.100000000000001" customHeight="1">
      <c r="A637" s="38"/>
    </row>
    <row r="638" spans="1:1" ht="20.100000000000001" customHeight="1">
      <c r="A638" s="38"/>
    </row>
    <row r="639" spans="1:1" ht="20.100000000000001" customHeight="1">
      <c r="A639" s="38"/>
    </row>
    <row r="640" spans="1:1" ht="20.100000000000001" customHeight="1">
      <c r="A640" s="38"/>
    </row>
    <row r="641" spans="1:1" ht="20.100000000000001" customHeight="1">
      <c r="A641" s="38"/>
    </row>
    <row r="642" spans="1:1" ht="20.100000000000001" customHeight="1">
      <c r="A642" s="38"/>
    </row>
    <row r="643" spans="1:1" ht="20.100000000000001" customHeight="1">
      <c r="A643" s="38"/>
    </row>
    <row r="644" spans="1:1" ht="20.100000000000001" customHeight="1">
      <c r="A644" s="38"/>
    </row>
  </sheetData>
  <mergeCells count="15">
    <mergeCell ref="F1:G1"/>
    <mergeCell ref="V1:AC1"/>
    <mergeCell ref="J1:K1"/>
    <mergeCell ref="H1:I1"/>
    <mergeCell ref="AD1:AD2"/>
    <mergeCell ref="L1:M1"/>
    <mergeCell ref="N1:O1"/>
    <mergeCell ref="P1:Q1"/>
    <mergeCell ref="R1:S1"/>
    <mergeCell ref="T1:U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코드집-A파트</oddHeader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tabColor theme="3"/>
  </sheetPr>
  <dimension ref="A1:AE1860"/>
  <sheetViews>
    <sheetView zoomScale="80" zoomScaleNormal="80" workbookViewId="0">
      <pane xSplit="3" ySplit="2" topLeftCell="D1822" activePane="bottomRight" state="frozen"/>
      <selection activeCell="D19" sqref="D19"/>
      <selection pane="topRight" activeCell="D19" sqref="D19"/>
      <selection pane="bottomLeft" activeCell="D19" sqref="D19"/>
      <selection pane="bottomRight" activeCell="F1854" sqref="F1854:F1858"/>
    </sheetView>
  </sheetViews>
  <sheetFormatPr defaultRowHeight="20.100000000000001" customHeight="1"/>
  <cols>
    <col min="1" max="1" width="12" style="51" bestFit="1" customWidth="1"/>
    <col min="2" max="2" width="43.7109375" style="51" bestFit="1" customWidth="1"/>
    <col min="3" max="3" width="46.5703125" style="52" bestFit="1" customWidth="1"/>
    <col min="4" max="4" width="56.42578125" style="51" customWidth="1"/>
    <col min="5" max="5" width="23.28515625" style="52" bestFit="1" customWidth="1"/>
    <col min="6" max="6" width="12.5703125" style="189" customWidth="1"/>
    <col min="7" max="7" width="12.5703125" style="350" customWidth="1"/>
    <col min="8" max="8" width="12.5703125" style="53" customWidth="1"/>
    <col min="9" max="9" width="10.7109375" style="54" customWidth="1"/>
    <col min="10" max="10" width="12.570312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52" customWidth="1"/>
    <col min="30" max="30" width="25.7109375" style="51" bestFit="1" customWidth="1"/>
    <col min="31" max="256" width="9.140625" style="51"/>
    <col min="257" max="257" width="12" style="51" bestFit="1" customWidth="1"/>
    <col min="258" max="258" width="43.7109375" style="51" bestFit="1" customWidth="1"/>
    <col min="259" max="259" width="46.5703125" style="51" bestFit="1" customWidth="1"/>
    <col min="260" max="260" width="74.42578125" style="51" bestFit="1" customWidth="1"/>
    <col min="261" max="261" width="23.28515625" style="51" bestFit="1" customWidth="1"/>
    <col min="262" max="264" width="12.5703125" style="51" customWidth="1"/>
    <col min="265" max="265" width="10.7109375" style="51" customWidth="1"/>
    <col min="266" max="266" width="12.5703125" style="51" customWidth="1"/>
    <col min="267" max="285" width="10.7109375" style="51" customWidth="1"/>
    <col min="286" max="286" width="25.7109375" style="51" bestFit="1" customWidth="1"/>
    <col min="287" max="512" width="9.140625" style="51"/>
    <col min="513" max="513" width="12" style="51" bestFit="1" customWidth="1"/>
    <col min="514" max="514" width="43.7109375" style="51" bestFit="1" customWidth="1"/>
    <col min="515" max="515" width="46.5703125" style="51" bestFit="1" customWidth="1"/>
    <col min="516" max="516" width="74.42578125" style="51" bestFit="1" customWidth="1"/>
    <col min="517" max="517" width="23.28515625" style="51" bestFit="1" customWidth="1"/>
    <col min="518" max="520" width="12.5703125" style="51" customWidth="1"/>
    <col min="521" max="521" width="10.7109375" style="51" customWidth="1"/>
    <col min="522" max="522" width="12.5703125" style="51" customWidth="1"/>
    <col min="523" max="541" width="10.7109375" style="51" customWidth="1"/>
    <col min="542" max="542" width="25.7109375" style="51" bestFit="1" customWidth="1"/>
    <col min="543" max="768" width="9.140625" style="51"/>
    <col min="769" max="769" width="12" style="51" bestFit="1" customWidth="1"/>
    <col min="770" max="770" width="43.7109375" style="51" bestFit="1" customWidth="1"/>
    <col min="771" max="771" width="46.5703125" style="51" bestFit="1" customWidth="1"/>
    <col min="772" max="772" width="74.42578125" style="51" bestFit="1" customWidth="1"/>
    <col min="773" max="773" width="23.28515625" style="51" bestFit="1" customWidth="1"/>
    <col min="774" max="776" width="12.5703125" style="51" customWidth="1"/>
    <col min="777" max="777" width="10.7109375" style="51" customWidth="1"/>
    <col min="778" max="778" width="12.5703125" style="51" customWidth="1"/>
    <col min="779" max="797" width="10.7109375" style="51" customWidth="1"/>
    <col min="798" max="798" width="25.7109375" style="51" bestFit="1" customWidth="1"/>
    <col min="799" max="1024" width="9.140625" style="51"/>
    <col min="1025" max="1025" width="12" style="51" bestFit="1" customWidth="1"/>
    <col min="1026" max="1026" width="43.7109375" style="51" bestFit="1" customWidth="1"/>
    <col min="1027" max="1027" width="46.5703125" style="51" bestFit="1" customWidth="1"/>
    <col min="1028" max="1028" width="74.42578125" style="51" bestFit="1" customWidth="1"/>
    <col min="1029" max="1029" width="23.28515625" style="51" bestFit="1" customWidth="1"/>
    <col min="1030" max="1032" width="12.5703125" style="51" customWidth="1"/>
    <col min="1033" max="1033" width="10.7109375" style="51" customWidth="1"/>
    <col min="1034" max="1034" width="12.5703125" style="51" customWidth="1"/>
    <col min="1035" max="1053" width="10.7109375" style="51" customWidth="1"/>
    <col min="1054" max="1054" width="25.7109375" style="51" bestFit="1" customWidth="1"/>
    <col min="1055" max="1280" width="9.140625" style="51"/>
    <col min="1281" max="1281" width="12" style="51" bestFit="1" customWidth="1"/>
    <col min="1282" max="1282" width="43.7109375" style="51" bestFit="1" customWidth="1"/>
    <col min="1283" max="1283" width="46.5703125" style="51" bestFit="1" customWidth="1"/>
    <col min="1284" max="1284" width="74.42578125" style="51" bestFit="1" customWidth="1"/>
    <col min="1285" max="1285" width="23.28515625" style="51" bestFit="1" customWidth="1"/>
    <col min="1286" max="1288" width="12.5703125" style="51" customWidth="1"/>
    <col min="1289" max="1289" width="10.7109375" style="51" customWidth="1"/>
    <col min="1290" max="1290" width="12.5703125" style="51" customWidth="1"/>
    <col min="1291" max="1309" width="10.7109375" style="51" customWidth="1"/>
    <col min="1310" max="1310" width="25.7109375" style="51" bestFit="1" customWidth="1"/>
    <col min="1311" max="1536" width="9.140625" style="51"/>
    <col min="1537" max="1537" width="12" style="51" bestFit="1" customWidth="1"/>
    <col min="1538" max="1538" width="43.7109375" style="51" bestFit="1" customWidth="1"/>
    <col min="1539" max="1539" width="46.5703125" style="51" bestFit="1" customWidth="1"/>
    <col min="1540" max="1540" width="74.42578125" style="51" bestFit="1" customWidth="1"/>
    <col min="1541" max="1541" width="23.28515625" style="51" bestFit="1" customWidth="1"/>
    <col min="1542" max="1544" width="12.5703125" style="51" customWidth="1"/>
    <col min="1545" max="1545" width="10.7109375" style="51" customWidth="1"/>
    <col min="1546" max="1546" width="12.5703125" style="51" customWidth="1"/>
    <col min="1547" max="1565" width="10.7109375" style="51" customWidth="1"/>
    <col min="1566" max="1566" width="25.7109375" style="51" bestFit="1" customWidth="1"/>
    <col min="1567" max="1792" width="9.140625" style="51"/>
    <col min="1793" max="1793" width="12" style="51" bestFit="1" customWidth="1"/>
    <col min="1794" max="1794" width="43.7109375" style="51" bestFit="1" customWidth="1"/>
    <col min="1795" max="1795" width="46.5703125" style="51" bestFit="1" customWidth="1"/>
    <col min="1796" max="1796" width="74.42578125" style="51" bestFit="1" customWidth="1"/>
    <col min="1797" max="1797" width="23.28515625" style="51" bestFit="1" customWidth="1"/>
    <col min="1798" max="1800" width="12.5703125" style="51" customWidth="1"/>
    <col min="1801" max="1801" width="10.7109375" style="51" customWidth="1"/>
    <col min="1802" max="1802" width="12.5703125" style="51" customWidth="1"/>
    <col min="1803" max="1821" width="10.7109375" style="51" customWidth="1"/>
    <col min="1822" max="1822" width="25.7109375" style="51" bestFit="1" customWidth="1"/>
    <col min="1823" max="2048" width="9.140625" style="51"/>
    <col min="2049" max="2049" width="12" style="51" bestFit="1" customWidth="1"/>
    <col min="2050" max="2050" width="43.7109375" style="51" bestFit="1" customWidth="1"/>
    <col min="2051" max="2051" width="46.5703125" style="51" bestFit="1" customWidth="1"/>
    <col min="2052" max="2052" width="74.42578125" style="51" bestFit="1" customWidth="1"/>
    <col min="2053" max="2053" width="23.28515625" style="51" bestFit="1" customWidth="1"/>
    <col min="2054" max="2056" width="12.5703125" style="51" customWidth="1"/>
    <col min="2057" max="2057" width="10.7109375" style="51" customWidth="1"/>
    <col min="2058" max="2058" width="12.5703125" style="51" customWidth="1"/>
    <col min="2059" max="2077" width="10.7109375" style="51" customWidth="1"/>
    <col min="2078" max="2078" width="25.7109375" style="51" bestFit="1" customWidth="1"/>
    <col min="2079" max="2304" width="9.140625" style="51"/>
    <col min="2305" max="2305" width="12" style="51" bestFit="1" customWidth="1"/>
    <col min="2306" max="2306" width="43.7109375" style="51" bestFit="1" customWidth="1"/>
    <col min="2307" max="2307" width="46.5703125" style="51" bestFit="1" customWidth="1"/>
    <col min="2308" max="2308" width="74.42578125" style="51" bestFit="1" customWidth="1"/>
    <col min="2309" max="2309" width="23.28515625" style="51" bestFit="1" customWidth="1"/>
    <col min="2310" max="2312" width="12.5703125" style="51" customWidth="1"/>
    <col min="2313" max="2313" width="10.7109375" style="51" customWidth="1"/>
    <col min="2314" max="2314" width="12.5703125" style="51" customWidth="1"/>
    <col min="2315" max="2333" width="10.7109375" style="51" customWidth="1"/>
    <col min="2334" max="2334" width="25.7109375" style="51" bestFit="1" customWidth="1"/>
    <col min="2335" max="2560" width="9.140625" style="51"/>
    <col min="2561" max="2561" width="12" style="51" bestFit="1" customWidth="1"/>
    <col min="2562" max="2562" width="43.7109375" style="51" bestFit="1" customWidth="1"/>
    <col min="2563" max="2563" width="46.5703125" style="51" bestFit="1" customWidth="1"/>
    <col min="2564" max="2564" width="74.42578125" style="51" bestFit="1" customWidth="1"/>
    <col min="2565" max="2565" width="23.28515625" style="51" bestFit="1" customWidth="1"/>
    <col min="2566" max="2568" width="12.5703125" style="51" customWidth="1"/>
    <col min="2569" max="2569" width="10.7109375" style="51" customWidth="1"/>
    <col min="2570" max="2570" width="12.5703125" style="51" customWidth="1"/>
    <col min="2571" max="2589" width="10.7109375" style="51" customWidth="1"/>
    <col min="2590" max="2590" width="25.7109375" style="51" bestFit="1" customWidth="1"/>
    <col min="2591" max="2816" width="9.140625" style="51"/>
    <col min="2817" max="2817" width="12" style="51" bestFit="1" customWidth="1"/>
    <col min="2818" max="2818" width="43.7109375" style="51" bestFit="1" customWidth="1"/>
    <col min="2819" max="2819" width="46.5703125" style="51" bestFit="1" customWidth="1"/>
    <col min="2820" max="2820" width="74.42578125" style="51" bestFit="1" customWidth="1"/>
    <col min="2821" max="2821" width="23.28515625" style="51" bestFit="1" customWidth="1"/>
    <col min="2822" max="2824" width="12.5703125" style="51" customWidth="1"/>
    <col min="2825" max="2825" width="10.7109375" style="51" customWidth="1"/>
    <col min="2826" max="2826" width="12.5703125" style="51" customWidth="1"/>
    <col min="2827" max="2845" width="10.7109375" style="51" customWidth="1"/>
    <col min="2846" max="2846" width="25.7109375" style="51" bestFit="1" customWidth="1"/>
    <col min="2847" max="3072" width="9.140625" style="51"/>
    <col min="3073" max="3073" width="12" style="51" bestFit="1" customWidth="1"/>
    <col min="3074" max="3074" width="43.7109375" style="51" bestFit="1" customWidth="1"/>
    <col min="3075" max="3075" width="46.5703125" style="51" bestFit="1" customWidth="1"/>
    <col min="3076" max="3076" width="74.42578125" style="51" bestFit="1" customWidth="1"/>
    <col min="3077" max="3077" width="23.28515625" style="51" bestFit="1" customWidth="1"/>
    <col min="3078" max="3080" width="12.5703125" style="51" customWidth="1"/>
    <col min="3081" max="3081" width="10.7109375" style="51" customWidth="1"/>
    <col min="3082" max="3082" width="12.5703125" style="51" customWidth="1"/>
    <col min="3083" max="3101" width="10.7109375" style="51" customWidth="1"/>
    <col min="3102" max="3102" width="25.7109375" style="51" bestFit="1" customWidth="1"/>
    <col min="3103" max="3328" width="9.140625" style="51"/>
    <col min="3329" max="3329" width="12" style="51" bestFit="1" customWidth="1"/>
    <col min="3330" max="3330" width="43.7109375" style="51" bestFit="1" customWidth="1"/>
    <col min="3331" max="3331" width="46.5703125" style="51" bestFit="1" customWidth="1"/>
    <col min="3332" max="3332" width="74.42578125" style="51" bestFit="1" customWidth="1"/>
    <col min="3333" max="3333" width="23.28515625" style="51" bestFit="1" customWidth="1"/>
    <col min="3334" max="3336" width="12.5703125" style="51" customWidth="1"/>
    <col min="3337" max="3337" width="10.7109375" style="51" customWidth="1"/>
    <col min="3338" max="3338" width="12.5703125" style="51" customWidth="1"/>
    <col min="3339" max="3357" width="10.7109375" style="51" customWidth="1"/>
    <col min="3358" max="3358" width="25.7109375" style="51" bestFit="1" customWidth="1"/>
    <col min="3359" max="3584" width="9.140625" style="51"/>
    <col min="3585" max="3585" width="12" style="51" bestFit="1" customWidth="1"/>
    <col min="3586" max="3586" width="43.7109375" style="51" bestFit="1" customWidth="1"/>
    <col min="3587" max="3587" width="46.5703125" style="51" bestFit="1" customWidth="1"/>
    <col min="3588" max="3588" width="74.42578125" style="51" bestFit="1" customWidth="1"/>
    <col min="3589" max="3589" width="23.28515625" style="51" bestFit="1" customWidth="1"/>
    <col min="3590" max="3592" width="12.5703125" style="51" customWidth="1"/>
    <col min="3593" max="3593" width="10.7109375" style="51" customWidth="1"/>
    <col min="3594" max="3594" width="12.5703125" style="51" customWidth="1"/>
    <col min="3595" max="3613" width="10.7109375" style="51" customWidth="1"/>
    <col min="3614" max="3614" width="25.7109375" style="51" bestFit="1" customWidth="1"/>
    <col min="3615" max="3840" width="9.140625" style="51"/>
    <col min="3841" max="3841" width="12" style="51" bestFit="1" customWidth="1"/>
    <col min="3842" max="3842" width="43.7109375" style="51" bestFit="1" customWidth="1"/>
    <col min="3843" max="3843" width="46.5703125" style="51" bestFit="1" customWidth="1"/>
    <col min="3844" max="3844" width="74.42578125" style="51" bestFit="1" customWidth="1"/>
    <col min="3845" max="3845" width="23.28515625" style="51" bestFit="1" customWidth="1"/>
    <col min="3846" max="3848" width="12.5703125" style="51" customWidth="1"/>
    <col min="3849" max="3849" width="10.7109375" style="51" customWidth="1"/>
    <col min="3850" max="3850" width="12.5703125" style="51" customWidth="1"/>
    <col min="3851" max="3869" width="10.7109375" style="51" customWidth="1"/>
    <col min="3870" max="3870" width="25.7109375" style="51" bestFit="1" customWidth="1"/>
    <col min="3871" max="4096" width="9.140625" style="51"/>
    <col min="4097" max="4097" width="12" style="51" bestFit="1" customWidth="1"/>
    <col min="4098" max="4098" width="43.7109375" style="51" bestFit="1" customWidth="1"/>
    <col min="4099" max="4099" width="46.5703125" style="51" bestFit="1" customWidth="1"/>
    <col min="4100" max="4100" width="74.42578125" style="51" bestFit="1" customWidth="1"/>
    <col min="4101" max="4101" width="23.28515625" style="51" bestFit="1" customWidth="1"/>
    <col min="4102" max="4104" width="12.5703125" style="51" customWidth="1"/>
    <col min="4105" max="4105" width="10.7109375" style="51" customWidth="1"/>
    <col min="4106" max="4106" width="12.5703125" style="51" customWidth="1"/>
    <col min="4107" max="4125" width="10.7109375" style="51" customWidth="1"/>
    <col min="4126" max="4126" width="25.7109375" style="51" bestFit="1" customWidth="1"/>
    <col min="4127" max="4352" width="9.140625" style="51"/>
    <col min="4353" max="4353" width="12" style="51" bestFit="1" customWidth="1"/>
    <col min="4354" max="4354" width="43.7109375" style="51" bestFit="1" customWidth="1"/>
    <col min="4355" max="4355" width="46.5703125" style="51" bestFit="1" customWidth="1"/>
    <col min="4356" max="4356" width="74.42578125" style="51" bestFit="1" customWidth="1"/>
    <col min="4357" max="4357" width="23.28515625" style="51" bestFit="1" customWidth="1"/>
    <col min="4358" max="4360" width="12.5703125" style="51" customWidth="1"/>
    <col min="4361" max="4361" width="10.7109375" style="51" customWidth="1"/>
    <col min="4362" max="4362" width="12.5703125" style="51" customWidth="1"/>
    <col min="4363" max="4381" width="10.7109375" style="51" customWidth="1"/>
    <col min="4382" max="4382" width="25.7109375" style="51" bestFit="1" customWidth="1"/>
    <col min="4383" max="4608" width="9.140625" style="51"/>
    <col min="4609" max="4609" width="12" style="51" bestFit="1" customWidth="1"/>
    <col min="4610" max="4610" width="43.7109375" style="51" bestFit="1" customWidth="1"/>
    <col min="4611" max="4611" width="46.5703125" style="51" bestFit="1" customWidth="1"/>
    <col min="4612" max="4612" width="74.42578125" style="51" bestFit="1" customWidth="1"/>
    <col min="4613" max="4613" width="23.28515625" style="51" bestFit="1" customWidth="1"/>
    <col min="4614" max="4616" width="12.5703125" style="51" customWidth="1"/>
    <col min="4617" max="4617" width="10.7109375" style="51" customWidth="1"/>
    <col min="4618" max="4618" width="12.5703125" style="51" customWidth="1"/>
    <col min="4619" max="4637" width="10.7109375" style="51" customWidth="1"/>
    <col min="4638" max="4638" width="25.7109375" style="51" bestFit="1" customWidth="1"/>
    <col min="4639" max="4864" width="9.140625" style="51"/>
    <col min="4865" max="4865" width="12" style="51" bestFit="1" customWidth="1"/>
    <col min="4866" max="4866" width="43.7109375" style="51" bestFit="1" customWidth="1"/>
    <col min="4867" max="4867" width="46.5703125" style="51" bestFit="1" customWidth="1"/>
    <col min="4868" max="4868" width="74.42578125" style="51" bestFit="1" customWidth="1"/>
    <col min="4869" max="4869" width="23.28515625" style="51" bestFit="1" customWidth="1"/>
    <col min="4870" max="4872" width="12.5703125" style="51" customWidth="1"/>
    <col min="4873" max="4873" width="10.7109375" style="51" customWidth="1"/>
    <col min="4874" max="4874" width="12.5703125" style="51" customWidth="1"/>
    <col min="4875" max="4893" width="10.7109375" style="51" customWidth="1"/>
    <col min="4894" max="4894" width="25.7109375" style="51" bestFit="1" customWidth="1"/>
    <col min="4895" max="5120" width="9.140625" style="51"/>
    <col min="5121" max="5121" width="12" style="51" bestFit="1" customWidth="1"/>
    <col min="5122" max="5122" width="43.7109375" style="51" bestFit="1" customWidth="1"/>
    <col min="5123" max="5123" width="46.5703125" style="51" bestFit="1" customWidth="1"/>
    <col min="5124" max="5124" width="74.42578125" style="51" bestFit="1" customWidth="1"/>
    <col min="5125" max="5125" width="23.28515625" style="51" bestFit="1" customWidth="1"/>
    <col min="5126" max="5128" width="12.5703125" style="51" customWidth="1"/>
    <col min="5129" max="5129" width="10.7109375" style="51" customWidth="1"/>
    <col min="5130" max="5130" width="12.5703125" style="51" customWidth="1"/>
    <col min="5131" max="5149" width="10.7109375" style="51" customWidth="1"/>
    <col min="5150" max="5150" width="25.7109375" style="51" bestFit="1" customWidth="1"/>
    <col min="5151" max="5376" width="9.140625" style="51"/>
    <col min="5377" max="5377" width="12" style="51" bestFit="1" customWidth="1"/>
    <col min="5378" max="5378" width="43.7109375" style="51" bestFit="1" customWidth="1"/>
    <col min="5379" max="5379" width="46.5703125" style="51" bestFit="1" customWidth="1"/>
    <col min="5380" max="5380" width="74.42578125" style="51" bestFit="1" customWidth="1"/>
    <col min="5381" max="5381" width="23.28515625" style="51" bestFit="1" customWidth="1"/>
    <col min="5382" max="5384" width="12.5703125" style="51" customWidth="1"/>
    <col min="5385" max="5385" width="10.7109375" style="51" customWidth="1"/>
    <col min="5386" max="5386" width="12.5703125" style="51" customWidth="1"/>
    <col min="5387" max="5405" width="10.7109375" style="51" customWidth="1"/>
    <col min="5406" max="5406" width="25.7109375" style="51" bestFit="1" customWidth="1"/>
    <col min="5407" max="5632" width="9.140625" style="51"/>
    <col min="5633" max="5633" width="12" style="51" bestFit="1" customWidth="1"/>
    <col min="5634" max="5634" width="43.7109375" style="51" bestFit="1" customWidth="1"/>
    <col min="5635" max="5635" width="46.5703125" style="51" bestFit="1" customWidth="1"/>
    <col min="5636" max="5636" width="74.42578125" style="51" bestFit="1" customWidth="1"/>
    <col min="5637" max="5637" width="23.28515625" style="51" bestFit="1" customWidth="1"/>
    <col min="5638" max="5640" width="12.5703125" style="51" customWidth="1"/>
    <col min="5641" max="5641" width="10.7109375" style="51" customWidth="1"/>
    <col min="5642" max="5642" width="12.5703125" style="51" customWidth="1"/>
    <col min="5643" max="5661" width="10.7109375" style="51" customWidth="1"/>
    <col min="5662" max="5662" width="25.7109375" style="51" bestFit="1" customWidth="1"/>
    <col min="5663" max="5888" width="9.140625" style="51"/>
    <col min="5889" max="5889" width="12" style="51" bestFit="1" customWidth="1"/>
    <col min="5890" max="5890" width="43.7109375" style="51" bestFit="1" customWidth="1"/>
    <col min="5891" max="5891" width="46.5703125" style="51" bestFit="1" customWidth="1"/>
    <col min="5892" max="5892" width="74.42578125" style="51" bestFit="1" customWidth="1"/>
    <col min="5893" max="5893" width="23.28515625" style="51" bestFit="1" customWidth="1"/>
    <col min="5894" max="5896" width="12.5703125" style="51" customWidth="1"/>
    <col min="5897" max="5897" width="10.7109375" style="51" customWidth="1"/>
    <col min="5898" max="5898" width="12.5703125" style="51" customWidth="1"/>
    <col min="5899" max="5917" width="10.7109375" style="51" customWidth="1"/>
    <col min="5918" max="5918" width="25.7109375" style="51" bestFit="1" customWidth="1"/>
    <col min="5919" max="6144" width="9.140625" style="51"/>
    <col min="6145" max="6145" width="12" style="51" bestFit="1" customWidth="1"/>
    <col min="6146" max="6146" width="43.7109375" style="51" bestFit="1" customWidth="1"/>
    <col min="6147" max="6147" width="46.5703125" style="51" bestFit="1" customWidth="1"/>
    <col min="6148" max="6148" width="74.42578125" style="51" bestFit="1" customWidth="1"/>
    <col min="6149" max="6149" width="23.28515625" style="51" bestFit="1" customWidth="1"/>
    <col min="6150" max="6152" width="12.5703125" style="51" customWidth="1"/>
    <col min="6153" max="6153" width="10.7109375" style="51" customWidth="1"/>
    <col min="6154" max="6154" width="12.5703125" style="51" customWidth="1"/>
    <col min="6155" max="6173" width="10.7109375" style="51" customWidth="1"/>
    <col min="6174" max="6174" width="25.7109375" style="51" bestFit="1" customWidth="1"/>
    <col min="6175" max="6400" width="9.140625" style="51"/>
    <col min="6401" max="6401" width="12" style="51" bestFit="1" customWidth="1"/>
    <col min="6402" max="6402" width="43.7109375" style="51" bestFit="1" customWidth="1"/>
    <col min="6403" max="6403" width="46.5703125" style="51" bestFit="1" customWidth="1"/>
    <col min="6404" max="6404" width="74.42578125" style="51" bestFit="1" customWidth="1"/>
    <col min="6405" max="6405" width="23.28515625" style="51" bestFit="1" customWidth="1"/>
    <col min="6406" max="6408" width="12.5703125" style="51" customWidth="1"/>
    <col min="6409" max="6409" width="10.7109375" style="51" customWidth="1"/>
    <col min="6410" max="6410" width="12.5703125" style="51" customWidth="1"/>
    <col min="6411" max="6429" width="10.7109375" style="51" customWidth="1"/>
    <col min="6430" max="6430" width="25.7109375" style="51" bestFit="1" customWidth="1"/>
    <col min="6431" max="6656" width="9.140625" style="51"/>
    <col min="6657" max="6657" width="12" style="51" bestFit="1" customWidth="1"/>
    <col min="6658" max="6658" width="43.7109375" style="51" bestFit="1" customWidth="1"/>
    <col min="6659" max="6659" width="46.5703125" style="51" bestFit="1" customWidth="1"/>
    <col min="6660" max="6660" width="74.42578125" style="51" bestFit="1" customWidth="1"/>
    <col min="6661" max="6661" width="23.28515625" style="51" bestFit="1" customWidth="1"/>
    <col min="6662" max="6664" width="12.5703125" style="51" customWidth="1"/>
    <col min="6665" max="6665" width="10.7109375" style="51" customWidth="1"/>
    <col min="6666" max="6666" width="12.5703125" style="51" customWidth="1"/>
    <col min="6667" max="6685" width="10.7109375" style="51" customWidth="1"/>
    <col min="6686" max="6686" width="25.7109375" style="51" bestFit="1" customWidth="1"/>
    <col min="6687" max="6912" width="9.140625" style="51"/>
    <col min="6913" max="6913" width="12" style="51" bestFit="1" customWidth="1"/>
    <col min="6914" max="6914" width="43.7109375" style="51" bestFit="1" customWidth="1"/>
    <col min="6915" max="6915" width="46.5703125" style="51" bestFit="1" customWidth="1"/>
    <col min="6916" max="6916" width="74.42578125" style="51" bestFit="1" customWidth="1"/>
    <col min="6917" max="6917" width="23.28515625" style="51" bestFit="1" customWidth="1"/>
    <col min="6918" max="6920" width="12.5703125" style="51" customWidth="1"/>
    <col min="6921" max="6921" width="10.7109375" style="51" customWidth="1"/>
    <col min="6922" max="6922" width="12.5703125" style="51" customWidth="1"/>
    <col min="6923" max="6941" width="10.7109375" style="51" customWidth="1"/>
    <col min="6942" max="6942" width="25.7109375" style="51" bestFit="1" customWidth="1"/>
    <col min="6943" max="7168" width="9.140625" style="51"/>
    <col min="7169" max="7169" width="12" style="51" bestFit="1" customWidth="1"/>
    <col min="7170" max="7170" width="43.7109375" style="51" bestFit="1" customWidth="1"/>
    <col min="7171" max="7171" width="46.5703125" style="51" bestFit="1" customWidth="1"/>
    <col min="7172" max="7172" width="74.42578125" style="51" bestFit="1" customWidth="1"/>
    <col min="7173" max="7173" width="23.28515625" style="51" bestFit="1" customWidth="1"/>
    <col min="7174" max="7176" width="12.5703125" style="51" customWidth="1"/>
    <col min="7177" max="7177" width="10.7109375" style="51" customWidth="1"/>
    <col min="7178" max="7178" width="12.5703125" style="51" customWidth="1"/>
    <col min="7179" max="7197" width="10.7109375" style="51" customWidth="1"/>
    <col min="7198" max="7198" width="25.7109375" style="51" bestFit="1" customWidth="1"/>
    <col min="7199" max="7424" width="9.140625" style="51"/>
    <col min="7425" max="7425" width="12" style="51" bestFit="1" customWidth="1"/>
    <col min="7426" max="7426" width="43.7109375" style="51" bestFit="1" customWidth="1"/>
    <col min="7427" max="7427" width="46.5703125" style="51" bestFit="1" customWidth="1"/>
    <col min="7428" max="7428" width="74.42578125" style="51" bestFit="1" customWidth="1"/>
    <col min="7429" max="7429" width="23.28515625" style="51" bestFit="1" customWidth="1"/>
    <col min="7430" max="7432" width="12.5703125" style="51" customWidth="1"/>
    <col min="7433" max="7433" width="10.7109375" style="51" customWidth="1"/>
    <col min="7434" max="7434" width="12.5703125" style="51" customWidth="1"/>
    <col min="7435" max="7453" width="10.7109375" style="51" customWidth="1"/>
    <col min="7454" max="7454" width="25.7109375" style="51" bestFit="1" customWidth="1"/>
    <col min="7455" max="7680" width="9.140625" style="51"/>
    <col min="7681" max="7681" width="12" style="51" bestFit="1" customWidth="1"/>
    <col min="7682" max="7682" width="43.7109375" style="51" bestFit="1" customWidth="1"/>
    <col min="7683" max="7683" width="46.5703125" style="51" bestFit="1" customWidth="1"/>
    <col min="7684" max="7684" width="74.42578125" style="51" bestFit="1" customWidth="1"/>
    <col min="7685" max="7685" width="23.28515625" style="51" bestFit="1" customWidth="1"/>
    <col min="7686" max="7688" width="12.5703125" style="51" customWidth="1"/>
    <col min="7689" max="7689" width="10.7109375" style="51" customWidth="1"/>
    <col min="7690" max="7690" width="12.5703125" style="51" customWidth="1"/>
    <col min="7691" max="7709" width="10.7109375" style="51" customWidth="1"/>
    <col min="7710" max="7710" width="25.7109375" style="51" bestFit="1" customWidth="1"/>
    <col min="7711" max="7936" width="9.140625" style="51"/>
    <col min="7937" max="7937" width="12" style="51" bestFit="1" customWidth="1"/>
    <col min="7938" max="7938" width="43.7109375" style="51" bestFit="1" customWidth="1"/>
    <col min="7939" max="7939" width="46.5703125" style="51" bestFit="1" customWidth="1"/>
    <col min="7940" max="7940" width="74.42578125" style="51" bestFit="1" customWidth="1"/>
    <col min="7941" max="7941" width="23.28515625" style="51" bestFit="1" customWidth="1"/>
    <col min="7942" max="7944" width="12.5703125" style="51" customWidth="1"/>
    <col min="7945" max="7945" width="10.7109375" style="51" customWidth="1"/>
    <col min="7946" max="7946" width="12.5703125" style="51" customWidth="1"/>
    <col min="7947" max="7965" width="10.7109375" style="51" customWidth="1"/>
    <col min="7966" max="7966" width="25.7109375" style="51" bestFit="1" customWidth="1"/>
    <col min="7967" max="8192" width="9.140625" style="51"/>
    <col min="8193" max="8193" width="12" style="51" bestFit="1" customWidth="1"/>
    <col min="8194" max="8194" width="43.7109375" style="51" bestFit="1" customWidth="1"/>
    <col min="8195" max="8195" width="46.5703125" style="51" bestFit="1" customWidth="1"/>
    <col min="8196" max="8196" width="74.42578125" style="51" bestFit="1" customWidth="1"/>
    <col min="8197" max="8197" width="23.28515625" style="51" bestFit="1" customWidth="1"/>
    <col min="8198" max="8200" width="12.5703125" style="51" customWidth="1"/>
    <col min="8201" max="8201" width="10.7109375" style="51" customWidth="1"/>
    <col min="8202" max="8202" width="12.5703125" style="51" customWidth="1"/>
    <col min="8203" max="8221" width="10.7109375" style="51" customWidth="1"/>
    <col min="8222" max="8222" width="25.7109375" style="51" bestFit="1" customWidth="1"/>
    <col min="8223" max="8448" width="9.140625" style="51"/>
    <col min="8449" max="8449" width="12" style="51" bestFit="1" customWidth="1"/>
    <col min="8450" max="8450" width="43.7109375" style="51" bestFit="1" customWidth="1"/>
    <col min="8451" max="8451" width="46.5703125" style="51" bestFit="1" customWidth="1"/>
    <col min="8452" max="8452" width="74.42578125" style="51" bestFit="1" customWidth="1"/>
    <col min="8453" max="8453" width="23.28515625" style="51" bestFit="1" customWidth="1"/>
    <col min="8454" max="8456" width="12.5703125" style="51" customWidth="1"/>
    <col min="8457" max="8457" width="10.7109375" style="51" customWidth="1"/>
    <col min="8458" max="8458" width="12.5703125" style="51" customWidth="1"/>
    <col min="8459" max="8477" width="10.7109375" style="51" customWidth="1"/>
    <col min="8478" max="8478" width="25.7109375" style="51" bestFit="1" customWidth="1"/>
    <col min="8479" max="8704" width="9.140625" style="51"/>
    <col min="8705" max="8705" width="12" style="51" bestFit="1" customWidth="1"/>
    <col min="8706" max="8706" width="43.7109375" style="51" bestFit="1" customWidth="1"/>
    <col min="8707" max="8707" width="46.5703125" style="51" bestFit="1" customWidth="1"/>
    <col min="8708" max="8708" width="74.42578125" style="51" bestFit="1" customWidth="1"/>
    <col min="8709" max="8709" width="23.28515625" style="51" bestFit="1" customWidth="1"/>
    <col min="8710" max="8712" width="12.5703125" style="51" customWidth="1"/>
    <col min="8713" max="8713" width="10.7109375" style="51" customWidth="1"/>
    <col min="8714" max="8714" width="12.5703125" style="51" customWidth="1"/>
    <col min="8715" max="8733" width="10.7109375" style="51" customWidth="1"/>
    <col min="8734" max="8734" width="25.7109375" style="51" bestFit="1" customWidth="1"/>
    <col min="8735" max="8960" width="9.140625" style="51"/>
    <col min="8961" max="8961" width="12" style="51" bestFit="1" customWidth="1"/>
    <col min="8962" max="8962" width="43.7109375" style="51" bestFit="1" customWidth="1"/>
    <col min="8963" max="8963" width="46.5703125" style="51" bestFit="1" customWidth="1"/>
    <col min="8964" max="8964" width="74.42578125" style="51" bestFit="1" customWidth="1"/>
    <col min="8965" max="8965" width="23.28515625" style="51" bestFit="1" customWidth="1"/>
    <col min="8966" max="8968" width="12.5703125" style="51" customWidth="1"/>
    <col min="8969" max="8969" width="10.7109375" style="51" customWidth="1"/>
    <col min="8970" max="8970" width="12.5703125" style="51" customWidth="1"/>
    <col min="8971" max="8989" width="10.7109375" style="51" customWidth="1"/>
    <col min="8990" max="8990" width="25.7109375" style="51" bestFit="1" customWidth="1"/>
    <col min="8991" max="9216" width="9.140625" style="51"/>
    <col min="9217" max="9217" width="12" style="51" bestFit="1" customWidth="1"/>
    <col min="9218" max="9218" width="43.7109375" style="51" bestFit="1" customWidth="1"/>
    <col min="9219" max="9219" width="46.5703125" style="51" bestFit="1" customWidth="1"/>
    <col min="9220" max="9220" width="74.42578125" style="51" bestFit="1" customWidth="1"/>
    <col min="9221" max="9221" width="23.28515625" style="51" bestFit="1" customWidth="1"/>
    <col min="9222" max="9224" width="12.5703125" style="51" customWidth="1"/>
    <col min="9225" max="9225" width="10.7109375" style="51" customWidth="1"/>
    <col min="9226" max="9226" width="12.5703125" style="51" customWidth="1"/>
    <col min="9227" max="9245" width="10.7109375" style="51" customWidth="1"/>
    <col min="9246" max="9246" width="25.7109375" style="51" bestFit="1" customWidth="1"/>
    <col min="9247" max="9472" width="9.140625" style="51"/>
    <col min="9473" max="9473" width="12" style="51" bestFit="1" customWidth="1"/>
    <col min="9474" max="9474" width="43.7109375" style="51" bestFit="1" customWidth="1"/>
    <col min="9475" max="9475" width="46.5703125" style="51" bestFit="1" customWidth="1"/>
    <col min="9476" max="9476" width="74.42578125" style="51" bestFit="1" customWidth="1"/>
    <col min="9477" max="9477" width="23.28515625" style="51" bestFit="1" customWidth="1"/>
    <col min="9478" max="9480" width="12.5703125" style="51" customWidth="1"/>
    <col min="9481" max="9481" width="10.7109375" style="51" customWidth="1"/>
    <col min="9482" max="9482" width="12.5703125" style="51" customWidth="1"/>
    <col min="9483" max="9501" width="10.7109375" style="51" customWidth="1"/>
    <col min="9502" max="9502" width="25.7109375" style="51" bestFit="1" customWidth="1"/>
    <col min="9503" max="9728" width="9.140625" style="51"/>
    <col min="9729" max="9729" width="12" style="51" bestFit="1" customWidth="1"/>
    <col min="9730" max="9730" width="43.7109375" style="51" bestFit="1" customWidth="1"/>
    <col min="9731" max="9731" width="46.5703125" style="51" bestFit="1" customWidth="1"/>
    <col min="9732" max="9732" width="74.42578125" style="51" bestFit="1" customWidth="1"/>
    <col min="9733" max="9733" width="23.28515625" style="51" bestFit="1" customWidth="1"/>
    <col min="9734" max="9736" width="12.5703125" style="51" customWidth="1"/>
    <col min="9737" max="9737" width="10.7109375" style="51" customWidth="1"/>
    <col min="9738" max="9738" width="12.5703125" style="51" customWidth="1"/>
    <col min="9739" max="9757" width="10.7109375" style="51" customWidth="1"/>
    <col min="9758" max="9758" width="25.7109375" style="51" bestFit="1" customWidth="1"/>
    <col min="9759" max="9984" width="9.140625" style="51"/>
    <col min="9985" max="9985" width="12" style="51" bestFit="1" customWidth="1"/>
    <col min="9986" max="9986" width="43.7109375" style="51" bestFit="1" customWidth="1"/>
    <col min="9987" max="9987" width="46.5703125" style="51" bestFit="1" customWidth="1"/>
    <col min="9988" max="9988" width="74.42578125" style="51" bestFit="1" customWidth="1"/>
    <col min="9989" max="9989" width="23.28515625" style="51" bestFit="1" customWidth="1"/>
    <col min="9990" max="9992" width="12.5703125" style="51" customWidth="1"/>
    <col min="9993" max="9993" width="10.7109375" style="51" customWidth="1"/>
    <col min="9994" max="9994" width="12.5703125" style="51" customWidth="1"/>
    <col min="9995" max="10013" width="10.7109375" style="51" customWidth="1"/>
    <col min="10014" max="10014" width="25.7109375" style="51" bestFit="1" customWidth="1"/>
    <col min="10015" max="10240" width="9.140625" style="51"/>
    <col min="10241" max="10241" width="12" style="51" bestFit="1" customWidth="1"/>
    <col min="10242" max="10242" width="43.7109375" style="51" bestFit="1" customWidth="1"/>
    <col min="10243" max="10243" width="46.5703125" style="51" bestFit="1" customWidth="1"/>
    <col min="10244" max="10244" width="74.42578125" style="51" bestFit="1" customWidth="1"/>
    <col min="10245" max="10245" width="23.28515625" style="51" bestFit="1" customWidth="1"/>
    <col min="10246" max="10248" width="12.5703125" style="51" customWidth="1"/>
    <col min="10249" max="10249" width="10.7109375" style="51" customWidth="1"/>
    <col min="10250" max="10250" width="12.5703125" style="51" customWidth="1"/>
    <col min="10251" max="10269" width="10.7109375" style="51" customWidth="1"/>
    <col min="10270" max="10270" width="25.7109375" style="51" bestFit="1" customWidth="1"/>
    <col min="10271" max="10496" width="9.140625" style="51"/>
    <col min="10497" max="10497" width="12" style="51" bestFit="1" customWidth="1"/>
    <col min="10498" max="10498" width="43.7109375" style="51" bestFit="1" customWidth="1"/>
    <col min="10499" max="10499" width="46.5703125" style="51" bestFit="1" customWidth="1"/>
    <col min="10500" max="10500" width="74.42578125" style="51" bestFit="1" customWidth="1"/>
    <col min="10501" max="10501" width="23.28515625" style="51" bestFit="1" customWidth="1"/>
    <col min="10502" max="10504" width="12.5703125" style="51" customWidth="1"/>
    <col min="10505" max="10505" width="10.7109375" style="51" customWidth="1"/>
    <col min="10506" max="10506" width="12.5703125" style="51" customWidth="1"/>
    <col min="10507" max="10525" width="10.7109375" style="51" customWidth="1"/>
    <col min="10526" max="10526" width="25.7109375" style="51" bestFit="1" customWidth="1"/>
    <col min="10527" max="10752" width="9.140625" style="51"/>
    <col min="10753" max="10753" width="12" style="51" bestFit="1" customWidth="1"/>
    <col min="10754" max="10754" width="43.7109375" style="51" bestFit="1" customWidth="1"/>
    <col min="10755" max="10755" width="46.5703125" style="51" bestFit="1" customWidth="1"/>
    <col min="10756" max="10756" width="74.42578125" style="51" bestFit="1" customWidth="1"/>
    <col min="10757" max="10757" width="23.28515625" style="51" bestFit="1" customWidth="1"/>
    <col min="10758" max="10760" width="12.5703125" style="51" customWidth="1"/>
    <col min="10761" max="10761" width="10.7109375" style="51" customWidth="1"/>
    <col min="10762" max="10762" width="12.5703125" style="51" customWidth="1"/>
    <col min="10763" max="10781" width="10.7109375" style="51" customWidth="1"/>
    <col min="10782" max="10782" width="25.7109375" style="51" bestFit="1" customWidth="1"/>
    <col min="10783" max="11008" width="9.140625" style="51"/>
    <col min="11009" max="11009" width="12" style="51" bestFit="1" customWidth="1"/>
    <col min="11010" max="11010" width="43.7109375" style="51" bestFit="1" customWidth="1"/>
    <col min="11011" max="11011" width="46.5703125" style="51" bestFit="1" customWidth="1"/>
    <col min="11012" max="11012" width="74.42578125" style="51" bestFit="1" customWidth="1"/>
    <col min="11013" max="11013" width="23.28515625" style="51" bestFit="1" customWidth="1"/>
    <col min="11014" max="11016" width="12.5703125" style="51" customWidth="1"/>
    <col min="11017" max="11017" width="10.7109375" style="51" customWidth="1"/>
    <col min="11018" max="11018" width="12.5703125" style="51" customWidth="1"/>
    <col min="11019" max="11037" width="10.7109375" style="51" customWidth="1"/>
    <col min="11038" max="11038" width="25.7109375" style="51" bestFit="1" customWidth="1"/>
    <col min="11039" max="11264" width="9.140625" style="51"/>
    <col min="11265" max="11265" width="12" style="51" bestFit="1" customWidth="1"/>
    <col min="11266" max="11266" width="43.7109375" style="51" bestFit="1" customWidth="1"/>
    <col min="11267" max="11267" width="46.5703125" style="51" bestFit="1" customWidth="1"/>
    <col min="11268" max="11268" width="74.42578125" style="51" bestFit="1" customWidth="1"/>
    <col min="11269" max="11269" width="23.28515625" style="51" bestFit="1" customWidth="1"/>
    <col min="11270" max="11272" width="12.5703125" style="51" customWidth="1"/>
    <col min="11273" max="11273" width="10.7109375" style="51" customWidth="1"/>
    <col min="11274" max="11274" width="12.5703125" style="51" customWidth="1"/>
    <col min="11275" max="11293" width="10.7109375" style="51" customWidth="1"/>
    <col min="11294" max="11294" width="25.7109375" style="51" bestFit="1" customWidth="1"/>
    <col min="11295" max="11520" width="9.140625" style="51"/>
    <col min="11521" max="11521" width="12" style="51" bestFit="1" customWidth="1"/>
    <col min="11522" max="11522" width="43.7109375" style="51" bestFit="1" customWidth="1"/>
    <col min="11523" max="11523" width="46.5703125" style="51" bestFit="1" customWidth="1"/>
    <col min="11524" max="11524" width="74.42578125" style="51" bestFit="1" customWidth="1"/>
    <col min="11525" max="11525" width="23.28515625" style="51" bestFit="1" customWidth="1"/>
    <col min="11526" max="11528" width="12.5703125" style="51" customWidth="1"/>
    <col min="11529" max="11529" width="10.7109375" style="51" customWidth="1"/>
    <col min="11530" max="11530" width="12.5703125" style="51" customWidth="1"/>
    <col min="11531" max="11549" width="10.7109375" style="51" customWidth="1"/>
    <col min="11550" max="11550" width="25.7109375" style="51" bestFit="1" customWidth="1"/>
    <col min="11551" max="11776" width="9.140625" style="51"/>
    <col min="11777" max="11777" width="12" style="51" bestFit="1" customWidth="1"/>
    <col min="11778" max="11778" width="43.7109375" style="51" bestFit="1" customWidth="1"/>
    <col min="11779" max="11779" width="46.5703125" style="51" bestFit="1" customWidth="1"/>
    <col min="11780" max="11780" width="74.42578125" style="51" bestFit="1" customWidth="1"/>
    <col min="11781" max="11781" width="23.28515625" style="51" bestFit="1" customWidth="1"/>
    <col min="11782" max="11784" width="12.5703125" style="51" customWidth="1"/>
    <col min="11785" max="11785" width="10.7109375" style="51" customWidth="1"/>
    <col min="11786" max="11786" width="12.5703125" style="51" customWidth="1"/>
    <col min="11787" max="11805" width="10.7109375" style="51" customWidth="1"/>
    <col min="11806" max="11806" width="25.7109375" style="51" bestFit="1" customWidth="1"/>
    <col min="11807" max="12032" width="9.140625" style="51"/>
    <col min="12033" max="12033" width="12" style="51" bestFit="1" customWidth="1"/>
    <col min="12034" max="12034" width="43.7109375" style="51" bestFit="1" customWidth="1"/>
    <col min="12035" max="12035" width="46.5703125" style="51" bestFit="1" customWidth="1"/>
    <col min="12036" max="12036" width="74.42578125" style="51" bestFit="1" customWidth="1"/>
    <col min="12037" max="12037" width="23.28515625" style="51" bestFit="1" customWidth="1"/>
    <col min="12038" max="12040" width="12.5703125" style="51" customWidth="1"/>
    <col min="12041" max="12041" width="10.7109375" style="51" customWidth="1"/>
    <col min="12042" max="12042" width="12.5703125" style="51" customWidth="1"/>
    <col min="12043" max="12061" width="10.7109375" style="51" customWidth="1"/>
    <col min="12062" max="12062" width="25.7109375" style="51" bestFit="1" customWidth="1"/>
    <col min="12063" max="12288" width="9.140625" style="51"/>
    <col min="12289" max="12289" width="12" style="51" bestFit="1" customWidth="1"/>
    <col min="12290" max="12290" width="43.7109375" style="51" bestFit="1" customWidth="1"/>
    <col min="12291" max="12291" width="46.5703125" style="51" bestFit="1" customWidth="1"/>
    <col min="12292" max="12292" width="74.42578125" style="51" bestFit="1" customWidth="1"/>
    <col min="12293" max="12293" width="23.28515625" style="51" bestFit="1" customWidth="1"/>
    <col min="12294" max="12296" width="12.5703125" style="51" customWidth="1"/>
    <col min="12297" max="12297" width="10.7109375" style="51" customWidth="1"/>
    <col min="12298" max="12298" width="12.5703125" style="51" customWidth="1"/>
    <col min="12299" max="12317" width="10.7109375" style="51" customWidth="1"/>
    <col min="12318" max="12318" width="25.7109375" style="51" bestFit="1" customWidth="1"/>
    <col min="12319" max="12544" width="9.140625" style="51"/>
    <col min="12545" max="12545" width="12" style="51" bestFit="1" customWidth="1"/>
    <col min="12546" max="12546" width="43.7109375" style="51" bestFit="1" customWidth="1"/>
    <col min="12547" max="12547" width="46.5703125" style="51" bestFit="1" customWidth="1"/>
    <col min="12548" max="12548" width="74.42578125" style="51" bestFit="1" customWidth="1"/>
    <col min="12549" max="12549" width="23.28515625" style="51" bestFit="1" customWidth="1"/>
    <col min="12550" max="12552" width="12.5703125" style="51" customWidth="1"/>
    <col min="12553" max="12553" width="10.7109375" style="51" customWidth="1"/>
    <col min="12554" max="12554" width="12.5703125" style="51" customWidth="1"/>
    <col min="12555" max="12573" width="10.7109375" style="51" customWidth="1"/>
    <col min="12574" max="12574" width="25.7109375" style="51" bestFit="1" customWidth="1"/>
    <col min="12575" max="12800" width="9.140625" style="51"/>
    <col min="12801" max="12801" width="12" style="51" bestFit="1" customWidth="1"/>
    <col min="12802" max="12802" width="43.7109375" style="51" bestFit="1" customWidth="1"/>
    <col min="12803" max="12803" width="46.5703125" style="51" bestFit="1" customWidth="1"/>
    <col min="12804" max="12804" width="74.42578125" style="51" bestFit="1" customWidth="1"/>
    <col min="12805" max="12805" width="23.28515625" style="51" bestFit="1" customWidth="1"/>
    <col min="12806" max="12808" width="12.5703125" style="51" customWidth="1"/>
    <col min="12809" max="12809" width="10.7109375" style="51" customWidth="1"/>
    <col min="12810" max="12810" width="12.5703125" style="51" customWidth="1"/>
    <col min="12811" max="12829" width="10.7109375" style="51" customWidth="1"/>
    <col min="12830" max="12830" width="25.7109375" style="51" bestFit="1" customWidth="1"/>
    <col min="12831" max="13056" width="9.140625" style="51"/>
    <col min="13057" max="13057" width="12" style="51" bestFit="1" customWidth="1"/>
    <col min="13058" max="13058" width="43.7109375" style="51" bestFit="1" customWidth="1"/>
    <col min="13059" max="13059" width="46.5703125" style="51" bestFit="1" customWidth="1"/>
    <col min="13060" max="13060" width="74.42578125" style="51" bestFit="1" customWidth="1"/>
    <col min="13061" max="13061" width="23.28515625" style="51" bestFit="1" customWidth="1"/>
    <col min="13062" max="13064" width="12.5703125" style="51" customWidth="1"/>
    <col min="13065" max="13065" width="10.7109375" style="51" customWidth="1"/>
    <col min="13066" max="13066" width="12.5703125" style="51" customWidth="1"/>
    <col min="13067" max="13085" width="10.7109375" style="51" customWidth="1"/>
    <col min="13086" max="13086" width="25.7109375" style="51" bestFit="1" customWidth="1"/>
    <col min="13087" max="13312" width="9.140625" style="51"/>
    <col min="13313" max="13313" width="12" style="51" bestFit="1" customWidth="1"/>
    <col min="13314" max="13314" width="43.7109375" style="51" bestFit="1" customWidth="1"/>
    <col min="13315" max="13315" width="46.5703125" style="51" bestFit="1" customWidth="1"/>
    <col min="13316" max="13316" width="74.42578125" style="51" bestFit="1" customWidth="1"/>
    <col min="13317" max="13317" width="23.28515625" style="51" bestFit="1" customWidth="1"/>
    <col min="13318" max="13320" width="12.5703125" style="51" customWidth="1"/>
    <col min="13321" max="13321" width="10.7109375" style="51" customWidth="1"/>
    <col min="13322" max="13322" width="12.5703125" style="51" customWidth="1"/>
    <col min="13323" max="13341" width="10.7109375" style="51" customWidth="1"/>
    <col min="13342" max="13342" width="25.7109375" style="51" bestFit="1" customWidth="1"/>
    <col min="13343" max="13568" width="9.140625" style="51"/>
    <col min="13569" max="13569" width="12" style="51" bestFit="1" customWidth="1"/>
    <col min="13570" max="13570" width="43.7109375" style="51" bestFit="1" customWidth="1"/>
    <col min="13571" max="13571" width="46.5703125" style="51" bestFit="1" customWidth="1"/>
    <col min="13572" max="13572" width="74.42578125" style="51" bestFit="1" customWidth="1"/>
    <col min="13573" max="13573" width="23.28515625" style="51" bestFit="1" customWidth="1"/>
    <col min="13574" max="13576" width="12.5703125" style="51" customWidth="1"/>
    <col min="13577" max="13577" width="10.7109375" style="51" customWidth="1"/>
    <col min="13578" max="13578" width="12.5703125" style="51" customWidth="1"/>
    <col min="13579" max="13597" width="10.7109375" style="51" customWidth="1"/>
    <col min="13598" max="13598" width="25.7109375" style="51" bestFit="1" customWidth="1"/>
    <col min="13599" max="13824" width="9.140625" style="51"/>
    <col min="13825" max="13825" width="12" style="51" bestFit="1" customWidth="1"/>
    <col min="13826" max="13826" width="43.7109375" style="51" bestFit="1" customWidth="1"/>
    <col min="13827" max="13827" width="46.5703125" style="51" bestFit="1" customWidth="1"/>
    <col min="13828" max="13828" width="74.42578125" style="51" bestFit="1" customWidth="1"/>
    <col min="13829" max="13829" width="23.28515625" style="51" bestFit="1" customWidth="1"/>
    <col min="13830" max="13832" width="12.5703125" style="51" customWidth="1"/>
    <col min="13833" max="13833" width="10.7109375" style="51" customWidth="1"/>
    <col min="13834" max="13834" width="12.5703125" style="51" customWidth="1"/>
    <col min="13835" max="13853" width="10.7109375" style="51" customWidth="1"/>
    <col min="13854" max="13854" width="25.7109375" style="51" bestFit="1" customWidth="1"/>
    <col min="13855" max="14080" width="9.140625" style="51"/>
    <col min="14081" max="14081" width="12" style="51" bestFit="1" customWidth="1"/>
    <col min="14082" max="14082" width="43.7109375" style="51" bestFit="1" customWidth="1"/>
    <col min="14083" max="14083" width="46.5703125" style="51" bestFit="1" customWidth="1"/>
    <col min="14084" max="14084" width="74.42578125" style="51" bestFit="1" customWidth="1"/>
    <col min="14085" max="14085" width="23.28515625" style="51" bestFit="1" customWidth="1"/>
    <col min="14086" max="14088" width="12.5703125" style="51" customWidth="1"/>
    <col min="14089" max="14089" width="10.7109375" style="51" customWidth="1"/>
    <col min="14090" max="14090" width="12.5703125" style="51" customWidth="1"/>
    <col min="14091" max="14109" width="10.7109375" style="51" customWidth="1"/>
    <col min="14110" max="14110" width="25.7109375" style="51" bestFit="1" customWidth="1"/>
    <col min="14111" max="14336" width="9.140625" style="51"/>
    <col min="14337" max="14337" width="12" style="51" bestFit="1" customWidth="1"/>
    <col min="14338" max="14338" width="43.7109375" style="51" bestFit="1" customWidth="1"/>
    <col min="14339" max="14339" width="46.5703125" style="51" bestFit="1" customWidth="1"/>
    <col min="14340" max="14340" width="74.42578125" style="51" bestFit="1" customWidth="1"/>
    <col min="14341" max="14341" width="23.28515625" style="51" bestFit="1" customWidth="1"/>
    <col min="14342" max="14344" width="12.5703125" style="51" customWidth="1"/>
    <col min="14345" max="14345" width="10.7109375" style="51" customWidth="1"/>
    <col min="14346" max="14346" width="12.5703125" style="51" customWidth="1"/>
    <col min="14347" max="14365" width="10.7109375" style="51" customWidth="1"/>
    <col min="14366" max="14366" width="25.7109375" style="51" bestFit="1" customWidth="1"/>
    <col min="14367" max="14592" width="9.140625" style="51"/>
    <col min="14593" max="14593" width="12" style="51" bestFit="1" customWidth="1"/>
    <col min="14594" max="14594" width="43.7109375" style="51" bestFit="1" customWidth="1"/>
    <col min="14595" max="14595" width="46.5703125" style="51" bestFit="1" customWidth="1"/>
    <col min="14596" max="14596" width="74.42578125" style="51" bestFit="1" customWidth="1"/>
    <col min="14597" max="14597" width="23.28515625" style="51" bestFit="1" customWidth="1"/>
    <col min="14598" max="14600" width="12.5703125" style="51" customWidth="1"/>
    <col min="14601" max="14601" width="10.7109375" style="51" customWidth="1"/>
    <col min="14602" max="14602" width="12.5703125" style="51" customWidth="1"/>
    <col min="14603" max="14621" width="10.7109375" style="51" customWidth="1"/>
    <col min="14622" max="14622" width="25.7109375" style="51" bestFit="1" customWidth="1"/>
    <col min="14623" max="14848" width="9.140625" style="51"/>
    <col min="14849" max="14849" width="12" style="51" bestFit="1" customWidth="1"/>
    <col min="14850" max="14850" width="43.7109375" style="51" bestFit="1" customWidth="1"/>
    <col min="14851" max="14851" width="46.5703125" style="51" bestFit="1" customWidth="1"/>
    <col min="14852" max="14852" width="74.42578125" style="51" bestFit="1" customWidth="1"/>
    <col min="14853" max="14853" width="23.28515625" style="51" bestFit="1" customWidth="1"/>
    <col min="14854" max="14856" width="12.5703125" style="51" customWidth="1"/>
    <col min="14857" max="14857" width="10.7109375" style="51" customWidth="1"/>
    <col min="14858" max="14858" width="12.5703125" style="51" customWidth="1"/>
    <col min="14859" max="14877" width="10.7109375" style="51" customWidth="1"/>
    <col min="14878" max="14878" width="25.7109375" style="51" bestFit="1" customWidth="1"/>
    <col min="14879" max="15104" width="9.140625" style="51"/>
    <col min="15105" max="15105" width="12" style="51" bestFit="1" customWidth="1"/>
    <col min="15106" max="15106" width="43.7109375" style="51" bestFit="1" customWidth="1"/>
    <col min="15107" max="15107" width="46.5703125" style="51" bestFit="1" customWidth="1"/>
    <col min="15108" max="15108" width="74.42578125" style="51" bestFit="1" customWidth="1"/>
    <col min="15109" max="15109" width="23.28515625" style="51" bestFit="1" customWidth="1"/>
    <col min="15110" max="15112" width="12.5703125" style="51" customWidth="1"/>
    <col min="15113" max="15113" width="10.7109375" style="51" customWidth="1"/>
    <col min="15114" max="15114" width="12.5703125" style="51" customWidth="1"/>
    <col min="15115" max="15133" width="10.7109375" style="51" customWidth="1"/>
    <col min="15134" max="15134" width="25.7109375" style="51" bestFit="1" customWidth="1"/>
    <col min="15135" max="15360" width="9.140625" style="51"/>
    <col min="15361" max="15361" width="12" style="51" bestFit="1" customWidth="1"/>
    <col min="15362" max="15362" width="43.7109375" style="51" bestFit="1" customWidth="1"/>
    <col min="15363" max="15363" width="46.5703125" style="51" bestFit="1" customWidth="1"/>
    <col min="15364" max="15364" width="74.42578125" style="51" bestFit="1" customWidth="1"/>
    <col min="15365" max="15365" width="23.28515625" style="51" bestFit="1" customWidth="1"/>
    <col min="15366" max="15368" width="12.5703125" style="51" customWidth="1"/>
    <col min="15369" max="15369" width="10.7109375" style="51" customWidth="1"/>
    <col min="15370" max="15370" width="12.5703125" style="51" customWidth="1"/>
    <col min="15371" max="15389" width="10.7109375" style="51" customWidth="1"/>
    <col min="15390" max="15390" width="25.7109375" style="51" bestFit="1" customWidth="1"/>
    <col min="15391" max="15616" width="9.140625" style="51"/>
    <col min="15617" max="15617" width="12" style="51" bestFit="1" customWidth="1"/>
    <col min="15618" max="15618" width="43.7109375" style="51" bestFit="1" customWidth="1"/>
    <col min="15619" max="15619" width="46.5703125" style="51" bestFit="1" customWidth="1"/>
    <col min="15620" max="15620" width="74.42578125" style="51" bestFit="1" customWidth="1"/>
    <col min="15621" max="15621" width="23.28515625" style="51" bestFit="1" customWidth="1"/>
    <col min="15622" max="15624" width="12.5703125" style="51" customWidth="1"/>
    <col min="15625" max="15625" width="10.7109375" style="51" customWidth="1"/>
    <col min="15626" max="15626" width="12.5703125" style="51" customWidth="1"/>
    <col min="15627" max="15645" width="10.7109375" style="51" customWidth="1"/>
    <col min="15646" max="15646" width="25.7109375" style="51" bestFit="1" customWidth="1"/>
    <col min="15647" max="15872" width="9.140625" style="51"/>
    <col min="15873" max="15873" width="12" style="51" bestFit="1" customWidth="1"/>
    <col min="15874" max="15874" width="43.7109375" style="51" bestFit="1" customWidth="1"/>
    <col min="15875" max="15875" width="46.5703125" style="51" bestFit="1" customWidth="1"/>
    <col min="15876" max="15876" width="74.42578125" style="51" bestFit="1" customWidth="1"/>
    <col min="15877" max="15877" width="23.28515625" style="51" bestFit="1" customWidth="1"/>
    <col min="15878" max="15880" width="12.5703125" style="51" customWidth="1"/>
    <col min="15881" max="15881" width="10.7109375" style="51" customWidth="1"/>
    <col min="15882" max="15882" width="12.5703125" style="51" customWidth="1"/>
    <col min="15883" max="15901" width="10.7109375" style="51" customWidth="1"/>
    <col min="15902" max="15902" width="25.7109375" style="51" bestFit="1" customWidth="1"/>
    <col min="15903" max="16128" width="9.140625" style="51"/>
    <col min="16129" max="16129" width="12" style="51" bestFit="1" customWidth="1"/>
    <col min="16130" max="16130" width="43.7109375" style="51" bestFit="1" customWidth="1"/>
    <col min="16131" max="16131" width="46.5703125" style="51" bestFit="1" customWidth="1"/>
    <col min="16132" max="16132" width="74.42578125" style="51" bestFit="1" customWidth="1"/>
    <col min="16133" max="16133" width="23.28515625" style="51" bestFit="1" customWidth="1"/>
    <col min="16134" max="16136" width="12.5703125" style="51" customWidth="1"/>
    <col min="16137" max="16137" width="10.7109375" style="51" customWidth="1"/>
    <col min="16138" max="16138" width="12.5703125" style="51" customWidth="1"/>
    <col min="16139" max="16157" width="10.7109375" style="51" customWidth="1"/>
    <col min="16158" max="16158" width="25.7109375" style="51" bestFit="1" customWidth="1"/>
    <col min="16159" max="16384" width="9.140625" style="51"/>
  </cols>
  <sheetData>
    <row r="1" spans="1:30" ht="20.100000000000001" customHeight="1">
      <c r="A1" s="586" t="s">
        <v>29</v>
      </c>
      <c r="B1" s="586" t="s">
        <v>6989</v>
      </c>
      <c r="C1" s="586" t="s">
        <v>7293</v>
      </c>
      <c r="D1" s="586" t="s">
        <v>7339</v>
      </c>
      <c r="E1" s="586" t="s">
        <v>6992</v>
      </c>
      <c r="F1" s="595" t="s">
        <v>7581</v>
      </c>
      <c r="G1" s="596"/>
      <c r="H1" s="595" t="s">
        <v>7553</v>
      </c>
      <c r="I1" s="596"/>
      <c r="J1" s="595" t="s">
        <v>7294</v>
      </c>
      <c r="K1" s="596"/>
      <c r="L1" s="595" t="s">
        <v>7340</v>
      </c>
      <c r="M1" s="596"/>
      <c r="N1" s="595" t="s">
        <v>2944</v>
      </c>
      <c r="O1" s="596"/>
      <c r="P1" s="597" t="s">
        <v>6996</v>
      </c>
      <c r="Q1" s="597"/>
      <c r="R1" s="595" t="s">
        <v>7341</v>
      </c>
      <c r="S1" s="598"/>
      <c r="T1" s="595" t="s">
        <v>36</v>
      </c>
      <c r="U1" s="596"/>
      <c r="V1" s="593" t="s">
        <v>6999</v>
      </c>
      <c r="W1" s="583"/>
      <c r="X1" s="583"/>
      <c r="Y1" s="583"/>
      <c r="Z1" s="583"/>
      <c r="AA1" s="583"/>
      <c r="AB1" s="583"/>
      <c r="AC1" s="584"/>
      <c r="AD1" s="586" t="s">
        <v>7305</v>
      </c>
    </row>
    <row r="2" spans="1:30" s="5" customFormat="1" ht="27">
      <c r="A2" s="588"/>
      <c r="B2" s="588"/>
      <c r="C2" s="588"/>
      <c r="D2" s="588"/>
      <c r="E2" s="588"/>
      <c r="F2" s="418" t="s">
        <v>7001</v>
      </c>
      <c r="G2" s="419" t="s">
        <v>7295</v>
      </c>
      <c r="H2" s="397" t="s">
        <v>7001</v>
      </c>
      <c r="I2" s="399" t="s">
        <v>7295</v>
      </c>
      <c r="J2" s="397" t="s">
        <v>7001</v>
      </c>
      <c r="K2" s="399" t="s">
        <v>7295</v>
      </c>
      <c r="L2" s="397" t="s">
        <v>7001</v>
      </c>
      <c r="M2" s="399" t="s">
        <v>7295</v>
      </c>
      <c r="N2" s="397" t="s">
        <v>7001</v>
      </c>
      <c r="O2" s="399" t="s">
        <v>7295</v>
      </c>
      <c r="P2" s="397" t="s">
        <v>7001</v>
      </c>
      <c r="Q2" s="399" t="s">
        <v>7295</v>
      </c>
      <c r="R2" s="420" t="s">
        <v>7001</v>
      </c>
      <c r="S2" s="399" t="s">
        <v>7295</v>
      </c>
      <c r="T2" s="420" t="s">
        <v>7001</v>
      </c>
      <c r="U2" s="399" t="s">
        <v>7295</v>
      </c>
      <c r="V2" s="399" t="s">
        <v>7745</v>
      </c>
      <c r="W2" s="399" t="s">
        <v>7554</v>
      </c>
      <c r="X2" s="399" t="s">
        <v>6841</v>
      </c>
      <c r="Y2" s="399" t="s">
        <v>7296</v>
      </c>
      <c r="Z2" s="404" t="s">
        <v>7297</v>
      </c>
      <c r="AA2" s="405" t="s">
        <v>7298</v>
      </c>
      <c r="AB2" s="405" t="s">
        <v>7299</v>
      </c>
      <c r="AC2" s="406" t="s">
        <v>7300</v>
      </c>
      <c r="AD2" s="588"/>
    </row>
    <row r="3" spans="1:30" ht="20.100000000000001" customHeight="1">
      <c r="A3" s="9" t="s">
        <v>6906</v>
      </c>
      <c r="B3" s="9" t="s">
        <v>68</v>
      </c>
      <c r="C3" s="343" t="s">
        <v>7746</v>
      </c>
      <c r="D3" s="9"/>
      <c r="E3" s="343"/>
      <c r="F3" s="80">
        <v>805</v>
      </c>
      <c r="G3" s="347">
        <v>100</v>
      </c>
      <c r="H3" s="11">
        <v>840</v>
      </c>
      <c r="I3" s="12">
        <v>100</v>
      </c>
      <c r="J3" s="11">
        <v>873</v>
      </c>
      <c r="K3" s="12">
        <v>100</v>
      </c>
      <c r="L3" s="11">
        <v>860</v>
      </c>
      <c r="M3" s="12">
        <v>100</v>
      </c>
      <c r="N3" s="56">
        <v>867</v>
      </c>
      <c r="O3" s="57">
        <v>100</v>
      </c>
      <c r="P3" s="56">
        <v>844</v>
      </c>
      <c r="Q3" s="57">
        <v>100</v>
      </c>
      <c r="R3" s="56">
        <v>860</v>
      </c>
      <c r="S3" s="57">
        <v>100</v>
      </c>
      <c r="T3" s="11"/>
      <c r="U3" s="12"/>
      <c r="V3" s="446" t="s">
        <v>28</v>
      </c>
      <c r="W3" s="343" t="s">
        <v>7406</v>
      </c>
      <c r="X3" s="343" t="s">
        <v>7406</v>
      </c>
      <c r="Y3" s="343" t="s">
        <v>7406</v>
      </c>
      <c r="Z3" s="343" t="s">
        <v>7406</v>
      </c>
      <c r="AA3" s="343" t="s">
        <v>7406</v>
      </c>
      <c r="AB3" s="343" t="s">
        <v>7406</v>
      </c>
      <c r="AC3" s="343"/>
      <c r="AD3" s="9"/>
    </row>
    <row r="4" spans="1:30" ht="20.100000000000001" customHeight="1">
      <c r="A4" s="9" t="s">
        <v>5861</v>
      </c>
      <c r="B4" s="9" t="s">
        <v>70</v>
      </c>
      <c r="C4" s="343" t="s">
        <v>7746</v>
      </c>
      <c r="D4" s="9"/>
      <c r="E4" s="343"/>
      <c r="F4" s="48">
        <v>639</v>
      </c>
      <c r="G4" s="348">
        <v>100</v>
      </c>
      <c r="H4" s="11">
        <v>664</v>
      </c>
      <c r="I4" s="12">
        <v>100</v>
      </c>
      <c r="J4" s="11">
        <v>692</v>
      </c>
      <c r="K4" s="12">
        <v>100</v>
      </c>
      <c r="L4" s="11">
        <v>698</v>
      </c>
      <c r="M4" s="12">
        <v>100</v>
      </c>
      <c r="N4" s="56">
        <v>709</v>
      </c>
      <c r="O4" s="57">
        <v>100</v>
      </c>
      <c r="P4" s="56">
        <v>684</v>
      </c>
      <c r="Q4" s="57">
        <v>100</v>
      </c>
      <c r="R4" s="56">
        <v>699</v>
      </c>
      <c r="S4" s="57">
        <v>100</v>
      </c>
      <c r="T4" s="11"/>
      <c r="U4" s="12"/>
      <c r="V4" s="446" t="s">
        <v>28</v>
      </c>
      <c r="W4" s="343" t="s">
        <v>7406</v>
      </c>
      <c r="X4" s="343" t="s">
        <v>7406</v>
      </c>
      <c r="Y4" s="343" t="s">
        <v>7406</v>
      </c>
      <c r="Z4" s="343" t="s">
        <v>7406</v>
      </c>
      <c r="AA4" s="343" t="s">
        <v>7406</v>
      </c>
      <c r="AB4" s="343" t="s">
        <v>7406</v>
      </c>
      <c r="AC4" s="343"/>
      <c r="AD4" s="9"/>
    </row>
    <row r="5" spans="1:30" ht="20.100000000000001" customHeight="1">
      <c r="A5" s="9" t="s">
        <v>5862</v>
      </c>
      <c r="B5" s="9" t="s">
        <v>71</v>
      </c>
      <c r="C5" s="343" t="s">
        <v>7746</v>
      </c>
      <c r="D5" s="9"/>
      <c r="E5" s="343"/>
      <c r="F5" s="48">
        <v>805</v>
      </c>
      <c r="G5" s="348">
        <v>100</v>
      </c>
      <c r="H5" s="11">
        <v>840</v>
      </c>
      <c r="I5" s="12">
        <v>100</v>
      </c>
      <c r="J5" s="11">
        <v>873</v>
      </c>
      <c r="K5" s="12">
        <v>100</v>
      </c>
      <c r="L5" s="11">
        <v>860</v>
      </c>
      <c r="M5" s="12">
        <v>100</v>
      </c>
      <c r="N5" s="56">
        <v>867</v>
      </c>
      <c r="O5" s="57">
        <v>100</v>
      </c>
      <c r="P5" s="56">
        <v>844</v>
      </c>
      <c r="Q5" s="57">
        <v>100</v>
      </c>
      <c r="R5" s="56">
        <v>860</v>
      </c>
      <c r="S5" s="57">
        <v>100</v>
      </c>
      <c r="T5" s="11"/>
      <c r="U5" s="12"/>
      <c r="V5" s="446" t="s">
        <v>28</v>
      </c>
      <c r="W5" s="343" t="s">
        <v>7406</v>
      </c>
      <c r="X5" s="343" t="s">
        <v>7406</v>
      </c>
      <c r="Y5" s="343" t="s">
        <v>7406</v>
      </c>
      <c r="Z5" s="343" t="s">
        <v>7406</v>
      </c>
      <c r="AA5" s="343" t="s">
        <v>7406</v>
      </c>
      <c r="AB5" s="343" t="s">
        <v>7406</v>
      </c>
      <c r="AC5" s="343"/>
      <c r="AD5" s="9"/>
    </row>
    <row r="6" spans="1:30" ht="20.100000000000001" customHeight="1">
      <c r="A6" s="9" t="s">
        <v>9722</v>
      </c>
      <c r="B6" s="9" t="s">
        <v>72</v>
      </c>
      <c r="C6" s="343" t="s">
        <v>7746</v>
      </c>
      <c r="D6" s="119" t="s">
        <v>1916</v>
      </c>
      <c r="E6" s="343" t="s">
        <v>73</v>
      </c>
      <c r="F6" s="11">
        <v>143</v>
      </c>
      <c r="G6" s="12">
        <v>17.763975155279503</v>
      </c>
      <c r="H6" s="11">
        <v>162</v>
      </c>
      <c r="I6" s="12">
        <v>19.285714285714288</v>
      </c>
      <c r="J6" s="11">
        <v>165</v>
      </c>
      <c r="K6" s="12">
        <v>18.900343642611684</v>
      </c>
      <c r="L6" s="11">
        <v>161</v>
      </c>
      <c r="M6" s="12">
        <v>18.720930232558139</v>
      </c>
      <c r="N6" s="56">
        <v>163</v>
      </c>
      <c r="O6" s="57">
        <v>18.800461361014996</v>
      </c>
      <c r="P6" s="56">
        <v>162</v>
      </c>
      <c r="Q6" s="57">
        <v>19.2</v>
      </c>
      <c r="R6" s="56">
        <v>152</v>
      </c>
      <c r="S6" s="57">
        <v>17.7</v>
      </c>
      <c r="T6" s="56"/>
      <c r="U6" s="12"/>
      <c r="V6" s="446" t="s">
        <v>28</v>
      </c>
      <c r="W6" s="343" t="s">
        <v>7406</v>
      </c>
      <c r="X6" s="343" t="s">
        <v>7406</v>
      </c>
      <c r="Y6" s="343" t="s">
        <v>7406</v>
      </c>
      <c r="Z6" s="343" t="s">
        <v>7406</v>
      </c>
      <c r="AA6" s="343" t="s">
        <v>7406</v>
      </c>
      <c r="AB6" s="343" t="s">
        <v>7406</v>
      </c>
      <c r="AC6" s="343"/>
      <c r="AD6" s="9"/>
    </row>
    <row r="7" spans="1:30" ht="20.100000000000001" customHeight="1">
      <c r="A7" s="311"/>
      <c r="B7" s="311"/>
      <c r="C7" s="344"/>
      <c r="D7" s="120" t="s">
        <v>1917</v>
      </c>
      <c r="E7" s="344"/>
      <c r="F7" s="313">
        <v>49</v>
      </c>
      <c r="G7" s="314">
        <v>6.0869565217391308</v>
      </c>
      <c r="H7" s="313">
        <v>42</v>
      </c>
      <c r="I7" s="314">
        <v>5</v>
      </c>
      <c r="J7" s="313">
        <v>42</v>
      </c>
      <c r="K7" s="314">
        <v>4.8109965635738838</v>
      </c>
      <c r="L7" s="313">
        <v>46</v>
      </c>
      <c r="M7" s="314">
        <v>5.3488372093023253</v>
      </c>
      <c r="N7" s="315">
        <v>46</v>
      </c>
      <c r="O7" s="316">
        <v>5.3056516724336795</v>
      </c>
      <c r="P7" s="315">
        <v>45</v>
      </c>
      <c r="Q7" s="316">
        <v>5.3</v>
      </c>
      <c r="R7" s="315">
        <v>57</v>
      </c>
      <c r="S7" s="316">
        <v>6.6</v>
      </c>
      <c r="T7" s="315"/>
      <c r="U7" s="314"/>
      <c r="V7" s="447"/>
      <c r="W7" s="344"/>
      <c r="X7" s="344"/>
      <c r="Y7" s="344"/>
      <c r="Z7" s="344"/>
      <c r="AA7" s="344"/>
      <c r="AB7" s="344"/>
      <c r="AC7" s="344"/>
      <c r="AD7" s="311"/>
    </row>
    <row r="8" spans="1:30" ht="20.100000000000001" customHeight="1">
      <c r="A8" s="311"/>
      <c r="B8" s="311"/>
      <c r="C8" s="344"/>
      <c r="D8" s="120" t="s">
        <v>1918</v>
      </c>
      <c r="E8" s="344"/>
      <c r="F8" s="313">
        <v>54</v>
      </c>
      <c r="G8" s="314">
        <v>6.70807453416149</v>
      </c>
      <c r="H8" s="313">
        <v>55</v>
      </c>
      <c r="I8" s="314">
        <v>6.5476190476190483</v>
      </c>
      <c r="J8" s="313">
        <v>54</v>
      </c>
      <c r="K8" s="314">
        <v>6.1855670103092786</v>
      </c>
      <c r="L8" s="313">
        <v>58</v>
      </c>
      <c r="M8" s="314">
        <v>6.7441860465116283</v>
      </c>
      <c r="N8" s="315">
        <v>56</v>
      </c>
      <c r="O8" s="316">
        <v>6.4590542099192616</v>
      </c>
      <c r="P8" s="315">
        <v>53</v>
      </c>
      <c r="Q8" s="316">
        <v>6.3</v>
      </c>
      <c r="R8" s="315">
        <v>59</v>
      </c>
      <c r="S8" s="316">
        <v>6.9</v>
      </c>
      <c r="T8" s="315"/>
      <c r="U8" s="314"/>
      <c r="V8" s="447"/>
      <c r="W8" s="344"/>
      <c r="X8" s="344"/>
      <c r="Y8" s="344"/>
      <c r="Z8" s="344"/>
      <c r="AA8" s="344"/>
      <c r="AB8" s="344"/>
      <c r="AC8" s="344"/>
      <c r="AD8" s="311"/>
    </row>
    <row r="9" spans="1:30" ht="20.100000000000001" customHeight="1">
      <c r="A9" s="311"/>
      <c r="B9" s="311"/>
      <c r="C9" s="344"/>
      <c r="D9" s="120" t="s">
        <v>1919</v>
      </c>
      <c r="E9" s="344"/>
      <c r="F9" s="313">
        <v>45</v>
      </c>
      <c r="G9" s="314">
        <v>5.5900621118012426</v>
      </c>
      <c r="H9" s="313">
        <v>45</v>
      </c>
      <c r="I9" s="314">
        <v>5.3571428571428568</v>
      </c>
      <c r="J9" s="313">
        <v>48</v>
      </c>
      <c r="K9" s="314">
        <v>5.4982817869415808</v>
      </c>
      <c r="L9" s="313">
        <v>49</v>
      </c>
      <c r="M9" s="314">
        <v>5.6976744186046515</v>
      </c>
      <c r="N9" s="315">
        <v>43</v>
      </c>
      <c r="O9" s="316">
        <v>4.9596309111880048</v>
      </c>
      <c r="P9" s="315">
        <v>54</v>
      </c>
      <c r="Q9" s="316">
        <v>6.4</v>
      </c>
      <c r="R9" s="315">
        <v>49</v>
      </c>
      <c r="S9" s="316">
        <v>5.7</v>
      </c>
      <c r="T9" s="315"/>
      <c r="U9" s="314"/>
      <c r="V9" s="447"/>
      <c r="W9" s="344"/>
      <c r="X9" s="344"/>
      <c r="Y9" s="344"/>
      <c r="Z9" s="344"/>
      <c r="AA9" s="344"/>
      <c r="AB9" s="344"/>
      <c r="AC9" s="344"/>
      <c r="AD9" s="311"/>
    </row>
    <row r="10" spans="1:30" ht="20.100000000000001" customHeight="1">
      <c r="A10" s="311"/>
      <c r="B10" s="311"/>
      <c r="C10" s="344"/>
      <c r="D10" s="120" t="s">
        <v>1920</v>
      </c>
      <c r="E10" s="344"/>
      <c r="F10" s="313">
        <v>14</v>
      </c>
      <c r="G10" s="314">
        <v>1.7391304347826086</v>
      </c>
      <c r="H10" s="313">
        <v>15</v>
      </c>
      <c r="I10" s="314">
        <v>1.7857142857142856</v>
      </c>
      <c r="J10" s="313">
        <v>14</v>
      </c>
      <c r="K10" s="314">
        <v>1.6036655211912942</v>
      </c>
      <c r="L10" s="313">
        <v>11</v>
      </c>
      <c r="M10" s="314">
        <v>1.2790697674418605</v>
      </c>
      <c r="N10" s="315">
        <v>18</v>
      </c>
      <c r="O10" s="316">
        <v>2.0761245674740483</v>
      </c>
      <c r="P10" s="315">
        <v>20</v>
      </c>
      <c r="Q10" s="316">
        <v>2.4</v>
      </c>
      <c r="R10" s="315">
        <v>16</v>
      </c>
      <c r="S10" s="316">
        <v>1.9</v>
      </c>
      <c r="T10" s="315"/>
      <c r="U10" s="314"/>
      <c r="V10" s="447"/>
      <c r="W10" s="344"/>
      <c r="X10" s="344"/>
      <c r="Y10" s="344"/>
      <c r="Z10" s="344"/>
      <c r="AA10" s="344"/>
      <c r="AB10" s="344"/>
      <c r="AC10" s="344"/>
      <c r="AD10" s="311"/>
    </row>
    <row r="11" spans="1:30" ht="20.100000000000001" customHeight="1">
      <c r="A11" s="311"/>
      <c r="B11" s="311"/>
      <c r="C11" s="344"/>
      <c r="D11" s="120" t="s">
        <v>1921</v>
      </c>
      <c r="E11" s="344"/>
      <c r="F11" s="313">
        <v>13</v>
      </c>
      <c r="G11" s="314">
        <v>1.6149068322981366</v>
      </c>
      <c r="H11" s="313">
        <v>18</v>
      </c>
      <c r="I11" s="314">
        <v>2.1428571428571428</v>
      </c>
      <c r="J11" s="313">
        <v>22</v>
      </c>
      <c r="K11" s="314">
        <v>2.5200458190148911</v>
      </c>
      <c r="L11" s="313">
        <v>19</v>
      </c>
      <c r="M11" s="314">
        <v>2.2093023255813953</v>
      </c>
      <c r="N11" s="315">
        <v>18</v>
      </c>
      <c r="O11" s="316">
        <v>2.0761245674740483</v>
      </c>
      <c r="P11" s="315">
        <v>16</v>
      </c>
      <c r="Q11" s="316">
        <v>1.9</v>
      </c>
      <c r="R11" s="315">
        <v>14</v>
      </c>
      <c r="S11" s="316">
        <v>1.6</v>
      </c>
      <c r="T11" s="315"/>
      <c r="U11" s="314"/>
      <c r="V11" s="447"/>
      <c r="W11" s="344"/>
      <c r="X11" s="344"/>
      <c r="Y11" s="344"/>
      <c r="Z11" s="344"/>
      <c r="AA11" s="344"/>
      <c r="AB11" s="344"/>
      <c r="AC11" s="344"/>
      <c r="AD11" s="311"/>
    </row>
    <row r="12" spans="1:30" ht="20.100000000000001" customHeight="1">
      <c r="A12" s="311"/>
      <c r="B12" s="311"/>
      <c r="C12" s="344"/>
      <c r="D12" s="120" t="s">
        <v>1922</v>
      </c>
      <c r="E12" s="344"/>
      <c r="F12" s="313">
        <v>13</v>
      </c>
      <c r="G12" s="314">
        <v>1.6149068322981366</v>
      </c>
      <c r="H12" s="313">
        <v>20</v>
      </c>
      <c r="I12" s="314">
        <v>2.3809523809523809</v>
      </c>
      <c r="J12" s="313">
        <v>16</v>
      </c>
      <c r="K12" s="314">
        <v>1.8327605956471937</v>
      </c>
      <c r="L12" s="313">
        <v>15</v>
      </c>
      <c r="M12" s="314">
        <v>1.7441860465116279</v>
      </c>
      <c r="N12" s="315">
        <v>16</v>
      </c>
      <c r="O12" s="316">
        <v>1.8454440599769319</v>
      </c>
      <c r="P12" s="315">
        <v>12</v>
      </c>
      <c r="Q12" s="316">
        <v>1.4</v>
      </c>
      <c r="R12" s="315">
        <v>14</v>
      </c>
      <c r="S12" s="316">
        <v>1.6</v>
      </c>
      <c r="T12" s="315"/>
      <c r="U12" s="314"/>
      <c r="V12" s="447"/>
      <c r="W12" s="344"/>
      <c r="X12" s="344"/>
      <c r="Y12" s="344"/>
      <c r="Z12" s="344"/>
      <c r="AA12" s="344"/>
      <c r="AB12" s="344"/>
      <c r="AC12" s="344"/>
      <c r="AD12" s="311"/>
    </row>
    <row r="13" spans="1:30" ht="20.100000000000001" customHeight="1">
      <c r="A13" s="311"/>
      <c r="B13" s="311"/>
      <c r="C13" s="344"/>
      <c r="D13" s="120" t="s">
        <v>1923</v>
      </c>
      <c r="E13" s="344"/>
      <c r="F13" s="313">
        <v>151</v>
      </c>
      <c r="G13" s="314">
        <v>18.757763975155278</v>
      </c>
      <c r="H13" s="313">
        <v>157</v>
      </c>
      <c r="I13" s="314">
        <v>18.69047619047619</v>
      </c>
      <c r="J13" s="313">
        <v>160</v>
      </c>
      <c r="K13" s="314">
        <v>18.327605956471935</v>
      </c>
      <c r="L13" s="313">
        <v>164</v>
      </c>
      <c r="M13" s="314">
        <v>19.069767441860467</v>
      </c>
      <c r="N13" s="315">
        <v>163</v>
      </c>
      <c r="O13" s="316">
        <v>18.800461361014996</v>
      </c>
      <c r="P13" s="315">
        <v>160</v>
      </c>
      <c r="Q13" s="316">
        <v>19</v>
      </c>
      <c r="R13" s="315">
        <v>170</v>
      </c>
      <c r="S13" s="316">
        <v>19.8</v>
      </c>
      <c r="T13" s="315"/>
      <c r="U13" s="314"/>
      <c r="V13" s="447"/>
      <c r="W13" s="344"/>
      <c r="X13" s="344"/>
      <c r="Y13" s="344"/>
      <c r="Z13" s="344"/>
      <c r="AA13" s="344"/>
      <c r="AB13" s="344"/>
      <c r="AC13" s="344"/>
      <c r="AD13" s="311"/>
    </row>
    <row r="14" spans="1:30" ht="20.100000000000001" customHeight="1">
      <c r="A14" s="311"/>
      <c r="B14" s="311"/>
      <c r="C14" s="344"/>
      <c r="D14" s="120" t="s">
        <v>1924</v>
      </c>
      <c r="E14" s="344"/>
      <c r="F14" s="313">
        <v>39</v>
      </c>
      <c r="G14" s="314">
        <v>4.8447204968944098</v>
      </c>
      <c r="H14" s="313">
        <v>38</v>
      </c>
      <c r="I14" s="314">
        <v>4.5238095238095237</v>
      </c>
      <c r="J14" s="313">
        <v>44</v>
      </c>
      <c r="K14" s="314">
        <v>5.0400916380297822</v>
      </c>
      <c r="L14" s="313">
        <v>41</v>
      </c>
      <c r="M14" s="314">
        <v>4.7674418604651168</v>
      </c>
      <c r="N14" s="315">
        <v>43</v>
      </c>
      <c r="O14" s="316">
        <v>4.9596309111880048</v>
      </c>
      <c r="P14" s="315">
        <v>42</v>
      </c>
      <c r="Q14" s="316">
        <v>5</v>
      </c>
      <c r="R14" s="315">
        <v>41</v>
      </c>
      <c r="S14" s="316">
        <v>4.8</v>
      </c>
      <c r="T14" s="315"/>
      <c r="U14" s="314"/>
      <c r="V14" s="447"/>
      <c r="W14" s="344"/>
      <c r="X14" s="344"/>
      <c r="Y14" s="344"/>
      <c r="Z14" s="344"/>
      <c r="AA14" s="344"/>
      <c r="AB14" s="344"/>
      <c r="AC14" s="344"/>
      <c r="AD14" s="311"/>
    </row>
    <row r="15" spans="1:30" ht="20.100000000000001" customHeight="1">
      <c r="A15" s="311"/>
      <c r="B15" s="311"/>
      <c r="C15" s="344"/>
      <c r="D15" s="120" t="s">
        <v>1520</v>
      </c>
      <c r="E15" s="344"/>
      <c r="F15" s="313">
        <v>29</v>
      </c>
      <c r="G15" s="314">
        <v>3.6024844720496891</v>
      </c>
      <c r="H15" s="313">
        <v>27</v>
      </c>
      <c r="I15" s="314">
        <v>3.214285714285714</v>
      </c>
      <c r="J15" s="313">
        <v>29</v>
      </c>
      <c r="K15" s="314">
        <v>3.3218785796105386</v>
      </c>
      <c r="L15" s="313">
        <v>26</v>
      </c>
      <c r="M15" s="314">
        <v>3.0232558139534884</v>
      </c>
      <c r="N15" s="315">
        <v>28</v>
      </c>
      <c r="O15" s="316">
        <v>3.2295271049596308</v>
      </c>
      <c r="P15" s="315">
        <v>26</v>
      </c>
      <c r="Q15" s="316">
        <v>3.1</v>
      </c>
      <c r="R15" s="315">
        <v>31</v>
      </c>
      <c r="S15" s="316">
        <v>3.6</v>
      </c>
      <c r="T15" s="315"/>
      <c r="U15" s="314"/>
      <c r="V15" s="447"/>
      <c r="W15" s="344"/>
      <c r="X15" s="344"/>
      <c r="Y15" s="344"/>
      <c r="Z15" s="344"/>
      <c r="AA15" s="344"/>
      <c r="AB15" s="344"/>
      <c r="AC15" s="344"/>
      <c r="AD15" s="311"/>
    </row>
    <row r="16" spans="1:30" ht="20.100000000000001" customHeight="1">
      <c r="A16" s="311"/>
      <c r="B16" s="311"/>
      <c r="C16" s="344"/>
      <c r="D16" s="120" t="s">
        <v>1521</v>
      </c>
      <c r="E16" s="344"/>
      <c r="F16" s="313">
        <v>43</v>
      </c>
      <c r="G16" s="314">
        <v>5.341614906832298</v>
      </c>
      <c r="H16" s="313">
        <v>44</v>
      </c>
      <c r="I16" s="314">
        <v>5.2380952380952381</v>
      </c>
      <c r="J16" s="313">
        <v>52</v>
      </c>
      <c r="K16" s="314">
        <v>5.9564719358533784</v>
      </c>
      <c r="L16" s="313">
        <v>50</v>
      </c>
      <c r="M16" s="314">
        <v>5.8139534883720927</v>
      </c>
      <c r="N16" s="315">
        <v>48</v>
      </c>
      <c r="O16" s="316">
        <v>5.5363321799307963</v>
      </c>
      <c r="P16" s="315">
        <v>48</v>
      </c>
      <c r="Q16" s="316">
        <v>5.7</v>
      </c>
      <c r="R16" s="315">
        <v>40</v>
      </c>
      <c r="S16" s="316">
        <v>4.7</v>
      </c>
      <c r="T16" s="315"/>
      <c r="U16" s="314"/>
      <c r="V16" s="447"/>
      <c r="W16" s="344"/>
      <c r="X16" s="344"/>
      <c r="Y16" s="344"/>
      <c r="Z16" s="344"/>
      <c r="AA16" s="344"/>
      <c r="AB16" s="344"/>
      <c r="AC16" s="344"/>
      <c r="AD16" s="311"/>
    </row>
    <row r="17" spans="1:30" ht="20.100000000000001" customHeight="1">
      <c r="A17" s="311"/>
      <c r="B17" s="311"/>
      <c r="C17" s="344"/>
      <c r="D17" s="120" t="s">
        <v>1522</v>
      </c>
      <c r="E17" s="344"/>
      <c r="F17" s="313">
        <v>32</v>
      </c>
      <c r="G17" s="314">
        <v>3.9751552795031055</v>
      </c>
      <c r="H17" s="313">
        <v>30</v>
      </c>
      <c r="I17" s="314">
        <v>3.5714285714285712</v>
      </c>
      <c r="J17" s="313">
        <v>32</v>
      </c>
      <c r="K17" s="314">
        <v>3.6655211912943875</v>
      </c>
      <c r="L17" s="313">
        <v>38</v>
      </c>
      <c r="M17" s="314">
        <v>4.4186046511627906</v>
      </c>
      <c r="N17" s="315">
        <v>44</v>
      </c>
      <c r="O17" s="316">
        <v>5.0749711649365628</v>
      </c>
      <c r="P17" s="315">
        <v>41</v>
      </c>
      <c r="Q17" s="316">
        <v>4.9000000000000004</v>
      </c>
      <c r="R17" s="315">
        <v>38</v>
      </c>
      <c r="S17" s="316">
        <v>4.4000000000000004</v>
      </c>
      <c r="T17" s="315"/>
      <c r="U17" s="314"/>
      <c r="V17" s="447"/>
      <c r="W17" s="344"/>
      <c r="X17" s="344"/>
      <c r="Y17" s="344"/>
      <c r="Z17" s="344"/>
      <c r="AA17" s="344"/>
      <c r="AB17" s="344"/>
      <c r="AC17" s="344"/>
      <c r="AD17" s="311"/>
    </row>
    <row r="18" spans="1:30" ht="20.100000000000001" customHeight="1">
      <c r="A18" s="311"/>
      <c r="B18" s="311"/>
      <c r="C18" s="344"/>
      <c r="D18" s="120" t="s">
        <v>1523</v>
      </c>
      <c r="E18" s="344"/>
      <c r="F18" s="313">
        <v>57</v>
      </c>
      <c r="G18" s="314">
        <v>7.0807453416149064</v>
      </c>
      <c r="H18" s="313">
        <v>59</v>
      </c>
      <c r="I18" s="314">
        <v>7.0238095238095237</v>
      </c>
      <c r="J18" s="313">
        <v>61</v>
      </c>
      <c r="K18" s="314">
        <v>6.9873997709049256</v>
      </c>
      <c r="L18" s="313">
        <v>54</v>
      </c>
      <c r="M18" s="314">
        <v>6.279069767441861</v>
      </c>
      <c r="N18" s="315">
        <v>53</v>
      </c>
      <c r="O18" s="316">
        <v>6.1130334486735869</v>
      </c>
      <c r="P18" s="315">
        <v>44</v>
      </c>
      <c r="Q18" s="316">
        <v>5.2</v>
      </c>
      <c r="R18" s="315">
        <v>52</v>
      </c>
      <c r="S18" s="316">
        <v>6</v>
      </c>
      <c r="T18" s="315"/>
      <c r="U18" s="314"/>
      <c r="V18" s="447"/>
      <c r="W18" s="344"/>
      <c r="X18" s="344"/>
      <c r="Y18" s="344"/>
      <c r="Z18" s="344"/>
      <c r="AA18" s="344"/>
      <c r="AB18" s="344"/>
      <c r="AC18" s="344"/>
      <c r="AD18" s="311"/>
    </row>
    <row r="19" spans="1:30" ht="20.100000000000001" customHeight="1">
      <c r="A19" s="311"/>
      <c r="B19" s="311"/>
      <c r="C19" s="344"/>
      <c r="D19" s="120" t="s">
        <v>1524</v>
      </c>
      <c r="E19" s="344"/>
      <c r="F19" s="313">
        <v>60</v>
      </c>
      <c r="G19" s="314">
        <v>7.4534161490683228</v>
      </c>
      <c r="H19" s="313">
        <v>61</v>
      </c>
      <c r="I19" s="314">
        <v>7.2619047619047628</v>
      </c>
      <c r="J19" s="313">
        <v>62</v>
      </c>
      <c r="K19" s="314">
        <v>7.1019473081328748</v>
      </c>
      <c r="L19" s="313">
        <v>58</v>
      </c>
      <c r="M19" s="314">
        <v>6.7441860465116283</v>
      </c>
      <c r="N19" s="315">
        <v>61</v>
      </c>
      <c r="O19" s="316">
        <v>7.035755478662054</v>
      </c>
      <c r="P19" s="315">
        <v>54</v>
      </c>
      <c r="Q19" s="316">
        <v>6.4</v>
      </c>
      <c r="R19" s="315">
        <v>53</v>
      </c>
      <c r="S19" s="316">
        <v>6.2</v>
      </c>
      <c r="T19" s="315"/>
      <c r="U19" s="314"/>
      <c r="V19" s="447"/>
      <c r="W19" s="344"/>
      <c r="X19" s="344"/>
      <c r="Y19" s="344"/>
      <c r="Z19" s="344"/>
      <c r="AA19" s="344"/>
      <c r="AB19" s="344"/>
      <c r="AC19" s="344"/>
      <c r="AD19" s="311"/>
    </row>
    <row r="20" spans="1:30" ht="20.100000000000001" customHeight="1">
      <c r="A20" s="311"/>
      <c r="B20" s="311"/>
      <c r="C20" s="344"/>
      <c r="D20" s="120" t="s">
        <v>1525</v>
      </c>
      <c r="E20" s="344"/>
      <c r="F20" s="313">
        <v>57</v>
      </c>
      <c r="G20" s="314">
        <v>7.0807453416149064</v>
      </c>
      <c r="H20" s="313">
        <v>59</v>
      </c>
      <c r="I20" s="314">
        <v>7.0238095238095237</v>
      </c>
      <c r="J20" s="313">
        <v>61</v>
      </c>
      <c r="K20" s="314">
        <v>6.9873997709049256</v>
      </c>
      <c r="L20" s="313">
        <v>60</v>
      </c>
      <c r="M20" s="314">
        <v>6.9767441860465116</v>
      </c>
      <c r="N20" s="315">
        <v>58</v>
      </c>
      <c r="O20" s="316">
        <v>6.6897347174163775</v>
      </c>
      <c r="P20" s="315">
        <v>58</v>
      </c>
      <c r="Q20" s="316">
        <v>6.9</v>
      </c>
      <c r="R20" s="315">
        <v>64</v>
      </c>
      <c r="S20" s="316">
        <v>7.4</v>
      </c>
      <c r="T20" s="315"/>
      <c r="U20" s="314"/>
      <c r="V20" s="447"/>
      <c r="W20" s="344"/>
      <c r="X20" s="344"/>
      <c r="Y20" s="344"/>
      <c r="Z20" s="344"/>
      <c r="AA20" s="344"/>
      <c r="AB20" s="344"/>
      <c r="AC20" s="344"/>
      <c r="AD20" s="311"/>
    </row>
    <row r="21" spans="1:30" ht="20.100000000000001" customHeight="1">
      <c r="A21" s="311"/>
      <c r="B21" s="311"/>
      <c r="C21" s="344"/>
      <c r="D21" s="85" t="s">
        <v>1959</v>
      </c>
      <c r="E21" s="344"/>
      <c r="F21" s="313">
        <v>1</v>
      </c>
      <c r="G21" s="314">
        <v>0.12422360248447205</v>
      </c>
      <c r="H21" s="313">
        <v>1</v>
      </c>
      <c r="I21" s="314">
        <v>0.11904761904761905</v>
      </c>
      <c r="J21" s="313">
        <v>3</v>
      </c>
      <c r="K21" s="314">
        <v>0.3436426116838488</v>
      </c>
      <c r="L21" s="313">
        <v>2</v>
      </c>
      <c r="M21" s="314">
        <v>0.2</v>
      </c>
      <c r="N21" s="313">
        <v>1</v>
      </c>
      <c r="O21" s="314">
        <v>0.11534025374855825</v>
      </c>
      <c r="P21" s="313">
        <v>1</v>
      </c>
      <c r="Q21" s="314">
        <v>0.1</v>
      </c>
      <c r="R21" s="313">
        <v>3</v>
      </c>
      <c r="S21" s="314">
        <v>0.3</v>
      </c>
      <c r="T21" s="313"/>
      <c r="U21" s="314"/>
      <c r="V21" s="447"/>
      <c r="W21" s="344"/>
      <c r="X21" s="344"/>
      <c r="Y21" s="344"/>
      <c r="Z21" s="344"/>
      <c r="AA21" s="344"/>
      <c r="AB21" s="344"/>
      <c r="AC21" s="344"/>
      <c r="AD21" s="311"/>
    </row>
    <row r="22" spans="1:30" ht="20.100000000000001" customHeight="1">
      <c r="A22" s="311"/>
      <c r="B22" s="311"/>
      <c r="C22" s="344"/>
      <c r="D22" s="85" t="s">
        <v>1960</v>
      </c>
      <c r="E22" s="344"/>
      <c r="F22" s="323">
        <v>5</v>
      </c>
      <c r="G22" s="314">
        <v>0.6211180124223602</v>
      </c>
      <c r="H22" s="313">
        <v>7</v>
      </c>
      <c r="I22" s="314">
        <v>0.83333333333333337</v>
      </c>
      <c r="J22" s="313">
        <v>8</v>
      </c>
      <c r="K22" s="314">
        <v>0.91638029782359687</v>
      </c>
      <c r="L22" s="313">
        <v>8</v>
      </c>
      <c r="M22" s="314">
        <v>0.9</v>
      </c>
      <c r="N22" s="313">
        <v>8</v>
      </c>
      <c r="O22" s="314">
        <v>0.92272202998846597</v>
      </c>
      <c r="P22" s="313">
        <v>8</v>
      </c>
      <c r="Q22" s="314">
        <v>0.9</v>
      </c>
      <c r="R22" s="313">
        <v>7</v>
      </c>
      <c r="S22" s="314">
        <v>0.8</v>
      </c>
      <c r="T22" s="313"/>
      <c r="U22" s="314"/>
      <c r="V22" s="447"/>
      <c r="W22" s="344"/>
      <c r="X22" s="344"/>
      <c r="Y22" s="344"/>
      <c r="Z22" s="344"/>
      <c r="AA22" s="344"/>
      <c r="AB22" s="344"/>
      <c r="AC22" s="344"/>
      <c r="AD22" s="311"/>
    </row>
    <row r="23" spans="1:30" ht="20.100000000000001" customHeight="1">
      <c r="A23" s="9" t="s">
        <v>5863</v>
      </c>
      <c r="B23" s="9" t="s">
        <v>74</v>
      </c>
      <c r="C23" s="343" t="s">
        <v>7746</v>
      </c>
      <c r="D23" s="119" t="s">
        <v>7747</v>
      </c>
      <c r="E23" s="343" t="s">
        <v>7203</v>
      </c>
      <c r="F23" s="11">
        <v>301</v>
      </c>
      <c r="G23" s="12">
        <v>37.391304347826086</v>
      </c>
      <c r="H23" s="11">
        <v>312</v>
      </c>
      <c r="I23" s="12">
        <v>37.142857142857146</v>
      </c>
      <c r="J23" s="11">
        <v>324</v>
      </c>
      <c r="K23" s="12">
        <v>37.113402061855673</v>
      </c>
      <c r="L23" s="11">
        <v>334</v>
      </c>
      <c r="M23" s="12">
        <v>38.837209302325583</v>
      </c>
      <c r="N23" s="56">
        <v>336</v>
      </c>
      <c r="O23" s="57">
        <v>38.754325259515568</v>
      </c>
      <c r="P23" s="56">
        <v>339</v>
      </c>
      <c r="Q23" s="57">
        <v>40.200000000000003</v>
      </c>
      <c r="R23" s="56">
        <v>339</v>
      </c>
      <c r="S23" s="57">
        <v>39.4</v>
      </c>
      <c r="T23" s="56"/>
      <c r="U23" s="12"/>
      <c r="V23" s="446" t="s">
        <v>28</v>
      </c>
      <c r="W23" s="343" t="s">
        <v>7406</v>
      </c>
      <c r="X23" s="343" t="s">
        <v>7406</v>
      </c>
      <c r="Y23" s="343" t="s">
        <v>7406</v>
      </c>
      <c r="Z23" s="343" t="s">
        <v>7406</v>
      </c>
      <c r="AA23" s="343" t="s">
        <v>7406</v>
      </c>
      <c r="AB23" s="343" t="s">
        <v>7406</v>
      </c>
      <c r="AC23" s="343"/>
      <c r="AD23" s="9"/>
    </row>
    <row r="24" spans="1:30" ht="20.100000000000001" customHeight="1">
      <c r="A24" s="311"/>
      <c r="B24" s="311"/>
      <c r="C24" s="344"/>
      <c r="D24" s="120" t="s">
        <v>6907</v>
      </c>
      <c r="E24" s="344"/>
      <c r="F24" s="313">
        <v>504</v>
      </c>
      <c r="G24" s="314">
        <v>62.608695652173914</v>
      </c>
      <c r="H24" s="313">
        <v>528</v>
      </c>
      <c r="I24" s="314">
        <v>62.857142857142854</v>
      </c>
      <c r="J24" s="313">
        <v>547</v>
      </c>
      <c r="K24" s="314">
        <v>62.657502863688428</v>
      </c>
      <c r="L24" s="313">
        <v>524</v>
      </c>
      <c r="M24" s="314">
        <v>60.930232558139529</v>
      </c>
      <c r="N24" s="315">
        <v>529</v>
      </c>
      <c r="O24" s="316">
        <v>61.014994232987306</v>
      </c>
      <c r="P24" s="315">
        <v>501</v>
      </c>
      <c r="Q24" s="316">
        <v>59.4</v>
      </c>
      <c r="R24" s="315">
        <v>520</v>
      </c>
      <c r="S24" s="316">
        <v>60.5</v>
      </c>
      <c r="T24" s="315"/>
      <c r="U24" s="314"/>
      <c r="V24" s="447"/>
      <c r="W24" s="344"/>
      <c r="X24" s="344"/>
      <c r="Y24" s="344"/>
      <c r="Z24" s="344"/>
      <c r="AA24" s="344"/>
      <c r="AB24" s="344"/>
      <c r="AC24" s="344"/>
      <c r="AD24" s="311"/>
    </row>
    <row r="25" spans="1:30" ht="20.100000000000001" customHeight="1">
      <c r="A25" s="311"/>
      <c r="B25" s="311"/>
      <c r="C25" s="344"/>
      <c r="D25" s="120" t="s">
        <v>7058</v>
      </c>
      <c r="E25" s="344"/>
      <c r="F25" s="313"/>
      <c r="G25" s="314"/>
      <c r="H25" s="313"/>
      <c r="I25" s="314"/>
      <c r="J25" s="313">
        <v>1</v>
      </c>
      <c r="K25" s="314">
        <v>0.11454753722794961</v>
      </c>
      <c r="L25" s="313">
        <v>1</v>
      </c>
      <c r="M25" s="314">
        <v>0.11627906976744186</v>
      </c>
      <c r="N25" s="313">
        <v>1</v>
      </c>
      <c r="O25" s="314">
        <v>0.11534025374855825</v>
      </c>
      <c r="P25" s="313">
        <v>1</v>
      </c>
      <c r="Q25" s="314">
        <v>0.1</v>
      </c>
      <c r="R25" s="313"/>
      <c r="S25" s="314"/>
      <c r="T25" s="313"/>
      <c r="U25" s="314"/>
      <c r="V25" s="447"/>
      <c r="W25" s="344"/>
      <c r="X25" s="344"/>
      <c r="Y25" s="344"/>
      <c r="Z25" s="344"/>
      <c r="AA25" s="344"/>
      <c r="AB25" s="344"/>
      <c r="AC25" s="344"/>
      <c r="AD25" s="311"/>
    </row>
    <row r="26" spans="1:30" ht="20.100000000000001" customHeight="1">
      <c r="A26" s="311"/>
      <c r="B26" s="311"/>
      <c r="C26" s="344"/>
      <c r="D26" s="120" t="s">
        <v>7314</v>
      </c>
      <c r="E26" s="344"/>
      <c r="F26" s="313"/>
      <c r="G26" s="314"/>
      <c r="H26" s="313"/>
      <c r="I26" s="314"/>
      <c r="J26" s="313">
        <v>1</v>
      </c>
      <c r="K26" s="314">
        <v>0.11454753722794961</v>
      </c>
      <c r="L26" s="313">
        <v>1</v>
      </c>
      <c r="M26" s="314">
        <v>0.11627906976744186</v>
      </c>
      <c r="N26" s="313">
        <v>1</v>
      </c>
      <c r="O26" s="314">
        <v>0.11534025374855825</v>
      </c>
      <c r="P26" s="313">
        <v>3</v>
      </c>
      <c r="Q26" s="314">
        <v>0.4</v>
      </c>
      <c r="R26" s="313">
        <v>1</v>
      </c>
      <c r="S26" s="314">
        <v>0.1</v>
      </c>
      <c r="T26" s="313"/>
      <c r="U26" s="314"/>
      <c r="V26" s="447"/>
      <c r="W26" s="344"/>
      <c r="X26" s="344"/>
      <c r="Y26" s="344"/>
      <c r="Z26" s="344"/>
      <c r="AA26" s="344"/>
      <c r="AB26" s="344"/>
      <c r="AC26" s="344"/>
      <c r="AD26" s="311"/>
    </row>
    <row r="27" spans="1:30" ht="20.100000000000001" customHeight="1">
      <c r="A27" s="9" t="s">
        <v>5864</v>
      </c>
      <c r="B27" s="9" t="s">
        <v>75</v>
      </c>
      <c r="C27" s="343" t="s">
        <v>7746</v>
      </c>
      <c r="D27" s="119" t="s">
        <v>1347</v>
      </c>
      <c r="E27" s="343" t="s">
        <v>7203</v>
      </c>
      <c r="F27" s="11">
        <v>193</v>
      </c>
      <c r="G27" s="12">
        <v>23.975155279503106</v>
      </c>
      <c r="H27" s="11">
        <v>201</v>
      </c>
      <c r="I27" s="12">
        <v>23.928571428571431</v>
      </c>
      <c r="J27" s="11">
        <v>206</v>
      </c>
      <c r="K27" s="12">
        <v>23.596792668957615</v>
      </c>
      <c r="L27" s="11">
        <v>215</v>
      </c>
      <c r="M27" s="12">
        <v>25</v>
      </c>
      <c r="N27" s="56">
        <v>226</v>
      </c>
      <c r="O27" s="57">
        <v>26.066897347174162</v>
      </c>
      <c r="P27" s="56">
        <v>221</v>
      </c>
      <c r="Q27" s="57">
        <v>26.2</v>
      </c>
      <c r="R27" s="56">
        <v>210</v>
      </c>
      <c r="S27" s="57">
        <v>24.4</v>
      </c>
      <c r="T27" s="56"/>
      <c r="U27" s="12"/>
      <c r="V27" s="446" t="s">
        <v>28</v>
      </c>
      <c r="W27" s="343" t="s">
        <v>7406</v>
      </c>
      <c r="X27" s="343" t="s">
        <v>7406</v>
      </c>
      <c r="Y27" s="343" t="s">
        <v>7406</v>
      </c>
      <c r="Z27" s="343" t="s">
        <v>7406</v>
      </c>
      <c r="AA27" s="343" t="s">
        <v>7406</v>
      </c>
      <c r="AB27" s="343" t="s">
        <v>7406</v>
      </c>
      <c r="AC27" s="343"/>
      <c r="AD27" s="9"/>
    </row>
    <row r="28" spans="1:30" ht="20.100000000000001" customHeight="1">
      <c r="A28" s="311"/>
      <c r="B28" s="311"/>
      <c r="C28" s="344"/>
      <c r="D28" s="120" t="s">
        <v>1348</v>
      </c>
      <c r="E28" s="344"/>
      <c r="F28" s="313">
        <v>30</v>
      </c>
      <c r="G28" s="314">
        <v>3.7267080745341614</v>
      </c>
      <c r="H28" s="313">
        <v>37</v>
      </c>
      <c r="I28" s="314">
        <v>4.4047619047619051</v>
      </c>
      <c r="J28" s="313">
        <v>36</v>
      </c>
      <c r="K28" s="314">
        <v>4.1237113402061851</v>
      </c>
      <c r="L28" s="313">
        <v>40</v>
      </c>
      <c r="M28" s="314">
        <v>4.6511627906976747</v>
      </c>
      <c r="N28" s="315">
        <v>42</v>
      </c>
      <c r="O28" s="316">
        <v>4.844290657439446</v>
      </c>
      <c r="P28" s="315">
        <v>46</v>
      </c>
      <c r="Q28" s="316">
        <v>5.4761904761904763</v>
      </c>
      <c r="R28" s="315">
        <v>52</v>
      </c>
      <c r="S28" s="316">
        <v>6</v>
      </c>
      <c r="T28" s="315"/>
      <c r="U28" s="314"/>
      <c r="V28" s="447"/>
      <c r="W28" s="344"/>
      <c r="X28" s="344"/>
      <c r="Y28" s="344"/>
      <c r="Z28" s="344"/>
      <c r="AA28" s="344"/>
      <c r="AB28" s="344"/>
      <c r="AC28" s="344"/>
      <c r="AD28" s="311"/>
    </row>
    <row r="29" spans="1:30" ht="20.100000000000001" customHeight="1">
      <c r="A29" s="311"/>
      <c r="B29" s="311"/>
      <c r="C29" s="344"/>
      <c r="D29" s="120" t="s">
        <v>1349</v>
      </c>
      <c r="E29" s="344"/>
      <c r="F29" s="313">
        <v>33</v>
      </c>
      <c r="G29" s="314">
        <v>4.0993788819875778</v>
      </c>
      <c r="H29" s="313">
        <v>28</v>
      </c>
      <c r="I29" s="314">
        <v>3.3333333333333335</v>
      </c>
      <c r="J29" s="313">
        <v>31</v>
      </c>
      <c r="K29" s="314">
        <v>3.5509736540664374</v>
      </c>
      <c r="L29" s="313">
        <v>33</v>
      </c>
      <c r="M29" s="314">
        <v>3.8372093023255816</v>
      </c>
      <c r="N29" s="315">
        <v>34</v>
      </c>
      <c r="O29" s="316">
        <v>3.9215686274509802</v>
      </c>
      <c r="P29" s="315">
        <v>39</v>
      </c>
      <c r="Q29" s="316">
        <v>4.6428571428571432</v>
      </c>
      <c r="R29" s="315">
        <v>43</v>
      </c>
      <c r="S29" s="316">
        <v>5</v>
      </c>
      <c r="T29" s="315"/>
      <c r="U29" s="314"/>
      <c r="V29" s="447"/>
      <c r="W29" s="344"/>
      <c r="X29" s="344"/>
      <c r="Y29" s="344"/>
      <c r="Z29" s="344"/>
      <c r="AA29" s="344"/>
      <c r="AB29" s="344"/>
      <c r="AC29" s="344"/>
      <c r="AD29" s="311"/>
    </row>
    <row r="30" spans="1:30" ht="20.100000000000001" customHeight="1">
      <c r="A30" s="311"/>
      <c r="B30" s="311"/>
      <c r="C30" s="344"/>
      <c r="D30" s="120" t="s">
        <v>1350</v>
      </c>
      <c r="E30" s="344"/>
      <c r="F30" s="313">
        <v>22</v>
      </c>
      <c r="G30" s="314">
        <v>2.7329192546583849</v>
      </c>
      <c r="H30" s="313">
        <v>22</v>
      </c>
      <c r="I30" s="314">
        <v>2.6190476190476191</v>
      </c>
      <c r="J30" s="313">
        <v>23</v>
      </c>
      <c r="K30" s="314">
        <v>2.6345933562428407</v>
      </c>
      <c r="L30" s="313">
        <v>26</v>
      </c>
      <c r="M30" s="314">
        <v>3.0232558139534884</v>
      </c>
      <c r="N30" s="315">
        <v>27</v>
      </c>
      <c r="O30" s="316">
        <v>3.1141868512110724</v>
      </c>
      <c r="P30" s="315">
        <v>27</v>
      </c>
      <c r="Q30" s="316">
        <v>3.2142857142857144</v>
      </c>
      <c r="R30" s="315">
        <v>26</v>
      </c>
      <c r="S30" s="316">
        <v>3</v>
      </c>
      <c r="T30" s="315"/>
      <c r="U30" s="314"/>
      <c r="V30" s="447"/>
      <c r="W30" s="344"/>
      <c r="X30" s="344"/>
      <c r="Y30" s="344"/>
      <c r="Z30" s="344"/>
      <c r="AA30" s="344"/>
      <c r="AB30" s="344"/>
      <c r="AC30" s="344"/>
      <c r="AD30" s="311"/>
    </row>
    <row r="31" spans="1:30" ht="20.100000000000001" customHeight="1">
      <c r="A31" s="311"/>
      <c r="B31" s="311"/>
      <c r="C31" s="344"/>
      <c r="D31" s="120" t="s">
        <v>1351</v>
      </c>
      <c r="E31" s="344"/>
      <c r="F31" s="313">
        <v>14</v>
      </c>
      <c r="G31" s="314">
        <v>1.7391304347826086</v>
      </c>
      <c r="H31" s="313">
        <v>17</v>
      </c>
      <c r="I31" s="314">
        <v>2.0238095238095237</v>
      </c>
      <c r="J31" s="313">
        <v>15</v>
      </c>
      <c r="K31" s="314">
        <v>1.7182130584192441</v>
      </c>
      <c r="L31" s="313">
        <v>13</v>
      </c>
      <c r="M31" s="314">
        <v>1.5116279069767442</v>
      </c>
      <c r="N31" s="315">
        <v>15</v>
      </c>
      <c r="O31" s="316">
        <v>1.7301038062283738</v>
      </c>
      <c r="P31" s="315">
        <v>14</v>
      </c>
      <c r="Q31" s="316">
        <v>1.6666666666666667</v>
      </c>
      <c r="R31" s="315">
        <v>19</v>
      </c>
      <c r="S31" s="316">
        <v>2.2000000000000002</v>
      </c>
      <c r="T31" s="315"/>
      <c r="U31" s="314"/>
      <c r="V31" s="447"/>
      <c r="W31" s="344"/>
      <c r="X31" s="344"/>
      <c r="Y31" s="344"/>
      <c r="Z31" s="344"/>
      <c r="AA31" s="344"/>
      <c r="AB31" s="344"/>
      <c r="AC31" s="344"/>
      <c r="AD31" s="311"/>
    </row>
    <row r="32" spans="1:30" ht="20.100000000000001" customHeight="1">
      <c r="A32" s="311"/>
      <c r="B32" s="311"/>
      <c r="C32" s="344"/>
      <c r="D32" s="120" t="s">
        <v>6908</v>
      </c>
      <c r="E32" s="344"/>
      <c r="F32" s="313">
        <v>512</v>
      </c>
      <c r="G32" s="314">
        <v>63.602484472049689</v>
      </c>
      <c r="H32" s="313">
        <v>534</v>
      </c>
      <c r="I32" s="314">
        <v>63.571428571428569</v>
      </c>
      <c r="J32" s="313">
        <v>560</v>
      </c>
      <c r="K32" s="314">
        <v>64.146620847651775</v>
      </c>
      <c r="L32" s="313">
        <v>530</v>
      </c>
      <c r="M32" s="314">
        <v>61.627906976744185</v>
      </c>
      <c r="N32" s="315">
        <v>520</v>
      </c>
      <c r="O32" s="316">
        <v>59.976931949250286</v>
      </c>
      <c r="P32" s="315">
        <v>493</v>
      </c>
      <c r="Q32" s="316">
        <v>58.4</v>
      </c>
      <c r="R32" s="315">
        <v>508</v>
      </c>
      <c r="S32" s="316">
        <v>59.1</v>
      </c>
      <c r="T32" s="315"/>
      <c r="U32" s="314"/>
      <c r="V32" s="447"/>
      <c r="W32" s="344"/>
      <c r="X32" s="344"/>
      <c r="Y32" s="344"/>
      <c r="Z32" s="344"/>
      <c r="AA32" s="344"/>
      <c r="AB32" s="344"/>
      <c r="AC32" s="344"/>
      <c r="AD32" s="311"/>
    </row>
    <row r="33" spans="1:30" ht="20.100000000000001" customHeight="1">
      <c r="A33" s="311"/>
      <c r="B33" s="311"/>
      <c r="C33" s="344"/>
      <c r="D33" s="120" t="s">
        <v>7058</v>
      </c>
      <c r="E33" s="344"/>
      <c r="F33" s="313"/>
      <c r="G33" s="314"/>
      <c r="H33" s="313"/>
      <c r="I33" s="314"/>
      <c r="J33" s="313"/>
      <c r="K33" s="314"/>
      <c r="L33" s="313">
        <v>1</v>
      </c>
      <c r="M33" s="314">
        <v>0.11627906976744186</v>
      </c>
      <c r="N33" s="313">
        <v>1</v>
      </c>
      <c r="O33" s="314">
        <v>0.11534025374855825</v>
      </c>
      <c r="P33" s="313">
        <v>1</v>
      </c>
      <c r="Q33" s="314">
        <v>0.1</v>
      </c>
      <c r="R33" s="313">
        <v>1</v>
      </c>
      <c r="S33" s="314">
        <v>0.1</v>
      </c>
      <c r="T33" s="313"/>
      <c r="U33" s="314"/>
      <c r="V33" s="447"/>
      <c r="W33" s="344"/>
      <c r="X33" s="344"/>
      <c r="Y33" s="344"/>
      <c r="Z33" s="344"/>
      <c r="AA33" s="344"/>
      <c r="AB33" s="344"/>
      <c r="AC33" s="344"/>
      <c r="AD33" s="311"/>
    </row>
    <row r="34" spans="1:30" ht="20.100000000000001" customHeight="1">
      <c r="A34" s="311"/>
      <c r="B34" s="311"/>
      <c r="C34" s="344"/>
      <c r="D34" s="120" t="s">
        <v>7314</v>
      </c>
      <c r="E34" s="344"/>
      <c r="F34" s="313">
        <v>1</v>
      </c>
      <c r="G34" s="314">
        <v>0.12422360248447205</v>
      </c>
      <c r="H34" s="313">
        <v>1</v>
      </c>
      <c r="I34" s="314">
        <v>0.11904761904761905</v>
      </c>
      <c r="J34" s="313">
        <v>2</v>
      </c>
      <c r="K34" s="314">
        <v>0.22909507445589922</v>
      </c>
      <c r="L34" s="313">
        <v>2</v>
      </c>
      <c r="M34" s="314">
        <v>0.23255813953488372</v>
      </c>
      <c r="N34" s="313">
        <v>2</v>
      </c>
      <c r="O34" s="314">
        <v>0.23068050749711649</v>
      </c>
      <c r="P34" s="313">
        <v>3</v>
      </c>
      <c r="Q34" s="314">
        <v>0.4</v>
      </c>
      <c r="R34" s="313">
        <v>1</v>
      </c>
      <c r="S34" s="314">
        <v>0.1</v>
      </c>
      <c r="T34" s="313"/>
      <c r="U34" s="314"/>
      <c r="V34" s="447"/>
      <c r="W34" s="344"/>
      <c r="X34" s="344"/>
      <c r="Y34" s="344"/>
      <c r="Z34" s="344"/>
      <c r="AA34" s="344"/>
      <c r="AB34" s="344"/>
      <c r="AC34" s="344"/>
      <c r="AD34" s="311"/>
    </row>
    <row r="35" spans="1:30" ht="20.100000000000001" customHeight="1">
      <c r="A35" s="9" t="s">
        <v>5865</v>
      </c>
      <c r="B35" s="9" t="s">
        <v>76</v>
      </c>
      <c r="C35" s="343" t="s">
        <v>7746</v>
      </c>
      <c r="D35" s="119" t="s">
        <v>1352</v>
      </c>
      <c r="E35" s="343" t="s">
        <v>7203</v>
      </c>
      <c r="F35" s="11">
        <v>678</v>
      </c>
      <c r="G35" s="12">
        <v>84.223602484472053</v>
      </c>
      <c r="H35" s="11">
        <v>702</v>
      </c>
      <c r="I35" s="12">
        <v>83.571428571428569</v>
      </c>
      <c r="J35" s="11">
        <v>738</v>
      </c>
      <c r="K35" s="12">
        <v>84.536082474226802</v>
      </c>
      <c r="L35" s="11">
        <v>741</v>
      </c>
      <c r="M35" s="12">
        <v>86.162790697674424</v>
      </c>
      <c r="N35" s="56">
        <v>741</v>
      </c>
      <c r="O35" s="57">
        <v>85.467128027681667</v>
      </c>
      <c r="P35" s="56">
        <v>730</v>
      </c>
      <c r="Q35" s="57">
        <v>86.5</v>
      </c>
      <c r="R35" s="56">
        <v>737</v>
      </c>
      <c r="S35" s="57">
        <v>85.7</v>
      </c>
      <c r="T35" s="56"/>
      <c r="U35" s="12"/>
      <c r="V35" s="446" t="s">
        <v>28</v>
      </c>
      <c r="W35" s="343" t="s">
        <v>7406</v>
      </c>
      <c r="X35" s="343" t="s">
        <v>7406</v>
      </c>
      <c r="Y35" s="343" t="s">
        <v>7406</v>
      </c>
      <c r="Z35" s="343" t="s">
        <v>7406</v>
      </c>
      <c r="AA35" s="343" t="s">
        <v>7406</v>
      </c>
      <c r="AB35" s="343" t="s">
        <v>7406</v>
      </c>
      <c r="AC35" s="343"/>
      <c r="AD35" s="9"/>
    </row>
    <row r="36" spans="1:30" ht="20.100000000000001" customHeight="1">
      <c r="A36" s="311"/>
      <c r="B36" s="311"/>
      <c r="C36" s="344"/>
      <c r="D36" s="120" t="s">
        <v>1353</v>
      </c>
      <c r="E36" s="344"/>
      <c r="F36" s="313">
        <v>126</v>
      </c>
      <c r="G36" s="314">
        <v>15.65217391304348</v>
      </c>
      <c r="H36" s="313">
        <v>137</v>
      </c>
      <c r="I36" s="314">
        <v>16.30952380952381</v>
      </c>
      <c r="J36" s="313">
        <v>133</v>
      </c>
      <c r="K36" s="314">
        <v>15.234822451317298</v>
      </c>
      <c r="L36" s="313">
        <v>117</v>
      </c>
      <c r="M36" s="314">
        <v>13.604651162790699</v>
      </c>
      <c r="N36" s="315">
        <v>124</v>
      </c>
      <c r="O36" s="316">
        <v>14.302191464821224</v>
      </c>
      <c r="P36" s="315">
        <v>111</v>
      </c>
      <c r="Q36" s="316">
        <v>13.2</v>
      </c>
      <c r="R36" s="315">
        <v>122</v>
      </c>
      <c r="S36" s="316">
        <v>14.2</v>
      </c>
      <c r="T36" s="315"/>
      <c r="U36" s="314"/>
      <c r="V36" s="447"/>
      <c r="W36" s="344"/>
      <c r="X36" s="344"/>
      <c r="Y36" s="344"/>
      <c r="Z36" s="344"/>
      <c r="AA36" s="344"/>
      <c r="AB36" s="344"/>
      <c r="AC36" s="344"/>
      <c r="AD36" s="311"/>
    </row>
    <row r="37" spans="1:30" ht="20.100000000000001" customHeight="1">
      <c r="A37" s="311"/>
      <c r="B37" s="311"/>
      <c r="C37" s="344"/>
      <c r="D37" s="120" t="s">
        <v>7058</v>
      </c>
      <c r="E37" s="344"/>
      <c r="F37" s="313"/>
      <c r="G37" s="314"/>
      <c r="H37" s="313"/>
      <c r="I37" s="314"/>
      <c r="J37" s="313"/>
      <c r="K37" s="314"/>
      <c r="L37" s="313"/>
      <c r="M37" s="314"/>
      <c r="N37" s="313">
        <v>1</v>
      </c>
      <c r="O37" s="314">
        <v>0.11534025374855825</v>
      </c>
      <c r="P37" s="313">
        <v>1</v>
      </c>
      <c r="Q37" s="314">
        <v>0.1</v>
      </c>
      <c r="R37" s="313"/>
      <c r="S37" s="314"/>
      <c r="T37" s="313"/>
      <c r="U37" s="314"/>
      <c r="V37" s="447"/>
      <c r="W37" s="344"/>
      <c r="X37" s="344"/>
      <c r="Y37" s="344"/>
      <c r="Z37" s="344"/>
      <c r="AA37" s="344"/>
      <c r="AB37" s="344"/>
      <c r="AC37" s="344"/>
      <c r="AD37" s="311"/>
    </row>
    <row r="38" spans="1:30" ht="20.100000000000001" customHeight="1">
      <c r="A38" s="311"/>
      <c r="B38" s="311"/>
      <c r="C38" s="344"/>
      <c r="D38" s="120" t="s">
        <v>7314</v>
      </c>
      <c r="E38" s="344"/>
      <c r="F38" s="313">
        <v>1</v>
      </c>
      <c r="G38" s="314">
        <v>0.12422360248447205</v>
      </c>
      <c r="H38" s="313">
        <v>1</v>
      </c>
      <c r="I38" s="314">
        <v>0.11904761904761905</v>
      </c>
      <c r="J38" s="313">
        <v>2</v>
      </c>
      <c r="K38" s="314">
        <v>0.22909507445589922</v>
      </c>
      <c r="L38" s="313">
        <v>2</v>
      </c>
      <c r="M38" s="314">
        <v>0.23255813953488372</v>
      </c>
      <c r="N38" s="313">
        <v>1</v>
      </c>
      <c r="O38" s="314">
        <v>0.11534025374855825</v>
      </c>
      <c r="P38" s="313">
        <v>2</v>
      </c>
      <c r="Q38" s="314">
        <v>0.2</v>
      </c>
      <c r="R38" s="313">
        <v>1</v>
      </c>
      <c r="S38" s="314">
        <v>0.1</v>
      </c>
      <c r="T38" s="313"/>
      <c r="U38" s="314"/>
      <c r="V38" s="447"/>
      <c r="W38" s="344"/>
      <c r="X38" s="344"/>
      <c r="Y38" s="344"/>
      <c r="Z38" s="344"/>
      <c r="AA38" s="344"/>
      <c r="AB38" s="344"/>
      <c r="AC38" s="344"/>
      <c r="AD38" s="311"/>
    </row>
    <row r="39" spans="1:30" ht="20.100000000000001" customHeight="1">
      <c r="A39" s="9" t="s">
        <v>5866</v>
      </c>
      <c r="B39" s="9" t="s">
        <v>77</v>
      </c>
      <c r="C39" s="343" t="s">
        <v>7746</v>
      </c>
      <c r="D39" s="119" t="s">
        <v>1853</v>
      </c>
      <c r="E39" s="343"/>
      <c r="F39" s="11">
        <v>18</v>
      </c>
      <c r="G39" s="12">
        <v>2.2929936305732483</v>
      </c>
      <c r="H39" s="11">
        <v>20</v>
      </c>
      <c r="I39" s="12">
        <v>2.3809523809523809</v>
      </c>
      <c r="J39" s="11">
        <v>12</v>
      </c>
      <c r="K39" s="12">
        <v>1.3745704467353952</v>
      </c>
      <c r="L39" s="11">
        <v>9</v>
      </c>
      <c r="M39" s="12">
        <v>1</v>
      </c>
      <c r="N39" s="56">
        <v>840</v>
      </c>
      <c r="O39" s="57">
        <v>96.885813148788927</v>
      </c>
      <c r="P39" s="56">
        <v>75</v>
      </c>
      <c r="Q39" s="57">
        <v>8.8862559241706158</v>
      </c>
      <c r="R39" s="56">
        <v>69</v>
      </c>
      <c r="S39" s="57">
        <v>8.0232558139534884</v>
      </c>
      <c r="T39" s="56"/>
      <c r="U39" s="12"/>
      <c r="V39" s="446" t="s">
        <v>28</v>
      </c>
      <c r="W39" s="343" t="s">
        <v>7406</v>
      </c>
      <c r="X39" s="343" t="s">
        <v>7406</v>
      </c>
      <c r="Y39" s="343" t="s">
        <v>7406</v>
      </c>
      <c r="Z39" s="343" t="s">
        <v>7406</v>
      </c>
      <c r="AA39" s="343" t="s">
        <v>7406</v>
      </c>
      <c r="AB39" s="343" t="s">
        <v>7406</v>
      </c>
      <c r="AC39" s="343"/>
      <c r="AD39" s="9"/>
    </row>
    <row r="40" spans="1:30" ht="20.100000000000001" customHeight="1">
      <c r="A40" s="311"/>
      <c r="B40" s="311"/>
      <c r="C40" s="344"/>
      <c r="D40" s="120" t="s">
        <v>1854</v>
      </c>
      <c r="E40" s="344"/>
      <c r="F40" s="313">
        <v>767</v>
      </c>
      <c r="G40" s="314">
        <v>97.70700636942675</v>
      </c>
      <c r="H40" s="313">
        <v>820</v>
      </c>
      <c r="I40" s="314">
        <v>97.61904761904762</v>
      </c>
      <c r="J40" s="313">
        <v>861</v>
      </c>
      <c r="K40" s="314">
        <v>98.62542955326461</v>
      </c>
      <c r="L40" s="313">
        <v>851</v>
      </c>
      <c r="M40" s="314">
        <v>99</v>
      </c>
      <c r="N40" s="315">
        <v>27</v>
      </c>
      <c r="O40" s="316">
        <v>3.1141868512110729</v>
      </c>
      <c r="P40" s="315">
        <v>769</v>
      </c>
      <c r="Q40" s="316">
        <v>91.113744075829388</v>
      </c>
      <c r="R40" s="315">
        <v>791</v>
      </c>
      <c r="S40" s="316">
        <v>91.976744186046517</v>
      </c>
      <c r="T40" s="315"/>
      <c r="U40" s="314"/>
      <c r="V40" s="447"/>
      <c r="W40" s="344"/>
      <c r="X40" s="344"/>
      <c r="Y40" s="344"/>
      <c r="Z40" s="344"/>
      <c r="AA40" s="344"/>
      <c r="AB40" s="344"/>
      <c r="AC40" s="344"/>
      <c r="AD40" s="311"/>
    </row>
    <row r="41" spans="1:30" ht="20.100000000000001" customHeight="1">
      <c r="A41" s="9" t="s">
        <v>5867</v>
      </c>
      <c r="B41" s="9" t="s">
        <v>78</v>
      </c>
      <c r="C41" s="343" t="s">
        <v>7746</v>
      </c>
      <c r="D41" s="9"/>
      <c r="E41" s="343"/>
      <c r="F41" s="11">
        <v>641</v>
      </c>
      <c r="G41" s="12">
        <v>100</v>
      </c>
      <c r="H41" s="11">
        <v>665</v>
      </c>
      <c r="I41" s="12">
        <v>100</v>
      </c>
      <c r="J41" s="11">
        <v>692</v>
      </c>
      <c r="K41" s="12">
        <v>100</v>
      </c>
      <c r="L41" s="11">
        <v>698</v>
      </c>
      <c r="M41" s="12">
        <v>100</v>
      </c>
      <c r="N41" s="56">
        <v>711</v>
      </c>
      <c r="O41" s="57">
        <v>100</v>
      </c>
      <c r="P41" s="56">
        <v>695</v>
      </c>
      <c r="Q41" s="57">
        <v>100</v>
      </c>
      <c r="R41" s="11">
        <v>704</v>
      </c>
      <c r="S41" s="12">
        <v>100</v>
      </c>
      <c r="T41" s="11"/>
      <c r="U41" s="12"/>
      <c r="V41" s="446" t="s">
        <v>28</v>
      </c>
      <c r="W41" s="343" t="s">
        <v>7406</v>
      </c>
      <c r="X41" s="343" t="s">
        <v>7406</v>
      </c>
      <c r="Y41" s="343" t="s">
        <v>7406</v>
      </c>
      <c r="Z41" s="343" t="s">
        <v>7406</v>
      </c>
      <c r="AA41" s="343" t="s">
        <v>7406</v>
      </c>
      <c r="AB41" s="343" t="s">
        <v>7406</v>
      </c>
      <c r="AC41" s="343"/>
      <c r="AD41" s="9"/>
    </row>
    <row r="42" spans="1:30" ht="20.100000000000001" customHeight="1">
      <c r="A42" s="9" t="s">
        <v>5868</v>
      </c>
      <c r="B42" s="9" t="s">
        <v>79</v>
      </c>
      <c r="C42" s="343" t="s">
        <v>7746</v>
      </c>
      <c r="D42" s="9"/>
      <c r="E42" s="182" t="s">
        <v>7748</v>
      </c>
      <c r="F42" s="11">
        <v>805</v>
      </c>
      <c r="G42" s="12">
        <v>100</v>
      </c>
      <c r="H42" s="11">
        <v>840</v>
      </c>
      <c r="I42" s="12">
        <v>100</v>
      </c>
      <c r="J42" s="11">
        <v>873</v>
      </c>
      <c r="K42" s="12">
        <v>100</v>
      </c>
      <c r="L42" s="11">
        <v>860</v>
      </c>
      <c r="M42" s="12">
        <v>100</v>
      </c>
      <c r="N42" s="56">
        <v>867</v>
      </c>
      <c r="O42" s="57">
        <v>100</v>
      </c>
      <c r="P42" s="56">
        <v>844</v>
      </c>
      <c r="Q42" s="57">
        <v>100</v>
      </c>
      <c r="R42" s="11">
        <v>860</v>
      </c>
      <c r="S42" s="12">
        <v>100</v>
      </c>
      <c r="T42" s="11"/>
      <c r="U42" s="12"/>
      <c r="V42" s="446" t="s">
        <v>28</v>
      </c>
      <c r="W42" s="343" t="s">
        <v>7406</v>
      </c>
      <c r="X42" s="343" t="s">
        <v>7406</v>
      </c>
      <c r="Y42" s="343" t="s">
        <v>7406</v>
      </c>
      <c r="Z42" s="343" t="s">
        <v>7406</v>
      </c>
      <c r="AA42" s="343" t="s">
        <v>7406</v>
      </c>
      <c r="AB42" s="343" t="s">
        <v>7406</v>
      </c>
      <c r="AC42" s="343"/>
      <c r="AD42" s="9"/>
    </row>
    <row r="43" spans="1:30" ht="20.100000000000001" customHeight="1">
      <c r="A43" s="9" t="s">
        <v>5869</v>
      </c>
      <c r="B43" s="9" t="s">
        <v>80</v>
      </c>
      <c r="C43" s="343" t="s">
        <v>7746</v>
      </c>
      <c r="D43" s="119" t="s">
        <v>1916</v>
      </c>
      <c r="E43" s="343" t="s">
        <v>73</v>
      </c>
      <c r="F43" s="11">
        <v>142</v>
      </c>
      <c r="G43" s="12">
        <v>17.63975155279503</v>
      </c>
      <c r="H43" s="11">
        <v>161</v>
      </c>
      <c r="I43" s="12">
        <v>19.166666666666668</v>
      </c>
      <c r="J43" s="11">
        <v>165</v>
      </c>
      <c r="K43" s="12">
        <v>18.900343642611684</v>
      </c>
      <c r="L43" s="11">
        <v>161</v>
      </c>
      <c r="M43" s="12">
        <v>18.720930232558139</v>
      </c>
      <c r="N43" s="56">
        <v>163</v>
      </c>
      <c r="O43" s="57">
        <v>18.800461361014996</v>
      </c>
      <c r="P43" s="56">
        <v>160</v>
      </c>
      <c r="Q43" s="57">
        <v>19</v>
      </c>
      <c r="R43" s="56">
        <v>154</v>
      </c>
      <c r="S43" s="57">
        <v>17.899999999999999</v>
      </c>
      <c r="T43" s="56"/>
      <c r="U43" s="12"/>
      <c r="V43" s="446" t="s">
        <v>28</v>
      </c>
      <c r="W43" s="343" t="s">
        <v>7406</v>
      </c>
      <c r="X43" s="343" t="s">
        <v>7406</v>
      </c>
      <c r="Y43" s="343" t="s">
        <v>7406</v>
      </c>
      <c r="Z43" s="343" t="s">
        <v>7406</v>
      </c>
      <c r="AA43" s="343" t="s">
        <v>7406</v>
      </c>
      <c r="AB43" s="343" t="s">
        <v>7406</v>
      </c>
      <c r="AC43" s="343"/>
      <c r="AD43" s="9"/>
    </row>
    <row r="44" spans="1:30" ht="20.100000000000001" customHeight="1">
      <c r="A44" s="311"/>
      <c r="B44" s="311"/>
      <c r="C44" s="344"/>
      <c r="D44" s="120" t="s">
        <v>1917</v>
      </c>
      <c r="E44" s="344"/>
      <c r="F44" s="313">
        <v>49</v>
      </c>
      <c r="G44" s="314">
        <v>6.0869565217391308</v>
      </c>
      <c r="H44" s="313">
        <v>42</v>
      </c>
      <c r="I44" s="314">
        <v>5</v>
      </c>
      <c r="J44" s="313">
        <v>42</v>
      </c>
      <c r="K44" s="314">
        <v>4.8109965635738838</v>
      </c>
      <c r="L44" s="313">
        <v>46</v>
      </c>
      <c r="M44" s="314">
        <v>5.3488372093023253</v>
      </c>
      <c r="N44" s="315">
        <v>46</v>
      </c>
      <c r="O44" s="316">
        <v>5.3056516724336795</v>
      </c>
      <c r="P44" s="315">
        <v>45</v>
      </c>
      <c r="Q44" s="316">
        <v>5.3</v>
      </c>
      <c r="R44" s="315">
        <v>56</v>
      </c>
      <c r="S44" s="316">
        <v>6.5</v>
      </c>
      <c r="T44" s="315"/>
      <c r="U44" s="314"/>
      <c r="V44" s="447"/>
      <c r="W44" s="344"/>
      <c r="X44" s="344"/>
      <c r="Y44" s="344"/>
      <c r="Z44" s="344"/>
      <c r="AA44" s="344"/>
      <c r="AB44" s="344"/>
      <c r="AC44" s="344"/>
      <c r="AD44" s="311"/>
    </row>
    <row r="45" spans="1:30" ht="20.100000000000001" customHeight="1">
      <c r="A45" s="311"/>
      <c r="B45" s="311"/>
      <c r="C45" s="344"/>
      <c r="D45" s="120" t="s">
        <v>1918</v>
      </c>
      <c r="E45" s="344"/>
      <c r="F45" s="313">
        <v>54</v>
      </c>
      <c r="G45" s="314">
        <v>6.70807453416149</v>
      </c>
      <c r="H45" s="313">
        <v>55</v>
      </c>
      <c r="I45" s="314">
        <v>6.5476190476190483</v>
      </c>
      <c r="J45" s="313">
        <v>55</v>
      </c>
      <c r="K45" s="314">
        <v>6.3001145475372278</v>
      </c>
      <c r="L45" s="313">
        <v>57</v>
      </c>
      <c r="M45" s="314">
        <v>6.6279069767441854</v>
      </c>
      <c r="N45" s="315">
        <v>56</v>
      </c>
      <c r="O45" s="316">
        <v>6.4590542099192616</v>
      </c>
      <c r="P45" s="315">
        <v>53</v>
      </c>
      <c r="Q45" s="316">
        <v>6.3</v>
      </c>
      <c r="R45" s="315">
        <v>59</v>
      </c>
      <c r="S45" s="316">
        <v>6.9</v>
      </c>
      <c r="T45" s="315"/>
      <c r="U45" s="314"/>
      <c r="V45" s="447"/>
      <c r="W45" s="344"/>
      <c r="X45" s="344"/>
      <c r="Y45" s="344"/>
      <c r="Z45" s="344"/>
      <c r="AA45" s="344"/>
      <c r="AB45" s="344"/>
      <c r="AC45" s="344"/>
      <c r="AD45" s="311"/>
    </row>
    <row r="46" spans="1:30" ht="20.100000000000001" customHeight="1">
      <c r="A46" s="311"/>
      <c r="B46" s="311"/>
      <c r="C46" s="344"/>
      <c r="D46" s="120" t="s">
        <v>1919</v>
      </c>
      <c r="E46" s="344"/>
      <c r="F46" s="313">
        <v>45</v>
      </c>
      <c r="G46" s="314">
        <v>5.5900621118012426</v>
      </c>
      <c r="H46" s="313">
        <v>45</v>
      </c>
      <c r="I46" s="314">
        <v>5.3571428571428568</v>
      </c>
      <c r="J46" s="313">
        <v>48</v>
      </c>
      <c r="K46" s="314">
        <v>5.4982817869415808</v>
      </c>
      <c r="L46" s="313">
        <v>49</v>
      </c>
      <c r="M46" s="314">
        <v>5.6976744186046515</v>
      </c>
      <c r="N46" s="315">
        <v>43</v>
      </c>
      <c r="O46" s="316">
        <v>4.9596309111880048</v>
      </c>
      <c r="P46" s="315">
        <v>53</v>
      </c>
      <c r="Q46" s="316">
        <v>6.3321385902031064</v>
      </c>
      <c r="R46" s="315">
        <v>49</v>
      </c>
      <c r="S46" s="316">
        <v>5.7</v>
      </c>
      <c r="T46" s="315"/>
      <c r="U46" s="314"/>
      <c r="V46" s="447"/>
      <c r="W46" s="344"/>
      <c r="X46" s="344"/>
      <c r="Y46" s="344"/>
      <c r="Z46" s="344"/>
      <c r="AA46" s="344"/>
      <c r="AB46" s="344"/>
      <c r="AC46" s="344"/>
      <c r="AD46" s="311"/>
    </row>
    <row r="47" spans="1:30" ht="20.100000000000001" customHeight="1">
      <c r="A47" s="311"/>
      <c r="B47" s="311"/>
      <c r="C47" s="344"/>
      <c r="D47" s="120" t="s">
        <v>1920</v>
      </c>
      <c r="E47" s="344"/>
      <c r="F47" s="313">
        <v>14</v>
      </c>
      <c r="G47" s="314">
        <v>1.7391304347826086</v>
      </c>
      <c r="H47" s="313">
        <v>15</v>
      </c>
      <c r="I47" s="314">
        <v>1.7857142857142856</v>
      </c>
      <c r="J47" s="313">
        <v>14</v>
      </c>
      <c r="K47" s="314">
        <v>1.6036655211912942</v>
      </c>
      <c r="L47" s="313">
        <v>11</v>
      </c>
      <c r="M47" s="314">
        <v>1.2790697674418605</v>
      </c>
      <c r="N47" s="315">
        <v>18</v>
      </c>
      <c r="O47" s="316">
        <v>2.0761245674740483</v>
      </c>
      <c r="P47" s="315">
        <v>19</v>
      </c>
      <c r="Q47" s="316">
        <v>2.2700119474313021</v>
      </c>
      <c r="R47" s="315">
        <v>16</v>
      </c>
      <c r="S47" s="316">
        <v>1.9</v>
      </c>
      <c r="T47" s="315"/>
      <c r="U47" s="314"/>
      <c r="V47" s="447"/>
      <c r="W47" s="344"/>
      <c r="X47" s="344"/>
      <c r="Y47" s="344"/>
      <c r="Z47" s="344"/>
      <c r="AA47" s="344"/>
      <c r="AB47" s="344"/>
      <c r="AC47" s="344"/>
      <c r="AD47" s="311"/>
    </row>
    <row r="48" spans="1:30" ht="20.100000000000001" customHeight="1">
      <c r="A48" s="311"/>
      <c r="B48" s="311"/>
      <c r="C48" s="344"/>
      <c r="D48" s="120" t="s">
        <v>1921</v>
      </c>
      <c r="E48" s="344"/>
      <c r="F48" s="313">
        <v>13</v>
      </c>
      <c r="G48" s="314">
        <v>1.6149068322981366</v>
      </c>
      <c r="H48" s="313">
        <v>19</v>
      </c>
      <c r="I48" s="314">
        <v>2.2619047619047619</v>
      </c>
      <c r="J48" s="313">
        <v>22</v>
      </c>
      <c r="K48" s="314">
        <v>2.5200458190148911</v>
      </c>
      <c r="L48" s="313">
        <v>19</v>
      </c>
      <c r="M48" s="314">
        <v>2.2093023255813953</v>
      </c>
      <c r="N48" s="315">
        <v>18</v>
      </c>
      <c r="O48" s="316">
        <v>2.0761245674740483</v>
      </c>
      <c r="P48" s="315">
        <v>16</v>
      </c>
      <c r="Q48" s="316">
        <v>1.9115890083632019</v>
      </c>
      <c r="R48" s="315">
        <v>14</v>
      </c>
      <c r="S48" s="316">
        <v>1.6</v>
      </c>
      <c r="T48" s="315"/>
      <c r="U48" s="314"/>
      <c r="V48" s="447"/>
      <c r="W48" s="344"/>
      <c r="X48" s="344"/>
      <c r="Y48" s="344"/>
      <c r="Z48" s="344"/>
      <c r="AA48" s="344"/>
      <c r="AB48" s="344"/>
      <c r="AC48" s="344"/>
      <c r="AD48" s="311"/>
    </row>
    <row r="49" spans="1:30" ht="20.100000000000001" customHeight="1">
      <c r="A49" s="311"/>
      <c r="B49" s="311"/>
      <c r="C49" s="344"/>
      <c r="D49" s="120" t="s">
        <v>1922</v>
      </c>
      <c r="E49" s="344"/>
      <c r="F49" s="313">
        <v>13</v>
      </c>
      <c r="G49" s="314">
        <v>1.6149068322981366</v>
      </c>
      <c r="H49" s="313">
        <v>20</v>
      </c>
      <c r="I49" s="314">
        <v>2.3809523809523809</v>
      </c>
      <c r="J49" s="313">
        <v>16</v>
      </c>
      <c r="K49" s="314">
        <v>1.8327605956471937</v>
      </c>
      <c r="L49" s="313">
        <v>15</v>
      </c>
      <c r="M49" s="314">
        <v>1.7441860465116279</v>
      </c>
      <c r="N49" s="315">
        <v>16</v>
      </c>
      <c r="O49" s="316">
        <v>1.8454440599769319</v>
      </c>
      <c r="P49" s="315">
        <v>12</v>
      </c>
      <c r="Q49" s="316">
        <v>1.4336917562724014</v>
      </c>
      <c r="R49" s="315">
        <v>14</v>
      </c>
      <c r="S49" s="316">
        <v>1.6470588235294117</v>
      </c>
      <c r="T49" s="315"/>
      <c r="U49" s="314"/>
      <c r="V49" s="447"/>
      <c r="W49" s="344"/>
      <c r="X49" s="344"/>
      <c r="Y49" s="344"/>
      <c r="Z49" s="344"/>
      <c r="AA49" s="344"/>
      <c r="AB49" s="344"/>
      <c r="AC49" s="344"/>
      <c r="AD49" s="311"/>
    </row>
    <row r="50" spans="1:30" ht="20.100000000000001" customHeight="1">
      <c r="A50" s="311"/>
      <c r="B50" s="311"/>
      <c r="C50" s="344"/>
      <c r="D50" s="120" t="s">
        <v>1923</v>
      </c>
      <c r="E50" s="344"/>
      <c r="F50" s="313">
        <v>151</v>
      </c>
      <c r="G50" s="314">
        <v>18.757763975155278</v>
      </c>
      <c r="H50" s="313">
        <v>158</v>
      </c>
      <c r="I50" s="314">
        <v>18.80952380952381</v>
      </c>
      <c r="J50" s="313">
        <v>160</v>
      </c>
      <c r="K50" s="314">
        <v>18.327605956471935</v>
      </c>
      <c r="L50" s="313">
        <v>164</v>
      </c>
      <c r="M50" s="314">
        <v>19.069767441860467</v>
      </c>
      <c r="N50" s="315">
        <v>163</v>
      </c>
      <c r="O50" s="316">
        <v>18.800461361014996</v>
      </c>
      <c r="P50" s="315">
        <v>164</v>
      </c>
      <c r="Q50" s="316">
        <v>19.399999999999999</v>
      </c>
      <c r="R50" s="315">
        <v>168</v>
      </c>
      <c r="S50" s="316">
        <v>19.5</v>
      </c>
      <c r="T50" s="315"/>
      <c r="U50" s="314"/>
      <c r="V50" s="447"/>
      <c r="W50" s="344"/>
      <c r="X50" s="344"/>
      <c r="Y50" s="344"/>
      <c r="Z50" s="344"/>
      <c r="AA50" s="344"/>
      <c r="AB50" s="344"/>
      <c r="AC50" s="344"/>
      <c r="AD50" s="311"/>
    </row>
    <row r="51" spans="1:30" ht="20.100000000000001" customHeight="1">
      <c r="A51" s="311"/>
      <c r="B51" s="311"/>
      <c r="C51" s="344"/>
      <c r="D51" s="120" t="s">
        <v>1924</v>
      </c>
      <c r="E51" s="344"/>
      <c r="F51" s="313">
        <v>40</v>
      </c>
      <c r="G51" s="314">
        <v>4.9689440993788816</v>
      </c>
      <c r="H51" s="313">
        <v>38</v>
      </c>
      <c r="I51" s="314">
        <v>4.5238095238095237</v>
      </c>
      <c r="J51" s="313">
        <v>44</v>
      </c>
      <c r="K51" s="314">
        <v>5.0400916380297822</v>
      </c>
      <c r="L51" s="313">
        <v>41</v>
      </c>
      <c r="M51" s="314">
        <v>4.7674418604651168</v>
      </c>
      <c r="N51" s="315">
        <v>43</v>
      </c>
      <c r="O51" s="316">
        <v>4.9596309111880048</v>
      </c>
      <c r="P51" s="315">
        <v>42</v>
      </c>
      <c r="Q51" s="316">
        <v>5.0179211469534053</v>
      </c>
      <c r="R51" s="315">
        <v>41</v>
      </c>
      <c r="S51" s="316">
        <v>4.8</v>
      </c>
      <c r="T51" s="315"/>
      <c r="U51" s="314"/>
      <c r="V51" s="447"/>
      <c r="W51" s="344"/>
      <c r="X51" s="344"/>
      <c r="Y51" s="344"/>
      <c r="Z51" s="344"/>
      <c r="AA51" s="344"/>
      <c r="AB51" s="344"/>
      <c r="AC51" s="344"/>
      <c r="AD51" s="311"/>
    </row>
    <row r="52" spans="1:30" ht="20.100000000000001" customHeight="1">
      <c r="A52" s="311"/>
      <c r="B52" s="311"/>
      <c r="C52" s="344"/>
      <c r="D52" s="120" t="s">
        <v>7325</v>
      </c>
      <c r="E52" s="344"/>
      <c r="F52" s="313">
        <v>29</v>
      </c>
      <c r="G52" s="314">
        <v>3.6024844720496891</v>
      </c>
      <c r="H52" s="313">
        <v>26</v>
      </c>
      <c r="I52" s="314">
        <v>3.0952380952380953</v>
      </c>
      <c r="J52" s="313">
        <v>29</v>
      </c>
      <c r="K52" s="314">
        <v>3.3218785796105386</v>
      </c>
      <c r="L52" s="313">
        <v>26</v>
      </c>
      <c r="M52" s="314">
        <v>3.0232558139534884</v>
      </c>
      <c r="N52" s="315">
        <v>28</v>
      </c>
      <c r="O52" s="316">
        <v>3.2295271049596308</v>
      </c>
      <c r="P52" s="315">
        <v>26</v>
      </c>
      <c r="Q52" s="316">
        <v>3.106332138590203</v>
      </c>
      <c r="R52" s="315">
        <v>31</v>
      </c>
      <c r="S52" s="316">
        <v>3.6</v>
      </c>
      <c r="T52" s="315"/>
      <c r="U52" s="314"/>
      <c r="V52" s="447"/>
      <c r="W52" s="344"/>
      <c r="X52" s="344"/>
      <c r="Y52" s="344"/>
      <c r="Z52" s="344"/>
      <c r="AA52" s="344"/>
      <c r="AB52" s="344"/>
      <c r="AC52" s="344"/>
      <c r="AD52" s="311"/>
    </row>
    <row r="53" spans="1:30" ht="20.100000000000001" customHeight="1">
      <c r="A53" s="311"/>
      <c r="B53" s="311"/>
      <c r="C53" s="344"/>
      <c r="D53" s="120" t="s">
        <v>7328</v>
      </c>
      <c r="E53" s="344"/>
      <c r="F53" s="313">
        <v>43</v>
      </c>
      <c r="G53" s="314">
        <v>5.341614906832298</v>
      </c>
      <c r="H53" s="313">
        <v>44</v>
      </c>
      <c r="I53" s="314">
        <v>5.2380952380952381</v>
      </c>
      <c r="J53" s="313">
        <v>52</v>
      </c>
      <c r="K53" s="314">
        <v>5.9564719358533784</v>
      </c>
      <c r="L53" s="313">
        <v>50</v>
      </c>
      <c r="M53" s="314">
        <v>5.8139534883720927</v>
      </c>
      <c r="N53" s="315">
        <v>48</v>
      </c>
      <c r="O53" s="316">
        <v>5.5363321799307963</v>
      </c>
      <c r="P53" s="315">
        <v>47</v>
      </c>
      <c r="Q53" s="316">
        <v>5.6152927120669061</v>
      </c>
      <c r="R53" s="315">
        <v>40</v>
      </c>
      <c r="S53" s="316">
        <v>4.7</v>
      </c>
      <c r="T53" s="315"/>
      <c r="U53" s="314"/>
      <c r="V53" s="447"/>
      <c r="W53" s="344"/>
      <c r="X53" s="344"/>
      <c r="Y53" s="344"/>
      <c r="Z53" s="344"/>
      <c r="AA53" s="344"/>
      <c r="AB53" s="344"/>
      <c r="AC53" s="344"/>
      <c r="AD53" s="311"/>
    </row>
    <row r="54" spans="1:30" ht="20.100000000000001" customHeight="1">
      <c r="A54" s="311"/>
      <c r="B54" s="311"/>
      <c r="C54" s="344"/>
      <c r="D54" s="120" t="s">
        <v>3805</v>
      </c>
      <c r="E54" s="344"/>
      <c r="F54" s="313">
        <v>32</v>
      </c>
      <c r="G54" s="314">
        <v>3.9751552795031055</v>
      </c>
      <c r="H54" s="313">
        <v>30</v>
      </c>
      <c r="I54" s="314">
        <v>3.5714285714285712</v>
      </c>
      <c r="J54" s="313">
        <v>32</v>
      </c>
      <c r="K54" s="314">
        <v>3.6655211912943875</v>
      </c>
      <c r="L54" s="313">
        <v>38</v>
      </c>
      <c r="M54" s="314">
        <v>4.4186046511627906</v>
      </c>
      <c r="N54" s="315">
        <v>44</v>
      </c>
      <c r="O54" s="316">
        <v>5.0749711649365628</v>
      </c>
      <c r="P54" s="315">
        <v>43</v>
      </c>
      <c r="Q54" s="316">
        <v>5.1373954599761049</v>
      </c>
      <c r="R54" s="315">
        <v>38</v>
      </c>
      <c r="S54" s="316">
        <v>4.4000000000000004</v>
      </c>
      <c r="T54" s="315"/>
      <c r="U54" s="314"/>
      <c r="V54" s="447"/>
      <c r="W54" s="344"/>
      <c r="X54" s="344"/>
      <c r="Y54" s="344"/>
      <c r="Z54" s="344"/>
      <c r="AA54" s="344"/>
      <c r="AB54" s="344"/>
      <c r="AC54" s="344"/>
      <c r="AD54" s="311"/>
    </row>
    <row r="55" spans="1:30" ht="20.100000000000001" customHeight="1">
      <c r="A55" s="311"/>
      <c r="B55" s="311"/>
      <c r="C55" s="344"/>
      <c r="D55" s="120" t="s">
        <v>3806</v>
      </c>
      <c r="E55" s="344"/>
      <c r="F55" s="313">
        <v>57</v>
      </c>
      <c r="G55" s="314">
        <v>7.0807453416149064</v>
      </c>
      <c r="H55" s="313">
        <v>59</v>
      </c>
      <c r="I55" s="314">
        <v>7.0238095238095237</v>
      </c>
      <c r="J55" s="313">
        <v>61</v>
      </c>
      <c r="K55" s="314">
        <v>6.9873997709049256</v>
      </c>
      <c r="L55" s="313">
        <v>54</v>
      </c>
      <c r="M55" s="314">
        <v>6.279069767441861</v>
      </c>
      <c r="N55" s="315">
        <v>53</v>
      </c>
      <c r="O55" s="316">
        <v>6.1130334486735869</v>
      </c>
      <c r="P55" s="315">
        <v>45</v>
      </c>
      <c r="Q55" s="316">
        <v>5.3</v>
      </c>
      <c r="R55" s="315">
        <v>52</v>
      </c>
      <c r="S55" s="316">
        <v>6</v>
      </c>
      <c r="T55" s="315"/>
      <c r="U55" s="314"/>
      <c r="V55" s="447"/>
      <c r="W55" s="344"/>
      <c r="X55" s="344"/>
      <c r="Y55" s="344"/>
      <c r="Z55" s="344"/>
      <c r="AA55" s="344"/>
      <c r="AB55" s="344"/>
      <c r="AC55" s="344"/>
      <c r="AD55" s="311"/>
    </row>
    <row r="56" spans="1:30" ht="20.100000000000001" customHeight="1">
      <c r="A56" s="311"/>
      <c r="B56" s="311"/>
      <c r="C56" s="344"/>
      <c r="D56" s="120" t="s">
        <v>7749</v>
      </c>
      <c r="E56" s="344"/>
      <c r="F56" s="313">
        <v>60</v>
      </c>
      <c r="G56" s="314">
        <v>7.4534161490683228</v>
      </c>
      <c r="H56" s="313">
        <v>61</v>
      </c>
      <c r="I56" s="314">
        <v>7.2619047619047628</v>
      </c>
      <c r="J56" s="313">
        <v>61</v>
      </c>
      <c r="K56" s="314">
        <v>6.9873997709049256</v>
      </c>
      <c r="L56" s="313">
        <v>59</v>
      </c>
      <c r="M56" s="314">
        <v>6.8604651162790704</v>
      </c>
      <c r="N56" s="315">
        <v>61</v>
      </c>
      <c r="O56" s="316">
        <v>7.035755478662054</v>
      </c>
      <c r="P56" s="315">
        <v>54</v>
      </c>
      <c r="Q56" s="316">
        <v>6.4</v>
      </c>
      <c r="R56" s="315">
        <v>53</v>
      </c>
      <c r="S56" s="316">
        <v>6.2</v>
      </c>
      <c r="T56" s="315"/>
      <c r="U56" s="314"/>
      <c r="V56" s="447"/>
      <c r="W56" s="344"/>
      <c r="X56" s="344"/>
      <c r="Y56" s="344"/>
      <c r="Z56" s="344"/>
      <c r="AA56" s="344"/>
      <c r="AB56" s="344"/>
      <c r="AC56" s="344"/>
      <c r="AD56" s="311"/>
    </row>
    <row r="57" spans="1:30" ht="20.100000000000001" customHeight="1">
      <c r="A57" s="311"/>
      <c r="B57" s="311"/>
      <c r="C57" s="344"/>
      <c r="D57" s="120" t="s">
        <v>7326</v>
      </c>
      <c r="E57" s="344"/>
      <c r="F57" s="313">
        <v>57</v>
      </c>
      <c r="G57" s="314">
        <v>7.0807453416149064</v>
      </c>
      <c r="H57" s="313">
        <v>59</v>
      </c>
      <c r="I57" s="314">
        <v>7.0238095238095237</v>
      </c>
      <c r="J57" s="313">
        <v>61</v>
      </c>
      <c r="K57" s="314">
        <v>6.9873997709049256</v>
      </c>
      <c r="L57" s="313">
        <v>60</v>
      </c>
      <c r="M57" s="314">
        <v>6.9767441860465116</v>
      </c>
      <c r="N57" s="315">
        <v>58</v>
      </c>
      <c r="O57" s="316">
        <v>6.6897347174163775</v>
      </c>
      <c r="P57" s="315">
        <v>58</v>
      </c>
      <c r="Q57" s="316">
        <v>6.9295101553166072</v>
      </c>
      <c r="R57" s="315">
        <v>65</v>
      </c>
      <c r="S57" s="316">
        <v>7.6</v>
      </c>
      <c r="T57" s="315"/>
      <c r="U57" s="314"/>
      <c r="V57" s="447"/>
      <c r="W57" s="344"/>
      <c r="X57" s="344"/>
      <c r="Y57" s="344"/>
      <c r="Z57" s="344"/>
      <c r="AA57" s="344"/>
      <c r="AB57" s="344"/>
      <c r="AC57" s="344"/>
      <c r="AD57" s="311"/>
    </row>
    <row r="58" spans="1:30" ht="20.100000000000001" customHeight="1">
      <c r="A58" s="311"/>
      <c r="B58" s="311"/>
      <c r="C58" s="344"/>
      <c r="D58" s="85" t="s">
        <v>1959</v>
      </c>
      <c r="E58" s="344"/>
      <c r="F58" s="313">
        <v>1</v>
      </c>
      <c r="G58" s="314">
        <v>0.12422360248447205</v>
      </c>
      <c r="H58" s="313">
        <v>1</v>
      </c>
      <c r="I58" s="314">
        <v>0.11904761904761905</v>
      </c>
      <c r="J58" s="313">
        <v>3</v>
      </c>
      <c r="K58" s="314">
        <v>0.3436426116838488</v>
      </c>
      <c r="L58" s="313">
        <v>2</v>
      </c>
      <c r="M58" s="314">
        <v>0.2</v>
      </c>
      <c r="N58" s="313">
        <v>1</v>
      </c>
      <c r="O58" s="314">
        <v>0.11534025374855825</v>
      </c>
      <c r="P58" s="313"/>
      <c r="Q58" s="314"/>
      <c r="R58" s="313">
        <v>3</v>
      </c>
      <c r="S58" s="314">
        <v>0.3</v>
      </c>
      <c r="T58" s="313"/>
      <c r="U58" s="314"/>
      <c r="V58" s="447"/>
      <c r="W58" s="344"/>
      <c r="X58" s="344"/>
      <c r="Y58" s="344"/>
      <c r="Z58" s="344"/>
      <c r="AA58" s="344"/>
      <c r="AB58" s="344"/>
      <c r="AC58" s="344"/>
      <c r="AD58" s="311"/>
    </row>
    <row r="59" spans="1:30" ht="20.100000000000001" customHeight="1">
      <c r="A59" s="311"/>
      <c r="B59" s="311"/>
      <c r="C59" s="344"/>
      <c r="D59" s="85" t="s">
        <v>1960</v>
      </c>
      <c r="E59" s="344"/>
      <c r="F59" s="313">
        <v>5</v>
      </c>
      <c r="G59" s="314">
        <v>0.6211180124223602</v>
      </c>
      <c r="H59" s="313">
        <v>7</v>
      </c>
      <c r="I59" s="314">
        <v>0.83333333333333337</v>
      </c>
      <c r="J59" s="313">
        <v>8</v>
      </c>
      <c r="K59" s="314">
        <v>0.91638029782359687</v>
      </c>
      <c r="L59" s="313">
        <v>8</v>
      </c>
      <c r="M59" s="314">
        <v>0.9</v>
      </c>
      <c r="N59" s="313">
        <v>8</v>
      </c>
      <c r="O59" s="314">
        <v>0.92272202998846597</v>
      </c>
      <c r="P59" s="313">
        <v>7</v>
      </c>
      <c r="Q59" s="314">
        <v>0.8</v>
      </c>
      <c r="R59" s="313">
        <v>7</v>
      </c>
      <c r="S59" s="314">
        <v>0.8</v>
      </c>
      <c r="T59" s="313"/>
      <c r="U59" s="314"/>
      <c r="V59" s="447"/>
      <c r="W59" s="344"/>
      <c r="X59" s="344"/>
      <c r="Y59" s="344"/>
      <c r="Z59" s="344"/>
      <c r="AA59" s="344"/>
      <c r="AB59" s="344"/>
      <c r="AC59" s="344"/>
      <c r="AD59" s="311"/>
    </row>
    <row r="60" spans="1:30" ht="20.100000000000001" customHeight="1">
      <c r="A60" s="9" t="s">
        <v>7750</v>
      </c>
      <c r="B60" s="9" t="s">
        <v>81</v>
      </c>
      <c r="C60" s="343" t="s">
        <v>7746</v>
      </c>
      <c r="D60" s="119" t="s">
        <v>7747</v>
      </c>
      <c r="E60" s="343" t="s">
        <v>7203</v>
      </c>
      <c r="F60" s="11">
        <v>302</v>
      </c>
      <c r="G60" s="12">
        <v>37.515527950310556</v>
      </c>
      <c r="H60" s="11">
        <v>310</v>
      </c>
      <c r="I60" s="12">
        <v>36.904761904761905</v>
      </c>
      <c r="J60" s="11">
        <v>325</v>
      </c>
      <c r="K60" s="12">
        <v>37.227949599083622</v>
      </c>
      <c r="L60" s="11">
        <v>335</v>
      </c>
      <c r="M60" s="12">
        <v>38.953488372093027</v>
      </c>
      <c r="N60" s="56">
        <v>338</v>
      </c>
      <c r="O60" s="57">
        <v>38.985005767012687</v>
      </c>
      <c r="P60" s="56">
        <v>335</v>
      </c>
      <c r="Q60" s="57">
        <v>39.700000000000003</v>
      </c>
      <c r="R60" s="56">
        <v>340</v>
      </c>
      <c r="S60" s="57">
        <v>39.5</v>
      </c>
      <c r="T60" s="56"/>
      <c r="U60" s="12"/>
      <c r="V60" s="446" t="s">
        <v>28</v>
      </c>
      <c r="W60" s="343" t="s">
        <v>7406</v>
      </c>
      <c r="X60" s="343" t="s">
        <v>7406</v>
      </c>
      <c r="Y60" s="343" t="s">
        <v>7406</v>
      </c>
      <c r="Z60" s="343" t="s">
        <v>7406</v>
      </c>
      <c r="AA60" s="343" t="s">
        <v>7406</v>
      </c>
      <c r="AB60" s="343" t="s">
        <v>7406</v>
      </c>
      <c r="AC60" s="343"/>
      <c r="AD60" s="9"/>
    </row>
    <row r="61" spans="1:30" ht="20.100000000000001" customHeight="1">
      <c r="A61" s="311"/>
      <c r="B61" s="311"/>
      <c r="C61" s="344"/>
      <c r="D61" s="120" t="s">
        <v>6907</v>
      </c>
      <c r="E61" s="344"/>
      <c r="F61" s="313">
        <v>503</v>
      </c>
      <c r="G61" s="314">
        <v>62.484472049689444</v>
      </c>
      <c r="H61" s="313">
        <v>530</v>
      </c>
      <c r="I61" s="314">
        <v>63.095238095238095</v>
      </c>
      <c r="J61" s="313">
        <v>546</v>
      </c>
      <c r="K61" s="314">
        <v>62.542955326460479</v>
      </c>
      <c r="L61" s="313">
        <v>523</v>
      </c>
      <c r="M61" s="314">
        <v>60.8139534883721</v>
      </c>
      <c r="N61" s="315">
        <v>527</v>
      </c>
      <c r="O61" s="316">
        <v>60.784313725490193</v>
      </c>
      <c r="P61" s="315">
        <v>506</v>
      </c>
      <c r="Q61" s="316">
        <v>60</v>
      </c>
      <c r="R61" s="315">
        <v>519</v>
      </c>
      <c r="S61" s="316">
        <v>60.3</v>
      </c>
      <c r="T61" s="315"/>
      <c r="U61" s="314"/>
      <c r="V61" s="447"/>
      <c r="W61" s="344"/>
      <c r="X61" s="344"/>
      <c r="Y61" s="344"/>
      <c r="Z61" s="344"/>
      <c r="AA61" s="344"/>
      <c r="AB61" s="344"/>
      <c r="AC61" s="344"/>
      <c r="AD61" s="311"/>
    </row>
    <row r="62" spans="1:30" ht="20.100000000000001" customHeight="1">
      <c r="A62" s="311"/>
      <c r="B62" s="311"/>
      <c r="C62" s="344"/>
      <c r="D62" s="120" t="s">
        <v>7058</v>
      </c>
      <c r="E62" s="344"/>
      <c r="F62" s="313"/>
      <c r="G62" s="314"/>
      <c r="H62" s="313"/>
      <c r="I62" s="314"/>
      <c r="J62" s="313">
        <v>1</v>
      </c>
      <c r="K62" s="314">
        <v>0.11454753722794961</v>
      </c>
      <c r="L62" s="313">
        <v>1</v>
      </c>
      <c r="M62" s="314">
        <v>0.11627906976744186</v>
      </c>
      <c r="N62" s="313">
        <v>1</v>
      </c>
      <c r="O62" s="314">
        <v>0.11534025374855825</v>
      </c>
      <c r="P62" s="313">
        <v>1</v>
      </c>
      <c r="Q62" s="314">
        <v>0.1</v>
      </c>
      <c r="R62" s="315"/>
      <c r="S62" s="314"/>
      <c r="T62" s="313"/>
      <c r="U62" s="314"/>
      <c r="V62" s="447"/>
      <c r="W62" s="344"/>
      <c r="X62" s="344"/>
      <c r="Y62" s="344"/>
      <c r="Z62" s="344"/>
      <c r="AA62" s="344"/>
      <c r="AB62" s="344"/>
      <c r="AC62" s="344"/>
      <c r="AD62" s="311"/>
    </row>
    <row r="63" spans="1:30" ht="20.100000000000001" customHeight="1">
      <c r="A63" s="311"/>
      <c r="B63" s="311"/>
      <c r="C63" s="344"/>
      <c r="D63" s="120" t="s">
        <v>7314</v>
      </c>
      <c r="E63" s="344"/>
      <c r="F63" s="313"/>
      <c r="G63" s="314"/>
      <c r="H63" s="313"/>
      <c r="I63" s="314"/>
      <c r="J63" s="313">
        <v>1</v>
      </c>
      <c r="K63" s="314">
        <v>0.11454753722794961</v>
      </c>
      <c r="L63" s="313">
        <v>1</v>
      </c>
      <c r="M63" s="314">
        <v>0.11627906976744186</v>
      </c>
      <c r="N63" s="313">
        <v>1</v>
      </c>
      <c r="O63" s="314">
        <v>0.11534025374855825</v>
      </c>
      <c r="P63" s="313">
        <v>2</v>
      </c>
      <c r="Q63" s="314">
        <v>0.2</v>
      </c>
      <c r="R63" s="313">
        <v>1</v>
      </c>
      <c r="S63" s="314">
        <v>0.1</v>
      </c>
      <c r="T63" s="313"/>
      <c r="U63" s="314"/>
      <c r="V63" s="447"/>
      <c r="W63" s="344"/>
      <c r="X63" s="344"/>
      <c r="Y63" s="344"/>
      <c r="Z63" s="344"/>
      <c r="AA63" s="344"/>
      <c r="AB63" s="344"/>
      <c r="AC63" s="344"/>
      <c r="AD63" s="311"/>
    </row>
    <row r="64" spans="1:30" ht="20.100000000000001" customHeight="1">
      <c r="A64" s="9" t="s">
        <v>7751</v>
      </c>
      <c r="B64" s="9" t="s">
        <v>82</v>
      </c>
      <c r="C64" s="343" t="s">
        <v>7746</v>
      </c>
      <c r="D64" s="119" t="s">
        <v>1347</v>
      </c>
      <c r="E64" s="343" t="s">
        <v>7203</v>
      </c>
      <c r="F64" s="11">
        <v>193</v>
      </c>
      <c r="G64" s="12">
        <v>23.975155279503106</v>
      </c>
      <c r="H64" s="11">
        <v>201</v>
      </c>
      <c r="I64" s="12">
        <v>23.928571428571431</v>
      </c>
      <c r="J64" s="11">
        <v>206</v>
      </c>
      <c r="K64" s="12">
        <v>23.596792668957615</v>
      </c>
      <c r="L64" s="11">
        <v>214</v>
      </c>
      <c r="M64" s="12">
        <v>24.88372093023256</v>
      </c>
      <c r="N64" s="56">
        <v>224</v>
      </c>
      <c r="O64" s="57">
        <v>25.836216839677046</v>
      </c>
      <c r="P64" s="56">
        <v>222</v>
      </c>
      <c r="Q64" s="57">
        <v>26.3</v>
      </c>
      <c r="R64" s="56">
        <v>210</v>
      </c>
      <c r="S64" s="57">
        <v>24.4</v>
      </c>
      <c r="T64" s="56"/>
      <c r="U64" s="12"/>
      <c r="V64" s="446" t="s">
        <v>28</v>
      </c>
      <c r="W64" s="343" t="s">
        <v>7406</v>
      </c>
      <c r="X64" s="343" t="s">
        <v>7406</v>
      </c>
      <c r="Y64" s="343" t="s">
        <v>7406</v>
      </c>
      <c r="Z64" s="343" t="s">
        <v>7406</v>
      </c>
      <c r="AA64" s="343" t="s">
        <v>7406</v>
      </c>
      <c r="AB64" s="343" t="s">
        <v>7406</v>
      </c>
      <c r="AC64" s="343"/>
      <c r="AD64" s="9"/>
    </row>
    <row r="65" spans="1:30" ht="20.100000000000001" customHeight="1">
      <c r="A65" s="311"/>
      <c r="B65" s="311"/>
      <c r="C65" s="344"/>
      <c r="D65" s="120" t="s">
        <v>1348</v>
      </c>
      <c r="E65" s="344"/>
      <c r="F65" s="313">
        <v>29</v>
      </c>
      <c r="G65" s="314">
        <v>3.6024844720496891</v>
      </c>
      <c r="H65" s="313">
        <v>37</v>
      </c>
      <c r="I65" s="314">
        <v>4.4047619047619051</v>
      </c>
      <c r="J65" s="313">
        <v>37</v>
      </c>
      <c r="K65" s="314">
        <v>4.2382588774341352</v>
      </c>
      <c r="L65" s="313">
        <v>40</v>
      </c>
      <c r="M65" s="314">
        <v>4.6511627906976747</v>
      </c>
      <c r="N65" s="315">
        <v>42</v>
      </c>
      <c r="O65" s="316">
        <v>4.844290657439446</v>
      </c>
      <c r="P65" s="315">
        <v>46</v>
      </c>
      <c r="Q65" s="316">
        <v>5.4696789536266346</v>
      </c>
      <c r="R65" s="315">
        <v>53</v>
      </c>
      <c r="S65" s="316">
        <v>6.2</v>
      </c>
      <c r="T65" s="315"/>
      <c r="U65" s="314"/>
      <c r="V65" s="447"/>
      <c r="W65" s="344"/>
      <c r="X65" s="344"/>
      <c r="Y65" s="344"/>
      <c r="Z65" s="344"/>
      <c r="AA65" s="344"/>
      <c r="AB65" s="344"/>
      <c r="AC65" s="344"/>
      <c r="AD65" s="311"/>
    </row>
    <row r="66" spans="1:30" ht="20.100000000000001" customHeight="1">
      <c r="A66" s="311"/>
      <c r="B66" s="311"/>
      <c r="C66" s="344"/>
      <c r="D66" s="120" t="s">
        <v>1349</v>
      </c>
      <c r="E66" s="344"/>
      <c r="F66" s="313">
        <v>34</v>
      </c>
      <c r="G66" s="314">
        <v>4.2236024844720497</v>
      </c>
      <c r="H66" s="313">
        <v>28</v>
      </c>
      <c r="I66" s="314">
        <v>3.3333333333333335</v>
      </c>
      <c r="J66" s="313">
        <v>31</v>
      </c>
      <c r="K66" s="314">
        <v>3.5509736540664374</v>
      </c>
      <c r="L66" s="313">
        <v>32</v>
      </c>
      <c r="M66" s="314">
        <v>3.7209302325581395</v>
      </c>
      <c r="N66" s="315">
        <v>33</v>
      </c>
      <c r="O66" s="316">
        <v>3.8062283737024223</v>
      </c>
      <c r="P66" s="315">
        <v>39</v>
      </c>
      <c r="Q66" s="316">
        <v>4.6373365041617118</v>
      </c>
      <c r="R66" s="315">
        <v>42</v>
      </c>
      <c r="S66" s="316">
        <v>4.9000000000000004</v>
      </c>
      <c r="T66" s="315"/>
      <c r="U66" s="314"/>
      <c r="V66" s="447"/>
      <c r="W66" s="344"/>
      <c r="X66" s="344"/>
      <c r="Y66" s="344"/>
      <c r="Z66" s="344"/>
      <c r="AA66" s="344"/>
      <c r="AB66" s="344"/>
      <c r="AC66" s="344"/>
      <c r="AD66" s="311"/>
    </row>
    <row r="67" spans="1:30" ht="20.100000000000001" customHeight="1">
      <c r="A67" s="311"/>
      <c r="B67" s="311"/>
      <c r="C67" s="344"/>
      <c r="D67" s="120" t="s">
        <v>1350</v>
      </c>
      <c r="E67" s="344"/>
      <c r="F67" s="313">
        <v>22</v>
      </c>
      <c r="G67" s="314">
        <v>2.7329192546583849</v>
      </c>
      <c r="H67" s="313">
        <v>22</v>
      </c>
      <c r="I67" s="314">
        <v>2.6190476190476191</v>
      </c>
      <c r="J67" s="313">
        <v>23</v>
      </c>
      <c r="K67" s="314">
        <v>2.6345933562428407</v>
      </c>
      <c r="L67" s="313">
        <v>27</v>
      </c>
      <c r="M67" s="314">
        <v>3.1395348837209305</v>
      </c>
      <c r="N67" s="315">
        <v>28</v>
      </c>
      <c r="O67" s="316">
        <v>3.2295271049596308</v>
      </c>
      <c r="P67" s="315">
        <v>28</v>
      </c>
      <c r="Q67" s="316">
        <v>3.329369797859691</v>
      </c>
      <c r="R67" s="315">
        <v>27</v>
      </c>
      <c r="S67" s="316">
        <v>3.1</v>
      </c>
      <c r="T67" s="315"/>
      <c r="U67" s="314"/>
      <c r="V67" s="447"/>
      <c r="W67" s="344"/>
      <c r="X67" s="344"/>
      <c r="Y67" s="344"/>
      <c r="Z67" s="344"/>
      <c r="AA67" s="344"/>
      <c r="AB67" s="344"/>
      <c r="AC67" s="344"/>
      <c r="AD67" s="311"/>
    </row>
    <row r="68" spans="1:30" ht="20.100000000000001" customHeight="1">
      <c r="A68" s="311"/>
      <c r="B68" s="311"/>
      <c r="C68" s="344"/>
      <c r="D68" s="120" t="s">
        <v>1351</v>
      </c>
      <c r="E68" s="344"/>
      <c r="F68" s="313">
        <v>14</v>
      </c>
      <c r="G68" s="314">
        <v>1.7391304347826086</v>
      </c>
      <c r="H68" s="313">
        <v>17</v>
      </c>
      <c r="I68" s="314">
        <v>2.0238095238095237</v>
      </c>
      <c r="J68" s="313">
        <v>16</v>
      </c>
      <c r="K68" s="314">
        <v>1.8327605956471937</v>
      </c>
      <c r="L68" s="313">
        <v>13</v>
      </c>
      <c r="M68" s="314">
        <v>1.5116279069767442</v>
      </c>
      <c r="N68" s="315">
        <v>15</v>
      </c>
      <c r="O68" s="316">
        <v>1.7301038062283738</v>
      </c>
      <c r="P68" s="315">
        <v>14</v>
      </c>
      <c r="Q68" s="316">
        <v>1.6646848989298455</v>
      </c>
      <c r="R68" s="315">
        <v>20</v>
      </c>
      <c r="S68" s="316">
        <v>2.2999999999999998</v>
      </c>
      <c r="T68" s="315"/>
      <c r="U68" s="314"/>
      <c r="V68" s="447"/>
      <c r="W68" s="344"/>
      <c r="X68" s="344"/>
      <c r="Y68" s="344"/>
      <c r="Z68" s="344"/>
      <c r="AA68" s="344"/>
      <c r="AB68" s="344"/>
      <c r="AC68" s="344"/>
      <c r="AD68" s="311"/>
    </row>
    <row r="69" spans="1:30" ht="20.100000000000001" customHeight="1">
      <c r="A69" s="311"/>
      <c r="B69" s="311"/>
      <c r="C69" s="344"/>
      <c r="D69" s="120" t="s">
        <v>6908</v>
      </c>
      <c r="E69" s="344"/>
      <c r="F69" s="313">
        <v>512</v>
      </c>
      <c r="G69" s="314">
        <v>63.602484472049689</v>
      </c>
      <c r="H69" s="313">
        <v>534</v>
      </c>
      <c r="I69" s="314">
        <v>63.571428571428569</v>
      </c>
      <c r="J69" s="313">
        <v>558</v>
      </c>
      <c r="K69" s="314">
        <v>63.917525773195869</v>
      </c>
      <c r="L69" s="313">
        <v>531</v>
      </c>
      <c r="M69" s="314">
        <v>61.744186046511629</v>
      </c>
      <c r="N69" s="315">
        <v>522</v>
      </c>
      <c r="O69" s="316">
        <v>60.207612456747405</v>
      </c>
      <c r="P69" s="315">
        <v>492</v>
      </c>
      <c r="Q69" s="316">
        <v>58.3</v>
      </c>
      <c r="R69" s="315">
        <v>506</v>
      </c>
      <c r="S69" s="316">
        <v>58.8</v>
      </c>
      <c r="T69" s="315"/>
      <c r="U69" s="314"/>
      <c r="V69" s="447"/>
      <c r="W69" s="344"/>
      <c r="X69" s="344"/>
      <c r="Y69" s="344"/>
      <c r="Z69" s="344"/>
      <c r="AA69" s="344"/>
      <c r="AB69" s="344"/>
      <c r="AC69" s="344"/>
      <c r="AD69" s="311"/>
    </row>
    <row r="70" spans="1:30" ht="20.100000000000001" customHeight="1">
      <c r="A70" s="311"/>
      <c r="B70" s="311"/>
      <c r="C70" s="344"/>
      <c r="D70" s="120" t="s">
        <v>7058</v>
      </c>
      <c r="E70" s="344"/>
      <c r="F70" s="313"/>
      <c r="G70" s="314"/>
      <c r="H70" s="313"/>
      <c r="I70" s="314"/>
      <c r="J70" s="313"/>
      <c r="K70" s="314"/>
      <c r="L70" s="313">
        <v>1</v>
      </c>
      <c r="M70" s="314">
        <v>0.11627906976744186</v>
      </c>
      <c r="N70" s="313">
        <v>1</v>
      </c>
      <c r="O70" s="314">
        <v>0.11534025374855825</v>
      </c>
      <c r="P70" s="313">
        <v>1</v>
      </c>
      <c r="Q70" s="314">
        <v>0.1</v>
      </c>
      <c r="R70" s="313">
        <v>1</v>
      </c>
      <c r="S70" s="314">
        <v>0.1</v>
      </c>
      <c r="T70" s="313"/>
      <c r="U70" s="314"/>
      <c r="V70" s="447"/>
      <c r="W70" s="344"/>
      <c r="X70" s="344"/>
      <c r="Y70" s="344"/>
      <c r="Z70" s="344"/>
      <c r="AA70" s="344"/>
      <c r="AB70" s="344"/>
      <c r="AC70" s="344"/>
      <c r="AD70" s="311"/>
    </row>
    <row r="71" spans="1:30" ht="20.100000000000001" customHeight="1">
      <c r="A71" s="311"/>
      <c r="B71" s="311"/>
      <c r="C71" s="344"/>
      <c r="D71" s="120" t="s">
        <v>7314</v>
      </c>
      <c r="E71" s="344"/>
      <c r="F71" s="313">
        <v>1</v>
      </c>
      <c r="G71" s="314">
        <v>0.12422360248447205</v>
      </c>
      <c r="H71" s="313">
        <v>1</v>
      </c>
      <c r="I71" s="314">
        <v>0.11904761904761905</v>
      </c>
      <c r="J71" s="313">
        <v>2</v>
      </c>
      <c r="K71" s="314">
        <v>0.22909507445589922</v>
      </c>
      <c r="L71" s="313">
        <v>2</v>
      </c>
      <c r="M71" s="314">
        <v>0.23255813953488372</v>
      </c>
      <c r="N71" s="313">
        <v>2</v>
      </c>
      <c r="O71" s="314">
        <v>0.23068050749711649</v>
      </c>
      <c r="P71" s="313">
        <v>2</v>
      </c>
      <c r="Q71" s="314">
        <v>0.2</v>
      </c>
      <c r="R71" s="313">
        <v>1</v>
      </c>
      <c r="S71" s="314">
        <v>0.1</v>
      </c>
      <c r="T71" s="313"/>
      <c r="U71" s="314"/>
      <c r="V71" s="447"/>
      <c r="W71" s="344"/>
      <c r="X71" s="344"/>
      <c r="Y71" s="344"/>
      <c r="Z71" s="344"/>
      <c r="AA71" s="344"/>
      <c r="AB71" s="344"/>
      <c r="AC71" s="344"/>
      <c r="AD71" s="311"/>
    </row>
    <row r="72" spans="1:30" ht="20.100000000000001" customHeight="1">
      <c r="A72" s="9" t="s">
        <v>5870</v>
      </c>
      <c r="B72" s="9" t="s">
        <v>83</v>
      </c>
      <c r="C72" s="343" t="s">
        <v>7746</v>
      </c>
      <c r="D72" s="119" t="s">
        <v>1352</v>
      </c>
      <c r="E72" s="343" t="s">
        <v>7203</v>
      </c>
      <c r="F72" s="11">
        <v>679</v>
      </c>
      <c r="G72" s="12">
        <v>84.34782608695653</v>
      </c>
      <c r="H72" s="11">
        <v>703</v>
      </c>
      <c r="I72" s="12">
        <v>83.69047619047619</v>
      </c>
      <c r="J72" s="11">
        <v>740</v>
      </c>
      <c r="K72" s="12">
        <v>84.765177548682701</v>
      </c>
      <c r="L72" s="11">
        <v>741</v>
      </c>
      <c r="M72" s="12">
        <v>86.162790697674424</v>
      </c>
      <c r="N72" s="56">
        <v>748</v>
      </c>
      <c r="O72" s="57">
        <v>86.274509803921575</v>
      </c>
      <c r="P72" s="56">
        <v>728</v>
      </c>
      <c r="Q72" s="57">
        <v>86.3</v>
      </c>
      <c r="R72" s="56">
        <v>738</v>
      </c>
      <c r="S72" s="57">
        <v>85.8</v>
      </c>
      <c r="T72" s="56"/>
      <c r="U72" s="12"/>
      <c r="V72" s="446" t="s">
        <v>28</v>
      </c>
      <c r="W72" s="343" t="s">
        <v>7406</v>
      </c>
      <c r="X72" s="343" t="s">
        <v>7406</v>
      </c>
      <c r="Y72" s="343" t="s">
        <v>7406</v>
      </c>
      <c r="Z72" s="343" t="s">
        <v>7406</v>
      </c>
      <c r="AA72" s="343" t="s">
        <v>7406</v>
      </c>
      <c r="AB72" s="343" t="s">
        <v>7406</v>
      </c>
      <c r="AC72" s="343"/>
      <c r="AD72" s="9"/>
    </row>
    <row r="73" spans="1:30" ht="20.100000000000001" customHeight="1">
      <c r="A73" s="311"/>
      <c r="B73" s="311"/>
      <c r="C73" s="344"/>
      <c r="D73" s="120" t="s">
        <v>1353</v>
      </c>
      <c r="E73" s="344"/>
      <c r="F73" s="313">
        <v>125</v>
      </c>
      <c r="G73" s="314">
        <v>15.527950310559005</v>
      </c>
      <c r="H73" s="313">
        <v>136</v>
      </c>
      <c r="I73" s="314">
        <v>16.19047619047619</v>
      </c>
      <c r="J73" s="313">
        <v>131</v>
      </c>
      <c r="K73" s="314">
        <v>15.005727376861397</v>
      </c>
      <c r="L73" s="313">
        <v>117</v>
      </c>
      <c r="M73" s="314">
        <v>13.604651162790699</v>
      </c>
      <c r="N73" s="315">
        <v>117</v>
      </c>
      <c r="O73" s="316">
        <v>13.494809688581316</v>
      </c>
      <c r="P73" s="315">
        <v>114</v>
      </c>
      <c r="Q73" s="316">
        <v>13.5</v>
      </c>
      <c r="R73" s="315">
        <v>121</v>
      </c>
      <c r="S73" s="316">
        <v>14.1</v>
      </c>
      <c r="T73" s="315"/>
      <c r="U73" s="314"/>
      <c r="V73" s="447"/>
      <c r="W73" s="344"/>
      <c r="X73" s="344"/>
      <c r="Y73" s="344"/>
      <c r="Z73" s="344"/>
      <c r="AA73" s="344"/>
      <c r="AB73" s="344"/>
      <c r="AC73" s="344"/>
      <c r="AD73" s="311"/>
    </row>
    <row r="74" spans="1:30" ht="20.100000000000001" customHeight="1">
      <c r="A74" s="311"/>
      <c r="B74" s="311"/>
      <c r="C74" s="344"/>
      <c r="D74" s="120" t="s">
        <v>7058</v>
      </c>
      <c r="E74" s="344"/>
      <c r="F74" s="46"/>
      <c r="G74" s="314"/>
      <c r="H74" s="46"/>
      <c r="I74" s="314"/>
      <c r="J74" s="46"/>
      <c r="K74" s="314"/>
      <c r="L74" s="46"/>
      <c r="M74" s="314"/>
      <c r="N74" s="313">
        <v>1</v>
      </c>
      <c r="O74" s="314">
        <v>0.11534025374855825</v>
      </c>
      <c r="P74" s="313">
        <v>1</v>
      </c>
      <c r="Q74" s="314">
        <v>0.1</v>
      </c>
      <c r="R74" s="313"/>
      <c r="S74" s="314"/>
      <c r="T74" s="313"/>
      <c r="U74" s="314"/>
      <c r="V74" s="447"/>
      <c r="W74" s="344"/>
      <c r="X74" s="344"/>
      <c r="Y74" s="344"/>
      <c r="Z74" s="344"/>
      <c r="AA74" s="344"/>
      <c r="AB74" s="344"/>
      <c r="AC74" s="344"/>
      <c r="AD74" s="311"/>
    </row>
    <row r="75" spans="1:30" ht="20.100000000000001" customHeight="1">
      <c r="A75" s="311"/>
      <c r="B75" s="311"/>
      <c r="C75" s="344"/>
      <c r="D75" s="120" t="s">
        <v>7314</v>
      </c>
      <c r="E75" s="344"/>
      <c r="F75" s="313">
        <v>1</v>
      </c>
      <c r="G75" s="314">
        <v>0.12422360248447205</v>
      </c>
      <c r="H75" s="313">
        <v>1</v>
      </c>
      <c r="I75" s="314">
        <v>0.11904761904761905</v>
      </c>
      <c r="J75" s="313">
        <v>2</v>
      </c>
      <c r="K75" s="314">
        <v>0.22909507445589922</v>
      </c>
      <c r="L75" s="313">
        <v>2</v>
      </c>
      <c r="M75" s="314">
        <v>0.23255813953488372</v>
      </c>
      <c r="N75" s="313">
        <v>1</v>
      </c>
      <c r="O75" s="314">
        <v>0.11534025374855825</v>
      </c>
      <c r="P75" s="313">
        <v>1</v>
      </c>
      <c r="Q75" s="314">
        <v>0.1</v>
      </c>
      <c r="R75" s="313">
        <v>1</v>
      </c>
      <c r="S75" s="314">
        <v>0.1</v>
      </c>
      <c r="T75" s="313"/>
      <c r="U75" s="314"/>
      <c r="V75" s="447"/>
      <c r="W75" s="344"/>
      <c r="X75" s="344"/>
      <c r="Y75" s="344"/>
      <c r="Z75" s="344"/>
      <c r="AA75" s="344"/>
      <c r="AB75" s="344"/>
      <c r="AC75" s="344"/>
      <c r="AD75" s="311"/>
    </row>
    <row r="76" spans="1:30" ht="20.100000000000001" customHeight="1">
      <c r="A76" s="9" t="s">
        <v>5871</v>
      </c>
      <c r="B76" s="9" t="s">
        <v>7856</v>
      </c>
      <c r="C76" s="343" t="s">
        <v>7746</v>
      </c>
      <c r="D76" s="119" t="s">
        <v>1853</v>
      </c>
      <c r="E76" s="343"/>
      <c r="F76" s="11">
        <v>22</v>
      </c>
      <c r="G76" s="12">
        <v>2.7329192546583849</v>
      </c>
      <c r="H76" s="11">
        <v>25</v>
      </c>
      <c r="I76" s="12">
        <v>2.9761904761904763</v>
      </c>
      <c r="J76" s="11">
        <v>28</v>
      </c>
      <c r="K76" s="12">
        <v>3.2073310423825889</v>
      </c>
      <c r="L76" s="11">
        <v>29</v>
      </c>
      <c r="M76" s="12">
        <v>3.4</v>
      </c>
      <c r="N76" s="56">
        <v>29</v>
      </c>
      <c r="O76" s="57">
        <v>3.3448673587081892</v>
      </c>
      <c r="P76" s="56">
        <v>36</v>
      </c>
      <c r="Q76" s="57">
        <v>4.2654028436018958</v>
      </c>
      <c r="R76" s="56">
        <v>38</v>
      </c>
      <c r="S76" s="57">
        <v>4.4186046511627906</v>
      </c>
      <c r="T76" s="56"/>
      <c r="U76" s="12"/>
      <c r="V76" s="446" t="s">
        <v>28</v>
      </c>
      <c r="W76" s="343" t="s">
        <v>7406</v>
      </c>
      <c r="X76" s="343" t="s">
        <v>7406</v>
      </c>
      <c r="Y76" s="343" t="s">
        <v>7406</v>
      </c>
      <c r="Z76" s="343" t="s">
        <v>7406</v>
      </c>
      <c r="AA76" s="343" t="s">
        <v>7406</v>
      </c>
      <c r="AB76" s="343" t="s">
        <v>7406</v>
      </c>
      <c r="AC76" s="343"/>
      <c r="AD76" s="9"/>
    </row>
    <row r="77" spans="1:30" ht="20.100000000000001" customHeight="1">
      <c r="A77" s="311"/>
      <c r="B77" s="311"/>
      <c r="C77" s="344"/>
      <c r="D77" s="120" t="s">
        <v>1854</v>
      </c>
      <c r="E77" s="344"/>
      <c r="F77" s="313">
        <v>783</v>
      </c>
      <c r="G77" s="314">
        <v>97.267080745341616</v>
      </c>
      <c r="H77" s="313">
        <v>815</v>
      </c>
      <c r="I77" s="314">
        <v>97.023809523809518</v>
      </c>
      <c r="J77" s="313">
        <v>845</v>
      </c>
      <c r="K77" s="314">
        <v>96.792668957617408</v>
      </c>
      <c r="L77" s="313">
        <v>831</v>
      </c>
      <c r="M77" s="314">
        <v>96.6</v>
      </c>
      <c r="N77" s="315">
        <v>838</v>
      </c>
      <c r="O77" s="316">
        <v>96.655132641291814</v>
      </c>
      <c r="P77" s="315">
        <v>808</v>
      </c>
      <c r="Q77" s="316">
        <v>95.734597156398095</v>
      </c>
      <c r="R77" s="315">
        <v>822</v>
      </c>
      <c r="S77" s="316">
        <v>95.581395348837205</v>
      </c>
      <c r="T77" s="315"/>
      <c r="U77" s="314"/>
      <c r="V77" s="447"/>
      <c r="W77" s="344"/>
      <c r="X77" s="344"/>
      <c r="Y77" s="344"/>
      <c r="Z77" s="344"/>
      <c r="AA77" s="344"/>
      <c r="AB77" s="344"/>
      <c r="AC77" s="344"/>
      <c r="AD77" s="311"/>
    </row>
    <row r="78" spans="1:30" ht="20.100000000000001" customHeight="1">
      <c r="A78" s="9" t="s">
        <v>5872</v>
      </c>
      <c r="B78" s="9" t="s">
        <v>85</v>
      </c>
      <c r="C78" s="343" t="s">
        <v>7746</v>
      </c>
      <c r="D78" s="119" t="s">
        <v>7641</v>
      </c>
      <c r="E78" s="343"/>
      <c r="F78" s="11">
        <v>783</v>
      </c>
      <c r="G78" s="121">
        <v>97.267080745341616</v>
      </c>
      <c r="H78" s="11">
        <v>815</v>
      </c>
      <c r="I78" s="121">
        <v>97.023809523809518</v>
      </c>
      <c r="J78" s="11">
        <v>845</v>
      </c>
      <c r="K78" s="121">
        <v>96.792668957617408</v>
      </c>
      <c r="L78" s="11">
        <v>831</v>
      </c>
      <c r="M78" s="121">
        <v>96.6</v>
      </c>
      <c r="N78" s="56">
        <v>838</v>
      </c>
      <c r="O78" s="122">
        <v>96.655132641291814</v>
      </c>
      <c r="P78" s="56">
        <v>808</v>
      </c>
      <c r="Q78" s="122">
        <v>95.7</v>
      </c>
      <c r="R78" s="56"/>
      <c r="S78" s="57"/>
      <c r="T78" s="56"/>
      <c r="U78" s="12"/>
      <c r="V78" s="446" t="s">
        <v>28</v>
      </c>
      <c r="W78" s="343" t="s">
        <v>7406</v>
      </c>
      <c r="X78" s="343" t="s">
        <v>7406</v>
      </c>
      <c r="Y78" s="343" t="s">
        <v>7406</v>
      </c>
      <c r="Z78" s="343" t="s">
        <v>7406</v>
      </c>
      <c r="AA78" s="343" t="s">
        <v>7406</v>
      </c>
      <c r="AB78" s="343" t="s">
        <v>7406</v>
      </c>
      <c r="AC78" s="343"/>
      <c r="AD78" s="9"/>
    </row>
    <row r="79" spans="1:30" ht="20.100000000000001" customHeight="1">
      <c r="A79" s="311"/>
      <c r="B79" s="311"/>
      <c r="C79" s="344"/>
      <c r="D79" s="120" t="s">
        <v>7752</v>
      </c>
      <c r="E79" s="344"/>
      <c r="F79" s="313">
        <v>11</v>
      </c>
      <c r="G79" s="123">
        <v>1.3664596273291925</v>
      </c>
      <c r="H79" s="313">
        <v>9</v>
      </c>
      <c r="I79" s="123">
        <v>1.0714285714285714</v>
      </c>
      <c r="J79" s="313">
        <v>15</v>
      </c>
      <c r="K79" s="123">
        <v>1.7182130584192439</v>
      </c>
      <c r="L79" s="313">
        <v>12</v>
      </c>
      <c r="M79" s="123">
        <v>1.4</v>
      </c>
      <c r="N79" s="315">
        <v>7</v>
      </c>
      <c r="O79" s="124">
        <v>0.8073817762399077</v>
      </c>
      <c r="P79" s="315">
        <v>20</v>
      </c>
      <c r="Q79" s="124">
        <v>2.4</v>
      </c>
      <c r="R79" s="315">
        <v>19</v>
      </c>
      <c r="S79" s="316">
        <v>50</v>
      </c>
      <c r="T79" s="315"/>
      <c r="U79" s="314"/>
      <c r="V79" s="447"/>
      <c r="W79" s="344"/>
      <c r="X79" s="344"/>
      <c r="Y79" s="344"/>
      <c r="Z79" s="344"/>
      <c r="AA79" s="344"/>
      <c r="AB79" s="344"/>
      <c r="AC79" s="344"/>
      <c r="AD79" s="311"/>
    </row>
    <row r="80" spans="1:30" ht="20.100000000000001" customHeight="1">
      <c r="A80" s="311"/>
      <c r="B80" s="311"/>
      <c r="C80" s="344"/>
      <c r="D80" s="120" t="s">
        <v>6909</v>
      </c>
      <c r="E80" s="344"/>
      <c r="F80" s="313">
        <v>8</v>
      </c>
      <c r="G80" s="123">
        <v>0.99378881987577639</v>
      </c>
      <c r="H80" s="313">
        <v>9</v>
      </c>
      <c r="I80" s="123">
        <v>1.0714285714285714</v>
      </c>
      <c r="J80" s="313">
        <v>7</v>
      </c>
      <c r="K80" s="123">
        <v>0.80183276059564723</v>
      </c>
      <c r="L80" s="313">
        <v>9</v>
      </c>
      <c r="M80" s="123">
        <v>1</v>
      </c>
      <c r="N80" s="315">
        <v>12</v>
      </c>
      <c r="O80" s="124">
        <v>1.3840830449826989</v>
      </c>
      <c r="P80" s="315">
        <v>11</v>
      </c>
      <c r="Q80" s="124">
        <v>1.3</v>
      </c>
      <c r="R80" s="315">
        <v>15</v>
      </c>
      <c r="S80" s="316">
        <v>39.473684210526315</v>
      </c>
      <c r="T80" s="315"/>
      <c r="U80" s="314"/>
      <c r="V80" s="447"/>
      <c r="W80" s="344"/>
      <c r="X80" s="344"/>
      <c r="Y80" s="344"/>
      <c r="Z80" s="344"/>
      <c r="AA80" s="344"/>
      <c r="AB80" s="344"/>
      <c r="AC80" s="344"/>
      <c r="AD80" s="311"/>
    </row>
    <row r="81" spans="1:30" ht="20.100000000000001" customHeight="1">
      <c r="A81" s="311"/>
      <c r="B81" s="311"/>
      <c r="C81" s="344"/>
      <c r="D81" s="120" t="s">
        <v>7753</v>
      </c>
      <c r="E81" s="344"/>
      <c r="F81" s="313">
        <v>2</v>
      </c>
      <c r="G81" s="123">
        <v>0.2484472049689441</v>
      </c>
      <c r="H81" s="313">
        <v>2</v>
      </c>
      <c r="I81" s="123">
        <v>0.23809523809523808</v>
      </c>
      <c r="J81" s="313">
        <v>5</v>
      </c>
      <c r="K81" s="123">
        <v>0.57273768613974796</v>
      </c>
      <c r="L81" s="313"/>
      <c r="M81" s="123"/>
      <c r="N81" s="315">
        <v>5</v>
      </c>
      <c r="O81" s="124">
        <v>0.57670126874279126</v>
      </c>
      <c r="P81" s="315">
        <v>2</v>
      </c>
      <c r="Q81" s="124">
        <v>0.2</v>
      </c>
      <c r="R81" s="315">
        <v>2</v>
      </c>
      <c r="S81" s="316">
        <v>5.2631578947368425</v>
      </c>
      <c r="T81" s="315"/>
      <c r="U81" s="314"/>
      <c r="V81" s="447"/>
      <c r="W81" s="344"/>
      <c r="X81" s="344"/>
      <c r="Y81" s="344"/>
      <c r="Z81" s="344"/>
      <c r="AA81" s="344"/>
      <c r="AB81" s="344"/>
      <c r="AC81" s="344"/>
      <c r="AD81" s="311"/>
    </row>
    <row r="82" spans="1:30" ht="20.100000000000001" customHeight="1">
      <c r="A82" s="311"/>
      <c r="B82" s="311"/>
      <c r="C82" s="344"/>
      <c r="D82" s="120" t="s">
        <v>7754</v>
      </c>
      <c r="E82" s="344"/>
      <c r="F82" s="313"/>
      <c r="G82" s="123"/>
      <c r="H82" s="313">
        <v>3</v>
      </c>
      <c r="I82" s="123">
        <v>0.35714285714285715</v>
      </c>
      <c r="J82" s="313"/>
      <c r="K82" s="123"/>
      <c r="L82" s="313">
        <v>7</v>
      </c>
      <c r="M82" s="123">
        <v>0.8</v>
      </c>
      <c r="N82" s="315">
        <v>3</v>
      </c>
      <c r="O82" s="124">
        <v>0.34602076124567471</v>
      </c>
      <c r="P82" s="315">
        <v>2</v>
      </c>
      <c r="Q82" s="124">
        <v>0.2</v>
      </c>
      <c r="R82" s="315">
        <v>2</v>
      </c>
      <c r="S82" s="316">
        <v>5.2631578947368425</v>
      </c>
      <c r="T82" s="315"/>
      <c r="U82" s="314"/>
      <c r="V82" s="447"/>
      <c r="W82" s="344"/>
      <c r="X82" s="344"/>
      <c r="Y82" s="344"/>
      <c r="Z82" s="344"/>
      <c r="AA82" s="344"/>
      <c r="AB82" s="344"/>
      <c r="AC82" s="344"/>
      <c r="AD82" s="311"/>
    </row>
    <row r="83" spans="1:30" ht="20.100000000000001" customHeight="1">
      <c r="A83" s="311"/>
      <c r="B83" s="311"/>
      <c r="C83" s="344"/>
      <c r="D83" s="120" t="s">
        <v>7755</v>
      </c>
      <c r="E83" s="344"/>
      <c r="F83" s="313">
        <v>1</v>
      </c>
      <c r="G83" s="123">
        <v>0.12422360248447205</v>
      </c>
      <c r="H83" s="313">
        <v>2</v>
      </c>
      <c r="I83" s="123">
        <v>0.23809523809523808</v>
      </c>
      <c r="J83" s="313">
        <v>1</v>
      </c>
      <c r="K83" s="123">
        <v>0.11454753722794959</v>
      </c>
      <c r="L83" s="313">
        <v>1</v>
      </c>
      <c r="M83" s="123">
        <v>0.1</v>
      </c>
      <c r="N83" s="315">
        <v>2</v>
      </c>
      <c r="O83" s="124">
        <v>0.23068050749711649</v>
      </c>
      <c r="P83" s="315">
        <v>1</v>
      </c>
      <c r="Q83" s="124">
        <v>0.1</v>
      </c>
      <c r="R83" s="313"/>
      <c r="S83" s="314"/>
      <c r="T83" s="313"/>
      <c r="U83" s="314"/>
      <c r="V83" s="447"/>
      <c r="W83" s="344"/>
      <c r="X83" s="344"/>
      <c r="Y83" s="344"/>
      <c r="Z83" s="344"/>
      <c r="AA83" s="344"/>
      <c r="AB83" s="344"/>
      <c r="AC83" s="344"/>
      <c r="AD83" s="311"/>
    </row>
    <row r="84" spans="1:30" ht="20.100000000000001" customHeight="1">
      <c r="A84" s="9" t="s">
        <v>5873</v>
      </c>
      <c r="B84" s="9" t="s">
        <v>86</v>
      </c>
      <c r="C84" s="343" t="s">
        <v>7746</v>
      </c>
      <c r="D84" s="119" t="s">
        <v>7641</v>
      </c>
      <c r="E84" s="343"/>
      <c r="F84" s="11"/>
      <c r="G84" s="12"/>
      <c r="H84" s="11"/>
      <c r="I84" s="12"/>
      <c r="J84" s="11"/>
      <c r="K84" s="12"/>
      <c r="L84" s="11"/>
      <c r="M84" s="12"/>
      <c r="N84" s="56"/>
      <c r="O84" s="57"/>
      <c r="P84" s="56"/>
      <c r="Q84" s="57"/>
      <c r="R84" s="56"/>
      <c r="S84" s="57"/>
      <c r="T84" s="56"/>
      <c r="U84" s="12"/>
      <c r="V84" s="446" t="s">
        <v>28</v>
      </c>
      <c r="W84" s="343" t="s">
        <v>7406</v>
      </c>
      <c r="X84" s="343" t="s">
        <v>7406</v>
      </c>
      <c r="Y84" s="343" t="s">
        <v>7406</v>
      </c>
      <c r="Z84" s="343" t="s">
        <v>7406</v>
      </c>
      <c r="AA84" s="343" t="s">
        <v>7406</v>
      </c>
      <c r="AB84" s="343" t="s">
        <v>7406</v>
      </c>
      <c r="AC84" s="343"/>
      <c r="AD84" s="9"/>
    </row>
    <row r="85" spans="1:30" ht="20.100000000000001" customHeight="1">
      <c r="A85" s="311"/>
      <c r="B85" s="311"/>
      <c r="C85" s="344"/>
      <c r="D85" s="120" t="s">
        <v>7752</v>
      </c>
      <c r="E85" s="344"/>
      <c r="F85" s="313"/>
      <c r="G85" s="314"/>
      <c r="H85" s="313">
        <v>1</v>
      </c>
      <c r="I85" s="314">
        <v>25</v>
      </c>
      <c r="J85" s="313">
        <v>2</v>
      </c>
      <c r="K85" s="314">
        <v>20</v>
      </c>
      <c r="L85" s="313">
        <v>1</v>
      </c>
      <c r="M85" s="314">
        <v>14.3</v>
      </c>
      <c r="N85" s="315"/>
      <c r="O85" s="316"/>
      <c r="P85" s="315">
        <v>1</v>
      </c>
      <c r="Q85" s="316">
        <v>10</v>
      </c>
      <c r="R85" s="315">
        <v>1</v>
      </c>
      <c r="S85" s="316">
        <v>10</v>
      </c>
      <c r="T85" s="315"/>
      <c r="U85" s="314"/>
      <c r="V85" s="314"/>
      <c r="W85" s="344"/>
      <c r="X85" s="344"/>
      <c r="Y85" s="344"/>
      <c r="Z85" s="344"/>
      <c r="AA85" s="344"/>
      <c r="AB85" s="344"/>
      <c r="AC85" s="344"/>
      <c r="AD85" s="311"/>
    </row>
    <row r="86" spans="1:30" ht="20.100000000000001" customHeight="1">
      <c r="A86" s="311"/>
      <c r="B86" s="311"/>
      <c r="C86" s="344"/>
      <c r="D86" s="120" t="s">
        <v>6909</v>
      </c>
      <c r="E86" s="344"/>
      <c r="F86" s="313">
        <v>3</v>
      </c>
      <c r="G86" s="314">
        <v>100</v>
      </c>
      <c r="H86" s="313">
        <v>3</v>
      </c>
      <c r="I86" s="314">
        <v>75</v>
      </c>
      <c r="J86" s="313">
        <v>8</v>
      </c>
      <c r="K86" s="314">
        <v>80</v>
      </c>
      <c r="L86" s="313">
        <v>6</v>
      </c>
      <c r="M86" s="314">
        <v>85.7</v>
      </c>
      <c r="N86" s="315">
        <v>4</v>
      </c>
      <c r="O86" s="316">
        <v>100</v>
      </c>
      <c r="P86" s="315">
        <v>9</v>
      </c>
      <c r="Q86" s="316">
        <v>90</v>
      </c>
      <c r="R86" s="315">
        <v>7</v>
      </c>
      <c r="S86" s="316">
        <v>70</v>
      </c>
      <c r="T86" s="315"/>
      <c r="U86" s="314"/>
      <c r="V86" s="314"/>
      <c r="W86" s="344"/>
      <c r="X86" s="344"/>
      <c r="Y86" s="344"/>
      <c r="Z86" s="344"/>
      <c r="AA86" s="344"/>
      <c r="AB86" s="344"/>
      <c r="AC86" s="344"/>
      <c r="AD86" s="311"/>
    </row>
    <row r="87" spans="1:30" ht="20.100000000000001" customHeight="1">
      <c r="A87" s="311"/>
      <c r="B87" s="311"/>
      <c r="C87" s="344"/>
      <c r="D87" s="120" t="s">
        <v>7753</v>
      </c>
      <c r="E87" s="344"/>
      <c r="F87" s="313"/>
      <c r="G87" s="314"/>
      <c r="H87" s="313"/>
      <c r="I87" s="314"/>
      <c r="J87" s="313"/>
      <c r="K87" s="314"/>
      <c r="L87" s="313"/>
      <c r="M87" s="314"/>
      <c r="N87" s="313"/>
      <c r="O87" s="314"/>
      <c r="P87" s="313"/>
      <c r="Q87" s="314"/>
      <c r="R87" s="315"/>
      <c r="S87" s="316"/>
      <c r="T87" s="315"/>
      <c r="U87" s="314"/>
      <c r="V87" s="314"/>
      <c r="W87" s="344"/>
      <c r="X87" s="344"/>
      <c r="Y87" s="344"/>
      <c r="Z87" s="344"/>
      <c r="AA87" s="344"/>
      <c r="AB87" s="344"/>
      <c r="AC87" s="344"/>
      <c r="AD87" s="311"/>
    </row>
    <row r="88" spans="1:30" ht="20.100000000000001" customHeight="1">
      <c r="A88" s="311"/>
      <c r="B88" s="311"/>
      <c r="C88" s="344"/>
      <c r="D88" s="120" t="s">
        <v>7754</v>
      </c>
      <c r="E88" s="344"/>
      <c r="F88" s="313"/>
      <c r="G88" s="314"/>
      <c r="H88" s="313"/>
      <c r="I88" s="314"/>
      <c r="J88" s="313"/>
      <c r="K88" s="314"/>
      <c r="L88" s="313"/>
      <c r="M88" s="314"/>
      <c r="N88" s="313"/>
      <c r="O88" s="314"/>
      <c r="P88" s="313"/>
      <c r="Q88" s="314"/>
      <c r="R88" s="315">
        <v>1</v>
      </c>
      <c r="S88" s="316">
        <v>10</v>
      </c>
      <c r="T88" s="315"/>
      <c r="U88" s="314"/>
      <c r="V88" s="314"/>
      <c r="W88" s="344"/>
      <c r="X88" s="344"/>
      <c r="Y88" s="344"/>
      <c r="Z88" s="344"/>
      <c r="AA88" s="344"/>
      <c r="AB88" s="344"/>
      <c r="AC88" s="344"/>
      <c r="AD88" s="311"/>
    </row>
    <row r="89" spans="1:30" ht="20.100000000000001" customHeight="1">
      <c r="A89" s="311"/>
      <c r="B89" s="311"/>
      <c r="C89" s="344"/>
      <c r="D89" s="120" t="s">
        <v>7755</v>
      </c>
      <c r="E89" s="344"/>
      <c r="F89" s="313"/>
      <c r="G89" s="314"/>
      <c r="H89" s="313"/>
      <c r="I89" s="314"/>
      <c r="J89" s="313"/>
      <c r="K89" s="314"/>
      <c r="L89" s="313"/>
      <c r="M89" s="314"/>
      <c r="N89" s="313"/>
      <c r="O89" s="314"/>
      <c r="P89" s="313"/>
      <c r="Q89" s="314"/>
      <c r="R89" s="313">
        <v>1</v>
      </c>
      <c r="S89" s="314">
        <v>10</v>
      </c>
      <c r="T89" s="313"/>
      <c r="U89" s="314"/>
      <c r="V89" s="314"/>
      <c r="W89" s="344"/>
      <c r="X89" s="344"/>
      <c r="Y89" s="344"/>
      <c r="Z89" s="344"/>
      <c r="AA89" s="344"/>
      <c r="AB89" s="344"/>
      <c r="AC89" s="344"/>
      <c r="AD89" s="311"/>
    </row>
    <row r="90" spans="1:30" ht="20.100000000000001" customHeight="1">
      <c r="A90" s="9" t="s">
        <v>5874</v>
      </c>
      <c r="B90" s="9" t="s">
        <v>87</v>
      </c>
      <c r="C90" s="343" t="s">
        <v>7746</v>
      </c>
      <c r="D90" s="119" t="s">
        <v>7641</v>
      </c>
      <c r="E90" s="343"/>
      <c r="F90" s="11"/>
      <c r="G90" s="12"/>
      <c r="H90" s="11"/>
      <c r="I90" s="12"/>
      <c r="J90" s="11"/>
      <c r="K90" s="12"/>
      <c r="L90" s="11"/>
      <c r="M90" s="12"/>
      <c r="N90" s="11"/>
      <c r="O90" s="12"/>
      <c r="P90" s="11"/>
      <c r="Q90" s="12"/>
      <c r="R90" s="11"/>
      <c r="S90" s="12"/>
      <c r="T90" s="11"/>
      <c r="U90" s="12"/>
      <c r="V90" s="446" t="s">
        <v>28</v>
      </c>
      <c r="W90" s="343" t="s">
        <v>7406</v>
      </c>
      <c r="X90" s="343" t="s">
        <v>7406</v>
      </c>
      <c r="Y90" s="343" t="s">
        <v>7406</v>
      </c>
      <c r="Z90" s="343" t="s">
        <v>7406</v>
      </c>
      <c r="AA90" s="343" t="s">
        <v>7406</v>
      </c>
      <c r="AB90" s="343" t="s">
        <v>7406</v>
      </c>
      <c r="AC90" s="343"/>
      <c r="AD90" s="9"/>
    </row>
    <row r="91" spans="1:30" ht="20.100000000000001" customHeight="1">
      <c r="A91" s="311"/>
      <c r="B91" s="311"/>
      <c r="C91" s="344"/>
      <c r="D91" s="120" t="s">
        <v>7752</v>
      </c>
      <c r="E91" s="344"/>
      <c r="F91" s="313"/>
      <c r="G91" s="314"/>
      <c r="H91" s="313"/>
      <c r="I91" s="314"/>
      <c r="J91" s="313"/>
      <c r="K91" s="314"/>
      <c r="L91" s="313"/>
      <c r="M91" s="314"/>
      <c r="N91" s="313"/>
      <c r="O91" s="314"/>
      <c r="P91" s="313"/>
      <c r="Q91" s="314"/>
      <c r="R91" s="313"/>
      <c r="S91" s="314"/>
      <c r="T91" s="313"/>
      <c r="U91" s="314"/>
      <c r="V91" s="447"/>
      <c r="W91" s="344"/>
      <c r="X91" s="344"/>
      <c r="Y91" s="344"/>
      <c r="Z91" s="344"/>
      <c r="AA91" s="344"/>
      <c r="AB91" s="344"/>
      <c r="AC91" s="344"/>
      <c r="AD91" s="311"/>
    </row>
    <row r="92" spans="1:30" ht="20.100000000000001" customHeight="1">
      <c r="A92" s="311"/>
      <c r="B92" s="311"/>
      <c r="C92" s="344"/>
      <c r="D92" s="120" t="s">
        <v>6909</v>
      </c>
      <c r="E92" s="344"/>
      <c r="F92" s="313"/>
      <c r="G92" s="314"/>
      <c r="H92" s="313"/>
      <c r="I92" s="314"/>
      <c r="J92" s="313"/>
      <c r="K92" s="314"/>
      <c r="L92" s="313"/>
      <c r="M92" s="314"/>
      <c r="N92" s="313"/>
      <c r="O92" s="314"/>
      <c r="P92" s="313"/>
      <c r="Q92" s="314"/>
      <c r="R92" s="313"/>
      <c r="S92" s="314"/>
      <c r="T92" s="313"/>
      <c r="U92" s="314"/>
      <c r="V92" s="447"/>
      <c r="W92" s="344"/>
      <c r="X92" s="344"/>
      <c r="Y92" s="344"/>
      <c r="Z92" s="344"/>
      <c r="AA92" s="344"/>
      <c r="AB92" s="344"/>
      <c r="AC92" s="344"/>
      <c r="AD92" s="311"/>
    </row>
    <row r="93" spans="1:30" ht="20.100000000000001" customHeight="1">
      <c r="A93" s="311"/>
      <c r="B93" s="311"/>
      <c r="C93" s="344"/>
      <c r="D93" s="120" t="s">
        <v>7753</v>
      </c>
      <c r="E93" s="344"/>
      <c r="F93" s="313"/>
      <c r="G93" s="314"/>
      <c r="H93" s="313"/>
      <c r="I93" s="314"/>
      <c r="J93" s="313"/>
      <c r="K93" s="314"/>
      <c r="L93" s="313"/>
      <c r="M93" s="314"/>
      <c r="N93" s="313"/>
      <c r="O93" s="314"/>
      <c r="P93" s="313"/>
      <c r="Q93" s="314"/>
      <c r="R93" s="315">
        <v>1</v>
      </c>
      <c r="S93" s="316">
        <v>33.333333333333336</v>
      </c>
      <c r="T93" s="315"/>
      <c r="U93" s="314"/>
      <c r="V93" s="447"/>
      <c r="W93" s="344"/>
      <c r="X93" s="344"/>
      <c r="Y93" s="344"/>
      <c r="Z93" s="344"/>
      <c r="AA93" s="344"/>
      <c r="AB93" s="344"/>
      <c r="AC93" s="344"/>
      <c r="AD93" s="311"/>
    </row>
    <row r="94" spans="1:30" ht="20.100000000000001" customHeight="1">
      <c r="A94" s="311"/>
      <c r="B94" s="311"/>
      <c r="C94" s="344"/>
      <c r="D94" s="120" t="s">
        <v>7754</v>
      </c>
      <c r="E94" s="344"/>
      <c r="F94" s="313"/>
      <c r="G94" s="314"/>
      <c r="H94" s="313"/>
      <c r="I94" s="314"/>
      <c r="J94" s="313"/>
      <c r="K94" s="314"/>
      <c r="L94" s="313"/>
      <c r="M94" s="314"/>
      <c r="N94" s="313"/>
      <c r="O94" s="314"/>
      <c r="P94" s="313"/>
      <c r="Q94" s="314"/>
      <c r="R94" s="315">
        <v>2</v>
      </c>
      <c r="S94" s="316">
        <v>66.666666666666671</v>
      </c>
      <c r="T94" s="315"/>
      <c r="U94" s="314"/>
      <c r="V94" s="447"/>
      <c r="W94" s="344"/>
      <c r="X94" s="344"/>
      <c r="Y94" s="344"/>
      <c r="Z94" s="344"/>
      <c r="AA94" s="344"/>
      <c r="AB94" s="344"/>
      <c r="AC94" s="344"/>
      <c r="AD94" s="311"/>
    </row>
    <row r="95" spans="1:30" ht="20.100000000000001" customHeight="1">
      <c r="A95" s="311"/>
      <c r="B95" s="311"/>
      <c r="C95" s="344"/>
      <c r="D95" s="120" t="s">
        <v>7755</v>
      </c>
      <c r="E95" s="344"/>
      <c r="F95" s="313"/>
      <c r="G95" s="314"/>
      <c r="H95" s="313"/>
      <c r="I95" s="314"/>
      <c r="J95" s="313"/>
      <c r="K95" s="314"/>
      <c r="L95" s="313"/>
      <c r="M95" s="314"/>
      <c r="N95" s="313"/>
      <c r="O95" s="314"/>
      <c r="P95" s="313"/>
      <c r="Q95" s="314"/>
      <c r="R95" s="313"/>
      <c r="S95" s="314"/>
      <c r="T95" s="313"/>
      <c r="U95" s="314"/>
      <c r="V95" s="447"/>
      <c r="W95" s="344"/>
      <c r="X95" s="344"/>
      <c r="Y95" s="344"/>
      <c r="Z95" s="344"/>
      <c r="AA95" s="344"/>
      <c r="AB95" s="344"/>
      <c r="AC95" s="344"/>
      <c r="AD95" s="311"/>
    </row>
    <row r="96" spans="1:30" ht="20.100000000000001" customHeight="1">
      <c r="A96" s="9" t="s">
        <v>5875</v>
      </c>
      <c r="B96" s="9" t="s">
        <v>88</v>
      </c>
      <c r="C96" s="343" t="s">
        <v>7746</v>
      </c>
      <c r="D96" s="119" t="s">
        <v>7641</v>
      </c>
      <c r="E96" s="343"/>
      <c r="F96" s="11"/>
      <c r="G96" s="12"/>
      <c r="H96" s="11"/>
      <c r="I96" s="12"/>
      <c r="J96" s="11"/>
      <c r="K96" s="12"/>
      <c r="L96" s="11"/>
      <c r="M96" s="12"/>
      <c r="N96" s="11"/>
      <c r="O96" s="12"/>
      <c r="P96" s="11"/>
      <c r="Q96" s="12"/>
      <c r="R96" s="11"/>
      <c r="S96" s="12"/>
      <c r="T96" s="11"/>
      <c r="U96" s="12"/>
      <c r="V96" s="446" t="s">
        <v>28</v>
      </c>
      <c r="W96" s="343" t="s">
        <v>7406</v>
      </c>
      <c r="X96" s="343" t="s">
        <v>7406</v>
      </c>
      <c r="Y96" s="343" t="s">
        <v>7406</v>
      </c>
      <c r="Z96" s="343" t="s">
        <v>7406</v>
      </c>
      <c r="AA96" s="343" t="s">
        <v>7406</v>
      </c>
      <c r="AB96" s="343" t="s">
        <v>7406</v>
      </c>
      <c r="AC96" s="343"/>
      <c r="AD96" s="9"/>
    </row>
    <row r="97" spans="1:31" ht="20.100000000000001" customHeight="1">
      <c r="A97" s="311"/>
      <c r="B97" s="311"/>
      <c r="C97" s="344"/>
      <c r="D97" s="120" t="s">
        <v>7752</v>
      </c>
      <c r="E97" s="344"/>
      <c r="F97" s="313"/>
      <c r="G97" s="314"/>
      <c r="H97" s="313"/>
      <c r="I97" s="314"/>
      <c r="J97" s="313"/>
      <c r="K97" s="314"/>
      <c r="L97" s="313"/>
      <c r="M97" s="314"/>
      <c r="N97" s="313"/>
      <c r="O97" s="314"/>
      <c r="P97" s="313"/>
      <c r="Q97" s="314"/>
      <c r="R97" s="313"/>
      <c r="S97" s="314"/>
      <c r="T97" s="313"/>
      <c r="U97" s="314"/>
      <c r="V97" s="447"/>
      <c r="W97" s="344"/>
      <c r="X97" s="344"/>
      <c r="Y97" s="344"/>
      <c r="Z97" s="344"/>
      <c r="AA97" s="344"/>
      <c r="AB97" s="344"/>
      <c r="AC97" s="344"/>
      <c r="AD97" s="311"/>
    </row>
    <row r="98" spans="1:31" ht="20.100000000000001" customHeight="1">
      <c r="A98" s="311"/>
      <c r="B98" s="311"/>
      <c r="C98" s="344"/>
      <c r="D98" s="120" t="s">
        <v>6909</v>
      </c>
      <c r="E98" s="344"/>
      <c r="F98" s="313"/>
      <c r="G98" s="314"/>
      <c r="H98" s="313"/>
      <c r="I98" s="314"/>
      <c r="J98" s="313"/>
      <c r="K98" s="314"/>
      <c r="L98" s="313"/>
      <c r="M98" s="314"/>
      <c r="N98" s="313"/>
      <c r="O98" s="314"/>
      <c r="P98" s="313"/>
      <c r="Q98" s="314"/>
      <c r="R98" s="313"/>
      <c r="S98" s="314"/>
      <c r="T98" s="313"/>
      <c r="U98" s="314"/>
      <c r="V98" s="447"/>
      <c r="W98" s="344"/>
      <c r="X98" s="344"/>
      <c r="Y98" s="344"/>
      <c r="Z98" s="344"/>
      <c r="AA98" s="344"/>
      <c r="AB98" s="344"/>
      <c r="AC98" s="344"/>
      <c r="AD98" s="311"/>
    </row>
    <row r="99" spans="1:31" ht="20.100000000000001" customHeight="1">
      <c r="A99" s="311"/>
      <c r="B99" s="311"/>
      <c r="C99" s="344"/>
      <c r="D99" s="120" t="s">
        <v>7753</v>
      </c>
      <c r="E99" s="344"/>
      <c r="F99" s="313"/>
      <c r="G99" s="314"/>
      <c r="H99" s="313"/>
      <c r="I99" s="314"/>
      <c r="J99" s="313"/>
      <c r="K99" s="314"/>
      <c r="L99" s="313"/>
      <c r="M99" s="314"/>
      <c r="N99" s="313"/>
      <c r="O99" s="314"/>
      <c r="P99" s="313"/>
      <c r="Q99" s="314"/>
      <c r="R99" s="313"/>
      <c r="S99" s="314"/>
      <c r="T99" s="313"/>
      <c r="U99" s="314"/>
      <c r="V99" s="447"/>
      <c r="W99" s="344"/>
      <c r="X99" s="344"/>
      <c r="Y99" s="344"/>
      <c r="Z99" s="344"/>
      <c r="AA99" s="344"/>
      <c r="AB99" s="344"/>
      <c r="AC99" s="344"/>
      <c r="AD99" s="311"/>
    </row>
    <row r="100" spans="1:31" ht="20.100000000000001" customHeight="1">
      <c r="A100" s="311"/>
      <c r="B100" s="311"/>
      <c r="C100" s="344"/>
      <c r="D100" s="120" t="s">
        <v>7754</v>
      </c>
      <c r="E100" s="344"/>
      <c r="F100" s="313"/>
      <c r="G100" s="314"/>
      <c r="H100" s="313"/>
      <c r="I100" s="314"/>
      <c r="J100" s="313"/>
      <c r="K100" s="314"/>
      <c r="L100" s="313"/>
      <c r="M100" s="314"/>
      <c r="N100" s="313"/>
      <c r="O100" s="314"/>
      <c r="P100" s="313"/>
      <c r="Q100" s="314"/>
      <c r="R100" s="315">
        <v>1</v>
      </c>
      <c r="S100" s="316">
        <v>100</v>
      </c>
      <c r="T100" s="313"/>
      <c r="U100" s="314"/>
      <c r="V100" s="447"/>
      <c r="W100" s="344"/>
      <c r="X100" s="344"/>
      <c r="Y100" s="344"/>
      <c r="Z100" s="344"/>
      <c r="AA100" s="344"/>
      <c r="AB100" s="344"/>
      <c r="AC100" s="344"/>
      <c r="AD100" s="311"/>
    </row>
    <row r="101" spans="1:31" ht="20.100000000000001" customHeight="1">
      <c r="A101" s="311"/>
      <c r="B101" s="311"/>
      <c r="C101" s="344"/>
      <c r="D101" s="120" t="s">
        <v>7755</v>
      </c>
      <c r="E101" s="344"/>
      <c r="F101" s="313"/>
      <c r="G101" s="314"/>
      <c r="H101" s="313"/>
      <c r="I101" s="314"/>
      <c r="J101" s="313"/>
      <c r="K101" s="314"/>
      <c r="L101" s="313"/>
      <c r="M101" s="314"/>
      <c r="N101" s="313"/>
      <c r="O101" s="314"/>
      <c r="P101" s="313"/>
      <c r="Q101" s="314"/>
      <c r="R101" s="313"/>
      <c r="S101" s="314"/>
      <c r="T101" s="313"/>
      <c r="U101" s="314"/>
      <c r="V101" s="447"/>
      <c r="W101" s="344"/>
      <c r="X101" s="344"/>
      <c r="Y101" s="344"/>
      <c r="Z101" s="344"/>
      <c r="AA101" s="344"/>
      <c r="AB101" s="344"/>
      <c r="AC101" s="344"/>
      <c r="AD101" s="311"/>
    </row>
    <row r="102" spans="1:31" ht="20.100000000000001" customHeight="1">
      <c r="A102" s="9" t="s">
        <v>5876</v>
      </c>
      <c r="B102" s="9" t="s">
        <v>89</v>
      </c>
      <c r="C102" s="343" t="s">
        <v>7746</v>
      </c>
      <c r="D102" s="119" t="s">
        <v>7641</v>
      </c>
      <c r="E102" s="343"/>
      <c r="F102" s="11"/>
      <c r="G102" s="12"/>
      <c r="H102" s="11"/>
      <c r="I102" s="12"/>
      <c r="J102" s="11"/>
      <c r="K102" s="12"/>
      <c r="L102" s="11"/>
      <c r="M102" s="12"/>
      <c r="N102" s="11"/>
      <c r="O102" s="12"/>
      <c r="P102" s="11"/>
      <c r="Q102" s="12"/>
      <c r="R102" s="11"/>
      <c r="S102" s="12"/>
      <c r="T102" s="11"/>
      <c r="U102" s="12"/>
      <c r="V102" s="446" t="s">
        <v>28</v>
      </c>
      <c r="W102" s="343" t="s">
        <v>7406</v>
      </c>
      <c r="X102" s="343" t="s">
        <v>7406</v>
      </c>
      <c r="Y102" s="343" t="s">
        <v>7406</v>
      </c>
      <c r="Z102" s="343" t="s">
        <v>7406</v>
      </c>
      <c r="AA102" s="343" t="s">
        <v>7406</v>
      </c>
      <c r="AB102" s="343" t="s">
        <v>7406</v>
      </c>
      <c r="AC102" s="343"/>
      <c r="AD102" s="9"/>
    </row>
    <row r="103" spans="1:31" ht="20.100000000000001" customHeight="1">
      <c r="A103" s="311"/>
      <c r="B103" s="311"/>
      <c r="C103" s="344"/>
      <c r="D103" s="120" t="s">
        <v>7752</v>
      </c>
      <c r="E103" s="344"/>
      <c r="F103" s="313"/>
      <c r="G103" s="314"/>
      <c r="H103" s="313"/>
      <c r="I103" s="314"/>
      <c r="J103" s="313"/>
      <c r="K103" s="314"/>
      <c r="L103" s="313"/>
      <c r="M103" s="314"/>
      <c r="N103" s="313"/>
      <c r="O103" s="314"/>
      <c r="P103" s="313"/>
      <c r="Q103" s="314"/>
      <c r="R103" s="313"/>
      <c r="S103" s="314"/>
      <c r="T103" s="313"/>
      <c r="U103" s="314"/>
      <c r="V103" s="447"/>
      <c r="W103" s="344"/>
      <c r="X103" s="344"/>
      <c r="Y103" s="344"/>
      <c r="Z103" s="344"/>
      <c r="AA103" s="344"/>
      <c r="AB103" s="344"/>
      <c r="AC103" s="344"/>
      <c r="AD103" s="311"/>
    </row>
    <row r="104" spans="1:31" ht="20.100000000000001" customHeight="1">
      <c r="A104" s="311"/>
      <c r="B104" s="311"/>
      <c r="C104" s="344"/>
      <c r="D104" s="120" t="s">
        <v>6909</v>
      </c>
      <c r="E104" s="344"/>
      <c r="F104" s="313"/>
      <c r="G104" s="314"/>
      <c r="H104" s="313"/>
      <c r="I104" s="314"/>
      <c r="J104" s="313"/>
      <c r="K104" s="314"/>
      <c r="L104" s="313"/>
      <c r="M104" s="314"/>
      <c r="N104" s="313"/>
      <c r="O104" s="314"/>
      <c r="P104" s="313"/>
      <c r="Q104" s="314"/>
      <c r="R104" s="313"/>
      <c r="S104" s="314"/>
      <c r="T104" s="313"/>
      <c r="U104" s="314"/>
      <c r="V104" s="447"/>
      <c r="W104" s="344"/>
      <c r="X104" s="344"/>
      <c r="Y104" s="344"/>
      <c r="Z104" s="344"/>
      <c r="AA104" s="344"/>
      <c r="AB104" s="344"/>
      <c r="AC104" s="344"/>
      <c r="AD104" s="311"/>
    </row>
    <row r="105" spans="1:31" ht="20.100000000000001" customHeight="1">
      <c r="A105" s="311"/>
      <c r="B105" s="311"/>
      <c r="C105" s="344"/>
      <c r="D105" s="120" t="s">
        <v>7753</v>
      </c>
      <c r="E105" s="344"/>
      <c r="F105" s="313"/>
      <c r="G105" s="314"/>
      <c r="H105" s="313"/>
      <c r="I105" s="314"/>
      <c r="J105" s="313"/>
      <c r="K105" s="314"/>
      <c r="L105" s="313"/>
      <c r="M105" s="314"/>
      <c r="N105" s="313"/>
      <c r="O105" s="314"/>
      <c r="P105" s="313"/>
      <c r="Q105" s="314"/>
      <c r="R105" s="313"/>
      <c r="S105" s="314"/>
      <c r="T105" s="313"/>
      <c r="U105" s="314"/>
      <c r="V105" s="447"/>
      <c r="W105" s="344"/>
      <c r="X105" s="344"/>
      <c r="Y105" s="344"/>
      <c r="Z105" s="344"/>
      <c r="AA105" s="344"/>
      <c r="AB105" s="344"/>
      <c r="AC105" s="344"/>
      <c r="AD105" s="311"/>
    </row>
    <row r="106" spans="1:31" ht="20.100000000000001" customHeight="1">
      <c r="A106" s="311"/>
      <c r="B106" s="311"/>
      <c r="C106" s="344"/>
      <c r="D106" s="120" t="s">
        <v>7754</v>
      </c>
      <c r="E106" s="344"/>
      <c r="F106" s="313"/>
      <c r="G106" s="314"/>
      <c r="H106" s="313"/>
      <c r="I106" s="314"/>
      <c r="J106" s="313"/>
      <c r="K106" s="314"/>
      <c r="L106" s="313"/>
      <c r="M106" s="314"/>
      <c r="N106" s="313"/>
      <c r="O106" s="314"/>
      <c r="P106" s="313"/>
      <c r="Q106" s="314"/>
      <c r="R106" s="313"/>
      <c r="S106" s="314"/>
      <c r="T106" s="313"/>
      <c r="U106" s="314"/>
      <c r="V106" s="447"/>
      <c r="W106" s="344"/>
      <c r="X106" s="344"/>
      <c r="Y106" s="344"/>
      <c r="Z106" s="344"/>
      <c r="AA106" s="344"/>
      <c r="AB106" s="344"/>
      <c r="AC106" s="344"/>
      <c r="AD106" s="311"/>
    </row>
    <row r="107" spans="1:31" ht="20.100000000000001" customHeight="1">
      <c r="A107" s="311"/>
      <c r="B107" s="311"/>
      <c r="C107" s="344"/>
      <c r="D107" s="120" t="s">
        <v>7755</v>
      </c>
      <c r="E107" s="344"/>
      <c r="F107" s="313"/>
      <c r="G107" s="314"/>
      <c r="H107" s="313"/>
      <c r="I107" s="314"/>
      <c r="J107" s="313"/>
      <c r="K107" s="314"/>
      <c r="L107" s="313"/>
      <c r="M107" s="314"/>
      <c r="N107" s="313"/>
      <c r="O107" s="314"/>
      <c r="P107" s="313"/>
      <c r="Q107" s="314"/>
      <c r="R107" s="313"/>
      <c r="S107" s="314"/>
      <c r="T107" s="313"/>
      <c r="U107" s="314"/>
      <c r="V107" s="447"/>
      <c r="W107" s="344"/>
      <c r="X107" s="344"/>
      <c r="Y107" s="344"/>
      <c r="Z107" s="344"/>
      <c r="AA107" s="344"/>
      <c r="AB107" s="344"/>
      <c r="AC107" s="344"/>
      <c r="AD107" s="311"/>
    </row>
    <row r="108" spans="1:31" ht="20.100000000000001" customHeight="1">
      <c r="A108" s="9" t="s">
        <v>5877</v>
      </c>
      <c r="B108" s="9" t="s">
        <v>90</v>
      </c>
      <c r="C108" s="343" t="s">
        <v>5878</v>
      </c>
      <c r="D108" s="9"/>
      <c r="E108" s="343"/>
      <c r="F108" s="11">
        <v>11</v>
      </c>
      <c r="G108" s="12">
        <v>100</v>
      </c>
      <c r="H108" s="11">
        <v>10</v>
      </c>
      <c r="I108" s="12">
        <v>100</v>
      </c>
      <c r="J108" s="11">
        <v>17</v>
      </c>
      <c r="K108" s="12">
        <v>100</v>
      </c>
      <c r="L108" s="11">
        <v>13</v>
      </c>
      <c r="M108" s="12">
        <v>100</v>
      </c>
      <c r="N108" s="56">
        <v>7</v>
      </c>
      <c r="O108" s="57">
        <v>100</v>
      </c>
      <c r="P108" s="56">
        <v>21</v>
      </c>
      <c r="Q108" s="57">
        <v>100</v>
      </c>
      <c r="R108" s="11">
        <v>20</v>
      </c>
      <c r="S108" s="57">
        <v>100</v>
      </c>
      <c r="T108" s="11"/>
      <c r="U108" s="12"/>
      <c r="V108" s="446" t="s">
        <v>28</v>
      </c>
      <c r="W108" s="343" t="s">
        <v>7406</v>
      </c>
      <c r="X108" s="343" t="s">
        <v>7406</v>
      </c>
      <c r="Y108" s="343" t="s">
        <v>7406</v>
      </c>
      <c r="Z108" s="343" t="s">
        <v>7406</v>
      </c>
      <c r="AA108" s="343" t="s">
        <v>7406</v>
      </c>
      <c r="AB108" s="343" t="s">
        <v>7406</v>
      </c>
      <c r="AC108" s="343"/>
      <c r="AD108" s="9"/>
    </row>
    <row r="109" spans="1:31" ht="20.100000000000001" customHeight="1">
      <c r="A109" s="9" t="s">
        <v>5879</v>
      </c>
      <c r="B109" s="9" t="s">
        <v>91</v>
      </c>
      <c r="C109" s="343" t="s">
        <v>5878</v>
      </c>
      <c r="D109" s="9"/>
      <c r="E109" s="343"/>
      <c r="F109" s="11">
        <v>11</v>
      </c>
      <c r="G109" s="12">
        <v>100</v>
      </c>
      <c r="H109" s="11">
        <v>10</v>
      </c>
      <c r="I109" s="12">
        <v>100</v>
      </c>
      <c r="J109" s="11">
        <v>17</v>
      </c>
      <c r="K109" s="12">
        <v>100</v>
      </c>
      <c r="L109" s="11">
        <v>13</v>
      </c>
      <c r="M109" s="12">
        <v>100</v>
      </c>
      <c r="N109" s="56">
        <v>7</v>
      </c>
      <c r="O109" s="57">
        <v>100</v>
      </c>
      <c r="P109" s="56">
        <v>21</v>
      </c>
      <c r="Q109" s="57">
        <v>100</v>
      </c>
      <c r="R109" s="11">
        <v>20</v>
      </c>
      <c r="S109" s="57">
        <v>100</v>
      </c>
      <c r="T109" s="11"/>
      <c r="U109" s="12"/>
      <c r="V109" s="446" t="s">
        <v>28</v>
      </c>
      <c r="W109" s="343" t="s">
        <v>7406</v>
      </c>
      <c r="X109" s="343" t="s">
        <v>7406</v>
      </c>
      <c r="Y109" s="343" t="s">
        <v>7406</v>
      </c>
      <c r="Z109" s="343" t="s">
        <v>7406</v>
      </c>
      <c r="AA109" s="343" t="s">
        <v>7406</v>
      </c>
      <c r="AB109" s="343" t="s">
        <v>7406</v>
      </c>
      <c r="AC109" s="343"/>
      <c r="AD109" s="9"/>
    </row>
    <row r="110" spans="1:31" s="5" customFormat="1" ht="20.100000000000001" customHeight="1">
      <c r="A110" s="9" t="s">
        <v>5880</v>
      </c>
      <c r="B110" s="9" t="s">
        <v>92</v>
      </c>
      <c r="C110" s="343" t="s">
        <v>5878</v>
      </c>
      <c r="D110" s="66"/>
      <c r="E110" s="343"/>
      <c r="F110" s="11">
        <v>11</v>
      </c>
      <c r="G110" s="12">
        <v>100</v>
      </c>
      <c r="H110" s="11">
        <v>10</v>
      </c>
      <c r="I110" s="12">
        <v>100</v>
      </c>
      <c r="J110" s="11">
        <v>16</v>
      </c>
      <c r="K110" s="12">
        <v>94.117647058823522</v>
      </c>
      <c r="L110" s="11">
        <v>13</v>
      </c>
      <c r="M110" s="12">
        <v>100</v>
      </c>
      <c r="N110" s="56">
        <v>7</v>
      </c>
      <c r="O110" s="57">
        <v>100</v>
      </c>
      <c r="P110" s="56">
        <v>21</v>
      </c>
      <c r="Q110" s="57">
        <v>100</v>
      </c>
      <c r="R110" s="11">
        <v>20</v>
      </c>
      <c r="S110" s="57">
        <v>100</v>
      </c>
      <c r="T110" s="11"/>
      <c r="U110" s="12"/>
      <c r="V110" s="446" t="s">
        <v>28</v>
      </c>
      <c r="W110" s="343" t="s">
        <v>7406</v>
      </c>
      <c r="X110" s="343" t="s">
        <v>7406</v>
      </c>
      <c r="Y110" s="343" t="s">
        <v>7406</v>
      </c>
      <c r="Z110" s="343" t="s">
        <v>7406</v>
      </c>
      <c r="AA110" s="343" t="s">
        <v>7406</v>
      </c>
      <c r="AB110" s="343" t="s">
        <v>7406</v>
      </c>
      <c r="AC110" s="343"/>
      <c r="AD110" s="9"/>
      <c r="AE110" s="51"/>
    </row>
    <row r="111" spans="1:31" s="5" customFormat="1" ht="20.100000000000001" customHeight="1">
      <c r="A111" s="311"/>
      <c r="B111" s="311"/>
      <c r="C111" s="344"/>
      <c r="D111" s="85" t="s">
        <v>1959</v>
      </c>
      <c r="E111" s="344" t="s">
        <v>73</v>
      </c>
      <c r="F111" s="313"/>
      <c r="G111" s="314"/>
      <c r="H111" s="313"/>
      <c r="I111" s="314"/>
      <c r="J111" s="313"/>
      <c r="K111" s="314"/>
      <c r="L111" s="313"/>
      <c r="M111" s="314"/>
      <c r="N111" s="315"/>
      <c r="O111" s="316"/>
      <c r="P111" s="315"/>
      <c r="Q111" s="316"/>
      <c r="R111" s="313"/>
      <c r="S111" s="314"/>
      <c r="T111" s="313"/>
      <c r="U111" s="314"/>
      <c r="V111" s="447"/>
      <c r="W111" s="344"/>
      <c r="X111" s="344"/>
      <c r="Y111" s="344"/>
      <c r="Z111" s="344"/>
      <c r="AA111" s="344"/>
      <c r="AB111" s="344"/>
      <c r="AC111" s="344"/>
      <c r="AD111" s="311"/>
      <c r="AE111" s="51"/>
    </row>
    <row r="112" spans="1:31" s="5" customFormat="1" ht="20.100000000000001" customHeight="1">
      <c r="A112" s="311"/>
      <c r="B112" s="311"/>
      <c r="C112" s="344"/>
      <c r="D112" s="85" t="s">
        <v>1960</v>
      </c>
      <c r="E112" s="344"/>
      <c r="F112" s="313"/>
      <c r="G112" s="314"/>
      <c r="H112" s="313"/>
      <c r="I112" s="314"/>
      <c r="J112" s="313">
        <v>1</v>
      </c>
      <c r="K112" s="314">
        <v>5.8823529411764701</v>
      </c>
      <c r="L112" s="313"/>
      <c r="M112" s="314"/>
      <c r="N112" s="313"/>
      <c r="O112" s="314"/>
      <c r="P112" s="313"/>
      <c r="Q112" s="314"/>
      <c r="R112" s="313"/>
      <c r="S112" s="314"/>
      <c r="T112" s="313"/>
      <c r="U112" s="314"/>
      <c r="V112" s="447"/>
      <c r="W112" s="344"/>
      <c r="X112" s="344"/>
      <c r="Y112" s="344"/>
      <c r="Z112" s="344"/>
      <c r="AA112" s="344"/>
      <c r="AB112" s="344"/>
      <c r="AC112" s="344"/>
      <c r="AD112" s="311"/>
      <c r="AE112" s="51"/>
    </row>
    <row r="113" spans="1:31" ht="20.100000000000001" customHeight="1">
      <c r="A113" s="9" t="s">
        <v>5881</v>
      </c>
      <c r="B113" s="9" t="s">
        <v>93</v>
      </c>
      <c r="C113" s="343" t="s">
        <v>5882</v>
      </c>
      <c r="D113" s="9" t="s">
        <v>7385</v>
      </c>
      <c r="E113" s="343" t="s">
        <v>73</v>
      </c>
      <c r="F113" s="11"/>
      <c r="G113" s="12"/>
      <c r="H113" s="11"/>
      <c r="I113" s="12"/>
      <c r="J113" s="11">
        <v>1</v>
      </c>
      <c r="K113" s="12">
        <v>100</v>
      </c>
      <c r="L113" s="11"/>
      <c r="M113" s="12"/>
      <c r="N113" s="11"/>
      <c r="O113" s="12"/>
      <c r="P113" s="11"/>
      <c r="Q113" s="12"/>
      <c r="R113" s="11"/>
      <c r="S113" s="12"/>
      <c r="T113" s="11"/>
      <c r="U113" s="12"/>
      <c r="V113" s="446" t="s">
        <v>28</v>
      </c>
      <c r="W113" s="343" t="s">
        <v>7406</v>
      </c>
      <c r="X113" s="343" t="s">
        <v>7406</v>
      </c>
      <c r="Y113" s="343" t="s">
        <v>7406</v>
      </c>
      <c r="Z113" s="343" t="s">
        <v>7406</v>
      </c>
      <c r="AA113" s="343" t="s">
        <v>7406</v>
      </c>
      <c r="AB113" s="343" t="s">
        <v>7406</v>
      </c>
      <c r="AC113" s="343"/>
      <c r="AD113" s="9"/>
    </row>
    <row r="114" spans="1:31" ht="20.100000000000001" customHeight="1">
      <c r="A114" s="311"/>
      <c r="B114" s="311"/>
      <c r="C114" s="344"/>
      <c r="D114" s="311" t="s">
        <v>3689</v>
      </c>
      <c r="E114" s="344"/>
      <c r="F114" s="313"/>
      <c r="G114" s="314"/>
      <c r="H114" s="313"/>
      <c r="I114" s="314"/>
      <c r="J114" s="313"/>
      <c r="K114" s="314"/>
      <c r="L114" s="313"/>
      <c r="M114" s="314"/>
      <c r="N114" s="313"/>
      <c r="O114" s="314"/>
      <c r="P114" s="313"/>
      <c r="Q114" s="314"/>
      <c r="R114" s="313"/>
      <c r="S114" s="314"/>
      <c r="T114" s="313"/>
      <c r="U114" s="314"/>
      <c r="V114" s="447"/>
      <c r="W114" s="344"/>
      <c r="X114" s="344"/>
      <c r="Y114" s="344"/>
      <c r="Z114" s="344"/>
      <c r="AA114" s="344"/>
      <c r="AB114" s="344"/>
      <c r="AC114" s="344"/>
      <c r="AD114" s="311"/>
    </row>
    <row r="115" spans="1:31" ht="20.100000000000001" customHeight="1">
      <c r="A115" s="311"/>
      <c r="B115" s="311"/>
      <c r="C115" s="344"/>
      <c r="D115" s="311" t="s">
        <v>7301</v>
      </c>
      <c r="E115" s="344"/>
      <c r="F115" s="313"/>
      <c r="G115" s="314"/>
      <c r="H115" s="313"/>
      <c r="I115" s="314"/>
      <c r="J115" s="313"/>
      <c r="K115" s="314"/>
      <c r="L115" s="313"/>
      <c r="M115" s="314"/>
      <c r="N115" s="313"/>
      <c r="O115" s="314"/>
      <c r="P115" s="313"/>
      <c r="Q115" s="314"/>
      <c r="R115" s="313"/>
      <c r="S115" s="314"/>
      <c r="T115" s="313"/>
      <c r="U115" s="314"/>
      <c r="V115" s="447"/>
      <c r="W115" s="344"/>
      <c r="X115" s="344"/>
      <c r="Y115" s="344"/>
      <c r="Z115" s="344"/>
      <c r="AA115" s="344"/>
      <c r="AB115" s="344"/>
      <c r="AC115" s="344"/>
      <c r="AD115" s="311"/>
    </row>
    <row r="116" spans="1:31" ht="20.100000000000001" customHeight="1">
      <c r="A116" s="311"/>
      <c r="B116" s="311"/>
      <c r="C116" s="344"/>
      <c r="D116" s="311" t="s">
        <v>7387</v>
      </c>
      <c r="E116" s="344"/>
      <c r="F116" s="313"/>
      <c r="G116" s="314"/>
      <c r="H116" s="313"/>
      <c r="I116" s="314"/>
      <c r="J116" s="313"/>
      <c r="K116" s="314"/>
      <c r="L116" s="313"/>
      <c r="M116" s="314"/>
      <c r="N116" s="313"/>
      <c r="O116" s="314"/>
      <c r="P116" s="313"/>
      <c r="Q116" s="314"/>
      <c r="R116" s="313"/>
      <c r="S116" s="314"/>
      <c r="T116" s="313"/>
      <c r="U116" s="314"/>
      <c r="V116" s="447"/>
      <c r="W116" s="344"/>
      <c r="X116" s="344"/>
      <c r="Y116" s="344"/>
      <c r="Z116" s="344"/>
      <c r="AA116" s="344"/>
      <c r="AB116" s="344"/>
      <c r="AC116" s="344"/>
      <c r="AD116" s="311"/>
    </row>
    <row r="117" spans="1:31" ht="20.100000000000001" customHeight="1">
      <c r="A117" s="311"/>
      <c r="B117" s="311"/>
      <c r="C117" s="344"/>
      <c r="D117" s="85" t="s">
        <v>1959</v>
      </c>
      <c r="E117" s="344"/>
      <c r="F117" s="313"/>
      <c r="G117" s="314"/>
      <c r="H117" s="313"/>
      <c r="I117" s="314"/>
      <c r="J117" s="313"/>
      <c r="K117" s="314"/>
      <c r="L117" s="313"/>
      <c r="M117" s="314"/>
      <c r="N117" s="313"/>
      <c r="O117" s="314"/>
      <c r="P117" s="313"/>
      <c r="Q117" s="314"/>
      <c r="R117" s="313"/>
      <c r="S117" s="314"/>
      <c r="T117" s="313"/>
      <c r="U117" s="314"/>
      <c r="V117" s="447"/>
      <c r="W117" s="344"/>
      <c r="X117" s="344"/>
      <c r="Y117" s="344"/>
      <c r="Z117" s="344"/>
      <c r="AA117" s="344"/>
      <c r="AB117" s="344"/>
      <c r="AC117" s="344"/>
      <c r="AD117" s="311"/>
    </row>
    <row r="118" spans="1:31" ht="20.100000000000001" customHeight="1">
      <c r="A118" s="311"/>
      <c r="B118" s="311"/>
      <c r="C118" s="344"/>
      <c r="D118" s="85" t="s">
        <v>1960</v>
      </c>
      <c r="E118" s="344"/>
      <c r="F118" s="313"/>
      <c r="G118" s="314"/>
      <c r="H118" s="313"/>
      <c r="I118" s="314"/>
      <c r="J118" s="313"/>
      <c r="K118" s="314"/>
      <c r="L118" s="313"/>
      <c r="M118" s="314"/>
      <c r="N118" s="313"/>
      <c r="O118" s="314"/>
      <c r="P118" s="313"/>
      <c r="Q118" s="314"/>
      <c r="R118" s="313"/>
      <c r="S118" s="314"/>
      <c r="T118" s="313"/>
      <c r="U118" s="314"/>
      <c r="V118" s="447"/>
      <c r="W118" s="344"/>
      <c r="X118" s="344"/>
      <c r="Y118" s="344"/>
      <c r="Z118" s="344"/>
      <c r="AA118" s="344"/>
      <c r="AB118" s="344"/>
      <c r="AC118" s="344"/>
      <c r="AD118" s="311"/>
    </row>
    <row r="119" spans="1:31" ht="20.100000000000001" customHeight="1">
      <c r="A119" s="9" t="s">
        <v>5883</v>
      </c>
      <c r="B119" s="9" t="s">
        <v>94</v>
      </c>
      <c r="C119" s="343" t="s">
        <v>5878</v>
      </c>
      <c r="D119" s="9"/>
      <c r="E119" s="343"/>
      <c r="F119" s="11">
        <v>11</v>
      </c>
      <c r="G119" s="12">
        <v>100</v>
      </c>
      <c r="H119" s="11">
        <v>12</v>
      </c>
      <c r="I119" s="12">
        <v>100</v>
      </c>
      <c r="J119" s="11">
        <v>15</v>
      </c>
      <c r="K119" s="12">
        <v>100</v>
      </c>
      <c r="L119" s="11">
        <v>15</v>
      </c>
      <c r="M119" s="12">
        <v>100</v>
      </c>
      <c r="N119" s="11">
        <v>16</v>
      </c>
      <c r="O119" s="57">
        <v>100</v>
      </c>
      <c r="P119" s="11">
        <v>20</v>
      </c>
      <c r="Q119" s="57">
        <v>100</v>
      </c>
      <c r="R119" s="11">
        <v>22</v>
      </c>
      <c r="S119" s="57">
        <v>100</v>
      </c>
      <c r="T119" s="11"/>
      <c r="U119" s="12"/>
      <c r="V119" s="446" t="s">
        <v>28</v>
      </c>
      <c r="W119" s="343" t="s">
        <v>7406</v>
      </c>
      <c r="X119" s="343" t="s">
        <v>7406</v>
      </c>
      <c r="Y119" s="343" t="s">
        <v>7406</v>
      </c>
      <c r="Z119" s="343" t="s">
        <v>7406</v>
      </c>
      <c r="AA119" s="343" t="s">
        <v>7406</v>
      </c>
      <c r="AB119" s="343" t="s">
        <v>7406</v>
      </c>
      <c r="AC119" s="343"/>
      <c r="AD119" s="9"/>
    </row>
    <row r="120" spans="1:31" ht="20.100000000000001" customHeight="1">
      <c r="A120" s="9" t="s">
        <v>5884</v>
      </c>
      <c r="B120" s="9" t="s">
        <v>95</v>
      </c>
      <c r="C120" s="343" t="s">
        <v>5878</v>
      </c>
      <c r="D120" s="9"/>
      <c r="E120" s="343"/>
      <c r="F120" s="11">
        <v>11</v>
      </c>
      <c r="G120" s="12">
        <v>100</v>
      </c>
      <c r="H120" s="11">
        <v>12</v>
      </c>
      <c r="I120" s="12">
        <v>100</v>
      </c>
      <c r="J120" s="11">
        <v>15</v>
      </c>
      <c r="K120" s="12">
        <v>100</v>
      </c>
      <c r="L120" s="11">
        <v>15</v>
      </c>
      <c r="M120" s="12">
        <v>100</v>
      </c>
      <c r="N120" s="11">
        <v>16</v>
      </c>
      <c r="O120" s="57">
        <v>100</v>
      </c>
      <c r="P120" s="11">
        <v>20</v>
      </c>
      <c r="Q120" s="57">
        <v>100</v>
      </c>
      <c r="R120" s="11">
        <v>22</v>
      </c>
      <c r="S120" s="57">
        <v>100</v>
      </c>
      <c r="T120" s="11"/>
      <c r="U120" s="12"/>
      <c r="V120" s="446" t="s">
        <v>28</v>
      </c>
      <c r="W120" s="343" t="s">
        <v>7406</v>
      </c>
      <c r="X120" s="343" t="s">
        <v>7406</v>
      </c>
      <c r="Y120" s="343" t="s">
        <v>7406</v>
      </c>
      <c r="Z120" s="343" t="s">
        <v>7406</v>
      </c>
      <c r="AA120" s="343" t="s">
        <v>7406</v>
      </c>
      <c r="AB120" s="343" t="s">
        <v>7406</v>
      </c>
      <c r="AC120" s="343"/>
      <c r="AD120" s="9"/>
    </row>
    <row r="121" spans="1:31" ht="20.100000000000001" customHeight="1">
      <c r="A121" s="9" t="s">
        <v>5885</v>
      </c>
      <c r="B121" s="9" t="s">
        <v>96</v>
      </c>
      <c r="C121" s="343" t="s">
        <v>5878</v>
      </c>
      <c r="D121" s="9"/>
      <c r="E121" s="343"/>
      <c r="F121" s="11">
        <v>11</v>
      </c>
      <c r="G121" s="12">
        <v>100</v>
      </c>
      <c r="H121" s="11">
        <v>12</v>
      </c>
      <c r="I121" s="12">
        <v>100</v>
      </c>
      <c r="J121" s="11">
        <v>15</v>
      </c>
      <c r="K121" s="12">
        <v>100</v>
      </c>
      <c r="L121" s="11">
        <v>15</v>
      </c>
      <c r="M121" s="12">
        <v>100</v>
      </c>
      <c r="N121" s="11">
        <v>16</v>
      </c>
      <c r="O121" s="57">
        <v>100</v>
      </c>
      <c r="P121" s="11">
        <v>19</v>
      </c>
      <c r="Q121" s="57">
        <v>100</v>
      </c>
      <c r="R121" s="11">
        <v>22</v>
      </c>
      <c r="S121" s="57">
        <v>100</v>
      </c>
      <c r="T121" s="11"/>
      <c r="U121" s="12"/>
      <c r="V121" s="446" t="s">
        <v>28</v>
      </c>
      <c r="W121" s="343" t="s">
        <v>7406</v>
      </c>
      <c r="X121" s="343" t="s">
        <v>7406</v>
      </c>
      <c r="Y121" s="343" t="s">
        <v>7406</v>
      </c>
      <c r="Z121" s="343" t="s">
        <v>7406</v>
      </c>
      <c r="AA121" s="343" t="s">
        <v>7406</v>
      </c>
      <c r="AB121" s="343" t="s">
        <v>7406</v>
      </c>
      <c r="AC121" s="343"/>
      <c r="AD121" s="9"/>
    </row>
    <row r="122" spans="1:31" s="5" customFormat="1" ht="20.100000000000001" customHeight="1">
      <c r="A122" s="85"/>
      <c r="B122" s="85"/>
      <c r="C122" s="85"/>
      <c r="D122" s="85" t="s">
        <v>1959</v>
      </c>
      <c r="E122" s="344" t="s">
        <v>73</v>
      </c>
      <c r="F122" s="313"/>
      <c r="G122" s="314"/>
      <c r="H122" s="313"/>
      <c r="I122" s="314"/>
      <c r="J122" s="313"/>
      <c r="K122" s="314"/>
      <c r="L122" s="313"/>
      <c r="M122" s="314"/>
      <c r="N122" s="313"/>
      <c r="O122" s="314"/>
      <c r="P122" s="313">
        <v>1</v>
      </c>
      <c r="Q122" s="314"/>
      <c r="R122" s="313"/>
      <c r="S122" s="316"/>
      <c r="T122" s="313"/>
      <c r="U122" s="314"/>
      <c r="V122" s="85"/>
      <c r="W122" s="85"/>
      <c r="X122" s="85"/>
      <c r="Y122" s="85"/>
      <c r="Z122" s="85"/>
      <c r="AA122" s="85"/>
      <c r="AB122" s="85"/>
      <c r="AC122" s="344"/>
      <c r="AD122" s="311"/>
      <c r="AE122" s="51"/>
    </row>
    <row r="123" spans="1:31" s="5" customFormat="1" ht="20.100000000000001" customHeight="1">
      <c r="A123" s="311"/>
      <c r="B123" s="311"/>
      <c r="C123" s="344"/>
      <c r="D123" s="85" t="s">
        <v>1960</v>
      </c>
      <c r="E123" s="344"/>
      <c r="F123" s="313"/>
      <c r="G123" s="314"/>
      <c r="H123" s="313"/>
      <c r="I123" s="314"/>
      <c r="J123" s="313"/>
      <c r="K123" s="314"/>
      <c r="L123" s="313"/>
      <c r="M123" s="314"/>
      <c r="N123" s="313"/>
      <c r="O123" s="314"/>
      <c r="P123" s="313"/>
      <c r="Q123" s="314"/>
      <c r="R123" s="313"/>
      <c r="S123" s="314"/>
      <c r="T123" s="313"/>
      <c r="U123" s="314"/>
      <c r="V123" s="447"/>
      <c r="W123" s="344"/>
      <c r="X123" s="344"/>
      <c r="Y123" s="344"/>
      <c r="Z123" s="344"/>
      <c r="AA123" s="344"/>
      <c r="AB123" s="344"/>
      <c r="AC123" s="344"/>
      <c r="AD123" s="311"/>
      <c r="AE123" s="51"/>
    </row>
    <row r="124" spans="1:31" ht="20.100000000000001" customHeight="1">
      <c r="A124" s="9" t="s">
        <v>5886</v>
      </c>
      <c r="B124" s="9" t="s">
        <v>97</v>
      </c>
      <c r="C124" s="343" t="s">
        <v>5887</v>
      </c>
      <c r="D124" s="9" t="s">
        <v>7385</v>
      </c>
      <c r="E124" s="343" t="s">
        <v>73</v>
      </c>
      <c r="F124" s="11"/>
      <c r="G124" s="12"/>
      <c r="H124" s="11"/>
      <c r="I124" s="12"/>
      <c r="J124" s="11"/>
      <c r="K124" s="12"/>
      <c r="L124" s="11"/>
      <c r="M124" s="12"/>
      <c r="N124" s="56"/>
      <c r="O124" s="57"/>
      <c r="P124" s="56">
        <v>1</v>
      </c>
      <c r="Q124" s="57">
        <v>100</v>
      </c>
      <c r="R124" s="11"/>
      <c r="S124" s="12"/>
      <c r="T124" s="11"/>
      <c r="U124" s="12"/>
      <c r="V124" s="446"/>
      <c r="W124" s="343"/>
      <c r="X124" s="343"/>
      <c r="Y124" s="343"/>
      <c r="Z124" s="343"/>
      <c r="AA124" s="343"/>
      <c r="AB124" s="343"/>
      <c r="AC124" s="343"/>
      <c r="AD124" s="9"/>
    </row>
    <row r="125" spans="1:31" ht="20.100000000000001" customHeight="1">
      <c r="A125" s="311"/>
      <c r="B125" s="311"/>
      <c r="C125" s="344"/>
      <c r="D125" s="311" t="s">
        <v>3689</v>
      </c>
      <c r="E125" s="344"/>
      <c r="F125" s="313"/>
      <c r="G125" s="314"/>
      <c r="H125" s="313"/>
      <c r="I125" s="314"/>
      <c r="J125" s="313"/>
      <c r="K125" s="314"/>
      <c r="L125" s="313"/>
      <c r="M125" s="314"/>
      <c r="N125" s="313"/>
      <c r="O125" s="314"/>
      <c r="P125" s="313"/>
      <c r="Q125" s="314"/>
      <c r="R125" s="313"/>
      <c r="S125" s="314"/>
      <c r="T125" s="313"/>
      <c r="U125" s="314"/>
      <c r="V125" s="447"/>
      <c r="W125" s="344"/>
      <c r="X125" s="344"/>
      <c r="Y125" s="344"/>
      <c r="Z125" s="344"/>
      <c r="AA125" s="344"/>
      <c r="AB125" s="344"/>
      <c r="AC125" s="344"/>
      <c r="AD125" s="311"/>
    </row>
    <row r="126" spans="1:31" ht="20.100000000000001" customHeight="1">
      <c r="A126" s="311"/>
      <c r="B126" s="311"/>
      <c r="C126" s="344"/>
      <c r="D126" s="311" t="s">
        <v>7301</v>
      </c>
      <c r="E126" s="344"/>
      <c r="F126" s="313"/>
      <c r="G126" s="314"/>
      <c r="H126" s="313"/>
      <c r="I126" s="314"/>
      <c r="J126" s="313"/>
      <c r="K126" s="314"/>
      <c r="L126" s="313"/>
      <c r="M126" s="314"/>
      <c r="N126" s="313"/>
      <c r="O126" s="314"/>
      <c r="P126" s="313"/>
      <c r="Q126" s="314"/>
      <c r="R126" s="313"/>
      <c r="S126" s="314"/>
      <c r="T126" s="313"/>
      <c r="U126" s="314"/>
      <c r="V126" s="447"/>
      <c r="W126" s="344"/>
      <c r="X126" s="344"/>
      <c r="Y126" s="344"/>
      <c r="Z126" s="344"/>
      <c r="AA126" s="344"/>
      <c r="AB126" s="344"/>
      <c r="AC126" s="344"/>
      <c r="AD126" s="311"/>
    </row>
    <row r="127" spans="1:31" ht="20.100000000000001" customHeight="1">
      <c r="A127" s="311"/>
      <c r="B127" s="311"/>
      <c r="C127" s="344"/>
      <c r="D127" s="311" t="s">
        <v>7387</v>
      </c>
      <c r="E127" s="344"/>
      <c r="F127" s="313"/>
      <c r="G127" s="314"/>
      <c r="H127" s="313"/>
      <c r="I127" s="314"/>
      <c r="J127" s="313"/>
      <c r="K127" s="314"/>
      <c r="L127" s="313"/>
      <c r="M127" s="314"/>
      <c r="N127" s="313"/>
      <c r="O127" s="314"/>
      <c r="P127" s="313"/>
      <c r="Q127" s="314"/>
      <c r="R127" s="313"/>
      <c r="S127" s="314"/>
      <c r="T127" s="313"/>
      <c r="U127" s="314"/>
      <c r="V127" s="447"/>
      <c r="W127" s="344"/>
      <c r="X127" s="344"/>
      <c r="Y127" s="344"/>
      <c r="Z127" s="344"/>
      <c r="AA127" s="344"/>
      <c r="AB127" s="344"/>
      <c r="AC127" s="344"/>
      <c r="AD127" s="311"/>
    </row>
    <row r="128" spans="1:31" ht="20.100000000000001" customHeight="1">
      <c r="A128" s="311"/>
      <c r="B128" s="311"/>
      <c r="C128" s="344"/>
      <c r="D128" s="85" t="s">
        <v>1959</v>
      </c>
      <c r="E128" s="344"/>
      <c r="F128" s="313"/>
      <c r="G128" s="314"/>
      <c r="H128" s="313"/>
      <c r="I128" s="314"/>
      <c r="J128" s="313"/>
      <c r="K128" s="314"/>
      <c r="L128" s="313"/>
      <c r="M128" s="314"/>
      <c r="N128" s="313"/>
      <c r="O128" s="314"/>
      <c r="P128" s="313"/>
      <c r="Q128" s="314"/>
      <c r="R128" s="313"/>
      <c r="S128" s="314"/>
      <c r="T128" s="313"/>
      <c r="U128" s="314"/>
      <c r="V128" s="447"/>
      <c r="W128" s="344"/>
      <c r="X128" s="344"/>
      <c r="Y128" s="344"/>
      <c r="Z128" s="344"/>
      <c r="AA128" s="344"/>
      <c r="AB128" s="344"/>
      <c r="AC128" s="344"/>
      <c r="AD128" s="311"/>
    </row>
    <row r="129" spans="1:31" ht="20.100000000000001" customHeight="1">
      <c r="A129" s="311"/>
      <c r="B129" s="311"/>
      <c r="C129" s="344"/>
      <c r="D129" s="85" t="s">
        <v>1960</v>
      </c>
      <c r="E129" s="344"/>
      <c r="F129" s="313"/>
      <c r="G129" s="314"/>
      <c r="H129" s="313"/>
      <c r="I129" s="314"/>
      <c r="J129" s="313"/>
      <c r="K129" s="314"/>
      <c r="L129" s="313"/>
      <c r="M129" s="314"/>
      <c r="N129" s="313"/>
      <c r="O129" s="314"/>
      <c r="P129" s="313"/>
      <c r="Q129" s="314"/>
      <c r="R129" s="313"/>
      <c r="S129" s="314"/>
      <c r="T129" s="313"/>
      <c r="U129" s="314"/>
      <c r="V129" s="447"/>
      <c r="W129" s="344"/>
      <c r="X129" s="344"/>
      <c r="Y129" s="344"/>
      <c r="Z129" s="344"/>
      <c r="AA129" s="344"/>
      <c r="AB129" s="344"/>
      <c r="AC129" s="344"/>
      <c r="AD129" s="311"/>
    </row>
    <row r="130" spans="1:31" ht="20.100000000000001" customHeight="1">
      <c r="A130" s="9" t="s">
        <v>5888</v>
      </c>
      <c r="B130" s="9" t="s">
        <v>98</v>
      </c>
      <c r="C130" s="343" t="s">
        <v>5878</v>
      </c>
      <c r="D130" s="119" t="s">
        <v>7747</v>
      </c>
      <c r="E130" s="343"/>
      <c r="F130" s="11">
        <v>1</v>
      </c>
      <c r="G130" s="12">
        <v>50</v>
      </c>
      <c r="H130" s="11"/>
      <c r="I130" s="12"/>
      <c r="J130" s="11">
        <v>2</v>
      </c>
      <c r="K130" s="12">
        <v>40</v>
      </c>
      <c r="L130" s="11"/>
      <c r="M130" s="12"/>
      <c r="N130" s="56">
        <v>4</v>
      </c>
      <c r="O130" s="57">
        <v>80</v>
      </c>
      <c r="P130" s="56">
        <v>2</v>
      </c>
      <c r="Q130" s="57">
        <v>100</v>
      </c>
      <c r="R130" s="56">
        <v>1</v>
      </c>
      <c r="S130" s="57">
        <v>33.333333333333336</v>
      </c>
      <c r="T130" s="56"/>
      <c r="U130" s="12"/>
      <c r="V130" s="446" t="s">
        <v>28</v>
      </c>
      <c r="W130" s="343" t="s">
        <v>7406</v>
      </c>
      <c r="X130" s="343" t="s">
        <v>7406</v>
      </c>
      <c r="Y130" s="343" t="s">
        <v>7406</v>
      </c>
      <c r="Z130" s="343" t="s">
        <v>7406</v>
      </c>
      <c r="AA130" s="343" t="s">
        <v>7406</v>
      </c>
      <c r="AB130" s="343" t="s">
        <v>7406</v>
      </c>
      <c r="AC130" s="343"/>
      <c r="AD130" s="9"/>
    </row>
    <row r="131" spans="1:31" ht="20.100000000000001" customHeight="1">
      <c r="A131" s="311"/>
      <c r="B131" s="311"/>
      <c r="C131" s="344"/>
      <c r="D131" s="120" t="s">
        <v>6907</v>
      </c>
      <c r="E131" s="344"/>
      <c r="F131" s="313">
        <v>1</v>
      </c>
      <c r="G131" s="314">
        <v>50</v>
      </c>
      <c r="H131" s="313">
        <v>2</v>
      </c>
      <c r="I131" s="314">
        <v>100</v>
      </c>
      <c r="J131" s="313">
        <v>3</v>
      </c>
      <c r="K131" s="314">
        <v>60</v>
      </c>
      <c r="L131" s="313"/>
      <c r="M131" s="314"/>
      <c r="N131" s="315">
        <v>1</v>
      </c>
      <c r="O131" s="316">
        <v>20</v>
      </c>
      <c r="P131" s="315"/>
      <c r="Q131" s="316"/>
      <c r="R131" s="315">
        <v>2</v>
      </c>
      <c r="S131" s="316">
        <v>66.666666666666671</v>
      </c>
      <c r="T131" s="315"/>
      <c r="U131" s="314"/>
      <c r="V131" s="447"/>
      <c r="W131" s="344"/>
      <c r="X131" s="344"/>
      <c r="Y131" s="344"/>
      <c r="Z131" s="344"/>
      <c r="AA131" s="344"/>
      <c r="AB131" s="344"/>
      <c r="AC131" s="344"/>
      <c r="AD131" s="311"/>
    </row>
    <row r="132" spans="1:31" ht="20.100000000000001" customHeight="1">
      <c r="A132" s="9" t="s">
        <v>5889</v>
      </c>
      <c r="B132" s="9" t="s">
        <v>99</v>
      </c>
      <c r="C132" s="343" t="s">
        <v>5878</v>
      </c>
      <c r="D132" s="9"/>
      <c r="E132" s="343"/>
      <c r="F132" s="11">
        <v>2</v>
      </c>
      <c r="G132" s="12">
        <v>100</v>
      </c>
      <c r="H132" s="11">
        <v>2</v>
      </c>
      <c r="I132" s="12">
        <v>100</v>
      </c>
      <c r="J132" s="11">
        <v>5</v>
      </c>
      <c r="K132" s="12">
        <v>100</v>
      </c>
      <c r="L132" s="11"/>
      <c r="M132" s="12"/>
      <c r="N132" s="56">
        <v>5</v>
      </c>
      <c r="O132" s="57">
        <v>100</v>
      </c>
      <c r="P132" s="56">
        <v>2</v>
      </c>
      <c r="Q132" s="57">
        <v>100</v>
      </c>
      <c r="R132" s="56">
        <v>3</v>
      </c>
      <c r="S132" s="57">
        <v>100</v>
      </c>
      <c r="T132" s="56"/>
      <c r="U132" s="12"/>
      <c r="V132" s="446" t="s">
        <v>28</v>
      </c>
      <c r="W132" s="343" t="s">
        <v>7406</v>
      </c>
      <c r="X132" s="343" t="s">
        <v>7406</v>
      </c>
      <c r="Y132" s="343" t="s">
        <v>7406</v>
      </c>
      <c r="Z132" s="343" t="s">
        <v>7406</v>
      </c>
      <c r="AA132" s="343" t="s">
        <v>7406</v>
      </c>
      <c r="AB132" s="343" t="s">
        <v>7406</v>
      </c>
      <c r="AC132" s="343"/>
      <c r="AD132" s="9"/>
    </row>
    <row r="133" spans="1:31" ht="20.100000000000001" customHeight="1">
      <c r="A133" s="9" t="s">
        <v>5890</v>
      </c>
      <c r="B133" s="9" t="s">
        <v>100</v>
      </c>
      <c r="C133" s="343" t="s">
        <v>5878</v>
      </c>
      <c r="D133" s="9"/>
      <c r="E133" s="343"/>
      <c r="F133" s="11">
        <v>2</v>
      </c>
      <c r="G133" s="12">
        <v>100</v>
      </c>
      <c r="H133" s="11">
        <v>2</v>
      </c>
      <c r="I133" s="12">
        <v>100</v>
      </c>
      <c r="J133" s="11">
        <v>5</v>
      </c>
      <c r="K133" s="12">
        <v>100</v>
      </c>
      <c r="L133" s="11"/>
      <c r="M133" s="12"/>
      <c r="N133" s="56">
        <v>5</v>
      </c>
      <c r="O133" s="57">
        <v>100</v>
      </c>
      <c r="P133" s="56">
        <v>2</v>
      </c>
      <c r="Q133" s="57">
        <v>100</v>
      </c>
      <c r="R133" s="56">
        <v>3</v>
      </c>
      <c r="S133" s="57">
        <v>100</v>
      </c>
      <c r="T133" s="11"/>
      <c r="U133" s="12"/>
      <c r="V133" s="446" t="s">
        <v>28</v>
      </c>
      <c r="W133" s="343" t="s">
        <v>7406</v>
      </c>
      <c r="X133" s="343" t="s">
        <v>7406</v>
      </c>
      <c r="Y133" s="343" t="s">
        <v>7406</v>
      </c>
      <c r="Z133" s="343" t="s">
        <v>7406</v>
      </c>
      <c r="AA133" s="343" t="s">
        <v>7406</v>
      </c>
      <c r="AB133" s="343" t="s">
        <v>7406</v>
      </c>
      <c r="AC133" s="343"/>
      <c r="AD133" s="9"/>
    </row>
    <row r="134" spans="1:31" s="5" customFormat="1" ht="20.100000000000001" customHeight="1">
      <c r="A134" s="85"/>
      <c r="B134" s="85"/>
      <c r="C134" s="85"/>
      <c r="D134" s="85" t="s">
        <v>1959</v>
      </c>
      <c r="E134" s="344" t="s">
        <v>73</v>
      </c>
      <c r="F134" s="313"/>
      <c r="G134" s="314"/>
      <c r="H134" s="313"/>
      <c r="I134" s="314"/>
      <c r="J134" s="313"/>
      <c r="K134" s="314"/>
      <c r="L134" s="313"/>
      <c r="M134" s="314"/>
      <c r="N134" s="313"/>
      <c r="O134" s="314"/>
      <c r="P134" s="313"/>
      <c r="Q134" s="314"/>
      <c r="R134" s="313"/>
      <c r="S134" s="314"/>
      <c r="T134" s="313"/>
      <c r="U134" s="314"/>
      <c r="V134" s="85"/>
      <c r="W134" s="85"/>
      <c r="X134" s="85"/>
      <c r="Y134" s="85"/>
      <c r="Z134" s="85"/>
      <c r="AA134" s="85"/>
      <c r="AB134" s="85"/>
      <c r="AC134" s="344"/>
      <c r="AD134" s="311"/>
      <c r="AE134" s="51"/>
    </row>
    <row r="135" spans="1:31" s="5" customFormat="1" ht="20.100000000000001" customHeight="1">
      <c r="A135" s="311"/>
      <c r="B135" s="311"/>
      <c r="C135" s="344"/>
      <c r="D135" s="85" t="s">
        <v>1960</v>
      </c>
      <c r="E135" s="344"/>
      <c r="F135" s="313"/>
      <c r="G135" s="314"/>
      <c r="H135" s="313"/>
      <c r="I135" s="314"/>
      <c r="J135" s="313"/>
      <c r="K135" s="314"/>
      <c r="L135" s="313"/>
      <c r="M135" s="314"/>
      <c r="N135" s="313"/>
      <c r="O135" s="314"/>
      <c r="P135" s="313"/>
      <c r="Q135" s="314"/>
      <c r="R135" s="313"/>
      <c r="S135" s="314"/>
      <c r="T135" s="313"/>
      <c r="U135" s="314"/>
      <c r="V135" s="447"/>
      <c r="W135" s="344"/>
      <c r="X135" s="344"/>
      <c r="Y135" s="344"/>
      <c r="Z135" s="344"/>
      <c r="AA135" s="344"/>
      <c r="AB135" s="344"/>
      <c r="AC135" s="344"/>
      <c r="AD135" s="311"/>
      <c r="AE135" s="51"/>
    </row>
    <row r="136" spans="1:31" ht="20.100000000000001" customHeight="1">
      <c r="A136" s="9" t="s">
        <v>5891</v>
      </c>
      <c r="B136" s="9" t="s">
        <v>101</v>
      </c>
      <c r="C136" s="343" t="s">
        <v>5892</v>
      </c>
      <c r="D136" s="9" t="s">
        <v>7385</v>
      </c>
      <c r="E136" s="343" t="s">
        <v>73</v>
      </c>
      <c r="F136" s="11"/>
      <c r="G136" s="12"/>
      <c r="H136" s="11"/>
      <c r="I136" s="12"/>
      <c r="J136" s="11"/>
      <c r="K136" s="12"/>
      <c r="L136" s="11"/>
      <c r="M136" s="12"/>
      <c r="N136" s="11"/>
      <c r="O136" s="12"/>
      <c r="P136" s="11"/>
      <c r="Q136" s="12"/>
      <c r="R136" s="11"/>
      <c r="S136" s="12"/>
      <c r="T136" s="11"/>
      <c r="U136" s="12"/>
      <c r="V136" s="446" t="s">
        <v>28</v>
      </c>
      <c r="W136" s="343" t="s">
        <v>7406</v>
      </c>
      <c r="X136" s="343" t="s">
        <v>7406</v>
      </c>
      <c r="Y136" s="343" t="s">
        <v>7406</v>
      </c>
      <c r="Z136" s="343" t="s">
        <v>7406</v>
      </c>
      <c r="AA136" s="343" t="s">
        <v>7406</v>
      </c>
      <c r="AB136" s="343" t="s">
        <v>7406</v>
      </c>
      <c r="AC136" s="343"/>
      <c r="AD136" s="9"/>
    </row>
    <row r="137" spans="1:31" ht="20.100000000000001" customHeight="1">
      <c r="A137" s="311"/>
      <c r="B137" s="311"/>
      <c r="C137" s="344"/>
      <c r="D137" s="311" t="s">
        <v>3689</v>
      </c>
      <c r="E137" s="344"/>
      <c r="F137" s="313"/>
      <c r="G137" s="314"/>
      <c r="H137" s="313"/>
      <c r="I137" s="314"/>
      <c r="J137" s="313"/>
      <c r="K137" s="314"/>
      <c r="L137" s="313"/>
      <c r="M137" s="314"/>
      <c r="N137" s="313"/>
      <c r="O137" s="314"/>
      <c r="P137" s="313"/>
      <c r="Q137" s="314"/>
      <c r="R137" s="313"/>
      <c r="S137" s="314"/>
      <c r="T137" s="313"/>
      <c r="U137" s="314"/>
      <c r="V137" s="447"/>
      <c r="W137" s="344"/>
      <c r="X137" s="344"/>
      <c r="Y137" s="344"/>
      <c r="Z137" s="344"/>
      <c r="AA137" s="344"/>
      <c r="AB137" s="344"/>
      <c r="AC137" s="344"/>
      <c r="AD137" s="311"/>
    </row>
    <row r="138" spans="1:31" ht="20.100000000000001" customHeight="1">
      <c r="A138" s="311"/>
      <c r="B138" s="311"/>
      <c r="C138" s="344"/>
      <c r="D138" s="311" t="s">
        <v>7301</v>
      </c>
      <c r="E138" s="344"/>
      <c r="F138" s="313"/>
      <c r="G138" s="314"/>
      <c r="H138" s="313"/>
      <c r="I138" s="314"/>
      <c r="J138" s="313"/>
      <c r="K138" s="314"/>
      <c r="L138" s="313"/>
      <c r="M138" s="314"/>
      <c r="N138" s="313"/>
      <c r="O138" s="314"/>
      <c r="P138" s="313"/>
      <c r="Q138" s="314"/>
      <c r="R138" s="313"/>
      <c r="S138" s="314"/>
      <c r="T138" s="313"/>
      <c r="U138" s="314"/>
      <c r="V138" s="447"/>
      <c r="W138" s="344"/>
      <c r="X138" s="344"/>
      <c r="Y138" s="344"/>
      <c r="Z138" s="344"/>
      <c r="AA138" s="344"/>
      <c r="AB138" s="344"/>
      <c r="AC138" s="344"/>
      <c r="AD138" s="311"/>
    </row>
    <row r="139" spans="1:31" ht="20.100000000000001" customHeight="1">
      <c r="A139" s="311"/>
      <c r="B139" s="311"/>
      <c r="C139" s="344"/>
      <c r="D139" s="311" t="s">
        <v>7387</v>
      </c>
      <c r="E139" s="344"/>
      <c r="F139" s="313"/>
      <c r="G139" s="314"/>
      <c r="H139" s="313"/>
      <c r="I139" s="314"/>
      <c r="J139" s="313"/>
      <c r="K139" s="314"/>
      <c r="L139" s="313"/>
      <c r="M139" s="314"/>
      <c r="N139" s="313"/>
      <c r="O139" s="314"/>
      <c r="P139" s="313"/>
      <c r="Q139" s="314"/>
      <c r="R139" s="313"/>
      <c r="S139" s="314"/>
      <c r="T139" s="313"/>
      <c r="U139" s="314"/>
      <c r="V139" s="447"/>
      <c r="W139" s="344"/>
      <c r="X139" s="344"/>
      <c r="Y139" s="344"/>
      <c r="Z139" s="344"/>
      <c r="AA139" s="344"/>
      <c r="AB139" s="344"/>
      <c r="AC139" s="344"/>
      <c r="AD139" s="311"/>
    </row>
    <row r="140" spans="1:31" ht="20.100000000000001" customHeight="1">
      <c r="A140" s="311"/>
      <c r="B140" s="311"/>
      <c r="C140" s="344"/>
      <c r="D140" s="85" t="s">
        <v>1959</v>
      </c>
      <c r="E140" s="344"/>
      <c r="F140" s="313"/>
      <c r="G140" s="314"/>
      <c r="H140" s="313"/>
      <c r="I140" s="314"/>
      <c r="J140" s="313"/>
      <c r="K140" s="314"/>
      <c r="L140" s="313"/>
      <c r="M140" s="314"/>
      <c r="N140" s="313"/>
      <c r="O140" s="314"/>
      <c r="P140" s="313"/>
      <c r="Q140" s="314"/>
      <c r="R140" s="313"/>
      <c r="S140" s="314"/>
      <c r="T140" s="313"/>
      <c r="U140" s="314"/>
      <c r="V140" s="447"/>
      <c r="W140" s="344"/>
      <c r="X140" s="344"/>
      <c r="Y140" s="344"/>
      <c r="Z140" s="344"/>
      <c r="AA140" s="344"/>
      <c r="AB140" s="344"/>
      <c r="AC140" s="344"/>
      <c r="AD140" s="311"/>
    </row>
    <row r="141" spans="1:31" ht="20.100000000000001" customHeight="1">
      <c r="A141" s="311"/>
      <c r="B141" s="311"/>
      <c r="C141" s="344"/>
      <c r="D141" s="85" t="s">
        <v>1960</v>
      </c>
      <c r="E141" s="344"/>
      <c r="F141" s="313"/>
      <c r="G141" s="314"/>
      <c r="H141" s="313"/>
      <c r="I141" s="314"/>
      <c r="J141" s="313"/>
      <c r="K141" s="314"/>
      <c r="L141" s="313"/>
      <c r="M141" s="314"/>
      <c r="N141" s="313"/>
      <c r="O141" s="314"/>
      <c r="P141" s="313"/>
      <c r="Q141" s="314"/>
      <c r="R141" s="313"/>
      <c r="S141" s="314"/>
      <c r="T141" s="313"/>
      <c r="U141" s="314"/>
      <c r="V141" s="447"/>
      <c r="W141" s="344"/>
      <c r="X141" s="344"/>
      <c r="Y141" s="344"/>
      <c r="Z141" s="344"/>
      <c r="AA141" s="344"/>
      <c r="AB141" s="344"/>
      <c r="AC141" s="344"/>
      <c r="AD141" s="311"/>
    </row>
    <row r="142" spans="1:31" ht="20.100000000000001" customHeight="1">
      <c r="A142" s="9" t="s">
        <v>5893</v>
      </c>
      <c r="B142" s="9" t="s">
        <v>102</v>
      </c>
      <c r="C142" s="343" t="s">
        <v>5878</v>
      </c>
      <c r="D142" s="119" t="s">
        <v>1347</v>
      </c>
      <c r="E142" s="343"/>
      <c r="F142" s="11"/>
      <c r="G142" s="12"/>
      <c r="H142" s="11"/>
      <c r="I142" s="12"/>
      <c r="J142" s="11"/>
      <c r="K142" s="12"/>
      <c r="L142" s="11"/>
      <c r="M142" s="12"/>
      <c r="N142" s="56"/>
      <c r="O142" s="57"/>
      <c r="P142" s="56"/>
      <c r="Q142" s="57"/>
      <c r="R142" s="56">
        <v>3</v>
      </c>
      <c r="S142" s="57">
        <v>50</v>
      </c>
      <c r="T142" s="56"/>
      <c r="U142" s="12"/>
      <c r="V142" s="446" t="s">
        <v>28</v>
      </c>
      <c r="W142" s="343" t="s">
        <v>7406</v>
      </c>
      <c r="X142" s="343" t="s">
        <v>7406</v>
      </c>
      <c r="Y142" s="343" t="s">
        <v>7406</v>
      </c>
      <c r="Z142" s="343" t="s">
        <v>7406</v>
      </c>
      <c r="AA142" s="343" t="s">
        <v>7406</v>
      </c>
      <c r="AB142" s="343" t="s">
        <v>7406</v>
      </c>
      <c r="AC142" s="343"/>
      <c r="AD142" s="9"/>
    </row>
    <row r="143" spans="1:31" ht="20.100000000000001" customHeight="1">
      <c r="A143" s="311"/>
      <c r="B143" s="311"/>
      <c r="C143" s="344"/>
      <c r="D143" s="120" t="s">
        <v>1348</v>
      </c>
      <c r="E143" s="344"/>
      <c r="F143" s="313"/>
      <c r="G143" s="314"/>
      <c r="H143" s="313">
        <v>1</v>
      </c>
      <c r="I143" s="314">
        <v>33.333333333333336</v>
      </c>
      <c r="J143" s="313"/>
      <c r="K143" s="314"/>
      <c r="L143" s="313">
        <v>3</v>
      </c>
      <c r="M143" s="314">
        <v>42.857142857142854</v>
      </c>
      <c r="N143" s="315">
        <v>1</v>
      </c>
      <c r="O143" s="316">
        <v>33.299999999999997</v>
      </c>
      <c r="P143" s="315"/>
      <c r="Q143" s="316"/>
      <c r="R143" s="315"/>
      <c r="S143" s="316"/>
      <c r="T143" s="315"/>
      <c r="U143" s="314"/>
      <c r="V143" s="447"/>
      <c r="W143" s="344"/>
      <c r="X143" s="344"/>
      <c r="Y143" s="344"/>
      <c r="Z143" s="344"/>
      <c r="AA143" s="344"/>
      <c r="AB143" s="344"/>
      <c r="AC143" s="344"/>
      <c r="AD143" s="311"/>
    </row>
    <row r="144" spans="1:31" ht="20.100000000000001" customHeight="1">
      <c r="A144" s="311"/>
      <c r="B144" s="311"/>
      <c r="C144" s="344"/>
      <c r="D144" s="120" t="s">
        <v>1349</v>
      </c>
      <c r="E144" s="344"/>
      <c r="F144" s="313"/>
      <c r="G144" s="314"/>
      <c r="H144" s="313">
        <v>2</v>
      </c>
      <c r="I144" s="314">
        <v>66.666666666666671</v>
      </c>
      <c r="J144" s="313"/>
      <c r="K144" s="314"/>
      <c r="L144" s="313">
        <v>2</v>
      </c>
      <c r="M144" s="314">
        <v>28.571428571428569</v>
      </c>
      <c r="N144" s="315">
        <v>1</v>
      </c>
      <c r="O144" s="316">
        <v>33.299999999999997</v>
      </c>
      <c r="P144" s="315">
        <v>1</v>
      </c>
      <c r="Q144" s="316">
        <v>50</v>
      </c>
      <c r="R144" s="315"/>
      <c r="S144" s="316"/>
      <c r="T144" s="315"/>
      <c r="U144" s="314"/>
      <c r="V144" s="447"/>
      <c r="W144" s="344"/>
      <c r="X144" s="344"/>
      <c r="Y144" s="344"/>
      <c r="Z144" s="344"/>
      <c r="AA144" s="344"/>
      <c r="AB144" s="344"/>
      <c r="AC144" s="344"/>
      <c r="AD144" s="311"/>
    </row>
    <row r="145" spans="1:31" ht="20.100000000000001" customHeight="1">
      <c r="A145" s="311"/>
      <c r="B145" s="311"/>
      <c r="C145" s="344"/>
      <c r="D145" s="120" t="s">
        <v>1350</v>
      </c>
      <c r="E145" s="344"/>
      <c r="F145" s="313"/>
      <c r="G145" s="314"/>
      <c r="H145" s="313"/>
      <c r="I145" s="314"/>
      <c r="J145" s="313"/>
      <c r="K145" s="314"/>
      <c r="L145" s="313">
        <v>1</v>
      </c>
      <c r="M145" s="314">
        <v>14.285714285714285</v>
      </c>
      <c r="N145" s="315">
        <v>1</v>
      </c>
      <c r="O145" s="316">
        <v>33.299999999999997</v>
      </c>
      <c r="P145" s="315">
        <v>1</v>
      </c>
      <c r="Q145" s="316">
        <v>50</v>
      </c>
      <c r="R145" s="315">
        <v>2</v>
      </c>
      <c r="S145" s="316">
        <v>33.333333333333336</v>
      </c>
      <c r="T145" s="315"/>
      <c r="U145" s="314"/>
      <c r="V145" s="447"/>
      <c r="W145" s="344"/>
      <c r="X145" s="344"/>
      <c r="Y145" s="344"/>
      <c r="Z145" s="344"/>
      <c r="AA145" s="344"/>
      <c r="AB145" s="344"/>
      <c r="AC145" s="344"/>
      <c r="AD145" s="311"/>
    </row>
    <row r="146" spans="1:31" ht="20.100000000000001" customHeight="1">
      <c r="A146" s="311"/>
      <c r="B146" s="311"/>
      <c r="C146" s="344"/>
      <c r="D146" s="120" t="s">
        <v>1351</v>
      </c>
      <c r="E146" s="344"/>
      <c r="F146" s="313"/>
      <c r="G146" s="314"/>
      <c r="H146" s="313"/>
      <c r="I146" s="314"/>
      <c r="J146" s="313"/>
      <c r="K146" s="314"/>
      <c r="L146" s="313">
        <v>1</v>
      </c>
      <c r="M146" s="314">
        <v>14.285714285714285</v>
      </c>
      <c r="N146" s="315"/>
      <c r="O146" s="316"/>
      <c r="P146" s="315"/>
      <c r="Q146" s="316"/>
      <c r="R146" s="315">
        <v>1</v>
      </c>
      <c r="S146" s="316">
        <v>16.666666666666668</v>
      </c>
      <c r="T146" s="315"/>
      <c r="U146" s="314"/>
      <c r="V146" s="447"/>
      <c r="W146" s="344"/>
      <c r="X146" s="344"/>
      <c r="Y146" s="344"/>
      <c r="Z146" s="344"/>
      <c r="AA146" s="344"/>
      <c r="AB146" s="344"/>
      <c r="AC146" s="344"/>
      <c r="AD146" s="311"/>
    </row>
    <row r="147" spans="1:31" ht="20.100000000000001" customHeight="1">
      <c r="A147" s="311"/>
      <c r="B147" s="311"/>
      <c r="C147" s="344"/>
      <c r="D147" s="120" t="s">
        <v>6908</v>
      </c>
      <c r="E147" s="344"/>
      <c r="F147" s="313"/>
      <c r="G147" s="314"/>
      <c r="H147" s="313"/>
      <c r="I147" s="314"/>
      <c r="J147" s="313"/>
      <c r="K147" s="314"/>
      <c r="L147" s="313"/>
      <c r="M147" s="314"/>
      <c r="N147" s="315"/>
      <c r="O147" s="316"/>
      <c r="P147" s="315"/>
      <c r="Q147" s="316"/>
      <c r="R147" s="313"/>
      <c r="S147" s="314"/>
      <c r="T147" s="313"/>
      <c r="U147" s="314"/>
      <c r="V147" s="447"/>
      <c r="W147" s="344"/>
      <c r="X147" s="344"/>
      <c r="Y147" s="344"/>
      <c r="Z147" s="344"/>
      <c r="AA147" s="344"/>
      <c r="AB147" s="344"/>
      <c r="AC147" s="344"/>
      <c r="AD147" s="311"/>
    </row>
    <row r="148" spans="1:31" ht="20.100000000000001" customHeight="1">
      <c r="A148" s="9" t="s">
        <v>5894</v>
      </c>
      <c r="B148" s="9" t="s">
        <v>103</v>
      </c>
      <c r="C148" s="343" t="s">
        <v>5878</v>
      </c>
      <c r="D148" s="9"/>
      <c r="E148" s="343"/>
      <c r="F148" s="11"/>
      <c r="G148" s="12"/>
      <c r="H148" s="11">
        <v>3</v>
      </c>
      <c r="I148" s="12">
        <v>100</v>
      </c>
      <c r="J148" s="11"/>
      <c r="K148" s="12"/>
      <c r="L148" s="11">
        <v>7</v>
      </c>
      <c r="M148" s="12">
        <v>100</v>
      </c>
      <c r="N148" s="56">
        <v>3</v>
      </c>
      <c r="O148" s="57">
        <v>100</v>
      </c>
      <c r="P148" s="56">
        <v>2</v>
      </c>
      <c r="Q148" s="57">
        <v>100</v>
      </c>
      <c r="R148" s="11">
        <v>6</v>
      </c>
      <c r="S148" s="57">
        <v>100</v>
      </c>
      <c r="T148" s="11"/>
      <c r="U148" s="12"/>
      <c r="V148" s="446" t="s">
        <v>28</v>
      </c>
      <c r="W148" s="343" t="s">
        <v>7406</v>
      </c>
      <c r="X148" s="343" t="s">
        <v>7406</v>
      </c>
      <c r="Y148" s="343" t="s">
        <v>7406</v>
      </c>
      <c r="Z148" s="343" t="s">
        <v>7406</v>
      </c>
      <c r="AA148" s="343" t="s">
        <v>7406</v>
      </c>
      <c r="AB148" s="343" t="s">
        <v>7406</v>
      </c>
      <c r="AC148" s="343"/>
      <c r="AD148" s="9"/>
    </row>
    <row r="149" spans="1:31" ht="20.100000000000001" customHeight="1">
      <c r="A149" s="9" t="s">
        <v>5895</v>
      </c>
      <c r="B149" s="9" t="s">
        <v>104</v>
      </c>
      <c r="C149" s="343" t="s">
        <v>5878</v>
      </c>
      <c r="D149" s="9"/>
      <c r="E149" s="343"/>
      <c r="F149" s="11"/>
      <c r="G149" s="12"/>
      <c r="H149" s="11">
        <v>3</v>
      </c>
      <c r="I149" s="12">
        <v>100</v>
      </c>
      <c r="J149" s="11"/>
      <c r="K149" s="12"/>
      <c r="L149" s="11">
        <v>7</v>
      </c>
      <c r="M149" s="12">
        <v>100</v>
      </c>
      <c r="N149" s="56">
        <v>3</v>
      </c>
      <c r="O149" s="57">
        <v>100</v>
      </c>
      <c r="P149" s="56">
        <v>1</v>
      </c>
      <c r="Q149" s="57">
        <v>50</v>
      </c>
      <c r="R149" s="11">
        <v>6</v>
      </c>
      <c r="S149" s="57">
        <v>100</v>
      </c>
      <c r="T149" s="11"/>
      <c r="U149" s="12"/>
      <c r="V149" s="446" t="s">
        <v>28</v>
      </c>
      <c r="W149" s="343" t="s">
        <v>7406</v>
      </c>
      <c r="X149" s="343" t="s">
        <v>7406</v>
      </c>
      <c r="Y149" s="343" t="s">
        <v>7406</v>
      </c>
      <c r="Z149" s="343" t="s">
        <v>7406</v>
      </c>
      <c r="AA149" s="343" t="s">
        <v>7406</v>
      </c>
      <c r="AB149" s="343" t="s">
        <v>7406</v>
      </c>
      <c r="AC149" s="343"/>
      <c r="AD149" s="9"/>
    </row>
    <row r="150" spans="1:31" s="5" customFormat="1" ht="20.100000000000001" customHeight="1">
      <c r="A150" s="85"/>
      <c r="B150" s="85"/>
      <c r="C150" s="85"/>
      <c r="D150" s="85" t="s">
        <v>1959</v>
      </c>
      <c r="E150" s="344" t="s">
        <v>73</v>
      </c>
      <c r="F150" s="313"/>
      <c r="G150" s="314"/>
      <c r="H150" s="313"/>
      <c r="I150" s="314"/>
      <c r="J150" s="313"/>
      <c r="K150" s="314"/>
      <c r="L150" s="313"/>
      <c r="M150" s="314"/>
      <c r="N150" s="315"/>
      <c r="O150" s="314"/>
      <c r="P150" s="315"/>
      <c r="Q150" s="314"/>
      <c r="R150" s="313"/>
      <c r="S150" s="314"/>
      <c r="T150" s="313"/>
      <c r="U150" s="314"/>
      <c r="V150" s="85"/>
      <c r="W150" s="85"/>
      <c r="X150" s="85"/>
      <c r="Y150" s="85"/>
      <c r="Z150" s="85"/>
      <c r="AA150" s="85"/>
      <c r="AB150" s="85"/>
      <c r="AC150" s="344"/>
      <c r="AD150" s="311"/>
      <c r="AE150" s="51"/>
    </row>
    <row r="151" spans="1:31" s="5" customFormat="1" ht="20.100000000000001" customHeight="1">
      <c r="A151" s="311"/>
      <c r="B151" s="311"/>
      <c r="C151" s="344"/>
      <c r="D151" s="85" t="s">
        <v>1960</v>
      </c>
      <c r="E151" s="344"/>
      <c r="F151" s="313"/>
      <c r="G151" s="314"/>
      <c r="H151" s="313"/>
      <c r="I151" s="314"/>
      <c r="J151" s="313"/>
      <c r="K151" s="314"/>
      <c r="L151" s="313"/>
      <c r="M151" s="314"/>
      <c r="N151" s="313"/>
      <c r="O151" s="314"/>
      <c r="P151" s="313">
        <v>1</v>
      </c>
      <c r="Q151" s="314">
        <v>50</v>
      </c>
      <c r="R151" s="313"/>
      <c r="S151" s="314"/>
      <c r="T151" s="313"/>
      <c r="U151" s="314"/>
      <c r="V151" s="447"/>
      <c r="W151" s="344"/>
      <c r="X151" s="344"/>
      <c r="Y151" s="344"/>
      <c r="Z151" s="344"/>
      <c r="AA151" s="344"/>
      <c r="AB151" s="344"/>
      <c r="AC151" s="344"/>
      <c r="AD151" s="311"/>
      <c r="AE151" s="51"/>
    </row>
    <row r="152" spans="1:31" ht="20.100000000000001" customHeight="1">
      <c r="A152" s="9" t="s">
        <v>5896</v>
      </c>
      <c r="B152" s="9" t="s">
        <v>105</v>
      </c>
      <c r="C152" s="343" t="s">
        <v>5897</v>
      </c>
      <c r="D152" s="9" t="s">
        <v>7385</v>
      </c>
      <c r="E152" s="343" t="s">
        <v>73</v>
      </c>
      <c r="F152" s="11"/>
      <c r="G152" s="12"/>
      <c r="H152" s="11"/>
      <c r="I152" s="12"/>
      <c r="J152" s="11"/>
      <c r="K152" s="12"/>
      <c r="L152" s="11"/>
      <c r="M152" s="12"/>
      <c r="N152" s="56"/>
      <c r="O152" s="57"/>
      <c r="P152" s="56"/>
      <c r="Q152" s="57"/>
      <c r="R152" s="56"/>
      <c r="S152" s="57"/>
      <c r="T152" s="56"/>
      <c r="U152" s="57"/>
      <c r="V152" s="446" t="s">
        <v>28</v>
      </c>
      <c r="W152" s="343" t="s">
        <v>7406</v>
      </c>
      <c r="X152" s="343" t="s">
        <v>7406</v>
      </c>
      <c r="Y152" s="343" t="s">
        <v>7406</v>
      </c>
      <c r="Z152" s="343" t="s">
        <v>7406</v>
      </c>
      <c r="AA152" s="343" t="s">
        <v>7406</v>
      </c>
      <c r="AB152" s="343" t="s">
        <v>7406</v>
      </c>
      <c r="AC152" s="343"/>
      <c r="AD152" s="9"/>
    </row>
    <row r="153" spans="1:31" ht="20.100000000000001" customHeight="1">
      <c r="A153" s="311"/>
      <c r="B153" s="311"/>
      <c r="C153" s="344"/>
      <c r="D153" s="311" t="s">
        <v>3689</v>
      </c>
      <c r="E153" s="344"/>
      <c r="F153" s="313"/>
      <c r="G153" s="314"/>
      <c r="H153" s="313"/>
      <c r="I153" s="314"/>
      <c r="J153" s="313"/>
      <c r="K153" s="314"/>
      <c r="L153" s="313"/>
      <c r="M153" s="314"/>
      <c r="N153" s="315"/>
      <c r="O153" s="316"/>
      <c r="P153" s="315"/>
      <c r="Q153" s="316"/>
      <c r="R153" s="315"/>
      <c r="S153" s="316"/>
      <c r="T153" s="315"/>
      <c r="U153" s="316"/>
      <c r="V153" s="447"/>
      <c r="W153" s="344"/>
      <c r="X153" s="344"/>
      <c r="Y153" s="344"/>
      <c r="Z153" s="344"/>
      <c r="AA153" s="344"/>
      <c r="AB153" s="344"/>
      <c r="AC153" s="344"/>
      <c r="AD153" s="311"/>
    </row>
    <row r="154" spans="1:31" ht="20.100000000000001" customHeight="1">
      <c r="A154" s="311"/>
      <c r="B154" s="311"/>
      <c r="C154" s="344"/>
      <c r="D154" s="311" t="s">
        <v>7301</v>
      </c>
      <c r="E154" s="344"/>
      <c r="F154" s="313"/>
      <c r="G154" s="314"/>
      <c r="H154" s="313"/>
      <c r="I154" s="314"/>
      <c r="J154" s="313"/>
      <c r="K154" s="314"/>
      <c r="L154" s="313"/>
      <c r="M154" s="314"/>
      <c r="N154" s="315"/>
      <c r="O154" s="316"/>
      <c r="P154" s="315"/>
      <c r="Q154" s="316"/>
      <c r="R154" s="315"/>
      <c r="S154" s="316"/>
      <c r="T154" s="315"/>
      <c r="U154" s="316"/>
      <c r="V154" s="447"/>
      <c r="W154" s="344"/>
      <c r="X154" s="344"/>
      <c r="Y154" s="344"/>
      <c r="Z154" s="344"/>
      <c r="AA154" s="344"/>
      <c r="AB154" s="344"/>
      <c r="AC154" s="344"/>
      <c r="AD154" s="311"/>
    </row>
    <row r="155" spans="1:31" ht="20.100000000000001" customHeight="1">
      <c r="A155" s="311"/>
      <c r="B155" s="311"/>
      <c r="C155" s="344"/>
      <c r="D155" s="311" t="s">
        <v>7387</v>
      </c>
      <c r="E155" s="344"/>
      <c r="F155" s="313"/>
      <c r="G155" s="314"/>
      <c r="H155" s="313"/>
      <c r="I155" s="314"/>
      <c r="J155" s="313"/>
      <c r="K155" s="314"/>
      <c r="L155" s="313"/>
      <c r="M155" s="314"/>
      <c r="N155" s="315"/>
      <c r="O155" s="316"/>
      <c r="P155" s="315"/>
      <c r="Q155" s="316"/>
      <c r="R155" s="315"/>
      <c r="S155" s="316"/>
      <c r="T155" s="315"/>
      <c r="U155" s="316"/>
      <c r="V155" s="447"/>
      <c r="W155" s="344"/>
      <c r="X155" s="344"/>
      <c r="Y155" s="344"/>
      <c r="Z155" s="344"/>
      <c r="AA155" s="344"/>
      <c r="AB155" s="344"/>
      <c r="AC155" s="344"/>
      <c r="AD155" s="311"/>
    </row>
    <row r="156" spans="1:31" ht="20.100000000000001" customHeight="1">
      <c r="A156" s="311"/>
      <c r="B156" s="311"/>
      <c r="C156" s="344"/>
      <c r="D156" s="85" t="s">
        <v>1959</v>
      </c>
      <c r="E156" s="344"/>
      <c r="F156" s="313"/>
      <c r="G156" s="314"/>
      <c r="H156" s="313"/>
      <c r="I156" s="314"/>
      <c r="J156" s="313"/>
      <c r="K156" s="314"/>
      <c r="L156" s="313"/>
      <c r="M156" s="314"/>
      <c r="N156" s="315"/>
      <c r="O156" s="316"/>
      <c r="P156" s="315"/>
      <c r="Q156" s="316"/>
      <c r="R156" s="315"/>
      <c r="S156" s="316"/>
      <c r="T156" s="315"/>
      <c r="U156" s="316"/>
      <c r="V156" s="447"/>
      <c r="W156" s="344"/>
      <c r="X156" s="344"/>
      <c r="Y156" s="344"/>
      <c r="Z156" s="344"/>
      <c r="AA156" s="344"/>
      <c r="AB156" s="344"/>
      <c r="AC156" s="344"/>
      <c r="AD156" s="311"/>
    </row>
    <row r="157" spans="1:31" ht="20.100000000000001" customHeight="1">
      <c r="A157" s="311"/>
      <c r="B157" s="311"/>
      <c r="C157" s="344"/>
      <c r="D157" s="85" t="s">
        <v>1960</v>
      </c>
      <c r="E157" s="344"/>
      <c r="F157" s="313"/>
      <c r="G157" s="314"/>
      <c r="H157" s="313"/>
      <c r="I157" s="314"/>
      <c r="J157" s="313"/>
      <c r="K157" s="314"/>
      <c r="L157" s="313"/>
      <c r="M157" s="314"/>
      <c r="N157" s="313"/>
      <c r="O157" s="316"/>
      <c r="P157" s="313">
        <v>1</v>
      </c>
      <c r="Q157" s="316">
        <v>100</v>
      </c>
      <c r="R157" s="315"/>
      <c r="S157" s="316"/>
      <c r="T157" s="315"/>
      <c r="U157" s="316"/>
      <c r="V157" s="447"/>
      <c r="W157" s="344"/>
      <c r="X157" s="344"/>
      <c r="Y157" s="344"/>
      <c r="Z157" s="344"/>
      <c r="AA157" s="344"/>
      <c r="AB157" s="344"/>
      <c r="AC157" s="344"/>
      <c r="AD157" s="311"/>
    </row>
    <row r="158" spans="1:31" ht="20.100000000000001" customHeight="1">
      <c r="A158" s="9" t="s">
        <v>5898</v>
      </c>
      <c r="B158" s="9" t="s">
        <v>106</v>
      </c>
      <c r="C158" s="343" t="s">
        <v>5878</v>
      </c>
      <c r="D158" s="119" t="s">
        <v>1352</v>
      </c>
      <c r="E158" s="343"/>
      <c r="F158" s="11"/>
      <c r="G158" s="12"/>
      <c r="H158" s="11">
        <v>2</v>
      </c>
      <c r="I158" s="12">
        <v>100</v>
      </c>
      <c r="J158" s="11">
        <v>1</v>
      </c>
      <c r="K158" s="12">
        <v>100</v>
      </c>
      <c r="L158" s="11">
        <v>1</v>
      </c>
      <c r="M158" s="12">
        <v>100</v>
      </c>
      <c r="N158" s="56">
        <v>1</v>
      </c>
      <c r="O158" s="57">
        <v>50</v>
      </c>
      <c r="P158" s="56">
        <v>1</v>
      </c>
      <c r="Q158" s="57">
        <v>100</v>
      </c>
      <c r="R158" s="56">
        <v>1</v>
      </c>
      <c r="S158" s="57">
        <v>100</v>
      </c>
      <c r="T158" s="56"/>
      <c r="U158" s="57"/>
      <c r="V158" s="446" t="s">
        <v>28</v>
      </c>
      <c r="W158" s="343" t="s">
        <v>7406</v>
      </c>
      <c r="X158" s="343" t="s">
        <v>7406</v>
      </c>
      <c r="Y158" s="343" t="s">
        <v>7406</v>
      </c>
      <c r="Z158" s="343" t="s">
        <v>7406</v>
      </c>
      <c r="AA158" s="343" t="s">
        <v>7406</v>
      </c>
      <c r="AB158" s="343" t="s">
        <v>7406</v>
      </c>
      <c r="AC158" s="343"/>
      <c r="AD158" s="9"/>
    </row>
    <row r="159" spans="1:31" ht="20.100000000000001" customHeight="1">
      <c r="A159" s="311"/>
      <c r="B159" s="311"/>
      <c r="C159" s="344"/>
      <c r="D159" s="120" t="s">
        <v>1353</v>
      </c>
      <c r="E159" s="344"/>
      <c r="F159" s="313">
        <v>1</v>
      </c>
      <c r="G159" s="314">
        <v>100</v>
      </c>
      <c r="H159" s="313"/>
      <c r="I159" s="314"/>
      <c r="J159" s="313"/>
      <c r="K159" s="314"/>
      <c r="L159" s="313"/>
      <c r="M159" s="314"/>
      <c r="N159" s="315">
        <v>1</v>
      </c>
      <c r="O159" s="316">
        <v>50</v>
      </c>
      <c r="P159" s="315"/>
      <c r="Q159" s="316"/>
      <c r="R159" s="315"/>
      <c r="S159" s="316"/>
      <c r="T159" s="315"/>
      <c r="U159" s="316"/>
      <c r="V159" s="447"/>
      <c r="W159" s="344"/>
      <c r="X159" s="344"/>
      <c r="Y159" s="344"/>
      <c r="Z159" s="344"/>
      <c r="AA159" s="344"/>
      <c r="AB159" s="344"/>
      <c r="AC159" s="344"/>
      <c r="AD159" s="311"/>
    </row>
    <row r="160" spans="1:31" ht="20.100000000000001" customHeight="1">
      <c r="A160" s="9" t="s">
        <v>5899</v>
      </c>
      <c r="B160" s="9" t="s">
        <v>107</v>
      </c>
      <c r="C160" s="343" t="s">
        <v>5878</v>
      </c>
      <c r="D160" s="9"/>
      <c r="E160" s="343"/>
      <c r="F160" s="11">
        <v>1</v>
      </c>
      <c r="G160" s="12">
        <v>100</v>
      </c>
      <c r="H160" s="11">
        <v>2</v>
      </c>
      <c r="I160" s="12">
        <v>100</v>
      </c>
      <c r="J160" s="11">
        <v>1</v>
      </c>
      <c r="K160" s="12">
        <v>100</v>
      </c>
      <c r="L160" s="11">
        <v>1</v>
      </c>
      <c r="M160" s="12">
        <v>100</v>
      </c>
      <c r="N160" s="56">
        <v>2</v>
      </c>
      <c r="O160" s="57">
        <v>100</v>
      </c>
      <c r="P160" s="56">
        <v>1</v>
      </c>
      <c r="Q160" s="57">
        <v>100</v>
      </c>
      <c r="R160" s="56">
        <v>1</v>
      </c>
      <c r="S160" s="57">
        <v>100</v>
      </c>
      <c r="T160" s="56"/>
      <c r="U160" s="57"/>
      <c r="V160" s="446" t="s">
        <v>28</v>
      </c>
      <c r="W160" s="343" t="s">
        <v>7406</v>
      </c>
      <c r="X160" s="343" t="s">
        <v>7406</v>
      </c>
      <c r="Y160" s="343" t="s">
        <v>7406</v>
      </c>
      <c r="Z160" s="343" t="s">
        <v>7406</v>
      </c>
      <c r="AA160" s="343" t="s">
        <v>7406</v>
      </c>
      <c r="AB160" s="343" t="s">
        <v>7406</v>
      </c>
      <c r="AC160" s="343"/>
      <c r="AD160" s="9"/>
    </row>
    <row r="161" spans="1:31" ht="20.100000000000001" customHeight="1">
      <c r="A161" s="9" t="s">
        <v>5900</v>
      </c>
      <c r="B161" s="9" t="s">
        <v>108</v>
      </c>
      <c r="C161" s="343" t="s">
        <v>5878</v>
      </c>
      <c r="D161" s="9"/>
      <c r="E161" s="343"/>
      <c r="F161" s="11">
        <v>1</v>
      </c>
      <c r="G161" s="12">
        <v>100</v>
      </c>
      <c r="H161" s="11">
        <v>2</v>
      </c>
      <c r="I161" s="12">
        <v>100</v>
      </c>
      <c r="J161" s="11">
        <v>1</v>
      </c>
      <c r="K161" s="12">
        <v>100</v>
      </c>
      <c r="L161" s="11">
        <v>1</v>
      </c>
      <c r="M161" s="12">
        <v>100</v>
      </c>
      <c r="N161" s="56">
        <v>2</v>
      </c>
      <c r="O161" s="57">
        <v>100</v>
      </c>
      <c r="P161" s="56">
        <v>1</v>
      </c>
      <c r="Q161" s="57">
        <v>100</v>
      </c>
      <c r="R161" s="56">
        <v>1</v>
      </c>
      <c r="S161" s="57">
        <v>100</v>
      </c>
      <c r="T161" s="56"/>
      <c r="U161" s="57"/>
      <c r="V161" s="446" t="s">
        <v>28</v>
      </c>
      <c r="W161" s="343" t="s">
        <v>7406</v>
      </c>
      <c r="X161" s="343" t="s">
        <v>7406</v>
      </c>
      <c r="Y161" s="343" t="s">
        <v>7406</v>
      </c>
      <c r="Z161" s="343" t="s">
        <v>7406</v>
      </c>
      <c r="AA161" s="343" t="s">
        <v>7406</v>
      </c>
      <c r="AB161" s="343" t="s">
        <v>7406</v>
      </c>
      <c r="AC161" s="343"/>
      <c r="AD161" s="9"/>
    </row>
    <row r="162" spans="1:31" s="5" customFormat="1" ht="20.100000000000001" customHeight="1">
      <c r="A162" s="85"/>
      <c r="B162" s="85"/>
      <c r="C162" s="85"/>
      <c r="D162" s="85" t="s">
        <v>1959</v>
      </c>
      <c r="E162" s="344" t="s">
        <v>73</v>
      </c>
      <c r="F162" s="313"/>
      <c r="G162" s="314"/>
      <c r="H162" s="313"/>
      <c r="I162" s="314"/>
      <c r="J162" s="313"/>
      <c r="K162" s="314"/>
      <c r="L162" s="313"/>
      <c r="M162" s="314"/>
      <c r="N162" s="315"/>
      <c r="O162" s="316"/>
      <c r="P162" s="315"/>
      <c r="Q162" s="316"/>
      <c r="R162" s="315"/>
      <c r="S162" s="316"/>
      <c r="T162" s="315"/>
      <c r="U162" s="316"/>
      <c r="V162" s="447"/>
      <c r="W162" s="344"/>
      <c r="X162" s="344"/>
      <c r="Y162" s="344"/>
      <c r="Z162" s="344"/>
      <c r="AA162" s="344"/>
      <c r="AB162" s="344"/>
      <c r="AC162" s="344"/>
      <c r="AD162" s="311"/>
      <c r="AE162" s="51"/>
    </row>
    <row r="163" spans="1:31" s="5" customFormat="1" ht="20.100000000000001" customHeight="1">
      <c r="A163" s="311"/>
      <c r="B163" s="311"/>
      <c r="C163" s="344"/>
      <c r="D163" s="85" t="s">
        <v>1960</v>
      </c>
      <c r="E163" s="344"/>
      <c r="F163" s="313"/>
      <c r="G163" s="314"/>
      <c r="H163" s="313"/>
      <c r="I163" s="314"/>
      <c r="J163" s="313"/>
      <c r="K163" s="314"/>
      <c r="L163" s="313"/>
      <c r="M163" s="314"/>
      <c r="N163" s="315"/>
      <c r="O163" s="316"/>
      <c r="P163" s="315"/>
      <c r="Q163" s="316"/>
      <c r="R163" s="315"/>
      <c r="S163" s="316"/>
      <c r="T163" s="315"/>
      <c r="U163" s="316"/>
      <c r="V163" s="447"/>
      <c r="W163" s="344"/>
      <c r="X163" s="344"/>
      <c r="Y163" s="344"/>
      <c r="Z163" s="344"/>
      <c r="AA163" s="344"/>
      <c r="AB163" s="344"/>
      <c r="AC163" s="344"/>
      <c r="AD163" s="311"/>
      <c r="AE163" s="51"/>
    </row>
    <row r="164" spans="1:31" ht="20.100000000000001" customHeight="1">
      <c r="A164" s="9" t="s">
        <v>5901</v>
      </c>
      <c r="B164" s="9" t="s">
        <v>109</v>
      </c>
      <c r="C164" s="343" t="s">
        <v>5902</v>
      </c>
      <c r="D164" s="9" t="s">
        <v>7385</v>
      </c>
      <c r="E164" s="343" t="s">
        <v>73</v>
      </c>
      <c r="F164" s="11"/>
      <c r="G164" s="12"/>
      <c r="H164" s="11"/>
      <c r="I164" s="12"/>
      <c r="J164" s="11"/>
      <c r="K164" s="12"/>
      <c r="L164" s="11">
        <v>1</v>
      </c>
      <c r="M164" s="12">
        <v>100</v>
      </c>
      <c r="N164" s="56"/>
      <c r="O164" s="57"/>
      <c r="P164" s="56"/>
      <c r="Q164" s="57"/>
      <c r="R164" s="56"/>
      <c r="S164" s="57"/>
      <c r="T164" s="56"/>
      <c r="U164" s="57"/>
      <c r="V164" s="446" t="s">
        <v>28</v>
      </c>
      <c r="W164" s="343" t="s">
        <v>7406</v>
      </c>
      <c r="X164" s="343" t="s">
        <v>7406</v>
      </c>
      <c r="Y164" s="343" t="s">
        <v>7406</v>
      </c>
      <c r="Z164" s="343" t="s">
        <v>7406</v>
      </c>
      <c r="AA164" s="343" t="s">
        <v>7406</v>
      </c>
      <c r="AB164" s="343" t="s">
        <v>7406</v>
      </c>
      <c r="AC164" s="343"/>
      <c r="AD164" s="9"/>
    </row>
    <row r="165" spans="1:31" ht="20.100000000000001" customHeight="1">
      <c r="A165" s="311"/>
      <c r="B165" s="311"/>
      <c r="C165" s="344"/>
      <c r="D165" s="311" t="s">
        <v>3689</v>
      </c>
      <c r="E165" s="344"/>
      <c r="F165" s="313"/>
      <c r="G165" s="314"/>
      <c r="H165" s="313"/>
      <c r="I165" s="314"/>
      <c r="J165" s="313"/>
      <c r="K165" s="314"/>
      <c r="L165" s="313"/>
      <c r="M165" s="314"/>
      <c r="N165" s="315"/>
      <c r="O165" s="316"/>
      <c r="P165" s="315"/>
      <c r="Q165" s="316"/>
      <c r="R165" s="315"/>
      <c r="S165" s="316"/>
      <c r="T165" s="315"/>
      <c r="U165" s="316"/>
      <c r="V165" s="447"/>
      <c r="W165" s="344"/>
      <c r="X165" s="344"/>
      <c r="Y165" s="344"/>
      <c r="Z165" s="344"/>
      <c r="AA165" s="344"/>
      <c r="AB165" s="344"/>
      <c r="AC165" s="344"/>
      <c r="AD165" s="311"/>
    </row>
    <row r="166" spans="1:31" ht="20.100000000000001" customHeight="1">
      <c r="A166" s="311"/>
      <c r="B166" s="311"/>
      <c r="C166" s="344"/>
      <c r="D166" s="311" t="s">
        <v>7301</v>
      </c>
      <c r="E166" s="344"/>
      <c r="F166" s="313"/>
      <c r="G166" s="314"/>
      <c r="H166" s="313"/>
      <c r="I166" s="314"/>
      <c r="J166" s="313"/>
      <c r="K166" s="314"/>
      <c r="L166" s="313"/>
      <c r="M166" s="314"/>
      <c r="N166" s="315"/>
      <c r="O166" s="316"/>
      <c r="P166" s="315"/>
      <c r="Q166" s="316"/>
      <c r="R166" s="315"/>
      <c r="S166" s="316"/>
      <c r="T166" s="315"/>
      <c r="U166" s="316"/>
      <c r="V166" s="447"/>
      <c r="W166" s="344"/>
      <c r="X166" s="344"/>
      <c r="Y166" s="344"/>
      <c r="Z166" s="344"/>
      <c r="AA166" s="344"/>
      <c r="AB166" s="344"/>
      <c r="AC166" s="344"/>
      <c r="AD166" s="311"/>
    </row>
    <row r="167" spans="1:31" ht="20.100000000000001" customHeight="1">
      <c r="A167" s="311"/>
      <c r="B167" s="311"/>
      <c r="C167" s="344"/>
      <c r="D167" s="311" t="s">
        <v>7387</v>
      </c>
      <c r="E167" s="344"/>
      <c r="F167" s="313"/>
      <c r="G167" s="314"/>
      <c r="H167" s="313"/>
      <c r="I167" s="314"/>
      <c r="J167" s="313"/>
      <c r="K167" s="314"/>
      <c r="L167" s="313"/>
      <c r="M167" s="314"/>
      <c r="N167" s="315"/>
      <c r="O167" s="316"/>
      <c r="P167" s="315"/>
      <c r="Q167" s="316"/>
      <c r="R167" s="315"/>
      <c r="S167" s="316"/>
      <c r="T167" s="315"/>
      <c r="U167" s="316"/>
      <c r="V167" s="447"/>
      <c r="W167" s="344"/>
      <c r="X167" s="344"/>
      <c r="Y167" s="344"/>
      <c r="Z167" s="344"/>
      <c r="AA167" s="344"/>
      <c r="AB167" s="344"/>
      <c r="AC167" s="344"/>
      <c r="AD167" s="311"/>
    </row>
    <row r="168" spans="1:31" ht="20.100000000000001" customHeight="1">
      <c r="A168" s="311"/>
      <c r="B168" s="311"/>
      <c r="C168" s="344"/>
      <c r="D168" s="85" t="s">
        <v>1959</v>
      </c>
      <c r="E168" s="344"/>
      <c r="F168" s="313"/>
      <c r="G168" s="314"/>
      <c r="H168" s="313"/>
      <c r="I168" s="314"/>
      <c r="J168" s="313"/>
      <c r="K168" s="314"/>
      <c r="L168" s="313"/>
      <c r="M168" s="314"/>
      <c r="N168" s="315"/>
      <c r="O168" s="316"/>
      <c r="P168" s="315"/>
      <c r="Q168" s="316"/>
      <c r="R168" s="315"/>
      <c r="S168" s="316"/>
      <c r="T168" s="315"/>
      <c r="U168" s="316"/>
      <c r="V168" s="447"/>
      <c r="W168" s="344"/>
      <c r="X168" s="344"/>
      <c r="Y168" s="344"/>
      <c r="Z168" s="344"/>
      <c r="AA168" s="344"/>
      <c r="AB168" s="344"/>
      <c r="AC168" s="344"/>
      <c r="AD168" s="311"/>
    </row>
    <row r="169" spans="1:31" ht="20.100000000000001" customHeight="1">
      <c r="A169" s="311"/>
      <c r="B169" s="311"/>
      <c r="C169" s="344"/>
      <c r="D169" s="85" t="s">
        <v>1960</v>
      </c>
      <c r="E169" s="344"/>
      <c r="F169" s="313"/>
      <c r="G169" s="314"/>
      <c r="H169" s="313"/>
      <c r="I169" s="314"/>
      <c r="J169" s="313"/>
      <c r="K169" s="314"/>
      <c r="L169" s="313"/>
      <c r="M169" s="314"/>
      <c r="N169" s="315"/>
      <c r="O169" s="316"/>
      <c r="P169" s="315"/>
      <c r="Q169" s="316"/>
      <c r="R169" s="315"/>
      <c r="S169" s="316"/>
      <c r="T169" s="315"/>
      <c r="U169" s="316"/>
      <c r="V169" s="447"/>
      <c r="W169" s="344"/>
      <c r="X169" s="344"/>
      <c r="Y169" s="344"/>
      <c r="Z169" s="344"/>
      <c r="AA169" s="344"/>
      <c r="AB169" s="344"/>
      <c r="AC169" s="344"/>
      <c r="AD169" s="311"/>
    </row>
    <row r="170" spans="1:31" ht="20.100000000000001" customHeight="1">
      <c r="A170" s="9" t="s">
        <v>5903</v>
      </c>
      <c r="B170" s="9" t="s">
        <v>110</v>
      </c>
      <c r="C170" s="343" t="s">
        <v>7746</v>
      </c>
      <c r="D170" s="9"/>
      <c r="E170" s="343"/>
      <c r="F170" s="11">
        <v>642</v>
      </c>
      <c r="G170" s="12">
        <v>100</v>
      </c>
      <c r="H170" s="11">
        <v>666</v>
      </c>
      <c r="I170" s="12">
        <v>100</v>
      </c>
      <c r="J170" s="11">
        <v>696</v>
      </c>
      <c r="K170" s="12">
        <v>100</v>
      </c>
      <c r="L170" s="11">
        <v>698</v>
      </c>
      <c r="M170" s="12">
        <v>100</v>
      </c>
      <c r="N170" s="56">
        <v>711</v>
      </c>
      <c r="O170" s="57">
        <v>100</v>
      </c>
      <c r="P170" s="56">
        <v>697</v>
      </c>
      <c r="Q170" s="57">
        <v>100</v>
      </c>
      <c r="R170" s="56">
        <v>706</v>
      </c>
      <c r="S170" s="57">
        <v>100</v>
      </c>
      <c r="T170" s="56"/>
      <c r="U170" s="57"/>
      <c r="V170" s="446" t="s">
        <v>28</v>
      </c>
      <c r="W170" s="343" t="s">
        <v>7406</v>
      </c>
      <c r="X170" s="343" t="s">
        <v>7406</v>
      </c>
      <c r="Y170" s="343" t="s">
        <v>7406</v>
      </c>
      <c r="Z170" s="343" t="s">
        <v>7406</v>
      </c>
      <c r="AA170" s="343" t="s">
        <v>7406</v>
      </c>
      <c r="AB170" s="343" t="s">
        <v>7406</v>
      </c>
      <c r="AC170" s="343"/>
      <c r="AD170" s="9"/>
    </row>
    <row r="171" spans="1:31" ht="20.100000000000001" customHeight="1">
      <c r="A171" s="9" t="s">
        <v>5904</v>
      </c>
      <c r="B171" s="9" t="s">
        <v>111</v>
      </c>
      <c r="C171" s="343" t="s">
        <v>7746</v>
      </c>
      <c r="D171" s="9"/>
      <c r="E171" s="343"/>
      <c r="F171" s="11">
        <v>805</v>
      </c>
      <c r="G171" s="12">
        <v>100</v>
      </c>
      <c r="H171" s="11">
        <v>840</v>
      </c>
      <c r="I171" s="12">
        <v>100</v>
      </c>
      <c r="J171" s="11">
        <v>873</v>
      </c>
      <c r="K171" s="12">
        <v>100</v>
      </c>
      <c r="L171" s="11">
        <v>860</v>
      </c>
      <c r="M171" s="12">
        <v>100</v>
      </c>
      <c r="N171" s="56">
        <v>867</v>
      </c>
      <c r="O171" s="57">
        <v>100</v>
      </c>
      <c r="P171" s="56">
        <v>844</v>
      </c>
      <c r="Q171" s="57">
        <v>100</v>
      </c>
      <c r="R171" s="56">
        <v>860</v>
      </c>
      <c r="S171" s="57">
        <v>100</v>
      </c>
      <c r="T171" s="56"/>
      <c r="U171" s="57"/>
      <c r="V171" s="446" t="s">
        <v>28</v>
      </c>
      <c r="W171" s="343" t="s">
        <v>7406</v>
      </c>
      <c r="X171" s="343" t="s">
        <v>7406</v>
      </c>
      <c r="Y171" s="343" t="s">
        <v>7406</v>
      </c>
      <c r="Z171" s="343" t="s">
        <v>7406</v>
      </c>
      <c r="AA171" s="343" t="s">
        <v>7406</v>
      </c>
      <c r="AB171" s="343" t="s">
        <v>7406</v>
      </c>
      <c r="AC171" s="343"/>
      <c r="AD171" s="9"/>
    </row>
    <row r="172" spans="1:31" ht="20.100000000000001" customHeight="1">
      <c r="A172" s="9" t="s">
        <v>5905</v>
      </c>
      <c r="B172" s="9" t="s">
        <v>112</v>
      </c>
      <c r="C172" s="343" t="s">
        <v>7746</v>
      </c>
      <c r="D172" s="119" t="s">
        <v>1916</v>
      </c>
      <c r="E172" s="343" t="s">
        <v>73</v>
      </c>
      <c r="F172" s="11">
        <v>142</v>
      </c>
      <c r="G172" s="12">
        <v>17.63975155279503</v>
      </c>
      <c r="H172" s="11">
        <v>159</v>
      </c>
      <c r="I172" s="12">
        <v>18.928571428571427</v>
      </c>
      <c r="J172" s="11">
        <v>166</v>
      </c>
      <c r="K172" s="12">
        <v>19.014891179839633</v>
      </c>
      <c r="L172" s="11">
        <v>161</v>
      </c>
      <c r="M172" s="12">
        <v>18.720930232558139</v>
      </c>
      <c r="N172" s="56">
        <v>163</v>
      </c>
      <c r="O172" s="57">
        <v>18.800461361014996</v>
      </c>
      <c r="P172" s="56">
        <v>163</v>
      </c>
      <c r="Q172" s="57">
        <v>19.3</v>
      </c>
      <c r="R172" s="56">
        <v>155</v>
      </c>
      <c r="S172" s="57">
        <v>18</v>
      </c>
      <c r="T172" s="56"/>
      <c r="U172" s="57"/>
      <c r="V172" s="446" t="s">
        <v>28</v>
      </c>
      <c r="W172" s="343" t="s">
        <v>7406</v>
      </c>
      <c r="X172" s="343" t="s">
        <v>7406</v>
      </c>
      <c r="Y172" s="343" t="s">
        <v>7406</v>
      </c>
      <c r="Z172" s="343" t="s">
        <v>7406</v>
      </c>
      <c r="AA172" s="343" t="s">
        <v>7406</v>
      </c>
      <c r="AB172" s="343" t="s">
        <v>7406</v>
      </c>
      <c r="AC172" s="343"/>
      <c r="AD172" s="9"/>
    </row>
    <row r="173" spans="1:31" ht="20.100000000000001" customHeight="1">
      <c r="A173" s="311"/>
      <c r="B173" s="311"/>
      <c r="C173" s="344"/>
      <c r="D173" s="120" t="s">
        <v>1917</v>
      </c>
      <c r="E173" s="344"/>
      <c r="F173" s="313">
        <v>48</v>
      </c>
      <c r="G173" s="314">
        <v>5.9627329192546581</v>
      </c>
      <c r="H173" s="313">
        <v>41</v>
      </c>
      <c r="I173" s="314">
        <v>4.8809523809523814</v>
      </c>
      <c r="J173" s="313">
        <v>42</v>
      </c>
      <c r="K173" s="314">
        <v>4.8109965635738838</v>
      </c>
      <c r="L173" s="313">
        <v>46</v>
      </c>
      <c r="M173" s="314">
        <v>5.3488372093023253</v>
      </c>
      <c r="N173" s="315">
        <v>47</v>
      </c>
      <c r="O173" s="316">
        <v>5.4209919261822375</v>
      </c>
      <c r="P173" s="315">
        <v>45</v>
      </c>
      <c r="Q173" s="316">
        <v>5.3</v>
      </c>
      <c r="R173" s="315">
        <v>57</v>
      </c>
      <c r="S173" s="316">
        <v>6.6</v>
      </c>
      <c r="T173" s="315"/>
      <c r="U173" s="316"/>
      <c r="V173" s="447"/>
      <c r="W173" s="344"/>
      <c r="X173" s="344"/>
      <c r="Y173" s="344"/>
      <c r="Z173" s="344"/>
      <c r="AA173" s="344"/>
      <c r="AB173" s="344"/>
      <c r="AC173" s="344"/>
      <c r="AD173" s="311"/>
    </row>
    <row r="174" spans="1:31" ht="20.100000000000001" customHeight="1">
      <c r="A174" s="311"/>
      <c r="B174" s="311"/>
      <c r="C174" s="344"/>
      <c r="D174" s="120" t="s">
        <v>1918</v>
      </c>
      <c r="E174" s="344"/>
      <c r="F174" s="313">
        <v>54</v>
      </c>
      <c r="G174" s="314">
        <v>6.70807453416149</v>
      </c>
      <c r="H174" s="313">
        <v>55</v>
      </c>
      <c r="I174" s="314">
        <v>6.5476190476190483</v>
      </c>
      <c r="J174" s="313">
        <v>55</v>
      </c>
      <c r="K174" s="314">
        <v>6.3001145475372278</v>
      </c>
      <c r="L174" s="313">
        <v>57</v>
      </c>
      <c r="M174" s="314">
        <v>6.6279069767441863</v>
      </c>
      <c r="N174" s="315">
        <v>55</v>
      </c>
      <c r="O174" s="316">
        <v>6.3437139561707028</v>
      </c>
      <c r="P174" s="315">
        <v>53</v>
      </c>
      <c r="Q174" s="316">
        <v>6.3</v>
      </c>
      <c r="R174" s="315">
        <v>58</v>
      </c>
      <c r="S174" s="316">
        <v>6.7</v>
      </c>
      <c r="T174" s="315"/>
      <c r="U174" s="316"/>
      <c r="V174" s="447"/>
      <c r="W174" s="344"/>
      <c r="X174" s="344"/>
      <c r="Y174" s="344"/>
      <c r="Z174" s="344"/>
      <c r="AA174" s="344"/>
      <c r="AB174" s="344"/>
      <c r="AC174" s="344"/>
      <c r="AD174" s="311"/>
    </row>
    <row r="175" spans="1:31" ht="20.100000000000001" customHeight="1">
      <c r="A175" s="311"/>
      <c r="B175" s="311"/>
      <c r="C175" s="344"/>
      <c r="D175" s="120" t="s">
        <v>1919</v>
      </c>
      <c r="E175" s="344"/>
      <c r="F175" s="313">
        <v>45</v>
      </c>
      <c r="G175" s="314">
        <v>5.5900621118012426</v>
      </c>
      <c r="H175" s="313">
        <v>46</v>
      </c>
      <c r="I175" s="314">
        <v>5.4761904761904763</v>
      </c>
      <c r="J175" s="313">
        <v>48</v>
      </c>
      <c r="K175" s="314">
        <v>5.4982817869415808</v>
      </c>
      <c r="L175" s="313">
        <v>49</v>
      </c>
      <c r="M175" s="314">
        <v>5.6976744186046515</v>
      </c>
      <c r="N175" s="315">
        <v>43</v>
      </c>
      <c r="O175" s="316">
        <v>4.9596309111880048</v>
      </c>
      <c r="P175" s="315">
        <v>53</v>
      </c>
      <c r="Q175" s="316">
        <v>6.3321385902031064</v>
      </c>
      <c r="R175" s="315">
        <v>49</v>
      </c>
      <c r="S175" s="316">
        <v>5.7</v>
      </c>
      <c r="T175" s="315"/>
      <c r="U175" s="316"/>
      <c r="V175" s="447"/>
      <c r="W175" s="344"/>
      <c r="X175" s="344"/>
      <c r="Y175" s="344"/>
      <c r="Z175" s="344"/>
      <c r="AA175" s="344"/>
      <c r="AB175" s="344"/>
      <c r="AC175" s="344"/>
      <c r="AD175" s="311"/>
    </row>
    <row r="176" spans="1:31" ht="20.100000000000001" customHeight="1">
      <c r="A176" s="311"/>
      <c r="B176" s="311"/>
      <c r="C176" s="344"/>
      <c r="D176" s="120" t="s">
        <v>1920</v>
      </c>
      <c r="E176" s="344"/>
      <c r="F176" s="313">
        <v>14</v>
      </c>
      <c r="G176" s="314">
        <v>1.7391304347826086</v>
      </c>
      <c r="H176" s="313">
        <v>14</v>
      </c>
      <c r="I176" s="314">
        <v>1.6666666666666667</v>
      </c>
      <c r="J176" s="313">
        <v>14</v>
      </c>
      <c r="K176" s="314">
        <v>1.6036655211912942</v>
      </c>
      <c r="L176" s="313">
        <v>11</v>
      </c>
      <c r="M176" s="314">
        <v>1.2790697674418605</v>
      </c>
      <c r="N176" s="315">
        <v>17</v>
      </c>
      <c r="O176" s="316">
        <v>1.9607843137254901</v>
      </c>
      <c r="P176" s="315">
        <v>19</v>
      </c>
      <c r="Q176" s="316">
        <v>2.2700119474313021</v>
      </c>
      <c r="R176" s="315">
        <v>15</v>
      </c>
      <c r="S176" s="316">
        <v>1.7</v>
      </c>
      <c r="T176" s="315"/>
      <c r="U176" s="316"/>
      <c r="V176" s="447"/>
      <c r="W176" s="344"/>
      <c r="X176" s="344"/>
      <c r="Y176" s="344"/>
      <c r="Z176" s="344"/>
      <c r="AA176" s="344"/>
      <c r="AB176" s="344"/>
      <c r="AC176" s="344"/>
      <c r="AD176" s="311"/>
    </row>
    <row r="177" spans="1:30" ht="20.100000000000001" customHeight="1">
      <c r="A177" s="311"/>
      <c r="B177" s="311"/>
      <c r="C177" s="344"/>
      <c r="D177" s="120" t="s">
        <v>1921</v>
      </c>
      <c r="E177" s="344"/>
      <c r="F177" s="313">
        <v>13</v>
      </c>
      <c r="G177" s="314">
        <v>1.6149068322981366</v>
      </c>
      <c r="H177" s="313">
        <v>19</v>
      </c>
      <c r="I177" s="314">
        <v>2.2619047619047619</v>
      </c>
      <c r="J177" s="313">
        <v>22</v>
      </c>
      <c r="K177" s="314">
        <v>2.5200458190148911</v>
      </c>
      <c r="L177" s="313">
        <v>20</v>
      </c>
      <c r="M177" s="314">
        <v>2.3255813953488373</v>
      </c>
      <c r="N177" s="315">
        <v>18</v>
      </c>
      <c r="O177" s="316">
        <v>2.0761245674740483</v>
      </c>
      <c r="P177" s="315">
        <v>16</v>
      </c>
      <c r="Q177" s="316">
        <v>1.9115890083632019</v>
      </c>
      <c r="R177" s="315">
        <v>14</v>
      </c>
      <c r="S177" s="316">
        <v>1.6</v>
      </c>
      <c r="T177" s="315"/>
      <c r="U177" s="316"/>
      <c r="V177" s="447"/>
      <c r="W177" s="344"/>
      <c r="X177" s="344"/>
      <c r="Y177" s="344"/>
      <c r="Z177" s="344"/>
      <c r="AA177" s="344"/>
      <c r="AB177" s="344"/>
      <c r="AC177" s="344"/>
      <c r="AD177" s="311"/>
    </row>
    <row r="178" spans="1:30" ht="20.100000000000001" customHeight="1">
      <c r="A178" s="311"/>
      <c r="B178" s="311"/>
      <c r="C178" s="344"/>
      <c r="D178" s="120" t="s">
        <v>1922</v>
      </c>
      <c r="E178" s="344"/>
      <c r="F178" s="313">
        <v>13</v>
      </c>
      <c r="G178" s="314">
        <v>1.6149068322981366</v>
      </c>
      <c r="H178" s="313">
        <v>21</v>
      </c>
      <c r="I178" s="314">
        <v>2.5</v>
      </c>
      <c r="J178" s="313">
        <v>16</v>
      </c>
      <c r="K178" s="314">
        <v>1.8327605956471937</v>
      </c>
      <c r="L178" s="313">
        <v>15</v>
      </c>
      <c r="M178" s="314">
        <v>1.7441860465116279</v>
      </c>
      <c r="N178" s="315">
        <v>16</v>
      </c>
      <c r="O178" s="316">
        <v>1.8454440599769319</v>
      </c>
      <c r="P178" s="315">
        <v>12</v>
      </c>
      <c r="Q178" s="316">
        <v>1.4336917562724014</v>
      </c>
      <c r="R178" s="315">
        <v>14</v>
      </c>
      <c r="S178" s="316">
        <v>1.6</v>
      </c>
      <c r="T178" s="315"/>
      <c r="U178" s="316"/>
      <c r="V178" s="447"/>
      <c r="W178" s="344"/>
      <c r="X178" s="344"/>
      <c r="Y178" s="344"/>
      <c r="Z178" s="344"/>
      <c r="AA178" s="344"/>
      <c r="AB178" s="344"/>
      <c r="AC178" s="344"/>
      <c r="AD178" s="311"/>
    </row>
    <row r="179" spans="1:30" ht="20.100000000000001" customHeight="1">
      <c r="A179" s="311"/>
      <c r="B179" s="311"/>
      <c r="C179" s="344"/>
      <c r="D179" s="120" t="s">
        <v>1923</v>
      </c>
      <c r="E179" s="344"/>
      <c r="F179" s="313">
        <v>151</v>
      </c>
      <c r="G179" s="314">
        <v>18.757763975155278</v>
      </c>
      <c r="H179" s="313">
        <v>159</v>
      </c>
      <c r="I179" s="314">
        <v>18.928571428571427</v>
      </c>
      <c r="J179" s="313">
        <v>159</v>
      </c>
      <c r="K179" s="314">
        <v>18.213058419243985</v>
      </c>
      <c r="L179" s="313">
        <v>163</v>
      </c>
      <c r="M179" s="314">
        <v>18.953488372093023</v>
      </c>
      <c r="N179" s="315">
        <v>164</v>
      </c>
      <c r="O179" s="316">
        <v>18.915801614763552</v>
      </c>
      <c r="P179" s="315">
        <v>160</v>
      </c>
      <c r="Q179" s="316">
        <v>19</v>
      </c>
      <c r="R179" s="315">
        <v>168</v>
      </c>
      <c r="S179" s="316">
        <v>19.5</v>
      </c>
      <c r="T179" s="315"/>
      <c r="U179" s="316"/>
      <c r="V179" s="447"/>
      <c r="W179" s="344"/>
      <c r="X179" s="344"/>
      <c r="Y179" s="344"/>
      <c r="Z179" s="344"/>
      <c r="AA179" s="344"/>
      <c r="AB179" s="344"/>
      <c r="AC179" s="344"/>
      <c r="AD179" s="311"/>
    </row>
    <row r="180" spans="1:30" ht="20.100000000000001" customHeight="1">
      <c r="A180" s="311"/>
      <c r="B180" s="311"/>
      <c r="C180" s="344"/>
      <c r="D180" s="120" t="s">
        <v>1924</v>
      </c>
      <c r="E180" s="344"/>
      <c r="F180" s="313">
        <v>40</v>
      </c>
      <c r="G180" s="314">
        <v>4.9689440993788816</v>
      </c>
      <c r="H180" s="313">
        <v>38</v>
      </c>
      <c r="I180" s="314">
        <v>4.5238095238095237</v>
      </c>
      <c r="J180" s="313">
        <v>43</v>
      </c>
      <c r="K180" s="314">
        <v>4.925544100801833</v>
      </c>
      <c r="L180" s="313">
        <v>41</v>
      </c>
      <c r="M180" s="314">
        <v>4.7674418604651159</v>
      </c>
      <c r="N180" s="315">
        <v>43</v>
      </c>
      <c r="O180" s="316">
        <v>4.9596309111880048</v>
      </c>
      <c r="P180" s="315">
        <v>42</v>
      </c>
      <c r="Q180" s="316">
        <v>5.0179211469534053</v>
      </c>
      <c r="R180" s="315">
        <v>41</v>
      </c>
      <c r="S180" s="316">
        <v>4.8</v>
      </c>
      <c r="T180" s="315"/>
      <c r="U180" s="316"/>
      <c r="V180" s="447"/>
      <c r="W180" s="344"/>
      <c r="X180" s="344"/>
      <c r="Y180" s="344"/>
      <c r="Z180" s="344"/>
      <c r="AA180" s="344"/>
      <c r="AB180" s="344"/>
      <c r="AC180" s="344"/>
      <c r="AD180" s="311"/>
    </row>
    <row r="181" spans="1:30" ht="20.100000000000001" customHeight="1">
      <c r="A181" s="311"/>
      <c r="B181" s="311"/>
      <c r="C181" s="344"/>
      <c r="D181" s="120" t="s">
        <v>7325</v>
      </c>
      <c r="E181" s="344"/>
      <c r="F181" s="313">
        <v>29</v>
      </c>
      <c r="G181" s="314">
        <v>3.6024844720496891</v>
      </c>
      <c r="H181" s="313">
        <v>26</v>
      </c>
      <c r="I181" s="314">
        <v>3.0952380952380953</v>
      </c>
      <c r="J181" s="313">
        <v>30</v>
      </c>
      <c r="K181" s="314">
        <v>3.4364261168384882</v>
      </c>
      <c r="L181" s="313">
        <v>26</v>
      </c>
      <c r="M181" s="314">
        <v>3.0232558139534884</v>
      </c>
      <c r="N181" s="315">
        <v>26</v>
      </c>
      <c r="O181" s="316">
        <v>2.9988465974625145</v>
      </c>
      <c r="P181" s="315">
        <v>27</v>
      </c>
      <c r="Q181" s="316">
        <v>3.225806451612903</v>
      </c>
      <c r="R181" s="315">
        <v>31</v>
      </c>
      <c r="S181" s="316">
        <v>3.6</v>
      </c>
      <c r="T181" s="315"/>
      <c r="U181" s="316"/>
      <c r="V181" s="447"/>
      <c r="W181" s="344"/>
      <c r="X181" s="344"/>
      <c r="Y181" s="344"/>
      <c r="Z181" s="344"/>
      <c r="AA181" s="344"/>
      <c r="AB181" s="344"/>
      <c r="AC181" s="344"/>
      <c r="AD181" s="311"/>
    </row>
    <row r="182" spans="1:30" ht="20.100000000000001" customHeight="1">
      <c r="A182" s="311"/>
      <c r="B182" s="311"/>
      <c r="C182" s="344"/>
      <c r="D182" s="120" t="s">
        <v>7328</v>
      </c>
      <c r="E182" s="344"/>
      <c r="F182" s="313">
        <v>43</v>
      </c>
      <c r="G182" s="314">
        <v>5.341614906832298</v>
      </c>
      <c r="H182" s="313">
        <v>44</v>
      </c>
      <c r="I182" s="314">
        <v>5.2380952380952381</v>
      </c>
      <c r="J182" s="313">
        <v>52</v>
      </c>
      <c r="K182" s="314">
        <v>5.9564719358533784</v>
      </c>
      <c r="L182" s="313">
        <v>50</v>
      </c>
      <c r="M182" s="314">
        <v>5.8139534883720927</v>
      </c>
      <c r="N182" s="315">
        <v>47</v>
      </c>
      <c r="O182" s="316">
        <v>5.4209919261822375</v>
      </c>
      <c r="P182" s="315">
        <v>48</v>
      </c>
      <c r="Q182" s="316">
        <v>5.7347670250896057</v>
      </c>
      <c r="R182" s="315">
        <v>40</v>
      </c>
      <c r="S182" s="316">
        <v>4.7</v>
      </c>
      <c r="T182" s="315"/>
      <c r="U182" s="316"/>
      <c r="V182" s="447"/>
      <c r="W182" s="344"/>
      <c r="X182" s="344"/>
      <c r="Y182" s="344"/>
      <c r="Z182" s="344"/>
      <c r="AA182" s="344"/>
      <c r="AB182" s="344"/>
      <c r="AC182" s="344"/>
      <c r="AD182" s="311"/>
    </row>
    <row r="183" spans="1:30" ht="20.100000000000001" customHeight="1">
      <c r="A183" s="311"/>
      <c r="B183" s="311"/>
      <c r="C183" s="344"/>
      <c r="D183" s="120" t="s">
        <v>3805</v>
      </c>
      <c r="E183" s="344"/>
      <c r="F183" s="313">
        <v>32</v>
      </c>
      <c r="G183" s="314">
        <v>3.9751552795031055</v>
      </c>
      <c r="H183" s="313">
        <v>30</v>
      </c>
      <c r="I183" s="314">
        <v>3.5714285714285712</v>
      </c>
      <c r="J183" s="313">
        <v>32</v>
      </c>
      <c r="K183" s="314">
        <v>3.6655211912943875</v>
      </c>
      <c r="L183" s="313">
        <v>38</v>
      </c>
      <c r="M183" s="314">
        <v>4.4186046511627906</v>
      </c>
      <c r="N183" s="315">
        <v>46</v>
      </c>
      <c r="O183" s="316">
        <v>5.3056516724336795</v>
      </c>
      <c r="P183" s="315">
        <v>44</v>
      </c>
      <c r="Q183" s="316">
        <v>5.2</v>
      </c>
      <c r="R183" s="315">
        <v>38</v>
      </c>
      <c r="S183" s="316">
        <v>4.4000000000000004</v>
      </c>
      <c r="T183" s="315"/>
      <c r="U183" s="316"/>
      <c r="V183" s="447"/>
      <c r="W183" s="344"/>
      <c r="X183" s="344"/>
      <c r="Y183" s="344"/>
      <c r="Z183" s="344"/>
      <c r="AA183" s="344"/>
      <c r="AB183" s="344"/>
      <c r="AC183" s="344"/>
      <c r="AD183" s="311"/>
    </row>
    <row r="184" spans="1:30" ht="20.100000000000001" customHeight="1">
      <c r="A184" s="311"/>
      <c r="B184" s="311"/>
      <c r="C184" s="344"/>
      <c r="D184" s="120" t="s">
        <v>3806</v>
      </c>
      <c r="E184" s="344"/>
      <c r="F184" s="313">
        <v>57</v>
      </c>
      <c r="G184" s="314">
        <v>7.0807453416149064</v>
      </c>
      <c r="H184" s="313">
        <v>60</v>
      </c>
      <c r="I184" s="314">
        <v>7.1428571428571423</v>
      </c>
      <c r="J184" s="313">
        <v>62</v>
      </c>
      <c r="K184" s="314">
        <v>7.1019473081328748</v>
      </c>
      <c r="L184" s="313">
        <v>54</v>
      </c>
      <c r="M184" s="314">
        <v>6.2790697674418601</v>
      </c>
      <c r="N184" s="315">
        <v>54</v>
      </c>
      <c r="O184" s="316">
        <v>6.2283737024221448</v>
      </c>
      <c r="P184" s="315">
        <v>43</v>
      </c>
      <c r="Q184" s="316">
        <v>5.1373954599761049</v>
      </c>
      <c r="R184" s="315">
        <v>52</v>
      </c>
      <c r="S184" s="316">
        <v>6</v>
      </c>
      <c r="T184" s="315"/>
      <c r="U184" s="316"/>
      <c r="V184" s="447"/>
      <c r="W184" s="344"/>
      <c r="X184" s="344"/>
      <c r="Y184" s="344"/>
      <c r="Z184" s="344"/>
      <c r="AA184" s="344"/>
      <c r="AB184" s="344"/>
      <c r="AC184" s="344"/>
      <c r="AD184" s="311"/>
    </row>
    <row r="185" spans="1:30" ht="20.100000000000001" customHeight="1">
      <c r="A185" s="311"/>
      <c r="B185" s="311"/>
      <c r="C185" s="344"/>
      <c r="D185" s="120" t="s">
        <v>7749</v>
      </c>
      <c r="E185" s="344"/>
      <c r="F185" s="313">
        <v>60</v>
      </c>
      <c r="G185" s="314">
        <v>7.4534161490683228</v>
      </c>
      <c r="H185" s="313">
        <v>61</v>
      </c>
      <c r="I185" s="314">
        <v>7.2619047619047628</v>
      </c>
      <c r="J185" s="313">
        <v>61</v>
      </c>
      <c r="K185" s="314">
        <v>6.9873997709049256</v>
      </c>
      <c r="L185" s="313">
        <v>59</v>
      </c>
      <c r="M185" s="314">
        <v>6.8604651162790695</v>
      </c>
      <c r="N185" s="315">
        <v>61</v>
      </c>
      <c r="O185" s="316">
        <v>7.035755478662054</v>
      </c>
      <c r="P185" s="315">
        <v>54</v>
      </c>
      <c r="Q185" s="316">
        <v>6.4</v>
      </c>
      <c r="R185" s="315">
        <v>53</v>
      </c>
      <c r="S185" s="316">
        <v>6.2</v>
      </c>
      <c r="T185" s="315"/>
      <c r="U185" s="316"/>
      <c r="V185" s="447"/>
      <c r="W185" s="344"/>
      <c r="X185" s="344"/>
      <c r="Y185" s="344"/>
      <c r="Z185" s="344"/>
      <c r="AA185" s="344"/>
      <c r="AB185" s="344"/>
      <c r="AC185" s="344"/>
      <c r="AD185" s="311"/>
    </row>
    <row r="186" spans="1:30" ht="20.100000000000001" customHeight="1">
      <c r="A186" s="311"/>
      <c r="B186" s="311"/>
      <c r="C186" s="344"/>
      <c r="D186" s="120" t="s">
        <v>7326</v>
      </c>
      <c r="E186" s="344"/>
      <c r="F186" s="313">
        <v>58</v>
      </c>
      <c r="G186" s="314">
        <v>7.2049689440993783</v>
      </c>
      <c r="H186" s="313">
        <v>59</v>
      </c>
      <c r="I186" s="314">
        <v>7.0238095238095237</v>
      </c>
      <c r="J186" s="313">
        <v>61</v>
      </c>
      <c r="K186" s="314">
        <v>6.9873997709049256</v>
      </c>
      <c r="L186" s="313">
        <v>60</v>
      </c>
      <c r="M186" s="314">
        <v>6.9767441860465116</v>
      </c>
      <c r="N186" s="315">
        <v>58</v>
      </c>
      <c r="O186" s="316">
        <v>6.6897347174163775</v>
      </c>
      <c r="P186" s="315">
        <v>58</v>
      </c>
      <c r="Q186" s="316">
        <v>6.9295101553166072</v>
      </c>
      <c r="R186" s="315">
        <v>65</v>
      </c>
      <c r="S186" s="316">
        <v>7.6</v>
      </c>
      <c r="T186" s="315"/>
      <c r="U186" s="316"/>
      <c r="V186" s="447"/>
      <c r="W186" s="344"/>
      <c r="X186" s="344"/>
      <c r="Y186" s="344"/>
      <c r="Z186" s="344"/>
      <c r="AA186" s="344"/>
      <c r="AB186" s="344"/>
      <c r="AC186" s="344"/>
      <c r="AD186" s="311"/>
    </row>
    <row r="187" spans="1:30" ht="20.100000000000001" customHeight="1">
      <c r="A187" s="311"/>
      <c r="B187" s="311"/>
      <c r="C187" s="344"/>
      <c r="D187" s="85" t="s">
        <v>1959</v>
      </c>
      <c r="E187" s="344"/>
      <c r="F187" s="313">
        <v>1</v>
      </c>
      <c r="G187" s="314">
        <v>0.12422360248447205</v>
      </c>
      <c r="H187" s="313">
        <v>1</v>
      </c>
      <c r="I187" s="314">
        <v>0.11904761904761905</v>
      </c>
      <c r="J187" s="313">
        <v>3</v>
      </c>
      <c r="K187" s="314">
        <v>0.3436426116838488</v>
      </c>
      <c r="L187" s="313">
        <v>2</v>
      </c>
      <c r="M187" s="314">
        <v>0.23255813953488372</v>
      </c>
      <c r="N187" s="315">
        <v>1</v>
      </c>
      <c r="O187" s="316">
        <v>0.11534025374855825</v>
      </c>
      <c r="P187" s="315"/>
      <c r="Q187" s="316"/>
      <c r="R187" s="315"/>
      <c r="S187" s="316"/>
      <c r="T187" s="315"/>
      <c r="U187" s="316"/>
      <c r="V187" s="447"/>
      <c r="W187" s="344"/>
      <c r="X187" s="344"/>
      <c r="Y187" s="344"/>
      <c r="Z187" s="344"/>
      <c r="AA187" s="344"/>
      <c r="AB187" s="344"/>
      <c r="AC187" s="344"/>
      <c r="AD187" s="311"/>
    </row>
    <row r="188" spans="1:30" ht="20.100000000000001" customHeight="1">
      <c r="A188" s="311"/>
      <c r="B188" s="311"/>
      <c r="C188" s="344"/>
      <c r="D188" s="85" t="s">
        <v>1960</v>
      </c>
      <c r="E188" s="344"/>
      <c r="F188" s="313">
        <v>5</v>
      </c>
      <c r="G188" s="314">
        <v>0.6211180124223602</v>
      </c>
      <c r="H188" s="313">
        <v>7</v>
      </c>
      <c r="I188" s="314">
        <v>0.83333333333333337</v>
      </c>
      <c r="J188" s="313">
        <v>7</v>
      </c>
      <c r="K188" s="314">
        <v>0.80183276059564712</v>
      </c>
      <c r="L188" s="313">
        <v>8</v>
      </c>
      <c r="M188" s="314">
        <v>0.93023255813953487</v>
      </c>
      <c r="N188" s="315">
        <v>8</v>
      </c>
      <c r="O188" s="316">
        <v>0.92272202998846597</v>
      </c>
      <c r="P188" s="315">
        <v>7</v>
      </c>
      <c r="Q188" s="316">
        <v>0.8</v>
      </c>
      <c r="R188" s="315">
        <v>10</v>
      </c>
      <c r="S188" s="316">
        <v>1.2</v>
      </c>
      <c r="T188" s="315"/>
      <c r="U188" s="316"/>
      <c r="V188" s="447"/>
      <c r="W188" s="344"/>
      <c r="X188" s="344"/>
      <c r="Y188" s="344"/>
      <c r="Z188" s="344"/>
      <c r="AA188" s="344"/>
      <c r="AB188" s="344"/>
      <c r="AC188" s="344"/>
      <c r="AD188" s="311"/>
    </row>
    <row r="189" spans="1:30" ht="20.100000000000001" customHeight="1">
      <c r="A189" s="9" t="s">
        <v>5906</v>
      </c>
      <c r="B189" s="9" t="s">
        <v>113</v>
      </c>
      <c r="C189" s="343" t="s">
        <v>7746</v>
      </c>
      <c r="D189" s="119" t="s">
        <v>7747</v>
      </c>
      <c r="E189" s="343" t="s">
        <v>7203</v>
      </c>
      <c r="F189" s="11">
        <v>302</v>
      </c>
      <c r="G189" s="12">
        <v>37.515527950310556</v>
      </c>
      <c r="H189" s="11">
        <v>308</v>
      </c>
      <c r="I189" s="12">
        <v>36.666666666666664</v>
      </c>
      <c r="J189" s="11">
        <v>324</v>
      </c>
      <c r="K189" s="12">
        <v>37.113402061855673</v>
      </c>
      <c r="L189" s="11">
        <v>335</v>
      </c>
      <c r="M189" s="12">
        <v>38.953488372093027</v>
      </c>
      <c r="N189" s="56">
        <v>341</v>
      </c>
      <c r="O189" s="57">
        <v>39.331026528258363</v>
      </c>
      <c r="P189" s="56">
        <v>337</v>
      </c>
      <c r="Q189" s="57">
        <v>40</v>
      </c>
      <c r="R189" s="56">
        <v>339</v>
      </c>
      <c r="S189" s="57">
        <v>39.4</v>
      </c>
      <c r="T189" s="56"/>
      <c r="U189" s="57"/>
      <c r="V189" s="446" t="s">
        <v>28</v>
      </c>
      <c r="W189" s="343" t="s">
        <v>7406</v>
      </c>
      <c r="X189" s="343" t="s">
        <v>7406</v>
      </c>
      <c r="Y189" s="343" t="s">
        <v>7406</v>
      </c>
      <c r="Z189" s="343" t="s">
        <v>7406</v>
      </c>
      <c r="AA189" s="343" t="s">
        <v>7406</v>
      </c>
      <c r="AB189" s="343" t="s">
        <v>7406</v>
      </c>
      <c r="AC189" s="343"/>
      <c r="AD189" s="9"/>
    </row>
    <row r="190" spans="1:30" ht="20.100000000000001" customHeight="1">
      <c r="A190" s="311"/>
      <c r="B190" s="311"/>
      <c r="C190" s="344"/>
      <c r="D190" s="120" t="s">
        <v>6907</v>
      </c>
      <c r="E190" s="344"/>
      <c r="F190" s="313">
        <v>503</v>
      </c>
      <c r="G190" s="314">
        <v>62.484472049689444</v>
      </c>
      <c r="H190" s="313">
        <v>532</v>
      </c>
      <c r="I190" s="314">
        <v>63.333333333333336</v>
      </c>
      <c r="J190" s="313">
        <v>547</v>
      </c>
      <c r="K190" s="314">
        <v>62.657502863688428</v>
      </c>
      <c r="L190" s="313">
        <v>523</v>
      </c>
      <c r="M190" s="314">
        <v>60.8139534883721</v>
      </c>
      <c r="N190" s="315">
        <v>524</v>
      </c>
      <c r="O190" s="316">
        <v>60.438292964244525</v>
      </c>
      <c r="P190" s="315">
        <v>504</v>
      </c>
      <c r="Q190" s="316">
        <v>59.7</v>
      </c>
      <c r="R190" s="315">
        <v>520</v>
      </c>
      <c r="S190" s="316">
        <v>60.5</v>
      </c>
      <c r="T190" s="315"/>
      <c r="U190" s="316"/>
      <c r="V190" s="447"/>
      <c r="W190" s="344"/>
      <c r="X190" s="344"/>
      <c r="Y190" s="344"/>
      <c r="Z190" s="344"/>
      <c r="AA190" s="344"/>
      <c r="AB190" s="344"/>
      <c r="AC190" s="344"/>
      <c r="AD190" s="311"/>
    </row>
    <row r="191" spans="1:30" ht="20.100000000000001" customHeight="1">
      <c r="A191" s="311"/>
      <c r="B191" s="311"/>
      <c r="C191" s="344"/>
      <c r="D191" s="120" t="s">
        <v>1970</v>
      </c>
      <c r="E191" s="344"/>
      <c r="F191" s="313"/>
      <c r="G191" s="314"/>
      <c r="H191" s="313"/>
      <c r="I191" s="314"/>
      <c r="J191" s="313">
        <v>1</v>
      </c>
      <c r="K191" s="314">
        <v>0.11454753722794961</v>
      </c>
      <c r="L191" s="313">
        <v>1</v>
      </c>
      <c r="M191" s="314">
        <v>0.11627906976744186</v>
      </c>
      <c r="N191" s="315">
        <v>1</v>
      </c>
      <c r="O191" s="316">
        <v>0.11534025374855825</v>
      </c>
      <c r="P191" s="315">
        <v>1</v>
      </c>
      <c r="Q191" s="316">
        <v>0.1</v>
      </c>
      <c r="R191" s="315"/>
      <c r="S191" s="316"/>
      <c r="T191" s="315"/>
      <c r="U191" s="316"/>
      <c r="V191" s="447"/>
      <c r="W191" s="344"/>
      <c r="X191" s="344"/>
      <c r="Y191" s="344"/>
      <c r="Z191" s="344"/>
      <c r="AA191" s="344"/>
      <c r="AB191" s="344"/>
      <c r="AC191" s="344"/>
      <c r="AD191" s="311"/>
    </row>
    <row r="192" spans="1:30" ht="20.100000000000001" customHeight="1">
      <c r="A192" s="311"/>
      <c r="B192" s="311"/>
      <c r="C192" s="344"/>
      <c r="D192" s="120" t="s">
        <v>1971</v>
      </c>
      <c r="E192" s="344"/>
      <c r="F192" s="313"/>
      <c r="G192" s="314"/>
      <c r="H192" s="313"/>
      <c r="I192" s="314"/>
      <c r="J192" s="313">
        <v>1</v>
      </c>
      <c r="K192" s="314">
        <v>0.11454753722794961</v>
      </c>
      <c r="L192" s="313">
        <v>1</v>
      </c>
      <c r="M192" s="314">
        <v>0.11627906976744186</v>
      </c>
      <c r="N192" s="315">
        <v>1</v>
      </c>
      <c r="O192" s="316">
        <v>0.11534025374855825</v>
      </c>
      <c r="P192" s="315">
        <v>2</v>
      </c>
      <c r="Q192" s="316">
        <v>0.2</v>
      </c>
      <c r="R192" s="315">
        <v>1</v>
      </c>
      <c r="S192" s="316">
        <v>0.1</v>
      </c>
      <c r="T192" s="315"/>
      <c r="U192" s="316"/>
      <c r="V192" s="447"/>
      <c r="W192" s="344"/>
      <c r="X192" s="344"/>
      <c r="Y192" s="344"/>
      <c r="Z192" s="344"/>
      <c r="AA192" s="344"/>
      <c r="AB192" s="344"/>
      <c r="AC192" s="344"/>
      <c r="AD192" s="311"/>
    </row>
    <row r="193" spans="1:30" ht="20.100000000000001" customHeight="1">
      <c r="A193" s="9" t="s">
        <v>5907</v>
      </c>
      <c r="B193" s="9" t="s">
        <v>114</v>
      </c>
      <c r="C193" s="343" t="s">
        <v>7746</v>
      </c>
      <c r="D193" s="119" t="s">
        <v>1347</v>
      </c>
      <c r="E193" s="343" t="s">
        <v>7203</v>
      </c>
      <c r="F193" s="11">
        <v>193</v>
      </c>
      <c r="G193" s="12">
        <v>23.975155279503106</v>
      </c>
      <c r="H193" s="11">
        <v>200</v>
      </c>
      <c r="I193" s="12">
        <v>23.809523809523807</v>
      </c>
      <c r="J193" s="11">
        <v>206</v>
      </c>
      <c r="K193" s="12">
        <v>23.596792668957615</v>
      </c>
      <c r="L193" s="11">
        <v>211</v>
      </c>
      <c r="M193" s="12">
        <v>24.534883720930232</v>
      </c>
      <c r="N193" s="56">
        <v>224</v>
      </c>
      <c r="O193" s="57">
        <v>25.836216839677046</v>
      </c>
      <c r="P193" s="56">
        <v>222</v>
      </c>
      <c r="Q193" s="57">
        <v>26.3</v>
      </c>
      <c r="R193" s="56">
        <v>213</v>
      </c>
      <c r="S193" s="57">
        <v>24.8</v>
      </c>
      <c r="T193" s="56"/>
      <c r="U193" s="57"/>
      <c r="V193" s="446" t="s">
        <v>28</v>
      </c>
      <c r="W193" s="343" t="s">
        <v>7406</v>
      </c>
      <c r="X193" s="343" t="s">
        <v>7406</v>
      </c>
      <c r="Y193" s="343" t="s">
        <v>7406</v>
      </c>
      <c r="Z193" s="343" t="s">
        <v>7406</v>
      </c>
      <c r="AA193" s="343" t="s">
        <v>7406</v>
      </c>
      <c r="AB193" s="343" t="s">
        <v>7406</v>
      </c>
      <c r="AC193" s="343"/>
      <c r="AD193" s="9"/>
    </row>
    <row r="194" spans="1:30" ht="20.100000000000001" customHeight="1">
      <c r="A194" s="311"/>
      <c r="B194" s="311"/>
      <c r="C194" s="344"/>
      <c r="D194" s="120" t="s">
        <v>1348</v>
      </c>
      <c r="E194" s="344"/>
      <c r="F194" s="313">
        <v>29</v>
      </c>
      <c r="G194" s="314">
        <v>3.6024844720496891</v>
      </c>
      <c r="H194" s="313">
        <v>36</v>
      </c>
      <c r="I194" s="314">
        <v>4.2857142857142856</v>
      </c>
      <c r="J194" s="313">
        <v>37</v>
      </c>
      <c r="K194" s="314">
        <v>4.2382588774341352</v>
      </c>
      <c r="L194" s="313">
        <v>41</v>
      </c>
      <c r="M194" s="314">
        <v>4.7674418604651168</v>
      </c>
      <c r="N194" s="315">
        <v>42</v>
      </c>
      <c r="O194" s="316">
        <v>4.844290657439446</v>
      </c>
      <c r="P194" s="315">
        <v>45</v>
      </c>
      <c r="Q194" s="316">
        <v>5.3</v>
      </c>
      <c r="R194" s="315">
        <v>52</v>
      </c>
      <c r="S194" s="316">
        <v>6</v>
      </c>
      <c r="T194" s="315"/>
      <c r="U194" s="316"/>
      <c r="V194" s="447"/>
      <c r="W194" s="344"/>
      <c r="X194" s="344"/>
      <c r="Y194" s="344"/>
      <c r="Z194" s="344"/>
      <c r="AA194" s="344"/>
      <c r="AB194" s="344"/>
      <c r="AC194" s="344"/>
      <c r="AD194" s="311"/>
    </row>
    <row r="195" spans="1:30" ht="20.100000000000001" customHeight="1">
      <c r="A195" s="311"/>
      <c r="B195" s="311"/>
      <c r="C195" s="344"/>
      <c r="D195" s="120" t="s">
        <v>1349</v>
      </c>
      <c r="E195" s="344"/>
      <c r="F195" s="313">
        <v>34</v>
      </c>
      <c r="G195" s="314">
        <v>4.2236024844720497</v>
      </c>
      <c r="H195" s="313">
        <v>30</v>
      </c>
      <c r="I195" s="314">
        <v>3.5714285714285712</v>
      </c>
      <c r="J195" s="313">
        <v>31</v>
      </c>
      <c r="K195" s="314">
        <v>3.5509736540664374</v>
      </c>
      <c r="L195" s="313">
        <v>33</v>
      </c>
      <c r="M195" s="314">
        <v>3.8372093023255816</v>
      </c>
      <c r="N195" s="315">
        <v>33</v>
      </c>
      <c r="O195" s="316">
        <v>3.8062283737024223</v>
      </c>
      <c r="P195" s="315">
        <v>39</v>
      </c>
      <c r="Q195" s="316">
        <v>4.5999999999999996</v>
      </c>
      <c r="R195" s="315">
        <v>40</v>
      </c>
      <c r="S195" s="316">
        <v>4.7</v>
      </c>
      <c r="T195" s="315"/>
      <c r="U195" s="316"/>
      <c r="V195" s="447"/>
      <c r="W195" s="344"/>
      <c r="X195" s="344"/>
      <c r="Y195" s="344"/>
      <c r="Z195" s="344"/>
      <c r="AA195" s="344"/>
      <c r="AB195" s="344"/>
      <c r="AC195" s="344"/>
      <c r="AD195" s="311"/>
    </row>
    <row r="196" spans="1:30" ht="20.100000000000001" customHeight="1">
      <c r="A196" s="311"/>
      <c r="B196" s="311"/>
      <c r="C196" s="344"/>
      <c r="D196" s="120" t="s">
        <v>1350</v>
      </c>
      <c r="E196" s="344"/>
      <c r="F196" s="313">
        <v>22</v>
      </c>
      <c r="G196" s="314">
        <v>2.7329192546583849</v>
      </c>
      <c r="H196" s="313">
        <v>22</v>
      </c>
      <c r="I196" s="314">
        <v>2.6190476190476191</v>
      </c>
      <c r="J196" s="313">
        <v>23</v>
      </c>
      <c r="K196" s="314">
        <v>2.6345933562428407</v>
      </c>
      <c r="L196" s="313">
        <v>27</v>
      </c>
      <c r="M196" s="314">
        <v>3.1395348837209305</v>
      </c>
      <c r="N196" s="315">
        <v>29</v>
      </c>
      <c r="O196" s="316">
        <v>3.3448673587081887</v>
      </c>
      <c r="P196" s="315">
        <v>29</v>
      </c>
      <c r="Q196" s="316">
        <v>3.4</v>
      </c>
      <c r="R196" s="315">
        <v>29</v>
      </c>
      <c r="S196" s="316">
        <v>3.4</v>
      </c>
      <c r="T196" s="315"/>
      <c r="U196" s="316"/>
      <c r="V196" s="447"/>
      <c r="W196" s="344"/>
      <c r="X196" s="344"/>
      <c r="Y196" s="344"/>
      <c r="Z196" s="344"/>
      <c r="AA196" s="344"/>
      <c r="AB196" s="344"/>
      <c r="AC196" s="344"/>
      <c r="AD196" s="311"/>
    </row>
    <row r="197" spans="1:30" ht="20.100000000000001" customHeight="1">
      <c r="A197" s="311"/>
      <c r="B197" s="311"/>
      <c r="C197" s="344"/>
      <c r="D197" s="120" t="s">
        <v>1351</v>
      </c>
      <c r="E197" s="344"/>
      <c r="F197" s="313">
        <v>14</v>
      </c>
      <c r="G197" s="314">
        <v>1.7391304347826086</v>
      </c>
      <c r="H197" s="313">
        <v>17</v>
      </c>
      <c r="I197" s="314">
        <v>2.0238095238095237</v>
      </c>
      <c r="J197" s="313">
        <v>16</v>
      </c>
      <c r="K197" s="314">
        <v>1.8327605956471937</v>
      </c>
      <c r="L197" s="313">
        <v>14</v>
      </c>
      <c r="M197" s="314">
        <v>1.6279069767441861</v>
      </c>
      <c r="N197" s="315">
        <v>15</v>
      </c>
      <c r="O197" s="316">
        <v>1.7301038062283738</v>
      </c>
      <c r="P197" s="315">
        <v>14</v>
      </c>
      <c r="Q197" s="316">
        <v>1.7</v>
      </c>
      <c r="R197" s="315">
        <v>21</v>
      </c>
      <c r="S197" s="316">
        <v>2.4</v>
      </c>
      <c r="T197" s="315"/>
      <c r="U197" s="316"/>
      <c r="V197" s="447"/>
      <c r="W197" s="344"/>
      <c r="X197" s="344"/>
      <c r="Y197" s="344"/>
      <c r="Z197" s="344"/>
      <c r="AA197" s="344"/>
      <c r="AB197" s="344"/>
      <c r="AC197" s="344"/>
      <c r="AD197" s="311"/>
    </row>
    <row r="198" spans="1:30" ht="20.100000000000001" customHeight="1">
      <c r="A198" s="311"/>
      <c r="B198" s="311"/>
      <c r="C198" s="344"/>
      <c r="D198" s="120" t="s">
        <v>6908</v>
      </c>
      <c r="E198" s="344"/>
      <c r="F198" s="313">
        <v>512</v>
      </c>
      <c r="G198" s="314">
        <v>63.602484472049689</v>
      </c>
      <c r="H198" s="313">
        <v>534</v>
      </c>
      <c r="I198" s="314">
        <v>63.571428571428569</v>
      </c>
      <c r="J198" s="313">
        <v>558</v>
      </c>
      <c r="K198" s="314">
        <v>63.917525773195869</v>
      </c>
      <c r="L198" s="313">
        <v>531</v>
      </c>
      <c r="M198" s="314">
        <v>61.744186046511629</v>
      </c>
      <c r="N198" s="315">
        <v>521</v>
      </c>
      <c r="O198" s="316">
        <v>60.092272202998842</v>
      </c>
      <c r="P198" s="315">
        <v>492</v>
      </c>
      <c r="Q198" s="316">
        <v>58.3</v>
      </c>
      <c r="R198" s="315">
        <v>503</v>
      </c>
      <c r="S198" s="316">
        <v>58.5</v>
      </c>
      <c r="T198" s="315"/>
      <c r="U198" s="316"/>
      <c r="V198" s="447"/>
      <c r="W198" s="344"/>
      <c r="X198" s="344"/>
      <c r="Y198" s="344"/>
      <c r="Z198" s="344"/>
      <c r="AA198" s="344"/>
      <c r="AB198" s="344"/>
      <c r="AC198" s="344"/>
      <c r="AD198" s="311"/>
    </row>
    <row r="199" spans="1:30" ht="20.100000000000001" customHeight="1">
      <c r="A199" s="311"/>
      <c r="B199" s="311"/>
      <c r="C199" s="344"/>
      <c r="D199" s="120" t="s">
        <v>7058</v>
      </c>
      <c r="E199" s="344"/>
      <c r="F199" s="313"/>
      <c r="G199" s="314"/>
      <c r="H199" s="313"/>
      <c r="I199" s="314"/>
      <c r="J199" s="313"/>
      <c r="K199" s="314"/>
      <c r="L199" s="313">
        <v>1</v>
      </c>
      <c r="M199" s="314">
        <v>0.11627906976744186</v>
      </c>
      <c r="N199" s="315">
        <v>1</v>
      </c>
      <c r="O199" s="316">
        <v>0.11534025374855825</v>
      </c>
      <c r="P199" s="315">
        <v>1</v>
      </c>
      <c r="Q199" s="316">
        <v>0.1</v>
      </c>
      <c r="R199" s="315">
        <v>1</v>
      </c>
      <c r="S199" s="316">
        <v>0.1</v>
      </c>
      <c r="T199" s="315"/>
      <c r="U199" s="316"/>
      <c r="V199" s="447"/>
      <c r="W199" s="344"/>
      <c r="X199" s="344"/>
      <c r="Y199" s="344"/>
      <c r="Z199" s="344"/>
      <c r="AA199" s="344"/>
      <c r="AB199" s="344"/>
      <c r="AC199" s="344"/>
      <c r="AD199" s="311"/>
    </row>
    <row r="200" spans="1:30" ht="20.100000000000001" customHeight="1">
      <c r="A200" s="311"/>
      <c r="B200" s="311"/>
      <c r="C200" s="344"/>
      <c r="D200" s="120" t="s">
        <v>7314</v>
      </c>
      <c r="E200" s="344"/>
      <c r="F200" s="313">
        <v>1</v>
      </c>
      <c r="G200" s="314">
        <v>0.12422360248447205</v>
      </c>
      <c r="H200" s="313">
        <v>1</v>
      </c>
      <c r="I200" s="314">
        <v>0.11904761904761905</v>
      </c>
      <c r="J200" s="313">
        <v>2</v>
      </c>
      <c r="K200" s="314">
        <v>0.22909507445589922</v>
      </c>
      <c r="L200" s="313">
        <v>2</v>
      </c>
      <c r="M200" s="314">
        <v>0.23255813953488372</v>
      </c>
      <c r="N200" s="315">
        <v>2</v>
      </c>
      <c r="O200" s="316">
        <v>0.23068050749711649</v>
      </c>
      <c r="P200" s="315">
        <v>2</v>
      </c>
      <c r="Q200" s="316">
        <v>0.2</v>
      </c>
      <c r="R200" s="315">
        <v>1</v>
      </c>
      <c r="S200" s="316">
        <v>0.1</v>
      </c>
      <c r="T200" s="315"/>
      <c r="U200" s="316"/>
      <c r="V200" s="447"/>
      <c r="W200" s="344"/>
      <c r="X200" s="344"/>
      <c r="Y200" s="344"/>
      <c r="Z200" s="344"/>
      <c r="AA200" s="344"/>
      <c r="AB200" s="344"/>
      <c r="AC200" s="344"/>
      <c r="AD200" s="311"/>
    </row>
    <row r="201" spans="1:30" ht="20.100000000000001" customHeight="1">
      <c r="A201" s="9" t="s">
        <v>5908</v>
      </c>
      <c r="B201" s="9" t="s">
        <v>115</v>
      </c>
      <c r="C201" s="343" t="s">
        <v>7746</v>
      </c>
      <c r="D201" s="119" t="s">
        <v>1352</v>
      </c>
      <c r="E201" s="343" t="s">
        <v>7203</v>
      </c>
      <c r="F201" s="11">
        <v>678</v>
      </c>
      <c r="G201" s="12">
        <v>84.223602484472053</v>
      </c>
      <c r="H201" s="11">
        <v>705</v>
      </c>
      <c r="I201" s="12">
        <v>83.928571428571431</v>
      </c>
      <c r="J201" s="11">
        <v>741</v>
      </c>
      <c r="K201" s="12">
        <v>84.87972508591065</v>
      </c>
      <c r="L201" s="11">
        <v>742</v>
      </c>
      <c r="M201" s="12">
        <v>86.279069767441868</v>
      </c>
      <c r="N201" s="56">
        <v>748</v>
      </c>
      <c r="O201" s="57">
        <v>86.274509803921575</v>
      </c>
      <c r="P201" s="56">
        <v>729</v>
      </c>
      <c r="Q201" s="57">
        <v>86.4</v>
      </c>
      <c r="R201" s="56">
        <v>739</v>
      </c>
      <c r="S201" s="57">
        <v>85.9</v>
      </c>
      <c r="T201" s="56"/>
      <c r="U201" s="57"/>
      <c r="V201" s="446" t="s">
        <v>28</v>
      </c>
      <c r="W201" s="343" t="s">
        <v>7406</v>
      </c>
      <c r="X201" s="343" t="s">
        <v>7406</v>
      </c>
      <c r="Y201" s="343" t="s">
        <v>7406</v>
      </c>
      <c r="Z201" s="343" t="s">
        <v>7406</v>
      </c>
      <c r="AA201" s="343" t="s">
        <v>7406</v>
      </c>
      <c r="AB201" s="343" t="s">
        <v>7406</v>
      </c>
      <c r="AC201" s="343"/>
      <c r="AD201" s="9"/>
    </row>
    <row r="202" spans="1:30" ht="20.100000000000001" customHeight="1">
      <c r="A202" s="311"/>
      <c r="B202" s="311"/>
      <c r="C202" s="344"/>
      <c r="D202" s="120" t="s">
        <v>1353</v>
      </c>
      <c r="E202" s="344"/>
      <c r="F202" s="313">
        <v>126</v>
      </c>
      <c r="G202" s="314">
        <v>15.65217391304348</v>
      </c>
      <c r="H202" s="313">
        <v>134</v>
      </c>
      <c r="I202" s="314">
        <v>15.952380952380951</v>
      </c>
      <c r="J202" s="313">
        <v>130</v>
      </c>
      <c r="K202" s="314">
        <v>14.891179839633448</v>
      </c>
      <c r="L202" s="313">
        <v>116</v>
      </c>
      <c r="M202" s="314">
        <v>13.488372093023257</v>
      </c>
      <c r="N202" s="315">
        <v>117</v>
      </c>
      <c r="O202" s="316">
        <v>13.494809688581316</v>
      </c>
      <c r="P202" s="315">
        <v>113</v>
      </c>
      <c r="Q202" s="316">
        <v>13.4</v>
      </c>
      <c r="R202" s="315">
        <v>120</v>
      </c>
      <c r="S202" s="316">
        <v>14</v>
      </c>
      <c r="T202" s="315"/>
      <c r="U202" s="316"/>
      <c r="V202" s="316"/>
      <c r="W202" s="344"/>
      <c r="X202" s="344"/>
      <c r="Y202" s="344"/>
      <c r="Z202" s="344"/>
      <c r="AA202" s="344"/>
      <c r="AB202" s="344"/>
      <c r="AC202" s="344"/>
      <c r="AD202" s="311"/>
    </row>
    <row r="203" spans="1:30" ht="20.100000000000001" customHeight="1">
      <c r="A203" s="311"/>
      <c r="B203" s="311"/>
      <c r="C203" s="344"/>
      <c r="D203" s="120" t="s">
        <v>1970</v>
      </c>
      <c r="E203" s="344"/>
      <c r="F203" s="313"/>
      <c r="G203" s="314"/>
      <c r="H203" s="313"/>
      <c r="I203" s="314"/>
      <c r="J203" s="313"/>
      <c r="K203" s="314"/>
      <c r="L203" s="313"/>
      <c r="M203" s="314"/>
      <c r="N203" s="315">
        <v>1</v>
      </c>
      <c r="O203" s="316">
        <v>0.11534025374855825</v>
      </c>
      <c r="P203" s="315">
        <v>1</v>
      </c>
      <c r="Q203" s="316">
        <v>0.1</v>
      </c>
      <c r="R203" s="315"/>
      <c r="S203" s="316"/>
      <c r="T203" s="315"/>
      <c r="U203" s="316"/>
      <c r="V203" s="316"/>
      <c r="W203" s="344"/>
      <c r="X203" s="344"/>
      <c r="Y203" s="344"/>
      <c r="Z203" s="344"/>
      <c r="AA203" s="344"/>
      <c r="AB203" s="344"/>
      <c r="AC203" s="344"/>
      <c r="AD203" s="311"/>
    </row>
    <row r="204" spans="1:30" ht="20.100000000000001" customHeight="1">
      <c r="A204" s="311"/>
      <c r="B204" s="311"/>
      <c r="C204" s="344"/>
      <c r="D204" s="120" t="s">
        <v>1971</v>
      </c>
      <c r="E204" s="344"/>
      <c r="F204" s="313">
        <v>1</v>
      </c>
      <c r="G204" s="314">
        <v>0.12422360248447205</v>
      </c>
      <c r="H204" s="313">
        <v>1</v>
      </c>
      <c r="I204" s="314">
        <v>0.11904761904761905</v>
      </c>
      <c r="J204" s="313">
        <v>2</v>
      </c>
      <c r="K204" s="314">
        <v>0.22909507445589922</v>
      </c>
      <c r="L204" s="313">
        <v>2</v>
      </c>
      <c r="M204" s="314">
        <v>0.23255813953488372</v>
      </c>
      <c r="N204" s="315">
        <v>1</v>
      </c>
      <c r="O204" s="316">
        <v>0.11534025374855825</v>
      </c>
      <c r="P204" s="315">
        <v>1</v>
      </c>
      <c r="Q204" s="316">
        <v>0.1</v>
      </c>
      <c r="R204" s="315">
        <v>1</v>
      </c>
      <c r="S204" s="316">
        <v>0.1</v>
      </c>
      <c r="T204" s="315"/>
      <c r="U204" s="316"/>
      <c r="V204" s="316"/>
      <c r="W204" s="344"/>
      <c r="X204" s="344"/>
      <c r="Y204" s="344"/>
      <c r="Z204" s="344"/>
      <c r="AA204" s="344"/>
      <c r="AB204" s="344"/>
      <c r="AC204" s="344"/>
      <c r="AD204" s="311"/>
    </row>
    <row r="205" spans="1:30" ht="20.100000000000001" customHeight="1">
      <c r="A205" s="9" t="s">
        <v>5909</v>
      </c>
      <c r="B205" s="9" t="s">
        <v>116</v>
      </c>
      <c r="C205" s="343" t="s">
        <v>7746</v>
      </c>
      <c r="D205" s="119"/>
      <c r="E205" s="343"/>
      <c r="F205" s="11"/>
      <c r="G205" s="12"/>
      <c r="H205" s="11"/>
      <c r="I205" s="12"/>
      <c r="J205" s="11"/>
      <c r="K205" s="12"/>
      <c r="L205" s="11"/>
      <c r="M205" s="12"/>
      <c r="N205" s="56"/>
      <c r="O205" s="57"/>
      <c r="P205" s="56">
        <v>844</v>
      </c>
      <c r="Q205" s="57">
        <v>100</v>
      </c>
      <c r="R205" s="56"/>
      <c r="S205" s="57"/>
      <c r="T205" s="56"/>
      <c r="U205" s="12"/>
      <c r="V205" s="12"/>
      <c r="W205" s="343"/>
      <c r="X205" s="343"/>
      <c r="Y205" s="343"/>
      <c r="Z205" s="343"/>
      <c r="AA205" s="343" t="s">
        <v>7406</v>
      </c>
      <c r="AB205" s="343"/>
      <c r="AC205" s="343"/>
      <c r="AD205" s="9"/>
    </row>
    <row r="206" spans="1:30" ht="20.100000000000001" customHeight="1">
      <c r="A206" s="9" t="s">
        <v>5910</v>
      </c>
      <c r="B206" s="9" t="s">
        <v>117</v>
      </c>
      <c r="C206" s="343" t="s">
        <v>7746</v>
      </c>
      <c r="D206" s="119"/>
      <c r="E206" s="343"/>
      <c r="F206" s="11"/>
      <c r="G206" s="12"/>
      <c r="H206" s="11"/>
      <c r="I206" s="12"/>
      <c r="J206" s="11"/>
      <c r="K206" s="12"/>
      <c r="L206" s="11"/>
      <c r="M206" s="12"/>
      <c r="N206" s="56"/>
      <c r="O206" s="57"/>
      <c r="P206" s="56">
        <v>835</v>
      </c>
      <c r="Q206" s="57">
        <v>98.9</v>
      </c>
      <c r="R206" s="56"/>
      <c r="S206" s="57"/>
      <c r="T206" s="56"/>
      <c r="U206" s="12"/>
      <c r="V206" s="12"/>
      <c r="W206" s="343"/>
      <c r="X206" s="343"/>
      <c r="Y206" s="343"/>
      <c r="Z206" s="343"/>
      <c r="AA206" s="343"/>
      <c r="AB206" s="343"/>
      <c r="AC206" s="343"/>
      <c r="AD206" s="9"/>
    </row>
    <row r="207" spans="1:30" ht="20.100000000000001" customHeight="1">
      <c r="A207" s="311"/>
      <c r="B207" s="85"/>
      <c r="C207" s="85"/>
      <c r="D207" s="120" t="s">
        <v>2003</v>
      </c>
      <c r="E207" s="344" t="s">
        <v>73</v>
      </c>
      <c r="F207" s="313"/>
      <c r="G207" s="314"/>
      <c r="H207" s="313"/>
      <c r="I207" s="314"/>
      <c r="J207" s="313"/>
      <c r="K207" s="314"/>
      <c r="L207" s="313"/>
      <c r="M207" s="314"/>
      <c r="N207" s="315"/>
      <c r="O207" s="316"/>
      <c r="P207" s="315"/>
      <c r="Q207" s="316"/>
      <c r="R207" s="315"/>
      <c r="S207" s="316"/>
      <c r="T207" s="315"/>
      <c r="U207" s="316"/>
      <c r="V207" s="314"/>
      <c r="W207" s="344"/>
      <c r="X207" s="344"/>
      <c r="Y207" s="344"/>
      <c r="Z207" s="344"/>
      <c r="AA207" s="344" t="s">
        <v>7406</v>
      </c>
      <c r="AB207" s="344"/>
      <c r="AC207" s="344"/>
      <c r="AD207" s="311"/>
    </row>
    <row r="208" spans="1:30" ht="20.100000000000001" customHeight="1">
      <c r="A208" s="311"/>
      <c r="B208" s="311"/>
      <c r="C208" s="344"/>
      <c r="D208" s="120" t="s">
        <v>2004</v>
      </c>
      <c r="E208" s="344"/>
      <c r="F208" s="313"/>
      <c r="G208" s="314"/>
      <c r="H208" s="313"/>
      <c r="I208" s="314"/>
      <c r="J208" s="313"/>
      <c r="K208" s="314"/>
      <c r="L208" s="313"/>
      <c r="M208" s="314"/>
      <c r="N208" s="315"/>
      <c r="O208" s="316"/>
      <c r="P208" s="315">
        <v>9</v>
      </c>
      <c r="Q208" s="316">
        <v>1.1000000000000001</v>
      </c>
      <c r="R208" s="315"/>
      <c r="S208" s="316"/>
      <c r="T208" s="315"/>
      <c r="U208" s="316"/>
      <c r="V208" s="314"/>
      <c r="W208" s="344"/>
      <c r="X208" s="344"/>
      <c r="Y208" s="344"/>
      <c r="Z208" s="344"/>
      <c r="AA208" s="344"/>
      <c r="AB208" s="344"/>
      <c r="AC208" s="344"/>
      <c r="AD208" s="311"/>
    </row>
    <row r="209" spans="1:30" ht="20.100000000000001" customHeight="1">
      <c r="A209" s="9" t="s">
        <v>5911</v>
      </c>
      <c r="B209" s="9" t="s">
        <v>118</v>
      </c>
      <c r="C209" s="343" t="s">
        <v>5912</v>
      </c>
      <c r="D209" s="119" t="s">
        <v>1961</v>
      </c>
      <c r="E209" s="343" t="s">
        <v>73</v>
      </c>
      <c r="F209" s="11"/>
      <c r="G209" s="12"/>
      <c r="H209" s="11"/>
      <c r="I209" s="12"/>
      <c r="J209" s="11"/>
      <c r="K209" s="12"/>
      <c r="L209" s="11"/>
      <c r="M209" s="12"/>
      <c r="N209" s="56"/>
      <c r="O209" s="57"/>
      <c r="P209" s="56">
        <v>4</v>
      </c>
      <c r="Q209" s="57">
        <v>44.4</v>
      </c>
      <c r="R209" s="56"/>
      <c r="S209" s="57"/>
      <c r="T209" s="56"/>
      <c r="U209" s="57"/>
      <c r="V209" s="12"/>
      <c r="W209" s="343"/>
      <c r="X209" s="343"/>
      <c r="Y209" s="343"/>
      <c r="Z209" s="343"/>
      <c r="AA209" s="343" t="s">
        <v>7406</v>
      </c>
      <c r="AB209" s="343"/>
      <c r="AC209" s="343"/>
      <c r="AD209" s="9"/>
    </row>
    <row r="210" spans="1:30" ht="20.100000000000001" customHeight="1">
      <c r="A210" s="311"/>
      <c r="B210" s="311"/>
      <c r="C210" s="344"/>
      <c r="D210" s="120" t="s">
        <v>1962</v>
      </c>
      <c r="E210" s="344"/>
      <c r="F210" s="313"/>
      <c r="G210" s="314"/>
      <c r="H210" s="313"/>
      <c r="I210" s="314"/>
      <c r="J210" s="313"/>
      <c r="K210" s="314"/>
      <c r="L210" s="313"/>
      <c r="M210" s="314"/>
      <c r="N210" s="315"/>
      <c r="O210" s="316"/>
      <c r="P210" s="315">
        <v>1</v>
      </c>
      <c r="Q210" s="316">
        <v>11.1</v>
      </c>
      <c r="R210" s="315"/>
      <c r="S210" s="316"/>
      <c r="T210" s="315"/>
      <c r="U210" s="316"/>
      <c r="V210" s="314"/>
      <c r="W210" s="344"/>
      <c r="X210" s="344"/>
      <c r="Y210" s="344"/>
      <c r="Z210" s="344"/>
      <c r="AA210" s="344"/>
      <c r="AB210" s="344"/>
      <c r="AC210" s="344"/>
      <c r="AD210" s="311"/>
    </row>
    <row r="211" spans="1:30" ht="20.100000000000001" customHeight="1">
      <c r="A211" s="311"/>
      <c r="B211" s="311"/>
      <c r="C211" s="344"/>
      <c r="D211" s="120" t="s">
        <v>1963</v>
      </c>
      <c r="E211" s="344"/>
      <c r="F211" s="313"/>
      <c r="G211" s="314"/>
      <c r="H211" s="313"/>
      <c r="I211" s="314"/>
      <c r="J211" s="313"/>
      <c r="K211" s="314"/>
      <c r="L211" s="313"/>
      <c r="M211" s="314"/>
      <c r="N211" s="315"/>
      <c r="O211" s="316"/>
      <c r="P211" s="315">
        <v>1</v>
      </c>
      <c r="Q211" s="316">
        <v>11.1</v>
      </c>
      <c r="R211" s="315"/>
      <c r="S211" s="316"/>
      <c r="T211" s="315"/>
      <c r="U211" s="316"/>
      <c r="V211" s="314"/>
      <c r="W211" s="344"/>
      <c r="X211" s="344"/>
      <c r="Y211" s="344"/>
      <c r="Z211" s="344"/>
      <c r="AA211" s="344"/>
      <c r="AB211" s="344"/>
      <c r="AC211" s="344"/>
      <c r="AD211" s="311"/>
    </row>
    <row r="212" spans="1:30" ht="20.100000000000001" customHeight="1">
      <c r="A212" s="311"/>
      <c r="B212" s="311"/>
      <c r="C212" s="344"/>
      <c r="D212" s="120" t="s">
        <v>1964</v>
      </c>
      <c r="E212" s="344"/>
      <c r="F212" s="313"/>
      <c r="G212" s="314"/>
      <c r="H212" s="313"/>
      <c r="I212" s="314"/>
      <c r="J212" s="313"/>
      <c r="K212" s="314"/>
      <c r="L212" s="313"/>
      <c r="M212" s="314"/>
      <c r="N212" s="315"/>
      <c r="O212" s="316"/>
      <c r="P212" s="315">
        <v>2</v>
      </c>
      <c r="Q212" s="316">
        <v>22.2</v>
      </c>
      <c r="R212" s="315"/>
      <c r="S212" s="316"/>
      <c r="T212" s="315"/>
      <c r="U212" s="316"/>
      <c r="V212" s="314"/>
      <c r="W212" s="344"/>
      <c r="X212" s="344"/>
      <c r="Y212" s="344"/>
      <c r="Z212" s="344"/>
      <c r="AA212" s="344"/>
      <c r="AB212" s="344"/>
      <c r="AC212" s="344"/>
      <c r="AD212" s="311"/>
    </row>
    <row r="213" spans="1:30" ht="20.100000000000001" customHeight="1">
      <c r="A213" s="311"/>
      <c r="B213" s="311"/>
      <c r="C213" s="344"/>
      <c r="D213" s="120" t="s">
        <v>2003</v>
      </c>
      <c r="E213" s="344"/>
      <c r="F213" s="313"/>
      <c r="G213" s="314"/>
      <c r="H213" s="313"/>
      <c r="I213" s="314"/>
      <c r="J213" s="313"/>
      <c r="K213" s="314"/>
      <c r="L213" s="313"/>
      <c r="M213" s="314"/>
      <c r="N213" s="315"/>
      <c r="O213" s="316"/>
      <c r="P213" s="315"/>
      <c r="Q213" s="316"/>
      <c r="R213" s="315"/>
      <c r="S213" s="316"/>
      <c r="T213" s="315"/>
      <c r="U213" s="316"/>
      <c r="V213" s="314"/>
      <c r="W213" s="344"/>
      <c r="X213" s="344"/>
      <c r="Y213" s="344"/>
      <c r="Z213" s="344"/>
      <c r="AA213" s="344"/>
      <c r="AB213" s="344"/>
      <c r="AC213" s="344"/>
      <c r="AD213" s="311"/>
    </row>
    <row r="214" spans="1:30" ht="20.100000000000001" customHeight="1">
      <c r="A214" s="311"/>
      <c r="B214" s="311"/>
      <c r="C214" s="344"/>
      <c r="D214" s="120" t="s">
        <v>2004</v>
      </c>
      <c r="E214" s="344"/>
      <c r="F214" s="313"/>
      <c r="G214" s="314"/>
      <c r="H214" s="313"/>
      <c r="I214" s="314"/>
      <c r="J214" s="313"/>
      <c r="K214" s="314"/>
      <c r="L214" s="313"/>
      <c r="M214" s="314"/>
      <c r="N214" s="315"/>
      <c r="O214" s="316"/>
      <c r="P214" s="315">
        <v>1</v>
      </c>
      <c r="Q214" s="316">
        <v>11.1</v>
      </c>
      <c r="R214" s="315"/>
      <c r="S214" s="316"/>
      <c r="T214" s="315"/>
      <c r="U214" s="316"/>
      <c r="V214" s="314"/>
      <c r="W214" s="344"/>
      <c r="X214" s="344"/>
      <c r="Y214" s="344"/>
      <c r="Z214" s="344"/>
      <c r="AA214" s="344"/>
      <c r="AB214" s="344"/>
      <c r="AC214" s="344"/>
      <c r="AD214" s="311"/>
    </row>
    <row r="215" spans="1:30" ht="20.100000000000001" customHeight="1">
      <c r="A215" s="9" t="s">
        <v>5913</v>
      </c>
      <c r="B215" s="9" t="s">
        <v>119</v>
      </c>
      <c r="C215" s="343" t="s">
        <v>7746</v>
      </c>
      <c r="D215" s="119"/>
      <c r="E215" s="343"/>
      <c r="F215" s="11"/>
      <c r="G215" s="12"/>
      <c r="H215" s="11"/>
      <c r="I215" s="12"/>
      <c r="J215" s="11"/>
      <c r="K215" s="12"/>
      <c r="L215" s="11"/>
      <c r="M215" s="12"/>
      <c r="N215" s="56"/>
      <c r="O215" s="57"/>
      <c r="P215" s="56">
        <v>844</v>
      </c>
      <c r="Q215" s="57">
        <v>100</v>
      </c>
      <c r="R215" s="56"/>
      <c r="S215" s="57"/>
      <c r="T215" s="56"/>
      <c r="U215" s="57"/>
      <c r="V215" s="12"/>
      <c r="W215" s="343"/>
      <c r="X215" s="343"/>
      <c r="Y215" s="343"/>
      <c r="Z215" s="343"/>
      <c r="AA215" s="343" t="s">
        <v>7406</v>
      </c>
      <c r="AB215" s="343"/>
      <c r="AC215" s="343"/>
      <c r="AD215" s="9"/>
    </row>
    <row r="216" spans="1:30" ht="20.100000000000001" customHeight="1">
      <c r="A216" s="9" t="s">
        <v>5914</v>
      </c>
      <c r="B216" s="9" t="s">
        <v>120</v>
      </c>
      <c r="C216" s="343" t="s">
        <v>7746</v>
      </c>
      <c r="D216" s="119"/>
      <c r="E216" s="343"/>
      <c r="F216" s="11"/>
      <c r="G216" s="12"/>
      <c r="H216" s="11"/>
      <c r="I216" s="12"/>
      <c r="J216" s="11"/>
      <c r="K216" s="12"/>
      <c r="L216" s="11"/>
      <c r="M216" s="12"/>
      <c r="N216" s="56"/>
      <c r="O216" s="57"/>
      <c r="P216" s="56">
        <v>828</v>
      </c>
      <c r="Q216" s="57">
        <v>98.1</v>
      </c>
      <c r="R216" s="56"/>
      <c r="S216" s="57"/>
      <c r="T216" s="56"/>
      <c r="U216" s="57"/>
      <c r="V216" s="12"/>
      <c r="W216" s="343"/>
      <c r="X216" s="343"/>
      <c r="Y216" s="343"/>
      <c r="Z216" s="343"/>
      <c r="AA216" s="343"/>
      <c r="AB216" s="343"/>
      <c r="AC216" s="343"/>
      <c r="AD216" s="9"/>
    </row>
    <row r="217" spans="1:30" ht="20.100000000000001" customHeight="1">
      <c r="A217" s="311"/>
      <c r="B217" s="85"/>
      <c r="C217" s="85"/>
      <c r="D217" s="120" t="s">
        <v>2003</v>
      </c>
      <c r="E217" s="344" t="s">
        <v>73</v>
      </c>
      <c r="F217" s="313"/>
      <c r="G217" s="314"/>
      <c r="H217" s="313"/>
      <c r="I217" s="314"/>
      <c r="J217" s="313"/>
      <c r="K217" s="314"/>
      <c r="L217" s="313"/>
      <c r="M217" s="314"/>
      <c r="N217" s="315"/>
      <c r="O217" s="316"/>
      <c r="P217" s="315"/>
      <c r="Q217" s="316"/>
      <c r="R217" s="315"/>
      <c r="S217" s="316"/>
      <c r="T217" s="315"/>
      <c r="U217" s="316"/>
      <c r="V217" s="314"/>
      <c r="W217" s="344"/>
      <c r="X217" s="344"/>
      <c r="Y217" s="344"/>
      <c r="Z217" s="344"/>
      <c r="AA217" s="344" t="s">
        <v>7406</v>
      </c>
      <c r="AB217" s="344"/>
      <c r="AC217" s="344"/>
      <c r="AD217" s="311"/>
    </row>
    <row r="218" spans="1:30" ht="20.100000000000001" customHeight="1">
      <c r="A218" s="311"/>
      <c r="B218" s="311"/>
      <c r="C218" s="344"/>
      <c r="D218" s="120" t="s">
        <v>2004</v>
      </c>
      <c r="E218" s="344"/>
      <c r="F218" s="313"/>
      <c r="G218" s="314"/>
      <c r="H218" s="313"/>
      <c r="I218" s="314"/>
      <c r="J218" s="313"/>
      <c r="K218" s="314"/>
      <c r="L218" s="313"/>
      <c r="M218" s="314"/>
      <c r="N218" s="315"/>
      <c r="O218" s="316"/>
      <c r="P218" s="315">
        <v>16</v>
      </c>
      <c r="Q218" s="316">
        <v>1.9</v>
      </c>
      <c r="R218" s="315"/>
      <c r="S218" s="316"/>
      <c r="T218" s="315"/>
      <c r="U218" s="316"/>
      <c r="V218" s="314"/>
      <c r="W218" s="344"/>
      <c r="X218" s="344"/>
      <c r="Y218" s="344"/>
      <c r="Z218" s="344"/>
      <c r="AA218" s="344"/>
      <c r="AB218" s="344"/>
      <c r="AC218" s="344"/>
      <c r="AD218" s="311"/>
    </row>
    <row r="219" spans="1:30" ht="20.100000000000001" customHeight="1">
      <c r="A219" s="9" t="s">
        <v>5915</v>
      </c>
      <c r="B219" s="9" t="s">
        <v>121</v>
      </c>
      <c r="C219" s="343" t="s">
        <v>5916</v>
      </c>
      <c r="D219" s="119" t="s">
        <v>1961</v>
      </c>
      <c r="E219" s="343" t="s">
        <v>73</v>
      </c>
      <c r="F219" s="11"/>
      <c r="G219" s="12"/>
      <c r="H219" s="11"/>
      <c r="I219" s="12"/>
      <c r="J219" s="11"/>
      <c r="K219" s="12"/>
      <c r="L219" s="11"/>
      <c r="M219" s="12"/>
      <c r="N219" s="56"/>
      <c r="O219" s="57"/>
      <c r="P219" s="56">
        <v>5</v>
      </c>
      <c r="Q219" s="57">
        <v>31.3</v>
      </c>
      <c r="R219" s="56"/>
      <c r="S219" s="57"/>
      <c r="T219" s="56"/>
      <c r="U219" s="57"/>
      <c r="V219" s="12"/>
      <c r="W219" s="343"/>
      <c r="X219" s="343"/>
      <c r="Y219" s="343"/>
      <c r="Z219" s="343"/>
      <c r="AA219" s="343" t="s">
        <v>7406</v>
      </c>
      <c r="AB219" s="343"/>
      <c r="AC219" s="343"/>
      <c r="AD219" s="9"/>
    </row>
    <row r="220" spans="1:30" ht="20.100000000000001" customHeight="1">
      <c r="A220" s="311"/>
      <c r="B220" s="311"/>
      <c r="C220" s="344"/>
      <c r="D220" s="120" t="s">
        <v>1962</v>
      </c>
      <c r="E220" s="344"/>
      <c r="F220" s="313"/>
      <c r="G220" s="314"/>
      <c r="H220" s="313"/>
      <c r="I220" s="314"/>
      <c r="J220" s="313"/>
      <c r="K220" s="314"/>
      <c r="L220" s="313"/>
      <c r="M220" s="314"/>
      <c r="N220" s="315"/>
      <c r="O220" s="316"/>
      <c r="P220" s="315">
        <v>1</v>
      </c>
      <c r="Q220" s="316">
        <v>6.3</v>
      </c>
      <c r="R220" s="315"/>
      <c r="S220" s="316"/>
      <c r="T220" s="315"/>
      <c r="U220" s="316"/>
      <c r="V220" s="314"/>
      <c r="W220" s="344"/>
      <c r="X220" s="344"/>
      <c r="Y220" s="344"/>
      <c r="Z220" s="344"/>
      <c r="AA220" s="344"/>
      <c r="AB220" s="344"/>
      <c r="AC220" s="344"/>
      <c r="AD220" s="311"/>
    </row>
    <row r="221" spans="1:30" ht="20.100000000000001" customHeight="1">
      <c r="A221" s="311"/>
      <c r="B221" s="311"/>
      <c r="C221" s="344"/>
      <c r="D221" s="120" t="s">
        <v>1963</v>
      </c>
      <c r="E221" s="344"/>
      <c r="F221" s="313"/>
      <c r="G221" s="314"/>
      <c r="H221" s="313"/>
      <c r="I221" s="314"/>
      <c r="J221" s="313"/>
      <c r="K221" s="314"/>
      <c r="L221" s="313"/>
      <c r="M221" s="314"/>
      <c r="N221" s="315"/>
      <c r="O221" s="316"/>
      <c r="P221" s="315">
        <v>1</v>
      </c>
      <c r="Q221" s="316">
        <v>6.3</v>
      </c>
      <c r="R221" s="315"/>
      <c r="S221" s="316"/>
      <c r="T221" s="315"/>
      <c r="U221" s="316"/>
      <c r="V221" s="314"/>
      <c r="W221" s="344"/>
      <c r="X221" s="344"/>
      <c r="Y221" s="344"/>
      <c r="Z221" s="344"/>
      <c r="AA221" s="344"/>
      <c r="AB221" s="344"/>
      <c r="AC221" s="344"/>
      <c r="AD221" s="311"/>
    </row>
    <row r="222" spans="1:30" ht="20.100000000000001" customHeight="1">
      <c r="A222" s="311"/>
      <c r="B222" s="311"/>
      <c r="C222" s="344"/>
      <c r="D222" s="120" t="s">
        <v>1964</v>
      </c>
      <c r="E222" s="344"/>
      <c r="F222" s="313"/>
      <c r="G222" s="314"/>
      <c r="H222" s="313"/>
      <c r="I222" s="314"/>
      <c r="J222" s="313"/>
      <c r="K222" s="314"/>
      <c r="L222" s="313"/>
      <c r="M222" s="314"/>
      <c r="N222" s="315"/>
      <c r="O222" s="316"/>
      <c r="P222" s="315">
        <v>3</v>
      </c>
      <c r="Q222" s="316">
        <v>18.8</v>
      </c>
      <c r="R222" s="315"/>
      <c r="S222" s="316"/>
      <c r="T222" s="315"/>
      <c r="U222" s="316"/>
      <c r="V222" s="314"/>
      <c r="W222" s="344"/>
      <c r="X222" s="344"/>
      <c r="Y222" s="344"/>
      <c r="Z222" s="344"/>
      <c r="AA222" s="344"/>
      <c r="AB222" s="344"/>
      <c r="AC222" s="344"/>
      <c r="AD222" s="311"/>
    </row>
    <row r="223" spans="1:30" ht="20.100000000000001" customHeight="1">
      <c r="A223" s="311"/>
      <c r="B223" s="311"/>
      <c r="C223" s="344"/>
      <c r="D223" s="120" t="s">
        <v>2003</v>
      </c>
      <c r="E223" s="344"/>
      <c r="F223" s="313"/>
      <c r="G223" s="314"/>
      <c r="H223" s="313"/>
      <c r="I223" s="314"/>
      <c r="J223" s="313"/>
      <c r="K223" s="314"/>
      <c r="L223" s="313"/>
      <c r="M223" s="314"/>
      <c r="N223" s="315"/>
      <c r="O223" s="316"/>
      <c r="P223" s="315"/>
      <c r="Q223" s="316"/>
      <c r="R223" s="315"/>
      <c r="S223" s="316"/>
      <c r="T223" s="315"/>
      <c r="U223" s="316"/>
      <c r="V223" s="314"/>
      <c r="W223" s="344"/>
      <c r="X223" s="344"/>
      <c r="Y223" s="344"/>
      <c r="Z223" s="344"/>
      <c r="AA223" s="344"/>
      <c r="AB223" s="344"/>
      <c r="AC223" s="344"/>
      <c r="AD223" s="311"/>
    </row>
    <row r="224" spans="1:30" ht="20.100000000000001" customHeight="1">
      <c r="A224" s="311"/>
      <c r="B224" s="311"/>
      <c r="C224" s="344"/>
      <c r="D224" s="120" t="s">
        <v>2004</v>
      </c>
      <c r="E224" s="344"/>
      <c r="F224" s="313"/>
      <c r="G224" s="314"/>
      <c r="H224" s="313"/>
      <c r="I224" s="314"/>
      <c r="J224" s="313"/>
      <c r="K224" s="314"/>
      <c r="L224" s="313"/>
      <c r="M224" s="314"/>
      <c r="N224" s="315"/>
      <c r="O224" s="316"/>
      <c r="P224" s="315">
        <v>6</v>
      </c>
      <c r="Q224" s="316">
        <v>37.5</v>
      </c>
      <c r="R224" s="315"/>
      <c r="S224" s="316"/>
      <c r="T224" s="315"/>
      <c r="U224" s="316"/>
      <c r="V224" s="314"/>
      <c r="W224" s="344"/>
      <c r="X224" s="344"/>
      <c r="Y224" s="344"/>
      <c r="Z224" s="344"/>
      <c r="AA224" s="344"/>
      <c r="AB224" s="344"/>
      <c r="AC224" s="344"/>
      <c r="AD224" s="311"/>
    </row>
    <row r="225" spans="1:30" ht="20.100000000000001" customHeight="1">
      <c r="A225" s="9" t="s">
        <v>5917</v>
      </c>
      <c r="B225" s="9" t="s">
        <v>122</v>
      </c>
      <c r="C225" s="343" t="s">
        <v>7746</v>
      </c>
      <c r="D225" s="119"/>
      <c r="E225" s="343"/>
      <c r="F225" s="11"/>
      <c r="G225" s="12"/>
      <c r="H225" s="11"/>
      <c r="I225" s="12"/>
      <c r="J225" s="11"/>
      <c r="K225" s="12"/>
      <c r="L225" s="11"/>
      <c r="M225" s="12"/>
      <c r="N225" s="56"/>
      <c r="O225" s="57"/>
      <c r="P225" s="56">
        <v>839</v>
      </c>
      <c r="Q225" s="57">
        <v>99.4</v>
      </c>
      <c r="R225" s="56"/>
      <c r="S225" s="57"/>
      <c r="T225" s="56"/>
      <c r="U225" s="57"/>
      <c r="V225" s="12"/>
      <c r="W225" s="343"/>
      <c r="X225" s="343"/>
      <c r="Y225" s="343"/>
      <c r="Z225" s="343"/>
      <c r="AA225" s="343"/>
      <c r="AB225" s="343"/>
      <c r="AC225" s="343"/>
      <c r="AD225" s="9"/>
    </row>
    <row r="226" spans="1:30" ht="20.100000000000001" customHeight="1">
      <c r="A226" s="311"/>
      <c r="B226" s="85"/>
      <c r="C226" s="85"/>
      <c r="D226" s="120" t="s">
        <v>2003</v>
      </c>
      <c r="E226" s="344" t="s">
        <v>73</v>
      </c>
      <c r="F226" s="313"/>
      <c r="G226" s="314"/>
      <c r="H226" s="313"/>
      <c r="I226" s="314"/>
      <c r="J226" s="313"/>
      <c r="K226" s="314"/>
      <c r="L226" s="313"/>
      <c r="M226" s="314"/>
      <c r="N226" s="315"/>
      <c r="O226" s="316"/>
      <c r="P226" s="315"/>
      <c r="Q226" s="316"/>
      <c r="R226" s="315"/>
      <c r="S226" s="316"/>
      <c r="T226" s="315"/>
      <c r="U226" s="316"/>
      <c r="V226" s="314"/>
      <c r="W226" s="344"/>
      <c r="X226" s="344"/>
      <c r="Y226" s="344"/>
      <c r="Z226" s="344"/>
      <c r="AA226" s="344" t="s">
        <v>7406</v>
      </c>
      <c r="AB226" s="344"/>
      <c r="AC226" s="344"/>
      <c r="AD226" s="311"/>
    </row>
    <row r="227" spans="1:30" ht="20.100000000000001" customHeight="1">
      <c r="A227" s="311"/>
      <c r="B227" s="311"/>
      <c r="C227" s="344"/>
      <c r="D227" s="120" t="s">
        <v>2004</v>
      </c>
      <c r="E227" s="344"/>
      <c r="F227" s="313"/>
      <c r="G227" s="314"/>
      <c r="H227" s="313"/>
      <c r="I227" s="314"/>
      <c r="J227" s="313"/>
      <c r="K227" s="314"/>
      <c r="L227" s="313"/>
      <c r="M227" s="314"/>
      <c r="N227" s="315"/>
      <c r="O227" s="316"/>
      <c r="P227" s="315">
        <v>5</v>
      </c>
      <c r="Q227" s="316">
        <v>0.6</v>
      </c>
      <c r="R227" s="315"/>
      <c r="S227" s="316"/>
      <c r="T227" s="315"/>
      <c r="U227" s="316"/>
      <c r="V227" s="314"/>
      <c r="W227" s="344"/>
      <c r="X227" s="344"/>
      <c r="Y227" s="344"/>
      <c r="Z227" s="344"/>
      <c r="AA227" s="344"/>
      <c r="AB227" s="344"/>
      <c r="AC227" s="344"/>
      <c r="AD227" s="311"/>
    </row>
    <row r="228" spans="1:30" ht="20.100000000000001" customHeight="1">
      <c r="A228" s="9" t="s">
        <v>5918</v>
      </c>
      <c r="B228" s="9" t="s">
        <v>123</v>
      </c>
      <c r="C228" s="343" t="s">
        <v>5919</v>
      </c>
      <c r="D228" s="119" t="s">
        <v>1354</v>
      </c>
      <c r="E228" s="343" t="s">
        <v>7203</v>
      </c>
      <c r="F228" s="11"/>
      <c r="G228" s="12"/>
      <c r="H228" s="11"/>
      <c r="I228" s="12"/>
      <c r="J228" s="11"/>
      <c r="K228" s="12"/>
      <c r="L228" s="11"/>
      <c r="M228" s="12"/>
      <c r="N228" s="56"/>
      <c r="O228" s="57"/>
      <c r="P228" s="56">
        <v>2</v>
      </c>
      <c r="Q228" s="57">
        <v>40</v>
      </c>
      <c r="R228" s="56"/>
      <c r="S228" s="57"/>
      <c r="T228" s="56"/>
      <c r="U228" s="57"/>
      <c r="V228" s="12"/>
      <c r="W228" s="343"/>
      <c r="X228" s="343"/>
      <c r="Y228" s="343"/>
      <c r="Z228" s="343"/>
      <c r="AA228" s="343" t="s">
        <v>7406</v>
      </c>
      <c r="AB228" s="343"/>
      <c r="AC228" s="343"/>
      <c r="AD228" s="9"/>
    </row>
    <row r="229" spans="1:30" ht="20.100000000000001" customHeight="1">
      <c r="A229" s="311"/>
      <c r="B229" s="311"/>
      <c r="C229" s="344"/>
      <c r="D229" s="120" t="s">
        <v>1355</v>
      </c>
      <c r="E229" s="344"/>
      <c r="F229" s="313"/>
      <c r="G229" s="314"/>
      <c r="H229" s="313"/>
      <c r="I229" s="314"/>
      <c r="J229" s="313"/>
      <c r="K229" s="314"/>
      <c r="L229" s="313"/>
      <c r="M229" s="314"/>
      <c r="N229" s="315"/>
      <c r="O229" s="316"/>
      <c r="P229" s="315">
        <v>1</v>
      </c>
      <c r="Q229" s="316">
        <v>20</v>
      </c>
      <c r="R229" s="315"/>
      <c r="S229" s="316"/>
      <c r="T229" s="315"/>
      <c r="U229" s="316"/>
      <c r="V229" s="314"/>
      <c r="W229" s="344"/>
      <c r="X229" s="344"/>
      <c r="Y229" s="344"/>
      <c r="Z229" s="344"/>
      <c r="AA229" s="344"/>
      <c r="AB229" s="344"/>
      <c r="AC229" s="344"/>
      <c r="AD229" s="311"/>
    </row>
    <row r="230" spans="1:30" ht="20.100000000000001" customHeight="1">
      <c r="A230" s="311"/>
      <c r="B230" s="311"/>
      <c r="C230" s="344"/>
      <c r="D230" s="120" t="s">
        <v>1356</v>
      </c>
      <c r="E230" s="344"/>
      <c r="F230" s="313"/>
      <c r="G230" s="314"/>
      <c r="H230" s="313"/>
      <c r="I230" s="314"/>
      <c r="J230" s="313"/>
      <c r="K230" s="314"/>
      <c r="L230" s="313"/>
      <c r="M230" s="314"/>
      <c r="N230" s="315"/>
      <c r="O230" s="316"/>
      <c r="P230" s="315"/>
      <c r="Q230" s="316"/>
      <c r="R230" s="315"/>
      <c r="S230" s="316"/>
      <c r="T230" s="315"/>
      <c r="U230" s="316"/>
      <c r="V230" s="314"/>
      <c r="W230" s="344"/>
      <c r="X230" s="344"/>
      <c r="Y230" s="344"/>
      <c r="Z230" s="344"/>
      <c r="AA230" s="344"/>
      <c r="AB230" s="344"/>
      <c r="AC230" s="344"/>
      <c r="AD230" s="311"/>
    </row>
    <row r="231" spans="1:30" ht="20.100000000000001" customHeight="1">
      <c r="A231" s="311"/>
      <c r="B231" s="311"/>
      <c r="C231" s="344"/>
      <c r="D231" s="120" t="s">
        <v>1357</v>
      </c>
      <c r="E231" s="344"/>
      <c r="F231" s="313"/>
      <c r="G231" s="314"/>
      <c r="H231" s="313"/>
      <c r="I231" s="314"/>
      <c r="J231" s="313"/>
      <c r="K231" s="314"/>
      <c r="L231" s="313"/>
      <c r="M231" s="314"/>
      <c r="N231" s="315"/>
      <c r="O231" s="316"/>
      <c r="P231" s="315"/>
      <c r="Q231" s="316"/>
      <c r="R231" s="315"/>
      <c r="S231" s="316"/>
      <c r="T231" s="315"/>
      <c r="U231" s="316"/>
      <c r="V231" s="314"/>
      <c r="W231" s="344"/>
      <c r="X231" s="344"/>
      <c r="Y231" s="344"/>
      <c r="Z231" s="344"/>
      <c r="AA231" s="344"/>
      <c r="AB231" s="344"/>
      <c r="AC231" s="344"/>
      <c r="AD231" s="311"/>
    </row>
    <row r="232" spans="1:30" ht="20.100000000000001" customHeight="1">
      <c r="A232" s="311"/>
      <c r="B232" s="311"/>
      <c r="C232" s="344"/>
      <c r="D232" s="120" t="s">
        <v>1358</v>
      </c>
      <c r="E232" s="344"/>
      <c r="F232" s="313"/>
      <c r="G232" s="314"/>
      <c r="H232" s="313"/>
      <c r="I232" s="314"/>
      <c r="J232" s="313"/>
      <c r="K232" s="314"/>
      <c r="L232" s="313"/>
      <c r="M232" s="314"/>
      <c r="N232" s="315"/>
      <c r="O232" s="316"/>
      <c r="P232" s="315">
        <v>2</v>
      </c>
      <c r="Q232" s="316">
        <v>40</v>
      </c>
      <c r="R232" s="315"/>
      <c r="S232" s="316"/>
      <c r="T232" s="315"/>
      <c r="U232" s="316"/>
      <c r="V232" s="314"/>
      <c r="W232" s="344"/>
      <c r="X232" s="344"/>
      <c r="Y232" s="344"/>
      <c r="Z232" s="344"/>
      <c r="AA232" s="344"/>
      <c r="AB232" s="344"/>
      <c r="AC232" s="344"/>
      <c r="AD232" s="311"/>
    </row>
    <row r="233" spans="1:30" ht="20.100000000000001" customHeight="1">
      <c r="A233" s="311"/>
      <c r="B233" s="311"/>
      <c r="C233" s="344"/>
      <c r="D233" s="120" t="s">
        <v>7058</v>
      </c>
      <c r="E233" s="344"/>
      <c r="F233" s="313"/>
      <c r="G233" s="314"/>
      <c r="H233" s="313"/>
      <c r="I233" s="314"/>
      <c r="J233" s="313"/>
      <c r="K233" s="314"/>
      <c r="L233" s="313"/>
      <c r="M233" s="314"/>
      <c r="N233" s="315"/>
      <c r="O233" s="316"/>
      <c r="P233" s="315"/>
      <c r="Q233" s="316"/>
      <c r="R233" s="315"/>
      <c r="S233" s="316"/>
      <c r="T233" s="315"/>
      <c r="U233" s="316"/>
      <c r="V233" s="314"/>
      <c r="W233" s="344"/>
      <c r="X233" s="344"/>
      <c r="Y233" s="344"/>
      <c r="Z233" s="344"/>
      <c r="AA233" s="344"/>
      <c r="AB233" s="344"/>
      <c r="AC233" s="344"/>
      <c r="AD233" s="311"/>
    </row>
    <row r="234" spans="1:30" ht="20.100000000000001" customHeight="1">
      <c r="A234" s="311"/>
      <c r="B234" s="311"/>
      <c r="C234" s="344"/>
      <c r="D234" s="120" t="s">
        <v>7314</v>
      </c>
      <c r="E234" s="344"/>
      <c r="F234" s="313"/>
      <c r="G234" s="314"/>
      <c r="H234" s="313"/>
      <c r="I234" s="314"/>
      <c r="J234" s="313"/>
      <c r="K234" s="314"/>
      <c r="L234" s="313"/>
      <c r="M234" s="314"/>
      <c r="N234" s="315"/>
      <c r="O234" s="316"/>
      <c r="P234" s="315"/>
      <c r="Q234" s="316"/>
      <c r="R234" s="315"/>
      <c r="S234" s="316"/>
      <c r="T234" s="315"/>
      <c r="U234" s="316"/>
      <c r="V234" s="314"/>
      <c r="W234" s="344"/>
      <c r="X234" s="344"/>
      <c r="Y234" s="344"/>
      <c r="Z234" s="344"/>
      <c r="AA234" s="344"/>
      <c r="AB234" s="344"/>
      <c r="AC234" s="344"/>
      <c r="AD234" s="311"/>
    </row>
    <row r="235" spans="1:30" ht="20.100000000000001" customHeight="1">
      <c r="A235" s="9" t="s">
        <v>5920</v>
      </c>
      <c r="B235" s="9" t="s">
        <v>124</v>
      </c>
      <c r="C235" s="343" t="s">
        <v>7746</v>
      </c>
      <c r="D235" s="119" t="s">
        <v>1360</v>
      </c>
      <c r="E235" s="343"/>
      <c r="F235" s="11"/>
      <c r="G235" s="12"/>
      <c r="H235" s="11"/>
      <c r="I235" s="12"/>
      <c r="J235" s="11"/>
      <c r="K235" s="12"/>
      <c r="L235" s="11"/>
      <c r="M235" s="12"/>
      <c r="N235" s="56"/>
      <c r="O235" s="57"/>
      <c r="P235" s="56">
        <v>130</v>
      </c>
      <c r="Q235" s="57">
        <v>15.402843601895734</v>
      </c>
      <c r="R235" s="56"/>
      <c r="S235" s="57"/>
      <c r="T235" s="56"/>
      <c r="U235" s="57"/>
      <c r="V235" s="12"/>
      <c r="W235" s="343"/>
      <c r="X235" s="343"/>
      <c r="Y235" s="343"/>
      <c r="Z235" s="343"/>
      <c r="AA235" s="343" t="s">
        <v>7406</v>
      </c>
      <c r="AB235" s="343"/>
      <c r="AC235" s="343"/>
      <c r="AD235" s="9"/>
    </row>
    <row r="236" spans="1:30" ht="20.100000000000001" customHeight="1">
      <c r="A236" s="311"/>
      <c r="B236" s="311"/>
      <c r="C236" s="344"/>
      <c r="D236" s="120" t="s">
        <v>1361</v>
      </c>
      <c r="E236" s="344"/>
      <c r="F236" s="313"/>
      <c r="G236" s="314"/>
      <c r="H236" s="313"/>
      <c r="I236" s="314"/>
      <c r="J236" s="313"/>
      <c r="K236" s="314"/>
      <c r="L236" s="313"/>
      <c r="M236" s="314"/>
      <c r="N236" s="315"/>
      <c r="O236" s="316"/>
      <c r="P236" s="315">
        <v>163</v>
      </c>
      <c r="Q236" s="316">
        <v>19.312796208530806</v>
      </c>
      <c r="R236" s="315"/>
      <c r="S236" s="316"/>
      <c r="T236" s="315"/>
      <c r="U236" s="316"/>
      <c r="V236" s="314"/>
      <c r="W236" s="344"/>
      <c r="X236" s="344"/>
      <c r="Y236" s="344"/>
      <c r="Z236" s="344"/>
      <c r="AA236" s="344"/>
      <c r="AB236" s="344"/>
      <c r="AC236" s="344"/>
      <c r="AD236" s="311"/>
    </row>
    <row r="237" spans="1:30" ht="20.100000000000001" customHeight="1">
      <c r="A237" s="311"/>
      <c r="B237" s="311"/>
      <c r="C237" s="344"/>
      <c r="D237" s="120" t="s">
        <v>1362</v>
      </c>
      <c r="E237" s="344"/>
      <c r="F237" s="313"/>
      <c r="G237" s="314"/>
      <c r="H237" s="313"/>
      <c r="I237" s="314"/>
      <c r="J237" s="313"/>
      <c r="K237" s="314"/>
      <c r="L237" s="313"/>
      <c r="M237" s="314"/>
      <c r="N237" s="315"/>
      <c r="O237" s="316"/>
      <c r="P237" s="315">
        <v>356</v>
      </c>
      <c r="Q237" s="316">
        <v>42.18009478672986</v>
      </c>
      <c r="R237" s="315"/>
      <c r="S237" s="316"/>
      <c r="T237" s="315"/>
      <c r="U237" s="316"/>
      <c r="V237" s="314"/>
      <c r="W237" s="344"/>
      <c r="X237" s="344"/>
      <c r="Y237" s="344"/>
      <c r="Z237" s="344"/>
      <c r="AA237" s="344"/>
      <c r="AB237" s="344"/>
      <c r="AC237" s="344"/>
      <c r="AD237" s="311"/>
    </row>
    <row r="238" spans="1:30" ht="20.100000000000001" customHeight="1">
      <c r="A238" s="311"/>
      <c r="B238" s="311"/>
      <c r="C238" s="344"/>
      <c r="D238" s="120" t="s">
        <v>1363</v>
      </c>
      <c r="E238" s="344"/>
      <c r="F238" s="313"/>
      <c r="G238" s="314"/>
      <c r="H238" s="313"/>
      <c r="I238" s="314"/>
      <c r="J238" s="313"/>
      <c r="K238" s="314"/>
      <c r="L238" s="313"/>
      <c r="M238" s="314"/>
      <c r="N238" s="315"/>
      <c r="O238" s="316"/>
      <c r="P238" s="315">
        <v>115</v>
      </c>
      <c r="Q238" s="316">
        <v>13.625592417061611</v>
      </c>
      <c r="R238" s="315"/>
      <c r="S238" s="316"/>
      <c r="T238" s="315"/>
      <c r="U238" s="316"/>
      <c r="V238" s="314"/>
      <c r="W238" s="344"/>
      <c r="X238" s="344"/>
      <c r="Y238" s="344"/>
      <c r="Z238" s="344"/>
      <c r="AA238" s="344"/>
      <c r="AB238" s="344"/>
      <c r="AC238" s="344"/>
      <c r="AD238" s="311"/>
    </row>
    <row r="239" spans="1:30" ht="20.100000000000001" customHeight="1">
      <c r="A239" s="311"/>
      <c r="B239" s="311"/>
      <c r="C239" s="344"/>
      <c r="D239" s="120" t="s">
        <v>1364</v>
      </c>
      <c r="E239" s="344"/>
      <c r="F239" s="313"/>
      <c r="G239" s="314"/>
      <c r="H239" s="313"/>
      <c r="I239" s="314"/>
      <c r="J239" s="313"/>
      <c r="K239" s="314"/>
      <c r="L239" s="313"/>
      <c r="M239" s="314"/>
      <c r="N239" s="315"/>
      <c r="O239" s="316"/>
      <c r="P239" s="315">
        <v>32</v>
      </c>
      <c r="Q239" s="316">
        <v>3.7914691943127963</v>
      </c>
      <c r="R239" s="315"/>
      <c r="S239" s="316"/>
      <c r="T239" s="315"/>
      <c r="U239" s="316"/>
      <c r="V239" s="314"/>
      <c r="W239" s="344"/>
      <c r="X239" s="344"/>
      <c r="Y239" s="344"/>
      <c r="Z239" s="344"/>
      <c r="AA239" s="344"/>
      <c r="AB239" s="344"/>
      <c r="AC239" s="344"/>
      <c r="AD239" s="311"/>
    </row>
    <row r="240" spans="1:30" ht="20.100000000000001" customHeight="1">
      <c r="A240" s="311"/>
      <c r="B240" s="311"/>
      <c r="C240" s="344"/>
      <c r="D240" s="120" t="s">
        <v>1365</v>
      </c>
      <c r="E240" s="344"/>
      <c r="F240" s="313"/>
      <c r="G240" s="314"/>
      <c r="H240" s="313"/>
      <c r="I240" s="314"/>
      <c r="J240" s="313"/>
      <c r="K240" s="314"/>
      <c r="L240" s="313"/>
      <c r="M240" s="314"/>
      <c r="N240" s="315"/>
      <c r="O240" s="316"/>
      <c r="P240" s="315">
        <v>15</v>
      </c>
      <c r="Q240" s="316">
        <v>1.7772511848341233</v>
      </c>
      <c r="R240" s="315"/>
      <c r="S240" s="316"/>
      <c r="T240" s="315"/>
      <c r="U240" s="316"/>
      <c r="V240" s="314"/>
      <c r="W240" s="344"/>
      <c r="X240" s="344"/>
      <c r="Y240" s="344"/>
      <c r="Z240" s="344"/>
      <c r="AA240" s="344"/>
      <c r="AB240" s="344"/>
      <c r="AC240" s="344"/>
      <c r="AD240" s="311"/>
    </row>
    <row r="241" spans="1:30" ht="20.100000000000001" customHeight="1">
      <c r="A241" s="311"/>
      <c r="B241" s="311"/>
      <c r="C241" s="344"/>
      <c r="D241" s="120" t="s">
        <v>1366</v>
      </c>
      <c r="E241" s="344"/>
      <c r="F241" s="313"/>
      <c r="G241" s="314"/>
      <c r="H241" s="313"/>
      <c r="I241" s="314"/>
      <c r="J241" s="313"/>
      <c r="K241" s="314"/>
      <c r="L241" s="313"/>
      <c r="M241" s="314"/>
      <c r="N241" s="315"/>
      <c r="O241" s="316"/>
      <c r="P241" s="315">
        <v>12</v>
      </c>
      <c r="Q241" s="316">
        <v>1.4218009478672986</v>
      </c>
      <c r="R241" s="315"/>
      <c r="S241" s="316"/>
      <c r="T241" s="315"/>
      <c r="U241" s="316"/>
      <c r="V241" s="314"/>
      <c r="W241" s="344"/>
      <c r="X241" s="344"/>
      <c r="Y241" s="344"/>
      <c r="Z241" s="344"/>
      <c r="AA241" s="344"/>
      <c r="AB241" s="344"/>
      <c r="AC241" s="344"/>
      <c r="AD241" s="311"/>
    </row>
    <row r="242" spans="1:30" ht="20.100000000000001" customHeight="1">
      <c r="A242" s="311"/>
      <c r="B242" s="311"/>
      <c r="C242" s="344"/>
      <c r="D242" s="120" t="s">
        <v>1367</v>
      </c>
      <c r="E242" s="344"/>
      <c r="F242" s="313"/>
      <c r="G242" s="314"/>
      <c r="H242" s="313"/>
      <c r="I242" s="314"/>
      <c r="J242" s="313"/>
      <c r="K242" s="314"/>
      <c r="L242" s="313"/>
      <c r="M242" s="314"/>
      <c r="N242" s="315"/>
      <c r="O242" s="316"/>
      <c r="P242" s="315">
        <v>1</v>
      </c>
      <c r="Q242" s="316">
        <v>0.11848341232227488</v>
      </c>
      <c r="R242" s="315"/>
      <c r="S242" s="316"/>
      <c r="T242" s="315"/>
      <c r="U242" s="316"/>
      <c r="V242" s="314"/>
      <c r="W242" s="344"/>
      <c r="X242" s="344"/>
      <c r="Y242" s="344"/>
      <c r="Z242" s="344"/>
      <c r="AA242" s="344"/>
      <c r="AB242" s="344"/>
      <c r="AC242" s="344"/>
      <c r="AD242" s="311"/>
    </row>
    <row r="243" spans="1:30" ht="20.100000000000001" customHeight="1">
      <c r="A243" s="311"/>
      <c r="B243" s="311"/>
      <c r="C243" s="344"/>
      <c r="D243" s="120" t="s">
        <v>2337</v>
      </c>
      <c r="E243" s="344"/>
      <c r="F243" s="313"/>
      <c r="G243" s="314"/>
      <c r="H243" s="313"/>
      <c r="I243" s="314"/>
      <c r="J243" s="313"/>
      <c r="K243" s="314"/>
      <c r="L243" s="313"/>
      <c r="M243" s="314"/>
      <c r="N243" s="315"/>
      <c r="O243" s="316"/>
      <c r="P243" s="315">
        <v>20</v>
      </c>
      <c r="Q243" s="316">
        <v>2.3696682464454977</v>
      </c>
      <c r="R243" s="315"/>
      <c r="S243" s="316"/>
      <c r="T243" s="315"/>
      <c r="U243" s="316"/>
      <c r="V243" s="314"/>
      <c r="W243" s="344"/>
      <c r="X243" s="344"/>
      <c r="Y243" s="344"/>
      <c r="Z243" s="344"/>
      <c r="AA243" s="344"/>
      <c r="AB243" s="344"/>
      <c r="AC243" s="344"/>
      <c r="AD243" s="311"/>
    </row>
    <row r="244" spans="1:30" ht="20.100000000000001" customHeight="1">
      <c r="A244" s="311"/>
      <c r="B244" s="311"/>
      <c r="C244" s="344"/>
      <c r="D244" s="120" t="s">
        <v>7756</v>
      </c>
      <c r="E244" s="344"/>
      <c r="F244" s="313"/>
      <c r="G244" s="314"/>
      <c r="H244" s="313"/>
      <c r="I244" s="314"/>
      <c r="J244" s="313"/>
      <c r="K244" s="314"/>
      <c r="L244" s="313"/>
      <c r="M244" s="314"/>
      <c r="N244" s="315"/>
      <c r="O244" s="316"/>
      <c r="P244" s="315"/>
      <c r="Q244" s="316"/>
      <c r="R244" s="315"/>
      <c r="S244" s="316"/>
      <c r="T244" s="315"/>
      <c r="U244" s="316"/>
      <c r="V244" s="314"/>
      <c r="W244" s="344"/>
      <c r="X244" s="344"/>
      <c r="Y244" s="344"/>
      <c r="Z244" s="344"/>
      <c r="AA244" s="344"/>
      <c r="AB244" s="344"/>
      <c r="AC244" s="344"/>
      <c r="AD244" s="311"/>
    </row>
    <row r="245" spans="1:30" ht="20.100000000000001" customHeight="1">
      <c r="A245" s="9" t="s">
        <v>5921</v>
      </c>
      <c r="B245" s="9" t="s">
        <v>125</v>
      </c>
      <c r="C245" s="343" t="s">
        <v>5922</v>
      </c>
      <c r="D245" s="119"/>
      <c r="E245" s="343"/>
      <c r="F245" s="11"/>
      <c r="G245" s="12"/>
      <c r="H245" s="11"/>
      <c r="I245" s="12"/>
      <c r="J245" s="11"/>
      <c r="K245" s="12"/>
      <c r="L245" s="11"/>
      <c r="M245" s="12"/>
      <c r="N245" s="56"/>
      <c r="O245" s="57"/>
      <c r="P245" s="56">
        <v>20</v>
      </c>
      <c r="Q245" s="57">
        <v>100</v>
      </c>
      <c r="R245" s="56"/>
      <c r="S245" s="57"/>
      <c r="T245" s="56"/>
      <c r="U245" s="57"/>
      <c r="V245" s="12"/>
      <c r="W245" s="343"/>
      <c r="X245" s="343"/>
      <c r="Y245" s="343"/>
      <c r="Z245" s="343"/>
      <c r="AA245" s="343" t="s">
        <v>7406</v>
      </c>
      <c r="AB245" s="343"/>
      <c r="AC245" s="343"/>
      <c r="AD245" s="9"/>
    </row>
    <row r="246" spans="1:30" ht="20.100000000000001" customHeight="1">
      <c r="A246" s="9" t="s">
        <v>5923</v>
      </c>
      <c r="B246" s="9" t="s">
        <v>126</v>
      </c>
      <c r="C246" s="343" t="s">
        <v>7746</v>
      </c>
      <c r="D246" s="119" t="s">
        <v>1360</v>
      </c>
      <c r="E246" s="343"/>
      <c r="F246" s="11"/>
      <c r="G246" s="12"/>
      <c r="H246" s="11"/>
      <c r="I246" s="12"/>
      <c r="J246" s="11"/>
      <c r="K246" s="12"/>
      <c r="L246" s="11"/>
      <c r="M246" s="12"/>
      <c r="N246" s="56"/>
      <c r="O246" s="57"/>
      <c r="P246" s="56">
        <v>57</v>
      </c>
      <c r="Q246" s="57">
        <v>6.7535545023696679</v>
      </c>
      <c r="R246" s="56"/>
      <c r="S246" s="57"/>
      <c r="T246" s="56"/>
      <c r="U246" s="57"/>
      <c r="V246" s="12"/>
      <c r="W246" s="343"/>
      <c r="X246" s="343"/>
      <c r="Y246" s="343"/>
      <c r="Z246" s="343"/>
      <c r="AA246" s="343" t="s">
        <v>7406</v>
      </c>
      <c r="AB246" s="343"/>
      <c r="AC246" s="343"/>
      <c r="AD246" s="9"/>
    </row>
    <row r="247" spans="1:30" ht="20.100000000000001" customHeight="1">
      <c r="A247" s="311"/>
      <c r="B247" s="311"/>
      <c r="C247" s="344"/>
      <c r="D247" s="120" t="s">
        <v>1361</v>
      </c>
      <c r="E247" s="344"/>
      <c r="F247" s="313"/>
      <c r="G247" s="314"/>
      <c r="H247" s="313"/>
      <c r="I247" s="314"/>
      <c r="J247" s="313"/>
      <c r="K247" s="314"/>
      <c r="L247" s="313"/>
      <c r="M247" s="314"/>
      <c r="N247" s="315"/>
      <c r="O247" s="316"/>
      <c r="P247" s="315">
        <v>89</v>
      </c>
      <c r="Q247" s="316">
        <v>10.545023696682465</v>
      </c>
      <c r="R247" s="315"/>
      <c r="S247" s="316"/>
      <c r="T247" s="315"/>
      <c r="U247" s="316"/>
      <c r="V247" s="314"/>
      <c r="W247" s="344"/>
      <c r="X247" s="344"/>
      <c r="Y247" s="344"/>
      <c r="Z247" s="344"/>
      <c r="AA247" s="344"/>
      <c r="AB247" s="344"/>
      <c r="AC247" s="344"/>
      <c r="AD247" s="311"/>
    </row>
    <row r="248" spans="1:30" ht="20.100000000000001" customHeight="1">
      <c r="A248" s="311"/>
      <c r="B248" s="311"/>
      <c r="C248" s="344"/>
      <c r="D248" s="120" t="s">
        <v>1362</v>
      </c>
      <c r="E248" s="344"/>
      <c r="F248" s="313"/>
      <c r="G248" s="314"/>
      <c r="H248" s="313"/>
      <c r="I248" s="314"/>
      <c r="J248" s="313"/>
      <c r="K248" s="314"/>
      <c r="L248" s="313"/>
      <c r="M248" s="314"/>
      <c r="N248" s="315"/>
      <c r="O248" s="316"/>
      <c r="P248" s="315">
        <v>84</v>
      </c>
      <c r="Q248" s="316">
        <v>9.9526066350710902</v>
      </c>
      <c r="R248" s="315"/>
      <c r="S248" s="316"/>
      <c r="T248" s="315"/>
      <c r="U248" s="316"/>
      <c r="V248" s="314"/>
      <c r="W248" s="344"/>
      <c r="X248" s="344"/>
      <c r="Y248" s="344"/>
      <c r="Z248" s="344"/>
      <c r="AA248" s="344"/>
      <c r="AB248" s="344"/>
      <c r="AC248" s="344"/>
      <c r="AD248" s="311"/>
    </row>
    <row r="249" spans="1:30" ht="20.100000000000001" customHeight="1">
      <c r="A249" s="311"/>
      <c r="B249" s="311"/>
      <c r="C249" s="344"/>
      <c r="D249" s="120" t="s">
        <v>1363</v>
      </c>
      <c r="E249" s="344"/>
      <c r="F249" s="313"/>
      <c r="G249" s="314"/>
      <c r="H249" s="313"/>
      <c r="I249" s="314"/>
      <c r="J249" s="313"/>
      <c r="K249" s="314"/>
      <c r="L249" s="313"/>
      <c r="M249" s="314"/>
      <c r="N249" s="315"/>
      <c r="O249" s="316"/>
      <c r="P249" s="315">
        <v>73</v>
      </c>
      <c r="Q249" s="316">
        <v>8.6492890995260669</v>
      </c>
      <c r="R249" s="315"/>
      <c r="S249" s="316"/>
      <c r="T249" s="315"/>
      <c r="U249" s="316"/>
      <c r="V249" s="314"/>
      <c r="W249" s="344"/>
      <c r="X249" s="344"/>
      <c r="Y249" s="344"/>
      <c r="Z249" s="344"/>
      <c r="AA249" s="344"/>
      <c r="AB249" s="344"/>
      <c r="AC249" s="344"/>
      <c r="AD249" s="311"/>
    </row>
    <row r="250" spans="1:30" ht="20.100000000000001" customHeight="1">
      <c r="A250" s="311"/>
      <c r="B250" s="311"/>
      <c r="C250" s="344"/>
      <c r="D250" s="120" t="s">
        <v>1364</v>
      </c>
      <c r="E250" s="344"/>
      <c r="F250" s="313"/>
      <c r="G250" s="314"/>
      <c r="H250" s="313"/>
      <c r="I250" s="314"/>
      <c r="J250" s="313"/>
      <c r="K250" s="314"/>
      <c r="L250" s="313"/>
      <c r="M250" s="314"/>
      <c r="N250" s="315"/>
      <c r="O250" s="316"/>
      <c r="P250" s="315">
        <v>28</v>
      </c>
      <c r="Q250" s="316">
        <v>3.3175355450236967</v>
      </c>
      <c r="R250" s="315"/>
      <c r="S250" s="316"/>
      <c r="T250" s="315"/>
      <c r="U250" s="316"/>
      <c r="V250" s="314"/>
      <c r="W250" s="344"/>
      <c r="X250" s="344"/>
      <c r="Y250" s="344"/>
      <c r="Z250" s="344"/>
      <c r="AA250" s="344"/>
      <c r="AB250" s="344"/>
      <c r="AC250" s="344"/>
      <c r="AD250" s="311"/>
    </row>
    <row r="251" spans="1:30" ht="20.100000000000001" customHeight="1">
      <c r="A251" s="311"/>
      <c r="B251" s="311"/>
      <c r="C251" s="344"/>
      <c r="D251" s="120" t="s">
        <v>1365</v>
      </c>
      <c r="E251" s="344"/>
      <c r="F251" s="313"/>
      <c r="G251" s="314"/>
      <c r="H251" s="313"/>
      <c r="I251" s="314"/>
      <c r="J251" s="313"/>
      <c r="K251" s="314"/>
      <c r="L251" s="313"/>
      <c r="M251" s="314"/>
      <c r="N251" s="315"/>
      <c r="O251" s="316"/>
      <c r="P251" s="315">
        <v>12</v>
      </c>
      <c r="Q251" s="316">
        <v>1.4218009478672986</v>
      </c>
      <c r="R251" s="315"/>
      <c r="S251" s="316"/>
      <c r="T251" s="315"/>
      <c r="U251" s="316"/>
      <c r="V251" s="314"/>
      <c r="W251" s="344"/>
      <c r="X251" s="344"/>
      <c r="Y251" s="344"/>
      <c r="Z251" s="344"/>
      <c r="AA251" s="344"/>
      <c r="AB251" s="344"/>
      <c r="AC251" s="344"/>
      <c r="AD251" s="311"/>
    </row>
    <row r="252" spans="1:30" ht="20.100000000000001" customHeight="1">
      <c r="A252" s="311"/>
      <c r="B252" s="311"/>
      <c r="C252" s="344"/>
      <c r="D252" s="120" t="s">
        <v>1366</v>
      </c>
      <c r="E252" s="344"/>
      <c r="F252" s="313"/>
      <c r="G252" s="314"/>
      <c r="H252" s="313"/>
      <c r="I252" s="314"/>
      <c r="J252" s="313"/>
      <c r="K252" s="314"/>
      <c r="L252" s="313"/>
      <c r="M252" s="314"/>
      <c r="N252" s="315"/>
      <c r="O252" s="316"/>
      <c r="P252" s="315">
        <v>24</v>
      </c>
      <c r="Q252" s="316">
        <v>2.8436018957345972</v>
      </c>
      <c r="R252" s="315"/>
      <c r="S252" s="316"/>
      <c r="T252" s="315"/>
      <c r="U252" s="316"/>
      <c r="V252" s="314"/>
      <c r="W252" s="344"/>
      <c r="X252" s="344"/>
      <c r="Y252" s="344"/>
      <c r="Z252" s="344"/>
      <c r="AA252" s="344"/>
      <c r="AB252" s="344"/>
      <c r="AC252" s="344"/>
      <c r="AD252" s="311"/>
    </row>
    <row r="253" spans="1:30" ht="20.100000000000001" customHeight="1">
      <c r="A253" s="311"/>
      <c r="B253" s="311"/>
      <c r="C253" s="344"/>
      <c r="D253" s="120" t="s">
        <v>1367</v>
      </c>
      <c r="E253" s="313"/>
      <c r="F253" s="313"/>
      <c r="G253" s="314"/>
      <c r="H253" s="313"/>
      <c r="I253" s="314"/>
      <c r="J253" s="313"/>
      <c r="K253" s="314"/>
      <c r="L253" s="313"/>
      <c r="M253" s="314"/>
      <c r="N253" s="315"/>
      <c r="O253" s="316"/>
      <c r="P253" s="315">
        <v>1</v>
      </c>
      <c r="Q253" s="316">
        <v>0.11848341232227488</v>
      </c>
      <c r="R253" s="315"/>
      <c r="S253" s="316"/>
      <c r="T253" s="315"/>
      <c r="U253" s="316"/>
      <c r="V253" s="314"/>
      <c r="W253" s="344"/>
      <c r="X253" s="344"/>
      <c r="Y253" s="344"/>
      <c r="Z253" s="344"/>
      <c r="AA253" s="344"/>
      <c r="AB253" s="344"/>
      <c r="AC253" s="344"/>
      <c r="AD253" s="311"/>
    </row>
    <row r="254" spans="1:30" ht="20.100000000000001" customHeight="1">
      <c r="A254" s="311"/>
      <c r="B254" s="311"/>
      <c r="C254" s="344"/>
      <c r="D254" s="120" t="s">
        <v>2337</v>
      </c>
      <c r="E254" s="313"/>
      <c r="F254" s="313"/>
      <c r="G254" s="314"/>
      <c r="H254" s="313"/>
      <c r="I254" s="314"/>
      <c r="J254" s="313"/>
      <c r="K254" s="314"/>
      <c r="L254" s="313"/>
      <c r="M254" s="314"/>
      <c r="N254" s="315"/>
      <c r="O254" s="316"/>
      <c r="P254" s="315">
        <v>1</v>
      </c>
      <c r="Q254" s="316">
        <v>0.11848341232227488</v>
      </c>
      <c r="R254" s="315"/>
      <c r="S254" s="316"/>
      <c r="T254" s="315"/>
      <c r="U254" s="316"/>
      <c r="V254" s="314"/>
      <c r="W254" s="344"/>
      <c r="X254" s="344"/>
      <c r="Y254" s="344"/>
      <c r="Z254" s="344"/>
      <c r="AA254" s="344"/>
      <c r="AB254" s="344"/>
      <c r="AC254" s="344"/>
      <c r="AD254" s="311"/>
    </row>
    <row r="255" spans="1:30" ht="20.100000000000001" customHeight="1">
      <c r="A255" s="311"/>
      <c r="B255" s="311"/>
      <c r="C255" s="344"/>
      <c r="D255" s="120" t="s">
        <v>7756</v>
      </c>
      <c r="E255" s="313"/>
      <c r="F255" s="313"/>
      <c r="G255" s="314"/>
      <c r="H255" s="313"/>
      <c r="I255" s="314"/>
      <c r="J255" s="313"/>
      <c r="K255" s="314"/>
      <c r="L255" s="313"/>
      <c r="M255" s="314"/>
      <c r="N255" s="315"/>
      <c r="O255" s="316"/>
      <c r="P255" s="315">
        <v>475</v>
      </c>
      <c r="Q255" s="316">
        <v>56.279620853080566</v>
      </c>
      <c r="R255" s="315"/>
      <c r="S255" s="316"/>
      <c r="T255" s="315"/>
      <c r="U255" s="316"/>
      <c r="V255" s="314"/>
      <c r="W255" s="344"/>
      <c r="X255" s="344"/>
      <c r="Y255" s="344"/>
      <c r="Z255" s="344"/>
      <c r="AA255" s="344"/>
      <c r="AB255" s="344"/>
      <c r="AC255" s="344"/>
      <c r="AD255" s="311"/>
    </row>
    <row r="256" spans="1:30" ht="20.100000000000001" customHeight="1">
      <c r="A256" s="9" t="s">
        <v>5924</v>
      </c>
      <c r="B256" s="9" t="s">
        <v>127</v>
      </c>
      <c r="C256" s="343" t="s">
        <v>5925</v>
      </c>
      <c r="D256" s="119"/>
      <c r="E256" s="11"/>
      <c r="F256" s="11"/>
      <c r="G256" s="12"/>
      <c r="H256" s="11"/>
      <c r="I256" s="12"/>
      <c r="J256" s="11"/>
      <c r="K256" s="12"/>
      <c r="L256" s="11"/>
      <c r="M256" s="12"/>
      <c r="N256" s="56"/>
      <c r="O256" s="57"/>
      <c r="P256" s="56">
        <v>1</v>
      </c>
      <c r="Q256" s="57">
        <v>100</v>
      </c>
      <c r="R256" s="56"/>
      <c r="S256" s="57"/>
      <c r="T256" s="56"/>
      <c r="U256" s="57"/>
      <c r="V256" s="12"/>
      <c r="W256" s="343"/>
      <c r="X256" s="343"/>
      <c r="Y256" s="343"/>
      <c r="Z256" s="343"/>
      <c r="AA256" s="343" t="s">
        <v>7406</v>
      </c>
      <c r="AB256" s="343"/>
      <c r="AC256" s="343"/>
      <c r="AD256" s="9"/>
    </row>
    <row r="257" spans="1:30" ht="20.100000000000001" customHeight="1">
      <c r="A257" s="9" t="s">
        <v>5926</v>
      </c>
      <c r="B257" s="9" t="s">
        <v>2392</v>
      </c>
      <c r="C257" s="343" t="s">
        <v>7746</v>
      </c>
      <c r="D257" s="119" t="s">
        <v>1853</v>
      </c>
      <c r="E257" s="11" t="s">
        <v>7351</v>
      </c>
      <c r="F257" s="11"/>
      <c r="G257" s="12"/>
      <c r="H257" s="11"/>
      <c r="I257" s="12"/>
      <c r="J257" s="11"/>
      <c r="K257" s="12"/>
      <c r="L257" s="11"/>
      <c r="M257" s="12"/>
      <c r="N257" s="56"/>
      <c r="O257" s="57"/>
      <c r="P257" s="56">
        <v>33</v>
      </c>
      <c r="Q257" s="57">
        <v>3.9099526066350712</v>
      </c>
      <c r="R257" s="56"/>
      <c r="S257" s="57"/>
      <c r="T257" s="56"/>
      <c r="U257" s="57"/>
      <c r="V257" s="12"/>
      <c r="W257" s="343"/>
      <c r="X257" s="343"/>
      <c r="Y257" s="343"/>
      <c r="Z257" s="343"/>
      <c r="AA257" s="343" t="s">
        <v>7406</v>
      </c>
      <c r="AB257" s="343"/>
      <c r="AC257" s="343"/>
      <c r="AD257" s="9"/>
    </row>
    <row r="258" spans="1:30" ht="20.100000000000001" customHeight="1">
      <c r="A258" s="311"/>
      <c r="B258" s="311"/>
      <c r="C258" s="344"/>
      <c r="D258" s="120" t="s">
        <v>1854</v>
      </c>
      <c r="E258" s="313"/>
      <c r="F258" s="313"/>
      <c r="G258" s="314"/>
      <c r="H258" s="313"/>
      <c r="I258" s="314"/>
      <c r="J258" s="313"/>
      <c r="K258" s="314"/>
      <c r="L258" s="313"/>
      <c r="M258" s="314"/>
      <c r="N258" s="315"/>
      <c r="O258" s="316"/>
      <c r="P258" s="315">
        <v>811</v>
      </c>
      <c r="Q258" s="316">
        <v>96.090047393364927</v>
      </c>
      <c r="R258" s="315"/>
      <c r="S258" s="316"/>
      <c r="T258" s="315"/>
      <c r="U258" s="316"/>
      <c r="V258" s="314"/>
      <c r="W258" s="344"/>
      <c r="X258" s="344"/>
      <c r="Y258" s="344"/>
      <c r="Z258" s="344"/>
      <c r="AA258" s="344"/>
      <c r="AB258" s="344"/>
      <c r="AC258" s="344"/>
      <c r="AD258" s="311"/>
    </row>
    <row r="259" spans="1:30" ht="20.100000000000001" customHeight="1">
      <c r="A259" s="311"/>
      <c r="B259" s="311"/>
      <c r="C259" s="344"/>
      <c r="D259" s="120" t="s">
        <v>7058</v>
      </c>
      <c r="E259" s="313"/>
      <c r="F259" s="313"/>
      <c r="G259" s="314"/>
      <c r="H259" s="313"/>
      <c r="I259" s="314"/>
      <c r="J259" s="313"/>
      <c r="K259" s="314"/>
      <c r="L259" s="313"/>
      <c r="M259" s="314"/>
      <c r="N259" s="315"/>
      <c r="O259" s="316"/>
      <c r="P259" s="315"/>
      <c r="Q259" s="316"/>
      <c r="R259" s="315"/>
      <c r="S259" s="316"/>
      <c r="T259" s="315"/>
      <c r="U259" s="316"/>
      <c r="V259" s="314"/>
      <c r="W259" s="344"/>
      <c r="X259" s="344"/>
      <c r="Y259" s="344"/>
      <c r="Z259" s="344"/>
      <c r="AA259" s="344"/>
      <c r="AB259" s="344"/>
      <c r="AC259" s="344"/>
      <c r="AD259" s="311"/>
    </row>
    <row r="260" spans="1:30" ht="20.100000000000001" customHeight="1">
      <c r="A260" s="311"/>
      <c r="B260" s="311"/>
      <c r="C260" s="344"/>
      <c r="D260" s="120" t="s">
        <v>7314</v>
      </c>
      <c r="E260" s="313"/>
      <c r="F260" s="313"/>
      <c r="G260" s="314"/>
      <c r="H260" s="313"/>
      <c r="I260" s="314"/>
      <c r="J260" s="313"/>
      <c r="K260" s="314"/>
      <c r="L260" s="313"/>
      <c r="M260" s="314"/>
      <c r="N260" s="315"/>
      <c r="O260" s="316"/>
      <c r="P260" s="315"/>
      <c r="Q260" s="316"/>
      <c r="R260" s="315"/>
      <c r="S260" s="316"/>
      <c r="T260" s="315"/>
      <c r="U260" s="316"/>
      <c r="V260" s="314"/>
      <c r="W260" s="344"/>
      <c r="X260" s="344"/>
      <c r="Y260" s="344"/>
      <c r="Z260" s="344"/>
      <c r="AA260" s="344"/>
      <c r="AB260" s="344"/>
      <c r="AC260" s="344"/>
      <c r="AD260" s="311"/>
    </row>
    <row r="261" spans="1:30" ht="20.100000000000001" customHeight="1">
      <c r="A261" s="9" t="s">
        <v>5927</v>
      </c>
      <c r="B261" s="9" t="s">
        <v>2393</v>
      </c>
      <c r="C261" s="343" t="s">
        <v>5928</v>
      </c>
      <c r="D261" s="9" t="s">
        <v>1373</v>
      </c>
      <c r="E261" s="11" t="s">
        <v>7203</v>
      </c>
      <c r="F261" s="11"/>
      <c r="G261" s="12"/>
      <c r="H261" s="11"/>
      <c r="I261" s="12"/>
      <c r="J261" s="11"/>
      <c r="K261" s="12"/>
      <c r="L261" s="11"/>
      <c r="M261" s="12"/>
      <c r="N261" s="56"/>
      <c r="O261" s="57"/>
      <c r="P261" s="56">
        <v>14</v>
      </c>
      <c r="Q261" s="57">
        <v>42.424242424242422</v>
      </c>
      <c r="R261" s="56"/>
      <c r="S261" s="57"/>
      <c r="T261" s="56"/>
      <c r="U261" s="57"/>
      <c r="V261" s="12"/>
      <c r="W261" s="343"/>
      <c r="X261" s="343"/>
      <c r="Y261" s="343"/>
      <c r="Z261" s="343"/>
      <c r="AA261" s="343" t="s">
        <v>7406</v>
      </c>
      <c r="AB261" s="343"/>
      <c r="AC261" s="343"/>
      <c r="AD261" s="9"/>
    </row>
    <row r="262" spans="1:30" ht="20.100000000000001" customHeight="1">
      <c r="A262" s="311"/>
      <c r="B262" s="311"/>
      <c r="C262" s="344"/>
      <c r="D262" s="311" t="s">
        <v>1374</v>
      </c>
      <c r="E262" s="313"/>
      <c r="F262" s="313"/>
      <c r="G262" s="314"/>
      <c r="H262" s="313"/>
      <c r="I262" s="314"/>
      <c r="J262" s="313"/>
      <c r="K262" s="314"/>
      <c r="L262" s="313"/>
      <c r="M262" s="314"/>
      <c r="N262" s="315"/>
      <c r="O262" s="316"/>
      <c r="P262" s="315">
        <v>11</v>
      </c>
      <c r="Q262" s="316">
        <v>33.333333333333336</v>
      </c>
      <c r="R262" s="315"/>
      <c r="S262" s="316"/>
      <c r="T262" s="315"/>
      <c r="U262" s="316"/>
      <c r="V262" s="314"/>
      <c r="W262" s="344"/>
      <c r="X262" s="344"/>
      <c r="Y262" s="344"/>
      <c r="Z262" s="344"/>
      <c r="AA262" s="344"/>
      <c r="AB262" s="344"/>
      <c r="AC262" s="344"/>
      <c r="AD262" s="311"/>
    </row>
    <row r="263" spans="1:30" ht="20.100000000000001" customHeight="1">
      <c r="A263" s="311"/>
      <c r="B263" s="311"/>
      <c r="C263" s="344"/>
      <c r="D263" s="311" t="s">
        <v>1969</v>
      </c>
      <c r="E263" s="313"/>
      <c r="F263" s="313"/>
      <c r="G263" s="314"/>
      <c r="H263" s="313"/>
      <c r="I263" s="314"/>
      <c r="J263" s="313"/>
      <c r="K263" s="314"/>
      <c r="L263" s="313"/>
      <c r="M263" s="314"/>
      <c r="N263" s="315"/>
      <c r="O263" s="316"/>
      <c r="P263" s="315">
        <v>8</v>
      </c>
      <c r="Q263" s="316">
        <v>24.242424242424242</v>
      </c>
      <c r="R263" s="315"/>
      <c r="S263" s="316"/>
      <c r="T263" s="315"/>
      <c r="U263" s="316"/>
      <c r="V263" s="314"/>
      <c r="W263" s="344"/>
      <c r="X263" s="344"/>
      <c r="Y263" s="344"/>
      <c r="Z263" s="344"/>
      <c r="AA263" s="344"/>
      <c r="AB263" s="344"/>
      <c r="AC263" s="344"/>
      <c r="AD263" s="311"/>
    </row>
    <row r="264" spans="1:30" ht="20.100000000000001" customHeight="1">
      <c r="A264" s="311"/>
      <c r="B264" s="311"/>
      <c r="C264" s="344"/>
      <c r="D264" s="120" t="s">
        <v>7058</v>
      </c>
      <c r="E264" s="313"/>
      <c r="F264" s="313"/>
      <c r="G264" s="314"/>
      <c r="H264" s="313"/>
      <c r="I264" s="314"/>
      <c r="J264" s="313"/>
      <c r="K264" s="314"/>
      <c r="L264" s="313"/>
      <c r="M264" s="314"/>
      <c r="N264" s="315"/>
      <c r="O264" s="316"/>
      <c r="P264" s="315"/>
      <c r="Q264" s="316"/>
      <c r="R264" s="315"/>
      <c r="S264" s="316"/>
      <c r="T264" s="315"/>
      <c r="U264" s="316"/>
      <c r="V264" s="314"/>
      <c r="W264" s="344"/>
      <c r="X264" s="344"/>
      <c r="Y264" s="344"/>
      <c r="Z264" s="344"/>
      <c r="AA264" s="344"/>
      <c r="AB264" s="344"/>
      <c r="AC264" s="344"/>
      <c r="AD264" s="311"/>
    </row>
    <row r="265" spans="1:30" ht="20.100000000000001" customHeight="1">
      <c r="A265" s="311"/>
      <c r="B265" s="311"/>
      <c r="C265" s="344"/>
      <c r="D265" s="120" t="s">
        <v>7314</v>
      </c>
      <c r="E265" s="313"/>
      <c r="F265" s="313"/>
      <c r="G265" s="314"/>
      <c r="H265" s="313"/>
      <c r="I265" s="314"/>
      <c r="J265" s="313"/>
      <c r="K265" s="314"/>
      <c r="L265" s="313"/>
      <c r="M265" s="314"/>
      <c r="N265" s="315"/>
      <c r="O265" s="316"/>
      <c r="P265" s="315"/>
      <c r="Q265" s="316"/>
      <c r="R265" s="315"/>
      <c r="S265" s="316"/>
      <c r="T265" s="315"/>
      <c r="U265" s="316"/>
      <c r="V265" s="314"/>
      <c r="W265" s="344"/>
      <c r="X265" s="344"/>
      <c r="Y265" s="344"/>
      <c r="Z265" s="344"/>
      <c r="AA265" s="344"/>
      <c r="AB265" s="344"/>
      <c r="AC265" s="344"/>
      <c r="AD265" s="311"/>
    </row>
    <row r="266" spans="1:30" ht="20.100000000000001" customHeight="1">
      <c r="A266" s="9" t="s">
        <v>5929</v>
      </c>
      <c r="B266" s="9" t="s">
        <v>2394</v>
      </c>
      <c r="C266" s="343" t="s">
        <v>5930</v>
      </c>
      <c r="D266" s="9"/>
      <c r="E266" s="11"/>
      <c r="F266" s="11"/>
      <c r="G266" s="12"/>
      <c r="H266" s="11"/>
      <c r="I266" s="12"/>
      <c r="J266" s="11"/>
      <c r="K266" s="12"/>
      <c r="L266" s="11"/>
      <c r="M266" s="12"/>
      <c r="N266" s="56"/>
      <c r="O266" s="57"/>
      <c r="P266" s="56">
        <v>8</v>
      </c>
      <c r="Q266" s="57">
        <v>100</v>
      </c>
      <c r="R266" s="56"/>
      <c r="S266" s="57"/>
      <c r="T266" s="56"/>
      <c r="U266" s="57"/>
      <c r="V266" s="12"/>
      <c r="W266" s="343"/>
      <c r="X266" s="343"/>
      <c r="Y266" s="343"/>
      <c r="Z266" s="343"/>
      <c r="AA266" s="343" t="s">
        <v>7406</v>
      </c>
      <c r="AB266" s="343"/>
      <c r="AC266" s="343"/>
      <c r="AD266" s="9"/>
    </row>
    <row r="267" spans="1:30" ht="20.100000000000001" customHeight="1">
      <c r="A267" s="9" t="s">
        <v>5931</v>
      </c>
      <c r="B267" s="9" t="s">
        <v>128</v>
      </c>
      <c r="C267" s="343" t="s">
        <v>7746</v>
      </c>
      <c r="D267" s="125" t="s">
        <v>1368</v>
      </c>
      <c r="E267" s="11" t="s">
        <v>7309</v>
      </c>
      <c r="F267" s="11">
        <v>599</v>
      </c>
      <c r="G267" s="12">
        <v>74.409937888198755</v>
      </c>
      <c r="H267" s="11">
        <v>625</v>
      </c>
      <c r="I267" s="12">
        <v>74.404761904761898</v>
      </c>
      <c r="J267" s="11">
        <v>652</v>
      </c>
      <c r="K267" s="12">
        <v>74.684994272623143</v>
      </c>
      <c r="L267" s="11">
        <v>645</v>
      </c>
      <c r="M267" s="12">
        <v>75</v>
      </c>
      <c r="N267" s="56">
        <v>640</v>
      </c>
      <c r="O267" s="57">
        <v>73.817762399077282</v>
      </c>
      <c r="P267" s="56">
        <v>629</v>
      </c>
      <c r="Q267" s="57">
        <v>74.526066350710906</v>
      </c>
      <c r="R267" s="56">
        <v>657</v>
      </c>
      <c r="S267" s="57">
        <v>76.395348837209298</v>
      </c>
      <c r="T267" s="56"/>
      <c r="U267" s="57"/>
      <c r="V267" s="446" t="s">
        <v>28</v>
      </c>
      <c r="W267" s="343" t="s">
        <v>7406</v>
      </c>
      <c r="X267" s="343" t="s">
        <v>7406</v>
      </c>
      <c r="Y267" s="343" t="s">
        <v>7406</v>
      </c>
      <c r="Z267" s="343" t="s">
        <v>7406</v>
      </c>
      <c r="AA267" s="343" t="s">
        <v>7406</v>
      </c>
      <c r="AB267" s="343" t="s">
        <v>7406</v>
      </c>
      <c r="AC267" s="343"/>
      <c r="AD267" s="9"/>
    </row>
    <row r="268" spans="1:30" ht="20.100000000000001" customHeight="1">
      <c r="A268" s="311"/>
      <c r="B268" s="311"/>
      <c r="C268" s="344"/>
      <c r="D268" s="126" t="s">
        <v>1369</v>
      </c>
      <c r="E268" s="344"/>
      <c r="F268" s="313">
        <v>1</v>
      </c>
      <c r="G268" s="314">
        <v>0.12422360248447205</v>
      </c>
      <c r="H268" s="313"/>
      <c r="I268" s="314"/>
      <c r="J268" s="313">
        <v>4</v>
      </c>
      <c r="K268" s="314">
        <v>0.45819014891179843</v>
      </c>
      <c r="L268" s="313">
        <v>2</v>
      </c>
      <c r="M268" s="314">
        <v>0.23255813953488372</v>
      </c>
      <c r="N268" s="315">
        <v>1</v>
      </c>
      <c r="O268" s="316">
        <v>0.11534025374855825</v>
      </c>
      <c r="P268" s="315">
        <v>2</v>
      </c>
      <c r="Q268" s="316">
        <v>0.23696682464454977</v>
      </c>
      <c r="R268" s="315">
        <v>4</v>
      </c>
      <c r="S268" s="316">
        <v>0.46511627906976744</v>
      </c>
      <c r="T268" s="315"/>
      <c r="U268" s="316"/>
      <c r="V268" s="447"/>
      <c r="W268" s="344"/>
      <c r="X268" s="344"/>
      <c r="Y268" s="344"/>
      <c r="Z268" s="344"/>
      <c r="AA268" s="344"/>
      <c r="AB268" s="344"/>
      <c r="AC268" s="344"/>
      <c r="AD268" s="311"/>
    </row>
    <row r="269" spans="1:30" ht="20.100000000000001" customHeight="1">
      <c r="A269" s="311"/>
      <c r="B269" s="311"/>
      <c r="C269" s="344"/>
      <c r="D269" s="126" t="s">
        <v>6910</v>
      </c>
      <c r="E269" s="344"/>
      <c r="F269" s="313">
        <v>39</v>
      </c>
      <c r="G269" s="314">
        <v>4.8447204968944098</v>
      </c>
      <c r="H269" s="313">
        <v>48</v>
      </c>
      <c r="I269" s="314">
        <v>5.7142857142857144</v>
      </c>
      <c r="J269" s="313">
        <v>48</v>
      </c>
      <c r="K269" s="314">
        <v>5.4982817869415808</v>
      </c>
      <c r="L269" s="313">
        <v>38</v>
      </c>
      <c r="M269" s="314">
        <v>4.4186046511627906</v>
      </c>
      <c r="N269" s="315">
        <v>32</v>
      </c>
      <c r="O269" s="316">
        <v>3.6908881199538639</v>
      </c>
      <c r="P269" s="315">
        <v>39</v>
      </c>
      <c r="Q269" s="316">
        <v>4.62085308056872</v>
      </c>
      <c r="R269" s="315">
        <v>39</v>
      </c>
      <c r="S269" s="316">
        <v>4.5348837209302326</v>
      </c>
      <c r="T269" s="315"/>
      <c r="U269" s="316"/>
      <c r="V269" s="447"/>
      <c r="W269" s="344"/>
      <c r="X269" s="344"/>
      <c r="Y269" s="344"/>
      <c r="Z269" s="344"/>
      <c r="AA269" s="344"/>
      <c r="AB269" s="344"/>
      <c r="AC269" s="344"/>
      <c r="AD269" s="311"/>
    </row>
    <row r="270" spans="1:30" ht="20.100000000000001" customHeight="1">
      <c r="A270" s="311"/>
      <c r="B270" s="311"/>
      <c r="C270" s="344"/>
      <c r="D270" s="126" t="s">
        <v>1370</v>
      </c>
      <c r="E270" s="344"/>
      <c r="F270" s="313">
        <v>39</v>
      </c>
      <c r="G270" s="314">
        <v>4.8447204968944098</v>
      </c>
      <c r="H270" s="313">
        <v>41</v>
      </c>
      <c r="I270" s="314">
        <v>4.8809523809523814</v>
      </c>
      <c r="J270" s="313">
        <v>44</v>
      </c>
      <c r="K270" s="314">
        <v>5.0400916380297822</v>
      </c>
      <c r="L270" s="313">
        <v>42</v>
      </c>
      <c r="M270" s="314">
        <v>4.8837209302325579</v>
      </c>
      <c r="N270" s="315">
        <v>47</v>
      </c>
      <c r="O270" s="316">
        <v>5.4209919261822375</v>
      </c>
      <c r="P270" s="315">
        <v>43</v>
      </c>
      <c r="Q270" s="316">
        <v>5.0947867298578196</v>
      </c>
      <c r="R270" s="315">
        <v>27</v>
      </c>
      <c r="S270" s="316">
        <v>3.13953488372093</v>
      </c>
      <c r="T270" s="315"/>
      <c r="U270" s="316"/>
      <c r="V270" s="447"/>
      <c r="W270" s="344"/>
      <c r="X270" s="344"/>
      <c r="Y270" s="344"/>
      <c r="Z270" s="344"/>
      <c r="AA270" s="344"/>
      <c r="AB270" s="344"/>
      <c r="AC270" s="344"/>
      <c r="AD270" s="311"/>
    </row>
    <row r="271" spans="1:30" ht="20.100000000000001" customHeight="1">
      <c r="A271" s="311"/>
      <c r="B271" s="311"/>
      <c r="C271" s="344"/>
      <c r="D271" s="126" t="s">
        <v>1371</v>
      </c>
      <c r="E271" s="344"/>
      <c r="F271" s="313">
        <v>41</v>
      </c>
      <c r="G271" s="314">
        <v>5.0931677018633543</v>
      </c>
      <c r="H271" s="313">
        <v>40</v>
      </c>
      <c r="I271" s="314">
        <v>4.7619047619047619</v>
      </c>
      <c r="J271" s="313">
        <v>43</v>
      </c>
      <c r="K271" s="314">
        <v>4.925544100801833</v>
      </c>
      <c r="L271" s="313">
        <v>46</v>
      </c>
      <c r="M271" s="314">
        <v>5.3488372093023253</v>
      </c>
      <c r="N271" s="315">
        <v>57</v>
      </c>
      <c r="O271" s="316">
        <v>6.5743944636678204</v>
      </c>
      <c r="P271" s="315">
        <v>56</v>
      </c>
      <c r="Q271" s="316">
        <v>6.6350710900473935</v>
      </c>
      <c r="R271" s="315">
        <v>50</v>
      </c>
      <c r="S271" s="316">
        <v>5.8139534883720927</v>
      </c>
      <c r="T271" s="315"/>
      <c r="U271" s="316"/>
      <c r="V271" s="447"/>
      <c r="W271" s="344"/>
      <c r="X271" s="344"/>
      <c r="Y271" s="344"/>
      <c r="Z271" s="344"/>
      <c r="AA271" s="344"/>
      <c r="AB271" s="344"/>
      <c r="AC271" s="344"/>
      <c r="AD271" s="311"/>
    </row>
    <row r="272" spans="1:30" ht="20.100000000000001" customHeight="1">
      <c r="A272" s="311"/>
      <c r="B272" s="311"/>
      <c r="C272" s="344"/>
      <c r="D272" s="126" t="s">
        <v>1372</v>
      </c>
      <c r="E272" s="344"/>
      <c r="F272" s="313">
        <v>15</v>
      </c>
      <c r="G272" s="314">
        <v>1.8633540372670807</v>
      </c>
      <c r="H272" s="313">
        <v>21</v>
      </c>
      <c r="I272" s="314">
        <v>2.5</v>
      </c>
      <c r="J272" s="313">
        <v>28</v>
      </c>
      <c r="K272" s="314">
        <v>3.2073310423825885</v>
      </c>
      <c r="L272" s="313">
        <v>22</v>
      </c>
      <c r="M272" s="314">
        <v>2.558139534883721</v>
      </c>
      <c r="N272" s="315">
        <v>22</v>
      </c>
      <c r="O272" s="316">
        <v>2.5374855824682814</v>
      </c>
      <c r="P272" s="315">
        <v>16</v>
      </c>
      <c r="Q272" s="316">
        <v>1.8957345971563981</v>
      </c>
      <c r="R272" s="315">
        <v>11</v>
      </c>
      <c r="S272" s="316">
        <v>1.2790697674418605</v>
      </c>
      <c r="T272" s="315"/>
      <c r="U272" s="316"/>
      <c r="V272" s="447"/>
      <c r="W272" s="344"/>
      <c r="X272" s="344"/>
      <c r="Y272" s="344"/>
      <c r="Z272" s="344"/>
      <c r="AA272" s="344"/>
      <c r="AB272" s="344"/>
      <c r="AC272" s="344"/>
      <c r="AD272" s="311"/>
    </row>
    <row r="273" spans="1:30" ht="20.100000000000001" customHeight="1">
      <c r="A273" s="311"/>
      <c r="B273" s="311"/>
      <c r="C273" s="344"/>
      <c r="D273" s="126" t="s">
        <v>7757</v>
      </c>
      <c r="E273" s="344"/>
      <c r="F273" s="313">
        <v>14</v>
      </c>
      <c r="G273" s="314">
        <v>1.7391304347826086</v>
      </c>
      <c r="H273" s="313">
        <v>15</v>
      </c>
      <c r="I273" s="314">
        <v>1.7857142857142858</v>
      </c>
      <c r="J273" s="313">
        <v>13</v>
      </c>
      <c r="K273" s="314">
        <v>1.4891179839633446</v>
      </c>
      <c r="L273" s="313">
        <v>14</v>
      </c>
      <c r="M273" s="314">
        <v>1.6279069767441861</v>
      </c>
      <c r="N273" s="315">
        <v>16</v>
      </c>
      <c r="O273" s="316">
        <v>1.8454440599769319</v>
      </c>
      <c r="P273" s="315">
        <v>14</v>
      </c>
      <c r="Q273" s="316">
        <v>1.6587677725118484</v>
      </c>
      <c r="R273" s="315">
        <v>12</v>
      </c>
      <c r="S273" s="316">
        <v>1.3953488372093024</v>
      </c>
      <c r="T273" s="315"/>
      <c r="U273" s="316"/>
      <c r="V273" s="447"/>
      <c r="W273" s="344"/>
      <c r="X273" s="344"/>
      <c r="Y273" s="344"/>
      <c r="Z273" s="344"/>
      <c r="AA273" s="344"/>
      <c r="AB273" s="344"/>
      <c r="AC273" s="344"/>
      <c r="AD273" s="311"/>
    </row>
    <row r="274" spans="1:30" ht="20.100000000000001" customHeight="1">
      <c r="A274" s="311"/>
      <c r="B274" s="311"/>
      <c r="C274" s="344"/>
      <c r="D274" s="126" t="s">
        <v>7758</v>
      </c>
      <c r="E274" s="344"/>
      <c r="F274" s="313">
        <v>57</v>
      </c>
      <c r="G274" s="314">
        <v>7.0807453416149064</v>
      </c>
      <c r="H274" s="313">
        <v>50</v>
      </c>
      <c r="I274" s="314">
        <v>5.9523809523809526</v>
      </c>
      <c r="J274" s="313">
        <v>41</v>
      </c>
      <c r="K274" s="314">
        <v>4.6964490263459338</v>
      </c>
      <c r="L274" s="313">
        <v>47</v>
      </c>
      <c r="M274" s="314">
        <v>5.4651162790697674</v>
      </c>
      <c r="N274" s="315">
        <v>49</v>
      </c>
      <c r="O274" s="316">
        <v>5.6516724336793542</v>
      </c>
      <c r="P274" s="315">
        <v>40</v>
      </c>
      <c r="Q274" s="316">
        <v>4.7393364928909953</v>
      </c>
      <c r="R274" s="315">
        <v>49</v>
      </c>
      <c r="S274" s="316">
        <v>5.6976744186046515</v>
      </c>
      <c r="T274" s="315"/>
      <c r="U274" s="316"/>
      <c r="V274" s="447"/>
      <c r="W274" s="344"/>
      <c r="X274" s="344"/>
      <c r="Y274" s="344"/>
      <c r="Z274" s="344"/>
      <c r="AA274" s="344"/>
      <c r="AB274" s="344"/>
      <c r="AC274" s="344"/>
      <c r="AD274" s="311"/>
    </row>
    <row r="275" spans="1:30" ht="20.100000000000001" customHeight="1">
      <c r="A275" s="311"/>
      <c r="B275" s="311"/>
      <c r="C275" s="344"/>
      <c r="D275" s="126" t="s">
        <v>2337</v>
      </c>
      <c r="E275" s="344"/>
      <c r="F275" s="313"/>
      <c r="G275" s="314"/>
      <c r="H275" s="313"/>
      <c r="I275" s="314"/>
      <c r="J275" s="313"/>
      <c r="K275" s="314"/>
      <c r="L275" s="313">
        <v>4</v>
      </c>
      <c r="M275" s="314">
        <v>0.46511627906976744</v>
      </c>
      <c r="N275" s="315">
        <v>3</v>
      </c>
      <c r="O275" s="316">
        <v>0.34602076124567471</v>
      </c>
      <c r="P275" s="315">
        <v>5</v>
      </c>
      <c r="Q275" s="316">
        <v>0.59241706161137442</v>
      </c>
      <c r="R275" s="315">
        <v>11</v>
      </c>
      <c r="S275" s="316">
        <v>1.2790697674418605</v>
      </c>
      <c r="T275" s="315"/>
      <c r="U275" s="316"/>
      <c r="V275" s="447"/>
      <c r="W275" s="344"/>
      <c r="X275" s="344"/>
      <c r="Y275" s="344"/>
      <c r="Z275" s="344"/>
      <c r="AA275" s="344"/>
      <c r="AB275" s="344"/>
      <c r="AC275" s="344"/>
      <c r="AD275" s="311"/>
    </row>
    <row r="276" spans="1:30" ht="20.100000000000001" customHeight="1">
      <c r="A276" s="311"/>
      <c r="B276" s="311"/>
      <c r="C276" s="344"/>
      <c r="D276" s="126" t="s">
        <v>7327</v>
      </c>
      <c r="E276" s="344"/>
      <c r="F276" s="313"/>
      <c r="G276" s="314"/>
      <c r="H276" s="313"/>
      <c r="I276" s="314"/>
      <c r="J276" s="313"/>
      <c r="K276" s="314"/>
      <c r="L276" s="313"/>
      <c r="M276" s="314"/>
      <c r="N276" s="315"/>
      <c r="O276" s="316"/>
      <c r="P276" s="315"/>
      <c r="Q276" s="316"/>
      <c r="R276" s="315"/>
      <c r="S276" s="316"/>
      <c r="T276" s="315"/>
      <c r="U276" s="316"/>
      <c r="V276" s="447"/>
      <c r="W276" s="344"/>
      <c r="X276" s="344"/>
      <c r="Y276" s="344"/>
      <c r="Z276" s="344"/>
      <c r="AA276" s="344"/>
      <c r="AB276" s="344"/>
      <c r="AC276" s="344"/>
      <c r="AD276" s="311"/>
    </row>
    <row r="277" spans="1:30" ht="20.100000000000001" customHeight="1">
      <c r="A277" s="311"/>
      <c r="B277" s="311"/>
      <c r="C277" s="344"/>
      <c r="D277" s="126" t="s">
        <v>7313</v>
      </c>
      <c r="E277" s="344"/>
      <c r="F277" s="313"/>
      <c r="G277" s="314"/>
      <c r="H277" s="313"/>
      <c r="I277" s="314"/>
      <c r="J277" s="313"/>
      <c r="K277" s="314"/>
      <c r="L277" s="313"/>
      <c r="M277" s="314"/>
      <c r="N277" s="315"/>
      <c r="O277" s="316"/>
      <c r="P277" s="315"/>
      <c r="Q277" s="316"/>
      <c r="R277" s="315"/>
      <c r="S277" s="316"/>
      <c r="T277" s="315"/>
      <c r="U277" s="316"/>
      <c r="V277" s="447"/>
      <c r="W277" s="344"/>
      <c r="X277" s="344"/>
      <c r="Y277" s="344"/>
      <c r="Z277" s="344"/>
      <c r="AA277" s="344"/>
      <c r="AB277" s="344"/>
      <c r="AC277" s="344"/>
      <c r="AD277" s="311"/>
    </row>
    <row r="278" spans="1:30" ht="20.100000000000001" customHeight="1">
      <c r="A278" s="9" t="s">
        <v>5932</v>
      </c>
      <c r="B278" s="9" t="s">
        <v>129</v>
      </c>
      <c r="C278" s="343" t="s">
        <v>5933</v>
      </c>
      <c r="D278" s="9"/>
      <c r="E278" s="343"/>
      <c r="F278" s="11"/>
      <c r="G278" s="12"/>
      <c r="H278" s="11"/>
      <c r="I278" s="12"/>
      <c r="J278" s="11"/>
      <c r="K278" s="12"/>
      <c r="L278" s="11">
        <v>4</v>
      </c>
      <c r="M278" s="12">
        <v>100</v>
      </c>
      <c r="N278" s="56">
        <v>3</v>
      </c>
      <c r="O278" s="57">
        <v>100</v>
      </c>
      <c r="P278" s="56">
        <v>5</v>
      </c>
      <c r="Q278" s="57">
        <v>100</v>
      </c>
      <c r="R278" s="56">
        <v>11</v>
      </c>
      <c r="S278" s="57">
        <v>100</v>
      </c>
      <c r="T278" s="56"/>
      <c r="U278" s="57"/>
      <c r="V278" s="446" t="s">
        <v>28</v>
      </c>
      <c r="W278" s="343" t="s">
        <v>7406</v>
      </c>
      <c r="X278" s="343" t="s">
        <v>7406</v>
      </c>
      <c r="Y278" s="343" t="s">
        <v>7406</v>
      </c>
      <c r="Z278" s="343" t="s">
        <v>7406</v>
      </c>
      <c r="AA278" s="343" t="s">
        <v>7406</v>
      </c>
      <c r="AB278" s="343" t="s">
        <v>7406</v>
      </c>
      <c r="AC278" s="343"/>
      <c r="AD278" s="9"/>
    </row>
    <row r="279" spans="1:30" ht="20.100000000000001" customHeight="1">
      <c r="A279" s="9" t="s">
        <v>5935</v>
      </c>
      <c r="B279" s="9" t="s">
        <v>130</v>
      </c>
      <c r="C279" s="343" t="s">
        <v>7746</v>
      </c>
      <c r="D279" s="9"/>
      <c r="E279" s="127"/>
      <c r="F279" s="11">
        <v>716</v>
      </c>
      <c r="G279" s="12">
        <v>88.944099378881987</v>
      </c>
      <c r="H279" s="11">
        <v>747</v>
      </c>
      <c r="I279" s="12">
        <v>88.928571428571416</v>
      </c>
      <c r="J279" s="11">
        <v>782</v>
      </c>
      <c r="K279" s="12">
        <v>89.576174112256595</v>
      </c>
      <c r="L279" s="11">
        <v>785</v>
      </c>
      <c r="M279" s="12">
        <v>91.3</v>
      </c>
      <c r="N279" s="56">
        <v>792</v>
      </c>
      <c r="O279" s="57">
        <v>91.3</v>
      </c>
      <c r="P279" s="56">
        <v>770</v>
      </c>
      <c r="Q279" s="57">
        <v>91.2</v>
      </c>
      <c r="R279" s="56">
        <v>735</v>
      </c>
      <c r="S279" s="57">
        <v>85.5</v>
      </c>
      <c r="T279" s="56"/>
      <c r="U279" s="57"/>
      <c r="V279" s="127" t="s">
        <v>28</v>
      </c>
      <c r="W279" s="127" t="s">
        <v>7406</v>
      </c>
      <c r="X279" s="127" t="s">
        <v>7406</v>
      </c>
      <c r="Y279" s="127" t="s">
        <v>7406</v>
      </c>
      <c r="Z279" s="127" t="s">
        <v>7406</v>
      </c>
      <c r="AA279" s="127" t="s">
        <v>7406</v>
      </c>
      <c r="AB279" s="127" t="s">
        <v>7406</v>
      </c>
      <c r="AC279" s="343"/>
      <c r="AD279" s="9"/>
    </row>
    <row r="280" spans="1:30" ht="20.100000000000001" customHeight="1">
      <c r="A280" s="311"/>
      <c r="B280" s="85"/>
      <c r="C280" s="85"/>
      <c r="D280" s="85" t="s">
        <v>7213</v>
      </c>
      <c r="E280" s="128" t="s">
        <v>7759</v>
      </c>
      <c r="F280" s="313"/>
      <c r="G280" s="314"/>
      <c r="H280" s="313"/>
      <c r="I280" s="314"/>
      <c r="J280" s="313"/>
      <c r="K280" s="314"/>
      <c r="L280" s="313"/>
      <c r="M280" s="314"/>
      <c r="N280" s="315"/>
      <c r="O280" s="316"/>
      <c r="P280" s="315"/>
      <c r="Q280" s="316"/>
      <c r="R280" s="315"/>
      <c r="S280" s="316"/>
      <c r="T280" s="315"/>
      <c r="U280" s="316"/>
      <c r="V280" s="128"/>
      <c r="W280" s="128"/>
      <c r="X280" s="128"/>
      <c r="Y280" s="128"/>
      <c r="Z280" s="128"/>
      <c r="AA280" s="128"/>
      <c r="AB280" s="128"/>
      <c r="AC280" s="128"/>
      <c r="AD280" s="128"/>
    </row>
    <row r="281" spans="1:30" ht="20.100000000000001" customHeight="1">
      <c r="A281" s="311"/>
      <c r="B281" s="311"/>
      <c r="C281" s="344"/>
      <c r="D281" s="85" t="s">
        <v>7310</v>
      </c>
      <c r="E281" s="128"/>
      <c r="F281" s="313">
        <v>89</v>
      </c>
      <c r="G281" s="314">
        <v>11.055900621118013</v>
      </c>
      <c r="H281" s="313">
        <v>93</v>
      </c>
      <c r="I281" s="314">
        <v>11.071428571428571</v>
      </c>
      <c r="J281" s="313">
        <v>91</v>
      </c>
      <c r="K281" s="314">
        <v>10.423825887743414</v>
      </c>
      <c r="L281" s="313">
        <v>75</v>
      </c>
      <c r="M281" s="314">
        <v>8.6999999999999993</v>
      </c>
      <c r="N281" s="315">
        <v>75</v>
      </c>
      <c r="O281" s="316">
        <v>8.6999999999999993</v>
      </c>
      <c r="P281" s="315">
        <v>74</v>
      </c>
      <c r="Q281" s="316">
        <v>87.7</v>
      </c>
      <c r="R281" s="315">
        <v>125</v>
      </c>
      <c r="S281" s="316">
        <v>14.5</v>
      </c>
      <c r="T281" s="315"/>
      <c r="U281" s="316"/>
      <c r="V281" s="128"/>
      <c r="W281" s="128"/>
      <c r="X281" s="128"/>
      <c r="Y281" s="128"/>
      <c r="Z281" s="128"/>
      <c r="AA281" s="128"/>
      <c r="AB281" s="128"/>
      <c r="AC281" s="128"/>
      <c r="AD281" s="128"/>
    </row>
    <row r="282" spans="1:30" ht="20.100000000000001" customHeight="1">
      <c r="A282" s="9" t="s">
        <v>6911</v>
      </c>
      <c r="B282" s="9" t="s">
        <v>134</v>
      </c>
      <c r="C282" s="343" t="s">
        <v>5936</v>
      </c>
      <c r="D282" s="119" t="s">
        <v>1375</v>
      </c>
      <c r="E282" s="343" t="s">
        <v>7203</v>
      </c>
      <c r="F282" s="11"/>
      <c r="G282" s="12"/>
      <c r="H282" s="11">
        <v>2</v>
      </c>
      <c r="I282" s="12">
        <v>2.1505376344086025</v>
      </c>
      <c r="J282" s="11">
        <v>3</v>
      </c>
      <c r="K282" s="12">
        <v>3.296703296703297</v>
      </c>
      <c r="L282" s="11"/>
      <c r="M282" s="12"/>
      <c r="N282" s="56">
        <v>1</v>
      </c>
      <c r="O282" s="57">
        <v>1.3</v>
      </c>
      <c r="P282" s="56">
        <v>1</v>
      </c>
      <c r="Q282" s="57">
        <v>1.4</v>
      </c>
      <c r="R282" s="56">
        <v>4</v>
      </c>
      <c r="S282" s="57">
        <v>3.2</v>
      </c>
      <c r="T282" s="56"/>
      <c r="U282" s="57"/>
      <c r="V282" s="446" t="s">
        <v>28</v>
      </c>
      <c r="W282" s="343" t="s">
        <v>7406</v>
      </c>
      <c r="X282" s="343" t="s">
        <v>7406</v>
      </c>
      <c r="Y282" s="343" t="s">
        <v>7406</v>
      </c>
      <c r="Z282" s="343" t="s">
        <v>7406</v>
      </c>
      <c r="AA282" s="343" t="s">
        <v>7406</v>
      </c>
      <c r="AB282" s="343" t="s">
        <v>7406</v>
      </c>
      <c r="AC282" s="343"/>
      <c r="AD282" s="9"/>
    </row>
    <row r="283" spans="1:30" ht="20.100000000000001" customHeight="1">
      <c r="A283" s="311"/>
      <c r="B283" s="311"/>
      <c r="C283" s="344"/>
      <c r="D283" s="120" t="s">
        <v>1376</v>
      </c>
      <c r="E283" s="344"/>
      <c r="F283" s="313">
        <v>21</v>
      </c>
      <c r="G283" s="314">
        <v>23.595505617977526</v>
      </c>
      <c r="H283" s="313">
        <v>25</v>
      </c>
      <c r="I283" s="314">
        <v>26.881720430107524</v>
      </c>
      <c r="J283" s="313">
        <v>23</v>
      </c>
      <c r="K283" s="314">
        <v>25.274725274725274</v>
      </c>
      <c r="L283" s="313">
        <v>24</v>
      </c>
      <c r="M283" s="314">
        <v>32</v>
      </c>
      <c r="N283" s="315">
        <v>24</v>
      </c>
      <c r="O283" s="316">
        <v>32</v>
      </c>
      <c r="P283" s="315">
        <v>25</v>
      </c>
      <c r="Q283" s="316">
        <v>33.799999999999997</v>
      </c>
      <c r="R283" s="315">
        <v>32</v>
      </c>
      <c r="S283" s="316">
        <v>25.6</v>
      </c>
      <c r="T283" s="315"/>
      <c r="U283" s="316"/>
      <c r="V283" s="447"/>
      <c r="W283" s="344"/>
      <c r="X283" s="344"/>
      <c r="Y283" s="344"/>
      <c r="Z283" s="344"/>
      <c r="AA283" s="344"/>
      <c r="AB283" s="344"/>
      <c r="AC283" s="344"/>
      <c r="AD283" s="311"/>
    </row>
    <row r="284" spans="1:30" ht="20.100000000000001" customHeight="1">
      <c r="A284" s="311"/>
      <c r="B284" s="311"/>
      <c r="C284" s="344"/>
      <c r="D284" s="120" t="s">
        <v>1377</v>
      </c>
      <c r="E284" s="344"/>
      <c r="F284" s="313">
        <v>13</v>
      </c>
      <c r="G284" s="314">
        <v>14.606741573033707</v>
      </c>
      <c r="H284" s="313">
        <v>12</v>
      </c>
      <c r="I284" s="314">
        <v>12.903225806451612</v>
      </c>
      <c r="J284" s="313">
        <v>12</v>
      </c>
      <c r="K284" s="314">
        <v>13.186813186813188</v>
      </c>
      <c r="L284" s="313">
        <v>6</v>
      </c>
      <c r="M284" s="314">
        <v>8</v>
      </c>
      <c r="N284" s="315">
        <v>10</v>
      </c>
      <c r="O284" s="316">
        <v>13.3</v>
      </c>
      <c r="P284" s="315">
        <v>4</v>
      </c>
      <c r="Q284" s="316">
        <v>5.4</v>
      </c>
      <c r="R284" s="315">
        <v>11</v>
      </c>
      <c r="S284" s="316">
        <v>8.8000000000000007</v>
      </c>
      <c r="T284" s="315"/>
      <c r="U284" s="316"/>
      <c r="V284" s="447"/>
      <c r="W284" s="344"/>
      <c r="X284" s="344"/>
      <c r="Y284" s="344"/>
      <c r="Z284" s="344"/>
      <c r="AA284" s="344"/>
      <c r="AB284" s="344"/>
      <c r="AC284" s="344"/>
      <c r="AD284" s="311"/>
    </row>
    <row r="285" spans="1:30" ht="20.100000000000001" customHeight="1">
      <c r="A285" s="311"/>
      <c r="B285" s="311"/>
      <c r="C285" s="344"/>
      <c r="D285" s="120" t="s">
        <v>1378</v>
      </c>
      <c r="E285" s="344"/>
      <c r="F285" s="313">
        <v>7</v>
      </c>
      <c r="G285" s="314">
        <v>7.8651685393258424</v>
      </c>
      <c r="H285" s="313">
        <v>5</v>
      </c>
      <c r="I285" s="314">
        <v>5.376344086021505</v>
      </c>
      <c r="J285" s="313">
        <v>8</v>
      </c>
      <c r="K285" s="314">
        <v>8.791208791208792</v>
      </c>
      <c r="L285" s="313">
        <v>7</v>
      </c>
      <c r="M285" s="314">
        <v>9.3333333333333339</v>
      </c>
      <c r="N285" s="315">
        <v>5</v>
      </c>
      <c r="O285" s="316">
        <v>6.7</v>
      </c>
      <c r="P285" s="315">
        <v>8</v>
      </c>
      <c r="Q285" s="316">
        <v>10.8</v>
      </c>
      <c r="R285" s="315">
        <v>11</v>
      </c>
      <c r="S285" s="316">
        <v>8.8000000000000007</v>
      </c>
      <c r="T285" s="315"/>
      <c r="U285" s="316"/>
      <c r="V285" s="447"/>
      <c r="W285" s="344"/>
      <c r="X285" s="344"/>
      <c r="Y285" s="344"/>
      <c r="Z285" s="344"/>
      <c r="AA285" s="344"/>
      <c r="AB285" s="344"/>
      <c r="AC285" s="344"/>
      <c r="AD285" s="311"/>
    </row>
    <row r="286" spans="1:30" ht="20.100000000000001" customHeight="1">
      <c r="A286" s="311"/>
      <c r="B286" s="311"/>
      <c r="C286" s="344"/>
      <c r="D286" s="120" t="s">
        <v>1379</v>
      </c>
      <c r="E286" s="344"/>
      <c r="F286" s="313">
        <v>4</v>
      </c>
      <c r="G286" s="314">
        <v>4.4943820224719104</v>
      </c>
      <c r="H286" s="313">
        <v>4</v>
      </c>
      <c r="I286" s="314">
        <v>4.3010752688172049</v>
      </c>
      <c r="J286" s="313">
        <v>4</v>
      </c>
      <c r="K286" s="314">
        <v>4.395604395604396</v>
      </c>
      <c r="L286" s="313">
        <v>3</v>
      </c>
      <c r="M286" s="314">
        <v>4</v>
      </c>
      <c r="N286" s="315">
        <v>3</v>
      </c>
      <c r="O286" s="316">
        <v>4</v>
      </c>
      <c r="P286" s="315">
        <v>5</v>
      </c>
      <c r="Q286" s="316">
        <v>6.8</v>
      </c>
      <c r="R286" s="315">
        <v>5</v>
      </c>
      <c r="S286" s="316">
        <v>4</v>
      </c>
      <c r="T286" s="315"/>
      <c r="U286" s="316"/>
      <c r="V286" s="447"/>
      <c r="W286" s="344"/>
      <c r="X286" s="344"/>
      <c r="Y286" s="344"/>
      <c r="Z286" s="344"/>
      <c r="AA286" s="344"/>
      <c r="AB286" s="344"/>
      <c r="AC286" s="344"/>
      <c r="AD286" s="311"/>
    </row>
    <row r="287" spans="1:30" ht="20.100000000000001" customHeight="1">
      <c r="A287" s="311"/>
      <c r="B287" s="311"/>
      <c r="C287" s="344"/>
      <c r="D287" s="120" t="s">
        <v>1380</v>
      </c>
      <c r="E287" s="344"/>
      <c r="F287" s="313">
        <v>13</v>
      </c>
      <c r="G287" s="314">
        <v>14.606741573033707</v>
      </c>
      <c r="H287" s="313">
        <v>10</v>
      </c>
      <c r="I287" s="314">
        <v>10.75268817204301</v>
      </c>
      <c r="J287" s="313">
        <v>10</v>
      </c>
      <c r="K287" s="314">
        <v>10.989010989010989</v>
      </c>
      <c r="L287" s="313">
        <v>10</v>
      </c>
      <c r="M287" s="314">
        <v>13.333333333333334</v>
      </c>
      <c r="N287" s="315">
        <v>9</v>
      </c>
      <c r="O287" s="316">
        <v>12</v>
      </c>
      <c r="P287" s="315">
        <v>5</v>
      </c>
      <c r="Q287" s="316">
        <v>6.8</v>
      </c>
      <c r="R287" s="315">
        <v>17</v>
      </c>
      <c r="S287" s="316">
        <v>13.6</v>
      </c>
      <c r="T287" s="315"/>
      <c r="U287" s="316"/>
      <c r="V287" s="447"/>
      <c r="W287" s="344"/>
      <c r="X287" s="344"/>
      <c r="Y287" s="344"/>
      <c r="Z287" s="344"/>
      <c r="AA287" s="344"/>
      <c r="AB287" s="344"/>
      <c r="AC287" s="344"/>
      <c r="AD287" s="311"/>
    </row>
    <row r="288" spans="1:30" ht="20.100000000000001" customHeight="1">
      <c r="A288" s="311"/>
      <c r="B288" s="311"/>
      <c r="C288" s="344"/>
      <c r="D288" s="120" t="s">
        <v>1381</v>
      </c>
      <c r="E288" s="344"/>
      <c r="F288" s="313">
        <v>29</v>
      </c>
      <c r="G288" s="314">
        <v>32.584269662921351</v>
      </c>
      <c r="H288" s="313">
        <v>28</v>
      </c>
      <c r="I288" s="314">
        <v>30.107526881720432</v>
      </c>
      <c r="J288" s="313">
        <v>30</v>
      </c>
      <c r="K288" s="314">
        <v>32.967032967032964</v>
      </c>
      <c r="L288" s="313">
        <v>24</v>
      </c>
      <c r="M288" s="314">
        <v>32</v>
      </c>
      <c r="N288" s="315">
        <v>17</v>
      </c>
      <c r="O288" s="316">
        <v>22.7</v>
      </c>
      <c r="P288" s="315">
        <v>17</v>
      </c>
      <c r="Q288" s="316">
        <v>23</v>
      </c>
      <c r="R288" s="315">
        <v>33</v>
      </c>
      <c r="S288" s="316">
        <v>26.4</v>
      </c>
      <c r="T288" s="315"/>
      <c r="U288" s="316"/>
      <c r="V288" s="447"/>
      <c r="W288" s="344"/>
      <c r="X288" s="344"/>
      <c r="Y288" s="344"/>
      <c r="Z288" s="344"/>
      <c r="AA288" s="344"/>
      <c r="AB288" s="344"/>
      <c r="AC288" s="344"/>
      <c r="AD288" s="311"/>
    </row>
    <row r="289" spans="1:30" ht="20.100000000000001" customHeight="1">
      <c r="A289" s="311"/>
      <c r="B289" s="311"/>
      <c r="C289" s="344"/>
      <c r="D289" s="120" t="s">
        <v>7058</v>
      </c>
      <c r="E289" s="344"/>
      <c r="F289" s="313"/>
      <c r="G289" s="314"/>
      <c r="H289" s="313"/>
      <c r="I289" s="314"/>
      <c r="J289" s="313"/>
      <c r="K289" s="314"/>
      <c r="L289" s="313"/>
      <c r="M289" s="314"/>
      <c r="N289" s="315"/>
      <c r="O289" s="316"/>
      <c r="P289" s="315"/>
      <c r="Q289" s="316"/>
      <c r="R289" s="315"/>
      <c r="S289" s="316"/>
      <c r="T289" s="315"/>
      <c r="U289" s="316"/>
      <c r="V289" s="447"/>
      <c r="W289" s="344"/>
      <c r="X289" s="344"/>
      <c r="Y289" s="344"/>
      <c r="Z289" s="344"/>
      <c r="AA289" s="344"/>
      <c r="AB289" s="344"/>
      <c r="AC289" s="344"/>
      <c r="AD289" s="311"/>
    </row>
    <row r="290" spans="1:30" ht="20.100000000000001" customHeight="1">
      <c r="A290" s="311"/>
      <c r="B290" s="311"/>
      <c r="C290" s="344"/>
      <c r="D290" s="120" t="s">
        <v>7314</v>
      </c>
      <c r="E290" s="344"/>
      <c r="F290" s="313">
        <v>2</v>
      </c>
      <c r="G290" s="314">
        <v>2.2471910112359552</v>
      </c>
      <c r="H290" s="313">
        <v>7</v>
      </c>
      <c r="I290" s="314">
        <v>7.5268817204301079</v>
      </c>
      <c r="J290" s="313">
        <v>1</v>
      </c>
      <c r="K290" s="314">
        <v>1.098901098901099</v>
      </c>
      <c r="L290" s="313">
        <v>1</v>
      </c>
      <c r="M290" s="314">
        <v>1.3333333333333335</v>
      </c>
      <c r="N290" s="315">
        <v>6</v>
      </c>
      <c r="O290" s="316">
        <v>8</v>
      </c>
      <c r="P290" s="315">
        <v>9</v>
      </c>
      <c r="Q290" s="316">
        <v>12.2</v>
      </c>
      <c r="R290" s="315">
        <v>12</v>
      </c>
      <c r="S290" s="316">
        <v>9.6</v>
      </c>
      <c r="T290" s="315"/>
      <c r="U290" s="316"/>
      <c r="V290" s="447"/>
      <c r="W290" s="344"/>
      <c r="X290" s="344"/>
      <c r="Y290" s="344"/>
      <c r="Z290" s="344"/>
      <c r="AA290" s="344"/>
      <c r="AB290" s="344"/>
      <c r="AC290" s="344"/>
      <c r="AD290" s="311"/>
    </row>
    <row r="291" spans="1:30" ht="20.100000000000001" customHeight="1">
      <c r="A291" s="9" t="s">
        <v>5937</v>
      </c>
      <c r="B291" s="9" t="s">
        <v>135</v>
      </c>
      <c r="C291" s="343" t="s">
        <v>7746</v>
      </c>
      <c r="D291" s="119"/>
      <c r="E291" s="127"/>
      <c r="F291" s="11">
        <v>759</v>
      </c>
      <c r="G291" s="12">
        <v>94.285714285714278</v>
      </c>
      <c r="H291" s="11">
        <v>788</v>
      </c>
      <c r="I291" s="12">
        <v>93.80952380952381</v>
      </c>
      <c r="J291" s="11">
        <v>825</v>
      </c>
      <c r="K291" s="12">
        <v>94.50171821305841</v>
      </c>
      <c r="L291" s="11">
        <v>826</v>
      </c>
      <c r="M291" s="12">
        <v>96</v>
      </c>
      <c r="N291" s="56">
        <v>834</v>
      </c>
      <c r="O291" s="57">
        <v>96.2</v>
      </c>
      <c r="P291" s="56">
        <v>807</v>
      </c>
      <c r="Q291" s="57">
        <v>95.6</v>
      </c>
      <c r="R291" s="56">
        <v>808</v>
      </c>
      <c r="S291" s="57">
        <v>94</v>
      </c>
      <c r="T291" s="56"/>
      <c r="U291" s="57"/>
      <c r="V291" s="127" t="s">
        <v>28</v>
      </c>
      <c r="W291" s="127" t="s">
        <v>7406</v>
      </c>
      <c r="X291" s="127" t="s">
        <v>7406</v>
      </c>
      <c r="Y291" s="127" t="s">
        <v>7406</v>
      </c>
      <c r="Z291" s="127" t="s">
        <v>7406</v>
      </c>
      <c r="AA291" s="127" t="s">
        <v>7406</v>
      </c>
      <c r="AB291" s="127" t="s">
        <v>7406</v>
      </c>
      <c r="AC291" s="343"/>
      <c r="AD291" s="9"/>
    </row>
    <row r="292" spans="1:30" ht="20.100000000000001" customHeight="1">
      <c r="A292" s="311"/>
      <c r="B292" s="85"/>
      <c r="C292" s="85"/>
      <c r="D292" s="85" t="s">
        <v>7213</v>
      </c>
      <c r="E292" s="128" t="s">
        <v>7759</v>
      </c>
      <c r="F292" s="313"/>
      <c r="G292" s="314"/>
      <c r="H292" s="313"/>
      <c r="I292" s="314"/>
      <c r="J292" s="313"/>
      <c r="K292" s="314"/>
      <c r="L292" s="313"/>
      <c r="M292" s="314"/>
      <c r="N292" s="315"/>
      <c r="O292" s="316"/>
      <c r="P292" s="315"/>
      <c r="Q292" s="316"/>
      <c r="R292" s="315"/>
      <c r="S292" s="316"/>
      <c r="T292" s="315"/>
      <c r="U292" s="316"/>
      <c r="V292" s="128"/>
      <c r="W292" s="128"/>
      <c r="X292" s="128"/>
      <c r="Y292" s="128"/>
      <c r="Z292" s="128"/>
      <c r="AA292" s="128"/>
      <c r="AB292" s="128"/>
      <c r="AC292" s="128"/>
      <c r="AD292" s="128"/>
    </row>
    <row r="293" spans="1:30" ht="20.100000000000001" customHeight="1">
      <c r="A293" s="311"/>
      <c r="B293" s="311"/>
      <c r="C293" s="344"/>
      <c r="D293" s="85" t="s">
        <v>7310</v>
      </c>
      <c r="E293" s="128"/>
      <c r="F293" s="313">
        <v>46</v>
      </c>
      <c r="G293" s="314">
        <v>5.7142857142857144</v>
      </c>
      <c r="H293" s="313">
        <v>52</v>
      </c>
      <c r="I293" s="314">
        <v>6.1904761904761907</v>
      </c>
      <c r="J293" s="313">
        <v>48</v>
      </c>
      <c r="K293" s="314">
        <v>5.4982817869415808</v>
      </c>
      <c r="L293" s="313">
        <v>34</v>
      </c>
      <c r="M293" s="314">
        <v>4</v>
      </c>
      <c r="N293" s="315">
        <v>33</v>
      </c>
      <c r="O293" s="316">
        <v>3.8</v>
      </c>
      <c r="P293" s="315">
        <v>37</v>
      </c>
      <c r="Q293" s="316">
        <v>4.4000000000000004</v>
      </c>
      <c r="R293" s="315">
        <v>52</v>
      </c>
      <c r="S293" s="316">
        <v>6</v>
      </c>
      <c r="T293" s="315"/>
      <c r="U293" s="316"/>
      <c r="V293" s="128"/>
      <c r="W293" s="128"/>
      <c r="X293" s="128"/>
      <c r="Y293" s="128"/>
      <c r="Z293" s="128"/>
      <c r="AA293" s="128"/>
      <c r="AB293" s="128"/>
      <c r="AC293" s="128"/>
      <c r="AD293" s="128"/>
    </row>
    <row r="294" spans="1:30" ht="20.100000000000001" customHeight="1">
      <c r="A294" s="9" t="s">
        <v>5938</v>
      </c>
      <c r="B294" s="9" t="s">
        <v>136</v>
      </c>
      <c r="C294" s="343" t="s">
        <v>5939</v>
      </c>
      <c r="D294" s="119" t="s">
        <v>1375</v>
      </c>
      <c r="E294" s="343" t="s">
        <v>7203</v>
      </c>
      <c r="F294" s="11"/>
      <c r="G294" s="12"/>
      <c r="H294" s="11">
        <v>2</v>
      </c>
      <c r="I294" s="12">
        <v>3.8461538461538463</v>
      </c>
      <c r="J294" s="11">
        <v>2</v>
      </c>
      <c r="K294" s="12">
        <v>4.166666666666667</v>
      </c>
      <c r="L294" s="11"/>
      <c r="M294" s="12"/>
      <c r="N294" s="56">
        <v>1</v>
      </c>
      <c r="O294" s="57">
        <v>3</v>
      </c>
      <c r="P294" s="56"/>
      <c r="Q294" s="57"/>
      <c r="R294" s="56">
        <v>9</v>
      </c>
      <c r="S294" s="57">
        <v>17.3</v>
      </c>
      <c r="T294" s="56"/>
      <c r="U294" s="57"/>
      <c r="V294" s="446" t="s">
        <v>28</v>
      </c>
      <c r="W294" s="343" t="s">
        <v>7406</v>
      </c>
      <c r="X294" s="343" t="s">
        <v>7406</v>
      </c>
      <c r="Y294" s="343" t="s">
        <v>7406</v>
      </c>
      <c r="Z294" s="343" t="s">
        <v>7406</v>
      </c>
      <c r="AA294" s="343" t="s">
        <v>7406</v>
      </c>
      <c r="AB294" s="343" t="s">
        <v>7406</v>
      </c>
      <c r="AC294" s="343"/>
      <c r="AD294" s="9"/>
    </row>
    <row r="295" spans="1:30" ht="20.100000000000001" customHeight="1">
      <c r="A295" s="311"/>
      <c r="B295" s="311"/>
      <c r="C295" s="344"/>
      <c r="D295" s="120" t="s">
        <v>1376</v>
      </c>
      <c r="E295" s="344"/>
      <c r="F295" s="313">
        <v>18</v>
      </c>
      <c r="G295" s="314">
        <v>39.130434782608695</v>
      </c>
      <c r="H295" s="313">
        <v>23</v>
      </c>
      <c r="I295" s="314">
        <v>44.230769230769226</v>
      </c>
      <c r="J295" s="313">
        <v>23</v>
      </c>
      <c r="K295" s="314">
        <v>47.916666666666664</v>
      </c>
      <c r="L295" s="313">
        <v>15</v>
      </c>
      <c r="M295" s="314">
        <v>44.117647058823529</v>
      </c>
      <c r="N295" s="315">
        <v>13</v>
      </c>
      <c r="O295" s="316">
        <v>39.4</v>
      </c>
      <c r="P295" s="315">
        <v>19</v>
      </c>
      <c r="Q295" s="316">
        <v>51.4</v>
      </c>
      <c r="R295" s="315">
        <v>24</v>
      </c>
      <c r="S295" s="316">
        <v>46.2</v>
      </c>
      <c r="T295" s="315"/>
      <c r="U295" s="316"/>
      <c r="V295" s="447"/>
      <c r="W295" s="344"/>
      <c r="X295" s="344"/>
      <c r="Y295" s="344"/>
      <c r="Z295" s="344"/>
      <c r="AA295" s="344"/>
      <c r="AB295" s="344"/>
      <c r="AC295" s="344"/>
      <c r="AD295" s="311"/>
    </row>
    <row r="296" spans="1:30" ht="20.100000000000001" customHeight="1">
      <c r="A296" s="311"/>
      <c r="B296" s="311"/>
      <c r="C296" s="344"/>
      <c r="D296" s="120" t="s">
        <v>1377</v>
      </c>
      <c r="E296" s="344"/>
      <c r="F296" s="313">
        <v>10</v>
      </c>
      <c r="G296" s="314">
        <v>21.739130434782609</v>
      </c>
      <c r="H296" s="313">
        <v>7</v>
      </c>
      <c r="I296" s="314">
        <v>13.461538461538462</v>
      </c>
      <c r="J296" s="313">
        <v>8</v>
      </c>
      <c r="K296" s="314">
        <v>16.666666666666668</v>
      </c>
      <c r="L296" s="313">
        <v>4</v>
      </c>
      <c r="M296" s="314">
        <v>11.764705882352942</v>
      </c>
      <c r="N296" s="315">
        <v>6</v>
      </c>
      <c r="O296" s="316">
        <v>18.2</v>
      </c>
      <c r="P296" s="315">
        <v>2</v>
      </c>
      <c r="Q296" s="316">
        <v>5.4</v>
      </c>
      <c r="R296" s="315">
        <v>8</v>
      </c>
      <c r="S296" s="316">
        <v>15.4</v>
      </c>
      <c r="T296" s="315"/>
      <c r="U296" s="316"/>
      <c r="V296" s="447"/>
      <c r="W296" s="344"/>
      <c r="X296" s="344"/>
      <c r="Y296" s="344"/>
      <c r="Z296" s="344"/>
      <c r="AA296" s="344"/>
      <c r="AB296" s="344"/>
      <c r="AC296" s="344"/>
      <c r="AD296" s="311"/>
    </row>
    <row r="297" spans="1:30" ht="20.100000000000001" customHeight="1">
      <c r="A297" s="311"/>
      <c r="B297" s="311"/>
      <c r="C297" s="344"/>
      <c r="D297" s="120" t="s">
        <v>1378</v>
      </c>
      <c r="E297" s="344"/>
      <c r="F297" s="313">
        <v>6</v>
      </c>
      <c r="G297" s="314">
        <v>13.043478260869565</v>
      </c>
      <c r="H297" s="313">
        <v>4</v>
      </c>
      <c r="I297" s="314">
        <v>7.6923076923076925</v>
      </c>
      <c r="J297" s="313">
        <v>6</v>
      </c>
      <c r="K297" s="314">
        <v>12.5</v>
      </c>
      <c r="L297" s="313">
        <v>4</v>
      </c>
      <c r="M297" s="314">
        <v>11.764705882352942</v>
      </c>
      <c r="N297" s="315">
        <v>4</v>
      </c>
      <c r="O297" s="316">
        <v>12.1</v>
      </c>
      <c r="P297" s="315">
        <v>6</v>
      </c>
      <c r="Q297" s="316">
        <v>16.2</v>
      </c>
      <c r="R297" s="315">
        <v>4</v>
      </c>
      <c r="S297" s="316">
        <v>7.7</v>
      </c>
      <c r="T297" s="315"/>
      <c r="U297" s="316"/>
      <c r="V297" s="447"/>
      <c r="W297" s="344"/>
      <c r="X297" s="344"/>
      <c r="Y297" s="344"/>
      <c r="Z297" s="344"/>
      <c r="AA297" s="344"/>
      <c r="AB297" s="344"/>
      <c r="AC297" s="344"/>
      <c r="AD297" s="311"/>
    </row>
    <row r="298" spans="1:30" ht="20.100000000000001" customHeight="1">
      <c r="A298" s="311"/>
      <c r="B298" s="311"/>
      <c r="C298" s="344"/>
      <c r="D298" s="120" t="s">
        <v>1379</v>
      </c>
      <c r="E298" s="344"/>
      <c r="F298" s="313">
        <v>3</v>
      </c>
      <c r="G298" s="314">
        <v>6.5217391304347823</v>
      </c>
      <c r="H298" s="313">
        <v>3</v>
      </c>
      <c r="I298" s="314">
        <v>5.7692307692307692</v>
      </c>
      <c r="J298" s="313">
        <v>1</v>
      </c>
      <c r="K298" s="314">
        <v>2.0833333333333335</v>
      </c>
      <c r="L298" s="313">
        <v>2</v>
      </c>
      <c r="M298" s="314">
        <v>5.882352941176471</v>
      </c>
      <c r="N298" s="315">
        <v>1</v>
      </c>
      <c r="O298" s="316">
        <v>3</v>
      </c>
      <c r="P298" s="315">
        <v>1</v>
      </c>
      <c r="Q298" s="316">
        <v>2.7</v>
      </c>
      <c r="R298" s="315"/>
      <c r="S298" s="316"/>
      <c r="T298" s="315"/>
      <c r="U298" s="316"/>
      <c r="V298" s="447"/>
      <c r="W298" s="344"/>
      <c r="X298" s="344"/>
      <c r="Y298" s="344"/>
      <c r="Z298" s="344"/>
      <c r="AA298" s="344"/>
      <c r="AB298" s="344"/>
      <c r="AC298" s="344"/>
      <c r="AD298" s="311"/>
    </row>
    <row r="299" spans="1:30" ht="20.100000000000001" customHeight="1">
      <c r="A299" s="311"/>
      <c r="B299" s="311"/>
      <c r="C299" s="344"/>
      <c r="D299" s="120" t="s">
        <v>1380</v>
      </c>
      <c r="E299" s="344"/>
      <c r="F299" s="313">
        <v>4</v>
      </c>
      <c r="G299" s="314">
        <v>8.695652173913043</v>
      </c>
      <c r="H299" s="313">
        <v>6</v>
      </c>
      <c r="I299" s="314">
        <v>11.538461538461538</v>
      </c>
      <c r="J299" s="313">
        <v>6</v>
      </c>
      <c r="K299" s="314">
        <v>12.5</v>
      </c>
      <c r="L299" s="313">
        <v>7</v>
      </c>
      <c r="M299" s="314">
        <v>20.588235294117649</v>
      </c>
      <c r="N299" s="315">
        <v>4</v>
      </c>
      <c r="O299" s="316">
        <v>12.1</v>
      </c>
      <c r="P299" s="315">
        <v>3</v>
      </c>
      <c r="Q299" s="316">
        <v>8.1</v>
      </c>
      <c r="R299" s="315">
        <v>4</v>
      </c>
      <c r="S299" s="316">
        <v>7.7</v>
      </c>
      <c r="T299" s="315"/>
      <c r="U299" s="316"/>
      <c r="V299" s="447"/>
      <c r="W299" s="344"/>
      <c r="X299" s="344"/>
      <c r="Y299" s="344"/>
      <c r="Z299" s="344"/>
      <c r="AA299" s="344"/>
      <c r="AB299" s="344"/>
      <c r="AC299" s="344"/>
      <c r="AD299" s="311"/>
    </row>
    <row r="300" spans="1:30" ht="20.100000000000001" customHeight="1">
      <c r="A300" s="311"/>
      <c r="B300" s="311"/>
      <c r="C300" s="344"/>
      <c r="D300" s="120" t="s">
        <v>1381</v>
      </c>
      <c r="E300" s="344"/>
      <c r="F300" s="313">
        <v>5</v>
      </c>
      <c r="G300" s="314">
        <v>10.869565217391305</v>
      </c>
      <c r="H300" s="313">
        <v>3</v>
      </c>
      <c r="I300" s="314">
        <v>5.7692307692307692</v>
      </c>
      <c r="J300" s="313">
        <v>2</v>
      </c>
      <c r="K300" s="314">
        <v>4.166666666666667</v>
      </c>
      <c r="L300" s="313">
        <v>2</v>
      </c>
      <c r="M300" s="314">
        <v>5.882352941176471</v>
      </c>
      <c r="N300" s="315">
        <v>3</v>
      </c>
      <c r="O300" s="316">
        <v>9.1</v>
      </c>
      <c r="P300" s="315">
        <v>1</v>
      </c>
      <c r="Q300" s="316">
        <v>2.7</v>
      </c>
      <c r="R300" s="315">
        <v>1</v>
      </c>
      <c r="S300" s="316">
        <v>1.9</v>
      </c>
      <c r="T300" s="315"/>
      <c r="U300" s="316"/>
      <c r="V300" s="447"/>
      <c r="W300" s="344"/>
      <c r="X300" s="344"/>
      <c r="Y300" s="344"/>
      <c r="Z300" s="344"/>
      <c r="AA300" s="344"/>
      <c r="AB300" s="344"/>
      <c r="AC300" s="344"/>
      <c r="AD300" s="311"/>
    </row>
    <row r="301" spans="1:30" ht="20.100000000000001" customHeight="1">
      <c r="A301" s="311"/>
      <c r="B301" s="311"/>
      <c r="C301" s="344"/>
      <c r="D301" s="120" t="s">
        <v>7058</v>
      </c>
      <c r="E301" s="344"/>
      <c r="F301" s="313"/>
      <c r="G301" s="314"/>
      <c r="H301" s="313"/>
      <c r="I301" s="314"/>
      <c r="J301" s="313"/>
      <c r="K301" s="314"/>
      <c r="L301" s="313"/>
      <c r="M301" s="314"/>
      <c r="N301" s="315"/>
      <c r="O301" s="316"/>
      <c r="P301" s="315"/>
      <c r="Q301" s="316"/>
      <c r="R301" s="315"/>
      <c r="S301" s="316"/>
      <c r="T301" s="315"/>
      <c r="U301" s="316"/>
      <c r="V301" s="447"/>
      <c r="W301" s="344"/>
      <c r="X301" s="344"/>
      <c r="Y301" s="344"/>
      <c r="Z301" s="344"/>
      <c r="AA301" s="344"/>
      <c r="AB301" s="344"/>
      <c r="AC301" s="344"/>
      <c r="AD301" s="311"/>
    </row>
    <row r="302" spans="1:30" ht="20.100000000000001" customHeight="1">
      <c r="A302" s="311"/>
      <c r="B302" s="311"/>
      <c r="C302" s="344"/>
      <c r="D302" s="120" t="s">
        <v>7314</v>
      </c>
      <c r="E302" s="344"/>
      <c r="F302" s="313"/>
      <c r="G302" s="314"/>
      <c r="H302" s="313">
        <v>4</v>
      </c>
      <c r="I302" s="314">
        <v>7.6923076923076925</v>
      </c>
      <c r="J302" s="313"/>
      <c r="K302" s="314"/>
      <c r="L302" s="313"/>
      <c r="M302" s="314"/>
      <c r="N302" s="315">
        <v>1</v>
      </c>
      <c r="O302" s="316">
        <v>3</v>
      </c>
      <c r="P302" s="315">
        <v>5</v>
      </c>
      <c r="Q302" s="316">
        <v>13.5</v>
      </c>
      <c r="R302" s="315">
        <v>2</v>
      </c>
      <c r="S302" s="316">
        <v>3.8</v>
      </c>
      <c r="T302" s="315"/>
      <c r="U302" s="316"/>
      <c r="V302" s="447"/>
      <c r="W302" s="344"/>
      <c r="X302" s="344"/>
      <c r="Y302" s="344"/>
      <c r="Z302" s="344"/>
      <c r="AA302" s="344"/>
      <c r="AB302" s="344"/>
      <c r="AC302" s="344"/>
      <c r="AD302" s="311"/>
    </row>
    <row r="303" spans="1:30" ht="20.100000000000001" customHeight="1">
      <c r="A303" s="9" t="s">
        <v>7760</v>
      </c>
      <c r="B303" s="9" t="s">
        <v>7761</v>
      </c>
      <c r="C303" s="343" t="s">
        <v>7746</v>
      </c>
      <c r="D303" s="119" t="s">
        <v>1396</v>
      </c>
      <c r="E303" s="343" t="s">
        <v>7203</v>
      </c>
      <c r="F303" s="11">
        <v>21</v>
      </c>
      <c r="G303" s="12">
        <v>2.6086956521739131</v>
      </c>
      <c r="H303" s="11">
        <v>17</v>
      </c>
      <c r="I303" s="12">
        <v>2.0238095238095237</v>
      </c>
      <c r="J303" s="11">
        <v>22</v>
      </c>
      <c r="K303" s="12">
        <v>2.5200458190148911</v>
      </c>
      <c r="L303" s="11">
        <v>16</v>
      </c>
      <c r="M303" s="12">
        <v>1.8604651162790697</v>
      </c>
      <c r="N303" s="56">
        <v>14</v>
      </c>
      <c r="O303" s="57">
        <v>1.6147635524798154</v>
      </c>
      <c r="P303" s="56">
        <v>18</v>
      </c>
      <c r="Q303" s="57">
        <v>2.1327014218009479</v>
      </c>
      <c r="R303" s="56"/>
      <c r="S303" s="57"/>
      <c r="T303" s="56"/>
      <c r="U303" s="57"/>
      <c r="V303" s="446" t="s">
        <v>28</v>
      </c>
      <c r="W303" s="343" t="s">
        <v>7406</v>
      </c>
      <c r="X303" s="343" t="s">
        <v>7406</v>
      </c>
      <c r="Y303" s="343" t="s">
        <v>7406</v>
      </c>
      <c r="Z303" s="343" t="s">
        <v>7406</v>
      </c>
      <c r="AA303" s="343" t="s">
        <v>7406</v>
      </c>
      <c r="AB303" s="343"/>
      <c r="AC303" s="343"/>
      <c r="AD303" s="9"/>
    </row>
    <row r="304" spans="1:30" ht="20.100000000000001" customHeight="1">
      <c r="A304" s="311"/>
      <c r="B304" s="311"/>
      <c r="C304" s="344"/>
      <c r="D304" s="120" t="s">
        <v>1397</v>
      </c>
      <c r="E304" s="344"/>
      <c r="F304" s="313">
        <v>630</v>
      </c>
      <c r="G304" s="314">
        <v>78.260869565217391</v>
      </c>
      <c r="H304" s="313">
        <v>665</v>
      </c>
      <c r="I304" s="314">
        <v>79.166666666666671</v>
      </c>
      <c r="J304" s="313">
        <v>678</v>
      </c>
      <c r="K304" s="314">
        <v>77.663230240549822</v>
      </c>
      <c r="L304" s="313">
        <v>661</v>
      </c>
      <c r="M304" s="314">
        <v>76.860465116279073</v>
      </c>
      <c r="N304" s="315">
        <v>673</v>
      </c>
      <c r="O304" s="316">
        <v>77.623990772779706</v>
      </c>
      <c r="P304" s="315">
        <v>643</v>
      </c>
      <c r="Q304" s="316">
        <v>76.184834123222743</v>
      </c>
      <c r="R304" s="315"/>
      <c r="S304" s="316"/>
      <c r="T304" s="315"/>
      <c r="U304" s="316"/>
      <c r="V304" s="447"/>
      <c r="W304" s="344"/>
      <c r="X304" s="344"/>
      <c r="Y304" s="344"/>
      <c r="Z304" s="344"/>
      <c r="AA304" s="344"/>
      <c r="AB304" s="344"/>
      <c r="AC304" s="344"/>
      <c r="AD304" s="311"/>
    </row>
    <row r="305" spans="1:30" ht="20.100000000000001" customHeight="1">
      <c r="A305" s="311"/>
      <c r="B305" s="311"/>
      <c r="C305" s="344"/>
      <c r="D305" s="120" t="s">
        <v>1398</v>
      </c>
      <c r="E305" s="344"/>
      <c r="F305" s="313">
        <v>154</v>
      </c>
      <c r="G305" s="314">
        <v>19.130434782608695</v>
      </c>
      <c r="H305" s="313">
        <v>158</v>
      </c>
      <c r="I305" s="314">
        <v>18.80952380952381</v>
      </c>
      <c r="J305" s="313">
        <v>173</v>
      </c>
      <c r="K305" s="314">
        <v>19.816723940435281</v>
      </c>
      <c r="L305" s="313">
        <v>183</v>
      </c>
      <c r="M305" s="314">
        <v>21.279069767441861</v>
      </c>
      <c r="N305" s="315">
        <v>180</v>
      </c>
      <c r="O305" s="316">
        <v>20.761245674740483</v>
      </c>
      <c r="P305" s="315">
        <v>183</v>
      </c>
      <c r="Q305" s="316">
        <v>21.682464454976305</v>
      </c>
      <c r="R305" s="315"/>
      <c r="S305" s="316"/>
      <c r="T305" s="315"/>
      <c r="U305" s="316"/>
      <c r="V305" s="447"/>
      <c r="W305" s="344"/>
      <c r="X305" s="344"/>
      <c r="Y305" s="344"/>
      <c r="Z305" s="344"/>
      <c r="AA305" s="344"/>
      <c r="AB305" s="344"/>
      <c r="AC305" s="344"/>
      <c r="AD305" s="311"/>
    </row>
    <row r="306" spans="1:30" ht="20.100000000000001" customHeight="1">
      <c r="A306" s="311"/>
      <c r="B306" s="311"/>
      <c r="C306" s="344"/>
      <c r="D306" s="120" t="s">
        <v>7058</v>
      </c>
      <c r="E306" s="344"/>
      <c r="F306" s="313"/>
      <c r="G306" s="314"/>
      <c r="H306" s="313"/>
      <c r="I306" s="314"/>
      <c r="J306" s="313"/>
      <c r="K306" s="314"/>
      <c r="L306" s="313"/>
      <c r="M306" s="314"/>
      <c r="N306" s="315"/>
      <c r="O306" s="316"/>
      <c r="P306" s="315"/>
      <c r="Q306" s="316"/>
      <c r="R306" s="315"/>
      <c r="S306" s="316"/>
      <c r="T306" s="315"/>
      <c r="U306" s="316"/>
      <c r="V306" s="447"/>
      <c r="W306" s="344"/>
      <c r="X306" s="344"/>
      <c r="Y306" s="344"/>
      <c r="Z306" s="344"/>
      <c r="AA306" s="344"/>
      <c r="AB306" s="344"/>
      <c r="AC306" s="344"/>
      <c r="AD306" s="311"/>
    </row>
    <row r="307" spans="1:30" ht="20.100000000000001" customHeight="1">
      <c r="A307" s="311"/>
      <c r="B307" s="311"/>
      <c r="C307" s="344"/>
      <c r="D307" s="120" t="s">
        <v>7314</v>
      </c>
      <c r="E307" s="344"/>
      <c r="F307" s="313"/>
      <c r="G307" s="314"/>
      <c r="H307" s="313"/>
      <c r="I307" s="314"/>
      <c r="J307" s="313"/>
      <c r="K307" s="314"/>
      <c r="L307" s="313"/>
      <c r="M307" s="314"/>
      <c r="N307" s="315"/>
      <c r="O307" s="316"/>
      <c r="P307" s="315"/>
      <c r="Q307" s="316"/>
      <c r="R307" s="315"/>
      <c r="S307" s="316"/>
      <c r="T307" s="315"/>
      <c r="U307" s="316"/>
      <c r="V307" s="447"/>
      <c r="W307" s="344"/>
      <c r="X307" s="344"/>
      <c r="Y307" s="344"/>
      <c r="Z307" s="344"/>
      <c r="AA307" s="344"/>
      <c r="AB307" s="344"/>
      <c r="AC307" s="344"/>
      <c r="AD307" s="311"/>
    </row>
    <row r="308" spans="1:30" ht="20.100000000000001" customHeight="1">
      <c r="A308" s="9" t="s">
        <v>7762</v>
      </c>
      <c r="B308" s="9" t="s">
        <v>2395</v>
      </c>
      <c r="C308" s="343" t="s">
        <v>7746</v>
      </c>
      <c r="D308" s="119" t="s">
        <v>1382</v>
      </c>
      <c r="E308" s="343" t="s">
        <v>7203</v>
      </c>
      <c r="F308" s="11">
        <v>177</v>
      </c>
      <c r="G308" s="12">
        <v>21.987577639751553</v>
      </c>
      <c r="H308" s="11">
        <v>182</v>
      </c>
      <c r="I308" s="12">
        <v>21.666666666666668</v>
      </c>
      <c r="J308" s="11">
        <v>167</v>
      </c>
      <c r="K308" s="12">
        <v>19.129438717067583</v>
      </c>
      <c r="L308" s="11">
        <v>153</v>
      </c>
      <c r="M308" s="12">
        <v>17.790697674418606</v>
      </c>
      <c r="N308" s="56">
        <v>145</v>
      </c>
      <c r="O308" s="57">
        <v>16.724336793540946</v>
      </c>
      <c r="P308" s="56">
        <v>112</v>
      </c>
      <c r="Q308" s="57">
        <v>13.270142180094787</v>
      </c>
      <c r="R308" s="56">
        <v>368</v>
      </c>
      <c r="S308" s="57">
        <v>42.8</v>
      </c>
      <c r="T308" s="56"/>
      <c r="U308" s="57"/>
      <c r="V308" s="446" t="s">
        <v>138</v>
      </c>
      <c r="W308" s="343" t="s">
        <v>138</v>
      </c>
      <c r="X308" s="343" t="s">
        <v>138</v>
      </c>
      <c r="Y308" s="343" t="s">
        <v>138</v>
      </c>
      <c r="Z308" s="343" t="s">
        <v>138</v>
      </c>
      <c r="AA308" s="343" t="s">
        <v>138</v>
      </c>
      <c r="AB308" s="343" t="s">
        <v>7406</v>
      </c>
      <c r="AC308" s="343"/>
      <c r="AD308" s="129" t="s">
        <v>6912</v>
      </c>
    </row>
    <row r="309" spans="1:30" ht="20.100000000000001" customHeight="1">
      <c r="A309" s="311"/>
      <c r="B309" s="311"/>
      <c r="C309" s="344"/>
      <c r="D309" s="120" t="s">
        <v>1383</v>
      </c>
      <c r="E309" s="344"/>
      <c r="F309" s="313">
        <v>628</v>
      </c>
      <c r="G309" s="314">
        <v>78.012422360248451</v>
      </c>
      <c r="H309" s="313">
        <v>658</v>
      </c>
      <c r="I309" s="314">
        <v>78.333333333333329</v>
      </c>
      <c r="J309" s="313">
        <v>706</v>
      </c>
      <c r="K309" s="314">
        <v>80.870561282932414</v>
      </c>
      <c r="L309" s="313">
        <v>707</v>
      </c>
      <c r="M309" s="314">
        <v>82.20930232558139</v>
      </c>
      <c r="N309" s="315">
        <v>722</v>
      </c>
      <c r="O309" s="316">
        <v>83.275663206459058</v>
      </c>
      <c r="P309" s="315">
        <v>732</v>
      </c>
      <c r="Q309" s="316">
        <v>86.72985781990522</v>
      </c>
      <c r="R309" s="315">
        <v>491</v>
      </c>
      <c r="S309" s="316">
        <v>57.1</v>
      </c>
      <c r="T309" s="315"/>
      <c r="U309" s="316"/>
      <c r="V309" s="316"/>
      <c r="W309" s="344"/>
      <c r="X309" s="344"/>
      <c r="Y309" s="344"/>
      <c r="Z309" s="344"/>
      <c r="AA309" s="344"/>
      <c r="AB309" s="344"/>
      <c r="AC309" s="344"/>
      <c r="AD309" s="130"/>
    </row>
    <row r="310" spans="1:30" s="38" customFormat="1" ht="20.100000000000001" customHeight="1">
      <c r="A310" s="311"/>
      <c r="B310" s="311"/>
      <c r="C310" s="344"/>
      <c r="D310" s="120" t="s">
        <v>7058</v>
      </c>
      <c r="E310" s="344"/>
      <c r="F310" s="313"/>
      <c r="G310" s="314"/>
      <c r="H310" s="313"/>
      <c r="I310" s="314"/>
      <c r="J310" s="313"/>
      <c r="K310" s="314"/>
      <c r="L310" s="313"/>
      <c r="M310" s="314"/>
      <c r="N310" s="313"/>
      <c r="O310" s="314"/>
      <c r="P310" s="313"/>
      <c r="Q310" s="314"/>
      <c r="R310" s="313"/>
      <c r="S310" s="314"/>
      <c r="T310" s="313"/>
      <c r="U310" s="314"/>
      <c r="V310" s="314"/>
      <c r="W310" s="344"/>
      <c r="X310" s="344"/>
      <c r="Y310" s="344"/>
      <c r="Z310" s="344"/>
      <c r="AA310" s="344"/>
      <c r="AB310" s="344"/>
      <c r="AC310" s="344"/>
      <c r="AD310" s="311"/>
    </row>
    <row r="311" spans="1:30" s="38" customFormat="1" ht="20.100000000000001" customHeight="1">
      <c r="A311" s="311"/>
      <c r="B311" s="311"/>
      <c r="C311" s="344"/>
      <c r="D311" s="120" t="s">
        <v>7314</v>
      </c>
      <c r="E311" s="344"/>
      <c r="F311" s="313"/>
      <c r="G311" s="314"/>
      <c r="H311" s="313"/>
      <c r="I311" s="314"/>
      <c r="J311" s="313"/>
      <c r="K311" s="314"/>
      <c r="L311" s="313"/>
      <c r="M311" s="314"/>
      <c r="N311" s="313"/>
      <c r="O311" s="314"/>
      <c r="P311" s="313"/>
      <c r="Q311" s="314"/>
      <c r="R311" s="313">
        <v>1</v>
      </c>
      <c r="S311" s="314">
        <v>0.1</v>
      </c>
      <c r="T311" s="313"/>
      <c r="U311" s="314"/>
      <c r="V311" s="314"/>
      <c r="W311" s="344"/>
      <c r="X311" s="344"/>
      <c r="Y311" s="344"/>
      <c r="Z311" s="344"/>
      <c r="AA311" s="344"/>
      <c r="AB311" s="344"/>
      <c r="AC311" s="344"/>
      <c r="AD311" s="311"/>
    </row>
    <row r="312" spans="1:30" ht="20.100000000000001" customHeight="1">
      <c r="A312" s="9" t="s">
        <v>6172</v>
      </c>
      <c r="B312" s="9" t="s">
        <v>2472</v>
      </c>
      <c r="C312" s="343" t="s">
        <v>5940</v>
      </c>
      <c r="D312" s="119" t="s">
        <v>1382</v>
      </c>
      <c r="E312" s="343" t="s">
        <v>7203</v>
      </c>
      <c r="F312" s="11"/>
      <c r="G312" s="12"/>
      <c r="H312" s="11"/>
      <c r="I312" s="12"/>
      <c r="J312" s="11"/>
      <c r="K312" s="12"/>
      <c r="L312" s="11"/>
      <c r="M312" s="12"/>
      <c r="N312" s="56"/>
      <c r="O312" s="57"/>
      <c r="P312" s="56"/>
      <c r="Q312" s="57"/>
      <c r="R312" s="56">
        <v>252</v>
      </c>
      <c r="S312" s="57">
        <v>68.5</v>
      </c>
      <c r="T312" s="56"/>
      <c r="U312" s="57"/>
      <c r="V312" s="12"/>
      <c r="W312" s="343"/>
      <c r="X312" s="343"/>
      <c r="Y312" s="343"/>
      <c r="Z312" s="343"/>
      <c r="AA312" s="343"/>
      <c r="AB312" s="343" t="s">
        <v>7406</v>
      </c>
      <c r="AC312" s="343"/>
      <c r="AD312" s="66"/>
    </row>
    <row r="313" spans="1:30" ht="20.100000000000001" customHeight="1">
      <c r="A313" s="311"/>
      <c r="B313" s="311"/>
      <c r="C313" s="344"/>
      <c r="D313" s="120" t="s">
        <v>1383</v>
      </c>
      <c r="E313" s="344"/>
      <c r="F313" s="313"/>
      <c r="G313" s="314"/>
      <c r="H313" s="313"/>
      <c r="I313" s="314"/>
      <c r="J313" s="313"/>
      <c r="K313" s="314"/>
      <c r="L313" s="313"/>
      <c r="M313" s="314"/>
      <c r="N313" s="315"/>
      <c r="O313" s="316"/>
      <c r="P313" s="315"/>
      <c r="Q313" s="316"/>
      <c r="R313" s="315">
        <v>113</v>
      </c>
      <c r="S313" s="316">
        <v>30.7</v>
      </c>
      <c r="T313" s="315"/>
      <c r="U313" s="316"/>
      <c r="V313" s="314"/>
      <c r="W313" s="344"/>
      <c r="X313" s="344"/>
      <c r="Y313" s="344"/>
      <c r="Z313" s="344"/>
      <c r="AA313" s="344"/>
      <c r="AB313" s="344"/>
      <c r="AC313" s="344"/>
      <c r="AD313" s="85"/>
    </row>
    <row r="314" spans="1:30" s="38" customFormat="1" ht="20.100000000000001" customHeight="1">
      <c r="A314" s="311"/>
      <c r="B314" s="311"/>
      <c r="C314" s="344"/>
      <c r="D314" s="120" t="s">
        <v>7058</v>
      </c>
      <c r="E314" s="344"/>
      <c r="F314" s="313"/>
      <c r="G314" s="314"/>
      <c r="H314" s="313"/>
      <c r="I314" s="314"/>
      <c r="J314" s="313"/>
      <c r="K314" s="314"/>
      <c r="L314" s="313"/>
      <c r="M314" s="314"/>
      <c r="N314" s="313"/>
      <c r="O314" s="314"/>
      <c r="P314" s="313"/>
      <c r="Q314" s="314"/>
      <c r="R314" s="313"/>
      <c r="S314" s="314"/>
      <c r="T314" s="313"/>
      <c r="U314" s="314"/>
      <c r="V314" s="314"/>
      <c r="W314" s="344"/>
      <c r="X314" s="344"/>
      <c r="Y314" s="344"/>
      <c r="Z314" s="344"/>
      <c r="AA314" s="344"/>
      <c r="AB314" s="344"/>
      <c r="AC314" s="344"/>
      <c r="AD314" s="311"/>
    </row>
    <row r="315" spans="1:30" s="38" customFormat="1" ht="20.100000000000001" customHeight="1">
      <c r="A315" s="311"/>
      <c r="B315" s="311"/>
      <c r="C315" s="344"/>
      <c r="D315" s="120" t="s">
        <v>7314</v>
      </c>
      <c r="E315" s="344"/>
      <c r="F315" s="313"/>
      <c r="G315" s="314"/>
      <c r="H315" s="313"/>
      <c r="I315" s="314"/>
      <c r="J315" s="313"/>
      <c r="K315" s="314"/>
      <c r="L315" s="313"/>
      <c r="M315" s="314"/>
      <c r="N315" s="313"/>
      <c r="O315" s="314"/>
      <c r="P315" s="313"/>
      <c r="Q315" s="314"/>
      <c r="R315" s="313">
        <v>3</v>
      </c>
      <c r="S315" s="314">
        <v>0.8</v>
      </c>
      <c r="T315" s="313"/>
      <c r="U315" s="314"/>
      <c r="V315" s="314"/>
      <c r="W315" s="344"/>
      <c r="X315" s="344"/>
      <c r="Y315" s="344"/>
      <c r="Z315" s="344"/>
      <c r="AA315" s="344"/>
      <c r="AB315" s="344"/>
      <c r="AC315" s="344"/>
      <c r="AD315" s="311"/>
    </row>
    <row r="316" spans="1:30" s="38" customFormat="1" ht="20.100000000000001" customHeight="1">
      <c r="A316" s="9" t="s">
        <v>5941</v>
      </c>
      <c r="B316" s="9" t="s">
        <v>6913</v>
      </c>
      <c r="C316" s="343" t="s">
        <v>5940</v>
      </c>
      <c r="D316" s="119" t="s">
        <v>1354</v>
      </c>
      <c r="E316" s="343" t="s">
        <v>7203</v>
      </c>
      <c r="F316" s="11">
        <v>3</v>
      </c>
      <c r="G316" s="12">
        <v>1.6949152542372881</v>
      </c>
      <c r="H316" s="11">
        <v>7</v>
      </c>
      <c r="I316" s="12">
        <v>3.8461538461538463</v>
      </c>
      <c r="J316" s="11">
        <v>4</v>
      </c>
      <c r="K316" s="12">
        <v>2.3952095808383231</v>
      </c>
      <c r="L316" s="11">
        <v>3</v>
      </c>
      <c r="M316" s="12">
        <v>1.9607843137254901</v>
      </c>
      <c r="N316" s="11">
        <v>1</v>
      </c>
      <c r="O316" s="12">
        <v>0.68965517241379315</v>
      </c>
      <c r="P316" s="11">
        <v>1</v>
      </c>
      <c r="Q316" s="12">
        <v>0.8928571428571429</v>
      </c>
      <c r="R316" s="11"/>
      <c r="S316" s="12"/>
      <c r="T316" s="11"/>
      <c r="U316" s="12"/>
      <c r="V316" s="446" t="s">
        <v>28</v>
      </c>
      <c r="W316" s="343" t="s">
        <v>7406</v>
      </c>
      <c r="X316" s="343" t="s">
        <v>7406</v>
      </c>
      <c r="Y316" s="343" t="s">
        <v>7406</v>
      </c>
      <c r="Z316" s="343" t="s">
        <v>7406</v>
      </c>
      <c r="AA316" s="343" t="s">
        <v>7406</v>
      </c>
      <c r="AB316" s="343"/>
      <c r="AC316" s="343"/>
      <c r="AD316" s="9"/>
    </row>
    <row r="317" spans="1:30" s="38" customFormat="1" ht="20.100000000000001" customHeight="1">
      <c r="A317" s="311"/>
      <c r="B317" s="311"/>
      <c r="C317" s="344"/>
      <c r="D317" s="120" t="s">
        <v>1384</v>
      </c>
      <c r="E317" s="344"/>
      <c r="F317" s="313">
        <v>28</v>
      </c>
      <c r="G317" s="314">
        <v>15.819209039548022</v>
      </c>
      <c r="H317" s="313">
        <v>31</v>
      </c>
      <c r="I317" s="314">
        <v>17.032967032967033</v>
      </c>
      <c r="J317" s="313">
        <v>36</v>
      </c>
      <c r="K317" s="314">
        <v>21.556886227544911</v>
      </c>
      <c r="L317" s="313">
        <v>31</v>
      </c>
      <c r="M317" s="314">
        <v>20.261437908496731</v>
      </c>
      <c r="N317" s="313">
        <v>35</v>
      </c>
      <c r="O317" s="314">
        <v>24.137931034482758</v>
      </c>
      <c r="P317" s="313">
        <v>20</v>
      </c>
      <c r="Q317" s="314">
        <v>17.857142857142858</v>
      </c>
      <c r="R317" s="313"/>
      <c r="S317" s="314"/>
      <c r="T317" s="313"/>
      <c r="U317" s="314"/>
      <c r="V317" s="447"/>
      <c r="W317" s="344"/>
      <c r="X317" s="344"/>
      <c r="Y317" s="344"/>
      <c r="Z317" s="344"/>
      <c r="AA317" s="344"/>
      <c r="AB317" s="344"/>
      <c r="AC317" s="344"/>
      <c r="AD317" s="311"/>
    </row>
    <row r="318" spans="1:30" s="38" customFormat="1" ht="20.100000000000001" customHeight="1">
      <c r="A318" s="311"/>
      <c r="B318" s="311"/>
      <c r="C318" s="344"/>
      <c r="D318" s="120" t="s">
        <v>1385</v>
      </c>
      <c r="E318" s="344"/>
      <c r="F318" s="313">
        <v>117</v>
      </c>
      <c r="G318" s="314">
        <v>66.101694915254242</v>
      </c>
      <c r="H318" s="313">
        <v>108</v>
      </c>
      <c r="I318" s="314">
        <v>59.340659340659343</v>
      </c>
      <c r="J318" s="313">
        <v>96</v>
      </c>
      <c r="K318" s="314">
        <v>57.485029940119759</v>
      </c>
      <c r="L318" s="313">
        <v>91</v>
      </c>
      <c r="M318" s="314">
        <v>59.477124183006538</v>
      </c>
      <c r="N318" s="313">
        <v>83</v>
      </c>
      <c r="O318" s="314">
        <v>57.241379310344826</v>
      </c>
      <c r="P318" s="313">
        <v>60</v>
      </c>
      <c r="Q318" s="314">
        <v>53.571428571428569</v>
      </c>
      <c r="R318" s="313"/>
      <c r="S318" s="314"/>
      <c r="T318" s="313"/>
      <c r="U318" s="314"/>
      <c r="V318" s="447"/>
      <c r="W318" s="344"/>
      <c r="X318" s="344"/>
      <c r="Y318" s="344"/>
      <c r="Z318" s="344"/>
      <c r="AA318" s="344"/>
      <c r="AB318" s="344"/>
      <c r="AC318" s="344"/>
      <c r="AD318" s="311"/>
    </row>
    <row r="319" spans="1:30" s="38" customFormat="1" ht="20.100000000000001" customHeight="1">
      <c r="A319" s="311"/>
      <c r="B319" s="311"/>
      <c r="C319" s="344"/>
      <c r="D319" s="120" t="s">
        <v>1386</v>
      </c>
      <c r="E319" s="344"/>
      <c r="F319" s="313">
        <v>14</v>
      </c>
      <c r="G319" s="314">
        <v>7.9096045197740112</v>
      </c>
      <c r="H319" s="313">
        <v>18</v>
      </c>
      <c r="I319" s="314">
        <v>9.8901098901098905</v>
      </c>
      <c r="J319" s="313">
        <v>11</v>
      </c>
      <c r="K319" s="314">
        <v>6.5868263473053892</v>
      </c>
      <c r="L319" s="313">
        <v>5</v>
      </c>
      <c r="M319" s="314">
        <v>3.2679738562091503</v>
      </c>
      <c r="N319" s="313">
        <v>9</v>
      </c>
      <c r="O319" s="314">
        <v>6.2068965517241379</v>
      </c>
      <c r="P319" s="313">
        <v>8</v>
      </c>
      <c r="Q319" s="314">
        <v>7.1428571428571432</v>
      </c>
      <c r="R319" s="313"/>
      <c r="S319" s="314"/>
      <c r="T319" s="313"/>
      <c r="U319" s="314"/>
      <c r="V319" s="447"/>
      <c r="W319" s="344"/>
      <c r="X319" s="344"/>
      <c r="Y319" s="344"/>
      <c r="Z319" s="344"/>
      <c r="AA319" s="344"/>
      <c r="AB319" s="344"/>
      <c r="AC319" s="344"/>
      <c r="AD319" s="311"/>
    </row>
    <row r="320" spans="1:30" s="38" customFormat="1" ht="20.100000000000001" customHeight="1">
      <c r="A320" s="311"/>
      <c r="B320" s="311"/>
      <c r="C320" s="344"/>
      <c r="D320" s="120" t="s">
        <v>1387</v>
      </c>
      <c r="E320" s="344"/>
      <c r="F320" s="313">
        <v>3</v>
      </c>
      <c r="G320" s="314">
        <v>1.6949152542372881</v>
      </c>
      <c r="H320" s="313">
        <v>3</v>
      </c>
      <c r="I320" s="314">
        <v>1.6483516483516483</v>
      </c>
      <c r="J320" s="313">
        <v>3</v>
      </c>
      <c r="K320" s="314">
        <v>1.7964071856287425</v>
      </c>
      <c r="L320" s="313">
        <v>5</v>
      </c>
      <c r="M320" s="314">
        <v>3.2679738562091503</v>
      </c>
      <c r="N320" s="313">
        <v>3</v>
      </c>
      <c r="O320" s="314">
        <v>2.0689655172413794</v>
      </c>
      <c r="P320" s="313">
        <v>5</v>
      </c>
      <c r="Q320" s="314">
        <v>4.4642857142857144</v>
      </c>
      <c r="R320" s="313"/>
      <c r="S320" s="314"/>
      <c r="T320" s="313"/>
      <c r="U320" s="314"/>
      <c r="V320" s="447"/>
      <c r="W320" s="344"/>
      <c r="X320" s="344"/>
      <c r="Y320" s="344"/>
      <c r="Z320" s="344"/>
      <c r="AA320" s="344"/>
      <c r="AB320" s="344"/>
      <c r="AC320" s="344"/>
      <c r="AD320" s="311"/>
    </row>
    <row r="321" spans="1:30" s="38" customFormat="1" ht="20.100000000000001" customHeight="1">
      <c r="A321" s="311"/>
      <c r="B321" s="311"/>
      <c r="C321" s="344"/>
      <c r="D321" s="120" t="s">
        <v>1388</v>
      </c>
      <c r="E321" s="344"/>
      <c r="F321" s="313">
        <v>12</v>
      </c>
      <c r="G321" s="314">
        <v>6.7796610169491522</v>
      </c>
      <c r="H321" s="313">
        <v>15</v>
      </c>
      <c r="I321" s="314">
        <v>8.2417582417582409</v>
      </c>
      <c r="J321" s="313">
        <v>17</v>
      </c>
      <c r="K321" s="314">
        <v>10.179640718562874</v>
      </c>
      <c r="L321" s="313">
        <v>18</v>
      </c>
      <c r="M321" s="314">
        <v>11.764705882352942</v>
      </c>
      <c r="N321" s="313">
        <v>14</v>
      </c>
      <c r="O321" s="314">
        <v>9.6551724137931032</v>
      </c>
      <c r="P321" s="313">
        <v>18</v>
      </c>
      <c r="Q321" s="314">
        <v>16.071428571428573</v>
      </c>
      <c r="R321" s="313"/>
      <c r="S321" s="314"/>
      <c r="T321" s="313"/>
      <c r="U321" s="314"/>
      <c r="V321" s="447"/>
      <c r="W321" s="344"/>
      <c r="X321" s="344"/>
      <c r="Y321" s="344"/>
      <c r="Z321" s="344"/>
      <c r="AA321" s="344"/>
      <c r="AB321" s="344"/>
      <c r="AC321" s="344"/>
      <c r="AD321" s="311"/>
    </row>
    <row r="322" spans="1:30" s="38" customFormat="1" ht="20.100000000000001" customHeight="1">
      <c r="A322" s="311"/>
      <c r="B322" s="311"/>
      <c r="C322" s="344"/>
      <c r="D322" s="120" t="s">
        <v>7058</v>
      </c>
      <c r="E322" s="344"/>
      <c r="F322" s="313"/>
      <c r="G322" s="314"/>
      <c r="H322" s="313"/>
      <c r="I322" s="314"/>
      <c r="J322" s="313"/>
      <c r="K322" s="314"/>
      <c r="L322" s="313"/>
      <c r="M322" s="314"/>
      <c r="N322" s="313"/>
      <c r="O322" s="314"/>
      <c r="P322" s="313"/>
      <c r="Q322" s="314"/>
      <c r="R322" s="313"/>
      <c r="S322" s="314"/>
      <c r="T322" s="313"/>
      <c r="U322" s="314"/>
      <c r="V322" s="447"/>
      <c r="W322" s="344"/>
      <c r="X322" s="344"/>
      <c r="Y322" s="344"/>
      <c r="Z322" s="344"/>
      <c r="AA322" s="344"/>
      <c r="AB322" s="344"/>
      <c r="AC322" s="344"/>
      <c r="AD322" s="311"/>
    </row>
    <row r="323" spans="1:30" s="38" customFormat="1" ht="20.100000000000001" customHeight="1">
      <c r="A323" s="311"/>
      <c r="B323" s="311"/>
      <c r="C323" s="344"/>
      <c r="D323" s="120" t="s">
        <v>7314</v>
      </c>
      <c r="E323" s="344"/>
      <c r="F323" s="313"/>
      <c r="G323" s="314"/>
      <c r="H323" s="313"/>
      <c r="I323" s="314"/>
      <c r="J323" s="313"/>
      <c r="K323" s="314"/>
      <c r="L323" s="313"/>
      <c r="M323" s="314"/>
      <c r="N323" s="313"/>
      <c r="O323" s="314"/>
      <c r="P323" s="313"/>
      <c r="Q323" s="314"/>
      <c r="R323" s="313"/>
      <c r="S323" s="314"/>
      <c r="T323" s="313"/>
      <c r="U323" s="314"/>
      <c r="V323" s="447"/>
      <c r="W323" s="344"/>
      <c r="X323" s="344"/>
      <c r="Y323" s="344"/>
      <c r="Z323" s="344"/>
      <c r="AA323" s="344"/>
      <c r="AB323" s="344"/>
      <c r="AC323" s="344"/>
      <c r="AD323" s="311"/>
    </row>
    <row r="324" spans="1:30" ht="20.100000000000001" customHeight="1">
      <c r="A324" s="9" t="s">
        <v>5942</v>
      </c>
      <c r="B324" s="9" t="s">
        <v>139</v>
      </c>
      <c r="C324" s="343" t="s">
        <v>5940</v>
      </c>
      <c r="D324" s="119" t="s">
        <v>1853</v>
      </c>
      <c r="E324" s="343" t="s">
        <v>7203</v>
      </c>
      <c r="F324" s="11">
        <v>152</v>
      </c>
      <c r="G324" s="12">
        <v>85.875706214689259</v>
      </c>
      <c r="H324" s="11">
        <v>161</v>
      </c>
      <c r="I324" s="12">
        <v>88.461538461538467</v>
      </c>
      <c r="J324" s="11">
        <v>146</v>
      </c>
      <c r="K324" s="12">
        <v>87.425149700598809</v>
      </c>
      <c r="L324" s="11">
        <v>135</v>
      </c>
      <c r="M324" s="12">
        <v>88.235294117647058</v>
      </c>
      <c r="N324" s="56">
        <v>125</v>
      </c>
      <c r="O324" s="57">
        <v>86.206896551724142</v>
      </c>
      <c r="P324" s="56">
        <v>92</v>
      </c>
      <c r="Q324" s="57">
        <v>82.142857142857139</v>
      </c>
      <c r="R324" s="56"/>
      <c r="S324" s="57"/>
      <c r="T324" s="56"/>
      <c r="U324" s="57"/>
      <c r="V324" s="446" t="s">
        <v>28</v>
      </c>
      <c r="W324" s="343" t="s">
        <v>7406</v>
      </c>
      <c r="X324" s="343" t="s">
        <v>7406</v>
      </c>
      <c r="Y324" s="343" t="s">
        <v>7406</v>
      </c>
      <c r="Z324" s="343" t="s">
        <v>7406</v>
      </c>
      <c r="AA324" s="343" t="s">
        <v>7406</v>
      </c>
      <c r="AB324" s="343"/>
      <c r="AC324" s="343"/>
      <c r="AD324" s="9"/>
    </row>
    <row r="325" spans="1:30" ht="20.100000000000001" customHeight="1">
      <c r="A325" s="311"/>
      <c r="B325" s="311"/>
      <c r="C325" s="344"/>
      <c r="D325" s="120" t="s">
        <v>1854</v>
      </c>
      <c r="E325" s="344"/>
      <c r="F325" s="313">
        <v>25</v>
      </c>
      <c r="G325" s="314">
        <v>14.124293785310735</v>
      </c>
      <c r="H325" s="313">
        <v>21</v>
      </c>
      <c r="I325" s="314">
        <v>11.538461538461538</v>
      </c>
      <c r="J325" s="313">
        <v>21</v>
      </c>
      <c r="K325" s="314">
        <v>12.574850299401197</v>
      </c>
      <c r="L325" s="313">
        <v>18</v>
      </c>
      <c r="M325" s="314">
        <v>11.764705882352942</v>
      </c>
      <c r="N325" s="315">
        <v>20</v>
      </c>
      <c r="O325" s="316">
        <v>13.793103448275861</v>
      </c>
      <c r="P325" s="315">
        <v>20</v>
      </c>
      <c r="Q325" s="316">
        <v>17.857142857142858</v>
      </c>
      <c r="R325" s="315"/>
      <c r="S325" s="316"/>
      <c r="T325" s="315"/>
      <c r="U325" s="316"/>
      <c r="V325" s="447"/>
      <c r="W325" s="344"/>
      <c r="X325" s="344"/>
      <c r="Y325" s="344"/>
      <c r="Z325" s="344"/>
      <c r="AA325" s="344"/>
      <c r="AB325" s="344"/>
      <c r="AC325" s="344"/>
      <c r="AD325" s="311"/>
    </row>
    <row r="326" spans="1:30" ht="20.100000000000001" customHeight="1">
      <c r="A326" s="311"/>
      <c r="B326" s="311"/>
      <c r="C326" s="344"/>
      <c r="D326" s="120" t="s">
        <v>7058</v>
      </c>
      <c r="E326" s="344"/>
      <c r="F326" s="313"/>
      <c r="G326" s="314"/>
      <c r="H326" s="313"/>
      <c r="I326" s="314"/>
      <c r="J326" s="313"/>
      <c r="K326" s="314"/>
      <c r="L326" s="313"/>
      <c r="M326" s="314"/>
      <c r="N326" s="315"/>
      <c r="O326" s="316"/>
      <c r="P326" s="315"/>
      <c r="Q326" s="316"/>
      <c r="R326" s="315"/>
      <c r="S326" s="316"/>
      <c r="T326" s="315"/>
      <c r="U326" s="316"/>
      <c r="V326" s="447"/>
      <c r="W326" s="344"/>
      <c r="X326" s="344"/>
      <c r="Y326" s="344"/>
      <c r="Z326" s="344"/>
      <c r="AA326" s="344"/>
      <c r="AB326" s="344"/>
      <c r="AC326" s="344"/>
      <c r="AD326" s="311"/>
    </row>
    <row r="327" spans="1:30" ht="20.100000000000001" customHeight="1">
      <c r="A327" s="311"/>
      <c r="B327" s="311"/>
      <c r="C327" s="344"/>
      <c r="D327" s="120" t="s">
        <v>7314</v>
      </c>
      <c r="E327" s="344"/>
      <c r="F327" s="313"/>
      <c r="G327" s="314"/>
      <c r="H327" s="313"/>
      <c r="I327" s="314"/>
      <c r="J327" s="313"/>
      <c r="K327" s="314"/>
      <c r="L327" s="313"/>
      <c r="M327" s="314"/>
      <c r="N327" s="315"/>
      <c r="O327" s="316"/>
      <c r="P327" s="315"/>
      <c r="Q327" s="316"/>
      <c r="R327" s="315"/>
      <c r="S327" s="316"/>
      <c r="T327" s="315"/>
      <c r="U327" s="316"/>
      <c r="V327" s="447"/>
      <c r="W327" s="344"/>
      <c r="X327" s="344"/>
      <c r="Y327" s="344"/>
      <c r="Z327" s="344"/>
      <c r="AA327" s="344"/>
      <c r="AB327" s="344"/>
      <c r="AC327" s="344"/>
      <c r="AD327" s="311"/>
    </row>
    <row r="328" spans="1:30" ht="20.100000000000001" customHeight="1">
      <c r="A328" s="9" t="s">
        <v>5943</v>
      </c>
      <c r="B328" s="9" t="s">
        <v>237</v>
      </c>
      <c r="C328" s="343" t="s">
        <v>5944</v>
      </c>
      <c r="D328" s="119" t="s">
        <v>1853</v>
      </c>
      <c r="E328" s="343" t="s">
        <v>7203</v>
      </c>
      <c r="F328" s="11">
        <v>145</v>
      </c>
      <c r="G328" s="12">
        <v>23.089171974522294</v>
      </c>
      <c r="H328" s="11">
        <v>154</v>
      </c>
      <c r="I328" s="12">
        <v>23.404255319148938</v>
      </c>
      <c r="J328" s="11">
        <v>146</v>
      </c>
      <c r="K328" s="12">
        <v>20.679886685552407</v>
      </c>
      <c r="L328" s="11">
        <v>152</v>
      </c>
      <c r="M328" s="12">
        <v>21.499292786421499</v>
      </c>
      <c r="N328" s="56">
        <v>141</v>
      </c>
      <c r="O328" s="57">
        <v>19.529085872576179</v>
      </c>
      <c r="P328" s="56">
        <v>143</v>
      </c>
      <c r="Q328" s="57">
        <v>19.535519125683059</v>
      </c>
      <c r="R328" s="56"/>
      <c r="S328" s="57"/>
      <c r="T328" s="56"/>
      <c r="U328" s="57"/>
      <c r="V328" s="446" t="s">
        <v>28</v>
      </c>
      <c r="W328" s="343" t="s">
        <v>7406</v>
      </c>
      <c r="X328" s="343" t="s">
        <v>7406</v>
      </c>
      <c r="Y328" s="343" t="s">
        <v>7406</v>
      </c>
      <c r="Z328" s="343" t="s">
        <v>7406</v>
      </c>
      <c r="AA328" s="343" t="s">
        <v>7406</v>
      </c>
      <c r="AB328" s="343"/>
      <c r="AC328" s="343"/>
      <c r="AD328" s="9"/>
    </row>
    <row r="329" spans="1:30" ht="20.100000000000001" customHeight="1">
      <c r="A329" s="311"/>
      <c r="B329" s="311"/>
      <c r="C329" s="344"/>
      <c r="D329" s="120" t="s">
        <v>1854</v>
      </c>
      <c r="E329" s="344"/>
      <c r="F329" s="313">
        <v>483</v>
      </c>
      <c r="G329" s="314">
        <v>76.910828025477713</v>
      </c>
      <c r="H329" s="313">
        <v>504</v>
      </c>
      <c r="I329" s="314">
        <v>76.59574468085107</v>
      </c>
      <c r="J329" s="313">
        <v>560</v>
      </c>
      <c r="K329" s="314">
        <v>79.320113314447596</v>
      </c>
      <c r="L329" s="313">
        <v>555</v>
      </c>
      <c r="M329" s="314">
        <v>78.500707213578494</v>
      </c>
      <c r="N329" s="315">
        <v>581</v>
      </c>
      <c r="O329" s="316">
        <v>80.470914127423825</v>
      </c>
      <c r="P329" s="315">
        <v>589</v>
      </c>
      <c r="Q329" s="316">
        <v>80.464480874316934</v>
      </c>
      <c r="R329" s="315"/>
      <c r="S329" s="316"/>
      <c r="T329" s="315"/>
      <c r="U329" s="316"/>
      <c r="V329" s="447"/>
      <c r="W329" s="344"/>
      <c r="X329" s="344"/>
      <c r="Y329" s="344"/>
      <c r="Z329" s="344"/>
      <c r="AA329" s="344"/>
      <c r="AB329" s="344"/>
      <c r="AC329" s="344"/>
      <c r="AD329" s="311"/>
    </row>
    <row r="330" spans="1:30" s="38" customFormat="1" ht="20.100000000000001" customHeight="1">
      <c r="A330" s="311"/>
      <c r="B330" s="311"/>
      <c r="C330" s="344"/>
      <c r="D330" s="120" t="s">
        <v>7058</v>
      </c>
      <c r="E330" s="344"/>
      <c r="F330" s="313"/>
      <c r="G330" s="314"/>
      <c r="H330" s="313"/>
      <c r="I330" s="314"/>
      <c r="J330" s="313"/>
      <c r="K330" s="314"/>
      <c r="L330" s="313"/>
      <c r="M330" s="314"/>
      <c r="N330" s="313"/>
      <c r="O330" s="314"/>
      <c r="P330" s="313"/>
      <c r="Q330" s="314"/>
      <c r="R330" s="313"/>
      <c r="S330" s="314"/>
      <c r="T330" s="313"/>
      <c r="U330" s="314"/>
      <c r="V330" s="447"/>
      <c r="W330" s="344"/>
      <c r="X330" s="344"/>
      <c r="Y330" s="344"/>
      <c r="Z330" s="344"/>
      <c r="AA330" s="344"/>
      <c r="AB330" s="344"/>
      <c r="AC330" s="344"/>
      <c r="AD330" s="311"/>
    </row>
    <row r="331" spans="1:30" s="38" customFormat="1" ht="20.100000000000001" customHeight="1">
      <c r="A331" s="311"/>
      <c r="B331" s="311"/>
      <c r="C331" s="344"/>
      <c r="D331" s="120" t="s">
        <v>7314</v>
      </c>
      <c r="E331" s="344"/>
      <c r="F331" s="313"/>
      <c r="G331" s="314"/>
      <c r="H331" s="313"/>
      <c r="I331" s="314"/>
      <c r="J331" s="313"/>
      <c r="K331" s="314"/>
      <c r="L331" s="313"/>
      <c r="M331" s="314"/>
      <c r="N331" s="313"/>
      <c r="O331" s="314"/>
      <c r="P331" s="313"/>
      <c r="Q331" s="314"/>
      <c r="R331" s="313"/>
      <c r="S331" s="314">
        <v>0.3</v>
      </c>
      <c r="T331" s="313"/>
      <c r="U331" s="314"/>
      <c r="V331" s="447"/>
      <c r="W331" s="344"/>
      <c r="X331" s="344"/>
      <c r="Y331" s="344"/>
      <c r="Z331" s="344"/>
      <c r="AA331" s="344"/>
      <c r="AB331" s="344"/>
      <c r="AC331" s="344"/>
      <c r="AD331" s="311"/>
    </row>
    <row r="332" spans="1:30" ht="20.100000000000001" customHeight="1">
      <c r="A332" s="9" t="s">
        <v>5945</v>
      </c>
      <c r="B332" s="9" t="s">
        <v>140</v>
      </c>
      <c r="C332" s="343" t="s">
        <v>5946</v>
      </c>
      <c r="D332" s="119" t="s">
        <v>1853</v>
      </c>
      <c r="E332" s="343" t="s">
        <v>7203</v>
      </c>
      <c r="F332" s="11">
        <v>588</v>
      </c>
      <c r="G332" s="12">
        <v>89.090909090909093</v>
      </c>
      <c r="H332" s="11">
        <v>627</v>
      </c>
      <c r="I332" s="12">
        <v>91.399416909620996</v>
      </c>
      <c r="J332" s="11">
        <v>665</v>
      </c>
      <c r="K332" s="12">
        <v>91.471801925722147</v>
      </c>
      <c r="L332" s="11">
        <v>632</v>
      </c>
      <c r="M332" s="12">
        <v>89.265536723163848</v>
      </c>
      <c r="N332" s="56">
        <v>653</v>
      </c>
      <c r="O332" s="57">
        <v>89.944903581267212</v>
      </c>
      <c r="P332" s="56">
        <v>627</v>
      </c>
      <c r="Q332" s="57">
        <v>89.443651925820262</v>
      </c>
      <c r="R332" s="56">
        <v>734</v>
      </c>
      <c r="S332" s="57">
        <v>85.3</v>
      </c>
      <c r="T332" s="56"/>
      <c r="U332" s="57"/>
      <c r="V332" s="446" t="s">
        <v>28</v>
      </c>
      <c r="W332" s="343" t="s">
        <v>7406</v>
      </c>
      <c r="X332" s="343" t="s">
        <v>7406</v>
      </c>
      <c r="Y332" s="343" t="s">
        <v>7406</v>
      </c>
      <c r="Z332" s="343" t="s">
        <v>7406</v>
      </c>
      <c r="AA332" s="343" t="s">
        <v>7406</v>
      </c>
      <c r="AB332" s="343" t="s">
        <v>7406</v>
      </c>
      <c r="AC332" s="343"/>
      <c r="AD332" s="9"/>
    </row>
    <row r="333" spans="1:30" ht="20.100000000000001" customHeight="1">
      <c r="A333" s="311"/>
      <c r="B333" s="311"/>
      <c r="C333" s="344"/>
      <c r="D333" s="120" t="s">
        <v>1854</v>
      </c>
      <c r="E333" s="344"/>
      <c r="F333" s="313">
        <v>72</v>
      </c>
      <c r="G333" s="314">
        <v>10.909090909090908</v>
      </c>
      <c r="H333" s="313">
        <v>59</v>
      </c>
      <c r="I333" s="314">
        <v>8.6005830903790095</v>
      </c>
      <c r="J333" s="313">
        <v>62</v>
      </c>
      <c r="K333" s="314">
        <v>8.5281980742778547</v>
      </c>
      <c r="L333" s="313">
        <v>76</v>
      </c>
      <c r="M333" s="314">
        <v>10.734463276836157</v>
      </c>
      <c r="N333" s="315">
        <v>73</v>
      </c>
      <c r="O333" s="316">
        <v>10.055096418732782</v>
      </c>
      <c r="P333" s="315">
        <v>74</v>
      </c>
      <c r="Q333" s="316">
        <v>10.556348074179743</v>
      </c>
      <c r="R333" s="315">
        <v>125</v>
      </c>
      <c r="S333" s="316">
        <v>14.5</v>
      </c>
      <c r="T333" s="315"/>
      <c r="U333" s="316"/>
      <c r="V333" s="447"/>
      <c r="W333" s="344"/>
      <c r="X333" s="344"/>
      <c r="Y333" s="344"/>
      <c r="Z333" s="344"/>
      <c r="AA333" s="344"/>
      <c r="AB333" s="344"/>
      <c r="AC333" s="344"/>
      <c r="AD333" s="311"/>
    </row>
    <row r="334" spans="1:30" ht="20.100000000000001" customHeight="1">
      <c r="A334" s="311"/>
      <c r="B334" s="311"/>
      <c r="C334" s="344"/>
      <c r="D334" s="120" t="s">
        <v>7058</v>
      </c>
      <c r="E334" s="344"/>
      <c r="F334" s="313"/>
      <c r="G334" s="314"/>
      <c r="H334" s="313"/>
      <c r="I334" s="314"/>
      <c r="J334" s="313"/>
      <c r="K334" s="314"/>
      <c r="L334" s="313"/>
      <c r="M334" s="314"/>
      <c r="N334" s="315"/>
      <c r="O334" s="316"/>
      <c r="P334" s="315"/>
      <c r="Q334" s="316"/>
      <c r="R334" s="315"/>
      <c r="S334" s="316"/>
      <c r="T334" s="315"/>
      <c r="U334" s="316"/>
      <c r="V334" s="447"/>
      <c r="W334" s="344"/>
      <c r="X334" s="344"/>
      <c r="Y334" s="344"/>
      <c r="Z334" s="344"/>
      <c r="AA334" s="344"/>
      <c r="AB334" s="344"/>
      <c r="AC334" s="344"/>
      <c r="AD334" s="311"/>
    </row>
    <row r="335" spans="1:30" ht="20.100000000000001" customHeight="1">
      <c r="A335" s="311"/>
      <c r="B335" s="311"/>
      <c r="C335" s="344"/>
      <c r="D335" s="120" t="s">
        <v>7314</v>
      </c>
      <c r="E335" s="344"/>
      <c r="F335" s="313"/>
      <c r="G335" s="314"/>
      <c r="H335" s="313"/>
      <c r="I335" s="314"/>
      <c r="J335" s="313"/>
      <c r="K335" s="314"/>
      <c r="L335" s="313"/>
      <c r="M335" s="314"/>
      <c r="N335" s="315"/>
      <c r="O335" s="316"/>
      <c r="P335" s="315"/>
      <c r="Q335" s="316"/>
      <c r="R335" s="315">
        <v>1</v>
      </c>
      <c r="S335" s="316">
        <v>0.1</v>
      </c>
      <c r="T335" s="315"/>
      <c r="U335" s="316"/>
      <c r="V335" s="447"/>
      <c r="W335" s="344"/>
      <c r="X335" s="344"/>
      <c r="Y335" s="344"/>
      <c r="Z335" s="344"/>
      <c r="AA335" s="344"/>
      <c r="AB335" s="344"/>
      <c r="AC335" s="344"/>
      <c r="AD335" s="311"/>
    </row>
    <row r="336" spans="1:30" ht="20.100000000000001" customHeight="1">
      <c r="A336" s="9" t="s">
        <v>5947</v>
      </c>
      <c r="B336" s="9" t="s">
        <v>141</v>
      </c>
      <c r="C336" s="343" t="s">
        <v>5948</v>
      </c>
      <c r="D336" s="119" t="s">
        <v>1389</v>
      </c>
      <c r="E336" s="343" t="s">
        <v>7203</v>
      </c>
      <c r="F336" s="11">
        <v>253</v>
      </c>
      <c r="G336" s="12">
        <v>43.027210884353742</v>
      </c>
      <c r="H336" s="11">
        <v>267</v>
      </c>
      <c r="I336" s="12">
        <v>42.58373205741627</v>
      </c>
      <c r="J336" s="11">
        <v>276</v>
      </c>
      <c r="K336" s="12">
        <v>41.503759398496243</v>
      </c>
      <c r="L336" s="11">
        <v>234</v>
      </c>
      <c r="M336" s="12">
        <v>37.025316455696199</v>
      </c>
      <c r="N336" s="56">
        <v>194</v>
      </c>
      <c r="O336" s="57">
        <v>29.709035222052066</v>
      </c>
      <c r="P336" s="56">
        <v>224</v>
      </c>
      <c r="Q336" s="57">
        <v>35.725677830940988</v>
      </c>
      <c r="R336" s="56">
        <v>256</v>
      </c>
      <c r="S336" s="57">
        <v>34.87738419618529</v>
      </c>
      <c r="T336" s="56"/>
      <c r="U336" s="57"/>
      <c r="V336" s="446" t="s">
        <v>28</v>
      </c>
      <c r="W336" s="343" t="s">
        <v>7406</v>
      </c>
      <c r="X336" s="343" t="s">
        <v>7406</v>
      </c>
      <c r="Y336" s="343" t="s">
        <v>7406</v>
      </c>
      <c r="Z336" s="343" t="s">
        <v>7406</v>
      </c>
      <c r="AA336" s="343" t="s">
        <v>7406</v>
      </c>
      <c r="AB336" s="343" t="s">
        <v>7406</v>
      </c>
      <c r="AC336" s="343"/>
      <c r="AD336" s="9"/>
    </row>
    <row r="337" spans="1:30" ht="20.100000000000001" customHeight="1">
      <c r="A337" s="311"/>
      <c r="B337" s="311"/>
      <c r="C337" s="344"/>
      <c r="D337" s="120" t="s">
        <v>1390</v>
      </c>
      <c r="E337" s="344"/>
      <c r="F337" s="313">
        <v>151</v>
      </c>
      <c r="G337" s="314">
        <v>25.680272108843539</v>
      </c>
      <c r="H337" s="313">
        <v>168</v>
      </c>
      <c r="I337" s="314">
        <v>26.794258373205743</v>
      </c>
      <c r="J337" s="313">
        <v>161</v>
      </c>
      <c r="K337" s="314">
        <v>24.210526315789473</v>
      </c>
      <c r="L337" s="313">
        <v>169</v>
      </c>
      <c r="M337" s="314">
        <v>26.740506329113924</v>
      </c>
      <c r="N337" s="315">
        <v>135</v>
      </c>
      <c r="O337" s="316">
        <v>20.673813169984687</v>
      </c>
      <c r="P337" s="315">
        <v>121</v>
      </c>
      <c r="Q337" s="316">
        <v>19.298245614035089</v>
      </c>
      <c r="R337" s="315">
        <v>171</v>
      </c>
      <c r="S337" s="316">
        <v>23.297002724795639</v>
      </c>
      <c r="T337" s="315"/>
      <c r="U337" s="316"/>
      <c r="V337" s="447"/>
      <c r="W337" s="344"/>
      <c r="X337" s="344"/>
      <c r="Y337" s="344"/>
      <c r="Z337" s="344"/>
      <c r="AA337" s="344"/>
      <c r="AB337" s="344"/>
      <c r="AC337" s="344"/>
      <c r="AD337" s="311"/>
    </row>
    <row r="338" spans="1:30" ht="20.100000000000001" customHeight="1">
      <c r="A338" s="311"/>
      <c r="B338" s="311"/>
      <c r="C338" s="344"/>
      <c r="D338" s="120" t="s">
        <v>1391</v>
      </c>
      <c r="E338" s="344"/>
      <c r="F338" s="313">
        <v>182</v>
      </c>
      <c r="G338" s="314">
        <v>30.952380952380953</v>
      </c>
      <c r="H338" s="313">
        <v>189</v>
      </c>
      <c r="I338" s="314">
        <v>30.14354066985646</v>
      </c>
      <c r="J338" s="313">
        <v>226</v>
      </c>
      <c r="K338" s="314">
        <v>33.984962406015036</v>
      </c>
      <c r="L338" s="313">
        <v>226</v>
      </c>
      <c r="M338" s="314">
        <v>35.759493670886073</v>
      </c>
      <c r="N338" s="315">
        <v>321</v>
      </c>
      <c r="O338" s="316">
        <v>49.157733537519142</v>
      </c>
      <c r="P338" s="315">
        <v>278</v>
      </c>
      <c r="Q338" s="316">
        <v>44.338118022328551</v>
      </c>
      <c r="R338" s="315">
        <v>289</v>
      </c>
      <c r="S338" s="316">
        <v>39.373297002724797</v>
      </c>
      <c r="T338" s="315"/>
      <c r="U338" s="316"/>
      <c r="V338" s="447"/>
      <c r="W338" s="344"/>
      <c r="X338" s="344"/>
      <c r="Y338" s="344"/>
      <c r="Z338" s="344"/>
      <c r="AA338" s="344"/>
      <c r="AB338" s="344"/>
      <c r="AC338" s="344"/>
      <c r="AD338" s="311"/>
    </row>
    <row r="339" spans="1:30" ht="20.100000000000001" customHeight="1">
      <c r="A339" s="311"/>
      <c r="B339" s="311"/>
      <c r="C339" s="344"/>
      <c r="D339" s="120" t="s">
        <v>1392</v>
      </c>
      <c r="E339" s="344"/>
      <c r="F339" s="313">
        <v>2</v>
      </c>
      <c r="G339" s="314">
        <v>0.3401360544217687</v>
      </c>
      <c r="H339" s="313">
        <v>3</v>
      </c>
      <c r="I339" s="314">
        <v>0.4784688995215311</v>
      </c>
      <c r="J339" s="313">
        <v>2</v>
      </c>
      <c r="K339" s="314">
        <v>0.3007518796992481</v>
      </c>
      <c r="L339" s="313">
        <v>3</v>
      </c>
      <c r="M339" s="314">
        <v>0.47468354430379744</v>
      </c>
      <c r="N339" s="315">
        <v>3</v>
      </c>
      <c r="O339" s="316">
        <v>0.45941807044410415</v>
      </c>
      <c r="P339" s="315">
        <v>4</v>
      </c>
      <c r="Q339" s="316">
        <v>0.63795853269537484</v>
      </c>
      <c r="R339" s="315">
        <v>18</v>
      </c>
      <c r="S339" s="316">
        <v>2.4523160762942777</v>
      </c>
      <c r="T339" s="315"/>
      <c r="U339" s="316"/>
      <c r="V339" s="447"/>
      <c r="W339" s="344"/>
      <c r="X339" s="344"/>
      <c r="Y339" s="344"/>
      <c r="Z339" s="344"/>
      <c r="AA339" s="344"/>
      <c r="AB339" s="344"/>
      <c r="AC339" s="344"/>
      <c r="AD339" s="311"/>
    </row>
    <row r="340" spans="1:30" ht="20.100000000000001" customHeight="1">
      <c r="A340" s="311"/>
      <c r="B340" s="311"/>
      <c r="C340" s="344"/>
      <c r="D340" s="120" t="s">
        <v>7058</v>
      </c>
      <c r="E340" s="344"/>
      <c r="F340" s="313"/>
      <c r="G340" s="314"/>
      <c r="H340" s="313"/>
      <c r="I340" s="314"/>
      <c r="J340" s="313"/>
      <c r="K340" s="314"/>
      <c r="L340" s="313"/>
      <c r="M340" s="314"/>
      <c r="N340" s="315"/>
      <c r="O340" s="316"/>
      <c r="P340" s="315"/>
      <c r="Q340" s="316"/>
      <c r="R340" s="315"/>
      <c r="S340" s="316"/>
      <c r="T340" s="315"/>
      <c r="U340" s="316"/>
      <c r="V340" s="447"/>
      <c r="W340" s="344"/>
      <c r="X340" s="344"/>
      <c r="Y340" s="344"/>
      <c r="Z340" s="344"/>
      <c r="AA340" s="344"/>
      <c r="AB340" s="344"/>
      <c r="AC340" s="344"/>
      <c r="AD340" s="311"/>
    </row>
    <row r="341" spans="1:30" ht="20.100000000000001" customHeight="1">
      <c r="A341" s="311"/>
      <c r="B341" s="311"/>
      <c r="C341" s="344"/>
      <c r="D341" s="120" t="s">
        <v>7314</v>
      </c>
      <c r="E341" s="344"/>
      <c r="F341" s="313"/>
      <c r="G341" s="314"/>
      <c r="H341" s="313"/>
      <c r="I341" s="314"/>
      <c r="J341" s="313"/>
      <c r="K341" s="314"/>
      <c r="L341" s="313"/>
      <c r="M341" s="314"/>
      <c r="N341" s="315"/>
      <c r="O341" s="316"/>
      <c r="P341" s="315"/>
      <c r="Q341" s="316"/>
      <c r="R341" s="315"/>
      <c r="S341" s="316"/>
      <c r="T341" s="315"/>
      <c r="U341" s="316"/>
      <c r="V341" s="447"/>
      <c r="W341" s="344"/>
      <c r="X341" s="344"/>
      <c r="Y341" s="344"/>
      <c r="Z341" s="344"/>
      <c r="AA341" s="344"/>
      <c r="AB341" s="344"/>
      <c r="AC341" s="344"/>
      <c r="AD341" s="311"/>
    </row>
    <row r="342" spans="1:30" ht="20.100000000000001" customHeight="1">
      <c r="A342" s="9" t="s">
        <v>5949</v>
      </c>
      <c r="B342" s="9" t="s">
        <v>142</v>
      </c>
      <c r="C342" s="343" t="s">
        <v>5950</v>
      </c>
      <c r="D342" s="9"/>
      <c r="E342" s="343"/>
      <c r="F342" s="56">
        <v>2</v>
      </c>
      <c r="G342" s="57">
        <v>100</v>
      </c>
      <c r="H342" s="56">
        <v>3</v>
      </c>
      <c r="I342" s="57">
        <v>100</v>
      </c>
      <c r="J342" s="56">
        <v>2</v>
      </c>
      <c r="K342" s="57">
        <v>100</v>
      </c>
      <c r="L342" s="56">
        <v>3</v>
      </c>
      <c r="M342" s="57">
        <v>100</v>
      </c>
      <c r="N342" s="56">
        <v>3</v>
      </c>
      <c r="O342" s="57">
        <v>100</v>
      </c>
      <c r="P342" s="56">
        <v>4</v>
      </c>
      <c r="Q342" s="57">
        <v>100</v>
      </c>
      <c r="R342" s="56">
        <v>18</v>
      </c>
      <c r="S342" s="57">
        <v>100</v>
      </c>
      <c r="T342" s="56"/>
      <c r="U342" s="57"/>
      <c r="V342" s="446" t="s">
        <v>28</v>
      </c>
      <c r="W342" s="343" t="s">
        <v>7406</v>
      </c>
      <c r="X342" s="343" t="s">
        <v>7406</v>
      </c>
      <c r="Y342" s="343" t="s">
        <v>7406</v>
      </c>
      <c r="Z342" s="343" t="s">
        <v>7406</v>
      </c>
      <c r="AA342" s="343" t="s">
        <v>7406</v>
      </c>
      <c r="AB342" s="343" t="s">
        <v>7406</v>
      </c>
      <c r="AC342" s="343"/>
      <c r="AD342" s="9"/>
    </row>
    <row r="343" spans="1:30" ht="20.100000000000001" customHeight="1">
      <c r="A343" s="9" t="s">
        <v>5951</v>
      </c>
      <c r="B343" s="9" t="s">
        <v>143</v>
      </c>
      <c r="C343" s="343" t="s">
        <v>5952</v>
      </c>
      <c r="D343" s="119" t="s">
        <v>1393</v>
      </c>
      <c r="E343" s="343" t="s">
        <v>7203</v>
      </c>
      <c r="F343" s="11">
        <v>24</v>
      </c>
      <c r="G343" s="12">
        <v>33.333333333333336</v>
      </c>
      <c r="H343" s="11">
        <v>31</v>
      </c>
      <c r="I343" s="12">
        <v>52.542372881355931</v>
      </c>
      <c r="J343" s="11">
        <v>23</v>
      </c>
      <c r="K343" s="12">
        <v>37.096774193548384</v>
      </c>
      <c r="L343" s="11">
        <v>22</v>
      </c>
      <c r="M343" s="12">
        <v>28.94736842105263</v>
      </c>
      <c r="N343" s="56">
        <v>26</v>
      </c>
      <c r="O343" s="57">
        <v>35.61643835616438</v>
      </c>
      <c r="P343" s="56">
        <v>22</v>
      </c>
      <c r="Q343" s="57">
        <v>29.7</v>
      </c>
      <c r="R343" s="56"/>
      <c r="S343" s="57"/>
      <c r="T343" s="56"/>
      <c r="U343" s="57"/>
      <c r="V343" s="446" t="s">
        <v>28</v>
      </c>
      <c r="W343" s="343" t="s">
        <v>7406</v>
      </c>
      <c r="X343" s="343" t="s">
        <v>7406</v>
      </c>
      <c r="Y343" s="343" t="s">
        <v>7406</v>
      </c>
      <c r="Z343" s="343" t="s">
        <v>7406</v>
      </c>
      <c r="AA343" s="343" t="s">
        <v>7406</v>
      </c>
      <c r="AB343" s="343"/>
      <c r="AC343" s="343"/>
      <c r="AD343" s="9"/>
    </row>
    <row r="344" spans="1:30" ht="20.100000000000001" customHeight="1">
      <c r="A344" s="311"/>
      <c r="B344" s="311"/>
      <c r="C344" s="344"/>
      <c r="D344" s="120" t="s">
        <v>1394</v>
      </c>
      <c r="E344" s="344"/>
      <c r="F344" s="313">
        <v>22</v>
      </c>
      <c r="G344" s="314">
        <v>30.555555555555557</v>
      </c>
      <c r="H344" s="313">
        <v>20</v>
      </c>
      <c r="I344" s="314">
        <v>33.898305084745765</v>
      </c>
      <c r="J344" s="313">
        <v>27</v>
      </c>
      <c r="K344" s="314">
        <v>43.548387096774192</v>
      </c>
      <c r="L344" s="313">
        <v>28</v>
      </c>
      <c r="M344" s="314">
        <v>36.842105263157897</v>
      </c>
      <c r="N344" s="315">
        <v>19</v>
      </c>
      <c r="O344" s="316">
        <v>26.027397260273972</v>
      </c>
      <c r="P344" s="315">
        <v>13</v>
      </c>
      <c r="Q344" s="316">
        <v>17.600000000000001</v>
      </c>
      <c r="R344" s="315"/>
      <c r="S344" s="316"/>
      <c r="T344" s="315"/>
      <c r="U344" s="316"/>
      <c r="V344" s="447"/>
      <c r="W344" s="344"/>
      <c r="X344" s="344"/>
      <c r="Y344" s="344"/>
      <c r="Z344" s="344"/>
      <c r="AA344" s="344"/>
      <c r="AB344" s="344"/>
      <c r="AC344" s="344"/>
      <c r="AD344" s="311"/>
    </row>
    <row r="345" spans="1:30" ht="20.100000000000001" customHeight="1">
      <c r="A345" s="311"/>
      <c r="B345" s="311"/>
      <c r="C345" s="344"/>
      <c r="D345" s="120" t="s">
        <v>1395</v>
      </c>
      <c r="E345" s="344"/>
      <c r="F345" s="313">
        <v>26</v>
      </c>
      <c r="G345" s="314">
        <v>36.111111111111114</v>
      </c>
      <c r="H345" s="313">
        <v>8</v>
      </c>
      <c r="I345" s="314">
        <v>13.559322033898304</v>
      </c>
      <c r="J345" s="313">
        <v>12</v>
      </c>
      <c r="K345" s="314">
        <v>19.35483870967742</v>
      </c>
      <c r="L345" s="313">
        <v>26</v>
      </c>
      <c r="M345" s="314">
        <v>34.210526315789473</v>
      </c>
      <c r="N345" s="315">
        <v>28</v>
      </c>
      <c r="O345" s="316">
        <v>38.356164383561641</v>
      </c>
      <c r="P345" s="315">
        <v>37</v>
      </c>
      <c r="Q345" s="316">
        <v>50</v>
      </c>
      <c r="R345" s="315"/>
      <c r="S345" s="316"/>
      <c r="T345" s="315"/>
      <c r="U345" s="316"/>
      <c r="V345" s="447"/>
      <c r="W345" s="344"/>
      <c r="X345" s="344"/>
      <c r="Y345" s="344"/>
      <c r="Z345" s="344"/>
      <c r="AA345" s="344"/>
      <c r="AB345" s="344"/>
      <c r="AC345" s="344"/>
      <c r="AD345" s="311"/>
    </row>
    <row r="346" spans="1:30" ht="20.100000000000001" customHeight="1">
      <c r="A346" s="311"/>
      <c r="B346" s="311"/>
      <c r="C346" s="344"/>
      <c r="D346" s="120" t="s">
        <v>7058</v>
      </c>
      <c r="E346" s="344"/>
      <c r="F346" s="313"/>
      <c r="G346" s="314"/>
      <c r="H346" s="313"/>
      <c r="I346" s="314"/>
      <c r="J346" s="313"/>
      <c r="K346" s="314"/>
      <c r="L346" s="313"/>
      <c r="M346" s="314"/>
      <c r="N346" s="315"/>
      <c r="O346" s="316"/>
      <c r="P346" s="315"/>
      <c r="Q346" s="316"/>
      <c r="R346" s="315"/>
      <c r="S346" s="316"/>
      <c r="T346" s="315"/>
      <c r="U346" s="316"/>
      <c r="V346" s="447"/>
      <c r="W346" s="344"/>
      <c r="X346" s="344"/>
      <c r="Y346" s="344"/>
      <c r="Z346" s="344"/>
      <c r="AA346" s="344"/>
      <c r="AB346" s="344"/>
      <c r="AC346" s="344"/>
      <c r="AD346" s="311"/>
    </row>
    <row r="347" spans="1:30" ht="20.100000000000001" customHeight="1">
      <c r="A347" s="311"/>
      <c r="B347" s="311"/>
      <c r="C347" s="344"/>
      <c r="D347" s="120" t="s">
        <v>7314</v>
      </c>
      <c r="E347" s="344"/>
      <c r="F347" s="313"/>
      <c r="G347" s="314"/>
      <c r="H347" s="313"/>
      <c r="I347" s="314"/>
      <c r="J347" s="313"/>
      <c r="K347" s="314"/>
      <c r="L347" s="313"/>
      <c r="M347" s="314"/>
      <c r="N347" s="315"/>
      <c r="O347" s="316"/>
      <c r="P347" s="315">
        <v>2</v>
      </c>
      <c r="Q347" s="316">
        <v>2.7</v>
      </c>
      <c r="R347" s="315"/>
      <c r="S347" s="316"/>
      <c r="T347" s="315"/>
      <c r="U347" s="316"/>
      <c r="V347" s="447"/>
      <c r="W347" s="344"/>
      <c r="X347" s="344"/>
      <c r="Y347" s="344"/>
      <c r="Z347" s="344"/>
      <c r="AA347" s="344"/>
      <c r="AB347" s="344"/>
      <c r="AC347" s="344"/>
      <c r="AD347" s="311"/>
    </row>
    <row r="348" spans="1:30" ht="20.100000000000001" customHeight="1">
      <c r="A348" s="9" t="s">
        <v>5953</v>
      </c>
      <c r="B348" s="9" t="s">
        <v>144</v>
      </c>
      <c r="C348" s="343" t="s">
        <v>5954</v>
      </c>
      <c r="D348" s="9"/>
      <c r="E348" s="343"/>
      <c r="F348" s="11">
        <v>24</v>
      </c>
      <c r="G348" s="12">
        <v>100</v>
      </c>
      <c r="H348" s="11">
        <v>31</v>
      </c>
      <c r="I348" s="12">
        <v>100</v>
      </c>
      <c r="J348" s="11">
        <v>23</v>
      </c>
      <c r="K348" s="12">
        <v>100</v>
      </c>
      <c r="L348" s="11">
        <v>22</v>
      </c>
      <c r="M348" s="12">
        <v>100</v>
      </c>
      <c r="N348" s="56">
        <v>26</v>
      </c>
      <c r="O348" s="57">
        <v>100</v>
      </c>
      <c r="P348" s="56">
        <v>22</v>
      </c>
      <c r="Q348" s="57">
        <v>100</v>
      </c>
      <c r="R348" s="56"/>
      <c r="S348" s="57"/>
      <c r="T348" s="56"/>
      <c r="U348" s="57"/>
      <c r="V348" s="446" t="s">
        <v>28</v>
      </c>
      <c r="W348" s="343" t="s">
        <v>7406</v>
      </c>
      <c r="X348" s="343" t="s">
        <v>7406</v>
      </c>
      <c r="Y348" s="343" t="s">
        <v>7406</v>
      </c>
      <c r="Z348" s="343" t="s">
        <v>7406</v>
      </c>
      <c r="AA348" s="343" t="s">
        <v>7406</v>
      </c>
      <c r="AB348" s="343"/>
      <c r="AC348" s="343"/>
      <c r="AD348" s="9"/>
    </row>
    <row r="349" spans="1:30" s="132" customFormat="1" ht="20.100000000000001" customHeight="1">
      <c r="A349" s="126"/>
      <c r="B349" s="126"/>
      <c r="C349" s="126"/>
      <c r="D349" s="126" t="s">
        <v>1529</v>
      </c>
      <c r="E349" s="131" t="s">
        <v>2391</v>
      </c>
      <c r="F349" s="313"/>
      <c r="G349" s="314"/>
      <c r="H349" s="313"/>
      <c r="I349" s="314"/>
      <c r="J349" s="313"/>
      <c r="K349" s="314"/>
      <c r="L349" s="313"/>
      <c r="M349" s="314"/>
      <c r="N349" s="315"/>
      <c r="O349" s="316"/>
      <c r="P349" s="315"/>
      <c r="Q349" s="316"/>
      <c r="R349" s="315"/>
      <c r="S349" s="316"/>
      <c r="T349" s="315"/>
      <c r="U349" s="316"/>
      <c r="V349" s="131"/>
      <c r="W349" s="131"/>
      <c r="X349" s="131"/>
      <c r="Y349" s="131"/>
      <c r="Z349" s="131"/>
      <c r="AA349" s="131"/>
      <c r="AB349" s="131"/>
      <c r="AC349" s="131"/>
      <c r="AD349" s="131"/>
    </row>
    <row r="350" spans="1:30" s="132" customFormat="1" ht="20.100000000000001" customHeight="1">
      <c r="A350" s="126"/>
      <c r="B350" s="126"/>
      <c r="C350" s="126"/>
      <c r="D350" s="126" t="s">
        <v>1530</v>
      </c>
      <c r="E350" s="131"/>
      <c r="F350" s="313"/>
      <c r="G350" s="314"/>
      <c r="H350" s="313"/>
      <c r="I350" s="314"/>
      <c r="J350" s="313"/>
      <c r="K350" s="314"/>
      <c r="L350" s="313"/>
      <c r="M350" s="314"/>
      <c r="N350" s="315"/>
      <c r="O350" s="316"/>
      <c r="P350" s="315"/>
      <c r="Q350" s="316"/>
      <c r="R350" s="315"/>
      <c r="S350" s="316"/>
      <c r="T350" s="315"/>
      <c r="U350" s="316"/>
      <c r="V350" s="131"/>
      <c r="W350" s="131"/>
      <c r="X350" s="131"/>
      <c r="Y350" s="131"/>
      <c r="Z350" s="131"/>
      <c r="AA350" s="131"/>
      <c r="AB350" s="131"/>
      <c r="AC350" s="131"/>
      <c r="AD350" s="131"/>
    </row>
    <row r="351" spans="1:30" s="132" customFormat="1" ht="20.100000000000001" customHeight="1">
      <c r="A351" s="125" t="s">
        <v>6914</v>
      </c>
      <c r="B351" s="125" t="s">
        <v>5852</v>
      </c>
      <c r="C351" s="343" t="s">
        <v>5952</v>
      </c>
      <c r="D351" s="133" t="s">
        <v>7763</v>
      </c>
      <c r="E351" s="134" t="s">
        <v>7309</v>
      </c>
      <c r="F351" s="11">
        <v>41</v>
      </c>
      <c r="G351" s="12">
        <v>56.944444444444443</v>
      </c>
      <c r="H351" s="11">
        <v>35</v>
      </c>
      <c r="I351" s="12">
        <v>59.322033898305087</v>
      </c>
      <c r="J351" s="11">
        <v>34</v>
      </c>
      <c r="K351" s="12">
        <v>54.838709677419352</v>
      </c>
      <c r="L351" s="11">
        <v>32</v>
      </c>
      <c r="M351" s="12">
        <v>42.10526315789474</v>
      </c>
      <c r="N351" s="56">
        <v>21</v>
      </c>
      <c r="O351" s="57">
        <v>28.767123287671232</v>
      </c>
      <c r="P351" s="56"/>
      <c r="Q351" s="57"/>
      <c r="R351" s="56"/>
      <c r="S351" s="57"/>
      <c r="T351" s="56"/>
      <c r="U351" s="57"/>
      <c r="V351" s="134" t="s">
        <v>28</v>
      </c>
      <c r="W351" s="134" t="s">
        <v>7406</v>
      </c>
      <c r="X351" s="134" t="s">
        <v>7406</v>
      </c>
      <c r="Y351" s="134" t="s">
        <v>7406</v>
      </c>
      <c r="Z351" s="134" t="s">
        <v>7406</v>
      </c>
      <c r="AA351" s="134"/>
      <c r="AB351" s="134"/>
      <c r="AC351" s="134"/>
      <c r="AD351" s="134"/>
    </row>
    <row r="352" spans="1:30" s="132" customFormat="1" ht="20.100000000000001" customHeight="1">
      <c r="A352" s="126"/>
      <c r="B352" s="126"/>
      <c r="C352" s="131"/>
      <c r="D352" s="135" t="s">
        <v>7764</v>
      </c>
      <c r="E352" s="131"/>
      <c r="F352" s="313">
        <v>7</v>
      </c>
      <c r="G352" s="314">
        <v>9.7222222222222214</v>
      </c>
      <c r="H352" s="313">
        <v>4</v>
      </c>
      <c r="I352" s="314">
        <v>6.7796610169491522</v>
      </c>
      <c r="J352" s="313">
        <v>6</v>
      </c>
      <c r="K352" s="314">
        <v>9.67741935483871</v>
      </c>
      <c r="L352" s="313">
        <v>15</v>
      </c>
      <c r="M352" s="314">
        <v>19.736842105263158</v>
      </c>
      <c r="N352" s="315">
        <v>18</v>
      </c>
      <c r="O352" s="316">
        <v>24.657534246575342</v>
      </c>
      <c r="P352" s="315"/>
      <c r="Q352" s="316"/>
      <c r="R352" s="315"/>
      <c r="S352" s="316"/>
      <c r="T352" s="315"/>
      <c r="U352" s="316"/>
      <c r="V352" s="131"/>
      <c r="W352" s="131"/>
      <c r="X352" s="131"/>
      <c r="Y352" s="131"/>
      <c r="Z352" s="131"/>
      <c r="AA352" s="131"/>
      <c r="AB352" s="131"/>
      <c r="AC352" s="131"/>
      <c r="AD352" s="131"/>
    </row>
    <row r="353" spans="1:30" s="132" customFormat="1" ht="20.100000000000001" customHeight="1">
      <c r="A353" s="126"/>
      <c r="B353" s="126"/>
      <c r="C353" s="131"/>
      <c r="D353" s="135" t="s">
        <v>7765</v>
      </c>
      <c r="E353" s="131"/>
      <c r="F353" s="313">
        <v>10</v>
      </c>
      <c r="G353" s="314">
        <v>13.888888888888889</v>
      </c>
      <c r="H353" s="313">
        <v>8</v>
      </c>
      <c r="I353" s="314">
        <v>13.559322033898304</v>
      </c>
      <c r="J353" s="313">
        <v>9</v>
      </c>
      <c r="K353" s="314">
        <v>14.516129032258066</v>
      </c>
      <c r="L353" s="313">
        <v>12</v>
      </c>
      <c r="M353" s="314">
        <v>15.789473684210526</v>
      </c>
      <c r="N353" s="315">
        <v>16</v>
      </c>
      <c r="O353" s="316">
        <v>21.917808219178081</v>
      </c>
      <c r="P353" s="315"/>
      <c r="Q353" s="316"/>
      <c r="R353" s="315"/>
      <c r="S353" s="316"/>
      <c r="T353" s="315"/>
      <c r="U353" s="316"/>
      <c r="V353" s="131"/>
      <c r="W353" s="131"/>
      <c r="X353" s="131"/>
      <c r="Y353" s="131"/>
      <c r="Z353" s="131"/>
      <c r="AA353" s="131"/>
      <c r="AB353" s="131"/>
      <c r="AC353" s="131"/>
      <c r="AD353" s="131"/>
    </row>
    <row r="354" spans="1:30" s="132" customFormat="1" ht="20.100000000000001" customHeight="1">
      <c r="A354" s="126"/>
      <c r="B354" s="126"/>
      <c r="C354" s="131"/>
      <c r="D354" s="135" t="s">
        <v>7766</v>
      </c>
      <c r="E354" s="131"/>
      <c r="F354" s="313">
        <v>2</v>
      </c>
      <c r="G354" s="314">
        <v>2.7777777777777777</v>
      </c>
      <c r="H354" s="313"/>
      <c r="I354" s="314"/>
      <c r="J354" s="313">
        <v>2</v>
      </c>
      <c r="K354" s="314">
        <v>3.225806451612903</v>
      </c>
      <c r="L354" s="313"/>
      <c r="M354" s="314"/>
      <c r="N354" s="315">
        <v>4</v>
      </c>
      <c r="O354" s="316">
        <v>5.4794520547945202</v>
      </c>
      <c r="P354" s="315"/>
      <c r="Q354" s="316"/>
      <c r="R354" s="315"/>
      <c r="S354" s="316"/>
      <c r="T354" s="315"/>
      <c r="U354" s="316"/>
      <c r="V354" s="131"/>
      <c r="W354" s="131"/>
      <c r="X354" s="131"/>
      <c r="Y354" s="131"/>
      <c r="Z354" s="131"/>
      <c r="AA354" s="131"/>
      <c r="AB354" s="131"/>
      <c r="AC354" s="131"/>
      <c r="AD354" s="131"/>
    </row>
    <row r="355" spans="1:30" s="132" customFormat="1" ht="20.100000000000001" customHeight="1">
      <c r="A355" s="126"/>
      <c r="B355" s="126"/>
      <c r="C355" s="131"/>
      <c r="D355" s="135" t="s">
        <v>7767</v>
      </c>
      <c r="E355" s="131"/>
      <c r="F355" s="313"/>
      <c r="G355" s="314"/>
      <c r="H355" s="313"/>
      <c r="I355" s="314"/>
      <c r="J355" s="313"/>
      <c r="K355" s="314"/>
      <c r="L355" s="313">
        <v>1</v>
      </c>
      <c r="M355" s="314">
        <v>1.3157894736842106</v>
      </c>
      <c r="N355" s="315"/>
      <c r="O355" s="316"/>
      <c r="P355" s="315"/>
      <c r="Q355" s="316"/>
      <c r="R355" s="315"/>
      <c r="S355" s="316"/>
      <c r="T355" s="315"/>
      <c r="U355" s="316"/>
      <c r="V355" s="131"/>
      <c r="W355" s="131"/>
      <c r="X355" s="131"/>
      <c r="Y355" s="131"/>
      <c r="Z355" s="131"/>
      <c r="AA355" s="131"/>
      <c r="AB355" s="131"/>
      <c r="AC355" s="131"/>
      <c r="AD355" s="131"/>
    </row>
    <row r="356" spans="1:30" s="132" customFormat="1" ht="20.100000000000001" customHeight="1">
      <c r="A356" s="126"/>
      <c r="B356" s="126"/>
      <c r="C356" s="131"/>
      <c r="D356" s="135" t="s">
        <v>7768</v>
      </c>
      <c r="E356" s="131"/>
      <c r="F356" s="313"/>
      <c r="G356" s="314"/>
      <c r="H356" s="313">
        <v>1</v>
      </c>
      <c r="I356" s="314">
        <v>1.6949152542372881</v>
      </c>
      <c r="J356" s="313">
        <v>1</v>
      </c>
      <c r="K356" s="314">
        <v>1.6129032258064515</v>
      </c>
      <c r="L356" s="313">
        <v>2</v>
      </c>
      <c r="M356" s="314">
        <v>2.6315789473684212</v>
      </c>
      <c r="N356" s="315">
        <v>1</v>
      </c>
      <c r="O356" s="316">
        <v>1.3698630136986301</v>
      </c>
      <c r="P356" s="315"/>
      <c r="Q356" s="316"/>
      <c r="R356" s="315"/>
      <c r="S356" s="316"/>
      <c r="T356" s="315"/>
      <c r="U356" s="316"/>
      <c r="V356" s="131"/>
      <c r="W356" s="131"/>
      <c r="X356" s="131"/>
      <c r="Y356" s="131"/>
      <c r="Z356" s="131"/>
      <c r="AA356" s="131"/>
      <c r="AB356" s="131"/>
      <c r="AC356" s="131"/>
      <c r="AD356" s="131"/>
    </row>
    <row r="357" spans="1:30" s="132" customFormat="1" ht="20.100000000000001" customHeight="1">
      <c r="A357" s="126"/>
      <c r="B357" s="126"/>
      <c r="C357" s="131"/>
      <c r="D357" s="135" t="s">
        <v>7234</v>
      </c>
      <c r="E357" s="131"/>
      <c r="F357" s="313">
        <v>1</v>
      </c>
      <c r="G357" s="314">
        <v>1.3888888888888888</v>
      </c>
      <c r="H357" s="313"/>
      <c r="I357" s="314"/>
      <c r="J357" s="313">
        <v>1</v>
      </c>
      <c r="K357" s="314">
        <v>1.6129032258064515</v>
      </c>
      <c r="L357" s="313">
        <v>1</v>
      </c>
      <c r="M357" s="314">
        <v>1.3157894736842106</v>
      </c>
      <c r="N357" s="315">
        <v>1</v>
      </c>
      <c r="O357" s="316">
        <v>1.3698630136986301</v>
      </c>
      <c r="P357" s="315"/>
      <c r="Q357" s="316"/>
      <c r="R357" s="315"/>
      <c r="S357" s="316"/>
      <c r="T357" s="315"/>
      <c r="U357" s="316"/>
      <c r="V357" s="131"/>
      <c r="W357" s="131"/>
      <c r="X357" s="131"/>
      <c r="Y357" s="131"/>
      <c r="Z357" s="131"/>
      <c r="AA357" s="131"/>
      <c r="AB357" s="131"/>
      <c r="AC357" s="131"/>
      <c r="AD357" s="131"/>
    </row>
    <row r="358" spans="1:30" s="132" customFormat="1" ht="20.100000000000001" customHeight="1">
      <c r="A358" s="126"/>
      <c r="B358" s="126"/>
      <c r="C358" s="131"/>
      <c r="D358" s="135" t="s">
        <v>7769</v>
      </c>
      <c r="E358" s="131"/>
      <c r="F358" s="313">
        <v>6</v>
      </c>
      <c r="G358" s="314">
        <v>8.3333333333333339</v>
      </c>
      <c r="H358" s="313">
        <v>3</v>
      </c>
      <c r="I358" s="314">
        <v>5.0847457627118642</v>
      </c>
      <c r="J358" s="313">
        <v>4</v>
      </c>
      <c r="K358" s="314">
        <v>6.4516129032258061</v>
      </c>
      <c r="L358" s="313">
        <v>6</v>
      </c>
      <c r="M358" s="314">
        <v>7.8947368421052628</v>
      </c>
      <c r="N358" s="315">
        <v>6</v>
      </c>
      <c r="O358" s="316">
        <v>8.2191780821917817</v>
      </c>
      <c r="P358" s="315"/>
      <c r="Q358" s="316"/>
      <c r="R358" s="315"/>
      <c r="S358" s="316"/>
      <c r="T358" s="315"/>
      <c r="U358" s="316"/>
      <c r="V358" s="131"/>
      <c r="W358" s="131"/>
      <c r="X358" s="131"/>
      <c r="Y358" s="131"/>
      <c r="Z358" s="131"/>
      <c r="AA358" s="131"/>
      <c r="AB358" s="131"/>
      <c r="AC358" s="131"/>
      <c r="AD358" s="131"/>
    </row>
    <row r="359" spans="1:30" s="132" customFormat="1" ht="20.100000000000001" customHeight="1">
      <c r="A359" s="126"/>
      <c r="B359" s="126"/>
      <c r="C359" s="131"/>
      <c r="D359" s="135" t="s">
        <v>6915</v>
      </c>
      <c r="E359" s="131"/>
      <c r="F359" s="313"/>
      <c r="G359" s="314"/>
      <c r="H359" s="313">
        <v>3</v>
      </c>
      <c r="I359" s="314">
        <v>5.0847457627118642</v>
      </c>
      <c r="J359" s="313">
        <v>1</v>
      </c>
      <c r="K359" s="314">
        <v>1.6129032258064515</v>
      </c>
      <c r="L359" s="313">
        <v>1</v>
      </c>
      <c r="M359" s="314">
        <v>1.3157894736842106</v>
      </c>
      <c r="N359" s="315">
        <v>2</v>
      </c>
      <c r="O359" s="316">
        <v>2.7397260273972601</v>
      </c>
      <c r="P359" s="315"/>
      <c r="Q359" s="316"/>
      <c r="R359" s="315"/>
      <c r="S359" s="316"/>
      <c r="T359" s="315"/>
      <c r="U359" s="316"/>
      <c r="V359" s="131"/>
      <c r="W359" s="131"/>
      <c r="X359" s="131"/>
      <c r="Y359" s="131"/>
      <c r="Z359" s="131"/>
      <c r="AA359" s="131"/>
      <c r="AB359" s="131"/>
      <c r="AC359" s="131"/>
      <c r="AD359" s="131"/>
    </row>
    <row r="360" spans="1:30" s="132" customFormat="1" ht="20.100000000000001" customHeight="1">
      <c r="A360" s="126"/>
      <c r="B360" s="126"/>
      <c r="C360" s="131"/>
      <c r="D360" s="135" t="s">
        <v>7770</v>
      </c>
      <c r="E360" s="131"/>
      <c r="F360" s="313">
        <v>1</v>
      </c>
      <c r="G360" s="314">
        <v>1.3888888888888888</v>
      </c>
      <c r="H360" s="313">
        <v>3</v>
      </c>
      <c r="I360" s="314">
        <v>5.0847457627118642</v>
      </c>
      <c r="J360" s="313">
        <v>2</v>
      </c>
      <c r="K360" s="314">
        <v>3.225806451612903</v>
      </c>
      <c r="L360" s="313"/>
      <c r="M360" s="314"/>
      <c r="N360" s="315"/>
      <c r="O360" s="316"/>
      <c r="P360" s="315"/>
      <c r="Q360" s="316"/>
      <c r="R360" s="315"/>
      <c r="S360" s="316"/>
      <c r="T360" s="315"/>
      <c r="U360" s="316"/>
      <c r="V360" s="131"/>
      <c r="W360" s="131"/>
      <c r="X360" s="131"/>
      <c r="Y360" s="131"/>
      <c r="Z360" s="131"/>
      <c r="AA360" s="131"/>
      <c r="AB360" s="131"/>
      <c r="AC360" s="131"/>
      <c r="AD360" s="131"/>
    </row>
    <row r="361" spans="1:30" s="132" customFormat="1" ht="20.100000000000001" customHeight="1">
      <c r="A361" s="126"/>
      <c r="B361" s="126"/>
      <c r="C361" s="131"/>
      <c r="D361" s="135" t="s">
        <v>6916</v>
      </c>
      <c r="E361" s="131"/>
      <c r="F361" s="313">
        <v>1</v>
      </c>
      <c r="G361" s="314">
        <v>1.3888888888888888</v>
      </c>
      <c r="H361" s="313">
        <v>2</v>
      </c>
      <c r="I361" s="314">
        <v>3.3898305084745761</v>
      </c>
      <c r="J361" s="313">
        <v>2</v>
      </c>
      <c r="K361" s="314">
        <v>3.225806451612903</v>
      </c>
      <c r="L361" s="313">
        <v>3</v>
      </c>
      <c r="M361" s="314">
        <v>3.9473684210526314</v>
      </c>
      <c r="N361" s="315">
        <v>3</v>
      </c>
      <c r="O361" s="316">
        <v>4.1095890410958908</v>
      </c>
      <c r="P361" s="315"/>
      <c r="Q361" s="316"/>
      <c r="R361" s="315"/>
      <c r="S361" s="316"/>
      <c r="T361" s="315"/>
      <c r="U361" s="316"/>
      <c r="V361" s="131"/>
      <c r="W361" s="131"/>
      <c r="X361" s="131"/>
      <c r="Y361" s="131"/>
      <c r="Z361" s="131"/>
      <c r="AA361" s="131"/>
      <c r="AB361" s="131"/>
      <c r="AC361" s="131"/>
      <c r="AD361" s="131"/>
    </row>
    <row r="362" spans="1:30" s="132" customFormat="1" ht="20.100000000000001" customHeight="1">
      <c r="A362" s="126"/>
      <c r="B362" s="126"/>
      <c r="C362" s="131"/>
      <c r="D362" s="135" t="s">
        <v>3098</v>
      </c>
      <c r="E362" s="131"/>
      <c r="F362" s="313">
        <v>3</v>
      </c>
      <c r="G362" s="314">
        <v>4.166666666666667</v>
      </c>
      <c r="H362" s="313"/>
      <c r="I362" s="314"/>
      <c r="J362" s="313"/>
      <c r="K362" s="314"/>
      <c r="L362" s="313">
        <v>3</v>
      </c>
      <c r="M362" s="314">
        <v>3.9473684210526314</v>
      </c>
      <c r="N362" s="315">
        <v>1</v>
      </c>
      <c r="O362" s="316">
        <v>1.3698630136986301</v>
      </c>
      <c r="P362" s="315"/>
      <c r="Q362" s="316"/>
      <c r="R362" s="315"/>
      <c r="S362" s="316"/>
      <c r="T362" s="315"/>
      <c r="U362" s="316"/>
      <c r="V362" s="131"/>
      <c r="W362" s="131"/>
      <c r="X362" s="131"/>
      <c r="Y362" s="131"/>
      <c r="Z362" s="131"/>
      <c r="AA362" s="131"/>
      <c r="AB362" s="131"/>
      <c r="AC362" s="131"/>
      <c r="AD362" s="131"/>
    </row>
    <row r="363" spans="1:30" ht="20.100000000000001" customHeight="1">
      <c r="A363" s="311"/>
      <c r="B363" s="311"/>
      <c r="C363" s="344"/>
      <c r="D363" s="120" t="s">
        <v>7327</v>
      </c>
      <c r="E363" s="344"/>
      <c r="F363" s="313"/>
      <c r="G363" s="314"/>
      <c r="H363" s="313"/>
      <c r="I363" s="314"/>
      <c r="J363" s="313"/>
      <c r="K363" s="314"/>
      <c r="L363" s="313"/>
      <c r="M363" s="314"/>
      <c r="N363" s="315"/>
      <c r="O363" s="316"/>
      <c r="P363" s="315"/>
      <c r="Q363" s="316"/>
      <c r="R363" s="315"/>
      <c r="S363" s="316"/>
      <c r="T363" s="315"/>
      <c r="U363" s="316"/>
      <c r="V363" s="447"/>
      <c r="W363" s="344"/>
      <c r="X363" s="344"/>
      <c r="Y363" s="344"/>
      <c r="Z363" s="344"/>
      <c r="AA363" s="344"/>
      <c r="AB363" s="344"/>
      <c r="AC363" s="344"/>
      <c r="AD363" s="311"/>
    </row>
    <row r="364" spans="1:30" ht="20.100000000000001" customHeight="1">
      <c r="A364" s="311"/>
      <c r="B364" s="311"/>
      <c r="C364" s="344"/>
      <c r="D364" s="120" t="s">
        <v>7313</v>
      </c>
      <c r="E364" s="344"/>
      <c r="F364" s="313"/>
      <c r="G364" s="314"/>
      <c r="H364" s="313"/>
      <c r="I364" s="314"/>
      <c r="J364" s="313"/>
      <c r="K364" s="314"/>
      <c r="L364" s="313"/>
      <c r="M364" s="314"/>
      <c r="N364" s="315"/>
      <c r="O364" s="316"/>
      <c r="P364" s="315"/>
      <c r="Q364" s="316"/>
      <c r="R364" s="315"/>
      <c r="S364" s="316"/>
      <c r="T364" s="315"/>
      <c r="U364" s="316"/>
      <c r="V364" s="447"/>
      <c r="W364" s="344"/>
      <c r="X364" s="344"/>
      <c r="Y364" s="344"/>
      <c r="Z364" s="344"/>
      <c r="AA364" s="344"/>
      <c r="AB364" s="344"/>
      <c r="AC364" s="344"/>
      <c r="AD364" s="311"/>
    </row>
    <row r="365" spans="1:30" s="132" customFormat="1" ht="20.100000000000001" customHeight="1">
      <c r="A365" s="125" t="s">
        <v>7771</v>
      </c>
      <c r="B365" s="125" t="s">
        <v>5853</v>
      </c>
      <c r="C365" s="134" t="s">
        <v>6917</v>
      </c>
      <c r="D365" s="125"/>
      <c r="E365" s="134"/>
      <c r="F365" s="11">
        <v>3</v>
      </c>
      <c r="G365" s="12">
        <v>100</v>
      </c>
      <c r="H365" s="11"/>
      <c r="I365" s="12"/>
      <c r="J365" s="11"/>
      <c r="K365" s="12"/>
      <c r="L365" s="11">
        <v>3</v>
      </c>
      <c r="M365" s="12">
        <v>100</v>
      </c>
      <c r="N365" s="56">
        <v>1</v>
      </c>
      <c r="O365" s="57">
        <v>100</v>
      </c>
      <c r="P365" s="56"/>
      <c r="Q365" s="57"/>
      <c r="R365" s="56"/>
      <c r="S365" s="57"/>
      <c r="T365" s="56"/>
      <c r="U365" s="57"/>
      <c r="V365" s="134" t="s">
        <v>28</v>
      </c>
      <c r="W365" s="134" t="s">
        <v>7406</v>
      </c>
      <c r="X365" s="134" t="s">
        <v>7406</v>
      </c>
      <c r="Y365" s="134" t="s">
        <v>7406</v>
      </c>
      <c r="Z365" s="134" t="s">
        <v>7406</v>
      </c>
      <c r="AA365" s="134"/>
      <c r="AB365" s="134"/>
      <c r="AC365" s="134"/>
      <c r="AD365" s="134"/>
    </row>
    <row r="366" spans="1:30" ht="20.100000000000001" customHeight="1">
      <c r="A366" s="9" t="s">
        <v>5934</v>
      </c>
      <c r="B366" s="9" t="s">
        <v>137</v>
      </c>
      <c r="C366" s="343" t="s">
        <v>7746</v>
      </c>
      <c r="D366" s="103" t="s">
        <v>7772</v>
      </c>
      <c r="E366" s="343" t="s">
        <v>7203</v>
      </c>
      <c r="F366" s="11">
        <v>673</v>
      </c>
      <c r="G366" s="12">
        <v>83.602484472049696</v>
      </c>
      <c r="H366" s="11">
        <v>692</v>
      </c>
      <c r="I366" s="12">
        <v>82.38095238095238</v>
      </c>
      <c r="J366" s="11">
        <v>727</v>
      </c>
      <c r="K366" s="12">
        <v>83.276059564719361</v>
      </c>
      <c r="L366" s="11">
        <v>730</v>
      </c>
      <c r="M366" s="12">
        <v>84.883720930232556</v>
      </c>
      <c r="N366" s="56">
        <v>732</v>
      </c>
      <c r="O366" s="57">
        <v>84.429065743944633</v>
      </c>
      <c r="P366" s="56">
        <v>707</v>
      </c>
      <c r="Q366" s="57">
        <v>83.767772511848335</v>
      </c>
      <c r="R366" s="56">
        <v>714</v>
      </c>
      <c r="S366" s="57">
        <v>83.023255813953483</v>
      </c>
      <c r="T366" s="56"/>
      <c r="U366" s="57"/>
      <c r="V366" s="446" t="s">
        <v>28</v>
      </c>
      <c r="W366" s="343" t="s">
        <v>7406</v>
      </c>
      <c r="X366" s="343" t="s">
        <v>7406</v>
      </c>
      <c r="Y366" s="343" t="s">
        <v>7406</v>
      </c>
      <c r="Z366" s="343" t="s">
        <v>7406</v>
      </c>
      <c r="AA366" s="343" t="s">
        <v>7406</v>
      </c>
      <c r="AB366" s="343" t="s">
        <v>7406</v>
      </c>
      <c r="AC366" s="343"/>
      <c r="AD366" s="9"/>
    </row>
    <row r="367" spans="1:30" ht="20.100000000000001" customHeight="1">
      <c r="A367" s="311"/>
      <c r="B367" s="311"/>
      <c r="C367" s="344"/>
      <c r="D367" s="111" t="s">
        <v>7773</v>
      </c>
      <c r="E367" s="344"/>
      <c r="F367" s="313">
        <v>107</v>
      </c>
      <c r="G367" s="314">
        <v>13.29192546583851</v>
      </c>
      <c r="H367" s="313">
        <v>121</v>
      </c>
      <c r="I367" s="314">
        <v>14.404761904761905</v>
      </c>
      <c r="J367" s="313">
        <v>114</v>
      </c>
      <c r="K367" s="314">
        <v>13.058419243986256</v>
      </c>
      <c r="L367" s="313">
        <v>94</v>
      </c>
      <c r="M367" s="314">
        <v>10.930232558139535</v>
      </c>
      <c r="N367" s="315">
        <v>107</v>
      </c>
      <c r="O367" s="316">
        <v>12.341407151095732</v>
      </c>
      <c r="P367" s="315">
        <v>107</v>
      </c>
      <c r="Q367" s="316">
        <v>12.677725118483412</v>
      </c>
      <c r="R367" s="315">
        <v>109</v>
      </c>
      <c r="S367" s="316">
        <v>12.674418604651162</v>
      </c>
      <c r="T367" s="315"/>
      <c r="U367" s="316"/>
      <c r="V367" s="447"/>
      <c r="W367" s="344"/>
      <c r="X367" s="344"/>
      <c r="Y367" s="344"/>
      <c r="Z367" s="344"/>
      <c r="AA367" s="344"/>
      <c r="AB367" s="344"/>
      <c r="AC367" s="344"/>
      <c r="AD367" s="311"/>
    </row>
    <row r="368" spans="1:30" ht="20.100000000000001" customHeight="1">
      <c r="A368" s="311"/>
      <c r="B368" s="311"/>
      <c r="C368" s="344"/>
      <c r="D368" s="111" t="s">
        <v>7774</v>
      </c>
      <c r="E368" s="344"/>
      <c r="F368" s="313">
        <v>25</v>
      </c>
      <c r="G368" s="314">
        <v>3.1055900621118013</v>
      </c>
      <c r="H368" s="313">
        <v>27</v>
      </c>
      <c r="I368" s="314">
        <v>3.2142857142857144</v>
      </c>
      <c r="J368" s="313">
        <v>32</v>
      </c>
      <c r="K368" s="314">
        <v>3.6655211912943875</v>
      </c>
      <c r="L368" s="313">
        <v>36</v>
      </c>
      <c r="M368" s="314">
        <v>4.1860465116279073</v>
      </c>
      <c r="N368" s="315">
        <v>28</v>
      </c>
      <c r="O368" s="316">
        <v>3.2295271049596308</v>
      </c>
      <c r="P368" s="315">
        <v>30</v>
      </c>
      <c r="Q368" s="316">
        <v>3.5545023696682465</v>
      </c>
      <c r="R368" s="315">
        <v>37</v>
      </c>
      <c r="S368" s="316">
        <v>4.3023255813953485</v>
      </c>
      <c r="T368" s="315"/>
      <c r="U368" s="316"/>
      <c r="V368" s="447"/>
      <c r="W368" s="344"/>
      <c r="X368" s="344"/>
      <c r="Y368" s="344"/>
      <c r="Z368" s="344"/>
      <c r="AA368" s="344"/>
      <c r="AB368" s="344"/>
      <c r="AC368" s="344"/>
      <c r="AD368" s="311"/>
    </row>
    <row r="369" spans="1:30" ht="20.100000000000001" customHeight="1">
      <c r="A369" s="311"/>
      <c r="B369" s="311"/>
      <c r="C369" s="344"/>
      <c r="D369" s="120" t="s">
        <v>7058</v>
      </c>
      <c r="E369" s="344"/>
      <c r="F369" s="313"/>
      <c r="G369" s="314"/>
      <c r="H369" s="313"/>
      <c r="I369" s="314"/>
      <c r="J369" s="313"/>
      <c r="K369" s="314"/>
      <c r="L369" s="313"/>
      <c r="M369" s="314"/>
      <c r="N369" s="315"/>
      <c r="O369" s="316"/>
      <c r="P369" s="315"/>
      <c r="Q369" s="316"/>
      <c r="R369" s="315"/>
      <c r="S369" s="316"/>
      <c r="T369" s="315"/>
      <c r="U369" s="316"/>
      <c r="V369" s="447"/>
      <c r="W369" s="344"/>
      <c r="X369" s="344"/>
      <c r="Y369" s="344"/>
      <c r="Z369" s="344"/>
      <c r="AA369" s="344"/>
      <c r="AB369" s="344"/>
      <c r="AC369" s="344"/>
      <c r="AD369" s="311"/>
    </row>
    <row r="370" spans="1:30" ht="20.100000000000001" customHeight="1">
      <c r="A370" s="311"/>
      <c r="B370" s="311"/>
      <c r="C370" s="344"/>
      <c r="D370" s="120" t="s">
        <v>7314</v>
      </c>
      <c r="E370" s="344"/>
      <c r="F370" s="313"/>
      <c r="G370" s="314"/>
      <c r="H370" s="313"/>
      <c r="I370" s="314"/>
      <c r="J370" s="313"/>
      <c r="K370" s="314"/>
      <c r="L370" s="313"/>
      <c r="M370" s="314"/>
      <c r="N370" s="315"/>
      <c r="O370" s="316"/>
      <c r="P370" s="315"/>
      <c r="Q370" s="316"/>
      <c r="R370" s="315"/>
      <c r="S370" s="316"/>
      <c r="T370" s="315"/>
      <c r="U370" s="316"/>
      <c r="V370" s="447"/>
      <c r="W370" s="344"/>
      <c r="X370" s="344"/>
      <c r="Y370" s="344"/>
      <c r="Z370" s="344"/>
      <c r="AA370" s="344"/>
      <c r="AB370" s="344"/>
      <c r="AC370" s="344"/>
      <c r="AD370" s="311"/>
    </row>
    <row r="371" spans="1:30" ht="20.100000000000001" customHeight="1">
      <c r="A371" s="9" t="s">
        <v>5955</v>
      </c>
      <c r="B371" s="9" t="s">
        <v>145</v>
      </c>
      <c r="C371" s="343" t="s">
        <v>7746</v>
      </c>
      <c r="D371" s="119" t="s">
        <v>1399</v>
      </c>
      <c r="E371" s="343" t="s">
        <v>7203</v>
      </c>
      <c r="F371" s="11">
        <v>719</v>
      </c>
      <c r="G371" s="12">
        <v>89.316770186335404</v>
      </c>
      <c r="H371" s="11">
        <v>738</v>
      </c>
      <c r="I371" s="12">
        <v>87.857142857142861</v>
      </c>
      <c r="J371" s="11">
        <v>774</v>
      </c>
      <c r="K371" s="12">
        <v>88.659793814432987</v>
      </c>
      <c r="L371" s="11">
        <v>759</v>
      </c>
      <c r="M371" s="12">
        <v>88.255813953488371</v>
      </c>
      <c r="N371" s="56">
        <v>768</v>
      </c>
      <c r="O371" s="57">
        <v>88.581314878892726</v>
      </c>
      <c r="P371" s="56">
        <v>753</v>
      </c>
      <c r="Q371" s="57">
        <v>89.218009478672982</v>
      </c>
      <c r="R371" s="56">
        <v>764</v>
      </c>
      <c r="S371" s="57">
        <v>88.837209302325576</v>
      </c>
      <c r="T371" s="56"/>
      <c r="U371" s="57"/>
      <c r="V371" s="446" t="s">
        <v>28</v>
      </c>
      <c r="W371" s="343" t="s">
        <v>7406</v>
      </c>
      <c r="X371" s="343" t="s">
        <v>7406</v>
      </c>
      <c r="Y371" s="343" t="s">
        <v>7406</v>
      </c>
      <c r="Z371" s="343" t="s">
        <v>7406</v>
      </c>
      <c r="AA371" s="343" t="s">
        <v>7406</v>
      </c>
      <c r="AB371" s="343" t="s">
        <v>7406</v>
      </c>
      <c r="AC371" s="343"/>
      <c r="AD371" s="9"/>
    </row>
    <row r="372" spans="1:30" ht="20.100000000000001" customHeight="1">
      <c r="A372" s="311"/>
      <c r="B372" s="311"/>
      <c r="C372" s="344"/>
      <c r="D372" s="120" t="s">
        <v>1400</v>
      </c>
      <c r="E372" s="344"/>
      <c r="F372" s="313">
        <v>71</v>
      </c>
      <c r="G372" s="314">
        <v>8.8198757763975149</v>
      </c>
      <c r="H372" s="313">
        <v>82</v>
      </c>
      <c r="I372" s="314">
        <v>9.7619047619047628</v>
      </c>
      <c r="J372" s="313">
        <v>79</v>
      </c>
      <c r="K372" s="314">
        <v>9.0492554410080182</v>
      </c>
      <c r="L372" s="313">
        <v>88</v>
      </c>
      <c r="M372" s="314">
        <v>10.232558139534884</v>
      </c>
      <c r="N372" s="315">
        <v>80</v>
      </c>
      <c r="O372" s="316">
        <v>9.2272202998846602</v>
      </c>
      <c r="P372" s="315">
        <v>77</v>
      </c>
      <c r="Q372" s="316">
        <v>9.1232227488151665</v>
      </c>
      <c r="R372" s="315">
        <v>73</v>
      </c>
      <c r="S372" s="316">
        <v>8.4883720930232567</v>
      </c>
      <c r="T372" s="315"/>
      <c r="U372" s="316"/>
      <c r="V372" s="447"/>
      <c r="W372" s="344"/>
      <c r="X372" s="344"/>
      <c r="Y372" s="344"/>
      <c r="Z372" s="344"/>
      <c r="AA372" s="344"/>
      <c r="AB372" s="344"/>
      <c r="AC372" s="344"/>
      <c r="AD372" s="311"/>
    </row>
    <row r="373" spans="1:30" ht="20.100000000000001" customHeight="1">
      <c r="A373" s="311"/>
      <c r="B373" s="311"/>
      <c r="C373" s="344"/>
      <c r="D373" s="120" t="s">
        <v>1401</v>
      </c>
      <c r="E373" s="344"/>
      <c r="F373" s="313">
        <v>11</v>
      </c>
      <c r="G373" s="314">
        <v>1.3664596273291925</v>
      </c>
      <c r="H373" s="313">
        <v>12</v>
      </c>
      <c r="I373" s="314">
        <v>1.4285714285714286</v>
      </c>
      <c r="J373" s="313">
        <v>11</v>
      </c>
      <c r="K373" s="314">
        <v>1.2600229095074456</v>
      </c>
      <c r="L373" s="313">
        <v>8</v>
      </c>
      <c r="M373" s="314">
        <v>0.93023255813953487</v>
      </c>
      <c r="N373" s="315">
        <v>14</v>
      </c>
      <c r="O373" s="316">
        <v>1.6147635524798154</v>
      </c>
      <c r="P373" s="315">
        <v>11</v>
      </c>
      <c r="Q373" s="316">
        <v>1.3033175355450237</v>
      </c>
      <c r="R373" s="315">
        <v>11</v>
      </c>
      <c r="S373" s="316">
        <v>1.2790697674418605</v>
      </c>
      <c r="T373" s="315"/>
      <c r="U373" s="316"/>
      <c r="V373" s="447"/>
      <c r="W373" s="344"/>
      <c r="X373" s="344"/>
      <c r="Y373" s="344"/>
      <c r="Z373" s="344"/>
      <c r="AA373" s="344"/>
      <c r="AB373" s="344"/>
      <c r="AC373" s="344"/>
      <c r="AD373" s="311"/>
    </row>
    <row r="374" spans="1:30" ht="20.100000000000001" customHeight="1">
      <c r="A374" s="311"/>
      <c r="B374" s="311"/>
      <c r="C374" s="344"/>
      <c r="D374" s="120" t="s">
        <v>1402</v>
      </c>
      <c r="E374" s="344"/>
      <c r="F374" s="313"/>
      <c r="G374" s="314"/>
      <c r="H374" s="313">
        <v>1</v>
      </c>
      <c r="I374" s="314">
        <v>0.11904761904761904</v>
      </c>
      <c r="J374" s="313"/>
      <c r="K374" s="314"/>
      <c r="L374" s="313"/>
      <c r="M374" s="314"/>
      <c r="N374" s="315">
        <v>1</v>
      </c>
      <c r="O374" s="316">
        <v>0.11534025374855825</v>
      </c>
      <c r="P374" s="315">
        <v>1</v>
      </c>
      <c r="Q374" s="316">
        <v>0.11848341232227488</v>
      </c>
      <c r="R374" s="315">
        <v>3</v>
      </c>
      <c r="S374" s="316">
        <v>0.34883720930232559</v>
      </c>
      <c r="T374" s="315"/>
      <c r="U374" s="316"/>
      <c r="V374" s="447"/>
      <c r="W374" s="344"/>
      <c r="X374" s="344"/>
      <c r="Y374" s="344"/>
      <c r="Z374" s="344"/>
      <c r="AA374" s="344"/>
      <c r="AB374" s="344"/>
      <c r="AC374" s="344"/>
      <c r="AD374" s="311"/>
    </row>
    <row r="375" spans="1:30" ht="20.100000000000001" customHeight="1">
      <c r="A375" s="311"/>
      <c r="B375" s="311"/>
      <c r="C375" s="344"/>
      <c r="D375" s="120" t="s">
        <v>1403</v>
      </c>
      <c r="E375" s="344"/>
      <c r="F375" s="313">
        <v>4</v>
      </c>
      <c r="G375" s="314">
        <v>0.49689440993788819</v>
      </c>
      <c r="H375" s="313">
        <v>4</v>
      </c>
      <c r="I375" s="314">
        <v>0.47619047619047616</v>
      </c>
      <c r="J375" s="313">
        <v>4</v>
      </c>
      <c r="K375" s="314">
        <v>0.45819014891179843</v>
      </c>
      <c r="L375" s="313">
        <v>4</v>
      </c>
      <c r="M375" s="314">
        <v>0.46511627906976744</v>
      </c>
      <c r="N375" s="315">
        <v>3</v>
      </c>
      <c r="O375" s="316">
        <v>0.34602076124567471</v>
      </c>
      <c r="P375" s="315">
        <v>2</v>
      </c>
      <c r="Q375" s="316">
        <v>0.23696682464454977</v>
      </c>
      <c r="R375" s="315">
        <v>3</v>
      </c>
      <c r="S375" s="316">
        <v>0.34883720930232559</v>
      </c>
      <c r="T375" s="315"/>
      <c r="U375" s="316"/>
      <c r="V375" s="447"/>
      <c r="W375" s="344"/>
      <c r="X375" s="344"/>
      <c r="Y375" s="344"/>
      <c r="Z375" s="344"/>
      <c r="AA375" s="344"/>
      <c r="AB375" s="344"/>
      <c r="AC375" s="344"/>
      <c r="AD375" s="311"/>
    </row>
    <row r="376" spans="1:30" ht="20.100000000000001" customHeight="1">
      <c r="A376" s="311"/>
      <c r="B376" s="311"/>
      <c r="C376" s="344"/>
      <c r="D376" s="120" t="s">
        <v>1404</v>
      </c>
      <c r="E376" s="344"/>
      <c r="F376" s="313"/>
      <c r="G376" s="314"/>
      <c r="H376" s="313">
        <v>1</v>
      </c>
      <c r="I376" s="314">
        <v>0.11904761904761904</v>
      </c>
      <c r="J376" s="313"/>
      <c r="K376" s="314"/>
      <c r="L376" s="313"/>
      <c r="M376" s="314"/>
      <c r="N376" s="315"/>
      <c r="O376" s="316"/>
      <c r="P376" s="315"/>
      <c r="Q376" s="316"/>
      <c r="R376" s="315">
        <v>1</v>
      </c>
      <c r="S376" s="316">
        <v>0.11627906976744186</v>
      </c>
      <c r="T376" s="315"/>
      <c r="U376" s="316"/>
      <c r="V376" s="447"/>
      <c r="W376" s="344"/>
      <c r="X376" s="344"/>
      <c r="Y376" s="344"/>
      <c r="Z376" s="344"/>
      <c r="AA376" s="344"/>
      <c r="AB376" s="344"/>
      <c r="AC376" s="344"/>
      <c r="AD376" s="311"/>
    </row>
    <row r="377" spans="1:30" ht="20.100000000000001" customHeight="1">
      <c r="A377" s="311"/>
      <c r="B377" s="311"/>
      <c r="C377" s="344"/>
      <c r="D377" s="120" t="s">
        <v>2299</v>
      </c>
      <c r="E377" s="344"/>
      <c r="F377" s="313"/>
      <c r="G377" s="314"/>
      <c r="H377" s="313">
        <v>2</v>
      </c>
      <c r="I377" s="314">
        <v>0.23809523809523808</v>
      </c>
      <c r="J377" s="313">
        <v>5</v>
      </c>
      <c r="K377" s="314">
        <v>0.57273768613974796</v>
      </c>
      <c r="L377" s="313">
        <v>1</v>
      </c>
      <c r="M377" s="314">
        <v>0.11627906976744186</v>
      </c>
      <c r="N377" s="315">
        <v>1</v>
      </c>
      <c r="O377" s="316">
        <v>0.11534025374855825</v>
      </c>
      <c r="P377" s="315"/>
      <c r="Q377" s="316"/>
      <c r="R377" s="315">
        <v>5</v>
      </c>
      <c r="S377" s="316">
        <v>0.58139534883720934</v>
      </c>
      <c r="T377" s="315"/>
      <c r="U377" s="316"/>
      <c r="V377" s="447"/>
      <c r="W377" s="344"/>
      <c r="X377" s="344"/>
      <c r="Y377" s="344"/>
      <c r="Z377" s="344"/>
      <c r="AA377" s="344"/>
      <c r="AB377" s="344"/>
      <c r="AC377" s="344"/>
      <c r="AD377" s="311"/>
    </row>
    <row r="378" spans="1:30" ht="20.100000000000001" customHeight="1">
      <c r="A378" s="311"/>
      <c r="B378" s="311"/>
      <c r="C378" s="344"/>
      <c r="D378" s="120" t="s">
        <v>7058</v>
      </c>
      <c r="E378" s="344"/>
      <c r="F378" s="313"/>
      <c r="G378" s="314"/>
      <c r="H378" s="313"/>
      <c r="I378" s="314"/>
      <c r="J378" s="313"/>
      <c r="K378" s="314"/>
      <c r="L378" s="313"/>
      <c r="M378" s="314"/>
      <c r="N378" s="315"/>
      <c r="O378" s="316"/>
      <c r="P378" s="315"/>
      <c r="Q378" s="316"/>
      <c r="R378" s="315"/>
      <c r="S378" s="316"/>
      <c r="T378" s="315"/>
      <c r="U378" s="316"/>
      <c r="V378" s="447"/>
      <c r="W378" s="344"/>
      <c r="X378" s="344"/>
      <c r="Y378" s="344"/>
      <c r="Z378" s="344"/>
      <c r="AA378" s="344"/>
      <c r="AB378" s="344"/>
      <c r="AC378" s="344"/>
      <c r="AD378" s="311"/>
    </row>
    <row r="379" spans="1:30" ht="20.100000000000001" customHeight="1">
      <c r="A379" s="311"/>
      <c r="B379" s="311"/>
      <c r="C379" s="344"/>
      <c r="D379" s="120" t="s">
        <v>7314</v>
      </c>
      <c r="E379" s="344"/>
      <c r="F379" s="313"/>
      <c r="G379" s="314"/>
      <c r="H379" s="313"/>
      <c r="I379" s="314"/>
      <c r="J379" s="313"/>
      <c r="K379" s="314"/>
      <c r="L379" s="313"/>
      <c r="M379" s="314"/>
      <c r="N379" s="315"/>
      <c r="O379" s="316"/>
      <c r="P379" s="315"/>
      <c r="Q379" s="316"/>
      <c r="R379" s="315"/>
      <c r="S379" s="316"/>
      <c r="T379" s="315"/>
      <c r="U379" s="316"/>
      <c r="V379" s="447"/>
      <c r="W379" s="344"/>
      <c r="X379" s="344"/>
      <c r="Y379" s="344"/>
      <c r="Z379" s="344"/>
      <c r="AA379" s="344"/>
      <c r="AB379" s="344"/>
      <c r="AC379" s="344"/>
      <c r="AD379" s="311"/>
    </row>
    <row r="380" spans="1:30" ht="20.100000000000001" customHeight="1">
      <c r="A380" s="9" t="s">
        <v>5956</v>
      </c>
      <c r="B380" s="9" t="s">
        <v>146</v>
      </c>
      <c r="C380" s="343" t="s">
        <v>5957</v>
      </c>
      <c r="D380" s="9"/>
      <c r="E380" s="343"/>
      <c r="F380" s="11"/>
      <c r="G380" s="12"/>
      <c r="H380" s="11">
        <v>2</v>
      </c>
      <c r="I380" s="12">
        <v>100</v>
      </c>
      <c r="J380" s="11">
        <v>5</v>
      </c>
      <c r="K380" s="12">
        <v>100</v>
      </c>
      <c r="L380" s="11">
        <v>1</v>
      </c>
      <c r="M380" s="12">
        <v>100</v>
      </c>
      <c r="N380" s="56">
        <v>1</v>
      </c>
      <c r="O380" s="57">
        <v>100</v>
      </c>
      <c r="P380" s="56"/>
      <c r="Q380" s="57"/>
      <c r="R380" s="56">
        <v>5</v>
      </c>
      <c r="S380" s="57">
        <v>100</v>
      </c>
      <c r="T380" s="56"/>
      <c r="U380" s="57"/>
      <c r="V380" s="446" t="s">
        <v>28</v>
      </c>
      <c r="W380" s="343" t="s">
        <v>7406</v>
      </c>
      <c r="X380" s="343" t="s">
        <v>7406</v>
      </c>
      <c r="Y380" s="343" t="s">
        <v>7406</v>
      </c>
      <c r="Z380" s="343" t="s">
        <v>7406</v>
      </c>
      <c r="AA380" s="343" t="s">
        <v>7406</v>
      </c>
      <c r="AB380" s="343" t="s">
        <v>7406</v>
      </c>
      <c r="AC380" s="343"/>
      <c r="AD380" s="9"/>
    </row>
    <row r="381" spans="1:30" ht="20.100000000000001" customHeight="1">
      <c r="A381" s="66" t="s">
        <v>5958</v>
      </c>
      <c r="B381" s="66" t="s">
        <v>147</v>
      </c>
      <c r="C381" s="127" t="s">
        <v>7746</v>
      </c>
      <c r="D381" s="9"/>
      <c r="E381" s="343"/>
      <c r="F381" s="11">
        <v>805</v>
      </c>
      <c r="G381" s="12">
        <v>100</v>
      </c>
      <c r="H381" s="11">
        <v>840</v>
      </c>
      <c r="I381" s="12">
        <v>100</v>
      </c>
      <c r="J381" s="11">
        <v>873</v>
      </c>
      <c r="K381" s="12">
        <v>100</v>
      </c>
      <c r="L381" s="11">
        <v>860</v>
      </c>
      <c r="M381" s="12">
        <v>100</v>
      </c>
      <c r="N381" s="56">
        <v>867</v>
      </c>
      <c r="O381" s="57">
        <v>100</v>
      </c>
      <c r="P381" s="56">
        <v>844</v>
      </c>
      <c r="Q381" s="57">
        <v>100</v>
      </c>
      <c r="R381" s="56">
        <v>860</v>
      </c>
      <c r="S381" s="57">
        <v>100</v>
      </c>
      <c r="T381" s="56"/>
      <c r="U381" s="57"/>
      <c r="V381" s="127" t="s">
        <v>28</v>
      </c>
      <c r="W381" s="127" t="s">
        <v>7406</v>
      </c>
      <c r="X381" s="127" t="s">
        <v>7406</v>
      </c>
      <c r="Y381" s="127" t="s">
        <v>7406</v>
      </c>
      <c r="Z381" s="127" t="s">
        <v>7406</v>
      </c>
      <c r="AA381" s="127" t="s">
        <v>7406</v>
      </c>
      <c r="AB381" s="127" t="s">
        <v>7406</v>
      </c>
      <c r="AC381" s="343"/>
      <c r="AD381" s="9"/>
    </row>
    <row r="382" spans="1:30" ht="20.100000000000001" customHeight="1">
      <c r="A382" s="85"/>
      <c r="B382" s="85"/>
      <c r="C382" s="85"/>
      <c r="D382" s="85" t="s">
        <v>1959</v>
      </c>
      <c r="E382" s="128" t="s">
        <v>73</v>
      </c>
      <c r="F382" s="313"/>
      <c r="G382" s="314"/>
      <c r="H382" s="313"/>
      <c r="I382" s="314"/>
      <c r="J382" s="313"/>
      <c r="K382" s="314"/>
      <c r="L382" s="313"/>
      <c r="M382" s="314"/>
      <c r="N382" s="315"/>
      <c r="O382" s="316"/>
      <c r="P382" s="315"/>
      <c r="Q382" s="316"/>
      <c r="R382" s="315"/>
      <c r="S382" s="316"/>
      <c r="T382" s="315"/>
      <c r="U382" s="316"/>
      <c r="V382" s="128"/>
      <c r="W382" s="128"/>
      <c r="X382" s="128"/>
      <c r="Y382" s="128"/>
      <c r="Z382" s="128"/>
      <c r="AA382" s="128"/>
      <c r="AB382" s="128"/>
      <c r="AC382" s="128"/>
      <c r="AD382" s="128"/>
    </row>
    <row r="383" spans="1:30" ht="20.100000000000001" customHeight="1">
      <c r="A383" s="85"/>
      <c r="B383" s="85"/>
      <c r="C383" s="128"/>
      <c r="D383" s="85" t="s">
        <v>1960</v>
      </c>
      <c r="E383" s="128"/>
      <c r="F383" s="313"/>
      <c r="G383" s="314"/>
      <c r="H383" s="313"/>
      <c r="I383" s="314"/>
      <c r="J383" s="313"/>
      <c r="K383" s="314"/>
      <c r="L383" s="313"/>
      <c r="M383" s="314"/>
      <c r="N383" s="315"/>
      <c r="O383" s="316"/>
      <c r="P383" s="315"/>
      <c r="Q383" s="316"/>
      <c r="R383" s="315"/>
      <c r="S383" s="316"/>
      <c r="T383" s="315"/>
      <c r="U383" s="316"/>
      <c r="V383" s="128"/>
      <c r="W383" s="128"/>
      <c r="X383" s="128"/>
      <c r="Y383" s="128"/>
      <c r="Z383" s="128"/>
      <c r="AA383" s="128"/>
      <c r="AB383" s="128"/>
      <c r="AC383" s="128"/>
      <c r="AD383" s="128"/>
    </row>
    <row r="384" spans="1:30" ht="20.100000000000001" customHeight="1">
      <c r="A384" s="66" t="s">
        <v>5959</v>
      </c>
      <c r="B384" s="66" t="s">
        <v>148</v>
      </c>
      <c r="C384" s="127" t="s">
        <v>7746</v>
      </c>
      <c r="D384" s="66"/>
      <c r="E384" s="343"/>
      <c r="F384" s="11">
        <v>805</v>
      </c>
      <c r="G384" s="12">
        <v>100</v>
      </c>
      <c r="H384" s="11">
        <v>840</v>
      </c>
      <c r="I384" s="12">
        <v>100</v>
      </c>
      <c r="J384" s="11">
        <v>873</v>
      </c>
      <c r="K384" s="12">
        <v>100</v>
      </c>
      <c r="L384" s="11">
        <v>860</v>
      </c>
      <c r="M384" s="12">
        <v>100</v>
      </c>
      <c r="N384" s="56">
        <v>867</v>
      </c>
      <c r="O384" s="57">
        <v>100</v>
      </c>
      <c r="P384" s="56">
        <v>844</v>
      </c>
      <c r="Q384" s="57">
        <v>100</v>
      </c>
      <c r="R384" s="56">
        <v>860</v>
      </c>
      <c r="S384" s="57">
        <v>100</v>
      </c>
      <c r="T384" s="56"/>
      <c r="U384" s="57"/>
      <c r="V384" s="127" t="s">
        <v>28</v>
      </c>
      <c r="W384" s="127" t="s">
        <v>7406</v>
      </c>
      <c r="X384" s="127" t="s">
        <v>7406</v>
      </c>
      <c r="Y384" s="127" t="s">
        <v>7406</v>
      </c>
      <c r="Z384" s="127" t="s">
        <v>7406</v>
      </c>
      <c r="AA384" s="127" t="s">
        <v>7406</v>
      </c>
      <c r="AB384" s="127" t="s">
        <v>7406</v>
      </c>
      <c r="AC384" s="127"/>
      <c r="AD384" s="127"/>
    </row>
    <row r="385" spans="1:30" ht="20.100000000000001" customHeight="1">
      <c r="A385" s="85"/>
      <c r="B385" s="85"/>
      <c r="C385" s="128"/>
      <c r="D385" s="85" t="s">
        <v>1959</v>
      </c>
      <c r="E385" s="128" t="s">
        <v>73</v>
      </c>
      <c r="F385" s="313"/>
      <c r="G385" s="314"/>
      <c r="H385" s="313"/>
      <c r="I385" s="314"/>
      <c r="J385" s="313"/>
      <c r="K385" s="314"/>
      <c r="L385" s="313"/>
      <c r="M385" s="314"/>
      <c r="N385" s="315"/>
      <c r="O385" s="316"/>
      <c r="P385" s="315"/>
      <c r="Q385" s="316"/>
      <c r="R385" s="315"/>
      <c r="S385" s="316"/>
      <c r="T385" s="315"/>
      <c r="U385" s="316"/>
      <c r="V385" s="128"/>
      <c r="W385" s="128"/>
      <c r="X385" s="128"/>
      <c r="Y385" s="128"/>
      <c r="Z385" s="128"/>
      <c r="AA385" s="128"/>
      <c r="AB385" s="128"/>
      <c r="AC385" s="128"/>
      <c r="AD385" s="128"/>
    </row>
    <row r="386" spans="1:30" ht="20.100000000000001" customHeight="1">
      <c r="A386" s="85"/>
      <c r="B386" s="85"/>
      <c r="C386" s="128"/>
      <c r="D386" s="85" t="s">
        <v>1960</v>
      </c>
      <c r="E386" s="128"/>
      <c r="F386" s="313"/>
      <c r="G386" s="314"/>
      <c r="H386" s="313"/>
      <c r="I386" s="314"/>
      <c r="J386" s="313"/>
      <c r="K386" s="314"/>
      <c r="L386" s="313"/>
      <c r="M386" s="314"/>
      <c r="N386" s="315"/>
      <c r="O386" s="316"/>
      <c r="P386" s="315"/>
      <c r="Q386" s="316"/>
      <c r="R386" s="315"/>
      <c r="S386" s="316"/>
      <c r="T386" s="315"/>
      <c r="U386" s="316"/>
      <c r="V386" s="128"/>
      <c r="W386" s="128"/>
      <c r="X386" s="128"/>
      <c r="Y386" s="128"/>
      <c r="Z386" s="128"/>
      <c r="AA386" s="128"/>
      <c r="AB386" s="128"/>
      <c r="AC386" s="128"/>
      <c r="AD386" s="128"/>
    </row>
    <row r="387" spans="1:30" ht="20.100000000000001" customHeight="1">
      <c r="A387" s="66" t="s">
        <v>5960</v>
      </c>
      <c r="B387" s="66" t="s">
        <v>149</v>
      </c>
      <c r="C387" s="127" t="s">
        <v>7746</v>
      </c>
      <c r="D387" s="66"/>
      <c r="E387" s="343"/>
      <c r="F387" s="11">
        <v>805</v>
      </c>
      <c r="G387" s="12">
        <v>100</v>
      </c>
      <c r="H387" s="11">
        <v>840</v>
      </c>
      <c r="I387" s="12">
        <v>100</v>
      </c>
      <c r="J387" s="11">
        <v>873</v>
      </c>
      <c r="K387" s="12">
        <v>100</v>
      </c>
      <c r="L387" s="11">
        <v>860</v>
      </c>
      <c r="M387" s="12">
        <v>100</v>
      </c>
      <c r="N387" s="56">
        <v>866</v>
      </c>
      <c r="O387" s="57">
        <v>99.9</v>
      </c>
      <c r="P387" s="56">
        <v>844</v>
      </c>
      <c r="Q387" s="57">
        <v>100</v>
      </c>
      <c r="R387" s="56">
        <v>860</v>
      </c>
      <c r="S387" s="57">
        <v>100</v>
      </c>
      <c r="T387" s="56"/>
      <c r="U387" s="57"/>
      <c r="V387" s="127" t="s">
        <v>28</v>
      </c>
      <c r="W387" s="127" t="s">
        <v>7406</v>
      </c>
      <c r="X387" s="127" t="s">
        <v>7406</v>
      </c>
      <c r="Y387" s="127" t="s">
        <v>7406</v>
      </c>
      <c r="Z387" s="127" t="s">
        <v>7406</v>
      </c>
      <c r="AA387" s="127" t="s">
        <v>7406</v>
      </c>
      <c r="AB387" s="127" t="s">
        <v>7406</v>
      </c>
      <c r="AC387" s="127"/>
      <c r="AD387" s="127"/>
    </row>
    <row r="388" spans="1:30" ht="20.100000000000001" customHeight="1">
      <c r="A388" s="85"/>
      <c r="B388" s="85"/>
      <c r="C388" s="128"/>
      <c r="D388" s="85" t="s">
        <v>1959</v>
      </c>
      <c r="E388" s="128" t="s">
        <v>73</v>
      </c>
      <c r="F388" s="313"/>
      <c r="G388" s="314"/>
      <c r="H388" s="313"/>
      <c r="I388" s="314"/>
      <c r="J388" s="313"/>
      <c r="K388" s="314"/>
      <c r="L388" s="313"/>
      <c r="M388" s="314"/>
      <c r="N388" s="315"/>
      <c r="O388" s="316"/>
      <c r="P388" s="315"/>
      <c r="Q388" s="316"/>
      <c r="R388" s="315"/>
      <c r="S388" s="316"/>
      <c r="T388" s="315"/>
      <c r="U388" s="316"/>
      <c r="V388" s="128"/>
      <c r="W388" s="128"/>
      <c r="X388" s="128"/>
      <c r="Y388" s="128"/>
      <c r="Z388" s="128"/>
      <c r="AA388" s="128"/>
      <c r="AB388" s="128"/>
      <c r="AC388" s="128"/>
      <c r="AD388" s="128"/>
    </row>
    <row r="389" spans="1:30" ht="20.100000000000001" customHeight="1">
      <c r="A389" s="85"/>
      <c r="B389" s="85"/>
      <c r="C389" s="128"/>
      <c r="D389" s="85" t="s">
        <v>1960</v>
      </c>
      <c r="E389" s="128"/>
      <c r="F389" s="313"/>
      <c r="G389" s="314"/>
      <c r="H389" s="313"/>
      <c r="I389" s="314"/>
      <c r="J389" s="313"/>
      <c r="K389" s="314"/>
      <c r="L389" s="313"/>
      <c r="M389" s="314"/>
      <c r="N389" s="315">
        <v>1</v>
      </c>
      <c r="O389" s="316">
        <v>0.1</v>
      </c>
      <c r="P389" s="315"/>
      <c r="Q389" s="316"/>
      <c r="R389" s="315"/>
      <c r="S389" s="316"/>
      <c r="T389" s="315"/>
      <c r="U389" s="316"/>
      <c r="V389" s="128"/>
      <c r="W389" s="128"/>
      <c r="X389" s="128"/>
      <c r="Y389" s="128"/>
      <c r="Z389" s="128"/>
      <c r="AA389" s="128"/>
      <c r="AB389" s="128"/>
      <c r="AC389" s="128"/>
      <c r="AD389" s="128"/>
    </row>
    <row r="390" spans="1:30" ht="20.100000000000001" customHeight="1">
      <c r="A390" s="66" t="s">
        <v>5961</v>
      </c>
      <c r="B390" s="66" t="s">
        <v>150</v>
      </c>
      <c r="C390" s="127" t="s">
        <v>7746</v>
      </c>
      <c r="D390" s="66" t="s">
        <v>7350</v>
      </c>
      <c r="E390" s="127" t="s">
        <v>7203</v>
      </c>
      <c r="F390" s="11">
        <v>46</v>
      </c>
      <c r="G390" s="12">
        <v>5.7142857142857144</v>
      </c>
      <c r="H390" s="11">
        <v>53</v>
      </c>
      <c r="I390" s="12">
        <v>6.3095238095238093</v>
      </c>
      <c r="J390" s="11">
        <v>57</v>
      </c>
      <c r="K390" s="12">
        <v>6.529209621993127</v>
      </c>
      <c r="L390" s="11">
        <v>72</v>
      </c>
      <c r="M390" s="12">
        <v>8.3720930232558146</v>
      </c>
      <c r="N390" s="56">
        <v>84</v>
      </c>
      <c r="O390" s="57">
        <v>9.688581314878892</v>
      </c>
      <c r="P390" s="56">
        <v>92</v>
      </c>
      <c r="Q390" s="57">
        <v>10.900473933649289</v>
      </c>
      <c r="R390" s="56">
        <v>127</v>
      </c>
      <c r="S390" s="57">
        <v>14.767441860465116</v>
      </c>
      <c r="T390" s="56"/>
      <c r="U390" s="57"/>
      <c r="V390" s="127" t="s">
        <v>28</v>
      </c>
      <c r="W390" s="127" t="s">
        <v>7406</v>
      </c>
      <c r="X390" s="127" t="s">
        <v>7406</v>
      </c>
      <c r="Y390" s="127" t="s">
        <v>7406</v>
      </c>
      <c r="Z390" s="127" t="s">
        <v>7406</v>
      </c>
      <c r="AA390" s="127" t="s">
        <v>7406</v>
      </c>
      <c r="AB390" s="127" t="s">
        <v>7406</v>
      </c>
      <c r="AC390" s="127"/>
      <c r="AD390" s="127"/>
    </row>
    <row r="391" spans="1:30" ht="20.100000000000001" customHeight="1">
      <c r="A391" s="85"/>
      <c r="B391" s="85"/>
      <c r="C391" s="128"/>
      <c r="D391" s="85" t="s">
        <v>7352</v>
      </c>
      <c r="E391" s="128"/>
      <c r="F391" s="313">
        <v>759</v>
      </c>
      <c r="G391" s="314">
        <v>94.285714285714292</v>
      </c>
      <c r="H391" s="313">
        <v>787</v>
      </c>
      <c r="I391" s="314">
        <v>93.69047619047619</v>
      </c>
      <c r="J391" s="313">
        <v>816</v>
      </c>
      <c r="K391" s="314">
        <v>93.470790378006868</v>
      </c>
      <c r="L391" s="313">
        <v>788</v>
      </c>
      <c r="M391" s="314">
        <v>91.627906976744185</v>
      </c>
      <c r="N391" s="315">
        <v>783</v>
      </c>
      <c r="O391" s="316">
        <v>90.311418685121112</v>
      </c>
      <c r="P391" s="315">
        <v>752</v>
      </c>
      <c r="Q391" s="316">
        <v>89.099526066350705</v>
      </c>
      <c r="R391" s="315">
        <v>733</v>
      </c>
      <c r="S391" s="316">
        <v>85.232558139534888</v>
      </c>
      <c r="T391" s="315"/>
      <c r="U391" s="316"/>
      <c r="V391" s="128"/>
      <c r="W391" s="128"/>
      <c r="X391" s="128"/>
      <c r="Y391" s="128"/>
      <c r="Z391" s="128"/>
      <c r="AA391" s="128"/>
      <c r="AB391" s="128"/>
      <c r="AC391" s="128"/>
      <c r="AD391" s="128"/>
    </row>
    <row r="392" spans="1:30" ht="20.100000000000001" customHeight="1">
      <c r="A392" s="85"/>
      <c r="B392" s="85"/>
      <c r="C392" s="128"/>
      <c r="D392" s="85" t="s">
        <v>1861</v>
      </c>
      <c r="E392" s="128"/>
      <c r="F392" s="313"/>
      <c r="G392" s="314"/>
      <c r="H392" s="313"/>
      <c r="I392" s="314"/>
      <c r="J392" s="313"/>
      <c r="K392" s="314"/>
      <c r="L392" s="313"/>
      <c r="M392" s="314"/>
      <c r="N392" s="315"/>
      <c r="O392" s="316"/>
      <c r="P392" s="315"/>
      <c r="Q392" s="316"/>
      <c r="R392" s="315"/>
      <c r="S392" s="316"/>
      <c r="T392" s="315"/>
      <c r="U392" s="316"/>
      <c r="V392" s="128"/>
      <c r="W392" s="128"/>
      <c r="X392" s="128"/>
      <c r="Y392" s="128"/>
      <c r="Z392" s="128"/>
      <c r="AA392" s="128"/>
      <c r="AB392" s="128"/>
      <c r="AC392" s="128"/>
      <c r="AD392" s="128"/>
    </row>
    <row r="393" spans="1:30" ht="20.100000000000001" customHeight="1">
      <c r="A393" s="85"/>
      <c r="B393" s="85"/>
      <c r="C393" s="128"/>
      <c r="D393" s="85" t="s">
        <v>1862</v>
      </c>
      <c r="E393" s="128"/>
      <c r="F393" s="313"/>
      <c r="G393" s="314"/>
      <c r="H393" s="313"/>
      <c r="I393" s="314"/>
      <c r="J393" s="313"/>
      <c r="K393" s="314"/>
      <c r="L393" s="313"/>
      <c r="M393" s="314"/>
      <c r="N393" s="315"/>
      <c r="O393" s="316"/>
      <c r="P393" s="315"/>
      <c r="Q393" s="316"/>
      <c r="R393" s="315"/>
      <c r="S393" s="316"/>
      <c r="T393" s="315"/>
      <c r="U393" s="316"/>
      <c r="V393" s="128"/>
      <c r="W393" s="128"/>
      <c r="X393" s="128"/>
      <c r="Y393" s="128"/>
      <c r="Z393" s="128"/>
      <c r="AA393" s="128"/>
      <c r="AB393" s="128"/>
      <c r="AC393" s="128"/>
      <c r="AD393" s="128"/>
    </row>
    <row r="394" spans="1:30" ht="20.100000000000001" customHeight="1">
      <c r="A394" s="66" t="s">
        <v>5962</v>
      </c>
      <c r="B394" s="66" t="s">
        <v>151</v>
      </c>
      <c r="C394" s="127" t="s">
        <v>5963</v>
      </c>
      <c r="D394" s="66"/>
      <c r="E394" s="127"/>
      <c r="F394" s="11">
        <v>46</v>
      </c>
      <c r="G394" s="12">
        <v>100</v>
      </c>
      <c r="H394" s="11">
        <v>53</v>
      </c>
      <c r="I394" s="12">
        <v>100</v>
      </c>
      <c r="J394" s="11">
        <v>57</v>
      </c>
      <c r="K394" s="12">
        <v>100</v>
      </c>
      <c r="L394" s="11">
        <v>72</v>
      </c>
      <c r="M394" s="12">
        <v>100</v>
      </c>
      <c r="N394" s="56">
        <v>84</v>
      </c>
      <c r="O394" s="57">
        <v>100</v>
      </c>
      <c r="P394" s="56">
        <v>92</v>
      </c>
      <c r="Q394" s="57">
        <v>100</v>
      </c>
      <c r="R394" s="56">
        <v>127</v>
      </c>
      <c r="S394" s="57">
        <v>100</v>
      </c>
      <c r="T394" s="56"/>
      <c r="U394" s="57"/>
      <c r="V394" s="127" t="s">
        <v>28</v>
      </c>
      <c r="W394" s="127" t="s">
        <v>7406</v>
      </c>
      <c r="X394" s="127" t="s">
        <v>7406</v>
      </c>
      <c r="Y394" s="127" t="s">
        <v>7406</v>
      </c>
      <c r="Z394" s="127" t="s">
        <v>7406</v>
      </c>
      <c r="AA394" s="127" t="s">
        <v>7406</v>
      </c>
      <c r="AB394" s="127" t="s">
        <v>7406</v>
      </c>
      <c r="AC394" s="127"/>
      <c r="AD394" s="127"/>
    </row>
    <row r="395" spans="1:30" ht="20.100000000000001" customHeight="1">
      <c r="A395" s="85"/>
      <c r="B395" s="85"/>
      <c r="C395" s="85"/>
      <c r="D395" s="136" t="s">
        <v>7311</v>
      </c>
      <c r="E395" s="137" t="s">
        <v>7195</v>
      </c>
      <c r="F395" s="313"/>
      <c r="G395" s="314"/>
      <c r="H395" s="313"/>
      <c r="I395" s="314"/>
      <c r="J395" s="313"/>
      <c r="K395" s="314"/>
      <c r="L395" s="313"/>
      <c r="M395" s="314"/>
      <c r="N395" s="315"/>
      <c r="O395" s="316"/>
      <c r="P395" s="315"/>
      <c r="Q395" s="316"/>
      <c r="R395" s="315"/>
      <c r="S395" s="316"/>
      <c r="T395" s="315"/>
      <c r="U395" s="316"/>
      <c r="V395" s="128"/>
      <c r="W395" s="128"/>
      <c r="X395" s="128"/>
      <c r="Y395" s="128"/>
      <c r="Z395" s="128"/>
      <c r="AA395" s="128"/>
      <c r="AB395" s="128"/>
      <c r="AC395" s="128"/>
      <c r="AD395" s="128"/>
    </row>
    <row r="396" spans="1:30" ht="20.100000000000001" customHeight="1">
      <c r="A396" s="85"/>
      <c r="B396" s="85"/>
      <c r="C396" s="128"/>
      <c r="D396" s="136" t="s">
        <v>7775</v>
      </c>
      <c r="E396" s="128"/>
      <c r="F396" s="313"/>
      <c r="G396" s="314"/>
      <c r="H396" s="313"/>
      <c r="I396" s="314"/>
      <c r="J396" s="313"/>
      <c r="K396" s="314"/>
      <c r="L396" s="313"/>
      <c r="M396" s="314"/>
      <c r="N396" s="315"/>
      <c r="O396" s="316"/>
      <c r="P396" s="315"/>
      <c r="Q396" s="316"/>
      <c r="R396" s="315"/>
      <c r="S396" s="316"/>
      <c r="T396" s="315"/>
      <c r="U396" s="316"/>
      <c r="V396" s="128"/>
      <c r="W396" s="128"/>
      <c r="X396" s="128"/>
      <c r="Y396" s="128"/>
      <c r="Z396" s="128"/>
      <c r="AA396" s="128"/>
      <c r="AB396" s="128"/>
      <c r="AC396" s="128"/>
      <c r="AD396" s="128"/>
    </row>
    <row r="397" spans="1:30" ht="20.100000000000001" customHeight="1">
      <c r="A397" s="66" t="s">
        <v>7776</v>
      </c>
      <c r="B397" s="66" t="s">
        <v>154</v>
      </c>
      <c r="C397" s="127" t="s">
        <v>5963</v>
      </c>
      <c r="D397" s="138"/>
      <c r="E397" s="139"/>
      <c r="F397" s="11">
        <v>46</v>
      </c>
      <c r="G397" s="12">
        <v>100</v>
      </c>
      <c r="H397" s="11">
        <v>48</v>
      </c>
      <c r="I397" s="12">
        <v>90.566037735849065</v>
      </c>
      <c r="J397" s="11">
        <v>56</v>
      </c>
      <c r="K397" s="12">
        <v>98.245614035087712</v>
      </c>
      <c r="L397" s="11">
        <v>70</v>
      </c>
      <c r="M397" s="12">
        <v>97.2</v>
      </c>
      <c r="N397" s="56">
        <v>83</v>
      </c>
      <c r="O397" s="57">
        <v>98.8</v>
      </c>
      <c r="P397" s="56">
        <v>88</v>
      </c>
      <c r="Q397" s="57">
        <v>95.7</v>
      </c>
      <c r="R397" s="56">
        <v>123</v>
      </c>
      <c r="S397" s="57">
        <v>96.9</v>
      </c>
      <c r="T397" s="56"/>
      <c r="U397" s="57"/>
      <c r="V397" s="127" t="s">
        <v>28</v>
      </c>
      <c r="W397" s="127" t="s">
        <v>7406</v>
      </c>
      <c r="X397" s="127" t="s">
        <v>7406</v>
      </c>
      <c r="Y397" s="127" t="s">
        <v>7406</v>
      </c>
      <c r="Z397" s="127" t="s">
        <v>7406</v>
      </c>
      <c r="AA397" s="127" t="s">
        <v>7406</v>
      </c>
      <c r="AB397" s="127" t="s">
        <v>7406</v>
      </c>
      <c r="AC397" s="127"/>
      <c r="AD397" s="127"/>
    </row>
    <row r="398" spans="1:30" ht="20.100000000000001" customHeight="1">
      <c r="A398" s="85"/>
      <c r="B398" s="85"/>
      <c r="C398" s="85"/>
      <c r="D398" s="136" t="s">
        <v>7777</v>
      </c>
      <c r="E398" s="52" t="s">
        <v>174</v>
      </c>
      <c r="F398" s="313"/>
      <c r="G398" s="314"/>
      <c r="H398" s="313"/>
      <c r="I398" s="314"/>
      <c r="J398" s="313"/>
      <c r="K398" s="314"/>
      <c r="L398" s="313"/>
      <c r="M398" s="314"/>
      <c r="N398" s="315"/>
      <c r="O398" s="316"/>
      <c r="P398" s="315"/>
      <c r="Q398" s="316"/>
      <c r="R398" s="315"/>
      <c r="S398" s="316"/>
      <c r="T398" s="315"/>
      <c r="U398" s="316"/>
      <c r="V398" s="128"/>
      <c r="W398" s="128"/>
      <c r="X398" s="128"/>
      <c r="Y398" s="128"/>
      <c r="Z398" s="128"/>
      <c r="AA398" s="128"/>
      <c r="AB398" s="128"/>
      <c r="AC398" s="128"/>
      <c r="AD398" s="128"/>
    </row>
    <row r="399" spans="1:30" ht="20.100000000000001" customHeight="1">
      <c r="A399" s="85"/>
      <c r="B399" s="85"/>
      <c r="C399" s="128"/>
      <c r="D399" s="136" t="s">
        <v>7778</v>
      </c>
      <c r="E399" s="128"/>
      <c r="F399" s="313"/>
      <c r="G399" s="314"/>
      <c r="H399" s="313">
        <v>5</v>
      </c>
      <c r="I399" s="314">
        <v>9.433962264150944</v>
      </c>
      <c r="J399" s="313">
        <v>1</v>
      </c>
      <c r="K399" s="314">
        <v>1.7543859649122806</v>
      </c>
      <c r="L399" s="313">
        <v>2</v>
      </c>
      <c r="M399" s="314">
        <v>2.8</v>
      </c>
      <c r="N399" s="315">
        <v>1</v>
      </c>
      <c r="O399" s="316">
        <v>1.2</v>
      </c>
      <c r="P399" s="315">
        <v>4</v>
      </c>
      <c r="Q399" s="316">
        <v>4.3</v>
      </c>
      <c r="R399" s="315">
        <v>4</v>
      </c>
      <c r="S399" s="316">
        <v>3.1</v>
      </c>
      <c r="T399" s="315"/>
      <c r="U399" s="316"/>
      <c r="V399" s="128"/>
      <c r="W399" s="128"/>
      <c r="X399" s="128"/>
      <c r="Y399" s="128"/>
      <c r="Z399" s="128"/>
      <c r="AA399" s="128"/>
      <c r="AB399" s="128"/>
      <c r="AC399" s="128"/>
      <c r="AD399" s="128"/>
    </row>
    <row r="400" spans="1:30" s="140" customFormat="1" ht="20.100000000000001" customHeight="1">
      <c r="A400" s="125" t="s">
        <v>7779</v>
      </c>
      <c r="B400" s="125" t="s">
        <v>5858</v>
      </c>
      <c r="C400" s="127" t="s">
        <v>5963</v>
      </c>
      <c r="D400" s="125" t="s">
        <v>7780</v>
      </c>
      <c r="E400" s="134" t="s">
        <v>7203</v>
      </c>
      <c r="F400" s="11">
        <v>20</v>
      </c>
      <c r="G400" s="12">
        <v>43.478260869565219</v>
      </c>
      <c r="H400" s="11">
        <v>18</v>
      </c>
      <c r="I400" s="12">
        <v>33.962264150943398</v>
      </c>
      <c r="J400" s="11">
        <v>19</v>
      </c>
      <c r="K400" s="12">
        <v>33.333333333333336</v>
      </c>
      <c r="L400" s="11">
        <v>23</v>
      </c>
      <c r="M400" s="12">
        <v>31.944444444444443</v>
      </c>
      <c r="N400" s="56">
        <v>30</v>
      </c>
      <c r="O400" s="57">
        <v>35.714285714285715</v>
      </c>
      <c r="P400" s="56"/>
      <c r="Q400" s="57"/>
      <c r="R400" s="56"/>
      <c r="S400" s="57"/>
      <c r="T400" s="56"/>
      <c r="U400" s="57"/>
      <c r="V400" s="134" t="s">
        <v>28</v>
      </c>
      <c r="W400" s="134" t="s">
        <v>7406</v>
      </c>
      <c r="X400" s="134" t="s">
        <v>7406</v>
      </c>
      <c r="Y400" s="134" t="s">
        <v>7406</v>
      </c>
      <c r="Z400" s="134" t="s">
        <v>7406</v>
      </c>
      <c r="AA400" s="134"/>
      <c r="AB400" s="134"/>
      <c r="AC400" s="134"/>
      <c r="AD400" s="134"/>
    </row>
    <row r="401" spans="1:30" s="140" customFormat="1" ht="20.100000000000001" customHeight="1">
      <c r="A401" s="126"/>
      <c r="B401" s="126"/>
      <c r="C401" s="131"/>
      <c r="D401" s="126" t="s">
        <v>6920</v>
      </c>
      <c r="E401" s="131"/>
      <c r="F401" s="313">
        <v>15</v>
      </c>
      <c r="G401" s="314">
        <v>32.608695652173914</v>
      </c>
      <c r="H401" s="313">
        <v>25</v>
      </c>
      <c r="I401" s="314">
        <v>47.169811320754718</v>
      </c>
      <c r="J401" s="313">
        <v>29</v>
      </c>
      <c r="K401" s="314">
        <v>50.877192982456137</v>
      </c>
      <c r="L401" s="313">
        <v>31</v>
      </c>
      <c r="M401" s="314">
        <v>43.055555555555557</v>
      </c>
      <c r="N401" s="315">
        <v>35</v>
      </c>
      <c r="O401" s="316">
        <v>41.666666666666664</v>
      </c>
      <c r="P401" s="315"/>
      <c r="Q401" s="316"/>
      <c r="R401" s="315"/>
      <c r="S401" s="316"/>
      <c r="T401" s="315"/>
      <c r="U401" s="316"/>
      <c r="V401" s="131"/>
      <c r="W401" s="131"/>
      <c r="X401" s="131"/>
      <c r="Y401" s="131"/>
      <c r="Z401" s="131"/>
      <c r="AA401" s="131"/>
      <c r="AB401" s="131"/>
      <c r="AC401" s="131"/>
      <c r="AD401" s="131"/>
    </row>
    <row r="402" spans="1:30" s="140" customFormat="1" ht="20.100000000000001" customHeight="1">
      <c r="A402" s="126"/>
      <c r="B402" s="126"/>
      <c r="C402" s="131"/>
      <c r="D402" s="126" t="s">
        <v>6921</v>
      </c>
      <c r="E402" s="131"/>
      <c r="F402" s="313">
        <v>11</v>
      </c>
      <c r="G402" s="314">
        <v>23.913043478260871</v>
      </c>
      <c r="H402" s="313">
        <v>10</v>
      </c>
      <c r="I402" s="314">
        <v>18.867924528301888</v>
      </c>
      <c r="J402" s="313">
        <v>9</v>
      </c>
      <c r="K402" s="314">
        <v>15.789473684210526</v>
      </c>
      <c r="L402" s="313">
        <v>18</v>
      </c>
      <c r="M402" s="314">
        <v>25</v>
      </c>
      <c r="N402" s="315">
        <v>19</v>
      </c>
      <c r="O402" s="316">
        <v>22.61904761904762</v>
      </c>
      <c r="P402" s="315"/>
      <c r="Q402" s="316"/>
      <c r="R402" s="315"/>
      <c r="S402" s="316"/>
      <c r="T402" s="315"/>
      <c r="U402" s="316"/>
      <c r="V402" s="131"/>
      <c r="W402" s="131"/>
      <c r="X402" s="131"/>
      <c r="Y402" s="131"/>
      <c r="Z402" s="131"/>
      <c r="AA402" s="131"/>
      <c r="AB402" s="131"/>
      <c r="AC402" s="131"/>
      <c r="AD402" s="131"/>
    </row>
    <row r="403" spans="1:30" s="140" customFormat="1" ht="20.100000000000001" customHeight="1">
      <c r="A403" s="126"/>
      <c r="B403" s="126"/>
      <c r="C403" s="131"/>
      <c r="D403" s="126" t="s">
        <v>7781</v>
      </c>
      <c r="E403" s="131"/>
      <c r="F403" s="313"/>
      <c r="G403" s="314"/>
      <c r="H403" s="313"/>
      <c r="I403" s="314"/>
      <c r="J403" s="313"/>
      <c r="K403" s="314"/>
      <c r="L403" s="313"/>
      <c r="M403" s="314"/>
      <c r="N403" s="315"/>
      <c r="O403" s="316"/>
      <c r="P403" s="315"/>
      <c r="Q403" s="316"/>
      <c r="R403" s="315"/>
      <c r="S403" s="316"/>
      <c r="T403" s="315"/>
      <c r="U403" s="316"/>
      <c r="V403" s="131"/>
      <c r="W403" s="131"/>
      <c r="X403" s="131"/>
      <c r="Y403" s="131"/>
      <c r="Z403" s="131"/>
      <c r="AA403" s="131"/>
      <c r="AB403" s="131"/>
      <c r="AC403" s="131"/>
      <c r="AD403" s="131"/>
    </row>
    <row r="404" spans="1:30" s="140" customFormat="1" ht="20.100000000000001" customHeight="1">
      <c r="A404" s="126"/>
      <c r="B404" s="126"/>
      <c r="C404" s="131"/>
      <c r="D404" s="126" t="s">
        <v>7249</v>
      </c>
      <c r="E404" s="131"/>
      <c r="F404" s="313"/>
      <c r="G404" s="314"/>
      <c r="H404" s="313"/>
      <c r="I404" s="314"/>
      <c r="J404" s="313"/>
      <c r="K404" s="314"/>
      <c r="L404" s="313"/>
      <c r="M404" s="314"/>
      <c r="N404" s="315"/>
      <c r="O404" s="316"/>
      <c r="P404" s="315"/>
      <c r="Q404" s="316"/>
      <c r="R404" s="315"/>
      <c r="S404" s="316"/>
      <c r="T404" s="315"/>
      <c r="U404" s="316"/>
      <c r="V404" s="131"/>
      <c r="W404" s="131"/>
      <c r="X404" s="131"/>
      <c r="Y404" s="131"/>
      <c r="Z404" s="131"/>
      <c r="AA404" s="131"/>
      <c r="AB404" s="131"/>
      <c r="AC404" s="131"/>
      <c r="AD404" s="131"/>
    </row>
    <row r="405" spans="1:30" s="140" customFormat="1" ht="20.100000000000001" customHeight="1">
      <c r="A405" s="126"/>
      <c r="B405" s="126"/>
      <c r="C405" s="131"/>
      <c r="D405" s="126" t="s">
        <v>7250</v>
      </c>
      <c r="E405" s="131"/>
      <c r="F405" s="313"/>
      <c r="G405" s="314"/>
      <c r="H405" s="313"/>
      <c r="I405" s="314"/>
      <c r="J405" s="313"/>
      <c r="K405" s="314"/>
      <c r="L405" s="313"/>
      <c r="M405" s="314"/>
      <c r="N405" s="315"/>
      <c r="O405" s="316"/>
      <c r="P405" s="315"/>
      <c r="Q405" s="316"/>
      <c r="R405" s="315"/>
      <c r="S405" s="316"/>
      <c r="T405" s="315"/>
      <c r="U405" s="316"/>
      <c r="V405" s="131"/>
      <c r="W405" s="131"/>
      <c r="X405" s="131"/>
      <c r="Y405" s="131"/>
      <c r="Z405" s="131"/>
      <c r="AA405" s="131"/>
      <c r="AB405" s="131"/>
      <c r="AC405" s="131"/>
      <c r="AD405" s="131"/>
    </row>
    <row r="406" spans="1:30" s="140" customFormat="1" ht="20.100000000000001" customHeight="1">
      <c r="A406" s="141" t="s">
        <v>6922</v>
      </c>
      <c r="B406" s="141" t="s">
        <v>5859</v>
      </c>
      <c r="C406" s="142" t="s">
        <v>7782</v>
      </c>
      <c r="D406" s="141"/>
      <c r="E406" s="142"/>
      <c r="F406" s="330"/>
      <c r="G406" s="331"/>
      <c r="H406" s="330"/>
      <c r="I406" s="331"/>
      <c r="J406" s="330"/>
      <c r="K406" s="331"/>
      <c r="L406" s="330"/>
      <c r="M406" s="331"/>
      <c r="N406" s="332"/>
      <c r="O406" s="333"/>
      <c r="P406" s="332"/>
      <c r="Q406" s="333"/>
      <c r="R406" s="332"/>
      <c r="S406" s="333"/>
      <c r="T406" s="332"/>
      <c r="U406" s="333"/>
      <c r="V406" s="142" t="s">
        <v>28</v>
      </c>
      <c r="W406" s="142" t="s">
        <v>7406</v>
      </c>
      <c r="X406" s="142" t="s">
        <v>7406</v>
      </c>
      <c r="Y406" s="142" t="s">
        <v>7406</v>
      </c>
      <c r="Z406" s="142" t="s">
        <v>7406</v>
      </c>
      <c r="AA406" s="142"/>
      <c r="AB406" s="142"/>
      <c r="AC406" s="142"/>
      <c r="AD406" s="142"/>
    </row>
    <row r="407" spans="1:30" ht="20.100000000000001" customHeight="1">
      <c r="A407" s="9" t="s">
        <v>5964</v>
      </c>
      <c r="B407" s="9" t="s">
        <v>155</v>
      </c>
      <c r="C407" s="343" t="s">
        <v>7746</v>
      </c>
      <c r="D407" s="324" t="s">
        <v>7783</v>
      </c>
      <c r="E407" s="343" t="s">
        <v>7309</v>
      </c>
      <c r="F407" s="69"/>
      <c r="G407" s="12"/>
      <c r="H407" s="69"/>
      <c r="I407" s="12"/>
      <c r="J407" s="69">
        <v>44</v>
      </c>
      <c r="K407" s="12">
        <v>5.0400916380297822</v>
      </c>
      <c r="L407" s="11">
        <v>45</v>
      </c>
      <c r="M407" s="12">
        <v>5.2325581395348841</v>
      </c>
      <c r="N407" s="56">
        <v>44</v>
      </c>
      <c r="O407" s="57">
        <v>5.0749711649365628</v>
      </c>
      <c r="P407" s="56">
        <v>54</v>
      </c>
      <c r="Q407" s="57">
        <v>6.3981042654028437</v>
      </c>
      <c r="R407" s="56">
        <v>64</v>
      </c>
      <c r="S407" s="57">
        <v>7.4</v>
      </c>
      <c r="T407" s="56"/>
      <c r="U407" s="57"/>
      <c r="V407" s="12"/>
      <c r="W407" s="343"/>
      <c r="X407" s="343" t="s">
        <v>7406</v>
      </c>
      <c r="Y407" s="343" t="s">
        <v>7406</v>
      </c>
      <c r="Z407" s="343" t="s">
        <v>7406</v>
      </c>
      <c r="AA407" s="343" t="s">
        <v>7406</v>
      </c>
      <c r="AB407" s="343" t="s">
        <v>7406</v>
      </c>
      <c r="AC407" s="343"/>
      <c r="AD407" s="9"/>
    </row>
    <row r="408" spans="1:30" ht="20.100000000000001" customHeight="1">
      <c r="A408" s="311"/>
      <c r="B408" s="311"/>
      <c r="C408" s="344"/>
      <c r="D408" s="325" t="s">
        <v>6722</v>
      </c>
      <c r="E408" s="344"/>
      <c r="F408" s="70"/>
      <c r="G408" s="314"/>
      <c r="H408" s="70"/>
      <c r="I408" s="314"/>
      <c r="J408" s="70">
        <v>9</v>
      </c>
      <c r="K408" s="314">
        <v>1.0309278350515463</v>
      </c>
      <c r="L408" s="313">
        <v>5</v>
      </c>
      <c r="M408" s="314">
        <v>0.58139534883720934</v>
      </c>
      <c r="N408" s="315">
        <v>5</v>
      </c>
      <c r="O408" s="316">
        <v>0.57670126874279126</v>
      </c>
      <c r="P408" s="315">
        <v>9</v>
      </c>
      <c r="Q408" s="316">
        <v>1.066350710900474</v>
      </c>
      <c r="R408" s="315">
        <v>8</v>
      </c>
      <c r="S408" s="316">
        <v>0.93131548311990686</v>
      </c>
      <c r="T408" s="315"/>
      <c r="U408" s="316"/>
      <c r="V408" s="314"/>
      <c r="W408" s="344"/>
      <c r="X408" s="344"/>
      <c r="Y408" s="344"/>
      <c r="Z408" s="344"/>
      <c r="AA408" s="344"/>
      <c r="AB408" s="344"/>
      <c r="AC408" s="344"/>
      <c r="AD408" s="311"/>
    </row>
    <row r="409" spans="1:30" ht="20.100000000000001" customHeight="1">
      <c r="A409" s="311"/>
      <c r="B409" s="311"/>
      <c r="C409" s="344"/>
      <c r="D409" s="325" t="s">
        <v>6723</v>
      </c>
      <c r="E409" s="344"/>
      <c r="F409" s="70"/>
      <c r="G409" s="314"/>
      <c r="H409" s="70"/>
      <c r="I409" s="314"/>
      <c r="J409" s="70">
        <v>4</v>
      </c>
      <c r="K409" s="314">
        <v>0.45819014891179838</v>
      </c>
      <c r="L409" s="313">
        <v>3</v>
      </c>
      <c r="M409" s="314">
        <v>0.34883720930232559</v>
      </c>
      <c r="N409" s="315">
        <v>8</v>
      </c>
      <c r="O409" s="316">
        <v>0.92272202998846597</v>
      </c>
      <c r="P409" s="315">
        <v>8</v>
      </c>
      <c r="Q409" s="316">
        <v>0.94786729857819907</v>
      </c>
      <c r="R409" s="315">
        <v>16</v>
      </c>
      <c r="S409" s="316">
        <v>1.8626309662398137</v>
      </c>
      <c r="T409" s="315"/>
      <c r="U409" s="316"/>
      <c r="V409" s="314"/>
      <c r="W409" s="344"/>
      <c r="X409" s="344"/>
      <c r="Y409" s="344"/>
      <c r="Z409" s="344"/>
      <c r="AA409" s="344"/>
      <c r="AB409" s="344"/>
      <c r="AC409" s="344"/>
      <c r="AD409" s="311"/>
    </row>
    <row r="410" spans="1:30" ht="20.100000000000001" customHeight="1">
      <c r="A410" s="311"/>
      <c r="B410" s="311"/>
      <c r="C410" s="344"/>
      <c r="D410" s="325" t="s">
        <v>6724</v>
      </c>
      <c r="E410" s="344"/>
      <c r="F410" s="70"/>
      <c r="G410" s="314"/>
      <c r="H410" s="70"/>
      <c r="I410" s="314"/>
      <c r="J410" s="70"/>
      <c r="K410" s="314"/>
      <c r="L410" s="313"/>
      <c r="M410" s="314"/>
      <c r="N410" s="315">
        <v>3</v>
      </c>
      <c r="O410" s="316">
        <v>0.34602076124567471</v>
      </c>
      <c r="P410" s="315">
        <v>2</v>
      </c>
      <c r="Q410" s="316">
        <v>0.23696682464454977</v>
      </c>
      <c r="R410" s="315">
        <v>7</v>
      </c>
      <c r="S410" s="316">
        <v>0.81490104772991856</v>
      </c>
      <c r="T410" s="315"/>
      <c r="U410" s="316"/>
      <c r="V410" s="314"/>
      <c r="W410" s="344"/>
      <c r="X410" s="344"/>
      <c r="Y410" s="344"/>
      <c r="Z410" s="344"/>
      <c r="AA410" s="344"/>
      <c r="AB410" s="344"/>
      <c r="AC410" s="344"/>
      <c r="AD410" s="311"/>
    </row>
    <row r="411" spans="1:30" ht="20.100000000000001" customHeight="1">
      <c r="A411" s="311"/>
      <c r="B411" s="311"/>
      <c r="C411" s="344"/>
      <c r="D411" s="325" t="s">
        <v>6725</v>
      </c>
      <c r="E411" s="344"/>
      <c r="F411" s="70"/>
      <c r="G411" s="314"/>
      <c r="H411" s="70"/>
      <c r="I411" s="314"/>
      <c r="J411" s="70">
        <v>2</v>
      </c>
      <c r="K411" s="314">
        <v>0.22909507445589919</v>
      </c>
      <c r="L411" s="313">
        <v>1</v>
      </c>
      <c r="M411" s="314">
        <v>0.11627906976744186</v>
      </c>
      <c r="N411" s="315">
        <v>2</v>
      </c>
      <c r="O411" s="316">
        <v>0.23068050749711649</v>
      </c>
      <c r="P411" s="315">
        <v>6</v>
      </c>
      <c r="Q411" s="316">
        <v>0.7109004739336493</v>
      </c>
      <c r="R411" s="315">
        <v>3</v>
      </c>
      <c r="S411" s="316">
        <v>0.34924330616996507</v>
      </c>
      <c r="T411" s="315"/>
      <c r="U411" s="316"/>
      <c r="V411" s="314"/>
      <c r="W411" s="344"/>
      <c r="X411" s="344"/>
      <c r="Y411" s="344"/>
      <c r="Z411" s="344"/>
      <c r="AA411" s="344"/>
      <c r="AB411" s="344"/>
      <c r="AC411" s="344"/>
      <c r="AD411" s="311"/>
    </row>
    <row r="412" spans="1:30" ht="20.100000000000001" customHeight="1">
      <c r="A412" s="311"/>
      <c r="B412" s="311"/>
      <c r="C412" s="344"/>
      <c r="D412" s="325" t="s">
        <v>6726</v>
      </c>
      <c r="E412" s="344"/>
      <c r="F412" s="70"/>
      <c r="G412" s="314"/>
      <c r="H412" s="70"/>
      <c r="I412" s="314"/>
      <c r="J412" s="70">
        <v>10</v>
      </c>
      <c r="K412" s="314">
        <v>1.1454753722794959</v>
      </c>
      <c r="L412" s="313">
        <v>11</v>
      </c>
      <c r="M412" s="314">
        <v>1.2790697674418605</v>
      </c>
      <c r="N412" s="315">
        <v>13</v>
      </c>
      <c r="O412" s="316">
        <v>1.4994232987312572</v>
      </c>
      <c r="P412" s="315">
        <v>11</v>
      </c>
      <c r="Q412" s="316">
        <v>1.3033175355450237</v>
      </c>
      <c r="R412" s="315">
        <v>19</v>
      </c>
      <c r="S412" s="316">
        <v>2.2118742724097786</v>
      </c>
      <c r="T412" s="315"/>
      <c r="U412" s="316"/>
      <c r="V412" s="314"/>
      <c r="W412" s="344"/>
      <c r="X412" s="344"/>
      <c r="Y412" s="344"/>
      <c r="Z412" s="344"/>
      <c r="AA412" s="344"/>
      <c r="AB412" s="344"/>
      <c r="AC412" s="344"/>
      <c r="AD412" s="311"/>
    </row>
    <row r="413" spans="1:30" ht="20.100000000000001" customHeight="1">
      <c r="A413" s="311"/>
      <c r="B413" s="311"/>
      <c r="C413" s="344"/>
      <c r="D413" s="325" t="s">
        <v>6727</v>
      </c>
      <c r="E413" s="344"/>
      <c r="F413" s="70"/>
      <c r="G413" s="314"/>
      <c r="H413" s="70"/>
      <c r="I413" s="314"/>
      <c r="J413" s="70">
        <v>16</v>
      </c>
      <c r="K413" s="314">
        <v>1.8327605956471935</v>
      </c>
      <c r="L413" s="313">
        <v>11</v>
      </c>
      <c r="M413" s="314">
        <v>1.2790697674418605</v>
      </c>
      <c r="N413" s="315">
        <v>17</v>
      </c>
      <c r="O413" s="316">
        <v>1.9607843137254901</v>
      </c>
      <c r="P413" s="315">
        <v>17</v>
      </c>
      <c r="Q413" s="316">
        <v>2.014218009478673</v>
      </c>
      <c r="R413" s="315">
        <v>19</v>
      </c>
      <c r="S413" s="316">
        <v>2.2118742724097786</v>
      </c>
      <c r="T413" s="315"/>
      <c r="U413" s="316"/>
      <c r="V413" s="314"/>
      <c r="W413" s="344"/>
      <c r="X413" s="344"/>
      <c r="Y413" s="344"/>
      <c r="Z413" s="344"/>
      <c r="AA413" s="344"/>
      <c r="AB413" s="344"/>
      <c r="AC413" s="344"/>
      <c r="AD413" s="311"/>
    </row>
    <row r="414" spans="1:30" ht="20.100000000000001" customHeight="1">
      <c r="A414" s="311"/>
      <c r="B414" s="311"/>
      <c r="C414" s="344"/>
      <c r="D414" s="325" t="s">
        <v>6728</v>
      </c>
      <c r="E414" s="344"/>
      <c r="F414" s="70"/>
      <c r="G414" s="314"/>
      <c r="H414" s="70"/>
      <c r="I414" s="314"/>
      <c r="J414" s="70">
        <v>15</v>
      </c>
      <c r="K414" s="314">
        <v>1.7182130584192439</v>
      </c>
      <c r="L414" s="313">
        <v>17</v>
      </c>
      <c r="M414" s="314">
        <v>1.9767441860465116</v>
      </c>
      <c r="N414" s="315">
        <v>16</v>
      </c>
      <c r="O414" s="316">
        <v>1.8454440599769319</v>
      </c>
      <c r="P414" s="315">
        <v>20</v>
      </c>
      <c r="Q414" s="316">
        <v>2.3696682464454977</v>
      </c>
      <c r="R414" s="315">
        <v>19</v>
      </c>
      <c r="S414" s="316">
        <v>2.2118742724097786</v>
      </c>
      <c r="T414" s="315"/>
      <c r="U414" s="316"/>
      <c r="V414" s="314"/>
      <c r="W414" s="344"/>
      <c r="X414" s="344"/>
      <c r="Y414" s="344"/>
      <c r="Z414" s="344"/>
      <c r="AA414" s="344"/>
      <c r="AB414" s="344"/>
      <c r="AC414" s="344"/>
      <c r="AD414" s="311"/>
    </row>
    <row r="415" spans="1:30" ht="20.100000000000001" customHeight="1">
      <c r="A415" s="311"/>
      <c r="B415" s="311"/>
      <c r="C415" s="344"/>
      <c r="D415" s="325" t="s">
        <v>6729</v>
      </c>
      <c r="E415" s="344"/>
      <c r="F415" s="70"/>
      <c r="G415" s="314"/>
      <c r="H415" s="70"/>
      <c r="I415" s="314"/>
      <c r="J415" s="70">
        <v>1</v>
      </c>
      <c r="K415" s="314">
        <v>0.11454753722794959</v>
      </c>
      <c r="L415" s="313">
        <v>6</v>
      </c>
      <c r="M415" s="314">
        <v>0.69767441860465118</v>
      </c>
      <c r="N415" s="315">
        <v>6</v>
      </c>
      <c r="O415" s="316">
        <v>0.69204152249134943</v>
      </c>
      <c r="P415" s="315">
        <v>11</v>
      </c>
      <c r="Q415" s="316">
        <v>1.3033175355450237</v>
      </c>
      <c r="R415" s="315">
        <v>7</v>
      </c>
      <c r="S415" s="316">
        <v>0.81490104772991856</v>
      </c>
      <c r="T415" s="315"/>
      <c r="U415" s="316"/>
      <c r="V415" s="314"/>
      <c r="W415" s="344"/>
      <c r="X415" s="344"/>
      <c r="Y415" s="344"/>
      <c r="Z415" s="344"/>
      <c r="AA415" s="344"/>
      <c r="AB415" s="344"/>
      <c r="AC415" s="344"/>
      <c r="AD415" s="311"/>
    </row>
    <row r="416" spans="1:30" ht="20.100000000000001" customHeight="1">
      <c r="A416" s="311"/>
      <c r="B416" s="311"/>
      <c r="C416" s="344"/>
      <c r="D416" s="325" t="s">
        <v>6730</v>
      </c>
      <c r="E416" s="344"/>
      <c r="F416" s="70"/>
      <c r="G416" s="314"/>
      <c r="H416" s="70"/>
      <c r="I416" s="314"/>
      <c r="J416" s="70">
        <v>2</v>
      </c>
      <c r="K416" s="314">
        <v>0.22909507445589919</v>
      </c>
      <c r="L416" s="313">
        <v>4</v>
      </c>
      <c r="M416" s="314">
        <v>0.46511627906976744</v>
      </c>
      <c r="N416" s="315">
        <v>3</v>
      </c>
      <c r="O416" s="316">
        <v>0.34602076124567471</v>
      </c>
      <c r="P416" s="315">
        <v>6</v>
      </c>
      <c r="Q416" s="316">
        <v>0.7109004739336493</v>
      </c>
      <c r="R416" s="315">
        <v>3</v>
      </c>
      <c r="S416" s="316">
        <v>0.34924330616996507</v>
      </c>
      <c r="T416" s="315"/>
      <c r="U416" s="316"/>
      <c r="V416" s="314"/>
      <c r="W416" s="344"/>
      <c r="X416" s="344"/>
      <c r="Y416" s="344"/>
      <c r="Z416" s="344"/>
      <c r="AA416" s="344"/>
      <c r="AB416" s="344"/>
      <c r="AC416" s="344"/>
      <c r="AD416" s="311"/>
    </row>
    <row r="417" spans="1:30" ht="20.100000000000001" customHeight="1">
      <c r="A417" s="311"/>
      <c r="B417" s="311"/>
      <c r="C417" s="344"/>
      <c r="D417" s="325" t="s">
        <v>6731</v>
      </c>
      <c r="E417" s="344"/>
      <c r="F417" s="70"/>
      <c r="G417" s="314"/>
      <c r="H417" s="70"/>
      <c r="I417" s="314"/>
      <c r="J417" s="70">
        <v>2</v>
      </c>
      <c r="K417" s="314">
        <v>0.22909507445589919</v>
      </c>
      <c r="L417" s="313">
        <v>3</v>
      </c>
      <c r="M417" s="314">
        <v>0.34883720930232559</v>
      </c>
      <c r="N417" s="315">
        <v>6</v>
      </c>
      <c r="O417" s="316">
        <v>0.69204152249134943</v>
      </c>
      <c r="P417" s="315">
        <v>7</v>
      </c>
      <c r="Q417" s="316">
        <v>0.82938388625592419</v>
      </c>
      <c r="R417" s="315">
        <v>14</v>
      </c>
      <c r="S417" s="316">
        <v>1.6298020954598371</v>
      </c>
      <c r="T417" s="315"/>
      <c r="U417" s="316"/>
      <c r="V417" s="314"/>
      <c r="W417" s="344"/>
      <c r="X417" s="344"/>
      <c r="Y417" s="344"/>
      <c r="Z417" s="344"/>
      <c r="AA417" s="344"/>
      <c r="AB417" s="344"/>
      <c r="AC417" s="344"/>
      <c r="AD417" s="311"/>
    </row>
    <row r="418" spans="1:30" ht="20.100000000000001" customHeight="1">
      <c r="A418" s="311"/>
      <c r="B418" s="311"/>
      <c r="C418" s="344"/>
      <c r="D418" s="143" t="s">
        <v>7292</v>
      </c>
      <c r="E418" s="344"/>
      <c r="F418" s="70"/>
      <c r="G418" s="314"/>
      <c r="H418" s="70"/>
      <c r="I418" s="314"/>
      <c r="J418" s="70">
        <v>768</v>
      </c>
      <c r="K418" s="314">
        <v>87.972508591065292</v>
      </c>
      <c r="L418" s="313">
        <v>754</v>
      </c>
      <c r="M418" s="314">
        <v>87.674418604651166</v>
      </c>
      <c r="N418" s="315">
        <v>744</v>
      </c>
      <c r="O418" s="316">
        <v>85.813148788927336</v>
      </c>
      <c r="P418" s="315">
        <v>693</v>
      </c>
      <c r="Q418" s="316">
        <v>82.109004739336498</v>
      </c>
      <c r="R418" s="315">
        <v>680</v>
      </c>
      <c r="S418" s="316">
        <v>79.099999999999994</v>
      </c>
      <c r="T418" s="315"/>
      <c r="U418" s="316"/>
      <c r="V418" s="314"/>
      <c r="W418" s="344"/>
      <c r="X418" s="344"/>
      <c r="Y418" s="344"/>
      <c r="Z418" s="344"/>
      <c r="AA418" s="344"/>
      <c r="AB418" s="344"/>
      <c r="AC418" s="344"/>
      <c r="AD418" s="311"/>
    </row>
    <row r="419" spans="1:30" ht="20.100000000000001" customHeight="1">
      <c r="A419" s="311"/>
      <c r="B419" s="311"/>
      <c r="C419" s="344"/>
      <c r="D419" s="55" t="s">
        <v>1959</v>
      </c>
      <c r="E419" s="323"/>
      <c r="F419" s="70"/>
      <c r="G419" s="314"/>
      <c r="H419" s="70"/>
      <c r="I419" s="314"/>
      <c r="J419" s="70"/>
      <c r="K419" s="314"/>
      <c r="L419" s="313"/>
      <c r="M419" s="314"/>
      <c r="N419" s="315"/>
      <c r="O419" s="316"/>
      <c r="P419" s="315"/>
      <c r="Q419" s="316"/>
      <c r="R419" s="315"/>
      <c r="S419" s="316"/>
      <c r="T419" s="315"/>
      <c r="U419" s="316"/>
      <c r="V419" s="314"/>
      <c r="W419" s="344"/>
      <c r="X419" s="344"/>
      <c r="Y419" s="344"/>
      <c r="Z419" s="344"/>
      <c r="AA419" s="344"/>
      <c r="AB419" s="344"/>
      <c r="AC419" s="344"/>
      <c r="AD419" s="311"/>
    </row>
    <row r="420" spans="1:30" ht="20.100000000000001" customHeight="1">
      <c r="A420" s="311"/>
      <c r="B420" s="311"/>
      <c r="C420" s="344"/>
      <c r="D420" s="55" t="s">
        <v>1960</v>
      </c>
      <c r="E420" s="326"/>
      <c r="F420" s="70"/>
      <c r="G420" s="314"/>
      <c r="H420" s="70"/>
      <c r="I420" s="314"/>
      <c r="J420" s="70"/>
      <c r="K420" s="314"/>
      <c r="L420" s="313"/>
      <c r="M420" s="314"/>
      <c r="N420" s="315"/>
      <c r="O420" s="316"/>
      <c r="P420" s="315"/>
      <c r="Q420" s="316"/>
      <c r="R420" s="315">
        <v>1</v>
      </c>
      <c r="S420" s="316">
        <v>0.1</v>
      </c>
      <c r="T420" s="315"/>
      <c r="U420" s="316"/>
      <c r="V420" s="314"/>
      <c r="W420" s="344"/>
      <c r="X420" s="344"/>
      <c r="Y420" s="344"/>
      <c r="Z420" s="344"/>
      <c r="AA420" s="344"/>
      <c r="AB420" s="344"/>
      <c r="AC420" s="344"/>
      <c r="AD420" s="311"/>
    </row>
    <row r="421" spans="1:30" ht="20.100000000000001" customHeight="1">
      <c r="A421" s="9" t="s">
        <v>5965</v>
      </c>
      <c r="B421" s="9" t="s">
        <v>156</v>
      </c>
      <c r="C421" s="343" t="s">
        <v>7746</v>
      </c>
      <c r="D421" s="324" t="s">
        <v>7783</v>
      </c>
      <c r="E421" s="48"/>
      <c r="F421" s="69"/>
      <c r="G421" s="12"/>
      <c r="H421" s="69"/>
      <c r="I421" s="12"/>
      <c r="J421" s="69">
        <v>1</v>
      </c>
      <c r="K421" s="12">
        <v>1.0416666666666665</v>
      </c>
      <c r="L421" s="11"/>
      <c r="M421" s="12"/>
      <c r="N421" s="56"/>
      <c r="O421" s="57"/>
      <c r="P421" s="56"/>
      <c r="Q421" s="57"/>
      <c r="R421" s="56">
        <v>1</v>
      </c>
      <c r="S421" s="57">
        <v>0.67567567567567566</v>
      </c>
      <c r="T421" s="56"/>
      <c r="U421" s="57"/>
      <c r="V421" s="12"/>
      <c r="W421" s="343"/>
      <c r="X421" s="343" t="s">
        <v>7406</v>
      </c>
      <c r="Y421" s="343" t="s">
        <v>7406</v>
      </c>
      <c r="Z421" s="343" t="s">
        <v>7406</v>
      </c>
      <c r="AA421" s="343" t="s">
        <v>7406</v>
      </c>
      <c r="AB421" s="343" t="s">
        <v>7406</v>
      </c>
      <c r="AC421" s="343"/>
      <c r="AD421" s="9"/>
    </row>
    <row r="422" spans="1:30" ht="20.100000000000001" customHeight="1">
      <c r="A422" s="311"/>
      <c r="B422" s="311"/>
      <c r="C422" s="344"/>
      <c r="D422" s="325" t="s">
        <v>6722</v>
      </c>
      <c r="E422" s="323"/>
      <c r="F422" s="70"/>
      <c r="G422" s="314"/>
      <c r="H422" s="70"/>
      <c r="I422" s="314"/>
      <c r="J422" s="70">
        <v>43</v>
      </c>
      <c r="K422" s="314">
        <v>44.791666666666671</v>
      </c>
      <c r="L422" s="313">
        <v>42</v>
      </c>
      <c r="M422" s="314">
        <v>45.652173913043477</v>
      </c>
      <c r="N422" s="315">
        <v>41</v>
      </c>
      <c r="O422" s="316">
        <v>35.964912280701753</v>
      </c>
      <c r="P422" s="315">
        <v>54</v>
      </c>
      <c r="Q422" s="316">
        <v>38.571428571428569</v>
      </c>
      <c r="R422" s="315">
        <v>60</v>
      </c>
      <c r="S422" s="316">
        <v>40.54054054054054</v>
      </c>
      <c r="T422" s="315"/>
      <c r="U422" s="316"/>
      <c r="V422" s="314"/>
      <c r="W422" s="344"/>
      <c r="X422" s="344"/>
      <c r="Y422" s="344"/>
      <c r="Z422" s="344"/>
      <c r="AA422" s="344"/>
      <c r="AB422" s="344"/>
      <c r="AC422" s="344"/>
      <c r="AD422" s="311"/>
    </row>
    <row r="423" spans="1:30" ht="20.100000000000001" customHeight="1">
      <c r="A423" s="311"/>
      <c r="B423" s="311"/>
      <c r="C423" s="344"/>
      <c r="D423" s="325" t="s">
        <v>6723</v>
      </c>
      <c r="E423" s="323"/>
      <c r="F423" s="70"/>
      <c r="G423" s="314"/>
      <c r="H423" s="70"/>
      <c r="I423" s="314"/>
      <c r="J423" s="70">
        <v>7</v>
      </c>
      <c r="K423" s="314">
        <v>7.291666666666667</v>
      </c>
      <c r="L423" s="313">
        <v>5</v>
      </c>
      <c r="M423" s="314">
        <v>5.4347826086956523</v>
      </c>
      <c r="N423" s="315">
        <v>5</v>
      </c>
      <c r="O423" s="316">
        <v>4.3859649122807021</v>
      </c>
      <c r="P423" s="315">
        <v>10</v>
      </c>
      <c r="Q423" s="316">
        <v>7.1428571428571432</v>
      </c>
      <c r="R423" s="315">
        <v>8</v>
      </c>
      <c r="S423" s="316">
        <v>5.4054054054054053</v>
      </c>
      <c r="T423" s="315"/>
      <c r="U423" s="316"/>
      <c r="V423" s="314"/>
      <c r="W423" s="344"/>
      <c r="X423" s="344"/>
      <c r="Y423" s="344"/>
      <c r="Z423" s="344"/>
      <c r="AA423" s="344"/>
      <c r="AB423" s="344"/>
      <c r="AC423" s="344"/>
      <c r="AD423" s="311"/>
    </row>
    <row r="424" spans="1:30" ht="20.100000000000001" customHeight="1">
      <c r="A424" s="311"/>
      <c r="B424" s="311"/>
      <c r="C424" s="344"/>
      <c r="D424" s="325" t="s">
        <v>6724</v>
      </c>
      <c r="E424" s="323"/>
      <c r="F424" s="70"/>
      <c r="G424" s="314"/>
      <c r="H424" s="70"/>
      <c r="I424" s="314"/>
      <c r="J424" s="70">
        <v>2</v>
      </c>
      <c r="K424" s="314">
        <v>2.083333333333333</v>
      </c>
      <c r="L424" s="313">
        <v>1</v>
      </c>
      <c r="M424" s="314">
        <v>1.0869565217391304</v>
      </c>
      <c r="N424" s="315">
        <v>4</v>
      </c>
      <c r="O424" s="316">
        <v>3.5087719298245612</v>
      </c>
      <c r="P424" s="315">
        <v>4</v>
      </c>
      <c r="Q424" s="316">
        <v>2.8571428571428572</v>
      </c>
      <c r="R424" s="315">
        <v>9</v>
      </c>
      <c r="S424" s="316">
        <v>6.0810810810810807</v>
      </c>
      <c r="T424" s="315"/>
      <c r="U424" s="316"/>
      <c r="V424" s="314"/>
      <c r="W424" s="344"/>
      <c r="X424" s="344"/>
      <c r="Y424" s="344"/>
      <c r="Z424" s="344"/>
      <c r="AA424" s="344"/>
      <c r="AB424" s="344"/>
      <c r="AC424" s="344"/>
      <c r="AD424" s="311"/>
    </row>
    <row r="425" spans="1:30" ht="20.100000000000001" customHeight="1">
      <c r="A425" s="311"/>
      <c r="B425" s="311"/>
      <c r="C425" s="344"/>
      <c r="D425" s="325" t="s">
        <v>6725</v>
      </c>
      <c r="E425" s="323"/>
      <c r="F425" s="70"/>
      <c r="G425" s="314"/>
      <c r="H425" s="70"/>
      <c r="I425" s="314"/>
      <c r="J425" s="70"/>
      <c r="K425" s="314"/>
      <c r="L425" s="313"/>
      <c r="M425" s="314"/>
      <c r="N425" s="315">
        <v>2</v>
      </c>
      <c r="O425" s="316">
        <v>1.7543859649122806</v>
      </c>
      <c r="P425" s="315">
        <v>1</v>
      </c>
      <c r="Q425" s="316">
        <v>0.7142857142857143</v>
      </c>
      <c r="R425" s="315">
        <v>5</v>
      </c>
      <c r="S425" s="316">
        <v>3.3783783783783785</v>
      </c>
      <c r="T425" s="315"/>
      <c r="U425" s="316"/>
      <c r="V425" s="314"/>
      <c r="W425" s="344"/>
      <c r="X425" s="344"/>
      <c r="Y425" s="344"/>
      <c r="Z425" s="344"/>
      <c r="AA425" s="344"/>
      <c r="AB425" s="344"/>
      <c r="AC425" s="344"/>
      <c r="AD425" s="311"/>
    </row>
    <row r="426" spans="1:30" ht="20.100000000000001" customHeight="1">
      <c r="A426" s="311"/>
      <c r="B426" s="311"/>
      <c r="C426" s="344"/>
      <c r="D426" s="325" t="s">
        <v>6726</v>
      </c>
      <c r="E426" s="323"/>
      <c r="F426" s="70"/>
      <c r="G426" s="314"/>
      <c r="H426" s="70"/>
      <c r="I426" s="314"/>
      <c r="J426" s="70">
        <v>1</v>
      </c>
      <c r="K426" s="314">
        <v>1.0416666666666665</v>
      </c>
      <c r="L426" s="313">
        <v>2</v>
      </c>
      <c r="M426" s="314">
        <v>2.1739130434782608</v>
      </c>
      <c r="N426" s="315">
        <v>2</v>
      </c>
      <c r="O426" s="316">
        <v>1.7543859649122806</v>
      </c>
      <c r="P426" s="315">
        <v>5</v>
      </c>
      <c r="Q426" s="316">
        <v>3.5714285714285716</v>
      </c>
      <c r="R426" s="315">
        <v>6</v>
      </c>
      <c r="S426" s="316">
        <v>4.0540540540540544</v>
      </c>
      <c r="T426" s="315"/>
      <c r="U426" s="316"/>
      <c r="V426" s="314"/>
      <c r="W426" s="344"/>
      <c r="X426" s="344"/>
      <c r="Y426" s="344"/>
      <c r="Z426" s="344"/>
      <c r="AA426" s="344"/>
      <c r="AB426" s="344"/>
      <c r="AC426" s="344"/>
      <c r="AD426" s="311"/>
    </row>
    <row r="427" spans="1:30" ht="20.100000000000001" customHeight="1">
      <c r="A427" s="311"/>
      <c r="B427" s="311"/>
      <c r="C427" s="344"/>
      <c r="D427" s="325" t="s">
        <v>6727</v>
      </c>
      <c r="E427" s="323"/>
      <c r="F427" s="70"/>
      <c r="G427" s="314"/>
      <c r="H427" s="70"/>
      <c r="I427" s="314"/>
      <c r="J427" s="70">
        <v>12</v>
      </c>
      <c r="K427" s="314">
        <v>12.5</v>
      </c>
      <c r="L427" s="313">
        <v>15</v>
      </c>
      <c r="M427" s="314">
        <v>16.304347826086957</v>
      </c>
      <c r="N427" s="315">
        <v>18</v>
      </c>
      <c r="O427" s="316">
        <v>15.789473684210526</v>
      </c>
      <c r="P427" s="315">
        <v>14</v>
      </c>
      <c r="Q427" s="316">
        <v>10</v>
      </c>
      <c r="R427" s="315">
        <v>18</v>
      </c>
      <c r="S427" s="316">
        <v>12.162162162162161</v>
      </c>
      <c r="T427" s="315"/>
      <c r="U427" s="316"/>
      <c r="V427" s="314"/>
      <c r="W427" s="344"/>
      <c r="X427" s="344"/>
      <c r="Y427" s="344"/>
      <c r="Z427" s="344"/>
      <c r="AA427" s="344"/>
      <c r="AB427" s="344"/>
      <c r="AC427" s="344"/>
      <c r="AD427" s="311"/>
    </row>
    <row r="428" spans="1:30" ht="20.100000000000001" customHeight="1">
      <c r="A428" s="311"/>
      <c r="B428" s="311"/>
      <c r="C428" s="344"/>
      <c r="D428" s="325" t="s">
        <v>6728</v>
      </c>
      <c r="E428" s="323"/>
      <c r="F428" s="70"/>
      <c r="G428" s="314"/>
      <c r="H428" s="70"/>
      <c r="I428" s="314"/>
      <c r="J428" s="70">
        <v>17</v>
      </c>
      <c r="K428" s="314">
        <v>17.708333333333336</v>
      </c>
      <c r="L428" s="313">
        <v>10</v>
      </c>
      <c r="M428" s="314">
        <v>10.869565217391305</v>
      </c>
      <c r="N428" s="315">
        <v>22</v>
      </c>
      <c r="O428" s="316">
        <v>19.298245614035089</v>
      </c>
      <c r="P428" s="315">
        <v>22</v>
      </c>
      <c r="Q428" s="316">
        <v>15.714285714285714</v>
      </c>
      <c r="R428" s="315">
        <v>18</v>
      </c>
      <c r="S428" s="316">
        <v>12.162162162162161</v>
      </c>
      <c r="T428" s="315"/>
      <c r="U428" s="316"/>
      <c r="V428" s="314"/>
      <c r="W428" s="344"/>
      <c r="X428" s="344"/>
      <c r="Y428" s="344"/>
      <c r="Z428" s="344"/>
      <c r="AA428" s="344"/>
      <c r="AB428" s="344"/>
      <c r="AC428" s="344"/>
      <c r="AD428" s="311"/>
    </row>
    <row r="429" spans="1:30" ht="20.100000000000001" customHeight="1">
      <c r="A429" s="311"/>
      <c r="B429" s="311"/>
      <c r="C429" s="344"/>
      <c r="D429" s="325" t="s">
        <v>6729</v>
      </c>
      <c r="E429" s="323"/>
      <c r="F429" s="70"/>
      <c r="G429" s="314"/>
      <c r="H429" s="70"/>
      <c r="I429" s="314"/>
      <c r="J429" s="70">
        <v>13</v>
      </c>
      <c r="K429" s="314">
        <v>13.541666666666666</v>
      </c>
      <c r="L429" s="313">
        <v>11</v>
      </c>
      <c r="M429" s="314">
        <v>11.956521739130435</v>
      </c>
      <c r="N429" s="315">
        <v>16</v>
      </c>
      <c r="O429" s="316">
        <v>14.035087719298245</v>
      </c>
      <c r="P429" s="315">
        <v>17</v>
      </c>
      <c r="Q429" s="316">
        <v>12.142857142857142</v>
      </c>
      <c r="R429" s="315">
        <v>13</v>
      </c>
      <c r="S429" s="316">
        <v>8.7837837837837842</v>
      </c>
      <c r="T429" s="315"/>
      <c r="U429" s="316"/>
      <c r="V429" s="314"/>
      <c r="W429" s="344"/>
      <c r="X429" s="344"/>
      <c r="Y429" s="344"/>
      <c r="Z429" s="344"/>
      <c r="AA429" s="344"/>
      <c r="AB429" s="344"/>
      <c r="AC429" s="344"/>
      <c r="AD429" s="311"/>
    </row>
    <row r="430" spans="1:30" ht="20.100000000000001" customHeight="1">
      <c r="A430" s="311"/>
      <c r="B430" s="311"/>
      <c r="C430" s="344"/>
      <c r="D430" s="325" t="s">
        <v>6730</v>
      </c>
      <c r="E430" s="323"/>
      <c r="F430" s="70"/>
      <c r="G430" s="314"/>
      <c r="H430" s="70"/>
      <c r="I430" s="314"/>
      <c r="J430" s="70"/>
      <c r="K430" s="314"/>
      <c r="L430" s="313">
        <v>3</v>
      </c>
      <c r="M430" s="314">
        <v>3.2608695652173911</v>
      </c>
      <c r="N430" s="315">
        <v>4</v>
      </c>
      <c r="O430" s="316">
        <v>3.5087719298245612</v>
      </c>
      <c r="P430" s="315">
        <v>9</v>
      </c>
      <c r="Q430" s="316">
        <v>6.4285714285714288</v>
      </c>
      <c r="R430" s="315">
        <v>8</v>
      </c>
      <c r="S430" s="316">
        <v>5.4054054054054053</v>
      </c>
      <c r="T430" s="315"/>
      <c r="U430" s="316"/>
      <c r="V430" s="314"/>
      <c r="W430" s="344"/>
      <c r="X430" s="344"/>
      <c r="Y430" s="344"/>
      <c r="Z430" s="344"/>
      <c r="AA430" s="344"/>
      <c r="AB430" s="344"/>
      <c r="AC430" s="344"/>
      <c r="AD430" s="311"/>
    </row>
    <row r="431" spans="1:30" ht="20.100000000000001" customHeight="1">
      <c r="A431" s="311"/>
      <c r="B431" s="311"/>
      <c r="C431" s="344"/>
      <c r="D431" s="325" t="s">
        <v>6731</v>
      </c>
      <c r="E431" s="323"/>
      <c r="F431" s="70"/>
      <c r="G431" s="314"/>
      <c r="H431" s="70"/>
      <c r="I431" s="314"/>
      <c r="J431" s="70"/>
      <c r="K431" s="314"/>
      <c r="L431" s="313">
        <v>3</v>
      </c>
      <c r="M431" s="314">
        <v>3.2608695652173911</v>
      </c>
      <c r="N431" s="315"/>
      <c r="O431" s="316"/>
      <c r="P431" s="315">
        <v>4</v>
      </c>
      <c r="Q431" s="316">
        <v>2.8571428571428572</v>
      </c>
      <c r="R431" s="315">
        <v>2</v>
      </c>
      <c r="S431" s="316">
        <v>1.3513513513513513</v>
      </c>
      <c r="T431" s="315"/>
      <c r="U431" s="316"/>
      <c r="V431" s="314"/>
      <c r="W431" s="344"/>
      <c r="X431" s="344"/>
      <c r="Y431" s="344"/>
      <c r="Z431" s="344"/>
      <c r="AA431" s="344"/>
      <c r="AB431" s="344"/>
      <c r="AC431" s="344"/>
      <c r="AD431" s="311"/>
    </row>
    <row r="432" spans="1:30" ht="20.100000000000001" customHeight="1">
      <c r="A432" s="311"/>
      <c r="B432" s="311"/>
      <c r="C432" s="344"/>
      <c r="D432" s="143" t="s">
        <v>7292</v>
      </c>
      <c r="E432" s="323"/>
      <c r="F432" s="70"/>
      <c r="G432" s="314"/>
      <c r="H432" s="70"/>
      <c r="I432" s="314"/>
      <c r="J432" s="70"/>
      <c r="K432" s="314"/>
      <c r="L432" s="313"/>
      <c r="M432" s="314"/>
      <c r="N432" s="315"/>
      <c r="O432" s="316"/>
      <c r="P432" s="315"/>
      <c r="Q432" s="316"/>
      <c r="R432" s="315"/>
      <c r="S432" s="316"/>
      <c r="T432" s="315"/>
      <c r="U432" s="316"/>
      <c r="V432" s="314"/>
      <c r="W432" s="344"/>
      <c r="X432" s="344"/>
      <c r="Y432" s="344"/>
      <c r="Z432" s="344"/>
      <c r="AA432" s="344"/>
      <c r="AB432" s="344"/>
      <c r="AC432" s="344"/>
      <c r="AD432" s="311"/>
    </row>
    <row r="433" spans="1:30" ht="20.100000000000001" customHeight="1">
      <c r="A433" s="311"/>
      <c r="B433" s="311"/>
      <c r="C433" s="344"/>
      <c r="D433" s="55" t="s">
        <v>1959</v>
      </c>
      <c r="E433" s="323"/>
      <c r="F433" s="70"/>
      <c r="G433" s="314"/>
      <c r="H433" s="70"/>
      <c r="I433" s="314"/>
      <c r="J433" s="70"/>
      <c r="K433" s="314"/>
      <c r="L433" s="313"/>
      <c r="M433" s="314"/>
      <c r="N433" s="315"/>
      <c r="O433" s="316"/>
      <c r="P433" s="315"/>
      <c r="Q433" s="316"/>
      <c r="R433" s="315"/>
      <c r="S433" s="316"/>
      <c r="T433" s="315"/>
      <c r="U433" s="316"/>
      <c r="V433" s="314"/>
      <c r="W433" s="344"/>
      <c r="X433" s="344"/>
      <c r="Y433" s="344"/>
      <c r="Z433" s="344"/>
      <c r="AA433" s="344"/>
      <c r="AB433" s="344"/>
      <c r="AC433" s="344"/>
      <c r="AD433" s="311"/>
    </row>
    <row r="434" spans="1:30" ht="20.100000000000001" customHeight="1">
      <c r="A434" s="311"/>
      <c r="B434" s="311"/>
      <c r="C434" s="344"/>
      <c r="D434" s="55" t="s">
        <v>1960</v>
      </c>
      <c r="E434" s="318"/>
      <c r="F434" s="70"/>
      <c r="G434" s="314"/>
      <c r="H434" s="70"/>
      <c r="I434" s="314"/>
      <c r="J434" s="70"/>
      <c r="K434" s="314"/>
      <c r="L434" s="313"/>
      <c r="M434" s="314"/>
      <c r="N434" s="315"/>
      <c r="O434" s="316"/>
      <c r="P434" s="315"/>
      <c r="Q434" s="316"/>
      <c r="R434" s="315"/>
      <c r="S434" s="316"/>
      <c r="T434" s="315"/>
      <c r="U434" s="316"/>
      <c r="V434" s="314"/>
      <c r="W434" s="344"/>
      <c r="X434" s="344"/>
      <c r="Y434" s="344"/>
      <c r="Z434" s="344"/>
      <c r="AA434" s="344"/>
      <c r="AB434" s="344"/>
      <c r="AC434" s="344"/>
      <c r="AD434" s="311"/>
    </row>
    <row r="435" spans="1:30" ht="20.100000000000001" customHeight="1">
      <c r="A435" s="9" t="s">
        <v>5966</v>
      </c>
      <c r="B435" s="9" t="s">
        <v>157</v>
      </c>
      <c r="C435" s="343" t="s">
        <v>7746</v>
      </c>
      <c r="D435" s="9" t="s">
        <v>7783</v>
      </c>
      <c r="E435" s="343" t="s">
        <v>7309</v>
      </c>
      <c r="F435" s="11"/>
      <c r="G435" s="12"/>
      <c r="H435" s="11"/>
      <c r="I435" s="12"/>
      <c r="J435" s="11">
        <v>1</v>
      </c>
      <c r="K435" s="12">
        <v>1.1494252873563218</v>
      </c>
      <c r="L435" s="11"/>
      <c r="M435" s="12"/>
      <c r="N435" s="56"/>
      <c r="O435" s="57"/>
      <c r="P435" s="56">
        <v>1</v>
      </c>
      <c r="Q435" s="57">
        <v>0.86206896551724133</v>
      </c>
      <c r="R435" s="56">
        <v>2</v>
      </c>
      <c r="S435" s="57">
        <v>1.5873015873015872</v>
      </c>
      <c r="T435" s="56"/>
      <c r="U435" s="57"/>
      <c r="V435" s="12"/>
      <c r="W435" s="343"/>
      <c r="X435" s="343" t="s">
        <v>7406</v>
      </c>
      <c r="Y435" s="343" t="s">
        <v>7406</v>
      </c>
      <c r="Z435" s="343" t="s">
        <v>7406</v>
      </c>
      <c r="AA435" s="343" t="s">
        <v>7406</v>
      </c>
      <c r="AB435" s="343" t="s">
        <v>7406</v>
      </c>
      <c r="AC435" s="343"/>
      <c r="AD435" s="9"/>
    </row>
    <row r="436" spans="1:30" ht="20.100000000000001" customHeight="1">
      <c r="A436" s="311"/>
      <c r="B436" s="311"/>
      <c r="C436" s="344"/>
      <c r="D436" s="311" t="s">
        <v>6722</v>
      </c>
      <c r="E436" s="344"/>
      <c r="F436" s="313"/>
      <c r="G436" s="314"/>
      <c r="H436" s="313"/>
      <c r="I436" s="314"/>
      <c r="J436" s="313"/>
      <c r="K436" s="314"/>
      <c r="L436" s="313">
        <v>1</v>
      </c>
      <c r="M436" s="314">
        <v>1.25</v>
      </c>
      <c r="N436" s="315"/>
      <c r="O436" s="316"/>
      <c r="P436" s="315">
        <v>1</v>
      </c>
      <c r="Q436" s="316">
        <v>0.86206896551724133</v>
      </c>
      <c r="R436" s="315">
        <v>1</v>
      </c>
      <c r="S436" s="316">
        <v>0.79365079365079361</v>
      </c>
      <c r="T436" s="315"/>
      <c r="U436" s="316"/>
      <c r="V436" s="314"/>
      <c r="W436" s="344"/>
      <c r="X436" s="344"/>
      <c r="Y436" s="344"/>
      <c r="Z436" s="344"/>
      <c r="AA436" s="344"/>
      <c r="AB436" s="344"/>
      <c r="AC436" s="344"/>
      <c r="AD436" s="311"/>
    </row>
    <row r="437" spans="1:30" ht="20.100000000000001" customHeight="1">
      <c r="A437" s="311"/>
      <c r="B437" s="311"/>
      <c r="C437" s="344"/>
      <c r="D437" s="311" t="s">
        <v>6723</v>
      </c>
      <c r="E437" s="344"/>
      <c r="F437" s="313"/>
      <c r="G437" s="314"/>
      <c r="H437" s="313"/>
      <c r="I437" s="314"/>
      <c r="J437" s="313">
        <v>44</v>
      </c>
      <c r="K437" s="314">
        <v>50.574712643678161</v>
      </c>
      <c r="L437" s="313">
        <v>41</v>
      </c>
      <c r="M437" s="314">
        <v>51.25</v>
      </c>
      <c r="N437" s="315">
        <v>38</v>
      </c>
      <c r="O437" s="316">
        <v>36.53846153846154</v>
      </c>
      <c r="P437" s="315">
        <v>51</v>
      </c>
      <c r="Q437" s="316">
        <v>43.96551724137931</v>
      </c>
      <c r="R437" s="315">
        <v>52</v>
      </c>
      <c r="S437" s="316">
        <v>41.269841269841272</v>
      </c>
      <c r="T437" s="315"/>
      <c r="U437" s="316"/>
      <c r="V437" s="314"/>
      <c r="W437" s="344"/>
      <c r="X437" s="344"/>
      <c r="Y437" s="344"/>
      <c r="Z437" s="344"/>
      <c r="AA437" s="344"/>
      <c r="AB437" s="344"/>
      <c r="AC437" s="344"/>
      <c r="AD437" s="311"/>
    </row>
    <row r="438" spans="1:30" ht="20.100000000000001" customHeight="1">
      <c r="A438" s="311"/>
      <c r="B438" s="311"/>
      <c r="C438" s="344"/>
      <c r="D438" s="311" t="s">
        <v>6724</v>
      </c>
      <c r="E438" s="344"/>
      <c r="F438" s="313"/>
      <c r="G438" s="314"/>
      <c r="H438" s="313"/>
      <c r="I438" s="314"/>
      <c r="J438" s="313">
        <v>3</v>
      </c>
      <c r="K438" s="314">
        <v>3.4482758620689653</v>
      </c>
      <c r="L438" s="313">
        <v>4</v>
      </c>
      <c r="M438" s="314">
        <v>5</v>
      </c>
      <c r="N438" s="315">
        <v>1</v>
      </c>
      <c r="O438" s="316">
        <v>0.96153846153846156</v>
      </c>
      <c r="P438" s="315">
        <v>6</v>
      </c>
      <c r="Q438" s="316">
        <v>5.1724137931034484</v>
      </c>
      <c r="R438" s="315">
        <v>4</v>
      </c>
      <c r="S438" s="316">
        <v>3.1746031746031744</v>
      </c>
      <c r="T438" s="315"/>
      <c r="U438" s="316"/>
      <c r="V438" s="314"/>
      <c r="W438" s="344"/>
      <c r="X438" s="344"/>
      <c r="Y438" s="344"/>
      <c r="Z438" s="344"/>
      <c r="AA438" s="344"/>
      <c r="AB438" s="344"/>
      <c r="AC438" s="344"/>
      <c r="AD438" s="311"/>
    </row>
    <row r="439" spans="1:30" ht="20.100000000000001" customHeight="1">
      <c r="A439" s="311"/>
      <c r="B439" s="311"/>
      <c r="C439" s="344"/>
      <c r="D439" s="311" t="s">
        <v>6725</v>
      </c>
      <c r="E439" s="344"/>
      <c r="F439" s="313"/>
      <c r="G439" s="314"/>
      <c r="H439" s="313"/>
      <c r="I439" s="314"/>
      <c r="J439" s="313">
        <v>2</v>
      </c>
      <c r="K439" s="314">
        <v>2.2988505747126435</v>
      </c>
      <c r="L439" s="313">
        <v>1</v>
      </c>
      <c r="M439" s="314">
        <v>1.25</v>
      </c>
      <c r="N439" s="315">
        <v>4</v>
      </c>
      <c r="O439" s="316">
        <v>3.8461538461538463</v>
      </c>
      <c r="P439" s="315">
        <v>2</v>
      </c>
      <c r="Q439" s="316">
        <v>1.7241379310344827</v>
      </c>
      <c r="R439" s="315">
        <v>7</v>
      </c>
      <c r="S439" s="316">
        <v>5.5555555555555554</v>
      </c>
      <c r="T439" s="315"/>
      <c r="U439" s="316"/>
      <c r="V439" s="314"/>
      <c r="W439" s="344"/>
      <c r="X439" s="344"/>
      <c r="Y439" s="344"/>
      <c r="Z439" s="344"/>
      <c r="AA439" s="344"/>
      <c r="AB439" s="344"/>
      <c r="AC439" s="344"/>
      <c r="AD439" s="311"/>
    </row>
    <row r="440" spans="1:30" ht="20.100000000000001" customHeight="1">
      <c r="A440" s="311"/>
      <c r="B440" s="311"/>
      <c r="C440" s="344"/>
      <c r="D440" s="311" t="s">
        <v>6726</v>
      </c>
      <c r="E440" s="344"/>
      <c r="F440" s="313"/>
      <c r="G440" s="314"/>
      <c r="H440" s="313"/>
      <c r="I440" s="314"/>
      <c r="J440" s="313">
        <v>2</v>
      </c>
      <c r="K440" s="314">
        <v>2.2988505747126435</v>
      </c>
      <c r="L440" s="313"/>
      <c r="M440" s="314"/>
      <c r="N440" s="315">
        <v>2</v>
      </c>
      <c r="O440" s="316">
        <v>1.9230769230769231</v>
      </c>
      <c r="P440" s="315">
        <v>3</v>
      </c>
      <c r="Q440" s="316">
        <v>2.5862068965517242</v>
      </c>
      <c r="R440" s="315">
        <v>3</v>
      </c>
      <c r="S440" s="316">
        <v>2.3809523809523809</v>
      </c>
      <c r="T440" s="315"/>
      <c r="U440" s="316"/>
      <c r="V440" s="314"/>
      <c r="W440" s="344"/>
      <c r="X440" s="344"/>
      <c r="Y440" s="344"/>
      <c r="Z440" s="344"/>
      <c r="AA440" s="344"/>
      <c r="AB440" s="344"/>
      <c r="AC440" s="344"/>
      <c r="AD440" s="311"/>
    </row>
    <row r="441" spans="1:30" ht="20.100000000000001" customHeight="1">
      <c r="A441" s="311"/>
      <c r="B441" s="311"/>
      <c r="C441" s="344"/>
      <c r="D441" s="311" t="s">
        <v>6727</v>
      </c>
      <c r="E441" s="344"/>
      <c r="F441" s="313"/>
      <c r="G441" s="314"/>
      <c r="H441" s="313"/>
      <c r="I441" s="314"/>
      <c r="J441" s="313">
        <v>5</v>
      </c>
      <c r="K441" s="314">
        <v>5.7471264367816088</v>
      </c>
      <c r="L441" s="313">
        <v>3</v>
      </c>
      <c r="M441" s="314">
        <v>3.75</v>
      </c>
      <c r="N441" s="315">
        <v>9</v>
      </c>
      <c r="O441" s="316">
        <v>8.6538461538461533</v>
      </c>
      <c r="P441" s="315">
        <v>12</v>
      </c>
      <c r="Q441" s="316">
        <v>10.344827586206897</v>
      </c>
      <c r="R441" s="315">
        <v>8</v>
      </c>
      <c r="S441" s="316">
        <v>6.3492063492063489</v>
      </c>
      <c r="T441" s="315"/>
      <c r="U441" s="316"/>
      <c r="V441" s="314"/>
      <c r="W441" s="344"/>
      <c r="X441" s="344"/>
      <c r="Y441" s="344"/>
      <c r="Z441" s="344"/>
      <c r="AA441" s="344"/>
      <c r="AB441" s="344"/>
      <c r="AC441" s="344"/>
      <c r="AD441" s="311"/>
    </row>
    <row r="442" spans="1:30" ht="20.100000000000001" customHeight="1">
      <c r="A442" s="311"/>
      <c r="B442" s="311"/>
      <c r="C442" s="344"/>
      <c r="D442" s="311" t="s">
        <v>6728</v>
      </c>
      <c r="E442" s="344"/>
      <c r="F442" s="313"/>
      <c r="G442" s="314"/>
      <c r="H442" s="313"/>
      <c r="I442" s="314"/>
      <c r="J442" s="313">
        <v>11</v>
      </c>
      <c r="K442" s="314">
        <v>12.64367816091954</v>
      </c>
      <c r="L442" s="313">
        <v>13</v>
      </c>
      <c r="M442" s="314">
        <v>16.25</v>
      </c>
      <c r="N442" s="315">
        <v>16</v>
      </c>
      <c r="O442" s="316">
        <v>15.384615384615385</v>
      </c>
      <c r="P442" s="315">
        <v>16</v>
      </c>
      <c r="Q442" s="316">
        <v>13.793103448275861</v>
      </c>
      <c r="R442" s="315">
        <v>16</v>
      </c>
      <c r="S442" s="316">
        <v>12.698412698412698</v>
      </c>
      <c r="T442" s="315"/>
      <c r="U442" s="316"/>
      <c r="V442" s="314"/>
      <c r="W442" s="344"/>
      <c r="X442" s="344"/>
      <c r="Y442" s="344"/>
      <c r="Z442" s="344"/>
      <c r="AA442" s="344"/>
      <c r="AB442" s="344"/>
      <c r="AC442" s="344"/>
      <c r="AD442" s="311"/>
    </row>
    <row r="443" spans="1:30" ht="20.100000000000001" customHeight="1">
      <c r="A443" s="311"/>
      <c r="B443" s="311"/>
      <c r="C443" s="344"/>
      <c r="D443" s="311" t="s">
        <v>6729</v>
      </c>
      <c r="E443" s="344"/>
      <c r="F443" s="313"/>
      <c r="G443" s="314"/>
      <c r="H443" s="313"/>
      <c r="I443" s="314"/>
      <c r="J443" s="313">
        <v>14</v>
      </c>
      <c r="K443" s="314">
        <v>16.091954022988507</v>
      </c>
      <c r="L443" s="313">
        <v>11</v>
      </c>
      <c r="M443" s="314">
        <v>13.75</v>
      </c>
      <c r="N443" s="315">
        <v>20</v>
      </c>
      <c r="O443" s="316">
        <v>19.23076923076923</v>
      </c>
      <c r="P443" s="315">
        <v>14</v>
      </c>
      <c r="Q443" s="316">
        <v>12.068965517241379</v>
      </c>
      <c r="R443" s="315">
        <v>22</v>
      </c>
      <c r="S443" s="316">
        <v>17.460317460317459</v>
      </c>
      <c r="T443" s="315"/>
      <c r="U443" s="316"/>
      <c r="V443" s="314"/>
      <c r="W443" s="344"/>
      <c r="X443" s="344"/>
      <c r="Y443" s="344"/>
      <c r="Z443" s="344"/>
      <c r="AA443" s="344"/>
      <c r="AB443" s="344"/>
      <c r="AC443" s="344"/>
      <c r="AD443" s="311"/>
    </row>
    <row r="444" spans="1:30" ht="20.100000000000001" customHeight="1">
      <c r="A444" s="311"/>
      <c r="B444" s="311"/>
      <c r="C444" s="344"/>
      <c r="D444" s="311" t="s">
        <v>6730</v>
      </c>
      <c r="E444" s="344"/>
      <c r="F444" s="313"/>
      <c r="G444" s="314"/>
      <c r="H444" s="313"/>
      <c r="I444" s="314"/>
      <c r="J444" s="313">
        <v>5</v>
      </c>
      <c r="K444" s="314">
        <v>5.7471264367816088</v>
      </c>
      <c r="L444" s="313">
        <v>4</v>
      </c>
      <c r="M444" s="314">
        <v>5</v>
      </c>
      <c r="N444" s="315">
        <v>11</v>
      </c>
      <c r="O444" s="316">
        <v>10.576923076923077</v>
      </c>
      <c r="P444" s="315">
        <v>5</v>
      </c>
      <c r="Q444" s="316">
        <v>4.3103448275862073</v>
      </c>
      <c r="R444" s="315">
        <v>7</v>
      </c>
      <c r="S444" s="316">
        <v>5.5555555555555554</v>
      </c>
      <c r="T444" s="315"/>
      <c r="U444" s="316"/>
      <c r="V444" s="314"/>
      <c r="W444" s="344"/>
      <c r="X444" s="344"/>
      <c r="Y444" s="344"/>
      <c r="Z444" s="344"/>
      <c r="AA444" s="344"/>
      <c r="AB444" s="344"/>
      <c r="AC444" s="344"/>
      <c r="AD444" s="311"/>
    </row>
    <row r="445" spans="1:30" ht="20.100000000000001" customHeight="1">
      <c r="A445" s="311"/>
      <c r="B445" s="311"/>
      <c r="C445" s="344"/>
      <c r="D445" s="311" t="s">
        <v>6731</v>
      </c>
      <c r="E445" s="344"/>
      <c r="F445" s="313"/>
      <c r="G445" s="314"/>
      <c r="H445" s="313"/>
      <c r="I445" s="314"/>
      <c r="J445" s="313"/>
      <c r="K445" s="314"/>
      <c r="L445" s="313">
        <v>2</v>
      </c>
      <c r="M445" s="314">
        <v>2.5</v>
      </c>
      <c r="N445" s="315">
        <v>3</v>
      </c>
      <c r="O445" s="316">
        <v>2.8846153846153846</v>
      </c>
      <c r="P445" s="315">
        <v>5</v>
      </c>
      <c r="Q445" s="316">
        <v>4.3103448275862073</v>
      </c>
      <c r="R445" s="315">
        <v>4</v>
      </c>
      <c r="S445" s="316">
        <v>3.1746031746031744</v>
      </c>
      <c r="T445" s="315"/>
      <c r="U445" s="316"/>
      <c r="V445" s="314"/>
      <c r="W445" s="344"/>
      <c r="X445" s="344"/>
      <c r="Y445" s="344"/>
      <c r="Z445" s="344"/>
      <c r="AA445" s="344"/>
      <c r="AB445" s="344"/>
      <c r="AC445" s="344"/>
      <c r="AD445" s="311"/>
    </row>
    <row r="446" spans="1:30" ht="20.100000000000001" customHeight="1">
      <c r="A446" s="311"/>
      <c r="B446" s="311"/>
      <c r="C446" s="344"/>
      <c r="D446" s="120" t="s">
        <v>7292</v>
      </c>
      <c r="E446" s="344"/>
      <c r="F446" s="313"/>
      <c r="G446" s="314"/>
      <c r="H446" s="313"/>
      <c r="I446" s="314"/>
      <c r="J446" s="313"/>
      <c r="K446" s="314"/>
      <c r="L446" s="313"/>
      <c r="M446" s="314"/>
      <c r="N446" s="315"/>
      <c r="O446" s="316"/>
      <c r="P446" s="315"/>
      <c r="Q446" s="316"/>
      <c r="R446" s="315"/>
      <c r="S446" s="316"/>
      <c r="T446" s="315"/>
      <c r="U446" s="316"/>
      <c r="V446" s="314"/>
      <c r="W446" s="344"/>
      <c r="X446" s="344"/>
      <c r="Y446" s="344"/>
      <c r="Z446" s="344"/>
      <c r="AA446" s="344"/>
      <c r="AB446" s="344"/>
      <c r="AC446" s="344"/>
      <c r="AD446" s="311"/>
    </row>
    <row r="447" spans="1:30" ht="20.100000000000001" customHeight="1">
      <c r="A447" s="311"/>
      <c r="B447" s="311"/>
      <c r="C447" s="344"/>
      <c r="D447" s="85" t="s">
        <v>1959</v>
      </c>
      <c r="E447" s="344"/>
      <c r="F447" s="313"/>
      <c r="G447" s="314"/>
      <c r="H447" s="313"/>
      <c r="I447" s="314"/>
      <c r="J447" s="313"/>
      <c r="K447" s="314"/>
      <c r="L447" s="313"/>
      <c r="M447" s="314"/>
      <c r="N447" s="315"/>
      <c r="O447" s="316"/>
      <c r="P447" s="315"/>
      <c r="Q447" s="316"/>
      <c r="R447" s="315"/>
      <c r="S447" s="316"/>
      <c r="T447" s="315"/>
      <c r="U447" s="316"/>
      <c r="V447" s="314"/>
      <c r="W447" s="344"/>
      <c r="X447" s="344"/>
      <c r="Y447" s="344"/>
      <c r="Z447" s="344"/>
      <c r="AA447" s="344"/>
      <c r="AB447" s="344"/>
      <c r="AC447" s="344"/>
      <c r="AD447" s="311"/>
    </row>
    <row r="448" spans="1:30" ht="20.100000000000001" customHeight="1">
      <c r="A448" s="311"/>
      <c r="B448" s="311"/>
      <c r="C448" s="344"/>
      <c r="D448" s="85" t="s">
        <v>1960</v>
      </c>
      <c r="E448" s="344"/>
      <c r="F448" s="313"/>
      <c r="G448" s="314"/>
      <c r="H448" s="313"/>
      <c r="I448" s="314"/>
      <c r="J448" s="313"/>
      <c r="K448" s="314"/>
      <c r="L448" s="313"/>
      <c r="M448" s="314"/>
      <c r="N448" s="315"/>
      <c r="O448" s="316"/>
      <c r="P448" s="315"/>
      <c r="Q448" s="316"/>
      <c r="R448" s="315"/>
      <c r="S448" s="316"/>
      <c r="T448" s="315"/>
      <c r="U448" s="316"/>
      <c r="V448" s="314"/>
      <c r="W448" s="344"/>
      <c r="X448" s="344"/>
      <c r="Y448" s="344"/>
      <c r="Z448" s="344"/>
      <c r="AA448" s="344"/>
      <c r="AB448" s="344"/>
      <c r="AC448" s="344"/>
      <c r="AD448" s="311"/>
    </row>
    <row r="449" spans="1:30" ht="20.100000000000001" customHeight="1">
      <c r="A449" s="9" t="s">
        <v>5967</v>
      </c>
      <c r="B449" s="9" t="s">
        <v>158</v>
      </c>
      <c r="C449" s="343" t="s">
        <v>7746</v>
      </c>
      <c r="D449" s="9" t="s">
        <v>7783</v>
      </c>
      <c r="E449" s="343" t="s">
        <v>7309</v>
      </c>
      <c r="F449" s="11"/>
      <c r="G449" s="12"/>
      <c r="H449" s="11"/>
      <c r="I449" s="12"/>
      <c r="J449" s="11">
        <v>1</v>
      </c>
      <c r="K449" s="12">
        <v>1.3157894736842106</v>
      </c>
      <c r="L449" s="11">
        <v>2</v>
      </c>
      <c r="M449" s="12">
        <v>2.9411764705882355</v>
      </c>
      <c r="N449" s="56">
        <v>1</v>
      </c>
      <c r="O449" s="57">
        <v>1.1764705882352942</v>
      </c>
      <c r="P449" s="56"/>
      <c r="Q449" s="57"/>
      <c r="R449" s="56">
        <v>1</v>
      </c>
      <c r="S449" s="57">
        <v>0.95238095238095233</v>
      </c>
      <c r="T449" s="56"/>
      <c r="U449" s="57"/>
      <c r="V449" s="12"/>
      <c r="W449" s="343"/>
      <c r="X449" s="343" t="s">
        <v>7406</v>
      </c>
      <c r="Y449" s="343" t="s">
        <v>7406</v>
      </c>
      <c r="Z449" s="343" t="s">
        <v>7406</v>
      </c>
      <c r="AA449" s="343" t="s">
        <v>7406</v>
      </c>
      <c r="AB449" s="343" t="s">
        <v>7406</v>
      </c>
      <c r="AC449" s="343"/>
      <c r="AD449" s="9"/>
    </row>
    <row r="450" spans="1:30" ht="20.100000000000001" customHeight="1">
      <c r="A450" s="311"/>
      <c r="B450" s="311"/>
      <c r="C450" s="344"/>
      <c r="D450" s="311" t="s">
        <v>6722</v>
      </c>
      <c r="E450" s="344"/>
      <c r="F450" s="313"/>
      <c r="G450" s="314"/>
      <c r="H450" s="313"/>
      <c r="I450" s="314"/>
      <c r="J450" s="313">
        <v>1</v>
      </c>
      <c r="K450" s="314">
        <v>1.3157894736842106</v>
      </c>
      <c r="L450" s="313"/>
      <c r="M450" s="314"/>
      <c r="N450" s="315"/>
      <c r="O450" s="316"/>
      <c r="P450" s="315">
        <v>2</v>
      </c>
      <c r="Q450" s="316">
        <v>2.2000000000000002</v>
      </c>
      <c r="R450" s="315"/>
      <c r="S450" s="316"/>
      <c r="T450" s="315"/>
      <c r="U450" s="316"/>
      <c r="V450" s="314"/>
      <c r="W450" s="344"/>
      <c r="X450" s="344"/>
      <c r="Y450" s="344"/>
      <c r="Z450" s="344"/>
      <c r="AA450" s="344"/>
      <c r="AB450" s="344"/>
      <c r="AC450" s="344"/>
      <c r="AD450" s="311"/>
    </row>
    <row r="451" spans="1:30" ht="20.100000000000001" customHeight="1">
      <c r="A451" s="311"/>
      <c r="B451" s="311"/>
      <c r="C451" s="344"/>
      <c r="D451" s="311" t="s">
        <v>6723</v>
      </c>
      <c r="E451" s="344"/>
      <c r="F451" s="313"/>
      <c r="G451" s="314"/>
      <c r="H451" s="313"/>
      <c r="I451" s="314"/>
      <c r="J451" s="313">
        <v>1</v>
      </c>
      <c r="K451" s="314">
        <v>1.3157894736842106</v>
      </c>
      <c r="L451" s="313">
        <v>1</v>
      </c>
      <c r="M451" s="314">
        <v>1.4705882352941178</v>
      </c>
      <c r="O451" s="316"/>
      <c r="Q451" s="316"/>
      <c r="R451" s="315">
        <v>2</v>
      </c>
      <c r="S451" s="316">
        <v>1.9047619047619047</v>
      </c>
      <c r="T451" s="315"/>
      <c r="U451" s="316"/>
      <c r="V451" s="314"/>
      <c r="W451" s="344"/>
      <c r="X451" s="344"/>
      <c r="Y451" s="344"/>
      <c r="Z451" s="344"/>
      <c r="AA451" s="344"/>
      <c r="AB451" s="344"/>
      <c r="AC451" s="344"/>
      <c r="AD451" s="311"/>
    </row>
    <row r="452" spans="1:30" ht="20.100000000000001" customHeight="1">
      <c r="A452" s="311"/>
      <c r="B452" s="311"/>
      <c r="C452" s="344"/>
      <c r="D452" s="311" t="s">
        <v>6724</v>
      </c>
      <c r="E452" s="344"/>
      <c r="F452" s="46"/>
      <c r="G452" s="314"/>
      <c r="H452" s="46"/>
      <c r="I452" s="314"/>
      <c r="J452" s="46">
        <v>43</v>
      </c>
      <c r="K452" s="314">
        <v>56.578947368421055</v>
      </c>
      <c r="L452" s="46">
        <v>37</v>
      </c>
      <c r="M452" s="314">
        <v>54.411764705882355</v>
      </c>
      <c r="N452" s="315">
        <v>35</v>
      </c>
      <c r="O452" s="316">
        <v>41.176470588235297</v>
      </c>
      <c r="P452" s="315">
        <v>52</v>
      </c>
      <c r="Q452" s="316">
        <v>57.142857142857146</v>
      </c>
      <c r="R452" s="315">
        <v>50</v>
      </c>
      <c r="S452" s="316">
        <v>47.61904761904762</v>
      </c>
      <c r="T452" s="315"/>
      <c r="U452" s="316"/>
      <c r="V452" s="314"/>
      <c r="W452" s="344"/>
      <c r="X452" s="344"/>
      <c r="Y452" s="344"/>
      <c r="Z452" s="344"/>
      <c r="AA452" s="344"/>
      <c r="AB452" s="344"/>
      <c r="AC452" s="344"/>
      <c r="AD452" s="311"/>
    </row>
    <row r="453" spans="1:30" ht="20.100000000000001" customHeight="1">
      <c r="A453" s="311"/>
      <c r="B453" s="311"/>
      <c r="C453" s="344"/>
      <c r="D453" s="311" t="s">
        <v>6725</v>
      </c>
      <c r="E453" s="344"/>
      <c r="F453" s="313"/>
      <c r="G453" s="314"/>
      <c r="H453" s="313"/>
      <c r="I453" s="314"/>
      <c r="J453" s="313">
        <v>4</v>
      </c>
      <c r="K453" s="314">
        <v>5.2631578947368425</v>
      </c>
      <c r="L453" s="313">
        <v>2</v>
      </c>
      <c r="M453" s="314">
        <v>2.9411764705882355</v>
      </c>
      <c r="N453" s="53">
        <v>3</v>
      </c>
      <c r="O453" s="316">
        <v>3.5294117647058822</v>
      </c>
      <c r="P453" s="315">
        <v>2</v>
      </c>
      <c r="Q453" s="316">
        <v>2.197802197802198</v>
      </c>
      <c r="R453" s="315">
        <v>1</v>
      </c>
      <c r="S453" s="316">
        <v>0.95238095238095233</v>
      </c>
      <c r="T453" s="315"/>
      <c r="U453" s="316"/>
      <c r="V453" s="314"/>
      <c r="W453" s="344"/>
      <c r="X453" s="344"/>
      <c r="Y453" s="344"/>
      <c r="Z453" s="344"/>
      <c r="AA453" s="344"/>
      <c r="AB453" s="344"/>
      <c r="AC453" s="344"/>
      <c r="AD453" s="311"/>
    </row>
    <row r="454" spans="1:30" ht="20.100000000000001" customHeight="1">
      <c r="A454" s="311"/>
      <c r="B454" s="311"/>
      <c r="C454" s="344"/>
      <c r="D454" s="311" t="s">
        <v>6726</v>
      </c>
      <c r="E454" s="344"/>
      <c r="F454" s="46"/>
      <c r="G454" s="314"/>
      <c r="H454" s="46"/>
      <c r="I454" s="314"/>
      <c r="J454" s="46">
        <v>2</v>
      </c>
      <c r="K454" s="314">
        <v>2.6315789473684212</v>
      </c>
      <c r="L454" s="46">
        <v>2</v>
      </c>
      <c r="M454" s="314">
        <v>2.9411764705882355</v>
      </c>
      <c r="N454" s="315">
        <v>8</v>
      </c>
      <c r="O454" s="316">
        <v>9.4117647058823533</v>
      </c>
      <c r="P454" s="315">
        <v>3</v>
      </c>
      <c r="Q454" s="316">
        <v>3.2967032967032965</v>
      </c>
      <c r="R454" s="315">
        <v>8</v>
      </c>
      <c r="S454" s="316">
        <v>7.6190476190476186</v>
      </c>
      <c r="T454" s="315"/>
      <c r="U454" s="316"/>
      <c r="V454" s="314"/>
      <c r="W454" s="344"/>
      <c r="X454" s="344"/>
      <c r="Y454" s="344"/>
      <c r="Z454" s="344"/>
      <c r="AA454" s="344"/>
      <c r="AB454" s="344"/>
      <c r="AC454" s="344"/>
      <c r="AD454" s="311"/>
    </row>
    <row r="455" spans="1:30" ht="20.100000000000001" customHeight="1">
      <c r="A455" s="311"/>
      <c r="B455" s="311"/>
      <c r="C455" s="344"/>
      <c r="D455" s="311" t="s">
        <v>6727</v>
      </c>
      <c r="E455" s="344"/>
      <c r="F455" s="313"/>
      <c r="G455" s="314"/>
      <c r="H455" s="313"/>
      <c r="I455" s="314"/>
      <c r="J455" s="313">
        <v>3</v>
      </c>
      <c r="K455" s="314">
        <v>3.9473684210526314</v>
      </c>
      <c r="L455" s="313">
        <v>2</v>
      </c>
      <c r="M455" s="314">
        <v>2.9411764705882355</v>
      </c>
      <c r="N455" s="315">
        <v>5</v>
      </c>
      <c r="O455" s="316">
        <v>5.882352941176471</v>
      </c>
      <c r="P455" s="315">
        <v>7</v>
      </c>
      <c r="Q455" s="316">
        <v>7.6923076923076925</v>
      </c>
      <c r="R455" s="315">
        <v>5</v>
      </c>
      <c r="S455" s="316">
        <v>4.7619047619047619</v>
      </c>
      <c r="T455" s="315"/>
      <c r="U455" s="316"/>
      <c r="V455" s="314"/>
      <c r="W455" s="344"/>
      <c r="X455" s="344"/>
      <c r="Y455" s="344"/>
      <c r="Z455" s="344"/>
      <c r="AA455" s="344"/>
      <c r="AB455" s="344"/>
      <c r="AC455" s="344"/>
      <c r="AD455" s="311"/>
    </row>
    <row r="456" spans="1:30" ht="20.100000000000001" customHeight="1">
      <c r="A456" s="311"/>
      <c r="B456" s="311"/>
      <c r="C456" s="344"/>
      <c r="D456" s="311" t="s">
        <v>6728</v>
      </c>
      <c r="E456" s="344"/>
      <c r="F456" s="313"/>
      <c r="G456" s="314"/>
      <c r="H456" s="313"/>
      <c r="I456" s="314"/>
      <c r="J456" s="313">
        <v>2</v>
      </c>
      <c r="K456" s="314">
        <v>2.6315789473684212</v>
      </c>
      <c r="L456" s="313">
        <v>2</v>
      </c>
      <c r="M456" s="314">
        <v>2.9411764705882355</v>
      </c>
      <c r="N456" s="315">
        <v>5</v>
      </c>
      <c r="O456" s="316">
        <v>5.882352941176471</v>
      </c>
      <c r="P456" s="315">
        <v>7</v>
      </c>
      <c r="Q456" s="316">
        <v>7.6923076923076925</v>
      </c>
      <c r="R456" s="315">
        <v>9</v>
      </c>
      <c r="S456" s="316">
        <v>8.5714285714285712</v>
      </c>
      <c r="T456" s="315"/>
      <c r="U456" s="316"/>
      <c r="V456" s="314"/>
      <c r="W456" s="344"/>
      <c r="X456" s="344"/>
      <c r="Y456" s="344"/>
      <c r="Z456" s="344"/>
      <c r="AA456" s="344"/>
      <c r="AB456" s="344"/>
      <c r="AC456" s="344"/>
      <c r="AD456" s="311"/>
    </row>
    <row r="457" spans="1:30" ht="20.100000000000001" customHeight="1">
      <c r="A457" s="311"/>
      <c r="B457" s="311"/>
      <c r="C457" s="344"/>
      <c r="D457" s="311" t="s">
        <v>6729</v>
      </c>
      <c r="E457" s="344"/>
      <c r="F457" s="313"/>
      <c r="G457" s="314"/>
      <c r="H457" s="313"/>
      <c r="I457" s="314"/>
      <c r="J457" s="313">
        <v>10</v>
      </c>
      <c r="K457" s="314">
        <v>13.157894736842104</v>
      </c>
      <c r="L457" s="313">
        <v>13</v>
      </c>
      <c r="M457" s="314">
        <v>19.117647058823529</v>
      </c>
      <c r="N457" s="315">
        <v>16</v>
      </c>
      <c r="O457" s="316">
        <v>18.823529411764707</v>
      </c>
      <c r="P457" s="315">
        <v>12</v>
      </c>
      <c r="Q457" s="316">
        <v>13.186813186813186</v>
      </c>
      <c r="R457" s="315">
        <v>15</v>
      </c>
      <c r="S457" s="316">
        <v>14.285714285714286</v>
      </c>
      <c r="T457" s="315"/>
      <c r="U457" s="316"/>
      <c r="V457" s="314"/>
      <c r="W457" s="344"/>
      <c r="X457" s="344"/>
      <c r="Y457" s="344"/>
      <c r="Z457" s="344"/>
      <c r="AA457" s="344"/>
      <c r="AB457" s="344"/>
      <c r="AC457" s="344"/>
      <c r="AD457" s="311"/>
    </row>
    <row r="458" spans="1:30" ht="20.100000000000001" customHeight="1">
      <c r="A458" s="311"/>
      <c r="B458" s="311"/>
      <c r="C458" s="344"/>
      <c r="D458" s="311" t="s">
        <v>6730</v>
      </c>
      <c r="E458" s="344"/>
      <c r="F458" s="313"/>
      <c r="G458" s="314"/>
      <c r="H458" s="313"/>
      <c r="I458" s="314"/>
      <c r="J458" s="313">
        <v>5</v>
      </c>
      <c r="K458" s="314">
        <v>6.5789473684210522</v>
      </c>
      <c r="L458" s="313">
        <v>4</v>
      </c>
      <c r="M458" s="314">
        <v>5.882352941176471</v>
      </c>
      <c r="N458" s="315">
        <v>7</v>
      </c>
      <c r="O458" s="316">
        <v>8.235294117647058</v>
      </c>
      <c r="P458" s="315">
        <v>5</v>
      </c>
      <c r="Q458" s="316">
        <v>5.4945054945054945</v>
      </c>
      <c r="R458" s="315">
        <v>7</v>
      </c>
      <c r="S458" s="316">
        <v>6.666666666666667</v>
      </c>
      <c r="T458" s="315"/>
      <c r="U458" s="316"/>
      <c r="V458" s="314"/>
      <c r="W458" s="344"/>
      <c r="X458" s="344"/>
      <c r="Y458" s="344"/>
      <c r="Z458" s="344"/>
      <c r="AA458" s="344"/>
      <c r="AB458" s="344"/>
      <c r="AC458" s="344"/>
      <c r="AD458" s="311"/>
    </row>
    <row r="459" spans="1:30" ht="20.100000000000001" customHeight="1">
      <c r="A459" s="311"/>
      <c r="B459" s="311"/>
      <c r="C459" s="344"/>
      <c r="D459" s="311" t="s">
        <v>6731</v>
      </c>
      <c r="E459" s="344"/>
      <c r="F459" s="313"/>
      <c r="G459" s="314"/>
      <c r="H459" s="313"/>
      <c r="I459" s="314"/>
      <c r="J459" s="313">
        <v>4</v>
      </c>
      <c r="K459" s="314">
        <v>5.2631578947368425</v>
      </c>
      <c r="L459" s="313">
        <v>3</v>
      </c>
      <c r="M459" s="314">
        <v>4.4117647058823533</v>
      </c>
      <c r="N459" s="315">
        <v>5</v>
      </c>
      <c r="O459" s="316">
        <v>5.882352941176471</v>
      </c>
      <c r="P459" s="315">
        <v>1</v>
      </c>
      <c r="Q459" s="316">
        <v>1.098901098901099</v>
      </c>
      <c r="R459" s="315">
        <v>7</v>
      </c>
      <c r="S459" s="316">
        <v>6.666666666666667</v>
      </c>
      <c r="T459" s="315"/>
      <c r="U459" s="316"/>
      <c r="V459" s="314"/>
      <c r="W459" s="344"/>
      <c r="X459" s="344"/>
      <c r="Y459" s="344"/>
      <c r="Z459" s="344"/>
      <c r="AA459" s="344"/>
      <c r="AB459" s="344"/>
      <c r="AC459" s="344"/>
      <c r="AD459" s="311"/>
    </row>
    <row r="460" spans="1:30" ht="20.100000000000001" customHeight="1">
      <c r="A460" s="311"/>
      <c r="B460" s="311"/>
      <c r="C460" s="344"/>
      <c r="D460" s="120" t="s">
        <v>7292</v>
      </c>
      <c r="E460" s="344"/>
      <c r="F460" s="313"/>
      <c r="G460" s="314"/>
      <c r="H460" s="313"/>
      <c r="I460" s="314"/>
      <c r="J460" s="313"/>
      <c r="K460" s="314"/>
      <c r="L460" s="313"/>
      <c r="M460" s="314"/>
      <c r="N460" s="315"/>
      <c r="O460" s="316"/>
      <c r="P460" s="315"/>
      <c r="Q460" s="316"/>
      <c r="R460" s="315"/>
      <c r="S460" s="316"/>
      <c r="T460" s="315"/>
      <c r="U460" s="316"/>
      <c r="V460" s="314"/>
      <c r="W460" s="344"/>
      <c r="X460" s="344"/>
      <c r="Y460" s="344"/>
      <c r="Z460" s="344"/>
      <c r="AA460" s="344"/>
      <c r="AB460" s="344"/>
      <c r="AC460" s="344"/>
      <c r="AD460" s="311"/>
    </row>
    <row r="461" spans="1:30" ht="20.100000000000001" customHeight="1">
      <c r="A461" s="311"/>
      <c r="B461" s="311"/>
      <c r="C461" s="344"/>
      <c r="D461" s="85" t="s">
        <v>1959</v>
      </c>
      <c r="E461" s="344"/>
      <c r="F461" s="313"/>
      <c r="G461" s="314"/>
      <c r="H461" s="313"/>
      <c r="I461" s="314"/>
      <c r="J461" s="313"/>
      <c r="K461" s="314"/>
      <c r="L461" s="313"/>
      <c r="M461" s="314"/>
      <c r="N461" s="315"/>
      <c r="O461" s="316"/>
      <c r="P461" s="315"/>
      <c r="Q461" s="316"/>
      <c r="R461" s="315"/>
      <c r="S461" s="316"/>
      <c r="T461" s="315"/>
      <c r="U461" s="316"/>
      <c r="V461" s="314"/>
      <c r="W461" s="344"/>
      <c r="X461" s="344"/>
      <c r="Y461" s="344"/>
      <c r="Z461" s="344"/>
      <c r="AA461" s="344"/>
      <c r="AB461" s="344"/>
      <c r="AC461" s="344"/>
      <c r="AD461" s="311"/>
    </row>
    <row r="462" spans="1:30" ht="20.100000000000001" customHeight="1">
      <c r="A462" s="311"/>
      <c r="B462" s="311"/>
      <c r="C462" s="344"/>
      <c r="D462" s="85" t="s">
        <v>1960</v>
      </c>
      <c r="E462" s="344"/>
      <c r="F462" s="313"/>
      <c r="G462" s="314"/>
      <c r="H462" s="313"/>
      <c r="I462" s="314"/>
      <c r="J462" s="313"/>
      <c r="K462" s="314"/>
      <c r="L462" s="313"/>
      <c r="M462" s="314"/>
      <c r="N462" s="315"/>
      <c r="O462" s="316"/>
      <c r="P462" s="315"/>
      <c r="Q462" s="316"/>
      <c r="R462" s="315"/>
      <c r="S462" s="316"/>
      <c r="T462" s="315"/>
      <c r="U462" s="316"/>
      <c r="V462" s="314"/>
      <c r="W462" s="344"/>
      <c r="X462" s="344"/>
      <c r="Y462" s="344"/>
      <c r="Z462" s="344"/>
      <c r="AA462" s="344"/>
      <c r="AB462" s="344"/>
      <c r="AC462" s="344"/>
      <c r="AD462" s="311"/>
    </row>
    <row r="463" spans="1:30" ht="20.100000000000001" customHeight="1">
      <c r="A463" s="9" t="s">
        <v>5968</v>
      </c>
      <c r="B463" s="9" t="s">
        <v>159</v>
      </c>
      <c r="C463" s="343" t="s">
        <v>7746</v>
      </c>
      <c r="D463" s="9" t="s">
        <v>7783</v>
      </c>
      <c r="E463" s="343" t="s">
        <v>7309</v>
      </c>
      <c r="F463" s="11"/>
      <c r="G463" s="12"/>
      <c r="H463" s="11"/>
      <c r="I463" s="12"/>
      <c r="J463" s="11">
        <v>1</v>
      </c>
      <c r="K463" s="12">
        <v>1.639344262295082</v>
      </c>
      <c r="L463" s="11">
        <v>1</v>
      </c>
      <c r="M463" s="12">
        <v>1.8181818181818181</v>
      </c>
      <c r="N463" s="56"/>
      <c r="O463" s="57"/>
      <c r="P463" s="56"/>
      <c r="Q463" s="57"/>
      <c r="R463" s="56">
        <v>2</v>
      </c>
      <c r="S463" s="57">
        <v>2.4096385542168677</v>
      </c>
      <c r="T463" s="56"/>
      <c r="U463" s="57"/>
      <c r="V463" s="12"/>
      <c r="W463" s="343"/>
      <c r="X463" s="343" t="s">
        <v>7406</v>
      </c>
      <c r="Y463" s="343" t="s">
        <v>7406</v>
      </c>
      <c r="Z463" s="343" t="s">
        <v>7406</v>
      </c>
      <c r="AA463" s="343" t="s">
        <v>7406</v>
      </c>
      <c r="AB463" s="343" t="s">
        <v>7406</v>
      </c>
      <c r="AC463" s="343"/>
      <c r="AD463" s="9"/>
    </row>
    <row r="464" spans="1:30" ht="20.100000000000001" customHeight="1">
      <c r="A464" s="311"/>
      <c r="B464" s="311"/>
      <c r="C464" s="344"/>
      <c r="D464" s="311" t="s">
        <v>6722</v>
      </c>
      <c r="E464" s="344"/>
      <c r="F464" s="313"/>
      <c r="G464" s="314"/>
      <c r="H464" s="313"/>
      <c r="I464" s="314"/>
      <c r="J464" s="313">
        <v>1</v>
      </c>
      <c r="K464" s="314">
        <v>1.639344262295082</v>
      </c>
      <c r="L464" s="313">
        <v>1</v>
      </c>
      <c r="M464" s="314">
        <v>1.8181818181818181</v>
      </c>
      <c r="N464" s="315">
        <v>2</v>
      </c>
      <c r="O464" s="316">
        <v>3.125</v>
      </c>
      <c r="P464" s="315">
        <v>1</v>
      </c>
      <c r="Q464" s="316">
        <v>1.2987012987012987</v>
      </c>
      <c r="R464" s="315">
        <v>1</v>
      </c>
      <c r="S464" s="316">
        <v>1.2048192771084338</v>
      </c>
      <c r="T464" s="315"/>
      <c r="U464" s="316"/>
      <c r="V464" s="314"/>
      <c r="W464" s="344"/>
      <c r="X464" s="344"/>
      <c r="Y464" s="344"/>
      <c r="Z464" s="344"/>
      <c r="AA464" s="344"/>
      <c r="AB464" s="344"/>
      <c r="AC464" s="344"/>
      <c r="AD464" s="311"/>
    </row>
    <row r="465" spans="1:30" ht="20.100000000000001" customHeight="1">
      <c r="A465" s="311"/>
      <c r="B465" s="311"/>
      <c r="C465" s="344"/>
      <c r="D465" s="311" t="s">
        <v>6723</v>
      </c>
      <c r="E465" s="344"/>
      <c r="F465" s="313"/>
      <c r="G465" s="314"/>
      <c r="H465" s="313"/>
      <c r="I465" s="314"/>
      <c r="J465" s="313">
        <v>1</v>
      </c>
      <c r="K465" s="314">
        <v>1.639344262295082</v>
      </c>
      <c r="L465" s="313"/>
      <c r="M465" s="314"/>
      <c r="N465" s="315">
        <v>1</v>
      </c>
      <c r="O465" s="316">
        <v>1.5625</v>
      </c>
      <c r="P465" s="315">
        <v>3</v>
      </c>
      <c r="Q465" s="316">
        <v>3.8961038961038961</v>
      </c>
      <c r="R465" s="315">
        <v>1</v>
      </c>
      <c r="S465" s="316">
        <v>1.2048192771084338</v>
      </c>
      <c r="T465" s="315"/>
      <c r="U465" s="316"/>
      <c r="V465" s="314"/>
      <c r="W465" s="344"/>
      <c r="X465" s="344"/>
      <c r="Y465" s="344"/>
      <c r="Z465" s="344"/>
      <c r="AA465" s="344"/>
      <c r="AB465" s="344"/>
      <c r="AC465" s="344"/>
      <c r="AD465" s="311"/>
    </row>
    <row r="466" spans="1:30" ht="20.100000000000001" customHeight="1">
      <c r="A466" s="311"/>
      <c r="B466" s="311"/>
      <c r="C466" s="344"/>
      <c r="D466" s="311" t="s">
        <v>6724</v>
      </c>
      <c r="E466" s="344"/>
      <c r="F466" s="313"/>
      <c r="G466" s="314"/>
      <c r="H466" s="313"/>
      <c r="I466" s="314"/>
      <c r="J466" s="313">
        <v>1</v>
      </c>
      <c r="K466" s="314">
        <v>1.639344262295082</v>
      </c>
      <c r="L466" s="313">
        <v>1</v>
      </c>
      <c r="M466" s="314">
        <v>1.8181818181818181</v>
      </c>
      <c r="N466" s="315"/>
      <c r="O466" s="316"/>
      <c r="P466" s="315"/>
      <c r="Q466" s="316"/>
      <c r="R466" s="315"/>
      <c r="S466" s="316"/>
      <c r="T466" s="315"/>
      <c r="U466" s="316"/>
      <c r="V466" s="314"/>
      <c r="W466" s="344"/>
      <c r="X466" s="344"/>
      <c r="Y466" s="344"/>
      <c r="Z466" s="344"/>
      <c r="AA466" s="344"/>
      <c r="AB466" s="344"/>
      <c r="AC466" s="344"/>
      <c r="AD466" s="311"/>
    </row>
    <row r="467" spans="1:30" ht="20.100000000000001" customHeight="1">
      <c r="A467" s="311"/>
      <c r="B467" s="311"/>
      <c r="C467" s="344"/>
      <c r="D467" s="311" t="s">
        <v>6725</v>
      </c>
      <c r="E467" s="344"/>
      <c r="F467" s="313"/>
      <c r="G467" s="314"/>
      <c r="H467" s="313"/>
      <c r="I467" s="314"/>
      <c r="J467" s="313">
        <v>43</v>
      </c>
      <c r="K467" s="314">
        <v>70.491803278688522</v>
      </c>
      <c r="L467" s="313">
        <v>36</v>
      </c>
      <c r="M467" s="314">
        <v>65.454545454545453</v>
      </c>
      <c r="N467" s="315">
        <v>35</v>
      </c>
      <c r="O467" s="316">
        <v>54.6875</v>
      </c>
      <c r="P467" s="315">
        <v>48</v>
      </c>
      <c r="Q467" s="316">
        <v>62.337662337662337</v>
      </c>
      <c r="R467" s="315">
        <v>46</v>
      </c>
      <c r="S467" s="316">
        <v>55.421686746987952</v>
      </c>
      <c r="T467" s="315"/>
      <c r="U467" s="316"/>
      <c r="V467" s="314"/>
      <c r="W467" s="344"/>
      <c r="X467" s="344"/>
      <c r="Y467" s="344"/>
      <c r="Z467" s="344"/>
      <c r="AA467" s="344"/>
      <c r="AB467" s="344"/>
      <c r="AC467" s="344"/>
      <c r="AD467" s="311"/>
    </row>
    <row r="468" spans="1:30" ht="20.100000000000001" customHeight="1">
      <c r="A468" s="311"/>
      <c r="B468" s="311"/>
      <c r="C468" s="344"/>
      <c r="D468" s="311" t="s">
        <v>6726</v>
      </c>
      <c r="E468" s="344"/>
      <c r="F468" s="313"/>
      <c r="G468" s="314"/>
      <c r="H468" s="313"/>
      <c r="I468" s="314"/>
      <c r="J468" s="313">
        <v>4</v>
      </c>
      <c r="K468" s="314">
        <v>6.557377049180328</v>
      </c>
      <c r="L468" s="313">
        <v>5</v>
      </c>
      <c r="M468" s="314">
        <v>9.0909090909090917</v>
      </c>
      <c r="N468" s="315">
        <v>3</v>
      </c>
      <c r="O468" s="316">
        <v>4.6875</v>
      </c>
      <c r="P468" s="315">
        <v>5</v>
      </c>
      <c r="Q468" s="316">
        <v>6.4935064935064934</v>
      </c>
      <c r="R468" s="315">
        <v>2</v>
      </c>
      <c r="S468" s="316">
        <v>2.4096385542168677</v>
      </c>
      <c r="T468" s="315"/>
      <c r="U468" s="316"/>
      <c r="V468" s="314"/>
      <c r="W468" s="344"/>
      <c r="X468" s="344"/>
      <c r="Y468" s="344"/>
      <c r="Z468" s="344"/>
      <c r="AA468" s="344"/>
      <c r="AB468" s="344"/>
      <c r="AC468" s="344"/>
      <c r="AD468" s="311"/>
    </row>
    <row r="469" spans="1:30" ht="20.100000000000001" customHeight="1">
      <c r="A469" s="311"/>
      <c r="B469" s="311"/>
      <c r="C469" s="344"/>
      <c r="D469" s="311" t="s">
        <v>6727</v>
      </c>
      <c r="E469" s="344"/>
      <c r="F469" s="313"/>
      <c r="G469" s="314"/>
      <c r="H469" s="313"/>
      <c r="I469" s="314"/>
      <c r="J469" s="313">
        <v>1</v>
      </c>
      <c r="K469" s="314">
        <v>1.639344262295082</v>
      </c>
      <c r="L469" s="313">
        <v>2</v>
      </c>
      <c r="M469" s="314">
        <v>3.6363636363636362</v>
      </c>
      <c r="N469" s="315">
        <v>5</v>
      </c>
      <c r="O469" s="316">
        <v>7.8125</v>
      </c>
      <c r="P469" s="315">
        <v>2</v>
      </c>
      <c r="Q469" s="316">
        <v>2.5974025974025974</v>
      </c>
      <c r="R469" s="315">
        <v>12</v>
      </c>
      <c r="S469" s="316">
        <v>14.457831325301205</v>
      </c>
      <c r="T469" s="315"/>
      <c r="U469" s="316"/>
      <c r="V469" s="314"/>
      <c r="W469" s="344"/>
      <c r="X469" s="344"/>
      <c r="Y469" s="344"/>
      <c r="Z469" s="344"/>
      <c r="AA469" s="344"/>
      <c r="AB469" s="344"/>
      <c r="AC469" s="344"/>
      <c r="AD469" s="311"/>
    </row>
    <row r="470" spans="1:30" ht="20.100000000000001" customHeight="1">
      <c r="A470" s="311"/>
      <c r="B470" s="311"/>
      <c r="C470" s="344"/>
      <c r="D470" s="311" t="s">
        <v>6728</v>
      </c>
      <c r="E470" s="344"/>
      <c r="F470" s="313"/>
      <c r="G470" s="314"/>
      <c r="H470" s="313"/>
      <c r="I470" s="314"/>
      <c r="J470" s="313">
        <v>3</v>
      </c>
      <c r="K470" s="314">
        <v>4.918032786885246</v>
      </c>
      <c r="L470" s="313">
        <v>1</v>
      </c>
      <c r="M470" s="314">
        <v>1.8181818181818181</v>
      </c>
      <c r="N470" s="315">
        <v>3</v>
      </c>
      <c r="O470" s="316">
        <v>4.6875</v>
      </c>
      <c r="P470" s="315">
        <v>4</v>
      </c>
      <c r="Q470" s="316">
        <v>5.1948051948051948</v>
      </c>
      <c r="R470" s="315">
        <v>5</v>
      </c>
      <c r="S470" s="316">
        <v>6.024096385542169</v>
      </c>
      <c r="T470" s="315"/>
      <c r="U470" s="316"/>
      <c r="V470" s="314"/>
      <c r="W470" s="344"/>
      <c r="X470" s="344"/>
      <c r="Y470" s="344"/>
      <c r="Z470" s="344"/>
      <c r="AA470" s="344"/>
      <c r="AB470" s="344"/>
      <c r="AC470" s="344"/>
      <c r="AD470" s="311"/>
    </row>
    <row r="471" spans="1:30" ht="20.100000000000001" customHeight="1">
      <c r="A471" s="311"/>
      <c r="B471" s="311"/>
      <c r="C471" s="344"/>
      <c r="D471" s="311" t="s">
        <v>6729</v>
      </c>
      <c r="E471" s="344"/>
      <c r="F471" s="313"/>
      <c r="G471" s="314"/>
      <c r="H471" s="313"/>
      <c r="I471" s="314"/>
      <c r="J471" s="313">
        <v>4</v>
      </c>
      <c r="K471" s="314">
        <v>6.557377049180328</v>
      </c>
      <c r="L471" s="313">
        <v>1</v>
      </c>
      <c r="M471" s="314">
        <v>1.8181818181818181</v>
      </c>
      <c r="N471" s="315">
        <v>2</v>
      </c>
      <c r="O471" s="316">
        <v>3.125</v>
      </c>
      <c r="P471" s="315">
        <v>6</v>
      </c>
      <c r="Q471" s="316">
        <v>7.7922077922077921</v>
      </c>
      <c r="R471" s="315">
        <v>5</v>
      </c>
      <c r="S471" s="316">
        <v>6.024096385542169</v>
      </c>
      <c r="T471" s="315"/>
      <c r="U471" s="316"/>
      <c r="V471" s="314"/>
      <c r="W471" s="344"/>
      <c r="X471" s="344"/>
      <c r="Y471" s="344"/>
      <c r="Z471" s="344"/>
      <c r="AA471" s="344"/>
      <c r="AB471" s="344"/>
      <c r="AC471" s="344"/>
      <c r="AD471" s="311"/>
    </row>
    <row r="472" spans="1:30" ht="20.100000000000001" customHeight="1">
      <c r="A472" s="311"/>
      <c r="B472" s="311"/>
      <c r="C472" s="344"/>
      <c r="D472" s="311" t="s">
        <v>6730</v>
      </c>
      <c r="E472" s="344"/>
      <c r="F472" s="313"/>
      <c r="G472" s="314"/>
      <c r="H472" s="313"/>
      <c r="I472" s="314"/>
      <c r="J472" s="313">
        <v>2</v>
      </c>
      <c r="K472" s="314">
        <v>3.278688524590164</v>
      </c>
      <c r="L472" s="313">
        <v>6</v>
      </c>
      <c r="M472" s="314">
        <v>10.909090909090908</v>
      </c>
      <c r="N472" s="315">
        <v>11</v>
      </c>
      <c r="O472" s="316">
        <v>17.1875</v>
      </c>
      <c r="P472" s="315">
        <v>8</v>
      </c>
      <c r="Q472" s="316">
        <v>10.38961038961039</v>
      </c>
      <c r="R472" s="315">
        <v>7</v>
      </c>
      <c r="S472" s="316">
        <v>8.4337349397590362</v>
      </c>
      <c r="T472" s="315"/>
      <c r="U472" s="316"/>
      <c r="V472" s="314"/>
      <c r="W472" s="344"/>
      <c r="X472" s="344"/>
      <c r="Y472" s="344"/>
      <c r="Z472" s="344"/>
      <c r="AA472" s="344"/>
      <c r="AB472" s="344"/>
      <c r="AC472" s="344"/>
      <c r="AD472" s="311"/>
    </row>
    <row r="473" spans="1:30" ht="20.100000000000001" customHeight="1">
      <c r="A473" s="311"/>
      <c r="B473" s="311"/>
      <c r="C473" s="344"/>
      <c r="D473" s="311" t="s">
        <v>6731</v>
      </c>
      <c r="E473" s="344"/>
      <c r="F473" s="313"/>
      <c r="G473" s="314"/>
      <c r="H473" s="313"/>
      <c r="I473" s="314"/>
      <c r="J473" s="313"/>
      <c r="K473" s="314"/>
      <c r="L473" s="313">
        <v>1</v>
      </c>
      <c r="M473" s="314">
        <v>1.8181818181818181</v>
      </c>
      <c r="N473" s="315">
        <v>2</v>
      </c>
      <c r="O473" s="316">
        <v>3.125</v>
      </c>
      <c r="P473" s="315"/>
      <c r="Q473" s="316"/>
      <c r="R473" s="315">
        <v>2</v>
      </c>
      <c r="S473" s="316">
        <v>2.4096385542168677</v>
      </c>
      <c r="T473" s="315"/>
      <c r="U473" s="316"/>
      <c r="V473" s="314"/>
      <c r="W473" s="344"/>
      <c r="X473" s="344"/>
      <c r="Y473" s="344"/>
      <c r="Z473" s="344"/>
      <c r="AA473" s="344"/>
      <c r="AB473" s="344"/>
      <c r="AC473" s="344"/>
      <c r="AD473" s="311"/>
    </row>
    <row r="474" spans="1:30" ht="20.100000000000001" customHeight="1">
      <c r="A474" s="311"/>
      <c r="B474" s="311"/>
      <c r="C474" s="344"/>
      <c r="D474" s="120" t="s">
        <v>7292</v>
      </c>
      <c r="E474" s="344"/>
      <c r="F474" s="313"/>
      <c r="G474" s="314"/>
      <c r="H474" s="313"/>
      <c r="I474" s="314"/>
      <c r="J474" s="313"/>
      <c r="K474" s="314"/>
      <c r="L474" s="313"/>
      <c r="M474" s="314"/>
      <c r="N474" s="315"/>
      <c r="O474" s="316"/>
      <c r="P474" s="315"/>
      <c r="Q474" s="316"/>
      <c r="R474" s="315"/>
      <c r="S474" s="316"/>
      <c r="T474" s="315"/>
      <c r="U474" s="316"/>
      <c r="V474" s="314"/>
      <c r="W474" s="344"/>
      <c r="X474" s="344"/>
      <c r="Y474" s="344"/>
      <c r="Z474" s="344"/>
      <c r="AA474" s="344"/>
      <c r="AB474" s="344"/>
      <c r="AC474" s="344"/>
      <c r="AD474" s="311"/>
    </row>
    <row r="475" spans="1:30" ht="20.100000000000001" customHeight="1">
      <c r="A475" s="311"/>
      <c r="B475" s="311"/>
      <c r="C475" s="344"/>
      <c r="D475" s="85" t="s">
        <v>1959</v>
      </c>
      <c r="E475" s="344"/>
      <c r="F475" s="313"/>
      <c r="G475" s="314"/>
      <c r="H475" s="313"/>
      <c r="I475" s="314"/>
      <c r="J475" s="313"/>
      <c r="K475" s="314"/>
      <c r="L475" s="313"/>
      <c r="M475" s="314"/>
      <c r="N475" s="315"/>
      <c r="O475" s="316"/>
      <c r="P475" s="315"/>
      <c r="Q475" s="316"/>
      <c r="R475" s="315"/>
      <c r="S475" s="316"/>
      <c r="T475" s="315"/>
      <c r="U475" s="316"/>
      <c r="V475" s="314"/>
      <c r="W475" s="344"/>
      <c r="X475" s="344"/>
      <c r="Y475" s="344"/>
      <c r="Z475" s="344"/>
      <c r="AA475" s="344"/>
      <c r="AB475" s="344"/>
      <c r="AC475" s="344"/>
      <c r="AD475" s="311"/>
    </row>
    <row r="476" spans="1:30" ht="20.100000000000001" customHeight="1">
      <c r="A476" s="311"/>
      <c r="B476" s="311"/>
      <c r="C476" s="344"/>
      <c r="D476" s="85" t="s">
        <v>1960</v>
      </c>
      <c r="E476" s="344"/>
      <c r="F476" s="313"/>
      <c r="G476" s="314"/>
      <c r="H476" s="313"/>
      <c r="I476" s="314"/>
      <c r="J476" s="313"/>
      <c r="K476" s="314"/>
      <c r="L476" s="313"/>
      <c r="M476" s="314"/>
      <c r="N476" s="315"/>
      <c r="O476" s="316"/>
      <c r="P476" s="315"/>
      <c r="Q476" s="316"/>
      <c r="R476" s="315"/>
      <c r="S476" s="316"/>
      <c r="T476" s="315"/>
      <c r="U476" s="316"/>
      <c r="V476" s="314"/>
      <c r="W476" s="344"/>
      <c r="X476" s="344"/>
      <c r="Y476" s="344"/>
      <c r="Z476" s="344"/>
      <c r="AA476" s="344"/>
      <c r="AB476" s="344"/>
      <c r="AC476" s="344"/>
      <c r="AD476" s="311"/>
    </row>
    <row r="477" spans="1:30" ht="20.100000000000001" customHeight="1">
      <c r="A477" s="9" t="s">
        <v>5969</v>
      </c>
      <c r="B477" s="9" t="s">
        <v>160</v>
      </c>
      <c r="C477" s="343" t="s">
        <v>7746</v>
      </c>
      <c r="D477" s="9" t="s">
        <v>7783</v>
      </c>
      <c r="E477" s="343" t="s">
        <v>7309</v>
      </c>
      <c r="F477" s="11"/>
      <c r="G477" s="12"/>
      <c r="H477" s="11"/>
      <c r="I477" s="12"/>
      <c r="J477" s="11"/>
      <c r="K477" s="12"/>
      <c r="L477" s="11"/>
      <c r="M477" s="12"/>
      <c r="N477" s="56">
        <v>1</v>
      </c>
      <c r="O477" s="57">
        <v>1.8867924528301887</v>
      </c>
      <c r="P477" s="56"/>
      <c r="Q477" s="57"/>
      <c r="R477" s="56"/>
      <c r="S477" s="57"/>
      <c r="T477" s="56"/>
      <c r="U477" s="57"/>
      <c r="V477" s="12"/>
      <c r="W477" s="343"/>
      <c r="X477" s="343" t="s">
        <v>7406</v>
      </c>
      <c r="Y477" s="343" t="s">
        <v>7406</v>
      </c>
      <c r="Z477" s="343" t="s">
        <v>7406</v>
      </c>
      <c r="AA477" s="343" t="s">
        <v>7406</v>
      </c>
      <c r="AB477" s="343" t="s">
        <v>7406</v>
      </c>
      <c r="AC477" s="343"/>
      <c r="AD477" s="9"/>
    </row>
    <row r="478" spans="1:30" ht="20.100000000000001" customHeight="1">
      <c r="A478" s="311"/>
      <c r="B478" s="311"/>
      <c r="C478" s="344"/>
      <c r="D478" s="311" t="s">
        <v>6722</v>
      </c>
      <c r="E478" s="344"/>
      <c r="F478" s="313"/>
      <c r="G478" s="314"/>
      <c r="H478" s="313"/>
      <c r="I478" s="314"/>
      <c r="J478" s="313"/>
      <c r="K478" s="314"/>
      <c r="L478" s="313">
        <v>1</v>
      </c>
      <c r="M478" s="314">
        <v>2</v>
      </c>
      <c r="N478" s="315">
        <v>1</v>
      </c>
      <c r="O478" s="316">
        <v>1.8867924528301887</v>
      </c>
      <c r="P478" s="315"/>
      <c r="Q478" s="316"/>
      <c r="R478" s="315">
        <v>2</v>
      </c>
      <c r="S478" s="316">
        <v>2.8985507246376812</v>
      </c>
      <c r="T478" s="315"/>
      <c r="U478" s="316"/>
      <c r="V478" s="314"/>
      <c r="W478" s="344"/>
      <c r="X478" s="344"/>
      <c r="Y478" s="344"/>
      <c r="Z478" s="344"/>
      <c r="AA478" s="344"/>
      <c r="AB478" s="344"/>
      <c r="AC478" s="344"/>
      <c r="AD478" s="311"/>
    </row>
    <row r="479" spans="1:30" ht="20.100000000000001" customHeight="1">
      <c r="A479" s="311"/>
      <c r="B479" s="311"/>
      <c r="C479" s="344"/>
      <c r="D479" s="311" t="s">
        <v>6723</v>
      </c>
      <c r="E479" s="344"/>
      <c r="F479" s="313"/>
      <c r="G479" s="314"/>
      <c r="H479" s="313"/>
      <c r="I479" s="314"/>
      <c r="J479" s="313">
        <v>1</v>
      </c>
      <c r="K479" s="314">
        <v>1.8867924528301887</v>
      </c>
      <c r="L479" s="313">
        <v>2</v>
      </c>
      <c r="M479" s="314">
        <v>4</v>
      </c>
      <c r="N479" s="315">
        <v>2</v>
      </c>
      <c r="O479" s="316">
        <v>3.7735849056603774</v>
      </c>
      <c r="P479" s="315"/>
      <c r="Q479" s="316"/>
      <c r="R479" s="315">
        <v>2</v>
      </c>
      <c r="S479" s="316">
        <v>2.8985507246376812</v>
      </c>
      <c r="T479" s="315"/>
      <c r="U479" s="316"/>
      <c r="V479" s="314"/>
      <c r="W479" s="344"/>
      <c r="X479" s="344"/>
      <c r="Y479" s="344"/>
      <c r="Z479" s="344"/>
      <c r="AA479" s="344"/>
      <c r="AB479" s="344"/>
      <c r="AC479" s="344"/>
      <c r="AD479" s="311"/>
    </row>
    <row r="480" spans="1:30" ht="20.100000000000001" customHeight="1">
      <c r="A480" s="311"/>
      <c r="B480" s="311"/>
      <c r="C480" s="344"/>
      <c r="D480" s="311" t="s">
        <v>6724</v>
      </c>
      <c r="E480" s="344"/>
      <c r="F480" s="313"/>
      <c r="G480" s="314"/>
      <c r="H480" s="313"/>
      <c r="I480" s="314"/>
      <c r="J480" s="313">
        <v>1</v>
      </c>
      <c r="K480" s="314">
        <v>1.8867924528301887</v>
      </c>
      <c r="L480" s="313"/>
      <c r="M480" s="314"/>
      <c r="N480" s="315">
        <v>1</v>
      </c>
      <c r="O480" s="316">
        <v>1.8867924528301887</v>
      </c>
      <c r="P480" s="315">
        <v>1</v>
      </c>
      <c r="Q480" s="316">
        <v>1.4492753623188406</v>
      </c>
      <c r="R480" s="315">
        <v>1</v>
      </c>
      <c r="S480" s="316">
        <v>1.4492753623188406</v>
      </c>
      <c r="T480" s="315"/>
      <c r="U480" s="316"/>
      <c r="V480" s="314"/>
      <c r="W480" s="344"/>
      <c r="X480" s="344"/>
      <c r="Y480" s="344"/>
      <c r="Z480" s="344"/>
      <c r="AA480" s="344"/>
      <c r="AB480" s="344"/>
      <c r="AC480" s="344"/>
      <c r="AD480" s="311"/>
    </row>
    <row r="481" spans="1:30" ht="20.100000000000001" customHeight="1">
      <c r="A481" s="311"/>
      <c r="B481" s="311"/>
      <c r="C481" s="344"/>
      <c r="D481" s="311" t="s">
        <v>6725</v>
      </c>
      <c r="E481" s="344"/>
      <c r="F481" s="313"/>
      <c r="G481" s="314"/>
      <c r="H481" s="313"/>
      <c r="I481" s="314"/>
      <c r="J481" s="313"/>
      <c r="K481" s="314"/>
      <c r="L481" s="313">
        <v>1</v>
      </c>
      <c r="M481" s="314">
        <v>2</v>
      </c>
      <c r="N481" s="315"/>
      <c r="O481" s="316"/>
      <c r="P481" s="315">
        <v>1</v>
      </c>
      <c r="Q481" s="316">
        <v>1.4492753623188406</v>
      </c>
      <c r="R481" s="315"/>
      <c r="S481" s="316"/>
      <c r="T481" s="315"/>
      <c r="U481" s="316"/>
      <c r="V481" s="314"/>
      <c r="W481" s="344"/>
      <c r="X481" s="344"/>
      <c r="Y481" s="344"/>
      <c r="Z481" s="344"/>
      <c r="AA481" s="344"/>
      <c r="AB481" s="344"/>
      <c r="AC481" s="344"/>
      <c r="AD481" s="311"/>
    </row>
    <row r="482" spans="1:30" ht="20.100000000000001" customHeight="1">
      <c r="A482" s="311"/>
      <c r="B482" s="311"/>
      <c r="C482" s="344"/>
      <c r="D482" s="311" t="s">
        <v>6726</v>
      </c>
      <c r="E482" s="344"/>
      <c r="F482" s="313"/>
      <c r="G482" s="314"/>
      <c r="H482" s="313"/>
      <c r="I482" s="314"/>
      <c r="J482" s="313">
        <v>44</v>
      </c>
      <c r="K482" s="314">
        <v>83.018867924528308</v>
      </c>
      <c r="L482" s="313">
        <v>36</v>
      </c>
      <c r="M482" s="314">
        <v>72</v>
      </c>
      <c r="N482" s="315">
        <v>33</v>
      </c>
      <c r="O482" s="316">
        <v>62.264150943396224</v>
      </c>
      <c r="P482" s="315">
        <v>49</v>
      </c>
      <c r="Q482" s="316">
        <v>71.014492753623188</v>
      </c>
      <c r="R482" s="315">
        <v>43</v>
      </c>
      <c r="S482" s="316">
        <v>62.318840579710148</v>
      </c>
      <c r="T482" s="315"/>
      <c r="U482" s="316"/>
      <c r="V482" s="314"/>
      <c r="W482" s="344"/>
      <c r="X482" s="344"/>
      <c r="Y482" s="344"/>
      <c r="Z482" s="344"/>
      <c r="AA482" s="344"/>
      <c r="AB482" s="344"/>
      <c r="AC482" s="344"/>
      <c r="AD482" s="311"/>
    </row>
    <row r="483" spans="1:30" ht="20.100000000000001" customHeight="1">
      <c r="A483" s="311"/>
      <c r="B483" s="311"/>
      <c r="C483" s="344"/>
      <c r="D483" s="311" t="s">
        <v>6727</v>
      </c>
      <c r="E483" s="344"/>
      <c r="F483" s="313"/>
      <c r="G483" s="314"/>
      <c r="H483" s="313"/>
      <c r="I483" s="314"/>
      <c r="J483" s="313">
        <v>3</v>
      </c>
      <c r="K483" s="314">
        <v>5.6603773584905657</v>
      </c>
      <c r="L483" s="313">
        <v>4</v>
      </c>
      <c r="M483" s="314">
        <v>8</v>
      </c>
      <c r="N483" s="315">
        <v>3</v>
      </c>
      <c r="O483" s="316">
        <v>5.6603773584905657</v>
      </c>
      <c r="P483" s="315">
        <v>3</v>
      </c>
      <c r="Q483" s="316">
        <v>4.3478260869565215</v>
      </c>
      <c r="R483" s="315">
        <v>3</v>
      </c>
      <c r="S483" s="316">
        <v>4.3478260869565215</v>
      </c>
      <c r="T483" s="315"/>
      <c r="U483" s="316"/>
      <c r="V483" s="314"/>
      <c r="W483" s="344"/>
      <c r="X483" s="344"/>
      <c r="Y483" s="344"/>
      <c r="Z483" s="344"/>
      <c r="AA483" s="344"/>
      <c r="AB483" s="344"/>
      <c r="AC483" s="344"/>
      <c r="AD483" s="311"/>
    </row>
    <row r="484" spans="1:30" ht="20.100000000000001" customHeight="1">
      <c r="A484" s="311"/>
      <c r="B484" s="311"/>
      <c r="C484" s="344"/>
      <c r="D484" s="311" t="s">
        <v>6728</v>
      </c>
      <c r="E484" s="344"/>
      <c r="F484" s="313"/>
      <c r="G484" s="314"/>
      <c r="H484" s="313"/>
      <c r="I484" s="314"/>
      <c r="J484" s="313">
        <v>1</v>
      </c>
      <c r="K484" s="314">
        <v>1.8867924528301887</v>
      </c>
      <c r="L484" s="313">
        <v>2</v>
      </c>
      <c r="M484" s="314">
        <v>4</v>
      </c>
      <c r="N484" s="315">
        <v>4</v>
      </c>
      <c r="O484" s="316">
        <v>7.5471698113207548</v>
      </c>
      <c r="P484" s="315">
        <v>1</v>
      </c>
      <c r="Q484" s="316">
        <v>1.4492753623188406</v>
      </c>
      <c r="R484" s="315">
        <v>9</v>
      </c>
      <c r="S484" s="316">
        <v>13.043478260869565</v>
      </c>
      <c r="T484" s="315"/>
      <c r="U484" s="316"/>
      <c r="V484" s="314"/>
      <c r="W484" s="344"/>
      <c r="X484" s="344"/>
      <c r="Y484" s="344"/>
      <c r="Z484" s="344"/>
      <c r="AA484" s="344"/>
      <c r="AB484" s="344"/>
      <c r="AC484" s="344"/>
      <c r="AD484" s="311"/>
    </row>
    <row r="485" spans="1:30" ht="20.100000000000001" customHeight="1">
      <c r="A485" s="311"/>
      <c r="B485" s="311"/>
      <c r="C485" s="344"/>
      <c r="D485" s="311" t="s">
        <v>6729</v>
      </c>
      <c r="E485" s="344"/>
      <c r="F485" s="313"/>
      <c r="G485" s="314"/>
      <c r="H485" s="313"/>
      <c r="I485" s="314"/>
      <c r="J485" s="313"/>
      <c r="K485" s="314"/>
      <c r="L485" s="313">
        <v>1</v>
      </c>
      <c r="M485" s="314">
        <v>2</v>
      </c>
      <c r="N485" s="315">
        <v>2</v>
      </c>
      <c r="O485" s="316">
        <v>3.7735849056603774</v>
      </c>
      <c r="P485" s="315">
        <v>3</v>
      </c>
      <c r="Q485" s="316">
        <v>4.3478260869565215</v>
      </c>
      <c r="R485" s="315">
        <v>6</v>
      </c>
      <c r="S485" s="316">
        <v>8.695652173913043</v>
      </c>
      <c r="T485" s="315"/>
      <c r="U485" s="316"/>
      <c r="V485" s="314"/>
      <c r="W485" s="344"/>
      <c r="X485" s="344"/>
      <c r="Y485" s="344"/>
      <c r="Z485" s="344"/>
      <c r="AA485" s="344"/>
      <c r="AB485" s="344"/>
      <c r="AC485" s="344"/>
      <c r="AD485" s="311"/>
    </row>
    <row r="486" spans="1:30" ht="20.100000000000001" customHeight="1">
      <c r="A486" s="311"/>
      <c r="B486" s="311"/>
      <c r="C486" s="344"/>
      <c r="D486" s="311" t="s">
        <v>6730</v>
      </c>
      <c r="E486" s="344"/>
      <c r="F486" s="313"/>
      <c r="G486" s="314"/>
      <c r="H486" s="313"/>
      <c r="I486" s="314"/>
      <c r="J486" s="313">
        <v>1</v>
      </c>
      <c r="K486" s="314">
        <v>1.8867924528301887</v>
      </c>
      <c r="L486" s="313">
        <v>1</v>
      </c>
      <c r="M486" s="314">
        <v>2</v>
      </c>
      <c r="N486" s="315">
        <v>2</v>
      </c>
      <c r="O486" s="316">
        <v>3.7735849056603774</v>
      </c>
      <c r="P486" s="315">
        <v>5</v>
      </c>
      <c r="Q486" s="316">
        <v>7.2463768115942031</v>
      </c>
      <c r="R486" s="315">
        <v>2</v>
      </c>
      <c r="S486" s="316">
        <v>2.8985507246376812</v>
      </c>
      <c r="T486" s="315"/>
      <c r="U486" s="316"/>
      <c r="V486" s="314"/>
      <c r="W486" s="344"/>
      <c r="X486" s="344"/>
      <c r="Y486" s="344"/>
      <c r="Z486" s="344"/>
      <c r="AA486" s="344"/>
      <c r="AB486" s="344"/>
      <c r="AC486" s="344"/>
      <c r="AD486" s="311"/>
    </row>
    <row r="487" spans="1:30" ht="20.100000000000001" customHeight="1">
      <c r="A487" s="311"/>
      <c r="B487" s="311"/>
      <c r="C487" s="344"/>
      <c r="D487" s="311" t="s">
        <v>6731</v>
      </c>
      <c r="E487" s="344"/>
      <c r="F487" s="313"/>
      <c r="G487" s="314"/>
      <c r="H487" s="313"/>
      <c r="I487" s="314"/>
      <c r="J487" s="313">
        <v>2</v>
      </c>
      <c r="K487" s="314">
        <v>3.7735849056603774</v>
      </c>
      <c r="L487" s="313">
        <v>2</v>
      </c>
      <c r="M487" s="314">
        <v>4</v>
      </c>
      <c r="N487" s="315">
        <v>4</v>
      </c>
      <c r="O487" s="316">
        <v>7.5471698113207548</v>
      </c>
      <c r="P487" s="315">
        <v>6</v>
      </c>
      <c r="Q487" s="316">
        <v>8.695652173913043</v>
      </c>
      <c r="R487" s="315">
        <v>1</v>
      </c>
      <c r="S487" s="316">
        <v>1.4492753623188406</v>
      </c>
      <c r="T487" s="315"/>
      <c r="U487" s="316"/>
      <c r="V487" s="314"/>
      <c r="W487" s="344"/>
      <c r="X487" s="344"/>
      <c r="Y487" s="344"/>
      <c r="Z487" s="344"/>
      <c r="AA487" s="344"/>
      <c r="AB487" s="344"/>
      <c r="AC487" s="344"/>
      <c r="AD487" s="311"/>
    </row>
    <row r="488" spans="1:30" ht="20.100000000000001" customHeight="1">
      <c r="A488" s="311"/>
      <c r="B488" s="311"/>
      <c r="C488" s="344"/>
      <c r="D488" s="120" t="s">
        <v>7292</v>
      </c>
      <c r="E488" s="344"/>
      <c r="F488" s="313"/>
      <c r="G488" s="314"/>
      <c r="H488" s="313"/>
      <c r="I488" s="314"/>
      <c r="J488" s="313"/>
      <c r="K488" s="314"/>
      <c r="L488" s="313"/>
      <c r="M488" s="314"/>
      <c r="N488" s="315"/>
      <c r="O488" s="316"/>
      <c r="P488" s="315"/>
      <c r="Q488" s="316"/>
      <c r="R488" s="315"/>
      <c r="S488" s="316"/>
      <c r="T488" s="315"/>
      <c r="U488" s="316"/>
      <c r="V488" s="314"/>
      <c r="W488" s="344"/>
      <c r="X488" s="344"/>
      <c r="Y488" s="344"/>
      <c r="Z488" s="344"/>
      <c r="AA488" s="344"/>
      <c r="AB488" s="344"/>
      <c r="AC488" s="344"/>
      <c r="AD488" s="311"/>
    </row>
    <row r="489" spans="1:30" ht="20.100000000000001" customHeight="1">
      <c r="A489" s="311"/>
      <c r="B489" s="311"/>
      <c r="C489" s="344"/>
      <c r="D489" s="85" t="s">
        <v>1959</v>
      </c>
      <c r="E489" s="344"/>
      <c r="F489" s="313"/>
      <c r="G489" s="314"/>
      <c r="H489" s="313"/>
      <c r="I489" s="314"/>
      <c r="J489" s="313"/>
      <c r="K489" s="314"/>
      <c r="L489" s="313"/>
      <c r="M489" s="314"/>
      <c r="N489" s="315"/>
      <c r="O489" s="316"/>
      <c r="P489" s="315"/>
      <c r="Q489" s="316"/>
      <c r="R489" s="315"/>
      <c r="S489" s="316"/>
      <c r="T489" s="315"/>
      <c r="U489" s="316"/>
      <c r="V489" s="314"/>
      <c r="W489" s="344"/>
      <c r="X489" s="344"/>
      <c r="Y489" s="344"/>
      <c r="Z489" s="344"/>
      <c r="AA489" s="344"/>
      <c r="AB489" s="344"/>
      <c r="AC489" s="344"/>
      <c r="AD489" s="311"/>
    </row>
    <row r="490" spans="1:30" ht="20.100000000000001" customHeight="1">
      <c r="A490" s="311"/>
      <c r="B490" s="311"/>
      <c r="C490" s="344"/>
      <c r="D490" s="85" t="s">
        <v>1960</v>
      </c>
      <c r="E490" s="344"/>
      <c r="F490" s="313"/>
      <c r="G490" s="314"/>
      <c r="H490" s="313"/>
      <c r="I490" s="314"/>
      <c r="J490" s="313"/>
      <c r="K490" s="314"/>
      <c r="L490" s="313"/>
      <c r="M490" s="314"/>
      <c r="N490" s="315"/>
      <c r="O490" s="316"/>
      <c r="P490" s="315"/>
      <c r="Q490" s="316"/>
      <c r="R490" s="315"/>
      <c r="S490" s="316"/>
      <c r="T490" s="315"/>
      <c r="U490" s="316"/>
      <c r="V490" s="314"/>
      <c r="W490" s="344"/>
      <c r="X490" s="344"/>
      <c r="Y490" s="344"/>
      <c r="Z490" s="344"/>
      <c r="AA490" s="344"/>
      <c r="AB490" s="344"/>
      <c r="AC490" s="344"/>
      <c r="AD490" s="311"/>
    </row>
    <row r="491" spans="1:30" ht="20.100000000000001" customHeight="1">
      <c r="A491" s="9" t="s">
        <v>5970</v>
      </c>
      <c r="B491" s="9" t="s">
        <v>161</v>
      </c>
      <c r="C491" s="343" t="s">
        <v>7746</v>
      </c>
      <c r="D491" s="9" t="s">
        <v>7783</v>
      </c>
      <c r="E491" s="343" t="s">
        <v>7309</v>
      </c>
      <c r="F491" s="11"/>
      <c r="G491" s="12"/>
      <c r="H491" s="11"/>
      <c r="I491" s="12"/>
      <c r="J491" s="11"/>
      <c r="K491" s="12"/>
      <c r="L491" s="11"/>
      <c r="M491" s="12"/>
      <c r="N491" s="56">
        <v>2</v>
      </c>
      <c r="O491" s="57">
        <v>4.166666666666667</v>
      </c>
      <c r="P491" s="56">
        <v>1</v>
      </c>
      <c r="Q491" s="57">
        <v>1.7543859649122806</v>
      </c>
      <c r="R491" s="56"/>
      <c r="S491" s="57"/>
      <c r="T491" s="56"/>
      <c r="U491" s="57"/>
      <c r="V491" s="12"/>
      <c r="W491" s="343"/>
      <c r="X491" s="343" t="s">
        <v>7406</v>
      </c>
      <c r="Y491" s="343" t="s">
        <v>7406</v>
      </c>
      <c r="Z491" s="343" t="s">
        <v>7406</v>
      </c>
      <c r="AA491" s="343" t="s">
        <v>7406</v>
      </c>
      <c r="AB491" s="343" t="s">
        <v>7406</v>
      </c>
      <c r="AC491" s="343"/>
      <c r="AD491" s="9"/>
    </row>
    <row r="492" spans="1:30" ht="20.100000000000001" customHeight="1">
      <c r="A492" s="311"/>
      <c r="B492" s="311"/>
      <c r="C492" s="344"/>
      <c r="D492" s="311" t="s">
        <v>6722</v>
      </c>
      <c r="E492" s="344"/>
      <c r="F492" s="313"/>
      <c r="G492" s="314"/>
      <c r="H492" s="313"/>
      <c r="I492" s="314"/>
      <c r="J492" s="313"/>
      <c r="K492" s="314"/>
      <c r="L492" s="313">
        <v>1</v>
      </c>
      <c r="M492" s="314">
        <v>2.0833333333333335</v>
      </c>
      <c r="N492" s="315">
        <v>1</v>
      </c>
      <c r="O492" s="316">
        <v>2.0833333333333335</v>
      </c>
      <c r="P492" s="315"/>
      <c r="Q492" s="316"/>
      <c r="R492" s="315"/>
      <c r="S492" s="316"/>
      <c r="T492" s="315"/>
      <c r="U492" s="316"/>
      <c r="V492" s="314"/>
      <c r="W492" s="344"/>
      <c r="X492" s="344"/>
      <c r="Y492" s="344"/>
      <c r="Z492" s="344"/>
      <c r="AA492" s="344"/>
      <c r="AB492" s="344"/>
      <c r="AC492" s="344"/>
      <c r="AD492" s="311"/>
    </row>
    <row r="493" spans="1:30" ht="20.100000000000001" customHeight="1">
      <c r="A493" s="311"/>
      <c r="B493" s="311"/>
      <c r="C493" s="344"/>
      <c r="D493" s="311" t="s">
        <v>6723</v>
      </c>
      <c r="E493" s="344"/>
      <c r="F493" s="313"/>
      <c r="G493" s="314"/>
      <c r="H493" s="313"/>
      <c r="I493" s="314"/>
      <c r="J493" s="313"/>
      <c r="K493" s="314"/>
      <c r="L493" s="313">
        <v>1</v>
      </c>
      <c r="M493" s="314">
        <v>2.0833333333333335</v>
      </c>
      <c r="N493" s="315">
        <v>1</v>
      </c>
      <c r="O493" s="316">
        <v>2.0833333333333335</v>
      </c>
      <c r="P493" s="315"/>
      <c r="Q493" s="316"/>
      <c r="R493" s="315">
        <v>2</v>
      </c>
      <c r="S493" s="316">
        <v>3.4</v>
      </c>
      <c r="T493" s="315"/>
      <c r="U493" s="316"/>
      <c r="V493" s="314"/>
      <c r="W493" s="344"/>
      <c r="X493" s="344"/>
      <c r="Y493" s="344"/>
      <c r="Z493" s="344"/>
      <c r="AA493" s="344"/>
      <c r="AB493" s="344"/>
      <c r="AC493" s="344"/>
      <c r="AD493" s="311"/>
    </row>
    <row r="494" spans="1:30" ht="20.100000000000001" customHeight="1">
      <c r="A494" s="311"/>
      <c r="B494" s="311"/>
      <c r="C494" s="344"/>
      <c r="D494" s="311" t="s">
        <v>6724</v>
      </c>
      <c r="E494" s="344"/>
      <c r="F494" s="313"/>
      <c r="G494" s="314"/>
      <c r="H494" s="313"/>
      <c r="I494" s="314"/>
      <c r="J494" s="313">
        <v>1</v>
      </c>
      <c r="K494" s="314">
        <v>1.9607843137254901</v>
      </c>
      <c r="L494" s="313">
        <v>1</v>
      </c>
      <c r="M494" s="314">
        <v>2.0833333333333335</v>
      </c>
      <c r="N494" s="315">
        <v>2</v>
      </c>
      <c r="O494" s="316">
        <v>4.166666666666667</v>
      </c>
      <c r="P494" s="315"/>
      <c r="Q494" s="316"/>
      <c r="R494" s="315">
        <v>1</v>
      </c>
      <c r="S494" s="316">
        <v>1.7</v>
      </c>
      <c r="T494" s="315"/>
      <c r="U494" s="316"/>
      <c r="V494" s="314"/>
      <c r="W494" s="344"/>
      <c r="X494" s="344"/>
      <c r="Y494" s="344"/>
      <c r="Z494" s="344"/>
      <c r="AA494" s="344"/>
      <c r="AB494" s="344"/>
      <c r="AC494" s="344"/>
      <c r="AD494" s="311"/>
    </row>
    <row r="495" spans="1:30" ht="20.100000000000001" customHeight="1">
      <c r="A495" s="311"/>
      <c r="B495" s="311"/>
      <c r="C495" s="344"/>
      <c r="D495" s="311" t="s">
        <v>6725</v>
      </c>
      <c r="E495" s="344"/>
      <c r="F495" s="313"/>
      <c r="G495" s="314"/>
      <c r="H495" s="313"/>
      <c r="I495" s="314"/>
      <c r="J495" s="313">
        <v>1</v>
      </c>
      <c r="K495" s="314">
        <v>1.9607843137254901</v>
      </c>
      <c r="L495" s="313"/>
      <c r="M495" s="314"/>
      <c r="N495" s="315"/>
      <c r="O495" s="316"/>
      <c r="P495" s="315">
        <v>2</v>
      </c>
      <c r="Q495" s="316">
        <v>3.5087719298245612</v>
      </c>
      <c r="R495" s="315">
        <v>1</v>
      </c>
      <c r="S495" s="316">
        <v>1.6949152542372881</v>
      </c>
      <c r="T495" s="315"/>
      <c r="U495" s="316"/>
      <c r="V495" s="314"/>
      <c r="W495" s="344"/>
      <c r="X495" s="344"/>
      <c r="Y495" s="344"/>
      <c r="Z495" s="344"/>
      <c r="AA495" s="344"/>
      <c r="AB495" s="344"/>
      <c r="AC495" s="344"/>
      <c r="AD495" s="311"/>
    </row>
    <row r="496" spans="1:30" ht="20.100000000000001" customHeight="1">
      <c r="A496" s="311"/>
      <c r="B496" s="311"/>
      <c r="C496" s="344"/>
      <c r="D496" s="311" t="s">
        <v>6726</v>
      </c>
      <c r="E496" s="344"/>
      <c r="F496" s="313"/>
      <c r="G496" s="314"/>
      <c r="H496" s="313"/>
      <c r="I496" s="314"/>
      <c r="J496" s="313"/>
      <c r="K496" s="314"/>
      <c r="L496" s="313">
        <v>1</v>
      </c>
      <c r="M496" s="314">
        <v>2.0833333333333335</v>
      </c>
      <c r="N496" s="315">
        <v>1</v>
      </c>
      <c r="O496" s="316">
        <v>2.0833333333333335</v>
      </c>
      <c r="P496" s="315"/>
      <c r="Q496" s="316"/>
      <c r="R496" s="315"/>
      <c r="S496" s="316"/>
      <c r="T496" s="315"/>
      <c r="U496" s="316"/>
      <c r="V496" s="314"/>
      <c r="W496" s="344"/>
      <c r="X496" s="344"/>
      <c r="Y496" s="344"/>
      <c r="Z496" s="344"/>
      <c r="AA496" s="344"/>
      <c r="AB496" s="344"/>
      <c r="AC496" s="344"/>
      <c r="AD496" s="311"/>
    </row>
    <row r="497" spans="1:30" ht="20.100000000000001" customHeight="1">
      <c r="A497" s="311"/>
      <c r="B497" s="311"/>
      <c r="C497" s="344"/>
      <c r="D497" s="311" t="s">
        <v>6727</v>
      </c>
      <c r="E497" s="344"/>
      <c r="F497" s="313"/>
      <c r="G497" s="314"/>
      <c r="H497" s="313"/>
      <c r="I497" s="314"/>
      <c r="J497" s="313">
        <v>44</v>
      </c>
      <c r="K497" s="314">
        <v>86.274509803921575</v>
      </c>
      <c r="L497" s="313">
        <v>35</v>
      </c>
      <c r="M497" s="314">
        <v>72.916666666666671</v>
      </c>
      <c r="N497" s="315">
        <v>32</v>
      </c>
      <c r="O497" s="316">
        <v>66.666666666666671</v>
      </c>
      <c r="P497" s="315">
        <v>47</v>
      </c>
      <c r="Q497" s="316">
        <v>82.456140350877192</v>
      </c>
      <c r="R497" s="315">
        <v>41</v>
      </c>
      <c r="S497" s="316">
        <v>69.5</v>
      </c>
      <c r="T497" s="315"/>
      <c r="U497" s="316"/>
      <c r="V497" s="314"/>
      <c r="W497" s="344"/>
      <c r="X497" s="344"/>
      <c r="Y497" s="344"/>
      <c r="Z497" s="344"/>
      <c r="AA497" s="344"/>
      <c r="AB497" s="344"/>
      <c r="AC497" s="344"/>
      <c r="AD497" s="311"/>
    </row>
    <row r="498" spans="1:30" ht="20.100000000000001" customHeight="1">
      <c r="A498" s="311"/>
      <c r="B498" s="311"/>
      <c r="C498" s="344"/>
      <c r="D498" s="311" t="s">
        <v>6728</v>
      </c>
      <c r="E498" s="344"/>
      <c r="F498" s="313"/>
      <c r="G498" s="314"/>
      <c r="H498" s="313"/>
      <c r="I498" s="314"/>
      <c r="J498" s="313">
        <v>3</v>
      </c>
      <c r="K498" s="314">
        <v>5.882352941176471</v>
      </c>
      <c r="L498" s="313">
        <v>4</v>
      </c>
      <c r="M498" s="314">
        <v>8.3333333333333339</v>
      </c>
      <c r="N498" s="315">
        <v>2</v>
      </c>
      <c r="O498" s="316">
        <v>4.166666666666667</v>
      </c>
      <c r="P498" s="315">
        <v>3</v>
      </c>
      <c r="Q498" s="316">
        <v>5.2631578947368425</v>
      </c>
      <c r="R498" s="315">
        <v>1</v>
      </c>
      <c r="S498" s="316">
        <v>1.7</v>
      </c>
      <c r="T498" s="315"/>
      <c r="U498" s="316"/>
      <c r="V498" s="314"/>
      <c r="W498" s="344"/>
      <c r="X498" s="344"/>
      <c r="Y498" s="344"/>
      <c r="Z498" s="344"/>
      <c r="AA498" s="344"/>
      <c r="AB498" s="344"/>
      <c r="AC498" s="344"/>
      <c r="AD498" s="311"/>
    </row>
    <row r="499" spans="1:30" ht="20.100000000000001" customHeight="1">
      <c r="A499" s="311"/>
      <c r="B499" s="311"/>
      <c r="C499" s="344"/>
      <c r="D499" s="311" t="s">
        <v>6729</v>
      </c>
      <c r="E499" s="344"/>
      <c r="F499" s="313"/>
      <c r="G499" s="314"/>
      <c r="H499" s="313"/>
      <c r="I499" s="314"/>
      <c r="J499" s="313">
        <v>1</v>
      </c>
      <c r="K499" s="314">
        <v>1.9607843137254901</v>
      </c>
      <c r="L499" s="313">
        <v>2</v>
      </c>
      <c r="M499" s="314">
        <v>4.166666666666667</v>
      </c>
      <c r="N499" s="315">
        <v>4</v>
      </c>
      <c r="O499" s="316">
        <v>8.3333333333333339</v>
      </c>
      <c r="P499" s="315">
        <v>1</v>
      </c>
      <c r="Q499" s="316">
        <v>1.7543859649122806</v>
      </c>
      <c r="R499" s="315">
        <v>7</v>
      </c>
      <c r="S499" s="316">
        <v>11.9</v>
      </c>
      <c r="T499" s="315"/>
      <c r="U499" s="316"/>
      <c r="V499" s="314"/>
      <c r="W499" s="344"/>
      <c r="X499" s="344"/>
      <c r="Y499" s="344"/>
      <c r="Z499" s="344"/>
      <c r="AA499" s="344"/>
      <c r="AB499" s="344"/>
      <c r="AC499" s="344"/>
      <c r="AD499" s="311"/>
    </row>
    <row r="500" spans="1:30" ht="20.100000000000001" customHeight="1">
      <c r="A500" s="311"/>
      <c r="B500" s="311"/>
      <c r="C500" s="344"/>
      <c r="D500" s="311" t="s">
        <v>6730</v>
      </c>
      <c r="E500" s="344"/>
      <c r="F500" s="313"/>
      <c r="G500" s="314"/>
      <c r="H500" s="313"/>
      <c r="I500" s="314"/>
      <c r="J500" s="313"/>
      <c r="K500" s="314"/>
      <c r="L500" s="313">
        <v>2</v>
      </c>
      <c r="M500" s="314">
        <v>4.166666666666667</v>
      </c>
      <c r="N500" s="315">
        <v>2</v>
      </c>
      <c r="O500" s="316">
        <v>4.166666666666667</v>
      </c>
      <c r="P500" s="315">
        <v>3</v>
      </c>
      <c r="Q500" s="316">
        <v>5.2631578947368425</v>
      </c>
      <c r="R500" s="315">
        <v>5</v>
      </c>
      <c r="S500" s="316">
        <v>8.5</v>
      </c>
      <c r="T500" s="315"/>
      <c r="U500" s="316"/>
      <c r="V500" s="314"/>
      <c r="W500" s="344"/>
      <c r="X500" s="344"/>
      <c r="Y500" s="344"/>
      <c r="Z500" s="344"/>
      <c r="AA500" s="344"/>
      <c r="AB500" s="344"/>
      <c r="AC500" s="344"/>
      <c r="AD500" s="311"/>
    </row>
    <row r="501" spans="1:30" ht="20.100000000000001" customHeight="1">
      <c r="A501" s="311"/>
      <c r="B501" s="311"/>
      <c r="C501" s="344"/>
      <c r="D501" s="311" t="s">
        <v>6731</v>
      </c>
      <c r="E501" s="344"/>
      <c r="F501" s="313"/>
      <c r="G501" s="314"/>
      <c r="H501" s="313"/>
      <c r="I501" s="314"/>
      <c r="J501" s="313">
        <v>1</v>
      </c>
      <c r="K501" s="314">
        <v>1.9607843137254901</v>
      </c>
      <c r="L501" s="313">
        <v>1</v>
      </c>
      <c r="M501" s="314">
        <v>2.0833333333333335</v>
      </c>
      <c r="N501" s="315">
        <v>1</v>
      </c>
      <c r="O501" s="316">
        <v>2.0833333333333335</v>
      </c>
      <c r="P501" s="315"/>
      <c r="Q501" s="316"/>
      <c r="R501" s="315">
        <v>1</v>
      </c>
      <c r="S501" s="316">
        <v>1.7</v>
      </c>
      <c r="T501" s="315"/>
      <c r="U501" s="316"/>
      <c r="V501" s="314"/>
      <c r="W501" s="344"/>
      <c r="X501" s="344"/>
      <c r="Y501" s="344"/>
      <c r="Z501" s="344"/>
      <c r="AA501" s="344"/>
      <c r="AB501" s="344"/>
      <c r="AC501" s="344"/>
      <c r="AD501" s="311"/>
    </row>
    <row r="502" spans="1:30" ht="20.100000000000001" customHeight="1">
      <c r="A502" s="311"/>
      <c r="B502" s="311"/>
      <c r="C502" s="344"/>
      <c r="D502" s="120" t="s">
        <v>7292</v>
      </c>
      <c r="E502" s="344"/>
      <c r="F502" s="313"/>
      <c r="G502" s="314"/>
      <c r="H502" s="313"/>
      <c r="I502" s="314"/>
      <c r="J502" s="313"/>
      <c r="K502" s="314"/>
      <c r="L502" s="313"/>
      <c r="M502" s="314"/>
      <c r="N502" s="315"/>
      <c r="O502" s="316"/>
      <c r="P502" s="315"/>
      <c r="Q502" s="316"/>
      <c r="R502" s="315"/>
      <c r="S502" s="316"/>
      <c r="T502" s="315"/>
      <c r="U502" s="316"/>
      <c r="V502" s="314"/>
      <c r="W502" s="344"/>
      <c r="X502" s="344"/>
      <c r="Y502" s="344"/>
      <c r="Z502" s="344"/>
      <c r="AA502" s="344"/>
      <c r="AB502" s="344"/>
      <c r="AC502" s="344"/>
      <c r="AD502" s="311"/>
    </row>
    <row r="503" spans="1:30" ht="20.100000000000001" customHeight="1">
      <c r="A503" s="311"/>
      <c r="B503" s="311"/>
      <c r="C503" s="344"/>
      <c r="D503" s="85" t="s">
        <v>1959</v>
      </c>
      <c r="E503" s="344"/>
      <c r="F503" s="313"/>
      <c r="G503" s="314"/>
      <c r="H503" s="313"/>
      <c r="I503" s="314"/>
      <c r="J503" s="313"/>
      <c r="K503" s="314"/>
      <c r="L503" s="313"/>
      <c r="M503" s="314"/>
      <c r="N503" s="315"/>
      <c r="O503" s="316"/>
      <c r="P503" s="315"/>
      <c r="Q503" s="316"/>
      <c r="R503" s="315"/>
      <c r="S503" s="316"/>
      <c r="T503" s="315"/>
      <c r="U503" s="316"/>
      <c r="V503" s="314"/>
      <c r="W503" s="344"/>
      <c r="X503" s="344"/>
      <c r="Y503" s="344"/>
      <c r="Z503" s="344"/>
      <c r="AA503" s="344"/>
      <c r="AB503" s="344"/>
      <c r="AC503" s="344"/>
      <c r="AD503" s="311"/>
    </row>
    <row r="504" spans="1:30" ht="20.100000000000001" customHeight="1">
      <c r="A504" s="311"/>
      <c r="B504" s="311"/>
      <c r="C504" s="344"/>
      <c r="D504" s="85" t="s">
        <v>1960</v>
      </c>
      <c r="E504" s="344"/>
      <c r="F504" s="313"/>
      <c r="G504" s="314"/>
      <c r="H504" s="313"/>
      <c r="I504" s="314"/>
      <c r="J504" s="313"/>
      <c r="K504" s="314"/>
      <c r="L504" s="313"/>
      <c r="M504" s="314"/>
      <c r="N504" s="315"/>
      <c r="O504" s="316"/>
      <c r="P504" s="315"/>
      <c r="Q504" s="316"/>
      <c r="R504" s="315"/>
      <c r="S504" s="316"/>
      <c r="T504" s="315"/>
      <c r="U504" s="316"/>
      <c r="V504" s="314"/>
      <c r="W504" s="344"/>
      <c r="X504" s="344"/>
      <c r="Y504" s="344"/>
      <c r="Z504" s="344"/>
      <c r="AA504" s="344"/>
      <c r="AB504" s="344"/>
      <c r="AC504" s="344"/>
      <c r="AD504" s="311"/>
    </row>
    <row r="505" spans="1:30" ht="20.100000000000001" customHeight="1">
      <c r="A505" s="9" t="s">
        <v>5971</v>
      </c>
      <c r="B505" s="9" t="s">
        <v>162</v>
      </c>
      <c r="C505" s="343" t="s">
        <v>7746</v>
      </c>
      <c r="D505" s="9" t="s">
        <v>7783</v>
      </c>
      <c r="E505" s="343" t="s">
        <v>7309</v>
      </c>
      <c r="F505" s="11"/>
      <c r="G505" s="12"/>
      <c r="H505" s="11"/>
      <c r="I505" s="12"/>
      <c r="J505" s="11"/>
      <c r="K505" s="12"/>
      <c r="L505" s="11"/>
      <c r="M505" s="12"/>
      <c r="N505" s="56">
        <v>1</v>
      </c>
      <c r="O505" s="57">
        <v>2.4390243902439024</v>
      </c>
      <c r="P505" s="56"/>
      <c r="Q505" s="57"/>
      <c r="R505" s="56"/>
      <c r="S505" s="57"/>
      <c r="T505" s="56"/>
      <c r="U505" s="57"/>
      <c r="V505" s="12"/>
      <c r="W505" s="343"/>
      <c r="X505" s="343" t="s">
        <v>7406</v>
      </c>
      <c r="Y505" s="343" t="s">
        <v>7406</v>
      </c>
      <c r="Z505" s="343" t="s">
        <v>7406</v>
      </c>
      <c r="AA505" s="343" t="s">
        <v>7406</v>
      </c>
      <c r="AB505" s="343" t="s">
        <v>7406</v>
      </c>
      <c r="AC505" s="343"/>
      <c r="AD505" s="9"/>
    </row>
    <row r="506" spans="1:30" ht="20.100000000000001" customHeight="1">
      <c r="A506" s="311"/>
      <c r="B506" s="311"/>
      <c r="C506" s="344"/>
      <c r="D506" s="311" t="s">
        <v>6722</v>
      </c>
      <c r="E506" s="344"/>
      <c r="F506" s="313"/>
      <c r="G506" s="314"/>
      <c r="H506" s="313"/>
      <c r="I506" s="314"/>
      <c r="J506" s="313"/>
      <c r="K506" s="314"/>
      <c r="L506" s="313"/>
      <c r="M506" s="314"/>
      <c r="N506" s="315">
        <v>2</v>
      </c>
      <c r="O506" s="316">
        <v>4.8780487804878048</v>
      </c>
      <c r="P506" s="315"/>
      <c r="Q506" s="316"/>
      <c r="R506" s="315"/>
      <c r="S506" s="316"/>
      <c r="T506" s="315"/>
      <c r="U506" s="316"/>
      <c r="V506" s="314"/>
      <c r="W506" s="344"/>
      <c r="X506" s="344"/>
      <c r="Y506" s="344"/>
      <c r="Z506" s="344"/>
      <c r="AA506" s="344"/>
      <c r="AB506" s="344"/>
      <c r="AC506" s="344"/>
      <c r="AD506" s="311"/>
    </row>
    <row r="507" spans="1:30" ht="20.100000000000001" customHeight="1">
      <c r="A507" s="311"/>
      <c r="B507" s="311"/>
      <c r="C507" s="344"/>
      <c r="D507" s="311" t="s">
        <v>6723</v>
      </c>
      <c r="E507" s="344"/>
      <c r="F507" s="313"/>
      <c r="G507" s="314"/>
      <c r="H507" s="313"/>
      <c r="I507" s="314"/>
      <c r="J507" s="313"/>
      <c r="K507" s="314"/>
      <c r="L507" s="313"/>
      <c r="M507" s="314"/>
      <c r="N507" s="315">
        <v>1</v>
      </c>
      <c r="O507" s="316">
        <v>2.4390243902439024</v>
      </c>
      <c r="P507" s="315"/>
      <c r="Q507" s="316"/>
      <c r="R507" s="315">
        <v>1</v>
      </c>
      <c r="S507" s="316">
        <v>1.8181818181818181</v>
      </c>
      <c r="T507" s="315"/>
      <c r="U507" s="316"/>
      <c r="V507" s="314"/>
      <c r="W507" s="344"/>
      <c r="X507" s="344"/>
      <c r="Y507" s="344"/>
      <c r="Z507" s="344"/>
      <c r="AA507" s="344"/>
      <c r="AB507" s="344"/>
      <c r="AC507" s="344"/>
      <c r="AD507" s="311"/>
    </row>
    <row r="508" spans="1:30" ht="20.100000000000001" customHeight="1">
      <c r="A508" s="311"/>
      <c r="B508" s="311"/>
      <c r="C508" s="344"/>
      <c r="D508" s="311" t="s">
        <v>6724</v>
      </c>
      <c r="E508" s="344"/>
      <c r="F508" s="313"/>
      <c r="G508" s="314"/>
      <c r="H508" s="313"/>
      <c r="I508" s="314"/>
      <c r="J508" s="313"/>
      <c r="K508" s="314"/>
      <c r="L508" s="313">
        <v>1</v>
      </c>
      <c r="M508" s="314">
        <v>2.1739130434782608</v>
      </c>
      <c r="N508" s="315"/>
      <c r="O508" s="316"/>
      <c r="P508" s="315">
        <v>1</v>
      </c>
      <c r="Q508" s="316">
        <v>1.9230769230769231</v>
      </c>
      <c r="R508" s="315">
        <v>3</v>
      </c>
      <c r="S508" s="316">
        <v>5.4545454545454541</v>
      </c>
      <c r="T508" s="315"/>
      <c r="U508" s="316"/>
      <c r="V508" s="314"/>
      <c r="W508" s="344"/>
      <c r="X508" s="344"/>
      <c r="Y508" s="344"/>
      <c r="Z508" s="344"/>
      <c r="AA508" s="344"/>
      <c r="AB508" s="344"/>
      <c r="AC508" s="344"/>
      <c r="AD508" s="311"/>
    </row>
    <row r="509" spans="1:30" ht="20.100000000000001" customHeight="1">
      <c r="A509" s="311"/>
      <c r="B509" s="311"/>
      <c r="C509" s="344"/>
      <c r="D509" s="311" t="s">
        <v>6725</v>
      </c>
      <c r="E509" s="344"/>
      <c r="F509" s="313"/>
      <c r="G509" s="314"/>
      <c r="H509" s="313"/>
      <c r="I509" s="314"/>
      <c r="J509" s="313">
        <v>1</v>
      </c>
      <c r="K509" s="314">
        <v>2.0408163265306123</v>
      </c>
      <c r="L509" s="313">
        <v>1</v>
      </c>
      <c r="M509" s="314">
        <v>2.1739130434782608</v>
      </c>
      <c r="N509" s="315"/>
      <c r="O509" s="316"/>
      <c r="P509" s="315"/>
      <c r="Q509" s="316"/>
      <c r="R509" s="315">
        <v>1</v>
      </c>
      <c r="S509" s="316">
        <v>1.8181818181818181</v>
      </c>
      <c r="T509" s="315"/>
      <c r="U509" s="316"/>
      <c r="V509" s="314"/>
      <c r="W509" s="344"/>
      <c r="X509" s="344"/>
      <c r="Y509" s="344"/>
      <c r="Z509" s="344"/>
      <c r="AA509" s="344"/>
      <c r="AB509" s="344"/>
      <c r="AC509" s="344"/>
      <c r="AD509" s="311"/>
    </row>
    <row r="510" spans="1:30" ht="20.100000000000001" customHeight="1">
      <c r="A510" s="311"/>
      <c r="B510" s="311"/>
      <c r="C510" s="344"/>
      <c r="D510" s="311" t="s">
        <v>6726</v>
      </c>
      <c r="E510" s="344"/>
      <c r="F510" s="313"/>
      <c r="G510" s="314"/>
      <c r="H510" s="313"/>
      <c r="I510" s="314"/>
      <c r="J510" s="313">
        <v>1</v>
      </c>
      <c r="K510" s="314">
        <v>2.0408163265306123</v>
      </c>
      <c r="L510" s="313"/>
      <c r="M510" s="314"/>
      <c r="N510" s="315"/>
      <c r="O510" s="316"/>
      <c r="P510" s="315">
        <v>1</v>
      </c>
      <c r="Q510" s="316">
        <v>1.9230769230769231</v>
      </c>
      <c r="R510" s="315"/>
      <c r="S510" s="316"/>
      <c r="T510" s="315"/>
      <c r="U510" s="316"/>
      <c r="V510" s="314"/>
      <c r="W510" s="344"/>
      <c r="X510" s="344"/>
      <c r="Y510" s="344"/>
      <c r="Z510" s="344"/>
      <c r="AA510" s="344"/>
      <c r="AB510" s="344"/>
      <c r="AC510" s="344"/>
      <c r="AD510" s="311"/>
    </row>
    <row r="511" spans="1:30" ht="20.100000000000001" customHeight="1">
      <c r="A511" s="311"/>
      <c r="B511" s="311"/>
      <c r="C511" s="344"/>
      <c r="D511" s="311" t="s">
        <v>6727</v>
      </c>
      <c r="E511" s="344"/>
      <c r="F511" s="313"/>
      <c r="G511" s="314"/>
      <c r="H511" s="313"/>
      <c r="I511" s="314"/>
      <c r="J511" s="313"/>
      <c r="K511" s="314"/>
      <c r="L511" s="313">
        <v>2</v>
      </c>
      <c r="M511" s="314">
        <v>4.3478260869565215</v>
      </c>
      <c r="N511" s="315"/>
      <c r="O511" s="316"/>
      <c r="P511" s="315">
        <v>1</v>
      </c>
      <c r="Q511" s="316">
        <v>1.9230769230769231</v>
      </c>
      <c r="R511" s="315"/>
      <c r="S511" s="316"/>
      <c r="T511" s="315"/>
      <c r="U511" s="316"/>
      <c r="V511" s="314"/>
      <c r="W511" s="344"/>
      <c r="X511" s="344"/>
      <c r="Y511" s="344"/>
      <c r="Z511" s="344"/>
      <c r="AA511" s="344"/>
      <c r="AB511" s="344"/>
      <c r="AC511" s="344"/>
      <c r="AD511" s="311"/>
    </row>
    <row r="512" spans="1:30" ht="20.100000000000001" customHeight="1">
      <c r="A512" s="311"/>
      <c r="B512" s="311"/>
      <c r="C512" s="344"/>
      <c r="D512" s="311" t="s">
        <v>6728</v>
      </c>
      <c r="E512" s="344"/>
      <c r="F512" s="313"/>
      <c r="G512" s="314"/>
      <c r="H512" s="313"/>
      <c r="I512" s="314"/>
      <c r="J512" s="313">
        <v>43</v>
      </c>
      <c r="K512" s="314">
        <v>87.755102040816325</v>
      </c>
      <c r="L512" s="313">
        <v>34</v>
      </c>
      <c r="M512" s="314">
        <v>73.913043478260875</v>
      </c>
      <c r="N512" s="315">
        <v>33</v>
      </c>
      <c r="O512" s="316">
        <v>80.487804878048777</v>
      </c>
      <c r="P512" s="315">
        <v>46</v>
      </c>
      <c r="Q512" s="316">
        <v>88.461538461538467</v>
      </c>
      <c r="R512" s="315">
        <v>39</v>
      </c>
      <c r="S512" s="316">
        <v>70.909090909090907</v>
      </c>
      <c r="T512" s="315"/>
      <c r="U512" s="316"/>
      <c r="V512" s="314"/>
      <c r="W512" s="344"/>
      <c r="X512" s="344"/>
      <c r="Y512" s="344"/>
      <c r="Z512" s="344"/>
      <c r="AA512" s="344"/>
      <c r="AB512" s="344"/>
      <c r="AC512" s="344"/>
      <c r="AD512" s="311"/>
    </row>
    <row r="513" spans="1:30" ht="20.100000000000001" customHeight="1">
      <c r="A513" s="311"/>
      <c r="B513" s="311"/>
      <c r="C513" s="344"/>
      <c r="D513" s="311" t="s">
        <v>6729</v>
      </c>
      <c r="E513" s="344"/>
      <c r="F513" s="313"/>
      <c r="G513" s="314"/>
      <c r="H513" s="313"/>
      <c r="I513" s="314"/>
      <c r="J513" s="313">
        <v>3</v>
      </c>
      <c r="K513" s="314">
        <v>6.1224489795918364</v>
      </c>
      <c r="L513" s="313">
        <v>3</v>
      </c>
      <c r="M513" s="314">
        <v>6.5217391304347823</v>
      </c>
      <c r="N513" s="315">
        <v>1</v>
      </c>
      <c r="O513" s="316">
        <v>2.4390243902439024</v>
      </c>
      <c r="P513" s="315">
        <v>2</v>
      </c>
      <c r="Q513" s="316">
        <v>3.8461538461538463</v>
      </c>
      <c r="R513" s="315">
        <v>2</v>
      </c>
      <c r="S513" s="316">
        <v>3.6363636363636362</v>
      </c>
      <c r="T513" s="315"/>
      <c r="U513" s="316"/>
      <c r="V513" s="314"/>
      <c r="W513" s="344"/>
      <c r="X513" s="344"/>
      <c r="Y513" s="344"/>
      <c r="Z513" s="344"/>
      <c r="AA513" s="344"/>
      <c r="AB513" s="344"/>
      <c r="AC513" s="344"/>
      <c r="AD513" s="311"/>
    </row>
    <row r="514" spans="1:30" ht="20.100000000000001" customHeight="1">
      <c r="A514" s="311"/>
      <c r="B514" s="311"/>
      <c r="C514" s="344"/>
      <c r="D514" s="311" t="s">
        <v>6730</v>
      </c>
      <c r="E514" s="344"/>
      <c r="F514" s="313"/>
      <c r="G514" s="314"/>
      <c r="H514" s="313"/>
      <c r="I514" s="314"/>
      <c r="J514" s="313">
        <v>1</v>
      </c>
      <c r="K514" s="314">
        <v>2.0408163265306123</v>
      </c>
      <c r="L514" s="313">
        <v>3</v>
      </c>
      <c r="M514" s="314">
        <v>6.5217391304347823</v>
      </c>
      <c r="N514" s="315">
        <v>2</v>
      </c>
      <c r="O514" s="316">
        <v>4.8780487804878048</v>
      </c>
      <c r="P514" s="315"/>
      <c r="Q514" s="316"/>
      <c r="R514" s="315">
        <v>6</v>
      </c>
      <c r="S514" s="316">
        <v>10.909090909090908</v>
      </c>
      <c r="T514" s="315"/>
      <c r="U514" s="316"/>
      <c r="V514" s="314"/>
      <c r="W514" s="344"/>
      <c r="X514" s="344"/>
      <c r="Y514" s="344"/>
      <c r="Z514" s="344"/>
      <c r="AA514" s="344"/>
      <c r="AB514" s="344"/>
      <c r="AC514" s="344"/>
      <c r="AD514" s="311"/>
    </row>
    <row r="515" spans="1:30" ht="20.100000000000001" customHeight="1">
      <c r="A515" s="311"/>
      <c r="B515" s="311"/>
      <c r="C515" s="344"/>
      <c r="D515" s="311" t="s">
        <v>6731</v>
      </c>
      <c r="E515" s="344"/>
      <c r="F515" s="313"/>
      <c r="G515" s="314"/>
      <c r="H515" s="313"/>
      <c r="I515" s="314"/>
      <c r="J515" s="313"/>
      <c r="K515" s="314"/>
      <c r="L515" s="313">
        <v>2</v>
      </c>
      <c r="M515" s="314">
        <v>4.3478260869565215</v>
      </c>
      <c r="N515" s="315">
        <v>1</v>
      </c>
      <c r="O515" s="316">
        <v>2.4390243902439024</v>
      </c>
      <c r="P515" s="315">
        <v>1</v>
      </c>
      <c r="Q515" s="316">
        <v>1.9230769230769231</v>
      </c>
      <c r="R515" s="315">
        <v>3</v>
      </c>
      <c r="S515" s="316">
        <v>5.4545454545454541</v>
      </c>
      <c r="T515" s="315"/>
      <c r="U515" s="316"/>
      <c r="V515" s="314"/>
      <c r="W515" s="344"/>
      <c r="X515" s="344"/>
      <c r="Y515" s="344"/>
      <c r="Z515" s="344"/>
      <c r="AA515" s="344"/>
      <c r="AB515" s="344"/>
      <c r="AC515" s="344"/>
      <c r="AD515" s="311"/>
    </row>
    <row r="516" spans="1:30" ht="20.100000000000001" customHeight="1">
      <c r="A516" s="311"/>
      <c r="B516" s="311"/>
      <c r="C516" s="344"/>
      <c r="D516" s="120" t="s">
        <v>7292</v>
      </c>
      <c r="E516" s="344"/>
      <c r="F516" s="313"/>
      <c r="G516" s="314"/>
      <c r="H516" s="313"/>
      <c r="I516" s="314"/>
      <c r="J516" s="313"/>
      <c r="K516" s="314"/>
      <c r="L516" s="313"/>
      <c r="M516" s="314"/>
      <c r="N516" s="315"/>
      <c r="O516" s="316"/>
      <c r="P516" s="315"/>
      <c r="Q516" s="316"/>
      <c r="R516" s="315"/>
      <c r="S516" s="316"/>
      <c r="T516" s="315"/>
      <c r="U516" s="316"/>
      <c r="V516" s="314"/>
      <c r="W516" s="344"/>
      <c r="X516" s="344"/>
      <c r="Y516" s="344"/>
      <c r="Z516" s="344"/>
      <c r="AA516" s="344"/>
      <c r="AB516" s="344"/>
      <c r="AC516" s="344"/>
      <c r="AD516" s="311"/>
    </row>
    <row r="517" spans="1:30" ht="20.100000000000001" customHeight="1">
      <c r="A517" s="311"/>
      <c r="B517" s="311"/>
      <c r="C517" s="344"/>
      <c r="D517" s="85" t="s">
        <v>1959</v>
      </c>
      <c r="E517" s="344"/>
      <c r="F517" s="313"/>
      <c r="G517" s="314"/>
      <c r="H517" s="313"/>
      <c r="I517" s="314"/>
      <c r="J517" s="313"/>
      <c r="K517" s="314"/>
      <c r="L517" s="313"/>
      <c r="M517" s="314"/>
      <c r="N517" s="315"/>
      <c r="O517" s="316"/>
      <c r="P517" s="315"/>
      <c r="Q517" s="316"/>
      <c r="R517" s="315"/>
      <c r="S517" s="316"/>
      <c r="T517" s="315"/>
      <c r="U517" s="316"/>
      <c r="V517" s="314"/>
      <c r="W517" s="344"/>
      <c r="X517" s="344"/>
      <c r="Y517" s="344"/>
      <c r="Z517" s="344"/>
      <c r="AA517" s="344"/>
      <c r="AB517" s="344"/>
      <c r="AC517" s="344"/>
      <c r="AD517" s="311"/>
    </row>
    <row r="518" spans="1:30" ht="20.100000000000001" customHeight="1">
      <c r="A518" s="311"/>
      <c r="B518" s="311"/>
      <c r="C518" s="344"/>
      <c r="D518" s="85" t="s">
        <v>1960</v>
      </c>
      <c r="E518" s="344"/>
      <c r="F518" s="313"/>
      <c r="G518" s="314"/>
      <c r="H518" s="313"/>
      <c r="I518" s="314"/>
      <c r="J518" s="313"/>
      <c r="K518" s="314"/>
      <c r="L518" s="313"/>
      <c r="M518" s="314"/>
      <c r="N518" s="315"/>
      <c r="O518" s="316"/>
      <c r="P518" s="315"/>
      <c r="Q518" s="316"/>
      <c r="R518" s="315"/>
      <c r="S518" s="316"/>
      <c r="T518" s="315"/>
      <c r="U518" s="316"/>
      <c r="V518" s="314"/>
      <c r="W518" s="344"/>
      <c r="X518" s="344"/>
      <c r="Y518" s="344"/>
      <c r="Z518" s="344"/>
      <c r="AA518" s="344"/>
      <c r="AB518" s="344"/>
      <c r="AC518" s="344"/>
      <c r="AD518" s="311"/>
    </row>
    <row r="519" spans="1:30" ht="20.100000000000001" customHeight="1">
      <c r="A519" s="9" t="s">
        <v>5972</v>
      </c>
      <c r="B519" s="9" t="s">
        <v>163</v>
      </c>
      <c r="C519" s="343" t="s">
        <v>7746</v>
      </c>
      <c r="D519" s="9" t="s">
        <v>7783</v>
      </c>
      <c r="E519" s="343" t="s">
        <v>7309</v>
      </c>
      <c r="F519" s="11"/>
      <c r="G519" s="12"/>
      <c r="H519" s="11"/>
      <c r="I519" s="12"/>
      <c r="J519" s="11"/>
      <c r="K519" s="12"/>
      <c r="L519" s="11"/>
      <c r="M519" s="12"/>
      <c r="N519" s="56">
        <v>1</v>
      </c>
      <c r="O519" s="57">
        <v>2.6</v>
      </c>
      <c r="P519" s="56"/>
      <c r="Q519" s="57"/>
      <c r="R519" s="56"/>
      <c r="S519" s="57"/>
      <c r="T519" s="56"/>
      <c r="U519" s="57"/>
      <c r="V519" s="12"/>
      <c r="W519" s="343"/>
      <c r="X519" s="343" t="s">
        <v>7406</v>
      </c>
      <c r="Y519" s="343" t="s">
        <v>7406</v>
      </c>
      <c r="Z519" s="343" t="s">
        <v>7406</v>
      </c>
      <c r="AA519" s="343" t="s">
        <v>7406</v>
      </c>
      <c r="AB519" s="343" t="s">
        <v>7406</v>
      </c>
      <c r="AC519" s="343"/>
      <c r="AD519" s="9"/>
    </row>
    <row r="520" spans="1:30" ht="20.100000000000001" customHeight="1">
      <c r="A520" s="311"/>
      <c r="B520" s="311"/>
      <c r="C520" s="344"/>
      <c r="D520" s="311" t="s">
        <v>6722</v>
      </c>
      <c r="E520" s="344"/>
      <c r="F520" s="313"/>
      <c r="G520" s="314"/>
      <c r="H520" s="313"/>
      <c r="I520" s="314"/>
      <c r="J520" s="313"/>
      <c r="K520" s="314"/>
      <c r="L520" s="313"/>
      <c r="M520" s="314"/>
      <c r="N520" s="315"/>
      <c r="O520" s="316"/>
      <c r="P520" s="315"/>
      <c r="Q520" s="316"/>
      <c r="R520" s="315"/>
      <c r="S520" s="316"/>
      <c r="T520" s="315"/>
      <c r="U520" s="316"/>
      <c r="V520" s="314"/>
      <c r="W520" s="344"/>
      <c r="X520" s="344"/>
      <c r="Y520" s="344"/>
      <c r="Z520" s="344"/>
      <c r="AA520" s="344"/>
      <c r="AB520" s="344"/>
      <c r="AC520" s="344"/>
      <c r="AD520" s="311"/>
    </row>
    <row r="521" spans="1:30" ht="20.100000000000001" customHeight="1">
      <c r="A521" s="311"/>
      <c r="B521" s="311"/>
      <c r="C521" s="344"/>
      <c r="D521" s="311" t="s">
        <v>6723</v>
      </c>
      <c r="E521" s="344"/>
      <c r="F521" s="313"/>
      <c r="G521" s="314"/>
      <c r="H521" s="313"/>
      <c r="I521" s="314"/>
      <c r="J521" s="313"/>
      <c r="K521" s="314"/>
      <c r="L521" s="313"/>
      <c r="M521" s="314"/>
      <c r="N521" s="315">
        <v>1</v>
      </c>
      <c r="O521" s="316">
        <v>2.6</v>
      </c>
      <c r="P521" s="315">
        <v>1</v>
      </c>
      <c r="Q521" s="316">
        <v>2.0833333333333335</v>
      </c>
      <c r="R521" s="315">
        <v>1</v>
      </c>
      <c r="S521" s="316">
        <v>2.0408163265306123</v>
      </c>
      <c r="T521" s="315"/>
      <c r="U521" s="316"/>
      <c r="V521" s="314"/>
      <c r="W521" s="344"/>
      <c r="X521" s="344"/>
      <c r="Y521" s="344"/>
      <c r="Z521" s="344"/>
      <c r="AA521" s="344"/>
      <c r="AB521" s="344"/>
      <c r="AC521" s="344"/>
      <c r="AD521" s="311"/>
    </row>
    <row r="522" spans="1:30" ht="20.100000000000001" customHeight="1">
      <c r="A522" s="311"/>
      <c r="B522" s="311"/>
      <c r="C522" s="344"/>
      <c r="D522" s="311" t="s">
        <v>6724</v>
      </c>
      <c r="E522" s="344"/>
      <c r="F522" s="313"/>
      <c r="G522" s="314"/>
      <c r="H522" s="313"/>
      <c r="I522" s="314"/>
      <c r="J522" s="313"/>
      <c r="K522" s="314"/>
      <c r="L522" s="313"/>
      <c r="M522" s="314"/>
      <c r="N522" s="315"/>
      <c r="O522" s="316"/>
      <c r="P522" s="315"/>
      <c r="Q522" s="316"/>
      <c r="R522" s="315"/>
      <c r="S522" s="316"/>
      <c r="T522" s="315"/>
      <c r="U522" s="316"/>
      <c r="V522" s="314"/>
      <c r="W522" s="344"/>
      <c r="X522" s="344"/>
      <c r="Y522" s="344"/>
      <c r="Z522" s="344"/>
      <c r="AA522" s="344"/>
      <c r="AB522" s="344"/>
      <c r="AC522" s="344"/>
      <c r="AD522" s="311"/>
    </row>
    <row r="523" spans="1:30" ht="20.100000000000001" customHeight="1">
      <c r="A523" s="311"/>
      <c r="B523" s="311"/>
      <c r="C523" s="344"/>
      <c r="D523" s="311" t="s">
        <v>6725</v>
      </c>
      <c r="E523" s="344"/>
      <c r="F523" s="313"/>
      <c r="G523" s="314"/>
      <c r="H523" s="313"/>
      <c r="I523" s="314"/>
      <c r="J523" s="313"/>
      <c r="K523" s="314"/>
      <c r="L523" s="313">
        <v>1</v>
      </c>
      <c r="M523" s="314">
        <v>2.3255813953488373</v>
      </c>
      <c r="N523" s="315"/>
      <c r="O523" s="316"/>
      <c r="P523" s="315"/>
      <c r="Q523" s="316"/>
      <c r="R523" s="315">
        <v>2</v>
      </c>
      <c r="S523" s="316">
        <v>4.0816326530612246</v>
      </c>
      <c r="T523" s="315"/>
      <c r="U523" s="316"/>
      <c r="V523" s="314"/>
      <c r="W523" s="344"/>
      <c r="X523" s="344"/>
      <c r="Y523" s="344"/>
      <c r="Z523" s="344"/>
      <c r="AA523" s="344"/>
      <c r="AB523" s="344"/>
      <c r="AC523" s="344"/>
      <c r="AD523" s="311"/>
    </row>
    <row r="524" spans="1:30" ht="20.100000000000001" customHeight="1">
      <c r="A524" s="311"/>
      <c r="B524" s="311"/>
      <c r="C524" s="344"/>
      <c r="D524" s="311" t="s">
        <v>6726</v>
      </c>
      <c r="E524" s="344"/>
      <c r="F524" s="313"/>
      <c r="G524" s="314"/>
      <c r="H524" s="313"/>
      <c r="I524" s="314"/>
      <c r="J524" s="313">
        <v>1</v>
      </c>
      <c r="K524" s="314">
        <v>2.0833333333333335</v>
      </c>
      <c r="L524" s="313">
        <v>1</v>
      </c>
      <c r="M524" s="314">
        <v>2.3255813953488373</v>
      </c>
      <c r="N524" s="315"/>
      <c r="O524" s="316"/>
      <c r="P524" s="315"/>
      <c r="Q524" s="316"/>
      <c r="R524" s="315">
        <v>1</v>
      </c>
      <c r="S524" s="316">
        <v>2.0408163265306123</v>
      </c>
      <c r="T524" s="315"/>
      <c r="U524" s="316"/>
      <c r="V524" s="314"/>
      <c r="W524" s="344"/>
      <c r="X524" s="344"/>
      <c r="Y524" s="344"/>
      <c r="Z524" s="344"/>
      <c r="AA524" s="344"/>
      <c r="AB524" s="344"/>
      <c r="AC524" s="344"/>
      <c r="AD524" s="311"/>
    </row>
    <row r="525" spans="1:30" ht="20.100000000000001" customHeight="1">
      <c r="A525" s="311"/>
      <c r="B525" s="311"/>
      <c r="C525" s="344"/>
      <c r="D525" s="311" t="s">
        <v>6727</v>
      </c>
      <c r="E525" s="344"/>
      <c r="F525" s="313"/>
      <c r="G525" s="314"/>
      <c r="H525" s="313"/>
      <c r="I525" s="314"/>
      <c r="J525" s="313">
        <v>1</v>
      </c>
      <c r="K525" s="314">
        <v>2.0833333333333335</v>
      </c>
      <c r="L525" s="313"/>
      <c r="M525" s="314"/>
      <c r="N525" s="315"/>
      <c r="O525" s="316"/>
      <c r="P525" s="315"/>
      <c r="Q525" s="316"/>
      <c r="R525" s="315"/>
      <c r="S525" s="316"/>
      <c r="T525" s="315"/>
      <c r="U525" s="316"/>
      <c r="V525" s="314"/>
      <c r="W525" s="344"/>
      <c r="X525" s="344"/>
      <c r="Y525" s="344"/>
      <c r="Z525" s="344"/>
      <c r="AA525" s="344"/>
      <c r="AB525" s="344"/>
      <c r="AC525" s="344"/>
      <c r="AD525" s="311"/>
    </row>
    <row r="526" spans="1:30" ht="20.100000000000001" customHeight="1">
      <c r="A526" s="311"/>
      <c r="B526" s="311"/>
      <c r="C526" s="344"/>
      <c r="D526" s="311" t="s">
        <v>6728</v>
      </c>
      <c r="E526" s="344"/>
      <c r="F526" s="313"/>
      <c r="G526" s="314"/>
      <c r="H526" s="313"/>
      <c r="I526" s="314"/>
      <c r="J526" s="313"/>
      <c r="K526" s="314">
        <v>89.583333333333329</v>
      </c>
      <c r="L526" s="313"/>
      <c r="M526" s="314"/>
      <c r="N526" s="315"/>
      <c r="O526" s="316"/>
      <c r="P526" s="315"/>
      <c r="Q526" s="316"/>
      <c r="R526" s="315"/>
      <c r="S526" s="316"/>
      <c r="T526" s="315"/>
      <c r="U526" s="316"/>
      <c r="V526" s="314"/>
      <c r="W526" s="344"/>
      <c r="X526" s="344"/>
      <c r="Y526" s="344"/>
      <c r="Z526" s="344"/>
      <c r="AA526" s="344"/>
      <c r="AB526" s="344"/>
      <c r="AC526" s="344"/>
      <c r="AD526" s="311"/>
    </row>
    <row r="527" spans="1:30" ht="20.100000000000001" customHeight="1">
      <c r="A527" s="311"/>
      <c r="B527" s="311"/>
      <c r="C527" s="344"/>
      <c r="D527" s="311" t="s">
        <v>6729</v>
      </c>
      <c r="E527" s="344"/>
      <c r="F527" s="313"/>
      <c r="G527" s="314"/>
      <c r="H527" s="313"/>
      <c r="I527" s="314"/>
      <c r="J527" s="313">
        <v>43</v>
      </c>
      <c r="K527" s="314">
        <v>4.166666666666667</v>
      </c>
      <c r="L527" s="313">
        <v>35</v>
      </c>
      <c r="M527" s="314">
        <v>81.395348837209298</v>
      </c>
      <c r="N527" s="315">
        <v>32</v>
      </c>
      <c r="O527" s="316">
        <v>84.2</v>
      </c>
      <c r="P527" s="315">
        <v>47</v>
      </c>
      <c r="Q527" s="316">
        <v>97.916666666666671</v>
      </c>
      <c r="R527" s="315">
        <v>38</v>
      </c>
      <c r="S527" s="316">
        <v>77.551020408163268</v>
      </c>
      <c r="T527" s="315"/>
      <c r="U527" s="316"/>
      <c r="V527" s="314"/>
      <c r="W527" s="344"/>
      <c r="X527" s="344"/>
      <c r="Y527" s="344"/>
      <c r="Z527" s="344"/>
      <c r="AA527" s="344"/>
      <c r="AB527" s="344"/>
      <c r="AC527" s="344"/>
      <c r="AD527" s="311"/>
    </row>
    <row r="528" spans="1:30" ht="20.100000000000001" customHeight="1">
      <c r="A528" s="311"/>
      <c r="B528" s="311"/>
      <c r="C528" s="344"/>
      <c r="D528" s="311" t="s">
        <v>6730</v>
      </c>
      <c r="E528" s="344"/>
      <c r="F528" s="313"/>
      <c r="G528" s="314"/>
      <c r="H528" s="313"/>
      <c r="I528" s="314"/>
      <c r="J528" s="313">
        <v>2</v>
      </c>
      <c r="K528" s="314">
        <v>2.0833333333333335</v>
      </c>
      <c r="L528" s="313">
        <v>2</v>
      </c>
      <c r="M528" s="314">
        <v>4.6511627906976747</v>
      </c>
      <c r="N528" s="315"/>
      <c r="O528" s="316"/>
      <c r="P528" s="315"/>
      <c r="Q528" s="316"/>
      <c r="R528" s="315">
        <v>2</v>
      </c>
      <c r="S528" s="316">
        <v>4.0816326530612246</v>
      </c>
      <c r="T528" s="315"/>
      <c r="U528" s="316"/>
      <c r="V528" s="314"/>
      <c r="W528" s="344"/>
      <c r="X528" s="344"/>
      <c r="Y528" s="344"/>
      <c r="Z528" s="344"/>
      <c r="AA528" s="344"/>
      <c r="AB528" s="344"/>
      <c r="AC528" s="344"/>
      <c r="AD528" s="311"/>
    </row>
    <row r="529" spans="1:30" ht="20.100000000000001" customHeight="1">
      <c r="A529" s="311"/>
      <c r="B529" s="311"/>
      <c r="C529" s="344"/>
      <c r="D529" s="311" t="s">
        <v>6731</v>
      </c>
      <c r="E529" s="344"/>
      <c r="F529" s="313"/>
      <c r="G529" s="314"/>
      <c r="H529" s="313"/>
      <c r="I529" s="314"/>
      <c r="J529" s="313">
        <v>1</v>
      </c>
      <c r="K529" s="314"/>
      <c r="L529" s="313">
        <v>4</v>
      </c>
      <c r="M529" s="314">
        <v>9.3023255813953494</v>
      </c>
      <c r="N529" s="315">
        <v>4</v>
      </c>
      <c r="O529" s="316">
        <v>10.5</v>
      </c>
      <c r="P529" s="315"/>
      <c r="Q529" s="316"/>
      <c r="R529" s="315">
        <v>5</v>
      </c>
      <c r="S529" s="316">
        <v>10.204081632653061</v>
      </c>
      <c r="T529" s="315"/>
      <c r="U529" s="316"/>
      <c r="V529" s="314"/>
      <c r="W529" s="344"/>
      <c r="X529" s="344"/>
      <c r="Y529" s="344"/>
      <c r="Z529" s="344"/>
      <c r="AA529" s="344"/>
      <c r="AB529" s="344"/>
      <c r="AC529" s="344"/>
      <c r="AD529" s="311"/>
    </row>
    <row r="530" spans="1:30" ht="20.100000000000001" customHeight="1">
      <c r="A530" s="311"/>
      <c r="B530" s="311"/>
      <c r="C530" s="344"/>
      <c r="D530" s="120" t="s">
        <v>7292</v>
      </c>
      <c r="E530" s="344"/>
      <c r="F530" s="313"/>
      <c r="G530" s="314"/>
      <c r="H530" s="313"/>
      <c r="I530" s="314"/>
      <c r="J530" s="313"/>
      <c r="K530" s="314"/>
      <c r="L530" s="313"/>
      <c r="M530" s="314"/>
      <c r="N530" s="315"/>
      <c r="O530" s="316"/>
      <c r="P530" s="315"/>
      <c r="Q530" s="316"/>
      <c r="R530" s="315"/>
      <c r="S530" s="316"/>
      <c r="T530" s="315"/>
      <c r="U530" s="316"/>
      <c r="V530" s="314"/>
      <c r="W530" s="344"/>
      <c r="X530" s="344"/>
      <c r="Y530" s="344"/>
      <c r="Z530" s="344"/>
      <c r="AA530" s="344"/>
      <c r="AB530" s="344"/>
      <c r="AC530" s="344"/>
      <c r="AD530" s="311"/>
    </row>
    <row r="531" spans="1:30" ht="20.100000000000001" customHeight="1">
      <c r="A531" s="311"/>
      <c r="B531" s="311"/>
      <c r="C531" s="344"/>
      <c r="D531" s="85" t="s">
        <v>1959</v>
      </c>
      <c r="E531" s="344"/>
      <c r="F531" s="313"/>
      <c r="G531" s="314"/>
      <c r="H531" s="313"/>
      <c r="I531" s="314"/>
      <c r="J531" s="313"/>
      <c r="K531" s="314"/>
      <c r="L531" s="313"/>
      <c r="M531" s="314"/>
      <c r="N531" s="315"/>
      <c r="O531" s="316"/>
      <c r="P531" s="315"/>
      <c r="Q531" s="316"/>
      <c r="R531" s="315"/>
      <c r="S531" s="316"/>
      <c r="T531" s="315"/>
      <c r="U531" s="316"/>
      <c r="V531" s="314"/>
      <c r="W531" s="344"/>
      <c r="X531" s="344"/>
      <c r="Y531" s="344"/>
      <c r="Z531" s="344"/>
      <c r="AA531" s="344"/>
      <c r="AB531" s="344"/>
      <c r="AC531" s="344"/>
      <c r="AD531" s="311"/>
    </row>
    <row r="532" spans="1:30" ht="20.100000000000001" customHeight="1">
      <c r="A532" s="311"/>
      <c r="B532" s="311"/>
      <c r="C532" s="344"/>
      <c r="D532" s="85" t="s">
        <v>1960</v>
      </c>
      <c r="E532" s="344"/>
      <c r="F532" s="313"/>
      <c r="G532" s="314"/>
      <c r="H532" s="313"/>
      <c r="I532" s="314"/>
      <c r="J532" s="313"/>
      <c r="K532" s="314"/>
      <c r="L532" s="313"/>
      <c r="M532" s="314"/>
      <c r="N532" s="315"/>
      <c r="O532" s="316"/>
      <c r="P532" s="315"/>
      <c r="Q532" s="316"/>
      <c r="R532" s="315"/>
      <c r="S532" s="316"/>
      <c r="T532" s="315"/>
      <c r="U532" s="316"/>
      <c r="V532" s="314"/>
      <c r="W532" s="344"/>
      <c r="X532" s="344"/>
      <c r="Y532" s="344"/>
      <c r="Z532" s="344"/>
      <c r="AA532" s="344"/>
      <c r="AB532" s="344"/>
      <c r="AC532" s="344"/>
      <c r="AD532" s="311"/>
    </row>
    <row r="533" spans="1:30" ht="20.100000000000001" customHeight="1">
      <c r="A533" s="9" t="s">
        <v>5973</v>
      </c>
      <c r="B533" s="9" t="s">
        <v>164</v>
      </c>
      <c r="C533" s="343" t="s">
        <v>7746</v>
      </c>
      <c r="D533" s="9" t="s">
        <v>7783</v>
      </c>
      <c r="E533" s="343" t="s">
        <v>7309</v>
      </c>
      <c r="F533" s="11"/>
      <c r="G533" s="12"/>
      <c r="H533" s="11"/>
      <c r="I533" s="12"/>
      <c r="J533" s="11"/>
      <c r="K533" s="12"/>
      <c r="L533" s="11"/>
      <c r="M533" s="12"/>
      <c r="N533" s="56"/>
      <c r="O533" s="57"/>
      <c r="P533" s="56"/>
      <c r="Q533" s="57"/>
      <c r="R533" s="56">
        <v>1</v>
      </c>
      <c r="S533" s="57">
        <v>2.2222222222222223</v>
      </c>
      <c r="T533" s="56"/>
      <c r="U533" s="57"/>
      <c r="V533" s="12"/>
      <c r="W533" s="343"/>
      <c r="X533" s="343" t="s">
        <v>7406</v>
      </c>
      <c r="Y533" s="343" t="s">
        <v>7406</v>
      </c>
      <c r="Z533" s="343" t="s">
        <v>7406</v>
      </c>
      <c r="AA533" s="343" t="s">
        <v>7406</v>
      </c>
      <c r="AB533" s="343" t="s">
        <v>7406</v>
      </c>
      <c r="AC533" s="343"/>
      <c r="AD533" s="9"/>
    </row>
    <row r="534" spans="1:30" ht="20.100000000000001" customHeight="1">
      <c r="A534" s="311"/>
      <c r="B534" s="311"/>
      <c r="C534" s="344"/>
      <c r="D534" s="311" t="s">
        <v>6722</v>
      </c>
      <c r="E534" s="344"/>
      <c r="F534" s="313"/>
      <c r="G534" s="314"/>
      <c r="H534" s="313"/>
      <c r="I534" s="314"/>
      <c r="J534" s="313"/>
      <c r="K534" s="314"/>
      <c r="L534" s="313"/>
      <c r="M534" s="314"/>
      <c r="N534" s="315"/>
      <c r="O534" s="316"/>
      <c r="P534" s="315">
        <v>1</v>
      </c>
      <c r="Q534" s="316">
        <v>2.1739130434782608</v>
      </c>
      <c r="R534" s="315">
        <v>1</v>
      </c>
      <c r="S534" s="316">
        <v>2.2222222222222223</v>
      </c>
      <c r="T534" s="315"/>
      <c r="U534" s="316"/>
      <c r="V534" s="314"/>
      <c r="W534" s="344"/>
      <c r="X534" s="344"/>
      <c r="Y534" s="344"/>
      <c r="Z534" s="344"/>
      <c r="AA534" s="344"/>
      <c r="AB534" s="344"/>
      <c r="AC534" s="344"/>
      <c r="AD534" s="311"/>
    </row>
    <row r="535" spans="1:30" ht="20.100000000000001" customHeight="1">
      <c r="A535" s="311"/>
      <c r="B535" s="311"/>
      <c r="C535" s="344"/>
      <c r="D535" s="311" t="s">
        <v>6723</v>
      </c>
      <c r="E535" s="344"/>
      <c r="F535" s="313"/>
      <c r="G535" s="314"/>
      <c r="H535" s="313"/>
      <c r="I535" s="314"/>
      <c r="J535" s="313"/>
      <c r="K535" s="314"/>
      <c r="L535" s="313"/>
      <c r="M535" s="314"/>
      <c r="N535" s="315"/>
      <c r="O535" s="316"/>
      <c r="P535" s="315"/>
      <c r="Q535" s="316"/>
      <c r="R535" s="315"/>
      <c r="S535" s="316"/>
      <c r="T535" s="315"/>
      <c r="U535" s="316"/>
      <c r="V535" s="314"/>
      <c r="W535" s="344"/>
      <c r="X535" s="344"/>
      <c r="Y535" s="344"/>
      <c r="Z535" s="344"/>
      <c r="AA535" s="344"/>
      <c r="AB535" s="344"/>
      <c r="AC535" s="344"/>
      <c r="AD535" s="311"/>
    </row>
    <row r="536" spans="1:30" ht="20.100000000000001" customHeight="1">
      <c r="A536" s="311"/>
      <c r="B536" s="311"/>
      <c r="C536" s="344"/>
      <c r="D536" s="311" t="s">
        <v>6724</v>
      </c>
      <c r="E536" s="344"/>
      <c r="F536" s="313"/>
      <c r="G536" s="314"/>
      <c r="H536" s="313"/>
      <c r="I536" s="314"/>
      <c r="J536" s="313"/>
      <c r="K536" s="314"/>
      <c r="L536" s="313"/>
      <c r="M536" s="314"/>
      <c r="N536" s="315">
        <v>1</v>
      </c>
      <c r="O536" s="316">
        <v>2.9</v>
      </c>
      <c r="P536" s="315"/>
      <c r="Q536" s="316"/>
      <c r="R536" s="315">
        <v>1</v>
      </c>
      <c r="S536" s="316">
        <v>2.2222222222222223</v>
      </c>
      <c r="T536" s="315"/>
      <c r="U536" s="316"/>
      <c r="V536" s="314"/>
      <c r="W536" s="344"/>
      <c r="X536" s="344"/>
      <c r="Y536" s="344"/>
      <c r="Z536" s="344"/>
      <c r="AA536" s="344"/>
      <c r="AB536" s="344"/>
      <c r="AC536" s="344"/>
      <c r="AD536" s="311"/>
    </row>
    <row r="537" spans="1:30" ht="20.100000000000001" customHeight="1">
      <c r="A537" s="311"/>
      <c r="B537" s="311"/>
      <c r="C537" s="344"/>
      <c r="D537" s="311" t="s">
        <v>6725</v>
      </c>
      <c r="E537" s="344"/>
      <c r="F537" s="313"/>
      <c r="G537" s="314"/>
      <c r="H537" s="313"/>
      <c r="I537" s="314"/>
      <c r="J537" s="313"/>
      <c r="K537" s="314"/>
      <c r="L537" s="313"/>
      <c r="M537" s="314"/>
      <c r="N537" s="315"/>
      <c r="O537" s="316"/>
      <c r="P537" s="315"/>
      <c r="Q537" s="316"/>
      <c r="R537" s="315"/>
      <c r="S537" s="316"/>
      <c r="T537" s="315"/>
      <c r="U537" s="316"/>
      <c r="V537" s="314"/>
      <c r="W537" s="344"/>
      <c r="X537" s="344"/>
      <c r="Y537" s="344"/>
      <c r="Z537" s="344"/>
      <c r="AA537" s="344"/>
      <c r="AB537" s="344"/>
      <c r="AC537" s="344"/>
      <c r="AD537" s="311"/>
    </row>
    <row r="538" spans="1:30" ht="20.100000000000001" customHeight="1">
      <c r="A538" s="311"/>
      <c r="B538" s="311"/>
      <c r="C538" s="344"/>
      <c r="D538" s="311" t="s">
        <v>6726</v>
      </c>
      <c r="E538" s="344"/>
      <c r="F538" s="313"/>
      <c r="G538" s="314"/>
      <c r="H538" s="313"/>
      <c r="I538" s="314"/>
      <c r="J538" s="313"/>
      <c r="K538" s="314"/>
      <c r="L538" s="313">
        <v>1</v>
      </c>
      <c r="M538" s="314">
        <v>2.5641025641025643</v>
      </c>
      <c r="N538" s="315"/>
      <c r="O538" s="316"/>
      <c r="P538" s="315"/>
      <c r="Q538" s="316"/>
      <c r="R538" s="315">
        <v>2</v>
      </c>
      <c r="S538" s="316">
        <v>4.4444444444444446</v>
      </c>
      <c r="T538" s="315"/>
      <c r="U538" s="316"/>
      <c r="V538" s="314"/>
      <c r="W538" s="344"/>
      <c r="X538" s="344"/>
      <c r="Y538" s="344"/>
      <c r="Z538" s="344"/>
      <c r="AA538" s="344"/>
      <c r="AB538" s="344"/>
      <c r="AC538" s="344"/>
      <c r="AD538" s="311"/>
    </row>
    <row r="539" spans="1:30" ht="20.100000000000001" customHeight="1">
      <c r="A539" s="311"/>
      <c r="B539" s="311"/>
      <c r="C539" s="344"/>
      <c r="D539" s="311" t="s">
        <v>6727</v>
      </c>
      <c r="E539" s="344"/>
      <c r="F539" s="313"/>
      <c r="G539" s="314"/>
      <c r="H539" s="313"/>
      <c r="I539" s="314"/>
      <c r="J539" s="313"/>
      <c r="K539" s="314"/>
      <c r="L539" s="313">
        <v>1</v>
      </c>
      <c r="M539" s="314">
        <v>2.5641025641025643</v>
      </c>
      <c r="N539" s="315"/>
      <c r="O539" s="316"/>
      <c r="P539" s="315"/>
      <c r="Q539" s="316"/>
      <c r="R539" s="315"/>
      <c r="S539" s="316"/>
      <c r="T539" s="315"/>
      <c r="U539" s="316"/>
      <c r="V539" s="314"/>
      <c r="W539" s="344"/>
      <c r="X539" s="344"/>
      <c r="Y539" s="344"/>
      <c r="Z539" s="344"/>
      <c r="AA539" s="344"/>
      <c r="AB539" s="344"/>
      <c r="AC539" s="344"/>
      <c r="AD539" s="311"/>
    </row>
    <row r="540" spans="1:30" ht="20.100000000000001" customHeight="1">
      <c r="A540" s="311"/>
      <c r="B540" s="311"/>
      <c r="C540" s="344"/>
      <c r="D540" s="311" t="s">
        <v>6728</v>
      </c>
      <c r="E540" s="344"/>
      <c r="F540" s="313"/>
      <c r="G540" s="314"/>
      <c r="H540" s="313"/>
      <c r="I540" s="314"/>
      <c r="J540" s="313"/>
      <c r="K540" s="314"/>
      <c r="L540" s="313"/>
      <c r="M540" s="314"/>
      <c r="N540" s="315"/>
      <c r="O540" s="316"/>
      <c r="P540" s="315"/>
      <c r="Q540" s="316"/>
      <c r="R540" s="315"/>
      <c r="S540" s="316"/>
      <c r="T540" s="315"/>
      <c r="U540" s="316"/>
      <c r="V540" s="314"/>
      <c r="W540" s="344"/>
      <c r="X540" s="344"/>
      <c r="Y540" s="344"/>
      <c r="Z540" s="344"/>
      <c r="AA540" s="344"/>
      <c r="AB540" s="344"/>
      <c r="AC540" s="344"/>
      <c r="AD540" s="311"/>
    </row>
    <row r="541" spans="1:30" ht="20.100000000000001" customHeight="1">
      <c r="A541" s="311"/>
      <c r="B541" s="311"/>
      <c r="C541" s="344"/>
      <c r="D541" s="311" t="s">
        <v>6729</v>
      </c>
      <c r="E541" s="344"/>
      <c r="F541" s="313"/>
      <c r="G541" s="314"/>
      <c r="H541" s="313"/>
      <c r="I541" s="314"/>
      <c r="J541" s="313"/>
      <c r="K541" s="314"/>
      <c r="L541" s="313"/>
      <c r="M541" s="314"/>
      <c r="N541" s="315"/>
      <c r="O541" s="316"/>
      <c r="P541" s="315"/>
      <c r="Q541" s="316"/>
      <c r="R541" s="315">
        <v>1</v>
      </c>
      <c r="S541" s="316">
        <v>2.2222222222222223</v>
      </c>
      <c r="T541" s="315"/>
      <c r="U541" s="316"/>
      <c r="V541" s="314"/>
      <c r="W541" s="344"/>
      <c r="X541" s="344"/>
      <c r="Y541" s="344"/>
      <c r="Z541" s="344"/>
      <c r="AA541" s="344"/>
      <c r="AB541" s="344"/>
      <c r="AC541" s="344"/>
      <c r="AD541" s="311"/>
    </row>
    <row r="542" spans="1:30" ht="20.100000000000001" customHeight="1">
      <c r="A542" s="311"/>
      <c r="B542" s="311"/>
      <c r="C542" s="344"/>
      <c r="D542" s="311" t="s">
        <v>6730</v>
      </c>
      <c r="E542" s="344"/>
      <c r="F542" s="313"/>
      <c r="G542" s="314"/>
      <c r="H542" s="313"/>
      <c r="I542" s="314"/>
      <c r="J542" s="313">
        <v>45</v>
      </c>
      <c r="K542" s="314">
        <v>95.744680851063833</v>
      </c>
      <c r="L542" s="313">
        <v>35</v>
      </c>
      <c r="M542" s="314">
        <v>89.743589743589737</v>
      </c>
      <c r="N542" s="315">
        <v>31</v>
      </c>
      <c r="O542" s="316">
        <v>88.6</v>
      </c>
      <c r="P542" s="315">
        <v>44</v>
      </c>
      <c r="Q542" s="316">
        <v>95.652173913043484</v>
      </c>
      <c r="R542" s="315">
        <v>38</v>
      </c>
      <c r="S542" s="316">
        <v>84.444444444444443</v>
      </c>
      <c r="T542" s="315"/>
      <c r="U542" s="316"/>
      <c r="V542" s="314"/>
      <c r="W542" s="344"/>
      <c r="X542" s="344"/>
      <c r="Y542" s="344"/>
      <c r="Z542" s="344"/>
      <c r="AA542" s="344"/>
      <c r="AB542" s="344"/>
      <c r="AC542" s="344"/>
      <c r="AD542" s="311"/>
    </row>
    <row r="543" spans="1:30" ht="20.100000000000001" customHeight="1">
      <c r="A543" s="311"/>
      <c r="B543" s="311"/>
      <c r="C543" s="344"/>
      <c r="D543" s="311" t="s">
        <v>6731</v>
      </c>
      <c r="E543" s="344"/>
      <c r="F543" s="313"/>
      <c r="G543" s="314"/>
      <c r="H543" s="313"/>
      <c r="I543" s="314"/>
      <c r="J543" s="313">
        <v>2</v>
      </c>
      <c r="K543" s="314">
        <v>4.2553191489361701</v>
      </c>
      <c r="L543" s="313">
        <v>2</v>
      </c>
      <c r="M543" s="314">
        <v>5.1282051282051286</v>
      </c>
      <c r="N543" s="315">
        <v>3</v>
      </c>
      <c r="O543" s="316">
        <v>8.6</v>
      </c>
      <c r="P543" s="315">
        <v>1</v>
      </c>
      <c r="Q543" s="316">
        <v>2.1739130434782608</v>
      </c>
      <c r="R543" s="315">
        <v>1</v>
      </c>
      <c r="S543" s="316">
        <v>2.2222222222222223</v>
      </c>
      <c r="T543" s="315"/>
      <c r="U543" s="316"/>
      <c r="V543" s="314"/>
      <c r="W543" s="344"/>
      <c r="X543" s="344"/>
      <c r="Y543" s="344"/>
      <c r="Z543" s="344"/>
      <c r="AA543" s="344"/>
      <c r="AB543" s="344"/>
      <c r="AC543" s="344"/>
      <c r="AD543" s="311"/>
    </row>
    <row r="544" spans="1:30" ht="20.100000000000001" customHeight="1">
      <c r="A544" s="311"/>
      <c r="B544" s="311"/>
      <c r="C544" s="344"/>
      <c r="D544" s="120" t="s">
        <v>7292</v>
      </c>
      <c r="E544" s="344"/>
      <c r="F544" s="313"/>
      <c r="G544" s="314"/>
      <c r="H544" s="313"/>
      <c r="I544" s="314"/>
      <c r="J544" s="313"/>
      <c r="K544" s="314"/>
      <c r="L544" s="313"/>
      <c r="M544" s="314"/>
      <c r="N544" s="315"/>
      <c r="O544" s="316"/>
      <c r="P544" s="315"/>
      <c r="Q544" s="316"/>
      <c r="R544" s="315"/>
      <c r="S544" s="316"/>
      <c r="T544" s="315"/>
      <c r="U544" s="316"/>
      <c r="V544" s="314"/>
      <c r="W544" s="344"/>
      <c r="X544" s="344"/>
      <c r="Y544" s="344"/>
      <c r="Z544" s="344"/>
      <c r="AA544" s="344"/>
      <c r="AB544" s="344"/>
      <c r="AC544" s="344"/>
      <c r="AD544" s="311"/>
    </row>
    <row r="545" spans="1:30" ht="20.100000000000001" customHeight="1">
      <c r="A545" s="311"/>
      <c r="B545" s="311"/>
      <c r="C545" s="344"/>
      <c r="D545" s="85" t="s">
        <v>1959</v>
      </c>
      <c r="E545" s="344"/>
      <c r="F545" s="313"/>
      <c r="G545" s="314"/>
      <c r="H545" s="313"/>
      <c r="I545" s="314"/>
      <c r="J545" s="313"/>
      <c r="K545" s="314"/>
      <c r="L545" s="313"/>
      <c r="M545" s="314"/>
      <c r="N545" s="315"/>
      <c r="O545" s="316"/>
      <c r="P545" s="315"/>
      <c r="Q545" s="316"/>
      <c r="R545" s="315"/>
      <c r="S545" s="316"/>
      <c r="T545" s="315"/>
      <c r="U545" s="316"/>
      <c r="V545" s="314"/>
      <c r="W545" s="344"/>
      <c r="X545" s="344"/>
      <c r="Y545" s="344"/>
      <c r="Z545" s="344"/>
      <c r="AA545" s="344"/>
      <c r="AB545" s="344"/>
      <c r="AC545" s="344"/>
      <c r="AD545" s="311"/>
    </row>
    <row r="546" spans="1:30" ht="20.100000000000001" customHeight="1">
      <c r="A546" s="311"/>
      <c r="B546" s="311"/>
      <c r="C546" s="344"/>
      <c r="D546" s="85" t="s">
        <v>1960</v>
      </c>
      <c r="E546" s="344"/>
      <c r="F546" s="313"/>
      <c r="G546" s="314"/>
      <c r="H546" s="313"/>
      <c r="I546" s="314"/>
      <c r="J546" s="313"/>
      <c r="K546" s="314"/>
      <c r="L546" s="313"/>
      <c r="M546" s="314"/>
      <c r="N546" s="315"/>
      <c r="O546" s="316"/>
      <c r="P546" s="315"/>
      <c r="Q546" s="316"/>
      <c r="R546" s="315"/>
      <c r="S546" s="316"/>
      <c r="T546" s="315"/>
      <c r="U546" s="316"/>
      <c r="V546" s="314"/>
      <c r="W546" s="344"/>
      <c r="X546" s="344"/>
      <c r="Y546" s="344"/>
      <c r="Z546" s="344"/>
      <c r="AA546" s="344"/>
      <c r="AB546" s="344"/>
      <c r="AC546" s="344"/>
      <c r="AD546" s="311"/>
    </row>
    <row r="547" spans="1:30" ht="20.100000000000001" customHeight="1">
      <c r="A547" s="9" t="s">
        <v>5974</v>
      </c>
      <c r="B547" s="9" t="s">
        <v>165</v>
      </c>
      <c r="C547" s="343" t="s">
        <v>7746</v>
      </c>
      <c r="D547" s="9" t="s">
        <v>7783</v>
      </c>
      <c r="E547" s="343" t="s">
        <v>7309</v>
      </c>
      <c r="F547" s="11"/>
      <c r="G547" s="12"/>
      <c r="H547" s="11"/>
      <c r="I547" s="12"/>
      <c r="J547" s="11"/>
      <c r="K547" s="12"/>
      <c r="L547" s="11"/>
      <c r="M547" s="12"/>
      <c r="N547" s="56"/>
      <c r="O547" s="57"/>
      <c r="P547" s="56">
        <v>1</v>
      </c>
      <c r="Q547" s="57">
        <v>2.2727272727272729</v>
      </c>
      <c r="R547" s="56">
        <v>1</v>
      </c>
      <c r="S547" s="57">
        <v>2.2727272727272729</v>
      </c>
      <c r="T547" s="56"/>
      <c r="U547" s="57"/>
      <c r="V547" s="12"/>
      <c r="W547" s="343"/>
      <c r="X547" s="343" t="s">
        <v>7406</v>
      </c>
      <c r="Y547" s="343" t="s">
        <v>7406</v>
      </c>
      <c r="Z547" s="343" t="s">
        <v>7406</v>
      </c>
      <c r="AA547" s="343" t="s">
        <v>7406</v>
      </c>
      <c r="AB547" s="343" t="s">
        <v>7406</v>
      </c>
      <c r="AC547" s="343"/>
      <c r="AD547" s="9"/>
    </row>
    <row r="548" spans="1:30" ht="20.100000000000001" customHeight="1">
      <c r="A548" s="311"/>
      <c r="B548" s="311"/>
      <c r="C548" s="344"/>
      <c r="D548" s="311" t="s">
        <v>6722</v>
      </c>
      <c r="E548" s="344"/>
      <c r="F548" s="313"/>
      <c r="G548" s="314"/>
      <c r="H548" s="313"/>
      <c r="I548" s="314"/>
      <c r="J548" s="313"/>
      <c r="K548" s="314"/>
      <c r="L548" s="313"/>
      <c r="M548" s="314"/>
      <c r="N548" s="315"/>
      <c r="O548" s="316"/>
      <c r="P548" s="315"/>
      <c r="Q548" s="316"/>
      <c r="R548" s="315">
        <v>1</v>
      </c>
      <c r="S548" s="316">
        <v>2.2727272727272729</v>
      </c>
      <c r="T548" s="315"/>
      <c r="U548" s="316"/>
      <c r="V548" s="314"/>
      <c r="W548" s="344"/>
      <c r="X548" s="344"/>
      <c r="Y548" s="344"/>
      <c r="Z548" s="344"/>
      <c r="AA548" s="344"/>
      <c r="AB548" s="344"/>
      <c r="AC548" s="344"/>
      <c r="AD548" s="311"/>
    </row>
    <row r="549" spans="1:30" ht="20.100000000000001" customHeight="1">
      <c r="A549" s="311"/>
      <c r="B549" s="311"/>
      <c r="C549" s="344"/>
      <c r="D549" s="311" t="s">
        <v>6723</v>
      </c>
      <c r="E549" s="344"/>
      <c r="F549" s="313"/>
      <c r="G549" s="314"/>
      <c r="H549" s="313"/>
      <c r="I549" s="314"/>
      <c r="J549" s="313"/>
      <c r="K549" s="314"/>
      <c r="L549" s="313"/>
      <c r="M549" s="314"/>
      <c r="N549" s="315"/>
      <c r="O549" s="316"/>
      <c r="P549" s="315"/>
      <c r="Q549" s="316"/>
      <c r="R549" s="315"/>
      <c r="S549" s="316"/>
      <c r="T549" s="315"/>
      <c r="U549" s="316"/>
      <c r="V549" s="314"/>
      <c r="W549" s="344"/>
      <c r="X549" s="344"/>
      <c r="Y549" s="344"/>
      <c r="Z549" s="344"/>
      <c r="AA549" s="344"/>
      <c r="AB549" s="344"/>
      <c r="AC549" s="344"/>
      <c r="AD549" s="311"/>
    </row>
    <row r="550" spans="1:30" ht="20.100000000000001" customHeight="1">
      <c r="A550" s="311"/>
      <c r="B550" s="311"/>
      <c r="C550" s="344"/>
      <c r="D550" s="311" t="s">
        <v>6724</v>
      </c>
      <c r="E550" s="344"/>
      <c r="F550" s="313"/>
      <c r="G550" s="314"/>
      <c r="H550" s="313"/>
      <c r="I550" s="314"/>
      <c r="J550" s="313"/>
      <c r="K550" s="314"/>
      <c r="L550" s="313"/>
      <c r="M550" s="314"/>
      <c r="N550" s="315"/>
      <c r="O550" s="316"/>
      <c r="P550" s="315"/>
      <c r="Q550" s="316"/>
      <c r="R550" s="315"/>
      <c r="S550" s="316"/>
      <c r="T550" s="315"/>
      <c r="U550" s="316"/>
      <c r="V550" s="314"/>
      <c r="W550" s="344"/>
      <c r="X550" s="344"/>
      <c r="Y550" s="344"/>
      <c r="Z550" s="344"/>
      <c r="AA550" s="344"/>
      <c r="AB550" s="344"/>
      <c r="AC550" s="344"/>
      <c r="AD550" s="311"/>
    </row>
    <row r="551" spans="1:30" ht="20.100000000000001" customHeight="1">
      <c r="A551" s="311"/>
      <c r="B551" s="311"/>
      <c r="C551" s="344"/>
      <c r="D551" s="311" t="s">
        <v>6725</v>
      </c>
      <c r="E551" s="344"/>
      <c r="F551" s="313"/>
      <c r="G551" s="314"/>
      <c r="H551" s="313"/>
      <c r="I551" s="314"/>
      <c r="J551" s="313"/>
      <c r="K551" s="314"/>
      <c r="L551" s="313">
        <v>1</v>
      </c>
      <c r="M551" s="314">
        <v>2.9</v>
      </c>
      <c r="N551" s="315">
        <v>1</v>
      </c>
      <c r="O551" s="316">
        <v>3</v>
      </c>
      <c r="P551" s="315"/>
      <c r="Q551" s="316"/>
      <c r="R551" s="315">
        <v>1</v>
      </c>
      <c r="S551" s="316">
        <v>2.2727272727272729</v>
      </c>
      <c r="T551" s="315"/>
      <c r="U551" s="316"/>
      <c r="V551" s="314"/>
      <c r="W551" s="344"/>
      <c r="X551" s="344"/>
      <c r="Y551" s="344"/>
      <c r="Z551" s="344"/>
      <c r="AA551" s="344"/>
      <c r="AB551" s="344"/>
      <c r="AC551" s="344"/>
      <c r="AD551" s="311"/>
    </row>
    <row r="552" spans="1:30" ht="20.100000000000001" customHeight="1">
      <c r="A552" s="311"/>
      <c r="B552" s="311"/>
      <c r="C552" s="344"/>
      <c r="D552" s="311" t="s">
        <v>6726</v>
      </c>
      <c r="E552" s="344"/>
      <c r="F552" s="313"/>
      <c r="G552" s="314"/>
      <c r="H552" s="313"/>
      <c r="I552" s="314"/>
      <c r="J552" s="313"/>
      <c r="K552" s="314"/>
      <c r="L552" s="313"/>
      <c r="M552" s="314"/>
      <c r="N552" s="315"/>
      <c r="O552" s="316"/>
      <c r="P552" s="315"/>
      <c r="Q552" s="316"/>
      <c r="R552" s="315"/>
      <c r="S552" s="316"/>
      <c r="T552" s="315"/>
      <c r="U552" s="316"/>
      <c r="V552" s="314"/>
      <c r="W552" s="344"/>
      <c r="X552" s="344"/>
      <c r="Y552" s="344"/>
      <c r="Z552" s="344"/>
      <c r="AA552" s="344"/>
      <c r="AB552" s="344"/>
      <c r="AC552" s="344"/>
      <c r="AD552" s="311"/>
    </row>
    <row r="553" spans="1:30" ht="20.100000000000001" customHeight="1">
      <c r="A553" s="311"/>
      <c r="B553" s="311"/>
      <c r="C553" s="344"/>
      <c r="D553" s="311" t="s">
        <v>6727</v>
      </c>
      <c r="E553" s="344"/>
      <c r="F553" s="313"/>
      <c r="G553" s="314"/>
      <c r="H553" s="313"/>
      <c r="I553" s="314"/>
      <c r="J553" s="313"/>
      <c r="K553" s="314"/>
      <c r="L553" s="313"/>
      <c r="M553" s="314"/>
      <c r="N553" s="315"/>
      <c r="O553" s="316"/>
      <c r="P553" s="315"/>
      <c r="Q553" s="316"/>
      <c r="R553" s="315">
        <v>1</v>
      </c>
      <c r="S553" s="316">
        <v>2.2727272727272729</v>
      </c>
      <c r="T553" s="315"/>
      <c r="U553" s="316"/>
      <c r="V553" s="314"/>
      <c r="W553" s="344"/>
      <c r="X553" s="344"/>
      <c r="Y553" s="344"/>
      <c r="Z553" s="344"/>
      <c r="AA553" s="344"/>
      <c r="AB553" s="344"/>
      <c r="AC553" s="344"/>
      <c r="AD553" s="311"/>
    </row>
    <row r="554" spans="1:30" ht="20.100000000000001" customHeight="1">
      <c r="A554" s="311"/>
      <c r="B554" s="311"/>
      <c r="C554" s="344"/>
      <c r="D554" s="311" t="s">
        <v>6728</v>
      </c>
      <c r="E554" s="344"/>
      <c r="F554" s="313"/>
      <c r="G554" s="314"/>
      <c r="H554" s="313"/>
      <c r="I554" s="314"/>
      <c r="J554" s="313"/>
      <c r="K554" s="314"/>
      <c r="L554" s="313"/>
      <c r="M554" s="314"/>
      <c r="N554" s="315">
        <v>1</v>
      </c>
      <c r="O554" s="316">
        <v>3</v>
      </c>
      <c r="P554" s="315"/>
      <c r="Q554" s="316"/>
      <c r="R554" s="315"/>
      <c r="S554" s="316"/>
      <c r="T554" s="315"/>
      <c r="U554" s="316"/>
      <c r="V554" s="314"/>
      <c r="W554" s="344"/>
      <c r="X554" s="344"/>
      <c r="Y554" s="344"/>
      <c r="Z554" s="344"/>
      <c r="AA554" s="344"/>
      <c r="AB554" s="344"/>
      <c r="AC554" s="344"/>
      <c r="AD554" s="311"/>
    </row>
    <row r="555" spans="1:30" ht="20.100000000000001" customHeight="1">
      <c r="A555" s="311"/>
      <c r="B555" s="311"/>
      <c r="C555" s="344"/>
      <c r="D555" s="311" t="s">
        <v>6729</v>
      </c>
      <c r="E555" s="344"/>
      <c r="F555" s="313"/>
      <c r="G555" s="314"/>
      <c r="H555" s="313"/>
      <c r="I555" s="314"/>
      <c r="J555" s="313"/>
      <c r="K555" s="314"/>
      <c r="L555" s="313"/>
      <c r="M555" s="314"/>
      <c r="N555" s="315">
        <v>1</v>
      </c>
      <c r="O555" s="316">
        <v>3</v>
      </c>
      <c r="P555" s="315"/>
      <c r="Q555" s="316"/>
      <c r="R555" s="315"/>
      <c r="S555" s="316"/>
      <c r="T555" s="315"/>
      <c r="U555" s="316"/>
      <c r="V555" s="314"/>
      <c r="W555" s="344"/>
      <c r="X555" s="344"/>
      <c r="Y555" s="344"/>
      <c r="Z555" s="344"/>
      <c r="AA555" s="344"/>
      <c r="AB555" s="344"/>
      <c r="AC555" s="344"/>
      <c r="AD555" s="311"/>
    </row>
    <row r="556" spans="1:30" ht="20.100000000000001" customHeight="1">
      <c r="A556" s="311"/>
      <c r="B556" s="311"/>
      <c r="C556" s="344"/>
      <c r="D556" s="311" t="s">
        <v>6730</v>
      </c>
      <c r="E556" s="344"/>
      <c r="F556" s="313"/>
      <c r="G556" s="314"/>
      <c r="H556" s="313"/>
      <c r="I556" s="314"/>
      <c r="J556" s="313"/>
      <c r="K556" s="314"/>
      <c r="L556" s="313"/>
      <c r="M556" s="314"/>
      <c r="N556" s="315">
        <v>1</v>
      </c>
      <c r="O556" s="316">
        <v>3</v>
      </c>
      <c r="P556" s="315">
        <v>1</v>
      </c>
      <c r="Q556" s="316">
        <v>2.2727272727272729</v>
      </c>
      <c r="R556" s="315"/>
      <c r="S556" s="316"/>
      <c r="T556" s="315"/>
      <c r="U556" s="316"/>
      <c r="V556" s="314"/>
      <c r="W556" s="344"/>
      <c r="X556" s="344"/>
      <c r="Y556" s="344"/>
      <c r="Z556" s="344"/>
      <c r="AA556" s="344"/>
      <c r="AB556" s="344"/>
      <c r="AC556" s="344"/>
      <c r="AD556" s="311"/>
    </row>
    <row r="557" spans="1:30" ht="20.100000000000001" customHeight="1">
      <c r="A557" s="311"/>
      <c r="B557" s="311"/>
      <c r="C557" s="344"/>
      <c r="D557" s="311" t="s">
        <v>6731</v>
      </c>
      <c r="E557" s="344"/>
      <c r="F557" s="313"/>
      <c r="G557" s="314"/>
      <c r="H557" s="313"/>
      <c r="I557" s="314"/>
      <c r="J557" s="313">
        <v>44</v>
      </c>
      <c r="K557" s="314">
        <v>100</v>
      </c>
      <c r="L557" s="313">
        <v>34</v>
      </c>
      <c r="M557" s="314">
        <v>97.1</v>
      </c>
      <c r="N557" s="315">
        <v>29</v>
      </c>
      <c r="O557" s="316">
        <v>87.9</v>
      </c>
      <c r="P557" s="315">
        <v>42</v>
      </c>
      <c r="Q557" s="316">
        <v>95.454545454545453</v>
      </c>
      <c r="R557" s="315">
        <v>40</v>
      </c>
      <c r="S557" s="316">
        <v>90.909090909090907</v>
      </c>
      <c r="T557" s="315"/>
      <c r="U557" s="316"/>
      <c r="V557" s="314"/>
      <c r="W557" s="344"/>
      <c r="X557" s="344"/>
      <c r="Y557" s="344"/>
      <c r="Z557" s="344"/>
      <c r="AA557" s="344"/>
      <c r="AB557" s="344"/>
      <c r="AC557" s="344"/>
      <c r="AD557" s="311"/>
    </row>
    <row r="558" spans="1:30" ht="20.100000000000001" customHeight="1">
      <c r="A558" s="311"/>
      <c r="B558" s="311"/>
      <c r="C558" s="344"/>
      <c r="D558" s="120" t="s">
        <v>7292</v>
      </c>
      <c r="E558" s="344"/>
      <c r="F558" s="313"/>
      <c r="G558" s="314"/>
      <c r="H558" s="313"/>
      <c r="I558" s="314"/>
      <c r="J558" s="313"/>
      <c r="K558" s="314"/>
      <c r="L558" s="313"/>
      <c r="M558" s="314"/>
      <c r="N558" s="315"/>
      <c r="O558" s="316"/>
      <c r="P558" s="315"/>
      <c r="Q558" s="316"/>
      <c r="R558" s="315"/>
      <c r="S558" s="316"/>
      <c r="T558" s="315"/>
      <c r="U558" s="316"/>
      <c r="V558" s="314"/>
      <c r="W558" s="344"/>
      <c r="X558" s="344"/>
      <c r="Y558" s="344"/>
      <c r="Z558" s="344"/>
      <c r="AA558" s="344"/>
      <c r="AB558" s="344"/>
      <c r="AC558" s="344"/>
      <c r="AD558" s="311"/>
    </row>
    <row r="559" spans="1:30" ht="20.100000000000001" customHeight="1">
      <c r="A559" s="311"/>
      <c r="B559" s="311"/>
      <c r="C559" s="344"/>
      <c r="D559" s="85" t="s">
        <v>1959</v>
      </c>
      <c r="E559" s="344"/>
      <c r="F559" s="313"/>
      <c r="G559" s="314"/>
      <c r="H559" s="313"/>
      <c r="I559" s="314"/>
      <c r="J559" s="313"/>
      <c r="K559" s="314"/>
      <c r="L559" s="313"/>
      <c r="M559" s="314"/>
      <c r="N559" s="315"/>
      <c r="O559" s="316"/>
      <c r="P559" s="315"/>
      <c r="Q559" s="316"/>
      <c r="R559" s="315"/>
      <c r="S559" s="316"/>
      <c r="T559" s="315"/>
      <c r="U559" s="316"/>
      <c r="V559" s="314"/>
      <c r="W559" s="344"/>
      <c r="X559" s="344"/>
      <c r="Y559" s="344"/>
      <c r="Z559" s="344"/>
      <c r="AA559" s="344"/>
      <c r="AB559" s="344"/>
      <c r="AC559" s="344"/>
      <c r="AD559" s="311"/>
    </row>
    <row r="560" spans="1:30" ht="20.100000000000001" customHeight="1">
      <c r="A560" s="311"/>
      <c r="B560" s="311"/>
      <c r="C560" s="344"/>
      <c r="D560" s="85" t="s">
        <v>1960</v>
      </c>
      <c r="E560" s="344"/>
      <c r="F560" s="313"/>
      <c r="G560" s="314"/>
      <c r="H560" s="313"/>
      <c r="I560" s="314"/>
      <c r="J560" s="313"/>
      <c r="K560" s="314"/>
      <c r="L560" s="313"/>
      <c r="M560" s="314"/>
      <c r="N560" s="315"/>
      <c r="O560" s="316"/>
      <c r="P560" s="315"/>
      <c r="Q560" s="316"/>
      <c r="R560" s="315"/>
      <c r="S560" s="316"/>
      <c r="T560" s="315"/>
      <c r="U560" s="316"/>
      <c r="V560" s="314"/>
      <c r="W560" s="344"/>
      <c r="X560" s="344"/>
      <c r="Y560" s="344"/>
      <c r="Z560" s="344"/>
      <c r="AA560" s="344"/>
      <c r="AB560" s="344"/>
      <c r="AC560" s="344"/>
      <c r="AD560" s="311"/>
    </row>
    <row r="561" spans="1:30" s="140" customFormat="1" ht="20.100000000000001" customHeight="1">
      <c r="A561" s="125" t="s">
        <v>7784</v>
      </c>
      <c r="B561" s="125" t="s">
        <v>5854</v>
      </c>
      <c r="C561" s="134" t="s">
        <v>7785</v>
      </c>
      <c r="D561" s="125" t="s">
        <v>7786</v>
      </c>
      <c r="E561" s="134" t="s">
        <v>7309</v>
      </c>
      <c r="F561" s="11"/>
      <c r="G561" s="12"/>
      <c r="H561" s="11">
        <v>4</v>
      </c>
      <c r="I561" s="12">
        <v>2.9850746268656718</v>
      </c>
      <c r="J561" s="11">
        <v>3</v>
      </c>
      <c r="K561" s="12">
        <v>2.3076923076923075</v>
      </c>
      <c r="L561" s="11">
        <v>2</v>
      </c>
      <c r="M561" s="12">
        <v>1.7241379310344827</v>
      </c>
      <c r="N561" s="56">
        <v>2</v>
      </c>
      <c r="O561" s="57">
        <v>1.7094017094017095</v>
      </c>
      <c r="P561" s="56"/>
      <c r="Q561" s="57"/>
      <c r="R561" s="56"/>
      <c r="S561" s="57"/>
      <c r="T561" s="56"/>
      <c r="U561" s="57"/>
      <c r="V561" s="134" t="s">
        <v>28</v>
      </c>
      <c r="W561" s="134" t="s">
        <v>7406</v>
      </c>
      <c r="X561" s="134" t="s">
        <v>7406</v>
      </c>
      <c r="Y561" s="134" t="s">
        <v>7406</v>
      </c>
      <c r="Z561" s="134" t="s">
        <v>7406</v>
      </c>
      <c r="AA561" s="134"/>
      <c r="AB561" s="134"/>
      <c r="AC561" s="134"/>
      <c r="AD561" s="134"/>
    </row>
    <row r="562" spans="1:30" s="140" customFormat="1" ht="20.100000000000001" customHeight="1">
      <c r="A562" s="126"/>
      <c r="B562" s="126"/>
      <c r="C562" s="131"/>
      <c r="D562" s="126" t="s">
        <v>7787</v>
      </c>
      <c r="E562" s="131"/>
      <c r="F562" s="313">
        <v>32</v>
      </c>
      <c r="G562" s="314">
        <v>25.396825396825395</v>
      </c>
      <c r="H562" s="313">
        <v>41</v>
      </c>
      <c r="I562" s="314">
        <v>30.597014925373134</v>
      </c>
      <c r="J562" s="313">
        <v>37</v>
      </c>
      <c r="K562" s="314">
        <v>28.46153846153846</v>
      </c>
      <c r="L562" s="313">
        <v>36</v>
      </c>
      <c r="M562" s="314">
        <v>31.03448275862069</v>
      </c>
      <c r="N562" s="315">
        <v>31</v>
      </c>
      <c r="O562" s="316">
        <v>26.495726495726498</v>
      </c>
      <c r="P562" s="315"/>
      <c r="Q562" s="316"/>
      <c r="R562" s="315"/>
      <c r="S562" s="316"/>
      <c r="T562" s="315"/>
      <c r="U562" s="316"/>
      <c r="V562" s="131"/>
      <c r="W562" s="131"/>
      <c r="X562" s="131"/>
      <c r="Y562" s="131"/>
      <c r="Z562" s="131"/>
      <c r="AA562" s="131"/>
      <c r="AB562" s="131"/>
      <c r="AC562" s="131"/>
      <c r="AD562" s="131"/>
    </row>
    <row r="563" spans="1:30" s="140" customFormat="1" ht="20.100000000000001" customHeight="1">
      <c r="A563" s="126"/>
      <c r="B563" s="126"/>
      <c r="C563" s="131"/>
      <c r="D563" s="126" t="s">
        <v>6923</v>
      </c>
      <c r="E563" s="131"/>
      <c r="F563" s="313"/>
      <c r="G563" s="314"/>
      <c r="H563" s="313"/>
      <c r="I563" s="314"/>
      <c r="J563" s="313">
        <v>2</v>
      </c>
      <c r="K563" s="314">
        <v>1.5384615384615385</v>
      </c>
      <c r="L563" s="313">
        <v>1</v>
      </c>
      <c r="M563" s="314">
        <v>0.86206896551724133</v>
      </c>
      <c r="N563" s="315">
        <v>1</v>
      </c>
      <c r="O563" s="316">
        <v>0.85470085470085477</v>
      </c>
      <c r="P563" s="315"/>
      <c r="Q563" s="316"/>
      <c r="R563" s="315"/>
      <c r="S563" s="316"/>
      <c r="T563" s="315"/>
      <c r="U563" s="316"/>
      <c r="V563" s="131"/>
      <c r="W563" s="131"/>
      <c r="X563" s="131"/>
      <c r="Y563" s="131"/>
      <c r="Z563" s="131"/>
      <c r="AA563" s="131"/>
      <c r="AB563" s="131"/>
      <c r="AC563" s="131"/>
      <c r="AD563" s="131"/>
    </row>
    <row r="564" spans="1:30" s="140" customFormat="1" ht="20.100000000000001" customHeight="1">
      <c r="A564" s="126"/>
      <c r="B564" s="126"/>
      <c r="C564" s="131"/>
      <c r="D564" s="126" t="s">
        <v>6924</v>
      </c>
      <c r="E564" s="131"/>
      <c r="F564" s="313">
        <v>25</v>
      </c>
      <c r="G564" s="314">
        <v>19.841269841269842</v>
      </c>
      <c r="H564" s="313">
        <v>22</v>
      </c>
      <c r="I564" s="314">
        <v>16.417910447761194</v>
      </c>
      <c r="J564" s="313">
        <v>18</v>
      </c>
      <c r="K564" s="314">
        <v>13.846153846153847</v>
      </c>
      <c r="L564" s="313">
        <v>15</v>
      </c>
      <c r="M564" s="314">
        <v>12.931034482758621</v>
      </c>
      <c r="N564" s="315">
        <v>23</v>
      </c>
      <c r="O564" s="316">
        <v>19.658119658119659</v>
      </c>
      <c r="P564" s="315"/>
      <c r="Q564" s="316"/>
      <c r="R564" s="315"/>
      <c r="S564" s="316"/>
      <c r="T564" s="315"/>
      <c r="U564" s="316"/>
      <c r="V564" s="131"/>
      <c r="W564" s="131"/>
      <c r="X564" s="131"/>
      <c r="Y564" s="131"/>
      <c r="Z564" s="131"/>
      <c r="AA564" s="131"/>
      <c r="AB564" s="131"/>
      <c r="AC564" s="131"/>
      <c r="AD564" s="131"/>
    </row>
    <row r="565" spans="1:30" s="140" customFormat="1" ht="20.100000000000001" customHeight="1">
      <c r="A565" s="126"/>
      <c r="B565" s="126"/>
      <c r="C565" s="131"/>
      <c r="D565" s="126" t="s">
        <v>6925</v>
      </c>
      <c r="E565" s="131"/>
      <c r="F565" s="313">
        <v>2</v>
      </c>
      <c r="G565" s="314">
        <v>1.5873015873015872</v>
      </c>
      <c r="H565" s="313">
        <v>2</v>
      </c>
      <c r="I565" s="314">
        <v>1.4925373134328359</v>
      </c>
      <c r="J565" s="313">
        <v>2</v>
      </c>
      <c r="K565" s="314">
        <v>1.5384615384615385</v>
      </c>
      <c r="L565" s="313">
        <v>1</v>
      </c>
      <c r="M565" s="314">
        <v>0.86206896551724133</v>
      </c>
      <c r="N565" s="315">
        <v>2</v>
      </c>
      <c r="O565" s="316">
        <v>1.7094017094017095</v>
      </c>
      <c r="P565" s="315"/>
      <c r="Q565" s="316"/>
      <c r="R565" s="315"/>
      <c r="S565" s="316"/>
      <c r="T565" s="315"/>
      <c r="U565" s="316"/>
      <c r="V565" s="131"/>
      <c r="W565" s="131"/>
      <c r="X565" s="131"/>
      <c r="Y565" s="131"/>
      <c r="Z565" s="131"/>
      <c r="AA565" s="131"/>
      <c r="AB565" s="131"/>
      <c r="AC565" s="131"/>
      <c r="AD565" s="131"/>
    </row>
    <row r="566" spans="1:30" s="140" customFormat="1" ht="20.100000000000001" customHeight="1">
      <c r="A566" s="126"/>
      <c r="B566" s="126"/>
      <c r="C566" s="131"/>
      <c r="D566" s="126" t="s">
        <v>7788</v>
      </c>
      <c r="E566" s="131"/>
      <c r="F566" s="313"/>
      <c r="G566" s="314"/>
      <c r="H566" s="313"/>
      <c r="I566" s="314"/>
      <c r="J566" s="313">
        <v>3</v>
      </c>
      <c r="K566" s="314">
        <v>2.3076923076923075</v>
      </c>
      <c r="L566" s="313">
        <v>3</v>
      </c>
      <c r="M566" s="314">
        <v>2.5862068965517242</v>
      </c>
      <c r="N566" s="315">
        <v>1</v>
      </c>
      <c r="O566" s="316">
        <v>0.85470085470085477</v>
      </c>
      <c r="P566" s="315"/>
      <c r="Q566" s="316"/>
      <c r="R566" s="315"/>
      <c r="S566" s="316"/>
      <c r="T566" s="315"/>
      <c r="U566" s="316"/>
      <c r="V566" s="131"/>
      <c r="W566" s="131"/>
      <c r="X566" s="131"/>
      <c r="Y566" s="131"/>
      <c r="Z566" s="131"/>
      <c r="AA566" s="131"/>
      <c r="AB566" s="131"/>
      <c r="AC566" s="131"/>
      <c r="AD566" s="131"/>
    </row>
    <row r="567" spans="1:30" s="140" customFormat="1" ht="20.100000000000001" customHeight="1">
      <c r="A567" s="126"/>
      <c r="B567" s="126"/>
      <c r="C567" s="131"/>
      <c r="D567" s="126" t="s">
        <v>7789</v>
      </c>
      <c r="E567" s="131"/>
      <c r="F567" s="313"/>
      <c r="G567" s="314"/>
      <c r="H567" s="313">
        <v>1</v>
      </c>
      <c r="I567" s="314">
        <v>0.74626865671641796</v>
      </c>
      <c r="J567" s="313"/>
      <c r="K567" s="314"/>
      <c r="L567" s="313"/>
      <c r="M567" s="314"/>
      <c r="N567" s="315"/>
      <c r="O567" s="316"/>
      <c r="P567" s="315"/>
      <c r="Q567" s="316"/>
      <c r="R567" s="315"/>
      <c r="S567" s="316"/>
      <c r="T567" s="315"/>
      <c r="U567" s="316"/>
      <c r="V567" s="131"/>
      <c r="W567" s="131"/>
      <c r="X567" s="131"/>
      <c r="Y567" s="131"/>
      <c r="Z567" s="131"/>
      <c r="AA567" s="131"/>
      <c r="AB567" s="131"/>
      <c r="AC567" s="131"/>
      <c r="AD567" s="131"/>
    </row>
    <row r="568" spans="1:30" s="140" customFormat="1" ht="20.100000000000001" customHeight="1">
      <c r="A568" s="126"/>
      <c r="B568" s="126"/>
      <c r="C568" s="131"/>
      <c r="D568" s="126" t="s">
        <v>6926</v>
      </c>
      <c r="E568" s="131"/>
      <c r="F568" s="313"/>
      <c r="G568" s="314"/>
      <c r="H568" s="313"/>
      <c r="I568" s="314"/>
      <c r="J568" s="313">
        <v>1</v>
      </c>
      <c r="K568" s="314">
        <v>0.76923076923076927</v>
      </c>
      <c r="L568" s="313">
        <v>2</v>
      </c>
      <c r="M568" s="314">
        <v>1.7241379310344827</v>
      </c>
      <c r="N568" s="315">
        <v>4</v>
      </c>
      <c r="O568" s="316">
        <v>3.4188034188034191</v>
      </c>
      <c r="P568" s="315"/>
      <c r="Q568" s="316"/>
      <c r="R568" s="315"/>
      <c r="S568" s="316"/>
      <c r="T568" s="315"/>
      <c r="U568" s="316"/>
      <c r="V568" s="131"/>
      <c r="W568" s="131"/>
      <c r="X568" s="131"/>
      <c r="Y568" s="131"/>
      <c r="Z568" s="131"/>
      <c r="AA568" s="131"/>
      <c r="AB568" s="131"/>
      <c r="AC568" s="131"/>
      <c r="AD568" s="131"/>
    </row>
    <row r="569" spans="1:30" s="140" customFormat="1" ht="20.100000000000001" customHeight="1">
      <c r="A569" s="126"/>
      <c r="B569" s="126"/>
      <c r="C569" s="131"/>
      <c r="D569" s="126" t="s">
        <v>7790</v>
      </c>
      <c r="E569" s="131"/>
      <c r="F569" s="313"/>
      <c r="G569" s="314"/>
      <c r="H569" s="313"/>
      <c r="I569" s="314"/>
      <c r="J569" s="313"/>
      <c r="K569" s="314"/>
      <c r="L569" s="313">
        <v>1</v>
      </c>
      <c r="M569" s="314">
        <v>0.86206896551724133</v>
      </c>
      <c r="N569" s="315">
        <v>3</v>
      </c>
      <c r="O569" s="316">
        <v>2.5641025641025639</v>
      </c>
      <c r="P569" s="315"/>
      <c r="Q569" s="316"/>
      <c r="R569" s="315"/>
      <c r="S569" s="316"/>
      <c r="T569" s="315"/>
      <c r="U569" s="316"/>
      <c r="V569" s="131"/>
      <c r="W569" s="131"/>
      <c r="X569" s="131"/>
      <c r="Y569" s="131"/>
      <c r="Z569" s="131"/>
      <c r="AA569" s="131"/>
      <c r="AB569" s="131"/>
      <c r="AC569" s="131"/>
      <c r="AD569" s="131"/>
    </row>
    <row r="570" spans="1:30" s="140" customFormat="1" ht="20.100000000000001" customHeight="1">
      <c r="A570" s="126"/>
      <c r="B570" s="126"/>
      <c r="C570" s="131"/>
      <c r="D570" s="126" t="s">
        <v>6927</v>
      </c>
      <c r="E570" s="131"/>
      <c r="F570" s="313">
        <v>3</v>
      </c>
      <c r="G570" s="314">
        <v>2.3809523809523809</v>
      </c>
      <c r="H570" s="313">
        <v>1</v>
      </c>
      <c r="I570" s="314">
        <v>0.74626865671641796</v>
      </c>
      <c r="J570" s="313">
        <v>1</v>
      </c>
      <c r="K570" s="314">
        <v>0.76923076923076927</v>
      </c>
      <c r="L570" s="313"/>
      <c r="M570" s="314"/>
      <c r="N570" s="315">
        <v>2</v>
      </c>
      <c r="O570" s="316">
        <v>1.7094017094017095</v>
      </c>
      <c r="P570" s="315"/>
      <c r="Q570" s="316"/>
      <c r="R570" s="315"/>
      <c r="S570" s="316"/>
      <c r="T570" s="315"/>
      <c r="U570" s="316"/>
      <c r="V570" s="131"/>
      <c r="W570" s="131"/>
      <c r="X570" s="131"/>
      <c r="Y570" s="131"/>
      <c r="Z570" s="131"/>
      <c r="AA570" s="131"/>
      <c r="AB570" s="131"/>
      <c r="AC570" s="131"/>
      <c r="AD570" s="131"/>
    </row>
    <row r="571" spans="1:30" s="140" customFormat="1" ht="20.100000000000001" customHeight="1">
      <c r="A571" s="126"/>
      <c r="B571" s="126"/>
      <c r="C571" s="131"/>
      <c r="D571" s="126" t="s">
        <v>7791</v>
      </c>
      <c r="E571" s="131"/>
      <c r="F571" s="313"/>
      <c r="G571" s="314"/>
      <c r="H571" s="313"/>
      <c r="I571" s="314"/>
      <c r="J571" s="313"/>
      <c r="K571" s="314"/>
      <c r="L571" s="313"/>
      <c r="M571" s="314"/>
      <c r="N571" s="315">
        <v>1</v>
      </c>
      <c r="O571" s="316">
        <v>0.85470085470085477</v>
      </c>
      <c r="P571" s="315"/>
      <c r="Q571" s="316"/>
      <c r="R571" s="315"/>
      <c r="S571" s="316"/>
      <c r="T571" s="315"/>
      <c r="U571" s="316"/>
      <c r="V571" s="131"/>
      <c r="W571" s="131"/>
      <c r="X571" s="131"/>
      <c r="Y571" s="131"/>
      <c r="Z571" s="131"/>
      <c r="AA571" s="131"/>
      <c r="AB571" s="131"/>
      <c r="AC571" s="131"/>
      <c r="AD571" s="131"/>
    </row>
    <row r="572" spans="1:30" s="140" customFormat="1" ht="20.100000000000001" customHeight="1">
      <c r="A572" s="126"/>
      <c r="B572" s="126"/>
      <c r="C572" s="131"/>
      <c r="D572" s="126" t="s">
        <v>7267</v>
      </c>
      <c r="E572" s="131"/>
      <c r="F572" s="313">
        <v>50</v>
      </c>
      <c r="G572" s="314">
        <v>39.682539682539684</v>
      </c>
      <c r="H572" s="313">
        <v>48</v>
      </c>
      <c r="I572" s="314">
        <v>35.820895522388057</v>
      </c>
      <c r="J572" s="313">
        <v>39</v>
      </c>
      <c r="K572" s="314">
        <v>30</v>
      </c>
      <c r="L572" s="313">
        <v>40</v>
      </c>
      <c r="M572" s="314">
        <v>34.482758620689658</v>
      </c>
      <c r="N572" s="315">
        <v>32</v>
      </c>
      <c r="O572" s="316">
        <v>27.350427350427353</v>
      </c>
      <c r="P572" s="315"/>
      <c r="Q572" s="316"/>
      <c r="R572" s="315"/>
      <c r="S572" s="316"/>
      <c r="T572" s="315"/>
      <c r="U572" s="316"/>
      <c r="V572" s="131"/>
      <c r="W572" s="131"/>
      <c r="X572" s="131"/>
      <c r="Y572" s="131"/>
      <c r="Z572" s="131"/>
      <c r="AA572" s="131"/>
      <c r="AB572" s="131"/>
      <c r="AC572" s="131"/>
      <c r="AD572" s="131"/>
    </row>
    <row r="573" spans="1:30" s="140" customFormat="1" ht="20.100000000000001" customHeight="1">
      <c r="A573" s="126"/>
      <c r="B573" s="126"/>
      <c r="C573" s="131"/>
      <c r="D573" s="126" t="s">
        <v>7792</v>
      </c>
      <c r="E573" s="131"/>
      <c r="F573" s="313">
        <v>7</v>
      </c>
      <c r="G573" s="314">
        <v>5.5555555555555554</v>
      </c>
      <c r="H573" s="313">
        <v>3</v>
      </c>
      <c r="I573" s="314">
        <v>2.2388059701492535</v>
      </c>
      <c r="J573" s="313">
        <v>2</v>
      </c>
      <c r="K573" s="314">
        <v>1.5384615384615385</v>
      </c>
      <c r="L573" s="313">
        <v>7</v>
      </c>
      <c r="M573" s="314">
        <v>6.0344827586206895</v>
      </c>
      <c r="N573" s="315">
        <v>5</v>
      </c>
      <c r="O573" s="316">
        <v>4.2735042735042734</v>
      </c>
      <c r="P573" s="315"/>
      <c r="Q573" s="316"/>
      <c r="R573" s="315"/>
      <c r="S573" s="316"/>
      <c r="T573" s="315"/>
      <c r="U573" s="316"/>
      <c r="V573" s="131"/>
      <c r="W573" s="131"/>
      <c r="X573" s="131"/>
      <c r="Y573" s="131"/>
      <c r="Z573" s="131"/>
      <c r="AA573" s="131"/>
      <c r="AB573" s="131"/>
      <c r="AC573" s="131"/>
      <c r="AD573" s="131"/>
    </row>
    <row r="574" spans="1:30" s="140" customFormat="1" ht="20.100000000000001" customHeight="1">
      <c r="A574" s="126"/>
      <c r="B574" s="126"/>
      <c r="C574" s="131"/>
      <c r="D574" s="126" t="s">
        <v>7793</v>
      </c>
      <c r="E574" s="131"/>
      <c r="F574" s="313"/>
      <c r="G574" s="314"/>
      <c r="H574" s="313">
        <v>1</v>
      </c>
      <c r="I574" s="314">
        <v>0.74626865671641796</v>
      </c>
      <c r="J574" s="313">
        <v>2</v>
      </c>
      <c r="K574" s="314">
        <v>1.5384615384615385</v>
      </c>
      <c r="L574" s="313"/>
      <c r="M574" s="314"/>
      <c r="N574" s="315"/>
      <c r="O574" s="316"/>
      <c r="P574" s="315"/>
      <c r="Q574" s="316"/>
      <c r="R574" s="315"/>
      <c r="S574" s="316"/>
      <c r="T574" s="315"/>
      <c r="U574" s="316"/>
      <c r="V574" s="131"/>
      <c r="W574" s="131"/>
      <c r="X574" s="131"/>
      <c r="Y574" s="131"/>
      <c r="Z574" s="131"/>
      <c r="AA574" s="131"/>
      <c r="AB574" s="131"/>
      <c r="AC574" s="131"/>
      <c r="AD574" s="131"/>
    </row>
    <row r="575" spans="1:30" s="140" customFormat="1" ht="20.100000000000001" customHeight="1">
      <c r="A575" s="126"/>
      <c r="B575" s="126"/>
      <c r="C575" s="131"/>
      <c r="D575" s="126" t="s">
        <v>7794</v>
      </c>
      <c r="E575" s="131"/>
      <c r="F575" s="313">
        <v>6</v>
      </c>
      <c r="G575" s="314">
        <v>4.7619047619047619</v>
      </c>
      <c r="H575" s="313">
        <v>7</v>
      </c>
      <c r="I575" s="314">
        <v>5.2238805970149258</v>
      </c>
      <c r="J575" s="313">
        <v>12</v>
      </c>
      <c r="K575" s="314">
        <v>9.2307692307692299</v>
      </c>
      <c r="L575" s="313">
        <v>6</v>
      </c>
      <c r="M575" s="314">
        <v>5.1724137931034484</v>
      </c>
      <c r="N575" s="315">
        <v>6</v>
      </c>
      <c r="O575" s="316">
        <v>5.1282051282051277</v>
      </c>
      <c r="P575" s="315"/>
      <c r="Q575" s="316"/>
      <c r="R575" s="315"/>
      <c r="S575" s="316"/>
      <c r="T575" s="315"/>
      <c r="U575" s="316"/>
      <c r="V575" s="131"/>
      <c r="W575" s="131"/>
      <c r="X575" s="131"/>
      <c r="Y575" s="131"/>
      <c r="Z575" s="131"/>
      <c r="AA575" s="131"/>
      <c r="AB575" s="131"/>
      <c r="AC575" s="131"/>
      <c r="AD575" s="131"/>
    </row>
    <row r="576" spans="1:30" s="140" customFormat="1" ht="20.100000000000001" customHeight="1">
      <c r="A576" s="126"/>
      <c r="B576" s="126"/>
      <c r="C576" s="131"/>
      <c r="D576" s="126" t="s">
        <v>7271</v>
      </c>
      <c r="E576" s="131"/>
      <c r="F576" s="313">
        <v>1</v>
      </c>
      <c r="G576" s="314">
        <v>0.79365079365079361</v>
      </c>
      <c r="H576" s="313">
        <v>4</v>
      </c>
      <c r="I576" s="314">
        <v>2.9850746268656718</v>
      </c>
      <c r="J576" s="313">
        <v>8</v>
      </c>
      <c r="K576" s="314">
        <v>6.1538461538461542</v>
      </c>
      <c r="L576" s="313">
        <v>2</v>
      </c>
      <c r="M576" s="314">
        <v>1.7241379310344827</v>
      </c>
      <c r="N576" s="315">
        <v>3</v>
      </c>
      <c r="O576" s="316">
        <v>2.5641025641025639</v>
      </c>
      <c r="P576" s="315"/>
      <c r="Q576" s="316"/>
      <c r="R576" s="315"/>
      <c r="S576" s="316"/>
      <c r="T576" s="315"/>
      <c r="U576" s="316"/>
      <c r="V576" s="131"/>
      <c r="W576" s="131"/>
      <c r="X576" s="131"/>
      <c r="Y576" s="131"/>
      <c r="Z576" s="131"/>
      <c r="AA576" s="131"/>
      <c r="AB576" s="131"/>
      <c r="AC576" s="131"/>
      <c r="AD576" s="131"/>
    </row>
    <row r="577" spans="1:30" s="140" customFormat="1" ht="20.100000000000001" customHeight="1">
      <c r="A577" s="126"/>
      <c r="B577" s="126"/>
      <c r="C577" s="131"/>
      <c r="D577" s="126" t="s">
        <v>7795</v>
      </c>
      <c r="E577" s="131"/>
      <c r="F577" s="313"/>
      <c r="G577" s="314"/>
      <c r="H577" s="313"/>
      <c r="I577" s="314"/>
      <c r="J577" s="313"/>
      <c r="K577" s="314"/>
      <c r="L577" s="313"/>
      <c r="M577" s="314"/>
      <c r="N577" s="315"/>
      <c r="O577" s="316"/>
      <c r="P577" s="315"/>
      <c r="Q577" s="316"/>
      <c r="R577" s="315"/>
      <c r="S577" s="316"/>
      <c r="T577" s="315"/>
      <c r="U577" s="316"/>
      <c r="V577" s="131"/>
      <c r="W577" s="131"/>
      <c r="X577" s="131"/>
      <c r="Y577" s="131"/>
      <c r="Z577" s="131"/>
      <c r="AA577" s="131"/>
      <c r="AB577" s="131"/>
      <c r="AC577" s="131"/>
      <c r="AD577" s="131"/>
    </row>
    <row r="578" spans="1:30" s="140" customFormat="1" ht="20.100000000000001" customHeight="1">
      <c r="A578" s="126"/>
      <c r="B578" s="126"/>
      <c r="C578" s="131"/>
      <c r="D578" s="126" t="s">
        <v>5855</v>
      </c>
      <c r="E578" s="131"/>
      <c r="F578" s="313"/>
      <c r="G578" s="314"/>
      <c r="H578" s="313"/>
      <c r="I578" s="314"/>
      <c r="J578" s="313"/>
      <c r="K578" s="314"/>
      <c r="L578" s="313"/>
      <c r="M578" s="314"/>
      <c r="N578" s="315">
        <v>1</v>
      </c>
      <c r="O578" s="316">
        <v>0.85470085470085477</v>
      </c>
      <c r="P578" s="315"/>
      <c r="Q578" s="316"/>
      <c r="R578" s="315"/>
      <c r="S578" s="316"/>
      <c r="T578" s="315"/>
      <c r="U578" s="316"/>
      <c r="V578" s="131"/>
      <c r="W578" s="131"/>
      <c r="X578" s="131"/>
      <c r="Y578" s="131"/>
      <c r="Z578" s="131"/>
      <c r="AA578" s="131"/>
      <c r="AB578" s="131"/>
      <c r="AC578" s="131"/>
      <c r="AD578" s="131"/>
    </row>
    <row r="579" spans="1:30" s="140" customFormat="1" ht="20.100000000000001" customHeight="1">
      <c r="A579" s="141" t="s">
        <v>7796</v>
      </c>
      <c r="B579" s="141" t="s">
        <v>5856</v>
      </c>
      <c r="C579" s="142" t="s">
        <v>7797</v>
      </c>
      <c r="D579" s="141"/>
      <c r="E579" s="142"/>
      <c r="F579" s="330">
        <v>1</v>
      </c>
      <c r="G579" s="331">
        <v>100</v>
      </c>
      <c r="H579" s="330">
        <v>4</v>
      </c>
      <c r="I579" s="331">
        <v>100</v>
      </c>
      <c r="J579" s="330">
        <v>8</v>
      </c>
      <c r="K579" s="331">
        <v>100</v>
      </c>
      <c r="L579" s="330">
        <v>2</v>
      </c>
      <c r="M579" s="331">
        <v>100</v>
      </c>
      <c r="N579" s="332">
        <v>3</v>
      </c>
      <c r="O579" s="333">
        <v>100</v>
      </c>
      <c r="P579" s="332"/>
      <c r="Q579" s="333"/>
      <c r="R579" s="332"/>
      <c r="S579" s="333"/>
      <c r="T579" s="332"/>
      <c r="U579" s="333"/>
      <c r="V579" s="142" t="s">
        <v>28</v>
      </c>
      <c r="W579" s="142" t="s">
        <v>7406</v>
      </c>
      <c r="X579" s="142" t="s">
        <v>7406</v>
      </c>
      <c r="Y579" s="142" t="s">
        <v>7406</v>
      </c>
      <c r="Z579" s="142" t="s">
        <v>7406</v>
      </c>
      <c r="AA579" s="142"/>
      <c r="AB579" s="142"/>
      <c r="AC579" s="142"/>
      <c r="AD579" s="142"/>
    </row>
    <row r="580" spans="1:30" s="140" customFormat="1" ht="20.100000000000001" customHeight="1">
      <c r="A580" s="126" t="s">
        <v>6928</v>
      </c>
      <c r="B580" s="126" t="s">
        <v>5857</v>
      </c>
      <c r="C580" s="134" t="s">
        <v>7785</v>
      </c>
      <c r="D580" s="125" t="s">
        <v>6929</v>
      </c>
      <c r="E580" s="134" t="s">
        <v>7203</v>
      </c>
      <c r="F580" s="313">
        <v>16</v>
      </c>
      <c r="G580" s="314">
        <v>12.698412698412698</v>
      </c>
      <c r="H580" s="313">
        <v>17</v>
      </c>
      <c r="I580" s="314">
        <v>12.686567164179104</v>
      </c>
      <c r="J580" s="313">
        <v>21</v>
      </c>
      <c r="K580" s="314">
        <v>16.153846153846153</v>
      </c>
      <c r="L580" s="313">
        <v>17</v>
      </c>
      <c r="M580" s="314">
        <v>14.655172413793103</v>
      </c>
      <c r="N580" s="315">
        <v>25</v>
      </c>
      <c r="O580" s="316">
        <v>21.367521367521366</v>
      </c>
      <c r="P580" s="315"/>
      <c r="Q580" s="316"/>
      <c r="R580" s="315"/>
      <c r="S580" s="316"/>
      <c r="T580" s="315"/>
      <c r="U580" s="316"/>
      <c r="V580" s="134" t="s">
        <v>28</v>
      </c>
      <c r="W580" s="134" t="s">
        <v>7406</v>
      </c>
      <c r="X580" s="134" t="s">
        <v>7406</v>
      </c>
      <c r="Y580" s="134" t="s">
        <v>7406</v>
      </c>
      <c r="Z580" s="134" t="s">
        <v>7406</v>
      </c>
      <c r="AA580" s="131"/>
      <c r="AB580" s="131"/>
      <c r="AC580" s="131"/>
      <c r="AD580" s="131"/>
    </row>
    <row r="581" spans="1:30" s="140" customFormat="1" ht="20.100000000000001" customHeight="1">
      <c r="A581" s="126"/>
      <c r="B581" s="126"/>
      <c r="C581" s="131"/>
      <c r="D581" s="126" t="s">
        <v>6930</v>
      </c>
      <c r="E581" s="131"/>
      <c r="F581" s="313">
        <v>36</v>
      </c>
      <c r="G581" s="314">
        <v>28.571428571428573</v>
      </c>
      <c r="H581" s="313">
        <v>56</v>
      </c>
      <c r="I581" s="314">
        <v>41.791044776119406</v>
      </c>
      <c r="J581" s="313">
        <v>37</v>
      </c>
      <c r="K581" s="314">
        <v>28.46153846153846</v>
      </c>
      <c r="L581" s="313">
        <v>45</v>
      </c>
      <c r="M581" s="314">
        <v>38.793103448275865</v>
      </c>
      <c r="N581" s="315">
        <v>32</v>
      </c>
      <c r="O581" s="316">
        <v>27.350427350427353</v>
      </c>
      <c r="P581" s="315"/>
      <c r="Q581" s="316"/>
      <c r="R581" s="315"/>
      <c r="S581" s="316"/>
      <c r="T581" s="315"/>
      <c r="U581" s="316"/>
      <c r="V581" s="131"/>
      <c r="W581" s="131"/>
      <c r="X581" s="131"/>
      <c r="Y581" s="131"/>
      <c r="Z581" s="131"/>
      <c r="AA581" s="131"/>
      <c r="AB581" s="131"/>
      <c r="AC581" s="131"/>
      <c r="AD581" s="131"/>
    </row>
    <row r="582" spans="1:30" s="140" customFormat="1" ht="20.100000000000001" customHeight="1">
      <c r="A582" s="126"/>
      <c r="B582" s="126"/>
      <c r="C582" s="131"/>
      <c r="D582" s="126" t="s">
        <v>6931</v>
      </c>
      <c r="E582" s="131"/>
      <c r="F582" s="313">
        <v>63</v>
      </c>
      <c r="G582" s="314">
        <v>50</v>
      </c>
      <c r="H582" s="313">
        <v>53</v>
      </c>
      <c r="I582" s="314">
        <v>39.552238805970148</v>
      </c>
      <c r="J582" s="313">
        <v>68</v>
      </c>
      <c r="K582" s="314">
        <v>52.307692307692307</v>
      </c>
      <c r="L582" s="313">
        <v>49</v>
      </c>
      <c r="M582" s="314">
        <v>42.241379310344826</v>
      </c>
      <c r="N582" s="315">
        <v>55</v>
      </c>
      <c r="O582" s="316">
        <v>47.008547008547005</v>
      </c>
      <c r="P582" s="315"/>
      <c r="Q582" s="316"/>
      <c r="R582" s="315"/>
      <c r="S582" s="316"/>
      <c r="T582" s="315"/>
      <c r="U582" s="316"/>
      <c r="V582" s="131"/>
      <c r="W582" s="131"/>
      <c r="X582" s="131"/>
      <c r="Y582" s="131"/>
      <c r="Z582" s="131"/>
      <c r="AA582" s="131"/>
      <c r="AB582" s="131"/>
      <c r="AC582" s="131"/>
      <c r="AD582" s="131"/>
    </row>
    <row r="583" spans="1:30" s="140" customFormat="1" ht="20.100000000000001" customHeight="1">
      <c r="A583" s="126"/>
      <c r="B583" s="126"/>
      <c r="C583" s="131"/>
      <c r="D583" s="126" t="s">
        <v>7798</v>
      </c>
      <c r="E583" s="131"/>
      <c r="F583" s="313">
        <v>11</v>
      </c>
      <c r="G583" s="314">
        <v>8.7301587301587293</v>
      </c>
      <c r="H583" s="313">
        <v>8</v>
      </c>
      <c r="I583" s="314">
        <v>5.9701492537313436</v>
      </c>
      <c r="J583" s="313">
        <v>4</v>
      </c>
      <c r="K583" s="314">
        <v>3.0769230769230771</v>
      </c>
      <c r="L583" s="313">
        <v>5</v>
      </c>
      <c r="M583" s="314">
        <v>4.3103448275862073</v>
      </c>
      <c r="N583" s="315">
        <v>4</v>
      </c>
      <c r="O583" s="316">
        <v>3.4188034188034191</v>
      </c>
      <c r="P583" s="315"/>
      <c r="Q583" s="316"/>
      <c r="R583" s="315"/>
      <c r="S583" s="316"/>
      <c r="T583" s="315"/>
      <c r="U583" s="316"/>
      <c r="V583" s="131"/>
      <c r="W583" s="131"/>
      <c r="X583" s="131"/>
      <c r="Y583" s="131"/>
      <c r="Z583" s="131"/>
      <c r="AA583" s="131"/>
      <c r="AB583" s="131"/>
      <c r="AC583" s="131"/>
      <c r="AD583" s="131"/>
    </row>
    <row r="584" spans="1:30" s="140" customFormat="1" ht="20.100000000000001" customHeight="1">
      <c r="A584" s="126"/>
      <c r="B584" s="126"/>
      <c r="C584" s="131"/>
      <c r="D584" s="126" t="s">
        <v>7249</v>
      </c>
      <c r="E584" s="131"/>
      <c r="F584" s="313"/>
      <c r="G584" s="314"/>
      <c r="H584" s="313"/>
      <c r="I584" s="314"/>
      <c r="J584" s="313"/>
      <c r="K584" s="314"/>
      <c r="L584" s="313"/>
      <c r="M584" s="314"/>
      <c r="N584" s="315"/>
      <c r="O584" s="316"/>
      <c r="P584" s="315"/>
      <c r="Q584" s="316"/>
      <c r="R584" s="315"/>
      <c r="S584" s="316"/>
      <c r="T584" s="315"/>
      <c r="U584" s="316"/>
      <c r="V584" s="131"/>
      <c r="W584" s="131"/>
      <c r="X584" s="131"/>
      <c r="Y584" s="131"/>
      <c r="Z584" s="131"/>
      <c r="AA584" s="131"/>
      <c r="AB584" s="131"/>
      <c r="AC584" s="131"/>
      <c r="AD584" s="131"/>
    </row>
    <row r="585" spans="1:30" s="140" customFormat="1" ht="20.100000000000001" customHeight="1">
      <c r="A585" s="126"/>
      <c r="B585" s="126"/>
      <c r="C585" s="131"/>
      <c r="D585" s="126" t="s">
        <v>7250</v>
      </c>
      <c r="E585" s="131"/>
      <c r="F585" s="313"/>
      <c r="G585" s="314"/>
      <c r="H585" s="313"/>
      <c r="I585" s="314"/>
      <c r="J585" s="313"/>
      <c r="K585" s="314"/>
      <c r="L585" s="313"/>
      <c r="M585" s="314"/>
      <c r="N585" s="315">
        <v>1</v>
      </c>
      <c r="O585" s="316">
        <v>0.85470085470085477</v>
      </c>
      <c r="P585" s="315"/>
      <c r="Q585" s="316"/>
      <c r="R585" s="315"/>
      <c r="S585" s="316"/>
      <c r="T585" s="315"/>
      <c r="U585" s="316"/>
      <c r="V585" s="131"/>
      <c r="W585" s="131"/>
      <c r="X585" s="131"/>
      <c r="Y585" s="131"/>
      <c r="Z585" s="131"/>
      <c r="AA585" s="131"/>
      <c r="AB585" s="131"/>
      <c r="AC585" s="131"/>
      <c r="AD585" s="131"/>
    </row>
    <row r="586" spans="1:30" ht="20.100000000000001" customHeight="1">
      <c r="A586" s="9" t="s">
        <v>5975</v>
      </c>
      <c r="B586" s="9" t="s">
        <v>166</v>
      </c>
      <c r="C586" s="343" t="s">
        <v>7746</v>
      </c>
      <c r="D586" s="119" t="s">
        <v>1405</v>
      </c>
      <c r="E586" s="343" t="s">
        <v>7309</v>
      </c>
      <c r="F586" s="11">
        <v>45</v>
      </c>
      <c r="G586" s="12">
        <v>5.5900621118012426</v>
      </c>
      <c r="H586" s="11">
        <v>44</v>
      </c>
      <c r="I586" s="12">
        <v>5.2380952380952381</v>
      </c>
      <c r="J586" s="11">
        <v>48</v>
      </c>
      <c r="K586" s="12">
        <v>5.4982817869415808</v>
      </c>
      <c r="L586" s="11">
        <v>44</v>
      </c>
      <c r="M586" s="12">
        <v>5.1162790697674421</v>
      </c>
      <c r="N586" s="56">
        <v>47</v>
      </c>
      <c r="O586" s="57">
        <v>5.4209919261822375</v>
      </c>
      <c r="P586" s="56">
        <v>45</v>
      </c>
      <c r="Q586" s="57">
        <v>5.3317535545023693</v>
      </c>
      <c r="R586" s="56">
        <v>58</v>
      </c>
      <c r="S586" s="57">
        <v>6.7441860465116283</v>
      </c>
      <c r="T586" s="56"/>
      <c r="U586" s="57"/>
      <c r="V586" s="446" t="s">
        <v>28</v>
      </c>
      <c r="W586" s="343" t="s">
        <v>7406</v>
      </c>
      <c r="X586" s="343" t="s">
        <v>7406</v>
      </c>
      <c r="Y586" s="343" t="s">
        <v>7406</v>
      </c>
      <c r="Z586" s="343" t="s">
        <v>7406</v>
      </c>
      <c r="AA586" s="343" t="s">
        <v>7406</v>
      </c>
      <c r="AB586" s="343" t="s">
        <v>7406</v>
      </c>
      <c r="AC586" s="343"/>
      <c r="AD586" s="9"/>
    </row>
    <row r="587" spans="1:30" ht="20.100000000000001" customHeight="1">
      <c r="A587" s="311"/>
      <c r="B587" s="311"/>
      <c r="C587" s="344"/>
      <c r="D587" s="120" t="s">
        <v>1406</v>
      </c>
      <c r="E587" s="344"/>
      <c r="F587" s="313">
        <v>482</v>
      </c>
      <c r="G587" s="314">
        <v>59.87577639751553</v>
      </c>
      <c r="H587" s="313">
        <v>513</v>
      </c>
      <c r="I587" s="314">
        <v>61.071428571428569</v>
      </c>
      <c r="J587" s="313">
        <v>540</v>
      </c>
      <c r="K587" s="314">
        <v>61.855670103092784</v>
      </c>
      <c r="L587" s="313">
        <v>534</v>
      </c>
      <c r="M587" s="314">
        <v>62.093023255813954</v>
      </c>
      <c r="N587" s="315">
        <v>532</v>
      </c>
      <c r="O587" s="316">
        <v>61.361014994232988</v>
      </c>
      <c r="P587" s="315">
        <v>513</v>
      </c>
      <c r="Q587" s="316">
        <v>60.781990521327018</v>
      </c>
      <c r="R587" s="315">
        <v>514</v>
      </c>
      <c r="S587" s="316">
        <v>59.767441860465119</v>
      </c>
      <c r="T587" s="315"/>
      <c r="U587" s="316"/>
      <c r="V587" s="447"/>
      <c r="W587" s="344"/>
      <c r="X587" s="344"/>
      <c r="Y587" s="344"/>
      <c r="Z587" s="344"/>
      <c r="AA587" s="344"/>
      <c r="AB587" s="344"/>
      <c r="AC587" s="344"/>
      <c r="AD587" s="311"/>
    </row>
    <row r="588" spans="1:30" ht="20.100000000000001" customHeight="1">
      <c r="A588" s="311"/>
      <c r="B588" s="311"/>
      <c r="C588" s="344"/>
      <c r="D588" s="120" t="s">
        <v>1407</v>
      </c>
      <c r="E588" s="344"/>
      <c r="F588" s="313">
        <v>1</v>
      </c>
      <c r="G588" s="314">
        <v>0.12422360248447205</v>
      </c>
      <c r="H588" s="313"/>
      <c r="I588" s="314"/>
      <c r="J588" s="313">
        <v>1</v>
      </c>
      <c r="K588" s="314">
        <v>0.11454753722794961</v>
      </c>
      <c r="L588" s="313">
        <v>2</v>
      </c>
      <c r="M588" s="314">
        <v>0.23255813953488372</v>
      </c>
      <c r="N588" s="315">
        <v>2</v>
      </c>
      <c r="O588" s="316">
        <v>0.23068050749711649</v>
      </c>
      <c r="P588" s="315">
        <v>2</v>
      </c>
      <c r="Q588" s="316">
        <v>0.23696682464454977</v>
      </c>
      <c r="R588" s="315">
        <v>3</v>
      </c>
      <c r="S588" s="316">
        <v>0.34883720930232559</v>
      </c>
      <c r="T588" s="315"/>
      <c r="U588" s="316"/>
      <c r="V588" s="447"/>
      <c r="W588" s="344"/>
      <c r="X588" s="344"/>
      <c r="Y588" s="344"/>
      <c r="Z588" s="344"/>
      <c r="AA588" s="344"/>
      <c r="AB588" s="344"/>
      <c r="AC588" s="344"/>
      <c r="AD588" s="311"/>
    </row>
    <row r="589" spans="1:30" ht="20.100000000000001" customHeight="1">
      <c r="A589" s="311"/>
      <c r="B589" s="311"/>
      <c r="C589" s="344"/>
      <c r="D589" s="120" t="s">
        <v>1408</v>
      </c>
      <c r="E589" s="344"/>
      <c r="F589" s="313">
        <v>176</v>
      </c>
      <c r="G589" s="314">
        <v>21.863354037267079</v>
      </c>
      <c r="H589" s="313">
        <v>186</v>
      </c>
      <c r="I589" s="314">
        <v>22.142857142857142</v>
      </c>
      <c r="J589" s="313">
        <v>189</v>
      </c>
      <c r="K589" s="314">
        <v>21.649484536082475</v>
      </c>
      <c r="L589" s="313">
        <v>188</v>
      </c>
      <c r="M589" s="314">
        <v>21.86046511627907</v>
      </c>
      <c r="N589" s="315">
        <v>202</v>
      </c>
      <c r="O589" s="316">
        <v>23.298731257208765</v>
      </c>
      <c r="P589" s="315">
        <v>204</v>
      </c>
      <c r="Q589" s="316">
        <v>24.170616113744074</v>
      </c>
      <c r="R589" s="315">
        <v>198</v>
      </c>
      <c r="S589" s="316">
        <v>23.023255813953487</v>
      </c>
      <c r="T589" s="315"/>
      <c r="U589" s="316"/>
      <c r="V589" s="447"/>
      <c r="W589" s="344"/>
      <c r="X589" s="344"/>
      <c r="Y589" s="344"/>
      <c r="Z589" s="344"/>
      <c r="AA589" s="344"/>
      <c r="AB589" s="344"/>
      <c r="AC589" s="344"/>
      <c r="AD589" s="311"/>
    </row>
    <row r="590" spans="1:30" ht="20.100000000000001" customHeight="1">
      <c r="A590" s="311"/>
      <c r="B590" s="311"/>
      <c r="C590" s="344"/>
      <c r="D590" s="120" t="s">
        <v>1409</v>
      </c>
      <c r="E590" s="344"/>
      <c r="F590" s="313">
        <v>52</v>
      </c>
      <c r="G590" s="314">
        <v>6.4596273291925463</v>
      </c>
      <c r="H590" s="313">
        <v>53</v>
      </c>
      <c r="I590" s="314">
        <v>6.3095238095238093</v>
      </c>
      <c r="J590" s="313">
        <v>45</v>
      </c>
      <c r="K590" s="314">
        <v>5.1546391752577314</v>
      </c>
      <c r="L590" s="313">
        <v>40</v>
      </c>
      <c r="M590" s="314">
        <v>4.6511627906976747</v>
      </c>
      <c r="N590" s="315">
        <v>38</v>
      </c>
      <c r="O590" s="316">
        <v>4.3829296424452133</v>
      </c>
      <c r="P590" s="315">
        <v>31</v>
      </c>
      <c r="Q590" s="316">
        <v>3.6729857819905214</v>
      </c>
      <c r="R590" s="315">
        <v>32</v>
      </c>
      <c r="S590" s="316">
        <v>3.7209302325581395</v>
      </c>
      <c r="T590" s="315"/>
      <c r="U590" s="316"/>
      <c r="V590" s="447"/>
      <c r="W590" s="344"/>
      <c r="X590" s="344"/>
      <c r="Y590" s="344"/>
      <c r="Z590" s="344"/>
      <c r="AA590" s="344"/>
      <c r="AB590" s="344"/>
      <c r="AC590" s="344"/>
      <c r="AD590" s="311"/>
    </row>
    <row r="591" spans="1:30" ht="20.100000000000001" customHeight="1">
      <c r="A591" s="311"/>
      <c r="B591" s="311"/>
      <c r="C591" s="344"/>
      <c r="D591" s="120" t="s">
        <v>1410</v>
      </c>
      <c r="E591" s="344"/>
      <c r="F591" s="313">
        <v>7</v>
      </c>
      <c r="G591" s="314">
        <v>0.86956521739130432</v>
      </c>
      <c r="H591" s="313">
        <v>8</v>
      </c>
      <c r="I591" s="314">
        <v>0.95238095238095233</v>
      </c>
      <c r="J591" s="313">
        <v>9</v>
      </c>
      <c r="K591" s="314">
        <v>1.0309278350515463</v>
      </c>
      <c r="L591" s="313">
        <v>8</v>
      </c>
      <c r="M591" s="314">
        <v>0.93023255813953487</v>
      </c>
      <c r="N591" s="315">
        <v>9</v>
      </c>
      <c r="O591" s="316">
        <v>1.0380622837370241</v>
      </c>
      <c r="P591" s="315">
        <v>12</v>
      </c>
      <c r="Q591" s="316">
        <v>1.4218009478672986</v>
      </c>
      <c r="R591" s="315">
        <v>11</v>
      </c>
      <c r="S591" s="316">
        <v>1.2790697674418605</v>
      </c>
      <c r="T591" s="315"/>
      <c r="U591" s="316"/>
      <c r="V591" s="447"/>
      <c r="W591" s="344"/>
      <c r="X591" s="344"/>
      <c r="Y591" s="344"/>
      <c r="Z591" s="344"/>
      <c r="AA591" s="344"/>
      <c r="AB591" s="344"/>
      <c r="AC591" s="344"/>
      <c r="AD591" s="311"/>
    </row>
    <row r="592" spans="1:30" ht="20.100000000000001" customHeight="1">
      <c r="A592" s="311"/>
      <c r="B592" s="311"/>
      <c r="C592" s="344"/>
      <c r="D592" s="120" t="s">
        <v>1411</v>
      </c>
      <c r="E592" s="344"/>
      <c r="F592" s="313">
        <v>39</v>
      </c>
      <c r="G592" s="314">
        <v>4.8447204968944098</v>
      </c>
      <c r="H592" s="313">
        <v>34</v>
      </c>
      <c r="I592" s="314">
        <v>4.0476190476190474</v>
      </c>
      <c r="J592" s="313">
        <v>41</v>
      </c>
      <c r="K592" s="314">
        <v>4.6964490263459338</v>
      </c>
      <c r="L592" s="313">
        <v>42</v>
      </c>
      <c r="M592" s="314">
        <v>4.8837209302325579</v>
      </c>
      <c r="N592" s="315">
        <v>36</v>
      </c>
      <c r="O592" s="316">
        <v>4.1522491349480966</v>
      </c>
      <c r="P592" s="315">
        <v>36</v>
      </c>
      <c r="Q592" s="316">
        <v>4.2654028436018958</v>
      </c>
      <c r="R592" s="315">
        <v>36</v>
      </c>
      <c r="S592" s="316">
        <v>4.1860465116279073</v>
      </c>
      <c r="T592" s="315"/>
      <c r="U592" s="316"/>
      <c r="V592" s="447"/>
      <c r="W592" s="344"/>
      <c r="X592" s="344"/>
      <c r="Y592" s="344"/>
      <c r="Z592" s="344"/>
      <c r="AA592" s="344"/>
      <c r="AB592" s="344"/>
      <c r="AC592" s="344"/>
      <c r="AD592" s="311"/>
    </row>
    <row r="593" spans="1:30" ht="20.100000000000001" customHeight="1">
      <c r="A593" s="311"/>
      <c r="B593" s="311"/>
      <c r="C593" s="344"/>
      <c r="D593" s="120" t="s">
        <v>1912</v>
      </c>
      <c r="E593" s="344"/>
      <c r="F593" s="313">
        <v>3</v>
      </c>
      <c r="G593" s="314">
        <v>0.37267080745341613</v>
      </c>
      <c r="H593" s="313">
        <v>2</v>
      </c>
      <c r="I593" s="314">
        <v>0.23809523809523808</v>
      </c>
      <c r="J593" s="313"/>
      <c r="K593" s="314"/>
      <c r="L593" s="313">
        <v>2</v>
      </c>
      <c r="M593" s="314">
        <v>0.23255813953488372</v>
      </c>
      <c r="N593" s="315">
        <v>1</v>
      </c>
      <c r="O593" s="316">
        <v>0.11534025374855825</v>
      </c>
      <c r="P593" s="315">
        <v>1</v>
      </c>
      <c r="Q593" s="316">
        <v>0.11848341232227488</v>
      </c>
      <c r="R593" s="315">
        <v>8</v>
      </c>
      <c r="S593" s="316">
        <v>0.93023255813953487</v>
      </c>
      <c r="T593" s="315"/>
      <c r="U593" s="316"/>
      <c r="V593" s="447"/>
      <c r="W593" s="344"/>
      <c r="X593" s="344"/>
      <c r="Y593" s="344"/>
      <c r="Z593" s="344"/>
      <c r="AA593" s="344"/>
      <c r="AB593" s="344"/>
      <c r="AC593" s="344"/>
      <c r="AD593" s="311"/>
    </row>
    <row r="594" spans="1:30" ht="20.100000000000001" customHeight="1">
      <c r="A594" s="311"/>
      <c r="B594" s="311"/>
      <c r="C594" s="344"/>
      <c r="D594" s="85" t="s">
        <v>1959</v>
      </c>
      <c r="E594" s="344"/>
      <c r="F594" s="313"/>
      <c r="G594" s="314"/>
      <c r="H594" s="313"/>
      <c r="I594" s="314"/>
      <c r="J594" s="313"/>
      <c r="K594" s="314"/>
      <c r="L594" s="313"/>
      <c r="M594" s="314"/>
      <c r="N594" s="315"/>
      <c r="O594" s="316"/>
      <c r="P594" s="315"/>
      <c r="Q594" s="316"/>
      <c r="R594" s="315"/>
      <c r="S594" s="316"/>
      <c r="T594" s="315"/>
      <c r="U594" s="316"/>
      <c r="V594" s="447"/>
      <c r="W594" s="344"/>
      <c r="X594" s="344"/>
      <c r="Y594" s="344"/>
      <c r="Z594" s="344"/>
      <c r="AA594" s="344"/>
      <c r="AB594" s="344"/>
      <c r="AC594" s="344"/>
      <c r="AD594" s="311"/>
    </row>
    <row r="595" spans="1:30" ht="20.100000000000001" customHeight="1">
      <c r="A595" s="311"/>
      <c r="B595" s="311"/>
      <c r="C595" s="344"/>
      <c r="D595" s="85" t="s">
        <v>1960</v>
      </c>
      <c r="E595" s="344"/>
      <c r="F595" s="313"/>
      <c r="G595" s="314"/>
      <c r="H595" s="313"/>
      <c r="I595" s="314"/>
      <c r="J595" s="313"/>
      <c r="K595" s="314"/>
      <c r="L595" s="313"/>
      <c r="M595" s="314"/>
      <c r="N595" s="315"/>
      <c r="O595" s="316"/>
      <c r="P595" s="315"/>
      <c r="Q595" s="316"/>
      <c r="R595" s="315"/>
      <c r="S595" s="316"/>
      <c r="T595" s="315"/>
      <c r="U595" s="316"/>
      <c r="V595" s="447"/>
      <c r="W595" s="344"/>
      <c r="X595" s="344"/>
      <c r="Y595" s="344"/>
      <c r="Z595" s="344"/>
      <c r="AA595" s="344"/>
      <c r="AB595" s="344"/>
      <c r="AC595" s="344"/>
      <c r="AD595" s="311"/>
    </row>
    <row r="596" spans="1:30" ht="20.100000000000001" customHeight="1">
      <c r="A596" s="9" t="s">
        <v>5976</v>
      </c>
      <c r="B596" s="9" t="s">
        <v>167</v>
      </c>
      <c r="C596" s="343" t="s">
        <v>5977</v>
      </c>
      <c r="D596" s="9"/>
      <c r="E596" s="343"/>
      <c r="F596" s="11">
        <v>3</v>
      </c>
      <c r="G596" s="12">
        <v>100</v>
      </c>
      <c r="H596" s="11">
        <v>2</v>
      </c>
      <c r="I596" s="12">
        <v>100</v>
      </c>
      <c r="J596" s="11"/>
      <c r="K596" s="12"/>
      <c r="L596" s="11">
        <v>2</v>
      </c>
      <c r="M596" s="12">
        <v>100</v>
      </c>
      <c r="N596" s="56">
        <v>1</v>
      </c>
      <c r="O596" s="57">
        <v>100</v>
      </c>
      <c r="P596" s="56">
        <v>1</v>
      </c>
      <c r="Q596" s="57">
        <v>100</v>
      </c>
      <c r="R596" s="56">
        <v>8</v>
      </c>
      <c r="S596" s="57">
        <v>100</v>
      </c>
      <c r="T596" s="56"/>
      <c r="U596" s="57"/>
      <c r="V596" s="446" t="s">
        <v>28</v>
      </c>
      <c r="W596" s="343" t="s">
        <v>7406</v>
      </c>
      <c r="X596" s="343" t="s">
        <v>7406</v>
      </c>
      <c r="Y596" s="343" t="s">
        <v>7406</v>
      </c>
      <c r="Z596" s="343" t="s">
        <v>7406</v>
      </c>
      <c r="AA596" s="343" t="s">
        <v>7406</v>
      </c>
      <c r="AB596" s="343" t="s">
        <v>7406</v>
      </c>
      <c r="AC596" s="343"/>
      <c r="AD596" s="9"/>
    </row>
    <row r="597" spans="1:30" ht="20.100000000000001" customHeight="1">
      <c r="A597" s="9" t="s">
        <v>5978</v>
      </c>
      <c r="B597" s="9" t="s">
        <v>168</v>
      </c>
      <c r="C597" s="343" t="s">
        <v>7746</v>
      </c>
      <c r="D597" s="119" t="s">
        <v>1412</v>
      </c>
      <c r="E597" s="343" t="s">
        <v>7203</v>
      </c>
      <c r="F597" s="11">
        <v>695</v>
      </c>
      <c r="G597" s="12">
        <v>86.33540372670808</v>
      </c>
      <c r="H597" s="11">
        <v>713</v>
      </c>
      <c r="I597" s="12">
        <v>84.88095238095238</v>
      </c>
      <c r="J597" s="11">
        <v>754</v>
      </c>
      <c r="K597" s="12">
        <v>86.368843069874004</v>
      </c>
      <c r="L597" s="11">
        <v>763</v>
      </c>
      <c r="M597" s="12">
        <v>88.720930232558146</v>
      </c>
      <c r="N597" s="56">
        <v>762</v>
      </c>
      <c r="O597" s="57">
        <v>87.889273356401389</v>
      </c>
      <c r="P597" s="56">
        <v>732</v>
      </c>
      <c r="Q597" s="57">
        <v>86.72985781990522</v>
      </c>
      <c r="R597" s="56">
        <v>727</v>
      </c>
      <c r="S597" s="57">
        <v>84.534883720930239</v>
      </c>
      <c r="T597" s="56"/>
      <c r="U597" s="57"/>
      <c r="V597" s="446" t="s">
        <v>28</v>
      </c>
      <c r="W597" s="343" t="s">
        <v>7406</v>
      </c>
      <c r="X597" s="343" t="s">
        <v>7406</v>
      </c>
      <c r="Y597" s="343" t="s">
        <v>7406</v>
      </c>
      <c r="Z597" s="343" t="s">
        <v>7406</v>
      </c>
      <c r="AA597" s="343" t="s">
        <v>7406</v>
      </c>
      <c r="AB597" s="343" t="s">
        <v>7406</v>
      </c>
      <c r="AC597" s="343"/>
      <c r="AD597" s="9"/>
    </row>
    <row r="598" spans="1:30" ht="20.100000000000001" customHeight="1">
      <c r="A598" s="311"/>
      <c r="B598" s="311"/>
      <c r="C598" s="344"/>
      <c r="D598" s="120" t="s">
        <v>1413</v>
      </c>
      <c r="E598" s="344"/>
      <c r="F598" s="313">
        <v>16</v>
      </c>
      <c r="G598" s="314">
        <v>1.9875776397515528</v>
      </c>
      <c r="H598" s="313">
        <v>15</v>
      </c>
      <c r="I598" s="314">
        <v>1.7857142857142858</v>
      </c>
      <c r="J598" s="313">
        <v>17</v>
      </c>
      <c r="K598" s="314">
        <v>1.9473081328751431</v>
      </c>
      <c r="L598" s="313">
        <v>9</v>
      </c>
      <c r="M598" s="314">
        <v>1.0465116279069768</v>
      </c>
      <c r="N598" s="315">
        <v>16</v>
      </c>
      <c r="O598" s="316">
        <v>1.8454440599769319</v>
      </c>
      <c r="P598" s="315">
        <v>20</v>
      </c>
      <c r="Q598" s="316">
        <v>2.3696682464454977</v>
      </c>
      <c r="R598" s="315">
        <v>20</v>
      </c>
      <c r="S598" s="316">
        <v>2.3255813953488373</v>
      </c>
      <c r="T598" s="315"/>
      <c r="U598" s="316"/>
      <c r="V598" s="447"/>
      <c r="W598" s="344"/>
      <c r="X598" s="344"/>
      <c r="Y598" s="344"/>
      <c r="Z598" s="344"/>
      <c r="AA598" s="344"/>
      <c r="AB598" s="344"/>
      <c r="AC598" s="344"/>
      <c r="AD598" s="311"/>
    </row>
    <row r="599" spans="1:30" ht="20.100000000000001" customHeight="1">
      <c r="A599" s="311"/>
      <c r="B599" s="311"/>
      <c r="C599" s="344"/>
      <c r="D599" s="120" t="s">
        <v>1414</v>
      </c>
      <c r="E599" s="344"/>
      <c r="F599" s="313">
        <v>93</v>
      </c>
      <c r="G599" s="314">
        <v>11.552795031055901</v>
      </c>
      <c r="H599" s="313">
        <v>107</v>
      </c>
      <c r="I599" s="314">
        <v>12.738095238095237</v>
      </c>
      <c r="J599" s="313">
        <v>101</v>
      </c>
      <c r="K599" s="314">
        <v>11.569301260022909</v>
      </c>
      <c r="L599" s="313">
        <v>83</v>
      </c>
      <c r="M599" s="314">
        <v>9.6511627906976738</v>
      </c>
      <c r="N599" s="315">
        <v>87</v>
      </c>
      <c r="O599" s="316">
        <v>10.034602076124568</v>
      </c>
      <c r="P599" s="315">
        <v>84</v>
      </c>
      <c r="Q599" s="316">
        <v>9.9526066350710902</v>
      </c>
      <c r="R599" s="315">
        <v>95</v>
      </c>
      <c r="S599" s="316">
        <v>11.046511627906977</v>
      </c>
      <c r="T599" s="315"/>
      <c r="U599" s="316"/>
      <c r="V599" s="447"/>
      <c r="W599" s="344"/>
      <c r="X599" s="344"/>
      <c r="Y599" s="344"/>
      <c r="Z599" s="344"/>
      <c r="AA599" s="344"/>
      <c r="AB599" s="344"/>
      <c r="AC599" s="344"/>
      <c r="AD599" s="311"/>
    </row>
    <row r="600" spans="1:30" ht="20.100000000000001" customHeight="1">
      <c r="A600" s="311"/>
      <c r="B600" s="311"/>
      <c r="C600" s="344"/>
      <c r="D600" s="120" t="s">
        <v>1392</v>
      </c>
      <c r="E600" s="344"/>
      <c r="F600" s="313">
        <v>1</v>
      </c>
      <c r="G600" s="314">
        <v>0.12422360248447205</v>
      </c>
      <c r="H600" s="313">
        <v>5</v>
      </c>
      <c r="I600" s="314">
        <v>0.59523809523809523</v>
      </c>
      <c r="J600" s="313">
        <v>1</v>
      </c>
      <c r="K600" s="314">
        <v>0.11454753722794961</v>
      </c>
      <c r="L600" s="313">
        <v>5</v>
      </c>
      <c r="M600" s="314">
        <v>0.58139534883720934</v>
      </c>
      <c r="N600" s="315">
        <v>2</v>
      </c>
      <c r="O600" s="316">
        <v>0.23068050749711649</v>
      </c>
      <c r="P600" s="315">
        <v>8</v>
      </c>
      <c r="Q600" s="316">
        <v>0.94786729857819907</v>
      </c>
      <c r="R600" s="315">
        <v>18</v>
      </c>
      <c r="S600" s="316">
        <v>2.0930232558139537</v>
      </c>
      <c r="T600" s="315"/>
      <c r="U600" s="316"/>
      <c r="V600" s="447"/>
      <c r="W600" s="344"/>
      <c r="X600" s="344"/>
      <c r="Y600" s="344"/>
      <c r="Z600" s="344"/>
      <c r="AA600" s="344"/>
      <c r="AB600" s="344"/>
      <c r="AC600" s="344"/>
      <c r="AD600" s="311"/>
    </row>
    <row r="601" spans="1:30" ht="20.100000000000001" customHeight="1">
      <c r="A601" s="311"/>
      <c r="B601" s="311"/>
      <c r="C601" s="344"/>
      <c r="D601" s="120" t="s">
        <v>7058</v>
      </c>
      <c r="E601" s="344"/>
      <c r="F601" s="313"/>
      <c r="G601" s="314"/>
      <c r="H601" s="313"/>
      <c r="I601" s="314"/>
      <c r="J601" s="313"/>
      <c r="K601" s="314"/>
      <c r="L601" s="313"/>
      <c r="M601" s="314"/>
      <c r="N601" s="315"/>
      <c r="O601" s="316"/>
      <c r="P601" s="315"/>
      <c r="Q601" s="316"/>
      <c r="R601" s="315"/>
      <c r="S601" s="316"/>
      <c r="T601" s="315"/>
      <c r="U601" s="316"/>
      <c r="V601" s="447"/>
      <c r="W601" s="344"/>
      <c r="X601" s="344"/>
      <c r="Y601" s="344"/>
      <c r="Z601" s="344"/>
      <c r="AA601" s="344"/>
      <c r="AB601" s="344"/>
      <c r="AC601" s="344"/>
      <c r="AD601" s="311"/>
    </row>
    <row r="602" spans="1:30" ht="20.100000000000001" customHeight="1">
      <c r="A602" s="311"/>
      <c r="B602" s="311"/>
      <c r="C602" s="344"/>
      <c r="D602" s="120" t="s">
        <v>7314</v>
      </c>
      <c r="E602" s="344"/>
      <c r="F602" s="313"/>
      <c r="G602" s="314"/>
      <c r="H602" s="313"/>
      <c r="I602" s="314"/>
      <c r="J602" s="313"/>
      <c r="K602" s="314"/>
      <c r="L602" s="313"/>
      <c r="M602" s="314"/>
      <c r="N602" s="315"/>
      <c r="O602" s="316"/>
      <c r="P602" s="315"/>
      <c r="Q602" s="316"/>
      <c r="R602" s="315"/>
      <c r="S602" s="316"/>
      <c r="T602" s="315"/>
      <c r="U602" s="316"/>
      <c r="V602" s="447"/>
      <c r="W602" s="344"/>
      <c r="X602" s="344"/>
      <c r="Y602" s="344"/>
      <c r="Z602" s="344"/>
      <c r="AA602" s="344"/>
      <c r="AB602" s="344"/>
      <c r="AC602" s="344"/>
      <c r="AD602" s="311"/>
    </row>
    <row r="603" spans="1:30" ht="20.100000000000001" customHeight="1">
      <c r="A603" s="9" t="s">
        <v>5979</v>
      </c>
      <c r="B603" s="9" t="s">
        <v>169</v>
      </c>
      <c r="C603" s="343" t="s">
        <v>5980</v>
      </c>
      <c r="D603" s="9"/>
      <c r="E603" s="343"/>
      <c r="F603" s="11">
        <v>1</v>
      </c>
      <c r="G603" s="12">
        <v>100</v>
      </c>
      <c r="H603" s="11">
        <v>5</v>
      </c>
      <c r="I603" s="12">
        <v>100</v>
      </c>
      <c r="J603" s="11">
        <v>1</v>
      </c>
      <c r="K603" s="12">
        <v>100</v>
      </c>
      <c r="L603" s="11">
        <v>5</v>
      </c>
      <c r="M603" s="12">
        <v>100</v>
      </c>
      <c r="N603" s="56">
        <v>2</v>
      </c>
      <c r="O603" s="57">
        <v>100</v>
      </c>
      <c r="P603" s="56">
        <v>8</v>
      </c>
      <c r="Q603" s="57">
        <v>100</v>
      </c>
      <c r="R603" s="56">
        <v>18</v>
      </c>
      <c r="S603" s="57">
        <v>100</v>
      </c>
      <c r="T603" s="56"/>
      <c r="U603" s="57"/>
      <c r="V603" s="446" t="s">
        <v>28</v>
      </c>
      <c r="W603" s="343" t="s">
        <v>7406</v>
      </c>
      <c r="X603" s="343" t="s">
        <v>7406</v>
      </c>
      <c r="Y603" s="343" t="s">
        <v>7406</v>
      </c>
      <c r="Z603" s="343" t="s">
        <v>7406</v>
      </c>
      <c r="AA603" s="343" t="s">
        <v>7406</v>
      </c>
      <c r="AB603" s="343" t="s">
        <v>7406</v>
      </c>
      <c r="AC603" s="343"/>
      <c r="AD603" s="9"/>
    </row>
    <row r="604" spans="1:30" ht="20.100000000000001" customHeight="1">
      <c r="A604" s="9" t="s">
        <v>5981</v>
      </c>
      <c r="B604" s="9" t="s">
        <v>170</v>
      </c>
      <c r="C604" s="343" t="s">
        <v>7746</v>
      </c>
      <c r="D604" s="9"/>
      <c r="E604" s="343"/>
      <c r="F604" s="11">
        <v>805</v>
      </c>
      <c r="G604" s="12">
        <v>100</v>
      </c>
      <c r="H604" s="11">
        <v>840</v>
      </c>
      <c r="I604" s="12">
        <v>100</v>
      </c>
      <c r="J604" s="11">
        <v>872</v>
      </c>
      <c r="K604" s="12">
        <v>99.885452462772051</v>
      </c>
      <c r="L604" s="11">
        <v>860</v>
      </c>
      <c r="M604" s="12">
        <v>100</v>
      </c>
      <c r="N604" s="56">
        <v>866</v>
      </c>
      <c r="O604" s="57">
        <v>99.9</v>
      </c>
      <c r="P604" s="56">
        <v>843</v>
      </c>
      <c r="Q604" s="57">
        <v>100</v>
      </c>
      <c r="R604" s="56">
        <v>855</v>
      </c>
      <c r="S604" s="57">
        <v>99.4</v>
      </c>
      <c r="T604" s="56"/>
      <c r="U604" s="57"/>
      <c r="V604" s="127" t="s">
        <v>28</v>
      </c>
      <c r="W604" s="127" t="s">
        <v>7406</v>
      </c>
      <c r="X604" s="127" t="s">
        <v>7406</v>
      </c>
      <c r="Y604" s="127" t="s">
        <v>7406</v>
      </c>
      <c r="Z604" s="127" t="s">
        <v>7406</v>
      </c>
      <c r="AA604" s="127" t="s">
        <v>7406</v>
      </c>
      <c r="AB604" s="127" t="s">
        <v>7406</v>
      </c>
      <c r="AC604" s="343"/>
      <c r="AD604" s="9"/>
    </row>
    <row r="605" spans="1:30" ht="20.100000000000001" customHeight="1">
      <c r="A605" s="85"/>
      <c r="B605" s="85"/>
      <c r="C605" s="85"/>
      <c r="D605" s="85" t="s">
        <v>7799</v>
      </c>
      <c r="E605" s="128" t="s">
        <v>7435</v>
      </c>
      <c r="F605" s="313"/>
      <c r="G605" s="314"/>
      <c r="H605" s="313"/>
      <c r="I605" s="314"/>
      <c r="J605" s="313"/>
      <c r="K605" s="314"/>
      <c r="L605" s="313"/>
      <c r="M605" s="314"/>
      <c r="N605" s="315">
        <v>1</v>
      </c>
      <c r="O605" s="316">
        <v>0.1</v>
      </c>
      <c r="P605" s="315">
        <v>1</v>
      </c>
      <c r="Q605" s="316"/>
      <c r="R605" s="315">
        <v>2</v>
      </c>
      <c r="S605" s="316">
        <v>0.2</v>
      </c>
      <c r="T605" s="315"/>
      <c r="U605" s="316"/>
      <c r="V605" s="128"/>
      <c r="W605" s="128"/>
      <c r="X605" s="128"/>
      <c r="Y605" s="128"/>
      <c r="Z605" s="128"/>
      <c r="AA605" s="128"/>
      <c r="AB605" s="128"/>
      <c r="AC605" s="128"/>
      <c r="AD605" s="128"/>
    </row>
    <row r="606" spans="1:30" ht="20.100000000000001" customHeight="1">
      <c r="A606" s="311"/>
      <c r="B606" s="311"/>
      <c r="C606" s="344"/>
      <c r="D606" s="85" t="s">
        <v>7800</v>
      </c>
      <c r="E606" s="128"/>
      <c r="F606" s="313"/>
      <c r="G606" s="314"/>
      <c r="H606" s="313"/>
      <c r="I606" s="314"/>
      <c r="J606" s="313">
        <v>1</v>
      </c>
      <c r="K606" s="314">
        <v>0.11454753722794961</v>
      </c>
      <c r="L606" s="313"/>
      <c r="M606" s="314"/>
      <c r="N606" s="315"/>
      <c r="O606" s="316"/>
      <c r="P606" s="315"/>
      <c r="Q606" s="316"/>
      <c r="R606" s="315">
        <v>3</v>
      </c>
      <c r="S606" s="316">
        <v>0.3</v>
      </c>
      <c r="T606" s="315"/>
      <c r="U606" s="316"/>
      <c r="V606" s="128"/>
      <c r="W606" s="128"/>
      <c r="X606" s="128"/>
      <c r="Y606" s="128"/>
      <c r="Z606" s="128"/>
      <c r="AA606" s="128"/>
      <c r="AB606" s="128"/>
      <c r="AC606" s="128"/>
      <c r="AD606" s="128"/>
    </row>
    <row r="607" spans="1:30" ht="20.100000000000001" customHeight="1">
      <c r="A607" s="9" t="s">
        <v>5982</v>
      </c>
      <c r="B607" s="9" t="s">
        <v>171</v>
      </c>
      <c r="C607" s="343" t="s">
        <v>5983</v>
      </c>
      <c r="D607" s="119" t="s">
        <v>1415</v>
      </c>
      <c r="E607" s="343" t="s">
        <v>7309</v>
      </c>
      <c r="F607" s="11"/>
      <c r="G607" s="12"/>
      <c r="H607" s="11"/>
      <c r="I607" s="12"/>
      <c r="J607" s="11">
        <v>1</v>
      </c>
      <c r="K607" s="12">
        <v>100</v>
      </c>
      <c r="L607" s="11"/>
      <c r="M607" s="12"/>
      <c r="N607" s="56">
        <v>1</v>
      </c>
      <c r="O607" s="57">
        <v>100</v>
      </c>
      <c r="P607" s="56"/>
      <c r="Q607" s="57"/>
      <c r="R607" s="56">
        <v>1</v>
      </c>
      <c r="S607" s="57">
        <v>20</v>
      </c>
      <c r="T607" s="56"/>
      <c r="U607" s="57"/>
      <c r="V607" s="446" t="s">
        <v>28</v>
      </c>
      <c r="W607" s="343" t="s">
        <v>7406</v>
      </c>
      <c r="X607" s="343" t="s">
        <v>7406</v>
      </c>
      <c r="Y607" s="343" t="s">
        <v>7406</v>
      </c>
      <c r="Z607" s="343" t="s">
        <v>7406</v>
      </c>
      <c r="AA607" s="343" t="s">
        <v>7406</v>
      </c>
      <c r="AB607" s="343" t="s">
        <v>7406</v>
      </c>
      <c r="AC607" s="343"/>
      <c r="AD607" s="9"/>
    </row>
    <row r="608" spans="1:30" ht="20.100000000000001" customHeight="1">
      <c r="A608" s="311"/>
      <c r="B608" s="311"/>
      <c r="C608" s="344"/>
      <c r="D608" s="120" t="s">
        <v>1416</v>
      </c>
      <c r="E608" s="344"/>
      <c r="F608" s="313"/>
      <c r="G608" s="314"/>
      <c r="H608" s="313"/>
      <c r="I608" s="314"/>
      <c r="J608" s="313"/>
      <c r="K608" s="314"/>
      <c r="L608" s="313"/>
      <c r="M608" s="314"/>
      <c r="N608" s="315"/>
      <c r="O608" s="316"/>
      <c r="P608" s="315">
        <v>1</v>
      </c>
      <c r="Q608" s="316">
        <v>100</v>
      </c>
      <c r="R608" s="315">
        <v>2</v>
      </c>
      <c r="S608" s="316">
        <v>40</v>
      </c>
      <c r="T608" s="315"/>
      <c r="U608" s="316"/>
      <c r="V608" s="447"/>
      <c r="W608" s="344"/>
      <c r="X608" s="344"/>
      <c r="Y608" s="344"/>
      <c r="Z608" s="344"/>
      <c r="AA608" s="344"/>
      <c r="AB608" s="344"/>
      <c r="AC608" s="344"/>
      <c r="AD608" s="311"/>
    </row>
    <row r="609" spans="1:30" ht="20.100000000000001" customHeight="1">
      <c r="A609" s="311"/>
      <c r="B609" s="311"/>
      <c r="C609" s="344"/>
      <c r="D609" s="120" t="s">
        <v>1417</v>
      </c>
      <c r="E609" s="344"/>
      <c r="F609" s="313"/>
      <c r="G609" s="314"/>
      <c r="H609" s="313"/>
      <c r="I609" s="314"/>
      <c r="J609" s="313"/>
      <c r="K609" s="314"/>
      <c r="L609" s="313"/>
      <c r="M609" s="314"/>
      <c r="N609" s="315"/>
      <c r="O609" s="316"/>
      <c r="P609" s="315"/>
      <c r="Q609" s="316"/>
      <c r="R609" s="315">
        <v>1</v>
      </c>
      <c r="S609" s="316">
        <v>20</v>
      </c>
      <c r="T609" s="315"/>
      <c r="U609" s="316"/>
      <c r="V609" s="447"/>
      <c r="W609" s="344"/>
      <c r="X609" s="344"/>
      <c r="Y609" s="344"/>
      <c r="Z609" s="344"/>
      <c r="AA609" s="344"/>
      <c r="AB609" s="344"/>
      <c r="AC609" s="344"/>
      <c r="AD609" s="311"/>
    </row>
    <row r="610" spans="1:30" ht="20.100000000000001" customHeight="1">
      <c r="A610" s="311"/>
      <c r="B610" s="311"/>
      <c r="C610" s="344"/>
      <c r="D610" s="120" t="s">
        <v>1418</v>
      </c>
      <c r="E610" s="344"/>
      <c r="F610" s="313"/>
      <c r="G610" s="314"/>
      <c r="H610" s="313"/>
      <c r="I610" s="314"/>
      <c r="J610" s="313"/>
      <c r="K610" s="314"/>
      <c r="L610" s="313"/>
      <c r="M610" s="314"/>
      <c r="N610" s="315"/>
      <c r="O610" s="316"/>
      <c r="P610" s="315"/>
      <c r="Q610" s="316"/>
      <c r="R610" s="315"/>
      <c r="S610" s="316"/>
      <c r="T610" s="315"/>
      <c r="U610" s="316"/>
      <c r="V610" s="447"/>
      <c r="W610" s="344"/>
      <c r="X610" s="344"/>
      <c r="Y610" s="344"/>
      <c r="Z610" s="344"/>
      <c r="AA610" s="344"/>
      <c r="AB610" s="344"/>
      <c r="AC610" s="344"/>
      <c r="AD610" s="311"/>
    </row>
    <row r="611" spans="1:30" ht="20.100000000000001" customHeight="1">
      <c r="A611" s="311"/>
      <c r="B611" s="311"/>
      <c r="C611" s="344"/>
      <c r="D611" s="120" t="s">
        <v>1419</v>
      </c>
      <c r="E611" s="344"/>
      <c r="F611" s="313"/>
      <c r="G611" s="314"/>
      <c r="H611" s="313"/>
      <c r="I611" s="314"/>
      <c r="J611" s="313"/>
      <c r="K611" s="314"/>
      <c r="L611" s="313"/>
      <c r="M611" s="314"/>
      <c r="N611" s="315"/>
      <c r="O611" s="316"/>
      <c r="P611" s="315"/>
      <c r="Q611" s="316"/>
      <c r="R611" s="315"/>
      <c r="S611" s="316"/>
      <c r="T611" s="315"/>
      <c r="U611" s="316"/>
      <c r="V611" s="447"/>
      <c r="W611" s="344"/>
      <c r="X611" s="344"/>
      <c r="Y611" s="344"/>
      <c r="Z611" s="344"/>
      <c r="AA611" s="344"/>
      <c r="AB611" s="344"/>
      <c r="AC611" s="344"/>
      <c r="AD611" s="311"/>
    </row>
    <row r="612" spans="1:30" ht="20.100000000000001" customHeight="1">
      <c r="A612" s="311"/>
      <c r="B612" s="311"/>
      <c r="C612" s="344"/>
      <c r="D612" s="120" t="s">
        <v>1420</v>
      </c>
      <c r="E612" s="344"/>
      <c r="F612" s="313"/>
      <c r="G612" s="314"/>
      <c r="H612" s="313"/>
      <c r="I612" s="314"/>
      <c r="J612" s="313"/>
      <c r="K612" s="314"/>
      <c r="L612" s="313"/>
      <c r="M612" s="314"/>
      <c r="N612" s="315"/>
      <c r="O612" s="316"/>
      <c r="P612" s="315"/>
      <c r="Q612" s="316"/>
      <c r="R612" s="315"/>
      <c r="S612" s="316"/>
      <c r="T612" s="315"/>
      <c r="U612" s="316"/>
      <c r="V612" s="447"/>
      <c r="W612" s="344"/>
      <c r="X612" s="344"/>
      <c r="Y612" s="344"/>
      <c r="Z612" s="344"/>
      <c r="AA612" s="344"/>
      <c r="AB612" s="344"/>
      <c r="AC612" s="344"/>
      <c r="AD612" s="311"/>
    </row>
    <row r="613" spans="1:30" ht="20.100000000000001" customHeight="1">
      <c r="A613" s="311"/>
      <c r="B613" s="311"/>
      <c r="C613" s="344"/>
      <c r="D613" s="120" t="s">
        <v>1421</v>
      </c>
      <c r="E613" s="344"/>
      <c r="F613" s="313"/>
      <c r="G613" s="314"/>
      <c r="H613" s="313"/>
      <c r="I613" s="314"/>
      <c r="J613" s="313"/>
      <c r="K613" s="314"/>
      <c r="L613" s="313"/>
      <c r="M613" s="314"/>
      <c r="N613" s="315"/>
      <c r="O613" s="316"/>
      <c r="P613" s="315"/>
      <c r="Q613" s="316"/>
      <c r="R613" s="315"/>
      <c r="S613" s="316"/>
      <c r="T613" s="315"/>
      <c r="U613" s="316"/>
      <c r="V613" s="447"/>
      <c r="W613" s="344"/>
      <c r="X613" s="344"/>
      <c r="Y613" s="344"/>
      <c r="Z613" s="344"/>
      <c r="AA613" s="344"/>
      <c r="AB613" s="344"/>
      <c r="AC613" s="344"/>
      <c r="AD613" s="311"/>
    </row>
    <row r="614" spans="1:30" ht="20.100000000000001" customHeight="1">
      <c r="A614" s="311"/>
      <c r="B614" s="311"/>
      <c r="C614" s="344"/>
      <c r="D614" s="120" t="s">
        <v>1422</v>
      </c>
      <c r="E614" s="344"/>
      <c r="F614" s="313"/>
      <c r="G614" s="314"/>
      <c r="H614" s="313"/>
      <c r="I614" s="314"/>
      <c r="J614" s="313"/>
      <c r="K614" s="314"/>
      <c r="L614" s="313"/>
      <c r="M614" s="314"/>
      <c r="N614" s="315"/>
      <c r="O614" s="316"/>
      <c r="P614" s="315"/>
      <c r="Q614" s="316"/>
      <c r="R614" s="315"/>
      <c r="S614" s="316"/>
      <c r="T614" s="315"/>
      <c r="U614" s="316"/>
      <c r="V614" s="447"/>
      <c r="W614" s="344"/>
      <c r="X614" s="344"/>
      <c r="Y614" s="344"/>
      <c r="Z614" s="344"/>
      <c r="AA614" s="344"/>
      <c r="AB614" s="344"/>
      <c r="AC614" s="344"/>
      <c r="AD614" s="311"/>
    </row>
    <row r="615" spans="1:30" ht="20.100000000000001" customHeight="1">
      <c r="A615" s="311"/>
      <c r="B615" s="311"/>
      <c r="C615" s="344"/>
      <c r="D615" s="85" t="s">
        <v>1959</v>
      </c>
      <c r="E615" s="344"/>
      <c r="F615" s="313"/>
      <c r="G615" s="314"/>
      <c r="H615" s="313"/>
      <c r="I615" s="314"/>
      <c r="J615" s="313"/>
      <c r="K615" s="314"/>
      <c r="L615" s="313"/>
      <c r="M615" s="314"/>
      <c r="N615" s="315"/>
      <c r="O615" s="316"/>
      <c r="P615" s="315"/>
      <c r="Q615" s="316"/>
      <c r="R615" s="315">
        <v>1</v>
      </c>
      <c r="S615" s="316">
        <v>20</v>
      </c>
      <c r="T615" s="315"/>
      <c r="U615" s="316"/>
      <c r="V615" s="447"/>
      <c r="W615" s="344"/>
      <c r="X615" s="344"/>
      <c r="Y615" s="344"/>
      <c r="Z615" s="344"/>
      <c r="AA615" s="344"/>
      <c r="AB615" s="344"/>
      <c r="AC615" s="344"/>
      <c r="AD615" s="311"/>
    </row>
    <row r="616" spans="1:30" ht="20.100000000000001" customHeight="1">
      <c r="A616" s="311"/>
      <c r="B616" s="311"/>
      <c r="C616" s="344"/>
      <c r="D616" s="85" t="s">
        <v>1960</v>
      </c>
      <c r="E616" s="344"/>
      <c r="F616" s="313"/>
      <c r="G616" s="314"/>
      <c r="H616" s="313"/>
      <c r="I616" s="314"/>
      <c r="J616" s="313"/>
      <c r="K616" s="314"/>
      <c r="L616" s="313"/>
      <c r="M616" s="314"/>
      <c r="N616" s="315"/>
      <c r="O616" s="316"/>
      <c r="P616" s="315"/>
      <c r="Q616" s="316"/>
      <c r="R616" s="315"/>
      <c r="S616" s="316"/>
      <c r="T616" s="315"/>
      <c r="U616" s="316"/>
      <c r="V616" s="447"/>
      <c r="W616" s="344"/>
      <c r="X616" s="344"/>
      <c r="Y616" s="344"/>
      <c r="Z616" s="344"/>
      <c r="AA616" s="344"/>
      <c r="AB616" s="344"/>
      <c r="AC616" s="344"/>
      <c r="AD616" s="311"/>
    </row>
    <row r="617" spans="1:30" ht="20.100000000000001" customHeight="1">
      <c r="A617" s="9" t="s">
        <v>5984</v>
      </c>
      <c r="B617" s="9" t="s">
        <v>172</v>
      </c>
      <c r="C617" s="343" t="s">
        <v>7746</v>
      </c>
      <c r="D617" s="119" t="s">
        <v>1423</v>
      </c>
      <c r="E617" s="343" t="s">
        <v>7203</v>
      </c>
      <c r="F617" s="11">
        <v>2</v>
      </c>
      <c r="G617" s="12">
        <v>0.2484472049689441</v>
      </c>
      <c r="H617" s="11">
        <v>3</v>
      </c>
      <c r="I617" s="12">
        <v>0.35714285714285715</v>
      </c>
      <c r="J617" s="11">
        <v>7</v>
      </c>
      <c r="K617" s="12">
        <v>0.80183276059564723</v>
      </c>
      <c r="L617" s="11">
        <v>7</v>
      </c>
      <c r="M617" s="12">
        <v>0.81395348837209303</v>
      </c>
      <c r="N617" s="56">
        <v>17</v>
      </c>
      <c r="O617" s="57">
        <v>1.9607843137254901</v>
      </c>
      <c r="P617" s="56">
        <v>18</v>
      </c>
      <c r="Q617" s="57">
        <v>2.1327014218009479</v>
      </c>
      <c r="R617" s="56">
        <v>22</v>
      </c>
      <c r="S617" s="57">
        <v>2.558139534883721</v>
      </c>
      <c r="T617" s="56"/>
      <c r="U617" s="57"/>
      <c r="V617" s="446" t="s">
        <v>28</v>
      </c>
      <c r="W617" s="343" t="s">
        <v>7406</v>
      </c>
      <c r="X617" s="343" t="s">
        <v>7406</v>
      </c>
      <c r="Y617" s="343" t="s">
        <v>7406</v>
      </c>
      <c r="Z617" s="343" t="s">
        <v>7406</v>
      </c>
      <c r="AA617" s="343" t="s">
        <v>7406</v>
      </c>
      <c r="AB617" s="343" t="s">
        <v>7406</v>
      </c>
      <c r="AC617" s="343"/>
      <c r="AD617" s="9"/>
    </row>
    <row r="618" spans="1:30" ht="20.100000000000001" customHeight="1">
      <c r="A618" s="311"/>
      <c r="B618" s="311"/>
      <c r="C618" s="344"/>
      <c r="D618" s="120" t="s">
        <v>1424</v>
      </c>
      <c r="E618" s="344"/>
      <c r="F618" s="313">
        <v>803</v>
      </c>
      <c r="G618" s="314">
        <v>99.75155279503106</v>
      </c>
      <c r="H618" s="313">
        <v>837</v>
      </c>
      <c r="I618" s="314">
        <v>99.642857142857139</v>
      </c>
      <c r="J618" s="313">
        <v>866</v>
      </c>
      <c r="K618" s="314">
        <v>99.198167239404356</v>
      </c>
      <c r="L618" s="313">
        <v>853</v>
      </c>
      <c r="M618" s="314">
        <v>99.186046511627907</v>
      </c>
      <c r="N618" s="315">
        <v>850</v>
      </c>
      <c r="O618" s="316">
        <v>98.039215686274517</v>
      </c>
      <c r="P618" s="315">
        <v>826</v>
      </c>
      <c r="Q618" s="316">
        <v>97.867298578199055</v>
      </c>
      <c r="R618" s="315">
        <v>838</v>
      </c>
      <c r="S618" s="316">
        <v>97.441860465116278</v>
      </c>
      <c r="T618" s="315"/>
      <c r="U618" s="316"/>
      <c r="V618" s="447"/>
      <c r="W618" s="344"/>
      <c r="X618" s="344"/>
      <c r="Y618" s="344"/>
      <c r="Z618" s="344"/>
      <c r="AA618" s="344"/>
      <c r="AB618" s="344"/>
      <c r="AC618" s="344"/>
      <c r="AD618" s="311"/>
    </row>
    <row r="619" spans="1:30" ht="20.100000000000001" customHeight="1">
      <c r="A619" s="311"/>
      <c r="B619" s="311"/>
      <c r="C619" s="344"/>
      <c r="D619" s="120" t="s">
        <v>7058</v>
      </c>
      <c r="E619" s="344"/>
      <c r="F619" s="313"/>
      <c r="G619" s="314"/>
      <c r="H619" s="313"/>
      <c r="I619" s="314"/>
      <c r="J619" s="313"/>
      <c r="K619" s="314"/>
      <c r="L619" s="313"/>
      <c r="M619" s="314"/>
      <c r="N619" s="315"/>
      <c r="O619" s="316"/>
      <c r="P619" s="315"/>
      <c r="Q619" s="316"/>
      <c r="R619" s="315"/>
      <c r="S619" s="316"/>
      <c r="T619" s="315"/>
      <c r="U619" s="316"/>
      <c r="V619" s="447"/>
      <c r="W619" s="344"/>
      <c r="X619" s="344"/>
      <c r="Y619" s="344"/>
      <c r="Z619" s="344"/>
      <c r="AA619" s="344"/>
      <c r="AB619" s="344"/>
      <c r="AC619" s="344"/>
      <c r="AD619" s="311"/>
    </row>
    <row r="620" spans="1:30" ht="20.100000000000001" customHeight="1">
      <c r="A620" s="311"/>
      <c r="B620" s="311"/>
      <c r="C620" s="344"/>
      <c r="D620" s="120" t="s">
        <v>7314</v>
      </c>
      <c r="E620" s="344"/>
      <c r="F620" s="313"/>
      <c r="G620" s="314"/>
      <c r="H620" s="313"/>
      <c r="I620" s="314"/>
      <c r="J620" s="313"/>
      <c r="K620" s="314"/>
      <c r="L620" s="313"/>
      <c r="M620" s="314"/>
      <c r="N620" s="315"/>
      <c r="O620" s="316"/>
      <c r="P620" s="315"/>
      <c r="Q620" s="316"/>
      <c r="R620" s="315"/>
      <c r="S620" s="316"/>
      <c r="T620" s="315"/>
      <c r="U620" s="316"/>
      <c r="V620" s="447"/>
      <c r="W620" s="344"/>
      <c r="X620" s="344"/>
      <c r="Y620" s="344"/>
      <c r="Z620" s="344"/>
      <c r="AA620" s="344"/>
      <c r="AB620" s="344"/>
      <c r="AC620" s="344"/>
      <c r="AD620" s="311"/>
    </row>
    <row r="621" spans="1:30" ht="20.100000000000001" customHeight="1">
      <c r="A621" s="66" t="s">
        <v>5985</v>
      </c>
      <c r="B621" s="66" t="s">
        <v>173</v>
      </c>
      <c r="C621" s="127" t="s">
        <v>5986</v>
      </c>
      <c r="D621" s="119"/>
      <c r="E621" s="343"/>
      <c r="F621" s="11">
        <v>2</v>
      </c>
      <c r="G621" s="12">
        <v>100</v>
      </c>
      <c r="H621" s="11">
        <v>3</v>
      </c>
      <c r="I621" s="12">
        <v>100</v>
      </c>
      <c r="J621" s="11">
        <v>7</v>
      </c>
      <c r="K621" s="12">
        <v>100</v>
      </c>
      <c r="L621" s="11">
        <v>6</v>
      </c>
      <c r="M621" s="12">
        <v>85.7</v>
      </c>
      <c r="N621" s="56">
        <v>17</v>
      </c>
      <c r="O621" s="57">
        <v>100</v>
      </c>
      <c r="P621" s="56">
        <v>17</v>
      </c>
      <c r="Q621" s="57">
        <v>94.4</v>
      </c>
      <c r="R621" s="56">
        <v>21</v>
      </c>
      <c r="S621" s="57">
        <v>95.5</v>
      </c>
      <c r="T621" s="56"/>
      <c r="U621" s="57"/>
      <c r="V621" s="127" t="s">
        <v>28</v>
      </c>
      <c r="W621" s="127" t="s">
        <v>7406</v>
      </c>
      <c r="X621" s="127" t="s">
        <v>7406</v>
      </c>
      <c r="Y621" s="127" t="s">
        <v>7406</v>
      </c>
      <c r="Z621" s="127" t="s">
        <v>7406</v>
      </c>
      <c r="AA621" s="127" t="s">
        <v>7406</v>
      </c>
      <c r="AB621" s="127" t="s">
        <v>7406</v>
      </c>
      <c r="AC621" s="343"/>
      <c r="AD621" s="9"/>
    </row>
    <row r="622" spans="1:30" ht="20.100000000000001" customHeight="1">
      <c r="A622" s="85"/>
      <c r="B622" s="85"/>
      <c r="C622" s="85"/>
      <c r="D622" s="85" t="s">
        <v>7777</v>
      </c>
      <c r="E622" s="128" t="s">
        <v>174</v>
      </c>
      <c r="F622" s="313"/>
      <c r="G622" s="314"/>
      <c r="H622" s="313"/>
      <c r="I622" s="314"/>
      <c r="J622" s="313"/>
      <c r="K622" s="314"/>
      <c r="L622" s="313"/>
      <c r="M622" s="314"/>
      <c r="N622" s="315"/>
      <c r="O622" s="316"/>
      <c r="P622" s="315"/>
      <c r="Q622" s="316"/>
      <c r="R622" s="315"/>
      <c r="S622" s="316"/>
      <c r="T622" s="315"/>
      <c r="U622" s="316"/>
      <c r="V622" s="128"/>
      <c r="W622" s="128"/>
      <c r="X622" s="128"/>
      <c r="Y622" s="128"/>
      <c r="Z622" s="128"/>
      <c r="AA622" s="128"/>
      <c r="AB622" s="128"/>
      <c r="AC622" s="128"/>
      <c r="AD622" s="128"/>
    </row>
    <row r="623" spans="1:30" ht="20.100000000000001" customHeight="1">
      <c r="A623" s="85"/>
      <c r="B623" s="85"/>
      <c r="C623" s="128"/>
      <c r="D623" s="85" t="s">
        <v>7778</v>
      </c>
      <c r="E623" s="128"/>
      <c r="F623" s="313"/>
      <c r="G623" s="314"/>
      <c r="H623" s="313"/>
      <c r="I623" s="314"/>
      <c r="J623" s="313"/>
      <c r="K623" s="314"/>
      <c r="L623" s="313">
        <v>1</v>
      </c>
      <c r="M623" s="314">
        <v>14.3</v>
      </c>
      <c r="N623" s="315"/>
      <c r="O623" s="316"/>
      <c r="P623" s="315">
        <v>1</v>
      </c>
      <c r="Q623" s="316">
        <v>5.6</v>
      </c>
      <c r="R623" s="315">
        <v>1</v>
      </c>
      <c r="S623" s="316">
        <v>4.5</v>
      </c>
      <c r="T623" s="315"/>
      <c r="U623" s="316"/>
      <c r="V623" s="128"/>
      <c r="W623" s="128"/>
      <c r="X623" s="128"/>
      <c r="Y623" s="128"/>
      <c r="Z623" s="128"/>
      <c r="AA623" s="128"/>
      <c r="AB623" s="128"/>
      <c r="AC623" s="128"/>
      <c r="AD623" s="128"/>
    </row>
    <row r="624" spans="1:30" ht="20.100000000000001" customHeight="1">
      <c r="A624" s="66" t="s">
        <v>5987</v>
      </c>
      <c r="B624" s="66" t="s">
        <v>175</v>
      </c>
      <c r="C624" s="127" t="s">
        <v>5988</v>
      </c>
      <c r="D624" s="119" t="s">
        <v>1415</v>
      </c>
      <c r="E624" s="127" t="s">
        <v>7309</v>
      </c>
      <c r="F624" s="11"/>
      <c r="G624" s="12"/>
      <c r="H624" s="11"/>
      <c r="I624" s="12"/>
      <c r="J624" s="11"/>
      <c r="K624" s="12"/>
      <c r="L624" s="11"/>
      <c r="M624" s="12"/>
      <c r="N624" s="56"/>
      <c r="O624" s="57"/>
      <c r="P624" s="56"/>
      <c r="Q624" s="57"/>
      <c r="R624" s="56"/>
      <c r="S624" s="57"/>
      <c r="T624" s="56"/>
      <c r="U624" s="57"/>
      <c r="V624" s="446" t="s">
        <v>28</v>
      </c>
      <c r="W624" s="343" t="s">
        <v>7406</v>
      </c>
      <c r="X624" s="343" t="s">
        <v>7406</v>
      </c>
      <c r="Y624" s="343" t="s">
        <v>7406</v>
      </c>
      <c r="Z624" s="343" t="s">
        <v>7406</v>
      </c>
      <c r="AA624" s="343" t="s">
        <v>7406</v>
      </c>
      <c r="AB624" s="127"/>
      <c r="AC624" s="127"/>
      <c r="AD624" s="127"/>
    </row>
    <row r="625" spans="1:30" ht="20.100000000000001" customHeight="1">
      <c r="A625" s="85"/>
      <c r="B625" s="85"/>
      <c r="C625" s="128"/>
      <c r="D625" s="120" t="s">
        <v>1416</v>
      </c>
      <c r="E625" s="128"/>
      <c r="F625" s="313"/>
      <c r="G625" s="314"/>
      <c r="H625" s="313"/>
      <c r="I625" s="314"/>
      <c r="J625" s="313"/>
      <c r="K625" s="314"/>
      <c r="L625" s="313"/>
      <c r="M625" s="314"/>
      <c r="N625" s="315"/>
      <c r="O625" s="316"/>
      <c r="P625" s="315"/>
      <c r="Q625" s="316"/>
      <c r="R625" s="315"/>
      <c r="S625" s="316"/>
      <c r="T625" s="315"/>
      <c r="U625" s="316"/>
      <c r="V625" s="447"/>
      <c r="W625" s="344"/>
      <c r="X625" s="344"/>
      <c r="Y625" s="344"/>
      <c r="Z625" s="344"/>
      <c r="AA625" s="344"/>
      <c r="AB625" s="128"/>
      <c r="AC625" s="128"/>
      <c r="AD625" s="128"/>
    </row>
    <row r="626" spans="1:30" ht="20.100000000000001" customHeight="1">
      <c r="A626" s="85"/>
      <c r="B626" s="85"/>
      <c r="C626" s="128"/>
      <c r="D626" s="120" t="s">
        <v>1417</v>
      </c>
      <c r="E626" s="128"/>
      <c r="F626" s="313"/>
      <c r="G626" s="314"/>
      <c r="H626" s="313"/>
      <c r="I626" s="314"/>
      <c r="J626" s="313"/>
      <c r="K626" s="314"/>
      <c r="L626" s="313"/>
      <c r="M626" s="314"/>
      <c r="N626" s="315"/>
      <c r="O626" s="316"/>
      <c r="P626" s="315">
        <v>1</v>
      </c>
      <c r="Q626" s="316">
        <v>100</v>
      </c>
      <c r="R626" s="315"/>
      <c r="S626" s="316"/>
      <c r="T626" s="315"/>
      <c r="U626" s="316"/>
      <c r="V626" s="447"/>
      <c r="W626" s="344"/>
      <c r="X626" s="344"/>
      <c r="Y626" s="344"/>
      <c r="Z626" s="344"/>
      <c r="AA626" s="344"/>
      <c r="AB626" s="128"/>
      <c r="AC626" s="128"/>
      <c r="AD626" s="128"/>
    </row>
    <row r="627" spans="1:30" ht="20.100000000000001" customHeight="1">
      <c r="A627" s="85"/>
      <c r="B627" s="85"/>
      <c r="C627" s="128"/>
      <c r="D627" s="120" t="s">
        <v>1418</v>
      </c>
      <c r="E627" s="128"/>
      <c r="F627" s="313"/>
      <c r="G627" s="314"/>
      <c r="H627" s="313"/>
      <c r="I627" s="314"/>
      <c r="J627" s="313"/>
      <c r="K627" s="314"/>
      <c r="L627" s="313"/>
      <c r="M627" s="314"/>
      <c r="N627" s="315"/>
      <c r="O627" s="316"/>
      <c r="P627" s="315"/>
      <c r="Q627" s="316"/>
      <c r="R627" s="315"/>
      <c r="S627" s="316"/>
      <c r="T627" s="315"/>
      <c r="U627" s="316"/>
      <c r="V627" s="447"/>
      <c r="W627" s="344"/>
      <c r="X627" s="344"/>
      <c r="Y627" s="344"/>
      <c r="Z627" s="344"/>
      <c r="AA627" s="344"/>
      <c r="AB627" s="128"/>
      <c r="AC627" s="128"/>
      <c r="AD627" s="128"/>
    </row>
    <row r="628" spans="1:30" ht="20.100000000000001" customHeight="1">
      <c r="A628" s="85"/>
      <c r="B628" s="85"/>
      <c r="C628" s="128"/>
      <c r="D628" s="120" t="s">
        <v>1419</v>
      </c>
      <c r="E628" s="128"/>
      <c r="F628" s="313"/>
      <c r="G628" s="314"/>
      <c r="H628" s="313"/>
      <c r="I628" s="314"/>
      <c r="J628" s="313"/>
      <c r="K628" s="314"/>
      <c r="L628" s="313">
        <v>1</v>
      </c>
      <c r="M628" s="314">
        <v>100</v>
      </c>
      <c r="N628" s="315"/>
      <c r="O628" s="316"/>
      <c r="P628" s="315"/>
      <c r="Q628" s="316"/>
      <c r="R628" s="315"/>
      <c r="S628" s="316"/>
      <c r="T628" s="315"/>
      <c r="U628" s="316"/>
      <c r="V628" s="447"/>
      <c r="W628" s="344"/>
      <c r="X628" s="344"/>
      <c r="Y628" s="344"/>
      <c r="Z628" s="344"/>
      <c r="AA628" s="344"/>
      <c r="AB628" s="128"/>
      <c r="AC628" s="128"/>
      <c r="AD628" s="128"/>
    </row>
    <row r="629" spans="1:30" ht="20.100000000000001" customHeight="1">
      <c r="A629" s="85"/>
      <c r="B629" s="85"/>
      <c r="C629" s="128"/>
      <c r="D629" s="120" t="s">
        <v>1420</v>
      </c>
      <c r="E629" s="128"/>
      <c r="F629" s="313"/>
      <c r="G629" s="314"/>
      <c r="H629" s="313"/>
      <c r="I629" s="314"/>
      <c r="J629" s="313"/>
      <c r="K629" s="314"/>
      <c r="L629" s="313"/>
      <c r="M629" s="314"/>
      <c r="N629" s="315"/>
      <c r="O629" s="316"/>
      <c r="P629" s="315"/>
      <c r="Q629" s="316"/>
      <c r="R629" s="315"/>
      <c r="S629" s="316"/>
      <c r="T629" s="315"/>
      <c r="U629" s="316"/>
      <c r="V629" s="447"/>
      <c r="W629" s="344"/>
      <c r="X629" s="344"/>
      <c r="Y629" s="344"/>
      <c r="Z629" s="344"/>
      <c r="AA629" s="344"/>
      <c r="AB629" s="128"/>
      <c r="AC629" s="128"/>
      <c r="AD629" s="128"/>
    </row>
    <row r="630" spans="1:30" ht="20.100000000000001" customHeight="1">
      <c r="A630" s="85"/>
      <c r="B630" s="85"/>
      <c r="C630" s="128"/>
      <c r="D630" s="120" t="s">
        <v>1421</v>
      </c>
      <c r="E630" s="128"/>
      <c r="F630" s="313"/>
      <c r="G630" s="314"/>
      <c r="H630" s="313"/>
      <c r="I630" s="314"/>
      <c r="J630" s="313"/>
      <c r="K630" s="314"/>
      <c r="L630" s="313"/>
      <c r="M630" s="314"/>
      <c r="N630" s="315"/>
      <c r="O630" s="316"/>
      <c r="P630" s="315"/>
      <c r="Q630" s="316"/>
      <c r="R630" s="315"/>
      <c r="S630" s="316"/>
      <c r="T630" s="315"/>
      <c r="U630" s="316"/>
      <c r="V630" s="447"/>
      <c r="W630" s="344"/>
      <c r="X630" s="344"/>
      <c r="Y630" s="344"/>
      <c r="Z630" s="344"/>
      <c r="AA630" s="344"/>
      <c r="AB630" s="128"/>
      <c r="AC630" s="128"/>
      <c r="AD630" s="128"/>
    </row>
    <row r="631" spans="1:30" ht="20.100000000000001" customHeight="1">
      <c r="A631" s="85"/>
      <c r="B631" s="85"/>
      <c r="C631" s="128"/>
      <c r="D631" s="120" t="s">
        <v>1422</v>
      </c>
      <c r="E631" s="128"/>
      <c r="F631" s="313"/>
      <c r="G631" s="314"/>
      <c r="H631" s="313"/>
      <c r="I631" s="314"/>
      <c r="J631" s="313"/>
      <c r="K631" s="314"/>
      <c r="L631" s="313"/>
      <c r="M631" s="314"/>
      <c r="N631" s="315"/>
      <c r="O631" s="316"/>
      <c r="P631" s="315"/>
      <c r="Q631" s="316"/>
      <c r="R631" s="315"/>
      <c r="S631" s="316"/>
      <c r="T631" s="315"/>
      <c r="U631" s="316"/>
      <c r="V631" s="447"/>
      <c r="W631" s="344"/>
      <c r="X631" s="344"/>
      <c r="Y631" s="344"/>
      <c r="Z631" s="344"/>
      <c r="AA631" s="344"/>
      <c r="AB631" s="128"/>
      <c r="AC631" s="128"/>
      <c r="AD631" s="128"/>
    </row>
    <row r="632" spans="1:30" ht="20.100000000000001" customHeight="1">
      <c r="A632" s="66" t="s">
        <v>5989</v>
      </c>
      <c r="B632" s="66" t="s">
        <v>176</v>
      </c>
      <c r="C632" s="127" t="s">
        <v>5986</v>
      </c>
      <c r="D632" s="119"/>
      <c r="E632" s="127"/>
      <c r="F632" s="11">
        <v>2</v>
      </c>
      <c r="G632" s="12">
        <v>100</v>
      </c>
      <c r="H632" s="11">
        <v>3</v>
      </c>
      <c r="I632" s="12">
        <v>100</v>
      </c>
      <c r="J632" s="11">
        <v>7</v>
      </c>
      <c r="K632" s="12">
        <v>100</v>
      </c>
      <c r="L632" s="11">
        <v>7</v>
      </c>
      <c r="M632" s="12">
        <v>100</v>
      </c>
      <c r="N632" s="56">
        <v>17</v>
      </c>
      <c r="O632" s="57">
        <v>100</v>
      </c>
      <c r="P632" s="56">
        <v>17</v>
      </c>
      <c r="Q632" s="57">
        <v>94.4</v>
      </c>
      <c r="R632" s="56">
        <v>22</v>
      </c>
      <c r="S632" s="57">
        <v>100</v>
      </c>
      <c r="T632" s="56"/>
      <c r="U632" s="57"/>
      <c r="V632" s="446" t="s">
        <v>138</v>
      </c>
      <c r="W632" s="343" t="s">
        <v>138</v>
      </c>
      <c r="X632" s="343" t="s">
        <v>138</v>
      </c>
      <c r="Y632" s="343" t="s">
        <v>138</v>
      </c>
      <c r="Z632" s="343" t="s">
        <v>138</v>
      </c>
      <c r="AA632" s="343" t="s">
        <v>138</v>
      </c>
      <c r="AB632" s="127" t="s">
        <v>138</v>
      </c>
      <c r="AC632" s="127"/>
      <c r="AD632" s="127"/>
    </row>
    <row r="633" spans="1:30" ht="20.100000000000001" customHeight="1">
      <c r="A633" s="85"/>
      <c r="B633" s="85"/>
      <c r="C633" s="85"/>
      <c r="D633" s="85" t="s">
        <v>7311</v>
      </c>
      <c r="E633" s="128" t="s">
        <v>177</v>
      </c>
      <c r="F633" s="313"/>
      <c r="G633" s="314"/>
      <c r="H633" s="313"/>
      <c r="I633" s="314"/>
      <c r="J633" s="313"/>
      <c r="K633" s="314"/>
      <c r="L633" s="313"/>
      <c r="M633" s="314"/>
      <c r="N633" s="315"/>
      <c r="O633" s="316"/>
      <c r="P633" s="315"/>
      <c r="Q633" s="316"/>
      <c r="R633" s="315"/>
      <c r="S633" s="316"/>
      <c r="T633" s="315"/>
      <c r="U633" s="316"/>
      <c r="V633" s="128"/>
      <c r="W633" s="128"/>
      <c r="X633" s="128"/>
      <c r="Y633" s="128"/>
      <c r="Z633" s="128"/>
      <c r="AA633" s="128"/>
      <c r="AB633" s="128"/>
      <c r="AC633" s="128"/>
      <c r="AD633" s="128"/>
    </row>
    <row r="634" spans="1:30" ht="20.100000000000001" customHeight="1">
      <c r="A634" s="85"/>
      <c r="B634" s="85"/>
      <c r="C634" s="128"/>
      <c r="D634" s="85" t="s">
        <v>7775</v>
      </c>
      <c r="E634" s="128"/>
      <c r="F634" s="313"/>
      <c r="G634" s="314"/>
      <c r="H634" s="313"/>
      <c r="I634" s="314"/>
      <c r="J634" s="313"/>
      <c r="K634" s="314"/>
      <c r="L634" s="313"/>
      <c r="M634" s="314"/>
      <c r="N634" s="315"/>
      <c r="O634" s="316"/>
      <c r="P634" s="315">
        <v>1</v>
      </c>
      <c r="Q634" s="316">
        <v>5.6</v>
      </c>
      <c r="R634" s="315"/>
      <c r="S634" s="316"/>
      <c r="T634" s="315"/>
      <c r="U634" s="316"/>
      <c r="V634" s="128"/>
      <c r="W634" s="128"/>
      <c r="X634" s="128"/>
      <c r="Y634" s="128"/>
      <c r="Z634" s="128"/>
      <c r="AA634" s="128"/>
      <c r="AB634" s="128"/>
      <c r="AC634" s="128"/>
      <c r="AD634" s="128"/>
    </row>
    <row r="635" spans="1:30" ht="20.100000000000001" customHeight="1">
      <c r="A635" s="9" t="s">
        <v>5990</v>
      </c>
      <c r="B635" s="9" t="s">
        <v>178</v>
      </c>
      <c r="C635" s="343" t="s">
        <v>7746</v>
      </c>
      <c r="D635" s="119" t="s">
        <v>1425</v>
      </c>
      <c r="E635" s="343" t="s">
        <v>7309</v>
      </c>
      <c r="F635" s="11">
        <v>375</v>
      </c>
      <c r="G635" s="12">
        <v>46.58385093167702</v>
      </c>
      <c r="H635" s="11">
        <v>389</v>
      </c>
      <c r="I635" s="12">
        <v>46.30952380952381</v>
      </c>
      <c r="J635" s="11">
        <v>397</v>
      </c>
      <c r="K635" s="12">
        <v>45.475372279495993</v>
      </c>
      <c r="L635" s="11">
        <v>394</v>
      </c>
      <c r="M635" s="12">
        <v>45.813953488372093</v>
      </c>
      <c r="N635" s="56">
        <v>405</v>
      </c>
      <c r="O635" s="57">
        <v>46.712802768166092</v>
      </c>
      <c r="P635" s="56">
        <v>382</v>
      </c>
      <c r="Q635" s="57">
        <v>45.314353499406877</v>
      </c>
      <c r="R635" s="56">
        <v>382</v>
      </c>
      <c r="S635" s="57">
        <v>44.418604651162788</v>
      </c>
      <c r="T635" s="56"/>
      <c r="U635" s="57"/>
      <c r="V635" s="446" t="s">
        <v>28</v>
      </c>
      <c r="W635" s="343" t="s">
        <v>7406</v>
      </c>
      <c r="X635" s="343" t="s">
        <v>7406</v>
      </c>
      <c r="Y635" s="343" t="s">
        <v>7406</v>
      </c>
      <c r="Z635" s="343" t="s">
        <v>7406</v>
      </c>
      <c r="AA635" s="343" t="s">
        <v>7406</v>
      </c>
      <c r="AB635" s="343" t="s">
        <v>7406</v>
      </c>
      <c r="AC635" s="343"/>
      <c r="AD635" s="9"/>
    </row>
    <row r="636" spans="1:30" ht="20.100000000000001" customHeight="1">
      <c r="A636" s="311"/>
      <c r="B636" s="311"/>
      <c r="C636" s="344"/>
      <c r="D636" s="120" t="s">
        <v>1426</v>
      </c>
      <c r="E636" s="344"/>
      <c r="F636" s="313">
        <v>21</v>
      </c>
      <c r="G636" s="314">
        <v>2.6086956521739131</v>
      </c>
      <c r="H636" s="313">
        <v>18</v>
      </c>
      <c r="I636" s="314">
        <v>2.1428571428571428</v>
      </c>
      <c r="J636" s="313">
        <v>19</v>
      </c>
      <c r="K636" s="314">
        <v>2.1764032073310422</v>
      </c>
      <c r="L636" s="313">
        <v>15</v>
      </c>
      <c r="M636" s="314">
        <v>1.7441860465116279</v>
      </c>
      <c r="N636" s="315">
        <v>19</v>
      </c>
      <c r="O636" s="316">
        <v>2.1914648212226067</v>
      </c>
      <c r="P636" s="315">
        <v>21</v>
      </c>
      <c r="Q636" s="316">
        <v>2.4911032028469751</v>
      </c>
      <c r="R636" s="315">
        <v>22</v>
      </c>
      <c r="S636" s="316">
        <v>2.558139534883721</v>
      </c>
      <c r="T636" s="315"/>
      <c r="U636" s="316"/>
      <c r="V636" s="447"/>
      <c r="W636" s="344"/>
      <c r="X636" s="344"/>
      <c r="Y636" s="344"/>
      <c r="Z636" s="344"/>
      <c r="AA636" s="344"/>
      <c r="AB636" s="344"/>
      <c r="AC636" s="344"/>
      <c r="AD636" s="311"/>
    </row>
    <row r="637" spans="1:30" ht="20.100000000000001" customHeight="1">
      <c r="A637" s="311"/>
      <c r="B637" s="311"/>
      <c r="C637" s="344"/>
      <c r="D637" s="120" t="s">
        <v>1427</v>
      </c>
      <c r="E637" s="344"/>
      <c r="F637" s="313">
        <v>75</v>
      </c>
      <c r="G637" s="314">
        <v>9.316770186335404</v>
      </c>
      <c r="H637" s="313">
        <v>73</v>
      </c>
      <c r="I637" s="314">
        <v>8.6904761904761898</v>
      </c>
      <c r="J637" s="313">
        <v>66</v>
      </c>
      <c r="K637" s="314">
        <v>7.5601374570446733</v>
      </c>
      <c r="L637" s="313">
        <v>67</v>
      </c>
      <c r="M637" s="314">
        <v>7.7906976744186043</v>
      </c>
      <c r="N637" s="315">
        <v>60</v>
      </c>
      <c r="O637" s="316">
        <v>6.9204152249134951</v>
      </c>
      <c r="P637" s="315">
        <v>50</v>
      </c>
      <c r="Q637" s="316">
        <v>5.9311981020166078</v>
      </c>
      <c r="R637" s="315">
        <v>52</v>
      </c>
      <c r="S637" s="316">
        <v>6.0465116279069768</v>
      </c>
      <c r="T637" s="315"/>
      <c r="U637" s="316"/>
      <c r="V637" s="447"/>
      <c r="W637" s="344"/>
      <c r="X637" s="344"/>
      <c r="Y637" s="344"/>
      <c r="Z637" s="344"/>
      <c r="AA637" s="344"/>
      <c r="AB637" s="344"/>
      <c r="AC637" s="344"/>
      <c r="AD637" s="311"/>
    </row>
    <row r="638" spans="1:30" ht="20.100000000000001" customHeight="1">
      <c r="A638" s="311"/>
      <c r="B638" s="311"/>
      <c r="C638" s="344"/>
      <c r="D638" s="120" t="s">
        <v>1428</v>
      </c>
      <c r="E638" s="344"/>
      <c r="F638" s="313">
        <v>20</v>
      </c>
      <c r="G638" s="314">
        <v>2.4844720496894408</v>
      </c>
      <c r="H638" s="313">
        <v>21</v>
      </c>
      <c r="I638" s="314">
        <v>2.5</v>
      </c>
      <c r="J638" s="313">
        <v>18</v>
      </c>
      <c r="K638" s="314">
        <v>2.0618556701030926</v>
      </c>
      <c r="L638" s="313">
        <v>21</v>
      </c>
      <c r="M638" s="314">
        <v>2.441860465116279</v>
      </c>
      <c r="N638" s="315">
        <v>16</v>
      </c>
      <c r="O638" s="316">
        <v>1.8454440599769319</v>
      </c>
      <c r="P638" s="315">
        <v>22</v>
      </c>
      <c r="Q638" s="316">
        <v>2.6097271648873073</v>
      </c>
      <c r="R638" s="315">
        <v>24</v>
      </c>
      <c r="S638" s="316">
        <v>2.7906976744186047</v>
      </c>
      <c r="T638" s="315"/>
      <c r="U638" s="316"/>
      <c r="V638" s="447"/>
      <c r="W638" s="344"/>
      <c r="X638" s="344"/>
      <c r="Y638" s="344"/>
      <c r="Z638" s="344"/>
      <c r="AA638" s="344"/>
      <c r="AB638" s="344"/>
      <c r="AC638" s="344"/>
      <c r="AD638" s="311"/>
    </row>
    <row r="639" spans="1:30" ht="20.100000000000001" customHeight="1">
      <c r="A639" s="311"/>
      <c r="B639" s="311"/>
      <c r="C639" s="344"/>
      <c r="D639" s="120" t="s">
        <v>1429</v>
      </c>
      <c r="E639" s="344"/>
      <c r="F639" s="313">
        <v>8</v>
      </c>
      <c r="G639" s="314">
        <v>0.99378881987577639</v>
      </c>
      <c r="H639" s="313">
        <v>11</v>
      </c>
      <c r="I639" s="314">
        <v>1.3095238095238095</v>
      </c>
      <c r="J639" s="313">
        <v>15</v>
      </c>
      <c r="K639" s="314">
        <v>1.7182130584192439</v>
      </c>
      <c r="L639" s="313">
        <v>12</v>
      </c>
      <c r="M639" s="314">
        <v>1.3953488372093024</v>
      </c>
      <c r="N639" s="315">
        <v>17</v>
      </c>
      <c r="O639" s="316">
        <v>1.9607843137254901</v>
      </c>
      <c r="P639" s="315">
        <v>10</v>
      </c>
      <c r="Q639" s="316">
        <v>1.1862396204033214</v>
      </c>
      <c r="R639" s="315">
        <v>15</v>
      </c>
      <c r="S639" s="316">
        <v>1.7441860465116279</v>
      </c>
      <c r="T639" s="315"/>
      <c r="U639" s="316"/>
      <c r="V639" s="447"/>
      <c r="W639" s="344"/>
      <c r="X639" s="344"/>
      <c r="Y639" s="344"/>
      <c r="Z639" s="344"/>
      <c r="AA639" s="344"/>
      <c r="AB639" s="344"/>
      <c r="AC639" s="344"/>
      <c r="AD639" s="311"/>
    </row>
    <row r="640" spans="1:30" ht="20.100000000000001" customHeight="1">
      <c r="A640" s="311"/>
      <c r="B640" s="311"/>
      <c r="C640" s="344"/>
      <c r="D640" s="120" t="s">
        <v>1430</v>
      </c>
      <c r="E640" s="344"/>
      <c r="F640" s="313"/>
      <c r="G640" s="314"/>
      <c r="H640" s="313"/>
      <c r="I640" s="314"/>
      <c r="J640" s="313"/>
      <c r="K640" s="314"/>
      <c r="L640" s="313">
        <v>1</v>
      </c>
      <c r="M640" s="314">
        <v>0.11627906976744186</v>
      </c>
      <c r="N640" s="315"/>
      <c r="O640" s="316"/>
      <c r="P640" s="315">
        <v>3</v>
      </c>
      <c r="Q640" s="316">
        <v>0.35587188612099646</v>
      </c>
      <c r="R640" s="315">
        <v>1</v>
      </c>
      <c r="S640" s="316">
        <v>0.11627906976744186</v>
      </c>
      <c r="T640" s="315"/>
      <c r="U640" s="316"/>
      <c r="V640" s="447"/>
      <c r="W640" s="344"/>
      <c r="X640" s="344"/>
      <c r="Y640" s="344"/>
      <c r="Z640" s="344"/>
      <c r="AA640" s="344"/>
      <c r="AB640" s="344"/>
      <c r="AC640" s="344"/>
      <c r="AD640" s="311"/>
    </row>
    <row r="641" spans="1:30" ht="20.100000000000001" customHeight="1">
      <c r="A641" s="311"/>
      <c r="B641" s="311"/>
      <c r="C641" s="344"/>
      <c r="D641" s="120" t="s">
        <v>1431</v>
      </c>
      <c r="E641" s="344"/>
      <c r="F641" s="313">
        <v>2</v>
      </c>
      <c r="G641" s="314">
        <v>0.2484472049689441</v>
      </c>
      <c r="H641" s="313">
        <v>3</v>
      </c>
      <c r="I641" s="314">
        <v>0.35714285714285715</v>
      </c>
      <c r="J641" s="313">
        <v>2</v>
      </c>
      <c r="K641" s="314">
        <v>0.22909507445589919</v>
      </c>
      <c r="L641" s="313">
        <v>1</v>
      </c>
      <c r="M641" s="314">
        <v>0.11627906976744186</v>
      </c>
      <c r="N641" s="315"/>
      <c r="O641" s="316"/>
      <c r="P641" s="315">
        <v>2</v>
      </c>
      <c r="Q641" s="316">
        <v>0.23724792408066431</v>
      </c>
      <c r="R641" s="315">
        <v>3</v>
      </c>
      <c r="S641" s="316">
        <v>0.34883720930232559</v>
      </c>
      <c r="T641" s="315"/>
      <c r="U641" s="316"/>
      <c r="V641" s="447"/>
      <c r="W641" s="344"/>
      <c r="X641" s="344"/>
      <c r="Y641" s="344"/>
      <c r="Z641" s="344"/>
      <c r="AA641" s="344"/>
      <c r="AB641" s="344"/>
      <c r="AC641" s="344"/>
      <c r="AD641" s="311"/>
    </row>
    <row r="642" spans="1:30" ht="20.100000000000001" customHeight="1">
      <c r="A642" s="311"/>
      <c r="B642" s="311"/>
      <c r="C642" s="344"/>
      <c r="D642" s="120" t="s">
        <v>1432</v>
      </c>
      <c r="E642" s="344"/>
      <c r="F642" s="313">
        <v>4</v>
      </c>
      <c r="G642" s="314">
        <v>0.49689440993788819</v>
      </c>
      <c r="H642" s="313">
        <v>4</v>
      </c>
      <c r="I642" s="314">
        <v>0.47619047619047616</v>
      </c>
      <c r="J642" s="313">
        <v>4</v>
      </c>
      <c r="K642" s="314">
        <v>0.45819014891179838</v>
      </c>
      <c r="L642" s="313">
        <v>4</v>
      </c>
      <c r="M642" s="314">
        <v>0.46511627906976744</v>
      </c>
      <c r="N642" s="315">
        <v>1</v>
      </c>
      <c r="O642" s="316">
        <v>0.11534025374855825</v>
      </c>
      <c r="P642" s="315">
        <v>1</v>
      </c>
      <c r="Q642" s="316">
        <v>0.11862396204033215</v>
      </c>
      <c r="R642" s="315">
        <v>3</v>
      </c>
      <c r="S642" s="316">
        <v>0.34883720930232559</v>
      </c>
      <c r="T642" s="315"/>
      <c r="U642" s="316"/>
      <c r="V642" s="447"/>
      <c r="W642" s="344"/>
      <c r="X642" s="344"/>
      <c r="Y642" s="344"/>
      <c r="Z642" s="344"/>
      <c r="AA642" s="344"/>
      <c r="AB642" s="344"/>
      <c r="AC642" s="344"/>
      <c r="AD642" s="311"/>
    </row>
    <row r="643" spans="1:30" ht="20.100000000000001" customHeight="1">
      <c r="A643" s="311"/>
      <c r="B643" s="311"/>
      <c r="C643" s="344"/>
      <c r="D643" s="120" t="s">
        <v>1433</v>
      </c>
      <c r="E643" s="344"/>
      <c r="F643" s="313">
        <v>1</v>
      </c>
      <c r="G643" s="314">
        <v>0.12422360248447205</v>
      </c>
      <c r="H643" s="313"/>
      <c r="I643" s="314"/>
      <c r="J643" s="313">
        <v>1</v>
      </c>
      <c r="K643" s="314">
        <v>0.11454753722794959</v>
      </c>
      <c r="L643" s="313">
        <v>1</v>
      </c>
      <c r="M643" s="314">
        <v>0.11627906976744186</v>
      </c>
      <c r="N643" s="315">
        <v>1</v>
      </c>
      <c r="O643" s="316">
        <v>0.11534025374855825</v>
      </c>
      <c r="P643" s="315"/>
      <c r="Q643" s="316"/>
      <c r="R643" s="315"/>
      <c r="S643" s="316"/>
      <c r="T643" s="315"/>
      <c r="U643" s="316"/>
      <c r="V643" s="447"/>
      <c r="W643" s="344"/>
      <c r="X643" s="344"/>
      <c r="Y643" s="344"/>
      <c r="Z643" s="344"/>
      <c r="AA643" s="344"/>
      <c r="AB643" s="344"/>
      <c r="AC643" s="344"/>
      <c r="AD643" s="311"/>
    </row>
    <row r="644" spans="1:30" ht="20.100000000000001" customHeight="1">
      <c r="A644" s="311"/>
      <c r="B644" s="311"/>
      <c r="C644" s="344"/>
      <c r="D644" s="120" t="s">
        <v>7801</v>
      </c>
      <c r="E644" s="344"/>
      <c r="F644" s="313"/>
      <c r="G644" s="314"/>
      <c r="H644" s="313"/>
      <c r="I644" s="314"/>
      <c r="J644" s="313">
        <v>1</v>
      </c>
      <c r="K644" s="314">
        <v>0.11454753722794959</v>
      </c>
      <c r="L644" s="313">
        <v>1</v>
      </c>
      <c r="M644" s="314">
        <v>0.11627906976744186</v>
      </c>
      <c r="N644" s="315"/>
      <c r="O644" s="316"/>
      <c r="P644" s="315"/>
      <c r="Q644" s="316"/>
      <c r="R644" s="315"/>
      <c r="S644" s="316"/>
      <c r="T644" s="315"/>
      <c r="U644" s="316"/>
      <c r="V644" s="447"/>
      <c r="W644" s="344"/>
      <c r="X644" s="344"/>
      <c r="Y644" s="344"/>
      <c r="Z644" s="344"/>
      <c r="AA644" s="344"/>
      <c r="AB644" s="344"/>
      <c r="AC644" s="344"/>
      <c r="AD644" s="311"/>
    </row>
    <row r="645" spans="1:30" ht="20.100000000000001" customHeight="1">
      <c r="A645" s="311"/>
      <c r="B645" s="311"/>
      <c r="C645" s="344"/>
      <c r="D645" s="120" t="s">
        <v>7802</v>
      </c>
      <c r="E645" s="344"/>
      <c r="F645" s="313"/>
      <c r="G645" s="314"/>
      <c r="H645" s="313"/>
      <c r="I645" s="314"/>
      <c r="J645" s="313">
        <v>1</v>
      </c>
      <c r="K645" s="314">
        <v>0.11454753722794959</v>
      </c>
      <c r="L645" s="313"/>
      <c r="M645" s="314"/>
      <c r="N645" s="315"/>
      <c r="O645" s="316"/>
      <c r="P645" s="315"/>
      <c r="Q645" s="316"/>
      <c r="R645" s="315"/>
      <c r="S645" s="316"/>
      <c r="T645" s="315"/>
      <c r="U645" s="316"/>
      <c r="V645" s="447"/>
      <c r="W645" s="344"/>
      <c r="X645" s="344"/>
      <c r="Y645" s="344"/>
      <c r="Z645" s="344"/>
      <c r="AA645" s="344"/>
      <c r="AB645" s="344"/>
      <c r="AC645" s="344"/>
      <c r="AD645" s="311"/>
    </row>
    <row r="646" spans="1:30" ht="20.100000000000001" customHeight="1">
      <c r="A646" s="311"/>
      <c r="B646" s="311"/>
      <c r="C646" s="344"/>
      <c r="D646" s="120" t="s">
        <v>7803</v>
      </c>
      <c r="E646" s="344"/>
      <c r="F646" s="313"/>
      <c r="G646" s="314"/>
      <c r="H646" s="313"/>
      <c r="I646" s="314"/>
      <c r="J646" s="313">
        <v>1</v>
      </c>
      <c r="K646" s="314">
        <v>0.11454753722794959</v>
      </c>
      <c r="L646" s="313">
        <v>1</v>
      </c>
      <c r="M646" s="314">
        <v>0.11627906976744186</v>
      </c>
      <c r="N646" s="315"/>
      <c r="O646" s="316"/>
      <c r="P646" s="315"/>
      <c r="Q646" s="316"/>
      <c r="R646" s="315">
        <v>1</v>
      </c>
      <c r="S646" s="316">
        <v>0.11627906976744186</v>
      </c>
      <c r="T646" s="315"/>
      <c r="U646" s="316"/>
      <c r="V646" s="447"/>
      <c r="W646" s="344"/>
      <c r="X646" s="344"/>
      <c r="Y646" s="344"/>
      <c r="Z646" s="344"/>
      <c r="AA646" s="344"/>
      <c r="AB646" s="344"/>
      <c r="AC646" s="344"/>
      <c r="AD646" s="311"/>
    </row>
    <row r="647" spans="1:30" ht="20.100000000000001" customHeight="1">
      <c r="A647" s="311"/>
      <c r="B647" s="311"/>
      <c r="C647" s="344"/>
      <c r="D647" s="120" t="s">
        <v>7804</v>
      </c>
      <c r="E647" s="344"/>
      <c r="F647" s="313">
        <v>1</v>
      </c>
      <c r="G647" s="314">
        <v>0.12422360248447205</v>
      </c>
      <c r="H647" s="313">
        <v>1</v>
      </c>
      <c r="I647" s="314">
        <v>0.11904761904761904</v>
      </c>
      <c r="J647" s="313"/>
      <c r="K647" s="314"/>
      <c r="L647" s="313">
        <v>2</v>
      </c>
      <c r="M647" s="314">
        <v>0.23255813953488372</v>
      </c>
      <c r="N647" s="315">
        <v>1</v>
      </c>
      <c r="O647" s="316">
        <v>0.11534025374855825</v>
      </c>
      <c r="P647" s="315"/>
      <c r="Q647" s="316"/>
      <c r="R647" s="315">
        <v>4</v>
      </c>
      <c r="S647" s="316">
        <v>0.46511627906976744</v>
      </c>
      <c r="T647" s="315"/>
      <c r="U647" s="316"/>
      <c r="V647" s="447"/>
      <c r="W647" s="344"/>
      <c r="X647" s="344"/>
      <c r="Y647" s="344"/>
      <c r="Z647" s="344"/>
      <c r="AA647" s="344"/>
      <c r="AB647" s="344"/>
      <c r="AC647" s="344"/>
      <c r="AD647" s="311"/>
    </row>
    <row r="648" spans="1:30" ht="20.100000000000001" customHeight="1">
      <c r="A648" s="311"/>
      <c r="B648" s="311"/>
      <c r="C648" s="344"/>
      <c r="D648" s="120" t="s">
        <v>7805</v>
      </c>
      <c r="E648" s="344"/>
      <c r="F648" s="313">
        <v>44</v>
      </c>
      <c r="G648" s="314">
        <v>5.4658385093167698</v>
      </c>
      <c r="H648" s="313">
        <v>43</v>
      </c>
      <c r="I648" s="314">
        <v>5.1190476190476186</v>
      </c>
      <c r="J648" s="313">
        <v>50</v>
      </c>
      <c r="K648" s="314">
        <v>5.72737686139748</v>
      </c>
      <c r="L648" s="313">
        <v>43</v>
      </c>
      <c r="M648" s="314">
        <v>5</v>
      </c>
      <c r="N648" s="315">
        <v>43</v>
      </c>
      <c r="O648" s="316">
        <v>4.9596309111880048</v>
      </c>
      <c r="P648" s="315">
        <v>45</v>
      </c>
      <c r="Q648" s="316">
        <v>5.3380782918149468</v>
      </c>
      <c r="R648" s="315">
        <v>48</v>
      </c>
      <c r="S648" s="316">
        <v>5.5813953488372094</v>
      </c>
      <c r="T648" s="315"/>
      <c r="U648" s="316"/>
      <c r="V648" s="447"/>
      <c r="W648" s="344"/>
      <c r="X648" s="344"/>
      <c r="Y648" s="344"/>
      <c r="Z648" s="344"/>
      <c r="AA648" s="344"/>
      <c r="AB648" s="344"/>
      <c r="AC648" s="344"/>
      <c r="AD648" s="311"/>
    </row>
    <row r="649" spans="1:30" ht="20.100000000000001" customHeight="1">
      <c r="A649" s="311"/>
      <c r="B649" s="311"/>
      <c r="C649" s="344"/>
      <c r="D649" s="120" t="s">
        <v>6937</v>
      </c>
      <c r="E649" s="344"/>
      <c r="F649" s="313">
        <v>2</v>
      </c>
      <c r="G649" s="314">
        <v>0.2484472049689441</v>
      </c>
      <c r="H649" s="313">
        <v>2</v>
      </c>
      <c r="I649" s="314">
        <v>0.23809523809523808</v>
      </c>
      <c r="J649" s="313">
        <v>3</v>
      </c>
      <c r="K649" s="314">
        <v>0.3436426116838488</v>
      </c>
      <c r="L649" s="313">
        <v>2</v>
      </c>
      <c r="M649" s="314">
        <v>0.23255813953488372</v>
      </c>
      <c r="N649" s="315">
        <v>2</v>
      </c>
      <c r="O649" s="316">
        <v>0.23068050749711649</v>
      </c>
      <c r="P649" s="315">
        <v>2</v>
      </c>
      <c r="Q649" s="316">
        <v>0.23724792408066431</v>
      </c>
      <c r="R649" s="315">
        <v>2</v>
      </c>
      <c r="S649" s="316">
        <v>0.23255813953488372</v>
      </c>
      <c r="T649" s="315"/>
      <c r="U649" s="316"/>
      <c r="V649" s="447"/>
      <c r="W649" s="344"/>
      <c r="X649" s="344"/>
      <c r="Y649" s="344"/>
      <c r="Z649" s="344"/>
      <c r="AA649" s="344"/>
      <c r="AB649" s="344"/>
      <c r="AC649" s="344"/>
      <c r="AD649" s="311"/>
    </row>
    <row r="650" spans="1:30" ht="20.100000000000001" customHeight="1">
      <c r="A650" s="311"/>
      <c r="B650" s="311"/>
      <c r="C650" s="344"/>
      <c r="D650" s="120" t="s">
        <v>7806</v>
      </c>
      <c r="E650" s="344"/>
      <c r="F650" s="313">
        <v>252</v>
      </c>
      <c r="G650" s="314">
        <v>31.304347826086957</v>
      </c>
      <c r="H650" s="313"/>
      <c r="I650" s="314"/>
      <c r="J650" s="313"/>
      <c r="K650" s="314"/>
      <c r="L650" s="313"/>
      <c r="M650" s="314"/>
      <c r="N650" s="315"/>
      <c r="O650" s="316"/>
      <c r="P650" s="315"/>
      <c r="Q650" s="316"/>
      <c r="R650" s="315"/>
      <c r="S650" s="316"/>
      <c r="T650" s="315"/>
      <c r="U650" s="316"/>
      <c r="V650" s="447"/>
      <c r="W650" s="344"/>
      <c r="X650" s="344"/>
      <c r="Y650" s="344"/>
      <c r="Z650" s="344"/>
      <c r="AA650" s="344"/>
      <c r="AB650" s="344"/>
      <c r="AC650" s="344"/>
      <c r="AD650" s="311"/>
    </row>
    <row r="651" spans="1:30" ht="20.100000000000001" customHeight="1">
      <c r="A651" s="311"/>
      <c r="B651" s="311"/>
      <c r="C651" s="344"/>
      <c r="D651" s="120" t="s">
        <v>7807</v>
      </c>
      <c r="E651" s="344"/>
      <c r="F651" s="313"/>
      <c r="G651" s="314"/>
      <c r="H651" s="313">
        <v>2</v>
      </c>
      <c r="I651" s="314">
        <v>0.23809523809523808</v>
      </c>
      <c r="J651" s="313"/>
      <c r="K651" s="314"/>
      <c r="L651" s="313"/>
      <c r="M651" s="314"/>
      <c r="N651" s="315"/>
      <c r="O651" s="316"/>
      <c r="P651" s="315"/>
      <c r="Q651" s="316"/>
      <c r="R651" s="315">
        <v>4</v>
      </c>
      <c r="S651" s="316">
        <v>0.46511627906976744</v>
      </c>
      <c r="T651" s="315"/>
      <c r="U651" s="316"/>
      <c r="V651" s="447"/>
      <c r="W651" s="344"/>
      <c r="X651" s="344"/>
      <c r="Y651" s="344"/>
      <c r="Z651" s="344"/>
      <c r="AA651" s="344"/>
      <c r="AB651" s="344"/>
      <c r="AC651" s="344"/>
      <c r="AD651" s="311"/>
    </row>
    <row r="652" spans="1:30" ht="20.100000000000001" customHeight="1">
      <c r="A652" s="311"/>
      <c r="B652" s="311"/>
      <c r="C652" s="344"/>
      <c r="D652" s="120" t="s">
        <v>7808</v>
      </c>
      <c r="E652" s="344"/>
      <c r="F652" s="313"/>
      <c r="G652" s="314"/>
      <c r="H652" s="313">
        <v>1</v>
      </c>
      <c r="I652" s="314">
        <v>0.11904761904761904</v>
      </c>
      <c r="J652" s="313"/>
      <c r="K652" s="314"/>
      <c r="L652" s="313"/>
      <c r="M652" s="314"/>
      <c r="N652" s="315"/>
      <c r="O652" s="316"/>
      <c r="P652" s="315">
        <v>2</v>
      </c>
      <c r="Q652" s="316">
        <v>0.23724792408066431</v>
      </c>
      <c r="R652" s="315">
        <v>2</v>
      </c>
      <c r="S652" s="316">
        <v>0.23255813953488372</v>
      </c>
      <c r="T652" s="315"/>
      <c r="U652" s="316"/>
      <c r="V652" s="447"/>
      <c r="W652" s="344"/>
      <c r="X652" s="344"/>
      <c r="Y652" s="344"/>
      <c r="Z652" s="344"/>
      <c r="AA652" s="344"/>
      <c r="AB652" s="344"/>
      <c r="AC652" s="344"/>
      <c r="AD652" s="311"/>
    </row>
    <row r="653" spans="1:30" ht="20.100000000000001" customHeight="1">
      <c r="A653" s="311"/>
      <c r="B653" s="311"/>
      <c r="C653" s="344"/>
      <c r="D653" s="120" t="s">
        <v>7809</v>
      </c>
      <c r="E653" s="344"/>
      <c r="F653" s="313"/>
      <c r="G653" s="314"/>
      <c r="H653" s="313">
        <v>272</v>
      </c>
      <c r="I653" s="314">
        <v>32.38095238095238</v>
      </c>
      <c r="J653" s="313">
        <v>295</v>
      </c>
      <c r="K653" s="314">
        <v>33.791523482245132</v>
      </c>
      <c r="L653" s="313">
        <v>295</v>
      </c>
      <c r="M653" s="314">
        <v>34.302325581395351</v>
      </c>
      <c r="N653" s="315">
        <v>302</v>
      </c>
      <c r="O653" s="316">
        <v>34.832756632064587</v>
      </c>
      <c r="P653" s="315">
        <v>303</v>
      </c>
      <c r="Q653" s="316">
        <v>35.943060498220639</v>
      </c>
      <c r="R653" s="315">
        <v>297</v>
      </c>
      <c r="S653" s="316">
        <v>34.534883720930232</v>
      </c>
      <c r="T653" s="315"/>
      <c r="U653" s="316"/>
      <c r="V653" s="447"/>
      <c r="W653" s="344"/>
      <c r="X653" s="344"/>
      <c r="Y653" s="344"/>
      <c r="Z653" s="344"/>
      <c r="AA653" s="344"/>
      <c r="AB653" s="344"/>
      <c r="AC653" s="344"/>
      <c r="AD653" s="311"/>
    </row>
    <row r="654" spans="1:30" ht="20.100000000000001" customHeight="1">
      <c r="A654" s="311"/>
      <c r="B654" s="311"/>
      <c r="C654" s="344"/>
      <c r="D654" s="85" t="s">
        <v>1959</v>
      </c>
      <c r="E654" s="344"/>
      <c r="F654" s="313"/>
      <c r="G654" s="314"/>
      <c r="H654" s="313"/>
      <c r="I654" s="314"/>
      <c r="J654" s="313"/>
      <c r="K654" s="314"/>
      <c r="L654" s="313"/>
      <c r="M654" s="314"/>
      <c r="N654" s="315"/>
      <c r="O654" s="316"/>
      <c r="P654" s="315"/>
      <c r="Q654" s="316"/>
      <c r="R654" s="315"/>
      <c r="S654" s="316"/>
      <c r="T654" s="315"/>
      <c r="U654" s="316"/>
      <c r="V654" s="447"/>
      <c r="W654" s="344"/>
      <c r="X654" s="344"/>
      <c r="Y654" s="344"/>
      <c r="Z654" s="344"/>
      <c r="AA654" s="344"/>
      <c r="AB654" s="344"/>
      <c r="AC654" s="344"/>
      <c r="AD654" s="311"/>
    </row>
    <row r="655" spans="1:30" ht="20.100000000000001" customHeight="1">
      <c r="A655" s="311"/>
      <c r="B655" s="311"/>
      <c r="C655" s="344"/>
      <c r="D655" s="85" t="s">
        <v>1960</v>
      </c>
      <c r="E655" s="344"/>
      <c r="F655" s="313"/>
      <c r="G655" s="314"/>
      <c r="H655" s="313"/>
      <c r="I655" s="314"/>
      <c r="J655" s="313"/>
      <c r="K655" s="314"/>
      <c r="L655" s="313"/>
      <c r="M655" s="314"/>
      <c r="N655" s="315"/>
      <c r="O655" s="316"/>
      <c r="P655" s="315">
        <v>1</v>
      </c>
      <c r="Q655" s="316">
        <v>0.1</v>
      </c>
      <c r="R655" s="315"/>
      <c r="S655" s="316"/>
      <c r="T655" s="315"/>
      <c r="U655" s="316"/>
      <c r="V655" s="447"/>
      <c r="W655" s="344"/>
      <c r="X655" s="344"/>
      <c r="Y655" s="344"/>
      <c r="Z655" s="344"/>
      <c r="AA655" s="344"/>
      <c r="AB655" s="344"/>
      <c r="AC655" s="344"/>
      <c r="AD655" s="311"/>
    </row>
    <row r="656" spans="1:30" ht="20.100000000000001" customHeight="1">
      <c r="A656" s="9" t="s">
        <v>5991</v>
      </c>
      <c r="B656" s="9" t="s">
        <v>179</v>
      </c>
      <c r="C656" s="343" t="s">
        <v>7746</v>
      </c>
      <c r="D656" s="119" t="s">
        <v>1425</v>
      </c>
      <c r="E656" s="343" t="s">
        <v>7309</v>
      </c>
      <c r="F656" s="11">
        <v>5</v>
      </c>
      <c r="G656" s="12">
        <v>1.0040160642570282</v>
      </c>
      <c r="H656" s="11">
        <v>3</v>
      </c>
      <c r="I656" s="12">
        <v>0.58823529411764708</v>
      </c>
      <c r="J656" s="11"/>
      <c r="K656" s="12"/>
      <c r="L656" s="11">
        <v>7</v>
      </c>
      <c r="M656" s="12">
        <v>1.3916500994035785</v>
      </c>
      <c r="N656" s="56">
        <v>3</v>
      </c>
      <c r="O656" s="57">
        <v>0.60240963855421692</v>
      </c>
      <c r="P656" s="56">
        <v>3</v>
      </c>
      <c r="Q656" s="57">
        <v>0.62630480167014613</v>
      </c>
      <c r="R656" s="56">
        <v>12</v>
      </c>
      <c r="S656" s="57">
        <v>2.4793388429752068</v>
      </c>
      <c r="T656" s="56"/>
      <c r="U656" s="57"/>
      <c r="V656" s="446" t="s">
        <v>28</v>
      </c>
      <c r="W656" s="343" t="s">
        <v>7406</v>
      </c>
      <c r="X656" s="343" t="s">
        <v>7406</v>
      </c>
      <c r="Y656" s="343" t="s">
        <v>7406</v>
      </c>
      <c r="Z656" s="343" t="s">
        <v>7406</v>
      </c>
      <c r="AA656" s="343" t="s">
        <v>7406</v>
      </c>
      <c r="AB656" s="343" t="s">
        <v>7406</v>
      </c>
      <c r="AC656" s="343"/>
      <c r="AD656" s="9"/>
    </row>
    <row r="657" spans="1:30" ht="20.100000000000001" customHeight="1">
      <c r="A657" s="311"/>
      <c r="B657" s="311"/>
      <c r="C657" s="344"/>
      <c r="D657" s="120" t="s">
        <v>1426</v>
      </c>
      <c r="E657" s="344"/>
      <c r="F657" s="313">
        <v>1</v>
      </c>
      <c r="G657" s="314">
        <v>0.20080321285140562</v>
      </c>
      <c r="H657" s="313">
        <v>1</v>
      </c>
      <c r="I657" s="314">
        <v>0.19607843137254902</v>
      </c>
      <c r="J657" s="313">
        <v>3</v>
      </c>
      <c r="K657" s="314">
        <v>0.58823529411764708</v>
      </c>
      <c r="L657" s="313">
        <v>3</v>
      </c>
      <c r="M657" s="314">
        <v>0.59642147117296218</v>
      </c>
      <c r="N657" s="315">
        <v>4</v>
      </c>
      <c r="O657" s="316">
        <v>0.80321285140562249</v>
      </c>
      <c r="P657" s="315">
        <v>3</v>
      </c>
      <c r="Q657" s="316">
        <v>0.62630480167014613</v>
      </c>
      <c r="R657" s="315">
        <v>4</v>
      </c>
      <c r="S657" s="316">
        <v>0.82644628099173556</v>
      </c>
      <c r="T657" s="315"/>
      <c r="U657" s="316"/>
      <c r="V657" s="447"/>
      <c r="W657" s="344"/>
      <c r="X657" s="344"/>
      <c r="Y657" s="344"/>
      <c r="Z657" s="344"/>
      <c r="AA657" s="344"/>
      <c r="AB657" s="344"/>
      <c r="AC657" s="344"/>
      <c r="AD657" s="311"/>
    </row>
    <row r="658" spans="1:30" ht="20.100000000000001" customHeight="1">
      <c r="A658" s="311"/>
      <c r="B658" s="311"/>
      <c r="C658" s="344"/>
      <c r="D658" s="120" t="s">
        <v>1427</v>
      </c>
      <c r="E658" s="344"/>
      <c r="F658" s="313">
        <v>380</v>
      </c>
      <c r="G658" s="314">
        <v>76.305220883534133</v>
      </c>
      <c r="H658" s="313">
        <v>393</v>
      </c>
      <c r="I658" s="314">
        <v>77.058823529411768</v>
      </c>
      <c r="J658" s="313">
        <v>404</v>
      </c>
      <c r="K658" s="314">
        <v>79.215686274509807</v>
      </c>
      <c r="L658" s="313">
        <v>393</v>
      </c>
      <c r="M658" s="314">
        <v>78.131212723658052</v>
      </c>
      <c r="N658" s="315">
        <v>403</v>
      </c>
      <c r="O658" s="316">
        <v>80.92369477911646</v>
      </c>
      <c r="P658" s="315">
        <v>382</v>
      </c>
      <c r="Q658" s="316">
        <v>79.749478079331936</v>
      </c>
      <c r="R658" s="315">
        <v>380</v>
      </c>
      <c r="S658" s="316">
        <v>78.512396694214871</v>
      </c>
      <c r="T658" s="315"/>
      <c r="U658" s="316"/>
      <c r="V658" s="447"/>
      <c r="W658" s="344"/>
      <c r="X658" s="344"/>
      <c r="Y658" s="344"/>
      <c r="Z658" s="344"/>
      <c r="AA658" s="344"/>
      <c r="AB658" s="344"/>
      <c r="AC658" s="344"/>
      <c r="AD658" s="311"/>
    </row>
    <row r="659" spans="1:30" ht="20.100000000000001" customHeight="1">
      <c r="A659" s="311"/>
      <c r="B659" s="311"/>
      <c r="C659" s="344"/>
      <c r="D659" s="120" t="s">
        <v>1428</v>
      </c>
      <c r="E659" s="344"/>
      <c r="F659" s="313">
        <v>64</v>
      </c>
      <c r="G659" s="314">
        <v>12.85140562248996</v>
      </c>
      <c r="H659" s="313">
        <v>72</v>
      </c>
      <c r="I659" s="314">
        <v>14.117647058823529</v>
      </c>
      <c r="J659" s="313">
        <v>58</v>
      </c>
      <c r="K659" s="314">
        <v>11.372549019607844</v>
      </c>
      <c r="L659" s="313">
        <v>58</v>
      </c>
      <c r="M659" s="314">
        <v>11.530815109343937</v>
      </c>
      <c r="N659" s="315">
        <v>51</v>
      </c>
      <c r="O659" s="316">
        <v>10.240963855421686</v>
      </c>
      <c r="P659" s="315">
        <v>47</v>
      </c>
      <c r="Q659" s="316">
        <v>9.8121085594989559</v>
      </c>
      <c r="R659" s="315">
        <v>47</v>
      </c>
      <c r="S659" s="316">
        <v>9.7107438016528924</v>
      </c>
      <c r="T659" s="315"/>
      <c r="U659" s="316"/>
      <c r="V659" s="447"/>
      <c r="W659" s="344"/>
      <c r="X659" s="344"/>
      <c r="Y659" s="344"/>
      <c r="Z659" s="344"/>
      <c r="AA659" s="344"/>
      <c r="AB659" s="344"/>
      <c r="AC659" s="344"/>
      <c r="AD659" s="311"/>
    </row>
    <row r="660" spans="1:30" ht="20.100000000000001" customHeight="1">
      <c r="A660" s="311"/>
      <c r="B660" s="311"/>
      <c r="C660" s="344"/>
      <c r="D660" s="120" t="s">
        <v>1429</v>
      </c>
      <c r="E660" s="344"/>
      <c r="F660" s="313">
        <v>25</v>
      </c>
      <c r="G660" s="314">
        <v>5.0200803212851408</v>
      </c>
      <c r="H660" s="313">
        <v>21</v>
      </c>
      <c r="I660" s="314">
        <v>4.117647058823529</v>
      </c>
      <c r="J660" s="313">
        <v>16</v>
      </c>
      <c r="K660" s="314">
        <v>3.1372549019607843</v>
      </c>
      <c r="L660" s="313">
        <v>16</v>
      </c>
      <c r="M660" s="314">
        <v>3.1809145129224654</v>
      </c>
      <c r="N660" s="315">
        <v>13</v>
      </c>
      <c r="O660" s="316">
        <v>2.6104417670682731</v>
      </c>
      <c r="P660" s="315">
        <v>19</v>
      </c>
      <c r="Q660" s="316">
        <v>3.9665970772442587</v>
      </c>
      <c r="R660" s="315">
        <v>23</v>
      </c>
      <c r="S660" s="316">
        <v>4.7520661157024797</v>
      </c>
      <c r="T660" s="315"/>
      <c r="U660" s="316"/>
      <c r="V660" s="447"/>
      <c r="W660" s="344"/>
      <c r="X660" s="344"/>
      <c r="Y660" s="344"/>
      <c r="Z660" s="344"/>
      <c r="AA660" s="344"/>
      <c r="AB660" s="344"/>
      <c r="AC660" s="344"/>
      <c r="AD660" s="311"/>
    </row>
    <row r="661" spans="1:30" ht="20.100000000000001" customHeight="1">
      <c r="A661" s="311"/>
      <c r="B661" s="311"/>
      <c r="C661" s="344"/>
      <c r="D661" s="120" t="s">
        <v>1430</v>
      </c>
      <c r="E661" s="344"/>
      <c r="F661" s="313">
        <v>11</v>
      </c>
      <c r="G661" s="314">
        <v>2.2088353413654618</v>
      </c>
      <c r="H661" s="313">
        <v>7</v>
      </c>
      <c r="I661" s="314">
        <v>1.3725490196078431</v>
      </c>
      <c r="J661" s="313">
        <v>9</v>
      </c>
      <c r="K661" s="314">
        <v>1.7647058823529411</v>
      </c>
      <c r="L661" s="313">
        <v>10</v>
      </c>
      <c r="M661" s="314">
        <v>1.9880715705765408</v>
      </c>
      <c r="N661" s="315">
        <v>9</v>
      </c>
      <c r="O661" s="316">
        <v>1.8072289156626506</v>
      </c>
      <c r="P661" s="315">
        <v>7</v>
      </c>
      <c r="Q661" s="316">
        <v>1.4613778705636744</v>
      </c>
      <c r="R661" s="315">
        <v>4</v>
      </c>
      <c r="S661" s="316">
        <v>0.82644628099173556</v>
      </c>
      <c r="T661" s="315"/>
      <c r="U661" s="316"/>
      <c r="V661" s="447"/>
      <c r="W661" s="344"/>
      <c r="X661" s="344"/>
      <c r="Y661" s="344"/>
      <c r="Z661" s="344"/>
      <c r="AA661" s="344"/>
      <c r="AB661" s="344"/>
      <c r="AC661" s="344"/>
      <c r="AD661" s="311"/>
    </row>
    <row r="662" spans="1:30" ht="20.100000000000001" customHeight="1">
      <c r="A662" s="311"/>
      <c r="B662" s="311"/>
      <c r="C662" s="344"/>
      <c r="D662" s="120" t="s">
        <v>1431</v>
      </c>
      <c r="E662" s="344"/>
      <c r="F662" s="313"/>
      <c r="G662" s="314"/>
      <c r="H662" s="313"/>
      <c r="I662" s="314"/>
      <c r="J662" s="313">
        <v>2</v>
      </c>
      <c r="K662" s="314">
        <v>0.39215686274509803</v>
      </c>
      <c r="L662" s="313">
        <v>4</v>
      </c>
      <c r="M662" s="314">
        <v>0.79522862823061635</v>
      </c>
      <c r="N662" s="315">
        <v>3</v>
      </c>
      <c r="O662" s="316">
        <v>0.60240963855421692</v>
      </c>
      <c r="P662" s="315">
        <v>2</v>
      </c>
      <c r="Q662" s="316">
        <v>0.41753653444676408</v>
      </c>
      <c r="R662" s="315">
        <v>3</v>
      </c>
      <c r="S662" s="316">
        <v>0.6198347107438017</v>
      </c>
      <c r="T662" s="315"/>
      <c r="U662" s="316"/>
      <c r="V662" s="447"/>
      <c r="W662" s="344"/>
      <c r="X662" s="344"/>
      <c r="Y662" s="344"/>
      <c r="Z662" s="344"/>
      <c r="AA662" s="344"/>
      <c r="AB662" s="344"/>
      <c r="AC662" s="344"/>
      <c r="AD662" s="311"/>
    </row>
    <row r="663" spans="1:30" ht="20.100000000000001" customHeight="1">
      <c r="A663" s="311"/>
      <c r="B663" s="311"/>
      <c r="C663" s="344"/>
      <c r="D663" s="120" t="s">
        <v>1432</v>
      </c>
      <c r="E663" s="344"/>
      <c r="F663" s="313"/>
      <c r="G663" s="314"/>
      <c r="H663" s="313">
        <v>1</v>
      </c>
      <c r="I663" s="314">
        <v>0.19607843137254902</v>
      </c>
      <c r="J663" s="313">
        <v>2</v>
      </c>
      <c r="K663" s="314">
        <v>0.39215686274509803</v>
      </c>
      <c r="L663" s="313"/>
      <c r="M663" s="314"/>
      <c r="N663" s="315"/>
      <c r="O663" s="316"/>
      <c r="P663" s="315"/>
      <c r="Q663" s="316"/>
      <c r="R663" s="315">
        <v>1</v>
      </c>
      <c r="S663" s="316">
        <v>0.20661157024793389</v>
      </c>
      <c r="T663" s="315"/>
      <c r="U663" s="316"/>
      <c r="V663" s="447"/>
      <c r="W663" s="344"/>
      <c r="X663" s="344"/>
      <c r="Y663" s="344"/>
      <c r="Z663" s="344"/>
      <c r="AA663" s="344"/>
      <c r="AB663" s="344"/>
      <c r="AC663" s="344"/>
      <c r="AD663" s="311"/>
    </row>
    <row r="664" spans="1:30" ht="20.100000000000001" customHeight="1">
      <c r="A664" s="311"/>
      <c r="B664" s="311"/>
      <c r="C664" s="344"/>
      <c r="D664" s="120" t="s">
        <v>1433</v>
      </c>
      <c r="E664" s="344"/>
      <c r="F664" s="313">
        <v>3</v>
      </c>
      <c r="G664" s="314">
        <v>0.60240963855421692</v>
      </c>
      <c r="H664" s="313">
        <v>2</v>
      </c>
      <c r="I664" s="314">
        <v>0.39215686274509803</v>
      </c>
      <c r="J664" s="313">
        <v>2</v>
      </c>
      <c r="K664" s="314">
        <v>0.39215686274509803</v>
      </c>
      <c r="L664" s="313"/>
      <c r="M664" s="314"/>
      <c r="N664" s="315"/>
      <c r="O664" s="316"/>
      <c r="P664" s="315"/>
      <c r="Q664" s="316"/>
      <c r="R664" s="315"/>
      <c r="S664" s="316"/>
      <c r="T664" s="315"/>
      <c r="U664" s="316"/>
      <c r="V664" s="447"/>
      <c r="W664" s="344"/>
      <c r="X664" s="344"/>
      <c r="Y664" s="344"/>
      <c r="Z664" s="344"/>
      <c r="AA664" s="344"/>
      <c r="AB664" s="344"/>
      <c r="AC664" s="344"/>
      <c r="AD664" s="311"/>
    </row>
    <row r="665" spans="1:30" ht="20.100000000000001" customHeight="1">
      <c r="A665" s="311"/>
      <c r="B665" s="311"/>
      <c r="C665" s="344"/>
      <c r="D665" s="120" t="s">
        <v>7801</v>
      </c>
      <c r="E665" s="344"/>
      <c r="F665" s="313"/>
      <c r="G665" s="314"/>
      <c r="H665" s="313"/>
      <c r="I665" s="314"/>
      <c r="J665" s="313"/>
      <c r="K665" s="314"/>
      <c r="L665" s="313"/>
      <c r="M665" s="314"/>
      <c r="N665" s="315"/>
      <c r="O665" s="316"/>
      <c r="P665" s="315"/>
      <c r="Q665" s="316"/>
      <c r="R665" s="315"/>
      <c r="S665" s="316"/>
      <c r="T665" s="315"/>
      <c r="U665" s="316"/>
      <c r="V665" s="447"/>
      <c r="W665" s="344"/>
      <c r="X665" s="344"/>
      <c r="Y665" s="344"/>
      <c r="Z665" s="344"/>
      <c r="AA665" s="344"/>
      <c r="AB665" s="344"/>
      <c r="AC665" s="344"/>
      <c r="AD665" s="311"/>
    </row>
    <row r="666" spans="1:30" ht="20.100000000000001" customHeight="1">
      <c r="A666" s="311"/>
      <c r="B666" s="311"/>
      <c r="C666" s="344"/>
      <c r="D666" s="120" t="s">
        <v>7802</v>
      </c>
      <c r="E666" s="344"/>
      <c r="F666" s="313"/>
      <c r="G666" s="314"/>
      <c r="H666" s="313"/>
      <c r="I666" s="314"/>
      <c r="J666" s="313">
        <v>2</v>
      </c>
      <c r="K666" s="314">
        <v>0.39215686274509803</v>
      </c>
      <c r="L666" s="313">
        <v>1</v>
      </c>
      <c r="M666" s="314">
        <v>0.19880715705765409</v>
      </c>
      <c r="N666" s="315"/>
      <c r="O666" s="316"/>
      <c r="P666" s="315"/>
      <c r="Q666" s="316"/>
      <c r="R666" s="315"/>
      <c r="S666" s="316"/>
      <c r="T666" s="315"/>
      <c r="U666" s="316"/>
      <c r="V666" s="447"/>
      <c r="W666" s="344"/>
      <c r="X666" s="344"/>
      <c r="Y666" s="344"/>
      <c r="Z666" s="344"/>
      <c r="AA666" s="344"/>
      <c r="AB666" s="344"/>
      <c r="AC666" s="344"/>
      <c r="AD666" s="311"/>
    </row>
    <row r="667" spans="1:30" ht="20.100000000000001" customHeight="1">
      <c r="A667" s="311"/>
      <c r="B667" s="311"/>
      <c r="C667" s="344"/>
      <c r="D667" s="120" t="s">
        <v>7803</v>
      </c>
      <c r="E667" s="344"/>
      <c r="F667" s="313"/>
      <c r="G667" s="314"/>
      <c r="H667" s="313"/>
      <c r="I667" s="314"/>
      <c r="J667" s="313"/>
      <c r="K667" s="314"/>
      <c r="L667" s="313"/>
      <c r="M667" s="314"/>
      <c r="N667" s="315"/>
      <c r="O667" s="316"/>
      <c r="P667" s="315"/>
      <c r="Q667" s="316"/>
      <c r="R667" s="315"/>
      <c r="S667" s="316"/>
      <c r="T667" s="315"/>
      <c r="U667" s="316"/>
      <c r="V667" s="447"/>
      <c r="W667" s="344"/>
      <c r="X667" s="344"/>
      <c r="Y667" s="344"/>
      <c r="Z667" s="344"/>
      <c r="AA667" s="344"/>
      <c r="AB667" s="344"/>
      <c r="AC667" s="344"/>
      <c r="AD667" s="311"/>
    </row>
    <row r="668" spans="1:30" ht="20.100000000000001" customHeight="1">
      <c r="A668" s="311"/>
      <c r="B668" s="311"/>
      <c r="C668" s="344"/>
      <c r="D668" s="120" t="s">
        <v>7804</v>
      </c>
      <c r="E668" s="344"/>
      <c r="F668" s="313"/>
      <c r="G668" s="314"/>
      <c r="H668" s="313"/>
      <c r="I668" s="314"/>
      <c r="J668" s="313"/>
      <c r="K668" s="314"/>
      <c r="L668" s="313"/>
      <c r="M668" s="314"/>
      <c r="N668" s="315"/>
      <c r="O668" s="316"/>
      <c r="P668" s="315">
        <v>1</v>
      </c>
      <c r="Q668" s="316">
        <v>0.20876826722338204</v>
      </c>
      <c r="R668" s="315"/>
      <c r="S668" s="316"/>
      <c r="T668" s="315"/>
      <c r="U668" s="316"/>
      <c r="V668" s="447"/>
      <c r="W668" s="344"/>
      <c r="X668" s="344"/>
      <c r="Y668" s="344"/>
      <c r="Z668" s="344"/>
      <c r="AA668" s="344"/>
      <c r="AB668" s="344"/>
      <c r="AC668" s="344"/>
      <c r="AD668" s="311"/>
    </row>
    <row r="669" spans="1:30" ht="20.100000000000001" customHeight="1">
      <c r="A669" s="311"/>
      <c r="B669" s="311"/>
      <c r="C669" s="344"/>
      <c r="D669" s="120" t="s">
        <v>7805</v>
      </c>
      <c r="E669" s="344"/>
      <c r="F669" s="313">
        <v>5</v>
      </c>
      <c r="G669" s="314">
        <v>1.0040160642570282</v>
      </c>
      <c r="H669" s="313">
        <v>5</v>
      </c>
      <c r="I669" s="314">
        <v>0.98039215686274506</v>
      </c>
      <c r="J669" s="313">
        <v>5</v>
      </c>
      <c r="K669" s="314">
        <v>0.98039215686274506</v>
      </c>
      <c r="L669" s="313">
        <v>6</v>
      </c>
      <c r="M669" s="314">
        <v>1.1928429423459244</v>
      </c>
      <c r="N669" s="315">
        <v>6</v>
      </c>
      <c r="O669" s="316">
        <v>1.2048192771084338</v>
      </c>
      <c r="P669" s="315">
        <v>9</v>
      </c>
      <c r="Q669" s="316">
        <v>1.8789144050104385</v>
      </c>
      <c r="R669" s="315">
        <v>6</v>
      </c>
      <c r="S669" s="316">
        <v>1.2396694214876034</v>
      </c>
      <c r="T669" s="315"/>
      <c r="U669" s="316"/>
      <c r="V669" s="447"/>
      <c r="W669" s="344"/>
      <c r="X669" s="344"/>
      <c r="Y669" s="344"/>
      <c r="Z669" s="344"/>
      <c r="AA669" s="344"/>
      <c r="AB669" s="344"/>
      <c r="AC669" s="344"/>
      <c r="AD669" s="311"/>
    </row>
    <row r="670" spans="1:30" ht="20.100000000000001" customHeight="1">
      <c r="A670" s="311"/>
      <c r="B670" s="311"/>
      <c r="C670" s="344"/>
      <c r="D670" s="120" t="s">
        <v>6937</v>
      </c>
      <c r="E670" s="344"/>
      <c r="F670" s="313"/>
      <c r="G670" s="314"/>
      <c r="H670" s="313"/>
      <c r="I670" s="314"/>
      <c r="J670" s="313">
        <v>1</v>
      </c>
      <c r="K670" s="314">
        <v>0.19607843137254902</v>
      </c>
      <c r="L670" s="313"/>
      <c r="M670" s="314"/>
      <c r="N670" s="315">
        <v>1</v>
      </c>
      <c r="O670" s="316">
        <v>0.20080321285140562</v>
      </c>
      <c r="P670" s="315">
        <v>1</v>
      </c>
      <c r="Q670" s="316">
        <v>0.20876826722338204</v>
      </c>
      <c r="R670" s="315">
        <v>1</v>
      </c>
      <c r="S670" s="316">
        <v>0.20661157024793389</v>
      </c>
      <c r="T670" s="315"/>
      <c r="U670" s="316"/>
      <c r="V670" s="447"/>
      <c r="W670" s="344"/>
      <c r="X670" s="344"/>
      <c r="Y670" s="344"/>
      <c r="Z670" s="344"/>
      <c r="AA670" s="344"/>
      <c r="AB670" s="344"/>
      <c r="AC670" s="344"/>
      <c r="AD670" s="311"/>
    </row>
    <row r="671" spans="1:30" ht="20.100000000000001" customHeight="1">
      <c r="A671" s="311"/>
      <c r="B671" s="311"/>
      <c r="C671" s="344"/>
      <c r="D671" s="120" t="s">
        <v>7806</v>
      </c>
      <c r="E671" s="344"/>
      <c r="F671" s="313"/>
      <c r="G671" s="314"/>
      <c r="H671" s="313"/>
      <c r="I671" s="314"/>
      <c r="J671" s="313"/>
      <c r="K671" s="314"/>
      <c r="L671" s="313"/>
      <c r="M671" s="314"/>
      <c r="N671" s="315"/>
      <c r="O671" s="316"/>
      <c r="P671" s="315"/>
      <c r="Q671" s="316"/>
      <c r="R671" s="315"/>
      <c r="S671" s="316"/>
      <c r="T671" s="315"/>
      <c r="U671" s="316"/>
      <c r="V671" s="447"/>
      <c r="W671" s="344"/>
      <c r="X671" s="344"/>
      <c r="Y671" s="344"/>
      <c r="Z671" s="344"/>
      <c r="AA671" s="344"/>
      <c r="AB671" s="344"/>
      <c r="AC671" s="344"/>
      <c r="AD671" s="311"/>
    </row>
    <row r="672" spans="1:30" ht="20.100000000000001" customHeight="1">
      <c r="A672" s="311"/>
      <c r="B672" s="311"/>
      <c r="C672" s="344"/>
      <c r="D672" s="120" t="s">
        <v>7807</v>
      </c>
      <c r="E672" s="344"/>
      <c r="F672" s="313">
        <v>3</v>
      </c>
      <c r="G672" s="314">
        <v>0.60240963855421692</v>
      </c>
      <c r="H672" s="313">
        <v>2</v>
      </c>
      <c r="I672" s="314">
        <v>0.39215686274509803</v>
      </c>
      <c r="J672" s="313">
        <v>3</v>
      </c>
      <c r="K672" s="314">
        <v>0.58823529411764708</v>
      </c>
      <c r="L672" s="313">
        <v>3</v>
      </c>
      <c r="M672" s="314">
        <v>0.59642147117296218</v>
      </c>
      <c r="N672" s="315">
        <v>2</v>
      </c>
      <c r="O672" s="316">
        <v>0.40160642570281124</v>
      </c>
      <c r="P672" s="315">
        <v>3</v>
      </c>
      <c r="Q672" s="316">
        <v>0.62630480167014613</v>
      </c>
      <c r="R672" s="315">
        <v>2</v>
      </c>
      <c r="S672" s="316">
        <v>0.41322314049586778</v>
      </c>
      <c r="T672" s="315"/>
      <c r="U672" s="316"/>
      <c r="V672" s="447"/>
      <c r="W672" s="344"/>
      <c r="X672" s="344"/>
      <c r="Y672" s="344"/>
      <c r="Z672" s="344"/>
      <c r="AA672" s="344"/>
      <c r="AB672" s="344"/>
      <c r="AC672" s="344"/>
      <c r="AD672" s="311"/>
    </row>
    <row r="673" spans="1:30" ht="20.100000000000001" customHeight="1">
      <c r="A673" s="311"/>
      <c r="B673" s="311"/>
      <c r="C673" s="344"/>
      <c r="D673" s="120" t="s">
        <v>7808</v>
      </c>
      <c r="E673" s="344"/>
      <c r="F673" s="313">
        <v>1</v>
      </c>
      <c r="G673" s="314">
        <v>0.20080321285140562</v>
      </c>
      <c r="H673" s="313">
        <v>3</v>
      </c>
      <c r="I673" s="314">
        <v>0.58823529411764708</v>
      </c>
      <c r="J673" s="313">
        <v>3</v>
      </c>
      <c r="K673" s="314">
        <v>0.58823529411764708</v>
      </c>
      <c r="L673" s="313">
        <v>2</v>
      </c>
      <c r="M673" s="314">
        <v>0.39761431411530818</v>
      </c>
      <c r="N673" s="315">
        <v>3</v>
      </c>
      <c r="O673" s="316">
        <v>0.60240963855421692</v>
      </c>
      <c r="P673" s="315">
        <v>2</v>
      </c>
      <c r="Q673" s="316">
        <v>0.41753653444676408</v>
      </c>
      <c r="R673" s="315">
        <v>1</v>
      </c>
      <c r="S673" s="316">
        <v>0.20661157024793389</v>
      </c>
      <c r="T673" s="315"/>
      <c r="U673" s="316"/>
      <c r="V673" s="447"/>
      <c r="W673" s="344"/>
      <c r="X673" s="344"/>
      <c r="Y673" s="344"/>
      <c r="Z673" s="344"/>
      <c r="AA673" s="344"/>
      <c r="AB673" s="344"/>
      <c r="AC673" s="344"/>
      <c r="AD673" s="311"/>
    </row>
    <row r="674" spans="1:30" ht="20.100000000000001" customHeight="1">
      <c r="A674" s="311"/>
      <c r="B674" s="311"/>
      <c r="C674" s="344"/>
      <c r="D674" s="120" t="s">
        <v>7809</v>
      </c>
      <c r="E674" s="344"/>
      <c r="F674" s="313"/>
      <c r="G674" s="314"/>
      <c r="H674" s="313"/>
      <c r="I674" s="314"/>
      <c r="J674" s="313"/>
      <c r="K674" s="314"/>
      <c r="L674" s="313"/>
      <c r="M674" s="314"/>
      <c r="N674" s="315"/>
      <c r="O674" s="316"/>
      <c r="P674" s="315"/>
      <c r="Q674" s="316"/>
      <c r="R674" s="315"/>
      <c r="S674" s="316"/>
      <c r="T674" s="315"/>
      <c r="U674" s="316"/>
      <c r="V674" s="447"/>
      <c r="W674" s="344"/>
      <c r="X674" s="344"/>
      <c r="Y674" s="344"/>
      <c r="Z674" s="344"/>
      <c r="AA674" s="344"/>
      <c r="AB674" s="344"/>
      <c r="AC674" s="344"/>
      <c r="AD674" s="311"/>
    </row>
    <row r="675" spans="1:30" ht="20.100000000000001" customHeight="1">
      <c r="A675" s="311"/>
      <c r="B675" s="311"/>
      <c r="C675" s="344"/>
      <c r="D675" s="85" t="s">
        <v>1959</v>
      </c>
      <c r="E675" s="344"/>
      <c r="F675" s="313"/>
      <c r="G675" s="314"/>
      <c r="H675" s="313"/>
      <c r="I675" s="314"/>
      <c r="J675" s="313"/>
      <c r="K675" s="314"/>
      <c r="L675" s="313"/>
      <c r="M675" s="314"/>
      <c r="N675" s="315"/>
      <c r="O675" s="316"/>
      <c r="P675" s="315"/>
      <c r="Q675" s="316"/>
      <c r="R675" s="315"/>
      <c r="S675" s="316"/>
      <c r="T675" s="315"/>
      <c r="U675" s="316"/>
      <c r="V675" s="447"/>
      <c r="W675" s="344"/>
      <c r="X675" s="344"/>
      <c r="Y675" s="344"/>
      <c r="Z675" s="344"/>
      <c r="AA675" s="344"/>
      <c r="AB675" s="344"/>
      <c r="AC675" s="344"/>
      <c r="AD675" s="311"/>
    </row>
    <row r="676" spans="1:30" ht="20.100000000000001" customHeight="1">
      <c r="A676" s="311"/>
      <c r="B676" s="311"/>
      <c r="C676" s="344"/>
      <c r="D676" s="85" t="s">
        <v>1960</v>
      </c>
      <c r="E676" s="344"/>
      <c r="F676" s="313"/>
      <c r="G676" s="314"/>
      <c r="H676" s="313"/>
      <c r="I676" s="314"/>
      <c r="J676" s="313"/>
      <c r="K676" s="314"/>
      <c r="L676" s="313"/>
      <c r="M676" s="314"/>
      <c r="N676" s="315"/>
      <c r="O676" s="316"/>
      <c r="P676" s="315"/>
      <c r="Q676" s="316"/>
      <c r="R676" s="315"/>
      <c r="S676" s="316"/>
      <c r="T676" s="315"/>
      <c r="U676" s="316"/>
      <c r="V676" s="447"/>
      <c r="W676" s="344"/>
      <c r="X676" s="344"/>
      <c r="Y676" s="344"/>
      <c r="Z676" s="344"/>
      <c r="AA676" s="344"/>
      <c r="AB676" s="344"/>
      <c r="AC676" s="344"/>
      <c r="AD676" s="311"/>
    </row>
    <row r="677" spans="1:30" ht="20.100000000000001" customHeight="1">
      <c r="A677" s="9" t="s">
        <v>5992</v>
      </c>
      <c r="B677" s="9" t="s">
        <v>180</v>
      </c>
      <c r="C677" s="343" t="s">
        <v>7746</v>
      </c>
      <c r="D677" s="119" t="s">
        <v>1425</v>
      </c>
      <c r="E677" s="343" t="s">
        <v>7309</v>
      </c>
      <c r="F677" s="11">
        <v>2</v>
      </c>
      <c r="G677" s="12">
        <v>0.42643923240938164</v>
      </c>
      <c r="H677" s="11">
        <v>1</v>
      </c>
      <c r="I677" s="12">
        <v>0.20920502092050208</v>
      </c>
      <c r="J677" s="11">
        <v>3</v>
      </c>
      <c r="K677" s="12">
        <v>0.625</v>
      </c>
      <c r="L677" s="11">
        <v>2</v>
      </c>
      <c r="M677" s="12">
        <v>0.42105263157894735</v>
      </c>
      <c r="N677" s="56">
        <v>2</v>
      </c>
      <c r="O677" s="57">
        <v>0.42105263157894735</v>
      </c>
      <c r="P677" s="56">
        <v>2</v>
      </c>
      <c r="Q677" s="57">
        <v>0.44742729306487694</v>
      </c>
      <c r="R677" s="56">
        <v>4</v>
      </c>
      <c r="S677" s="57">
        <v>0.8928571428571429</v>
      </c>
      <c r="T677" s="56"/>
      <c r="U677" s="57"/>
      <c r="V677" s="446" t="s">
        <v>28</v>
      </c>
      <c r="W677" s="343" t="s">
        <v>7406</v>
      </c>
      <c r="X677" s="343" t="s">
        <v>7406</v>
      </c>
      <c r="Y677" s="343" t="s">
        <v>7406</v>
      </c>
      <c r="Z677" s="343" t="s">
        <v>7406</v>
      </c>
      <c r="AA677" s="343" t="s">
        <v>7406</v>
      </c>
      <c r="AB677" s="343" t="s">
        <v>7406</v>
      </c>
      <c r="AC677" s="343"/>
      <c r="AD677" s="9"/>
    </row>
    <row r="678" spans="1:30" ht="20.100000000000001" customHeight="1">
      <c r="A678" s="311"/>
      <c r="B678" s="311"/>
      <c r="C678" s="344"/>
      <c r="D678" s="120" t="s">
        <v>1426</v>
      </c>
      <c r="E678" s="344"/>
      <c r="F678" s="313"/>
      <c r="G678" s="314"/>
      <c r="H678" s="313"/>
      <c r="I678" s="314"/>
      <c r="J678" s="313"/>
      <c r="K678" s="314"/>
      <c r="L678" s="313"/>
      <c r="M678" s="314"/>
      <c r="N678" s="315"/>
      <c r="O678" s="316"/>
      <c r="P678" s="315"/>
      <c r="Q678" s="316"/>
      <c r="R678" s="315"/>
      <c r="S678" s="316"/>
      <c r="T678" s="315"/>
      <c r="U678" s="316"/>
      <c r="V678" s="447"/>
      <c r="W678" s="344"/>
      <c r="X678" s="344"/>
      <c r="Y678" s="344"/>
      <c r="Z678" s="344"/>
      <c r="AA678" s="344"/>
      <c r="AB678" s="344"/>
      <c r="AC678" s="344"/>
      <c r="AD678" s="311"/>
    </row>
    <row r="679" spans="1:30" ht="20.100000000000001" customHeight="1">
      <c r="A679" s="311"/>
      <c r="B679" s="311"/>
      <c r="C679" s="344"/>
      <c r="D679" s="120" t="s">
        <v>1427</v>
      </c>
      <c r="E679" s="344"/>
      <c r="F679" s="313">
        <v>7</v>
      </c>
      <c r="G679" s="314">
        <v>1.4925373134328359</v>
      </c>
      <c r="H679" s="313">
        <v>11</v>
      </c>
      <c r="I679" s="314">
        <v>2.3012552301255229</v>
      </c>
      <c r="J679" s="313">
        <v>5</v>
      </c>
      <c r="K679" s="314">
        <v>1.0416666666666667</v>
      </c>
      <c r="L679" s="313">
        <v>18</v>
      </c>
      <c r="M679" s="314">
        <v>3.7894736842105261</v>
      </c>
      <c r="N679" s="315">
        <v>13</v>
      </c>
      <c r="O679" s="316">
        <v>2.736842105263158</v>
      </c>
      <c r="P679" s="315">
        <v>11</v>
      </c>
      <c r="Q679" s="316">
        <v>2.4608501118568231</v>
      </c>
      <c r="R679" s="315">
        <v>24</v>
      </c>
      <c r="S679" s="316">
        <v>5.3571428571428568</v>
      </c>
      <c r="T679" s="315"/>
      <c r="U679" s="316"/>
      <c r="V679" s="447"/>
      <c r="W679" s="344"/>
      <c r="X679" s="344"/>
      <c r="Y679" s="344"/>
      <c r="Z679" s="344"/>
      <c r="AA679" s="344"/>
      <c r="AB679" s="344"/>
      <c r="AC679" s="344"/>
      <c r="AD679" s="311"/>
    </row>
    <row r="680" spans="1:30" ht="20.100000000000001" customHeight="1">
      <c r="A680" s="311"/>
      <c r="B680" s="311"/>
      <c r="C680" s="344"/>
      <c r="D680" s="120" t="s">
        <v>1428</v>
      </c>
      <c r="E680" s="344"/>
      <c r="F680" s="313">
        <v>342</v>
      </c>
      <c r="G680" s="314">
        <v>72.921108742004265</v>
      </c>
      <c r="H680" s="313">
        <v>352</v>
      </c>
      <c r="I680" s="314">
        <v>73.640167364016733</v>
      </c>
      <c r="J680" s="313">
        <v>367</v>
      </c>
      <c r="K680" s="314">
        <v>76.458333333333329</v>
      </c>
      <c r="L680" s="313">
        <v>354</v>
      </c>
      <c r="M680" s="314">
        <v>74.526315789473685</v>
      </c>
      <c r="N680" s="315">
        <v>364</v>
      </c>
      <c r="O680" s="316">
        <v>76.631578947368425</v>
      </c>
      <c r="P680" s="315">
        <v>339</v>
      </c>
      <c r="Q680" s="316">
        <v>75.838926174496649</v>
      </c>
      <c r="R680" s="315">
        <v>327</v>
      </c>
      <c r="S680" s="316">
        <v>72.991071428571431</v>
      </c>
      <c r="T680" s="315"/>
      <c r="U680" s="316"/>
      <c r="V680" s="447"/>
      <c r="W680" s="344"/>
      <c r="X680" s="344"/>
      <c r="Y680" s="344"/>
      <c r="Z680" s="344"/>
      <c r="AA680" s="344"/>
      <c r="AB680" s="344"/>
      <c r="AC680" s="344"/>
      <c r="AD680" s="311"/>
    </row>
    <row r="681" spans="1:30" ht="20.100000000000001" customHeight="1">
      <c r="A681" s="311"/>
      <c r="B681" s="311"/>
      <c r="C681" s="344"/>
      <c r="D681" s="120" t="s">
        <v>1429</v>
      </c>
      <c r="E681" s="344"/>
      <c r="F681" s="313">
        <v>77</v>
      </c>
      <c r="G681" s="314">
        <v>16.417910447761194</v>
      </c>
      <c r="H681" s="313">
        <v>80</v>
      </c>
      <c r="I681" s="314">
        <v>16.736401673640167</v>
      </c>
      <c r="J681" s="313">
        <v>66</v>
      </c>
      <c r="K681" s="314">
        <v>13.75</v>
      </c>
      <c r="L681" s="313">
        <v>60</v>
      </c>
      <c r="M681" s="314">
        <v>12.631578947368421</v>
      </c>
      <c r="N681" s="315">
        <v>62</v>
      </c>
      <c r="O681" s="316">
        <v>13.052631578947368</v>
      </c>
      <c r="P681" s="315">
        <v>58</v>
      </c>
      <c r="Q681" s="316">
        <v>12.975391498881432</v>
      </c>
      <c r="R681" s="315">
        <v>50</v>
      </c>
      <c r="S681" s="316">
        <v>11.160714285714286</v>
      </c>
      <c r="T681" s="315"/>
      <c r="U681" s="316"/>
      <c r="V681" s="447"/>
      <c r="W681" s="344"/>
      <c r="X681" s="344"/>
      <c r="Y681" s="344"/>
      <c r="Z681" s="344"/>
      <c r="AA681" s="344"/>
      <c r="AB681" s="344"/>
      <c r="AC681" s="344"/>
      <c r="AD681" s="311"/>
    </row>
    <row r="682" spans="1:30" ht="20.100000000000001" customHeight="1">
      <c r="A682" s="311"/>
      <c r="B682" s="311"/>
      <c r="C682" s="344"/>
      <c r="D682" s="120" t="s">
        <v>1430</v>
      </c>
      <c r="E682" s="344"/>
      <c r="F682" s="313">
        <v>14</v>
      </c>
      <c r="G682" s="314">
        <v>2.9850746268656718</v>
      </c>
      <c r="H682" s="313">
        <v>16</v>
      </c>
      <c r="I682" s="314">
        <v>3.3472803347280333</v>
      </c>
      <c r="J682" s="313">
        <v>15</v>
      </c>
      <c r="K682" s="314">
        <v>3.125</v>
      </c>
      <c r="L682" s="313">
        <v>14</v>
      </c>
      <c r="M682" s="314">
        <v>2.9473684210526314</v>
      </c>
      <c r="N682" s="315">
        <v>12</v>
      </c>
      <c r="O682" s="316">
        <v>2.5263157894736841</v>
      </c>
      <c r="P682" s="315">
        <v>15</v>
      </c>
      <c r="Q682" s="316">
        <v>3.3557046979865772</v>
      </c>
      <c r="R682" s="315">
        <v>21</v>
      </c>
      <c r="S682" s="316">
        <v>4.6875</v>
      </c>
      <c r="T682" s="315"/>
      <c r="U682" s="316"/>
      <c r="V682" s="447"/>
      <c r="W682" s="344"/>
      <c r="X682" s="344"/>
      <c r="Y682" s="344"/>
      <c r="Z682" s="344"/>
      <c r="AA682" s="344"/>
      <c r="AB682" s="344"/>
      <c r="AC682" s="344"/>
      <c r="AD682" s="311"/>
    </row>
    <row r="683" spans="1:30" ht="20.100000000000001" customHeight="1">
      <c r="A683" s="311"/>
      <c r="B683" s="311"/>
      <c r="C683" s="344"/>
      <c r="D683" s="120" t="s">
        <v>1431</v>
      </c>
      <c r="E683" s="344"/>
      <c r="F683" s="313">
        <v>17</v>
      </c>
      <c r="G683" s="314">
        <v>3.624733475479744</v>
      </c>
      <c r="H683" s="313">
        <v>11</v>
      </c>
      <c r="I683" s="314">
        <v>2.3012552301255229</v>
      </c>
      <c r="J683" s="313">
        <v>12</v>
      </c>
      <c r="K683" s="314">
        <v>2.5</v>
      </c>
      <c r="L683" s="313">
        <v>14</v>
      </c>
      <c r="M683" s="314">
        <v>2.9473684210526314</v>
      </c>
      <c r="N683" s="315">
        <v>11</v>
      </c>
      <c r="O683" s="316">
        <v>2.3157894736842106</v>
      </c>
      <c r="P683" s="315">
        <v>11</v>
      </c>
      <c r="Q683" s="316">
        <v>2.4608501118568231</v>
      </c>
      <c r="R683" s="315">
        <v>11</v>
      </c>
      <c r="S683" s="316">
        <v>2.4553571428571428</v>
      </c>
      <c r="T683" s="315"/>
      <c r="U683" s="316"/>
      <c r="V683" s="447"/>
      <c r="W683" s="344"/>
      <c r="X683" s="344"/>
      <c r="Y683" s="344"/>
      <c r="Z683" s="344"/>
      <c r="AA683" s="344"/>
      <c r="AB683" s="344"/>
      <c r="AC683" s="344"/>
      <c r="AD683" s="311"/>
    </row>
    <row r="684" spans="1:30" ht="20.100000000000001" customHeight="1">
      <c r="A684" s="311"/>
      <c r="B684" s="311"/>
      <c r="C684" s="344"/>
      <c r="D684" s="120" t="s">
        <v>1432</v>
      </c>
      <c r="E684" s="344"/>
      <c r="F684" s="313">
        <v>1</v>
      </c>
      <c r="G684" s="314">
        <v>0.21321961620469082</v>
      </c>
      <c r="H684" s="313"/>
      <c r="I684" s="314"/>
      <c r="J684" s="313">
        <v>1</v>
      </c>
      <c r="K684" s="314">
        <v>0.20833333333333334</v>
      </c>
      <c r="L684" s="313">
        <v>1</v>
      </c>
      <c r="M684" s="314">
        <v>0.21052631578947367</v>
      </c>
      <c r="N684" s="315">
        <v>3</v>
      </c>
      <c r="O684" s="316">
        <v>0.63157894736842102</v>
      </c>
      <c r="P684" s="315">
        <v>2</v>
      </c>
      <c r="Q684" s="316">
        <v>0.44742729306487694</v>
      </c>
      <c r="R684" s="315">
        <v>4</v>
      </c>
      <c r="S684" s="316">
        <v>0.8928571428571429</v>
      </c>
      <c r="T684" s="315"/>
      <c r="U684" s="316"/>
      <c r="V684" s="447"/>
      <c r="W684" s="344"/>
      <c r="X684" s="344"/>
      <c r="Y684" s="344"/>
      <c r="Z684" s="344"/>
      <c r="AA684" s="344"/>
      <c r="AB684" s="344"/>
      <c r="AC684" s="344"/>
      <c r="AD684" s="311"/>
    </row>
    <row r="685" spans="1:30" ht="20.100000000000001" customHeight="1">
      <c r="A685" s="311"/>
      <c r="B685" s="311"/>
      <c r="C685" s="344"/>
      <c r="D685" s="120" t="s">
        <v>1433</v>
      </c>
      <c r="E685" s="344"/>
      <c r="F685" s="313"/>
      <c r="G685" s="314"/>
      <c r="H685" s="313"/>
      <c r="I685" s="314"/>
      <c r="J685" s="313"/>
      <c r="K685" s="314"/>
      <c r="L685" s="313"/>
      <c r="M685" s="314"/>
      <c r="N685" s="315"/>
      <c r="O685" s="316"/>
      <c r="P685" s="315"/>
      <c r="Q685" s="316"/>
      <c r="R685" s="315"/>
      <c r="S685" s="316"/>
      <c r="T685" s="315"/>
      <c r="U685" s="316"/>
      <c r="V685" s="447"/>
      <c r="W685" s="344"/>
      <c r="X685" s="344"/>
      <c r="Y685" s="344"/>
      <c r="Z685" s="344"/>
      <c r="AA685" s="344"/>
      <c r="AB685" s="344"/>
      <c r="AC685" s="344"/>
      <c r="AD685" s="311"/>
    </row>
    <row r="686" spans="1:30" ht="20.100000000000001" customHeight="1">
      <c r="A686" s="311"/>
      <c r="B686" s="311"/>
      <c r="C686" s="344"/>
      <c r="D686" s="120" t="s">
        <v>7801</v>
      </c>
      <c r="E686" s="344"/>
      <c r="F686" s="313">
        <v>1</v>
      </c>
      <c r="G686" s="314">
        <v>0.21321961620469082</v>
      </c>
      <c r="H686" s="313">
        <v>1</v>
      </c>
      <c r="I686" s="314">
        <v>0.20920502092050208</v>
      </c>
      <c r="J686" s="313"/>
      <c r="K686" s="314"/>
      <c r="L686" s="313"/>
      <c r="M686" s="314"/>
      <c r="N686" s="315"/>
      <c r="O686" s="316"/>
      <c r="P686" s="315"/>
      <c r="Q686" s="316"/>
      <c r="R686" s="315"/>
      <c r="S686" s="316"/>
      <c r="T686" s="315"/>
      <c r="U686" s="316"/>
      <c r="V686" s="447"/>
      <c r="W686" s="344"/>
      <c r="X686" s="344"/>
      <c r="Y686" s="344"/>
      <c r="Z686" s="344"/>
      <c r="AA686" s="344"/>
      <c r="AB686" s="344"/>
      <c r="AC686" s="344"/>
      <c r="AD686" s="311"/>
    </row>
    <row r="687" spans="1:30" ht="20.100000000000001" customHeight="1">
      <c r="A687" s="311"/>
      <c r="B687" s="311"/>
      <c r="C687" s="344"/>
      <c r="D687" s="120" t="s">
        <v>7802</v>
      </c>
      <c r="E687" s="344"/>
      <c r="F687" s="313"/>
      <c r="G687" s="314"/>
      <c r="H687" s="313"/>
      <c r="I687" s="314"/>
      <c r="J687" s="313"/>
      <c r="K687" s="314"/>
      <c r="L687" s="313"/>
      <c r="M687" s="314"/>
      <c r="N687" s="315"/>
      <c r="O687" s="316"/>
      <c r="P687" s="315"/>
      <c r="Q687" s="316"/>
      <c r="R687" s="315"/>
      <c r="S687" s="316"/>
      <c r="T687" s="315"/>
      <c r="U687" s="316"/>
      <c r="V687" s="447"/>
      <c r="W687" s="344"/>
      <c r="X687" s="344"/>
      <c r="Y687" s="344"/>
      <c r="Z687" s="344"/>
      <c r="AA687" s="344"/>
      <c r="AB687" s="344"/>
      <c r="AC687" s="344"/>
      <c r="AD687" s="311"/>
    </row>
    <row r="688" spans="1:30" ht="20.100000000000001" customHeight="1">
      <c r="A688" s="311"/>
      <c r="B688" s="311"/>
      <c r="C688" s="344"/>
      <c r="D688" s="120" t="s">
        <v>7803</v>
      </c>
      <c r="E688" s="344"/>
      <c r="F688" s="313"/>
      <c r="G688" s="314"/>
      <c r="H688" s="313"/>
      <c r="I688" s="314"/>
      <c r="J688" s="313"/>
      <c r="K688" s="314"/>
      <c r="L688" s="313">
        <v>1</v>
      </c>
      <c r="M688" s="314">
        <v>0.21052631578947367</v>
      </c>
      <c r="N688" s="315"/>
      <c r="O688" s="316"/>
      <c r="P688" s="315"/>
      <c r="Q688" s="316"/>
      <c r="R688" s="315"/>
      <c r="S688" s="316"/>
      <c r="T688" s="315"/>
      <c r="U688" s="316"/>
      <c r="V688" s="447"/>
      <c r="W688" s="344"/>
      <c r="X688" s="344"/>
      <c r="Y688" s="344"/>
      <c r="Z688" s="344"/>
      <c r="AA688" s="344"/>
      <c r="AB688" s="344"/>
      <c r="AC688" s="344"/>
      <c r="AD688" s="311"/>
    </row>
    <row r="689" spans="1:30" ht="20.100000000000001" customHeight="1">
      <c r="A689" s="311"/>
      <c r="B689" s="311"/>
      <c r="C689" s="344"/>
      <c r="D689" s="120" t="s">
        <v>7804</v>
      </c>
      <c r="E689" s="344"/>
      <c r="F689" s="313"/>
      <c r="G689" s="314"/>
      <c r="H689" s="313"/>
      <c r="I689" s="314"/>
      <c r="J689" s="313"/>
      <c r="K689" s="314"/>
      <c r="L689" s="313"/>
      <c r="M689" s="314"/>
      <c r="N689" s="315"/>
      <c r="O689" s="316"/>
      <c r="P689" s="315"/>
      <c r="Q689" s="316"/>
      <c r="R689" s="315"/>
      <c r="S689" s="316"/>
      <c r="T689" s="315"/>
      <c r="U689" s="316"/>
      <c r="V689" s="447"/>
      <c r="W689" s="344"/>
      <c r="X689" s="344"/>
      <c r="Y689" s="344"/>
      <c r="Z689" s="344"/>
      <c r="AA689" s="344"/>
      <c r="AB689" s="344"/>
      <c r="AC689" s="344"/>
      <c r="AD689" s="311"/>
    </row>
    <row r="690" spans="1:30" ht="20.100000000000001" customHeight="1">
      <c r="A690" s="311"/>
      <c r="B690" s="311"/>
      <c r="C690" s="344"/>
      <c r="D690" s="120" t="s">
        <v>7805</v>
      </c>
      <c r="E690" s="344"/>
      <c r="F690" s="313">
        <v>4</v>
      </c>
      <c r="G690" s="314">
        <v>0.85287846481876328</v>
      </c>
      <c r="H690" s="313">
        <v>3</v>
      </c>
      <c r="I690" s="314">
        <v>0.62761506276150625</v>
      </c>
      <c r="J690" s="313">
        <v>5</v>
      </c>
      <c r="K690" s="314">
        <v>1.0416666666666667</v>
      </c>
      <c r="L690" s="313">
        <v>3</v>
      </c>
      <c r="M690" s="314">
        <v>0.63157894736842102</v>
      </c>
      <c r="N690" s="315">
        <v>3</v>
      </c>
      <c r="O690" s="316">
        <v>0.63157894736842102</v>
      </c>
      <c r="P690" s="315">
        <v>3</v>
      </c>
      <c r="Q690" s="316">
        <v>0.67114093959731547</v>
      </c>
      <c r="R690" s="315">
        <v>4</v>
      </c>
      <c r="S690" s="316">
        <v>0.8928571428571429</v>
      </c>
      <c r="T690" s="315"/>
      <c r="U690" s="316"/>
      <c r="V690" s="447"/>
      <c r="W690" s="344"/>
      <c r="X690" s="344"/>
      <c r="Y690" s="344"/>
      <c r="Z690" s="344"/>
      <c r="AA690" s="344"/>
      <c r="AB690" s="344"/>
      <c r="AC690" s="344"/>
      <c r="AD690" s="311"/>
    </row>
    <row r="691" spans="1:30" ht="20.100000000000001" customHeight="1">
      <c r="A691" s="311"/>
      <c r="B691" s="311"/>
      <c r="C691" s="344"/>
      <c r="D691" s="120" t="s">
        <v>6937</v>
      </c>
      <c r="E691" s="344"/>
      <c r="F691" s="313">
        <v>1</v>
      </c>
      <c r="G691" s="314">
        <v>0.21321961620469082</v>
      </c>
      <c r="H691" s="313">
        <v>1</v>
      </c>
      <c r="I691" s="314">
        <v>0.20920502092050208</v>
      </c>
      <c r="J691" s="313">
        <v>1</v>
      </c>
      <c r="K691" s="314">
        <v>0.20833333333333334</v>
      </c>
      <c r="L691" s="313">
        <v>2</v>
      </c>
      <c r="M691" s="314">
        <v>0.42105263157894735</v>
      </c>
      <c r="N691" s="315">
        <v>1</v>
      </c>
      <c r="O691" s="316">
        <v>0.21052631578947367</v>
      </c>
      <c r="P691" s="315">
        <v>1</v>
      </c>
      <c r="Q691" s="316">
        <v>0.22371364653243847</v>
      </c>
      <c r="R691" s="315">
        <v>2</v>
      </c>
      <c r="S691" s="316">
        <v>0.44642857142857145</v>
      </c>
      <c r="T691" s="315"/>
      <c r="U691" s="316"/>
      <c r="V691" s="447"/>
      <c r="W691" s="344"/>
      <c r="X691" s="344"/>
      <c r="Y691" s="344"/>
      <c r="Z691" s="344"/>
      <c r="AA691" s="344"/>
      <c r="AB691" s="344"/>
      <c r="AC691" s="344"/>
      <c r="AD691" s="311"/>
    </row>
    <row r="692" spans="1:30" ht="20.100000000000001" customHeight="1">
      <c r="A692" s="311"/>
      <c r="B692" s="311"/>
      <c r="C692" s="344"/>
      <c r="D692" s="120" t="s">
        <v>7806</v>
      </c>
      <c r="E692" s="344"/>
      <c r="F692" s="313"/>
      <c r="G692" s="314"/>
      <c r="H692" s="313"/>
      <c r="I692" s="314"/>
      <c r="J692" s="313"/>
      <c r="K692" s="314"/>
      <c r="L692" s="313"/>
      <c r="M692" s="314"/>
      <c r="N692" s="315"/>
      <c r="O692" s="316"/>
      <c r="P692" s="315"/>
      <c r="Q692" s="316"/>
      <c r="R692" s="315"/>
      <c r="S692" s="316"/>
      <c r="T692" s="315"/>
      <c r="U692" s="316"/>
      <c r="V692" s="447"/>
      <c r="W692" s="344"/>
      <c r="X692" s="344"/>
      <c r="Y692" s="344"/>
      <c r="Z692" s="344"/>
      <c r="AA692" s="344"/>
      <c r="AB692" s="344"/>
      <c r="AC692" s="344"/>
      <c r="AD692" s="311"/>
    </row>
    <row r="693" spans="1:30" ht="20.100000000000001" customHeight="1">
      <c r="A693" s="311"/>
      <c r="B693" s="311"/>
      <c r="C693" s="344"/>
      <c r="D693" s="120" t="s">
        <v>7807</v>
      </c>
      <c r="E693" s="344"/>
      <c r="F693" s="313">
        <v>2</v>
      </c>
      <c r="G693" s="314">
        <v>0.42643923240938164</v>
      </c>
      <c r="H693" s="313">
        <v>2</v>
      </c>
      <c r="I693" s="314">
        <v>0.41841004184100417</v>
      </c>
      <c r="J693" s="313">
        <v>4</v>
      </c>
      <c r="K693" s="314">
        <v>0.83333333333333337</v>
      </c>
      <c r="L693" s="313">
        <v>4</v>
      </c>
      <c r="M693" s="314">
        <v>0.84210526315789469</v>
      </c>
      <c r="N693" s="315">
        <v>3</v>
      </c>
      <c r="O693" s="316">
        <v>0.63157894736842102</v>
      </c>
      <c r="P693" s="315">
        <v>3</v>
      </c>
      <c r="Q693" s="316">
        <v>0.67114093959731547</v>
      </c>
      <c r="R693" s="315">
        <v>1</v>
      </c>
      <c r="S693" s="316">
        <v>0.22321428571428573</v>
      </c>
      <c r="T693" s="315"/>
      <c r="U693" s="316"/>
      <c r="V693" s="447"/>
      <c r="W693" s="344"/>
      <c r="X693" s="344"/>
      <c r="Y693" s="344"/>
      <c r="Z693" s="344"/>
      <c r="AA693" s="344"/>
      <c r="AB693" s="344"/>
      <c r="AC693" s="344"/>
      <c r="AD693" s="311"/>
    </row>
    <row r="694" spans="1:30" ht="20.100000000000001" customHeight="1">
      <c r="A694" s="311"/>
      <c r="B694" s="311"/>
      <c r="C694" s="344"/>
      <c r="D694" s="120" t="s">
        <v>7808</v>
      </c>
      <c r="E694" s="344"/>
      <c r="F694" s="313">
        <v>1</v>
      </c>
      <c r="G694" s="314">
        <v>0.21321961620469082</v>
      </c>
      <c r="H694" s="313"/>
      <c r="I694" s="314"/>
      <c r="J694" s="313">
        <v>1</v>
      </c>
      <c r="K694" s="314">
        <v>0.20833333333333334</v>
      </c>
      <c r="L694" s="313">
        <v>2</v>
      </c>
      <c r="M694" s="314">
        <v>0.42105263157894735</v>
      </c>
      <c r="N694" s="315">
        <v>1</v>
      </c>
      <c r="O694" s="316">
        <v>0.21052631578947367</v>
      </c>
      <c r="P694" s="315">
        <v>2</v>
      </c>
      <c r="Q694" s="316">
        <v>0.44742729306487694</v>
      </c>
      <c r="R694" s="315"/>
      <c r="S694" s="316"/>
      <c r="T694" s="315"/>
      <c r="U694" s="316"/>
      <c r="V694" s="447"/>
      <c r="W694" s="344"/>
      <c r="X694" s="344"/>
      <c r="Y694" s="344"/>
      <c r="Z694" s="344"/>
      <c r="AA694" s="344"/>
      <c r="AB694" s="344"/>
      <c r="AC694" s="344"/>
      <c r="AD694" s="311"/>
    </row>
    <row r="695" spans="1:30" ht="20.100000000000001" customHeight="1">
      <c r="A695" s="311"/>
      <c r="B695" s="311"/>
      <c r="C695" s="344"/>
      <c r="D695" s="120" t="s">
        <v>7809</v>
      </c>
      <c r="E695" s="344"/>
      <c r="F695" s="313"/>
      <c r="G695" s="314"/>
      <c r="H695" s="313"/>
      <c r="I695" s="314"/>
      <c r="J695" s="313"/>
      <c r="K695" s="314"/>
      <c r="L695" s="313"/>
      <c r="M695" s="314"/>
      <c r="N695" s="315"/>
      <c r="O695" s="316"/>
      <c r="P695" s="315"/>
      <c r="Q695" s="316"/>
      <c r="R695" s="315"/>
      <c r="S695" s="316"/>
      <c r="T695" s="315"/>
      <c r="U695" s="316"/>
      <c r="V695" s="447"/>
      <c r="W695" s="344"/>
      <c r="X695" s="344"/>
      <c r="Y695" s="344"/>
      <c r="Z695" s="344"/>
      <c r="AA695" s="344"/>
      <c r="AB695" s="344"/>
      <c r="AC695" s="344"/>
      <c r="AD695" s="311"/>
    </row>
    <row r="696" spans="1:30" ht="20.100000000000001" customHeight="1">
      <c r="A696" s="311"/>
      <c r="B696" s="311"/>
      <c r="C696" s="344"/>
      <c r="D696" s="85" t="s">
        <v>1959</v>
      </c>
      <c r="E696" s="344"/>
      <c r="F696" s="313"/>
      <c r="G696" s="314"/>
      <c r="H696" s="313"/>
      <c r="I696" s="314"/>
      <c r="J696" s="313"/>
      <c r="K696" s="314"/>
      <c r="L696" s="313"/>
      <c r="M696" s="314"/>
      <c r="N696" s="315"/>
      <c r="O696" s="316"/>
      <c r="P696" s="315"/>
      <c r="Q696" s="316"/>
      <c r="R696" s="315"/>
      <c r="S696" s="316"/>
      <c r="T696" s="315"/>
      <c r="U696" s="316"/>
      <c r="V696" s="447"/>
      <c r="W696" s="344"/>
      <c r="X696" s="344"/>
      <c r="Y696" s="344"/>
      <c r="Z696" s="344"/>
      <c r="AA696" s="344"/>
      <c r="AB696" s="344"/>
      <c r="AC696" s="344"/>
      <c r="AD696" s="311"/>
    </row>
    <row r="697" spans="1:30" ht="20.100000000000001" customHeight="1">
      <c r="A697" s="311"/>
      <c r="B697" s="311"/>
      <c r="C697" s="344"/>
      <c r="D697" s="85" t="s">
        <v>1960</v>
      </c>
      <c r="E697" s="344"/>
      <c r="F697" s="313"/>
      <c r="G697" s="314"/>
      <c r="H697" s="313"/>
      <c r="I697" s="314"/>
      <c r="J697" s="313"/>
      <c r="K697" s="314"/>
      <c r="L697" s="313"/>
      <c r="M697" s="314"/>
      <c r="N697" s="315"/>
      <c r="O697" s="316"/>
      <c r="P697" s="315"/>
      <c r="Q697" s="316"/>
      <c r="R697" s="315"/>
      <c r="S697" s="316"/>
      <c r="T697" s="315"/>
      <c r="U697" s="316"/>
      <c r="V697" s="447"/>
      <c r="W697" s="344"/>
      <c r="X697" s="344"/>
      <c r="Y697" s="344"/>
      <c r="Z697" s="344"/>
      <c r="AA697" s="344"/>
      <c r="AB697" s="344"/>
      <c r="AC697" s="344"/>
      <c r="AD697" s="311"/>
    </row>
    <row r="698" spans="1:30" ht="20.100000000000001" customHeight="1">
      <c r="A698" s="9" t="s">
        <v>5993</v>
      </c>
      <c r="B698" s="9" t="s">
        <v>181</v>
      </c>
      <c r="C698" s="343" t="s">
        <v>7746</v>
      </c>
      <c r="D698" s="119" t="s">
        <v>1425</v>
      </c>
      <c r="E698" s="343" t="s">
        <v>7309</v>
      </c>
      <c r="F698" s="11">
        <v>2</v>
      </c>
      <c r="G698" s="12">
        <v>0.46620046620046618</v>
      </c>
      <c r="H698" s="11">
        <v>4</v>
      </c>
      <c r="I698" s="12">
        <v>0.92165898617511521</v>
      </c>
      <c r="J698" s="11">
        <v>2</v>
      </c>
      <c r="K698" s="12">
        <v>0.46082949308755761</v>
      </c>
      <c r="L698" s="11">
        <v>5</v>
      </c>
      <c r="M698" s="12">
        <v>1.1820330969267139</v>
      </c>
      <c r="N698" s="56">
        <v>4</v>
      </c>
      <c r="O698" s="57">
        <v>0.93023255813953487</v>
      </c>
      <c r="P698" s="56">
        <v>4</v>
      </c>
      <c r="Q698" s="57">
        <v>0.99255583126550873</v>
      </c>
      <c r="R698" s="56">
        <v>3</v>
      </c>
      <c r="S698" s="57">
        <v>0.73710073710073709</v>
      </c>
      <c r="T698" s="56"/>
      <c r="U698" s="57"/>
      <c r="V698" s="446" t="s">
        <v>28</v>
      </c>
      <c r="W698" s="343" t="s">
        <v>7406</v>
      </c>
      <c r="X698" s="343" t="s">
        <v>7406</v>
      </c>
      <c r="Y698" s="343" t="s">
        <v>7406</v>
      </c>
      <c r="Z698" s="343" t="s">
        <v>7406</v>
      </c>
      <c r="AA698" s="343" t="s">
        <v>7406</v>
      </c>
      <c r="AB698" s="343" t="s">
        <v>7406</v>
      </c>
      <c r="AC698" s="343"/>
      <c r="AD698" s="9"/>
    </row>
    <row r="699" spans="1:30" ht="20.100000000000001" customHeight="1">
      <c r="A699" s="311"/>
      <c r="B699" s="311"/>
      <c r="C699" s="344"/>
      <c r="D699" s="120" t="s">
        <v>1426</v>
      </c>
      <c r="E699" s="344"/>
      <c r="F699" s="313"/>
      <c r="G699" s="314"/>
      <c r="H699" s="313"/>
      <c r="I699" s="314"/>
      <c r="J699" s="313"/>
      <c r="K699" s="314"/>
      <c r="L699" s="313"/>
      <c r="M699" s="314"/>
      <c r="N699" s="315"/>
      <c r="O699" s="316"/>
      <c r="P699" s="315"/>
      <c r="Q699" s="316"/>
      <c r="R699" s="315"/>
      <c r="S699" s="316"/>
      <c r="T699" s="315"/>
      <c r="U699" s="316"/>
      <c r="V699" s="447"/>
      <c r="W699" s="344"/>
      <c r="X699" s="344"/>
      <c r="Y699" s="344"/>
      <c r="Z699" s="344"/>
      <c r="AA699" s="344"/>
      <c r="AB699" s="344"/>
      <c r="AC699" s="344"/>
      <c r="AD699" s="311"/>
    </row>
    <row r="700" spans="1:30" ht="20.100000000000001" customHeight="1">
      <c r="A700" s="311"/>
      <c r="B700" s="311"/>
      <c r="C700" s="344"/>
      <c r="D700" s="120" t="s">
        <v>1427</v>
      </c>
      <c r="E700" s="344"/>
      <c r="F700" s="313">
        <v>11</v>
      </c>
      <c r="G700" s="314">
        <v>2.5641025641025643</v>
      </c>
      <c r="H700" s="313">
        <v>10</v>
      </c>
      <c r="I700" s="314">
        <v>2.3041474654377878</v>
      </c>
      <c r="J700" s="313">
        <v>9</v>
      </c>
      <c r="K700" s="314">
        <v>2.0737327188940093</v>
      </c>
      <c r="L700" s="313">
        <v>4</v>
      </c>
      <c r="M700" s="314">
        <v>0.94562647754137119</v>
      </c>
      <c r="N700" s="315">
        <v>5</v>
      </c>
      <c r="O700" s="316">
        <v>1.1627906976744187</v>
      </c>
      <c r="P700" s="315">
        <v>10</v>
      </c>
      <c r="Q700" s="316">
        <v>2.4813895781637716</v>
      </c>
      <c r="R700" s="315">
        <v>9</v>
      </c>
      <c r="S700" s="316">
        <v>2.2113022113022112</v>
      </c>
      <c r="T700" s="315"/>
      <c r="U700" s="316"/>
      <c r="V700" s="447"/>
      <c r="W700" s="344"/>
      <c r="X700" s="344"/>
      <c r="Y700" s="344"/>
      <c r="Z700" s="344"/>
      <c r="AA700" s="344"/>
      <c r="AB700" s="344"/>
      <c r="AC700" s="344"/>
      <c r="AD700" s="311"/>
    </row>
    <row r="701" spans="1:30" ht="20.100000000000001" customHeight="1">
      <c r="A701" s="311"/>
      <c r="B701" s="311"/>
      <c r="C701" s="344"/>
      <c r="D701" s="120" t="s">
        <v>1428</v>
      </c>
      <c r="E701" s="344"/>
      <c r="F701" s="313">
        <v>8</v>
      </c>
      <c r="G701" s="314">
        <v>1.8648018648018647</v>
      </c>
      <c r="H701" s="313">
        <v>10</v>
      </c>
      <c r="I701" s="314">
        <v>2.3041474654377878</v>
      </c>
      <c r="J701" s="313">
        <v>4</v>
      </c>
      <c r="K701" s="314">
        <v>0.92165898617511521</v>
      </c>
      <c r="L701" s="313">
        <v>7</v>
      </c>
      <c r="M701" s="314">
        <v>1.6548463356973995</v>
      </c>
      <c r="N701" s="315">
        <v>11</v>
      </c>
      <c r="O701" s="316">
        <v>2.558139534883721</v>
      </c>
      <c r="P701" s="315">
        <v>7</v>
      </c>
      <c r="Q701" s="316">
        <v>1.7369727047146402</v>
      </c>
      <c r="R701" s="315">
        <v>15</v>
      </c>
      <c r="S701" s="316">
        <v>3.6855036855036856</v>
      </c>
      <c r="T701" s="315"/>
      <c r="U701" s="316"/>
      <c r="V701" s="447"/>
      <c r="W701" s="344"/>
      <c r="X701" s="344"/>
      <c r="Y701" s="344"/>
      <c r="Z701" s="344"/>
      <c r="AA701" s="344"/>
      <c r="AB701" s="344"/>
      <c r="AC701" s="344"/>
      <c r="AD701" s="311"/>
    </row>
    <row r="702" spans="1:30" ht="20.100000000000001" customHeight="1">
      <c r="A702" s="311"/>
      <c r="B702" s="311"/>
      <c r="C702" s="344"/>
      <c r="D702" s="120" t="s">
        <v>1429</v>
      </c>
      <c r="E702" s="344"/>
      <c r="F702" s="313">
        <v>319</v>
      </c>
      <c r="G702" s="314">
        <v>74.358974358974365</v>
      </c>
      <c r="H702" s="313">
        <v>322</v>
      </c>
      <c r="I702" s="314">
        <v>74.193548387096769</v>
      </c>
      <c r="J702" s="313">
        <v>336</v>
      </c>
      <c r="K702" s="314">
        <v>77.41935483870968</v>
      </c>
      <c r="L702" s="313">
        <v>324</v>
      </c>
      <c r="M702" s="314">
        <v>76.59574468085107</v>
      </c>
      <c r="N702" s="315">
        <v>339</v>
      </c>
      <c r="O702" s="316">
        <v>78.837209302325576</v>
      </c>
      <c r="P702" s="315">
        <v>312</v>
      </c>
      <c r="Q702" s="316">
        <v>77.41935483870968</v>
      </c>
      <c r="R702" s="315">
        <v>306</v>
      </c>
      <c r="S702" s="316">
        <v>75.18427518427518</v>
      </c>
      <c r="T702" s="315"/>
      <c r="U702" s="316"/>
      <c r="V702" s="447"/>
      <c r="W702" s="344"/>
      <c r="X702" s="344"/>
      <c r="Y702" s="344"/>
      <c r="Z702" s="344"/>
      <c r="AA702" s="344"/>
      <c r="AB702" s="344"/>
      <c r="AC702" s="344"/>
      <c r="AD702" s="311"/>
    </row>
    <row r="703" spans="1:30" ht="20.100000000000001" customHeight="1">
      <c r="A703" s="311"/>
      <c r="B703" s="311"/>
      <c r="C703" s="344"/>
      <c r="D703" s="120" t="s">
        <v>1430</v>
      </c>
      <c r="E703" s="344"/>
      <c r="F703" s="313">
        <v>44</v>
      </c>
      <c r="G703" s="314">
        <v>10.256410256410257</v>
      </c>
      <c r="H703" s="313">
        <v>49</v>
      </c>
      <c r="I703" s="314">
        <v>11.290322580645162</v>
      </c>
      <c r="J703" s="313">
        <v>41</v>
      </c>
      <c r="K703" s="314">
        <v>9.4470046082949306</v>
      </c>
      <c r="L703" s="313">
        <v>41</v>
      </c>
      <c r="M703" s="314">
        <v>9.6926713947990546</v>
      </c>
      <c r="N703" s="315">
        <v>33</v>
      </c>
      <c r="O703" s="316">
        <v>7.6744186046511631</v>
      </c>
      <c r="P703" s="315">
        <v>35</v>
      </c>
      <c r="Q703" s="316">
        <v>8.6848635235732008</v>
      </c>
      <c r="R703" s="315">
        <v>29</v>
      </c>
      <c r="S703" s="316">
        <v>7.125307125307125</v>
      </c>
      <c r="T703" s="315"/>
      <c r="U703" s="316"/>
      <c r="V703" s="447"/>
      <c r="W703" s="344"/>
      <c r="X703" s="344"/>
      <c r="Y703" s="344"/>
      <c r="Z703" s="344"/>
      <c r="AA703" s="344"/>
      <c r="AB703" s="344"/>
      <c r="AC703" s="344"/>
      <c r="AD703" s="311"/>
    </row>
    <row r="704" spans="1:30" ht="20.100000000000001" customHeight="1">
      <c r="A704" s="311"/>
      <c r="B704" s="311"/>
      <c r="C704" s="344"/>
      <c r="D704" s="120" t="s">
        <v>1431</v>
      </c>
      <c r="E704" s="344"/>
      <c r="F704" s="313">
        <v>15</v>
      </c>
      <c r="G704" s="314">
        <v>3.4965034965034967</v>
      </c>
      <c r="H704" s="313">
        <v>19</v>
      </c>
      <c r="I704" s="314">
        <v>4.3778801843317972</v>
      </c>
      <c r="J704" s="313">
        <v>16</v>
      </c>
      <c r="K704" s="314">
        <v>3.6866359447004609</v>
      </c>
      <c r="L704" s="313">
        <v>14</v>
      </c>
      <c r="M704" s="314">
        <v>3.3096926713947989</v>
      </c>
      <c r="N704" s="315">
        <v>20</v>
      </c>
      <c r="O704" s="316">
        <v>4.6511627906976747</v>
      </c>
      <c r="P704" s="315">
        <v>14</v>
      </c>
      <c r="Q704" s="316">
        <v>3.4739454094292803</v>
      </c>
      <c r="R704" s="315">
        <v>23</v>
      </c>
      <c r="S704" s="316">
        <v>5.6511056511056514</v>
      </c>
      <c r="T704" s="315"/>
      <c r="U704" s="316"/>
      <c r="V704" s="447"/>
      <c r="W704" s="344"/>
      <c r="X704" s="344"/>
      <c r="Y704" s="344"/>
      <c r="Z704" s="344"/>
      <c r="AA704" s="344"/>
      <c r="AB704" s="344"/>
      <c r="AC704" s="344"/>
      <c r="AD704" s="311"/>
    </row>
    <row r="705" spans="1:30" ht="20.100000000000001" customHeight="1">
      <c r="A705" s="311"/>
      <c r="B705" s="311"/>
      <c r="C705" s="344"/>
      <c r="D705" s="120" t="s">
        <v>1432</v>
      </c>
      <c r="E705" s="344"/>
      <c r="F705" s="313">
        <v>16</v>
      </c>
      <c r="G705" s="314">
        <v>3.7296037296037294</v>
      </c>
      <c r="H705" s="313">
        <v>12</v>
      </c>
      <c r="I705" s="314">
        <v>2.7649769585253456</v>
      </c>
      <c r="J705" s="313">
        <v>16</v>
      </c>
      <c r="K705" s="314">
        <v>3.6866359447004609</v>
      </c>
      <c r="L705" s="313">
        <v>18</v>
      </c>
      <c r="M705" s="314">
        <v>4.2553191489361701</v>
      </c>
      <c r="N705" s="315">
        <v>10</v>
      </c>
      <c r="O705" s="316">
        <v>2.3255813953488373</v>
      </c>
      <c r="P705" s="315">
        <v>11</v>
      </c>
      <c r="Q705" s="316">
        <v>2.7295285359801489</v>
      </c>
      <c r="R705" s="315">
        <v>9</v>
      </c>
      <c r="S705" s="316">
        <v>2.2113022113022112</v>
      </c>
      <c r="T705" s="315"/>
      <c r="U705" s="316"/>
      <c r="V705" s="447"/>
      <c r="W705" s="344"/>
      <c r="X705" s="344"/>
      <c r="Y705" s="344"/>
      <c r="Z705" s="344"/>
      <c r="AA705" s="344"/>
      <c r="AB705" s="344"/>
      <c r="AC705" s="344"/>
      <c r="AD705" s="311"/>
    </row>
    <row r="706" spans="1:30" ht="20.100000000000001" customHeight="1">
      <c r="A706" s="311"/>
      <c r="B706" s="311"/>
      <c r="C706" s="344"/>
      <c r="D706" s="120" t="s">
        <v>1433</v>
      </c>
      <c r="E706" s="344"/>
      <c r="F706" s="313">
        <v>2</v>
      </c>
      <c r="G706" s="314">
        <v>0.46620046620046618</v>
      </c>
      <c r="H706" s="313"/>
      <c r="I706" s="314"/>
      <c r="J706" s="313"/>
      <c r="K706" s="314"/>
      <c r="L706" s="313"/>
      <c r="M706" s="314"/>
      <c r="N706" s="315">
        <v>1</v>
      </c>
      <c r="O706" s="316">
        <v>0.23255813953488372</v>
      </c>
      <c r="P706" s="315"/>
      <c r="Q706" s="316"/>
      <c r="R706" s="315">
        <v>2</v>
      </c>
      <c r="S706" s="316">
        <v>0.49140049140049141</v>
      </c>
      <c r="T706" s="315"/>
      <c r="U706" s="316"/>
      <c r="V706" s="447"/>
      <c r="W706" s="344"/>
      <c r="X706" s="344"/>
      <c r="Y706" s="344"/>
      <c r="Z706" s="344"/>
      <c r="AA706" s="344"/>
      <c r="AB706" s="344"/>
      <c r="AC706" s="344"/>
      <c r="AD706" s="311"/>
    </row>
    <row r="707" spans="1:30" ht="20.100000000000001" customHeight="1">
      <c r="A707" s="311"/>
      <c r="B707" s="311"/>
      <c r="C707" s="344"/>
      <c r="D707" s="120" t="s">
        <v>7801</v>
      </c>
      <c r="E707" s="344"/>
      <c r="F707" s="313"/>
      <c r="G707" s="314"/>
      <c r="H707" s="313">
        <v>1</v>
      </c>
      <c r="I707" s="314">
        <v>0.2304147465437788</v>
      </c>
      <c r="J707" s="313">
        <v>1</v>
      </c>
      <c r="K707" s="314">
        <v>0.2304147465437788</v>
      </c>
      <c r="L707" s="313"/>
      <c r="M707" s="314"/>
      <c r="N707" s="315"/>
      <c r="O707" s="316"/>
      <c r="P707" s="315"/>
      <c r="Q707" s="316"/>
      <c r="R707" s="315"/>
      <c r="S707" s="316"/>
      <c r="T707" s="315"/>
      <c r="U707" s="316"/>
      <c r="V707" s="447"/>
      <c r="W707" s="344"/>
      <c r="X707" s="344"/>
      <c r="Y707" s="344"/>
      <c r="Z707" s="344"/>
      <c r="AA707" s="344"/>
      <c r="AB707" s="344"/>
      <c r="AC707" s="344"/>
      <c r="AD707" s="311"/>
    </row>
    <row r="708" spans="1:30" ht="20.100000000000001" customHeight="1">
      <c r="A708" s="311"/>
      <c r="B708" s="311"/>
      <c r="C708" s="344"/>
      <c r="D708" s="120" t="s">
        <v>7802</v>
      </c>
      <c r="E708" s="344"/>
      <c r="F708" s="313">
        <v>1</v>
      </c>
      <c r="G708" s="314">
        <v>0.23310023310023309</v>
      </c>
      <c r="H708" s="313">
        <v>1</v>
      </c>
      <c r="I708" s="314">
        <v>0.2304147465437788</v>
      </c>
      <c r="J708" s="313">
        <v>1</v>
      </c>
      <c r="K708" s="314">
        <v>0.2304147465437788</v>
      </c>
      <c r="L708" s="313">
        <v>1</v>
      </c>
      <c r="M708" s="314">
        <v>0.2364066193853428</v>
      </c>
      <c r="N708" s="315">
        <v>1</v>
      </c>
      <c r="O708" s="316">
        <v>0.23255813953488372</v>
      </c>
      <c r="P708" s="315"/>
      <c r="Q708" s="316"/>
      <c r="R708" s="315"/>
      <c r="S708" s="316"/>
      <c r="T708" s="315"/>
      <c r="U708" s="316"/>
      <c r="V708" s="447"/>
      <c r="W708" s="344"/>
      <c r="X708" s="344"/>
      <c r="Y708" s="344"/>
      <c r="Z708" s="344"/>
      <c r="AA708" s="344"/>
      <c r="AB708" s="344"/>
      <c r="AC708" s="344"/>
      <c r="AD708" s="311"/>
    </row>
    <row r="709" spans="1:30" ht="20.100000000000001" customHeight="1">
      <c r="A709" s="311"/>
      <c r="B709" s="311"/>
      <c r="C709" s="344"/>
      <c r="D709" s="120" t="s">
        <v>7803</v>
      </c>
      <c r="E709" s="344"/>
      <c r="F709" s="313"/>
      <c r="G709" s="314"/>
      <c r="H709" s="313"/>
      <c r="I709" s="314"/>
      <c r="J709" s="313"/>
      <c r="K709" s="314"/>
      <c r="L709" s="313"/>
      <c r="M709" s="314"/>
      <c r="N709" s="315"/>
      <c r="O709" s="316"/>
      <c r="P709" s="315"/>
      <c r="Q709" s="316"/>
      <c r="R709" s="315"/>
      <c r="S709" s="316"/>
      <c r="T709" s="315"/>
      <c r="U709" s="316"/>
      <c r="V709" s="447"/>
      <c r="W709" s="344"/>
      <c r="X709" s="344"/>
      <c r="Y709" s="344"/>
      <c r="Z709" s="344"/>
      <c r="AA709" s="344"/>
      <c r="AB709" s="344"/>
      <c r="AC709" s="344"/>
      <c r="AD709" s="311"/>
    </row>
    <row r="710" spans="1:30" ht="20.100000000000001" customHeight="1">
      <c r="A710" s="311"/>
      <c r="B710" s="311"/>
      <c r="C710" s="344"/>
      <c r="D710" s="120" t="s">
        <v>7804</v>
      </c>
      <c r="E710" s="344"/>
      <c r="F710" s="313"/>
      <c r="G710" s="314"/>
      <c r="H710" s="313"/>
      <c r="I710" s="314"/>
      <c r="J710" s="313"/>
      <c r="K710" s="314"/>
      <c r="L710" s="313"/>
      <c r="M710" s="314"/>
      <c r="N710" s="315"/>
      <c r="O710" s="316"/>
      <c r="P710" s="315"/>
      <c r="Q710" s="316"/>
      <c r="R710" s="315">
        <v>1</v>
      </c>
      <c r="S710" s="316">
        <v>0.24570024570024571</v>
      </c>
      <c r="T710" s="315"/>
      <c r="U710" s="316"/>
      <c r="V710" s="447"/>
      <c r="W710" s="344"/>
      <c r="X710" s="344"/>
      <c r="Y710" s="344"/>
      <c r="Z710" s="344"/>
      <c r="AA710" s="344"/>
      <c r="AB710" s="344"/>
      <c r="AC710" s="344"/>
      <c r="AD710" s="311"/>
    </row>
    <row r="711" spans="1:30" ht="20.100000000000001" customHeight="1">
      <c r="A711" s="311"/>
      <c r="B711" s="311"/>
      <c r="C711" s="344"/>
      <c r="D711" s="120" t="s">
        <v>7805</v>
      </c>
      <c r="E711" s="344"/>
      <c r="F711" s="313">
        <v>9</v>
      </c>
      <c r="G711" s="314">
        <v>2.0979020979020979</v>
      </c>
      <c r="H711" s="313">
        <v>5</v>
      </c>
      <c r="I711" s="314">
        <v>1.1520737327188939</v>
      </c>
      <c r="J711" s="313">
        <v>6</v>
      </c>
      <c r="K711" s="314">
        <v>1.3824884792626728</v>
      </c>
      <c r="L711" s="313">
        <v>6</v>
      </c>
      <c r="M711" s="314">
        <v>1.4184397163120568</v>
      </c>
      <c r="N711" s="315">
        <v>4</v>
      </c>
      <c r="O711" s="316">
        <v>0.93023255813953487</v>
      </c>
      <c r="P711" s="315">
        <v>9</v>
      </c>
      <c r="Q711" s="316">
        <v>2.2332506203473947</v>
      </c>
      <c r="R711" s="315">
        <v>8</v>
      </c>
      <c r="S711" s="316">
        <v>1.9656019656019657</v>
      </c>
      <c r="T711" s="315"/>
      <c r="U711" s="316"/>
      <c r="V711" s="447"/>
      <c r="W711" s="344"/>
      <c r="X711" s="344"/>
      <c r="Y711" s="344"/>
      <c r="Z711" s="344"/>
      <c r="AA711" s="344"/>
      <c r="AB711" s="344"/>
      <c r="AC711" s="344"/>
      <c r="AD711" s="311"/>
    </row>
    <row r="712" spans="1:30" ht="20.100000000000001" customHeight="1">
      <c r="A712" s="311"/>
      <c r="B712" s="311"/>
      <c r="C712" s="344"/>
      <c r="D712" s="120" t="s">
        <v>6937</v>
      </c>
      <c r="E712" s="344"/>
      <c r="F712" s="313"/>
      <c r="G712" s="314"/>
      <c r="H712" s="313"/>
      <c r="I712" s="314"/>
      <c r="J712" s="313"/>
      <c r="K712" s="314"/>
      <c r="L712" s="313">
        <v>1</v>
      </c>
      <c r="M712" s="314">
        <v>0.2364066193853428</v>
      </c>
      <c r="N712" s="315">
        <v>1</v>
      </c>
      <c r="O712" s="316">
        <v>0.23255813953488372</v>
      </c>
      <c r="P712" s="315">
        <v>1</v>
      </c>
      <c r="Q712" s="316">
        <v>0.24813895781637718</v>
      </c>
      <c r="R712" s="315">
        <v>1</v>
      </c>
      <c r="S712" s="316">
        <v>0.24570024570024571</v>
      </c>
      <c r="T712" s="315"/>
      <c r="U712" s="316"/>
      <c r="V712" s="447"/>
      <c r="W712" s="344"/>
      <c r="X712" s="344"/>
      <c r="Y712" s="344"/>
      <c r="Z712" s="344"/>
      <c r="AA712" s="344"/>
      <c r="AB712" s="344"/>
      <c r="AC712" s="344"/>
      <c r="AD712" s="311"/>
    </row>
    <row r="713" spans="1:30" ht="20.100000000000001" customHeight="1">
      <c r="A713" s="311"/>
      <c r="B713" s="311"/>
      <c r="C713" s="344"/>
      <c r="D713" s="120" t="s">
        <v>7806</v>
      </c>
      <c r="E713" s="344"/>
      <c r="F713" s="313">
        <v>1</v>
      </c>
      <c r="G713" s="314">
        <v>0.23310023310023309</v>
      </c>
      <c r="H713" s="313"/>
      <c r="I713" s="314"/>
      <c r="J713" s="313"/>
      <c r="K713" s="314"/>
      <c r="L713" s="313"/>
      <c r="M713" s="314"/>
      <c r="N713" s="315"/>
      <c r="O713" s="316"/>
      <c r="P713" s="315"/>
      <c r="Q713" s="316"/>
      <c r="R713" s="315">
        <v>1</v>
      </c>
      <c r="S713" s="316">
        <v>0.24570024570024571</v>
      </c>
      <c r="T713" s="315"/>
      <c r="U713" s="316"/>
      <c r="V713" s="447"/>
      <c r="W713" s="344"/>
      <c r="X713" s="344"/>
      <c r="Y713" s="344"/>
      <c r="Z713" s="344"/>
      <c r="AA713" s="344"/>
      <c r="AB713" s="344"/>
      <c r="AC713" s="344"/>
      <c r="AD713" s="311"/>
    </row>
    <row r="714" spans="1:30" ht="20.100000000000001" customHeight="1">
      <c r="A714" s="311"/>
      <c r="B714" s="311"/>
      <c r="C714" s="344"/>
      <c r="D714" s="120" t="s">
        <v>7807</v>
      </c>
      <c r="E714" s="344"/>
      <c r="F714" s="313">
        <v>1</v>
      </c>
      <c r="G714" s="314">
        <v>0.23310023310023309</v>
      </c>
      <c r="H714" s="313">
        <v>1</v>
      </c>
      <c r="I714" s="314">
        <v>0.2304147465437788</v>
      </c>
      <c r="J714" s="313">
        <v>1</v>
      </c>
      <c r="K714" s="314">
        <v>0.2304147465437788</v>
      </c>
      <c r="L714" s="313">
        <v>1</v>
      </c>
      <c r="M714" s="314">
        <v>0.2364066193853428</v>
      </c>
      <c r="N714" s="315"/>
      <c r="O714" s="316"/>
      <c r="P714" s="315"/>
      <c r="Q714" s="316"/>
      <c r="R714" s="315"/>
      <c r="S714" s="316"/>
      <c r="T714" s="315"/>
      <c r="U714" s="316"/>
      <c r="V714" s="447"/>
      <c r="W714" s="344"/>
      <c r="X714" s="344"/>
      <c r="Y714" s="344"/>
      <c r="Z714" s="344"/>
      <c r="AA714" s="344"/>
      <c r="AB714" s="344"/>
      <c r="AC714" s="344"/>
      <c r="AD714" s="311"/>
    </row>
    <row r="715" spans="1:30" ht="20.100000000000001" customHeight="1">
      <c r="A715" s="311"/>
      <c r="B715" s="311"/>
      <c r="C715" s="344"/>
      <c r="D715" s="120" t="s">
        <v>7808</v>
      </c>
      <c r="E715" s="344"/>
      <c r="F715" s="313"/>
      <c r="G715" s="314"/>
      <c r="H715" s="313"/>
      <c r="I715" s="314"/>
      <c r="J715" s="313">
        <v>1</v>
      </c>
      <c r="K715" s="314">
        <v>0.2304147465437788</v>
      </c>
      <c r="L715" s="313">
        <v>1</v>
      </c>
      <c r="M715" s="314">
        <v>0.2364066193853428</v>
      </c>
      <c r="N715" s="315">
        <v>1</v>
      </c>
      <c r="O715" s="316">
        <v>0.23255813953488372</v>
      </c>
      <c r="P715" s="315"/>
      <c r="Q715" s="316"/>
      <c r="R715" s="315"/>
      <c r="S715" s="316"/>
      <c r="T715" s="315"/>
      <c r="U715" s="316"/>
      <c r="V715" s="447"/>
      <c r="W715" s="344"/>
      <c r="X715" s="344"/>
      <c r="Y715" s="344"/>
      <c r="Z715" s="344"/>
      <c r="AA715" s="344"/>
      <c r="AB715" s="344"/>
      <c r="AC715" s="344"/>
      <c r="AD715" s="311"/>
    </row>
    <row r="716" spans="1:30" ht="20.100000000000001" customHeight="1">
      <c r="A716" s="311"/>
      <c r="B716" s="311"/>
      <c r="C716" s="344"/>
      <c r="D716" s="120" t="s">
        <v>7809</v>
      </c>
      <c r="E716" s="344"/>
      <c r="F716" s="313"/>
      <c r="G716" s="314"/>
      <c r="H716" s="313"/>
      <c r="I716" s="314"/>
      <c r="J716" s="313"/>
      <c r="K716" s="314"/>
      <c r="L716" s="313"/>
      <c r="M716" s="314"/>
      <c r="N716" s="315"/>
      <c r="O716" s="316"/>
      <c r="P716" s="315"/>
      <c r="Q716" s="316"/>
      <c r="R716" s="315"/>
      <c r="S716" s="316"/>
      <c r="T716" s="315"/>
      <c r="U716" s="316"/>
      <c r="V716" s="447"/>
      <c r="W716" s="344"/>
      <c r="X716" s="344"/>
      <c r="Y716" s="344"/>
      <c r="Z716" s="344"/>
      <c r="AA716" s="344"/>
      <c r="AB716" s="344"/>
      <c r="AC716" s="344"/>
      <c r="AD716" s="311"/>
    </row>
    <row r="717" spans="1:30" ht="20.100000000000001" customHeight="1">
      <c r="A717" s="311"/>
      <c r="B717" s="311"/>
      <c r="C717" s="344"/>
      <c r="D717" s="85" t="s">
        <v>1959</v>
      </c>
      <c r="E717" s="344"/>
      <c r="F717" s="313"/>
      <c r="G717" s="314"/>
      <c r="H717" s="313"/>
      <c r="I717" s="314"/>
      <c r="J717" s="313"/>
      <c r="K717" s="314"/>
      <c r="L717" s="313"/>
      <c r="M717" s="314"/>
      <c r="N717" s="315"/>
      <c r="O717" s="316"/>
      <c r="P717" s="315"/>
      <c r="Q717" s="316"/>
      <c r="R717" s="315"/>
      <c r="S717" s="316"/>
      <c r="T717" s="315"/>
      <c r="U717" s="316"/>
      <c r="V717" s="447"/>
      <c r="W717" s="344"/>
      <c r="X717" s="344"/>
      <c r="Y717" s="344"/>
      <c r="Z717" s="344"/>
      <c r="AA717" s="344"/>
      <c r="AB717" s="344"/>
      <c r="AC717" s="344"/>
      <c r="AD717" s="311"/>
    </row>
    <row r="718" spans="1:30" ht="20.100000000000001" customHeight="1">
      <c r="A718" s="311"/>
      <c r="B718" s="311"/>
      <c r="C718" s="344"/>
      <c r="D718" s="85" t="s">
        <v>1960</v>
      </c>
      <c r="E718" s="344"/>
      <c r="F718" s="313"/>
      <c r="G718" s="314"/>
      <c r="H718" s="313"/>
      <c r="I718" s="314"/>
      <c r="J718" s="313"/>
      <c r="K718" s="314"/>
      <c r="L718" s="313"/>
      <c r="M718" s="314"/>
      <c r="N718" s="315"/>
      <c r="O718" s="316"/>
      <c r="P718" s="315"/>
      <c r="Q718" s="316"/>
      <c r="R718" s="315"/>
      <c r="S718" s="316"/>
      <c r="T718" s="315"/>
      <c r="U718" s="316"/>
      <c r="V718" s="447"/>
      <c r="W718" s="344"/>
      <c r="X718" s="344"/>
      <c r="Y718" s="344"/>
      <c r="Z718" s="344"/>
      <c r="AA718" s="344"/>
      <c r="AB718" s="344"/>
      <c r="AC718" s="344"/>
      <c r="AD718" s="311"/>
    </row>
    <row r="719" spans="1:30" ht="20.100000000000001" customHeight="1">
      <c r="A719" s="9" t="s">
        <v>5994</v>
      </c>
      <c r="B719" s="9" t="s">
        <v>182</v>
      </c>
      <c r="C719" s="343" t="s">
        <v>7746</v>
      </c>
      <c r="D719" s="119" t="s">
        <v>1425</v>
      </c>
      <c r="E719" s="343" t="s">
        <v>7309</v>
      </c>
      <c r="F719" s="11">
        <v>1</v>
      </c>
      <c r="G719" s="12">
        <v>0.31948881789137379</v>
      </c>
      <c r="H719" s="11"/>
      <c r="I719" s="12"/>
      <c r="J719" s="11">
        <v>3</v>
      </c>
      <c r="K719" s="12">
        <v>0.967741935483871</v>
      </c>
      <c r="L719" s="11">
        <v>1</v>
      </c>
      <c r="M719" s="12">
        <v>0.31347962382445144</v>
      </c>
      <c r="N719" s="56">
        <v>3</v>
      </c>
      <c r="O719" s="57">
        <v>0.9375</v>
      </c>
      <c r="P719" s="56">
        <v>2</v>
      </c>
      <c r="Q719" s="57">
        <v>0.67796610169491522</v>
      </c>
      <c r="R719" s="56">
        <v>1</v>
      </c>
      <c r="S719" s="57">
        <v>0.32258064516129031</v>
      </c>
      <c r="T719" s="56"/>
      <c r="U719" s="57"/>
      <c r="V719" s="446" t="s">
        <v>28</v>
      </c>
      <c r="W719" s="343" t="s">
        <v>7406</v>
      </c>
      <c r="X719" s="343" t="s">
        <v>7406</v>
      </c>
      <c r="Y719" s="343" t="s">
        <v>7406</v>
      </c>
      <c r="Z719" s="343" t="s">
        <v>7406</v>
      </c>
      <c r="AA719" s="343" t="s">
        <v>7406</v>
      </c>
      <c r="AB719" s="343" t="s">
        <v>7406</v>
      </c>
      <c r="AC719" s="343"/>
      <c r="AD719" s="9"/>
    </row>
    <row r="720" spans="1:30" ht="20.100000000000001" customHeight="1">
      <c r="A720" s="311"/>
      <c r="B720" s="311"/>
      <c r="C720" s="344"/>
      <c r="D720" s="120" t="s">
        <v>1426</v>
      </c>
      <c r="E720" s="344"/>
      <c r="F720" s="313"/>
      <c r="G720" s="314"/>
      <c r="H720" s="313"/>
      <c r="I720" s="314"/>
      <c r="J720" s="313"/>
      <c r="K720" s="314"/>
      <c r="L720" s="313"/>
      <c r="M720" s="314"/>
      <c r="N720" s="315"/>
      <c r="O720" s="316"/>
      <c r="P720" s="315"/>
      <c r="Q720" s="316"/>
      <c r="R720" s="315"/>
      <c r="S720" s="316"/>
      <c r="T720" s="315"/>
      <c r="U720" s="316"/>
      <c r="V720" s="447"/>
      <c r="W720" s="344"/>
      <c r="X720" s="344"/>
      <c r="Y720" s="344"/>
      <c r="Z720" s="344"/>
      <c r="AA720" s="344"/>
      <c r="AB720" s="344"/>
      <c r="AC720" s="344"/>
      <c r="AD720" s="311"/>
    </row>
    <row r="721" spans="1:30" ht="20.100000000000001" customHeight="1">
      <c r="A721" s="311"/>
      <c r="B721" s="311"/>
      <c r="C721" s="344"/>
      <c r="D721" s="120" t="s">
        <v>1427</v>
      </c>
      <c r="E721" s="344"/>
      <c r="F721" s="313"/>
      <c r="G721" s="314"/>
      <c r="H721" s="313"/>
      <c r="I721" s="314"/>
      <c r="J721" s="313">
        <v>1</v>
      </c>
      <c r="K721" s="314">
        <v>0.32258064516129031</v>
      </c>
      <c r="L721" s="313">
        <v>1</v>
      </c>
      <c r="M721" s="314">
        <v>0.31347962382445144</v>
      </c>
      <c r="N721" s="315">
        <v>2</v>
      </c>
      <c r="O721" s="316">
        <v>0.625</v>
      </c>
      <c r="P721" s="315">
        <v>1</v>
      </c>
      <c r="Q721" s="316">
        <v>0.33898305084745761</v>
      </c>
      <c r="R721" s="315">
        <v>3</v>
      </c>
      <c r="S721" s="316">
        <v>0.967741935483871</v>
      </c>
      <c r="T721" s="315"/>
      <c r="U721" s="316"/>
      <c r="V721" s="447"/>
      <c r="W721" s="344"/>
      <c r="X721" s="344"/>
      <c r="Y721" s="344"/>
      <c r="Z721" s="344"/>
      <c r="AA721" s="344"/>
      <c r="AB721" s="344"/>
      <c r="AC721" s="344"/>
      <c r="AD721" s="311"/>
    </row>
    <row r="722" spans="1:30" ht="20.100000000000001" customHeight="1">
      <c r="A722" s="311"/>
      <c r="B722" s="311"/>
      <c r="C722" s="344"/>
      <c r="D722" s="120" t="s">
        <v>1428</v>
      </c>
      <c r="E722" s="344"/>
      <c r="F722" s="313"/>
      <c r="G722" s="314"/>
      <c r="H722" s="313">
        <v>2</v>
      </c>
      <c r="I722" s="314">
        <v>0.65789473684210531</v>
      </c>
      <c r="J722" s="313">
        <v>2</v>
      </c>
      <c r="K722" s="314">
        <v>0.64516129032258063</v>
      </c>
      <c r="L722" s="313">
        <v>1</v>
      </c>
      <c r="M722" s="314">
        <v>0.31347962382445144</v>
      </c>
      <c r="N722" s="315"/>
      <c r="O722" s="316"/>
      <c r="P722" s="315">
        <v>3</v>
      </c>
      <c r="Q722" s="316">
        <v>1.0169491525423728</v>
      </c>
      <c r="R722" s="315">
        <v>2</v>
      </c>
      <c r="S722" s="316">
        <v>0.64516129032258063</v>
      </c>
      <c r="T722" s="315"/>
      <c r="U722" s="316"/>
      <c r="V722" s="447"/>
      <c r="W722" s="344"/>
      <c r="X722" s="344"/>
      <c r="Y722" s="344"/>
      <c r="Z722" s="344"/>
      <c r="AA722" s="344"/>
      <c r="AB722" s="344"/>
      <c r="AC722" s="344"/>
      <c r="AD722" s="311"/>
    </row>
    <row r="723" spans="1:30" ht="20.100000000000001" customHeight="1">
      <c r="A723" s="311"/>
      <c r="B723" s="311"/>
      <c r="C723" s="344"/>
      <c r="D723" s="120" t="s">
        <v>1429</v>
      </c>
      <c r="E723" s="344"/>
      <c r="F723" s="313">
        <v>3</v>
      </c>
      <c r="G723" s="314">
        <v>0.95846645367412142</v>
      </c>
      <c r="H723" s="313">
        <v>4</v>
      </c>
      <c r="I723" s="314">
        <v>1.3157894736842106</v>
      </c>
      <c r="J723" s="313">
        <v>2</v>
      </c>
      <c r="K723" s="314">
        <v>0.64516129032258063</v>
      </c>
      <c r="L723" s="313">
        <v>4</v>
      </c>
      <c r="M723" s="314">
        <v>1.2539184952978057</v>
      </c>
      <c r="N723" s="315">
        <v>2</v>
      </c>
      <c r="O723" s="316">
        <v>0.625</v>
      </c>
      <c r="P723" s="315">
        <v>2</v>
      </c>
      <c r="Q723" s="316">
        <v>0.67796610169491522</v>
      </c>
      <c r="R723" s="315">
        <v>6</v>
      </c>
      <c r="S723" s="316">
        <v>1.935483870967742</v>
      </c>
      <c r="T723" s="315"/>
      <c r="U723" s="316"/>
      <c r="V723" s="447"/>
      <c r="W723" s="344"/>
      <c r="X723" s="344"/>
      <c r="Y723" s="344"/>
      <c r="Z723" s="344"/>
      <c r="AA723" s="344"/>
      <c r="AB723" s="344"/>
      <c r="AC723" s="344"/>
      <c r="AD723" s="311"/>
    </row>
    <row r="724" spans="1:30" ht="20.100000000000001" customHeight="1">
      <c r="A724" s="311"/>
      <c r="B724" s="311"/>
      <c r="C724" s="344"/>
      <c r="D724" s="120" t="s">
        <v>1430</v>
      </c>
      <c r="E724" s="344"/>
      <c r="F724" s="313">
        <v>193</v>
      </c>
      <c r="G724" s="314">
        <v>61.661341853035147</v>
      </c>
      <c r="H724" s="313">
        <v>190</v>
      </c>
      <c r="I724" s="314">
        <v>62.5</v>
      </c>
      <c r="J724" s="313">
        <v>190</v>
      </c>
      <c r="K724" s="314">
        <v>61.29032258064516</v>
      </c>
      <c r="L724" s="313">
        <v>188</v>
      </c>
      <c r="M724" s="314">
        <v>58.934169278996862</v>
      </c>
      <c r="N724" s="315">
        <v>195</v>
      </c>
      <c r="O724" s="316">
        <v>60.9375</v>
      </c>
      <c r="P724" s="315">
        <v>175</v>
      </c>
      <c r="Q724" s="316">
        <v>59.322033898305087</v>
      </c>
      <c r="R724" s="315">
        <v>174</v>
      </c>
      <c r="S724" s="316">
        <v>56.12903225806452</v>
      </c>
      <c r="T724" s="315"/>
      <c r="U724" s="316"/>
      <c r="V724" s="447"/>
      <c r="W724" s="344"/>
      <c r="X724" s="344"/>
      <c r="Y724" s="344"/>
      <c r="Z724" s="344"/>
      <c r="AA724" s="344"/>
      <c r="AB724" s="344"/>
      <c r="AC724" s="344"/>
      <c r="AD724" s="311"/>
    </row>
    <row r="725" spans="1:30" ht="20.100000000000001" customHeight="1">
      <c r="A725" s="311"/>
      <c r="B725" s="311"/>
      <c r="C725" s="344"/>
      <c r="D725" s="120" t="s">
        <v>1431</v>
      </c>
      <c r="E725" s="344"/>
      <c r="F725" s="313">
        <v>39</v>
      </c>
      <c r="G725" s="314">
        <v>12.460063897763579</v>
      </c>
      <c r="H725" s="313">
        <v>44</v>
      </c>
      <c r="I725" s="314">
        <v>14.473684210526315</v>
      </c>
      <c r="J725" s="313">
        <v>46</v>
      </c>
      <c r="K725" s="314">
        <v>14.838709677419354</v>
      </c>
      <c r="L725" s="313">
        <v>58</v>
      </c>
      <c r="M725" s="314">
        <v>18.181818181818183</v>
      </c>
      <c r="N725" s="315">
        <v>59</v>
      </c>
      <c r="O725" s="316">
        <v>18.4375</v>
      </c>
      <c r="P725" s="315">
        <v>67</v>
      </c>
      <c r="Q725" s="316">
        <v>22.711864406779661</v>
      </c>
      <c r="R725" s="315">
        <v>60</v>
      </c>
      <c r="S725" s="316">
        <v>19.35483870967742</v>
      </c>
      <c r="T725" s="315"/>
      <c r="U725" s="316"/>
      <c r="V725" s="447"/>
      <c r="W725" s="344"/>
      <c r="X725" s="344"/>
      <c r="Y725" s="344"/>
      <c r="Z725" s="344"/>
      <c r="AA725" s="344"/>
      <c r="AB725" s="344"/>
      <c r="AC725" s="344"/>
      <c r="AD725" s="311"/>
    </row>
    <row r="726" spans="1:30" ht="20.100000000000001" customHeight="1">
      <c r="A726" s="311"/>
      <c r="B726" s="311"/>
      <c r="C726" s="344"/>
      <c r="D726" s="120" t="s">
        <v>1432</v>
      </c>
      <c r="E726" s="344"/>
      <c r="F726" s="313">
        <v>20</v>
      </c>
      <c r="G726" s="314">
        <v>6.3897763578274764</v>
      </c>
      <c r="H726" s="313">
        <v>18</v>
      </c>
      <c r="I726" s="314">
        <v>5.9210526315789478</v>
      </c>
      <c r="J726" s="313">
        <v>20</v>
      </c>
      <c r="K726" s="314">
        <v>6.4516129032258061</v>
      </c>
      <c r="L726" s="313">
        <v>19</v>
      </c>
      <c r="M726" s="314">
        <v>5.9561128526645772</v>
      </c>
      <c r="N726" s="315">
        <v>20</v>
      </c>
      <c r="O726" s="316">
        <v>6.25</v>
      </c>
      <c r="P726" s="315">
        <v>18</v>
      </c>
      <c r="Q726" s="316">
        <v>6.101694915254237</v>
      </c>
      <c r="R726" s="315">
        <v>21</v>
      </c>
      <c r="S726" s="316">
        <v>6.774193548387097</v>
      </c>
      <c r="T726" s="315"/>
      <c r="U726" s="316"/>
      <c r="V726" s="447"/>
      <c r="W726" s="344"/>
      <c r="X726" s="344"/>
      <c r="Y726" s="344"/>
      <c r="Z726" s="344"/>
      <c r="AA726" s="344"/>
      <c r="AB726" s="344"/>
      <c r="AC726" s="344"/>
      <c r="AD726" s="311"/>
    </row>
    <row r="727" spans="1:30" ht="20.100000000000001" customHeight="1">
      <c r="A727" s="311"/>
      <c r="B727" s="311"/>
      <c r="C727" s="344"/>
      <c r="D727" s="120" t="s">
        <v>1433</v>
      </c>
      <c r="E727" s="344"/>
      <c r="F727" s="313">
        <v>14</v>
      </c>
      <c r="G727" s="314">
        <v>4.4728434504792336</v>
      </c>
      <c r="H727" s="313">
        <v>11</v>
      </c>
      <c r="I727" s="314">
        <v>3.6184210526315788</v>
      </c>
      <c r="J727" s="313">
        <v>12</v>
      </c>
      <c r="K727" s="314">
        <v>3.870967741935484</v>
      </c>
      <c r="L727" s="313">
        <v>19</v>
      </c>
      <c r="M727" s="314">
        <v>5.9561128526645772</v>
      </c>
      <c r="N727" s="315">
        <v>8</v>
      </c>
      <c r="O727" s="316">
        <v>2.5</v>
      </c>
      <c r="P727" s="315">
        <v>8</v>
      </c>
      <c r="Q727" s="316">
        <v>2.7118644067796609</v>
      </c>
      <c r="R727" s="315">
        <v>8</v>
      </c>
      <c r="S727" s="316">
        <v>2.5806451612903225</v>
      </c>
      <c r="T727" s="315"/>
      <c r="U727" s="316"/>
      <c r="V727" s="447"/>
      <c r="W727" s="344"/>
      <c r="X727" s="344"/>
      <c r="Y727" s="344"/>
      <c r="Z727" s="344"/>
      <c r="AA727" s="344"/>
      <c r="AB727" s="344"/>
      <c r="AC727" s="344"/>
      <c r="AD727" s="311"/>
    </row>
    <row r="728" spans="1:30" ht="20.100000000000001" customHeight="1">
      <c r="A728" s="311"/>
      <c r="B728" s="311"/>
      <c r="C728" s="344"/>
      <c r="D728" s="120" t="s">
        <v>7801</v>
      </c>
      <c r="E728" s="344"/>
      <c r="F728" s="313">
        <v>2</v>
      </c>
      <c r="G728" s="314">
        <v>0.63897763578274758</v>
      </c>
      <c r="H728" s="313">
        <v>1</v>
      </c>
      <c r="I728" s="314">
        <v>0.32894736842105265</v>
      </c>
      <c r="J728" s="313">
        <v>2</v>
      </c>
      <c r="K728" s="314">
        <v>0.64516129032258063</v>
      </c>
      <c r="L728" s="313"/>
      <c r="M728" s="314"/>
      <c r="N728" s="315">
        <v>1</v>
      </c>
      <c r="O728" s="316">
        <v>0.3125</v>
      </c>
      <c r="P728" s="315"/>
      <c r="Q728" s="316"/>
      <c r="R728" s="315">
        <v>1</v>
      </c>
      <c r="S728" s="316">
        <v>0.32258064516129031</v>
      </c>
      <c r="T728" s="315"/>
      <c r="U728" s="316"/>
      <c r="V728" s="447"/>
      <c r="W728" s="344"/>
      <c r="X728" s="344"/>
      <c r="Y728" s="344"/>
      <c r="Z728" s="344"/>
      <c r="AA728" s="344"/>
      <c r="AB728" s="344"/>
      <c r="AC728" s="344"/>
      <c r="AD728" s="311"/>
    </row>
    <row r="729" spans="1:30" ht="20.100000000000001" customHeight="1">
      <c r="A729" s="311"/>
      <c r="B729" s="311"/>
      <c r="C729" s="344"/>
      <c r="D729" s="120" t="s">
        <v>7802</v>
      </c>
      <c r="E729" s="344"/>
      <c r="F729" s="313">
        <v>4</v>
      </c>
      <c r="G729" s="314">
        <v>1.2779552715654952</v>
      </c>
      <c r="H729" s="313">
        <v>2</v>
      </c>
      <c r="I729" s="314">
        <v>0.65789473684210531</v>
      </c>
      <c r="J729" s="313">
        <v>1</v>
      </c>
      <c r="K729" s="314">
        <v>0.32258064516129031</v>
      </c>
      <c r="L729" s="313"/>
      <c r="M729" s="314"/>
      <c r="N729" s="315">
        <v>1</v>
      </c>
      <c r="O729" s="316">
        <v>0.3125</v>
      </c>
      <c r="P729" s="315">
        <v>1</v>
      </c>
      <c r="Q729" s="316">
        <v>0.33898305084745761</v>
      </c>
      <c r="R729" s="315"/>
      <c r="S729" s="316"/>
      <c r="T729" s="315"/>
      <c r="U729" s="316"/>
      <c r="V729" s="447"/>
      <c r="W729" s="344"/>
      <c r="X729" s="344"/>
      <c r="Y729" s="344"/>
      <c r="Z729" s="344"/>
      <c r="AA729" s="344"/>
      <c r="AB729" s="344"/>
      <c r="AC729" s="344"/>
      <c r="AD729" s="311"/>
    </row>
    <row r="730" spans="1:30" ht="20.100000000000001" customHeight="1">
      <c r="A730" s="311"/>
      <c r="B730" s="311"/>
      <c r="C730" s="344"/>
      <c r="D730" s="120" t="s">
        <v>7803</v>
      </c>
      <c r="E730" s="344"/>
      <c r="F730" s="313"/>
      <c r="G730" s="314"/>
      <c r="H730" s="313"/>
      <c r="I730" s="314"/>
      <c r="J730" s="313">
        <v>1</v>
      </c>
      <c r="K730" s="314">
        <v>0.32258064516129031</v>
      </c>
      <c r="L730" s="313">
        <v>1</v>
      </c>
      <c r="M730" s="314">
        <v>0.31347962382445144</v>
      </c>
      <c r="N730" s="315">
        <v>2</v>
      </c>
      <c r="O730" s="316">
        <v>0.625</v>
      </c>
      <c r="P730" s="315">
        <v>1</v>
      </c>
      <c r="Q730" s="316">
        <v>0.33898305084745761</v>
      </c>
      <c r="R730" s="315"/>
      <c r="S730" s="316"/>
      <c r="T730" s="315"/>
      <c r="U730" s="316"/>
      <c r="V730" s="447"/>
      <c r="W730" s="344"/>
      <c r="X730" s="344"/>
      <c r="Y730" s="344"/>
      <c r="Z730" s="344"/>
      <c r="AA730" s="344"/>
      <c r="AB730" s="344"/>
      <c r="AC730" s="344"/>
      <c r="AD730" s="311"/>
    </row>
    <row r="731" spans="1:30" ht="20.100000000000001" customHeight="1">
      <c r="A731" s="311"/>
      <c r="B731" s="311"/>
      <c r="C731" s="344"/>
      <c r="D731" s="120" t="s">
        <v>7804</v>
      </c>
      <c r="E731" s="344"/>
      <c r="F731" s="313">
        <v>2</v>
      </c>
      <c r="G731" s="314">
        <v>0.63897763578274758</v>
      </c>
      <c r="H731" s="313">
        <v>2</v>
      </c>
      <c r="I731" s="314">
        <v>0.65789473684210531</v>
      </c>
      <c r="J731" s="313">
        <v>1</v>
      </c>
      <c r="K731" s="314">
        <v>0.32258064516129031</v>
      </c>
      <c r="L731" s="313">
        <v>1</v>
      </c>
      <c r="M731" s="314">
        <v>0.31347962382445144</v>
      </c>
      <c r="N731" s="315">
        <v>1</v>
      </c>
      <c r="O731" s="316">
        <v>0.3125</v>
      </c>
      <c r="P731" s="315">
        <v>1</v>
      </c>
      <c r="Q731" s="316">
        <v>0.33898305084745761</v>
      </c>
      <c r="R731" s="315"/>
      <c r="S731" s="316"/>
      <c r="T731" s="315"/>
      <c r="U731" s="316"/>
      <c r="V731" s="447"/>
      <c r="W731" s="344"/>
      <c r="X731" s="344"/>
      <c r="Y731" s="344"/>
      <c r="Z731" s="344"/>
      <c r="AA731" s="344"/>
      <c r="AB731" s="344"/>
      <c r="AC731" s="344"/>
      <c r="AD731" s="311"/>
    </row>
    <row r="732" spans="1:30" ht="20.100000000000001" customHeight="1">
      <c r="A732" s="311"/>
      <c r="B732" s="311"/>
      <c r="C732" s="344"/>
      <c r="D732" s="120" t="s">
        <v>7805</v>
      </c>
      <c r="E732" s="344"/>
      <c r="F732" s="313">
        <v>27</v>
      </c>
      <c r="G732" s="314">
        <v>8.6261980830670932</v>
      </c>
      <c r="H732" s="313">
        <v>25</v>
      </c>
      <c r="I732" s="314">
        <v>8.223684210526315</v>
      </c>
      <c r="J732" s="313">
        <v>24</v>
      </c>
      <c r="K732" s="314">
        <v>7.741935483870968</v>
      </c>
      <c r="L732" s="313">
        <v>20</v>
      </c>
      <c r="M732" s="314">
        <v>6.2695924764890281</v>
      </c>
      <c r="N732" s="315">
        <v>20</v>
      </c>
      <c r="O732" s="316">
        <v>6.25</v>
      </c>
      <c r="P732" s="315">
        <v>10</v>
      </c>
      <c r="Q732" s="316">
        <v>3.3898305084745761</v>
      </c>
      <c r="R732" s="315">
        <v>25</v>
      </c>
      <c r="S732" s="316">
        <v>8.064516129032258</v>
      </c>
      <c r="T732" s="315"/>
      <c r="U732" s="316"/>
      <c r="V732" s="447"/>
      <c r="W732" s="344"/>
      <c r="X732" s="344"/>
      <c r="Y732" s="344"/>
      <c r="Z732" s="344"/>
      <c r="AA732" s="344"/>
      <c r="AB732" s="344"/>
      <c r="AC732" s="344"/>
      <c r="AD732" s="311"/>
    </row>
    <row r="733" spans="1:30" ht="20.100000000000001" customHeight="1">
      <c r="A733" s="311"/>
      <c r="B733" s="311"/>
      <c r="C733" s="344"/>
      <c r="D733" s="120" t="s">
        <v>6937</v>
      </c>
      <c r="E733" s="344"/>
      <c r="F733" s="313">
        <v>2</v>
      </c>
      <c r="G733" s="314">
        <v>0.63897763578274758</v>
      </c>
      <c r="H733" s="313">
        <v>2</v>
      </c>
      <c r="I733" s="314">
        <v>0.65789473684210531</v>
      </c>
      <c r="J733" s="313">
        <v>2</v>
      </c>
      <c r="K733" s="314">
        <v>0.64516129032258063</v>
      </c>
      <c r="L733" s="313">
        <v>3</v>
      </c>
      <c r="M733" s="314">
        <v>0.94043887147335425</v>
      </c>
      <c r="N733" s="315">
        <v>2</v>
      </c>
      <c r="O733" s="316">
        <v>0.625</v>
      </c>
      <c r="P733" s="315">
        <v>1</v>
      </c>
      <c r="Q733" s="316">
        <v>0.33898305084745761</v>
      </c>
      <c r="R733" s="315">
        <v>3</v>
      </c>
      <c r="S733" s="316">
        <v>0.967741935483871</v>
      </c>
      <c r="T733" s="315"/>
      <c r="U733" s="316"/>
      <c r="V733" s="447"/>
      <c r="W733" s="344"/>
      <c r="X733" s="344"/>
      <c r="Y733" s="344"/>
      <c r="Z733" s="344"/>
      <c r="AA733" s="344"/>
      <c r="AB733" s="344"/>
      <c r="AC733" s="344"/>
      <c r="AD733" s="311"/>
    </row>
    <row r="734" spans="1:30" ht="20.100000000000001" customHeight="1">
      <c r="A734" s="311"/>
      <c r="B734" s="311"/>
      <c r="C734" s="344"/>
      <c r="D734" s="120" t="s">
        <v>7806</v>
      </c>
      <c r="E734" s="344"/>
      <c r="F734" s="313"/>
      <c r="G734" s="314"/>
      <c r="H734" s="313"/>
      <c r="I734" s="314"/>
      <c r="J734" s="313"/>
      <c r="K734" s="314"/>
      <c r="L734" s="313"/>
      <c r="M734" s="314"/>
      <c r="N734" s="315"/>
      <c r="O734" s="316"/>
      <c r="P734" s="315"/>
      <c r="Q734" s="316"/>
      <c r="R734" s="315"/>
      <c r="S734" s="316"/>
      <c r="T734" s="315"/>
      <c r="U734" s="316"/>
      <c r="V734" s="447"/>
      <c r="W734" s="344"/>
      <c r="X734" s="344"/>
      <c r="Y734" s="344"/>
      <c r="Z734" s="344"/>
      <c r="AA734" s="344"/>
      <c r="AB734" s="344"/>
      <c r="AC734" s="344"/>
      <c r="AD734" s="311"/>
    </row>
    <row r="735" spans="1:30" ht="20.100000000000001" customHeight="1">
      <c r="A735" s="311"/>
      <c r="B735" s="311"/>
      <c r="C735" s="344"/>
      <c r="D735" s="120" t="s">
        <v>7807</v>
      </c>
      <c r="E735" s="344"/>
      <c r="F735" s="313">
        <v>3</v>
      </c>
      <c r="G735" s="314">
        <v>0.95846645367412142</v>
      </c>
      <c r="H735" s="313">
        <v>1</v>
      </c>
      <c r="I735" s="314">
        <v>0.32894736842105265</v>
      </c>
      <c r="J735" s="313"/>
      <c r="K735" s="314"/>
      <c r="L735" s="313"/>
      <c r="M735" s="314"/>
      <c r="N735" s="315"/>
      <c r="O735" s="316"/>
      <c r="P735" s="315">
        <v>2</v>
      </c>
      <c r="Q735" s="316">
        <v>0.67796610169491522</v>
      </c>
      <c r="R735" s="315">
        <v>2</v>
      </c>
      <c r="S735" s="316">
        <v>0.64516129032258063</v>
      </c>
      <c r="T735" s="315"/>
      <c r="U735" s="316"/>
      <c r="V735" s="447"/>
      <c r="W735" s="344"/>
      <c r="X735" s="344"/>
      <c r="Y735" s="344"/>
      <c r="Z735" s="344"/>
      <c r="AA735" s="344"/>
      <c r="AB735" s="344"/>
      <c r="AC735" s="344"/>
      <c r="AD735" s="311"/>
    </row>
    <row r="736" spans="1:30" ht="20.100000000000001" customHeight="1">
      <c r="A736" s="311"/>
      <c r="B736" s="311"/>
      <c r="C736" s="344"/>
      <c r="D736" s="120" t="s">
        <v>7808</v>
      </c>
      <c r="E736" s="344"/>
      <c r="F736" s="313">
        <v>3</v>
      </c>
      <c r="G736" s="314">
        <v>0.95846645367412142</v>
      </c>
      <c r="H736" s="313">
        <v>2</v>
      </c>
      <c r="I736" s="314">
        <v>0.65789473684210531</v>
      </c>
      <c r="J736" s="313">
        <v>3</v>
      </c>
      <c r="K736" s="314">
        <v>0.967741935483871</v>
      </c>
      <c r="L736" s="313">
        <v>3</v>
      </c>
      <c r="M736" s="314">
        <v>0.94043887147335425</v>
      </c>
      <c r="N736" s="315">
        <v>4</v>
      </c>
      <c r="O736" s="316">
        <v>1.25</v>
      </c>
      <c r="P736" s="315">
        <v>3</v>
      </c>
      <c r="Q736" s="316">
        <v>1.0169491525423728</v>
      </c>
      <c r="R736" s="315">
        <v>4</v>
      </c>
      <c r="S736" s="316">
        <v>1.2903225806451613</v>
      </c>
      <c r="T736" s="315"/>
      <c r="U736" s="316"/>
      <c r="V736" s="447"/>
      <c r="W736" s="344"/>
      <c r="X736" s="344"/>
      <c r="Y736" s="344"/>
      <c r="Z736" s="344"/>
      <c r="AA736" s="344"/>
      <c r="AB736" s="344"/>
      <c r="AC736" s="344"/>
      <c r="AD736" s="311"/>
    </row>
    <row r="737" spans="1:30" ht="20.100000000000001" customHeight="1">
      <c r="A737" s="311"/>
      <c r="B737" s="311"/>
      <c r="C737" s="344"/>
      <c r="D737" s="120" t="s">
        <v>7809</v>
      </c>
      <c r="E737" s="344"/>
      <c r="F737" s="313"/>
      <c r="G737" s="314"/>
      <c r="H737" s="313"/>
      <c r="I737" s="314"/>
      <c r="J737" s="313"/>
      <c r="K737" s="314"/>
      <c r="L737" s="313"/>
      <c r="M737" s="314"/>
      <c r="N737" s="315"/>
      <c r="O737" s="316"/>
      <c r="P737" s="315"/>
      <c r="Q737" s="316"/>
      <c r="R737" s="315"/>
      <c r="S737" s="316"/>
      <c r="T737" s="315"/>
      <c r="U737" s="316"/>
      <c r="V737" s="447"/>
      <c r="W737" s="344"/>
      <c r="X737" s="344"/>
      <c r="Y737" s="344"/>
      <c r="Z737" s="344"/>
      <c r="AA737" s="344"/>
      <c r="AB737" s="344"/>
      <c r="AC737" s="344"/>
      <c r="AD737" s="311"/>
    </row>
    <row r="738" spans="1:30" ht="20.100000000000001" customHeight="1">
      <c r="A738" s="311"/>
      <c r="B738" s="311"/>
      <c r="C738" s="344"/>
      <c r="D738" s="85" t="s">
        <v>1959</v>
      </c>
      <c r="E738" s="344"/>
      <c r="F738" s="313"/>
      <c r="G738" s="314"/>
      <c r="H738" s="313"/>
      <c r="I738" s="314"/>
      <c r="J738" s="313"/>
      <c r="K738" s="314"/>
      <c r="L738" s="313"/>
      <c r="M738" s="314"/>
      <c r="N738" s="315"/>
      <c r="O738" s="316"/>
      <c r="P738" s="315"/>
      <c r="Q738" s="316"/>
      <c r="R738" s="315"/>
      <c r="S738" s="316"/>
      <c r="T738" s="315"/>
      <c r="U738" s="316"/>
      <c r="V738" s="447"/>
      <c r="W738" s="344"/>
      <c r="X738" s="344"/>
      <c r="Y738" s="344"/>
      <c r="Z738" s="344"/>
      <c r="AA738" s="344"/>
      <c r="AB738" s="344"/>
      <c r="AC738" s="344"/>
      <c r="AD738" s="311"/>
    </row>
    <row r="739" spans="1:30" ht="20.100000000000001" customHeight="1">
      <c r="A739" s="311"/>
      <c r="B739" s="311"/>
      <c r="C739" s="344"/>
      <c r="D739" s="85" t="s">
        <v>1960</v>
      </c>
      <c r="E739" s="344"/>
      <c r="F739" s="313"/>
      <c r="G739" s="314"/>
      <c r="H739" s="313"/>
      <c r="I739" s="314"/>
      <c r="J739" s="313"/>
      <c r="K739" s="314"/>
      <c r="L739" s="313"/>
      <c r="M739" s="314"/>
      <c r="N739" s="315"/>
      <c r="O739" s="316"/>
      <c r="P739" s="315"/>
      <c r="Q739" s="316"/>
      <c r="R739" s="315"/>
      <c r="S739" s="316"/>
      <c r="T739" s="315"/>
      <c r="U739" s="316"/>
      <c r="V739" s="447"/>
      <c r="W739" s="344"/>
      <c r="X739" s="344"/>
      <c r="Y739" s="344"/>
      <c r="Z739" s="344"/>
      <c r="AA739" s="344"/>
      <c r="AB739" s="344"/>
      <c r="AC739" s="344"/>
      <c r="AD739" s="311"/>
    </row>
    <row r="740" spans="1:30" ht="20.100000000000001" customHeight="1">
      <c r="A740" s="9" t="s">
        <v>5995</v>
      </c>
      <c r="B740" s="9" t="s">
        <v>183</v>
      </c>
      <c r="C740" s="343" t="s">
        <v>7746</v>
      </c>
      <c r="D740" s="119" t="s">
        <v>1425</v>
      </c>
      <c r="E740" s="343" t="s">
        <v>7309</v>
      </c>
      <c r="F740" s="11"/>
      <c r="G740" s="12"/>
      <c r="H740" s="11"/>
      <c r="I740" s="12"/>
      <c r="J740" s="11"/>
      <c r="K740" s="12"/>
      <c r="L740" s="11"/>
      <c r="M740" s="12"/>
      <c r="N740" s="56">
        <v>1</v>
      </c>
      <c r="O740" s="57">
        <v>0.40160642570281124</v>
      </c>
      <c r="P740" s="56"/>
      <c r="Q740" s="57"/>
      <c r="R740" s="56"/>
      <c r="S740" s="57"/>
      <c r="T740" s="56"/>
      <c r="U740" s="57"/>
      <c r="V740" s="446" t="s">
        <v>28</v>
      </c>
      <c r="W740" s="343" t="s">
        <v>7406</v>
      </c>
      <c r="X740" s="343" t="s">
        <v>7406</v>
      </c>
      <c r="Y740" s="343" t="s">
        <v>7406</v>
      </c>
      <c r="Z740" s="343" t="s">
        <v>7406</v>
      </c>
      <c r="AA740" s="343" t="s">
        <v>7406</v>
      </c>
      <c r="AB740" s="343" t="s">
        <v>7406</v>
      </c>
      <c r="AC740" s="343"/>
      <c r="AD740" s="9"/>
    </row>
    <row r="741" spans="1:30" ht="20.100000000000001" customHeight="1">
      <c r="A741" s="311"/>
      <c r="B741" s="311"/>
      <c r="C741" s="344"/>
      <c r="D741" s="120" t="s">
        <v>1426</v>
      </c>
      <c r="E741" s="344"/>
      <c r="F741" s="313"/>
      <c r="G741" s="314"/>
      <c r="H741" s="313"/>
      <c r="I741" s="314"/>
      <c r="J741" s="313"/>
      <c r="K741" s="314"/>
      <c r="L741" s="313">
        <v>1</v>
      </c>
      <c r="M741" s="314">
        <v>0.41493775933609961</v>
      </c>
      <c r="N741" s="315"/>
      <c r="O741" s="316"/>
      <c r="P741" s="315"/>
      <c r="Q741" s="316"/>
      <c r="R741" s="315"/>
      <c r="S741" s="316"/>
      <c r="T741" s="315"/>
      <c r="U741" s="316"/>
      <c r="V741" s="447"/>
      <c r="W741" s="344"/>
      <c r="X741" s="344"/>
      <c r="Y741" s="344"/>
      <c r="Z741" s="344"/>
      <c r="AA741" s="344"/>
      <c r="AB741" s="344"/>
      <c r="AC741" s="344"/>
      <c r="AD741" s="311"/>
    </row>
    <row r="742" spans="1:30" ht="20.100000000000001" customHeight="1">
      <c r="A742" s="311"/>
      <c r="B742" s="311"/>
      <c r="C742" s="344"/>
      <c r="D742" s="120" t="s">
        <v>1427</v>
      </c>
      <c r="E742" s="344"/>
      <c r="F742" s="313"/>
      <c r="G742" s="314"/>
      <c r="H742" s="313"/>
      <c r="I742" s="314"/>
      <c r="J742" s="313"/>
      <c r="K742" s="314"/>
      <c r="L742" s="313"/>
      <c r="M742" s="314"/>
      <c r="N742" s="315"/>
      <c r="O742" s="316"/>
      <c r="P742" s="315"/>
      <c r="Q742" s="316"/>
      <c r="R742" s="315"/>
      <c r="S742" s="316"/>
      <c r="T742" s="315"/>
      <c r="U742" s="316"/>
      <c r="V742" s="447"/>
      <c r="W742" s="344"/>
      <c r="X742" s="344"/>
      <c r="Y742" s="344"/>
      <c r="Z742" s="344"/>
      <c r="AA742" s="344"/>
      <c r="AB742" s="344"/>
      <c r="AC742" s="344"/>
      <c r="AD742" s="311"/>
    </row>
    <row r="743" spans="1:30" ht="20.100000000000001" customHeight="1">
      <c r="A743" s="311"/>
      <c r="B743" s="311"/>
      <c r="C743" s="344"/>
      <c r="D743" s="120" t="s">
        <v>1428</v>
      </c>
      <c r="E743" s="344"/>
      <c r="F743" s="313">
        <v>3</v>
      </c>
      <c r="G743" s="314">
        <v>1.2987012987012987</v>
      </c>
      <c r="H743" s="313">
        <v>1</v>
      </c>
      <c r="I743" s="314">
        <v>0.45045045045045046</v>
      </c>
      <c r="J743" s="313">
        <v>3</v>
      </c>
      <c r="K743" s="314">
        <v>1.3157894736842106</v>
      </c>
      <c r="L743" s="313"/>
      <c r="M743" s="314"/>
      <c r="N743" s="315">
        <v>2</v>
      </c>
      <c r="O743" s="316">
        <v>0.80321285140562249</v>
      </c>
      <c r="P743" s="315"/>
      <c r="Q743" s="316"/>
      <c r="R743" s="315">
        <v>2</v>
      </c>
      <c r="S743" s="316">
        <v>0.78431372549019607</v>
      </c>
      <c r="T743" s="315"/>
      <c r="U743" s="316"/>
      <c r="V743" s="447"/>
      <c r="W743" s="344"/>
      <c r="X743" s="344"/>
      <c r="Y743" s="344"/>
      <c r="Z743" s="344"/>
      <c r="AA743" s="344"/>
      <c r="AB743" s="344"/>
      <c r="AC743" s="344"/>
      <c r="AD743" s="311"/>
    </row>
    <row r="744" spans="1:30" ht="20.100000000000001" customHeight="1">
      <c r="A744" s="311"/>
      <c r="B744" s="311"/>
      <c r="C744" s="344"/>
      <c r="D744" s="120" t="s">
        <v>1429</v>
      </c>
      <c r="E744" s="344"/>
      <c r="F744" s="313"/>
      <c r="G744" s="314"/>
      <c r="H744" s="313">
        <v>1</v>
      </c>
      <c r="I744" s="314">
        <v>0.45045045045045046</v>
      </c>
      <c r="J744" s="313">
        <v>1</v>
      </c>
      <c r="K744" s="314">
        <v>0.43859649122807015</v>
      </c>
      <c r="L744" s="313">
        <v>1</v>
      </c>
      <c r="M744" s="314">
        <v>0.41493775933609961</v>
      </c>
      <c r="N744" s="315"/>
      <c r="O744" s="316"/>
      <c r="P744" s="315"/>
      <c r="Q744" s="316"/>
      <c r="R744" s="315"/>
      <c r="S744" s="316"/>
      <c r="T744" s="315"/>
      <c r="U744" s="316"/>
      <c r="V744" s="447"/>
      <c r="W744" s="344"/>
      <c r="X744" s="344"/>
      <c r="Y744" s="344"/>
      <c r="Z744" s="344"/>
      <c r="AA744" s="344"/>
      <c r="AB744" s="344"/>
      <c r="AC744" s="344"/>
      <c r="AD744" s="311"/>
    </row>
    <row r="745" spans="1:30" ht="20.100000000000001" customHeight="1">
      <c r="A745" s="311"/>
      <c r="B745" s="311"/>
      <c r="C745" s="344"/>
      <c r="D745" s="120" t="s">
        <v>1430</v>
      </c>
      <c r="E745" s="344"/>
      <c r="F745" s="313">
        <v>3</v>
      </c>
      <c r="G745" s="314">
        <v>1.2987012987012987</v>
      </c>
      <c r="H745" s="313">
        <v>3</v>
      </c>
      <c r="I745" s="314">
        <v>1.3513513513513513</v>
      </c>
      <c r="J745" s="313">
        <v>3</v>
      </c>
      <c r="K745" s="314">
        <v>1.3157894736842106</v>
      </c>
      <c r="L745" s="313">
        <v>8</v>
      </c>
      <c r="M745" s="314">
        <v>3.3195020746887969</v>
      </c>
      <c r="N745" s="315">
        <v>11</v>
      </c>
      <c r="O745" s="316">
        <v>4.4176706827309236</v>
      </c>
      <c r="P745" s="315">
        <v>7</v>
      </c>
      <c r="Q745" s="316">
        <v>3.0042918454935621</v>
      </c>
      <c r="R745" s="315">
        <v>13</v>
      </c>
      <c r="S745" s="316">
        <v>5.0980392156862742</v>
      </c>
      <c r="T745" s="315"/>
      <c r="U745" s="316"/>
      <c r="V745" s="447"/>
      <c r="W745" s="344"/>
      <c r="X745" s="344"/>
      <c r="Y745" s="344"/>
      <c r="Z745" s="344"/>
      <c r="AA745" s="344"/>
      <c r="AB745" s="344"/>
      <c r="AC745" s="344"/>
      <c r="AD745" s="311"/>
    </row>
    <row r="746" spans="1:30" ht="20.100000000000001" customHeight="1">
      <c r="A746" s="311"/>
      <c r="B746" s="311"/>
      <c r="C746" s="344"/>
      <c r="D746" s="120" t="s">
        <v>1431</v>
      </c>
      <c r="E746" s="344"/>
      <c r="F746" s="313">
        <v>106</v>
      </c>
      <c r="G746" s="314">
        <v>45.887445887445885</v>
      </c>
      <c r="H746" s="313">
        <v>102</v>
      </c>
      <c r="I746" s="314">
        <v>45.945945945945944</v>
      </c>
      <c r="J746" s="313">
        <v>107</v>
      </c>
      <c r="K746" s="314">
        <v>46.929824561403507</v>
      </c>
      <c r="L746" s="313">
        <v>105</v>
      </c>
      <c r="M746" s="314">
        <v>43.568464730290458</v>
      </c>
      <c r="N746" s="315">
        <v>112</v>
      </c>
      <c r="O746" s="316">
        <v>44.979919678714857</v>
      </c>
      <c r="P746" s="315">
        <v>105</v>
      </c>
      <c r="Q746" s="316">
        <v>45.064377682403432</v>
      </c>
      <c r="R746" s="315">
        <v>114</v>
      </c>
      <c r="S746" s="316">
        <v>44.705882352941174</v>
      </c>
      <c r="T746" s="315"/>
      <c r="U746" s="316"/>
      <c r="V746" s="447"/>
      <c r="W746" s="344"/>
      <c r="X746" s="344"/>
      <c r="Y746" s="344"/>
      <c r="Z746" s="344"/>
      <c r="AA746" s="344"/>
      <c r="AB746" s="344"/>
      <c r="AC746" s="344"/>
      <c r="AD746" s="311"/>
    </row>
    <row r="747" spans="1:30" ht="20.100000000000001" customHeight="1">
      <c r="A747" s="311"/>
      <c r="B747" s="311"/>
      <c r="C747" s="344"/>
      <c r="D747" s="120" t="s">
        <v>1432</v>
      </c>
      <c r="E747" s="344"/>
      <c r="F747" s="313">
        <v>41</v>
      </c>
      <c r="G747" s="314">
        <v>17.748917748917748</v>
      </c>
      <c r="H747" s="313">
        <v>45</v>
      </c>
      <c r="I747" s="314">
        <v>20.27027027027027</v>
      </c>
      <c r="J747" s="313">
        <v>40</v>
      </c>
      <c r="K747" s="314">
        <v>17.543859649122808</v>
      </c>
      <c r="L747" s="313">
        <v>33</v>
      </c>
      <c r="M747" s="314">
        <v>13.692946058091286</v>
      </c>
      <c r="N747" s="315">
        <v>36</v>
      </c>
      <c r="O747" s="316">
        <v>14.457831325301205</v>
      </c>
      <c r="P747" s="315">
        <v>35</v>
      </c>
      <c r="Q747" s="316">
        <v>15.021459227467812</v>
      </c>
      <c r="R747" s="315">
        <v>42</v>
      </c>
      <c r="S747" s="316">
        <v>16.470588235294116</v>
      </c>
      <c r="T747" s="315"/>
      <c r="U747" s="316"/>
      <c r="V747" s="447"/>
      <c r="W747" s="344"/>
      <c r="X747" s="344"/>
      <c r="Y747" s="344"/>
      <c r="Z747" s="344"/>
      <c r="AA747" s="344"/>
      <c r="AB747" s="344"/>
      <c r="AC747" s="344"/>
      <c r="AD747" s="311"/>
    </row>
    <row r="748" spans="1:30" ht="20.100000000000001" customHeight="1">
      <c r="A748" s="311"/>
      <c r="B748" s="311"/>
      <c r="C748" s="344"/>
      <c r="D748" s="120" t="s">
        <v>1433</v>
      </c>
      <c r="E748" s="344"/>
      <c r="F748" s="313">
        <v>11</v>
      </c>
      <c r="G748" s="314">
        <v>4.7619047619047619</v>
      </c>
      <c r="H748" s="313">
        <v>13</v>
      </c>
      <c r="I748" s="314">
        <v>5.8558558558558556</v>
      </c>
      <c r="J748" s="313">
        <v>16</v>
      </c>
      <c r="K748" s="314">
        <v>7.0175438596491224</v>
      </c>
      <c r="L748" s="313">
        <v>15</v>
      </c>
      <c r="M748" s="314">
        <v>6.2240663900414939</v>
      </c>
      <c r="N748" s="315">
        <v>16</v>
      </c>
      <c r="O748" s="316">
        <v>6.4257028112449799</v>
      </c>
      <c r="P748" s="315">
        <v>24</v>
      </c>
      <c r="Q748" s="316">
        <v>10.300429184549357</v>
      </c>
      <c r="R748" s="315">
        <v>20</v>
      </c>
      <c r="S748" s="316">
        <v>7.8431372549019605</v>
      </c>
      <c r="T748" s="315"/>
      <c r="U748" s="316"/>
      <c r="V748" s="447"/>
      <c r="W748" s="344"/>
      <c r="X748" s="344"/>
      <c r="Y748" s="344"/>
      <c r="Z748" s="344"/>
      <c r="AA748" s="344"/>
      <c r="AB748" s="344"/>
      <c r="AC748" s="344"/>
      <c r="AD748" s="311"/>
    </row>
    <row r="749" spans="1:30" ht="20.100000000000001" customHeight="1">
      <c r="A749" s="311"/>
      <c r="B749" s="311"/>
      <c r="C749" s="344"/>
      <c r="D749" s="120" t="s">
        <v>7801</v>
      </c>
      <c r="E749" s="344"/>
      <c r="F749" s="313">
        <v>5</v>
      </c>
      <c r="G749" s="314">
        <v>2.1645021645021645</v>
      </c>
      <c r="H749" s="313">
        <v>4</v>
      </c>
      <c r="I749" s="314">
        <v>1.8018018018018018</v>
      </c>
      <c r="J749" s="313">
        <v>4</v>
      </c>
      <c r="K749" s="314">
        <v>1.7543859649122806</v>
      </c>
      <c r="L749" s="313">
        <v>9</v>
      </c>
      <c r="M749" s="314">
        <v>3.7344398340248963</v>
      </c>
      <c r="N749" s="315">
        <v>9</v>
      </c>
      <c r="O749" s="316">
        <v>3.6144578313253013</v>
      </c>
      <c r="P749" s="315">
        <v>6</v>
      </c>
      <c r="Q749" s="316">
        <v>2.5751072961373391</v>
      </c>
      <c r="R749" s="315">
        <v>7</v>
      </c>
      <c r="S749" s="316">
        <v>2.7450980392156863</v>
      </c>
      <c r="T749" s="315"/>
      <c r="U749" s="316"/>
      <c r="V749" s="447"/>
      <c r="W749" s="344"/>
      <c r="X749" s="344"/>
      <c r="Y749" s="344"/>
      <c r="Z749" s="344"/>
      <c r="AA749" s="344"/>
      <c r="AB749" s="344"/>
      <c r="AC749" s="344"/>
      <c r="AD749" s="311"/>
    </row>
    <row r="750" spans="1:30" ht="20.100000000000001" customHeight="1">
      <c r="A750" s="311"/>
      <c r="B750" s="311"/>
      <c r="C750" s="344"/>
      <c r="D750" s="120" t="s">
        <v>7802</v>
      </c>
      <c r="E750" s="344"/>
      <c r="F750" s="313">
        <v>10</v>
      </c>
      <c r="G750" s="314">
        <v>4.329004329004329</v>
      </c>
      <c r="H750" s="313">
        <v>6</v>
      </c>
      <c r="I750" s="314">
        <v>2.7027027027027026</v>
      </c>
      <c r="J750" s="313">
        <v>7</v>
      </c>
      <c r="K750" s="314">
        <v>3.0701754385964914</v>
      </c>
      <c r="L750" s="313">
        <v>6</v>
      </c>
      <c r="M750" s="314">
        <v>2.4896265560165975</v>
      </c>
      <c r="N750" s="315">
        <v>6</v>
      </c>
      <c r="O750" s="316">
        <v>2.4096385542168677</v>
      </c>
      <c r="P750" s="315">
        <v>5</v>
      </c>
      <c r="Q750" s="316">
        <v>2.1459227467811157</v>
      </c>
      <c r="R750" s="315">
        <v>6</v>
      </c>
      <c r="S750" s="316">
        <v>2.3529411764705883</v>
      </c>
      <c r="T750" s="315"/>
      <c r="U750" s="316"/>
      <c r="V750" s="447"/>
      <c r="W750" s="344"/>
      <c r="X750" s="344"/>
      <c r="Y750" s="344"/>
      <c r="Z750" s="344"/>
      <c r="AA750" s="344"/>
      <c r="AB750" s="344"/>
      <c r="AC750" s="344"/>
      <c r="AD750" s="311"/>
    </row>
    <row r="751" spans="1:30" ht="20.100000000000001" customHeight="1">
      <c r="A751" s="311"/>
      <c r="B751" s="311"/>
      <c r="C751" s="344"/>
      <c r="D751" s="120" t="s">
        <v>7803</v>
      </c>
      <c r="E751" s="344"/>
      <c r="F751" s="313">
        <v>5</v>
      </c>
      <c r="G751" s="314">
        <v>2.1645021645021645</v>
      </c>
      <c r="H751" s="313">
        <v>2</v>
      </c>
      <c r="I751" s="314">
        <v>0.90090090090090091</v>
      </c>
      <c r="J751" s="313">
        <v>1</v>
      </c>
      <c r="K751" s="314">
        <v>0.43859649122807015</v>
      </c>
      <c r="L751" s="313">
        <v>1</v>
      </c>
      <c r="M751" s="314">
        <v>0.41493775933609961</v>
      </c>
      <c r="N751" s="315">
        <v>1</v>
      </c>
      <c r="O751" s="316">
        <v>0.40160642570281124</v>
      </c>
      <c r="P751" s="315"/>
      <c r="Q751" s="316"/>
      <c r="R751" s="315">
        <v>1</v>
      </c>
      <c r="S751" s="316">
        <v>0.39215686274509803</v>
      </c>
      <c r="T751" s="315"/>
      <c r="U751" s="316"/>
      <c r="V751" s="447"/>
      <c r="W751" s="344"/>
      <c r="X751" s="344"/>
      <c r="Y751" s="344"/>
      <c r="Z751" s="344"/>
      <c r="AA751" s="344"/>
      <c r="AB751" s="344"/>
      <c r="AC751" s="344"/>
      <c r="AD751" s="311"/>
    </row>
    <row r="752" spans="1:30" ht="20.100000000000001" customHeight="1">
      <c r="A752" s="311"/>
      <c r="B752" s="311"/>
      <c r="C752" s="344"/>
      <c r="D752" s="120" t="s">
        <v>7804</v>
      </c>
      <c r="E752" s="344"/>
      <c r="F752" s="313">
        <v>1</v>
      </c>
      <c r="G752" s="314">
        <v>0.4329004329004329</v>
      </c>
      <c r="H752" s="313"/>
      <c r="I752" s="314"/>
      <c r="J752" s="313"/>
      <c r="K752" s="314"/>
      <c r="L752" s="313">
        <v>1</v>
      </c>
      <c r="M752" s="314">
        <v>0.41493775933609961</v>
      </c>
      <c r="N752" s="315">
        <v>1</v>
      </c>
      <c r="O752" s="316">
        <v>0.40160642570281124</v>
      </c>
      <c r="P752" s="315">
        <v>1</v>
      </c>
      <c r="Q752" s="316">
        <v>0.42918454935622319</v>
      </c>
      <c r="R752" s="315">
        <v>2</v>
      </c>
      <c r="S752" s="316">
        <v>0.78431372549019607</v>
      </c>
      <c r="T752" s="315"/>
      <c r="U752" s="316"/>
      <c r="V752" s="447"/>
      <c r="W752" s="344"/>
      <c r="X752" s="344"/>
      <c r="Y752" s="344"/>
      <c r="Z752" s="344"/>
      <c r="AA752" s="344"/>
      <c r="AB752" s="344"/>
      <c r="AC752" s="344"/>
      <c r="AD752" s="311"/>
    </row>
    <row r="753" spans="1:30" ht="20.100000000000001" customHeight="1">
      <c r="A753" s="311"/>
      <c r="B753" s="311"/>
      <c r="C753" s="344"/>
      <c r="D753" s="120" t="s">
        <v>7805</v>
      </c>
      <c r="E753" s="344"/>
      <c r="F753" s="313">
        <v>35</v>
      </c>
      <c r="G753" s="314">
        <v>15.151515151515152</v>
      </c>
      <c r="H753" s="313">
        <v>37</v>
      </c>
      <c r="I753" s="314">
        <v>16.666666666666668</v>
      </c>
      <c r="J753" s="313">
        <v>36</v>
      </c>
      <c r="K753" s="314">
        <v>15.789473684210526</v>
      </c>
      <c r="L753" s="313">
        <v>47</v>
      </c>
      <c r="M753" s="314">
        <v>19.502074688796682</v>
      </c>
      <c r="N753" s="315">
        <v>43</v>
      </c>
      <c r="O753" s="316">
        <v>17.269076305220885</v>
      </c>
      <c r="P753" s="315">
        <v>44</v>
      </c>
      <c r="Q753" s="316">
        <v>18.884120171673821</v>
      </c>
      <c r="R753" s="315">
        <v>37</v>
      </c>
      <c r="S753" s="316">
        <v>14.509803921568627</v>
      </c>
      <c r="T753" s="315"/>
      <c r="U753" s="316"/>
      <c r="V753" s="447"/>
      <c r="W753" s="344"/>
      <c r="X753" s="344"/>
      <c r="Y753" s="344"/>
      <c r="Z753" s="344"/>
      <c r="AA753" s="344"/>
      <c r="AB753" s="344"/>
      <c r="AC753" s="344"/>
      <c r="AD753" s="311"/>
    </row>
    <row r="754" spans="1:30" ht="20.100000000000001" customHeight="1">
      <c r="A754" s="311"/>
      <c r="B754" s="311"/>
      <c r="C754" s="344"/>
      <c r="D754" s="120" t="s">
        <v>6937</v>
      </c>
      <c r="E754" s="344"/>
      <c r="F754" s="313">
        <v>3</v>
      </c>
      <c r="G754" s="314">
        <v>1.2987012987012987</v>
      </c>
      <c r="H754" s="313">
        <v>2</v>
      </c>
      <c r="I754" s="314">
        <v>0.90090090090090091</v>
      </c>
      <c r="J754" s="313">
        <v>4</v>
      </c>
      <c r="K754" s="314">
        <v>1.7543859649122806</v>
      </c>
      <c r="L754" s="313">
        <v>5</v>
      </c>
      <c r="M754" s="314">
        <v>2.0746887966804981</v>
      </c>
      <c r="N754" s="315">
        <v>2</v>
      </c>
      <c r="O754" s="316">
        <v>0.80321285140562249</v>
      </c>
      <c r="P754" s="315">
        <v>1</v>
      </c>
      <c r="Q754" s="316">
        <v>0.42918454935622319</v>
      </c>
      <c r="R754" s="315">
        <v>6</v>
      </c>
      <c r="S754" s="316">
        <v>2.3529411764705883</v>
      </c>
      <c r="T754" s="315"/>
      <c r="U754" s="316"/>
      <c r="V754" s="447"/>
      <c r="W754" s="344"/>
      <c r="X754" s="344"/>
      <c r="Y754" s="344"/>
      <c r="Z754" s="344"/>
      <c r="AA754" s="344"/>
      <c r="AB754" s="344"/>
      <c r="AC754" s="344"/>
      <c r="AD754" s="311"/>
    </row>
    <row r="755" spans="1:30" ht="20.100000000000001" customHeight="1">
      <c r="A755" s="311"/>
      <c r="B755" s="311"/>
      <c r="C755" s="344"/>
      <c r="D755" s="120" t="s">
        <v>7806</v>
      </c>
      <c r="E755" s="344"/>
      <c r="F755" s="313"/>
      <c r="G755" s="314"/>
      <c r="H755" s="313"/>
      <c r="I755" s="314"/>
      <c r="J755" s="313"/>
      <c r="K755" s="314"/>
      <c r="L755" s="313"/>
      <c r="M755" s="314"/>
      <c r="N755" s="315">
        <v>1</v>
      </c>
      <c r="O755" s="316">
        <v>0.40160642570281124</v>
      </c>
      <c r="P755" s="315"/>
      <c r="Q755" s="316"/>
      <c r="R755" s="315"/>
      <c r="S755" s="316"/>
      <c r="T755" s="315"/>
      <c r="U755" s="316"/>
      <c r="V755" s="447"/>
      <c r="W755" s="344"/>
      <c r="X755" s="344"/>
      <c r="Y755" s="344"/>
      <c r="Z755" s="344"/>
      <c r="AA755" s="344"/>
      <c r="AB755" s="344"/>
      <c r="AC755" s="344"/>
      <c r="AD755" s="311"/>
    </row>
    <row r="756" spans="1:30" ht="20.100000000000001" customHeight="1">
      <c r="A756" s="311"/>
      <c r="B756" s="311"/>
      <c r="C756" s="344"/>
      <c r="D756" s="120" t="s">
        <v>7807</v>
      </c>
      <c r="E756" s="344"/>
      <c r="F756" s="313">
        <v>3</v>
      </c>
      <c r="G756" s="314">
        <v>1.2987012987012987</v>
      </c>
      <c r="H756" s="313">
        <v>3</v>
      </c>
      <c r="I756" s="314">
        <v>1.3513513513513513</v>
      </c>
      <c r="J756" s="313">
        <v>3</v>
      </c>
      <c r="K756" s="314">
        <v>1.3157894736842106</v>
      </c>
      <c r="L756" s="313">
        <v>4</v>
      </c>
      <c r="M756" s="314">
        <v>1.6597510373443984</v>
      </c>
      <c r="N756" s="315">
        <v>5</v>
      </c>
      <c r="O756" s="316">
        <v>2.0080321285140563</v>
      </c>
      <c r="P756" s="315">
        <v>2</v>
      </c>
      <c r="Q756" s="316">
        <v>0.85836909871244638</v>
      </c>
      <c r="R756" s="315">
        <v>2</v>
      </c>
      <c r="S756" s="316">
        <v>0.78431372549019607</v>
      </c>
      <c r="T756" s="315"/>
      <c r="U756" s="316"/>
      <c r="V756" s="447"/>
      <c r="W756" s="344"/>
      <c r="X756" s="344"/>
      <c r="Y756" s="344"/>
      <c r="Z756" s="344"/>
      <c r="AA756" s="344"/>
      <c r="AB756" s="344"/>
      <c r="AC756" s="344"/>
      <c r="AD756" s="311"/>
    </row>
    <row r="757" spans="1:30" ht="20.100000000000001" customHeight="1">
      <c r="A757" s="311"/>
      <c r="B757" s="311"/>
      <c r="C757" s="344"/>
      <c r="D757" s="120" t="s">
        <v>7808</v>
      </c>
      <c r="E757" s="344"/>
      <c r="F757" s="313">
        <v>5</v>
      </c>
      <c r="G757" s="314">
        <v>2.1645021645021645</v>
      </c>
      <c r="H757" s="313">
        <v>3</v>
      </c>
      <c r="I757" s="314">
        <v>1.3513513513513513</v>
      </c>
      <c r="J757" s="313">
        <v>3</v>
      </c>
      <c r="K757" s="314">
        <v>1.3157894736842106</v>
      </c>
      <c r="L757" s="313">
        <v>5</v>
      </c>
      <c r="M757" s="314">
        <v>2.0746887966804981</v>
      </c>
      <c r="N757" s="315">
        <v>3</v>
      </c>
      <c r="O757" s="316">
        <v>1.2048192771084338</v>
      </c>
      <c r="P757" s="315">
        <v>3</v>
      </c>
      <c r="Q757" s="316">
        <v>1.2875536480686696</v>
      </c>
      <c r="R757" s="315">
        <v>3</v>
      </c>
      <c r="S757" s="316">
        <v>1.1764705882352942</v>
      </c>
      <c r="T757" s="315"/>
      <c r="U757" s="316"/>
      <c r="V757" s="447"/>
      <c r="W757" s="344"/>
      <c r="X757" s="344"/>
      <c r="Y757" s="344"/>
      <c r="Z757" s="344"/>
      <c r="AA757" s="344"/>
      <c r="AB757" s="344"/>
      <c r="AC757" s="344"/>
      <c r="AD757" s="311"/>
    </row>
    <row r="758" spans="1:30" ht="20.100000000000001" customHeight="1">
      <c r="A758" s="311"/>
      <c r="B758" s="311"/>
      <c r="C758" s="344"/>
      <c r="D758" s="120" t="s">
        <v>7809</v>
      </c>
      <c r="E758" s="344"/>
      <c r="F758" s="313"/>
      <c r="G758" s="314"/>
      <c r="H758" s="313"/>
      <c r="I758" s="314"/>
      <c r="J758" s="313"/>
      <c r="K758" s="314"/>
      <c r="L758" s="313"/>
      <c r="M758" s="314"/>
      <c r="N758" s="315"/>
      <c r="O758" s="316"/>
      <c r="P758" s="315"/>
      <c r="Q758" s="316"/>
      <c r="R758" s="315"/>
      <c r="S758" s="316"/>
      <c r="T758" s="315"/>
      <c r="U758" s="316"/>
      <c r="V758" s="447"/>
      <c r="W758" s="344"/>
      <c r="X758" s="344"/>
      <c r="Y758" s="344"/>
      <c r="Z758" s="344"/>
      <c r="AA758" s="344"/>
      <c r="AB758" s="344"/>
      <c r="AC758" s="344"/>
      <c r="AD758" s="311"/>
    </row>
    <row r="759" spans="1:30" ht="20.100000000000001" customHeight="1">
      <c r="A759" s="311"/>
      <c r="B759" s="311"/>
      <c r="C759" s="344"/>
      <c r="D759" s="85" t="s">
        <v>1959</v>
      </c>
      <c r="E759" s="344"/>
      <c r="F759" s="313"/>
      <c r="G759" s="314"/>
      <c r="H759" s="313"/>
      <c r="I759" s="314"/>
      <c r="J759" s="313"/>
      <c r="K759" s="314"/>
      <c r="L759" s="313"/>
      <c r="M759" s="314"/>
      <c r="N759" s="315"/>
      <c r="O759" s="316"/>
      <c r="P759" s="315"/>
      <c r="Q759" s="316"/>
      <c r="R759" s="315"/>
      <c r="S759" s="316"/>
      <c r="T759" s="315"/>
      <c r="U759" s="316"/>
      <c r="V759" s="447"/>
      <c r="W759" s="344"/>
      <c r="X759" s="344"/>
      <c r="Y759" s="344"/>
      <c r="Z759" s="344"/>
      <c r="AA759" s="344"/>
      <c r="AB759" s="344"/>
      <c r="AC759" s="344"/>
      <c r="AD759" s="311"/>
    </row>
    <row r="760" spans="1:30" ht="20.100000000000001" customHeight="1">
      <c r="A760" s="311"/>
      <c r="B760" s="311"/>
      <c r="C760" s="344"/>
      <c r="D760" s="85" t="s">
        <v>1960</v>
      </c>
      <c r="E760" s="344"/>
      <c r="F760" s="313"/>
      <c r="G760" s="314"/>
      <c r="H760" s="313"/>
      <c r="I760" s="314"/>
      <c r="J760" s="313"/>
      <c r="K760" s="314"/>
      <c r="L760" s="313"/>
      <c r="M760" s="314"/>
      <c r="N760" s="315"/>
      <c r="O760" s="316"/>
      <c r="P760" s="315"/>
      <c r="Q760" s="316"/>
      <c r="R760" s="315"/>
      <c r="S760" s="316"/>
      <c r="T760" s="315"/>
      <c r="U760" s="316"/>
      <c r="V760" s="447"/>
      <c r="W760" s="344"/>
      <c r="X760" s="344"/>
      <c r="Y760" s="344"/>
      <c r="Z760" s="344"/>
      <c r="AA760" s="344"/>
      <c r="AB760" s="344"/>
      <c r="AC760" s="344"/>
      <c r="AD760" s="311"/>
    </row>
    <row r="761" spans="1:30" ht="20.100000000000001" customHeight="1">
      <c r="A761" s="9" t="s">
        <v>5996</v>
      </c>
      <c r="B761" s="9" t="s">
        <v>184</v>
      </c>
      <c r="C761" s="343" t="s">
        <v>7746</v>
      </c>
      <c r="D761" s="119" t="s">
        <v>1425</v>
      </c>
      <c r="E761" s="343" t="s">
        <v>7309</v>
      </c>
      <c r="F761" s="11">
        <v>1</v>
      </c>
      <c r="G761" s="12">
        <v>0.56497175141242939</v>
      </c>
      <c r="H761" s="11"/>
      <c r="I761" s="12"/>
      <c r="J761" s="11">
        <v>1</v>
      </c>
      <c r="K761" s="12">
        <v>0.55555555555555558</v>
      </c>
      <c r="L761" s="11"/>
      <c r="M761" s="12"/>
      <c r="N761" s="56"/>
      <c r="O761" s="57"/>
      <c r="P761" s="56">
        <v>1</v>
      </c>
      <c r="Q761" s="57">
        <v>0.54054054054054057</v>
      </c>
      <c r="R761" s="56"/>
      <c r="S761" s="57"/>
      <c r="T761" s="56"/>
      <c r="U761" s="57"/>
      <c r="V761" s="446" t="s">
        <v>28</v>
      </c>
      <c r="W761" s="343" t="s">
        <v>7406</v>
      </c>
      <c r="X761" s="343" t="s">
        <v>7406</v>
      </c>
      <c r="Y761" s="343" t="s">
        <v>7406</v>
      </c>
      <c r="Z761" s="343" t="s">
        <v>7406</v>
      </c>
      <c r="AA761" s="343" t="s">
        <v>7406</v>
      </c>
      <c r="AB761" s="343" t="s">
        <v>7406</v>
      </c>
      <c r="AC761" s="343"/>
      <c r="AD761" s="9"/>
    </row>
    <row r="762" spans="1:30" ht="20.100000000000001" customHeight="1">
      <c r="A762" s="311"/>
      <c r="B762" s="311"/>
      <c r="C762" s="344"/>
      <c r="D762" s="120" t="s">
        <v>1426</v>
      </c>
      <c r="E762" s="344"/>
      <c r="F762" s="46">
        <v>1</v>
      </c>
      <c r="G762" s="314">
        <v>0.56497175141242939</v>
      </c>
      <c r="H762" s="46"/>
      <c r="I762" s="314"/>
      <c r="J762" s="46"/>
      <c r="K762" s="314"/>
      <c r="L762" s="46">
        <v>1</v>
      </c>
      <c r="M762" s="314">
        <v>0.5714285714285714</v>
      </c>
      <c r="O762" s="316"/>
      <c r="Q762" s="316"/>
      <c r="R762" s="315"/>
      <c r="S762" s="316"/>
      <c r="T762" s="315"/>
      <c r="U762" s="316"/>
      <c r="V762" s="447"/>
      <c r="W762" s="344"/>
      <c r="X762" s="344"/>
      <c r="Y762" s="344"/>
      <c r="Z762" s="344"/>
      <c r="AA762" s="344"/>
      <c r="AB762" s="344"/>
      <c r="AC762" s="344"/>
      <c r="AD762" s="311"/>
    </row>
    <row r="763" spans="1:30" ht="20.100000000000001" customHeight="1">
      <c r="A763" s="311"/>
      <c r="B763" s="311"/>
      <c r="C763" s="344"/>
      <c r="D763" s="120" t="s">
        <v>1427</v>
      </c>
      <c r="E763" s="344"/>
      <c r="F763" s="313"/>
      <c r="G763" s="314"/>
      <c r="H763" s="313"/>
      <c r="I763" s="314"/>
      <c r="J763" s="313"/>
      <c r="K763" s="314"/>
      <c r="L763" s="313"/>
      <c r="M763" s="314"/>
      <c r="N763" s="315"/>
      <c r="O763" s="316"/>
      <c r="P763" s="315"/>
      <c r="Q763" s="316"/>
      <c r="R763" s="315"/>
      <c r="S763" s="316"/>
      <c r="T763" s="315"/>
      <c r="U763" s="316"/>
      <c r="V763" s="447"/>
      <c r="W763" s="344"/>
      <c r="X763" s="344"/>
      <c r="Y763" s="344"/>
      <c r="Z763" s="344"/>
      <c r="AA763" s="344"/>
      <c r="AB763" s="344"/>
      <c r="AC763" s="344"/>
      <c r="AD763" s="311"/>
    </row>
    <row r="764" spans="1:30" ht="20.100000000000001" customHeight="1">
      <c r="A764" s="311"/>
      <c r="B764" s="311"/>
      <c r="C764" s="344"/>
      <c r="D764" s="120" t="s">
        <v>1428</v>
      </c>
      <c r="E764" s="344"/>
      <c r="F764" s="313">
        <v>2</v>
      </c>
      <c r="G764" s="314">
        <v>1.1299435028248588</v>
      </c>
      <c r="H764" s="313"/>
      <c r="I764" s="314"/>
      <c r="J764" s="313"/>
      <c r="K764" s="314"/>
      <c r="L764" s="313"/>
      <c r="M764" s="314"/>
      <c r="N764" s="315"/>
      <c r="O764" s="316"/>
      <c r="P764" s="315"/>
      <c r="Q764" s="316"/>
      <c r="R764" s="315"/>
      <c r="S764" s="316"/>
      <c r="T764" s="315"/>
      <c r="U764" s="316"/>
      <c r="V764" s="447"/>
      <c r="W764" s="344"/>
      <c r="X764" s="344"/>
      <c r="Y764" s="344"/>
      <c r="Z764" s="344"/>
      <c r="AA764" s="344"/>
      <c r="AB764" s="344"/>
      <c r="AC764" s="344"/>
      <c r="AD764" s="311"/>
    </row>
    <row r="765" spans="1:30" ht="20.100000000000001" customHeight="1">
      <c r="A765" s="311"/>
      <c r="B765" s="311"/>
      <c r="C765" s="344"/>
      <c r="D765" s="120" t="s">
        <v>1429</v>
      </c>
      <c r="E765" s="344"/>
      <c r="F765" s="313"/>
      <c r="G765" s="314"/>
      <c r="H765" s="313"/>
      <c r="I765" s="314"/>
      <c r="J765" s="313">
        <v>2</v>
      </c>
      <c r="K765" s="314">
        <v>1.1111111111111112</v>
      </c>
      <c r="L765" s="313">
        <v>3</v>
      </c>
      <c r="M765" s="314">
        <v>1.7142857142857142</v>
      </c>
      <c r="N765" s="315"/>
      <c r="O765" s="316"/>
      <c r="P765" s="315"/>
      <c r="Q765" s="316"/>
      <c r="R765" s="315">
        <v>1</v>
      </c>
      <c r="S765" s="316">
        <v>0.52910052910052907</v>
      </c>
      <c r="T765" s="315"/>
      <c r="U765" s="316"/>
      <c r="V765" s="447"/>
      <c r="W765" s="344"/>
      <c r="X765" s="344"/>
      <c r="Y765" s="344"/>
      <c r="Z765" s="344"/>
      <c r="AA765" s="344"/>
      <c r="AB765" s="344"/>
      <c r="AC765" s="344"/>
      <c r="AD765" s="311"/>
    </row>
    <row r="766" spans="1:30" ht="20.100000000000001" customHeight="1">
      <c r="A766" s="311"/>
      <c r="B766" s="311"/>
      <c r="C766" s="344"/>
      <c r="D766" s="120" t="s">
        <v>1430</v>
      </c>
      <c r="E766" s="344"/>
      <c r="F766" s="313">
        <v>2</v>
      </c>
      <c r="G766" s="314">
        <v>1.1299435028248588</v>
      </c>
      <c r="H766" s="313"/>
      <c r="I766" s="314"/>
      <c r="J766" s="313">
        <v>2</v>
      </c>
      <c r="K766" s="314">
        <v>1.1111111111111112</v>
      </c>
      <c r="L766" s="313">
        <v>1</v>
      </c>
      <c r="M766" s="314">
        <v>0.5714285714285714</v>
      </c>
      <c r="N766" s="315"/>
      <c r="O766" s="316"/>
      <c r="P766" s="315">
        <v>1</v>
      </c>
      <c r="Q766" s="316">
        <v>0.54054054054054057</v>
      </c>
      <c r="R766" s="315">
        <v>3</v>
      </c>
      <c r="S766" s="316">
        <v>1.5873015873015872</v>
      </c>
      <c r="T766" s="315"/>
      <c r="U766" s="316"/>
      <c r="V766" s="447"/>
      <c r="W766" s="344"/>
      <c r="X766" s="344"/>
      <c r="Y766" s="344"/>
      <c r="Z766" s="344"/>
      <c r="AA766" s="344"/>
      <c r="AB766" s="344"/>
      <c r="AC766" s="344"/>
      <c r="AD766" s="311"/>
    </row>
    <row r="767" spans="1:30" ht="20.100000000000001" customHeight="1">
      <c r="A767" s="311"/>
      <c r="B767" s="311"/>
      <c r="C767" s="344"/>
      <c r="D767" s="120" t="s">
        <v>1431</v>
      </c>
      <c r="E767" s="344"/>
      <c r="F767" s="313">
        <v>4</v>
      </c>
      <c r="G767" s="314">
        <v>2.2598870056497176</v>
      </c>
      <c r="H767" s="313">
        <v>4</v>
      </c>
      <c r="I767" s="314">
        <v>2.3255813953488373</v>
      </c>
      <c r="J767" s="313">
        <v>2</v>
      </c>
      <c r="K767" s="314">
        <v>1.1111111111111112</v>
      </c>
      <c r="L767" s="313">
        <v>1</v>
      </c>
      <c r="M767" s="314">
        <v>0.5714285714285714</v>
      </c>
      <c r="N767" s="315">
        <v>3</v>
      </c>
      <c r="O767" s="316">
        <v>1.6483516483516483</v>
      </c>
      <c r="P767" s="315">
        <v>3</v>
      </c>
      <c r="Q767" s="316">
        <v>1.6216216216216217</v>
      </c>
      <c r="R767" s="315">
        <v>4</v>
      </c>
      <c r="S767" s="316">
        <v>2.1164021164021163</v>
      </c>
      <c r="T767" s="315"/>
      <c r="U767" s="316"/>
      <c r="V767" s="447"/>
      <c r="W767" s="344"/>
      <c r="X767" s="344"/>
      <c r="Y767" s="344"/>
      <c r="Z767" s="344"/>
      <c r="AA767" s="344"/>
      <c r="AB767" s="344"/>
      <c r="AC767" s="344"/>
      <c r="AD767" s="311"/>
    </row>
    <row r="768" spans="1:30" ht="20.100000000000001" customHeight="1">
      <c r="A768" s="311"/>
      <c r="B768" s="311"/>
      <c r="C768" s="344"/>
      <c r="D768" s="120" t="s">
        <v>1432</v>
      </c>
      <c r="E768" s="344"/>
      <c r="F768" s="313">
        <v>64</v>
      </c>
      <c r="G768" s="314">
        <v>36.158192090395481</v>
      </c>
      <c r="H768" s="313">
        <v>74</v>
      </c>
      <c r="I768" s="314">
        <v>43.02325581395349</v>
      </c>
      <c r="J768" s="313">
        <v>77</v>
      </c>
      <c r="K768" s="314">
        <v>42.777777777777779</v>
      </c>
      <c r="L768" s="313">
        <v>80</v>
      </c>
      <c r="M768" s="314">
        <v>45.714285714285715</v>
      </c>
      <c r="N768" s="315">
        <v>83</v>
      </c>
      <c r="O768" s="316">
        <v>45.604395604395606</v>
      </c>
      <c r="P768" s="315">
        <v>81</v>
      </c>
      <c r="Q768" s="316">
        <v>43.783783783783782</v>
      </c>
      <c r="R768" s="315">
        <v>83</v>
      </c>
      <c r="S768" s="316">
        <v>43.915343915343918</v>
      </c>
      <c r="T768" s="315"/>
      <c r="U768" s="316"/>
      <c r="V768" s="447"/>
      <c r="W768" s="344"/>
      <c r="X768" s="344"/>
      <c r="Y768" s="344"/>
      <c r="Z768" s="344"/>
      <c r="AA768" s="344"/>
      <c r="AB768" s="344"/>
      <c r="AC768" s="344"/>
      <c r="AD768" s="311"/>
    </row>
    <row r="769" spans="1:30" ht="20.100000000000001" customHeight="1">
      <c r="A769" s="311"/>
      <c r="B769" s="311"/>
      <c r="C769" s="344"/>
      <c r="D769" s="120" t="s">
        <v>1433</v>
      </c>
      <c r="E769" s="344"/>
      <c r="F769" s="313">
        <v>20</v>
      </c>
      <c r="G769" s="314">
        <v>11.299435028248588</v>
      </c>
      <c r="H769" s="313">
        <v>21</v>
      </c>
      <c r="I769" s="314">
        <v>12.209302325581396</v>
      </c>
      <c r="J769" s="313">
        <v>20</v>
      </c>
      <c r="K769" s="314">
        <v>11.111111111111111</v>
      </c>
      <c r="L769" s="313">
        <v>14</v>
      </c>
      <c r="M769" s="314">
        <v>8</v>
      </c>
      <c r="N769" s="315">
        <v>20</v>
      </c>
      <c r="O769" s="316">
        <v>10.989010989010989</v>
      </c>
      <c r="P769" s="315">
        <v>24</v>
      </c>
      <c r="Q769" s="316">
        <v>12.972972972972974</v>
      </c>
      <c r="R769" s="315">
        <v>24</v>
      </c>
      <c r="S769" s="316">
        <v>12.698412698412698</v>
      </c>
      <c r="T769" s="315"/>
      <c r="U769" s="316"/>
      <c r="V769" s="447"/>
      <c r="W769" s="344"/>
      <c r="X769" s="344"/>
      <c r="Y769" s="344"/>
      <c r="Z769" s="344"/>
      <c r="AA769" s="344"/>
      <c r="AB769" s="344"/>
      <c r="AC769" s="344"/>
      <c r="AD769" s="311"/>
    </row>
    <row r="770" spans="1:30" ht="20.100000000000001" customHeight="1">
      <c r="A770" s="311"/>
      <c r="B770" s="311"/>
      <c r="C770" s="344"/>
      <c r="D770" s="120" t="s">
        <v>7801</v>
      </c>
      <c r="E770" s="344"/>
      <c r="F770" s="313">
        <v>8</v>
      </c>
      <c r="G770" s="314">
        <v>4.5197740112994351</v>
      </c>
      <c r="H770" s="313">
        <v>6</v>
      </c>
      <c r="I770" s="314">
        <v>3.4883720930232558</v>
      </c>
      <c r="J770" s="313">
        <v>7</v>
      </c>
      <c r="K770" s="314">
        <v>3.8888888888888888</v>
      </c>
      <c r="L770" s="313">
        <v>7</v>
      </c>
      <c r="M770" s="314">
        <v>4</v>
      </c>
      <c r="N770" s="315">
        <v>9</v>
      </c>
      <c r="O770" s="316">
        <v>4.9450549450549453</v>
      </c>
      <c r="P770" s="315">
        <v>13</v>
      </c>
      <c r="Q770" s="316">
        <v>7.0270270270270272</v>
      </c>
      <c r="R770" s="315">
        <v>13</v>
      </c>
      <c r="S770" s="316">
        <v>6.8783068783068781</v>
      </c>
      <c r="T770" s="315"/>
      <c r="U770" s="316"/>
      <c r="V770" s="447"/>
      <c r="W770" s="344"/>
      <c r="X770" s="344"/>
      <c r="Y770" s="344"/>
      <c r="Z770" s="344"/>
      <c r="AA770" s="344"/>
      <c r="AB770" s="344"/>
      <c r="AC770" s="344"/>
      <c r="AD770" s="311"/>
    </row>
    <row r="771" spans="1:30" ht="20.100000000000001" customHeight="1">
      <c r="A771" s="311"/>
      <c r="B771" s="311"/>
      <c r="C771" s="344"/>
      <c r="D771" s="120" t="s">
        <v>7802</v>
      </c>
      <c r="E771" s="344"/>
      <c r="F771" s="313">
        <v>8</v>
      </c>
      <c r="G771" s="314">
        <v>4.5197740112994351</v>
      </c>
      <c r="H771" s="313">
        <v>6</v>
      </c>
      <c r="I771" s="314">
        <v>3.4883720930232558</v>
      </c>
      <c r="J771" s="313">
        <v>7</v>
      </c>
      <c r="K771" s="314">
        <v>3.8888888888888888</v>
      </c>
      <c r="L771" s="313">
        <v>11</v>
      </c>
      <c r="M771" s="314">
        <v>6.2857142857142856</v>
      </c>
      <c r="N771" s="315">
        <v>11</v>
      </c>
      <c r="O771" s="316">
        <v>6.0439560439560438</v>
      </c>
      <c r="P771" s="315">
        <v>6</v>
      </c>
      <c r="Q771" s="316">
        <v>3.2432432432432434</v>
      </c>
      <c r="R771" s="315">
        <v>8</v>
      </c>
      <c r="S771" s="316">
        <v>4.2328042328042326</v>
      </c>
      <c r="T771" s="315"/>
      <c r="U771" s="316"/>
      <c r="V771" s="447"/>
      <c r="W771" s="344"/>
      <c r="X771" s="344"/>
      <c r="Y771" s="344"/>
      <c r="Z771" s="344"/>
      <c r="AA771" s="344"/>
      <c r="AB771" s="344"/>
      <c r="AC771" s="344"/>
      <c r="AD771" s="311"/>
    </row>
    <row r="772" spans="1:30" ht="20.100000000000001" customHeight="1">
      <c r="A772" s="311"/>
      <c r="B772" s="311"/>
      <c r="C772" s="344"/>
      <c r="D772" s="120" t="s">
        <v>7803</v>
      </c>
      <c r="E772" s="344"/>
      <c r="F772" s="313">
        <v>6</v>
      </c>
      <c r="G772" s="314">
        <v>3.3898305084745761</v>
      </c>
      <c r="H772" s="313">
        <v>6</v>
      </c>
      <c r="I772" s="314">
        <v>3.4883720930232558</v>
      </c>
      <c r="J772" s="313">
        <v>5</v>
      </c>
      <c r="K772" s="314">
        <v>2.7777777777777777</v>
      </c>
      <c r="L772" s="313">
        <v>5</v>
      </c>
      <c r="M772" s="314">
        <v>2.8571428571428572</v>
      </c>
      <c r="N772" s="315">
        <v>2</v>
      </c>
      <c r="O772" s="316">
        <v>1.098901098901099</v>
      </c>
      <c r="P772" s="315">
        <v>4</v>
      </c>
      <c r="Q772" s="316">
        <v>2.1621621621621623</v>
      </c>
      <c r="R772" s="315">
        <v>4</v>
      </c>
      <c r="S772" s="316">
        <v>2.1164021164021163</v>
      </c>
      <c r="T772" s="315"/>
      <c r="U772" s="316"/>
      <c r="V772" s="447"/>
      <c r="W772" s="344"/>
      <c r="X772" s="344"/>
      <c r="Y772" s="344"/>
      <c r="Z772" s="344"/>
      <c r="AA772" s="344"/>
      <c r="AB772" s="344"/>
      <c r="AC772" s="344"/>
      <c r="AD772" s="311"/>
    </row>
    <row r="773" spans="1:30" ht="20.100000000000001" customHeight="1">
      <c r="A773" s="311"/>
      <c r="B773" s="311"/>
      <c r="C773" s="344"/>
      <c r="D773" s="120" t="s">
        <v>7804</v>
      </c>
      <c r="E773" s="344"/>
      <c r="F773" s="313"/>
      <c r="G773" s="314"/>
      <c r="H773" s="313">
        <v>1</v>
      </c>
      <c r="I773" s="314">
        <v>0.58139534883720934</v>
      </c>
      <c r="J773" s="313"/>
      <c r="K773" s="314"/>
      <c r="L773" s="313">
        <v>1</v>
      </c>
      <c r="M773" s="314">
        <v>0.5714285714285714</v>
      </c>
      <c r="N773" s="315">
        <v>2</v>
      </c>
      <c r="O773" s="316">
        <v>1.098901098901099</v>
      </c>
      <c r="P773" s="315">
        <v>1</v>
      </c>
      <c r="Q773" s="316">
        <v>0.54054054054054057</v>
      </c>
      <c r="R773" s="315">
        <v>1</v>
      </c>
      <c r="S773" s="316">
        <v>0.52910052910052907</v>
      </c>
      <c r="T773" s="315"/>
      <c r="U773" s="316"/>
      <c r="V773" s="447"/>
      <c r="W773" s="344"/>
      <c r="X773" s="344"/>
      <c r="Y773" s="344"/>
      <c r="Z773" s="344"/>
      <c r="AA773" s="344"/>
      <c r="AB773" s="344"/>
      <c r="AC773" s="344"/>
      <c r="AD773" s="311"/>
    </row>
    <row r="774" spans="1:30" ht="20.100000000000001" customHeight="1">
      <c r="A774" s="311"/>
      <c r="B774" s="311"/>
      <c r="C774" s="344"/>
      <c r="D774" s="120" t="s">
        <v>7805</v>
      </c>
      <c r="E774" s="344"/>
      <c r="F774" s="313">
        <v>41</v>
      </c>
      <c r="G774" s="314">
        <v>23.163841807909606</v>
      </c>
      <c r="H774" s="313">
        <v>37</v>
      </c>
      <c r="I774" s="314">
        <v>21.511627906976745</v>
      </c>
      <c r="J774" s="313">
        <v>39</v>
      </c>
      <c r="K774" s="314">
        <v>21.666666666666668</v>
      </c>
      <c r="L774" s="313">
        <v>36</v>
      </c>
      <c r="M774" s="314">
        <v>20.571428571428573</v>
      </c>
      <c r="N774" s="315">
        <v>38</v>
      </c>
      <c r="O774" s="316">
        <v>20.87912087912088</v>
      </c>
      <c r="P774" s="315">
        <v>39</v>
      </c>
      <c r="Q774" s="316">
        <v>21.081081081081081</v>
      </c>
      <c r="R774" s="315">
        <v>31</v>
      </c>
      <c r="S774" s="316">
        <v>16.402116402116402</v>
      </c>
      <c r="T774" s="315"/>
      <c r="U774" s="316"/>
      <c r="V774" s="447"/>
      <c r="W774" s="344"/>
      <c r="X774" s="344"/>
      <c r="Y774" s="344"/>
      <c r="Z774" s="344"/>
      <c r="AA774" s="344"/>
      <c r="AB774" s="344"/>
      <c r="AC774" s="344"/>
      <c r="AD774" s="311"/>
    </row>
    <row r="775" spans="1:30" ht="20.100000000000001" customHeight="1">
      <c r="A775" s="311"/>
      <c r="B775" s="311"/>
      <c r="C775" s="344"/>
      <c r="D775" s="120" t="s">
        <v>6937</v>
      </c>
      <c r="E775" s="344"/>
      <c r="F775" s="313">
        <v>10</v>
      </c>
      <c r="G775" s="314">
        <v>5.6497175141242941</v>
      </c>
      <c r="H775" s="313">
        <v>7</v>
      </c>
      <c r="I775" s="314">
        <v>4.0697674418604652</v>
      </c>
      <c r="J775" s="313">
        <v>8</v>
      </c>
      <c r="K775" s="314">
        <v>4.4444444444444446</v>
      </c>
      <c r="L775" s="313">
        <v>4</v>
      </c>
      <c r="M775" s="314">
        <v>2.2857142857142856</v>
      </c>
      <c r="N775" s="315">
        <v>6</v>
      </c>
      <c r="O775" s="316">
        <v>3.2967032967032965</v>
      </c>
      <c r="P775" s="315">
        <v>5</v>
      </c>
      <c r="Q775" s="316">
        <v>2.7027027027027026</v>
      </c>
      <c r="R775" s="315">
        <v>5</v>
      </c>
      <c r="S775" s="316">
        <v>2.6455026455026456</v>
      </c>
      <c r="T775" s="315"/>
      <c r="U775" s="316"/>
      <c r="V775" s="447"/>
      <c r="W775" s="344"/>
      <c r="X775" s="344"/>
      <c r="Y775" s="344"/>
      <c r="Z775" s="344"/>
      <c r="AA775" s="344"/>
      <c r="AB775" s="344"/>
      <c r="AC775" s="344"/>
      <c r="AD775" s="311"/>
    </row>
    <row r="776" spans="1:30" ht="20.100000000000001" customHeight="1">
      <c r="A776" s="311"/>
      <c r="B776" s="311"/>
      <c r="C776" s="344"/>
      <c r="D776" s="120" t="s">
        <v>7806</v>
      </c>
      <c r="E776" s="344"/>
      <c r="F776" s="313">
        <v>1</v>
      </c>
      <c r="G776" s="314">
        <v>0.56497175141242939</v>
      </c>
      <c r="H776" s="313"/>
      <c r="I776" s="314"/>
      <c r="J776" s="313"/>
      <c r="K776" s="314"/>
      <c r="L776" s="313">
        <v>1</v>
      </c>
      <c r="M776" s="314">
        <v>0.5714285714285714</v>
      </c>
      <c r="N776" s="315"/>
      <c r="O776" s="316"/>
      <c r="P776" s="315"/>
      <c r="Q776" s="316"/>
      <c r="R776" s="315">
        <v>2</v>
      </c>
      <c r="S776" s="316">
        <v>1.0582010582010581</v>
      </c>
      <c r="T776" s="315"/>
      <c r="U776" s="316"/>
      <c r="V776" s="447"/>
      <c r="W776" s="344"/>
      <c r="X776" s="344"/>
      <c r="Y776" s="344"/>
      <c r="Z776" s="344"/>
      <c r="AA776" s="344"/>
      <c r="AB776" s="344"/>
      <c r="AC776" s="344"/>
      <c r="AD776" s="311"/>
    </row>
    <row r="777" spans="1:30" ht="20.100000000000001" customHeight="1">
      <c r="A777" s="311"/>
      <c r="B777" s="311"/>
      <c r="C777" s="344"/>
      <c r="D777" s="120" t="s">
        <v>7807</v>
      </c>
      <c r="E777" s="344"/>
      <c r="F777" s="313">
        <v>7</v>
      </c>
      <c r="G777" s="314">
        <v>3.9548022598870056</v>
      </c>
      <c r="H777" s="313">
        <v>5</v>
      </c>
      <c r="I777" s="314">
        <v>2.9069767441860463</v>
      </c>
      <c r="J777" s="313">
        <v>5</v>
      </c>
      <c r="K777" s="314">
        <v>2.7777777777777777</v>
      </c>
      <c r="L777" s="313">
        <v>3</v>
      </c>
      <c r="M777" s="314">
        <v>1.7142857142857142</v>
      </c>
      <c r="N777" s="315">
        <v>4</v>
      </c>
      <c r="O777" s="316">
        <v>2.197802197802198</v>
      </c>
      <c r="P777" s="315">
        <v>3</v>
      </c>
      <c r="Q777" s="316">
        <v>1.6216216216216217</v>
      </c>
      <c r="R777" s="315">
        <v>4</v>
      </c>
      <c r="S777" s="316">
        <v>2.1164021164021163</v>
      </c>
      <c r="T777" s="315"/>
      <c r="U777" s="316"/>
      <c r="V777" s="447"/>
      <c r="W777" s="344"/>
      <c r="X777" s="344"/>
      <c r="Y777" s="344"/>
      <c r="Z777" s="344"/>
      <c r="AA777" s="344"/>
      <c r="AB777" s="344"/>
      <c r="AC777" s="344"/>
      <c r="AD777" s="311"/>
    </row>
    <row r="778" spans="1:30" ht="20.100000000000001" customHeight="1">
      <c r="A778" s="311"/>
      <c r="B778" s="311"/>
      <c r="C778" s="344"/>
      <c r="D778" s="120" t="s">
        <v>7808</v>
      </c>
      <c r="E778" s="344"/>
      <c r="F778" s="313">
        <v>2</v>
      </c>
      <c r="G778" s="314">
        <v>1.1299435028248588</v>
      </c>
      <c r="H778" s="313">
        <v>5</v>
      </c>
      <c r="I778" s="314">
        <v>2.9069767441860463</v>
      </c>
      <c r="J778" s="313">
        <v>5</v>
      </c>
      <c r="K778" s="314">
        <v>2.7777777777777777</v>
      </c>
      <c r="L778" s="313">
        <v>7</v>
      </c>
      <c r="M778" s="314">
        <v>4</v>
      </c>
      <c r="N778" s="315">
        <v>4</v>
      </c>
      <c r="O778" s="316">
        <v>2.197802197802198</v>
      </c>
      <c r="P778" s="315">
        <v>4</v>
      </c>
      <c r="Q778" s="316">
        <v>2.1621621621621623</v>
      </c>
      <c r="R778" s="315">
        <v>6</v>
      </c>
      <c r="S778" s="316">
        <v>3.1746031746031744</v>
      </c>
      <c r="T778" s="315"/>
      <c r="U778" s="316"/>
      <c r="V778" s="447"/>
      <c r="W778" s="344"/>
      <c r="X778" s="344"/>
      <c r="Y778" s="344"/>
      <c r="Z778" s="344"/>
      <c r="AA778" s="344"/>
      <c r="AB778" s="344"/>
      <c r="AC778" s="344"/>
      <c r="AD778" s="311"/>
    </row>
    <row r="779" spans="1:30" ht="20.100000000000001" customHeight="1">
      <c r="A779" s="311"/>
      <c r="B779" s="311"/>
      <c r="C779" s="344"/>
      <c r="D779" s="120" t="s">
        <v>7809</v>
      </c>
      <c r="E779" s="344"/>
      <c r="F779" s="313"/>
      <c r="G779" s="314"/>
      <c r="H779" s="313"/>
      <c r="I779" s="314"/>
      <c r="J779" s="313"/>
      <c r="K779" s="314"/>
      <c r="L779" s="313"/>
      <c r="M779" s="314"/>
      <c r="N779" s="315"/>
      <c r="O779" s="316"/>
      <c r="P779" s="315"/>
      <c r="Q779" s="316"/>
      <c r="R779" s="315"/>
      <c r="S779" s="316"/>
      <c r="T779" s="315"/>
      <c r="U779" s="316"/>
      <c r="V779" s="447"/>
      <c r="W779" s="344"/>
      <c r="X779" s="344"/>
      <c r="Y779" s="344"/>
      <c r="Z779" s="344"/>
      <c r="AA779" s="344"/>
      <c r="AB779" s="344"/>
      <c r="AC779" s="344"/>
      <c r="AD779" s="311"/>
    </row>
    <row r="780" spans="1:30" ht="20.100000000000001" customHeight="1">
      <c r="A780" s="311"/>
      <c r="B780" s="311"/>
      <c r="C780" s="344"/>
      <c r="D780" s="85" t="s">
        <v>1959</v>
      </c>
      <c r="E780" s="344"/>
      <c r="F780" s="313"/>
      <c r="G780" s="314"/>
      <c r="H780" s="313"/>
      <c r="I780" s="314"/>
      <c r="J780" s="313"/>
      <c r="K780" s="314"/>
      <c r="L780" s="313"/>
      <c r="M780" s="314"/>
      <c r="N780" s="315"/>
      <c r="O780" s="316"/>
      <c r="P780" s="315"/>
      <c r="Q780" s="316"/>
      <c r="R780" s="315"/>
      <c r="S780" s="316"/>
      <c r="T780" s="315"/>
      <c r="U780" s="316"/>
      <c r="V780" s="447"/>
      <c r="W780" s="344"/>
      <c r="X780" s="344"/>
      <c r="Y780" s="344"/>
      <c r="Z780" s="344"/>
      <c r="AA780" s="344"/>
      <c r="AB780" s="344"/>
      <c r="AC780" s="344"/>
      <c r="AD780" s="311"/>
    </row>
    <row r="781" spans="1:30" ht="20.100000000000001" customHeight="1">
      <c r="A781" s="311"/>
      <c r="B781" s="311"/>
      <c r="C781" s="344"/>
      <c r="D781" s="85" t="s">
        <v>1960</v>
      </c>
      <c r="E781" s="344"/>
      <c r="F781" s="313"/>
      <c r="G781" s="314"/>
      <c r="H781" s="313"/>
      <c r="I781" s="314"/>
      <c r="J781" s="313"/>
      <c r="K781" s="314"/>
      <c r="L781" s="313"/>
      <c r="M781" s="314"/>
      <c r="N781" s="315"/>
      <c r="O781" s="316"/>
      <c r="P781" s="315"/>
      <c r="Q781" s="316"/>
      <c r="R781" s="315"/>
      <c r="S781" s="316"/>
      <c r="T781" s="315"/>
      <c r="U781" s="316"/>
      <c r="V781" s="447"/>
      <c r="W781" s="344"/>
      <c r="X781" s="344"/>
      <c r="Y781" s="344"/>
      <c r="Z781" s="344"/>
      <c r="AA781" s="344"/>
      <c r="AB781" s="344"/>
      <c r="AC781" s="344"/>
      <c r="AD781" s="311"/>
    </row>
    <row r="782" spans="1:30" ht="20.100000000000001" customHeight="1">
      <c r="A782" s="9" t="s">
        <v>5997</v>
      </c>
      <c r="B782" s="9" t="s">
        <v>185</v>
      </c>
      <c r="C782" s="343" t="s">
        <v>7746</v>
      </c>
      <c r="D782" s="119" t="s">
        <v>1425</v>
      </c>
      <c r="E782" s="343" t="s">
        <v>7309</v>
      </c>
      <c r="F782" s="11"/>
      <c r="G782" s="12"/>
      <c r="H782" s="11"/>
      <c r="I782" s="12"/>
      <c r="J782" s="11"/>
      <c r="K782" s="12"/>
      <c r="L782" s="11"/>
      <c r="M782" s="12"/>
      <c r="N782" s="56">
        <v>1</v>
      </c>
      <c r="O782" s="57">
        <v>0.71942446043165464</v>
      </c>
      <c r="P782" s="56">
        <v>1</v>
      </c>
      <c r="Q782" s="57">
        <v>0.73529411764705888</v>
      </c>
      <c r="R782" s="56"/>
      <c r="S782" s="57"/>
      <c r="T782" s="56"/>
      <c r="U782" s="57"/>
      <c r="V782" s="446" t="s">
        <v>28</v>
      </c>
      <c r="W782" s="343" t="s">
        <v>7406</v>
      </c>
      <c r="X782" s="343" t="s">
        <v>7406</v>
      </c>
      <c r="Y782" s="343" t="s">
        <v>7406</v>
      </c>
      <c r="Z782" s="343" t="s">
        <v>7406</v>
      </c>
      <c r="AA782" s="343" t="s">
        <v>7406</v>
      </c>
      <c r="AB782" s="343" t="s">
        <v>7406</v>
      </c>
      <c r="AC782" s="343"/>
      <c r="AD782" s="9"/>
    </row>
    <row r="783" spans="1:30" ht="20.100000000000001" customHeight="1">
      <c r="A783" s="311"/>
      <c r="B783" s="311"/>
      <c r="C783" s="344"/>
      <c r="D783" s="120" t="s">
        <v>1426</v>
      </c>
      <c r="E783" s="344"/>
      <c r="F783" s="313">
        <v>1</v>
      </c>
      <c r="G783" s="314">
        <v>0.79365079365079361</v>
      </c>
      <c r="H783" s="313"/>
      <c r="I783" s="314"/>
      <c r="J783" s="313">
        <v>1</v>
      </c>
      <c r="K783" s="314">
        <v>0.78125</v>
      </c>
      <c r="L783" s="313"/>
      <c r="M783" s="314"/>
      <c r="N783" s="315"/>
      <c r="O783" s="316"/>
      <c r="P783" s="315"/>
      <c r="Q783" s="316"/>
      <c r="R783" s="315"/>
      <c r="S783" s="316"/>
      <c r="T783" s="315"/>
      <c r="U783" s="316"/>
      <c r="V783" s="447"/>
      <c r="W783" s="344"/>
      <c r="X783" s="344"/>
      <c r="Y783" s="344"/>
      <c r="Z783" s="344"/>
      <c r="AA783" s="344"/>
      <c r="AB783" s="344"/>
      <c r="AC783" s="344"/>
      <c r="AD783" s="311"/>
    </row>
    <row r="784" spans="1:30" ht="20.100000000000001" customHeight="1">
      <c r="A784" s="311"/>
      <c r="B784" s="311"/>
      <c r="C784" s="344"/>
      <c r="D784" s="120" t="s">
        <v>1427</v>
      </c>
      <c r="E784" s="344"/>
      <c r="F784" s="313">
        <v>1</v>
      </c>
      <c r="G784" s="314">
        <v>0.79365079365079361</v>
      </c>
      <c r="H784" s="313">
        <v>1</v>
      </c>
      <c r="I784" s="314">
        <v>0.8</v>
      </c>
      <c r="J784" s="313"/>
      <c r="K784" s="314"/>
      <c r="L784" s="313">
        <v>2</v>
      </c>
      <c r="M784" s="314">
        <v>1.5625</v>
      </c>
      <c r="N784" s="315">
        <v>1</v>
      </c>
      <c r="O784" s="316">
        <v>0.71942446043165464</v>
      </c>
      <c r="P784" s="315"/>
      <c r="Q784" s="316"/>
      <c r="R784" s="315"/>
      <c r="S784" s="316"/>
      <c r="T784" s="315"/>
      <c r="U784" s="316"/>
      <c r="V784" s="447"/>
      <c r="W784" s="344"/>
      <c r="X784" s="344"/>
      <c r="Y784" s="344"/>
      <c r="Z784" s="344"/>
      <c r="AA784" s="344"/>
      <c r="AB784" s="344"/>
      <c r="AC784" s="344"/>
      <c r="AD784" s="311"/>
    </row>
    <row r="785" spans="1:30" ht="20.100000000000001" customHeight="1">
      <c r="A785" s="311"/>
      <c r="B785" s="311"/>
      <c r="C785" s="344"/>
      <c r="D785" s="120" t="s">
        <v>1428</v>
      </c>
      <c r="E785" s="344"/>
      <c r="F785" s="313"/>
      <c r="G785" s="314"/>
      <c r="H785" s="313">
        <v>1</v>
      </c>
      <c r="I785" s="314">
        <v>0.8</v>
      </c>
      <c r="J785" s="313"/>
      <c r="K785" s="314"/>
      <c r="L785" s="313"/>
      <c r="M785" s="314"/>
      <c r="N785" s="315"/>
      <c r="O785" s="316"/>
      <c r="P785" s="315"/>
      <c r="Q785" s="316"/>
      <c r="R785" s="315"/>
      <c r="S785" s="316"/>
      <c r="T785" s="315"/>
      <c r="U785" s="316"/>
      <c r="V785" s="447"/>
      <c r="W785" s="344"/>
      <c r="X785" s="344"/>
      <c r="Y785" s="344"/>
      <c r="Z785" s="344"/>
      <c r="AA785" s="344"/>
      <c r="AB785" s="344"/>
      <c r="AC785" s="344"/>
      <c r="AD785" s="311"/>
    </row>
    <row r="786" spans="1:30" ht="20.100000000000001" customHeight="1">
      <c r="A786" s="311"/>
      <c r="B786" s="311"/>
      <c r="C786" s="344"/>
      <c r="D786" s="120" t="s">
        <v>1429</v>
      </c>
      <c r="E786" s="344"/>
      <c r="F786" s="313"/>
      <c r="G786" s="314"/>
      <c r="H786" s="313">
        <v>1</v>
      </c>
      <c r="I786" s="314">
        <v>0.8</v>
      </c>
      <c r="J786" s="313"/>
      <c r="K786" s="314"/>
      <c r="L786" s="313"/>
      <c r="M786" s="314"/>
      <c r="N786" s="315">
        <v>1</v>
      </c>
      <c r="O786" s="316">
        <v>0.71942446043165464</v>
      </c>
      <c r="P786" s="315"/>
      <c r="Q786" s="316"/>
      <c r="R786" s="315"/>
      <c r="S786" s="316"/>
      <c r="T786" s="315"/>
      <c r="U786" s="316"/>
      <c r="V786" s="447"/>
      <c r="W786" s="344"/>
      <c r="X786" s="344"/>
      <c r="Y786" s="344"/>
      <c r="Z786" s="344"/>
      <c r="AA786" s="344"/>
      <c r="AB786" s="344"/>
      <c r="AC786" s="344"/>
      <c r="AD786" s="311"/>
    </row>
    <row r="787" spans="1:30" ht="20.100000000000001" customHeight="1">
      <c r="A787" s="311"/>
      <c r="B787" s="311"/>
      <c r="C787" s="344"/>
      <c r="D787" s="120" t="s">
        <v>1430</v>
      </c>
      <c r="E787" s="344"/>
      <c r="F787" s="313"/>
      <c r="G787" s="314"/>
      <c r="H787" s="313">
        <v>3</v>
      </c>
      <c r="I787" s="314">
        <v>2.4</v>
      </c>
      <c r="J787" s="313">
        <v>3</v>
      </c>
      <c r="K787" s="314">
        <v>2.34375</v>
      </c>
      <c r="L787" s="313">
        <v>1</v>
      </c>
      <c r="M787" s="314">
        <v>0.78125</v>
      </c>
      <c r="N787" s="315">
        <v>3</v>
      </c>
      <c r="O787" s="316">
        <v>2.1582733812949639</v>
      </c>
      <c r="P787" s="315">
        <v>1</v>
      </c>
      <c r="Q787" s="316">
        <v>0.73529411764705888</v>
      </c>
      <c r="R787" s="315">
        <v>1</v>
      </c>
      <c r="S787" s="316">
        <v>0.67114093959731547</v>
      </c>
      <c r="T787" s="315"/>
      <c r="U787" s="316"/>
      <c r="V787" s="447"/>
      <c r="W787" s="344"/>
      <c r="X787" s="344"/>
      <c r="Y787" s="344"/>
      <c r="Z787" s="344"/>
      <c r="AA787" s="344"/>
      <c r="AB787" s="344"/>
      <c r="AC787" s="344"/>
      <c r="AD787" s="311"/>
    </row>
    <row r="788" spans="1:30" ht="20.100000000000001" customHeight="1">
      <c r="A788" s="311"/>
      <c r="B788" s="311"/>
      <c r="C788" s="344"/>
      <c r="D788" s="120" t="s">
        <v>1431</v>
      </c>
      <c r="E788" s="344"/>
      <c r="F788" s="313">
        <v>1</v>
      </c>
      <c r="G788" s="314">
        <v>0.79365079365079361</v>
      </c>
      <c r="H788" s="313">
        <v>2</v>
      </c>
      <c r="I788" s="314">
        <v>1.6</v>
      </c>
      <c r="J788" s="313"/>
      <c r="K788" s="314"/>
      <c r="L788" s="313">
        <v>1</v>
      </c>
      <c r="M788" s="314">
        <v>0.78125</v>
      </c>
      <c r="N788" s="315"/>
      <c r="O788" s="316"/>
      <c r="P788" s="315">
        <v>1</v>
      </c>
      <c r="Q788" s="316">
        <v>0.73529411764705888</v>
      </c>
      <c r="R788" s="315"/>
      <c r="S788" s="316"/>
      <c r="T788" s="315"/>
      <c r="U788" s="316"/>
      <c r="V788" s="447"/>
      <c r="W788" s="344"/>
      <c r="X788" s="344"/>
      <c r="Y788" s="344"/>
      <c r="Z788" s="344"/>
      <c r="AA788" s="344"/>
      <c r="AB788" s="344"/>
      <c r="AC788" s="344"/>
      <c r="AD788" s="311"/>
    </row>
    <row r="789" spans="1:30" ht="20.100000000000001" customHeight="1">
      <c r="A789" s="311"/>
      <c r="B789" s="311"/>
      <c r="C789" s="344"/>
      <c r="D789" s="120" t="s">
        <v>1432</v>
      </c>
      <c r="E789" s="344"/>
      <c r="F789" s="313">
        <v>9</v>
      </c>
      <c r="G789" s="314">
        <v>7.1428571428571432</v>
      </c>
      <c r="H789" s="313">
        <v>2</v>
      </c>
      <c r="I789" s="314">
        <v>1.6</v>
      </c>
      <c r="J789" s="313">
        <v>4</v>
      </c>
      <c r="K789" s="314">
        <v>3.125</v>
      </c>
      <c r="L789" s="313">
        <v>3</v>
      </c>
      <c r="M789" s="314">
        <v>2.34375</v>
      </c>
      <c r="N789" s="315">
        <v>4</v>
      </c>
      <c r="O789" s="316">
        <v>2.8776978417266186</v>
      </c>
      <c r="P789" s="315">
        <v>3</v>
      </c>
      <c r="Q789" s="316">
        <v>2.2058823529411766</v>
      </c>
      <c r="R789" s="315">
        <v>3</v>
      </c>
      <c r="S789" s="316">
        <v>2.0134228187919465</v>
      </c>
      <c r="T789" s="315"/>
      <c r="U789" s="316"/>
      <c r="V789" s="447"/>
      <c r="W789" s="344"/>
      <c r="X789" s="344"/>
      <c r="Y789" s="344"/>
      <c r="Z789" s="344"/>
      <c r="AA789" s="344"/>
      <c r="AB789" s="344"/>
      <c r="AC789" s="344"/>
      <c r="AD789" s="311"/>
    </row>
    <row r="790" spans="1:30" ht="20.100000000000001" customHeight="1">
      <c r="A790" s="311"/>
      <c r="B790" s="311"/>
      <c r="C790" s="344"/>
      <c r="D790" s="120" t="s">
        <v>1433</v>
      </c>
      <c r="E790" s="344"/>
      <c r="F790" s="313">
        <v>41</v>
      </c>
      <c r="G790" s="314">
        <v>32.539682539682538</v>
      </c>
      <c r="H790" s="313">
        <v>48</v>
      </c>
      <c r="I790" s="314">
        <v>38.4</v>
      </c>
      <c r="J790" s="313">
        <v>47</v>
      </c>
      <c r="K790" s="314">
        <v>36.71875</v>
      </c>
      <c r="L790" s="313">
        <v>45</v>
      </c>
      <c r="M790" s="314">
        <v>35.15625</v>
      </c>
      <c r="N790" s="315">
        <v>56</v>
      </c>
      <c r="O790" s="316">
        <v>40.28776978417266</v>
      </c>
      <c r="P790" s="315">
        <v>52</v>
      </c>
      <c r="Q790" s="316">
        <v>38.235294117647058</v>
      </c>
      <c r="R790" s="315">
        <v>54</v>
      </c>
      <c r="S790" s="316">
        <v>36.241610738255034</v>
      </c>
      <c r="T790" s="315"/>
      <c r="U790" s="316"/>
      <c r="V790" s="447"/>
      <c r="W790" s="344"/>
      <c r="X790" s="344"/>
      <c r="Y790" s="344"/>
      <c r="Z790" s="344"/>
      <c r="AA790" s="344"/>
      <c r="AB790" s="344"/>
      <c r="AC790" s="344"/>
      <c r="AD790" s="311"/>
    </row>
    <row r="791" spans="1:30" ht="20.100000000000001" customHeight="1">
      <c r="A791" s="311"/>
      <c r="B791" s="311"/>
      <c r="C791" s="344"/>
      <c r="D791" s="120" t="s">
        <v>7801</v>
      </c>
      <c r="E791" s="344"/>
      <c r="F791" s="313">
        <v>8</v>
      </c>
      <c r="G791" s="314">
        <v>6.3492063492063489</v>
      </c>
      <c r="H791" s="313">
        <v>5</v>
      </c>
      <c r="I791" s="314">
        <v>4</v>
      </c>
      <c r="J791" s="313">
        <v>8</v>
      </c>
      <c r="K791" s="314">
        <v>6.25</v>
      </c>
      <c r="L791" s="313">
        <v>8</v>
      </c>
      <c r="M791" s="314">
        <v>6.25</v>
      </c>
      <c r="N791" s="315">
        <v>7</v>
      </c>
      <c r="O791" s="316">
        <v>5.0359712230215825</v>
      </c>
      <c r="P791" s="315">
        <v>10</v>
      </c>
      <c r="Q791" s="316">
        <v>7.3529411764705879</v>
      </c>
      <c r="R791" s="315">
        <v>11</v>
      </c>
      <c r="S791" s="316">
        <v>7.3825503355704694</v>
      </c>
      <c r="T791" s="315"/>
      <c r="U791" s="316"/>
      <c r="V791" s="447"/>
      <c r="W791" s="344"/>
      <c r="X791" s="344"/>
      <c r="Y791" s="344"/>
      <c r="Z791" s="344"/>
      <c r="AA791" s="344"/>
      <c r="AB791" s="344"/>
      <c r="AC791" s="344"/>
      <c r="AD791" s="311"/>
    </row>
    <row r="792" spans="1:30" ht="20.100000000000001" customHeight="1">
      <c r="A792" s="311"/>
      <c r="B792" s="311"/>
      <c r="C792" s="344"/>
      <c r="D792" s="120" t="s">
        <v>7802</v>
      </c>
      <c r="E792" s="344"/>
      <c r="F792" s="313">
        <v>10</v>
      </c>
      <c r="G792" s="314">
        <v>7.9365079365079367</v>
      </c>
      <c r="H792" s="313">
        <v>11</v>
      </c>
      <c r="I792" s="314">
        <v>8.8000000000000007</v>
      </c>
      <c r="J792" s="313">
        <v>9</v>
      </c>
      <c r="K792" s="314">
        <v>7.03125</v>
      </c>
      <c r="L792" s="313">
        <v>6</v>
      </c>
      <c r="M792" s="314">
        <v>4.6875</v>
      </c>
      <c r="N792" s="315">
        <v>9</v>
      </c>
      <c r="O792" s="316">
        <v>6.4748201438848918</v>
      </c>
      <c r="P792" s="315">
        <v>14</v>
      </c>
      <c r="Q792" s="316">
        <v>10.294117647058824</v>
      </c>
      <c r="R792" s="315">
        <v>14</v>
      </c>
      <c r="S792" s="316">
        <v>9.3959731543624159</v>
      </c>
      <c r="T792" s="315"/>
      <c r="U792" s="316"/>
      <c r="V792" s="447"/>
      <c r="W792" s="344"/>
      <c r="X792" s="344"/>
      <c r="Y792" s="344"/>
      <c r="Z792" s="344"/>
      <c r="AA792" s="344"/>
      <c r="AB792" s="344"/>
      <c r="AC792" s="344"/>
      <c r="AD792" s="311"/>
    </row>
    <row r="793" spans="1:30" ht="20.100000000000001" customHeight="1">
      <c r="A793" s="311"/>
      <c r="B793" s="311"/>
      <c r="C793" s="344"/>
      <c r="D793" s="120" t="s">
        <v>7803</v>
      </c>
      <c r="E793" s="344"/>
      <c r="F793" s="313">
        <v>9</v>
      </c>
      <c r="G793" s="314">
        <v>7.1428571428571432</v>
      </c>
      <c r="H793" s="313">
        <v>6</v>
      </c>
      <c r="I793" s="314">
        <v>4.8</v>
      </c>
      <c r="J793" s="313">
        <v>7</v>
      </c>
      <c r="K793" s="314">
        <v>5.46875</v>
      </c>
      <c r="L793" s="313">
        <v>7</v>
      </c>
      <c r="M793" s="314">
        <v>5.46875</v>
      </c>
      <c r="N793" s="315">
        <v>7</v>
      </c>
      <c r="O793" s="316">
        <v>5.0359712230215825</v>
      </c>
      <c r="P793" s="315">
        <v>4</v>
      </c>
      <c r="Q793" s="316">
        <v>2.9411764705882355</v>
      </c>
      <c r="R793" s="315">
        <v>7</v>
      </c>
      <c r="S793" s="316">
        <v>4.6979865771812079</v>
      </c>
      <c r="T793" s="315"/>
      <c r="U793" s="316"/>
      <c r="V793" s="447"/>
      <c r="W793" s="344"/>
      <c r="X793" s="344"/>
      <c r="Y793" s="344"/>
      <c r="Z793" s="344"/>
      <c r="AA793" s="344"/>
      <c r="AB793" s="344"/>
      <c r="AC793" s="344"/>
      <c r="AD793" s="311"/>
    </row>
    <row r="794" spans="1:30" ht="20.100000000000001" customHeight="1">
      <c r="A794" s="311"/>
      <c r="B794" s="311"/>
      <c r="C794" s="344"/>
      <c r="D794" s="120" t="s">
        <v>7804</v>
      </c>
      <c r="E794" s="344"/>
      <c r="F794" s="313"/>
      <c r="G794" s="314"/>
      <c r="H794" s="313"/>
      <c r="I794" s="314"/>
      <c r="J794" s="313"/>
      <c r="K794" s="314"/>
      <c r="L794" s="313"/>
      <c r="M794" s="314"/>
      <c r="N794" s="315"/>
      <c r="O794" s="316"/>
      <c r="P794" s="315">
        <v>1</v>
      </c>
      <c r="Q794" s="316">
        <v>0.73529411764705888</v>
      </c>
      <c r="R794" s="315"/>
      <c r="S794" s="316"/>
      <c r="T794" s="315"/>
      <c r="U794" s="316"/>
      <c r="V794" s="447"/>
      <c r="W794" s="344"/>
      <c r="X794" s="344"/>
      <c r="Y794" s="344"/>
      <c r="Z794" s="344"/>
      <c r="AA794" s="344"/>
      <c r="AB794" s="344"/>
      <c r="AC794" s="344"/>
      <c r="AD794" s="311"/>
    </row>
    <row r="795" spans="1:30" ht="20.100000000000001" customHeight="1">
      <c r="A795" s="311"/>
      <c r="B795" s="311"/>
      <c r="C795" s="344"/>
      <c r="D795" s="120" t="s">
        <v>7805</v>
      </c>
      <c r="E795" s="344"/>
      <c r="F795" s="313">
        <v>26</v>
      </c>
      <c r="G795" s="314">
        <v>20.634920634920636</v>
      </c>
      <c r="H795" s="313">
        <v>22</v>
      </c>
      <c r="I795" s="314">
        <v>17.600000000000001</v>
      </c>
      <c r="J795" s="313">
        <v>25</v>
      </c>
      <c r="K795" s="314">
        <v>19.53125</v>
      </c>
      <c r="L795" s="313">
        <v>30</v>
      </c>
      <c r="M795" s="314">
        <v>23.4375</v>
      </c>
      <c r="N795" s="315">
        <v>25</v>
      </c>
      <c r="O795" s="316">
        <v>17.985611510791365</v>
      </c>
      <c r="P795" s="315">
        <v>19</v>
      </c>
      <c r="Q795" s="316">
        <v>13.970588235294118</v>
      </c>
      <c r="R795" s="315">
        <v>28</v>
      </c>
      <c r="S795" s="316">
        <v>18.791946308724832</v>
      </c>
      <c r="T795" s="315"/>
      <c r="U795" s="316"/>
      <c r="V795" s="447"/>
      <c r="W795" s="344"/>
      <c r="X795" s="344"/>
      <c r="Y795" s="344"/>
      <c r="Z795" s="344"/>
      <c r="AA795" s="344"/>
      <c r="AB795" s="344"/>
      <c r="AC795" s="344"/>
      <c r="AD795" s="311"/>
    </row>
    <row r="796" spans="1:30" ht="20.100000000000001" customHeight="1">
      <c r="A796" s="311"/>
      <c r="B796" s="311"/>
      <c r="C796" s="344"/>
      <c r="D796" s="120" t="s">
        <v>6937</v>
      </c>
      <c r="E796" s="344"/>
      <c r="F796" s="313">
        <v>9</v>
      </c>
      <c r="G796" s="314">
        <v>7.1428571428571432</v>
      </c>
      <c r="H796" s="313">
        <v>10</v>
      </c>
      <c r="I796" s="314">
        <v>8</v>
      </c>
      <c r="J796" s="313">
        <v>10</v>
      </c>
      <c r="K796" s="314">
        <v>7.8125</v>
      </c>
      <c r="L796" s="313">
        <v>12</v>
      </c>
      <c r="M796" s="314">
        <v>9.375</v>
      </c>
      <c r="N796" s="315">
        <v>10</v>
      </c>
      <c r="O796" s="316">
        <v>7.1942446043165464</v>
      </c>
      <c r="P796" s="315">
        <v>13</v>
      </c>
      <c r="Q796" s="316">
        <v>9.5588235294117645</v>
      </c>
      <c r="R796" s="315">
        <v>16</v>
      </c>
      <c r="S796" s="316">
        <v>10.738255033557047</v>
      </c>
      <c r="T796" s="315"/>
      <c r="U796" s="316"/>
      <c r="V796" s="447"/>
      <c r="W796" s="344"/>
      <c r="X796" s="344"/>
      <c r="Y796" s="344"/>
      <c r="Z796" s="344"/>
      <c r="AA796" s="344"/>
      <c r="AB796" s="344"/>
      <c r="AC796" s="344"/>
      <c r="AD796" s="311"/>
    </row>
    <row r="797" spans="1:30" ht="20.100000000000001" customHeight="1">
      <c r="A797" s="311"/>
      <c r="B797" s="311"/>
      <c r="C797" s="344"/>
      <c r="D797" s="120" t="s">
        <v>7806</v>
      </c>
      <c r="E797" s="344"/>
      <c r="F797" s="313">
        <v>2</v>
      </c>
      <c r="G797" s="314">
        <v>1.5873015873015872</v>
      </c>
      <c r="H797" s="313">
        <v>2</v>
      </c>
      <c r="I797" s="314">
        <v>1.6</v>
      </c>
      <c r="J797" s="313">
        <v>1</v>
      </c>
      <c r="K797" s="314">
        <v>0.78125</v>
      </c>
      <c r="L797" s="313"/>
      <c r="M797" s="314"/>
      <c r="N797" s="315">
        <v>1</v>
      </c>
      <c r="O797" s="316">
        <v>0.71942446043165464</v>
      </c>
      <c r="P797" s="315">
        <v>3</v>
      </c>
      <c r="Q797" s="316">
        <v>2.2058823529411766</v>
      </c>
      <c r="R797" s="315"/>
      <c r="S797" s="316"/>
      <c r="T797" s="315"/>
      <c r="U797" s="316"/>
      <c r="V797" s="447"/>
      <c r="W797" s="344"/>
      <c r="X797" s="344"/>
      <c r="Y797" s="344"/>
      <c r="Z797" s="344"/>
      <c r="AA797" s="344"/>
      <c r="AB797" s="344"/>
      <c r="AC797" s="344"/>
      <c r="AD797" s="311"/>
    </row>
    <row r="798" spans="1:30" ht="20.100000000000001" customHeight="1">
      <c r="A798" s="311"/>
      <c r="B798" s="311"/>
      <c r="C798" s="344"/>
      <c r="D798" s="120" t="s">
        <v>7807</v>
      </c>
      <c r="E798" s="344"/>
      <c r="F798" s="313">
        <v>7</v>
      </c>
      <c r="G798" s="314">
        <v>5.5555555555555554</v>
      </c>
      <c r="H798" s="313">
        <v>7</v>
      </c>
      <c r="I798" s="314">
        <v>5.6</v>
      </c>
      <c r="J798" s="313">
        <v>8</v>
      </c>
      <c r="K798" s="314">
        <v>6.25</v>
      </c>
      <c r="L798" s="313">
        <v>8</v>
      </c>
      <c r="M798" s="314">
        <v>6.25</v>
      </c>
      <c r="N798" s="315">
        <v>8</v>
      </c>
      <c r="O798" s="316">
        <v>5.7553956834532372</v>
      </c>
      <c r="P798" s="315">
        <v>9</v>
      </c>
      <c r="Q798" s="316">
        <v>6.617647058823529</v>
      </c>
      <c r="R798" s="315">
        <v>11</v>
      </c>
      <c r="S798" s="316">
        <v>7.3825503355704694</v>
      </c>
      <c r="T798" s="315"/>
      <c r="U798" s="316"/>
      <c r="V798" s="447"/>
      <c r="W798" s="344"/>
      <c r="X798" s="344"/>
      <c r="Y798" s="344"/>
      <c r="Z798" s="344"/>
      <c r="AA798" s="344"/>
      <c r="AB798" s="344"/>
      <c r="AC798" s="344"/>
      <c r="AD798" s="311"/>
    </row>
    <row r="799" spans="1:30" ht="20.100000000000001" customHeight="1">
      <c r="A799" s="311"/>
      <c r="B799" s="311"/>
      <c r="C799" s="344"/>
      <c r="D799" s="120" t="s">
        <v>7808</v>
      </c>
      <c r="E799" s="344"/>
      <c r="F799" s="313">
        <v>2</v>
      </c>
      <c r="G799" s="314">
        <v>1.5873015873015872</v>
      </c>
      <c r="H799" s="313">
        <v>4</v>
      </c>
      <c r="I799" s="314">
        <v>3.2</v>
      </c>
      <c r="J799" s="313">
        <v>5</v>
      </c>
      <c r="K799" s="314">
        <v>3.90625</v>
      </c>
      <c r="L799" s="313">
        <v>5</v>
      </c>
      <c r="M799" s="314">
        <v>3.90625</v>
      </c>
      <c r="N799" s="315">
        <v>6</v>
      </c>
      <c r="O799" s="316">
        <v>4.3165467625899279</v>
      </c>
      <c r="P799" s="315">
        <v>5</v>
      </c>
      <c r="Q799" s="316">
        <v>3.6764705882352939</v>
      </c>
      <c r="R799" s="315">
        <v>4</v>
      </c>
      <c r="S799" s="316">
        <v>2.6845637583892619</v>
      </c>
      <c r="T799" s="315"/>
      <c r="U799" s="316"/>
      <c r="V799" s="447"/>
      <c r="W799" s="344"/>
      <c r="X799" s="344"/>
      <c r="Y799" s="344"/>
      <c r="Z799" s="344"/>
      <c r="AA799" s="344"/>
      <c r="AB799" s="344"/>
      <c r="AC799" s="344"/>
      <c r="AD799" s="311"/>
    </row>
    <row r="800" spans="1:30" ht="20.100000000000001" customHeight="1">
      <c r="A800" s="311"/>
      <c r="B800" s="311"/>
      <c r="C800" s="344"/>
      <c r="D800" s="120" t="s">
        <v>7809</v>
      </c>
      <c r="E800" s="344"/>
      <c r="F800" s="313"/>
      <c r="G800" s="314"/>
      <c r="H800" s="313"/>
      <c r="I800" s="314"/>
      <c r="J800" s="313"/>
      <c r="K800" s="314"/>
      <c r="L800" s="313"/>
      <c r="M800" s="314"/>
      <c r="N800" s="315"/>
      <c r="O800" s="316"/>
      <c r="P800" s="315"/>
      <c r="Q800" s="316"/>
      <c r="R800" s="315"/>
      <c r="S800" s="316"/>
      <c r="T800" s="315"/>
      <c r="U800" s="316"/>
      <c r="V800" s="447"/>
      <c r="W800" s="344"/>
      <c r="X800" s="344"/>
      <c r="Y800" s="344"/>
      <c r="Z800" s="344"/>
      <c r="AA800" s="344"/>
      <c r="AB800" s="344"/>
      <c r="AC800" s="344"/>
      <c r="AD800" s="311"/>
    </row>
    <row r="801" spans="1:30" ht="20.100000000000001" customHeight="1">
      <c r="A801" s="311"/>
      <c r="B801" s="311"/>
      <c r="C801" s="344"/>
      <c r="D801" s="85" t="s">
        <v>1959</v>
      </c>
      <c r="E801" s="344"/>
      <c r="F801" s="313"/>
      <c r="G801" s="314"/>
      <c r="H801" s="313"/>
      <c r="I801" s="314"/>
      <c r="J801" s="313"/>
      <c r="K801" s="314"/>
      <c r="L801" s="313"/>
      <c r="M801" s="314"/>
      <c r="N801" s="315"/>
      <c r="O801" s="316"/>
      <c r="P801" s="315"/>
      <c r="Q801" s="316"/>
      <c r="R801" s="315"/>
      <c r="S801" s="316"/>
      <c r="T801" s="315"/>
      <c r="U801" s="316"/>
      <c r="V801" s="447"/>
      <c r="W801" s="344"/>
      <c r="X801" s="344"/>
      <c r="Y801" s="344"/>
      <c r="Z801" s="344"/>
      <c r="AA801" s="344"/>
      <c r="AB801" s="344"/>
      <c r="AC801" s="344"/>
      <c r="AD801" s="311"/>
    </row>
    <row r="802" spans="1:30" ht="20.100000000000001" customHeight="1">
      <c r="A802" s="311"/>
      <c r="B802" s="311"/>
      <c r="C802" s="344"/>
      <c r="D802" s="85" t="s">
        <v>1960</v>
      </c>
      <c r="E802" s="344"/>
      <c r="F802" s="313"/>
      <c r="G802" s="314"/>
      <c r="H802" s="313"/>
      <c r="I802" s="314"/>
      <c r="J802" s="313"/>
      <c r="K802" s="314"/>
      <c r="L802" s="313"/>
      <c r="M802" s="314"/>
      <c r="N802" s="315"/>
      <c r="O802" s="316"/>
      <c r="P802" s="315"/>
      <c r="Q802" s="316"/>
      <c r="R802" s="315"/>
      <c r="S802" s="316"/>
      <c r="T802" s="315"/>
      <c r="U802" s="316"/>
      <c r="V802" s="447"/>
      <c r="W802" s="344"/>
      <c r="X802" s="344"/>
      <c r="Y802" s="344"/>
      <c r="Z802" s="344"/>
      <c r="AA802" s="344"/>
      <c r="AB802" s="344"/>
      <c r="AC802" s="344"/>
      <c r="AD802" s="311"/>
    </row>
    <row r="803" spans="1:30" ht="20.100000000000001" customHeight="1">
      <c r="A803" s="9" t="s">
        <v>5998</v>
      </c>
      <c r="B803" s="9" t="s">
        <v>186</v>
      </c>
      <c r="C803" s="343" t="s">
        <v>7746</v>
      </c>
      <c r="D803" s="119" t="s">
        <v>1425</v>
      </c>
      <c r="E803" s="343" t="s">
        <v>7309</v>
      </c>
      <c r="F803" s="11">
        <v>1</v>
      </c>
      <c r="G803" s="12">
        <v>1.4285714285714286</v>
      </c>
      <c r="H803" s="11"/>
      <c r="I803" s="12"/>
      <c r="J803" s="11"/>
      <c r="K803" s="12"/>
      <c r="L803" s="11"/>
      <c r="M803" s="12"/>
      <c r="N803" s="56"/>
      <c r="O803" s="57"/>
      <c r="P803" s="56">
        <v>1</v>
      </c>
      <c r="Q803" s="57">
        <v>1.6129032258064515</v>
      </c>
      <c r="R803" s="56"/>
      <c r="S803" s="57"/>
      <c r="T803" s="56"/>
      <c r="U803" s="57"/>
      <c r="V803" s="446" t="s">
        <v>28</v>
      </c>
      <c r="W803" s="343" t="s">
        <v>7406</v>
      </c>
      <c r="X803" s="343" t="s">
        <v>7406</v>
      </c>
      <c r="Y803" s="343" t="s">
        <v>7406</v>
      </c>
      <c r="Z803" s="343" t="s">
        <v>7406</v>
      </c>
      <c r="AA803" s="343" t="s">
        <v>7406</v>
      </c>
      <c r="AB803" s="343" t="s">
        <v>7406</v>
      </c>
      <c r="AC803" s="343"/>
      <c r="AD803" s="9"/>
    </row>
    <row r="804" spans="1:30" ht="20.100000000000001" customHeight="1">
      <c r="A804" s="311"/>
      <c r="B804" s="311"/>
      <c r="C804" s="344"/>
      <c r="D804" s="120" t="s">
        <v>1426</v>
      </c>
      <c r="E804" s="344"/>
      <c r="F804" s="313"/>
      <c r="G804" s="314"/>
      <c r="H804" s="313"/>
      <c r="I804" s="314"/>
      <c r="J804" s="313"/>
      <c r="K804" s="314"/>
      <c r="L804" s="313">
        <v>1</v>
      </c>
      <c r="M804" s="314">
        <v>2.1276595744680851</v>
      </c>
      <c r="N804" s="315"/>
      <c r="O804" s="316"/>
      <c r="P804" s="315"/>
      <c r="Q804" s="316"/>
      <c r="R804" s="315"/>
      <c r="S804" s="316"/>
      <c r="T804" s="315"/>
      <c r="U804" s="316"/>
      <c r="V804" s="447"/>
      <c r="W804" s="344"/>
      <c r="X804" s="344"/>
      <c r="Y804" s="344"/>
      <c r="Z804" s="344"/>
      <c r="AA804" s="344"/>
      <c r="AB804" s="344"/>
      <c r="AC804" s="344"/>
      <c r="AD804" s="311"/>
    </row>
    <row r="805" spans="1:30" ht="20.100000000000001" customHeight="1">
      <c r="A805" s="311"/>
      <c r="B805" s="311"/>
      <c r="C805" s="344"/>
      <c r="D805" s="120" t="s">
        <v>1427</v>
      </c>
      <c r="E805" s="344"/>
      <c r="F805" s="313"/>
      <c r="G805" s="314"/>
      <c r="H805" s="313"/>
      <c r="I805" s="314"/>
      <c r="J805" s="313"/>
      <c r="K805" s="314"/>
      <c r="L805" s="313"/>
      <c r="M805" s="314"/>
      <c r="N805" s="315"/>
      <c r="O805" s="316"/>
      <c r="P805" s="315"/>
      <c r="Q805" s="316"/>
      <c r="R805" s="315"/>
      <c r="S805" s="316"/>
      <c r="T805" s="315"/>
      <c r="U805" s="316"/>
      <c r="V805" s="447"/>
      <c r="W805" s="344"/>
      <c r="X805" s="344"/>
      <c r="Y805" s="344"/>
      <c r="Z805" s="344"/>
      <c r="AA805" s="344"/>
      <c r="AB805" s="344"/>
      <c r="AC805" s="344"/>
      <c r="AD805" s="311"/>
    </row>
    <row r="806" spans="1:30" ht="20.100000000000001" customHeight="1">
      <c r="A806" s="311"/>
      <c r="B806" s="311"/>
      <c r="C806" s="344"/>
      <c r="D806" s="120" t="s">
        <v>1428</v>
      </c>
      <c r="E806" s="344"/>
      <c r="F806" s="313"/>
      <c r="G806" s="314"/>
      <c r="H806" s="313"/>
      <c r="I806" s="314"/>
      <c r="J806" s="313">
        <v>2</v>
      </c>
      <c r="K806" s="314">
        <v>3.125</v>
      </c>
      <c r="L806" s="313"/>
      <c r="M806" s="314"/>
      <c r="N806" s="315"/>
      <c r="O806" s="316"/>
      <c r="P806" s="315"/>
      <c r="Q806" s="316"/>
      <c r="R806" s="315"/>
      <c r="S806" s="316"/>
      <c r="T806" s="315"/>
      <c r="U806" s="316"/>
      <c r="V806" s="447"/>
      <c r="W806" s="344"/>
      <c r="X806" s="344"/>
      <c r="Y806" s="344"/>
      <c r="Z806" s="344"/>
      <c r="AA806" s="344"/>
      <c r="AB806" s="344"/>
      <c r="AC806" s="344"/>
      <c r="AD806" s="311"/>
    </row>
    <row r="807" spans="1:30" ht="20.100000000000001" customHeight="1">
      <c r="A807" s="311"/>
      <c r="B807" s="311"/>
      <c r="C807" s="344"/>
      <c r="D807" s="120" t="s">
        <v>1429</v>
      </c>
      <c r="E807" s="344"/>
      <c r="F807" s="313">
        <v>1</v>
      </c>
      <c r="G807" s="314">
        <v>1.4285714285714286</v>
      </c>
      <c r="H807" s="313">
        <v>1</v>
      </c>
      <c r="I807" s="314">
        <v>1.3698630136986301</v>
      </c>
      <c r="J807" s="313"/>
      <c r="K807" s="314"/>
      <c r="L807" s="313"/>
      <c r="M807" s="314"/>
      <c r="N807" s="315"/>
      <c r="O807" s="316"/>
      <c r="P807" s="315"/>
      <c r="Q807" s="316"/>
      <c r="R807" s="315"/>
      <c r="S807" s="316"/>
      <c r="T807" s="315"/>
      <c r="U807" s="316"/>
      <c r="V807" s="447"/>
      <c r="W807" s="344"/>
      <c r="X807" s="344"/>
      <c r="Y807" s="344"/>
      <c r="Z807" s="344"/>
      <c r="AA807" s="344"/>
      <c r="AB807" s="344"/>
      <c r="AC807" s="344"/>
      <c r="AD807" s="311"/>
    </row>
    <row r="808" spans="1:30" ht="20.100000000000001" customHeight="1">
      <c r="A808" s="311"/>
      <c r="B808" s="311"/>
      <c r="C808" s="344"/>
      <c r="D808" s="120" t="s">
        <v>1430</v>
      </c>
      <c r="E808" s="344"/>
      <c r="F808" s="313"/>
      <c r="G808" s="314"/>
      <c r="H808" s="313"/>
      <c r="I808" s="314"/>
      <c r="J808" s="313"/>
      <c r="K808" s="314"/>
      <c r="L808" s="313"/>
      <c r="M808" s="314"/>
      <c r="N808" s="315"/>
      <c r="O808" s="316"/>
      <c r="P808" s="315"/>
      <c r="Q808" s="316"/>
      <c r="R808" s="315"/>
      <c r="S808" s="316"/>
      <c r="T808" s="315"/>
      <c r="U808" s="316"/>
      <c r="V808" s="447"/>
      <c r="W808" s="344"/>
      <c r="X808" s="344"/>
      <c r="Y808" s="344"/>
      <c r="Z808" s="344"/>
      <c r="AA808" s="344"/>
      <c r="AB808" s="344"/>
      <c r="AC808" s="344"/>
      <c r="AD808" s="311"/>
    </row>
    <row r="809" spans="1:30" ht="20.100000000000001" customHeight="1">
      <c r="A809" s="311"/>
      <c r="B809" s="311"/>
      <c r="C809" s="344"/>
      <c r="D809" s="120" t="s">
        <v>1431</v>
      </c>
      <c r="E809" s="344"/>
      <c r="F809" s="313"/>
      <c r="G809" s="314"/>
      <c r="H809" s="313">
        <v>1</v>
      </c>
      <c r="I809" s="314">
        <v>1.3698630136986301</v>
      </c>
      <c r="J809" s="313">
        <v>1</v>
      </c>
      <c r="K809" s="314">
        <v>1.5625</v>
      </c>
      <c r="L809" s="313"/>
      <c r="M809" s="314"/>
      <c r="N809" s="315"/>
      <c r="O809" s="316"/>
      <c r="P809" s="315"/>
      <c r="Q809" s="316"/>
      <c r="R809" s="315"/>
      <c r="S809" s="316"/>
      <c r="T809" s="315"/>
      <c r="U809" s="316"/>
      <c r="V809" s="447"/>
      <c r="W809" s="344"/>
      <c r="X809" s="344"/>
      <c r="Y809" s="344"/>
      <c r="Z809" s="344"/>
      <c r="AA809" s="344"/>
      <c r="AB809" s="344"/>
      <c r="AC809" s="344"/>
      <c r="AD809" s="311"/>
    </row>
    <row r="810" spans="1:30" ht="20.100000000000001" customHeight="1">
      <c r="A810" s="311"/>
      <c r="B810" s="311"/>
      <c r="C810" s="344"/>
      <c r="D810" s="120" t="s">
        <v>1432</v>
      </c>
      <c r="E810" s="344"/>
      <c r="F810" s="313"/>
      <c r="G810" s="314"/>
      <c r="H810" s="313"/>
      <c r="I810" s="314"/>
      <c r="J810" s="313"/>
      <c r="K810" s="314"/>
      <c r="L810" s="313">
        <v>2</v>
      </c>
      <c r="M810" s="314">
        <v>4.2553191489361701</v>
      </c>
      <c r="N810" s="315">
        <v>1</v>
      </c>
      <c r="O810" s="316">
        <v>1.6129032258064515</v>
      </c>
      <c r="P810" s="315">
        <v>1</v>
      </c>
      <c r="Q810" s="316">
        <v>1.6129032258064515</v>
      </c>
      <c r="R810" s="315"/>
      <c r="S810" s="316"/>
      <c r="T810" s="315"/>
      <c r="U810" s="316"/>
      <c r="V810" s="447"/>
      <c r="W810" s="344"/>
      <c r="X810" s="344"/>
      <c r="Y810" s="344"/>
      <c r="Z810" s="344"/>
      <c r="AA810" s="344"/>
      <c r="AB810" s="344"/>
      <c r="AC810" s="344"/>
      <c r="AD810" s="311"/>
    </row>
    <row r="811" spans="1:30" ht="20.100000000000001" customHeight="1">
      <c r="A811" s="311"/>
      <c r="B811" s="311"/>
      <c r="C811" s="344"/>
      <c r="D811" s="120" t="s">
        <v>1433</v>
      </c>
      <c r="E811" s="344"/>
      <c r="F811" s="313"/>
      <c r="G811" s="314"/>
      <c r="H811" s="313">
        <v>2</v>
      </c>
      <c r="I811" s="314">
        <v>2.7397260273972601</v>
      </c>
      <c r="J811" s="313">
        <v>1</v>
      </c>
      <c r="K811" s="314">
        <v>1.5625</v>
      </c>
      <c r="L811" s="313">
        <v>2</v>
      </c>
      <c r="M811" s="314">
        <v>4.2553191489361701</v>
      </c>
      <c r="N811" s="315">
        <v>1</v>
      </c>
      <c r="O811" s="316">
        <v>1.6129032258064515</v>
      </c>
      <c r="P811" s="315"/>
      <c r="Q811" s="316"/>
      <c r="R811" s="315">
        <v>4</v>
      </c>
      <c r="S811" s="316">
        <v>3.3333333333333335</v>
      </c>
      <c r="T811" s="315"/>
      <c r="U811" s="316"/>
      <c r="V811" s="447"/>
      <c r="W811" s="344"/>
      <c r="X811" s="344"/>
      <c r="Y811" s="344"/>
      <c r="Z811" s="344"/>
      <c r="AA811" s="344"/>
      <c r="AB811" s="344"/>
      <c r="AC811" s="344"/>
      <c r="AD811" s="311"/>
    </row>
    <row r="812" spans="1:30" ht="20.100000000000001" customHeight="1">
      <c r="A812" s="311"/>
      <c r="B812" s="311"/>
      <c r="C812" s="344"/>
      <c r="D812" s="120" t="s">
        <v>7801</v>
      </c>
      <c r="E812" s="344"/>
      <c r="F812" s="313">
        <v>17</v>
      </c>
      <c r="G812" s="314">
        <v>24.285714285714285</v>
      </c>
      <c r="H812" s="313">
        <v>19</v>
      </c>
      <c r="I812" s="314">
        <v>26.027397260273972</v>
      </c>
      <c r="J812" s="313">
        <v>12</v>
      </c>
      <c r="K812" s="314">
        <v>18.75</v>
      </c>
      <c r="L812" s="313">
        <v>7</v>
      </c>
      <c r="M812" s="314">
        <v>14.893617021276595</v>
      </c>
      <c r="N812" s="315">
        <v>11</v>
      </c>
      <c r="O812" s="316">
        <v>17.741935483870968</v>
      </c>
      <c r="P812" s="315">
        <v>18</v>
      </c>
      <c r="Q812" s="316">
        <v>29.032258064516128</v>
      </c>
      <c r="R812" s="315">
        <v>30</v>
      </c>
      <c r="S812" s="316">
        <v>25</v>
      </c>
      <c r="T812" s="315"/>
      <c r="U812" s="316"/>
      <c r="V812" s="447"/>
      <c r="W812" s="344"/>
      <c r="X812" s="344"/>
      <c r="Y812" s="344"/>
      <c r="Z812" s="344"/>
      <c r="AA812" s="344"/>
      <c r="AB812" s="344"/>
      <c r="AC812" s="344"/>
      <c r="AD812" s="311"/>
    </row>
    <row r="813" spans="1:30" ht="20.100000000000001" customHeight="1">
      <c r="A813" s="311"/>
      <c r="B813" s="311"/>
      <c r="C813" s="344"/>
      <c r="D813" s="120" t="s">
        <v>7802</v>
      </c>
      <c r="E813" s="344"/>
      <c r="F813" s="313">
        <v>11</v>
      </c>
      <c r="G813" s="314">
        <v>15.714285714285714</v>
      </c>
      <c r="H813" s="313">
        <v>10</v>
      </c>
      <c r="I813" s="314">
        <v>13.698630136986301</v>
      </c>
      <c r="J813" s="313">
        <v>11</v>
      </c>
      <c r="K813" s="314">
        <v>17.1875</v>
      </c>
      <c r="L813" s="313">
        <v>9</v>
      </c>
      <c r="M813" s="314">
        <v>19.148936170212767</v>
      </c>
      <c r="N813" s="315">
        <v>9</v>
      </c>
      <c r="O813" s="316">
        <v>14.516129032258064</v>
      </c>
      <c r="P813" s="315">
        <v>10</v>
      </c>
      <c r="Q813" s="316">
        <v>16.129032258064516</v>
      </c>
      <c r="R813" s="315">
        <v>16</v>
      </c>
      <c r="S813" s="316">
        <v>13.333333333333334</v>
      </c>
      <c r="T813" s="315"/>
      <c r="U813" s="316"/>
      <c r="V813" s="447"/>
      <c r="W813" s="344"/>
      <c r="X813" s="344"/>
      <c r="Y813" s="344"/>
      <c r="Z813" s="344"/>
      <c r="AA813" s="344"/>
      <c r="AB813" s="344"/>
      <c r="AC813" s="344"/>
      <c r="AD813" s="311"/>
    </row>
    <row r="814" spans="1:30" ht="20.100000000000001" customHeight="1">
      <c r="A814" s="311"/>
      <c r="B814" s="311"/>
      <c r="C814" s="344"/>
      <c r="D814" s="120" t="s">
        <v>7803</v>
      </c>
      <c r="E814" s="344"/>
      <c r="F814" s="313">
        <v>8</v>
      </c>
      <c r="G814" s="314">
        <v>11.428571428571429</v>
      </c>
      <c r="H814" s="313">
        <v>8</v>
      </c>
      <c r="I814" s="314">
        <v>10.95890410958904</v>
      </c>
      <c r="J814" s="313">
        <v>7</v>
      </c>
      <c r="K814" s="314">
        <v>10.9375</v>
      </c>
      <c r="L814" s="313">
        <v>1</v>
      </c>
      <c r="M814" s="314">
        <v>2.1276595744680851</v>
      </c>
      <c r="N814" s="315">
        <v>5</v>
      </c>
      <c r="O814" s="316">
        <v>8.064516129032258</v>
      </c>
      <c r="P814" s="315">
        <v>8</v>
      </c>
      <c r="Q814" s="316">
        <v>12.903225806451612</v>
      </c>
      <c r="R814" s="315">
        <v>13</v>
      </c>
      <c r="S814" s="316">
        <v>10.833333333333334</v>
      </c>
      <c r="T814" s="315"/>
      <c r="U814" s="316"/>
      <c r="V814" s="447"/>
      <c r="W814" s="344"/>
      <c r="X814" s="344"/>
      <c r="Y814" s="344"/>
      <c r="Z814" s="344"/>
      <c r="AA814" s="344"/>
      <c r="AB814" s="344"/>
      <c r="AC814" s="344"/>
      <c r="AD814" s="311"/>
    </row>
    <row r="815" spans="1:30" ht="20.100000000000001" customHeight="1">
      <c r="A815" s="311"/>
      <c r="B815" s="311"/>
      <c r="C815" s="344"/>
      <c r="D815" s="120" t="s">
        <v>7804</v>
      </c>
      <c r="E815" s="344"/>
      <c r="F815" s="313">
        <v>2</v>
      </c>
      <c r="G815" s="314">
        <v>2.8571428571428572</v>
      </c>
      <c r="H815" s="313">
        <v>1</v>
      </c>
      <c r="I815" s="314">
        <v>1.3698630136986301</v>
      </c>
      <c r="J815" s="313"/>
      <c r="K815" s="314"/>
      <c r="L815" s="313"/>
      <c r="M815" s="314"/>
      <c r="N815" s="315">
        <v>1</v>
      </c>
      <c r="O815" s="316">
        <v>1.6129032258064515</v>
      </c>
      <c r="P815" s="315"/>
      <c r="Q815" s="316"/>
      <c r="R815" s="315">
        <v>1</v>
      </c>
      <c r="S815" s="316">
        <v>0.83333333333333337</v>
      </c>
      <c r="T815" s="315"/>
      <c r="U815" s="316"/>
      <c r="V815" s="447"/>
      <c r="W815" s="344"/>
      <c r="X815" s="344"/>
      <c r="Y815" s="344"/>
      <c r="Z815" s="344"/>
      <c r="AA815" s="344"/>
      <c r="AB815" s="344"/>
      <c r="AC815" s="344"/>
      <c r="AD815" s="311"/>
    </row>
    <row r="816" spans="1:30" ht="20.100000000000001" customHeight="1">
      <c r="A816" s="311"/>
      <c r="B816" s="311"/>
      <c r="C816" s="344"/>
      <c r="D816" s="120" t="s">
        <v>7805</v>
      </c>
      <c r="E816" s="344"/>
      <c r="F816" s="313">
        <v>15</v>
      </c>
      <c r="G816" s="314">
        <v>21.428571428571427</v>
      </c>
      <c r="H816" s="313">
        <v>16</v>
      </c>
      <c r="I816" s="314">
        <v>21.917808219178081</v>
      </c>
      <c r="J816" s="313">
        <v>20</v>
      </c>
      <c r="K816" s="314">
        <v>31.25</v>
      </c>
      <c r="L816" s="313">
        <v>13</v>
      </c>
      <c r="M816" s="314">
        <v>27.659574468085108</v>
      </c>
      <c r="N816" s="315">
        <v>19</v>
      </c>
      <c r="O816" s="316">
        <v>30.64516129032258</v>
      </c>
      <c r="P816" s="315">
        <v>12</v>
      </c>
      <c r="Q816" s="316">
        <v>19.35483870967742</v>
      </c>
      <c r="R816" s="315">
        <v>19</v>
      </c>
      <c r="S816" s="316">
        <v>15.833333333333334</v>
      </c>
      <c r="T816" s="315"/>
      <c r="U816" s="316"/>
      <c r="V816" s="447"/>
      <c r="W816" s="344"/>
      <c r="X816" s="344"/>
      <c r="Y816" s="344"/>
      <c r="Z816" s="344"/>
      <c r="AA816" s="344"/>
      <c r="AB816" s="344"/>
      <c r="AC816" s="344"/>
      <c r="AD816" s="311"/>
    </row>
    <row r="817" spans="1:30" ht="20.100000000000001" customHeight="1">
      <c r="A817" s="311"/>
      <c r="B817" s="311"/>
      <c r="C817" s="344"/>
      <c r="D817" s="120" t="s">
        <v>6937</v>
      </c>
      <c r="E817" s="344"/>
      <c r="F817" s="313">
        <v>5</v>
      </c>
      <c r="G817" s="314">
        <v>7.1428571428571432</v>
      </c>
      <c r="H817" s="313">
        <v>7</v>
      </c>
      <c r="I817" s="314">
        <v>9.5890410958904102</v>
      </c>
      <c r="J817" s="313">
        <v>3</v>
      </c>
      <c r="K817" s="314">
        <v>4.6875</v>
      </c>
      <c r="L817" s="313">
        <v>6</v>
      </c>
      <c r="M817" s="314">
        <v>12.76595744680851</v>
      </c>
      <c r="N817" s="315">
        <v>5</v>
      </c>
      <c r="O817" s="316">
        <v>8.064516129032258</v>
      </c>
      <c r="P817" s="315">
        <v>5</v>
      </c>
      <c r="Q817" s="316">
        <v>8.064516129032258</v>
      </c>
      <c r="R817" s="315">
        <v>10</v>
      </c>
      <c r="S817" s="316">
        <v>8.3333333333333339</v>
      </c>
      <c r="T817" s="315"/>
      <c r="U817" s="316"/>
      <c r="V817" s="447"/>
      <c r="W817" s="344"/>
      <c r="X817" s="344"/>
      <c r="Y817" s="344"/>
      <c r="Z817" s="344"/>
      <c r="AA817" s="344"/>
      <c r="AB817" s="344"/>
      <c r="AC817" s="344"/>
      <c r="AD817" s="311"/>
    </row>
    <row r="818" spans="1:30" ht="20.100000000000001" customHeight="1">
      <c r="A818" s="311"/>
      <c r="B818" s="311"/>
      <c r="C818" s="344"/>
      <c r="D818" s="120" t="s">
        <v>7806</v>
      </c>
      <c r="E818" s="344"/>
      <c r="F818" s="313"/>
      <c r="G818" s="314"/>
      <c r="H818" s="313"/>
      <c r="I818" s="314"/>
      <c r="J818" s="313">
        <v>1</v>
      </c>
      <c r="K818" s="314">
        <v>1.5625</v>
      </c>
      <c r="L818" s="313">
        <v>1</v>
      </c>
      <c r="M818" s="314">
        <v>2.1276595744680851</v>
      </c>
      <c r="N818" s="315">
        <v>1</v>
      </c>
      <c r="O818" s="316">
        <v>1.6129032258064515</v>
      </c>
      <c r="P818" s="315">
        <v>1</v>
      </c>
      <c r="Q818" s="316">
        <v>1.6129032258064515</v>
      </c>
      <c r="R818" s="315">
        <v>4</v>
      </c>
      <c r="S818" s="316">
        <v>3.3333333333333335</v>
      </c>
      <c r="T818" s="315"/>
      <c r="U818" s="316"/>
      <c r="V818" s="447"/>
      <c r="W818" s="344"/>
      <c r="X818" s="344"/>
      <c r="Y818" s="344"/>
      <c r="Z818" s="344"/>
      <c r="AA818" s="344"/>
      <c r="AB818" s="344"/>
      <c r="AC818" s="344"/>
      <c r="AD818" s="311"/>
    </row>
    <row r="819" spans="1:30" ht="20.100000000000001" customHeight="1">
      <c r="A819" s="311"/>
      <c r="B819" s="311"/>
      <c r="C819" s="344"/>
      <c r="D819" s="120" t="s">
        <v>7807</v>
      </c>
      <c r="E819" s="344"/>
      <c r="F819" s="313">
        <v>8</v>
      </c>
      <c r="G819" s="314">
        <v>11.428571428571429</v>
      </c>
      <c r="H819" s="313">
        <v>6</v>
      </c>
      <c r="I819" s="314">
        <v>8.2191780821917817</v>
      </c>
      <c r="J819" s="313">
        <v>4</v>
      </c>
      <c r="K819" s="314">
        <v>6.25</v>
      </c>
      <c r="L819" s="313">
        <v>3</v>
      </c>
      <c r="M819" s="314">
        <v>6.3829787234042552</v>
      </c>
      <c r="N819" s="315">
        <v>6</v>
      </c>
      <c r="O819" s="316">
        <v>9.67741935483871</v>
      </c>
      <c r="P819" s="315">
        <v>6</v>
      </c>
      <c r="Q819" s="316">
        <v>9.67741935483871</v>
      </c>
      <c r="R819" s="315">
        <v>16</v>
      </c>
      <c r="S819" s="316">
        <v>13.333333333333334</v>
      </c>
      <c r="T819" s="315"/>
      <c r="U819" s="316"/>
      <c r="V819" s="447"/>
      <c r="W819" s="344"/>
      <c r="X819" s="344"/>
      <c r="Y819" s="344"/>
      <c r="Z819" s="344"/>
      <c r="AA819" s="344"/>
      <c r="AB819" s="344"/>
      <c r="AC819" s="344"/>
      <c r="AD819" s="311"/>
    </row>
    <row r="820" spans="1:30" ht="20.100000000000001" customHeight="1">
      <c r="A820" s="311"/>
      <c r="B820" s="311"/>
      <c r="C820" s="344"/>
      <c r="D820" s="120" t="s">
        <v>7808</v>
      </c>
      <c r="E820" s="344"/>
      <c r="F820" s="313">
        <v>2</v>
      </c>
      <c r="G820" s="314">
        <v>2.8571428571428572</v>
      </c>
      <c r="H820" s="313">
        <v>2</v>
      </c>
      <c r="I820" s="314">
        <v>2.7397260273972601</v>
      </c>
      <c r="J820" s="313">
        <v>2</v>
      </c>
      <c r="K820" s="314">
        <v>3.125</v>
      </c>
      <c r="L820" s="313">
        <v>2</v>
      </c>
      <c r="M820" s="314">
        <v>4.2553191489361701</v>
      </c>
      <c r="N820" s="315">
        <v>3</v>
      </c>
      <c r="O820" s="316">
        <v>4.838709677419355</v>
      </c>
      <c r="P820" s="315"/>
      <c r="Q820" s="316"/>
      <c r="R820" s="315">
        <v>7</v>
      </c>
      <c r="S820" s="316">
        <v>5.833333333333333</v>
      </c>
      <c r="T820" s="315"/>
      <c r="U820" s="316"/>
      <c r="V820" s="447"/>
      <c r="W820" s="344"/>
      <c r="X820" s="344"/>
      <c r="Y820" s="344"/>
      <c r="Z820" s="344"/>
      <c r="AA820" s="344"/>
      <c r="AB820" s="344"/>
      <c r="AC820" s="344"/>
      <c r="AD820" s="311"/>
    </row>
    <row r="821" spans="1:30" ht="20.100000000000001" customHeight="1">
      <c r="A821" s="311"/>
      <c r="B821" s="311"/>
      <c r="C821" s="344"/>
      <c r="D821" s="120" t="s">
        <v>7809</v>
      </c>
      <c r="E821" s="344"/>
      <c r="F821" s="313"/>
      <c r="G821" s="314"/>
      <c r="H821" s="313"/>
      <c r="I821" s="314"/>
      <c r="J821" s="313"/>
      <c r="K821" s="314"/>
      <c r="L821" s="313"/>
      <c r="M821" s="314"/>
      <c r="N821" s="315"/>
      <c r="O821" s="316"/>
      <c r="P821" s="315"/>
      <c r="Q821" s="316"/>
      <c r="R821" s="315"/>
      <c r="S821" s="316"/>
      <c r="T821" s="315"/>
      <c r="U821" s="316"/>
      <c r="V821" s="447"/>
      <c r="W821" s="344"/>
      <c r="X821" s="344"/>
      <c r="Y821" s="344"/>
      <c r="Z821" s="344"/>
      <c r="AA821" s="344"/>
      <c r="AB821" s="344"/>
      <c r="AC821" s="344"/>
      <c r="AD821" s="311"/>
    </row>
    <row r="822" spans="1:30" ht="20.100000000000001" customHeight="1">
      <c r="A822" s="311"/>
      <c r="B822" s="311"/>
      <c r="C822" s="344"/>
      <c r="D822" s="85" t="s">
        <v>1959</v>
      </c>
      <c r="E822" s="344"/>
      <c r="F822" s="313"/>
      <c r="G822" s="314"/>
      <c r="H822" s="313"/>
      <c r="I822" s="314"/>
      <c r="J822" s="313"/>
      <c r="K822" s="314"/>
      <c r="L822" s="313"/>
      <c r="M822" s="314"/>
      <c r="N822" s="315"/>
      <c r="O822" s="316"/>
      <c r="P822" s="315"/>
      <c r="Q822" s="316"/>
      <c r="R822" s="315"/>
      <c r="S822" s="316"/>
      <c r="T822" s="315"/>
      <c r="U822" s="316"/>
      <c r="V822" s="447"/>
      <c r="W822" s="344"/>
      <c r="X822" s="344"/>
      <c r="Y822" s="344"/>
      <c r="Z822" s="344"/>
      <c r="AA822" s="344"/>
      <c r="AB822" s="344"/>
      <c r="AC822" s="344"/>
      <c r="AD822" s="311"/>
    </row>
    <row r="823" spans="1:30" ht="20.100000000000001" customHeight="1">
      <c r="A823" s="311"/>
      <c r="B823" s="311"/>
      <c r="C823" s="344"/>
      <c r="D823" s="85" t="s">
        <v>1960</v>
      </c>
      <c r="E823" s="344"/>
      <c r="F823" s="313"/>
      <c r="G823" s="314"/>
      <c r="H823" s="313"/>
      <c r="I823" s="314"/>
      <c r="J823" s="313"/>
      <c r="K823" s="314"/>
      <c r="L823" s="313"/>
      <c r="M823" s="314"/>
      <c r="N823" s="315"/>
      <c r="O823" s="316"/>
      <c r="P823" s="315"/>
      <c r="Q823" s="316"/>
      <c r="R823" s="315"/>
      <c r="S823" s="316"/>
      <c r="T823" s="315"/>
      <c r="U823" s="316"/>
      <c r="V823" s="447"/>
      <c r="W823" s="344"/>
      <c r="X823" s="344"/>
      <c r="Y823" s="344"/>
      <c r="Z823" s="344"/>
      <c r="AA823" s="344"/>
      <c r="AB823" s="344"/>
      <c r="AC823" s="344"/>
      <c r="AD823" s="311"/>
    </row>
    <row r="824" spans="1:30" ht="20.100000000000001" customHeight="1">
      <c r="A824" s="9" t="s">
        <v>5999</v>
      </c>
      <c r="B824" s="9" t="s">
        <v>187</v>
      </c>
      <c r="C824" s="343" t="s">
        <v>7746</v>
      </c>
      <c r="D824" s="119" t="s">
        <v>1425</v>
      </c>
      <c r="E824" s="343" t="s">
        <v>7309</v>
      </c>
      <c r="F824" s="11">
        <v>1</v>
      </c>
      <c r="G824" s="12">
        <v>1.9607843137254901</v>
      </c>
      <c r="H824" s="11"/>
      <c r="I824" s="12"/>
      <c r="J824" s="11"/>
      <c r="K824" s="12"/>
      <c r="L824" s="11"/>
      <c r="M824" s="12"/>
      <c r="N824" s="56"/>
      <c r="O824" s="57"/>
      <c r="P824" s="56"/>
      <c r="Q824" s="57"/>
      <c r="R824" s="56"/>
      <c r="S824" s="57"/>
      <c r="T824" s="56"/>
      <c r="U824" s="57"/>
      <c r="V824" s="446" t="s">
        <v>28</v>
      </c>
      <c r="W824" s="343" t="s">
        <v>7406</v>
      </c>
      <c r="X824" s="343" t="s">
        <v>7406</v>
      </c>
      <c r="Y824" s="343" t="s">
        <v>7406</v>
      </c>
      <c r="Z824" s="343" t="s">
        <v>7406</v>
      </c>
      <c r="AA824" s="343" t="s">
        <v>7406</v>
      </c>
      <c r="AB824" s="343" t="s">
        <v>7406</v>
      </c>
      <c r="AC824" s="343"/>
      <c r="AD824" s="9"/>
    </row>
    <row r="825" spans="1:30" ht="20.100000000000001" customHeight="1">
      <c r="A825" s="311"/>
      <c r="B825" s="311"/>
      <c r="C825" s="344"/>
      <c r="D825" s="120" t="s">
        <v>1426</v>
      </c>
      <c r="E825" s="344"/>
      <c r="F825" s="313"/>
      <c r="G825" s="314"/>
      <c r="H825" s="313"/>
      <c r="I825" s="314"/>
      <c r="J825" s="313">
        <v>1</v>
      </c>
      <c r="K825" s="314">
        <v>2.1276595744680851</v>
      </c>
      <c r="L825" s="313"/>
      <c r="M825" s="314"/>
      <c r="N825" s="315"/>
      <c r="O825" s="316"/>
      <c r="P825" s="315"/>
      <c r="Q825" s="316"/>
      <c r="R825" s="315">
        <v>1</v>
      </c>
      <c r="S825" s="316">
        <v>1.075268817204301</v>
      </c>
      <c r="T825" s="315"/>
      <c r="U825" s="316"/>
      <c r="V825" s="447"/>
      <c r="W825" s="344"/>
      <c r="X825" s="344"/>
      <c r="Y825" s="344"/>
      <c r="Z825" s="344"/>
      <c r="AA825" s="344"/>
      <c r="AB825" s="344"/>
      <c r="AC825" s="344"/>
      <c r="AD825" s="311"/>
    </row>
    <row r="826" spans="1:30" ht="20.100000000000001" customHeight="1">
      <c r="A826" s="311"/>
      <c r="B826" s="311"/>
      <c r="C826" s="344"/>
      <c r="D826" s="120" t="s">
        <v>1427</v>
      </c>
      <c r="E826" s="344"/>
      <c r="F826" s="313"/>
      <c r="G826" s="314"/>
      <c r="H826" s="313"/>
      <c r="I826" s="314"/>
      <c r="J826" s="313"/>
      <c r="K826" s="314"/>
      <c r="L826" s="313"/>
      <c r="M826" s="314"/>
      <c r="N826" s="315"/>
      <c r="O826" s="316"/>
      <c r="P826" s="315"/>
      <c r="Q826" s="316"/>
      <c r="R826" s="315"/>
      <c r="S826" s="316"/>
      <c r="T826" s="315"/>
      <c r="U826" s="316"/>
      <c r="V826" s="447"/>
      <c r="W826" s="344"/>
      <c r="X826" s="344"/>
      <c r="Y826" s="344"/>
      <c r="Z826" s="344"/>
      <c r="AA826" s="344"/>
      <c r="AB826" s="344"/>
      <c r="AC826" s="344"/>
      <c r="AD826" s="311"/>
    </row>
    <row r="827" spans="1:30" ht="20.100000000000001" customHeight="1">
      <c r="A827" s="311"/>
      <c r="B827" s="311"/>
      <c r="C827" s="344"/>
      <c r="D827" s="120" t="s">
        <v>1428</v>
      </c>
      <c r="E827" s="344"/>
      <c r="F827" s="313"/>
      <c r="G827" s="314"/>
      <c r="H827" s="313"/>
      <c r="I827" s="314"/>
      <c r="J827" s="313"/>
      <c r="K827" s="314"/>
      <c r="L827" s="313"/>
      <c r="M827" s="314"/>
      <c r="N827" s="315"/>
      <c r="O827" s="316"/>
      <c r="P827" s="315"/>
      <c r="Q827" s="316"/>
      <c r="R827" s="315"/>
      <c r="S827" s="316"/>
      <c r="T827" s="315"/>
      <c r="U827" s="316"/>
      <c r="V827" s="447"/>
      <c r="W827" s="344"/>
      <c r="X827" s="344"/>
      <c r="Y827" s="344"/>
      <c r="Z827" s="344"/>
      <c r="AA827" s="344"/>
      <c r="AB827" s="344"/>
      <c r="AC827" s="344"/>
      <c r="AD827" s="311"/>
    </row>
    <row r="828" spans="1:30" ht="20.100000000000001" customHeight="1">
      <c r="A828" s="311"/>
      <c r="B828" s="311"/>
      <c r="C828" s="344"/>
      <c r="D828" s="120" t="s">
        <v>1429</v>
      </c>
      <c r="E828" s="344"/>
      <c r="F828" s="313"/>
      <c r="G828" s="314"/>
      <c r="H828" s="313"/>
      <c r="I828" s="314"/>
      <c r="J828" s="313">
        <v>2</v>
      </c>
      <c r="K828" s="314">
        <v>4.2553191489361701</v>
      </c>
      <c r="L828" s="313"/>
      <c r="M828" s="314"/>
      <c r="N828" s="315"/>
      <c r="O828" s="316"/>
      <c r="P828" s="315"/>
      <c r="Q828" s="316"/>
      <c r="R828" s="315"/>
      <c r="S828" s="316"/>
      <c r="T828" s="315"/>
      <c r="U828" s="316"/>
      <c r="V828" s="447"/>
      <c r="W828" s="344"/>
      <c r="X828" s="344"/>
      <c r="Y828" s="344"/>
      <c r="Z828" s="344"/>
      <c r="AA828" s="344"/>
      <c r="AB828" s="344"/>
      <c r="AC828" s="344"/>
      <c r="AD828" s="311"/>
    </row>
    <row r="829" spans="1:30" ht="20.100000000000001" customHeight="1">
      <c r="A829" s="311"/>
      <c r="B829" s="311"/>
      <c r="C829" s="344"/>
      <c r="D829" s="120" t="s">
        <v>1430</v>
      </c>
      <c r="E829" s="344"/>
      <c r="F829" s="313"/>
      <c r="G829" s="314"/>
      <c r="H829" s="313">
        <v>1</v>
      </c>
      <c r="I829" s="314">
        <v>1.7857142857142858</v>
      </c>
      <c r="J829" s="313"/>
      <c r="K829" s="314"/>
      <c r="L829" s="313"/>
      <c r="M829" s="314"/>
      <c r="N829" s="315"/>
      <c r="O829" s="316"/>
      <c r="P829" s="315"/>
      <c r="Q829" s="316"/>
      <c r="R829" s="315"/>
      <c r="S829" s="316"/>
      <c r="T829" s="315"/>
      <c r="U829" s="316"/>
      <c r="V829" s="447"/>
      <c r="W829" s="344"/>
      <c r="X829" s="344"/>
      <c r="Y829" s="344"/>
      <c r="Z829" s="344"/>
      <c r="AA829" s="344"/>
      <c r="AB829" s="344"/>
      <c r="AC829" s="344"/>
      <c r="AD829" s="311"/>
    </row>
    <row r="830" spans="1:30" ht="20.100000000000001" customHeight="1">
      <c r="A830" s="311"/>
      <c r="B830" s="311"/>
      <c r="C830" s="344"/>
      <c r="D830" s="120" t="s">
        <v>1431</v>
      </c>
      <c r="E830" s="344"/>
      <c r="F830" s="313">
        <v>1</v>
      </c>
      <c r="G830" s="314">
        <v>1.9607843137254901</v>
      </c>
      <c r="H830" s="313"/>
      <c r="I830" s="314"/>
      <c r="J830" s="313"/>
      <c r="K830" s="314"/>
      <c r="L830" s="313"/>
      <c r="M830" s="314"/>
      <c r="N830" s="315"/>
      <c r="O830" s="316"/>
      <c r="P830" s="315"/>
      <c r="Q830" s="316"/>
      <c r="R830" s="315"/>
      <c r="S830" s="316"/>
      <c r="T830" s="315"/>
      <c r="U830" s="316"/>
      <c r="V830" s="447"/>
      <c r="W830" s="344"/>
      <c r="X830" s="344"/>
      <c r="Y830" s="344"/>
      <c r="Z830" s="344"/>
      <c r="AA830" s="344"/>
      <c r="AB830" s="344"/>
      <c r="AC830" s="344"/>
      <c r="AD830" s="311"/>
    </row>
    <row r="831" spans="1:30" ht="20.100000000000001" customHeight="1">
      <c r="A831" s="311"/>
      <c r="B831" s="311"/>
      <c r="C831" s="344"/>
      <c r="D831" s="120" t="s">
        <v>1432</v>
      </c>
      <c r="E831" s="344"/>
      <c r="F831" s="313">
        <v>1</v>
      </c>
      <c r="G831" s="314">
        <v>1.9607843137254901</v>
      </c>
      <c r="H831" s="313">
        <v>2</v>
      </c>
      <c r="I831" s="314">
        <v>3.5714285714285716</v>
      </c>
      <c r="J831" s="313"/>
      <c r="K831" s="314"/>
      <c r="L831" s="313"/>
      <c r="M831" s="314"/>
      <c r="N831" s="315">
        <v>1</v>
      </c>
      <c r="O831" s="316">
        <v>2.5</v>
      </c>
      <c r="P831" s="315"/>
      <c r="Q831" s="316"/>
      <c r="R831" s="315"/>
      <c r="S831" s="316"/>
      <c r="T831" s="315"/>
      <c r="U831" s="316"/>
      <c r="V831" s="447"/>
      <c r="W831" s="344"/>
      <c r="X831" s="344"/>
      <c r="Y831" s="344"/>
      <c r="Z831" s="344"/>
      <c r="AA831" s="344"/>
      <c r="AB831" s="344"/>
      <c r="AC831" s="344"/>
      <c r="AD831" s="311"/>
    </row>
    <row r="832" spans="1:30" ht="20.100000000000001" customHeight="1">
      <c r="A832" s="311"/>
      <c r="B832" s="311"/>
      <c r="C832" s="344"/>
      <c r="D832" s="120" t="s">
        <v>1433</v>
      </c>
      <c r="E832" s="344"/>
      <c r="F832" s="313">
        <v>2</v>
      </c>
      <c r="G832" s="314">
        <v>3.9215686274509802</v>
      </c>
      <c r="H832" s="313"/>
      <c r="I832" s="314"/>
      <c r="J832" s="313"/>
      <c r="K832" s="314"/>
      <c r="L832" s="313"/>
      <c r="M832" s="314"/>
      <c r="N832" s="315"/>
      <c r="O832" s="316"/>
      <c r="P832" s="315">
        <v>1</v>
      </c>
      <c r="Q832" s="316">
        <v>1.9607843137254901</v>
      </c>
      <c r="R832" s="315">
        <v>1</v>
      </c>
      <c r="S832" s="316">
        <v>1.075268817204301</v>
      </c>
      <c r="T832" s="315"/>
      <c r="U832" s="316"/>
      <c r="V832" s="447"/>
      <c r="W832" s="344"/>
      <c r="X832" s="344"/>
      <c r="Y832" s="344"/>
      <c r="Z832" s="344"/>
      <c r="AA832" s="344"/>
      <c r="AB832" s="344"/>
      <c r="AC832" s="344"/>
      <c r="AD832" s="311"/>
    </row>
    <row r="833" spans="1:30" ht="20.100000000000001" customHeight="1">
      <c r="A833" s="311"/>
      <c r="B833" s="311"/>
      <c r="C833" s="344"/>
      <c r="D833" s="120" t="s">
        <v>7801</v>
      </c>
      <c r="E833" s="344"/>
      <c r="F833" s="313">
        <v>1</v>
      </c>
      <c r="G833" s="314">
        <v>1.9607843137254901</v>
      </c>
      <c r="H833" s="313">
        <v>2</v>
      </c>
      <c r="I833" s="314">
        <v>3.5714285714285716</v>
      </c>
      <c r="J833" s="313">
        <v>1</v>
      </c>
      <c r="K833" s="314">
        <v>2.1276595744680851</v>
      </c>
      <c r="L833" s="313"/>
      <c r="M833" s="314"/>
      <c r="N833" s="315"/>
      <c r="O833" s="316"/>
      <c r="P833" s="315"/>
      <c r="Q833" s="316"/>
      <c r="R833" s="315">
        <v>3</v>
      </c>
      <c r="S833" s="316">
        <v>3.225806451612903</v>
      </c>
      <c r="T833" s="315"/>
      <c r="U833" s="316"/>
      <c r="V833" s="447"/>
      <c r="W833" s="344"/>
      <c r="X833" s="344"/>
      <c r="Y833" s="344"/>
      <c r="Z833" s="344"/>
      <c r="AA833" s="344"/>
      <c r="AB833" s="344"/>
      <c r="AC833" s="344"/>
      <c r="AD833" s="311"/>
    </row>
    <row r="834" spans="1:30" ht="20.100000000000001" customHeight="1">
      <c r="A834" s="311"/>
      <c r="B834" s="311"/>
      <c r="C834" s="344"/>
      <c r="D834" s="120" t="s">
        <v>7802</v>
      </c>
      <c r="E834" s="344"/>
      <c r="F834" s="313">
        <v>17</v>
      </c>
      <c r="G834" s="314">
        <v>33.333333333333336</v>
      </c>
      <c r="H834" s="313">
        <v>18</v>
      </c>
      <c r="I834" s="314">
        <v>32.142857142857146</v>
      </c>
      <c r="J834" s="313">
        <v>10</v>
      </c>
      <c r="K834" s="314">
        <v>21.276595744680851</v>
      </c>
      <c r="L834" s="313">
        <v>5</v>
      </c>
      <c r="M834" s="314">
        <v>15.625</v>
      </c>
      <c r="N834" s="315">
        <v>11</v>
      </c>
      <c r="O834" s="316">
        <v>27.5</v>
      </c>
      <c r="P834" s="315">
        <v>14</v>
      </c>
      <c r="Q834" s="316">
        <v>27.450980392156861</v>
      </c>
      <c r="R834" s="315">
        <v>26</v>
      </c>
      <c r="S834" s="316">
        <v>27.956989247311828</v>
      </c>
      <c r="T834" s="315"/>
      <c r="U834" s="316"/>
      <c r="V834" s="447"/>
      <c r="W834" s="344"/>
      <c r="X834" s="344"/>
      <c r="Y834" s="344"/>
      <c r="Z834" s="344"/>
      <c r="AA834" s="344"/>
      <c r="AB834" s="344"/>
      <c r="AC834" s="344"/>
      <c r="AD834" s="311"/>
    </row>
    <row r="835" spans="1:30" ht="20.100000000000001" customHeight="1">
      <c r="A835" s="311"/>
      <c r="B835" s="311"/>
      <c r="C835" s="344"/>
      <c r="D835" s="120" t="s">
        <v>7803</v>
      </c>
      <c r="E835" s="344"/>
      <c r="F835" s="313">
        <v>8</v>
      </c>
      <c r="G835" s="314">
        <v>15.686274509803921</v>
      </c>
      <c r="H835" s="313">
        <v>9</v>
      </c>
      <c r="I835" s="314">
        <v>16.071428571428573</v>
      </c>
      <c r="J835" s="313">
        <v>10</v>
      </c>
      <c r="K835" s="314">
        <v>21.276595744680851</v>
      </c>
      <c r="L835" s="313">
        <v>9</v>
      </c>
      <c r="M835" s="314">
        <v>28.125</v>
      </c>
      <c r="N835" s="315">
        <v>7</v>
      </c>
      <c r="O835" s="316">
        <v>17.5</v>
      </c>
      <c r="P835" s="315">
        <v>9</v>
      </c>
      <c r="Q835" s="316">
        <v>17.647058823529413</v>
      </c>
      <c r="R835" s="315">
        <v>12</v>
      </c>
      <c r="S835" s="316">
        <v>12.903225806451612</v>
      </c>
      <c r="T835" s="315"/>
      <c r="U835" s="316"/>
      <c r="V835" s="447"/>
      <c r="W835" s="344"/>
      <c r="X835" s="344"/>
      <c r="Y835" s="344"/>
      <c r="Z835" s="344"/>
      <c r="AA835" s="344"/>
      <c r="AB835" s="344"/>
      <c r="AC835" s="344"/>
      <c r="AD835" s="311"/>
    </row>
    <row r="836" spans="1:30" ht="20.100000000000001" customHeight="1">
      <c r="A836" s="311"/>
      <c r="B836" s="311"/>
      <c r="C836" s="344"/>
      <c r="D836" s="120" t="s">
        <v>7804</v>
      </c>
      <c r="E836" s="344"/>
      <c r="F836" s="313"/>
      <c r="G836" s="314"/>
      <c r="H836" s="313">
        <v>1</v>
      </c>
      <c r="I836" s="314">
        <v>1.7857142857142858</v>
      </c>
      <c r="J836" s="313">
        <v>1</v>
      </c>
      <c r="K836" s="314">
        <v>2.1276595744680851</v>
      </c>
      <c r="L836" s="313"/>
      <c r="M836" s="314"/>
      <c r="N836" s="315">
        <v>1</v>
      </c>
      <c r="O836" s="316">
        <v>2.5</v>
      </c>
      <c r="P836" s="315">
        <v>1</v>
      </c>
      <c r="Q836" s="316">
        <v>1.9607843137254901</v>
      </c>
      <c r="R836" s="315">
        <v>3</v>
      </c>
      <c r="S836" s="316">
        <v>3.225806451612903</v>
      </c>
      <c r="T836" s="315"/>
      <c r="U836" s="316"/>
      <c r="V836" s="447"/>
      <c r="W836" s="344"/>
      <c r="X836" s="344"/>
      <c r="Y836" s="344"/>
      <c r="Z836" s="344"/>
      <c r="AA836" s="344"/>
      <c r="AB836" s="344"/>
      <c r="AC836" s="344"/>
      <c r="AD836" s="311"/>
    </row>
    <row r="837" spans="1:30" ht="20.100000000000001" customHeight="1">
      <c r="A837" s="311"/>
      <c r="B837" s="311"/>
      <c r="C837" s="344"/>
      <c r="D837" s="120" t="s">
        <v>7805</v>
      </c>
      <c r="E837" s="344"/>
      <c r="F837" s="313">
        <v>7</v>
      </c>
      <c r="G837" s="314">
        <v>13.725490196078431</v>
      </c>
      <c r="H837" s="313">
        <v>6</v>
      </c>
      <c r="I837" s="314">
        <v>10.714285714285714</v>
      </c>
      <c r="J837" s="313">
        <v>3</v>
      </c>
      <c r="K837" s="314">
        <v>6.3829787234042552</v>
      </c>
      <c r="L837" s="313">
        <v>3</v>
      </c>
      <c r="M837" s="314">
        <v>9.375</v>
      </c>
      <c r="N837" s="315">
        <v>5</v>
      </c>
      <c r="O837" s="316">
        <v>12.5</v>
      </c>
      <c r="P837" s="315">
        <v>9</v>
      </c>
      <c r="Q837" s="316">
        <v>17.647058823529413</v>
      </c>
      <c r="R837" s="315">
        <v>15</v>
      </c>
      <c r="S837" s="316">
        <v>16.129032258064516</v>
      </c>
      <c r="T837" s="315"/>
      <c r="U837" s="316"/>
      <c r="V837" s="447"/>
      <c r="W837" s="344"/>
      <c r="X837" s="344"/>
      <c r="Y837" s="344"/>
      <c r="Z837" s="344"/>
      <c r="AA837" s="344"/>
      <c r="AB837" s="344"/>
      <c r="AC837" s="344"/>
      <c r="AD837" s="311"/>
    </row>
    <row r="838" spans="1:30" ht="20.100000000000001" customHeight="1">
      <c r="A838" s="311"/>
      <c r="B838" s="311"/>
      <c r="C838" s="344"/>
      <c r="D838" s="120" t="s">
        <v>6937</v>
      </c>
      <c r="E838" s="344"/>
      <c r="F838" s="313">
        <v>5</v>
      </c>
      <c r="G838" s="314">
        <v>9.8039215686274517</v>
      </c>
      <c r="H838" s="313">
        <v>6</v>
      </c>
      <c r="I838" s="314">
        <v>10.714285714285714</v>
      </c>
      <c r="J838" s="313">
        <v>6</v>
      </c>
      <c r="K838" s="314">
        <v>12.76595744680851</v>
      </c>
      <c r="L838" s="313">
        <v>5</v>
      </c>
      <c r="M838" s="314">
        <v>15.625</v>
      </c>
      <c r="N838" s="315">
        <v>7</v>
      </c>
      <c r="O838" s="316">
        <v>17.5</v>
      </c>
      <c r="P838" s="315">
        <v>9</v>
      </c>
      <c r="Q838" s="316">
        <v>17.647058823529413</v>
      </c>
      <c r="R838" s="315">
        <v>12</v>
      </c>
      <c r="S838" s="316">
        <v>12.903225806451612</v>
      </c>
      <c r="T838" s="315"/>
      <c r="U838" s="316"/>
      <c r="V838" s="447"/>
      <c r="W838" s="344"/>
      <c r="X838" s="344"/>
      <c r="Y838" s="344"/>
      <c r="Z838" s="344"/>
      <c r="AA838" s="344"/>
      <c r="AB838" s="344"/>
      <c r="AC838" s="344"/>
      <c r="AD838" s="311"/>
    </row>
    <row r="839" spans="1:30" ht="20.100000000000001" customHeight="1">
      <c r="A839" s="311"/>
      <c r="B839" s="311"/>
      <c r="C839" s="344"/>
      <c r="D839" s="120" t="s">
        <v>7806</v>
      </c>
      <c r="E839" s="344"/>
      <c r="F839" s="313"/>
      <c r="G839" s="314"/>
      <c r="H839" s="313">
        <v>1</v>
      </c>
      <c r="I839" s="314">
        <v>1.7857142857142858</v>
      </c>
      <c r="J839" s="313"/>
      <c r="K839" s="314"/>
      <c r="L839" s="313">
        <v>2</v>
      </c>
      <c r="M839" s="314">
        <v>6.25</v>
      </c>
      <c r="N839" s="315"/>
      <c r="O839" s="316"/>
      <c r="P839" s="315">
        <v>1</v>
      </c>
      <c r="Q839" s="316">
        <v>1.9607843137254901</v>
      </c>
      <c r="R839" s="315"/>
      <c r="S839" s="316"/>
      <c r="T839" s="315"/>
      <c r="U839" s="316"/>
      <c r="V839" s="447"/>
      <c r="W839" s="344"/>
      <c r="X839" s="344"/>
      <c r="Y839" s="344"/>
      <c r="Z839" s="344"/>
      <c r="AA839" s="344"/>
      <c r="AB839" s="344"/>
      <c r="AC839" s="344"/>
      <c r="AD839" s="311"/>
    </row>
    <row r="840" spans="1:30" ht="20.100000000000001" customHeight="1">
      <c r="A840" s="311"/>
      <c r="B840" s="311"/>
      <c r="C840" s="344"/>
      <c r="D840" s="120" t="s">
        <v>7807</v>
      </c>
      <c r="E840" s="344"/>
      <c r="F840" s="313">
        <v>4</v>
      </c>
      <c r="G840" s="314">
        <v>7.8431372549019605</v>
      </c>
      <c r="H840" s="313">
        <v>7</v>
      </c>
      <c r="I840" s="314">
        <v>12.5</v>
      </c>
      <c r="J840" s="313">
        <v>10</v>
      </c>
      <c r="K840" s="314">
        <v>21.276595744680851</v>
      </c>
      <c r="L840" s="313">
        <v>4</v>
      </c>
      <c r="M840" s="314">
        <v>12.5</v>
      </c>
      <c r="N840" s="315">
        <v>5</v>
      </c>
      <c r="O840" s="316">
        <v>12.5</v>
      </c>
      <c r="P840" s="315">
        <v>4</v>
      </c>
      <c r="Q840" s="316">
        <v>7.8431372549019605</v>
      </c>
      <c r="R840" s="315">
        <v>8</v>
      </c>
      <c r="S840" s="316">
        <v>8.6021505376344081</v>
      </c>
      <c r="T840" s="315"/>
      <c r="U840" s="316"/>
      <c r="V840" s="447"/>
      <c r="W840" s="344"/>
      <c r="X840" s="344"/>
      <c r="Y840" s="344"/>
      <c r="Z840" s="344"/>
      <c r="AA840" s="344"/>
      <c r="AB840" s="344"/>
      <c r="AC840" s="344"/>
      <c r="AD840" s="311"/>
    </row>
    <row r="841" spans="1:30" ht="20.100000000000001" customHeight="1">
      <c r="A841" s="311"/>
      <c r="B841" s="311"/>
      <c r="C841" s="344"/>
      <c r="D841" s="120" t="s">
        <v>7808</v>
      </c>
      <c r="E841" s="344"/>
      <c r="F841" s="313">
        <v>4</v>
      </c>
      <c r="G841" s="314">
        <v>7.8431372549019605</v>
      </c>
      <c r="H841" s="313">
        <v>3</v>
      </c>
      <c r="I841" s="314">
        <v>5.3571428571428568</v>
      </c>
      <c r="J841" s="313">
        <v>3</v>
      </c>
      <c r="K841" s="314">
        <v>6.3829787234042552</v>
      </c>
      <c r="L841" s="313">
        <v>4</v>
      </c>
      <c r="M841" s="314">
        <v>12.5</v>
      </c>
      <c r="N841" s="315">
        <v>3</v>
      </c>
      <c r="O841" s="316">
        <v>7.5</v>
      </c>
      <c r="P841" s="315">
        <v>3</v>
      </c>
      <c r="Q841" s="316">
        <v>5.882352941176471</v>
      </c>
      <c r="R841" s="315">
        <v>12</v>
      </c>
      <c r="S841" s="316">
        <v>12.903225806451612</v>
      </c>
      <c r="T841" s="315"/>
      <c r="U841" s="316"/>
      <c r="V841" s="447"/>
      <c r="W841" s="344"/>
      <c r="X841" s="344"/>
      <c r="Y841" s="344"/>
      <c r="Z841" s="344"/>
      <c r="AA841" s="344"/>
      <c r="AB841" s="344"/>
      <c r="AC841" s="344"/>
      <c r="AD841" s="311"/>
    </row>
    <row r="842" spans="1:30" ht="20.100000000000001" customHeight="1">
      <c r="A842" s="311"/>
      <c r="B842" s="311"/>
      <c r="C842" s="344"/>
      <c r="D842" s="120" t="s">
        <v>7809</v>
      </c>
      <c r="E842" s="344"/>
      <c r="F842" s="313"/>
      <c r="G842" s="314"/>
      <c r="H842" s="313"/>
      <c r="I842" s="314"/>
      <c r="J842" s="313"/>
      <c r="K842" s="314"/>
      <c r="L842" s="313"/>
      <c r="M842" s="314"/>
      <c r="N842" s="315"/>
      <c r="O842" s="316"/>
      <c r="P842" s="315"/>
      <c r="Q842" s="316"/>
      <c r="R842" s="315"/>
      <c r="S842" s="316"/>
      <c r="T842" s="315"/>
      <c r="U842" s="316"/>
      <c r="V842" s="447"/>
      <c r="W842" s="344"/>
      <c r="X842" s="344"/>
      <c r="Y842" s="344"/>
      <c r="Z842" s="344"/>
      <c r="AA842" s="344"/>
      <c r="AB842" s="344"/>
      <c r="AC842" s="344"/>
      <c r="AD842" s="311"/>
    </row>
    <row r="843" spans="1:30" ht="20.100000000000001" customHeight="1">
      <c r="A843" s="311"/>
      <c r="B843" s="311"/>
      <c r="C843" s="344"/>
      <c r="D843" s="85" t="s">
        <v>1959</v>
      </c>
      <c r="E843" s="344"/>
      <c r="F843" s="313"/>
      <c r="G843" s="314"/>
      <c r="H843" s="313"/>
      <c r="I843" s="314"/>
      <c r="J843" s="313"/>
      <c r="K843" s="314"/>
      <c r="L843" s="313"/>
      <c r="M843" s="314"/>
      <c r="N843" s="315"/>
      <c r="O843" s="316"/>
      <c r="P843" s="315"/>
      <c r="Q843" s="316"/>
      <c r="R843" s="315"/>
      <c r="S843" s="316"/>
      <c r="T843" s="315"/>
      <c r="U843" s="316"/>
      <c r="V843" s="447"/>
      <c r="W843" s="344"/>
      <c r="X843" s="344"/>
      <c r="Y843" s="344"/>
      <c r="Z843" s="344"/>
      <c r="AA843" s="344"/>
      <c r="AB843" s="344"/>
      <c r="AC843" s="344"/>
      <c r="AD843" s="311"/>
    </row>
    <row r="844" spans="1:30" ht="20.100000000000001" customHeight="1">
      <c r="A844" s="311"/>
      <c r="B844" s="311"/>
      <c r="C844" s="344"/>
      <c r="D844" s="85" t="s">
        <v>1960</v>
      </c>
      <c r="E844" s="344"/>
      <c r="F844" s="313"/>
      <c r="G844" s="314"/>
      <c r="H844" s="313"/>
      <c r="I844" s="314"/>
      <c r="J844" s="313"/>
      <c r="K844" s="314"/>
      <c r="L844" s="313"/>
      <c r="M844" s="314"/>
      <c r="N844" s="315"/>
      <c r="O844" s="316"/>
      <c r="P844" s="315"/>
      <c r="Q844" s="316"/>
      <c r="R844" s="315"/>
      <c r="S844" s="316"/>
      <c r="T844" s="315"/>
      <c r="U844" s="316"/>
      <c r="V844" s="447"/>
      <c r="W844" s="344"/>
      <c r="X844" s="344"/>
      <c r="Y844" s="344"/>
      <c r="Z844" s="344"/>
      <c r="AA844" s="344"/>
      <c r="AB844" s="344"/>
      <c r="AC844" s="344"/>
      <c r="AD844" s="311"/>
    </row>
    <row r="845" spans="1:30" ht="20.100000000000001" customHeight="1">
      <c r="A845" s="9" t="s">
        <v>6000</v>
      </c>
      <c r="B845" s="9" t="s">
        <v>188</v>
      </c>
      <c r="C845" s="343" t="s">
        <v>7746</v>
      </c>
      <c r="D845" s="119" t="s">
        <v>1425</v>
      </c>
      <c r="E845" s="343" t="s">
        <v>7309</v>
      </c>
      <c r="F845" s="11"/>
      <c r="G845" s="12"/>
      <c r="H845" s="11"/>
      <c r="I845" s="12"/>
      <c r="J845" s="11"/>
      <c r="K845" s="12"/>
      <c r="L845" s="11">
        <v>1</v>
      </c>
      <c r="M845" s="12">
        <v>4.2</v>
      </c>
      <c r="N845" s="56"/>
      <c r="O845" s="57"/>
      <c r="P845" s="56"/>
      <c r="Q845" s="57"/>
      <c r="R845" s="56"/>
      <c r="S845" s="57"/>
      <c r="T845" s="56"/>
      <c r="U845" s="57"/>
      <c r="V845" s="446" t="s">
        <v>28</v>
      </c>
      <c r="W845" s="343" t="s">
        <v>7406</v>
      </c>
      <c r="X845" s="343" t="s">
        <v>7406</v>
      </c>
      <c r="Y845" s="343" t="s">
        <v>7406</v>
      </c>
      <c r="Z845" s="343" t="s">
        <v>7406</v>
      </c>
      <c r="AA845" s="343" t="s">
        <v>7406</v>
      </c>
      <c r="AB845" s="343" t="s">
        <v>7406</v>
      </c>
      <c r="AC845" s="343"/>
      <c r="AD845" s="9"/>
    </row>
    <row r="846" spans="1:30" ht="20.100000000000001" customHeight="1">
      <c r="A846" s="311"/>
      <c r="B846" s="311"/>
      <c r="C846" s="344"/>
      <c r="D846" s="120" t="s">
        <v>1426</v>
      </c>
      <c r="E846" s="344"/>
      <c r="F846" s="313"/>
      <c r="G846" s="314"/>
      <c r="H846" s="313"/>
      <c r="I846" s="314"/>
      <c r="J846" s="313"/>
      <c r="K846" s="314"/>
      <c r="L846" s="313"/>
      <c r="M846" s="314"/>
      <c r="N846" s="315"/>
      <c r="O846" s="316"/>
      <c r="P846" s="315"/>
      <c r="Q846" s="316"/>
      <c r="R846" s="315"/>
      <c r="S846" s="316"/>
      <c r="T846" s="315"/>
      <c r="U846" s="316"/>
      <c r="V846" s="447"/>
      <c r="W846" s="344"/>
      <c r="X846" s="344"/>
      <c r="Y846" s="344"/>
      <c r="Z846" s="344"/>
      <c r="AA846" s="344"/>
      <c r="AB846" s="344"/>
      <c r="AC846" s="344"/>
      <c r="AD846" s="311"/>
    </row>
    <row r="847" spans="1:30" ht="20.100000000000001" customHeight="1">
      <c r="A847" s="311"/>
      <c r="B847" s="311"/>
      <c r="C847" s="344"/>
      <c r="D847" s="120" t="s">
        <v>1427</v>
      </c>
      <c r="E847" s="344"/>
      <c r="F847" s="313"/>
      <c r="G847" s="314"/>
      <c r="H847" s="313"/>
      <c r="I847" s="314"/>
      <c r="J847" s="313"/>
      <c r="K847" s="314"/>
      <c r="L847" s="313"/>
      <c r="M847" s="314"/>
      <c r="N847" s="315"/>
      <c r="O847" s="316"/>
      <c r="P847" s="315"/>
      <c r="Q847" s="316"/>
      <c r="R847" s="315"/>
      <c r="S847" s="316"/>
      <c r="T847" s="315"/>
      <c r="U847" s="316"/>
      <c r="V847" s="447"/>
      <c r="W847" s="344"/>
      <c r="X847" s="344"/>
      <c r="Y847" s="344"/>
      <c r="Z847" s="344"/>
      <c r="AA847" s="344"/>
      <c r="AB847" s="344"/>
      <c r="AC847" s="344"/>
      <c r="AD847" s="311"/>
    </row>
    <row r="848" spans="1:30" ht="20.100000000000001" customHeight="1">
      <c r="A848" s="311"/>
      <c r="B848" s="311"/>
      <c r="C848" s="344"/>
      <c r="D848" s="120" t="s">
        <v>1428</v>
      </c>
      <c r="E848" s="344"/>
      <c r="F848" s="313"/>
      <c r="G848" s="314"/>
      <c r="H848" s="313"/>
      <c r="I848" s="314"/>
      <c r="J848" s="313"/>
      <c r="K848" s="314"/>
      <c r="L848" s="313"/>
      <c r="M848" s="314"/>
      <c r="N848" s="315"/>
      <c r="O848" s="316"/>
      <c r="P848" s="315"/>
      <c r="Q848" s="316"/>
      <c r="R848" s="315">
        <v>2</v>
      </c>
      <c r="S848" s="316">
        <v>2.8571428571428572</v>
      </c>
      <c r="T848" s="315"/>
      <c r="U848" s="316"/>
      <c r="V848" s="447"/>
      <c r="W848" s="344"/>
      <c r="X848" s="344"/>
      <c r="Y848" s="344"/>
      <c r="Z848" s="344"/>
      <c r="AA848" s="344"/>
      <c r="AB848" s="344"/>
      <c r="AC848" s="344"/>
      <c r="AD848" s="311"/>
    </row>
    <row r="849" spans="1:30" ht="20.100000000000001" customHeight="1">
      <c r="A849" s="311"/>
      <c r="B849" s="311"/>
      <c r="C849" s="344"/>
      <c r="D849" s="120" t="s">
        <v>1429</v>
      </c>
      <c r="E849" s="344"/>
      <c r="F849" s="313"/>
      <c r="G849" s="314"/>
      <c r="H849" s="313"/>
      <c r="I849" s="314"/>
      <c r="J849" s="313"/>
      <c r="K849" s="314"/>
      <c r="L849" s="313"/>
      <c r="M849" s="314"/>
      <c r="N849" s="315"/>
      <c r="O849" s="316"/>
      <c r="P849" s="315"/>
      <c r="Q849" s="316"/>
      <c r="R849" s="315"/>
      <c r="S849" s="316"/>
      <c r="T849" s="315"/>
      <c r="U849" s="316"/>
      <c r="V849" s="447"/>
      <c r="W849" s="344"/>
      <c r="X849" s="344"/>
      <c r="Y849" s="344"/>
      <c r="Z849" s="344"/>
      <c r="AA849" s="344"/>
      <c r="AB849" s="344"/>
      <c r="AC849" s="344"/>
      <c r="AD849" s="311"/>
    </row>
    <row r="850" spans="1:30" ht="20.100000000000001" customHeight="1">
      <c r="A850" s="311"/>
      <c r="B850" s="311"/>
      <c r="C850" s="344"/>
      <c r="D850" s="120" t="s">
        <v>1430</v>
      </c>
      <c r="E850" s="344"/>
      <c r="F850" s="313"/>
      <c r="G850" s="314"/>
      <c r="H850" s="313"/>
      <c r="I850" s="314"/>
      <c r="J850" s="313">
        <v>1</v>
      </c>
      <c r="K850" s="314">
        <v>2.8571428571428572</v>
      </c>
      <c r="L850" s="313"/>
      <c r="M850" s="314"/>
      <c r="N850" s="315"/>
      <c r="O850" s="316"/>
      <c r="P850" s="315">
        <v>1</v>
      </c>
      <c r="Q850" s="316">
        <v>2.9411764705882355</v>
      </c>
      <c r="R850" s="315"/>
      <c r="S850" s="316"/>
      <c r="T850" s="315"/>
      <c r="U850" s="316"/>
      <c r="V850" s="447"/>
      <c r="W850" s="344"/>
      <c r="X850" s="344"/>
      <c r="Y850" s="344"/>
      <c r="Z850" s="344"/>
      <c r="AA850" s="344"/>
      <c r="AB850" s="344"/>
      <c r="AC850" s="344"/>
      <c r="AD850" s="311"/>
    </row>
    <row r="851" spans="1:30" ht="20.100000000000001" customHeight="1">
      <c r="A851" s="311"/>
      <c r="B851" s="311"/>
      <c r="C851" s="344"/>
      <c r="D851" s="120" t="s">
        <v>1431</v>
      </c>
      <c r="E851" s="344"/>
      <c r="F851" s="313"/>
      <c r="G851" s="314"/>
      <c r="H851" s="313"/>
      <c r="I851" s="314"/>
      <c r="J851" s="313"/>
      <c r="K851" s="314"/>
      <c r="L851" s="313"/>
      <c r="M851" s="314"/>
      <c r="N851" s="315"/>
      <c r="O851" s="316"/>
      <c r="P851" s="315"/>
      <c r="Q851" s="316"/>
      <c r="R851" s="315"/>
      <c r="S851" s="316"/>
      <c r="T851" s="315"/>
      <c r="U851" s="316"/>
      <c r="V851" s="447"/>
      <c r="W851" s="344"/>
      <c r="X851" s="344"/>
      <c r="Y851" s="344"/>
      <c r="Z851" s="344"/>
      <c r="AA851" s="344"/>
      <c r="AB851" s="344"/>
      <c r="AC851" s="344"/>
      <c r="AD851" s="311"/>
    </row>
    <row r="852" spans="1:30" ht="20.100000000000001" customHeight="1">
      <c r="A852" s="311"/>
      <c r="B852" s="311"/>
      <c r="C852" s="344"/>
      <c r="D852" s="120" t="s">
        <v>1432</v>
      </c>
      <c r="E852" s="344"/>
      <c r="F852" s="313">
        <v>1</v>
      </c>
      <c r="G852" s="314">
        <v>2.6315789473684212</v>
      </c>
      <c r="H852" s="313"/>
      <c r="I852" s="314"/>
      <c r="J852" s="313"/>
      <c r="K852" s="314"/>
      <c r="L852" s="313"/>
      <c r="M852" s="314"/>
      <c r="N852" s="315"/>
      <c r="O852" s="316"/>
      <c r="P852" s="315"/>
      <c r="Q852" s="316"/>
      <c r="R852" s="315"/>
      <c r="S852" s="316"/>
      <c r="T852" s="315"/>
      <c r="U852" s="316"/>
      <c r="V852" s="447"/>
      <c r="W852" s="344"/>
      <c r="X852" s="344"/>
      <c r="Y852" s="344"/>
      <c r="Z852" s="344"/>
      <c r="AA852" s="344"/>
      <c r="AB852" s="344"/>
      <c r="AC852" s="344"/>
      <c r="AD852" s="311"/>
    </row>
    <row r="853" spans="1:30" ht="20.100000000000001" customHeight="1">
      <c r="A853" s="311"/>
      <c r="B853" s="311"/>
      <c r="C853" s="344"/>
      <c r="D853" s="120" t="s">
        <v>1433</v>
      </c>
      <c r="E853" s="344"/>
      <c r="F853" s="313">
        <v>1</v>
      </c>
      <c r="G853" s="314">
        <v>2.6315789473684212</v>
      </c>
      <c r="H853" s="313">
        <v>1</v>
      </c>
      <c r="I853" s="314">
        <v>2.4390243902439024</v>
      </c>
      <c r="J853" s="313"/>
      <c r="K853" s="314"/>
      <c r="L853" s="313"/>
      <c r="M853" s="314"/>
      <c r="N853" s="315">
        <v>1</v>
      </c>
      <c r="O853" s="316">
        <v>3.225806451612903</v>
      </c>
      <c r="P853" s="315"/>
      <c r="Q853" s="316"/>
      <c r="R853" s="315"/>
      <c r="S853" s="316"/>
      <c r="T853" s="315"/>
      <c r="U853" s="316"/>
      <c r="V853" s="447"/>
      <c r="W853" s="344"/>
      <c r="X853" s="344"/>
      <c r="Y853" s="344"/>
      <c r="Z853" s="344"/>
      <c r="AA853" s="344"/>
      <c r="AB853" s="344"/>
      <c r="AC853" s="344"/>
      <c r="AD853" s="311"/>
    </row>
    <row r="854" spans="1:30" ht="20.100000000000001" customHeight="1">
      <c r="A854" s="311"/>
      <c r="B854" s="311"/>
      <c r="C854" s="344"/>
      <c r="D854" s="120" t="s">
        <v>7801</v>
      </c>
      <c r="E854" s="344"/>
      <c r="F854" s="313"/>
      <c r="G854" s="314"/>
      <c r="H854" s="313"/>
      <c r="I854" s="314"/>
      <c r="J854" s="313">
        <v>1</v>
      </c>
      <c r="K854" s="314">
        <v>2.8571428571428572</v>
      </c>
      <c r="L854" s="313"/>
      <c r="M854" s="314"/>
      <c r="N854" s="315"/>
      <c r="O854" s="316"/>
      <c r="P854" s="315">
        <v>1</v>
      </c>
      <c r="Q854" s="316">
        <v>2.9411764705882355</v>
      </c>
      <c r="R854" s="315">
        <v>1</v>
      </c>
      <c r="S854" s="316">
        <v>1.4285714285714286</v>
      </c>
      <c r="T854" s="315"/>
      <c r="U854" s="316"/>
      <c r="V854" s="447"/>
      <c r="W854" s="344"/>
      <c r="X854" s="344"/>
      <c r="Y854" s="344"/>
      <c r="Z854" s="344"/>
      <c r="AA854" s="344"/>
      <c r="AB854" s="344"/>
      <c r="AC854" s="344"/>
      <c r="AD854" s="311"/>
    </row>
    <row r="855" spans="1:30" ht="20.100000000000001" customHeight="1">
      <c r="A855" s="311"/>
      <c r="B855" s="311"/>
      <c r="C855" s="344"/>
      <c r="D855" s="120" t="s">
        <v>7802</v>
      </c>
      <c r="E855" s="344"/>
      <c r="F855" s="313">
        <v>2</v>
      </c>
      <c r="G855" s="314">
        <v>5.2631578947368425</v>
      </c>
      <c r="H855" s="313"/>
      <c r="I855" s="314"/>
      <c r="J855" s="313">
        <v>2</v>
      </c>
      <c r="K855" s="314">
        <v>5.7142857142857144</v>
      </c>
      <c r="L855" s="313">
        <v>2</v>
      </c>
      <c r="M855" s="314">
        <v>8.3333333333333339</v>
      </c>
      <c r="N855" s="315"/>
      <c r="O855" s="316"/>
      <c r="P855" s="315"/>
      <c r="Q855" s="316"/>
      <c r="R855" s="315">
        <v>2</v>
      </c>
      <c r="S855" s="316">
        <v>2.8571428571428572</v>
      </c>
      <c r="T855" s="315"/>
      <c r="U855" s="316"/>
      <c r="V855" s="447"/>
      <c r="W855" s="344"/>
      <c r="X855" s="344"/>
      <c r="Y855" s="344"/>
      <c r="Z855" s="344"/>
      <c r="AA855" s="344"/>
      <c r="AB855" s="344"/>
      <c r="AC855" s="344"/>
      <c r="AD855" s="311"/>
    </row>
    <row r="856" spans="1:30" ht="20.100000000000001" customHeight="1">
      <c r="A856" s="311"/>
      <c r="B856" s="311"/>
      <c r="C856" s="344"/>
      <c r="D856" s="120" t="s">
        <v>7803</v>
      </c>
      <c r="E856" s="344"/>
      <c r="F856" s="313">
        <v>16</v>
      </c>
      <c r="G856" s="314">
        <v>42.10526315789474</v>
      </c>
      <c r="H856" s="313">
        <v>18</v>
      </c>
      <c r="I856" s="314">
        <v>43.902439024390247</v>
      </c>
      <c r="J856" s="313">
        <v>8</v>
      </c>
      <c r="K856" s="314">
        <v>22.857142857142858</v>
      </c>
      <c r="L856" s="313">
        <v>4</v>
      </c>
      <c r="M856" s="314">
        <v>16.666666666666668</v>
      </c>
      <c r="N856" s="315">
        <v>8</v>
      </c>
      <c r="O856" s="316">
        <v>25.806451612903224</v>
      </c>
      <c r="P856" s="315">
        <v>9</v>
      </c>
      <c r="Q856" s="316">
        <v>26.470588235294116</v>
      </c>
      <c r="R856" s="315">
        <v>23</v>
      </c>
      <c r="S856" s="316">
        <v>32.857142857142854</v>
      </c>
      <c r="T856" s="315"/>
      <c r="U856" s="316"/>
      <c r="V856" s="447"/>
      <c r="W856" s="344"/>
      <c r="X856" s="344"/>
      <c r="Y856" s="344"/>
      <c r="Z856" s="344"/>
      <c r="AA856" s="344"/>
      <c r="AB856" s="344"/>
      <c r="AC856" s="344"/>
      <c r="AD856" s="311"/>
    </row>
    <row r="857" spans="1:30" ht="20.100000000000001" customHeight="1">
      <c r="A857" s="311"/>
      <c r="B857" s="311"/>
      <c r="C857" s="344"/>
      <c r="D857" s="120" t="s">
        <v>7804</v>
      </c>
      <c r="E857" s="344"/>
      <c r="F857" s="313">
        <v>3</v>
      </c>
      <c r="G857" s="314">
        <v>7.8947368421052628</v>
      </c>
      <c r="H857" s="313"/>
      <c r="I857" s="314"/>
      <c r="J857" s="313">
        <v>3</v>
      </c>
      <c r="K857" s="314">
        <v>8.5714285714285712</v>
      </c>
      <c r="L857" s="313">
        <v>2</v>
      </c>
      <c r="M857" s="314">
        <v>8.3333333333333339</v>
      </c>
      <c r="N857" s="315"/>
      <c r="O857" s="316"/>
      <c r="P857" s="315"/>
      <c r="Q857" s="316"/>
      <c r="R857" s="315">
        <v>5</v>
      </c>
      <c r="S857" s="316">
        <v>7.1428571428571432</v>
      </c>
      <c r="T857" s="315"/>
      <c r="U857" s="316"/>
      <c r="V857" s="447"/>
      <c r="W857" s="344"/>
      <c r="X857" s="344"/>
      <c r="Y857" s="344"/>
      <c r="Z857" s="344"/>
      <c r="AA857" s="344"/>
      <c r="AB857" s="344"/>
      <c r="AC857" s="344"/>
      <c r="AD857" s="311"/>
    </row>
    <row r="858" spans="1:30" ht="20.100000000000001" customHeight="1">
      <c r="A858" s="311"/>
      <c r="B858" s="311"/>
      <c r="C858" s="344"/>
      <c r="D858" s="120" t="s">
        <v>7805</v>
      </c>
      <c r="E858" s="344"/>
      <c r="F858" s="313">
        <v>5</v>
      </c>
      <c r="G858" s="314">
        <v>13.157894736842104</v>
      </c>
      <c r="H858" s="313">
        <v>7</v>
      </c>
      <c r="I858" s="314">
        <v>17.073170731707318</v>
      </c>
      <c r="J858" s="313">
        <v>7</v>
      </c>
      <c r="K858" s="314">
        <v>20</v>
      </c>
      <c r="L858" s="313">
        <v>5</v>
      </c>
      <c r="M858" s="314">
        <v>20.833333333333332</v>
      </c>
      <c r="N858" s="315">
        <v>10</v>
      </c>
      <c r="O858" s="316">
        <v>32.258064516129032</v>
      </c>
      <c r="P858" s="315">
        <v>9</v>
      </c>
      <c r="Q858" s="316">
        <v>26.470588235294116</v>
      </c>
      <c r="R858" s="315">
        <v>11</v>
      </c>
      <c r="S858" s="316">
        <v>15.714285714285714</v>
      </c>
      <c r="T858" s="315"/>
      <c r="U858" s="316"/>
      <c r="V858" s="447"/>
      <c r="W858" s="344"/>
      <c r="X858" s="344"/>
      <c r="Y858" s="344"/>
      <c r="Z858" s="344"/>
      <c r="AA858" s="344"/>
      <c r="AB858" s="344"/>
      <c r="AC858" s="344"/>
      <c r="AD858" s="311"/>
    </row>
    <row r="859" spans="1:30" ht="20.100000000000001" customHeight="1">
      <c r="A859" s="311"/>
      <c r="B859" s="311"/>
      <c r="C859" s="344"/>
      <c r="D859" s="120" t="s">
        <v>6937</v>
      </c>
      <c r="E859" s="344"/>
      <c r="F859" s="313">
        <v>6</v>
      </c>
      <c r="G859" s="314">
        <v>15.789473684210526</v>
      </c>
      <c r="H859" s="313">
        <v>4</v>
      </c>
      <c r="I859" s="314">
        <v>9.7560975609756095</v>
      </c>
      <c r="J859" s="313">
        <v>3</v>
      </c>
      <c r="K859" s="314">
        <v>8.5714285714285712</v>
      </c>
      <c r="L859" s="313">
        <v>1</v>
      </c>
      <c r="M859" s="314">
        <v>4.166666666666667</v>
      </c>
      <c r="N859" s="315">
        <v>4</v>
      </c>
      <c r="O859" s="316">
        <v>12.903225806451612</v>
      </c>
      <c r="P859" s="315">
        <v>7</v>
      </c>
      <c r="Q859" s="316">
        <v>20.588235294117649</v>
      </c>
      <c r="R859" s="315">
        <v>12</v>
      </c>
      <c r="S859" s="316">
        <v>17.142857142857142</v>
      </c>
      <c r="T859" s="315"/>
      <c r="U859" s="316"/>
      <c r="V859" s="447"/>
      <c r="W859" s="344"/>
      <c r="X859" s="344"/>
      <c r="Y859" s="344"/>
      <c r="Z859" s="344"/>
      <c r="AA859" s="344"/>
      <c r="AB859" s="344"/>
      <c r="AC859" s="344"/>
      <c r="AD859" s="311"/>
    </row>
    <row r="860" spans="1:30" ht="20.100000000000001" customHeight="1">
      <c r="A860" s="311"/>
      <c r="B860" s="311"/>
      <c r="C860" s="344"/>
      <c r="D860" s="120" t="s">
        <v>7806</v>
      </c>
      <c r="E860" s="344"/>
      <c r="F860" s="313">
        <v>1</v>
      </c>
      <c r="G860" s="314">
        <v>2.6315789473684212</v>
      </c>
      <c r="H860" s="313">
        <v>2</v>
      </c>
      <c r="I860" s="314">
        <v>4.8780487804878048</v>
      </c>
      <c r="J860" s="313">
        <v>1</v>
      </c>
      <c r="K860" s="314">
        <v>2.8571428571428572</v>
      </c>
      <c r="L860" s="313"/>
      <c r="M860" s="314"/>
      <c r="N860" s="315"/>
      <c r="O860" s="316"/>
      <c r="P860" s="315">
        <v>1</v>
      </c>
      <c r="Q860" s="316">
        <v>2.9411764705882355</v>
      </c>
      <c r="R860" s="315">
        <v>1</v>
      </c>
      <c r="S860" s="316">
        <v>1.4285714285714286</v>
      </c>
      <c r="T860" s="315"/>
      <c r="U860" s="316"/>
      <c r="V860" s="447"/>
      <c r="W860" s="344"/>
      <c r="X860" s="344"/>
      <c r="Y860" s="344"/>
      <c r="Z860" s="344"/>
      <c r="AA860" s="344"/>
      <c r="AB860" s="344"/>
      <c r="AC860" s="344"/>
      <c r="AD860" s="311"/>
    </row>
    <row r="861" spans="1:30" ht="20.100000000000001" customHeight="1">
      <c r="A861" s="311"/>
      <c r="B861" s="311"/>
      <c r="C861" s="344"/>
      <c r="D861" s="120" t="s">
        <v>7807</v>
      </c>
      <c r="E861" s="344"/>
      <c r="F861" s="313">
        <v>1</v>
      </c>
      <c r="G861" s="314">
        <v>2.6315789473684212</v>
      </c>
      <c r="H861" s="313">
        <v>4</v>
      </c>
      <c r="I861" s="314">
        <v>9.7560975609756095</v>
      </c>
      <c r="J861" s="313">
        <v>4</v>
      </c>
      <c r="K861" s="314">
        <v>11.428571428571429</v>
      </c>
      <c r="L861" s="313">
        <v>5</v>
      </c>
      <c r="M861" s="314">
        <v>20.833333333333332</v>
      </c>
      <c r="N861" s="315">
        <v>6</v>
      </c>
      <c r="O861" s="316">
        <v>19.35483870967742</v>
      </c>
      <c r="P861" s="315">
        <v>5</v>
      </c>
      <c r="Q861" s="316">
        <v>14.705882352941176</v>
      </c>
      <c r="R861" s="315">
        <v>7</v>
      </c>
      <c r="S861" s="316">
        <v>10</v>
      </c>
      <c r="T861" s="315"/>
      <c r="U861" s="316"/>
      <c r="V861" s="447"/>
      <c r="W861" s="344"/>
      <c r="X861" s="344"/>
      <c r="Y861" s="344"/>
      <c r="Z861" s="344"/>
      <c r="AA861" s="344"/>
      <c r="AB861" s="344"/>
      <c r="AC861" s="344"/>
      <c r="AD861" s="311"/>
    </row>
    <row r="862" spans="1:30" ht="20.100000000000001" customHeight="1">
      <c r="A862" s="311"/>
      <c r="B862" s="311"/>
      <c r="C862" s="344"/>
      <c r="D862" s="120" t="s">
        <v>7808</v>
      </c>
      <c r="E862" s="344"/>
      <c r="F862" s="313">
        <v>2</v>
      </c>
      <c r="G862" s="314">
        <v>5.2631578947368425</v>
      </c>
      <c r="H862" s="313">
        <v>5</v>
      </c>
      <c r="I862" s="314">
        <v>12.195121951219512</v>
      </c>
      <c r="J862" s="313">
        <v>5</v>
      </c>
      <c r="K862" s="314">
        <v>14.285714285714286</v>
      </c>
      <c r="L862" s="313">
        <v>4</v>
      </c>
      <c r="M862" s="314">
        <v>16.666666666666668</v>
      </c>
      <c r="N862" s="315">
        <v>2</v>
      </c>
      <c r="O862" s="316">
        <v>6.4516129032258061</v>
      </c>
      <c r="P862" s="315">
        <v>1</v>
      </c>
      <c r="Q862" s="316">
        <v>2.9411764705882355</v>
      </c>
      <c r="R862" s="315">
        <v>6</v>
      </c>
      <c r="S862" s="316">
        <v>8.5714285714285712</v>
      </c>
      <c r="T862" s="315"/>
      <c r="U862" s="316"/>
      <c r="V862" s="447"/>
      <c r="W862" s="344"/>
      <c r="X862" s="344"/>
      <c r="Y862" s="344"/>
      <c r="Z862" s="344"/>
      <c r="AA862" s="344"/>
      <c r="AB862" s="344"/>
      <c r="AC862" s="344"/>
      <c r="AD862" s="311"/>
    </row>
    <row r="863" spans="1:30" ht="20.100000000000001" customHeight="1">
      <c r="A863" s="311"/>
      <c r="B863" s="311"/>
      <c r="C863" s="344"/>
      <c r="D863" s="120" t="s">
        <v>7809</v>
      </c>
      <c r="E863" s="344"/>
      <c r="F863" s="313"/>
      <c r="G863" s="314"/>
      <c r="H863" s="313"/>
      <c r="I863" s="314"/>
      <c r="J863" s="313"/>
      <c r="K863" s="314"/>
      <c r="L863" s="313"/>
      <c r="M863" s="314"/>
      <c r="N863" s="315"/>
      <c r="O863" s="316"/>
      <c r="P863" s="315"/>
      <c r="Q863" s="316"/>
      <c r="R863" s="315"/>
      <c r="S863" s="316"/>
      <c r="T863" s="315"/>
      <c r="U863" s="316"/>
      <c r="V863" s="447"/>
      <c r="W863" s="344"/>
      <c r="X863" s="344"/>
      <c r="Y863" s="344"/>
      <c r="Z863" s="344"/>
      <c r="AA863" s="344"/>
      <c r="AB863" s="344"/>
      <c r="AC863" s="344"/>
      <c r="AD863" s="311"/>
    </row>
    <row r="864" spans="1:30" ht="20.100000000000001" customHeight="1">
      <c r="A864" s="311"/>
      <c r="B864" s="311"/>
      <c r="C864" s="344"/>
      <c r="D864" s="85" t="s">
        <v>1959</v>
      </c>
      <c r="E864" s="344"/>
      <c r="F864" s="313"/>
      <c r="G864" s="314"/>
      <c r="H864" s="313"/>
      <c r="I864" s="314"/>
      <c r="J864" s="313"/>
      <c r="K864" s="314"/>
      <c r="L864" s="313"/>
      <c r="M864" s="314"/>
      <c r="N864" s="315"/>
      <c r="O864" s="316"/>
      <c r="P864" s="315"/>
      <c r="Q864" s="316"/>
      <c r="R864" s="315"/>
      <c r="S864" s="316"/>
      <c r="T864" s="315"/>
      <c r="U864" s="316"/>
      <c r="V864" s="447"/>
      <c r="W864" s="344"/>
      <c r="X864" s="344"/>
      <c r="Y864" s="344"/>
      <c r="Z864" s="344"/>
      <c r="AA864" s="344"/>
      <c r="AB864" s="344"/>
      <c r="AC864" s="344"/>
      <c r="AD864" s="311"/>
    </row>
    <row r="865" spans="1:30" ht="20.100000000000001" customHeight="1">
      <c r="A865" s="311"/>
      <c r="B865" s="311"/>
      <c r="C865" s="344"/>
      <c r="D865" s="85" t="s">
        <v>1960</v>
      </c>
      <c r="E865" s="344"/>
      <c r="F865" s="313"/>
      <c r="G865" s="314"/>
      <c r="H865" s="313"/>
      <c r="I865" s="314"/>
      <c r="J865" s="313"/>
      <c r="K865" s="314"/>
      <c r="L865" s="313"/>
      <c r="M865" s="314"/>
      <c r="N865" s="315"/>
      <c r="O865" s="316"/>
      <c r="P865" s="315"/>
      <c r="Q865" s="316"/>
      <c r="R865" s="315"/>
      <c r="S865" s="316"/>
      <c r="T865" s="315"/>
      <c r="U865" s="316"/>
      <c r="V865" s="447"/>
      <c r="W865" s="344"/>
      <c r="X865" s="344"/>
      <c r="Y865" s="344"/>
      <c r="Z865" s="344"/>
      <c r="AA865" s="344"/>
      <c r="AB865" s="344"/>
      <c r="AC865" s="344"/>
      <c r="AD865" s="311"/>
    </row>
    <row r="866" spans="1:30" ht="20.100000000000001" customHeight="1">
      <c r="A866" s="9" t="s">
        <v>6001</v>
      </c>
      <c r="B866" s="9" t="s">
        <v>189</v>
      </c>
      <c r="C866" s="343" t="s">
        <v>7746</v>
      </c>
      <c r="D866" s="119" t="s">
        <v>1425</v>
      </c>
      <c r="E866" s="343" t="s">
        <v>7309</v>
      </c>
      <c r="F866" s="11"/>
      <c r="G866" s="12"/>
      <c r="H866" s="11"/>
      <c r="I866" s="12"/>
      <c r="J866" s="11"/>
      <c r="K866" s="12"/>
      <c r="L866" s="11"/>
      <c r="M866" s="12"/>
      <c r="N866" s="56"/>
      <c r="O866" s="57"/>
      <c r="P866" s="56"/>
      <c r="Q866" s="57"/>
      <c r="R866" s="56"/>
      <c r="S866" s="57"/>
      <c r="T866" s="56"/>
      <c r="U866" s="57"/>
      <c r="V866" s="446" t="s">
        <v>28</v>
      </c>
      <c r="W866" s="343" t="s">
        <v>7406</v>
      </c>
      <c r="X866" s="343" t="s">
        <v>7406</v>
      </c>
      <c r="Y866" s="343" t="s">
        <v>7406</v>
      </c>
      <c r="Z866" s="343" t="s">
        <v>7406</v>
      </c>
      <c r="AA866" s="343" t="s">
        <v>7406</v>
      </c>
      <c r="AB866" s="343" t="s">
        <v>7406</v>
      </c>
      <c r="AC866" s="343"/>
      <c r="AD866" s="9"/>
    </row>
    <row r="867" spans="1:30" ht="20.100000000000001" customHeight="1">
      <c r="A867" s="311"/>
      <c r="B867" s="311"/>
      <c r="C867" s="344"/>
      <c r="D867" s="120" t="s">
        <v>1426</v>
      </c>
      <c r="E867" s="344"/>
      <c r="F867" s="313"/>
      <c r="G867" s="314"/>
      <c r="H867" s="313"/>
      <c r="I867" s="314"/>
      <c r="J867" s="313"/>
      <c r="K867" s="314"/>
      <c r="L867" s="313"/>
      <c r="M867" s="314"/>
      <c r="N867" s="315">
        <v>1</v>
      </c>
      <c r="O867" s="316">
        <v>4.5454545454545459</v>
      </c>
      <c r="P867" s="315"/>
      <c r="Q867" s="316"/>
      <c r="R867" s="315"/>
      <c r="S867" s="316"/>
      <c r="T867" s="315"/>
      <c r="U867" s="316"/>
      <c r="V867" s="447"/>
      <c r="W867" s="344"/>
      <c r="X867" s="344"/>
      <c r="Y867" s="344"/>
      <c r="Z867" s="344"/>
      <c r="AA867" s="344"/>
      <c r="AB867" s="344"/>
      <c r="AC867" s="344"/>
      <c r="AD867" s="311"/>
    </row>
    <row r="868" spans="1:30" ht="20.100000000000001" customHeight="1">
      <c r="A868" s="311"/>
      <c r="B868" s="311"/>
      <c r="C868" s="344"/>
      <c r="D868" s="120" t="s">
        <v>1427</v>
      </c>
      <c r="E868" s="344"/>
      <c r="F868" s="313"/>
      <c r="G868" s="314"/>
      <c r="H868" s="313"/>
      <c r="I868" s="314"/>
      <c r="J868" s="313"/>
      <c r="K868" s="314"/>
      <c r="L868" s="313"/>
      <c r="M868" s="314"/>
      <c r="N868" s="315"/>
      <c r="O868" s="316"/>
      <c r="P868" s="315"/>
      <c r="Q868" s="316"/>
      <c r="R868" s="315"/>
      <c r="S868" s="316"/>
      <c r="T868" s="315"/>
      <c r="U868" s="316"/>
      <c r="V868" s="447"/>
      <c r="W868" s="344"/>
      <c r="X868" s="344"/>
      <c r="Y868" s="344"/>
      <c r="Z868" s="344"/>
      <c r="AA868" s="344"/>
      <c r="AB868" s="344"/>
      <c r="AC868" s="344"/>
      <c r="AD868" s="311"/>
    </row>
    <row r="869" spans="1:30" ht="20.100000000000001" customHeight="1">
      <c r="A869" s="311"/>
      <c r="B869" s="311"/>
      <c r="C869" s="344"/>
      <c r="D869" s="120" t="s">
        <v>1428</v>
      </c>
      <c r="E869" s="344"/>
      <c r="F869" s="313"/>
      <c r="G869" s="314"/>
      <c r="H869" s="313"/>
      <c r="I869" s="314"/>
      <c r="J869" s="313"/>
      <c r="K869" s="314"/>
      <c r="L869" s="313"/>
      <c r="M869" s="314"/>
      <c r="N869" s="315"/>
      <c r="O869" s="316"/>
      <c r="P869" s="315"/>
      <c r="Q869" s="316"/>
      <c r="R869" s="315"/>
      <c r="S869" s="316"/>
      <c r="T869" s="315"/>
      <c r="U869" s="316"/>
      <c r="V869" s="447"/>
      <c r="W869" s="344"/>
      <c r="X869" s="344"/>
      <c r="Y869" s="344"/>
      <c r="Z869" s="344"/>
      <c r="AA869" s="344"/>
      <c r="AB869" s="344"/>
      <c r="AC869" s="344"/>
      <c r="AD869" s="311"/>
    </row>
    <row r="870" spans="1:30" ht="20.100000000000001" customHeight="1">
      <c r="A870" s="311"/>
      <c r="B870" s="311"/>
      <c r="C870" s="344"/>
      <c r="D870" s="120" t="s">
        <v>1429</v>
      </c>
      <c r="E870" s="344"/>
      <c r="F870" s="313"/>
      <c r="G870" s="314"/>
      <c r="H870" s="313"/>
      <c r="I870" s="314"/>
      <c r="J870" s="313"/>
      <c r="K870" s="314"/>
      <c r="L870" s="313"/>
      <c r="M870" s="314"/>
      <c r="N870" s="315"/>
      <c r="O870" s="316"/>
      <c r="P870" s="315"/>
      <c r="Q870" s="316"/>
      <c r="R870" s="315"/>
      <c r="S870" s="316"/>
      <c r="T870" s="315"/>
      <c r="U870" s="316"/>
      <c r="V870" s="447"/>
      <c r="W870" s="344"/>
      <c r="X870" s="344"/>
      <c r="Y870" s="344"/>
      <c r="Z870" s="344"/>
      <c r="AA870" s="344"/>
      <c r="AB870" s="344"/>
      <c r="AC870" s="344"/>
      <c r="AD870" s="311"/>
    </row>
    <row r="871" spans="1:30" ht="20.100000000000001" customHeight="1">
      <c r="A871" s="311"/>
      <c r="B871" s="311"/>
      <c r="C871" s="344"/>
      <c r="D871" s="120" t="s">
        <v>1430</v>
      </c>
      <c r="E871" s="344"/>
      <c r="F871" s="313"/>
      <c r="G871" s="314"/>
      <c r="H871" s="313"/>
      <c r="I871" s="314"/>
      <c r="J871" s="313"/>
      <c r="K871" s="314"/>
      <c r="L871" s="313"/>
      <c r="M871" s="314"/>
      <c r="N871" s="315"/>
      <c r="O871" s="316"/>
      <c r="P871" s="315"/>
      <c r="Q871" s="316"/>
      <c r="R871" s="315"/>
      <c r="S871" s="316"/>
      <c r="T871" s="315"/>
      <c r="U871" s="316"/>
      <c r="V871" s="447"/>
      <c r="W871" s="344"/>
      <c r="X871" s="344"/>
      <c r="Y871" s="344"/>
      <c r="Z871" s="344"/>
      <c r="AA871" s="344"/>
      <c r="AB871" s="344"/>
      <c r="AC871" s="344"/>
      <c r="AD871" s="311"/>
    </row>
    <row r="872" spans="1:30" ht="20.100000000000001" customHeight="1">
      <c r="A872" s="311"/>
      <c r="B872" s="311"/>
      <c r="C872" s="344"/>
      <c r="D872" s="120" t="s">
        <v>1431</v>
      </c>
      <c r="E872" s="344"/>
      <c r="F872" s="313">
        <v>1</v>
      </c>
      <c r="G872" s="314">
        <v>3.5714285714285716</v>
      </c>
      <c r="H872" s="313"/>
      <c r="I872" s="314"/>
      <c r="J872" s="313"/>
      <c r="K872" s="314"/>
      <c r="L872" s="313"/>
      <c r="M872" s="314"/>
      <c r="N872" s="315"/>
      <c r="O872" s="316"/>
      <c r="P872" s="315"/>
      <c r="Q872" s="316"/>
      <c r="R872" s="315"/>
      <c r="S872" s="316"/>
      <c r="T872" s="315"/>
      <c r="U872" s="316"/>
      <c r="V872" s="447"/>
      <c r="W872" s="344"/>
      <c r="X872" s="344"/>
      <c r="Y872" s="344"/>
      <c r="Z872" s="344"/>
      <c r="AA872" s="344"/>
      <c r="AB872" s="344"/>
      <c r="AC872" s="344"/>
      <c r="AD872" s="311"/>
    </row>
    <row r="873" spans="1:30" ht="20.100000000000001" customHeight="1">
      <c r="A873" s="311"/>
      <c r="B873" s="311"/>
      <c r="C873" s="344"/>
      <c r="D873" s="120" t="s">
        <v>1432</v>
      </c>
      <c r="E873" s="344"/>
      <c r="F873" s="313"/>
      <c r="G873" s="314"/>
      <c r="H873" s="313">
        <v>1</v>
      </c>
      <c r="I873" s="314">
        <v>3.4482758620689653</v>
      </c>
      <c r="J873" s="313"/>
      <c r="K873" s="314"/>
      <c r="L873" s="313"/>
      <c r="M873" s="314"/>
      <c r="N873" s="315"/>
      <c r="O873" s="316"/>
      <c r="P873" s="315">
        <v>1</v>
      </c>
      <c r="Q873" s="316">
        <v>4.3478260869565215</v>
      </c>
      <c r="R873" s="315"/>
      <c r="S873" s="316"/>
      <c r="T873" s="315"/>
      <c r="U873" s="316"/>
      <c r="V873" s="447"/>
      <c r="W873" s="344"/>
      <c r="X873" s="344"/>
      <c r="Y873" s="344"/>
      <c r="Z873" s="344"/>
      <c r="AA873" s="344"/>
      <c r="AB873" s="344"/>
      <c r="AC873" s="344"/>
      <c r="AD873" s="311"/>
    </row>
    <row r="874" spans="1:30" ht="20.100000000000001" customHeight="1">
      <c r="A874" s="311"/>
      <c r="B874" s="311"/>
      <c r="C874" s="344"/>
      <c r="D874" s="120" t="s">
        <v>1433</v>
      </c>
      <c r="E874" s="344"/>
      <c r="F874" s="313"/>
      <c r="G874" s="314"/>
      <c r="H874" s="313"/>
      <c r="I874" s="314"/>
      <c r="J874" s="313">
        <v>1</v>
      </c>
      <c r="K874" s="314">
        <v>4</v>
      </c>
      <c r="L874" s="313"/>
      <c r="M874" s="314"/>
      <c r="N874" s="315"/>
      <c r="O874" s="316"/>
      <c r="P874" s="315"/>
      <c r="Q874" s="316"/>
      <c r="R874" s="315"/>
      <c r="S874" s="316"/>
      <c r="T874" s="315"/>
      <c r="U874" s="316"/>
      <c r="V874" s="447"/>
      <c r="W874" s="344"/>
      <c r="X874" s="344"/>
      <c r="Y874" s="344"/>
      <c r="Z874" s="344"/>
      <c r="AA874" s="344"/>
      <c r="AB874" s="344"/>
      <c r="AC874" s="344"/>
      <c r="AD874" s="311"/>
    </row>
    <row r="875" spans="1:30" ht="20.100000000000001" customHeight="1">
      <c r="A875" s="311"/>
      <c r="B875" s="311"/>
      <c r="C875" s="344"/>
      <c r="D875" s="120" t="s">
        <v>7801</v>
      </c>
      <c r="E875" s="344"/>
      <c r="F875" s="313"/>
      <c r="G875" s="314"/>
      <c r="H875" s="313">
        <v>1</v>
      </c>
      <c r="I875" s="314">
        <v>3.4482758620689653</v>
      </c>
      <c r="J875" s="313"/>
      <c r="K875" s="314"/>
      <c r="L875" s="313"/>
      <c r="M875" s="314"/>
      <c r="N875" s="315">
        <v>1</v>
      </c>
      <c r="O875" s="316">
        <v>4.5454545454545459</v>
      </c>
      <c r="P875" s="315"/>
      <c r="Q875" s="316"/>
      <c r="R875" s="315"/>
      <c r="S875" s="316"/>
      <c r="T875" s="315"/>
      <c r="U875" s="316"/>
      <c r="V875" s="447"/>
      <c r="W875" s="344"/>
      <c r="X875" s="344"/>
      <c r="Y875" s="344"/>
      <c r="Z875" s="344"/>
      <c r="AA875" s="344"/>
      <c r="AB875" s="344"/>
      <c r="AC875" s="344"/>
      <c r="AD875" s="311"/>
    </row>
    <row r="876" spans="1:30" ht="20.100000000000001" customHeight="1">
      <c r="A876" s="311"/>
      <c r="B876" s="311"/>
      <c r="C876" s="344"/>
      <c r="D876" s="120" t="s">
        <v>7802</v>
      </c>
      <c r="E876" s="344"/>
      <c r="F876" s="313"/>
      <c r="G876" s="314"/>
      <c r="H876" s="313">
        <v>2</v>
      </c>
      <c r="I876" s="314">
        <v>6.8965517241379306</v>
      </c>
      <c r="J876" s="313">
        <v>1</v>
      </c>
      <c r="K876" s="314">
        <v>4</v>
      </c>
      <c r="L876" s="313"/>
      <c r="M876" s="314"/>
      <c r="N876" s="315"/>
      <c r="O876" s="316"/>
      <c r="P876" s="315"/>
      <c r="Q876" s="316"/>
      <c r="R876" s="315"/>
      <c r="S876" s="316"/>
      <c r="T876" s="315"/>
      <c r="U876" s="316"/>
      <c r="V876" s="447"/>
      <c r="W876" s="344"/>
      <c r="X876" s="344"/>
      <c r="Y876" s="344"/>
      <c r="Z876" s="344"/>
      <c r="AA876" s="344"/>
      <c r="AB876" s="344"/>
      <c r="AC876" s="344"/>
      <c r="AD876" s="311"/>
    </row>
    <row r="877" spans="1:30" ht="20.100000000000001" customHeight="1">
      <c r="A877" s="311"/>
      <c r="B877" s="311"/>
      <c r="C877" s="344"/>
      <c r="D877" s="120" t="s">
        <v>7803</v>
      </c>
      <c r="E877" s="344"/>
      <c r="F877" s="313">
        <v>2</v>
      </c>
      <c r="G877" s="314">
        <v>7.1428571428571432</v>
      </c>
      <c r="H877" s="313"/>
      <c r="I877" s="314"/>
      <c r="J877" s="313">
        <v>1</v>
      </c>
      <c r="K877" s="314">
        <v>4</v>
      </c>
      <c r="L877" s="313">
        <v>1</v>
      </c>
      <c r="M877" s="314">
        <v>5.5555555555555554</v>
      </c>
      <c r="N877" s="315"/>
      <c r="O877" s="316"/>
      <c r="P877" s="315"/>
      <c r="Q877" s="316"/>
      <c r="R877" s="315">
        <v>1</v>
      </c>
      <c r="S877" s="316">
        <v>2.0833333333333335</v>
      </c>
      <c r="T877" s="315"/>
      <c r="U877" s="316"/>
      <c r="V877" s="447"/>
      <c r="W877" s="344"/>
      <c r="X877" s="344"/>
      <c r="Y877" s="344"/>
      <c r="Z877" s="344"/>
      <c r="AA877" s="344"/>
      <c r="AB877" s="344"/>
      <c r="AC877" s="344"/>
      <c r="AD877" s="311"/>
    </row>
    <row r="878" spans="1:30" ht="20.100000000000001" customHeight="1">
      <c r="A878" s="311"/>
      <c r="B878" s="311"/>
      <c r="C878" s="344"/>
      <c r="D878" s="120" t="s">
        <v>7804</v>
      </c>
      <c r="E878" s="344"/>
      <c r="F878" s="313">
        <v>4</v>
      </c>
      <c r="G878" s="314">
        <v>14.285714285714286</v>
      </c>
      <c r="H878" s="313">
        <v>4</v>
      </c>
      <c r="I878" s="314">
        <v>13.793103448275861</v>
      </c>
      <c r="J878" s="313">
        <v>3</v>
      </c>
      <c r="K878" s="314">
        <v>12</v>
      </c>
      <c r="L878" s="313">
        <v>1</v>
      </c>
      <c r="M878" s="314">
        <v>5.5555555555555554</v>
      </c>
      <c r="N878" s="315">
        <v>5</v>
      </c>
      <c r="O878" s="316">
        <v>22.727272727272727</v>
      </c>
      <c r="P878" s="315">
        <v>4</v>
      </c>
      <c r="Q878" s="316">
        <v>17.391304347826086</v>
      </c>
      <c r="R878" s="315">
        <v>12</v>
      </c>
      <c r="S878" s="316">
        <v>25</v>
      </c>
      <c r="T878" s="315"/>
      <c r="U878" s="316"/>
      <c r="V878" s="447"/>
      <c r="W878" s="344"/>
      <c r="X878" s="344"/>
      <c r="Y878" s="344"/>
      <c r="Z878" s="344"/>
      <c r="AA878" s="344"/>
      <c r="AB878" s="344"/>
      <c r="AC878" s="344"/>
      <c r="AD878" s="311"/>
    </row>
    <row r="879" spans="1:30" ht="20.100000000000001" customHeight="1">
      <c r="A879" s="311"/>
      <c r="B879" s="311"/>
      <c r="C879" s="344"/>
      <c r="D879" s="120" t="s">
        <v>7805</v>
      </c>
      <c r="E879" s="344"/>
      <c r="F879" s="313">
        <v>12</v>
      </c>
      <c r="G879" s="314">
        <v>42.857142857142854</v>
      </c>
      <c r="H879" s="313">
        <v>9</v>
      </c>
      <c r="I879" s="314">
        <v>31.03448275862069</v>
      </c>
      <c r="J879" s="313">
        <v>8</v>
      </c>
      <c r="K879" s="314">
        <v>32</v>
      </c>
      <c r="L879" s="313">
        <v>7</v>
      </c>
      <c r="M879" s="314">
        <v>38.888888888888886</v>
      </c>
      <c r="N879" s="315"/>
      <c r="O879" s="316"/>
      <c r="P879" s="315">
        <v>5</v>
      </c>
      <c r="Q879" s="316">
        <v>21.739130434782609</v>
      </c>
      <c r="R879" s="315">
        <v>15</v>
      </c>
      <c r="S879" s="316">
        <v>31.25</v>
      </c>
      <c r="T879" s="315"/>
      <c r="U879" s="316"/>
      <c r="V879" s="447"/>
      <c r="W879" s="344"/>
      <c r="X879" s="344"/>
      <c r="Y879" s="344"/>
      <c r="Z879" s="344"/>
      <c r="AA879" s="344"/>
      <c r="AB879" s="344"/>
      <c r="AC879" s="344"/>
      <c r="AD879" s="311"/>
    </row>
    <row r="880" spans="1:30" ht="20.100000000000001" customHeight="1">
      <c r="A880" s="311"/>
      <c r="B880" s="311"/>
      <c r="C880" s="344"/>
      <c r="D880" s="120" t="s">
        <v>6937</v>
      </c>
      <c r="E880" s="344"/>
      <c r="F880" s="313">
        <v>4</v>
      </c>
      <c r="G880" s="314">
        <v>14.285714285714286</v>
      </c>
      <c r="H880" s="313">
        <v>3</v>
      </c>
      <c r="I880" s="314">
        <v>10.344827586206897</v>
      </c>
      <c r="J880" s="313">
        <v>6</v>
      </c>
      <c r="K880" s="314">
        <v>24</v>
      </c>
      <c r="L880" s="313">
        <v>2</v>
      </c>
      <c r="M880" s="314">
        <v>11.111111111111111</v>
      </c>
      <c r="N880" s="315">
        <v>7</v>
      </c>
      <c r="O880" s="316">
        <v>31.818181818181817</v>
      </c>
      <c r="P880" s="315">
        <v>3</v>
      </c>
      <c r="Q880" s="316">
        <v>13.043478260869565</v>
      </c>
      <c r="R880" s="315">
        <v>8</v>
      </c>
      <c r="S880" s="316">
        <v>16.666666666666668</v>
      </c>
      <c r="T880" s="315"/>
      <c r="U880" s="316"/>
      <c r="V880" s="447"/>
      <c r="W880" s="344"/>
      <c r="X880" s="344"/>
      <c r="Y880" s="344"/>
      <c r="Z880" s="344"/>
      <c r="AA880" s="344"/>
      <c r="AB880" s="344"/>
      <c r="AC880" s="344"/>
      <c r="AD880" s="311"/>
    </row>
    <row r="881" spans="1:30" ht="20.100000000000001" customHeight="1">
      <c r="A881" s="311"/>
      <c r="B881" s="311"/>
      <c r="C881" s="344"/>
      <c r="D881" s="120" t="s">
        <v>7806</v>
      </c>
      <c r="E881" s="344"/>
      <c r="F881" s="313">
        <v>2</v>
      </c>
      <c r="G881" s="314">
        <v>7.1428571428571432</v>
      </c>
      <c r="H881" s="313"/>
      <c r="I881" s="314"/>
      <c r="J881" s="313"/>
      <c r="K881" s="314"/>
      <c r="L881" s="313">
        <v>2</v>
      </c>
      <c r="M881" s="314">
        <v>11.111111111111111</v>
      </c>
      <c r="N881" s="315">
        <v>2</v>
      </c>
      <c r="O881" s="316">
        <v>9.0909090909090917</v>
      </c>
      <c r="P881" s="315">
        <v>2</v>
      </c>
      <c r="Q881" s="316">
        <v>8.695652173913043</v>
      </c>
      <c r="R881" s="315">
        <v>3</v>
      </c>
      <c r="S881" s="316">
        <v>6.25</v>
      </c>
      <c r="T881" s="315"/>
      <c r="U881" s="316"/>
      <c r="V881" s="447"/>
      <c r="W881" s="344"/>
      <c r="X881" s="344"/>
      <c r="Y881" s="344"/>
      <c r="Z881" s="344"/>
      <c r="AA881" s="344"/>
      <c r="AB881" s="344"/>
      <c r="AC881" s="344"/>
      <c r="AD881" s="311"/>
    </row>
    <row r="882" spans="1:30" ht="20.100000000000001" customHeight="1">
      <c r="A882" s="311"/>
      <c r="B882" s="311"/>
      <c r="C882" s="344"/>
      <c r="D882" s="120" t="s">
        <v>7807</v>
      </c>
      <c r="E882" s="344"/>
      <c r="F882" s="313">
        <v>2</v>
      </c>
      <c r="G882" s="314">
        <v>7.1428571428571432</v>
      </c>
      <c r="H882" s="313">
        <v>6</v>
      </c>
      <c r="I882" s="314">
        <v>20.689655172413794</v>
      </c>
      <c r="J882" s="313">
        <v>4</v>
      </c>
      <c r="K882" s="314">
        <v>16</v>
      </c>
      <c r="L882" s="313">
        <v>2</v>
      </c>
      <c r="M882" s="314">
        <v>11.111111111111111</v>
      </c>
      <c r="N882" s="315">
        <v>3</v>
      </c>
      <c r="O882" s="316">
        <v>13.636363636363637</v>
      </c>
      <c r="P882" s="315">
        <v>6</v>
      </c>
      <c r="Q882" s="316">
        <v>26.086956521739129</v>
      </c>
      <c r="R882" s="315">
        <v>6</v>
      </c>
      <c r="S882" s="316">
        <v>12.5</v>
      </c>
      <c r="T882" s="315"/>
      <c r="U882" s="316"/>
      <c r="V882" s="447"/>
      <c r="W882" s="344"/>
      <c r="X882" s="344"/>
      <c r="Y882" s="344"/>
      <c r="Z882" s="344"/>
      <c r="AA882" s="344"/>
      <c r="AB882" s="344"/>
      <c r="AC882" s="344"/>
      <c r="AD882" s="311"/>
    </row>
    <row r="883" spans="1:30" ht="20.100000000000001" customHeight="1">
      <c r="A883" s="311"/>
      <c r="B883" s="311"/>
      <c r="C883" s="344"/>
      <c r="D883" s="120" t="s">
        <v>7808</v>
      </c>
      <c r="E883" s="344"/>
      <c r="F883" s="313">
        <v>1</v>
      </c>
      <c r="G883" s="314">
        <v>3.5714285714285716</v>
      </c>
      <c r="H883" s="313">
        <v>3</v>
      </c>
      <c r="I883" s="314">
        <v>10.344827586206897</v>
      </c>
      <c r="J883" s="313">
        <v>1</v>
      </c>
      <c r="K883" s="314">
        <v>4</v>
      </c>
      <c r="L883" s="313">
        <v>3</v>
      </c>
      <c r="M883" s="314">
        <v>16.666666666666668</v>
      </c>
      <c r="N883" s="315">
        <v>3</v>
      </c>
      <c r="O883" s="316">
        <v>13.636363636363637</v>
      </c>
      <c r="P883" s="315">
        <v>2</v>
      </c>
      <c r="Q883" s="316">
        <v>8.695652173913043</v>
      </c>
      <c r="R883" s="315">
        <v>3</v>
      </c>
      <c r="S883" s="316">
        <v>6.25</v>
      </c>
      <c r="T883" s="315"/>
      <c r="U883" s="316"/>
      <c r="V883" s="447"/>
      <c r="W883" s="344"/>
      <c r="X883" s="344"/>
      <c r="Y883" s="344"/>
      <c r="Z883" s="344"/>
      <c r="AA883" s="344"/>
      <c r="AB883" s="344"/>
      <c r="AC883" s="344"/>
      <c r="AD883" s="311"/>
    </row>
    <row r="884" spans="1:30" ht="20.100000000000001" customHeight="1">
      <c r="A884" s="311"/>
      <c r="B884" s="311"/>
      <c r="C884" s="344"/>
      <c r="D884" s="120" t="s">
        <v>7809</v>
      </c>
      <c r="E884" s="344"/>
      <c r="F884" s="313"/>
      <c r="G884" s="314"/>
      <c r="H884" s="313"/>
      <c r="I884" s="314"/>
      <c r="J884" s="313"/>
      <c r="K884" s="314"/>
      <c r="L884" s="313"/>
      <c r="M884" s="314"/>
      <c r="N884" s="315"/>
      <c r="O884" s="316"/>
      <c r="P884" s="315"/>
      <c r="Q884" s="316"/>
      <c r="R884" s="315"/>
      <c r="S884" s="316"/>
      <c r="T884" s="315"/>
      <c r="U884" s="316"/>
      <c r="V884" s="447"/>
      <c r="W884" s="344"/>
      <c r="X884" s="344"/>
      <c r="Y884" s="344"/>
      <c r="Z884" s="344"/>
      <c r="AA884" s="344"/>
      <c r="AB884" s="344"/>
      <c r="AC884" s="344"/>
      <c r="AD884" s="311"/>
    </row>
    <row r="885" spans="1:30" ht="20.100000000000001" customHeight="1">
      <c r="A885" s="311"/>
      <c r="B885" s="311"/>
      <c r="C885" s="344"/>
      <c r="D885" s="85" t="s">
        <v>1959</v>
      </c>
      <c r="E885" s="344"/>
      <c r="F885" s="313"/>
      <c r="G885" s="314"/>
      <c r="H885" s="313"/>
      <c r="I885" s="314"/>
      <c r="J885" s="313"/>
      <c r="K885" s="314"/>
      <c r="L885" s="313"/>
      <c r="M885" s="314"/>
      <c r="N885" s="315"/>
      <c r="O885" s="316"/>
      <c r="P885" s="315"/>
      <c r="Q885" s="316"/>
      <c r="R885" s="315"/>
      <c r="S885" s="316"/>
      <c r="T885" s="315"/>
      <c r="U885" s="316"/>
      <c r="V885" s="447"/>
      <c r="W885" s="344"/>
      <c r="X885" s="344"/>
      <c r="Y885" s="344"/>
      <c r="Z885" s="344"/>
      <c r="AA885" s="344"/>
      <c r="AB885" s="344"/>
      <c r="AC885" s="344"/>
      <c r="AD885" s="311"/>
    </row>
    <row r="886" spans="1:30" ht="20.100000000000001" customHeight="1">
      <c r="A886" s="311"/>
      <c r="B886" s="311"/>
      <c r="C886" s="344"/>
      <c r="D886" s="85" t="s">
        <v>1960</v>
      </c>
      <c r="E886" s="344"/>
      <c r="F886" s="313"/>
      <c r="G886" s="314"/>
      <c r="H886" s="313"/>
      <c r="I886" s="314"/>
      <c r="J886" s="313"/>
      <c r="K886" s="314"/>
      <c r="L886" s="313"/>
      <c r="M886" s="314"/>
      <c r="N886" s="315"/>
      <c r="O886" s="316"/>
      <c r="P886" s="315"/>
      <c r="Q886" s="316"/>
      <c r="R886" s="315"/>
      <c r="S886" s="316"/>
      <c r="T886" s="315"/>
      <c r="U886" s="316"/>
      <c r="V886" s="447"/>
      <c r="W886" s="344"/>
      <c r="X886" s="344"/>
      <c r="Y886" s="344"/>
      <c r="Z886" s="344"/>
      <c r="AA886" s="344"/>
      <c r="AB886" s="344"/>
      <c r="AC886" s="344"/>
      <c r="AD886" s="311"/>
    </row>
    <row r="887" spans="1:30" ht="20.100000000000001" customHeight="1">
      <c r="A887" s="9" t="s">
        <v>6002</v>
      </c>
      <c r="B887" s="9" t="s">
        <v>190</v>
      </c>
      <c r="C887" s="343" t="s">
        <v>7746</v>
      </c>
      <c r="D887" s="119" t="s">
        <v>1425</v>
      </c>
      <c r="E887" s="343" t="s">
        <v>7309</v>
      </c>
      <c r="F887" s="11">
        <v>1</v>
      </c>
      <c r="G887" s="12">
        <v>4.5454545454545459</v>
      </c>
      <c r="H887" s="11">
        <v>1</v>
      </c>
      <c r="I887" s="12">
        <v>5.5555555555555554</v>
      </c>
      <c r="J887" s="11"/>
      <c r="K887" s="12"/>
      <c r="L887" s="11"/>
      <c r="M887" s="12"/>
      <c r="N887" s="56"/>
      <c r="O887" s="57"/>
      <c r="P887" s="56"/>
      <c r="Q887" s="57"/>
      <c r="R887" s="56"/>
      <c r="S887" s="57"/>
      <c r="T887" s="56"/>
      <c r="U887" s="57"/>
      <c r="V887" s="446" t="s">
        <v>28</v>
      </c>
      <c r="W887" s="343" t="s">
        <v>7406</v>
      </c>
      <c r="X887" s="343" t="s">
        <v>7406</v>
      </c>
      <c r="Y887" s="343" t="s">
        <v>7406</v>
      </c>
      <c r="Z887" s="343" t="s">
        <v>7406</v>
      </c>
      <c r="AA887" s="343" t="s">
        <v>7406</v>
      </c>
      <c r="AB887" s="343" t="s">
        <v>7406</v>
      </c>
      <c r="AC887" s="343"/>
      <c r="AD887" s="9"/>
    </row>
    <row r="888" spans="1:30" ht="20.100000000000001" customHeight="1">
      <c r="A888" s="311"/>
      <c r="B888" s="311"/>
      <c r="C888" s="344"/>
      <c r="D888" s="120" t="s">
        <v>1426</v>
      </c>
      <c r="E888" s="344"/>
      <c r="F888" s="313">
        <v>1</v>
      </c>
      <c r="G888" s="314">
        <v>4.5454545454545459</v>
      </c>
      <c r="H888" s="313"/>
      <c r="I888" s="314"/>
      <c r="J888" s="313"/>
      <c r="K888" s="314"/>
      <c r="L888" s="313"/>
      <c r="M888" s="314"/>
      <c r="N888" s="315"/>
      <c r="O888" s="316"/>
      <c r="P888" s="315"/>
      <c r="Q888" s="316"/>
      <c r="R888" s="315"/>
      <c r="S888" s="316"/>
      <c r="T888" s="315"/>
      <c r="U888" s="316"/>
      <c r="V888" s="447"/>
      <c r="W888" s="344"/>
      <c r="X888" s="344"/>
      <c r="Y888" s="344"/>
      <c r="Z888" s="344"/>
      <c r="AA888" s="344"/>
      <c r="AB888" s="344"/>
      <c r="AC888" s="344"/>
      <c r="AD888" s="311"/>
    </row>
    <row r="889" spans="1:30" ht="20.100000000000001" customHeight="1">
      <c r="A889" s="311"/>
      <c r="B889" s="311"/>
      <c r="C889" s="344"/>
      <c r="D889" s="120" t="s">
        <v>1427</v>
      </c>
      <c r="E889" s="344"/>
      <c r="F889" s="313"/>
      <c r="G889" s="314"/>
      <c r="H889" s="313"/>
      <c r="I889" s="314"/>
      <c r="J889" s="313"/>
      <c r="K889" s="314"/>
      <c r="L889" s="313"/>
      <c r="M889" s="314"/>
      <c r="N889" s="315"/>
      <c r="O889" s="316"/>
      <c r="P889" s="315"/>
      <c r="Q889" s="316"/>
      <c r="R889" s="315"/>
      <c r="S889" s="316"/>
      <c r="T889" s="315"/>
      <c r="U889" s="316"/>
      <c r="V889" s="447"/>
      <c r="W889" s="344"/>
      <c r="X889" s="344"/>
      <c r="Y889" s="344"/>
      <c r="Z889" s="344"/>
      <c r="AA889" s="344"/>
      <c r="AB889" s="344"/>
      <c r="AC889" s="344"/>
      <c r="AD889" s="311"/>
    </row>
    <row r="890" spans="1:30" ht="20.100000000000001" customHeight="1">
      <c r="A890" s="311"/>
      <c r="B890" s="311"/>
      <c r="C890" s="344"/>
      <c r="D890" s="120" t="s">
        <v>1428</v>
      </c>
      <c r="E890" s="344"/>
      <c r="F890" s="313"/>
      <c r="G890" s="314"/>
      <c r="H890" s="313"/>
      <c r="I890" s="314"/>
      <c r="J890" s="313"/>
      <c r="K890" s="314"/>
      <c r="L890" s="313"/>
      <c r="M890" s="314"/>
      <c r="N890" s="315"/>
      <c r="O890" s="316"/>
      <c r="P890" s="315"/>
      <c r="Q890" s="316"/>
      <c r="R890" s="315"/>
      <c r="S890" s="316"/>
      <c r="T890" s="315"/>
      <c r="U890" s="316"/>
      <c r="V890" s="447"/>
      <c r="W890" s="344"/>
      <c r="X890" s="344"/>
      <c r="Y890" s="344"/>
      <c r="Z890" s="344"/>
      <c r="AA890" s="344"/>
      <c r="AB890" s="344"/>
      <c r="AC890" s="344"/>
      <c r="AD890" s="311"/>
    </row>
    <row r="891" spans="1:30" ht="20.100000000000001" customHeight="1">
      <c r="A891" s="311"/>
      <c r="B891" s="311"/>
      <c r="C891" s="344"/>
      <c r="D891" s="120" t="s">
        <v>1429</v>
      </c>
      <c r="E891" s="344"/>
      <c r="F891" s="313"/>
      <c r="G891" s="314"/>
      <c r="H891" s="313"/>
      <c r="I891" s="314"/>
      <c r="J891" s="313">
        <v>1</v>
      </c>
      <c r="K891" s="314">
        <v>5.2631578947368425</v>
      </c>
      <c r="L891" s="313"/>
      <c r="M891" s="314"/>
      <c r="N891" s="315"/>
      <c r="O891" s="316"/>
      <c r="P891" s="315"/>
      <c r="Q891" s="316"/>
      <c r="R891" s="315"/>
      <c r="S891" s="316"/>
      <c r="T891" s="315"/>
      <c r="U891" s="316"/>
      <c r="V891" s="447"/>
      <c r="W891" s="344"/>
      <c r="X891" s="344"/>
      <c r="Y891" s="344"/>
      <c r="Z891" s="344"/>
      <c r="AA891" s="344"/>
      <c r="AB891" s="344"/>
      <c r="AC891" s="344"/>
      <c r="AD891" s="311"/>
    </row>
    <row r="892" spans="1:30" ht="20.100000000000001" customHeight="1">
      <c r="A892" s="311"/>
      <c r="B892" s="311"/>
      <c r="C892" s="344"/>
      <c r="D892" s="120" t="s">
        <v>1430</v>
      </c>
      <c r="E892" s="344"/>
      <c r="F892" s="313"/>
      <c r="G892" s="314"/>
      <c r="H892" s="313"/>
      <c r="I892" s="314"/>
      <c r="J892" s="313"/>
      <c r="K892" s="314"/>
      <c r="L892" s="313">
        <v>1</v>
      </c>
      <c r="M892" s="314">
        <v>7.6923076923076925</v>
      </c>
      <c r="N892" s="315">
        <v>1</v>
      </c>
      <c r="O892" s="316">
        <v>6.7</v>
      </c>
      <c r="P892" s="315"/>
      <c r="Q892" s="316"/>
      <c r="R892" s="315"/>
      <c r="S892" s="316"/>
      <c r="T892" s="315"/>
      <c r="U892" s="316"/>
      <c r="V892" s="447"/>
      <c r="W892" s="344"/>
      <c r="X892" s="344"/>
      <c r="Y892" s="344"/>
      <c r="Z892" s="344"/>
      <c r="AA892" s="344"/>
      <c r="AB892" s="344"/>
      <c r="AC892" s="344"/>
      <c r="AD892" s="311"/>
    </row>
    <row r="893" spans="1:30" ht="20.100000000000001" customHeight="1">
      <c r="A893" s="311"/>
      <c r="B893" s="311"/>
      <c r="C893" s="344"/>
      <c r="D893" s="120" t="s">
        <v>1431</v>
      </c>
      <c r="E893" s="344"/>
      <c r="F893" s="313"/>
      <c r="G893" s="314"/>
      <c r="H893" s="313"/>
      <c r="I893" s="314"/>
      <c r="J893" s="313"/>
      <c r="K893" s="314"/>
      <c r="L893" s="313"/>
      <c r="M893" s="314"/>
      <c r="N893" s="315"/>
      <c r="O893" s="316"/>
      <c r="P893" s="315"/>
      <c r="Q893" s="316"/>
      <c r="R893" s="315"/>
      <c r="S893" s="316"/>
      <c r="T893" s="315"/>
      <c r="U893" s="316"/>
      <c r="V893" s="447"/>
      <c r="W893" s="344"/>
      <c r="X893" s="344"/>
      <c r="Y893" s="344"/>
      <c r="Z893" s="344"/>
      <c r="AA893" s="344"/>
      <c r="AB893" s="344"/>
      <c r="AC893" s="344"/>
      <c r="AD893" s="311"/>
    </row>
    <row r="894" spans="1:30" ht="20.100000000000001" customHeight="1">
      <c r="A894" s="311"/>
      <c r="B894" s="311"/>
      <c r="C894" s="344"/>
      <c r="D894" s="120" t="s">
        <v>1432</v>
      </c>
      <c r="E894" s="344"/>
      <c r="F894" s="313"/>
      <c r="G894" s="314"/>
      <c r="H894" s="313"/>
      <c r="I894" s="314"/>
      <c r="J894" s="313"/>
      <c r="K894" s="314"/>
      <c r="L894" s="313"/>
      <c r="M894" s="314"/>
      <c r="N894" s="315"/>
      <c r="O894" s="316"/>
      <c r="P894" s="315"/>
      <c r="Q894" s="316"/>
      <c r="R894" s="315"/>
      <c r="S894" s="316"/>
      <c r="T894" s="315"/>
      <c r="U894" s="316"/>
      <c r="V894" s="447"/>
      <c r="W894" s="344"/>
      <c r="X894" s="344"/>
      <c r="Y894" s="344"/>
      <c r="Z894" s="344"/>
      <c r="AA894" s="344"/>
      <c r="AB894" s="344"/>
      <c r="AC894" s="344"/>
      <c r="AD894" s="311"/>
    </row>
    <row r="895" spans="1:30" ht="20.100000000000001" customHeight="1">
      <c r="A895" s="311"/>
      <c r="B895" s="311"/>
      <c r="C895" s="344"/>
      <c r="D895" s="120" t="s">
        <v>1433</v>
      </c>
      <c r="E895" s="344"/>
      <c r="F895" s="313"/>
      <c r="G895" s="314"/>
      <c r="H895" s="313"/>
      <c r="I895" s="314"/>
      <c r="J895" s="313"/>
      <c r="K895" s="314"/>
      <c r="L895" s="313"/>
      <c r="M895" s="314"/>
      <c r="N895" s="315"/>
      <c r="O895" s="316"/>
      <c r="P895" s="315"/>
      <c r="Q895" s="316"/>
      <c r="R895" s="315"/>
      <c r="S895" s="316"/>
      <c r="T895" s="315"/>
      <c r="U895" s="316"/>
      <c r="V895" s="447"/>
      <c r="W895" s="344"/>
      <c r="X895" s="344"/>
      <c r="Y895" s="344"/>
      <c r="Z895" s="344"/>
      <c r="AA895" s="344"/>
      <c r="AB895" s="344"/>
      <c r="AC895" s="344"/>
      <c r="AD895" s="311"/>
    </row>
    <row r="896" spans="1:30" ht="20.100000000000001" customHeight="1">
      <c r="A896" s="311"/>
      <c r="B896" s="311"/>
      <c r="C896" s="344"/>
      <c r="D896" s="120" t="s">
        <v>7801</v>
      </c>
      <c r="E896" s="344"/>
      <c r="F896" s="313"/>
      <c r="G896" s="314"/>
      <c r="H896" s="313"/>
      <c r="I896" s="314"/>
      <c r="J896" s="313"/>
      <c r="K896" s="314"/>
      <c r="L896" s="313"/>
      <c r="M896" s="314"/>
      <c r="N896" s="315"/>
      <c r="O896" s="316"/>
      <c r="P896" s="315"/>
      <c r="Q896" s="316"/>
      <c r="R896" s="315"/>
      <c r="S896" s="316"/>
      <c r="T896" s="315"/>
      <c r="U896" s="316"/>
      <c r="V896" s="447"/>
      <c r="W896" s="344"/>
      <c r="X896" s="344"/>
      <c r="Y896" s="344"/>
      <c r="Z896" s="344"/>
      <c r="AA896" s="344"/>
      <c r="AB896" s="344"/>
      <c r="AC896" s="344"/>
      <c r="AD896" s="311"/>
    </row>
    <row r="897" spans="1:30" ht="20.100000000000001" customHeight="1">
      <c r="A897" s="311"/>
      <c r="B897" s="311"/>
      <c r="C897" s="344"/>
      <c r="D897" s="120" t="s">
        <v>7802</v>
      </c>
      <c r="E897" s="344"/>
      <c r="F897" s="313"/>
      <c r="G897" s="314"/>
      <c r="H897" s="313"/>
      <c r="I897" s="314"/>
      <c r="J897" s="313"/>
      <c r="K897" s="314"/>
      <c r="L897" s="313">
        <v>1</v>
      </c>
      <c r="M897" s="314">
        <v>7.6923076923076925</v>
      </c>
      <c r="N897" s="315"/>
      <c r="O897" s="316"/>
      <c r="P897" s="315"/>
      <c r="Q897" s="316"/>
      <c r="R897" s="315"/>
      <c r="S897" s="316"/>
      <c r="T897" s="315"/>
      <c r="U897" s="316"/>
      <c r="V897" s="447"/>
      <c r="W897" s="344"/>
      <c r="X897" s="344"/>
      <c r="Y897" s="344"/>
      <c r="Z897" s="344"/>
      <c r="AA897" s="344"/>
      <c r="AB897" s="344"/>
      <c r="AC897" s="344"/>
      <c r="AD897" s="311"/>
    </row>
    <row r="898" spans="1:30" ht="20.100000000000001" customHeight="1">
      <c r="A898" s="311"/>
      <c r="B898" s="311"/>
      <c r="C898" s="344"/>
      <c r="D898" s="120" t="s">
        <v>7803</v>
      </c>
      <c r="E898" s="344"/>
      <c r="F898" s="313"/>
      <c r="G898" s="314"/>
      <c r="H898" s="313"/>
      <c r="I898" s="314"/>
      <c r="J898" s="313">
        <v>1</v>
      </c>
      <c r="K898" s="314">
        <v>5.2631578947368425</v>
      </c>
      <c r="L898" s="313"/>
      <c r="M898" s="314"/>
      <c r="N898" s="315"/>
      <c r="O898" s="316"/>
      <c r="P898" s="315"/>
      <c r="Q898" s="316"/>
      <c r="R898" s="315"/>
      <c r="S898" s="316"/>
      <c r="T898" s="315"/>
      <c r="U898" s="316"/>
      <c r="V898" s="447"/>
      <c r="W898" s="344"/>
      <c r="X898" s="344"/>
      <c r="Y898" s="344"/>
      <c r="Z898" s="344"/>
      <c r="AA898" s="344"/>
      <c r="AB898" s="344"/>
      <c r="AC898" s="344"/>
      <c r="AD898" s="311"/>
    </row>
    <row r="899" spans="1:30" ht="20.100000000000001" customHeight="1">
      <c r="A899" s="311"/>
      <c r="B899" s="311"/>
      <c r="C899" s="344"/>
      <c r="D899" s="120" t="s">
        <v>7804</v>
      </c>
      <c r="E899" s="344"/>
      <c r="F899" s="313">
        <v>2</v>
      </c>
      <c r="G899" s="314">
        <v>9.0909090909090917</v>
      </c>
      <c r="H899" s="313">
        <v>1</v>
      </c>
      <c r="I899" s="314">
        <v>5.5555555555555554</v>
      </c>
      <c r="J899" s="313"/>
      <c r="K899" s="314"/>
      <c r="L899" s="313"/>
      <c r="M899" s="314"/>
      <c r="N899" s="315"/>
      <c r="O899" s="316"/>
      <c r="P899" s="315"/>
      <c r="Q899" s="316"/>
      <c r="R899" s="315"/>
      <c r="S899" s="316"/>
      <c r="T899" s="315"/>
      <c r="U899" s="316"/>
      <c r="V899" s="447"/>
      <c r="W899" s="344"/>
      <c r="X899" s="344"/>
      <c r="Y899" s="344"/>
      <c r="Z899" s="344"/>
      <c r="AA899" s="344"/>
      <c r="AB899" s="344"/>
      <c r="AC899" s="344"/>
      <c r="AD899" s="311"/>
    </row>
    <row r="900" spans="1:30" ht="20.100000000000001" customHeight="1">
      <c r="A900" s="311"/>
      <c r="B900" s="311"/>
      <c r="C900" s="344"/>
      <c r="D900" s="120" t="s">
        <v>7805</v>
      </c>
      <c r="E900" s="344"/>
      <c r="F900" s="313">
        <v>5</v>
      </c>
      <c r="G900" s="314">
        <v>22.727272727272727</v>
      </c>
      <c r="H900" s="313">
        <v>4</v>
      </c>
      <c r="I900" s="314">
        <v>22.222222222222221</v>
      </c>
      <c r="J900" s="313">
        <v>3</v>
      </c>
      <c r="K900" s="314">
        <v>15.789473684210526</v>
      </c>
      <c r="L900" s="313">
        <v>1</v>
      </c>
      <c r="M900" s="314">
        <v>7.6923076923076925</v>
      </c>
      <c r="N900" s="315">
        <v>5</v>
      </c>
      <c r="O900" s="316">
        <v>33.299999999999997</v>
      </c>
      <c r="P900" s="315">
        <v>5</v>
      </c>
      <c r="Q900" s="316">
        <v>33.333333333333336</v>
      </c>
      <c r="R900" s="315">
        <v>11</v>
      </c>
      <c r="S900" s="316">
        <v>30.555555555555557</v>
      </c>
      <c r="T900" s="315"/>
      <c r="U900" s="316"/>
      <c r="V900" s="447"/>
      <c r="W900" s="344"/>
      <c r="X900" s="344"/>
      <c r="Y900" s="344"/>
      <c r="Z900" s="344"/>
      <c r="AA900" s="344"/>
      <c r="AB900" s="344"/>
      <c r="AC900" s="344"/>
      <c r="AD900" s="311"/>
    </row>
    <row r="901" spans="1:30" ht="20.100000000000001" customHeight="1">
      <c r="A901" s="311"/>
      <c r="B901" s="311"/>
      <c r="C901" s="344"/>
      <c r="D901" s="120" t="s">
        <v>6937</v>
      </c>
      <c r="E901" s="344"/>
      <c r="F901" s="313">
        <v>6</v>
      </c>
      <c r="G901" s="314">
        <v>27.272727272727273</v>
      </c>
      <c r="H901" s="313">
        <v>6</v>
      </c>
      <c r="I901" s="314">
        <v>33.333333333333336</v>
      </c>
      <c r="J901" s="313">
        <v>7</v>
      </c>
      <c r="K901" s="314">
        <v>36.842105263157897</v>
      </c>
      <c r="L901" s="313">
        <v>5</v>
      </c>
      <c r="M901" s="314">
        <v>38.46153846153846</v>
      </c>
      <c r="N901" s="315">
        <v>1</v>
      </c>
      <c r="O901" s="316">
        <v>6.7</v>
      </c>
      <c r="P901" s="315">
        <v>4</v>
      </c>
      <c r="Q901" s="316">
        <v>26.666666666666668</v>
      </c>
      <c r="R901" s="315">
        <v>10</v>
      </c>
      <c r="S901" s="316">
        <v>27.777777777777779</v>
      </c>
      <c r="T901" s="315"/>
      <c r="U901" s="316"/>
      <c r="V901" s="447"/>
      <c r="W901" s="344"/>
      <c r="X901" s="344"/>
      <c r="Y901" s="344"/>
      <c r="Z901" s="344"/>
      <c r="AA901" s="344"/>
      <c r="AB901" s="344"/>
      <c r="AC901" s="344"/>
      <c r="AD901" s="311"/>
    </row>
    <row r="902" spans="1:30" ht="20.100000000000001" customHeight="1">
      <c r="A902" s="311"/>
      <c r="B902" s="311"/>
      <c r="C902" s="344"/>
      <c r="D902" s="120" t="s">
        <v>7806</v>
      </c>
      <c r="E902" s="344"/>
      <c r="F902" s="313">
        <v>1</v>
      </c>
      <c r="G902" s="314">
        <v>4.5454545454545459</v>
      </c>
      <c r="H902" s="313"/>
      <c r="I902" s="314"/>
      <c r="J902" s="313">
        <v>2</v>
      </c>
      <c r="K902" s="314">
        <v>10.526315789473685</v>
      </c>
      <c r="L902" s="313">
        <v>1</v>
      </c>
      <c r="M902" s="314">
        <v>7.6923076923076925</v>
      </c>
      <c r="N902" s="315">
        <v>3</v>
      </c>
      <c r="O902" s="316">
        <v>20</v>
      </c>
      <c r="P902" s="315">
        <v>1</v>
      </c>
      <c r="Q902" s="316">
        <v>6.666666666666667</v>
      </c>
      <c r="R902" s="315">
        <v>7</v>
      </c>
      <c r="S902" s="316">
        <v>19.444444444444443</v>
      </c>
      <c r="T902" s="315"/>
      <c r="U902" s="316"/>
      <c r="V902" s="447"/>
      <c r="W902" s="344"/>
      <c r="X902" s="344"/>
      <c r="Y902" s="344"/>
      <c r="Z902" s="344"/>
      <c r="AA902" s="344"/>
      <c r="AB902" s="344"/>
      <c r="AC902" s="344"/>
      <c r="AD902" s="311"/>
    </row>
    <row r="903" spans="1:30" ht="20.100000000000001" customHeight="1">
      <c r="A903" s="311"/>
      <c r="B903" s="311"/>
      <c r="C903" s="344"/>
      <c r="D903" s="120" t="s">
        <v>7807</v>
      </c>
      <c r="E903" s="344"/>
      <c r="F903" s="313">
        <v>6</v>
      </c>
      <c r="G903" s="314">
        <v>27.272727272727273</v>
      </c>
      <c r="H903" s="313">
        <v>4</v>
      </c>
      <c r="I903" s="314">
        <v>22.222222222222221</v>
      </c>
      <c r="J903" s="313">
        <v>2</v>
      </c>
      <c r="K903" s="314">
        <v>10.526315789473685</v>
      </c>
      <c r="L903" s="313">
        <v>3</v>
      </c>
      <c r="M903" s="314">
        <v>23.076923076923077</v>
      </c>
      <c r="N903" s="315">
        <v>4</v>
      </c>
      <c r="O903" s="316">
        <v>26.7</v>
      </c>
      <c r="P903" s="315">
        <v>2</v>
      </c>
      <c r="Q903" s="316">
        <v>13.333333333333334</v>
      </c>
      <c r="R903" s="315">
        <v>5</v>
      </c>
      <c r="S903" s="316">
        <v>13.888888888888889</v>
      </c>
      <c r="T903" s="315"/>
      <c r="U903" s="316"/>
      <c r="V903" s="447"/>
      <c r="W903" s="344"/>
      <c r="X903" s="344"/>
      <c r="Y903" s="344"/>
      <c r="Z903" s="344"/>
      <c r="AA903" s="344"/>
      <c r="AB903" s="344"/>
      <c r="AC903" s="344"/>
      <c r="AD903" s="311"/>
    </row>
    <row r="904" spans="1:30" ht="20.100000000000001" customHeight="1">
      <c r="A904" s="311"/>
      <c r="B904" s="311"/>
      <c r="C904" s="344"/>
      <c r="D904" s="120" t="s">
        <v>7808</v>
      </c>
      <c r="E904" s="344"/>
      <c r="F904" s="313"/>
      <c r="G904" s="314"/>
      <c r="H904" s="313">
        <v>2</v>
      </c>
      <c r="I904" s="314">
        <v>11.111111111111111</v>
      </c>
      <c r="J904" s="313">
        <v>3</v>
      </c>
      <c r="K904" s="314">
        <v>15.789473684210526</v>
      </c>
      <c r="L904" s="313">
        <v>1</v>
      </c>
      <c r="M904" s="314">
        <v>7.6923076923076925</v>
      </c>
      <c r="N904" s="315">
        <v>1</v>
      </c>
      <c r="O904" s="316">
        <v>6.7</v>
      </c>
      <c r="P904" s="315">
        <v>3</v>
      </c>
      <c r="Q904" s="316">
        <v>20</v>
      </c>
      <c r="R904" s="315">
        <v>3</v>
      </c>
      <c r="S904" s="316">
        <v>8.3333333333333339</v>
      </c>
      <c r="T904" s="315"/>
      <c r="U904" s="316"/>
      <c r="V904" s="447"/>
      <c r="W904" s="344"/>
      <c r="X904" s="344"/>
      <c r="Y904" s="344"/>
      <c r="Z904" s="344"/>
      <c r="AA904" s="344"/>
      <c r="AB904" s="344"/>
      <c r="AC904" s="344"/>
      <c r="AD904" s="311"/>
    </row>
    <row r="905" spans="1:30" ht="20.100000000000001" customHeight="1">
      <c r="A905" s="311"/>
      <c r="B905" s="311"/>
      <c r="C905" s="344"/>
      <c r="D905" s="120" t="s">
        <v>7809</v>
      </c>
      <c r="E905" s="344"/>
      <c r="F905" s="313"/>
      <c r="G905" s="314"/>
      <c r="H905" s="313"/>
      <c r="I905" s="314"/>
      <c r="J905" s="313"/>
      <c r="K905" s="314"/>
      <c r="L905" s="313"/>
      <c r="M905" s="314"/>
      <c r="N905" s="315"/>
      <c r="O905" s="316"/>
      <c r="P905" s="315"/>
      <c r="Q905" s="316"/>
      <c r="R905" s="315"/>
      <c r="S905" s="316"/>
      <c r="T905" s="315"/>
      <c r="U905" s="316"/>
      <c r="V905" s="447"/>
      <c r="W905" s="344"/>
      <c r="X905" s="344"/>
      <c r="Y905" s="344"/>
      <c r="Z905" s="344"/>
      <c r="AA905" s="344"/>
      <c r="AB905" s="344"/>
      <c r="AC905" s="344"/>
      <c r="AD905" s="311"/>
    </row>
    <row r="906" spans="1:30" ht="20.100000000000001" customHeight="1">
      <c r="A906" s="311"/>
      <c r="B906" s="311"/>
      <c r="C906" s="344"/>
      <c r="D906" s="85" t="s">
        <v>1959</v>
      </c>
      <c r="E906" s="344"/>
      <c r="F906" s="313"/>
      <c r="G906" s="314"/>
      <c r="H906" s="313"/>
      <c r="I906" s="314"/>
      <c r="J906" s="313"/>
      <c r="K906" s="314"/>
      <c r="L906" s="313"/>
      <c r="M906" s="314"/>
      <c r="N906" s="315"/>
      <c r="O906" s="316"/>
      <c r="P906" s="315"/>
      <c r="Q906" s="316"/>
      <c r="R906" s="315"/>
      <c r="S906" s="316"/>
      <c r="T906" s="315"/>
      <c r="U906" s="316"/>
      <c r="V906" s="447"/>
      <c r="W906" s="344"/>
      <c r="X906" s="344"/>
      <c r="Y906" s="344"/>
      <c r="Z906" s="344"/>
      <c r="AA906" s="344"/>
      <c r="AB906" s="344"/>
      <c r="AC906" s="344"/>
      <c r="AD906" s="311"/>
    </row>
    <row r="907" spans="1:30" ht="20.100000000000001" customHeight="1">
      <c r="A907" s="311"/>
      <c r="B907" s="311"/>
      <c r="C907" s="344"/>
      <c r="D907" s="85" t="s">
        <v>1960</v>
      </c>
      <c r="E907" s="344"/>
      <c r="F907" s="313"/>
      <c r="G907" s="314"/>
      <c r="H907" s="313"/>
      <c r="I907" s="314"/>
      <c r="J907" s="313"/>
      <c r="K907" s="314"/>
      <c r="L907" s="313"/>
      <c r="M907" s="314"/>
      <c r="N907" s="315"/>
      <c r="O907" s="316"/>
      <c r="P907" s="315"/>
      <c r="Q907" s="316"/>
      <c r="R907" s="315"/>
      <c r="S907" s="316"/>
      <c r="T907" s="315"/>
      <c r="U907" s="316"/>
      <c r="V907" s="447"/>
      <c r="W907" s="344"/>
      <c r="X907" s="344"/>
      <c r="Y907" s="344"/>
      <c r="Z907" s="344"/>
      <c r="AA907" s="344"/>
      <c r="AB907" s="344"/>
      <c r="AC907" s="344"/>
      <c r="AD907" s="311"/>
    </row>
    <row r="908" spans="1:30" ht="20.100000000000001" customHeight="1">
      <c r="A908" s="9" t="s">
        <v>6003</v>
      </c>
      <c r="B908" s="9" t="s">
        <v>191</v>
      </c>
      <c r="C908" s="343" t="s">
        <v>7746</v>
      </c>
      <c r="D908" s="119" t="s">
        <v>1425</v>
      </c>
      <c r="E908" s="343" t="s">
        <v>7309</v>
      </c>
      <c r="F908" s="11"/>
      <c r="G908" s="12"/>
      <c r="H908" s="11"/>
      <c r="I908" s="12"/>
      <c r="J908" s="11"/>
      <c r="K908" s="12"/>
      <c r="L908" s="11"/>
      <c r="M908" s="12"/>
      <c r="N908" s="56"/>
      <c r="O908" s="57"/>
      <c r="P908" s="56"/>
      <c r="Q908" s="57"/>
      <c r="R908" s="56"/>
      <c r="S908" s="57"/>
      <c r="T908" s="56"/>
      <c r="U908" s="57"/>
      <c r="V908" s="446" t="s">
        <v>28</v>
      </c>
      <c r="W908" s="343" t="s">
        <v>7406</v>
      </c>
      <c r="X908" s="343" t="s">
        <v>7406</v>
      </c>
      <c r="Y908" s="343" t="s">
        <v>7406</v>
      </c>
      <c r="Z908" s="343" t="s">
        <v>7406</v>
      </c>
      <c r="AA908" s="343" t="s">
        <v>7406</v>
      </c>
      <c r="AB908" s="343" t="s">
        <v>7406</v>
      </c>
      <c r="AC908" s="343"/>
      <c r="AD908" s="9"/>
    </row>
    <row r="909" spans="1:30" ht="20.100000000000001" customHeight="1">
      <c r="A909" s="311"/>
      <c r="B909" s="311"/>
      <c r="C909" s="344"/>
      <c r="D909" s="120" t="s">
        <v>1426</v>
      </c>
      <c r="E909" s="344"/>
      <c r="F909" s="313"/>
      <c r="G909" s="314"/>
      <c r="H909" s="313">
        <v>1</v>
      </c>
      <c r="I909" s="314">
        <v>9.0909090909090917</v>
      </c>
      <c r="J909" s="313"/>
      <c r="K909" s="314"/>
      <c r="L909" s="313"/>
      <c r="M909" s="314"/>
      <c r="N909" s="315"/>
      <c r="O909" s="316"/>
      <c r="P909" s="315"/>
      <c r="Q909" s="316"/>
      <c r="R909" s="315"/>
      <c r="S909" s="316"/>
      <c r="T909" s="315"/>
      <c r="U909" s="316"/>
      <c r="V909" s="447"/>
      <c r="W909" s="344"/>
      <c r="X909" s="344"/>
      <c r="Y909" s="344"/>
      <c r="Z909" s="344"/>
      <c r="AA909" s="344"/>
      <c r="AB909" s="344"/>
      <c r="AC909" s="344"/>
      <c r="AD909" s="311"/>
    </row>
    <row r="910" spans="1:30" ht="20.100000000000001" customHeight="1">
      <c r="A910" s="311"/>
      <c r="B910" s="311"/>
      <c r="C910" s="344"/>
      <c r="D910" s="120" t="s">
        <v>1427</v>
      </c>
      <c r="E910" s="344"/>
      <c r="F910" s="313"/>
      <c r="G910" s="314"/>
      <c r="H910" s="313"/>
      <c r="I910" s="314"/>
      <c r="J910" s="313"/>
      <c r="K910" s="314"/>
      <c r="L910" s="313"/>
      <c r="M910" s="314"/>
      <c r="N910" s="315"/>
      <c r="O910" s="316"/>
      <c r="P910" s="315">
        <v>1</v>
      </c>
      <c r="Q910" s="316">
        <v>8.3333333333333339</v>
      </c>
      <c r="R910" s="315"/>
      <c r="S910" s="316"/>
      <c r="T910" s="315"/>
      <c r="U910" s="316"/>
      <c r="V910" s="447"/>
      <c r="W910" s="344"/>
      <c r="X910" s="344"/>
      <c r="Y910" s="344"/>
      <c r="Z910" s="344"/>
      <c r="AA910" s="344"/>
      <c r="AB910" s="344"/>
      <c r="AC910" s="344"/>
      <c r="AD910" s="311"/>
    </row>
    <row r="911" spans="1:30" ht="20.100000000000001" customHeight="1">
      <c r="A911" s="311"/>
      <c r="B911" s="311"/>
      <c r="C911" s="344"/>
      <c r="D911" s="120" t="s">
        <v>1428</v>
      </c>
      <c r="E911" s="344"/>
      <c r="F911" s="313"/>
      <c r="G911" s="314"/>
      <c r="H911" s="313"/>
      <c r="I911" s="314"/>
      <c r="J911" s="313"/>
      <c r="K911" s="314"/>
      <c r="L911" s="313"/>
      <c r="M911" s="314"/>
      <c r="N911" s="315"/>
      <c r="O911" s="316"/>
      <c r="P911" s="315"/>
      <c r="Q911" s="316"/>
      <c r="R911" s="315"/>
      <c r="S911" s="316"/>
      <c r="T911" s="315"/>
      <c r="U911" s="316"/>
      <c r="V911" s="447"/>
      <c r="W911" s="344"/>
      <c r="X911" s="344"/>
      <c r="Y911" s="344"/>
      <c r="Z911" s="344"/>
      <c r="AA911" s="344"/>
      <c r="AB911" s="344"/>
      <c r="AC911" s="344"/>
      <c r="AD911" s="311"/>
    </row>
    <row r="912" spans="1:30" ht="20.100000000000001" customHeight="1">
      <c r="A912" s="311"/>
      <c r="B912" s="311"/>
      <c r="C912" s="344"/>
      <c r="D912" s="120" t="s">
        <v>1429</v>
      </c>
      <c r="E912" s="344"/>
      <c r="F912" s="313"/>
      <c r="G912" s="314"/>
      <c r="H912" s="313"/>
      <c r="I912" s="314"/>
      <c r="J912" s="313"/>
      <c r="K912" s="314"/>
      <c r="L912" s="313"/>
      <c r="M912" s="314"/>
      <c r="N912" s="315"/>
      <c r="O912" s="316"/>
      <c r="P912" s="315"/>
      <c r="Q912" s="316"/>
      <c r="R912" s="315"/>
      <c r="S912" s="316"/>
      <c r="T912" s="315"/>
      <c r="U912" s="316"/>
      <c r="V912" s="447"/>
      <c r="W912" s="344"/>
      <c r="X912" s="344"/>
      <c r="Y912" s="344"/>
      <c r="Z912" s="344"/>
      <c r="AA912" s="344"/>
      <c r="AB912" s="344"/>
      <c r="AC912" s="344"/>
      <c r="AD912" s="311"/>
    </row>
    <row r="913" spans="1:30" ht="20.100000000000001" customHeight="1">
      <c r="A913" s="311"/>
      <c r="B913" s="311"/>
      <c r="C913" s="344"/>
      <c r="D913" s="120" t="s">
        <v>1430</v>
      </c>
      <c r="E913" s="344"/>
      <c r="F913" s="313"/>
      <c r="G913" s="314"/>
      <c r="H913" s="313"/>
      <c r="I913" s="314"/>
      <c r="J913" s="313"/>
      <c r="K913" s="314"/>
      <c r="L913" s="313"/>
      <c r="M913" s="314"/>
      <c r="N913" s="315"/>
      <c r="O913" s="316"/>
      <c r="P913" s="315"/>
      <c r="Q913" s="316"/>
      <c r="R913" s="315"/>
      <c r="S913" s="316"/>
      <c r="T913" s="315"/>
      <c r="U913" s="316"/>
      <c r="V913" s="447"/>
      <c r="W913" s="344"/>
      <c r="X913" s="344"/>
      <c r="Y913" s="344"/>
      <c r="Z913" s="344"/>
      <c r="AA913" s="344"/>
      <c r="AB913" s="344"/>
      <c r="AC913" s="344"/>
      <c r="AD913" s="311"/>
    </row>
    <row r="914" spans="1:30" ht="20.100000000000001" customHeight="1">
      <c r="A914" s="311"/>
      <c r="B914" s="311"/>
      <c r="C914" s="344"/>
      <c r="D914" s="120" t="s">
        <v>1431</v>
      </c>
      <c r="E914" s="344"/>
      <c r="F914" s="313"/>
      <c r="G914" s="314"/>
      <c r="H914" s="313"/>
      <c r="I914" s="314"/>
      <c r="J914" s="313">
        <v>1</v>
      </c>
      <c r="K914" s="314">
        <v>8.3333333333333339</v>
      </c>
      <c r="L914" s="313"/>
      <c r="M914" s="314"/>
      <c r="N914" s="315"/>
      <c r="O914" s="316"/>
      <c r="P914" s="315"/>
      <c r="Q914" s="316"/>
      <c r="R914" s="315"/>
      <c r="S914" s="316"/>
      <c r="T914" s="315"/>
      <c r="U914" s="316"/>
      <c r="V914" s="447"/>
      <c r="W914" s="344"/>
      <c r="X914" s="344"/>
      <c r="Y914" s="344"/>
      <c r="Z914" s="344"/>
      <c r="AA914" s="344"/>
      <c r="AB914" s="344"/>
      <c r="AC914" s="344"/>
      <c r="AD914" s="311"/>
    </row>
    <row r="915" spans="1:30" ht="20.100000000000001" customHeight="1">
      <c r="A915" s="311"/>
      <c r="B915" s="311"/>
      <c r="C915" s="344"/>
      <c r="D915" s="120" t="s">
        <v>1432</v>
      </c>
      <c r="E915" s="344"/>
      <c r="F915" s="313"/>
      <c r="G915" s="314"/>
      <c r="H915" s="313"/>
      <c r="I915" s="314"/>
      <c r="J915" s="313"/>
      <c r="K915" s="314"/>
      <c r="L915" s="313"/>
      <c r="M915" s="314"/>
      <c r="N915" s="315"/>
      <c r="O915" s="316"/>
      <c r="P915" s="315"/>
      <c r="Q915" s="316"/>
      <c r="R915" s="315">
        <v>2</v>
      </c>
      <c r="S915" s="316">
        <v>6.8965517241379306</v>
      </c>
      <c r="T915" s="315"/>
      <c r="U915" s="316"/>
      <c r="V915" s="447"/>
      <c r="W915" s="344"/>
      <c r="X915" s="344"/>
      <c r="Y915" s="344"/>
      <c r="Z915" s="344"/>
      <c r="AA915" s="344"/>
      <c r="AB915" s="344"/>
      <c r="AC915" s="344"/>
      <c r="AD915" s="311"/>
    </row>
    <row r="916" spans="1:30" ht="20.100000000000001" customHeight="1">
      <c r="A916" s="311"/>
      <c r="B916" s="311"/>
      <c r="C916" s="344"/>
      <c r="D916" s="120" t="s">
        <v>1433</v>
      </c>
      <c r="E916" s="344"/>
      <c r="F916" s="313"/>
      <c r="G916" s="314"/>
      <c r="H916" s="313"/>
      <c r="I916" s="314"/>
      <c r="J916" s="313"/>
      <c r="K916" s="314"/>
      <c r="L916" s="313"/>
      <c r="M916" s="314"/>
      <c r="N916" s="315"/>
      <c r="O916" s="316"/>
      <c r="P916" s="315"/>
      <c r="Q916" s="316"/>
      <c r="R916" s="315">
        <v>1</v>
      </c>
      <c r="S916" s="316">
        <v>3.4482758620689653</v>
      </c>
      <c r="T916" s="315"/>
      <c r="U916" s="316"/>
      <c r="V916" s="447"/>
      <c r="W916" s="344"/>
      <c r="X916" s="344"/>
      <c r="Y916" s="344"/>
      <c r="Z916" s="344"/>
      <c r="AA916" s="344"/>
      <c r="AB916" s="344"/>
      <c r="AC916" s="344"/>
      <c r="AD916" s="311"/>
    </row>
    <row r="917" spans="1:30" ht="20.100000000000001" customHeight="1">
      <c r="A917" s="311"/>
      <c r="B917" s="311"/>
      <c r="C917" s="344"/>
      <c r="D917" s="120" t="s">
        <v>7801</v>
      </c>
      <c r="E917" s="344"/>
      <c r="F917" s="313"/>
      <c r="G917" s="314"/>
      <c r="H917" s="313"/>
      <c r="I917" s="314"/>
      <c r="J917" s="313"/>
      <c r="K917" s="314"/>
      <c r="L917" s="313"/>
      <c r="M917" s="314"/>
      <c r="N917" s="315"/>
      <c r="O917" s="316"/>
      <c r="P917" s="315">
        <v>1</v>
      </c>
      <c r="Q917" s="316">
        <v>8.3333333333333339</v>
      </c>
      <c r="R917" s="315"/>
      <c r="S917" s="316"/>
      <c r="T917" s="315"/>
      <c r="U917" s="316"/>
      <c r="V917" s="447"/>
      <c r="W917" s="344"/>
      <c r="X917" s="344"/>
      <c r="Y917" s="344"/>
      <c r="Z917" s="344"/>
      <c r="AA917" s="344"/>
      <c r="AB917" s="344"/>
      <c r="AC917" s="344"/>
      <c r="AD917" s="311"/>
    </row>
    <row r="918" spans="1:30" ht="20.100000000000001" customHeight="1">
      <c r="A918" s="311"/>
      <c r="B918" s="311"/>
      <c r="C918" s="344"/>
      <c r="D918" s="120" t="s">
        <v>7802</v>
      </c>
      <c r="E918" s="344"/>
      <c r="F918" s="313"/>
      <c r="G918" s="314"/>
      <c r="H918" s="313"/>
      <c r="I918" s="314"/>
      <c r="J918" s="313"/>
      <c r="K918" s="314"/>
      <c r="L918" s="313"/>
      <c r="M918" s="314"/>
      <c r="N918" s="315"/>
      <c r="O918" s="316"/>
      <c r="P918" s="315">
        <v>1</v>
      </c>
      <c r="Q918" s="316">
        <v>8.3333333333333339</v>
      </c>
      <c r="R918" s="315">
        <v>1</v>
      </c>
      <c r="S918" s="316">
        <v>3.4482758620689653</v>
      </c>
      <c r="T918" s="315"/>
      <c r="U918" s="316"/>
      <c r="V918" s="447"/>
      <c r="W918" s="344"/>
      <c r="X918" s="344"/>
      <c r="Y918" s="344"/>
      <c r="Z918" s="344"/>
      <c r="AA918" s="344"/>
      <c r="AB918" s="344"/>
      <c r="AC918" s="344"/>
      <c r="AD918" s="311"/>
    </row>
    <row r="919" spans="1:30" ht="20.100000000000001" customHeight="1">
      <c r="A919" s="311"/>
      <c r="B919" s="311"/>
      <c r="C919" s="344"/>
      <c r="D919" s="120" t="s">
        <v>7803</v>
      </c>
      <c r="E919" s="344"/>
      <c r="F919" s="313"/>
      <c r="G919" s="314"/>
      <c r="H919" s="313"/>
      <c r="I919" s="314"/>
      <c r="J919" s="313"/>
      <c r="K919" s="314"/>
      <c r="L919" s="313">
        <v>1</v>
      </c>
      <c r="M919" s="314">
        <v>12.5</v>
      </c>
      <c r="N919" s="315"/>
      <c r="O919" s="316"/>
      <c r="P919" s="315"/>
      <c r="Q919" s="316"/>
      <c r="R919" s="315"/>
      <c r="S919" s="316"/>
      <c r="T919" s="315"/>
      <c r="U919" s="316"/>
      <c r="V919" s="447"/>
      <c r="W919" s="344"/>
      <c r="X919" s="344"/>
      <c r="Y919" s="344"/>
      <c r="Z919" s="344"/>
      <c r="AA919" s="344"/>
      <c r="AB919" s="344"/>
      <c r="AC919" s="344"/>
      <c r="AD919" s="311"/>
    </row>
    <row r="920" spans="1:30" ht="20.100000000000001" customHeight="1">
      <c r="A920" s="311"/>
      <c r="B920" s="311"/>
      <c r="C920" s="344"/>
      <c r="D920" s="120" t="s">
        <v>7804</v>
      </c>
      <c r="E920" s="344"/>
      <c r="F920" s="313"/>
      <c r="G920" s="314"/>
      <c r="H920" s="313">
        <v>1</v>
      </c>
      <c r="I920" s="314">
        <v>9.0909090909090917</v>
      </c>
      <c r="J920" s="313"/>
      <c r="K920" s="314"/>
      <c r="L920" s="313"/>
      <c r="M920" s="314"/>
      <c r="N920" s="315"/>
      <c r="O920" s="316"/>
      <c r="P920" s="315"/>
      <c r="Q920" s="316"/>
      <c r="R920" s="315"/>
      <c r="S920" s="316"/>
      <c r="T920" s="315"/>
      <c r="U920" s="316"/>
      <c r="V920" s="447"/>
      <c r="W920" s="344"/>
      <c r="X920" s="344"/>
      <c r="Y920" s="344"/>
      <c r="Z920" s="344"/>
      <c r="AA920" s="344"/>
      <c r="AB920" s="344"/>
      <c r="AC920" s="344"/>
      <c r="AD920" s="311"/>
    </row>
    <row r="921" spans="1:30" ht="20.100000000000001" customHeight="1">
      <c r="A921" s="311"/>
      <c r="B921" s="311"/>
      <c r="C921" s="344"/>
      <c r="D921" s="120" t="s">
        <v>7805</v>
      </c>
      <c r="E921" s="344"/>
      <c r="F921" s="313"/>
      <c r="G921" s="314"/>
      <c r="H921" s="313"/>
      <c r="I921" s="314"/>
      <c r="J921" s="313"/>
      <c r="K921" s="314"/>
      <c r="L921" s="313"/>
      <c r="M921" s="314"/>
      <c r="N921" s="315"/>
      <c r="O921" s="316"/>
      <c r="P921" s="315"/>
      <c r="Q921" s="316"/>
      <c r="R921" s="315"/>
      <c r="S921" s="316"/>
      <c r="T921" s="315"/>
      <c r="U921" s="316"/>
      <c r="V921" s="447"/>
      <c r="W921" s="344"/>
      <c r="X921" s="344"/>
      <c r="Y921" s="344"/>
      <c r="Z921" s="344"/>
      <c r="AA921" s="344"/>
      <c r="AB921" s="344"/>
      <c r="AC921" s="344"/>
      <c r="AD921" s="311"/>
    </row>
    <row r="922" spans="1:30" ht="20.100000000000001" customHeight="1">
      <c r="A922" s="311"/>
      <c r="B922" s="311"/>
      <c r="C922" s="344"/>
      <c r="D922" s="120" t="s">
        <v>6937</v>
      </c>
      <c r="E922" s="344"/>
      <c r="F922" s="313">
        <v>3</v>
      </c>
      <c r="G922" s="314">
        <v>25</v>
      </c>
      <c r="H922" s="313">
        <v>3</v>
      </c>
      <c r="I922" s="314">
        <v>27.272727272727273</v>
      </c>
      <c r="J922" s="313">
        <v>1</v>
      </c>
      <c r="K922" s="314">
        <v>8.3333333333333339</v>
      </c>
      <c r="L922" s="313">
        <v>1</v>
      </c>
      <c r="M922" s="314">
        <v>12.5</v>
      </c>
      <c r="N922" s="315">
        <v>4</v>
      </c>
      <c r="O922" s="316">
        <v>36.4</v>
      </c>
      <c r="P922" s="315">
        <v>4</v>
      </c>
      <c r="Q922" s="316">
        <v>33.333333333333336</v>
      </c>
      <c r="R922" s="315">
        <v>9</v>
      </c>
      <c r="S922" s="316">
        <v>31.03448275862069</v>
      </c>
      <c r="T922" s="315"/>
      <c r="U922" s="316"/>
      <c r="V922" s="447"/>
      <c r="W922" s="344"/>
      <c r="X922" s="344"/>
      <c r="Y922" s="344"/>
      <c r="Z922" s="344"/>
      <c r="AA922" s="344"/>
      <c r="AB922" s="344"/>
      <c r="AC922" s="344"/>
      <c r="AD922" s="311"/>
    </row>
    <row r="923" spans="1:30" ht="20.100000000000001" customHeight="1">
      <c r="A923" s="311"/>
      <c r="B923" s="311"/>
      <c r="C923" s="344"/>
      <c r="D923" s="120" t="s">
        <v>7806</v>
      </c>
      <c r="E923" s="344"/>
      <c r="F923" s="313">
        <v>3</v>
      </c>
      <c r="G923" s="314">
        <v>25</v>
      </c>
      <c r="H923" s="313">
        <v>1</v>
      </c>
      <c r="I923" s="314">
        <v>9.0909090909090917</v>
      </c>
      <c r="J923" s="313">
        <v>2</v>
      </c>
      <c r="K923" s="314">
        <v>16.666666666666668</v>
      </c>
      <c r="L923" s="313"/>
      <c r="M923" s="314"/>
      <c r="N923" s="315"/>
      <c r="O923" s="316"/>
      <c r="P923" s="315">
        <v>1</v>
      </c>
      <c r="Q923" s="316">
        <v>8.3333333333333339</v>
      </c>
      <c r="R923" s="315">
        <v>5</v>
      </c>
      <c r="S923" s="316">
        <v>17.241379310344829</v>
      </c>
      <c r="T923" s="315"/>
      <c r="U923" s="316"/>
      <c r="V923" s="447"/>
      <c r="W923" s="344"/>
      <c r="X923" s="344"/>
      <c r="Y923" s="344"/>
      <c r="Z923" s="344"/>
      <c r="AA923" s="344"/>
      <c r="AB923" s="344"/>
      <c r="AC923" s="344"/>
      <c r="AD923" s="311"/>
    </row>
    <row r="924" spans="1:30" ht="20.100000000000001" customHeight="1">
      <c r="A924" s="311"/>
      <c r="B924" s="311"/>
      <c r="C924" s="344"/>
      <c r="D924" s="120" t="s">
        <v>7807</v>
      </c>
      <c r="E924" s="344"/>
      <c r="F924" s="313">
        <v>3</v>
      </c>
      <c r="G924" s="314">
        <v>25</v>
      </c>
      <c r="H924" s="313">
        <v>3</v>
      </c>
      <c r="I924" s="314">
        <v>27.272727272727273</v>
      </c>
      <c r="J924" s="313">
        <v>6</v>
      </c>
      <c r="K924" s="314">
        <v>50</v>
      </c>
      <c r="L924" s="313">
        <v>6</v>
      </c>
      <c r="M924" s="314">
        <v>75</v>
      </c>
      <c r="N924" s="315">
        <v>5</v>
      </c>
      <c r="O924" s="316">
        <v>45.5</v>
      </c>
      <c r="P924" s="315">
        <v>4</v>
      </c>
      <c r="Q924" s="316">
        <v>33.333333333333336</v>
      </c>
      <c r="R924" s="315">
        <v>9</v>
      </c>
      <c r="S924" s="316">
        <v>31.03448275862069</v>
      </c>
      <c r="T924" s="315"/>
      <c r="U924" s="316"/>
      <c r="V924" s="447"/>
      <c r="W924" s="344"/>
      <c r="X924" s="344"/>
      <c r="Y924" s="344"/>
      <c r="Z924" s="344"/>
      <c r="AA924" s="344"/>
      <c r="AB924" s="344"/>
      <c r="AC924" s="344"/>
      <c r="AD924" s="311"/>
    </row>
    <row r="925" spans="1:30" ht="20.100000000000001" customHeight="1">
      <c r="A925" s="311"/>
      <c r="B925" s="311"/>
      <c r="C925" s="344"/>
      <c r="D925" s="120" t="s">
        <v>7808</v>
      </c>
      <c r="E925" s="344"/>
      <c r="F925" s="313">
        <v>3</v>
      </c>
      <c r="G925" s="314">
        <v>25</v>
      </c>
      <c r="H925" s="313">
        <v>2</v>
      </c>
      <c r="I925" s="314">
        <v>18.181818181818183</v>
      </c>
      <c r="J925" s="313">
        <v>2</v>
      </c>
      <c r="K925" s="314">
        <v>16.666666666666668</v>
      </c>
      <c r="L925" s="313"/>
      <c r="M925" s="314"/>
      <c r="N925" s="315">
        <v>2</v>
      </c>
      <c r="O925" s="316">
        <v>18.2</v>
      </c>
      <c r="P925" s="315"/>
      <c r="Q925" s="316"/>
      <c r="R925" s="315">
        <v>2</v>
      </c>
      <c r="S925" s="316">
        <v>6.8965517241379306</v>
      </c>
      <c r="T925" s="315"/>
      <c r="U925" s="316"/>
      <c r="V925" s="447"/>
      <c r="W925" s="344"/>
      <c r="X925" s="344"/>
      <c r="Y925" s="344"/>
      <c r="Z925" s="344"/>
      <c r="AA925" s="344"/>
      <c r="AB925" s="344"/>
      <c r="AC925" s="344"/>
      <c r="AD925" s="311"/>
    </row>
    <row r="926" spans="1:30" ht="20.100000000000001" customHeight="1">
      <c r="A926" s="311"/>
      <c r="B926" s="311"/>
      <c r="C926" s="344"/>
      <c r="D926" s="120" t="s">
        <v>7809</v>
      </c>
      <c r="E926" s="344"/>
      <c r="F926" s="313"/>
      <c r="G926" s="314"/>
      <c r="H926" s="313"/>
      <c r="I926" s="314"/>
      <c r="J926" s="313"/>
      <c r="K926" s="314"/>
      <c r="L926" s="313"/>
      <c r="M926" s="314"/>
      <c r="N926" s="315"/>
      <c r="O926" s="316"/>
      <c r="P926" s="315"/>
      <c r="Q926" s="316"/>
      <c r="R926" s="315"/>
      <c r="S926" s="316"/>
      <c r="T926" s="315"/>
      <c r="U926" s="316"/>
      <c r="V926" s="447"/>
      <c r="W926" s="344"/>
      <c r="X926" s="344"/>
      <c r="Y926" s="344"/>
      <c r="Z926" s="344"/>
      <c r="AA926" s="344"/>
      <c r="AB926" s="344"/>
      <c r="AC926" s="344"/>
      <c r="AD926" s="311"/>
    </row>
    <row r="927" spans="1:30" ht="20.100000000000001" customHeight="1">
      <c r="A927" s="311"/>
      <c r="B927" s="311"/>
      <c r="C927" s="344"/>
      <c r="D927" s="85" t="s">
        <v>1959</v>
      </c>
      <c r="E927" s="344"/>
      <c r="F927" s="313"/>
      <c r="G927" s="314"/>
      <c r="H927" s="313"/>
      <c r="I927" s="314"/>
      <c r="J927" s="313"/>
      <c r="K927" s="314"/>
      <c r="L927" s="313"/>
      <c r="M927" s="314"/>
      <c r="N927" s="315"/>
      <c r="O927" s="316"/>
      <c r="P927" s="315"/>
      <c r="Q927" s="316"/>
      <c r="R927" s="315"/>
      <c r="S927" s="316"/>
      <c r="T927" s="315"/>
      <c r="U927" s="316"/>
      <c r="V927" s="447"/>
      <c r="W927" s="344"/>
      <c r="X927" s="344"/>
      <c r="Y927" s="344"/>
      <c r="Z927" s="344"/>
      <c r="AA927" s="344"/>
      <c r="AB927" s="344"/>
      <c r="AC927" s="344"/>
      <c r="AD927" s="311"/>
    </row>
    <row r="928" spans="1:30" ht="20.100000000000001" customHeight="1">
      <c r="A928" s="311"/>
      <c r="B928" s="311"/>
      <c r="C928" s="344"/>
      <c r="D928" s="85" t="s">
        <v>1960</v>
      </c>
      <c r="E928" s="344"/>
      <c r="F928" s="313"/>
      <c r="G928" s="314"/>
      <c r="H928" s="313"/>
      <c r="I928" s="314"/>
      <c r="J928" s="313"/>
      <c r="K928" s="314"/>
      <c r="L928" s="313"/>
      <c r="M928" s="314"/>
      <c r="N928" s="315"/>
      <c r="O928" s="316"/>
      <c r="P928" s="315"/>
      <c r="Q928" s="316"/>
      <c r="R928" s="315"/>
      <c r="S928" s="316"/>
      <c r="T928" s="315"/>
      <c r="U928" s="316"/>
      <c r="V928" s="447"/>
      <c r="W928" s="344"/>
      <c r="X928" s="344"/>
      <c r="Y928" s="344"/>
      <c r="Z928" s="344"/>
      <c r="AA928" s="344"/>
      <c r="AB928" s="344"/>
      <c r="AC928" s="344"/>
      <c r="AD928" s="311"/>
    </row>
    <row r="929" spans="1:30" ht="20.100000000000001" customHeight="1">
      <c r="A929" s="9" t="s">
        <v>6004</v>
      </c>
      <c r="B929" s="9" t="s">
        <v>192</v>
      </c>
      <c r="C929" s="343" t="s">
        <v>7746</v>
      </c>
      <c r="D929" s="119" t="s">
        <v>1425</v>
      </c>
      <c r="E929" s="343" t="s">
        <v>7309</v>
      </c>
      <c r="F929" s="11"/>
      <c r="G929" s="12"/>
      <c r="H929" s="11"/>
      <c r="I929" s="12"/>
      <c r="J929" s="11"/>
      <c r="K929" s="12"/>
      <c r="L929" s="11"/>
      <c r="M929" s="12"/>
      <c r="N929" s="56"/>
      <c r="O929" s="57"/>
      <c r="P929" s="56"/>
      <c r="Q929" s="57"/>
      <c r="R929" s="56"/>
      <c r="S929" s="57"/>
      <c r="T929" s="56"/>
      <c r="U929" s="57"/>
      <c r="V929" s="446" t="s">
        <v>28</v>
      </c>
      <c r="W929" s="343" t="s">
        <v>7406</v>
      </c>
      <c r="X929" s="343" t="s">
        <v>7406</v>
      </c>
      <c r="Y929" s="343" t="s">
        <v>7406</v>
      </c>
      <c r="Z929" s="343" t="s">
        <v>7406</v>
      </c>
      <c r="AA929" s="343" t="s">
        <v>7406</v>
      </c>
      <c r="AB929" s="343" t="s">
        <v>7406</v>
      </c>
      <c r="AC929" s="343"/>
      <c r="AD929" s="9"/>
    </row>
    <row r="930" spans="1:30" ht="20.100000000000001" customHeight="1">
      <c r="A930" s="311"/>
      <c r="B930" s="311"/>
      <c r="C930" s="344"/>
      <c r="D930" s="120" t="s">
        <v>1426</v>
      </c>
      <c r="E930" s="344"/>
      <c r="F930" s="313">
        <v>1</v>
      </c>
      <c r="G930" s="314">
        <v>14.285714285714286</v>
      </c>
      <c r="H930" s="313"/>
      <c r="I930" s="314"/>
      <c r="J930" s="313"/>
      <c r="K930" s="314"/>
      <c r="L930" s="313"/>
      <c r="M930" s="314"/>
      <c r="N930" s="315"/>
      <c r="O930" s="316"/>
      <c r="P930" s="315"/>
      <c r="Q930" s="316"/>
      <c r="R930" s="315"/>
      <c r="S930" s="316"/>
      <c r="T930" s="315"/>
      <c r="U930" s="316"/>
      <c r="V930" s="447"/>
      <c r="W930" s="344"/>
      <c r="X930" s="344"/>
      <c r="Y930" s="344"/>
      <c r="Z930" s="344"/>
      <c r="AA930" s="344"/>
      <c r="AB930" s="344"/>
      <c r="AC930" s="344"/>
      <c r="AD930" s="311"/>
    </row>
    <row r="931" spans="1:30" ht="20.100000000000001" customHeight="1">
      <c r="A931" s="311"/>
      <c r="B931" s="311"/>
      <c r="C931" s="344"/>
      <c r="D931" s="120" t="s">
        <v>1427</v>
      </c>
      <c r="E931" s="344"/>
      <c r="F931" s="313"/>
      <c r="G931" s="314"/>
      <c r="H931" s="313"/>
      <c r="I931" s="314"/>
      <c r="J931" s="313"/>
      <c r="K931" s="314"/>
      <c r="L931" s="313"/>
      <c r="M931" s="314"/>
      <c r="N931" s="315"/>
      <c r="O931" s="316"/>
      <c r="P931" s="315"/>
      <c r="Q931" s="316"/>
      <c r="R931" s="315"/>
      <c r="S931" s="316"/>
      <c r="T931" s="315"/>
      <c r="U931" s="316"/>
      <c r="V931" s="447"/>
      <c r="W931" s="344"/>
      <c r="X931" s="344"/>
      <c r="Y931" s="344"/>
      <c r="Z931" s="344"/>
      <c r="AA931" s="344"/>
      <c r="AB931" s="344"/>
      <c r="AC931" s="344"/>
      <c r="AD931" s="311"/>
    </row>
    <row r="932" spans="1:30" ht="20.100000000000001" customHeight="1">
      <c r="A932" s="311"/>
      <c r="B932" s="311"/>
      <c r="C932" s="344"/>
      <c r="D932" s="120" t="s">
        <v>1428</v>
      </c>
      <c r="E932" s="344"/>
      <c r="F932" s="313"/>
      <c r="G932" s="314"/>
      <c r="H932" s="313"/>
      <c r="I932" s="314"/>
      <c r="J932" s="313"/>
      <c r="K932" s="314"/>
      <c r="L932" s="313"/>
      <c r="M932" s="314"/>
      <c r="N932" s="315"/>
      <c r="O932" s="316"/>
      <c r="P932" s="315"/>
      <c r="Q932" s="316"/>
      <c r="R932" s="315"/>
      <c r="S932" s="316"/>
      <c r="T932" s="315"/>
      <c r="U932" s="316"/>
      <c r="V932" s="447"/>
      <c r="W932" s="344"/>
      <c r="X932" s="344"/>
      <c r="Y932" s="344"/>
      <c r="Z932" s="344"/>
      <c r="AA932" s="344"/>
      <c r="AB932" s="344"/>
      <c r="AC932" s="344"/>
      <c r="AD932" s="311"/>
    </row>
    <row r="933" spans="1:30" ht="20.100000000000001" customHeight="1">
      <c r="A933" s="311"/>
      <c r="B933" s="311"/>
      <c r="C933" s="344"/>
      <c r="D933" s="120" t="s">
        <v>1429</v>
      </c>
      <c r="E933" s="344"/>
      <c r="F933" s="313"/>
      <c r="G933" s="314"/>
      <c r="H933" s="313"/>
      <c r="I933" s="314"/>
      <c r="J933" s="313"/>
      <c r="K933" s="314"/>
      <c r="L933" s="313"/>
      <c r="M933" s="314"/>
      <c r="N933" s="315"/>
      <c r="O933" s="316"/>
      <c r="P933" s="315"/>
      <c r="Q933" s="316"/>
      <c r="R933" s="315"/>
      <c r="S933" s="316"/>
      <c r="T933" s="315"/>
      <c r="U933" s="316"/>
      <c r="V933" s="447"/>
      <c r="W933" s="344"/>
      <c r="X933" s="344"/>
      <c r="Y933" s="344"/>
      <c r="Z933" s="344"/>
      <c r="AA933" s="344"/>
      <c r="AB933" s="344"/>
      <c r="AC933" s="344"/>
      <c r="AD933" s="311"/>
    </row>
    <row r="934" spans="1:30" ht="20.100000000000001" customHeight="1">
      <c r="A934" s="311"/>
      <c r="B934" s="311"/>
      <c r="C934" s="344"/>
      <c r="D934" s="120" t="s">
        <v>1430</v>
      </c>
      <c r="E934" s="344"/>
      <c r="F934" s="313"/>
      <c r="G934" s="314"/>
      <c r="H934" s="313"/>
      <c r="I934" s="314"/>
      <c r="J934" s="313"/>
      <c r="K934" s="314"/>
      <c r="L934" s="313"/>
      <c r="M934" s="314"/>
      <c r="N934" s="315"/>
      <c r="O934" s="316"/>
      <c r="P934" s="315"/>
      <c r="Q934" s="316"/>
      <c r="R934" s="315"/>
      <c r="S934" s="316"/>
      <c r="T934" s="315"/>
      <c r="U934" s="316"/>
      <c r="V934" s="447"/>
      <c r="W934" s="344"/>
      <c r="X934" s="344"/>
      <c r="Y934" s="344"/>
      <c r="Z934" s="344"/>
      <c r="AA934" s="344"/>
      <c r="AB934" s="344"/>
      <c r="AC934" s="344"/>
      <c r="AD934" s="311"/>
    </row>
    <row r="935" spans="1:30" ht="20.100000000000001" customHeight="1">
      <c r="A935" s="311"/>
      <c r="B935" s="311"/>
      <c r="C935" s="344"/>
      <c r="D935" s="120" t="s">
        <v>1431</v>
      </c>
      <c r="E935" s="344"/>
      <c r="F935" s="313"/>
      <c r="G935" s="314"/>
      <c r="H935" s="313"/>
      <c r="I935" s="314"/>
      <c r="J935" s="313"/>
      <c r="K935" s="314"/>
      <c r="L935" s="313"/>
      <c r="M935" s="314"/>
      <c r="N935" s="315"/>
      <c r="O935" s="316"/>
      <c r="P935" s="315">
        <v>1</v>
      </c>
      <c r="Q935" s="316">
        <v>16.666666666666668</v>
      </c>
      <c r="R935" s="315"/>
      <c r="S935" s="316"/>
      <c r="T935" s="315"/>
      <c r="U935" s="316"/>
      <c r="V935" s="447"/>
      <c r="W935" s="344"/>
      <c r="X935" s="344"/>
      <c r="Y935" s="344"/>
      <c r="Z935" s="344"/>
      <c r="AA935" s="344"/>
      <c r="AB935" s="344"/>
      <c r="AC935" s="344"/>
      <c r="AD935" s="311"/>
    </row>
    <row r="936" spans="1:30" ht="20.100000000000001" customHeight="1">
      <c r="A936" s="311"/>
      <c r="B936" s="311"/>
      <c r="C936" s="344"/>
      <c r="D936" s="120" t="s">
        <v>1432</v>
      </c>
      <c r="E936" s="344"/>
      <c r="F936" s="313"/>
      <c r="G936" s="314"/>
      <c r="H936" s="313"/>
      <c r="I936" s="314"/>
      <c r="J936" s="313"/>
      <c r="K936" s="314"/>
      <c r="L936" s="313"/>
      <c r="M936" s="314"/>
      <c r="N936" s="315"/>
      <c r="O936" s="316"/>
      <c r="P936" s="315"/>
      <c r="Q936" s="316"/>
      <c r="R936" s="315"/>
      <c r="S936" s="316"/>
      <c r="T936" s="315"/>
      <c r="U936" s="316"/>
      <c r="V936" s="447"/>
      <c r="W936" s="344"/>
      <c r="X936" s="344"/>
      <c r="Y936" s="344"/>
      <c r="Z936" s="344"/>
      <c r="AA936" s="344"/>
      <c r="AB936" s="344"/>
      <c r="AC936" s="344"/>
      <c r="AD936" s="311"/>
    </row>
    <row r="937" spans="1:30" ht="20.100000000000001" customHeight="1">
      <c r="A937" s="311"/>
      <c r="B937" s="311"/>
      <c r="C937" s="344"/>
      <c r="D937" s="120" t="s">
        <v>1433</v>
      </c>
      <c r="E937" s="344"/>
      <c r="F937" s="313"/>
      <c r="G937" s="314"/>
      <c r="H937" s="313"/>
      <c r="I937" s="314"/>
      <c r="J937" s="313"/>
      <c r="K937" s="314"/>
      <c r="L937" s="313"/>
      <c r="M937" s="314"/>
      <c r="N937" s="315"/>
      <c r="O937" s="316"/>
      <c r="P937" s="315"/>
      <c r="Q937" s="316"/>
      <c r="R937" s="315">
        <v>2</v>
      </c>
      <c r="S937" s="316">
        <v>9.0909090909090917</v>
      </c>
      <c r="T937" s="315"/>
      <c r="U937" s="316"/>
      <c r="V937" s="447"/>
      <c r="W937" s="344"/>
      <c r="X937" s="344"/>
      <c r="Y937" s="344"/>
      <c r="Z937" s="344"/>
      <c r="AA937" s="344"/>
      <c r="AB937" s="344"/>
      <c r="AC937" s="344"/>
      <c r="AD937" s="311"/>
    </row>
    <row r="938" spans="1:30" ht="20.100000000000001" customHeight="1">
      <c r="A938" s="311"/>
      <c r="B938" s="311"/>
      <c r="C938" s="344"/>
      <c r="D938" s="120" t="s">
        <v>7801</v>
      </c>
      <c r="E938" s="344"/>
      <c r="F938" s="313"/>
      <c r="G938" s="314"/>
      <c r="H938" s="313"/>
      <c r="I938" s="314"/>
      <c r="J938" s="313">
        <v>1</v>
      </c>
      <c r="K938" s="314">
        <v>16.666666666666668</v>
      </c>
      <c r="L938" s="313"/>
      <c r="M938" s="314"/>
      <c r="N938" s="315">
        <v>1</v>
      </c>
      <c r="O938" s="316">
        <v>20</v>
      </c>
      <c r="P938" s="315"/>
      <c r="Q938" s="316"/>
      <c r="R938" s="315"/>
      <c r="S938" s="316"/>
      <c r="T938" s="315"/>
      <c r="U938" s="316"/>
      <c r="V938" s="447"/>
      <c r="W938" s="344"/>
      <c r="X938" s="344"/>
      <c r="Y938" s="344"/>
      <c r="Z938" s="344"/>
      <c r="AA938" s="344"/>
      <c r="AB938" s="344"/>
      <c r="AC938" s="344"/>
      <c r="AD938" s="311"/>
    </row>
    <row r="939" spans="1:30" ht="20.100000000000001" customHeight="1">
      <c r="A939" s="311"/>
      <c r="B939" s="311"/>
      <c r="C939" s="344"/>
      <c r="D939" s="120" t="s">
        <v>7802</v>
      </c>
      <c r="E939" s="344"/>
      <c r="F939" s="313"/>
      <c r="G939" s="314"/>
      <c r="H939" s="313"/>
      <c r="I939" s="314"/>
      <c r="J939" s="313"/>
      <c r="K939" s="314"/>
      <c r="L939" s="313"/>
      <c r="M939" s="314"/>
      <c r="N939" s="315"/>
      <c r="O939" s="316"/>
      <c r="P939" s="315"/>
      <c r="Q939" s="316"/>
      <c r="R939" s="315"/>
      <c r="S939" s="316"/>
      <c r="T939" s="315"/>
      <c r="U939" s="316"/>
      <c r="V939" s="447"/>
      <c r="W939" s="344"/>
      <c r="X939" s="344"/>
      <c r="Y939" s="344"/>
      <c r="Z939" s="344"/>
      <c r="AA939" s="344"/>
      <c r="AB939" s="344"/>
      <c r="AC939" s="344"/>
      <c r="AD939" s="311"/>
    </row>
    <row r="940" spans="1:30" ht="20.100000000000001" customHeight="1">
      <c r="A940" s="311"/>
      <c r="B940" s="311"/>
      <c r="C940" s="344"/>
      <c r="D940" s="120" t="s">
        <v>7803</v>
      </c>
      <c r="E940" s="344"/>
      <c r="F940" s="313"/>
      <c r="G940" s="314"/>
      <c r="H940" s="313"/>
      <c r="I940" s="314"/>
      <c r="J940" s="313"/>
      <c r="K940" s="314"/>
      <c r="L940" s="313"/>
      <c r="M940" s="314"/>
      <c r="N940" s="315"/>
      <c r="O940" s="316"/>
      <c r="P940" s="315">
        <v>1</v>
      </c>
      <c r="Q940" s="316">
        <v>16.666666666666668</v>
      </c>
      <c r="R940" s="315">
        <v>1</v>
      </c>
      <c r="S940" s="316">
        <v>4.5454545454545459</v>
      </c>
      <c r="T940" s="315"/>
      <c r="U940" s="316"/>
      <c r="V940" s="447"/>
      <c r="W940" s="344"/>
      <c r="X940" s="344"/>
      <c r="Y940" s="344"/>
      <c r="Z940" s="344"/>
      <c r="AA940" s="344"/>
      <c r="AB940" s="344"/>
      <c r="AC940" s="344"/>
      <c r="AD940" s="311"/>
    </row>
    <row r="941" spans="1:30" ht="20.100000000000001" customHeight="1">
      <c r="A941" s="311"/>
      <c r="B941" s="311"/>
      <c r="C941" s="344"/>
      <c r="D941" s="120" t="s">
        <v>7804</v>
      </c>
      <c r="E941" s="344"/>
      <c r="F941" s="313"/>
      <c r="G941" s="314"/>
      <c r="H941" s="313"/>
      <c r="I941" s="314"/>
      <c r="J941" s="313"/>
      <c r="K941" s="314"/>
      <c r="L941" s="313"/>
      <c r="M941" s="314"/>
      <c r="N941" s="315"/>
      <c r="O941" s="316"/>
      <c r="P941" s="315"/>
      <c r="Q941" s="316"/>
      <c r="R941" s="315"/>
      <c r="S941" s="316"/>
      <c r="T941" s="315"/>
      <c r="U941" s="316"/>
      <c r="V941" s="447"/>
      <c r="W941" s="344"/>
      <c r="X941" s="344"/>
      <c r="Y941" s="344"/>
      <c r="Z941" s="344"/>
      <c r="AA941" s="344"/>
      <c r="AB941" s="344"/>
      <c r="AC941" s="344"/>
      <c r="AD941" s="311"/>
    </row>
    <row r="942" spans="1:30" ht="20.100000000000001" customHeight="1">
      <c r="A942" s="311"/>
      <c r="B942" s="311"/>
      <c r="C942" s="344"/>
      <c r="D942" s="120" t="s">
        <v>7805</v>
      </c>
      <c r="E942" s="344"/>
      <c r="F942" s="313"/>
      <c r="G942" s="314"/>
      <c r="H942" s="313"/>
      <c r="I942" s="314"/>
      <c r="J942" s="313"/>
      <c r="K942" s="314"/>
      <c r="L942" s="313"/>
      <c r="M942" s="314"/>
      <c r="N942" s="315"/>
      <c r="O942" s="316"/>
      <c r="P942" s="315"/>
      <c r="Q942" s="316"/>
      <c r="R942" s="315">
        <v>1</v>
      </c>
      <c r="S942" s="316">
        <v>4.5454545454545459</v>
      </c>
      <c r="T942" s="315"/>
      <c r="U942" s="316"/>
      <c r="V942" s="447"/>
      <c r="W942" s="344"/>
      <c r="X942" s="344"/>
      <c r="Y942" s="344"/>
      <c r="Z942" s="344"/>
      <c r="AA942" s="344"/>
      <c r="AB942" s="344"/>
      <c r="AC942" s="344"/>
      <c r="AD942" s="311"/>
    </row>
    <row r="943" spans="1:30" ht="20.100000000000001" customHeight="1">
      <c r="A943" s="311"/>
      <c r="B943" s="311"/>
      <c r="C943" s="344"/>
      <c r="D943" s="120" t="s">
        <v>6937</v>
      </c>
      <c r="E943" s="344"/>
      <c r="F943" s="313"/>
      <c r="G943" s="314"/>
      <c r="H943" s="313"/>
      <c r="I943" s="314"/>
      <c r="J943" s="313"/>
      <c r="K943" s="314"/>
      <c r="L943" s="313"/>
      <c r="M943" s="314"/>
      <c r="N943" s="315"/>
      <c r="O943" s="316"/>
      <c r="P943" s="315"/>
      <c r="Q943" s="316"/>
      <c r="R943" s="315"/>
      <c r="S943" s="316"/>
      <c r="T943" s="315"/>
      <c r="U943" s="316"/>
      <c r="V943" s="447"/>
      <c r="W943" s="344"/>
      <c r="X943" s="344"/>
      <c r="Y943" s="344"/>
      <c r="Z943" s="344"/>
      <c r="AA943" s="344"/>
      <c r="AB943" s="344"/>
      <c r="AC943" s="344"/>
      <c r="AD943" s="311"/>
    </row>
    <row r="944" spans="1:30" ht="20.100000000000001" customHeight="1">
      <c r="A944" s="311"/>
      <c r="B944" s="311"/>
      <c r="C944" s="344"/>
      <c r="D944" s="120" t="s">
        <v>7806</v>
      </c>
      <c r="E944" s="344"/>
      <c r="F944" s="313">
        <v>1</v>
      </c>
      <c r="G944" s="314">
        <v>14.285714285714286</v>
      </c>
      <c r="H944" s="313">
        <v>1</v>
      </c>
      <c r="I944" s="314">
        <v>20</v>
      </c>
      <c r="J944" s="313">
        <v>2</v>
      </c>
      <c r="K944" s="314">
        <v>33.333333333333336</v>
      </c>
      <c r="L944" s="313"/>
      <c r="M944" s="314"/>
      <c r="N944" s="315">
        <v>2</v>
      </c>
      <c r="O944" s="316">
        <v>40</v>
      </c>
      <c r="P944" s="315">
        <v>1</v>
      </c>
      <c r="Q944" s="316">
        <v>16.666666666666668</v>
      </c>
      <c r="R944" s="315">
        <v>5</v>
      </c>
      <c r="S944" s="316">
        <v>22.727272727272727</v>
      </c>
      <c r="T944" s="315"/>
      <c r="U944" s="316"/>
      <c r="V944" s="447"/>
      <c r="W944" s="344"/>
      <c r="X944" s="344"/>
      <c r="Y944" s="344"/>
      <c r="Z944" s="344"/>
      <c r="AA944" s="344"/>
      <c r="AB944" s="344"/>
      <c r="AC944" s="344"/>
      <c r="AD944" s="311"/>
    </row>
    <row r="945" spans="1:30" ht="20.100000000000001" customHeight="1">
      <c r="A945" s="311"/>
      <c r="B945" s="311"/>
      <c r="C945" s="344"/>
      <c r="D945" s="120" t="s">
        <v>7807</v>
      </c>
      <c r="E945" s="344"/>
      <c r="F945" s="313">
        <v>5</v>
      </c>
      <c r="G945" s="314">
        <v>71.428571428571431</v>
      </c>
      <c r="H945" s="313">
        <v>2</v>
      </c>
      <c r="I945" s="314">
        <v>40</v>
      </c>
      <c r="J945" s="313">
        <v>2</v>
      </c>
      <c r="K945" s="314">
        <v>33.333333333333336</v>
      </c>
      <c r="L945" s="313">
        <v>1</v>
      </c>
      <c r="M945" s="314">
        <v>33.299999999999997</v>
      </c>
      <c r="N945" s="315">
        <v>2</v>
      </c>
      <c r="O945" s="316">
        <v>40</v>
      </c>
      <c r="P945" s="315">
        <v>2</v>
      </c>
      <c r="Q945" s="316">
        <v>33.333333333333336</v>
      </c>
      <c r="R945" s="315">
        <v>9</v>
      </c>
      <c r="S945" s="316">
        <v>40.909090909090907</v>
      </c>
      <c r="T945" s="315"/>
      <c r="U945" s="316"/>
      <c r="V945" s="447"/>
      <c r="W945" s="344"/>
      <c r="X945" s="344"/>
      <c r="Y945" s="344"/>
      <c r="Z945" s="344"/>
      <c r="AA945" s="344"/>
      <c r="AB945" s="344"/>
      <c r="AC945" s="344"/>
      <c r="AD945" s="311"/>
    </row>
    <row r="946" spans="1:30" ht="20.100000000000001" customHeight="1">
      <c r="A946" s="311"/>
      <c r="B946" s="311"/>
      <c r="C946" s="344"/>
      <c r="D946" s="120" t="s">
        <v>7808</v>
      </c>
      <c r="E946" s="344"/>
      <c r="F946" s="313"/>
      <c r="G946" s="314"/>
      <c r="H946" s="313">
        <v>2</v>
      </c>
      <c r="I946" s="314">
        <v>40</v>
      </c>
      <c r="J946" s="313">
        <v>1</v>
      </c>
      <c r="K946" s="314">
        <v>16.666666666666668</v>
      </c>
      <c r="L946" s="313">
        <v>2</v>
      </c>
      <c r="M946" s="314">
        <v>66.7</v>
      </c>
      <c r="N946" s="315"/>
      <c r="O946" s="316"/>
      <c r="P946" s="315">
        <v>1</v>
      </c>
      <c r="Q946" s="316">
        <v>16.666666666666668</v>
      </c>
      <c r="R946" s="315">
        <v>4</v>
      </c>
      <c r="S946" s="316">
        <v>18.181818181818183</v>
      </c>
      <c r="T946" s="315"/>
      <c r="U946" s="316"/>
      <c r="V946" s="447"/>
      <c r="W946" s="344"/>
      <c r="X946" s="344"/>
      <c r="Y946" s="344"/>
      <c r="Z946" s="344"/>
      <c r="AA946" s="344"/>
      <c r="AB946" s="344"/>
      <c r="AC946" s="344"/>
      <c r="AD946" s="311"/>
    </row>
    <row r="947" spans="1:30" ht="20.100000000000001" customHeight="1">
      <c r="A947" s="311"/>
      <c r="B947" s="311"/>
      <c r="C947" s="344"/>
      <c r="D947" s="120" t="s">
        <v>7809</v>
      </c>
      <c r="E947" s="344"/>
      <c r="F947" s="313"/>
      <c r="G947" s="314"/>
      <c r="H947" s="313"/>
      <c r="I947" s="314"/>
      <c r="J947" s="313"/>
      <c r="K947" s="314"/>
      <c r="L947" s="313"/>
      <c r="M947" s="314"/>
      <c r="N947" s="315"/>
      <c r="O947" s="316"/>
      <c r="P947" s="315"/>
      <c r="Q947" s="316"/>
      <c r="R947" s="315"/>
      <c r="S947" s="316"/>
      <c r="T947" s="315"/>
      <c r="U947" s="316"/>
      <c r="V947" s="447"/>
      <c r="W947" s="344"/>
      <c r="X947" s="344"/>
      <c r="Y947" s="344"/>
      <c r="Z947" s="344"/>
      <c r="AA947" s="344"/>
      <c r="AB947" s="344"/>
      <c r="AC947" s="344"/>
      <c r="AD947" s="311"/>
    </row>
    <row r="948" spans="1:30" ht="20.100000000000001" customHeight="1">
      <c r="A948" s="311"/>
      <c r="B948" s="311"/>
      <c r="C948" s="344"/>
      <c r="D948" s="85" t="s">
        <v>1959</v>
      </c>
      <c r="E948" s="344"/>
      <c r="F948" s="313"/>
      <c r="G948" s="314"/>
      <c r="H948" s="313"/>
      <c r="I948" s="314"/>
      <c r="J948" s="313"/>
      <c r="K948" s="314"/>
      <c r="L948" s="313"/>
      <c r="M948" s="314"/>
      <c r="N948" s="315"/>
      <c r="O948" s="316"/>
      <c r="P948" s="315"/>
      <c r="Q948" s="316"/>
      <c r="R948" s="315"/>
      <c r="S948" s="316"/>
      <c r="T948" s="315"/>
      <c r="U948" s="316"/>
      <c r="V948" s="447"/>
      <c r="W948" s="344"/>
      <c r="X948" s="344"/>
      <c r="Y948" s="344"/>
      <c r="Z948" s="344"/>
      <c r="AA948" s="344"/>
      <c r="AB948" s="344"/>
      <c r="AC948" s="344"/>
      <c r="AD948" s="311"/>
    </row>
    <row r="949" spans="1:30" ht="20.100000000000001" customHeight="1">
      <c r="A949" s="311"/>
      <c r="B949" s="311"/>
      <c r="C949" s="344"/>
      <c r="D949" s="85" t="s">
        <v>1960</v>
      </c>
      <c r="E949" s="344"/>
      <c r="F949" s="313"/>
      <c r="G949" s="314"/>
      <c r="H949" s="313"/>
      <c r="I949" s="314"/>
      <c r="J949" s="313"/>
      <c r="K949" s="314"/>
      <c r="L949" s="313"/>
      <c r="M949" s="314"/>
      <c r="N949" s="315"/>
      <c r="O949" s="316"/>
      <c r="P949" s="315"/>
      <c r="Q949" s="316"/>
      <c r="R949" s="315"/>
      <c r="S949" s="316"/>
      <c r="T949" s="315"/>
      <c r="U949" s="316"/>
      <c r="V949" s="447"/>
      <c r="W949" s="344"/>
      <c r="X949" s="344"/>
      <c r="Y949" s="344"/>
      <c r="Z949" s="344"/>
      <c r="AA949" s="344"/>
      <c r="AB949" s="344"/>
      <c r="AC949" s="344"/>
      <c r="AD949" s="311"/>
    </row>
    <row r="950" spans="1:30" ht="20.100000000000001" customHeight="1">
      <c r="A950" s="9" t="s">
        <v>6005</v>
      </c>
      <c r="B950" s="9" t="s">
        <v>193</v>
      </c>
      <c r="C950" s="343" t="s">
        <v>7746</v>
      </c>
      <c r="D950" s="119" t="s">
        <v>1425</v>
      </c>
      <c r="E950" s="343" t="s">
        <v>7309</v>
      </c>
      <c r="F950" s="11"/>
      <c r="G950" s="12"/>
      <c r="H950" s="11"/>
      <c r="I950" s="12"/>
      <c r="J950" s="11"/>
      <c r="K950" s="12"/>
      <c r="L950" s="11"/>
      <c r="M950" s="12"/>
      <c r="N950" s="56"/>
      <c r="O950" s="57"/>
      <c r="P950" s="56"/>
      <c r="Q950" s="57"/>
      <c r="R950" s="56"/>
      <c r="S950" s="57"/>
      <c r="T950" s="56"/>
      <c r="U950" s="57"/>
      <c r="V950" s="446" t="s">
        <v>28</v>
      </c>
      <c r="W950" s="343" t="s">
        <v>7406</v>
      </c>
      <c r="X950" s="343" t="s">
        <v>7406</v>
      </c>
      <c r="Y950" s="343" t="s">
        <v>7406</v>
      </c>
      <c r="Z950" s="343" t="s">
        <v>7406</v>
      </c>
      <c r="AA950" s="343" t="s">
        <v>7406</v>
      </c>
      <c r="AB950" s="343" t="s">
        <v>7406</v>
      </c>
      <c r="AC950" s="343"/>
      <c r="AD950" s="9"/>
    </row>
    <row r="951" spans="1:30" ht="20.100000000000001" customHeight="1">
      <c r="A951" s="311"/>
      <c r="B951" s="311"/>
      <c r="C951" s="344"/>
      <c r="D951" s="120" t="s">
        <v>1426</v>
      </c>
      <c r="E951" s="344"/>
      <c r="F951" s="313"/>
      <c r="G951" s="314"/>
      <c r="H951" s="313"/>
      <c r="I951" s="314"/>
      <c r="J951" s="313">
        <v>1</v>
      </c>
      <c r="K951" s="314">
        <v>33.333333333333336</v>
      </c>
      <c r="L951" s="313"/>
      <c r="M951" s="314"/>
      <c r="N951" s="315"/>
      <c r="O951" s="316"/>
      <c r="P951" s="315"/>
      <c r="Q951" s="316"/>
      <c r="R951" s="315"/>
      <c r="S951" s="316"/>
      <c r="T951" s="315"/>
      <c r="U951" s="316"/>
      <c r="V951" s="447"/>
      <c r="W951" s="344"/>
      <c r="X951" s="344"/>
      <c r="Y951" s="344"/>
      <c r="Z951" s="344"/>
      <c r="AA951" s="344"/>
      <c r="AB951" s="344"/>
      <c r="AC951" s="344"/>
      <c r="AD951" s="311"/>
    </row>
    <row r="952" spans="1:30" ht="20.100000000000001" customHeight="1">
      <c r="A952" s="311"/>
      <c r="B952" s="311"/>
      <c r="C952" s="344"/>
      <c r="D952" s="120" t="s">
        <v>1427</v>
      </c>
      <c r="E952" s="344"/>
      <c r="F952" s="313"/>
      <c r="G952" s="314"/>
      <c r="H952" s="313"/>
      <c r="I952" s="314"/>
      <c r="J952" s="313"/>
      <c r="K952" s="314"/>
      <c r="L952" s="313"/>
      <c r="M952" s="314"/>
      <c r="N952" s="315"/>
      <c r="O952" s="316"/>
      <c r="P952" s="315"/>
      <c r="Q952" s="316"/>
      <c r="R952" s="315"/>
      <c r="S952" s="316"/>
      <c r="T952" s="315"/>
      <c r="U952" s="316"/>
      <c r="V952" s="447"/>
      <c r="W952" s="344"/>
      <c r="X952" s="344"/>
      <c r="Y952" s="344"/>
      <c r="Z952" s="344"/>
      <c r="AA952" s="344"/>
      <c r="AB952" s="344"/>
      <c r="AC952" s="344"/>
      <c r="AD952" s="311"/>
    </row>
    <row r="953" spans="1:30" ht="20.100000000000001" customHeight="1">
      <c r="A953" s="311"/>
      <c r="B953" s="311"/>
      <c r="C953" s="344"/>
      <c r="D953" s="120" t="s">
        <v>1428</v>
      </c>
      <c r="E953" s="344"/>
      <c r="F953" s="313"/>
      <c r="G953" s="314"/>
      <c r="H953" s="313"/>
      <c r="I953" s="314"/>
      <c r="J953" s="313"/>
      <c r="K953" s="314"/>
      <c r="L953" s="313"/>
      <c r="M953" s="314"/>
      <c r="N953" s="315">
        <v>1</v>
      </c>
      <c r="O953" s="316">
        <v>25</v>
      </c>
      <c r="P953" s="315"/>
      <c r="Q953" s="316"/>
      <c r="R953" s="315"/>
      <c r="S953" s="316"/>
      <c r="T953" s="315"/>
      <c r="U953" s="316"/>
      <c r="V953" s="447"/>
      <c r="W953" s="344"/>
      <c r="X953" s="344"/>
      <c r="Y953" s="344"/>
      <c r="Z953" s="344"/>
      <c r="AA953" s="344"/>
      <c r="AB953" s="344"/>
      <c r="AC953" s="344"/>
      <c r="AD953" s="311"/>
    </row>
    <row r="954" spans="1:30" ht="20.100000000000001" customHeight="1">
      <c r="A954" s="311"/>
      <c r="B954" s="311"/>
      <c r="C954" s="344"/>
      <c r="D954" s="120" t="s">
        <v>1429</v>
      </c>
      <c r="E954" s="344"/>
      <c r="F954" s="313"/>
      <c r="G954" s="314"/>
      <c r="H954" s="313"/>
      <c r="I954" s="314"/>
      <c r="J954" s="313"/>
      <c r="K954" s="314"/>
      <c r="L954" s="313"/>
      <c r="M954" s="314"/>
      <c r="N954" s="315"/>
      <c r="O954" s="316"/>
      <c r="P954" s="315"/>
      <c r="Q954" s="316"/>
      <c r="R954" s="315"/>
      <c r="S954" s="316"/>
      <c r="T954" s="315"/>
      <c r="U954" s="316"/>
      <c r="V954" s="447"/>
      <c r="W954" s="344"/>
      <c r="X954" s="344"/>
      <c r="Y954" s="344"/>
      <c r="Z954" s="344"/>
      <c r="AA954" s="344"/>
      <c r="AB954" s="344"/>
      <c r="AC954" s="344"/>
      <c r="AD954" s="311"/>
    </row>
    <row r="955" spans="1:30" ht="20.100000000000001" customHeight="1">
      <c r="A955" s="311"/>
      <c r="B955" s="311"/>
      <c r="C955" s="344"/>
      <c r="D955" s="120" t="s">
        <v>1430</v>
      </c>
      <c r="E955" s="344"/>
      <c r="F955" s="313"/>
      <c r="G955" s="314"/>
      <c r="H955" s="313"/>
      <c r="I955" s="314"/>
      <c r="J955" s="313"/>
      <c r="K955" s="314"/>
      <c r="L955" s="313"/>
      <c r="M955" s="314"/>
      <c r="N955" s="315"/>
      <c r="O955" s="316"/>
      <c r="P955" s="315"/>
      <c r="Q955" s="316"/>
      <c r="R955" s="315"/>
      <c r="S955" s="316"/>
      <c r="T955" s="315"/>
      <c r="U955" s="316"/>
      <c r="V955" s="447"/>
      <c r="W955" s="344"/>
      <c r="X955" s="344"/>
      <c r="Y955" s="344"/>
      <c r="Z955" s="344"/>
      <c r="AA955" s="344"/>
      <c r="AB955" s="344"/>
      <c r="AC955" s="344"/>
      <c r="AD955" s="311"/>
    </row>
    <row r="956" spans="1:30" ht="20.100000000000001" customHeight="1">
      <c r="A956" s="311"/>
      <c r="B956" s="311"/>
      <c r="C956" s="344"/>
      <c r="D956" s="120" t="s">
        <v>1431</v>
      </c>
      <c r="E956" s="344"/>
      <c r="F956" s="313"/>
      <c r="G956" s="314"/>
      <c r="H956" s="313"/>
      <c r="I956" s="314"/>
      <c r="J956" s="313"/>
      <c r="K956" s="314"/>
      <c r="L956" s="313"/>
      <c r="M956" s="314"/>
      <c r="N956" s="315"/>
      <c r="O956" s="316"/>
      <c r="P956" s="315"/>
      <c r="Q956" s="316"/>
      <c r="R956" s="315"/>
      <c r="S956" s="316"/>
      <c r="T956" s="315"/>
      <c r="U956" s="316"/>
      <c r="V956" s="447"/>
      <c r="W956" s="344"/>
      <c r="X956" s="344"/>
      <c r="Y956" s="344"/>
      <c r="Z956" s="344"/>
      <c r="AA956" s="344"/>
      <c r="AB956" s="344"/>
      <c r="AC956" s="344"/>
      <c r="AD956" s="311"/>
    </row>
    <row r="957" spans="1:30" ht="20.100000000000001" customHeight="1">
      <c r="A957" s="311"/>
      <c r="B957" s="311"/>
      <c r="C957" s="344"/>
      <c r="D957" s="120" t="s">
        <v>1432</v>
      </c>
      <c r="E957" s="344"/>
      <c r="F957" s="313"/>
      <c r="G957" s="314"/>
      <c r="H957" s="313"/>
      <c r="I957" s="314"/>
      <c r="J957" s="313"/>
      <c r="K957" s="314"/>
      <c r="L957" s="313"/>
      <c r="M957" s="314"/>
      <c r="N957" s="315"/>
      <c r="O957" s="316"/>
      <c r="P957" s="315"/>
      <c r="Q957" s="316"/>
      <c r="R957" s="315"/>
      <c r="S957" s="316"/>
      <c r="T957" s="315"/>
      <c r="U957" s="316"/>
      <c r="V957" s="447"/>
      <c r="W957" s="344"/>
      <c r="X957" s="344"/>
      <c r="Y957" s="344"/>
      <c r="Z957" s="344"/>
      <c r="AA957" s="344"/>
      <c r="AB957" s="344"/>
      <c r="AC957" s="344"/>
      <c r="AD957" s="311"/>
    </row>
    <row r="958" spans="1:30" ht="20.100000000000001" customHeight="1">
      <c r="A958" s="311"/>
      <c r="B958" s="311"/>
      <c r="C958" s="344"/>
      <c r="D958" s="120" t="s">
        <v>1433</v>
      </c>
      <c r="E958" s="344"/>
      <c r="F958" s="313"/>
      <c r="G958" s="314"/>
      <c r="H958" s="313"/>
      <c r="I958" s="314"/>
      <c r="J958" s="313"/>
      <c r="K958" s="314"/>
      <c r="L958" s="313"/>
      <c r="M958" s="314"/>
      <c r="N958" s="315"/>
      <c r="O958" s="316"/>
      <c r="P958" s="315"/>
      <c r="Q958" s="316"/>
      <c r="R958" s="315"/>
      <c r="S958" s="316"/>
      <c r="T958" s="315"/>
      <c r="U958" s="316"/>
      <c r="V958" s="447"/>
      <c r="W958" s="344"/>
      <c r="X958" s="344"/>
      <c r="Y958" s="344"/>
      <c r="Z958" s="344"/>
      <c r="AA958" s="344"/>
      <c r="AB958" s="344"/>
      <c r="AC958" s="344"/>
      <c r="AD958" s="311"/>
    </row>
    <row r="959" spans="1:30" ht="20.100000000000001" customHeight="1">
      <c r="A959" s="311"/>
      <c r="B959" s="311"/>
      <c r="C959" s="344"/>
      <c r="D959" s="120" t="s">
        <v>7801</v>
      </c>
      <c r="E959" s="344"/>
      <c r="F959" s="313"/>
      <c r="G959" s="314"/>
      <c r="H959" s="313"/>
      <c r="I959" s="314"/>
      <c r="J959" s="313"/>
      <c r="K959" s="314"/>
      <c r="L959" s="313"/>
      <c r="M959" s="314"/>
      <c r="N959" s="315"/>
      <c r="O959" s="316"/>
      <c r="P959" s="315">
        <v>1</v>
      </c>
      <c r="Q959" s="316">
        <v>33.333333333333336</v>
      </c>
      <c r="R959" s="315"/>
      <c r="S959" s="316"/>
      <c r="T959" s="315"/>
      <c r="U959" s="316"/>
      <c r="V959" s="447"/>
      <c r="W959" s="344"/>
      <c r="X959" s="344"/>
      <c r="Y959" s="344"/>
      <c r="Z959" s="344"/>
      <c r="AA959" s="344"/>
      <c r="AB959" s="344"/>
      <c r="AC959" s="344"/>
      <c r="AD959" s="311"/>
    </row>
    <row r="960" spans="1:30" ht="20.100000000000001" customHeight="1">
      <c r="A960" s="311"/>
      <c r="B960" s="311"/>
      <c r="C960" s="344"/>
      <c r="D960" s="120" t="s">
        <v>7802</v>
      </c>
      <c r="E960" s="344"/>
      <c r="F960" s="313"/>
      <c r="G960" s="314"/>
      <c r="H960" s="313"/>
      <c r="I960" s="314"/>
      <c r="J960" s="313"/>
      <c r="K960" s="314"/>
      <c r="L960" s="313"/>
      <c r="M960" s="314"/>
      <c r="N960" s="315"/>
      <c r="O960" s="316"/>
      <c r="P960" s="315"/>
      <c r="Q960" s="316"/>
      <c r="R960" s="315"/>
      <c r="S960" s="316"/>
      <c r="T960" s="315"/>
      <c r="U960" s="316"/>
      <c r="V960" s="447"/>
      <c r="W960" s="344"/>
      <c r="X960" s="344"/>
      <c r="Y960" s="344"/>
      <c r="Z960" s="344"/>
      <c r="AA960" s="344"/>
      <c r="AB960" s="344"/>
      <c r="AC960" s="344"/>
      <c r="AD960" s="311"/>
    </row>
    <row r="961" spans="1:30" ht="20.100000000000001" customHeight="1">
      <c r="A961" s="311"/>
      <c r="B961" s="311"/>
      <c r="C961" s="344"/>
      <c r="D961" s="120" t="s">
        <v>7803</v>
      </c>
      <c r="E961" s="344"/>
      <c r="F961" s="313"/>
      <c r="G961" s="314"/>
      <c r="H961" s="313"/>
      <c r="I961" s="314"/>
      <c r="J961" s="313"/>
      <c r="K961" s="314"/>
      <c r="L961" s="313"/>
      <c r="M961" s="314"/>
      <c r="N961" s="315"/>
      <c r="O961" s="316"/>
      <c r="P961" s="315"/>
      <c r="Q961" s="316"/>
      <c r="R961" s="315"/>
      <c r="S961" s="316"/>
      <c r="T961" s="315"/>
      <c r="U961" s="316"/>
      <c r="V961" s="447"/>
      <c r="W961" s="344"/>
      <c r="X961" s="344"/>
      <c r="Y961" s="344"/>
      <c r="Z961" s="344"/>
      <c r="AA961" s="344"/>
      <c r="AB961" s="344"/>
      <c r="AC961" s="344"/>
      <c r="AD961" s="311"/>
    </row>
    <row r="962" spans="1:30" ht="20.100000000000001" customHeight="1">
      <c r="A962" s="311"/>
      <c r="B962" s="311"/>
      <c r="C962" s="344"/>
      <c r="D962" s="120" t="s">
        <v>7804</v>
      </c>
      <c r="E962" s="344"/>
      <c r="F962" s="313"/>
      <c r="G962" s="314"/>
      <c r="H962" s="313"/>
      <c r="I962" s="314"/>
      <c r="J962" s="313"/>
      <c r="K962" s="314"/>
      <c r="L962" s="313"/>
      <c r="M962" s="314"/>
      <c r="N962" s="315"/>
      <c r="O962" s="316"/>
      <c r="P962" s="315"/>
      <c r="Q962" s="316"/>
      <c r="R962" s="315">
        <v>1</v>
      </c>
      <c r="S962" s="316">
        <v>7.6923076923076925</v>
      </c>
      <c r="T962" s="315"/>
      <c r="U962" s="316"/>
      <c r="V962" s="447"/>
      <c r="W962" s="344"/>
      <c r="X962" s="344"/>
      <c r="Y962" s="344"/>
      <c r="Z962" s="344"/>
      <c r="AA962" s="344"/>
      <c r="AB962" s="344"/>
      <c r="AC962" s="344"/>
      <c r="AD962" s="311"/>
    </row>
    <row r="963" spans="1:30" ht="20.100000000000001" customHeight="1">
      <c r="A963" s="311"/>
      <c r="B963" s="311"/>
      <c r="C963" s="344"/>
      <c r="D963" s="120" t="s">
        <v>7805</v>
      </c>
      <c r="E963" s="344"/>
      <c r="F963" s="313"/>
      <c r="G963" s="314"/>
      <c r="H963" s="313"/>
      <c r="I963" s="314"/>
      <c r="J963" s="313"/>
      <c r="K963" s="314"/>
      <c r="L963" s="313"/>
      <c r="M963" s="314"/>
      <c r="N963" s="315"/>
      <c r="O963" s="316"/>
      <c r="P963" s="315"/>
      <c r="Q963" s="316"/>
      <c r="R963" s="315">
        <v>2</v>
      </c>
      <c r="S963" s="316">
        <v>15.384615384615385</v>
      </c>
      <c r="T963" s="315"/>
      <c r="U963" s="316"/>
      <c r="V963" s="447"/>
      <c r="W963" s="344"/>
      <c r="X963" s="344"/>
      <c r="Y963" s="344"/>
      <c r="Z963" s="344"/>
      <c r="AA963" s="344"/>
      <c r="AB963" s="344"/>
      <c r="AC963" s="344"/>
      <c r="AD963" s="311"/>
    </row>
    <row r="964" spans="1:30" ht="20.100000000000001" customHeight="1">
      <c r="A964" s="311"/>
      <c r="B964" s="311"/>
      <c r="C964" s="344"/>
      <c r="D964" s="120" t="s">
        <v>6937</v>
      </c>
      <c r="E964" s="344"/>
      <c r="F964" s="313"/>
      <c r="G964" s="314"/>
      <c r="H964" s="313"/>
      <c r="I964" s="314"/>
      <c r="J964" s="313"/>
      <c r="K964" s="314"/>
      <c r="L964" s="313"/>
      <c r="M964" s="314"/>
      <c r="N964" s="315"/>
      <c r="O964" s="316"/>
      <c r="P964" s="315"/>
      <c r="Q964" s="316"/>
      <c r="R964" s="315"/>
      <c r="S964" s="316"/>
      <c r="T964" s="315"/>
      <c r="U964" s="316"/>
      <c r="V964" s="447"/>
      <c r="W964" s="344"/>
      <c r="X964" s="344"/>
      <c r="Y964" s="344"/>
      <c r="Z964" s="344"/>
      <c r="AA964" s="344"/>
      <c r="AB964" s="344"/>
      <c r="AC964" s="344"/>
      <c r="AD964" s="311"/>
    </row>
    <row r="965" spans="1:30" ht="20.100000000000001" customHeight="1">
      <c r="A965" s="311"/>
      <c r="B965" s="311"/>
      <c r="C965" s="344"/>
      <c r="D965" s="120" t="s">
        <v>7806</v>
      </c>
      <c r="E965" s="344"/>
      <c r="F965" s="313"/>
      <c r="G965" s="314"/>
      <c r="H965" s="313"/>
      <c r="I965" s="314"/>
      <c r="J965" s="313"/>
      <c r="K965" s="314"/>
      <c r="L965" s="313"/>
      <c r="M965" s="314"/>
      <c r="N965" s="315"/>
      <c r="O965" s="316"/>
      <c r="P965" s="315"/>
      <c r="Q965" s="316"/>
      <c r="R965" s="315"/>
      <c r="S965" s="316"/>
      <c r="T965" s="315"/>
      <c r="U965" s="316"/>
      <c r="V965" s="447"/>
      <c r="W965" s="344"/>
      <c r="X965" s="344"/>
      <c r="Y965" s="344"/>
      <c r="Z965" s="344"/>
      <c r="AA965" s="344"/>
      <c r="AB965" s="344"/>
      <c r="AC965" s="344"/>
      <c r="AD965" s="311"/>
    </row>
    <row r="966" spans="1:30" ht="20.100000000000001" customHeight="1">
      <c r="A966" s="311"/>
      <c r="B966" s="311"/>
      <c r="C966" s="344"/>
      <c r="D966" s="120" t="s">
        <v>7807</v>
      </c>
      <c r="E966" s="344"/>
      <c r="F966" s="313">
        <v>1</v>
      </c>
      <c r="G966" s="314">
        <v>20</v>
      </c>
      <c r="H966" s="313">
        <v>1</v>
      </c>
      <c r="I966" s="314">
        <v>100</v>
      </c>
      <c r="J966" s="313"/>
      <c r="K966" s="314"/>
      <c r="L966" s="313"/>
      <c r="M966" s="314"/>
      <c r="N966" s="315">
        <v>2</v>
      </c>
      <c r="O966" s="316">
        <v>50</v>
      </c>
      <c r="P966" s="315">
        <v>1</v>
      </c>
      <c r="Q966" s="316">
        <v>33.333333333333336</v>
      </c>
      <c r="R966" s="315">
        <v>5</v>
      </c>
      <c r="S966" s="316">
        <v>38.46153846153846</v>
      </c>
      <c r="T966" s="315"/>
      <c r="U966" s="316"/>
      <c r="V966" s="447"/>
      <c r="W966" s="344"/>
      <c r="X966" s="344"/>
      <c r="Y966" s="344"/>
      <c r="Z966" s="344"/>
      <c r="AA966" s="344"/>
      <c r="AB966" s="344"/>
      <c r="AC966" s="344"/>
      <c r="AD966" s="311"/>
    </row>
    <row r="967" spans="1:30" ht="20.100000000000001" customHeight="1">
      <c r="A967" s="311"/>
      <c r="B967" s="311"/>
      <c r="C967" s="344"/>
      <c r="D967" s="120" t="s">
        <v>7808</v>
      </c>
      <c r="E967" s="344"/>
      <c r="F967" s="313">
        <v>4</v>
      </c>
      <c r="G967" s="314">
        <v>80</v>
      </c>
      <c r="H967" s="313"/>
      <c r="I967" s="314"/>
      <c r="J967" s="313">
        <v>2</v>
      </c>
      <c r="K967" s="314">
        <v>66.666666666666671</v>
      </c>
      <c r="L967" s="313">
        <v>1</v>
      </c>
      <c r="M967" s="314">
        <v>100</v>
      </c>
      <c r="N967" s="315">
        <v>1</v>
      </c>
      <c r="O967" s="316">
        <v>25</v>
      </c>
      <c r="P967" s="315">
        <v>1</v>
      </c>
      <c r="Q967" s="316">
        <v>33.333333333333336</v>
      </c>
      <c r="R967" s="315">
        <v>5</v>
      </c>
      <c r="S967" s="316">
        <v>38.46153846153846</v>
      </c>
      <c r="T967" s="315"/>
      <c r="U967" s="316"/>
      <c r="V967" s="447"/>
      <c r="W967" s="344"/>
      <c r="X967" s="344"/>
      <c r="Y967" s="344"/>
      <c r="Z967" s="344"/>
      <c r="AA967" s="344"/>
      <c r="AB967" s="344"/>
      <c r="AC967" s="344"/>
      <c r="AD967" s="311"/>
    </row>
    <row r="968" spans="1:30" ht="20.100000000000001" customHeight="1">
      <c r="A968" s="311"/>
      <c r="B968" s="311"/>
      <c r="C968" s="344"/>
      <c r="D968" s="120" t="s">
        <v>7809</v>
      </c>
      <c r="E968" s="344"/>
      <c r="F968" s="313"/>
      <c r="G968" s="314"/>
      <c r="H968" s="313"/>
      <c r="I968" s="314"/>
      <c r="J968" s="313"/>
      <c r="K968" s="314"/>
      <c r="L968" s="313"/>
      <c r="M968" s="314"/>
      <c r="N968" s="315"/>
      <c r="O968" s="316"/>
      <c r="P968" s="315"/>
      <c r="Q968" s="316"/>
      <c r="R968" s="315"/>
      <c r="S968" s="316"/>
      <c r="T968" s="315"/>
      <c r="U968" s="316"/>
      <c r="V968" s="447"/>
      <c r="W968" s="344"/>
      <c r="X968" s="344"/>
      <c r="Y968" s="344"/>
      <c r="Z968" s="344"/>
      <c r="AA968" s="344"/>
      <c r="AB968" s="344"/>
      <c r="AC968" s="344"/>
      <c r="AD968" s="311"/>
    </row>
    <row r="969" spans="1:30" ht="20.100000000000001" customHeight="1">
      <c r="A969" s="311"/>
      <c r="B969" s="311"/>
      <c r="C969" s="344"/>
      <c r="D969" s="85" t="s">
        <v>1959</v>
      </c>
      <c r="E969" s="344"/>
      <c r="F969" s="313"/>
      <c r="G969" s="314"/>
      <c r="H969" s="313"/>
      <c r="I969" s="314"/>
      <c r="J969" s="313"/>
      <c r="K969" s="314"/>
      <c r="L969" s="313"/>
      <c r="M969" s="314"/>
      <c r="N969" s="315"/>
      <c r="O969" s="316"/>
      <c r="P969" s="315"/>
      <c r="Q969" s="316"/>
      <c r="R969" s="315"/>
      <c r="S969" s="316"/>
      <c r="T969" s="315"/>
      <c r="U969" s="316"/>
      <c r="V969" s="447"/>
      <c r="W969" s="344"/>
      <c r="X969" s="344"/>
      <c r="Y969" s="344"/>
      <c r="Z969" s="344"/>
      <c r="AA969" s="344"/>
      <c r="AB969" s="344"/>
      <c r="AC969" s="344"/>
      <c r="AD969" s="311"/>
    </row>
    <row r="970" spans="1:30" ht="20.100000000000001" customHeight="1">
      <c r="A970" s="311"/>
      <c r="B970" s="311"/>
      <c r="C970" s="344"/>
      <c r="D970" s="85" t="s">
        <v>1960</v>
      </c>
      <c r="E970" s="344"/>
      <c r="F970" s="313"/>
      <c r="G970" s="314"/>
      <c r="H970" s="313"/>
      <c r="I970" s="314"/>
      <c r="J970" s="313"/>
      <c r="K970" s="314"/>
      <c r="L970" s="313"/>
      <c r="M970" s="314"/>
      <c r="N970" s="315"/>
      <c r="O970" s="316"/>
      <c r="P970" s="315"/>
      <c r="Q970" s="316"/>
      <c r="R970" s="315"/>
      <c r="S970" s="316"/>
      <c r="T970" s="315"/>
      <c r="U970" s="316"/>
      <c r="V970" s="447"/>
      <c r="W970" s="344"/>
      <c r="X970" s="344"/>
      <c r="Y970" s="344"/>
      <c r="Z970" s="344"/>
      <c r="AA970" s="344"/>
      <c r="AB970" s="344"/>
      <c r="AC970" s="344"/>
      <c r="AD970" s="311"/>
    </row>
    <row r="971" spans="1:30" ht="20.100000000000001" customHeight="1">
      <c r="A971" s="9" t="s">
        <v>6006</v>
      </c>
      <c r="B971" s="9" t="s">
        <v>194</v>
      </c>
      <c r="C971" s="343" t="s">
        <v>7746</v>
      </c>
      <c r="D971" s="119" t="s">
        <v>1425</v>
      </c>
      <c r="E971" s="343" t="s">
        <v>7309</v>
      </c>
      <c r="F971" s="11"/>
      <c r="G971" s="12"/>
      <c r="H971" s="11"/>
      <c r="I971" s="12"/>
      <c r="J971" s="11"/>
      <c r="K971" s="12"/>
      <c r="L971" s="11"/>
      <c r="M971" s="12"/>
      <c r="N971" s="56"/>
      <c r="O971" s="57"/>
      <c r="P971" s="56"/>
      <c r="Q971" s="57"/>
      <c r="R971" s="56"/>
      <c r="S971" s="57"/>
      <c r="T971" s="56"/>
      <c r="U971" s="57"/>
      <c r="V971" s="446" t="s">
        <v>28</v>
      </c>
      <c r="W971" s="343" t="s">
        <v>7406</v>
      </c>
      <c r="X971" s="343" t="s">
        <v>7406</v>
      </c>
      <c r="Y971" s="343" t="s">
        <v>7406</v>
      </c>
      <c r="Z971" s="343" t="s">
        <v>7406</v>
      </c>
      <c r="AA971" s="343" t="s">
        <v>7406</v>
      </c>
      <c r="AB971" s="343" t="s">
        <v>7406</v>
      </c>
      <c r="AC971" s="343"/>
      <c r="AD971" s="9"/>
    </row>
    <row r="972" spans="1:30" ht="20.100000000000001" customHeight="1">
      <c r="A972" s="311"/>
      <c r="B972" s="311"/>
      <c r="C972" s="344"/>
      <c r="D972" s="120" t="s">
        <v>1426</v>
      </c>
      <c r="E972" s="344"/>
      <c r="F972" s="313"/>
      <c r="G972" s="314"/>
      <c r="H972" s="313"/>
      <c r="I972" s="314"/>
      <c r="J972" s="313"/>
      <c r="K972" s="314"/>
      <c r="L972" s="313"/>
      <c r="M972" s="314"/>
      <c r="N972" s="315"/>
      <c r="O972" s="316"/>
      <c r="P972" s="315"/>
      <c r="Q972" s="316"/>
      <c r="R972" s="315"/>
      <c r="S972" s="316"/>
      <c r="T972" s="315"/>
      <c r="U972" s="316"/>
      <c r="V972" s="447"/>
      <c r="W972" s="344"/>
      <c r="X972" s="344"/>
      <c r="Y972" s="344"/>
      <c r="Z972" s="344"/>
      <c r="AA972" s="344"/>
      <c r="AB972" s="344"/>
      <c r="AC972" s="344"/>
      <c r="AD972" s="311"/>
    </row>
    <row r="973" spans="1:30" ht="20.100000000000001" customHeight="1">
      <c r="A973" s="311"/>
      <c r="B973" s="311"/>
      <c r="C973" s="344"/>
      <c r="D973" s="120" t="s">
        <v>1427</v>
      </c>
      <c r="E973" s="344"/>
      <c r="F973" s="313"/>
      <c r="G973" s="314"/>
      <c r="H973" s="313"/>
      <c r="I973" s="314"/>
      <c r="J973" s="313"/>
      <c r="K973" s="314"/>
      <c r="L973" s="313"/>
      <c r="M973" s="314"/>
      <c r="N973" s="315"/>
      <c r="O973" s="316"/>
      <c r="P973" s="315"/>
      <c r="Q973" s="316"/>
      <c r="R973" s="315"/>
      <c r="S973" s="316"/>
      <c r="T973" s="315"/>
      <c r="U973" s="316"/>
      <c r="V973" s="447"/>
      <c r="W973" s="344"/>
      <c r="X973" s="344"/>
      <c r="Y973" s="344"/>
      <c r="Z973" s="344"/>
      <c r="AA973" s="344"/>
      <c r="AB973" s="344"/>
      <c r="AC973" s="344"/>
      <c r="AD973" s="311"/>
    </row>
    <row r="974" spans="1:30" ht="20.100000000000001" customHeight="1">
      <c r="A974" s="311"/>
      <c r="B974" s="311"/>
      <c r="C974" s="344"/>
      <c r="D974" s="120" t="s">
        <v>1428</v>
      </c>
      <c r="E974" s="344"/>
      <c r="F974" s="313"/>
      <c r="G974" s="314"/>
      <c r="H974" s="313"/>
      <c r="I974" s="314"/>
      <c r="J974" s="313"/>
      <c r="K974" s="314"/>
      <c r="L974" s="313"/>
      <c r="M974" s="314"/>
      <c r="N974" s="315"/>
      <c r="O974" s="316"/>
      <c r="P974" s="315"/>
      <c r="Q974" s="316"/>
      <c r="R974" s="315"/>
      <c r="S974" s="316"/>
      <c r="T974" s="315"/>
      <c r="U974" s="316"/>
      <c r="V974" s="447"/>
      <c r="W974" s="344"/>
      <c r="X974" s="344"/>
      <c r="Y974" s="344"/>
      <c r="Z974" s="344"/>
      <c r="AA974" s="344"/>
      <c r="AB974" s="344"/>
      <c r="AC974" s="344"/>
      <c r="AD974" s="311"/>
    </row>
    <row r="975" spans="1:30" ht="20.100000000000001" customHeight="1">
      <c r="A975" s="311"/>
      <c r="B975" s="311"/>
      <c r="C975" s="344"/>
      <c r="D975" s="120" t="s">
        <v>1429</v>
      </c>
      <c r="E975" s="344"/>
      <c r="F975" s="313"/>
      <c r="G975" s="314"/>
      <c r="H975" s="313"/>
      <c r="I975" s="314"/>
      <c r="J975" s="313"/>
      <c r="K975" s="314"/>
      <c r="L975" s="313"/>
      <c r="M975" s="314"/>
      <c r="N975" s="315"/>
      <c r="O975" s="316"/>
      <c r="P975" s="315"/>
      <c r="Q975" s="316"/>
      <c r="R975" s="315"/>
      <c r="S975" s="316"/>
      <c r="T975" s="315"/>
      <c r="U975" s="316"/>
      <c r="V975" s="447"/>
      <c r="W975" s="344"/>
      <c r="X975" s="344"/>
      <c r="Y975" s="344"/>
      <c r="Z975" s="344"/>
      <c r="AA975" s="344"/>
      <c r="AB975" s="344"/>
      <c r="AC975" s="344"/>
      <c r="AD975" s="311"/>
    </row>
    <row r="976" spans="1:30" ht="20.100000000000001" customHeight="1">
      <c r="A976" s="311"/>
      <c r="B976" s="311"/>
      <c r="C976" s="344"/>
      <c r="D976" s="120" t="s">
        <v>1430</v>
      </c>
      <c r="E976" s="344"/>
      <c r="F976" s="313"/>
      <c r="G976" s="314"/>
      <c r="H976" s="313"/>
      <c r="I976" s="314"/>
      <c r="J976" s="313"/>
      <c r="K976" s="314"/>
      <c r="L976" s="313"/>
      <c r="M976" s="314"/>
      <c r="N976" s="315"/>
      <c r="O976" s="316"/>
      <c r="P976" s="315"/>
      <c r="Q976" s="316"/>
      <c r="R976" s="315"/>
      <c r="S976" s="316"/>
      <c r="T976" s="315"/>
      <c r="U976" s="316"/>
      <c r="V976" s="447"/>
      <c r="W976" s="344"/>
      <c r="X976" s="344"/>
      <c r="Y976" s="344"/>
      <c r="Z976" s="344"/>
      <c r="AA976" s="344"/>
      <c r="AB976" s="344"/>
      <c r="AC976" s="344"/>
      <c r="AD976" s="311"/>
    </row>
    <row r="977" spans="1:30" ht="20.100000000000001" customHeight="1">
      <c r="A977" s="311"/>
      <c r="B977" s="311"/>
      <c r="C977" s="344"/>
      <c r="D977" s="120" t="s">
        <v>1431</v>
      </c>
      <c r="E977" s="344"/>
      <c r="F977" s="313"/>
      <c r="G977" s="314"/>
      <c r="H977" s="313"/>
      <c r="I977" s="314"/>
      <c r="J977" s="313"/>
      <c r="K977" s="314"/>
      <c r="L977" s="313"/>
      <c r="M977" s="314"/>
      <c r="N977" s="315"/>
      <c r="O977" s="316"/>
      <c r="P977" s="315"/>
      <c r="Q977" s="316"/>
      <c r="R977" s="315"/>
      <c r="S977" s="316"/>
      <c r="T977" s="315"/>
      <c r="U977" s="316"/>
      <c r="V977" s="447"/>
      <c r="W977" s="344"/>
      <c r="X977" s="344"/>
      <c r="Y977" s="344"/>
      <c r="Z977" s="344"/>
      <c r="AA977" s="344"/>
      <c r="AB977" s="344"/>
      <c r="AC977" s="344"/>
      <c r="AD977" s="311"/>
    </row>
    <row r="978" spans="1:30" ht="20.100000000000001" customHeight="1">
      <c r="A978" s="311"/>
      <c r="B978" s="311"/>
      <c r="C978" s="344"/>
      <c r="D978" s="120" t="s">
        <v>1432</v>
      </c>
      <c r="E978" s="344"/>
      <c r="F978" s="313"/>
      <c r="G978" s="314"/>
      <c r="H978" s="313"/>
      <c r="I978" s="314"/>
      <c r="J978" s="313"/>
      <c r="K978" s="314"/>
      <c r="L978" s="313"/>
      <c r="M978" s="314"/>
      <c r="N978" s="315"/>
      <c r="O978" s="316"/>
      <c r="P978" s="315"/>
      <c r="Q978" s="316"/>
      <c r="R978" s="315"/>
      <c r="S978" s="316"/>
      <c r="T978" s="315"/>
      <c r="U978" s="316"/>
      <c r="V978" s="447"/>
      <c r="W978" s="344"/>
      <c r="X978" s="344"/>
      <c r="Y978" s="344"/>
      <c r="Z978" s="344"/>
      <c r="AA978" s="344"/>
      <c r="AB978" s="344"/>
      <c r="AC978" s="344"/>
      <c r="AD978" s="311"/>
    </row>
    <row r="979" spans="1:30" ht="20.100000000000001" customHeight="1">
      <c r="A979" s="311"/>
      <c r="B979" s="311"/>
      <c r="C979" s="344"/>
      <c r="D979" s="120" t="s">
        <v>1433</v>
      </c>
      <c r="E979" s="344"/>
      <c r="F979" s="313"/>
      <c r="G979" s="314"/>
      <c r="H979" s="313"/>
      <c r="I979" s="314"/>
      <c r="J979" s="313"/>
      <c r="K979" s="314"/>
      <c r="L979" s="313"/>
      <c r="M979" s="314"/>
      <c r="N979" s="315"/>
      <c r="O979" s="316"/>
      <c r="P979" s="315"/>
      <c r="Q979" s="316"/>
      <c r="R979" s="315"/>
      <c r="S979" s="316"/>
      <c r="T979" s="315"/>
      <c r="U979" s="316"/>
      <c r="V979" s="447"/>
      <c r="W979" s="344"/>
      <c r="X979" s="344"/>
      <c r="Y979" s="344"/>
      <c r="Z979" s="344"/>
      <c r="AA979" s="344"/>
      <c r="AB979" s="344"/>
      <c r="AC979" s="344"/>
      <c r="AD979" s="311"/>
    </row>
    <row r="980" spans="1:30" ht="20.100000000000001" customHeight="1">
      <c r="A980" s="311"/>
      <c r="B980" s="311"/>
      <c r="C980" s="344"/>
      <c r="D980" s="120" t="s">
        <v>7801</v>
      </c>
      <c r="E980" s="344"/>
      <c r="F980" s="313"/>
      <c r="G980" s="314"/>
      <c r="H980" s="313"/>
      <c r="I980" s="314"/>
      <c r="J980" s="313"/>
      <c r="K980" s="314"/>
      <c r="L980" s="313"/>
      <c r="M980" s="314"/>
      <c r="N980" s="315"/>
      <c r="O980" s="316"/>
      <c r="P980" s="315"/>
      <c r="Q980" s="316"/>
      <c r="R980" s="315"/>
      <c r="S980" s="316"/>
      <c r="T980" s="315"/>
      <c r="U980" s="316"/>
      <c r="V980" s="447"/>
      <c r="W980" s="344"/>
      <c r="X980" s="344"/>
      <c r="Y980" s="344"/>
      <c r="Z980" s="344"/>
      <c r="AA980" s="344"/>
      <c r="AB980" s="344"/>
      <c r="AC980" s="344"/>
      <c r="AD980" s="311"/>
    </row>
    <row r="981" spans="1:30" ht="20.100000000000001" customHeight="1">
      <c r="A981" s="311"/>
      <c r="B981" s="311"/>
      <c r="C981" s="344"/>
      <c r="D981" s="120" t="s">
        <v>7802</v>
      </c>
      <c r="E981" s="344"/>
      <c r="F981" s="313"/>
      <c r="G981" s="314"/>
      <c r="H981" s="313"/>
      <c r="I981" s="314"/>
      <c r="J981" s="313"/>
      <c r="K981" s="314"/>
      <c r="L981" s="313"/>
      <c r="M981" s="314"/>
      <c r="N981" s="315"/>
      <c r="O981" s="316"/>
      <c r="P981" s="315"/>
      <c r="Q981" s="316"/>
      <c r="R981" s="315"/>
      <c r="S981" s="316"/>
      <c r="T981" s="315"/>
      <c r="U981" s="316"/>
      <c r="V981" s="447"/>
      <c r="W981" s="344"/>
      <c r="X981" s="344"/>
      <c r="Y981" s="344"/>
      <c r="Z981" s="344"/>
      <c r="AA981" s="344"/>
      <c r="AB981" s="344"/>
      <c r="AC981" s="344"/>
      <c r="AD981" s="311"/>
    </row>
    <row r="982" spans="1:30" ht="20.100000000000001" customHeight="1">
      <c r="A982" s="311"/>
      <c r="B982" s="311"/>
      <c r="C982" s="344"/>
      <c r="D982" s="120" t="s">
        <v>7803</v>
      </c>
      <c r="E982" s="344"/>
      <c r="F982" s="313"/>
      <c r="G982" s="314"/>
      <c r="H982" s="313"/>
      <c r="I982" s="314"/>
      <c r="J982" s="313"/>
      <c r="K982" s="314"/>
      <c r="L982" s="313"/>
      <c r="M982" s="314"/>
      <c r="N982" s="315"/>
      <c r="O982" s="316"/>
      <c r="P982" s="315"/>
      <c r="Q982" s="316"/>
      <c r="R982" s="315"/>
      <c r="S982" s="316"/>
      <c r="T982" s="315"/>
      <c r="U982" s="316"/>
      <c r="V982" s="447"/>
      <c r="W982" s="344"/>
      <c r="X982" s="344"/>
      <c r="Y982" s="344"/>
      <c r="Z982" s="344"/>
      <c r="AA982" s="344"/>
      <c r="AB982" s="344"/>
      <c r="AC982" s="344"/>
      <c r="AD982" s="311"/>
    </row>
    <row r="983" spans="1:30" ht="20.100000000000001" customHeight="1">
      <c r="A983" s="311"/>
      <c r="B983" s="311"/>
      <c r="C983" s="344"/>
      <c r="D983" s="120" t="s">
        <v>7804</v>
      </c>
      <c r="E983" s="344"/>
      <c r="F983" s="313"/>
      <c r="G983" s="314"/>
      <c r="H983" s="313"/>
      <c r="I983" s="314"/>
      <c r="J983" s="313"/>
      <c r="K983" s="314"/>
      <c r="L983" s="313"/>
      <c r="M983" s="314"/>
      <c r="N983" s="315"/>
      <c r="O983" s="316"/>
      <c r="P983" s="315"/>
      <c r="Q983" s="316"/>
      <c r="R983" s="315"/>
      <c r="S983" s="316"/>
      <c r="T983" s="315"/>
      <c r="U983" s="316"/>
      <c r="V983" s="447"/>
      <c r="W983" s="344"/>
      <c r="X983" s="344"/>
      <c r="Y983" s="344"/>
      <c r="Z983" s="344"/>
      <c r="AA983" s="344"/>
      <c r="AB983" s="344"/>
      <c r="AC983" s="344"/>
      <c r="AD983" s="311"/>
    </row>
    <row r="984" spans="1:30" ht="20.100000000000001" customHeight="1">
      <c r="A984" s="311"/>
      <c r="B984" s="311"/>
      <c r="C984" s="344"/>
      <c r="D984" s="120" t="s">
        <v>7805</v>
      </c>
      <c r="E984" s="344"/>
      <c r="F984" s="313"/>
      <c r="G984" s="314"/>
      <c r="H984" s="313"/>
      <c r="I984" s="314"/>
      <c r="J984" s="313"/>
      <c r="K984" s="314"/>
      <c r="L984" s="313"/>
      <c r="M984" s="314"/>
      <c r="N984" s="315"/>
      <c r="O984" s="316"/>
      <c r="P984" s="315"/>
      <c r="Q984" s="316"/>
      <c r="R984" s="315"/>
      <c r="S984" s="316"/>
      <c r="T984" s="315"/>
      <c r="U984" s="316"/>
      <c r="V984" s="447"/>
      <c r="W984" s="344"/>
      <c r="X984" s="344"/>
      <c r="Y984" s="344"/>
      <c r="Z984" s="344"/>
      <c r="AA984" s="344"/>
      <c r="AB984" s="344"/>
      <c r="AC984" s="344"/>
      <c r="AD984" s="311"/>
    </row>
    <row r="985" spans="1:30" ht="20.100000000000001" customHeight="1">
      <c r="A985" s="311"/>
      <c r="B985" s="311"/>
      <c r="C985" s="344"/>
      <c r="D985" s="120" t="s">
        <v>6937</v>
      </c>
      <c r="E985" s="344"/>
      <c r="F985" s="313"/>
      <c r="G985" s="314"/>
      <c r="H985" s="313"/>
      <c r="I985" s="314"/>
      <c r="J985" s="313"/>
      <c r="K985" s="314"/>
      <c r="L985" s="313"/>
      <c r="M985" s="314"/>
      <c r="N985" s="315"/>
      <c r="O985" s="316"/>
      <c r="P985" s="315"/>
      <c r="Q985" s="316"/>
      <c r="R985" s="315"/>
      <c r="S985" s="316"/>
      <c r="T985" s="315"/>
      <c r="U985" s="316"/>
      <c r="V985" s="447"/>
      <c r="W985" s="344"/>
      <c r="X985" s="344"/>
      <c r="Y985" s="344"/>
      <c r="Z985" s="344"/>
      <c r="AA985" s="344"/>
      <c r="AB985" s="344"/>
      <c r="AC985" s="344"/>
      <c r="AD985" s="311"/>
    </row>
    <row r="986" spans="1:30" ht="20.100000000000001" customHeight="1">
      <c r="A986" s="311"/>
      <c r="B986" s="311"/>
      <c r="C986" s="344"/>
      <c r="D986" s="120" t="s">
        <v>7806</v>
      </c>
      <c r="E986" s="344"/>
      <c r="F986" s="313"/>
      <c r="G986" s="314"/>
      <c r="H986" s="313"/>
      <c r="I986" s="314"/>
      <c r="J986" s="313"/>
      <c r="K986" s="314"/>
      <c r="L986" s="313"/>
      <c r="M986" s="314"/>
      <c r="N986" s="315"/>
      <c r="O986" s="316"/>
      <c r="P986" s="315"/>
      <c r="Q986" s="316"/>
      <c r="R986" s="315"/>
      <c r="S986" s="316"/>
      <c r="T986" s="315"/>
      <c r="U986" s="316"/>
      <c r="V986" s="447"/>
      <c r="W986" s="344"/>
      <c r="X986" s="344"/>
      <c r="Y986" s="344"/>
      <c r="Z986" s="344"/>
      <c r="AA986" s="344"/>
      <c r="AB986" s="344"/>
      <c r="AC986" s="344"/>
      <c r="AD986" s="311"/>
    </row>
    <row r="987" spans="1:30" ht="20.100000000000001" customHeight="1" thickBot="1">
      <c r="A987" s="311"/>
      <c r="B987" s="311"/>
      <c r="C987" s="344"/>
      <c r="D987" s="120" t="s">
        <v>7807</v>
      </c>
      <c r="E987" s="344"/>
      <c r="F987" s="313"/>
      <c r="G987" s="314"/>
      <c r="H987" s="313"/>
      <c r="I987" s="314"/>
      <c r="J987" s="313"/>
      <c r="K987" s="314"/>
      <c r="L987" s="313"/>
      <c r="M987" s="314"/>
      <c r="N987" s="315"/>
      <c r="O987" s="316"/>
      <c r="P987" s="315"/>
      <c r="Q987" s="316"/>
      <c r="R987" s="315">
        <v>1</v>
      </c>
      <c r="S987" s="316">
        <v>16.666666666666668</v>
      </c>
      <c r="T987" s="315"/>
      <c r="U987" s="316"/>
      <c r="V987" s="447"/>
      <c r="W987" s="344"/>
      <c r="X987" s="344"/>
      <c r="Y987" s="344"/>
      <c r="Z987" s="344"/>
      <c r="AA987" s="344"/>
      <c r="AB987" s="344"/>
      <c r="AC987" s="344"/>
      <c r="AD987" s="311"/>
    </row>
    <row r="988" spans="1:30" ht="20.100000000000001" customHeight="1">
      <c r="A988" s="311"/>
      <c r="B988" s="311"/>
      <c r="C988" s="344"/>
      <c r="D988" s="120" t="s">
        <v>7808</v>
      </c>
      <c r="E988" s="349">
        <v>1</v>
      </c>
      <c r="F988" s="313">
        <v>100</v>
      </c>
      <c r="G988" s="314"/>
      <c r="H988" s="313">
        <v>1</v>
      </c>
      <c r="I988" s="314">
        <v>100</v>
      </c>
      <c r="J988" s="313"/>
      <c r="K988" s="314"/>
      <c r="L988" s="313"/>
      <c r="M988" s="314"/>
      <c r="N988" s="315">
        <v>2</v>
      </c>
      <c r="O988" s="316">
        <v>100</v>
      </c>
      <c r="P988" s="315"/>
      <c r="Q988" s="316"/>
      <c r="R988" s="315">
        <v>5</v>
      </c>
      <c r="S988" s="316">
        <v>83.333333333333329</v>
      </c>
      <c r="T988" s="315"/>
      <c r="U988" s="316"/>
      <c r="V988" s="447"/>
      <c r="W988" s="344"/>
      <c r="X988" s="344"/>
      <c r="Y988" s="344"/>
      <c r="Z988" s="344"/>
      <c r="AA988" s="344"/>
      <c r="AB988" s="344"/>
      <c r="AC988" s="344"/>
      <c r="AD988" s="311"/>
    </row>
    <row r="989" spans="1:30" ht="20.100000000000001" customHeight="1">
      <c r="A989" s="311"/>
      <c r="B989" s="311"/>
      <c r="C989" s="344"/>
      <c r="D989" s="120" t="s">
        <v>7809</v>
      </c>
      <c r="E989" s="344"/>
      <c r="F989" s="313"/>
      <c r="G989" s="314"/>
      <c r="H989" s="313"/>
      <c r="I989" s="314"/>
      <c r="J989" s="313"/>
      <c r="K989" s="314"/>
      <c r="L989" s="313"/>
      <c r="M989" s="314"/>
      <c r="N989" s="315"/>
      <c r="O989" s="316"/>
      <c r="P989" s="315"/>
      <c r="Q989" s="316"/>
      <c r="R989" s="315"/>
      <c r="S989" s="316"/>
      <c r="T989" s="315"/>
      <c r="U989" s="316"/>
      <c r="V989" s="447"/>
      <c r="W989" s="344"/>
      <c r="X989" s="344"/>
      <c r="Y989" s="344"/>
      <c r="Z989" s="344"/>
      <c r="AA989" s="344"/>
      <c r="AB989" s="344"/>
      <c r="AC989" s="344"/>
      <c r="AD989" s="311"/>
    </row>
    <row r="990" spans="1:30" ht="20.100000000000001" customHeight="1">
      <c r="A990" s="311"/>
      <c r="B990" s="311"/>
      <c r="C990" s="344"/>
      <c r="D990" s="85" t="s">
        <v>1959</v>
      </c>
      <c r="E990" s="344"/>
      <c r="F990" s="313"/>
      <c r="G990" s="314"/>
      <c r="H990" s="313"/>
      <c r="I990" s="314"/>
      <c r="J990" s="313"/>
      <c r="K990" s="314"/>
      <c r="L990" s="313"/>
      <c r="M990" s="314"/>
      <c r="N990" s="315"/>
      <c r="O990" s="316"/>
      <c r="P990" s="315"/>
      <c r="Q990" s="316"/>
      <c r="R990" s="315"/>
      <c r="S990" s="316"/>
      <c r="T990" s="315"/>
      <c r="U990" s="316"/>
      <c r="V990" s="447"/>
      <c r="W990" s="344"/>
      <c r="X990" s="344"/>
      <c r="Y990" s="344"/>
      <c r="Z990" s="344"/>
      <c r="AA990" s="344"/>
      <c r="AB990" s="344"/>
      <c r="AC990" s="344"/>
      <c r="AD990" s="311"/>
    </row>
    <row r="991" spans="1:30" ht="20.100000000000001" customHeight="1">
      <c r="A991" s="311"/>
      <c r="B991" s="311"/>
      <c r="C991" s="344"/>
      <c r="D991" s="85" t="s">
        <v>1960</v>
      </c>
      <c r="E991" s="344"/>
      <c r="F991" s="313"/>
      <c r="G991" s="314"/>
      <c r="H991" s="313"/>
      <c r="I991" s="314"/>
      <c r="J991" s="313"/>
      <c r="K991" s="314"/>
      <c r="L991" s="313"/>
      <c r="M991" s="314"/>
      <c r="N991" s="315"/>
      <c r="O991" s="316"/>
      <c r="P991" s="315"/>
      <c r="Q991" s="316"/>
      <c r="R991" s="315"/>
      <c r="S991" s="316"/>
      <c r="T991" s="315"/>
      <c r="U991" s="316"/>
      <c r="V991" s="447"/>
      <c r="W991" s="344"/>
      <c r="X991" s="344"/>
      <c r="Y991" s="344"/>
      <c r="Z991" s="344"/>
      <c r="AA991" s="344"/>
      <c r="AB991" s="344"/>
      <c r="AC991" s="344"/>
      <c r="AD991" s="311"/>
    </row>
    <row r="992" spans="1:30" ht="20.100000000000001" customHeight="1">
      <c r="A992" s="9" t="s">
        <v>6007</v>
      </c>
      <c r="B992" s="9" t="s">
        <v>195</v>
      </c>
      <c r="C992" s="343" t="s">
        <v>7746</v>
      </c>
      <c r="D992" s="119" t="s">
        <v>1425</v>
      </c>
      <c r="E992" s="343" t="s">
        <v>7309</v>
      </c>
      <c r="F992" s="11"/>
      <c r="G992" s="12"/>
      <c r="H992" s="11"/>
      <c r="I992" s="12"/>
      <c r="J992" s="11"/>
      <c r="K992" s="12"/>
      <c r="L992" s="11"/>
      <c r="M992" s="12"/>
      <c r="N992" s="56"/>
      <c r="O992" s="57"/>
      <c r="P992" s="56"/>
      <c r="Q992" s="57"/>
      <c r="R992" s="56"/>
      <c r="S992" s="57"/>
      <c r="T992" s="56"/>
      <c r="U992" s="57"/>
      <c r="V992" s="446" t="s">
        <v>28</v>
      </c>
      <c r="W992" s="343" t="s">
        <v>7406</v>
      </c>
      <c r="X992" s="343" t="s">
        <v>7406</v>
      </c>
      <c r="Y992" s="343" t="s">
        <v>7406</v>
      </c>
      <c r="Z992" s="343" t="s">
        <v>7406</v>
      </c>
      <c r="AA992" s="343" t="s">
        <v>7406</v>
      </c>
      <c r="AB992" s="343" t="s">
        <v>7406</v>
      </c>
      <c r="AC992" s="343"/>
      <c r="AD992" s="9"/>
    </row>
    <row r="993" spans="1:30" ht="20.100000000000001" customHeight="1">
      <c r="A993" s="311"/>
      <c r="B993" s="311"/>
      <c r="C993" s="344"/>
      <c r="D993" s="120" t="s">
        <v>1426</v>
      </c>
      <c r="E993" s="344"/>
      <c r="F993" s="313"/>
      <c r="G993" s="314"/>
      <c r="H993" s="313"/>
      <c r="I993" s="314"/>
      <c r="J993" s="313"/>
      <c r="K993" s="314"/>
      <c r="L993" s="313"/>
      <c r="M993" s="314"/>
      <c r="N993" s="315"/>
      <c r="O993" s="316"/>
      <c r="P993" s="315"/>
      <c r="Q993" s="316"/>
      <c r="R993" s="315"/>
      <c r="S993" s="316"/>
      <c r="T993" s="315"/>
      <c r="U993" s="316"/>
      <c r="V993" s="447"/>
      <c r="W993" s="344"/>
      <c r="X993" s="344"/>
      <c r="Y993" s="344"/>
      <c r="Z993" s="344"/>
      <c r="AA993" s="344"/>
      <c r="AB993" s="344"/>
      <c r="AC993" s="344"/>
      <c r="AD993" s="311"/>
    </row>
    <row r="994" spans="1:30" ht="20.100000000000001" customHeight="1">
      <c r="A994" s="311"/>
      <c r="B994" s="311"/>
      <c r="C994" s="344"/>
      <c r="D994" s="120" t="s">
        <v>1427</v>
      </c>
      <c r="E994" s="344"/>
      <c r="F994" s="313"/>
      <c r="G994" s="314"/>
      <c r="H994" s="313"/>
      <c r="I994" s="314"/>
      <c r="J994" s="313"/>
      <c r="K994" s="314"/>
      <c r="L994" s="313"/>
      <c r="M994" s="314"/>
      <c r="N994" s="315"/>
      <c r="O994" s="316"/>
      <c r="P994" s="315"/>
      <c r="Q994" s="316"/>
      <c r="R994" s="315"/>
      <c r="S994" s="316"/>
      <c r="T994" s="315"/>
      <c r="U994" s="316"/>
      <c r="V994" s="447"/>
      <c r="W994" s="344"/>
      <c r="X994" s="344"/>
      <c r="Y994" s="344"/>
      <c r="Z994" s="344"/>
      <c r="AA994" s="344"/>
      <c r="AB994" s="344"/>
      <c r="AC994" s="344"/>
      <c r="AD994" s="311"/>
    </row>
    <row r="995" spans="1:30" ht="20.100000000000001" customHeight="1">
      <c r="A995" s="311"/>
      <c r="B995" s="311"/>
      <c r="C995" s="344"/>
      <c r="D995" s="120" t="s">
        <v>1428</v>
      </c>
      <c r="E995" s="344"/>
      <c r="F995" s="313"/>
      <c r="G995" s="314"/>
      <c r="H995" s="313"/>
      <c r="I995" s="314"/>
      <c r="J995" s="313"/>
      <c r="K995" s="314"/>
      <c r="L995" s="313"/>
      <c r="M995" s="314"/>
      <c r="N995" s="315"/>
      <c r="O995" s="316"/>
      <c r="P995" s="315"/>
      <c r="Q995" s="316"/>
      <c r="R995" s="315"/>
      <c r="S995" s="316"/>
      <c r="T995" s="315"/>
      <c r="U995" s="316"/>
      <c r="V995" s="447"/>
      <c r="W995" s="344"/>
      <c r="X995" s="344"/>
      <c r="Y995" s="344"/>
      <c r="Z995" s="344"/>
      <c r="AA995" s="344"/>
      <c r="AB995" s="344"/>
      <c r="AC995" s="344"/>
      <c r="AD995" s="311"/>
    </row>
    <row r="996" spans="1:30" ht="20.100000000000001" customHeight="1">
      <c r="A996" s="311"/>
      <c r="B996" s="311"/>
      <c r="C996" s="344"/>
      <c r="D996" s="120" t="s">
        <v>1429</v>
      </c>
      <c r="E996" s="344"/>
      <c r="F996" s="313"/>
      <c r="G996" s="314"/>
      <c r="H996" s="313"/>
      <c r="I996" s="314"/>
      <c r="J996" s="313"/>
      <c r="K996" s="314"/>
      <c r="L996" s="313"/>
      <c r="M996" s="314"/>
      <c r="N996" s="315"/>
      <c r="O996" s="316"/>
      <c r="P996" s="315"/>
      <c r="Q996" s="316"/>
      <c r="R996" s="315"/>
      <c r="S996" s="316"/>
      <c r="T996" s="315"/>
      <c r="U996" s="316"/>
      <c r="V996" s="447"/>
      <c r="W996" s="344"/>
      <c r="X996" s="344"/>
      <c r="Y996" s="344"/>
      <c r="Z996" s="344"/>
      <c r="AA996" s="344"/>
      <c r="AB996" s="344"/>
      <c r="AC996" s="344"/>
      <c r="AD996" s="311"/>
    </row>
    <row r="997" spans="1:30" ht="20.100000000000001" customHeight="1">
      <c r="A997" s="311"/>
      <c r="B997" s="311"/>
      <c r="C997" s="344"/>
      <c r="D997" s="120" t="s">
        <v>1430</v>
      </c>
      <c r="E997" s="344"/>
      <c r="F997" s="313"/>
      <c r="G997" s="314"/>
      <c r="H997" s="313"/>
      <c r="I997" s="314"/>
      <c r="J997" s="313"/>
      <c r="K997" s="314"/>
      <c r="L997" s="313"/>
      <c r="M997" s="314"/>
      <c r="N997" s="315"/>
      <c r="O997" s="316"/>
      <c r="P997" s="315"/>
      <c r="Q997" s="316"/>
      <c r="R997" s="315"/>
      <c r="S997" s="316"/>
      <c r="T997" s="315"/>
      <c r="U997" s="316"/>
      <c r="V997" s="447"/>
      <c r="W997" s="344"/>
      <c r="X997" s="344"/>
      <c r="Y997" s="344"/>
      <c r="Z997" s="344"/>
      <c r="AA997" s="344"/>
      <c r="AB997" s="344"/>
      <c r="AC997" s="344"/>
      <c r="AD997" s="311"/>
    </row>
    <row r="998" spans="1:30" ht="20.100000000000001" customHeight="1">
      <c r="A998" s="311"/>
      <c r="B998" s="311"/>
      <c r="C998" s="344"/>
      <c r="D998" s="120" t="s">
        <v>1431</v>
      </c>
      <c r="E998" s="344"/>
      <c r="F998" s="313"/>
      <c r="G998" s="314"/>
      <c r="H998" s="313"/>
      <c r="I998" s="314"/>
      <c r="J998" s="313"/>
      <c r="K998" s="314"/>
      <c r="L998" s="313"/>
      <c r="M998" s="314"/>
      <c r="N998" s="315"/>
      <c r="O998" s="316"/>
      <c r="P998" s="315"/>
      <c r="Q998" s="316"/>
      <c r="R998" s="315"/>
      <c r="S998" s="316"/>
      <c r="T998" s="315"/>
      <c r="U998" s="316"/>
      <c r="V998" s="447"/>
      <c r="W998" s="344"/>
      <c r="X998" s="344"/>
      <c r="Y998" s="344"/>
      <c r="Z998" s="344"/>
      <c r="AA998" s="344"/>
      <c r="AB998" s="344"/>
      <c r="AC998" s="344"/>
      <c r="AD998" s="311"/>
    </row>
    <row r="999" spans="1:30" ht="20.100000000000001" customHeight="1">
      <c r="A999" s="311"/>
      <c r="B999" s="311"/>
      <c r="C999" s="344"/>
      <c r="D999" s="120" t="s">
        <v>1432</v>
      </c>
      <c r="E999" s="344"/>
      <c r="F999" s="313"/>
      <c r="G999" s="314"/>
      <c r="H999" s="313"/>
      <c r="I999" s="314"/>
      <c r="J999" s="313"/>
      <c r="K999" s="314"/>
      <c r="L999" s="313"/>
      <c r="M999" s="314"/>
      <c r="N999" s="315"/>
      <c r="O999" s="316"/>
      <c r="P999" s="315"/>
      <c r="Q999" s="316"/>
      <c r="R999" s="315"/>
      <c r="S999" s="316"/>
      <c r="T999" s="315"/>
      <c r="U999" s="316"/>
      <c r="V999" s="447"/>
      <c r="W999" s="344"/>
      <c r="X999" s="344"/>
      <c r="Y999" s="344"/>
      <c r="Z999" s="344"/>
      <c r="AA999" s="344"/>
      <c r="AB999" s="344"/>
      <c r="AC999" s="344"/>
      <c r="AD999" s="311"/>
    </row>
    <row r="1000" spans="1:30" ht="20.100000000000001" customHeight="1">
      <c r="A1000" s="311"/>
      <c r="B1000" s="311"/>
      <c r="C1000" s="344"/>
      <c r="D1000" s="120" t="s">
        <v>1433</v>
      </c>
      <c r="E1000" s="344"/>
      <c r="F1000" s="313"/>
      <c r="G1000" s="314"/>
      <c r="H1000" s="313"/>
      <c r="I1000" s="314"/>
      <c r="J1000" s="313"/>
      <c r="K1000" s="314"/>
      <c r="L1000" s="313"/>
      <c r="M1000" s="314"/>
      <c r="N1000" s="315"/>
      <c r="O1000" s="316"/>
      <c r="P1000" s="315"/>
      <c r="Q1000" s="316"/>
      <c r="R1000" s="315"/>
      <c r="S1000" s="316"/>
      <c r="T1000" s="315"/>
      <c r="U1000" s="316"/>
      <c r="V1000" s="447"/>
      <c r="W1000" s="344"/>
      <c r="X1000" s="344"/>
      <c r="Y1000" s="344"/>
      <c r="Z1000" s="344"/>
      <c r="AA1000" s="344"/>
      <c r="AB1000" s="344"/>
      <c r="AC1000" s="344"/>
      <c r="AD1000" s="311"/>
    </row>
    <row r="1001" spans="1:30" ht="20.100000000000001" customHeight="1">
      <c r="A1001" s="311"/>
      <c r="B1001" s="311"/>
      <c r="C1001" s="344"/>
      <c r="D1001" s="120" t="s">
        <v>7801</v>
      </c>
      <c r="E1001" s="344"/>
      <c r="F1001" s="313"/>
      <c r="G1001" s="314"/>
      <c r="H1001" s="313"/>
      <c r="I1001" s="314"/>
      <c r="J1001" s="313"/>
      <c r="K1001" s="314"/>
      <c r="L1001" s="313"/>
      <c r="M1001" s="314"/>
      <c r="N1001" s="315"/>
      <c r="O1001" s="316"/>
      <c r="P1001" s="315"/>
      <c r="Q1001" s="316"/>
      <c r="R1001" s="315"/>
      <c r="S1001" s="316"/>
      <c r="T1001" s="315"/>
      <c r="U1001" s="316"/>
      <c r="V1001" s="447"/>
      <c r="W1001" s="344"/>
      <c r="X1001" s="344"/>
      <c r="Y1001" s="344"/>
      <c r="Z1001" s="344"/>
      <c r="AA1001" s="344"/>
      <c r="AB1001" s="344"/>
      <c r="AC1001" s="344"/>
      <c r="AD1001" s="311"/>
    </row>
    <row r="1002" spans="1:30" ht="20.100000000000001" customHeight="1">
      <c r="A1002" s="311"/>
      <c r="B1002" s="311"/>
      <c r="C1002" s="344"/>
      <c r="D1002" s="120" t="s">
        <v>7802</v>
      </c>
      <c r="E1002" s="344"/>
      <c r="F1002" s="313"/>
      <c r="G1002" s="314"/>
      <c r="H1002" s="313"/>
      <c r="I1002" s="314"/>
      <c r="J1002" s="313"/>
      <c r="K1002" s="314"/>
      <c r="L1002" s="313"/>
      <c r="M1002" s="314"/>
      <c r="N1002" s="315"/>
      <c r="O1002" s="316"/>
      <c r="P1002" s="315"/>
      <c r="Q1002" s="316"/>
      <c r="R1002" s="315"/>
      <c r="S1002" s="316"/>
      <c r="T1002" s="315"/>
      <c r="U1002" s="316"/>
      <c r="V1002" s="447"/>
      <c r="W1002" s="344"/>
      <c r="X1002" s="344"/>
      <c r="Y1002" s="344"/>
      <c r="Z1002" s="344"/>
      <c r="AA1002" s="344"/>
      <c r="AB1002" s="344"/>
      <c r="AC1002" s="344"/>
      <c r="AD1002" s="311"/>
    </row>
    <row r="1003" spans="1:30" ht="20.100000000000001" customHeight="1">
      <c r="A1003" s="311"/>
      <c r="B1003" s="311"/>
      <c r="C1003" s="344"/>
      <c r="D1003" s="120" t="s">
        <v>7803</v>
      </c>
      <c r="E1003" s="344"/>
      <c r="F1003" s="313"/>
      <c r="G1003" s="314"/>
      <c r="H1003" s="313"/>
      <c r="I1003" s="314"/>
      <c r="J1003" s="313"/>
      <c r="K1003" s="314"/>
      <c r="L1003" s="313"/>
      <c r="M1003" s="314"/>
      <c r="N1003" s="315"/>
      <c r="O1003" s="316"/>
      <c r="P1003" s="315"/>
      <c r="Q1003" s="316"/>
      <c r="R1003" s="315"/>
      <c r="S1003" s="316"/>
      <c r="T1003" s="315"/>
      <c r="U1003" s="316"/>
      <c r="V1003" s="447"/>
      <c r="W1003" s="344"/>
      <c r="X1003" s="344"/>
      <c r="Y1003" s="344"/>
      <c r="Z1003" s="344"/>
      <c r="AA1003" s="344"/>
      <c r="AB1003" s="344"/>
      <c r="AC1003" s="344"/>
      <c r="AD1003" s="311"/>
    </row>
    <row r="1004" spans="1:30" ht="20.100000000000001" customHeight="1">
      <c r="A1004" s="311"/>
      <c r="B1004" s="311"/>
      <c r="C1004" s="344"/>
      <c r="D1004" s="120" t="s">
        <v>7804</v>
      </c>
      <c r="E1004" s="344"/>
      <c r="F1004" s="313"/>
      <c r="G1004" s="314"/>
      <c r="H1004" s="313"/>
      <c r="I1004" s="314"/>
      <c r="J1004" s="313"/>
      <c r="K1004" s="314"/>
      <c r="L1004" s="313"/>
      <c r="M1004" s="314"/>
      <c r="N1004" s="315"/>
      <c r="O1004" s="316"/>
      <c r="P1004" s="315"/>
      <c r="Q1004" s="316"/>
      <c r="R1004" s="315"/>
      <c r="S1004" s="316"/>
      <c r="T1004" s="315"/>
      <c r="U1004" s="316"/>
      <c r="V1004" s="447"/>
      <c r="W1004" s="344"/>
      <c r="X1004" s="344"/>
      <c r="Y1004" s="344"/>
      <c r="Z1004" s="344"/>
      <c r="AA1004" s="344"/>
      <c r="AB1004" s="344"/>
      <c r="AC1004" s="344"/>
      <c r="AD1004" s="311"/>
    </row>
    <row r="1005" spans="1:30" ht="20.100000000000001" customHeight="1">
      <c r="A1005" s="311"/>
      <c r="B1005" s="311"/>
      <c r="C1005" s="344"/>
      <c r="D1005" s="120" t="s">
        <v>7805</v>
      </c>
      <c r="E1005" s="344"/>
      <c r="F1005" s="313"/>
      <c r="G1005" s="314"/>
      <c r="H1005" s="313"/>
      <c r="I1005" s="314"/>
      <c r="J1005" s="313"/>
      <c r="K1005" s="314"/>
      <c r="L1005" s="313"/>
      <c r="M1005" s="314"/>
      <c r="N1005" s="315"/>
      <c r="O1005" s="316"/>
      <c r="P1005" s="315"/>
      <c r="Q1005" s="316"/>
      <c r="R1005" s="315"/>
      <c r="S1005" s="316"/>
      <c r="T1005" s="315"/>
      <c r="U1005" s="316"/>
      <c r="V1005" s="447"/>
      <c r="W1005" s="344"/>
      <c r="X1005" s="344"/>
      <c r="Y1005" s="344"/>
      <c r="Z1005" s="344"/>
      <c r="AA1005" s="344"/>
      <c r="AB1005" s="344"/>
      <c r="AC1005" s="344"/>
      <c r="AD1005" s="311"/>
    </row>
    <row r="1006" spans="1:30" ht="20.100000000000001" customHeight="1">
      <c r="A1006" s="311"/>
      <c r="B1006" s="311"/>
      <c r="C1006" s="344"/>
      <c r="D1006" s="120" t="s">
        <v>6937</v>
      </c>
      <c r="E1006" s="344"/>
      <c r="F1006" s="313"/>
      <c r="G1006" s="314"/>
      <c r="H1006" s="313"/>
      <c r="I1006" s="314"/>
      <c r="J1006" s="313"/>
      <c r="K1006" s="314"/>
      <c r="L1006" s="313"/>
      <c r="M1006" s="314"/>
      <c r="N1006" s="315"/>
      <c r="O1006" s="316"/>
      <c r="P1006" s="315"/>
      <c r="Q1006" s="316"/>
      <c r="R1006" s="315"/>
      <c r="S1006" s="316"/>
      <c r="T1006" s="315"/>
      <c r="U1006" s="316"/>
      <c r="V1006" s="447"/>
      <c r="W1006" s="344"/>
      <c r="X1006" s="344"/>
      <c r="Y1006" s="344"/>
      <c r="Z1006" s="344"/>
      <c r="AA1006" s="344"/>
      <c r="AB1006" s="344"/>
      <c r="AC1006" s="344"/>
      <c r="AD1006" s="311"/>
    </row>
    <row r="1007" spans="1:30" ht="20.100000000000001" customHeight="1">
      <c r="A1007" s="311"/>
      <c r="B1007" s="311"/>
      <c r="C1007" s="344"/>
      <c r="D1007" s="120" t="s">
        <v>7806</v>
      </c>
      <c r="E1007" s="344"/>
      <c r="F1007" s="313"/>
      <c r="G1007" s="314"/>
      <c r="H1007" s="313"/>
      <c r="I1007" s="314"/>
      <c r="J1007" s="313"/>
      <c r="K1007" s="314"/>
      <c r="L1007" s="313"/>
      <c r="M1007" s="314"/>
      <c r="N1007" s="315"/>
      <c r="O1007" s="316"/>
      <c r="P1007" s="315"/>
      <c r="Q1007" s="316"/>
      <c r="R1007" s="315"/>
      <c r="S1007" s="316"/>
      <c r="T1007" s="315"/>
      <c r="U1007" s="316"/>
      <c r="V1007" s="447"/>
      <c r="W1007" s="344"/>
      <c r="X1007" s="344"/>
      <c r="Y1007" s="344"/>
      <c r="Z1007" s="344"/>
      <c r="AA1007" s="344"/>
      <c r="AB1007" s="344"/>
      <c r="AC1007" s="344"/>
      <c r="AD1007" s="311"/>
    </row>
    <row r="1008" spans="1:30" ht="20.100000000000001" customHeight="1">
      <c r="A1008" s="311"/>
      <c r="B1008" s="311"/>
      <c r="C1008" s="344"/>
      <c r="D1008" s="120" t="s">
        <v>7807</v>
      </c>
      <c r="E1008" s="344"/>
      <c r="F1008" s="313"/>
      <c r="G1008" s="314"/>
      <c r="H1008" s="313"/>
      <c r="I1008" s="314"/>
      <c r="J1008" s="313"/>
      <c r="K1008" s="314"/>
      <c r="L1008" s="313"/>
      <c r="M1008" s="314"/>
      <c r="N1008" s="315"/>
      <c r="O1008" s="316"/>
      <c r="P1008" s="315"/>
      <c r="Q1008" s="316"/>
      <c r="R1008" s="315"/>
      <c r="S1008" s="316"/>
      <c r="T1008" s="315"/>
      <c r="U1008" s="316"/>
      <c r="V1008" s="447"/>
      <c r="W1008" s="344"/>
      <c r="X1008" s="344"/>
      <c r="Y1008" s="344"/>
      <c r="Z1008" s="344"/>
      <c r="AA1008" s="344"/>
      <c r="AB1008" s="344"/>
      <c r="AC1008" s="344"/>
      <c r="AD1008" s="311"/>
    </row>
    <row r="1009" spans="1:30" ht="20.100000000000001" customHeight="1">
      <c r="A1009" s="311"/>
      <c r="B1009" s="311"/>
      <c r="C1009" s="344"/>
      <c r="D1009" s="120" t="s">
        <v>7808</v>
      </c>
      <c r="E1009" s="344"/>
      <c r="F1009" s="313"/>
      <c r="G1009" s="314"/>
      <c r="H1009" s="313"/>
      <c r="I1009" s="314"/>
      <c r="J1009" s="313"/>
      <c r="K1009" s="314"/>
      <c r="L1009" s="313"/>
      <c r="M1009" s="314"/>
      <c r="N1009" s="315"/>
      <c r="O1009" s="316"/>
      <c r="P1009" s="315"/>
      <c r="Q1009" s="316"/>
      <c r="R1009" s="315"/>
      <c r="S1009" s="316"/>
      <c r="T1009" s="315"/>
      <c r="U1009" s="316"/>
      <c r="V1009" s="447"/>
      <c r="W1009" s="344"/>
      <c r="X1009" s="344"/>
      <c r="Y1009" s="344"/>
      <c r="Z1009" s="344"/>
      <c r="AA1009" s="344"/>
      <c r="AB1009" s="344"/>
      <c r="AC1009" s="344"/>
      <c r="AD1009" s="311"/>
    </row>
    <row r="1010" spans="1:30" ht="20.100000000000001" customHeight="1">
      <c r="A1010" s="311"/>
      <c r="B1010" s="311"/>
      <c r="C1010" s="344"/>
      <c r="D1010" s="120" t="s">
        <v>7809</v>
      </c>
      <c r="E1010" s="344"/>
      <c r="F1010" s="313"/>
      <c r="G1010" s="314"/>
      <c r="H1010" s="313"/>
      <c r="I1010" s="314"/>
      <c r="J1010" s="313"/>
      <c r="K1010" s="314"/>
      <c r="L1010" s="313"/>
      <c r="M1010" s="314"/>
      <c r="N1010" s="315"/>
      <c r="O1010" s="316"/>
      <c r="P1010" s="315"/>
      <c r="Q1010" s="316"/>
      <c r="R1010" s="315"/>
      <c r="S1010" s="316"/>
      <c r="T1010" s="315"/>
      <c r="U1010" s="316"/>
      <c r="V1010" s="447"/>
      <c r="W1010" s="344"/>
      <c r="X1010" s="344"/>
      <c r="Y1010" s="344"/>
      <c r="Z1010" s="344"/>
      <c r="AA1010" s="344"/>
      <c r="AB1010" s="344"/>
      <c r="AC1010" s="344"/>
      <c r="AD1010" s="311"/>
    </row>
    <row r="1011" spans="1:30" ht="20.100000000000001" customHeight="1">
      <c r="A1011" s="311"/>
      <c r="B1011" s="311"/>
      <c r="C1011" s="344"/>
      <c r="D1011" s="85" t="s">
        <v>1959</v>
      </c>
      <c r="E1011" s="344"/>
      <c r="F1011" s="313"/>
      <c r="G1011" s="314"/>
      <c r="H1011" s="313"/>
      <c r="I1011" s="314"/>
      <c r="J1011" s="313"/>
      <c r="K1011" s="314"/>
      <c r="L1011" s="313"/>
      <c r="M1011" s="314"/>
      <c r="N1011" s="315"/>
      <c r="O1011" s="316"/>
      <c r="P1011" s="315"/>
      <c r="Q1011" s="316"/>
      <c r="R1011" s="315"/>
      <c r="S1011" s="316"/>
      <c r="T1011" s="315"/>
      <c r="U1011" s="316"/>
      <c r="V1011" s="447"/>
      <c r="W1011" s="344"/>
      <c r="X1011" s="344"/>
      <c r="Y1011" s="344"/>
      <c r="Z1011" s="344"/>
      <c r="AA1011" s="344"/>
      <c r="AB1011" s="344"/>
      <c r="AC1011" s="344"/>
      <c r="AD1011" s="311"/>
    </row>
    <row r="1012" spans="1:30" ht="20.100000000000001" customHeight="1">
      <c r="A1012" s="311"/>
      <c r="B1012" s="311"/>
      <c r="C1012" s="344"/>
      <c r="D1012" s="85" t="s">
        <v>1960</v>
      </c>
      <c r="E1012" s="344"/>
      <c r="F1012" s="313"/>
      <c r="G1012" s="314"/>
      <c r="H1012" s="313"/>
      <c r="I1012" s="314"/>
      <c r="J1012" s="313"/>
      <c r="K1012" s="314"/>
      <c r="L1012" s="313"/>
      <c r="M1012" s="314"/>
      <c r="N1012" s="315"/>
      <c r="O1012" s="316"/>
      <c r="P1012" s="315"/>
      <c r="Q1012" s="316"/>
      <c r="R1012" s="315"/>
      <c r="S1012" s="316"/>
      <c r="T1012" s="315"/>
      <c r="U1012" s="316"/>
      <c r="V1012" s="447"/>
      <c r="W1012" s="344"/>
      <c r="X1012" s="344"/>
      <c r="Y1012" s="344"/>
      <c r="Z1012" s="344"/>
      <c r="AA1012" s="344"/>
      <c r="AB1012" s="344"/>
      <c r="AC1012" s="344"/>
      <c r="AD1012" s="311"/>
    </row>
    <row r="1013" spans="1:30" ht="20.100000000000001" customHeight="1">
      <c r="A1013" s="9" t="s">
        <v>7810</v>
      </c>
      <c r="B1013" s="9" t="s">
        <v>196</v>
      </c>
      <c r="C1013" s="343" t="s">
        <v>7746</v>
      </c>
      <c r="D1013" s="119" t="s">
        <v>1434</v>
      </c>
      <c r="E1013" s="343"/>
      <c r="F1013" s="11">
        <v>201</v>
      </c>
      <c r="G1013" s="12">
        <v>24.968944099378881</v>
      </c>
      <c r="H1013" s="11">
        <v>190</v>
      </c>
      <c r="I1013" s="12">
        <v>22.61904761904762</v>
      </c>
      <c r="J1013" s="11">
        <v>207</v>
      </c>
      <c r="K1013" s="12">
        <v>23.711340206185564</v>
      </c>
      <c r="L1013" s="11">
        <v>211</v>
      </c>
      <c r="M1013" s="12">
        <v>24.534883720930232</v>
      </c>
      <c r="N1013" s="56">
        <v>193</v>
      </c>
      <c r="O1013" s="57">
        <v>22.260668973471741</v>
      </c>
      <c r="P1013" s="56">
        <v>179</v>
      </c>
      <c r="Q1013" s="57">
        <v>21.208530805687204</v>
      </c>
      <c r="R1013" s="56">
        <v>196</v>
      </c>
      <c r="S1013" s="57">
        <v>22.790697674418606</v>
      </c>
      <c r="T1013" s="56"/>
      <c r="U1013" s="57"/>
      <c r="V1013" s="446" t="s">
        <v>28</v>
      </c>
      <c r="W1013" s="343" t="s">
        <v>7406</v>
      </c>
      <c r="X1013" s="343" t="s">
        <v>7406</v>
      </c>
      <c r="Y1013" s="343" t="s">
        <v>7406</v>
      </c>
      <c r="Z1013" s="343" t="s">
        <v>7406</v>
      </c>
      <c r="AA1013" s="343" t="s">
        <v>7406</v>
      </c>
      <c r="AB1013" s="343" t="s">
        <v>7406</v>
      </c>
      <c r="AC1013" s="343"/>
      <c r="AD1013" s="9"/>
    </row>
    <row r="1014" spans="1:30" ht="20.100000000000001" customHeight="1">
      <c r="A1014" s="311"/>
      <c r="B1014" s="311"/>
      <c r="C1014" s="344"/>
      <c r="D1014" s="120" t="s">
        <v>1435</v>
      </c>
      <c r="E1014" s="344"/>
      <c r="F1014" s="313">
        <v>18</v>
      </c>
      <c r="G1014" s="314">
        <v>2.2360248447204967</v>
      </c>
      <c r="H1014" s="313">
        <v>13</v>
      </c>
      <c r="I1014" s="314">
        <v>1.5476190476190477</v>
      </c>
      <c r="J1014" s="313">
        <v>10</v>
      </c>
      <c r="K1014" s="314">
        <v>1.1454753722794959</v>
      </c>
      <c r="L1014" s="313">
        <v>24</v>
      </c>
      <c r="M1014" s="314">
        <v>2.7906976744186047</v>
      </c>
      <c r="N1014" s="315">
        <v>17</v>
      </c>
      <c r="O1014" s="316">
        <v>1.9607843137254901</v>
      </c>
      <c r="P1014" s="315">
        <v>19</v>
      </c>
      <c r="Q1014" s="316">
        <v>2.2511848341232228</v>
      </c>
      <c r="R1014" s="315">
        <v>27</v>
      </c>
      <c r="S1014" s="316">
        <v>3.13953488372093</v>
      </c>
      <c r="T1014" s="315"/>
      <c r="U1014" s="316"/>
      <c r="V1014" s="447"/>
      <c r="W1014" s="344"/>
      <c r="X1014" s="344"/>
      <c r="Y1014" s="344"/>
      <c r="Z1014" s="344"/>
      <c r="AA1014" s="344"/>
      <c r="AB1014" s="344"/>
      <c r="AC1014" s="344"/>
      <c r="AD1014" s="311"/>
    </row>
    <row r="1015" spans="1:30" ht="20.100000000000001" customHeight="1">
      <c r="A1015" s="311"/>
      <c r="B1015" s="311"/>
      <c r="C1015" s="344"/>
      <c r="D1015" s="120" t="s">
        <v>1436</v>
      </c>
      <c r="E1015" s="344"/>
      <c r="F1015" s="313">
        <v>24</v>
      </c>
      <c r="G1015" s="314">
        <v>2.981366459627329</v>
      </c>
      <c r="H1015" s="313">
        <v>42</v>
      </c>
      <c r="I1015" s="314">
        <v>5</v>
      </c>
      <c r="J1015" s="313">
        <v>32</v>
      </c>
      <c r="K1015" s="314">
        <v>3.6655211912943875</v>
      </c>
      <c r="L1015" s="313">
        <v>40</v>
      </c>
      <c r="M1015" s="314">
        <v>4.6511627906976747</v>
      </c>
      <c r="N1015" s="315">
        <v>39</v>
      </c>
      <c r="O1015" s="316">
        <v>4.4982698961937713</v>
      </c>
      <c r="P1015" s="315">
        <v>34</v>
      </c>
      <c r="Q1015" s="316">
        <v>4.028436018957346</v>
      </c>
      <c r="R1015" s="315">
        <v>42</v>
      </c>
      <c r="S1015" s="316">
        <v>4.8837209302325579</v>
      </c>
      <c r="T1015" s="315"/>
      <c r="U1015" s="316"/>
      <c r="V1015" s="447"/>
      <c r="W1015" s="344"/>
      <c r="X1015" s="344"/>
      <c r="Y1015" s="344"/>
      <c r="Z1015" s="344"/>
      <c r="AA1015" s="344"/>
      <c r="AB1015" s="344"/>
      <c r="AC1015" s="344"/>
      <c r="AD1015" s="311"/>
    </row>
    <row r="1016" spans="1:30" ht="20.100000000000001" customHeight="1">
      <c r="A1016" s="311"/>
      <c r="B1016" s="311"/>
      <c r="C1016" s="344"/>
      <c r="D1016" s="120" t="s">
        <v>1437</v>
      </c>
      <c r="E1016" s="344"/>
      <c r="F1016" s="313">
        <v>23</v>
      </c>
      <c r="G1016" s="314">
        <v>2.8571428571428572</v>
      </c>
      <c r="H1016" s="313">
        <v>19</v>
      </c>
      <c r="I1016" s="314">
        <v>2.2619047619047619</v>
      </c>
      <c r="J1016" s="313">
        <v>22</v>
      </c>
      <c r="K1016" s="314">
        <v>2.5200458190148911</v>
      </c>
      <c r="L1016" s="313">
        <v>20</v>
      </c>
      <c r="M1016" s="314">
        <v>2.3255813953488373</v>
      </c>
      <c r="N1016" s="315">
        <v>18</v>
      </c>
      <c r="O1016" s="316">
        <v>2.0761245674740483</v>
      </c>
      <c r="P1016" s="315">
        <v>18</v>
      </c>
      <c r="Q1016" s="316">
        <v>2.1327014218009479</v>
      </c>
      <c r="R1016" s="315">
        <v>24</v>
      </c>
      <c r="S1016" s="316">
        <v>2.7906976744186047</v>
      </c>
      <c r="T1016" s="315"/>
      <c r="U1016" s="316"/>
      <c r="V1016" s="447"/>
      <c r="W1016" s="344"/>
      <c r="X1016" s="344"/>
      <c r="Y1016" s="344"/>
      <c r="Z1016" s="344"/>
      <c r="AA1016" s="344"/>
      <c r="AB1016" s="344"/>
      <c r="AC1016" s="344"/>
      <c r="AD1016" s="311"/>
    </row>
    <row r="1017" spans="1:30" ht="20.100000000000001" customHeight="1">
      <c r="A1017" s="311"/>
      <c r="B1017" s="311"/>
      <c r="C1017" s="344"/>
      <c r="D1017" s="120" t="s">
        <v>1438</v>
      </c>
      <c r="E1017" s="344"/>
      <c r="F1017" s="313">
        <v>18</v>
      </c>
      <c r="G1017" s="314">
        <v>2.2360248447204967</v>
      </c>
      <c r="H1017" s="313">
        <v>12</v>
      </c>
      <c r="I1017" s="314">
        <v>1.4285714285714286</v>
      </c>
      <c r="J1017" s="313">
        <v>18</v>
      </c>
      <c r="K1017" s="314">
        <v>2.0618556701030926</v>
      </c>
      <c r="L1017" s="313">
        <v>12</v>
      </c>
      <c r="M1017" s="314">
        <v>1.3953488372093024</v>
      </c>
      <c r="N1017" s="315">
        <v>8</v>
      </c>
      <c r="O1017" s="316">
        <v>0.92272202998846597</v>
      </c>
      <c r="P1017" s="315">
        <v>21</v>
      </c>
      <c r="Q1017" s="316">
        <v>2.4881516587677726</v>
      </c>
      <c r="R1017" s="315">
        <v>23</v>
      </c>
      <c r="S1017" s="316">
        <v>2.6744186046511627</v>
      </c>
      <c r="T1017" s="315"/>
      <c r="U1017" s="316"/>
      <c r="V1017" s="447"/>
      <c r="W1017" s="344"/>
      <c r="X1017" s="344"/>
      <c r="Y1017" s="344"/>
      <c r="Z1017" s="344"/>
      <c r="AA1017" s="344"/>
      <c r="AB1017" s="344"/>
      <c r="AC1017" s="344"/>
      <c r="AD1017" s="311"/>
    </row>
    <row r="1018" spans="1:30" ht="20.100000000000001" customHeight="1">
      <c r="A1018" s="311"/>
      <c r="B1018" s="311"/>
      <c r="C1018" s="344"/>
      <c r="D1018" s="120" t="s">
        <v>7811</v>
      </c>
      <c r="E1018" s="344"/>
      <c r="F1018" s="313">
        <v>171</v>
      </c>
      <c r="G1018" s="314">
        <v>21.242236024844722</v>
      </c>
      <c r="H1018" s="313">
        <v>185</v>
      </c>
      <c r="I1018" s="314">
        <v>22.023809523809526</v>
      </c>
      <c r="J1018" s="313">
        <v>176</v>
      </c>
      <c r="K1018" s="314">
        <v>20.160366552119129</v>
      </c>
      <c r="L1018" s="313">
        <v>169</v>
      </c>
      <c r="M1018" s="314">
        <v>19.651162790697676</v>
      </c>
      <c r="N1018" s="315">
        <v>175</v>
      </c>
      <c r="O1018" s="316">
        <v>20.184544405997695</v>
      </c>
      <c r="P1018" s="315">
        <v>163</v>
      </c>
      <c r="Q1018" s="316">
        <v>19.312796208530806</v>
      </c>
      <c r="R1018" s="315">
        <v>149</v>
      </c>
      <c r="S1018" s="316">
        <v>17.325581395348838</v>
      </c>
      <c r="T1018" s="315"/>
      <c r="U1018" s="316"/>
      <c r="V1018" s="447"/>
      <c r="W1018" s="344"/>
      <c r="X1018" s="344"/>
      <c r="Y1018" s="344"/>
      <c r="Z1018" s="344"/>
      <c r="AA1018" s="344"/>
      <c r="AB1018" s="344"/>
      <c r="AC1018" s="344"/>
      <c r="AD1018" s="311"/>
    </row>
    <row r="1019" spans="1:30" ht="20.100000000000001" customHeight="1">
      <c r="A1019" s="311"/>
      <c r="B1019" s="311"/>
      <c r="C1019" s="344"/>
      <c r="D1019" s="120" t="s">
        <v>7812</v>
      </c>
      <c r="E1019" s="344"/>
      <c r="F1019" s="313">
        <v>22</v>
      </c>
      <c r="G1019" s="314">
        <v>2.7329192546583849</v>
      </c>
      <c r="H1019" s="313">
        <v>23</v>
      </c>
      <c r="I1019" s="314">
        <v>2.7380952380952381</v>
      </c>
      <c r="J1019" s="313">
        <v>31</v>
      </c>
      <c r="K1019" s="314">
        <v>3.5509736540664374</v>
      </c>
      <c r="L1019" s="313">
        <v>23</v>
      </c>
      <c r="M1019" s="314">
        <v>2.6744186046511627</v>
      </c>
      <c r="N1019" s="315">
        <v>27</v>
      </c>
      <c r="O1019" s="316">
        <v>3.1141868512110729</v>
      </c>
      <c r="P1019" s="315">
        <v>29</v>
      </c>
      <c r="Q1019" s="316">
        <v>3.4360189573459716</v>
      </c>
      <c r="R1019" s="315">
        <v>27</v>
      </c>
      <c r="S1019" s="316">
        <v>3.13953488372093</v>
      </c>
      <c r="T1019" s="315"/>
      <c r="U1019" s="316"/>
      <c r="V1019" s="447"/>
      <c r="W1019" s="344"/>
      <c r="X1019" s="344"/>
      <c r="Y1019" s="344"/>
      <c r="Z1019" s="344"/>
      <c r="AA1019" s="344"/>
      <c r="AB1019" s="344"/>
      <c r="AC1019" s="344"/>
      <c r="AD1019" s="311"/>
    </row>
    <row r="1020" spans="1:30" ht="20.100000000000001" customHeight="1">
      <c r="A1020" s="311"/>
      <c r="B1020" s="311"/>
      <c r="C1020" s="344"/>
      <c r="D1020" s="120" t="s">
        <v>1439</v>
      </c>
      <c r="E1020" s="344"/>
      <c r="F1020" s="313">
        <v>141</v>
      </c>
      <c r="G1020" s="314">
        <v>17.51552795031056</v>
      </c>
      <c r="H1020" s="313">
        <v>154</v>
      </c>
      <c r="I1020" s="314">
        <v>18.333333333333332</v>
      </c>
      <c r="J1020" s="313">
        <v>175</v>
      </c>
      <c r="K1020" s="314">
        <v>20.04581901489118</v>
      </c>
      <c r="L1020" s="313">
        <v>167</v>
      </c>
      <c r="M1020" s="314">
        <v>19.418604651162791</v>
      </c>
      <c r="N1020" s="315">
        <v>174</v>
      </c>
      <c r="O1020" s="316">
        <v>20.069204152249135</v>
      </c>
      <c r="P1020" s="315">
        <v>162</v>
      </c>
      <c r="Q1020" s="316">
        <v>19.194312796208532</v>
      </c>
      <c r="R1020" s="315">
        <v>159</v>
      </c>
      <c r="S1020" s="316">
        <v>18.488372093023255</v>
      </c>
      <c r="T1020" s="315"/>
      <c r="U1020" s="316"/>
      <c r="V1020" s="447"/>
      <c r="W1020" s="344"/>
      <c r="X1020" s="344"/>
      <c r="Y1020" s="344"/>
      <c r="Z1020" s="344"/>
      <c r="AA1020" s="344"/>
      <c r="AB1020" s="344"/>
      <c r="AC1020" s="344"/>
      <c r="AD1020" s="311"/>
    </row>
    <row r="1021" spans="1:30" ht="20.100000000000001" customHeight="1">
      <c r="A1021" s="311"/>
      <c r="B1021" s="311"/>
      <c r="C1021" s="344"/>
      <c r="D1021" s="120" t="s">
        <v>6942</v>
      </c>
      <c r="E1021" s="344"/>
      <c r="F1021" s="313">
        <v>68</v>
      </c>
      <c r="G1021" s="314">
        <v>8.4472049689440993</v>
      </c>
      <c r="H1021" s="313">
        <v>76</v>
      </c>
      <c r="I1021" s="314">
        <v>9.0476190476190474</v>
      </c>
      <c r="J1021" s="313">
        <v>70</v>
      </c>
      <c r="K1021" s="314">
        <v>8.0183276059564719</v>
      </c>
      <c r="L1021" s="313">
        <v>57</v>
      </c>
      <c r="M1021" s="314">
        <v>6.6279069767441854</v>
      </c>
      <c r="N1021" s="315">
        <v>53</v>
      </c>
      <c r="O1021" s="316">
        <v>6.1130334486735869</v>
      </c>
      <c r="P1021" s="315">
        <v>54</v>
      </c>
      <c r="Q1021" s="316">
        <v>6.3981042654028437</v>
      </c>
      <c r="R1021" s="315">
        <v>55</v>
      </c>
      <c r="S1021" s="316">
        <v>6.3953488372093021</v>
      </c>
      <c r="T1021" s="315"/>
      <c r="U1021" s="316"/>
      <c r="V1021" s="447"/>
      <c r="W1021" s="344"/>
      <c r="X1021" s="344"/>
      <c r="Y1021" s="344"/>
      <c r="Z1021" s="344"/>
      <c r="AA1021" s="344"/>
      <c r="AB1021" s="344"/>
      <c r="AC1021" s="344"/>
      <c r="AD1021" s="311"/>
    </row>
    <row r="1022" spans="1:30" ht="20.100000000000001" customHeight="1">
      <c r="A1022" s="311"/>
      <c r="B1022" s="311"/>
      <c r="C1022" s="344"/>
      <c r="D1022" s="120" t="s">
        <v>7813</v>
      </c>
      <c r="E1022" s="344"/>
      <c r="F1022" s="313">
        <v>11</v>
      </c>
      <c r="G1022" s="314">
        <v>1.3664596273291925</v>
      </c>
      <c r="H1022" s="313">
        <v>18</v>
      </c>
      <c r="I1022" s="314">
        <v>2.1428571428571428</v>
      </c>
      <c r="J1022" s="313">
        <v>18</v>
      </c>
      <c r="K1022" s="314">
        <v>2.0618556701030926</v>
      </c>
      <c r="L1022" s="313">
        <v>12</v>
      </c>
      <c r="M1022" s="314">
        <v>1.3953488372093024</v>
      </c>
      <c r="N1022" s="315">
        <v>28</v>
      </c>
      <c r="O1022" s="316">
        <v>3.2295271049596308</v>
      </c>
      <c r="P1022" s="315">
        <v>26</v>
      </c>
      <c r="Q1022" s="316">
        <v>3.080568720379147</v>
      </c>
      <c r="R1022" s="315">
        <v>9</v>
      </c>
      <c r="S1022" s="316">
        <v>1.0465116279069768</v>
      </c>
      <c r="T1022" s="315"/>
      <c r="U1022" s="316"/>
      <c r="V1022" s="447"/>
      <c r="W1022" s="344"/>
      <c r="X1022" s="344"/>
      <c r="Y1022" s="344"/>
      <c r="Z1022" s="344"/>
      <c r="AA1022" s="344"/>
      <c r="AB1022" s="344"/>
      <c r="AC1022" s="344"/>
      <c r="AD1022" s="311"/>
    </row>
    <row r="1023" spans="1:30" ht="20.100000000000001" customHeight="1">
      <c r="A1023" s="311"/>
      <c r="B1023" s="311"/>
      <c r="C1023" s="344"/>
      <c r="D1023" s="120" t="s">
        <v>7814</v>
      </c>
      <c r="E1023" s="344"/>
      <c r="F1023" s="313">
        <v>3</v>
      </c>
      <c r="G1023" s="314">
        <v>0.37267080745341613</v>
      </c>
      <c r="H1023" s="313">
        <v>4</v>
      </c>
      <c r="I1023" s="314">
        <v>0.47619047619047616</v>
      </c>
      <c r="J1023" s="313">
        <v>5</v>
      </c>
      <c r="K1023" s="314">
        <v>0.57273768613974796</v>
      </c>
      <c r="L1023" s="313">
        <v>4</v>
      </c>
      <c r="M1023" s="314">
        <v>0.46511627906976744</v>
      </c>
      <c r="N1023" s="315">
        <v>4</v>
      </c>
      <c r="O1023" s="316">
        <v>0.46136101499423299</v>
      </c>
      <c r="P1023" s="315">
        <v>6</v>
      </c>
      <c r="Q1023" s="316">
        <v>0.7109004739336493</v>
      </c>
      <c r="R1023" s="315">
        <v>12</v>
      </c>
      <c r="S1023" s="316">
        <v>1.3953488372093024</v>
      </c>
      <c r="T1023" s="315"/>
      <c r="U1023" s="316"/>
      <c r="V1023" s="447"/>
      <c r="W1023" s="344"/>
      <c r="X1023" s="344"/>
      <c r="Y1023" s="344"/>
      <c r="Z1023" s="344"/>
      <c r="AA1023" s="344"/>
      <c r="AB1023" s="344"/>
      <c r="AC1023" s="344"/>
      <c r="AD1023" s="311"/>
    </row>
    <row r="1024" spans="1:30" ht="20.100000000000001" customHeight="1">
      <c r="A1024" s="311"/>
      <c r="B1024" s="311"/>
      <c r="C1024" s="344"/>
      <c r="D1024" s="120" t="s">
        <v>7333</v>
      </c>
      <c r="E1024" s="344"/>
      <c r="F1024" s="313">
        <v>2</v>
      </c>
      <c r="G1024" s="314">
        <v>0.2484472049689441</v>
      </c>
      <c r="H1024" s="313">
        <v>4</v>
      </c>
      <c r="I1024" s="314">
        <v>0.47619047619047616</v>
      </c>
      <c r="J1024" s="313">
        <v>5</v>
      </c>
      <c r="K1024" s="314">
        <v>0.57273768613974796</v>
      </c>
      <c r="L1024" s="313">
        <v>4</v>
      </c>
      <c r="M1024" s="314">
        <v>0.46511627906976744</v>
      </c>
      <c r="N1024" s="315">
        <v>2</v>
      </c>
      <c r="O1024" s="316">
        <v>0.23068050749711649</v>
      </c>
      <c r="P1024" s="315">
        <v>8</v>
      </c>
      <c r="Q1024" s="316">
        <v>0.94786729857819907</v>
      </c>
      <c r="R1024" s="315">
        <v>3</v>
      </c>
      <c r="S1024" s="316">
        <v>0.34883720930232559</v>
      </c>
      <c r="T1024" s="315"/>
      <c r="U1024" s="316"/>
      <c r="V1024" s="447"/>
      <c r="W1024" s="344"/>
      <c r="X1024" s="344"/>
      <c r="Y1024" s="344"/>
      <c r="Z1024" s="344"/>
      <c r="AA1024" s="344"/>
      <c r="AB1024" s="344"/>
      <c r="AC1024" s="344"/>
      <c r="AD1024" s="311"/>
    </row>
    <row r="1025" spans="1:30" ht="20.100000000000001" customHeight="1">
      <c r="A1025" s="311"/>
      <c r="B1025" s="311"/>
      <c r="C1025" s="344"/>
      <c r="D1025" s="120" t="s">
        <v>7815</v>
      </c>
      <c r="E1025" s="344"/>
      <c r="F1025" s="313">
        <v>29</v>
      </c>
      <c r="G1025" s="314">
        <v>3.6024844720496896</v>
      </c>
      <c r="H1025" s="313">
        <v>29</v>
      </c>
      <c r="I1025" s="314">
        <v>3.4523809523809526</v>
      </c>
      <c r="J1025" s="313">
        <v>31</v>
      </c>
      <c r="K1025" s="314">
        <v>3.5509736540664374</v>
      </c>
      <c r="L1025" s="313">
        <v>22</v>
      </c>
      <c r="M1025" s="314">
        <v>2.558139534883721</v>
      </c>
      <c r="N1025" s="315">
        <v>24</v>
      </c>
      <c r="O1025" s="316">
        <v>2.7681660899653977</v>
      </c>
      <c r="P1025" s="315">
        <v>23</v>
      </c>
      <c r="Q1025" s="316">
        <v>2.7251184834123223</v>
      </c>
      <c r="R1025" s="315">
        <v>11</v>
      </c>
      <c r="S1025" s="316">
        <v>1.2790697674418605</v>
      </c>
      <c r="T1025" s="315"/>
      <c r="U1025" s="316"/>
      <c r="V1025" s="447"/>
      <c r="W1025" s="344"/>
      <c r="X1025" s="344"/>
      <c r="Y1025" s="344"/>
      <c r="Z1025" s="344"/>
      <c r="AA1025" s="344"/>
      <c r="AB1025" s="344"/>
      <c r="AC1025" s="344"/>
      <c r="AD1025" s="311"/>
    </row>
    <row r="1026" spans="1:30" ht="20.100000000000001" customHeight="1">
      <c r="A1026" s="311"/>
      <c r="B1026" s="311"/>
      <c r="C1026" s="344"/>
      <c r="D1026" s="120" t="s">
        <v>7816</v>
      </c>
      <c r="E1026" s="344"/>
      <c r="F1026" s="313">
        <v>18</v>
      </c>
      <c r="G1026" s="314">
        <v>2.2360248447204967</v>
      </c>
      <c r="H1026" s="313">
        <v>14</v>
      </c>
      <c r="I1026" s="314">
        <v>1.6666666666666667</v>
      </c>
      <c r="J1026" s="313">
        <v>22</v>
      </c>
      <c r="K1026" s="314">
        <v>2.5200458190148911</v>
      </c>
      <c r="L1026" s="313">
        <v>17</v>
      </c>
      <c r="M1026" s="314">
        <v>1.9767441860465116</v>
      </c>
      <c r="N1026" s="315">
        <v>31</v>
      </c>
      <c r="O1026" s="316">
        <v>3.5755478662053055</v>
      </c>
      <c r="P1026" s="315">
        <v>31</v>
      </c>
      <c r="Q1026" s="316">
        <v>3.6729857819905214</v>
      </c>
      <c r="R1026" s="315">
        <v>43</v>
      </c>
      <c r="S1026" s="316">
        <v>5</v>
      </c>
      <c r="T1026" s="315"/>
      <c r="U1026" s="316"/>
      <c r="V1026" s="447"/>
      <c r="W1026" s="344"/>
      <c r="X1026" s="344"/>
      <c r="Y1026" s="344"/>
      <c r="Z1026" s="344"/>
      <c r="AA1026" s="344"/>
      <c r="AB1026" s="344"/>
      <c r="AC1026" s="344"/>
      <c r="AD1026" s="311"/>
    </row>
    <row r="1027" spans="1:30" ht="20.100000000000001" customHeight="1">
      <c r="A1027" s="311"/>
      <c r="B1027" s="311"/>
      <c r="C1027" s="344"/>
      <c r="D1027" s="120" t="s">
        <v>7817</v>
      </c>
      <c r="E1027" s="344"/>
      <c r="F1027" s="313">
        <v>18</v>
      </c>
      <c r="G1027" s="314">
        <v>2.2360248447204967</v>
      </c>
      <c r="H1027" s="313">
        <v>27</v>
      </c>
      <c r="I1027" s="314">
        <v>3.2142857142857144</v>
      </c>
      <c r="J1027" s="313">
        <v>22</v>
      </c>
      <c r="K1027" s="314">
        <v>2.5200458190148911</v>
      </c>
      <c r="L1027" s="313">
        <v>35</v>
      </c>
      <c r="M1027" s="314">
        <v>4.0697674418604652</v>
      </c>
      <c r="N1027" s="315">
        <v>30</v>
      </c>
      <c r="O1027" s="316">
        <v>3.4602076124567476</v>
      </c>
      <c r="P1027" s="315">
        <v>33</v>
      </c>
      <c r="Q1027" s="316">
        <v>3.9099526066350712</v>
      </c>
      <c r="R1027" s="315">
        <v>29</v>
      </c>
      <c r="S1027" s="316">
        <v>3.3720930232558142</v>
      </c>
      <c r="T1027" s="315"/>
      <c r="U1027" s="316"/>
      <c r="V1027" s="447"/>
      <c r="W1027" s="344"/>
      <c r="X1027" s="344"/>
      <c r="Y1027" s="344"/>
      <c r="Z1027" s="344"/>
      <c r="AA1027" s="344"/>
      <c r="AB1027" s="344"/>
      <c r="AC1027" s="344"/>
      <c r="AD1027" s="311"/>
    </row>
    <row r="1028" spans="1:30" ht="20.100000000000001" customHeight="1">
      <c r="A1028" s="311"/>
      <c r="B1028" s="311"/>
      <c r="C1028" s="344"/>
      <c r="D1028" s="120" t="s">
        <v>7818</v>
      </c>
      <c r="E1028" s="344"/>
      <c r="F1028" s="313">
        <v>7</v>
      </c>
      <c r="G1028" s="314">
        <v>0.86956521739130432</v>
      </c>
      <c r="H1028" s="313">
        <v>8</v>
      </c>
      <c r="I1028" s="314">
        <v>0.95238095238095233</v>
      </c>
      <c r="J1028" s="313">
        <v>6</v>
      </c>
      <c r="K1028" s="314">
        <v>0.6872852233676976</v>
      </c>
      <c r="L1028" s="313">
        <v>9</v>
      </c>
      <c r="M1028" s="314">
        <v>1.0465116279069768</v>
      </c>
      <c r="N1028" s="315">
        <v>10</v>
      </c>
      <c r="O1028" s="316">
        <v>1.1534025374855825</v>
      </c>
      <c r="P1028" s="315">
        <v>14</v>
      </c>
      <c r="Q1028" s="316">
        <v>1.6587677725118484</v>
      </c>
      <c r="R1028" s="315">
        <v>19</v>
      </c>
      <c r="S1028" s="316">
        <v>2.2093023255813953</v>
      </c>
      <c r="T1028" s="315"/>
      <c r="U1028" s="316"/>
      <c r="V1028" s="447"/>
      <c r="W1028" s="344"/>
      <c r="X1028" s="344"/>
      <c r="Y1028" s="344"/>
      <c r="Z1028" s="344"/>
      <c r="AA1028" s="344"/>
      <c r="AB1028" s="344"/>
      <c r="AC1028" s="344"/>
      <c r="AD1028" s="311"/>
    </row>
    <row r="1029" spans="1:30" ht="20.100000000000001" customHeight="1">
      <c r="A1029" s="311"/>
      <c r="B1029" s="311"/>
      <c r="C1029" s="344"/>
      <c r="D1029" s="120" t="s">
        <v>7819</v>
      </c>
      <c r="E1029" s="344"/>
      <c r="F1029" s="313">
        <v>5</v>
      </c>
      <c r="G1029" s="314">
        <v>0.6211180124223602</v>
      </c>
      <c r="H1029" s="313">
        <v>22</v>
      </c>
      <c r="I1029" s="314">
        <v>2.6190476190476191</v>
      </c>
      <c r="J1029" s="313">
        <v>23</v>
      </c>
      <c r="K1029" s="314">
        <v>2.6345933562428407</v>
      </c>
      <c r="L1029" s="313">
        <v>34</v>
      </c>
      <c r="M1029" s="314">
        <v>3.9534883720930232</v>
      </c>
      <c r="N1029" s="315">
        <v>34</v>
      </c>
      <c r="O1029" s="316">
        <v>3.9215686274509802</v>
      </c>
      <c r="P1029" s="315">
        <v>24</v>
      </c>
      <c r="Q1029" s="316">
        <v>2.8436018957345972</v>
      </c>
      <c r="R1029" s="315">
        <v>32</v>
      </c>
      <c r="S1029" s="316">
        <v>3.7209302325581395</v>
      </c>
      <c r="T1029" s="315"/>
      <c r="U1029" s="316"/>
      <c r="V1029" s="447"/>
      <c r="W1029" s="344"/>
      <c r="X1029" s="344"/>
      <c r="Y1029" s="344"/>
      <c r="Z1029" s="344"/>
      <c r="AA1029" s="344"/>
      <c r="AB1029" s="344"/>
      <c r="AC1029" s="344"/>
      <c r="AD1029" s="311"/>
    </row>
    <row r="1030" spans="1:30" ht="20.100000000000001" customHeight="1">
      <c r="A1030" s="311"/>
      <c r="B1030" s="311"/>
      <c r="C1030" s="344"/>
      <c r="D1030" s="120" t="s">
        <v>7820</v>
      </c>
      <c r="E1030" s="344"/>
      <c r="F1030" s="313">
        <v>26</v>
      </c>
      <c r="G1030" s="314">
        <v>3.2298136645962732</v>
      </c>
      <c r="H1030" s="313"/>
      <c r="I1030" s="314"/>
      <c r="J1030" s="313"/>
      <c r="K1030" s="314"/>
      <c r="L1030" s="313"/>
      <c r="M1030" s="314"/>
      <c r="N1030" s="315"/>
      <c r="O1030" s="316"/>
      <c r="P1030" s="315"/>
      <c r="Q1030" s="316"/>
      <c r="R1030" s="315"/>
      <c r="S1030" s="316"/>
      <c r="T1030" s="315"/>
      <c r="U1030" s="316"/>
      <c r="V1030" s="447"/>
      <c r="W1030" s="344"/>
      <c r="X1030" s="344"/>
      <c r="Y1030" s="344"/>
      <c r="Z1030" s="344"/>
      <c r="AA1030" s="344"/>
      <c r="AB1030" s="344"/>
      <c r="AC1030" s="344"/>
      <c r="AD1030" s="311"/>
    </row>
    <row r="1031" spans="1:30" ht="20.100000000000001" customHeight="1">
      <c r="A1031" s="328" t="s">
        <v>6008</v>
      </c>
      <c r="B1031" s="328" t="s">
        <v>197</v>
      </c>
      <c r="C1031" s="329" t="s">
        <v>6009</v>
      </c>
      <c r="D1031" s="328"/>
      <c r="E1031" s="329"/>
      <c r="F1031" s="330">
        <v>5</v>
      </c>
      <c r="G1031" s="331">
        <v>100</v>
      </c>
      <c r="H1031" s="330">
        <v>22</v>
      </c>
      <c r="I1031" s="331">
        <v>100</v>
      </c>
      <c r="J1031" s="330">
        <v>23</v>
      </c>
      <c r="K1031" s="331">
        <v>100</v>
      </c>
      <c r="L1031" s="330">
        <v>34</v>
      </c>
      <c r="M1031" s="331">
        <v>100</v>
      </c>
      <c r="N1031" s="332">
        <v>34</v>
      </c>
      <c r="O1031" s="333">
        <v>100</v>
      </c>
      <c r="P1031" s="332">
        <v>24</v>
      </c>
      <c r="Q1031" s="333">
        <v>100</v>
      </c>
      <c r="R1031" s="332">
        <v>32</v>
      </c>
      <c r="S1031" s="333">
        <v>100</v>
      </c>
      <c r="T1031" s="332"/>
      <c r="U1031" s="333"/>
      <c r="V1031" s="329" t="s">
        <v>28</v>
      </c>
      <c r="W1031" s="329" t="s">
        <v>7406</v>
      </c>
      <c r="X1031" s="329" t="s">
        <v>7406</v>
      </c>
      <c r="Y1031" s="329" t="s">
        <v>7406</v>
      </c>
      <c r="Z1031" s="329" t="s">
        <v>7406</v>
      </c>
      <c r="AA1031" s="329" t="s">
        <v>7406</v>
      </c>
      <c r="AB1031" s="329" t="s">
        <v>7406</v>
      </c>
      <c r="AC1031" s="329"/>
      <c r="AD1031" s="328"/>
    </row>
    <row r="1032" spans="1:30" ht="20.100000000000001" customHeight="1">
      <c r="A1032" s="311" t="s">
        <v>7821</v>
      </c>
      <c r="B1032" s="311" t="s">
        <v>198</v>
      </c>
      <c r="C1032" s="344" t="s">
        <v>7746</v>
      </c>
      <c r="D1032" s="120" t="s">
        <v>1434</v>
      </c>
      <c r="E1032" s="344"/>
      <c r="F1032" s="313">
        <v>32</v>
      </c>
      <c r="G1032" s="314">
        <v>3.9751552795031055</v>
      </c>
      <c r="H1032" s="313">
        <v>40</v>
      </c>
      <c r="I1032" s="314">
        <v>4.7619047619047619</v>
      </c>
      <c r="J1032" s="313">
        <v>31</v>
      </c>
      <c r="K1032" s="314">
        <v>3.5509736540664374</v>
      </c>
      <c r="L1032" s="313">
        <v>25</v>
      </c>
      <c r="M1032" s="314">
        <v>2.9069767441860463</v>
      </c>
      <c r="N1032" s="315">
        <v>24</v>
      </c>
      <c r="O1032" s="316">
        <v>2.7681660899653977</v>
      </c>
      <c r="P1032" s="315">
        <v>39</v>
      </c>
      <c r="Q1032" s="316">
        <v>4.62085308056872</v>
      </c>
      <c r="R1032" s="315">
        <v>29</v>
      </c>
      <c r="S1032" s="316">
        <v>3.3720930232558142</v>
      </c>
      <c r="T1032" s="315"/>
      <c r="U1032" s="316"/>
      <c r="V1032" s="447" t="s">
        <v>28</v>
      </c>
      <c r="W1032" s="344" t="s">
        <v>7406</v>
      </c>
      <c r="X1032" s="344" t="s">
        <v>7406</v>
      </c>
      <c r="Y1032" s="344" t="s">
        <v>7406</v>
      </c>
      <c r="Z1032" s="344" t="s">
        <v>7406</v>
      </c>
      <c r="AA1032" s="344" t="s">
        <v>7406</v>
      </c>
      <c r="AB1032" s="344" t="s">
        <v>7406</v>
      </c>
      <c r="AC1032" s="344"/>
      <c r="AD1032" s="311"/>
    </row>
    <row r="1033" spans="1:30" ht="20.100000000000001" customHeight="1">
      <c r="A1033" s="311"/>
      <c r="B1033" s="311"/>
      <c r="C1033" s="344"/>
      <c r="D1033" s="120" t="s">
        <v>1435</v>
      </c>
      <c r="E1033" s="344"/>
      <c r="F1033" s="313">
        <v>23</v>
      </c>
      <c r="G1033" s="314">
        <v>2.8571428571428572</v>
      </c>
      <c r="H1033" s="313">
        <v>17</v>
      </c>
      <c r="I1033" s="314">
        <v>2.0238095238095237</v>
      </c>
      <c r="J1033" s="313">
        <v>26</v>
      </c>
      <c r="K1033" s="314">
        <v>2.9782359679266892</v>
      </c>
      <c r="L1033" s="313">
        <v>29</v>
      </c>
      <c r="M1033" s="314">
        <v>3.3720930232558142</v>
      </c>
      <c r="N1033" s="315">
        <v>26</v>
      </c>
      <c r="O1033" s="316">
        <v>2.9988465974625145</v>
      </c>
      <c r="P1033" s="315">
        <v>22</v>
      </c>
      <c r="Q1033" s="316">
        <v>2.6066350710900474</v>
      </c>
      <c r="R1033" s="315">
        <v>29</v>
      </c>
      <c r="S1033" s="316">
        <v>3.3720930232558142</v>
      </c>
      <c r="T1033" s="315"/>
      <c r="U1033" s="316"/>
      <c r="V1033" s="447"/>
      <c r="W1033" s="344"/>
      <c r="X1033" s="344"/>
      <c r="Y1033" s="344"/>
      <c r="Z1033" s="344"/>
      <c r="AA1033" s="344"/>
      <c r="AB1033" s="344"/>
      <c r="AC1033" s="344"/>
      <c r="AD1033" s="311"/>
    </row>
    <row r="1034" spans="1:30" ht="20.100000000000001" customHeight="1">
      <c r="A1034" s="311"/>
      <c r="B1034" s="311"/>
      <c r="C1034" s="344"/>
      <c r="D1034" s="120" t="s">
        <v>1436</v>
      </c>
      <c r="E1034" s="344"/>
      <c r="F1034" s="313">
        <v>9</v>
      </c>
      <c r="G1034" s="314">
        <v>1.1180124223602483</v>
      </c>
      <c r="H1034" s="313">
        <v>3</v>
      </c>
      <c r="I1034" s="314">
        <v>0.35714285714285715</v>
      </c>
      <c r="J1034" s="313">
        <v>10</v>
      </c>
      <c r="K1034" s="314">
        <v>1.1454753722794959</v>
      </c>
      <c r="L1034" s="313">
        <v>14</v>
      </c>
      <c r="M1034" s="314">
        <v>1.6279069767441861</v>
      </c>
      <c r="N1034" s="315">
        <v>13</v>
      </c>
      <c r="O1034" s="316">
        <v>1.4994232987312572</v>
      </c>
      <c r="P1034" s="315">
        <v>9</v>
      </c>
      <c r="Q1034" s="316">
        <v>1.066350710900474</v>
      </c>
      <c r="R1034" s="315">
        <v>15</v>
      </c>
      <c r="S1034" s="316">
        <v>1.7441860465116279</v>
      </c>
      <c r="T1034" s="315"/>
      <c r="U1034" s="316"/>
      <c r="V1034" s="447"/>
      <c r="W1034" s="344"/>
      <c r="X1034" s="344"/>
      <c r="Y1034" s="344"/>
      <c r="Z1034" s="344"/>
      <c r="AA1034" s="344"/>
      <c r="AB1034" s="344"/>
      <c r="AC1034" s="344"/>
      <c r="AD1034" s="311"/>
    </row>
    <row r="1035" spans="1:30" ht="20.100000000000001" customHeight="1">
      <c r="A1035" s="311"/>
      <c r="B1035" s="311"/>
      <c r="C1035" s="344"/>
      <c r="D1035" s="120" t="s">
        <v>1437</v>
      </c>
      <c r="E1035" s="344"/>
      <c r="F1035" s="313">
        <v>9</v>
      </c>
      <c r="G1035" s="314">
        <v>1.1180124223602483</v>
      </c>
      <c r="H1035" s="313">
        <v>22</v>
      </c>
      <c r="I1035" s="314">
        <v>2.6190476190476191</v>
      </c>
      <c r="J1035" s="313">
        <v>13</v>
      </c>
      <c r="K1035" s="314">
        <v>1.4891179839633446</v>
      </c>
      <c r="L1035" s="313">
        <v>9</v>
      </c>
      <c r="M1035" s="314">
        <v>1.0465116279069768</v>
      </c>
      <c r="N1035" s="315">
        <v>15</v>
      </c>
      <c r="O1035" s="316">
        <v>1.7301038062283738</v>
      </c>
      <c r="P1035" s="315">
        <v>21</v>
      </c>
      <c r="Q1035" s="316">
        <v>2.4881516587677726</v>
      </c>
      <c r="R1035" s="315">
        <v>13</v>
      </c>
      <c r="S1035" s="316">
        <v>1.5116279069767442</v>
      </c>
      <c r="T1035" s="315"/>
      <c r="U1035" s="316"/>
      <c r="V1035" s="447"/>
      <c r="W1035" s="344"/>
      <c r="X1035" s="344"/>
      <c r="Y1035" s="344"/>
      <c r="Z1035" s="344"/>
      <c r="AA1035" s="344"/>
      <c r="AB1035" s="344"/>
      <c r="AC1035" s="344"/>
      <c r="AD1035" s="311"/>
    </row>
    <row r="1036" spans="1:30" ht="20.100000000000001" customHeight="1">
      <c r="A1036" s="311"/>
      <c r="B1036" s="311"/>
      <c r="C1036" s="344"/>
      <c r="D1036" s="120" t="s">
        <v>1438</v>
      </c>
      <c r="E1036" s="344"/>
      <c r="F1036" s="313">
        <v>12</v>
      </c>
      <c r="G1036" s="314">
        <v>1.4906832298136645</v>
      </c>
      <c r="H1036" s="313">
        <v>12</v>
      </c>
      <c r="I1036" s="314">
        <v>1.4285714285714286</v>
      </c>
      <c r="J1036" s="313">
        <v>7</v>
      </c>
      <c r="K1036" s="314">
        <v>0.80183276059564712</v>
      </c>
      <c r="L1036" s="313">
        <v>10</v>
      </c>
      <c r="M1036" s="314">
        <v>1.1627906976744187</v>
      </c>
      <c r="N1036" s="315">
        <v>10</v>
      </c>
      <c r="O1036" s="316">
        <v>1.1534025374855825</v>
      </c>
      <c r="P1036" s="315">
        <v>7</v>
      </c>
      <c r="Q1036" s="316">
        <v>0.82938388625592419</v>
      </c>
      <c r="R1036" s="315">
        <v>15</v>
      </c>
      <c r="S1036" s="316">
        <v>1.7441860465116279</v>
      </c>
      <c r="T1036" s="315"/>
      <c r="U1036" s="316"/>
      <c r="V1036" s="447"/>
      <c r="W1036" s="344"/>
      <c r="X1036" s="344"/>
      <c r="Y1036" s="344"/>
      <c r="Z1036" s="344"/>
      <c r="AA1036" s="344"/>
      <c r="AB1036" s="344"/>
      <c r="AC1036" s="344"/>
      <c r="AD1036" s="311"/>
    </row>
    <row r="1037" spans="1:30" ht="20.100000000000001" customHeight="1">
      <c r="A1037" s="311"/>
      <c r="B1037" s="311"/>
      <c r="C1037" s="344"/>
      <c r="D1037" s="120" t="s">
        <v>7811</v>
      </c>
      <c r="E1037" s="344"/>
      <c r="F1037" s="313">
        <v>33</v>
      </c>
      <c r="G1037" s="314">
        <v>4.0993788819875778</v>
      </c>
      <c r="H1037" s="313">
        <v>43</v>
      </c>
      <c r="I1037" s="314">
        <v>5.1190476190476186</v>
      </c>
      <c r="J1037" s="313">
        <v>55</v>
      </c>
      <c r="K1037" s="314">
        <v>6.3001145475372278</v>
      </c>
      <c r="L1037" s="313">
        <v>43</v>
      </c>
      <c r="M1037" s="314">
        <v>5</v>
      </c>
      <c r="N1037" s="315">
        <v>54</v>
      </c>
      <c r="O1037" s="316">
        <v>6.2283737024221457</v>
      </c>
      <c r="P1037" s="315">
        <v>47</v>
      </c>
      <c r="Q1037" s="316">
        <v>5.5687203791469191</v>
      </c>
      <c r="R1037" s="315">
        <v>56</v>
      </c>
      <c r="S1037" s="316">
        <v>6.5116279069767442</v>
      </c>
      <c r="T1037" s="315"/>
      <c r="U1037" s="316"/>
      <c r="V1037" s="447"/>
      <c r="W1037" s="344"/>
      <c r="X1037" s="344"/>
      <c r="Y1037" s="344"/>
      <c r="Z1037" s="344"/>
      <c r="AA1037" s="344"/>
      <c r="AB1037" s="344"/>
      <c r="AC1037" s="344"/>
      <c r="AD1037" s="311"/>
    </row>
    <row r="1038" spans="1:30" ht="20.100000000000001" customHeight="1">
      <c r="A1038" s="311"/>
      <c r="B1038" s="311"/>
      <c r="C1038" s="344"/>
      <c r="D1038" s="120" t="s">
        <v>7812</v>
      </c>
      <c r="E1038" s="344"/>
      <c r="F1038" s="313">
        <v>17</v>
      </c>
      <c r="G1038" s="314">
        <v>2.1118012422360248</v>
      </c>
      <c r="H1038" s="313">
        <v>11</v>
      </c>
      <c r="I1038" s="314">
        <v>1.3095238095238095</v>
      </c>
      <c r="J1038" s="313">
        <v>21</v>
      </c>
      <c r="K1038" s="314">
        <v>2.4054982817869419</v>
      </c>
      <c r="L1038" s="313">
        <v>18</v>
      </c>
      <c r="M1038" s="314">
        <v>2.0930232558139537</v>
      </c>
      <c r="N1038" s="315">
        <v>22</v>
      </c>
      <c r="O1038" s="316">
        <v>2.5374855824682814</v>
      </c>
      <c r="P1038" s="315">
        <v>23</v>
      </c>
      <c r="Q1038" s="316">
        <v>2.7251184834123223</v>
      </c>
      <c r="R1038" s="315">
        <v>19</v>
      </c>
      <c r="S1038" s="316">
        <v>2.2093023255813953</v>
      </c>
      <c r="T1038" s="315"/>
      <c r="U1038" s="316"/>
      <c r="V1038" s="447"/>
      <c r="W1038" s="344"/>
      <c r="X1038" s="344"/>
      <c r="Y1038" s="344"/>
      <c r="Z1038" s="344"/>
      <c r="AA1038" s="344"/>
      <c r="AB1038" s="344"/>
      <c r="AC1038" s="344"/>
      <c r="AD1038" s="311"/>
    </row>
    <row r="1039" spans="1:30" ht="20.100000000000001" customHeight="1">
      <c r="A1039" s="311"/>
      <c r="B1039" s="311"/>
      <c r="C1039" s="344"/>
      <c r="D1039" s="120" t="s">
        <v>1439</v>
      </c>
      <c r="E1039" s="344"/>
      <c r="F1039" s="313">
        <v>61</v>
      </c>
      <c r="G1039" s="314">
        <v>7.5776397515527947</v>
      </c>
      <c r="H1039" s="313">
        <v>61</v>
      </c>
      <c r="I1039" s="314">
        <v>7.2619047619047619</v>
      </c>
      <c r="J1039" s="313">
        <v>57</v>
      </c>
      <c r="K1039" s="314">
        <v>6.5292096219931279</v>
      </c>
      <c r="L1039" s="313">
        <v>86</v>
      </c>
      <c r="M1039" s="314">
        <v>10</v>
      </c>
      <c r="N1039" s="315">
        <v>77</v>
      </c>
      <c r="O1039" s="316">
        <v>8.8811995386389846</v>
      </c>
      <c r="P1039" s="315">
        <v>60</v>
      </c>
      <c r="Q1039" s="316">
        <v>7.109004739336493</v>
      </c>
      <c r="R1039" s="315">
        <v>64</v>
      </c>
      <c r="S1039" s="316">
        <v>7.441860465116279</v>
      </c>
      <c r="T1039" s="315"/>
      <c r="U1039" s="316"/>
      <c r="V1039" s="447"/>
      <c r="W1039" s="344"/>
      <c r="X1039" s="344"/>
      <c r="Y1039" s="344"/>
      <c r="Z1039" s="344"/>
      <c r="AA1039" s="344"/>
      <c r="AB1039" s="344"/>
      <c r="AC1039" s="344"/>
      <c r="AD1039" s="311"/>
    </row>
    <row r="1040" spans="1:30" ht="20.100000000000001" customHeight="1">
      <c r="A1040" s="311"/>
      <c r="B1040" s="311"/>
      <c r="C1040" s="344"/>
      <c r="D1040" s="120" t="s">
        <v>6942</v>
      </c>
      <c r="E1040" s="344"/>
      <c r="F1040" s="313">
        <v>26</v>
      </c>
      <c r="G1040" s="314">
        <v>3.2298136645962732</v>
      </c>
      <c r="H1040" s="313">
        <v>24</v>
      </c>
      <c r="I1040" s="314">
        <v>2.8571428571428572</v>
      </c>
      <c r="J1040" s="313">
        <v>29</v>
      </c>
      <c r="K1040" s="314">
        <v>3.3218785796105386</v>
      </c>
      <c r="L1040" s="313">
        <v>31</v>
      </c>
      <c r="M1040" s="314">
        <v>3.6046511627906979</v>
      </c>
      <c r="N1040" s="315">
        <v>29</v>
      </c>
      <c r="O1040" s="316">
        <v>3.3448673587081892</v>
      </c>
      <c r="P1040" s="315">
        <v>17</v>
      </c>
      <c r="Q1040" s="316">
        <v>2.014218009478673</v>
      </c>
      <c r="R1040" s="315">
        <v>12</v>
      </c>
      <c r="S1040" s="316">
        <v>1.3953488372093024</v>
      </c>
      <c r="T1040" s="315"/>
      <c r="U1040" s="316"/>
      <c r="V1040" s="447"/>
      <c r="W1040" s="344"/>
      <c r="X1040" s="344"/>
      <c r="Y1040" s="344"/>
      <c r="Z1040" s="344"/>
      <c r="AA1040" s="344"/>
      <c r="AB1040" s="344"/>
      <c r="AC1040" s="344"/>
      <c r="AD1040" s="311"/>
    </row>
    <row r="1041" spans="1:30" ht="20.100000000000001" customHeight="1">
      <c r="A1041" s="311"/>
      <c r="B1041" s="311"/>
      <c r="C1041" s="344"/>
      <c r="D1041" s="120" t="s">
        <v>7813</v>
      </c>
      <c r="E1041" s="344"/>
      <c r="F1041" s="313">
        <v>13</v>
      </c>
      <c r="G1041" s="314">
        <v>1.6149068322981366</v>
      </c>
      <c r="H1041" s="313">
        <v>15</v>
      </c>
      <c r="I1041" s="314">
        <v>1.7857142857142858</v>
      </c>
      <c r="J1041" s="313">
        <v>9</v>
      </c>
      <c r="K1041" s="314">
        <v>1.0309278350515463</v>
      </c>
      <c r="L1041" s="313">
        <v>11</v>
      </c>
      <c r="M1041" s="314">
        <v>1.2790697674418605</v>
      </c>
      <c r="N1041" s="315">
        <v>13</v>
      </c>
      <c r="O1041" s="316">
        <v>1.4994232987312572</v>
      </c>
      <c r="P1041" s="315">
        <v>6</v>
      </c>
      <c r="Q1041" s="316">
        <v>0.7109004739336493</v>
      </c>
      <c r="R1041" s="315">
        <v>4</v>
      </c>
      <c r="S1041" s="316">
        <v>0.46511627906976744</v>
      </c>
      <c r="T1041" s="315"/>
      <c r="U1041" s="316"/>
      <c r="V1041" s="447"/>
      <c r="W1041" s="344"/>
      <c r="X1041" s="344"/>
      <c r="Y1041" s="344"/>
      <c r="Z1041" s="344"/>
      <c r="AA1041" s="344"/>
      <c r="AB1041" s="344"/>
      <c r="AC1041" s="344"/>
      <c r="AD1041" s="311"/>
    </row>
    <row r="1042" spans="1:30" ht="20.100000000000001" customHeight="1">
      <c r="A1042" s="311"/>
      <c r="B1042" s="311"/>
      <c r="C1042" s="344"/>
      <c r="D1042" s="120" t="s">
        <v>7814</v>
      </c>
      <c r="E1042" s="344"/>
      <c r="F1042" s="313">
        <v>7</v>
      </c>
      <c r="G1042" s="314">
        <v>0.86956521739130432</v>
      </c>
      <c r="H1042" s="313">
        <v>3</v>
      </c>
      <c r="I1042" s="314">
        <v>0.35714285714285715</v>
      </c>
      <c r="J1042" s="313">
        <v>8</v>
      </c>
      <c r="K1042" s="314">
        <v>0.91638029782359687</v>
      </c>
      <c r="L1042" s="313">
        <v>2</v>
      </c>
      <c r="M1042" s="314">
        <v>0.23255813953488372</v>
      </c>
      <c r="N1042" s="315">
        <v>10</v>
      </c>
      <c r="O1042" s="316">
        <v>1.1534025374855825</v>
      </c>
      <c r="P1042" s="315">
        <v>5</v>
      </c>
      <c r="Q1042" s="316">
        <v>0.59241706161137442</v>
      </c>
      <c r="R1042" s="315">
        <v>8</v>
      </c>
      <c r="S1042" s="316">
        <v>0.93023255813953487</v>
      </c>
      <c r="T1042" s="315"/>
      <c r="U1042" s="316"/>
      <c r="V1042" s="447"/>
      <c r="W1042" s="344"/>
      <c r="X1042" s="344"/>
      <c r="Y1042" s="344"/>
      <c r="Z1042" s="344"/>
      <c r="AA1042" s="344"/>
      <c r="AB1042" s="344"/>
      <c r="AC1042" s="344"/>
      <c r="AD1042" s="311"/>
    </row>
    <row r="1043" spans="1:30" ht="20.100000000000001" customHeight="1">
      <c r="A1043" s="311"/>
      <c r="B1043" s="311"/>
      <c r="C1043" s="344"/>
      <c r="D1043" s="120" t="s">
        <v>7333</v>
      </c>
      <c r="E1043" s="344"/>
      <c r="F1043" s="313">
        <v>1</v>
      </c>
      <c r="G1043" s="314">
        <v>0.12422360248447205</v>
      </c>
      <c r="H1043" s="313">
        <v>3</v>
      </c>
      <c r="I1043" s="314">
        <v>0.35714285714285715</v>
      </c>
      <c r="J1043" s="313">
        <v>1</v>
      </c>
      <c r="K1043" s="314">
        <v>0.11454753722794961</v>
      </c>
      <c r="L1043" s="313">
        <v>2</v>
      </c>
      <c r="M1043" s="314">
        <v>0.23255813953488372</v>
      </c>
      <c r="N1043" s="315">
        <v>4</v>
      </c>
      <c r="O1043" s="316">
        <v>0.46136101499423299</v>
      </c>
      <c r="P1043" s="315">
        <v>3</v>
      </c>
      <c r="Q1043" s="316">
        <v>0.35545023696682465</v>
      </c>
      <c r="R1043" s="315">
        <v>2</v>
      </c>
      <c r="S1043" s="316">
        <v>0.23255813953488372</v>
      </c>
      <c r="T1043" s="315"/>
      <c r="U1043" s="316"/>
      <c r="V1043" s="447"/>
      <c r="W1043" s="344"/>
      <c r="X1043" s="344"/>
      <c r="Y1043" s="344"/>
      <c r="Z1043" s="344"/>
      <c r="AA1043" s="344"/>
      <c r="AB1043" s="344"/>
      <c r="AC1043" s="344"/>
      <c r="AD1043" s="311"/>
    </row>
    <row r="1044" spans="1:30" ht="20.100000000000001" customHeight="1">
      <c r="A1044" s="311"/>
      <c r="B1044" s="311"/>
      <c r="C1044" s="344"/>
      <c r="D1044" s="120" t="s">
        <v>7815</v>
      </c>
      <c r="E1044" s="344"/>
      <c r="F1044" s="313">
        <v>8</v>
      </c>
      <c r="G1044" s="314">
        <v>0.99378881987577639</v>
      </c>
      <c r="H1044" s="313">
        <v>10</v>
      </c>
      <c r="I1044" s="314">
        <v>1.1904761904761905</v>
      </c>
      <c r="J1044" s="313">
        <v>16</v>
      </c>
      <c r="K1044" s="314">
        <v>1.8327605956471937</v>
      </c>
      <c r="L1044" s="313">
        <v>5</v>
      </c>
      <c r="M1044" s="314">
        <v>0.58139534883720934</v>
      </c>
      <c r="N1044" s="315">
        <v>13</v>
      </c>
      <c r="O1044" s="316">
        <v>1.4994232987312572</v>
      </c>
      <c r="P1044" s="315">
        <v>6</v>
      </c>
      <c r="Q1044" s="316">
        <v>0.7109004739336493</v>
      </c>
      <c r="R1044" s="315">
        <v>9</v>
      </c>
      <c r="S1044" s="316">
        <v>1.0465116279069768</v>
      </c>
      <c r="T1044" s="315"/>
      <c r="U1044" s="316"/>
      <c r="V1044" s="447"/>
      <c r="W1044" s="344"/>
      <c r="X1044" s="344"/>
      <c r="Y1044" s="344"/>
      <c r="Z1044" s="344"/>
      <c r="AA1044" s="344"/>
      <c r="AB1044" s="344"/>
      <c r="AC1044" s="344"/>
      <c r="AD1044" s="311"/>
    </row>
    <row r="1045" spans="1:30" ht="20.100000000000001" customHeight="1">
      <c r="A1045" s="311"/>
      <c r="B1045" s="311"/>
      <c r="C1045" s="344"/>
      <c r="D1045" s="120" t="s">
        <v>7816</v>
      </c>
      <c r="E1045" s="344"/>
      <c r="F1045" s="313">
        <v>14</v>
      </c>
      <c r="G1045" s="314">
        <v>1.7391304347826086</v>
      </c>
      <c r="H1045" s="313">
        <v>7</v>
      </c>
      <c r="I1045" s="314">
        <v>0.83333333333333337</v>
      </c>
      <c r="J1045" s="313">
        <v>12</v>
      </c>
      <c r="K1045" s="314">
        <v>1.3745704467353952</v>
      </c>
      <c r="L1045" s="313">
        <v>13</v>
      </c>
      <c r="M1045" s="314">
        <v>1.5116279069767442</v>
      </c>
      <c r="N1045" s="315">
        <v>9</v>
      </c>
      <c r="O1045" s="316">
        <v>1.0380622837370241</v>
      </c>
      <c r="P1045" s="315">
        <v>16</v>
      </c>
      <c r="Q1045" s="316">
        <v>1.8957345971563981</v>
      </c>
      <c r="R1045" s="315">
        <v>10</v>
      </c>
      <c r="S1045" s="316">
        <v>1.1627906976744187</v>
      </c>
      <c r="T1045" s="315"/>
      <c r="U1045" s="316"/>
      <c r="V1045" s="447"/>
      <c r="W1045" s="344"/>
      <c r="X1045" s="344"/>
      <c r="Y1045" s="344"/>
      <c r="Z1045" s="344"/>
      <c r="AA1045" s="344"/>
      <c r="AB1045" s="344"/>
      <c r="AC1045" s="344"/>
      <c r="AD1045" s="311"/>
    </row>
    <row r="1046" spans="1:30" ht="20.100000000000001" customHeight="1">
      <c r="A1046" s="311"/>
      <c r="B1046" s="311"/>
      <c r="C1046" s="344"/>
      <c r="D1046" s="120" t="s">
        <v>7817</v>
      </c>
      <c r="E1046" s="344"/>
      <c r="F1046" s="313">
        <v>17</v>
      </c>
      <c r="G1046" s="314">
        <v>2.1118012422360248</v>
      </c>
      <c r="H1046" s="313">
        <v>17</v>
      </c>
      <c r="I1046" s="314">
        <v>2.0238095238095237</v>
      </c>
      <c r="J1046" s="313">
        <v>23</v>
      </c>
      <c r="K1046" s="314">
        <v>2.6345933562428407</v>
      </c>
      <c r="L1046" s="313">
        <v>27</v>
      </c>
      <c r="M1046" s="314">
        <v>3.13953488372093</v>
      </c>
      <c r="N1046" s="315">
        <v>20</v>
      </c>
      <c r="O1046" s="316">
        <v>2.306805074971165</v>
      </c>
      <c r="P1046" s="315">
        <v>27</v>
      </c>
      <c r="Q1046" s="316">
        <v>3.1990521327014219</v>
      </c>
      <c r="R1046" s="315">
        <v>25</v>
      </c>
      <c r="S1046" s="316">
        <v>2.9069767441860463</v>
      </c>
      <c r="T1046" s="315"/>
      <c r="U1046" s="316"/>
      <c r="V1046" s="447"/>
      <c r="W1046" s="344"/>
      <c r="X1046" s="344"/>
      <c r="Y1046" s="344"/>
      <c r="Z1046" s="344"/>
      <c r="AA1046" s="344"/>
      <c r="AB1046" s="344"/>
      <c r="AC1046" s="344"/>
      <c r="AD1046" s="311"/>
    </row>
    <row r="1047" spans="1:30" ht="20.100000000000001" customHeight="1">
      <c r="A1047" s="311"/>
      <c r="B1047" s="311"/>
      <c r="C1047" s="344"/>
      <c r="D1047" s="120" t="s">
        <v>7818</v>
      </c>
      <c r="E1047" s="344"/>
      <c r="F1047" s="313">
        <v>3</v>
      </c>
      <c r="G1047" s="314">
        <v>0.37267080745341613</v>
      </c>
      <c r="H1047" s="313">
        <v>2</v>
      </c>
      <c r="I1047" s="314">
        <v>0.23809523809523808</v>
      </c>
      <c r="J1047" s="313"/>
      <c r="K1047" s="314"/>
      <c r="L1047" s="313">
        <v>2</v>
      </c>
      <c r="M1047" s="314">
        <v>0.23255813953488372</v>
      </c>
      <c r="N1047" s="315"/>
      <c r="O1047" s="316"/>
      <c r="P1047" s="315">
        <v>2</v>
      </c>
      <c r="Q1047" s="316">
        <v>0.23696682464454977</v>
      </c>
      <c r="R1047" s="315">
        <v>3</v>
      </c>
      <c r="S1047" s="316">
        <v>0.34883720930232559</v>
      </c>
      <c r="T1047" s="315"/>
      <c r="U1047" s="316"/>
      <c r="V1047" s="447"/>
      <c r="W1047" s="344"/>
      <c r="X1047" s="344"/>
      <c r="Y1047" s="344"/>
      <c r="Z1047" s="344"/>
      <c r="AA1047" s="344"/>
      <c r="AB1047" s="344"/>
      <c r="AC1047" s="344"/>
      <c r="AD1047" s="311"/>
    </row>
    <row r="1048" spans="1:30" ht="20.100000000000001" customHeight="1">
      <c r="A1048" s="311"/>
      <c r="B1048" s="311"/>
      <c r="C1048" s="344"/>
      <c r="D1048" s="120" t="s">
        <v>7819</v>
      </c>
      <c r="E1048" s="344"/>
      <c r="F1048" s="313"/>
      <c r="G1048" s="314"/>
      <c r="H1048" s="313">
        <v>1</v>
      </c>
      <c r="I1048" s="314">
        <v>0.11904761904761904</v>
      </c>
      <c r="J1048" s="313">
        <v>3</v>
      </c>
      <c r="K1048" s="314">
        <v>0.3436426116838488</v>
      </c>
      <c r="L1048" s="313">
        <v>3</v>
      </c>
      <c r="M1048" s="314">
        <v>0.34883720930232559</v>
      </c>
      <c r="N1048" s="315"/>
      <c r="O1048" s="316"/>
      <c r="P1048" s="315"/>
      <c r="Q1048" s="316"/>
      <c r="R1048" s="315">
        <v>4</v>
      </c>
      <c r="S1048" s="316">
        <v>0.46511627906976744</v>
      </c>
      <c r="T1048" s="315"/>
      <c r="U1048" s="316"/>
      <c r="V1048" s="447"/>
      <c r="W1048" s="344"/>
      <c r="X1048" s="344"/>
      <c r="Y1048" s="344"/>
      <c r="Z1048" s="344"/>
      <c r="AA1048" s="344"/>
      <c r="AB1048" s="344"/>
      <c r="AC1048" s="344"/>
      <c r="AD1048" s="311"/>
    </row>
    <row r="1049" spans="1:30" ht="20.100000000000001" customHeight="1">
      <c r="A1049" s="311"/>
      <c r="B1049" s="311"/>
      <c r="C1049" s="344"/>
      <c r="D1049" s="120" t="s">
        <v>7820</v>
      </c>
      <c r="E1049" s="344"/>
      <c r="F1049" s="313">
        <v>520</v>
      </c>
      <c r="G1049" s="314">
        <v>64.596273291925471</v>
      </c>
      <c r="H1049" s="313">
        <v>549</v>
      </c>
      <c r="I1049" s="314">
        <v>65.357142857142861</v>
      </c>
      <c r="J1049" s="313">
        <v>552</v>
      </c>
      <c r="K1049" s="314">
        <v>63.230240549828174</v>
      </c>
      <c r="L1049" s="313">
        <v>530</v>
      </c>
      <c r="M1049" s="314">
        <v>61.627906976744185</v>
      </c>
      <c r="N1049" s="315">
        <v>528</v>
      </c>
      <c r="O1049" s="316">
        <v>60.899653979238757</v>
      </c>
      <c r="P1049" s="315">
        <v>534</v>
      </c>
      <c r="Q1049" s="316">
        <v>63.270142180094787</v>
      </c>
      <c r="R1049" s="315">
        <v>543</v>
      </c>
      <c r="S1049" s="316">
        <v>63.139534883720927</v>
      </c>
      <c r="T1049" s="315"/>
      <c r="U1049" s="316"/>
      <c r="V1049" s="447"/>
      <c r="W1049" s="344"/>
      <c r="X1049" s="344"/>
      <c r="Y1049" s="344"/>
      <c r="Z1049" s="344"/>
      <c r="AA1049" s="344"/>
      <c r="AB1049" s="344"/>
      <c r="AC1049" s="344"/>
      <c r="AD1049" s="311"/>
    </row>
    <row r="1050" spans="1:30" ht="20.100000000000001" customHeight="1">
      <c r="A1050" s="9" t="s">
        <v>6010</v>
      </c>
      <c r="B1050" s="9" t="s">
        <v>199</v>
      </c>
      <c r="C1050" s="329" t="s">
        <v>6011</v>
      </c>
      <c r="D1050" s="9"/>
      <c r="E1050" s="343"/>
      <c r="F1050" s="11"/>
      <c r="G1050" s="12"/>
      <c r="H1050" s="11">
        <v>1</v>
      </c>
      <c r="I1050" s="12">
        <v>100</v>
      </c>
      <c r="J1050" s="11">
        <v>3</v>
      </c>
      <c r="K1050" s="12">
        <v>100</v>
      </c>
      <c r="L1050" s="11">
        <v>3</v>
      </c>
      <c r="M1050" s="12">
        <v>100</v>
      </c>
      <c r="N1050" s="56"/>
      <c r="O1050" s="57"/>
      <c r="P1050" s="56"/>
      <c r="Q1050" s="57"/>
      <c r="R1050" s="56">
        <v>4</v>
      </c>
      <c r="S1050" s="57">
        <v>100</v>
      </c>
      <c r="T1050" s="56"/>
      <c r="U1050" s="57"/>
      <c r="V1050" s="446" t="s">
        <v>28</v>
      </c>
      <c r="W1050" s="343" t="s">
        <v>7406</v>
      </c>
      <c r="X1050" s="343" t="s">
        <v>7406</v>
      </c>
      <c r="Y1050" s="343" t="s">
        <v>7406</v>
      </c>
      <c r="Z1050" s="343" t="s">
        <v>7406</v>
      </c>
      <c r="AA1050" s="343" t="s">
        <v>7406</v>
      </c>
      <c r="AB1050" s="343" t="s">
        <v>7406</v>
      </c>
      <c r="AC1050" s="343"/>
      <c r="AD1050" s="9"/>
    </row>
    <row r="1051" spans="1:30" ht="20.100000000000001" customHeight="1">
      <c r="A1051" s="9" t="s">
        <v>6012</v>
      </c>
      <c r="B1051" s="9" t="s">
        <v>200</v>
      </c>
      <c r="C1051" s="343" t="s">
        <v>7746</v>
      </c>
      <c r="D1051" s="119" t="s">
        <v>4786</v>
      </c>
      <c r="E1051" s="343" t="s">
        <v>7203</v>
      </c>
      <c r="F1051" s="11">
        <v>279</v>
      </c>
      <c r="G1051" s="12">
        <v>35.815147625160463</v>
      </c>
      <c r="H1051" s="11">
        <v>298</v>
      </c>
      <c r="I1051" s="12">
        <v>35.476190476190474</v>
      </c>
      <c r="J1051" s="11">
        <v>325</v>
      </c>
      <c r="K1051" s="12">
        <v>37.227949599083622</v>
      </c>
      <c r="L1051" s="11">
        <v>330</v>
      </c>
      <c r="M1051" s="12">
        <v>38.372093023255815</v>
      </c>
      <c r="N1051" s="56">
        <v>331</v>
      </c>
      <c r="O1051" s="57">
        <v>38.17762399077278</v>
      </c>
      <c r="P1051" s="56">
        <v>302</v>
      </c>
      <c r="Q1051" s="57">
        <v>35.781990521327018</v>
      </c>
      <c r="R1051" s="56">
        <v>362</v>
      </c>
      <c r="S1051" s="57">
        <v>42.093023255813954</v>
      </c>
      <c r="T1051" s="56"/>
      <c r="U1051" s="57"/>
      <c r="V1051" s="446" t="s">
        <v>28</v>
      </c>
      <c r="W1051" s="343" t="s">
        <v>7406</v>
      </c>
      <c r="X1051" s="343" t="s">
        <v>7406</v>
      </c>
      <c r="Y1051" s="343" t="s">
        <v>7406</v>
      </c>
      <c r="Z1051" s="343" t="s">
        <v>7406</v>
      </c>
      <c r="AA1051" s="343" t="s">
        <v>7406</v>
      </c>
      <c r="AB1051" s="343" t="s">
        <v>7406</v>
      </c>
      <c r="AC1051" s="343"/>
      <c r="AD1051" s="9"/>
    </row>
    <row r="1052" spans="1:30" ht="20.100000000000001" customHeight="1">
      <c r="A1052" s="311"/>
      <c r="B1052" s="311"/>
      <c r="C1052" s="51"/>
      <c r="D1052" s="120" t="s">
        <v>7397</v>
      </c>
      <c r="E1052" s="344"/>
      <c r="F1052" s="313">
        <v>500</v>
      </c>
      <c r="G1052" s="314">
        <v>64.184852374839537</v>
      </c>
      <c r="H1052" s="313">
        <v>542</v>
      </c>
      <c r="I1052" s="314">
        <v>64.523809523809518</v>
      </c>
      <c r="J1052" s="313">
        <v>548</v>
      </c>
      <c r="K1052" s="314">
        <v>62.772050400916378</v>
      </c>
      <c r="L1052" s="313">
        <v>530</v>
      </c>
      <c r="M1052" s="314">
        <v>61.627906976744185</v>
      </c>
      <c r="N1052" s="315">
        <v>536</v>
      </c>
      <c r="O1052" s="316">
        <v>61.82237600922722</v>
      </c>
      <c r="P1052" s="315">
        <v>542</v>
      </c>
      <c r="Q1052" s="316">
        <v>64.218009478672982</v>
      </c>
      <c r="R1052" s="315">
        <v>498</v>
      </c>
      <c r="S1052" s="316">
        <v>57.906976744186046</v>
      </c>
      <c r="T1052" s="315"/>
      <c r="U1052" s="316"/>
      <c r="V1052" s="447"/>
      <c r="W1052" s="344"/>
      <c r="X1052" s="344"/>
      <c r="Y1052" s="344"/>
      <c r="Z1052" s="344"/>
      <c r="AA1052" s="344"/>
      <c r="AB1052" s="344"/>
      <c r="AC1052" s="344"/>
      <c r="AD1052" s="311"/>
    </row>
    <row r="1053" spans="1:30" ht="20.100000000000001" customHeight="1">
      <c r="A1053" s="144"/>
      <c r="B1053" s="311"/>
      <c r="C1053" s="344"/>
      <c r="D1053" s="311" t="s">
        <v>7249</v>
      </c>
      <c r="E1053" s="344"/>
      <c r="F1053" s="313"/>
      <c r="G1053" s="314"/>
      <c r="H1053" s="313"/>
      <c r="I1053" s="314"/>
      <c r="J1053" s="313"/>
      <c r="K1053" s="314"/>
      <c r="L1053" s="313"/>
      <c r="M1053" s="314"/>
      <c r="N1053" s="315"/>
      <c r="O1053" s="316"/>
      <c r="P1053" s="315"/>
      <c r="Q1053" s="316"/>
      <c r="R1053" s="315"/>
      <c r="S1053" s="316"/>
      <c r="T1053" s="315"/>
      <c r="U1053" s="316"/>
      <c r="V1053" s="447"/>
      <c r="W1053" s="344"/>
      <c r="X1053" s="344"/>
      <c r="Y1053" s="344"/>
      <c r="Z1053" s="344"/>
      <c r="AA1053" s="344"/>
      <c r="AB1053" s="344"/>
      <c r="AC1053" s="344"/>
      <c r="AD1053" s="344"/>
    </row>
    <row r="1054" spans="1:30" ht="20.100000000000001" customHeight="1">
      <c r="A1054" s="144"/>
      <c r="B1054" s="111"/>
      <c r="C1054" s="344"/>
      <c r="D1054" s="311" t="s">
        <v>7250</v>
      </c>
      <c r="E1054" s="344"/>
      <c r="F1054" s="313"/>
      <c r="G1054" s="314"/>
      <c r="H1054" s="313"/>
      <c r="I1054" s="314"/>
      <c r="J1054" s="313"/>
      <c r="K1054" s="314"/>
      <c r="L1054" s="313"/>
      <c r="M1054" s="314"/>
      <c r="N1054" s="315"/>
      <c r="O1054" s="316"/>
      <c r="P1054" s="315"/>
      <c r="Q1054" s="316"/>
      <c r="R1054" s="315"/>
      <c r="S1054" s="316"/>
      <c r="T1054" s="315"/>
      <c r="U1054" s="316"/>
      <c r="V1054" s="447"/>
      <c r="W1054" s="344"/>
      <c r="X1054" s="344"/>
      <c r="Y1054" s="344"/>
      <c r="Z1054" s="344"/>
      <c r="AA1054" s="344"/>
      <c r="AB1054" s="344"/>
      <c r="AC1054" s="344"/>
      <c r="AD1054" s="344"/>
    </row>
    <row r="1055" spans="1:30" ht="20.100000000000001" customHeight="1">
      <c r="A1055" s="9" t="s">
        <v>6013</v>
      </c>
      <c r="B1055" s="9" t="s">
        <v>201</v>
      </c>
      <c r="C1055" s="343" t="s">
        <v>7746</v>
      </c>
      <c r="D1055" s="119" t="s">
        <v>4786</v>
      </c>
      <c r="E1055" s="343" t="s">
        <v>7203</v>
      </c>
      <c r="F1055" s="11">
        <v>102</v>
      </c>
      <c r="G1055" s="12">
        <v>35.789473684210527</v>
      </c>
      <c r="H1055" s="11">
        <v>103</v>
      </c>
      <c r="I1055" s="12">
        <v>35.395189003436428</v>
      </c>
      <c r="J1055" s="11">
        <v>118</v>
      </c>
      <c r="K1055" s="12">
        <v>36.645962732919251</v>
      </c>
      <c r="L1055" s="11">
        <v>123</v>
      </c>
      <c r="M1055" s="12">
        <v>37.272727272727273</v>
      </c>
      <c r="N1055" s="56">
        <v>140</v>
      </c>
      <c r="O1055" s="57">
        <v>41.297935103244839</v>
      </c>
      <c r="P1055" s="56">
        <v>122</v>
      </c>
      <c r="Q1055" s="57">
        <v>39.354838709677416</v>
      </c>
      <c r="R1055" s="56">
        <v>142</v>
      </c>
      <c r="S1055" s="57">
        <v>44.794952681388011</v>
      </c>
      <c r="T1055" s="56"/>
      <c r="U1055" s="57"/>
      <c r="V1055" s="446" t="s">
        <v>28</v>
      </c>
      <c r="W1055" s="343" t="s">
        <v>7406</v>
      </c>
      <c r="X1055" s="343" t="s">
        <v>7406</v>
      </c>
      <c r="Y1055" s="343" t="s">
        <v>7406</v>
      </c>
      <c r="Z1055" s="343" t="s">
        <v>7406</v>
      </c>
      <c r="AA1055" s="343" t="s">
        <v>7406</v>
      </c>
      <c r="AB1055" s="343" t="s">
        <v>7406</v>
      </c>
      <c r="AC1055" s="343"/>
      <c r="AD1055" s="9"/>
    </row>
    <row r="1056" spans="1:30" ht="20.100000000000001" customHeight="1">
      <c r="A1056" s="311"/>
      <c r="B1056" s="311"/>
      <c r="C1056" s="344" t="s">
        <v>7822</v>
      </c>
      <c r="D1056" s="120" t="s">
        <v>7397</v>
      </c>
      <c r="E1056" s="344"/>
      <c r="F1056" s="313">
        <v>183</v>
      </c>
      <c r="G1056" s="314">
        <v>64.21052631578948</v>
      </c>
      <c r="H1056" s="313">
        <v>188</v>
      </c>
      <c r="I1056" s="314">
        <v>64.604810996563572</v>
      </c>
      <c r="J1056" s="313">
        <v>204</v>
      </c>
      <c r="K1056" s="314">
        <v>63.354037267080749</v>
      </c>
      <c r="L1056" s="313">
        <v>207</v>
      </c>
      <c r="M1056" s="314">
        <v>62.727272727272727</v>
      </c>
      <c r="N1056" s="315">
        <v>199</v>
      </c>
      <c r="O1056" s="316">
        <v>58.702064896755161</v>
      </c>
      <c r="P1056" s="315">
        <v>188</v>
      </c>
      <c r="Q1056" s="316">
        <v>60.645161290322584</v>
      </c>
      <c r="R1056" s="315">
        <v>175</v>
      </c>
      <c r="S1056" s="316">
        <v>55.205047318611989</v>
      </c>
      <c r="T1056" s="315"/>
      <c r="U1056" s="316"/>
      <c r="V1056" s="447"/>
      <c r="W1056" s="344"/>
      <c r="X1056" s="344"/>
      <c r="Y1056" s="344"/>
      <c r="Z1056" s="344"/>
      <c r="AA1056" s="344"/>
      <c r="AB1056" s="344"/>
      <c r="AC1056" s="344"/>
      <c r="AD1056" s="311"/>
    </row>
    <row r="1057" spans="1:30" ht="20.100000000000001" customHeight="1">
      <c r="A1057" s="144"/>
      <c r="B1057" s="311"/>
      <c r="C1057" s="344"/>
      <c r="D1057" s="311" t="s">
        <v>7249</v>
      </c>
      <c r="E1057" s="344"/>
      <c r="F1057" s="313"/>
      <c r="G1057" s="314"/>
      <c r="H1057" s="313"/>
      <c r="I1057" s="314"/>
      <c r="J1057" s="313"/>
      <c r="K1057" s="314"/>
      <c r="L1057" s="313"/>
      <c r="M1057" s="314"/>
      <c r="N1057" s="315"/>
      <c r="O1057" s="316"/>
      <c r="P1057" s="315"/>
      <c r="Q1057" s="316"/>
      <c r="R1057" s="315"/>
      <c r="S1057" s="316"/>
      <c r="T1057" s="315"/>
      <c r="U1057" s="316"/>
      <c r="V1057" s="447"/>
      <c r="W1057" s="344"/>
      <c r="X1057" s="344"/>
      <c r="Y1057" s="344"/>
      <c r="Z1057" s="344"/>
      <c r="AA1057" s="344"/>
      <c r="AB1057" s="344"/>
      <c r="AC1057" s="344"/>
      <c r="AD1057" s="344"/>
    </row>
    <row r="1058" spans="1:30" ht="20.100000000000001" customHeight="1">
      <c r="A1058" s="144"/>
      <c r="B1058" s="111"/>
      <c r="C1058" s="344"/>
      <c r="D1058" s="311" t="s">
        <v>7250</v>
      </c>
      <c r="E1058" s="344"/>
      <c r="F1058" s="313"/>
      <c r="G1058" s="314"/>
      <c r="H1058" s="313"/>
      <c r="I1058" s="314"/>
      <c r="J1058" s="313"/>
      <c r="K1058" s="314"/>
      <c r="L1058" s="313"/>
      <c r="M1058" s="314"/>
      <c r="N1058" s="315"/>
      <c r="O1058" s="316"/>
      <c r="P1058" s="315"/>
      <c r="Q1058" s="316"/>
      <c r="R1058" s="315"/>
      <c r="S1058" s="316"/>
      <c r="T1058" s="315"/>
      <c r="U1058" s="316"/>
      <c r="V1058" s="447"/>
      <c r="W1058" s="344"/>
      <c r="X1058" s="344"/>
      <c r="Y1058" s="344"/>
      <c r="Z1058" s="344"/>
      <c r="AA1058" s="344"/>
      <c r="AB1058" s="344"/>
      <c r="AC1058" s="344"/>
      <c r="AD1058" s="344"/>
    </row>
    <row r="1059" spans="1:30" ht="20.100000000000001" customHeight="1">
      <c r="A1059" s="9" t="s">
        <v>6014</v>
      </c>
      <c r="B1059" s="9" t="s">
        <v>202</v>
      </c>
      <c r="C1059" s="343" t="s">
        <v>7746</v>
      </c>
      <c r="D1059" s="119" t="s">
        <v>7350</v>
      </c>
      <c r="E1059" s="343" t="s">
        <v>7203</v>
      </c>
      <c r="F1059" s="11">
        <v>797</v>
      </c>
      <c r="G1059" s="12">
        <v>99.006211180124225</v>
      </c>
      <c r="H1059" s="11">
        <v>826</v>
      </c>
      <c r="I1059" s="12">
        <v>98.333333333333329</v>
      </c>
      <c r="J1059" s="11">
        <v>861</v>
      </c>
      <c r="K1059" s="12">
        <v>98.62542955326461</v>
      </c>
      <c r="L1059" s="11">
        <v>840</v>
      </c>
      <c r="M1059" s="12">
        <v>97.7</v>
      </c>
      <c r="N1059" s="56">
        <v>848</v>
      </c>
      <c r="O1059" s="57">
        <v>97.80853517877739</v>
      </c>
      <c r="P1059" s="56">
        <v>822</v>
      </c>
      <c r="Q1059" s="57">
        <v>97.393364928909946</v>
      </c>
      <c r="R1059" s="56">
        <v>830</v>
      </c>
      <c r="S1059" s="57">
        <v>96.511627906976742</v>
      </c>
      <c r="T1059" s="56"/>
      <c r="U1059" s="57"/>
      <c r="V1059" s="446" t="s">
        <v>28</v>
      </c>
      <c r="W1059" s="343" t="s">
        <v>7406</v>
      </c>
      <c r="X1059" s="343" t="s">
        <v>7406</v>
      </c>
      <c r="Y1059" s="343" t="s">
        <v>7406</v>
      </c>
      <c r="Z1059" s="343" t="s">
        <v>7406</v>
      </c>
      <c r="AA1059" s="343" t="s">
        <v>7406</v>
      </c>
      <c r="AB1059" s="343" t="s">
        <v>7406</v>
      </c>
      <c r="AC1059" s="343"/>
      <c r="AD1059" s="9"/>
    </row>
    <row r="1060" spans="1:30" ht="20.100000000000001" customHeight="1">
      <c r="A1060" s="311"/>
      <c r="B1060" s="311"/>
      <c r="C1060" s="344"/>
      <c r="D1060" s="120" t="s">
        <v>7352</v>
      </c>
      <c r="E1060" s="344"/>
      <c r="F1060" s="313">
        <v>8</v>
      </c>
      <c r="G1060" s="314">
        <v>0.99378881987577639</v>
      </c>
      <c r="H1060" s="313">
        <v>14</v>
      </c>
      <c r="I1060" s="314">
        <v>1.6666666666666667</v>
      </c>
      <c r="J1060" s="313">
        <v>12</v>
      </c>
      <c r="K1060" s="314">
        <v>1.3745704467353952</v>
      </c>
      <c r="L1060" s="313">
        <v>20</v>
      </c>
      <c r="M1060" s="314">
        <v>2.2999999999999998</v>
      </c>
      <c r="N1060" s="315">
        <v>19</v>
      </c>
      <c r="O1060" s="316">
        <v>2.1914648212226067</v>
      </c>
      <c r="P1060" s="315">
        <v>22</v>
      </c>
      <c r="Q1060" s="316">
        <v>2.6066350710900474</v>
      </c>
      <c r="R1060" s="315">
        <v>30</v>
      </c>
      <c r="S1060" s="316">
        <v>3.4883720930232558</v>
      </c>
      <c r="T1060" s="315"/>
      <c r="U1060" s="316"/>
      <c r="V1060" s="447"/>
      <c r="W1060" s="344"/>
      <c r="X1060" s="344"/>
      <c r="Y1060" s="344"/>
      <c r="Z1060" s="344"/>
      <c r="AA1060" s="344"/>
      <c r="AB1060" s="344"/>
      <c r="AC1060" s="344"/>
      <c r="AD1060" s="311"/>
    </row>
    <row r="1061" spans="1:30" ht="20.100000000000001" customHeight="1">
      <c r="A1061" s="311"/>
      <c r="B1061" s="311"/>
      <c r="C1061" s="344"/>
      <c r="D1061" s="311" t="s">
        <v>7249</v>
      </c>
      <c r="E1061" s="344"/>
      <c r="F1061" s="313"/>
      <c r="G1061" s="314"/>
      <c r="H1061" s="313"/>
      <c r="I1061" s="314"/>
      <c r="J1061" s="313"/>
      <c r="K1061" s="314"/>
      <c r="L1061" s="313"/>
      <c r="M1061" s="314"/>
      <c r="N1061" s="315"/>
      <c r="O1061" s="316"/>
      <c r="P1061" s="315"/>
      <c r="Q1061" s="316"/>
      <c r="R1061" s="315"/>
      <c r="S1061" s="316"/>
      <c r="T1061" s="315"/>
      <c r="U1061" s="316"/>
      <c r="V1061" s="447"/>
      <c r="W1061" s="344"/>
      <c r="X1061" s="344"/>
      <c r="Y1061" s="344"/>
      <c r="Z1061" s="344"/>
      <c r="AA1061" s="344"/>
      <c r="AB1061" s="344"/>
      <c r="AC1061" s="344"/>
      <c r="AD1061" s="311"/>
    </row>
    <row r="1062" spans="1:30" ht="20.100000000000001" customHeight="1">
      <c r="A1062" s="311"/>
      <c r="B1062" s="311"/>
      <c r="C1062" s="344"/>
      <c r="D1062" s="311" t="s">
        <v>7250</v>
      </c>
      <c r="E1062" s="344"/>
      <c r="F1062" s="313"/>
      <c r="G1062" s="314"/>
      <c r="H1062" s="313"/>
      <c r="I1062" s="314"/>
      <c r="J1062" s="313"/>
      <c r="K1062" s="314"/>
      <c r="L1062" s="313"/>
      <c r="M1062" s="314"/>
      <c r="N1062" s="315"/>
      <c r="O1062" s="316"/>
      <c r="P1062" s="315"/>
      <c r="Q1062" s="316"/>
      <c r="R1062" s="315"/>
      <c r="S1062" s="316"/>
      <c r="T1062" s="315"/>
      <c r="U1062" s="316"/>
      <c r="V1062" s="447"/>
      <c r="W1062" s="344"/>
      <c r="X1062" s="344"/>
      <c r="Y1062" s="344"/>
      <c r="Z1062" s="344"/>
      <c r="AA1062" s="344"/>
      <c r="AB1062" s="344"/>
      <c r="AC1062" s="344"/>
      <c r="AD1062" s="311"/>
    </row>
    <row r="1063" spans="1:30" ht="20.100000000000001" customHeight="1">
      <c r="A1063" s="9" t="s">
        <v>7823</v>
      </c>
      <c r="B1063" s="9" t="s">
        <v>203</v>
      </c>
      <c r="C1063" s="343" t="s">
        <v>6015</v>
      </c>
      <c r="D1063" s="119" t="s">
        <v>1442</v>
      </c>
      <c r="E1063" s="343"/>
      <c r="F1063" s="11">
        <v>1</v>
      </c>
      <c r="G1063" s="12">
        <v>12.5</v>
      </c>
      <c r="H1063" s="11">
        <v>2</v>
      </c>
      <c r="I1063" s="12">
        <v>14.285714285714286</v>
      </c>
      <c r="J1063" s="11"/>
      <c r="K1063" s="12"/>
      <c r="L1063" s="11">
        <v>2</v>
      </c>
      <c r="M1063" s="12">
        <v>10</v>
      </c>
      <c r="N1063" s="56">
        <v>3</v>
      </c>
      <c r="O1063" s="57">
        <v>15.789473684210526</v>
      </c>
      <c r="P1063" s="56">
        <v>2</v>
      </c>
      <c r="Q1063" s="57">
        <v>9.0909090909090917</v>
      </c>
      <c r="R1063" s="56">
        <v>3</v>
      </c>
      <c r="S1063" s="57">
        <v>10</v>
      </c>
      <c r="T1063" s="56"/>
      <c r="U1063" s="57"/>
      <c r="V1063" s="446" t="s">
        <v>28</v>
      </c>
      <c r="W1063" s="343" t="s">
        <v>7406</v>
      </c>
      <c r="X1063" s="343" t="s">
        <v>7406</v>
      </c>
      <c r="Y1063" s="343" t="s">
        <v>7406</v>
      </c>
      <c r="Z1063" s="343" t="s">
        <v>7406</v>
      </c>
      <c r="AA1063" s="343" t="s">
        <v>7406</v>
      </c>
      <c r="AB1063" s="343" t="s">
        <v>7406</v>
      </c>
      <c r="AC1063" s="343"/>
      <c r="AD1063" s="9"/>
    </row>
    <row r="1064" spans="1:30" ht="20.100000000000001" customHeight="1">
      <c r="A1064" s="311"/>
      <c r="B1064" s="311"/>
      <c r="C1064" s="344"/>
      <c r="D1064" s="120" t="s">
        <v>1443</v>
      </c>
      <c r="E1064" s="344"/>
      <c r="F1064" s="313">
        <v>1</v>
      </c>
      <c r="G1064" s="314">
        <v>12.5</v>
      </c>
      <c r="H1064" s="313">
        <v>1</v>
      </c>
      <c r="I1064" s="314">
        <v>7.1428571428571432</v>
      </c>
      <c r="J1064" s="313">
        <v>2</v>
      </c>
      <c r="K1064" s="314">
        <v>16.666666666666668</v>
      </c>
      <c r="L1064" s="313"/>
      <c r="M1064" s="314"/>
      <c r="N1064" s="315"/>
      <c r="O1064" s="316"/>
      <c r="P1064" s="315">
        <v>2</v>
      </c>
      <c r="Q1064" s="316">
        <v>9.0909090909090917</v>
      </c>
      <c r="R1064" s="315">
        <v>1</v>
      </c>
      <c r="S1064" s="316">
        <v>3.3333333333333335</v>
      </c>
      <c r="T1064" s="315"/>
      <c r="U1064" s="316"/>
      <c r="V1064" s="447"/>
      <c r="W1064" s="344"/>
      <c r="X1064" s="344"/>
      <c r="Y1064" s="344"/>
      <c r="Z1064" s="344"/>
      <c r="AA1064" s="344"/>
      <c r="AB1064" s="344"/>
      <c r="AC1064" s="344"/>
      <c r="AD1064" s="311"/>
    </row>
    <row r="1065" spans="1:30" ht="20.100000000000001" customHeight="1">
      <c r="A1065" s="311"/>
      <c r="B1065" s="311"/>
      <c r="C1065" s="344"/>
      <c r="D1065" s="120" t="s">
        <v>1444</v>
      </c>
      <c r="E1065" s="344"/>
      <c r="F1065" s="313">
        <v>2</v>
      </c>
      <c r="G1065" s="314">
        <v>25</v>
      </c>
      <c r="H1065" s="313">
        <v>3</v>
      </c>
      <c r="I1065" s="314">
        <v>21.428571428571427</v>
      </c>
      <c r="J1065" s="313">
        <v>3</v>
      </c>
      <c r="K1065" s="314">
        <v>25</v>
      </c>
      <c r="L1065" s="313">
        <v>2</v>
      </c>
      <c r="M1065" s="314">
        <v>10</v>
      </c>
      <c r="N1065" s="315">
        <v>2</v>
      </c>
      <c r="O1065" s="316">
        <v>10.526315789473685</v>
      </c>
      <c r="P1065" s="315"/>
      <c r="Q1065" s="316"/>
      <c r="R1065" s="315">
        <v>7</v>
      </c>
      <c r="S1065" s="316">
        <v>23.333333333333332</v>
      </c>
      <c r="T1065" s="315"/>
      <c r="U1065" s="316"/>
      <c r="V1065" s="447"/>
      <c r="W1065" s="344"/>
      <c r="X1065" s="344"/>
      <c r="Y1065" s="344"/>
      <c r="Z1065" s="344"/>
      <c r="AA1065" s="344"/>
      <c r="AB1065" s="344"/>
      <c r="AC1065" s="344"/>
      <c r="AD1065" s="311"/>
    </row>
    <row r="1066" spans="1:30" ht="20.100000000000001" customHeight="1">
      <c r="A1066" s="311"/>
      <c r="B1066" s="311"/>
      <c r="C1066" s="344"/>
      <c r="D1066" s="120" t="s">
        <v>1445</v>
      </c>
      <c r="E1066" s="344"/>
      <c r="F1066" s="313"/>
      <c r="G1066" s="314"/>
      <c r="H1066" s="313"/>
      <c r="I1066" s="314"/>
      <c r="J1066" s="313"/>
      <c r="K1066" s="314"/>
      <c r="L1066" s="313"/>
      <c r="M1066" s="314"/>
      <c r="N1066" s="315">
        <v>1</v>
      </c>
      <c r="O1066" s="316">
        <v>5.2631578947368425</v>
      </c>
      <c r="P1066" s="315"/>
      <c r="Q1066" s="316"/>
      <c r="R1066" s="315"/>
      <c r="S1066" s="316"/>
      <c r="T1066" s="315"/>
      <c r="U1066" s="316"/>
      <c r="V1066" s="447"/>
      <c r="W1066" s="344"/>
      <c r="X1066" s="344"/>
      <c r="Y1066" s="344"/>
      <c r="Z1066" s="344"/>
      <c r="AA1066" s="344"/>
      <c r="AB1066" s="344"/>
      <c r="AC1066" s="344"/>
      <c r="AD1066" s="311"/>
    </row>
    <row r="1067" spans="1:30" ht="20.100000000000001" customHeight="1">
      <c r="A1067" s="311"/>
      <c r="B1067" s="311"/>
      <c r="C1067" s="344"/>
      <c r="D1067" s="120" t="s">
        <v>1446</v>
      </c>
      <c r="E1067" s="344"/>
      <c r="F1067" s="313"/>
      <c r="G1067" s="314"/>
      <c r="H1067" s="313"/>
      <c r="I1067" s="314"/>
      <c r="J1067" s="313">
        <v>2</v>
      </c>
      <c r="K1067" s="314">
        <v>16.666666666666668</v>
      </c>
      <c r="L1067" s="313">
        <v>5</v>
      </c>
      <c r="M1067" s="314">
        <v>25</v>
      </c>
      <c r="N1067" s="315">
        <v>2</v>
      </c>
      <c r="O1067" s="316">
        <v>10.526315789473685</v>
      </c>
      <c r="P1067" s="315">
        <v>1</v>
      </c>
      <c r="Q1067" s="316">
        <v>4.5454545454545459</v>
      </c>
      <c r="R1067" s="315">
        <v>5</v>
      </c>
      <c r="S1067" s="316">
        <v>16.666666666666668</v>
      </c>
      <c r="T1067" s="315"/>
      <c r="U1067" s="316"/>
      <c r="V1067" s="447"/>
      <c r="W1067" s="344"/>
      <c r="X1067" s="344"/>
      <c r="Y1067" s="344"/>
      <c r="Z1067" s="344"/>
      <c r="AA1067" s="344"/>
      <c r="AB1067" s="344"/>
      <c r="AC1067" s="344"/>
      <c r="AD1067" s="311"/>
    </row>
    <row r="1068" spans="1:30" ht="20.100000000000001" customHeight="1">
      <c r="A1068" s="311"/>
      <c r="B1068" s="311"/>
      <c r="C1068" s="344"/>
      <c r="D1068" s="120" t="s">
        <v>1447</v>
      </c>
      <c r="E1068" s="344"/>
      <c r="F1068" s="313">
        <v>1</v>
      </c>
      <c r="G1068" s="314">
        <v>12.5</v>
      </c>
      <c r="H1068" s="313">
        <v>2</v>
      </c>
      <c r="I1068" s="314">
        <v>14.285714285714286</v>
      </c>
      <c r="J1068" s="313">
        <v>2</v>
      </c>
      <c r="K1068" s="314">
        <v>16.666666666666668</v>
      </c>
      <c r="L1068" s="313">
        <v>1</v>
      </c>
      <c r="M1068" s="314">
        <v>5</v>
      </c>
      <c r="N1068" s="315">
        <v>6</v>
      </c>
      <c r="O1068" s="316">
        <v>31.578947368421051</v>
      </c>
      <c r="P1068" s="315">
        <v>5</v>
      </c>
      <c r="Q1068" s="316">
        <v>22.727272727272727</v>
      </c>
      <c r="R1068" s="315">
        <v>6</v>
      </c>
      <c r="S1068" s="316">
        <v>20</v>
      </c>
      <c r="T1068" s="315"/>
      <c r="U1068" s="316"/>
      <c r="V1068" s="447"/>
      <c r="W1068" s="344"/>
      <c r="X1068" s="344"/>
      <c r="Y1068" s="344"/>
      <c r="Z1068" s="344"/>
      <c r="AA1068" s="344"/>
      <c r="AB1068" s="344"/>
      <c r="AC1068" s="344"/>
      <c r="AD1068" s="311"/>
    </row>
    <row r="1069" spans="1:30" ht="20.100000000000001" customHeight="1">
      <c r="A1069" s="311"/>
      <c r="B1069" s="311"/>
      <c r="C1069" s="344"/>
      <c r="D1069" s="120" t="s">
        <v>1448</v>
      </c>
      <c r="E1069" s="344"/>
      <c r="F1069" s="313"/>
      <c r="G1069" s="314"/>
      <c r="H1069" s="313">
        <v>1</v>
      </c>
      <c r="I1069" s="314">
        <v>7.1428571428571432</v>
      </c>
      <c r="J1069" s="313"/>
      <c r="K1069" s="314"/>
      <c r="L1069" s="313">
        <v>1</v>
      </c>
      <c r="M1069" s="314">
        <v>5</v>
      </c>
      <c r="N1069" s="315"/>
      <c r="O1069" s="316"/>
      <c r="P1069" s="315">
        <v>1</v>
      </c>
      <c r="Q1069" s="316">
        <v>4.5454545454545459</v>
      </c>
      <c r="R1069" s="315">
        <v>1</v>
      </c>
      <c r="S1069" s="316">
        <v>3.3333333333333335</v>
      </c>
      <c r="T1069" s="315"/>
      <c r="U1069" s="316"/>
      <c r="V1069" s="447"/>
      <c r="W1069" s="344"/>
      <c r="X1069" s="344"/>
      <c r="Y1069" s="344"/>
      <c r="Z1069" s="344"/>
      <c r="AA1069" s="344"/>
      <c r="AB1069" s="344"/>
      <c r="AC1069" s="344"/>
      <c r="AD1069" s="311"/>
    </row>
    <row r="1070" spans="1:30" ht="20.100000000000001" customHeight="1">
      <c r="A1070" s="311"/>
      <c r="B1070" s="311"/>
      <c r="C1070" s="344"/>
      <c r="D1070" s="120" t="s">
        <v>1449</v>
      </c>
      <c r="E1070" s="344"/>
      <c r="F1070" s="313"/>
      <c r="G1070" s="314"/>
      <c r="H1070" s="313"/>
      <c r="I1070" s="314"/>
      <c r="J1070" s="313">
        <v>1</v>
      </c>
      <c r="K1070" s="314">
        <v>8.3333333333333339</v>
      </c>
      <c r="L1070" s="313">
        <v>1</v>
      </c>
      <c r="M1070" s="314">
        <v>5</v>
      </c>
      <c r="N1070" s="315"/>
      <c r="O1070" s="316"/>
      <c r="P1070" s="315"/>
      <c r="Q1070" s="316"/>
      <c r="R1070" s="315">
        <v>2</v>
      </c>
      <c r="S1070" s="316">
        <v>6.666666666666667</v>
      </c>
      <c r="T1070" s="315"/>
      <c r="U1070" s="316"/>
      <c r="V1070" s="447"/>
      <c r="W1070" s="344"/>
      <c r="X1070" s="344"/>
      <c r="Y1070" s="344"/>
      <c r="Z1070" s="344"/>
      <c r="AA1070" s="344"/>
      <c r="AB1070" s="344"/>
      <c r="AC1070" s="344"/>
      <c r="AD1070" s="311"/>
    </row>
    <row r="1071" spans="1:30" ht="20.100000000000001" customHeight="1">
      <c r="A1071" s="311"/>
      <c r="B1071" s="311"/>
      <c r="C1071" s="344"/>
      <c r="D1071" s="120" t="s">
        <v>1450</v>
      </c>
      <c r="E1071" s="344"/>
      <c r="F1071" s="313"/>
      <c r="G1071" s="314"/>
      <c r="H1071" s="313">
        <v>1</v>
      </c>
      <c r="I1071" s="314">
        <v>7.1428571428571432</v>
      </c>
      <c r="J1071" s="313"/>
      <c r="K1071" s="314"/>
      <c r="L1071" s="313"/>
      <c r="M1071" s="314"/>
      <c r="N1071" s="315"/>
      <c r="O1071" s="316"/>
      <c r="P1071" s="315"/>
      <c r="Q1071" s="316"/>
      <c r="R1071" s="315"/>
      <c r="S1071" s="316"/>
      <c r="T1071" s="315"/>
      <c r="U1071" s="316"/>
      <c r="V1071" s="447"/>
      <c r="W1071" s="344"/>
      <c r="X1071" s="344"/>
      <c r="Y1071" s="344"/>
      <c r="Z1071" s="344"/>
      <c r="AA1071" s="344"/>
      <c r="AB1071" s="344"/>
      <c r="AC1071" s="344"/>
      <c r="AD1071" s="311"/>
    </row>
    <row r="1072" spans="1:30" ht="20.100000000000001" customHeight="1">
      <c r="A1072" s="311"/>
      <c r="B1072" s="311"/>
      <c r="C1072" s="344"/>
      <c r="D1072" s="120" t="s">
        <v>7336</v>
      </c>
      <c r="E1072" s="344"/>
      <c r="F1072" s="313"/>
      <c r="G1072" s="314"/>
      <c r="H1072" s="313"/>
      <c r="I1072" s="314"/>
      <c r="J1072" s="313"/>
      <c r="K1072" s="314"/>
      <c r="L1072" s="313"/>
      <c r="M1072" s="314"/>
      <c r="N1072" s="315">
        <v>1</v>
      </c>
      <c r="O1072" s="316">
        <v>5.2631578947368425</v>
      </c>
      <c r="P1072" s="315">
        <v>1</v>
      </c>
      <c r="Q1072" s="316">
        <v>4.5454545454545459</v>
      </c>
      <c r="R1072" s="315"/>
      <c r="S1072" s="316"/>
      <c r="T1072" s="315"/>
      <c r="U1072" s="316"/>
      <c r="V1072" s="447"/>
      <c r="W1072" s="344"/>
      <c r="X1072" s="344"/>
      <c r="Y1072" s="344"/>
      <c r="Z1072" s="344"/>
      <c r="AA1072" s="344"/>
      <c r="AB1072" s="344"/>
      <c r="AC1072" s="344"/>
      <c r="AD1072" s="311"/>
    </row>
    <row r="1073" spans="1:30" ht="20.100000000000001" customHeight="1">
      <c r="A1073" s="311"/>
      <c r="B1073" s="311"/>
      <c r="C1073" s="344"/>
      <c r="D1073" s="120" t="s">
        <v>7824</v>
      </c>
      <c r="E1073" s="344"/>
      <c r="F1073" s="313">
        <v>1</v>
      </c>
      <c r="G1073" s="314">
        <v>12.5</v>
      </c>
      <c r="H1073" s="313">
        <v>1</v>
      </c>
      <c r="I1073" s="314">
        <v>7.1428571428571432</v>
      </c>
      <c r="J1073" s="313">
        <v>1</v>
      </c>
      <c r="K1073" s="314">
        <v>8.3333333333333339</v>
      </c>
      <c r="L1073" s="313">
        <v>8</v>
      </c>
      <c r="M1073" s="314">
        <v>40</v>
      </c>
      <c r="N1073" s="315">
        <v>1</v>
      </c>
      <c r="O1073" s="316">
        <v>5.2631578947368425</v>
      </c>
      <c r="P1073" s="315">
        <v>5</v>
      </c>
      <c r="Q1073" s="316">
        <v>22.727272727272727</v>
      </c>
      <c r="R1073" s="315">
        <v>2</v>
      </c>
      <c r="S1073" s="316">
        <v>6.666666666666667</v>
      </c>
      <c r="T1073" s="315"/>
      <c r="U1073" s="316"/>
      <c r="V1073" s="447"/>
      <c r="W1073" s="344"/>
      <c r="X1073" s="344"/>
      <c r="Y1073" s="344"/>
      <c r="Z1073" s="344"/>
      <c r="AA1073" s="344"/>
      <c r="AB1073" s="344"/>
      <c r="AC1073" s="344"/>
      <c r="AD1073" s="311"/>
    </row>
    <row r="1074" spans="1:30" ht="20.100000000000001" customHeight="1">
      <c r="A1074" s="311"/>
      <c r="B1074" s="311"/>
      <c r="C1074" s="344"/>
      <c r="D1074" s="120" t="s">
        <v>7825</v>
      </c>
      <c r="E1074" s="344"/>
      <c r="F1074" s="313">
        <v>1</v>
      </c>
      <c r="G1074" s="314">
        <v>12.5</v>
      </c>
      <c r="H1074" s="313">
        <v>2</v>
      </c>
      <c r="I1074" s="314">
        <v>14.285714285714286</v>
      </c>
      <c r="J1074" s="313"/>
      <c r="K1074" s="314"/>
      <c r="L1074" s="313"/>
      <c r="M1074" s="314"/>
      <c r="N1074" s="315"/>
      <c r="O1074" s="316"/>
      <c r="P1074" s="315"/>
      <c r="Q1074" s="316"/>
      <c r="R1074" s="315">
        <v>1</v>
      </c>
      <c r="S1074" s="316">
        <v>3.3333333333333335</v>
      </c>
      <c r="T1074" s="315"/>
      <c r="U1074" s="316"/>
      <c r="V1074" s="447"/>
      <c r="W1074" s="344"/>
      <c r="X1074" s="344"/>
      <c r="Y1074" s="344"/>
      <c r="Z1074" s="344"/>
      <c r="AA1074" s="344"/>
      <c r="AB1074" s="344"/>
      <c r="AC1074" s="344"/>
      <c r="AD1074" s="311"/>
    </row>
    <row r="1075" spans="1:30" ht="20.100000000000001" customHeight="1">
      <c r="A1075" s="311"/>
      <c r="B1075" s="311"/>
      <c r="C1075" s="344"/>
      <c r="D1075" s="120" t="s">
        <v>6947</v>
      </c>
      <c r="E1075" s="344"/>
      <c r="F1075" s="313"/>
      <c r="G1075" s="314"/>
      <c r="H1075" s="313">
        <v>1</v>
      </c>
      <c r="I1075" s="314">
        <v>7.1428571428571432</v>
      </c>
      <c r="J1075" s="313">
        <v>1</v>
      </c>
      <c r="K1075" s="314">
        <v>8.3333333333333339</v>
      </c>
      <c r="L1075" s="313"/>
      <c r="M1075" s="314"/>
      <c r="N1075" s="315">
        <v>1</v>
      </c>
      <c r="O1075" s="316">
        <v>5.2631578947368425</v>
      </c>
      <c r="P1075" s="315">
        <v>1</v>
      </c>
      <c r="Q1075" s="316">
        <v>4.5454545454545459</v>
      </c>
      <c r="R1075" s="315"/>
      <c r="S1075" s="316"/>
      <c r="T1075" s="315"/>
      <c r="U1075" s="316"/>
      <c r="V1075" s="447"/>
      <c r="W1075" s="344"/>
      <c r="X1075" s="344"/>
      <c r="Y1075" s="344"/>
      <c r="Z1075" s="344"/>
      <c r="AA1075" s="344"/>
      <c r="AB1075" s="344"/>
      <c r="AC1075" s="344"/>
      <c r="AD1075" s="311"/>
    </row>
    <row r="1076" spans="1:30" ht="20.100000000000001" customHeight="1">
      <c r="A1076" s="311"/>
      <c r="B1076" s="311"/>
      <c r="C1076" s="344"/>
      <c r="D1076" s="120" t="s">
        <v>4364</v>
      </c>
      <c r="E1076" s="344"/>
      <c r="F1076" s="313">
        <v>1</v>
      </c>
      <c r="G1076" s="314">
        <v>12.5</v>
      </c>
      <c r="H1076" s="313"/>
      <c r="I1076" s="314"/>
      <c r="J1076" s="313"/>
      <c r="K1076" s="314"/>
      <c r="L1076" s="313"/>
      <c r="M1076" s="314"/>
      <c r="N1076" s="315">
        <v>2</v>
      </c>
      <c r="O1076" s="316">
        <v>10.526315789473685</v>
      </c>
      <c r="P1076" s="315">
        <v>1</v>
      </c>
      <c r="Q1076" s="316">
        <v>4.5454545454545459</v>
      </c>
      <c r="R1076" s="315">
        <v>1</v>
      </c>
      <c r="S1076" s="316">
        <v>3.3333333333333335</v>
      </c>
      <c r="T1076" s="315"/>
      <c r="U1076" s="316"/>
      <c r="V1076" s="447"/>
      <c r="W1076" s="344"/>
      <c r="X1076" s="344"/>
      <c r="Y1076" s="344"/>
      <c r="Z1076" s="344"/>
      <c r="AA1076" s="344"/>
      <c r="AB1076" s="344"/>
      <c r="AC1076" s="344"/>
      <c r="AD1076" s="311"/>
    </row>
    <row r="1077" spans="1:30" ht="20.100000000000001" customHeight="1">
      <c r="A1077" s="311"/>
      <c r="B1077" s="311"/>
      <c r="C1077" s="344"/>
      <c r="D1077" s="120" t="s">
        <v>7826</v>
      </c>
      <c r="E1077" s="344"/>
      <c r="F1077" s="313"/>
      <c r="G1077" s="314"/>
      <c r="H1077" s="313"/>
      <c r="I1077" s="314"/>
      <c r="J1077" s="313"/>
      <c r="K1077" s="314"/>
      <c r="L1077" s="313"/>
      <c r="M1077" s="314"/>
      <c r="N1077" s="315"/>
      <c r="O1077" s="316"/>
      <c r="P1077" s="315">
        <v>1</v>
      </c>
      <c r="Q1077" s="316">
        <v>4.5454545454545459</v>
      </c>
      <c r="R1077" s="315"/>
      <c r="S1077" s="316"/>
      <c r="T1077" s="315"/>
      <c r="U1077" s="316"/>
      <c r="V1077" s="447"/>
      <c r="W1077" s="344"/>
      <c r="X1077" s="344"/>
      <c r="Y1077" s="344"/>
      <c r="Z1077" s="344"/>
      <c r="AA1077" s="344"/>
      <c r="AB1077" s="344"/>
      <c r="AC1077" s="344"/>
      <c r="AD1077" s="311"/>
    </row>
    <row r="1078" spans="1:30" ht="20.100000000000001" customHeight="1">
      <c r="A1078" s="311"/>
      <c r="B1078" s="311"/>
      <c r="C1078" s="344"/>
      <c r="D1078" s="120" t="s">
        <v>7827</v>
      </c>
      <c r="E1078" s="344"/>
      <c r="F1078" s="313"/>
      <c r="G1078" s="314"/>
      <c r="H1078" s="313"/>
      <c r="I1078" s="314"/>
      <c r="J1078" s="313"/>
      <c r="K1078" s="314"/>
      <c r="L1078" s="313"/>
      <c r="M1078" s="314"/>
      <c r="N1078" s="315"/>
      <c r="O1078" s="316"/>
      <c r="P1078" s="315">
        <v>2</v>
      </c>
      <c r="Q1078" s="316">
        <v>9.0909090909090917</v>
      </c>
      <c r="R1078" s="315">
        <v>1</v>
      </c>
      <c r="S1078" s="316">
        <v>3.3333333333333335</v>
      </c>
      <c r="T1078" s="315"/>
      <c r="U1078" s="316"/>
      <c r="V1078" s="447"/>
      <c r="W1078" s="344"/>
      <c r="X1078" s="344"/>
      <c r="Y1078" s="344"/>
      <c r="Z1078" s="344"/>
      <c r="AA1078" s="344"/>
      <c r="AB1078" s="344"/>
      <c r="AC1078" s="344"/>
      <c r="AD1078" s="311"/>
    </row>
    <row r="1079" spans="1:30" ht="20.100000000000001" customHeight="1">
      <c r="A1079" s="311"/>
      <c r="B1079" s="311"/>
      <c r="C1079" s="344"/>
      <c r="D1079" s="120" t="s">
        <v>7828</v>
      </c>
      <c r="E1079" s="344"/>
      <c r="F1079" s="313"/>
      <c r="G1079" s="314"/>
      <c r="H1079" s="313"/>
      <c r="I1079" s="314"/>
      <c r="J1079" s="313"/>
      <c r="K1079" s="314"/>
      <c r="L1079" s="313"/>
      <c r="M1079" s="314"/>
      <c r="N1079" s="315"/>
      <c r="O1079" s="316"/>
      <c r="P1079" s="315"/>
      <c r="Q1079" s="316"/>
      <c r="R1079" s="315"/>
      <c r="S1079" s="316"/>
      <c r="T1079" s="315"/>
      <c r="U1079" s="316"/>
      <c r="V1079" s="447"/>
      <c r="W1079" s="344"/>
      <c r="X1079" s="344"/>
      <c r="Y1079" s="344"/>
      <c r="Z1079" s="344"/>
      <c r="AA1079" s="344"/>
      <c r="AB1079" s="344"/>
      <c r="AC1079" s="344"/>
      <c r="AD1079" s="311"/>
    </row>
    <row r="1080" spans="1:30" ht="20.100000000000001" customHeight="1">
      <c r="A1080" s="9" t="s">
        <v>6016</v>
      </c>
      <c r="B1080" s="9" t="s">
        <v>658</v>
      </c>
      <c r="C1080" s="343" t="s">
        <v>6017</v>
      </c>
      <c r="D1080" s="9"/>
      <c r="E1080" s="343"/>
      <c r="F1080" s="11"/>
      <c r="G1080" s="12"/>
      <c r="H1080" s="11"/>
      <c r="I1080" s="12"/>
      <c r="J1080" s="11"/>
      <c r="K1080" s="12"/>
      <c r="L1080" s="11"/>
      <c r="M1080" s="12"/>
      <c r="N1080" s="56"/>
      <c r="O1080" s="57"/>
      <c r="P1080" s="56">
        <v>2</v>
      </c>
      <c r="Q1080" s="57">
        <v>100</v>
      </c>
      <c r="R1080" s="56">
        <v>1</v>
      </c>
      <c r="S1080" s="57">
        <v>100</v>
      </c>
      <c r="T1080" s="56"/>
      <c r="U1080" s="57"/>
      <c r="V1080" s="446" t="s">
        <v>28</v>
      </c>
      <c r="W1080" s="343" t="s">
        <v>7406</v>
      </c>
      <c r="X1080" s="343" t="s">
        <v>7406</v>
      </c>
      <c r="Y1080" s="343" t="s">
        <v>7406</v>
      </c>
      <c r="Z1080" s="343" t="s">
        <v>7406</v>
      </c>
      <c r="AA1080" s="343" t="s">
        <v>7406</v>
      </c>
      <c r="AB1080" s="343" t="s">
        <v>7406</v>
      </c>
      <c r="AC1080" s="343"/>
      <c r="AD1080" s="9"/>
    </row>
    <row r="1081" spans="1:30" ht="20.100000000000001" customHeight="1">
      <c r="A1081" s="9" t="s">
        <v>7829</v>
      </c>
      <c r="B1081" s="9" t="s">
        <v>659</v>
      </c>
      <c r="C1081" s="343" t="s">
        <v>6015</v>
      </c>
      <c r="D1081" s="119" t="s">
        <v>1442</v>
      </c>
      <c r="E1081" s="343"/>
      <c r="F1081" s="11">
        <v>1</v>
      </c>
      <c r="G1081" s="12">
        <v>12.5</v>
      </c>
      <c r="H1081" s="11">
        <v>1</v>
      </c>
      <c r="I1081" s="12">
        <v>7.1428571428571432</v>
      </c>
      <c r="J1081" s="11"/>
      <c r="K1081" s="12"/>
      <c r="L1081" s="11"/>
      <c r="M1081" s="12"/>
      <c r="N1081" s="56">
        <v>1</v>
      </c>
      <c r="O1081" s="57">
        <v>5.2631578947368425</v>
      </c>
      <c r="P1081" s="56">
        <v>2</v>
      </c>
      <c r="Q1081" s="57">
        <v>9.0909090909090917</v>
      </c>
      <c r="R1081" s="56">
        <v>2</v>
      </c>
      <c r="S1081" s="57">
        <v>6.666666666666667</v>
      </c>
      <c r="T1081" s="56"/>
      <c r="U1081" s="57"/>
      <c r="V1081" s="446" t="s">
        <v>28</v>
      </c>
      <c r="W1081" s="343" t="s">
        <v>7406</v>
      </c>
      <c r="X1081" s="343" t="s">
        <v>7406</v>
      </c>
      <c r="Y1081" s="343" t="s">
        <v>7406</v>
      </c>
      <c r="Z1081" s="343" t="s">
        <v>7406</v>
      </c>
      <c r="AA1081" s="343" t="s">
        <v>7406</v>
      </c>
      <c r="AB1081" s="343" t="s">
        <v>7406</v>
      </c>
      <c r="AC1081" s="343"/>
      <c r="AD1081" s="9"/>
    </row>
    <row r="1082" spans="1:30" ht="20.100000000000001" customHeight="1">
      <c r="A1082" s="311"/>
      <c r="B1082" s="311"/>
      <c r="C1082" s="344"/>
      <c r="D1082" s="120" t="s">
        <v>1443</v>
      </c>
      <c r="E1082" s="344"/>
      <c r="F1082" s="313"/>
      <c r="G1082" s="314"/>
      <c r="H1082" s="313">
        <v>4</v>
      </c>
      <c r="I1082" s="314">
        <v>28.571428571428573</v>
      </c>
      <c r="J1082" s="313"/>
      <c r="K1082" s="314"/>
      <c r="L1082" s="313">
        <v>1</v>
      </c>
      <c r="M1082" s="314">
        <v>5</v>
      </c>
      <c r="N1082" s="315"/>
      <c r="O1082" s="316"/>
      <c r="P1082" s="315"/>
      <c r="Q1082" s="316"/>
      <c r="R1082" s="315"/>
      <c r="S1082" s="316"/>
      <c r="T1082" s="315"/>
      <c r="U1082" s="316"/>
      <c r="V1082" s="447"/>
      <c r="W1082" s="344"/>
      <c r="X1082" s="344"/>
      <c r="Y1082" s="344"/>
      <c r="Z1082" s="344"/>
      <c r="AA1082" s="344"/>
      <c r="AB1082" s="344"/>
      <c r="AC1082" s="344"/>
      <c r="AD1082" s="311"/>
    </row>
    <row r="1083" spans="1:30" ht="20.100000000000001" customHeight="1">
      <c r="A1083" s="311"/>
      <c r="B1083" s="311"/>
      <c r="C1083" s="344"/>
      <c r="D1083" s="120" t="s">
        <v>1444</v>
      </c>
      <c r="E1083" s="344"/>
      <c r="F1083" s="313"/>
      <c r="G1083" s="314"/>
      <c r="H1083" s="313">
        <v>1</v>
      </c>
      <c r="I1083" s="314">
        <v>7.1428571428571432</v>
      </c>
      <c r="J1083" s="313">
        <v>1</v>
      </c>
      <c r="K1083" s="314">
        <v>8.3333333333333339</v>
      </c>
      <c r="L1083" s="313">
        <v>2</v>
      </c>
      <c r="M1083" s="314">
        <v>10</v>
      </c>
      <c r="N1083" s="315">
        <v>3</v>
      </c>
      <c r="O1083" s="316">
        <v>15.789473684210526</v>
      </c>
      <c r="P1083" s="315">
        <v>2</v>
      </c>
      <c r="Q1083" s="316">
        <v>9.0909090909090917</v>
      </c>
      <c r="R1083" s="315">
        <v>1</v>
      </c>
      <c r="S1083" s="316">
        <v>3.3333333333333335</v>
      </c>
      <c r="T1083" s="315"/>
      <c r="U1083" s="316"/>
      <c r="V1083" s="447"/>
      <c r="W1083" s="344"/>
      <c r="X1083" s="344"/>
      <c r="Y1083" s="344"/>
      <c r="Z1083" s="344"/>
      <c r="AA1083" s="344"/>
      <c r="AB1083" s="344"/>
      <c r="AC1083" s="344"/>
      <c r="AD1083" s="311"/>
    </row>
    <row r="1084" spans="1:30" ht="20.100000000000001" customHeight="1">
      <c r="A1084" s="311"/>
      <c r="B1084" s="311"/>
      <c r="C1084" s="344"/>
      <c r="D1084" s="120" t="s">
        <v>1445</v>
      </c>
      <c r="E1084" s="344"/>
      <c r="F1084" s="313"/>
      <c r="G1084" s="314"/>
      <c r="H1084" s="313"/>
      <c r="I1084" s="314"/>
      <c r="J1084" s="313"/>
      <c r="K1084" s="314"/>
      <c r="L1084" s="313"/>
      <c r="M1084" s="314"/>
      <c r="N1084" s="315"/>
      <c r="O1084" s="316"/>
      <c r="P1084" s="315"/>
      <c r="Q1084" s="316"/>
      <c r="R1084" s="315">
        <v>2</v>
      </c>
      <c r="S1084" s="316">
        <v>6.666666666666667</v>
      </c>
      <c r="T1084" s="315"/>
      <c r="U1084" s="316"/>
      <c r="V1084" s="447"/>
      <c r="W1084" s="344"/>
      <c r="X1084" s="344"/>
      <c r="Y1084" s="344"/>
      <c r="Z1084" s="344"/>
      <c r="AA1084" s="344"/>
      <c r="AB1084" s="344"/>
      <c r="AC1084" s="344"/>
      <c r="AD1084" s="311"/>
    </row>
    <row r="1085" spans="1:30" ht="20.100000000000001" customHeight="1">
      <c r="A1085" s="311"/>
      <c r="B1085" s="311"/>
      <c r="C1085" s="344"/>
      <c r="D1085" s="120" t="s">
        <v>1446</v>
      </c>
      <c r="E1085" s="344"/>
      <c r="F1085" s="313"/>
      <c r="G1085" s="314"/>
      <c r="H1085" s="313">
        <v>1</v>
      </c>
      <c r="I1085" s="314">
        <v>7.1428571428571432</v>
      </c>
      <c r="J1085" s="313"/>
      <c r="K1085" s="314"/>
      <c r="L1085" s="313"/>
      <c r="M1085" s="314"/>
      <c r="N1085" s="315">
        <v>1</v>
      </c>
      <c r="O1085" s="316">
        <v>5.2631578947368425</v>
      </c>
      <c r="P1085" s="315"/>
      <c r="Q1085" s="316"/>
      <c r="R1085" s="315">
        <v>5</v>
      </c>
      <c r="S1085" s="316">
        <v>16.666666666666668</v>
      </c>
      <c r="T1085" s="315"/>
      <c r="U1085" s="316"/>
      <c r="V1085" s="447"/>
      <c r="W1085" s="344"/>
      <c r="X1085" s="344"/>
      <c r="Y1085" s="344"/>
      <c r="Z1085" s="344"/>
      <c r="AA1085" s="344"/>
      <c r="AB1085" s="344"/>
      <c r="AC1085" s="344"/>
      <c r="AD1085" s="311"/>
    </row>
    <row r="1086" spans="1:30" ht="20.100000000000001" customHeight="1">
      <c r="A1086" s="311"/>
      <c r="B1086" s="311"/>
      <c r="C1086" s="344"/>
      <c r="D1086" s="120" t="s">
        <v>1447</v>
      </c>
      <c r="E1086" s="344"/>
      <c r="F1086" s="313"/>
      <c r="G1086" s="314"/>
      <c r="H1086" s="313"/>
      <c r="I1086" s="314"/>
      <c r="J1086" s="313">
        <v>2</v>
      </c>
      <c r="K1086" s="314">
        <v>16.666666666666668</v>
      </c>
      <c r="L1086" s="313">
        <v>1</v>
      </c>
      <c r="M1086" s="314">
        <v>5</v>
      </c>
      <c r="N1086" s="315">
        <v>4</v>
      </c>
      <c r="O1086" s="316">
        <v>21.05263157894737</v>
      </c>
      <c r="P1086" s="315">
        <v>1</v>
      </c>
      <c r="Q1086" s="316">
        <v>4.5454545454545459</v>
      </c>
      <c r="R1086" s="315">
        <v>4</v>
      </c>
      <c r="S1086" s="316">
        <v>13.333333333333334</v>
      </c>
      <c r="T1086" s="315"/>
      <c r="U1086" s="316"/>
      <c r="V1086" s="447"/>
      <c r="W1086" s="344"/>
      <c r="X1086" s="344"/>
      <c r="Y1086" s="344"/>
      <c r="Z1086" s="344"/>
      <c r="AA1086" s="344"/>
      <c r="AB1086" s="344"/>
      <c r="AC1086" s="344"/>
      <c r="AD1086" s="311"/>
    </row>
    <row r="1087" spans="1:30" ht="20.100000000000001" customHeight="1">
      <c r="A1087" s="311"/>
      <c r="B1087" s="311"/>
      <c r="C1087" s="344"/>
      <c r="D1087" s="120" t="s">
        <v>1448</v>
      </c>
      <c r="E1087" s="344"/>
      <c r="F1087" s="313"/>
      <c r="G1087" s="314"/>
      <c r="H1087" s="313"/>
      <c r="I1087" s="314"/>
      <c r="J1087" s="313"/>
      <c r="K1087" s="314"/>
      <c r="L1087" s="313"/>
      <c r="M1087" s="314"/>
      <c r="N1087" s="315"/>
      <c r="O1087" s="316"/>
      <c r="P1087" s="315"/>
      <c r="Q1087" s="316"/>
      <c r="R1087" s="315"/>
      <c r="S1087" s="316"/>
      <c r="T1087" s="315"/>
      <c r="U1087" s="316"/>
      <c r="V1087" s="447"/>
      <c r="W1087" s="344"/>
      <c r="X1087" s="344"/>
      <c r="Y1087" s="344"/>
      <c r="Z1087" s="344"/>
      <c r="AA1087" s="344"/>
      <c r="AB1087" s="344"/>
      <c r="AC1087" s="344"/>
      <c r="AD1087" s="311"/>
    </row>
    <row r="1088" spans="1:30" ht="20.100000000000001" customHeight="1">
      <c r="A1088" s="311"/>
      <c r="B1088" s="311"/>
      <c r="C1088" s="344"/>
      <c r="D1088" s="120" t="s">
        <v>1449</v>
      </c>
      <c r="E1088" s="344"/>
      <c r="F1088" s="313">
        <v>1</v>
      </c>
      <c r="G1088" s="314">
        <v>12.5</v>
      </c>
      <c r="H1088" s="313">
        <v>1</v>
      </c>
      <c r="I1088" s="314">
        <v>7.1428571428571432</v>
      </c>
      <c r="J1088" s="313"/>
      <c r="K1088" s="314"/>
      <c r="L1088" s="313"/>
      <c r="M1088" s="314"/>
      <c r="N1088" s="315"/>
      <c r="O1088" s="316"/>
      <c r="P1088" s="315">
        <v>1</v>
      </c>
      <c r="Q1088" s="316">
        <v>4.5454545454545459</v>
      </c>
      <c r="R1088" s="315"/>
      <c r="S1088" s="316"/>
      <c r="T1088" s="315"/>
      <c r="U1088" s="316"/>
      <c r="V1088" s="447"/>
      <c r="W1088" s="344"/>
      <c r="X1088" s="344"/>
      <c r="Y1088" s="344"/>
      <c r="Z1088" s="344"/>
      <c r="AA1088" s="344"/>
      <c r="AB1088" s="344"/>
      <c r="AC1088" s="344"/>
      <c r="AD1088" s="311"/>
    </row>
    <row r="1089" spans="1:30" ht="20.100000000000001" customHeight="1">
      <c r="A1089" s="311"/>
      <c r="B1089" s="311"/>
      <c r="C1089" s="344"/>
      <c r="D1089" s="120" t="s">
        <v>1450</v>
      </c>
      <c r="E1089" s="344"/>
      <c r="F1089" s="313">
        <v>1</v>
      </c>
      <c r="G1089" s="314">
        <v>12.5</v>
      </c>
      <c r="H1089" s="313"/>
      <c r="I1089" s="314"/>
      <c r="J1089" s="313">
        <v>1</v>
      </c>
      <c r="K1089" s="314">
        <v>8.3333333333333339</v>
      </c>
      <c r="L1089" s="313"/>
      <c r="M1089" s="314"/>
      <c r="N1089" s="315"/>
      <c r="O1089" s="316"/>
      <c r="P1089" s="315">
        <v>2</v>
      </c>
      <c r="Q1089" s="316">
        <v>9.0909090909090917</v>
      </c>
      <c r="R1089" s="315">
        <v>1</v>
      </c>
      <c r="S1089" s="316">
        <v>3.3333333333333335</v>
      </c>
      <c r="T1089" s="315"/>
      <c r="U1089" s="316"/>
      <c r="V1089" s="447"/>
      <c r="W1089" s="344"/>
      <c r="X1089" s="344"/>
      <c r="Y1089" s="344"/>
      <c r="Z1089" s="344"/>
      <c r="AA1089" s="344"/>
      <c r="AB1089" s="344"/>
      <c r="AC1089" s="344"/>
      <c r="AD1089" s="311"/>
    </row>
    <row r="1090" spans="1:30" ht="20.100000000000001" customHeight="1">
      <c r="A1090" s="311"/>
      <c r="B1090" s="311"/>
      <c r="C1090" s="344"/>
      <c r="D1090" s="120" t="s">
        <v>7336</v>
      </c>
      <c r="E1090" s="344"/>
      <c r="F1090" s="313"/>
      <c r="G1090" s="314"/>
      <c r="H1090" s="313"/>
      <c r="I1090" s="314"/>
      <c r="J1090" s="313"/>
      <c r="K1090" s="314"/>
      <c r="L1090" s="313">
        <v>1</v>
      </c>
      <c r="M1090" s="314">
        <v>5</v>
      </c>
      <c r="N1090" s="315"/>
      <c r="O1090" s="316"/>
      <c r="P1090" s="315">
        <v>1</v>
      </c>
      <c r="Q1090" s="316">
        <v>4.5454545454545459</v>
      </c>
      <c r="R1090" s="315"/>
      <c r="S1090" s="316"/>
      <c r="T1090" s="315"/>
      <c r="U1090" s="316"/>
      <c r="V1090" s="447"/>
      <c r="W1090" s="344"/>
      <c r="X1090" s="344"/>
      <c r="Y1090" s="344"/>
      <c r="Z1090" s="344"/>
      <c r="AA1090" s="344"/>
      <c r="AB1090" s="344"/>
      <c r="AC1090" s="344"/>
      <c r="AD1090" s="311"/>
    </row>
    <row r="1091" spans="1:30" ht="20.100000000000001" customHeight="1">
      <c r="A1091" s="311"/>
      <c r="B1091" s="311"/>
      <c r="C1091" s="344"/>
      <c r="D1091" s="120" t="s">
        <v>7824</v>
      </c>
      <c r="E1091" s="344"/>
      <c r="F1091" s="313"/>
      <c r="G1091" s="314"/>
      <c r="H1091" s="313"/>
      <c r="I1091" s="314"/>
      <c r="J1091" s="313"/>
      <c r="K1091" s="314"/>
      <c r="L1091" s="313"/>
      <c r="M1091" s="314"/>
      <c r="N1091" s="315"/>
      <c r="O1091" s="316"/>
      <c r="P1091" s="315"/>
      <c r="Q1091" s="316"/>
      <c r="R1091" s="315"/>
      <c r="S1091" s="316"/>
      <c r="T1091" s="315"/>
      <c r="U1091" s="316"/>
      <c r="V1091" s="447"/>
      <c r="W1091" s="344"/>
      <c r="X1091" s="344"/>
      <c r="Y1091" s="344"/>
      <c r="Z1091" s="344"/>
      <c r="AA1091" s="344"/>
      <c r="AB1091" s="344"/>
      <c r="AC1091" s="344"/>
      <c r="AD1091" s="311"/>
    </row>
    <row r="1092" spans="1:30" ht="20.100000000000001" customHeight="1">
      <c r="A1092" s="311"/>
      <c r="B1092" s="311"/>
      <c r="C1092" s="344"/>
      <c r="D1092" s="120" t="s">
        <v>7825</v>
      </c>
      <c r="E1092" s="344"/>
      <c r="F1092" s="313">
        <v>1</v>
      </c>
      <c r="G1092" s="314">
        <v>12.5</v>
      </c>
      <c r="H1092" s="313">
        <v>1</v>
      </c>
      <c r="I1092" s="314">
        <v>7.1428571428571432</v>
      </c>
      <c r="J1092" s="313"/>
      <c r="K1092" s="314"/>
      <c r="L1092" s="313">
        <v>1</v>
      </c>
      <c r="M1092" s="314">
        <v>5</v>
      </c>
      <c r="N1092" s="315">
        <v>1</v>
      </c>
      <c r="O1092" s="316">
        <v>5.2631578947368425</v>
      </c>
      <c r="P1092" s="315"/>
      <c r="Q1092" s="316"/>
      <c r="R1092" s="315">
        <v>1</v>
      </c>
      <c r="S1092" s="316">
        <v>3.3333333333333335</v>
      </c>
      <c r="T1092" s="315"/>
      <c r="U1092" s="316"/>
      <c r="V1092" s="447"/>
      <c r="W1092" s="344"/>
      <c r="X1092" s="344"/>
      <c r="Y1092" s="344"/>
      <c r="Z1092" s="344"/>
      <c r="AA1092" s="344"/>
      <c r="AB1092" s="344"/>
      <c r="AC1092" s="344"/>
      <c r="AD1092" s="311"/>
    </row>
    <row r="1093" spans="1:30" ht="20.100000000000001" customHeight="1">
      <c r="A1093" s="311"/>
      <c r="B1093" s="311"/>
      <c r="C1093" s="344"/>
      <c r="D1093" s="120" t="s">
        <v>6947</v>
      </c>
      <c r="E1093" s="344"/>
      <c r="F1093" s="313">
        <v>1</v>
      </c>
      <c r="G1093" s="314">
        <v>12.5</v>
      </c>
      <c r="H1093" s="313"/>
      <c r="I1093" s="314"/>
      <c r="J1093" s="313"/>
      <c r="K1093" s="314"/>
      <c r="L1093" s="313"/>
      <c r="M1093" s="314"/>
      <c r="N1093" s="315">
        <v>1</v>
      </c>
      <c r="O1093" s="316">
        <v>5.2631578947368425</v>
      </c>
      <c r="P1093" s="315"/>
      <c r="Q1093" s="316"/>
      <c r="R1093" s="315">
        <v>1</v>
      </c>
      <c r="S1093" s="316">
        <v>3.3333333333333335</v>
      </c>
      <c r="T1093" s="315"/>
      <c r="U1093" s="316"/>
      <c r="V1093" s="447"/>
      <c r="W1093" s="344"/>
      <c r="X1093" s="344"/>
      <c r="Y1093" s="344"/>
      <c r="Z1093" s="344"/>
      <c r="AA1093" s="344"/>
      <c r="AB1093" s="344"/>
      <c r="AC1093" s="344"/>
      <c r="AD1093" s="311"/>
    </row>
    <row r="1094" spans="1:30" ht="20.100000000000001" customHeight="1">
      <c r="A1094" s="311"/>
      <c r="B1094" s="311"/>
      <c r="C1094" s="344"/>
      <c r="D1094" s="120" t="s">
        <v>4364</v>
      </c>
      <c r="E1094" s="344"/>
      <c r="F1094" s="313">
        <v>1</v>
      </c>
      <c r="G1094" s="314">
        <v>12.5</v>
      </c>
      <c r="H1094" s="313"/>
      <c r="I1094" s="314"/>
      <c r="J1094" s="313"/>
      <c r="K1094" s="314"/>
      <c r="L1094" s="313">
        <v>2</v>
      </c>
      <c r="M1094" s="314">
        <v>10</v>
      </c>
      <c r="N1094" s="315">
        <v>1</v>
      </c>
      <c r="O1094" s="316">
        <v>5.2631578947368425</v>
      </c>
      <c r="P1094" s="315"/>
      <c r="Q1094" s="316"/>
      <c r="R1094" s="315">
        <v>1</v>
      </c>
      <c r="S1094" s="316">
        <v>3.3333333333333335</v>
      </c>
      <c r="T1094" s="315"/>
      <c r="U1094" s="316"/>
      <c r="V1094" s="447"/>
      <c r="W1094" s="344"/>
      <c r="X1094" s="344"/>
      <c r="Y1094" s="344"/>
      <c r="Z1094" s="344"/>
      <c r="AA1094" s="344"/>
      <c r="AB1094" s="344"/>
      <c r="AC1094" s="344"/>
      <c r="AD1094" s="311"/>
    </row>
    <row r="1095" spans="1:30" ht="20.100000000000001" customHeight="1">
      <c r="A1095" s="311"/>
      <c r="B1095" s="311"/>
      <c r="C1095" s="344"/>
      <c r="D1095" s="120" t="s">
        <v>7826</v>
      </c>
      <c r="E1095" s="344"/>
      <c r="F1095" s="356"/>
      <c r="G1095" s="314"/>
      <c r="H1095" s="313"/>
      <c r="I1095" s="314"/>
      <c r="J1095" s="313"/>
      <c r="K1095" s="314"/>
      <c r="L1095" s="313"/>
      <c r="M1095" s="314"/>
      <c r="N1095" s="315"/>
      <c r="O1095" s="316"/>
      <c r="P1095" s="315"/>
      <c r="Q1095" s="316"/>
      <c r="R1095" s="315">
        <v>1</v>
      </c>
      <c r="S1095" s="316">
        <v>3.3333333333333335</v>
      </c>
      <c r="T1095" s="315"/>
      <c r="U1095" s="316"/>
      <c r="V1095" s="447"/>
      <c r="W1095" s="344"/>
      <c r="X1095" s="344"/>
      <c r="Y1095" s="344"/>
      <c r="Z1095" s="344"/>
      <c r="AA1095" s="344"/>
      <c r="AB1095" s="344"/>
      <c r="AC1095" s="344"/>
      <c r="AD1095" s="311"/>
    </row>
    <row r="1096" spans="1:30" ht="20.100000000000001" customHeight="1">
      <c r="A1096" s="311"/>
      <c r="B1096" s="311"/>
      <c r="C1096" s="344"/>
      <c r="D1096" s="120" t="s">
        <v>7827</v>
      </c>
      <c r="E1096" s="344"/>
      <c r="F1096" s="356"/>
      <c r="G1096" s="314"/>
      <c r="H1096" s="313">
        <v>1</v>
      </c>
      <c r="I1096" s="314">
        <v>7.1428571428571432</v>
      </c>
      <c r="J1096" s="313">
        <v>1</v>
      </c>
      <c r="K1096" s="314">
        <v>8.3333333333333339</v>
      </c>
      <c r="L1096" s="313"/>
      <c r="M1096" s="314"/>
      <c r="N1096" s="315"/>
      <c r="O1096" s="316"/>
      <c r="P1096" s="315"/>
      <c r="Q1096" s="316"/>
      <c r="R1096" s="315"/>
      <c r="S1096" s="316"/>
      <c r="T1096" s="315"/>
      <c r="U1096" s="316"/>
      <c r="V1096" s="447"/>
      <c r="W1096" s="344"/>
      <c r="X1096" s="344"/>
      <c r="Y1096" s="344"/>
      <c r="Z1096" s="344"/>
      <c r="AA1096" s="344"/>
      <c r="AB1096" s="344"/>
      <c r="AC1096" s="344"/>
      <c r="AD1096" s="311"/>
    </row>
    <row r="1097" spans="1:30" ht="20.100000000000001" customHeight="1">
      <c r="A1097" s="311"/>
      <c r="B1097" s="311"/>
      <c r="C1097" s="344"/>
      <c r="D1097" s="120" t="s">
        <v>7828</v>
      </c>
      <c r="E1097" s="344"/>
      <c r="F1097" s="356">
        <v>2</v>
      </c>
      <c r="G1097" s="314">
        <v>25</v>
      </c>
      <c r="H1097" s="313">
        <v>4</v>
      </c>
      <c r="I1097" s="314">
        <v>28.571428571428573</v>
      </c>
      <c r="J1097" s="313">
        <v>7</v>
      </c>
      <c r="K1097" s="314">
        <v>58.333333333333336</v>
      </c>
      <c r="L1097" s="313">
        <v>12</v>
      </c>
      <c r="M1097" s="314">
        <v>60</v>
      </c>
      <c r="N1097" s="315">
        <v>7</v>
      </c>
      <c r="O1097" s="316">
        <v>36.842105263157897</v>
      </c>
      <c r="P1097" s="315">
        <v>13</v>
      </c>
      <c r="Q1097" s="316">
        <v>59.090909090909093</v>
      </c>
      <c r="R1097" s="315">
        <v>11</v>
      </c>
      <c r="S1097" s="316">
        <v>36.666666666666664</v>
      </c>
      <c r="T1097" s="315"/>
      <c r="U1097" s="316"/>
      <c r="V1097" s="447"/>
      <c r="W1097" s="344"/>
      <c r="X1097" s="344"/>
      <c r="Y1097" s="344"/>
      <c r="Z1097" s="344"/>
      <c r="AA1097" s="344"/>
      <c r="AB1097" s="344"/>
      <c r="AC1097" s="344"/>
      <c r="AD1097" s="311"/>
    </row>
    <row r="1098" spans="1:30" ht="20.100000000000001" customHeight="1">
      <c r="A1098" s="9" t="s">
        <v>6018</v>
      </c>
      <c r="B1098" s="9" t="s">
        <v>660</v>
      </c>
      <c r="C1098" s="343" t="s">
        <v>6019</v>
      </c>
      <c r="D1098" s="9"/>
      <c r="E1098" s="343"/>
      <c r="F1098" s="11"/>
      <c r="G1098" s="12"/>
      <c r="H1098" s="11">
        <v>1</v>
      </c>
      <c r="I1098" s="12">
        <v>100</v>
      </c>
      <c r="J1098" s="11">
        <v>1</v>
      </c>
      <c r="K1098" s="12">
        <v>100</v>
      </c>
      <c r="L1098" s="11"/>
      <c r="M1098" s="12"/>
      <c r="N1098" s="56"/>
      <c r="O1098" s="57"/>
      <c r="P1098" s="56"/>
      <c r="Q1098" s="57"/>
      <c r="R1098" s="56"/>
      <c r="S1098" s="57"/>
      <c r="T1098" s="56"/>
      <c r="U1098" s="57"/>
      <c r="V1098" s="446" t="s">
        <v>28</v>
      </c>
      <c r="W1098" s="343" t="s">
        <v>7406</v>
      </c>
      <c r="X1098" s="343" t="s">
        <v>7406</v>
      </c>
      <c r="Y1098" s="343" t="s">
        <v>7406</v>
      </c>
      <c r="Z1098" s="343" t="s">
        <v>7406</v>
      </c>
      <c r="AA1098" s="343" t="s">
        <v>7406</v>
      </c>
      <c r="AB1098" s="343" t="s">
        <v>7406</v>
      </c>
      <c r="AC1098" s="343"/>
      <c r="AD1098" s="9"/>
    </row>
    <row r="1099" spans="1:30" ht="24">
      <c r="A1099" s="9" t="s">
        <v>6020</v>
      </c>
      <c r="B1099" s="9" t="s">
        <v>661</v>
      </c>
      <c r="C1099" s="343" t="s">
        <v>6015</v>
      </c>
      <c r="D1099" s="119" t="s">
        <v>1440</v>
      </c>
      <c r="E1099" s="343" t="s">
        <v>7203</v>
      </c>
      <c r="F1099" s="11">
        <v>3</v>
      </c>
      <c r="G1099" s="12">
        <v>37.5</v>
      </c>
      <c r="H1099" s="11">
        <v>3</v>
      </c>
      <c r="I1099" s="12">
        <v>21.428571428571427</v>
      </c>
      <c r="J1099" s="11">
        <v>1</v>
      </c>
      <c r="K1099" s="12">
        <v>8.3333333333333339</v>
      </c>
      <c r="L1099" s="11">
        <v>2</v>
      </c>
      <c r="M1099" s="12">
        <v>10</v>
      </c>
      <c r="N1099" s="56">
        <v>6</v>
      </c>
      <c r="O1099" s="57">
        <v>31.578947368421051</v>
      </c>
      <c r="P1099" s="56">
        <v>4</v>
      </c>
      <c r="Q1099" s="57">
        <v>18.181818181818183</v>
      </c>
      <c r="R1099" s="56">
        <v>6</v>
      </c>
      <c r="S1099" s="57">
        <v>20</v>
      </c>
      <c r="T1099" s="56"/>
      <c r="U1099" s="57"/>
      <c r="V1099" s="446" t="s">
        <v>28</v>
      </c>
      <c r="W1099" s="343" t="s">
        <v>7406</v>
      </c>
      <c r="X1099" s="343" t="s">
        <v>7406</v>
      </c>
      <c r="Y1099" s="343" t="s">
        <v>7406</v>
      </c>
      <c r="Z1099" s="343" t="s">
        <v>7406</v>
      </c>
      <c r="AA1099" s="343" t="s">
        <v>7406</v>
      </c>
      <c r="AB1099" s="343" t="s">
        <v>7406</v>
      </c>
      <c r="AC1099" s="343"/>
      <c r="AD1099" s="103"/>
    </row>
    <row r="1100" spans="1:30" ht="20.100000000000001" customHeight="1">
      <c r="A1100" s="311"/>
      <c r="B1100" s="311"/>
      <c r="C1100" s="344"/>
      <c r="D1100" s="120" t="s">
        <v>1441</v>
      </c>
      <c r="E1100" s="344"/>
      <c r="F1100" s="313">
        <v>5</v>
      </c>
      <c r="G1100" s="314">
        <v>62.5</v>
      </c>
      <c r="H1100" s="313">
        <v>11</v>
      </c>
      <c r="I1100" s="314">
        <v>78.571428571428569</v>
      </c>
      <c r="J1100" s="313">
        <v>11</v>
      </c>
      <c r="K1100" s="314">
        <v>91.666666666666671</v>
      </c>
      <c r="L1100" s="313">
        <v>18</v>
      </c>
      <c r="M1100" s="314">
        <v>90</v>
      </c>
      <c r="N1100" s="315">
        <v>13</v>
      </c>
      <c r="O1100" s="316">
        <v>68.421052631578945</v>
      </c>
      <c r="P1100" s="315">
        <v>18</v>
      </c>
      <c r="Q1100" s="316">
        <v>81.818181818181813</v>
      </c>
      <c r="R1100" s="315">
        <v>24</v>
      </c>
      <c r="S1100" s="316">
        <v>80</v>
      </c>
      <c r="T1100" s="315"/>
      <c r="U1100" s="316"/>
      <c r="V1100" s="447"/>
      <c r="W1100" s="344"/>
      <c r="X1100" s="344"/>
      <c r="Y1100" s="344"/>
      <c r="Z1100" s="344"/>
      <c r="AA1100" s="344"/>
      <c r="AB1100" s="344"/>
      <c r="AC1100" s="344"/>
      <c r="AD1100" s="111"/>
    </row>
    <row r="1101" spans="1:30" ht="20.100000000000001" customHeight="1">
      <c r="A1101" s="311"/>
      <c r="B1101" s="311"/>
      <c r="C1101" s="344"/>
      <c r="D1101" s="120" t="s">
        <v>7058</v>
      </c>
      <c r="E1101" s="344"/>
      <c r="F1101" s="313"/>
      <c r="G1101" s="314"/>
      <c r="H1101" s="313"/>
      <c r="I1101" s="314"/>
      <c r="J1101" s="313"/>
      <c r="K1101" s="314"/>
      <c r="L1101" s="313"/>
      <c r="M1101" s="314"/>
      <c r="N1101" s="315"/>
      <c r="O1101" s="316"/>
      <c r="P1101" s="315"/>
      <c r="Q1101" s="316"/>
      <c r="R1101" s="315"/>
      <c r="S1101" s="316"/>
      <c r="T1101" s="315"/>
      <c r="U1101" s="316"/>
      <c r="V1101" s="447"/>
      <c r="W1101" s="344"/>
      <c r="X1101" s="344"/>
      <c r="Y1101" s="344"/>
      <c r="Z1101" s="344"/>
      <c r="AA1101" s="344"/>
      <c r="AB1101" s="344"/>
      <c r="AC1101" s="344"/>
      <c r="AD1101" s="111"/>
    </row>
    <row r="1102" spans="1:30" ht="20.100000000000001" customHeight="1">
      <c r="A1102" s="311"/>
      <c r="B1102" s="311"/>
      <c r="C1102" s="344"/>
      <c r="D1102" s="120" t="s">
        <v>7314</v>
      </c>
      <c r="E1102" s="145"/>
      <c r="F1102" s="313"/>
      <c r="G1102" s="314"/>
      <c r="H1102" s="313"/>
      <c r="I1102" s="314"/>
      <c r="J1102" s="313"/>
      <c r="K1102" s="314"/>
      <c r="L1102" s="313"/>
      <c r="M1102" s="314"/>
      <c r="N1102" s="315"/>
      <c r="O1102" s="316"/>
      <c r="P1102" s="315"/>
      <c r="Q1102" s="316"/>
      <c r="R1102" s="315"/>
      <c r="S1102" s="316"/>
      <c r="T1102" s="315"/>
      <c r="U1102" s="316"/>
      <c r="V1102" s="145"/>
      <c r="W1102" s="145"/>
      <c r="X1102" s="145"/>
      <c r="Y1102" s="145"/>
      <c r="Z1102" s="145"/>
      <c r="AA1102" s="145"/>
      <c r="AB1102" s="145"/>
      <c r="AC1102" s="145"/>
      <c r="AD1102" s="111"/>
    </row>
    <row r="1103" spans="1:30" ht="24">
      <c r="A1103" s="9" t="s">
        <v>6021</v>
      </c>
      <c r="B1103" s="9" t="s">
        <v>662</v>
      </c>
      <c r="C1103" s="343" t="s">
        <v>6015</v>
      </c>
      <c r="D1103" s="119" t="s">
        <v>1440</v>
      </c>
      <c r="E1103" s="343" t="s">
        <v>7203</v>
      </c>
      <c r="F1103" s="11">
        <v>3</v>
      </c>
      <c r="G1103" s="12">
        <v>50</v>
      </c>
      <c r="H1103" s="11">
        <v>2</v>
      </c>
      <c r="I1103" s="12">
        <v>20</v>
      </c>
      <c r="J1103" s="11">
        <v>1</v>
      </c>
      <c r="K1103" s="12">
        <v>20</v>
      </c>
      <c r="L1103" s="11">
        <v>1</v>
      </c>
      <c r="M1103" s="12">
        <v>12.5</v>
      </c>
      <c r="N1103" s="56">
        <v>5</v>
      </c>
      <c r="O1103" s="57">
        <v>41.666666666666664</v>
      </c>
      <c r="P1103" s="56">
        <v>6</v>
      </c>
      <c r="Q1103" s="57">
        <v>66.666666666666671</v>
      </c>
      <c r="R1103" s="56">
        <v>5</v>
      </c>
      <c r="S1103" s="57">
        <v>26.315789473684209</v>
      </c>
      <c r="T1103" s="56"/>
      <c r="U1103" s="57"/>
      <c r="V1103" s="446" t="s">
        <v>28</v>
      </c>
      <c r="W1103" s="343" t="s">
        <v>7406</v>
      </c>
      <c r="X1103" s="343" t="s">
        <v>7406</v>
      </c>
      <c r="Y1103" s="343" t="s">
        <v>7406</v>
      </c>
      <c r="Z1103" s="343" t="s">
        <v>7406</v>
      </c>
      <c r="AA1103" s="343" t="s">
        <v>7406</v>
      </c>
      <c r="AB1103" s="343" t="s">
        <v>7406</v>
      </c>
      <c r="AC1103" s="343"/>
      <c r="AD1103" s="103"/>
    </row>
    <row r="1104" spans="1:30" ht="20.100000000000001" customHeight="1">
      <c r="A1104" s="311"/>
      <c r="B1104" s="311"/>
      <c r="C1104" s="344" t="s">
        <v>7830</v>
      </c>
      <c r="D1104" s="120" t="s">
        <v>1441</v>
      </c>
      <c r="E1104" s="344"/>
      <c r="F1104" s="313">
        <v>3</v>
      </c>
      <c r="G1104" s="314">
        <v>50</v>
      </c>
      <c r="H1104" s="313">
        <v>8</v>
      </c>
      <c r="I1104" s="314">
        <v>80</v>
      </c>
      <c r="J1104" s="313">
        <v>4</v>
      </c>
      <c r="K1104" s="314">
        <v>80</v>
      </c>
      <c r="L1104" s="313">
        <v>7</v>
      </c>
      <c r="M1104" s="314">
        <v>87.5</v>
      </c>
      <c r="N1104" s="315">
        <v>7</v>
      </c>
      <c r="O1104" s="316">
        <v>58.333333333333336</v>
      </c>
      <c r="P1104" s="315">
        <v>3</v>
      </c>
      <c r="Q1104" s="316">
        <v>33.333333333333336</v>
      </c>
      <c r="R1104" s="315">
        <v>14</v>
      </c>
      <c r="S1104" s="316">
        <v>73.684210526315795</v>
      </c>
      <c r="T1104" s="315"/>
      <c r="U1104" s="316"/>
      <c r="V1104" s="447"/>
      <c r="W1104" s="344"/>
      <c r="X1104" s="344"/>
      <c r="Y1104" s="344"/>
      <c r="Z1104" s="344"/>
      <c r="AA1104" s="344"/>
      <c r="AB1104" s="344"/>
      <c r="AC1104" s="344"/>
      <c r="AD1104" s="111"/>
    </row>
    <row r="1105" spans="1:30" ht="20.100000000000001" customHeight="1">
      <c r="A1105" s="311"/>
      <c r="B1105" s="311"/>
      <c r="C1105" s="344"/>
      <c r="D1105" s="120" t="s">
        <v>7058</v>
      </c>
      <c r="E1105" s="344"/>
      <c r="F1105" s="313"/>
      <c r="G1105" s="314"/>
      <c r="H1105" s="313"/>
      <c r="I1105" s="314"/>
      <c r="J1105" s="313"/>
      <c r="K1105" s="314"/>
      <c r="L1105" s="313"/>
      <c r="M1105" s="314"/>
      <c r="N1105" s="315"/>
      <c r="O1105" s="316"/>
      <c r="P1105" s="315"/>
      <c r="Q1105" s="316"/>
      <c r="R1105" s="315"/>
      <c r="S1105" s="316"/>
      <c r="T1105" s="315"/>
      <c r="U1105" s="316"/>
      <c r="V1105" s="447"/>
      <c r="W1105" s="344"/>
      <c r="X1105" s="344"/>
      <c r="Y1105" s="344"/>
      <c r="Z1105" s="344"/>
      <c r="AA1105" s="344"/>
      <c r="AB1105" s="344"/>
      <c r="AC1105" s="344"/>
      <c r="AD1105" s="111"/>
    </row>
    <row r="1106" spans="1:30" ht="20.100000000000001" customHeight="1">
      <c r="A1106" s="311"/>
      <c r="B1106" s="311"/>
      <c r="C1106" s="344"/>
      <c r="D1106" s="120" t="s">
        <v>7314</v>
      </c>
      <c r="E1106" s="145"/>
      <c r="F1106" s="313"/>
      <c r="G1106" s="314"/>
      <c r="H1106" s="313"/>
      <c r="I1106" s="314"/>
      <c r="J1106" s="313"/>
      <c r="K1106" s="314"/>
      <c r="L1106" s="313"/>
      <c r="M1106" s="314"/>
      <c r="N1106" s="315"/>
      <c r="O1106" s="316"/>
      <c r="P1106" s="315"/>
      <c r="Q1106" s="316"/>
      <c r="R1106" s="315"/>
      <c r="S1106" s="316"/>
      <c r="T1106" s="315"/>
      <c r="U1106" s="316"/>
      <c r="V1106" s="145"/>
      <c r="W1106" s="145"/>
      <c r="X1106" s="145"/>
      <c r="Y1106" s="145"/>
      <c r="Z1106" s="145"/>
      <c r="AA1106" s="145"/>
      <c r="AB1106" s="145"/>
      <c r="AC1106" s="145"/>
      <c r="AD1106" s="111"/>
    </row>
    <row r="1107" spans="1:30" ht="20.100000000000001" customHeight="1">
      <c r="A1107" s="9" t="s">
        <v>6022</v>
      </c>
      <c r="B1107" s="9" t="s">
        <v>663</v>
      </c>
      <c r="C1107" s="343" t="s">
        <v>6015</v>
      </c>
      <c r="D1107" s="119" t="s">
        <v>1853</v>
      </c>
      <c r="E1107" s="343">
        <v>8</v>
      </c>
      <c r="F1107" s="11">
        <v>2</v>
      </c>
      <c r="G1107" s="12">
        <v>25</v>
      </c>
      <c r="H1107" s="11">
        <v>1</v>
      </c>
      <c r="I1107" s="12">
        <v>7.1428571428571432</v>
      </c>
      <c r="J1107" s="11">
        <v>1</v>
      </c>
      <c r="K1107" s="12">
        <v>8.3333333333333339</v>
      </c>
      <c r="L1107" s="11">
        <v>5</v>
      </c>
      <c r="M1107" s="12">
        <v>25</v>
      </c>
      <c r="N1107" s="56">
        <v>1</v>
      </c>
      <c r="O1107" s="57">
        <v>5.3</v>
      </c>
      <c r="P1107" s="56">
        <v>5</v>
      </c>
      <c r="Q1107" s="57">
        <v>22.727272727272727</v>
      </c>
      <c r="R1107" s="56">
        <v>5</v>
      </c>
      <c r="S1107" s="57">
        <v>16.666666666666668</v>
      </c>
      <c r="T1107" s="56"/>
      <c r="U1107" s="57"/>
      <c r="V1107" s="446" t="s">
        <v>28</v>
      </c>
      <c r="W1107" s="343" t="s">
        <v>7406</v>
      </c>
      <c r="X1107" s="343" t="s">
        <v>7406</v>
      </c>
      <c r="Y1107" s="343" t="s">
        <v>7406</v>
      </c>
      <c r="Z1107" s="343" t="s">
        <v>7406</v>
      </c>
      <c r="AA1107" s="343" t="s">
        <v>7406</v>
      </c>
      <c r="AB1107" s="343" t="s">
        <v>7406</v>
      </c>
      <c r="AC1107" s="343"/>
      <c r="AD1107" s="103"/>
    </row>
    <row r="1108" spans="1:30" ht="20.100000000000001" customHeight="1">
      <c r="A1108" s="311"/>
      <c r="B1108" s="311"/>
      <c r="C1108" s="344"/>
      <c r="D1108" s="120" t="s">
        <v>1854</v>
      </c>
      <c r="E1108" s="344"/>
      <c r="F1108" s="313">
        <v>6</v>
      </c>
      <c r="G1108" s="314">
        <v>75</v>
      </c>
      <c r="H1108" s="313">
        <v>13</v>
      </c>
      <c r="I1108" s="314">
        <v>92.857142857142861</v>
      </c>
      <c r="J1108" s="313">
        <v>11</v>
      </c>
      <c r="K1108" s="314">
        <v>91.666666666666671</v>
      </c>
      <c r="L1108" s="313">
        <v>15</v>
      </c>
      <c r="M1108" s="314">
        <v>75</v>
      </c>
      <c r="N1108" s="315">
        <v>18</v>
      </c>
      <c r="O1108" s="316">
        <v>94.7</v>
      </c>
      <c r="P1108" s="315">
        <v>17</v>
      </c>
      <c r="Q1108" s="316">
        <v>77.272727272727266</v>
      </c>
      <c r="R1108" s="315">
        <v>25</v>
      </c>
      <c r="S1108" s="316">
        <v>83.333333333333329</v>
      </c>
      <c r="T1108" s="315"/>
      <c r="U1108" s="316"/>
      <c r="V1108" s="447"/>
      <c r="W1108" s="344"/>
      <c r="X1108" s="344"/>
      <c r="Y1108" s="344"/>
      <c r="Z1108" s="344"/>
      <c r="AA1108" s="344"/>
      <c r="AB1108" s="344"/>
      <c r="AC1108" s="344"/>
      <c r="AD1108" s="111"/>
    </row>
    <row r="1109" spans="1:30" ht="20.100000000000001" customHeight="1">
      <c r="A1109" s="311"/>
      <c r="B1109" s="311"/>
      <c r="C1109" s="344"/>
      <c r="D1109" s="120" t="s">
        <v>7058</v>
      </c>
      <c r="E1109" s="145"/>
      <c r="F1109" s="313"/>
      <c r="G1109" s="314"/>
      <c r="H1109" s="313"/>
      <c r="I1109" s="314"/>
      <c r="J1109" s="313"/>
      <c r="K1109" s="314"/>
      <c r="L1109" s="313"/>
      <c r="M1109" s="314"/>
      <c r="N1109" s="315"/>
      <c r="O1109" s="316"/>
      <c r="P1109" s="315"/>
      <c r="Q1109" s="316"/>
      <c r="R1109" s="315"/>
      <c r="S1109" s="316"/>
      <c r="T1109" s="315"/>
      <c r="U1109" s="316"/>
      <c r="V1109" s="145"/>
      <c r="W1109" s="145"/>
      <c r="X1109" s="145"/>
      <c r="Y1109" s="145"/>
      <c r="Z1109" s="145"/>
      <c r="AA1109" s="145"/>
      <c r="AB1109" s="145"/>
      <c r="AC1109" s="145"/>
      <c r="AD1109" s="111"/>
    </row>
    <row r="1110" spans="1:30" ht="20.100000000000001" customHeight="1">
      <c r="A1110" s="9" t="s">
        <v>6023</v>
      </c>
      <c r="B1110" s="9" t="s">
        <v>664</v>
      </c>
      <c r="C1110" s="343" t="s">
        <v>6015</v>
      </c>
      <c r="D1110" s="119" t="s">
        <v>1451</v>
      </c>
      <c r="E1110" s="146"/>
      <c r="F1110" s="11"/>
      <c r="G1110" s="12"/>
      <c r="H1110" s="11"/>
      <c r="I1110" s="12"/>
      <c r="J1110" s="11">
        <v>1</v>
      </c>
      <c r="K1110" s="12">
        <v>8.3333333333333339</v>
      </c>
      <c r="L1110" s="11">
        <v>1</v>
      </c>
      <c r="M1110" s="12">
        <v>5</v>
      </c>
      <c r="N1110" s="56">
        <v>1</v>
      </c>
      <c r="O1110" s="57">
        <v>5.2631578947368425</v>
      </c>
      <c r="P1110" s="56"/>
      <c r="Q1110" s="57"/>
      <c r="R1110" s="56">
        <v>1</v>
      </c>
      <c r="S1110" s="57">
        <v>3.3333333333333335</v>
      </c>
      <c r="T1110" s="56"/>
      <c r="U1110" s="57"/>
      <c r="V1110" s="446" t="s">
        <v>28</v>
      </c>
      <c r="W1110" s="343" t="s">
        <v>7406</v>
      </c>
      <c r="X1110" s="343" t="s">
        <v>7406</v>
      </c>
      <c r="Y1110" s="343" t="s">
        <v>7406</v>
      </c>
      <c r="Z1110" s="343" t="s">
        <v>7406</v>
      </c>
      <c r="AA1110" s="343" t="s">
        <v>7406</v>
      </c>
      <c r="AB1110" s="343" t="s">
        <v>7406</v>
      </c>
      <c r="AC1110" s="343"/>
      <c r="AD1110" s="103"/>
    </row>
    <row r="1111" spans="1:30" ht="20.100000000000001" customHeight="1">
      <c r="A1111" s="311"/>
      <c r="B1111" s="311"/>
      <c r="C1111" s="344"/>
      <c r="D1111" s="120" t="s">
        <v>1452</v>
      </c>
      <c r="E1111" s="145"/>
      <c r="F1111" s="313"/>
      <c r="G1111" s="314"/>
      <c r="H1111" s="313"/>
      <c r="I1111" s="314"/>
      <c r="J1111" s="313">
        <v>1</v>
      </c>
      <c r="K1111" s="314">
        <v>8.3333333333333339</v>
      </c>
      <c r="L1111" s="313"/>
      <c r="M1111" s="314"/>
      <c r="N1111" s="315">
        <v>1</v>
      </c>
      <c r="O1111" s="316">
        <v>5.2631578947368425</v>
      </c>
      <c r="P1111" s="315">
        <v>1</v>
      </c>
      <c r="Q1111" s="316">
        <v>4.5454545454545459</v>
      </c>
      <c r="R1111" s="315">
        <v>1</v>
      </c>
      <c r="S1111" s="316">
        <v>3.3333333333333335</v>
      </c>
      <c r="T1111" s="315"/>
      <c r="U1111" s="316"/>
      <c r="V1111" s="145"/>
      <c r="W1111" s="145"/>
      <c r="X1111" s="145"/>
      <c r="Y1111" s="145"/>
      <c r="Z1111" s="145"/>
      <c r="AA1111" s="145"/>
      <c r="AB1111" s="145"/>
      <c r="AC1111" s="145"/>
      <c r="AD1111" s="111"/>
    </row>
    <row r="1112" spans="1:30" ht="20.100000000000001" customHeight="1">
      <c r="A1112" s="311"/>
      <c r="B1112" s="311"/>
      <c r="C1112" s="344"/>
      <c r="D1112" s="120" t="s">
        <v>1453</v>
      </c>
      <c r="E1112" s="145"/>
      <c r="F1112" s="313"/>
      <c r="G1112" s="314"/>
      <c r="H1112" s="313"/>
      <c r="I1112" s="314"/>
      <c r="J1112" s="313"/>
      <c r="K1112" s="314"/>
      <c r="L1112" s="313"/>
      <c r="M1112" s="314"/>
      <c r="N1112" s="315"/>
      <c r="O1112" s="316"/>
      <c r="P1112" s="315"/>
      <c r="Q1112" s="316"/>
      <c r="R1112" s="315"/>
      <c r="S1112" s="316"/>
      <c r="T1112" s="315"/>
      <c r="U1112" s="316"/>
      <c r="V1112" s="145"/>
      <c r="W1112" s="145"/>
      <c r="X1112" s="145"/>
      <c r="Y1112" s="145"/>
      <c r="Z1112" s="145"/>
      <c r="AA1112" s="145"/>
      <c r="AB1112" s="145"/>
      <c r="AC1112" s="145"/>
      <c r="AD1112" s="111"/>
    </row>
    <row r="1113" spans="1:30" ht="20.100000000000001" customHeight="1">
      <c r="A1113" s="311"/>
      <c r="B1113" s="311"/>
      <c r="C1113" s="344"/>
      <c r="D1113" s="120" t="s">
        <v>1454</v>
      </c>
      <c r="E1113" s="145"/>
      <c r="F1113" s="313">
        <v>1</v>
      </c>
      <c r="G1113" s="314">
        <v>12.5</v>
      </c>
      <c r="H1113" s="313"/>
      <c r="I1113" s="314"/>
      <c r="J1113" s="313"/>
      <c r="K1113" s="314"/>
      <c r="L1113" s="313"/>
      <c r="M1113" s="314"/>
      <c r="N1113" s="315"/>
      <c r="O1113" s="316"/>
      <c r="P1113" s="315"/>
      <c r="Q1113" s="316"/>
      <c r="R1113" s="315"/>
      <c r="S1113" s="316"/>
      <c r="T1113" s="315"/>
      <c r="U1113" s="316"/>
      <c r="V1113" s="145"/>
      <c r="W1113" s="145"/>
      <c r="X1113" s="145"/>
      <c r="Y1113" s="145"/>
      <c r="Z1113" s="145"/>
      <c r="AA1113" s="145"/>
      <c r="AB1113" s="145"/>
      <c r="AC1113" s="145"/>
      <c r="AD1113" s="111"/>
    </row>
    <row r="1114" spans="1:30" ht="20.100000000000001" customHeight="1">
      <c r="A1114" s="311"/>
      <c r="B1114" s="311"/>
      <c r="C1114" s="344"/>
      <c r="D1114" s="120" t="s">
        <v>1455</v>
      </c>
      <c r="E1114" s="145"/>
      <c r="F1114" s="313"/>
      <c r="G1114" s="314"/>
      <c r="H1114" s="313"/>
      <c r="I1114" s="314"/>
      <c r="J1114" s="313"/>
      <c r="K1114" s="314"/>
      <c r="L1114" s="313"/>
      <c r="M1114" s="314"/>
      <c r="N1114" s="315"/>
      <c r="O1114" s="316"/>
      <c r="P1114" s="315">
        <v>1</v>
      </c>
      <c r="Q1114" s="316">
        <v>4.5454545454545459</v>
      </c>
      <c r="R1114" s="315"/>
      <c r="S1114" s="316"/>
      <c r="T1114" s="315"/>
      <c r="U1114" s="316"/>
      <c r="V1114" s="145"/>
      <c r="W1114" s="145"/>
      <c r="X1114" s="145"/>
      <c r="Y1114" s="145"/>
      <c r="Z1114" s="145"/>
      <c r="AA1114" s="145"/>
      <c r="AB1114" s="145"/>
      <c r="AC1114" s="145"/>
      <c r="AD1114" s="111"/>
    </row>
    <row r="1115" spans="1:30" ht="20.100000000000001" customHeight="1">
      <c r="A1115" s="311"/>
      <c r="B1115" s="311"/>
      <c r="C1115" s="344"/>
      <c r="D1115" s="120" t="s">
        <v>7831</v>
      </c>
      <c r="E1115" s="145"/>
      <c r="F1115" s="313">
        <v>1</v>
      </c>
      <c r="G1115" s="314">
        <v>12.5</v>
      </c>
      <c r="H1115" s="313">
        <v>3</v>
      </c>
      <c r="I1115" s="314">
        <v>21.428571428571427</v>
      </c>
      <c r="J1115" s="313">
        <v>1</v>
      </c>
      <c r="K1115" s="314">
        <v>8.3333333333333339</v>
      </c>
      <c r="L1115" s="313">
        <v>6</v>
      </c>
      <c r="M1115" s="314">
        <v>30</v>
      </c>
      <c r="N1115" s="315">
        <v>1</v>
      </c>
      <c r="O1115" s="316">
        <v>5.2631578947368425</v>
      </c>
      <c r="P1115" s="315">
        <v>1</v>
      </c>
      <c r="Q1115" s="316">
        <v>4.5454545454545459</v>
      </c>
      <c r="R1115" s="315">
        <v>1</v>
      </c>
      <c r="S1115" s="316">
        <v>3.3333333333333335</v>
      </c>
      <c r="T1115" s="315"/>
      <c r="U1115" s="316"/>
      <c r="V1115" s="145"/>
      <c r="W1115" s="145"/>
      <c r="X1115" s="145"/>
      <c r="Y1115" s="145"/>
      <c r="Z1115" s="145"/>
      <c r="AA1115" s="145"/>
      <c r="AB1115" s="145"/>
      <c r="AC1115" s="145"/>
      <c r="AD1115" s="111"/>
    </row>
    <row r="1116" spans="1:30" ht="20.100000000000001" customHeight="1">
      <c r="A1116" s="311"/>
      <c r="B1116" s="311"/>
      <c r="C1116" s="344"/>
      <c r="D1116" s="120" t="s">
        <v>1456</v>
      </c>
      <c r="E1116" s="145"/>
      <c r="F1116" s="313"/>
      <c r="G1116" s="314"/>
      <c r="H1116" s="313"/>
      <c r="I1116" s="314"/>
      <c r="J1116" s="313"/>
      <c r="K1116" s="314"/>
      <c r="L1116" s="313"/>
      <c r="M1116" s="314"/>
      <c r="N1116" s="315"/>
      <c r="O1116" s="316"/>
      <c r="P1116" s="315"/>
      <c r="Q1116" s="316"/>
      <c r="R1116" s="315"/>
      <c r="S1116" s="316"/>
      <c r="T1116" s="315"/>
      <c r="U1116" s="316"/>
      <c r="V1116" s="145"/>
      <c r="W1116" s="145"/>
      <c r="X1116" s="145"/>
      <c r="Y1116" s="145"/>
      <c r="Z1116" s="145"/>
      <c r="AA1116" s="145"/>
      <c r="AB1116" s="145"/>
      <c r="AC1116" s="145"/>
      <c r="AD1116" s="111"/>
    </row>
    <row r="1117" spans="1:30" ht="20.100000000000001" customHeight="1">
      <c r="A1117" s="311"/>
      <c r="B1117" s="311"/>
      <c r="C1117" s="344"/>
      <c r="D1117" s="120" t="s">
        <v>1457</v>
      </c>
      <c r="E1117" s="145"/>
      <c r="F1117" s="313"/>
      <c r="G1117" s="314"/>
      <c r="H1117" s="313"/>
      <c r="I1117" s="314"/>
      <c r="J1117" s="313"/>
      <c r="K1117" s="314"/>
      <c r="L1117" s="313"/>
      <c r="M1117" s="314"/>
      <c r="N1117" s="315"/>
      <c r="O1117" s="316"/>
      <c r="P1117" s="315"/>
      <c r="Q1117" s="316"/>
      <c r="R1117" s="315"/>
      <c r="S1117" s="316"/>
      <c r="T1117" s="315"/>
      <c r="U1117" s="316"/>
      <c r="V1117" s="145"/>
      <c r="W1117" s="145"/>
      <c r="X1117" s="145"/>
      <c r="Y1117" s="145"/>
      <c r="Z1117" s="145"/>
      <c r="AA1117" s="145"/>
      <c r="AB1117" s="145"/>
      <c r="AC1117" s="145"/>
      <c r="AD1117" s="111"/>
    </row>
    <row r="1118" spans="1:30" ht="20.100000000000001" customHeight="1">
      <c r="A1118" s="311"/>
      <c r="B1118" s="311"/>
      <c r="C1118" s="344"/>
      <c r="D1118" s="120" t="s">
        <v>1458</v>
      </c>
      <c r="E1118" s="145"/>
      <c r="F1118" s="313"/>
      <c r="G1118" s="314"/>
      <c r="H1118" s="313">
        <v>1</v>
      </c>
      <c r="I1118" s="314">
        <v>7.1428571428571432</v>
      </c>
      <c r="J1118" s="313">
        <v>1</v>
      </c>
      <c r="K1118" s="314">
        <v>8.3333333333333339</v>
      </c>
      <c r="L1118" s="313">
        <v>1</v>
      </c>
      <c r="M1118" s="314">
        <v>5</v>
      </c>
      <c r="N1118" s="315"/>
      <c r="O1118" s="316"/>
      <c r="P1118" s="315">
        <v>1</v>
      </c>
      <c r="Q1118" s="316">
        <v>4.5454545454545459</v>
      </c>
      <c r="R1118" s="315">
        <v>2</v>
      </c>
      <c r="S1118" s="316">
        <v>6.666666666666667</v>
      </c>
      <c r="T1118" s="315"/>
      <c r="U1118" s="316"/>
      <c r="V1118" s="145"/>
      <c r="W1118" s="145"/>
      <c r="X1118" s="145"/>
      <c r="Y1118" s="145"/>
      <c r="Z1118" s="145"/>
      <c r="AA1118" s="145"/>
      <c r="AB1118" s="145"/>
      <c r="AC1118" s="145"/>
      <c r="AD1118" s="111"/>
    </row>
    <row r="1119" spans="1:30" ht="20.100000000000001" customHeight="1">
      <c r="A1119" s="311"/>
      <c r="B1119" s="311"/>
      <c r="C1119" s="344"/>
      <c r="D1119" s="120" t="s">
        <v>4373</v>
      </c>
      <c r="E1119" s="145"/>
      <c r="F1119" s="313"/>
      <c r="G1119" s="314"/>
      <c r="H1119" s="313"/>
      <c r="I1119" s="314"/>
      <c r="J1119" s="313"/>
      <c r="K1119" s="314"/>
      <c r="L1119" s="313"/>
      <c r="M1119" s="314"/>
      <c r="N1119" s="315"/>
      <c r="O1119" s="316"/>
      <c r="P1119" s="315"/>
      <c r="Q1119" s="316"/>
      <c r="R1119" s="315"/>
      <c r="S1119" s="316"/>
      <c r="T1119" s="315"/>
      <c r="U1119" s="316"/>
      <c r="V1119" s="145"/>
      <c r="W1119" s="145"/>
      <c r="X1119" s="145"/>
      <c r="Y1119" s="145"/>
      <c r="Z1119" s="145"/>
      <c r="AA1119" s="145"/>
      <c r="AB1119" s="145"/>
      <c r="AC1119" s="145"/>
      <c r="AD1119" s="111"/>
    </row>
    <row r="1120" spans="1:30" ht="20.100000000000001" customHeight="1">
      <c r="A1120" s="311"/>
      <c r="B1120" s="311"/>
      <c r="C1120" s="344"/>
      <c r="D1120" s="120" t="s">
        <v>1526</v>
      </c>
      <c r="E1120" s="145"/>
      <c r="F1120" s="313">
        <v>6</v>
      </c>
      <c r="G1120" s="314">
        <v>75</v>
      </c>
      <c r="H1120" s="313">
        <v>10</v>
      </c>
      <c r="I1120" s="314">
        <v>71.428571428571431</v>
      </c>
      <c r="J1120" s="313">
        <v>8</v>
      </c>
      <c r="K1120" s="314">
        <v>66.666666666666671</v>
      </c>
      <c r="L1120" s="313">
        <v>12</v>
      </c>
      <c r="M1120" s="314">
        <v>60</v>
      </c>
      <c r="N1120" s="315">
        <v>16</v>
      </c>
      <c r="O1120" s="316">
        <v>84.21052631578948</v>
      </c>
      <c r="P1120" s="315">
        <v>18</v>
      </c>
      <c r="Q1120" s="316">
        <v>81.818181818181813</v>
      </c>
      <c r="R1120" s="315">
        <v>25</v>
      </c>
      <c r="S1120" s="316">
        <v>83.333333333333329</v>
      </c>
      <c r="T1120" s="315"/>
      <c r="U1120" s="316"/>
      <c r="V1120" s="145"/>
      <c r="W1120" s="145"/>
      <c r="X1120" s="145"/>
      <c r="Y1120" s="145"/>
      <c r="Z1120" s="145"/>
      <c r="AA1120" s="145"/>
      <c r="AB1120" s="145"/>
      <c r="AC1120" s="145"/>
      <c r="AD1120" s="111"/>
    </row>
    <row r="1121" spans="1:30" ht="20.100000000000001" customHeight="1">
      <c r="A1121" s="9" t="s">
        <v>7832</v>
      </c>
      <c r="B1121" s="9" t="s">
        <v>665</v>
      </c>
      <c r="C1121" s="343" t="s">
        <v>6024</v>
      </c>
      <c r="D1121" s="103"/>
      <c r="E1121" s="146"/>
      <c r="F1121" s="11"/>
      <c r="G1121" s="12"/>
      <c r="H1121" s="11"/>
      <c r="I1121" s="12"/>
      <c r="J1121" s="11"/>
      <c r="K1121" s="12"/>
      <c r="L1121" s="11"/>
      <c r="M1121" s="12"/>
      <c r="N1121" s="56"/>
      <c r="O1121" s="57"/>
      <c r="P1121" s="56"/>
      <c r="Q1121" s="57"/>
      <c r="R1121" s="56"/>
      <c r="S1121" s="57"/>
      <c r="T1121" s="56"/>
      <c r="U1121" s="57"/>
      <c r="V1121" s="446" t="s">
        <v>28</v>
      </c>
      <c r="W1121" s="343" t="s">
        <v>7406</v>
      </c>
      <c r="X1121" s="343" t="s">
        <v>7406</v>
      </c>
      <c r="Y1121" s="343" t="s">
        <v>7406</v>
      </c>
      <c r="Z1121" s="343" t="s">
        <v>7406</v>
      </c>
      <c r="AA1121" s="343" t="s">
        <v>7406</v>
      </c>
      <c r="AB1121" s="343" t="s">
        <v>7406</v>
      </c>
      <c r="AC1121" s="343"/>
      <c r="AD1121" s="103"/>
    </row>
    <row r="1122" spans="1:30" ht="20.100000000000001" customHeight="1">
      <c r="A1122" s="9" t="s">
        <v>6025</v>
      </c>
      <c r="B1122" s="9" t="s">
        <v>666</v>
      </c>
      <c r="C1122" s="343" t="s">
        <v>6015</v>
      </c>
      <c r="D1122" s="119" t="s">
        <v>1451</v>
      </c>
      <c r="E1122" s="146"/>
      <c r="F1122" s="11"/>
      <c r="G1122" s="12"/>
      <c r="H1122" s="11"/>
      <c r="I1122" s="12"/>
      <c r="J1122" s="11"/>
      <c r="K1122" s="12"/>
      <c r="L1122" s="11">
        <v>1</v>
      </c>
      <c r="M1122" s="12">
        <v>12.5</v>
      </c>
      <c r="N1122" s="56"/>
      <c r="O1122" s="57"/>
      <c r="P1122" s="56"/>
      <c r="Q1122" s="57"/>
      <c r="R1122" s="56"/>
      <c r="S1122" s="57"/>
      <c r="T1122" s="56"/>
      <c r="U1122" s="57"/>
      <c r="V1122" s="446" t="s">
        <v>28</v>
      </c>
      <c r="W1122" s="343" t="s">
        <v>7406</v>
      </c>
      <c r="X1122" s="343" t="s">
        <v>7406</v>
      </c>
      <c r="Y1122" s="343" t="s">
        <v>7406</v>
      </c>
      <c r="Z1122" s="343" t="s">
        <v>7406</v>
      </c>
      <c r="AA1122" s="343" t="s">
        <v>7406</v>
      </c>
      <c r="AB1122" s="343" t="s">
        <v>7406</v>
      </c>
      <c r="AC1122" s="343"/>
      <c r="AD1122" s="103"/>
    </row>
    <row r="1123" spans="1:30" ht="20.100000000000001" customHeight="1">
      <c r="A1123" s="311"/>
      <c r="B1123" s="311"/>
      <c r="C1123" s="344" t="s">
        <v>7833</v>
      </c>
      <c r="D1123" s="120" t="s">
        <v>1452</v>
      </c>
      <c r="E1123" s="145"/>
      <c r="F1123" s="313"/>
      <c r="G1123" s="314"/>
      <c r="H1123" s="313">
        <v>1</v>
      </c>
      <c r="I1123" s="314">
        <v>25</v>
      </c>
      <c r="J1123" s="313"/>
      <c r="K1123" s="314"/>
      <c r="L1123" s="313"/>
      <c r="M1123" s="314"/>
      <c r="N1123" s="315"/>
      <c r="O1123" s="316"/>
      <c r="P1123" s="315"/>
      <c r="Q1123" s="316"/>
      <c r="R1123" s="315"/>
      <c r="S1123" s="316"/>
      <c r="T1123" s="315"/>
      <c r="U1123" s="316"/>
      <c r="V1123" s="145"/>
      <c r="W1123" s="145"/>
      <c r="X1123" s="145"/>
      <c r="Y1123" s="145"/>
      <c r="Z1123" s="145"/>
      <c r="AA1123" s="145"/>
      <c r="AB1123" s="145"/>
      <c r="AC1123" s="145"/>
      <c r="AD1123" s="111"/>
    </row>
    <row r="1124" spans="1:30" ht="20.100000000000001" customHeight="1">
      <c r="A1124" s="311"/>
      <c r="B1124" s="311"/>
      <c r="C1124" s="344"/>
      <c r="D1124" s="120" t="s">
        <v>1453</v>
      </c>
      <c r="E1124" s="344"/>
      <c r="F1124" s="313"/>
      <c r="G1124" s="314"/>
      <c r="H1124" s="313"/>
      <c r="I1124" s="314"/>
      <c r="J1124" s="313"/>
      <c r="K1124" s="314"/>
      <c r="L1124" s="313"/>
      <c r="M1124" s="314"/>
      <c r="N1124" s="315"/>
      <c r="O1124" s="316"/>
      <c r="P1124" s="315"/>
      <c r="Q1124" s="316"/>
      <c r="R1124" s="315"/>
      <c r="S1124" s="316"/>
      <c r="T1124" s="315"/>
      <c r="U1124" s="316"/>
      <c r="V1124" s="447"/>
      <c r="W1124" s="344"/>
      <c r="X1124" s="344"/>
      <c r="Y1124" s="344"/>
      <c r="Z1124" s="344"/>
      <c r="AA1124" s="344"/>
      <c r="AB1124" s="344"/>
      <c r="AC1124" s="344"/>
      <c r="AD1124" s="311"/>
    </row>
    <row r="1125" spans="1:30" ht="20.100000000000001" customHeight="1">
      <c r="A1125" s="311"/>
      <c r="B1125" s="311"/>
      <c r="C1125" s="344"/>
      <c r="D1125" s="120" t="s">
        <v>1454</v>
      </c>
      <c r="E1125" s="145"/>
      <c r="F1125" s="313"/>
      <c r="G1125" s="314"/>
      <c r="H1125" s="313"/>
      <c r="I1125" s="314"/>
      <c r="J1125" s="313"/>
      <c r="K1125" s="314"/>
      <c r="L1125" s="313"/>
      <c r="M1125" s="314"/>
      <c r="N1125" s="315"/>
      <c r="O1125" s="316"/>
      <c r="P1125" s="315"/>
      <c r="Q1125" s="316"/>
      <c r="R1125" s="315"/>
      <c r="S1125" s="316"/>
      <c r="T1125" s="315"/>
      <c r="U1125" s="316"/>
      <c r="V1125" s="145"/>
      <c r="W1125" s="145"/>
      <c r="X1125" s="145"/>
      <c r="Y1125" s="145"/>
      <c r="Z1125" s="145"/>
      <c r="AA1125" s="145"/>
      <c r="AB1125" s="145"/>
      <c r="AC1125" s="145"/>
      <c r="AD1125" s="111"/>
    </row>
    <row r="1126" spans="1:30" ht="20.100000000000001" customHeight="1">
      <c r="A1126" s="311"/>
      <c r="B1126" s="311"/>
      <c r="C1126" s="344"/>
      <c r="D1126" s="120" t="s">
        <v>1455</v>
      </c>
      <c r="E1126" s="145"/>
      <c r="F1126" s="313"/>
      <c r="G1126" s="314"/>
      <c r="H1126" s="313">
        <v>2</v>
      </c>
      <c r="I1126" s="314">
        <v>50</v>
      </c>
      <c r="J1126" s="313">
        <v>1</v>
      </c>
      <c r="K1126" s="314">
        <v>25</v>
      </c>
      <c r="L1126" s="313">
        <v>3</v>
      </c>
      <c r="M1126" s="314">
        <v>37.5</v>
      </c>
      <c r="N1126" s="315"/>
      <c r="O1126" s="316"/>
      <c r="P1126" s="315"/>
      <c r="Q1126" s="316"/>
      <c r="R1126" s="315"/>
      <c r="S1126" s="316"/>
      <c r="T1126" s="315"/>
      <c r="U1126" s="316"/>
      <c r="V1126" s="145"/>
      <c r="W1126" s="145"/>
      <c r="X1126" s="145"/>
      <c r="Y1126" s="145"/>
      <c r="Z1126" s="145"/>
      <c r="AA1126" s="145"/>
      <c r="AB1126" s="145"/>
      <c r="AC1126" s="145"/>
      <c r="AD1126" s="111"/>
    </row>
    <row r="1127" spans="1:30" ht="20.100000000000001" customHeight="1">
      <c r="A1127" s="311"/>
      <c r="B1127" s="311"/>
      <c r="C1127" s="344"/>
      <c r="D1127" s="120" t="s">
        <v>7831</v>
      </c>
      <c r="E1127" s="145"/>
      <c r="F1127" s="313"/>
      <c r="G1127" s="314"/>
      <c r="H1127" s="313"/>
      <c r="I1127" s="314"/>
      <c r="J1127" s="313">
        <v>1</v>
      </c>
      <c r="K1127" s="314">
        <v>25</v>
      </c>
      <c r="L1127" s="313"/>
      <c r="M1127" s="314"/>
      <c r="N1127" s="315">
        <v>1</v>
      </c>
      <c r="O1127" s="316">
        <v>33.299999999999997</v>
      </c>
      <c r="P1127" s="315"/>
      <c r="Q1127" s="316"/>
      <c r="R1127" s="315">
        <v>1</v>
      </c>
      <c r="S1127" s="316">
        <v>20</v>
      </c>
      <c r="T1127" s="315"/>
      <c r="U1127" s="316"/>
      <c r="V1127" s="145"/>
      <c r="W1127" s="145"/>
      <c r="X1127" s="145"/>
      <c r="Y1127" s="145"/>
      <c r="Z1127" s="145"/>
      <c r="AA1127" s="145"/>
      <c r="AB1127" s="145"/>
      <c r="AC1127" s="145"/>
      <c r="AD1127" s="111"/>
    </row>
    <row r="1128" spans="1:30" ht="20.100000000000001" customHeight="1">
      <c r="A1128" s="311"/>
      <c r="B1128" s="311"/>
      <c r="C1128" s="344"/>
      <c r="D1128" s="120" t="s">
        <v>1456</v>
      </c>
      <c r="E1128" s="145"/>
      <c r="F1128" s="313"/>
      <c r="G1128" s="314"/>
      <c r="H1128" s="313"/>
      <c r="I1128" s="314"/>
      <c r="J1128" s="313"/>
      <c r="K1128" s="314"/>
      <c r="L1128" s="313"/>
      <c r="M1128" s="314"/>
      <c r="N1128" s="315"/>
      <c r="O1128" s="316"/>
      <c r="P1128" s="315"/>
      <c r="Q1128" s="316"/>
      <c r="R1128" s="315"/>
      <c r="S1128" s="316"/>
      <c r="T1128" s="315"/>
      <c r="U1128" s="316"/>
      <c r="V1128" s="145"/>
      <c r="W1128" s="145"/>
      <c r="X1128" s="145"/>
      <c r="Y1128" s="145"/>
      <c r="Z1128" s="145"/>
      <c r="AA1128" s="145"/>
      <c r="AB1128" s="145"/>
      <c r="AC1128" s="145"/>
      <c r="AD1128" s="111"/>
    </row>
    <row r="1129" spans="1:30" ht="20.100000000000001" customHeight="1">
      <c r="A1129" s="311"/>
      <c r="B1129" s="311"/>
      <c r="C1129" s="344"/>
      <c r="D1129" s="120" t="s">
        <v>1457</v>
      </c>
      <c r="E1129" s="145"/>
      <c r="F1129" s="313">
        <v>1</v>
      </c>
      <c r="G1129" s="314">
        <v>50</v>
      </c>
      <c r="H1129" s="313"/>
      <c r="I1129" s="314"/>
      <c r="J1129" s="313"/>
      <c r="K1129" s="314"/>
      <c r="L1129" s="313"/>
      <c r="M1129" s="314"/>
      <c r="N1129" s="315"/>
      <c r="O1129" s="316"/>
      <c r="P1129" s="315"/>
      <c r="Q1129" s="316"/>
      <c r="R1129" s="315"/>
      <c r="S1129" s="316"/>
      <c r="T1129" s="315"/>
      <c r="U1129" s="316"/>
      <c r="V1129" s="145"/>
      <c r="W1129" s="145"/>
      <c r="X1129" s="145"/>
      <c r="Y1129" s="145"/>
      <c r="Z1129" s="145"/>
      <c r="AA1129" s="145"/>
      <c r="AB1129" s="145"/>
      <c r="AC1129" s="145"/>
      <c r="AD1129" s="111"/>
    </row>
    <row r="1130" spans="1:30" ht="20.100000000000001" customHeight="1">
      <c r="A1130" s="311"/>
      <c r="B1130" s="311"/>
      <c r="C1130" s="344"/>
      <c r="D1130" s="120" t="s">
        <v>1458</v>
      </c>
      <c r="E1130" s="145"/>
      <c r="F1130" s="313"/>
      <c r="G1130" s="314"/>
      <c r="H1130" s="313"/>
      <c r="I1130" s="314"/>
      <c r="J1130" s="313"/>
      <c r="K1130" s="314"/>
      <c r="L1130" s="313"/>
      <c r="M1130" s="314"/>
      <c r="N1130" s="315"/>
      <c r="O1130" s="316"/>
      <c r="P1130" s="315"/>
      <c r="Q1130" s="316"/>
      <c r="R1130" s="315"/>
      <c r="S1130" s="316"/>
      <c r="T1130" s="315"/>
      <c r="U1130" s="316"/>
      <c r="V1130" s="145"/>
      <c r="W1130" s="145"/>
      <c r="X1130" s="145"/>
      <c r="Y1130" s="145"/>
      <c r="Z1130" s="145"/>
      <c r="AA1130" s="145"/>
      <c r="AB1130" s="145"/>
      <c r="AC1130" s="145"/>
      <c r="AD1130" s="111"/>
    </row>
    <row r="1131" spans="1:30" ht="20.100000000000001" customHeight="1">
      <c r="A1131" s="311"/>
      <c r="B1131" s="311"/>
      <c r="C1131" s="344"/>
      <c r="D1131" s="120" t="s">
        <v>4373</v>
      </c>
      <c r="E1131" s="145"/>
      <c r="F1131" s="356"/>
      <c r="G1131" s="314"/>
      <c r="H1131" s="313"/>
      <c r="I1131" s="314"/>
      <c r="J1131" s="313"/>
      <c r="K1131" s="314"/>
      <c r="L1131" s="313"/>
      <c r="M1131" s="314"/>
      <c r="N1131" s="315"/>
      <c r="O1131" s="316"/>
      <c r="P1131" s="315"/>
      <c r="Q1131" s="316"/>
      <c r="R1131" s="315"/>
      <c r="S1131" s="316"/>
      <c r="T1131" s="315"/>
      <c r="U1131" s="316"/>
      <c r="V1131" s="145"/>
      <c r="W1131" s="145"/>
      <c r="X1131" s="145"/>
      <c r="Y1131" s="145"/>
      <c r="Z1131" s="145"/>
      <c r="AA1131" s="145"/>
      <c r="AB1131" s="145"/>
      <c r="AC1131" s="145"/>
      <c r="AD1131" s="111"/>
    </row>
    <row r="1132" spans="1:30" ht="20.100000000000001" customHeight="1">
      <c r="A1132" s="311"/>
      <c r="B1132" s="311"/>
      <c r="C1132" s="344"/>
      <c r="D1132" s="120" t="s">
        <v>1526</v>
      </c>
      <c r="E1132" s="145"/>
      <c r="F1132" s="356">
        <v>1</v>
      </c>
      <c r="G1132" s="314">
        <v>50</v>
      </c>
      <c r="H1132" s="313">
        <v>1</v>
      </c>
      <c r="I1132" s="314">
        <v>25</v>
      </c>
      <c r="J1132" s="313">
        <v>2</v>
      </c>
      <c r="K1132" s="314">
        <v>50</v>
      </c>
      <c r="L1132" s="313">
        <v>4</v>
      </c>
      <c r="M1132" s="314">
        <v>50</v>
      </c>
      <c r="N1132" s="315">
        <v>2</v>
      </c>
      <c r="O1132" s="316">
        <v>66.7</v>
      </c>
      <c r="P1132" s="315">
        <v>4</v>
      </c>
      <c r="Q1132" s="316">
        <v>100</v>
      </c>
      <c r="R1132" s="315">
        <v>4</v>
      </c>
      <c r="S1132" s="316">
        <v>80</v>
      </c>
      <c r="T1132" s="315"/>
      <c r="U1132" s="316"/>
      <c r="V1132" s="145"/>
      <c r="W1132" s="145"/>
      <c r="X1132" s="145"/>
      <c r="Y1132" s="145"/>
      <c r="Z1132" s="145"/>
      <c r="AA1132" s="145"/>
      <c r="AB1132" s="145"/>
      <c r="AC1132" s="145"/>
      <c r="AD1132" s="111"/>
    </row>
    <row r="1133" spans="1:30" ht="20.100000000000001" customHeight="1">
      <c r="A1133" s="9" t="s">
        <v>6026</v>
      </c>
      <c r="B1133" s="9" t="s">
        <v>667</v>
      </c>
      <c r="C1133" s="343" t="s">
        <v>6027</v>
      </c>
      <c r="D1133" s="103"/>
      <c r="E1133" s="146"/>
      <c r="F1133" s="354"/>
      <c r="G1133" s="12"/>
      <c r="H1133" s="11"/>
      <c r="I1133" s="12"/>
      <c r="J1133" s="11"/>
      <c r="K1133" s="12"/>
      <c r="L1133" s="11"/>
      <c r="M1133" s="12"/>
      <c r="N1133" s="56"/>
      <c r="O1133" s="57"/>
      <c r="P1133" s="56"/>
      <c r="Q1133" s="57"/>
      <c r="R1133" s="56"/>
      <c r="S1133" s="57"/>
      <c r="T1133" s="56"/>
      <c r="U1133" s="57"/>
      <c r="V1133" s="446" t="s">
        <v>28</v>
      </c>
      <c r="W1133" s="343" t="s">
        <v>7406</v>
      </c>
      <c r="X1133" s="343" t="s">
        <v>7406</v>
      </c>
      <c r="Y1133" s="343" t="s">
        <v>7406</v>
      </c>
      <c r="Z1133" s="343" t="s">
        <v>7406</v>
      </c>
      <c r="AA1133" s="343" t="s">
        <v>7406</v>
      </c>
      <c r="AB1133" s="343" t="s">
        <v>7406</v>
      </c>
      <c r="AC1133" s="343"/>
      <c r="AD1133" s="103"/>
    </row>
    <row r="1134" spans="1:30" ht="20.100000000000001" customHeight="1">
      <c r="A1134" s="9" t="s">
        <v>6028</v>
      </c>
      <c r="B1134" s="9" t="s">
        <v>668</v>
      </c>
      <c r="C1134" s="343" t="s">
        <v>7746</v>
      </c>
      <c r="D1134" s="119" t="s">
        <v>1459</v>
      </c>
      <c r="E1134" s="343" t="s">
        <v>7203</v>
      </c>
      <c r="F1134" s="354">
        <v>43</v>
      </c>
      <c r="G1134" s="12">
        <v>5.341614906832298</v>
      </c>
      <c r="H1134" s="11">
        <v>46</v>
      </c>
      <c r="I1134" s="12">
        <v>5.4761904761904763</v>
      </c>
      <c r="J1134" s="11">
        <v>48</v>
      </c>
      <c r="K1134" s="12">
        <v>5.4982817869415808</v>
      </c>
      <c r="L1134" s="11">
        <v>45</v>
      </c>
      <c r="M1134" s="12">
        <v>5.2325581395348841</v>
      </c>
      <c r="N1134" s="56">
        <v>54</v>
      </c>
      <c r="O1134" s="57">
        <v>6.2283737024221457</v>
      </c>
      <c r="P1134" s="56">
        <v>53</v>
      </c>
      <c r="Q1134" s="57">
        <v>6.2796208530805684</v>
      </c>
      <c r="R1134" s="56">
        <v>66</v>
      </c>
      <c r="S1134" s="57">
        <v>7.6833527357392315</v>
      </c>
      <c r="T1134" s="56"/>
      <c r="U1134" s="57"/>
      <c r="V1134" s="446" t="s">
        <v>28</v>
      </c>
      <c r="W1134" s="343" t="s">
        <v>7406</v>
      </c>
      <c r="X1134" s="343" t="s">
        <v>7406</v>
      </c>
      <c r="Y1134" s="343" t="s">
        <v>7406</v>
      </c>
      <c r="Z1134" s="343" t="s">
        <v>7406</v>
      </c>
      <c r="AA1134" s="343" t="s">
        <v>7406</v>
      </c>
      <c r="AB1134" s="343" t="s">
        <v>7406</v>
      </c>
      <c r="AC1134" s="343"/>
      <c r="AD1134" s="103"/>
    </row>
    <row r="1135" spans="1:30" ht="20.100000000000001" customHeight="1">
      <c r="A1135" s="311"/>
      <c r="B1135" s="311"/>
      <c r="C1135" s="344"/>
      <c r="D1135" s="120" t="s">
        <v>1460</v>
      </c>
      <c r="E1135" s="145"/>
      <c r="F1135" s="356">
        <v>53</v>
      </c>
      <c r="G1135" s="314">
        <v>6.5838509316770191</v>
      </c>
      <c r="H1135" s="313">
        <v>63</v>
      </c>
      <c r="I1135" s="314">
        <v>7.5</v>
      </c>
      <c r="J1135" s="313">
        <v>76</v>
      </c>
      <c r="K1135" s="314">
        <v>8.7056128293241688</v>
      </c>
      <c r="L1135" s="313">
        <v>78</v>
      </c>
      <c r="M1135" s="314">
        <v>9.0697674418604652</v>
      </c>
      <c r="N1135" s="315">
        <v>98</v>
      </c>
      <c r="O1135" s="316">
        <v>11.303344867358708</v>
      </c>
      <c r="P1135" s="315">
        <v>107</v>
      </c>
      <c r="Q1135" s="316">
        <v>12.677725118483412</v>
      </c>
      <c r="R1135" s="315">
        <v>131</v>
      </c>
      <c r="S1135" s="316">
        <v>15.2</v>
      </c>
      <c r="T1135" s="315"/>
      <c r="U1135" s="316"/>
      <c r="V1135" s="145"/>
      <c r="W1135" s="145"/>
      <c r="X1135" s="145"/>
      <c r="Y1135" s="145"/>
      <c r="Z1135" s="145"/>
      <c r="AA1135" s="145"/>
      <c r="AB1135" s="145"/>
      <c r="AC1135" s="145"/>
      <c r="AD1135" s="111"/>
    </row>
    <row r="1136" spans="1:30" ht="20.100000000000001" customHeight="1">
      <c r="A1136" s="311"/>
      <c r="B1136" s="311"/>
      <c r="C1136" s="344"/>
      <c r="D1136" s="120" t="s">
        <v>1461</v>
      </c>
      <c r="E1136" s="145"/>
      <c r="F1136" s="356">
        <v>709</v>
      </c>
      <c r="G1136" s="314">
        <v>88.074534161490689</v>
      </c>
      <c r="H1136" s="313">
        <v>731</v>
      </c>
      <c r="I1136" s="314">
        <v>87.023809523809518</v>
      </c>
      <c r="J1136" s="313">
        <v>749</v>
      </c>
      <c r="K1136" s="314">
        <v>85.796105383734243</v>
      </c>
      <c r="L1136" s="313">
        <v>737</v>
      </c>
      <c r="M1136" s="314">
        <v>85.697674418604649</v>
      </c>
      <c r="N1136" s="315">
        <v>715</v>
      </c>
      <c r="O1136" s="316">
        <v>82.46828143021915</v>
      </c>
      <c r="P1136" s="315">
        <v>684</v>
      </c>
      <c r="Q1136" s="316">
        <v>81.042654028436019</v>
      </c>
      <c r="R1136" s="315">
        <v>662</v>
      </c>
      <c r="S1136" s="316">
        <v>77</v>
      </c>
      <c r="T1136" s="315"/>
      <c r="U1136" s="316"/>
      <c r="V1136" s="145"/>
      <c r="W1136" s="145"/>
      <c r="X1136" s="145"/>
      <c r="Y1136" s="145"/>
      <c r="Z1136" s="145"/>
      <c r="AA1136" s="145"/>
      <c r="AB1136" s="145"/>
      <c r="AC1136" s="145"/>
      <c r="AD1136" s="111"/>
    </row>
    <row r="1137" spans="1:30" ht="20.100000000000001" customHeight="1">
      <c r="A1137" s="311"/>
      <c r="B1137" s="311"/>
      <c r="C1137" s="344"/>
      <c r="D1137" s="120" t="s">
        <v>7058</v>
      </c>
      <c r="E1137" s="145"/>
      <c r="F1137" s="356"/>
      <c r="G1137" s="314"/>
      <c r="H1137" s="313"/>
      <c r="I1137" s="314"/>
      <c r="J1137" s="313"/>
      <c r="K1137" s="314"/>
      <c r="L1137" s="313"/>
      <c r="M1137" s="314"/>
      <c r="N1137" s="315"/>
      <c r="O1137" s="316"/>
      <c r="P1137" s="315"/>
      <c r="Q1137" s="316"/>
      <c r="R1137" s="315"/>
      <c r="S1137" s="316"/>
      <c r="T1137" s="315"/>
      <c r="U1137" s="316"/>
      <c r="V1137" s="145"/>
      <c r="W1137" s="145"/>
      <c r="X1137" s="145"/>
      <c r="Y1137" s="145"/>
      <c r="Z1137" s="145"/>
      <c r="AA1137" s="145"/>
      <c r="AB1137" s="145"/>
      <c r="AC1137" s="145"/>
      <c r="AD1137" s="111"/>
    </row>
    <row r="1138" spans="1:30" ht="20.100000000000001" customHeight="1">
      <c r="A1138" s="311"/>
      <c r="B1138" s="311"/>
      <c r="C1138" s="344"/>
      <c r="D1138" s="120" t="s">
        <v>7314</v>
      </c>
      <c r="E1138" s="344"/>
      <c r="F1138" s="356"/>
      <c r="G1138" s="314"/>
      <c r="H1138" s="313"/>
      <c r="I1138" s="314"/>
      <c r="J1138" s="313"/>
      <c r="K1138" s="314"/>
      <c r="L1138" s="313"/>
      <c r="M1138" s="314"/>
      <c r="N1138" s="315"/>
      <c r="O1138" s="316"/>
      <c r="P1138" s="315"/>
      <c r="Q1138" s="316"/>
      <c r="R1138" s="315">
        <v>1</v>
      </c>
      <c r="S1138" s="316">
        <v>0.1</v>
      </c>
      <c r="T1138" s="315"/>
      <c r="U1138" s="316"/>
      <c r="V1138" s="447"/>
      <c r="W1138" s="344"/>
      <c r="X1138" s="344"/>
      <c r="Y1138" s="344"/>
      <c r="Z1138" s="344"/>
      <c r="AA1138" s="344"/>
      <c r="AB1138" s="344"/>
      <c r="AC1138" s="344"/>
      <c r="AD1138" s="311"/>
    </row>
    <row r="1139" spans="1:30" ht="20.100000000000001" customHeight="1">
      <c r="A1139" s="9" t="s">
        <v>6029</v>
      </c>
      <c r="B1139" s="9" t="s">
        <v>669</v>
      </c>
      <c r="C1139" s="343" t="s">
        <v>6030</v>
      </c>
      <c r="D1139" s="119" t="s">
        <v>1462</v>
      </c>
      <c r="E1139" s="343" t="s">
        <v>7203</v>
      </c>
      <c r="F1139" s="354">
        <v>57</v>
      </c>
      <c r="G1139" s="12">
        <v>59.375</v>
      </c>
      <c r="H1139" s="11">
        <v>62</v>
      </c>
      <c r="I1139" s="12">
        <v>56.88073394495413</v>
      </c>
      <c r="J1139" s="11">
        <v>62</v>
      </c>
      <c r="K1139" s="12">
        <v>50</v>
      </c>
      <c r="L1139" s="11">
        <v>63</v>
      </c>
      <c r="M1139" s="12">
        <v>51.219512195121951</v>
      </c>
      <c r="N1139" s="56">
        <v>85</v>
      </c>
      <c r="O1139" s="57">
        <v>55.921052631578945</v>
      </c>
      <c r="P1139" s="56">
        <v>100</v>
      </c>
      <c r="Q1139" s="57">
        <v>62.5</v>
      </c>
      <c r="R1139" s="56">
        <v>88</v>
      </c>
      <c r="S1139" s="57">
        <v>44.670050761421322</v>
      </c>
      <c r="T1139" s="56"/>
      <c r="U1139" s="57"/>
      <c r="V1139" s="446" t="s">
        <v>28</v>
      </c>
      <c r="W1139" s="343" t="s">
        <v>7406</v>
      </c>
      <c r="X1139" s="343" t="s">
        <v>7406</v>
      </c>
      <c r="Y1139" s="343" t="s">
        <v>7406</v>
      </c>
      <c r="Z1139" s="343" t="s">
        <v>7406</v>
      </c>
      <c r="AA1139" s="343" t="s">
        <v>7406</v>
      </c>
      <c r="AB1139" s="343" t="s">
        <v>7406</v>
      </c>
      <c r="AC1139" s="343"/>
      <c r="AD1139" s="9"/>
    </row>
    <row r="1140" spans="1:30" ht="20.100000000000001" customHeight="1">
      <c r="A1140" s="311"/>
      <c r="B1140" s="311"/>
      <c r="C1140" s="344"/>
      <c r="D1140" s="120" t="s">
        <v>1463</v>
      </c>
      <c r="E1140" s="145"/>
      <c r="F1140" s="356">
        <v>24</v>
      </c>
      <c r="G1140" s="314">
        <v>25</v>
      </c>
      <c r="H1140" s="313">
        <v>34</v>
      </c>
      <c r="I1140" s="314">
        <v>31.192660550458715</v>
      </c>
      <c r="J1140" s="313">
        <v>47</v>
      </c>
      <c r="K1140" s="314">
        <v>37.903225806451616</v>
      </c>
      <c r="L1140" s="313">
        <v>47</v>
      </c>
      <c r="M1140" s="314">
        <v>38.211382113821138</v>
      </c>
      <c r="N1140" s="315">
        <v>50</v>
      </c>
      <c r="O1140" s="316">
        <v>32.89473684210526</v>
      </c>
      <c r="P1140" s="315">
        <v>52</v>
      </c>
      <c r="Q1140" s="316">
        <v>32.5</v>
      </c>
      <c r="R1140" s="315">
        <v>78</v>
      </c>
      <c r="S1140" s="316">
        <v>39.593908629441621</v>
      </c>
      <c r="T1140" s="315"/>
      <c r="U1140" s="316"/>
      <c r="V1140" s="145"/>
      <c r="W1140" s="145"/>
      <c r="X1140" s="145"/>
      <c r="Y1140" s="145"/>
      <c r="Z1140" s="145"/>
      <c r="AA1140" s="145"/>
      <c r="AB1140" s="145"/>
      <c r="AC1140" s="145"/>
      <c r="AD1140" s="111"/>
    </row>
    <row r="1141" spans="1:30" ht="20.100000000000001" customHeight="1">
      <c r="A1141" s="311"/>
      <c r="B1141" s="311"/>
      <c r="C1141" s="344"/>
      <c r="D1141" s="120" t="s">
        <v>1464</v>
      </c>
      <c r="E1141" s="145"/>
      <c r="F1141" s="356">
        <v>10</v>
      </c>
      <c r="G1141" s="314">
        <v>10.416666666666668</v>
      </c>
      <c r="H1141" s="313">
        <v>9</v>
      </c>
      <c r="I1141" s="314">
        <v>8.2568807339449535</v>
      </c>
      <c r="J1141" s="313">
        <v>5</v>
      </c>
      <c r="K1141" s="314">
        <v>4.032258064516129</v>
      </c>
      <c r="L1141" s="313">
        <v>4</v>
      </c>
      <c r="M1141" s="314">
        <v>3.2520325203252032</v>
      </c>
      <c r="N1141" s="315">
        <v>8</v>
      </c>
      <c r="O1141" s="316">
        <v>5.2631578947368425</v>
      </c>
      <c r="P1141" s="315">
        <v>3</v>
      </c>
      <c r="Q1141" s="316">
        <v>1.875</v>
      </c>
      <c r="R1141" s="315">
        <v>15</v>
      </c>
      <c r="S1141" s="316">
        <v>7.6142131979695433</v>
      </c>
      <c r="T1141" s="315"/>
      <c r="U1141" s="316"/>
      <c r="V1141" s="145"/>
      <c r="W1141" s="145"/>
      <c r="X1141" s="145"/>
      <c r="Y1141" s="145"/>
      <c r="Z1141" s="145"/>
      <c r="AA1141" s="145"/>
      <c r="AB1141" s="145"/>
      <c r="AC1141" s="145"/>
      <c r="AD1141" s="111"/>
    </row>
    <row r="1142" spans="1:30" ht="20.100000000000001" customHeight="1">
      <c r="A1142" s="311"/>
      <c r="B1142" s="311"/>
      <c r="C1142" s="344"/>
      <c r="D1142" s="120" t="s">
        <v>1465</v>
      </c>
      <c r="E1142" s="145"/>
      <c r="F1142" s="356">
        <v>1</v>
      </c>
      <c r="G1142" s="314">
        <v>1.0416666666666665</v>
      </c>
      <c r="H1142" s="313">
        <v>1</v>
      </c>
      <c r="I1142" s="314">
        <v>0.91743119266055051</v>
      </c>
      <c r="J1142" s="313">
        <v>3</v>
      </c>
      <c r="K1142" s="314">
        <v>2.4193548387096775</v>
      </c>
      <c r="L1142" s="313">
        <v>1</v>
      </c>
      <c r="M1142" s="314">
        <v>0.81300813008130079</v>
      </c>
      <c r="N1142" s="315">
        <v>2</v>
      </c>
      <c r="O1142" s="316">
        <v>1.3157894736842106</v>
      </c>
      <c r="P1142" s="315">
        <v>1</v>
      </c>
      <c r="Q1142" s="316">
        <v>0.625</v>
      </c>
      <c r="R1142" s="315">
        <v>2</v>
      </c>
      <c r="S1142" s="316">
        <v>1.015228426395939</v>
      </c>
      <c r="T1142" s="315"/>
      <c r="U1142" s="316"/>
      <c r="V1142" s="145"/>
      <c r="W1142" s="145"/>
      <c r="X1142" s="145"/>
      <c r="Y1142" s="145"/>
      <c r="Z1142" s="145"/>
      <c r="AA1142" s="145"/>
      <c r="AB1142" s="145"/>
      <c r="AC1142" s="145"/>
      <c r="AD1142" s="111"/>
    </row>
    <row r="1143" spans="1:30" ht="20.100000000000001" customHeight="1">
      <c r="A1143" s="311"/>
      <c r="B1143" s="311"/>
      <c r="C1143" s="344"/>
      <c r="D1143" s="120" t="s">
        <v>1466</v>
      </c>
      <c r="E1143" s="145"/>
      <c r="F1143" s="356">
        <v>1</v>
      </c>
      <c r="G1143" s="314">
        <v>1.0416666666666665</v>
      </c>
      <c r="H1143" s="313">
        <v>1</v>
      </c>
      <c r="I1143" s="314">
        <v>0.91743119266055051</v>
      </c>
      <c r="J1143" s="313">
        <v>3</v>
      </c>
      <c r="K1143" s="314">
        <v>2.4193548387096775</v>
      </c>
      <c r="L1143" s="313">
        <v>4</v>
      </c>
      <c r="M1143" s="314">
        <v>3.2520325203252032</v>
      </c>
      <c r="N1143" s="315">
        <v>4</v>
      </c>
      <c r="O1143" s="316">
        <v>2.6315789473684212</v>
      </c>
      <c r="P1143" s="315">
        <v>3</v>
      </c>
      <c r="Q1143" s="316">
        <v>1.875</v>
      </c>
      <c r="R1143" s="315">
        <v>4</v>
      </c>
      <c r="S1143" s="316">
        <v>2.030456852791878</v>
      </c>
      <c r="T1143" s="315"/>
      <c r="U1143" s="316"/>
      <c r="V1143" s="145"/>
      <c r="W1143" s="145"/>
      <c r="X1143" s="145"/>
      <c r="Y1143" s="145"/>
      <c r="Z1143" s="145"/>
      <c r="AA1143" s="145"/>
      <c r="AB1143" s="145"/>
      <c r="AC1143" s="145"/>
      <c r="AD1143" s="111"/>
    </row>
    <row r="1144" spans="1:30" ht="20.100000000000001" customHeight="1">
      <c r="A1144" s="311"/>
      <c r="B1144" s="311"/>
      <c r="C1144" s="344"/>
      <c r="D1144" s="120" t="s">
        <v>2001</v>
      </c>
      <c r="E1144" s="145"/>
      <c r="F1144" s="356">
        <v>3</v>
      </c>
      <c r="G1144" s="314">
        <v>3.125</v>
      </c>
      <c r="H1144" s="313">
        <v>2</v>
      </c>
      <c r="I1144" s="314">
        <v>1.834862385321101</v>
      </c>
      <c r="J1144" s="313">
        <v>4</v>
      </c>
      <c r="K1144" s="314">
        <v>3.225806451612903</v>
      </c>
      <c r="L1144" s="313">
        <v>4</v>
      </c>
      <c r="M1144" s="314">
        <v>3.2520325203252032</v>
      </c>
      <c r="N1144" s="315">
        <v>3</v>
      </c>
      <c r="O1144" s="316">
        <v>1.9736842105263157</v>
      </c>
      <c r="P1144" s="315">
        <v>1</v>
      </c>
      <c r="Q1144" s="316">
        <v>0.625</v>
      </c>
      <c r="R1144" s="315">
        <v>10</v>
      </c>
      <c r="S1144" s="316">
        <v>5.0761421319796955</v>
      </c>
      <c r="T1144" s="315"/>
      <c r="U1144" s="316"/>
      <c r="V1144" s="145"/>
      <c r="W1144" s="145"/>
      <c r="X1144" s="145"/>
      <c r="Y1144" s="145"/>
      <c r="Z1144" s="145"/>
      <c r="AA1144" s="145"/>
      <c r="AB1144" s="145"/>
      <c r="AC1144" s="145"/>
      <c r="AD1144" s="111"/>
    </row>
    <row r="1145" spans="1:30" ht="20.100000000000001" customHeight="1">
      <c r="A1145" s="311"/>
      <c r="B1145" s="311"/>
      <c r="C1145" s="344"/>
      <c r="D1145" s="120" t="s">
        <v>7058</v>
      </c>
      <c r="E1145" s="145"/>
      <c r="F1145" s="356"/>
      <c r="G1145" s="314"/>
      <c r="H1145" s="313"/>
      <c r="I1145" s="314"/>
      <c r="J1145" s="313"/>
      <c r="K1145" s="314"/>
      <c r="L1145" s="313"/>
      <c r="M1145" s="314"/>
      <c r="N1145" s="315"/>
      <c r="O1145" s="316"/>
      <c r="P1145" s="315"/>
      <c r="Q1145" s="316"/>
      <c r="R1145" s="315"/>
      <c r="S1145" s="316"/>
      <c r="T1145" s="315"/>
      <c r="U1145" s="316"/>
      <c r="V1145" s="145"/>
      <c r="W1145" s="145"/>
      <c r="X1145" s="145"/>
      <c r="Y1145" s="145"/>
      <c r="Z1145" s="145"/>
      <c r="AA1145" s="145"/>
      <c r="AB1145" s="145"/>
      <c r="AC1145" s="145"/>
      <c r="AD1145" s="111"/>
    </row>
    <row r="1146" spans="1:30" ht="20.100000000000001" customHeight="1">
      <c r="A1146" s="311"/>
      <c r="B1146" s="311"/>
      <c r="C1146" s="344"/>
      <c r="D1146" s="120" t="s">
        <v>7314</v>
      </c>
      <c r="E1146" s="344"/>
      <c r="F1146" s="356"/>
      <c r="G1146" s="314"/>
      <c r="H1146" s="313"/>
      <c r="I1146" s="314"/>
      <c r="J1146" s="313"/>
      <c r="K1146" s="314"/>
      <c r="L1146" s="313"/>
      <c r="M1146" s="314"/>
      <c r="N1146" s="315"/>
      <c r="O1146" s="316"/>
      <c r="P1146" s="315"/>
      <c r="Q1146" s="316"/>
      <c r="R1146" s="315"/>
      <c r="S1146" s="316"/>
      <c r="T1146" s="315"/>
      <c r="U1146" s="316"/>
      <c r="V1146" s="447"/>
      <c r="W1146" s="344"/>
      <c r="X1146" s="344"/>
      <c r="Y1146" s="344"/>
      <c r="Z1146" s="344"/>
      <c r="AA1146" s="344"/>
      <c r="AB1146" s="344"/>
      <c r="AC1146" s="344"/>
      <c r="AD1146" s="311"/>
    </row>
    <row r="1147" spans="1:30" ht="20.100000000000001" customHeight="1">
      <c r="A1147" s="9" t="s">
        <v>6031</v>
      </c>
      <c r="B1147" s="9" t="s">
        <v>670</v>
      </c>
      <c r="C1147" s="343" t="s">
        <v>6030</v>
      </c>
      <c r="D1147" s="119" t="s">
        <v>1462</v>
      </c>
      <c r="E1147" s="343" t="s">
        <v>7203</v>
      </c>
      <c r="F1147" s="354"/>
      <c r="G1147" s="12"/>
      <c r="H1147" s="11">
        <v>2</v>
      </c>
      <c r="I1147" s="12">
        <v>11.764705882352942</v>
      </c>
      <c r="J1147" s="11">
        <v>2</v>
      </c>
      <c r="K1147" s="12">
        <v>11.111111111111111</v>
      </c>
      <c r="L1147" s="11">
        <v>4</v>
      </c>
      <c r="M1147" s="12">
        <v>22.222222222222221</v>
      </c>
      <c r="N1147" s="56">
        <v>3</v>
      </c>
      <c r="O1147" s="57">
        <v>20</v>
      </c>
      <c r="P1147" s="56">
        <v>2</v>
      </c>
      <c r="Q1147" s="57">
        <v>8.695652173913043</v>
      </c>
      <c r="R1147" s="56">
        <v>7</v>
      </c>
      <c r="S1147" s="57">
        <v>30.434782608695652</v>
      </c>
      <c r="T1147" s="56"/>
      <c r="U1147" s="57"/>
      <c r="V1147" s="446" t="s">
        <v>28</v>
      </c>
      <c r="W1147" s="343" t="s">
        <v>7406</v>
      </c>
      <c r="X1147" s="343" t="s">
        <v>7406</v>
      </c>
      <c r="Y1147" s="343" t="s">
        <v>7406</v>
      </c>
      <c r="Z1147" s="343" t="s">
        <v>7406</v>
      </c>
      <c r="AA1147" s="343" t="s">
        <v>7406</v>
      </c>
      <c r="AB1147" s="343" t="s">
        <v>7406</v>
      </c>
      <c r="AC1147" s="343"/>
      <c r="AD1147" s="9"/>
    </row>
    <row r="1148" spans="1:30" ht="20.100000000000001" customHeight="1">
      <c r="A1148" s="311"/>
      <c r="B1148" s="311"/>
      <c r="C1148" s="344"/>
      <c r="D1148" s="120" t="s">
        <v>1463</v>
      </c>
      <c r="E1148" s="145"/>
      <c r="F1148" s="313">
        <v>8</v>
      </c>
      <c r="G1148" s="314">
        <v>80</v>
      </c>
      <c r="H1148" s="313">
        <v>13</v>
      </c>
      <c r="I1148" s="314">
        <v>76.470588235294116</v>
      </c>
      <c r="J1148" s="313">
        <v>14</v>
      </c>
      <c r="K1148" s="314">
        <v>77.777777777777771</v>
      </c>
      <c r="L1148" s="313">
        <v>10</v>
      </c>
      <c r="M1148" s="314">
        <v>55.555555555555557</v>
      </c>
      <c r="N1148" s="315">
        <v>8</v>
      </c>
      <c r="O1148" s="316">
        <v>53.3</v>
      </c>
      <c r="P1148" s="315">
        <v>16</v>
      </c>
      <c r="Q1148" s="316">
        <v>69.565217391304344</v>
      </c>
      <c r="R1148" s="315">
        <v>11</v>
      </c>
      <c r="S1148" s="316">
        <v>47.826086956521742</v>
      </c>
      <c r="T1148" s="315"/>
      <c r="U1148" s="316"/>
      <c r="V1148" s="145"/>
      <c r="W1148" s="145"/>
      <c r="X1148" s="145"/>
      <c r="Y1148" s="145"/>
      <c r="Z1148" s="145"/>
      <c r="AA1148" s="145"/>
      <c r="AB1148" s="145"/>
      <c r="AC1148" s="145"/>
      <c r="AD1148" s="111"/>
    </row>
    <row r="1149" spans="1:30" ht="20.100000000000001" customHeight="1">
      <c r="A1149" s="311"/>
      <c r="B1149" s="311"/>
      <c r="C1149" s="344"/>
      <c r="D1149" s="120" t="s">
        <v>1464</v>
      </c>
      <c r="E1149" s="145"/>
      <c r="F1149" s="313">
        <v>2</v>
      </c>
      <c r="G1149" s="314">
        <v>20</v>
      </c>
      <c r="H1149" s="313">
        <v>2</v>
      </c>
      <c r="I1149" s="314">
        <v>11.764705882352942</v>
      </c>
      <c r="J1149" s="313">
        <v>1</v>
      </c>
      <c r="K1149" s="314">
        <v>5.5555555555555554</v>
      </c>
      <c r="L1149" s="313">
        <v>1</v>
      </c>
      <c r="M1149" s="314">
        <v>5.5555555555555554</v>
      </c>
      <c r="N1149" s="315"/>
      <c r="O1149" s="316"/>
      <c r="P1149" s="315">
        <v>4</v>
      </c>
      <c r="Q1149" s="316">
        <v>17.391304347826086</v>
      </c>
      <c r="R1149" s="315">
        <v>2</v>
      </c>
      <c r="S1149" s="316">
        <v>8.695652173913043</v>
      </c>
      <c r="T1149" s="315"/>
      <c r="U1149" s="316"/>
      <c r="V1149" s="145"/>
      <c r="W1149" s="145"/>
      <c r="X1149" s="145"/>
      <c r="Y1149" s="145"/>
      <c r="Z1149" s="145"/>
      <c r="AA1149" s="145"/>
      <c r="AB1149" s="145"/>
      <c r="AC1149" s="145"/>
      <c r="AD1149" s="111"/>
    </row>
    <row r="1150" spans="1:30" ht="20.100000000000001" customHeight="1">
      <c r="A1150" s="311"/>
      <c r="B1150" s="311"/>
      <c r="C1150" s="344"/>
      <c r="D1150" s="120" t="s">
        <v>1465</v>
      </c>
      <c r="E1150" s="145"/>
      <c r="F1150" s="313"/>
      <c r="G1150" s="314"/>
      <c r="H1150" s="313"/>
      <c r="I1150" s="314"/>
      <c r="J1150" s="313"/>
      <c r="K1150" s="314"/>
      <c r="L1150" s="313">
        <v>1</v>
      </c>
      <c r="M1150" s="314">
        <v>5.5555555555555554</v>
      </c>
      <c r="N1150" s="315">
        <v>1</v>
      </c>
      <c r="O1150" s="316">
        <v>6.7</v>
      </c>
      <c r="P1150" s="315"/>
      <c r="Q1150" s="316"/>
      <c r="R1150" s="315"/>
      <c r="S1150" s="316"/>
      <c r="T1150" s="315"/>
      <c r="U1150" s="316"/>
      <c r="V1150" s="145"/>
      <c r="W1150" s="145"/>
      <c r="X1150" s="145"/>
      <c r="Y1150" s="145"/>
      <c r="Z1150" s="145"/>
      <c r="AA1150" s="145"/>
      <c r="AB1150" s="145"/>
      <c r="AC1150" s="145"/>
      <c r="AD1150" s="111"/>
    </row>
    <row r="1151" spans="1:30" ht="20.100000000000001" customHeight="1">
      <c r="A1151" s="311"/>
      <c r="B1151" s="311"/>
      <c r="C1151" s="344"/>
      <c r="D1151" s="120" t="s">
        <v>1466</v>
      </c>
      <c r="E1151" s="145"/>
      <c r="F1151" s="313"/>
      <c r="G1151" s="314"/>
      <c r="H1151" s="313"/>
      <c r="I1151" s="314"/>
      <c r="J1151" s="313">
        <v>1</v>
      </c>
      <c r="K1151" s="314">
        <v>5.5555555555555554</v>
      </c>
      <c r="L1151" s="313">
        <v>2</v>
      </c>
      <c r="M1151" s="314">
        <v>11.111111111111111</v>
      </c>
      <c r="N1151" s="315">
        <v>3</v>
      </c>
      <c r="O1151" s="316">
        <v>20</v>
      </c>
      <c r="P1151" s="315">
        <v>1</v>
      </c>
      <c r="Q1151" s="316">
        <v>4.3478260869565215</v>
      </c>
      <c r="R1151" s="315">
        <v>2</v>
      </c>
      <c r="S1151" s="316">
        <v>8.695652173913043</v>
      </c>
      <c r="T1151" s="315"/>
      <c r="U1151" s="316"/>
      <c r="V1151" s="145"/>
      <c r="W1151" s="145"/>
      <c r="X1151" s="145"/>
      <c r="Y1151" s="145"/>
      <c r="Z1151" s="145"/>
      <c r="AA1151" s="145"/>
      <c r="AB1151" s="145"/>
      <c r="AC1151" s="145"/>
      <c r="AD1151" s="111"/>
    </row>
    <row r="1152" spans="1:30" ht="20.100000000000001" customHeight="1">
      <c r="A1152" s="311"/>
      <c r="B1152" s="311"/>
      <c r="C1152" s="344"/>
      <c r="D1152" s="120" t="s">
        <v>2001</v>
      </c>
      <c r="E1152" s="145"/>
      <c r="F1152" s="313"/>
      <c r="G1152" s="314"/>
      <c r="H1152" s="313"/>
      <c r="I1152" s="314"/>
      <c r="J1152" s="313"/>
      <c r="K1152" s="314"/>
      <c r="L1152" s="313"/>
      <c r="M1152" s="314"/>
      <c r="N1152" s="315"/>
      <c r="O1152" s="316"/>
      <c r="P1152" s="315"/>
      <c r="Q1152" s="316"/>
      <c r="R1152" s="315">
        <v>1</v>
      </c>
      <c r="S1152" s="316">
        <v>4.3478260869565215</v>
      </c>
      <c r="T1152" s="315"/>
      <c r="U1152" s="316"/>
      <c r="V1152" s="145"/>
      <c r="W1152" s="145"/>
      <c r="X1152" s="145"/>
      <c r="Y1152" s="145"/>
      <c r="Z1152" s="145"/>
      <c r="AA1152" s="145"/>
      <c r="AB1152" s="145"/>
      <c r="AC1152" s="145"/>
      <c r="AD1152" s="111"/>
    </row>
    <row r="1153" spans="1:30" ht="20.100000000000001" customHeight="1">
      <c r="A1153" s="311"/>
      <c r="B1153" s="311"/>
      <c r="C1153" s="344"/>
      <c r="D1153" s="120" t="s">
        <v>7058</v>
      </c>
      <c r="E1153" s="145"/>
      <c r="F1153" s="313"/>
      <c r="G1153" s="314"/>
      <c r="H1153" s="313"/>
      <c r="I1153" s="314"/>
      <c r="J1153" s="313"/>
      <c r="K1153" s="314"/>
      <c r="L1153" s="313"/>
      <c r="M1153" s="314"/>
      <c r="N1153" s="315"/>
      <c r="O1153" s="316"/>
      <c r="P1153" s="315"/>
      <c r="Q1153" s="316"/>
      <c r="R1153" s="315"/>
      <c r="S1153" s="316"/>
      <c r="T1153" s="315"/>
      <c r="U1153" s="316"/>
      <c r="V1153" s="145"/>
      <c r="W1153" s="145"/>
      <c r="X1153" s="145"/>
      <c r="Y1153" s="145"/>
      <c r="Z1153" s="145"/>
      <c r="AA1153" s="145"/>
      <c r="AB1153" s="145"/>
      <c r="AC1153" s="145"/>
      <c r="AD1153" s="111"/>
    </row>
    <row r="1154" spans="1:30" ht="20.100000000000001" customHeight="1">
      <c r="A1154" s="311"/>
      <c r="B1154" s="311"/>
      <c r="C1154" s="344"/>
      <c r="D1154" s="120" t="s">
        <v>7314</v>
      </c>
      <c r="E1154" s="145"/>
      <c r="F1154" s="313"/>
      <c r="G1154" s="314"/>
      <c r="H1154" s="313"/>
      <c r="I1154" s="314"/>
      <c r="J1154" s="313"/>
      <c r="K1154" s="314"/>
      <c r="L1154" s="313"/>
      <c r="M1154" s="314"/>
      <c r="N1154" s="315"/>
      <c r="O1154" s="316"/>
      <c r="P1154" s="315"/>
      <c r="Q1154" s="316"/>
      <c r="R1154" s="315"/>
      <c r="S1154" s="316"/>
      <c r="T1154" s="315"/>
      <c r="U1154" s="316"/>
      <c r="V1154" s="145"/>
      <c r="W1154" s="145"/>
      <c r="X1154" s="145"/>
      <c r="Y1154" s="145"/>
      <c r="Z1154" s="145"/>
      <c r="AA1154" s="145"/>
      <c r="AB1154" s="145"/>
      <c r="AC1154" s="145"/>
      <c r="AD1154" s="111"/>
    </row>
    <row r="1155" spans="1:30" ht="20.100000000000001" customHeight="1">
      <c r="A1155" s="9" t="s">
        <v>6032</v>
      </c>
      <c r="B1155" s="9" t="s">
        <v>671</v>
      </c>
      <c r="C1155" s="343" t="s">
        <v>6030</v>
      </c>
      <c r="D1155" s="119" t="s">
        <v>1462</v>
      </c>
      <c r="E1155" s="343" t="s">
        <v>7203</v>
      </c>
      <c r="F1155" s="11"/>
      <c r="G1155" s="12"/>
      <c r="H1155" s="11"/>
      <c r="I1155" s="12"/>
      <c r="J1155" s="11"/>
      <c r="K1155" s="12"/>
      <c r="L1155" s="11"/>
      <c r="M1155" s="12"/>
      <c r="N1155" s="56">
        <v>1</v>
      </c>
      <c r="O1155" s="57">
        <v>20</v>
      </c>
      <c r="P1155" s="56"/>
      <c r="Q1155" s="57"/>
      <c r="R1155" s="56"/>
      <c r="S1155" s="57"/>
      <c r="T1155" s="56"/>
      <c r="U1155" s="57"/>
      <c r="V1155" s="446" t="s">
        <v>28</v>
      </c>
      <c r="W1155" s="343" t="s">
        <v>7406</v>
      </c>
      <c r="X1155" s="343" t="s">
        <v>7406</v>
      </c>
      <c r="Y1155" s="343" t="s">
        <v>7406</v>
      </c>
      <c r="Z1155" s="343" t="s">
        <v>7406</v>
      </c>
      <c r="AA1155" s="343" t="s">
        <v>7406</v>
      </c>
      <c r="AB1155" s="343" t="s">
        <v>7406</v>
      </c>
      <c r="AC1155" s="343"/>
      <c r="AD1155" s="103"/>
    </row>
    <row r="1156" spans="1:30" ht="20.100000000000001" customHeight="1">
      <c r="A1156" s="311"/>
      <c r="B1156" s="311"/>
      <c r="C1156" s="344"/>
      <c r="D1156" s="120" t="s">
        <v>1463</v>
      </c>
      <c r="E1156" s="145"/>
      <c r="F1156" s="313"/>
      <c r="G1156" s="314"/>
      <c r="H1156" s="313"/>
      <c r="I1156" s="314"/>
      <c r="J1156" s="313"/>
      <c r="K1156" s="314"/>
      <c r="L1156" s="313"/>
      <c r="M1156" s="314"/>
      <c r="N1156" s="315"/>
      <c r="O1156" s="316"/>
      <c r="P1156" s="315">
        <v>2</v>
      </c>
      <c r="Q1156" s="316">
        <v>20</v>
      </c>
      <c r="R1156" s="315"/>
      <c r="S1156" s="316"/>
      <c r="T1156" s="315"/>
      <c r="U1156" s="316"/>
      <c r="V1156" s="145"/>
      <c r="W1156" s="145"/>
      <c r="X1156" s="145"/>
      <c r="Y1156" s="145"/>
      <c r="Z1156" s="145"/>
      <c r="AA1156" s="145"/>
      <c r="AB1156" s="145"/>
      <c r="AC1156" s="145"/>
      <c r="AD1156" s="111"/>
    </row>
    <row r="1157" spans="1:30" ht="20.100000000000001" customHeight="1">
      <c r="A1157" s="311"/>
      <c r="B1157" s="311"/>
      <c r="C1157" s="344"/>
      <c r="D1157" s="120" t="s">
        <v>1464</v>
      </c>
      <c r="E1157" s="145"/>
      <c r="F1157" s="313"/>
      <c r="G1157" s="314"/>
      <c r="H1157" s="313"/>
      <c r="I1157" s="314"/>
      <c r="J1157" s="313"/>
      <c r="K1157" s="314"/>
      <c r="L1157" s="313"/>
      <c r="M1157" s="314"/>
      <c r="N1157" s="315">
        <v>1</v>
      </c>
      <c r="O1157" s="316">
        <v>20</v>
      </c>
      <c r="P1157" s="315">
        <v>4</v>
      </c>
      <c r="Q1157" s="316">
        <v>40</v>
      </c>
      <c r="R1157" s="315">
        <v>2</v>
      </c>
      <c r="S1157" s="316">
        <v>33.333333333333336</v>
      </c>
      <c r="T1157" s="315"/>
      <c r="U1157" s="316"/>
      <c r="V1157" s="145"/>
      <c r="W1157" s="145"/>
      <c r="X1157" s="145"/>
      <c r="Y1157" s="145"/>
      <c r="Z1157" s="145"/>
      <c r="AA1157" s="145"/>
      <c r="AB1157" s="145"/>
      <c r="AC1157" s="145"/>
      <c r="AD1157" s="111"/>
    </row>
    <row r="1158" spans="1:30" ht="20.100000000000001" customHeight="1">
      <c r="A1158" s="311"/>
      <c r="B1158" s="311"/>
      <c r="C1158" s="344"/>
      <c r="D1158" s="120" t="s">
        <v>1465</v>
      </c>
      <c r="E1158" s="145"/>
      <c r="F1158" s="313">
        <v>1</v>
      </c>
      <c r="G1158" s="314">
        <v>100</v>
      </c>
      <c r="H1158" s="313">
        <v>1</v>
      </c>
      <c r="I1158" s="314">
        <v>50</v>
      </c>
      <c r="J1158" s="313">
        <v>1</v>
      </c>
      <c r="K1158" s="314">
        <v>100</v>
      </c>
      <c r="L1158" s="313">
        <v>1</v>
      </c>
      <c r="M1158" s="314">
        <v>33.299999999999997</v>
      </c>
      <c r="N1158" s="315">
        <v>1</v>
      </c>
      <c r="O1158" s="316">
        <v>20</v>
      </c>
      <c r="P1158" s="315">
        <v>1</v>
      </c>
      <c r="Q1158" s="316">
        <v>10</v>
      </c>
      <c r="R1158" s="315">
        <v>1</v>
      </c>
      <c r="S1158" s="316">
        <v>16.666666666666668</v>
      </c>
      <c r="T1158" s="315"/>
      <c r="U1158" s="316"/>
      <c r="V1158" s="145"/>
      <c r="W1158" s="145"/>
      <c r="X1158" s="145"/>
      <c r="Y1158" s="145"/>
      <c r="Z1158" s="145"/>
      <c r="AA1158" s="145"/>
      <c r="AB1158" s="145"/>
      <c r="AC1158" s="145"/>
      <c r="AD1158" s="111"/>
    </row>
    <row r="1159" spans="1:30" ht="20.100000000000001" customHeight="1">
      <c r="A1159" s="311"/>
      <c r="B1159" s="311"/>
      <c r="C1159" s="344"/>
      <c r="D1159" s="120" t="s">
        <v>1466</v>
      </c>
      <c r="E1159" s="145"/>
      <c r="F1159" s="313"/>
      <c r="G1159" s="314"/>
      <c r="H1159" s="313">
        <v>1</v>
      </c>
      <c r="I1159" s="314">
        <v>50</v>
      </c>
      <c r="J1159" s="313"/>
      <c r="K1159" s="314"/>
      <c r="L1159" s="313">
        <v>1</v>
      </c>
      <c r="M1159" s="314">
        <v>33.299999999999997</v>
      </c>
      <c r="N1159" s="315">
        <v>1</v>
      </c>
      <c r="O1159" s="316">
        <v>20</v>
      </c>
      <c r="P1159" s="315">
        <v>3</v>
      </c>
      <c r="Q1159" s="316">
        <v>30</v>
      </c>
      <c r="R1159" s="315">
        <v>3</v>
      </c>
      <c r="S1159" s="316">
        <v>50</v>
      </c>
      <c r="T1159" s="315"/>
      <c r="U1159" s="316"/>
      <c r="V1159" s="145"/>
      <c r="W1159" s="145"/>
      <c r="X1159" s="145"/>
      <c r="Y1159" s="145"/>
      <c r="Z1159" s="145"/>
      <c r="AA1159" s="145"/>
      <c r="AB1159" s="145"/>
      <c r="AC1159" s="145"/>
      <c r="AD1159" s="111"/>
    </row>
    <row r="1160" spans="1:30" ht="20.100000000000001" customHeight="1">
      <c r="A1160" s="311"/>
      <c r="B1160" s="311"/>
      <c r="C1160" s="344"/>
      <c r="D1160" s="120" t="s">
        <v>2001</v>
      </c>
      <c r="E1160" s="145"/>
      <c r="F1160" s="313"/>
      <c r="G1160" s="314"/>
      <c r="H1160" s="313"/>
      <c r="I1160" s="314"/>
      <c r="J1160" s="313"/>
      <c r="K1160" s="314"/>
      <c r="L1160" s="313">
        <v>1</v>
      </c>
      <c r="M1160" s="314">
        <v>33.299999999999997</v>
      </c>
      <c r="N1160" s="315">
        <v>1</v>
      </c>
      <c r="O1160" s="316">
        <v>20</v>
      </c>
      <c r="P1160" s="315"/>
      <c r="Q1160" s="316"/>
      <c r="R1160" s="315"/>
      <c r="S1160" s="316"/>
      <c r="T1160" s="315"/>
      <c r="U1160" s="316"/>
      <c r="V1160" s="145"/>
      <c r="W1160" s="145"/>
      <c r="X1160" s="145"/>
      <c r="Y1160" s="145"/>
      <c r="Z1160" s="145"/>
      <c r="AA1160" s="145"/>
      <c r="AB1160" s="145"/>
      <c r="AC1160" s="145"/>
      <c r="AD1160" s="111"/>
    </row>
    <row r="1161" spans="1:30" ht="20.100000000000001" customHeight="1">
      <c r="A1161" s="311"/>
      <c r="B1161" s="311"/>
      <c r="C1161" s="344"/>
      <c r="D1161" s="120" t="s">
        <v>7058</v>
      </c>
      <c r="E1161" s="145"/>
      <c r="F1161" s="313"/>
      <c r="G1161" s="314"/>
      <c r="H1161" s="313"/>
      <c r="I1161" s="314"/>
      <c r="J1161" s="313"/>
      <c r="K1161" s="314"/>
      <c r="L1161" s="313"/>
      <c r="M1161" s="314"/>
      <c r="N1161" s="315"/>
      <c r="O1161" s="316"/>
      <c r="P1161" s="315"/>
      <c r="Q1161" s="316"/>
      <c r="R1161" s="315"/>
      <c r="S1161" s="316"/>
      <c r="T1161" s="315"/>
      <c r="U1161" s="316"/>
      <c r="V1161" s="145"/>
      <c r="W1161" s="145"/>
      <c r="X1161" s="145"/>
      <c r="Y1161" s="145"/>
      <c r="Z1161" s="145"/>
      <c r="AA1161" s="145"/>
      <c r="AB1161" s="145"/>
      <c r="AC1161" s="145"/>
      <c r="AD1161" s="111"/>
    </row>
    <row r="1162" spans="1:30" ht="20.100000000000001" customHeight="1">
      <c r="A1162" s="311"/>
      <c r="B1162" s="311"/>
      <c r="C1162" s="344"/>
      <c r="D1162" s="120" t="s">
        <v>7314</v>
      </c>
      <c r="E1162" s="145"/>
      <c r="F1162" s="313"/>
      <c r="G1162" s="314"/>
      <c r="H1162" s="313"/>
      <c r="I1162" s="314"/>
      <c r="J1162" s="313"/>
      <c r="K1162" s="314"/>
      <c r="L1162" s="313"/>
      <c r="M1162" s="314"/>
      <c r="N1162" s="315"/>
      <c r="O1162" s="316"/>
      <c r="P1162" s="315"/>
      <c r="Q1162" s="316"/>
      <c r="R1162" s="315"/>
      <c r="S1162" s="316"/>
      <c r="T1162" s="315"/>
      <c r="U1162" s="316"/>
      <c r="V1162" s="145"/>
      <c r="W1162" s="145"/>
      <c r="X1162" s="145"/>
      <c r="Y1162" s="145"/>
      <c r="Z1162" s="145"/>
      <c r="AA1162" s="145"/>
      <c r="AB1162" s="145"/>
      <c r="AC1162" s="145"/>
      <c r="AD1162" s="111"/>
    </row>
    <row r="1163" spans="1:30" ht="20.100000000000001" customHeight="1">
      <c r="A1163" s="9" t="s">
        <v>6033</v>
      </c>
      <c r="B1163" s="9" t="s">
        <v>672</v>
      </c>
      <c r="C1163" s="343" t="s">
        <v>6030</v>
      </c>
      <c r="D1163" s="119" t="s">
        <v>1462</v>
      </c>
      <c r="E1163" s="343" t="s">
        <v>7203</v>
      </c>
      <c r="F1163" s="11"/>
      <c r="G1163" s="12"/>
      <c r="H1163" s="11"/>
      <c r="I1163" s="12"/>
      <c r="J1163" s="11"/>
      <c r="K1163" s="12"/>
      <c r="L1163" s="11"/>
      <c r="M1163" s="12"/>
      <c r="N1163" s="56"/>
      <c r="O1163" s="57"/>
      <c r="P1163" s="56"/>
      <c r="Q1163" s="57"/>
      <c r="R1163" s="56"/>
      <c r="S1163" s="57"/>
      <c r="T1163" s="56"/>
      <c r="U1163" s="57"/>
      <c r="V1163" s="446" t="s">
        <v>28</v>
      </c>
      <c r="W1163" s="343" t="s">
        <v>7406</v>
      </c>
      <c r="X1163" s="343" t="s">
        <v>7406</v>
      </c>
      <c r="Y1163" s="343" t="s">
        <v>7406</v>
      </c>
      <c r="Z1163" s="343" t="s">
        <v>7406</v>
      </c>
      <c r="AA1163" s="343" t="s">
        <v>7406</v>
      </c>
      <c r="AB1163" s="343" t="s">
        <v>7406</v>
      </c>
      <c r="AC1163" s="343"/>
      <c r="AD1163" s="103"/>
    </row>
    <row r="1164" spans="1:30" ht="20.100000000000001" customHeight="1">
      <c r="A1164" s="311"/>
      <c r="B1164" s="311"/>
      <c r="C1164" s="344"/>
      <c r="D1164" s="120" t="s">
        <v>1463</v>
      </c>
      <c r="E1164" s="145"/>
      <c r="F1164" s="313"/>
      <c r="G1164" s="314"/>
      <c r="H1164" s="313"/>
      <c r="I1164" s="314"/>
      <c r="J1164" s="313"/>
      <c r="K1164" s="314"/>
      <c r="L1164" s="313"/>
      <c r="M1164" s="314"/>
      <c r="N1164" s="315"/>
      <c r="O1164" s="316"/>
      <c r="P1164" s="315"/>
      <c r="Q1164" s="316"/>
      <c r="R1164" s="315"/>
      <c r="S1164" s="316"/>
      <c r="T1164" s="315"/>
      <c r="U1164" s="316"/>
      <c r="V1164" s="145"/>
      <c r="W1164" s="145"/>
      <c r="X1164" s="145"/>
      <c r="Y1164" s="145"/>
      <c r="Z1164" s="145"/>
      <c r="AA1164" s="145"/>
      <c r="AB1164" s="145"/>
      <c r="AC1164" s="145"/>
      <c r="AD1164" s="111"/>
    </row>
    <row r="1165" spans="1:30" ht="20.100000000000001" customHeight="1">
      <c r="A1165" s="311"/>
      <c r="B1165" s="311"/>
      <c r="C1165" s="344"/>
      <c r="D1165" s="120" t="s">
        <v>1464</v>
      </c>
      <c r="E1165" s="145"/>
      <c r="F1165" s="313"/>
      <c r="G1165" s="314"/>
      <c r="H1165" s="313"/>
      <c r="I1165" s="314"/>
      <c r="J1165" s="313"/>
      <c r="K1165" s="314"/>
      <c r="L1165" s="313"/>
      <c r="M1165" s="314"/>
      <c r="N1165" s="315"/>
      <c r="O1165" s="316"/>
      <c r="P1165" s="315">
        <v>1</v>
      </c>
      <c r="Q1165" s="316">
        <v>25</v>
      </c>
      <c r="R1165" s="315">
        <v>1</v>
      </c>
      <c r="S1165" s="316">
        <v>50</v>
      </c>
      <c r="T1165" s="315"/>
      <c r="U1165" s="316"/>
      <c r="V1165" s="145"/>
      <c r="W1165" s="145"/>
      <c r="X1165" s="145"/>
      <c r="Y1165" s="145"/>
      <c r="Z1165" s="145"/>
      <c r="AA1165" s="145"/>
      <c r="AB1165" s="145"/>
      <c r="AC1165" s="145"/>
      <c r="AD1165" s="111"/>
    </row>
    <row r="1166" spans="1:30" ht="20.100000000000001" customHeight="1">
      <c r="A1166" s="311"/>
      <c r="B1166" s="311"/>
      <c r="C1166" s="344"/>
      <c r="D1166" s="120" t="s">
        <v>1465</v>
      </c>
      <c r="E1166" s="145"/>
      <c r="F1166" s="313"/>
      <c r="G1166" s="314"/>
      <c r="H1166" s="313"/>
      <c r="I1166" s="314"/>
      <c r="J1166" s="313"/>
      <c r="K1166" s="314"/>
      <c r="L1166" s="313"/>
      <c r="M1166" s="314"/>
      <c r="N1166" s="315"/>
      <c r="O1166" s="316"/>
      <c r="P1166" s="315">
        <v>2</v>
      </c>
      <c r="Q1166" s="316">
        <v>50</v>
      </c>
      <c r="R1166" s="315">
        <v>1</v>
      </c>
      <c r="S1166" s="316">
        <v>50</v>
      </c>
      <c r="T1166" s="315"/>
      <c r="U1166" s="316"/>
      <c r="V1166" s="145"/>
      <c r="W1166" s="145"/>
      <c r="X1166" s="145"/>
      <c r="Y1166" s="145"/>
      <c r="Z1166" s="145"/>
      <c r="AA1166" s="145"/>
      <c r="AB1166" s="145"/>
      <c r="AC1166" s="145"/>
      <c r="AD1166" s="111"/>
    </row>
    <row r="1167" spans="1:30" ht="20.100000000000001" customHeight="1">
      <c r="A1167" s="311"/>
      <c r="B1167" s="311"/>
      <c r="C1167" s="344"/>
      <c r="D1167" s="120" t="s">
        <v>1466</v>
      </c>
      <c r="E1167" s="145"/>
      <c r="F1167" s="313"/>
      <c r="G1167" s="314"/>
      <c r="H1167" s="313"/>
      <c r="I1167" s="314"/>
      <c r="J1167" s="313"/>
      <c r="K1167" s="314"/>
      <c r="L1167" s="313"/>
      <c r="M1167" s="314"/>
      <c r="N1167" s="315"/>
      <c r="O1167" s="316"/>
      <c r="P1167" s="315">
        <v>1</v>
      </c>
      <c r="Q1167" s="316">
        <v>25</v>
      </c>
      <c r="R1167" s="315"/>
      <c r="S1167" s="316"/>
      <c r="T1167" s="315"/>
      <c r="U1167" s="316"/>
      <c r="V1167" s="145"/>
      <c r="W1167" s="145"/>
      <c r="X1167" s="145"/>
      <c r="Y1167" s="145"/>
      <c r="Z1167" s="145"/>
      <c r="AA1167" s="145"/>
      <c r="AB1167" s="145"/>
      <c r="AC1167" s="145"/>
      <c r="AD1167" s="111"/>
    </row>
    <row r="1168" spans="1:30" ht="20.100000000000001" customHeight="1">
      <c r="A1168" s="311"/>
      <c r="B1168" s="311"/>
      <c r="C1168" s="344"/>
      <c r="D1168" s="120" t="s">
        <v>2001</v>
      </c>
      <c r="E1168" s="145"/>
      <c r="F1168" s="313"/>
      <c r="G1168" s="314"/>
      <c r="H1168" s="313"/>
      <c r="I1168" s="314"/>
      <c r="J1168" s="313"/>
      <c r="K1168" s="314"/>
      <c r="L1168" s="313"/>
      <c r="M1168" s="314"/>
      <c r="N1168" s="315"/>
      <c r="O1168" s="316"/>
      <c r="P1168" s="315"/>
      <c r="Q1168" s="316"/>
      <c r="R1168" s="315"/>
      <c r="S1168" s="316"/>
      <c r="T1168" s="315"/>
      <c r="U1168" s="316"/>
      <c r="V1168" s="145"/>
      <c r="W1168" s="145"/>
      <c r="X1168" s="145"/>
      <c r="Y1168" s="145"/>
      <c r="Z1168" s="145"/>
      <c r="AA1168" s="145"/>
      <c r="AB1168" s="145"/>
      <c r="AC1168" s="145"/>
      <c r="AD1168" s="111"/>
    </row>
    <row r="1169" spans="1:30" ht="20.100000000000001" customHeight="1">
      <c r="A1169" s="311"/>
      <c r="B1169" s="311"/>
      <c r="C1169" s="344"/>
      <c r="D1169" s="120" t="s">
        <v>7058</v>
      </c>
      <c r="E1169" s="145"/>
      <c r="F1169" s="313"/>
      <c r="G1169" s="314"/>
      <c r="H1169" s="313"/>
      <c r="I1169" s="314"/>
      <c r="J1169" s="313"/>
      <c r="K1169" s="314"/>
      <c r="L1169" s="313"/>
      <c r="M1169" s="314"/>
      <c r="N1169" s="315"/>
      <c r="O1169" s="316"/>
      <c r="P1169" s="315"/>
      <c r="Q1169" s="316"/>
      <c r="R1169" s="315"/>
      <c r="S1169" s="316"/>
      <c r="T1169" s="315"/>
      <c r="U1169" s="316"/>
      <c r="V1169" s="145"/>
      <c r="W1169" s="145"/>
      <c r="X1169" s="145"/>
      <c r="Y1169" s="145"/>
      <c r="Z1169" s="145"/>
      <c r="AA1169" s="145"/>
      <c r="AB1169" s="145"/>
      <c r="AC1169" s="145"/>
      <c r="AD1169" s="111"/>
    </row>
    <row r="1170" spans="1:30" ht="20.100000000000001" customHeight="1">
      <c r="A1170" s="311"/>
      <c r="B1170" s="311"/>
      <c r="C1170" s="344"/>
      <c r="D1170" s="120" t="s">
        <v>7314</v>
      </c>
      <c r="E1170" s="145"/>
      <c r="F1170" s="313"/>
      <c r="G1170" s="314"/>
      <c r="H1170" s="313"/>
      <c r="I1170" s="314"/>
      <c r="J1170" s="313"/>
      <c r="K1170" s="314"/>
      <c r="L1170" s="313"/>
      <c r="M1170" s="314"/>
      <c r="N1170" s="315"/>
      <c r="O1170" s="316"/>
      <c r="P1170" s="315"/>
      <c r="Q1170" s="316"/>
      <c r="R1170" s="315"/>
      <c r="S1170" s="316"/>
      <c r="T1170" s="315"/>
      <c r="U1170" s="316"/>
      <c r="V1170" s="145"/>
      <c r="W1170" s="145"/>
      <c r="X1170" s="145"/>
      <c r="Y1170" s="145"/>
      <c r="Z1170" s="145"/>
      <c r="AA1170" s="145"/>
      <c r="AB1170" s="145"/>
      <c r="AC1170" s="145"/>
      <c r="AD1170" s="111"/>
    </row>
    <row r="1171" spans="1:30" ht="20.100000000000001" customHeight="1">
      <c r="A1171" s="9" t="s">
        <v>6034</v>
      </c>
      <c r="B1171" s="9" t="s">
        <v>673</v>
      </c>
      <c r="C1171" s="343" t="s">
        <v>6030</v>
      </c>
      <c r="D1171" s="119" t="s">
        <v>1462</v>
      </c>
      <c r="E1171" s="343" t="s">
        <v>7203</v>
      </c>
      <c r="F1171" s="11"/>
      <c r="G1171" s="12"/>
      <c r="H1171" s="11"/>
      <c r="I1171" s="12"/>
      <c r="J1171" s="11"/>
      <c r="K1171" s="12"/>
      <c r="L1171" s="11"/>
      <c r="M1171" s="12"/>
      <c r="N1171" s="56"/>
      <c r="O1171" s="57"/>
      <c r="P1171" s="56"/>
      <c r="Q1171" s="57"/>
      <c r="R1171" s="56"/>
      <c r="S1171" s="57"/>
      <c r="T1171" s="56"/>
      <c r="U1171" s="57"/>
      <c r="V1171" s="446" t="s">
        <v>28</v>
      </c>
      <c r="W1171" s="343" t="s">
        <v>7406</v>
      </c>
      <c r="X1171" s="343" t="s">
        <v>7406</v>
      </c>
      <c r="Y1171" s="343" t="s">
        <v>7406</v>
      </c>
      <c r="Z1171" s="343" t="s">
        <v>7406</v>
      </c>
      <c r="AA1171" s="343" t="s">
        <v>7406</v>
      </c>
      <c r="AB1171" s="343" t="s">
        <v>7406</v>
      </c>
      <c r="AC1171" s="343"/>
      <c r="AD1171" s="103"/>
    </row>
    <row r="1172" spans="1:30" ht="20.100000000000001" customHeight="1">
      <c r="A1172" s="311"/>
      <c r="B1172" s="311"/>
      <c r="C1172" s="344"/>
      <c r="D1172" s="120" t="s">
        <v>1463</v>
      </c>
      <c r="E1172" s="145"/>
      <c r="F1172" s="313"/>
      <c r="G1172" s="314"/>
      <c r="H1172" s="313"/>
      <c r="I1172" s="314"/>
      <c r="J1172" s="313"/>
      <c r="K1172" s="314"/>
      <c r="L1172" s="313"/>
      <c r="M1172" s="314"/>
      <c r="N1172" s="315"/>
      <c r="O1172" s="316"/>
      <c r="P1172" s="315"/>
      <c r="Q1172" s="316"/>
      <c r="R1172" s="315"/>
      <c r="S1172" s="316"/>
      <c r="T1172" s="315"/>
      <c r="U1172" s="316"/>
      <c r="V1172" s="145"/>
      <c r="W1172" s="145"/>
      <c r="X1172" s="145"/>
      <c r="Y1172" s="145"/>
      <c r="Z1172" s="145"/>
      <c r="AA1172" s="145"/>
      <c r="AB1172" s="145"/>
      <c r="AC1172" s="145"/>
      <c r="AD1172" s="111"/>
    </row>
    <row r="1173" spans="1:30" ht="20.100000000000001" customHeight="1">
      <c r="A1173" s="311"/>
      <c r="B1173" s="311"/>
      <c r="C1173" s="344"/>
      <c r="D1173" s="120" t="s">
        <v>1464</v>
      </c>
      <c r="E1173" s="145"/>
      <c r="F1173" s="313"/>
      <c r="G1173" s="314"/>
      <c r="H1173" s="313"/>
      <c r="I1173" s="314"/>
      <c r="J1173" s="313"/>
      <c r="K1173" s="314"/>
      <c r="L1173" s="313"/>
      <c r="M1173" s="314"/>
      <c r="N1173" s="315"/>
      <c r="O1173" s="316"/>
      <c r="P1173" s="315"/>
      <c r="Q1173" s="316"/>
      <c r="R1173" s="315"/>
      <c r="S1173" s="316"/>
      <c r="T1173" s="315"/>
      <c r="U1173" s="316"/>
      <c r="V1173" s="145"/>
      <c r="W1173" s="145"/>
      <c r="X1173" s="145"/>
      <c r="Y1173" s="145"/>
      <c r="Z1173" s="145"/>
      <c r="AA1173" s="145"/>
      <c r="AB1173" s="145"/>
      <c r="AC1173" s="145"/>
      <c r="AD1173" s="111"/>
    </row>
    <row r="1174" spans="1:30" ht="20.100000000000001" customHeight="1">
      <c r="A1174" s="311"/>
      <c r="B1174" s="311"/>
      <c r="C1174" s="344"/>
      <c r="D1174" s="120" t="s">
        <v>1465</v>
      </c>
      <c r="E1174" s="145"/>
      <c r="F1174" s="313"/>
      <c r="G1174" s="314"/>
      <c r="H1174" s="313"/>
      <c r="I1174" s="314"/>
      <c r="J1174" s="313"/>
      <c r="K1174" s="314"/>
      <c r="L1174" s="313"/>
      <c r="M1174" s="314"/>
      <c r="N1174" s="315"/>
      <c r="O1174" s="316"/>
      <c r="P1174" s="315">
        <v>1</v>
      </c>
      <c r="Q1174" s="316">
        <v>100</v>
      </c>
      <c r="R1174" s="315">
        <v>1</v>
      </c>
      <c r="S1174" s="316">
        <v>100</v>
      </c>
      <c r="T1174" s="315"/>
      <c r="U1174" s="316"/>
      <c r="V1174" s="145"/>
      <c r="W1174" s="145"/>
      <c r="X1174" s="145"/>
      <c r="Y1174" s="145"/>
      <c r="Z1174" s="145"/>
      <c r="AA1174" s="145"/>
      <c r="AB1174" s="145"/>
      <c r="AC1174" s="145"/>
      <c r="AD1174" s="111"/>
    </row>
    <row r="1175" spans="1:30" ht="20.100000000000001" customHeight="1">
      <c r="A1175" s="311"/>
      <c r="B1175" s="311"/>
      <c r="C1175" s="344"/>
      <c r="D1175" s="120" t="s">
        <v>1466</v>
      </c>
      <c r="E1175" s="145"/>
      <c r="F1175" s="313"/>
      <c r="G1175" s="314"/>
      <c r="H1175" s="313"/>
      <c r="I1175" s="314"/>
      <c r="J1175" s="313"/>
      <c r="K1175" s="314"/>
      <c r="L1175" s="313"/>
      <c r="M1175" s="314"/>
      <c r="N1175" s="315"/>
      <c r="O1175" s="316"/>
      <c r="P1175" s="315"/>
      <c r="Q1175" s="316"/>
      <c r="R1175" s="315"/>
      <c r="S1175" s="316"/>
      <c r="T1175" s="315"/>
      <c r="U1175" s="316"/>
      <c r="V1175" s="145"/>
      <c r="W1175" s="145"/>
      <c r="X1175" s="145"/>
      <c r="Y1175" s="145"/>
      <c r="Z1175" s="145"/>
      <c r="AA1175" s="145"/>
      <c r="AB1175" s="145"/>
      <c r="AC1175" s="145"/>
      <c r="AD1175" s="111"/>
    </row>
    <row r="1176" spans="1:30" ht="20.100000000000001" customHeight="1">
      <c r="A1176" s="311"/>
      <c r="B1176" s="311"/>
      <c r="C1176" s="344"/>
      <c r="D1176" s="120" t="s">
        <v>2001</v>
      </c>
      <c r="E1176" s="145"/>
      <c r="F1176" s="313"/>
      <c r="G1176" s="314"/>
      <c r="H1176" s="313"/>
      <c r="I1176" s="314"/>
      <c r="J1176" s="313"/>
      <c r="K1176" s="314"/>
      <c r="L1176" s="313"/>
      <c r="M1176" s="314"/>
      <c r="N1176" s="315"/>
      <c r="O1176" s="316"/>
      <c r="P1176" s="315"/>
      <c r="Q1176" s="316"/>
      <c r="R1176" s="315"/>
      <c r="S1176" s="316"/>
      <c r="T1176" s="315"/>
      <c r="U1176" s="316"/>
      <c r="V1176" s="145"/>
      <c r="W1176" s="145"/>
      <c r="X1176" s="145"/>
      <c r="Y1176" s="145"/>
      <c r="Z1176" s="145"/>
      <c r="AA1176" s="145"/>
      <c r="AB1176" s="145"/>
      <c r="AC1176" s="145"/>
      <c r="AD1176" s="111"/>
    </row>
    <row r="1177" spans="1:30" ht="20.100000000000001" customHeight="1">
      <c r="A1177" s="311"/>
      <c r="B1177" s="311"/>
      <c r="C1177" s="344"/>
      <c r="D1177" s="120" t="s">
        <v>7058</v>
      </c>
      <c r="E1177" s="145"/>
      <c r="F1177" s="313"/>
      <c r="G1177" s="314"/>
      <c r="H1177" s="313"/>
      <c r="I1177" s="314"/>
      <c r="J1177" s="313"/>
      <c r="K1177" s="314"/>
      <c r="L1177" s="313"/>
      <c r="M1177" s="314"/>
      <c r="N1177" s="315"/>
      <c r="O1177" s="316"/>
      <c r="P1177" s="315"/>
      <c r="Q1177" s="316"/>
      <c r="R1177" s="315"/>
      <c r="S1177" s="316"/>
      <c r="T1177" s="315"/>
      <c r="U1177" s="316"/>
      <c r="V1177" s="145"/>
      <c r="W1177" s="145"/>
      <c r="X1177" s="145"/>
      <c r="Y1177" s="145"/>
      <c r="Z1177" s="145"/>
      <c r="AA1177" s="145"/>
      <c r="AB1177" s="145"/>
      <c r="AC1177" s="145"/>
      <c r="AD1177" s="111"/>
    </row>
    <row r="1178" spans="1:30" ht="20.100000000000001" customHeight="1">
      <c r="A1178" s="311"/>
      <c r="B1178" s="311"/>
      <c r="C1178" s="344"/>
      <c r="D1178" s="120" t="s">
        <v>7314</v>
      </c>
      <c r="E1178" s="145"/>
      <c r="F1178" s="313"/>
      <c r="G1178" s="314"/>
      <c r="H1178" s="313"/>
      <c r="I1178" s="314"/>
      <c r="J1178" s="313"/>
      <c r="K1178" s="314"/>
      <c r="L1178" s="313"/>
      <c r="M1178" s="314"/>
      <c r="N1178" s="315"/>
      <c r="O1178" s="316"/>
      <c r="P1178" s="315"/>
      <c r="Q1178" s="316"/>
      <c r="R1178" s="315"/>
      <c r="S1178" s="316"/>
      <c r="T1178" s="315"/>
      <c r="U1178" s="316"/>
      <c r="V1178" s="145"/>
      <c r="W1178" s="145"/>
      <c r="X1178" s="145"/>
      <c r="Y1178" s="145"/>
      <c r="Z1178" s="145"/>
      <c r="AA1178" s="145"/>
      <c r="AB1178" s="145"/>
      <c r="AC1178" s="145"/>
      <c r="AD1178" s="111"/>
    </row>
    <row r="1179" spans="1:30" ht="20.100000000000001" customHeight="1">
      <c r="A1179" s="9" t="s">
        <v>6035</v>
      </c>
      <c r="B1179" s="9" t="s">
        <v>674</v>
      </c>
      <c r="C1179" s="343" t="s">
        <v>6030</v>
      </c>
      <c r="D1179" s="119" t="s">
        <v>1462</v>
      </c>
      <c r="E1179" s="343" t="s">
        <v>7203</v>
      </c>
      <c r="F1179" s="11"/>
      <c r="G1179" s="12"/>
      <c r="H1179" s="11"/>
      <c r="I1179" s="12"/>
      <c r="J1179" s="11"/>
      <c r="K1179" s="12"/>
      <c r="L1179" s="11"/>
      <c r="M1179" s="12"/>
      <c r="N1179" s="56"/>
      <c r="O1179" s="57"/>
      <c r="P1179" s="56"/>
      <c r="Q1179" s="57"/>
      <c r="R1179" s="56"/>
      <c r="S1179" s="57"/>
      <c r="T1179" s="56"/>
      <c r="U1179" s="57"/>
      <c r="V1179" s="446" t="s">
        <v>28</v>
      </c>
      <c r="W1179" s="343" t="s">
        <v>7406</v>
      </c>
      <c r="X1179" s="343" t="s">
        <v>7406</v>
      </c>
      <c r="Y1179" s="343" t="s">
        <v>7406</v>
      </c>
      <c r="Z1179" s="343" t="s">
        <v>7406</v>
      </c>
      <c r="AA1179" s="343" t="s">
        <v>7406</v>
      </c>
      <c r="AB1179" s="343" t="s">
        <v>7406</v>
      </c>
      <c r="AC1179" s="343"/>
      <c r="AD1179" s="103"/>
    </row>
    <row r="1180" spans="1:30" ht="20.100000000000001" customHeight="1">
      <c r="A1180" s="311"/>
      <c r="B1180" s="311"/>
      <c r="C1180" s="344"/>
      <c r="D1180" s="120" t="s">
        <v>1463</v>
      </c>
      <c r="E1180" s="145"/>
      <c r="F1180" s="313"/>
      <c r="G1180" s="314"/>
      <c r="H1180" s="313"/>
      <c r="I1180" s="314"/>
      <c r="J1180" s="313"/>
      <c r="K1180" s="314"/>
      <c r="L1180" s="313"/>
      <c r="M1180" s="314"/>
      <c r="N1180" s="315"/>
      <c r="O1180" s="316"/>
      <c r="P1180" s="315"/>
      <c r="Q1180" s="316"/>
      <c r="R1180" s="315"/>
      <c r="S1180" s="316"/>
      <c r="T1180" s="315"/>
      <c r="U1180" s="316"/>
      <c r="V1180" s="145"/>
      <c r="W1180" s="145"/>
      <c r="X1180" s="145"/>
      <c r="Y1180" s="145"/>
      <c r="Z1180" s="145"/>
      <c r="AA1180" s="145"/>
      <c r="AB1180" s="145"/>
      <c r="AC1180" s="145"/>
      <c r="AD1180" s="111"/>
    </row>
    <row r="1181" spans="1:30" ht="20.100000000000001" customHeight="1">
      <c r="A1181" s="311"/>
      <c r="B1181" s="311"/>
      <c r="C1181" s="344"/>
      <c r="D1181" s="120" t="s">
        <v>1464</v>
      </c>
      <c r="E1181" s="145"/>
      <c r="F1181" s="313"/>
      <c r="G1181" s="314"/>
      <c r="H1181" s="313"/>
      <c r="I1181" s="314"/>
      <c r="J1181" s="313"/>
      <c r="K1181" s="314"/>
      <c r="L1181" s="313"/>
      <c r="M1181" s="314"/>
      <c r="N1181" s="315"/>
      <c r="O1181" s="316"/>
      <c r="P1181" s="315"/>
      <c r="Q1181" s="316"/>
      <c r="R1181" s="315"/>
      <c r="S1181" s="316"/>
      <c r="T1181" s="315"/>
      <c r="U1181" s="316"/>
      <c r="V1181" s="145"/>
      <c r="W1181" s="145"/>
      <c r="X1181" s="145"/>
      <c r="Y1181" s="145"/>
      <c r="Z1181" s="145"/>
      <c r="AA1181" s="145"/>
      <c r="AB1181" s="145"/>
      <c r="AC1181" s="145"/>
      <c r="AD1181" s="111"/>
    </row>
    <row r="1182" spans="1:30" ht="20.100000000000001" customHeight="1">
      <c r="A1182" s="311"/>
      <c r="B1182" s="311"/>
      <c r="C1182" s="344"/>
      <c r="D1182" s="120" t="s">
        <v>1465</v>
      </c>
      <c r="E1182" s="145"/>
      <c r="F1182" s="313"/>
      <c r="G1182" s="314"/>
      <c r="H1182" s="313"/>
      <c r="I1182" s="314"/>
      <c r="J1182" s="313"/>
      <c r="K1182" s="314"/>
      <c r="L1182" s="313"/>
      <c r="M1182" s="314"/>
      <c r="N1182" s="315"/>
      <c r="O1182" s="316"/>
      <c r="P1182" s="315"/>
      <c r="Q1182" s="316"/>
      <c r="R1182" s="315"/>
      <c r="S1182" s="316"/>
      <c r="T1182" s="315"/>
      <c r="U1182" s="316"/>
      <c r="V1182" s="145"/>
      <c r="W1182" s="145"/>
      <c r="X1182" s="145"/>
      <c r="Y1182" s="145"/>
      <c r="Z1182" s="145"/>
      <c r="AA1182" s="145"/>
      <c r="AB1182" s="145"/>
      <c r="AC1182" s="145"/>
      <c r="AD1182" s="111"/>
    </row>
    <row r="1183" spans="1:30" ht="20.100000000000001" customHeight="1">
      <c r="A1183" s="311"/>
      <c r="B1183" s="311"/>
      <c r="C1183" s="344"/>
      <c r="D1183" s="120" t="s">
        <v>1466</v>
      </c>
      <c r="E1183" s="145"/>
      <c r="F1183" s="313"/>
      <c r="G1183" s="314"/>
      <c r="H1183" s="313"/>
      <c r="I1183" s="314"/>
      <c r="J1183" s="313"/>
      <c r="K1183" s="314"/>
      <c r="L1183" s="313"/>
      <c r="M1183" s="314"/>
      <c r="N1183" s="315"/>
      <c r="O1183" s="316"/>
      <c r="P1183" s="315"/>
      <c r="Q1183" s="316"/>
      <c r="R1183" s="315"/>
      <c r="S1183" s="316"/>
      <c r="T1183" s="315"/>
      <c r="U1183" s="316"/>
      <c r="V1183" s="145"/>
      <c r="W1183" s="145"/>
      <c r="X1183" s="145"/>
      <c r="Y1183" s="145"/>
      <c r="Z1183" s="145"/>
      <c r="AA1183" s="145"/>
      <c r="AB1183" s="145"/>
      <c r="AC1183" s="145"/>
      <c r="AD1183" s="111"/>
    </row>
    <row r="1184" spans="1:30" ht="20.100000000000001" customHeight="1">
      <c r="A1184" s="311"/>
      <c r="B1184" s="311"/>
      <c r="C1184" s="344"/>
      <c r="D1184" s="120" t="s">
        <v>2001</v>
      </c>
      <c r="E1184" s="145"/>
      <c r="F1184" s="313"/>
      <c r="G1184" s="314"/>
      <c r="H1184" s="313"/>
      <c r="I1184" s="314"/>
      <c r="J1184" s="313"/>
      <c r="K1184" s="314"/>
      <c r="L1184" s="313"/>
      <c r="M1184" s="314"/>
      <c r="N1184" s="315"/>
      <c r="O1184" s="316"/>
      <c r="P1184" s="315"/>
      <c r="Q1184" s="316"/>
      <c r="R1184" s="315"/>
      <c r="S1184" s="316"/>
      <c r="T1184" s="315"/>
      <c r="U1184" s="316"/>
      <c r="V1184" s="145"/>
      <c r="W1184" s="145"/>
      <c r="X1184" s="145"/>
      <c r="Y1184" s="145"/>
      <c r="Z1184" s="145"/>
      <c r="AA1184" s="145"/>
      <c r="AB1184" s="145"/>
      <c r="AC1184" s="145"/>
      <c r="AD1184" s="111"/>
    </row>
    <row r="1185" spans="1:30" ht="20.100000000000001" customHeight="1">
      <c r="A1185" s="311"/>
      <c r="B1185" s="311"/>
      <c r="C1185" s="344"/>
      <c r="D1185" s="120" t="s">
        <v>7058</v>
      </c>
      <c r="E1185" s="145"/>
      <c r="F1185" s="313"/>
      <c r="G1185" s="314"/>
      <c r="H1185" s="313"/>
      <c r="I1185" s="314"/>
      <c r="J1185" s="313"/>
      <c r="K1185" s="314"/>
      <c r="L1185" s="313"/>
      <c r="M1185" s="314"/>
      <c r="N1185" s="315"/>
      <c r="O1185" s="316"/>
      <c r="P1185" s="315"/>
      <c r="Q1185" s="316"/>
      <c r="R1185" s="315"/>
      <c r="S1185" s="316"/>
      <c r="T1185" s="315"/>
      <c r="U1185" s="316"/>
      <c r="V1185" s="145"/>
      <c r="W1185" s="145"/>
      <c r="X1185" s="145"/>
      <c r="Y1185" s="145"/>
      <c r="Z1185" s="145"/>
      <c r="AA1185" s="145"/>
      <c r="AB1185" s="145"/>
      <c r="AC1185" s="145"/>
      <c r="AD1185" s="111"/>
    </row>
    <row r="1186" spans="1:30" ht="20.100000000000001" customHeight="1">
      <c r="A1186" s="311"/>
      <c r="B1186" s="311"/>
      <c r="C1186" s="344"/>
      <c r="D1186" s="120" t="s">
        <v>7314</v>
      </c>
      <c r="E1186" s="145"/>
      <c r="F1186" s="313"/>
      <c r="G1186" s="314"/>
      <c r="H1186" s="313"/>
      <c r="I1186" s="314"/>
      <c r="J1186" s="313"/>
      <c r="K1186" s="314"/>
      <c r="L1186" s="313"/>
      <c r="M1186" s="314"/>
      <c r="N1186" s="315"/>
      <c r="O1186" s="316"/>
      <c r="P1186" s="315"/>
      <c r="Q1186" s="316"/>
      <c r="R1186" s="315"/>
      <c r="S1186" s="316"/>
      <c r="T1186" s="315"/>
      <c r="U1186" s="316"/>
      <c r="V1186" s="145"/>
      <c r="W1186" s="145"/>
      <c r="X1186" s="145"/>
      <c r="Y1186" s="145"/>
      <c r="Z1186" s="145"/>
      <c r="AA1186" s="145"/>
      <c r="AB1186" s="145"/>
      <c r="AC1186" s="145"/>
      <c r="AD1186" s="111"/>
    </row>
    <row r="1187" spans="1:30" ht="20.100000000000001" customHeight="1">
      <c r="A1187" s="9" t="s">
        <v>6036</v>
      </c>
      <c r="B1187" s="9" t="s">
        <v>675</v>
      </c>
      <c r="C1187" s="343" t="s">
        <v>6037</v>
      </c>
      <c r="D1187" s="103"/>
      <c r="E1187" s="146"/>
      <c r="F1187" s="11">
        <v>3</v>
      </c>
      <c r="G1187" s="12">
        <v>100</v>
      </c>
      <c r="H1187" s="11">
        <v>2</v>
      </c>
      <c r="I1187" s="12">
        <v>100</v>
      </c>
      <c r="J1187" s="11">
        <v>4</v>
      </c>
      <c r="K1187" s="12">
        <v>100</v>
      </c>
      <c r="L1187" s="11">
        <v>5</v>
      </c>
      <c r="M1187" s="12">
        <v>100</v>
      </c>
      <c r="N1187" s="56">
        <v>4</v>
      </c>
      <c r="O1187" s="57">
        <v>100</v>
      </c>
      <c r="P1187" s="56">
        <v>1</v>
      </c>
      <c r="Q1187" s="57">
        <v>100</v>
      </c>
      <c r="R1187" s="56">
        <v>11</v>
      </c>
      <c r="S1187" s="57">
        <v>100</v>
      </c>
      <c r="T1187" s="56"/>
      <c r="U1187" s="57"/>
      <c r="V1187" s="446" t="s">
        <v>28</v>
      </c>
      <c r="W1187" s="343" t="s">
        <v>7406</v>
      </c>
      <c r="X1187" s="343" t="s">
        <v>7406</v>
      </c>
      <c r="Y1187" s="343" t="s">
        <v>7406</v>
      </c>
      <c r="Z1187" s="343" t="s">
        <v>7406</v>
      </c>
      <c r="AA1187" s="343" t="s">
        <v>7406</v>
      </c>
      <c r="AB1187" s="343" t="s">
        <v>7406</v>
      </c>
      <c r="AC1187" s="343"/>
      <c r="AD1187" s="103"/>
    </row>
    <row r="1188" spans="1:30" ht="20.100000000000001" customHeight="1">
      <c r="A1188" s="9" t="s">
        <v>6038</v>
      </c>
      <c r="B1188" s="9" t="s">
        <v>676</v>
      </c>
      <c r="C1188" s="343" t="s">
        <v>7746</v>
      </c>
      <c r="D1188" s="119" t="s">
        <v>1459</v>
      </c>
      <c r="E1188" s="343" t="s">
        <v>7203</v>
      </c>
      <c r="F1188" s="11">
        <v>32</v>
      </c>
      <c r="G1188" s="12">
        <v>3.9751552795031055</v>
      </c>
      <c r="H1188" s="11">
        <v>33</v>
      </c>
      <c r="I1188" s="12">
        <v>3.9285714285714284</v>
      </c>
      <c r="J1188" s="11">
        <v>32</v>
      </c>
      <c r="K1188" s="12">
        <v>3.6655211912943875</v>
      </c>
      <c r="L1188" s="11">
        <v>31</v>
      </c>
      <c r="M1188" s="12">
        <v>3.6046511627906979</v>
      </c>
      <c r="N1188" s="56">
        <v>39</v>
      </c>
      <c r="O1188" s="57">
        <v>4.4982698961937713</v>
      </c>
      <c r="P1188" s="56">
        <v>40</v>
      </c>
      <c r="Q1188" s="57">
        <v>4.7393364928909953</v>
      </c>
      <c r="R1188" s="56">
        <v>42</v>
      </c>
      <c r="S1188" s="57">
        <v>4.8894062863795114</v>
      </c>
      <c r="T1188" s="56"/>
      <c r="U1188" s="57"/>
      <c r="V1188" s="446" t="s">
        <v>28</v>
      </c>
      <c r="W1188" s="343" t="s">
        <v>7406</v>
      </c>
      <c r="X1188" s="343" t="s">
        <v>7406</v>
      </c>
      <c r="Y1188" s="343" t="s">
        <v>7406</v>
      </c>
      <c r="Z1188" s="343" t="s">
        <v>7406</v>
      </c>
      <c r="AA1188" s="343" t="s">
        <v>7406</v>
      </c>
      <c r="AB1188" s="343" t="s">
        <v>7406</v>
      </c>
      <c r="AC1188" s="343"/>
      <c r="AD1188" s="9"/>
    </row>
    <row r="1189" spans="1:30" ht="20.100000000000001" customHeight="1">
      <c r="A1189" s="311"/>
      <c r="B1189" s="311"/>
      <c r="C1189" s="344"/>
      <c r="D1189" s="120" t="s">
        <v>1460</v>
      </c>
      <c r="E1189" s="344"/>
      <c r="F1189" s="313">
        <v>44</v>
      </c>
      <c r="G1189" s="314">
        <v>5.4658385093167698</v>
      </c>
      <c r="H1189" s="313">
        <v>54</v>
      </c>
      <c r="I1189" s="314">
        <v>6.4285714285714288</v>
      </c>
      <c r="J1189" s="313">
        <v>64</v>
      </c>
      <c r="K1189" s="314">
        <v>7.3310423825887749</v>
      </c>
      <c r="L1189" s="313">
        <v>69</v>
      </c>
      <c r="M1189" s="314">
        <v>8.0232558139534884</v>
      </c>
      <c r="N1189" s="315">
        <v>84</v>
      </c>
      <c r="O1189" s="316">
        <v>9.688581314878892</v>
      </c>
      <c r="P1189" s="315">
        <v>88</v>
      </c>
      <c r="Q1189" s="316">
        <v>10.42654028436019</v>
      </c>
      <c r="R1189" s="315">
        <v>120</v>
      </c>
      <c r="S1189" s="316">
        <v>13.969732246798603</v>
      </c>
      <c r="T1189" s="315"/>
      <c r="U1189" s="316"/>
      <c r="V1189" s="447"/>
      <c r="W1189" s="344"/>
      <c r="X1189" s="344"/>
      <c r="Y1189" s="344"/>
      <c r="Z1189" s="344"/>
      <c r="AA1189" s="344"/>
      <c r="AB1189" s="344"/>
      <c r="AC1189" s="344"/>
      <c r="AD1189" s="311"/>
    </row>
    <row r="1190" spans="1:30" ht="20.100000000000001" customHeight="1">
      <c r="A1190" s="311"/>
      <c r="B1190" s="311"/>
      <c r="C1190" s="344"/>
      <c r="D1190" s="120" t="s">
        <v>1461</v>
      </c>
      <c r="E1190" s="344"/>
      <c r="F1190" s="313">
        <v>729</v>
      </c>
      <c r="G1190" s="314">
        <v>90.559006211180119</v>
      </c>
      <c r="H1190" s="313">
        <v>753</v>
      </c>
      <c r="I1190" s="314">
        <v>89.642857142857139</v>
      </c>
      <c r="J1190" s="313">
        <v>777</v>
      </c>
      <c r="K1190" s="314">
        <v>89.003436426116835</v>
      </c>
      <c r="L1190" s="313">
        <v>760</v>
      </c>
      <c r="M1190" s="314">
        <v>88.372093023255815</v>
      </c>
      <c r="N1190" s="315">
        <v>744</v>
      </c>
      <c r="O1190" s="316">
        <v>85.813148788927336</v>
      </c>
      <c r="P1190" s="315">
        <v>716</v>
      </c>
      <c r="Q1190" s="316">
        <v>84.834123222748815</v>
      </c>
      <c r="R1190" s="315">
        <v>697</v>
      </c>
      <c r="S1190" s="316">
        <v>81</v>
      </c>
      <c r="T1190" s="315"/>
      <c r="U1190" s="316"/>
      <c r="V1190" s="447"/>
      <c r="W1190" s="344"/>
      <c r="X1190" s="344"/>
      <c r="Y1190" s="344"/>
      <c r="Z1190" s="344"/>
      <c r="AA1190" s="344"/>
      <c r="AB1190" s="344"/>
      <c r="AC1190" s="344"/>
      <c r="AD1190" s="311"/>
    </row>
    <row r="1191" spans="1:30" ht="20.100000000000001" customHeight="1">
      <c r="A1191" s="311"/>
      <c r="B1191" s="311"/>
      <c r="C1191" s="344"/>
      <c r="D1191" s="120" t="s">
        <v>7058</v>
      </c>
      <c r="E1191" s="344"/>
      <c r="F1191" s="313"/>
      <c r="G1191" s="314"/>
      <c r="H1191" s="313"/>
      <c r="I1191" s="314"/>
      <c r="J1191" s="313"/>
      <c r="K1191" s="314"/>
      <c r="L1191" s="313"/>
      <c r="M1191" s="314"/>
      <c r="N1191" s="315"/>
      <c r="O1191" s="316"/>
      <c r="P1191" s="315"/>
      <c r="Q1191" s="316"/>
      <c r="R1191" s="315"/>
      <c r="S1191" s="316"/>
      <c r="T1191" s="315"/>
      <c r="U1191" s="316"/>
      <c r="V1191" s="447"/>
      <c r="W1191" s="344"/>
      <c r="X1191" s="344"/>
      <c r="Y1191" s="344"/>
      <c r="Z1191" s="344"/>
      <c r="AA1191" s="344"/>
      <c r="AB1191" s="344"/>
      <c r="AC1191" s="344"/>
      <c r="AD1191" s="311"/>
    </row>
    <row r="1192" spans="1:30" ht="20.100000000000001" customHeight="1">
      <c r="A1192" s="311"/>
      <c r="B1192" s="311"/>
      <c r="C1192" s="344"/>
      <c r="D1192" s="120" t="s">
        <v>7314</v>
      </c>
      <c r="E1192" s="344"/>
      <c r="F1192" s="313"/>
      <c r="G1192" s="314"/>
      <c r="H1192" s="313"/>
      <c r="I1192" s="314"/>
      <c r="J1192" s="313"/>
      <c r="K1192" s="314"/>
      <c r="L1192" s="313"/>
      <c r="M1192" s="314"/>
      <c r="N1192" s="315"/>
      <c r="O1192" s="316"/>
      <c r="P1192" s="315"/>
      <c r="Q1192" s="316"/>
      <c r="R1192" s="315">
        <v>1</v>
      </c>
      <c r="S1192" s="316">
        <v>0.1</v>
      </c>
      <c r="T1192" s="315"/>
      <c r="U1192" s="316"/>
      <c r="V1192" s="447"/>
      <c r="W1192" s="344"/>
      <c r="X1192" s="344"/>
      <c r="Y1192" s="344"/>
      <c r="Z1192" s="344"/>
      <c r="AA1192" s="344"/>
      <c r="AB1192" s="344"/>
      <c r="AC1192" s="344"/>
      <c r="AD1192" s="311"/>
    </row>
    <row r="1193" spans="1:30" ht="20.100000000000001" customHeight="1">
      <c r="A1193" s="9" t="s">
        <v>6039</v>
      </c>
      <c r="B1193" s="9" t="s">
        <v>677</v>
      </c>
      <c r="C1193" s="343" t="s">
        <v>6040</v>
      </c>
      <c r="D1193" s="119" t="s">
        <v>1467</v>
      </c>
      <c r="E1193" s="343" t="s">
        <v>7203</v>
      </c>
      <c r="F1193" s="11">
        <v>12</v>
      </c>
      <c r="G1193" s="12">
        <v>15.789473684210526</v>
      </c>
      <c r="H1193" s="11">
        <v>11</v>
      </c>
      <c r="I1193" s="12">
        <v>12.64367816091954</v>
      </c>
      <c r="J1193" s="11">
        <v>11</v>
      </c>
      <c r="K1193" s="12">
        <v>11.458333333333332</v>
      </c>
      <c r="L1193" s="11">
        <v>11</v>
      </c>
      <c r="M1193" s="12">
        <v>11</v>
      </c>
      <c r="N1193" s="56">
        <v>15</v>
      </c>
      <c r="O1193" s="57">
        <v>12.195121951219512</v>
      </c>
      <c r="P1193" s="56">
        <v>15</v>
      </c>
      <c r="Q1193" s="57">
        <v>11.71875</v>
      </c>
      <c r="R1193" s="56">
        <v>33</v>
      </c>
      <c r="S1193" s="57">
        <v>20.37037037037037</v>
      </c>
      <c r="T1193" s="56"/>
      <c r="U1193" s="57"/>
      <c r="V1193" s="446" t="s">
        <v>28</v>
      </c>
      <c r="W1193" s="343" t="s">
        <v>7406</v>
      </c>
      <c r="X1193" s="343" t="s">
        <v>7406</v>
      </c>
      <c r="Y1193" s="343" t="s">
        <v>7406</v>
      </c>
      <c r="Z1193" s="343" t="s">
        <v>7406</v>
      </c>
      <c r="AA1193" s="343" t="s">
        <v>7406</v>
      </c>
      <c r="AB1193" s="343" t="s">
        <v>7406</v>
      </c>
      <c r="AC1193" s="343"/>
      <c r="AD1193" s="9"/>
    </row>
    <row r="1194" spans="1:30" ht="20.100000000000001" customHeight="1">
      <c r="A1194" s="311"/>
      <c r="B1194" s="311"/>
      <c r="C1194" s="344"/>
      <c r="D1194" s="120" t="s">
        <v>1468</v>
      </c>
      <c r="E1194" s="344"/>
      <c r="F1194" s="313">
        <v>9</v>
      </c>
      <c r="G1194" s="314">
        <v>11.842105263157896</v>
      </c>
      <c r="H1194" s="313">
        <v>12</v>
      </c>
      <c r="I1194" s="314">
        <v>13.793103448275861</v>
      </c>
      <c r="J1194" s="313">
        <v>9</v>
      </c>
      <c r="K1194" s="314">
        <v>9.375</v>
      </c>
      <c r="L1194" s="313">
        <v>14</v>
      </c>
      <c r="M1194" s="314">
        <v>14</v>
      </c>
      <c r="N1194" s="315">
        <v>12</v>
      </c>
      <c r="O1194" s="316">
        <v>9.7560975609756095</v>
      </c>
      <c r="P1194" s="315">
        <v>14</v>
      </c>
      <c r="Q1194" s="316">
        <v>10.9375</v>
      </c>
      <c r="R1194" s="315">
        <v>24</v>
      </c>
      <c r="S1194" s="316">
        <v>14.814814814814815</v>
      </c>
      <c r="T1194" s="315"/>
      <c r="U1194" s="316"/>
      <c r="V1194" s="447"/>
      <c r="W1194" s="344"/>
      <c r="X1194" s="344"/>
      <c r="Y1194" s="344"/>
      <c r="Z1194" s="344"/>
      <c r="AA1194" s="344"/>
      <c r="AB1194" s="344"/>
      <c r="AC1194" s="344"/>
      <c r="AD1194" s="311"/>
    </row>
    <row r="1195" spans="1:30" ht="20.100000000000001" customHeight="1">
      <c r="A1195" s="311"/>
      <c r="B1195" s="311"/>
      <c r="C1195" s="344"/>
      <c r="D1195" s="120" t="s">
        <v>1469</v>
      </c>
      <c r="E1195" s="344"/>
      <c r="F1195" s="313">
        <v>17</v>
      </c>
      <c r="G1195" s="314">
        <v>22.368421052631579</v>
      </c>
      <c r="H1195" s="313">
        <v>24</v>
      </c>
      <c r="I1195" s="314">
        <v>27.586206896551722</v>
      </c>
      <c r="J1195" s="313">
        <v>25</v>
      </c>
      <c r="K1195" s="314">
        <v>26.041666666666668</v>
      </c>
      <c r="L1195" s="313">
        <v>27</v>
      </c>
      <c r="M1195" s="314">
        <v>27</v>
      </c>
      <c r="N1195" s="315">
        <v>27</v>
      </c>
      <c r="O1195" s="316">
        <v>21.951219512195124</v>
      </c>
      <c r="P1195" s="315">
        <v>40</v>
      </c>
      <c r="Q1195" s="316">
        <v>31.25</v>
      </c>
      <c r="R1195" s="315">
        <v>45</v>
      </c>
      <c r="S1195" s="316">
        <v>27.777777777777779</v>
      </c>
      <c r="T1195" s="315"/>
      <c r="U1195" s="316"/>
      <c r="V1195" s="447"/>
      <c r="W1195" s="344"/>
      <c r="X1195" s="344"/>
      <c r="Y1195" s="344"/>
      <c r="Z1195" s="344"/>
      <c r="AA1195" s="344"/>
      <c r="AB1195" s="344"/>
      <c r="AC1195" s="344"/>
      <c r="AD1195" s="311"/>
    </row>
    <row r="1196" spans="1:30" ht="20.100000000000001" customHeight="1">
      <c r="A1196" s="311"/>
      <c r="B1196" s="311"/>
      <c r="C1196" s="344"/>
      <c r="D1196" s="120" t="s">
        <v>1470</v>
      </c>
      <c r="E1196" s="344"/>
      <c r="F1196" s="313">
        <v>31</v>
      </c>
      <c r="G1196" s="314">
        <v>40.789473684210527</v>
      </c>
      <c r="H1196" s="313">
        <v>37</v>
      </c>
      <c r="I1196" s="314">
        <v>42.52873563218391</v>
      </c>
      <c r="J1196" s="313">
        <v>50</v>
      </c>
      <c r="K1196" s="314">
        <v>52.083333333333336</v>
      </c>
      <c r="L1196" s="313">
        <v>47</v>
      </c>
      <c r="M1196" s="314">
        <v>47</v>
      </c>
      <c r="N1196" s="315">
        <v>68</v>
      </c>
      <c r="O1196" s="316">
        <v>55.284552845528452</v>
      </c>
      <c r="P1196" s="315">
        <v>59</v>
      </c>
      <c r="Q1196" s="316">
        <v>46.09375</v>
      </c>
      <c r="R1196" s="315">
        <v>52</v>
      </c>
      <c r="S1196" s="316">
        <v>32.098765432098766</v>
      </c>
      <c r="T1196" s="315"/>
      <c r="U1196" s="316"/>
      <c r="V1196" s="447"/>
      <c r="W1196" s="344"/>
      <c r="X1196" s="344"/>
      <c r="Y1196" s="344"/>
      <c r="Z1196" s="344"/>
      <c r="AA1196" s="344"/>
      <c r="AB1196" s="344"/>
      <c r="AC1196" s="344"/>
      <c r="AD1196" s="311"/>
    </row>
    <row r="1197" spans="1:30" ht="20.100000000000001" customHeight="1">
      <c r="A1197" s="311"/>
      <c r="B1197" s="311"/>
      <c r="C1197" s="344"/>
      <c r="D1197" s="120" t="s">
        <v>1885</v>
      </c>
      <c r="E1197" s="344"/>
      <c r="F1197" s="313">
        <v>7</v>
      </c>
      <c r="G1197" s="314">
        <v>9.2105263157894743</v>
      </c>
      <c r="H1197" s="313">
        <v>3</v>
      </c>
      <c r="I1197" s="314">
        <v>3.4482758620689653</v>
      </c>
      <c r="J1197" s="313">
        <v>1</v>
      </c>
      <c r="K1197" s="314">
        <v>1.0416666666666665</v>
      </c>
      <c r="L1197" s="313">
        <v>1</v>
      </c>
      <c r="M1197" s="314">
        <v>1</v>
      </c>
      <c r="N1197" s="315">
        <v>1</v>
      </c>
      <c r="O1197" s="316">
        <v>0.81300813008130079</v>
      </c>
      <c r="P1197" s="315"/>
      <c r="Q1197" s="316"/>
      <c r="R1197" s="315">
        <v>8</v>
      </c>
      <c r="S1197" s="316">
        <v>4.9382716049382713</v>
      </c>
      <c r="T1197" s="315"/>
      <c r="U1197" s="316"/>
      <c r="V1197" s="447"/>
      <c r="W1197" s="344"/>
      <c r="X1197" s="344"/>
      <c r="Y1197" s="344"/>
      <c r="Z1197" s="344"/>
      <c r="AA1197" s="344"/>
      <c r="AB1197" s="344"/>
      <c r="AC1197" s="344"/>
      <c r="AD1197" s="311"/>
    </row>
    <row r="1198" spans="1:30" ht="20.100000000000001" customHeight="1">
      <c r="A1198" s="311"/>
      <c r="B1198" s="311"/>
      <c r="C1198" s="344"/>
      <c r="D1198" s="120" t="s">
        <v>7058</v>
      </c>
      <c r="E1198" s="344"/>
      <c r="F1198" s="313"/>
      <c r="G1198" s="314"/>
      <c r="H1198" s="313"/>
      <c r="I1198" s="314"/>
      <c r="J1198" s="313"/>
      <c r="K1198" s="314"/>
      <c r="L1198" s="313"/>
      <c r="M1198" s="314"/>
      <c r="N1198" s="315"/>
      <c r="O1198" s="316"/>
      <c r="P1198" s="315"/>
      <c r="Q1198" s="316"/>
      <c r="R1198" s="315"/>
      <c r="S1198" s="316"/>
      <c r="T1198" s="315"/>
      <c r="U1198" s="316"/>
      <c r="V1198" s="447"/>
      <c r="W1198" s="344"/>
      <c r="X1198" s="344"/>
      <c r="Y1198" s="344"/>
      <c r="Z1198" s="344"/>
      <c r="AA1198" s="344"/>
      <c r="AB1198" s="344"/>
      <c r="AC1198" s="344"/>
      <c r="AD1198" s="311"/>
    </row>
    <row r="1199" spans="1:30" ht="20.100000000000001" customHeight="1">
      <c r="A1199" s="311"/>
      <c r="B1199" s="311"/>
      <c r="C1199" s="344"/>
      <c r="D1199" s="120" t="s">
        <v>7314</v>
      </c>
      <c r="E1199" s="344"/>
      <c r="F1199" s="313"/>
      <c r="G1199" s="314"/>
      <c r="H1199" s="313"/>
      <c r="I1199" s="314"/>
      <c r="J1199" s="313"/>
      <c r="K1199" s="314"/>
      <c r="L1199" s="313"/>
      <c r="M1199" s="314"/>
      <c r="N1199" s="315"/>
      <c r="O1199" s="316"/>
      <c r="P1199" s="315"/>
      <c r="Q1199" s="316"/>
      <c r="R1199" s="315"/>
      <c r="S1199" s="316"/>
      <c r="T1199" s="315"/>
      <c r="U1199" s="316"/>
      <c r="V1199" s="447"/>
      <c r="W1199" s="344"/>
      <c r="X1199" s="344"/>
      <c r="Y1199" s="344"/>
      <c r="Z1199" s="344"/>
      <c r="AA1199" s="344"/>
      <c r="AB1199" s="344"/>
      <c r="AC1199" s="344"/>
      <c r="AD1199" s="311"/>
    </row>
    <row r="1200" spans="1:30" ht="20.100000000000001" customHeight="1">
      <c r="A1200" s="9" t="s">
        <v>6041</v>
      </c>
      <c r="B1200" s="9" t="s">
        <v>678</v>
      </c>
      <c r="C1200" s="343" t="s">
        <v>6040</v>
      </c>
      <c r="D1200" s="119" t="s">
        <v>1467</v>
      </c>
      <c r="E1200" s="343" t="s">
        <v>7203</v>
      </c>
      <c r="F1200" s="11"/>
      <c r="G1200" s="12"/>
      <c r="H1200" s="11"/>
      <c r="I1200" s="12"/>
      <c r="J1200" s="11"/>
      <c r="K1200" s="12"/>
      <c r="L1200" s="11"/>
      <c r="M1200" s="12"/>
      <c r="N1200" s="56">
        <v>1</v>
      </c>
      <c r="O1200" s="57">
        <v>11.111111111111111</v>
      </c>
      <c r="P1200" s="56">
        <v>1</v>
      </c>
      <c r="Q1200" s="57">
        <v>7.1428571428571432</v>
      </c>
      <c r="R1200" s="56"/>
      <c r="S1200" s="57"/>
      <c r="T1200" s="56"/>
      <c r="U1200" s="57"/>
      <c r="V1200" s="446" t="s">
        <v>28</v>
      </c>
      <c r="W1200" s="343" t="s">
        <v>7406</v>
      </c>
      <c r="X1200" s="343" t="s">
        <v>7406</v>
      </c>
      <c r="Y1200" s="343" t="s">
        <v>7406</v>
      </c>
      <c r="Z1200" s="343" t="s">
        <v>7406</v>
      </c>
      <c r="AA1200" s="343" t="s">
        <v>7406</v>
      </c>
      <c r="AB1200" s="343" t="s">
        <v>7406</v>
      </c>
      <c r="AC1200" s="343"/>
      <c r="AD1200" s="9"/>
    </row>
    <row r="1201" spans="1:30" ht="20.100000000000001" customHeight="1">
      <c r="A1201" s="311"/>
      <c r="B1201" s="311"/>
      <c r="C1201" s="344"/>
      <c r="D1201" s="120" t="s">
        <v>1468</v>
      </c>
      <c r="E1201" s="344"/>
      <c r="F1201" s="313">
        <v>2</v>
      </c>
      <c r="G1201" s="314">
        <v>25</v>
      </c>
      <c r="H1201" s="313">
        <v>1</v>
      </c>
      <c r="I1201" s="314">
        <v>16.666666666666668</v>
      </c>
      <c r="J1201" s="313">
        <v>1</v>
      </c>
      <c r="K1201" s="314">
        <v>10</v>
      </c>
      <c r="L1201" s="313">
        <v>2</v>
      </c>
      <c r="M1201" s="314">
        <v>20</v>
      </c>
      <c r="N1201" s="315">
        <v>3</v>
      </c>
      <c r="O1201" s="316">
        <v>33.333333333333336</v>
      </c>
      <c r="P1201" s="315">
        <v>4</v>
      </c>
      <c r="Q1201" s="316">
        <v>28.571428571428573</v>
      </c>
      <c r="R1201" s="315">
        <v>4</v>
      </c>
      <c r="S1201" s="316">
        <v>26.666666666666668</v>
      </c>
      <c r="T1201" s="315"/>
      <c r="U1201" s="316"/>
      <c r="V1201" s="447"/>
      <c r="W1201" s="344"/>
      <c r="X1201" s="344"/>
      <c r="Y1201" s="344"/>
      <c r="Z1201" s="344"/>
      <c r="AA1201" s="344"/>
      <c r="AB1201" s="344"/>
      <c r="AC1201" s="344"/>
      <c r="AD1201" s="311"/>
    </row>
    <row r="1202" spans="1:30" ht="20.100000000000001" customHeight="1">
      <c r="A1202" s="311"/>
      <c r="B1202" s="311"/>
      <c r="C1202" s="344"/>
      <c r="D1202" s="120" t="s">
        <v>1469</v>
      </c>
      <c r="E1202" s="344"/>
      <c r="F1202" s="313">
        <v>2</v>
      </c>
      <c r="G1202" s="314">
        <v>25</v>
      </c>
      <c r="H1202" s="313">
        <v>2</v>
      </c>
      <c r="I1202" s="314">
        <v>33.333333333333336</v>
      </c>
      <c r="J1202" s="313">
        <v>3</v>
      </c>
      <c r="K1202" s="314">
        <v>30</v>
      </c>
      <c r="L1202" s="313">
        <v>1</v>
      </c>
      <c r="M1202" s="314">
        <v>10</v>
      </c>
      <c r="N1202" s="315">
        <v>2</v>
      </c>
      <c r="O1202" s="316">
        <v>22.222222222222221</v>
      </c>
      <c r="P1202" s="315">
        <v>1</v>
      </c>
      <c r="Q1202" s="316">
        <v>7.1428571428571432</v>
      </c>
      <c r="R1202" s="315">
        <v>4</v>
      </c>
      <c r="S1202" s="316">
        <v>26.666666666666668</v>
      </c>
      <c r="T1202" s="315"/>
      <c r="U1202" s="316"/>
      <c r="V1202" s="447"/>
      <c r="W1202" s="344"/>
      <c r="X1202" s="344"/>
      <c r="Y1202" s="344"/>
      <c r="Z1202" s="344"/>
      <c r="AA1202" s="344"/>
      <c r="AB1202" s="344"/>
      <c r="AC1202" s="344"/>
      <c r="AD1202" s="311"/>
    </row>
    <row r="1203" spans="1:30" ht="20.100000000000001" customHeight="1">
      <c r="A1203" s="311"/>
      <c r="B1203" s="311"/>
      <c r="C1203" s="344"/>
      <c r="D1203" s="120" t="s">
        <v>1470</v>
      </c>
      <c r="E1203" s="344"/>
      <c r="F1203" s="313">
        <v>4</v>
      </c>
      <c r="G1203" s="314">
        <v>50</v>
      </c>
      <c r="H1203" s="313">
        <v>3</v>
      </c>
      <c r="I1203" s="314">
        <v>50</v>
      </c>
      <c r="J1203" s="313">
        <v>6</v>
      </c>
      <c r="K1203" s="314">
        <v>60</v>
      </c>
      <c r="L1203" s="313">
        <v>6</v>
      </c>
      <c r="M1203" s="314">
        <v>60</v>
      </c>
      <c r="N1203" s="315">
        <v>3</v>
      </c>
      <c r="O1203" s="316">
        <v>33.333333333333336</v>
      </c>
      <c r="P1203" s="315">
        <v>8</v>
      </c>
      <c r="Q1203" s="316">
        <v>57.142857142857146</v>
      </c>
      <c r="R1203" s="315">
        <v>6</v>
      </c>
      <c r="S1203" s="316">
        <v>40</v>
      </c>
      <c r="T1203" s="315"/>
      <c r="U1203" s="316"/>
      <c r="V1203" s="447"/>
      <c r="W1203" s="344"/>
      <c r="X1203" s="344"/>
      <c r="Y1203" s="344"/>
      <c r="Z1203" s="344"/>
      <c r="AA1203" s="344"/>
      <c r="AB1203" s="344"/>
      <c r="AC1203" s="344"/>
      <c r="AD1203" s="311"/>
    </row>
    <row r="1204" spans="1:30" ht="20.100000000000001" customHeight="1">
      <c r="A1204" s="311"/>
      <c r="B1204" s="311"/>
      <c r="C1204" s="344"/>
      <c r="D1204" s="120" t="s">
        <v>1885</v>
      </c>
      <c r="E1204" s="344"/>
      <c r="F1204" s="313"/>
      <c r="G1204" s="314"/>
      <c r="H1204" s="313"/>
      <c r="I1204" s="314"/>
      <c r="J1204" s="313"/>
      <c r="K1204" s="314"/>
      <c r="L1204" s="313">
        <v>1</v>
      </c>
      <c r="M1204" s="314">
        <v>10</v>
      </c>
      <c r="N1204" s="315"/>
      <c r="O1204" s="316"/>
      <c r="P1204" s="315"/>
      <c r="Q1204" s="316"/>
      <c r="R1204" s="315">
        <v>1</v>
      </c>
      <c r="S1204" s="316">
        <v>6.666666666666667</v>
      </c>
      <c r="T1204" s="315"/>
      <c r="U1204" s="316"/>
      <c r="V1204" s="447"/>
      <c r="W1204" s="344"/>
      <c r="X1204" s="344"/>
      <c r="Y1204" s="344"/>
      <c r="Z1204" s="344"/>
      <c r="AA1204" s="344"/>
      <c r="AB1204" s="344"/>
      <c r="AC1204" s="344"/>
      <c r="AD1204" s="311"/>
    </row>
    <row r="1205" spans="1:30" ht="20.100000000000001" customHeight="1">
      <c r="A1205" s="311"/>
      <c r="B1205" s="311"/>
      <c r="C1205" s="344"/>
      <c r="D1205" s="120" t="s">
        <v>7058</v>
      </c>
      <c r="E1205" s="344"/>
      <c r="F1205" s="313"/>
      <c r="G1205" s="314"/>
      <c r="H1205" s="313"/>
      <c r="I1205" s="314"/>
      <c r="J1205" s="313"/>
      <c r="K1205" s="314"/>
      <c r="L1205" s="313"/>
      <c r="M1205" s="314"/>
      <c r="N1205" s="315"/>
      <c r="O1205" s="316"/>
      <c r="P1205" s="315"/>
      <c r="Q1205" s="316"/>
      <c r="R1205" s="315"/>
      <c r="S1205" s="316"/>
      <c r="T1205" s="315"/>
      <c r="U1205" s="316"/>
      <c r="V1205" s="447"/>
      <c r="W1205" s="344"/>
      <c r="X1205" s="344"/>
      <c r="Y1205" s="344"/>
      <c r="Z1205" s="344"/>
      <c r="AA1205" s="344"/>
      <c r="AB1205" s="344"/>
      <c r="AC1205" s="344"/>
      <c r="AD1205" s="311"/>
    </row>
    <row r="1206" spans="1:30" ht="20.100000000000001" customHeight="1">
      <c r="A1206" s="311"/>
      <c r="B1206" s="311"/>
      <c r="C1206" s="344"/>
      <c r="D1206" s="120" t="s">
        <v>7314</v>
      </c>
      <c r="E1206" s="344"/>
      <c r="F1206" s="313"/>
      <c r="G1206" s="314"/>
      <c r="H1206" s="313"/>
      <c r="I1206" s="314"/>
      <c r="J1206" s="313"/>
      <c r="K1206" s="314"/>
      <c r="L1206" s="313"/>
      <c r="M1206" s="314"/>
      <c r="N1206" s="315"/>
      <c r="O1206" s="316"/>
      <c r="P1206" s="315"/>
      <c r="Q1206" s="316"/>
      <c r="R1206" s="315"/>
      <c r="S1206" s="316"/>
      <c r="T1206" s="315"/>
      <c r="U1206" s="316"/>
      <c r="V1206" s="447"/>
      <c r="W1206" s="344"/>
      <c r="X1206" s="344"/>
      <c r="Y1206" s="344"/>
      <c r="Z1206" s="344"/>
      <c r="AA1206" s="344"/>
      <c r="AB1206" s="344"/>
      <c r="AC1206" s="344"/>
      <c r="AD1206" s="311"/>
    </row>
    <row r="1207" spans="1:30" ht="20.100000000000001" customHeight="1">
      <c r="A1207" s="9" t="s">
        <v>6042</v>
      </c>
      <c r="B1207" s="9" t="s">
        <v>679</v>
      </c>
      <c r="C1207" s="343" t="s">
        <v>6040</v>
      </c>
      <c r="D1207" s="119" t="s">
        <v>1467</v>
      </c>
      <c r="E1207" s="343" t="s">
        <v>7203</v>
      </c>
      <c r="F1207" s="11"/>
      <c r="G1207" s="12"/>
      <c r="H1207" s="11"/>
      <c r="I1207" s="12"/>
      <c r="J1207" s="11"/>
      <c r="K1207" s="12"/>
      <c r="L1207" s="11"/>
      <c r="M1207" s="12"/>
      <c r="N1207" s="56"/>
      <c r="O1207" s="57"/>
      <c r="P1207" s="56"/>
      <c r="Q1207" s="57"/>
      <c r="R1207" s="56"/>
      <c r="S1207" s="57"/>
      <c r="T1207" s="56"/>
      <c r="U1207" s="57"/>
      <c r="V1207" s="446" t="s">
        <v>28</v>
      </c>
      <c r="W1207" s="343" t="s">
        <v>7406</v>
      </c>
      <c r="X1207" s="343" t="s">
        <v>7406</v>
      </c>
      <c r="Y1207" s="343" t="s">
        <v>7406</v>
      </c>
      <c r="Z1207" s="343" t="s">
        <v>7406</v>
      </c>
      <c r="AA1207" s="343" t="s">
        <v>7406</v>
      </c>
      <c r="AB1207" s="343" t="s">
        <v>7406</v>
      </c>
      <c r="AC1207" s="343"/>
      <c r="AD1207" s="9"/>
    </row>
    <row r="1208" spans="1:30" ht="20.100000000000001" customHeight="1">
      <c r="A1208" s="311"/>
      <c r="B1208" s="311"/>
      <c r="C1208" s="344"/>
      <c r="D1208" s="120" t="s">
        <v>1468</v>
      </c>
      <c r="E1208" s="344"/>
      <c r="F1208" s="313">
        <v>1</v>
      </c>
      <c r="G1208" s="314">
        <v>25</v>
      </c>
      <c r="H1208" s="313">
        <v>1</v>
      </c>
      <c r="I1208" s="314">
        <v>33.333333333333336</v>
      </c>
      <c r="J1208" s="313">
        <v>1</v>
      </c>
      <c r="K1208" s="314">
        <v>33.333333333333336</v>
      </c>
      <c r="L1208" s="313"/>
      <c r="M1208" s="314"/>
      <c r="N1208" s="315"/>
      <c r="O1208" s="316"/>
      <c r="P1208" s="315">
        <v>1</v>
      </c>
      <c r="Q1208" s="316">
        <v>20</v>
      </c>
      <c r="R1208" s="315"/>
      <c r="S1208" s="316"/>
      <c r="T1208" s="315"/>
      <c r="U1208" s="316"/>
      <c r="V1208" s="447"/>
      <c r="W1208" s="344"/>
      <c r="X1208" s="344"/>
      <c r="Y1208" s="344"/>
      <c r="Z1208" s="344"/>
      <c r="AA1208" s="344"/>
      <c r="AB1208" s="344"/>
      <c r="AC1208" s="344"/>
      <c r="AD1208" s="311"/>
    </row>
    <row r="1209" spans="1:30" ht="20.100000000000001" customHeight="1">
      <c r="A1209" s="311"/>
      <c r="B1209" s="311"/>
      <c r="C1209" s="344"/>
      <c r="D1209" s="120" t="s">
        <v>1469</v>
      </c>
      <c r="E1209" s="344"/>
      <c r="F1209" s="313">
        <v>1</v>
      </c>
      <c r="G1209" s="314">
        <v>25</v>
      </c>
      <c r="H1209" s="313">
        <v>1</v>
      </c>
      <c r="I1209" s="314">
        <v>33.333333333333336</v>
      </c>
      <c r="J1209" s="313"/>
      <c r="K1209" s="314"/>
      <c r="L1209" s="313"/>
      <c r="M1209" s="314"/>
      <c r="N1209" s="315"/>
      <c r="O1209" s="316"/>
      <c r="P1209" s="315">
        <v>1</v>
      </c>
      <c r="Q1209" s="316">
        <v>20</v>
      </c>
      <c r="R1209" s="315">
        <v>1</v>
      </c>
      <c r="S1209" s="316">
        <v>33.333333333333336</v>
      </c>
      <c r="T1209" s="315"/>
      <c r="U1209" s="316"/>
      <c r="V1209" s="447"/>
      <c r="W1209" s="344"/>
      <c r="X1209" s="344"/>
      <c r="Y1209" s="344"/>
      <c r="Z1209" s="344"/>
      <c r="AA1209" s="344"/>
      <c r="AB1209" s="344"/>
      <c r="AC1209" s="344"/>
      <c r="AD1209" s="311"/>
    </row>
    <row r="1210" spans="1:30" ht="20.100000000000001" customHeight="1">
      <c r="A1210" s="311"/>
      <c r="B1210" s="311"/>
      <c r="C1210" s="344"/>
      <c r="D1210" s="120" t="s">
        <v>1470</v>
      </c>
      <c r="E1210" s="344"/>
      <c r="F1210" s="313">
        <v>1</v>
      </c>
      <c r="G1210" s="314">
        <v>25</v>
      </c>
      <c r="H1210" s="313"/>
      <c r="I1210" s="314"/>
      <c r="J1210" s="313">
        <v>2</v>
      </c>
      <c r="K1210" s="314">
        <v>66.666666666666671</v>
      </c>
      <c r="L1210" s="313">
        <v>2</v>
      </c>
      <c r="M1210" s="314">
        <v>100</v>
      </c>
      <c r="N1210" s="315">
        <v>3</v>
      </c>
      <c r="O1210" s="316">
        <v>100</v>
      </c>
      <c r="P1210" s="315">
        <v>3</v>
      </c>
      <c r="Q1210" s="316">
        <v>60</v>
      </c>
      <c r="R1210" s="315">
        <v>2</v>
      </c>
      <c r="S1210" s="316">
        <v>66.666666666666671</v>
      </c>
      <c r="T1210" s="315"/>
      <c r="U1210" s="316"/>
      <c r="V1210" s="447"/>
      <c r="W1210" s="344"/>
      <c r="X1210" s="344"/>
      <c r="Y1210" s="344"/>
      <c r="Z1210" s="344"/>
      <c r="AA1210" s="344"/>
      <c r="AB1210" s="344"/>
      <c r="AC1210" s="344"/>
      <c r="AD1210" s="311"/>
    </row>
    <row r="1211" spans="1:30" ht="20.100000000000001" customHeight="1">
      <c r="A1211" s="311"/>
      <c r="B1211" s="311"/>
      <c r="C1211" s="344"/>
      <c r="D1211" s="120" t="s">
        <v>1885</v>
      </c>
      <c r="E1211" s="344"/>
      <c r="F1211" s="313">
        <v>1</v>
      </c>
      <c r="G1211" s="314">
        <v>25</v>
      </c>
      <c r="H1211" s="313">
        <v>1</v>
      </c>
      <c r="I1211" s="314">
        <v>33.333333333333336</v>
      </c>
      <c r="J1211" s="313"/>
      <c r="K1211" s="314"/>
      <c r="L1211" s="313"/>
      <c r="M1211" s="314"/>
      <c r="N1211" s="315"/>
      <c r="O1211" s="316"/>
      <c r="P1211" s="315"/>
      <c r="Q1211" s="316"/>
      <c r="R1211" s="315"/>
      <c r="S1211" s="316"/>
      <c r="T1211" s="315"/>
      <c r="U1211" s="316"/>
      <c r="V1211" s="447"/>
      <c r="W1211" s="344"/>
      <c r="X1211" s="344"/>
      <c r="Y1211" s="344"/>
      <c r="Z1211" s="344"/>
      <c r="AA1211" s="344"/>
      <c r="AB1211" s="344"/>
      <c r="AC1211" s="344"/>
      <c r="AD1211" s="311"/>
    </row>
    <row r="1212" spans="1:30" ht="20.100000000000001" customHeight="1">
      <c r="A1212" s="311"/>
      <c r="B1212" s="311"/>
      <c r="C1212" s="344"/>
      <c r="D1212" s="120" t="s">
        <v>7058</v>
      </c>
      <c r="E1212" s="344"/>
      <c r="F1212" s="313"/>
      <c r="G1212" s="314"/>
      <c r="H1212" s="313"/>
      <c r="I1212" s="314"/>
      <c r="J1212" s="313"/>
      <c r="K1212" s="314"/>
      <c r="L1212" s="313"/>
      <c r="M1212" s="314"/>
      <c r="N1212" s="315"/>
      <c r="O1212" s="316"/>
      <c r="P1212" s="315"/>
      <c r="Q1212" s="316"/>
      <c r="R1212" s="315"/>
      <c r="S1212" s="316"/>
      <c r="T1212" s="315"/>
      <c r="U1212" s="316"/>
      <c r="V1212" s="447"/>
      <c r="W1212" s="344"/>
      <c r="X1212" s="344"/>
      <c r="Y1212" s="344"/>
      <c r="Z1212" s="344"/>
      <c r="AA1212" s="344"/>
      <c r="AB1212" s="344"/>
      <c r="AC1212" s="344"/>
      <c r="AD1212" s="311"/>
    </row>
    <row r="1213" spans="1:30" ht="20.100000000000001" customHeight="1">
      <c r="A1213" s="311"/>
      <c r="B1213" s="311"/>
      <c r="C1213" s="344"/>
      <c r="D1213" s="120" t="s">
        <v>7314</v>
      </c>
      <c r="E1213" s="344"/>
      <c r="F1213" s="313"/>
      <c r="G1213" s="314"/>
      <c r="H1213" s="313"/>
      <c r="I1213" s="314"/>
      <c r="J1213" s="313"/>
      <c r="K1213" s="314"/>
      <c r="L1213" s="313"/>
      <c r="M1213" s="314"/>
      <c r="N1213" s="315"/>
      <c r="O1213" s="316"/>
      <c r="P1213" s="315"/>
      <c r="Q1213" s="316"/>
      <c r="R1213" s="315"/>
      <c r="S1213" s="316"/>
      <c r="T1213" s="315"/>
      <c r="U1213" s="316"/>
      <c r="V1213" s="447"/>
      <c r="W1213" s="344"/>
      <c r="X1213" s="344"/>
      <c r="Y1213" s="344"/>
      <c r="Z1213" s="344"/>
      <c r="AA1213" s="344"/>
      <c r="AB1213" s="344"/>
      <c r="AC1213" s="344"/>
      <c r="AD1213" s="311"/>
    </row>
    <row r="1214" spans="1:30" ht="20.100000000000001" customHeight="1">
      <c r="A1214" s="9" t="s">
        <v>6043</v>
      </c>
      <c r="B1214" s="9" t="s">
        <v>680</v>
      </c>
      <c r="C1214" s="343" t="s">
        <v>6040</v>
      </c>
      <c r="D1214" s="119" t="s">
        <v>1467</v>
      </c>
      <c r="E1214" s="343" t="s">
        <v>7203</v>
      </c>
      <c r="F1214" s="11"/>
      <c r="G1214" s="12"/>
      <c r="H1214" s="11"/>
      <c r="I1214" s="12"/>
      <c r="J1214" s="11"/>
      <c r="K1214" s="12"/>
      <c r="L1214" s="11"/>
      <c r="M1214" s="12"/>
      <c r="N1214" s="56"/>
      <c r="O1214" s="57"/>
      <c r="P1214" s="56"/>
      <c r="Q1214" s="57"/>
      <c r="R1214" s="56"/>
      <c r="S1214" s="57"/>
      <c r="T1214" s="56"/>
      <c r="U1214" s="57"/>
      <c r="V1214" s="446" t="s">
        <v>28</v>
      </c>
      <c r="W1214" s="343" t="s">
        <v>7406</v>
      </c>
      <c r="X1214" s="343" t="s">
        <v>7406</v>
      </c>
      <c r="Y1214" s="343" t="s">
        <v>7406</v>
      </c>
      <c r="Z1214" s="343" t="s">
        <v>7406</v>
      </c>
      <c r="AA1214" s="343" t="s">
        <v>7406</v>
      </c>
      <c r="AB1214" s="343" t="s">
        <v>7406</v>
      </c>
      <c r="AC1214" s="343"/>
      <c r="AD1214" s="9"/>
    </row>
    <row r="1215" spans="1:30" ht="20.100000000000001" customHeight="1">
      <c r="A1215" s="311"/>
      <c r="B1215" s="311"/>
      <c r="C1215" s="344"/>
      <c r="D1215" s="120" t="s">
        <v>1468</v>
      </c>
      <c r="E1215" s="344"/>
      <c r="F1215" s="313"/>
      <c r="G1215" s="314"/>
      <c r="H1215" s="313"/>
      <c r="I1215" s="314"/>
      <c r="J1215" s="313"/>
      <c r="K1215" s="314"/>
      <c r="L1215" s="313"/>
      <c r="M1215" s="314"/>
      <c r="N1215" s="315"/>
      <c r="O1215" s="316"/>
      <c r="P1215" s="315"/>
      <c r="Q1215" s="316"/>
      <c r="R1215" s="315"/>
      <c r="S1215" s="316"/>
      <c r="T1215" s="315"/>
      <c r="U1215" s="316"/>
      <c r="V1215" s="447"/>
      <c r="W1215" s="344"/>
      <c r="X1215" s="344"/>
      <c r="Y1215" s="344"/>
      <c r="Z1215" s="344"/>
      <c r="AA1215" s="344"/>
      <c r="AB1215" s="344"/>
      <c r="AC1215" s="344"/>
      <c r="AD1215" s="311"/>
    </row>
    <row r="1216" spans="1:30" ht="20.100000000000001" customHeight="1">
      <c r="A1216" s="311"/>
      <c r="B1216" s="311"/>
      <c r="C1216" s="344"/>
      <c r="D1216" s="120" t="s">
        <v>1469</v>
      </c>
      <c r="E1216" s="344"/>
      <c r="F1216" s="313"/>
      <c r="G1216" s="314"/>
      <c r="H1216" s="313"/>
      <c r="I1216" s="314"/>
      <c r="J1216" s="313"/>
      <c r="K1216" s="314"/>
      <c r="L1216" s="313"/>
      <c r="M1216" s="314"/>
      <c r="N1216" s="315"/>
      <c r="O1216" s="316"/>
      <c r="P1216" s="315"/>
      <c r="Q1216" s="316"/>
      <c r="R1216" s="315"/>
      <c r="S1216" s="316"/>
      <c r="T1216" s="315"/>
      <c r="U1216" s="316"/>
      <c r="V1216" s="447"/>
      <c r="W1216" s="344"/>
      <c r="X1216" s="344"/>
      <c r="Y1216" s="344"/>
      <c r="Z1216" s="344"/>
      <c r="AA1216" s="344"/>
      <c r="AB1216" s="344"/>
      <c r="AC1216" s="344"/>
      <c r="AD1216" s="311"/>
    </row>
    <row r="1217" spans="1:30" ht="20.100000000000001" customHeight="1">
      <c r="A1217" s="311"/>
      <c r="B1217" s="311"/>
      <c r="C1217" s="344"/>
      <c r="D1217" s="120" t="s">
        <v>1470</v>
      </c>
      <c r="E1217" s="344"/>
      <c r="F1217" s="313"/>
      <c r="G1217" s="314"/>
      <c r="H1217" s="313"/>
      <c r="I1217" s="314"/>
      <c r="J1217" s="313"/>
      <c r="K1217" s="314"/>
      <c r="L1217" s="313"/>
      <c r="M1217" s="314"/>
      <c r="N1217" s="315"/>
      <c r="O1217" s="316"/>
      <c r="P1217" s="315">
        <v>1</v>
      </c>
      <c r="Q1217" s="316">
        <v>100</v>
      </c>
      <c r="R1217" s="315"/>
      <c r="S1217" s="316"/>
      <c r="T1217" s="315"/>
      <c r="U1217" s="316"/>
      <c r="V1217" s="447"/>
      <c r="W1217" s="344"/>
      <c r="X1217" s="344"/>
      <c r="Y1217" s="344"/>
      <c r="Z1217" s="344"/>
      <c r="AA1217" s="344"/>
      <c r="AB1217" s="344"/>
      <c r="AC1217" s="344"/>
      <c r="AD1217" s="311"/>
    </row>
    <row r="1218" spans="1:30" ht="20.100000000000001" customHeight="1">
      <c r="A1218" s="311"/>
      <c r="B1218" s="311"/>
      <c r="C1218" s="344"/>
      <c r="D1218" s="120" t="s">
        <v>1885</v>
      </c>
      <c r="E1218" s="344"/>
      <c r="F1218" s="313"/>
      <c r="G1218" s="314"/>
      <c r="H1218" s="313"/>
      <c r="I1218" s="314"/>
      <c r="J1218" s="313"/>
      <c r="K1218" s="314"/>
      <c r="L1218" s="313"/>
      <c r="M1218" s="314"/>
      <c r="N1218" s="315"/>
      <c r="O1218" s="316"/>
      <c r="P1218" s="315"/>
      <c r="Q1218" s="316"/>
      <c r="R1218" s="315"/>
      <c r="S1218" s="316"/>
      <c r="T1218" s="315"/>
      <c r="U1218" s="316"/>
      <c r="V1218" s="447"/>
      <c r="W1218" s="344"/>
      <c r="X1218" s="344"/>
      <c r="Y1218" s="344"/>
      <c r="Z1218" s="344"/>
      <c r="AA1218" s="344"/>
      <c r="AB1218" s="344"/>
      <c r="AC1218" s="344"/>
      <c r="AD1218" s="311"/>
    </row>
    <row r="1219" spans="1:30" ht="20.100000000000001" customHeight="1">
      <c r="A1219" s="311"/>
      <c r="B1219" s="311"/>
      <c r="C1219" s="344"/>
      <c r="D1219" s="120" t="s">
        <v>7058</v>
      </c>
      <c r="E1219" s="344"/>
      <c r="F1219" s="313"/>
      <c r="G1219" s="314"/>
      <c r="H1219" s="313"/>
      <c r="I1219" s="314"/>
      <c r="J1219" s="313"/>
      <c r="K1219" s="314"/>
      <c r="L1219" s="313"/>
      <c r="M1219" s="314"/>
      <c r="N1219" s="315"/>
      <c r="O1219" s="316"/>
      <c r="P1219" s="315"/>
      <c r="Q1219" s="316"/>
      <c r="R1219" s="315"/>
      <c r="S1219" s="316"/>
      <c r="T1219" s="315"/>
      <c r="U1219" s="316"/>
      <c r="V1219" s="447"/>
      <c r="W1219" s="344"/>
      <c r="X1219" s="344"/>
      <c r="Y1219" s="344"/>
      <c r="Z1219" s="344"/>
      <c r="AA1219" s="344"/>
      <c r="AB1219" s="344"/>
      <c r="AC1219" s="344"/>
      <c r="AD1219" s="311"/>
    </row>
    <row r="1220" spans="1:30" ht="20.100000000000001" customHeight="1">
      <c r="A1220" s="311"/>
      <c r="B1220" s="311"/>
      <c r="C1220" s="344"/>
      <c r="D1220" s="120" t="s">
        <v>7314</v>
      </c>
      <c r="E1220" s="344"/>
      <c r="F1220" s="313"/>
      <c r="G1220" s="314"/>
      <c r="H1220" s="313"/>
      <c r="I1220" s="314"/>
      <c r="J1220" s="313"/>
      <c r="K1220" s="314"/>
      <c r="L1220" s="313"/>
      <c r="M1220" s="314"/>
      <c r="N1220" s="315"/>
      <c r="O1220" s="316"/>
      <c r="P1220" s="315"/>
      <c r="Q1220" s="316"/>
      <c r="R1220" s="315"/>
      <c r="S1220" s="316"/>
      <c r="T1220" s="315"/>
      <c r="U1220" s="316"/>
      <c r="V1220" s="447"/>
      <c r="W1220" s="344"/>
      <c r="X1220" s="344"/>
      <c r="Y1220" s="344"/>
      <c r="Z1220" s="344"/>
      <c r="AA1220" s="344"/>
      <c r="AB1220" s="344"/>
      <c r="AC1220" s="344"/>
      <c r="AD1220" s="311"/>
    </row>
    <row r="1221" spans="1:30" ht="20.100000000000001" customHeight="1">
      <c r="A1221" s="9" t="s">
        <v>6044</v>
      </c>
      <c r="B1221" s="9" t="s">
        <v>681</v>
      </c>
      <c r="C1221" s="343" t="s">
        <v>6040</v>
      </c>
      <c r="D1221" s="119" t="s">
        <v>1467</v>
      </c>
      <c r="E1221" s="343" t="s">
        <v>7203</v>
      </c>
      <c r="F1221" s="11"/>
      <c r="G1221" s="12"/>
      <c r="H1221" s="11"/>
      <c r="I1221" s="12"/>
      <c r="J1221" s="11"/>
      <c r="K1221" s="12"/>
      <c r="L1221" s="11"/>
      <c r="M1221" s="12"/>
      <c r="N1221" s="56"/>
      <c r="O1221" s="57"/>
      <c r="P1221" s="56"/>
      <c r="Q1221" s="57"/>
      <c r="R1221" s="56"/>
      <c r="S1221" s="57"/>
      <c r="T1221" s="56"/>
      <c r="U1221" s="57"/>
      <c r="V1221" s="446" t="s">
        <v>28</v>
      </c>
      <c r="W1221" s="343" t="s">
        <v>7406</v>
      </c>
      <c r="X1221" s="343" t="s">
        <v>7406</v>
      </c>
      <c r="Y1221" s="343" t="s">
        <v>7406</v>
      </c>
      <c r="Z1221" s="343" t="s">
        <v>7406</v>
      </c>
      <c r="AA1221" s="343" t="s">
        <v>7406</v>
      </c>
      <c r="AB1221" s="343" t="s">
        <v>7406</v>
      </c>
      <c r="AC1221" s="343"/>
      <c r="AD1221" s="9"/>
    </row>
    <row r="1222" spans="1:30" ht="20.100000000000001" customHeight="1">
      <c r="A1222" s="311"/>
      <c r="B1222" s="311"/>
      <c r="C1222" s="344"/>
      <c r="D1222" s="120" t="s">
        <v>1468</v>
      </c>
      <c r="E1222" s="344"/>
      <c r="F1222" s="313"/>
      <c r="G1222" s="314"/>
      <c r="H1222" s="313"/>
      <c r="I1222" s="314"/>
      <c r="J1222" s="313"/>
      <c r="K1222" s="314"/>
      <c r="L1222" s="313"/>
      <c r="M1222" s="314"/>
      <c r="N1222" s="315"/>
      <c r="O1222" s="316"/>
      <c r="P1222" s="315"/>
      <c r="Q1222" s="316"/>
      <c r="R1222" s="315"/>
      <c r="S1222" s="316"/>
      <c r="T1222" s="315"/>
      <c r="U1222" s="316"/>
      <c r="V1222" s="447"/>
      <c r="W1222" s="344"/>
      <c r="X1222" s="344"/>
      <c r="Y1222" s="344"/>
      <c r="Z1222" s="344"/>
      <c r="AA1222" s="344"/>
      <c r="AB1222" s="344"/>
      <c r="AC1222" s="344"/>
      <c r="AD1222" s="311"/>
    </row>
    <row r="1223" spans="1:30" ht="20.100000000000001" customHeight="1">
      <c r="A1223" s="311"/>
      <c r="B1223" s="311"/>
      <c r="C1223" s="344"/>
      <c r="D1223" s="120" t="s">
        <v>1469</v>
      </c>
      <c r="E1223" s="344"/>
      <c r="F1223" s="313"/>
      <c r="G1223" s="314"/>
      <c r="H1223" s="313"/>
      <c r="I1223" s="314"/>
      <c r="J1223" s="313"/>
      <c r="K1223" s="314"/>
      <c r="L1223" s="313"/>
      <c r="M1223" s="314"/>
      <c r="N1223" s="315"/>
      <c r="O1223" s="316"/>
      <c r="P1223" s="315"/>
      <c r="Q1223" s="316"/>
      <c r="R1223" s="315"/>
      <c r="S1223" s="316"/>
      <c r="T1223" s="315"/>
      <c r="U1223" s="316"/>
      <c r="V1223" s="447"/>
      <c r="W1223" s="344"/>
      <c r="X1223" s="344"/>
      <c r="Y1223" s="344"/>
      <c r="Z1223" s="344"/>
      <c r="AA1223" s="344"/>
      <c r="AB1223" s="344"/>
      <c r="AC1223" s="344"/>
      <c r="AD1223" s="311"/>
    </row>
    <row r="1224" spans="1:30" ht="20.100000000000001" customHeight="1">
      <c r="A1224" s="311"/>
      <c r="B1224" s="311"/>
      <c r="C1224" s="344"/>
      <c r="D1224" s="120" t="s">
        <v>1470</v>
      </c>
      <c r="E1224" s="344"/>
      <c r="F1224" s="313"/>
      <c r="G1224" s="314"/>
      <c r="H1224" s="313"/>
      <c r="I1224" s="314"/>
      <c r="J1224" s="313"/>
      <c r="K1224" s="314"/>
      <c r="L1224" s="313"/>
      <c r="M1224" s="314"/>
      <c r="N1224" s="315"/>
      <c r="O1224" s="316"/>
      <c r="P1224" s="315"/>
      <c r="Q1224" s="316"/>
      <c r="R1224" s="315"/>
      <c r="S1224" s="316"/>
      <c r="T1224" s="315"/>
      <c r="U1224" s="316"/>
      <c r="V1224" s="447"/>
      <c r="W1224" s="344"/>
      <c r="X1224" s="344"/>
      <c r="Y1224" s="344"/>
      <c r="Z1224" s="344"/>
      <c r="AA1224" s="344"/>
      <c r="AB1224" s="344"/>
      <c r="AC1224" s="344"/>
      <c r="AD1224" s="311"/>
    </row>
    <row r="1225" spans="1:30" ht="20.100000000000001" customHeight="1">
      <c r="A1225" s="311"/>
      <c r="B1225" s="311"/>
      <c r="C1225" s="344"/>
      <c r="D1225" s="120" t="s">
        <v>1885</v>
      </c>
      <c r="E1225" s="344"/>
      <c r="F1225" s="313"/>
      <c r="G1225" s="314"/>
      <c r="H1225" s="313"/>
      <c r="I1225" s="314"/>
      <c r="J1225" s="313"/>
      <c r="K1225" s="314"/>
      <c r="L1225" s="313"/>
      <c r="M1225" s="314"/>
      <c r="N1225" s="315"/>
      <c r="O1225" s="316"/>
      <c r="P1225" s="315"/>
      <c r="Q1225" s="316"/>
      <c r="R1225" s="315"/>
      <c r="S1225" s="316"/>
      <c r="T1225" s="315"/>
      <c r="U1225" s="316"/>
      <c r="V1225" s="447"/>
      <c r="W1225" s="344"/>
      <c r="X1225" s="344"/>
      <c r="Y1225" s="344"/>
      <c r="Z1225" s="344"/>
      <c r="AA1225" s="344"/>
      <c r="AB1225" s="344"/>
      <c r="AC1225" s="344"/>
      <c r="AD1225" s="311"/>
    </row>
    <row r="1226" spans="1:30" ht="20.100000000000001" customHeight="1">
      <c r="A1226" s="311"/>
      <c r="B1226" s="311"/>
      <c r="C1226" s="344"/>
      <c r="D1226" s="120" t="s">
        <v>7058</v>
      </c>
      <c r="E1226" s="344"/>
      <c r="F1226" s="313"/>
      <c r="G1226" s="314"/>
      <c r="H1226" s="313"/>
      <c r="I1226" s="314"/>
      <c r="J1226" s="313"/>
      <c r="K1226" s="314"/>
      <c r="L1226" s="313"/>
      <c r="M1226" s="314"/>
      <c r="N1226" s="315"/>
      <c r="O1226" s="316"/>
      <c r="P1226" s="315"/>
      <c r="Q1226" s="316"/>
      <c r="R1226" s="315"/>
      <c r="S1226" s="316"/>
      <c r="T1226" s="315"/>
      <c r="U1226" s="316"/>
      <c r="V1226" s="447"/>
      <c r="W1226" s="344"/>
      <c r="X1226" s="344"/>
      <c r="Y1226" s="344"/>
      <c r="Z1226" s="344"/>
      <c r="AA1226" s="344"/>
      <c r="AB1226" s="344"/>
      <c r="AC1226" s="344"/>
      <c r="AD1226" s="311"/>
    </row>
    <row r="1227" spans="1:30" ht="20.100000000000001" customHeight="1">
      <c r="A1227" s="311"/>
      <c r="B1227" s="311"/>
      <c r="C1227" s="344"/>
      <c r="D1227" s="120" t="s">
        <v>7314</v>
      </c>
      <c r="E1227" s="344"/>
      <c r="F1227" s="313"/>
      <c r="G1227" s="314"/>
      <c r="H1227" s="313"/>
      <c r="I1227" s="314"/>
      <c r="J1227" s="313"/>
      <c r="K1227" s="314"/>
      <c r="L1227" s="313"/>
      <c r="M1227" s="314"/>
      <c r="N1227" s="315"/>
      <c r="O1227" s="316"/>
      <c r="P1227" s="315"/>
      <c r="Q1227" s="316"/>
      <c r="R1227" s="315"/>
      <c r="S1227" s="316"/>
      <c r="T1227" s="315"/>
      <c r="U1227" s="316"/>
      <c r="V1227" s="447"/>
      <c r="W1227" s="344"/>
      <c r="X1227" s="344"/>
      <c r="Y1227" s="344"/>
      <c r="Z1227" s="344"/>
      <c r="AA1227" s="344"/>
      <c r="AB1227" s="344"/>
      <c r="AC1227" s="344"/>
      <c r="AD1227" s="311"/>
    </row>
    <row r="1228" spans="1:30" ht="20.100000000000001" customHeight="1">
      <c r="A1228" s="9" t="s">
        <v>6045</v>
      </c>
      <c r="B1228" s="9" t="s">
        <v>682</v>
      </c>
      <c r="C1228" s="343" t="s">
        <v>6046</v>
      </c>
      <c r="D1228" s="9"/>
      <c r="E1228" s="343"/>
      <c r="F1228" s="11">
        <v>8</v>
      </c>
      <c r="G1228" s="12">
        <v>100</v>
      </c>
      <c r="H1228" s="11">
        <v>4</v>
      </c>
      <c r="I1228" s="12">
        <v>100</v>
      </c>
      <c r="J1228" s="11">
        <v>1</v>
      </c>
      <c r="K1228" s="12">
        <v>100</v>
      </c>
      <c r="L1228" s="11">
        <v>2</v>
      </c>
      <c r="M1228" s="12">
        <v>100</v>
      </c>
      <c r="N1228" s="56">
        <v>1</v>
      </c>
      <c r="O1228" s="57">
        <v>100</v>
      </c>
      <c r="P1228" s="56"/>
      <c r="Q1228" s="57"/>
      <c r="R1228" s="56">
        <v>9</v>
      </c>
      <c r="S1228" s="57">
        <v>100</v>
      </c>
      <c r="T1228" s="56"/>
      <c r="U1228" s="57"/>
      <c r="V1228" s="446" t="s">
        <v>28</v>
      </c>
      <c r="W1228" s="343" t="s">
        <v>7406</v>
      </c>
      <c r="X1228" s="343" t="s">
        <v>7406</v>
      </c>
      <c r="Y1228" s="343" t="s">
        <v>7406</v>
      </c>
      <c r="Z1228" s="343" t="s">
        <v>7406</v>
      </c>
      <c r="AA1228" s="343" t="s">
        <v>7406</v>
      </c>
      <c r="AB1228" s="343" t="s">
        <v>7406</v>
      </c>
      <c r="AC1228" s="343"/>
      <c r="AD1228" s="9"/>
    </row>
    <row r="1229" spans="1:30" ht="20.100000000000001" customHeight="1">
      <c r="A1229" s="9" t="s">
        <v>6047</v>
      </c>
      <c r="B1229" s="9" t="s">
        <v>683</v>
      </c>
      <c r="C1229" s="343" t="s">
        <v>7746</v>
      </c>
      <c r="D1229" s="119" t="s">
        <v>1853</v>
      </c>
      <c r="E1229" s="343" t="s">
        <v>7203</v>
      </c>
      <c r="F1229" s="11">
        <v>31</v>
      </c>
      <c r="G1229" s="12">
        <v>3.8509316770186337</v>
      </c>
      <c r="H1229" s="11">
        <v>34</v>
      </c>
      <c r="I1229" s="12">
        <v>4.0476190476190474</v>
      </c>
      <c r="J1229" s="11">
        <v>39</v>
      </c>
      <c r="K1229" s="12">
        <v>4.4673539518900345</v>
      </c>
      <c r="L1229" s="11">
        <v>47</v>
      </c>
      <c r="M1229" s="12">
        <v>5.4651162790697674</v>
      </c>
      <c r="N1229" s="56">
        <v>45</v>
      </c>
      <c r="O1229" s="57">
        <v>5.1903114186851207</v>
      </c>
      <c r="P1229" s="56">
        <v>53</v>
      </c>
      <c r="Q1229" s="57">
        <v>6.2796208530805684</v>
      </c>
      <c r="R1229" s="56">
        <v>68</v>
      </c>
      <c r="S1229" s="57">
        <v>7.9161816065192081</v>
      </c>
      <c r="T1229" s="56"/>
      <c r="U1229" s="57"/>
      <c r="V1229" s="446" t="s">
        <v>28</v>
      </c>
      <c r="W1229" s="343" t="s">
        <v>7406</v>
      </c>
      <c r="X1229" s="343" t="s">
        <v>7406</v>
      </c>
      <c r="Y1229" s="343" t="s">
        <v>7406</v>
      </c>
      <c r="Z1229" s="343" t="s">
        <v>7406</v>
      </c>
      <c r="AA1229" s="343" t="s">
        <v>7406</v>
      </c>
      <c r="AB1229" s="343" t="s">
        <v>7406</v>
      </c>
      <c r="AC1229" s="343"/>
      <c r="AD1229" s="9"/>
    </row>
    <row r="1230" spans="1:30" ht="20.100000000000001" customHeight="1">
      <c r="A1230" s="311"/>
      <c r="B1230" s="311"/>
      <c r="C1230" s="344"/>
      <c r="D1230" s="120" t="s">
        <v>1854</v>
      </c>
      <c r="E1230" s="344"/>
      <c r="F1230" s="313">
        <v>774</v>
      </c>
      <c r="G1230" s="314">
        <v>96.149068322981364</v>
      </c>
      <c r="H1230" s="313">
        <v>806</v>
      </c>
      <c r="I1230" s="314">
        <v>95.952380952380949</v>
      </c>
      <c r="J1230" s="313">
        <v>834</v>
      </c>
      <c r="K1230" s="314">
        <v>95.532646048109967</v>
      </c>
      <c r="L1230" s="313">
        <v>813</v>
      </c>
      <c r="M1230" s="314">
        <v>94.534883720930239</v>
      </c>
      <c r="N1230" s="315">
        <v>822</v>
      </c>
      <c r="O1230" s="316">
        <v>94.809688581314873</v>
      </c>
      <c r="P1230" s="315">
        <v>791</v>
      </c>
      <c r="Q1230" s="316">
        <v>93.720379146919427</v>
      </c>
      <c r="R1230" s="315">
        <v>791</v>
      </c>
      <c r="S1230" s="316">
        <v>92</v>
      </c>
      <c r="T1230" s="315"/>
      <c r="U1230" s="316"/>
      <c r="V1230" s="447"/>
      <c r="W1230" s="344"/>
      <c r="X1230" s="344"/>
      <c r="Y1230" s="344"/>
      <c r="Z1230" s="344"/>
      <c r="AA1230" s="344"/>
      <c r="AB1230" s="344"/>
      <c r="AC1230" s="344"/>
      <c r="AD1230" s="311"/>
    </row>
    <row r="1231" spans="1:30" ht="20.100000000000001" customHeight="1">
      <c r="A1231" s="311"/>
      <c r="B1231" s="311"/>
      <c r="C1231" s="344"/>
      <c r="D1231" s="120" t="s">
        <v>7058</v>
      </c>
      <c r="E1231" s="344"/>
      <c r="F1231" s="313"/>
      <c r="G1231" s="314"/>
      <c r="H1231" s="313"/>
      <c r="I1231" s="314"/>
      <c r="J1231" s="313"/>
      <c r="K1231" s="314"/>
      <c r="L1231" s="313"/>
      <c r="M1231" s="314"/>
      <c r="N1231" s="315"/>
      <c r="O1231" s="316"/>
      <c r="P1231" s="315"/>
      <c r="Q1231" s="316"/>
      <c r="R1231" s="315"/>
      <c r="S1231" s="316"/>
      <c r="T1231" s="315"/>
      <c r="U1231" s="316"/>
      <c r="V1231" s="447"/>
      <c r="W1231" s="344"/>
      <c r="X1231" s="344"/>
      <c r="Y1231" s="344"/>
      <c r="Z1231" s="344"/>
      <c r="AA1231" s="344"/>
      <c r="AB1231" s="344"/>
      <c r="AC1231" s="344"/>
      <c r="AD1231" s="311"/>
    </row>
    <row r="1232" spans="1:30" ht="20.100000000000001" customHeight="1">
      <c r="A1232" s="311"/>
      <c r="B1232" s="311"/>
      <c r="C1232" s="344"/>
      <c r="D1232" s="120" t="s">
        <v>7314</v>
      </c>
      <c r="E1232" s="344"/>
      <c r="F1232" s="313"/>
      <c r="G1232" s="314"/>
      <c r="H1232" s="313"/>
      <c r="I1232" s="314"/>
      <c r="J1232" s="313"/>
      <c r="K1232" s="314"/>
      <c r="L1232" s="313"/>
      <c r="M1232" s="314"/>
      <c r="N1232" s="315"/>
      <c r="O1232" s="316"/>
      <c r="P1232" s="315"/>
      <c r="Q1232" s="316"/>
      <c r="R1232" s="315">
        <v>1</v>
      </c>
      <c r="S1232" s="316">
        <v>0.1</v>
      </c>
      <c r="T1232" s="315"/>
      <c r="U1232" s="316"/>
      <c r="V1232" s="447"/>
      <c r="W1232" s="344"/>
      <c r="X1232" s="344"/>
      <c r="Y1232" s="344"/>
      <c r="Z1232" s="344"/>
      <c r="AA1232" s="344"/>
      <c r="AB1232" s="344"/>
      <c r="AC1232" s="344"/>
      <c r="AD1232" s="311"/>
    </row>
    <row r="1233" spans="1:30" ht="20.100000000000001" customHeight="1">
      <c r="A1233" s="9" t="s">
        <v>6048</v>
      </c>
      <c r="B1233" s="9" t="s">
        <v>684</v>
      </c>
      <c r="C1233" s="343" t="s">
        <v>6049</v>
      </c>
      <c r="D1233" s="119" t="s">
        <v>1471</v>
      </c>
      <c r="E1233" s="343"/>
      <c r="F1233" s="11">
        <v>11</v>
      </c>
      <c r="G1233" s="12">
        <v>35.483870967741936</v>
      </c>
      <c r="H1233" s="11">
        <v>14</v>
      </c>
      <c r="I1233" s="12">
        <v>41.176470588235297</v>
      </c>
      <c r="J1233" s="11">
        <v>14</v>
      </c>
      <c r="K1233" s="12">
        <v>35.897435897435898</v>
      </c>
      <c r="L1233" s="11">
        <v>22</v>
      </c>
      <c r="M1233" s="12">
        <v>46.808510638297875</v>
      </c>
      <c r="N1233" s="56">
        <v>21</v>
      </c>
      <c r="O1233" s="57">
        <v>46.7</v>
      </c>
      <c r="P1233" s="56">
        <v>19</v>
      </c>
      <c r="Q1233" s="57">
        <v>35.849056603773583</v>
      </c>
      <c r="R1233" s="56">
        <v>25</v>
      </c>
      <c r="S1233" s="57">
        <v>36.764705882352942</v>
      </c>
      <c r="T1233" s="56"/>
      <c r="U1233" s="57"/>
      <c r="V1233" s="446" t="s">
        <v>28</v>
      </c>
      <c r="W1233" s="343" t="s">
        <v>7406</v>
      </c>
      <c r="X1233" s="343" t="s">
        <v>7406</v>
      </c>
      <c r="Y1233" s="343" t="s">
        <v>7406</v>
      </c>
      <c r="Z1233" s="343" t="s">
        <v>7406</v>
      </c>
      <c r="AA1233" s="343" t="s">
        <v>7406</v>
      </c>
      <c r="AB1233" s="343" t="s">
        <v>7406</v>
      </c>
      <c r="AC1233" s="343"/>
      <c r="AD1233" s="9"/>
    </row>
    <row r="1234" spans="1:30" ht="20.100000000000001" customHeight="1">
      <c r="A1234" s="311"/>
      <c r="B1234" s="311"/>
      <c r="C1234" s="344"/>
      <c r="D1234" s="120" t="s">
        <v>1472</v>
      </c>
      <c r="E1234" s="344"/>
      <c r="F1234" s="313">
        <v>20</v>
      </c>
      <c r="G1234" s="314">
        <v>64.516129032258064</v>
      </c>
      <c r="H1234" s="313">
        <v>20</v>
      </c>
      <c r="I1234" s="314">
        <v>58.823529411764703</v>
      </c>
      <c r="J1234" s="313">
        <v>25</v>
      </c>
      <c r="K1234" s="314">
        <v>64.102564102564102</v>
      </c>
      <c r="L1234" s="313">
        <v>25</v>
      </c>
      <c r="M1234" s="314">
        <v>53.191489361702125</v>
      </c>
      <c r="N1234" s="315">
        <v>24</v>
      </c>
      <c r="O1234" s="316">
        <v>53.3</v>
      </c>
      <c r="P1234" s="315">
        <v>34</v>
      </c>
      <c r="Q1234" s="316">
        <v>64.15094339622641</v>
      </c>
      <c r="R1234" s="315">
        <v>43</v>
      </c>
      <c r="S1234" s="316">
        <v>63.235294117647058</v>
      </c>
      <c r="T1234" s="315"/>
      <c r="U1234" s="316"/>
      <c r="V1234" s="447"/>
      <c r="W1234" s="344"/>
      <c r="X1234" s="344"/>
      <c r="Y1234" s="344"/>
      <c r="Z1234" s="344"/>
      <c r="AA1234" s="344"/>
      <c r="AB1234" s="344"/>
      <c r="AC1234" s="344"/>
      <c r="AD1234" s="311"/>
    </row>
    <row r="1235" spans="1:30" ht="20.100000000000001" customHeight="1">
      <c r="A1235" s="9" t="s">
        <v>6050</v>
      </c>
      <c r="B1235" s="9" t="s">
        <v>685</v>
      </c>
      <c r="C1235" s="343" t="s">
        <v>6049</v>
      </c>
      <c r="D1235" s="119" t="s">
        <v>1853</v>
      </c>
      <c r="E1235" s="343"/>
      <c r="F1235" s="11">
        <v>9</v>
      </c>
      <c r="G1235" s="12">
        <v>29.032258064516128</v>
      </c>
      <c r="H1235" s="11">
        <v>10</v>
      </c>
      <c r="I1235" s="12">
        <v>29.411764705882351</v>
      </c>
      <c r="J1235" s="11">
        <v>11</v>
      </c>
      <c r="K1235" s="12">
        <v>28.205128205128204</v>
      </c>
      <c r="L1235" s="11">
        <v>15</v>
      </c>
      <c r="M1235" s="12">
        <v>31.914893617021278</v>
      </c>
      <c r="N1235" s="56">
        <v>16</v>
      </c>
      <c r="O1235" s="57">
        <v>35.6</v>
      </c>
      <c r="P1235" s="56">
        <v>14</v>
      </c>
      <c r="Q1235" s="57">
        <v>26.415094339622641</v>
      </c>
      <c r="R1235" s="56">
        <v>14</v>
      </c>
      <c r="S1235" s="57">
        <v>20.588235294117649</v>
      </c>
      <c r="T1235" s="56"/>
      <c r="U1235" s="57"/>
      <c r="V1235" s="446" t="s">
        <v>28</v>
      </c>
      <c r="W1235" s="343" t="s">
        <v>7406</v>
      </c>
      <c r="X1235" s="343" t="s">
        <v>7406</v>
      </c>
      <c r="Y1235" s="343" t="s">
        <v>7406</v>
      </c>
      <c r="Z1235" s="343" t="s">
        <v>7406</v>
      </c>
      <c r="AA1235" s="343" t="s">
        <v>7406</v>
      </c>
      <c r="AB1235" s="343" t="s">
        <v>7406</v>
      </c>
      <c r="AC1235" s="343"/>
      <c r="AD1235" s="9"/>
    </row>
    <row r="1236" spans="1:30" ht="20.100000000000001" customHeight="1">
      <c r="A1236" s="311"/>
      <c r="B1236" s="311"/>
      <c r="C1236" s="344"/>
      <c r="D1236" s="120" t="s">
        <v>1854</v>
      </c>
      <c r="E1236" s="344"/>
      <c r="F1236" s="313">
        <v>22</v>
      </c>
      <c r="G1236" s="314">
        <v>70.967741935483872</v>
      </c>
      <c r="H1236" s="313">
        <v>24</v>
      </c>
      <c r="I1236" s="314">
        <v>70.588235294117652</v>
      </c>
      <c r="J1236" s="313">
        <v>28</v>
      </c>
      <c r="K1236" s="314">
        <v>71.794871794871796</v>
      </c>
      <c r="L1236" s="313">
        <v>32</v>
      </c>
      <c r="M1236" s="314">
        <v>68.085106382978722</v>
      </c>
      <c r="N1236" s="315">
        <v>29</v>
      </c>
      <c r="O1236" s="316">
        <v>64.400000000000006</v>
      </c>
      <c r="P1236" s="315">
        <v>39</v>
      </c>
      <c r="Q1236" s="316">
        <v>73.584905660377359</v>
      </c>
      <c r="R1236" s="315">
        <v>54</v>
      </c>
      <c r="S1236" s="316">
        <v>79.411764705882348</v>
      </c>
      <c r="T1236" s="315"/>
      <c r="U1236" s="316"/>
      <c r="V1236" s="447"/>
      <c r="W1236" s="344"/>
      <c r="X1236" s="344"/>
      <c r="Y1236" s="344"/>
      <c r="Z1236" s="344"/>
      <c r="AA1236" s="344"/>
      <c r="AB1236" s="344"/>
      <c r="AC1236" s="344"/>
      <c r="AD1236" s="311"/>
    </row>
    <row r="1237" spans="1:30" ht="20.100000000000001" customHeight="1">
      <c r="A1237" s="9" t="s">
        <v>6051</v>
      </c>
      <c r="B1237" s="9" t="s">
        <v>686</v>
      </c>
      <c r="C1237" s="343" t="s">
        <v>6052</v>
      </c>
      <c r="D1237" s="119" t="s">
        <v>1473</v>
      </c>
      <c r="E1237" s="343" t="s">
        <v>7203</v>
      </c>
      <c r="F1237" s="11">
        <v>4</v>
      </c>
      <c r="G1237" s="12">
        <v>44.444444444444443</v>
      </c>
      <c r="H1237" s="11">
        <v>1</v>
      </c>
      <c r="I1237" s="12">
        <v>10</v>
      </c>
      <c r="J1237" s="11">
        <v>3</v>
      </c>
      <c r="K1237" s="12">
        <v>27.272727272727273</v>
      </c>
      <c r="L1237" s="11">
        <v>2</v>
      </c>
      <c r="M1237" s="12">
        <v>13.333333333333334</v>
      </c>
      <c r="N1237" s="56">
        <v>2</v>
      </c>
      <c r="O1237" s="57">
        <v>12.5</v>
      </c>
      <c r="P1237" s="56">
        <v>1</v>
      </c>
      <c r="Q1237" s="57">
        <v>7.1428571428571432</v>
      </c>
      <c r="R1237" s="56">
        <v>1</v>
      </c>
      <c r="S1237" s="57">
        <v>7.1428571428571432</v>
      </c>
      <c r="T1237" s="56"/>
      <c r="U1237" s="57"/>
      <c r="V1237" s="446" t="s">
        <v>28</v>
      </c>
      <c r="W1237" s="343" t="s">
        <v>7406</v>
      </c>
      <c r="X1237" s="343" t="s">
        <v>7406</v>
      </c>
      <c r="Y1237" s="343" t="s">
        <v>7406</v>
      </c>
      <c r="Z1237" s="343" t="s">
        <v>7406</v>
      </c>
      <c r="AA1237" s="343" t="s">
        <v>7406</v>
      </c>
      <c r="AB1237" s="343" t="s">
        <v>7406</v>
      </c>
      <c r="AC1237" s="343"/>
      <c r="AD1237" s="9"/>
    </row>
    <row r="1238" spans="1:30" ht="20.100000000000001" customHeight="1">
      <c r="A1238" s="311"/>
      <c r="B1238" s="311"/>
      <c r="C1238" s="344"/>
      <c r="D1238" s="120" t="s">
        <v>1474</v>
      </c>
      <c r="E1238" s="344"/>
      <c r="F1238" s="313"/>
      <c r="G1238" s="314"/>
      <c r="H1238" s="313">
        <v>2</v>
      </c>
      <c r="I1238" s="314">
        <v>20</v>
      </c>
      <c r="J1238" s="313">
        <v>1</v>
      </c>
      <c r="K1238" s="314">
        <v>9.0909090909090917</v>
      </c>
      <c r="L1238" s="313">
        <v>2</v>
      </c>
      <c r="M1238" s="314">
        <v>13.333333333333334</v>
      </c>
      <c r="N1238" s="315">
        <v>1</v>
      </c>
      <c r="O1238" s="316">
        <v>6.3</v>
      </c>
      <c r="P1238" s="315">
        <v>2</v>
      </c>
      <c r="Q1238" s="316">
        <v>14.285714285714286</v>
      </c>
      <c r="R1238" s="315">
        <v>1</v>
      </c>
      <c r="S1238" s="316">
        <v>7.1428571428571432</v>
      </c>
      <c r="T1238" s="315"/>
      <c r="U1238" s="316"/>
      <c r="V1238" s="447"/>
      <c r="W1238" s="344"/>
      <c r="X1238" s="344"/>
      <c r="Y1238" s="344"/>
      <c r="Z1238" s="344"/>
      <c r="AA1238" s="344"/>
      <c r="AB1238" s="344"/>
      <c r="AC1238" s="344"/>
      <c r="AD1238" s="311"/>
    </row>
    <row r="1239" spans="1:30" ht="20.100000000000001" customHeight="1">
      <c r="A1239" s="311"/>
      <c r="B1239" s="311"/>
      <c r="C1239" s="344"/>
      <c r="D1239" s="120" t="s">
        <v>1475</v>
      </c>
      <c r="E1239" s="344"/>
      <c r="F1239" s="313">
        <v>1</v>
      </c>
      <c r="G1239" s="314">
        <v>11.111111111111111</v>
      </c>
      <c r="H1239" s="313">
        <v>1</v>
      </c>
      <c r="I1239" s="314">
        <v>10</v>
      </c>
      <c r="J1239" s="313">
        <v>1</v>
      </c>
      <c r="K1239" s="314">
        <v>9.0909090909090917</v>
      </c>
      <c r="L1239" s="313">
        <v>3</v>
      </c>
      <c r="M1239" s="314">
        <v>20</v>
      </c>
      <c r="N1239" s="315">
        <v>1</v>
      </c>
      <c r="O1239" s="316">
        <v>6.3</v>
      </c>
      <c r="P1239" s="315">
        <v>3</v>
      </c>
      <c r="Q1239" s="316">
        <v>21.428571428571427</v>
      </c>
      <c r="R1239" s="315">
        <v>2</v>
      </c>
      <c r="S1239" s="316">
        <v>14.285714285714286</v>
      </c>
      <c r="T1239" s="315"/>
      <c r="U1239" s="316"/>
      <c r="V1239" s="447"/>
      <c r="W1239" s="344"/>
      <c r="X1239" s="344"/>
      <c r="Y1239" s="344"/>
      <c r="Z1239" s="344"/>
      <c r="AA1239" s="344"/>
      <c r="AB1239" s="344"/>
      <c r="AC1239" s="344"/>
      <c r="AD1239" s="311"/>
    </row>
    <row r="1240" spans="1:30" ht="20.100000000000001" customHeight="1">
      <c r="A1240" s="311"/>
      <c r="B1240" s="311"/>
      <c r="C1240" s="344"/>
      <c r="D1240" s="120" t="s">
        <v>1476</v>
      </c>
      <c r="E1240" s="344"/>
      <c r="F1240" s="313">
        <v>3</v>
      </c>
      <c r="G1240" s="314">
        <v>33.333333333333336</v>
      </c>
      <c r="H1240" s="313">
        <v>4</v>
      </c>
      <c r="I1240" s="314">
        <v>40</v>
      </c>
      <c r="J1240" s="313">
        <v>5</v>
      </c>
      <c r="K1240" s="314">
        <v>45.454545454545453</v>
      </c>
      <c r="L1240" s="313">
        <v>5</v>
      </c>
      <c r="M1240" s="314">
        <v>33.333333333333336</v>
      </c>
      <c r="N1240" s="315">
        <v>5</v>
      </c>
      <c r="O1240" s="316">
        <v>31.3</v>
      </c>
      <c r="P1240" s="315">
        <v>8</v>
      </c>
      <c r="Q1240" s="316">
        <v>57.142857142857146</v>
      </c>
      <c r="R1240" s="315">
        <v>6</v>
      </c>
      <c r="S1240" s="316">
        <v>42.857142857142854</v>
      </c>
      <c r="T1240" s="315"/>
      <c r="U1240" s="316"/>
      <c r="V1240" s="447"/>
      <c r="W1240" s="344"/>
      <c r="X1240" s="344"/>
      <c r="Y1240" s="344"/>
      <c r="Z1240" s="344"/>
      <c r="AA1240" s="344"/>
      <c r="AB1240" s="344"/>
      <c r="AC1240" s="344"/>
      <c r="AD1240" s="311"/>
    </row>
    <row r="1241" spans="1:30" ht="20.100000000000001" customHeight="1">
      <c r="A1241" s="311"/>
      <c r="B1241" s="311"/>
      <c r="C1241" s="344"/>
      <c r="D1241" s="120" t="s">
        <v>1477</v>
      </c>
      <c r="E1241" s="344"/>
      <c r="F1241" s="313">
        <v>1</v>
      </c>
      <c r="G1241" s="314">
        <v>11.111111111111111</v>
      </c>
      <c r="H1241" s="313">
        <v>2</v>
      </c>
      <c r="I1241" s="314">
        <v>20</v>
      </c>
      <c r="J1241" s="313">
        <v>1</v>
      </c>
      <c r="K1241" s="314">
        <v>9.0909090909090917</v>
      </c>
      <c r="L1241" s="313">
        <v>3</v>
      </c>
      <c r="M1241" s="314">
        <v>20</v>
      </c>
      <c r="N1241" s="315">
        <v>5</v>
      </c>
      <c r="O1241" s="316">
        <v>31.3</v>
      </c>
      <c r="P1241" s="315"/>
      <c r="Q1241" s="316"/>
      <c r="R1241" s="315">
        <v>2</v>
      </c>
      <c r="S1241" s="316">
        <v>14.285714285714286</v>
      </c>
      <c r="T1241" s="315"/>
      <c r="U1241" s="316"/>
      <c r="V1241" s="447"/>
      <c r="W1241" s="344"/>
      <c r="X1241" s="344"/>
      <c r="Y1241" s="344"/>
      <c r="Z1241" s="344"/>
      <c r="AA1241" s="344"/>
      <c r="AB1241" s="344"/>
      <c r="AC1241" s="344"/>
      <c r="AD1241" s="311"/>
    </row>
    <row r="1242" spans="1:30" ht="20.100000000000001" customHeight="1">
      <c r="A1242" s="311"/>
      <c r="B1242" s="311"/>
      <c r="C1242" s="344"/>
      <c r="D1242" s="120" t="s">
        <v>2001</v>
      </c>
      <c r="E1242" s="344"/>
      <c r="F1242" s="313"/>
      <c r="G1242" s="314"/>
      <c r="H1242" s="313"/>
      <c r="I1242" s="314"/>
      <c r="J1242" s="313"/>
      <c r="K1242" s="314"/>
      <c r="L1242" s="313"/>
      <c r="M1242" s="314"/>
      <c r="N1242" s="315">
        <v>2</v>
      </c>
      <c r="O1242" s="316">
        <v>12.5</v>
      </c>
      <c r="P1242" s="315"/>
      <c r="Q1242" s="316"/>
      <c r="R1242" s="315">
        <v>2</v>
      </c>
      <c r="S1242" s="316">
        <v>14.285714285714286</v>
      </c>
      <c r="T1242" s="315"/>
      <c r="U1242" s="316"/>
      <c r="V1242" s="447"/>
      <c r="W1242" s="344"/>
      <c r="X1242" s="344"/>
      <c r="Y1242" s="344"/>
      <c r="Z1242" s="344"/>
      <c r="AA1242" s="344"/>
      <c r="AB1242" s="344"/>
      <c r="AC1242" s="344"/>
      <c r="AD1242" s="311"/>
    </row>
    <row r="1243" spans="1:30" ht="20.100000000000001" customHeight="1">
      <c r="A1243" s="311"/>
      <c r="B1243" s="311"/>
      <c r="C1243" s="344"/>
      <c r="D1243" s="120" t="s">
        <v>7058</v>
      </c>
      <c r="E1243" s="344"/>
      <c r="F1243" s="313"/>
      <c r="G1243" s="314"/>
      <c r="H1243" s="313"/>
      <c r="I1243" s="314"/>
      <c r="J1243" s="313"/>
      <c r="K1243" s="314"/>
      <c r="L1243" s="313"/>
      <c r="M1243" s="314"/>
      <c r="N1243" s="315"/>
      <c r="O1243" s="316"/>
      <c r="P1243" s="315"/>
      <c r="Q1243" s="316"/>
      <c r="R1243" s="315"/>
      <c r="S1243" s="316"/>
      <c r="T1243" s="315"/>
      <c r="U1243" s="316"/>
      <c r="V1243" s="447"/>
      <c r="W1243" s="344"/>
      <c r="X1243" s="344"/>
      <c r="Y1243" s="344"/>
      <c r="Z1243" s="344"/>
      <c r="AA1243" s="344"/>
      <c r="AB1243" s="344"/>
      <c r="AC1243" s="344"/>
      <c r="AD1243" s="311"/>
    </row>
    <row r="1244" spans="1:30" ht="20.100000000000001" customHeight="1">
      <c r="A1244" s="311"/>
      <c r="B1244" s="311"/>
      <c r="C1244" s="344"/>
      <c r="D1244" s="120" t="s">
        <v>7314</v>
      </c>
      <c r="E1244" s="344"/>
      <c r="F1244" s="313"/>
      <c r="G1244" s="314"/>
      <c r="H1244" s="313"/>
      <c r="I1244" s="314"/>
      <c r="J1244" s="313"/>
      <c r="K1244" s="314"/>
      <c r="L1244" s="313"/>
      <c r="M1244" s="314"/>
      <c r="N1244" s="315"/>
      <c r="O1244" s="316"/>
      <c r="P1244" s="315"/>
      <c r="Q1244" s="316"/>
      <c r="R1244" s="315"/>
      <c r="S1244" s="316"/>
      <c r="T1244" s="315"/>
      <c r="U1244" s="316"/>
      <c r="V1244" s="447"/>
      <c r="W1244" s="344"/>
      <c r="X1244" s="344"/>
      <c r="Y1244" s="344"/>
      <c r="Z1244" s="344"/>
      <c r="AA1244" s="344"/>
      <c r="AB1244" s="344"/>
      <c r="AC1244" s="344"/>
      <c r="AD1244" s="311"/>
    </row>
    <row r="1245" spans="1:30" ht="20.100000000000001" customHeight="1">
      <c r="A1245" s="9" t="s">
        <v>6053</v>
      </c>
      <c r="B1245" s="9" t="s">
        <v>687</v>
      </c>
      <c r="C1245" s="343" t="s">
        <v>6054</v>
      </c>
      <c r="D1245" s="9"/>
      <c r="E1245" s="343"/>
      <c r="F1245" s="11"/>
      <c r="G1245" s="12"/>
      <c r="H1245" s="11"/>
      <c r="I1245" s="12"/>
      <c r="J1245" s="11"/>
      <c r="K1245" s="12"/>
      <c r="L1245" s="11"/>
      <c r="M1245" s="12"/>
      <c r="N1245" s="56">
        <v>2</v>
      </c>
      <c r="O1245" s="57">
        <v>100</v>
      </c>
      <c r="P1245" s="56"/>
      <c r="Q1245" s="57"/>
      <c r="R1245" s="56">
        <v>2</v>
      </c>
      <c r="S1245" s="57">
        <v>100</v>
      </c>
      <c r="T1245" s="56"/>
      <c r="U1245" s="57"/>
      <c r="V1245" s="446" t="s">
        <v>28</v>
      </c>
      <c r="W1245" s="343" t="s">
        <v>7406</v>
      </c>
      <c r="X1245" s="343" t="s">
        <v>7406</v>
      </c>
      <c r="Y1245" s="343" t="s">
        <v>7406</v>
      </c>
      <c r="Z1245" s="343" t="s">
        <v>7406</v>
      </c>
      <c r="AA1245" s="343" t="s">
        <v>7406</v>
      </c>
      <c r="AB1245" s="343" t="s">
        <v>7406</v>
      </c>
      <c r="AC1245" s="343"/>
      <c r="AD1245" s="9"/>
    </row>
    <row r="1246" spans="1:30" ht="20.100000000000001" customHeight="1">
      <c r="A1246" s="9" t="s">
        <v>6055</v>
      </c>
      <c r="B1246" s="9" t="s">
        <v>688</v>
      </c>
      <c r="C1246" s="343" t="s">
        <v>6052</v>
      </c>
      <c r="D1246" s="9"/>
      <c r="E1246" s="343"/>
      <c r="F1246" s="11">
        <v>9</v>
      </c>
      <c r="G1246" s="12">
        <v>100</v>
      </c>
      <c r="H1246" s="11">
        <v>10</v>
      </c>
      <c r="I1246" s="12">
        <v>100</v>
      </c>
      <c r="J1246" s="11">
        <v>11</v>
      </c>
      <c r="K1246" s="12">
        <v>100</v>
      </c>
      <c r="L1246" s="11">
        <v>15</v>
      </c>
      <c r="M1246" s="12">
        <v>100</v>
      </c>
      <c r="N1246" s="56">
        <v>16</v>
      </c>
      <c r="O1246" s="57">
        <v>100</v>
      </c>
      <c r="P1246" s="56">
        <v>14</v>
      </c>
      <c r="Q1246" s="57">
        <v>100</v>
      </c>
      <c r="R1246" s="56">
        <v>14</v>
      </c>
      <c r="S1246" s="57">
        <v>100</v>
      </c>
      <c r="T1246" s="56"/>
      <c r="U1246" s="57"/>
      <c r="V1246" s="446" t="s">
        <v>28</v>
      </c>
      <c r="W1246" s="343" t="s">
        <v>7406</v>
      </c>
      <c r="X1246" s="343" t="s">
        <v>7406</v>
      </c>
      <c r="Y1246" s="343" t="s">
        <v>7406</v>
      </c>
      <c r="Z1246" s="343" t="s">
        <v>7406</v>
      </c>
      <c r="AA1246" s="343" t="s">
        <v>7406</v>
      </c>
      <c r="AB1246" s="343" t="s">
        <v>7406</v>
      </c>
      <c r="AC1246" s="343"/>
      <c r="AD1246" s="9"/>
    </row>
    <row r="1247" spans="1:30" ht="20.100000000000001" customHeight="1">
      <c r="A1247" s="85"/>
      <c r="B1247" s="85"/>
      <c r="C1247" s="85"/>
      <c r="D1247" s="120" t="s">
        <v>1970</v>
      </c>
      <c r="E1247" s="344" t="s">
        <v>1335</v>
      </c>
      <c r="F1247" s="313"/>
      <c r="G1247" s="314"/>
      <c r="H1247" s="313"/>
      <c r="I1247" s="314"/>
      <c r="J1247" s="313"/>
      <c r="K1247" s="314"/>
      <c r="L1247" s="313"/>
      <c r="M1247" s="314"/>
      <c r="N1247" s="315"/>
      <c r="O1247" s="316"/>
      <c r="P1247" s="315"/>
      <c r="Q1247" s="316"/>
      <c r="R1247" s="315"/>
      <c r="S1247" s="316"/>
      <c r="T1247" s="315"/>
      <c r="U1247" s="316"/>
      <c r="V1247" s="128"/>
      <c r="W1247" s="128"/>
      <c r="X1247" s="128"/>
      <c r="Y1247" s="128"/>
      <c r="Z1247" s="128"/>
      <c r="AA1247" s="128"/>
      <c r="AB1247" s="128"/>
      <c r="AC1247" s="344"/>
      <c r="AD1247" s="311"/>
    </row>
    <row r="1248" spans="1:30" ht="20.100000000000001" customHeight="1">
      <c r="A1248" s="311"/>
      <c r="B1248" s="311"/>
      <c r="C1248" s="344"/>
      <c r="D1248" s="120" t="s">
        <v>1971</v>
      </c>
      <c r="E1248" s="344"/>
      <c r="F1248" s="313"/>
      <c r="G1248" s="314"/>
      <c r="H1248" s="313"/>
      <c r="I1248" s="314"/>
      <c r="J1248" s="313"/>
      <c r="K1248" s="314"/>
      <c r="L1248" s="313"/>
      <c r="M1248" s="314"/>
      <c r="N1248" s="315"/>
      <c r="O1248" s="316"/>
      <c r="P1248" s="315"/>
      <c r="Q1248" s="316"/>
      <c r="R1248" s="315"/>
      <c r="S1248" s="316"/>
      <c r="T1248" s="315"/>
      <c r="U1248" s="316"/>
      <c r="V1248" s="447"/>
      <c r="W1248" s="344"/>
      <c r="X1248" s="344"/>
      <c r="Y1248" s="344"/>
      <c r="Z1248" s="344"/>
      <c r="AA1248" s="344"/>
      <c r="AB1248" s="344"/>
      <c r="AC1248" s="344"/>
      <c r="AD1248" s="311"/>
    </row>
    <row r="1249" spans="1:30" ht="20.100000000000001" customHeight="1">
      <c r="A1249" s="9" t="s">
        <v>6056</v>
      </c>
      <c r="B1249" s="9" t="s">
        <v>689</v>
      </c>
      <c r="C1249" s="343" t="s">
        <v>6052</v>
      </c>
      <c r="D1249" s="119"/>
      <c r="E1249" s="343" t="s">
        <v>73</v>
      </c>
      <c r="F1249" s="11">
        <v>9</v>
      </c>
      <c r="G1249" s="12">
        <v>100</v>
      </c>
      <c r="H1249" s="11">
        <v>10</v>
      </c>
      <c r="I1249" s="12">
        <v>100</v>
      </c>
      <c r="J1249" s="11">
        <v>11</v>
      </c>
      <c r="K1249" s="12">
        <v>100</v>
      </c>
      <c r="L1249" s="11">
        <v>15</v>
      </c>
      <c r="M1249" s="12">
        <v>100</v>
      </c>
      <c r="N1249" s="56">
        <v>16</v>
      </c>
      <c r="O1249" s="57">
        <v>100</v>
      </c>
      <c r="P1249" s="56">
        <v>14</v>
      </c>
      <c r="Q1249" s="57">
        <v>100</v>
      </c>
      <c r="R1249" s="56">
        <v>13</v>
      </c>
      <c r="S1249" s="57">
        <v>92.9</v>
      </c>
      <c r="T1249" s="56"/>
      <c r="U1249" s="57"/>
      <c r="V1249" s="446" t="s">
        <v>28</v>
      </c>
      <c r="W1249" s="343" t="s">
        <v>7406</v>
      </c>
      <c r="X1249" s="343" t="s">
        <v>7406</v>
      </c>
      <c r="Y1249" s="343" t="s">
        <v>7406</v>
      </c>
      <c r="Z1249" s="343" t="s">
        <v>7406</v>
      </c>
      <c r="AA1249" s="343" t="s">
        <v>7406</v>
      </c>
      <c r="AB1249" s="343" t="s">
        <v>7406</v>
      </c>
      <c r="AC1249" s="343"/>
      <c r="AD1249" s="9"/>
    </row>
    <row r="1250" spans="1:30" ht="20.100000000000001" customHeight="1">
      <c r="A1250" s="85"/>
      <c r="B1250" s="85"/>
      <c r="C1250" s="85"/>
      <c r="D1250" s="120" t="s">
        <v>1959</v>
      </c>
      <c r="E1250" s="344"/>
      <c r="F1250" s="313"/>
      <c r="G1250" s="314"/>
      <c r="H1250" s="313"/>
      <c r="I1250" s="314"/>
      <c r="J1250" s="313"/>
      <c r="K1250" s="314"/>
      <c r="L1250" s="313"/>
      <c r="M1250" s="314"/>
      <c r="N1250" s="315"/>
      <c r="O1250" s="316"/>
      <c r="P1250" s="315"/>
      <c r="Q1250" s="316"/>
      <c r="R1250" s="315"/>
      <c r="S1250" s="316"/>
      <c r="T1250" s="315"/>
      <c r="U1250" s="316"/>
      <c r="V1250" s="128"/>
      <c r="W1250" s="128"/>
      <c r="X1250" s="128"/>
      <c r="Y1250" s="128"/>
      <c r="Z1250" s="128"/>
      <c r="AA1250" s="128"/>
      <c r="AB1250" s="128"/>
      <c r="AC1250" s="344"/>
      <c r="AD1250" s="311"/>
    </row>
    <row r="1251" spans="1:30" ht="20.100000000000001" customHeight="1">
      <c r="A1251" s="311"/>
      <c r="B1251" s="311"/>
      <c r="C1251" s="344"/>
      <c r="D1251" s="120" t="s">
        <v>1960</v>
      </c>
      <c r="E1251" s="344"/>
      <c r="F1251" s="313"/>
      <c r="G1251" s="314"/>
      <c r="H1251" s="313"/>
      <c r="I1251" s="314"/>
      <c r="J1251" s="313"/>
      <c r="K1251" s="314"/>
      <c r="L1251" s="313"/>
      <c r="M1251" s="314"/>
      <c r="N1251" s="315"/>
      <c r="O1251" s="316"/>
      <c r="P1251" s="315"/>
      <c r="Q1251" s="316"/>
      <c r="R1251" s="315">
        <v>1</v>
      </c>
      <c r="S1251" s="316">
        <v>7.1</v>
      </c>
      <c r="T1251" s="315"/>
      <c r="U1251" s="316"/>
      <c r="V1251" s="447"/>
      <c r="W1251" s="344"/>
      <c r="X1251" s="344"/>
      <c r="Y1251" s="344"/>
      <c r="Z1251" s="344"/>
      <c r="AA1251" s="344"/>
      <c r="AB1251" s="344"/>
      <c r="AC1251" s="344"/>
      <c r="AD1251" s="311"/>
    </row>
    <row r="1252" spans="1:30" ht="20.100000000000001" customHeight="1">
      <c r="A1252" s="9" t="s">
        <v>6057</v>
      </c>
      <c r="B1252" s="9" t="s">
        <v>690</v>
      </c>
      <c r="C1252" s="343" t="s">
        <v>6049</v>
      </c>
      <c r="D1252" s="119" t="s">
        <v>1471</v>
      </c>
      <c r="E1252" s="343"/>
      <c r="F1252" s="11">
        <v>9</v>
      </c>
      <c r="G1252" s="12">
        <v>29.032258064516128</v>
      </c>
      <c r="H1252" s="11">
        <v>8</v>
      </c>
      <c r="I1252" s="12">
        <v>23.529411764705884</v>
      </c>
      <c r="J1252" s="11">
        <v>10</v>
      </c>
      <c r="K1252" s="12">
        <v>25.641025641025642</v>
      </c>
      <c r="L1252" s="11">
        <v>9</v>
      </c>
      <c r="M1252" s="12">
        <v>19.148936170212767</v>
      </c>
      <c r="N1252" s="56">
        <v>12</v>
      </c>
      <c r="O1252" s="57">
        <v>26.7</v>
      </c>
      <c r="P1252" s="56">
        <v>13</v>
      </c>
      <c r="Q1252" s="57">
        <v>24.528301886792452</v>
      </c>
      <c r="R1252" s="56">
        <v>14</v>
      </c>
      <c r="S1252" s="57">
        <v>20.588235294117649</v>
      </c>
      <c r="T1252" s="56"/>
      <c r="U1252" s="57"/>
      <c r="V1252" s="446" t="s">
        <v>28</v>
      </c>
      <c r="W1252" s="343" t="s">
        <v>7406</v>
      </c>
      <c r="X1252" s="343" t="s">
        <v>7406</v>
      </c>
      <c r="Y1252" s="343" t="s">
        <v>7406</v>
      </c>
      <c r="Z1252" s="343" t="s">
        <v>7406</v>
      </c>
      <c r="AA1252" s="343" t="s">
        <v>7406</v>
      </c>
      <c r="AB1252" s="343" t="s">
        <v>7406</v>
      </c>
      <c r="AC1252" s="343"/>
      <c r="AD1252" s="9"/>
    </row>
    <row r="1253" spans="1:30" ht="20.100000000000001" customHeight="1">
      <c r="A1253" s="311"/>
      <c r="B1253" s="311"/>
      <c r="C1253" s="344"/>
      <c r="D1253" s="120" t="s">
        <v>1472</v>
      </c>
      <c r="E1253" s="344"/>
      <c r="F1253" s="313">
        <v>22</v>
      </c>
      <c r="G1253" s="314">
        <v>70.967741935483872</v>
      </c>
      <c r="H1253" s="313">
        <v>26</v>
      </c>
      <c r="I1253" s="314">
        <v>76.470588235294116</v>
      </c>
      <c r="J1253" s="313">
        <v>29</v>
      </c>
      <c r="K1253" s="314">
        <v>74.358974358974365</v>
      </c>
      <c r="L1253" s="313">
        <v>38</v>
      </c>
      <c r="M1253" s="314">
        <v>80.851063829787236</v>
      </c>
      <c r="N1253" s="315">
        <v>33</v>
      </c>
      <c r="O1253" s="316">
        <v>73.3</v>
      </c>
      <c r="P1253" s="315">
        <v>40</v>
      </c>
      <c r="Q1253" s="316">
        <v>75.471698113207552</v>
      </c>
      <c r="R1253" s="315">
        <v>54</v>
      </c>
      <c r="S1253" s="316">
        <v>79.411764705882348</v>
      </c>
      <c r="T1253" s="315"/>
      <c r="U1253" s="316"/>
      <c r="V1253" s="447"/>
      <c r="W1253" s="344"/>
      <c r="X1253" s="344"/>
      <c r="Y1253" s="344"/>
      <c r="Z1253" s="344"/>
      <c r="AA1253" s="344"/>
      <c r="AB1253" s="344"/>
      <c r="AC1253" s="344"/>
      <c r="AD1253" s="311"/>
    </row>
    <row r="1254" spans="1:30" ht="20.100000000000001" customHeight="1">
      <c r="A1254" s="9" t="s">
        <v>6058</v>
      </c>
      <c r="B1254" s="9" t="s">
        <v>691</v>
      </c>
      <c r="C1254" s="343" t="s">
        <v>6049</v>
      </c>
      <c r="D1254" s="119" t="s">
        <v>1853</v>
      </c>
      <c r="E1254" s="343"/>
      <c r="F1254" s="11">
        <v>6</v>
      </c>
      <c r="G1254" s="12">
        <v>19.35483870967742</v>
      </c>
      <c r="H1254" s="11">
        <v>8</v>
      </c>
      <c r="I1254" s="12">
        <v>23.529411764705884</v>
      </c>
      <c r="J1254" s="11">
        <v>7</v>
      </c>
      <c r="K1254" s="12">
        <v>17.948717948717949</v>
      </c>
      <c r="L1254" s="11">
        <v>7</v>
      </c>
      <c r="M1254" s="12">
        <v>14.893617021276595</v>
      </c>
      <c r="N1254" s="56">
        <v>11</v>
      </c>
      <c r="O1254" s="57">
        <v>24.4</v>
      </c>
      <c r="P1254" s="56">
        <v>9</v>
      </c>
      <c r="Q1254" s="57">
        <v>16.981132075471699</v>
      </c>
      <c r="R1254" s="56">
        <v>10</v>
      </c>
      <c r="S1254" s="57">
        <v>14.705882352941176</v>
      </c>
      <c r="T1254" s="56"/>
      <c r="U1254" s="57"/>
      <c r="V1254" s="446" t="s">
        <v>28</v>
      </c>
      <c r="W1254" s="343" t="s">
        <v>7406</v>
      </c>
      <c r="X1254" s="343" t="s">
        <v>7406</v>
      </c>
      <c r="Y1254" s="343" t="s">
        <v>7406</v>
      </c>
      <c r="Z1254" s="343" t="s">
        <v>7406</v>
      </c>
      <c r="AA1254" s="343" t="s">
        <v>7406</v>
      </c>
      <c r="AB1254" s="343" t="s">
        <v>7406</v>
      </c>
      <c r="AC1254" s="343"/>
      <c r="AD1254" s="9"/>
    </row>
    <row r="1255" spans="1:30" ht="20.100000000000001" customHeight="1">
      <c r="A1255" s="311"/>
      <c r="B1255" s="311"/>
      <c r="C1255" s="344"/>
      <c r="D1255" s="120" t="s">
        <v>1854</v>
      </c>
      <c r="E1255" s="344"/>
      <c r="F1255" s="313">
        <v>25</v>
      </c>
      <c r="G1255" s="314">
        <v>80.645161290322577</v>
      </c>
      <c r="H1255" s="313">
        <v>26</v>
      </c>
      <c r="I1255" s="314">
        <v>76.470588235294116</v>
      </c>
      <c r="J1255" s="313">
        <v>32</v>
      </c>
      <c r="K1255" s="314">
        <v>82.051282051282058</v>
      </c>
      <c r="L1255" s="313">
        <v>40</v>
      </c>
      <c r="M1255" s="314">
        <v>85.106382978723403</v>
      </c>
      <c r="N1255" s="315">
        <v>34</v>
      </c>
      <c r="O1255" s="316">
        <v>75.599999999999994</v>
      </c>
      <c r="P1255" s="315">
        <v>44</v>
      </c>
      <c r="Q1255" s="316">
        <v>83.018867924528308</v>
      </c>
      <c r="R1255" s="315">
        <v>58</v>
      </c>
      <c r="S1255" s="316">
        <v>85.294117647058826</v>
      </c>
      <c r="T1255" s="315"/>
      <c r="U1255" s="316"/>
      <c r="V1255" s="447"/>
      <c r="W1255" s="344"/>
      <c r="X1255" s="344"/>
      <c r="Y1255" s="344"/>
      <c r="Z1255" s="344"/>
      <c r="AA1255" s="344"/>
      <c r="AB1255" s="344"/>
      <c r="AC1255" s="344"/>
      <c r="AD1255" s="311"/>
    </row>
    <row r="1256" spans="1:30" ht="20.100000000000001" customHeight="1">
      <c r="A1256" s="9" t="s">
        <v>6059</v>
      </c>
      <c r="B1256" s="9" t="s">
        <v>692</v>
      </c>
      <c r="C1256" s="343" t="s">
        <v>6060</v>
      </c>
      <c r="D1256" s="119" t="s">
        <v>1473</v>
      </c>
      <c r="E1256" s="343" t="s">
        <v>7203</v>
      </c>
      <c r="F1256" s="11">
        <v>2</v>
      </c>
      <c r="G1256" s="12">
        <v>33.333333333333336</v>
      </c>
      <c r="H1256" s="11">
        <v>1</v>
      </c>
      <c r="I1256" s="12">
        <v>12.5</v>
      </c>
      <c r="J1256" s="11">
        <v>1</v>
      </c>
      <c r="K1256" s="12">
        <v>14.285714285714286</v>
      </c>
      <c r="L1256" s="11"/>
      <c r="M1256" s="12"/>
      <c r="N1256" s="56">
        <v>1</v>
      </c>
      <c r="O1256" s="57">
        <v>9.1</v>
      </c>
      <c r="P1256" s="56"/>
      <c r="Q1256" s="57"/>
      <c r="R1256" s="56">
        <v>2</v>
      </c>
      <c r="S1256" s="57">
        <v>20</v>
      </c>
      <c r="T1256" s="56"/>
      <c r="U1256" s="57"/>
      <c r="V1256" s="446" t="s">
        <v>28</v>
      </c>
      <c r="W1256" s="343" t="s">
        <v>7406</v>
      </c>
      <c r="X1256" s="343" t="s">
        <v>7406</v>
      </c>
      <c r="Y1256" s="343" t="s">
        <v>7406</v>
      </c>
      <c r="Z1256" s="343" t="s">
        <v>7406</v>
      </c>
      <c r="AA1256" s="343" t="s">
        <v>7406</v>
      </c>
      <c r="AB1256" s="343" t="s">
        <v>7406</v>
      </c>
      <c r="AC1256" s="343"/>
      <c r="AD1256" s="9"/>
    </row>
    <row r="1257" spans="1:30" ht="20.100000000000001" customHeight="1">
      <c r="A1257" s="311"/>
      <c r="B1257" s="311"/>
      <c r="C1257" s="344"/>
      <c r="D1257" s="120" t="s">
        <v>1474</v>
      </c>
      <c r="E1257" s="344"/>
      <c r="F1257" s="313"/>
      <c r="G1257" s="314"/>
      <c r="H1257" s="313"/>
      <c r="I1257" s="314"/>
      <c r="J1257" s="313">
        <v>2</v>
      </c>
      <c r="K1257" s="314">
        <v>28.571428571428573</v>
      </c>
      <c r="L1257" s="313">
        <v>2</v>
      </c>
      <c r="M1257" s="314">
        <v>28.6</v>
      </c>
      <c r="N1257" s="315">
        <v>1</v>
      </c>
      <c r="O1257" s="316">
        <v>9.1</v>
      </c>
      <c r="P1257" s="315">
        <v>1</v>
      </c>
      <c r="Q1257" s="316">
        <v>11.111111111111111</v>
      </c>
      <c r="R1257" s="315"/>
      <c r="S1257" s="316"/>
      <c r="T1257" s="315"/>
      <c r="U1257" s="316"/>
      <c r="V1257" s="447"/>
      <c r="W1257" s="344"/>
      <c r="X1257" s="344"/>
      <c r="Y1257" s="344"/>
      <c r="Z1257" s="344"/>
      <c r="AA1257" s="344"/>
      <c r="AB1257" s="344"/>
      <c r="AC1257" s="344"/>
      <c r="AD1257" s="311"/>
    </row>
    <row r="1258" spans="1:30" ht="20.100000000000001" customHeight="1">
      <c r="A1258" s="311"/>
      <c r="B1258" s="311"/>
      <c r="C1258" s="344"/>
      <c r="D1258" s="120" t="s">
        <v>1475</v>
      </c>
      <c r="E1258" s="344"/>
      <c r="F1258" s="313">
        <v>1</v>
      </c>
      <c r="G1258" s="314">
        <v>16.666666666666668</v>
      </c>
      <c r="H1258" s="313"/>
      <c r="I1258" s="314"/>
      <c r="J1258" s="313">
        <v>1</v>
      </c>
      <c r="K1258" s="314">
        <v>14.285714285714286</v>
      </c>
      <c r="L1258" s="313"/>
      <c r="M1258" s="314"/>
      <c r="N1258" s="315"/>
      <c r="O1258" s="316"/>
      <c r="P1258" s="315"/>
      <c r="Q1258" s="316"/>
      <c r="R1258" s="315">
        <v>1</v>
      </c>
      <c r="S1258" s="316">
        <v>10</v>
      </c>
      <c r="T1258" s="315"/>
      <c r="U1258" s="316"/>
      <c r="V1258" s="447"/>
      <c r="W1258" s="344"/>
      <c r="X1258" s="344"/>
      <c r="Y1258" s="344"/>
      <c r="Z1258" s="344"/>
      <c r="AA1258" s="344"/>
      <c r="AB1258" s="344"/>
      <c r="AC1258" s="344"/>
      <c r="AD1258" s="311"/>
    </row>
    <row r="1259" spans="1:30" ht="20.100000000000001" customHeight="1">
      <c r="A1259" s="311"/>
      <c r="B1259" s="311"/>
      <c r="C1259" s="344"/>
      <c r="D1259" s="120" t="s">
        <v>1476</v>
      </c>
      <c r="E1259" s="344"/>
      <c r="F1259" s="313">
        <v>2</v>
      </c>
      <c r="G1259" s="314">
        <v>33.333333333333336</v>
      </c>
      <c r="H1259" s="313">
        <v>5</v>
      </c>
      <c r="I1259" s="314">
        <v>62.5</v>
      </c>
      <c r="J1259" s="313">
        <v>2</v>
      </c>
      <c r="K1259" s="314">
        <v>28.571428571428573</v>
      </c>
      <c r="L1259" s="313">
        <v>4</v>
      </c>
      <c r="M1259" s="314">
        <v>57.1</v>
      </c>
      <c r="N1259" s="315">
        <v>7</v>
      </c>
      <c r="O1259" s="316">
        <v>63.6</v>
      </c>
      <c r="P1259" s="315">
        <v>6</v>
      </c>
      <c r="Q1259" s="316">
        <v>66.666666666666671</v>
      </c>
      <c r="R1259" s="315">
        <v>6</v>
      </c>
      <c r="S1259" s="316">
        <v>60</v>
      </c>
      <c r="T1259" s="315"/>
      <c r="U1259" s="316"/>
      <c r="V1259" s="447"/>
      <c r="W1259" s="344"/>
      <c r="X1259" s="344"/>
      <c r="Y1259" s="344"/>
      <c r="Z1259" s="344"/>
      <c r="AA1259" s="344"/>
      <c r="AB1259" s="344"/>
      <c r="AC1259" s="344"/>
      <c r="AD1259" s="311"/>
    </row>
    <row r="1260" spans="1:30" ht="20.100000000000001" customHeight="1">
      <c r="A1260" s="311"/>
      <c r="B1260" s="311"/>
      <c r="C1260" s="344"/>
      <c r="D1260" s="120" t="s">
        <v>1477</v>
      </c>
      <c r="E1260" s="344"/>
      <c r="F1260" s="313">
        <v>1</v>
      </c>
      <c r="G1260" s="314">
        <v>16.666666666666668</v>
      </c>
      <c r="H1260" s="313">
        <v>2</v>
      </c>
      <c r="I1260" s="314">
        <v>25</v>
      </c>
      <c r="J1260" s="313">
        <v>1</v>
      </c>
      <c r="K1260" s="314">
        <v>14.285714285714286</v>
      </c>
      <c r="L1260" s="313">
        <v>1</v>
      </c>
      <c r="M1260" s="314">
        <v>14.3</v>
      </c>
      <c r="N1260" s="315">
        <v>2</v>
      </c>
      <c r="O1260" s="316">
        <v>18.2</v>
      </c>
      <c r="P1260" s="315">
        <v>2</v>
      </c>
      <c r="Q1260" s="316">
        <v>22.222222222222221</v>
      </c>
      <c r="R1260" s="315">
        <v>1</v>
      </c>
      <c r="S1260" s="316">
        <v>10</v>
      </c>
      <c r="T1260" s="315"/>
      <c r="U1260" s="316"/>
      <c r="V1260" s="447"/>
      <c r="W1260" s="344"/>
      <c r="X1260" s="344"/>
      <c r="Y1260" s="344"/>
      <c r="Z1260" s="344"/>
      <c r="AA1260" s="344"/>
      <c r="AB1260" s="344"/>
      <c r="AC1260" s="344"/>
      <c r="AD1260" s="311"/>
    </row>
    <row r="1261" spans="1:30" ht="20.100000000000001" customHeight="1">
      <c r="A1261" s="311"/>
      <c r="B1261" s="311"/>
      <c r="C1261" s="344"/>
      <c r="D1261" s="120" t="s">
        <v>2001</v>
      </c>
      <c r="E1261" s="344"/>
      <c r="F1261" s="313"/>
      <c r="G1261" s="314"/>
      <c r="H1261" s="313"/>
      <c r="I1261" s="314"/>
      <c r="J1261" s="313"/>
      <c r="K1261" s="314"/>
      <c r="L1261" s="313"/>
      <c r="M1261" s="314"/>
      <c r="N1261" s="315"/>
      <c r="O1261" s="316"/>
      <c r="P1261" s="315"/>
      <c r="Q1261" s="316"/>
      <c r="R1261" s="315"/>
      <c r="S1261" s="316"/>
      <c r="T1261" s="315"/>
      <c r="U1261" s="316"/>
      <c r="V1261" s="447"/>
      <c r="W1261" s="344"/>
      <c r="X1261" s="344"/>
      <c r="Y1261" s="344"/>
      <c r="Z1261" s="344"/>
      <c r="AA1261" s="344"/>
      <c r="AB1261" s="344"/>
      <c r="AC1261" s="344"/>
      <c r="AD1261" s="311"/>
    </row>
    <row r="1262" spans="1:30" ht="20.100000000000001" customHeight="1">
      <c r="A1262" s="311"/>
      <c r="B1262" s="311"/>
      <c r="C1262" s="344"/>
      <c r="D1262" s="120" t="s">
        <v>7058</v>
      </c>
      <c r="E1262" s="344"/>
      <c r="F1262" s="313"/>
      <c r="G1262" s="314"/>
      <c r="H1262" s="313"/>
      <c r="I1262" s="314"/>
      <c r="J1262" s="313"/>
      <c r="K1262" s="314"/>
      <c r="L1262" s="313"/>
      <c r="M1262" s="314"/>
      <c r="N1262" s="315"/>
      <c r="O1262" s="316"/>
      <c r="P1262" s="315"/>
      <c r="Q1262" s="316"/>
      <c r="R1262" s="315"/>
      <c r="S1262" s="316"/>
      <c r="T1262" s="315"/>
      <c r="U1262" s="316"/>
      <c r="V1262" s="447"/>
      <c r="W1262" s="344"/>
      <c r="X1262" s="344"/>
      <c r="Y1262" s="344"/>
      <c r="Z1262" s="344"/>
      <c r="AA1262" s="344"/>
      <c r="AB1262" s="344"/>
      <c r="AC1262" s="344"/>
      <c r="AD1262" s="311"/>
    </row>
    <row r="1263" spans="1:30" ht="20.100000000000001" customHeight="1">
      <c r="A1263" s="311"/>
      <c r="B1263" s="311"/>
      <c r="C1263" s="344"/>
      <c r="D1263" s="120" t="s">
        <v>7314</v>
      </c>
      <c r="E1263" s="344"/>
      <c r="F1263" s="313"/>
      <c r="G1263" s="314"/>
      <c r="H1263" s="313"/>
      <c r="I1263" s="314"/>
      <c r="J1263" s="313"/>
      <c r="K1263" s="314"/>
      <c r="L1263" s="313"/>
      <c r="M1263" s="314"/>
      <c r="N1263" s="315"/>
      <c r="O1263" s="316"/>
      <c r="P1263" s="315"/>
      <c r="Q1263" s="316"/>
      <c r="R1263" s="315"/>
      <c r="S1263" s="316"/>
      <c r="T1263" s="315"/>
      <c r="U1263" s="316"/>
      <c r="V1263" s="447"/>
      <c r="W1263" s="344"/>
      <c r="X1263" s="344"/>
      <c r="Y1263" s="344"/>
      <c r="Z1263" s="344"/>
      <c r="AA1263" s="344"/>
      <c r="AB1263" s="344"/>
      <c r="AC1263" s="344"/>
      <c r="AD1263" s="311"/>
    </row>
    <row r="1264" spans="1:30" ht="20.100000000000001" customHeight="1">
      <c r="A1264" s="9" t="s">
        <v>6061</v>
      </c>
      <c r="B1264" s="9" t="s">
        <v>693</v>
      </c>
      <c r="C1264" s="343" t="s">
        <v>6062</v>
      </c>
      <c r="D1264" s="9"/>
      <c r="E1264" s="343"/>
      <c r="F1264" s="11"/>
      <c r="G1264" s="12"/>
      <c r="H1264" s="11"/>
      <c r="I1264" s="12"/>
      <c r="J1264" s="11"/>
      <c r="K1264" s="12"/>
      <c r="L1264" s="11"/>
      <c r="M1264" s="12"/>
      <c r="N1264" s="56"/>
      <c r="O1264" s="57"/>
      <c r="P1264" s="56"/>
      <c r="Q1264" s="57"/>
      <c r="R1264" s="56"/>
      <c r="S1264" s="57"/>
      <c r="T1264" s="56"/>
      <c r="U1264" s="57"/>
      <c r="V1264" s="446" t="s">
        <v>28</v>
      </c>
      <c r="W1264" s="343" t="s">
        <v>7406</v>
      </c>
      <c r="X1264" s="343" t="s">
        <v>7406</v>
      </c>
      <c r="Y1264" s="343" t="s">
        <v>7406</v>
      </c>
      <c r="Z1264" s="343" t="s">
        <v>7406</v>
      </c>
      <c r="AA1264" s="343" t="s">
        <v>7406</v>
      </c>
      <c r="AB1264" s="343" t="s">
        <v>7406</v>
      </c>
      <c r="AC1264" s="343"/>
      <c r="AD1264" s="9"/>
    </row>
    <row r="1265" spans="1:30" ht="20.100000000000001" customHeight="1">
      <c r="A1265" s="9" t="s">
        <v>6063</v>
      </c>
      <c r="B1265" s="9" t="s">
        <v>694</v>
      </c>
      <c r="C1265" s="343" t="s">
        <v>6060</v>
      </c>
      <c r="D1265" s="9"/>
      <c r="E1265" s="343"/>
      <c r="F1265" s="11">
        <v>6</v>
      </c>
      <c r="G1265" s="12">
        <v>100</v>
      </c>
      <c r="H1265" s="11">
        <v>8</v>
      </c>
      <c r="I1265" s="12">
        <v>100</v>
      </c>
      <c r="J1265" s="11">
        <v>7</v>
      </c>
      <c r="K1265" s="12">
        <v>100</v>
      </c>
      <c r="L1265" s="11">
        <v>7</v>
      </c>
      <c r="M1265" s="12">
        <v>100</v>
      </c>
      <c r="N1265" s="56">
        <v>11</v>
      </c>
      <c r="O1265" s="57">
        <v>100</v>
      </c>
      <c r="P1265" s="56">
        <v>9</v>
      </c>
      <c r="Q1265" s="57">
        <v>100</v>
      </c>
      <c r="R1265" s="56">
        <v>10</v>
      </c>
      <c r="S1265" s="57">
        <v>100</v>
      </c>
      <c r="T1265" s="56"/>
      <c r="U1265" s="57"/>
      <c r="V1265" s="446" t="s">
        <v>28</v>
      </c>
      <c r="W1265" s="343" t="s">
        <v>7406</v>
      </c>
      <c r="X1265" s="343" t="s">
        <v>7406</v>
      </c>
      <c r="Y1265" s="343" t="s">
        <v>7406</v>
      </c>
      <c r="Z1265" s="343" t="s">
        <v>7406</v>
      </c>
      <c r="AA1265" s="343" t="s">
        <v>7406</v>
      </c>
      <c r="AB1265" s="343" t="s">
        <v>7406</v>
      </c>
      <c r="AC1265" s="343"/>
      <c r="AD1265" s="9"/>
    </row>
    <row r="1266" spans="1:30" ht="20.100000000000001" customHeight="1">
      <c r="A1266" s="85"/>
      <c r="B1266" s="85"/>
      <c r="C1266" s="85"/>
      <c r="D1266" s="120" t="s">
        <v>1970</v>
      </c>
      <c r="E1266" s="344" t="s">
        <v>1335</v>
      </c>
      <c r="F1266" s="313"/>
      <c r="G1266" s="314"/>
      <c r="H1266" s="313"/>
      <c r="I1266" s="314"/>
      <c r="J1266" s="313"/>
      <c r="K1266" s="314"/>
      <c r="L1266" s="313"/>
      <c r="M1266" s="314"/>
      <c r="N1266" s="315"/>
      <c r="O1266" s="316"/>
      <c r="P1266" s="315"/>
      <c r="Q1266" s="316"/>
      <c r="R1266" s="315"/>
      <c r="S1266" s="316"/>
      <c r="T1266" s="315"/>
      <c r="U1266" s="316"/>
      <c r="V1266" s="128"/>
      <c r="W1266" s="128"/>
      <c r="X1266" s="128"/>
      <c r="Y1266" s="128"/>
      <c r="Z1266" s="128"/>
      <c r="AA1266" s="128"/>
      <c r="AB1266" s="128"/>
      <c r="AC1266" s="344"/>
      <c r="AD1266" s="311"/>
    </row>
    <row r="1267" spans="1:30" ht="20.100000000000001" customHeight="1">
      <c r="A1267" s="311"/>
      <c r="B1267" s="311"/>
      <c r="C1267" s="344"/>
      <c r="D1267" s="120" t="s">
        <v>1971</v>
      </c>
      <c r="E1267" s="344"/>
      <c r="F1267" s="313"/>
      <c r="G1267" s="314"/>
      <c r="H1267" s="313"/>
      <c r="I1267" s="314"/>
      <c r="J1267" s="313"/>
      <c r="K1267" s="314"/>
      <c r="L1267" s="313"/>
      <c r="M1267" s="314"/>
      <c r="N1267" s="315"/>
      <c r="O1267" s="316"/>
      <c r="P1267" s="315"/>
      <c r="Q1267" s="316"/>
      <c r="R1267" s="315"/>
      <c r="S1267" s="316"/>
      <c r="T1267" s="315"/>
      <c r="U1267" s="316"/>
      <c r="V1267" s="447"/>
      <c r="W1267" s="344"/>
      <c r="X1267" s="344"/>
      <c r="Y1267" s="344"/>
      <c r="Z1267" s="344"/>
      <c r="AA1267" s="344"/>
      <c r="AB1267" s="344"/>
      <c r="AC1267" s="344"/>
      <c r="AD1267" s="311"/>
    </row>
    <row r="1268" spans="1:30" ht="20.100000000000001" customHeight="1">
      <c r="A1268" s="9" t="s">
        <v>6064</v>
      </c>
      <c r="B1268" s="9" t="s">
        <v>695</v>
      </c>
      <c r="C1268" s="343" t="s">
        <v>6060</v>
      </c>
      <c r="D1268" s="119"/>
      <c r="E1268" s="343"/>
      <c r="F1268" s="11">
        <v>6</v>
      </c>
      <c r="G1268" s="12">
        <v>100</v>
      </c>
      <c r="H1268" s="11">
        <v>8</v>
      </c>
      <c r="I1268" s="12">
        <v>100</v>
      </c>
      <c r="J1268" s="11">
        <v>7</v>
      </c>
      <c r="K1268" s="12">
        <v>100</v>
      </c>
      <c r="L1268" s="11">
        <v>7</v>
      </c>
      <c r="M1268" s="12">
        <v>100</v>
      </c>
      <c r="N1268" s="56">
        <v>11</v>
      </c>
      <c r="O1268" s="57">
        <v>100</v>
      </c>
      <c r="P1268" s="56">
        <v>9</v>
      </c>
      <c r="Q1268" s="57">
        <v>100</v>
      </c>
      <c r="R1268" s="56">
        <v>10</v>
      </c>
      <c r="S1268" s="57">
        <v>100</v>
      </c>
      <c r="T1268" s="56"/>
      <c r="U1268" s="57"/>
      <c r="V1268" s="446" t="s">
        <v>28</v>
      </c>
      <c r="W1268" s="343" t="s">
        <v>7406</v>
      </c>
      <c r="X1268" s="343" t="s">
        <v>7406</v>
      </c>
      <c r="Y1268" s="343" t="s">
        <v>7406</v>
      </c>
      <c r="Z1268" s="343" t="s">
        <v>7406</v>
      </c>
      <c r="AA1268" s="343" t="s">
        <v>7406</v>
      </c>
      <c r="AB1268" s="343" t="s">
        <v>7406</v>
      </c>
      <c r="AC1268" s="343"/>
      <c r="AD1268" s="9"/>
    </row>
    <row r="1269" spans="1:30" ht="20.100000000000001" customHeight="1">
      <c r="A1269" s="85"/>
      <c r="B1269" s="85"/>
      <c r="C1269" s="85"/>
      <c r="D1269" s="120" t="s">
        <v>1959</v>
      </c>
      <c r="E1269" s="344" t="s">
        <v>73</v>
      </c>
      <c r="F1269" s="313"/>
      <c r="G1269" s="314"/>
      <c r="H1269" s="313"/>
      <c r="I1269" s="314"/>
      <c r="J1269" s="313"/>
      <c r="K1269" s="314"/>
      <c r="L1269" s="313"/>
      <c r="M1269" s="314"/>
      <c r="N1269" s="315"/>
      <c r="O1269" s="316"/>
      <c r="P1269" s="315"/>
      <c r="Q1269" s="316"/>
      <c r="R1269" s="315"/>
      <c r="S1269" s="316"/>
      <c r="T1269" s="315"/>
      <c r="U1269" s="316"/>
      <c r="V1269" s="128"/>
      <c r="W1269" s="128"/>
      <c r="X1269" s="128"/>
      <c r="Y1269" s="128"/>
      <c r="Z1269" s="128"/>
      <c r="AA1269" s="128"/>
      <c r="AB1269" s="128"/>
      <c r="AC1269" s="344"/>
      <c r="AD1269" s="311"/>
    </row>
    <row r="1270" spans="1:30" ht="20.100000000000001" customHeight="1">
      <c r="A1270" s="311"/>
      <c r="B1270" s="311"/>
      <c r="C1270" s="344"/>
      <c r="D1270" s="120" t="s">
        <v>1960</v>
      </c>
      <c r="E1270" s="344"/>
      <c r="F1270" s="313"/>
      <c r="G1270" s="314"/>
      <c r="H1270" s="313"/>
      <c r="I1270" s="314"/>
      <c r="J1270" s="313"/>
      <c r="K1270" s="314"/>
      <c r="L1270" s="313"/>
      <c r="M1270" s="314"/>
      <c r="N1270" s="315"/>
      <c r="O1270" s="316"/>
      <c r="P1270" s="315"/>
      <c r="Q1270" s="316"/>
      <c r="R1270" s="315"/>
      <c r="S1270" s="316"/>
      <c r="T1270" s="315"/>
      <c r="U1270" s="316"/>
      <c r="V1270" s="447"/>
      <c r="W1270" s="344"/>
      <c r="X1270" s="344"/>
      <c r="Y1270" s="344"/>
      <c r="Z1270" s="344"/>
      <c r="AA1270" s="344"/>
      <c r="AB1270" s="344"/>
      <c r="AC1270" s="344"/>
      <c r="AD1270" s="311"/>
    </row>
    <row r="1271" spans="1:30" ht="20.100000000000001" customHeight="1">
      <c r="A1271" s="9" t="s">
        <v>6065</v>
      </c>
      <c r="B1271" s="9" t="s">
        <v>696</v>
      </c>
      <c r="C1271" s="343" t="s">
        <v>6049</v>
      </c>
      <c r="D1271" s="119" t="s">
        <v>1471</v>
      </c>
      <c r="E1271" s="343"/>
      <c r="F1271" s="11">
        <v>13</v>
      </c>
      <c r="G1271" s="12">
        <v>41.935483870967744</v>
      </c>
      <c r="H1271" s="11">
        <v>12</v>
      </c>
      <c r="I1271" s="12">
        <v>35.294117647058826</v>
      </c>
      <c r="J1271" s="11">
        <v>20</v>
      </c>
      <c r="K1271" s="12">
        <v>51.282051282051285</v>
      </c>
      <c r="L1271" s="11">
        <v>24</v>
      </c>
      <c r="M1271" s="12">
        <v>51.063829787234042</v>
      </c>
      <c r="N1271" s="56">
        <v>20</v>
      </c>
      <c r="O1271" s="57">
        <v>44.4</v>
      </c>
      <c r="P1271" s="56">
        <v>29</v>
      </c>
      <c r="Q1271" s="57">
        <v>54.716981132075475</v>
      </c>
      <c r="R1271" s="56">
        <v>38</v>
      </c>
      <c r="S1271" s="57">
        <v>55.882352941176471</v>
      </c>
      <c r="T1271" s="56"/>
      <c r="U1271" s="57"/>
      <c r="V1271" s="446" t="s">
        <v>28</v>
      </c>
      <c r="W1271" s="343" t="s">
        <v>7406</v>
      </c>
      <c r="X1271" s="343" t="s">
        <v>7406</v>
      </c>
      <c r="Y1271" s="343" t="s">
        <v>7406</v>
      </c>
      <c r="Z1271" s="343" t="s">
        <v>7406</v>
      </c>
      <c r="AA1271" s="343" t="s">
        <v>7406</v>
      </c>
      <c r="AB1271" s="343" t="s">
        <v>7406</v>
      </c>
      <c r="AC1271" s="343"/>
      <c r="AD1271" s="9"/>
    </row>
    <row r="1272" spans="1:30" ht="20.100000000000001" customHeight="1">
      <c r="A1272" s="311"/>
      <c r="B1272" s="311"/>
      <c r="C1272" s="344"/>
      <c r="D1272" s="120" t="s">
        <v>1472</v>
      </c>
      <c r="E1272" s="344"/>
      <c r="F1272" s="313">
        <v>18</v>
      </c>
      <c r="G1272" s="314">
        <v>58.064516129032256</v>
      </c>
      <c r="H1272" s="313">
        <v>22</v>
      </c>
      <c r="I1272" s="314">
        <v>64.705882352941174</v>
      </c>
      <c r="J1272" s="313">
        <v>19</v>
      </c>
      <c r="K1272" s="314">
        <v>48.717948717948715</v>
      </c>
      <c r="L1272" s="313">
        <v>23</v>
      </c>
      <c r="M1272" s="314">
        <v>48.936170212765958</v>
      </c>
      <c r="N1272" s="315">
        <v>25</v>
      </c>
      <c r="O1272" s="316">
        <v>55.6</v>
      </c>
      <c r="P1272" s="315">
        <v>24</v>
      </c>
      <c r="Q1272" s="316">
        <v>45.283018867924525</v>
      </c>
      <c r="R1272" s="315">
        <v>30</v>
      </c>
      <c r="S1272" s="316">
        <v>44.117647058823529</v>
      </c>
      <c r="T1272" s="315"/>
      <c r="U1272" s="316"/>
      <c r="V1272" s="447"/>
      <c r="W1272" s="344"/>
      <c r="X1272" s="344"/>
      <c r="Y1272" s="344"/>
      <c r="Z1272" s="344"/>
      <c r="AA1272" s="344"/>
      <c r="AB1272" s="344"/>
      <c r="AC1272" s="344"/>
      <c r="AD1272" s="311"/>
    </row>
    <row r="1273" spans="1:30" ht="20.100000000000001" customHeight="1">
      <c r="A1273" s="9" t="s">
        <v>6066</v>
      </c>
      <c r="B1273" s="9" t="s">
        <v>697</v>
      </c>
      <c r="C1273" s="343" t="s">
        <v>6049</v>
      </c>
      <c r="D1273" s="119" t="s">
        <v>1853</v>
      </c>
      <c r="E1273" s="343"/>
      <c r="F1273" s="11">
        <v>10</v>
      </c>
      <c r="G1273" s="12">
        <v>32.258064516129032</v>
      </c>
      <c r="H1273" s="11">
        <v>12</v>
      </c>
      <c r="I1273" s="12">
        <v>35.294117647058826</v>
      </c>
      <c r="J1273" s="11">
        <v>12</v>
      </c>
      <c r="K1273" s="12">
        <v>30.76923076923077</v>
      </c>
      <c r="L1273" s="11">
        <v>22</v>
      </c>
      <c r="M1273" s="12">
        <v>46.808510638297875</v>
      </c>
      <c r="N1273" s="56">
        <v>19</v>
      </c>
      <c r="O1273" s="57">
        <v>42.2</v>
      </c>
      <c r="P1273" s="56">
        <v>29</v>
      </c>
      <c r="Q1273" s="57">
        <v>54.716981132075475</v>
      </c>
      <c r="R1273" s="56">
        <v>26</v>
      </c>
      <c r="S1273" s="57">
        <v>38.235294117647058</v>
      </c>
      <c r="T1273" s="56"/>
      <c r="U1273" s="57"/>
      <c r="V1273" s="446" t="s">
        <v>28</v>
      </c>
      <c r="W1273" s="343" t="s">
        <v>7406</v>
      </c>
      <c r="X1273" s="343" t="s">
        <v>7406</v>
      </c>
      <c r="Y1273" s="343" t="s">
        <v>7406</v>
      </c>
      <c r="Z1273" s="343" t="s">
        <v>7406</v>
      </c>
      <c r="AA1273" s="343" t="s">
        <v>7406</v>
      </c>
      <c r="AB1273" s="343" t="s">
        <v>7406</v>
      </c>
      <c r="AC1273" s="343"/>
      <c r="AD1273" s="9"/>
    </row>
    <row r="1274" spans="1:30" ht="20.100000000000001" customHeight="1">
      <c r="A1274" s="311"/>
      <c r="B1274" s="311"/>
      <c r="C1274" s="344"/>
      <c r="D1274" s="120" t="s">
        <v>1854</v>
      </c>
      <c r="E1274" s="344"/>
      <c r="F1274" s="313">
        <v>21</v>
      </c>
      <c r="G1274" s="314">
        <v>67.741935483870961</v>
      </c>
      <c r="H1274" s="313">
        <v>22</v>
      </c>
      <c r="I1274" s="314">
        <v>64.705882352941174</v>
      </c>
      <c r="J1274" s="313">
        <v>27</v>
      </c>
      <c r="K1274" s="314">
        <v>69.230769230769226</v>
      </c>
      <c r="L1274" s="313">
        <v>25</v>
      </c>
      <c r="M1274" s="314">
        <v>53.191489361702125</v>
      </c>
      <c r="N1274" s="315">
        <v>26</v>
      </c>
      <c r="O1274" s="316">
        <v>57.8</v>
      </c>
      <c r="P1274" s="315">
        <v>24</v>
      </c>
      <c r="Q1274" s="316">
        <v>45.283018867924525</v>
      </c>
      <c r="R1274" s="315">
        <v>42</v>
      </c>
      <c r="S1274" s="316">
        <v>61.764705882352942</v>
      </c>
      <c r="T1274" s="315"/>
      <c r="U1274" s="316"/>
      <c r="V1274" s="447"/>
      <c r="W1274" s="344"/>
      <c r="X1274" s="344"/>
      <c r="Y1274" s="344"/>
      <c r="Z1274" s="344"/>
      <c r="AA1274" s="344"/>
      <c r="AB1274" s="344"/>
      <c r="AC1274" s="344"/>
      <c r="AD1274" s="311"/>
    </row>
    <row r="1275" spans="1:30" ht="20.100000000000001" customHeight="1">
      <c r="A1275" s="9" t="s">
        <v>6067</v>
      </c>
      <c r="B1275" s="9" t="s">
        <v>698</v>
      </c>
      <c r="C1275" s="343" t="s">
        <v>6068</v>
      </c>
      <c r="D1275" s="119" t="s">
        <v>1473</v>
      </c>
      <c r="E1275" s="343" t="s">
        <v>7203</v>
      </c>
      <c r="F1275" s="11">
        <v>1</v>
      </c>
      <c r="G1275" s="12">
        <v>10</v>
      </c>
      <c r="H1275" s="11"/>
      <c r="I1275" s="12"/>
      <c r="J1275" s="11"/>
      <c r="K1275" s="12"/>
      <c r="L1275" s="11">
        <v>3</v>
      </c>
      <c r="M1275" s="12">
        <v>13.636363636363637</v>
      </c>
      <c r="N1275" s="56">
        <v>1</v>
      </c>
      <c r="O1275" s="57">
        <v>5.2631578947368425</v>
      </c>
      <c r="P1275" s="56">
        <v>2</v>
      </c>
      <c r="Q1275" s="57">
        <v>6.8965517241379306</v>
      </c>
      <c r="R1275" s="56">
        <v>4</v>
      </c>
      <c r="S1275" s="57">
        <v>15.384615384615385</v>
      </c>
      <c r="T1275" s="56"/>
      <c r="U1275" s="57"/>
      <c r="V1275" s="446" t="s">
        <v>28</v>
      </c>
      <c r="W1275" s="343" t="s">
        <v>7406</v>
      </c>
      <c r="X1275" s="343" t="s">
        <v>7406</v>
      </c>
      <c r="Y1275" s="343" t="s">
        <v>7406</v>
      </c>
      <c r="Z1275" s="343" t="s">
        <v>7406</v>
      </c>
      <c r="AA1275" s="343" t="s">
        <v>7406</v>
      </c>
      <c r="AB1275" s="343" t="s">
        <v>7406</v>
      </c>
      <c r="AC1275" s="343"/>
      <c r="AD1275" s="9"/>
    </row>
    <row r="1276" spans="1:30" ht="20.100000000000001" customHeight="1">
      <c r="A1276" s="311"/>
      <c r="B1276" s="311"/>
      <c r="C1276" s="344"/>
      <c r="D1276" s="120" t="s">
        <v>1474</v>
      </c>
      <c r="E1276" s="344"/>
      <c r="F1276" s="313">
        <v>1</v>
      </c>
      <c r="G1276" s="314">
        <v>10</v>
      </c>
      <c r="H1276" s="313">
        <v>1</v>
      </c>
      <c r="I1276" s="314">
        <v>8.3333333333333339</v>
      </c>
      <c r="J1276" s="313">
        <v>2</v>
      </c>
      <c r="K1276" s="314">
        <v>16.666666666666668</v>
      </c>
      <c r="L1276" s="313">
        <v>2</v>
      </c>
      <c r="M1276" s="314">
        <v>9.0909090909090917</v>
      </c>
      <c r="N1276" s="315">
        <v>4</v>
      </c>
      <c r="O1276" s="316">
        <v>21.05263157894737</v>
      </c>
      <c r="P1276" s="315">
        <v>1</v>
      </c>
      <c r="Q1276" s="316">
        <v>3.4482758620689653</v>
      </c>
      <c r="R1276" s="315">
        <v>2</v>
      </c>
      <c r="S1276" s="316">
        <v>7.6923076923076925</v>
      </c>
      <c r="T1276" s="315"/>
      <c r="U1276" s="316"/>
      <c r="V1276" s="447"/>
      <c r="W1276" s="344"/>
      <c r="X1276" s="344"/>
      <c r="Y1276" s="344"/>
      <c r="Z1276" s="344"/>
      <c r="AA1276" s="344"/>
      <c r="AB1276" s="344"/>
      <c r="AC1276" s="344"/>
      <c r="AD1276" s="311"/>
    </row>
    <row r="1277" spans="1:30" ht="20.100000000000001" customHeight="1">
      <c r="A1277" s="311"/>
      <c r="B1277" s="311"/>
      <c r="C1277" s="344"/>
      <c r="D1277" s="120" t="s">
        <v>1475</v>
      </c>
      <c r="E1277" s="344"/>
      <c r="F1277" s="313">
        <v>1</v>
      </c>
      <c r="G1277" s="314">
        <v>10</v>
      </c>
      <c r="H1277" s="313">
        <v>2</v>
      </c>
      <c r="I1277" s="314">
        <v>16.666666666666668</v>
      </c>
      <c r="J1277" s="313"/>
      <c r="K1277" s="314"/>
      <c r="L1277" s="313">
        <v>3</v>
      </c>
      <c r="M1277" s="314">
        <v>13.636363636363637</v>
      </c>
      <c r="N1277" s="315">
        <v>4</v>
      </c>
      <c r="O1277" s="316">
        <v>21.05263157894737</v>
      </c>
      <c r="P1277" s="315">
        <v>3</v>
      </c>
      <c r="Q1277" s="316">
        <v>10.344827586206897</v>
      </c>
      <c r="R1277" s="315">
        <v>2</v>
      </c>
      <c r="S1277" s="316">
        <v>7.6923076923076925</v>
      </c>
      <c r="T1277" s="315"/>
      <c r="U1277" s="316"/>
      <c r="V1277" s="447"/>
      <c r="W1277" s="344"/>
      <c r="X1277" s="344"/>
      <c r="Y1277" s="344"/>
      <c r="Z1277" s="344"/>
      <c r="AA1277" s="344"/>
      <c r="AB1277" s="344"/>
      <c r="AC1277" s="344"/>
      <c r="AD1277" s="311"/>
    </row>
    <row r="1278" spans="1:30" ht="20.100000000000001" customHeight="1">
      <c r="A1278" s="311"/>
      <c r="B1278" s="311"/>
      <c r="C1278" s="344"/>
      <c r="D1278" s="120" t="s">
        <v>1476</v>
      </c>
      <c r="E1278" s="344"/>
      <c r="F1278" s="313">
        <v>5</v>
      </c>
      <c r="G1278" s="314">
        <v>50</v>
      </c>
      <c r="H1278" s="313">
        <v>6</v>
      </c>
      <c r="I1278" s="314">
        <v>50</v>
      </c>
      <c r="J1278" s="313">
        <v>8</v>
      </c>
      <c r="K1278" s="314">
        <v>66.666666666666671</v>
      </c>
      <c r="L1278" s="313">
        <v>12</v>
      </c>
      <c r="M1278" s="314">
        <v>54.545454545454547</v>
      </c>
      <c r="N1278" s="315">
        <v>7</v>
      </c>
      <c r="O1278" s="316">
        <v>36.842105263157897</v>
      </c>
      <c r="P1278" s="315">
        <v>21</v>
      </c>
      <c r="Q1278" s="316">
        <v>72.41379310344827</v>
      </c>
      <c r="R1278" s="315">
        <v>15</v>
      </c>
      <c r="S1278" s="316">
        <v>57.692307692307693</v>
      </c>
      <c r="T1278" s="315"/>
      <c r="U1278" s="316"/>
      <c r="V1278" s="447"/>
      <c r="W1278" s="344"/>
      <c r="X1278" s="344"/>
      <c r="Y1278" s="344"/>
      <c r="Z1278" s="344"/>
      <c r="AA1278" s="344"/>
      <c r="AB1278" s="344"/>
      <c r="AC1278" s="344"/>
      <c r="AD1278" s="311"/>
    </row>
    <row r="1279" spans="1:30" ht="20.100000000000001" customHeight="1">
      <c r="A1279" s="311"/>
      <c r="B1279" s="311"/>
      <c r="C1279" s="344"/>
      <c r="D1279" s="120" t="s">
        <v>1477</v>
      </c>
      <c r="E1279" s="344"/>
      <c r="F1279" s="313">
        <v>2</v>
      </c>
      <c r="G1279" s="314">
        <v>20</v>
      </c>
      <c r="H1279" s="313">
        <v>2</v>
      </c>
      <c r="I1279" s="314">
        <v>16.666666666666668</v>
      </c>
      <c r="J1279" s="313">
        <v>2</v>
      </c>
      <c r="K1279" s="314">
        <v>16.666666666666668</v>
      </c>
      <c r="L1279" s="313">
        <v>2</v>
      </c>
      <c r="M1279" s="314">
        <v>9.0909090909090917</v>
      </c>
      <c r="N1279" s="315">
        <v>2</v>
      </c>
      <c r="O1279" s="316">
        <v>10.526315789473685</v>
      </c>
      <c r="P1279" s="315">
        <v>2</v>
      </c>
      <c r="Q1279" s="316">
        <v>6.8965517241379306</v>
      </c>
      <c r="R1279" s="315">
        <v>1</v>
      </c>
      <c r="S1279" s="316">
        <v>3.8461538461538463</v>
      </c>
      <c r="T1279" s="315"/>
      <c r="U1279" s="316"/>
      <c r="V1279" s="447"/>
      <c r="W1279" s="344"/>
      <c r="X1279" s="344"/>
      <c r="Y1279" s="344"/>
      <c r="Z1279" s="344"/>
      <c r="AA1279" s="344"/>
      <c r="AB1279" s="344"/>
      <c r="AC1279" s="344"/>
      <c r="AD1279" s="311"/>
    </row>
    <row r="1280" spans="1:30" ht="20.100000000000001" customHeight="1">
      <c r="A1280" s="311"/>
      <c r="B1280" s="311"/>
      <c r="C1280" s="344"/>
      <c r="D1280" s="120" t="s">
        <v>2001</v>
      </c>
      <c r="E1280" s="344"/>
      <c r="F1280" s="313"/>
      <c r="G1280" s="314"/>
      <c r="H1280" s="313">
        <v>1</v>
      </c>
      <c r="I1280" s="314">
        <v>8.3333333333333339</v>
      </c>
      <c r="J1280" s="313"/>
      <c r="K1280" s="314"/>
      <c r="L1280" s="313"/>
      <c r="M1280" s="314"/>
      <c r="N1280" s="315">
        <v>1</v>
      </c>
      <c r="O1280" s="316">
        <v>5.2631578947368425</v>
      </c>
      <c r="P1280" s="315"/>
      <c r="Q1280" s="316"/>
      <c r="R1280" s="315">
        <v>2</v>
      </c>
      <c r="S1280" s="316">
        <v>7.6923076923076925</v>
      </c>
      <c r="T1280" s="315"/>
      <c r="U1280" s="316"/>
      <c r="V1280" s="447"/>
      <c r="W1280" s="344"/>
      <c r="X1280" s="344"/>
      <c r="Y1280" s="344"/>
      <c r="Z1280" s="344"/>
      <c r="AA1280" s="344"/>
      <c r="AB1280" s="344"/>
      <c r="AC1280" s="344"/>
      <c r="AD1280" s="311"/>
    </row>
    <row r="1281" spans="1:30" ht="20.100000000000001" customHeight="1">
      <c r="A1281" s="311"/>
      <c r="B1281" s="311"/>
      <c r="C1281" s="344"/>
      <c r="D1281" s="120" t="s">
        <v>7058</v>
      </c>
      <c r="E1281" s="344"/>
      <c r="F1281" s="313"/>
      <c r="G1281" s="314"/>
      <c r="H1281" s="313"/>
      <c r="I1281" s="314"/>
      <c r="J1281" s="313"/>
      <c r="K1281" s="314"/>
      <c r="L1281" s="313"/>
      <c r="M1281" s="314"/>
      <c r="N1281" s="315"/>
      <c r="O1281" s="316"/>
      <c r="P1281" s="315"/>
      <c r="Q1281" s="316"/>
      <c r="R1281" s="315"/>
      <c r="S1281" s="316"/>
      <c r="T1281" s="315"/>
      <c r="U1281" s="316"/>
      <c r="V1281" s="447"/>
      <c r="W1281" s="344"/>
      <c r="X1281" s="344"/>
      <c r="Y1281" s="344"/>
      <c r="Z1281" s="344"/>
      <c r="AA1281" s="344"/>
      <c r="AB1281" s="344"/>
      <c r="AC1281" s="344"/>
      <c r="AD1281" s="311"/>
    </row>
    <row r="1282" spans="1:30" ht="20.100000000000001" customHeight="1">
      <c r="A1282" s="311"/>
      <c r="B1282" s="311"/>
      <c r="C1282" s="344"/>
      <c r="D1282" s="120" t="s">
        <v>7314</v>
      </c>
      <c r="E1282" s="344"/>
      <c r="F1282" s="313"/>
      <c r="G1282" s="314"/>
      <c r="H1282" s="313"/>
      <c r="I1282" s="314"/>
      <c r="J1282" s="313"/>
      <c r="K1282" s="314"/>
      <c r="L1282" s="313"/>
      <c r="M1282" s="314"/>
      <c r="N1282" s="315"/>
      <c r="O1282" s="316"/>
      <c r="P1282" s="315"/>
      <c r="Q1282" s="316"/>
      <c r="R1282" s="315"/>
      <c r="S1282" s="316"/>
      <c r="T1282" s="315"/>
      <c r="U1282" s="316"/>
      <c r="V1282" s="447"/>
      <c r="W1282" s="344"/>
      <c r="X1282" s="344"/>
      <c r="Y1282" s="344"/>
      <c r="Z1282" s="344"/>
      <c r="AA1282" s="344"/>
      <c r="AB1282" s="344"/>
      <c r="AC1282" s="344"/>
      <c r="AD1282" s="311"/>
    </row>
    <row r="1283" spans="1:30" ht="20.100000000000001" customHeight="1">
      <c r="A1283" s="9" t="s">
        <v>6069</v>
      </c>
      <c r="B1283" s="9" t="s">
        <v>699</v>
      </c>
      <c r="C1283" s="343" t="s">
        <v>6070</v>
      </c>
      <c r="D1283" s="9"/>
      <c r="E1283" s="343"/>
      <c r="F1283" s="11"/>
      <c r="G1283" s="12"/>
      <c r="H1283" s="11">
        <v>1</v>
      </c>
      <c r="I1283" s="12">
        <v>100</v>
      </c>
      <c r="J1283" s="11"/>
      <c r="K1283" s="12"/>
      <c r="L1283" s="11"/>
      <c r="M1283" s="12"/>
      <c r="N1283" s="56">
        <v>1</v>
      </c>
      <c r="O1283" s="57">
        <v>100</v>
      </c>
      <c r="P1283" s="56"/>
      <c r="Q1283" s="57"/>
      <c r="R1283" s="56">
        <v>2</v>
      </c>
      <c r="S1283" s="57">
        <v>100</v>
      </c>
      <c r="T1283" s="56"/>
      <c r="U1283" s="57"/>
      <c r="V1283" s="446" t="s">
        <v>28</v>
      </c>
      <c r="W1283" s="343" t="s">
        <v>7406</v>
      </c>
      <c r="X1283" s="343" t="s">
        <v>7406</v>
      </c>
      <c r="Y1283" s="343" t="s">
        <v>7406</v>
      </c>
      <c r="Z1283" s="343" t="s">
        <v>7406</v>
      </c>
      <c r="AA1283" s="343" t="s">
        <v>7406</v>
      </c>
      <c r="AB1283" s="343" t="s">
        <v>7406</v>
      </c>
      <c r="AC1283" s="343"/>
      <c r="AD1283" s="9"/>
    </row>
    <row r="1284" spans="1:30" ht="20.100000000000001" customHeight="1">
      <c r="A1284" s="9" t="s">
        <v>6071</v>
      </c>
      <c r="B1284" s="9" t="s">
        <v>700</v>
      </c>
      <c r="C1284" s="343" t="s">
        <v>6068</v>
      </c>
      <c r="D1284" s="9"/>
      <c r="E1284" s="343"/>
      <c r="F1284" s="11">
        <v>10</v>
      </c>
      <c r="G1284" s="12">
        <v>100</v>
      </c>
      <c r="H1284" s="11">
        <v>12</v>
      </c>
      <c r="I1284" s="12">
        <v>100</v>
      </c>
      <c r="J1284" s="11">
        <v>12</v>
      </c>
      <c r="K1284" s="12">
        <v>100</v>
      </c>
      <c r="L1284" s="11">
        <v>22</v>
      </c>
      <c r="M1284" s="12">
        <v>100</v>
      </c>
      <c r="N1284" s="56">
        <v>19</v>
      </c>
      <c r="O1284" s="57">
        <v>100</v>
      </c>
      <c r="P1284" s="56">
        <v>29</v>
      </c>
      <c r="Q1284" s="57">
        <v>100</v>
      </c>
      <c r="R1284" s="56">
        <v>26</v>
      </c>
      <c r="S1284" s="57">
        <v>100</v>
      </c>
      <c r="T1284" s="56"/>
      <c r="U1284" s="57"/>
      <c r="V1284" s="446" t="s">
        <v>28</v>
      </c>
      <c r="W1284" s="343" t="s">
        <v>7406</v>
      </c>
      <c r="X1284" s="343" t="s">
        <v>7406</v>
      </c>
      <c r="Y1284" s="343" t="s">
        <v>7406</v>
      </c>
      <c r="Z1284" s="343" t="s">
        <v>7406</v>
      </c>
      <c r="AA1284" s="343" t="s">
        <v>7406</v>
      </c>
      <c r="AB1284" s="343" t="s">
        <v>7406</v>
      </c>
      <c r="AC1284" s="343"/>
      <c r="AD1284" s="9"/>
    </row>
    <row r="1285" spans="1:30" ht="20.100000000000001" customHeight="1">
      <c r="A1285" s="85"/>
      <c r="B1285" s="85"/>
      <c r="C1285" s="85"/>
      <c r="D1285" s="120" t="s">
        <v>1970</v>
      </c>
      <c r="E1285" s="344" t="s">
        <v>1335</v>
      </c>
      <c r="F1285" s="313"/>
      <c r="G1285" s="314"/>
      <c r="H1285" s="313"/>
      <c r="I1285" s="314"/>
      <c r="J1285" s="313"/>
      <c r="K1285" s="314"/>
      <c r="L1285" s="313"/>
      <c r="M1285" s="314"/>
      <c r="N1285" s="315"/>
      <c r="O1285" s="316"/>
      <c r="P1285" s="315"/>
      <c r="Q1285" s="316"/>
      <c r="R1285" s="315"/>
      <c r="S1285" s="316"/>
      <c r="T1285" s="315"/>
      <c r="U1285" s="316"/>
      <c r="V1285" s="128"/>
      <c r="W1285" s="128"/>
      <c r="X1285" s="128"/>
      <c r="Y1285" s="128"/>
      <c r="Z1285" s="128"/>
      <c r="AA1285" s="128"/>
      <c r="AB1285" s="128"/>
      <c r="AC1285" s="344"/>
      <c r="AD1285" s="311"/>
    </row>
    <row r="1286" spans="1:30" ht="20.100000000000001" customHeight="1">
      <c r="A1286" s="311"/>
      <c r="B1286" s="311"/>
      <c r="C1286" s="344"/>
      <c r="D1286" s="120" t="s">
        <v>1971</v>
      </c>
      <c r="E1286" s="344"/>
      <c r="F1286" s="313"/>
      <c r="G1286" s="314"/>
      <c r="H1286" s="313"/>
      <c r="I1286" s="314"/>
      <c r="J1286" s="313"/>
      <c r="K1286" s="314"/>
      <c r="L1286" s="313"/>
      <c r="M1286" s="314"/>
      <c r="N1286" s="315"/>
      <c r="O1286" s="316"/>
      <c r="P1286" s="315"/>
      <c r="Q1286" s="316"/>
      <c r="R1286" s="315"/>
      <c r="S1286" s="316"/>
      <c r="T1286" s="315"/>
      <c r="U1286" s="316"/>
      <c r="V1286" s="447"/>
      <c r="W1286" s="344"/>
      <c r="X1286" s="344"/>
      <c r="Y1286" s="344"/>
      <c r="Z1286" s="344"/>
      <c r="AA1286" s="344"/>
      <c r="AB1286" s="344"/>
      <c r="AC1286" s="344"/>
      <c r="AD1286" s="311"/>
    </row>
    <row r="1287" spans="1:30" ht="20.100000000000001" customHeight="1">
      <c r="A1287" s="9" t="s">
        <v>6072</v>
      </c>
      <c r="B1287" s="9" t="s">
        <v>701</v>
      </c>
      <c r="C1287" s="343" t="s">
        <v>6068</v>
      </c>
      <c r="D1287" s="119"/>
      <c r="E1287" s="343"/>
      <c r="F1287" s="11">
        <v>10</v>
      </c>
      <c r="G1287" s="12">
        <v>100</v>
      </c>
      <c r="H1287" s="11">
        <v>12</v>
      </c>
      <c r="I1287" s="12">
        <v>100</v>
      </c>
      <c r="J1287" s="11">
        <v>12</v>
      </c>
      <c r="K1287" s="12">
        <v>100</v>
      </c>
      <c r="L1287" s="11">
        <v>22</v>
      </c>
      <c r="M1287" s="12">
        <v>100</v>
      </c>
      <c r="N1287" s="56">
        <v>19</v>
      </c>
      <c r="O1287" s="57">
        <v>100</v>
      </c>
      <c r="P1287" s="56">
        <v>29</v>
      </c>
      <c r="Q1287" s="57">
        <v>100</v>
      </c>
      <c r="R1287" s="56">
        <v>26</v>
      </c>
      <c r="S1287" s="57">
        <v>100</v>
      </c>
      <c r="T1287" s="56"/>
      <c r="U1287" s="57"/>
      <c r="V1287" s="446" t="s">
        <v>28</v>
      </c>
      <c r="W1287" s="343" t="s">
        <v>7406</v>
      </c>
      <c r="X1287" s="343" t="s">
        <v>7406</v>
      </c>
      <c r="Y1287" s="343" t="s">
        <v>7406</v>
      </c>
      <c r="Z1287" s="343" t="s">
        <v>7406</v>
      </c>
      <c r="AA1287" s="343" t="s">
        <v>7406</v>
      </c>
      <c r="AB1287" s="343" t="s">
        <v>7406</v>
      </c>
      <c r="AC1287" s="343"/>
      <c r="AD1287" s="9"/>
    </row>
    <row r="1288" spans="1:30" ht="20.100000000000001" customHeight="1">
      <c r="A1288" s="85"/>
      <c r="B1288" s="85"/>
      <c r="C1288" s="85"/>
      <c r="D1288" s="120" t="s">
        <v>1959</v>
      </c>
      <c r="E1288" s="344" t="s">
        <v>73</v>
      </c>
      <c r="F1288" s="313"/>
      <c r="G1288" s="314"/>
      <c r="H1288" s="313"/>
      <c r="I1288" s="314"/>
      <c r="J1288" s="313"/>
      <c r="K1288" s="314"/>
      <c r="L1288" s="313"/>
      <c r="M1288" s="314"/>
      <c r="N1288" s="315"/>
      <c r="O1288" s="316"/>
      <c r="P1288" s="315"/>
      <c r="Q1288" s="316"/>
      <c r="R1288" s="315"/>
      <c r="S1288" s="316"/>
      <c r="T1288" s="315"/>
      <c r="U1288" s="316"/>
      <c r="V1288" s="128"/>
      <c r="W1288" s="128"/>
      <c r="X1288" s="128"/>
      <c r="Y1288" s="128"/>
      <c r="Z1288" s="128"/>
      <c r="AA1288" s="128"/>
      <c r="AB1288" s="128"/>
      <c r="AC1288" s="344"/>
      <c r="AD1288" s="311"/>
    </row>
    <row r="1289" spans="1:30" ht="20.100000000000001" customHeight="1">
      <c r="A1289" s="311"/>
      <c r="B1289" s="311"/>
      <c r="C1289" s="344"/>
      <c r="D1289" s="120" t="s">
        <v>1960</v>
      </c>
      <c r="E1289" s="344"/>
      <c r="F1289" s="313"/>
      <c r="G1289" s="314"/>
      <c r="H1289" s="313"/>
      <c r="I1289" s="314"/>
      <c r="J1289" s="313"/>
      <c r="K1289" s="314"/>
      <c r="L1289" s="313"/>
      <c r="M1289" s="314"/>
      <c r="N1289" s="315"/>
      <c r="O1289" s="316"/>
      <c r="P1289" s="315"/>
      <c r="Q1289" s="316"/>
      <c r="R1289" s="315"/>
      <c r="S1289" s="316"/>
      <c r="T1289" s="315"/>
      <c r="U1289" s="316"/>
      <c r="V1289" s="447"/>
      <c r="W1289" s="344"/>
      <c r="X1289" s="344"/>
      <c r="Y1289" s="344"/>
      <c r="Z1289" s="344"/>
      <c r="AA1289" s="344"/>
      <c r="AB1289" s="344"/>
      <c r="AC1289" s="344"/>
      <c r="AD1289" s="311"/>
    </row>
    <row r="1290" spans="1:30" ht="20.100000000000001" customHeight="1">
      <c r="A1290" s="9" t="s">
        <v>6073</v>
      </c>
      <c r="B1290" s="9" t="s">
        <v>702</v>
      </c>
      <c r="C1290" s="343" t="s">
        <v>6049</v>
      </c>
      <c r="D1290" s="119" t="s">
        <v>1471</v>
      </c>
      <c r="E1290" s="343"/>
      <c r="F1290" s="11">
        <v>11</v>
      </c>
      <c r="G1290" s="12">
        <v>35.483870967741936</v>
      </c>
      <c r="H1290" s="11">
        <v>9</v>
      </c>
      <c r="I1290" s="12">
        <v>26.470588235294116</v>
      </c>
      <c r="J1290" s="11">
        <v>12</v>
      </c>
      <c r="K1290" s="12">
        <v>30.76923076923077</v>
      </c>
      <c r="L1290" s="11">
        <v>13</v>
      </c>
      <c r="M1290" s="12">
        <v>27.659574468085108</v>
      </c>
      <c r="N1290" s="56">
        <v>14</v>
      </c>
      <c r="O1290" s="57">
        <v>31.1</v>
      </c>
      <c r="P1290" s="56">
        <v>11</v>
      </c>
      <c r="Q1290" s="57">
        <v>20.754716981132077</v>
      </c>
      <c r="R1290" s="56">
        <v>13</v>
      </c>
      <c r="S1290" s="57">
        <v>19.117647058823529</v>
      </c>
      <c r="T1290" s="56"/>
      <c r="U1290" s="57"/>
      <c r="V1290" s="446" t="s">
        <v>28</v>
      </c>
      <c r="W1290" s="343" t="s">
        <v>7406</v>
      </c>
      <c r="X1290" s="343" t="s">
        <v>7406</v>
      </c>
      <c r="Y1290" s="343" t="s">
        <v>7406</v>
      </c>
      <c r="Z1290" s="343" t="s">
        <v>7406</v>
      </c>
      <c r="AA1290" s="343" t="s">
        <v>7406</v>
      </c>
      <c r="AB1290" s="343" t="s">
        <v>7406</v>
      </c>
      <c r="AC1290" s="343"/>
      <c r="AD1290" s="9"/>
    </row>
    <row r="1291" spans="1:30" ht="20.100000000000001" customHeight="1">
      <c r="A1291" s="311"/>
      <c r="B1291" s="311"/>
      <c r="C1291" s="344"/>
      <c r="D1291" s="120" t="s">
        <v>1472</v>
      </c>
      <c r="E1291" s="344"/>
      <c r="F1291" s="313">
        <v>20</v>
      </c>
      <c r="G1291" s="314">
        <v>64.516129032258064</v>
      </c>
      <c r="H1291" s="313">
        <v>25</v>
      </c>
      <c r="I1291" s="314">
        <v>73.529411764705884</v>
      </c>
      <c r="J1291" s="313">
        <v>27</v>
      </c>
      <c r="K1291" s="314">
        <v>69.230769230769226</v>
      </c>
      <c r="L1291" s="313">
        <v>34</v>
      </c>
      <c r="M1291" s="314">
        <v>72.340425531914889</v>
      </c>
      <c r="N1291" s="315">
        <v>31</v>
      </c>
      <c r="O1291" s="316">
        <v>68.900000000000006</v>
      </c>
      <c r="P1291" s="315">
        <v>42</v>
      </c>
      <c r="Q1291" s="316">
        <v>79.245283018867923</v>
      </c>
      <c r="R1291" s="315">
        <v>55</v>
      </c>
      <c r="S1291" s="316">
        <v>80.882352941176464</v>
      </c>
      <c r="T1291" s="315"/>
      <c r="U1291" s="316"/>
      <c r="V1291" s="447"/>
      <c r="W1291" s="344"/>
      <c r="X1291" s="344"/>
      <c r="Y1291" s="344"/>
      <c r="Z1291" s="344"/>
      <c r="AA1291" s="344"/>
      <c r="AB1291" s="344"/>
      <c r="AC1291" s="344"/>
      <c r="AD1291" s="311"/>
    </row>
    <row r="1292" spans="1:30" ht="20.100000000000001" customHeight="1">
      <c r="A1292" s="9" t="s">
        <v>6074</v>
      </c>
      <c r="B1292" s="9" t="s">
        <v>703</v>
      </c>
      <c r="C1292" s="343" t="s">
        <v>6049</v>
      </c>
      <c r="D1292" s="119" t="s">
        <v>1853</v>
      </c>
      <c r="E1292" s="343"/>
      <c r="F1292" s="11">
        <v>12</v>
      </c>
      <c r="G1292" s="12">
        <v>38.70967741935484</v>
      </c>
      <c r="H1292" s="11">
        <v>7</v>
      </c>
      <c r="I1292" s="12">
        <v>20.588235294117649</v>
      </c>
      <c r="J1292" s="11">
        <v>6</v>
      </c>
      <c r="K1292" s="12">
        <v>15.384615384615385</v>
      </c>
      <c r="L1292" s="11">
        <v>9</v>
      </c>
      <c r="M1292" s="12">
        <v>19.148936170212767</v>
      </c>
      <c r="N1292" s="56">
        <v>10</v>
      </c>
      <c r="O1292" s="57">
        <v>22.2</v>
      </c>
      <c r="P1292" s="56">
        <v>9</v>
      </c>
      <c r="Q1292" s="57">
        <v>16.981132075471699</v>
      </c>
      <c r="R1292" s="56">
        <v>8</v>
      </c>
      <c r="S1292" s="57">
        <v>11.764705882352942</v>
      </c>
      <c r="T1292" s="56"/>
      <c r="U1292" s="57"/>
      <c r="V1292" s="446" t="s">
        <v>28</v>
      </c>
      <c r="W1292" s="343" t="s">
        <v>7406</v>
      </c>
      <c r="X1292" s="343" t="s">
        <v>7406</v>
      </c>
      <c r="Y1292" s="343" t="s">
        <v>7406</v>
      </c>
      <c r="Z1292" s="343" t="s">
        <v>7406</v>
      </c>
      <c r="AA1292" s="343" t="s">
        <v>7406</v>
      </c>
      <c r="AB1292" s="343" t="s">
        <v>7406</v>
      </c>
      <c r="AC1292" s="343"/>
      <c r="AD1292" s="9"/>
    </row>
    <row r="1293" spans="1:30" ht="20.100000000000001" customHeight="1">
      <c r="A1293" s="311"/>
      <c r="B1293" s="311"/>
      <c r="C1293" s="344"/>
      <c r="D1293" s="120" t="s">
        <v>1854</v>
      </c>
      <c r="E1293" s="344"/>
      <c r="F1293" s="313">
        <v>19</v>
      </c>
      <c r="G1293" s="314">
        <v>61.29032258064516</v>
      </c>
      <c r="H1293" s="313">
        <v>27</v>
      </c>
      <c r="I1293" s="314">
        <v>79.411764705882348</v>
      </c>
      <c r="J1293" s="313">
        <v>33</v>
      </c>
      <c r="K1293" s="314">
        <v>84.615384615384613</v>
      </c>
      <c r="L1293" s="313">
        <v>38</v>
      </c>
      <c r="M1293" s="314">
        <v>80.851063829787236</v>
      </c>
      <c r="N1293" s="315">
        <v>35</v>
      </c>
      <c r="O1293" s="316">
        <v>77.8</v>
      </c>
      <c r="P1293" s="315">
        <v>44</v>
      </c>
      <c r="Q1293" s="316">
        <v>83.018867924528308</v>
      </c>
      <c r="R1293" s="315">
        <v>60</v>
      </c>
      <c r="S1293" s="316">
        <v>88.235294117647058</v>
      </c>
      <c r="T1293" s="315"/>
      <c r="U1293" s="316"/>
      <c r="V1293" s="447"/>
      <c r="W1293" s="344"/>
      <c r="X1293" s="344"/>
      <c r="Y1293" s="344"/>
      <c r="Z1293" s="344"/>
      <c r="AA1293" s="344"/>
      <c r="AB1293" s="344"/>
      <c r="AC1293" s="344"/>
      <c r="AD1293" s="311"/>
    </row>
    <row r="1294" spans="1:30" ht="20.100000000000001" customHeight="1">
      <c r="A1294" s="9" t="s">
        <v>6075</v>
      </c>
      <c r="B1294" s="9" t="s">
        <v>704</v>
      </c>
      <c r="C1294" s="343" t="s">
        <v>6076</v>
      </c>
      <c r="D1294" s="119" t="s">
        <v>1473</v>
      </c>
      <c r="E1294" s="343" t="s">
        <v>7203</v>
      </c>
      <c r="F1294" s="11"/>
      <c r="G1294" s="12"/>
      <c r="H1294" s="11"/>
      <c r="I1294" s="12"/>
      <c r="J1294" s="11"/>
      <c r="K1294" s="12"/>
      <c r="L1294" s="11">
        <v>1</v>
      </c>
      <c r="M1294" s="12">
        <v>11.1</v>
      </c>
      <c r="N1294" s="56"/>
      <c r="O1294" s="57"/>
      <c r="P1294" s="56">
        <v>1</v>
      </c>
      <c r="Q1294" s="57">
        <v>11.111111111111111</v>
      </c>
      <c r="R1294" s="56">
        <v>1</v>
      </c>
      <c r="S1294" s="57">
        <v>12.5</v>
      </c>
      <c r="T1294" s="56"/>
      <c r="U1294" s="57"/>
      <c r="V1294" s="446" t="s">
        <v>28</v>
      </c>
      <c r="W1294" s="343" t="s">
        <v>7406</v>
      </c>
      <c r="X1294" s="343" t="s">
        <v>7406</v>
      </c>
      <c r="Y1294" s="343" t="s">
        <v>7406</v>
      </c>
      <c r="Z1294" s="343" t="s">
        <v>7406</v>
      </c>
      <c r="AA1294" s="343" t="s">
        <v>7406</v>
      </c>
      <c r="AB1294" s="343" t="s">
        <v>7406</v>
      </c>
      <c r="AC1294" s="343"/>
      <c r="AD1294" s="9"/>
    </row>
    <row r="1295" spans="1:30" ht="20.100000000000001" customHeight="1">
      <c r="A1295" s="311"/>
      <c r="B1295" s="311"/>
      <c r="C1295" s="344"/>
      <c r="D1295" s="120" t="s">
        <v>1474</v>
      </c>
      <c r="E1295" s="344"/>
      <c r="F1295" s="313">
        <v>1</v>
      </c>
      <c r="G1295" s="314">
        <v>8.3333333333333339</v>
      </c>
      <c r="H1295" s="313">
        <v>5</v>
      </c>
      <c r="I1295" s="314">
        <v>71.428571428571431</v>
      </c>
      <c r="J1295" s="313">
        <v>1</v>
      </c>
      <c r="K1295" s="314">
        <v>16.666666666666668</v>
      </c>
      <c r="L1295" s="313">
        <v>2</v>
      </c>
      <c r="M1295" s="314">
        <v>22.2</v>
      </c>
      <c r="N1295" s="315"/>
      <c r="O1295" s="316"/>
      <c r="P1295" s="315"/>
      <c r="Q1295" s="316"/>
      <c r="R1295" s="315"/>
      <c r="S1295" s="316"/>
      <c r="T1295" s="315"/>
      <c r="U1295" s="316"/>
      <c r="V1295" s="447"/>
      <c r="W1295" s="344"/>
      <c r="X1295" s="344"/>
      <c r="Y1295" s="344"/>
      <c r="Z1295" s="344"/>
      <c r="AA1295" s="344"/>
      <c r="AB1295" s="344"/>
      <c r="AC1295" s="344"/>
      <c r="AD1295" s="311"/>
    </row>
    <row r="1296" spans="1:30" ht="20.100000000000001" customHeight="1">
      <c r="A1296" s="311"/>
      <c r="B1296" s="311"/>
      <c r="C1296" s="344"/>
      <c r="D1296" s="120" t="s">
        <v>1475</v>
      </c>
      <c r="E1296" s="344"/>
      <c r="F1296" s="313">
        <v>2</v>
      </c>
      <c r="G1296" s="314">
        <v>16.666666666666668</v>
      </c>
      <c r="H1296" s="313"/>
      <c r="I1296" s="314"/>
      <c r="J1296" s="313"/>
      <c r="K1296" s="314"/>
      <c r="L1296" s="313"/>
      <c r="M1296" s="314"/>
      <c r="N1296" s="315"/>
      <c r="O1296" s="316"/>
      <c r="P1296" s="315"/>
      <c r="Q1296" s="316"/>
      <c r="R1296" s="315"/>
      <c r="S1296" s="316"/>
      <c r="T1296" s="315"/>
      <c r="U1296" s="316"/>
      <c r="V1296" s="447"/>
      <c r="W1296" s="344"/>
      <c r="X1296" s="344"/>
      <c r="Y1296" s="344"/>
      <c r="Z1296" s="344"/>
      <c r="AA1296" s="344"/>
      <c r="AB1296" s="344"/>
      <c r="AC1296" s="344"/>
      <c r="AD1296" s="311"/>
    </row>
    <row r="1297" spans="1:30" ht="20.100000000000001" customHeight="1">
      <c r="A1297" s="311"/>
      <c r="B1297" s="311"/>
      <c r="C1297" s="344"/>
      <c r="D1297" s="120" t="s">
        <v>1476</v>
      </c>
      <c r="E1297" s="344"/>
      <c r="F1297" s="313">
        <v>8</v>
      </c>
      <c r="G1297" s="314">
        <v>66.666666666666671</v>
      </c>
      <c r="H1297" s="313">
        <v>2</v>
      </c>
      <c r="I1297" s="314">
        <v>28.571428571428573</v>
      </c>
      <c r="J1297" s="313">
        <v>4</v>
      </c>
      <c r="K1297" s="314">
        <v>66.666666666666671</v>
      </c>
      <c r="L1297" s="313">
        <v>6</v>
      </c>
      <c r="M1297" s="314">
        <v>66.7</v>
      </c>
      <c r="N1297" s="315">
        <v>9</v>
      </c>
      <c r="O1297" s="316">
        <v>90</v>
      </c>
      <c r="P1297" s="315">
        <v>8</v>
      </c>
      <c r="Q1297" s="316">
        <v>88.888888888888886</v>
      </c>
      <c r="R1297" s="315">
        <v>5</v>
      </c>
      <c r="S1297" s="316">
        <v>62.5</v>
      </c>
      <c r="T1297" s="315"/>
      <c r="U1297" s="316"/>
      <c r="V1297" s="447"/>
      <c r="W1297" s="344"/>
      <c r="X1297" s="344"/>
      <c r="Y1297" s="344"/>
      <c r="Z1297" s="344"/>
      <c r="AA1297" s="344"/>
      <c r="AB1297" s="344"/>
      <c r="AC1297" s="344"/>
      <c r="AD1297" s="311"/>
    </row>
    <row r="1298" spans="1:30" ht="20.100000000000001" customHeight="1">
      <c r="A1298" s="311"/>
      <c r="B1298" s="311"/>
      <c r="C1298" s="344"/>
      <c r="D1298" s="120" t="s">
        <v>1477</v>
      </c>
      <c r="E1298" s="344"/>
      <c r="F1298" s="313">
        <v>1</v>
      </c>
      <c r="G1298" s="314">
        <v>8.3333333333333339</v>
      </c>
      <c r="H1298" s="313"/>
      <c r="I1298" s="314"/>
      <c r="J1298" s="313">
        <v>1</v>
      </c>
      <c r="K1298" s="314">
        <v>16.666666666666668</v>
      </c>
      <c r="L1298" s="313"/>
      <c r="M1298" s="314"/>
      <c r="N1298" s="315">
        <v>1</v>
      </c>
      <c r="O1298" s="316">
        <v>10</v>
      </c>
      <c r="P1298" s="315"/>
      <c r="Q1298" s="316"/>
      <c r="R1298" s="315"/>
      <c r="S1298" s="316"/>
      <c r="T1298" s="315"/>
      <c r="U1298" s="316"/>
      <c r="V1298" s="447"/>
      <c r="W1298" s="344"/>
      <c r="X1298" s="344"/>
      <c r="Y1298" s="344"/>
      <c r="Z1298" s="344"/>
      <c r="AA1298" s="344"/>
      <c r="AB1298" s="344"/>
      <c r="AC1298" s="344"/>
      <c r="AD1298" s="311"/>
    </row>
    <row r="1299" spans="1:30" ht="20.100000000000001" customHeight="1">
      <c r="A1299" s="311"/>
      <c r="B1299" s="311"/>
      <c r="C1299" s="344"/>
      <c r="D1299" s="120" t="s">
        <v>2001</v>
      </c>
      <c r="E1299" s="344"/>
      <c r="F1299" s="313"/>
      <c r="G1299" s="314"/>
      <c r="H1299" s="313"/>
      <c r="I1299" s="314"/>
      <c r="J1299" s="313"/>
      <c r="K1299" s="314"/>
      <c r="L1299" s="313"/>
      <c r="M1299" s="314"/>
      <c r="N1299" s="315"/>
      <c r="O1299" s="316"/>
      <c r="P1299" s="315"/>
      <c r="Q1299" s="316"/>
      <c r="R1299" s="315">
        <v>2</v>
      </c>
      <c r="S1299" s="316">
        <v>25</v>
      </c>
      <c r="T1299" s="315"/>
      <c r="U1299" s="316"/>
      <c r="V1299" s="447"/>
      <c r="W1299" s="344"/>
      <c r="X1299" s="344"/>
      <c r="Y1299" s="344"/>
      <c r="Z1299" s="344"/>
      <c r="AA1299" s="344"/>
      <c r="AB1299" s="344"/>
      <c r="AC1299" s="344"/>
      <c r="AD1299" s="311"/>
    </row>
    <row r="1300" spans="1:30" ht="20.100000000000001" customHeight="1">
      <c r="A1300" s="311"/>
      <c r="B1300" s="311"/>
      <c r="C1300" s="344"/>
      <c r="D1300" s="120" t="s">
        <v>7058</v>
      </c>
      <c r="E1300" s="344"/>
      <c r="F1300" s="313"/>
      <c r="G1300" s="314"/>
      <c r="H1300" s="313"/>
      <c r="I1300" s="314"/>
      <c r="J1300" s="313"/>
      <c r="K1300" s="314"/>
      <c r="L1300" s="313"/>
      <c r="M1300" s="314"/>
      <c r="N1300" s="315"/>
      <c r="O1300" s="316"/>
      <c r="P1300" s="315"/>
      <c r="Q1300" s="316"/>
      <c r="R1300" s="315"/>
      <c r="S1300" s="316"/>
      <c r="T1300" s="315"/>
      <c r="U1300" s="316"/>
      <c r="V1300" s="447"/>
      <c r="W1300" s="344"/>
      <c r="X1300" s="344"/>
      <c r="Y1300" s="344"/>
      <c r="Z1300" s="344"/>
      <c r="AA1300" s="344"/>
      <c r="AB1300" s="344"/>
      <c r="AC1300" s="344"/>
      <c r="AD1300" s="311"/>
    </row>
    <row r="1301" spans="1:30" ht="20.100000000000001" customHeight="1">
      <c r="A1301" s="311"/>
      <c r="B1301" s="311"/>
      <c r="C1301" s="344"/>
      <c r="D1301" s="120" t="s">
        <v>7314</v>
      </c>
      <c r="E1301" s="344"/>
      <c r="F1301" s="313"/>
      <c r="G1301" s="314"/>
      <c r="H1301" s="313"/>
      <c r="I1301" s="314"/>
      <c r="J1301" s="313"/>
      <c r="K1301" s="314"/>
      <c r="L1301" s="313"/>
      <c r="M1301" s="314"/>
      <c r="N1301" s="315"/>
      <c r="O1301" s="316"/>
      <c r="P1301" s="315"/>
      <c r="Q1301" s="316"/>
      <c r="R1301" s="315"/>
      <c r="S1301" s="316"/>
      <c r="T1301" s="315"/>
      <c r="U1301" s="316"/>
      <c r="V1301" s="447"/>
      <c r="W1301" s="344"/>
      <c r="X1301" s="344"/>
      <c r="Y1301" s="344"/>
      <c r="Z1301" s="344"/>
      <c r="AA1301" s="344"/>
      <c r="AB1301" s="344"/>
      <c r="AC1301" s="344"/>
      <c r="AD1301" s="311"/>
    </row>
    <row r="1302" spans="1:30" ht="20.100000000000001" customHeight="1">
      <c r="A1302" s="328" t="s">
        <v>6077</v>
      </c>
      <c r="B1302" s="328" t="s">
        <v>705</v>
      </c>
      <c r="C1302" s="343" t="s">
        <v>6078</v>
      </c>
      <c r="D1302" s="328"/>
      <c r="E1302" s="329"/>
      <c r="F1302" s="330"/>
      <c r="G1302" s="331"/>
      <c r="H1302" s="330"/>
      <c r="I1302" s="331"/>
      <c r="J1302" s="330"/>
      <c r="K1302" s="331"/>
      <c r="L1302" s="330"/>
      <c r="M1302" s="331"/>
      <c r="N1302" s="332"/>
      <c r="O1302" s="333"/>
      <c r="P1302" s="332"/>
      <c r="Q1302" s="333"/>
      <c r="R1302" s="332">
        <v>2</v>
      </c>
      <c r="S1302" s="333">
        <v>100</v>
      </c>
      <c r="T1302" s="332"/>
      <c r="U1302" s="333"/>
      <c r="V1302" s="329" t="s">
        <v>28</v>
      </c>
      <c r="W1302" s="329" t="s">
        <v>7406</v>
      </c>
      <c r="X1302" s="329" t="s">
        <v>7406</v>
      </c>
      <c r="Y1302" s="329" t="s">
        <v>7406</v>
      </c>
      <c r="Z1302" s="329" t="s">
        <v>7406</v>
      </c>
      <c r="AA1302" s="329" t="s">
        <v>7406</v>
      </c>
      <c r="AB1302" s="329" t="s">
        <v>7406</v>
      </c>
      <c r="AC1302" s="329"/>
      <c r="AD1302" s="328"/>
    </row>
    <row r="1303" spans="1:30" ht="20.100000000000001" customHeight="1">
      <c r="A1303" s="311" t="s">
        <v>6079</v>
      </c>
      <c r="B1303" s="311" t="s">
        <v>706</v>
      </c>
      <c r="C1303" s="343" t="s">
        <v>6076</v>
      </c>
      <c r="D1303" s="311"/>
      <c r="E1303" s="344"/>
      <c r="F1303" s="313">
        <v>12</v>
      </c>
      <c r="G1303" s="314">
        <v>100</v>
      </c>
      <c r="H1303" s="313">
        <v>7</v>
      </c>
      <c r="I1303" s="314">
        <v>100</v>
      </c>
      <c r="J1303" s="313">
        <v>6</v>
      </c>
      <c r="K1303" s="314">
        <v>100</v>
      </c>
      <c r="L1303" s="313">
        <v>9</v>
      </c>
      <c r="M1303" s="314">
        <v>100</v>
      </c>
      <c r="N1303" s="315">
        <v>10</v>
      </c>
      <c r="O1303" s="316">
        <v>100</v>
      </c>
      <c r="P1303" s="315">
        <v>9</v>
      </c>
      <c r="Q1303" s="316">
        <v>100</v>
      </c>
      <c r="R1303" s="315">
        <v>8</v>
      </c>
      <c r="S1303" s="316">
        <v>100</v>
      </c>
      <c r="T1303" s="315"/>
      <c r="U1303" s="316"/>
      <c r="V1303" s="447" t="s">
        <v>28</v>
      </c>
      <c r="W1303" s="344" t="s">
        <v>7406</v>
      </c>
      <c r="X1303" s="344" t="s">
        <v>7406</v>
      </c>
      <c r="Y1303" s="344" t="s">
        <v>7406</v>
      </c>
      <c r="Z1303" s="344" t="s">
        <v>7406</v>
      </c>
      <c r="AA1303" s="344" t="s">
        <v>7406</v>
      </c>
      <c r="AB1303" s="344" t="s">
        <v>7406</v>
      </c>
      <c r="AC1303" s="344"/>
      <c r="AD1303" s="311"/>
    </row>
    <row r="1304" spans="1:30" ht="20.100000000000001" customHeight="1">
      <c r="A1304" s="85"/>
      <c r="B1304" s="85"/>
      <c r="C1304" s="85"/>
      <c r="D1304" s="120" t="s">
        <v>1970</v>
      </c>
      <c r="E1304" s="344" t="s">
        <v>1335</v>
      </c>
      <c r="F1304" s="313"/>
      <c r="G1304" s="314"/>
      <c r="H1304" s="313"/>
      <c r="I1304" s="314"/>
      <c r="J1304" s="313"/>
      <c r="K1304" s="314"/>
      <c r="L1304" s="313"/>
      <c r="M1304" s="314"/>
      <c r="N1304" s="315"/>
      <c r="O1304" s="316"/>
      <c r="P1304" s="315"/>
      <c r="Q1304" s="316"/>
      <c r="R1304" s="315"/>
      <c r="S1304" s="316"/>
      <c r="T1304" s="315"/>
      <c r="U1304" s="316"/>
      <c r="V1304" s="128"/>
      <c r="W1304" s="128"/>
      <c r="X1304" s="128"/>
      <c r="Y1304" s="128"/>
      <c r="Z1304" s="128"/>
      <c r="AA1304" s="128"/>
      <c r="AB1304" s="128"/>
      <c r="AC1304" s="344"/>
      <c r="AD1304" s="311"/>
    </row>
    <row r="1305" spans="1:30" ht="20.100000000000001" customHeight="1">
      <c r="A1305" s="311"/>
      <c r="B1305" s="311"/>
      <c r="C1305" s="344"/>
      <c r="D1305" s="120" t="s">
        <v>1971</v>
      </c>
      <c r="E1305" s="344"/>
      <c r="F1305" s="313"/>
      <c r="G1305" s="314"/>
      <c r="H1305" s="313"/>
      <c r="I1305" s="314"/>
      <c r="J1305" s="313"/>
      <c r="K1305" s="314"/>
      <c r="L1305" s="313"/>
      <c r="M1305" s="314"/>
      <c r="N1305" s="315"/>
      <c r="O1305" s="316"/>
      <c r="P1305" s="315"/>
      <c r="Q1305" s="316"/>
      <c r="R1305" s="315"/>
      <c r="S1305" s="316"/>
      <c r="T1305" s="315"/>
      <c r="U1305" s="316"/>
      <c r="V1305" s="447"/>
      <c r="W1305" s="344"/>
      <c r="X1305" s="344"/>
      <c r="Y1305" s="344"/>
      <c r="Z1305" s="344"/>
      <c r="AA1305" s="344"/>
      <c r="AB1305" s="344"/>
      <c r="AC1305" s="344"/>
      <c r="AD1305" s="311"/>
    </row>
    <row r="1306" spans="1:30" ht="20.100000000000001" customHeight="1">
      <c r="A1306" s="9" t="s">
        <v>6080</v>
      </c>
      <c r="B1306" s="9" t="s">
        <v>707</v>
      </c>
      <c r="C1306" s="343" t="s">
        <v>6076</v>
      </c>
      <c r="D1306" s="119"/>
      <c r="E1306" s="343"/>
      <c r="F1306" s="11">
        <v>12</v>
      </c>
      <c r="G1306" s="12">
        <v>100</v>
      </c>
      <c r="H1306" s="11">
        <v>7</v>
      </c>
      <c r="I1306" s="12">
        <v>100</v>
      </c>
      <c r="J1306" s="11">
        <v>6</v>
      </c>
      <c r="K1306" s="12">
        <v>100</v>
      </c>
      <c r="L1306" s="11">
        <v>9</v>
      </c>
      <c r="M1306" s="12">
        <v>100</v>
      </c>
      <c r="N1306" s="56">
        <v>10</v>
      </c>
      <c r="O1306" s="57">
        <v>100</v>
      </c>
      <c r="P1306" s="56">
        <v>9</v>
      </c>
      <c r="Q1306" s="57">
        <v>100</v>
      </c>
      <c r="R1306" s="56">
        <v>8</v>
      </c>
      <c r="S1306" s="57">
        <v>100</v>
      </c>
      <c r="T1306" s="56"/>
      <c r="U1306" s="57"/>
      <c r="V1306" s="446" t="s">
        <v>28</v>
      </c>
      <c r="W1306" s="343" t="s">
        <v>7406</v>
      </c>
      <c r="X1306" s="343" t="s">
        <v>7406</v>
      </c>
      <c r="Y1306" s="343" t="s">
        <v>7406</v>
      </c>
      <c r="Z1306" s="343" t="s">
        <v>7406</v>
      </c>
      <c r="AA1306" s="343" t="s">
        <v>7406</v>
      </c>
      <c r="AB1306" s="343" t="s">
        <v>7406</v>
      </c>
      <c r="AC1306" s="343"/>
      <c r="AD1306" s="9"/>
    </row>
    <row r="1307" spans="1:30" ht="20.100000000000001" customHeight="1">
      <c r="A1307" s="85"/>
      <c r="B1307" s="85"/>
      <c r="C1307" s="85"/>
      <c r="D1307" s="120" t="s">
        <v>1959</v>
      </c>
      <c r="E1307" s="344" t="s">
        <v>73</v>
      </c>
      <c r="F1307" s="313"/>
      <c r="G1307" s="314"/>
      <c r="H1307" s="313"/>
      <c r="I1307" s="314"/>
      <c r="J1307" s="313"/>
      <c r="K1307" s="314"/>
      <c r="L1307" s="313"/>
      <c r="M1307" s="314"/>
      <c r="N1307" s="315"/>
      <c r="O1307" s="316"/>
      <c r="P1307" s="315"/>
      <c r="Q1307" s="316"/>
      <c r="R1307" s="315"/>
      <c r="S1307" s="316"/>
      <c r="T1307" s="315"/>
      <c r="U1307" s="316"/>
      <c r="V1307" s="128"/>
      <c r="W1307" s="128"/>
      <c r="X1307" s="128"/>
      <c r="Y1307" s="128"/>
      <c r="Z1307" s="128"/>
      <c r="AA1307" s="128"/>
      <c r="AB1307" s="128"/>
      <c r="AC1307" s="344"/>
      <c r="AD1307" s="311"/>
    </row>
    <row r="1308" spans="1:30" ht="20.100000000000001" customHeight="1">
      <c r="A1308" s="311"/>
      <c r="B1308" s="311"/>
      <c r="C1308" s="344"/>
      <c r="D1308" s="120" t="s">
        <v>1960</v>
      </c>
      <c r="E1308" s="344"/>
      <c r="F1308" s="313"/>
      <c r="G1308" s="314"/>
      <c r="H1308" s="313"/>
      <c r="I1308" s="314"/>
      <c r="J1308" s="313"/>
      <c r="K1308" s="314"/>
      <c r="L1308" s="313"/>
      <c r="M1308" s="314"/>
      <c r="N1308" s="315"/>
      <c r="O1308" s="316"/>
      <c r="P1308" s="315"/>
      <c r="Q1308" s="316"/>
      <c r="R1308" s="315"/>
      <c r="S1308" s="316"/>
      <c r="T1308" s="315"/>
      <c r="U1308" s="316"/>
      <c r="V1308" s="447"/>
      <c r="W1308" s="344"/>
      <c r="X1308" s="344"/>
      <c r="Y1308" s="344"/>
      <c r="Z1308" s="344"/>
      <c r="AA1308" s="344"/>
      <c r="AB1308" s="344"/>
      <c r="AC1308" s="344"/>
      <c r="AD1308" s="311"/>
    </row>
    <row r="1309" spans="1:30" ht="20.100000000000001" customHeight="1">
      <c r="A1309" s="9" t="s">
        <v>6081</v>
      </c>
      <c r="B1309" s="9" t="s">
        <v>708</v>
      </c>
      <c r="C1309" s="343" t="s">
        <v>6049</v>
      </c>
      <c r="D1309" s="119" t="s">
        <v>1471</v>
      </c>
      <c r="E1309" s="343"/>
      <c r="F1309" s="11">
        <v>9</v>
      </c>
      <c r="G1309" s="12">
        <v>29.032258064516128</v>
      </c>
      <c r="H1309" s="11">
        <v>6</v>
      </c>
      <c r="I1309" s="12">
        <v>17.647058823529413</v>
      </c>
      <c r="J1309" s="11">
        <v>14</v>
      </c>
      <c r="K1309" s="12">
        <v>35.897435897435898</v>
      </c>
      <c r="L1309" s="11">
        <v>10</v>
      </c>
      <c r="M1309" s="12">
        <v>21.3</v>
      </c>
      <c r="N1309" s="56">
        <v>11</v>
      </c>
      <c r="O1309" s="57">
        <v>24.4</v>
      </c>
      <c r="P1309" s="56">
        <v>11</v>
      </c>
      <c r="Q1309" s="57">
        <v>20.754716981132077</v>
      </c>
      <c r="R1309" s="56">
        <v>19</v>
      </c>
      <c r="S1309" s="57">
        <v>27.941176470588236</v>
      </c>
      <c r="T1309" s="56"/>
      <c r="U1309" s="57"/>
      <c r="V1309" s="446" t="s">
        <v>28</v>
      </c>
      <c r="W1309" s="343" t="s">
        <v>7406</v>
      </c>
      <c r="X1309" s="343" t="s">
        <v>7406</v>
      </c>
      <c r="Y1309" s="343" t="s">
        <v>7406</v>
      </c>
      <c r="Z1309" s="343" t="s">
        <v>7406</v>
      </c>
      <c r="AA1309" s="343" t="s">
        <v>7406</v>
      </c>
      <c r="AB1309" s="343" t="s">
        <v>7406</v>
      </c>
      <c r="AC1309" s="343"/>
      <c r="AD1309" s="9"/>
    </row>
    <row r="1310" spans="1:30" ht="20.100000000000001" customHeight="1">
      <c r="A1310" s="311"/>
      <c r="B1310" s="311"/>
      <c r="C1310" s="344"/>
      <c r="D1310" s="120" t="s">
        <v>1472</v>
      </c>
      <c r="E1310" s="344"/>
      <c r="F1310" s="313">
        <v>22</v>
      </c>
      <c r="G1310" s="314">
        <v>70.967741935483872</v>
      </c>
      <c r="H1310" s="313">
        <v>28</v>
      </c>
      <c r="I1310" s="314">
        <v>82.352941176470594</v>
      </c>
      <c r="J1310" s="313">
        <v>25</v>
      </c>
      <c r="K1310" s="314">
        <v>64.102564102564102</v>
      </c>
      <c r="L1310" s="313">
        <v>37</v>
      </c>
      <c r="M1310" s="314">
        <v>78.7</v>
      </c>
      <c r="N1310" s="315">
        <v>34</v>
      </c>
      <c r="O1310" s="316">
        <v>75.599999999999994</v>
      </c>
      <c r="P1310" s="315">
        <v>42</v>
      </c>
      <c r="Q1310" s="316">
        <v>79.245283018867923</v>
      </c>
      <c r="R1310" s="315">
        <v>49</v>
      </c>
      <c r="S1310" s="316">
        <v>72.058823529411768</v>
      </c>
      <c r="T1310" s="315"/>
      <c r="U1310" s="316"/>
      <c r="V1310" s="447"/>
      <c r="W1310" s="344"/>
      <c r="X1310" s="344"/>
      <c r="Y1310" s="344"/>
      <c r="Z1310" s="344"/>
      <c r="AA1310" s="344"/>
      <c r="AB1310" s="344"/>
      <c r="AC1310" s="344"/>
      <c r="AD1310" s="311"/>
    </row>
    <row r="1311" spans="1:30" ht="20.100000000000001" customHeight="1">
      <c r="A1311" s="9" t="s">
        <v>6082</v>
      </c>
      <c r="B1311" s="9" t="s">
        <v>709</v>
      </c>
      <c r="C1311" s="343" t="s">
        <v>6049</v>
      </c>
      <c r="D1311" s="119" t="s">
        <v>1853</v>
      </c>
      <c r="E1311" s="343"/>
      <c r="F1311" s="11">
        <v>8</v>
      </c>
      <c r="G1311" s="12">
        <v>25.806451612903224</v>
      </c>
      <c r="H1311" s="11">
        <v>4</v>
      </c>
      <c r="I1311" s="12">
        <v>11.764705882352942</v>
      </c>
      <c r="J1311" s="11">
        <v>8</v>
      </c>
      <c r="K1311" s="12">
        <v>20.512820512820515</v>
      </c>
      <c r="L1311" s="11">
        <v>8</v>
      </c>
      <c r="M1311" s="12">
        <v>17</v>
      </c>
      <c r="N1311" s="56">
        <v>11</v>
      </c>
      <c r="O1311" s="57">
        <v>24.4</v>
      </c>
      <c r="P1311" s="56">
        <v>9</v>
      </c>
      <c r="Q1311" s="57">
        <v>16.981132075471699</v>
      </c>
      <c r="R1311" s="56">
        <v>15</v>
      </c>
      <c r="S1311" s="57">
        <v>22.058823529411764</v>
      </c>
      <c r="T1311" s="56"/>
      <c r="U1311" s="57"/>
      <c r="V1311" s="446" t="s">
        <v>28</v>
      </c>
      <c r="W1311" s="343" t="s">
        <v>7406</v>
      </c>
      <c r="X1311" s="343" t="s">
        <v>7406</v>
      </c>
      <c r="Y1311" s="343" t="s">
        <v>7406</v>
      </c>
      <c r="Z1311" s="343" t="s">
        <v>7406</v>
      </c>
      <c r="AA1311" s="343" t="s">
        <v>7406</v>
      </c>
      <c r="AB1311" s="343" t="s">
        <v>7406</v>
      </c>
      <c r="AC1311" s="343"/>
      <c r="AD1311" s="9"/>
    </row>
    <row r="1312" spans="1:30" ht="20.100000000000001" customHeight="1">
      <c r="A1312" s="311"/>
      <c r="B1312" s="311"/>
      <c r="C1312" s="344"/>
      <c r="D1312" s="120" t="s">
        <v>1854</v>
      </c>
      <c r="E1312" s="344"/>
      <c r="F1312" s="313">
        <v>23</v>
      </c>
      <c r="G1312" s="314">
        <v>74.193548387096769</v>
      </c>
      <c r="H1312" s="313">
        <v>30</v>
      </c>
      <c r="I1312" s="314">
        <v>88.235294117647058</v>
      </c>
      <c r="J1312" s="313">
        <v>31</v>
      </c>
      <c r="K1312" s="314">
        <v>79.487179487179489</v>
      </c>
      <c r="L1312" s="313">
        <v>39</v>
      </c>
      <c r="M1312" s="314">
        <v>83</v>
      </c>
      <c r="N1312" s="315">
        <v>34</v>
      </c>
      <c r="O1312" s="316">
        <v>75.599999999999994</v>
      </c>
      <c r="P1312" s="315">
        <v>44</v>
      </c>
      <c r="Q1312" s="316">
        <v>83.018867924528308</v>
      </c>
      <c r="R1312" s="315">
        <v>53</v>
      </c>
      <c r="S1312" s="316">
        <v>77.941176470588232</v>
      </c>
      <c r="T1312" s="315"/>
      <c r="U1312" s="316"/>
      <c r="V1312" s="447"/>
      <c r="W1312" s="344"/>
      <c r="X1312" s="344"/>
      <c r="Y1312" s="344"/>
      <c r="Z1312" s="344"/>
      <c r="AA1312" s="344"/>
      <c r="AB1312" s="344"/>
      <c r="AC1312" s="344"/>
      <c r="AD1312" s="311"/>
    </row>
    <row r="1313" spans="1:30" ht="20.100000000000001" customHeight="1">
      <c r="A1313" s="9" t="s">
        <v>6083</v>
      </c>
      <c r="B1313" s="9" t="s">
        <v>710</v>
      </c>
      <c r="C1313" s="343" t="s">
        <v>6084</v>
      </c>
      <c r="D1313" s="119" t="s">
        <v>1473</v>
      </c>
      <c r="E1313" s="343" t="s">
        <v>7203</v>
      </c>
      <c r="F1313" s="11">
        <v>1</v>
      </c>
      <c r="G1313" s="12">
        <v>12.5</v>
      </c>
      <c r="H1313" s="11"/>
      <c r="I1313" s="12"/>
      <c r="J1313" s="11">
        <v>1</v>
      </c>
      <c r="K1313" s="12">
        <v>12.5</v>
      </c>
      <c r="L1313" s="11">
        <v>3</v>
      </c>
      <c r="M1313" s="12">
        <v>37.5</v>
      </c>
      <c r="N1313" s="56">
        <v>2</v>
      </c>
      <c r="O1313" s="57">
        <v>18.2</v>
      </c>
      <c r="P1313" s="56"/>
      <c r="Q1313" s="57"/>
      <c r="R1313" s="56">
        <v>3</v>
      </c>
      <c r="S1313" s="57">
        <v>20</v>
      </c>
      <c r="T1313" s="56"/>
      <c r="U1313" s="57"/>
      <c r="V1313" s="446" t="s">
        <v>28</v>
      </c>
      <c r="W1313" s="343" t="s">
        <v>7406</v>
      </c>
      <c r="X1313" s="343" t="s">
        <v>7406</v>
      </c>
      <c r="Y1313" s="343" t="s">
        <v>7406</v>
      </c>
      <c r="Z1313" s="343" t="s">
        <v>7406</v>
      </c>
      <c r="AA1313" s="343" t="s">
        <v>7406</v>
      </c>
      <c r="AB1313" s="343" t="s">
        <v>7406</v>
      </c>
      <c r="AC1313" s="343"/>
      <c r="AD1313" s="9"/>
    </row>
    <row r="1314" spans="1:30" ht="20.100000000000001" customHeight="1">
      <c r="A1314" s="311"/>
      <c r="B1314" s="311"/>
      <c r="C1314" s="344"/>
      <c r="D1314" s="120" t="s">
        <v>1474</v>
      </c>
      <c r="E1314" s="344"/>
      <c r="F1314" s="313">
        <v>1</v>
      </c>
      <c r="G1314" s="314">
        <v>12.5</v>
      </c>
      <c r="H1314" s="313"/>
      <c r="I1314" s="314"/>
      <c r="J1314" s="313">
        <v>1</v>
      </c>
      <c r="K1314" s="314">
        <v>12.5</v>
      </c>
      <c r="L1314" s="313">
        <v>1</v>
      </c>
      <c r="M1314" s="314">
        <v>12.5</v>
      </c>
      <c r="N1314" s="315">
        <v>1</v>
      </c>
      <c r="O1314" s="316">
        <v>9.1</v>
      </c>
      <c r="P1314" s="315"/>
      <c r="Q1314" s="316"/>
      <c r="R1314" s="315"/>
      <c r="S1314" s="316"/>
      <c r="T1314" s="315"/>
      <c r="U1314" s="316"/>
      <c r="V1314" s="447"/>
      <c r="W1314" s="344"/>
      <c r="X1314" s="344"/>
      <c r="Y1314" s="344"/>
      <c r="Z1314" s="344"/>
      <c r="AA1314" s="344"/>
      <c r="AB1314" s="344"/>
      <c r="AC1314" s="344"/>
      <c r="AD1314" s="311"/>
    </row>
    <row r="1315" spans="1:30" ht="20.100000000000001" customHeight="1">
      <c r="A1315" s="311"/>
      <c r="B1315" s="311"/>
      <c r="C1315" s="344"/>
      <c r="D1315" s="120" t="s">
        <v>1475</v>
      </c>
      <c r="E1315" s="344"/>
      <c r="F1315" s="313"/>
      <c r="G1315" s="314"/>
      <c r="H1315" s="313"/>
      <c r="I1315" s="314"/>
      <c r="J1315" s="313"/>
      <c r="K1315" s="314"/>
      <c r="L1315" s="313">
        <v>1</v>
      </c>
      <c r="M1315" s="314">
        <v>12.5</v>
      </c>
      <c r="N1315" s="315">
        <v>1</v>
      </c>
      <c r="O1315" s="316">
        <v>9.1</v>
      </c>
      <c r="P1315" s="315">
        <v>2</v>
      </c>
      <c r="Q1315" s="316">
        <v>22.222222222222221</v>
      </c>
      <c r="R1315" s="315">
        <v>3</v>
      </c>
      <c r="S1315" s="316">
        <v>20</v>
      </c>
      <c r="T1315" s="315"/>
      <c r="U1315" s="316"/>
      <c r="V1315" s="447"/>
      <c r="W1315" s="344"/>
      <c r="X1315" s="344"/>
      <c r="Y1315" s="344"/>
      <c r="Z1315" s="344"/>
      <c r="AA1315" s="344"/>
      <c r="AB1315" s="344"/>
      <c r="AC1315" s="344"/>
      <c r="AD1315" s="311"/>
    </row>
    <row r="1316" spans="1:30" ht="20.100000000000001" customHeight="1">
      <c r="A1316" s="311"/>
      <c r="B1316" s="311"/>
      <c r="C1316" s="344"/>
      <c r="D1316" s="120" t="s">
        <v>1476</v>
      </c>
      <c r="E1316" s="344"/>
      <c r="F1316" s="313">
        <v>5</v>
      </c>
      <c r="G1316" s="314">
        <v>62.5</v>
      </c>
      <c r="H1316" s="313">
        <v>3</v>
      </c>
      <c r="I1316" s="314">
        <v>75</v>
      </c>
      <c r="J1316" s="313">
        <v>5</v>
      </c>
      <c r="K1316" s="314">
        <v>62.5</v>
      </c>
      <c r="L1316" s="313">
        <v>1</v>
      </c>
      <c r="M1316" s="314">
        <v>12.5</v>
      </c>
      <c r="N1316" s="315">
        <v>3</v>
      </c>
      <c r="O1316" s="316">
        <v>27.3</v>
      </c>
      <c r="P1316" s="315">
        <v>6</v>
      </c>
      <c r="Q1316" s="316">
        <v>66.666666666666671</v>
      </c>
      <c r="R1316" s="315">
        <v>7</v>
      </c>
      <c r="S1316" s="316">
        <v>46.666666666666664</v>
      </c>
      <c r="T1316" s="315"/>
      <c r="U1316" s="316"/>
      <c r="V1316" s="447"/>
      <c r="W1316" s="344"/>
      <c r="X1316" s="344"/>
      <c r="Y1316" s="344"/>
      <c r="Z1316" s="344"/>
      <c r="AA1316" s="344"/>
      <c r="AB1316" s="344"/>
      <c r="AC1316" s="344"/>
      <c r="AD1316" s="311"/>
    </row>
    <row r="1317" spans="1:30" ht="20.100000000000001" customHeight="1">
      <c r="A1317" s="311"/>
      <c r="B1317" s="311"/>
      <c r="C1317" s="344"/>
      <c r="D1317" s="120" t="s">
        <v>1477</v>
      </c>
      <c r="E1317" s="344"/>
      <c r="F1317" s="313">
        <v>1</v>
      </c>
      <c r="G1317" s="314">
        <v>12.5</v>
      </c>
      <c r="H1317" s="313">
        <v>1</v>
      </c>
      <c r="I1317" s="314">
        <v>25</v>
      </c>
      <c r="J1317" s="313">
        <v>1</v>
      </c>
      <c r="K1317" s="314">
        <v>12.5</v>
      </c>
      <c r="L1317" s="313">
        <v>2</v>
      </c>
      <c r="M1317" s="314">
        <v>25</v>
      </c>
      <c r="N1317" s="315">
        <v>4</v>
      </c>
      <c r="O1317" s="316">
        <v>36.4</v>
      </c>
      <c r="P1317" s="315">
        <v>1</v>
      </c>
      <c r="Q1317" s="316">
        <v>11.111111111111111</v>
      </c>
      <c r="R1317" s="315">
        <v>2</v>
      </c>
      <c r="S1317" s="316">
        <v>13.333333333333334</v>
      </c>
      <c r="T1317" s="315"/>
      <c r="U1317" s="316"/>
      <c r="V1317" s="447"/>
      <c r="W1317" s="344"/>
      <c r="X1317" s="344"/>
      <c r="Y1317" s="344"/>
      <c r="Z1317" s="344"/>
      <c r="AA1317" s="344"/>
      <c r="AB1317" s="344"/>
      <c r="AC1317" s="344"/>
      <c r="AD1317" s="311"/>
    </row>
    <row r="1318" spans="1:30" ht="20.100000000000001" customHeight="1">
      <c r="A1318" s="311"/>
      <c r="B1318" s="311"/>
      <c r="C1318" s="344"/>
      <c r="D1318" s="120" t="s">
        <v>2001</v>
      </c>
      <c r="E1318" s="344"/>
      <c r="F1318" s="313"/>
      <c r="G1318" s="314"/>
      <c r="H1318" s="313"/>
      <c r="I1318" s="314"/>
      <c r="J1318" s="313"/>
      <c r="K1318" s="314"/>
      <c r="L1318" s="313"/>
      <c r="M1318" s="314"/>
      <c r="N1318" s="315"/>
      <c r="O1318" s="316"/>
      <c r="P1318" s="315"/>
      <c r="Q1318" s="316"/>
      <c r="R1318" s="315"/>
      <c r="S1318" s="316"/>
      <c r="T1318" s="315"/>
      <c r="U1318" s="316"/>
      <c r="V1318" s="447"/>
      <c r="W1318" s="344"/>
      <c r="X1318" s="344"/>
      <c r="Y1318" s="344"/>
      <c r="Z1318" s="344"/>
      <c r="AA1318" s="344"/>
      <c r="AB1318" s="344"/>
      <c r="AC1318" s="344"/>
      <c r="AD1318" s="311"/>
    </row>
    <row r="1319" spans="1:30" ht="20.100000000000001" customHeight="1">
      <c r="A1319" s="311"/>
      <c r="B1319" s="311"/>
      <c r="C1319" s="344"/>
      <c r="D1319" s="120" t="s">
        <v>7058</v>
      </c>
      <c r="E1319" s="344"/>
      <c r="F1319" s="313"/>
      <c r="G1319" s="314"/>
      <c r="H1319" s="313"/>
      <c r="I1319" s="314"/>
      <c r="J1319" s="313"/>
      <c r="K1319" s="314"/>
      <c r="L1319" s="313"/>
      <c r="M1319" s="314"/>
      <c r="N1319" s="315"/>
      <c r="O1319" s="316"/>
      <c r="P1319" s="315"/>
      <c r="Q1319" s="316"/>
      <c r="R1319" s="315"/>
      <c r="S1319" s="316"/>
      <c r="T1319" s="315"/>
      <c r="U1319" s="316"/>
      <c r="V1319" s="447"/>
      <c r="W1319" s="344"/>
      <c r="X1319" s="344"/>
      <c r="Y1319" s="344"/>
      <c r="Z1319" s="344"/>
      <c r="AA1319" s="344"/>
      <c r="AB1319" s="344"/>
      <c r="AC1319" s="344"/>
      <c r="AD1319" s="311"/>
    </row>
    <row r="1320" spans="1:30" ht="20.100000000000001" customHeight="1">
      <c r="A1320" s="311"/>
      <c r="B1320" s="311"/>
      <c r="C1320" s="344"/>
      <c r="D1320" s="120" t="s">
        <v>7314</v>
      </c>
      <c r="E1320" s="344"/>
      <c r="F1320" s="313"/>
      <c r="G1320" s="314"/>
      <c r="H1320" s="313"/>
      <c r="I1320" s="314"/>
      <c r="J1320" s="313"/>
      <c r="K1320" s="314"/>
      <c r="L1320" s="313"/>
      <c r="M1320" s="314"/>
      <c r="N1320" s="315"/>
      <c r="O1320" s="316"/>
      <c r="P1320" s="315"/>
      <c r="Q1320" s="316"/>
      <c r="R1320" s="315"/>
      <c r="S1320" s="316"/>
      <c r="T1320" s="315"/>
      <c r="U1320" s="316"/>
      <c r="V1320" s="447"/>
      <c r="W1320" s="344"/>
      <c r="X1320" s="344"/>
      <c r="Y1320" s="344"/>
      <c r="Z1320" s="344"/>
      <c r="AA1320" s="344"/>
      <c r="AB1320" s="344"/>
      <c r="AC1320" s="344"/>
      <c r="AD1320" s="311"/>
    </row>
    <row r="1321" spans="1:30" ht="20.100000000000001" customHeight="1">
      <c r="A1321" s="9" t="s">
        <v>6085</v>
      </c>
      <c r="B1321" s="9" t="s">
        <v>711</v>
      </c>
      <c r="C1321" s="343" t="s">
        <v>6086</v>
      </c>
      <c r="D1321" s="9"/>
      <c r="E1321" s="343"/>
      <c r="F1321" s="11"/>
      <c r="G1321" s="12"/>
      <c r="H1321" s="11"/>
      <c r="I1321" s="12"/>
      <c r="J1321" s="11"/>
      <c r="K1321" s="12"/>
      <c r="L1321" s="11"/>
      <c r="M1321" s="12"/>
      <c r="N1321" s="56"/>
      <c r="O1321" s="57"/>
      <c r="P1321" s="56"/>
      <c r="Q1321" s="57"/>
      <c r="R1321" s="56"/>
      <c r="S1321" s="57"/>
      <c r="T1321" s="56"/>
      <c r="U1321" s="57"/>
      <c r="V1321" s="446" t="s">
        <v>28</v>
      </c>
      <c r="W1321" s="343" t="s">
        <v>7406</v>
      </c>
      <c r="X1321" s="343" t="s">
        <v>7406</v>
      </c>
      <c r="Y1321" s="343" t="s">
        <v>7406</v>
      </c>
      <c r="Z1321" s="343" t="s">
        <v>7406</v>
      </c>
      <c r="AA1321" s="343" t="s">
        <v>7406</v>
      </c>
      <c r="AB1321" s="343" t="s">
        <v>7406</v>
      </c>
      <c r="AC1321" s="343"/>
      <c r="AD1321" s="9"/>
    </row>
    <row r="1322" spans="1:30" ht="20.100000000000001" customHeight="1">
      <c r="A1322" s="9" t="s">
        <v>6087</v>
      </c>
      <c r="B1322" s="9" t="s">
        <v>712</v>
      </c>
      <c r="C1322" s="343" t="s">
        <v>6084</v>
      </c>
      <c r="D1322" s="9"/>
      <c r="E1322" s="343"/>
      <c r="F1322" s="11">
        <v>8</v>
      </c>
      <c r="G1322" s="12">
        <v>100</v>
      </c>
      <c r="H1322" s="11">
        <v>4</v>
      </c>
      <c r="I1322" s="12">
        <v>100</v>
      </c>
      <c r="J1322" s="11">
        <v>8</v>
      </c>
      <c r="K1322" s="12">
        <v>100</v>
      </c>
      <c r="L1322" s="11">
        <v>8</v>
      </c>
      <c r="M1322" s="12">
        <v>100</v>
      </c>
      <c r="N1322" s="56">
        <v>11</v>
      </c>
      <c r="O1322" s="57">
        <v>100</v>
      </c>
      <c r="P1322" s="56">
        <v>9</v>
      </c>
      <c r="Q1322" s="57">
        <v>100</v>
      </c>
      <c r="R1322" s="56">
        <v>15</v>
      </c>
      <c r="S1322" s="57">
        <v>100</v>
      </c>
      <c r="T1322" s="56"/>
      <c r="U1322" s="57"/>
      <c r="V1322" s="446" t="s">
        <v>28</v>
      </c>
      <c r="W1322" s="343" t="s">
        <v>7406</v>
      </c>
      <c r="X1322" s="343" t="s">
        <v>7406</v>
      </c>
      <c r="Y1322" s="343" t="s">
        <v>7406</v>
      </c>
      <c r="Z1322" s="343" t="s">
        <v>7406</v>
      </c>
      <c r="AA1322" s="343" t="s">
        <v>7406</v>
      </c>
      <c r="AB1322" s="343" t="s">
        <v>7406</v>
      </c>
      <c r="AC1322" s="343"/>
      <c r="AD1322" s="9"/>
    </row>
    <row r="1323" spans="1:30" ht="20.100000000000001" customHeight="1">
      <c r="A1323" s="85"/>
      <c r="B1323" s="85"/>
      <c r="C1323" s="85"/>
      <c r="D1323" s="120" t="s">
        <v>1970</v>
      </c>
      <c r="E1323" s="344" t="s">
        <v>1335</v>
      </c>
      <c r="F1323" s="313"/>
      <c r="G1323" s="314"/>
      <c r="H1323" s="313"/>
      <c r="I1323" s="314"/>
      <c r="J1323" s="313"/>
      <c r="K1323" s="314"/>
      <c r="L1323" s="313"/>
      <c r="M1323" s="314"/>
      <c r="N1323" s="315"/>
      <c r="O1323" s="316"/>
      <c r="P1323" s="315"/>
      <c r="Q1323" s="316"/>
      <c r="R1323" s="315"/>
      <c r="S1323" s="316"/>
      <c r="T1323" s="315"/>
      <c r="U1323" s="316"/>
      <c r="V1323" s="128"/>
      <c r="W1323" s="128"/>
      <c r="X1323" s="128"/>
      <c r="Y1323" s="128"/>
      <c r="Z1323" s="128"/>
      <c r="AA1323" s="128"/>
      <c r="AB1323" s="128"/>
      <c r="AC1323" s="344"/>
      <c r="AD1323" s="311"/>
    </row>
    <row r="1324" spans="1:30" ht="20.100000000000001" customHeight="1">
      <c r="A1324" s="311"/>
      <c r="B1324" s="311"/>
      <c r="C1324" s="344"/>
      <c r="D1324" s="120" t="s">
        <v>1971</v>
      </c>
      <c r="E1324" s="344"/>
      <c r="F1324" s="313"/>
      <c r="G1324" s="314"/>
      <c r="H1324" s="313"/>
      <c r="I1324" s="314"/>
      <c r="J1324" s="313"/>
      <c r="K1324" s="314"/>
      <c r="L1324" s="313"/>
      <c r="M1324" s="314"/>
      <c r="N1324" s="315"/>
      <c r="O1324" s="316"/>
      <c r="P1324" s="315"/>
      <c r="Q1324" s="316"/>
      <c r="R1324" s="315"/>
      <c r="S1324" s="316"/>
      <c r="T1324" s="315"/>
      <c r="U1324" s="316"/>
      <c r="V1324" s="447"/>
      <c r="W1324" s="344"/>
      <c r="X1324" s="344"/>
      <c r="Y1324" s="344"/>
      <c r="Z1324" s="344"/>
      <c r="AA1324" s="344"/>
      <c r="AB1324" s="344"/>
      <c r="AC1324" s="344"/>
      <c r="AD1324" s="311"/>
    </row>
    <row r="1325" spans="1:30" ht="20.100000000000001" customHeight="1">
      <c r="A1325" s="9" t="s">
        <v>6088</v>
      </c>
      <c r="B1325" s="9" t="s">
        <v>713</v>
      </c>
      <c r="C1325" s="343" t="s">
        <v>6084</v>
      </c>
      <c r="D1325" s="119"/>
      <c r="E1325" s="343"/>
      <c r="F1325" s="11">
        <v>8</v>
      </c>
      <c r="G1325" s="12">
        <v>100</v>
      </c>
      <c r="H1325" s="11">
        <v>4</v>
      </c>
      <c r="I1325" s="12">
        <v>100</v>
      </c>
      <c r="J1325" s="11">
        <v>8</v>
      </c>
      <c r="K1325" s="12">
        <v>100</v>
      </c>
      <c r="L1325" s="11">
        <v>8</v>
      </c>
      <c r="M1325" s="12">
        <v>100</v>
      </c>
      <c r="N1325" s="56">
        <v>11</v>
      </c>
      <c r="O1325" s="57">
        <v>100</v>
      </c>
      <c r="P1325" s="56">
        <v>9</v>
      </c>
      <c r="Q1325" s="57">
        <v>100</v>
      </c>
      <c r="R1325" s="56">
        <v>15</v>
      </c>
      <c r="S1325" s="57">
        <v>100</v>
      </c>
      <c r="T1325" s="56"/>
      <c r="U1325" s="57"/>
      <c r="V1325" s="446" t="s">
        <v>28</v>
      </c>
      <c r="W1325" s="343" t="s">
        <v>7406</v>
      </c>
      <c r="X1325" s="343" t="s">
        <v>7406</v>
      </c>
      <c r="Y1325" s="343" t="s">
        <v>7406</v>
      </c>
      <c r="Z1325" s="343" t="s">
        <v>7406</v>
      </c>
      <c r="AA1325" s="343" t="s">
        <v>7406</v>
      </c>
      <c r="AB1325" s="343" t="s">
        <v>7406</v>
      </c>
      <c r="AC1325" s="343"/>
      <c r="AD1325" s="9"/>
    </row>
    <row r="1326" spans="1:30" ht="20.100000000000001" customHeight="1">
      <c r="A1326" s="85"/>
      <c r="B1326" s="85"/>
      <c r="C1326" s="85"/>
      <c r="D1326" s="120" t="s">
        <v>1959</v>
      </c>
      <c r="E1326" s="344" t="s">
        <v>73</v>
      </c>
      <c r="F1326" s="313"/>
      <c r="G1326" s="314"/>
      <c r="H1326" s="313"/>
      <c r="I1326" s="314"/>
      <c r="J1326" s="313"/>
      <c r="K1326" s="314"/>
      <c r="L1326" s="313"/>
      <c r="M1326" s="314"/>
      <c r="N1326" s="315"/>
      <c r="O1326" s="316"/>
      <c r="P1326" s="315"/>
      <c r="Q1326" s="316"/>
      <c r="R1326" s="315"/>
      <c r="S1326" s="316"/>
      <c r="T1326" s="315"/>
      <c r="U1326" s="316"/>
      <c r="V1326" s="128"/>
      <c r="W1326" s="128"/>
      <c r="X1326" s="128"/>
      <c r="Y1326" s="128"/>
      <c r="Z1326" s="128"/>
      <c r="AA1326" s="128"/>
      <c r="AB1326" s="128"/>
      <c r="AC1326" s="344"/>
      <c r="AD1326" s="311"/>
    </row>
    <row r="1327" spans="1:30" ht="20.100000000000001" customHeight="1">
      <c r="A1327" s="311"/>
      <c r="B1327" s="311"/>
      <c r="C1327" s="344"/>
      <c r="D1327" s="120" t="s">
        <v>1960</v>
      </c>
      <c r="E1327" s="344"/>
      <c r="F1327" s="313"/>
      <c r="G1327" s="314"/>
      <c r="H1327" s="313"/>
      <c r="I1327" s="314"/>
      <c r="J1327" s="313"/>
      <c r="K1327" s="314"/>
      <c r="L1327" s="313"/>
      <c r="M1327" s="314"/>
      <c r="N1327" s="315"/>
      <c r="O1327" s="316"/>
      <c r="P1327" s="315"/>
      <c r="Q1327" s="316"/>
      <c r="R1327" s="315"/>
      <c r="S1327" s="316"/>
      <c r="T1327" s="315"/>
      <c r="U1327" s="316"/>
      <c r="V1327" s="447"/>
      <c r="W1327" s="344"/>
      <c r="X1327" s="344"/>
      <c r="Y1327" s="344"/>
      <c r="Z1327" s="344"/>
      <c r="AA1327" s="344"/>
      <c r="AB1327" s="344"/>
      <c r="AC1327" s="344"/>
      <c r="AD1327" s="311"/>
    </row>
    <row r="1328" spans="1:30" ht="20.100000000000001" customHeight="1">
      <c r="A1328" s="9" t="s">
        <v>6089</v>
      </c>
      <c r="B1328" s="9" t="s">
        <v>714</v>
      </c>
      <c r="C1328" s="343" t="s">
        <v>6049</v>
      </c>
      <c r="D1328" s="119" t="s">
        <v>1471</v>
      </c>
      <c r="E1328" s="343"/>
      <c r="F1328" s="11">
        <v>4</v>
      </c>
      <c r="G1328" s="12">
        <v>12.903225806451612</v>
      </c>
      <c r="H1328" s="11">
        <v>2</v>
      </c>
      <c r="I1328" s="12">
        <v>5.882352941176471</v>
      </c>
      <c r="J1328" s="11">
        <v>8</v>
      </c>
      <c r="K1328" s="12">
        <v>20.512820512820515</v>
      </c>
      <c r="L1328" s="11">
        <v>1</v>
      </c>
      <c r="M1328" s="12">
        <v>2.1</v>
      </c>
      <c r="N1328" s="56">
        <v>3</v>
      </c>
      <c r="O1328" s="57">
        <v>6.7</v>
      </c>
      <c r="P1328" s="56">
        <v>3</v>
      </c>
      <c r="Q1328" s="57">
        <v>5.6603773584905657</v>
      </c>
      <c r="R1328" s="56">
        <v>6</v>
      </c>
      <c r="S1328" s="57">
        <v>8.8235294117647065</v>
      </c>
      <c r="T1328" s="56"/>
      <c r="U1328" s="57"/>
      <c r="V1328" s="446" t="s">
        <v>28</v>
      </c>
      <c r="W1328" s="343" t="s">
        <v>7406</v>
      </c>
      <c r="X1328" s="343" t="s">
        <v>7406</v>
      </c>
      <c r="Y1328" s="343" t="s">
        <v>7406</v>
      </c>
      <c r="Z1328" s="343" t="s">
        <v>7406</v>
      </c>
      <c r="AA1328" s="343" t="s">
        <v>7406</v>
      </c>
      <c r="AB1328" s="343" t="s">
        <v>7406</v>
      </c>
      <c r="AC1328" s="343"/>
      <c r="AD1328" s="9"/>
    </row>
    <row r="1329" spans="1:30" ht="20.100000000000001" customHeight="1">
      <c r="A1329" s="311"/>
      <c r="B1329" s="311"/>
      <c r="C1329" s="344"/>
      <c r="D1329" s="120" t="s">
        <v>1472</v>
      </c>
      <c r="E1329" s="344"/>
      <c r="F1329" s="313">
        <v>27</v>
      </c>
      <c r="G1329" s="314">
        <v>87.096774193548384</v>
      </c>
      <c r="H1329" s="313">
        <v>32</v>
      </c>
      <c r="I1329" s="314">
        <v>94.117647058823536</v>
      </c>
      <c r="J1329" s="313">
        <v>31</v>
      </c>
      <c r="K1329" s="314">
        <v>79.487179487179489</v>
      </c>
      <c r="L1329" s="313">
        <v>46</v>
      </c>
      <c r="M1329" s="314">
        <v>97.9</v>
      </c>
      <c r="N1329" s="315">
        <v>42</v>
      </c>
      <c r="O1329" s="316">
        <v>93.3</v>
      </c>
      <c r="P1329" s="315">
        <v>50</v>
      </c>
      <c r="Q1329" s="316">
        <v>94.339622641509436</v>
      </c>
      <c r="R1329" s="315">
        <v>62</v>
      </c>
      <c r="S1329" s="316">
        <v>91.17647058823529</v>
      </c>
      <c r="T1329" s="315"/>
      <c r="U1329" s="316"/>
      <c r="V1329" s="447"/>
      <c r="W1329" s="344"/>
      <c r="X1329" s="344"/>
      <c r="Y1329" s="344"/>
      <c r="Z1329" s="344"/>
      <c r="AA1329" s="344"/>
      <c r="AB1329" s="344"/>
      <c r="AC1329" s="344"/>
      <c r="AD1329" s="311"/>
    </row>
    <row r="1330" spans="1:30" ht="20.100000000000001" customHeight="1">
      <c r="A1330" s="9" t="s">
        <v>6090</v>
      </c>
      <c r="B1330" s="9" t="s">
        <v>715</v>
      </c>
      <c r="C1330" s="343" t="s">
        <v>6049</v>
      </c>
      <c r="D1330" s="119" t="s">
        <v>1853</v>
      </c>
      <c r="E1330" s="343"/>
      <c r="F1330" s="11">
        <v>3</v>
      </c>
      <c r="G1330" s="12">
        <v>9.67741935483871</v>
      </c>
      <c r="H1330" s="11">
        <v>2</v>
      </c>
      <c r="I1330" s="12">
        <v>5.882352941176471</v>
      </c>
      <c r="J1330" s="11">
        <v>5</v>
      </c>
      <c r="K1330" s="12">
        <v>12.820512820512821</v>
      </c>
      <c r="L1330" s="11">
        <v>2</v>
      </c>
      <c r="M1330" s="12">
        <v>4.3</v>
      </c>
      <c r="N1330" s="56">
        <v>3</v>
      </c>
      <c r="O1330" s="57">
        <v>6.7</v>
      </c>
      <c r="P1330" s="56">
        <v>3</v>
      </c>
      <c r="Q1330" s="57">
        <v>5.6603773584905657</v>
      </c>
      <c r="R1330" s="56">
        <v>5</v>
      </c>
      <c r="S1330" s="57">
        <v>7.3529411764705879</v>
      </c>
      <c r="T1330" s="56"/>
      <c r="U1330" s="57"/>
      <c r="V1330" s="446" t="s">
        <v>28</v>
      </c>
      <c r="W1330" s="343" t="s">
        <v>7406</v>
      </c>
      <c r="X1330" s="343" t="s">
        <v>7406</v>
      </c>
      <c r="Y1330" s="343" t="s">
        <v>7406</v>
      </c>
      <c r="Z1330" s="343" t="s">
        <v>7406</v>
      </c>
      <c r="AA1330" s="343" t="s">
        <v>7406</v>
      </c>
      <c r="AB1330" s="343" t="s">
        <v>7406</v>
      </c>
      <c r="AC1330" s="343"/>
      <c r="AD1330" s="9"/>
    </row>
    <row r="1331" spans="1:30" ht="20.100000000000001" customHeight="1">
      <c r="A1331" s="311"/>
      <c r="B1331" s="311"/>
      <c r="C1331" s="344"/>
      <c r="D1331" s="120" t="s">
        <v>1854</v>
      </c>
      <c r="E1331" s="344"/>
      <c r="F1331" s="313">
        <v>28</v>
      </c>
      <c r="G1331" s="314">
        <v>90.322580645161295</v>
      </c>
      <c r="H1331" s="313">
        <v>32</v>
      </c>
      <c r="I1331" s="314">
        <v>94.117647058823536</v>
      </c>
      <c r="J1331" s="313">
        <v>34</v>
      </c>
      <c r="K1331" s="314">
        <v>87.179487179487182</v>
      </c>
      <c r="L1331" s="313">
        <v>45</v>
      </c>
      <c r="M1331" s="314">
        <v>95.7</v>
      </c>
      <c r="N1331" s="315">
        <v>42</v>
      </c>
      <c r="O1331" s="316">
        <v>93.3</v>
      </c>
      <c r="P1331" s="315">
        <v>50</v>
      </c>
      <c r="Q1331" s="316">
        <v>94.339622641509436</v>
      </c>
      <c r="R1331" s="315">
        <v>63</v>
      </c>
      <c r="S1331" s="316">
        <v>92.647058823529406</v>
      </c>
      <c r="T1331" s="315"/>
      <c r="U1331" s="316"/>
      <c r="V1331" s="447"/>
      <c r="W1331" s="344"/>
      <c r="X1331" s="344"/>
      <c r="Y1331" s="344"/>
      <c r="Z1331" s="344"/>
      <c r="AA1331" s="344"/>
      <c r="AB1331" s="344"/>
      <c r="AC1331" s="344"/>
      <c r="AD1331" s="311"/>
    </row>
    <row r="1332" spans="1:30" ht="20.100000000000001" customHeight="1">
      <c r="A1332" s="9" t="s">
        <v>6091</v>
      </c>
      <c r="B1332" s="9" t="s">
        <v>716</v>
      </c>
      <c r="C1332" s="343" t="s">
        <v>6092</v>
      </c>
      <c r="D1332" s="119" t="s">
        <v>1473</v>
      </c>
      <c r="E1332" s="343" t="s">
        <v>7203</v>
      </c>
      <c r="F1332" s="11">
        <v>1</v>
      </c>
      <c r="G1332" s="12">
        <v>33.333333333333336</v>
      </c>
      <c r="H1332" s="11"/>
      <c r="I1332" s="12"/>
      <c r="J1332" s="11"/>
      <c r="K1332" s="12"/>
      <c r="L1332" s="11"/>
      <c r="M1332" s="12"/>
      <c r="N1332" s="56"/>
      <c r="O1332" s="57"/>
      <c r="P1332" s="56"/>
      <c r="Q1332" s="57"/>
      <c r="R1332" s="56">
        <v>1</v>
      </c>
      <c r="S1332" s="57">
        <v>20</v>
      </c>
      <c r="T1332" s="56"/>
      <c r="U1332" s="57"/>
      <c r="V1332" s="446" t="s">
        <v>28</v>
      </c>
      <c r="W1332" s="343" t="s">
        <v>7406</v>
      </c>
      <c r="X1332" s="343" t="s">
        <v>7406</v>
      </c>
      <c r="Y1332" s="343" t="s">
        <v>7406</v>
      </c>
      <c r="Z1332" s="343" t="s">
        <v>7406</v>
      </c>
      <c r="AA1332" s="343" t="s">
        <v>7406</v>
      </c>
      <c r="AB1332" s="343" t="s">
        <v>7406</v>
      </c>
      <c r="AC1332" s="343"/>
      <c r="AD1332" s="9"/>
    </row>
    <row r="1333" spans="1:30" ht="20.100000000000001" customHeight="1">
      <c r="A1333" s="311"/>
      <c r="B1333" s="311"/>
      <c r="C1333" s="344"/>
      <c r="D1333" s="120" t="s">
        <v>1474</v>
      </c>
      <c r="E1333" s="344"/>
      <c r="F1333" s="313"/>
      <c r="G1333" s="314"/>
      <c r="H1333" s="313"/>
      <c r="I1333" s="314"/>
      <c r="J1333" s="313">
        <v>1</v>
      </c>
      <c r="K1333" s="314">
        <v>20</v>
      </c>
      <c r="L1333" s="313">
        <v>1</v>
      </c>
      <c r="M1333" s="314">
        <v>50</v>
      </c>
      <c r="N1333" s="315"/>
      <c r="O1333" s="316"/>
      <c r="P1333" s="315"/>
      <c r="Q1333" s="316"/>
      <c r="R1333" s="315">
        <v>1</v>
      </c>
      <c r="S1333" s="316">
        <v>20</v>
      </c>
      <c r="T1333" s="315"/>
      <c r="U1333" s="316"/>
      <c r="V1333" s="447"/>
      <c r="W1333" s="344"/>
      <c r="X1333" s="344"/>
      <c r="Y1333" s="344"/>
      <c r="Z1333" s="344"/>
      <c r="AA1333" s="344"/>
      <c r="AB1333" s="344"/>
      <c r="AC1333" s="344"/>
      <c r="AD1333" s="311"/>
    </row>
    <row r="1334" spans="1:30" ht="20.100000000000001" customHeight="1">
      <c r="A1334" s="311"/>
      <c r="B1334" s="311"/>
      <c r="C1334" s="344"/>
      <c r="D1334" s="120" t="s">
        <v>1475</v>
      </c>
      <c r="E1334" s="344"/>
      <c r="F1334" s="313"/>
      <c r="G1334" s="314"/>
      <c r="H1334" s="313"/>
      <c r="I1334" s="314"/>
      <c r="J1334" s="313"/>
      <c r="K1334" s="314"/>
      <c r="L1334" s="313"/>
      <c r="M1334" s="314"/>
      <c r="N1334" s="315"/>
      <c r="O1334" s="316"/>
      <c r="P1334" s="315"/>
      <c r="Q1334" s="316"/>
      <c r="R1334" s="315">
        <v>1</v>
      </c>
      <c r="S1334" s="316">
        <v>20</v>
      </c>
      <c r="T1334" s="315"/>
      <c r="U1334" s="316"/>
      <c r="V1334" s="447"/>
      <c r="W1334" s="344"/>
      <c r="X1334" s="344"/>
      <c r="Y1334" s="344"/>
      <c r="Z1334" s="344"/>
      <c r="AA1334" s="344"/>
      <c r="AB1334" s="344"/>
      <c r="AC1334" s="344"/>
      <c r="AD1334" s="311"/>
    </row>
    <row r="1335" spans="1:30" ht="20.100000000000001" customHeight="1">
      <c r="A1335" s="311"/>
      <c r="B1335" s="311"/>
      <c r="C1335" s="344"/>
      <c r="D1335" s="120" t="s">
        <v>1476</v>
      </c>
      <c r="E1335" s="344"/>
      <c r="F1335" s="313">
        <v>1</v>
      </c>
      <c r="G1335" s="314">
        <v>33.333333333333336</v>
      </c>
      <c r="H1335" s="313"/>
      <c r="I1335" s="314"/>
      <c r="J1335" s="313">
        <v>2</v>
      </c>
      <c r="K1335" s="314">
        <v>40</v>
      </c>
      <c r="L1335" s="313"/>
      <c r="M1335" s="314"/>
      <c r="N1335" s="315">
        <v>1</v>
      </c>
      <c r="O1335" s="316">
        <v>33.299999999999997</v>
      </c>
      <c r="P1335" s="315">
        <v>2</v>
      </c>
      <c r="Q1335" s="316">
        <v>66.666666666666671</v>
      </c>
      <c r="R1335" s="315">
        <v>1</v>
      </c>
      <c r="S1335" s="316">
        <v>20</v>
      </c>
      <c r="T1335" s="315"/>
      <c r="U1335" s="316"/>
      <c r="V1335" s="447"/>
      <c r="W1335" s="344"/>
      <c r="X1335" s="344"/>
      <c r="Y1335" s="344"/>
      <c r="Z1335" s="344"/>
      <c r="AA1335" s="344"/>
      <c r="AB1335" s="344"/>
      <c r="AC1335" s="344"/>
      <c r="AD1335" s="311"/>
    </row>
    <row r="1336" spans="1:30" ht="20.100000000000001" customHeight="1">
      <c r="A1336" s="311"/>
      <c r="B1336" s="311"/>
      <c r="C1336" s="344"/>
      <c r="D1336" s="120" t="s">
        <v>1477</v>
      </c>
      <c r="E1336" s="344"/>
      <c r="F1336" s="313">
        <v>1</v>
      </c>
      <c r="G1336" s="314">
        <v>33.333333333333336</v>
      </c>
      <c r="H1336" s="313">
        <v>2</v>
      </c>
      <c r="I1336" s="314">
        <v>100</v>
      </c>
      <c r="J1336" s="313">
        <v>2</v>
      </c>
      <c r="K1336" s="314">
        <v>40</v>
      </c>
      <c r="L1336" s="313">
        <v>1</v>
      </c>
      <c r="M1336" s="314">
        <v>50</v>
      </c>
      <c r="N1336" s="315">
        <v>2</v>
      </c>
      <c r="O1336" s="316">
        <v>66.7</v>
      </c>
      <c r="P1336" s="315">
        <v>1</v>
      </c>
      <c r="Q1336" s="316">
        <v>33.333333333333336</v>
      </c>
      <c r="R1336" s="315">
        <v>1</v>
      </c>
      <c r="S1336" s="316">
        <v>20</v>
      </c>
      <c r="T1336" s="315"/>
      <c r="U1336" s="316"/>
      <c r="V1336" s="447"/>
      <c r="W1336" s="344"/>
      <c r="X1336" s="344"/>
      <c r="Y1336" s="344"/>
      <c r="Z1336" s="344"/>
      <c r="AA1336" s="344"/>
      <c r="AB1336" s="344"/>
      <c r="AC1336" s="344"/>
      <c r="AD1336" s="311"/>
    </row>
    <row r="1337" spans="1:30" ht="20.100000000000001" customHeight="1">
      <c r="A1337" s="311"/>
      <c r="B1337" s="311"/>
      <c r="C1337" s="344"/>
      <c r="D1337" s="120" t="s">
        <v>2001</v>
      </c>
      <c r="E1337" s="344"/>
      <c r="F1337" s="313"/>
      <c r="G1337" s="314"/>
      <c r="H1337" s="313"/>
      <c r="I1337" s="314"/>
      <c r="J1337" s="313"/>
      <c r="K1337" s="314"/>
      <c r="L1337" s="313"/>
      <c r="M1337" s="314"/>
      <c r="N1337" s="315"/>
      <c r="O1337" s="316"/>
      <c r="P1337" s="315"/>
      <c r="Q1337" s="316"/>
      <c r="R1337" s="315"/>
      <c r="S1337" s="316"/>
      <c r="T1337" s="315"/>
      <c r="U1337" s="316"/>
      <c r="V1337" s="447"/>
      <c r="W1337" s="344"/>
      <c r="X1337" s="344"/>
      <c r="Y1337" s="344"/>
      <c r="Z1337" s="344"/>
      <c r="AA1337" s="344"/>
      <c r="AB1337" s="344"/>
      <c r="AC1337" s="344"/>
      <c r="AD1337" s="311"/>
    </row>
    <row r="1338" spans="1:30" ht="20.100000000000001" customHeight="1">
      <c r="A1338" s="311"/>
      <c r="B1338" s="311"/>
      <c r="C1338" s="344"/>
      <c r="D1338" s="120" t="s">
        <v>7058</v>
      </c>
      <c r="E1338" s="344"/>
      <c r="F1338" s="313"/>
      <c r="G1338" s="314"/>
      <c r="H1338" s="313"/>
      <c r="I1338" s="314"/>
      <c r="J1338" s="313"/>
      <c r="K1338" s="314"/>
      <c r="L1338" s="313"/>
      <c r="M1338" s="314"/>
      <c r="N1338" s="315"/>
      <c r="O1338" s="316"/>
      <c r="P1338" s="315"/>
      <c r="Q1338" s="316"/>
      <c r="R1338" s="315"/>
      <c r="S1338" s="316"/>
      <c r="T1338" s="315"/>
      <c r="U1338" s="316"/>
      <c r="V1338" s="447"/>
      <c r="W1338" s="344"/>
      <c r="X1338" s="344"/>
      <c r="Y1338" s="344"/>
      <c r="Z1338" s="344"/>
      <c r="AA1338" s="344"/>
      <c r="AB1338" s="344"/>
      <c r="AC1338" s="344"/>
      <c r="AD1338" s="311"/>
    </row>
    <row r="1339" spans="1:30" ht="20.100000000000001" customHeight="1">
      <c r="A1339" s="311"/>
      <c r="B1339" s="311"/>
      <c r="C1339" s="344"/>
      <c r="D1339" s="120" t="s">
        <v>7314</v>
      </c>
      <c r="E1339" s="344"/>
      <c r="F1339" s="313"/>
      <c r="G1339" s="314"/>
      <c r="H1339" s="313"/>
      <c r="I1339" s="314"/>
      <c r="J1339" s="313"/>
      <c r="K1339" s="314"/>
      <c r="L1339" s="313"/>
      <c r="M1339" s="314"/>
      <c r="N1339" s="315"/>
      <c r="O1339" s="316"/>
      <c r="P1339" s="315"/>
      <c r="Q1339" s="316"/>
      <c r="R1339" s="315"/>
      <c r="S1339" s="316"/>
      <c r="T1339" s="315"/>
      <c r="U1339" s="316"/>
      <c r="V1339" s="447"/>
      <c r="W1339" s="344"/>
      <c r="X1339" s="344"/>
      <c r="Y1339" s="344"/>
      <c r="Z1339" s="344"/>
      <c r="AA1339" s="344"/>
      <c r="AB1339" s="344"/>
      <c r="AC1339" s="344"/>
      <c r="AD1339" s="311"/>
    </row>
    <row r="1340" spans="1:30" ht="20.100000000000001" customHeight="1">
      <c r="A1340" s="9" t="s">
        <v>6093</v>
      </c>
      <c r="B1340" s="9" t="s">
        <v>717</v>
      </c>
      <c r="C1340" s="343" t="s">
        <v>6094</v>
      </c>
      <c r="D1340" s="9"/>
      <c r="E1340" s="343"/>
      <c r="F1340" s="11"/>
      <c r="G1340" s="12"/>
      <c r="H1340" s="11"/>
      <c r="I1340" s="12"/>
      <c r="J1340" s="11"/>
      <c r="K1340" s="12"/>
      <c r="L1340" s="11"/>
      <c r="M1340" s="12"/>
      <c r="N1340" s="56"/>
      <c r="O1340" s="57"/>
      <c r="P1340" s="56"/>
      <c r="Q1340" s="57"/>
      <c r="R1340" s="56"/>
      <c r="S1340" s="57"/>
      <c r="T1340" s="56"/>
      <c r="U1340" s="57"/>
      <c r="V1340" s="446" t="s">
        <v>28</v>
      </c>
      <c r="W1340" s="343" t="s">
        <v>7406</v>
      </c>
      <c r="X1340" s="343" t="s">
        <v>7406</v>
      </c>
      <c r="Y1340" s="343" t="s">
        <v>7406</v>
      </c>
      <c r="Z1340" s="343" t="s">
        <v>7406</v>
      </c>
      <c r="AA1340" s="343" t="s">
        <v>7406</v>
      </c>
      <c r="AB1340" s="343" t="s">
        <v>7406</v>
      </c>
      <c r="AC1340" s="343"/>
      <c r="AD1340" s="9"/>
    </row>
    <row r="1341" spans="1:30" ht="20.100000000000001" customHeight="1">
      <c r="A1341" s="9" t="s">
        <v>6095</v>
      </c>
      <c r="B1341" s="9" t="s">
        <v>718</v>
      </c>
      <c r="C1341" s="343" t="s">
        <v>6092</v>
      </c>
      <c r="D1341" s="9"/>
      <c r="E1341" s="343"/>
      <c r="F1341" s="11">
        <v>3</v>
      </c>
      <c r="G1341" s="12">
        <v>100</v>
      </c>
      <c r="H1341" s="11">
        <v>2</v>
      </c>
      <c r="I1341" s="12">
        <v>100</v>
      </c>
      <c r="J1341" s="11">
        <v>5</v>
      </c>
      <c r="K1341" s="12">
        <v>100</v>
      </c>
      <c r="L1341" s="11">
        <v>2</v>
      </c>
      <c r="M1341" s="12">
        <v>100</v>
      </c>
      <c r="N1341" s="56">
        <v>3</v>
      </c>
      <c r="O1341" s="57">
        <v>100</v>
      </c>
      <c r="P1341" s="56">
        <v>3</v>
      </c>
      <c r="Q1341" s="57">
        <v>100</v>
      </c>
      <c r="R1341" s="56">
        <v>5</v>
      </c>
      <c r="S1341" s="57">
        <v>100</v>
      </c>
      <c r="T1341" s="56"/>
      <c r="U1341" s="57"/>
      <c r="V1341" s="446" t="s">
        <v>28</v>
      </c>
      <c r="W1341" s="343" t="s">
        <v>7406</v>
      </c>
      <c r="X1341" s="343" t="s">
        <v>7406</v>
      </c>
      <c r="Y1341" s="343" t="s">
        <v>7406</v>
      </c>
      <c r="Z1341" s="343" t="s">
        <v>7406</v>
      </c>
      <c r="AA1341" s="343" t="s">
        <v>7406</v>
      </c>
      <c r="AB1341" s="343" t="s">
        <v>7406</v>
      </c>
      <c r="AC1341" s="343"/>
      <c r="AD1341" s="9"/>
    </row>
    <row r="1342" spans="1:30" ht="20.100000000000001" customHeight="1">
      <c r="A1342" s="85"/>
      <c r="B1342" s="85"/>
      <c r="C1342" s="85"/>
      <c r="D1342" s="120" t="s">
        <v>1970</v>
      </c>
      <c r="E1342" s="344" t="s">
        <v>1335</v>
      </c>
      <c r="F1342" s="313"/>
      <c r="G1342" s="314"/>
      <c r="H1342" s="313"/>
      <c r="I1342" s="314"/>
      <c r="J1342" s="313"/>
      <c r="K1342" s="314"/>
      <c r="L1342" s="313"/>
      <c r="M1342" s="314"/>
      <c r="N1342" s="315"/>
      <c r="O1342" s="316"/>
      <c r="P1342" s="315"/>
      <c r="Q1342" s="316"/>
      <c r="R1342" s="315"/>
      <c r="S1342" s="316"/>
      <c r="T1342" s="315"/>
      <c r="U1342" s="316"/>
      <c r="V1342" s="85"/>
      <c r="W1342" s="85"/>
      <c r="X1342" s="85"/>
      <c r="Y1342" s="85"/>
      <c r="Z1342" s="85"/>
      <c r="AA1342" s="85"/>
      <c r="AB1342" s="85"/>
      <c r="AC1342" s="344"/>
      <c r="AD1342" s="311"/>
    </row>
    <row r="1343" spans="1:30" ht="20.100000000000001" customHeight="1">
      <c r="A1343" s="311"/>
      <c r="B1343" s="311"/>
      <c r="C1343" s="344"/>
      <c r="D1343" s="120" t="s">
        <v>1971</v>
      </c>
      <c r="E1343" s="344"/>
      <c r="F1343" s="313"/>
      <c r="G1343" s="314"/>
      <c r="H1343" s="313"/>
      <c r="I1343" s="314"/>
      <c r="J1343" s="313"/>
      <c r="K1343" s="314"/>
      <c r="L1343" s="313"/>
      <c r="M1343" s="314"/>
      <c r="N1343" s="315"/>
      <c r="O1343" s="316"/>
      <c r="P1343" s="315"/>
      <c r="Q1343" s="316"/>
      <c r="R1343" s="315"/>
      <c r="S1343" s="316"/>
      <c r="T1343" s="315"/>
      <c r="U1343" s="316"/>
      <c r="V1343" s="447"/>
      <c r="W1343" s="344"/>
      <c r="X1343" s="344"/>
      <c r="Y1343" s="344"/>
      <c r="Z1343" s="344"/>
      <c r="AA1343" s="344"/>
      <c r="AB1343" s="344"/>
      <c r="AC1343" s="344"/>
      <c r="AD1343" s="311"/>
    </row>
    <row r="1344" spans="1:30" ht="20.100000000000001" customHeight="1">
      <c r="A1344" s="9" t="s">
        <v>6096</v>
      </c>
      <c r="B1344" s="9" t="s">
        <v>719</v>
      </c>
      <c r="C1344" s="343" t="s">
        <v>6092</v>
      </c>
      <c r="D1344" s="119"/>
      <c r="E1344" s="343"/>
      <c r="F1344" s="11">
        <v>3</v>
      </c>
      <c r="G1344" s="12">
        <v>100</v>
      </c>
      <c r="H1344" s="11">
        <v>2</v>
      </c>
      <c r="I1344" s="12">
        <v>100</v>
      </c>
      <c r="J1344" s="11">
        <v>5</v>
      </c>
      <c r="K1344" s="12">
        <v>100</v>
      </c>
      <c r="L1344" s="11">
        <v>2</v>
      </c>
      <c r="M1344" s="12">
        <v>100</v>
      </c>
      <c r="N1344" s="56">
        <v>3</v>
      </c>
      <c r="O1344" s="57">
        <v>100</v>
      </c>
      <c r="P1344" s="56">
        <v>3</v>
      </c>
      <c r="Q1344" s="57">
        <v>100</v>
      </c>
      <c r="R1344" s="56">
        <v>5</v>
      </c>
      <c r="S1344" s="57">
        <v>100</v>
      </c>
      <c r="T1344" s="56"/>
      <c r="U1344" s="57"/>
      <c r="V1344" s="446" t="s">
        <v>28</v>
      </c>
      <c r="W1344" s="343" t="s">
        <v>7406</v>
      </c>
      <c r="X1344" s="343" t="s">
        <v>7406</v>
      </c>
      <c r="Y1344" s="343" t="s">
        <v>7406</v>
      </c>
      <c r="Z1344" s="343" t="s">
        <v>7406</v>
      </c>
      <c r="AA1344" s="343" t="s">
        <v>7406</v>
      </c>
      <c r="AB1344" s="343" t="s">
        <v>7406</v>
      </c>
      <c r="AC1344" s="343"/>
      <c r="AD1344" s="9"/>
    </row>
    <row r="1345" spans="1:30" ht="20.100000000000001" customHeight="1">
      <c r="A1345" s="85"/>
      <c r="B1345" s="85"/>
      <c r="C1345" s="85"/>
      <c r="D1345" s="120" t="s">
        <v>1959</v>
      </c>
      <c r="E1345" s="344" t="s">
        <v>73</v>
      </c>
      <c r="F1345" s="313"/>
      <c r="G1345" s="314"/>
      <c r="H1345" s="313"/>
      <c r="I1345" s="314"/>
      <c r="J1345" s="313"/>
      <c r="K1345" s="314"/>
      <c r="L1345" s="313"/>
      <c r="M1345" s="314"/>
      <c r="N1345" s="315"/>
      <c r="O1345" s="316"/>
      <c r="P1345" s="315"/>
      <c r="Q1345" s="316"/>
      <c r="R1345" s="315"/>
      <c r="S1345" s="316"/>
      <c r="T1345" s="315"/>
      <c r="U1345" s="316"/>
      <c r="V1345" s="85"/>
      <c r="W1345" s="85"/>
      <c r="X1345" s="85"/>
      <c r="Y1345" s="85"/>
      <c r="Z1345" s="85"/>
      <c r="AA1345" s="85"/>
      <c r="AB1345" s="85"/>
      <c r="AC1345" s="344"/>
      <c r="AD1345" s="311"/>
    </row>
    <row r="1346" spans="1:30" ht="20.100000000000001" customHeight="1">
      <c r="A1346" s="311"/>
      <c r="B1346" s="311"/>
      <c r="C1346" s="344"/>
      <c r="D1346" s="120" t="s">
        <v>1960</v>
      </c>
      <c r="E1346" s="344"/>
      <c r="F1346" s="313"/>
      <c r="G1346" s="314"/>
      <c r="H1346" s="313"/>
      <c r="I1346" s="314"/>
      <c r="J1346" s="313"/>
      <c r="K1346" s="314"/>
      <c r="L1346" s="313"/>
      <c r="M1346" s="314"/>
      <c r="N1346" s="315"/>
      <c r="O1346" s="316"/>
      <c r="P1346" s="315"/>
      <c r="Q1346" s="316"/>
      <c r="R1346" s="315"/>
      <c r="S1346" s="316"/>
      <c r="T1346" s="315"/>
      <c r="U1346" s="316"/>
      <c r="V1346" s="447"/>
      <c r="W1346" s="344"/>
      <c r="X1346" s="344"/>
      <c r="Y1346" s="344"/>
      <c r="Z1346" s="344"/>
      <c r="AA1346" s="344"/>
      <c r="AB1346" s="344"/>
      <c r="AC1346" s="344"/>
      <c r="AD1346" s="311"/>
    </row>
    <row r="1347" spans="1:30" ht="20.100000000000001" customHeight="1">
      <c r="A1347" s="9" t="s">
        <v>6097</v>
      </c>
      <c r="B1347" s="9" t="s">
        <v>720</v>
      </c>
      <c r="C1347" s="343" t="s">
        <v>7746</v>
      </c>
      <c r="D1347" s="9" t="s">
        <v>7834</v>
      </c>
      <c r="E1347" s="343" t="s">
        <v>7203</v>
      </c>
      <c r="F1347" s="11">
        <v>5</v>
      </c>
      <c r="G1347" s="12">
        <v>0.6211180124223602</v>
      </c>
      <c r="H1347" s="11">
        <v>7</v>
      </c>
      <c r="I1347" s="12">
        <v>0.83333333333333337</v>
      </c>
      <c r="J1347" s="11">
        <v>5</v>
      </c>
      <c r="K1347" s="12">
        <v>0.57273768613974796</v>
      </c>
      <c r="L1347" s="11">
        <v>2</v>
      </c>
      <c r="M1347" s="12">
        <v>0.23255813953488372</v>
      </c>
      <c r="N1347" s="56">
        <v>2</v>
      </c>
      <c r="O1347" s="57">
        <v>0.2</v>
      </c>
      <c r="P1347" s="56">
        <v>3</v>
      </c>
      <c r="Q1347" s="57">
        <v>0.35545023696682465</v>
      </c>
      <c r="R1347" s="56">
        <v>7</v>
      </c>
      <c r="S1347" s="57">
        <v>0.81490104772991856</v>
      </c>
      <c r="T1347" s="56"/>
      <c r="U1347" s="57"/>
      <c r="V1347" s="446" t="s">
        <v>28</v>
      </c>
      <c r="W1347" s="343" t="s">
        <v>7406</v>
      </c>
      <c r="X1347" s="343" t="s">
        <v>7406</v>
      </c>
      <c r="Y1347" s="343" t="s">
        <v>7406</v>
      </c>
      <c r="Z1347" s="343" t="s">
        <v>7406</v>
      </c>
      <c r="AA1347" s="343" t="s">
        <v>7406</v>
      </c>
      <c r="AB1347" s="343" t="s">
        <v>7406</v>
      </c>
      <c r="AC1347" s="343"/>
      <c r="AD1347" s="9"/>
    </row>
    <row r="1348" spans="1:30" ht="20.100000000000001" customHeight="1">
      <c r="A1348" s="311"/>
      <c r="B1348" s="311"/>
      <c r="C1348" s="344"/>
      <c r="D1348" s="311" t="s">
        <v>7317</v>
      </c>
      <c r="E1348" s="344"/>
      <c r="F1348" s="313">
        <v>4</v>
      </c>
      <c r="G1348" s="314">
        <v>0.49689440993788819</v>
      </c>
      <c r="H1348" s="313">
        <v>4</v>
      </c>
      <c r="I1348" s="314">
        <v>0.47619047619047616</v>
      </c>
      <c r="J1348" s="313">
        <v>6</v>
      </c>
      <c r="K1348" s="314">
        <v>0.6872852233676976</v>
      </c>
      <c r="L1348" s="313">
        <v>5</v>
      </c>
      <c r="M1348" s="314">
        <v>0.58139534883720934</v>
      </c>
      <c r="N1348" s="315">
        <v>5</v>
      </c>
      <c r="O1348" s="316">
        <v>0.6</v>
      </c>
      <c r="P1348" s="315">
        <v>8</v>
      </c>
      <c r="Q1348" s="316">
        <v>0.94786729857819907</v>
      </c>
      <c r="R1348" s="315">
        <v>9</v>
      </c>
      <c r="S1348" s="316">
        <v>1.0477299185098952</v>
      </c>
      <c r="T1348" s="315"/>
      <c r="U1348" s="316"/>
      <c r="V1348" s="447"/>
      <c r="W1348" s="344"/>
      <c r="X1348" s="344"/>
      <c r="Y1348" s="344"/>
      <c r="Z1348" s="344"/>
      <c r="AA1348" s="344"/>
      <c r="AB1348" s="344"/>
      <c r="AC1348" s="344"/>
      <c r="AD1348" s="311"/>
    </row>
    <row r="1349" spans="1:30" ht="20.100000000000001" customHeight="1">
      <c r="A1349" s="311"/>
      <c r="B1349" s="311"/>
      <c r="C1349" s="344"/>
      <c r="D1349" s="311" t="s">
        <v>2400</v>
      </c>
      <c r="E1349" s="344"/>
      <c r="F1349" s="313">
        <v>6</v>
      </c>
      <c r="G1349" s="314">
        <v>0.74534161490683226</v>
      </c>
      <c r="H1349" s="313">
        <v>10</v>
      </c>
      <c r="I1349" s="314">
        <v>1.1904761904761905</v>
      </c>
      <c r="J1349" s="313">
        <v>6</v>
      </c>
      <c r="K1349" s="314">
        <v>0.6872852233676976</v>
      </c>
      <c r="L1349" s="313">
        <v>6</v>
      </c>
      <c r="M1349" s="314">
        <v>0.69767441860465118</v>
      </c>
      <c r="N1349" s="315">
        <v>7</v>
      </c>
      <c r="O1349" s="316">
        <v>0.8</v>
      </c>
      <c r="P1349" s="315">
        <v>10</v>
      </c>
      <c r="Q1349" s="316">
        <v>1.1848341232227488</v>
      </c>
      <c r="R1349" s="315">
        <v>10</v>
      </c>
      <c r="S1349" s="316">
        <v>1.1641443538998837</v>
      </c>
      <c r="T1349" s="315"/>
      <c r="U1349" s="316"/>
      <c r="V1349" s="447"/>
      <c r="W1349" s="344"/>
      <c r="X1349" s="344"/>
      <c r="Y1349" s="344"/>
      <c r="Z1349" s="344"/>
      <c r="AA1349" s="344"/>
      <c r="AB1349" s="344"/>
      <c r="AC1349" s="344"/>
      <c r="AD1349" s="311"/>
    </row>
    <row r="1350" spans="1:30" ht="20.100000000000001" customHeight="1">
      <c r="A1350" s="311"/>
      <c r="B1350" s="311"/>
      <c r="C1350" s="344"/>
      <c r="D1350" s="311" t="s">
        <v>2401</v>
      </c>
      <c r="E1350" s="344"/>
      <c r="F1350" s="313">
        <v>2</v>
      </c>
      <c r="G1350" s="314">
        <v>0.2484472049689441</v>
      </c>
      <c r="H1350" s="313">
        <v>3</v>
      </c>
      <c r="I1350" s="314">
        <v>0.35714285714285715</v>
      </c>
      <c r="J1350" s="313">
        <v>2</v>
      </c>
      <c r="K1350" s="314">
        <v>0.22909507445589919</v>
      </c>
      <c r="L1350" s="313">
        <v>2</v>
      </c>
      <c r="M1350" s="314">
        <v>0.23255813953488372</v>
      </c>
      <c r="N1350" s="315"/>
      <c r="O1350" s="316"/>
      <c r="P1350" s="315">
        <v>2</v>
      </c>
      <c r="Q1350" s="316">
        <v>0.23696682464454977</v>
      </c>
      <c r="R1350" s="315">
        <v>2</v>
      </c>
      <c r="S1350" s="316">
        <v>0.23282887077997672</v>
      </c>
      <c r="T1350" s="315"/>
      <c r="U1350" s="316"/>
      <c r="V1350" s="447"/>
      <c r="W1350" s="344"/>
      <c r="X1350" s="344"/>
      <c r="Y1350" s="344"/>
      <c r="Z1350" s="344"/>
      <c r="AA1350" s="344"/>
      <c r="AB1350" s="344"/>
      <c r="AC1350" s="344"/>
      <c r="AD1350" s="311"/>
    </row>
    <row r="1351" spans="1:30" ht="20.100000000000001" customHeight="1">
      <c r="A1351" s="311"/>
      <c r="B1351" s="311"/>
      <c r="C1351" s="344"/>
      <c r="D1351" s="311" t="s">
        <v>1885</v>
      </c>
      <c r="E1351" s="344"/>
      <c r="F1351" s="313">
        <v>1</v>
      </c>
      <c r="G1351" s="314">
        <v>0.12422360248447205</v>
      </c>
      <c r="H1351" s="313">
        <v>1</v>
      </c>
      <c r="I1351" s="314">
        <v>0.11904761904761904</v>
      </c>
      <c r="J1351" s="313">
        <v>1</v>
      </c>
      <c r="K1351" s="314">
        <v>0.11454753722794959</v>
      </c>
      <c r="L1351" s="313">
        <v>1</v>
      </c>
      <c r="M1351" s="314">
        <v>0.11627906976744186</v>
      </c>
      <c r="N1351" s="315"/>
      <c r="O1351" s="316"/>
      <c r="P1351" s="315"/>
      <c r="Q1351" s="316"/>
      <c r="R1351" s="315">
        <v>2</v>
      </c>
      <c r="S1351" s="316">
        <v>0.23282887077997672</v>
      </c>
      <c r="T1351" s="315"/>
      <c r="U1351" s="316"/>
      <c r="V1351" s="447"/>
      <c r="W1351" s="344"/>
      <c r="X1351" s="344"/>
      <c r="Y1351" s="344"/>
      <c r="Z1351" s="344"/>
      <c r="AA1351" s="344"/>
      <c r="AB1351" s="344"/>
      <c r="AC1351" s="344"/>
      <c r="AD1351" s="311"/>
    </row>
    <row r="1352" spans="1:30" ht="20.100000000000001" customHeight="1">
      <c r="A1352" s="311"/>
      <c r="B1352" s="311"/>
      <c r="C1352" s="344"/>
      <c r="D1352" s="311" t="s">
        <v>7835</v>
      </c>
      <c r="E1352" s="344"/>
      <c r="F1352" s="313">
        <v>787</v>
      </c>
      <c r="G1352" s="314">
        <v>97.763975155279496</v>
      </c>
      <c r="H1352" s="313">
        <v>815</v>
      </c>
      <c r="I1352" s="314">
        <v>97.023809523809518</v>
      </c>
      <c r="J1352" s="313">
        <v>853</v>
      </c>
      <c r="K1352" s="314">
        <v>97.709049255441002</v>
      </c>
      <c r="L1352" s="313">
        <v>844</v>
      </c>
      <c r="M1352" s="314">
        <v>98.139534883720927</v>
      </c>
      <c r="N1352" s="315">
        <v>853</v>
      </c>
      <c r="O1352" s="316">
        <v>98.4</v>
      </c>
      <c r="P1352" s="315">
        <v>821</v>
      </c>
      <c r="Q1352" s="316">
        <v>97.274881516587683</v>
      </c>
      <c r="R1352" s="315">
        <v>829</v>
      </c>
      <c r="S1352" s="316">
        <v>96.4</v>
      </c>
      <c r="T1352" s="315"/>
      <c r="U1352" s="316"/>
      <c r="V1352" s="447"/>
      <c r="W1352" s="344"/>
      <c r="X1352" s="344"/>
      <c r="Y1352" s="344"/>
      <c r="Z1352" s="344"/>
      <c r="AA1352" s="344"/>
      <c r="AB1352" s="344"/>
      <c r="AC1352" s="344"/>
      <c r="AD1352" s="311"/>
    </row>
    <row r="1353" spans="1:30" ht="20.100000000000001" customHeight="1">
      <c r="A1353" s="311"/>
      <c r="B1353" s="311"/>
      <c r="C1353" s="344"/>
      <c r="D1353" s="311" t="s">
        <v>7058</v>
      </c>
      <c r="E1353" s="344"/>
      <c r="F1353" s="313"/>
      <c r="G1353" s="314"/>
      <c r="H1353" s="313"/>
      <c r="I1353" s="314"/>
      <c r="J1353" s="313"/>
      <c r="K1353" s="314"/>
      <c r="L1353" s="313"/>
      <c r="M1353" s="314"/>
      <c r="N1353" s="315"/>
      <c r="O1353" s="316"/>
      <c r="P1353" s="315"/>
      <c r="Q1353" s="316"/>
      <c r="R1353" s="315"/>
      <c r="S1353" s="316"/>
      <c r="T1353" s="315"/>
      <c r="U1353" s="316"/>
      <c r="V1353" s="447"/>
      <c r="W1353" s="344"/>
      <c r="X1353" s="344"/>
      <c r="Y1353" s="344"/>
      <c r="Z1353" s="344"/>
      <c r="AA1353" s="344"/>
      <c r="AB1353" s="344"/>
      <c r="AC1353" s="344"/>
      <c r="AD1353" s="311"/>
    </row>
    <row r="1354" spans="1:30" ht="20.100000000000001" customHeight="1">
      <c r="A1354" s="311"/>
      <c r="B1354" s="311"/>
      <c r="C1354" s="344"/>
      <c r="D1354" s="311" t="s">
        <v>7314</v>
      </c>
      <c r="E1354" s="344"/>
      <c r="F1354" s="313"/>
      <c r="G1354" s="314"/>
      <c r="H1354" s="313"/>
      <c r="I1354" s="314"/>
      <c r="J1354" s="313"/>
      <c r="K1354" s="314"/>
      <c r="L1354" s="313"/>
      <c r="M1354" s="314"/>
      <c r="N1354" s="315"/>
      <c r="O1354" s="316"/>
      <c r="P1354" s="315"/>
      <c r="Q1354" s="316"/>
      <c r="R1354" s="315">
        <v>1</v>
      </c>
      <c r="S1354" s="316">
        <v>0.1</v>
      </c>
      <c r="T1354" s="315"/>
      <c r="U1354" s="316"/>
      <c r="V1354" s="447"/>
      <c r="W1354" s="344"/>
      <c r="X1354" s="344"/>
      <c r="Y1354" s="344"/>
      <c r="Z1354" s="344"/>
      <c r="AA1354" s="344"/>
      <c r="AB1354" s="344"/>
      <c r="AC1354" s="344"/>
      <c r="AD1354" s="311"/>
    </row>
    <row r="1355" spans="1:30" ht="20.100000000000001" customHeight="1">
      <c r="A1355" s="9" t="s">
        <v>6098</v>
      </c>
      <c r="B1355" s="9" t="s">
        <v>721</v>
      </c>
      <c r="C1355" s="343" t="s">
        <v>7746</v>
      </c>
      <c r="D1355" s="9" t="s">
        <v>7834</v>
      </c>
      <c r="E1355" s="343" t="s">
        <v>7203</v>
      </c>
      <c r="F1355" s="11"/>
      <c r="G1355" s="12"/>
      <c r="H1355" s="11"/>
      <c r="I1355" s="12"/>
      <c r="J1355" s="11"/>
      <c r="K1355" s="12"/>
      <c r="L1355" s="11"/>
      <c r="M1355" s="12"/>
      <c r="N1355" s="56"/>
      <c r="O1355" s="57"/>
      <c r="P1355" s="56">
        <v>1</v>
      </c>
      <c r="Q1355" s="57">
        <v>100</v>
      </c>
      <c r="R1355" s="56">
        <v>1</v>
      </c>
      <c r="S1355" s="57">
        <v>25</v>
      </c>
      <c r="T1355" s="56"/>
      <c r="U1355" s="57"/>
      <c r="V1355" s="446" t="s">
        <v>28</v>
      </c>
      <c r="W1355" s="343" t="s">
        <v>7406</v>
      </c>
      <c r="X1355" s="343" t="s">
        <v>7406</v>
      </c>
      <c r="Y1355" s="343" t="s">
        <v>7406</v>
      </c>
      <c r="Z1355" s="343" t="s">
        <v>7406</v>
      </c>
      <c r="AA1355" s="343" t="s">
        <v>7406</v>
      </c>
      <c r="AB1355" s="343" t="s">
        <v>7406</v>
      </c>
      <c r="AC1355" s="343"/>
      <c r="AD1355" s="9"/>
    </row>
    <row r="1356" spans="1:30" ht="20.100000000000001" customHeight="1">
      <c r="A1356" s="311"/>
      <c r="B1356" s="311"/>
      <c r="C1356" s="344"/>
      <c r="D1356" s="311" t="s">
        <v>7317</v>
      </c>
      <c r="E1356" s="344"/>
      <c r="F1356" s="313"/>
      <c r="G1356" s="314"/>
      <c r="H1356" s="313"/>
      <c r="I1356" s="314"/>
      <c r="J1356" s="313"/>
      <c r="K1356" s="314"/>
      <c r="L1356" s="313">
        <v>1</v>
      </c>
      <c r="M1356" s="314">
        <v>50</v>
      </c>
      <c r="N1356" s="315">
        <v>1</v>
      </c>
      <c r="O1356" s="316">
        <v>50</v>
      </c>
      <c r="P1356" s="315"/>
      <c r="Q1356" s="316"/>
      <c r="R1356" s="315"/>
      <c r="S1356" s="316"/>
      <c r="T1356" s="315"/>
      <c r="U1356" s="316"/>
      <c r="V1356" s="447"/>
      <c r="W1356" s="344"/>
      <c r="X1356" s="344"/>
      <c r="Y1356" s="344"/>
      <c r="Z1356" s="344"/>
      <c r="AA1356" s="344"/>
      <c r="AB1356" s="344"/>
      <c r="AC1356" s="344"/>
      <c r="AD1356" s="311"/>
    </row>
    <row r="1357" spans="1:30" ht="20.100000000000001" customHeight="1">
      <c r="A1357" s="311"/>
      <c r="B1357" s="311"/>
      <c r="C1357" s="344"/>
      <c r="D1357" s="311" t="s">
        <v>2400</v>
      </c>
      <c r="E1357" s="344"/>
      <c r="F1357" s="313">
        <v>1</v>
      </c>
      <c r="G1357" s="314">
        <v>100</v>
      </c>
      <c r="H1357" s="313">
        <v>1</v>
      </c>
      <c r="I1357" s="314">
        <v>100</v>
      </c>
      <c r="J1357" s="313">
        <v>1</v>
      </c>
      <c r="K1357" s="314">
        <v>100</v>
      </c>
      <c r="L1357" s="313">
        <v>1</v>
      </c>
      <c r="M1357" s="314">
        <v>50</v>
      </c>
      <c r="N1357" s="315">
        <v>1</v>
      </c>
      <c r="O1357" s="316">
        <v>50</v>
      </c>
      <c r="P1357" s="315"/>
      <c r="Q1357" s="316"/>
      <c r="R1357" s="315">
        <v>2</v>
      </c>
      <c r="S1357" s="316">
        <v>50</v>
      </c>
      <c r="T1357" s="315"/>
      <c r="U1357" s="316"/>
      <c r="V1357" s="447"/>
      <c r="W1357" s="344"/>
      <c r="X1357" s="344"/>
      <c r="Y1357" s="344"/>
      <c r="Z1357" s="344"/>
      <c r="AA1357" s="344"/>
      <c r="AB1357" s="344"/>
      <c r="AC1357" s="344"/>
      <c r="AD1357" s="311"/>
    </row>
    <row r="1358" spans="1:30" ht="20.100000000000001" customHeight="1">
      <c r="A1358" s="311"/>
      <c r="B1358" s="311"/>
      <c r="C1358" s="344"/>
      <c r="D1358" s="311" t="s">
        <v>2401</v>
      </c>
      <c r="E1358" s="344"/>
      <c r="F1358" s="313"/>
      <c r="G1358" s="314"/>
      <c r="H1358" s="313"/>
      <c r="I1358" s="314"/>
      <c r="J1358" s="313"/>
      <c r="K1358" s="314"/>
      <c r="L1358" s="313"/>
      <c r="M1358" s="314"/>
      <c r="N1358" s="315"/>
      <c r="O1358" s="316"/>
      <c r="P1358" s="315"/>
      <c r="Q1358" s="316"/>
      <c r="R1358" s="315">
        <v>1</v>
      </c>
      <c r="S1358" s="316">
        <v>25</v>
      </c>
      <c r="T1358" s="315"/>
      <c r="U1358" s="316"/>
      <c r="V1358" s="447"/>
      <c r="W1358" s="344"/>
      <c r="X1358" s="344"/>
      <c r="Y1358" s="344"/>
      <c r="Z1358" s="344"/>
      <c r="AA1358" s="344"/>
      <c r="AB1358" s="344"/>
      <c r="AC1358" s="344"/>
      <c r="AD1358" s="311"/>
    </row>
    <row r="1359" spans="1:30" ht="20.100000000000001" customHeight="1">
      <c r="A1359" s="311"/>
      <c r="B1359" s="311"/>
      <c r="C1359" s="344"/>
      <c r="D1359" s="311" t="s">
        <v>1885</v>
      </c>
      <c r="E1359" s="344"/>
      <c r="F1359" s="313"/>
      <c r="G1359" s="314"/>
      <c r="H1359" s="313"/>
      <c r="I1359" s="314"/>
      <c r="J1359" s="313"/>
      <c r="K1359" s="314"/>
      <c r="L1359" s="313"/>
      <c r="M1359" s="314"/>
      <c r="N1359" s="315"/>
      <c r="O1359" s="316"/>
      <c r="P1359" s="315"/>
      <c r="Q1359" s="316"/>
      <c r="R1359" s="315"/>
      <c r="S1359" s="316"/>
      <c r="T1359" s="315"/>
      <c r="U1359" s="316"/>
      <c r="V1359" s="447"/>
      <c r="W1359" s="344"/>
      <c r="X1359" s="344"/>
      <c r="Y1359" s="344"/>
      <c r="Z1359" s="344"/>
      <c r="AA1359" s="344"/>
      <c r="AB1359" s="344"/>
      <c r="AC1359" s="344"/>
      <c r="AD1359" s="311"/>
    </row>
    <row r="1360" spans="1:30" ht="20.100000000000001" customHeight="1">
      <c r="A1360" s="311"/>
      <c r="B1360" s="311"/>
      <c r="C1360" s="344"/>
      <c r="D1360" s="311" t="s">
        <v>7835</v>
      </c>
      <c r="E1360" s="344"/>
      <c r="F1360" s="313"/>
      <c r="G1360" s="314"/>
      <c r="H1360" s="313"/>
      <c r="I1360" s="314"/>
      <c r="J1360" s="313"/>
      <c r="K1360" s="314"/>
      <c r="L1360" s="313"/>
      <c r="M1360" s="314"/>
      <c r="N1360" s="315"/>
      <c r="O1360" s="316"/>
      <c r="P1360" s="315"/>
      <c r="Q1360" s="316"/>
      <c r="R1360" s="315"/>
      <c r="S1360" s="316"/>
      <c r="T1360" s="315"/>
      <c r="U1360" s="316"/>
      <c r="V1360" s="447"/>
      <c r="W1360" s="344"/>
      <c r="X1360" s="344"/>
      <c r="Y1360" s="344"/>
      <c r="Z1360" s="344"/>
      <c r="AA1360" s="344"/>
      <c r="AB1360" s="344"/>
      <c r="AC1360" s="344"/>
      <c r="AD1360" s="311"/>
    </row>
    <row r="1361" spans="1:30" ht="20.100000000000001" customHeight="1">
      <c r="A1361" s="311"/>
      <c r="B1361" s="311"/>
      <c r="C1361" s="344"/>
      <c r="D1361" s="311" t="s">
        <v>7058</v>
      </c>
      <c r="E1361" s="344"/>
      <c r="F1361" s="313"/>
      <c r="G1361" s="314"/>
      <c r="H1361" s="313"/>
      <c r="I1361" s="314"/>
      <c r="J1361" s="313"/>
      <c r="K1361" s="314"/>
      <c r="L1361" s="313"/>
      <c r="M1361" s="314"/>
      <c r="N1361" s="315"/>
      <c r="O1361" s="316"/>
      <c r="P1361" s="315"/>
      <c r="Q1361" s="316"/>
      <c r="R1361" s="315"/>
      <c r="S1361" s="316"/>
      <c r="T1361" s="315"/>
      <c r="U1361" s="316"/>
      <c r="V1361" s="447"/>
      <c r="W1361" s="344"/>
      <c r="X1361" s="344"/>
      <c r="Y1361" s="344"/>
      <c r="Z1361" s="344"/>
      <c r="AA1361" s="344"/>
      <c r="AB1361" s="344"/>
      <c r="AC1361" s="344"/>
      <c r="AD1361" s="311"/>
    </row>
    <row r="1362" spans="1:30" ht="20.100000000000001" customHeight="1">
      <c r="A1362" s="311"/>
      <c r="B1362" s="311"/>
      <c r="C1362" s="344"/>
      <c r="D1362" s="311" t="s">
        <v>7314</v>
      </c>
      <c r="E1362" s="344"/>
      <c r="F1362" s="313"/>
      <c r="G1362" s="314"/>
      <c r="H1362" s="313"/>
      <c r="I1362" s="314"/>
      <c r="J1362" s="313"/>
      <c r="K1362" s="314"/>
      <c r="L1362" s="313"/>
      <c r="M1362" s="314"/>
      <c r="N1362" s="315"/>
      <c r="O1362" s="316"/>
      <c r="P1362" s="315"/>
      <c r="Q1362" s="316"/>
      <c r="R1362" s="315"/>
      <c r="S1362" s="316"/>
      <c r="T1362" s="315"/>
      <c r="U1362" s="316"/>
      <c r="V1362" s="447"/>
      <c r="W1362" s="344"/>
      <c r="X1362" s="344"/>
      <c r="Y1362" s="344"/>
      <c r="Z1362" s="344"/>
      <c r="AA1362" s="344"/>
      <c r="AB1362" s="344"/>
      <c r="AC1362" s="344"/>
      <c r="AD1362" s="311"/>
    </row>
    <row r="1363" spans="1:30" ht="20.100000000000001" customHeight="1">
      <c r="A1363" s="9" t="s">
        <v>6099</v>
      </c>
      <c r="B1363" s="9" t="s">
        <v>722</v>
      </c>
      <c r="C1363" s="343" t="s">
        <v>7746</v>
      </c>
      <c r="D1363" s="9" t="s">
        <v>7834</v>
      </c>
      <c r="E1363" s="343" t="s">
        <v>7203</v>
      </c>
      <c r="F1363" s="11"/>
      <c r="G1363" s="12"/>
      <c r="H1363" s="11"/>
      <c r="I1363" s="12"/>
      <c r="J1363" s="11"/>
      <c r="K1363" s="12"/>
      <c r="L1363" s="11"/>
      <c r="M1363" s="12"/>
      <c r="N1363" s="56"/>
      <c r="O1363" s="57"/>
      <c r="P1363" s="56"/>
      <c r="Q1363" s="57"/>
      <c r="R1363" s="56"/>
      <c r="S1363" s="57"/>
      <c r="T1363" s="56"/>
      <c r="U1363" s="57"/>
      <c r="V1363" s="446" t="s">
        <v>28</v>
      </c>
      <c r="W1363" s="343" t="s">
        <v>7406</v>
      </c>
      <c r="X1363" s="343" t="s">
        <v>7406</v>
      </c>
      <c r="Y1363" s="343" t="s">
        <v>7406</v>
      </c>
      <c r="Z1363" s="343" t="s">
        <v>7406</v>
      </c>
      <c r="AA1363" s="343" t="s">
        <v>7406</v>
      </c>
      <c r="AB1363" s="343" t="s">
        <v>7406</v>
      </c>
      <c r="AC1363" s="343"/>
      <c r="AD1363" s="9"/>
    </row>
    <row r="1364" spans="1:30" ht="20.100000000000001" customHeight="1">
      <c r="A1364" s="311"/>
      <c r="B1364" s="311"/>
      <c r="C1364" s="344"/>
      <c r="D1364" s="311" t="s">
        <v>7317</v>
      </c>
      <c r="E1364" s="344"/>
      <c r="F1364" s="313"/>
      <c r="G1364" s="314"/>
      <c r="H1364" s="313"/>
      <c r="I1364" s="314"/>
      <c r="J1364" s="313"/>
      <c r="K1364" s="314"/>
      <c r="L1364" s="313"/>
      <c r="M1364" s="314"/>
      <c r="N1364" s="315"/>
      <c r="O1364" s="316"/>
      <c r="P1364" s="315"/>
      <c r="Q1364" s="316"/>
      <c r="R1364" s="315"/>
      <c r="S1364" s="316"/>
      <c r="T1364" s="315"/>
      <c r="U1364" s="316"/>
      <c r="V1364" s="447"/>
      <c r="W1364" s="344"/>
      <c r="X1364" s="344"/>
      <c r="Y1364" s="344"/>
      <c r="Z1364" s="344"/>
      <c r="AA1364" s="344"/>
      <c r="AB1364" s="344"/>
      <c r="AC1364" s="344"/>
      <c r="AD1364" s="311"/>
    </row>
    <row r="1365" spans="1:30" ht="20.100000000000001" customHeight="1">
      <c r="A1365" s="311"/>
      <c r="B1365" s="311"/>
      <c r="C1365" s="344"/>
      <c r="D1365" s="311" t="s">
        <v>2400</v>
      </c>
      <c r="E1365" s="344"/>
      <c r="F1365" s="313"/>
      <c r="G1365" s="314"/>
      <c r="H1365" s="313"/>
      <c r="I1365" s="314"/>
      <c r="J1365" s="313"/>
      <c r="K1365" s="314"/>
      <c r="L1365" s="313"/>
      <c r="M1365" s="314"/>
      <c r="N1365" s="315"/>
      <c r="O1365" s="316"/>
      <c r="P1365" s="315"/>
      <c r="Q1365" s="316"/>
      <c r="R1365" s="315"/>
      <c r="S1365" s="316"/>
      <c r="T1365" s="315"/>
      <c r="U1365" s="316"/>
      <c r="V1365" s="447"/>
      <c r="W1365" s="344"/>
      <c r="X1365" s="344"/>
      <c r="Y1365" s="344"/>
      <c r="Z1365" s="344"/>
      <c r="AA1365" s="344"/>
      <c r="AB1365" s="344"/>
      <c r="AC1365" s="344"/>
      <c r="AD1365" s="311"/>
    </row>
    <row r="1366" spans="1:30" ht="20.100000000000001" customHeight="1">
      <c r="A1366" s="311"/>
      <c r="B1366" s="311"/>
      <c r="C1366" s="344"/>
      <c r="D1366" s="311" t="s">
        <v>2401</v>
      </c>
      <c r="E1366" s="344"/>
      <c r="F1366" s="313">
        <v>1</v>
      </c>
      <c r="G1366" s="314">
        <v>100</v>
      </c>
      <c r="H1366" s="313">
        <v>1</v>
      </c>
      <c r="I1366" s="314">
        <v>100</v>
      </c>
      <c r="J1366" s="313">
        <v>1</v>
      </c>
      <c r="K1366" s="314">
        <v>100</v>
      </c>
      <c r="L1366" s="313">
        <v>1</v>
      </c>
      <c r="M1366" s="314">
        <v>100</v>
      </c>
      <c r="N1366" s="315">
        <v>1</v>
      </c>
      <c r="O1366" s="316">
        <v>100</v>
      </c>
      <c r="P1366" s="315">
        <v>1</v>
      </c>
      <c r="Q1366" s="316">
        <v>100</v>
      </c>
      <c r="R1366" s="315">
        <v>1</v>
      </c>
      <c r="S1366" s="316">
        <v>100</v>
      </c>
      <c r="T1366" s="315"/>
      <c r="U1366" s="316"/>
      <c r="V1366" s="447"/>
      <c r="W1366" s="344"/>
      <c r="X1366" s="344"/>
      <c r="Y1366" s="344"/>
      <c r="Z1366" s="344"/>
      <c r="AA1366" s="344"/>
      <c r="AB1366" s="344"/>
      <c r="AC1366" s="344"/>
      <c r="AD1366" s="311"/>
    </row>
    <row r="1367" spans="1:30" ht="20.100000000000001" customHeight="1">
      <c r="A1367" s="311"/>
      <c r="B1367" s="311"/>
      <c r="C1367" s="344"/>
      <c r="D1367" s="311" t="s">
        <v>1885</v>
      </c>
      <c r="E1367" s="344"/>
      <c r="F1367" s="313"/>
      <c r="G1367" s="314"/>
      <c r="H1367" s="313"/>
      <c r="I1367" s="314"/>
      <c r="J1367" s="313"/>
      <c r="K1367" s="314"/>
      <c r="L1367" s="313"/>
      <c r="M1367" s="314"/>
      <c r="N1367" s="315"/>
      <c r="O1367" s="316"/>
      <c r="P1367" s="315"/>
      <c r="Q1367" s="316"/>
      <c r="R1367" s="315"/>
      <c r="S1367" s="316"/>
      <c r="T1367" s="315"/>
      <c r="U1367" s="316"/>
      <c r="V1367" s="447"/>
      <c r="W1367" s="344"/>
      <c r="X1367" s="344"/>
      <c r="Y1367" s="344"/>
      <c r="Z1367" s="344"/>
      <c r="AA1367" s="344"/>
      <c r="AB1367" s="344"/>
      <c r="AC1367" s="344"/>
      <c r="AD1367" s="311"/>
    </row>
    <row r="1368" spans="1:30" ht="20.100000000000001" customHeight="1">
      <c r="A1368" s="311"/>
      <c r="B1368" s="311"/>
      <c r="C1368" s="344"/>
      <c r="D1368" s="311" t="s">
        <v>7835</v>
      </c>
      <c r="E1368" s="344"/>
      <c r="F1368" s="313"/>
      <c r="G1368" s="314"/>
      <c r="H1368" s="313"/>
      <c r="I1368" s="314"/>
      <c r="J1368" s="313"/>
      <c r="K1368" s="314"/>
      <c r="L1368" s="313"/>
      <c r="M1368" s="314"/>
      <c r="N1368" s="315"/>
      <c r="O1368" s="316"/>
      <c r="P1368" s="315"/>
      <c r="Q1368" s="316"/>
      <c r="R1368" s="315"/>
      <c r="S1368" s="316"/>
      <c r="T1368" s="315"/>
      <c r="U1368" s="316"/>
      <c r="V1368" s="447"/>
      <c r="W1368" s="344"/>
      <c r="X1368" s="344"/>
      <c r="Y1368" s="344"/>
      <c r="Z1368" s="344"/>
      <c r="AA1368" s="344"/>
      <c r="AB1368" s="344"/>
      <c r="AC1368" s="344"/>
      <c r="AD1368" s="311"/>
    </row>
    <row r="1369" spans="1:30" ht="20.100000000000001" customHeight="1">
      <c r="A1369" s="311"/>
      <c r="B1369" s="311"/>
      <c r="C1369" s="344"/>
      <c r="D1369" s="311" t="s">
        <v>7058</v>
      </c>
      <c r="E1369" s="344"/>
      <c r="F1369" s="313"/>
      <c r="G1369" s="314"/>
      <c r="H1369" s="313"/>
      <c r="I1369" s="314"/>
      <c r="J1369" s="313"/>
      <c r="K1369" s="314"/>
      <c r="L1369" s="313"/>
      <c r="M1369" s="314"/>
      <c r="N1369" s="315"/>
      <c r="O1369" s="316"/>
      <c r="P1369" s="315"/>
      <c r="Q1369" s="316"/>
      <c r="R1369" s="315"/>
      <c r="S1369" s="316"/>
      <c r="T1369" s="315"/>
      <c r="U1369" s="316"/>
      <c r="V1369" s="447"/>
      <c r="W1369" s="344"/>
      <c r="X1369" s="344"/>
      <c r="Y1369" s="344"/>
      <c r="Z1369" s="344"/>
      <c r="AA1369" s="344"/>
      <c r="AB1369" s="344"/>
      <c r="AC1369" s="344"/>
      <c r="AD1369" s="311"/>
    </row>
    <row r="1370" spans="1:30" ht="20.100000000000001" customHeight="1">
      <c r="A1370" s="311"/>
      <c r="B1370" s="311"/>
      <c r="C1370" s="344"/>
      <c r="D1370" s="311" t="s">
        <v>7314</v>
      </c>
      <c r="E1370" s="344"/>
      <c r="F1370" s="313"/>
      <c r="G1370" s="314"/>
      <c r="H1370" s="313"/>
      <c r="I1370" s="314"/>
      <c r="J1370" s="313"/>
      <c r="K1370" s="314"/>
      <c r="L1370" s="313"/>
      <c r="M1370" s="314"/>
      <c r="N1370" s="315"/>
      <c r="O1370" s="316"/>
      <c r="P1370" s="315"/>
      <c r="Q1370" s="316"/>
      <c r="R1370" s="315"/>
      <c r="S1370" s="316"/>
      <c r="T1370" s="315"/>
      <c r="U1370" s="316"/>
      <c r="V1370" s="447"/>
      <c r="W1370" s="344"/>
      <c r="X1370" s="344"/>
      <c r="Y1370" s="344"/>
      <c r="Z1370" s="344"/>
      <c r="AA1370" s="344"/>
      <c r="AB1370" s="344"/>
      <c r="AC1370" s="344"/>
      <c r="AD1370" s="311"/>
    </row>
    <row r="1371" spans="1:30" ht="20.100000000000001" customHeight="1">
      <c r="A1371" s="9" t="s">
        <v>6100</v>
      </c>
      <c r="B1371" s="9" t="s">
        <v>723</v>
      </c>
      <c r="C1371" s="343" t="s">
        <v>7746</v>
      </c>
      <c r="D1371" s="9" t="s">
        <v>7834</v>
      </c>
      <c r="E1371" s="343" t="s">
        <v>7203</v>
      </c>
      <c r="F1371" s="11"/>
      <c r="G1371" s="12"/>
      <c r="H1371" s="11"/>
      <c r="I1371" s="12"/>
      <c r="J1371" s="11"/>
      <c r="K1371" s="12"/>
      <c r="L1371" s="11"/>
      <c r="M1371" s="12"/>
      <c r="N1371" s="56"/>
      <c r="O1371" s="57"/>
      <c r="P1371" s="56"/>
      <c r="Q1371" s="57"/>
      <c r="R1371" s="56"/>
      <c r="S1371" s="57"/>
      <c r="T1371" s="56"/>
      <c r="U1371" s="57"/>
      <c r="V1371" s="446" t="s">
        <v>28</v>
      </c>
      <c r="W1371" s="343" t="s">
        <v>7406</v>
      </c>
      <c r="X1371" s="343" t="s">
        <v>7406</v>
      </c>
      <c r="Y1371" s="343" t="s">
        <v>7406</v>
      </c>
      <c r="Z1371" s="343" t="s">
        <v>7406</v>
      </c>
      <c r="AA1371" s="343" t="s">
        <v>7406</v>
      </c>
      <c r="AB1371" s="343" t="s">
        <v>7406</v>
      </c>
      <c r="AC1371" s="343"/>
      <c r="AD1371" s="9"/>
    </row>
    <row r="1372" spans="1:30" ht="20.100000000000001" customHeight="1">
      <c r="A1372" s="311"/>
      <c r="B1372" s="311"/>
      <c r="C1372" s="344"/>
      <c r="D1372" s="311" t="s">
        <v>7317</v>
      </c>
      <c r="E1372" s="344"/>
      <c r="F1372" s="313"/>
      <c r="G1372" s="314"/>
      <c r="H1372" s="313"/>
      <c r="I1372" s="314"/>
      <c r="J1372" s="313"/>
      <c r="K1372" s="314"/>
      <c r="L1372" s="313"/>
      <c r="M1372" s="314"/>
      <c r="N1372" s="315"/>
      <c r="O1372" s="316"/>
      <c r="P1372" s="315"/>
      <c r="Q1372" s="316"/>
      <c r="R1372" s="315"/>
      <c r="S1372" s="316"/>
      <c r="T1372" s="315"/>
      <c r="U1372" s="316"/>
      <c r="V1372" s="447"/>
      <c r="W1372" s="344"/>
      <c r="X1372" s="344"/>
      <c r="Y1372" s="344"/>
      <c r="Z1372" s="344"/>
      <c r="AA1372" s="344"/>
      <c r="AB1372" s="344"/>
      <c r="AC1372" s="344"/>
      <c r="AD1372" s="311"/>
    </row>
    <row r="1373" spans="1:30" ht="20.100000000000001" customHeight="1">
      <c r="A1373" s="311"/>
      <c r="B1373" s="311"/>
      <c r="C1373" s="344"/>
      <c r="D1373" s="311" t="s">
        <v>2400</v>
      </c>
      <c r="E1373" s="344"/>
      <c r="F1373" s="313"/>
      <c r="G1373" s="314"/>
      <c r="H1373" s="313"/>
      <c r="I1373" s="314"/>
      <c r="J1373" s="313"/>
      <c r="K1373" s="314"/>
      <c r="L1373" s="313"/>
      <c r="M1373" s="314"/>
      <c r="N1373" s="315"/>
      <c r="O1373" s="316"/>
      <c r="P1373" s="315"/>
      <c r="Q1373" s="316"/>
      <c r="R1373" s="315"/>
      <c r="S1373" s="316"/>
      <c r="T1373" s="315"/>
      <c r="U1373" s="316"/>
      <c r="V1373" s="447"/>
      <c r="W1373" s="344"/>
      <c r="X1373" s="344"/>
      <c r="Y1373" s="344"/>
      <c r="Z1373" s="344"/>
      <c r="AA1373" s="344"/>
      <c r="AB1373" s="344"/>
      <c r="AC1373" s="344"/>
      <c r="AD1373" s="311"/>
    </row>
    <row r="1374" spans="1:30" ht="20.100000000000001" customHeight="1">
      <c r="A1374" s="311"/>
      <c r="B1374" s="311"/>
      <c r="C1374" s="344"/>
      <c r="D1374" s="311" t="s">
        <v>2401</v>
      </c>
      <c r="E1374" s="344"/>
      <c r="F1374" s="313"/>
      <c r="G1374" s="314"/>
      <c r="H1374" s="313"/>
      <c r="I1374" s="314"/>
      <c r="J1374" s="313"/>
      <c r="K1374" s="314"/>
      <c r="L1374" s="313"/>
      <c r="M1374" s="314"/>
      <c r="N1374" s="315"/>
      <c r="O1374" s="316"/>
      <c r="P1374" s="315"/>
      <c r="Q1374" s="316"/>
      <c r="R1374" s="315"/>
      <c r="S1374" s="316"/>
      <c r="T1374" s="315"/>
      <c r="U1374" s="316"/>
      <c r="V1374" s="447"/>
      <c r="W1374" s="344"/>
      <c r="X1374" s="344"/>
      <c r="Y1374" s="344"/>
      <c r="Z1374" s="344"/>
      <c r="AA1374" s="344"/>
      <c r="AB1374" s="344"/>
      <c r="AC1374" s="344"/>
      <c r="AD1374" s="311"/>
    </row>
    <row r="1375" spans="1:30" ht="20.100000000000001" customHeight="1">
      <c r="A1375" s="311"/>
      <c r="B1375" s="311"/>
      <c r="C1375" s="344"/>
      <c r="D1375" s="311" t="s">
        <v>1885</v>
      </c>
      <c r="E1375" s="344"/>
      <c r="F1375" s="313"/>
      <c r="G1375" s="314"/>
      <c r="H1375" s="313"/>
      <c r="I1375" s="314"/>
      <c r="J1375" s="313"/>
      <c r="K1375" s="314"/>
      <c r="L1375" s="313"/>
      <c r="M1375" s="314"/>
      <c r="N1375" s="315"/>
      <c r="O1375" s="316"/>
      <c r="P1375" s="315"/>
      <c r="Q1375" s="316"/>
      <c r="R1375" s="315"/>
      <c r="S1375" s="316"/>
      <c r="T1375" s="315"/>
      <c r="U1375" s="316"/>
      <c r="V1375" s="447"/>
      <c r="W1375" s="344"/>
      <c r="X1375" s="344"/>
      <c r="Y1375" s="344"/>
      <c r="Z1375" s="344"/>
      <c r="AA1375" s="344"/>
      <c r="AB1375" s="344"/>
      <c r="AC1375" s="344"/>
      <c r="AD1375" s="311"/>
    </row>
    <row r="1376" spans="1:30" ht="20.100000000000001" customHeight="1">
      <c r="A1376" s="311"/>
      <c r="B1376" s="311"/>
      <c r="C1376" s="344"/>
      <c r="D1376" s="311" t="s">
        <v>7835</v>
      </c>
      <c r="E1376" s="344"/>
      <c r="F1376" s="313"/>
      <c r="G1376" s="314"/>
      <c r="H1376" s="313"/>
      <c r="I1376" s="314"/>
      <c r="J1376" s="313"/>
      <c r="K1376" s="314"/>
      <c r="L1376" s="313"/>
      <c r="M1376" s="314"/>
      <c r="N1376" s="315"/>
      <c r="O1376" s="316"/>
      <c r="P1376" s="315"/>
      <c r="Q1376" s="316"/>
      <c r="R1376" s="315"/>
      <c r="S1376" s="316"/>
      <c r="T1376" s="315"/>
      <c r="U1376" s="316"/>
      <c r="V1376" s="447"/>
      <c r="W1376" s="344"/>
      <c r="X1376" s="344"/>
      <c r="Y1376" s="344"/>
      <c r="Z1376" s="344"/>
      <c r="AA1376" s="344"/>
      <c r="AB1376" s="344"/>
      <c r="AC1376" s="344"/>
      <c r="AD1376" s="311"/>
    </row>
    <row r="1377" spans="1:30" ht="20.100000000000001" customHeight="1">
      <c r="A1377" s="311"/>
      <c r="B1377" s="311"/>
      <c r="C1377" s="344"/>
      <c r="D1377" s="311" t="s">
        <v>7058</v>
      </c>
      <c r="E1377" s="344"/>
      <c r="F1377" s="313"/>
      <c r="G1377" s="314"/>
      <c r="H1377" s="313"/>
      <c r="I1377" s="314"/>
      <c r="J1377" s="313"/>
      <c r="K1377" s="314"/>
      <c r="L1377" s="313"/>
      <c r="M1377" s="314"/>
      <c r="N1377" s="315"/>
      <c r="O1377" s="316"/>
      <c r="P1377" s="315"/>
      <c r="Q1377" s="316"/>
      <c r="R1377" s="315"/>
      <c r="S1377" s="316"/>
      <c r="T1377" s="315"/>
      <c r="U1377" s="316"/>
      <c r="V1377" s="447"/>
      <c r="W1377" s="344"/>
      <c r="X1377" s="344"/>
      <c r="Y1377" s="344"/>
      <c r="Z1377" s="344"/>
      <c r="AA1377" s="344"/>
      <c r="AB1377" s="344"/>
      <c r="AC1377" s="344"/>
      <c r="AD1377" s="311"/>
    </row>
    <row r="1378" spans="1:30" ht="20.100000000000001" customHeight="1">
      <c r="A1378" s="311"/>
      <c r="B1378" s="311"/>
      <c r="C1378" s="344"/>
      <c r="D1378" s="311" t="s">
        <v>7314</v>
      </c>
      <c r="E1378" s="344"/>
      <c r="F1378" s="313"/>
      <c r="G1378" s="314"/>
      <c r="H1378" s="313"/>
      <c r="I1378" s="314"/>
      <c r="J1378" s="313"/>
      <c r="K1378" s="314"/>
      <c r="L1378" s="313"/>
      <c r="M1378" s="314"/>
      <c r="N1378" s="315"/>
      <c r="O1378" s="316"/>
      <c r="P1378" s="315"/>
      <c r="Q1378" s="316"/>
      <c r="R1378" s="315"/>
      <c r="S1378" s="316"/>
      <c r="T1378" s="315"/>
      <c r="U1378" s="316"/>
      <c r="V1378" s="447"/>
      <c r="W1378" s="344"/>
      <c r="X1378" s="344"/>
      <c r="Y1378" s="344"/>
      <c r="Z1378" s="344"/>
      <c r="AA1378" s="344"/>
      <c r="AB1378" s="344"/>
      <c r="AC1378" s="344"/>
      <c r="AD1378" s="311"/>
    </row>
    <row r="1379" spans="1:30" ht="20.100000000000001" customHeight="1">
      <c r="A1379" s="9" t="s">
        <v>6101</v>
      </c>
      <c r="B1379" s="9" t="s">
        <v>724</v>
      </c>
      <c r="C1379" s="343" t="s">
        <v>7746</v>
      </c>
      <c r="D1379" s="9" t="s">
        <v>7834</v>
      </c>
      <c r="E1379" s="343" t="s">
        <v>7203</v>
      </c>
      <c r="F1379" s="11"/>
      <c r="G1379" s="12"/>
      <c r="H1379" s="11"/>
      <c r="I1379" s="12"/>
      <c r="J1379" s="11"/>
      <c r="K1379" s="12"/>
      <c r="L1379" s="11"/>
      <c r="M1379" s="12"/>
      <c r="N1379" s="56"/>
      <c r="O1379" s="57"/>
      <c r="P1379" s="56"/>
      <c r="Q1379" s="57"/>
      <c r="R1379" s="56"/>
      <c r="S1379" s="57"/>
      <c r="T1379" s="56"/>
      <c r="U1379" s="57"/>
      <c r="V1379" s="446" t="s">
        <v>28</v>
      </c>
      <c r="W1379" s="343" t="s">
        <v>7406</v>
      </c>
      <c r="X1379" s="343" t="s">
        <v>7406</v>
      </c>
      <c r="Y1379" s="343" t="s">
        <v>7406</v>
      </c>
      <c r="Z1379" s="343" t="s">
        <v>7406</v>
      </c>
      <c r="AA1379" s="343" t="s">
        <v>7406</v>
      </c>
      <c r="AB1379" s="343" t="s">
        <v>7406</v>
      </c>
      <c r="AC1379" s="343"/>
      <c r="AD1379" s="9"/>
    </row>
    <row r="1380" spans="1:30" ht="20.100000000000001" customHeight="1">
      <c r="A1380" s="311"/>
      <c r="B1380" s="311"/>
      <c r="C1380" s="344"/>
      <c r="D1380" s="311" t="s">
        <v>7317</v>
      </c>
      <c r="E1380" s="344"/>
      <c r="F1380" s="313"/>
      <c r="G1380" s="314"/>
      <c r="H1380" s="313"/>
      <c r="I1380" s="314"/>
      <c r="J1380" s="313"/>
      <c r="K1380" s="314"/>
      <c r="L1380" s="313"/>
      <c r="M1380" s="314"/>
      <c r="N1380" s="315"/>
      <c r="O1380" s="316"/>
      <c r="P1380" s="315"/>
      <c r="Q1380" s="316"/>
      <c r="R1380" s="315"/>
      <c r="S1380" s="316"/>
      <c r="T1380" s="315"/>
      <c r="U1380" s="316"/>
      <c r="V1380" s="447"/>
      <c r="W1380" s="344"/>
      <c r="X1380" s="344"/>
      <c r="Y1380" s="344"/>
      <c r="Z1380" s="344"/>
      <c r="AA1380" s="344"/>
      <c r="AB1380" s="344"/>
      <c r="AC1380" s="344"/>
      <c r="AD1380" s="311"/>
    </row>
    <row r="1381" spans="1:30" ht="20.100000000000001" customHeight="1">
      <c r="A1381" s="311"/>
      <c r="B1381" s="311"/>
      <c r="C1381" s="344"/>
      <c r="D1381" s="311" t="s">
        <v>2400</v>
      </c>
      <c r="E1381" s="344"/>
      <c r="F1381" s="313"/>
      <c r="G1381" s="314"/>
      <c r="H1381" s="313"/>
      <c r="I1381" s="314"/>
      <c r="J1381" s="313"/>
      <c r="K1381" s="314"/>
      <c r="L1381" s="313"/>
      <c r="M1381" s="314"/>
      <c r="N1381" s="315"/>
      <c r="O1381" s="316"/>
      <c r="P1381" s="315"/>
      <c r="Q1381" s="316"/>
      <c r="R1381" s="315"/>
      <c r="S1381" s="316"/>
      <c r="T1381" s="315"/>
      <c r="U1381" s="316"/>
      <c r="V1381" s="447"/>
      <c r="W1381" s="344"/>
      <c r="X1381" s="344"/>
      <c r="Y1381" s="344"/>
      <c r="Z1381" s="344"/>
      <c r="AA1381" s="344"/>
      <c r="AB1381" s="344"/>
      <c r="AC1381" s="344"/>
      <c r="AD1381" s="311"/>
    </row>
    <row r="1382" spans="1:30" ht="20.100000000000001" customHeight="1">
      <c r="A1382" s="311"/>
      <c r="B1382" s="311"/>
      <c r="C1382" s="344"/>
      <c r="D1382" s="311" t="s">
        <v>2401</v>
      </c>
      <c r="E1382" s="344"/>
      <c r="F1382" s="313"/>
      <c r="G1382" s="314"/>
      <c r="H1382" s="313"/>
      <c r="I1382" s="314"/>
      <c r="J1382" s="313"/>
      <c r="K1382" s="314"/>
      <c r="L1382" s="313"/>
      <c r="M1382" s="314"/>
      <c r="N1382" s="315"/>
      <c r="O1382" s="316"/>
      <c r="P1382" s="315"/>
      <c r="Q1382" s="316"/>
      <c r="R1382" s="315"/>
      <c r="S1382" s="316"/>
      <c r="T1382" s="315"/>
      <c r="U1382" s="316"/>
      <c r="V1382" s="447"/>
      <c r="W1382" s="344"/>
      <c r="X1382" s="344"/>
      <c r="Y1382" s="344"/>
      <c r="Z1382" s="344"/>
      <c r="AA1382" s="344"/>
      <c r="AB1382" s="344"/>
      <c r="AC1382" s="344"/>
      <c r="AD1382" s="311"/>
    </row>
    <row r="1383" spans="1:30" ht="20.100000000000001" customHeight="1">
      <c r="A1383" s="311"/>
      <c r="B1383" s="311"/>
      <c r="C1383" s="344"/>
      <c r="D1383" s="311" t="s">
        <v>1885</v>
      </c>
      <c r="E1383" s="344"/>
      <c r="F1383" s="313"/>
      <c r="G1383" s="314"/>
      <c r="H1383" s="313"/>
      <c r="I1383" s="314"/>
      <c r="J1383" s="313"/>
      <c r="K1383" s="314"/>
      <c r="L1383" s="313"/>
      <c r="M1383" s="314"/>
      <c r="N1383" s="315"/>
      <c r="O1383" s="316"/>
      <c r="P1383" s="315"/>
      <c r="Q1383" s="316"/>
      <c r="R1383" s="315"/>
      <c r="S1383" s="316"/>
      <c r="T1383" s="315"/>
      <c r="U1383" s="316"/>
      <c r="V1383" s="447"/>
      <c r="W1383" s="344"/>
      <c r="X1383" s="344"/>
      <c r="Y1383" s="344"/>
      <c r="Z1383" s="344"/>
      <c r="AA1383" s="344"/>
      <c r="AB1383" s="344"/>
      <c r="AC1383" s="344"/>
      <c r="AD1383" s="311"/>
    </row>
    <row r="1384" spans="1:30" ht="20.100000000000001" customHeight="1">
      <c r="A1384" s="311"/>
      <c r="B1384" s="311"/>
      <c r="C1384" s="344"/>
      <c r="D1384" s="311" t="s">
        <v>7835</v>
      </c>
      <c r="E1384" s="344"/>
      <c r="F1384" s="313"/>
      <c r="G1384" s="314"/>
      <c r="H1384" s="313"/>
      <c r="I1384" s="314"/>
      <c r="J1384" s="313"/>
      <c r="K1384" s="314"/>
      <c r="L1384" s="313"/>
      <c r="M1384" s="314"/>
      <c r="N1384" s="315"/>
      <c r="O1384" s="316"/>
      <c r="P1384" s="315"/>
      <c r="Q1384" s="316"/>
      <c r="R1384" s="315"/>
      <c r="S1384" s="316"/>
      <c r="T1384" s="315"/>
      <c r="U1384" s="316"/>
      <c r="V1384" s="447"/>
      <c r="W1384" s="344"/>
      <c r="X1384" s="344"/>
      <c r="Y1384" s="344"/>
      <c r="Z1384" s="344"/>
      <c r="AA1384" s="344"/>
      <c r="AB1384" s="344"/>
      <c r="AC1384" s="344"/>
      <c r="AD1384" s="311"/>
    </row>
    <row r="1385" spans="1:30" ht="20.100000000000001" customHeight="1">
      <c r="A1385" s="311"/>
      <c r="B1385" s="311"/>
      <c r="C1385" s="344"/>
      <c r="D1385" s="311" t="s">
        <v>7058</v>
      </c>
      <c r="E1385" s="344"/>
      <c r="F1385" s="313"/>
      <c r="G1385" s="314"/>
      <c r="H1385" s="313"/>
      <c r="I1385" s="314"/>
      <c r="J1385" s="313"/>
      <c r="K1385" s="314"/>
      <c r="L1385" s="313"/>
      <c r="M1385" s="314"/>
      <c r="N1385" s="315"/>
      <c r="O1385" s="316"/>
      <c r="P1385" s="315"/>
      <c r="Q1385" s="316"/>
      <c r="R1385" s="315"/>
      <c r="S1385" s="316"/>
      <c r="T1385" s="315"/>
      <c r="U1385" s="316"/>
      <c r="V1385" s="447"/>
      <c r="W1385" s="344"/>
      <c r="X1385" s="344"/>
      <c r="Y1385" s="344"/>
      <c r="Z1385" s="344"/>
      <c r="AA1385" s="344"/>
      <c r="AB1385" s="344"/>
      <c r="AC1385" s="344"/>
      <c r="AD1385" s="311"/>
    </row>
    <row r="1386" spans="1:30" ht="20.100000000000001" customHeight="1">
      <c r="A1386" s="311"/>
      <c r="B1386" s="311"/>
      <c r="C1386" s="344"/>
      <c r="D1386" s="311" t="s">
        <v>7314</v>
      </c>
      <c r="E1386" s="344"/>
      <c r="F1386" s="313"/>
      <c r="G1386" s="314"/>
      <c r="H1386" s="313"/>
      <c r="I1386" s="314"/>
      <c r="J1386" s="313"/>
      <c r="K1386" s="314"/>
      <c r="L1386" s="313"/>
      <c r="M1386" s="314"/>
      <c r="N1386" s="315"/>
      <c r="O1386" s="316"/>
      <c r="P1386" s="315"/>
      <c r="Q1386" s="316"/>
      <c r="R1386" s="315"/>
      <c r="S1386" s="316"/>
      <c r="T1386" s="315"/>
      <c r="U1386" s="316"/>
      <c r="V1386" s="447"/>
      <c r="W1386" s="344"/>
      <c r="X1386" s="344"/>
      <c r="Y1386" s="344"/>
      <c r="Z1386" s="344"/>
      <c r="AA1386" s="344"/>
      <c r="AB1386" s="344"/>
      <c r="AC1386" s="344"/>
      <c r="AD1386" s="311"/>
    </row>
    <row r="1387" spans="1:30" ht="20.100000000000001" customHeight="1">
      <c r="A1387" s="9" t="s">
        <v>6102</v>
      </c>
      <c r="B1387" s="9" t="s">
        <v>725</v>
      </c>
      <c r="C1387" s="343" t="s">
        <v>6103</v>
      </c>
      <c r="D1387" s="9"/>
      <c r="E1387" s="343"/>
      <c r="F1387" s="11">
        <v>1</v>
      </c>
      <c r="G1387" s="12">
        <v>100</v>
      </c>
      <c r="H1387" s="11">
        <v>1</v>
      </c>
      <c r="I1387" s="12">
        <v>100</v>
      </c>
      <c r="J1387" s="11">
        <v>1</v>
      </c>
      <c r="K1387" s="12">
        <v>100</v>
      </c>
      <c r="L1387" s="11">
        <v>1</v>
      </c>
      <c r="M1387" s="12">
        <v>100</v>
      </c>
      <c r="N1387" s="56"/>
      <c r="O1387" s="57"/>
      <c r="P1387" s="56"/>
      <c r="Q1387" s="57"/>
      <c r="R1387" s="56">
        <v>2</v>
      </c>
      <c r="S1387" s="57">
        <v>100</v>
      </c>
      <c r="T1387" s="56"/>
      <c r="U1387" s="57"/>
      <c r="V1387" s="446" t="s">
        <v>28</v>
      </c>
      <c r="W1387" s="343" t="s">
        <v>7406</v>
      </c>
      <c r="X1387" s="343" t="s">
        <v>7406</v>
      </c>
      <c r="Y1387" s="343" t="s">
        <v>7406</v>
      </c>
      <c r="Z1387" s="343" t="s">
        <v>7406</v>
      </c>
      <c r="AA1387" s="343" t="s">
        <v>7406</v>
      </c>
      <c r="AB1387" s="343" t="s">
        <v>7406</v>
      </c>
      <c r="AC1387" s="343"/>
      <c r="AD1387" s="9"/>
    </row>
    <row r="1388" spans="1:30" ht="20.100000000000001" customHeight="1">
      <c r="A1388" s="9" t="s">
        <v>6104</v>
      </c>
      <c r="B1388" s="9" t="s">
        <v>726</v>
      </c>
      <c r="C1388" s="343" t="s">
        <v>7746</v>
      </c>
      <c r="D1388" s="119" t="s">
        <v>1853</v>
      </c>
      <c r="E1388" s="343" t="s">
        <v>7203</v>
      </c>
      <c r="F1388" s="11">
        <v>6</v>
      </c>
      <c r="G1388" s="12">
        <v>0.74534161490683226</v>
      </c>
      <c r="H1388" s="11">
        <v>11</v>
      </c>
      <c r="I1388" s="12">
        <v>1.3095238095238095</v>
      </c>
      <c r="J1388" s="11">
        <v>11</v>
      </c>
      <c r="K1388" s="12">
        <v>1.2600229095074456</v>
      </c>
      <c r="L1388" s="11">
        <v>10</v>
      </c>
      <c r="M1388" s="12">
        <v>10</v>
      </c>
      <c r="N1388" s="56">
        <v>10</v>
      </c>
      <c r="O1388" s="57">
        <v>1.1534025374855825</v>
      </c>
      <c r="P1388" s="56">
        <v>13</v>
      </c>
      <c r="Q1388" s="57">
        <v>1.5402843601895735</v>
      </c>
      <c r="R1388" s="56">
        <v>18</v>
      </c>
      <c r="S1388" s="57">
        <v>2.0930232558139537</v>
      </c>
      <c r="T1388" s="56"/>
      <c r="U1388" s="57"/>
      <c r="V1388" s="446" t="s">
        <v>28</v>
      </c>
      <c r="W1388" s="343" t="s">
        <v>7406</v>
      </c>
      <c r="X1388" s="343" t="s">
        <v>7406</v>
      </c>
      <c r="Y1388" s="343" t="s">
        <v>7406</v>
      </c>
      <c r="Z1388" s="343" t="s">
        <v>7406</v>
      </c>
      <c r="AA1388" s="343" t="s">
        <v>7406</v>
      </c>
      <c r="AB1388" s="343" t="s">
        <v>7406</v>
      </c>
      <c r="AC1388" s="343"/>
      <c r="AD1388" s="9"/>
    </row>
    <row r="1389" spans="1:30" ht="20.100000000000001" customHeight="1">
      <c r="A1389" s="311"/>
      <c r="B1389" s="311"/>
      <c r="C1389" s="344"/>
      <c r="D1389" s="120" t="s">
        <v>1854</v>
      </c>
      <c r="E1389" s="344"/>
      <c r="F1389" s="313">
        <v>799</v>
      </c>
      <c r="G1389" s="314">
        <v>99.254658385093165</v>
      </c>
      <c r="H1389" s="313">
        <v>829</v>
      </c>
      <c r="I1389" s="314">
        <v>98.69047619047619</v>
      </c>
      <c r="J1389" s="313">
        <v>862</v>
      </c>
      <c r="K1389" s="314">
        <v>98.739977090492559</v>
      </c>
      <c r="L1389" s="313">
        <v>850</v>
      </c>
      <c r="M1389" s="314">
        <v>850</v>
      </c>
      <c r="N1389" s="315">
        <v>857</v>
      </c>
      <c r="O1389" s="316">
        <v>98.846597462514424</v>
      </c>
      <c r="P1389" s="315">
        <v>831</v>
      </c>
      <c r="Q1389" s="316">
        <v>98.459715639810426</v>
      </c>
      <c r="R1389" s="315">
        <v>842</v>
      </c>
      <c r="S1389" s="316">
        <v>97.906976744186053</v>
      </c>
      <c r="T1389" s="315"/>
      <c r="U1389" s="316"/>
      <c r="V1389" s="447"/>
      <c r="W1389" s="344"/>
      <c r="X1389" s="344"/>
      <c r="Y1389" s="344"/>
      <c r="Z1389" s="344"/>
      <c r="AA1389" s="344"/>
      <c r="AB1389" s="344"/>
      <c r="AC1389" s="344"/>
      <c r="AD1389" s="311"/>
    </row>
    <row r="1390" spans="1:30" ht="20.100000000000001" customHeight="1">
      <c r="A1390" s="311"/>
      <c r="B1390" s="311"/>
      <c r="C1390" s="344"/>
      <c r="D1390" s="311" t="s">
        <v>7058</v>
      </c>
      <c r="E1390" s="344"/>
      <c r="F1390" s="313"/>
      <c r="G1390" s="314"/>
      <c r="H1390" s="313"/>
      <c r="I1390" s="314"/>
      <c r="J1390" s="313"/>
      <c r="K1390" s="314"/>
      <c r="L1390" s="313"/>
      <c r="M1390" s="314"/>
      <c r="N1390" s="315"/>
      <c r="O1390" s="316"/>
      <c r="P1390" s="315"/>
      <c r="Q1390" s="316"/>
      <c r="R1390" s="315"/>
      <c r="S1390" s="316"/>
      <c r="T1390" s="315"/>
      <c r="U1390" s="316"/>
      <c r="V1390" s="447"/>
      <c r="W1390" s="344"/>
      <c r="X1390" s="344"/>
      <c r="Y1390" s="344"/>
      <c r="Z1390" s="344"/>
      <c r="AA1390" s="344"/>
      <c r="AB1390" s="344"/>
      <c r="AC1390" s="344"/>
      <c r="AD1390" s="311"/>
    </row>
    <row r="1391" spans="1:30" ht="20.100000000000001" customHeight="1">
      <c r="A1391" s="311"/>
      <c r="B1391" s="311"/>
      <c r="C1391" s="344"/>
      <c r="D1391" s="311" t="s">
        <v>7314</v>
      </c>
      <c r="E1391" s="344"/>
      <c r="F1391" s="313"/>
      <c r="G1391" s="314"/>
      <c r="H1391" s="313"/>
      <c r="I1391" s="314"/>
      <c r="J1391" s="313"/>
      <c r="K1391" s="314"/>
      <c r="L1391" s="313"/>
      <c r="M1391" s="314"/>
      <c r="N1391" s="315"/>
      <c r="O1391" s="316"/>
      <c r="P1391" s="315"/>
      <c r="Q1391" s="316"/>
      <c r="R1391" s="315"/>
      <c r="S1391" s="316"/>
      <c r="T1391" s="315"/>
      <c r="U1391" s="316"/>
      <c r="V1391" s="447"/>
      <c r="W1391" s="344"/>
      <c r="X1391" s="344"/>
      <c r="Y1391" s="344"/>
      <c r="Z1391" s="344"/>
      <c r="AA1391" s="344"/>
      <c r="AB1391" s="344"/>
      <c r="AC1391" s="344"/>
      <c r="AD1391" s="311"/>
    </row>
    <row r="1392" spans="1:30" ht="20.100000000000001" customHeight="1">
      <c r="A1392" s="9" t="s">
        <v>6105</v>
      </c>
      <c r="B1392" s="9" t="s">
        <v>727</v>
      </c>
      <c r="C1392" s="343" t="s">
        <v>6106</v>
      </c>
      <c r="D1392" s="9" t="s">
        <v>7834</v>
      </c>
      <c r="E1392" s="343" t="s">
        <v>7203</v>
      </c>
      <c r="F1392" s="11">
        <v>3</v>
      </c>
      <c r="G1392" s="12">
        <v>50</v>
      </c>
      <c r="H1392" s="11">
        <v>4</v>
      </c>
      <c r="I1392" s="12">
        <v>36.363636363636367</v>
      </c>
      <c r="J1392" s="11">
        <v>4</v>
      </c>
      <c r="K1392" s="12">
        <v>36.363636363636367</v>
      </c>
      <c r="L1392" s="11">
        <v>4</v>
      </c>
      <c r="M1392" s="12">
        <v>40</v>
      </c>
      <c r="N1392" s="56">
        <v>3</v>
      </c>
      <c r="O1392" s="57">
        <v>30</v>
      </c>
      <c r="P1392" s="56">
        <v>4</v>
      </c>
      <c r="Q1392" s="57">
        <v>30.76923076923077</v>
      </c>
      <c r="R1392" s="56">
        <v>5</v>
      </c>
      <c r="S1392" s="57">
        <v>27.777777777777779</v>
      </c>
      <c r="T1392" s="56"/>
      <c r="U1392" s="57"/>
      <c r="V1392" s="446" t="s">
        <v>28</v>
      </c>
      <c r="W1392" s="343" t="s">
        <v>7406</v>
      </c>
      <c r="X1392" s="343" t="s">
        <v>7406</v>
      </c>
      <c r="Y1392" s="343" t="s">
        <v>7406</v>
      </c>
      <c r="Z1392" s="343" t="s">
        <v>7406</v>
      </c>
      <c r="AA1392" s="343" t="s">
        <v>7406</v>
      </c>
      <c r="AB1392" s="343" t="s">
        <v>7406</v>
      </c>
      <c r="AC1392" s="343"/>
      <c r="AD1392" s="9"/>
    </row>
    <row r="1393" spans="1:30" ht="20.100000000000001" customHeight="1">
      <c r="A1393" s="311"/>
      <c r="B1393" s="311"/>
      <c r="C1393" s="344"/>
      <c r="D1393" s="311" t="s">
        <v>7317</v>
      </c>
      <c r="E1393" s="344"/>
      <c r="F1393" s="313"/>
      <c r="G1393" s="314"/>
      <c r="H1393" s="313">
        <v>1</v>
      </c>
      <c r="I1393" s="314">
        <v>9.0909090909090917</v>
      </c>
      <c r="J1393" s="313">
        <v>1</v>
      </c>
      <c r="K1393" s="314">
        <v>9.0909090909090917</v>
      </c>
      <c r="L1393" s="313">
        <v>1</v>
      </c>
      <c r="M1393" s="314">
        <v>10</v>
      </c>
      <c r="N1393" s="315">
        <v>1</v>
      </c>
      <c r="O1393" s="316">
        <v>10</v>
      </c>
      <c r="P1393" s="315">
        <v>2</v>
      </c>
      <c r="Q1393" s="316">
        <v>15.384615384615385</v>
      </c>
      <c r="R1393" s="315">
        <v>1</v>
      </c>
      <c r="S1393" s="316">
        <v>5.5555555555555554</v>
      </c>
      <c r="T1393" s="315"/>
      <c r="U1393" s="316"/>
      <c r="V1393" s="447"/>
      <c r="W1393" s="344"/>
      <c r="X1393" s="344"/>
      <c r="Y1393" s="344"/>
      <c r="Z1393" s="344"/>
      <c r="AA1393" s="344"/>
      <c r="AB1393" s="344"/>
      <c r="AC1393" s="344"/>
      <c r="AD1393" s="311"/>
    </row>
    <row r="1394" spans="1:30" ht="20.100000000000001" customHeight="1">
      <c r="A1394" s="311"/>
      <c r="B1394" s="311"/>
      <c r="C1394" s="344"/>
      <c r="D1394" s="311" t="s">
        <v>2400</v>
      </c>
      <c r="E1394" s="344"/>
      <c r="F1394" s="313">
        <v>3</v>
      </c>
      <c r="G1394" s="314">
        <v>50</v>
      </c>
      <c r="H1394" s="313">
        <v>5</v>
      </c>
      <c r="I1394" s="314">
        <v>45.454545454545453</v>
      </c>
      <c r="J1394" s="313">
        <v>5</v>
      </c>
      <c r="K1394" s="314">
        <v>45.454545454545453</v>
      </c>
      <c r="L1394" s="313">
        <v>3</v>
      </c>
      <c r="M1394" s="314">
        <v>30</v>
      </c>
      <c r="N1394" s="315">
        <v>3</v>
      </c>
      <c r="O1394" s="316">
        <v>30</v>
      </c>
      <c r="P1394" s="315">
        <v>4</v>
      </c>
      <c r="Q1394" s="316">
        <v>30.76923076923077</v>
      </c>
      <c r="R1394" s="315">
        <v>3</v>
      </c>
      <c r="S1394" s="316">
        <v>16.666666666666668</v>
      </c>
      <c r="T1394" s="315"/>
      <c r="U1394" s="316"/>
      <c r="V1394" s="447"/>
      <c r="W1394" s="344"/>
      <c r="X1394" s="344"/>
      <c r="Y1394" s="344"/>
      <c r="Z1394" s="344"/>
      <c r="AA1394" s="344"/>
      <c r="AB1394" s="344"/>
      <c r="AC1394" s="344"/>
      <c r="AD1394" s="311"/>
    </row>
    <row r="1395" spans="1:30" ht="20.100000000000001" customHeight="1">
      <c r="A1395" s="311"/>
      <c r="B1395" s="311"/>
      <c r="C1395" s="344"/>
      <c r="D1395" s="311" t="s">
        <v>2401</v>
      </c>
      <c r="E1395" s="344"/>
      <c r="F1395" s="313"/>
      <c r="G1395" s="314"/>
      <c r="H1395" s="313"/>
      <c r="I1395" s="314"/>
      <c r="J1395" s="313"/>
      <c r="K1395" s="314"/>
      <c r="L1395" s="313"/>
      <c r="M1395" s="314"/>
      <c r="N1395" s="315">
        <v>1</v>
      </c>
      <c r="O1395" s="316">
        <v>10</v>
      </c>
      <c r="P1395" s="315">
        <v>1</v>
      </c>
      <c r="Q1395" s="316">
        <v>7.6923076923076925</v>
      </c>
      <c r="R1395" s="315">
        <v>2</v>
      </c>
      <c r="S1395" s="316">
        <v>11.111111111111111</v>
      </c>
      <c r="T1395" s="315"/>
      <c r="U1395" s="316"/>
      <c r="V1395" s="447"/>
      <c r="W1395" s="344"/>
      <c r="X1395" s="344"/>
      <c r="Y1395" s="344"/>
      <c r="Z1395" s="344"/>
      <c r="AA1395" s="344"/>
      <c r="AB1395" s="344"/>
      <c r="AC1395" s="344"/>
      <c r="AD1395" s="311"/>
    </row>
    <row r="1396" spans="1:30" ht="20.100000000000001" customHeight="1">
      <c r="A1396" s="311"/>
      <c r="B1396" s="311"/>
      <c r="C1396" s="344"/>
      <c r="D1396" s="311" t="s">
        <v>1885</v>
      </c>
      <c r="E1396" s="344"/>
      <c r="F1396" s="313"/>
      <c r="G1396" s="314"/>
      <c r="H1396" s="313">
        <v>1</v>
      </c>
      <c r="I1396" s="314">
        <v>9.0909090909090917</v>
      </c>
      <c r="J1396" s="313">
        <v>1</v>
      </c>
      <c r="K1396" s="314">
        <v>9.0909090909090917</v>
      </c>
      <c r="L1396" s="313">
        <v>2</v>
      </c>
      <c r="M1396" s="314">
        <v>20</v>
      </c>
      <c r="N1396" s="315">
        <v>2</v>
      </c>
      <c r="O1396" s="316">
        <v>20</v>
      </c>
      <c r="P1396" s="315">
        <v>2</v>
      </c>
      <c r="Q1396" s="316">
        <v>15.384615384615385</v>
      </c>
      <c r="R1396" s="315">
        <v>7</v>
      </c>
      <c r="S1396" s="316">
        <v>38.888888888888886</v>
      </c>
      <c r="T1396" s="315"/>
      <c r="U1396" s="316"/>
      <c r="V1396" s="447"/>
      <c r="W1396" s="344"/>
      <c r="X1396" s="344"/>
      <c r="Y1396" s="344"/>
      <c r="Z1396" s="344"/>
      <c r="AA1396" s="344"/>
      <c r="AB1396" s="344"/>
      <c r="AC1396" s="344"/>
      <c r="AD1396" s="311"/>
    </row>
    <row r="1397" spans="1:30" ht="20.100000000000001" customHeight="1">
      <c r="A1397" s="311"/>
      <c r="B1397" s="311"/>
      <c r="C1397" s="344"/>
      <c r="D1397" s="311" t="s">
        <v>7058</v>
      </c>
      <c r="E1397" s="344"/>
      <c r="F1397" s="313"/>
      <c r="G1397" s="314"/>
      <c r="H1397" s="313"/>
      <c r="I1397" s="314"/>
      <c r="J1397" s="313"/>
      <c r="K1397" s="314"/>
      <c r="L1397" s="313"/>
      <c r="M1397" s="314"/>
      <c r="N1397" s="315"/>
      <c r="O1397" s="316"/>
      <c r="P1397" s="315"/>
      <c r="Q1397" s="316"/>
      <c r="R1397" s="315"/>
      <c r="S1397" s="316"/>
      <c r="T1397" s="315"/>
      <c r="U1397" s="316"/>
      <c r="V1397" s="447"/>
      <c r="W1397" s="344"/>
      <c r="X1397" s="344"/>
      <c r="Y1397" s="344"/>
      <c r="Z1397" s="344"/>
      <c r="AA1397" s="344"/>
      <c r="AB1397" s="344"/>
      <c r="AC1397" s="344"/>
      <c r="AD1397" s="311"/>
    </row>
    <row r="1398" spans="1:30" ht="20.100000000000001" customHeight="1">
      <c r="A1398" s="311"/>
      <c r="B1398" s="311"/>
      <c r="C1398" s="344"/>
      <c r="D1398" s="311" t="s">
        <v>7314</v>
      </c>
      <c r="E1398" s="344"/>
      <c r="F1398" s="313"/>
      <c r="G1398" s="314"/>
      <c r="H1398" s="313"/>
      <c r="I1398" s="314"/>
      <c r="J1398" s="313"/>
      <c r="K1398" s="314"/>
      <c r="L1398" s="313"/>
      <c r="M1398" s="314"/>
      <c r="N1398" s="315"/>
      <c r="O1398" s="316"/>
      <c r="P1398" s="315"/>
      <c r="Q1398" s="316"/>
      <c r="R1398" s="315"/>
      <c r="S1398" s="316"/>
      <c r="T1398" s="315"/>
      <c r="U1398" s="316"/>
      <c r="V1398" s="447"/>
      <c r="W1398" s="344"/>
      <c r="X1398" s="344"/>
      <c r="Y1398" s="344"/>
      <c r="Z1398" s="344"/>
      <c r="AA1398" s="344"/>
      <c r="AB1398" s="344"/>
      <c r="AC1398" s="344"/>
      <c r="AD1398" s="311"/>
    </row>
    <row r="1399" spans="1:30" ht="20.100000000000001" customHeight="1">
      <c r="A1399" s="9" t="s">
        <v>6107</v>
      </c>
      <c r="B1399" s="9" t="s">
        <v>728</v>
      </c>
      <c r="C1399" s="343" t="s">
        <v>6106</v>
      </c>
      <c r="D1399" s="9" t="s">
        <v>7834</v>
      </c>
      <c r="E1399" s="343" t="s">
        <v>7203</v>
      </c>
      <c r="F1399" s="11"/>
      <c r="G1399" s="12"/>
      <c r="H1399" s="11"/>
      <c r="I1399" s="12"/>
      <c r="J1399" s="11"/>
      <c r="K1399" s="12"/>
      <c r="L1399" s="11"/>
      <c r="M1399" s="12"/>
      <c r="N1399" s="56"/>
      <c r="O1399" s="57"/>
      <c r="P1399" s="56"/>
      <c r="Q1399" s="57"/>
      <c r="R1399" s="56"/>
      <c r="S1399" s="57"/>
      <c r="T1399" s="56"/>
      <c r="U1399" s="57"/>
      <c r="V1399" s="446" t="s">
        <v>28</v>
      </c>
      <c r="W1399" s="343" t="s">
        <v>7406</v>
      </c>
      <c r="X1399" s="343" t="s">
        <v>7406</v>
      </c>
      <c r="Y1399" s="343" t="s">
        <v>7406</v>
      </c>
      <c r="Z1399" s="343" t="s">
        <v>7406</v>
      </c>
      <c r="AA1399" s="343" t="s">
        <v>7406</v>
      </c>
      <c r="AB1399" s="343" t="s">
        <v>7406</v>
      </c>
      <c r="AC1399" s="343"/>
      <c r="AD1399" s="9"/>
    </row>
    <row r="1400" spans="1:30" ht="20.100000000000001" customHeight="1">
      <c r="A1400" s="311"/>
      <c r="B1400" s="311"/>
      <c r="C1400" s="344"/>
      <c r="D1400" s="311" t="s">
        <v>7317</v>
      </c>
      <c r="E1400" s="344"/>
      <c r="F1400" s="313"/>
      <c r="G1400" s="314"/>
      <c r="H1400" s="313"/>
      <c r="I1400" s="314"/>
      <c r="J1400" s="313"/>
      <c r="K1400" s="314"/>
      <c r="L1400" s="313">
        <v>1</v>
      </c>
      <c r="M1400" s="314">
        <v>50</v>
      </c>
      <c r="N1400" s="315">
        <v>1</v>
      </c>
      <c r="O1400" s="316">
        <v>50</v>
      </c>
      <c r="P1400" s="315"/>
      <c r="Q1400" s="316"/>
      <c r="R1400" s="315"/>
      <c r="S1400" s="316"/>
      <c r="T1400" s="315"/>
      <c r="U1400" s="316"/>
      <c r="V1400" s="447"/>
      <c r="W1400" s="344"/>
      <c r="X1400" s="344"/>
      <c r="Y1400" s="344"/>
      <c r="Z1400" s="344"/>
      <c r="AA1400" s="344"/>
      <c r="AB1400" s="344"/>
      <c r="AC1400" s="344"/>
      <c r="AD1400" s="311"/>
    </row>
    <row r="1401" spans="1:30" ht="20.100000000000001" customHeight="1">
      <c r="A1401" s="311"/>
      <c r="B1401" s="311"/>
      <c r="C1401" s="344"/>
      <c r="D1401" s="311" t="s">
        <v>2400</v>
      </c>
      <c r="E1401" s="344"/>
      <c r="F1401" s="313">
        <v>1</v>
      </c>
      <c r="G1401" s="314">
        <v>50</v>
      </c>
      <c r="H1401" s="313">
        <v>1</v>
      </c>
      <c r="I1401" s="314">
        <v>50</v>
      </c>
      <c r="J1401" s="313">
        <v>1</v>
      </c>
      <c r="K1401" s="314">
        <v>50</v>
      </c>
      <c r="L1401" s="313">
        <v>1</v>
      </c>
      <c r="M1401" s="314">
        <v>50</v>
      </c>
      <c r="N1401" s="315">
        <v>1</v>
      </c>
      <c r="O1401" s="316">
        <v>50</v>
      </c>
      <c r="P1401" s="315">
        <v>1</v>
      </c>
      <c r="Q1401" s="316">
        <v>100</v>
      </c>
      <c r="R1401" s="315">
        <v>1</v>
      </c>
      <c r="S1401" s="316">
        <v>100</v>
      </c>
      <c r="T1401" s="315"/>
      <c r="U1401" s="316"/>
      <c r="V1401" s="447"/>
      <c r="W1401" s="344"/>
      <c r="X1401" s="344"/>
      <c r="Y1401" s="344"/>
      <c r="Z1401" s="344"/>
      <c r="AA1401" s="344"/>
      <c r="AB1401" s="344"/>
      <c r="AC1401" s="344"/>
      <c r="AD1401" s="311"/>
    </row>
    <row r="1402" spans="1:30" ht="20.100000000000001" customHeight="1">
      <c r="A1402" s="311"/>
      <c r="B1402" s="311"/>
      <c r="C1402" s="344"/>
      <c r="D1402" s="311" t="s">
        <v>2401</v>
      </c>
      <c r="E1402" s="344"/>
      <c r="F1402" s="313"/>
      <c r="G1402" s="314"/>
      <c r="H1402" s="313"/>
      <c r="I1402" s="314"/>
      <c r="J1402" s="313"/>
      <c r="K1402" s="314"/>
      <c r="L1402" s="313"/>
      <c r="M1402" s="314"/>
      <c r="N1402" s="315"/>
      <c r="O1402" s="316"/>
      <c r="P1402" s="315"/>
      <c r="Q1402" s="316"/>
      <c r="R1402" s="315"/>
      <c r="S1402" s="316"/>
      <c r="T1402" s="315"/>
      <c r="U1402" s="316"/>
      <c r="V1402" s="447"/>
      <c r="W1402" s="344"/>
      <c r="X1402" s="344"/>
      <c r="Y1402" s="344"/>
      <c r="Z1402" s="344"/>
      <c r="AA1402" s="344"/>
      <c r="AB1402" s="344"/>
      <c r="AC1402" s="344"/>
      <c r="AD1402" s="311"/>
    </row>
    <row r="1403" spans="1:30" ht="20.100000000000001" customHeight="1">
      <c r="A1403" s="311"/>
      <c r="B1403" s="311"/>
      <c r="C1403" s="344"/>
      <c r="D1403" s="311" t="s">
        <v>1885</v>
      </c>
      <c r="E1403" s="344"/>
      <c r="F1403" s="313">
        <v>1</v>
      </c>
      <c r="G1403" s="314">
        <v>50</v>
      </c>
      <c r="H1403" s="313">
        <v>1</v>
      </c>
      <c r="I1403" s="314">
        <v>50</v>
      </c>
      <c r="J1403" s="313">
        <v>1</v>
      </c>
      <c r="K1403" s="314">
        <v>50</v>
      </c>
      <c r="L1403" s="313"/>
      <c r="M1403" s="314"/>
      <c r="N1403" s="315"/>
      <c r="O1403" s="316"/>
      <c r="P1403" s="315"/>
      <c r="Q1403" s="316"/>
      <c r="R1403" s="315"/>
      <c r="S1403" s="316"/>
      <c r="T1403" s="315"/>
      <c r="U1403" s="316"/>
      <c r="V1403" s="447"/>
      <c r="W1403" s="344"/>
      <c r="X1403" s="344"/>
      <c r="Y1403" s="344"/>
      <c r="Z1403" s="344"/>
      <c r="AA1403" s="344"/>
      <c r="AB1403" s="344"/>
      <c r="AC1403" s="344"/>
      <c r="AD1403" s="311"/>
    </row>
    <row r="1404" spans="1:30" ht="20.100000000000001" customHeight="1">
      <c r="A1404" s="311"/>
      <c r="B1404" s="311"/>
      <c r="C1404" s="344"/>
      <c r="D1404" s="311" t="s">
        <v>7058</v>
      </c>
      <c r="E1404" s="344"/>
      <c r="F1404" s="313"/>
      <c r="G1404" s="314"/>
      <c r="H1404" s="313"/>
      <c r="I1404" s="314"/>
      <c r="J1404" s="313"/>
      <c r="K1404" s="314"/>
      <c r="L1404" s="313"/>
      <c r="M1404" s="314"/>
      <c r="N1404" s="315"/>
      <c r="O1404" s="316"/>
      <c r="P1404" s="315"/>
      <c r="Q1404" s="316"/>
      <c r="R1404" s="315"/>
      <c r="S1404" s="316"/>
      <c r="T1404" s="315"/>
      <c r="U1404" s="316"/>
      <c r="V1404" s="447"/>
      <c r="W1404" s="344"/>
      <c r="X1404" s="344"/>
      <c r="Y1404" s="344"/>
      <c r="Z1404" s="344"/>
      <c r="AA1404" s="344"/>
      <c r="AB1404" s="344"/>
      <c r="AC1404" s="344"/>
      <c r="AD1404" s="311"/>
    </row>
    <row r="1405" spans="1:30" ht="20.100000000000001" customHeight="1">
      <c r="A1405" s="311"/>
      <c r="B1405" s="311"/>
      <c r="C1405" s="344"/>
      <c r="D1405" s="311" t="s">
        <v>7314</v>
      </c>
      <c r="E1405" s="344"/>
      <c r="F1405" s="313"/>
      <c r="G1405" s="314"/>
      <c r="H1405" s="313"/>
      <c r="I1405" s="314"/>
      <c r="J1405" s="313"/>
      <c r="K1405" s="314"/>
      <c r="L1405" s="313"/>
      <c r="M1405" s="314"/>
      <c r="N1405" s="315"/>
      <c r="O1405" s="316"/>
      <c r="P1405" s="315"/>
      <c r="Q1405" s="316"/>
      <c r="R1405" s="315"/>
      <c r="S1405" s="316"/>
      <c r="T1405" s="315"/>
      <c r="U1405" s="316"/>
      <c r="V1405" s="447"/>
      <c r="W1405" s="344"/>
      <c r="X1405" s="344"/>
      <c r="Y1405" s="344"/>
      <c r="Z1405" s="344"/>
      <c r="AA1405" s="344"/>
      <c r="AB1405" s="344"/>
      <c r="AC1405" s="344"/>
      <c r="AD1405" s="311"/>
    </row>
    <row r="1406" spans="1:30" ht="20.100000000000001" customHeight="1">
      <c r="A1406" s="9" t="s">
        <v>6108</v>
      </c>
      <c r="B1406" s="9" t="s">
        <v>729</v>
      </c>
      <c r="C1406" s="343" t="s">
        <v>6106</v>
      </c>
      <c r="D1406" s="9" t="s">
        <v>7834</v>
      </c>
      <c r="E1406" s="343" t="s">
        <v>7203</v>
      </c>
      <c r="F1406" s="11"/>
      <c r="G1406" s="12"/>
      <c r="H1406" s="11"/>
      <c r="I1406" s="12"/>
      <c r="J1406" s="11"/>
      <c r="K1406" s="12"/>
      <c r="L1406" s="11"/>
      <c r="M1406" s="12"/>
      <c r="N1406" s="56"/>
      <c r="O1406" s="57"/>
      <c r="P1406" s="56"/>
      <c r="Q1406" s="57"/>
      <c r="R1406" s="56"/>
      <c r="S1406" s="57"/>
      <c r="T1406" s="56"/>
      <c r="U1406" s="57"/>
      <c r="V1406" s="446" t="s">
        <v>28</v>
      </c>
      <c r="W1406" s="343" t="s">
        <v>7406</v>
      </c>
      <c r="X1406" s="343" t="s">
        <v>7406</v>
      </c>
      <c r="Y1406" s="343" t="s">
        <v>7406</v>
      </c>
      <c r="Z1406" s="343" t="s">
        <v>7406</v>
      </c>
      <c r="AA1406" s="343" t="s">
        <v>7406</v>
      </c>
      <c r="AB1406" s="343" t="s">
        <v>7406</v>
      </c>
      <c r="AC1406" s="343"/>
      <c r="AD1406" s="9"/>
    </row>
    <row r="1407" spans="1:30" ht="20.100000000000001" customHeight="1">
      <c r="A1407" s="311"/>
      <c r="B1407" s="311"/>
      <c r="C1407" s="344"/>
      <c r="D1407" s="311" t="s">
        <v>7317</v>
      </c>
      <c r="E1407" s="344"/>
      <c r="F1407" s="313"/>
      <c r="G1407" s="314"/>
      <c r="H1407" s="313"/>
      <c r="I1407" s="314"/>
      <c r="J1407" s="313"/>
      <c r="K1407" s="314"/>
      <c r="L1407" s="313"/>
      <c r="M1407" s="314"/>
      <c r="N1407" s="315"/>
      <c r="O1407" s="316"/>
      <c r="P1407" s="315"/>
      <c r="Q1407" s="316"/>
      <c r="R1407" s="315"/>
      <c r="S1407" s="316"/>
      <c r="T1407" s="315"/>
      <c r="U1407" s="316"/>
      <c r="V1407" s="447"/>
      <c r="W1407" s="344"/>
      <c r="X1407" s="344"/>
      <c r="Y1407" s="344"/>
      <c r="Z1407" s="344"/>
      <c r="AA1407" s="344"/>
      <c r="AB1407" s="344"/>
      <c r="AC1407" s="344"/>
      <c r="AD1407" s="311"/>
    </row>
    <row r="1408" spans="1:30" ht="20.100000000000001" customHeight="1">
      <c r="A1408" s="311"/>
      <c r="B1408" s="311"/>
      <c r="C1408" s="344"/>
      <c r="D1408" s="311" t="s">
        <v>2400</v>
      </c>
      <c r="E1408" s="344"/>
      <c r="F1408" s="313"/>
      <c r="G1408" s="314"/>
      <c r="H1408" s="313"/>
      <c r="I1408" s="314"/>
      <c r="J1408" s="313"/>
      <c r="K1408" s="314"/>
      <c r="L1408" s="313"/>
      <c r="M1408" s="314"/>
      <c r="N1408" s="315"/>
      <c r="O1408" s="316"/>
      <c r="P1408" s="315"/>
      <c r="Q1408" s="316"/>
      <c r="R1408" s="315"/>
      <c r="S1408" s="316"/>
      <c r="T1408" s="315"/>
      <c r="U1408" s="316"/>
      <c r="V1408" s="447"/>
      <c r="W1408" s="344"/>
      <c r="X1408" s="344"/>
      <c r="Y1408" s="344"/>
      <c r="Z1408" s="344"/>
      <c r="AA1408" s="344"/>
      <c r="AB1408" s="344"/>
      <c r="AC1408" s="344"/>
      <c r="AD1408" s="311"/>
    </row>
    <row r="1409" spans="1:30" ht="20.100000000000001" customHeight="1">
      <c r="A1409" s="311"/>
      <c r="B1409" s="311"/>
      <c r="C1409" s="344"/>
      <c r="D1409" s="311" t="s">
        <v>2401</v>
      </c>
      <c r="E1409" s="344"/>
      <c r="F1409" s="313"/>
      <c r="G1409" s="314"/>
      <c r="H1409" s="313"/>
      <c r="I1409" s="314"/>
      <c r="J1409" s="313"/>
      <c r="K1409" s="314"/>
      <c r="L1409" s="313"/>
      <c r="M1409" s="314"/>
      <c r="N1409" s="315"/>
      <c r="O1409" s="316"/>
      <c r="P1409" s="315"/>
      <c r="Q1409" s="316"/>
      <c r="R1409" s="315"/>
      <c r="S1409" s="316"/>
      <c r="T1409" s="315"/>
      <c r="U1409" s="316"/>
      <c r="V1409" s="447"/>
      <c r="W1409" s="344"/>
      <c r="X1409" s="344"/>
      <c r="Y1409" s="344"/>
      <c r="Z1409" s="344"/>
      <c r="AA1409" s="344"/>
      <c r="AB1409" s="344"/>
      <c r="AC1409" s="344"/>
      <c r="AD1409" s="311"/>
    </row>
    <row r="1410" spans="1:30" ht="20.100000000000001" customHeight="1">
      <c r="A1410" s="311"/>
      <c r="B1410" s="311"/>
      <c r="C1410" s="344"/>
      <c r="D1410" s="311" t="s">
        <v>1885</v>
      </c>
      <c r="E1410" s="344"/>
      <c r="F1410" s="313"/>
      <c r="G1410" s="314"/>
      <c r="H1410" s="313"/>
      <c r="I1410" s="314"/>
      <c r="J1410" s="313"/>
      <c r="K1410" s="314"/>
      <c r="L1410" s="313"/>
      <c r="M1410" s="314"/>
      <c r="N1410" s="315"/>
      <c r="O1410" s="316"/>
      <c r="P1410" s="315"/>
      <c r="Q1410" s="316"/>
      <c r="R1410" s="315"/>
      <c r="S1410" s="316"/>
      <c r="T1410" s="315"/>
      <c r="U1410" s="316"/>
      <c r="V1410" s="447"/>
      <c r="W1410" s="344"/>
      <c r="X1410" s="344"/>
      <c r="Y1410" s="344"/>
      <c r="Z1410" s="344"/>
      <c r="AA1410" s="344"/>
      <c r="AB1410" s="344"/>
      <c r="AC1410" s="344"/>
      <c r="AD1410" s="311"/>
    </row>
    <row r="1411" spans="1:30" ht="20.100000000000001" customHeight="1">
      <c r="A1411" s="311"/>
      <c r="B1411" s="311"/>
      <c r="C1411" s="344"/>
      <c r="D1411" s="311" t="s">
        <v>7058</v>
      </c>
      <c r="E1411" s="344"/>
      <c r="F1411" s="313"/>
      <c r="G1411" s="314"/>
      <c r="H1411" s="313"/>
      <c r="I1411" s="314"/>
      <c r="J1411" s="313"/>
      <c r="K1411" s="314"/>
      <c r="L1411" s="313"/>
      <c r="M1411" s="314"/>
      <c r="N1411" s="315"/>
      <c r="O1411" s="316"/>
      <c r="P1411" s="315"/>
      <c r="Q1411" s="316"/>
      <c r="R1411" s="315"/>
      <c r="S1411" s="316"/>
      <c r="T1411" s="315"/>
      <c r="U1411" s="316"/>
      <c r="V1411" s="447"/>
      <c r="W1411" s="344"/>
      <c r="X1411" s="344"/>
      <c r="Y1411" s="344"/>
      <c r="Z1411" s="344"/>
      <c r="AA1411" s="344"/>
      <c r="AB1411" s="344"/>
      <c r="AC1411" s="344"/>
      <c r="AD1411" s="311"/>
    </row>
    <row r="1412" spans="1:30" ht="20.100000000000001" customHeight="1">
      <c r="A1412" s="311"/>
      <c r="B1412" s="311"/>
      <c r="C1412" s="344"/>
      <c r="D1412" s="311" t="s">
        <v>7314</v>
      </c>
      <c r="E1412" s="344"/>
      <c r="F1412" s="313"/>
      <c r="G1412" s="314"/>
      <c r="H1412" s="313"/>
      <c r="I1412" s="314"/>
      <c r="J1412" s="313"/>
      <c r="K1412" s="314"/>
      <c r="L1412" s="313"/>
      <c r="M1412" s="314"/>
      <c r="N1412" s="315"/>
      <c r="O1412" s="316"/>
      <c r="P1412" s="315"/>
      <c r="Q1412" s="316"/>
      <c r="R1412" s="315"/>
      <c r="S1412" s="316"/>
      <c r="T1412" s="315"/>
      <c r="U1412" s="316"/>
      <c r="V1412" s="447"/>
      <c r="W1412" s="344"/>
      <c r="X1412" s="344"/>
      <c r="Y1412" s="344"/>
      <c r="Z1412" s="344"/>
      <c r="AA1412" s="344"/>
      <c r="AB1412" s="344"/>
      <c r="AC1412" s="344"/>
      <c r="AD1412" s="311"/>
    </row>
    <row r="1413" spans="1:30" ht="20.100000000000001" customHeight="1">
      <c r="A1413" s="9" t="s">
        <v>6109</v>
      </c>
      <c r="B1413" s="9" t="s">
        <v>730</v>
      </c>
      <c r="C1413" s="343" t="s">
        <v>6106</v>
      </c>
      <c r="D1413" s="9" t="s">
        <v>7834</v>
      </c>
      <c r="E1413" s="343" t="s">
        <v>7203</v>
      </c>
      <c r="F1413" s="11"/>
      <c r="G1413" s="12"/>
      <c r="H1413" s="11"/>
      <c r="I1413" s="12"/>
      <c r="J1413" s="11"/>
      <c r="K1413" s="12"/>
      <c r="L1413" s="11"/>
      <c r="M1413" s="12"/>
      <c r="N1413" s="56"/>
      <c r="O1413" s="57"/>
      <c r="P1413" s="56"/>
      <c r="Q1413" s="57"/>
      <c r="R1413" s="56"/>
      <c r="S1413" s="57"/>
      <c r="T1413" s="56"/>
      <c r="U1413" s="57"/>
      <c r="V1413" s="446" t="s">
        <v>28</v>
      </c>
      <c r="W1413" s="343" t="s">
        <v>7406</v>
      </c>
      <c r="X1413" s="343" t="s">
        <v>7406</v>
      </c>
      <c r="Y1413" s="343" t="s">
        <v>7406</v>
      </c>
      <c r="Z1413" s="343" t="s">
        <v>7406</v>
      </c>
      <c r="AA1413" s="343" t="s">
        <v>7406</v>
      </c>
      <c r="AB1413" s="343" t="s">
        <v>7406</v>
      </c>
      <c r="AC1413" s="343"/>
      <c r="AD1413" s="9"/>
    </row>
    <row r="1414" spans="1:30" ht="20.100000000000001" customHeight="1">
      <c r="A1414" s="311"/>
      <c r="B1414" s="311"/>
      <c r="C1414" s="344"/>
      <c r="D1414" s="311" t="s">
        <v>7317</v>
      </c>
      <c r="E1414" s="344"/>
      <c r="F1414" s="313"/>
      <c r="G1414" s="314"/>
      <c r="H1414" s="313"/>
      <c r="I1414" s="314"/>
      <c r="J1414" s="313"/>
      <c r="K1414" s="314"/>
      <c r="L1414" s="313"/>
      <c r="M1414" s="314"/>
      <c r="N1414" s="315"/>
      <c r="O1414" s="316"/>
      <c r="P1414" s="315"/>
      <c r="Q1414" s="316"/>
      <c r="R1414" s="315"/>
      <c r="S1414" s="316"/>
      <c r="T1414" s="315"/>
      <c r="U1414" s="316"/>
      <c r="V1414" s="447"/>
      <c r="W1414" s="344"/>
      <c r="X1414" s="344"/>
      <c r="Y1414" s="344"/>
      <c r="Z1414" s="344"/>
      <c r="AA1414" s="344"/>
      <c r="AB1414" s="344"/>
      <c r="AC1414" s="344"/>
      <c r="AD1414" s="311"/>
    </row>
    <row r="1415" spans="1:30" ht="20.100000000000001" customHeight="1">
      <c r="A1415" s="311"/>
      <c r="B1415" s="311"/>
      <c r="C1415" s="344"/>
      <c r="D1415" s="311" t="s">
        <v>2400</v>
      </c>
      <c r="E1415" s="344"/>
      <c r="F1415" s="313"/>
      <c r="G1415" s="314"/>
      <c r="H1415" s="313"/>
      <c r="I1415" s="314"/>
      <c r="J1415" s="313"/>
      <c r="K1415" s="314"/>
      <c r="L1415" s="313"/>
      <c r="M1415" s="314"/>
      <c r="N1415" s="315"/>
      <c r="O1415" s="316"/>
      <c r="P1415" s="315"/>
      <c r="Q1415" s="316"/>
      <c r="R1415" s="315"/>
      <c r="S1415" s="316"/>
      <c r="T1415" s="315"/>
      <c r="U1415" s="316"/>
      <c r="V1415" s="447"/>
      <c r="W1415" s="344"/>
      <c r="X1415" s="344"/>
      <c r="Y1415" s="344"/>
      <c r="Z1415" s="344"/>
      <c r="AA1415" s="344"/>
      <c r="AB1415" s="344"/>
      <c r="AC1415" s="344"/>
      <c r="AD1415" s="311"/>
    </row>
    <row r="1416" spans="1:30" ht="20.100000000000001" customHeight="1">
      <c r="A1416" s="311"/>
      <c r="B1416" s="311"/>
      <c r="C1416" s="344"/>
      <c r="D1416" s="311" t="s">
        <v>2401</v>
      </c>
      <c r="E1416" s="344"/>
      <c r="F1416" s="313"/>
      <c r="G1416" s="314"/>
      <c r="H1416" s="313"/>
      <c r="I1416" s="314"/>
      <c r="J1416" s="313"/>
      <c r="K1416" s="314"/>
      <c r="L1416" s="313"/>
      <c r="M1416" s="314"/>
      <c r="N1416" s="315"/>
      <c r="O1416" s="316"/>
      <c r="P1416" s="315"/>
      <c r="Q1416" s="316"/>
      <c r="R1416" s="315"/>
      <c r="S1416" s="316"/>
      <c r="T1416" s="315"/>
      <c r="U1416" s="316"/>
      <c r="V1416" s="447"/>
      <c r="W1416" s="344"/>
      <c r="X1416" s="344"/>
      <c r="Y1416" s="344"/>
      <c r="Z1416" s="344"/>
      <c r="AA1416" s="344"/>
      <c r="AB1416" s="344"/>
      <c r="AC1416" s="344"/>
      <c r="AD1416" s="311"/>
    </row>
    <row r="1417" spans="1:30" ht="20.100000000000001" customHeight="1">
      <c r="A1417" s="311"/>
      <c r="B1417" s="311"/>
      <c r="C1417" s="344"/>
      <c r="D1417" s="311" t="s">
        <v>1885</v>
      </c>
      <c r="E1417" s="344"/>
      <c r="F1417" s="313"/>
      <c r="G1417" s="314"/>
      <c r="H1417" s="313"/>
      <c r="I1417" s="314"/>
      <c r="J1417" s="313"/>
      <c r="K1417" s="314"/>
      <c r="L1417" s="313"/>
      <c r="M1417" s="314"/>
      <c r="N1417" s="315"/>
      <c r="O1417" s="316"/>
      <c r="P1417" s="315"/>
      <c r="Q1417" s="316"/>
      <c r="R1417" s="315"/>
      <c r="S1417" s="316"/>
      <c r="T1417" s="315"/>
      <c r="U1417" s="316"/>
      <c r="V1417" s="447"/>
      <c r="W1417" s="344"/>
      <c r="X1417" s="344"/>
      <c r="Y1417" s="344"/>
      <c r="Z1417" s="344"/>
      <c r="AA1417" s="344"/>
      <c r="AB1417" s="344"/>
      <c r="AC1417" s="344"/>
      <c r="AD1417" s="311"/>
    </row>
    <row r="1418" spans="1:30" ht="20.100000000000001" customHeight="1">
      <c r="A1418" s="311"/>
      <c r="B1418" s="311"/>
      <c r="C1418" s="344"/>
      <c r="D1418" s="311" t="s">
        <v>7058</v>
      </c>
      <c r="E1418" s="344"/>
      <c r="F1418" s="313"/>
      <c r="G1418" s="314"/>
      <c r="H1418" s="313"/>
      <c r="I1418" s="314"/>
      <c r="J1418" s="313"/>
      <c r="K1418" s="314"/>
      <c r="L1418" s="313"/>
      <c r="M1418" s="314"/>
      <c r="N1418" s="315"/>
      <c r="O1418" s="316"/>
      <c r="P1418" s="315"/>
      <c r="Q1418" s="316"/>
      <c r="R1418" s="315"/>
      <c r="S1418" s="316"/>
      <c r="T1418" s="315"/>
      <c r="U1418" s="316"/>
      <c r="V1418" s="447"/>
      <c r="W1418" s="344"/>
      <c r="X1418" s="344"/>
      <c r="Y1418" s="344"/>
      <c r="Z1418" s="344"/>
      <c r="AA1418" s="344"/>
      <c r="AB1418" s="344"/>
      <c r="AC1418" s="344"/>
      <c r="AD1418" s="311"/>
    </row>
    <row r="1419" spans="1:30" ht="20.100000000000001" customHeight="1">
      <c r="A1419" s="311"/>
      <c r="B1419" s="311"/>
      <c r="C1419" s="344"/>
      <c r="D1419" s="311" t="s">
        <v>7314</v>
      </c>
      <c r="E1419" s="344"/>
      <c r="F1419" s="313"/>
      <c r="G1419" s="314"/>
      <c r="H1419" s="313"/>
      <c r="I1419" s="314"/>
      <c r="J1419" s="313"/>
      <c r="K1419" s="314"/>
      <c r="L1419" s="313"/>
      <c r="M1419" s="314"/>
      <c r="N1419" s="315"/>
      <c r="O1419" s="316"/>
      <c r="P1419" s="315"/>
      <c r="Q1419" s="316"/>
      <c r="R1419" s="315"/>
      <c r="S1419" s="316"/>
      <c r="T1419" s="315"/>
      <c r="U1419" s="316"/>
      <c r="V1419" s="447"/>
      <c r="W1419" s="344"/>
      <c r="X1419" s="344"/>
      <c r="Y1419" s="344"/>
      <c r="Z1419" s="344"/>
      <c r="AA1419" s="344"/>
      <c r="AB1419" s="344"/>
      <c r="AC1419" s="344"/>
      <c r="AD1419" s="311"/>
    </row>
    <row r="1420" spans="1:30" ht="20.100000000000001" customHeight="1">
      <c r="A1420" s="9" t="s">
        <v>6110</v>
      </c>
      <c r="B1420" s="9" t="s">
        <v>731</v>
      </c>
      <c r="C1420" s="343" t="s">
        <v>6106</v>
      </c>
      <c r="D1420" s="9" t="s">
        <v>7834</v>
      </c>
      <c r="E1420" s="343" t="s">
        <v>7203</v>
      </c>
      <c r="F1420" s="11"/>
      <c r="G1420" s="12"/>
      <c r="H1420" s="11"/>
      <c r="I1420" s="12"/>
      <c r="J1420" s="11"/>
      <c r="K1420" s="12"/>
      <c r="L1420" s="11"/>
      <c r="M1420" s="12"/>
      <c r="N1420" s="56"/>
      <c r="O1420" s="57"/>
      <c r="P1420" s="56"/>
      <c r="Q1420" s="57"/>
      <c r="R1420" s="56"/>
      <c r="S1420" s="57"/>
      <c r="T1420" s="56"/>
      <c r="U1420" s="57"/>
      <c r="V1420" s="446" t="s">
        <v>28</v>
      </c>
      <c r="W1420" s="343" t="s">
        <v>7406</v>
      </c>
      <c r="X1420" s="343" t="s">
        <v>7406</v>
      </c>
      <c r="Y1420" s="343" t="s">
        <v>7406</v>
      </c>
      <c r="Z1420" s="343" t="s">
        <v>7406</v>
      </c>
      <c r="AA1420" s="343" t="s">
        <v>7406</v>
      </c>
      <c r="AB1420" s="343" t="s">
        <v>7406</v>
      </c>
      <c r="AC1420" s="343"/>
      <c r="AD1420" s="9"/>
    </row>
    <row r="1421" spans="1:30" ht="20.100000000000001" customHeight="1">
      <c r="A1421" s="311"/>
      <c r="B1421" s="311"/>
      <c r="C1421" s="344"/>
      <c r="D1421" s="311" t="s">
        <v>7317</v>
      </c>
      <c r="E1421" s="344"/>
      <c r="F1421" s="313"/>
      <c r="G1421" s="314"/>
      <c r="H1421" s="313"/>
      <c r="I1421" s="314"/>
      <c r="J1421" s="313"/>
      <c r="K1421" s="314"/>
      <c r="L1421" s="313"/>
      <c r="M1421" s="314"/>
      <c r="N1421" s="315"/>
      <c r="O1421" s="316"/>
      <c r="P1421" s="315"/>
      <c r="Q1421" s="316"/>
      <c r="R1421" s="315"/>
      <c r="S1421" s="316"/>
      <c r="T1421" s="315"/>
      <c r="U1421" s="316"/>
      <c r="V1421" s="447"/>
      <c r="W1421" s="344"/>
      <c r="X1421" s="344"/>
      <c r="Y1421" s="344"/>
      <c r="Z1421" s="344"/>
      <c r="AA1421" s="344"/>
      <c r="AB1421" s="344"/>
      <c r="AC1421" s="344"/>
      <c r="AD1421" s="311"/>
    </row>
    <row r="1422" spans="1:30" ht="20.100000000000001" customHeight="1">
      <c r="A1422" s="311"/>
      <c r="B1422" s="311"/>
      <c r="C1422" s="344"/>
      <c r="D1422" s="311" t="s">
        <v>2400</v>
      </c>
      <c r="E1422" s="344"/>
      <c r="F1422" s="313"/>
      <c r="G1422" s="314"/>
      <c r="H1422" s="313"/>
      <c r="I1422" s="314"/>
      <c r="J1422" s="313"/>
      <c r="K1422" s="314"/>
      <c r="L1422" s="313"/>
      <c r="M1422" s="314"/>
      <c r="N1422" s="315"/>
      <c r="O1422" s="316"/>
      <c r="P1422" s="315"/>
      <c r="Q1422" s="316"/>
      <c r="R1422" s="315"/>
      <c r="S1422" s="316"/>
      <c r="T1422" s="315"/>
      <c r="U1422" s="316"/>
      <c r="V1422" s="447"/>
      <c r="W1422" s="344"/>
      <c r="X1422" s="344"/>
      <c r="Y1422" s="344"/>
      <c r="Z1422" s="344"/>
      <c r="AA1422" s="344"/>
      <c r="AB1422" s="344"/>
      <c r="AC1422" s="344"/>
      <c r="AD1422" s="311"/>
    </row>
    <row r="1423" spans="1:30" ht="20.100000000000001" customHeight="1">
      <c r="A1423" s="311"/>
      <c r="B1423" s="311"/>
      <c r="C1423" s="344"/>
      <c r="D1423" s="311" t="s">
        <v>2401</v>
      </c>
      <c r="E1423" s="344"/>
      <c r="F1423" s="313"/>
      <c r="G1423" s="314"/>
      <c r="H1423" s="313"/>
      <c r="I1423" s="314"/>
      <c r="J1423" s="313"/>
      <c r="K1423" s="314"/>
      <c r="L1423" s="313"/>
      <c r="M1423" s="314"/>
      <c r="N1423" s="315"/>
      <c r="O1423" s="316"/>
      <c r="P1423" s="315"/>
      <c r="Q1423" s="316"/>
      <c r="R1423" s="315"/>
      <c r="S1423" s="316"/>
      <c r="T1423" s="315"/>
      <c r="U1423" s="316"/>
      <c r="V1423" s="447"/>
      <c r="W1423" s="344"/>
      <c r="X1423" s="344"/>
      <c r="Y1423" s="344"/>
      <c r="Z1423" s="344"/>
      <c r="AA1423" s="344"/>
      <c r="AB1423" s="344"/>
      <c r="AC1423" s="344"/>
      <c r="AD1423" s="311"/>
    </row>
    <row r="1424" spans="1:30" ht="20.100000000000001" customHeight="1">
      <c r="A1424" s="311"/>
      <c r="B1424" s="311"/>
      <c r="C1424" s="344"/>
      <c r="D1424" s="311" t="s">
        <v>1885</v>
      </c>
      <c r="E1424" s="344"/>
      <c r="F1424" s="313"/>
      <c r="G1424" s="314"/>
      <c r="H1424" s="313"/>
      <c r="I1424" s="314"/>
      <c r="J1424" s="313"/>
      <c r="K1424" s="314"/>
      <c r="L1424" s="313"/>
      <c r="M1424" s="314"/>
      <c r="N1424" s="315"/>
      <c r="O1424" s="316"/>
      <c r="P1424" s="315"/>
      <c r="Q1424" s="316"/>
      <c r="R1424" s="315"/>
      <c r="S1424" s="316"/>
      <c r="T1424" s="315"/>
      <c r="U1424" s="316"/>
      <c r="V1424" s="447"/>
      <c r="W1424" s="344"/>
      <c r="X1424" s="344"/>
      <c r="Y1424" s="344"/>
      <c r="Z1424" s="344"/>
      <c r="AA1424" s="344"/>
      <c r="AB1424" s="344"/>
      <c r="AC1424" s="344"/>
      <c r="AD1424" s="311"/>
    </row>
    <row r="1425" spans="1:30" ht="20.100000000000001" customHeight="1">
      <c r="A1425" s="311"/>
      <c r="B1425" s="311"/>
      <c r="C1425" s="344"/>
      <c r="D1425" s="311" t="s">
        <v>7058</v>
      </c>
      <c r="E1425" s="344"/>
      <c r="F1425" s="313"/>
      <c r="G1425" s="314"/>
      <c r="H1425" s="313"/>
      <c r="I1425" s="314"/>
      <c r="J1425" s="313"/>
      <c r="K1425" s="314"/>
      <c r="L1425" s="313"/>
      <c r="M1425" s="314"/>
      <c r="N1425" s="315"/>
      <c r="O1425" s="316"/>
      <c r="P1425" s="315"/>
      <c r="Q1425" s="316"/>
      <c r="R1425" s="315"/>
      <c r="S1425" s="316"/>
      <c r="T1425" s="315"/>
      <c r="U1425" s="316"/>
      <c r="V1425" s="447"/>
      <c r="W1425" s="344"/>
      <c r="X1425" s="344"/>
      <c r="Y1425" s="344"/>
      <c r="Z1425" s="344"/>
      <c r="AA1425" s="344"/>
      <c r="AB1425" s="344"/>
      <c r="AC1425" s="344"/>
      <c r="AD1425" s="311"/>
    </row>
    <row r="1426" spans="1:30" ht="20.100000000000001" customHeight="1">
      <c r="A1426" s="311"/>
      <c r="B1426" s="311"/>
      <c r="C1426" s="344"/>
      <c r="D1426" s="311" t="s">
        <v>7314</v>
      </c>
      <c r="E1426" s="344"/>
      <c r="F1426" s="313"/>
      <c r="G1426" s="314"/>
      <c r="H1426" s="313"/>
      <c r="I1426" s="314"/>
      <c r="J1426" s="313"/>
      <c r="K1426" s="314"/>
      <c r="L1426" s="313"/>
      <c r="M1426" s="314"/>
      <c r="N1426" s="315"/>
      <c r="O1426" s="316"/>
      <c r="P1426" s="315"/>
      <c r="Q1426" s="316"/>
      <c r="R1426" s="315"/>
      <c r="S1426" s="316"/>
      <c r="T1426" s="315"/>
      <c r="U1426" s="316"/>
      <c r="V1426" s="447"/>
      <c r="W1426" s="344"/>
      <c r="X1426" s="344"/>
      <c r="Y1426" s="344"/>
      <c r="Z1426" s="344"/>
      <c r="AA1426" s="344"/>
      <c r="AB1426" s="344"/>
      <c r="AC1426" s="344"/>
      <c r="AD1426" s="311"/>
    </row>
    <row r="1427" spans="1:30" ht="20.100000000000001" customHeight="1">
      <c r="A1427" s="328" t="s">
        <v>6111</v>
      </c>
      <c r="B1427" s="328" t="s">
        <v>732</v>
      </c>
      <c r="C1427" s="329" t="s">
        <v>6112</v>
      </c>
      <c r="D1427" s="147"/>
      <c r="E1427" s="329"/>
      <c r="F1427" s="330">
        <v>1</v>
      </c>
      <c r="G1427" s="331">
        <v>100</v>
      </c>
      <c r="H1427" s="330">
        <v>2</v>
      </c>
      <c r="I1427" s="331">
        <v>100</v>
      </c>
      <c r="J1427" s="330">
        <v>2</v>
      </c>
      <c r="K1427" s="331">
        <v>100</v>
      </c>
      <c r="L1427" s="330">
        <v>2</v>
      </c>
      <c r="M1427" s="331">
        <v>100</v>
      </c>
      <c r="N1427" s="332">
        <v>2</v>
      </c>
      <c r="O1427" s="333">
        <v>100</v>
      </c>
      <c r="P1427" s="332">
        <v>2</v>
      </c>
      <c r="Q1427" s="333">
        <v>100</v>
      </c>
      <c r="R1427" s="332">
        <v>7</v>
      </c>
      <c r="S1427" s="333">
        <v>100</v>
      </c>
      <c r="T1427" s="332"/>
      <c r="U1427" s="333"/>
      <c r="V1427" s="329" t="s">
        <v>28</v>
      </c>
      <c r="W1427" s="329" t="s">
        <v>7406</v>
      </c>
      <c r="X1427" s="329" t="s">
        <v>7406</v>
      </c>
      <c r="Y1427" s="329" t="s">
        <v>7406</v>
      </c>
      <c r="Z1427" s="329" t="s">
        <v>7406</v>
      </c>
      <c r="AA1427" s="329" t="s">
        <v>7406</v>
      </c>
      <c r="AB1427" s="329" t="s">
        <v>7406</v>
      </c>
      <c r="AC1427" s="329"/>
      <c r="AD1427" s="328"/>
    </row>
    <row r="1428" spans="1:30" ht="20.100000000000001" customHeight="1">
      <c r="A1428" s="311" t="s">
        <v>6113</v>
      </c>
      <c r="B1428" s="311" t="s">
        <v>733</v>
      </c>
      <c r="C1428" s="344" t="s">
        <v>7746</v>
      </c>
      <c r="D1428" s="120" t="s">
        <v>1478</v>
      </c>
      <c r="E1428" s="344" t="s">
        <v>7309</v>
      </c>
      <c r="F1428" s="313">
        <v>85</v>
      </c>
      <c r="G1428" s="314">
        <v>10.559006211180124</v>
      </c>
      <c r="H1428" s="313">
        <v>94</v>
      </c>
      <c r="I1428" s="314">
        <v>11.19047619047619</v>
      </c>
      <c r="J1428" s="313">
        <v>89</v>
      </c>
      <c r="K1428" s="314">
        <v>10.194730813287514</v>
      </c>
      <c r="L1428" s="313">
        <v>71</v>
      </c>
      <c r="M1428" s="314">
        <v>8.2558139534883725</v>
      </c>
      <c r="N1428" s="315">
        <v>49</v>
      </c>
      <c r="O1428" s="316">
        <v>5.6516724336793542</v>
      </c>
      <c r="P1428" s="315">
        <v>48</v>
      </c>
      <c r="Q1428" s="316">
        <v>5.6872037914691944</v>
      </c>
      <c r="R1428" s="315">
        <v>39</v>
      </c>
      <c r="S1428" s="316">
        <v>4.5348837209302326</v>
      </c>
      <c r="T1428" s="315"/>
      <c r="U1428" s="316"/>
      <c r="V1428" s="447" t="s">
        <v>28</v>
      </c>
      <c r="W1428" s="344" t="s">
        <v>7406</v>
      </c>
      <c r="X1428" s="344" t="s">
        <v>7406</v>
      </c>
      <c r="Y1428" s="344" t="s">
        <v>7406</v>
      </c>
      <c r="Z1428" s="344" t="s">
        <v>7406</v>
      </c>
      <c r="AA1428" s="344" t="s">
        <v>7406</v>
      </c>
      <c r="AB1428" s="344" t="s">
        <v>7406</v>
      </c>
      <c r="AC1428" s="344"/>
      <c r="AD1428" s="311"/>
    </row>
    <row r="1429" spans="1:30" ht="20.100000000000001" customHeight="1">
      <c r="A1429" s="311"/>
      <c r="B1429" s="311"/>
      <c r="C1429" s="344"/>
      <c r="D1429" s="120" t="s">
        <v>1479</v>
      </c>
      <c r="E1429" s="344"/>
      <c r="F1429" s="313">
        <v>12</v>
      </c>
      <c r="G1429" s="314">
        <v>1.4906832298136645</v>
      </c>
      <c r="H1429" s="313">
        <v>14</v>
      </c>
      <c r="I1429" s="314">
        <v>1.6666666666666667</v>
      </c>
      <c r="J1429" s="313">
        <v>17</v>
      </c>
      <c r="K1429" s="314">
        <v>1.9473081328751431</v>
      </c>
      <c r="L1429" s="313">
        <v>19</v>
      </c>
      <c r="M1429" s="314">
        <v>2.2093023255813953</v>
      </c>
      <c r="N1429" s="315">
        <v>15</v>
      </c>
      <c r="O1429" s="316">
        <v>1.7301038062283738</v>
      </c>
      <c r="P1429" s="315">
        <v>16</v>
      </c>
      <c r="Q1429" s="316">
        <v>1.8957345971563981</v>
      </c>
      <c r="R1429" s="315">
        <v>14</v>
      </c>
      <c r="S1429" s="316">
        <v>1.6279069767441861</v>
      </c>
      <c r="T1429" s="315"/>
      <c r="U1429" s="316"/>
      <c r="V1429" s="447"/>
      <c r="W1429" s="344"/>
      <c r="X1429" s="344"/>
      <c r="Y1429" s="344"/>
      <c r="Z1429" s="344"/>
      <c r="AA1429" s="344"/>
      <c r="AB1429" s="344"/>
      <c r="AC1429" s="344"/>
      <c r="AD1429" s="311"/>
    </row>
    <row r="1430" spans="1:30" ht="20.100000000000001" customHeight="1">
      <c r="A1430" s="311"/>
      <c r="B1430" s="311"/>
      <c r="C1430" s="344"/>
      <c r="D1430" s="120" t="s">
        <v>1480</v>
      </c>
      <c r="E1430" s="344"/>
      <c r="F1430" s="313">
        <v>3</v>
      </c>
      <c r="G1430" s="314">
        <v>0.37267080745341613</v>
      </c>
      <c r="H1430" s="313">
        <v>8</v>
      </c>
      <c r="I1430" s="314">
        <v>0.95238095238095233</v>
      </c>
      <c r="J1430" s="313">
        <v>4</v>
      </c>
      <c r="K1430" s="314">
        <v>0.45819014891179838</v>
      </c>
      <c r="L1430" s="313">
        <v>10</v>
      </c>
      <c r="M1430" s="314">
        <v>1.1627906976744187</v>
      </c>
      <c r="N1430" s="315">
        <v>11</v>
      </c>
      <c r="O1430" s="316">
        <v>1.2687427912341407</v>
      </c>
      <c r="P1430" s="315">
        <v>10</v>
      </c>
      <c r="Q1430" s="316">
        <v>1.1848341232227488</v>
      </c>
      <c r="R1430" s="315">
        <v>13</v>
      </c>
      <c r="S1430" s="316">
        <v>1.5116279069767442</v>
      </c>
      <c r="T1430" s="315"/>
      <c r="U1430" s="316"/>
      <c r="V1430" s="447"/>
      <c r="W1430" s="344"/>
      <c r="X1430" s="344"/>
      <c r="Y1430" s="344"/>
      <c r="Z1430" s="344"/>
      <c r="AA1430" s="344"/>
      <c r="AB1430" s="344"/>
      <c r="AC1430" s="344"/>
      <c r="AD1430" s="311"/>
    </row>
    <row r="1431" spans="1:30" ht="20.100000000000001" customHeight="1">
      <c r="A1431" s="311"/>
      <c r="B1431" s="311"/>
      <c r="C1431" s="344"/>
      <c r="D1431" s="120" t="s">
        <v>1481</v>
      </c>
      <c r="E1431" s="344"/>
      <c r="F1431" s="313">
        <v>1</v>
      </c>
      <c r="G1431" s="314">
        <v>0.12422360248447205</v>
      </c>
      <c r="H1431" s="313">
        <v>1</v>
      </c>
      <c r="I1431" s="314">
        <v>0.11904761904761904</v>
      </c>
      <c r="J1431" s="313">
        <v>2</v>
      </c>
      <c r="K1431" s="314">
        <v>0.22909507445589919</v>
      </c>
      <c r="L1431" s="313">
        <v>1</v>
      </c>
      <c r="M1431" s="314">
        <v>0.11627906976744186</v>
      </c>
      <c r="N1431" s="315">
        <v>1</v>
      </c>
      <c r="O1431" s="316">
        <v>0.11534025374855825</v>
      </c>
      <c r="P1431" s="315">
        <v>1</v>
      </c>
      <c r="Q1431" s="316">
        <v>0.11848341232227488</v>
      </c>
      <c r="R1431" s="315">
        <v>1</v>
      </c>
      <c r="S1431" s="316">
        <v>0.11627906976744186</v>
      </c>
      <c r="T1431" s="315"/>
      <c r="U1431" s="316"/>
      <c r="V1431" s="447"/>
      <c r="W1431" s="344"/>
      <c r="X1431" s="344"/>
      <c r="Y1431" s="344"/>
      <c r="Z1431" s="344"/>
      <c r="AA1431" s="344"/>
      <c r="AB1431" s="344"/>
      <c r="AC1431" s="344"/>
      <c r="AD1431" s="311"/>
    </row>
    <row r="1432" spans="1:30" ht="20.100000000000001" customHeight="1">
      <c r="A1432" s="311"/>
      <c r="B1432" s="311"/>
      <c r="C1432" s="344"/>
      <c r="D1432" s="120" t="s">
        <v>1482</v>
      </c>
      <c r="E1432" s="344"/>
      <c r="F1432" s="313">
        <v>29</v>
      </c>
      <c r="G1432" s="314">
        <v>3.6024844720496896</v>
      </c>
      <c r="H1432" s="313">
        <v>28</v>
      </c>
      <c r="I1432" s="314">
        <v>3.3333333333333335</v>
      </c>
      <c r="J1432" s="313">
        <v>28</v>
      </c>
      <c r="K1432" s="314">
        <v>3.2073310423825889</v>
      </c>
      <c r="L1432" s="313">
        <v>23</v>
      </c>
      <c r="M1432" s="314">
        <v>2.6744186046511627</v>
      </c>
      <c r="N1432" s="315">
        <v>19</v>
      </c>
      <c r="O1432" s="316">
        <v>2.1914648212226067</v>
      </c>
      <c r="P1432" s="315">
        <v>13</v>
      </c>
      <c r="Q1432" s="316">
        <v>1.5402843601895735</v>
      </c>
      <c r="R1432" s="315">
        <v>11</v>
      </c>
      <c r="S1432" s="316">
        <v>1.2790697674418605</v>
      </c>
      <c r="T1432" s="315"/>
      <c r="U1432" s="316"/>
      <c r="V1432" s="447"/>
      <c r="W1432" s="344"/>
      <c r="X1432" s="344"/>
      <c r="Y1432" s="344"/>
      <c r="Z1432" s="344"/>
      <c r="AA1432" s="344"/>
      <c r="AB1432" s="344"/>
      <c r="AC1432" s="344"/>
      <c r="AD1432" s="311"/>
    </row>
    <row r="1433" spans="1:30" ht="20.100000000000001" customHeight="1">
      <c r="A1433" s="311"/>
      <c r="B1433" s="311"/>
      <c r="C1433" s="344"/>
      <c r="D1433" s="120" t="s">
        <v>1483</v>
      </c>
      <c r="E1433" s="344"/>
      <c r="F1433" s="313">
        <v>5</v>
      </c>
      <c r="G1433" s="314">
        <v>0.6211180124223602</v>
      </c>
      <c r="H1433" s="313">
        <v>4</v>
      </c>
      <c r="I1433" s="314">
        <v>0.47619047619047616</v>
      </c>
      <c r="J1433" s="313">
        <v>9</v>
      </c>
      <c r="K1433" s="314">
        <v>1.0309278350515463</v>
      </c>
      <c r="L1433" s="313">
        <v>13</v>
      </c>
      <c r="M1433" s="314">
        <v>1.5116279069767442</v>
      </c>
      <c r="N1433" s="315">
        <v>5</v>
      </c>
      <c r="O1433" s="316">
        <v>0.57670126874279126</v>
      </c>
      <c r="P1433" s="315">
        <v>6</v>
      </c>
      <c r="Q1433" s="316">
        <v>0.7109004739336493</v>
      </c>
      <c r="R1433" s="315">
        <v>10</v>
      </c>
      <c r="S1433" s="316">
        <v>1.1627906976744187</v>
      </c>
      <c r="T1433" s="315"/>
      <c r="U1433" s="316"/>
      <c r="V1433" s="447"/>
      <c r="W1433" s="344"/>
      <c r="X1433" s="344"/>
      <c r="Y1433" s="344"/>
      <c r="Z1433" s="344"/>
      <c r="AA1433" s="344"/>
      <c r="AB1433" s="344"/>
      <c r="AC1433" s="344"/>
      <c r="AD1433" s="311"/>
    </row>
    <row r="1434" spans="1:30" ht="20.100000000000001" customHeight="1">
      <c r="A1434" s="311"/>
      <c r="B1434" s="311"/>
      <c r="C1434" s="344"/>
      <c r="D1434" s="120" t="s">
        <v>1484</v>
      </c>
      <c r="E1434" s="344"/>
      <c r="F1434" s="313">
        <v>2</v>
      </c>
      <c r="G1434" s="314">
        <v>0.2484472049689441</v>
      </c>
      <c r="H1434" s="313">
        <v>2</v>
      </c>
      <c r="I1434" s="314">
        <v>0.23809523809523808</v>
      </c>
      <c r="J1434" s="313">
        <v>1</v>
      </c>
      <c r="K1434" s="314">
        <v>0.11454753722794959</v>
      </c>
      <c r="L1434" s="313">
        <v>3</v>
      </c>
      <c r="M1434" s="314">
        <v>0.34883720930232559</v>
      </c>
      <c r="N1434" s="315">
        <v>1</v>
      </c>
      <c r="O1434" s="316">
        <v>0.11534025374855825</v>
      </c>
      <c r="P1434" s="315">
        <v>4</v>
      </c>
      <c r="Q1434" s="316">
        <v>0.47393364928909953</v>
      </c>
      <c r="R1434" s="315">
        <v>4</v>
      </c>
      <c r="S1434" s="316">
        <v>0.46511627906976744</v>
      </c>
      <c r="T1434" s="315"/>
      <c r="U1434" s="316"/>
      <c r="V1434" s="447"/>
      <c r="W1434" s="344"/>
      <c r="X1434" s="344"/>
      <c r="Y1434" s="344"/>
      <c r="Z1434" s="344"/>
      <c r="AA1434" s="344"/>
      <c r="AB1434" s="344"/>
      <c r="AC1434" s="344"/>
      <c r="AD1434" s="311"/>
    </row>
    <row r="1435" spans="1:30" ht="20.100000000000001" customHeight="1">
      <c r="A1435" s="311"/>
      <c r="B1435" s="311"/>
      <c r="C1435" s="344"/>
      <c r="D1435" s="120" t="s">
        <v>1912</v>
      </c>
      <c r="E1435" s="344"/>
      <c r="F1435" s="313"/>
      <c r="G1435" s="314"/>
      <c r="H1435" s="313"/>
      <c r="I1435" s="314"/>
      <c r="J1435" s="313"/>
      <c r="K1435" s="314"/>
      <c r="L1435" s="313"/>
      <c r="M1435" s="314"/>
      <c r="N1435" s="315"/>
      <c r="O1435" s="316"/>
      <c r="P1435" s="315"/>
      <c r="Q1435" s="316"/>
      <c r="R1435" s="315"/>
      <c r="S1435" s="316"/>
      <c r="T1435" s="315"/>
      <c r="U1435" s="316"/>
      <c r="V1435" s="447"/>
      <c r="W1435" s="344"/>
      <c r="X1435" s="344"/>
      <c r="Y1435" s="344"/>
      <c r="Z1435" s="344"/>
      <c r="AA1435" s="344"/>
      <c r="AB1435" s="344"/>
      <c r="AC1435" s="344"/>
      <c r="AD1435" s="311"/>
    </row>
    <row r="1436" spans="1:30" ht="20.100000000000001" customHeight="1">
      <c r="A1436" s="311"/>
      <c r="B1436" s="311"/>
      <c r="C1436" s="344"/>
      <c r="D1436" s="120" t="s">
        <v>7836</v>
      </c>
      <c r="E1436" s="344"/>
      <c r="F1436" s="313">
        <v>668</v>
      </c>
      <c r="G1436" s="314">
        <v>82.981366459627324</v>
      </c>
      <c r="H1436" s="313">
        <v>689</v>
      </c>
      <c r="I1436" s="314">
        <v>82.023809523809518</v>
      </c>
      <c r="J1436" s="313">
        <v>723</v>
      </c>
      <c r="K1436" s="314">
        <v>82.817869415807564</v>
      </c>
      <c r="L1436" s="313">
        <v>720</v>
      </c>
      <c r="M1436" s="314">
        <v>83.720930232558146</v>
      </c>
      <c r="N1436" s="315">
        <v>766</v>
      </c>
      <c r="O1436" s="316">
        <v>88.350634371395614</v>
      </c>
      <c r="P1436" s="315">
        <v>746</v>
      </c>
      <c r="Q1436" s="316">
        <v>88.388625592417057</v>
      </c>
      <c r="R1436" s="315">
        <v>768</v>
      </c>
      <c r="S1436" s="316">
        <v>89.302325581395351</v>
      </c>
      <c r="T1436" s="315"/>
      <c r="U1436" s="316"/>
      <c r="V1436" s="447"/>
      <c r="W1436" s="344"/>
      <c r="X1436" s="344"/>
      <c r="Y1436" s="344"/>
      <c r="Z1436" s="344"/>
      <c r="AA1436" s="344"/>
      <c r="AB1436" s="344"/>
      <c r="AC1436" s="344"/>
      <c r="AD1436" s="311"/>
    </row>
    <row r="1437" spans="1:30" ht="20.100000000000001" customHeight="1">
      <c r="A1437" s="311"/>
      <c r="B1437" s="311"/>
      <c r="C1437" s="344"/>
      <c r="D1437" s="85" t="s">
        <v>1959</v>
      </c>
      <c r="E1437" s="344"/>
      <c r="F1437" s="313"/>
      <c r="G1437" s="314"/>
      <c r="H1437" s="313"/>
      <c r="I1437" s="314"/>
      <c r="J1437" s="313"/>
      <c r="K1437" s="314"/>
      <c r="L1437" s="313"/>
      <c r="M1437" s="314"/>
      <c r="N1437" s="315"/>
      <c r="O1437" s="316"/>
      <c r="P1437" s="315"/>
      <c r="Q1437" s="316"/>
      <c r="R1437" s="315"/>
      <c r="S1437" s="316"/>
      <c r="T1437" s="315"/>
      <c r="U1437" s="316"/>
      <c r="V1437" s="447"/>
      <c r="W1437" s="344"/>
      <c r="X1437" s="344"/>
      <c r="Y1437" s="344"/>
      <c r="Z1437" s="344"/>
      <c r="AA1437" s="344"/>
      <c r="AB1437" s="344"/>
      <c r="AC1437" s="344"/>
      <c r="AD1437" s="311"/>
    </row>
    <row r="1438" spans="1:30" ht="20.100000000000001" customHeight="1">
      <c r="A1438" s="311"/>
      <c r="B1438" s="311"/>
      <c r="C1438" s="344"/>
      <c r="D1438" s="85" t="s">
        <v>1960</v>
      </c>
      <c r="E1438" s="344"/>
      <c r="F1438" s="313"/>
      <c r="G1438" s="314"/>
      <c r="H1438" s="313"/>
      <c r="I1438" s="314"/>
      <c r="J1438" s="313"/>
      <c r="K1438" s="314"/>
      <c r="L1438" s="313"/>
      <c r="M1438" s="314"/>
      <c r="N1438" s="315"/>
      <c r="O1438" s="316"/>
      <c r="P1438" s="315"/>
      <c r="Q1438" s="316"/>
      <c r="R1438" s="315"/>
      <c r="S1438" s="316"/>
      <c r="T1438" s="315"/>
      <c r="U1438" s="316"/>
      <c r="V1438" s="447"/>
      <c r="W1438" s="344"/>
      <c r="X1438" s="344"/>
      <c r="Y1438" s="344"/>
      <c r="Z1438" s="344"/>
      <c r="AA1438" s="344"/>
      <c r="AB1438" s="344"/>
      <c r="AC1438" s="344"/>
      <c r="AD1438" s="311"/>
    </row>
    <row r="1439" spans="1:30" ht="20.100000000000001" customHeight="1">
      <c r="A1439" s="9" t="s">
        <v>6114</v>
      </c>
      <c r="B1439" s="9" t="s">
        <v>734</v>
      </c>
      <c r="C1439" s="343" t="s">
        <v>7746</v>
      </c>
      <c r="D1439" s="119" t="s">
        <v>1478</v>
      </c>
      <c r="E1439" s="343" t="s">
        <v>7309</v>
      </c>
      <c r="F1439" s="11">
        <v>3</v>
      </c>
      <c r="G1439" s="12">
        <v>3.0303030303030303</v>
      </c>
      <c r="H1439" s="11">
        <v>3</v>
      </c>
      <c r="I1439" s="12">
        <v>2.7777777777777777</v>
      </c>
      <c r="J1439" s="11">
        <v>5</v>
      </c>
      <c r="K1439" s="12">
        <v>4.6728971962616823</v>
      </c>
      <c r="L1439" s="11">
        <v>7</v>
      </c>
      <c r="M1439" s="12">
        <v>7.4468085106382977</v>
      </c>
      <c r="N1439" s="56">
        <v>2</v>
      </c>
      <c r="O1439" s="57">
        <v>3.3333333333333335</v>
      </c>
      <c r="P1439" s="56">
        <v>4</v>
      </c>
      <c r="Q1439" s="57">
        <v>6.0606060606060606</v>
      </c>
      <c r="R1439" s="56">
        <v>3</v>
      </c>
      <c r="S1439" s="57">
        <v>5.4545454545454541</v>
      </c>
      <c r="T1439" s="56"/>
      <c r="U1439" s="57"/>
      <c r="V1439" s="446" t="s">
        <v>28</v>
      </c>
      <c r="W1439" s="343" t="s">
        <v>7406</v>
      </c>
      <c r="X1439" s="343" t="s">
        <v>7406</v>
      </c>
      <c r="Y1439" s="343" t="s">
        <v>7406</v>
      </c>
      <c r="Z1439" s="343" t="s">
        <v>7406</v>
      </c>
      <c r="AA1439" s="343" t="s">
        <v>7406</v>
      </c>
      <c r="AB1439" s="343" t="s">
        <v>7406</v>
      </c>
      <c r="AC1439" s="343"/>
      <c r="AD1439" s="9"/>
    </row>
    <row r="1440" spans="1:30" ht="20.100000000000001" customHeight="1">
      <c r="A1440" s="311"/>
      <c r="B1440" s="311"/>
      <c r="C1440" s="344"/>
      <c r="D1440" s="120" t="s">
        <v>1479</v>
      </c>
      <c r="E1440" s="344"/>
      <c r="F1440" s="313">
        <v>57</v>
      </c>
      <c r="G1440" s="314">
        <v>57.575757575757578</v>
      </c>
      <c r="H1440" s="313">
        <v>66</v>
      </c>
      <c r="I1440" s="314">
        <v>61.111111111111114</v>
      </c>
      <c r="J1440" s="313">
        <v>57</v>
      </c>
      <c r="K1440" s="314">
        <v>53.271028037383175</v>
      </c>
      <c r="L1440" s="313">
        <v>47</v>
      </c>
      <c r="M1440" s="314">
        <v>50</v>
      </c>
      <c r="N1440" s="315">
        <v>30</v>
      </c>
      <c r="O1440" s="316">
        <v>50</v>
      </c>
      <c r="P1440" s="315">
        <v>33</v>
      </c>
      <c r="Q1440" s="316">
        <v>50</v>
      </c>
      <c r="R1440" s="315">
        <v>28</v>
      </c>
      <c r="S1440" s="316">
        <v>50.909090909090907</v>
      </c>
      <c r="T1440" s="315"/>
      <c r="U1440" s="316"/>
      <c r="V1440" s="447"/>
      <c r="W1440" s="344"/>
      <c r="X1440" s="344"/>
      <c r="Y1440" s="344"/>
      <c r="Z1440" s="344"/>
      <c r="AA1440" s="344"/>
      <c r="AB1440" s="344"/>
      <c r="AC1440" s="344"/>
      <c r="AD1440" s="311"/>
    </row>
    <row r="1441" spans="1:30" ht="20.100000000000001" customHeight="1">
      <c r="A1441" s="311"/>
      <c r="B1441" s="311"/>
      <c r="C1441" s="344"/>
      <c r="D1441" s="120" t="s">
        <v>1480</v>
      </c>
      <c r="E1441" s="344"/>
      <c r="F1441" s="313">
        <v>12</v>
      </c>
      <c r="G1441" s="314">
        <v>12.121212121212121</v>
      </c>
      <c r="H1441" s="313">
        <v>8</v>
      </c>
      <c r="I1441" s="314">
        <v>7.4074074074074074</v>
      </c>
      <c r="J1441" s="313">
        <v>12</v>
      </c>
      <c r="K1441" s="314">
        <v>11.214953271028037</v>
      </c>
      <c r="L1441" s="313">
        <v>11</v>
      </c>
      <c r="M1441" s="314">
        <v>11.702127659574469</v>
      </c>
      <c r="N1441" s="315">
        <v>11</v>
      </c>
      <c r="O1441" s="316">
        <v>18.333333333333332</v>
      </c>
      <c r="P1441" s="315">
        <v>11</v>
      </c>
      <c r="Q1441" s="316">
        <v>16.666666666666668</v>
      </c>
      <c r="R1441" s="315">
        <v>6</v>
      </c>
      <c r="S1441" s="316">
        <v>10.909090909090908</v>
      </c>
      <c r="T1441" s="315"/>
      <c r="U1441" s="316"/>
      <c r="V1441" s="447"/>
      <c r="W1441" s="344"/>
      <c r="X1441" s="344"/>
      <c r="Y1441" s="344"/>
      <c r="Z1441" s="344"/>
      <c r="AA1441" s="344"/>
      <c r="AB1441" s="344"/>
      <c r="AC1441" s="344"/>
      <c r="AD1441" s="311"/>
    </row>
    <row r="1442" spans="1:30" ht="20.100000000000001" customHeight="1">
      <c r="A1442" s="311"/>
      <c r="B1442" s="311"/>
      <c r="C1442" s="344"/>
      <c r="D1442" s="120" t="s">
        <v>1481</v>
      </c>
      <c r="E1442" s="344"/>
      <c r="F1442" s="313">
        <v>1</v>
      </c>
      <c r="G1442" s="314">
        <v>1.0101010101010102</v>
      </c>
      <c r="H1442" s="313">
        <v>1</v>
      </c>
      <c r="I1442" s="314">
        <v>0.92592592592592593</v>
      </c>
      <c r="J1442" s="313">
        <v>3</v>
      </c>
      <c r="K1442" s="314">
        <v>2.8037383177570092</v>
      </c>
      <c r="L1442" s="313"/>
      <c r="M1442" s="314"/>
      <c r="N1442" s="315">
        <v>1</v>
      </c>
      <c r="O1442" s="316">
        <v>1.6666666666666667</v>
      </c>
      <c r="P1442" s="315"/>
      <c r="Q1442" s="316"/>
      <c r="R1442" s="315">
        <v>1</v>
      </c>
      <c r="S1442" s="316">
        <v>1.8181818181818181</v>
      </c>
      <c r="T1442" s="315"/>
      <c r="U1442" s="316"/>
      <c r="V1442" s="447"/>
      <c r="W1442" s="344"/>
      <c r="X1442" s="344"/>
      <c r="Y1442" s="344"/>
      <c r="Z1442" s="344"/>
      <c r="AA1442" s="344"/>
      <c r="AB1442" s="344"/>
      <c r="AC1442" s="344"/>
      <c r="AD1442" s="311"/>
    </row>
    <row r="1443" spans="1:30" ht="20.100000000000001" customHeight="1">
      <c r="A1443" s="311"/>
      <c r="B1443" s="311"/>
      <c r="C1443" s="344"/>
      <c r="D1443" s="120" t="s">
        <v>1482</v>
      </c>
      <c r="E1443" s="344"/>
      <c r="F1443" s="313">
        <v>10</v>
      </c>
      <c r="G1443" s="314">
        <v>10.1010101010101</v>
      </c>
      <c r="H1443" s="313">
        <v>17</v>
      </c>
      <c r="I1443" s="314">
        <v>15.74074074074074</v>
      </c>
      <c r="J1443" s="313">
        <v>16</v>
      </c>
      <c r="K1443" s="314">
        <v>14.953271028037383</v>
      </c>
      <c r="L1443" s="313">
        <v>16</v>
      </c>
      <c r="M1443" s="314">
        <v>17.021276595744681</v>
      </c>
      <c r="N1443" s="315">
        <v>11</v>
      </c>
      <c r="O1443" s="316">
        <v>18.333333333333332</v>
      </c>
      <c r="P1443" s="315">
        <v>11</v>
      </c>
      <c r="Q1443" s="316">
        <v>16.666666666666668</v>
      </c>
      <c r="R1443" s="315">
        <v>10</v>
      </c>
      <c r="S1443" s="316">
        <v>18.181818181818183</v>
      </c>
      <c r="T1443" s="315"/>
      <c r="U1443" s="316"/>
      <c r="V1443" s="447"/>
      <c r="W1443" s="344"/>
      <c r="X1443" s="344"/>
      <c r="Y1443" s="344"/>
      <c r="Z1443" s="344"/>
      <c r="AA1443" s="344"/>
      <c r="AB1443" s="344"/>
      <c r="AC1443" s="344"/>
      <c r="AD1443" s="311"/>
    </row>
    <row r="1444" spans="1:30" ht="20.100000000000001" customHeight="1">
      <c r="A1444" s="311"/>
      <c r="B1444" s="311"/>
      <c r="C1444" s="344"/>
      <c r="D1444" s="120" t="s">
        <v>1483</v>
      </c>
      <c r="E1444" s="344"/>
      <c r="F1444" s="313">
        <v>15</v>
      </c>
      <c r="G1444" s="314">
        <v>15.151515151515152</v>
      </c>
      <c r="H1444" s="313">
        <v>13</v>
      </c>
      <c r="I1444" s="314">
        <v>12.037037037037036</v>
      </c>
      <c r="J1444" s="313">
        <v>13</v>
      </c>
      <c r="K1444" s="314">
        <v>12.149532710280374</v>
      </c>
      <c r="L1444" s="313">
        <v>12</v>
      </c>
      <c r="M1444" s="314">
        <v>12.76595744680851</v>
      </c>
      <c r="N1444" s="315">
        <v>5</v>
      </c>
      <c r="O1444" s="316">
        <v>8.3333333333333339</v>
      </c>
      <c r="P1444" s="315">
        <v>6</v>
      </c>
      <c r="Q1444" s="316">
        <v>9.0909090909090917</v>
      </c>
      <c r="R1444" s="315">
        <v>6</v>
      </c>
      <c r="S1444" s="316">
        <v>10.909090909090908</v>
      </c>
      <c r="T1444" s="315"/>
      <c r="U1444" s="316"/>
      <c r="V1444" s="447"/>
      <c r="W1444" s="344"/>
      <c r="X1444" s="344"/>
      <c r="Y1444" s="344"/>
      <c r="Z1444" s="344"/>
      <c r="AA1444" s="344"/>
      <c r="AB1444" s="344"/>
      <c r="AC1444" s="344"/>
      <c r="AD1444" s="311"/>
    </row>
    <row r="1445" spans="1:30" ht="20.100000000000001" customHeight="1">
      <c r="A1445" s="311"/>
      <c r="B1445" s="311"/>
      <c r="C1445" s="344"/>
      <c r="D1445" s="120" t="s">
        <v>1484</v>
      </c>
      <c r="E1445" s="344"/>
      <c r="F1445" s="313"/>
      <c r="G1445" s="314"/>
      <c r="H1445" s="313"/>
      <c r="I1445" s="314"/>
      <c r="J1445" s="313"/>
      <c r="K1445" s="314"/>
      <c r="L1445" s="313">
        <v>1</v>
      </c>
      <c r="M1445" s="314">
        <v>1.0638297872340425</v>
      </c>
      <c r="N1445" s="315"/>
      <c r="O1445" s="316"/>
      <c r="P1445" s="315">
        <v>1</v>
      </c>
      <c r="Q1445" s="316">
        <v>1.5151515151515151</v>
      </c>
      <c r="R1445" s="315">
        <v>1</v>
      </c>
      <c r="S1445" s="316">
        <v>1.8181818181818181</v>
      </c>
      <c r="T1445" s="315"/>
      <c r="U1445" s="316"/>
      <c r="V1445" s="447"/>
      <c r="W1445" s="344"/>
      <c r="X1445" s="344"/>
      <c r="Y1445" s="344"/>
      <c r="Z1445" s="344"/>
      <c r="AA1445" s="344"/>
      <c r="AB1445" s="344"/>
      <c r="AC1445" s="344"/>
      <c r="AD1445" s="311"/>
    </row>
    <row r="1446" spans="1:30" ht="20.100000000000001" customHeight="1">
      <c r="A1446" s="311"/>
      <c r="B1446" s="311"/>
      <c r="C1446" s="344"/>
      <c r="D1446" s="120" t="s">
        <v>1912</v>
      </c>
      <c r="E1446" s="344"/>
      <c r="F1446" s="313">
        <v>1</v>
      </c>
      <c r="G1446" s="314">
        <v>1.0101010101010102</v>
      </c>
      <c r="H1446" s="313"/>
      <c r="I1446" s="314"/>
      <c r="J1446" s="313">
        <v>1</v>
      </c>
      <c r="K1446" s="314">
        <v>0.93457943925233644</v>
      </c>
      <c r="L1446" s="313"/>
      <c r="M1446" s="314"/>
      <c r="N1446" s="315"/>
      <c r="O1446" s="316"/>
      <c r="P1446" s="315"/>
      <c r="Q1446" s="316"/>
      <c r="R1446" s="315"/>
      <c r="S1446" s="316"/>
      <c r="T1446" s="315"/>
      <c r="U1446" s="316"/>
      <c r="V1446" s="447"/>
      <c r="W1446" s="344"/>
      <c r="X1446" s="344"/>
      <c r="Y1446" s="344"/>
      <c r="Z1446" s="344"/>
      <c r="AA1446" s="344"/>
      <c r="AB1446" s="344"/>
      <c r="AC1446" s="344"/>
      <c r="AD1446" s="311"/>
    </row>
    <row r="1447" spans="1:30" ht="20.100000000000001" customHeight="1">
      <c r="A1447" s="311"/>
      <c r="B1447" s="311"/>
      <c r="C1447" s="344"/>
      <c r="D1447" s="120" t="s">
        <v>7836</v>
      </c>
      <c r="E1447" s="344"/>
      <c r="F1447" s="313"/>
      <c r="G1447" s="314"/>
      <c r="H1447" s="313"/>
      <c r="I1447" s="314"/>
      <c r="J1447" s="313"/>
      <c r="K1447" s="314"/>
      <c r="L1447" s="313"/>
      <c r="M1447" s="314"/>
      <c r="N1447" s="315"/>
      <c r="O1447" s="316"/>
      <c r="P1447" s="315"/>
      <c r="Q1447" s="316"/>
      <c r="R1447" s="315"/>
      <c r="S1447" s="316"/>
      <c r="T1447" s="315"/>
      <c r="U1447" s="316"/>
      <c r="V1447" s="447"/>
      <c r="W1447" s="344"/>
      <c r="X1447" s="344"/>
      <c r="Y1447" s="344"/>
      <c r="Z1447" s="344"/>
      <c r="AA1447" s="344"/>
      <c r="AB1447" s="344"/>
      <c r="AC1447" s="344"/>
      <c r="AD1447" s="311"/>
    </row>
    <row r="1448" spans="1:30" ht="20.100000000000001" customHeight="1">
      <c r="A1448" s="311"/>
      <c r="B1448" s="311"/>
      <c r="C1448" s="344"/>
      <c r="D1448" s="85" t="s">
        <v>1959</v>
      </c>
      <c r="E1448" s="344"/>
      <c r="F1448" s="313"/>
      <c r="G1448" s="314"/>
      <c r="H1448" s="313"/>
      <c r="I1448" s="314"/>
      <c r="J1448" s="313"/>
      <c r="K1448" s="314"/>
      <c r="L1448" s="313"/>
      <c r="M1448" s="314"/>
      <c r="N1448" s="315"/>
      <c r="O1448" s="316"/>
      <c r="P1448" s="315"/>
      <c r="Q1448" s="316"/>
      <c r="R1448" s="315"/>
      <c r="S1448" s="316"/>
      <c r="T1448" s="315"/>
      <c r="U1448" s="316"/>
      <c r="V1448" s="447"/>
      <c r="W1448" s="344"/>
      <c r="X1448" s="344"/>
      <c r="Y1448" s="344"/>
      <c r="Z1448" s="344"/>
      <c r="AA1448" s="344"/>
      <c r="AB1448" s="344"/>
      <c r="AC1448" s="344"/>
      <c r="AD1448" s="311"/>
    </row>
    <row r="1449" spans="1:30" ht="20.100000000000001" customHeight="1">
      <c r="A1449" s="311"/>
      <c r="B1449" s="311"/>
      <c r="C1449" s="344"/>
      <c r="D1449" s="85" t="s">
        <v>1960</v>
      </c>
      <c r="E1449" s="344"/>
      <c r="F1449" s="313"/>
      <c r="G1449" s="314"/>
      <c r="H1449" s="313"/>
      <c r="I1449" s="314"/>
      <c r="J1449" s="313"/>
      <c r="K1449" s="314"/>
      <c r="L1449" s="313"/>
      <c r="M1449" s="314"/>
      <c r="N1449" s="315"/>
      <c r="O1449" s="316"/>
      <c r="P1449" s="315"/>
      <c r="Q1449" s="316"/>
      <c r="R1449" s="315"/>
      <c r="S1449" s="316"/>
      <c r="T1449" s="315"/>
      <c r="U1449" s="316"/>
      <c r="V1449" s="447"/>
      <c r="W1449" s="344"/>
      <c r="X1449" s="344"/>
      <c r="Y1449" s="344"/>
      <c r="Z1449" s="344"/>
      <c r="AA1449" s="344"/>
      <c r="AB1449" s="344"/>
      <c r="AC1449" s="344"/>
      <c r="AD1449" s="311"/>
    </row>
    <row r="1450" spans="1:30" ht="20.100000000000001" customHeight="1">
      <c r="A1450" s="9" t="s">
        <v>6115</v>
      </c>
      <c r="B1450" s="9" t="s">
        <v>735</v>
      </c>
      <c r="C1450" s="343" t="s">
        <v>7746</v>
      </c>
      <c r="D1450" s="119" t="s">
        <v>1478</v>
      </c>
      <c r="E1450" s="343" t="s">
        <v>7309</v>
      </c>
      <c r="F1450" s="11"/>
      <c r="G1450" s="12"/>
      <c r="H1450" s="11">
        <v>1</v>
      </c>
      <c r="I1450" s="12">
        <v>1.2048192771084338</v>
      </c>
      <c r="J1450" s="11">
        <v>3</v>
      </c>
      <c r="K1450" s="12">
        <v>3.7037037037037037</v>
      </c>
      <c r="L1450" s="11">
        <v>5</v>
      </c>
      <c r="M1450" s="12">
        <v>7.8125</v>
      </c>
      <c r="N1450" s="56">
        <v>3</v>
      </c>
      <c r="O1450" s="57">
        <v>6.1224489795918364</v>
      </c>
      <c r="P1450" s="56">
        <v>3</v>
      </c>
      <c r="Q1450" s="57">
        <v>6.25</v>
      </c>
      <c r="R1450" s="56">
        <v>6</v>
      </c>
      <c r="S1450" s="57">
        <v>15.384615384615385</v>
      </c>
      <c r="T1450" s="56"/>
      <c r="U1450" s="57"/>
      <c r="V1450" s="446" t="s">
        <v>28</v>
      </c>
      <c r="W1450" s="343" t="s">
        <v>7406</v>
      </c>
      <c r="X1450" s="343" t="s">
        <v>7406</v>
      </c>
      <c r="Y1450" s="343" t="s">
        <v>7406</v>
      </c>
      <c r="Z1450" s="343" t="s">
        <v>7406</v>
      </c>
      <c r="AA1450" s="343" t="s">
        <v>7406</v>
      </c>
      <c r="AB1450" s="343" t="s">
        <v>7406</v>
      </c>
      <c r="AC1450" s="343"/>
      <c r="AD1450" s="9"/>
    </row>
    <row r="1451" spans="1:30" ht="20.100000000000001" customHeight="1">
      <c r="A1451" s="311"/>
      <c r="B1451" s="311"/>
      <c r="C1451" s="344"/>
      <c r="D1451" s="120" t="s">
        <v>1479</v>
      </c>
      <c r="E1451" s="344"/>
      <c r="F1451" s="313">
        <v>2</v>
      </c>
      <c r="G1451" s="314">
        <v>2.816901408450704</v>
      </c>
      <c r="H1451" s="313"/>
      <c r="I1451" s="314"/>
      <c r="J1451" s="313"/>
      <c r="K1451" s="314"/>
      <c r="L1451" s="313">
        <v>1</v>
      </c>
      <c r="M1451" s="314">
        <v>1.5625</v>
      </c>
      <c r="N1451" s="315">
        <v>3</v>
      </c>
      <c r="O1451" s="316">
        <v>6.1224489795918364</v>
      </c>
      <c r="P1451" s="315">
        <v>4</v>
      </c>
      <c r="Q1451" s="316">
        <v>8.3333333333333339</v>
      </c>
      <c r="R1451" s="315">
        <v>2</v>
      </c>
      <c r="S1451" s="316">
        <v>5.1282051282051286</v>
      </c>
      <c r="T1451" s="315"/>
      <c r="U1451" s="316"/>
      <c r="V1451" s="447"/>
      <c r="W1451" s="344"/>
      <c r="X1451" s="344"/>
      <c r="Y1451" s="344"/>
      <c r="Z1451" s="344"/>
      <c r="AA1451" s="344"/>
      <c r="AB1451" s="344"/>
      <c r="AC1451" s="344"/>
      <c r="AD1451" s="311"/>
    </row>
    <row r="1452" spans="1:30" ht="20.100000000000001" customHeight="1">
      <c r="A1452" s="311"/>
      <c r="B1452" s="311"/>
      <c r="C1452" s="344"/>
      <c r="D1452" s="120" t="s">
        <v>1480</v>
      </c>
      <c r="E1452" s="344"/>
      <c r="F1452" s="313">
        <v>30</v>
      </c>
      <c r="G1452" s="314">
        <v>42.25352112676056</v>
      </c>
      <c r="H1452" s="313">
        <v>43</v>
      </c>
      <c r="I1452" s="314">
        <v>51.807228915662648</v>
      </c>
      <c r="J1452" s="313">
        <v>36</v>
      </c>
      <c r="K1452" s="314">
        <v>44.444444444444443</v>
      </c>
      <c r="L1452" s="313">
        <v>28</v>
      </c>
      <c r="M1452" s="314">
        <v>43.75</v>
      </c>
      <c r="N1452" s="315">
        <v>25</v>
      </c>
      <c r="O1452" s="316">
        <v>51.020408163265309</v>
      </c>
      <c r="P1452" s="315">
        <v>24</v>
      </c>
      <c r="Q1452" s="316">
        <v>50</v>
      </c>
      <c r="R1452" s="315">
        <v>19</v>
      </c>
      <c r="S1452" s="316">
        <v>48.717948717948715</v>
      </c>
      <c r="T1452" s="315"/>
      <c r="U1452" s="316"/>
      <c r="V1452" s="447"/>
      <c r="W1452" s="344"/>
      <c r="X1452" s="344"/>
      <c r="Y1452" s="344"/>
      <c r="Z1452" s="344"/>
      <c r="AA1452" s="344"/>
      <c r="AB1452" s="344"/>
      <c r="AC1452" s="344"/>
      <c r="AD1452" s="311"/>
    </row>
    <row r="1453" spans="1:30" ht="20.100000000000001" customHeight="1">
      <c r="A1453" s="311"/>
      <c r="B1453" s="311"/>
      <c r="C1453" s="344"/>
      <c r="D1453" s="120" t="s">
        <v>1481</v>
      </c>
      <c r="E1453" s="344"/>
      <c r="F1453" s="313">
        <v>3</v>
      </c>
      <c r="G1453" s="314">
        <v>4.225352112676056</v>
      </c>
      <c r="H1453" s="313">
        <v>3</v>
      </c>
      <c r="I1453" s="314">
        <v>3.6144578313253013</v>
      </c>
      <c r="J1453" s="313">
        <v>3</v>
      </c>
      <c r="K1453" s="314">
        <v>3.7037037037037037</v>
      </c>
      <c r="L1453" s="313">
        <v>4</v>
      </c>
      <c r="M1453" s="314">
        <v>6.25</v>
      </c>
      <c r="N1453" s="315">
        <v>2</v>
      </c>
      <c r="O1453" s="316">
        <v>4.0816326530612246</v>
      </c>
      <c r="P1453" s="315">
        <v>1</v>
      </c>
      <c r="Q1453" s="316">
        <v>2.0833333333333335</v>
      </c>
      <c r="R1453" s="315">
        <v>1</v>
      </c>
      <c r="S1453" s="316">
        <v>2.5641025641025643</v>
      </c>
      <c r="T1453" s="315"/>
      <c r="U1453" s="316"/>
      <c r="V1453" s="447"/>
      <c r="W1453" s="344"/>
      <c r="X1453" s="344"/>
      <c r="Y1453" s="344"/>
      <c r="Z1453" s="344"/>
      <c r="AA1453" s="344"/>
      <c r="AB1453" s="344"/>
      <c r="AC1453" s="344"/>
      <c r="AD1453" s="311"/>
    </row>
    <row r="1454" spans="1:30" ht="20.100000000000001" customHeight="1">
      <c r="A1454" s="311"/>
      <c r="B1454" s="311"/>
      <c r="C1454" s="344"/>
      <c r="D1454" s="120" t="s">
        <v>1482</v>
      </c>
      <c r="E1454" s="344"/>
      <c r="F1454" s="313">
        <v>23</v>
      </c>
      <c r="G1454" s="314">
        <v>32.394366197183096</v>
      </c>
      <c r="H1454" s="313">
        <v>19</v>
      </c>
      <c r="I1454" s="314">
        <v>22.891566265060241</v>
      </c>
      <c r="J1454" s="313">
        <v>22</v>
      </c>
      <c r="K1454" s="314">
        <v>27.160493827160494</v>
      </c>
      <c r="L1454" s="313">
        <v>17</v>
      </c>
      <c r="M1454" s="314">
        <v>26.5625</v>
      </c>
      <c r="N1454" s="315">
        <v>7</v>
      </c>
      <c r="O1454" s="316">
        <v>14.285714285714286</v>
      </c>
      <c r="P1454" s="315">
        <v>7</v>
      </c>
      <c r="Q1454" s="316">
        <v>14.583333333333334</v>
      </c>
      <c r="R1454" s="315">
        <v>5</v>
      </c>
      <c r="S1454" s="316">
        <v>12.820512820512821</v>
      </c>
      <c r="T1454" s="315"/>
      <c r="U1454" s="316"/>
      <c r="V1454" s="447"/>
      <c r="W1454" s="344"/>
      <c r="X1454" s="344"/>
      <c r="Y1454" s="344"/>
      <c r="Z1454" s="344"/>
      <c r="AA1454" s="344"/>
      <c r="AB1454" s="344"/>
      <c r="AC1454" s="344"/>
      <c r="AD1454" s="311"/>
    </row>
    <row r="1455" spans="1:30" ht="20.100000000000001" customHeight="1">
      <c r="A1455" s="311"/>
      <c r="B1455" s="311"/>
      <c r="C1455" s="344"/>
      <c r="D1455" s="120" t="s">
        <v>1483</v>
      </c>
      <c r="E1455" s="344"/>
      <c r="F1455" s="313">
        <v>11</v>
      </c>
      <c r="G1455" s="314">
        <v>15.492957746478874</v>
      </c>
      <c r="H1455" s="313">
        <v>14</v>
      </c>
      <c r="I1455" s="314">
        <v>16.867469879518072</v>
      </c>
      <c r="J1455" s="313">
        <v>14</v>
      </c>
      <c r="K1455" s="314">
        <v>17.283950617283949</v>
      </c>
      <c r="L1455" s="313">
        <v>7</v>
      </c>
      <c r="M1455" s="314">
        <v>10.9375</v>
      </c>
      <c r="N1455" s="315">
        <v>8</v>
      </c>
      <c r="O1455" s="316">
        <v>16.326530612244898</v>
      </c>
      <c r="P1455" s="315">
        <v>8</v>
      </c>
      <c r="Q1455" s="316">
        <v>16.666666666666668</v>
      </c>
      <c r="R1455" s="315">
        <v>5</v>
      </c>
      <c r="S1455" s="316">
        <v>12.820512820512821</v>
      </c>
      <c r="T1455" s="315"/>
      <c r="U1455" s="316"/>
      <c r="V1455" s="447"/>
      <c r="W1455" s="344"/>
      <c r="X1455" s="344"/>
      <c r="Y1455" s="344"/>
      <c r="Z1455" s="344"/>
      <c r="AA1455" s="344"/>
      <c r="AB1455" s="344"/>
      <c r="AC1455" s="344"/>
      <c r="AD1455" s="311"/>
    </row>
    <row r="1456" spans="1:30" ht="20.100000000000001" customHeight="1">
      <c r="A1456" s="311"/>
      <c r="B1456" s="311"/>
      <c r="C1456" s="344"/>
      <c r="D1456" s="120" t="s">
        <v>1484</v>
      </c>
      <c r="E1456" s="344"/>
      <c r="F1456" s="313">
        <v>2</v>
      </c>
      <c r="G1456" s="314">
        <v>2.816901408450704</v>
      </c>
      <c r="H1456" s="313">
        <v>3</v>
      </c>
      <c r="I1456" s="314">
        <v>3.6144578313253013</v>
      </c>
      <c r="J1456" s="313">
        <v>3</v>
      </c>
      <c r="K1456" s="314">
        <v>3.7037037037037037</v>
      </c>
      <c r="L1456" s="313">
        <v>2</v>
      </c>
      <c r="M1456" s="314">
        <v>3.125</v>
      </c>
      <c r="N1456" s="315">
        <v>1</v>
      </c>
      <c r="O1456" s="316">
        <v>2.0408163265306123</v>
      </c>
      <c r="P1456" s="315">
        <v>1</v>
      </c>
      <c r="Q1456" s="316">
        <v>2.0833333333333335</v>
      </c>
      <c r="R1456" s="315">
        <v>1</v>
      </c>
      <c r="S1456" s="316">
        <v>2.5641025641025643</v>
      </c>
      <c r="T1456" s="315"/>
      <c r="U1456" s="316"/>
      <c r="V1456" s="447"/>
      <c r="W1456" s="344"/>
      <c r="X1456" s="344"/>
      <c r="Y1456" s="344"/>
      <c r="Z1456" s="344"/>
      <c r="AA1456" s="344"/>
      <c r="AB1456" s="344"/>
      <c r="AC1456" s="344"/>
      <c r="AD1456" s="311"/>
    </row>
    <row r="1457" spans="1:30" ht="20.100000000000001" customHeight="1">
      <c r="A1457" s="311"/>
      <c r="B1457" s="311"/>
      <c r="C1457" s="344"/>
      <c r="D1457" s="120" t="s">
        <v>1912</v>
      </c>
      <c r="E1457" s="344"/>
      <c r="F1457" s="313"/>
      <c r="G1457" s="314"/>
      <c r="H1457" s="313"/>
      <c r="I1457" s="314"/>
      <c r="J1457" s="313"/>
      <c r="K1457" s="314"/>
      <c r="L1457" s="313"/>
      <c r="M1457" s="314"/>
      <c r="N1457" s="315"/>
      <c r="O1457" s="316"/>
      <c r="P1457" s="315"/>
      <c r="Q1457" s="316"/>
      <c r="R1457" s="315"/>
      <c r="S1457" s="316"/>
      <c r="T1457" s="315"/>
      <c r="U1457" s="316"/>
      <c r="V1457" s="447"/>
      <c r="W1457" s="344"/>
      <c r="X1457" s="344"/>
      <c r="Y1457" s="344"/>
      <c r="Z1457" s="344"/>
      <c r="AA1457" s="344"/>
      <c r="AB1457" s="344"/>
      <c r="AC1457" s="344"/>
      <c r="AD1457" s="311"/>
    </row>
    <row r="1458" spans="1:30" ht="20.100000000000001" customHeight="1">
      <c r="A1458" s="311"/>
      <c r="B1458" s="311"/>
      <c r="C1458" s="344"/>
      <c r="D1458" s="120" t="s">
        <v>7836</v>
      </c>
      <c r="E1458" s="344"/>
      <c r="F1458" s="313"/>
      <c r="G1458" s="314"/>
      <c r="H1458" s="313"/>
      <c r="I1458" s="314"/>
      <c r="J1458" s="313"/>
      <c r="K1458" s="314"/>
      <c r="L1458" s="313"/>
      <c r="M1458" s="314"/>
      <c r="N1458" s="315"/>
      <c r="O1458" s="316"/>
      <c r="P1458" s="315"/>
      <c r="Q1458" s="316"/>
      <c r="R1458" s="315"/>
      <c r="S1458" s="316"/>
      <c r="T1458" s="315"/>
      <c r="U1458" s="316"/>
      <c r="V1458" s="447"/>
      <c r="W1458" s="344"/>
      <c r="X1458" s="344"/>
      <c r="Y1458" s="344"/>
      <c r="Z1458" s="344"/>
      <c r="AA1458" s="344"/>
      <c r="AB1458" s="344"/>
      <c r="AC1458" s="344"/>
      <c r="AD1458" s="311"/>
    </row>
    <row r="1459" spans="1:30" ht="20.100000000000001" customHeight="1">
      <c r="A1459" s="311"/>
      <c r="B1459" s="311"/>
      <c r="C1459" s="344"/>
      <c r="D1459" s="85" t="s">
        <v>1959</v>
      </c>
      <c r="E1459" s="344"/>
      <c r="F1459" s="313"/>
      <c r="G1459" s="314"/>
      <c r="H1459" s="313"/>
      <c r="I1459" s="314"/>
      <c r="J1459" s="313"/>
      <c r="K1459" s="314"/>
      <c r="L1459" s="313"/>
      <c r="M1459" s="314"/>
      <c r="N1459" s="315"/>
      <c r="O1459" s="316"/>
      <c r="P1459" s="315"/>
      <c r="Q1459" s="316"/>
      <c r="R1459" s="315"/>
      <c r="S1459" s="316"/>
      <c r="T1459" s="315"/>
      <c r="U1459" s="316"/>
      <c r="V1459" s="447"/>
      <c r="W1459" s="344"/>
      <c r="X1459" s="344"/>
      <c r="Y1459" s="344"/>
      <c r="Z1459" s="344"/>
      <c r="AA1459" s="344"/>
      <c r="AB1459" s="344"/>
      <c r="AC1459" s="344"/>
      <c r="AD1459" s="311"/>
    </row>
    <row r="1460" spans="1:30" ht="20.100000000000001" customHeight="1">
      <c r="A1460" s="311"/>
      <c r="B1460" s="311"/>
      <c r="C1460" s="344"/>
      <c r="D1460" s="85" t="s">
        <v>1960</v>
      </c>
      <c r="E1460" s="344"/>
      <c r="F1460" s="313"/>
      <c r="G1460" s="314"/>
      <c r="H1460" s="313"/>
      <c r="I1460" s="314"/>
      <c r="J1460" s="313"/>
      <c r="K1460" s="314"/>
      <c r="L1460" s="313"/>
      <c r="M1460" s="314"/>
      <c r="N1460" s="315"/>
      <c r="O1460" s="316"/>
      <c r="P1460" s="315"/>
      <c r="Q1460" s="316"/>
      <c r="R1460" s="315"/>
      <c r="S1460" s="316"/>
      <c r="T1460" s="315"/>
      <c r="U1460" s="316"/>
      <c r="V1460" s="447"/>
      <c r="W1460" s="344"/>
      <c r="X1460" s="344"/>
      <c r="Y1460" s="344"/>
      <c r="Z1460" s="344"/>
      <c r="AA1460" s="344"/>
      <c r="AB1460" s="344"/>
      <c r="AC1460" s="344"/>
      <c r="AD1460" s="311"/>
    </row>
    <row r="1461" spans="1:30" ht="20.100000000000001" customHeight="1">
      <c r="A1461" s="9" t="s">
        <v>6116</v>
      </c>
      <c r="B1461" s="9" t="s">
        <v>736</v>
      </c>
      <c r="C1461" s="343" t="s">
        <v>7746</v>
      </c>
      <c r="D1461" s="119" t="s">
        <v>1478</v>
      </c>
      <c r="E1461" s="343" t="s">
        <v>7309</v>
      </c>
      <c r="F1461" s="11">
        <v>2</v>
      </c>
      <c r="G1461" s="12">
        <v>4.166666666666667</v>
      </c>
      <c r="H1461" s="11">
        <v>1</v>
      </c>
      <c r="I1461" s="12">
        <v>1.6666666666666667</v>
      </c>
      <c r="J1461" s="11"/>
      <c r="K1461" s="12"/>
      <c r="L1461" s="11"/>
      <c r="M1461" s="12"/>
      <c r="N1461" s="56"/>
      <c r="O1461" s="57"/>
      <c r="P1461" s="56">
        <v>1</v>
      </c>
      <c r="Q1461" s="57">
        <v>3.3333333333333335</v>
      </c>
      <c r="R1461" s="56">
        <v>1</v>
      </c>
      <c r="S1461" s="57">
        <v>4</v>
      </c>
      <c r="T1461" s="56"/>
      <c r="U1461" s="57"/>
      <c r="V1461" s="446" t="s">
        <v>28</v>
      </c>
      <c r="W1461" s="343" t="s">
        <v>7406</v>
      </c>
      <c r="X1461" s="343" t="s">
        <v>7406</v>
      </c>
      <c r="Y1461" s="343" t="s">
        <v>7406</v>
      </c>
      <c r="Z1461" s="343" t="s">
        <v>7406</v>
      </c>
      <c r="AA1461" s="343" t="s">
        <v>7406</v>
      </c>
      <c r="AB1461" s="343" t="s">
        <v>7406</v>
      </c>
      <c r="AC1461" s="343"/>
      <c r="AD1461" s="9"/>
    </row>
    <row r="1462" spans="1:30" ht="20.100000000000001" customHeight="1">
      <c r="A1462" s="311"/>
      <c r="B1462" s="311"/>
      <c r="C1462" s="344"/>
      <c r="D1462" s="120" t="s">
        <v>1479</v>
      </c>
      <c r="E1462" s="344"/>
      <c r="F1462" s="313">
        <v>2</v>
      </c>
      <c r="G1462" s="314">
        <v>4.166666666666667</v>
      </c>
      <c r="H1462" s="313">
        <v>5</v>
      </c>
      <c r="I1462" s="314">
        <v>8.3333333333333339</v>
      </c>
      <c r="J1462" s="313">
        <v>3</v>
      </c>
      <c r="K1462" s="314">
        <v>5.3571428571428568</v>
      </c>
      <c r="L1462" s="313">
        <v>2</v>
      </c>
      <c r="M1462" s="314">
        <v>4.3478260869565215</v>
      </c>
      <c r="N1462" s="315"/>
      <c r="O1462" s="316"/>
      <c r="P1462" s="315"/>
      <c r="Q1462" s="316"/>
      <c r="R1462" s="315">
        <v>2</v>
      </c>
      <c r="S1462" s="316">
        <v>8</v>
      </c>
      <c r="T1462" s="315"/>
      <c r="U1462" s="316"/>
      <c r="V1462" s="447"/>
      <c r="W1462" s="344"/>
      <c r="X1462" s="344"/>
      <c r="Y1462" s="344"/>
      <c r="Z1462" s="344"/>
      <c r="AA1462" s="344"/>
      <c r="AB1462" s="344"/>
      <c r="AC1462" s="344"/>
      <c r="AD1462" s="311"/>
    </row>
    <row r="1463" spans="1:30" ht="20.100000000000001" customHeight="1">
      <c r="A1463" s="311"/>
      <c r="B1463" s="311"/>
      <c r="C1463" s="344"/>
      <c r="D1463" s="120" t="s">
        <v>1480</v>
      </c>
      <c r="E1463" s="344"/>
      <c r="F1463" s="313"/>
      <c r="G1463" s="314"/>
      <c r="H1463" s="313"/>
      <c r="I1463" s="314"/>
      <c r="J1463" s="313">
        <v>1</v>
      </c>
      <c r="K1463" s="314">
        <v>1.7857142857142858</v>
      </c>
      <c r="L1463" s="313">
        <v>2</v>
      </c>
      <c r="M1463" s="314">
        <v>4.3478260869565215</v>
      </c>
      <c r="N1463" s="315">
        <v>2</v>
      </c>
      <c r="O1463" s="316">
        <v>6.8965517241379306</v>
      </c>
      <c r="P1463" s="315">
        <v>3</v>
      </c>
      <c r="Q1463" s="316">
        <v>10</v>
      </c>
      <c r="R1463" s="315">
        <v>1</v>
      </c>
      <c r="S1463" s="316">
        <v>4</v>
      </c>
      <c r="T1463" s="315"/>
      <c r="U1463" s="316"/>
      <c r="V1463" s="447"/>
      <c r="W1463" s="344"/>
      <c r="X1463" s="344"/>
      <c r="Y1463" s="344"/>
      <c r="Z1463" s="344"/>
      <c r="AA1463" s="344"/>
      <c r="AB1463" s="344"/>
      <c r="AC1463" s="344"/>
      <c r="AD1463" s="311"/>
    </row>
    <row r="1464" spans="1:30" ht="20.100000000000001" customHeight="1">
      <c r="A1464" s="311"/>
      <c r="B1464" s="311"/>
      <c r="C1464" s="344"/>
      <c r="D1464" s="120" t="s">
        <v>1481</v>
      </c>
      <c r="E1464" s="344"/>
      <c r="F1464" s="313">
        <v>5</v>
      </c>
      <c r="G1464" s="314">
        <v>10.416666666666666</v>
      </c>
      <c r="H1464" s="313">
        <v>7</v>
      </c>
      <c r="I1464" s="314">
        <v>11.666666666666666</v>
      </c>
      <c r="J1464" s="313">
        <v>7</v>
      </c>
      <c r="K1464" s="314">
        <v>12.5</v>
      </c>
      <c r="L1464" s="313">
        <v>6</v>
      </c>
      <c r="M1464" s="314">
        <v>13.043478260869565</v>
      </c>
      <c r="N1464" s="315">
        <v>4</v>
      </c>
      <c r="O1464" s="316">
        <v>13.793103448275861</v>
      </c>
      <c r="P1464" s="315">
        <v>3</v>
      </c>
      <c r="Q1464" s="316">
        <v>10</v>
      </c>
      <c r="R1464" s="315">
        <v>1</v>
      </c>
      <c r="S1464" s="316">
        <v>4</v>
      </c>
      <c r="T1464" s="315"/>
      <c r="U1464" s="316"/>
      <c r="V1464" s="447"/>
      <c r="W1464" s="344"/>
      <c r="X1464" s="344"/>
      <c r="Y1464" s="344"/>
      <c r="Z1464" s="344"/>
      <c r="AA1464" s="344"/>
      <c r="AB1464" s="344"/>
      <c r="AC1464" s="344"/>
      <c r="AD1464" s="311"/>
    </row>
    <row r="1465" spans="1:30" ht="20.100000000000001" customHeight="1">
      <c r="A1465" s="311"/>
      <c r="B1465" s="311"/>
      <c r="C1465" s="344"/>
      <c r="D1465" s="120" t="s">
        <v>1482</v>
      </c>
      <c r="E1465" s="344"/>
      <c r="F1465" s="313">
        <v>22</v>
      </c>
      <c r="G1465" s="314">
        <v>45.833333333333336</v>
      </c>
      <c r="H1465" s="313">
        <v>26</v>
      </c>
      <c r="I1465" s="314">
        <v>43.333333333333336</v>
      </c>
      <c r="J1465" s="313">
        <v>24</v>
      </c>
      <c r="K1465" s="314">
        <v>42.857142857142854</v>
      </c>
      <c r="L1465" s="313">
        <v>21</v>
      </c>
      <c r="M1465" s="314">
        <v>45.652173913043477</v>
      </c>
      <c r="N1465" s="315">
        <v>14</v>
      </c>
      <c r="O1465" s="316">
        <v>48.275862068965516</v>
      </c>
      <c r="P1465" s="315">
        <v>14</v>
      </c>
      <c r="Q1465" s="316">
        <v>46.666666666666664</v>
      </c>
      <c r="R1465" s="315">
        <v>13</v>
      </c>
      <c r="S1465" s="316">
        <v>52</v>
      </c>
      <c r="T1465" s="315"/>
      <c r="U1465" s="316"/>
      <c r="V1465" s="447"/>
      <c r="W1465" s="344"/>
      <c r="X1465" s="344"/>
      <c r="Y1465" s="344"/>
      <c r="Z1465" s="344"/>
      <c r="AA1465" s="344"/>
      <c r="AB1465" s="344"/>
      <c r="AC1465" s="344"/>
      <c r="AD1465" s="311"/>
    </row>
    <row r="1466" spans="1:30" ht="20.100000000000001" customHeight="1">
      <c r="A1466" s="311"/>
      <c r="B1466" s="311"/>
      <c r="C1466" s="344"/>
      <c r="D1466" s="120" t="s">
        <v>1483</v>
      </c>
      <c r="E1466" s="344"/>
      <c r="F1466" s="313">
        <v>15</v>
      </c>
      <c r="G1466" s="314">
        <v>31.25</v>
      </c>
      <c r="H1466" s="313">
        <v>17</v>
      </c>
      <c r="I1466" s="314">
        <v>28.333333333333332</v>
      </c>
      <c r="J1466" s="313">
        <v>18</v>
      </c>
      <c r="K1466" s="314">
        <v>32.142857142857146</v>
      </c>
      <c r="L1466" s="313">
        <v>13</v>
      </c>
      <c r="M1466" s="314">
        <v>28.260869565217391</v>
      </c>
      <c r="N1466" s="315">
        <v>7</v>
      </c>
      <c r="O1466" s="316">
        <v>24.137931034482758</v>
      </c>
      <c r="P1466" s="315">
        <v>7</v>
      </c>
      <c r="Q1466" s="316">
        <v>23.333333333333332</v>
      </c>
      <c r="R1466" s="315">
        <v>6</v>
      </c>
      <c r="S1466" s="316">
        <v>24</v>
      </c>
      <c r="T1466" s="315"/>
      <c r="U1466" s="316"/>
      <c r="V1466" s="447"/>
      <c r="W1466" s="344"/>
      <c r="X1466" s="344"/>
      <c r="Y1466" s="344"/>
      <c r="Z1466" s="344"/>
      <c r="AA1466" s="344"/>
      <c r="AB1466" s="344"/>
      <c r="AC1466" s="344"/>
      <c r="AD1466" s="311"/>
    </row>
    <row r="1467" spans="1:30" ht="20.100000000000001" customHeight="1">
      <c r="A1467" s="311"/>
      <c r="B1467" s="311"/>
      <c r="C1467" s="344"/>
      <c r="D1467" s="120" t="s">
        <v>1484</v>
      </c>
      <c r="E1467" s="344"/>
      <c r="F1467" s="313">
        <v>2</v>
      </c>
      <c r="G1467" s="314">
        <v>4.166666666666667</v>
      </c>
      <c r="H1467" s="313">
        <v>4</v>
      </c>
      <c r="I1467" s="314">
        <v>6.666666666666667</v>
      </c>
      <c r="J1467" s="313">
        <v>3</v>
      </c>
      <c r="K1467" s="314">
        <v>5.3571428571428568</v>
      </c>
      <c r="L1467" s="313">
        <v>2</v>
      </c>
      <c r="M1467" s="314">
        <v>4.3478260869565215</v>
      </c>
      <c r="N1467" s="315">
        <v>2</v>
      </c>
      <c r="O1467" s="316">
        <v>6.8965517241379306</v>
      </c>
      <c r="P1467" s="315">
        <v>2</v>
      </c>
      <c r="Q1467" s="316">
        <v>6.666666666666667</v>
      </c>
      <c r="R1467" s="315">
        <v>1</v>
      </c>
      <c r="S1467" s="316">
        <v>4</v>
      </c>
      <c r="T1467" s="315"/>
      <c r="U1467" s="316"/>
      <c r="V1467" s="447"/>
      <c r="W1467" s="344"/>
      <c r="X1467" s="344"/>
      <c r="Y1467" s="344"/>
      <c r="Z1467" s="344"/>
      <c r="AA1467" s="344"/>
      <c r="AB1467" s="344"/>
      <c r="AC1467" s="344"/>
      <c r="AD1467" s="311"/>
    </row>
    <row r="1468" spans="1:30" ht="20.100000000000001" customHeight="1">
      <c r="A1468" s="311"/>
      <c r="B1468" s="311"/>
      <c r="C1468" s="344"/>
      <c r="D1468" s="120" t="s">
        <v>1912</v>
      </c>
      <c r="E1468" s="344"/>
      <c r="F1468" s="313"/>
      <c r="G1468" s="314"/>
      <c r="H1468" s="313"/>
      <c r="I1468" s="314"/>
      <c r="J1468" s="313"/>
      <c r="K1468" s="314"/>
      <c r="L1468" s="313"/>
      <c r="M1468" s="314"/>
      <c r="N1468" s="315"/>
      <c r="O1468" s="316"/>
      <c r="P1468" s="315"/>
      <c r="Q1468" s="316"/>
      <c r="R1468" s="315"/>
      <c r="S1468" s="316"/>
      <c r="T1468" s="315"/>
      <c r="U1468" s="316"/>
      <c r="V1468" s="447"/>
      <c r="W1468" s="344"/>
      <c r="X1468" s="344"/>
      <c r="Y1468" s="344"/>
      <c r="Z1468" s="344"/>
      <c r="AA1468" s="344"/>
      <c r="AB1468" s="344"/>
      <c r="AC1468" s="344"/>
      <c r="AD1468" s="311"/>
    </row>
    <row r="1469" spans="1:30" ht="20.100000000000001" customHeight="1">
      <c r="A1469" s="311"/>
      <c r="B1469" s="311"/>
      <c r="C1469" s="344"/>
      <c r="D1469" s="120" t="s">
        <v>7836</v>
      </c>
      <c r="E1469" s="344"/>
      <c r="F1469" s="313"/>
      <c r="G1469" s="314"/>
      <c r="H1469" s="313"/>
      <c r="I1469" s="314"/>
      <c r="J1469" s="313"/>
      <c r="K1469" s="314"/>
      <c r="L1469" s="313"/>
      <c r="M1469" s="314"/>
      <c r="N1469" s="315"/>
      <c r="O1469" s="316"/>
      <c r="P1469" s="315"/>
      <c r="Q1469" s="316"/>
      <c r="R1469" s="315"/>
      <c r="S1469" s="316"/>
      <c r="T1469" s="315"/>
      <c r="U1469" s="316"/>
      <c r="V1469" s="447"/>
      <c r="W1469" s="344"/>
      <c r="X1469" s="344"/>
      <c r="Y1469" s="344"/>
      <c r="Z1469" s="344"/>
      <c r="AA1469" s="344"/>
      <c r="AB1469" s="344"/>
      <c r="AC1469" s="344"/>
      <c r="AD1469" s="311"/>
    </row>
    <row r="1470" spans="1:30" ht="20.100000000000001" customHeight="1">
      <c r="A1470" s="311"/>
      <c r="B1470" s="311"/>
      <c r="C1470" s="344"/>
      <c r="D1470" s="85" t="s">
        <v>1959</v>
      </c>
      <c r="E1470" s="344"/>
      <c r="F1470" s="313"/>
      <c r="G1470" s="314"/>
      <c r="H1470" s="313"/>
      <c r="I1470" s="314"/>
      <c r="J1470" s="313"/>
      <c r="K1470" s="314"/>
      <c r="L1470" s="313"/>
      <c r="M1470" s="314"/>
      <c r="N1470" s="315"/>
      <c r="O1470" s="316"/>
      <c r="P1470" s="315"/>
      <c r="Q1470" s="316"/>
      <c r="R1470" s="315"/>
      <c r="S1470" s="316"/>
      <c r="T1470" s="315"/>
      <c r="U1470" s="316"/>
      <c r="V1470" s="447"/>
      <c r="W1470" s="344"/>
      <c r="X1470" s="344"/>
      <c r="Y1470" s="344"/>
      <c r="Z1470" s="344"/>
      <c r="AA1470" s="344"/>
      <c r="AB1470" s="344"/>
      <c r="AC1470" s="344"/>
      <c r="AD1470" s="311"/>
    </row>
    <row r="1471" spans="1:30" ht="20.100000000000001" customHeight="1">
      <c r="A1471" s="311"/>
      <c r="B1471" s="311"/>
      <c r="C1471" s="344"/>
      <c r="D1471" s="85" t="s">
        <v>1960</v>
      </c>
      <c r="E1471" s="344"/>
      <c r="F1471" s="313"/>
      <c r="G1471" s="314"/>
      <c r="H1471" s="313"/>
      <c r="I1471" s="314"/>
      <c r="J1471" s="313"/>
      <c r="K1471" s="314"/>
      <c r="L1471" s="313"/>
      <c r="M1471" s="314"/>
      <c r="N1471" s="315"/>
      <c r="O1471" s="316"/>
      <c r="P1471" s="315"/>
      <c r="Q1471" s="316"/>
      <c r="R1471" s="315"/>
      <c r="S1471" s="316"/>
      <c r="T1471" s="315"/>
      <c r="U1471" s="316"/>
      <c r="V1471" s="447"/>
      <c r="W1471" s="344"/>
      <c r="X1471" s="344"/>
      <c r="Y1471" s="344"/>
      <c r="Z1471" s="344"/>
      <c r="AA1471" s="344"/>
      <c r="AB1471" s="344"/>
      <c r="AC1471" s="344"/>
      <c r="AD1471" s="311"/>
    </row>
    <row r="1472" spans="1:30" ht="20.100000000000001" customHeight="1">
      <c r="A1472" s="9" t="s">
        <v>6117</v>
      </c>
      <c r="B1472" s="9" t="s">
        <v>737</v>
      </c>
      <c r="C1472" s="343" t="s">
        <v>7746</v>
      </c>
      <c r="D1472" s="119" t="s">
        <v>1478</v>
      </c>
      <c r="E1472" s="343" t="s">
        <v>7309</v>
      </c>
      <c r="F1472" s="11"/>
      <c r="G1472" s="12"/>
      <c r="H1472" s="11">
        <v>1</v>
      </c>
      <c r="I1472" s="12">
        <v>4</v>
      </c>
      <c r="J1472" s="11"/>
      <c r="K1472" s="12"/>
      <c r="L1472" s="11"/>
      <c r="M1472" s="12"/>
      <c r="N1472" s="56"/>
      <c r="O1472" s="57"/>
      <c r="P1472" s="56"/>
      <c r="Q1472" s="57"/>
      <c r="R1472" s="56"/>
      <c r="S1472" s="57"/>
      <c r="T1472" s="56"/>
      <c r="U1472" s="57"/>
      <c r="V1472" s="446" t="s">
        <v>28</v>
      </c>
      <c r="W1472" s="343" t="s">
        <v>7406</v>
      </c>
      <c r="X1472" s="343" t="s">
        <v>7406</v>
      </c>
      <c r="Y1472" s="343" t="s">
        <v>7406</v>
      </c>
      <c r="Z1472" s="343" t="s">
        <v>7406</v>
      </c>
      <c r="AA1472" s="343" t="s">
        <v>7406</v>
      </c>
      <c r="AB1472" s="343" t="s">
        <v>7406</v>
      </c>
      <c r="AC1472" s="343"/>
      <c r="AD1472" s="9"/>
    </row>
    <row r="1473" spans="1:30" ht="20.100000000000001" customHeight="1">
      <c r="A1473" s="311"/>
      <c r="B1473" s="311"/>
      <c r="C1473" s="344"/>
      <c r="D1473" s="120" t="s">
        <v>1479</v>
      </c>
      <c r="E1473" s="344"/>
      <c r="F1473" s="313"/>
      <c r="G1473" s="314"/>
      <c r="H1473" s="313">
        <v>1</v>
      </c>
      <c r="I1473" s="314">
        <v>4</v>
      </c>
      <c r="J1473" s="313">
        <v>1</v>
      </c>
      <c r="K1473" s="314">
        <v>4</v>
      </c>
      <c r="L1473" s="313">
        <v>1</v>
      </c>
      <c r="M1473" s="314">
        <v>4.166666666666667</v>
      </c>
      <c r="N1473" s="315">
        <v>1</v>
      </c>
      <c r="O1473" s="316">
        <v>6.666666666666667</v>
      </c>
      <c r="P1473" s="315">
        <v>1</v>
      </c>
      <c r="Q1473" s="316">
        <v>5.882352941176471</v>
      </c>
      <c r="R1473" s="315"/>
      <c r="S1473" s="316"/>
      <c r="T1473" s="315"/>
      <c r="U1473" s="316"/>
      <c r="V1473" s="447"/>
      <c r="W1473" s="344"/>
      <c r="X1473" s="344"/>
      <c r="Y1473" s="344"/>
      <c r="Z1473" s="344"/>
      <c r="AA1473" s="344"/>
      <c r="AB1473" s="344"/>
      <c r="AC1473" s="344"/>
      <c r="AD1473" s="311"/>
    </row>
    <row r="1474" spans="1:30" ht="20.100000000000001" customHeight="1">
      <c r="A1474" s="311"/>
      <c r="B1474" s="311"/>
      <c r="C1474" s="344"/>
      <c r="D1474" s="120" t="s">
        <v>1480</v>
      </c>
      <c r="E1474" s="344"/>
      <c r="F1474" s="313"/>
      <c r="G1474" s="314"/>
      <c r="H1474" s="313"/>
      <c r="I1474" s="314"/>
      <c r="J1474" s="313"/>
      <c r="K1474" s="314"/>
      <c r="L1474" s="313">
        <v>1</v>
      </c>
      <c r="M1474" s="314">
        <v>4.166666666666667</v>
      </c>
      <c r="N1474" s="315"/>
      <c r="O1474" s="316"/>
      <c r="P1474" s="315"/>
      <c r="Q1474" s="316"/>
      <c r="R1474" s="315"/>
      <c r="S1474" s="316"/>
      <c r="T1474" s="315"/>
      <c r="U1474" s="316"/>
      <c r="V1474" s="447"/>
      <c r="W1474" s="344"/>
      <c r="X1474" s="344"/>
      <c r="Y1474" s="344"/>
      <c r="Z1474" s="344"/>
      <c r="AA1474" s="344"/>
      <c r="AB1474" s="344"/>
      <c r="AC1474" s="344"/>
      <c r="AD1474" s="311"/>
    </row>
    <row r="1475" spans="1:30" ht="20.100000000000001" customHeight="1">
      <c r="A1475" s="311"/>
      <c r="B1475" s="311"/>
      <c r="C1475" s="344"/>
      <c r="D1475" s="120" t="s">
        <v>1481</v>
      </c>
      <c r="E1475" s="344"/>
      <c r="F1475" s="313"/>
      <c r="G1475" s="314"/>
      <c r="H1475" s="313"/>
      <c r="I1475" s="314"/>
      <c r="J1475" s="313"/>
      <c r="K1475" s="314"/>
      <c r="L1475" s="313"/>
      <c r="M1475" s="314"/>
      <c r="N1475" s="315"/>
      <c r="O1475" s="316"/>
      <c r="P1475" s="315"/>
      <c r="Q1475" s="316"/>
      <c r="R1475" s="315"/>
      <c r="S1475" s="316"/>
      <c r="T1475" s="315"/>
      <c r="U1475" s="316"/>
      <c r="V1475" s="447"/>
      <c r="W1475" s="344"/>
      <c r="X1475" s="344"/>
      <c r="Y1475" s="344"/>
      <c r="Z1475" s="344"/>
      <c r="AA1475" s="344"/>
      <c r="AB1475" s="344"/>
      <c r="AC1475" s="344"/>
      <c r="AD1475" s="311"/>
    </row>
    <row r="1476" spans="1:30" ht="20.100000000000001" customHeight="1">
      <c r="A1476" s="311"/>
      <c r="B1476" s="311"/>
      <c r="C1476" s="344"/>
      <c r="D1476" s="120" t="s">
        <v>1482</v>
      </c>
      <c r="E1476" s="344"/>
      <c r="F1476" s="313">
        <v>2</v>
      </c>
      <c r="G1476" s="314">
        <v>11.764705882352942</v>
      </c>
      <c r="H1476" s="313">
        <v>5</v>
      </c>
      <c r="I1476" s="314">
        <v>20</v>
      </c>
      <c r="J1476" s="313">
        <v>5</v>
      </c>
      <c r="K1476" s="314">
        <v>20</v>
      </c>
      <c r="L1476" s="313">
        <v>5</v>
      </c>
      <c r="M1476" s="314">
        <v>20.833333333333332</v>
      </c>
      <c r="N1476" s="315">
        <v>1</v>
      </c>
      <c r="O1476" s="316">
        <v>6.666666666666667</v>
      </c>
      <c r="P1476" s="315">
        <v>3</v>
      </c>
      <c r="Q1476" s="316">
        <v>17.647058823529413</v>
      </c>
      <c r="R1476" s="315">
        <v>1</v>
      </c>
      <c r="S1476" s="316">
        <v>8.3333333333333339</v>
      </c>
      <c r="T1476" s="315"/>
      <c r="U1476" s="316"/>
      <c r="V1476" s="447"/>
      <c r="W1476" s="344"/>
      <c r="X1476" s="344"/>
      <c r="Y1476" s="344"/>
      <c r="Z1476" s="344"/>
      <c r="AA1476" s="344"/>
      <c r="AB1476" s="344"/>
      <c r="AC1476" s="344"/>
      <c r="AD1476" s="311"/>
    </row>
    <row r="1477" spans="1:30" ht="20.100000000000001" customHeight="1">
      <c r="A1477" s="311"/>
      <c r="B1477" s="311"/>
      <c r="C1477" s="344"/>
      <c r="D1477" s="120" t="s">
        <v>1483</v>
      </c>
      <c r="E1477" s="344"/>
      <c r="F1477" s="313">
        <v>13</v>
      </c>
      <c r="G1477" s="314">
        <v>76.470588235294116</v>
      </c>
      <c r="H1477" s="313">
        <v>18</v>
      </c>
      <c r="I1477" s="314">
        <v>72</v>
      </c>
      <c r="J1477" s="313">
        <v>18</v>
      </c>
      <c r="K1477" s="314">
        <v>72</v>
      </c>
      <c r="L1477" s="313">
        <v>15</v>
      </c>
      <c r="M1477" s="314">
        <v>62.5</v>
      </c>
      <c r="N1477" s="315">
        <v>11</v>
      </c>
      <c r="O1477" s="316">
        <v>73.333333333333329</v>
      </c>
      <c r="P1477" s="315">
        <v>11</v>
      </c>
      <c r="Q1477" s="316">
        <v>64.705882352941174</v>
      </c>
      <c r="R1477" s="315">
        <v>6</v>
      </c>
      <c r="S1477" s="316">
        <v>50</v>
      </c>
      <c r="T1477" s="315"/>
      <c r="U1477" s="316"/>
      <c r="V1477" s="447"/>
      <c r="W1477" s="344"/>
      <c r="X1477" s="344"/>
      <c r="Y1477" s="344"/>
      <c r="Z1477" s="344"/>
      <c r="AA1477" s="344"/>
      <c r="AB1477" s="344"/>
      <c r="AC1477" s="344"/>
      <c r="AD1477" s="311"/>
    </row>
    <row r="1478" spans="1:30" ht="20.100000000000001" customHeight="1">
      <c r="A1478" s="311"/>
      <c r="B1478" s="311"/>
      <c r="C1478" s="344"/>
      <c r="D1478" s="120" t="s">
        <v>1484</v>
      </c>
      <c r="E1478" s="344"/>
      <c r="F1478" s="313">
        <v>2</v>
      </c>
      <c r="G1478" s="314">
        <v>11.764705882352942</v>
      </c>
      <c r="H1478" s="313"/>
      <c r="I1478" s="314"/>
      <c r="J1478" s="313">
        <v>1</v>
      </c>
      <c r="K1478" s="314">
        <v>4</v>
      </c>
      <c r="L1478" s="313">
        <v>2</v>
      </c>
      <c r="M1478" s="314">
        <v>8.3333333333333339</v>
      </c>
      <c r="N1478" s="315">
        <v>2</v>
      </c>
      <c r="O1478" s="316">
        <v>13.333333333333334</v>
      </c>
      <c r="P1478" s="315">
        <v>2</v>
      </c>
      <c r="Q1478" s="316">
        <v>11.764705882352942</v>
      </c>
      <c r="R1478" s="315">
        <v>5</v>
      </c>
      <c r="S1478" s="316">
        <v>41.666666666666664</v>
      </c>
      <c r="T1478" s="315"/>
      <c r="U1478" s="316"/>
      <c r="V1478" s="447"/>
      <c r="W1478" s="344"/>
      <c r="X1478" s="344"/>
      <c r="Y1478" s="344"/>
      <c r="Z1478" s="344"/>
      <c r="AA1478" s="344"/>
      <c r="AB1478" s="344"/>
      <c r="AC1478" s="344"/>
      <c r="AD1478" s="311"/>
    </row>
    <row r="1479" spans="1:30" ht="20.100000000000001" customHeight="1">
      <c r="A1479" s="311"/>
      <c r="B1479" s="311"/>
      <c r="C1479" s="344"/>
      <c r="D1479" s="120" t="s">
        <v>1912</v>
      </c>
      <c r="E1479" s="344"/>
      <c r="F1479" s="313"/>
      <c r="G1479" s="314"/>
      <c r="H1479" s="313"/>
      <c r="I1479" s="314"/>
      <c r="J1479" s="313"/>
      <c r="K1479" s="314"/>
      <c r="L1479" s="313"/>
      <c r="M1479" s="314"/>
      <c r="N1479" s="315"/>
      <c r="O1479" s="316"/>
      <c r="P1479" s="315"/>
      <c r="Q1479" s="316"/>
      <c r="R1479" s="315"/>
      <c r="S1479" s="316"/>
      <c r="T1479" s="315"/>
      <c r="U1479" s="316"/>
      <c r="V1479" s="447"/>
      <c r="W1479" s="344"/>
      <c r="X1479" s="344"/>
      <c r="Y1479" s="344"/>
      <c r="Z1479" s="344"/>
      <c r="AA1479" s="344"/>
      <c r="AB1479" s="344"/>
      <c r="AC1479" s="344"/>
      <c r="AD1479" s="311"/>
    </row>
    <row r="1480" spans="1:30" ht="20.100000000000001" customHeight="1">
      <c r="A1480" s="311"/>
      <c r="B1480" s="311"/>
      <c r="C1480" s="344"/>
      <c r="D1480" s="120" t="s">
        <v>7836</v>
      </c>
      <c r="E1480" s="344"/>
      <c r="F1480" s="313"/>
      <c r="G1480" s="314"/>
      <c r="H1480" s="313"/>
      <c r="I1480" s="314"/>
      <c r="J1480" s="313"/>
      <c r="K1480" s="314"/>
      <c r="L1480" s="313"/>
      <c r="M1480" s="314"/>
      <c r="N1480" s="315"/>
      <c r="O1480" s="316"/>
      <c r="P1480" s="315"/>
      <c r="Q1480" s="316"/>
      <c r="R1480" s="315"/>
      <c r="S1480" s="316"/>
      <c r="T1480" s="315"/>
      <c r="U1480" s="316"/>
      <c r="V1480" s="447"/>
      <c r="W1480" s="344"/>
      <c r="X1480" s="344"/>
      <c r="Y1480" s="344"/>
      <c r="Z1480" s="344"/>
      <c r="AA1480" s="344"/>
      <c r="AB1480" s="344"/>
      <c r="AC1480" s="344"/>
      <c r="AD1480" s="311"/>
    </row>
    <row r="1481" spans="1:30" ht="20.100000000000001" customHeight="1">
      <c r="A1481" s="311"/>
      <c r="B1481" s="311"/>
      <c r="C1481" s="344"/>
      <c r="D1481" s="85" t="s">
        <v>1959</v>
      </c>
      <c r="E1481" s="344"/>
      <c r="F1481" s="313"/>
      <c r="G1481" s="314"/>
      <c r="H1481" s="313"/>
      <c r="I1481" s="314"/>
      <c r="J1481" s="313"/>
      <c r="K1481" s="314"/>
      <c r="L1481" s="313"/>
      <c r="M1481" s="314"/>
      <c r="N1481" s="315"/>
      <c r="O1481" s="316"/>
      <c r="P1481" s="315"/>
      <c r="Q1481" s="316"/>
      <c r="R1481" s="315"/>
      <c r="S1481" s="316"/>
      <c r="T1481" s="315"/>
      <c r="U1481" s="316"/>
      <c r="V1481" s="447"/>
      <c r="W1481" s="344"/>
      <c r="X1481" s="344"/>
      <c r="Y1481" s="344"/>
      <c r="Z1481" s="344"/>
      <c r="AA1481" s="344"/>
      <c r="AB1481" s="344"/>
      <c r="AC1481" s="344"/>
      <c r="AD1481" s="311"/>
    </row>
    <row r="1482" spans="1:30" ht="20.100000000000001" customHeight="1">
      <c r="A1482" s="311"/>
      <c r="B1482" s="311"/>
      <c r="C1482" s="344"/>
      <c r="D1482" s="85" t="s">
        <v>1960</v>
      </c>
      <c r="E1482" s="344"/>
      <c r="F1482" s="313"/>
      <c r="G1482" s="314"/>
      <c r="H1482" s="313"/>
      <c r="I1482" s="314"/>
      <c r="J1482" s="313"/>
      <c r="K1482" s="314"/>
      <c r="L1482" s="313"/>
      <c r="M1482" s="314"/>
      <c r="N1482" s="315"/>
      <c r="O1482" s="316"/>
      <c r="P1482" s="315"/>
      <c r="Q1482" s="316"/>
      <c r="R1482" s="315"/>
      <c r="S1482" s="316"/>
      <c r="T1482" s="315"/>
      <c r="U1482" s="316"/>
      <c r="V1482" s="447"/>
      <c r="W1482" s="344"/>
      <c r="X1482" s="344"/>
      <c r="Y1482" s="344"/>
      <c r="Z1482" s="344"/>
      <c r="AA1482" s="344"/>
      <c r="AB1482" s="344"/>
      <c r="AC1482" s="344"/>
      <c r="AD1482" s="311"/>
    </row>
    <row r="1483" spans="1:30" ht="20.100000000000001" customHeight="1">
      <c r="A1483" s="9" t="s">
        <v>6118</v>
      </c>
      <c r="B1483" s="9" t="s">
        <v>738</v>
      </c>
      <c r="C1483" s="343" t="s">
        <v>7746</v>
      </c>
      <c r="D1483" s="119" t="s">
        <v>1478</v>
      </c>
      <c r="E1483" s="343" t="s">
        <v>7309</v>
      </c>
      <c r="F1483" s="11"/>
      <c r="G1483" s="12"/>
      <c r="H1483" s="11"/>
      <c r="I1483" s="12"/>
      <c r="J1483" s="11"/>
      <c r="K1483" s="12"/>
      <c r="L1483" s="11"/>
      <c r="M1483" s="12"/>
      <c r="N1483" s="56"/>
      <c r="O1483" s="57"/>
      <c r="P1483" s="56"/>
      <c r="Q1483" s="57"/>
      <c r="R1483" s="56"/>
      <c r="S1483" s="57"/>
      <c r="T1483" s="56"/>
      <c r="U1483" s="57"/>
      <c r="V1483" s="446" t="s">
        <v>28</v>
      </c>
      <c r="W1483" s="343" t="s">
        <v>7406</v>
      </c>
      <c r="X1483" s="343" t="s">
        <v>7406</v>
      </c>
      <c r="Y1483" s="343" t="s">
        <v>7406</v>
      </c>
      <c r="Z1483" s="343" t="s">
        <v>7406</v>
      </c>
      <c r="AA1483" s="343" t="s">
        <v>7406</v>
      </c>
      <c r="AB1483" s="343" t="s">
        <v>7406</v>
      </c>
      <c r="AC1483" s="343"/>
      <c r="AD1483" s="9"/>
    </row>
    <row r="1484" spans="1:30" ht="20.100000000000001" customHeight="1">
      <c r="A1484" s="311"/>
      <c r="B1484" s="311"/>
      <c r="C1484" s="344"/>
      <c r="D1484" s="120" t="s">
        <v>1479</v>
      </c>
      <c r="E1484" s="344"/>
      <c r="F1484" s="313"/>
      <c r="G1484" s="314"/>
      <c r="H1484" s="313"/>
      <c r="I1484" s="314"/>
      <c r="J1484" s="313"/>
      <c r="K1484" s="314"/>
      <c r="L1484" s="313"/>
      <c r="M1484" s="314"/>
      <c r="N1484" s="315">
        <v>1</v>
      </c>
      <c r="O1484" s="316">
        <v>16.7</v>
      </c>
      <c r="P1484" s="315"/>
      <c r="Q1484" s="316"/>
      <c r="R1484" s="315"/>
      <c r="S1484" s="316"/>
      <c r="T1484" s="315"/>
      <c r="U1484" s="316"/>
      <c r="V1484" s="447"/>
      <c r="W1484" s="344"/>
      <c r="X1484" s="344"/>
      <c r="Y1484" s="344"/>
      <c r="Z1484" s="344"/>
      <c r="AA1484" s="344"/>
      <c r="AB1484" s="344"/>
      <c r="AC1484" s="344"/>
      <c r="AD1484" s="311"/>
    </row>
    <row r="1485" spans="1:30" ht="20.100000000000001" customHeight="1">
      <c r="A1485" s="311"/>
      <c r="B1485" s="311"/>
      <c r="C1485" s="344"/>
      <c r="D1485" s="120" t="s">
        <v>1480</v>
      </c>
      <c r="E1485" s="344"/>
      <c r="F1485" s="313"/>
      <c r="G1485" s="314"/>
      <c r="H1485" s="313"/>
      <c r="I1485" s="314"/>
      <c r="J1485" s="313"/>
      <c r="K1485" s="314"/>
      <c r="L1485" s="313"/>
      <c r="M1485" s="314"/>
      <c r="N1485" s="315"/>
      <c r="O1485" s="316"/>
      <c r="P1485" s="315"/>
      <c r="Q1485" s="316"/>
      <c r="R1485" s="315">
        <v>1</v>
      </c>
      <c r="S1485" s="316">
        <v>20</v>
      </c>
      <c r="T1485" s="315"/>
      <c r="U1485" s="316"/>
      <c r="V1485" s="447"/>
      <c r="W1485" s="344"/>
      <c r="X1485" s="344"/>
      <c r="Y1485" s="344"/>
      <c r="Z1485" s="344"/>
      <c r="AA1485" s="344"/>
      <c r="AB1485" s="344"/>
      <c r="AC1485" s="344"/>
      <c r="AD1485" s="311"/>
    </row>
    <row r="1486" spans="1:30" ht="20.100000000000001" customHeight="1">
      <c r="A1486" s="311"/>
      <c r="B1486" s="311"/>
      <c r="C1486" s="344"/>
      <c r="D1486" s="120" t="s">
        <v>1481</v>
      </c>
      <c r="E1486" s="344"/>
      <c r="F1486" s="313"/>
      <c r="G1486" s="314"/>
      <c r="H1486" s="313"/>
      <c r="I1486" s="314"/>
      <c r="J1486" s="313"/>
      <c r="K1486" s="314"/>
      <c r="L1486" s="313"/>
      <c r="M1486" s="314"/>
      <c r="N1486" s="315"/>
      <c r="O1486" s="316"/>
      <c r="P1486" s="315"/>
      <c r="Q1486" s="316"/>
      <c r="R1486" s="315"/>
      <c r="S1486" s="316"/>
      <c r="T1486" s="315"/>
      <c r="U1486" s="316"/>
      <c r="V1486" s="447"/>
      <c r="W1486" s="344"/>
      <c r="X1486" s="344"/>
      <c r="Y1486" s="344"/>
      <c r="Z1486" s="344"/>
      <c r="AA1486" s="344"/>
      <c r="AB1486" s="344"/>
      <c r="AC1486" s="344"/>
      <c r="AD1486" s="311"/>
    </row>
    <row r="1487" spans="1:30" ht="20.100000000000001" customHeight="1">
      <c r="A1487" s="311"/>
      <c r="B1487" s="311"/>
      <c r="C1487" s="344"/>
      <c r="D1487" s="120" t="s">
        <v>1482</v>
      </c>
      <c r="E1487" s="344"/>
      <c r="F1487" s="313"/>
      <c r="G1487" s="314"/>
      <c r="H1487" s="313"/>
      <c r="I1487" s="314"/>
      <c r="J1487" s="313"/>
      <c r="K1487" s="314"/>
      <c r="L1487" s="313"/>
      <c r="M1487" s="314"/>
      <c r="N1487" s="315"/>
      <c r="O1487" s="316"/>
      <c r="P1487" s="315"/>
      <c r="Q1487" s="316"/>
      <c r="R1487" s="315"/>
      <c r="S1487" s="316"/>
      <c r="T1487" s="315"/>
      <c r="U1487" s="316"/>
      <c r="V1487" s="447"/>
      <c r="W1487" s="344"/>
      <c r="X1487" s="344"/>
      <c r="Y1487" s="344"/>
      <c r="Z1487" s="344"/>
      <c r="AA1487" s="344"/>
      <c r="AB1487" s="344"/>
      <c r="AC1487" s="344"/>
      <c r="AD1487" s="311"/>
    </row>
    <row r="1488" spans="1:30" ht="20.100000000000001" customHeight="1">
      <c r="A1488" s="311"/>
      <c r="B1488" s="311"/>
      <c r="C1488" s="344"/>
      <c r="D1488" s="120" t="s">
        <v>1483</v>
      </c>
      <c r="E1488" s="344"/>
      <c r="F1488" s="313">
        <v>1</v>
      </c>
      <c r="G1488" s="314">
        <v>25</v>
      </c>
      <c r="H1488" s="313">
        <v>5</v>
      </c>
      <c r="I1488" s="314">
        <v>50</v>
      </c>
      <c r="J1488" s="313">
        <v>4</v>
      </c>
      <c r="K1488" s="314">
        <v>40</v>
      </c>
      <c r="L1488" s="313">
        <v>5</v>
      </c>
      <c r="M1488" s="314">
        <v>55.6</v>
      </c>
      <c r="N1488" s="315">
        <v>1</v>
      </c>
      <c r="O1488" s="316">
        <v>16.7</v>
      </c>
      <c r="P1488" s="315">
        <v>1</v>
      </c>
      <c r="Q1488" s="316">
        <v>25</v>
      </c>
      <c r="R1488" s="315">
        <v>1</v>
      </c>
      <c r="S1488" s="316">
        <v>20</v>
      </c>
      <c r="T1488" s="315"/>
      <c r="U1488" s="316"/>
      <c r="V1488" s="447"/>
      <c r="W1488" s="344"/>
      <c r="X1488" s="344"/>
      <c r="Y1488" s="344"/>
      <c r="Z1488" s="344"/>
      <c r="AA1488" s="344"/>
      <c r="AB1488" s="344"/>
      <c r="AC1488" s="344"/>
      <c r="AD1488" s="311"/>
    </row>
    <row r="1489" spans="1:30" ht="20.100000000000001" customHeight="1">
      <c r="A1489" s="311"/>
      <c r="B1489" s="311"/>
      <c r="C1489" s="344"/>
      <c r="D1489" s="120" t="s">
        <v>1484</v>
      </c>
      <c r="E1489" s="344"/>
      <c r="F1489" s="313">
        <v>3</v>
      </c>
      <c r="G1489" s="314">
        <v>75</v>
      </c>
      <c r="H1489" s="313">
        <v>5</v>
      </c>
      <c r="I1489" s="314">
        <v>50</v>
      </c>
      <c r="J1489" s="313">
        <v>6</v>
      </c>
      <c r="K1489" s="314">
        <v>60</v>
      </c>
      <c r="L1489" s="313">
        <v>4</v>
      </c>
      <c r="M1489" s="314">
        <v>44.4</v>
      </c>
      <c r="N1489" s="315">
        <v>4</v>
      </c>
      <c r="O1489" s="316">
        <v>66.7</v>
      </c>
      <c r="P1489" s="315">
        <v>3</v>
      </c>
      <c r="Q1489" s="316">
        <v>75</v>
      </c>
      <c r="R1489" s="315">
        <v>3</v>
      </c>
      <c r="S1489" s="316">
        <v>60</v>
      </c>
      <c r="T1489" s="315"/>
      <c r="U1489" s="316"/>
      <c r="V1489" s="447"/>
      <c r="W1489" s="344"/>
      <c r="X1489" s="344"/>
      <c r="Y1489" s="344"/>
      <c r="Z1489" s="344"/>
      <c r="AA1489" s="344"/>
      <c r="AB1489" s="344"/>
      <c r="AC1489" s="344"/>
      <c r="AD1489" s="311"/>
    </row>
    <row r="1490" spans="1:30" ht="20.100000000000001" customHeight="1">
      <c r="A1490" s="311"/>
      <c r="B1490" s="311"/>
      <c r="C1490" s="344"/>
      <c r="D1490" s="120" t="s">
        <v>1912</v>
      </c>
      <c r="E1490" s="344"/>
      <c r="F1490" s="313"/>
      <c r="G1490" s="314"/>
      <c r="H1490" s="313"/>
      <c r="I1490" s="314"/>
      <c r="J1490" s="313"/>
      <c r="K1490" s="314"/>
      <c r="L1490" s="313"/>
      <c r="M1490" s="314"/>
      <c r="N1490" s="315"/>
      <c r="O1490" s="316"/>
      <c r="P1490" s="315"/>
      <c r="Q1490" s="316"/>
      <c r="R1490" s="315"/>
      <c r="S1490" s="316"/>
      <c r="T1490" s="315"/>
      <c r="U1490" s="316"/>
      <c r="V1490" s="447"/>
      <c r="W1490" s="344"/>
      <c r="X1490" s="344"/>
      <c r="Y1490" s="344"/>
      <c r="Z1490" s="344"/>
      <c r="AA1490" s="344"/>
      <c r="AB1490" s="344"/>
      <c r="AC1490" s="344"/>
      <c r="AD1490" s="311"/>
    </row>
    <row r="1491" spans="1:30" ht="20.100000000000001" customHeight="1">
      <c r="A1491" s="311"/>
      <c r="B1491" s="311"/>
      <c r="C1491" s="344"/>
      <c r="D1491" s="120" t="s">
        <v>7836</v>
      </c>
      <c r="E1491" s="344"/>
      <c r="F1491" s="313"/>
      <c r="G1491" s="314"/>
      <c r="H1491" s="313"/>
      <c r="I1491" s="314"/>
      <c r="J1491" s="313"/>
      <c r="K1491" s="314"/>
      <c r="L1491" s="313"/>
      <c r="M1491" s="314"/>
      <c r="N1491" s="315"/>
      <c r="O1491" s="316"/>
      <c r="P1491" s="315"/>
      <c r="Q1491" s="316"/>
      <c r="R1491" s="315"/>
      <c r="S1491" s="316"/>
      <c r="T1491" s="315"/>
      <c r="U1491" s="316"/>
      <c r="V1491" s="447"/>
      <c r="W1491" s="344"/>
      <c r="X1491" s="344"/>
      <c r="Y1491" s="344"/>
      <c r="Z1491" s="344"/>
      <c r="AA1491" s="344"/>
      <c r="AB1491" s="344"/>
      <c r="AC1491" s="344"/>
      <c r="AD1491" s="311"/>
    </row>
    <row r="1492" spans="1:30" ht="20.100000000000001" customHeight="1">
      <c r="A1492" s="311"/>
      <c r="B1492" s="311"/>
      <c r="C1492" s="344"/>
      <c r="D1492" s="85" t="s">
        <v>1959</v>
      </c>
      <c r="E1492" s="344"/>
      <c r="F1492" s="313"/>
      <c r="G1492" s="314"/>
      <c r="H1492" s="313"/>
      <c r="I1492" s="314"/>
      <c r="J1492" s="313"/>
      <c r="K1492" s="314"/>
      <c r="L1492" s="313"/>
      <c r="M1492" s="314"/>
      <c r="N1492" s="315"/>
      <c r="O1492" s="316"/>
      <c r="P1492" s="315"/>
      <c r="Q1492" s="316"/>
      <c r="R1492" s="315"/>
      <c r="S1492" s="316"/>
      <c r="T1492" s="315"/>
      <c r="U1492" s="316"/>
      <c r="V1492" s="447"/>
      <c r="W1492" s="344"/>
      <c r="X1492" s="344"/>
      <c r="Y1492" s="344"/>
      <c r="Z1492" s="344"/>
      <c r="AA1492" s="344"/>
      <c r="AB1492" s="344"/>
      <c r="AC1492" s="344"/>
      <c r="AD1492" s="311"/>
    </row>
    <row r="1493" spans="1:30" ht="20.100000000000001" customHeight="1">
      <c r="A1493" s="311"/>
      <c r="B1493" s="311"/>
      <c r="C1493" s="344"/>
      <c r="D1493" s="85" t="s">
        <v>1960</v>
      </c>
      <c r="E1493" s="344"/>
      <c r="F1493" s="313"/>
      <c r="G1493" s="314"/>
      <c r="H1493" s="313"/>
      <c r="I1493" s="314"/>
      <c r="J1493" s="313"/>
      <c r="K1493" s="314"/>
      <c r="L1493" s="313"/>
      <c r="M1493" s="314"/>
      <c r="N1493" s="315"/>
      <c r="O1493" s="316"/>
      <c r="P1493" s="315"/>
      <c r="Q1493" s="316"/>
      <c r="R1493" s="315"/>
      <c r="S1493" s="316"/>
      <c r="T1493" s="315"/>
      <c r="U1493" s="316"/>
      <c r="V1493" s="447"/>
      <c r="W1493" s="344"/>
      <c r="X1493" s="344"/>
      <c r="Y1493" s="344"/>
      <c r="Z1493" s="344"/>
      <c r="AA1493" s="344"/>
      <c r="AB1493" s="344"/>
      <c r="AC1493" s="344"/>
      <c r="AD1493" s="311"/>
    </row>
    <row r="1494" spans="1:30" ht="20.100000000000001" customHeight="1">
      <c r="A1494" s="9" t="s">
        <v>6119</v>
      </c>
      <c r="B1494" s="9" t="s">
        <v>739</v>
      </c>
      <c r="C1494" s="343" t="s">
        <v>7746</v>
      </c>
      <c r="D1494" s="119" t="s">
        <v>1478</v>
      </c>
      <c r="E1494" s="343" t="s">
        <v>7309</v>
      </c>
      <c r="F1494" s="11"/>
      <c r="G1494" s="12"/>
      <c r="H1494" s="11"/>
      <c r="I1494" s="12"/>
      <c r="J1494" s="11"/>
      <c r="K1494" s="12"/>
      <c r="L1494" s="11"/>
      <c r="M1494" s="12"/>
      <c r="N1494" s="56"/>
      <c r="O1494" s="57"/>
      <c r="P1494" s="56"/>
      <c r="Q1494" s="57"/>
      <c r="R1494" s="56"/>
      <c r="S1494" s="57"/>
      <c r="T1494" s="56"/>
      <c r="U1494" s="57"/>
      <c r="V1494" s="446" t="s">
        <v>28</v>
      </c>
      <c r="W1494" s="343" t="s">
        <v>7406</v>
      </c>
      <c r="X1494" s="343" t="s">
        <v>7406</v>
      </c>
      <c r="Y1494" s="343" t="s">
        <v>7406</v>
      </c>
      <c r="Z1494" s="343" t="s">
        <v>7406</v>
      </c>
      <c r="AA1494" s="343" t="s">
        <v>7406</v>
      </c>
      <c r="AB1494" s="343" t="s">
        <v>7406</v>
      </c>
      <c r="AC1494" s="343"/>
      <c r="AD1494" s="9"/>
    </row>
    <row r="1495" spans="1:30" ht="20.100000000000001" customHeight="1">
      <c r="A1495" s="311"/>
      <c r="B1495" s="311"/>
      <c r="C1495" s="344"/>
      <c r="D1495" s="120" t="s">
        <v>1479</v>
      </c>
      <c r="E1495" s="344"/>
      <c r="F1495" s="313"/>
      <c r="G1495" s="314"/>
      <c r="H1495" s="313"/>
      <c r="I1495" s="314"/>
      <c r="J1495" s="313"/>
      <c r="K1495" s="314"/>
      <c r="L1495" s="313"/>
      <c r="M1495" s="314"/>
      <c r="N1495" s="315"/>
      <c r="O1495" s="316"/>
      <c r="P1495" s="315"/>
      <c r="Q1495" s="316"/>
      <c r="R1495" s="315"/>
      <c r="S1495" s="316"/>
      <c r="T1495" s="315"/>
      <c r="U1495" s="316"/>
      <c r="V1495" s="447"/>
      <c r="W1495" s="344"/>
      <c r="X1495" s="344"/>
      <c r="Y1495" s="344"/>
      <c r="Z1495" s="344"/>
      <c r="AA1495" s="344"/>
      <c r="AB1495" s="344"/>
      <c r="AC1495" s="344"/>
      <c r="AD1495" s="311"/>
    </row>
    <row r="1496" spans="1:30" ht="20.100000000000001" customHeight="1">
      <c r="A1496" s="311"/>
      <c r="B1496" s="311"/>
      <c r="C1496" s="344"/>
      <c r="D1496" s="120" t="s">
        <v>1480</v>
      </c>
      <c r="E1496" s="344"/>
      <c r="F1496" s="313"/>
      <c r="G1496" s="314"/>
      <c r="H1496" s="313"/>
      <c r="I1496" s="314"/>
      <c r="J1496" s="313"/>
      <c r="K1496" s="314"/>
      <c r="L1496" s="313"/>
      <c r="M1496" s="314"/>
      <c r="N1496" s="315"/>
      <c r="O1496" s="316"/>
      <c r="P1496" s="315"/>
      <c r="Q1496" s="316"/>
      <c r="R1496" s="315"/>
      <c r="S1496" s="316"/>
      <c r="T1496" s="315"/>
      <c r="U1496" s="316"/>
      <c r="V1496" s="447"/>
      <c r="W1496" s="344"/>
      <c r="X1496" s="344"/>
      <c r="Y1496" s="344"/>
      <c r="Z1496" s="344"/>
      <c r="AA1496" s="344"/>
      <c r="AB1496" s="344"/>
      <c r="AC1496" s="344"/>
      <c r="AD1496" s="311"/>
    </row>
    <row r="1497" spans="1:30" ht="20.100000000000001" customHeight="1">
      <c r="A1497" s="311"/>
      <c r="B1497" s="311"/>
      <c r="C1497" s="344"/>
      <c r="D1497" s="120" t="s">
        <v>1481</v>
      </c>
      <c r="E1497" s="344"/>
      <c r="F1497" s="313"/>
      <c r="G1497" s="314"/>
      <c r="H1497" s="313"/>
      <c r="I1497" s="314"/>
      <c r="J1497" s="313"/>
      <c r="K1497" s="314"/>
      <c r="L1497" s="313"/>
      <c r="M1497" s="314"/>
      <c r="N1497" s="315"/>
      <c r="O1497" s="316"/>
      <c r="P1497" s="315"/>
      <c r="Q1497" s="316"/>
      <c r="R1497" s="315"/>
      <c r="S1497" s="316"/>
      <c r="T1497" s="315"/>
      <c r="U1497" s="316"/>
      <c r="V1497" s="447"/>
      <c r="W1497" s="344"/>
      <c r="X1497" s="344"/>
      <c r="Y1497" s="344"/>
      <c r="Z1497" s="344"/>
      <c r="AA1497" s="344"/>
      <c r="AB1497" s="344"/>
      <c r="AC1497" s="344"/>
      <c r="AD1497" s="311"/>
    </row>
    <row r="1498" spans="1:30" ht="20.100000000000001" customHeight="1">
      <c r="A1498" s="311"/>
      <c r="B1498" s="311"/>
      <c r="C1498" s="344"/>
      <c r="D1498" s="120" t="s">
        <v>1482</v>
      </c>
      <c r="E1498" s="344"/>
      <c r="F1498" s="313"/>
      <c r="G1498" s="314"/>
      <c r="H1498" s="313"/>
      <c r="I1498" s="314"/>
      <c r="J1498" s="313"/>
      <c r="K1498" s="314"/>
      <c r="L1498" s="313"/>
      <c r="M1498" s="314"/>
      <c r="N1498" s="315"/>
      <c r="O1498" s="316"/>
      <c r="P1498" s="315"/>
      <c r="Q1498" s="316"/>
      <c r="R1498" s="315"/>
      <c r="S1498" s="316"/>
      <c r="T1498" s="315"/>
      <c r="U1498" s="316"/>
      <c r="V1498" s="447"/>
      <c r="W1498" s="344"/>
      <c r="X1498" s="344"/>
      <c r="Y1498" s="344"/>
      <c r="Z1498" s="344"/>
      <c r="AA1498" s="344"/>
      <c r="AB1498" s="344"/>
      <c r="AC1498" s="344"/>
      <c r="AD1498" s="311"/>
    </row>
    <row r="1499" spans="1:30" ht="20.100000000000001" customHeight="1">
      <c r="A1499" s="311"/>
      <c r="B1499" s="311"/>
      <c r="C1499" s="344"/>
      <c r="D1499" s="120" t="s">
        <v>1483</v>
      </c>
      <c r="E1499" s="344"/>
      <c r="F1499" s="313"/>
      <c r="G1499" s="314"/>
      <c r="H1499" s="313"/>
      <c r="I1499" s="314"/>
      <c r="J1499" s="313">
        <v>1</v>
      </c>
      <c r="K1499" s="314">
        <v>33.333333333333329</v>
      </c>
      <c r="L1499" s="313"/>
      <c r="M1499" s="314"/>
      <c r="N1499" s="315"/>
      <c r="O1499" s="316"/>
      <c r="P1499" s="315"/>
      <c r="Q1499" s="316"/>
      <c r="R1499" s="315"/>
      <c r="S1499" s="316"/>
      <c r="T1499" s="315"/>
      <c r="U1499" s="316"/>
      <c r="V1499" s="447"/>
      <c r="W1499" s="344"/>
      <c r="X1499" s="344"/>
      <c r="Y1499" s="344"/>
      <c r="Z1499" s="344"/>
      <c r="AA1499" s="344"/>
      <c r="AB1499" s="344"/>
      <c r="AC1499" s="344"/>
      <c r="AD1499" s="311"/>
    </row>
    <row r="1500" spans="1:30" ht="20.100000000000001" customHeight="1">
      <c r="A1500" s="311"/>
      <c r="B1500" s="311"/>
      <c r="C1500" s="344"/>
      <c r="D1500" s="120" t="s">
        <v>1484</v>
      </c>
      <c r="E1500" s="344"/>
      <c r="F1500" s="313">
        <v>1</v>
      </c>
      <c r="G1500" s="314">
        <v>100</v>
      </c>
      <c r="H1500" s="313">
        <v>3</v>
      </c>
      <c r="I1500" s="314">
        <v>100</v>
      </c>
      <c r="J1500" s="313">
        <v>2</v>
      </c>
      <c r="K1500" s="314">
        <v>66.666666666666657</v>
      </c>
      <c r="L1500" s="313">
        <v>3</v>
      </c>
      <c r="M1500" s="314">
        <v>100</v>
      </c>
      <c r="N1500" s="315"/>
      <c r="O1500" s="316"/>
      <c r="P1500" s="315">
        <v>1</v>
      </c>
      <c r="Q1500" s="316">
        <v>100</v>
      </c>
      <c r="R1500" s="315"/>
      <c r="S1500" s="316"/>
      <c r="T1500" s="315"/>
      <c r="U1500" s="316"/>
      <c r="V1500" s="447"/>
      <c r="W1500" s="344"/>
      <c r="X1500" s="344"/>
      <c r="Y1500" s="344"/>
      <c r="Z1500" s="344"/>
      <c r="AA1500" s="344"/>
      <c r="AB1500" s="344"/>
      <c r="AC1500" s="344"/>
      <c r="AD1500" s="311"/>
    </row>
    <row r="1501" spans="1:30" ht="20.100000000000001" customHeight="1">
      <c r="A1501" s="311"/>
      <c r="B1501" s="311"/>
      <c r="C1501" s="344"/>
      <c r="D1501" s="120" t="s">
        <v>1912</v>
      </c>
      <c r="E1501" s="344"/>
      <c r="F1501" s="313"/>
      <c r="G1501" s="314"/>
      <c r="H1501" s="313"/>
      <c r="I1501" s="314"/>
      <c r="J1501" s="313"/>
      <c r="K1501" s="314"/>
      <c r="L1501" s="313"/>
      <c r="M1501" s="314"/>
      <c r="N1501" s="315"/>
      <c r="O1501" s="316"/>
      <c r="P1501" s="315"/>
      <c r="Q1501" s="316"/>
      <c r="R1501" s="315"/>
      <c r="S1501" s="316"/>
      <c r="T1501" s="315"/>
      <c r="U1501" s="316"/>
      <c r="V1501" s="447"/>
      <c r="W1501" s="344"/>
      <c r="X1501" s="344"/>
      <c r="Y1501" s="344"/>
      <c r="Z1501" s="344"/>
      <c r="AA1501" s="344"/>
      <c r="AB1501" s="344"/>
      <c r="AC1501" s="344"/>
      <c r="AD1501" s="311"/>
    </row>
    <row r="1502" spans="1:30" ht="20.100000000000001" customHeight="1">
      <c r="A1502" s="311"/>
      <c r="B1502" s="311"/>
      <c r="C1502" s="344"/>
      <c r="D1502" s="120" t="s">
        <v>7836</v>
      </c>
      <c r="E1502" s="344"/>
      <c r="F1502" s="313"/>
      <c r="G1502" s="314"/>
      <c r="H1502" s="313"/>
      <c r="I1502" s="314"/>
      <c r="J1502" s="313"/>
      <c r="K1502" s="314"/>
      <c r="L1502" s="313"/>
      <c r="M1502" s="314"/>
      <c r="N1502" s="315"/>
      <c r="O1502" s="316"/>
      <c r="P1502" s="315"/>
      <c r="Q1502" s="316"/>
      <c r="R1502" s="315"/>
      <c r="S1502" s="316"/>
      <c r="T1502" s="315"/>
      <c r="U1502" s="316"/>
      <c r="V1502" s="447"/>
      <c r="W1502" s="344"/>
      <c r="X1502" s="344"/>
      <c r="Y1502" s="344"/>
      <c r="Z1502" s="344"/>
      <c r="AA1502" s="344"/>
      <c r="AB1502" s="344"/>
      <c r="AC1502" s="344"/>
      <c r="AD1502" s="311"/>
    </row>
    <row r="1503" spans="1:30" ht="20.100000000000001" customHeight="1">
      <c r="A1503" s="311"/>
      <c r="B1503" s="311"/>
      <c r="C1503" s="344"/>
      <c r="D1503" s="85" t="s">
        <v>1959</v>
      </c>
      <c r="E1503" s="344"/>
      <c r="F1503" s="313"/>
      <c r="G1503" s="314"/>
      <c r="H1503" s="313"/>
      <c r="I1503" s="314"/>
      <c r="J1503" s="313"/>
      <c r="K1503" s="314"/>
      <c r="L1503" s="313"/>
      <c r="M1503" s="314"/>
      <c r="N1503" s="315"/>
      <c r="O1503" s="316"/>
      <c r="P1503" s="315"/>
      <c r="Q1503" s="316"/>
      <c r="R1503" s="315"/>
      <c r="S1503" s="316"/>
      <c r="T1503" s="315"/>
      <c r="U1503" s="316"/>
      <c r="V1503" s="447"/>
      <c r="W1503" s="344"/>
      <c r="X1503" s="344"/>
      <c r="Y1503" s="344"/>
      <c r="Z1503" s="344"/>
      <c r="AA1503" s="344"/>
      <c r="AB1503" s="344"/>
      <c r="AC1503" s="344"/>
      <c r="AD1503" s="311"/>
    </row>
    <row r="1504" spans="1:30" ht="20.100000000000001" customHeight="1">
      <c r="A1504" s="311"/>
      <c r="B1504" s="311"/>
      <c r="C1504" s="344"/>
      <c r="D1504" s="85" t="s">
        <v>1960</v>
      </c>
      <c r="E1504" s="344"/>
      <c r="F1504" s="313"/>
      <c r="G1504" s="314"/>
      <c r="H1504" s="313"/>
      <c r="I1504" s="314"/>
      <c r="J1504" s="313"/>
      <c r="K1504" s="314"/>
      <c r="L1504" s="313"/>
      <c r="M1504" s="314"/>
      <c r="N1504" s="315"/>
      <c r="O1504" s="316"/>
      <c r="P1504" s="315"/>
      <c r="Q1504" s="316"/>
      <c r="R1504" s="315"/>
      <c r="S1504" s="316"/>
      <c r="T1504" s="315"/>
      <c r="U1504" s="316"/>
      <c r="V1504" s="447"/>
      <c r="W1504" s="344"/>
      <c r="X1504" s="344"/>
      <c r="Y1504" s="344"/>
      <c r="Z1504" s="344"/>
      <c r="AA1504" s="344"/>
      <c r="AB1504" s="344"/>
      <c r="AC1504" s="344"/>
      <c r="AD1504" s="311"/>
    </row>
    <row r="1505" spans="1:30" ht="20.100000000000001" customHeight="1">
      <c r="A1505" s="9" t="s">
        <v>6120</v>
      </c>
      <c r="B1505" s="9" t="s">
        <v>740</v>
      </c>
      <c r="C1505" s="343" t="s">
        <v>7746</v>
      </c>
      <c r="D1505" s="119" t="s">
        <v>1478</v>
      </c>
      <c r="E1505" s="343" t="s">
        <v>7309</v>
      </c>
      <c r="F1505" s="11"/>
      <c r="G1505" s="12"/>
      <c r="H1505" s="11"/>
      <c r="I1505" s="12"/>
      <c r="J1505" s="11"/>
      <c r="K1505" s="12"/>
      <c r="L1505" s="11"/>
      <c r="M1505" s="12"/>
      <c r="N1505" s="56"/>
      <c r="O1505" s="57"/>
      <c r="P1505" s="56"/>
      <c r="Q1505" s="57"/>
      <c r="R1505" s="56"/>
      <c r="S1505" s="57"/>
      <c r="T1505" s="56"/>
      <c r="U1505" s="57"/>
      <c r="V1505" s="446" t="s">
        <v>28</v>
      </c>
      <c r="W1505" s="343" t="s">
        <v>7406</v>
      </c>
      <c r="X1505" s="343" t="s">
        <v>7406</v>
      </c>
      <c r="Y1505" s="343" t="s">
        <v>7406</v>
      </c>
      <c r="Z1505" s="343" t="s">
        <v>7406</v>
      </c>
      <c r="AA1505" s="343" t="s">
        <v>7406</v>
      </c>
      <c r="AB1505" s="343" t="s">
        <v>7406</v>
      </c>
      <c r="AC1505" s="343"/>
      <c r="AD1505" s="9"/>
    </row>
    <row r="1506" spans="1:30" ht="20.100000000000001" customHeight="1">
      <c r="A1506" s="311"/>
      <c r="B1506" s="311"/>
      <c r="C1506" s="344"/>
      <c r="D1506" s="120" t="s">
        <v>1479</v>
      </c>
      <c r="E1506" s="344"/>
      <c r="F1506" s="313"/>
      <c r="G1506" s="314"/>
      <c r="H1506" s="313"/>
      <c r="I1506" s="314"/>
      <c r="J1506" s="313"/>
      <c r="K1506" s="314"/>
      <c r="L1506" s="313"/>
      <c r="M1506" s="314"/>
      <c r="N1506" s="315"/>
      <c r="O1506" s="316"/>
      <c r="P1506" s="315"/>
      <c r="Q1506" s="316"/>
      <c r="R1506" s="315"/>
      <c r="S1506" s="316"/>
      <c r="T1506" s="315"/>
      <c r="U1506" s="316"/>
      <c r="V1506" s="447"/>
      <c r="W1506" s="344"/>
      <c r="X1506" s="344"/>
      <c r="Y1506" s="344"/>
      <c r="Z1506" s="344"/>
      <c r="AA1506" s="344"/>
      <c r="AB1506" s="344"/>
      <c r="AC1506" s="344"/>
      <c r="AD1506" s="311"/>
    </row>
    <row r="1507" spans="1:30" ht="20.100000000000001" customHeight="1">
      <c r="A1507" s="311"/>
      <c r="B1507" s="311"/>
      <c r="C1507" s="344"/>
      <c r="D1507" s="120" t="s">
        <v>1480</v>
      </c>
      <c r="E1507" s="344"/>
      <c r="F1507" s="313"/>
      <c r="G1507" s="314"/>
      <c r="H1507" s="313"/>
      <c r="I1507" s="314"/>
      <c r="J1507" s="313"/>
      <c r="K1507" s="314"/>
      <c r="L1507" s="313"/>
      <c r="M1507" s="314"/>
      <c r="N1507" s="315"/>
      <c r="O1507" s="316"/>
      <c r="P1507" s="315"/>
      <c r="Q1507" s="316"/>
      <c r="R1507" s="315"/>
      <c r="S1507" s="316"/>
      <c r="T1507" s="315"/>
      <c r="U1507" s="316"/>
      <c r="V1507" s="447"/>
      <c r="W1507" s="344"/>
      <c r="X1507" s="344"/>
      <c r="Y1507" s="344"/>
      <c r="Z1507" s="344"/>
      <c r="AA1507" s="344"/>
      <c r="AB1507" s="344"/>
      <c r="AC1507" s="344"/>
      <c r="AD1507" s="311"/>
    </row>
    <row r="1508" spans="1:30" ht="20.100000000000001" customHeight="1">
      <c r="A1508" s="311"/>
      <c r="B1508" s="311"/>
      <c r="C1508" s="344"/>
      <c r="D1508" s="120" t="s">
        <v>1481</v>
      </c>
      <c r="E1508" s="344"/>
      <c r="F1508" s="313"/>
      <c r="G1508" s="314"/>
      <c r="H1508" s="313"/>
      <c r="I1508" s="314"/>
      <c r="J1508" s="313"/>
      <c r="K1508" s="314"/>
      <c r="L1508" s="313"/>
      <c r="M1508" s="314"/>
      <c r="N1508" s="315"/>
      <c r="O1508" s="316"/>
      <c r="P1508" s="315"/>
      <c r="Q1508" s="316"/>
      <c r="R1508" s="315"/>
      <c r="S1508" s="316"/>
      <c r="T1508" s="315"/>
      <c r="U1508" s="316"/>
      <c r="V1508" s="447"/>
      <c r="W1508" s="344"/>
      <c r="X1508" s="344"/>
      <c r="Y1508" s="344"/>
      <c r="Z1508" s="344"/>
      <c r="AA1508" s="344"/>
      <c r="AB1508" s="344"/>
      <c r="AC1508" s="344"/>
      <c r="AD1508" s="311"/>
    </row>
    <row r="1509" spans="1:30" ht="20.100000000000001" customHeight="1">
      <c r="A1509" s="311"/>
      <c r="B1509" s="311"/>
      <c r="C1509" s="344"/>
      <c r="D1509" s="120" t="s">
        <v>1482</v>
      </c>
      <c r="E1509" s="344"/>
      <c r="F1509" s="313"/>
      <c r="G1509" s="314"/>
      <c r="H1509" s="313"/>
      <c r="I1509" s="314"/>
      <c r="J1509" s="313"/>
      <c r="K1509" s="314"/>
      <c r="L1509" s="313"/>
      <c r="M1509" s="314"/>
      <c r="N1509" s="315"/>
      <c r="O1509" s="316"/>
      <c r="P1509" s="315"/>
      <c r="Q1509" s="316"/>
      <c r="R1509" s="315"/>
      <c r="S1509" s="316"/>
      <c r="T1509" s="315"/>
      <c r="U1509" s="316"/>
      <c r="V1509" s="447"/>
      <c r="W1509" s="344"/>
      <c r="X1509" s="344"/>
      <c r="Y1509" s="344"/>
      <c r="Z1509" s="344"/>
      <c r="AA1509" s="344"/>
      <c r="AB1509" s="344"/>
      <c r="AC1509" s="344"/>
      <c r="AD1509" s="311"/>
    </row>
    <row r="1510" spans="1:30" ht="20.100000000000001" customHeight="1">
      <c r="A1510" s="311"/>
      <c r="B1510" s="311"/>
      <c r="C1510" s="344"/>
      <c r="D1510" s="120" t="s">
        <v>1483</v>
      </c>
      <c r="E1510" s="344"/>
      <c r="F1510" s="313"/>
      <c r="G1510" s="314"/>
      <c r="H1510" s="313"/>
      <c r="I1510" s="314"/>
      <c r="J1510" s="313"/>
      <c r="K1510" s="314"/>
      <c r="L1510" s="313"/>
      <c r="M1510" s="314"/>
      <c r="N1510" s="315"/>
      <c r="O1510" s="316"/>
      <c r="P1510" s="315"/>
      <c r="Q1510" s="316"/>
      <c r="R1510" s="315"/>
      <c r="S1510" s="316"/>
      <c r="T1510" s="315"/>
      <c r="U1510" s="316"/>
      <c r="V1510" s="447"/>
      <c r="W1510" s="344"/>
      <c r="X1510" s="344"/>
      <c r="Y1510" s="344"/>
      <c r="Z1510" s="344"/>
      <c r="AA1510" s="344"/>
      <c r="AB1510" s="344"/>
      <c r="AC1510" s="344"/>
      <c r="AD1510" s="311"/>
    </row>
    <row r="1511" spans="1:30" ht="20.100000000000001" customHeight="1">
      <c r="A1511" s="311"/>
      <c r="B1511" s="311"/>
      <c r="C1511" s="344"/>
      <c r="D1511" s="120" t="s">
        <v>1484</v>
      </c>
      <c r="E1511" s="344"/>
      <c r="F1511" s="313"/>
      <c r="G1511" s="314"/>
      <c r="H1511" s="313"/>
      <c r="I1511" s="314"/>
      <c r="J1511" s="313"/>
      <c r="K1511" s="314"/>
      <c r="L1511" s="313"/>
      <c r="M1511" s="314"/>
      <c r="N1511" s="315"/>
      <c r="O1511" s="316"/>
      <c r="P1511" s="315"/>
      <c r="Q1511" s="316"/>
      <c r="R1511" s="315"/>
      <c r="S1511" s="316"/>
      <c r="T1511" s="315"/>
      <c r="U1511" s="316"/>
      <c r="V1511" s="447"/>
      <c r="W1511" s="344"/>
      <c r="X1511" s="344"/>
      <c r="Y1511" s="344"/>
      <c r="Z1511" s="344"/>
      <c r="AA1511" s="344"/>
      <c r="AB1511" s="344"/>
      <c r="AC1511" s="344"/>
      <c r="AD1511" s="311"/>
    </row>
    <row r="1512" spans="1:30" ht="20.100000000000001" customHeight="1">
      <c r="A1512" s="311"/>
      <c r="B1512" s="311"/>
      <c r="C1512" s="344"/>
      <c r="D1512" s="120" t="s">
        <v>1912</v>
      </c>
      <c r="E1512" s="344"/>
      <c r="F1512" s="313"/>
      <c r="G1512" s="314"/>
      <c r="H1512" s="313"/>
      <c r="I1512" s="314"/>
      <c r="J1512" s="313"/>
      <c r="K1512" s="314"/>
      <c r="L1512" s="313"/>
      <c r="M1512" s="314"/>
      <c r="N1512" s="315"/>
      <c r="O1512" s="316"/>
      <c r="P1512" s="315"/>
      <c r="Q1512" s="316"/>
      <c r="R1512" s="315"/>
      <c r="S1512" s="316"/>
      <c r="T1512" s="315"/>
      <c r="U1512" s="316"/>
      <c r="V1512" s="447"/>
      <c r="W1512" s="344"/>
      <c r="X1512" s="344"/>
      <c r="Y1512" s="344"/>
      <c r="Z1512" s="344"/>
      <c r="AA1512" s="344"/>
      <c r="AB1512" s="344"/>
      <c r="AC1512" s="344"/>
      <c r="AD1512" s="311"/>
    </row>
    <row r="1513" spans="1:30" ht="20.100000000000001" customHeight="1">
      <c r="A1513" s="311"/>
      <c r="B1513" s="311"/>
      <c r="C1513" s="344"/>
      <c r="D1513" s="120" t="s">
        <v>7836</v>
      </c>
      <c r="E1513" s="344"/>
      <c r="F1513" s="313"/>
      <c r="G1513" s="314"/>
      <c r="H1513" s="313"/>
      <c r="I1513" s="314"/>
      <c r="J1513" s="313"/>
      <c r="K1513" s="314"/>
      <c r="L1513" s="313"/>
      <c r="M1513" s="314"/>
      <c r="N1513" s="315"/>
      <c r="O1513" s="316"/>
      <c r="P1513" s="315"/>
      <c r="Q1513" s="316"/>
      <c r="R1513" s="315"/>
      <c r="S1513" s="316"/>
      <c r="T1513" s="315"/>
      <c r="U1513" s="316"/>
      <c r="V1513" s="447"/>
      <c r="W1513" s="344"/>
      <c r="X1513" s="344"/>
      <c r="Y1513" s="344"/>
      <c r="Z1513" s="344"/>
      <c r="AA1513" s="344"/>
      <c r="AB1513" s="344"/>
      <c r="AC1513" s="344"/>
      <c r="AD1513" s="311"/>
    </row>
    <row r="1514" spans="1:30" ht="20.100000000000001" customHeight="1">
      <c r="A1514" s="311"/>
      <c r="B1514" s="311"/>
      <c r="C1514" s="344"/>
      <c r="D1514" s="85" t="s">
        <v>1959</v>
      </c>
      <c r="E1514" s="344"/>
      <c r="F1514" s="313"/>
      <c r="G1514" s="314"/>
      <c r="H1514" s="313"/>
      <c r="I1514" s="314"/>
      <c r="J1514" s="313"/>
      <c r="K1514" s="314"/>
      <c r="L1514" s="313"/>
      <c r="M1514" s="314"/>
      <c r="N1514" s="315"/>
      <c r="O1514" s="316"/>
      <c r="P1514" s="315"/>
      <c r="Q1514" s="316"/>
      <c r="R1514" s="315"/>
      <c r="S1514" s="316"/>
      <c r="T1514" s="315"/>
      <c r="U1514" s="316"/>
      <c r="V1514" s="447"/>
      <c r="W1514" s="344"/>
      <c r="X1514" s="344"/>
      <c r="Y1514" s="344"/>
      <c r="Z1514" s="344"/>
      <c r="AA1514" s="344"/>
      <c r="AB1514" s="344"/>
      <c r="AC1514" s="344"/>
      <c r="AD1514" s="311"/>
    </row>
    <row r="1515" spans="1:30" ht="20.100000000000001" customHeight="1">
      <c r="A1515" s="311"/>
      <c r="B1515" s="311"/>
      <c r="C1515" s="344"/>
      <c r="D1515" s="85" t="s">
        <v>1960</v>
      </c>
      <c r="E1515" s="344"/>
      <c r="F1515" s="313"/>
      <c r="G1515" s="314"/>
      <c r="H1515" s="313"/>
      <c r="I1515" s="314"/>
      <c r="J1515" s="313"/>
      <c r="K1515" s="314"/>
      <c r="L1515" s="313"/>
      <c r="M1515" s="314"/>
      <c r="N1515" s="315"/>
      <c r="O1515" s="316"/>
      <c r="P1515" s="315"/>
      <c r="Q1515" s="316"/>
      <c r="R1515" s="315"/>
      <c r="S1515" s="316"/>
      <c r="T1515" s="315"/>
      <c r="U1515" s="316"/>
      <c r="V1515" s="447"/>
      <c r="W1515" s="344"/>
      <c r="X1515" s="344"/>
      <c r="Y1515" s="344"/>
      <c r="Z1515" s="344"/>
      <c r="AA1515" s="344"/>
      <c r="AB1515" s="344"/>
      <c r="AC1515" s="344"/>
      <c r="AD1515" s="311"/>
    </row>
    <row r="1516" spans="1:30" ht="20.100000000000001" customHeight="1">
      <c r="A1516" s="9" t="s">
        <v>6121</v>
      </c>
      <c r="B1516" s="9" t="s">
        <v>741</v>
      </c>
      <c r="C1516" s="343" t="s">
        <v>6122</v>
      </c>
      <c r="D1516" s="9"/>
      <c r="E1516" s="343"/>
      <c r="F1516" s="11">
        <v>1</v>
      </c>
      <c r="G1516" s="12">
        <v>100</v>
      </c>
      <c r="H1516" s="11"/>
      <c r="I1516" s="12"/>
      <c r="J1516" s="11">
        <v>1</v>
      </c>
      <c r="K1516" s="12">
        <v>100</v>
      </c>
      <c r="L1516" s="11"/>
      <c r="M1516" s="12"/>
      <c r="N1516" s="56"/>
      <c r="O1516" s="57"/>
      <c r="P1516" s="56"/>
      <c r="Q1516" s="57"/>
      <c r="R1516" s="56"/>
      <c r="S1516" s="57"/>
      <c r="T1516" s="56"/>
      <c r="U1516" s="57"/>
      <c r="V1516" s="446" t="s">
        <v>28</v>
      </c>
      <c r="W1516" s="343" t="s">
        <v>7406</v>
      </c>
      <c r="X1516" s="343" t="s">
        <v>7406</v>
      </c>
      <c r="Y1516" s="343" t="s">
        <v>7406</v>
      </c>
      <c r="Z1516" s="343" t="s">
        <v>7406</v>
      </c>
      <c r="AA1516" s="343" t="s">
        <v>7406</v>
      </c>
      <c r="AB1516" s="343" t="s">
        <v>7406</v>
      </c>
      <c r="AC1516" s="343"/>
      <c r="AD1516" s="9"/>
    </row>
    <row r="1517" spans="1:30" ht="20.100000000000001" customHeight="1">
      <c r="A1517" s="9" t="s">
        <v>6123</v>
      </c>
      <c r="B1517" s="9" t="s">
        <v>742</v>
      </c>
      <c r="C1517" s="343" t="s">
        <v>7746</v>
      </c>
      <c r="D1517" s="119" t="s">
        <v>1478</v>
      </c>
      <c r="E1517" s="343" t="s">
        <v>7309</v>
      </c>
      <c r="F1517" s="11">
        <v>132</v>
      </c>
      <c r="G1517" s="12">
        <v>16.397515527950311</v>
      </c>
      <c r="H1517" s="11">
        <v>132</v>
      </c>
      <c r="I1517" s="12">
        <v>15.714285714285714</v>
      </c>
      <c r="J1517" s="11">
        <v>130</v>
      </c>
      <c r="K1517" s="12">
        <v>14.891179839633448</v>
      </c>
      <c r="L1517" s="11">
        <v>132</v>
      </c>
      <c r="M1517" s="12">
        <v>15.348837209302326</v>
      </c>
      <c r="N1517" s="56">
        <v>108</v>
      </c>
      <c r="O1517" s="57">
        <v>12.456747404844291</v>
      </c>
      <c r="P1517" s="56">
        <v>113</v>
      </c>
      <c r="Q1517" s="57">
        <v>13.388625592417062</v>
      </c>
      <c r="R1517" s="56">
        <v>106</v>
      </c>
      <c r="S1517" s="57">
        <v>12.325581395348838</v>
      </c>
      <c r="T1517" s="56"/>
      <c r="U1517" s="57"/>
      <c r="V1517" s="446" t="s">
        <v>28</v>
      </c>
      <c r="W1517" s="343" t="s">
        <v>7406</v>
      </c>
      <c r="X1517" s="343" t="s">
        <v>7406</v>
      </c>
      <c r="Y1517" s="343" t="s">
        <v>7406</v>
      </c>
      <c r="Z1517" s="343" t="s">
        <v>7406</v>
      </c>
      <c r="AA1517" s="343" t="s">
        <v>7406</v>
      </c>
      <c r="AB1517" s="343" t="s">
        <v>7406</v>
      </c>
      <c r="AC1517" s="343"/>
      <c r="AD1517" s="9"/>
    </row>
    <row r="1518" spans="1:30" ht="20.100000000000001" customHeight="1">
      <c r="A1518" s="311"/>
      <c r="B1518" s="311"/>
      <c r="C1518" s="344"/>
      <c r="D1518" s="120" t="s">
        <v>1479</v>
      </c>
      <c r="E1518" s="344"/>
      <c r="F1518" s="313">
        <v>19</v>
      </c>
      <c r="G1518" s="314">
        <v>2.360248447204969</v>
      </c>
      <c r="H1518" s="313">
        <v>19</v>
      </c>
      <c r="I1518" s="314">
        <v>2.2619047619047619</v>
      </c>
      <c r="J1518" s="313">
        <v>23</v>
      </c>
      <c r="K1518" s="314">
        <v>2.6345933562428407</v>
      </c>
      <c r="L1518" s="313">
        <v>28</v>
      </c>
      <c r="M1518" s="314">
        <v>3.2558139534883721</v>
      </c>
      <c r="N1518" s="315">
        <v>28</v>
      </c>
      <c r="O1518" s="316">
        <v>3.2295271049596308</v>
      </c>
      <c r="P1518" s="315">
        <v>23</v>
      </c>
      <c r="Q1518" s="316">
        <v>2.7251184834123223</v>
      </c>
      <c r="R1518" s="315">
        <v>22</v>
      </c>
      <c r="S1518" s="316">
        <v>2.558139534883721</v>
      </c>
      <c r="T1518" s="315"/>
      <c r="U1518" s="316"/>
      <c r="V1518" s="447"/>
      <c r="W1518" s="344"/>
      <c r="X1518" s="344"/>
      <c r="Y1518" s="344"/>
      <c r="Z1518" s="344"/>
      <c r="AA1518" s="344"/>
      <c r="AB1518" s="344"/>
      <c r="AC1518" s="344"/>
      <c r="AD1518" s="311"/>
    </row>
    <row r="1519" spans="1:30" ht="20.100000000000001" customHeight="1">
      <c r="A1519" s="311"/>
      <c r="B1519" s="311"/>
      <c r="C1519" s="344"/>
      <c r="D1519" s="120" t="s">
        <v>1480</v>
      </c>
      <c r="E1519" s="344"/>
      <c r="F1519" s="313">
        <v>4</v>
      </c>
      <c r="G1519" s="314">
        <v>0.49689440993788819</v>
      </c>
      <c r="H1519" s="313">
        <v>4</v>
      </c>
      <c r="I1519" s="314">
        <v>0.47619047619047616</v>
      </c>
      <c r="J1519" s="313">
        <v>8</v>
      </c>
      <c r="K1519" s="314">
        <v>0.91638029782359676</v>
      </c>
      <c r="L1519" s="313">
        <v>9</v>
      </c>
      <c r="M1519" s="314">
        <v>1.0465116279069768</v>
      </c>
      <c r="N1519" s="315">
        <v>9</v>
      </c>
      <c r="O1519" s="316">
        <v>1.0380622837370241</v>
      </c>
      <c r="P1519" s="315">
        <v>9</v>
      </c>
      <c r="Q1519" s="316">
        <v>1.066350710900474</v>
      </c>
      <c r="R1519" s="315">
        <v>14</v>
      </c>
      <c r="S1519" s="316">
        <v>1.6279069767441861</v>
      </c>
      <c r="T1519" s="315"/>
      <c r="U1519" s="316"/>
      <c r="V1519" s="447"/>
      <c r="W1519" s="344"/>
      <c r="X1519" s="344"/>
      <c r="Y1519" s="344"/>
      <c r="Z1519" s="344"/>
      <c r="AA1519" s="344"/>
      <c r="AB1519" s="344"/>
      <c r="AC1519" s="344"/>
      <c r="AD1519" s="311"/>
    </row>
    <row r="1520" spans="1:30" ht="20.100000000000001" customHeight="1">
      <c r="A1520" s="311"/>
      <c r="B1520" s="311"/>
      <c r="C1520" s="344"/>
      <c r="D1520" s="120" t="s">
        <v>1481</v>
      </c>
      <c r="E1520" s="344"/>
      <c r="F1520" s="313">
        <v>5</v>
      </c>
      <c r="G1520" s="314">
        <v>0.6211180124223602</v>
      </c>
      <c r="H1520" s="313">
        <v>4</v>
      </c>
      <c r="I1520" s="314">
        <v>0.47619047619047616</v>
      </c>
      <c r="J1520" s="313">
        <v>4</v>
      </c>
      <c r="K1520" s="314">
        <v>0.45819014891179838</v>
      </c>
      <c r="L1520" s="313">
        <v>5</v>
      </c>
      <c r="M1520" s="314">
        <v>0.58139534883720934</v>
      </c>
      <c r="N1520" s="315">
        <v>5</v>
      </c>
      <c r="O1520" s="316">
        <v>0.57670126874279126</v>
      </c>
      <c r="P1520" s="315">
        <v>2</v>
      </c>
      <c r="Q1520" s="316">
        <v>0.23696682464454977</v>
      </c>
      <c r="R1520" s="315">
        <v>1</v>
      </c>
      <c r="S1520" s="316">
        <v>0.11627906976744186</v>
      </c>
      <c r="T1520" s="315"/>
      <c r="U1520" s="316"/>
      <c r="V1520" s="447"/>
      <c r="W1520" s="344"/>
      <c r="X1520" s="344"/>
      <c r="Y1520" s="344"/>
      <c r="Z1520" s="344"/>
      <c r="AA1520" s="344"/>
      <c r="AB1520" s="344"/>
      <c r="AC1520" s="344"/>
      <c r="AD1520" s="311"/>
    </row>
    <row r="1521" spans="1:30" ht="20.100000000000001" customHeight="1">
      <c r="A1521" s="311"/>
      <c r="B1521" s="311"/>
      <c r="C1521" s="344"/>
      <c r="D1521" s="120" t="s">
        <v>1482</v>
      </c>
      <c r="E1521" s="344"/>
      <c r="F1521" s="313">
        <v>34</v>
      </c>
      <c r="G1521" s="314">
        <v>4.2236024844720497</v>
      </c>
      <c r="H1521" s="313">
        <v>35</v>
      </c>
      <c r="I1521" s="314">
        <v>4.166666666666667</v>
      </c>
      <c r="J1521" s="313">
        <v>36</v>
      </c>
      <c r="K1521" s="314">
        <v>4.1237113402061851</v>
      </c>
      <c r="L1521" s="313">
        <v>25</v>
      </c>
      <c r="M1521" s="314">
        <v>2.9069767441860463</v>
      </c>
      <c r="N1521" s="315">
        <v>23</v>
      </c>
      <c r="O1521" s="316">
        <v>2.6528258362168398</v>
      </c>
      <c r="P1521" s="315">
        <v>18</v>
      </c>
      <c r="Q1521" s="316">
        <v>2.1327014218009479</v>
      </c>
      <c r="R1521" s="315">
        <v>28</v>
      </c>
      <c r="S1521" s="316">
        <v>3.2558139534883721</v>
      </c>
      <c r="T1521" s="315"/>
      <c r="U1521" s="316"/>
      <c r="V1521" s="447"/>
      <c r="W1521" s="344"/>
      <c r="X1521" s="344"/>
      <c r="Y1521" s="344"/>
      <c r="Z1521" s="344"/>
      <c r="AA1521" s="344"/>
      <c r="AB1521" s="344"/>
      <c r="AC1521" s="344"/>
      <c r="AD1521" s="311"/>
    </row>
    <row r="1522" spans="1:30" ht="20.100000000000001" customHeight="1">
      <c r="A1522" s="311"/>
      <c r="B1522" s="311"/>
      <c r="C1522" s="344"/>
      <c r="D1522" s="120" t="s">
        <v>1483</v>
      </c>
      <c r="E1522" s="344"/>
      <c r="F1522" s="313">
        <v>4</v>
      </c>
      <c r="G1522" s="314">
        <v>0.49689440993788819</v>
      </c>
      <c r="H1522" s="313">
        <v>4</v>
      </c>
      <c r="I1522" s="314">
        <v>0.47619047619047616</v>
      </c>
      <c r="J1522" s="313">
        <v>8</v>
      </c>
      <c r="K1522" s="314">
        <v>0.91638029782359676</v>
      </c>
      <c r="L1522" s="313">
        <v>9</v>
      </c>
      <c r="M1522" s="314">
        <v>1.0465116279069768</v>
      </c>
      <c r="N1522" s="315">
        <v>12</v>
      </c>
      <c r="O1522" s="316">
        <v>1.3840830449826989</v>
      </c>
      <c r="P1522" s="315">
        <v>13</v>
      </c>
      <c r="Q1522" s="316">
        <v>1.5402843601895735</v>
      </c>
      <c r="R1522" s="315">
        <v>13</v>
      </c>
      <c r="S1522" s="316">
        <v>1.5116279069767442</v>
      </c>
      <c r="T1522" s="315"/>
      <c r="U1522" s="316"/>
      <c r="V1522" s="447"/>
      <c r="W1522" s="344"/>
      <c r="X1522" s="344"/>
      <c r="Y1522" s="344"/>
      <c r="Z1522" s="344"/>
      <c r="AA1522" s="344"/>
      <c r="AB1522" s="344"/>
      <c r="AC1522" s="344"/>
      <c r="AD1522" s="311"/>
    </row>
    <row r="1523" spans="1:30" ht="20.100000000000001" customHeight="1">
      <c r="A1523" s="311"/>
      <c r="B1523" s="311"/>
      <c r="C1523" s="344"/>
      <c r="D1523" s="120" t="s">
        <v>1484</v>
      </c>
      <c r="E1523" s="344"/>
      <c r="F1523" s="313">
        <v>2</v>
      </c>
      <c r="G1523" s="314">
        <v>0.2484472049689441</v>
      </c>
      <c r="H1523" s="313">
        <v>2</v>
      </c>
      <c r="I1523" s="314">
        <v>0.23809523809523808</v>
      </c>
      <c r="J1523" s="313">
        <v>2</v>
      </c>
      <c r="K1523" s="314">
        <v>0.22909507445589919</v>
      </c>
      <c r="L1523" s="313"/>
      <c r="M1523" s="314"/>
      <c r="N1523" s="315">
        <v>2</v>
      </c>
      <c r="O1523" s="316">
        <v>0.23068050749711649</v>
      </c>
      <c r="P1523" s="315">
        <v>2</v>
      </c>
      <c r="Q1523" s="316">
        <v>0.23696682464454977</v>
      </c>
      <c r="R1523" s="315">
        <v>2</v>
      </c>
      <c r="S1523" s="316">
        <v>0.23255813953488372</v>
      </c>
      <c r="T1523" s="315"/>
      <c r="U1523" s="316"/>
      <c r="V1523" s="447"/>
      <c r="W1523" s="344"/>
      <c r="X1523" s="344"/>
      <c r="Y1523" s="344"/>
      <c r="Z1523" s="344"/>
      <c r="AA1523" s="344"/>
      <c r="AB1523" s="344"/>
      <c r="AC1523" s="344"/>
      <c r="AD1523" s="311"/>
    </row>
    <row r="1524" spans="1:30" ht="20.100000000000001" customHeight="1">
      <c r="A1524" s="311"/>
      <c r="B1524" s="311"/>
      <c r="C1524" s="344"/>
      <c r="D1524" s="120" t="s">
        <v>1912</v>
      </c>
      <c r="E1524" s="344"/>
      <c r="F1524" s="313">
        <v>605</v>
      </c>
      <c r="G1524" s="314">
        <v>75.155279503105589</v>
      </c>
      <c r="H1524" s="313"/>
      <c r="I1524" s="314"/>
      <c r="J1524" s="313"/>
      <c r="K1524" s="314"/>
      <c r="L1524" s="313"/>
      <c r="M1524" s="314"/>
      <c r="N1524" s="315"/>
      <c r="O1524" s="316"/>
      <c r="P1524" s="315"/>
      <c r="Q1524" s="316"/>
      <c r="R1524" s="315"/>
      <c r="S1524" s="316"/>
      <c r="T1524" s="315"/>
      <c r="U1524" s="316"/>
      <c r="V1524" s="447"/>
      <c r="W1524" s="344"/>
      <c r="X1524" s="344"/>
      <c r="Y1524" s="344"/>
      <c r="Z1524" s="344"/>
      <c r="AA1524" s="344"/>
      <c r="AB1524" s="344"/>
      <c r="AC1524" s="344"/>
      <c r="AD1524" s="311"/>
    </row>
    <row r="1525" spans="1:30" ht="20.100000000000001" customHeight="1">
      <c r="A1525" s="311"/>
      <c r="B1525" s="311"/>
      <c r="C1525" s="344"/>
      <c r="D1525" s="120" t="s">
        <v>7321</v>
      </c>
      <c r="E1525" s="344"/>
      <c r="F1525" s="313"/>
      <c r="G1525" s="314"/>
      <c r="H1525" s="313">
        <v>640</v>
      </c>
      <c r="I1525" s="314">
        <v>76.19047619047619</v>
      </c>
      <c r="J1525" s="313">
        <v>662</v>
      </c>
      <c r="K1525" s="314">
        <v>75.830469644902635</v>
      </c>
      <c r="L1525" s="313">
        <v>652</v>
      </c>
      <c r="M1525" s="314">
        <v>75.813953488372093</v>
      </c>
      <c r="N1525" s="315">
        <v>680</v>
      </c>
      <c r="O1525" s="316">
        <v>78.431372549019613</v>
      </c>
      <c r="P1525" s="315">
        <v>664</v>
      </c>
      <c r="Q1525" s="316">
        <v>78.672985781990519</v>
      </c>
      <c r="R1525" s="315">
        <v>674</v>
      </c>
      <c r="S1525" s="316">
        <v>78.372093023255815</v>
      </c>
      <c r="T1525" s="315"/>
      <c r="U1525" s="316"/>
      <c r="V1525" s="447"/>
      <c r="W1525" s="344"/>
      <c r="X1525" s="344"/>
      <c r="Y1525" s="344"/>
      <c r="Z1525" s="344"/>
      <c r="AA1525" s="344"/>
      <c r="AB1525" s="344"/>
      <c r="AC1525" s="344"/>
      <c r="AD1525" s="311"/>
    </row>
    <row r="1526" spans="1:30" ht="20.100000000000001" customHeight="1">
      <c r="A1526" s="311"/>
      <c r="B1526" s="311"/>
      <c r="C1526" s="344"/>
      <c r="D1526" s="85" t="s">
        <v>1959</v>
      </c>
      <c r="E1526" s="344"/>
      <c r="F1526" s="313"/>
      <c r="G1526" s="314"/>
      <c r="H1526" s="313"/>
      <c r="I1526" s="314"/>
      <c r="J1526" s="313"/>
      <c r="K1526" s="314"/>
      <c r="L1526" s="313"/>
      <c r="M1526" s="314"/>
      <c r="N1526" s="315"/>
      <c r="O1526" s="316"/>
      <c r="P1526" s="315"/>
      <c r="Q1526" s="316"/>
      <c r="R1526" s="315"/>
      <c r="S1526" s="316"/>
      <c r="T1526" s="315"/>
      <c r="U1526" s="316"/>
      <c r="V1526" s="447"/>
      <c r="W1526" s="344"/>
      <c r="X1526" s="344"/>
      <c r="Y1526" s="344"/>
      <c r="Z1526" s="344"/>
      <c r="AA1526" s="344"/>
      <c r="AB1526" s="344"/>
      <c r="AC1526" s="344"/>
      <c r="AD1526" s="311"/>
    </row>
    <row r="1527" spans="1:30" ht="20.100000000000001" customHeight="1">
      <c r="A1527" s="311"/>
      <c r="B1527" s="311"/>
      <c r="C1527" s="344"/>
      <c r="D1527" s="85" t="s">
        <v>1960</v>
      </c>
      <c r="E1527" s="344"/>
      <c r="F1527" s="313"/>
      <c r="G1527" s="314"/>
      <c r="H1527" s="313"/>
      <c r="I1527" s="314"/>
      <c r="J1527" s="313"/>
      <c r="K1527" s="314"/>
      <c r="L1527" s="313"/>
      <c r="M1527" s="314"/>
      <c r="N1527" s="315"/>
      <c r="O1527" s="316"/>
      <c r="P1527" s="315"/>
      <c r="Q1527" s="316"/>
      <c r="R1527" s="315"/>
      <c r="S1527" s="316"/>
      <c r="T1527" s="315"/>
      <c r="U1527" s="316"/>
      <c r="V1527" s="447"/>
      <c r="W1527" s="344"/>
      <c r="X1527" s="344"/>
      <c r="Y1527" s="344"/>
      <c r="Z1527" s="344"/>
      <c r="AA1527" s="344"/>
      <c r="AB1527" s="344"/>
      <c r="AC1527" s="344"/>
      <c r="AD1527" s="311"/>
    </row>
    <row r="1528" spans="1:30" ht="20.100000000000001" customHeight="1">
      <c r="A1528" s="9" t="s">
        <v>6124</v>
      </c>
      <c r="B1528" s="9" t="s">
        <v>743</v>
      </c>
      <c r="C1528" s="343" t="s">
        <v>7746</v>
      </c>
      <c r="D1528" s="119" t="s">
        <v>1478</v>
      </c>
      <c r="E1528" s="343" t="s">
        <v>7309</v>
      </c>
      <c r="F1528" s="11">
        <v>5</v>
      </c>
      <c r="G1528" s="12">
        <v>3.0120481927710845</v>
      </c>
      <c r="H1528" s="11">
        <v>2</v>
      </c>
      <c r="I1528" s="12">
        <v>1.2121212121212122</v>
      </c>
      <c r="J1528" s="11">
        <v>4</v>
      </c>
      <c r="K1528" s="12">
        <v>2.3668639053254439</v>
      </c>
      <c r="L1528" s="11">
        <v>5</v>
      </c>
      <c r="M1528" s="12">
        <v>2.9940119760479043</v>
      </c>
      <c r="N1528" s="56">
        <v>6</v>
      </c>
      <c r="O1528" s="57">
        <v>4</v>
      </c>
      <c r="P1528" s="56">
        <v>4</v>
      </c>
      <c r="Q1528" s="57">
        <v>2.7777777777777777</v>
      </c>
      <c r="R1528" s="56">
        <v>2</v>
      </c>
      <c r="S1528" s="57">
        <v>1.408450704225352</v>
      </c>
      <c r="T1528" s="56"/>
      <c r="U1528" s="57"/>
      <c r="V1528" s="446" t="s">
        <v>28</v>
      </c>
      <c r="W1528" s="343" t="s">
        <v>7406</v>
      </c>
      <c r="X1528" s="343" t="s">
        <v>7406</v>
      </c>
      <c r="Y1528" s="343" t="s">
        <v>7406</v>
      </c>
      <c r="Z1528" s="343" t="s">
        <v>7406</v>
      </c>
      <c r="AA1528" s="343" t="s">
        <v>7406</v>
      </c>
      <c r="AB1528" s="343" t="s">
        <v>7406</v>
      </c>
      <c r="AC1528" s="343"/>
      <c r="AD1528" s="9"/>
    </row>
    <row r="1529" spans="1:30" ht="20.100000000000001" customHeight="1">
      <c r="A1529" s="311"/>
      <c r="B1529" s="311"/>
      <c r="C1529" s="344"/>
      <c r="D1529" s="120" t="s">
        <v>1479</v>
      </c>
      <c r="E1529" s="344"/>
      <c r="F1529" s="313">
        <v>96</v>
      </c>
      <c r="G1529" s="314">
        <v>57.831325301204821</v>
      </c>
      <c r="H1529" s="313">
        <v>95</v>
      </c>
      <c r="I1529" s="314">
        <v>57.575757575757578</v>
      </c>
      <c r="J1529" s="313">
        <v>91</v>
      </c>
      <c r="K1529" s="314">
        <v>53.846153846153847</v>
      </c>
      <c r="L1529" s="313">
        <v>92</v>
      </c>
      <c r="M1529" s="314">
        <v>55.08982035928144</v>
      </c>
      <c r="N1529" s="315">
        <v>81</v>
      </c>
      <c r="O1529" s="316">
        <v>54</v>
      </c>
      <c r="P1529" s="315">
        <v>80</v>
      </c>
      <c r="Q1529" s="316">
        <v>55.555555555555557</v>
      </c>
      <c r="R1529" s="315">
        <v>81</v>
      </c>
      <c r="S1529" s="316">
        <v>57.04225352112676</v>
      </c>
      <c r="T1529" s="315"/>
      <c r="U1529" s="316"/>
      <c r="V1529" s="447"/>
      <c r="W1529" s="344"/>
      <c r="X1529" s="344"/>
      <c r="Y1529" s="344"/>
      <c r="Z1529" s="344"/>
      <c r="AA1529" s="344"/>
      <c r="AB1529" s="344"/>
      <c r="AC1529" s="344"/>
      <c r="AD1529" s="311"/>
    </row>
    <row r="1530" spans="1:30" ht="20.100000000000001" customHeight="1">
      <c r="A1530" s="311"/>
      <c r="B1530" s="311"/>
      <c r="C1530" s="344"/>
      <c r="D1530" s="120" t="s">
        <v>1480</v>
      </c>
      <c r="E1530" s="344"/>
      <c r="F1530" s="313">
        <v>13</v>
      </c>
      <c r="G1530" s="314">
        <v>7.831325301204819</v>
      </c>
      <c r="H1530" s="313">
        <v>17</v>
      </c>
      <c r="I1530" s="314">
        <v>10.303030303030303</v>
      </c>
      <c r="J1530" s="313">
        <v>14</v>
      </c>
      <c r="K1530" s="314">
        <v>8.2840236686390529</v>
      </c>
      <c r="L1530" s="313">
        <v>16</v>
      </c>
      <c r="M1530" s="314">
        <v>9.5808383233532926</v>
      </c>
      <c r="N1530" s="315">
        <v>19</v>
      </c>
      <c r="O1530" s="316">
        <v>12.666666666666666</v>
      </c>
      <c r="P1530" s="315">
        <v>21</v>
      </c>
      <c r="Q1530" s="316">
        <v>14.583333333333334</v>
      </c>
      <c r="R1530" s="315">
        <v>15</v>
      </c>
      <c r="S1530" s="316">
        <v>10.56338028169014</v>
      </c>
      <c r="T1530" s="315"/>
      <c r="U1530" s="316"/>
      <c r="V1530" s="447"/>
      <c r="W1530" s="344"/>
      <c r="X1530" s="344"/>
      <c r="Y1530" s="344"/>
      <c r="Z1530" s="344"/>
      <c r="AA1530" s="344"/>
      <c r="AB1530" s="344"/>
      <c r="AC1530" s="344"/>
      <c r="AD1530" s="311"/>
    </row>
    <row r="1531" spans="1:30" ht="20.100000000000001" customHeight="1">
      <c r="A1531" s="311"/>
      <c r="B1531" s="311"/>
      <c r="C1531" s="344"/>
      <c r="D1531" s="120" t="s">
        <v>1481</v>
      </c>
      <c r="E1531" s="344"/>
      <c r="F1531" s="313">
        <v>5</v>
      </c>
      <c r="G1531" s="314">
        <v>3.0120481927710845</v>
      </c>
      <c r="H1531" s="313">
        <v>5</v>
      </c>
      <c r="I1531" s="314">
        <v>3.0303030303030303</v>
      </c>
      <c r="J1531" s="313">
        <v>5</v>
      </c>
      <c r="K1531" s="314">
        <v>2.9585798816568047</v>
      </c>
      <c r="L1531" s="313">
        <v>6</v>
      </c>
      <c r="M1531" s="314">
        <v>3.5928143712574849</v>
      </c>
      <c r="N1531" s="315">
        <v>2</v>
      </c>
      <c r="O1531" s="316">
        <v>1.3333333333333333</v>
      </c>
      <c r="P1531" s="315">
        <v>4</v>
      </c>
      <c r="Q1531" s="316">
        <v>2.7777777777777777</v>
      </c>
      <c r="R1531" s="315">
        <v>7</v>
      </c>
      <c r="S1531" s="316">
        <v>4.929577464788732</v>
      </c>
      <c r="T1531" s="315"/>
      <c r="U1531" s="316"/>
      <c r="V1531" s="447"/>
      <c r="W1531" s="344"/>
      <c r="X1531" s="344"/>
      <c r="Y1531" s="344"/>
      <c r="Z1531" s="344"/>
      <c r="AA1531" s="344"/>
      <c r="AB1531" s="344"/>
      <c r="AC1531" s="344"/>
      <c r="AD1531" s="311"/>
    </row>
    <row r="1532" spans="1:30" ht="20.100000000000001" customHeight="1">
      <c r="A1532" s="311"/>
      <c r="B1532" s="311"/>
      <c r="C1532" s="344"/>
      <c r="D1532" s="120" t="s">
        <v>1482</v>
      </c>
      <c r="E1532" s="344"/>
      <c r="F1532" s="313">
        <v>29</v>
      </c>
      <c r="G1532" s="314">
        <v>17.46987951807229</v>
      </c>
      <c r="H1532" s="313">
        <v>28</v>
      </c>
      <c r="I1532" s="314">
        <v>16.969696969696969</v>
      </c>
      <c r="J1532" s="313">
        <v>32</v>
      </c>
      <c r="K1532" s="314">
        <v>18.934911242603551</v>
      </c>
      <c r="L1532" s="313">
        <v>31</v>
      </c>
      <c r="M1532" s="314">
        <v>18.562874251497007</v>
      </c>
      <c r="N1532" s="315">
        <v>27</v>
      </c>
      <c r="O1532" s="316">
        <v>18</v>
      </c>
      <c r="P1532" s="315">
        <v>23</v>
      </c>
      <c r="Q1532" s="316">
        <v>15.972222222222221</v>
      </c>
      <c r="R1532" s="315">
        <v>25</v>
      </c>
      <c r="S1532" s="316">
        <v>17.6056338028169</v>
      </c>
      <c r="T1532" s="315"/>
      <c r="U1532" s="316"/>
      <c r="V1532" s="447"/>
      <c r="W1532" s="344"/>
      <c r="X1532" s="344"/>
      <c r="Y1532" s="344"/>
      <c r="Z1532" s="344"/>
      <c r="AA1532" s="344"/>
      <c r="AB1532" s="344"/>
      <c r="AC1532" s="344"/>
      <c r="AD1532" s="311"/>
    </row>
    <row r="1533" spans="1:30" ht="20.100000000000001" customHeight="1">
      <c r="A1533" s="311"/>
      <c r="B1533" s="311"/>
      <c r="C1533" s="344"/>
      <c r="D1533" s="120" t="s">
        <v>1483</v>
      </c>
      <c r="E1533" s="344"/>
      <c r="F1533" s="313">
        <v>18</v>
      </c>
      <c r="G1533" s="314">
        <v>10.843373493975903</v>
      </c>
      <c r="H1533" s="313">
        <v>18</v>
      </c>
      <c r="I1533" s="314">
        <v>10.909090909090908</v>
      </c>
      <c r="J1533" s="313">
        <v>22</v>
      </c>
      <c r="K1533" s="314">
        <v>13.017751479289942</v>
      </c>
      <c r="L1533" s="313">
        <v>16</v>
      </c>
      <c r="M1533" s="314">
        <v>9.5808383233532926</v>
      </c>
      <c r="N1533" s="315">
        <v>14</v>
      </c>
      <c r="O1533" s="316">
        <v>9.3333333333333339</v>
      </c>
      <c r="P1533" s="315">
        <v>11</v>
      </c>
      <c r="Q1533" s="316">
        <v>7.6388888888888893</v>
      </c>
      <c r="R1533" s="315">
        <v>12</v>
      </c>
      <c r="S1533" s="316">
        <v>8.4507042253521121</v>
      </c>
      <c r="T1533" s="315"/>
      <c r="U1533" s="316"/>
      <c r="V1533" s="447"/>
      <c r="W1533" s="344"/>
      <c r="X1533" s="344"/>
      <c r="Y1533" s="344"/>
      <c r="Z1533" s="344"/>
      <c r="AA1533" s="344"/>
      <c r="AB1533" s="344"/>
      <c r="AC1533" s="344"/>
      <c r="AD1533" s="311"/>
    </row>
    <row r="1534" spans="1:30" ht="20.100000000000001" customHeight="1">
      <c r="A1534" s="311"/>
      <c r="B1534" s="311"/>
      <c r="C1534" s="344"/>
      <c r="D1534" s="120" t="s">
        <v>1484</v>
      </c>
      <c r="E1534" s="344"/>
      <c r="F1534" s="313"/>
      <c r="G1534" s="314"/>
      <c r="H1534" s="313"/>
      <c r="I1534" s="314"/>
      <c r="J1534" s="313">
        <v>1</v>
      </c>
      <c r="K1534" s="314">
        <v>0.59171597633136097</v>
      </c>
      <c r="L1534" s="313">
        <v>1</v>
      </c>
      <c r="M1534" s="314">
        <v>0.59880239520958078</v>
      </c>
      <c r="N1534" s="315">
        <v>1</v>
      </c>
      <c r="O1534" s="316">
        <v>0.66666666666666663</v>
      </c>
      <c r="P1534" s="315">
        <v>1</v>
      </c>
      <c r="Q1534" s="316">
        <v>0.69444444444444442</v>
      </c>
      <c r="R1534" s="315"/>
      <c r="S1534" s="316"/>
      <c r="T1534" s="315"/>
      <c r="U1534" s="316"/>
      <c r="V1534" s="447"/>
      <c r="W1534" s="344"/>
      <c r="X1534" s="344"/>
      <c r="Y1534" s="344"/>
      <c r="Z1534" s="344"/>
      <c r="AA1534" s="344"/>
      <c r="AB1534" s="344"/>
      <c r="AC1534" s="344"/>
      <c r="AD1534" s="311"/>
    </row>
    <row r="1535" spans="1:30" ht="20.100000000000001" customHeight="1">
      <c r="A1535" s="311"/>
      <c r="B1535" s="311"/>
      <c r="C1535" s="344"/>
      <c r="D1535" s="120" t="s">
        <v>1912</v>
      </c>
      <c r="E1535" s="344"/>
      <c r="F1535" s="313"/>
      <c r="G1535" s="314"/>
      <c r="H1535" s="313"/>
      <c r="I1535" s="314"/>
      <c r="J1535" s="313"/>
      <c r="K1535" s="314"/>
      <c r="L1535" s="313"/>
      <c r="M1535" s="314"/>
      <c r="N1535" s="315"/>
      <c r="O1535" s="316"/>
      <c r="P1535" s="315"/>
      <c r="Q1535" s="316"/>
      <c r="R1535" s="315"/>
      <c r="S1535" s="316"/>
      <c r="T1535" s="315"/>
      <c r="U1535" s="316"/>
      <c r="V1535" s="447"/>
      <c r="W1535" s="344"/>
      <c r="X1535" s="344"/>
      <c r="Y1535" s="344"/>
      <c r="Z1535" s="344"/>
      <c r="AA1535" s="344"/>
      <c r="AB1535" s="344"/>
      <c r="AC1535" s="344"/>
      <c r="AD1535" s="311"/>
    </row>
    <row r="1536" spans="1:30" ht="20.100000000000001" customHeight="1">
      <c r="A1536" s="311"/>
      <c r="B1536" s="311"/>
      <c r="C1536" s="344"/>
      <c r="D1536" s="120" t="s">
        <v>7321</v>
      </c>
      <c r="E1536" s="344"/>
      <c r="F1536" s="313"/>
      <c r="G1536" s="314"/>
      <c r="H1536" s="313"/>
      <c r="I1536" s="314"/>
      <c r="J1536" s="313"/>
      <c r="K1536" s="314"/>
      <c r="L1536" s="313"/>
      <c r="M1536" s="314"/>
      <c r="N1536" s="315"/>
      <c r="O1536" s="316"/>
      <c r="P1536" s="315"/>
      <c r="Q1536" s="316"/>
      <c r="R1536" s="315"/>
      <c r="S1536" s="316"/>
      <c r="T1536" s="315"/>
      <c r="U1536" s="316"/>
      <c r="V1536" s="447"/>
      <c r="W1536" s="344"/>
      <c r="X1536" s="344"/>
      <c r="Y1536" s="344"/>
      <c r="Z1536" s="344"/>
      <c r="AA1536" s="344"/>
      <c r="AB1536" s="344"/>
      <c r="AC1536" s="344"/>
      <c r="AD1536" s="311"/>
    </row>
    <row r="1537" spans="1:30" ht="20.100000000000001" customHeight="1">
      <c r="A1537" s="311"/>
      <c r="B1537" s="311"/>
      <c r="C1537" s="344"/>
      <c r="D1537" s="85" t="s">
        <v>1959</v>
      </c>
      <c r="E1537" s="344"/>
      <c r="F1537" s="313"/>
      <c r="G1537" s="314"/>
      <c r="H1537" s="313"/>
      <c r="I1537" s="314"/>
      <c r="J1537" s="313"/>
      <c r="K1537" s="314"/>
      <c r="L1537" s="313"/>
      <c r="M1537" s="314"/>
      <c r="N1537" s="315"/>
      <c r="O1537" s="316"/>
      <c r="P1537" s="315"/>
      <c r="Q1537" s="316"/>
      <c r="R1537" s="315"/>
      <c r="S1537" s="316"/>
      <c r="T1537" s="315"/>
      <c r="U1537" s="316"/>
      <c r="V1537" s="447"/>
      <c r="W1537" s="344"/>
      <c r="X1537" s="344"/>
      <c r="Y1537" s="344"/>
      <c r="Z1537" s="344"/>
      <c r="AA1537" s="344"/>
      <c r="AB1537" s="344"/>
      <c r="AC1537" s="344"/>
      <c r="AD1537" s="311"/>
    </row>
    <row r="1538" spans="1:30" ht="20.100000000000001" customHeight="1">
      <c r="A1538" s="311"/>
      <c r="B1538" s="311"/>
      <c r="C1538" s="344"/>
      <c r="D1538" s="85" t="s">
        <v>1960</v>
      </c>
      <c r="E1538" s="344"/>
      <c r="F1538" s="313"/>
      <c r="G1538" s="314"/>
      <c r="H1538" s="313"/>
      <c r="I1538" s="314"/>
      <c r="J1538" s="313"/>
      <c r="K1538" s="314"/>
      <c r="L1538" s="313"/>
      <c r="M1538" s="314"/>
      <c r="N1538" s="315"/>
      <c r="O1538" s="316"/>
      <c r="P1538" s="315"/>
      <c r="Q1538" s="316"/>
      <c r="R1538" s="315"/>
      <c r="S1538" s="316"/>
      <c r="T1538" s="315"/>
      <c r="U1538" s="316"/>
      <c r="V1538" s="447"/>
      <c r="W1538" s="344"/>
      <c r="X1538" s="344"/>
      <c r="Y1538" s="344"/>
      <c r="Z1538" s="344"/>
      <c r="AA1538" s="344"/>
      <c r="AB1538" s="344"/>
      <c r="AC1538" s="344"/>
      <c r="AD1538" s="311"/>
    </row>
    <row r="1539" spans="1:30" ht="20.100000000000001" customHeight="1">
      <c r="A1539" s="9" t="s">
        <v>6125</v>
      </c>
      <c r="B1539" s="9" t="s">
        <v>744</v>
      </c>
      <c r="C1539" s="343" t="s">
        <v>7746</v>
      </c>
      <c r="D1539" s="119" t="s">
        <v>1478</v>
      </c>
      <c r="E1539" s="343" t="s">
        <v>7309</v>
      </c>
      <c r="F1539" s="11">
        <v>3</v>
      </c>
      <c r="G1539" s="12">
        <v>2.2222222222222223</v>
      </c>
      <c r="H1539" s="11">
        <v>1</v>
      </c>
      <c r="I1539" s="12">
        <v>0.7407407407407407</v>
      </c>
      <c r="J1539" s="11">
        <v>3</v>
      </c>
      <c r="K1539" s="12">
        <v>2.2727272727272729</v>
      </c>
      <c r="L1539" s="11">
        <v>3</v>
      </c>
      <c r="M1539" s="12">
        <v>2.3255813953488373</v>
      </c>
      <c r="N1539" s="56">
        <v>6</v>
      </c>
      <c r="O1539" s="57">
        <v>5.4054054054054053</v>
      </c>
      <c r="P1539" s="56">
        <v>4</v>
      </c>
      <c r="Q1539" s="57">
        <v>3.6363636363636362</v>
      </c>
      <c r="R1539" s="56">
        <v>6</v>
      </c>
      <c r="S1539" s="57">
        <v>5.825242718446602</v>
      </c>
      <c r="T1539" s="56"/>
      <c r="U1539" s="57"/>
      <c r="V1539" s="446" t="s">
        <v>28</v>
      </c>
      <c r="W1539" s="343" t="s">
        <v>7406</v>
      </c>
      <c r="X1539" s="343" t="s">
        <v>7406</v>
      </c>
      <c r="Y1539" s="343" t="s">
        <v>7406</v>
      </c>
      <c r="Z1539" s="343" t="s">
        <v>7406</v>
      </c>
      <c r="AA1539" s="343" t="s">
        <v>7406</v>
      </c>
      <c r="AB1539" s="343" t="s">
        <v>7406</v>
      </c>
      <c r="AC1539" s="343"/>
      <c r="AD1539" s="9"/>
    </row>
    <row r="1540" spans="1:30" ht="20.100000000000001" customHeight="1">
      <c r="A1540" s="311"/>
      <c r="B1540" s="311"/>
      <c r="C1540" s="344"/>
      <c r="D1540" s="120" t="s">
        <v>1479</v>
      </c>
      <c r="E1540" s="344"/>
      <c r="F1540" s="313">
        <v>5</v>
      </c>
      <c r="G1540" s="314">
        <v>3.7037037037037037</v>
      </c>
      <c r="H1540" s="313"/>
      <c r="I1540" s="314"/>
      <c r="J1540" s="313">
        <v>1</v>
      </c>
      <c r="K1540" s="314">
        <v>0.75757575757575757</v>
      </c>
      <c r="L1540" s="313"/>
      <c r="M1540" s="314"/>
      <c r="N1540" s="315">
        <v>1</v>
      </c>
      <c r="O1540" s="316">
        <v>0.90090090090090091</v>
      </c>
      <c r="P1540" s="315">
        <v>3</v>
      </c>
      <c r="Q1540" s="316">
        <v>2.7272727272727271</v>
      </c>
      <c r="R1540" s="315"/>
      <c r="S1540" s="316"/>
      <c r="T1540" s="315"/>
      <c r="U1540" s="316"/>
      <c r="V1540" s="447"/>
      <c r="W1540" s="344"/>
      <c r="X1540" s="344"/>
      <c r="Y1540" s="344"/>
      <c r="Z1540" s="344"/>
      <c r="AA1540" s="344"/>
      <c r="AB1540" s="344"/>
      <c r="AC1540" s="344"/>
      <c r="AD1540" s="311"/>
    </row>
    <row r="1541" spans="1:30" ht="20.100000000000001" customHeight="1">
      <c r="A1541" s="311"/>
      <c r="B1541" s="311"/>
      <c r="C1541" s="344"/>
      <c r="D1541" s="120" t="s">
        <v>1480</v>
      </c>
      <c r="E1541" s="344"/>
      <c r="F1541" s="313">
        <v>49</v>
      </c>
      <c r="G1541" s="314">
        <v>36.296296296296298</v>
      </c>
      <c r="H1541" s="313">
        <v>52</v>
      </c>
      <c r="I1541" s="314">
        <v>38.518518518518519</v>
      </c>
      <c r="J1541" s="313">
        <v>50</v>
      </c>
      <c r="K1541" s="314">
        <v>37.878787878787875</v>
      </c>
      <c r="L1541" s="313">
        <v>54</v>
      </c>
      <c r="M1541" s="314">
        <v>41.860465116279073</v>
      </c>
      <c r="N1541" s="315">
        <v>53</v>
      </c>
      <c r="O1541" s="316">
        <v>47.747747747747745</v>
      </c>
      <c r="P1541" s="315">
        <v>57</v>
      </c>
      <c r="Q1541" s="316">
        <v>51.81818181818182</v>
      </c>
      <c r="R1541" s="315">
        <v>51</v>
      </c>
      <c r="S1541" s="316">
        <v>49.514563106796118</v>
      </c>
      <c r="T1541" s="315"/>
      <c r="U1541" s="316"/>
      <c r="V1541" s="447"/>
      <c r="W1541" s="344"/>
      <c r="X1541" s="344"/>
      <c r="Y1541" s="344"/>
      <c r="Z1541" s="344"/>
      <c r="AA1541" s="344"/>
      <c r="AB1541" s="344"/>
      <c r="AC1541" s="344"/>
      <c r="AD1541" s="311"/>
    </row>
    <row r="1542" spans="1:30" ht="20.100000000000001" customHeight="1">
      <c r="A1542" s="311"/>
      <c r="B1542" s="311"/>
      <c r="C1542" s="344"/>
      <c r="D1542" s="120" t="s">
        <v>1481</v>
      </c>
      <c r="E1542" s="344"/>
      <c r="F1542" s="313">
        <v>21</v>
      </c>
      <c r="G1542" s="314">
        <v>15.555555555555555</v>
      </c>
      <c r="H1542" s="313">
        <v>24</v>
      </c>
      <c r="I1542" s="314">
        <v>17.777777777777779</v>
      </c>
      <c r="J1542" s="313">
        <v>16</v>
      </c>
      <c r="K1542" s="314">
        <v>12.121212121212121</v>
      </c>
      <c r="L1542" s="313">
        <v>15</v>
      </c>
      <c r="M1542" s="314">
        <v>11.627906976744185</v>
      </c>
      <c r="N1542" s="315">
        <v>16</v>
      </c>
      <c r="O1542" s="316">
        <v>14.414414414414415</v>
      </c>
      <c r="P1542" s="315">
        <v>11</v>
      </c>
      <c r="Q1542" s="316">
        <v>10</v>
      </c>
      <c r="R1542" s="315">
        <v>11</v>
      </c>
      <c r="S1542" s="316">
        <v>10.679611650485437</v>
      </c>
      <c r="T1542" s="315"/>
      <c r="U1542" s="316"/>
      <c r="V1542" s="447"/>
      <c r="W1542" s="344"/>
      <c r="X1542" s="344"/>
      <c r="Y1542" s="344"/>
      <c r="Z1542" s="344"/>
      <c r="AA1542" s="344"/>
      <c r="AB1542" s="344"/>
      <c r="AC1542" s="344"/>
      <c r="AD1542" s="311"/>
    </row>
    <row r="1543" spans="1:30" ht="20.100000000000001" customHeight="1">
      <c r="A1543" s="311"/>
      <c r="B1543" s="311"/>
      <c r="C1543" s="344"/>
      <c r="D1543" s="120" t="s">
        <v>1482</v>
      </c>
      <c r="E1543" s="344"/>
      <c r="F1543" s="313">
        <v>36</v>
      </c>
      <c r="G1543" s="314">
        <v>26.666666666666668</v>
      </c>
      <c r="H1543" s="313">
        <v>30</v>
      </c>
      <c r="I1543" s="314">
        <v>22.222222222222221</v>
      </c>
      <c r="J1543" s="313">
        <v>34</v>
      </c>
      <c r="K1543" s="314">
        <v>25.757575757575758</v>
      </c>
      <c r="L1543" s="313">
        <v>32</v>
      </c>
      <c r="M1543" s="314">
        <v>24.806201550387598</v>
      </c>
      <c r="N1543" s="315">
        <v>21</v>
      </c>
      <c r="O1543" s="316">
        <v>18.918918918918919</v>
      </c>
      <c r="P1543" s="315">
        <v>21</v>
      </c>
      <c r="Q1543" s="316">
        <v>19.09090909090909</v>
      </c>
      <c r="R1543" s="315">
        <v>21</v>
      </c>
      <c r="S1543" s="316">
        <v>20.388349514563107</v>
      </c>
      <c r="T1543" s="315"/>
      <c r="U1543" s="316"/>
      <c r="V1543" s="447"/>
      <c r="W1543" s="344"/>
      <c r="X1543" s="344"/>
      <c r="Y1543" s="344"/>
      <c r="Z1543" s="344"/>
      <c r="AA1543" s="344"/>
      <c r="AB1543" s="344"/>
      <c r="AC1543" s="344"/>
      <c r="AD1543" s="311"/>
    </row>
    <row r="1544" spans="1:30" ht="20.100000000000001" customHeight="1">
      <c r="A1544" s="311"/>
      <c r="B1544" s="311"/>
      <c r="C1544" s="344"/>
      <c r="D1544" s="120" t="s">
        <v>1483</v>
      </c>
      <c r="E1544" s="344"/>
      <c r="F1544" s="313">
        <v>19</v>
      </c>
      <c r="G1544" s="314">
        <v>14.074074074074074</v>
      </c>
      <c r="H1544" s="313">
        <v>23</v>
      </c>
      <c r="I1544" s="314">
        <v>17.037037037037038</v>
      </c>
      <c r="J1544" s="313">
        <v>25</v>
      </c>
      <c r="K1544" s="314">
        <v>18.939393939393938</v>
      </c>
      <c r="L1544" s="313">
        <v>23</v>
      </c>
      <c r="M1544" s="314">
        <v>17.829457364341085</v>
      </c>
      <c r="N1544" s="315">
        <v>13</v>
      </c>
      <c r="O1544" s="316">
        <v>11.711711711711711</v>
      </c>
      <c r="P1544" s="315">
        <v>13</v>
      </c>
      <c r="Q1544" s="316">
        <v>11.818181818181818</v>
      </c>
      <c r="R1544" s="315">
        <v>11</v>
      </c>
      <c r="S1544" s="316">
        <v>10.679611650485437</v>
      </c>
      <c r="T1544" s="315"/>
      <c r="U1544" s="316"/>
      <c r="V1544" s="447"/>
      <c r="W1544" s="344"/>
      <c r="X1544" s="344"/>
      <c r="Y1544" s="344"/>
      <c r="Z1544" s="344"/>
      <c r="AA1544" s="344"/>
      <c r="AB1544" s="344"/>
      <c r="AC1544" s="344"/>
      <c r="AD1544" s="311"/>
    </row>
    <row r="1545" spans="1:30" ht="20.100000000000001" customHeight="1">
      <c r="A1545" s="311"/>
      <c r="B1545" s="311"/>
      <c r="C1545" s="344"/>
      <c r="D1545" s="120" t="s">
        <v>1484</v>
      </c>
      <c r="E1545" s="344"/>
      <c r="F1545" s="313">
        <v>2</v>
      </c>
      <c r="G1545" s="314">
        <v>1.4814814814814814</v>
      </c>
      <c r="H1545" s="313">
        <v>5</v>
      </c>
      <c r="I1545" s="314">
        <v>3.7037037037037037</v>
      </c>
      <c r="J1545" s="313">
        <v>3</v>
      </c>
      <c r="K1545" s="314">
        <v>2.2727272727272729</v>
      </c>
      <c r="L1545" s="313">
        <v>2</v>
      </c>
      <c r="M1545" s="314">
        <v>1.5503875968992249</v>
      </c>
      <c r="N1545" s="315">
        <v>1</v>
      </c>
      <c r="O1545" s="316">
        <v>0.90090090090090091</v>
      </c>
      <c r="P1545" s="315">
        <v>1</v>
      </c>
      <c r="Q1545" s="316">
        <v>0.90909090909090906</v>
      </c>
      <c r="R1545" s="315">
        <v>3</v>
      </c>
      <c r="S1545" s="316">
        <v>2.912621359223301</v>
      </c>
      <c r="T1545" s="315"/>
      <c r="U1545" s="316"/>
      <c r="V1545" s="447"/>
      <c r="W1545" s="344"/>
      <c r="X1545" s="344"/>
      <c r="Y1545" s="344"/>
      <c r="Z1545" s="344"/>
      <c r="AA1545" s="344"/>
      <c r="AB1545" s="344"/>
      <c r="AC1545" s="344"/>
      <c r="AD1545" s="311"/>
    </row>
    <row r="1546" spans="1:30" ht="20.100000000000001" customHeight="1">
      <c r="A1546" s="311"/>
      <c r="B1546" s="311"/>
      <c r="C1546" s="344"/>
      <c r="D1546" s="120" t="s">
        <v>1912</v>
      </c>
      <c r="E1546" s="344"/>
      <c r="F1546" s="313"/>
      <c r="G1546" s="314"/>
      <c r="H1546" s="313"/>
      <c r="I1546" s="314"/>
      <c r="J1546" s="313"/>
      <c r="K1546" s="314"/>
      <c r="L1546" s="313"/>
      <c r="M1546" s="314"/>
      <c r="N1546" s="315"/>
      <c r="O1546" s="316"/>
      <c r="P1546" s="315"/>
      <c r="Q1546" s="316"/>
      <c r="R1546" s="315"/>
      <c r="S1546" s="316"/>
      <c r="T1546" s="315"/>
      <c r="U1546" s="316"/>
      <c r="V1546" s="447"/>
      <c r="W1546" s="344"/>
      <c r="X1546" s="344"/>
      <c r="Y1546" s="344"/>
      <c r="Z1546" s="344"/>
      <c r="AA1546" s="344"/>
      <c r="AB1546" s="344"/>
      <c r="AC1546" s="344"/>
      <c r="AD1546" s="311"/>
    </row>
    <row r="1547" spans="1:30" ht="20.100000000000001" customHeight="1">
      <c r="A1547" s="311"/>
      <c r="B1547" s="311"/>
      <c r="C1547" s="344"/>
      <c r="D1547" s="120" t="s">
        <v>7321</v>
      </c>
      <c r="E1547" s="344"/>
      <c r="F1547" s="313"/>
      <c r="G1547" s="314"/>
      <c r="H1547" s="313"/>
      <c r="I1547" s="314"/>
      <c r="J1547" s="313"/>
      <c r="K1547" s="314"/>
      <c r="L1547" s="313"/>
      <c r="M1547" s="314"/>
      <c r="N1547" s="315"/>
      <c r="O1547" s="316"/>
      <c r="P1547" s="315"/>
      <c r="Q1547" s="316"/>
      <c r="R1547" s="315"/>
      <c r="S1547" s="316"/>
      <c r="T1547" s="315"/>
      <c r="U1547" s="316"/>
      <c r="V1547" s="447"/>
      <c r="W1547" s="344"/>
      <c r="X1547" s="344"/>
      <c r="Y1547" s="344"/>
      <c r="Z1547" s="344"/>
      <c r="AA1547" s="344"/>
      <c r="AB1547" s="344"/>
      <c r="AC1547" s="344"/>
      <c r="AD1547" s="311"/>
    </row>
    <row r="1548" spans="1:30" ht="20.100000000000001" customHeight="1">
      <c r="A1548" s="311"/>
      <c r="B1548" s="311"/>
      <c r="C1548" s="344"/>
      <c r="D1548" s="85" t="s">
        <v>1959</v>
      </c>
      <c r="E1548" s="344"/>
      <c r="F1548" s="313"/>
      <c r="G1548" s="314"/>
      <c r="H1548" s="313"/>
      <c r="I1548" s="314"/>
      <c r="J1548" s="313"/>
      <c r="K1548" s="314"/>
      <c r="L1548" s="313"/>
      <c r="M1548" s="314"/>
      <c r="N1548" s="315"/>
      <c r="O1548" s="316"/>
      <c r="P1548" s="315"/>
      <c r="Q1548" s="316"/>
      <c r="R1548" s="315"/>
      <c r="S1548" s="316"/>
      <c r="T1548" s="315"/>
      <c r="U1548" s="316"/>
      <c r="V1548" s="447"/>
      <c r="W1548" s="344"/>
      <c r="X1548" s="344"/>
      <c r="Y1548" s="344"/>
      <c r="Z1548" s="344"/>
      <c r="AA1548" s="344"/>
      <c r="AB1548" s="344"/>
      <c r="AC1548" s="344"/>
      <c r="AD1548" s="311"/>
    </row>
    <row r="1549" spans="1:30" ht="20.100000000000001" customHeight="1">
      <c r="A1549" s="311"/>
      <c r="B1549" s="311"/>
      <c r="C1549" s="344"/>
      <c r="D1549" s="85" t="s">
        <v>1960</v>
      </c>
      <c r="E1549" s="344"/>
      <c r="F1549" s="313"/>
      <c r="G1549" s="314"/>
      <c r="H1549" s="313"/>
      <c r="I1549" s="314"/>
      <c r="J1549" s="313"/>
      <c r="K1549" s="314"/>
      <c r="L1549" s="313"/>
      <c r="M1549" s="314"/>
      <c r="N1549" s="315"/>
      <c r="O1549" s="316"/>
      <c r="P1549" s="315"/>
      <c r="Q1549" s="316"/>
      <c r="R1549" s="315"/>
      <c r="S1549" s="316"/>
      <c r="T1549" s="315"/>
      <c r="U1549" s="316"/>
      <c r="V1549" s="447"/>
      <c r="W1549" s="344"/>
      <c r="X1549" s="344"/>
      <c r="Y1549" s="344"/>
      <c r="Z1549" s="344"/>
      <c r="AA1549" s="344"/>
      <c r="AB1549" s="344"/>
      <c r="AC1549" s="344"/>
      <c r="AD1549" s="311"/>
    </row>
    <row r="1550" spans="1:30" ht="20.100000000000001" customHeight="1">
      <c r="A1550" s="9" t="s">
        <v>6126</v>
      </c>
      <c r="B1550" s="9" t="s">
        <v>745</v>
      </c>
      <c r="C1550" s="343" t="s">
        <v>7746</v>
      </c>
      <c r="D1550" s="119" t="s">
        <v>1478</v>
      </c>
      <c r="E1550" s="343" t="s">
        <v>7309</v>
      </c>
      <c r="F1550" s="11"/>
      <c r="G1550" s="12"/>
      <c r="H1550" s="11">
        <v>1</v>
      </c>
      <c r="I1550" s="12">
        <v>1.0204081632653061</v>
      </c>
      <c r="J1550" s="11"/>
      <c r="K1550" s="12"/>
      <c r="L1550" s="11"/>
      <c r="M1550" s="12"/>
      <c r="N1550" s="56"/>
      <c r="O1550" s="57"/>
      <c r="P1550" s="56">
        <v>1</v>
      </c>
      <c r="Q1550" s="57">
        <v>1.1235955056179776</v>
      </c>
      <c r="R1550" s="56"/>
      <c r="S1550" s="57"/>
      <c r="T1550" s="56"/>
      <c r="U1550" s="57"/>
      <c r="V1550" s="446" t="s">
        <v>28</v>
      </c>
      <c r="W1550" s="343" t="s">
        <v>7406</v>
      </c>
      <c r="X1550" s="343" t="s">
        <v>7406</v>
      </c>
      <c r="Y1550" s="343" t="s">
        <v>7406</v>
      </c>
      <c r="Z1550" s="343" t="s">
        <v>7406</v>
      </c>
      <c r="AA1550" s="343" t="s">
        <v>7406</v>
      </c>
      <c r="AB1550" s="343" t="s">
        <v>7406</v>
      </c>
      <c r="AC1550" s="343"/>
      <c r="AD1550" s="9"/>
    </row>
    <row r="1551" spans="1:30" ht="20.100000000000001" customHeight="1">
      <c r="A1551" s="311"/>
      <c r="B1551" s="311"/>
      <c r="C1551" s="344"/>
      <c r="D1551" s="120" t="s">
        <v>1479</v>
      </c>
      <c r="E1551" s="344"/>
      <c r="F1551" s="313">
        <v>4</v>
      </c>
      <c r="G1551" s="314">
        <v>4.0816326530612246</v>
      </c>
      <c r="H1551" s="313">
        <v>6</v>
      </c>
      <c r="I1551" s="314">
        <v>6.1224489795918364</v>
      </c>
      <c r="J1551" s="313">
        <v>5</v>
      </c>
      <c r="K1551" s="314">
        <v>5.208333333333333</v>
      </c>
      <c r="L1551" s="313">
        <v>3</v>
      </c>
      <c r="M1551" s="314">
        <v>3.2608695652173911</v>
      </c>
      <c r="N1551" s="315">
        <v>3</v>
      </c>
      <c r="O1551" s="316">
        <v>3.2967032967032965</v>
      </c>
      <c r="P1551" s="315">
        <v>1</v>
      </c>
      <c r="Q1551" s="316">
        <v>1.1235955056179776</v>
      </c>
      <c r="R1551" s="315">
        <v>2</v>
      </c>
      <c r="S1551" s="316">
        <v>2.3809523809523809</v>
      </c>
      <c r="T1551" s="315"/>
      <c r="U1551" s="316"/>
      <c r="V1551" s="447"/>
      <c r="W1551" s="344"/>
      <c r="X1551" s="344"/>
      <c r="Y1551" s="344"/>
      <c r="Z1551" s="344"/>
      <c r="AA1551" s="344"/>
      <c r="AB1551" s="344"/>
      <c r="AC1551" s="344"/>
      <c r="AD1551" s="311"/>
    </row>
    <row r="1552" spans="1:30" ht="20.100000000000001" customHeight="1">
      <c r="A1552" s="311"/>
      <c r="B1552" s="311"/>
      <c r="C1552" s="344"/>
      <c r="D1552" s="120" t="s">
        <v>1480</v>
      </c>
      <c r="E1552" s="344"/>
      <c r="F1552" s="313">
        <v>1</v>
      </c>
      <c r="G1552" s="314">
        <v>1.0204081632653061</v>
      </c>
      <c r="H1552" s="313">
        <v>1</v>
      </c>
      <c r="I1552" s="314">
        <v>1.0204081632653061</v>
      </c>
      <c r="J1552" s="313">
        <v>2</v>
      </c>
      <c r="K1552" s="314">
        <v>2.0833333333333335</v>
      </c>
      <c r="L1552" s="313">
        <v>2</v>
      </c>
      <c r="M1552" s="314">
        <v>2.1739130434782608</v>
      </c>
      <c r="N1552" s="315">
        <v>4</v>
      </c>
      <c r="O1552" s="316">
        <v>4.395604395604396</v>
      </c>
      <c r="P1552" s="315">
        <v>2</v>
      </c>
      <c r="Q1552" s="316">
        <v>2.2471910112359552</v>
      </c>
      <c r="R1552" s="315">
        <v>3</v>
      </c>
      <c r="S1552" s="316">
        <v>3.5714285714285716</v>
      </c>
      <c r="T1552" s="315"/>
      <c r="U1552" s="316"/>
      <c r="V1552" s="447"/>
      <c r="W1552" s="344"/>
      <c r="X1552" s="344"/>
      <c r="Y1552" s="344"/>
      <c r="Z1552" s="344"/>
      <c r="AA1552" s="344"/>
      <c r="AB1552" s="344"/>
      <c r="AC1552" s="344"/>
      <c r="AD1552" s="311"/>
    </row>
    <row r="1553" spans="1:30" ht="20.100000000000001" customHeight="1">
      <c r="A1553" s="311"/>
      <c r="B1553" s="311"/>
      <c r="C1553" s="344"/>
      <c r="D1553" s="120" t="s">
        <v>1481</v>
      </c>
      <c r="E1553" s="344"/>
      <c r="F1553" s="313">
        <v>24</v>
      </c>
      <c r="G1553" s="314">
        <v>24.489795918367346</v>
      </c>
      <c r="H1553" s="313">
        <v>23</v>
      </c>
      <c r="I1553" s="314">
        <v>23.469387755102041</v>
      </c>
      <c r="J1553" s="313">
        <v>25</v>
      </c>
      <c r="K1553" s="314">
        <v>26.041666666666668</v>
      </c>
      <c r="L1553" s="313">
        <v>29</v>
      </c>
      <c r="M1553" s="314">
        <v>31.521739130434781</v>
      </c>
      <c r="N1553" s="315">
        <v>34</v>
      </c>
      <c r="O1553" s="316">
        <v>37.362637362637365</v>
      </c>
      <c r="P1553" s="315">
        <v>30</v>
      </c>
      <c r="Q1553" s="316">
        <v>33.707865168539328</v>
      </c>
      <c r="R1553" s="315">
        <v>29</v>
      </c>
      <c r="S1553" s="316">
        <v>34.523809523809526</v>
      </c>
      <c r="T1553" s="315"/>
      <c r="U1553" s="316"/>
      <c r="V1553" s="447"/>
      <c r="W1553" s="344"/>
      <c r="X1553" s="344"/>
      <c r="Y1553" s="344"/>
      <c r="Z1553" s="344"/>
      <c r="AA1553" s="344"/>
      <c r="AB1553" s="344"/>
      <c r="AC1553" s="344"/>
      <c r="AD1553" s="311"/>
    </row>
    <row r="1554" spans="1:30" ht="20.100000000000001" customHeight="1">
      <c r="A1554" s="311"/>
      <c r="B1554" s="311"/>
      <c r="C1554" s="344"/>
      <c r="D1554" s="120" t="s">
        <v>1482</v>
      </c>
      <c r="E1554" s="344"/>
      <c r="F1554" s="313">
        <v>41</v>
      </c>
      <c r="G1554" s="314">
        <v>41.836734693877553</v>
      </c>
      <c r="H1554" s="313">
        <v>43</v>
      </c>
      <c r="I1554" s="314">
        <v>43.877551020408163</v>
      </c>
      <c r="J1554" s="313">
        <v>37</v>
      </c>
      <c r="K1554" s="314">
        <v>38.541666666666664</v>
      </c>
      <c r="L1554" s="313">
        <v>36</v>
      </c>
      <c r="M1554" s="314">
        <v>39.130434782608695</v>
      </c>
      <c r="N1554" s="315">
        <v>30</v>
      </c>
      <c r="O1554" s="316">
        <v>32.967032967032964</v>
      </c>
      <c r="P1554" s="315">
        <v>34</v>
      </c>
      <c r="Q1554" s="316">
        <v>38.202247191011239</v>
      </c>
      <c r="R1554" s="315">
        <v>29</v>
      </c>
      <c r="S1554" s="316">
        <v>34.523809523809526</v>
      </c>
      <c r="T1554" s="315"/>
      <c r="U1554" s="316"/>
      <c r="V1554" s="447"/>
      <c r="W1554" s="344"/>
      <c r="X1554" s="344"/>
      <c r="Y1554" s="344"/>
      <c r="Z1554" s="344"/>
      <c r="AA1554" s="344"/>
      <c r="AB1554" s="344"/>
      <c r="AC1554" s="344"/>
      <c r="AD1554" s="311"/>
    </row>
    <row r="1555" spans="1:30" ht="20.100000000000001" customHeight="1">
      <c r="A1555" s="311"/>
      <c r="B1555" s="311"/>
      <c r="C1555" s="344"/>
      <c r="D1555" s="120" t="s">
        <v>1483</v>
      </c>
      <c r="E1555" s="344"/>
      <c r="F1555" s="313">
        <v>26</v>
      </c>
      <c r="G1555" s="314">
        <v>26.530612244897959</v>
      </c>
      <c r="H1555" s="313">
        <v>20</v>
      </c>
      <c r="I1555" s="314">
        <v>20.408163265306122</v>
      </c>
      <c r="J1555" s="313">
        <v>23</v>
      </c>
      <c r="K1555" s="314">
        <v>23.958333333333332</v>
      </c>
      <c r="L1555" s="313">
        <v>18</v>
      </c>
      <c r="M1555" s="314">
        <v>19.565217391304348</v>
      </c>
      <c r="N1555" s="315">
        <v>16</v>
      </c>
      <c r="O1555" s="316">
        <v>17.582417582417584</v>
      </c>
      <c r="P1555" s="315">
        <v>16</v>
      </c>
      <c r="Q1555" s="316">
        <v>17.977528089887642</v>
      </c>
      <c r="R1555" s="315">
        <v>17</v>
      </c>
      <c r="S1555" s="316">
        <v>20.238095238095237</v>
      </c>
      <c r="T1555" s="315"/>
      <c r="U1555" s="316"/>
      <c r="V1555" s="447"/>
      <c r="W1555" s="344"/>
      <c r="X1555" s="344"/>
      <c r="Y1555" s="344"/>
      <c r="Z1555" s="344"/>
      <c r="AA1555" s="344"/>
      <c r="AB1555" s="344"/>
      <c r="AC1555" s="344"/>
      <c r="AD1555" s="311"/>
    </row>
    <row r="1556" spans="1:30" ht="20.100000000000001" customHeight="1">
      <c r="A1556" s="311"/>
      <c r="B1556" s="311"/>
      <c r="C1556" s="344"/>
      <c r="D1556" s="120" t="s">
        <v>1484</v>
      </c>
      <c r="E1556" s="344"/>
      <c r="F1556" s="313">
        <v>2</v>
      </c>
      <c r="G1556" s="314">
        <v>2.0408163265306123</v>
      </c>
      <c r="H1556" s="313">
        <v>4</v>
      </c>
      <c r="I1556" s="314">
        <v>4.0816326530612246</v>
      </c>
      <c r="J1556" s="313">
        <v>4</v>
      </c>
      <c r="K1556" s="314">
        <v>4.166666666666667</v>
      </c>
      <c r="L1556" s="313">
        <v>4</v>
      </c>
      <c r="M1556" s="314">
        <v>4.3478260869565215</v>
      </c>
      <c r="N1556" s="315">
        <v>4</v>
      </c>
      <c r="O1556" s="316">
        <v>4.395604395604396</v>
      </c>
      <c r="P1556" s="315">
        <v>5</v>
      </c>
      <c r="Q1556" s="316">
        <v>5.617977528089888</v>
      </c>
      <c r="R1556" s="315">
        <v>4</v>
      </c>
      <c r="S1556" s="316">
        <v>4.7619047619047619</v>
      </c>
      <c r="T1556" s="315"/>
      <c r="U1556" s="316"/>
      <c r="V1556" s="447"/>
      <c r="W1556" s="344"/>
      <c r="X1556" s="344"/>
      <c r="Y1556" s="344"/>
      <c r="Z1556" s="344"/>
      <c r="AA1556" s="344"/>
      <c r="AB1556" s="344"/>
      <c r="AC1556" s="344"/>
      <c r="AD1556" s="311"/>
    </row>
    <row r="1557" spans="1:30" ht="20.100000000000001" customHeight="1">
      <c r="A1557" s="311"/>
      <c r="B1557" s="311"/>
      <c r="C1557" s="344"/>
      <c r="D1557" s="120" t="s">
        <v>1912</v>
      </c>
      <c r="E1557" s="344"/>
      <c r="F1557" s="313"/>
      <c r="G1557" s="314"/>
      <c r="H1557" s="313"/>
      <c r="I1557" s="314"/>
      <c r="J1557" s="313"/>
      <c r="K1557" s="314"/>
      <c r="L1557" s="313"/>
      <c r="M1557" s="314"/>
      <c r="N1557" s="315"/>
      <c r="O1557" s="316"/>
      <c r="P1557" s="315"/>
      <c r="Q1557" s="316"/>
      <c r="R1557" s="315"/>
      <c r="S1557" s="316"/>
      <c r="T1557" s="315"/>
      <c r="U1557" s="316"/>
      <c r="V1557" s="447"/>
      <c r="W1557" s="344"/>
      <c r="X1557" s="344"/>
      <c r="Y1557" s="344"/>
      <c r="Z1557" s="344"/>
      <c r="AA1557" s="344"/>
      <c r="AB1557" s="344"/>
      <c r="AC1557" s="344"/>
      <c r="AD1557" s="311"/>
    </row>
    <row r="1558" spans="1:30" ht="20.100000000000001" customHeight="1">
      <c r="A1558" s="311"/>
      <c r="B1558" s="311"/>
      <c r="C1558" s="344"/>
      <c r="D1558" s="120" t="s">
        <v>7321</v>
      </c>
      <c r="E1558" s="344"/>
      <c r="F1558" s="313"/>
      <c r="G1558" s="314"/>
      <c r="H1558" s="313"/>
      <c r="I1558" s="314"/>
      <c r="J1558" s="313"/>
      <c r="K1558" s="314"/>
      <c r="L1558" s="313"/>
      <c r="M1558" s="314"/>
      <c r="N1558" s="315"/>
      <c r="O1558" s="316"/>
      <c r="P1558" s="315"/>
      <c r="Q1558" s="316"/>
      <c r="R1558" s="315"/>
      <c r="S1558" s="316"/>
      <c r="T1558" s="315"/>
      <c r="U1558" s="316"/>
      <c r="V1558" s="447"/>
      <c r="W1558" s="344"/>
      <c r="X1558" s="344"/>
      <c r="Y1558" s="344"/>
      <c r="Z1558" s="344"/>
      <c r="AA1558" s="344"/>
      <c r="AB1558" s="344"/>
      <c r="AC1558" s="344"/>
      <c r="AD1558" s="311"/>
    </row>
    <row r="1559" spans="1:30" ht="20.100000000000001" customHeight="1">
      <c r="A1559" s="311"/>
      <c r="B1559" s="311"/>
      <c r="C1559" s="344"/>
      <c r="D1559" s="85" t="s">
        <v>1959</v>
      </c>
      <c r="E1559" s="344"/>
      <c r="F1559" s="313"/>
      <c r="G1559" s="314"/>
      <c r="H1559" s="313"/>
      <c r="I1559" s="314"/>
      <c r="J1559" s="313"/>
      <c r="K1559" s="314"/>
      <c r="L1559" s="313"/>
      <c r="M1559" s="314"/>
      <c r="N1559" s="315"/>
      <c r="O1559" s="316"/>
      <c r="P1559" s="315"/>
      <c r="Q1559" s="316"/>
      <c r="R1559" s="315"/>
      <c r="S1559" s="316"/>
      <c r="T1559" s="315"/>
      <c r="U1559" s="316"/>
      <c r="V1559" s="447"/>
      <c r="W1559" s="344"/>
      <c r="X1559" s="344"/>
      <c r="Y1559" s="344"/>
      <c r="Z1559" s="344"/>
      <c r="AA1559" s="344"/>
      <c r="AB1559" s="344"/>
      <c r="AC1559" s="344"/>
      <c r="AD1559" s="311"/>
    </row>
    <row r="1560" spans="1:30" ht="20.100000000000001" customHeight="1">
      <c r="A1560" s="311"/>
      <c r="B1560" s="311"/>
      <c r="C1560" s="344"/>
      <c r="D1560" s="85" t="s">
        <v>1960</v>
      </c>
      <c r="E1560" s="344"/>
      <c r="F1560" s="313"/>
      <c r="G1560" s="314"/>
      <c r="H1560" s="313"/>
      <c r="I1560" s="314"/>
      <c r="J1560" s="313"/>
      <c r="K1560" s="314"/>
      <c r="L1560" s="313"/>
      <c r="M1560" s="314"/>
      <c r="N1560" s="315"/>
      <c r="O1560" s="316"/>
      <c r="P1560" s="315"/>
      <c r="Q1560" s="316"/>
      <c r="R1560" s="315"/>
      <c r="S1560" s="316"/>
      <c r="T1560" s="315"/>
      <c r="U1560" s="316"/>
      <c r="V1560" s="447"/>
      <c r="W1560" s="344"/>
      <c r="X1560" s="344"/>
      <c r="Y1560" s="344"/>
      <c r="Z1560" s="344"/>
      <c r="AA1560" s="344"/>
      <c r="AB1560" s="344"/>
      <c r="AC1560" s="344"/>
      <c r="AD1560" s="311"/>
    </row>
    <row r="1561" spans="1:30" ht="20.100000000000001" customHeight="1">
      <c r="A1561" s="9" t="s">
        <v>6127</v>
      </c>
      <c r="B1561" s="9" t="s">
        <v>746</v>
      </c>
      <c r="C1561" s="343" t="s">
        <v>7746</v>
      </c>
      <c r="D1561" s="119" t="s">
        <v>1478</v>
      </c>
      <c r="E1561" s="343" t="s">
        <v>7309</v>
      </c>
      <c r="F1561" s="11">
        <v>1</v>
      </c>
      <c r="G1561" s="12">
        <v>1.7857142857142858</v>
      </c>
      <c r="H1561" s="11">
        <v>1</v>
      </c>
      <c r="I1561" s="12">
        <v>1.7857142857142858</v>
      </c>
      <c r="J1561" s="11">
        <v>2</v>
      </c>
      <c r="K1561" s="12">
        <v>3.4482758620689653</v>
      </c>
      <c r="L1561" s="11">
        <v>1</v>
      </c>
      <c r="M1561" s="12">
        <v>1.7543859649122806</v>
      </c>
      <c r="N1561" s="56">
        <v>1</v>
      </c>
      <c r="O1561" s="57">
        <v>1.6949152542372881</v>
      </c>
      <c r="P1561" s="56">
        <v>2</v>
      </c>
      <c r="Q1561" s="57">
        <v>3.3898305084745761</v>
      </c>
      <c r="R1561" s="56">
        <v>2</v>
      </c>
      <c r="S1561" s="57">
        <v>3.4482758620689653</v>
      </c>
      <c r="T1561" s="56"/>
      <c r="U1561" s="57"/>
      <c r="V1561" s="446" t="s">
        <v>28</v>
      </c>
      <c r="W1561" s="343" t="s">
        <v>7406</v>
      </c>
      <c r="X1561" s="343" t="s">
        <v>7406</v>
      </c>
      <c r="Y1561" s="343" t="s">
        <v>7406</v>
      </c>
      <c r="Z1561" s="343" t="s">
        <v>7406</v>
      </c>
      <c r="AA1561" s="343" t="s">
        <v>7406</v>
      </c>
      <c r="AB1561" s="343" t="s">
        <v>7406</v>
      </c>
      <c r="AC1561" s="343"/>
      <c r="AD1561" s="9"/>
    </row>
    <row r="1562" spans="1:30" ht="20.100000000000001" customHeight="1">
      <c r="A1562" s="311"/>
      <c r="B1562" s="311"/>
      <c r="C1562" s="344"/>
      <c r="D1562" s="120" t="s">
        <v>1479</v>
      </c>
      <c r="E1562" s="344"/>
      <c r="F1562" s="313"/>
      <c r="G1562" s="314"/>
      <c r="H1562" s="313">
        <v>2</v>
      </c>
      <c r="I1562" s="314">
        <v>3.5714285714285716</v>
      </c>
      <c r="J1562" s="313">
        <v>2</v>
      </c>
      <c r="K1562" s="314">
        <v>3.4482758620689653</v>
      </c>
      <c r="L1562" s="313">
        <v>1</v>
      </c>
      <c r="M1562" s="314">
        <v>1.7543859649122806</v>
      </c>
      <c r="N1562" s="315">
        <v>1</v>
      </c>
      <c r="O1562" s="316">
        <v>1.6949152542372881</v>
      </c>
      <c r="P1562" s="315">
        <v>3</v>
      </c>
      <c r="Q1562" s="316">
        <v>5.0847457627118642</v>
      </c>
      <c r="R1562" s="315">
        <v>2</v>
      </c>
      <c r="S1562" s="316">
        <v>3.4482758620689653</v>
      </c>
      <c r="T1562" s="315"/>
      <c r="U1562" s="316"/>
      <c r="V1562" s="447"/>
      <c r="W1562" s="344"/>
      <c r="X1562" s="344"/>
      <c r="Y1562" s="344"/>
      <c r="Z1562" s="344"/>
      <c r="AA1562" s="344"/>
      <c r="AB1562" s="344"/>
      <c r="AC1562" s="344"/>
      <c r="AD1562" s="311"/>
    </row>
    <row r="1563" spans="1:30" ht="20.100000000000001" customHeight="1">
      <c r="A1563" s="311"/>
      <c r="B1563" s="311"/>
      <c r="C1563" s="344"/>
      <c r="D1563" s="120" t="s">
        <v>1480</v>
      </c>
      <c r="E1563" s="344"/>
      <c r="F1563" s="313">
        <v>1</v>
      </c>
      <c r="G1563" s="314">
        <v>1.7857142857142858</v>
      </c>
      <c r="H1563" s="313"/>
      <c r="I1563" s="314"/>
      <c r="J1563" s="313"/>
      <c r="K1563" s="314"/>
      <c r="L1563" s="313"/>
      <c r="M1563" s="314"/>
      <c r="N1563" s="315">
        <v>1</v>
      </c>
      <c r="O1563" s="316">
        <v>1.6949152542372881</v>
      </c>
      <c r="P1563" s="315">
        <v>1</v>
      </c>
      <c r="Q1563" s="316">
        <v>1.6949152542372881</v>
      </c>
      <c r="R1563" s="315">
        <v>1</v>
      </c>
      <c r="S1563" s="316">
        <v>1.7241379310344827</v>
      </c>
      <c r="T1563" s="315"/>
      <c r="U1563" s="316"/>
      <c r="V1563" s="447"/>
      <c r="W1563" s="344"/>
      <c r="X1563" s="344"/>
      <c r="Y1563" s="344"/>
      <c r="Z1563" s="344"/>
      <c r="AA1563" s="344"/>
      <c r="AB1563" s="344"/>
      <c r="AC1563" s="344"/>
      <c r="AD1563" s="311"/>
    </row>
    <row r="1564" spans="1:30" ht="20.100000000000001" customHeight="1">
      <c r="A1564" s="311"/>
      <c r="B1564" s="311"/>
      <c r="C1564" s="344"/>
      <c r="D1564" s="120" t="s">
        <v>1481</v>
      </c>
      <c r="E1564" s="344"/>
      <c r="F1564" s="313">
        <v>2</v>
      </c>
      <c r="G1564" s="314">
        <v>3.5714285714285716</v>
      </c>
      <c r="H1564" s="313"/>
      <c r="I1564" s="314"/>
      <c r="J1564" s="313">
        <v>4</v>
      </c>
      <c r="K1564" s="314">
        <v>6.8965517241379306</v>
      </c>
      <c r="L1564" s="313">
        <v>1</v>
      </c>
      <c r="M1564" s="314">
        <v>1.7543859649122806</v>
      </c>
      <c r="N1564" s="315">
        <v>2</v>
      </c>
      <c r="O1564" s="316">
        <v>3.3898305084745761</v>
      </c>
      <c r="P1564" s="315">
        <v>1</v>
      </c>
      <c r="Q1564" s="316">
        <v>1.6949152542372881</v>
      </c>
      <c r="R1564" s="315">
        <v>1</v>
      </c>
      <c r="S1564" s="316">
        <v>1.7241379310344827</v>
      </c>
      <c r="T1564" s="315"/>
      <c r="U1564" s="316"/>
      <c r="V1564" s="447"/>
      <c r="W1564" s="344"/>
      <c r="X1564" s="344"/>
      <c r="Y1564" s="344"/>
      <c r="Z1564" s="344"/>
      <c r="AA1564" s="344"/>
      <c r="AB1564" s="344"/>
      <c r="AC1564" s="344"/>
      <c r="AD1564" s="311"/>
    </row>
    <row r="1565" spans="1:30" ht="20.100000000000001" customHeight="1">
      <c r="A1565" s="311"/>
      <c r="B1565" s="311"/>
      <c r="C1565" s="344"/>
      <c r="D1565" s="120" t="s">
        <v>1482</v>
      </c>
      <c r="E1565" s="344"/>
      <c r="F1565" s="313">
        <v>21</v>
      </c>
      <c r="G1565" s="314">
        <v>37.5</v>
      </c>
      <c r="H1565" s="313">
        <v>18</v>
      </c>
      <c r="I1565" s="314">
        <v>32.142857142857146</v>
      </c>
      <c r="J1565" s="313">
        <v>21</v>
      </c>
      <c r="K1565" s="314">
        <v>36.206896551724135</v>
      </c>
      <c r="L1565" s="313">
        <v>27</v>
      </c>
      <c r="M1565" s="314">
        <v>47.368421052631582</v>
      </c>
      <c r="N1565" s="315">
        <v>32</v>
      </c>
      <c r="O1565" s="316">
        <v>54.237288135593218</v>
      </c>
      <c r="P1565" s="315">
        <v>31</v>
      </c>
      <c r="Q1565" s="316">
        <v>52.542372881355931</v>
      </c>
      <c r="R1565" s="315">
        <v>27</v>
      </c>
      <c r="S1565" s="316">
        <v>46.551724137931032</v>
      </c>
      <c r="T1565" s="315"/>
      <c r="U1565" s="316"/>
      <c r="V1565" s="447"/>
      <c r="W1565" s="344"/>
      <c r="X1565" s="344"/>
      <c r="Y1565" s="344"/>
      <c r="Z1565" s="344"/>
      <c r="AA1565" s="344"/>
      <c r="AB1565" s="344"/>
      <c r="AC1565" s="344"/>
      <c r="AD1565" s="311"/>
    </row>
    <row r="1566" spans="1:30" ht="20.100000000000001" customHeight="1">
      <c r="A1566" s="311"/>
      <c r="B1566" s="311"/>
      <c r="C1566" s="344"/>
      <c r="D1566" s="120" t="s">
        <v>1483</v>
      </c>
      <c r="E1566" s="344"/>
      <c r="F1566" s="313">
        <v>30</v>
      </c>
      <c r="G1566" s="314">
        <v>53.571428571428569</v>
      </c>
      <c r="H1566" s="313">
        <v>33</v>
      </c>
      <c r="I1566" s="314">
        <v>58.928571428571431</v>
      </c>
      <c r="J1566" s="313">
        <v>28</v>
      </c>
      <c r="K1566" s="314">
        <v>48.275862068965516</v>
      </c>
      <c r="L1566" s="313">
        <v>26</v>
      </c>
      <c r="M1566" s="314">
        <v>45.614035087719301</v>
      </c>
      <c r="N1566" s="315">
        <v>21</v>
      </c>
      <c r="O1566" s="316">
        <v>35.593220338983052</v>
      </c>
      <c r="P1566" s="315">
        <v>19</v>
      </c>
      <c r="Q1566" s="316">
        <v>32.203389830508478</v>
      </c>
      <c r="R1566" s="315">
        <v>19</v>
      </c>
      <c r="S1566" s="316">
        <v>32.758620689655174</v>
      </c>
      <c r="T1566" s="315"/>
      <c r="U1566" s="316"/>
      <c r="V1566" s="447"/>
      <c r="W1566" s="344"/>
      <c r="X1566" s="344"/>
      <c r="Y1566" s="344"/>
      <c r="Z1566" s="344"/>
      <c r="AA1566" s="344"/>
      <c r="AB1566" s="344"/>
      <c r="AC1566" s="344"/>
      <c r="AD1566" s="311"/>
    </row>
    <row r="1567" spans="1:30" ht="20.100000000000001" customHeight="1">
      <c r="A1567" s="311"/>
      <c r="B1567" s="311"/>
      <c r="C1567" s="344"/>
      <c r="D1567" s="120" t="s">
        <v>1484</v>
      </c>
      <c r="E1567" s="344"/>
      <c r="F1567" s="313">
        <v>1</v>
      </c>
      <c r="G1567" s="314">
        <v>1.7857142857142858</v>
      </c>
      <c r="H1567" s="313">
        <v>2</v>
      </c>
      <c r="I1567" s="314">
        <v>3.5714285714285716</v>
      </c>
      <c r="J1567" s="313">
        <v>1</v>
      </c>
      <c r="K1567" s="314">
        <v>1.7241379310344827</v>
      </c>
      <c r="L1567" s="313">
        <v>1</v>
      </c>
      <c r="M1567" s="314">
        <v>1.7543859649122806</v>
      </c>
      <c r="N1567" s="315">
        <v>1</v>
      </c>
      <c r="O1567" s="316">
        <v>1.6949152542372881</v>
      </c>
      <c r="P1567" s="315">
        <v>2</v>
      </c>
      <c r="Q1567" s="316">
        <v>3.3898305084745761</v>
      </c>
      <c r="R1567" s="315">
        <v>6</v>
      </c>
      <c r="S1567" s="316">
        <v>10.344827586206897</v>
      </c>
      <c r="T1567" s="315"/>
      <c r="U1567" s="316"/>
      <c r="V1567" s="447"/>
      <c r="W1567" s="344"/>
      <c r="X1567" s="344"/>
      <c r="Y1567" s="344"/>
      <c r="Z1567" s="344"/>
      <c r="AA1567" s="344"/>
      <c r="AB1567" s="344"/>
      <c r="AC1567" s="344"/>
      <c r="AD1567" s="311"/>
    </row>
    <row r="1568" spans="1:30" ht="20.100000000000001" customHeight="1">
      <c r="A1568" s="311"/>
      <c r="B1568" s="311"/>
      <c r="C1568" s="344"/>
      <c r="D1568" s="120" t="s">
        <v>1912</v>
      </c>
      <c r="E1568" s="344"/>
      <c r="F1568" s="313"/>
      <c r="G1568" s="314"/>
      <c r="H1568" s="313"/>
      <c r="I1568" s="314"/>
      <c r="J1568" s="313"/>
      <c r="K1568" s="314"/>
      <c r="L1568" s="313"/>
      <c r="M1568" s="314"/>
      <c r="N1568" s="315"/>
      <c r="O1568" s="316"/>
      <c r="P1568" s="315"/>
      <c r="Q1568" s="316"/>
      <c r="R1568" s="315"/>
      <c r="S1568" s="316"/>
      <c r="T1568" s="315"/>
      <c r="U1568" s="316"/>
      <c r="V1568" s="447"/>
      <c r="W1568" s="344"/>
      <c r="X1568" s="344"/>
      <c r="Y1568" s="344"/>
      <c r="Z1568" s="344"/>
      <c r="AA1568" s="344"/>
      <c r="AB1568" s="344"/>
      <c r="AC1568" s="344"/>
      <c r="AD1568" s="311"/>
    </row>
    <row r="1569" spans="1:30" ht="20.100000000000001" customHeight="1">
      <c r="A1569" s="311"/>
      <c r="B1569" s="311"/>
      <c r="C1569" s="344"/>
      <c r="D1569" s="120" t="s">
        <v>7321</v>
      </c>
      <c r="E1569" s="344"/>
      <c r="F1569" s="313"/>
      <c r="G1569" s="314"/>
      <c r="H1569" s="313"/>
      <c r="I1569" s="314"/>
      <c r="J1569" s="313"/>
      <c r="K1569" s="314"/>
      <c r="L1569" s="313"/>
      <c r="M1569" s="314"/>
      <c r="N1569" s="315"/>
      <c r="O1569" s="316"/>
      <c r="P1569" s="315"/>
      <c r="Q1569" s="316"/>
      <c r="R1569" s="315"/>
      <c r="S1569" s="316"/>
      <c r="T1569" s="315"/>
      <c r="U1569" s="316"/>
      <c r="V1569" s="447"/>
      <c r="W1569" s="344"/>
      <c r="X1569" s="344"/>
      <c r="Y1569" s="344"/>
      <c r="Z1569" s="344"/>
      <c r="AA1569" s="344"/>
      <c r="AB1569" s="344"/>
      <c r="AC1569" s="344"/>
      <c r="AD1569" s="311"/>
    </row>
    <row r="1570" spans="1:30" ht="20.100000000000001" customHeight="1">
      <c r="A1570" s="311"/>
      <c r="B1570" s="311"/>
      <c r="C1570" s="344"/>
      <c r="D1570" s="85" t="s">
        <v>1959</v>
      </c>
      <c r="E1570" s="344"/>
      <c r="F1570" s="313"/>
      <c r="G1570" s="314"/>
      <c r="H1570" s="313"/>
      <c r="I1570" s="314"/>
      <c r="J1570" s="313"/>
      <c r="K1570" s="314"/>
      <c r="L1570" s="313"/>
      <c r="M1570" s="314"/>
      <c r="N1570" s="315"/>
      <c r="O1570" s="316"/>
      <c r="P1570" s="315"/>
      <c r="Q1570" s="316"/>
      <c r="R1570" s="315"/>
      <c r="S1570" s="316"/>
      <c r="T1570" s="315"/>
      <c r="U1570" s="316"/>
      <c r="V1570" s="447"/>
      <c r="W1570" s="344"/>
      <c r="X1570" s="344"/>
      <c r="Y1570" s="344"/>
      <c r="Z1570" s="344"/>
      <c r="AA1570" s="344"/>
      <c r="AB1570" s="344"/>
      <c r="AC1570" s="344"/>
      <c r="AD1570" s="311"/>
    </row>
    <row r="1571" spans="1:30" ht="20.100000000000001" customHeight="1">
      <c r="A1571" s="311"/>
      <c r="B1571" s="311"/>
      <c r="C1571" s="344"/>
      <c r="D1571" s="85" t="s">
        <v>1960</v>
      </c>
      <c r="E1571" s="344"/>
      <c r="F1571" s="313"/>
      <c r="G1571" s="314"/>
      <c r="H1571" s="313"/>
      <c r="I1571" s="314"/>
      <c r="J1571" s="313"/>
      <c r="K1571" s="314"/>
      <c r="L1571" s="313"/>
      <c r="M1571" s="314"/>
      <c r="N1571" s="315"/>
      <c r="O1571" s="316"/>
      <c r="P1571" s="315"/>
      <c r="Q1571" s="316"/>
      <c r="R1571" s="315"/>
      <c r="S1571" s="316"/>
      <c r="T1571" s="315"/>
      <c r="U1571" s="316"/>
      <c r="V1571" s="447"/>
      <c r="W1571" s="344"/>
      <c r="X1571" s="344"/>
      <c r="Y1571" s="344"/>
      <c r="Z1571" s="344"/>
      <c r="AA1571" s="344"/>
      <c r="AB1571" s="344"/>
      <c r="AC1571" s="344"/>
      <c r="AD1571" s="311"/>
    </row>
    <row r="1572" spans="1:30" ht="20.100000000000001" customHeight="1">
      <c r="A1572" s="9" t="s">
        <v>6128</v>
      </c>
      <c r="B1572" s="9" t="s">
        <v>747</v>
      </c>
      <c r="C1572" s="343" t="s">
        <v>7746</v>
      </c>
      <c r="D1572" s="119" t="s">
        <v>1478</v>
      </c>
      <c r="E1572" s="343" t="s">
        <v>7309</v>
      </c>
      <c r="F1572" s="11"/>
      <c r="G1572" s="12"/>
      <c r="H1572" s="11"/>
      <c r="I1572" s="12"/>
      <c r="J1572" s="11"/>
      <c r="K1572" s="12"/>
      <c r="L1572" s="11"/>
      <c r="M1572" s="12"/>
      <c r="N1572" s="56"/>
      <c r="O1572" s="57"/>
      <c r="P1572" s="56"/>
      <c r="Q1572" s="57"/>
      <c r="R1572" s="56"/>
      <c r="S1572" s="57"/>
      <c r="T1572" s="56"/>
      <c r="U1572" s="57"/>
      <c r="V1572" s="446" t="s">
        <v>28</v>
      </c>
      <c r="W1572" s="343" t="s">
        <v>7406</v>
      </c>
      <c r="X1572" s="343" t="s">
        <v>7406</v>
      </c>
      <c r="Y1572" s="343" t="s">
        <v>7406</v>
      </c>
      <c r="Z1572" s="343" t="s">
        <v>7406</v>
      </c>
      <c r="AA1572" s="343" t="s">
        <v>7406</v>
      </c>
      <c r="AB1572" s="343" t="s">
        <v>7406</v>
      </c>
      <c r="AC1572" s="343"/>
      <c r="AD1572" s="9"/>
    </row>
    <row r="1573" spans="1:30" ht="20.100000000000001" customHeight="1">
      <c r="A1573" s="311"/>
      <c r="B1573" s="311"/>
      <c r="C1573" s="344"/>
      <c r="D1573" s="120" t="s">
        <v>1479</v>
      </c>
      <c r="E1573" s="344"/>
      <c r="F1573" s="313"/>
      <c r="G1573" s="314"/>
      <c r="H1573" s="313"/>
      <c r="I1573" s="314"/>
      <c r="J1573" s="313">
        <v>1</v>
      </c>
      <c r="K1573" s="314">
        <v>3.5714285714285716</v>
      </c>
      <c r="L1573" s="313"/>
      <c r="M1573" s="314"/>
      <c r="N1573" s="315">
        <v>2</v>
      </c>
      <c r="O1573" s="316">
        <v>5.7142857142857144</v>
      </c>
      <c r="P1573" s="315"/>
      <c r="Q1573" s="316"/>
      <c r="R1573" s="315"/>
      <c r="S1573" s="316"/>
      <c r="T1573" s="315"/>
      <c r="U1573" s="316"/>
      <c r="V1573" s="447"/>
      <c r="W1573" s="344"/>
      <c r="X1573" s="344"/>
      <c r="Y1573" s="344"/>
      <c r="Z1573" s="344"/>
      <c r="AA1573" s="344"/>
      <c r="AB1573" s="344"/>
      <c r="AC1573" s="344"/>
      <c r="AD1573" s="311"/>
    </row>
    <row r="1574" spans="1:30" ht="20.100000000000001" customHeight="1">
      <c r="A1574" s="311"/>
      <c r="B1574" s="311"/>
      <c r="C1574" s="344"/>
      <c r="D1574" s="120" t="s">
        <v>1480</v>
      </c>
      <c r="E1574" s="344"/>
      <c r="F1574" s="313">
        <v>1</v>
      </c>
      <c r="G1574" s="314">
        <v>4.3478260869565215</v>
      </c>
      <c r="H1574" s="313">
        <v>1</v>
      </c>
      <c r="I1574" s="314">
        <v>4.166666666666667</v>
      </c>
      <c r="J1574" s="313">
        <v>1</v>
      </c>
      <c r="K1574" s="314">
        <v>3.5714285714285716</v>
      </c>
      <c r="L1574" s="313">
        <v>1</v>
      </c>
      <c r="M1574" s="314">
        <v>3</v>
      </c>
      <c r="N1574" s="315"/>
      <c r="O1574" s="316"/>
      <c r="P1574" s="315">
        <v>1</v>
      </c>
      <c r="Q1574" s="316">
        <v>3.225806451612903</v>
      </c>
      <c r="R1574" s="315"/>
      <c r="S1574" s="316"/>
      <c r="T1574" s="315"/>
      <c r="U1574" s="316"/>
      <c r="V1574" s="447"/>
      <c r="W1574" s="344"/>
      <c r="X1574" s="344"/>
      <c r="Y1574" s="344"/>
      <c r="Z1574" s="344"/>
      <c r="AA1574" s="344"/>
      <c r="AB1574" s="344"/>
      <c r="AC1574" s="344"/>
      <c r="AD1574" s="311"/>
    </row>
    <row r="1575" spans="1:30" ht="20.100000000000001" customHeight="1">
      <c r="A1575" s="311"/>
      <c r="B1575" s="311"/>
      <c r="C1575" s="344"/>
      <c r="D1575" s="120" t="s">
        <v>1481</v>
      </c>
      <c r="E1575" s="344"/>
      <c r="F1575" s="313"/>
      <c r="G1575" s="314"/>
      <c r="H1575" s="313">
        <v>1</v>
      </c>
      <c r="I1575" s="314">
        <v>4.166666666666667</v>
      </c>
      <c r="J1575" s="313">
        <v>1</v>
      </c>
      <c r="K1575" s="314">
        <v>3.5714285714285716</v>
      </c>
      <c r="L1575" s="313">
        <v>3</v>
      </c>
      <c r="M1575" s="314">
        <v>9.1</v>
      </c>
      <c r="N1575" s="315">
        <v>1</v>
      </c>
      <c r="O1575" s="316">
        <v>2.8571428571428572</v>
      </c>
      <c r="P1575" s="315">
        <v>2</v>
      </c>
      <c r="Q1575" s="316">
        <v>6.4516129032258061</v>
      </c>
      <c r="R1575" s="315">
        <v>2</v>
      </c>
      <c r="S1575" s="316">
        <v>6.4516129032258061</v>
      </c>
      <c r="T1575" s="315"/>
      <c r="U1575" s="316"/>
      <c r="V1575" s="447"/>
      <c r="W1575" s="344"/>
      <c r="X1575" s="344"/>
      <c r="Y1575" s="344"/>
      <c r="Z1575" s="344"/>
      <c r="AA1575" s="344"/>
      <c r="AB1575" s="344"/>
      <c r="AC1575" s="344"/>
      <c r="AD1575" s="311"/>
    </row>
    <row r="1576" spans="1:30" ht="20.100000000000001" customHeight="1">
      <c r="A1576" s="311"/>
      <c r="B1576" s="311"/>
      <c r="C1576" s="344"/>
      <c r="D1576" s="120" t="s">
        <v>1482</v>
      </c>
      <c r="E1576" s="344"/>
      <c r="F1576" s="313"/>
      <c r="G1576" s="314"/>
      <c r="H1576" s="313"/>
      <c r="I1576" s="314"/>
      <c r="J1576" s="313"/>
      <c r="K1576" s="314"/>
      <c r="L1576" s="313"/>
      <c r="M1576" s="314"/>
      <c r="N1576" s="315"/>
      <c r="O1576" s="316"/>
      <c r="P1576" s="315"/>
      <c r="Q1576" s="316"/>
      <c r="R1576" s="315"/>
      <c r="S1576" s="316"/>
      <c r="T1576" s="315"/>
      <c r="U1576" s="316"/>
      <c r="V1576" s="447"/>
      <c r="W1576" s="344"/>
      <c r="X1576" s="344"/>
      <c r="Y1576" s="344"/>
      <c r="Z1576" s="344"/>
      <c r="AA1576" s="344"/>
      <c r="AB1576" s="344"/>
      <c r="AC1576" s="344"/>
      <c r="AD1576" s="311"/>
    </row>
    <row r="1577" spans="1:30" ht="20.100000000000001" customHeight="1">
      <c r="A1577" s="311"/>
      <c r="B1577" s="311"/>
      <c r="C1577" s="344"/>
      <c r="D1577" s="120" t="s">
        <v>1483</v>
      </c>
      <c r="E1577" s="344"/>
      <c r="F1577" s="313">
        <v>18</v>
      </c>
      <c r="G1577" s="314">
        <v>78.260869565217391</v>
      </c>
      <c r="H1577" s="313">
        <v>17</v>
      </c>
      <c r="I1577" s="314">
        <v>70.833333333333329</v>
      </c>
      <c r="J1577" s="313">
        <v>21</v>
      </c>
      <c r="K1577" s="314">
        <v>75</v>
      </c>
      <c r="L1577" s="313">
        <v>25</v>
      </c>
      <c r="M1577" s="314">
        <v>75.8</v>
      </c>
      <c r="N1577" s="315">
        <v>29</v>
      </c>
      <c r="O1577" s="316">
        <v>82.857142857142861</v>
      </c>
      <c r="P1577" s="315">
        <v>28</v>
      </c>
      <c r="Q1577" s="316">
        <v>90.322580645161295</v>
      </c>
      <c r="R1577" s="315">
        <v>28</v>
      </c>
      <c r="S1577" s="316">
        <v>90.322580645161295</v>
      </c>
      <c r="T1577" s="315"/>
      <c r="U1577" s="316"/>
      <c r="V1577" s="447"/>
      <c r="W1577" s="344"/>
      <c r="X1577" s="344"/>
      <c r="Y1577" s="344"/>
      <c r="Z1577" s="344"/>
      <c r="AA1577" s="344"/>
      <c r="AB1577" s="344"/>
      <c r="AC1577" s="344"/>
      <c r="AD1577" s="311"/>
    </row>
    <row r="1578" spans="1:30" ht="20.100000000000001" customHeight="1">
      <c r="A1578" s="311"/>
      <c r="B1578" s="311"/>
      <c r="C1578" s="344"/>
      <c r="D1578" s="120" t="s">
        <v>1484</v>
      </c>
      <c r="E1578" s="344"/>
      <c r="F1578" s="313">
        <v>4</v>
      </c>
      <c r="G1578" s="314">
        <v>17.391304347826086</v>
      </c>
      <c r="H1578" s="313">
        <v>5</v>
      </c>
      <c r="I1578" s="314">
        <v>20.833333333333332</v>
      </c>
      <c r="J1578" s="313">
        <v>4</v>
      </c>
      <c r="K1578" s="314">
        <v>14.285714285714286</v>
      </c>
      <c r="L1578" s="313">
        <v>4</v>
      </c>
      <c r="M1578" s="314">
        <v>12.1</v>
      </c>
      <c r="N1578" s="315">
        <v>3</v>
      </c>
      <c r="O1578" s="316">
        <v>8.5714285714285712</v>
      </c>
      <c r="P1578" s="315"/>
      <c r="Q1578" s="316"/>
      <c r="R1578" s="315">
        <v>1</v>
      </c>
      <c r="S1578" s="316">
        <v>3.225806451612903</v>
      </c>
      <c r="T1578" s="315"/>
      <c r="U1578" s="316"/>
      <c r="V1578" s="447"/>
      <c r="W1578" s="344"/>
      <c r="X1578" s="344"/>
      <c r="Y1578" s="344"/>
      <c r="Z1578" s="344"/>
      <c r="AA1578" s="344"/>
      <c r="AB1578" s="344"/>
      <c r="AC1578" s="344"/>
      <c r="AD1578" s="311"/>
    </row>
    <row r="1579" spans="1:30" ht="20.100000000000001" customHeight="1">
      <c r="A1579" s="311"/>
      <c r="B1579" s="311"/>
      <c r="C1579" s="344"/>
      <c r="D1579" s="120" t="s">
        <v>1912</v>
      </c>
      <c r="E1579" s="344"/>
      <c r="F1579" s="313"/>
      <c r="G1579" s="314"/>
      <c r="H1579" s="313"/>
      <c r="I1579" s="314"/>
      <c r="J1579" s="313"/>
      <c r="K1579" s="314"/>
      <c r="L1579" s="313"/>
      <c r="M1579" s="314"/>
      <c r="N1579" s="315"/>
      <c r="O1579" s="316"/>
      <c r="P1579" s="315"/>
      <c r="Q1579" s="316"/>
      <c r="R1579" s="315"/>
      <c r="S1579" s="316"/>
      <c r="T1579" s="315"/>
      <c r="U1579" s="316"/>
      <c r="V1579" s="447"/>
      <c r="W1579" s="344"/>
      <c r="X1579" s="344"/>
      <c r="Y1579" s="344"/>
      <c r="Z1579" s="344"/>
      <c r="AA1579" s="344"/>
      <c r="AB1579" s="344"/>
      <c r="AC1579" s="344"/>
      <c r="AD1579" s="311"/>
    </row>
    <row r="1580" spans="1:30" ht="20.100000000000001" customHeight="1">
      <c r="A1580" s="311"/>
      <c r="B1580" s="311"/>
      <c r="C1580" s="344"/>
      <c r="D1580" s="120" t="s">
        <v>7321</v>
      </c>
      <c r="E1580" s="344"/>
      <c r="F1580" s="313"/>
      <c r="G1580" s="314"/>
      <c r="H1580" s="313"/>
      <c r="I1580" s="314"/>
      <c r="J1580" s="313"/>
      <c r="K1580" s="314"/>
      <c r="L1580" s="313"/>
      <c r="M1580" s="314"/>
      <c r="N1580" s="315"/>
      <c r="O1580" s="316"/>
      <c r="P1580" s="315"/>
      <c r="Q1580" s="316"/>
      <c r="R1580" s="315"/>
      <c r="S1580" s="316"/>
      <c r="T1580" s="315"/>
      <c r="U1580" s="316"/>
      <c r="V1580" s="447"/>
      <c r="W1580" s="344"/>
      <c r="X1580" s="344"/>
      <c r="Y1580" s="344"/>
      <c r="Z1580" s="344"/>
      <c r="AA1580" s="344"/>
      <c r="AB1580" s="344"/>
      <c r="AC1580" s="344"/>
      <c r="AD1580" s="311"/>
    </row>
    <row r="1581" spans="1:30" ht="20.100000000000001" customHeight="1">
      <c r="A1581" s="311"/>
      <c r="B1581" s="311"/>
      <c r="C1581" s="344"/>
      <c r="D1581" s="85" t="s">
        <v>1959</v>
      </c>
      <c r="E1581" s="344"/>
      <c r="F1581" s="313"/>
      <c r="G1581" s="314"/>
      <c r="H1581" s="313"/>
      <c r="I1581" s="314"/>
      <c r="J1581" s="313"/>
      <c r="K1581" s="314"/>
      <c r="L1581" s="313"/>
      <c r="M1581" s="314"/>
      <c r="N1581" s="315"/>
      <c r="O1581" s="316"/>
      <c r="P1581" s="315"/>
      <c r="Q1581" s="316"/>
      <c r="R1581" s="315"/>
      <c r="S1581" s="316"/>
      <c r="T1581" s="315"/>
      <c r="U1581" s="316"/>
      <c r="V1581" s="447"/>
      <c r="W1581" s="344"/>
      <c r="X1581" s="344"/>
      <c r="Y1581" s="344"/>
      <c r="Z1581" s="344"/>
      <c r="AA1581" s="344"/>
      <c r="AB1581" s="344"/>
      <c r="AC1581" s="344"/>
      <c r="AD1581" s="311"/>
    </row>
    <row r="1582" spans="1:30" ht="20.100000000000001" customHeight="1">
      <c r="A1582" s="311"/>
      <c r="B1582" s="311"/>
      <c r="C1582" s="344"/>
      <c r="D1582" s="85" t="s">
        <v>1960</v>
      </c>
      <c r="E1582" s="344"/>
      <c r="F1582" s="313"/>
      <c r="G1582" s="314"/>
      <c r="H1582" s="313"/>
      <c r="I1582" s="314"/>
      <c r="J1582" s="313"/>
      <c r="K1582" s="314"/>
      <c r="L1582" s="313"/>
      <c r="M1582" s="314"/>
      <c r="N1582" s="315"/>
      <c r="O1582" s="316"/>
      <c r="P1582" s="315"/>
      <c r="Q1582" s="316"/>
      <c r="R1582" s="315"/>
      <c r="S1582" s="316"/>
      <c r="T1582" s="315"/>
      <c r="U1582" s="316"/>
      <c r="V1582" s="447"/>
      <c r="W1582" s="344"/>
      <c r="X1582" s="344"/>
      <c r="Y1582" s="344"/>
      <c r="Z1582" s="344"/>
      <c r="AA1582" s="344"/>
      <c r="AB1582" s="344"/>
      <c r="AC1582" s="344"/>
      <c r="AD1582" s="311"/>
    </row>
    <row r="1583" spans="1:30" ht="20.100000000000001" customHeight="1">
      <c r="A1583" s="9" t="s">
        <v>6129</v>
      </c>
      <c r="B1583" s="9" t="s">
        <v>748</v>
      </c>
      <c r="C1583" s="343" t="s">
        <v>7746</v>
      </c>
      <c r="D1583" s="119" t="s">
        <v>1478</v>
      </c>
      <c r="E1583" s="343" t="s">
        <v>7309</v>
      </c>
      <c r="F1583" s="11"/>
      <c r="G1583" s="12"/>
      <c r="H1583" s="11"/>
      <c r="I1583" s="12"/>
      <c r="J1583" s="11"/>
      <c r="K1583" s="12"/>
      <c r="L1583" s="11"/>
      <c r="M1583" s="12"/>
      <c r="N1583" s="56"/>
      <c r="O1583" s="57"/>
      <c r="P1583" s="56"/>
      <c r="Q1583" s="57"/>
      <c r="R1583" s="56"/>
      <c r="S1583" s="57"/>
      <c r="T1583" s="56"/>
      <c r="U1583" s="57"/>
      <c r="V1583" s="446" t="s">
        <v>28</v>
      </c>
      <c r="W1583" s="343" t="s">
        <v>7406</v>
      </c>
      <c r="X1583" s="343" t="s">
        <v>7406</v>
      </c>
      <c r="Y1583" s="343" t="s">
        <v>7406</v>
      </c>
      <c r="Z1583" s="343" t="s">
        <v>7406</v>
      </c>
      <c r="AA1583" s="343" t="s">
        <v>7406</v>
      </c>
      <c r="AB1583" s="343" t="s">
        <v>7406</v>
      </c>
      <c r="AC1583" s="343"/>
      <c r="AD1583" s="9"/>
    </row>
    <row r="1584" spans="1:30" ht="20.100000000000001" customHeight="1">
      <c r="A1584" s="311"/>
      <c r="B1584" s="311"/>
      <c r="C1584" s="344"/>
      <c r="D1584" s="120" t="s">
        <v>1479</v>
      </c>
      <c r="E1584" s="344"/>
      <c r="F1584" s="313"/>
      <c r="G1584" s="314"/>
      <c r="H1584" s="313"/>
      <c r="I1584" s="314"/>
      <c r="J1584" s="313"/>
      <c r="K1584" s="314"/>
      <c r="L1584" s="313"/>
      <c r="M1584" s="314"/>
      <c r="N1584" s="315"/>
      <c r="O1584" s="316"/>
      <c r="P1584" s="315"/>
      <c r="Q1584" s="316"/>
      <c r="R1584" s="315"/>
      <c r="S1584" s="316"/>
      <c r="T1584" s="315"/>
      <c r="U1584" s="316"/>
      <c r="V1584" s="447"/>
      <c r="W1584" s="344"/>
      <c r="X1584" s="344"/>
      <c r="Y1584" s="344"/>
      <c r="Z1584" s="344"/>
      <c r="AA1584" s="344"/>
      <c r="AB1584" s="344"/>
      <c r="AC1584" s="344"/>
      <c r="AD1584" s="311"/>
    </row>
    <row r="1585" spans="1:30" ht="20.100000000000001" customHeight="1">
      <c r="A1585" s="311"/>
      <c r="B1585" s="311"/>
      <c r="C1585" s="344"/>
      <c r="D1585" s="120" t="s">
        <v>1480</v>
      </c>
      <c r="E1585" s="344"/>
      <c r="F1585" s="313"/>
      <c r="G1585" s="314"/>
      <c r="H1585" s="313"/>
      <c r="I1585" s="314"/>
      <c r="J1585" s="313"/>
      <c r="K1585" s="314"/>
      <c r="L1585" s="313"/>
      <c r="M1585" s="314"/>
      <c r="N1585" s="315"/>
      <c r="O1585" s="316"/>
      <c r="P1585" s="315"/>
      <c r="Q1585" s="316"/>
      <c r="R1585" s="315"/>
      <c r="S1585" s="316"/>
      <c r="T1585" s="315"/>
      <c r="U1585" s="316"/>
      <c r="V1585" s="447"/>
      <c r="W1585" s="344"/>
      <c r="X1585" s="344"/>
      <c r="Y1585" s="344"/>
      <c r="Z1585" s="344"/>
      <c r="AA1585" s="344"/>
      <c r="AB1585" s="344"/>
      <c r="AC1585" s="344"/>
      <c r="AD1585" s="311"/>
    </row>
    <row r="1586" spans="1:30" ht="20.100000000000001" customHeight="1">
      <c r="A1586" s="311"/>
      <c r="B1586" s="311"/>
      <c r="C1586" s="344"/>
      <c r="D1586" s="120" t="s">
        <v>1481</v>
      </c>
      <c r="E1586" s="344"/>
      <c r="F1586" s="313"/>
      <c r="G1586" s="314"/>
      <c r="H1586" s="313"/>
      <c r="I1586" s="314"/>
      <c r="J1586" s="313"/>
      <c r="K1586" s="314"/>
      <c r="L1586" s="313"/>
      <c r="M1586" s="314"/>
      <c r="N1586" s="315"/>
      <c r="O1586" s="316"/>
      <c r="P1586" s="315"/>
      <c r="Q1586" s="316"/>
      <c r="R1586" s="315"/>
      <c r="S1586" s="316"/>
      <c r="T1586" s="315"/>
      <c r="U1586" s="316"/>
      <c r="V1586" s="447"/>
      <c r="W1586" s="344"/>
      <c r="X1586" s="344"/>
      <c r="Y1586" s="344"/>
      <c r="Z1586" s="344"/>
      <c r="AA1586" s="344"/>
      <c r="AB1586" s="344"/>
      <c r="AC1586" s="344"/>
      <c r="AD1586" s="311"/>
    </row>
    <row r="1587" spans="1:30" ht="20.100000000000001" customHeight="1">
      <c r="A1587" s="311"/>
      <c r="B1587" s="311"/>
      <c r="C1587" s="344"/>
      <c r="D1587" s="120" t="s">
        <v>1482</v>
      </c>
      <c r="E1587" s="344"/>
      <c r="F1587" s="313"/>
      <c r="G1587" s="314"/>
      <c r="H1587" s="313">
        <v>1</v>
      </c>
      <c r="I1587" s="314">
        <v>14.285714285714286</v>
      </c>
      <c r="J1587" s="313"/>
      <c r="K1587" s="314"/>
      <c r="L1587" s="313"/>
      <c r="M1587" s="314"/>
      <c r="N1587" s="315"/>
      <c r="O1587" s="316"/>
      <c r="P1587" s="315"/>
      <c r="Q1587" s="316"/>
      <c r="R1587" s="315"/>
      <c r="S1587" s="316"/>
      <c r="T1587" s="315"/>
      <c r="U1587" s="316"/>
      <c r="V1587" s="447"/>
      <c r="W1587" s="344"/>
      <c r="X1587" s="344"/>
      <c r="Y1587" s="344"/>
      <c r="Z1587" s="344"/>
      <c r="AA1587" s="344"/>
      <c r="AB1587" s="344"/>
      <c r="AC1587" s="344"/>
      <c r="AD1587" s="311"/>
    </row>
    <row r="1588" spans="1:30" ht="20.100000000000001" customHeight="1">
      <c r="A1588" s="311"/>
      <c r="B1588" s="311"/>
      <c r="C1588" s="344"/>
      <c r="D1588" s="120" t="s">
        <v>1483</v>
      </c>
      <c r="E1588" s="344"/>
      <c r="F1588" s="313"/>
      <c r="G1588" s="314"/>
      <c r="H1588" s="313"/>
      <c r="I1588" s="314"/>
      <c r="J1588" s="313"/>
      <c r="K1588" s="314"/>
      <c r="L1588" s="313"/>
      <c r="M1588" s="314"/>
      <c r="N1588" s="315"/>
      <c r="O1588" s="316"/>
      <c r="P1588" s="315"/>
      <c r="Q1588" s="316"/>
      <c r="R1588" s="315"/>
      <c r="S1588" s="316"/>
      <c r="T1588" s="315"/>
      <c r="U1588" s="316"/>
      <c r="V1588" s="447"/>
      <c r="W1588" s="344"/>
      <c r="X1588" s="344"/>
      <c r="Y1588" s="344"/>
      <c r="Z1588" s="344"/>
      <c r="AA1588" s="344"/>
      <c r="AB1588" s="344"/>
      <c r="AC1588" s="344"/>
      <c r="AD1588" s="311"/>
    </row>
    <row r="1589" spans="1:30" ht="20.100000000000001" customHeight="1">
      <c r="A1589" s="311"/>
      <c r="B1589" s="311"/>
      <c r="C1589" s="344"/>
      <c r="D1589" s="120" t="s">
        <v>1484</v>
      </c>
      <c r="E1589" s="344"/>
      <c r="F1589" s="313">
        <v>6</v>
      </c>
      <c r="G1589" s="314">
        <v>100</v>
      </c>
      <c r="H1589" s="313">
        <v>6</v>
      </c>
      <c r="I1589" s="314">
        <v>85.714285714285708</v>
      </c>
      <c r="J1589" s="313">
        <v>8</v>
      </c>
      <c r="K1589" s="314">
        <v>100</v>
      </c>
      <c r="L1589" s="313">
        <v>9</v>
      </c>
      <c r="M1589" s="314">
        <v>100</v>
      </c>
      <c r="N1589" s="315">
        <v>8</v>
      </c>
      <c r="O1589" s="316">
        <v>100</v>
      </c>
      <c r="P1589" s="315">
        <v>10</v>
      </c>
      <c r="Q1589" s="316">
        <v>100</v>
      </c>
      <c r="R1589" s="315">
        <v>10</v>
      </c>
      <c r="S1589" s="316">
        <v>100</v>
      </c>
      <c r="T1589" s="315"/>
      <c r="U1589" s="316"/>
      <c r="V1589" s="447"/>
      <c r="W1589" s="344"/>
      <c r="X1589" s="344"/>
      <c r="Y1589" s="344"/>
      <c r="Z1589" s="344"/>
      <c r="AA1589" s="344"/>
      <c r="AB1589" s="344"/>
      <c r="AC1589" s="344"/>
      <c r="AD1589" s="311"/>
    </row>
    <row r="1590" spans="1:30" ht="20.100000000000001" customHeight="1">
      <c r="A1590" s="311"/>
      <c r="B1590" s="311"/>
      <c r="C1590" s="344"/>
      <c r="D1590" s="120" t="s">
        <v>1912</v>
      </c>
      <c r="E1590" s="344"/>
      <c r="F1590" s="313"/>
      <c r="G1590" s="314"/>
      <c r="H1590" s="313"/>
      <c r="I1590" s="314"/>
      <c r="J1590" s="313"/>
      <c r="K1590" s="314"/>
      <c r="L1590" s="313"/>
      <c r="M1590" s="314"/>
      <c r="N1590" s="315"/>
      <c r="O1590" s="316"/>
      <c r="P1590" s="315"/>
      <c r="Q1590" s="316"/>
      <c r="R1590" s="315"/>
      <c r="S1590" s="316"/>
      <c r="T1590" s="315"/>
      <c r="U1590" s="316"/>
      <c r="V1590" s="447"/>
      <c r="W1590" s="344"/>
      <c r="X1590" s="344"/>
      <c r="Y1590" s="344"/>
      <c r="Z1590" s="344"/>
      <c r="AA1590" s="344"/>
      <c r="AB1590" s="344"/>
      <c r="AC1590" s="344"/>
      <c r="AD1590" s="311"/>
    </row>
    <row r="1591" spans="1:30" ht="20.100000000000001" customHeight="1">
      <c r="A1591" s="311"/>
      <c r="B1591" s="311"/>
      <c r="C1591" s="344"/>
      <c r="D1591" s="120" t="s">
        <v>7321</v>
      </c>
      <c r="E1591" s="344"/>
      <c r="F1591" s="313"/>
      <c r="G1591" s="314"/>
      <c r="H1591" s="313"/>
      <c r="I1591" s="314"/>
      <c r="J1591" s="313"/>
      <c r="K1591" s="314"/>
      <c r="L1591" s="313"/>
      <c r="M1591" s="314"/>
      <c r="N1591" s="315"/>
      <c r="O1591" s="316"/>
      <c r="P1591" s="315"/>
      <c r="Q1591" s="316"/>
      <c r="R1591" s="315"/>
      <c r="S1591" s="316"/>
      <c r="T1591" s="315"/>
      <c r="U1591" s="316"/>
      <c r="V1591" s="447"/>
      <c r="W1591" s="344"/>
      <c r="X1591" s="344"/>
      <c r="Y1591" s="344"/>
      <c r="Z1591" s="344"/>
      <c r="AA1591" s="344"/>
      <c r="AB1591" s="344"/>
      <c r="AC1591" s="344"/>
      <c r="AD1591" s="311"/>
    </row>
    <row r="1592" spans="1:30" ht="20.100000000000001" customHeight="1">
      <c r="A1592" s="311"/>
      <c r="B1592" s="311"/>
      <c r="C1592" s="344"/>
      <c r="D1592" s="85" t="s">
        <v>1959</v>
      </c>
      <c r="E1592" s="344"/>
      <c r="F1592" s="313"/>
      <c r="G1592" s="314"/>
      <c r="H1592" s="313"/>
      <c r="I1592" s="314"/>
      <c r="J1592" s="313"/>
      <c r="K1592" s="314"/>
      <c r="L1592" s="313"/>
      <c r="M1592" s="314"/>
      <c r="N1592" s="315"/>
      <c r="O1592" s="316"/>
      <c r="P1592" s="315"/>
      <c r="Q1592" s="316"/>
      <c r="R1592" s="315"/>
      <c r="S1592" s="316"/>
      <c r="T1592" s="315"/>
      <c r="U1592" s="316"/>
      <c r="V1592" s="447"/>
      <c r="W1592" s="344"/>
      <c r="X1592" s="344"/>
      <c r="Y1592" s="344"/>
      <c r="Z1592" s="344"/>
      <c r="AA1592" s="344"/>
      <c r="AB1592" s="344"/>
      <c r="AC1592" s="344"/>
      <c r="AD1592" s="311"/>
    </row>
    <row r="1593" spans="1:30" ht="20.100000000000001" customHeight="1">
      <c r="A1593" s="311"/>
      <c r="B1593" s="311"/>
      <c r="C1593" s="344"/>
      <c r="D1593" s="85" t="s">
        <v>1960</v>
      </c>
      <c r="E1593" s="344"/>
      <c r="F1593" s="313"/>
      <c r="G1593" s="314"/>
      <c r="H1593" s="313"/>
      <c r="I1593" s="314"/>
      <c r="J1593" s="313"/>
      <c r="K1593" s="314"/>
      <c r="L1593" s="313"/>
      <c r="M1593" s="314"/>
      <c r="N1593" s="315"/>
      <c r="O1593" s="316"/>
      <c r="P1593" s="315"/>
      <c r="Q1593" s="316"/>
      <c r="R1593" s="315"/>
      <c r="S1593" s="316"/>
      <c r="T1593" s="315"/>
      <c r="U1593" s="316"/>
      <c r="V1593" s="447"/>
      <c r="W1593" s="344"/>
      <c r="X1593" s="344"/>
      <c r="Y1593" s="344"/>
      <c r="Z1593" s="344"/>
      <c r="AA1593" s="344"/>
      <c r="AB1593" s="344"/>
      <c r="AC1593" s="344"/>
      <c r="AD1593" s="311"/>
    </row>
    <row r="1594" spans="1:30" ht="20.100000000000001" customHeight="1">
      <c r="A1594" s="9" t="s">
        <v>6130</v>
      </c>
      <c r="B1594" s="9" t="s">
        <v>749</v>
      </c>
      <c r="C1594" s="343" t="s">
        <v>7746</v>
      </c>
      <c r="D1594" s="119" t="s">
        <v>1478</v>
      </c>
      <c r="E1594" s="343" t="s">
        <v>7309</v>
      </c>
      <c r="F1594" s="11"/>
      <c r="G1594" s="12"/>
      <c r="H1594" s="11"/>
      <c r="I1594" s="12"/>
      <c r="J1594" s="11"/>
      <c r="K1594" s="12"/>
      <c r="L1594" s="11"/>
      <c r="M1594" s="12"/>
      <c r="N1594" s="56"/>
      <c r="O1594" s="57"/>
      <c r="P1594" s="56"/>
      <c r="Q1594" s="57"/>
      <c r="R1594" s="56"/>
      <c r="S1594" s="57"/>
      <c r="T1594" s="56"/>
      <c r="U1594" s="57"/>
      <c r="V1594" s="446" t="s">
        <v>28</v>
      </c>
      <c r="W1594" s="343" t="s">
        <v>7406</v>
      </c>
      <c r="X1594" s="343" t="s">
        <v>7406</v>
      </c>
      <c r="Y1594" s="343" t="s">
        <v>7406</v>
      </c>
      <c r="Z1594" s="343" t="s">
        <v>7406</v>
      </c>
      <c r="AA1594" s="343" t="s">
        <v>7406</v>
      </c>
      <c r="AB1594" s="343" t="s">
        <v>7406</v>
      </c>
      <c r="AC1594" s="343"/>
      <c r="AD1594" s="9"/>
    </row>
    <row r="1595" spans="1:30" ht="20.100000000000001" customHeight="1">
      <c r="A1595" s="311"/>
      <c r="B1595" s="311"/>
      <c r="C1595" s="344"/>
      <c r="D1595" s="120" t="s">
        <v>1479</v>
      </c>
      <c r="E1595" s="344"/>
      <c r="F1595" s="313"/>
      <c r="G1595" s="314"/>
      <c r="H1595" s="313"/>
      <c r="I1595" s="314"/>
      <c r="J1595" s="313"/>
      <c r="K1595" s="314"/>
      <c r="L1595" s="313"/>
      <c r="M1595" s="314"/>
      <c r="N1595" s="315"/>
      <c r="O1595" s="316"/>
      <c r="P1595" s="315"/>
      <c r="Q1595" s="316"/>
      <c r="R1595" s="315"/>
      <c r="S1595" s="316"/>
      <c r="T1595" s="315"/>
      <c r="U1595" s="316"/>
      <c r="V1595" s="447"/>
      <c r="W1595" s="344"/>
      <c r="X1595" s="344"/>
      <c r="Y1595" s="344"/>
      <c r="Z1595" s="344"/>
      <c r="AA1595" s="344"/>
      <c r="AB1595" s="344"/>
      <c r="AC1595" s="344"/>
      <c r="AD1595" s="311"/>
    </row>
    <row r="1596" spans="1:30" ht="20.100000000000001" customHeight="1">
      <c r="A1596" s="311"/>
      <c r="B1596" s="311"/>
      <c r="C1596" s="344"/>
      <c r="D1596" s="120" t="s">
        <v>1480</v>
      </c>
      <c r="E1596" s="344"/>
      <c r="F1596" s="313"/>
      <c r="G1596" s="314"/>
      <c r="H1596" s="313"/>
      <c r="I1596" s="314"/>
      <c r="J1596" s="313"/>
      <c r="K1596" s="314"/>
      <c r="L1596" s="313"/>
      <c r="M1596" s="314"/>
      <c r="N1596" s="315"/>
      <c r="O1596" s="316"/>
      <c r="P1596" s="315"/>
      <c r="Q1596" s="316"/>
      <c r="R1596" s="315"/>
      <c r="S1596" s="316"/>
      <c r="T1596" s="315"/>
      <c r="U1596" s="316"/>
      <c r="V1596" s="447"/>
      <c r="W1596" s="344"/>
      <c r="X1596" s="344"/>
      <c r="Y1596" s="344"/>
      <c r="Z1596" s="344"/>
      <c r="AA1596" s="344"/>
      <c r="AB1596" s="344"/>
      <c r="AC1596" s="344"/>
      <c r="AD1596" s="311"/>
    </row>
    <row r="1597" spans="1:30" ht="20.100000000000001" customHeight="1">
      <c r="A1597" s="311"/>
      <c r="B1597" s="311"/>
      <c r="C1597" s="344"/>
      <c r="D1597" s="120" t="s">
        <v>1481</v>
      </c>
      <c r="E1597" s="344"/>
      <c r="F1597" s="313"/>
      <c r="G1597" s="314"/>
      <c r="H1597" s="313"/>
      <c r="I1597" s="314"/>
      <c r="J1597" s="313"/>
      <c r="K1597" s="314"/>
      <c r="L1597" s="313"/>
      <c r="M1597" s="314"/>
      <c r="N1597" s="315"/>
      <c r="O1597" s="316"/>
      <c r="P1597" s="315"/>
      <c r="Q1597" s="316"/>
      <c r="R1597" s="315"/>
      <c r="S1597" s="316"/>
      <c r="T1597" s="315"/>
      <c r="U1597" s="316"/>
      <c r="V1597" s="447"/>
      <c r="W1597" s="344"/>
      <c r="X1597" s="344"/>
      <c r="Y1597" s="344"/>
      <c r="Z1597" s="344"/>
      <c r="AA1597" s="344"/>
      <c r="AB1597" s="344"/>
      <c r="AC1597" s="344"/>
      <c r="AD1597" s="311"/>
    </row>
    <row r="1598" spans="1:30" ht="20.100000000000001" customHeight="1">
      <c r="A1598" s="311"/>
      <c r="B1598" s="311"/>
      <c r="C1598" s="344"/>
      <c r="D1598" s="120" t="s">
        <v>1482</v>
      </c>
      <c r="E1598" s="344"/>
      <c r="F1598" s="313"/>
      <c r="G1598" s="314"/>
      <c r="H1598" s="313"/>
      <c r="I1598" s="314"/>
      <c r="J1598" s="313"/>
      <c r="K1598" s="314"/>
      <c r="L1598" s="313"/>
      <c r="M1598" s="314"/>
      <c r="N1598" s="315"/>
      <c r="O1598" s="316"/>
      <c r="P1598" s="315"/>
      <c r="Q1598" s="316"/>
      <c r="R1598" s="315"/>
      <c r="S1598" s="316"/>
      <c r="T1598" s="315"/>
      <c r="U1598" s="316"/>
      <c r="V1598" s="447"/>
      <c r="W1598" s="344"/>
      <c r="X1598" s="344"/>
      <c r="Y1598" s="344"/>
      <c r="Z1598" s="344"/>
      <c r="AA1598" s="344"/>
      <c r="AB1598" s="344"/>
      <c r="AC1598" s="344"/>
      <c r="AD1598" s="311"/>
    </row>
    <row r="1599" spans="1:30" ht="20.100000000000001" customHeight="1">
      <c r="A1599" s="311"/>
      <c r="B1599" s="311"/>
      <c r="C1599" s="344"/>
      <c r="D1599" s="120" t="s">
        <v>1483</v>
      </c>
      <c r="E1599" s="344"/>
      <c r="F1599" s="313"/>
      <c r="G1599" s="314"/>
      <c r="H1599" s="313"/>
      <c r="I1599" s="314"/>
      <c r="J1599" s="313"/>
      <c r="K1599" s="314"/>
      <c r="L1599" s="313"/>
      <c r="M1599" s="314"/>
      <c r="N1599" s="315"/>
      <c r="O1599" s="316"/>
      <c r="P1599" s="315"/>
      <c r="Q1599" s="316"/>
      <c r="R1599" s="315"/>
      <c r="S1599" s="316"/>
      <c r="T1599" s="315"/>
      <c r="U1599" s="316"/>
      <c r="V1599" s="447"/>
      <c r="W1599" s="344"/>
      <c r="X1599" s="344"/>
      <c r="Y1599" s="344"/>
      <c r="Z1599" s="344"/>
      <c r="AA1599" s="344"/>
      <c r="AB1599" s="344"/>
      <c r="AC1599" s="344"/>
      <c r="AD1599" s="311"/>
    </row>
    <row r="1600" spans="1:30" ht="20.100000000000001" customHeight="1">
      <c r="A1600" s="311"/>
      <c r="B1600" s="311"/>
      <c r="C1600" s="344"/>
      <c r="D1600" s="120" t="s">
        <v>1484</v>
      </c>
      <c r="E1600" s="344"/>
      <c r="F1600" s="313"/>
      <c r="G1600" s="314"/>
      <c r="H1600" s="313"/>
      <c r="I1600" s="314"/>
      <c r="J1600" s="313"/>
      <c r="K1600" s="314"/>
      <c r="L1600" s="313"/>
      <c r="M1600" s="314"/>
      <c r="N1600" s="315"/>
      <c r="O1600" s="316"/>
      <c r="P1600" s="315"/>
      <c r="Q1600" s="316"/>
      <c r="R1600" s="315"/>
      <c r="S1600" s="316"/>
      <c r="T1600" s="315"/>
      <c r="U1600" s="316"/>
      <c r="V1600" s="447"/>
      <c r="W1600" s="344"/>
      <c r="X1600" s="344"/>
      <c r="Y1600" s="344"/>
      <c r="Z1600" s="344"/>
      <c r="AA1600" s="344"/>
      <c r="AB1600" s="344"/>
      <c r="AC1600" s="344"/>
      <c r="AD1600" s="311"/>
    </row>
    <row r="1601" spans="1:30" ht="20.100000000000001" customHeight="1">
      <c r="A1601" s="311"/>
      <c r="B1601" s="311"/>
      <c r="C1601" s="344"/>
      <c r="D1601" s="120" t="s">
        <v>1912</v>
      </c>
      <c r="E1601" s="344"/>
      <c r="F1601" s="313"/>
      <c r="G1601" s="314"/>
      <c r="H1601" s="313"/>
      <c r="I1601" s="314"/>
      <c r="J1601" s="313"/>
      <c r="K1601" s="314"/>
      <c r="L1601" s="313"/>
      <c r="M1601" s="314"/>
      <c r="N1601" s="315"/>
      <c r="O1601" s="316"/>
      <c r="P1601" s="315"/>
      <c r="Q1601" s="316"/>
      <c r="R1601" s="315"/>
      <c r="S1601" s="316"/>
      <c r="T1601" s="315"/>
      <c r="U1601" s="316"/>
      <c r="V1601" s="447"/>
      <c r="W1601" s="344"/>
      <c r="X1601" s="344"/>
      <c r="Y1601" s="344"/>
      <c r="Z1601" s="344"/>
      <c r="AA1601" s="344"/>
      <c r="AB1601" s="344"/>
      <c r="AC1601" s="344"/>
      <c r="AD1601" s="311"/>
    </row>
    <row r="1602" spans="1:30" ht="20.100000000000001" customHeight="1">
      <c r="A1602" s="311"/>
      <c r="B1602" s="311"/>
      <c r="C1602" s="344"/>
      <c r="D1602" s="120" t="s">
        <v>7321</v>
      </c>
      <c r="E1602" s="344"/>
      <c r="F1602" s="313"/>
      <c r="G1602" s="314"/>
      <c r="H1602" s="313"/>
      <c r="I1602" s="314"/>
      <c r="J1602" s="313"/>
      <c r="K1602" s="314"/>
      <c r="L1602" s="313"/>
      <c r="M1602" s="314"/>
      <c r="N1602" s="315"/>
      <c r="O1602" s="316"/>
      <c r="P1602" s="315"/>
      <c r="Q1602" s="316"/>
      <c r="R1602" s="315"/>
      <c r="S1602" s="316"/>
      <c r="T1602" s="315"/>
      <c r="U1602" s="316"/>
      <c r="V1602" s="447"/>
      <c r="W1602" s="344"/>
      <c r="X1602" s="344"/>
      <c r="Y1602" s="344"/>
      <c r="Z1602" s="344"/>
      <c r="AA1602" s="344"/>
      <c r="AB1602" s="344"/>
      <c r="AC1602" s="344"/>
      <c r="AD1602" s="311"/>
    </row>
    <row r="1603" spans="1:30" ht="20.100000000000001" customHeight="1">
      <c r="A1603" s="311"/>
      <c r="B1603" s="311"/>
      <c r="C1603" s="344"/>
      <c r="D1603" s="85" t="s">
        <v>1959</v>
      </c>
      <c r="E1603" s="344"/>
      <c r="F1603" s="313"/>
      <c r="G1603" s="314"/>
      <c r="H1603" s="313"/>
      <c r="I1603" s="314"/>
      <c r="J1603" s="313"/>
      <c r="K1603" s="314"/>
      <c r="L1603" s="313"/>
      <c r="M1603" s="314"/>
      <c r="N1603" s="315"/>
      <c r="O1603" s="316"/>
      <c r="P1603" s="315"/>
      <c r="Q1603" s="316"/>
      <c r="R1603" s="315"/>
      <c r="S1603" s="316"/>
      <c r="T1603" s="315"/>
      <c r="U1603" s="316"/>
      <c r="V1603" s="447"/>
      <c r="W1603" s="344"/>
      <c r="X1603" s="344"/>
      <c r="Y1603" s="344"/>
      <c r="Z1603" s="344"/>
      <c r="AA1603" s="344"/>
      <c r="AB1603" s="344"/>
      <c r="AC1603" s="344"/>
      <c r="AD1603" s="311"/>
    </row>
    <row r="1604" spans="1:30" ht="20.100000000000001" customHeight="1">
      <c r="A1604" s="311"/>
      <c r="B1604" s="311"/>
      <c r="C1604" s="344"/>
      <c r="D1604" s="85" t="s">
        <v>1960</v>
      </c>
      <c r="E1604" s="344"/>
      <c r="F1604" s="313"/>
      <c r="G1604" s="314"/>
      <c r="H1604" s="313"/>
      <c r="I1604" s="314"/>
      <c r="J1604" s="313"/>
      <c r="K1604" s="314"/>
      <c r="L1604" s="313"/>
      <c r="M1604" s="314"/>
      <c r="N1604" s="315"/>
      <c r="O1604" s="316"/>
      <c r="P1604" s="315"/>
      <c r="Q1604" s="316"/>
      <c r="R1604" s="315"/>
      <c r="S1604" s="316"/>
      <c r="T1604" s="315"/>
      <c r="U1604" s="316"/>
      <c r="V1604" s="447"/>
      <c r="W1604" s="344"/>
      <c r="X1604" s="344"/>
      <c r="Y1604" s="344"/>
      <c r="Z1604" s="344"/>
      <c r="AA1604" s="344"/>
      <c r="AB1604" s="344"/>
      <c r="AC1604" s="344"/>
      <c r="AD1604" s="311"/>
    </row>
    <row r="1605" spans="1:30" ht="20.100000000000001" customHeight="1">
      <c r="A1605" s="9" t="s">
        <v>6131</v>
      </c>
      <c r="B1605" s="9" t="s">
        <v>750</v>
      </c>
      <c r="C1605" s="343" t="s">
        <v>6132</v>
      </c>
      <c r="D1605" s="9"/>
      <c r="E1605" s="343"/>
      <c r="F1605" s="11"/>
      <c r="G1605" s="12"/>
      <c r="H1605" s="11"/>
      <c r="I1605" s="12"/>
      <c r="J1605" s="11"/>
      <c r="K1605" s="12"/>
      <c r="L1605" s="11"/>
      <c r="M1605" s="12"/>
      <c r="N1605" s="56"/>
      <c r="O1605" s="57"/>
      <c r="P1605" s="56"/>
      <c r="Q1605" s="57"/>
      <c r="R1605" s="56"/>
      <c r="S1605" s="57"/>
      <c r="T1605" s="56"/>
      <c r="U1605" s="57"/>
      <c r="V1605" s="446" t="s">
        <v>28</v>
      </c>
      <c r="W1605" s="343" t="s">
        <v>7406</v>
      </c>
      <c r="X1605" s="343" t="s">
        <v>7406</v>
      </c>
      <c r="Y1605" s="343" t="s">
        <v>7406</v>
      </c>
      <c r="Z1605" s="343" t="s">
        <v>7406</v>
      </c>
      <c r="AA1605" s="343" t="s">
        <v>7406</v>
      </c>
      <c r="AB1605" s="343" t="s">
        <v>7406</v>
      </c>
      <c r="AC1605" s="343"/>
      <c r="AD1605" s="9"/>
    </row>
    <row r="1606" spans="1:30" ht="20.100000000000001" customHeight="1">
      <c r="A1606" s="9" t="s">
        <v>6133</v>
      </c>
      <c r="B1606" s="9" t="s">
        <v>751</v>
      </c>
      <c r="C1606" s="343" t="s">
        <v>7746</v>
      </c>
      <c r="D1606" s="119" t="s">
        <v>1485</v>
      </c>
      <c r="E1606" s="343" t="s">
        <v>7203</v>
      </c>
      <c r="F1606" s="11">
        <v>9</v>
      </c>
      <c r="G1606" s="12">
        <v>1.1180124223602483</v>
      </c>
      <c r="H1606" s="11">
        <v>4</v>
      </c>
      <c r="I1606" s="12">
        <v>0.47619047619047616</v>
      </c>
      <c r="J1606" s="11">
        <v>10</v>
      </c>
      <c r="K1606" s="12">
        <v>1.1454753722794959</v>
      </c>
      <c r="L1606" s="11">
        <v>16</v>
      </c>
      <c r="M1606" s="12">
        <v>1.8604651162790697</v>
      </c>
      <c r="N1606" s="56">
        <v>19</v>
      </c>
      <c r="O1606" s="57">
        <v>2.1914648212226067</v>
      </c>
      <c r="P1606" s="56">
        <v>26</v>
      </c>
      <c r="Q1606" s="57">
        <v>3.080568720379147</v>
      </c>
      <c r="R1606" s="56">
        <v>20</v>
      </c>
      <c r="S1606" s="57">
        <v>2.3255813953488373</v>
      </c>
      <c r="T1606" s="56"/>
      <c r="U1606" s="57"/>
      <c r="V1606" s="446" t="s">
        <v>28</v>
      </c>
      <c r="W1606" s="343" t="s">
        <v>7406</v>
      </c>
      <c r="X1606" s="343" t="s">
        <v>7406</v>
      </c>
      <c r="Y1606" s="343" t="s">
        <v>7406</v>
      </c>
      <c r="Z1606" s="343" t="s">
        <v>7406</v>
      </c>
      <c r="AA1606" s="343" t="s">
        <v>7406</v>
      </c>
      <c r="AB1606" s="343" t="s">
        <v>7406</v>
      </c>
      <c r="AC1606" s="343"/>
      <c r="AD1606" s="9"/>
    </row>
    <row r="1607" spans="1:30" ht="20.100000000000001" customHeight="1">
      <c r="A1607" s="311"/>
      <c r="B1607" s="311"/>
      <c r="C1607" s="344"/>
      <c r="D1607" s="120" t="s">
        <v>1486</v>
      </c>
      <c r="E1607" s="344"/>
      <c r="F1607" s="313">
        <v>180</v>
      </c>
      <c r="G1607" s="314">
        <v>22.36024844720497</v>
      </c>
      <c r="H1607" s="313">
        <v>175</v>
      </c>
      <c r="I1607" s="314">
        <v>20.833333333333332</v>
      </c>
      <c r="J1607" s="313">
        <v>194</v>
      </c>
      <c r="K1607" s="314">
        <v>22.222222222222221</v>
      </c>
      <c r="L1607" s="313">
        <v>216</v>
      </c>
      <c r="M1607" s="314">
        <v>25.11627906976744</v>
      </c>
      <c r="N1607" s="315">
        <v>203</v>
      </c>
      <c r="O1607" s="316">
        <v>23.414071510957324</v>
      </c>
      <c r="P1607" s="315">
        <v>229</v>
      </c>
      <c r="Q1607" s="316">
        <v>27.132701421800949</v>
      </c>
      <c r="R1607" s="315">
        <v>217</v>
      </c>
      <c r="S1607" s="316">
        <v>25.232558139534884</v>
      </c>
      <c r="T1607" s="315"/>
      <c r="U1607" s="316"/>
      <c r="V1607" s="447"/>
      <c r="W1607" s="344"/>
      <c r="X1607" s="344"/>
      <c r="Y1607" s="344"/>
      <c r="Z1607" s="344"/>
      <c r="AA1607" s="344"/>
      <c r="AB1607" s="344"/>
      <c r="AC1607" s="344"/>
      <c r="AD1607" s="311"/>
    </row>
    <row r="1608" spans="1:30" ht="20.100000000000001" customHeight="1">
      <c r="A1608" s="311"/>
      <c r="B1608" s="311"/>
      <c r="C1608" s="344"/>
      <c r="D1608" s="120" t="s">
        <v>1487</v>
      </c>
      <c r="E1608" s="344"/>
      <c r="F1608" s="313">
        <v>512</v>
      </c>
      <c r="G1608" s="314">
        <v>63.602484472049689</v>
      </c>
      <c r="H1608" s="313">
        <v>561</v>
      </c>
      <c r="I1608" s="314">
        <v>66.785714285714292</v>
      </c>
      <c r="J1608" s="313">
        <v>559</v>
      </c>
      <c r="K1608" s="314">
        <v>64.032073310423826</v>
      </c>
      <c r="L1608" s="313">
        <v>527</v>
      </c>
      <c r="M1608" s="314">
        <v>61.279069767441861</v>
      </c>
      <c r="N1608" s="315">
        <v>550</v>
      </c>
      <c r="O1608" s="316">
        <v>63.437139561707035</v>
      </c>
      <c r="P1608" s="315">
        <v>484</v>
      </c>
      <c r="Q1608" s="316">
        <v>57.345971563981045</v>
      </c>
      <c r="R1608" s="315">
        <v>518</v>
      </c>
      <c r="S1608" s="316">
        <v>60.232558139534881</v>
      </c>
      <c r="T1608" s="315"/>
      <c r="U1608" s="316"/>
      <c r="V1608" s="447"/>
      <c r="W1608" s="344"/>
      <c r="X1608" s="344"/>
      <c r="Y1608" s="344"/>
      <c r="Z1608" s="344"/>
      <c r="AA1608" s="344"/>
      <c r="AB1608" s="344"/>
      <c r="AC1608" s="344"/>
      <c r="AD1608" s="311"/>
    </row>
    <row r="1609" spans="1:30" ht="20.100000000000001" customHeight="1">
      <c r="A1609" s="311"/>
      <c r="B1609" s="311"/>
      <c r="C1609" s="344"/>
      <c r="D1609" s="120" t="s">
        <v>1488</v>
      </c>
      <c r="E1609" s="344"/>
      <c r="F1609" s="313">
        <v>104</v>
      </c>
      <c r="G1609" s="314">
        <v>12.919254658385093</v>
      </c>
      <c r="H1609" s="313">
        <v>100</v>
      </c>
      <c r="I1609" s="314">
        <v>11.904761904761905</v>
      </c>
      <c r="J1609" s="313">
        <v>110</v>
      </c>
      <c r="K1609" s="314">
        <v>12.600229095074456</v>
      </c>
      <c r="L1609" s="313">
        <v>101</v>
      </c>
      <c r="M1609" s="314">
        <v>11.744186046511627</v>
      </c>
      <c r="N1609" s="315">
        <v>95</v>
      </c>
      <c r="O1609" s="316">
        <v>10.957324106113033</v>
      </c>
      <c r="P1609" s="315">
        <v>105</v>
      </c>
      <c r="Q1609" s="316">
        <v>12.440758293838863</v>
      </c>
      <c r="R1609" s="315">
        <v>105</v>
      </c>
      <c r="S1609" s="316">
        <v>12.209302325581396</v>
      </c>
      <c r="T1609" s="315"/>
      <c r="U1609" s="316"/>
      <c r="V1609" s="447"/>
      <c r="W1609" s="344"/>
      <c r="X1609" s="344"/>
      <c r="Y1609" s="344"/>
      <c r="Z1609" s="344"/>
      <c r="AA1609" s="344"/>
      <c r="AB1609" s="344"/>
      <c r="AC1609" s="344"/>
      <c r="AD1609" s="311"/>
    </row>
    <row r="1610" spans="1:30" ht="20.100000000000001" customHeight="1">
      <c r="A1610" s="311"/>
      <c r="B1610" s="311"/>
      <c r="C1610" s="344"/>
      <c r="D1610" s="126" t="s">
        <v>7058</v>
      </c>
      <c r="E1610" s="344"/>
      <c r="F1610" s="313"/>
      <c r="G1610" s="314"/>
      <c r="H1610" s="313"/>
      <c r="I1610" s="314"/>
      <c r="J1610" s="313"/>
      <c r="K1610" s="314"/>
      <c r="L1610" s="313"/>
      <c r="M1610" s="314"/>
      <c r="N1610" s="315"/>
      <c r="O1610" s="316"/>
      <c r="P1610" s="315"/>
      <c r="Q1610" s="316"/>
      <c r="R1610" s="315"/>
      <c r="S1610" s="316"/>
      <c r="T1610" s="315"/>
      <c r="U1610" s="316"/>
      <c r="V1610" s="447"/>
      <c r="W1610" s="344"/>
      <c r="X1610" s="344"/>
      <c r="Y1610" s="344"/>
      <c r="Z1610" s="344"/>
      <c r="AA1610" s="344"/>
      <c r="AB1610" s="344"/>
      <c r="AC1610" s="344"/>
      <c r="AD1610" s="311"/>
    </row>
    <row r="1611" spans="1:30" ht="20.100000000000001" customHeight="1">
      <c r="A1611" s="311"/>
      <c r="B1611" s="311"/>
      <c r="C1611" s="344"/>
      <c r="D1611" s="126" t="s">
        <v>7314</v>
      </c>
      <c r="E1611" s="344"/>
      <c r="F1611" s="313"/>
      <c r="G1611" s="314"/>
      <c r="H1611" s="313"/>
      <c r="I1611" s="314"/>
      <c r="J1611" s="313"/>
      <c r="K1611" s="314"/>
      <c r="L1611" s="313"/>
      <c r="M1611" s="314"/>
      <c r="N1611" s="315"/>
      <c r="O1611" s="316"/>
      <c r="P1611" s="315"/>
      <c r="Q1611" s="316"/>
      <c r="R1611" s="315"/>
      <c r="S1611" s="316"/>
      <c r="T1611" s="315"/>
      <c r="U1611" s="316"/>
      <c r="V1611" s="447"/>
      <c r="W1611" s="344"/>
      <c r="X1611" s="344"/>
      <c r="Y1611" s="344"/>
      <c r="Z1611" s="344"/>
      <c r="AA1611" s="344"/>
      <c r="AB1611" s="344"/>
      <c r="AC1611" s="344"/>
      <c r="AD1611" s="311"/>
    </row>
    <row r="1612" spans="1:30" ht="20.100000000000001" customHeight="1">
      <c r="A1612" s="9" t="s">
        <v>6134</v>
      </c>
      <c r="B1612" s="9" t="s">
        <v>752</v>
      </c>
      <c r="C1612" s="343" t="s">
        <v>7746</v>
      </c>
      <c r="D1612" s="119" t="s">
        <v>1853</v>
      </c>
      <c r="E1612" s="343" t="s">
        <v>7203</v>
      </c>
      <c r="F1612" s="11">
        <v>11</v>
      </c>
      <c r="G1612" s="12">
        <v>1.3664596273291925</v>
      </c>
      <c r="H1612" s="11">
        <v>13</v>
      </c>
      <c r="I1612" s="12">
        <v>1.5476190476190477</v>
      </c>
      <c r="J1612" s="11">
        <v>15</v>
      </c>
      <c r="K1612" s="12">
        <v>1.7182130584192439</v>
      </c>
      <c r="L1612" s="11">
        <v>15</v>
      </c>
      <c r="M1612" s="12">
        <v>1.7441860465116279</v>
      </c>
      <c r="N1612" s="56">
        <v>19</v>
      </c>
      <c r="O1612" s="57">
        <v>2.1914648212226067</v>
      </c>
      <c r="P1612" s="56">
        <v>21</v>
      </c>
      <c r="Q1612" s="57">
        <v>2.4881516587677726</v>
      </c>
      <c r="R1612" s="56">
        <v>21</v>
      </c>
      <c r="S1612" s="57">
        <v>2.441860465116279</v>
      </c>
      <c r="T1612" s="56"/>
      <c r="U1612" s="57"/>
      <c r="V1612" s="446" t="s">
        <v>28</v>
      </c>
      <c r="W1612" s="343" t="s">
        <v>7406</v>
      </c>
      <c r="X1612" s="343" t="s">
        <v>7406</v>
      </c>
      <c r="Y1612" s="343" t="s">
        <v>7406</v>
      </c>
      <c r="Z1612" s="343" t="s">
        <v>7406</v>
      </c>
      <c r="AA1612" s="343" t="s">
        <v>7406</v>
      </c>
      <c r="AB1612" s="343" t="s">
        <v>7406</v>
      </c>
      <c r="AC1612" s="343"/>
      <c r="AD1612" s="9"/>
    </row>
    <row r="1613" spans="1:30" ht="20.100000000000001" customHeight="1">
      <c r="A1613" s="311"/>
      <c r="B1613" s="311"/>
      <c r="C1613" s="344"/>
      <c r="D1613" s="120" t="s">
        <v>1854</v>
      </c>
      <c r="E1613" s="344"/>
      <c r="F1613" s="313">
        <v>794</v>
      </c>
      <c r="G1613" s="314">
        <v>98.633540372670808</v>
      </c>
      <c r="H1613" s="313">
        <v>827</v>
      </c>
      <c r="I1613" s="314">
        <v>98.452380952380949</v>
      </c>
      <c r="J1613" s="313">
        <v>858</v>
      </c>
      <c r="K1613" s="314">
        <v>98.281786941580762</v>
      </c>
      <c r="L1613" s="313">
        <v>845</v>
      </c>
      <c r="M1613" s="314">
        <v>98.255813953488371</v>
      </c>
      <c r="N1613" s="315">
        <v>848</v>
      </c>
      <c r="O1613" s="316">
        <v>97.80853517877739</v>
      </c>
      <c r="P1613" s="315">
        <v>823</v>
      </c>
      <c r="Q1613" s="316">
        <v>97.511848341232223</v>
      </c>
      <c r="R1613" s="315">
        <v>839</v>
      </c>
      <c r="S1613" s="316">
        <v>97.558139534883722</v>
      </c>
      <c r="T1613" s="315"/>
      <c r="U1613" s="316"/>
      <c r="V1613" s="447"/>
      <c r="W1613" s="344"/>
      <c r="X1613" s="344"/>
      <c r="Y1613" s="344"/>
      <c r="Z1613" s="344"/>
      <c r="AA1613" s="344"/>
      <c r="AB1613" s="344"/>
      <c r="AC1613" s="344"/>
      <c r="AD1613" s="311"/>
    </row>
    <row r="1614" spans="1:30" ht="20.100000000000001" customHeight="1">
      <c r="A1614" s="311"/>
      <c r="B1614" s="311"/>
      <c r="C1614" s="344"/>
      <c r="D1614" s="126" t="s">
        <v>7058</v>
      </c>
      <c r="E1614" s="344"/>
      <c r="F1614" s="313"/>
      <c r="G1614" s="314"/>
      <c r="H1614" s="313"/>
      <c r="I1614" s="314"/>
      <c r="J1614" s="313"/>
      <c r="K1614" s="314"/>
      <c r="L1614" s="313"/>
      <c r="M1614" s="314"/>
      <c r="N1614" s="315"/>
      <c r="O1614" s="316"/>
      <c r="P1614" s="315"/>
      <c r="Q1614" s="316"/>
      <c r="R1614" s="315"/>
      <c r="S1614" s="316"/>
      <c r="T1614" s="315"/>
      <c r="U1614" s="316"/>
      <c r="V1614" s="447"/>
      <c r="W1614" s="344"/>
      <c r="X1614" s="344"/>
      <c r="Y1614" s="344"/>
      <c r="Z1614" s="344"/>
      <c r="AA1614" s="344"/>
      <c r="AB1614" s="344"/>
      <c r="AC1614" s="344"/>
      <c r="AD1614" s="311"/>
    </row>
    <row r="1615" spans="1:30" ht="20.100000000000001" customHeight="1">
      <c r="A1615" s="311"/>
      <c r="B1615" s="311"/>
      <c r="C1615" s="344"/>
      <c r="D1615" s="126" t="s">
        <v>7314</v>
      </c>
      <c r="E1615" s="344"/>
      <c r="F1615" s="313"/>
      <c r="G1615" s="314"/>
      <c r="H1615" s="313"/>
      <c r="I1615" s="314"/>
      <c r="J1615" s="313"/>
      <c r="K1615" s="314"/>
      <c r="L1615" s="313"/>
      <c r="M1615" s="314"/>
      <c r="N1615" s="315"/>
      <c r="O1615" s="316"/>
      <c r="P1615" s="315"/>
      <c r="Q1615" s="316"/>
      <c r="R1615" s="315"/>
      <c r="S1615" s="316"/>
      <c r="T1615" s="315"/>
      <c r="U1615" s="316"/>
      <c r="V1615" s="447"/>
      <c r="W1615" s="344"/>
      <c r="X1615" s="344"/>
      <c r="Y1615" s="344"/>
      <c r="Z1615" s="344"/>
      <c r="AA1615" s="344"/>
      <c r="AB1615" s="344"/>
      <c r="AC1615" s="344"/>
      <c r="AD1615" s="311"/>
    </row>
    <row r="1616" spans="1:30" ht="20.100000000000001" customHeight="1">
      <c r="A1616" s="9" t="s">
        <v>6135</v>
      </c>
      <c r="B1616" s="9" t="s">
        <v>753</v>
      </c>
      <c r="C1616" s="343" t="s">
        <v>6136</v>
      </c>
      <c r="D1616" s="9"/>
      <c r="E1616" s="343"/>
      <c r="F1616" s="11">
        <v>11</v>
      </c>
      <c r="G1616" s="12">
        <v>100</v>
      </c>
      <c r="H1616" s="11">
        <v>13</v>
      </c>
      <c r="I1616" s="12">
        <v>100</v>
      </c>
      <c r="J1616" s="11">
        <v>15</v>
      </c>
      <c r="K1616" s="12">
        <v>100</v>
      </c>
      <c r="L1616" s="11">
        <v>15</v>
      </c>
      <c r="M1616" s="12">
        <v>100</v>
      </c>
      <c r="N1616" s="56">
        <v>19</v>
      </c>
      <c r="O1616" s="57">
        <v>100</v>
      </c>
      <c r="P1616" s="56">
        <v>21</v>
      </c>
      <c r="Q1616" s="57">
        <v>100</v>
      </c>
      <c r="R1616" s="56">
        <v>21</v>
      </c>
      <c r="S1616" s="57">
        <v>100</v>
      </c>
      <c r="T1616" s="56"/>
      <c r="U1616" s="57"/>
      <c r="V1616" s="446" t="s">
        <v>28</v>
      </c>
      <c r="W1616" s="343" t="s">
        <v>7406</v>
      </c>
      <c r="X1616" s="343" t="s">
        <v>7406</v>
      </c>
      <c r="Y1616" s="343" t="s">
        <v>7406</v>
      </c>
      <c r="Z1616" s="343" t="s">
        <v>7406</v>
      </c>
      <c r="AA1616" s="343" t="s">
        <v>7406</v>
      </c>
      <c r="AB1616" s="343" t="s">
        <v>7406</v>
      </c>
      <c r="AC1616" s="343"/>
      <c r="AD1616" s="9"/>
    </row>
    <row r="1617" spans="1:30" ht="20.100000000000001" customHeight="1">
      <c r="A1617" s="9" t="s">
        <v>6137</v>
      </c>
      <c r="B1617" s="9" t="s">
        <v>754</v>
      </c>
      <c r="C1617" s="343" t="s">
        <v>6136</v>
      </c>
      <c r="D1617" s="9"/>
      <c r="E1617" s="343"/>
      <c r="F1617" s="11">
        <v>11</v>
      </c>
      <c r="G1617" s="12">
        <v>100</v>
      </c>
      <c r="H1617" s="11">
        <v>13</v>
      </c>
      <c r="I1617" s="12">
        <v>100</v>
      </c>
      <c r="J1617" s="11">
        <v>15</v>
      </c>
      <c r="K1617" s="12">
        <v>100</v>
      </c>
      <c r="L1617" s="11">
        <v>14</v>
      </c>
      <c r="M1617" s="12">
        <v>93.3</v>
      </c>
      <c r="N1617" s="56">
        <v>19</v>
      </c>
      <c r="O1617" s="57">
        <v>100</v>
      </c>
      <c r="P1617" s="56">
        <v>21</v>
      </c>
      <c r="Q1617" s="57">
        <v>100</v>
      </c>
      <c r="R1617" s="56">
        <v>20</v>
      </c>
      <c r="S1617" s="57">
        <v>95.2</v>
      </c>
      <c r="T1617" s="56"/>
      <c r="U1617" s="57"/>
      <c r="V1617" s="446" t="s">
        <v>28</v>
      </c>
      <c r="W1617" s="343" t="s">
        <v>7406</v>
      </c>
      <c r="X1617" s="343" t="s">
        <v>7406</v>
      </c>
      <c r="Y1617" s="343" t="s">
        <v>7406</v>
      </c>
      <c r="Z1617" s="343" t="s">
        <v>7406</v>
      </c>
      <c r="AA1617" s="343" t="s">
        <v>7406</v>
      </c>
      <c r="AB1617" s="343" t="s">
        <v>7406</v>
      </c>
      <c r="AC1617" s="343"/>
      <c r="AD1617" s="9"/>
    </row>
    <row r="1618" spans="1:30" ht="20.100000000000001" customHeight="1">
      <c r="A1618" s="85"/>
      <c r="B1618" s="85"/>
      <c r="C1618" s="85"/>
      <c r="D1618" s="85" t="s">
        <v>1959</v>
      </c>
      <c r="E1618" s="344" t="s">
        <v>2391</v>
      </c>
      <c r="F1618" s="313"/>
      <c r="G1618" s="314"/>
      <c r="H1618" s="313"/>
      <c r="I1618" s="314"/>
      <c r="J1618" s="313"/>
      <c r="K1618" s="314"/>
      <c r="L1618" s="313"/>
      <c r="M1618" s="314"/>
      <c r="N1618" s="315"/>
      <c r="O1618" s="316"/>
      <c r="P1618" s="315"/>
      <c r="Q1618" s="316"/>
      <c r="R1618" s="315"/>
      <c r="S1618" s="316"/>
      <c r="T1618" s="315"/>
      <c r="U1618" s="316"/>
      <c r="V1618" s="85"/>
      <c r="W1618" s="85"/>
      <c r="X1618" s="85"/>
      <c r="Y1618" s="85"/>
      <c r="Z1618" s="85"/>
      <c r="AA1618" s="85"/>
      <c r="AB1618" s="85"/>
      <c r="AC1618" s="344"/>
      <c r="AD1618" s="311"/>
    </row>
    <row r="1619" spans="1:30" ht="20.100000000000001" customHeight="1">
      <c r="A1619" s="311"/>
      <c r="B1619" s="311"/>
      <c r="C1619" s="344"/>
      <c r="D1619" s="85" t="s">
        <v>1960</v>
      </c>
      <c r="E1619" s="344"/>
      <c r="F1619" s="313"/>
      <c r="G1619" s="314"/>
      <c r="H1619" s="313"/>
      <c r="I1619" s="314"/>
      <c r="J1619" s="313"/>
      <c r="K1619" s="314"/>
      <c r="L1619" s="313">
        <v>1</v>
      </c>
      <c r="M1619" s="314">
        <v>6.7</v>
      </c>
      <c r="N1619" s="315"/>
      <c r="O1619" s="316"/>
      <c r="P1619" s="315"/>
      <c r="Q1619" s="316"/>
      <c r="R1619" s="315">
        <v>1</v>
      </c>
      <c r="S1619" s="316">
        <v>4.8</v>
      </c>
      <c r="T1619" s="315"/>
      <c r="U1619" s="316"/>
      <c r="V1619" s="447"/>
      <c r="W1619" s="344"/>
      <c r="X1619" s="344"/>
      <c r="Y1619" s="344"/>
      <c r="Z1619" s="344"/>
      <c r="AA1619" s="344"/>
      <c r="AB1619" s="344"/>
      <c r="AC1619" s="344"/>
      <c r="AD1619" s="311"/>
    </row>
    <row r="1620" spans="1:30" ht="20.100000000000001" customHeight="1">
      <c r="A1620" s="9" t="s">
        <v>7837</v>
      </c>
      <c r="B1620" s="9" t="s">
        <v>755</v>
      </c>
      <c r="C1620" s="343" t="s">
        <v>6138</v>
      </c>
      <c r="D1620" s="9" t="s">
        <v>7385</v>
      </c>
      <c r="E1620" s="343" t="s">
        <v>7309</v>
      </c>
      <c r="F1620" s="11"/>
      <c r="G1620" s="12"/>
      <c r="H1620" s="11"/>
      <c r="I1620" s="12"/>
      <c r="J1620" s="11"/>
      <c r="K1620" s="12"/>
      <c r="L1620" s="11"/>
      <c r="M1620" s="12"/>
      <c r="N1620" s="56"/>
      <c r="O1620" s="57"/>
      <c r="P1620" s="56"/>
      <c r="Q1620" s="57"/>
      <c r="R1620" s="56"/>
      <c r="S1620" s="57"/>
      <c r="T1620" s="56"/>
      <c r="U1620" s="57"/>
      <c r="V1620" s="446" t="s">
        <v>28</v>
      </c>
      <c r="W1620" s="343" t="s">
        <v>7406</v>
      </c>
      <c r="X1620" s="343" t="s">
        <v>7406</v>
      </c>
      <c r="Y1620" s="343" t="s">
        <v>7406</v>
      </c>
      <c r="Z1620" s="343" t="s">
        <v>7406</v>
      </c>
      <c r="AA1620" s="343" t="s">
        <v>7406</v>
      </c>
      <c r="AB1620" s="343" t="s">
        <v>7406</v>
      </c>
      <c r="AC1620" s="343"/>
      <c r="AD1620" s="9"/>
    </row>
    <row r="1621" spans="1:30" ht="20.100000000000001" customHeight="1">
      <c r="A1621" s="311"/>
      <c r="B1621" s="311"/>
      <c r="C1621" s="344"/>
      <c r="D1621" s="311" t="s">
        <v>3689</v>
      </c>
      <c r="E1621" s="344"/>
      <c r="F1621" s="313"/>
      <c r="G1621" s="314"/>
      <c r="H1621" s="313"/>
      <c r="I1621" s="314"/>
      <c r="J1621" s="313"/>
      <c r="K1621" s="314"/>
      <c r="L1621" s="313"/>
      <c r="M1621" s="314"/>
      <c r="N1621" s="315"/>
      <c r="O1621" s="316"/>
      <c r="P1621" s="315"/>
      <c r="Q1621" s="316"/>
      <c r="R1621" s="315"/>
      <c r="S1621" s="316"/>
      <c r="T1621" s="315"/>
      <c r="U1621" s="316"/>
      <c r="V1621" s="447"/>
      <c r="W1621" s="344"/>
      <c r="X1621" s="344"/>
      <c r="Y1621" s="344"/>
      <c r="Z1621" s="344"/>
      <c r="AA1621" s="344"/>
      <c r="AB1621" s="344"/>
      <c r="AC1621" s="344"/>
      <c r="AD1621" s="311"/>
    </row>
    <row r="1622" spans="1:30" ht="20.100000000000001" customHeight="1">
      <c r="A1622" s="311"/>
      <c r="B1622" s="311"/>
      <c r="C1622" s="344"/>
      <c r="D1622" s="311" t="s">
        <v>7301</v>
      </c>
      <c r="E1622" s="344"/>
      <c r="F1622" s="313"/>
      <c r="G1622" s="314"/>
      <c r="H1622" s="313"/>
      <c r="I1622" s="314"/>
      <c r="J1622" s="313"/>
      <c r="K1622" s="314"/>
      <c r="L1622" s="313"/>
      <c r="M1622" s="314"/>
      <c r="N1622" s="315"/>
      <c r="O1622" s="316"/>
      <c r="P1622" s="315"/>
      <c r="Q1622" s="316"/>
      <c r="R1622" s="315">
        <v>1</v>
      </c>
      <c r="S1622" s="316">
        <v>100</v>
      </c>
      <c r="T1622" s="315"/>
      <c r="U1622" s="316"/>
      <c r="V1622" s="447"/>
      <c r="W1622" s="344"/>
      <c r="X1622" s="344"/>
      <c r="Y1622" s="344"/>
      <c r="Z1622" s="344"/>
      <c r="AA1622" s="344"/>
      <c r="AB1622" s="344"/>
      <c r="AC1622" s="344"/>
      <c r="AD1622" s="311"/>
    </row>
    <row r="1623" spans="1:30" ht="20.100000000000001" customHeight="1">
      <c r="A1623" s="311"/>
      <c r="B1623" s="311"/>
      <c r="C1623" s="344"/>
      <c r="D1623" s="311" t="s">
        <v>7387</v>
      </c>
      <c r="E1623" s="344"/>
      <c r="F1623" s="313"/>
      <c r="G1623" s="314"/>
      <c r="H1623" s="313"/>
      <c r="I1623" s="314"/>
      <c r="J1623" s="313"/>
      <c r="K1623" s="314"/>
      <c r="L1623" s="313">
        <v>1</v>
      </c>
      <c r="M1623" s="314">
        <v>100</v>
      </c>
      <c r="N1623" s="315"/>
      <c r="O1623" s="316"/>
      <c r="P1623" s="315"/>
      <c r="Q1623" s="316"/>
      <c r="R1623" s="315"/>
      <c r="S1623" s="316"/>
      <c r="T1623" s="315"/>
      <c r="U1623" s="316"/>
      <c r="V1623" s="447"/>
      <c r="W1623" s="344"/>
      <c r="X1623" s="344"/>
      <c r="Y1623" s="344"/>
      <c r="Z1623" s="344"/>
      <c r="AA1623" s="344"/>
      <c r="AB1623" s="344"/>
      <c r="AC1623" s="344"/>
      <c r="AD1623" s="311"/>
    </row>
    <row r="1624" spans="1:30" ht="20.100000000000001" customHeight="1">
      <c r="A1624" s="311"/>
      <c r="B1624" s="311"/>
      <c r="C1624" s="344"/>
      <c r="D1624" s="85" t="s">
        <v>1959</v>
      </c>
      <c r="E1624" s="344"/>
      <c r="F1624" s="313"/>
      <c r="G1624" s="314"/>
      <c r="H1624" s="313"/>
      <c r="I1624" s="314"/>
      <c r="J1624" s="313"/>
      <c r="K1624" s="314"/>
      <c r="L1624" s="313"/>
      <c r="M1624" s="314"/>
      <c r="N1624" s="315"/>
      <c r="O1624" s="316"/>
      <c r="P1624" s="315"/>
      <c r="Q1624" s="316"/>
      <c r="R1624" s="315"/>
      <c r="S1624" s="316"/>
      <c r="T1624" s="315"/>
      <c r="U1624" s="316"/>
      <c r="V1624" s="447"/>
      <c r="W1624" s="344"/>
      <c r="X1624" s="344"/>
      <c r="Y1624" s="344"/>
      <c r="Z1624" s="344"/>
      <c r="AA1624" s="344"/>
      <c r="AB1624" s="344"/>
      <c r="AC1624" s="344"/>
      <c r="AD1624" s="311"/>
    </row>
    <row r="1625" spans="1:30" ht="20.100000000000001" customHeight="1">
      <c r="A1625" s="311"/>
      <c r="B1625" s="311"/>
      <c r="C1625" s="344"/>
      <c r="D1625" s="85" t="s">
        <v>1960</v>
      </c>
      <c r="E1625" s="344"/>
      <c r="F1625" s="313"/>
      <c r="G1625" s="314"/>
      <c r="H1625" s="313"/>
      <c r="I1625" s="314"/>
      <c r="J1625" s="313"/>
      <c r="K1625" s="314"/>
      <c r="L1625" s="313"/>
      <c r="M1625" s="314"/>
      <c r="N1625" s="315"/>
      <c r="O1625" s="316"/>
      <c r="P1625" s="315"/>
      <c r="Q1625" s="316"/>
      <c r="R1625" s="315"/>
      <c r="S1625" s="316"/>
      <c r="T1625" s="315"/>
      <c r="U1625" s="316"/>
      <c r="V1625" s="447"/>
      <c r="W1625" s="344"/>
      <c r="X1625" s="344"/>
      <c r="Y1625" s="344"/>
      <c r="Z1625" s="344"/>
      <c r="AA1625" s="344"/>
      <c r="AB1625" s="344"/>
      <c r="AC1625" s="344"/>
      <c r="AD1625" s="311"/>
    </row>
    <row r="1626" spans="1:30" ht="20.100000000000001" customHeight="1">
      <c r="A1626" s="9" t="s">
        <v>6139</v>
      </c>
      <c r="B1626" s="9" t="s">
        <v>756</v>
      </c>
      <c r="C1626" s="343" t="s">
        <v>6136</v>
      </c>
      <c r="D1626" s="119" t="s">
        <v>1853</v>
      </c>
      <c r="E1626" s="343" t="s">
        <v>7203</v>
      </c>
      <c r="F1626" s="11"/>
      <c r="G1626" s="12"/>
      <c r="H1626" s="11"/>
      <c r="I1626" s="12"/>
      <c r="J1626" s="11">
        <v>1</v>
      </c>
      <c r="K1626" s="12">
        <v>6.666666666666667</v>
      </c>
      <c r="L1626" s="11"/>
      <c r="M1626" s="12"/>
      <c r="N1626" s="56">
        <v>2</v>
      </c>
      <c r="O1626" s="57">
        <v>10.5</v>
      </c>
      <c r="P1626" s="56"/>
      <c r="Q1626" s="57"/>
      <c r="R1626" s="56">
        <v>1</v>
      </c>
      <c r="S1626" s="57">
        <v>4.7619047619047619</v>
      </c>
      <c r="T1626" s="56"/>
      <c r="U1626" s="57"/>
      <c r="V1626" s="446" t="s">
        <v>28</v>
      </c>
      <c r="W1626" s="343" t="s">
        <v>7406</v>
      </c>
      <c r="X1626" s="343" t="s">
        <v>7406</v>
      </c>
      <c r="Y1626" s="343" t="s">
        <v>7406</v>
      </c>
      <c r="Z1626" s="343" t="s">
        <v>7406</v>
      </c>
      <c r="AA1626" s="343" t="s">
        <v>7406</v>
      </c>
      <c r="AB1626" s="343" t="s">
        <v>7406</v>
      </c>
      <c r="AC1626" s="343"/>
      <c r="AD1626" s="9"/>
    </row>
    <row r="1627" spans="1:30" ht="20.100000000000001" customHeight="1">
      <c r="A1627" s="311"/>
      <c r="B1627" s="311"/>
      <c r="C1627" s="344"/>
      <c r="D1627" s="120" t="s">
        <v>1854</v>
      </c>
      <c r="E1627" s="344"/>
      <c r="F1627" s="313">
        <v>11</v>
      </c>
      <c r="G1627" s="314">
        <v>100</v>
      </c>
      <c r="H1627" s="313">
        <v>13</v>
      </c>
      <c r="I1627" s="314">
        <v>100</v>
      </c>
      <c r="J1627" s="313">
        <v>14</v>
      </c>
      <c r="K1627" s="314">
        <v>93.333333333333329</v>
      </c>
      <c r="L1627" s="313">
        <v>15</v>
      </c>
      <c r="M1627" s="314">
        <v>100</v>
      </c>
      <c r="N1627" s="315">
        <v>17</v>
      </c>
      <c r="O1627" s="316">
        <v>89.5</v>
      </c>
      <c r="P1627" s="315">
        <v>21</v>
      </c>
      <c r="Q1627" s="316">
        <v>100</v>
      </c>
      <c r="R1627" s="315">
        <v>20</v>
      </c>
      <c r="S1627" s="316">
        <v>95.238095238095241</v>
      </c>
      <c r="T1627" s="315"/>
      <c r="U1627" s="316"/>
      <c r="V1627" s="447"/>
      <c r="W1627" s="344"/>
      <c r="X1627" s="344"/>
      <c r="Y1627" s="344"/>
      <c r="Z1627" s="344"/>
      <c r="AA1627" s="344"/>
      <c r="AB1627" s="344"/>
      <c r="AC1627" s="344"/>
      <c r="AD1627" s="311"/>
    </row>
    <row r="1628" spans="1:30" ht="20.100000000000001" customHeight="1">
      <c r="A1628" s="311"/>
      <c r="B1628" s="311"/>
      <c r="C1628" s="344"/>
      <c r="D1628" s="126" t="s">
        <v>7058</v>
      </c>
      <c r="E1628" s="344"/>
      <c r="F1628" s="313"/>
      <c r="G1628" s="314"/>
      <c r="H1628" s="313"/>
      <c r="I1628" s="314"/>
      <c r="J1628" s="313"/>
      <c r="K1628" s="314"/>
      <c r="L1628" s="313"/>
      <c r="M1628" s="314"/>
      <c r="N1628" s="315"/>
      <c r="O1628" s="316"/>
      <c r="P1628" s="315"/>
      <c r="Q1628" s="316"/>
      <c r="R1628" s="315"/>
      <c r="S1628" s="316"/>
      <c r="T1628" s="315"/>
      <c r="U1628" s="316"/>
      <c r="V1628" s="447"/>
      <c r="W1628" s="344"/>
      <c r="X1628" s="344"/>
      <c r="Y1628" s="344"/>
      <c r="Z1628" s="344"/>
      <c r="AA1628" s="344"/>
      <c r="AB1628" s="344"/>
      <c r="AC1628" s="344"/>
      <c r="AD1628" s="311"/>
    </row>
    <row r="1629" spans="1:30" ht="20.100000000000001" customHeight="1">
      <c r="A1629" s="311"/>
      <c r="B1629" s="311"/>
      <c r="C1629" s="344"/>
      <c r="D1629" s="126" t="s">
        <v>7314</v>
      </c>
      <c r="E1629" s="344"/>
      <c r="F1629" s="313"/>
      <c r="G1629" s="314"/>
      <c r="H1629" s="313"/>
      <c r="I1629" s="314"/>
      <c r="J1629" s="313"/>
      <c r="K1629" s="314"/>
      <c r="L1629" s="313"/>
      <c r="M1629" s="314"/>
      <c r="N1629" s="315"/>
      <c r="O1629" s="316"/>
      <c r="P1629" s="315"/>
      <c r="Q1629" s="316"/>
      <c r="R1629" s="315"/>
      <c r="S1629" s="316"/>
      <c r="T1629" s="315"/>
      <c r="U1629" s="316"/>
      <c r="V1629" s="447"/>
      <c r="W1629" s="344"/>
      <c r="X1629" s="344"/>
      <c r="Y1629" s="344"/>
      <c r="Z1629" s="344"/>
      <c r="AA1629" s="344"/>
      <c r="AB1629" s="344"/>
      <c r="AC1629" s="344"/>
      <c r="AD1629" s="311"/>
    </row>
    <row r="1630" spans="1:30" ht="20.100000000000001" customHeight="1">
      <c r="A1630" s="66" t="s">
        <v>6140</v>
      </c>
      <c r="B1630" s="66" t="s">
        <v>757</v>
      </c>
      <c r="C1630" s="127" t="s">
        <v>6141</v>
      </c>
      <c r="D1630" s="119"/>
      <c r="E1630" s="343"/>
      <c r="F1630" s="11"/>
      <c r="G1630" s="12"/>
      <c r="H1630" s="11"/>
      <c r="I1630" s="12"/>
      <c r="J1630" s="11">
        <v>1</v>
      </c>
      <c r="K1630" s="12">
        <v>100</v>
      </c>
      <c r="L1630" s="11"/>
      <c r="M1630" s="12"/>
      <c r="N1630" s="56">
        <v>1</v>
      </c>
      <c r="O1630" s="57">
        <v>50</v>
      </c>
      <c r="P1630" s="56"/>
      <c r="Q1630" s="57"/>
      <c r="R1630" s="56">
        <v>1</v>
      </c>
      <c r="S1630" s="57">
        <v>100</v>
      </c>
      <c r="T1630" s="56"/>
      <c r="U1630" s="57"/>
      <c r="V1630" s="446" t="s">
        <v>28</v>
      </c>
      <c r="W1630" s="343" t="s">
        <v>7406</v>
      </c>
      <c r="X1630" s="343" t="s">
        <v>7406</v>
      </c>
      <c r="Y1630" s="343" t="s">
        <v>7406</v>
      </c>
      <c r="Z1630" s="343" t="s">
        <v>7406</v>
      </c>
      <c r="AA1630" s="343" t="s">
        <v>7406</v>
      </c>
      <c r="AB1630" s="343" t="s">
        <v>7406</v>
      </c>
      <c r="AC1630" s="343"/>
      <c r="AD1630" s="9"/>
    </row>
    <row r="1631" spans="1:30" ht="20.100000000000001" customHeight="1">
      <c r="A1631" s="85"/>
      <c r="B1631" s="85"/>
      <c r="C1631" s="85"/>
      <c r="D1631" s="85" t="s">
        <v>1959</v>
      </c>
      <c r="E1631" s="128" t="s">
        <v>758</v>
      </c>
      <c r="F1631" s="313"/>
      <c r="G1631" s="314"/>
      <c r="H1631" s="313"/>
      <c r="I1631" s="314"/>
      <c r="J1631" s="313"/>
      <c r="K1631" s="314"/>
      <c r="L1631" s="313"/>
      <c r="M1631" s="314"/>
      <c r="N1631" s="315"/>
      <c r="O1631" s="316"/>
      <c r="P1631" s="315"/>
      <c r="Q1631" s="316"/>
      <c r="R1631" s="315"/>
      <c r="S1631" s="316"/>
      <c r="T1631" s="315"/>
      <c r="U1631" s="316"/>
      <c r="V1631" s="128"/>
      <c r="W1631" s="128"/>
      <c r="X1631" s="128"/>
      <c r="Y1631" s="128"/>
      <c r="Z1631" s="128"/>
      <c r="AA1631" s="128"/>
      <c r="AB1631" s="128"/>
      <c r="AC1631" s="128"/>
      <c r="AD1631" s="128"/>
    </row>
    <row r="1632" spans="1:30" ht="20.100000000000001" customHeight="1">
      <c r="A1632" s="85"/>
      <c r="B1632" s="85"/>
      <c r="C1632" s="128"/>
      <c r="D1632" s="85" t="s">
        <v>1960</v>
      </c>
      <c r="E1632" s="128"/>
      <c r="F1632" s="313"/>
      <c r="G1632" s="314"/>
      <c r="H1632" s="313"/>
      <c r="I1632" s="314"/>
      <c r="J1632" s="313"/>
      <c r="K1632" s="314"/>
      <c r="L1632" s="313"/>
      <c r="M1632" s="314"/>
      <c r="N1632" s="315">
        <v>1</v>
      </c>
      <c r="O1632" s="316">
        <v>50</v>
      </c>
      <c r="P1632" s="315"/>
      <c r="Q1632" s="316"/>
      <c r="R1632" s="315"/>
      <c r="S1632" s="316"/>
      <c r="T1632" s="315"/>
      <c r="U1632" s="316"/>
      <c r="V1632" s="128"/>
      <c r="W1632" s="128"/>
      <c r="X1632" s="128"/>
      <c r="Y1632" s="128"/>
      <c r="Z1632" s="128"/>
      <c r="AA1632" s="128"/>
      <c r="AB1632" s="128"/>
      <c r="AC1632" s="128"/>
      <c r="AD1632" s="128"/>
    </row>
    <row r="1633" spans="1:30" ht="20.100000000000001" customHeight="1">
      <c r="A1633" s="9" t="s">
        <v>6142</v>
      </c>
      <c r="B1633" s="9" t="s">
        <v>759</v>
      </c>
      <c r="C1633" s="343" t="s">
        <v>7746</v>
      </c>
      <c r="D1633" s="119" t="s">
        <v>1853</v>
      </c>
      <c r="E1633" s="343" t="s">
        <v>7203</v>
      </c>
      <c r="F1633" s="11">
        <v>98</v>
      </c>
      <c r="G1633" s="12">
        <v>12.189054726368159</v>
      </c>
      <c r="H1633" s="11">
        <v>94</v>
      </c>
      <c r="I1633" s="12">
        <v>11.19047619047619</v>
      </c>
      <c r="J1633" s="11">
        <v>99</v>
      </c>
      <c r="K1633" s="12">
        <v>11.340206185567011</v>
      </c>
      <c r="L1633" s="11">
        <v>104</v>
      </c>
      <c r="M1633" s="12">
        <v>12.093023255813954</v>
      </c>
      <c r="N1633" s="56">
        <v>99</v>
      </c>
      <c r="O1633" s="57">
        <v>11.418685121107266</v>
      </c>
      <c r="P1633" s="56">
        <v>105</v>
      </c>
      <c r="Q1633" s="57">
        <v>12.440758293838863</v>
      </c>
      <c r="R1633" s="56">
        <v>108</v>
      </c>
      <c r="S1633" s="57">
        <v>12.572759022118742</v>
      </c>
      <c r="T1633" s="56"/>
      <c r="U1633" s="57"/>
      <c r="V1633" s="446" t="s">
        <v>28</v>
      </c>
      <c r="W1633" s="343" t="s">
        <v>7406</v>
      </c>
      <c r="X1633" s="343" t="s">
        <v>7406</v>
      </c>
      <c r="Y1633" s="343" t="s">
        <v>7406</v>
      </c>
      <c r="Z1633" s="343" t="s">
        <v>7406</v>
      </c>
      <c r="AA1633" s="343" t="s">
        <v>7406</v>
      </c>
      <c r="AB1633" s="343" t="s">
        <v>7406</v>
      </c>
      <c r="AC1633" s="343"/>
      <c r="AD1633" s="9"/>
    </row>
    <row r="1634" spans="1:30" ht="20.100000000000001" customHeight="1">
      <c r="A1634" s="311"/>
      <c r="B1634" s="311"/>
      <c r="C1634" s="344"/>
      <c r="D1634" s="120" t="s">
        <v>1854</v>
      </c>
      <c r="E1634" s="344"/>
      <c r="F1634" s="313">
        <v>706</v>
      </c>
      <c r="G1634" s="314">
        <v>87.810945273631845</v>
      </c>
      <c r="H1634" s="313">
        <v>746</v>
      </c>
      <c r="I1634" s="314">
        <v>88.80952380952381</v>
      </c>
      <c r="J1634" s="313">
        <v>774</v>
      </c>
      <c r="K1634" s="314">
        <v>88.659793814432987</v>
      </c>
      <c r="L1634" s="313">
        <v>755</v>
      </c>
      <c r="M1634" s="314">
        <v>87.79069767441861</v>
      </c>
      <c r="N1634" s="315">
        <v>768</v>
      </c>
      <c r="O1634" s="316">
        <v>88.581314878892726</v>
      </c>
      <c r="P1634" s="315">
        <v>739</v>
      </c>
      <c r="Q1634" s="316">
        <v>87.559241706161131</v>
      </c>
      <c r="R1634" s="315">
        <v>751</v>
      </c>
      <c r="S1634" s="316">
        <v>87.3</v>
      </c>
      <c r="T1634" s="315"/>
      <c r="U1634" s="316"/>
      <c r="V1634" s="447"/>
      <c r="W1634" s="344"/>
      <c r="X1634" s="344"/>
      <c r="Y1634" s="344"/>
      <c r="Z1634" s="344"/>
      <c r="AA1634" s="344"/>
      <c r="AB1634" s="344"/>
      <c r="AC1634" s="344"/>
      <c r="AD1634" s="311"/>
    </row>
    <row r="1635" spans="1:30" ht="20.100000000000001" customHeight="1">
      <c r="A1635" s="311"/>
      <c r="B1635" s="311"/>
      <c r="C1635" s="344"/>
      <c r="D1635" s="126" t="s">
        <v>7058</v>
      </c>
      <c r="E1635" s="344"/>
      <c r="F1635" s="313"/>
      <c r="G1635" s="314"/>
      <c r="H1635" s="313"/>
      <c r="I1635" s="314"/>
      <c r="J1635" s="313"/>
      <c r="K1635" s="314"/>
      <c r="L1635" s="313"/>
      <c r="M1635" s="314"/>
      <c r="N1635" s="315"/>
      <c r="O1635" s="316"/>
      <c r="P1635" s="315"/>
      <c r="Q1635" s="316"/>
      <c r="R1635" s="315"/>
      <c r="S1635" s="316"/>
      <c r="T1635" s="315"/>
      <c r="U1635" s="316"/>
      <c r="V1635" s="447"/>
      <c r="W1635" s="344"/>
      <c r="X1635" s="344"/>
      <c r="Y1635" s="344"/>
      <c r="Z1635" s="344"/>
      <c r="AA1635" s="344"/>
      <c r="AB1635" s="344"/>
      <c r="AC1635" s="344"/>
      <c r="AD1635" s="311"/>
    </row>
    <row r="1636" spans="1:30" ht="20.100000000000001" customHeight="1">
      <c r="A1636" s="311"/>
      <c r="B1636" s="311"/>
      <c r="C1636" s="344"/>
      <c r="D1636" s="126" t="s">
        <v>7314</v>
      </c>
      <c r="E1636" s="344"/>
      <c r="F1636" s="313"/>
      <c r="G1636" s="314"/>
      <c r="H1636" s="313"/>
      <c r="I1636" s="314"/>
      <c r="J1636" s="313"/>
      <c r="K1636" s="314"/>
      <c r="L1636" s="313">
        <v>1</v>
      </c>
      <c r="M1636" s="314">
        <v>0.11627906976744186</v>
      </c>
      <c r="N1636" s="315"/>
      <c r="O1636" s="316"/>
      <c r="P1636" s="315"/>
      <c r="Q1636" s="316"/>
      <c r="R1636" s="315">
        <v>1</v>
      </c>
      <c r="S1636" s="316">
        <v>0.1</v>
      </c>
      <c r="T1636" s="315"/>
      <c r="U1636" s="316"/>
      <c r="V1636" s="447"/>
      <c r="W1636" s="344"/>
      <c r="X1636" s="344"/>
      <c r="Y1636" s="344"/>
      <c r="Z1636" s="344"/>
      <c r="AA1636" s="344"/>
      <c r="AB1636" s="344"/>
      <c r="AC1636" s="344"/>
      <c r="AD1636" s="311"/>
    </row>
    <row r="1637" spans="1:30" ht="20.100000000000001" customHeight="1">
      <c r="A1637" s="9" t="s">
        <v>7838</v>
      </c>
      <c r="B1637" s="9" t="s">
        <v>760</v>
      </c>
      <c r="C1637" s="343" t="s">
        <v>6143</v>
      </c>
      <c r="D1637" s="119" t="s">
        <v>1853</v>
      </c>
      <c r="E1637" s="343" t="s">
        <v>7203</v>
      </c>
      <c r="F1637" s="11">
        <v>66</v>
      </c>
      <c r="G1637" s="12">
        <v>67.34693877551021</v>
      </c>
      <c r="H1637" s="11">
        <v>62</v>
      </c>
      <c r="I1637" s="12">
        <v>65.957446808510639</v>
      </c>
      <c r="J1637" s="11">
        <v>64</v>
      </c>
      <c r="K1637" s="12">
        <v>64.646464646464651</v>
      </c>
      <c r="L1637" s="11">
        <v>67</v>
      </c>
      <c r="M1637" s="12">
        <v>64.42307692307692</v>
      </c>
      <c r="N1637" s="56">
        <v>64</v>
      </c>
      <c r="O1637" s="57">
        <v>64.646464646464651</v>
      </c>
      <c r="P1637" s="56">
        <v>70</v>
      </c>
      <c r="Q1637" s="57">
        <v>66.666666666666671</v>
      </c>
      <c r="R1637" s="56">
        <v>71</v>
      </c>
      <c r="S1637" s="57">
        <v>65.740740740740748</v>
      </c>
      <c r="T1637" s="56"/>
      <c r="U1637" s="57"/>
      <c r="V1637" s="446" t="s">
        <v>28</v>
      </c>
      <c r="W1637" s="343" t="s">
        <v>7406</v>
      </c>
      <c r="X1637" s="343" t="s">
        <v>7406</v>
      </c>
      <c r="Y1637" s="343" t="s">
        <v>7406</v>
      </c>
      <c r="Z1637" s="343" t="s">
        <v>7406</v>
      </c>
      <c r="AA1637" s="343" t="s">
        <v>7406</v>
      </c>
      <c r="AB1637" s="343" t="s">
        <v>7406</v>
      </c>
      <c r="AC1637" s="343"/>
      <c r="AD1637" s="9"/>
    </row>
    <row r="1638" spans="1:30" ht="20.100000000000001" customHeight="1">
      <c r="A1638" s="311"/>
      <c r="B1638" s="311"/>
      <c r="C1638" s="344"/>
      <c r="D1638" s="120" t="s">
        <v>1854</v>
      </c>
      <c r="E1638" s="344"/>
      <c r="F1638" s="313">
        <v>32</v>
      </c>
      <c r="G1638" s="314">
        <v>32.653061224489797</v>
      </c>
      <c r="H1638" s="313">
        <v>32</v>
      </c>
      <c r="I1638" s="314">
        <v>34.042553191489361</v>
      </c>
      <c r="J1638" s="313">
        <v>35</v>
      </c>
      <c r="K1638" s="314">
        <v>35.353535353535356</v>
      </c>
      <c r="L1638" s="313">
        <v>37</v>
      </c>
      <c r="M1638" s="314">
        <v>35.57692307692308</v>
      </c>
      <c r="N1638" s="315">
        <v>35</v>
      </c>
      <c r="O1638" s="316">
        <v>35.353535353535356</v>
      </c>
      <c r="P1638" s="315">
        <v>35</v>
      </c>
      <c r="Q1638" s="316">
        <v>33.333333333333336</v>
      </c>
      <c r="R1638" s="315">
        <v>37</v>
      </c>
      <c r="S1638" s="316">
        <v>34.25925925925926</v>
      </c>
      <c r="T1638" s="315"/>
      <c r="U1638" s="316"/>
      <c r="V1638" s="316"/>
      <c r="W1638" s="344"/>
      <c r="X1638" s="344"/>
      <c r="Y1638" s="344"/>
      <c r="Z1638" s="344"/>
      <c r="AA1638" s="344"/>
      <c r="AB1638" s="344"/>
      <c r="AC1638" s="344"/>
      <c r="AD1638" s="311"/>
    </row>
    <row r="1639" spans="1:30" ht="20.100000000000001" customHeight="1">
      <c r="A1639" s="311"/>
      <c r="B1639" s="311"/>
      <c r="C1639" s="344"/>
      <c r="D1639" s="126" t="s">
        <v>7058</v>
      </c>
      <c r="E1639" s="344"/>
      <c r="F1639" s="313"/>
      <c r="G1639" s="314"/>
      <c r="H1639" s="313"/>
      <c r="I1639" s="314"/>
      <c r="J1639" s="313"/>
      <c r="K1639" s="314"/>
      <c r="L1639" s="313"/>
      <c r="M1639" s="314"/>
      <c r="N1639" s="315"/>
      <c r="O1639" s="316"/>
      <c r="P1639" s="315"/>
      <c r="Q1639" s="316"/>
      <c r="R1639" s="315"/>
      <c r="S1639" s="316"/>
      <c r="T1639" s="315"/>
      <c r="U1639" s="316"/>
      <c r="V1639" s="316"/>
      <c r="W1639" s="344"/>
      <c r="X1639" s="344"/>
      <c r="Y1639" s="344"/>
      <c r="Z1639" s="344"/>
      <c r="AA1639" s="344"/>
      <c r="AB1639" s="344"/>
      <c r="AC1639" s="344"/>
      <c r="AD1639" s="311"/>
    </row>
    <row r="1640" spans="1:30" ht="20.100000000000001" customHeight="1">
      <c r="A1640" s="311"/>
      <c r="B1640" s="311"/>
      <c r="C1640" s="344"/>
      <c r="D1640" s="126" t="s">
        <v>7314</v>
      </c>
      <c r="E1640" s="344"/>
      <c r="F1640" s="313"/>
      <c r="G1640" s="314"/>
      <c r="H1640" s="313"/>
      <c r="I1640" s="314"/>
      <c r="J1640" s="313"/>
      <c r="K1640" s="314"/>
      <c r="L1640" s="313"/>
      <c r="M1640" s="314"/>
      <c r="N1640" s="315"/>
      <c r="O1640" s="316"/>
      <c r="P1640" s="315"/>
      <c r="Q1640" s="316"/>
      <c r="R1640" s="315"/>
      <c r="S1640" s="316"/>
      <c r="T1640" s="315"/>
      <c r="U1640" s="316"/>
      <c r="V1640" s="316"/>
      <c r="W1640" s="344"/>
      <c r="X1640" s="344"/>
      <c r="Y1640" s="344"/>
      <c r="Z1640" s="344"/>
      <c r="AA1640" s="344"/>
      <c r="AB1640" s="344"/>
      <c r="AC1640" s="344"/>
      <c r="AD1640" s="311"/>
    </row>
    <row r="1641" spans="1:30" s="140" customFormat="1" ht="20.100000000000001" customHeight="1">
      <c r="A1641" s="125" t="s">
        <v>7839</v>
      </c>
      <c r="B1641" s="125" t="s">
        <v>6174</v>
      </c>
      <c r="C1641" s="134" t="s">
        <v>7840</v>
      </c>
      <c r="D1641" s="125" t="s">
        <v>1853</v>
      </c>
      <c r="E1641" s="134" t="s">
        <v>7203</v>
      </c>
      <c r="F1641" s="11"/>
      <c r="G1641" s="12"/>
      <c r="H1641" s="11"/>
      <c r="I1641" s="12"/>
      <c r="J1641" s="11">
        <v>35</v>
      </c>
      <c r="K1641" s="12">
        <v>54.6875</v>
      </c>
      <c r="L1641" s="11">
        <v>34</v>
      </c>
      <c r="M1641" s="12">
        <v>50.746268656716417</v>
      </c>
      <c r="N1641" s="56">
        <v>34</v>
      </c>
      <c r="O1641" s="57">
        <v>53.125</v>
      </c>
      <c r="P1641" s="56"/>
      <c r="Q1641" s="57"/>
      <c r="R1641" s="56"/>
      <c r="S1641" s="57"/>
      <c r="T1641" s="56"/>
      <c r="U1641" s="57"/>
      <c r="V1641" s="12"/>
      <c r="W1641" s="134"/>
      <c r="X1641" s="134" t="s">
        <v>7406</v>
      </c>
      <c r="Y1641" s="134" t="s">
        <v>7406</v>
      </c>
      <c r="Z1641" s="134" t="s">
        <v>7406</v>
      </c>
      <c r="AA1641" s="134"/>
      <c r="AB1641" s="134"/>
      <c r="AC1641" s="134"/>
      <c r="AD1641" s="134"/>
    </row>
    <row r="1642" spans="1:30" s="140" customFormat="1" ht="20.100000000000001" customHeight="1">
      <c r="A1642" s="126"/>
      <c r="B1642" s="126"/>
      <c r="C1642" s="131"/>
      <c r="D1642" s="126" t="s">
        <v>1854</v>
      </c>
      <c r="E1642" s="131"/>
      <c r="F1642" s="313"/>
      <c r="G1642" s="314"/>
      <c r="H1642" s="313"/>
      <c r="I1642" s="314"/>
      <c r="J1642" s="313">
        <v>29</v>
      </c>
      <c r="K1642" s="314">
        <v>45.3125</v>
      </c>
      <c r="L1642" s="313">
        <v>33</v>
      </c>
      <c r="M1642" s="314">
        <v>49.253731343283583</v>
      </c>
      <c r="N1642" s="315">
        <v>30</v>
      </c>
      <c r="O1642" s="316">
        <v>46.875</v>
      </c>
      <c r="P1642" s="315"/>
      <c r="Q1642" s="316"/>
      <c r="R1642" s="315"/>
      <c r="S1642" s="316"/>
      <c r="T1642" s="315"/>
      <c r="U1642" s="316"/>
      <c r="V1642" s="314"/>
      <c r="W1642" s="131"/>
      <c r="X1642" s="131"/>
      <c r="Y1642" s="131"/>
      <c r="Z1642" s="131"/>
      <c r="AA1642" s="131"/>
      <c r="AB1642" s="131"/>
      <c r="AC1642" s="131"/>
      <c r="AD1642" s="131"/>
    </row>
    <row r="1643" spans="1:30" s="140" customFormat="1" ht="20.100000000000001" customHeight="1">
      <c r="A1643" s="126"/>
      <c r="B1643" s="126"/>
      <c r="C1643" s="131"/>
      <c r="D1643" s="126" t="s">
        <v>7058</v>
      </c>
      <c r="E1643" s="131"/>
      <c r="F1643" s="313"/>
      <c r="G1643" s="314"/>
      <c r="H1643" s="313"/>
      <c r="I1643" s="314"/>
      <c r="J1643" s="313"/>
      <c r="K1643" s="314"/>
      <c r="L1643" s="313"/>
      <c r="M1643" s="314"/>
      <c r="N1643" s="315"/>
      <c r="O1643" s="316"/>
      <c r="P1643" s="315"/>
      <c r="Q1643" s="316"/>
      <c r="R1643" s="315"/>
      <c r="S1643" s="316"/>
      <c r="T1643" s="315"/>
      <c r="U1643" s="316"/>
      <c r="V1643" s="314"/>
      <c r="W1643" s="131"/>
      <c r="X1643" s="131"/>
      <c r="Y1643" s="131"/>
      <c r="Z1643" s="131"/>
      <c r="AA1643" s="131"/>
      <c r="AB1643" s="131"/>
      <c r="AC1643" s="131"/>
      <c r="AD1643" s="131"/>
    </row>
    <row r="1644" spans="1:30" s="140" customFormat="1" ht="20.100000000000001" customHeight="1">
      <c r="A1644" s="126"/>
      <c r="B1644" s="126"/>
      <c r="C1644" s="131"/>
      <c r="D1644" s="126" t="s">
        <v>7314</v>
      </c>
      <c r="E1644" s="131"/>
      <c r="F1644" s="313"/>
      <c r="G1644" s="314"/>
      <c r="H1644" s="313"/>
      <c r="I1644" s="314"/>
      <c r="J1644" s="313"/>
      <c r="K1644" s="314"/>
      <c r="L1644" s="313"/>
      <c r="M1644" s="314"/>
      <c r="N1644" s="315"/>
      <c r="O1644" s="316"/>
      <c r="P1644" s="315"/>
      <c r="Q1644" s="316"/>
      <c r="R1644" s="315"/>
      <c r="S1644" s="316"/>
      <c r="T1644" s="315"/>
      <c r="U1644" s="316"/>
      <c r="V1644" s="314"/>
      <c r="W1644" s="131"/>
      <c r="X1644" s="131"/>
      <c r="Y1644" s="131"/>
      <c r="Z1644" s="131"/>
      <c r="AA1644" s="131"/>
      <c r="AB1644" s="131"/>
      <c r="AC1644" s="131"/>
      <c r="AD1644" s="131"/>
    </row>
    <row r="1645" spans="1:30" ht="20.100000000000001" customHeight="1">
      <c r="A1645" s="9" t="s">
        <v>6144</v>
      </c>
      <c r="B1645" s="9" t="s">
        <v>761</v>
      </c>
      <c r="C1645" s="343" t="s">
        <v>6145</v>
      </c>
      <c r="D1645" s="119" t="s">
        <v>1489</v>
      </c>
      <c r="E1645" s="343" t="s">
        <v>7203</v>
      </c>
      <c r="F1645" s="11"/>
      <c r="G1645" s="12"/>
      <c r="H1645" s="11"/>
      <c r="I1645" s="12"/>
      <c r="J1645" s="11">
        <v>4</v>
      </c>
      <c r="K1645" s="12">
        <v>6.25</v>
      </c>
      <c r="L1645" s="11">
        <v>5</v>
      </c>
      <c r="M1645" s="12">
        <v>7.4626865671641793</v>
      </c>
      <c r="N1645" s="56">
        <v>5</v>
      </c>
      <c r="O1645" s="57">
        <v>7.8125</v>
      </c>
      <c r="P1645" s="56">
        <v>5</v>
      </c>
      <c r="Q1645" s="57">
        <v>7.1428571428571432</v>
      </c>
      <c r="R1645" s="56">
        <v>10</v>
      </c>
      <c r="S1645" s="57">
        <v>14.084507042253522</v>
      </c>
      <c r="T1645" s="56"/>
      <c r="U1645" s="57"/>
      <c r="V1645" s="12"/>
      <c r="W1645" s="343"/>
      <c r="X1645" s="343" t="s">
        <v>7406</v>
      </c>
      <c r="Y1645" s="343" t="s">
        <v>7406</v>
      </c>
      <c r="Z1645" s="343" t="s">
        <v>7406</v>
      </c>
      <c r="AA1645" s="343" t="s">
        <v>7406</v>
      </c>
      <c r="AB1645" s="343" t="s">
        <v>7406</v>
      </c>
      <c r="AC1645" s="343"/>
      <c r="AD1645" s="9"/>
    </row>
    <row r="1646" spans="1:30" ht="20.100000000000001" customHeight="1">
      <c r="A1646" s="311"/>
      <c r="B1646" s="311"/>
      <c r="C1646" s="344"/>
      <c r="D1646" s="120" t="s">
        <v>1490</v>
      </c>
      <c r="E1646" s="344"/>
      <c r="F1646" s="313"/>
      <c r="G1646" s="314"/>
      <c r="H1646" s="313"/>
      <c r="I1646" s="314"/>
      <c r="J1646" s="313">
        <v>27</v>
      </c>
      <c r="K1646" s="314">
        <v>42.1875</v>
      </c>
      <c r="L1646" s="313">
        <v>22</v>
      </c>
      <c r="M1646" s="314">
        <v>32.835820895522389</v>
      </c>
      <c r="N1646" s="315">
        <v>23</v>
      </c>
      <c r="O1646" s="316">
        <v>35.9375</v>
      </c>
      <c r="P1646" s="315">
        <v>28</v>
      </c>
      <c r="Q1646" s="316">
        <v>40</v>
      </c>
      <c r="R1646" s="315">
        <v>30</v>
      </c>
      <c r="S1646" s="316">
        <v>42.25352112676056</v>
      </c>
      <c r="T1646" s="315"/>
      <c r="U1646" s="316"/>
      <c r="V1646" s="314"/>
      <c r="W1646" s="344"/>
      <c r="X1646" s="344"/>
      <c r="Y1646" s="344"/>
      <c r="Z1646" s="344"/>
      <c r="AA1646" s="344"/>
      <c r="AB1646" s="344"/>
      <c r="AC1646" s="344"/>
      <c r="AD1646" s="311"/>
    </row>
    <row r="1647" spans="1:30" ht="20.100000000000001" customHeight="1">
      <c r="A1647" s="311"/>
      <c r="B1647" s="311"/>
      <c r="C1647" s="344"/>
      <c r="D1647" s="120" t="s">
        <v>1491</v>
      </c>
      <c r="E1647" s="344"/>
      <c r="F1647" s="313"/>
      <c r="G1647" s="314"/>
      <c r="H1647" s="313"/>
      <c r="I1647" s="314"/>
      <c r="J1647" s="313">
        <v>32</v>
      </c>
      <c r="K1647" s="314">
        <v>50</v>
      </c>
      <c r="L1647" s="313">
        <v>37</v>
      </c>
      <c r="M1647" s="314">
        <v>55.223880597014926</v>
      </c>
      <c r="N1647" s="315">
        <v>33</v>
      </c>
      <c r="O1647" s="316">
        <v>51.5625</v>
      </c>
      <c r="P1647" s="315">
        <v>34</v>
      </c>
      <c r="Q1647" s="316">
        <v>48.571428571428569</v>
      </c>
      <c r="R1647" s="315">
        <v>29</v>
      </c>
      <c r="S1647" s="316">
        <v>40.845070422535208</v>
      </c>
      <c r="T1647" s="315"/>
      <c r="U1647" s="316"/>
      <c r="V1647" s="314"/>
      <c r="W1647" s="344"/>
      <c r="X1647" s="344"/>
      <c r="Y1647" s="344"/>
      <c r="Z1647" s="344"/>
      <c r="AA1647" s="344"/>
      <c r="AB1647" s="344"/>
      <c r="AC1647" s="344"/>
      <c r="AD1647" s="311"/>
    </row>
    <row r="1648" spans="1:30" ht="20.100000000000001" customHeight="1">
      <c r="A1648" s="311"/>
      <c r="B1648" s="311"/>
      <c r="C1648" s="344"/>
      <c r="D1648" s="120" t="s">
        <v>1492</v>
      </c>
      <c r="E1648" s="344"/>
      <c r="F1648" s="313"/>
      <c r="G1648" s="314"/>
      <c r="H1648" s="313"/>
      <c r="I1648" s="314"/>
      <c r="J1648" s="313">
        <v>1</v>
      </c>
      <c r="K1648" s="314">
        <v>1.5625</v>
      </c>
      <c r="L1648" s="313">
        <v>3</v>
      </c>
      <c r="M1648" s="314">
        <v>4.4776119402985071</v>
      </c>
      <c r="N1648" s="315">
        <v>3</v>
      </c>
      <c r="O1648" s="316">
        <v>4.6875</v>
      </c>
      <c r="P1648" s="315">
        <v>3</v>
      </c>
      <c r="Q1648" s="316">
        <v>4.2857142857142856</v>
      </c>
      <c r="R1648" s="315">
        <v>2</v>
      </c>
      <c r="S1648" s="316">
        <v>2.816901408450704</v>
      </c>
      <c r="T1648" s="315"/>
      <c r="U1648" s="316"/>
      <c r="V1648" s="314"/>
      <c r="W1648" s="344"/>
      <c r="X1648" s="344"/>
      <c r="Y1648" s="344"/>
      <c r="Z1648" s="344"/>
      <c r="AA1648" s="344"/>
      <c r="AB1648" s="344"/>
      <c r="AC1648" s="344"/>
      <c r="AD1648" s="311"/>
    </row>
    <row r="1649" spans="1:30" ht="20.100000000000001" customHeight="1">
      <c r="A1649" s="311"/>
      <c r="B1649" s="311"/>
      <c r="C1649" s="344"/>
      <c r="D1649" s="126" t="s">
        <v>7058</v>
      </c>
      <c r="E1649" s="344"/>
      <c r="F1649" s="313"/>
      <c r="G1649" s="314"/>
      <c r="H1649" s="313"/>
      <c r="I1649" s="314"/>
      <c r="J1649" s="313"/>
      <c r="K1649" s="314"/>
      <c r="L1649" s="313"/>
      <c r="M1649" s="314"/>
      <c r="N1649" s="315"/>
      <c r="O1649" s="316"/>
      <c r="P1649" s="315"/>
      <c r="Q1649" s="316"/>
      <c r="R1649" s="315"/>
      <c r="S1649" s="316"/>
      <c r="T1649" s="315"/>
      <c r="U1649" s="316"/>
      <c r="V1649" s="314"/>
      <c r="W1649" s="344"/>
      <c r="X1649" s="344"/>
      <c r="Y1649" s="344"/>
      <c r="Z1649" s="344"/>
      <c r="AA1649" s="344"/>
      <c r="AB1649" s="344"/>
      <c r="AC1649" s="344"/>
      <c r="AD1649" s="311"/>
    </row>
    <row r="1650" spans="1:30" ht="20.100000000000001" customHeight="1">
      <c r="A1650" s="311"/>
      <c r="B1650" s="311"/>
      <c r="C1650" s="344"/>
      <c r="D1650" s="126" t="s">
        <v>7314</v>
      </c>
      <c r="E1650" s="344"/>
      <c r="F1650" s="313"/>
      <c r="G1650" s="314"/>
      <c r="H1650" s="313"/>
      <c r="I1650" s="314"/>
      <c r="J1650" s="313"/>
      <c r="K1650" s="314"/>
      <c r="L1650" s="313"/>
      <c r="M1650" s="314"/>
      <c r="N1650" s="315"/>
      <c r="O1650" s="316"/>
      <c r="P1650" s="315"/>
      <c r="Q1650" s="316"/>
      <c r="R1650" s="315"/>
      <c r="S1650" s="316"/>
      <c r="T1650" s="315"/>
      <c r="U1650" s="316"/>
      <c r="V1650" s="314"/>
      <c r="W1650" s="344"/>
      <c r="X1650" s="344"/>
      <c r="Y1650" s="344"/>
      <c r="Z1650" s="344"/>
      <c r="AA1650" s="344"/>
      <c r="AB1650" s="344"/>
      <c r="AC1650" s="344"/>
      <c r="AD1650" s="311"/>
    </row>
    <row r="1651" spans="1:30" ht="20.100000000000001" customHeight="1">
      <c r="A1651" s="9" t="s">
        <v>6146</v>
      </c>
      <c r="B1651" s="9" t="s">
        <v>762</v>
      </c>
      <c r="C1651" s="343" t="s">
        <v>6147</v>
      </c>
      <c r="D1651" s="119" t="s">
        <v>1493</v>
      </c>
      <c r="E1651" s="343" t="s">
        <v>7203</v>
      </c>
      <c r="F1651" s="11"/>
      <c r="G1651" s="12"/>
      <c r="H1651" s="11"/>
      <c r="I1651" s="12"/>
      <c r="J1651" s="11">
        <v>13</v>
      </c>
      <c r="K1651" s="12">
        <v>37.142857142857146</v>
      </c>
      <c r="L1651" s="11">
        <v>16</v>
      </c>
      <c r="M1651" s="12">
        <v>43.243243243243242</v>
      </c>
      <c r="N1651" s="56">
        <v>14</v>
      </c>
      <c r="O1651" s="57">
        <v>40</v>
      </c>
      <c r="P1651" s="56">
        <v>8</v>
      </c>
      <c r="Q1651" s="57">
        <v>22.857142857142858</v>
      </c>
      <c r="R1651" s="56">
        <v>12</v>
      </c>
      <c r="S1651" s="57">
        <v>32.4</v>
      </c>
      <c r="T1651" s="56"/>
      <c r="U1651" s="57"/>
      <c r="V1651" s="12"/>
      <c r="W1651" s="343"/>
      <c r="X1651" s="343" t="s">
        <v>7406</v>
      </c>
      <c r="Y1651" s="343" t="s">
        <v>7406</v>
      </c>
      <c r="Z1651" s="343" t="s">
        <v>7406</v>
      </c>
      <c r="AA1651" s="343" t="s">
        <v>7406</v>
      </c>
      <c r="AB1651" s="343" t="s">
        <v>7406</v>
      </c>
      <c r="AC1651" s="343"/>
      <c r="AD1651" s="9"/>
    </row>
    <row r="1652" spans="1:30" ht="20.100000000000001" customHeight="1">
      <c r="A1652" s="311"/>
      <c r="B1652" s="311"/>
      <c r="C1652" s="344"/>
      <c r="D1652" s="120" t="s">
        <v>1494</v>
      </c>
      <c r="E1652" s="344"/>
      <c r="F1652" s="313"/>
      <c r="G1652" s="314"/>
      <c r="H1652" s="313"/>
      <c r="I1652" s="314"/>
      <c r="J1652" s="313">
        <v>1</v>
      </c>
      <c r="K1652" s="314">
        <v>2.8571428571428572</v>
      </c>
      <c r="L1652" s="313">
        <v>1</v>
      </c>
      <c r="M1652" s="314">
        <v>2.7027027027027026</v>
      </c>
      <c r="N1652" s="315"/>
      <c r="O1652" s="316"/>
      <c r="P1652" s="315"/>
      <c r="Q1652" s="316"/>
      <c r="R1652" s="315">
        <v>1</v>
      </c>
      <c r="S1652" s="316">
        <v>2.7</v>
      </c>
      <c r="T1652" s="315"/>
      <c r="U1652" s="316"/>
      <c r="V1652" s="314"/>
      <c r="W1652" s="344"/>
      <c r="X1652" s="344"/>
      <c r="Y1652" s="344"/>
      <c r="Z1652" s="344"/>
      <c r="AA1652" s="344"/>
      <c r="AB1652" s="344"/>
      <c r="AC1652" s="344"/>
      <c r="AD1652" s="311"/>
    </row>
    <row r="1653" spans="1:30" ht="20.100000000000001" customHeight="1">
      <c r="A1653" s="311"/>
      <c r="B1653" s="311"/>
      <c r="C1653" s="344"/>
      <c r="D1653" s="120" t="s">
        <v>1495</v>
      </c>
      <c r="E1653" s="344"/>
      <c r="F1653" s="313"/>
      <c r="G1653" s="314"/>
      <c r="H1653" s="313"/>
      <c r="I1653" s="314"/>
      <c r="J1653" s="313">
        <v>1</v>
      </c>
      <c r="K1653" s="314">
        <v>2.8571428571428572</v>
      </c>
      <c r="L1653" s="313">
        <v>1</v>
      </c>
      <c r="M1653" s="314">
        <v>2.7027027027027026</v>
      </c>
      <c r="N1653" s="315">
        <v>1</v>
      </c>
      <c r="O1653" s="316">
        <v>2.8571428571428572</v>
      </c>
      <c r="P1653" s="315">
        <v>2</v>
      </c>
      <c r="Q1653" s="316">
        <v>5.7142857142857144</v>
      </c>
      <c r="R1653" s="315">
        <v>1</v>
      </c>
      <c r="S1653" s="316">
        <v>2.7</v>
      </c>
      <c r="T1653" s="315"/>
      <c r="U1653" s="316"/>
      <c r="V1653" s="314"/>
      <c r="W1653" s="344"/>
      <c r="X1653" s="344"/>
      <c r="Y1653" s="344"/>
      <c r="Z1653" s="344"/>
      <c r="AA1653" s="344"/>
      <c r="AB1653" s="344"/>
      <c r="AC1653" s="344"/>
      <c r="AD1653" s="311"/>
    </row>
    <row r="1654" spans="1:30" ht="20.100000000000001" customHeight="1">
      <c r="A1654" s="311"/>
      <c r="B1654" s="311"/>
      <c r="C1654" s="344"/>
      <c r="D1654" s="120" t="s">
        <v>1496</v>
      </c>
      <c r="E1654" s="344"/>
      <c r="F1654" s="313"/>
      <c r="G1654" s="314"/>
      <c r="H1654" s="313"/>
      <c r="I1654" s="314"/>
      <c r="J1654" s="313">
        <v>1</v>
      </c>
      <c r="K1654" s="314">
        <v>2.8571428571428572</v>
      </c>
      <c r="L1654" s="313">
        <v>1</v>
      </c>
      <c r="M1654" s="314">
        <v>2.7027027027027026</v>
      </c>
      <c r="N1654" s="315"/>
      <c r="O1654" s="316"/>
      <c r="P1654" s="315">
        <v>2</v>
      </c>
      <c r="Q1654" s="316">
        <v>5.7142857142857144</v>
      </c>
      <c r="R1654" s="315">
        <v>1</v>
      </c>
      <c r="S1654" s="316">
        <v>2.7</v>
      </c>
      <c r="T1654" s="315"/>
      <c r="U1654" s="316"/>
      <c r="V1654" s="314"/>
      <c r="W1654" s="344"/>
      <c r="X1654" s="344"/>
      <c r="Y1654" s="344"/>
      <c r="Z1654" s="344"/>
      <c r="AA1654" s="344"/>
      <c r="AB1654" s="344"/>
      <c r="AC1654" s="344"/>
      <c r="AD1654" s="311"/>
    </row>
    <row r="1655" spans="1:30" ht="20.100000000000001" customHeight="1">
      <c r="A1655" s="311"/>
      <c r="B1655" s="311"/>
      <c r="C1655" s="344"/>
      <c r="D1655" s="120" t="s">
        <v>1497</v>
      </c>
      <c r="E1655" s="344"/>
      <c r="F1655" s="313"/>
      <c r="G1655" s="314"/>
      <c r="H1655" s="313"/>
      <c r="I1655" s="314"/>
      <c r="J1655" s="313">
        <v>19</v>
      </c>
      <c r="K1655" s="314">
        <v>54.285714285714285</v>
      </c>
      <c r="L1655" s="313">
        <v>18</v>
      </c>
      <c r="M1655" s="314">
        <v>48.648648648648646</v>
      </c>
      <c r="N1655" s="315">
        <v>19</v>
      </c>
      <c r="O1655" s="316">
        <v>54.285714285714285</v>
      </c>
      <c r="P1655" s="315">
        <v>22</v>
      </c>
      <c r="Q1655" s="316">
        <v>62.857142857142854</v>
      </c>
      <c r="R1655" s="315">
        <v>21</v>
      </c>
      <c r="S1655" s="316">
        <v>56.8</v>
      </c>
      <c r="T1655" s="315"/>
      <c r="U1655" s="316"/>
      <c r="V1655" s="314"/>
      <c r="W1655" s="344"/>
      <c r="X1655" s="344"/>
      <c r="Y1655" s="344"/>
      <c r="Z1655" s="344"/>
      <c r="AA1655" s="344"/>
      <c r="AB1655" s="344"/>
      <c r="AC1655" s="344"/>
      <c r="AD1655" s="311"/>
    </row>
    <row r="1656" spans="1:30" ht="20.100000000000001" customHeight="1">
      <c r="A1656" s="311"/>
      <c r="B1656" s="311"/>
      <c r="C1656" s="344"/>
      <c r="D1656" s="120" t="s">
        <v>7841</v>
      </c>
      <c r="E1656" s="344"/>
      <c r="F1656" s="313"/>
      <c r="G1656" s="314"/>
      <c r="H1656" s="313"/>
      <c r="I1656" s="314"/>
      <c r="J1656" s="313"/>
      <c r="K1656" s="314"/>
      <c r="L1656" s="313"/>
      <c r="M1656" s="314"/>
      <c r="N1656" s="315">
        <v>1</v>
      </c>
      <c r="O1656" s="316">
        <v>2.8571428571428572</v>
      </c>
      <c r="P1656" s="315">
        <v>1</v>
      </c>
      <c r="Q1656" s="316">
        <v>2.8571428571428572</v>
      </c>
      <c r="R1656" s="315"/>
      <c r="S1656" s="316"/>
      <c r="T1656" s="315"/>
      <c r="U1656" s="316"/>
      <c r="V1656" s="314"/>
      <c r="W1656" s="344"/>
      <c r="X1656" s="344"/>
      <c r="Y1656" s="344"/>
      <c r="Z1656" s="344"/>
      <c r="AA1656" s="344"/>
      <c r="AB1656" s="344"/>
      <c r="AC1656" s="344"/>
      <c r="AD1656" s="311"/>
    </row>
    <row r="1657" spans="1:30" ht="20.100000000000001" customHeight="1">
      <c r="A1657" s="311"/>
      <c r="B1657" s="311"/>
      <c r="C1657" s="344"/>
      <c r="D1657" s="126" t="s">
        <v>7058</v>
      </c>
      <c r="E1657" s="344"/>
      <c r="F1657" s="313"/>
      <c r="G1657" s="314"/>
      <c r="H1657" s="313"/>
      <c r="I1657" s="314"/>
      <c r="J1657" s="313"/>
      <c r="K1657" s="314"/>
      <c r="L1657" s="313"/>
      <c r="M1657" s="314"/>
      <c r="N1657" s="315"/>
      <c r="O1657" s="316"/>
      <c r="P1657" s="315"/>
      <c r="Q1657" s="316"/>
      <c r="R1657" s="315">
        <v>1</v>
      </c>
      <c r="S1657" s="316">
        <v>2.7</v>
      </c>
      <c r="T1657" s="315"/>
      <c r="U1657" s="316"/>
      <c r="V1657" s="314"/>
      <c r="W1657" s="344"/>
      <c r="X1657" s="344"/>
      <c r="Y1657" s="344"/>
      <c r="Z1657" s="344"/>
      <c r="AA1657" s="344"/>
      <c r="AB1657" s="344"/>
      <c r="AC1657" s="344"/>
      <c r="AD1657" s="311"/>
    </row>
    <row r="1658" spans="1:30" ht="20.100000000000001" customHeight="1">
      <c r="A1658" s="311"/>
      <c r="B1658" s="311"/>
      <c r="C1658" s="344"/>
      <c r="D1658" s="126" t="s">
        <v>7314</v>
      </c>
      <c r="E1658" s="344"/>
      <c r="F1658" s="313"/>
      <c r="G1658" s="314"/>
      <c r="H1658" s="313"/>
      <c r="I1658" s="314"/>
      <c r="J1658" s="313"/>
      <c r="K1658" s="314"/>
      <c r="L1658" s="313"/>
      <c r="M1658" s="314"/>
      <c r="N1658" s="315"/>
      <c r="O1658" s="316"/>
      <c r="P1658" s="315"/>
      <c r="Q1658" s="316"/>
      <c r="R1658" s="315"/>
      <c r="S1658" s="316"/>
      <c r="T1658" s="315"/>
      <c r="U1658" s="316"/>
      <c r="V1658" s="314"/>
      <c r="W1658" s="344"/>
      <c r="X1658" s="344"/>
      <c r="Y1658" s="344"/>
      <c r="Z1658" s="344"/>
      <c r="AA1658" s="344"/>
      <c r="AB1658" s="344"/>
      <c r="AC1658" s="344"/>
      <c r="AD1658" s="311"/>
    </row>
    <row r="1659" spans="1:30" ht="20.100000000000001" customHeight="1">
      <c r="A1659" s="9" t="s">
        <v>6148</v>
      </c>
      <c r="B1659" s="9" t="s">
        <v>763</v>
      </c>
      <c r="C1659" s="343" t="s">
        <v>6149</v>
      </c>
      <c r="D1659" s="119"/>
      <c r="E1659" s="343"/>
      <c r="F1659" s="11"/>
      <c r="G1659" s="12"/>
      <c r="H1659" s="11"/>
      <c r="I1659" s="12"/>
      <c r="J1659" s="11"/>
      <c r="K1659" s="12"/>
      <c r="L1659" s="11"/>
      <c r="M1659" s="12"/>
      <c r="N1659" s="56">
        <v>1</v>
      </c>
      <c r="O1659" s="57">
        <v>100</v>
      </c>
      <c r="P1659" s="56">
        <v>1</v>
      </c>
      <c r="Q1659" s="57">
        <v>100</v>
      </c>
      <c r="R1659" s="56"/>
      <c r="S1659" s="57"/>
      <c r="T1659" s="56"/>
      <c r="U1659" s="57"/>
      <c r="V1659" s="12"/>
      <c r="W1659" s="343"/>
      <c r="X1659" s="343" t="s">
        <v>7406</v>
      </c>
      <c r="Y1659" s="343" t="s">
        <v>7406</v>
      </c>
      <c r="Z1659" s="343" t="s">
        <v>7406</v>
      </c>
      <c r="AA1659" s="343" t="s">
        <v>7406</v>
      </c>
      <c r="AB1659" s="343" t="s">
        <v>7406</v>
      </c>
      <c r="AC1659" s="343"/>
      <c r="AD1659" s="9"/>
    </row>
    <row r="1660" spans="1:30" ht="20.100000000000001" customHeight="1">
      <c r="A1660" s="9" t="s">
        <v>6173</v>
      </c>
      <c r="B1660" s="9" t="s">
        <v>764</v>
      </c>
      <c r="C1660" s="343" t="s">
        <v>7746</v>
      </c>
      <c r="D1660" s="125" t="s">
        <v>1498</v>
      </c>
      <c r="E1660" s="343"/>
      <c r="F1660" s="11">
        <v>7</v>
      </c>
      <c r="G1660" s="12">
        <v>0.86956521739130432</v>
      </c>
      <c r="H1660" s="11">
        <v>8</v>
      </c>
      <c r="I1660" s="12">
        <v>0.95238095238095233</v>
      </c>
      <c r="J1660" s="11">
        <v>8</v>
      </c>
      <c r="K1660" s="12">
        <v>0.91638029782359676</v>
      </c>
      <c r="L1660" s="11">
        <v>9</v>
      </c>
      <c r="M1660" s="12">
        <v>1.0465116279069768</v>
      </c>
      <c r="N1660" s="56">
        <v>7</v>
      </c>
      <c r="O1660" s="57">
        <v>0.8073817762399077</v>
      </c>
      <c r="P1660" s="56">
        <v>11</v>
      </c>
      <c r="Q1660" s="57">
        <v>1.3033175355450237</v>
      </c>
      <c r="R1660" s="56">
        <v>7</v>
      </c>
      <c r="S1660" s="57">
        <v>0.81395348837209303</v>
      </c>
      <c r="T1660" s="56"/>
      <c r="U1660" s="57"/>
      <c r="V1660" s="446" t="s">
        <v>28</v>
      </c>
      <c r="W1660" s="343" t="s">
        <v>7406</v>
      </c>
      <c r="X1660" s="343" t="s">
        <v>7406</v>
      </c>
      <c r="Y1660" s="343" t="s">
        <v>7406</v>
      </c>
      <c r="Z1660" s="343" t="s">
        <v>7406</v>
      </c>
      <c r="AA1660" s="343" t="s">
        <v>7406</v>
      </c>
      <c r="AB1660" s="343" t="s">
        <v>7406</v>
      </c>
      <c r="AC1660" s="343"/>
      <c r="AD1660" s="9"/>
    </row>
    <row r="1661" spans="1:30" ht="20.100000000000001" customHeight="1">
      <c r="A1661" s="311"/>
      <c r="B1661" s="311"/>
      <c r="C1661" s="344"/>
      <c r="D1661" s="126" t="s">
        <v>1499</v>
      </c>
      <c r="E1661" s="344"/>
      <c r="F1661" s="313">
        <v>13</v>
      </c>
      <c r="G1661" s="314">
        <v>1.6149068322981366</v>
      </c>
      <c r="H1661" s="313">
        <v>7</v>
      </c>
      <c r="I1661" s="314">
        <v>0.83333333333333337</v>
      </c>
      <c r="J1661" s="313">
        <v>11</v>
      </c>
      <c r="K1661" s="314">
        <v>1.2600229095074456</v>
      </c>
      <c r="L1661" s="313">
        <v>11</v>
      </c>
      <c r="M1661" s="314">
        <v>1.2790697674418605</v>
      </c>
      <c r="N1661" s="315">
        <v>3</v>
      </c>
      <c r="O1661" s="316">
        <v>0.34602076124567471</v>
      </c>
      <c r="P1661" s="315">
        <v>7</v>
      </c>
      <c r="Q1661" s="316">
        <v>0.82938388625592419</v>
      </c>
      <c r="R1661" s="315">
        <v>5</v>
      </c>
      <c r="S1661" s="316">
        <v>0.58139534883720934</v>
      </c>
      <c r="T1661" s="315"/>
      <c r="U1661" s="316"/>
      <c r="V1661" s="447"/>
      <c r="W1661" s="344"/>
      <c r="X1661" s="344"/>
      <c r="Y1661" s="344"/>
      <c r="Z1661" s="344"/>
      <c r="AA1661" s="344"/>
      <c r="AB1661" s="344"/>
      <c r="AC1661" s="344"/>
      <c r="AD1661" s="311"/>
    </row>
    <row r="1662" spans="1:30" ht="20.100000000000001" customHeight="1">
      <c r="A1662" s="311"/>
      <c r="B1662" s="311"/>
      <c r="C1662" s="344"/>
      <c r="D1662" s="126" t="s">
        <v>1500</v>
      </c>
      <c r="E1662" s="344"/>
      <c r="F1662" s="313">
        <v>10</v>
      </c>
      <c r="G1662" s="314">
        <v>1.2422360248447204</v>
      </c>
      <c r="H1662" s="313">
        <v>6</v>
      </c>
      <c r="I1662" s="314">
        <v>0.7142857142857143</v>
      </c>
      <c r="J1662" s="313">
        <v>11</v>
      </c>
      <c r="K1662" s="314">
        <v>1.2600229095074456</v>
      </c>
      <c r="L1662" s="313">
        <v>3</v>
      </c>
      <c r="M1662" s="314">
        <v>0.34883720930232559</v>
      </c>
      <c r="N1662" s="315">
        <v>12</v>
      </c>
      <c r="O1662" s="316">
        <v>1.3840830449826989</v>
      </c>
      <c r="P1662" s="315">
        <v>11</v>
      </c>
      <c r="Q1662" s="316">
        <v>1.3033175355450237</v>
      </c>
      <c r="R1662" s="315">
        <v>10</v>
      </c>
      <c r="S1662" s="316">
        <v>1.1627906976744187</v>
      </c>
      <c r="T1662" s="315"/>
      <c r="U1662" s="316"/>
      <c r="V1662" s="447"/>
      <c r="W1662" s="344"/>
      <c r="X1662" s="344"/>
      <c r="Y1662" s="344"/>
      <c r="Z1662" s="344"/>
      <c r="AA1662" s="344"/>
      <c r="AB1662" s="344"/>
      <c r="AC1662" s="344"/>
      <c r="AD1662" s="311"/>
    </row>
    <row r="1663" spans="1:30" ht="36">
      <c r="A1663" s="311"/>
      <c r="B1663" s="311"/>
      <c r="C1663" s="344"/>
      <c r="D1663" s="126" t="s">
        <v>7842</v>
      </c>
      <c r="E1663" s="344"/>
      <c r="F1663" s="313">
        <v>3</v>
      </c>
      <c r="G1663" s="314">
        <v>0.37267080745341613</v>
      </c>
      <c r="H1663" s="313">
        <v>4</v>
      </c>
      <c r="I1663" s="314">
        <v>0.47619047619047616</v>
      </c>
      <c r="J1663" s="313">
        <v>4</v>
      </c>
      <c r="K1663" s="314">
        <v>0.45819014891179838</v>
      </c>
      <c r="L1663" s="313">
        <v>2</v>
      </c>
      <c r="M1663" s="314">
        <v>0.23255813953488372</v>
      </c>
      <c r="N1663" s="315">
        <v>4</v>
      </c>
      <c r="O1663" s="316">
        <v>0.46136101499423299</v>
      </c>
      <c r="P1663" s="315">
        <v>5</v>
      </c>
      <c r="Q1663" s="316">
        <v>0.59241706161137442</v>
      </c>
      <c r="R1663" s="315">
        <v>2</v>
      </c>
      <c r="S1663" s="316">
        <v>0.23255813953488372</v>
      </c>
      <c r="T1663" s="315"/>
      <c r="U1663" s="316"/>
      <c r="V1663" s="447"/>
      <c r="W1663" s="344"/>
      <c r="X1663" s="344"/>
      <c r="Y1663" s="344"/>
      <c r="Z1663" s="344"/>
      <c r="AA1663" s="344"/>
      <c r="AB1663" s="344"/>
      <c r="AC1663" s="344"/>
      <c r="AD1663" s="311"/>
    </row>
    <row r="1664" spans="1:30" ht="20.100000000000001" customHeight="1">
      <c r="A1664" s="311"/>
      <c r="B1664" s="311"/>
      <c r="C1664" s="344"/>
      <c r="D1664" s="126" t="s">
        <v>1501</v>
      </c>
      <c r="E1664" s="344"/>
      <c r="F1664" s="313">
        <v>3</v>
      </c>
      <c r="G1664" s="314">
        <v>0.37267080745341613</v>
      </c>
      <c r="H1664" s="313">
        <v>7</v>
      </c>
      <c r="I1664" s="314">
        <v>0.83333333333333337</v>
      </c>
      <c r="J1664" s="313">
        <v>5</v>
      </c>
      <c r="K1664" s="314">
        <v>0.57273768613974796</v>
      </c>
      <c r="L1664" s="313">
        <v>5</v>
      </c>
      <c r="M1664" s="314">
        <v>0.58139534883720934</v>
      </c>
      <c r="N1664" s="315">
        <v>5</v>
      </c>
      <c r="O1664" s="316">
        <v>0.57670126874279126</v>
      </c>
      <c r="P1664" s="315">
        <v>5</v>
      </c>
      <c r="Q1664" s="316">
        <v>0.59241706161137442</v>
      </c>
      <c r="R1664" s="315">
        <v>5</v>
      </c>
      <c r="S1664" s="316">
        <v>0.58139534883720934</v>
      </c>
      <c r="T1664" s="315"/>
      <c r="U1664" s="316"/>
      <c r="V1664" s="447"/>
      <c r="W1664" s="344"/>
      <c r="X1664" s="344"/>
      <c r="Y1664" s="344"/>
      <c r="Z1664" s="344"/>
      <c r="AA1664" s="344"/>
      <c r="AB1664" s="344"/>
      <c r="AC1664" s="344"/>
      <c r="AD1664" s="311"/>
    </row>
    <row r="1665" spans="1:30" ht="20.100000000000001" customHeight="1">
      <c r="A1665" s="311"/>
      <c r="B1665" s="311"/>
      <c r="C1665" s="344"/>
      <c r="D1665" s="126" t="s">
        <v>1502</v>
      </c>
      <c r="E1665" s="344"/>
      <c r="F1665" s="313">
        <v>2</v>
      </c>
      <c r="G1665" s="314">
        <v>0.2484472049689441</v>
      </c>
      <c r="H1665" s="313">
        <v>3</v>
      </c>
      <c r="I1665" s="314">
        <v>0.35714285714285715</v>
      </c>
      <c r="J1665" s="313"/>
      <c r="K1665" s="314"/>
      <c r="L1665" s="313">
        <v>2</v>
      </c>
      <c r="M1665" s="314">
        <v>0.23255813953488372</v>
      </c>
      <c r="N1665" s="315">
        <v>1</v>
      </c>
      <c r="O1665" s="316">
        <v>0.11534025374855825</v>
      </c>
      <c r="P1665" s="315">
        <v>3</v>
      </c>
      <c r="Q1665" s="316">
        <v>0.35545023696682465</v>
      </c>
      <c r="R1665" s="315">
        <v>2</v>
      </c>
      <c r="S1665" s="316">
        <v>0.23255813953488372</v>
      </c>
      <c r="T1665" s="315"/>
      <c r="U1665" s="316"/>
      <c r="V1665" s="447"/>
      <c r="W1665" s="344"/>
      <c r="X1665" s="344"/>
      <c r="Y1665" s="344"/>
      <c r="Z1665" s="344"/>
      <c r="AA1665" s="344"/>
      <c r="AB1665" s="344"/>
      <c r="AC1665" s="344"/>
      <c r="AD1665" s="311"/>
    </row>
    <row r="1666" spans="1:30" ht="20.100000000000001" customHeight="1">
      <c r="A1666" s="311"/>
      <c r="B1666" s="311"/>
      <c r="C1666" s="344"/>
      <c r="D1666" s="126" t="s">
        <v>1503</v>
      </c>
      <c r="E1666" s="344"/>
      <c r="F1666" s="313"/>
      <c r="G1666" s="314"/>
      <c r="H1666" s="313">
        <v>2</v>
      </c>
      <c r="I1666" s="314">
        <v>0.23809523809523808</v>
      </c>
      <c r="J1666" s="313">
        <v>1</v>
      </c>
      <c r="K1666" s="314">
        <v>0.11454753722794959</v>
      </c>
      <c r="L1666" s="313"/>
      <c r="M1666" s="314"/>
      <c r="N1666" s="315">
        <v>3</v>
      </c>
      <c r="O1666" s="316">
        <v>0.34602076124567471</v>
      </c>
      <c r="P1666" s="315">
        <v>2</v>
      </c>
      <c r="Q1666" s="316">
        <v>0.23696682464454977</v>
      </c>
      <c r="R1666" s="315"/>
      <c r="S1666" s="316"/>
      <c r="T1666" s="315"/>
      <c r="U1666" s="316"/>
      <c r="V1666" s="447"/>
      <c r="W1666" s="344"/>
      <c r="X1666" s="344"/>
      <c r="Y1666" s="344"/>
      <c r="Z1666" s="344"/>
      <c r="AA1666" s="344"/>
      <c r="AB1666" s="344"/>
      <c r="AC1666" s="344"/>
      <c r="AD1666" s="311"/>
    </row>
    <row r="1667" spans="1:30" ht="20.100000000000001" customHeight="1">
      <c r="A1667" s="311"/>
      <c r="B1667" s="311"/>
      <c r="C1667" s="344"/>
      <c r="D1667" s="126" t="s">
        <v>1504</v>
      </c>
      <c r="E1667" s="344"/>
      <c r="F1667" s="313">
        <v>1</v>
      </c>
      <c r="G1667" s="314">
        <v>0.12422360248447205</v>
      </c>
      <c r="H1667" s="313">
        <v>1</v>
      </c>
      <c r="I1667" s="314">
        <v>0.11904761904761904</v>
      </c>
      <c r="J1667" s="313">
        <v>3</v>
      </c>
      <c r="K1667" s="314">
        <v>0.3436426116838488</v>
      </c>
      <c r="L1667" s="313">
        <v>2</v>
      </c>
      <c r="M1667" s="314">
        <v>0.23255813953488372</v>
      </c>
      <c r="N1667" s="315">
        <v>4</v>
      </c>
      <c r="O1667" s="316">
        <v>0.46136101499423299</v>
      </c>
      <c r="P1667" s="315">
        <v>3</v>
      </c>
      <c r="Q1667" s="316">
        <v>0.35545023696682465</v>
      </c>
      <c r="R1667" s="315">
        <v>3</v>
      </c>
      <c r="S1667" s="316">
        <v>0.34883720930232559</v>
      </c>
      <c r="T1667" s="315"/>
      <c r="U1667" s="316"/>
      <c r="V1667" s="447"/>
      <c r="W1667" s="344"/>
      <c r="X1667" s="344"/>
      <c r="Y1667" s="344"/>
      <c r="Z1667" s="344"/>
      <c r="AA1667" s="344"/>
      <c r="AB1667" s="344"/>
      <c r="AC1667" s="344"/>
      <c r="AD1667" s="311"/>
    </row>
    <row r="1668" spans="1:30" ht="20.100000000000001" customHeight="1">
      <c r="A1668" s="311"/>
      <c r="B1668" s="311"/>
      <c r="C1668" s="344"/>
      <c r="D1668" s="126" t="s">
        <v>1505</v>
      </c>
      <c r="E1668" s="344"/>
      <c r="F1668" s="313">
        <v>1</v>
      </c>
      <c r="G1668" s="314">
        <v>0.12422360248447205</v>
      </c>
      <c r="H1668" s="313">
        <v>6</v>
      </c>
      <c r="I1668" s="314">
        <v>0.7142857142857143</v>
      </c>
      <c r="J1668" s="313"/>
      <c r="K1668" s="314"/>
      <c r="L1668" s="313"/>
      <c r="M1668" s="314"/>
      <c r="N1668" s="315">
        <v>2</v>
      </c>
      <c r="O1668" s="316">
        <v>0.23068050749711649</v>
      </c>
      <c r="P1668" s="315">
        <v>1</v>
      </c>
      <c r="Q1668" s="316">
        <v>0.11848341232227488</v>
      </c>
      <c r="R1668" s="315">
        <v>2</v>
      </c>
      <c r="S1668" s="316">
        <v>0.23255813953488372</v>
      </c>
      <c r="T1668" s="315"/>
      <c r="U1668" s="316"/>
      <c r="V1668" s="447"/>
      <c r="W1668" s="344"/>
      <c r="X1668" s="344"/>
      <c r="Y1668" s="344"/>
      <c r="Z1668" s="344"/>
      <c r="AA1668" s="344"/>
      <c r="AB1668" s="344"/>
      <c r="AC1668" s="344"/>
      <c r="AD1668" s="311"/>
    </row>
    <row r="1669" spans="1:30" ht="36">
      <c r="A1669" s="311"/>
      <c r="B1669" s="311"/>
      <c r="C1669" s="344"/>
      <c r="D1669" s="126" t="s">
        <v>7843</v>
      </c>
      <c r="E1669" s="344"/>
      <c r="F1669" s="313">
        <v>1</v>
      </c>
      <c r="G1669" s="314">
        <v>0.12422360248447205</v>
      </c>
      <c r="H1669" s="313"/>
      <c r="I1669" s="314"/>
      <c r="J1669" s="313">
        <v>1</v>
      </c>
      <c r="K1669" s="314">
        <v>0.11454753722794959</v>
      </c>
      <c r="L1669" s="313">
        <v>1</v>
      </c>
      <c r="M1669" s="314">
        <v>0.11627906976744186</v>
      </c>
      <c r="N1669" s="315">
        <v>1</v>
      </c>
      <c r="O1669" s="316">
        <v>0.11534025374855825</v>
      </c>
      <c r="P1669" s="315">
        <v>2</v>
      </c>
      <c r="Q1669" s="316">
        <v>0.23696682464454977</v>
      </c>
      <c r="R1669" s="315">
        <v>4</v>
      </c>
      <c r="S1669" s="316">
        <v>0.46511627906976744</v>
      </c>
      <c r="T1669" s="315"/>
      <c r="U1669" s="316"/>
      <c r="V1669" s="447"/>
      <c r="W1669" s="344"/>
      <c r="X1669" s="344"/>
      <c r="Y1669" s="344"/>
      <c r="Z1669" s="344"/>
      <c r="AA1669" s="344"/>
      <c r="AB1669" s="344"/>
      <c r="AC1669" s="344"/>
      <c r="AD1669" s="311"/>
    </row>
    <row r="1670" spans="1:30" ht="20.100000000000001" customHeight="1">
      <c r="A1670" s="311"/>
      <c r="B1670" s="311"/>
      <c r="C1670" s="344"/>
      <c r="D1670" s="126" t="s">
        <v>1958</v>
      </c>
      <c r="E1670" s="344"/>
      <c r="F1670" s="313">
        <v>1</v>
      </c>
      <c r="G1670" s="314">
        <v>0.12422360248447205</v>
      </c>
      <c r="H1670" s="313">
        <v>1</v>
      </c>
      <c r="I1670" s="314">
        <v>0.11904761904761904</v>
      </c>
      <c r="J1670" s="313">
        <v>3</v>
      </c>
      <c r="K1670" s="314">
        <v>0.3436426116838488</v>
      </c>
      <c r="L1670" s="313">
        <v>1</v>
      </c>
      <c r="M1670" s="314">
        <v>0.11627906976744186</v>
      </c>
      <c r="N1670" s="315">
        <v>8</v>
      </c>
      <c r="O1670" s="316">
        <v>0.92272202998846597</v>
      </c>
      <c r="P1670" s="315">
        <v>7</v>
      </c>
      <c r="Q1670" s="316">
        <v>0.82938388625592419</v>
      </c>
      <c r="R1670" s="315">
        <v>6</v>
      </c>
      <c r="S1670" s="316">
        <v>0.69767441860465118</v>
      </c>
      <c r="T1670" s="315"/>
      <c r="U1670" s="316"/>
      <c r="V1670" s="447"/>
      <c r="W1670" s="344"/>
      <c r="X1670" s="344"/>
      <c r="Y1670" s="344"/>
      <c r="Z1670" s="344"/>
      <c r="AA1670" s="344"/>
      <c r="AB1670" s="344"/>
      <c r="AC1670" s="344"/>
      <c r="AD1670" s="311"/>
    </row>
    <row r="1671" spans="1:30" ht="20.100000000000001" customHeight="1">
      <c r="A1671" s="311"/>
      <c r="B1671" s="311"/>
      <c r="C1671" s="344"/>
      <c r="D1671" s="126" t="s">
        <v>1527</v>
      </c>
      <c r="E1671" s="344"/>
      <c r="F1671" s="313">
        <v>763</v>
      </c>
      <c r="G1671" s="314">
        <v>94.782608695652172</v>
      </c>
      <c r="H1671" s="313">
        <v>795</v>
      </c>
      <c r="I1671" s="314">
        <v>94.642857142857139</v>
      </c>
      <c r="J1671" s="313">
        <v>826</v>
      </c>
      <c r="K1671" s="314">
        <v>94.616265750286374</v>
      </c>
      <c r="L1671" s="313">
        <v>824</v>
      </c>
      <c r="M1671" s="314">
        <v>95.813953488372093</v>
      </c>
      <c r="N1671" s="315">
        <v>817</v>
      </c>
      <c r="O1671" s="316">
        <v>94.232987312572092</v>
      </c>
      <c r="P1671" s="315">
        <v>787</v>
      </c>
      <c r="Q1671" s="316">
        <v>93.246445497630333</v>
      </c>
      <c r="R1671" s="315">
        <v>814</v>
      </c>
      <c r="S1671" s="316">
        <v>94.651162790697668</v>
      </c>
      <c r="T1671" s="315"/>
      <c r="U1671" s="316"/>
      <c r="V1671" s="447"/>
      <c r="W1671" s="344"/>
      <c r="X1671" s="344"/>
      <c r="Y1671" s="344"/>
      <c r="Z1671" s="344"/>
      <c r="AA1671" s="344"/>
      <c r="AB1671" s="344"/>
      <c r="AC1671" s="344"/>
      <c r="AD1671" s="311"/>
    </row>
    <row r="1672" spans="1:30" ht="20.100000000000001" customHeight="1">
      <c r="A1672" s="9" t="s">
        <v>6150</v>
      </c>
      <c r="B1672" s="9" t="s">
        <v>765</v>
      </c>
      <c r="C1672" s="343" t="s">
        <v>6151</v>
      </c>
      <c r="D1672" s="9"/>
      <c r="E1672" s="343"/>
      <c r="F1672" s="11">
        <v>1</v>
      </c>
      <c r="G1672" s="12">
        <v>100</v>
      </c>
      <c r="H1672" s="11">
        <v>1</v>
      </c>
      <c r="I1672" s="12">
        <v>100</v>
      </c>
      <c r="J1672" s="11">
        <v>3</v>
      </c>
      <c r="K1672" s="12">
        <v>100</v>
      </c>
      <c r="L1672" s="11">
        <v>1</v>
      </c>
      <c r="M1672" s="12">
        <v>100</v>
      </c>
      <c r="N1672" s="56">
        <v>8</v>
      </c>
      <c r="O1672" s="57">
        <v>100</v>
      </c>
      <c r="P1672" s="56">
        <v>7</v>
      </c>
      <c r="Q1672" s="57">
        <v>100</v>
      </c>
      <c r="R1672" s="56">
        <v>6</v>
      </c>
      <c r="S1672" s="57">
        <v>100</v>
      </c>
      <c r="T1672" s="56"/>
      <c r="U1672" s="57"/>
      <c r="V1672" s="446" t="s">
        <v>28</v>
      </c>
      <c r="W1672" s="343" t="s">
        <v>7406</v>
      </c>
      <c r="X1672" s="343" t="s">
        <v>7406</v>
      </c>
      <c r="Y1672" s="343" t="s">
        <v>7406</v>
      </c>
      <c r="Z1672" s="343" t="s">
        <v>7406</v>
      </c>
      <c r="AA1672" s="343" t="s">
        <v>7406</v>
      </c>
      <c r="AB1672" s="343" t="s">
        <v>7406</v>
      </c>
      <c r="AC1672" s="343"/>
      <c r="AD1672" s="9"/>
    </row>
    <row r="1673" spans="1:30" ht="20.100000000000001" customHeight="1">
      <c r="A1673" s="9" t="s">
        <v>6152</v>
      </c>
      <c r="B1673" s="9" t="s">
        <v>766</v>
      </c>
      <c r="C1673" s="343" t="s">
        <v>7746</v>
      </c>
      <c r="D1673" s="125" t="s">
        <v>1498</v>
      </c>
      <c r="E1673" s="343"/>
      <c r="F1673" s="11">
        <v>3</v>
      </c>
      <c r="G1673" s="12">
        <v>7.1428571428571432</v>
      </c>
      <c r="H1673" s="11">
        <v>1</v>
      </c>
      <c r="I1673" s="12">
        <v>2.2222222222222223</v>
      </c>
      <c r="J1673" s="11">
        <v>1</v>
      </c>
      <c r="K1673" s="12">
        <v>2.0833333333333335</v>
      </c>
      <c r="L1673" s="11"/>
      <c r="M1673" s="12"/>
      <c r="N1673" s="56">
        <v>1</v>
      </c>
      <c r="O1673" s="57">
        <v>2</v>
      </c>
      <c r="P1673" s="56"/>
      <c r="Q1673" s="57"/>
      <c r="R1673" s="56"/>
      <c r="S1673" s="57"/>
      <c r="T1673" s="56"/>
      <c r="U1673" s="57"/>
      <c r="V1673" s="446" t="s">
        <v>28</v>
      </c>
      <c r="W1673" s="343" t="s">
        <v>7406</v>
      </c>
      <c r="X1673" s="343" t="s">
        <v>7406</v>
      </c>
      <c r="Y1673" s="343" t="s">
        <v>7406</v>
      </c>
      <c r="Z1673" s="343" t="s">
        <v>7406</v>
      </c>
      <c r="AA1673" s="343" t="s">
        <v>7406</v>
      </c>
      <c r="AB1673" s="343" t="s">
        <v>7406</v>
      </c>
      <c r="AC1673" s="343"/>
      <c r="AD1673" s="9"/>
    </row>
    <row r="1674" spans="1:30" ht="20.100000000000001" customHeight="1">
      <c r="A1674" s="311"/>
      <c r="B1674" s="311"/>
      <c r="C1674" s="344" t="s">
        <v>7844</v>
      </c>
      <c r="D1674" s="126" t="s">
        <v>1499</v>
      </c>
      <c r="E1674" s="344"/>
      <c r="F1674" s="313">
        <v>4</v>
      </c>
      <c r="G1674" s="314">
        <v>9.5238095238095237</v>
      </c>
      <c r="H1674" s="313">
        <v>1</v>
      </c>
      <c r="I1674" s="314">
        <v>2.2222222222222223</v>
      </c>
      <c r="J1674" s="313">
        <v>2</v>
      </c>
      <c r="K1674" s="314">
        <v>4.166666666666667</v>
      </c>
      <c r="L1674" s="313">
        <v>1</v>
      </c>
      <c r="M1674" s="314">
        <v>2.7777777777777777</v>
      </c>
      <c r="N1674" s="315">
        <v>1</v>
      </c>
      <c r="O1674" s="316">
        <v>2</v>
      </c>
      <c r="P1674" s="315">
        <v>2</v>
      </c>
      <c r="Q1674" s="316">
        <v>3.5087719298245612</v>
      </c>
      <c r="R1674" s="315">
        <v>2</v>
      </c>
      <c r="S1674" s="316">
        <v>4.3478260869565215</v>
      </c>
      <c r="T1674" s="315"/>
      <c r="U1674" s="316"/>
      <c r="V1674" s="447"/>
      <c r="W1674" s="344"/>
      <c r="X1674" s="344"/>
      <c r="Y1674" s="344"/>
      <c r="Z1674" s="344"/>
      <c r="AA1674" s="344"/>
      <c r="AB1674" s="344"/>
      <c r="AC1674" s="344"/>
      <c r="AD1674" s="311"/>
    </row>
    <row r="1675" spans="1:30" ht="20.100000000000001" customHeight="1">
      <c r="A1675" s="311"/>
      <c r="B1675" s="311"/>
      <c r="C1675" s="344"/>
      <c r="D1675" s="126" t="s">
        <v>1500</v>
      </c>
      <c r="E1675" s="344"/>
      <c r="F1675" s="313">
        <v>1</v>
      </c>
      <c r="G1675" s="314">
        <v>2.3809523809523809</v>
      </c>
      <c r="H1675" s="313">
        <v>2</v>
      </c>
      <c r="I1675" s="314">
        <v>4.4444444444444446</v>
      </c>
      <c r="J1675" s="313">
        <v>1</v>
      </c>
      <c r="K1675" s="314">
        <v>2.0833333333333335</v>
      </c>
      <c r="L1675" s="313"/>
      <c r="M1675" s="314"/>
      <c r="N1675" s="315">
        <v>1</v>
      </c>
      <c r="O1675" s="316">
        <v>2</v>
      </c>
      <c r="P1675" s="315"/>
      <c r="Q1675" s="316"/>
      <c r="R1675" s="315">
        <v>1</v>
      </c>
      <c r="S1675" s="316">
        <v>2.1739130434782608</v>
      </c>
      <c r="T1675" s="315"/>
      <c r="U1675" s="316"/>
      <c r="V1675" s="447"/>
      <c r="W1675" s="344"/>
      <c r="X1675" s="344"/>
      <c r="Y1675" s="344"/>
      <c r="Z1675" s="344"/>
      <c r="AA1675" s="344"/>
      <c r="AB1675" s="344"/>
      <c r="AC1675" s="344"/>
      <c r="AD1675" s="311"/>
    </row>
    <row r="1676" spans="1:30" ht="36">
      <c r="A1676" s="311"/>
      <c r="B1676" s="311"/>
      <c r="C1676" s="344"/>
      <c r="D1676" s="126" t="s">
        <v>7842</v>
      </c>
      <c r="E1676" s="344"/>
      <c r="F1676" s="313"/>
      <c r="G1676" s="314"/>
      <c r="H1676" s="313"/>
      <c r="I1676" s="314"/>
      <c r="J1676" s="313"/>
      <c r="K1676" s="314"/>
      <c r="L1676" s="313">
        <v>2</v>
      </c>
      <c r="M1676" s="314">
        <v>5.5555555555555554</v>
      </c>
      <c r="N1676" s="315"/>
      <c r="O1676" s="316"/>
      <c r="P1676" s="315"/>
      <c r="Q1676" s="316"/>
      <c r="R1676" s="315"/>
      <c r="S1676" s="316"/>
      <c r="T1676" s="315"/>
      <c r="U1676" s="316"/>
      <c r="V1676" s="447"/>
      <c r="W1676" s="344"/>
      <c r="X1676" s="344"/>
      <c r="Y1676" s="344"/>
      <c r="Z1676" s="344"/>
      <c r="AA1676" s="344"/>
      <c r="AB1676" s="344"/>
      <c r="AC1676" s="344"/>
      <c r="AD1676" s="311"/>
    </row>
    <row r="1677" spans="1:30" ht="20.100000000000001" customHeight="1">
      <c r="A1677" s="311"/>
      <c r="B1677" s="311"/>
      <c r="C1677" s="344"/>
      <c r="D1677" s="126" t="s">
        <v>1501</v>
      </c>
      <c r="E1677" s="344"/>
      <c r="F1677" s="313"/>
      <c r="G1677" s="314"/>
      <c r="H1677" s="313"/>
      <c r="I1677" s="314"/>
      <c r="J1677" s="313">
        <v>1</v>
      </c>
      <c r="K1677" s="314">
        <v>2.0833333333333335</v>
      </c>
      <c r="L1677" s="313"/>
      <c r="M1677" s="314"/>
      <c r="N1677" s="315">
        <v>3</v>
      </c>
      <c r="O1677" s="316">
        <v>6</v>
      </c>
      <c r="P1677" s="315">
        <v>1</v>
      </c>
      <c r="Q1677" s="316">
        <v>1.7543859649122806</v>
      </c>
      <c r="R1677" s="315"/>
      <c r="S1677" s="316"/>
      <c r="T1677" s="315"/>
      <c r="U1677" s="316"/>
      <c r="V1677" s="447"/>
      <c r="W1677" s="344"/>
      <c r="X1677" s="344"/>
      <c r="Y1677" s="344"/>
      <c r="Z1677" s="344"/>
      <c r="AA1677" s="344"/>
      <c r="AB1677" s="344"/>
      <c r="AC1677" s="344"/>
      <c r="AD1677" s="311"/>
    </row>
    <row r="1678" spans="1:30" ht="20.100000000000001" customHeight="1">
      <c r="A1678" s="311"/>
      <c r="B1678" s="311"/>
      <c r="C1678" s="344"/>
      <c r="D1678" s="126" t="s">
        <v>1502</v>
      </c>
      <c r="E1678" s="344"/>
      <c r="F1678" s="313">
        <v>1</v>
      </c>
      <c r="G1678" s="314">
        <v>2.3809523809523809</v>
      </c>
      <c r="H1678" s="313">
        <v>1</v>
      </c>
      <c r="I1678" s="314">
        <v>2.2222222222222223</v>
      </c>
      <c r="J1678" s="313"/>
      <c r="K1678" s="314"/>
      <c r="L1678" s="313"/>
      <c r="M1678" s="314"/>
      <c r="N1678" s="315"/>
      <c r="O1678" s="316"/>
      <c r="P1678" s="315"/>
      <c r="Q1678" s="316"/>
      <c r="R1678" s="315">
        <v>1</v>
      </c>
      <c r="S1678" s="316">
        <v>2.1739130434782608</v>
      </c>
      <c r="T1678" s="315"/>
      <c r="U1678" s="316"/>
      <c r="V1678" s="447"/>
      <c r="W1678" s="344"/>
      <c r="X1678" s="344"/>
      <c r="Y1678" s="344"/>
      <c r="Z1678" s="344"/>
      <c r="AA1678" s="344"/>
      <c r="AB1678" s="344"/>
      <c r="AC1678" s="344"/>
      <c r="AD1678" s="311"/>
    </row>
    <row r="1679" spans="1:30" ht="20.100000000000001" customHeight="1">
      <c r="A1679" s="311"/>
      <c r="B1679" s="311"/>
      <c r="C1679" s="344"/>
      <c r="D1679" s="126" t="s">
        <v>1503</v>
      </c>
      <c r="E1679" s="344"/>
      <c r="F1679" s="313">
        <v>1</v>
      </c>
      <c r="G1679" s="314">
        <v>2.3809523809523809</v>
      </c>
      <c r="H1679" s="313">
        <v>1</v>
      </c>
      <c r="I1679" s="314">
        <v>2.2222222222222223</v>
      </c>
      <c r="J1679" s="313">
        <v>2</v>
      </c>
      <c r="K1679" s="314">
        <v>4.166666666666667</v>
      </c>
      <c r="L1679" s="313">
        <v>1</v>
      </c>
      <c r="M1679" s="314">
        <v>2.7777777777777777</v>
      </c>
      <c r="N1679" s="315"/>
      <c r="O1679" s="316"/>
      <c r="P1679" s="315"/>
      <c r="Q1679" s="316"/>
      <c r="R1679" s="315">
        <v>3</v>
      </c>
      <c r="S1679" s="316">
        <v>6.5217391304347823</v>
      </c>
      <c r="T1679" s="315"/>
      <c r="U1679" s="316"/>
      <c r="V1679" s="447"/>
      <c r="W1679" s="344"/>
      <c r="X1679" s="344"/>
      <c r="Y1679" s="344"/>
      <c r="Z1679" s="344"/>
      <c r="AA1679" s="344"/>
      <c r="AB1679" s="344"/>
      <c r="AC1679" s="344"/>
      <c r="AD1679" s="311"/>
    </row>
    <row r="1680" spans="1:30" ht="20.100000000000001" customHeight="1">
      <c r="A1680" s="311"/>
      <c r="B1680" s="311"/>
      <c r="C1680" s="344"/>
      <c r="D1680" s="126" t="s">
        <v>1504</v>
      </c>
      <c r="E1680" s="344"/>
      <c r="F1680" s="313"/>
      <c r="G1680" s="314"/>
      <c r="H1680" s="313"/>
      <c r="I1680" s="314"/>
      <c r="J1680" s="313"/>
      <c r="K1680" s="314"/>
      <c r="L1680" s="313"/>
      <c r="M1680" s="314"/>
      <c r="N1680" s="315">
        <v>2</v>
      </c>
      <c r="O1680" s="316">
        <v>4</v>
      </c>
      <c r="P1680" s="315">
        <v>1</v>
      </c>
      <c r="Q1680" s="316">
        <v>1.7543859649122806</v>
      </c>
      <c r="R1680" s="315"/>
      <c r="S1680" s="316"/>
      <c r="T1680" s="315"/>
      <c r="U1680" s="316"/>
      <c r="V1680" s="447"/>
      <c r="W1680" s="344"/>
      <c r="X1680" s="344"/>
      <c r="Y1680" s="344"/>
      <c r="Z1680" s="344"/>
      <c r="AA1680" s="344"/>
      <c r="AB1680" s="344"/>
      <c r="AC1680" s="344"/>
      <c r="AD1680" s="311"/>
    </row>
    <row r="1681" spans="1:30" ht="20.100000000000001" customHeight="1">
      <c r="A1681" s="311"/>
      <c r="B1681" s="311"/>
      <c r="C1681" s="344"/>
      <c r="D1681" s="126" t="s">
        <v>1505</v>
      </c>
      <c r="E1681" s="344"/>
      <c r="F1681" s="313"/>
      <c r="G1681" s="314"/>
      <c r="H1681" s="313">
        <v>1</v>
      </c>
      <c r="I1681" s="314">
        <v>2.2222222222222223</v>
      </c>
      <c r="J1681" s="313">
        <v>1</v>
      </c>
      <c r="K1681" s="314">
        <v>2.0833333333333335</v>
      </c>
      <c r="L1681" s="313">
        <v>1</v>
      </c>
      <c r="M1681" s="314">
        <v>2.7777777777777777</v>
      </c>
      <c r="N1681" s="315">
        <v>1</v>
      </c>
      <c r="O1681" s="316">
        <v>2</v>
      </c>
      <c r="P1681" s="315"/>
      <c r="Q1681" s="316"/>
      <c r="R1681" s="315"/>
      <c r="S1681" s="316"/>
      <c r="T1681" s="315"/>
      <c r="U1681" s="316"/>
      <c r="V1681" s="447"/>
      <c r="W1681" s="344"/>
      <c r="X1681" s="344"/>
      <c r="Y1681" s="344"/>
      <c r="Z1681" s="344"/>
      <c r="AA1681" s="344"/>
      <c r="AB1681" s="344"/>
      <c r="AC1681" s="344"/>
      <c r="AD1681" s="311"/>
    </row>
    <row r="1682" spans="1:30" ht="36">
      <c r="A1682" s="311"/>
      <c r="B1682" s="311"/>
      <c r="C1682" s="344"/>
      <c r="D1682" s="126" t="s">
        <v>7843</v>
      </c>
      <c r="E1682" s="344"/>
      <c r="F1682" s="313">
        <v>1</v>
      </c>
      <c r="G1682" s="314">
        <v>2.3809523809523809</v>
      </c>
      <c r="H1682" s="313"/>
      <c r="I1682" s="314"/>
      <c r="J1682" s="313">
        <v>1</v>
      </c>
      <c r="K1682" s="314">
        <v>2.0833333333333335</v>
      </c>
      <c r="L1682" s="313"/>
      <c r="M1682" s="314"/>
      <c r="N1682" s="315"/>
      <c r="O1682" s="316"/>
      <c r="P1682" s="315"/>
      <c r="Q1682" s="316"/>
      <c r="R1682" s="315"/>
      <c r="S1682" s="316"/>
      <c r="T1682" s="315"/>
      <c r="U1682" s="316"/>
      <c r="V1682" s="447"/>
      <c r="W1682" s="344"/>
      <c r="X1682" s="344"/>
      <c r="Y1682" s="344"/>
      <c r="Z1682" s="344"/>
      <c r="AA1682" s="344"/>
      <c r="AB1682" s="344"/>
      <c r="AC1682" s="344"/>
      <c r="AD1682" s="311"/>
    </row>
    <row r="1683" spans="1:30" ht="20.100000000000001" customHeight="1">
      <c r="A1683" s="311"/>
      <c r="B1683" s="311"/>
      <c r="C1683" s="344"/>
      <c r="D1683" s="126" t="s">
        <v>1958</v>
      </c>
      <c r="E1683" s="344"/>
      <c r="F1683" s="313"/>
      <c r="G1683" s="314"/>
      <c r="H1683" s="313">
        <v>1</v>
      </c>
      <c r="I1683" s="314">
        <v>2.2222222222222223</v>
      </c>
      <c r="J1683" s="313"/>
      <c r="K1683" s="314"/>
      <c r="L1683" s="313"/>
      <c r="M1683" s="314"/>
      <c r="N1683" s="315">
        <v>2</v>
      </c>
      <c r="O1683" s="316">
        <v>4</v>
      </c>
      <c r="P1683" s="315"/>
      <c r="Q1683" s="316"/>
      <c r="R1683" s="315">
        <v>1</v>
      </c>
      <c r="S1683" s="316">
        <v>2.1739130434782608</v>
      </c>
      <c r="T1683" s="315"/>
      <c r="U1683" s="316"/>
      <c r="V1683" s="447"/>
      <c r="W1683" s="344"/>
      <c r="X1683" s="344"/>
      <c r="Y1683" s="344"/>
      <c r="Z1683" s="344"/>
      <c r="AA1683" s="344"/>
      <c r="AB1683" s="344"/>
      <c r="AC1683" s="344"/>
      <c r="AD1683" s="311"/>
    </row>
    <row r="1684" spans="1:30" ht="20.100000000000001" customHeight="1">
      <c r="A1684" s="311"/>
      <c r="B1684" s="311"/>
      <c r="C1684" s="344"/>
      <c r="D1684" s="126" t="s">
        <v>1527</v>
      </c>
      <c r="E1684" s="344"/>
      <c r="F1684" s="313">
        <v>31</v>
      </c>
      <c r="G1684" s="314">
        <v>73.80952380952381</v>
      </c>
      <c r="H1684" s="313">
        <v>37</v>
      </c>
      <c r="I1684" s="314">
        <v>82.222222222222229</v>
      </c>
      <c r="J1684" s="313">
        <v>39</v>
      </c>
      <c r="K1684" s="314">
        <v>81.25</v>
      </c>
      <c r="L1684" s="313">
        <v>31</v>
      </c>
      <c r="M1684" s="314">
        <v>86.111111111111114</v>
      </c>
      <c r="N1684" s="315">
        <v>39</v>
      </c>
      <c r="O1684" s="316">
        <v>78</v>
      </c>
      <c r="P1684" s="315">
        <v>53</v>
      </c>
      <c r="Q1684" s="316">
        <v>92.982456140350877</v>
      </c>
      <c r="R1684" s="315">
        <v>38</v>
      </c>
      <c r="S1684" s="316">
        <v>82.608695652173907</v>
      </c>
      <c r="T1684" s="315"/>
      <c r="U1684" s="316"/>
      <c r="V1684" s="447"/>
      <c r="W1684" s="344"/>
      <c r="X1684" s="344"/>
      <c r="Y1684" s="344"/>
      <c r="Z1684" s="344"/>
      <c r="AA1684" s="344"/>
      <c r="AB1684" s="344"/>
      <c r="AC1684" s="344"/>
      <c r="AD1684" s="311"/>
    </row>
    <row r="1685" spans="1:30" ht="20.100000000000001" customHeight="1">
      <c r="A1685" s="9" t="s">
        <v>6153</v>
      </c>
      <c r="B1685" s="9" t="s">
        <v>767</v>
      </c>
      <c r="C1685" s="343" t="s">
        <v>6154</v>
      </c>
      <c r="D1685" s="9"/>
      <c r="E1685" s="343"/>
      <c r="F1685" s="11"/>
      <c r="G1685" s="12"/>
      <c r="H1685" s="11">
        <v>1</v>
      </c>
      <c r="I1685" s="12">
        <v>100</v>
      </c>
      <c r="J1685" s="11"/>
      <c r="K1685" s="12"/>
      <c r="L1685" s="11"/>
      <c r="M1685" s="12"/>
      <c r="N1685" s="56">
        <v>2</v>
      </c>
      <c r="O1685" s="57">
        <v>100</v>
      </c>
      <c r="P1685" s="56"/>
      <c r="Q1685" s="57"/>
      <c r="R1685" s="56">
        <v>1</v>
      </c>
      <c r="S1685" s="57">
        <v>100</v>
      </c>
      <c r="T1685" s="56"/>
      <c r="U1685" s="57"/>
      <c r="V1685" s="446" t="s">
        <v>28</v>
      </c>
      <c r="W1685" s="343" t="s">
        <v>7406</v>
      </c>
      <c r="X1685" s="343" t="s">
        <v>7406</v>
      </c>
      <c r="Y1685" s="343" t="s">
        <v>7406</v>
      </c>
      <c r="Z1685" s="343" t="s">
        <v>7406</v>
      </c>
      <c r="AA1685" s="343" t="s">
        <v>7406</v>
      </c>
      <c r="AB1685" s="343" t="s">
        <v>7406</v>
      </c>
      <c r="AC1685" s="343"/>
      <c r="AD1685" s="9"/>
    </row>
    <row r="1686" spans="1:30" ht="20.100000000000001" customHeight="1">
      <c r="A1686" s="9" t="s">
        <v>6155</v>
      </c>
      <c r="B1686" s="9" t="s">
        <v>768</v>
      </c>
      <c r="C1686" s="343" t="s">
        <v>7746</v>
      </c>
      <c r="D1686" s="119" t="s">
        <v>1506</v>
      </c>
      <c r="E1686" s="343" t="s">
        <v>7203</v>
      </c>
      <c r="F1686" s="11">
        <v>33</v>
      </c>
      <c r="G1686" s="12">
        <v>4.0993788819875778</v>
      </c>
      <c r="H1686" s="11">
        <v>30</v>
      </c>
      <c r="I1686" s="12">
        <v>3.5714285714285716</v>
      </c>
      <c r="J1686" s="11">
        <v>19</v>
      </c>
      <c r="K1686" s="12">
        <v>2.1764032073310422</v>
      </c>
      <c r="L1686" s="11">
        <v>30</v>
      </c>
      <c r="M1686" s="12">
        <v>3.4883720930232558</v>
      </c>
      <c r="N1686" s="56">
        <v>22</v>
      </c>
      <c r="O1686" s="57">
        <v>2.5374855824682814</v>
      </c>
      <c r="P1686" s="56">
        <v>25</v>
      </c>
      <c r="Q1686" s="57">
        <v>2.9620853080568721</v>
      </c>
      <c r="R1686" s="56">
        <v>12</v>
      </c>
      <c r="S1686" s="57">
        <v>1.3969732246798603</v>
      </c>
      <c r="T1686" s="56"/>
      <c r="U1686" s="57"/>
      <c r="V1686" s="446" t="s">
        <v>28</v>
      </c>
      <c r="W1686" s="343" t="s">
        <v>7406</v>
      </c>
      <c r="X1686" s="343" t="s">
        <v>7406</v>
      </c>
      <c r="Y1686" s="343" t="s">
        <v>7406</v>
      </c>
      <c r="Z1686" s="343" t="s">
        <v>7406</v>
      </c>
      <c r="AA1686" s="343" t="s">
        <v>7406</v>
      </c>
      <c r="AB1686" s="343" t="s">
        <v>7406</v>
      </c>
      <c r="AC1686" s="343"/>
      <c r="AD1686" s="9"/>
    </row>
    <row r="1687" spans="1:30" ht="20.100000000000001" customHeight="1">
      <c r="A1687" s="311"/>
      <c r="B1687" s="311"/>
      <c r="C1687" s="344"/>
      <c r="D1687" s="120" t="s">
        <v>1490</v>
      </c>
      <c r="E1687" s="344"/>
      <c r="F1687" s="313">
        <v>293</v>
      </c>
      <c r="G1687" s="314">
        <v>36.397515527950311</v>
      </c>
      <c r="H1687" s="313">
        <v>307</v>
      </c>
      <c r="I1687" s="314">
        <v>36.547619047619051</v>
      </c>
      <c r="J1687" s="313">
        <v>260</v>
      </c>
      <c r="K1687" s="314">
        <v>29.782359679266897</v>
      </c>
      <c r="L1687" s="313">
        <v>290</v>
      </c>
      <c r="M1687" s="314">
        <v>33.720930232558139</v>
      </c>
      <c r="N1687" s="315">
        <v>278</v>
      </c>
      <c r="O1687" s="316">
        <v>32.064590542099189</v>
      </c>
      <c r="P1687" s="315">
        <v>263</v>
      </c>
      <c r="Q1687" s="316">
        <v>31.161137440758292</v>
      </c>
      <c r="R1687" s="315">
        <v>223</v>
      </c>
      <c r="S1687" s="316">
        <v>25.9</v>
      </c>
      <c r="T1687" s="315"/>
      <c r="U1687" s="316"/>
      <c r="V1687" s="447"/>
      <c r="W1687" s="344"/>
      <c r="X1687" s="344"/>
      <c r="Y1687" s="344"/>
      <c r="Z1687" s="344"/>
      <c r="AA1687" s="344"/>
      <c r="AB1687" s="344"/>
      <c r="AC1687" s="344"/>
      <c r="AD1687" s="311"/>
    </row>
    <row r="1688" spans="1:30" ht="20.100000000000001" customHeight="1">
      <c r="A1688" s="311"/>
      <c r="B1688" s="311"/>
      <c r="C1688" s="344"/>
      <c r="D1688" s="120" t="s">
        <v>1507</v>
      </c>
      <c r="E1688" s="344"/>
      <c r="F1688" s="313">
        <v>380</v>
      </c>
      <c r="G1688" s="314">
        <v>47.204968944099377</v>
      </c>
      <c r="H1688" s="313">
        <v>399</v>
      </c>
      <c r="I1688" s="314">
        <v>47.5</v>
      </c>
      <c r="J1688" s="313">
        <v>479</v>
      </c>
      <c r="K1688" s="314">
        <v>54.868270332187855</v>
      </c>
      <c r="L1688" s="313">
        <v>449</v>
      </c>
      <c r="M1688" s="314">
        <v>52.209302325581397</v>
      </c>
      <c r="N1688" s="315">
        <v>451</v>
      </c>
      <c r="O1688" s="316">
        <v>52.018454440599768</v>
      </c>
      <c r="P1688" s="315">
        <v>430</v>
      </c>
      <c r="Q1688" s="316">
        <v>50.947867298578196</v>
      </c>
      <c r="R1688" s="315">
        <v>442</v>
      </c>
      <c r="S1688" s="316">
        <v>51.4</v>
      </c>
      <c r="T1688" s="315"/>
      <c r="U1688" s="316"/>
      <c r="V1688" s="447"/>
      <c r="W1688" s="344"/>
      <c r="X1688" s="344"/>
      <c r="Y1688" s="344"/>
      <c r="Z1688" s="344"/>
      <c r="AA1688" s="344"/>
      <c r="AB1688" s="344"/>
      <c r="AC1688" s="344"/>
      <c r="AD1688" s="311"/>
    </row>
    <row r="1689" spans="1:30" ht="20.100000000000001" customHeight="1">
      <c r="A1689" s="311"/>
      <c r="B1689" s="311"/>
      <c r="C1689" s="344"/>
      <c r="D1689" s="120" t="s">
        <v>1508</v>
      </c>
      <c r="E1689" s="344"/>
      <c r="F1689" s="313">
        <v>95</v>
      </c>
      <c r="G1689" s="314">
        <v>11.801242236024844</v>
      </c>
      <c r="H1689" s="313">
        <v>102</v>
      </c>
      <c r="I1689" s="314">
        <v>12.142857142857142</v>
      </c>
      <c r="J1689" s="313">
        <v>109</v>
      </c>
      <c r="K1689" s="314">
        <v>12.485681557846506</v>
      </c>
      <c r="L1689" s="313">
        <v>84</v>
      </c>
      <c r="M1689" s="314">
        <v>9.7674418604651159</v>
      </c>
      <c r="N1689" s="315">
        <v>115</v>
      </c>
      <c r="O1689" s="316">
        <v>13.264129181084199</v>
      </c>
      <c r="P1689" s="315">
        <v>116</v>
      </c>
      <c r="Q1689" s="316">
        <v>13.744075829383887</v>
      </c>
      <c r="R1689" s="315">
        <v>165</v>
      </c>
      <c r="S1689" s="316">
        <v>19.208381839348078</v>
      </c>
      <c r="T1689" s="315"/>
      <c r="U1689" s="316"/>
      <c r="V1689" s="447"/>
      <c r="W1689" s="344"/>
      <c r="X1689" s="344"/>
      <c r="Y1689" s="344"/>
      <c r="Z1689" s="344"/>
      <c r="AA1689" s="344"/>
      <c r="AB1689" s="344"/>
      <c r="AC1689" s="344"/>
      <c r="AD1689" s="311"/>
    </row>
    <row r="1690" spans="1:30" ht="20.100000000000001" customHeight="1">
      <c r="A1690" s="311"/>
      <c r="B1690" s="311"/>
      <c r="C1690" s="344"/>
      <c r="D1690" s="120" t="s">
        <v>1509</v>
      </c>
      <c r="E1690" s="344"/>
      <c r="F1690" s="313">
        <v>4</v>
      </c>
      <c r="G1690" s="314">
        <v>0.49689440993788819</v>
      </c>
      <c r="H1690" s="313">
        <v>2</v>
      </c>
      <c r="I1690" s="314">
        <v>0.23809523809523808</v>
      </c>
      <c r="J1690" s="313">
        <v>6</v>
      </c>
      <c r="K1690" s="314">
        <v>0.6872852233676976</v>
      </c>
      <c r="L1690" s="313">
        <v>7</v>
      </c>
      <c r="M1690" s="314">
        <v>0.81395348837209303</v>
      </c>
      <c r="N1690" s="315">
        <v>1</v>
      </c>
      <c r="O1690" s="316">
        <v>0.11534025374855825</v>
      </c>
      <c r="P1690" s="315">
        <v>10</v>
      </c>
      <c r="Q1690" s="316">
        <v>1.1848341232227488</v>
      </c>
      <c r="R1690" s="315">
        <v>17</v>
      </c>
      <c r="S1690" s="316">
        <v>1.979045401629802</v>
      </c>
      <c r="T1690" s="315"/>
      <c r="U1690" s="316"/>
      <c r="V1690" s="447"/>
      <c r="W1690" s="344"/>
      <c r="X1690" s="344"/>
      <c r="Y1690" s="344"/>
      <c r="Z1690" s="344"/>
      <c r="AA1690" s="344"/>
      <c r="AB1690" s="344"/>
      <c r="AC1690" s="344"/>
      <c r="AD1690" s="311"/>
    </row>
    <row r="1691" spans="1:30" ht="20.100000000000001" customHeight="1">
      <c r="A1691" s="311"/>
      <c r="B1691" s="311"/>
      <c r="C1691" s="344"/>
      <c r="D1691" s="120" t="s">
        <v>7058</v>
      </c>
      <c r="E1691" s="344"/>
      <c r="F1691" s="313"/>
      <c r="G1691" s="314"/>
      <c r="H1691" s="313"/>
      <c r="I1691" s="314"/>
      <c r="J1691" s="313"/>
      <c r="K1691" s="314"/>
      <c r="L1691" s="313"/>
      <c r="M1691" s="314"/>
      <c r="N1691" s="315"/>
      <c r="O1691" s="316"/>
      <c r="P1691" s="315"/>
      <c r="Q1691" s="316"/>
      <c r="R1691" s="315"/>
      <c r="S1691" s="316"/>
      <c r="T1691" s="315"/>
      <c r="U1691" s="316"/>
      <c r="V1691" s="447"/>
      <c r="W1691" s="344"/>
      <c r="X1691" s="344"/>
      <c r="Y1691" s="344"/>
      <c r="Z1691" s="344"/>
      <c r="AA1691" s="344"/>
      <c r="AB1691" s="344"/>
      <c r="AC1691" s="344"/>
      <c r="AD1691" s="311"/>
    </row>
    <row r="1692" spans="1:30" ht="20.100000000000001" customHeight="1">
      <c r="A1692" s="311"/>
      <c r="B1692" s="311"/>
      <c r="C1692" s="344"/>
      <c r="D1692" s="120" t="s">
        <v>7314</v>
      </c>
      <c r="E1692" s="344"/>
      <c r="F1692" s="313"/>
      <c r="G1692" s="314"/>
      <c r="H1692" s="313"/>
      <c r="I1692" s="314"/>
      <c r="J1692" s="313"/>
      <c r="K1692" s="314"/>
      <c r="L1692" s="313"/>
      <c r="M1692" s="314"/>
      <c r="N1692" s="315"/>
      <c r="O1692" s="316"/>
      <c r="P1692" s="315"/>
      <c r="Q1692" s="316"/>
      <c r="R1692" s="315">
        <v>1</v>
      </c>
      <c r="S1692" s="316">
        <v>0.1</v>
      </c>
      <c r="T1692" s="315"/>
      <c r="U1692" s="316"/>
      <c r="V1692" s="447"/>
      <c r="W1692" s="344"/>
      <c r="X1692" s="344"/>
      <c r="Y1692" s="344"/>
      <c r="Z1692" s="344"/>
      <c r="AA1692" s="344"/>
      <c r="AB1692" s="344"/>
      <c r="AC1692" s="344"/>
      <c r="AD1692" s="311"/>
    </row>
    <row r="1693" spans="1:30" ht="20.100000000000001" customHeight="1">
      <c r="A1693" s="9" t="s">
        <v>6156</v>
      </c>
      <c r="B1693" s="9" t="s">
        <v>769</v>
      </c>
      <c r="C1693" s="343" t="s">
        <v>7746</v>
      </c>
      <c r="D1693" s="119" t="s">
        <v>1506</v>
      </c>
      <c r="E1693" s="343" t="s">
        <v>7203</v>
      </c>
      <c r="F1693" s="11">
        <v>38</v>
      </c>
      <c r="G1693" s="12">
        <v>4.7204968944099379</v>
      </c>
      <c r="H1693" s="11">
        <v>26</v>
      </c>
      <c r="I1693" s="12">
        <v>3.0952380952380953</v>
      </c>
      <c r="J1693" s="11">
        <v>18</v>
      </c>
      <c r="K1693" s="12">
        <v>2.0618556701030926</v>
      </c>
      <c r="L1693" s="11">
        <v>38</v>
      </c>
      <c r="M1693" s="12">
        <v>4.4186046511627906</v>
      </c>
      <c r="N1693" s="56">
        <v>16</v>
      </c>
      <c r="O1693" s="57">
        <v>1.8454440599769319</v>
      </c>
      <c r="P1693" s="56">
        <v>20</v>
      </c>
      <c r="Q1693" s="57">
        <v>2.3696682464454977</v>
      </c>
      <c r="R1693" s="56">
        <v>13</v>
      </c>
      <c r="S1693" s="57">
        <v>1.5133876600698486</v>
      </c>
      <c r="T1693" s="56"/>
      <c r="U1693" s="57"/>
      <c r="V1693" s="446" t="s">
        <v>28</v>
      </c>
      <c r="W1693" s="343" t="s">
        <v>7406</v>
      </c>
      <c r="X1693" s="343" t="s">
        <v>7406</v>
      </c>
      <c r="Y1693" s="343" t="s">
        <v>7406</v>
      </c>
      <c r="Z1693" s="343" t="s">
        <v>7406</v>
      </c>
      <c r="AA1693" s="343" t="s">
        <v>7406</v>
      </c>
      <c r="AB1693" s="343" t="s">
        <v>7406</v>
      </c>
      <c r="AC1693" s="343"/>
      <c r="AD1693" s="9"/>
    </row>
    <row r="1694" spans="1:30" ht="20.100000000000001" customHeight="1">
      <c r="A1694" s="311"/>
      <c r="B1694" s="311"/>
      <c r="C1694" s="344"/>
      <c r="D1694" s="120" t="s">
        <v>1490</v>
      </c>
      <c r="E1694" s="344"/>
      <c r="F1694" s="313">
        <v>297</v>
      </c>
      <c r="G1694" s="314">
        <v>36.894409937888199</v>
      </c>
      <c r="H1694" s="313">
        <v>335</v>
      </c>
      <c r="I1694" s="314">
        <v>39.88095238095238</v>
      </c>
      <c r="J1694" s="313">
        <v>274</v>
      </c>
      <c r="K1694" s="314">
        <v>31.386025200458189</v>
      </c>
      <c r="L1694" s="313">
        <v>283</v>
      </c>
      <c r="M1694" s="314">
        <v>32.906976744186046</v>
      </c>
      <c r="N1694" s="315">
        <v>302</v>
      </c>
      <c r="O1694" s="316">
        <v>34.832756632064587</v>
      </c>
      <c r="P1694" s="315">
        <v>298</v>
      </c>
      <c r="Q1694" s="316">
        <v>35.308056872037916</v>
      </c>
      <c r="R1694" s="315">
        <v>229</v>
      </c>
      <c r="S1694" s="316">
        <v>26.6</v>
      </c>
      <c r="T1694" s="315"/>
      <c r="U1694" s="316"/>
      <c r="V1694" s="447"/>
      <c r="W1694" s="344"/>
      <c r="X1694" s="344"/>
      <c r="Y1694" s="344"/>
      <c r="Z1694" s="344"/>
      <c r="AA1694" s="344"/>
      <c r="AB1694" s="344"/>
      <c r="AC1694" s="344"/>
      <c r="AD1694" s="311"/>
    </row>
    <row r="1695" spans="1:30" ht="20.100000000000001" customHeight="1">
      <c r="A1695" s="311"/>
      <c r="B1695" s="311"/>
      <c r="C1695" s="344"/>
      <c r="D1695" s="120" t="s">
        <v>1507</v>
      </c>
      <c r="E1695" s="344"/>
      <c r="F1695" s="313">
        <v>362</v>
      </c>
      <c r="G1695" s="314">
        <v>44.968944099378881</v>
      </c>
      <c r="H1695" s="313">
        <v>376</v>
      </c>
      <c r="I1695" s="314">
        <v>44.761904761904759</v>
      </c>
      <c r="J1695" s="313">
        <v>477</v>
      </c>
      <c r="K1695" s="314">
        <v>54.639175257731956</v>
      </c>
      <c r="L1695" s="313">
        <v>450</v>
      </c>
      <c r="M1695" s="314">
        <v>52.325581395348834</v>
      </c>
      <c r="N1695" s="315">
        <v>445</v>
      </c>
      <c r="O1695" s="316">
        <v>51.326412918108417</v>
      </c>
      <c r="P1695" s="315">
        <v>409</v>
      </c>
      <c r="Q1695" s="316">
        <v>48.459715639810426</v>
      </c>
      <c r="R1695" s="315">
        <v>459</v>
      </c>
      <c r="S1695" s="316">
        <v>53.434225844004658</v>
      </c>
      <c r="T1695" s="315"/>
      <c r="U1695" s="316"/>
      <c r="V1695" s="447"/>
      <c r="W1695" s="344"/>
      <c r="X1695" s="344"/>
      <c r="Y1695" s="344"/>
      <c r="Z1695" s="344"/>
      <c r="AA1695" s="344"/>
      <c r="AB1695" s="344"/>
      <c r="AC1695" s="344"/>
      <c r="AD1695" s="311"/>
    </row>
    <row r="1696" spans="1:30" ht="20.100000000000001" customHeight="1">
      <c r="A1696" s="311"/>
      <c r="B1696" s="311"/>
      <c r="C1696" s="344"/>
      <c r="D1696" s="120" t="s">
        <v>1508</v>
      </c>
      <c r="E1696" s="344"/>
      <c r="F1696" s="313">
        <v>105</v>
      </c>
      <c r="G1696" s="314">
        <v>13.043478260869565</v>
      </c>
      <c r="H1696" s="313">
        <v>100</v>
      </c>
      <c r="I1696" s="314">
        <v>11.904761904761905</v>
      </c>
      <c r="J1696" s="313">
        <v>101</v>
      </c>
      <c r="K1696" s="314">
        <v>11.569301260022909</v>
      </c>
      <c r="L1696" s="313">
        <v>88</v>
      </c>
      <c r="M1696" s="314">
        <v>10.232558139534884</v>
      </c>
      <c r="N1696" s="315">
        <v>103</v>
      </c>
      <c r="O1696" s="316">
        <v>11.8800461361015</v>
      </c>
      <c r="P1696" s="315">
        <v>110</v>
      </c>
      <c r="Q1696" s="316">
        <v>13.033175355450236</v>
      </c>
      <c r="R1696" s="315">
        <v>147</v>
      </c>
      <c r="S1696" s="316">
        <v>17.11292200232829</v>
      </c>
      <c r="T1696" s="315"/>
      <c r="U1696" s="316"/>
      <c r="V1696" s="447"/>
      <c r="W1696" s="344"/>
      <c r="X1696" s="344"/>
      <c r="Y1696" s="344"/>
      <c r="Z1696" s="344"/>
      <c r="AA1696" s="344"/>
      <c r="AB1696" s="344"/>
      <c r="AC1696" s="344"/>
      <c r="AD1696" s="311"/>
    </row>
    <row r="1697" spans="1:30" ht="20.100000000000001" customHeight="1">
      <c r="A1697" s="311"/>
      <c r="B1697" s="311"/>
      <c r="C1697" s="344"/>
      <c r="D1697" s="120" t="s">
        <v>1509</v>
      </c>
      <c r="E1697" s="344"/>
      <c r="F1697" s="313">
        <v>3</v>
      </c>
      <c r="G1697" s="314">
        <v>0.37267080745341613</v>
      </c>
      <c r="H1697" s="313">
        <v>3</v>
      </c>
      <c r="I1697" s="314">
        <v>0.35714285714285715</v>
      </c>
      <c r="J1697" s="313">
        <v>3</v>
      </c>
      <c r="K1697" s="314">
        <v>0.3436426116838488</v>
      </c>
      <c r="L1697" s="313">
        <v>1</v>
      </c>
      <c r="M1697" s="314">
        <v>0.11627906976744186</v>
      </c>
      <c r="N1697" s="315">
        <v>1</v>
      </c>
      <c r="O1697" s="316">
        <v>0.11534025374855825</v>
      </c>
      <c r="P1697" s="315">
        <v>7</v>
      </c>
      <c r="Q1697" s="316">
        <v>0.82938388625592419</v>
      </c>
      <c r="R1697" s="315">
        <v>11</v>
      </c>
      <c r="S1697" s="316">
        <v>1.280558789289872</v>
      </c>
      <c r="T1697" s="315"/>
      <c r="U1697" s="316"/>
      <c r="V1697" s="447"/>
      <c r="W1697" s="344"/>
      <c r="X1697" s="344"/>
      <c r="Y1697" s="344"/>
      <c r="Z1697" s="344"/>
      <c r="AA1697" s="344"/>
      <c r="AB1697" s="344"/>
      <c r="AC1697" s="344"/>
      <c r="AD1697" s="311"/>
    </row>
    <row r="1698" spans="1:30" ht="20.100000000000001" customHeight="1">
      <c r="A1698" s="311"/>
      <c r="B1698" s="311"/>
      <c r="C1698" s="344"/>
      <c r="D1698" s="120" t="s">
        <v>7058</v>
      </c>
      <c r="E1698" s="344"/>
      <c r="F1698" s="313"/>
      <c r="G1698" s="314"/>
      <c r="H1698" s="313"/>
      <c r="I1698" s="314"/>
      <c r="J1698" s="313"/>
      <c r="K1698" s="314"/>
      <c r="L1698" s="313"/>
      <c r="M1698" s="314"/>
      <c r="N1698" s="315"/>
      <c r="O1698" s="316"/>
      <c r="P1698" s="315"/>
      <c r="Q1698" s="316"/>
      <c r="R1698" s="315"/>
      <c r="S1698" s="316"/>
      <c r="T1698" s="315"/>
      <c r="U1698" s="316"/>
      <c r="V1698" s="447"/>
      <c r="W1698" s="344"/>
      <c r="X1698" s="344"/>
      <c r="Y1698" s="344"/>
      <c r="Z1698" s="344"/>
      <c r="AA1698" s="344"/>
      <c r="AB1698" s="344"/>
      <c r="AC1698" s="344"/>
      <c r="AD1698" s="311"/>
    </row>
    <row r="1699" spans="1:30" ht="20.100000000000001" customHeight="1">
      <c r="A1699" s="311"/>
      <c r="B1699" s="311"/>
      <c r="C1699" s="344"/>
      <c r="D1699" s="120" t="s">
        <v>7314</v>
      </c>
      <c r="E1699" s="344"/>
      <c r="F1699" s="313"/>
      <c r="G1699" s="314"/>
      <c r="H1699" s="313"/>
      <c r="I1699" s="314"/>
      <c r="J1699" s="313"/>
      <c r="K1699" s="314"/>
      <c r="L1699" s="313"/>
      <c r="M1699" s="314"/>
      <c r="N1699" s="315"/>
      <c r="O1699" s="316"/>
      <c r="P1699" s="315"/>
      <c r="Q1699" s="316"/>
      <c r="R1699" s="315">
        <v>1</v>
      </c>
      <c r="S1699" s="316">
        <v>0.1</v>
      </c>
      <c r="T1699" s="315"/>
      <c r="U1699" s="316"/>
      <c r="V1699" s="447"/>
      <c r="W1699" s="344"/>
      <c r="X1699" s="344"/>
      <c r="Y1699" s="344"/>
      <c r="Z1699" s="344"/>
      <c r="AA1699" s="344"/>
      <c r="AB1699" s="344"/>
      <c r="AC1699" s="344"/>
      <c r="AD1699" s="311"/>
    </row>
    <row r="1700" spans="1:30" ht="20.100000000000001" customHeight="1">
      <c r="A1700" s="9" t="s">
        <v>6157</v>
      </c>
      <c r="B1700" s="9" t="s">
        <v>770</v>
      </c>
      <c r="C1700" s="343" t="s">
        <v>7746</v>
      </c>
      <c r="D1700" s="119" t="s">
        <v>1506</v>
      </c>
      <c r="E1700" s="343" t="s">
        <v>7203</v>
      </c>
      <c r="F1700" s="11">
        <v>28</v>
      </c>
      <c r="G1700" s="12">
        <v>3.4782608695652173</v>
      </c>
      <c r="H1700" s="11">
        <v>21</v>
      </c>
      <c r="I1700" s="12">
        <v>2.5</v>
      </c>
      <c r="J1700" s="11">
        <v>19</v>
      </c>
      <c r="K1700" s="12">
        <v>2.1764032073310422</v>
      </c>
      <c r="L1700" s="11">
        <v>15</v>
      </c>
      <c r="M1700" s="12">
        <v>1.7441860465116279</v>
      </c>
      <c r="N1700" s="56">
        <v>10</v>
      </c>
      <c r="O1700" s="57">
        <v>1.1534025374855825</v>
      </c>
      <c r="P1700" s="56">
        <v>10</v>
      </c>
      <c r="Q1700" s="57">
        <v>1.1848341232227488</v>
      </c>
      <c r="R1700" s="56">
        <v>20</v>
      </c>
      <c r="S1700" s="57">
        <v>2.3282887077997674</v>
      </c>
      <c r="T1700" s="56"/>
      <c r="U1700" s="57"/>
      <c r="V1700" s="446" t="s">
        <v>28</v>
      </c>
      <c r="W1700" s="343" t="s">
        <v>7406</v>
      </c>
      <c r="X1700" s="343" t="s">
        <v>7406</v>
      </c>
      <c r="Y1700" s="343" t="s">
        <v>7406</v>
      </c>
      <c r="Z1700" s="343" t="s">
        <v>7406</v>
      </c>
      <c r="AA1700" s="343" t="s">
        <v>7406</v>
      </c>
      <c r="AB1700" s="343" t="s">
        <v>7406</v>
      </c>
      <c r="AC1700" s="343"/>
      <c r="AD1700" s="9"/>
    </row>
    <row r="1701" spans="1:30" ht="20.100000000000001" customHeight="1">
      <c r="A1701" s="311"/>
      <c r="B1701" s="311"/>
      <c r="C1701" s="344"/>
      <c r="D1701" s="120" t="s">
        <v>1490</v>
      </c>
      <c r="E1701" s="344"/>
      <c r="F1701" s="313">
        <v>118</v>
      </c>
      <c r="G1701" s="314">
        <v>14.658385093167702</v>
      </c>
      <c r="H1701" s="313">
        <v>147</v>
      </c>
      <c r="I1701" s="314">
        <v>17.5</v>
      </c>
      <c r="J1701" s="313">
        <v>127</v>
      </c>
      <c r="K1701" s="314">
        <v>14.547537227949599</v>
      </c>
      <c r="L1701" s="313">
        <v>115</v>
      </c>
      <c r="M1701" s="314">
        <v>13.372093023255815</v>
      </c>
      <c r="N1701" s="315">
        <v>135</v>
      </c>
      <c r="O1701" s="316">
        <v>15.570934256055363</v>
      </c>
      <c r="P1701" s="315">
        <v>128</v>
      </c>
      <c r="Q1701" s="316">
        <v>15.165876777251185</v>
      </c>
      <c r="R1701" s="315">
        <v>153</v>
      </c>
      <c r="S1701" s="316">
        <v>17.81140861466822</v>
      </c>
      <c r="T1701" s="315"/>
      <c r="U1701" s="316"/>
      <c r="V1701" s="447"/>
      <c r="W1701" s="344"/>
      <c r="X1701" s="344"/>
      <c r="Y1701" s="344"/>
      <c r="Z1701" s="344"/>
      <c r="AA1701" s="344"/>
      <c r="AB1701" s="344"/>
      <c r="AC1701" s="344"/>
      <c r="AD1701" s="311"/>
    </row>
    <row r="1702" spans="1:30" ht="20.100000000000001" customHeight="1">
      <c r="A1702" s="311"/>
      <c r="B1702" s="311"/>
      <c r="C1702" s="344"/>
      <c r="D1702" s="120" t="s">
        <v>1507</v>
      </c>
      <c r="E1702" s="344"/>
      <c r="F1702" s="313">
        <v>364</v>
      </c>
      <c r="G1702" s="314">
        <v>45.217391304347828</v>
      </c>
      <c r="H1702" s="313">
        <v>398</v>
      </c>
      <c r="I1702" s="314">
        <v>47.38095238095238</v>
      </c>
      <c r="J1702" s="313">
        <v>471</v>
      </c>
      <c r="K1702" s="314">
        <v>53.951890034364261</v>
      </c>
      <c r="L1702" s="313">
        <v>420</v>
      </c>
      <c r="M1702" s="314">
        <v>48.837209302325583</v>
      </c>
      <c r="N1702" s="315">
        <v>432</v>
      </c>
      <c r="O1702" s="316">
        <v>49.826989619377166</v>
      </c>
      <c r="P1702" s="315">
        <v>376</v>
      </c>
      <c r="Q1702" s="316">
        <v>44.549763033175353</v>
      </c>
      <c r="R1702" s="315">
        <v>399</v>
      </c>
      <c r="S1702" s="316">
        <v>46.449359720605358</v>
      </c>
      <c r="T1702" s="315"/>
      <c r="U1702" s="316"/>
      <c r="V1702" s="447"/>
      <c r="W1702" s="344"/>
      <c r="X1702" s="344"/>
      <c r="Y1702" s="344"/>
      <c r="Z1702" s="344"/>
      <c r="AA1702" s="344"/>
      <c r="AB1702" s="344"/>
      <c r="AC1702" s="344"/>
      <c r="AD1702" s="311"/>
    </row>
    <row r="1703" spans="1:30" ht="20.100000000000001" customHeight="1">
      <c r="A1703" s="311"/>
      <c r="B1703" s="311"/>
      <c r="C1703" s="344"/>
      <c r="D1703" s="120" t="s">
        <v>1508</v>
      </c>
      <c r="E1703" s="344"/>
      <c r="F1703" s="313">
        <v>279</v>
      </c>
      <c r="G1703" s="314">
        <v>34.658385093167702</v>
      </c>
      <c r="H1703" s="313">
        <v>257</v>
      </c>
      <c r="I1703" s="314">
        <v>30.595238095238095</v>
      </c>
      <c r="J1703" s="313">
        <v>242</v>
      </c>
      <c r="K1703" s="314">
        <v>27.720504009163804</v>
      </c>
      <c r="L1703" s="313">
        <v>277</v>
      </c>
      <c r="M1703" s="314">
        <v>32.209302325581397</v>
      </c>
      <c r="N1703" s="315">
        <v>262</v>
      </c>
      <c r="O1703" s="316">
        <v>30.219146482122262</v>
      </c>
      <c r="P1703" s="315">
        <v>288</v>
      </c>
      <c r="Q1703" s="316">
        <v>34.123222748815166</v>
      </c>
      <c r="R1703" s="315">
        <v>262</v>
      </c>
      <c r="S1703" s="316">
        <v>30.50058207217695</v>
      </c>
      <c r="T1703" s="315"/>
      <c r="U1703" s="316"/>
      <c r="V1703" s="447"/>
      <c r="W1703" s="344"/>
      <c r="X1703" s="344"/>
      <c r="Y1703" s="344"/>
      <c r="Z1703" s="344"/>
      <c r="AA1703" s="344"/>
      <c r="AB1703" s="344"/>
      <c r="AC1703" s="344"/>
      <c r="AD1703" s="311"/>
    </row>
    <row r="1704" spans="1:30" ht="20.100000000000001" customHeight="1">
      <c r="A1704" s="311"/>
      <c r="B1704" s="311"/>
      <c r="C1704" s="344"/>
      <c r="D1704" s="120" t="s">
        <v>1509</v>
      </c>
      <c r="E1704" s="344"/>
      <c r="F1704" s="313">
        <v>16</v>
      </c>
      <c r="G1704" s="314">
        <v>1.9875776397515528</v>
      </c>
      <c r="H1704" s="313">
        <v>17</v>
      </c>
      <c r="I1704" s="314">
        <v>2.0238095238095237</v>
      </c>
      <c r="J1704" s="313">
        <v>14</v>
      </c>
      <c r="K1704" s="314">
        <v>1.6036655211912945</v>
      </c>
      <c r="L1704" s="313">
        <v>33</v>
      </c>
      <c r="M1704" s="314">
        <v>3.8372093023255816</v>
      </c>
      <c r="N1704" s="315">
        <v>28</v>
      </c>
      <c r="O1704" s="316">
        <v>3.2295271049596308</v>
      </c>
      <c r="P1704" s="315">
        <v>42</v>
      </c>
      <c r="Q1704" s="316">
        <v>4.9763033175355451</v>
      </c>
      <c r="R1704" s="315">
        <v>25</v>
      </c>
      <c r="S1704" s="316">
        <v>2.9103608847497089</v>
      </c>
      <c r="T1704" s="315"/>
      <c r="U1704" s="316"/>
      <c r="V1704" s="447"/>
      <c r="W1704" s="344"/>
      <c r="X1704" s="344"/>
      <c r="Y1704" s="344"/>
      <c r="Z1704" s="344"/>
      <c r="AA1704" s="344"/>
      <c r="AB1704" s="344"/>
      <c r="AC1704" s="344"/>
      <c r="AD1704" s="311"/>
    </row>
    <row r="1705" spans="1:30" ht="20.100000000000001" customHeight="1">
      <c r="A1705" s="311"/>
      <c r="B1705" s="311"/>
      <c r="C1705" s="344"/>
      <c r="D1705" s="120" t="s">
        <v>7058</v>
      </c>
      <c r="E1705" s="344"/>
      <c r="F1705" s="313"/>
      <c r="G1705" s="314"/>
      <c r="H1705" s="313"/>
      <c r="I1705" s="314"/>
      <c r="J1705" s="313"/>
      <c r="K1705" s="314"/>
      <c r="L1705" s="313"/>
      <c r="M1705" s="314"/>
      <c r="N1705" s="315"/>
      <c r="O1705" s="316"/>
      <c r="P1705" s="315"/>
      <c r="Q1705" s="316"/>
      <c r="R1705" s="315"/>
      <c r="S1705" s="316"/>
      <c r="T1705" s="315"/>
      <c r="U1705" s="316"/>
      <c r="V1705" s="447"/>
      <c r="W1705" s="344"/>
      <c r="X1705" s="344"/>
      <c r="Y1705" s="344"/>
      <c r="Z1705" s="344"/>
      <c r="AA1705" s="344"/>
      <c r="AB1705" s="344"/>
      <c r="AC1705" s="344"/>
      <c r="AD1705" s="311"/>
    </row>
    <row r="1706" spans="1:30" ht="20.100000000000001" customHeight="1">
      <c r="A1706" s="311"/>
      <c r="B1706" s="311"/>
      <c r="C1706" s="344"/>
      <c r="D1706" s="120" t="s">
        <v>7314</v>
      </c>
      <c r="E1706" s="344"/>
      <c r="F1706" s="313"/>
      <c r="G1706" s="314"/>
      <c r="H1706" s="313"/>
      <c r="I1706" s="314"/>
      <c r="J1706" s="313"/>
      <c r="K1706" s="314"/>
      <c r="L1706" s="313"/>
      <c r="M1706" s="314"/>
      <c r="N1706" s="315"/>
      <c r="O1706" s="316"/>
      <c r="P1706" s="315"/>
      <c r="Q1706" s="316"/>
      <c r="R1706" s="315">
        <v>1</v>
      </c>
      <c r="S1706" s="316">
        <v>0.1</v>
      </c>
      <c r="T1706" s="315"/>
      <c r="U1706" s="316"/>
      <c r="V1706" s="447"/>
      <c r="W1706" s="344"/>
      <c r="X1706" s="344"/>
      <c r="Y1706" s="344"/>
      <c r="Z1706" s="344"/>
      <c r="AA1706" s="344"/>
      <c r="AB1706" s="344"/>
      <c r="AC1706" s="344"/>
      <c r="AD1706" s="311"/>
    </row>
    <row r="1707" spans="1:30" ht="20.100000000000001" customHeight="1">
      <c r="A1707" s="9" t="s">
        <v>7845</v>
      </c>
      <c r="B1707" s="9" t="s">
        <v>7559</v>
      </c>
      <c r="C1707" s="343" t="s">
        <v>7746</v>
      </c>
      <c r="D1707" s="119" t="s">
        <v>1506</v>
      </c>
      <c r="E1707" s="343" t="s">
        <v>7203</v>
      </c>
      <c r="F1707" s="11">
        <v>8</v>
      </c>
      <c r="G1707" s="12">
        <v>0.99378881987577639</v>
      </c>
      <c r="H1707" s="11">
        <v>5</v>
      </c>
      <c r="I1707" s="12">
        <v>0.59523809523809523</v>
      </c>
      <c r="J1707" s="11"/>
      <c r="K1707" s="12"/>
      <c r="L1707" s="11"/>
      <c r="M1707" s="12"/>
      <c r="N1707" s="56"/>
      <c r="O1707" s="57"/>
      <c r="P1707" s="56"/>
      <c r="Q1707" s="57"/>
      <c r="R1707" s="56"/>
      <c r="S1707" s="57"/>
      <c r="T1707" s="56"/>
      <c r="U1707" s="57"/>
      <c r="V1707" s="446" t="s">
        <v>28</v>
      </c>
      <c r="W1707" s="343" t="s">
        <v>7406</v>
      </c>
      <c r="X1707" s="343"/>
      <c r="Y1707" s="343"/>
      <c r="Z1707" s="343"/>
      <c r="AA1707" s="343"/>
      <c r="AB1707" s="343"/>
      <c r="AC1707" s="343"/>
      <c r="AD1707" s="9"/>
    </row>
    <row r="1708" spans="1:30" ht="20.100000000000001" customHeight="1">
      <c r="A1708" s="311"/>
      <c r="B1708" s="311"/>
      <c r="C1708" s="344"/>
      <c r="D1708" s="120" t="s">
        <v>1490</v>
      </c>
      <c r="E1708" s="344"/>
      <c r="F1708" s="313">
        <v>37</v>
      </c>
      <c r="G1708" s="314">
        <v>4.5962732919254661</v>
      </c>
      <c r="H1708" s="313">
        <v>30</v>
      </c>
      <c r="I1708" s="314">
        <v>3.5714285714285716</v>
      </c>
      <c r="J1708" s="313"/>
      <c r="K1708" s="314"/>
      <c r="L1708" s="313"/>
      <c r="M1708" s="314"/>
      <c r="N1708" s="315"/>
      <c r="O1708" s="316"/>
      <c r="P1708" s="315"/>
      <c r="Q1708" s="316"/>
      <c r="R1708" s="315"/>
      <c r="S1708" s="316"/>
      <c r="T1708" s="315"/>
      <c r="U1708" s="316"/>
      <c r="V1708" s="447"/>
      <c r="W1708" s="344"/>
      <c r="X1708" s="344"/>
      <c r="Y1708" s="344"/>
      <c r="Z1708" s="344"/>
      <c r="AA1708" s="344"/>
      <c r="AB1708" s="344"/>
      <c r="AC1708" s="344"/>
      <c r="AD1708" s="311"/>
    </row>
    <row r="1709" spans="1:30" ht="20.100000000000001" customHeight="1">
      <c r="A1709" s="311"/>
      <c r="B1709" s="311"/>
      <c r="C1709" s="344"/>
      <c r="D1709" s="120" t="s">
        <v>1507</v>
      </c>
      <c r="E1709" s="344"/>
      <c r="F1709" s="313">
        <v>389</v>
      </c>
      <c r="G1709" s="314">
        <v>48.322981366459629</v>
      </c>
      <c r="H1709" s="313">
        <v>434</v>
      </c>
      <c r="I1709" s="314">
        <v>51.666666666666664</v>
      </c>
      <c r="J1709" s="313"/>
      <c r="K1709" s="314"/>
      <c r="L1709" s="313"/>
      <c r="M1709" s="314"/>
      <c r="N1709" s="315"/>
      <c r="O1709" s="316"/>
      <c r="P1709" s="315"/>
      <c r="Q1709" s="316"/>
      <c r="R1709" s="315"/>
      <c r="S1709" s="316"/>
      <c r="T1709" s="315"/>
      <c r="U1709" s="316"/>
      <c r="V1709" s="447"/>
      <c r="W1709" s="344"/>
      <c r="X1709" s="344"/>
      <c r="Y1709" s="344"/>
      <c r="Z1709" s="344"/>
      <c r="AA1709" s="344"/>
      <c r="AB1709" s="344"/>
      <c r="AC1709" s="344"/>
      <c r="AD1709" s="311"/>
    </row>
    <row r="1710" spans="1:30" ht="20.100000000000001" customHeight="1">
      <c r="A1710" s="311"/>
      <c r="B1710" s="311"/>
      <c r="C1710" s="344"/>
      <c r="D1710" s="120" t="s">
        <v>1508</v>
      </c>
      <c r="E1710" s="344"/>
      <c r="F1710" s="313">
        <v>343</v>
      </c>
      <c r="G1710" s="314">
        <v>42.608695652173914</v>
      </c>
      <c r="H1710" s="313">
        <v>351</v>
      </c>
      <c r="I1710" s="314">
        <v>41.785714285714285</v>
      </c>
      <c r="J1710" s="313"/>
      <c r="K1710" s="314"/>
      <c r="L1710" s="313"/>
      <c r="M1710" s="314"/>
      <c r="N1710" s="315"/>
      <c r="O1710" s="316"/>
      <c r="P1710" s="315"/>
      <c r="Q1710" s="316"/>
      <c r="R1710" s="315"/>
      <c r="S1710" s="316"/>
      <c r="T1710" s="315"/>
      <c r="U1710" s="316"/>
      <c r="V1710" s="447"/>
      <c r="W1710" s="344"/>
      <c r="X1710" s="344"/>
      <c r="Y1710" s="344"/>
      <c r="Z1710" s="344"/>
      <c r="AA1710" s="344"/>
      <c r="AB1710" s="344"/>
      <c r="AC1710" s="344"/>
      <c r="AD1710" s="311"/>
    </row>
    <row r="1711" spans="1:30" ht="20.100000000000001" customHeight="1">
      <c r="A1711" s="311"/>
      <c r="B1711" s="311"/>
      <c r="C1711" s="344"/>
      <c r="D1711" s="120" t="s">
        <v>1509</v>
      </c>
      <c r="E1711" s="344"/>
      <c r="F1711" s="313">
        <v>28</v>
      </c>
      <c r="G1711" s="314">
        <v>3.4782608695652173</v>
      </c>
      <c r="H1711" s="313">
        <v>20</v>
      </c>
      <c r="I1711" s="314">
        <v>2.3809523809523809</v>
      </c>
      <c r="J1711" s="313"/>
      <c r="K1711" s="314"/>
      <c r="L1711" s="313"/>
      <c r="M1711" s="314"/>
      <c r="N1711" s="315"/>
      <c r="O1711" s="316"/>
      <c r="P1711" s="315"/>
      <c r="Q1711" s="316"/>
      <c r="R1711" s="315"/>
      <c r="S1711" s="316"/>
      <c r="T1711" s="315"/>
      <c r="U1711" s="316"/>
      <c r="V1711" s="447"/>
      <c r="W1711" s="344"/>
      <c r="X1711" s="344"/>
      <c r="Y1711" s="344"/>
      <c r="Z1711" s="344"/>
      <c r="AA1711" s="344"/>
      <c r="AB1711" s="344"/>
      <c r="AC1711" s="344"/>
      <c r="AD1711" s="311"/>
    </row>
    <row r="1712" spans="1:30" ht="20.100000000000001" customHeight="1">
      <c r="A1712" s="311"/>
      <c r="B1712" s="311"/>
      <c r="C1712" s="344"/>
      <c r="D1712" s="120" t="s">
        <v>7058</v>
      </c>
      <c r="E1712" s="344"/>
      <c r="F1712" s="313"/>
      <c r="G1712" s="314"/>
      <c r="H1712" s="313"/>
      <c r="I1712" s="314"/>
      <c r="J1712" s="313"/>
      <c r="K1712" s="314"/>
      <c r="L1712" s="313"/>
      <c r="M1712" s="314"/>
      <c r="N1712" s="315"/>
      <c r="O1712" s="316"/>
      <c r="P1712" s="315"/>
      <c r="Q1712" s="316"/>
      <c r="R1712" s="315"/>
      <c r="S1712" s="316"/>
      <c r="T1712" s="315"/>
      <c r="U1712" s="316"/>
      <c r="V1712" s="447"/>
      <c r="W1712" s="344"/>
      <c r="X1712" s="344"/>
      <c r="Y1712" s="344"/>
      <c r="Z1712" s="344"/>
      <c r="AA1712" s="344"/>
      <c r="AB1712" s="344"/>
      <c r="AC1712" s="344"/>
      <c r="AD1712" s="311"/>
    </row>
    <row r="1713" spans="1:30" ht="20.100000000000001" customHeight="1">
      <c r="A1713" s="311"/>
      <c r="B1713" s="311"/>
      <c r="C1713" s="344"/>
      <c r="D1713" s="120" t="s">
        <v>7314</v>
      </c>
      <c r="E1713" s="344"/>
      <c r="F1713" s="313"/>
      <c r="G1713" s="314"/>
      <c r="H1713" s="313"/>
      <c r="I1713" s="314"/>
      <c r="J1713" s="313"/>
      <c r="K1713" s="314"/>
      <c r="L1713" s="313"/>
      <c r="M1713" s="314"/>
      <c r="N1713" s="315"/>
      <c r="O1713" s="316"/>
      <c r="P1713" s="315"/>
      <c r="Q1713" s="316"/>
      <c r="R1713" s="315"/>
      <c r="S1713" s="316"/>
      <c r="T1713" s="315"/>
      <c r="U1713" s="316"/>
      <c r="V1713" s="447"/>
      <c r="W1713" s="344"/>
      <c r="X1713" s="344"/>
      <c r="Y1713" s="344"/>
      <c r="Z1713" s="344"/>
      <c r="AA1713" s="344"/>
      <c r="AB1713" s="344"/>
      <c r="AC1713" s="344"/>
      <c r="AD1713" s="311"/>
    </row>
    <row r="1714" spans="1:30" ht="20.100000000000001" customHeight="1">
      <c r="A1714" s="9" t="s">
        <v>7557</v>
      </c>
      <c r="B1714" s="9" t="s">
        <v>7560</v>
      </c>
      <c r="C1714" s="343" t="s">
        <v>7746</v>
      </c>
      <c r="D1714" s="119" t="s">
        <v>1506</v>
      </c>
      <c r="E1714" s="343" t="s">
        <v>7203</v>
      </c>
      <c r="F1714" s="11">
        <v>7</v>
      </c>
      <c r="G1714" s="12">
        <v>0.86956521739130432</v>
      </c>
      <c r="H1714" s="11">
        <v>3</v>
      </c>
      <c r="I1714" s="12">
        <v>0.35714285714285715</v>
      </c>
      <c r="J1714" s="11"/>
      <c r="K1714" s="12"/>
      <c r="L1714" s="11"/>
      <c r="M1714" s="12"/>
      <c r="N1714" s="56"/>
      <c r="O1714" s="57"/>
      <c r="P1714" s="56"/>
      <c r="Q1714" s="57"/>
      <c r="R1714" s="56"/>
      <c r="S1714" s="57"/>
      <c r="T1714" s="56"/>
      <c r="U1714" s="57"/>
      <c r="V1714" s="446" t="s">
        <v>28</v>
      </c>
      <c r="W1714" s="343" t="s">
        <v>7406</v>
      </c>
      <c r="X1714" s="343"/>
      <c r="Y1714" s="343"/>
      <c r="Z1714" s="343"/>
      <c r="AA1714" s="343"/>
      <c r="AB1714" s="343"/>
      <c r="AC1714" s="343"/>
      <c r="AD1714" s="9"/>
    </row>
    <row r="1715" spans="1:30" ht="20.100000000000001" customHeight="1">
      <c r="A1715" s="311"/>
      <c r="B1715" s="311"/>
      <c r="C1715" s="344"/>
      <c r="D1715" s="120" t="s">
        <v>1490</v>
      </c>
      <c r="E1715" s="344"/>
      <c r="F1715" s="313">
        <v>41</v>
      </c>
      <c r="G1715" s="314">
        <v>5.0931677018633543</v>
      </c>
      <c r="H1715" s="313">
        <v>48</v>
      </c>
      <c r="I1715" s="314">
        <v>5.7142857142857144</v>
      </c>
      <c r="J1715" s="313"/>
      <c r="K1715" s="314"/>
      <c r="L1715" s="313"/>
      <c r="M1715" s="314"/>
      <c r="N1715" s="315"/>
      <c r="O1715" s="316"/>
      <c r="P1715" s="315"/>
      <c r="Q1715" s="316"/>
      <c r="R1715" s="315"/>
      <c r="S1715" s="316"/>
      <c r="T1715" s="315"/>
      <c r="U1715" s="316"/>
      <c r="V1715" s="447"/>
      <c r="W1715" s="344"/>
      <c r="X1715" s="344"/>
      <c r="Y1715" s="344"/>
      <c r="Z1715" s="344"/>
      <c r="AA1715" s="344"/>
      <c r="AB1715" s="344"/>
      <c r="AC1715" s="344"/>
      <c r="AD1715" s="311"/>
    </row>
    <row r="1716" spans="1:30" ht="20.100000000000001" customHeight="1">
      <c r="A1716" s="311"/>
      <c r="B1716" s="311"/>
      <c r="C1716" s="344"/>
      <c r="D1716" s="120" t="s">
        <v>1507</v>
      </c>
      <c r="E1716" s="344"/>
      <c r="F1716" s="313">
        <v>388</v>
      </c>
      <c r="G1716" s="314">
        <v>48.198757763975152</v>
      </c>
      <c r="H1716" s="313">
        <v>416</v>
      </c>
      <c r="I1716" s="314">
        <v>49.523809523809526</v>
      </c>
      <c r="J1716" s="313"/>
      <c r="K1716" s="314"/>
      <c r="L1716" s="313"/>
      <c r="M1716" s="314"/>
      <c r="N1716" s="315"/>
      <c r="O1716" s="316"/>
      <c r="P1716" s="315"/>
      <c r="Q1716" s="316"/>
      <c r="R1716" s="315"/>
      <c r="S1716" s="316"/>
      <c r="T1716" s="315"/>
      <c r="U1716" s="316"/>
      <c r="V1716" s="447"/>
      <c r="W1716" s="344"/>
      <c r="X1716" s="344"/>
      <c r="Y1716" s="344"/>
      <c r="Z1716" s="344"/>
      <c r="AA1716" s="344"/>
      <c r="AB1716" s="344"/>
      <c r="AC1716" s="344"/>
      <c r="AD1716" s="311"/>
    </row>
    <row r="1717" spans="1:30" ht="20.100000000000001" customHeight="1">
      <c r="A1717" s="311"/>
      <c r="B1717" s="311"/>
      <c r="C1717" s="344"/>
      <c r="D1717" s="120" t="s">
        <v>1508</v>
      </c>
      <c r="E1717" s="344"/>
      <c r="F1717" s="313">
        <v>347</v>
      </c>
      <c r="G1717" s="314">
        <v>43.105590062111801</v>
      </c>
      <c r="H1717" s="313">
        <v>347</v>
      </c>
      <c r="I1717" s="314">
        <v>41.30952380952381</v>
      </c>
      <c r="J1717" s="313"/>
      <c r="K1717" s="314"/>
      <c r="L1717" s="313"/>
      <c r="M1717" s="314"/>
      <c r="N1717" s="315"/>
      <c r="O1717" s="316"/>
      <c r="P1717" s="315"/>
      <c r="Q1717" s="316"/>
      <c r="R1717" s="315"/>
      <c r="S1717" s="316"/>
      <c r="T1717" s="315"/>
      <c r="U1717" s="316"/>
      <c r="V1717" s="447"/>
      <c r="W1717" s="344"/>
      <c r="X1717" s="344"/>
      <c r="Y1717" s="344"/>
      <c r="Z1717" s="344"/>
      <c r="AA1717" s="344"/>
      <c r="AB1717" s="344"/>
      <c r="AC1717" s="344"/>
      <c r="AD1717" s="311"/>
    </row>
    <row r="1718" spans="1:30" ht="20.100000000000001" customHeight="1">
      <c r="A1718" s="311"/>
      <c r="B1718" s="311"/>
      <c r="C1718" s="344"/>
      <c r="D1718" s="120" t="s">
        <v>1509</v>
      </c>
      <c r="E1718" s="344"/>
      <c r="F1718" s="313">
        <v>22</v>
      </c>
      <c r="G1718" s="314">
        <v>2.7329192546583849</v>
      </c>
      <c r="H1718" s="313">
        <v>26</v>
      </c>
      <c r="I1718" s="314">
        <v>3.0952380952380953</v>
      </c>
      <c r="J1718" s="313"/>
      <c r="K1718" s="314"/>
      <c r="L1718" s="313"/>
      <c r="M1718" s="314"/>
      <c r="N1718" s="315"/>
      <c r="O1718" s="316"/>
      <c r="P1718" s="315"/>
      <c r="Q1718" s="316"/>
      <c r="R1718" s="315"/>
      <c r="S1718" s="316"/>
      <c r="T1718" s="315"/>
      <c r="U1718" s="316"/>
      <c r="V1718" s="447"/>
      <c r="W1718" s="344"/>
      <c r="X1718" s="344"/>
      <c r="Y1718" s="344"/>
      <c r="Z1718" s="344"/>
      <c r="AA1718" s="344"/>
      <c r="AB1718" s="344"/>
      <c r="AC1718" s="344"/>
      <c r="AD1718" s="311"/>
    </row>
    <row r="1719" spans="1:30" ht="20.100000000000001" customHeight="1">
      <c r="A1719" s="311"/>
      <c r="B1719" s="311"/>
      <c r="C1719" s="344"/>
      <c r="D1719" s="120" t="s">
        <v>7058</v>
      </c>
      <c r="E1719" s="344"/>
      <c r="F1719" s="313"/>
      <c r="G1719" s="314"/>
      <c r="H1719" s="313"/>
      <c r="I1719" s="314"/>
      <c r="J1719" s="313"/>
      <c r="K1719" s="314"/>
      <c r="L1719" s="313"/>
      <c r="M1719" s="314"/>
      <c r="N1719" s="315"/>
      <c r="O1719" s="316"/>
      <c r="P1719" s="315"/>
      <c r="Q1719" s="316"/>
      <c r="R1719" s="315"/>
      <c r="S1719" s="316"/>
      <c r="T1719" s="315"/>
      <c r="U1719" s="316"/>
      <c r="V1719" s="447"/>
      <c r="W1719" s="344"/>
      <c r="X1719" s="344"/>
      <c r="Y1719" s="344"/>
      <c r="Z1719" s="344"/>
      <c r="AA1719" s="344"/>
      <c r="AB1719" s="344"/>
      <c r="AC1719" s="344"/>
      <c r="AD1719" s="311"/>
    </row>
    <row r="1720" spans="1:30" ht="20.100000000000001" customHeight="1">
      <c r="A1720" s="311"/>
      <c r="B1720" s="311"/>
      <c r="C1720" s="344"/>
      <c r="D1720" s="120" t="s">
        <v>7314</v>
      </c>
      <c r="E1720" s="344"/>
      <c r="F1720" s="313"/>
      <c r="G1720" s="314"/>
      <c r="H1720" s="313"/>
      <c r="I1720" s="314"/>
      <c r="J1720" s="313"/>
      <c r="K1720" s="314"/>
      <c r="L1720" s="313"/>
      <c r="M1720" s="314"/>
      <c r="N1720" s="315"/>
      <c r="O1720" s="316"/>
      <c r="P1720" s="315"/>
      <c r="Q1720" s="316"/>
      <c r="R1720" s="315"/>
      <c r="S1720" s="316"/>
      <c r="T1720" s="315"/>
      <c r="U1720" s="316"/>
      <c r="V1720" s="447"/>
      <c r="W1720" s="344"/>
      <c r="X1720" s="344"/>
      <c r="Y1720" s="344"/>
      <c r="Z1720" s="344"/>
      <c r="AA1720" s="344"/>
      <c r="AB1720" s="344"/>
      <c r="AC1720" s="344"/>
      <c r="AD1720" s="311"/>
    </row>
    <row r="1721" spans="1:30" ht="20.100000000000001" customHeight="1">
      <c r="A1721" s="9" t="s">
        <v>7846</v>
      </c>
      <c r="B1721" s="9" t="s">
        <v>7847</v>
      </c>
      <c r="C1721" s="343" t="s">
        <v>7746</v>
      </c>
      <c r="D1721" s="119" t="s">
        <v>1506</v>
      </c>
      <c r="E1721" s="343" t="s">
        <v>7203</v>
      </c>
      <c r="F1721" s="11">
        <v>6</v>
      </c>
      <c r="G1721" s="12">
        <v>0.74534161490683226</v>
      </c>
      <c r="H1721" s="11">
        <v>2</v>
      </c>
      <c r="I1721" s="12">
        <v>0.23809523809523808</v>
      </c>
      <c r="J1721" s="11"/>
      <c r="K1721" s="12"/>
      <c r="L1721" s="11"/>
      <c r="M1721" s="12"/>
      <c r="N1721" s="56"/>
      <c r="O1721" s="57"/>
      <c r="P1721" s="56"/>
      <c r="Q1721" s="57"/>
      <c r="R1721" s="56"/>
      <c r="S1721" s="57"/>
      <c r="T1721" s="56"/>
      <c r="U1721" s="57"/>
      <c r="V1721" s="446" t="s">
        <v>28</v>
      </c>
      <c r="W1721" s="343" t="s">
        <v>7406</v>
      </c>
      <c r="X1721" s="343"/>
      <c r="Y1721" s="343"/>
      <c r="Z1721" s="343"/>
      <c r="AA1721" s="343"/>
      <c r="AB1721" s="343"/>
      <c r="AC1721" s="343"/>
      <c r="AD1721" s="9"/>
    </row>
    <row r="1722" spans="1:30" ht="20.100000000000001" customHeight="1">
      <c r="A1722" s="311"/>
      <c r="B1722" s="311"/>
      <c r="C1722" s="344"/>
      <c r="D1722" s="120" t="s">
        <v>1490</v>
      </c>
      <c r="E1722" s="344"/>
      <c r="F1722" s="313">
        <v>46</v>
      </c>
      <c r="G1722" s="314">
        <v>5.7142857142857144</v>
      </c>
      <c r="H1722" s="313">
        <v>51</v>
      </c>
      <c r="I1722" s="314">
        <v>6.0714285714285712</v>
      </c>
      <c r="J1722" s="313"/>
      <c r="K1722" s="314"/>
      <c r="L1722" s="313"/>
      <c r="M1722" s="314"/>
      <c r="N1722" s="315"/>
      <c r="O1722" s="316"/>
      <c r="P1722" s="315"/>
      <c r="Q1722" s="316"/>
      <c r="R1722" s="315"/>
      <c r="S1722" s="316"/>
      <c r="T1722" s="315"/>
      <c r="U1722" s="316"/>
      <c r="V1722" s="447"/>
      <c r="W1722" s="344"/>
      <c r="X1722" s="344"/>
      <c r="Y1722" s="344"/>
      <c r="Z1722" s="344"/>
      <c r="AA1722" s="344"/>
      <c r="AB1722" s="344"/>
      <c r="AC1722" s="344"/>
      <c r="AD1722" s="311"/>
    </row>
    <row r="1723" spans="1:30" ht="20.100000000000001" customHeight="1">
      <c r="A1723" s="311"/>
      <c r="B1723" s="311"/>
      <c r="C1723" s="344"/>
      <c r="D1723" s="120" t="s">
        <v>1507</v>
      </c>
      <c r="E1723" s="344"/>
      <c r="F1723" s="313">
        <v>362</v>
      </c>
      <c r="G1723" s="314">
        <v>44.968944099378881</v>
      </c>
      <c r="H1723" s="313">
        <v>422</v>
      </c>
      <c r="I1723" s="314">
        <v>50.238095238095241</v>
      </c>
      <c r="J1723" s="313"/>
      <c r="K1723" s="314"/>
      <c r="L1723" s="313"/>
      <c r="M1723" s="314"/>
      <c r="N1723" s="315"/>
      <c r="O1723" s="316"/>
      <c r="P1723" s="315"/>
      <c r="Q1723" s="316"/>
      <c r="R1723" s="315"/>
      <c r="S1723" s="316"/>
      <c r="T1723" s="315"/>
      <c r="U1723" s="316"/>
      <c r="V1723" s="447"/>
      <c r="W1723" s="344"/>
      <c r="X1723" s="344"/>
      <c r="Y1723" s="344"/>
      <c r="Z1723" s="344"/>
      <c r="AA1723" s="344"/>
      <c r="AB1723" s="344"/>
      <c r="AC1723" s="344"/>
      <c r="AD1723" s="311"/>
    </row>
    <row r="1724" spans="1:30" ht="20.100000000000001" customHeight="1">
      <c r="A1724" s="311"/>
      <c r="B1724" s="311"/>
      <c r="C1724" s="344"/>
      <c r="D1724" s="120" t="s">
        <v>1508</v>
      </c>
      <c r="E1724" s="344"/>
      <c r="F1724" s="313">
        <v>368</v>
      </c>
      <c r="G1724" s="314">
        <v>45.714285714285715</v>
      </c>
      <c r="H1724" s="313">
        <v>344</v>
      </c>
      <c r="I1724" s="314">
        <v>40.952380952380949</v>
      </c>
      <c r="J1724" s="313"/>
      <c r="K1724" s="314"/>
      <c r="L1724" s="313"/>
      <c r="M1724" s="314"/>
      <c r="N1724" s="315"/>
      <c r="O1724" s="316"/>
      <c r="P1724" s="315"/>
      <c r="Q1724" s="316"/>
      <c r="R1724" s="315"/>
      <c r="S1724" s="316"/>
      <c r="T1724" s="315"/>
      <c r="U1724" s="316"/>
      <c r="V1724" s="447"/>
      <c r="W1724" s="344"/>
      <c r="X1724" s="344"/>
      <c r="Y1724" s="344"/>
      <c r="Z1724" s="344"/>
      <c r="AA1724" s="344"/>
      <c r="AB1724" s="344"/>
      <c r="AC1724" s="344"/>
      <c r="AD1724" s="311"/>
    </row>
    <row r="1725" spans="1:30" ht="20.100000000000001" customHeight="1">
      <c r="A1725" s="311"/>
      <c r="B1725" s="311"/>
      <c r="C1725" s="344"/>
      <c r="D1725" s="120" t="s">
        <v>1509</v>
      </c>
      <c r="E1725" s="344"/>
      <c r="F1725" s="313">
        <v>23</v>
      </c>
      <c r="G1725" s="314">
        <v>2.8571428571428572</v>
      </c>
      <c r="H1725" s="313">
        <v>21</v>
      </c>
      <c r="I1725" s="314">
        <v>2.5</v>
      </c>
      <c r="J1725" s="313"/>
      <c r="K1725" s="314"/>
      <c r="L1725" s="313"/>
      <c r="M1725" s="314"/>
      <c r="N1725" s="315"/>
      <c r="O1725" s="316"/>
      <c r="P1725" s="315"/>
      <c r="Q1725" s="316"/>
      <c r="R1725" s="315"/>
      <c r="S1725" s="316"/>
      <c r="T1725" s="315"/>
      <c r="U1725" s="316"/>
      <c r="V1725" s="447"/>
      <c r="W1725" s="344"/>
      <c r="X1725" s="344"/>
      <c r="Y1725" s="344"/>
      <c r="Z1725" s="344"/>
      <c r="AA1725" s="344"/>
      <c r="AB1725" s="344"/>
      <c r="AC1725" s="344"/>
      <c r="AD1725" s="311"/>
    </row>
    <row r="1726" spans="1:30" ht="20.100000000000001" customHeight="1">
      <c r="A1726" s="311"/>
      <c r="B1726" s="311"/>
      <c r="C1726" s="344"/>
      <c r="D1726" s="120" t="s">
        <v>7058</v>
      </c>
      <c r="E1726" s="344"/>
      <c r="F1726" s="313"/>
      <c r="G1726" s="314"/>
      <c r="H1726" s="313"/>
      <c r="I1726" s="314"/>
      <c r="J1726" s="313"/>
      <c r="K1726" s="314"/>
      <c r="L1726" s="313"/>
      <c r="M1726" s="314"/>
      <c r="N1726" s="315"/>
      <c r="O1726" s="316"/>
      <c r="P1726" s="315"/>
      <c r="Q1726" s="316"/>
      <c r="R1726" s="315"/>
      <c r="S1726" s="316"/>
      <c r="T1726" s="315"/>
      <c r="U1726" s="316"/>
      <c r="V1726" s="447"/>
      <c r="W1726" s="344"/>
      <c r="X1726" s="344"/>
      <c r="Y1726" s="344"/>
      <c r="Z1726" s="344"/>
      <c r="AA1726" s="344"/>
      <c r="AB1726" s="344"/>
      <c r="AC1726" s="344"/>
      <c r="AD1726" s="311"/>
    </row>
    <row r="1727" spans="1:30" ht="20.100000000000001" customHeight="1">
      <c r="A1727" s="311"/>
      <c r="B1727" s="311"/>
      <c r="C1727" s="344"/>
      <c r="D1727" s="120" t="s">
        <v>7314</v>
      </c>
      <c r="E1727" s="344"/>
      <c r="F1727" s="313"/>
      <c r="G1727" s="314"/>
      <c r="H1727" s="313"/>
      <c r="I1727" s="314"/>
      <c r="J1727" s="313"/>
      <c r="K1727" s="314"/>
      <c r="L1727" s="313"/>
      <c r="M1727" s="314"/>
      <c r="N1727" s="315"/>
      <c r="O1727" s="316"/>
      <c r="P1727" s="315"/>
      <c r="Q1727" s="316"/>
      <c r="R1727" s="315"/>
      <c r="S1727" s="316"/>
      <c r="T1727" s="315"/>
      <c r="U1727" s="316"/>
      <c r="V1727" s="447"/>
      <c r="W1727" s="344"/>
      <c r="X1727" s="344"/>
      <c r="Y1727" s="344"/>
      <c r="Z1727" s="344"/>
      <c r="AA1727" s="344"/>
      <c r="AB1727" s="344"/>
      <c r="AC1727" s="344"/>
      <c r="AD1727" s="311"/>
    </row>
    <row r="1728" spans="1:30" ht="20.100000000000001" customHeight="1">
      <c r="A1728" s="9" t="s">
        <v>7848</v>
      </c>
      <c r="B1728" s="9" t="s">
        <v>7562</v>
      </c>
      <c r="C1728" s="343" t="s">
        <v>7746</v>
      </c>
      <c r="D1728" s="119" t="s">
        <v>1506</v>
      </c>
      <c r="E1728" s="343" t="s">
        <v>7203</v>
      </c>
      <c r="F1728" s="11">
        <v>6</v>
      </c>
      <c r="G1728" s="12">
        <v>0.74534161490683226</v>
      </c>
      <c r="H1728" s="11">
        <v>3</v>
      </c>
      <c r="I1728" s="12">
        <v>0.35714285714285715</v>
      </c>
      <c r="J1728" s="11"/>
      <c r="K1728" s="12"/>
      <c r="L1728" s="11"/>
      <c r="M1728" s="12"/>
      <c r="N1728" s="56"/>
      <c r="O1728" s="57"/>
      <c r="P1728" s="56"/>
      <c r="Q1728" s="57"/>
      <c r="R1728" s="56"/>
      <c r="S1728" s="57"/>
      <c r="T1728" s="56"/>
      <c r="U1728" s="57"/>
      <c r="V1728" s="446" t="s">
        <v>28</v>
      </c>
      <c r="W1728" s="343" t="s">
        <v>7406</v>
      </c>
      <c r="X1728" s="343"/>
      <c r="Y1728" s="343"/>
      <c r="Z1728" s="343"/>
      <c r="AA1728" s="343"/>
      <c r="AB1728" s="343"/>
      <c r="AC1728" s="343"/>
      <c r="AD1728" s="9"/>
    </row>
    <row r="1729" spans="1:30" ht="20.100000000000001" customHeight="1">
      <c r="A1729" s="311"/>
      <c r="B1729" s="311"/>
      <c r="C1729" s="344"/>
      <c r="D1729" s="120" t="s">
        <v>1490</v>
      </c>
      <c r="E1729" s="344"/>
      <c r="F1729" s="313">
        <v>22</v>
      </c>
      <c r="G1729" s="314">
        <v>2.7329192546583849</v>
      </c>
      <c r="H1729" s="313">
        <v>15</v>
      </c>
      <c r="I1729" s="314">
        <v>1.7857142857142858</v>
      </c>
      <c r="J1729" s="313"/>
      <c r="K1729" s="314"/>
      <c r="L1729" s="313"/>
      <c r="M1729" s="314"/>
      <c r="N1729" s="315"/>
      <c r="O1729" s="316"/>
      <c r="P1729" s="315"/>
      <c r="Q1729" s="316"/>
      <c r="R1729" s="315"/>
      <c r="S1729" s="316"/>
      <c r="T1729" s="315"/>
      <c r="U1729" s="316"/>
      <c r="V1729" s="447"/>
      <c r="W1729" s="344"/>
      <c r="X1729" s="344"/>
      <c r="Y1729" s="344"/>
      <c r="Z1729" s="344"/>
      <c r="AA1729" s="344"/>
      <c r="AB1729" s="344"/>
      <c r="AC1729" s="344"/>
      <c r="AD1729" s="311"/>
    </row>
    <row r="1730" spans="1:30" ht="20.100000000000001" customHeight="1">
      <c r="A1730" s="311"/>
      <c r="B1730" s="311"/>
      <c r="C1730" s="344"/>
      <c r="D1730" s="120" t="s">
        <v>1507</v>
      </c>
      <c r="E1730" s="344"/>
      <c r="F1730" s="313">
        <v>227</v>
      </c>
      <c r="G1730" s="314">
        <v>28.198757763975156</v>
      </c>
      <c r="H1730" s="313">
        <v>262</v>
      </c>
      <c r="I1730" s="314">
        <v>31.19047619047619</v>
      </c>
      <c r="J1730" s="313"/>
      <c r="K1730" s="314"/>
      <c r="L1730" s="313"/>
      <c r="M1730" s="314"/>
      <c r="N1730" s="315"/>
      <c r="O1730" s="316"/>
      <c r="P1730" s="315"/>
      <c r="Q1730" s="316"/>
      <c r="R1730" s="315"/>
      <c r="S1730" s="316"/>
      <c r="T1730" s="315"/>
      <c r="U1730" s="316"/>
      <c r="V1730" s="447"/>
      <c r="W1730" s="344"/>
      <c r="X1730" s="344"/>
      <c r="Y1730" s="344"/>
      <c r="Z1730" s="344"/>
      <c r="AA1730" s="344"/>
      <c r="AB1730" s="344"/>
      <c r="AC1730" s="344"/>
      <c r="AD1730" s="311"/>
    </row>
    <row r="1731" spans="1:30" ht="20.100000000000001" customHeight="1">
      <c r="A1731" s="311"/>
      <c r="B1731" s="311"/>
      <c r="C1731" s="344"/>
      <c r="D1731" s="120" t="s">
        <v>1508</v>
      </c>
      <c r="E1731" s="344"/>
      <c r="F1731" s="313">
        <v>482</v>
      </c>
      <c r="G1731" s="314">
        <v>59.87577639751553</v>
      </c>
      <c r="H1731" s="313">
        <v>496</v>
      </c>
      <c r="I1731" s="314">
        <v>59.047619047619051</v>
      </c>
      <c r="J1731" s="313"/>
      <c r="K1731" s="314"/>
      <c r="L1731" s="313"/>
      <c r="M1731" s="314"/>
      <c r="N1731" s="315"/>
      <c r="O1731" s="316"/>
      <c r="P1731" s="315"/>
      <c r="Q1731" s="316"/>
      <c r="R1731" s="315"/>
      <c r="S1731" s="316"/>
      <c r="T1731" s="315"/>
      <c r="U1731" s="316"/>
      <c r="V1731" s="447"/>
      <c r="W1731" s="344"/>
      <c r="X1731" s="344"/>
      <c r="Y1731" s="344"/>
      <c r="Z1731" s="344"/>
      <c r="AA1731" s="344"/>
      <c r="AB1731" s="344"/>
      <c r="AC1731" s="344"/>
      <c r="AD1731" s="311"/>
    </row>
    <row r="1732" spans="1:30" ht="20.100000000000001" customHeight="1">
      <c r="A1732" s="311"/>
      <c r="B1732" s="311"/>
      <c r="C1732" s="344"/>
      <c r="D1732" s="120" t="s">
        <v>1509</v>
      </c>
      <c r="E1732" s="344"/>
      <c r="F1732" s="313">
        <v>68</v>
      </c>
      <c r="G1732" s="314">
        <v>8.4472049689440993</v>
      </c>
      <c r="H1732" s="313">
        <v>64</v>
      </c>
      <c r="I1732" s="314">
        <v>7.6190476190476186</v>
      </c>
      <c r="J1732" s="313"/>
      <c r="K1732" s="314"/>
      <c r="L1732" s="313"/>
      <c r="M1732" s="314"/>
      <c r="N1732" s="315"/>
      <c r="O1732" s="316"/>
      <c r="P1732" s="315"/>
      <c r="Q1732" s="316"/>
      <c r="R1732" s="315"/>
      <c r="S1732" s="316"/>
      <c r="T1732" s="315"/>
      <c r="U1732" s="316"/>
      <c r="V1732" s="447"/>
      <c r="W1732" s="344"/>
      <c r="X1732" s="344"/>
      <c r="Y1732" s="344"/>
      <c r="Z1732" s="344"/>
      <c r="AA1732" s="344"/>
      <c r="AB1732" s="344"/>
      <c r="AC1732" s="344"/>
      <c r="AD1732" s="311"/>
    </row>
    <row r="1733" spans="1:30" ht="20.100000000000001" customHeight="1">
      <c r="A1733" s="311"/>
      <c r="B1733" s="311"/>
      <c r="C1733" s="344"/>
      <c r="D1733" s="120" t="s">
        <v>7058</v>
      </c>
      <c r="E1733" s="344"/>
      <c r="F1733" s="313"/>
      <c r="G1733" s="314"/>
      <c r="H1733" s="313"/>
      <c r="I1733" s="314"/>
      <c r="J1733" s="313"/>
      <c r="K1733" s="314"/>
      <c r="L1733" s="313"/>
      <c r="M1733" s="314"/>
      <c r="N1733" s="315"/>
      <c r="O1733" s="316"/>
      <c r="P1733" s="315"/>
      <c r="Q1733" s="316"/>
      <c r="R1733" s="315"/>
      <c r="S1733" s="316"/>
      <c r="T1733" s="315"/>
      <c r="U1733" s="316"/>
      <c r="V1733" s="447"/>
      <c r="W1733" s="344"/>
      <c r="X1733" s="344"/>
      <c r="Y1733" s="344"/>
      <c r="Z1733" s="344"/>
      <c r="AA1733" s="344"/>
      <c r="AB1733" s="344"/>
      <c r="AC1733" s="344"/>
      <c r="AD1733" s="311"/>
    </row>
    <row r="1734" spans="1:30" ht="20.100000000000001" customHeight="1">
      <c r="A1734" s="311"/>
      <c r="B1734" s="311"/>
      <c r="C1734" s="344"/>
      <c r="D1734" s="120" t="s">
        <v>7314</v>
      </c>
      <c r="E1734" s="344"/>
      <c r="F1734" s="313"/>
      <c r="G1734" s="314"/>
      <c r="H1734" s="313"/>
      <c r="I1734" s="314"/>
      <c r="J1734" s="313"/>
      <c r="K1734" s="314"/>
      <c r="L1734" s="313"/>
      <c r="M1734" s="314"/>
      <c r="N1734" s="315"/>
      <c r="O1734" s="316"/>
      <c r="P1734" s="315"/>
      <c r="Q1734" s="316"/>
      <c r="R1734" s="315"/>
      <c r="S1734" s="316"/>
      <c r="T1734" s="315"/>
      <c r="U1734" s="316"/>
      <c r="V1734" s="447"/>
      <c r="W1734" s="344"/>
      <c r="X1734" s="344"/>
      <c r="Y1734" s="344"/>
      <c r="Z1734" s="344"/>
      <c r="AA1734" s="344"/>
      <c r="AB1734" s="344"/>
      <c r="AC1734" s="344"/>
      <c r="AD1734" s="311"/>
    </row>
    <row r="1735" spans="1:30" ht="20.100000000000001" customHeight="1">
      <c r="A1735" s="9" t="s">
        <v>7558</v>
      </c>
      <c r="B1735" s="9" t="s">
        <v>7849</v>
      </c>
      <c r="C1735" s="343" t="s">
        <v>7746</v>
      </c>
      <c r="D1735" s="119" t="s">
        <v>1510</v>
      </c>
      <c r="E1735" s="343" t="s">
        <v>7203</v>
      </c>
      <c r="F1735" s="11">
        <v>6</v>
      </c>
      <c r="G1735" s="12">
        <v>0.74534161490683226</v>
      </c>
      <c r="H1735" s="11"/>
      <c r="I1735" s="12"/>
      <c r="J1735" s="11"/>
      <c r="K1735" s="12"/>
      <c r="L1735" s="11"/>
      <c r="M1735" s="12"/>
      <c r="N1735" s="56"/>
      <c r="O1735" s="57"/>
      <c r="P1735" s="56"/>
      <c r="Q1735" s="57"/>
      <c r="R1735" s="56"/>
      <c r="S1735" s="57"/>
      <c r="T1735" s="56"/>
      <c r="U1735" s="57"/>
      <c r="V1735" s="446" t="s">
        <v>28</v>
      </c>
      <c r="W1735" s="343" t="s">
        <v>7406</v>
      </c>
      <c r="X1735" s="343"/>
      <c r="Y1735" s="343"/>
      <c r="Z1735" s="343"/>
      <c r="AA1735" s="343"/>
      <c r="AB1735" s="343"/>
      <c r="AC1735" s="343"/>
      <c r="AD1735" s="9"/>
    </row>
    <row r="1736" spans="1:30" ht="20.100000000000001" customHeight="1">
      <c r="A1736" s="311"/>
      <c r="B1736" s="311"/>
      <c r="C1736" s="344"/>
      <c r="D1736" s="120" t="s">
        <v>1511</v>
      </c>
      <c r="E1736" s="344"/>
      <c r="F1736" s="313">
        <v>36</v>
      </c>
      <c r="G1736" s="314">
        <v>4.4720496894409933</v>
      </c>
      <c r="H1736" s="313">
        <v>33</v>
      </c>
      <c r="I1736" s="314">
        <v>3.9285714285714284</v>
      </c>
      <c r="J1736" s="313"/>
      <c r="K1736" s="314"/>
      <c r="L1736" s="313"/>
      <c r="M1736" s="314"/>
      <c r="N1736" s="315"/>
      <c r="O1736" s="316"/>
      <c r="P1736" s="315"/>
      <c r="Q1736" s="316"/>
      <c r="R1736" s="315"/>
      <c r="S1736" s="316"/>
      <c r="T1736" s="315"/>
      <c r="U1736" s="316"/>
      <c r="V1736" s="447"/>
      <c r="W1736" s="344"/>
      <c r="X1736" s="344"/>
      <c r="Y1736" s="344"/>
      <c r="Z1736" s="344"/>
      <c r="AA1736" s="344"/>
      <c r="AB1736" s="344"/>
      <c r="AC1736" s="344"/>
      <c r="AD1736" s="311"/>
    </row>
    <row r="1737" spans="1:30" ht="20.100000000000001" customHeight="1">
      <c r="A1737" s="311"/>
      <c r="B1737" s="311"/>
      <c r="C1737" s="344"/>
      <c r="D1737" s="120" t="s">
        <v>1512</v>
      </c>
      <c r="E1737" s="344"/>
      <c r="F1737" s="313">
        <v>407</v>
      </c>
      <c r="G1737" s="314">
        <v>50.559006211180126</v>
      </c>
      <c r="H1737" s="313">
        <v>474</v>
      </c>
      <c r="I1737" s="314">
        <v>56.428571428571431</v>
      </c>
      <c r="J1737" s="313"/>
      <c r="K1737" s="314"/>
      <c r="L1737" s="313"/>
      <c r="M1737" s="314"/>
      <c r="N1737" s="315"/>
      <c r="O1737" s="316"/>
      <c r="P1737" s="315"/>
      <c r="Q1737" s="316"/>
      <c r="R1737" s="315"/>
      <c r="S1737" s="316"/>
      <c r="T1737" s="315"/>
      <c r="U1737" s="316"/>
      <c r="V1737" s="447"/>
      <c r="W1737" s="344"/>
      <c r="X1737" s="344"/>
      <c r="Y1737" s="344"/>
      <c r="Z1737" s="344"/>
      <c r="AA1737" s="344"/>
      <c r="AB1737" s="344"/>
      <c r="AC1737" s="344"/>
      <c r="AD1737" s="311"/>
    </row>
    <row r="1738" spans="1:30" ht="20.100000000000001" customHeight="1">
      <c r="A1738" s="311"/>
      <c r="B1738" s="311"/>
      <c r="C1738" s="344"/>
      <c r="D1738" s="120" t="s">
        <v>1513</v>
      </c>
      <c r="E1738" s="344"/>
      <c r="F1738" s="313">
        <v>345</v>
      </c>
      <c r="G1738" s="314">
        <v>42.857142857142854</v>
      </c>
      <c r="H1738" s="313">
        <v>320</v>
      </c>
      <c r="I1738" s="314">
        <v>38.095238095238095</v>
      </c>
      <c r="J1738" s="313"/>
      <c r="K1738" s="314"/>
      <c r="L1738" s="313"/>
      <c r="M1738" s="314"/>
      <c r="N1738" s="315"/>
      <c r="O1738" s="316"/>
      <c r="P1738" s="315"/>
      <c r="Q1738" s="316"/>
      <c r="R1738" s="315"/>
      <c r="S1738" s="316"/>
      <c r="T1738" s="315"/>
      <c r="U1738" s="316"/>
      <c r="V1738" s="447"/>
      <c r="W1738" s="344"/>
      <c r="X1738" s="344"/>
      <c r="Y1738" s="344"/>
      <c r="Z1738" s="344"/>
      <c r="AA1738" s="344"/>
      <c r="AB1738" s="344"/>
      <c r="AC1738" s="344"/>
      <c r="AD1738" s="311"/>
    </row>
    <row r="1739" spans="1:30" ht="20.100000000000001" customHeight="1">
      <c r="A1739" s="311"/>
      <c r="B1739" s="311"/>
      <c r="C1739" s="344"/>
      <c r="D1739" s="120" t="s">
        <v>1514</v>
      </c>
      <c r="E1739" s="344"/>
      <c r="F1739" s="313">
        <v>11</v>
      </c>
      <c r="G1739" s="314">
        <v>1.3664596273291925</v>
      </c>
      <c r="H1739" s="313">
        <v>13</v>
      </c>
      <c r="I1739" s="314">
        <v>1.5476190476190477</v>
      </c>
      <c r="J1739" s="313"/>
      <c r="K1739" s="314"/>
      <c r="L1739" s="313"/>
      <c r="M1739" s="314"/>
      <c r="N1739" s="315"/>
      <c r="O1739" s="316"/>
      <c r="P1739" s="315"/>
      <c r="Q1739" s="316"/>
      <c r="R1739" s="315"/>
      <c r="S1739" s="316"/>
      <c r="T1739" s="315"/>
      <c r="U1739" s="316"/>
      <c r="V1739" s="447"/>
      <c r="W1739" s="344"/>
      <c r="X1739" s="344"/>
      <c r="Y1739" s="344"/>
      <c r="Z1739" s="344"/>
      <c r="AA1739" s="344"/>
      <c r="AB1739" s="344"/>
      <c r="AC1739" s="344"/>
      <c r="AD1739" s="311"/>
    </row>
    <row r="1740" spans="1:30" ht="20.100000000000001" customHeight="1">
      <c r="A1740" s="311"/>
      <c r="B1740" s="311"/>
      <c r="C1740" s="344"/>
      <c r="D1740" s="120" t="s">
        <v>7058</v>
      </c>
      <c r="E1740" s="344"/>
      <c r="F1740" s="313"/>
      <c r="G1740" s="314"/>
      <c r="H1740" s="313"/>
      <c r="I1740" s="314"/>
      <c r="J1740" s="313"/>
      <c r="K1740" s="314"/>
      <c r="L1740" s="313"/>
      <c r="M1740" s="314"/>
      <c r="N1740" s="315"/>
      <c r="O1740" s="316"/>
      <c r="P1740" s="315"/>
      <c r="Q1740" s="316"/>
      <c r="R1740" s="315"/>
      <c r="S1740" s="316"/>
      <c r="T1740" s="315"/>
      <c r="U1740" s="316"/>
      <c r="V1740" s="447"/>
      <c r="W1740" s="344"/>
      <c r="X1740" s="344"/>
      <c r="Y1740" s="344"/>
      <c r="Z1740" s="344"/>
      <c r="AA1740" s="344"/>
      <c r="AB1740" s="344"/>
      <c r="AC1740" s="344"/>
      <c r="AD1740" s="311"/>
    </row>
    <row r="1741" spans="1:30" ht="20.100000000000001" customHeight="1">
      <c r="A1741" s="311"/>
      <c r="B1741" s="311"/>
      <c r="C1741" s="344"/>
      <c r="D1741" s="120" t="s">
        <v>7314</v>
      </c>
      <c r="E1741" s="344"/>
      <c r="F1741" s="313"/>
      <c r="G1741" s="314"/>
      <c r="H1741" s="313"/>
      <c r="I1741" s="314"/>
      <c r="J1741" s="313"/>
      <c r="K1741" s="314"/>
      <c r="L1741" s="313"/>
      <c r="M1741" s="314"/>
      <c r="N1741" s="315"/>
      <c r="O1741" s="316"/>
      <c r="P1741" s="315"/>
      <c r="Q1741" s="316"/>
      <c r="R1741" s="315"/>
      <c r="S1741" s="316"/>
      <c r="T1741" s="315"/>
      <c r="U1741" s="316"/>
      <c r="V1741" s="447"/>
      <c r="W1741" s="344"/>
      <c r="X1741" s="344"/>
      <c r="Y1741" s="344"/>
      <c r="Z1741" s="344"/>
      <c r="AA1741" s="344"/>
      <c r="AB1741" s="344"/>
      <c r="AC1741" s="344"/>
      <c r="AD1741" s="311"/>
    </row>
    <row r="1742" spans="1:30" ht="20.100000000000001" customHeight="1">
      <c r="A1742" s="9" t="s">
        <v>6158</v>
      </c>
      <c r="B1742" s="9" t="s">
        <v>771</v>
      </c>
      <c r="C1742" s="343" t="s">
        <v>7746</v>
      </c>
      <c r="D1742" s="119" t="s">
        <v>1510</v>
      </c>
      <c r="E1742" s="343" t="s">
        <v>7203</v>
      </c>
      <c r="F1742" s="11">
        <v>30</v>
      </c>
      <c r="G1742" s="12">
        <v>3.7267080745341614</v>
      </c>
      <c r="H1742" s="11">
        <v>24</v>
      </c>
      <c r="I1742" s="12">
        <v>2.8571428571428572</v>
      </c>
      <c r="J1742" s="11">
        <v>32</v>
      </c>
      <c r="K1742" s="12">
        <v>3.665521191294387</v>
      </c>
      <c r="L1742" s="11">
        <v>46</v>
      </c>
      <c r="M1742" s="12">
        <v>5.3488372093023253</v>
      </c>
      <c r="N1742" s="56">
        <v>43</v>
      </c>
      <c r="O1742" s="57">
        <v>4.9596309111880048</v>
      </c>
      <c r="P1742" s="56">
        <v>41</v>
      </c>
      <c r="Q1742" s="57">
        <v>4.8635824436536179</v>
      </c>
      <c r="R1742" s="56">
        <v>48</v>
      </c>
      <c r="S1742" s="57">
        <v>5.5813953488372094</v>
      </c>
      <c r="T1742" s="56"/>
      <c r="U1742" s="57"/>
      <c r="V1742" s="446" t="s">
        <v>28</v>
      </c>
      <c r="W1742" s="343" t="s">
        <v>7406</v>
      </c>
      <c r="X1742" s="343" t="s">
        <v>7406</v>
      </c>
      <c r="Y1742" s="343" t="s">
        <v>7406</v>
      </c>
      <c r="Z1742" s="343" t="s">
        <v>7406</v>
      </c>
      <c r="AA1742" s="343" t="s">
        <v>7406</v>
      </c>
      <c r="AB1742" s="343" t="s">
        <v>7406</v>
      </c>
      <c r="AC1742" s="343"/>
      <c r="AD1742" s="9"/>
    </row>
    <row r="1743" spans="1:30" ht="20.100000000000001" customHeight="1">
      <c r="A1743" s="311"/>
      <c r="B1743" s="311"/>
      <c r="C1743" s="344"/>
      <c r="D1743" s="120" t="s">
        <v>1511</v>
      </c>
      <c r="E1743" s="344"/>
      <c r="F1743" s="313">
        <v>209</v>
      </c>
      <c r="G1743" s="314">
        <v>25.962732919254659</v>
      </c>
      <c r="H1743" s="313">
        <v>248</v>
      </c>
      <c r="I1743" s="314">
        <v>29.523809523809526</v>
      </c>
      <c r="J1743" s="313">
        <v>293</v>
      </c>
      <c r="K1743" s="314">
        <v>33.562428407789234</v>
      </c>
      <c r="L1743" s="313">
        <v>270</v>
      </c>
      <c r="M1743" s="314">
        <v>31.395348837209301</v>
      </c>
      <c r="N1743" s="315">
        <v>287</v>
      </c>
      <c r="O1743" s="316">
        <v>33.102652825836216</v>
      </c>
      <c r="P1743" s="315">
        <v>302</v>
      </c>
      <c r="Q1743" s="316">
        <v>35.824436536180308</v>
      </c>
      <c r="R1743" s="315">
        <v>336</v>
      </c>
      <c r="S1743" s="316">
        <v>39.069767441860463</v>
      </c>
      <c r="T1743" s="315"/>
      <c r="U1743" s="316"/>
      <c r="V1743" s="447"/>
      <c r="W1743" s="344"/>
      <c r="X1743" s="344"/>
      <c r="Y1743" s="344"/>
      <c r="Z1743" s="344"/>
      <c r="AA1743" s="344"/>
      <c r="AB1743" s="344"/>
      <c r="AC1743" s="344"/>
      <c r="AD1743" s="311"/>
    </row>
    <row r="1744" spans="1:30" ht="20.100000000000001" customHeight="1">
      <c r="A1744" s="311"/>
      <c r="B1744" s="311"/>
      <c r="C1744" s="344"/>
      <c r="D1744" s="120" t="s">
        <v>1512</v>
      </c>
      <c r="E1744" s="344"/>
      <c r="F1744" s="313">
        <v>395</v>
      </c>
      <c r="G1744" s="314">
        <v>49.068322981366457</v>
      </c>
      <c r="H1744" s="313">
        <v>405</v>
      </c>
      <c r="I1744" s="314">
        <v>48.214285714285715</v>
      </c>
      <c r="J1744" s="313">
        <v>418</v>
      </c>
      <c r="K1744" s="314">
        <v>47.880870561282933</v>
      </c>
      <c r="L1744" s="313">
        <v>419</v>
      </c>
      <c r="M1744" s="314">
        <v>48.720930232558139</v>
      </c>
      <c r="N1744" s="315">
        <v>418</v>
      </c>
      <c r="O1744" s="316">
        <v>48.212226066897344</v>
      </c>
      <c r="P1744" s="315">
        <v>362</v>
      </c>
      <c r="Q1744" s="316">
        <v>42.941874258600237</v>
      </c>
      <c r="R1744" s="315">
        <v>334</v>
      </c>
      <c r="S1744" s="316">
        <v>38.837209302325583</v>
      </c>
      <c r="T1744" s="315"/>
      <c r="U1744" s="316"/>
      <c r="V1744" s="447"/>
      <c r="W1744" s="344"/>
      <c r="X1744" s="344"/>
      <c r="Y1744" s="344"/>
      <c r="Z1744" s="344"/>
      <c r="AA1744" s="344"/>
      <c r="AB1744" s="344"/>
      <c r="AC1744" s="344"/>
      <c r="AD1744" s="311"/>
    </row>
    <row r="1745" spans="1:30" ht="20.100000000000001" customHeight="1">
      <c r="A1745" s="311"/>
      <c r="B1745" s="311"/>
      <c r="C1745" s="344"/>
      <c r="D1745" s="120" t="s">
        <v>1513</v>
      </c>
      <c r="E1745" s="344"/>
      <c r="F1745" s="313">
        <v>168</v>
      </c>
      <c r="G1745" s="314">
        <v>20.869565217391305</v>
      </c>
      <c r="H1745" s="313">
        <v>161</v>
      </c>
      <c r="I1745" s="314">
        <v>19.166666666666668</v>
      </c>
      <c r="J1745" s="313">
        <v>127</v>
      </c>
      <c r="K1745" s="314">
        <v>14.547537227949599</v>
      </c>
      <c r="L1745" s="313">
        <v>123</v>
      </c>
      <c r="M1745" s="314">
        <v>14.302325581395349</v>
      </c>
      <c r="N1745" s="315">
        <v>118</v>
      </c>
      <c r="O1745" s="316">
        <v>13.610149942329873</v>
      </c>
      <c r="P1745" s="315">
        <v>135</v>
      </c>
      <c r="Q1745" s="316">
        <v>16.014234875444838</v>
      </c>
      <c r="R1745" s="315">
        <v>138</v>
      </c>
      <c r="S1745" s="316">
        <v>16.046511627906977</v>
      </c>
      <c r="T1745" s="315"/>
      <c r="U1745" s="316"/>
      <c r="V1745" s="447"/>
      <c r="W1745" s="344"/>
      <c r="X1745" s="344"/>
      <c r="Y1745" s="344"/>
      <c r="Z1745" s="344"/>
      <c r="AA1745" s="344"/>
      <c r="AB1745" s="344"/>
      <c r="AC1745" s="344"/>
      <c r="AD1745" s="311"/>
    </row>
    <row r="1746" spans="1:30" ht="20.100000000000001" customHeight="1">
      <c r="A1746" s="311"/>
      <c r="B1746" s="311"/>
      <c r="C1746" s="344"/>
      <c r="D1746" s="120" t="s">
        <v>1514</v>
      </c>
      <c r="E1746" s="344"/>
      <c r="F1746" s="313">
        <v>3</v>
      </c>
      <c r="G1746" s="314">
        <v>0.37267080745341613</v>
      </c>
      <c r="H1746" s="313">
        <v>2</v>
      </c>
      <c r="I1746" s="314">
        <v>0.23809523809523808</v>
      </c>
      <c r="J1746" s="313">
        <v>3</v>
      </c>
      <c r="K1746" s="314">
        <v>0.3436426116838488</v>
      </c>
      <c r="L1746" s="313">
        <v>2</v>
      </c>
      <c r="M1746" s="314">
        <v>0.23255813953488372</v>
      </c>
      <c r="N1746" s="315">
        <v>1</v>
      </c>
      <c r="O1746" s="316">
        <v>0.11534025374855825</v>
      </c>
      <c r="P1746" s="315">
        <v>3</v>
      </c>
      <c r="Q1746" s="316">
        <v>0.35587188612099646</v>
      </c>
      <c r="R1746" s="315">
        <v>4</v>
      </c>
      <c r="S1746" s="316">
        <v>0.46511627906976744</v>
      </c>
      <c r="T1746" s="315"/>
      <c r="U1746" s="316"/>
      <c r="V1746" s="447"/>
      <c r="W1746" s="344"/>
      <c r="X1746" s="344"/>
      <c r="Y1746" s="344"/>
      <c r="Z1746" s="344"/>
      <c r="AA1746" s="344"/>
      <c r="AB1746" s="344"/>
      <c r="AC1746" s="344"/>
      <c r="AD1746" s="311"/>
    </row>
    <row r="1747" spans="1:30" ht="20.100000000000001" customHeight="1">
      <c r="A1747" s="311"/>
      <c r="B1747" s="311"/>
      <c r="C1747" s="344"/>
      <c r="D1747" s="120" t="s">
        <v>7058</v>
      </c>
      <c r="E1747" s="344"/>
      <c r="F1747" s="148"/>
      <c r="G1747" s="314"/>
      <c r="H1747" s="148"/>
      <c r="I1747" s="314"/>
      <c r="J1747" s="148"/>
      <c r="K1747" s="314"/>
      <c r="L1747" s="148"/>
      <c r="M1747" s="314"/>
      <c r="N1747" s="149"/>
      <c r="O1747" s="316"/>
      <c r="P1747" s="149"/>
      <c r="Q1747" s="316"/>
      <c r="R1747" s="315"/>
      <c r="S1747" s="316"/>
      <c r="T1747" s="315"/>
      <c r="U1747" s="316"/>
      <c r="V1747" s="447"/>
      <c r="W1747" s="344"/>
      <c r="X1747" s="344"/>
      <c r="Y1747" s="344"/>
      <c r="Z1747" s="344"/>
      <c r="AA1747" s="344"/>
      <c r="AB1747" s="344"/>
      <c r="AC1747" s="344"/>
      <c r="AD1747" s="311"/>
    </row>
    <row r="1748" spans="1:30" ht="20.100000000000001" customHeight="1">
      <c r="A1748" s="311"/>
      <c r="B1748" s="311"/>
      <c r="C1748" s="344"/>
      <c r="D1748" s="120" t="s">
        <v>7314</v>
      </c>
      <c r="E1748" s="344"/>
      <c r="F1748" s="313"/>
      <c r="G1748" s="314"/>
      <c r="H1748" s="313"/>
      <c r="I1748" s="314"/>
      <c r="J1748" s="313"/>
      <c r="K1748" s="314"/>
      <c r="L1748" s="313"/>
      <c r="M1748" s="314"/>
      <c r="N1748" s="315"/>
      <c r="O1748" s="316"/>
      <c r="P1748" s="315">
        <v>1</v>
      </c>
      <c r="Q1748" s="316">
        <v>0.1</v>
      </c>
      <c r="R1748" s="315"/>
      <c r="S1748" s="316"/>
      <c r="T1748" s="315"/>
      <c r="U1748" s="316"/>
      <c r="V1748" s="447"/>
      <c r="W1748" s="344"/>
      <c r="X1748" s="344"/>
      <c r="Y1748" s="344"/>
      <c r="Z1748" s="344"/>
      <c r="AA1748" s="344"/>
      <c r="AB1748" s="344"/>
      <c r="AC1748" s="344"/>
      <c r="AD1748" s="311"/>
    </row>
    <row r="1749" spans="1:30" ht="20.100000000000001" customHeight="1">
      <c r="A1749" s="9" t="s">
        <v>6159</v>
      </c>
      <c r="B1749" s="9" t="s">
        <v>204</v>
      </c>
      <c r="C1749" s="343" t="s">
        <v>7746</v>
      </c>
      <c r="D1749" s="119" t="s">
        <v>1510</v>
      </c>
      <c r="E1749" s="343" t="s">
        <v>7203</v>
      </c>
      <c r="F1749" s="11">
        <v>12</v>
      </c>
      <c r="G1749" s="12">
        <v>1.4906832298136645</v>
      </c>
      <c r="H1749" s="11">
        <v>13</v>
      </c>
      <c r="I1749" s="12">
        <v>1.5476190476190477</v>
      </c>
      <c r="J1749" s="11">
        <v>18</v>
      </c>
      <c r="K1749" s="12">
        <v>2.0618556701030926</v>
      </c>
      <c r="L1749" s="11">
        <v>27</v>
      </c>
      <c r="M1749" s="12">
        <v>3.13953488372093</v>
      </c>
      <c r="N1749" s="56">
        <v>27</v>
      </c>
      <c r="O1749" s="57">
        <v>3.1141868512110729</v>
      </c>
      <c r="P1749" s="56">
        <v>24</v>
      </c>
      <c r="Q1749" s="57">
        <v>2.8436018957345972</v>
      </c>
      <c r="R1749" s="56">
        <v>26</v>
      </c>
      <c r="S1749" s="57">
        <v>3.0232558139534884</v>
      </c>
      <c r="T1749" s="56"/>
      <c r="U1749" s="57"/>
      <c r="V1749" s="446" t="s">
        <v>28</v>
      </c>
      <c r="W1749" s="343" t="s">
        <v>7406</v>
      </c>
      <c r="X1749" s="343" t="s">
        <v>7406</v>
      </c>
      <c r="Y1749" s="343" t="s">
        <v>7406</v>
      </c>
      <c r="Z1749" s="343" t="s">
        <v>7406</v>
      </c>
      <c r="AA1749" s="343" t="s">
        <v>7406</v>
      </c>
      <c r="AB1749" s="343" t="s">
        <v>7406</v>
      </c>
      <c r="AC1749" s="343"/>
      <c r="AD1749" s="9"/>
    </row>
    <row r="1750" spans="1:30" ht="20.100000000000001" customHeight="1">
      <c r="A1750" s="311"/>
      <c r="B1750" s="311"/>
      <c r="C1750" s="344"/>
      <c r="D1750" s="120" t="s">
        <v>1511</v>
      </c>
      <c r="E1750" s="344"/>
      <c r="F1750" s="313">
        <v>102</v>
      </c>
      <c r="G1750" s="314">
        <v>12.670807453416149</v>
      </c>
      <c r="H1750" s="313">
        <v>128</v>
      </c>
      <c r="I1750" s="314">
        <v>15.238095238095237</v>
      </c>
      <c r="J1750" s="313">
        <v>157</v>
      </c>
      <c r="K1750" s="314">
        <v>17.983963344788087</v>
      </c>
      <c r="L1750" s="313">
        <v>126</v>
      </c>
      <c r="M1750" s="314">
        <v>14.651162790697674</v>
      </c>
      <c r="N1750" s="315">
        <v>154</v>
      </c>
      <c r="O1750" s="316">
        <v>17.762399077277969</v>
      </c>
      <c r="P1750" s="315">
        <v>168</v>
      </c>
      <c r="Q1750" s="316">
        <v>19.90521327014218</v>
      </c>
      <c r="R1750" s="315">
        <v>189</v>
      </c>
      <c r="S1750" s="316">
        <v>21.976744186046513</v>
      </c>
      <c r="T1750" s="315"/>
      <c r="U1750" s="316"/>
      <c r="V1750" s="447"/>
      <c r="W1750" s="344"/>
      <c r="X1750" s="344"/>
      <c r="Y1750" s="344"/>
      <c r="Z1750" s="344"/>
      <c r="AA1750" s="344"/>
      <c r="AB1750" s="344"/>
      <c r="AC1750" s="344"/>
      <c r="AD1750" s="311"/>
    </row>
    <row r="1751" spans="1:30" ht="20.100000000000001" customHeight="1">
      <c r="A1751" s="311"/>
      <c r="B1751" s="311"/>
      <c r="C1751" s="344"/>
      <c r="D1751" s="120" t="s">
        <v>1512</v>
      </c>
      <c r="E1751" s="344"/>
      <c r="F1751" s="313">
        <v>451</v>
      </c>
      <c r="G1751" s="314">
        <v>56.024844720496894</v>
      </c>
      <c r="H1751" s="313">
        <v>451</v>
      </c>
      <c r="I1751" s="314">
        <v>53.69047619047619</v>
      </c>
      <c r="J1751" s="313">
        <v>490</v>
      </c>
      <c r="K1751" s="314">
        <v>56.128293241695303</v>
      </c>
      <c r="L1751" s="313">
        <v>475</v>
      </c>
      <c r="M1751" s="314">
        <v>55.232558139534881</v>
      </c>
      <c r="N1751" s="315">
        <v>457</v>
      </c>
      <c r="O1751" s="316">
        <v>52.71049596309112</v>
      </c>
      <c r="P1751" s="315">
        <v>401</v>
      </c>
      <c r="Q1751" s="316">
        <v>47.511848341232231</v>
      </c>
      <c r="R1751" s="315">
        <v>391</v>
      </c>
      <c r="S1751" s="316">
        <v>45.465116279069768</v>
      </c>
      <c r="T1751" s="315"/>
      <c r="U1751" s="316"/>
      <c r="V1751" s="447"/>
      <c r="W1751" s="344"/>
      <c r="X1751" s="344"/>
      <c r="Y1751" s="344"/>
      <c r="Z1751" s="344"/>
      <c r="AA1751" s="344"/>
      <c r="AB1751" s="344"/>
      <c r="AC1751" s="344"/>
      <c r="AD1751" s="311"/>
    </row>
    <row r="1752" spans="1:30" ht="20.100000000000001" customHeight="1">
      <c r="A1752" s="311"/>
      <c r="B1752" s="311"/>
      <c r="C1752" s="344"/>
      <c r="D1752" s="120" t="s">
        <v>1513</v>
      </c>
      <c r="E1752" s="344"/>
      <c r="F1752" s="313">
        <v>227</v>
      </c>
      <c r="G1752" s="314">
        <v>28.198757763975156</v>
      </c>
      <c r="H1752" s="313">
        <v>238</v>
      </c>
      <c r="I1752" s="314">
        <v>28.333333333333332</v>
      </c>
      <c r="J1752" s="313">
        <v>203</v>
      </c>
      <c r="K1752" s="314">
        <v>23.253150057273768</v>
      </c>
      <c r="L1752" s="313">
        <v>217</v>
      </c>
      <c r="M1752" s="314">
        <v>25.232558139534884</v>
      </c>
      <c r="N1752" s="315">
        <v>219</v>
      </c>
      <c r="O1752" s="316">
        <v>25.259515570934255</v>
      </c>
      <c r="P1752" s="315">
        <v>233</v>
      </c>
      <c r="Q1752" s="316">
        <v>27.606635071090047</v>
      </c>
      <c r="R1752" s="315">
        <v>237</v>
      </c>
      <c r="S1752" s="316">
        <v>27.558139534883722</v>
      </c>
      <c r="T1752" s="315"/>
      <c r="U1752" s="316"/>
      <c r="V1752" s="447"/>
      <c r="W1752" s="344"/>
      <c r="X1752" s="344"/>
      <c r="Y1752" s="344"/>
      <c r="Z1752" s="344"/>
      <c r="AA1752" s="344"/>
      <c r="AB1752" s="344"/>
      <c r="AC1752" s="344"/>
      <c r="AD1752" s="311"/>
    </row>
    <row r="1753" spans="1:30" ht="20.100000000000001" customHeight="1">
      <c r="A1753" s="311"/>
      <c r="B1753" s="311"/>
      <c r="C1753" s="344"/>
      <c r="D1753" s="120" t="s">
        <v>1514</v>
      </c>
      <c r="E1753" s="344"/>
      <c r="F1753" s="313">
        <v>13</v>
      </c>
      <c r="G1753" s="314">
        <v>1.6149068322981366</v>
      </c>
      <c r="H1753" s="313">
        <v>10</v>
      </c>
      <c r="I1753" s="314">
        <v>1.1904761904761905</v>
      </c>
      <c r="J1753" s="313">
        <v>5</v>
      </c>
      <c r="K1753" s="314">
        <v>0.57273768613974796</v>
      </c>
      <c r="L1753" s="313">
        <v>15</v>
      </c>
      <c r="M1753" s="314">
        <v>1.7441860465116279</v>
      </c>
      <c r="N1753" s="315">
        <v>10</v>
      </c>
      <c r="O1753" s="316">
        <v>1.1534025374855825</v>
      </c>
      <c r="P1753" s="315">
        <v>18</v>
      </c>
      <c r="Q1753" s="316">
        <v>2.1327014218009479</v>
      </c>
      <c r="R1753" s="315">
        <v>17</v>
      </c>
      <c r="S1753" s="316">
        <v>1.9767441860465116</v>
      </c>
      <c r="T1753" s="315"/>
      <c r="U1753" s="316"/>
      <c r="V1753" s="447"/>
      <c r="W1753" s="344"/>
      <c r="X1753" s="344"/>
      <c r="Y1753" s="344"/>
      <c r="Z1753" s="344"/>
      <c r="AA1753" s="344"/>
      <c r="AB1753" s="344"/>
      <c r="AC1753" s="344"/>
      <c r="AD1753" s="311"/>
    </row>
    <row r="1754" spans="1:30" ht="20.100000000000001" customHeight="1">
      <c r="A1754" s="311"/>
      <c r="B1754" s="311"/>
      <c r="C1754" s="344"/>
      <c r="D1754" s="120" t="s">
        <v>7058</v>
      </c>
      <c r="E1754" s="344"/>
      <c r="F1754" s="313"/>
      <c r="G1754" s="314"/>
      <c r="H1754" s="313"/>
      <c r="I1754" s="314"/>
      <c r="J1754" s="313"/>
      <c r="K1754" s="314"/>
      <c r="L1754" s="313"/>
      <c r="M1754" s="314"/>
      <c r="N1754" s="315"/>
      <c r="O1754" s="316"/>
      <c r="P1754" s="315"/>
      <c r="Q1754" s="316"/>
      <c r="R1754" s="315"/>
      <c r="S1754" s="316"/>
      <c r="T1754" s="315"/>
      <c r="U1754" s="316"/>
      <c r="V1754" s="447"/>
      <c r="W1754" s="344"/>
      <c r="X1754" s="344"/>
      <c r="Y1754" s="344"/>
      <c r="Z1754" s="344"/>
      <c r="AA1754" s="344"/>
      <c r="AB1754" s="344"/>
      <c r="AC1754" s="344"/>
      <c r="AD1754" s="311"/>
    </row>
    <row r="1755" spans="1:30" ht="20.100000000000001" customHeight="1">
      <c r="A1755" s="311"/>
      <c r="B1755" s="311"/>
      <c r="C1755" s="344"/>
      <c r="D1755" s="120" t="s">
        <v>7314</v>
      </c>
      <c r="E1755" s="344"/>
      <c r="F1755" s="313"/>
      <c r="G1755" s="314"/>
      <c r="H1755" s="313"/>
      <c r="I1755" s="314"/>
      <c r="J1755" s="313"/>
      <c r="K1755" s="314"/>
      <c r="L1755" s="313"/>
      <c r="M1755" s="314"/>
      <c r="N1755" s="315"/>
      <c r="O1755" s="316"/>
      <c r="P1755" s="315"/>
      <c r="Q1755" s="316"/>
      <c r="R1755" s="315"/>
      <c r="S1755" s="316"/>
      <c r="T1755" s="315"/>
      <c r="U1755" s="316"/>
      <c r="V1755" s="447"/>
      <c r="W1755" s="344"/>
      <c r="X1755" s="344"/>
      <c r="Y1755" s="344"/>
      <c r="Z1755" s="344"/>
      <c r="AA1755" s="344"/>
      <c r="AB1755" s="344"/>
      <c r="AC1755" s="344"/>
      <c r="AD1755" s="311"/>
    </row>
    <row r="1756" spans="1:30" ht="20.100000000000001" customHeight="1">
      <c r="A1756" s="9" t="s">
        <v>6160</v>
      </c>
      <c r="B1756" s="9" t="s">
        <v>205</v>
      </c>
      <c r="C1756" s="343" t="s">
        <v>7746</v>
      </c>
      <c r="D1756" s="119" t="s">
        <v>1510</v>
      </c>
      <c r="E1756" s="343" t="s">
        <v>7203</v>
      </c>
      <c r="F1756" s="11">
        <v>8</v>
      </c>
      <c r="G1756" s="12">
        <v>0.99378881987577639</v>
      </c>
      <c r="H1756" s="11">
        <v>5</v>
      </c>
      <c r="I1756" s="12">
        <v>0.59523809523809523</v>
      </c>
      <c r="J1756" s="11">
        <v>10</v>
      </c>
      <c r="K1756" s="12">
        <v>1.1454753722794959</v>
      </c>
      <c r="L1756" s="11">
        <v>9</v>
      </c>
      <c r="M1756" s="12">
        <v>1.0465116279069768</v>
      </c>
      <c r="N1756" s="56">
        <v>13</v>
      </c>
      <c r="O1756" s="57">
        <v>1.4994232987312572</v>
      </c>
      <c r="P1756" s="56">
        <v>14</v>
      </c>
      <c r="Q1756" s="57">
        <v>1.6587677725118484</v>
      </c>
      <c r="R1756" s="56">
        <v>12</v>
      </c>
      <c r="S1756" s="57">
        <v>1.3953488372093024</v>
      </c>
      <c r="T1756" s="56"/>
      <c r="U1756" s="57"/>
      <c r="V1756" s="446" t="s">
        <v>28</v>
      </c>
      <c r="W1756" s="343" t="s">
        <v>7406</v>
      </c>
      <c r="X1756" s="343" t="s">
        <v>7406</v>
      </c>
      <c r="Y1756" s="343" t="s">
        <v>7406</v>
      </c>
      <c r="Z1756" s="343" t="s">
        <v>7406</v>
      </c>
      <c r="AA1756" s="343" t="s">
        <v>7406</v>
      </c>
      <c r="AB1756" s="343" t="s">
        <v>7406</v>
      </c>
      <c r="AC1756" s="343"/>
      <c r="AD1756" s="9"/>
    </row>
    <row r="1757" spans="1:30" ht="20.100000000000001" customHeight="1">
      <c r="A1757" s="311"/>
      <c r="B1757" s="311"/>
      <c r="C1757" s="344"/>
      <c r="D1757" s="120" t="s">
        <v>1511</v>
      </c>
      <c r="E1757" s="344"/>
      <c r="F1757" s="313">
        <v>43</v>
      </c>
      <c r="G1757" s="314">
        <v>5.341614906832298</v>
      </c>
      <c r="H1757" s="313">
        <v>50</v>
      </c>
      <c r="I1757" s="314">
        <v>5.9523809523809526</v>
      </c>
      <c r="J1757" s="313">
        <v>99</v>
      </c>
      <c r="K1757" s="314">
        <v>11.340206185567011</v>
      </c>
      <c r="L1757" s="313">
        <v>90</v>
      </c>
      <c r="M1757" s="314">
        <v>10.465116279069768</v>
      </c>
      <c r="N1757" s="315">
        <v>91</v>
      </c>
      <c r="O1757" s="316">
        <v>10.495963091118801</v>
      </c>
      <c r="P1757" s="315">
        <v>115</v>
      </c>
      <c r="Q1757" s="316">
        <v>13.625592417061611</v>
      </c>
      <c r="R1757" s="315">
        <v>142</v>
      </c>
      <c r="S1757" s="316">
        <v>16.511627906976745</v>
      </c>
      <c r="T1757" s="315"/>
      <c r="U1757" s="316"/>
      <c r="V1757" s="447"/>
      <c r="W1757" s="344"/>
      <c r="X1757" s="344"/>
      <c r="Y1757" s="344"/>
      <c r="Z1757" s="344"/>
      <c r="AA1757" s="344"/>
      <c r="AB1757" s="344"/>
      <c r="AC1757" s="344"/>
      <c r="AD1757" s="311"/>
    </row>
    <row r="1758" spans="1:30" ht="20.100000000000001" customHeight="1">
      <c r="A1758" s="311"/>
      <c r="B1758" s="311"/>
      <c r="C1758" s="344"/>
      <c r="D1758" s="120" t="s">
        <v>1512</v>
      </c>
      <c r="E1758" s="344"/>
      <c r="F1758" s="313">
        <v>455</v>
      </c>
      <c r="G1758" s="314">
        <v>56.521739130434781</v>
      </c>
      <c r="H1758" s="313">
        <v>491</v>
      </c>
      <c r="I1758" s="314">
        <v>58.452380952380949</v>
      </c>
      <c r="J1758" s="313">
        <v>527</v>
      </c>
      <c r="K1758" s="314">
        <v>60.366552119129437</v>
      </c>
      <c r="L1758" s="313">
        <v>514</v>
      </c>
      <c r="M1758" s="314">
        <v>59.767441860465119</v>
      </c>
      <c r="N1758" s="315">
        <v>500</v>
      </c>
      <c r="O1758" s="316">
        <v>57.67012687427912</v>
      </c>
      <c r="P1758" s="315">
        <v>468</v>
      </c>
      <c r="Q1758" s="316">
        <v>55.450236966824647</v>
      </c>
      <c r="R1758" s="315">
        <v>422</v>
      </c>
      <c r="S1758" s="316">
        <v>49.069767441860463</v>
      </c>
      <c r="T1758" s="315"/>
      <c r="U1758" s="316"/>
      <c r="V1758" s="447"/>
      <c r="W1758" s="344"/>
      <c r="X1758" s="344"/>
      <c r="Y1758" s="344"/>
      <c r="Z1758" s="344"/>
      <c r="AA1758" s="344"/>
      <c r="AB1758" s="344"/>
      <c r="AC1758" s="344"/>
      <c r="AD1758" s="311"/>
    </row>
    <row r="1759" spans="1:30" ht="20.100000000000001" customHeight="1">
      <c r="A1759" s="311"/>
      <c r="B1759" s="311"/>
      <c r="C1759" s="344"/>
      <c r="D1759" s="120" t="s">
        <v>1513</v>
      </c>
      <c r="E1759" s="344"/>
      <c r="F1759" s="313">
        <v>292</v>
      </c>
      <c r="G1759" s="314">
        <v>36.273291925465841</v>
      </c>
      <c r="H1759" s="313">
        <v>287</v>
      </c>
      <c r="I1759" s="314">
        <v>34.166666666666664</v>
      </c>
      <c r="J1759" s="313">
        <v>231</v>
      </c>
      <c r="K1759" s="314">
        <v>26.460481099656356</v>
      </c>
      <c r="L1759" s="313">
        <v>240</v>
      </c>
      <c r="M1759" s="314">
        <v>27.906976744186046</v>
      </c>
      <c r="N1759" s="315">
        <v>256</v>
      </c>
      <c r="O1759" s="316">
        <v>29.527104959630911</v>
      </c>
      <c r="P1759" s="315">
        <v>239</v>
      </c>
      <c r="Q1759" s="316">
        <v>28.317535545023695</v>
      </c>
      <c r="R1759" s="315">
        <v>273</v>
      </c>
      <c r="S1759" s="316">
        <v>31.744186046511629</v>
      </c>
      <c r="T1759" s="315"/>
      <c r="U1759" s="316"/>
      <c r="V1759" s="447"/>
      <c r="W1759" s="344"/>
      <c r="X1759" s="344"/>
      <c r="Y1759" s="344"/>
      <c r="Z1759" s="344"/>
      <c r="AA1759" s="344"/>
      <c r="AB1759" s="344"/>
      <c r="AC1759" s="344"/>
      <c r="AD1759" s="311"/>
    </row>
    <row r="1760" spans="1:30" ht="20.100000000000001" customHeight="1">
      <c r="A1760" s="311"/>
      <c r="B1760" s="311"/>
      <c r="C1760" s="344"/>
      <c r="D1760" s="120" t="s">
        <v>1514</v>
      </c>
      <c r="E1760" s="344"/>
      <c r="F1760" s="313">
        <v>7</v>
      </c>
      <c r="G1760" s="314">
        <v>0.86956521739130432</v>
      </c>
      <c r="H1760" s="313">
        <v>7</v>
      </c>
      <c r="I1760" s="314">
        <v>0.83333333333333337</v>
      </c>
      <c r="J1760" s="313">
        <v>6</v>
      </c>
      <c r="K1760" s="314">
        <v>0.6872852233676976</v>
      </c>
      <c r="L1760" s="313">
        <v>7</v>
      </c>
      <c r="M1760" s="314">
        <v>0.81395348837209303</v>
      </c>
      <c r="N1760" s="315">
        <v>7</v>
      </c>
      <c r="O1760" s="316">
        <v>0.8073817762399077</v>
      </c>
      <c r="P1760" s="315">
        <v>8</v>
      </c>
      <c r="Q1760" s="316">
        <v>0.94786729857819907</v>
      </c>
      <c r="R1760" s="315">
        <v>11</v>
      </c>
      <c r="S1760" s="316">
        <v>1.2790697674418605</v>
      </c>
      <c r="T1760" s="315"/>
      <c r="U1760" s="316"/>
      <c r="V1760" s="447"/>
      <c r="W1760" s="344"/>
      <c r="X1760" s="344"/>
      <c r="Y1760" s="344"/>
      <c r="Z1760" s="344"/>
      <c r="AA1760" s="344"/>
      <c r="AB1760" s="344"/>
      <c r="AC1760" s="344"/>
      <c r="AD1760" s="311"/>
    </row>
    <row r="1761" spans="1:30" ht="20.100000000000001" customHeight="1">
      <c r="A1761" s="311"/>
      <c r="B1761" s="311"/>
      <c r="C1761" s="344"/>
      <c r="D1761" s="120" t="s">
        <v>7058</v>
      </c>
      <c r="E1761" s="344"/>
      <c r="F1761" s="313"/>
      <c r="G1761" s="314"/>
      <c r="H1761" s="313"/>
      <c r="I1761" s="314"/>
      <c r="J1761" s="313"/>
      <c r="K1761" s="314"/>
      <c r="L1761" s="313"/>
      <c r="M1761" s="314"/>
      <c r="N1761" s="315"/>
      <c r="O1761" s="316"/>
      <c r="P1761" s="315"/>
      <c r="Q1761" s="316"/>
      <c r="R1761" s="315"/>
      <c r="S1761" s="316"/>
      <c r="T1761" s="315"/>
      <c r="U1761" s="316"/>
      <c r="V1761" s="447"/>
      <c r="W1761" s="344"/>
      <c r="X1761" s="344"/>
      <c r="Y1761" s="344"/>
      <c r="Z1761" s="344"/>
      <c r="AA1761" s="344"/>
      <c r="AB1761" s="344"/>
      <c r="AC1761" s="344"/>
      <c r="AD1761" s="311"/>
    </row>
    <row r="1762" spans="1:30" ht="20.100000000000001" customHeight="1">
      <c r="A1762" s="311"/>
      <c r="B1762" s="311"/>
      <c r="C1762" s="344"/>
      <c r="D1762" s="120" t="s">
        <v>7314</v>
      </c>
      <c r="E1762" s="344"/>
      <c r="F1762" s="313"/>
      <c r="G1762" s="314"/>
      <c r="H1762" s="313"/>
      <c r="I1762" s="314"/>
      <c r="J1762" s="313"/>
      <c r="K1762" s="314"/>
      <c r="L1762" s="313"/>
      <c r="M1762" s="314"/>
      <c r="N1762" s="315"/>
      <c r="O1762" s="316"/>
      <c r="P1762" s="315"/>
      <c r="Q1762" s="316"/>
      <c r="R1762" s="315"/>
      <c r="S1762" s="316"/>
      <c r="T1762" s="315"/>
      <c r="U1762" s="316"/>
      <c r="V1762" s="447"/>
      <c r="W1762" s="344"/>
      <c r="X1762" s="344"/>
      <c r="Y1762" s="344"/>
      <c r="Z1762" s="344"/>
      <c r="AA1762" s="344"/>
      <c r="AB1762" s="344"/>
      <c r="AC1762" s="344"/>
      <c r="AD1762" s="311"/>
    </row>
    <row r="1763" spans="1:30" ht="20.100000000000001" customHeight="1">
      <c r="A1763" s="9" t="s">
        <v>6161</v>
      </c>
      <c r="B1763" s="9" t="s">
        <v>206</v>
      </c>
      <c r="C1763" s="343" t="s">
        <v>7746</v>
      </c>
      <c r="D1763" s="119" t="s">
        <v>1510</v>
      </c>
      <c r="E1763" s="343" t="s">
        <v>7203</v>
      </c>
      <c r="F1763" s="11">
        <v>10</v>
      </c>
      <c r="G1763" s="12">
        <v>1.2422360248447204</v>
      </c>
      <c r="H1763" s="11">
        <v>6</v>
      </c>
      <c r="I1763" s="12">
        <v>0.7142857142857143</v>
      </c>
      <c r="J1763" s="11">
        <v>9</v>
      </c>
      <c r="K1763" s="12">
        <v>1.0309278350515463</v>
      </c>
      <c r="L1763" s="11">
        <v>15</v>
      </c>
      <c r="M1763" s="12">
        <v>1.7441860465116279</v>
      </c>
      <c r="N1763" s="56">
        <v>17</v>
      </c>
      <c r="O1763" s="57">
        <v>1.9607843137254901</v>
      </c>
      <c r="P1763" s="56">
        <v>17</v>
      </c>
      <c r="Q1763" s="57">
        <v>2.014218009478673</v>
      </c>
      <c r="R1763" s="56">
        <v>15</v>
      </c>
      <c r="S1763" s="57">
        <v>1.7441860465116279</v>
      </c>
      <c r="T1763" s="56"/>
      <c r="U1763" s="57"/>
      <c r="V1763" s="446" t="s">
        <v>28</v>
      </c>
      <c r="W1763" s="343" t="s">
        <v>7406</v>
      </c>
      <c r="X1763" s="343" t="s">
        <v>7406</v>
      </c>
      <c r="Y1763" s="343" t="s">
        <v>7406</v>
      </c>
      <c r="Z1763" s="343" t="s">
        <v>7406</v>
      </c>
      <c r="AA1763" s="343" t="s">
        <v>7406</v>
      </c>
      <c r="AB1763" s="343" t="s">
        <v>7406</v>
      </c>
      <c r="AC1763" s="343"/>
      <c r="AD1763" s="9"/>
    </row>
    <row r="1764" spans="1:30" ht="20.100000000000001" customHeight="1">
      <c r="A1764" s="311"/>
      <c r="B1764" s="311"/>
      <c r="C1764" s="344"/>
      <c r="D1764" s="120" t="s">
        <v>1511</v>
      </c>
      <c r="E1764" s="344"/>
      <c r="F1764" s="313">
        <v>89</v>
      </c>
      <c r="G1764" s="314">
        <v>11.055900621118013</v>
      </c>
      <c r="H1764" s="313">
        <v>124</v>
      </c>
      <c r="I1764" s="314">
        <v>14.761904761904763</v>
      </c>
      <c r="J1764" s="313">
        <v>138</v>
      </c>
      <c r="K1764" s="314">
        <v>15.807560137457045</v>
      </c>
      <c r="L1764" s="313">
        <v>130</v>
      </c>
      <c r="M1764" s="314">
        <v>15.116279069767442</v>
      </c>
      <c r="N1764" s="315">
        <v>135</v>
      </c>
      <c r="O1764" s="316">
        <v>15.570934256055363</v>
      </c>
      <c r="P1764" s="315">
        <v>155</v>
      </c>
      <c r="Q1764" s="316">
        <v>18.364928909952607</v>
      </c>
      <c r="R1764" s="315">
        <v>157</v>
      </c>
      <c r="S1764" s="316">
        <v>18.255813953488371</v>
      </c>
      <c r="T1764" s="315"/>
      <c r="U1764" s="316"/>
      <c r="V1764" s="447"/>
      <c r="W1764" s="344"/>
      <c r="X1764" s="344"/>
      <c r="Y1764" s="344"/>
      <c r="Z1764" s="344"/>
      <c r="AA1764" s="344"/>
      <c r="AB1764" s="344"/>
      <c r="AC1764" s="344"/>
      <c r="AD1764" s="311"/>
    </row>
    <row r="1765" spans="1:30" ht="20.100000000000001" customHeight="1">
      <c r="A1765" s="311"/>
      <c r="B1765" s="311"/>
      <c r="C1765" s="344"/>
      <c r="D1765" s="120" t="s">
        <v>1512</v>
      </c>
      <c r="E1765" s="344"/>
      <c r="F1765" s="313">
        <v>438</v>
      </c>
      <c r="G1765" s="314">
        <v>54.409937888198755</v>
      </c>
      <c r="H1765" s="313">
        <v>465</v>
      </c>
      <c r="I1765" s="314">
        <v>55.357142857142854</v>
      </c>
      <c r="J1765" s="313">
        <v>522</v>
      </c>
      <c r="K1765" s="314">
        <v>59.793814432989691</v>
      </c>
      <c r="L1765" s="313">
        <v>477</v>
      </c>
      <c r="M1765" s="314">
        <v>55.465116279069768</v>
      </c>
      <c r="N1765" s="315">
        <v>477</v>
      </c>
      <c r="O1765" s="316">
        <v>55.017301038062286</v>
      </c>
      <c r="P1765" s="315">
        <v>451</v>
      </c>
      <c r="Q1765" s="316">
        <v>53.436018957345972</v>
      </c>
      <c r="R1765" s="315">
        <v>439</v>
      </c>
      <c r="S1765" s="316">
        <v>51.046511627906973</v>
      </c>
      <c r="T1765" s="315"/>
      <c r="U1765" s="316"/>
      <c r="V1765" s="447"/>
      <c r="W1765" s="344"/>
      <c r="X1765" s="344"/>
      <c r="Y1765" s="344"/>
      <c r="Z1765" s="344"/>
      <c r="AA1765" s="344"/>
      <c r="AB1765" s="344"/>
      <c r="AC1765" s="344"/>
      <c r="AD1765" s="311"/>
    </row>
    <row r="1766" spans="1:30" ht="20.100000000000001" customHeight="1">
      <c r="A1766" s="311"/>
      <c r="B1766" s="311"/>
      <c r="C1766" s="344"/>
      <c r="D1766" s="120" t="s">
        <v>1513</v>
      </c>
      <c r="E1766" s="344"/>
      <c r="F1766" s="313">
        <v>262</v>
      </c>
      <c r="G1766" s="314">
        <v>32.546583850931675</v>
      </c>
      <c r="H1766" s="313">
        <v>239</v>
      </c>
      <c r="I1766" s="314">
        <v>28.452380952380953</v>
      </c>
      <c r="J1766" s="313">
        <v>199</v>
      </c>
      <c r="K1766" s="314">
        <v>22.794959908361971</v>
      </c>
      <c r="L1766" s="313">
        <v>230</v>
      </c>
      <c r="M1766" s="314">
        <v>26.744186046511629</v>
      </c>
      <c r="N1766" s="315">
        <v>234</v>
      </c>
      <c r="O1766" s="316">
        <v>26.989619377162629</v>
      </c>
      <c r="P1766" s="315">
        <v>211</v>
      </c>
      <c r="Q1766" s="316">
        <v>25</v>
      </c>
      <c r="R1766" s="315">
        <v>240</v>
      </c>
      <c r="S1766" s="316">
        <v>27.906976744186046</v>
      </c>
      <c r="T1766" s="315"/>
      <c r="U1766" s="316"/>
      <c r="V1766" s="447"/>
      <c r="W1766" s="344"/>
      <c r="X1766" s="344"/>
      <c r="Y1766" s="344"/>
      <c r="Z1766" s="344"/>
      <c r="AA1766" s="344"/>
      <c r="AB1766" s="344"/>
      <c r="AC1766" s="344"/>
      <c r="AD1766" s="311"/>
    </row>
    <row r="1767" spans="1:30" ht="20.100000000000001" customHeight="1">
      <c r="A1767" s="311"/>
      <c r="B1767" s="311"/>
      <c r="C1767" s="344"/>
      <c r="D1767" s="120" t="s">
        <v>1514</v>
      </c>
      <c r="E1767" s="344"/>
      <c r="F1767" s="313">
        <v>6</v>
      </c>
      <c r="G1767" s="314">
        <v>0.74534161490683226</v>
      </c>
      <c r="H1767" s="313">
        <v>6</v>
      </c>
      <c r="I1767" s="314">
        <v>0.7142857142857143</v>
      </c>
      <c r="J1767" s="313">
        <v>5</v>
      </c>
      <c r="K1767" s="314">
        <v>0.57273768613974796</v>
      </c>
      <c r="L1767" s="313">
        <v>8</v>
      </c>
      <c r="M1767" s="314">
        <v>0.93023255813953487</v>
      </c>
      <c r="N1767" s="315">
        <v>4</v>
      </c>
      <c r="O1767" s="316">
        <v>0.46136101499423299</v>
      </c>
      <c r="P1767" s="315">
        <v>10</v>
      </c>
      <c r="Q1767" s="316">
        <v>1.1848341232227488</v>
      </c>
      <c r="R1767" s="315">
        <v>9</v>
      </c>
      <c r="S1767" s="316">
        <v>1.0465116279069768</v>
      </c>
      <c r="T1767" s="315"/>
      <c r="U1767" s="316"/>
      <c r="V1767" s="447"/>
      <c r="W1767" s="344"/>
      <c r="X1767" s="344"/>
      <c r="Y1767" s="344"/>
      <c r="Z1767" s="344"/>
      <c r="AA1767" s="344"/>
      <c r="AB1767" s="344"/>
      <c r="AC1767" s="344"/>
      <c r="AD1767" s="311"/>
    </row>
    <row r="1768" spans="1:30" ht="20.100000000000001" customHeight="1">
      <c r="A1768" s="311"/>
      <c r="B1768" s="311"/>
      <c r="C1768" s="344"/>
      <c r="D1768" s="120" t="s">
        <v>7058</v>
      </c>
      <c r="E1768" s="344"/>
      <c r="F1768" s="313"/>
      <c r="G1768" s="314"/>
      <c r="H1768" s="313"/>
      <c r="I1768" s="314"/>
      <c r="J1768" s="313"/>
      <c r="K1768" s="314"/>
      <c r="L1768" s="313"/>
      <c r="M1768" s="314"/>
      <c r="N1768" s="315"/>
      <c r="O1768" s="316"/>
      <c r="P1768" s="315"/>
      <c r="Q1768" s="316"/>
      <c r="R1768" s="315"/>
      <c r="S1768" s="316"/>
      <c r="T1768" s="315"/>
      <c r="U1768" s="316"/>
      <c r="V1768" s="447"/>
      <c r="W1768" s="344"/>
      <c r="X1768" s="344"/>
      <c r="Y1768" s="344"/>
      <c r="Z1768" s="344"/>
      <c r="AA1768" s="344"/>
      <c r="AB1768" s="344"/>
      <c r="AC1768" s="344"/>
      <c r="AD1768" s="311"/>
    </row>
    <row r="1769" spans="1:30" ht="20.100000000000001" customHeight="1">
      <c r="A1769" s="311"/>
      <c r="B1769" s="311"/>
      <c r="C1769" s="344"/>
      <c r="D1769" s="120" t="s">
        <v>7314</v>
      </c>
      <c r="E1769" s="344"/>
      <c r="F1769" s="313"/>
      <c r="G1769" s="314"/>
      <c r="H1769" s="313"/>
      <c r="I1769" s="314"/>
      <c r="J1769" s="313"/>
      <c r="K1769" s="314"/>
      <c r="L1769" s="313"/>
      <c r="M1769" s="314"/>
      <c r="N1769" s="315"/>
      <c r="O1769" s="316"/>
      <c r="P1769" s="315"/>
      <c r="Q1769" s="316"/>
      <c r="R1769" s="315"/>
      <c r="S1769" s="316"/>
      <c r="T1769" s="315"/>
      <c r="U1769" s="316"/>
      <c r="V1769" s="447"/>
      <c r="W1769" s="344"/>
      <c r="X1769" s="344"/>
      <c r="Y1769" s="344"/>
      <c r="Z1769" s="344"/>
      <c r="AA1769" s="344"/>
      <c r="AB1769" s="344"/>
      <c r="AC1769" s="344"/>
      <c r="AD1769" s="311"/>
    </row>
    <row r="1770" spans="1:30" ht="20.100000000000001" customHeight="1">
      <c r="A1770" s="9" t="s">
        <v>6162</v>
      </c>
      <c r="B1770" s="9" t="s">
        <v>207</v>
      </c>
      <c r="C1770" s="343" t="s">
        <v>7746</v>
      </c>
      <c r="D1770" s="119" t="s">
        <v>1510</v>
      </c>
      <c r="E1770" s="343" t="s">
        <v>7203</v>
      </c>
      <c r="F1770" s="11">
        <v>13</v>
      </c>
      <c r="G1770" s="12">
        <v>1.6149068322981366</v>
      </c>
      <c r="H1770" s="11">
        <v>6</v>
      </c>
      <c r="I1770" s="12">
        <v>0.7142857142857143</v>
      </c>
      <c r="J1770" s="11">
        <v>8</v>
      </c>
      <c r="K1770" s="12">
        <v>0.91638029782359676</v>
      </c>
      <c r="L1770" s="11">
        <v>13</v>
      </c>
      <c r="M1770" s="12">
        <v>1.5116279069767442</v>
      </c>
      <c r="N1770" s="56">
        <v>16</v>
      </c>
      <c r="O1770" s="57">
        <v>1.8454440599769319</v>
      </c>
      <c r="P1770" s="56">
        <v>14</v>
      </c>
      <c r="Q1770" s="57">
        <v>1.6587677725118484</v>
      </c>
      <c r="R1770" s="56">
        <v>8</v>
      </c>
      <c r="S1770" s="57">
        <v>0.93023255813953487</v>
      </c>
      <c r="T1770" s="56"/>
      <c r="U1770" s="57"/>
      <c r="V1770" s="446" t="s">
        <v>28</v>
      </c>
      <c r="W1770" s="343" t="s">
        <v>7406</v>
      </c>
      <c r="X1770" s="343" t="s">
        <v>7406</v>
      </c>
      <c r="Y1770" s="343" t="s">
        <v>7406</v>
      </c>
      <c r="Z1770" s="343" t="s">
        <v>7406</v>
      </c>
      <c r="AA1770" s="343" t="s">
        <v>7406</v>
      </c>
      <c r="AB1770" s="343" t="s">
        <v>7406</v>
      </c>
      <c r="AC1770" s="343"/>
      <c r="AD1770" s="9"/>
    </row>
    <row r="1771" spans="1:30" ht="20.100000000000001" customHeight="1">
      <c r="A1771" s="311"/>
      <c r="B1771" s="311"/>
      <c r="C1771" s="344"/>
      <c r="D1771" s="120" t="s">
        <v>1511</v>
      </c>
      <c r="E1771" s="344"/>
      <c r="F1771" s="313">
        <v>87</v>
      </c>
      <c r="G1771" s="314">
        <v>10.807453416149068</v>
      </c>
      <c r="H1771" s="313">
        <v>89</v>
      </c>
      <c r="I1771" s="314">
        <v>10.595238095238095</v>
      </c>
      <c r="J1771" s="313">
        <v>133</v>
      </c>
      <c r="K1771" s="314">
        <v>15.234822451317296</v>
      </c>
      <c r="L1771" s="313">
        <v>128</v>
      </c>
      <c r="M1771" s="314">
        <v>14.883720930232558</v>
      </c>
      <c r="N1771" s="315">
        <v>144</v>
      </c>
      <c r="O1771" s="316">
        <v>16.608996539792386</v>
      </c>
      <c r="P1771" s="315">
        <v>160</v>
      </c>
      <c r="Q1771" s="316">
        <v>18.957345971563981</v>
      </c>
      <c r="R1771" s="315">
        <v>154</v>
      </c>
      <c r="S1771" s="316">
        <v>17.906976744186046</v>
      </c>
      <c r="T1771" s="315"/>
      <c r="U1771" s="316"/>
      <c r="V1771" s="447"/>
      <c r="W1771" s="344"/>
      <c r="X1771" s="344"/>
      <c r="Y1771" s="344"/>
      <c r="Z1771" s="344"/>
      <c r="AA1771" s="344"/>
      <c r="AB1771" s="344"/>
      <c r="AC1771" s="344"/>
      <c r="AD1771" s="311"/>
    </row>
    <row r="1772" spans="1:30" ht="20.100000000000001" customHeight="1">
      <c r="A1772" s="311"/>
      <c r="B1772" s="311"/>
      <c r="C1772" s="344"/>
      <c r="D1772" s="120" t="s">
        <v>1512</v>
      </c>
      <c r="E1772" s="344"/>
      <c r="F1772" s="313">
        <v>408</v>
      </c>
      <c r="G1772" s="314">
        <v>50.683229813664596</v>
      </c>
      <c r="H1772" s="313">
        <v>451</v>
      </c>
      <c r="I1772" s="314">
        <v>53.69047619047619</v>
      </c>
      <c r="J1772" s="313">
        <v>486</v>
      </c>
      <c r="K1772" s="314">
        <v>55.670103092783506</v>
      </c>
      <c r="L1772" s="313">
        <v>456</v>
      </c>
      <c r="M1772" s="314">
        <v>53.02325581395349</v>
      </c>
      <c r="N1772" s="315">
        <v>436</v>
      </c>
      <c r="O1772" s="316">
        <v>50.288350634371398</v>
      </c>
      <c r="P1772" s="315">
        <v>406</v>
      </c>
      <c r="Q1772" s="316">
        <v>48.104265402843602</v>
      </c>
      <c r="R1772" s="315">
        <v>401</v>
      </c>
      <c r="S1772" s="316">
        <v>46.627906976744185</v>
      </c>
      <c r="T1772" s="315"/>
      <c r="U1772" s="316"/>
      <c r="V1772" s="447"/>
      <c r="W1772" s="344"/>
      <c r="X1772" s="344"/>
      <c r="Y1772" s="344"/>
      <c r="Z1772" s="344"/>
      <c r="AA1772" s="344"/>
      <c r="AB1772" s="344"/>
      <c r="AC1772" s="344"/>
      <c r="AD1772" s="311"/>
    </row>
    <row r="1773" spans="1:30" ht="20.100000000000001" customHeight="1">
      <c r="A1773" s="311"/>
      <c r="B1773" s="311"/>
      <c r="C1773" s="344"/>
      <c r="D1773" s="120" t="s">
        <v>1513</v>
      </c>
      <c r="E1773" s="344"/>
      <c r="F1773" s="313">
        <v>290</v>
      </c>
      <c r="G1773" s="314">
        <v>36.024844720496894</v>
      </c>
      <c r="H1773" s="313">
        <v>291</v>
      </c>
      <c r="I1773" s="314">
        <v>34.642857142857146</v>
      </c>
      <c r="J1773" s="313">
        <v>240</v>
      </c>
      <c r="K1773" s="314">
        <v>27.491408934707902</v>
      </c>
      <c r="L1773" s="313">
        <v>257</v>
      </c>
      <c r="M1773" s="314">
        <v>29.88372093023256</v>
      </c>
      <c r="N1773" s="315">
        <v>268</v>
      </c>
      <c r="O1773" s="316">
        <v>30.91118800461361</v>
      </c>
      <c r="P1773" s="315">
        <v>253</v>
      </c>
      <c r="Q1773" s="316">
        <v>29.976303317535546</v>
      </c>
      <c r="R1773" s="315">
        <v>287</v>
      </c>
      <c r="S1773" s="316">
        <v>33.372093023255815</v>
      </c>
      <c r="T1773" s="315"/>
      <c r="U1773" s="316"/>
      <c r="V1773" s="447"/>
      <c r="W1773" s="344"/>
      <c r="X1773" s="344"/>
      <c r="Y1773" s="344"/>
      <c r="Z1773" s="344"/>
      <c r="AA1773" s="344"/>
      <c r="AB1773" s="344"/>
      <c r="AC1773" s="344"/>
      <c r="AD1773" s="311"/>
    </row>
    <row r="1774" spans="1:30" ht="20.100000000000001" customHeight="1">
      <c r="A1774" s="311"/>
      <c r="B1774" s="311"/>
      <c r="C1774" s="344"/>
      <c r="D1774" s="120" t="s">
        <v>1514</v>
      </c>
      <c r="E1774" s="344"/>
      <c r="F1774" s="313">
        <v>7</v>
      </c>
      <c r="G1774" s="314">
        <v>0.86956521739130432</v>
      </c>
      <c r="H1774" s="313">
        <v>3</v>
      </c>
      <c r="I1774" s="314">
        <v>0.35714285714285715</v>
      </c>
      <c r="J1774" s="313">
        <v>6</v>
      </c>
      <c r="K1774" s="314">
        <v>0.6872852233676976</v>
      </c>
      <c r="L1774" s="313">
        <v>6</v>
      </c>
      <c r="M1774" s="314">
        <v>0.69767441860465118</v>
      </c>
      <c r="N1774" s="315">
        <v>3</v>
      </c>
      <c r="O1774" s="316">
        <v>0.34602076124567471</v>
      </c>
      <c r="P1774" s="315">
        <v>11</v>
      </c>
      <c r="Q1774" s="316">
        <v>1.3033175355450237</v>
      </c>
      <c r="R1774" s="315">
        <v>10</v>
      </c>
      <c r="S1774" s="316">
        <v>1.1627906976744187</v>
      </c>
      <c r="T1774" s="315"/>
      <c r="U1774" s="316"/>
      <c r="V1774" s="447"/>
      <c r="W1774" s="344"/>
      <c r="X1774" s="344"/>
      <c r="Y1774" s="344"/>
      <c r="Z1774" s="344"/>
      <c r="AA1774" s="344"/>
      <c r="AB1774" s="344"/>
      <c r="AC1774" s="344"/>
      <c r="AD1774" s="311"/>
    </row>
    <row r="1775" spans="1:30" ht="20.100000000000001" customHeight="1">
      <c r="A1775" s="311"/>
      <c r="B1775" s="311"/>
      <c r="C1775" s="344"/>
      <c r="D1775" s="120" t="s">
        <v>7058</v>
      </c>
      <c r="E1775" s="344"/>
      <c r="F1775" s="313"/>
      <c r="G1775" s="314"/>
      <c r="H1775" s="313"/>
      <c r="I1775" s="314"/>
      <c r="J1775" s="313"/>
      <c r="K1775" s="314"/>
      <c r="L1775" s="313"/>
      <c r="M1775" s="314"/>
      <c r="N1775" s="315"/>
      <c r="O1775" s="316"/>
      <c r="P1775" s="315"/>
      <c r="Q1775" s="316"/>
      <c r="R1775" s="315"/>
      <c r="S1775" s="316"/>
      <c r="T1775" s="315"/>
      <c r="U1775" s="316"/>
      <c r="V1775" s="447"/>
      <c r="W1775" s="344"/>
      <c r="X1775" s="344"/>
      <c r="Y1775" s="344"/>
      <c r="Z1775" s="344"/>
      <c r="AA1775" s="344"/>
      <c r="AB1775" s="344"/>
      <c r="AC1775" s="344"/>
      <c r="AD1775" s="311"/>
    </row>
    <row r="1776" spans="1:30" ht="20.100000000000001" customHeight="1">
      <c r="A1776" s="311"/>
      <c r="B1776" s="311"/>
      <c r="C1776" s="344"/>
      <c r="D1776" s="120" t="s">
        <v>7314</v>
      </c>
      <c r="E1776" s="344"/>
      <c r="F1776" s="313"/>
      <c r="G1776" s="314"/>
      <c r="H1776" s="313"/>
      <c r="I1776" s="314"/>
      <c r="J1776" s="313"/>
      <c r="K1776" s="314"/>
      <c r="L1776" s="313"/>
      <c r="M1776" s="314"/>
      <c r="N1776" s="315"/>
      <c r="O1776" s="316"/>
      <c r="P1776" s="315"/>
      <c r="Q1776" s="316"/>
      <c r="R1776" s="315"/>
      <c r="S1776" s="316"/>
      <c r="T1776" s="315"/>
      <c r="U1776" s="316"/>
      <c r="V1776" s="447"/>
      <c r="W1776" s="344"/>
      <c r="X1776" s="344"/>
      <c r="Y1776" s="344"/>
      <c r="Z1776" s="344"/>
      <c r="AA1776" s="344"/>
      <c r="AB1776" s="344"/>
      <c r="AC1776" s="344"/>
      <c r="AD1776" s="311"/>
    </row>
    <row r="1777" spans="1:30" ht="20.100000000000001" customHeight="1">
      <c r="A1777" s="9" t="s">
        <v>6163</v>
      </c>
      <c r="B1777" s="9" t="s">
        <v>208</v>
      </c>
      <c r="C1777" s="343" t="s">
        <v>7746</v>
      </c>
      <c r="D1777" s="119" t="s">
        <v>1510</v>
      </c>
      <c r="E1777" s="343" t="s">
        <v>7203</v>
      </c>
      <c r="F1777" s="11">
        <v>16</v>
      </c>
      <c r="G1777" s="12">
        <v>1.9875776397515528</v>
      </c>
      <c r="H1777" s="11">
        <v>7</v>
      </c>
      <c r="I1777" s="12">
        <v>0.83333333333333337</v>
      </c>
      <c r="J1777" s="11">
        <v>15</v>
      </c>
      <c r="K1777" s="12">
        <v>1.7182130584192439</v>
      </c>
      <c r="L1777" s="11">
        <v>18</v>
      </c>
      <c r="M1777" s="12">
        <v>2.0930232558139537</v>
      </c>
      <c r="N1777" s="56">
        <v>10</v>
      </c>
      <c r="O1777" s="57">
        <v>1.1534025374855825</v>
      </c>
      <c r="P1777" s="56">
        <v>27</v>
      </c>
      <c r="Q1777" s="57">
        <v>3.1990521327014219</v>
      </c>
      <c r="R1777" s="56">
        <v>23</v>
      </c>
      <c r="S1777" s="57">
        <v>2.6744186046511627</v>
      </c>
      <c r="T1777" s="56"/>
      <c r="U1777" s="57"/>
      <c r="V1777" s="446" t="s">
        <v>28</v>
      </c>
      <c r="W1777" s="343" t="s">
        <v>7406</v>
      </c>
      <c r="X1777" s="343" t="s">
        <v>7406</v>
      </c>
      <c r="Y1777" s="343" t="s">
        <v>7406</v>
      </c>
      <c r="Z1777" s="343" t="s">
        <v>7406</v>
      </c>
      <c r="AA1777" s="343" t="s">
        <v>7406</v>
      </c>
      <c r="AB1777" s="343" t="s">
        <v>7406</v>
      </c>
      <c r="AC1777" s="343"/>
      <c r="AD1777" s="9"/>
    </row>
    <row r="1778" spans="1:30" ht="20.100000000000001" customHeight="1">
      <c r="A1778" s="311"/>
      <c r="B1778" s="311"/>
      <c r="C1778" s="344"/>
      <c r="D1778" s="120" t="s">
        <v>1511</v>
      </c>
      <c r="E1778" s="344"/>
      <c r="F1778" s="313">
        <v>95</v>
      </c>
      <c r="G1778" s="314">
        <v>11.801242236024844</v>
      </c>
      <c r="H1778" s="313">
        <v>113</v>
      </c>
      <c r="I1778" s="314">
        <v>13.452380952380953</v>
      </c>
      <c r="J1778" s="313">
        <v>160</v>
      </c>
      <c r="K1778" s="314">
        <v>18.327605956471935</v>
      </c>
      <c r="L1778" s="313">
        <v>137</v>
      </c>
      <c r="M1778" s="314">
        <v>15.930232558139535</v>
      </c>
      <c r="N1778" s="315">
        <v>165</v>
      </c>
      <c r="O1778" s="316">
        <v>19.031141868512112</v>
      </c>
      <c r="P1778" s="315">
        <v>172</v>
      </c>
      <c r="Q1778" s="316">
        <v>20.379146919431278</v>
      </c>
      <c r="R1778" s="315">
        <v>210</v>
      </c>
      <c r="S1778" s="316">
        <v>24.418604651162791</v>
      </c>
      <c r="T1778" s="315"/>
      <c r="U1778" s="316"/>
      <c r="V1778" s="447"/>
      <c r="W1778" s="344"/>
      <c r="X1778" s="344"/>
      <c r="Y1778" s="344"/>
      <c r="Z1778" s="344"/>
      <c r="AA1778" s="344"/>
      <c r="AB1778" s="344"/>
      <c r="AC1778" s="344"/>
      <c r="AD1778" s="311"/>
    </row>
    <row r="1779" spans="1:30" ht="20.100000000000001" customHeight="1">
      <c r="A1779" s="311"/>
      <c r="B1779" s="311"/>
      <c r="C1779" s="344"/>
      <c r="D1779" s="120" t="s">
        <v>1512</v>
      </c>
      <c r="E1779" s="344"/>
      <c r="F1779" s="313">
        <v>531</v>
      </c>
      <c r="G1779" s="314">
        <v>65.962732919254663</v>
      </c>
      <c r="H1779" s="313">
        <v>546</v>
      </c>
      <c r="I1779" s="314">
        <v>65</v>
      </c>
      <c r="J1779" s="313">
        <v>581</v>
      </c>
      <c r="K1779" s="314">
        <v>66.552119129438722</v>
      </c>
      <c r="L1779" s="313">
        <v>563</v>
      </c>
      <c r="M1779" s="314">
        <v>65.465116279069761</v>
      </c>
      <c r="N1779" s="315">
        <v>546</v>
      </c>
      <c r="O1779" s="316">
        <v>62.975778546712803</v>
      </c>
      <c r="P1779" s="315">
        <v>522</v>
      </c>
      <c r="Q1779" s="316">
        <v>61.84834123222749</v>
      </c>
      <c r="R1779" s="315">
        <v>467</v>
      </c>
      <c r="S1779" s="316">
        <v>54.302325581395351</v>
      </c>
      <c r="T1779" s="315"/>
      <c r="U1779" s="316"/>
      <c r="V1779" s="447"/>
      <c r="W1779" s="344"/>
      <c r="X1779" s="344"/>
      <c r="Y1779" s="344"/>
      <c r="Z1779" s="344"/>
      <c r="AA1779" s="344"/>
      <c r="AB1779" s="344"/>
      <c r="AC1779" s="344"/>
      <c r="AD1779" s="311"/>
    </row>
    <row r="1780" spans="1:30" ht="20.100000000000001" customHeight="1">
      <c r="A1780" s="311"/>
      <c r="B1780" s="311"/>
      <c r="C1780" s="344"/>
      <c r="D1780" s="120" t="s">
        <v>1513</v>
      </c>
      <c r="E1780" s="344"/>
      <c r="F1780" s="313">
        <v>160</v>
      </c>
      <c r="G1780" s="314">
        <v>19.875776397515526</v>
      </c>
      <c r="H1780" s="313">
        <v>173</v>
      </c>
      <c r="I1780" s="314">
        <v>20.595238095238095</v>
      </c>
      <c r="J1780" s="313">
        <v>112</v>
      </c>
      <c r="K1780" s="314">
        <v>12.829324169530356</v>
      </c>
      <c r="L1780" s="313">
        <v>133</v>
      </c>
      <c r="M1780" s="314">
        <v>15.465116279069768</v>
      </c>
      <c r="N1780" s="315">
        <v>143</v>
      </c>
      <c r="O1780" s="316">
        <v>16.49365628604383</v>
      </c>
      <c r="P1780" s="315">
        <v>119</v>
      </c>
      <c r="Q1780" s="316">
        <v>14.099526066350711</v>
      </c>
      <c r="R1780" s="315">
        <v>154</v>
      </c>
      <c r="S1780" s="316">
        <v>17.906976744186046</v>
      </c>
      <c r="T1780" s="315"/>
      <c r="U1780" s="316"/>
      <c r="V1780" s="447"/>
      <c r="W1780" s="344"/>
      <c r="X1780" s="344"/>
      <c r="Y1780" s="344"/>
      <c r="Z1780" s="344"/>
      <c r="AA1780" s="344"/>
      <c r="AB1780" s="344"/>
      <c r="AC1780" s="344"/>
      <c r="AD1780" s="311"/>
    </row>
    <row r="1781" spans="1:30" ht="20.100000000000001" customHeight="1">
      <c r="A1781" s="311"/>
      <c r="B1781" s="311"/>
      <c r="C1781" s="344"/>
      <c r="D1781" s="120" t="s">
        <v>1514</v>
      </c>
      <c r="E1781" s="344"/>
      <c r="F1781" s="313">
        <v>3</v>
      </c>
      <c r="G1781" s="314">
        <v>0.37267080745341613</v>
      </c>
      <c r="H1781" s="313">
        <v>1</v>
      </c>
      <c r="I1781" s="314">
        <v>0.11904761904761904</v>
      </c>
      <c r="J1781" s="313">
        <v>5</v>
      </c>
      <c r="K1781" s="314">
        <v>0.57273768613974796</v>
      </c>
      <c r="L1781" s="313">
        <v>9</v>
      </c>
      <c r="M1781" s="314">
        <v>1.0465116279069768</v>
      </c>
      <c r="N1781" s="315">
        <v>3</v>
      </c>
      <c r="O1781" s="316">
        <v>0.34602076124567471</v>
      </c>
      <c r="P1781" s="315">
        <v>4</v>
      </c>
      <c r="Q1781" s="316">
        <v>0.47393364928909953</v>
      </c>
      <c r="R1781" s="315">
        <v>6</v>
      </c>
      <c r="S1781" s="316">
        <v>0.69767441860465118</v>
      </c>
      <c r="T1781" s="315"/>
      <c r="U1781" s="316"/>
      <c r="V1781" s="447"/>
      <c r="W1781" s="344"/>
      <c r="X1781" s="344"/>
      <c r="Y1781" s="344"/>
      <c r="Z1781" s="344"/>
      <c r="AA1781" s="344"/>
      <c r="AB1781" s="344"/>
      <c r="AC1781" s="344"/>
      <c r="AD1781" s="311"/>
    </row>
    <row r="1782" spans="1:30" ht="20.100000000000001" customHeight="1">
      <c r="A1782" s="311"/>
      <c r="B1782" s="311"/>
      <c r="C1782" s="344"/>
      <c r="D1782" s="120" t="s">
        <v>7058</v>
      </c>
      <c r="E1782" s="344"/>
      <c r="F1782" s="313"/>
      <c r="G1782" s="314"/>
      <c r="H1782" s="313"/>
      <c r="I1782" s="314"/>
      <c r="J1782" s="313"/>
      <c r="K1782" s="314"/>
      <c r="L1782" s="313"/>
      <c r="M1782" s="314"/>
      <c r="N1782" s="315"/>
      <c r="O1782" s="316"/>
      <c r="P1782" s="315"/>
      <c r="Q1782" s="316"/>
      <c r="R1782" s="315"/>
      <c r="S1782" s="316"/>
      <c r="T1782" s="315"/>
      <c r="U1782" s="316"/>
      <c r="V1782" s="447"/>
      <c r="W1782" s="344"/>
      <c r="X1782" s="344"/>
      <c r="Y1782" s="344"/>
      <c r="Z1782" s="344"/>
      <c r="AA1782" s="344"/>
      <c r="AB1782" s="344"/>
      <c r="AC1782" s="344"/>
      <c r="AD1782" s="311"/>
    </row>
    <row r="1783" spans="1:30" ht="20.100000000000001" customHeight="1">
      <c r="A1783" s="311"/>
      <c r="B1783" s="311"/>
      <c r="C1783" s="344"/>
      <c r="D1783" s="120" t="s">
        <v>7314</v>
      </c>
      <c r="E1783" s="344"/>
      <c r="F1783" s="313"/>
      <c r="G1783" s="314"/>
      <c r="H1783" s="313"/>
      <c r="I1783" s="314"/>
      <c r="J1783" s="313"/>
      <c r="K1783" s="314"/>
      <c r="L1783" s="313"/>
      <c r="M1783" s="314"/>
      <c r="N1783" s="315"/>
      <c r="O1783" s="316"/>
      <c r="P1783" s="315"/>
      <c r="Q1783" s="316"/>
      <c r="R1783" s="315"/>
      <c r="S1783" s="316"/>
      <c r="T1783" s="315"/>
      <c r="U1783" s="316"/>
      <c r="V1783" s="447"/>
      <c r="W1783" s="344"/>
      <c r="X1783" s="344"/>
      <c r="Y1783" s="344"/>
      <c r="Z1783" s="344"/>
      <c r="AA1783" s="344"/>
      <c r="AB1783" s="344"/>
      <c r="AC1783" s="344"/>
      <c r="AD1783" s="311"/>
    </row>
    <row r="1784" spans="1:30" ht="20.100000000000001" customHeight="1">
      <c r="A1784" s="9" t="s">
        <v>6164</v>
      </c>
      <c r="B1784" s="9" t="s">
        <v>209</v>
      </c>
      <c r="C1784" s="343" t="s">
        <v>7746</v>
      </c>
      <c r="D1784" s="119" t="s">
        <v>1510</v>
      </c>
      <c r="E1784" s="343" t="s">
        <v>7203</v>
      </c>
      <c r="F1784" s="11">
        <v>9</v>
      </c>
      <c r="G1784" s="12">
        <v>1.1180124223602483</v>
      </c>
      <c r="H1784" s="11">
        <v>1</v>
      </c>
      <c r="I1784" s="12">
        <v>0.11904761904761904</v>
      </c>
      <c r="J1784" s="11">
        <v>5</v>
      </c>
      <c r="K1784" s="12">
        <v>0.57273768613974796</v>
      </c>
      <c r="L1784" s="11">
        <v>10</v>
      </c>
      <c r="M1784" s="12">
        <v>1.1627906976744187</v>
      </c>
      <c r="N1784" s="56">
        <v>7</v>
      </c>
      <c r="O1784" s="57">
        <v>0.8073817762399077</v>
      </c>
      <c r="P1784" s="56">
        <v>5</v>
      </c>
      <c r="Q1784" s="57">
        <v>0.59241706161137442</v>
      </c>
      <c r="R1784" s="56">
        <v>4</v>
      </c>
      <c r="S1784" s="57">
        <v>0.46511627906976744</v>
      </c>
      <c r="T1784" s="56"/>
      <c r="U1784" s="57"/>
      <c r="V1784" s="446" t="s">
        <v>28</v>
      </c>
      <c r="W1784" s="343" t="s">
        <v>7406</v>
      </c>
      <c r="X1784" s="343" t="s">
        <v>7406</v>
      </c>
      <c r="Y1784" s="343" t="s">
        <v>7406</v>
      </c>
      <c r="Z1784" s="343" t="s">
        <v>7406</v>
      </c>
      <c r="AA1784" s="343" t="s">
        <v>7406</v>
      </c>
      <c r="AB1784" s="343" t="s">
        <v>7406</v>
      </c>
      <c r="AC1784" s="343"/>
      <c r="AD1784" s="9"/>
    </row>
    <row r="1785" spans="1:30" ht="20.100000000000001" customHeight="1">
      <c r="A1785" s="311"/>
      <c r="B1785" s="311"/>
      <c r="C1785" s="344"/>
      <c r="D1785" s="120" t="s">
        <v>1511</v>
      </c>
      <c r="E1785" s="344"/>
      <c r="F1785" s="313">
        <v>42</v>
      </c>
      <c r="G1785" s="314">
        <v>5.2173913043478262</v>
      </c>
      <c r="H1785" s="313">
        <v>46</v>
      </c>
      <c r="I1785" s="314">
        <v>5.4761904761904763</v>
      </c>
      <c r="J1785" s="313">
        <v>45</v>
      </c>
      <c r="K1785" s="314">
        <v>5.1546391752577323</v>
      </c>
      <c r="L1785" s="313">
        <v>40</v>
      </c>
      <c r="M1785" s="314">
        <v>4.6511627906976747</v>
      </c>
      <c r="N1785" s="315">
        <v>55</v>
      </c>
      <c r="O1785" s="316">
        <v>6.3437139561707037</v>
      </c>
      <c r="P1785" s="315">
        <v>65</v>
      </c>
      <c r="Q1785" s="316">
        <v>7.701421800947867</v>
      </c>
      <c r="R1785" s="315">
        <v>72</v>
      </c>
      <c r="S1785" s="316">
        <v>8.3720930232558146</v>
      </c>
      <c r="T1785" s="315"/>
      <c r="U1785" s="316"/>
      <c r="V1785" s="447"/>
      <c r="W1785" s="344"/>
      <c r="X1785" s="344"/>
      <c r="Y1785" s="344"/>
      <c r="Z1785" s="344"/>
      <c r="AA1785" s="344"/>
      <c r="AB1785" s="344"/>
      <c r="AC1785" s="344"/>
      <c r="AD1785" s="311"/>
    </row>
    <row r="1786" spans="1:30" ht="20.100000000000001" customHeight="1">
      <c r="A1786" s="311"/>
      <c r="B1786" s="311"/>
      <c r="C1786" s="344"/>
      <c r="D1786" s="120" t="s">
        <v>1512</v>
      </c>
      <c r="E1786" s="344"/>
      <c r="F1786" s="313">
        <v>431</v>
      </c>
      <c r="G1786" s="314">
        <v>53.54037267080745</v>
      </c>
      <c r="H1786" s="313">
        <v>456</v>
      </c>
      <c r="I1786" s="314">
        <v>54.285714285714285</v>
      </c>
      <c r="J1786" s="313">
        <v>513</v>
      </c>
      <c r="K1786" s="314">
        <v>58.762886597938142</v>
      </c>
      <c r="L1786" s="313">
        <v>458</v>
      </c>
      <c r="M1786" s="314">
        <v>53.255813953488371</v>
      </c>
      <c r="N1786" s="315">
        <v>444</v>
      </c>
      <c r="O1786" s="316">
        <v>51.211072664359861</v>
      </c>
      <c r="P1786" s="315">
        <v>410</v>
      </c>
      <c r="Q1786" s="316">
        <v>48.578199052132703</v>
      </c>
      <c r="R1786" s="315">
        <v>419</v>
      </c>
      <c r="S1786" s="316">
        <v>48.720930232558139</v>
      </c>
      <c r="T1786" s="315"/>
      <c r="U1786" s="316"/>
      <c r="V1786" s="447"/>
      <c r="W1786" s="344"/>
      <c r="X1786" s="344"/>
      <c r="Y1786" s="344"/>
      <c r="Z1786" s="344"/>
      <c r="AA1786" s="344"/>
      <c r="AB1786" s="344"/>
      <c r="AC1786" s="344"/>
      <c r="AD1786" s="311"/>
    </row>
    <row r="1787" spans="1:30" ht="20.100000000000001" customHeight="1">
      <c r="A1787" s="311"/>
      <c r="B1787" s="311"/>
      <c r="C1787" s="344"/>
      <c r="D1787" s="120" t="s">
        <v>1513</v>
      </c>
      <c r="E1787" s="344"/>
      <c r="F1787" s="313">
        <v>312</v>
      </c>
      <c r="G1787" s="314">
        <v>38.757763975155278</v>
      </c>
      <c r="H1787" s="313">
        <v>333</v>
      </c>
      <c r="I1787" s="314">
        <v>39.642857142857146</v>
      </c>
      <c r="J1787" s="313">
        <v>302</v>
      </c>
      <c r="K1787" s="314">
        <v>34.593356242840777</v>
      </c>
      <c r="L1787" s="313">
        <v>337</v>
      </c>
      <c r="M1787" s="314">
        <v>39.186046511627907</v>
      </c>
      <c r="N1787" s="315">
        <v>356</v>
      </c>
      <c r="O1787" s="316">
        <v>41.061130334486734</v>
      </c>
      <c r="P1787" s="315">
        <v>347</v>
      </c>
      <c r="Q1787" s="316">
        <v>41.113744075829381</v>
      </c>
      <c r="R1787" s="315">
        <v>350</v>
      </c>
      <c r="S1787" s="316">
        <v>40.697674418604649</v>
      </c>
      <c r="T1787" s="315"/>
      <c r="U1787" s="316"/>
      <c r="V1787" s="447"/>
      <c r="W1787" s="344"/>
      <c r="X1787" s="344"/>
      <c r="Y1787" s="344"/>
      <c r="Z1787" s="344"/>
      <c r="AA1787" s="344"/>
      <c r="AB1787" s="344"/>
      <c r="AC1787" s="344"/>
      <c r="AD1787" s="311"/>
    </row>
    <row r="1788" spans="1:30" ht="20.100000000000001" customHeight="1">
      <c r="A1788" s="311"/>
      <c r="B1788" s="311"/>
      <c r="C1788" s="344"/>
      <c r="D1788" s="120" t="s">
        <v>1514</v>
      </c>
      <c r="E1788" s="344"/>
      <c r="F1788" s="313">
        <v>11</v>
      </c>
      <c r="G1788" s="314">
        <v>1.3664596273291925</v>
      </c>
      <c r="H1788" s="313">
        <v>4</v>
      </c>
      <c r="I1788" s="314">
        <v>0.47619047619047616</v>
      </c>
      <c r="J1788" s="313">
        <v>8</v>
      </c>
      <c r="K1788" s="314">
        <v>0.91638029782359676</v>
      </c>
      <c r="L1788" s="313">
        <v>15</v>
      </c>
      <c r="M1788" s="314">
        <v>1.7441860465116279</v>
      </c>
      <c r="N1788" s="315">
        <v>5</v>
      </c>
      <c r="O1788" s="316">
        <v>0.57670126874279126</v>
      </c>
      <c r="P1788" s="315">
        <v>17</v>
      </c>
      <c r="Q1788" s="316">
        <v>2.014218009478673</v>
      </c>
      <c r="R1788" s="315">
        <v>15</v>
      </c>
      <c r="S1788" s="316">
        <v>1.7441860465116279</v>
      </c>
      <c r="T1788" s="315"/>
      <c r="U1788" s="316"/>
      <c r="V1788" s="447"/>
      <c r="W1788" s="344"/>
      <c r="X1788" s="344"/>
      <c r="Y1788" s="344"/>
      <c r="Z1788" s="344"/>
      <c r="AA1788" s="344"/>
      <c r="AB1788" s="344"/>
      <c r="AC1788" s="344"/>
      <c r="AD1788" s="311"/>
    </row>
    <row r="1789" spans="1:30" ht="20.100000000000001" customHeight="1">
      <c r="A1789" s="311"/>
      <c r="B1789" s="311"/>
      <c r="C1789" s="344"/>
      <c r="D1789" s="120" t="s">
        <v>7058</v>
      </c>
      <c r="E1789" s="344"/>
      <c r="F1789" s="313"/>
      <c r="G1789" s="314"/>
      <c r="H1789" s="313"/>
      <c r="I1789" s="314"/>
      <c r="J1789" s="313"/>
      <c r="K1789" s="314"/>
      <c r="L1789" s="313"/>
      <c r="M1789" s="314"/>
      <c r="N1789" s="315"/>
      <c r="O1789" s="316"/>
      <c r="P1789" s="315"/>
      <c r="Q1789" s="316"/>
      <c r="R1789" s="315"/>
      <c r="S1789" s="316"/>
      <c r="T1789" s="315"/>
      <c r="U1789" s="316"/>
      <c r="V1789" s="447"/>
      <c r="W1789" s="344"/>
      <c r="X1789" s="344"/>
      <c r="Y1789" s="344"/>
      <c r="Z1789" s="344"/>
      <c r="AA1789" s="344"/>
      <c r="AB1789" s="344"/>
      <c r="AC1789" s="344"/>
      <c r="AD1789" s="311"/>
    </row>
    <row r="1790" spans="1:30" ht="20.100000000000001" customHeight="1">
      <c r="A1790" s="311"/>
      <c r="B1790" s="311"/>
      <c r="C1790" s="344"/>
      <c r="D1790" s="120" t="s">
        <v>7314</v>
      </c>
      <c r="E1790" s="344"/>
      <c r="F1790" s="313"/>
      <c r="G1790" s="314"/>
      <c r="H1790" s="313"/>
      <c r="I1790" s="314"/>
      <c r="J1790" s="313"/>
      <c r="K1790" s="314"/>
      <c r="L1790" s="313"/>
      <c r="M1790" s="314"/>
      <c r="N1790" s="315"/>
      <c r="O1790" s="316"/>
      <c r="P1790" s="315"/>
      <c r="Q1790" s="316"/>
      <c r="R1790" s="315"/>
      <c r="S1790" s="316"/>
      <c r="T1790" s="315"/>
      <c r="U1790" s="316"/>
      <c r="V1790" s="447"/>
      <c r="W1790" s="344"/>
      <c r="X1790" s="344"/>
      <c r="Y1790" s="344"/>
      <c r="Z1790" s="344"/>
      <c r="AA1790" s="344"/>
      <c r="AB1790" s="344"/>
      <c r="AC1790" s="344"/>
      <c r="AD1790" s="311"/>
    </row>
    <row r="1791" spans="1:30" ht="20.100000000000001" customHeight="1">
      <c r="A1791" s="9" t="s">
        <v>6165</v>
      </c>
      <c r="B1791" s="9" t="s">
        <v>210</v>
      </c>
      <c r="C1791" s="343" t="s">
        <v>7746</v>
      </c>
      <c r="D1791" s="119" t="s">
        <v>1510</v>
      </c>
      <c r="E1791" s="343" t="s">
        <v>7203</v>
      </c>
      <c r="F1791" s="11">
        <v>11</v>
      </c>
      <c r="G1791" s="12">
        <v>1.3664596273291925</v>
      </c>
      <c r="H1791" s="11">
        <v>6</v>
      </c>
      <c r="I1791" s="12">
        <v>0.7142857142857143</v>
      </c>
      <c r="J1791" s="11">
        <v>4</v>
      </c>
      <c r="K1791" s="12">
        <v>0.45819014891179838</v>
      </c>
      <c r="L1791" s="11">
        <v>9</v>
      </c>
      <c r="M1791" s="12">
        <v>1.0465116279069768</v>
      </c>
      <c r="N1791" s="56">
        <v>7</v>
      </c>
      <c r="O1791" s="57">
        <v>0.8</v>
      </c>
      <c r="P1791" s="56">
        <v>6</v>
      </c>
      <c r="Q1791" s="57">
        <v>0.71174377224199292</v>
      </c>
      <c r="R1791" s="56">
        <v>9</v>
      </c>
      <c r="S1791" s="57">
        <v>1</v>
      </c>
      <c r="T1791" s="56"/>
      <c r="U1791" s="57"/>
      <c r="V1791" s="446" t="s">
        <v>28</v>
      </c>
      <c r="W1791" s="343" t="s">
        <v>7406</v>
      </c>
      <c r="X1791" s="343" t="s">
        <v>7406</v>
      </c>
      <c r="Y1791" s="343" t="s">
        <v>7406</v>
      </c>
      <c r="Z1791" s="343" t="s">
        <v>7406</v>
      </c>
      <c r="AA1791" s="343" t="s">
        <v>7406</v>
      </c>
      <c r="AB1791" s="343" t="s">
        <v>7406</v>
      </c>
      <c r="AC1791" s="343"/>
      <c r="AD1791" s="9"/>
    </row>
    <row r="1792" spans="1:30" ht="20.100000000000001" customHeight="1">
      <c r="A1792" s="311"/>
      <c r="B1792" s="311"/>
      <c r="C1792" s="344"/>
      <c r="D1792" s="120" t="s">
        <v>1511</v>
      </c>
      <c r="E1792" s="344"/>
      <c r="F1792" s="313">
        <v>51</v>
      </c>
      <c r="G1792" s="314">
        <v>6.3354037267080745</v>
      </c>
      <c r="H1792" s="313">
        <v>54</v>
      </c>
      <c r="I1792" s="314">
        <v>6.4285714285714288</v>
      </c>
      <c r="J1792" s="313">
        <v>60</v>
      </c>
      <c r="K1792" s="314">
        <v>6.8728522336769755</v>
      </c>
      <c r="L1792" s="313">
        <v>65</v>
      </c>
      <c r="M1792" s="314">
        <v>7.5581395348837201</v>
      </c>
      <c r="N1792" s="315">
        <v>62</v>
      </c>
      <c r="O1792" s="316">
        <v>7.2</v>
      </c>
      <c r="P1792" s="315">
        <v>85</v>
      </c>
      <c r="Q1792" s="316">
        <v>10.083036773428233</v>
      </c>
      <c r="R1792" s="315">
        <v>84</v>
      </c>
      <c r="S1792" s="316">
        <v>9.8000000000000007</v>
      </c>
      <c r="T1792" s="315"/>
      <c r="U1792" s="316"/>
      <c r="V1792" s="447"/>
      <c r="W1792" s="344"/>
      <c r="X1792" s="344"/>
      <c r="Y1792" s="344"/>
      <c r="Z1792" s="344"/>
      <c r="AA1792" s="344"/>
      <c r="AB1792" s="344"/>
      <c r="AC1792" s="344"/>
      <c r="AD1792" s="311"/>
    </row>
    <row r="1793" spans="1:30" ht="20.100000000000001" customHeight="1">
      <c r="A1793" s="311"/>
      <c r="B1793" s="311"/>
      <c r="C1793" s="344"/>
      <c r="D1793" s="120" t="s">
        <v>1512</v>
      </c>
      <c r="E1793" s="344"/>
      <c r="F1793" s="313">
        <v>548</v>
      </c>
      <c r="G1793" s="314">
        <v>68.074534161490689</v>
      </c>
      <c r="H1793" s="313">
        <v>589</v>
      </c>
      <c r="I1793" s="314">
        <v>70.11904761904762</v>
      </c>
      <c r="J1793" s="313">
        <v>668</v>
      </c>
      <c r="K1793" s="314">
        <v>76.51775486827033</v>
      </c>
      <c r="L1793" s="313">
        <v>611</v>
      </c>
      <c r="M1793" s="314">
        <v>71.046511627906966</v>
      </c>
      <c r="N1793" s="315">
        <v>606</v>
      </c>
      <c r="O1793" s="316">
        <v>69.900000000000006</v>
      </c>
      <c r="P1793" s="315">
        <v>586</v>
      </c>
      <c r="Q1793" s="316">
        <v>69.400000000000006</v>
      </c>
      <c r="R1793" s="315">
        <v>534</v>
      </c>
      <c r="S1793" s="316">
        <v>62.1</v>
      </c>
      <c r="T1793" s="315"/>
      <c r="U1793" s="316"/>
      <c r="V1793" s="447"/>
      <c r="W1793" s="344"/>
      <c r="X1793" s="344"/>
      <c r="Y1793" s="344"/>
      <c r="Z1793" s="344"/>
      <c r="AA1793" s="344"/>
      <c r="AB1793" s="344"/>
      <c r="AC1793" s="344"/>
      <c r="AD1793" s="311"/>
    </row>
    <row r="1794" spans="1:30" ht="20.100000000000001" customHeight="1">
      <c r="A1794" s="311"/>
      <c r="B1794" s="311"/>
      <c r="C1794" s="344"/>
      <c r="D1794" s="120" t="s">
        <v>1513</v>
      </c>
      <c r="E1794" s="344"/>
      <c r="F1794" s="313">
        <v>191</v>
      </c>
      <c r="G1794" s="314">
        <v>23.726708074534162</v>
      </c>
      <c r="H1794" s="313">
        <v>187</v>
      </c>
      <c r="I1794" s="314">
        <v>22.261904761904763</v>
      </c>
      <c r="J1794" s="313">
        <v>138</v>
      </c>
      <c r="K1794" s="314">
        <v>15.807560137457045</v>
      </c>
      <c r="L1794" s="313">
        <v>168</v>
      </c>
      <c r="M1794" s="314">
        <v>19.534883720930232</v>
      </c>
      <c r="N1794" s="315">
        <v>189</v>
      </c>
      <c r="O1794" s="316">
        <v>21.8</v>
      </c>
      <c r="P1794" s="315">
        <v>159</v>
      </c>
      <c r="Q1794" s="316">
        <v>18.8</v>
      </c>
      <c r="R1794" s="315">
        <v>217</v>
      </c>
      <c r="S1794" s="316">
        <v>25.2</v>
      </c>
      <c r="T1794" s="315"/>
      <c r="U1794" s="316"/>
      <c r="V1794" s="447"/>
      <c r="W1794" s="344"/>
      <c r="X1794" s="344"/>
      <c r="Y1794" s="344"/>
      <c r="Z1794" s="344"/>
      <c r="AA1794" s="344"/>
      <c r="AB1794" s="344"/>
      <c r="AC1794" s="344"/>
      <c r="AD1794" s="311"/>
    </row>
    <row r="1795" spans="1:30" ht="20.100000000000001" customHeight="1">
      <c r="A1795" s="311"/>
      <c r="B1795" s="311"/>
      <c r="C1795" s="344"/>
      <c r="D1795" s="120" t="s">
        <v>1514</v>
      </c>
      <c r="E1795" s="344"/>
      <c r="F1795" s="313">
        <v>4</v>
      </c>
      <c r="G1795" s="314">
        <v>0.49689440993788819</v>
      </c>
      <c r="H1795" s="313">
        <v>4</v>
      </c>
      <c r="I1795" s="314">
        <v>0.47619047619047616</v>
      </c>
      <c r="J1795" s="313">
        <v>3</v>
      </c>
      <c r="K1795" s="314">
        <v>0.3436426116838488</v>
      </c>
      <c r="L1795" s="313">
        <v>4</v>
      </c>
      <c r="M1795" s="314">
        <v>0.46511627906976744</v>
      </c>
      <c r="N1795" s="315">
        <v>2</v>
      </c>
      <c r="O1795" s="316">
        <v>0.2</v>
      </c>
      <c r="P1795" s="315">
        <v>7</v>
      </c>
      <c r="Q1795" s="316">
        <v>0.8</v>
      </c>
      <c r="R1795" s="315">
        <v>8</v>
      </c>
      <c r="S1795" s="316">
        <v>0.9</v>
      </c>
      <c r="T1795" s="315"/>
      <c r="U1795" s="316"/>
      <c r="V1795" s="447"/>
      <c r="W1795" s="344"/>
      <c r="X1795" s="344"/>
      <c r="Y1795" s="344"/>
      <c r="Z1795" s="344"/>
      <c r="AA1795" s="344"/>
      <c r="AB1795" s="344"/>
      <c r="AC1795" s="344"/>
      <c r="AD1795" s="311"/>
    </row>
    <row r="1796" spans="1:30" ht="20.100000000000001" customHeight="1">
      <c r="A1796" s="311"/>
      <c r="B1796" s="311"/>
      <c r="C1796" s="344"/>
      <c r="D1796" s="120" t="s">
        <v>7058</v>
      </c>
      <c r="E1796" s="344"/>
      <c r="F1796" s="313"/>
      <c r="G1796" s="314"/>
      <c r="H1796" s="313"/>
      <c r="I1796" s="314"/>
      <c r="J1796" s="313"/>
      <c r="K1796" s="314"/>
      <c r="L1796" s="313"/>
      <c r="M1796" s="314"/>
      <c r="N1796" s="315"/>
      <c r="O1796" s="316"/>
      <c r="P1796" s="315">
        <v>1</v>
      </c>
      <c r="Q1796" s="316">
        <v>0.1</v>
      </c>
      <c r="R1796" s="315"/>
      <c r="S1796" s="316"/>
      <c r="T1796" s="315"/>
      <c r="U1796" s="316"/>
      <c r="V1796" s="447"/>
      <c r="W1796" s="344"/>
      <c r="X1796" s="344"/>
      <c r="Y1796" s="344"/>
      <c r="Z1796" s="344"/>
      <c r="AA1796" s="344"/>
      <c r="AB1796" s="344"/>
      <c r="AC1796" s="344"/>
      <c r="AD1796" s="311"/>
    </row>
    <row r="1797" spans="1:30" ht="20.100000000000001" customHeight="1">
      <c r="A1797" s="311"/>
      <c r="B1797" s="311"/>
      <c r="C1797" s="344"/>
      <c r="D1797" s="120" t="s">
        <v>7314</v>
      </c>
      <c r="E1797" s="344"/>
      <c r="F1797" s="313"/>
      <c r="G1797" s="314"/>
      <c r="H1797" s="313"/>
      <c r="I1797" s="314"/>
      <c r="J1797" s="313"/>
      <c r="K1797" s="314"/>
      <c r="L1797" s="313">
        <v>3</v>
      </c>
      <c r="M1797" s="314">
        <v>0.34883720930232559</v>
      </c>
      <c r="N1797" s="315">
        <v>1</v>
      </c>
      <c r="O1797" s="316">
        <v>0.1</v>
      </c>
      <c r="P1797" s="315"/>
      <c r="Q1797" s="316"/>
      <c r="R1797" s="315">
        <v>8</v>
      </c>
      <c r="S1797" s="316">
        <v>0.9</v>
      </c>
      <c r="T1797" s="315"/>
      <c r="U1797" s="316"/>
      <c r="V1797" s="447"/>
      <c r="W1797" s="344"/>
      <c r="X1797" s="344"/>
      <c r="Y1797" s="344"/>
      <c r="Z1797" s="344"/>
      <c r="AA1797" s="344"/>
      <c r="AB1797" s="344"/>
      <c r="AC1797" s="344"/>
      <c r="AD1797" s="311"/>
    </row>
    <row r="1798" spans="1:30" ht="20.100000000000001" customHeight="1">
      <c r="A1798" s="9" t="s">
        <v>6166</v>
      </c>
      <c r="B1798" s="9" t="s">
        <v>211</v>
      </c>
      <c r="C1798" s="343" t="s">
        <v>7746</v>
      </c>
      <c r="D1798" s="119" t="s">
        <v>1510</v>
      </c>
      <c r="E1798" s="343" t="s">
        <v>7203</v>
      </c>
      <c r="F1798" s="11">
        <v>48</v>
      </c>
      <c r="G1798" s="12">
        <v>5.9627329192546581</v>
      </c>
      <c r="H1798" s="11">
        <v>32</v>
      </c>
      <c r="I1798" s="12">
        <v>3.8095238095238093</v>
      </c>
      <c r="J1798" s="11">
        <v>50</v>
      </c>
      <c r="K1798" s="12">
        <v>5.72737686139748</v>
      </c>
      <c r="L1798" s="11">
        <v>56</v>
      </c>
      <c r="M1798" s="12">
        <v>6.5116279069767442</v>
      </c>
      <c r="N1798" s="56">
        <v>45</v>
      </c>
      <c r="O1798" s="57">
        <v>5.1903114186851207</v>
      </c>
      <c r="P1798" s="56">
        <v>49</v>
      </c>
      <c r="Q1798" s="57">
        <v>5.8056872037914689</v>
      </c>
      <c r="R1798" s="56">
        <v>43</v>
      </c>
      <c r="S1798" s="57">
        <v>5</v>
      </c>
      <c r="T1798" s="56"/>
      <c r="U1798" s="57"/>
      <c r="V1798" s="446" t="s">
        <v>28</v>
      </c>
      <c r="W1798" s="343" t="s">
        <v>7406</v>
      </c>
      <c r="X1798" s="343" t="s">
        <v>7406</v>
      </c>
      <c r="Y1798" s="343" t="s">
        <v>7406</v>
      </c>
      <c r="Z1798" s="343" t="s">
        <v>7406</v>
      </c>
      <c r="AA1798" s="343" t="s">
        <v>7406</v>
      </c>
      <c r="AB1798" s="343" t="s">
        <v>7406</v>
      </c>
      <c r="AC1798" s="343"/>
      <c r="AD1798" s="9"/>
    </row>
    <row r="1799" spans="1:30" ht="20.100000000000001" customHeight="1">
      <c r="A1799" s="311"/>
      <c r="B1799" s="311"/>
      <c r="C1799" s="344"/>
      <c r="D1799" s="120" t="s">
        <v>1511</v>
      </c>
      <c r="E1799" s="344"/>
      <c r="F1799" s="313">
        <v>174</v>
      </c>
      <c r="G1799" s="314">
        <v>21.614906832298136</v>
      </c>
      <c r="H1799" s="313">
        <v>188</v>
      </c>
      <c r="I1799" s="314">
        <v>22.38095238095238</v>
      </c>
      <c r="J1799" s="313">
        <v>217</v>
      </c>
      <c r="K1799" s="314">
        <v>24.856815578465064</v>
      </c>
      <c r="L1799" s="313">
        <v>189</v>
      </c>
      <c r="M1799" s="314">
        <v>21.976744186046513</v>
      </c>
      <c r="N1799" s="315">
        <v>213</v>
      </c>
      <c r="O1799" s="316">
        <v>24.567474048442907</v>
      </c>
      <c r="P1799" s="315">
        <v>240</v>
      </c>
      <c r="Q1799" s="316">
        <v>28.436018957345972</v>
      </c>
      <c r="R1799" s="315">
        <v>236</v>
      </c>
      <c r="S1799" s="316">
        <v>27.441860465116278</v>
      </c>
      <c r="T1799" s="315"/>
      <c r="U1799" s="316"/>
      <c r="V1799" s="447"/>
      <c r="W1799" s="344"/>
      <c r="X1799" s="344"/>
      <c r="Y1799" s="344"/>
      <c r="Z1799" s="344"/>
      <c r="AA1799" s="344"/>
      <c r="AB1799" s="344"/>
      <c r="AC1799" s="344"/>
      <c r="AD1799" s="311"/>
    </row>
    <row r="1800" spans="1:30" ht="20.100000000000001" customHeight="1">
      <c r="A1800" s="311"/>
      <c r="B1800" s="311"/>
      <c r="C1800" s="344"/>
      <c r="D1800" s="120" t="s">
        <v>1512</v>
      </c>
      <c r="E1800" s="344"/>
      <c r="F1800" s="313">
        <v>373</v>
      </c>
      <c r="G1800" s="314">
        <v>46.335403726708073</v>
      </c>
      <c r="H1800" s="313">
        <v>422</v>
      </c>
      <c r="I1800" s="314">
        <v>50.238095238095241</v>
      </c>
      <c r="J1800" s="313">
        <v>440</v>
      </c>
      <c r="K1800" s="314">
        <v>50.400916380297822</v>
      </c>
      <c r="L1800" s="313">
        <v>428</v>
      </c>
      <c r="M1800" s="314">
        <v>49.767441860465119</v>
      </c>
      <c r="N1800" s="315">
        <v>393</v>
      </c>
      <c r="O1800" s="316">
        <v>45.32871972318339</v>
      </c>
      <c r="P1800" s="315">
        <v>364</v>
      </c>
      <c r="Q1800" s="316">
        <v>43.127962085308056</v>
      </c>
      <c r="R1800" s="315">
        <v>385</v>
      </c>
      <c r="S1800" s="316">
        <v>44.767441860465119</v>
      </c>
      <c r="T1800" s="315"/>
      <c r="U1800" s="316"/>
      <c r="V1800" s="447"/>
      <c r="W1800" s="344"/>
      <c r="X1800" s="344"/>
      <c r="Y1800" s="344"/>
      <c r="Z1800" s="344"/>
      <c r="AA1800" s="344"/>
      <c r="AB1800" s="344"/>
      <c r="AC1800" s="344"/>
      <c r="AD1800" s="311"/>
    </row>
    <row r="1801" spans="1:30" ht="20.100000000000001" customHeight="1">
      <c r="A1801" s="311"/>
      <c r="B1801" s="311"/>
      <c r="C1801" s="344"/>
      <c r="D1801" s="120" t="s">
        <v>1513</v>
      </c>
      <c r="E1801" s="344"/>
      <c r="F1801" s="313">
        <v>204</v>
      </c>
      <c r="G1801" s="314">
        <v>25.341614906832298</v>
      </c>
      <c r="H1801" s="313">
        <v>193</v>
      </c>
      <c r="I1801" s="314">
        <v>22.976190476190474</v>
      </c>
      <c r="J1801" s="313">
        <v>161</v>
      </c>
      <c r="K1801" s="314">
        <v>18.442153493699884</v>
      </c>
      <c r="L1801" s="313">
        <v>178</v>
      </c>
      <c r="M1801" s="314">
        <v>20.697674418604652</v>
      </c>
      <c r="N1801" s="315">
        <v>212</v>
      </c>
      <c r="O1801" s="316">
        <v>24.452133794694348</v>
      </c>
      <c r="P1801" s="315">
        <v>181</v>
      </c>
      <c r="Q1801" s="316">
        <v>21.445497630331754</v>
      </c>
      <c r="R1801" s="315">
        <v>184</v>
      </c>
      <c r="S1801" s="316">
        <v>21.395348837209301</v>
      </c>
      <c r="T1801" s="315"/>
      <c r="U1801" s="316"/>
      <c r="V1801" s="447"/>
      <c r="W1801" s="344"/>
      <c r="X1801" s="344"/>
      <c r="Y1801" s="344"/>
      <c r="Z1801" s="344"/>
      <c r="AA1801" s="344"/>
      <c r="AB1801" s="344"/>
      <c r="AC1801" s="344"/>
      <c r="AD1801" s="311"/>
    </row>
    <row r="1802" spans="1:30" ht="20.100000000000001" customHeight="1">
      <c r="A1802" s="311"/>
      <c r="B1802" s="311"/>
      <c r="C1802" s="344"/>
      <c r="D1802" s="120" t="s">
        <v>1514</v>
      </c>
      <c r="E1802" s="344"/>
      <c r="F1802" s="313">
        <v>6</v>
      </c>
      <c r="G1802" s="314">
        <v>0.74534161490683226</v>
      </c>
      <c r="H1802" s="313">
        <v>5</v>
      </c>
      <c r="I1802" s="314">
        <v>0.59523809523809523</v>
      </c>
      <c r="J1802" s="313">
        <v>5</v>
      </c>
      <c r="K1802" s="314">
        <v>0.57273768613974796</v>
      </c>
      <c r="L1802" s="313">
        <v>9</v>
      </c>
      <c r="M1802" s="314">
        <v>1.0465116279069768</v>
      </c>
      <c r="N1802" s="315">
        <v>4</v>
      </c>
      <c r="O1802" s="316">
        <v>0.46136101499423299</v>
      </c>
      <c r="P1802" s="315">
        <v>10</v>
      </c>
      <c r="Q1802" s="316">
        <v>1.1848341232227488</v>
      </c>
      <c r="R1802" s="315">
        <v>12</v>
      </c>
      <c r="S1802" s="316">
        <v>1.3953488372093024</v>
      </c>
      <c r="T1802" s="315"/>
      <c r="U1802" s="316"/>
      <c r="V1802" s="447"/>
      <c r="W1802" s="344"/>
      <c r="X1802" s="344"/>
      <c r="Y1802" s="344"/>
      <c r="Z1802" s="344"/>
      <c r="AA1802" s="344"/>
      <c r="AB1802" s="344"/>
      <c r="AC1802" s="344"/>
      <c r="AD1802" s="311"/>
    </row>
    <row r="1803" spans="1:30" ht="20.100000000000001" customHeight="1">
      <c r="A1803" s="311"/>
      <c r="B1803" s="311"/>
      <c r="C1803" s="344"/>
      <c r="D1803" s="120" t="s">
        <v>7058</v>
      </c>
      <c r="E1803" s="344"/>
      <c r="F1803" s="313"/>
      <c r="G1803" s="314"/>
      <c r="H1803" s="313"/>
      <c r="I1803" s="314"/>
      <c r="J1803" s="313"/>
      <c r="K1803" s="314"/>
      <c r="L1803" s="313"/>
      <c r="M1803" s="314"/>
      <c r="N1803" s="315"/>
      <c r="O1803" s="316"/>
      <c r="P1803" s="315"/>
      <c r="Q1803" s="316"/>
      <c r="R1803" s="315"/>
      <c r="S1803" s="316"/>
      <c r="T1803" s="315"/>
      <c r="U1803" s="316"/>
      <c r="V1803" s="447"/>
      <c r="W1803" s="344"/>
      <c r="X1803" s="344"/>
      <c r="Y1803" s="344"/>
      <c r="Z1803" s="344"/>
      <c r="AA1803" s="344"/>
      <c r="AB1803" s="344"/>
      <c r="AC1803" s="344"/>
      <c r="AD1803" s="311"/>
    </row>
    <row r="1804" spans="1:30" ht="20.100000000000001" customHeight="1">
      <c r="A1804" s="311"/>
      <c r="B1804" s="311"/>
      <c r="C1804" s="344"/>
      <c r="D1804" s="120" t="s">
        <v>7314</v>
      </c>
      <c r="E1804" s="344"/>
      <c r="F1804" s="313"/>
      <c r="G1804" s="314"/>
      <c r="H1804" s="313"/>
      <c r="I1804" s="314"/>
      <c r="J1804" s="313"/>
      <c r="K1804" s="314"/>
      <c r="L1804" s="313"/>
      <c r="M1804" s="314"/>
      <c r="N1804" s="315"/>
      <c r="O1804" s="316"/>
      <c r="P1804" s="315"/>
      <c r="Q1804" s="316"/>
      <c r="R1804" s="315"/>
      <c r="S1804" s="316"/>
      <c r="T1804" s="315"/>
      <c r="U1804" s="316"/>
      <c r="V1804" s="447"/>
      <c r="W1804" s="344"/>
      <c r="X1804" s="344"/>
      <c r="Y1804" s="344"/>
      <c r="Z1804" s="344"/>
      <c r="AA1804" s="344"/>
      <c r="AB1804" s="344"/>
      <c r="AC1804" s="344"/>
      <c r="AD1804" s="311"/>
    </row>
    <row r="1805" spans="1:30" s="140" customFormat="1" ht="20.100000000000001" customHeight="1">
      <c r="A1805" s="9" t="s">
        <v>7850</v>
      </c>
      <c r="B1805" s="125" t="s">
        <v>7851</v>
      </c>
      <c r="C1805" s="343" t="s">
        <v>7746</v>
      </c>
      <c r="D1805" s="125" t="s">
        <v>1510</v>
      </c>
      <c r="E1805" s="134" t="s">
        <v>7203</v>
      </c>
      <c r="F1805" s="11">
        <v>27</v>
      </c>
      <c r="G1805" s="12">
        <v>3.3540372670807455</v>
      </c>
      <c r="H1805" s="11">
        <v>18</v>
      </c>
      <c r="I1805" s="12">
        <v>2.1428571428571428</v>
      </c>
      <c r="J1805" s="11">
        <v>24</v>
      </c>
      <c r="K1805" s="12">
        <v>2.7491408934707904</v>
      </c>
      <c r="L1805" s="11">
        <v>30</v>
      </c>
      <c r="M1805" s="12">
        <v>3.4883720930232558</v>
      </c>
      <c r="N1805" s="56"/>
      <c r="O1805" s="57"/>
      <c r="P1805" s="56"/>
      <c r="Q1805" s="57"/>
      <c r="R1805" s="56"/>
      <c r="S1805" s="57"/>
      <c r="T1805" s="56"/>
      <c r="U1805" s="57"/>
      <c r="V1805" s="134" t="s">
        <v>28</v>
      </c>
      <c r="W1805" s="134" t="s">
        <v>7406</v>
      </c>
      <c r="X1805" s="134" t="s">
        <v>7406</v>
      </c>
      <c r="Y1805" s="134" t="s">
        <v>7406</v>
      </c>
      <c r="Z1805" s="134"/>
      <c r="AA1805" s="134"/>
      <c r="AB1805" s="134"/>
      <c r="AC1805" s="134"/>
      <c r="AD1805" s="134"/>
    </row>
    <row r="1806" spans="1:30" s="140" customFormat="1" ht="20.100000000000001" customHeight="1">
      <c r="A1806" s="126"/>
      <c r="B1806" s="126"/>
      <c r="C1806" s="131"/>
      <c r="D1806" s="126" t="s">
        <v>1511</v>
      </c>
      <c r="E1806" s="131"/>
      <c r="F1806" s="313">
        <v>84</v>
      </c>
      <c r="G1806" s="314">
        <v>10.434782608695652</v>
      </c>
      <c r="H1806" s="313">
        <v>110</v>
      </c>
      <c r="I1806" s="314">
        <v>13.095238095238095</v>
      </c>
      <c r="J1806" s="313">
        <v>116</v>
      </c>
      <c r="K1806" s="314">
        <v>13.287514318442154</v>
      </c>
      <c r="L1806" s="313">
        <v>130</v>
      </c>
      <c r="M1806" s="314">
        <v>15.11627906976744</v>
      </c>
      <c r="N1806" s="315"/>
      <c r="O1806" s="316"/>
      <c r="P1806" s="315"/>
      <c r="Q1806" s="316"/>
      <c r="R1806" s="315"/>
      <c r="S1806" s="316"/>
      <c r="T1806" s="315"/>
      <c r="U1806" s="316"/>
      <c r="V1806" s="131"/>
      <c r="W1806" s="131"/>
      <c r="X1806" s="131"/>
      <c r="Y1806" s="131"/>
      <c r="Z1806" s="131"/>
      <c r="AA1806" s="131"/>
      <c r="AB1806" s="131"/>
      <c r="AC1806" s="131"/>
      <c r="AD1806" s="131"/>
    </row>
    <row r="1807" spans="1:30" s="140" customFormat="1" ht="20.100000000000001" customHeight="1">
      <c r="A1807" s="126"/>
      <c r="B1807" s="126"/>
      <c r="C1807" s="131"/>
      <c r="D1807" s="126" t="s">
        <v>1512</v>
      </c>
      <c r="E1807" s="131"/>
      <c r="F1807" s="313">
        <v>582</v>
      </c>
      <c r="G1807" s="314">
        <v>72.298136645962728</v>
      </c>
      <c r="H1807" s="313">
        <v>601</v>
      </c>
      <c r="I1807" s="314">
        <v>71.547619047619051</v>
      </c>
      <c r="J1807" s="313">
        <v>637</v>
      </c>
      <c r="K1807" s="314">
        <v>72.966781214203891</v>
      </c>
      <c r="L1807" s="313">
        <v>602</v>
      </c>
      <c r="M1807" s="314">
        <v>70</v>
      </c>
      <c r="N1807" s="315"/>
      <c r="O1807" s="316"/>
      <c r="P1807" s="315"/>
      <c r="Q1807" s="316"/>
      <c r="R1807" s="315"/>
      <c r="S1807" s="316"/>
      <c r="T1807" s="315"/>
      <c r="U1807" s="316"/>
      <c r="V1807" s="131"/>
      <c r="W1807" s="131"/>
      <c r="X1807" s="131"/>
      <c r="Y1807" s="131"/>
      <c r="Z1807" s="131"/>
      <c r="AA1807" s="131"/>
      <c r="AB1807" s="131"/>
      <c r="AC1807" s="131"/>
      <c r="AD1807" s="131"/>
    </row>
    <row r="1808" spans="1:30" s="140" customFormat="1" ht="20.100000000000001" customHeight="1">
      <c r="A1808" s="126"/>
      <c r="B1808" s="126"/>
      <c r="C1808" s="131"/>
      <c r="D1808" s="126" t="s">
        <v>1513</v>
      </c>
      <c r="E1808" s="131"/>
      <c r="F1808" s="313">
        <v>108</v>
      </c>
      <c r="G1808" s="314">
        <v>13.416149068322982</v>
      </c>
      <c r="H1808" s="313">
        <v>108</v>
      </c>
      <c r="I1808" s="314">
        <v>12.857142857142858</v>
      </c>
      <c r="J1808" s="313">
        <v>92</v>
      </c>
      <c r="K1808" s="314">
        <v>10.538373424971363</v>
      </c>
      <c r="L1808" s="313">
        <v>92</v>
      </c>
      <c r="M1808" s="314">
        <v>10.697674418604651</v>
      </c>
      <c r="N1808" s="315"/>
      <c r="O1808" s="316"/>
      <c r="P1808" s="315"/>
      <c r="Q1808" s="316"/>
      <c r="R1808" s="315"/>
      <c r="S1808" s="316"/>
      <c r="T1808" s="315"/>
      <c r="U1808" s="316"/>
      <c r="V1808" s="131"/>
      <c r="W1808" s="131"/>
      <c r="X1808" s="131"/>
      <c r="Y1808" s="131"/>
      <c r="Z1808" s="131"/>
      <c r="AA1808" s="131"/>
      <c r="AB1808" s="131"/>
      <c r="AC1808" s="131"/>
      <c r="AD1808" s="131"/>
    </row>
    <row r="1809" spans="1:30" s="140" customFormat="1" ht="20.100000000000001" customHeight="1">
      <c r="A1809" s="126"/>
      <c r="B1809" s="126"/>
      <c r="C1809" s="131"/>
      <c r="D1809" s="126" t="s">
        <v>1514</v>
      </c>
      <c r="E1809" s="131"/>
      <c r="F1809" s="313">
        <v>4</v>
      </c>
      <c r="G1809" s="314">
        <v>0.49689440993788819</v>
      </c>
      <c r="H1809" s="313">
        <v>3</v>
      </c>
      <c r="I1809" s="314">
        <v>0.35714285714285715</v>
      </c>
      <c r="J1809" s="313">
        <v>4</v>
      </c>
      <c r="K1809" s="314">
        <v>0.45819014891179838</v>
      </c>
      <c r="L1809" s="313">
        <v>4</v>
      </c>
      <c r="M1809" s="314">
        <v>0.46511627906976744</v>
      </c>
      <c r="N1809" s="315"/>
      <c r="O1809" s="316"/>
      <c r="P1809" s="315"/>
      <c r="Q1809" s="316"/>
      <c r="R1809" s="315"/>
      <c r="S1809" s="316"/>
      <c r="T1809" s="315"/>
      <c r="U1809" s="316"/>
      <c r="V1809" s="131"/>
      <c r="W1809" s="131"/>
      <c r="X1809" s="131"/>
      <c r="Y1809" s="131"/>
      <c r="Z1809" s="131"/>
      <c r="AA1809" s="131"/>
      <c r="AB1809" s="131"/>
      <c r="AC1809" s="131"/>
      <c r="AD1809" s="131"/>
    </row>
    <row r="1810" spans="1:30" s="140" customFormat="1" ht="20.100000000000001" customHeight="1">
      <c r="A1810" s="126"/>
      <c r="B1810" s="126"/>
      <c r="C1810" s="131"/>
      <c r="D1810" s="126" t="s">
        <v>7058</v>
      </c>
      <c r="E1810" s="131"/>
      <c r="F1810" s="313"/>
      <c r="G1810" s="314"/>
      <c r="H1810" s="313"/>
      <c r="I1810" s="314"/>
      <c r="J1810" s="313"/>
      <c r="K1810" s="314"/>
      <c r="L1810" s="313"/>
      <c r="M1810" s="314"/>
      <c r="N1810" s="315"/>
      <c r="O1810" s="316"/>
      <c r="P1810" s="315"/>
      <c r="Q1810" s="316"/>
      <c r="R1810" s="315"/>
      <c r="S1810" s="316"/>
      <c r="T1810" s="315"/>
      <c r="U1810" s="316"/>
      <c r="V1810" s="131"/>
      <c r="W1810" s="131"/>
      <c r="X1810" s="131"/>
      <c r="Y1810" s="131"/>
      <c r="Z1810" s="131"/>
      <c r="AA1810" s="131"/>
      <c r="AB1810" s="131"/>
      <c r="AC1810" s="131"/>
      <c r="AD1810" s="131"/>
    </row>
    <row r="1811" spans="1:30" s="140" customFormat="1" ht="20.100000000000001" customHeight="1">
      <c r="A1811" s="126"/>
      <c r="B1811" s="126"/>
      <c r="C1811" s="131"/>
      <c r="D1811" s="126" t="s">
        <v>7314</v>
      </c>
      <c r="E1811" s="131"/>
      <c r="F1811" s="313"/>
      <c r="G1811" s="314"/>
      <c r="H1811" s="313"/>
      <c r="I1811" s="314"/>
      <c r="J1811" s="313"/>
      <c r="K1811" s="314"/>
      <c r="L1811" s="313">
        <v>2</v>
      </c>
      <c r="M1811" s="314">
        <v>0.23255813953488372</v>
      </c>
      <c r="N1811" s="315"/>
      <c r="O1811" s="316"/>
      <c r="P1811" s="315"/>
      <c r="Q1811" s="316"/>
      <c r="R1811" s="315"/>
      <c r="S1811" s="316"/>
      <c r="T1811" s="315"/>
      <c r="U1811" s="316"/>
      <c r="V1811" s="131"/>
      <c r="W1811" s="131"/>
      <c r="X1811" s="131"/>
      <c r="Y1811" s="131"/>
      <c r="Z1811" s="131"/>
      <c r="AA1811" s="131"/>
      <c r="AB1811" s="131"/>
      <c r="AC1811" s="131"/>
      <c r="AD1811" s="131"/>
    </row>
    <row r="1812" spans="1:30" s="140" customFormat="1" ht="20.100000000000001" customHeight="1">
      <c r="A1812" s="9" t="s">
        <v>7852</v>
      </c>
      <c r="B1812" s="125" t="s">
        <v>7853</v>
      </c>
      <c r="C1812" s="343" t="s">
        <v>7746</v>
      </c>
      <c r="D1812" s="125" t="s">
        <v>1510</v>
      </c>
      <c r="E1812" s="134" t="s">
        <v>7203</v>
      </c>
      <c r="F1812" s="11">
        <v>15</v>
      </c>
      <c r="G1812" s="12">
        <v>1.8633540372670807</v>
      </c>
      <c r="H1812" s="11">
        <v>9</v>
      </c>
      <c r="I1812" s="12">
        <v>1.0714285714285714</v>
      </c>
      <c r="J1812" s="11">
        <v>11</v>
      </c>
      <c r="K1812" s="12">
        <v>1.2600229095074456</v>
      </c>
      <c r="L1812" s="11">
        <v>12</v>
      </c>
      <c r="M1812" s="12">
        <v>1.3953488372093024</v>
      </c>
      <c r="N1812" s="56"/>
      <c r="O1812" s="57"/>
      <c r="P1812" s="56"/>
      <c r="Q1812" s="57"/>
      <c r="R1812" s="56"/>
      <c r="S1812" s="57"/>
      <c r="T1812" s="56"/>
      <c r="U1812" s="57"/>
      <c r="V1812" s="134" t="s">
        <v>28</v>
      </c>
      <c r="W1812" s="134" t="s">
        <v>7406</v>
      </c>
      <c r="X1812" s="134" t="s">
        <v>7406</v>
      </c>
      <c r="Y1812" s="134" t="s">
        <v>7406</v>
      </c>
      <c r="Z1812" s="134"/>
      <c r="AA1812" s="134"/>
      <c r="AB1812" s="134"/>
      <c r="AC1812" s="134"/>
      <c r="AD1812" s="134"/>
    </row>
    <row r="1813" spans="1:30" s="140" customFormat="1" ht="20.100000000000001" customHeight="1">
      <c r="A1813" s="126"/>
      <c r="B1813" s="126"/>
      <c r="C1813" s="131"/>
      <c r="D1813" s="126" t="s">
        <v>1511</v>
      </c>
      <c r="E1813" s="131"/>
      <c r="F1813" s="313">
        <v>55</v>
      </c>
      <c r="G1813" s="314">
        <v>6.8322981366459627</v>
      </c>
      <c r="H1813" s="313">
        <v>66</v>
      </c>
      <c r="I1813" s="314">
        <v>7.8571428571428568</v>
      </c>
      <c r="J1813" s="313">
        <v>78</v>
      </c>
      <c r="K1813" s="314">
        <v>8.934707903780069</v>
      </c>
      <c r="L1813" s="313">
        <v>87</v>
      </c>
      <c r="M1813" s="314">
        <v>10.116279069767442</v>
      </c>
      <c r="N1813" s="315"/>
      <c r="O1813" s="316"/>
      <c r="P1813" s="315"/>
      <c r="Q1813" s="316"/>
      <c r="R1813" s="315"/>
      <c r="S1813" s="316"/>
      <c r="T1813" s="315"/>
      <c r="U1813" s="316"/>
      <c r="V1813" s="131"/>
      <c r="W1813" s="131"/>
      <c r="X1813" s="131"/>
      <c r="Y1813" s="131"/>
      <c r="Z1813" s="131"/>
      <c r="AA1813" s="131"/>
      <c r="AB1813" s="131"/>
      <c r="AC1813" s="131"/>
      <c r="AD1813" s="131"/>
    </row>
    <row r="1814" spans="1:30" s="140" customFormat="1" ht="20.100000000000001" customHeight="1">
      <c r="A1814" s="126"/>
      <c r="B1814" s="126"/>
      <c r="C1814" s="131"/>
      <c r="D1814" s="126" t="s">
        <v>1512</v>
      </c>
      <c r="E1814" s="131"/>
      <c r="F1814" s="313">
        <v>518</v>
      </c>
      <c r="G1814" s="314">
        <v>64.347826086956516</v>
      </c>
      <c r="H1814" s="313">
        <v>581</v>
      </c>
      <c r="I1814" s="314">
        <v>69.166666666666671</v>
      </c>
      <c r="J1814" s="313">
        <v>629</v>
      </c>
      <c r="K1814" s="314">
        <v>72.050400916380298</v>
      </c>
      <c r="L1814" s="313">
        <v>582</v>
      </c>
      <c r="M1814" s="314">
        <v>67.674418604651166</v>
      </c>
      <c r="N1814" s="315"/>
      <c r="O1814" s="316"/>
      <c r="P1814" s="315"/>
      <c r="Q1814" s="316"/>
      <c r="R1814" s="315"/>
      <c r="S1814" s="316"/>
      <c r="T1814" s="315"/>
      <c r="U1814" s="316"/>
      <c r="V1814" s="131"/>
      <c r="W1814" s="131"/>
      <c r="X1814" s="131"/>
      <c r="Y1814" s="131"/>
      <c r="Z1814" s="131"/>
      <c r="AA1814" s="131"/>
      <c r="AB1814" s="131"/>
      <c r="AC1814" s="131"/>
      <c r="AD1814" s="131"/>
    </row>
    <row r="1815" spans="1:30" s="140" customFormat="1" ht="20.100000000000001" customHeight="1">
      <c r="A1815" s="126"/>
      <c r="B1815" s="126"/>
      <c r="C1815" s="131"/>
      <c r="D1815" s="126" t="s">
        <v>1513</v>
      </c>
      <c r="E1815" s="131"/>
      <c r="F1815" s="313">
        <v>208</v>
      </c>
      <c r="G1815" s="314">
        <v>25.838509316770185</v>
      </c>
      <c r="H1815" s="313">
        <v>179</v>
      </c>
      <c r="I1815" s="314">
        <v>21.30952380952381</v>
      </c>
      <c r="J1815" s="313">
        <v>152</v>
      </c>
      <c r="K1815" s="314">
        <v>17.411225658648338</v>
      </c>
      <c r="L1815" s="313">
        <v>166</v>
      </c>
      <c r="M1815" s="314">
        <v>19.302325581395348</v>
      </c>
      <c r="N1815" s="315"/>
      <c r="O1815" s="316"/>
      <c r="P1815" s="315"/>
      <c r="Q1815" s="316"/>
      <c r="R1815" s="315"/>
      <c r="S1815" s="316"/>
      <c r="T1815" s="315"/>
      <c r="U1815" s="316"/>
      <c r="V1815" s="131"/>
      <c r="W1815" s="131"/>
      <c r="X1815" s="131"/>
      <c r="Y1815" s="131"/>
      <c r="Z1815" s="131"/>
      <c r="AA1815" s="131"/>
      <c r="AB1815" s="131"/>
      <c r="AC1815" s="131"/>
      <c r="AD1815" s="131"/>
    </row>
    <row r="1816" spans="1:30" s="140" customFormat="1" ht="20.100000000000001" customHeight="1">
      <c r="A1816" s="126"/>
      <c r="B1816" s="126"/>
      <c r="C1816" s="131"/>
      <c r="D1816" s="126" t="s">
        <v>1514</v>
      </c>
      <c r="E1816" s="131"/>
      <c r="F1816" s="313">
        <v>9</v>
      </c>
      <c r="G1816" s="314">
        <v>1.1180124223602483</v>
      </c>
      <c r="H1816" s="313">
        <v>5</v>
      </c>
      <c r="I1816" s="314">
        <v>0.59523809523809523</v>
      </c>
      <c r="J1816" s="313">
        <v>3</v>
      </c>
      <c r="K1816" s="314">
        <v>0.3436426116838488</v>
      </c>
      <c r="L1816" s="313">
        <v>13</v>
      </c>
      <c r="M1816" s="314">
        <v>1.5116279069767442</v>
      </c>
      <c r="N1816" s="315"/>
      <c r="O1816" s="316"/>
      <c r="P1816" s="315"/>
      <c r="Q1816" s="316"/>
      <c r="R1816" s="315"/>
      <c r="S1816" s="316"/>
      <c r="T1816" s="315"/>
      <c r="U1816" s="316"/>
      <c r="V1816" s="131"/>
      <c r="W1816" s="131"/>
      <c r="X1816" s="131"/>
      <c r="Y1816" s="131"/>
      <c r="Z1816" s="131"/>
      <c r="AA1816" s="131"/>
      <c r="AB1816" s="131"/>
      <c r="AC1816" s="131"/>
      <c r="AD1816" s="131"/>
    </row>
    <row r="1817" spans="1:30" s="140" customFormat="1" ht="20.100000000000001" customHeight="1">
      <c r="A1817" s="126"/>
      <c r="B1817" s="126"/>
      <c r="C1817" s="131"/>
      <c r="D1817" s="126" t="s">
        <v>7058</v>
      </c>
      <c r="E1817" s="131"/>
      <c r="F1817" s="313"/>
      <c r="G1817" s="314"/>
      <c r="H1817" s="313"/>
      <c r="I1817" s="314"/>
      <c r="J1817" s="313"/>
      <c r="K1817" s="314"/>
      <c r="L1817" s="313"/>
      <c r="M1817" s="314"/>
      <c r="N1817" s="315"/>
      <c r="O1817" s="316"/>
      <c r="P1817" s="315"/>
      <c r="Q1817" s="316"/>
      <c r="R1817" s="315"/>
      <c r="S1817" s="316"/>
      <c r="T1817" s="315"/>
      <c r="U1817" s="316"/>
      <c r="V1817" s="131"/>
      <c r="W1817" s="131"/>
      <c r="X1817" s="131"/>
      <c r="Y1817" s="131"/>
      <c r="Z1817" s="131"/>
      <c r="AA1817" s="131"/>
      <c r="AB1817" s="131"/>
      <c r="AC1817" s="131"/>
      <c r="AD1817" s="131"/>
    </row>
    <row r="1818" spans="1:30" s="140" customFormat="1" ht="20.100000000000001" customHeight="1">
      <c r="A1818" s="126"/>
      <c r="B1818" s="126"/>
      <c r="C1818" s="131"/>
      <c r="D1818" s="126" t="s">
        <v>7314</v>
      </c>
      <c r="E1818" s="131"/>
      <c r="F1818" s="313"/>
      <c r="G1818" s="314"/>
      <c r="H1818" s="313"/>
      <c r="I1818" s="314"/>
      <c r="J1818" s="313"/>
      <c r="K1818" s="314"/>
      <c r="L1818" s="313"/>
      <c r="M1818" s="314"/>
      <c r="N1818" s="315"/>
      <c r="O1818" s="316"/>
      <c r="P1818" s="315"/>
      <c r="Q1818" s="316"/>
      <c r="R1818" s="315"/>
      <c r="S1818" s="316"/>
      <c r="T1818" s="315"/>
      <c r="U1818" s="316"/>
      <c r="V1818" s="131"/>
      <c r="W1818" s="131"/>
      <c r="X1818" s="131"/>
      <c r="Y1818" s="131"/>
      <c r="Z1818" s="131"/>
      <c r="AA1818" s="131"/>
      <c r="AB1818" s="131"/>
      <c r="AC1818" s="131"/>
      <c r="AD1818" s="131"/>
    </row>
    <row r="1819" spans="1:30" ht="20.100000000000001" customHeight="1">
      <c r="A1819" s="9" t="s">
        <v>6167</v>
      </c>
      <c r="B1819" s="9" t="s">
        <v>212</v>
      </c>
      <c r="C1819" s="343" t="s">
        <v>7746</v>
      </c>
      <c r="D1819" s="119" t="s">
        <v>1510</v>
      </c>
      <c r="E1819" s="343" t="s">
        <v>7203</v>
      </c>
      <c r="F1819" s="11">
        <v>9</v>
      </c>
      <c r="G1819" s="12">
        <v>1.1180124223602483</v>
      </c>
      <c r="H1819" s="11">
        <v>3</v>
      </c>
      <c r="I1819" s="12">
        <v>0.35714285714285715</v>
      </c>
      <c r="J1819" s="11">
        <v>10</v>
      </c>
      <c r="K1819" s="12">
        <v>1.1454753722794959</v>
      </c>
      <c r="L1819" s="11">
        <v>7</v>
      </c>
      <c r="M1819" s="12">
        <v>0.81395348837209303</v>
      </c>
      <c r="N1819" s="56">
        <v>8</v>
      </c>
      <c r="O1819" s="57">
        <v>0.92272202998846597</v>
      </c>
      <c r="P1819" s="56">
        <v>6</v>
      </c>
      <c r="Q1819" s="57">
        <v>0.7109004739336493</v>
      </c>
      <c r="R1819" s="56">
        <v>11</v>
      </c>
      <c r="S1819" s="57">
        <v>1.2790697674418605</v>
      </c>
      <c r="T1819" s="56"/>
      <c r="U1819" s="57"/>
      <c r="V1819" s="446" t="s">
        <v>28</v>
      </c>
      <c r="W1819" s="343" t="s">
        <v>7406</v>
      </c>
      <c r="X1819" s="343" t="s">
        <v>7406</v>
      </c>
      <c r="Y1819" s="343" t="s">
        <v>7406</v>
      </c>
      <c r="Z1819" s="343" t="s">
        <v>7406</v>
      </c>
      <c r="AA1819" s="343" t="s">
        <v>7406</v>
      </c>
      <c r="AB1819" s="343" t="s">
        <v>7406</v>
      </c>
      <c r="AC1819" s="343"/>
      <c r="AD1819" s="9"/>
    </row>
    <row r="1820" spans="1:30" ht="20.100000000000001" customHeight="1">
      <c r="A1820" s="311"/>
      <c r="B1820" s="311"/>
      <c r="C1820" s="344"/>
      <c r="D1820" s="120" t="s">
        <v>1511</v>
      </c>
      <c r="E1820" s="344"/>
      <c r="F1820" s="313">
        <v>49</v>
      </c>
      <c r="G1820" s="314">
        <v>6.0869565217391308</v>
      </c>
      <c r="H1820" s="313">
        <v>46</v>
      </c>
      <c r="I1820" s="314">
        <v>5.4761904761904763</v>
      </c>
      <c r="J1820" s="313">
        <v>82</v>
      </c>
      <c r="K1820" s="314">
        <v>9.3928980526918675</v>
      </c>
      <c r="L1820" s="313">
        <v>85</v>
      </c>
      <c r="M1820" s="314">
        <v>9.8837209302325579</v>
      </c>
      <c r="N1820" s="315">
        <v>103</v>
      </c>
      <c r="O1820" s="316">
        <v>11.8800461361015</v>
      </c>
      <c r="P1820" s="315">
        <v>114</v>
      </c>
      <c r="Q1820" s="316">
        <v>13.507109004739336</v>
      </c>
      <c r="R1820" s="315">
        <v>114</v>
      </c>
      <c r="S1820" s="316">
        <v>13.255813953488373</v>
      </c>
      <c r="T1820" s="315"/>
      <c r="U1820" s="316"/>
      <c r="V1820" s="447"/>
      <c r="W1820" s="344"/>
      <c r="X1820" s="344"/>
      <c r="Y1820" s="344"/>
      <c r="Z1820" s="344"/>
      <c r="AA1820" s="344"/>
      <c r="AB1820" s="344"/>
      <c r="AC1820" s="344"/>
      <c r="AD1820" s="311"/>
    </row>
    <row r="1821" spans="1:30" ht="20.100000000000001" customHeight="1">
      <c r="A1821" s="311"/>
      <c r="B1821" s="311"/>
      <c r="C1821" s="344"/>
      <c r="D1821" s="120" t="s">
        <v>1512</v>
      </c>
      <c r="E1821" s="344"/>
      <c r="F1821" s="313">
        <v>481</v>
      </c>
      <c r="G1821" s="314">
        <v>59.751552795031053</v>
      </c>
      <c r="H1821" s="313">
        <v>556</v>
      </c>
      <c r="I1821" s="314">
        <v>66.19047619047619</v>
      </c>
      <c r="J1821" s="313">
        <v>577</v>
      </c>
      <c r="K1821" s="314">
        <v>66.093928980526925</v>
      </c>
      <c r="L1821" s="313">
        <v>553</v>
      </c>
      <c r="M1821" s="314">
        <v>64.302325581395351</v>
      </c>
      <c r="N1821" s="315">
        <v>511</v>
      </c>
      <c r="O1821" s="316">
        <v>58.938869665513266</v>
      </c>
      <c r="P1821" s="315">
        <v>475</v>
      </c>
      <c r="Q1821" s="316">
        <v>56.279620853080566</v>
      </c>
      <c r="R1821" s="315">
        <v>513</v>
      </c>
      <c r="S1821" s="316">
        <v>59.651162790697676</v>
      </c>
      <c r="T1821" s="315"/>
      <c r="U1821" s="316"/>
      <c r="V1821" s="447"/>
      <c r="W1821" s="344"/>
      <c r="X1821" s="344"/>
      <c r="Y1821" s="344"/>
      <c r="Z1821" s="344"/>
      <c r="AA1821" s="344"/>
      <c r="AB1821" s="344"/>
      <c r="AC1821" s="344"/>
      <c r="AD1821" s="311"/>
    </row>
    <row r="1822" spans="1:30" ht="20.100000000000001" customHeight="1">
      <c r="A1822" s="311"/>
      <c r="B1822" s="311"/>
      <c r="C1822" s="344"/>
      <c r="D1822" s="120" t="s">
        <v>1513</v>
      </c>
      <c r="E1822" s="344"/>
      <c r="F1822" s="313">
        <v>264</v>
      </c>
      <c r="G1822" s="314">
        <v>32.795031055900623</v>
      </c>
      <c r="H1822" s="313">
        <v>232</v>
      </c>
      <c r="I1822" s="314">
        <v>27.61904761904762</v>
      </c>
      <c r="J1822" s="313">
        <v>200</v>
      </c>
      <c r="K1822" s="314">
        <v>22.90950744558992</v>
      </c>
      <c r="L1822" s="313">
        <v>210</v>
      </c>
      <c r="M1822" s="314">
        <v>24.418604651162791</v>
      </c>
      <c r="N1822" s="315">
        <v>243</v>
      </c>
      <c r="O1822" s="316">
        <v>28.027681660899653</v>
      </c>
      <c r="P1822" s="315">
        <v>241</v>
      </c>
      <c r="Q1822" s="316">
        <v>28.554502369668246</v>
      </c>
      <c r="R1822" s="315">
        <v>215</v>
      </c>
      <c r="S1822" s="316">
        <v>25</v>
      </c>
      <c r="T1822" s="315"/>
      <c r="U1822" s="316"/>
      <c r="V1822" s="447"/>
      <c r="W1822" s="344"/>
      <c r="X1822" s="344"/>
      <c r="Y1822" s="344"/>
      <c r="Z1822" s="344"/>
      <c r="AA1822" s="344"/>
      <c r="AB1822" s="344"/>
      <c r="AC1822" s="344"/>
      <c r="AD1822" s="311"/>
    </row>
    <row r="1823" spans="1:30" ht="20.100000000000001" customHeight="1">
      <c r="A1823" s="311"/>
      <c r="B1823" s="311"/>
      <c r="C1823" s="344"/>
      <c r="D1823" s="120" t="s">
        <v>1514</v>
      </c>
      <c r="E1823" s="344"/>
      <c r="F1823" s="313">
        <v>2</v>
      </c>
      <c r="G1823" s="314">
        <v>0.2484472049689441</v>
      </c>
      <c r="H1823" s="313">
        <v>3</v>
      </c>
      <c r="I1823" s="314">
        <v>0.35714285714285715</v>
      </c>
      <c r="J1823" s="313">
        <v>4</v>
      </c>
      <c r="K1823" s="314">
        <v>0.45819014891179838</v>
      </c>
      <c r="L1823" s="313">
        <v>5</v>
      </c>
      <c r="M1823" s="314">
        <v>0.58139534883720934</v>
      </c>
      <c r="N1823" s="315">
        <v>2</v>
      </c>
      <c r="O1823" s="316">
        <v>0.23068050749711649</v>
      </c>
      <c r="P1823" s="315">
        <v>8</v>
      </c>
      <c r="Q1823" s="316">
        <v>0.94786729857819907</v>
      </c>
      <c r="R1823" s="315">
        <v>7</v>
      </c>
      <c r="S1823" s="316">
        <v>0.81395348837209303</v>
      </c>
      <c r="T1823" s="315"/>
      <c r="U1823" s="316"/>
      <c r="V1823" s="447"/>
      <c r="W1823" s="344"/>
      <c r="X1823" s="344"/>
      <c r="Y1823" s="344"/>
      <c r="Z1823" s="344"/>
      <c r="AA1823" s="344"/>
      <c r="AB1823" s="344"/>
      <c r="AC1823" s="344"/>
      <c r="AD1823" s="311"/>
    </row>
    <row r="1824" spans="1:30" ht="20.100000000000001" customHeight="1">
      <c r="A1824" s="311"/>
      <c r="B1824" s="311"/>
      <c r="C1824" s="344"/>
      <c r="D1824" s="120" t="s">
        <v>7058</v>
      </c>
      <c r="E1824" s="344"/>
      <c r="F1824" s="313"/>
      <c r="G1824" s="314"/>
      <c r="H1824" s="313"/>
      <c r="I1824" s="314"/>
      <c r="J1824" s="313"/>
      <c r="K1824" s="314"/>
      <c r="L1824" s="313"/>
      <c r="M1824" s="314"/>
      <c r="N1824" s="315"/>
      <c r="O1824" s="316"/>
      <c r="P1824" s="315"/>
      <c r="Q1824" s="316"/>
      <c r="R1824" s="315"/>
      <c r="S1824" s="316"/>
      <c r="T1824" s="315"/>
      <c r="U1824" s="316"/>
      <c r="V1824" s="447"/>
      <c r="W1824" s="344"/>
      <c r="X1824" s="344"/>
      <c r="Y1824" s="344"/>
      <c r="Z1824" s="344"/>
      <c r="AA1824" s="344"/>
      <c r="AB1824" s="344"/>
      <c r="AC1824" s="344"/>
      <c r="AD1824" s="311"/>
    </row>
    <row r="1825" spans="1:30" ht="20.100000000000001" customHeight="1">
      <c r="A1825" s="311"/>
      <c r="B1825" s="311"/>
      <c r="C1825" s="344"/>
      <c r="D1825" s="120" t="s">
        <v>7314</v>
      </c>
      <c r="E1825" s="344"/>
      <c r="F1825" s="313"/>
      <c r="G1825" s="314"/>
      <c r="H1825" s="313"/>
      <c r="I1825" s="314"/>
      <c r="J1825" s="313"/>
      <c r="K1825" s="314"/>
      <c r="L1825" s="313"/>
      <c r="M1825" s="314"/>
      <c r="N1825" s="315"/>
      <c r="O1825" s="316"/>
      <c r="P1825" s="315"/>
      <c r="Q1825" s="316"/>
      <c r="R1825" s="315"/>
      <c r="S1825" s="316"/>
      <c r="T1825" s="315"/>
      <c r="U1825" s="316"/>
      <c r="V1825" s="447"/>
      <c r="W1825" s="344"/>
      <c r="X1825" s="344"/>
      <c r="Y1825" s="344"/>
      <c r="Z1825" s="344"/>
      <c r="AA1825" s="344"/>
      <c r="AB1825" s="344"/>
      <c r="AC1825" s="344"/>
      <c r="AD1825" s="311"/>
    </row>
    <row r="1826" spans="1:30" ht="20.100000000000001" customHeight="1">
      <c r="A1826" s="9" t="s">
        <v>9723</v>
      </c>
      <c r="B1826" s="9" t="s">
        <v>213</v>
      </c>
      <c r="C1826" s="343" t="s">
        <v>7746</v>
      </c>
      <c r="D1826" s="119" t="s">
        <v>1515</v>
      </c>
      <c r="E1826" s="343" t="s">
        <v>7203</v>
      </c>
      <c r="F1826" s="11">
        <v>8</v>
      </c>
      <c r="G1826" s="12">
        <v>0.99378881987577639</v>
      </c>
      <c r="H1826" s="11">
        <v>3</v>
      </c>
      <c r="I1826" s="12">
        <v>0.35714285714285715</v>
      </c>
      <c r="J1826" s="11">
        <v>8</v>
      </c>
      <c r="K1826" s="12">
        <v>0.91638029782359676</v>
      </c>
      <c r="L1826" s="11">
        <v>10</v>
      </c>
      <c r="M1826" s="12">
        <v>1.1627906976744187</v>
      </c>
      <c r="N1826" s="56">
        <v>12</v>
      </c>
      <c r="O1826" s="57">
        <v>1.3840830449826989</v>
      </c>
      <c r="P1826" s="56">
        <v>12</v>
      </c>
      <c r="Q1826" s="57">
        <v>1.4218009478672986</v>
      </c>
      <c r="R1826" s="56">
        <v>25</v>
      </c>
      <c r="S1826" s="57">
        <v>2.9069767441860463</v>
      </c>
      <c r="T1826" s="56"/>
      <c r="U1826" s="57"/>
      <c r="V1826" s="446" t="s">
        <v>28</v>
      </c>
      <c r="W1826" s="343" t="s">
        <v>7406</v>
      </c>
      <c r="X1826" s="343" t="s">
        <v>7406</v>
      </c>
      <c r="Y1826" s="343" t="s">
        <v>7406</v>
      </c>
      <c r="Z1826" s="343" t="s">
        <v>7406</v>
      </c>
      <c r="AA1826" s="343" t="s">
        <v>7406</v>
      </c>
      <c r="AB1826" s="343" t="s">
        <v>7406</v>
      </c>
      <c r="AC1826" s="343"/>
      <c r="AD1826" s="9"/>
    </row>
    <row r="1827" spans="1:30" ht="20.100000000000001" customHeight="1">
      <c r="A1827" s="311"/>
      <c r="B1827" s="311"/>
      <c r="C1827" s="344"/>
      <c r="D1827" s="120" t="s">
        <v>1516</v>
      </c>
      <c r="E1827" s="344"/>
      <c r="F1827" s="313">
        <v>35</v>
      </c>
      <c r="G1827" s="314">
        <v>4.3478260869565215</v>
      </c>
      <c r="H1827" s="313">
        <v>24</v>
      </c>
      <c r="I1827" s="314">
        <v>2.8571428571428572</v>
      </c>
      <c r="J1827" s="313">
        <v>40</v>
      </c>
      <c r="K1827" s="314">
        <v>4.5819014891179837</v>
      </c>
      <c r="L1827" s="313">
        <v>47</v>
      </c>
      <c r="M1827" s="314">
        <v>5.4651162790697674</v>
      </c>
      <c r="N1827" s="315">
        <v>64</v>
      </c>
      <c r="O1827" s="316">
        <v>7.3817762399077278</v>
      </c>
      <c r="P1827" s="315">
        <v>58</v>
      </c>
      <c r="Q1827" s="316">
        <v>6.8720379146919433</v>
      </c>
      <c r="R1827" s="315">
        <v>58</v>
      </c>
      <c r="S1827" s="316">
        <v>6.7441860465116283</v>
      </c>
      <c r="T1827" s="315"/>
      <c r="U1827" s="316"/>
      <c r="V1827" s="447"/>
      <c r="W1827" s="344"/>
      <c r="X1827" s="344"/>
      <c r="Y1827" s="344"/>
      <c r="Z1827" s="344"/>
      <c r="AA1827" s="344"/>
      <c r="AB1827" s="344"/>
      <c r="AC1827" s="344"/>
      <c r="AD1827" s="311"/>
    </row>
    <row r="1828" spans="1:30" ht="20.100000000000001" customHeight="1">
      <c r="A1828" s="311"/>
      <c r="B1828" s="311"/>
      <c r="C1828" s="344"/>
      <c r="D1828" s="120" t="s">
        <v>1517</v>
      </c>
      <c r="E1828" s="344"/>
      <c r="F1828" s="313">
        <v>724</v>
      </c>
      <c r="G1828" s="314">
        <v>89.937888198757761</v>
      </c>
      <c r="H1828" s="313">
        <v>776</v>
      </c>
      <c r="I1828" s="314">
        <v>92.38095238095238</v>
      </c>
      <c r="J1828" s="313">
        <v>781</v>
      </c>
      <c r="K1828" s="314">
        <v>89.461626575028632</v>
      </c>
      <c r="L1828" s="313">
        <v>774</v>
      </c>
      <c r="M1828" s="314">
        <v>90</v>
      </c>
      <c r="N1828" s="315">
        <v>737</v>
      </c>
      <c r="O1828" s="316">
        <v>85.005767012687429</v>
      </c>
      <c r="P1828" s="315">
        <v>729</v>
      </c>
      <c r="Q1828" s="316">
        <v>86.374407582938389</v>
      </c>
      <c r="R1828" s="315">
        <v>733</v>
      </c>
      <c r="S1828" s="316">
        <v>85.232558139534888</v>
      </c>
      <c r="T1828" s="315"/>
      <c r="U1828" s="316"/>
      <c r="V1828" s="447"/>
      <c r="W1828" s="344"/>
      <c r="X1828" s="344"/>
      <c r="Y1828" s="344"/>
      <c r="Z1828" s="344"/>
      <c r="AA1828" s="344"/>
      <c r="AB1828" s="344"/>
      <c r="AC1828" s="344"/>
      <c r="AD1828" s="311"/>
    </row>
    <row r="1829" spans="1:30" ht="20.100000000000001" customHeight="1">
      <c r="A1829" s="311"/>
      <c r="B1829" s="311"/>
      <c r="C1829" s="344"/>
      <c r="D1829" s="120" t="s">
        <v>1518</v>
      </c>
      <c r="E1829" s="344"/>
      <c r="F1829" s="313">
        <v>34</v>
      </c>
      <c r="G1829" s="314">
        <v>4.2236024844720497</v>
      </c>
      <c r="H1829" s="313">
        <v>34</v>
      </c>
      <c r="I1829" s="314">
        <v>4.0476190476190474</v>
      </c>
      <c r="J1829" s="313">
        <v>44</v>
      </c>
      <c r="K1829" s="314">
        <v>5.0400916380297822</v>
      </c>
      <c r="L1829" s="313">
        <v>27</v>
      </c>
      <c r="M1829" s="314">
        <v>3.13953488372093</v>
      </c>
      <c r="N1829" s="315">
        <v>49</v>
      </c>
      <c r="O1829" s="316">
        <v>5.6516724336793542</v>
      </c>
      <c r="P1829" s="315">
        <v>42</v>
      </c>
      <c r="Q1829" s="316">
        <v>4.9763033175355451</v>
      </c>
      <c r="R1829" s="315">
        <v>40</v>
      </c>
      <c r="S1829" s="316">
        <v>4.6511627906976747</v>
      </c>
      <c r="T1829" s="315"/>
      <c r="U1829" s="316"/>
      <c r="V1829" s="447"/>
      <c r="W1829" s="344"/>
      <c r="X1829" s="344"/>
      <c r="Y1829" s="344"/>
      <c r="Z1829" s="344"/>
      <c r="AA1829" s="344"/>
      <c r="AB1829" s="344"/>
      <c r="AC1829" s="344"/>
      <c r="AD1829" s="311"/>
    </row>
    <row r="1830" spans="1:30" ht="20.100000000000001" customHeight="1">
      <c r="A1830" s="311"/>
      <c r="B1830" s="311"/>
      <c r="C1830" s="344"/>
      <c r="D1830" s="120" t="s">
        <v>1519</v>
      </c>
      <c r="E1830" s="344"/>
      <c r="F1830" s="313">
        <v>4</v>
      </c>
      <c r="G1830" s="314">
        <v>0.49689440993788819</v>
      </c>
      <c r="H1830" s="313">
        <v>3</v>
      </c>
      <c r="I1830" s="314">
        <v>0.35714285714285715</v>
      </c>
      <c r="J1830" s="313"/>
      <c r="K1830" s="314"/>
      <c r="L1830" s="313">
        <v>2</v>
      </c>
      <c r="M1830" s="314">
        <v>0.23255813953488372</v>
      </c>
      <c r="N1830" s="315">
        <v>5</v>
      </c>
      <c r="O1830" s="316">
        <v>0.57670126874279126</v>
      </c>
      <c r="P1830" s="315">
        <v>3</v>
      </c>
      <c r="Q1830" s="316">
        <v>0.35545023696682465</v>
      </c>
      <c r="R1830" s="315">
        <v>4</v>
      </c>
      <c r="S1830" s="316">
        <v>0.46511627906976744</v>
      </c>
      <c r="T1830" s="315"/>
      <c r="U1830" s="316"/>
      <c r="V1830" s="447"/>
      <c r="W1830" s="344"/>
      <c r="X1830" s="344"/>
      <c r="Y1830" s="344"/>
      <c r="Z1830" s="344"/>
      <c r="AA1830" s="344"/>
      <c r="AB1830" s="344"/>
      <c r="AC1830" s="344"/>
      <c r="AD1830" s="311"/>
    </row>
    <row r="1831" spans="1:30" ht="20.100000000000001" customHeight="1">
      <c r="A1831" s="311"/>
      <c r="B1831" s="311"/>
      <c r="C1831" s="344"/>
      <c r="D1831" s="120" t="s">
        <v>7058</v>
      </c>
      <c r="E1831" s="344"/>
      <c r="F1831" s="313"/>
      <c r="G1831" s="314"/>
      <c r="H1831" s="313"/>
      <c r="I1831" s="314"/>
      <c r="J1831" s="313"/>
      <c r="K1831" s="314"/>
      <c r="L1831" s="313"/>
      <c r="M1831" s="314"/>
      <c r="N1831" s="315"/>
      <c r="O1831" s="316"/>
      <c r="P1831" s="315"/>
      <c r="Q1831" s="316"/>
      <c r="R1831" s="315"/>
      <c r="S1831" s="316"/>
      <c r="T1831" s="315"/>
      <c r="U1831" s="316"/>
      <c r="V1831" s="447"/>
      <c r="W1831" s="344"/>
      <c r="X1831" s="344"/>
      <c r="Y1831" s="344"/>
      <c r="Z1831" s="344"/>
      <c r="AA1831" s="344"/>
      <c r="AB1831" s="344"/>
      <c r="AC1831" s="344"/>
      <c r="AD1831" s="311"/>
    </row>
    <row r="1832" spans="1:30" ht="20.100000000000001" customHeight="1">
      <c r="A1832" s="311"/>
      <c r="B1832" s="311"/>
      <c r="C1832" s="344"/>
      <c r="D1832" s="120" t="s">
        <v>7314</v>
      </c>
      <c r="E1832" s="344"/>
      <c r="F1832" s="313"/>
      <c r="G1832" s="314"/>
      <c r="H1832" s="313"/>
      <c r="I1832" s="314"/>
      <c r="J1832" s="313"/>
      <c r="K1832" s="314"/>
      <c r="L1832" s="313"/>
      <c r="M1832" s="314"/>
      <c r="N1832" s="315"/>
      <c r="O1832" s="316"/>
      <c r="P1832" s="315"/>
      <c r="Q1832" s="316"/>
      <c r="R1832" s="315"/>
      <c r="S1832" s="316"/>
      <c r="T1832" s="315"/>
      <c r="U1832" s="316"/>
      <c r="V1832" s="447"/>
      <c r="W1832" s="344"/>
      <c r="X1832" s="344"/>
      <c r="Y1832" s="344"/>
      <c r="Z1832" s="344"/>
      <c r="AA1832" s="344"/>
      <c r="AB1832" s="344"/>
      <c r="AC1832" s="344"/>
      <c r="AD1832" s="311"/>
    </row>
    <row r="1833" spans="1:30" ht="20.100000000000001" customHeight="1">
      <c r="A1833" s="9" t="s">
        <v>6168</v>
      </c>
      <c r="B1833" s="9" t="s">
        <v>214</v>
      </c>
      <c r="C1833" s="343" t="s">
        <v>7746</v>
      </c>
      <c r="D1833" s="119" t="s">
        <v>1515</v>
      </c>
      <c r="E1833" s="343" t="s">
        <v>7203</v>
      </c>
      <c r="F1833" s="11">
        <v>4</v>
      </c>
      <c r="G1833" s="12">
        <v>0.49689440993788819</v>
      </c>
      <c r="H1833" s="11">
        <v>3</v>
      </c>
      <c r="I1833" s="12">
        <v>0.35714285714285715</v>
      </c>
      <c r="J1833" s="11">
        <v>1</v>
      </c>
      <c r="K1833" s="12">
        <v>0.11454753722794959</v>
      </c>
      <c r="L1833" s="11"/>
      <c r="M1833" s="12"/>
      <c r="N1833" s="56">
        <v>4</v>
      </c>
      <c r="O1833" s="57">
        <v>0.46136101499423299</v>
      </c>
      <c r="P1833" s="56">
        <v>5</v>
      </c>
      <c r="Q1833" s="57">
        <v>0.59241706161137442</v>
      </c>
      <c r="R1833" s="56">
        <v>5</v>
      </c>
      <c r="S1833" s="57">
        <v>0.58139534883720934</v>
      </c>
      <c r="T1833" s="56"/>
      <c r="U1833" s="57"/>
      <c r="V1833" s="446" t="s">
        <v>28</v>
      </c>
      <c r="W1833" s="343" t="s">
        <v>7406</v>
      </c>
      <c r="X1833" s="343" t="s">
        <v>7406</v>
      </c>
      <c r="Y1833" s="343" t="s">
        <v>7406</v>
      </c>
      <c r="Z1833" s="343" t="s">
        <v>7406</v>
      </c>
      <c r="AA1833" s="343" t="s">
        <v>7406</v>
      </c>
      <c r="AB1833" s="343" t="s">
        <v>7406</v>
      </c>
      <c r="AC1833" s="343"/>
      <c r="AD1833" s="9"/>
    </row>
    <row r="1834" spans="1:30" ht="20.100000000000001" customHeight="1">
      <c r="A1834" s="311"/>
      <c r="B1834" s="311"/>
      <c r="C1834" s="344"/>
      <c r="D1834" s="120" t="s">
        <v>1516</v>
      </c>
      <c r="E1834" s="344"/>
      <c r="F1834" s="313">
        <v>10</v>
      </c>
      <c r="G1834" s="314">
        <v>1.2422360248447204</v>
      </c>
      <c r="H1834" s="313">
        <v>13</v>
      </c>
      <c r="I1834" s="314">
        <v>1.5476190476190477</v>
      </c>
      <c r="J1834" s="313">
        <v>16</v>
      </c>
      <c r="K1834" s="314">
        <v>1.8327605956471935</v>
      </c>
      <c r="L1834" s="313">
        <v>17</v>
      </c>
      <c r="M1834" s="314">
        <v>1.9767441860465116</v>
      </c>
      <c r="N1834" s="315">
        <v>16</v>
      </c>
      <c r="O1834" s="316">
        <v>1.8454440599769319</v>
      </c>
      <c r="P1834" s="315">
        <v>19</v>
      </c>
      <c r="Q1834" s="316">
        <v>2.2511848341232228</v>
      </c>
      <c r="R1834" s="315">
        <v>28</v>
      </c>
      <c r="S1834" s="316">
        <v>3.2558139534883721</v>
      </c>
      <c r="T1834" s="315"/>
      <c r="U1834" s="316"/>
      <c r="V1834" s="447"/>
      <c r="W1834" s="344"/>
      <c r="X1834" s="344"/>
      <c r="Y1834" s="344"/>
      <c r="Z1834" s="344"/>
      <c r="AA1834" s="344"/>
      <c r="AB1834" s="344"/>
      <c r="AC1834" s="344"/>
      <c r="AD1834" s="311"/>
    </row>
    <row r="1835" spans="1:30" ht="20.100000000000001" customHeight="1">
      <c r="A1835" s="311"/>
      <c r="B1835" s="311"/>
      <c r="C1835" s="344"/>
      <c r="D1835" s="120" t="s">
        <v>1517</v>
      </c>
      <c r="E1835" s="344"/>
      <c r="F1835" s="313">
        <v>779</v>
      </c>
      <c r="G1835" s="314">
        <v>96.770186335403722</v>
      </c>
      <c r="H1835" s="313">
        <v>808</v>
      </c>
      <c r="I1835" s="314">
        <v>96.19047619047619</v>
      </c>
      <c r="J1835" s="313">
        <v>843</v>
      </c>
      <c r="K1835" s="314">
        <v>96.56357388316151</v>
      </c>
      <c r="L1835" s="313">
        <v>815</v>
      </c>
      <c r="M1835" s="314">
        <v>94.767441860465112</v>
      </c>
      <c r="N1835" s="315">
        <v>825</v>
      </c>
      <c r="O1835" s="316">
        <v>95.155709342560556</v>
      </c>
      <c r="P1835" s="315">
        <v>798</v>
      </c>
      <c r="Q1835" s="316">
        <v>94.549763033175353</v>
      </c>
      <c r="R1835" s="315">
        <v>800</v>
      </c>
      <c r="S1835" s="316">
        <v>93.023255813953483</v>
      </c>
      <c r="T1835" s="315"/>
      <c r="U1835" s="316"/>
      <c r="V1835" s="447"/>
      <c r="W1835" s="344"/>
      <c r="X1835" s="344"/>
      <c r="Y1835" s="344"/>
      <c r="Z1835" s="344"/>
      <c r="AA1835" s="344"/>
      <c r="AB1835" s="344"/>
      <c r="AC1835" s="344"/>
      <c r="AD1835" s="311"/>
    </row>
    <row r="1836" spans="1:30" ht="20.100000000000001" customHeight="1">
      <c r="A1836" s="311"/>
      <c r="B1836" s="311"/>
      <c r="C1836" s="344"/>
      <c r="D1836" s="120" t="s">
        <v>1518</v>
      </c>
      <c r="E1836" s="344"/>
      <c r="F1836" s="313">
        <v>9</v>
      </c>
      <c r="G1836" s="314">
        <v>1.1180124223602483</v>
      </c>
      <c r="H1836" s="313">
        <v>14</v>
      </c>
      <c r="I1836" s="314">
        <v>1.6666666666666667</v>
      </c>
      <c r="J1836" s="313">
        <v>13</v>
      </c>
      <c r="K1836" s="314">
        <v>1.4891179839633448</v>
      </c>
      <c r="L1836" s="313">
        <v>26</v>
      </c>
      <c r="M1836" s="314">
        <v>3.0232558139534884</v>
      </c>
      <c r="N1836" s="315">
        <v>21</v>
      </c>
      <c r="O1836" s="316">
        <v>2.422145328719723</v>
      </c>
      <c r="P1836" s="315">
        <v>22</v>
      </c>
      <c r="Q1836" s="316">
        <v>2.6066350710900474</v>
      </c>
      <c r="R1836" s="315">
        <v>26</v>
      </c>
      <c r="S1836" s="316">
        <v>3.0232558139534884</v>
      </c>
      <c r="T1836" s="315"/>
      <c r="U1836" s="316"/>
      <c r="V1836" s="447"/>
      <c r="W1836" s="344"/>
      <c r="X1836" s="344"/>
      <c r="Y1836" s="344"/>
      <c r="Z1836" s="344"/>
      <c r="AA1836" s="344"/>
      <c r="AB1836" s="344"/>
      <c r="AC1836" s="344"/>
      <c r="AD1836" s="311"/>
    </row>
    <row r="1837" spans="1:30" ht="20.100000000000001" customHeight="1">
      <c r="A1837" s="311"/>
      <c r="B1837" s="311"/>
      <c r="C1837" s="344"/>
      <c r="D1837" s="120" t="s">
        <v>1519</v>
      </c>
      <c r="E1837" s="344"/>
      <c r="F1837" s="313">
        <v>3</v>
      </c>
      <c r="G1837" s="314">
        <v>0.37267080745341613</v>
      </c>
      <c r="H1837" s="313">
        <v>2</v>
      </c>
      <c r="I1837" s="314">
        <v>0.23809523809523808</v>
      </c>
      <c r="J1837" s="313"/>
      <c r="K1837" s="314"/>
      <c r="L1837" s="313">
        <v>2</v>
      </c>
      <c r="M1837" s="314">
        <v>0.23255813953488372</v>
      </c>
      <c r="N1837" s="315">
        <v>1</v>
      </c>
      <c r="O1837" s="316">
        <v>0.11534025374855825</v>
      </c>
      <c r="P1837" s="315"/>
      <c r="Q1837" s="316"/>
      <c r="R1837" s="315">
        <v>1</v>
      </c>
      <c r="S1837" s="316">
        <v>0.11627906976744186</v>
      </c>
      <c r="T1837" s="315"/>
      <c r="U1837" s="316"/>
      <c r="V1837" s="447"/>
      <c r="W1837" s="344"/>
      <c r="X1837" s="344"/>
      <c r="Y1837" s="344"/>
      <c r="Z1837" s="344"/>
      <c r="AA1837" s="344"/>
      <c r="AB1837" s="344"/>
      <c r="AC1837" s="344"/>
      <c r="AD1837" s="311"/>
    </row>
    <row r="1838" spans="1:30" ht="20.100000000000001" customHeight="1">
      <c r="A1838" s="311"/>
      <c r="B1838" s="311"/>
      <c r="C1838" s="344"/>
      <c r="D1838" s="120" t="s">
        <v>7058</v>
      </c>
      <c r="E1838" s="344"/>
      <c r="F1838" s="313"/>
      <c r="G1838" s="314"/>
      <c r="H1838" s="313"/>
      <c r="I1838" s="314"/>
      <c r="J1838" s="313"/>
      <c r="K1838" s="314"/>
      <c r="L1838" s="313"/>
      <c r="M1838" s="314"/>
      <c r="N1838" s="315"/>
      <c r="O1838" s="316"/>
      <c r="P1838" s="315"/>
      <c r="Q1838" s="316"/>
      <c r="R1838" s="315"/>
      <c r="S1838" s="316"/>
      <c r="T1838" s="315"/>
      <c r="U1838" s="316"/>
      <c r="V1838" s="447"/>
      <c r="W1838" s="344"/>
      <c r="X1838" s="344"/>
      <c r="Y1838" s="344"/>
      <c r="Z1838" s="344"/>
      <c r="AA1838" s="344"/>
      <c r="AB1838" s="344"/>
      <c r="AC1838" s="344"/>
      <c r="AD1838" s="311"/>
    </row>
    <row r="1839" spans="1:30" ht="20.100000000000001" customHeight="1">
      <c r="A1839" s="311"/>
      <c r="B1839" s="311"/>
      <c r="C1839" s="344"/>
      <c r="D1839" s="120" t="s">
        <v>7314</v>
      </c>
      <c r="E1839" s="344"/>
      <c r="F1839" s="313"/>
      <c r="G1839" s="314"/>
      <c r="H1839" s="313"/>
      <c r="I1839" s="314"/>
      <c r="J1839" s="313"/>
      <c r="K1839" s="314"/>
      <c r="L1839" s="313"/>
      <c r="M1839" s="314"/>
      <c r="N1839" s="315"/>
      <c r="O1839" s="316"/>
      <c r="P1839" s="315"/>
      <c r="Q1839" s="316"/>
      <c r="R1839" s="315"/>
      <c r="S1839" s="316"/>
      <c r="T1839" s="315"/>
      <c r="U1839" s="316"/>
      <c r="V1839" s="447"/>
      <c r="W1839" s="344"/>
      <c r="X1839" s="344"/>
      <c r="Y1839" s="344"/>
      <c r="Z1839" s="344"/>
      <c r="AA1839" s="344"/>
      <c r="AB1839" s="344"/>
      <c r="AC1839" s="344"/>
      <c r="AD1839" s="311"/>
    </row>
    <row r="1840" spans="1:30" ht="20.100000000000001" customHeight="1">
      <c r="A1840" s="9" t="s">
        <v>6169</v>
      </c>
      <c r="B1840" s="9" t="s">
        <v>215</v>
      </c>
      <c r="C1840" s="343" t="s">
        <v>7746</v>
      </c>
      <c r="D1840" s="119" t="s">
        <v>1515</v>
      </c>
      <c r="E1840" s="343" t="s">
        <v>7203</v>
      </c>
      <c r="F1840" s="11">
        <v>15</v>
      </c>
      <c r="G1840" s="12">
        <v>1.8656716417910448</v>
      </c>
      <c r="H1840" s="11">
        <v>6</v>
      </c>
      <c r="I1840" s="12">
        <v>0.7142857142857143</v>
      </c>
      <c r="J1840" s="11">
        <v>8</v>
      </c>
      <c r="K1840" s="12">
        <v>0.91638029782359676</v>
      </c>
      <c r="L1840" s="11">
        <v>14</v>
      </c>
      <c r="M1840" s="12">
        <v>1.6279069767441861</v>
      </c>
      <c r="N1840" s="56">
        <v>16</v>
      </c>
      <c r="O1840" s="57">
        <v>1.8</v>
      </c>
      <c r="P1840" s="56">
        <v>19</v>
      </c>
      <c r="Q1840" s="57">
        <v>2.2592152199762188</v>
      </c>
      <c r="R1840" s="56">
        <v>53</v>
      </c>
      <c r="S1840" s="57">
        <v>6.2</v>
      </c>
      <c r="T1840" s="56"/>
      <c r="U1840" s="57"/>
      <c r="V1840" s="446" t="s">
        <v>28</v>
      </c>
      <c r="W1840" s="343" t="s">
        <v>7406</v>
      </c>
      <c r="X1840" s="343" t="s">
        <v>7406</v>
      </c>
      <c r="Y1840" s="343" t="s">
        <v>7406</v>
      </c>
      <c r="Z1840" s="343" t="s">
        <v>7406</v>
      </c>
      <c r="AA1840" s="343" t="s">
        <v>7406</v>
      </c>
      <c r="AB1840" s="343" t="s">
        <v>7406</v>
      </c>
      <c r="AC1840" s="343"/>
      <c r="AD1840" s="9"/>
    </row>
    <row r="1841" spans="1:30" ht="20.100000000000001" customHeight="1">
      <c r="A1841" s="311"/>
      <c r="B1841" s="311"/>
      <c r="C1841" s="344"/>
      <c r="D1841" s="120" t="s">
        <v>1516</v>
      </c>
      <c r="E1841" s="344"/>
      <c r="F1841" s="313">
        <v>83</v>
      </c>
      <c r="G1841" s="314">
        <v>10.323383084577115</v>
      </c>
      <c r="H1841" s="313">
        <v>68</v>
      </c>
      <c r="I1841" s="314">
        <v>8.0952380952380949</v>
      </c>
      <c r="J1841" s="313">
        <v>74</v>
      </c>
      <c r="K1841" s="314">
        <v>8.4765177548682704</v>
      </c>
      <c r="L1841" s="313">
        <v>82</v>
      </c>
      <c r="M1841" s="314">
        <v>9.5348837209302335</v>
      </c>
      <c r="N1841" s="315">
        <v>85</v>
      </c>
      <c r="O1841" s="316">
        <v>9.8000000000000007</v>
      </c>
      <c r="P1841" s="315">
        <v>104</v>
      </c>
      <c r="Q1841" s="316">
        <v>12.3</v>
      </c>
      <c r="R1841" s="315">
        <v>154</v>
      </c>
      <c r="S1841" s="316">
        <v>17.899999999999999</v>
      </c>
      <c r="T1841" s="315"/>
      <c r="U1841" s="316"/>
      <c r="V1841" s="447"/>
      <c r="W1841" s="344"/>
      <c r="X1841" s="344"/>
      <c r="Y1841" s="344"/>
      <c r="Z1841" s="344"/>
      <c r="AA1841" s="344"/>
      <c r="AB1841" s="344"/>
      <c r="AC1841" s="344"/>
      <c r="AD1841" s="311"/>
    </row>
    <row r="1842" spans="1:30" ht="20.100000000000001" customHeight="1">
      <c r="A1842" s="311"/>
      <c r="B1842" s="311"/>
      <c r="C1842" s="344"/>
      <c r="D1842" s="120" t="s">
        <v>1517</v>
      </c>
      <c r="E1842" s="344"/>
      <c r="F1842" s="313">
        <v>679</v>
      </c>
      <c r="G1842" s="314">
        <v>84.452736318407958</v>
      </c>
      <c r="H1842" s="313">
        <v>735</v>
      </c>
      <c r="I1842" s="314">
        <v>87.5</v>
      </c>
      <c r="J1842" s="313">
        <v>758</v>
      </c>
      <c r="K1842" s="314">
        <v>86.8270332187858</v>
      </c>
      <c r="L1842" s="313">
        <v>720</v>
      </c>
      <c r="M1842" s="314">
        <v>83.720930232558146</v>
      </c>
      <c r="N1842" s="315">
        <v>717</v>
      </c>
      <c r="O1842" s="316">
        <v>82.7</v>
      </c>
      <c r="P1842" s="315">
        <v>689</v>
      </c>
      <c r="Q1842" s="316">
        <v>81.599999999999994</v>
      </c>
      <c r="R1842" s="315">
        <v>605</v>
      </c>
      <c r="S1842" s="316">
        <v>70.3</v>
      </c>
      <c r="T1842" s="315"/>
      <c r="U1842" s="316"/>
      <c r="V1842" s="447"/>
      <c r="W1842" s="344"/>
      <c r="X1842" s="344"/>
      <c r="Y1842" s="344"/>
      <c r="Z1842" s="344"/>
      <c r="AA1842" s="344"/>
      <c r="AB1842" s="344"/>
      <c r="AC1842" s="344"/>
      <c r="AD1842" s="311"/>
    </row>
    <row r="1843" spans="1:30" ht="20.100000000000001" customHeight="1">
      <c r="A1843" s="311"/>
      <c r="B1843" s="311"/>
      <c r="C1843" s="344"/>
      <c r="D1843" s="120" t="s">
        <v>1518</v>
      </c>
      <c r="E1843" s="344"/>
      <c r="F1843" s="313">
        <v>24</v>
      </c>
      <c r="G1843" s="314">
        <v>2.9850746268656718</v>
      </c>
      <c r="H1843" s="313">
        <v>28</v>
      </c>
      <c r="I1843" s="314">
        <v>3.3333333333333335</v>
      </c>
      <c r="J1843" s="313">
        <v>31</v>
      </c>
      <c r="K1843" s="314">
        <v>3.5509736540664374</v>
      </c>
      <c r="L1843" s="313">
        <v>40</v>
      </c>
      <c r="M1843" s="314">
        <v>4.6511627906976747</v>
      </c>
      <c r="N1843" s="315">
        <v>42</v>
      </c>
      <c r="O1843" s="316">
        <v>4.8</v>
      </c>
      <c r="P1843" s="315">
        <v>26</v>
      </c>
      <c r="Q1843" s="316">
        <v>3.0915576694411415</v>
      </c>
      <c r="R1843" s="315">
        <v>36</v>
      </c>
      <c r="S1843" s="316">
        <v>4.2</v>
      </c>
      <c r="T1843" s="315"/>
      <c r="U1843" s="316"/>
      <c r="V1843" s="447"/>
      <c r="W1843" s="344"/>
      <c r="X1843" s="344"/>
      <c r="Y1843" s="344"/>
      <c r="Z1843" s="344"/>
      <c r="AA1843" s="344"/>
      <c r="AB1843" s="344"/>
      <c r="AC1843" s="344"/>
      <c r="AD1843" s="311"/>
    </row>
    <row r="1844" spans="1:30" ht="20.100000000000001" customHeight="1">
      <c r="A1844" s="311"/>
      <c r="B1844" s="311"/>
      <c r="C1844" s="344"/>
      <c r="D1844" s="120" t="s">
        <v>1519</v>
      </c>
      <c r="E1844" s="344"/>
      <c r="F1844" s="313">
        <v>3</v>
      </c>
      <c r="G1844" s="314">
        <v>0.37313432835820898</v>
      </c>
      <c r="H1844" s="313">
        <v>3</v>
      </c>
      <c r="I1844" s="314">
        <v>0.35714285714285715</v>
      </c>
      <c r="J1844" s="313">
        <v>2</v>
      </c>
      <c r="K1844" s="314">
        <v>0.22909507445589919</v>
      </c>
      <c r="L1844" s="313">
        <v>3</v>
      </c>
      <c r="M1844" s="314">
        <v>0.34883720930232559</v>
      </c>
      <c r="N1844" s="315">
        <v>3</v>
      </c>
      <c r="O1844" s="316">
        <v>0.3</v>
      </c>
      <c r="P1844" s="315">
        <v>3</v>
      </c>
      <c r="Q1844" s="316">
        <v>0.356718192627824</v>
      </c>
      <c r="R1844" s="315">
        <v>2</v>
      </c>
      <c r="S1844" s="316">
        <v>0.23529411764705882</v>
      </c>
      <c r="T1844" s="315"/>
      <c r="U1844" s="316"/>
      <c r="V1844" s="447"/>
      <c r="W1844" s="344"/>
      <c r="X1844" s="344"/>
      <c r="Y1844" s="344"/>
      <c r="Z1844" s="344"/>
      <c r="AA1844" s="344"/>
      <c r="AB1844" s="344"/>
      <c r="AC1844" s="344"/>
      <c r="AD1844" s="311"/>
    </row>
    <row r="1845" spans="1:30" ht="20.100000000000001" customHeight="1">
      <c r="A1845" s="311"/>
      <c r="B1845" s="311"/>
      <c r="C1845" s="344"/>
      <c r="D1845" s="120" t="s">
        <v>7058</v>
      </c>
      <c r="E1845" s="344"/>
      <c r="F1845" s="313"/>
      <c r="G1845" s="314"/>
      <c r="H1845" s="313"/>
      <c r="I1845" s="314"/>
      <c r="J1845" s="313"/>
      <c r="K1845" s="314"/>
      <c r="L1845" s="313"/>
      <c r="M1845" s="314"/>
      <c r="N1845" s="315"/>
      <c r="O1845" s="316"/>
      <c r="P1845" s="315"/>
      <c r="Q1845" s="316"/>
      <c r="R1845" s="315"/>
      <c r="S1845" s="316"/>
      <c r="T1845" s="315"/>
      <c r="U1845" s="316"/>
      <c r="V1845" s="447"/>
      <c r="W1845" s="344"/>
      <c r="X1845" s="344"/>
      <c r="Y1845" s="344"/>
      <c r="Z1845" s="344"/>
      <c r="AA1845" s="344"/>
      <c r="AB1845" s="344"/>
      <c r="AC1845" s="344"/>
      <c r="AD1845" s="311"/>
    </row>
    <row r="1846" spans="1:30" ht="20.100000000000001" customHeight="1">
      <c r="A1846" s="311"/>
      <c r="B1846" s="311"/>
      <c r="C1846" s="344"/>
      <c r="D1846" s="120" t="s">
        <v>7314</v>
      </c>
      <c r="E1846" s="344"/>
      <c r="F1846" s="313"/>
      <c r="G1846" s="314"/>
      <c r="H1846" s="313"/>
      <c r="I1846" s="314"/>
      <c r="J1846" s="313"/>
      <c r="K1846" s="314"/>
      <c r="L1846" s="313">
        <v>1</v>
      </c>
      <c r="M1846" s="314">
        <v>0.11627906976744186</v>
      </c>
      <c r="N1846" s="315">
        <v>4</v>
      </c>
      <c r="O1846" s="316">
        <v>0.5</v>
      </c>
      <c r="P1846" s="315">
        <v>3</v>
      </c>
      <c r="Q1846" s="316">
        <v>0.4</v>
      </c>
      <c r="R1846" s="315">
        <v>10</v>
      </c>
      <c r="S1846" s="316">
        <v>1.2</v>
      </c>
      <c r="T1846" s="315"/>
      <c r="U1846" s="316"/>
      <c r="V1846" s="447"/>
      <c r="W1846" s="344"/>
      <c r="X1846" s="344"/>
      <c r="Y1846" s="344"/>
      <c r="Z1846" s="344"/>
      <c r="AA1846" s="344"/>
      <c r="AB1846" s="344"/>
      <c r="AC1846" s="344"/>
      <c r="AD1846" s="311"/>
    </row>
    <row r="1847" spans="1:30" ht="20.100000000000001" customHeight="1">
      <c r="A1847" s="9" t="s">
        <v>6170</v>
      </c>
      <c r="B1847" s="9" t="s">
        <v>216</v>
      </c>
      <c r="C1847" s="343" t="s">
        <v>7746</v>
      </c>
      <c r="D1847" s="119" t="s">
        <v>1515</v>
      </c>
      <c r="E1847" s="343" t="s">
        <v>7203</v>
      </c>
      <c r="F1847" s="11">
        <v>12</v>
      </c>
      <c r="G1847" s="12">
        <v>1.4925373134328359</v>
      </c>
      <c r="H1847" s="11">
        <v>6</v>
      </c>
      <c r="I1847" s="12">
        <v>0.7142857142857143</v>
      </c>
      <c r="J1847" s="11">
        <v>2</v>
      </c>
      <c r="K1847" s="12">
        <v>0.22909507445589922</v>
      </c>
      <c r="L1847" s="11">
        <v>9</v>
      </c>
      <c r="M1847" s="12">
        <v>1.0465116279069768</v>
      </c>
      <c r="N1847" s="56">
        <v>15</v>
      </c>
      <c r="O1847" s="57">
        <v>1.7301038062283738</v>
      </c>
      <c r="P1847" s="56">
        <v>20</v>
      </c>
      <c r="Q1847" s="57">
        <v>2.3696682464454977</v>
      </c>
      <c r="R1847" s="56">
        <v>22</v>
      </c>
      <c r="S1847" s="57">
        <v>2.5641025641025643</v>
      </c>
      <c r="T1847" s="56"/>
      <c r="U1847" s="57"/>
      <c r="V1847" s="446" t="s">
        <v>28</v>
      </c>
      <c r="W1847" s="343" t="s">
        <v>7406</v>
      </c>
      <c r="X1847" s="343" t="s">
        <v>7406</v>
      </c>
      <c r="Y1847" s="343" t="s">
        <v>7406</v>
      </c>
      <c r="Z1847" s="343" t="s">
        <v>7406</v>
      </c>
      <c r="AA1847" s="343" t="s">
        <v>7406</v>
      </c>
      <c r="AB1847" s="343" t="s">
        <v>7406</v>
      </c>
      <c r="AC1847" s="343"/>
      <c r="AD1847" s="9"/>
    </row>
    <row r="1848" spans="1:30" ht="20.100000000000001" customHeight="1">
      <c r="A1848" s="311"/>
      <c r="B1848" s="311"/>
      <c r="C1848" s="344"/>
      <c r="D1848" s="120" t="s">
        <v>1516</v>
      </c>
      <c r="E1848" s="344"/>
      <c r="F1848" s="313">
        <v>50</v>
      </c>
      <c r="G1848" s="314">
        <v>6.2189054726368163</v>
      </c>
      <c r="H1848" s="313">
        <v>46</v>
      </c>
      <c r="I1848" s="314">
        <v>5.4761904761904763</v>
      </c>
      <c r="J1848" s="313">
        <v>50</v>
      </c>
      <c r="K1848" s="314">
        <v>5.72737686139748</v>
      </c>
      <c r="L1848" s="313">
        <v>57</v>
      </c>
      <c r="M1848" s="314">
        <v>6.6279069767441854</v>
      </c>
      <c r="N1848" s="315">
        <v>46</v>
      </c>
      <c r="O1848" s="316">
        <v>5.3056516724336795</v>
      </c>
      <c r="P1848" s="315">
        <v>64</v>
      </c>
      <c r="Q1848" s="316">
        <v>7.5829383886255926</v>
      </c>
      <c r="R1848" s="315">
        <v>106</v>
      </c>
      <c r="S1848" s="316">
        <v>12.3</v>
      </c>
      <c r="T1848" s="315"/>
      <c r="U1848" s="316"/>
      <c r="V1848" s="447"/>
      <c r="W1848" s="344"/>
      <c r="X1848" s="344"/>
      <c r="Y1848" s="344"/>
      <c r="Z1848" s="344"/>
      <c r="AA1848" s="344"/>
      <c r="AB1848" s="344"/>
      <c r="AC1848" s="344"/>
      <c r="AD1848" s="311"/>
    </row>
    <row r="1849" spans="1:30" ht="20.100000000000001" customHeight="1">
      <c r="A1849" s="311"/>
      <c r="B1849" s="311"/>
      <c r="C1849" s="344"/>
      <c r="D1849" s="120" t="s">
        <v>1517</v>
      </c>
      <c r="E1849" s="344"/>
      <c r="F1849" s="313">
        <v>719</v>
      </c>
      <c r="G1849" s="314">
        <v>89.427860696517413</v>
      </c>
      <c r="H1849" s="313">
        <v>751</v>
      </c>
      <c r="I1849" s="314">
        <v>89.404761904761898</v>
      </c>
      <c r="J1849" s="313">
        <v>775</v>
      </c>
      <c r="K1849" s="314">
        <v>88.774341351660937</v>
      </c>
      <c r="L1849" s="313">
        <v>748</v>
      </c>
      <c r="M1849" s="314">
        <v>86.976744186046503</v>
      </c>
      <c r="N1849" s="315">
        <v>761</v>
      </c>
      <c r="O1849" s="316">
        <v>87.773933102652819</v>
      </c>
      <c r="P1849" s="315">
        <v>701</v>
      </c>
      <c r="Q1849" s="316">
        <v>83.056872037914687</v>
      </c>
      <c r="R1849" s="315">
        <v>685</v>
      </c>
      <c r="S1849" s="316">
        <v>79.7</v>
      </c>
      <c r="T1849" s="315"/>
      <c r="U1849" s="316"/>
      <c r="V1849" s="447"/>
      <c r="W1849" s="344"/>
      <c r="X1849" s="344"/>
      <c r="Y1849" s="344"/>
      <c r="Z1849" s="344"/>
      <c r="AA1849" s="344"/>
      <c r="AB1849" s="344"/>
      <c r="AC1849" s="344"/>
      <c r="AD1849" s="311"/>
    </row>
    <row r="1850" spans="1:30" ht="20.100000000000001" customHeight="1">
      <c r="A1850" s="311"/>
      <c r="B1850" s="311"/>
      <c r="C1850" s="344"/>
      <c r="D1850" s="120" t="s">
        <v>1518</v>
      </c>
      <c r="E1850" s="344"/>
      <c r="F1850" s="313">
        <v>22</v>
      </c>
      <c r="G1850" s="314">
        <v>2.7363184079601992</v>
      </c>
      <c r="H1850" s="313">
        <v>33</v>
      </c>
      <c r="I1850" s="314">
        <v>3.9285714285714284</v>
      </c>
      <c r="J1850" s="313">
        <v>43</v>
      </c>
      <c r="K1850" s="314">
        <v>4.925544100801833</v>
      </c>
      <c r="L1850" s="313">
        <v>40</v>
      </c>
      <c r="M1850" s="314">
        <v>4.6511627906976747</v>
      </c>
      <c r="N1850" s="315">
        <v>43</v>
      </c>
      <c r="O1850" s="316">
        <v>4.9596309111880048</v>
      </c>
      <c r="P1850" s="315">
        <v>57</v>
      </c>
      <c r="Q1850" s="316">
        <v>6.7535545023696679</v>
      </c>
      <c r="R1850" s="315">
        <v>42</v>
      </c>
      <c r="S1850" s="316">
        <v>4.895104895104895</v>
      </c>
      <c r="T1850" s="315"/>
      <c r="U1850" s="316"/>
      <c r="V1850" s="447"/>
      <c r="W1850" s="344"/>
      <c r="X1850" s="344"/>
      <c r="Y1850" s="344"/>
      <c r="Z1850" s="344"/>
      <c r="AA1850" s="344"/>
      <c r="AB1850" s="344"/>
      <c r="AC1850" s="344"/>
      <c r="AD1850" s="311"/>
    </row>
    <row r="1851" spans="1:30" ht="20.100000000000001" customHeight="1">
      <c r="A1851" s="311"/>
      <c r="B1851" s="311"/>
      <c r="C1851" s="344"/>
      <c r="D1851" s="120" t="s">
        <v>1519</v>
      </c>
      <c r="E1851" s="344"/>
      <c r="F1851" s="313">
        <v>1</v>
      </c>
      <c r="G1851" s="314">
        <v>0.12437810945273632</v>
      </c>
      <c r="H1851" s="313">
        <v>4</v>
      </c>
      <c r="I1851" s="314">
        <v>0.47619047619047616</v>
      </c>
      <c r="J1851" s="313">
        <v>2</v>
      </c>
      <c r="K1851" s="314">
        <v>0.22909507445589922</v>
      </c>
      <c r="L1851" s="313">
        <v>5</v>
      </c>
      <c r="M1851" s="314">
        <v>0.58139534883720934</v>
      </c>
      <c r="N1851" s="315">
        <v>2</v>
      </c>
      <c r="O1851" s="316">
        <v>0.23068050749711649</v>
      </c>
      <c r="P1851" s="315">
        <v>2</v>
      </c>
      <c r="Q1851" s="316">
        <v>0.23696682464454977</v>
      </c>
      <c r="R1851" s="315">
        <v>3</v>
      </c>
      <c r="S1851" s="316">
        <v>0.34965034965034963</v>
      </c>
      <c r="T1851" s="315"/>
      <c r="U1851" s="316"/>
      <c r="V1851" s="447"/>
      <c r="W1851" s="344"/>
      <c r="X1851" s="344"/>
      <c r="Y1851" s="344"/>
      <c r="Z1851" s="344"/>
      <c r="AA1851" s="344"/>
      <c r="AB1851" s="344"/>
      <c r="AC1851" s="344"/>
      <c r="AD1851" s="311"/>
    </row>
    <row r="1852" spans="1:30" ht="20.100000000000001" customHeight="1">
      <c r="A1852" s="311"/>
      <c r="B1852" s="311"/>
      <c r="C1852" s="344"/>
      <c r="D1852" s="120" t="s">
        <v>7058</v>
      </c>
      <c r="E1852" s="344"/>
      <c r="F1852" s="313"/>
      <c r="G1852" s="314"/>
      <c r="H1852" s="313"/>
      <c r="I1852" s="314"/>
      <c r="J1852" s="313"/>
      <c r="K1852" s="314"/>
      <c r="L1852" s="313"/>
      <c r="M1852" s="314"/>
      <c r="N1852" s="315"/>
      <c r="O1852" s="316"/>
      <c r="P1852" s="315"/>
      <c r="Q1852" s="316"/>
      <c r="R1852" s="315"/>
      <c r="S1852" s="316"/>
      <c r="T1852" s="315"/>
      <c r="U1852" s="316"/>
      <c r="V1852" s="447"/>
      <c r="W1852" s="344"/>
      <c r="X1852" s="344"/>
      <c r="Y1852" s="344"/>
      <c r="Z1852" s="344"/>
      <c r="AA1852" s="344"/>
      <c r="AB1852" s="344"/>
      <c r="AC1852" s="344"/>
      <c r="AD1852" s="311"/>
    </row>
    <row r="1853" spans="1:30" ht="20.100000000000001" customHeight="1">
      <c r="A1853" s="311"/>
      <c r="B1853" s="311"/>
      <c r="C1853" s="344"/>
      <c r="D1853" s="120" t="s">
        <v>7314</v>
      </c>
      <c r="E1853" s="344"/>
      <c r="F1853" s="313"/>
      <c r="G1853" s="314"/>
      <c r="H1853" s="313"/>
      <c r="I1853" s="314"/>
      <c r="J1853" s="313">
        <v>1</v>
      </c>
      <c r="K1853" s="314">
        <v>0.11454753722794961</v>
      </c>
      <c r="L1853" s="313">
        <v>1</v>
      </c>
      <c r="M1853" s="314">
        <v>0.11627906976744186</v>
      </c>
      <c r="N1853" s="315"/>
      <c r="O1853" s="316"/>
      <c r="P1853" s="315"/>
      <c r="Q1853" s="316"/>
      <c r="R1853" s="315">
        <v>2</v>
      </c>
      <c r="S1853" s="316">
        <v>0.2</v>
      </c>
      <c r="T1853" s="315"/>
      <c r="U1853" s="316"/>
      <c r="V1853" s="447"/>
      <c r="W1853" s="344"/>
      <c r="X1853" s="344"/>
      <c r="Y1853" s="344"/>
      <c r="Z1853" s="344"/>
      <c r="AA1853" s="344"/>
      <c r="AB1853" s="344"/>
      <c r="AC1853" s="344"/>
      <c r="AD1853" s="311"/>
    </row>
    <row r="1854" spans="1:30" ht="20.100000000000001" customHeight="1">
      <c r="A1854" s="9" t="s">
        <v>6171</v>
      </c>
      <c r="B1854" s="9" t="s">
        <v>217</v>
      </c>
      <c r="C1854" s="343" t="s">
        <v>7746</v>
      </c>
      <c r="D1854" s="119" t="s">
        <v>1515</v>
      </c>
      <c r="E1854" s="343" t="s">
        <v>7203</v>
      </c>
      <c r="F1854" s="11">
        <v>7</v>
      </c>
      <c r="G1854" s="12">
        <v>0.86956521739130432</v>
      </c>
      <c r="H1854" s="11">
        <v>4</v>
      </c>
      <c r="I1854" s="12">
        <v>0.47619047619047616</v>
      </c>
      <c r="J1854" s="11">
        <v>1</v>
      </c>
      <c r="K1854" s="12">
        <v>0.11454753722794961</v>
      </c>
      <c r="L1854" s="11">
        <v>3</v>
      </c>
      <c r="M1854" s="12">
        <v>0.34883720930232559</v>
      </c>
      <c r="N1854" s="56">
        <v>7</v>
      </c>
      <c r="O1854" s="57">
        <v>0.8073817762399077</v>
      </c>
      <c r="P1854" s="56">
        <v>8</v>
      </c>
      <c r="Q1854" s="57">
        <v>0.9</v>
      </c>
      <c r="R1854" s="56">
        <v>19</v>
      </c>
      <c r="S1854" s="57">
        <v>2.2000000000000002</v>
      </c>
      <c r="T1854" s="56"/>
      <c r="U1854" s="57"/>
      <c r="V1854" s="446" t="s">
        <v>28</v>
      </c>
      <c r="W1854" s="343" t="s">
        <v>7406</v>
      </c>
      <c r="X1854" s="343" t="s">
        <v>7406</v>
      </c>
      <c r="Y1854" s="343" t="s">
        <v>7406</v>
      </c>
      <c r="Z1854" s="343" t="s">
        <v>7406</v>
      </c>
      <c r="AA1854" s="343" t="s">
        <v>7406</v>
      </c>
      <c r="AB1854" s="343" t="s">
        <v>7406</v>
      </c>
      <c r="AC1854" s="343"/>
      <c r="AD1854" s="9"/>
    </row>
    <row r="1855" spans="1:30" ht="20.100000000000001" customHeight="1">
      <c r="A1855" s="311"/>
      <c r="B1855" s="311"/>
      <c r="C1855" s="344"/>
      <c r="D1855" s="120" t="s">
        <v>1516</v>
      </c>
      <c r="E1855" s="344"/>
      <c r="F1855" s="313">
        <v>22</v>
      </c>
      <c r="G1855" s="314">
        <v>2.7329192546583849</v>
      </c>
      <c r="H1855" s="313">
        <v>27</v>
      </c>
      <c r="I1855" s="314">
        <v>3.2142857142857144</v>
      </c>
      <c r="J1855" s="313">
        <v>17</v>
      </c>
      <c r="K1855" s="314">
        <v>1.9473081328751431</v>
      </c>
      <c r="L1855" s="313">
        <v>22</v>
      </c>
      <c r="M1855" s="314">
        <v>2.558139534883721</v>
      </c>
      <c r="N1855" s="315">
        <v>12</v>
      </c>
      <c r="O1855" s="316">
        <v>1.3840830449826989</v>
      </c>
      <c r="P1855" s="315">
        <v>17</v>
      </c>
      <c r="Q1855" s="316">
        <v>2</v>
      </c>
      <c r="R1855" s="315">
        <v>34</v>
      </c>
      <c r="S1855" s="316">
        <v>3.9906103286384975</v>
      </c>
      <c r="T1855" s="315"/>
      <c r="U1855" s="316"/>
      <c r="V1855" s="316"/>
      <c r="W1855" s="344"/>
      <c r="X1855" s="344"/>
      <c r="Y1855" s="344"/>
      <c r="Z1855" s="344"/>
      <c r="AA1855" s="344"/>
      <c r="AB1855" s="344"/>
      <c r="AC1855" s="344"/>
      <c r="AD1855" s="311"/>
    </row>
    <row r="1856" spans="1:30" ht="20.100000000000001" customHeight="1">
      <c r="A1856" s="311"/>
      <c r="B1856" s="311"/>
      <c r="C1856" s="344"/>
      <c r="D1856" s="120" t="s">
        <v>1517</v>
      </c>
      <c r="E1856" s="344"/>
      <c r="F1856" s="313">
        <v>766</v>
      </c>
      <c r="G1856" s="314">
        <v>95.155279503105589</v>
      </c>
      <c r="H1856" s="313">
        <v>800</v>
      </c>
      <c r="I1856" s="314">
        <v>95.238095238095241</v>
      </c>
      <c r="J1856" s="313">
        <v>843</v>
      </c>
      <c r="K1856" s="314">
        <v>96.56357388316151</v>
      </c>
      <c r="L1856" s="313">
        <v>825</v>
      </c>
      <c r="M1856" s="314">
        <v>95.930232558139537</v>
      </c>
      <c r="N1856" s="315">
        <v>836</v>
      </c>
      <c r="O1856" s="316">
        <v>96.424452133794688</v>
      </c>
      <c r="P1856" s="315">
        <v>800</v>
      </c>
      <c r="Q1856" s="316">
        <v>94.8</v>
      </c>
      <c r="R1856" s="315">
        <v>791</v>
      </c>
      <c r="S1856" s="316">
        <v>92</v>
      </c>
      <c r="T1856" s="315"/>
      <c r="U1856" s="316"/>
      <c r="V1856" s="316"/>
      <c r="W1856" s="344"/>
      <c r="X1856" s="344"/>
      <c r="Y1856" s="344"/>
      <c r="Z1856" s="344"/>
      <c r="AA1856" s="344"/>
      <c r="AB1856" s="344"/>
      <c r="AC1856" s="344"/>
      <c r="AD1856" s="311"/>
    </row>
    <row r="1857" spans="1:30" ht="20.100000000000001" customHeight="1">
      <c r="A1857" s="311"/>
      <c r="B1857" s="311"/>
      <c r="C1857" s="344"/>
      <c r="D1857" s="120" t="s">
        <v>1518</v>
      </c>
      <c r="E1857" s="344"/>
      <c r="F1857" s="313">
        <v>9</v>
      </c>
      <c r="G1857" s="314">
        <v>1.1180124223602483</v>
      </c>
      <c r="H1857" s="313">
        <v>8</v>
      </c>
      <c r="I1857" s="314">
        <v>0.95238095238095233</v>
      </c>
      <c r="J1857" s="313">
        <v>11</v>
      </c>
      <c r="K1857" s="314">
        <v>1.2600229095074456</v>
      </c>
      <c r="L1857" s="313">
        <v>7</v>
      </c>
      <c r="M1857" s="314">
        <v>0.81395348837209303</v>
      </c>
      <c r="N1857" s="315">
        <v>12</v>
      </c>
      <c r="O1857" s="316">
        <v>1.3840830449826989</v>
      </c>
      <c r="P1857" s="315">
        <v>14</v>
      </c>
      <c r="Q1857" s="316">
        <v>1.7</v>
      </c>
      <c r="R1857" s="315">
        <v>8</v>
      </c>
      <c r="S1857" s="316">
        <v>0.9</v>
      </c>
      <c r="T1857" s="315"/>
      <c r="U1857" s="316"/>
      <c r="V1857" s="316"/>
      <c r="W1857" s="344"/>
      <c r="X1857" s="344"/>
      <c r="Y1857" s="344"/>
      <c r="Z1857" s="344"/>
      <c r="AA1857" s="344"/>
      <c r="AB1857" s="344"/>
      <c r="AC1857" s="344"/>
      <c r="AD1857" s="311"/>
    </row>
    <row r="1858" spans="1:30" ht="20.100000000000001" customHeight="1">
      <c r="A1858" s="311"/>
      <c r="B1858" s="311"/>
      <c r="C1858" s="344"/>
      <c r="D1858" s="120" t="s">
        <v>1519</v>
      </c>
      <c r="E1858" s="344"/>
      <c r="F1858" s="313">
        <v>1</v>
      </c>
      <c r="G1858" s="314">
        <v>0.12422360248447205</v>
      </c>
      <c r="H1858" s="313">
        <v>1</v>
      </c>
      <c r="I1858" s="314">
        <v>0.11904761904761904</v>
      </c>
      <c r="J1858" s="313"/>
      <c r="K1858" s="314"/>
      <c r="L1858" s="313">
        <v>1</v>
      </c>
      <c r="M1858" s="314">
        <v>0.11627906976744186</v>
      </c>
      <c r="N1858" s="315"/>
      <c r="O1858" s="316"/>
      <c r="P1858" s="315"/>
      <c r="Q1858" s="316"/>
      <c r="R1858" s="315"/>
      <c r="S1858" s="316"/>
      <c r="T1858" s="315"/>
      <c r="U1858" s="316"/>
      <c r="V1858" s="316"/>
      <c r="W1858" s="344"/>
      <c r="X1858" s="344"/>
      <c r="Y1858" s="344"/>
      <c r="Z1858" s="344"/>
      <c r="AA1858" s="344"/>
      <c r="AB1858" s="344"/>
      <c r="AC1858" s="344"/>
      <c r="AD1858" s="311"/>
    </row>
    <row r="1859" spans="1:30" ht="20.100000000000001" customHeight="1">
      <c r="A1859" s="311"/>
      <c r="B1859" s="311"/>
      <c r="C1859" s="344"/>
      <c r="D1859" s="120" t="s">
        <v>7058</v>
      </c>
      <c r="E1859" s="344"/>
      <c r="F1859" s="313"/>
      <c r="G1859" s="314"/>
      <c r="H1859" s="313"/>
      <c r="I1859" s="314"/>
      <c r="J1859" s="313"/>
      <c r="K1859" s="314"/>
      <c r="L1859" s="313"/>
      <c r="M1859" s="314"/>
      <c r="N1859" s="315"/>
      <c r="O1859" s="316"/>
      <c r="P1859" s="315"/>
      <c r="Q1859" s="316"/>
      <c r="R1859" s="315"/>
      <c r="S1859" s="316"/>
      <c r="T1859" s="315"/>
      <c r="U1859" s="316"/>
      <c r="V1859" s="316"/>
      <c r="W1859" s="344"/>
      <c r="X1859" s="344"/>
      <c r="Y1859" s="344"/>
      <c r="Z1859" s="344"/>
      <c r="AA1859" s="344"/>
      <c r="AB1859" s="344"/>
      <c r="AC1859" s="344"/>
      <c r="AD1859" s="311"/>
    </row>
    <row r="1860" spans="1:30" ht="20.100000000000001" customHeight="1">
      <c r="A1860" s="317"/>
      <c r="B1860" s="317"/>
      <c r="C1860" s="318"/>
      <c r="D1860" s="150" t="s">
        <v>7314</v>
      </c>
      <c r="E1860" s="318"/>
      <c r="F1860" s="319"/>
      <c r="G1860" s="320"/>
      <c r="H1860" s="319"/>
      <c r="I1860" s="320"/>
      <c r="J1860" s="319">
        <v>1</v>
      </c>
      <c r="K1860" s="320">
        <v>0.11454753722794961</v>
      </c>
      <c r="L1860" s="319">
        <v>2</v>
      </c>
      <c r="M1860" s="320">
        <v>0.23255813953488372</v>
      </c>
      <c r="N1860" s="321"/>
      <c r="O1860" s="322"/>
      <c r="P1860" s="321">
        <v>5</v>
      </c>
      <c r="Q1860" s="322">
        <v>0.6</v>
      </c>
      <c r="R1860" s="321">
        <v>8</v>
      </c>
      <c r="S1860" s="322">
        <v>0.9</v>
      </c>
      <c r="T1860" s="321"/>
      <c r="U1860" s="322"/>
      <c r="V1860" s="322"/>
      <c r="W1860" s="318"/>
      <c r="X1860" s="318"/>
      <c r="Y1860" s="318"/>
      <c r="Z1860" s="318"/>
      <c r="AA1860" s="318"/>
      <c r="AB1860" s="318"/>
      <c r="AC1860" s="318"/>
      <c r="AD1860" s="317"/>
    </row>
  </sheetData>
  <mergeCells count="15">
    <mergeCell ref="AD1:AD2"/>
    <mergeCell ref="A1:A2"/>
    <mergeCell ref="B1:B2"/>
    <mergeCell ref="C1:C2"/>
    <mergeCell ref="D1:D2"/>
    <mergeCell ref="E1:E2"/>
    <mergeCell ref="H1:I1"/>
    <mergeCell ref="F1:G1"/>
    <mergeCell ref="J1:K1"/>
    <mergeCell ref="L1:M1"/>
    <mergeCell ref="N1:O1"/>
    <mergeCell ref="P1:Q1"/>
    <mergeCell ref="R1:S1"/>
    <mergeCell ref="T1:U1"/>
    <mergeCell ref="V1:AC1"/>
  </mergeCells>
  <phoneticPr fontId="5" type="noConversion"/>
  <pageMargins left="0.16" right="0.17" top="0.56000000000000005" bottom="0.39" header="0.16" footer="0.16"/>
  <pageSetup paperSize="9" scale="74" orientation="landscape" r:id="rId1"/>
  <headerFooter alignWithMargins="0">
    <oddHeader>&amp;C&amp;"돋움,굵게"&amp;14장애인고용패널조사 코드집-BA1파트</oddHeader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6">
    <tabColor theme="3"/>
  </sheetPr>
  <dimension ref="A1:AD2006"/>
  <sheetViews>
    <sheetView zoomScale="80" zoomScaleNormal="80" workbookViewId="0">
      <pane xSplit="3" ySplit="2" topLeftCell="D3" activePane="bottomRight" state="frozen"/>
      <selection activeCell="D19" sqref="D19"/>
      <selection pane="topRight" activeCell="D19" sqref="D19"/>
      <selection pane="bottomLeft" activeCell="D19" sqref="D19"/>
      <selection pane="bottomRight" activeCell="F3" sqref="F3"/>
    </sheetView>
  </sheetViews>
  <sheetFormatPr defaultRowHeight="20.100000000000001" customHeight="1"/>
  <cols>
    <col min="1" max="1" width="17" style="140" customWidth="1"/>
    <col min="2" max="2" width="35.5703125" style="140" customWidth="1"/>
    <col min="3" max="3" width="33.140625" style="176" customWidth="1"/>
    <col min="4" max="4" width="44.5703125" style="140" customWidth="1"/>
    <col min="5" max="5" width="6.5703125" style="176" customWidth="1"/>
    <col min="6" max="7" width="10.5703125" style="176" customWidth="1"/>
    <col min="8" max="8" width="10.7109375" style="53" customWidth="1"/>
    <col min="9" max="9" width="10.7109375" style="54" customWidth="1"/>
    <col min="10" max="10" width="10.7109375" style="53" customWidth="1"/>
    <col min="11" max="11" width="10.7109375" style="54" customWidth="1"/>
    <col min="12" max="12" width="10.7109375" style="53" customWidth="1"/>
    <col min="13" max="13" width="10.7109375" style="54" customWidth="1"/>
    <col min="14" max="14" width="10.7109375" style="53" customWidth="1"/>
    <col min="15" max="15" width="10.7109375" style="54" customWidth="1"/>
    <col min="16" max="16" width="10.7109375" style="53" customWidth="1"/>
    <col min="17" max="17" width="10.7109375" style="54" customWidth="1"/>
    <col min="18" max="18" width="10.7109375" style="53" customWidth="1"/>
    <col min="19" max="19" width="10.7109375" style="54" customWidth="1"/>
    <col min="20" max="20" width="10.7109375" style="53" customWidth="1"/>
    <col min="21" max="26" width="10.7109375" style="54" customWidth="1"/>
    <col min="27" max="29" width="10.7109375" style="176" customWidth="1"/>
    <col min="30" max="30" width="30.85546875" style="176" bestFit="1" customWidth="1"/>
    <col min="31" max="16384" width="9.140625" style="140"/>
  </cols>
  <sheetData>
    <row r="1" spans="1:30" s="132" customFormat="1" ht="20.100000000000001" customHeight="1">
      <c r="A1" s="599" t="s">
        <v>29</v>
      </c>
      <c r="B1" s="599" t="s">
        <v>30</v>
      </c>
      <c r="C1" s="599" t="s">
        <v>31</v>
      </c>
      <c r="D1" s="599" t="s">
        <v>67</v>
      </c>
      <c r="E1" s="599" t="s">
        <v>32</v>
      </c>
      <c r="F1" s="581" t="s">
        <v>7855</v>
      </c>
      <c r="G1" s="581"/>
      <c r="H1" s="581" t="s">
        <v>7553</v>
      </c>
      <c r="I1" s="581"/>
      <c r="J1" s="581" t="s">
        <v>6840</v>
      </c>
      <c r="K1" s="581"/>
      <c r="L1" s="581" t="s">
        <v>6718</v>
      </c>
      <c r="M1" s="581"/>
      <c r="N1" s="581" t="s">
        <v>2944</v>
      </c>
      <c r="O1" s="581"/>
      <c r="P1" s="581" t="s">
        <v>34</v>
      </c>
      <c r="Q1" s="581"/>
      <c r="R1" s="581" t="s">
        <v>35</v>
      </c>
      <c r="S1" s="581"/>
      <c r="T1" s="581" t="s">
        <v>36</v>
      </c>
      <c r="U1" s="581"/>
      <c r="V1" s="593" t="s">
        <v>37</v>
      </c>
      <c r="W1" s="583"/>
      <c r="X1" s="583"/>
      <c r="Y1" s="583"/>
      <c r="Z1" s="583"/>
      <c r="AA1" s="583"/>
      <c r="AB1" s="583"/>
      <c r="AC1" s="584"/>
      <c r="AD1" s="599" t="s">
        <v>38</v>
      </c>
    </row>
    <row r="2" spans="1:30" s="132" customFormat="1" ht="27">
      <c r="A2" s="599"/>
      <c r="B2" s="599"/>
      <c r="C2" s="599"/>
      <c r="D2" s="599"/>
      <c r="E2" s="599"/>
      <c r="F2" s="398" t="s">
        <v>39</v>
      </c>
      <c r="G2" s="399" t="s">
        <v>2471</v>
      </c>
      <c r="H2" s="398" t="s">
        <v>39</v>
      </c>
      <c r="I2" s="399" t="s">
        <v>2471</v>
      </c>
      <c r="J2" s="398" t="s">
        <v>39</v>
      </c>
      <c r="K2" s="399" t="s">
        <v>2471</v>
      </c>
      <c r="L2" s="398" t="s">
        <v>39</v>
      </c>
      <c r="M2" s="399" t="s">
        <v>2471</v>
      </c>
      <c r="N2" s="398" t="s">
        <v>39</v>
      </c>
      <c r="O2" s="399" t="s">
        <v>2471</v>
      </c>
      <c r="P2" s="398" t="s">
        <v>39</v>
      </c>
      <c r="Q2" s="399" t="s">
        <v>2471</v>
      </c>
      <c r="R2" s="398" t="s">
        <v>39</v>
      </c>
      <c r="S2" s="399" t="s">
        <v>2471</v>
      </c>
      <c r="T2" s="398" t="s">
        <v>39</v>
      </c>
      <c r="U2" s="399" t="s">
        <v>2471</v>
      </c>
      <c r="V2" s="399" t="s">
        <v>7585</v>
      </c>
      <c r="W2" s="399" t="s">
        <v>7555</v>
      </c>
      <c r="X2" s="399" t="s">
        <v>6841</v>
      </c>
      <c r="Y2" s="399" t="s">
        <v>6719</v>
      </c>
      <c r="Z2" s="404" t="s">
        <v>2962</v>
      </c>
      <c r="AA2" s="405" t="s">
        <v>2963</v>
      </c>
      <c r="AB2" s="405" t="s">
        <v>2964</v>
      </c>
      <c r="AC2" s="406" t="s">
        <v>2965</v>
      </c>
      <c r="AD2" s="599"/>
    </row>
    <row r="3" spans="1:30" s="132" customFormat="1" ht="20.100000000000001" customHeight="1">
      <c r="A3" s="125" t="s">
        <v>6949</v>
      </c>
      <c r="B3" s="125" t="s">
        <v>68</v>
      </c>
      <c r="C3" s="134" t="s">
        <v>218</v>
      </c>
      <c r="D3" s="125"/>
      <c r="E3" s="134"/>
      <c r="F3" s="354">
        <v>170</v>
      </c>
      <c r="G3" s="12">
        <v>100</v>
      </c>
      <c r="H3" s="11">
        <v>162</v>
      </c>
      <c r="I3" s="12">
        <v>100</v>
      </c>
      <c r="J3" s="11">
        <v>169</v>
      </c>
      <c r="K3" s="12">
        <v>100</v>
      </c>
      <c r="L3" s="11">
        <v>234</v>
      </c>
      <c r="M3" s="12">
        <v>100</v>
      </c>
      <c r="N3" s="11">
        <v>228</v>
      </c>
      <c r="O3" s="57">
        <v>100</v>
      </c>
      <c r="P3" s="11">
        <v>304</v>
      </c>
      <c r="Q3" s="57">
        <v>100</v>
      </c>
      <c r="R3" s="11">
        <v>299</v>
      </c>
      <c r="S3" s="57">
        <v>100</v>
      </c>
      <c r="T3" s="11">
        <v>1212</v>
      </c>
      <c r="U3" s="57">
        <v>100</v>
      </c>
      <c r="V3" s="134" t="s">
        <v>28</v>
      </c>
      <c r="W3" s="134" t="s">
        <v>28</v>
      </c>
      <c r="X3" s="134" t="s">
        <v>28</v>
      </c>
      <c r="Y3" s="134" t="s">
        <v>28</v>
      </c>
      <c r="Z3" s="134" t="s">
        <v>28</v>
      </c>
      <c r="AA3" s="134" t="s">
        <v>28</v>
      </c>
      <c r="AB3" s="134" t="s">
        <v>28</v>
      </c>
      <c r="AC3" s="134" t="s">
        <v>28</v>
      </c>
      <c r="AD3" s="134"/>
    </row>
    <row r="4" spans="1:30" s="132" customFormat="1" ht="20.100000000000001" customHeight="1">
      <c r="A4" s="125" t="s">
        <v>6950</v>
      </c>
      <c r="B4" s="125" t="s">
        <v>69</v>
      </c>
      <c r="C4" s="151" t="s">
        <v>218</v>
      </c>
      <c r="D4" s="125"/>
      <c r="E4" s="134"/>
      <c r="F4" s="354">
        <v>170</v>
      </c>
      <c r="G4" s="12">
        <v>100</v>
      </c>
      <c r="H4" s="11">
        <v>162</v>
      </c>
      <c r="I4" s="12">
        <v>100</v>
      </c>
      <c r="J4" s="11">
        <v>169</v>
      </c>
      <c r="K4" s="12">
        <v>100</v>
      </c>
      <c r="L4" s="11">
        <v>234</v>
      </c>
      <c r="M4" s="12">
        <v>100</v>
      </c>
      <c r="N4" s="11">
        <v>228</v>
      </c>
      <c r="O4" s="57">
        <v>100</v>
      </c>
      <c r="P4" s="11">
        <v>304</v>
      </c>
      <c r="Q4" s="57">
        <v>100</v>
      </c>
      <c r="R4" s="11">
        <v>299</v>
      </c>
      <c r="S4" s="57">
        <v>100</v>
      </c>
      <c r="T4" s="11"/>
      <c r="U4" s="57"/>
      <c r="V4" s="134" t="s">
        <v>28</v>
      </c>
      <c r="W4" s="134" t="s">
        <v>28</v>
      </c>
      <c r="X4" s="134" t="s">
        <v>28</v>
      </c>
      <c r="Y4" s="134" t="s">
        <v>28</v>
      </c>
      <c r="Z4" s="134" t="s">
        <v>28</v>
      </c>
      <c r="AA4" s="134" t="s">
        <v>28</v>
      </c>
      <c r="AB4" s="134" t="s">
        <v>28</v>
      </c>
      <c r="AC4" s="134"/>
      <c r="AD4" s="134"/>
    </row>
    <row r="5" spans="1:30" s="132" customFormat="1" ht="20.100000000000001" customHeight="1">
      <c r="A5" s="125" t="s">
        <v>6951</v>
      </c>
      <c r="B5" s="125" t="s">
        <v>6952</v>
      </c>
      <c r="C5" s="134" t="s">
        <v>218</v>
      </c>
      <c r="D5" s="125" t="s">
        <v>6717</v>
      </c>
      <c r="E5" s="134"/>
      <c r="F5" s="354">
        <v>169</v>
      </c>
      <c r="G5" s="12">
        <v>99.411764705882348</v>
      </c>
      <c r="H5" s="11">
        <v>161</v>
      </c>
      <c r="I5" s="12">
        <v>99.382716049382722</v>
      </c>
      <c r="J5" s="11">
        <v>163</v>
      </c>
      <c r="K5" s="12">
        <v>96.449704142011839</v>
      </c>
      <c r="L5" s="11">
        <v>228</v>
      </c>
      <c r="M5" s="12">
        <v>97.4</v>
      </c>
      <c r="N5" s="11">
        <v>225</v>
      </c>
      <c r="O5" s="12">
        <v>98.684210526315795</v>
      </c>
      <c r="P5" s="11">
        <v>289</v>
      </c>
      <c r="Q5" s="12">
        <v>95.1</v>
      </c>
      <c r="R5" s="11">
        <v>252</v>
      </c>
      <c r="S5" s="12">
        <v>84.3</v>
      </c>
      <c r="T5" s="11"/>
      <c r="U5" s="12"/>
      <c r="V5" s="134" t="s">
        <v>28</v>
      </c>
      <c r="W5" s="134" t="s">
        <v>28</v>
      </c>
      <c r="X5" s="134" t="s">
        <v>28</v>
      </c>
      <c r="Y5" s="134" t="s">
        <v>28</v>
      </c>
      <c r="Z5" s="134" t="s">
        <v>28</v>
      </c>
      <c r="AA5" s="134" t="s">
        <v>28</v>
      </c>
      <c r="AB5" s="134" t="s">
        <v>28</v>
      </c>
      <c r="AC5" s="134"/>
      <c r="AD5" s="134"/>
    </row>
    <row r="6" spans="1:30" s="132" customFormat="1" ht="20.100000000000001" customHeight="1">
      <c r="A6" s="126"/>
      <c r="B6" s="126"/>
      <c r="C6" s="131"/>
      <c r="D6" s="126" t="s">
        <v>1528</v>
      </c>
      <c r="E6" s="131"/>
      <c r="F6" s="355">
        <v>1</v>
      </c>
      <c r="G6" s="314">
        <v>0.58823529411764708</v>
      </c>
      <c r="H6" s="18">
        <v>1</v>
      </c>
      <c r="I6" s="19">
        <v>0.61728395061728392</v>
      </c>
      <c r="J6" s="18">
        <v>6</v>
      </c>
      <c r="K6" s="19">
        <v>3.5502958579881656</v>
      </c>
      <c r="L6" s="18">
        <v>6</v>
      </c>
      <c r="M6" s="19">
        <v>2.6</v>
      </c>
      <c r="N6" s="18">
        <v>3</v>
      </c>
      <c r="O6" s="19">
        <v>1.3157894736842106</v>
      </c>
      <c r="P6" s="18">
        <v>15</v>
      </c>
      <c r="Q6" s="19">
        <v>4.9000000000000004</v>
      </c>
      <c r="R6" s="18">
        <v>47</v>
      </c>
      <c r="S6" s="19">
        <v>15.7</v>
      </c>
      <c r="T6" s="18"/>
      <c r="U6" s="19"/>
      <c r="V6" s="131"/>
      <c r="W6" s="131"/>
      <c r="X6" s="131"/>
      <c r="Y6" s="131"/>
      <c r="Z6" s="131"/>
      <c r="AA6" s="131"/>
      <c r="AB6" s="131"/>
      <c r="AC6" s="131"/>
      <c r="AD6" s="131"/>
    </row>
    <row r="7" spans="1:30" ht="20.100000000000001" customHeight="1">
      <c r="A7" s="125" t="s">
        <v>5520</v>
      </c>
      <c r="B7" s="125" t="s">
        <v>220</v>
      </c>
      <c r="C7" s="134" t="s">
        <v>218</v>
      </c>
      <c r="D7" s="125" t="s">
        <v>1853</v>
      </c>
      <c r="E7" s="134">
        <v>8.9</v>
      </c>
      <c r="F7" s="354">
        <v>134</v>
      </c>
      <c r="G7" s="12">
        <v>78.82352941176471</v>
      </c>
      <c r="H7" s="11">
        <v>125</v>
      </c>
      <c r="I7" s="12">
        <v>77.160493827160494</v>
      </c>
      <c r="J7" s="11">
        <v>129</v>
      </c>
      <c r="K7" s="12">
        <v>76.331360946745562</v>
      </c>
      <c r="L7" s="11">
        <v>181</v>
      </c>
      <c r="M7" s="12">
        <v>77.350427350427353</v>
      </c>
      <c r="N7" s="56">
        <v>196</v>
      </c>
      <c r="O7" s="57">
        <v>86</v>
      </c>
      <c r="P7" s="56">
        <v>246</v>
      </c>
      <c r="Q7" s="57">
        <v>80.900000000000006</v>
      </c>
      <c r="R7" s="56">
        <v>237</v>
      </c>
      <c r="S7" s="57">
        <v>79.3</v>
      </c>
      <c r="T7" s="56">
        <v>982</v>
      </c>
      <c r="U7" s="57">
        <v>81.023102310231025</v>
      </c>
      <c r="V7" s="134" t="s">
        <v>28</v>
      </c>
      <c r="W7" s="134" t="s">
        <v>28</v>
      </c>
      <c r="X7" s="134" t="s">
        <v>28</v>
      </c>
      <c r="Y7" s="134" t="s">
        <v>28</v>
      </c>
      <c r="Z7" s="134" t="s">
        <v>28</v>
      </c>
      <c r="AA7" s="134" t="s">
        <v>28</v>
      </c>
      <c r="AB7" s="134" t="s">
        <v>28</v>
      </c>
      <c r="AC7" s="134" t="s">
        <v>28</v>
      </c>
      <c r="AD7" s="134"/>
    </row>
    <row r="8" spans="1:30" ht="20.100000000000001" customHeight="1">
      <c r="A8" s="126"/>
      <c r="B8" s="126"/>
      <c r="C8" s="131"/>
      <c r="D8" s="126" t="s">
        <v>1854</v>
      </c>
      <c r="E8" s="131"/>
      <c r="F8" s="355">
        <v>36</v>
      </c>
      <c r="G8" s="314">
        <v>21.176470588235293</v>
      </c>
      <c r="H8" s="18">
        <v>37</v>
      </c>
      <c r="I8" s="19">
        <v>22.839506172839506</v>
      </c>
      <c r="J8" s="18">
        <v>40</v>
      </c>
      <c r="K8" s="19">
        <v>23.668639053254438</v>
      </c>
      <c r="L8" s="18">
        <v>53</v>
      </c>
      <c r="M8" s="19">
        <v>22.649572649572651</v>
      </c>
      <c r="N8" s="58">
        <v>31</v>
      </c>
      <c r="O8" s="59">
        <v>13.6</v>
      </c>
      <c r="P8" s="58">
        <v>55</v>
      </c>
      <c r="Q8" s="59">
        <v>18.100000000000001</v>
      </c>
      <c r="R8" s="58">
        <v>61</v>
      </c>
      <c r="S8" s="59">
        <v>20.399999999999999</v>
      </c>
      <c r="T8" s="58">
        <v>230</v>
      </c>
      <c r="U8" s="59">
        <v>18.976897689768975</v>
      </c>
      <c r="V8" s="131"/>
      <c r="W8" s="131"/>
      <c r="X8" s="131"/>
      <c r="Y8" s="131"/>
      <c r="Z8" s="131"/>
      <c r="AA8" s="131"/>
      <c r="AB8" s="131"/>
      <c r="AC8" s="131"/>
      <c r="AD8" s="131"/>
    </row>
    <row r="9" spans="1:30" ht="20.100000000000001" customHeight="1">
      <c r="A9" s="126"/>
      <c r="B9" s="126"/>
      <c r="C9" s="131"/>
      <c r="D9" s="126" t="s">
        <v>2409</v>
      </c>
      <c r="E9" s="131"/>
      <c r="F9" s="355"/>
      <c r="G9" s="314"/>
      <c r="H9" s="18"/>
      <c r="I9" s="19"/>
      <c r="J9" s="18"/>
      <c r="K9" s="19"/>
      <c r="L9" s="18"/>
      <c r="M9" s="19"/>
      <c r="N9" s="18">
        <v>1</v>
      </c>
      <c r="O9" s="19">
        <v>0.4</v>
      </c>
      <c r="P9" s="18"/>
      <c r="Q9" s="19"/>
      <c r="R9" s="18"/>
      <c r="S9" s="19"/>
      <c r="T9" s="18"/>
      <c r="U9" s="19"/>
      <c r="V9" s="131"/>
      <c r="W9" s="131"/>
      <c r="X9" s="131"/>
      <c r="Y9" s="131"/>
      <c r="Z9" s="131"/>
      <c r="AA9" s="131"/>
      <c r="AB9" s="131"/>
      <c r="AC9" s="131"/>
      <c r="AD9" s="131"/>
    </row>
    <row r="10" spans="1:30" ht="20.100000000000001" customHeight="1">
      <c r="A10" s="126"/>
      <c r="B10" s="126"/>
      <c r="C10" s="131"/>
      <c r="D10" s="126" t="s">
        <v>2410</v>
      </c>
      <c r="E10" s="131"/>
      <c r="F10" s="355"/>
      <c r="G10" s="314"/>
      <c r="H10" s="18"/>
      <c r="I10" s="19"/>
      <c r="J10" s="18"/>
      <c r="K10" s="19"/>
      <c r="L10" s="18"/>
      <c r="M10" s="19"/>
      <c r="N10" s="18"/>
      <c r="O10" s="19"/>
      <c r="P10" s="18">
        <v>3</v>
      </c>
      <c r="Q10" s="19">
        <v>1</v>
      </c>
      <c r="R10" s="18">
        <v>1</v>
      </c>
      <c r="S10" s="19">
        <v>0.3</v>
      </c>
      <c r="T10" s="18"/>
      <c r="U10" s="19"/>
      <c r="V10" s="131"/>
      <c r="W10" s="131"/>
      <c r="X10" s="131"/>
      <c r="Y10" s="131"/>
      <c r="Z10" s="131"/>
      <c r="AA10" s="131"/>
      <c r="AB10" s="131"/>
      <c r="AC10" s="131"/>
      <c r="AD10" s="131"/>
    </row>
    <row r="11" spans="1:30" s="132" customFormat="1" ht="20.100000000000001" customHeight="1">
      <c r="A11" s="125" t="s">
        <v>5521</v>
      </c>
      <c r="B11" s="125" t="s">
        <v>221</v>
      </c>
      <c r="C11" s="134" t="s">
        <v>5522</v>
      </c>
      <c r="D11" s="125"/>
      <c r="E11" s="134"/>
      <c r="F11" s="354">
        <v>134</v>
      </c>
      <c r="G11" s="12">
        <v>100</v>
      </c>
      <c r="H11" s="11">
        <v>125</v>
      </c>
      <c r="I11" s="12">
        <v>100</v>
      </c>
      <c r="J11" s="11">
        <v>129</v>
      </c>
      <c r="K11" s="12">
        <v>100</v>
      </c>
      <c r="L11" s="11">
        <v>181</v>
      </c>
      <c r="M11" s="12">
        <v>100</v>
      </c>
      <c r="N11" s="11">
        <v>196</v>
      </c>
      <c r="O11" s="57">
        <v>100</v>
      </c>
      <c r="P11" s="11">
        <v>246</v>
      </c>
      <c r="Q11" s="57">
        <v>100</v>
      </c>
      <c r="R11" s="11">
        <v>237</v>
      </c>
      <c r="S11" s="57">
        <v>100</v>
      </c>
      <c r="T11" s="11">
        <v>982</v>
      </c>
      <c r="U11" s="57">
        <v>100</v>
      </c>
      <c r="V11" s="134" t="s">
        <v>28</v>
      </c>
      <c r="W11" s="134" t="s">
        <v>28</v>
      </c>
      <c r="X11" s="134" t="s">
        <v>28</v>
      </c>
      <c r="Y11" s="134" t="s">
        <v>28</v>
      </c>
      <c r="Z11" s="134" t="s">
        <v>28</v>
      </c>
      <c r="AA11" s="134" t="s">
        <v>28</v>
      </c>
      <c r="AB11" s="134" t="s">
        <v>28</v>
      </c>
      <c r="AC11" s="134" t="s">
        <v>28</v>
      </c>
      <c r="AD11" s="134"/>
    </row>
    <row r="12" spans="1:30" s="132" customFormat="1" ht="20.100000000000001" customHeight="1">
      <c r="A12" s="125" t="s">
        <v>6953</v>
      </c>
      <c r="B12" s="125" t="s">
        <v>2470</v>
      </c>
      <c r="C12" s="134" t="s">
        <v>5523</v>
      </c>
      <c r="D12" s="125"/>
      <c r="E12" s="134"/>
      <c r="F12" s="354"/>
      <c r="G12" s="12"/>
      <c r="H12" s="11"/>
      <c r="I12" s="12"/>
      <c r="J12" s="11"/>
      <c r="K12" s="12"/>
      <c r="L12" s="11"/>
      <c r="M12" s="12"/>
      <c r="N12" s="11"/>
      <c r="O12" s="57"/>
      <c r="P12" s="11"/>
      <c r="Q12" s="57"/>
      <c r="R12" s="11">
        <v>61</v>
      </c>
      <c r="S12" s="57">
        <v>100</v>
      </c>
      <c r="T12" s="11">
        <v>230</v>
      </c>
      <c r="U12" s="57">
        <v>100</v>
      </c>
      <c r="V12" s="134"/>
      <c r="W12" s="134"/>
      <c r="X12" s="134"/>
      <c r="Y12" s="134"/>
      <c r="Z12" s="134"/>
      <c r="AA12" s="134"/>
      <c r="AB12" s="134" t="s">
        <v>28</v>
      </c>
      <c r="AC12" s="134" t="s">
        <v>28</v>
      </c>
      <c r="AD12" s="134"/>
    </row>
    <row r="13" spans="1:30" s="132" customFormat="1" ht="20.100000000000001" customHeight="1">
      <c r="A13" s="125" t="s">
        <v>5524</v>
      </c>
      <c r="B13" s="125" t="s">
        <v>222</v>
      </c>
      <c r="C13" s="134" t="s">
        <v>218</v>
      </c>
      <c r="D13" s="125"/>
      <c r="E13" s="134"/>
      <c r="F13" s="354">
        <v>170</v>
      </c>
      <c r="G13" s="12">
        <v>100</v>
      </c>
      <c r="H13" s="11">
        <v>162</v>
      </c>
      <c r="I13" s="12">
        <v>100</v>
      </c>
      <c r="J13" s="11">
        <v>169</v>
      </c>
      <c r="K13" s="12">
        <v>100</v>
      </c>
      <c r="L13" s="11">
        <v>234</v>
      </c>
      <c r="M13" s="12">
        <v>100</v>
      </c>
      <c r="N13" s="11">
        <v>228</v>
      </c>
      <c r="O13" s="57">
        <v>100</v>
      </c>
      <c r="P13" s="11">
        <v>301</v>
      </c>
      <c r="Q13" s="57">
        <v>100</v>
      </c>
      <c r="R13" s="56">
        <v>299</v>
      </c>
      <c r="S13" s="57">
        <v>100</v>
      </c>
      <c r="T13" s="11">
        <v>1212</v>
      </c>
      <c r="U13" s="57">
        <v>100</v>
      </c>
      <c r="V13" s="134" t="s">
        <v>28</v>
      </c>
      <c r="W13" s="134" t="s">
        <v>28</v>
      </c>
      <c r="X13" s="134" t="s">
        <v>28</v>
      </c>
      <c r="Y13" s="134" t="s">
        <v>28</v>
      </c>
      <c r="Z13" s="134" t="s">
        <v>28</v>
      </c>
      <c r="AA13" s="134" t="s">
        <v>28</v>
      </c>
      <c r="AB13" s="134" t="s">
        <v>28</v>
      </c>
      <c r="AC13" s="134" t="s">
        <v>28</v>
      </c>
      <c r="AD13" s="134"/>
    </row>
    <row r="14" spans="1:30" ht="20.100000000000001" customHeight="1">
      <c r="A14" s="125" t="s">
        <v>9724</v>
      </c>
      <c r="B14" s="125" t="s">
        <v>223</v>
      </c>
      <c r="C14" s="134" t="s">
        <v>218</v>
      </c>
      <c r="D14" s="125" t="s">
        <v>1916</v>
      </c>
      <c r="E14" s="134" t="s">
        <v>244</v>
      </c>
      <c r="F14" s="354">
        <v>40</v>
      </c>
      <c r="G14" s="12">
        <v>23.52941176470588</v>
      </c>
      <c r="H14" s="11">
        <v>27</v>
      </c>
      <c r="I14" s="12">
        <v>16.666666666666668</v>
      </c>
      <c r="J14" s="11">
        <v>26</v>
      </c>
      <c r="K14" s="12">
        <v>15.384615384615385</v>
      </c>
      <c r="L14" s="11">
        <v>40</v>
      </c>
      <c r="M14" s="12">
        <v>17.094017094017094</v>
      </c>
      <c r="N14" s="56">
        <v>45</v>
      </c>
      <c r="O14" s="57">
        <v>19.736842105263158</v>
      </c>
      <c r="P14" s="56">
        <v>52</v>
      </c>
      <c r="Q14" s="57">
        <v>17.100000000000001</v>
      </c>
      <c r="R14" s="56">
        <v>64</v>
      </c>
      <c r="S14" s="57">
        <v>21.4</v>
      </c>
      <c r="T14" s="56">
        <v>230</v>
      </c>
      <c r="U14" s="57">
        <v>19</v>
      </c>
      <c r="V14" s="134" t="s">
        <v>28</v>
      </c>
      <c r="W14" s="134" t="s">
        <v>28</v>
      </c>
      <c r="X14" s="134" t="s">
        <v>28</v>
      </c>
      <c r="Y14" s="134" t="s">
        <v>28</v>
      </c>
      <c r="Z14" s="134" t="s">
        <v>28</v>
      </c>
      <c r="AA14" s="134" t="s">
        <v>28</v>
      </c>
      <c r="AB14" s="134" t="s">
        <v>28</v>
      </c>
      <c r="AC14" s="134" t="s">
        <v>28</v>
      </c>
      <c r="AD14" s="134"/>
    </row>
    <row r="15" spans="1:30" ht="20.100000000000001" customHeight="1">
      <c r="A15" s="126"/>
      <c r="B15" s="126"/>
      <c r="C15" s="131"/>
      <c r="D15" s="126" t="s">
        <v>1917</v>
      </c>
      <c r="E15" s="131"/>
      <c r="F15" s="355">
        <v>8</v>
      </c>
      <c r="G15" s="314">
        <v>4.7058823529411766</v>
      </c>
      <c r="H15" s="18">
        <v>15</v>
      </c>
      <c r="I15" s="19">
        <v>9.2592592592592595</v>
      </c>
      <c r="J15" s="18">
        <v>13</v>
      </c>
      <c r="K15" s="19">
        <v>7.6923076923076925</v>
      </c>
      <c r="L15" s="18">
        <v>9</v>
      </c>
      <c r="M15" s="19">
        <v>3.8461538461538463</v>
      </c>
      <c r="N15" s="58">
        <v>11</v>
      </c>
      <c r="O15" s="59">
        <v>4.8245614035087714</v>
      </c>
      <c r="P15" s="58">
        <v>17</v>
      </c>
      <c r="Q15" s="59">
        <v>5.6</v>
      </c>
      <c r="R15" s="58">
        <v>10</v>
      </c>
      <c r="S15" s="59">
        <v>3.3</v>
      </c>
      <c r="T15" s="58">
        <v>71</v>
      </c>
      <c r="U15" s="59">
        <v>5.9</v>
      </c>
      <c r="V15" s="131"/>
      <c r="W15" s="131"/>
      <c r="X15" s="131"/>
      <c r="Y15" s="131"/>
      <c r="Z15" s="131"/>
      <c r="AA15" s="131"/>
      <c r="AB15" s="131"/>
      <c r="AC15" s="131"/>
      <c r="AD15" s="131"/>
    </row>
    <row r="16" spans="1:30" ht="20.100000000000001" customHeight="1">
      <c r="A16" s="126"/>
      <c r="B16" s="126"/>
      <c r="C16" s="131"/>
      <c r="D16" s="126" t="s">
        <v>1918</v>
      </c>
      <c r="E16" s="131"/>
      <c r="F16" s="355">
        <v>7</v>
      </c>
      <c r="G16" s="314">
        <v>4.117647058823529</v>
      </c>
      <c r="H16" s="18">
        <v>11</v>
      </c>
      <c r="I16" s="19">
        <v>6.7901234567901234</v>
      </c>
      <c r="J16" s="18">
        <v>11</v>
      </c>
      <c r="K16" s="19">
        <v>6.5088757396449708</v>
      </c>
      <c r="L16" s="18">
        <v>12</v>
      </c>
      <c r="M16" s="19">
        <v>5.1282051282051286</v>
      </c>
      <c r="N16" s="58">
        <v>12</v>
      </c>
      <c r="O16" s="59">
        <v>5.2631578947368416</v>
      </c>
      <c r="P16" s="58">
        <v>16</v>
      </c>
      <c r="Q16" s="59">
        <v>5.3</v>
      </c>
      <c r="R16" s="58">
        <v>13</v>
      </c>
      <c r="S16" s="59">
        <v>4.3</v>
      </c>
      <c r="T16" s="58">
        <v>75</v>
      </c>
      <c r="U16" s="59">
        <v>6.2</v>
      </c>
      <c r="V16" s="131"/>
      <c r="W16" s="131"/>
      <c r="X16" s="131"/>
      <c r="Y16" s="131"/>
      <c r="Z16" s="131"/>
      <c r="AA16" s="131"/>
      <c r="AB16" s="131"/>
      <c r="AC16" s="131"/>
      <c r="AD16" s="131"/>
    </row>
    <row r="17" spans="1:30" ht="20.100000000000001" customHeight="1">
      <c r="A17" s="126"/>
      <c r="B17" s="126"/>
      <c r="C17" s="131"/>
      <c r="D17" s="126" t="s">
        <v>1919</v>
      </c>
      <c r="E17" s="131"/>
      <c r="F17" s="355">
        <v>9</v>
      </c>
      <c r="G17" s="314">
        <v>5.2941176470588234</v>
      </c>
      <c r="H17" s="18">
        <v>4</v>
      </c>
      <c r="I17" s="19">
        <v>2.4691358024691357</v>
      </c>
      <c r="J17" s="18">
        <v>7</v>
      </c>
      <c r="K17" s="19">
        <v>4.1420118343195274</v>
      </c>
      <c r="L17" s="18">
        <v>6</v>
      </c>
      <c r="M17" s="19">
        <v>2.5641025641025643</v>
      </c>
      <c r="N17" s="58">
        <v>13</v>
      </c>
      <c r="O17" s="59">
        <v>5.7017543859649118</v>
      </c>
      <c r="P17" s="58">
        <v>10</v>
      </c>
      <c r="Q17" s="59">
        <v>3.3</v>
      </c>
      <c r="R17" s="58">
        <v>16</v>
      </c>
      <c r="S17" s="59">
        <v>5.4</v>
      </c>
      <c r="T17" s="58">
        <v>64</v>
      </c>
      <c r="U17" s="59">
        <v>5.3</v>
      </c>
      <c r="V17" s="131"/>
      <c r="W17" s="131"/>
      <c r="X17" s="131"/>
      <c r="Y17" s="131"/>
      <c r="Z17" s="131"/>
      <c r="AA17" s="131"/>
      <c r="AB17" s="131"/>
      <c r="AC17" s="131"/>
      <c r="AD17" s="131"/>
    </row>
    <row r="18" spans="1:30" ht="20.100000000000001" customHeight="1">
      <c r="A18" s="126"/>
      <c r="B18" s="126"/>
      <c r="C18" s="131"/>
      <c r="D18" s="126" t="s">
        <v>1920</v>
      </c>
      <c r="E18" s="131"/>
      <c r="F18" s="355">
        <v>2</v>
      </c>
      <c r="G18" s="314">
        <v>1.1764705882352942</v>
      </c>
      <c r="H18" s="18">
        <v>3</v>
      </c>
      <c r="I18" s="19">
        <v>1.8518518518518519</v>
      </c>
      <c r="J18" s="18">
        <v>4</v>
      </c>
      <c r="K18" s="19">
        <v>2.3668639053254439</v>
      </c>
      <c r="L18" s="18">
        <v>4</v>
      </c>
      <c r="M18" s="19">
        <v>1.7094017094017093</v>
      </c>
      <c r="N18" s="58">
        <v>3</v>
      </c>
      <c r="O18" s="59">
        <v>1.3157894736842104</v>
      </c>
      <c r="P18" s="58">
        <v>7</v>
      </c>
      <c r="Q18" s="59">
        <v>2.2999999999999998</v>
      </c>
      <c r="R18" s="58">
        <v>9</v>
      </c>
      <c r="S18" s="59">
        <v>3</v>
      </c>
      <c r="T18" s="58">
        <v>29</v>
      </c>
      <c r="U18" s="59">
        <v>2.4</v>
      </c>
      <c r="V18" s="131"/>
      <c r="W18" s="131"/>
      <c r="X18" s="131"/>
      <c r="Y18" s="131"/>
      <c r="Z18" s="131"/>
      <c r="AA18" s="131"/>
      <c r="AB18" s="131"/>
      <c r="AC18" s="131"/>
      <c r="AD18" s="131"/>
    </row>
    <row r="19" spans="1:30" ht="20.100000000000001" customHeight="1">
      <c r="A19" s="126"/>
      <c r="B19" s="126"/>
      <c r="C19" s="131"/>
      <c r="D19" s="126" t="s">
        <v>1921</v>
      </c>
      <c r="E19" s="131"/>
      <c r="F19" s="355">
        <v>4</v>
      </c>
      <c r="G19" s="314">
        <v>2.3529411764705883</v>
      </c>
      <c r="H19" s="18">
        <v>4</v>
      </c>
      <c r="I19" s="19">
        <v>2.4691358024691357</v>
      </c>
      <c r="J19" s="18">
        <v>3</v>
      </c>
      <c r="K19" s="19">
        <v>1.7751479289940828</v>
      </c>
      <c r="L19" s="18">
        <v>7</v>
      </c>
      <c r="M19" s="19">
        <v>2.9914529914529915</v>
      </c>
      <c r="N19" s="58">
        <v>4</v>
      </c>
      <c r="O19" s="59">
        <v>1.7543859649122806</v>
      </c>
      <c r="P19" s="58">
        <v>9</v>
      </c>
      <c r="Q19" s="59">
        <v>3</v>
      </c>
      <c r="R19" s="58">
        <v>8</v>
      </c>
      <c r="S19" s="59">
        <v>2.7</v>
      </c>
      <c r="T19" s="58">
        <v>26</v>
      </c>
      <c r="U19" s="59">
        <v>2.1</v>
      </c>
      <c r="V19" s="131"/>
      <c r="W19" s="131"/>
      <c r="X19" s="131"/>
      <c r="Y19" s="131"/>
      <c r="Z19" s="131"/>
      <c r="AA19" s="131"/>
      <c r="AB19" s="131"/>
      <c r="AC19" s="131"/>
      <c r="AD19" s="131"/>
    </row>
    <row r="20" spans="1:30" ht="20.100000000000001" customHeight="1">
      <c r="A20" s="126"/>
      <c r="B20" s="126"/>
      <c r="C20" s="131"/>
      <c r="D20" s="126" t="s">
        <v>1922</v>
      </c>
      <c r="E20" s="131"/>
      <c r="F20" s="355">
        <v>4</v>
      </c>
      <c r="G20" s="314">
        <v>2.3529411764705883</v>
      </c>
      <c r="H20" s="18">
        <v>2</v>
      </c>
      <c r="I20" s="19">
        <v>1.2345679012345678</v>
      </c>
      <c r="J20" s="18">
        <v>6</v>
      </c>
      <c r="K20" s="19">
        <v>3.5502958579881656</v>
      </c>
      <c r="L20" s="18">
        <v>6</v>
      </c>
      <c r="M20" s="19">
        <v>2.5641025641025643</v>
      </c>
      <c r="N20" s="58">
        <v>5</v>
      </c>
      <c r="O20" s="59">
        <v>2.1929824561403506</v>
      </c>
      <c r="P20" s="58">
        <v>6</v>
      </c>
      <c r="Q20" s="59">
        <v>2</v>
      </c>
      <c r="R20" s="58">
        <v>6</v>
      </c>
      <c r="S20" s="59">
        <v>2</v>
      </c>
      <c r="T20" s="58">
        <v>22</v>
      </c>
      <c r="U20" s="59">
        <v>1.8</v>
      </c>
      <c r="V20" s="131"/>
      <c r="W20" s="131"/>
      <c r="X20" s="131"/>
      <c r="Y20" s="131"/>
      <c r="Z20" s="131"/>
      <c r="AA20" s="131"/>
      <c r="AB20" s="131"/>
      <c r="AC20" s="131"/>
      <c r="AD20" s="131"/>
    </row>
    <row r="21" spans="1:30" ht="20.100000000000001" customHeight="1">
      <c r="A21" s="126"/>
      <c r="B21" s="126"/>
      <c r="C21" s="131"/>
      <c r="D21" s="126" t="s">
        <v>1923</v>
      </c>
      <c r="E21" s="131"/>
      <c r="F21" s="355">
        <v>35</v>
      </c>
      <c r="G21" s="314">
        <v>20.588235294117645</v>
      </c>
      <c r="H21" s="18">
        <v>32</v>
      </c>
      <c r="I21" s="19">
        <v>19.753086419753085</v>
      </c>
      <c r="J21" s="18">
        <v>36</v>
      </c>
      <c r="K21" s="19">
        <v>21.301775147928996</v>
      </c>
      <c r="L21" s="18">
        <v>54</v>
      </c>
      <c r="M21" s="19">
        <v>23.076923076923077</v>
      </c>
      <c r="N21" s="58">
        <v>52</v>
      </c>
      <c r="O21" s="59">
        <v>22.807017543859647</v>
      </c>
      <c r="P21" s="58">
        <v>56</v>
      </c>
      <c r="Q21" s="59">
        <v>18.399999999999999</v>
      </c>
      <c r="R21" s="58">
        <v>60</v>
      </c>
      <c r="S21" s="59">
        <v>20.100000000000001</v>
      </c>
      <c r="T21" s="58">
        <v>225</v>
      </c>
      <c r="U21" s="59">
        <v>18.600000000000001</v>
      </c>
      <c r="V21" s="131"/>
      <c r="W21" s="131"/>
      <c r="X21" s="131"/>
      <c r="Y21" s="131"/>
      <c r="Z21" s="131"/>
      <c r="AA21" s="131"/>
      <c r="AB21" s="131"/>
      <c r="AC21" s="131"/>
      <c r="AD21" s="131"/>
    </row>
    <row r="22" spans="1:30" ht="20.100000000000001" customHeight="1">
      <c r="A22" s="126"/>
      <c r="B22" s="126"/>
      <c r="C22" s="131"/>
      <c r="D22" s="126" t="s">
        <v>1924</v>
      </c>
      <c r="E22" s="131"/>
      <c r="F22" s="355">
        <v>16</v>
      </c>
      <c r="G22" s="314">
        <v>9.4117647058823533</v>
      </c>
      <c r="H22" s="18">
        <v>9</v>
      </c>
      <c r="I22" s="19">
        <v>5.5555555555555554</v>
      </c>
      <c r="J22" s="18">
        <v>12</v>
      </c>
      <c r="K22" s="19">
        <v>7.1005917159763312</v>
      </c>
      <c r="L22" s="18">
        <v>11</v>
      </c>
      <c r="M22" s="19">
        <v>4.700854700854701</v>
      </c>
      <c r="N22" s="58">
        <v>5</v>
      </c>
      <c r="O22" s="59">
        <v>2.1929824561403506</v>
      </c>
      <c r="P22" s="58">
        <v>12</v>
      </c>
      <c r="Q22" s="59">
        <v>3.9</v>
      </c>
      <c r="R22" s="58">
        <v>14</v>
      </c>
      <c r="S22" s="59">
        <v>4.7</v>
      </c>
      <c r="T22" s="58">
        <v>60</v>
      </c>
      <c r="U22" s="59">
        <v>5</v>
      </c>
      <c r="V22" s="131"/>
      <c r="W22" s="131"/>
      <c r="X22" s="131"/>
      <c r="Y22" s="131"/>
      <c r="Z22" s="131"/>
      <c r="AA22" s="131"/>
      <c r="AB22" s="131"/>
      <c r="AC22" s="131"/>
      <c r="AD22" s="131"/>
    </row>
    <row r="23" spans="1:30" ht="20.100000000000001" customHeight="1">
      <c r="A23" s="126"/>
      <c r="B23" s="126"/>
      <c r="C23" s="131"/>
      <c r="D23" s="126" t="s">
        <v>1520</v>
      </c>
      <c r="E23" s="131"/>
      <c r="F23" s="355">
        <v>4</v>
      </c>
      <c r="G23" s="314">
        <v>2.3529411764705883</v>
      </c>
      <c r="H23" s="18">
        <v>10</v>
      </c>
      <c r="I23" s="19">
        <v>6.1728395061728394</v>
      </c>
      <c r="J23" s="18">
        <v>6</v>
      </c>
      <c r="K23" s="19">
        <v>3.5502958579881656</v>
      </c>
      <c r="L23" s="18">
        <v>11</v>
      </c>
      <c r="M23" s="19">
        <v>4.700854700854701</v>
      </c>
      <c r="N23" s="58">
        <v>10</v>
      </c>
      <c r="O23" s="59">
        <v>4.3859649122807012</v>
      </c>
      <c r="P23" s="58">
        <v>15</v>
      </c>
      <c r="Q23" s="59">
        <v>4.9000000000000004</v>
      </c>
      <c r="R23" s="58">
        <v>11</v>
      </c>
      <c r="S23" s="59">
        <v>3.7</v>
      </c>
      <c r="T23" s="58">
        <v>44</v>
      </c>
      <c r="U23" s="59">
        <v>3.6</v>
      </c>
      <c r="V23" s="131"/>
      <c r="W23" s="131"/>
      <c r="X23" s="131"/>
      <c r="Y23" s="131"/>
      <c r="Z23" s="131"/>
      <c r="AA23" s="131"/>
      <c r="AB23" s="131"/>
      <c r="AC23" s="131"/>
      <c r="AD23" s="131"/>
    </row>
    <row r="24" spans="1:30" ht="20.100000000000001" customHeight="1">
      <c r="A24" s="126"/>
      <c r="B24" s="126"/>
      <c r="C24" s="131"/>
      <c r="D24" s="126" t="s">
        <v>1521</v>
      </c>
      <c r="E24" s="131"/>
      <c r="F24" s="355">
        <v>4</v>
      </c>
      <c r="G24" s="314">
        <v>2.3529411764705883</v>
      </c>
      <c r="H24" s="18">
        <v>10</v>
      </c>
      <c r="I24" s="19">
        <v>6.1728395061728394</v>
      </c>
      <c r="J24" s="18">
        <v>5</v>
      </c>
      <c r="K24" s="19">
        <v>2.9585798816568047</v>
      </c>
      <c r="L24" s="18">
        <v>12</v>
      </c>
      <c r="M24" s="19">
        <v>5.1282051282051286</v>
      </c>
      <c r="N24" s="58">
        <v>18</v>
      </c>
      <c r="O24" s="59">
        <v>7.8947368421052628</v>
      </c>
      <c r="P24" s="58">
        <v>15</v>
      </c>
      <c r="Q24" s="59">
        <v>4.9000000000000004</v>
      </c>
      <c r="R24" s="58">
        <v>12</v>
      </c>
      <c r="S24" s="59">
        <v>4</v>
      </c>
      <c r="T24" s="58">
        <v>59</v>
      </c>
      <c r="U24" s="59">
        <v>4.9000000000000004</v>
      </c>
      <c r="V24" s="131"/>
      <c r="W24" s="131"/>
      <c r="X24" s="131"/>
      <c r="Y24" s="131"/>
      <c r="Z24" s="131"/>
      <c r="AA24" s="131"/>
      <c r="AB24" s="131"/>
      <c r="AC24" s="131"/>
      <c r="AD24" s="131"/>
    </row>
    <row r="25" spans="1:30" ht="20.100000000000001" customHeight="1">
      <c r="A25" s="126"/>
      <c r="B25" s="126"/>
      <c r="C25" s="131"/>
      <c r="D25" s="126" t="s">
        <v>1522</v>
      </c>
      <c r="E25" s="131"/>
      <c r="F25" s="355">
        <v>6</v>
      </c>
      <c r="G25" s="314">
        <v>3.5294117647058822</v>
      </c>
      <c r="H25" s="18">
        <v>9</v>
      </c>
      <c r="I25" s="19">
        <v>5.5555555555555554</v>
      </c>
      <c r="J25" s="18">
        <v>7</v>
      </c>
      <c r="K25" s="19">
        <v>4.1420118343195274</v>
      </c>
      <c r="L25" s="18">
        <v>5</v>
      </c>
      <c r="M25" s="19">
        <v>2.1367521367521367</v>
      </c>
      <c r="N25" s="58">
        <v>4</v>
      </c>
      <c r="O25" s="59">
        <v>1.7543859649122806</v>
      </c>
      <c r="P25" s="58">
        <v>14</v>
      </c>
      <c r="Q25" s="59">
        <v>4.5999999999999996</v>
      </c>
      <c r="R25" s="58">
        <v>20</v>
      </c>
      <c r="S25" s="59">
        <v>6.7</v>
      </c>
      <c r="T25" s="58">
        <v>56</v>
      </c>
      <c r="U25" s="59">
        <v>4.5999999999999996</v>
      </c>
      <c r="V25" s="131"/>
      <c r="W25" s="131"/>
      <c r="X25" s="131"/>
      <c r="Y25" s="131"/>
      <c r="Z25" s="131"/>
      <c r="AA25" s="131"/>
      <c r="AB25" s="131"/>
      <c r="AC25" s="131"/>
      <c r="AD25" s="131"/>
    </row>
    <row r="26" spans="1:30" ht="20.100000000000001" customHeight="1">
      <c r="A26" s="126"/>
      <c r="B26" s="126"/>
      <c r="C26" s="131"/>
      <c r="D26" s="126" t="s">
        <v>1523</v>
      </c>
      <c r="E26" s="131"/>
      <c r="F26" s="355">
        <v>17</v>
      </c>
      <c r="G26" s="314">
        <v>10</v>
      </c>
      <c r="H26" s="18">
        <v>7</v>
      </c>
      <c r="I26" s="19">
        <v>4.3209876543209873</v>
      </c>
      <c r="J26" s="18">
        <v>10</v>
      </c>
      <c r="K26" s="19">
        <v>5.9171597633136095</v>
      </c>
      <c r="L26" s="18">
        <v>20</v>
      </c>
      <c r="M26" s="19">
        <v>8.5470085470085468</v>
      </c>
      <c r="N26" s="58">
        <v>19</v>
      </c>
      <c r="O26" s="59">
        <v>8.3333333333333321</v>
      </c>
      <c r="P26" s="58">
        <v>28</v>
      </c>
      <c r="Q26" s="59">
        <v>9.1999999999999993</v>
      </c>
      <c r="R26" s="58">
        <v>20</v>
      </c>
      <c r="S26" s="59">
        <v>6.7</v>
      </c>
      <c r="T26" s="58">
        <v>79</v>
      </c>
      <c r="U26" s="59">
        <v>6.5</v>
      </c>
      <c r="V26" s="131"/>
      <c r="W26" s="131"/>
      <c r="X26" s="131"/>
      <c r="Y26" s="131"/>
      <c r="Z26" s="131"/>
      <c r="AA26" s="131"/>
      <c r="AB26" s="131"/>
      <c r="AC26" s="131"/>
      <c r="AD26" s="131"/>
    </row>
    <row r="27" spans="1:30" ht="20.100000000000001" customHeight="1">
      <c r="A27" s="126"/>
      <c r="B27" s="126"/>
      <c r="C27" s="131"/>
      <c r="D27" s="126" t="s">
        <v>1524</v>
      </c>
      <c r="E27" s="131"/>
      <c r="F27" s="355">
        <v>2</v>
      </c>
      <c r="G27" s="314">
        <v>1.1764705882352942</v>
      </c>
      <c r="H27" s="18">
        <v>9</v>
      </c>
      <c r="I27" s="19">
        <v>5.5555555555555554</v>
      </c>
      <c r="J27" s="18">
        <v>9</v>
      </c>
      <c r="K27" s="19">
        <v>5.3254437869822491</v>
      </c>
      <c r="L27" s="18">
        <v>14</v>
      </c>
      <c r="M27" s="19">
        <v>5.982905982905983</v>
      </c>
      <c r="N27" s="58">
        <v>7</v>
      </c>
      <c r="O27" s="59">
        <v>3.070175438596491</v>
      </c>
      <c r="P27" s="58">
        <v>22</v>
      </c>
      <c r="Q27" s="59">
        <v>7.2</v>
      </c>
      <c r="R27" s="58">
        <v>10</v>
      </c>
      <c r="S27" s="59">
        <v>3.3</v>
      </c>
      <c r="T27" s="58">
        <v>66</v>
      </c>
      <c r="U27" s="59">
        <v>5.4</v>
      </c>
      <c r="V27" s="131"/>
      <c r="W27" s="131"/>
      <c r="X27" s="131"/>
      <c r="Y27" s="131"/>
      <c r="Z27" s="131"/>
      <c r="AA27" s="131"/>
      <c r="AB27" s="131"/>
      <c r="AC27" s="131"/>
      <c r="AD27" s="131"/>
    </row>
    <row r="28" spans="1:30" ht="20.100000000000001" customHeight="1">
      <c r="A28" s="126"/>
      <c r="B28" s="126"/>
      <c r="C28" s="131"/>
      <c r="D28" s="126" t="s">
        <v>1525</v>
      </c>
      <c r="E28" s="131"/>
      <c r="F28" s="355">
        <v>11</v>
      </c>
      <c r="G28" s="314">
        <v>6.4705882352941186</v>
      </c>
      <c r="H28" s="18">
        <v>10</v>
      </c>
      <c r="I28" s="19">
        <v>6.1728395061728394</v>
      </c>
      <c r="J28" s="18">
        <v>13</v>
      </c>
      <c r="K28" s="19">
        <v>7.6923076923076925</v>
      </c>
      <c r="L28" s="18">
        <v>21</v>
      </c>
      <c r="M28" s="19">
        <v>8.9743589743589745</v>
      </c>
      <c r="N28" s="58">
        <v>19</v>
      </c>
      <c r="O28" s="59">
        <v>8.3333333333333321</v>
      </c>
      <c r="P28" s="58">
        <v>22</v>
      </c>
      <c r="Q28" s="59">
        <v>7.2</v>
      </c>
      <c r="R28" s="58">
        <v>24</v>
      </c>
      <c r="S28" s="59">
        <v>8</v>
      </c>
      <c r="T28" s="58">
        <v>89</v>
      </c>
      <c r="U28" s="59">
        <v>7.3</v>
      </c>
      <c r="V28" s="131"/>
      <c r="W28" s="131"/>
      <c r="X28" s="131"/>
      <c r="Y28" s="131"/>
      <c r="Z28" s="131"/>
      <c r="AA28" s="131"/>
      <c r="AB28" s="131"/>
      <c r="AC28" s="131"/>
      <c r="AD28" s="131"/>
    </row>
    <row r="29" spans="1:30" ht="20.100000000000001" customHeight="1">
      <c r="A29" s="126"/>
      <c r="B29" s="126"/>
      <c r="C29" s="131"/>
      <c r="D29" s="126" t="s">
        <v>7182</v>
      </c>
      <c r="E29" s="131"/>
      <c r="F29" s="355"/>
      <c r="G29" s="314">
        <v>0</v>
      </c>
      <c r="H29" s="18"/>
      <c r="I29" s="19"/>
      <c r="J29" s="18"/>
      <c r="K29" s="19"/>
      <c r="L29" s="18">
        <v>1</v>
      </c>
      <c r="M29" s="19">
        <v>0.42735042735042733</v>
      </c>
      <c r="N29" s="18"/>
      <c r="O29" s="19"/>
      <c r="P29" s="18">
        <v>2</v>
      </c>
      <c r="Q29" s="19">
        <v>0.7</v>
      </c>
      <c r="R29" s="18">
        <v>1</v>
      </c>
      <c r="S29" s="19">
        <v>0.3</v>
      </c>
      <c r="T29" s="58">
        <v>6</v>
      </c>
      <c r="U29" s="59">
        <v>0.5</v>
      </c>
      <c r="V29" s="131"/>
      <c r="W29" s="131"/>
      <c r="X29" s="131"/>
      <c r="Y29" s="131"/>
      <c r="Z29" s="131"/>
      <c r="AA29" s="131"/>
      <c r="AB29" s="131"/>
      <c r="AC29" s="131"/>
      <c r="AD29" s="131"/>
    </row>
    <row r="30" spans="1:30" ht="20.100000000000001" customHeight="1">
      <c r="A30" s="126"/>
      <c r="B30" s="126"/>
      <c r="C30" s="131"/>
      <c r="D30" s="126" t="s">
        <v>7183</v>
      </c>
      <c r="E30" s="131"/>
      <c r="F30" s="355">
        <v>1</v>
      </c>
      <c r="G30" s="314">
        <v>0.58823529411764708</v>
      </c>
      <c r="H30" s="18"/>
      <c r="I30" s="19"/>
      <c r="J30" s="18">
        <v>1</v>
      </c>
      <c r="K30" s="19">
        <v>0.59171597633136097</v>
      </c>
      <c r="L30" s="18">
        <v>1</v>
      </c>
      <c r="M30" s="19">
        <v>0.42735042735042733</v>
      </c>
      <c r="N30" s="18">
        <v>1</v>
      </c>
      <c r="O30" s="19">
        <v>0.43859649122807015</v>
      </c>
      <c r="P30" s="18">
        <v>1</v>
      </c>
      <c r="Q30" s="19">
        <v>0.3</v>
      </c>
      <c r="R30" s="18">
        <v>1</v>
      </c>
      <c r="S30" s="19">
        <v>0.3</v>
      </c>
      <c r="T30" s="18">
        <v>11</v>
      </c>
      <c r="U30" s="19">
        <v>0.9</v>
      </c>
      <c r="V30" s="131"/>
      <c r="W30" s="131"/>
      <c r="X30" s="131"/>
      <c r="Y30" s="131"/>
      <c r="Z30" s="131"/>
      <c r="AA30" s="131"/>
      <c r="AB30" s="131"/>
      <c r="AC30" s="131"/>
      <c r="AD30" s="131"/>
    </row>
    <row r="31" spans="1:30" ht="20.100000000000001" customHeight="1">
      <c r="A31" s="125" t="s">
        <v>9725</v>
      </c>
      <c r="B31" s="125" t="s">
        <v>224</v>
      </c>
      <c r="C31" s="134" t="s">
        <v>218</v>
      </c>
      <c r="D31" s="125" t="s">
        <v>1531</v>
      </c>
      <c r="E31" s="134" t="s">
        <v>7184</v>
      </c>
      <c r="F31" s="354">
        <v>109</v>
      </c>
      <c r="G31" s="12">
        <v>64.117647058823536</v>
      </c>
      <c r="H31" s="11">
        <v>90</v>
      </c>
      <c r="I31" s="12">
        <v>55.555555555555557</v>
      </c>
      <c r="J31" s="11">
        <v>108</v>
      </c>
      <c r="K31" s="12">
        <v>63.905325443786985</v>
      </c>
      <c r="L31" s="11">
        <v>145</v>
      </c>
      <c r="M31" s="12">
        <v>61.965811965811966</v>
      </c>
      <c r="N31" s="56">
        <v>138</v>
      </c>
      <c r="O31" s="57">
        <v>60.526315789473685</v>
      </c>
      <c r="P31" s="56">
        <v>192</v>
      </c>
      <c r="Q31" s="57">
        <v>63.2</v>
      </c>
      <c r="R31" s="56">
        <v>173</v>
      </c>
      <c r="S31" s="57">
        <v>57.859531772575252</v>
      </c>
      <c r="T31" s="56">
        <v>834</v>
      </c>
      <c r="U31" s="57">
        <v>68.811881188118818</v>
      </c>
      <c r="V31" s="134" t="s">
        <v>28</v>
      </c>
      <c r="W31" s="134" t="s">
        <v>7185</v>
      </c>
      <c r="X31" s="134" t="s">
        <v>28</v>
      </c>
      <c r="Y31" s="134" t="s">
        <v>7185</v>
      </c>
      <c r="Z31" s="134" t="s">
        <v>7185</v>
      </c>
      <c r="AA31" s="134" t="s">
        <v>7185</v>
      </c>
      <c r="AB31" s="134" t="s">
        <v>7185</v>
      </c>
      <c r="AC31" s="134" t="s">
        <v>7185</v>
      </c>
      <c r="AD31" s="134"/>
    </row>
    <row r="32" spans="1:30" ht="20.100000000000001" customHeight="1">
      <c r="A32" s="126"/>
      <c r="B32" s="126"/>
      <c r="C32" s="131"/>
      <c r="D32" s="126" t="s">
        <v>1532</v>
      </c>
      <c r="E32" s="131"/>
      <c r="F32" s="355">
        <v>11</v>
      </c>
      <c r="G32" s="314">
        <v>6.4705882352941178</v>
      </c>
      <c r="H32" s="18">
        <v>16</v>
      </c>
      <c r="I32" s="19">
        <v>9.8765432098765427</v>
      </c>
      <c r="J32" s="18">
        <v>15</v>
      </c>
      <c r="K32" s="19">
        <v>8.8757396449704142</v>
      </c>
      <c r="L32" s="18">
        <v>21</v>
      </c>
      <c r="M32" s="19">
        <v>8.9743589743589745</v>
      </c>
      <c r="N32" s="58">
        <v>17</v>
      </c>
      <c r="O32" s="59">
        <v>7.4561403508771926</v>
      </c>
      <c r="P32" s="58">
        <v>21</v>
      </c>
      <c r="Q32" s="59">
        <v>6.9</v>
      </c>
      <c r="R32" s="58">
        <v>17</v>
      </c>
      <c r="S32" s="59">
        <v>5.7</v>
      </c>
      <c r="T32" s="58">
        <v>60</v>
      </c>
      <c r="U32" s="59">
        <v>4.9504950495049505</v>
      </c>
      <c r="V32" s="131"/>
      <c r="W32" s="131"/>
      <c r="X32" s="131"/>
      <c r="Y32" s="131"/>
      <c r="Z32" s="131"/>
      <c r="AA32" s="131"/>
      <c r="AB32" s="131"/>
      <c r="AC32" s="131"/>
      <c r="AD32" s="131"/>
    </row>
    <row r="33" spans="1:30" ht="20.100000000000001" customHeight="1">
      <c r="A33" s="126"/>
      <c r="B33" s="126"/>
      <c r="C33" s="131"/>
      <c r="D33" s="126" t="s">
        <v>1533</v>
      </c>
      <c r="E33" s="131"/>
      <c r="F33" s="355">
        <v>4</v>
      </c>
      <c r="G33" s="314">
        <v>2.3529411764705883</v>
      </c>
      <c r="H33" s="18">
        <v>6</v>
      </c>
      <c r="I33" s="19">
        <v>3.7037037037037037</v>
      </c>
      <c r="J33" s="18">
        <v>2</v>
      </c>
      <c r="K33" s="19">
        <v>1.1834319526627219</v>
      </c>
      <c r="L33" s="18">
        <v>5</v>
      </c>
      <c r="M33" s="19">
        <v>2.1367521367521367</v>
      </c>
      <c r="N33" s="58">
        <v>8</v>
      </c>
      <c r="O33" s="59">
        <v>3.5087719298245612</v>
      </c>
      <c r="P33" s="58">
        <v>6</v>
      </c>
      <c r="Q33" s="59">
        <v>2</v>
      </c>
      <c r="R33" s="58">
        <v>8</v>
      </c>
      <c r="S33" s="59">
        <v>2.7</v>
      </c>
      <c r="T33" s="58">
        <v>31</v>
      </c>
      <c r="U33" s="59">
        <v>2.557755775577558</v>
      </c>
      <c r="V33" s="131"/>
      <c r="W33" s="131"/>
      <c r="X33" s="131"/>
      <c r="Y33" s="131"/>
      <c r="Z33" s="131"/>
      <c r="AA33" s="131"/>
      <c r="AB33" s="131"/>
      <c r="AC33" s="131"/>
      <c r="AD33" s="131"/>
    </row>
    <row r="34" spans="1:30" ht="20.100000000000001" customHeight="1">
      <c r="A34" s="126"/>
      <c r="B34" s="126"/>
      <c r="C34" s="131"/>
      <c r="D34" s="126" t="s">
        <v>7186</v>
      </c>
      <c r="E34" s="131"/>
      <c r="F34" s="355">
        <v>9</v>
      </c>
      <c r="G34" s="314">
        <v>5.2941176470588234</v>
      </c>
      <c r="H34" s="18">
        <v>14</v>
      </c>
      <c r="I34" s="19">
        <v>8.6419753086419746</v>
      </c>
      <c r="J34" s="18">
        <v>8</v>
      </c>
      <c r="K34" s="19">
        <v>4.7337278106508878</v>
      </c>
      <c r="L34" s="18">
        <v>18</v>
      </c>
      <c r="M34" s="19">
        <v>7.6923076923076925</v>
      </c>
      <c r="N34" s="58">
        <v>15</v>
      </c>
      <c r="O34" s="59">
        <v>6.5789473684210522</v>
      </c>
      <c r="P34" s="58">
        <v>6</v>
      </c>
      <c r="Q34" s="59">
        <v>2</v>
      </c>
      <c r="R34" s="58">
        <v>8</v>
      </c>
      <c r="S34" s="59">
        <v>2.6755852842809364</v>
      </c>
      <c r="T34" s="58">
        <v>22</v>
      </c>
      <c r="U34" s="59">
        <v>1.8151815181518152</v>
      </c>
      <c r="V34" s="131"/>
      <c r="W34" s="131"/>
      <c r="X34" s="131"/>
      <c r="Y34" s="131"/>
      <c r="Z34" s="131"/>
      <c r="AA34" s="131"/>
      <c r="AB34" s="131"/>
      <c r="AC34" s="131"/>
      <c r="AD34" s="131"/>
    </row>
    <row r="35" spans="1:30" ht="20.100000000000001" customHeight="1">
      <c r="A35" s="126"/>
      <c r="B35" s="126"/>
      <c r="C35" s="131"/>
      <c r="D35" s="126" t="s">
        <v>1534</v>
      </c>
      <c r="E35" s="131"/>
      <c r="F35" s="355"/>
      <c r="G35" s="314"/>
      <c r="H35" s="18">
        <v>2</v>
      </c>
      <c r="I35" s="19">
        <v>1.2345679012345678</v>
      </c>
      <c r="J35" s="18"/>
      <c r="K35" s="19"/>
      <c r="L35" s="18"/>
      <c r="M35" s="19"/>
      <c r="N35" s="58">
        <v>1</v>
      </c>
      <c r="O35" s="59">
        <v>0.43859649122807015</v>
      </c>
      <c r="P35" s="58">
        <v>4</v>
      </c>
      <c r="Q35" s="59">
        <v>1.3</v>
      </c>
      <c r="R35" s="58">
        <v>1</v>
      </c>
      <c r="S35" s="59">
        <v>0.3</v>
      </c>
      <c r="T35" s="58">
        <v>7</v>
      </c>
      <c r="U35" s="59">
        <v>0.57755775577557755</v>
      </c>
      <c r="V35" s="131"/>
      <c r="W35" s="131"/>
      <c r="X35" s="131"/>
      <c r="Y35" s="131"/>
      <c r="Z35" s="131"/>
      <c r="AA35" s="131"/>
      <c r="AB35" s="131"/>
      <c r="AC35" s="131"/>
      <c r="AD35" s="131"/>
    </row>
    <row r="36" spans="1:30" ht="20.100000000000001" customHeight="1">
      <c r="A36" s="126"/>
      <c r="B36" s="126"/>
      <c r="C36" s="131"/>
      <c r="D36" s="126" t="s">
        <v>1535</v>
      </c>
      <c r="E36" s="131"/>
      <c r="F36" s="355">
        <v>3</v>
      </c>
      <c r="G36" s="314">
        <v>1.7647058823529411</v>
      </c>
      <c r="H36" s="18"/>
      <c r="I36" s="19"/>
      <c r="J36" s="18">
        <v>1</v>
      </c>
      <c r="K36" s="19">
        <v>0.59171597633136097</v>
      </c>
      <c r="L36" s="18">
        <v>2</v>
      </c>
      <c r="M36" s="19">
        <v>0.85470085470085466</v>
      </c>
      <c r="N36" s="58">
        <v>1</v>
      </c>
      <c r="O36" s="59">
        <v>0.43859649122807015</v>
      </c>
      <c r="P36" s="58">
        <v>2</v>
      </c>
      <c r="Q36" s="59">
        <v>0.7</v>
      </c>
      <c r="R36" s="58">
        <v>6</v>
      </c>
      <c r="S36" s="59">
        <v>2.0066889632107023</v>
      </c>
      <c r="T36" s="58">
        <v>10</v>
      </c>
      <c r="U36" s="59">
        <v>0.82508250825082508</v>
      </c>
      <c r="V36" s="131"/>
      <c r="W36" s="131"/>
      <c r="X36" s="131"/>
      <c r="Y36" s="131"/>
      <c r="Z36" s="131"/>
      <c r="AA36" s="131"/>
      <c r="AB36" s="131"/>
      <c r="AC36" s="131"/>
      <c r="AD36" s="131"/>
    </row>
    <row r="37" spans="1:30" ht="20.100000000000001" customHeight="1">
      <c r="A37" s="126"/>
      <c r="B37" s="126"/>
      <c r="C37" s="131"/>
      <c r="D37" s="126" t="s">
        <v>1536</v>
      </c>
      <c r="E37" s="131"/>
      <c r="F37" s="355">
        <v>2</v>
      </c>
      <c r="G37" s="314">
        <v>1.1764705882352942</v>
      </c>
      <c r="H37" s="18">
        <v>3</v>
      </c>
      <c r="I37" s="19">
        <v>1.8518518518518519</v>
      </c>
      <c r="J37" s="18">
        <v>3</v>
      </c>
      <c r="K37" s="19">
        <v>1.7751479289940828</v>
      </c>
      <c r="L37" s="18"/>
      <c r="M37" s="19"/>
      <c r="N37" s="58">
        <v>3</v>
      </c>
      <c r="O37" s="59">
        <v>1.3157894736842106</v>
      </c>
      <c r="P37" s="58">
        <v>2</v>
      </c>
      <c r="Q37" s="59">
        <v>0.7</v>
      </c>
      <c r="R37" s="58">
        <v>4</v>
      </c>
      <c r="S37" s="59">
        <v>1.3377926421404682</v>
      </c>
      <c r="T37" s="58">
        <v>14</v>
      </c>
      <c r="U37" s="59">
        <v>1.1551155115511551</v>
      </c>
      <c r="V37" s="131"/>
      <c r="W37" s="131"/>
      <c r="X37" s="131"/>
      <c r="Y37" s="131"/>
      <c r="Z37" s="131"/>
      <c r="AA37" s="131"/>
      <c r="AB37" s="131"/>
      <c r="AC37" s="131"/>
      <c r="AD37" s="131"/>
    </row>
    <row r="38" spans="1:30" ht="20.100000000000001" customHeight="1">
      <c r="A38" s="126"/>
      <c r="B38" s="126"/>
      <c r="C38" s="131"/>
      <c r="D38" s="126" t="s">
        <v>1537</v>
      </c>
      <c r="E38" s="131"/>
      <c r="F38" s="355"/>
      <c r="G38" s="314"/>
      <c r="H38" s="18"/>
      <c r="I38" s="19"/>
      <c r="J38" s="18">
        <v>1</v>
      </c>
      <c r="K38" s="19">
        <v>0.59171597633136097</v>
      </c>
      <c r="L38" s="18"/>
      <c r="M38" s="19"/>
      <c r="N38" s="58"/>
      <c r="O38" s="59"/>
      <c r="P38" s="58">
        <v>3</v>
      </c>
      <c r="Q38" s="59">
        <v>1</v>
      </c>
      <c r="R38" s="58">
        <v>1</v>
      </c>
      <c r="S38" s="59">
        <v>0.33444816053511706</v>
      </c>
      <c r="T38" s="58">
        <v>5</v>
      </c>
      <c r="U38" s="59">
        <v>0.41254125412541254</v>
      </c>
      <c r="V38" s="131"/>
      <c r="W38" s="131"/>
      <c r="X38" s="131"/>
      <c r="Y38" s="131"/>
      <c r="Z38" s="131"/>
      <c r="AA38" s="131"/>
      <c r="AB38" s="131"/>
      <c r="AC38" s="131"/>
      <c r="AD38" s="131"/>
    </row>
    <row r="39" spans="1:30" ht="20.100000000000001" customHeight="1">
      <c r="A39" s="126"/>
      <c r="B39" s="126"/>
      <c r="C39" s="131"/>
      <c r="D39" s="126" t="s">
        <v>1538</v>
      </c>
      <c r="E39" s="131"/>
      <c r="F39" s="355">
        <v>3</v>
      </c>
      <c r="G39" s="314">
        <v>1.7647058823529411</v>
      </c>
      <c r="H39" s="18">
        <v>4</v>
      </c>
      <c r="I39" s="19">
        <v>2.4691358024691357</v>
      </c>
      <c r="J39" s="18">
        <v>4</v>
      </c>
      <c r="K39" s="19">
        <v>2.3668639053254439</v>
      </c>
      <c r="L39" s="18">
        <v>2</v>
      </c>
      <c r="M39" s="19">
        <v>0.85470085470085466</v>
      </c>
      <c r="N39" s="58">
        <v>7</v>
      </c>
      <c r="O39" s="59">
        <v>3.0701754385964914</v>
      </c>
      <c r="P39" s="58">
        <v>4</v>
      </c>
      <c r="Q39" s="59">
        <v>1.3</v>
      </c>
      <c r="R39" s="58">
        <v>7</v>
      </c>
      <c r="S39" s="59">
        <v>2.3411371237458196</v>
      </c>
      <c r="T39" s="58">
        <v>15</v>
      </c>
      <c r="U39" s="59">
        <v>1.2376237623762376</v>
      </c>
      <c r="V39" s="131"/>
      <c r="W39" s="131"/>
      <c r="X39" s="131"/>
      <c r="Y39" s="131"/>
      <c r="Z39" s="131"/>
      <c r="AA39" s="131"/>
      <c r="AB39" s="131"/>
      <c r="AC39" s="131"/>
      <c r="AD39" s="131"/>
    </row>
    <row r="40" spans="1:30" ht="20.100000000000001" customHeight="1">
      <c r="A40" s="126"/>
      <c r="B40" s="126"/>
      <c r="C40" s="131"/>
      <c r="D40" s="126" t="s">
        <v>7187</v>
      </c>
      <c r="E40" s="131"/>
      <c r="F40" s="355">
        <v>4</v>
      </c>
      <c r="G40" s="314">
        <v>2.3529411764705883</v>
      </c>
      <c r="H40" s="18">
        <v>9</v>
      </c>
      <c r="I40" s="19">
        <v>5.5555555555555554</v>
      </c>
      <c r="J40" s="18">
        <v>3</v>
      </c>
      <c r="K40" s="19">
        <v>1.7751479289940828</v>
      </c>
      <c r="L40" s="18">
        <v>11</v>
      </c>
      <c r="M40" s="19">
        <v>4.700854700854701</v>
      </c>
      <c r="N40" s="58">
        <v>8</v>
      </c>
      <c r="O40" s="59">
        <v>3.5087719298245612</v>
      </c>
      <c r="P40" s="58">
        <v>14</v>
      </c>
      <c r="Q40" s="59">
        <v>4.5999999999999996</v>
      </c>
      <c r="R40" s="58">
        <v>10</v>
      </c>
      <c r="S40" s="59">
        <v>3.3444816053511706</v>
      </c>
      <c r="T40" s="58">
        <v>46</v>
      </c>
      <c r="U40" s="59">
        <v>3.7953795379537953</v>
      </c>
      <c r="V40" s="131"/>
      <c r="W40" s="131"/>
      <c r="X40" s="131"/>
      <c r="Y40" s="131"/>
      <c r="Z40" s="131"/>
      <c r="AA40" s="131"/>
      <c r="AB40" s="131"/>
      <c r="AC40" s="131"/>
      <c r="AD40" s="131"/>
    </row>
    <row r="41" spans="1:30" ht="20.100000000000001" customHeight="1">
      <c r="A41" s="126"/>
      <c r="B41" s="126"/>
      <c r="C41" s="131"/>
      <c r="D41" s="126" t="s">
        <v>7188</v>
      </c>
      <c r="E41" s="131"/>
      <c r="F41" s="355"/>
      <c r="G41" s="314"/>
      <c r="H41" s="18"/>
      <c r="I41" s="19"/>
      <c r="J41" s="18">
        <v>2</v>
      </c>
      <c r="K41" s="19">
        <v>1.1834319526627219</v>
      </c>
      <c r="L41" s="18">
        <v>1</v>
      </c>
      <c r="M41" s="19">
        <v>0.42735042735042733</v>
      </c>
      <c r="N41" s="58">
        <v>3</v>
      </c>
      <c r="O41" s="59">
        <v>1.3157894736842106</v>
      </c>
      <c r="P41" s="58">
        <v>2</v>
      </c>
      <c r="Q41" s="59">
        <v>0.7</v>
      </c>
      <c r="R41" s="58">
        <v>1</v>
      </c>
      <c r="S41" s="59">
        <v>0.33444816053511706</v>
      </c>
      <c r="T41" s="58">
        <v>3</v>
      </c>
      <c r="U41" s="59">
        <v>0.24752475247524752</v>
      </c>
      <c r="V41" s="131"/>
      <c r="W41" s="131"/>
      <c r="X41" s="131"/>
      <c r="Y41" s="131"/>
      <c r="Z41" s="131"/>
      <c r="AA41" s="131"/>
      <c r="AB41" s="131"/>
      <c r="AC41" s="131"/>
      <c r="AD41" s="131"/>
    </row>
    <row r="42" spans="1:30" ht="20.100000000000001" customHeight="1">
      <c r="A42" s="126"/>
      <c r="B42" s="126"/>
      <c r="C42" s="131"/>
      <c r="D42" s="126" t="s">
        <v>7189</v>
      </c>
      <c r="E42" s="131"/>
      <c r="F42" s="355">
        <v>24</v>
      </c>
      <c r="G42" s="314">
        <v>14.117647058823529</v>
      </c>
      <c r="H42" s="18">
        <v>16</v>
      </c>
      <c r="I42" s="19">
        <v>9.8765432098765427</v>
      </c>
      <c r="J42" s="18">
        <v>21</v>
      </c>
      <c r="K42" s="19">
        <v>12.42603550295858</v>
      </c>
      <c r="L42" s="18">
        <v>26</v>
      </c>
      <c r="M42" s="19">
        <v>11.111111111111111</v>
      </c>
      <c r="N42" s="58">
        <v>25</v>
      </c>
      <c r="O42" s="59">
        <v>10.964912280701755</v>
      </c>
      <c r="P42" s="58">
        <v>41</v>
      </c>
      <c r="Q42" s="59">
        <v>13.5</v>
      </c>
      <c r="R42" s="58">
        <v>55</v>
      </c>
      <c r="S42" s="59">
        <v>18.399999999999999</v>
      </c>
      <c r="T42" s="58">
        <v>138</v>
      </c>
      <c r="U42" s="59">
        <v>11.386138613861386</v>
      </c>
      <c r="V42" s="131"/>
      <c r="W42" s="131"/>
      <c r="X42" s="131"/>
      <c r="Y42" s="131"/>
      <c r="Z42" s="131"/>
      <c r="AA42" s="131"/>
      <c r="AB42" s="131"/>
      <c r="AC42" s="131"/>
      <c r="AD42" s="131"/>
    </row>
    <row r="43" spans="1:30" ht="20.100000000000001" customHeight="1">
      <c r="A43" s="126"/>
      <c r="B43" s="126"/>
      <c r="C43" s="131"/>
      <c r="D43" s="126" t="s">
        <v>7190</v>
      </c>
      <c r="E43" s="131"/>
      <c r="F43" s="355"/>
      <c r="G43" s="54"/>
      <c r="H43" s="18"/>
      <c r="J43" s="18"/>
      <c r="L43" s="18">
        <v>3</v>
      </c>
      <c r="M43" s="19">
        <v>1.2820512820512822</v>
      </c>
      <c r="N43" s="58">
        <v>1</v>
      </c>
      <c r="O43" s="59">
        <v>0.43859649122807015</v>
      </c>
      <c r="P43" s="58">
        <v>2</v>
      </c>
      <c r="Q43" s="59">
        <v>0.7</v>
      </c>
      <c r="R43" s="58">
        <v>6</v>
      </c>
      <c r="S43" s="59">
        <v>2.0066889632107023</v>
      </c>
      <c r="T43" s="58">
        <v>14</v>
      </c>
      <c r="U43" s="59">
        <v>1.1551155115511551</v>
      </c>
      <c r="V43" s="131"/>
      <c r="W43" s="131"/>
      <c r="X43" s="131"/>
      <c r="Y43" s="131"/>
      <c r="Z43" s="131"/>
      <c r="AA43" s="131"/>
      <c r="AB43" s="131"/>
      <c r="AC43" s="131"/>
      <c r="AD43" s="131"/>
    </row>
    <row r="44" spans="1:30" ht="20.100000000000001" customHeight="1">
      <c r="A44" s="126"/>
      <c r="B44" s="126"/>
      <c r="C44" s="131"/>
      <c r="D44" s="126" t="s">
        <v>7191</v>
      </c>
      <c r="E44" s="131"/>
      <c r="F44" s="355">
        <v>1</v>
      </c>
      <c r="G44" s="314">
        <v>0.58823529411764708</v>
      </c>
      <c r="H44" s="18">
        <v>2</v>
      </c>
      <c r="I44" s="19">
        <v>1.2345679012345678</v>
      </c>
      <c r="J44" s="18">
        <v>1</v>
      </c>
      <c r="K44" s="19">
        <v>0.59171597633136097</v>
      </c>
      <c r="L44" s="18"/>
      <c r="M44" s="19"/>
      <c r="N44" s="58">
        <v>1</v>
      </c>
      <c r="O44" s="59">
        <v>0.43859649122807015</v>
      </c>
      <c r="P44" s="58">
        <v>5</v>
      </c>
      <c r="Q44" s="59">
        <v>1.6</v>
      </c>
      <c r="R44" s="58">
        <v>1</v>
      </c>
      <c r="S44" s="59">
        <v>0.33444816053511706</v>
      </c>
      <c r="T44" s="58">
        <v>13</v>
      </c>
      <c r="U44" s="59">
        <v>1.0726072607260726</v>
      </c>
      <c r="V44" s="131"/>
      <c r="W44" s="131"/>
      <c r="X44" s="131"/>
      <c r="Y44" s="131"/>
      <c r="Z44" s="131"/>
      <c r="AA44" s="131"/>
      <c r="AB44" s="131"/>
      <c r="AC44" s="131"/>
      <c r="AD44" s="131"/>
    </row>
    <row r="45" spans="1:30" ht="20.100000000000001" customHeight="1">
      <c r="A45" s="126"/>
      <c r="B45" s="126"/>
      <c r="C45" s="131"/>
      <c r="D45" s="126" t="s">
        <v>7192</v>
      </c>
      <c r="E45" s="131"/>
      <c r="F45" s="355"/>
      <c r="G45" s="314"/>
      <c r="H45" s="18"/>
      <c r="I45" s="19"/>
      <c r="J45" s="18"/>
      <c r="K45" s="19"/>
      <c r="L45" s="18"/>
      <c r="M45" s="19"/>
      <c r="N45" s="18"/>
      <c r="O45" s="19"/>
      <c r="P45" s="18"/>
      <c r="Q45" s="19"/>
      <c r="R45" s="18">
        <v>1</v>
      </c>
      <c r="S45" s="19">
        <v>0.3</v>
      </c>
      <c r="T45" s="18"/>
      <c r="U45" s="19"/>
      <c r="V45" s="131"/>
      <c r="W45" s="131"/>
      <c r="X45" s="131"/>
      <c r="Y45" s="131"/>
      <c r="Z45" s="131"/>
      <c r="AA45" s="131"/>
      <c r="AB45" s="131"/>
      <c r="AC45" s="131"/>
      <c r="AD45" s="131"/>
    </row>
    <row r="46" spans="1:30" ht="20.100000000000001" customHeight="1">
      <c r="A46" s="126"/>
      <c r="B46" s="126"/>
      <c r="C46" s="131"/>
      <c r="D46" s="126" t="s">
        <v>7193</v>
      </c>
      <c r="E46" s="131"/>
      <c r="F46" s="355"/>
      <c r="G46" s="314"/>
      <c r="H46" s="18"/>
      <c r="I46" s="19"/>
      <c r="J46" s="18"/>
      <c r="K46" s="19"/>
      <c r="L46" s="18"/>
      <c r="M46" s="19"/>
      <c r="N46" s="18"/>
      <c r="O46" s="19"/>
      <c r="P46" s="18"/>
      <c r="Q46" s="19"/>
      <c r="R46" s="18"/>
      <c r="S46" s="19"/>
      <c r="T46" s="18"/>
      <c r="U46" s="19"/>
      <c r="V46" s="131"/>
      <c r="W46" s="131"/>
      <c r="X46" s="131"/>
      <c r="Y46" s="131"/>
      <c r="Z46" s="131"/>
      <c r="AA46" s="131"/>
      <c r="AB46" s="131"/>
      <c r="AC46" s="131"/>
      <c r="AD46" s="131"/>
    </row>
    <row r="47" spans="1:30" s="132" customFormat="1" ht="20.100000000000001" customHeight="1">
      <c r="A47" s="125" t="s">
        <v>5525</v>
      </c>
      <c r="B47" s="125" t="s">
        <v>225</v>
      </c>
      <c r="C47" s="134" t="s">
        <v>5526</v>
      </c>
      <c r="D47" s="125"/>
      <c r="E47" s="134"/>
      <c r="F47" s="354"/>
      <c r="G47" s="12"/>
      <c r="H47" s="11"/>
      <c r="I47" s="12"/>
      <c r="J47" s="11"/>
      <c r="K47" s="12"/>
      <c r="L47" s="11">
        <v>3</v>
      </c>
      <c r="M47" s="12">
        <v>100</v>
      </c>
      <c r="N47" s="11">
        <v>1</v>
      </c>
      <c r="O47" s="57">
        <v>100</v>
      </c>
      <c r="P47" s="11">
        <v>2</v>
      </c>
      <c r="Q47" s="57">
        <v>100</v>
      </c>
      <c r="R47" s="11">
        <v>6</v>
      </c>
      <c r="S47" s="57">
        <v>100</v>
      </c>
      <c r="T47" s="11">
        <v>14</v>
      </c>
      <c r="U47" s="57">
        <v>100</v>
      </c>
      <c r="V47" s="134" t="s">
        <v>28</v>
      </c>
      <c r="W47" s="134" t="s">
        <v>7185</v>
      </c>
      <c r="X47" s="134" t="s">
        <v>28</v>
      </c>
      <c r="Y47" s="134" t="s">
        <v>7185</v>
      </c>
      <c r="Z47" s="134" t="s">
        <v>7185</v>
      </c>
      <c r="AA47" s="134" t="s">
        <v>7185</v>
      </c>
      <c r="AB47" s="134" t="s">
        <v>7185</v>
      </c>
      <c r="AC47" s="134" t="s">
        <v>7185</v>
      </c>
      <c r="AD47" s="134"/>
    </row>
    <row r="48" spans="1:30" s="132" customFormat="1" ht="20.100000000000001" customHeight="1">
      <c r="A48" s="125" t="s">
        <v>5527</v>
      </c>
      <c r="B48" s="125" t="s">
        <v>226</v>
      </c>
      <c r="C48" s="134" t="s">
        <v>218</v>
      </c>
      <c r="D48" s="125"/>
      <c r="E48" s="134"/>
      <c r="F48" s="354">
        <v>170</v>
      </c>
      <c r="G48" s="12">
        <v>100</v>
      </c>
      <c r="H48" s="11">
        <v>162</v>
      </c>
      <c r="I48" s="12">
        <v>100</v>
      </c>
      <c r="J48" s="11">
        <v>169</v>
      </c>
      <c r="K48" s="12">
        <v>100</v>
      </c>
      <c r="L48" s="11">
        <v>234</v>
      </c>
      <c r="M48" s="12">
        <v>100</v>
      </c>
      <c r="N48" s="11">
        <v>228</v>
      </c>
      <c r="O48" s="57">
        <v>100</v>
      </c>
      <c r="P48" s="11">
        <v>304</v>
      </c>
      <c r="Q48" s="57">
        <v>100</v>
      </c>
      <c r="R48" s="11">
        <v>299</v>
      </c>
      <c r="S48" s="57">
        <v>100</v>
      </c>
      <c r="T48" s="11">
        <v>1209</v>
      </c>
      <c r="U48" s="57">
        <v>99.8</v>
      </c>
      <c r="V48" s="134" t="s">
        <v>28</v>
      </c>
      <c r="W48" s="134" t="s">
        <v>7185</v>
      </c>
      <c r="X48" s="134" t="s">
        <v>28</v>
      </c>
      <c r="Y48" s="134" t="s">
        <v>7185</v>
      </c>
      <c r="Z48" s="134" t="s">
        <v>7185</v>
      </c>
      <c r="AA48" s="134" t="s">
        <v>7185</v>
      </c>
      <c r="AB48" s="134" t="s">
        <v>7185</v>
      </c>
      <c r="AC48" s="134" t="s">
        <v>7185</v>
      </c>
      <c r="AD48" s="134"/>
    </row>
    <row r="49" spans="1:30" s="132" customFormat="1" ht="20.100000000000001" customHeight="1">
      <c r="A49" s="152"/>
      <c r="B49" s="126"/>
      <c r="C49" s="152"/>
      <c r="D49" s="126" t="s">
        <v>7194</v>
      </c>
      <c r="E49" s="153" t="s">
        <v>7195</v>
      </c>
      <c r="F49" s="355"/>
      <c r="G49" s="314"/>
      <c r="H49" s="18"/>
      <c r="I49" s="19"/>
      <c r="J49" s="18"/>
      <c r="K49" s="19"/>
      <c r="L49" s="18"/>
      <c r="M49" s="19"/>
      <c r="N49" s="18"/>
      <c r="O49" s="19"/>
      <c r="P49" s="18"/>
      <c r="Q49" s="19"/>
      <c r="R49" s="18"/>
      <c r="S49" s="19"/>
      <c r="T49" s="58">
        <v>2</v>
      </c>
      <c r="U49" s="19">
        <v>0.2</v>
      </c>
      <c r="V49" s="152"/>
      <c r="W49" s="152"/>
      <c r="X49" s="152"/>
      <c r="Y49" s="152"/>
      <c r="Z49" s="152"/>
      <c r="AA49" s="152"/>
      <c r="AB49" s="152"/>
      <c r="AC49" s="152"/>
      <c r="AD49" s="126"/>
    </row>
    <row r="50" spans="1:30" s="132" customFormat="1" ht="20.100000000000001" customHeight="1">
      <c r="A50" s="126"/>
      <c r="B50" s="126"/>
      <c r="C50" s="131"/>
      <c r="D50" s="126" t="s">
        <v>7196</v>
      </c>
      <c r="E50" s="131"/>
      <c r="F50" s="355"/>
      <c r="G50" s="314"/>
      <c r="H50" s="18"/>
      <c r="I50" s="19"/>
      <c r="J50" s="18"/>
      <c r="K50" s="19"/>
      <c r="L50" s="18"/>
      <c r="M50" s="19"/>
      <c r="N50" s="18"/>
      <c r="O50" s="19"/>
      <c r="P50" s="18"/>
      <c r="Q50" s="19"/>
      <c r="R50" s="18"/>
      <c r="S50" s="19"/>
      <c r="T50" s="58">
        <v>1</v>
      </c>
      <c r="U50" s="19">
        <v>0.1</v>
      </c>
      <c r="V50" s="131"/>
      <c r="W50" s="131"/>
      <c r="X50" s="131"/>
      <c r="Y50" s="131"/>
      <c r="Z50" s="131"/>
      <c r="AA50" s="131"/>
      <c r="AB50" s="131"/>
      <c r="AC50" s="131"/>
      <c r="AD50" s="126"/>
    </row>
    <row r="51" spans="1:30" s="132" customFormat="1" ht="20.100000000000001" customHeight="1">
      <c r="A51" s="125" t="s">
        <v>5528</v>
      </c>
      <c r="B51" s="125" t="s">
        <v>227</v>
      </c>
      <c r="C51" s="134" t="s">
        <v>218</v>
      </c>
      <c r="D51" s="125"/>
      <c r="E51" s="134"/>
      <c r="F51" s="354">
        <v>170</v>
      </c>
      <c r="G51" s="12">
        <v>100</v>
      </c>
      <c r="H51" s="11">
        <v>162</v>
      </c>
      <c r="I51" s="12">
        <v>100</v>
      </c>
      <c r="J51" s="11">
        <v>169</v>
      </c>
      <c r="K51" s="12">
        <v>100</v>
      </c>
      <c r="L51" s="11">
        <v>234</v>
      </c>
      <c r="M51" s="12">
        <v>100</v>
      </c>
      <c r="N51" s="11">
        <v>226</v>
      </c>
      <c r="O51" s="57">
        <v>99.1</v>
      </c>
      <c r="P51" s="11">
        <v>302</v>
      </c>
      <c r="Q51" s="57">
        <v>99.3</v>
      </c>
      <c r="R51" s="11">
        <v>283</v>
      </c>
      <c r="S51" s="57">
        <v>94.6</v>
      </c>
      <c r="T51" s="56">
        <v>1171</v>
      </c>
      <c r="U51" s="57">
        <v>96.6</v>
      </c>
      <c r="V51" s="134" t="s">
        <v>28</v>
      </c>
      <c r="W51" s="134" t="s">
        <v>7185</v>
      </c>
      <c r="X51" s="134" t="s">
        <v>28</v>
      </c>
      <c r="Y51" s="134" t="s">
        <v>7185</v>
      </c>
      <c r="Z51" s="134" t="s">
        <v>7185</v>
      </c>
      <c r="AA51" s="134" t="s">
        <v>7185</v>
      </c>
      <c r="AB51" s="134" t="s">
        <v>7185</v>
      </c>
      <c r="AC51" s="134" t="s">
        <v>7185</v>
      </c>
      <c r="AD51" s="134"/>
    </row>
    <row r="52" spans="1:30" s="132" customFormat="1" ht="20.100000000000001" customHeight="1">
      <c r="A52" s="152"/>
      <c r="B52" s="126"/>
      <c r="C52" s="152"/>
      <c r="D52" s="126" t="s">
        <v>1529</v>
      </c>
      <c r="E52" s="153" t="s">
        <v>7184</v>
      </c>
      <c r="F52" s="355"/>
      <c r="G52" s="314"/>
      <c r="H52" s="18"/>
      <c r="I52" s="19"/>
      <c r="J52" s="18"/>
      <c r="K52" s="19"/>
      <c r="L52" s="18"/>
      <c r="M52" s="19"/>
      <c r="N52" s="18"/>
      <c r="O52" s="19"/>
      <c r="P52" s="18"/>
      <c r="Q52" s="19"/>
      <c r="R52" s="18"/>
      <c r="S52" s="19"/>
      <c r="T52" s="58">
        <v>2</v>
      </c>
      <c r="U52" s="19">
        <v>0.2</v>
      </c>
      <c r="V52" s="152"/>
      <c r="W52" s="152"/>
      <c r="X52" s="152"/>
      <c r="Y52" s="152"/>
      <c r="Z52" s="152"/>
      <c r="AA52" s="152"/>
      <c r="AB52" s="152"/>
      <c r="AC52" s="152"/>
      <c r="AD52" s="126"/>
    </row>
    <row r="53" spans="1:30" s="132" customFormat="1" ht="20.100000000000001" customHeight="1">
      <c r="A53" s="126"/>
      <c r="B53" s="126"/>
      <c r="C53" s="131"/>
      <c r="D53" s="126" t="s">
        <v>1530</v>
      </c>
      <c r="E53" s="131"/>
      <c r="F53" s="355"/>
      <c r="G53" s="314"/>
      <c r="H53" s="18"/>
      <c r="I53" s="19"/>
      <c r="J53" s="18"/>
      <c r="K53" s="19"/>
      <c r="L53" s="18"/>
      <c r="M53" s="19"/>
      <c r="N53" s="18">
        <v>2</v>
      </c>
      <c r="O53" s="19">
        <v>0.9</v>
      </c>
      <c r="P53" s="18">
        <v>2</v>
      </c>
      <c r="Q53" s="19">
        <v>0.7</v>
      </c>
      <c r="R53" s="18">
        <v>16</v>
      </c>
      <c r="S53" s="19">
        <v>5.4</v>
      </c>
      <c r="T53" s="58">
        <v>39</v>
      </c>
      <c r="U53" s="19">
        <v>3.2</v>
      </c>
      <c r="V53" s="131"/>
      <c r="W53" s="131"/>
      <c r="X53" s="131"/>
      <c r="Y53" s="131"/>
      <c r="Z53" s="131"/>
      <c r="AA53" s="131"/>
      <c r="AB53" s="131"/>
      <c r="AC53" s="131"/>
      <c r="AD53" s="126"/>
    </row>
    <row r="54" spans="1:30" ht="20.100000000000001" customHeight="1">
      <c r="A54" s="125" t="s">
        <v>5529</v>
      </c>
      <c r="B54" s="125" t="s">
        <v>228</v>
      </c>
      <c r="C54" s="134" t="s">
        <v>5530</v>
      </c>
      <c r="D54" s="9" t="s">
        <v>1961</v>
      </c>
      <c r="E54" s="134" t="s">
        <v>7184</v>
      </c>
      <c r="F54" s="354"/>
      <c r="G54" s="12"/>
      <c r="H54" s="11"/>
      <c r="I54" s="12"/>
      <c r="J54" s="11"/>
      <c r="K54" s="12"/>
      <c r="L54" s="11"/>
      <c r="M54" s="12"/>
      <c r="N54" s="11">
        <v>1</v>
      </c>
      <c r="O54" s="57">
        <v>50</v>
      </c>
      <c r="P54" s="11">
        <v>2</v>
      </c>
      <c r="Q54" s="57">
        <v>100</v>
      </c>
      <c r="R54" s="56">
        <v>5</v>
      </c>
      <c r="S54" s="57">
        <v>31.3</v>
      </c>
      <c r="T54" s="56">
        <v>25</v>
      </c>
      <c r="U54" s="57">
        <v>61</v>
      </c>
      <c r="V54" s="134" t="s">
        <v>28</v>
      </c>
      <c r="W54" s="134" t="s">
        <v>7185</v>
      </c>
      <c r="X54" s="134" t="s">
        <v>28</v>
      </c>
      <c r="Y54" s="134" t="s">
        <v>7185</v>
      </c>
      <c r="Z54" s="134" t="s">
        <v>7185</v>
      </c>
      <c r="AA54" s="134" t="s">
        <v>7185</v>
      </c>
      <c r="AB54" s="134" t="s">
        <v>7185</v>
      </c>
      <c r="AC54" s="134" t="s">
        <v>7185</v>
      </c>
      <c r="AD54" s="134"/>
    </row>
    <row r="55" spans="1:30" ht="20.100000000000001" customHeight="1">
      <c r="A55" s="126"/>
      <c r="B55" s="126"/>
      <c r="C55" s="131"/>
      <c r="D55" s="16" t="s">
        <v>1962</v>
      </c>
      <c r="E55" s="131"/>
      <c r="F55" s="355"/>
      <c r="G55" s="314"/>
      <c r="H55" s="18"/>
      <c r="I55" s="19"/>
      <c r="J55" s="18"/>
      <c r="K55" s="19"/>
      <c r="L55" s="18"/>
      <c r="M55" s="19"/>
      <c r="N55" s="18">
        <v>1</v>
      </c>
      <c r="O55" s="19">
        <v>50</v>
      </c>
      <c r="P55" s="18"/>
      <c r="Q55" s="19"/>
      <c r="R55" s="58">
        <v>5</v>
      </c>
      <c r="S55" s="59">
        <v>31.3</v>
      </c>
      <c r="T55" s="58">
        <v>5</v>
      </c>
      <c r="U55" s="59">
        <v>12.2</v>
      </c>
      <c r="V55" s="131"/>
      <c r="W55" s="131"/>
      <c r="X55" s="131"/>
      <c r="Y55" s="131"/>
      <c r="Z55" s="131"/>
      <c r="AA55" s="131"/>
      <c r="AB55" s="131"/>
      <c r="AC55" s="131"/>
      <c r="AD55" s="131"/>
    </row>
    <row r="56" spans="1:30" ht="20.100000000000001" customHeight="1">
      <c r="A56" s="126"/>
      <c r="B56" s="126"/>
      <c r="C56" s="131"/>
      <c r="D56" s="16" t="s">
        <v>1963</v>
      </c>
      <c r="E56" s="131"/>
      <c r="F56" s="355"/>
      <c r="G56" s="314"/>
      <c r="H56" s="18"/>
      <c r="I56" s="19"/>
      <c r="J56" s="18"/>
      <c r="K56" s="19"/>
      <c r="L56" s="18"/>
      <c r="M56" s="19"/>
      <c r="N56" s="18"/>
      <c r="O56" s="19"/>
      <c r="P56" s="18"/>
      <c r="Q56" s="19"/>
      <c r="R56" s="58">
        <v>1</v>
      </c>
      <c r="S56" s="59">
        <v>6.3</v>
      </c>
      <c r="T56" s="58">
        <v>2</v>
      </c>
      <c r="U56" s="59">
        <v>4.9000000000000004</v>
      </c>
      <c r="V56" s="131"/>
      <c r="W56" s="131"/>
      <c r="X56" s="131"/>
      <c r="Y56" s="131"/>
      <c r="Z56" s="131"/>
      <c r="AA56" s="131"/>
      <c r="AB56" s="131"/>
      <c r="AC56" s="131"/>
      <c r="AD56" s="131"/>
    </row>
    <row r="57" spans="1:30" ht="20.100000000000001" customHeight="1">
      <c r="A57" s="126"/>
      <c r="B57" s="126"/>
      <c r="C57" s="131"/>
      <c r="D57" s="16" t="s">
        <v>1964</v>
      </c>
      <c r="E57" s="131"/>
      <c r="F57" s="355"/>
      <c r="G57" s="314"/>
      <c r="H57" s="18"/>
      <c r="I57" s="19"/>
      <c r="J57" s="18"/>
      <c r="K57" s="19"/>
      <c r="L57" s="18"/>
      <c r="M57" s="19"/>
      <c r="N57" s="18"/>
      <c r="O57" s="19"/>
      <c r="P57" s="18"/>
      <c r="Q57" s="19"/>
      <c r="R57" s="58">
        <v>1</v>
      </c>
      <c r="S57" s="59">
        <v>6.3</v>
      </c>
      <c r="T57" s="58">
        <v>2</v>
      </c>
      <c r="U57" s="59">
        <v>4.9000000000000004</v>
      </c>
      <c r="V57" s="131"/>
      <c r="W57" s="131"/>
      <c r="X57" s="131"/>
      <c r="Y57" s="131"/>
      <c r="Z57" s="131"/>
      <c r="AA57" s="131"/>
      <c r="AB57" s="131"/>
      <c r="AC57" s="131"/>
      <c r="AD57" s="131"/>
    </row>
    <row r="58" spans="1:30" ht="20.100000000000001" customHeight="1">
      <c r="A58" s="126"/>
      <c r="B58" s="126"/>
      <c r="C58" s="131"/>
      <c r="D58" s="16" t="s">
        <v>7192</v>
      </c>
      <c r="E58" s="131"/>
      <c r="F58" s="355"/>
      <c r="G58" s="314"/>
      <c r="H58" s="18"/>
      <c r="I58" s="19"/>
      <c r="J58" s="18"/>
      <c r="K58" s="19"/>
      <c r="L58" s="18"/>
      <c r="M58" s="19"/>
      <c r="N58" s="18"/>
      <c r="O58" s="19"/>
      <c r="P58" s="18"/>
      <c r="Q58" s="19"/>
      <c r="R58" s="18"/>
      <c r="S58" s="19"/>
      <c r="T58" s="18">
        <v>2</v>
      </c>
      <c r="U58" s="19">
        <v>4.9000000000000004</v>
      </c>
      <c r="V58" s="131"/>
      <c r="W58" s="131"/>
      <c r="X58" s="131"/>
      <c r="Y58" s="131"/>
      <c r="Z58" s="131"/>
      <c r="AA58" s="131"/>
      <c r="AB58" s="131"/>
      <c r="AC58" s="131"/>
      <c r="AD58" s="131"/>
    </row>
    <row r="59" spans="1:30" ht="20.100000000000001" customHeight="1">
      <c r="A59" s="126"/>
      <c r="B59" s="126"/>
      <c r="C59" s="131"/>
      <c r="D59" s="16" t="s">
        <v>7193</v>
      </c>
      <c r="E59" s="131"/>
      <c r="F59" s="355"/>
      <c r="G59" s="314"/>
      <c r="H59" s="18"/>
      <c r="I59" s="19"/>
      <c r="J59" s="18"/>
      <c r="K59" s="19"/>
      <c r="L59" s="18"/>
      <c r="M59" s="19"/>
      <c r="N59" s="18"/>
      <c r="O59" s="19"/>
      <c r="P59" s="18"/>
      <c r="Q59" s="19"/>
      <c r="R59" s="18">
        <v>4</v>
      </c>
      <c r="S59" s="19">
        <v>25</v>
      </c>
      <c r="T59" s="18">
        <v>5</v>
      </c>
      <c r="U59" s="19">
        <v>12.2</v>
      </c>
      <c r="V59" s="131"/>
      <c r="W59" s="131"/>
      <c r="X59" s="131"/>
      <c r="Y59" s="131"/>
      <c r="Z59" s="131"/>
      <c r="AA59" s="131"/>
      <c r="AB59" s="131"/>
      <c r="AC59" s="131"/>
      <c r="AD59" s="131"/>
    </row>
    <row r="60" spans="1:30" ht="20.100000000000001" customHeight="1">
      <c r="A60" s="125" t="s">
        <v>5531</v>
      </c>
      <c r="B60" s="125" t="s">
        <v>7197</v>
      </c>
      <c r="C60" s="134" t="s">
        <v>218</v>
      </c>
      <c r="D60" s="125"/>
      <c r="E60" s="134"/>
      <c r="F60" s="354">
        <v>170</v>
      </c>
      <c r="G60" s="12">
        <v>100</v>
      </c>
      <c r="H60" s="11">
        <v>162</v>
      </c>
      <c r="I60" s="12">
        <v>100</v>
      </c>
      <c r="J60" s="11">
        <v>169</v>
      </c>
      <c r="K60" s="12">
        <v>100</v>
      </c>
      <c r="L60" s="11">
        <v>234</v>
      </c>
      <c r="M60" s="12">
        <v>100</v>
      </c>
      <c r="N60" s="11">
        <v>228</v>
      </c>
      <c r="O60" s="57">
        <v>100</v>
      </c>
      <c r="P60" s="11">
        <v>304</v>
      </c>
      <c r="Q60" s="57">
        <v>100</v>
      </c>
      <c r="R60" s="11"/>
      <c r="S60" s="12"/>
      <c r="T60" s="11"/>
      <c r="U60" s="12"/>
      <c r="V60" s="134" t="s">
        <v>28</v>
      </c>
      <c r="W60" s="134" t="s">
        <v>7185</v>
      </c>
      <c r="X60" s="134" t="s">
        <v>28</v>
      </c>
      <c r="Y60" s="134" t="s">
        <v>7185</v>
      </c>
      <c r="Z60" s="134" t="s">
        <v>7185</v>
      </c>
      <c r="AA60" s="134" t="s">
        <v>7185</v>
      </c>
      <c r="AB60" s="134"/>
      <c r="AC60" s="134"/>
      <c r="AD60" s="134"/>
    </row>
    <row r="61" spans="1:30" ht="20.100000000000001" customHeight="1">
      <c r="A61" s="125" t="s">
        <v>5532</v>
      </c>
      <c r="B61" s="125" t="s">
        <v>7198</v>
      </c>
      <c r="C61" s="134" t="s">
        <v>218</v>
      </c>
      <c r="D61" s="154"/>
      <c r="E61" s="134"/>
      <c r="F61" s="354">
        <v>169</v>
      </c>
      <c r="G61" s="12">
        <v>99.411764705882348</v>
      </c>
      <c r="H61" s="11">
        <v>158</v>
      </c>
      <c r="I61" s="12">
        <v>97.53086419753086</v>
      </c>
      <c r="J61" s="11">
        <v>166</v>
      </c>
      <c r="K61" s="12">
        <v>98.224852071005913</v>
      </c>
      <c r="L61" s="11">
        <v>226</v>
      </c>
      <c r="M61" s="12">
        <v>96.6</v>
      </c>
      <c r="N61" s="11">
        <v>220</v>
      </c>
      <c r="O61" s="57">
        <v>96.5</v>
      </c>
      <c r="P61" s="11">
        <v>298</v>
      </c>
      <c r="Q61" s="57">
        <v>98</v>
      </c>
      <c r="R61" s="11"/>
      <c r="S61" s="12"/>
      <c r="T61" s="11"/>
      <c r="U61" s="12"/>
      <c r="V61" s="134" t="s">
        <v>28</v>
      </c>
      <c r="W61" s="134" t="s">
        <v>7185</v>
      </c>
      <c r="X61" s="134" t="s">
        <v>28</v>
      </c>
      <c r="Y61" s="134" t="s">
        <v>7185</v>
      </c>
      <c r="Z61" s="134" t="s">
        <v>7185</v>
      </c>
      <c r="AA61" s="134" t="s">
        <v>7185</v>
      </c>
      <c r="AB61" s="134"/>
      <c r="AC61" s="134"/>
      <c r="AD61" s="134"/>
    </row>
    <row r="62" spans="1:30" ht="20.100000000000001" customHeight="1">
      <c r="A62" s="126"/>
      <c r="B62" s="126"/>
      <c r="C62" s="131"/>
      <c r="D62" s="126" t="s">
        <v>1529</v>
      </c>
      <c r="E62" s="153" t="s">
        <v>73</v>
      </c>
      <c r="F62" s="355"/>
      <c r="G62" s="314"/>
      <c r="H62" s="18"/>
      <c r="I62" s="19"/>
      <c r="J62" s="18"/>
      <c r="K62" s="19"/>
      <c r="L62" s="18"/>
      <c r="M62" s="19"/>
      <c r="N62" s="18"/>
      <c r="O62" s="19"/>
      <c r="P62" s="18"/>
      <c r="Q62" s="19"/>
      <c r="R62" s="18"/>
      <c r="S62" s="19"/>
      <c r="T62" s="18"/>
      <c r="U62" s="19"/>
      <c r="V62" s="131"/>
      <c r="W62" s="131"/>
      <c r="X62" s="131"/>
      <c r="Y62" s="131"/>
      <c r="Z62" s="131"/>
      <c r="AA62" s="131"/>
      <c r="AB62" s="131"/>
      <c r="AC62" s="131"/>
      <c r="AD62" s="131"/>
    </row>
    <row r="63" spans="1:30" ht="20.100000000000001" customHeight="1">
      <c r="A63" s="126"/>
      <c r="B63" s="126"/>
      <c r="C63" s="131"/>
      <c r="D63" s="126" t="s">
        <v>1530</v>
      </c>
      <c r="E63" s="131"/>
      <c r="F63" s="355">
        <v>1</v>
      </c>
      <c r="G63" s="314">
        <v>0.58823529411764708</v>
      </c>
      <c r="H63" s="18">
        <v>4</v>
      </c>
      <c r="I63" s="19">
        <v>2.4691358024691357</v>
      </c>
      <c r="J63" s="18">
        <v>3</v>
      </c>
      <c r="K63" s="19">
        <v>1.7751479289940828</v>
      </c>
      <c r="L63" s="18">
        <v>8</v>
      </c>
      <c r="M63" s="19">
        <v>3.4</v>
      </c>
      <c r="N63" s="18">
        <v>8</v>
      </c>
      <c r="O63" s="19">
        <v>3.5</v>
      </c>
      <c r="P63" s="18">
        <v>6</v>
      </c>
      <c r="Q63" s="19">
        <v>2</v>
      </c>
      <c r="R63" s="18"/>
      <c r="S63" s="19"/>
      <c r="T63" s="18"/>
      <c r="U63" s="19"/>
      <c r="V63" s="131"/>
      <c r="W63" s="131"/>
      <c r="X63" s="131"/>
      <c r="Y63" s="131"/>
      <c r="Z63" s="131"/>
      <c r="AA63" s="131"/>
      <c r="AB63" s="131"/>
      <c r="AC63" s="131"/>
      <c r="AD63" s="131"/>
    </row>
    <row r="64" spans="1:30" ht="20.100000000000001" customHeight="1">
      <c r="A64" s="125" t="s">
        <v>5533</v>
      </c>
      <c r="B64" s="125" t="s">
        <v>7199</v>
      </c>
      <c r="C64" s="134" t="s">
        <v>5534</v>
      </c>
      <c r="D64" s="9" t="s">
        <v>1961</v>
      </c>
      <c r="E64" s="134"/>
      <c r="F64" s="354"/>
      <c r="G64" s="12"/>
      <c r="H64" s="11">
        <v>1</v>
      </c>
      <c r="I64" s="12">
        <v>25</v>
      </c>
      <c r="J64" s="11">
        <v>3</v>
      </c>
      <c r="K64" s="12">
        <v>100</v>
      </c>
      <c r="L64" s="11"/>
      <c r="M64" s="12"/>
      <c r="N64" s="11">
        <v>3</v>
      </c>
      <c r="O64" s="12">
        <v>37.5</v>
      </c>
      <c r="P64" s="11">
        <v>3</v>
      </c>
      <c r="Q64" s="12">
        <v>50</v>
      </c>
      <c r="R64" s="11"/>
      <c r="S64" s="12"/>
      <c r="T64" s="11"/>
      <c r="U64" s="12"/>
      <c r="V64" s="134" t="s">
        <v>28</v>
      </c>
      <c r="W64" s="134" t="s">
        <v>7185</v>
      </c>
      <c r="X64" s="134" t="s">
        <v>28</v>
      </c>
      <c r="Y64" s="134" t="s">
        <v>7185</v>
      </c>
      <c r="Z64" s="134" t="s">
        <v>7185</v>
      </c>
      <c r="AA64" s="134" t="s">
        <v>7185</v>
      </c>
      <c r="AB64" s="134"/>
      <c r="AC64" s="134"/>
      <c r="AD64" s="134"/>
    </row>
    <row r="65" spans="1:30" ht="20.100000000000001" customHeight="1">
      <c r="A65" s="126"/>
      <c r="B65" s="126"/>
      <c r="C65" s="131"/>
      <c r="D65" s="16" t="s">
        <v>1962</v>
      </c>
      <c r="E65" s="131"/>
      <c r="F65" s="355"/>
      <c r="G65" s="314"/>
      <c r="H65" s="18">
        <v>1</v>
      </c>
      <c r="I65" s="19">
        <v>25</v>
      </c>
      <c r="J65" s="18"/>
      <c r="K65" s="19"/>
      <c r="L65" s="18">
        <v>5</v>
      </c>
      <c r="M65" s="19">
        <v>62.5</v>
      </c>
      <c r="N65" s="18">
        <v>2</v>
      </c>
      <c r="O65" s="19">
        <v>25</v>
      </c>
      <c r="P65" s="18"/>
      <c r="Q65" s="19"/>
      <c r="R65" s="18"/>
      <c r="S65" s="19"/>
      <c r="T65" s="18"/>
      <c r="U65" s="19"/>
      <c r="V65" s="131"/>
      <c r="W65" s="131"/>
      <c r="X65" s="131"/>
      <c r="Y65" s="131"/>
      <c r="Z65" s="131"/>
      <c r="AA65" s="131"/>
      <c r="AB65" s="131"/>
      <c r="AC65" s="131"/>
      <c r="AD65" s="131"/>
    </row>
    <row r="66" spans="1:30" ht="20.100000000000001" customHeight="1">
      <c r="A66" s="126"/>
      <c r="B66" s="126"/>
      <c r="C66" s="131"/>
      <c r="D66" s="16" t="s">
        <v>1963</v>
      </c>
      <c r="E66" s="131"/>
      <c r="F66" s="355"/>
      <c r="G66" s="314"/>
      <c r="H66" s="18"/>
      <c r="I66" s="19"/>
      <c r="J66" s="18"/>
      <c r="K66" s="19"/>
      <c r="L66" s="18"/>
      <c r="M66" s="19"/>
      <c r="N66" s="18"/>
      <c r="O66" s="19"/>
      <c r="P66" s="18">
        <v>1</v>
      </c>
      <c r="Q66" s="19">
        <v>16.7</v>
      </c>
      <c r="R66" s="18"/>
      <c r="S66" s="19"/>
      <c r="T66" s="18"/>
      <c r="U66" s="19"/>
      <c r="V66" s="131"/>
      <c r="W66" s="131"/>
      <c r="X66" s="131"/>
      <c r="Y66" s="131"/>
      <c r="Z66" s="131"/>
      <c r="AA66" s="131"/>
      <c r="AB66" s="131"/>
      <c r="AC66" s="131"/>
      <c r="AD66" s="131"/>
    </row>
    <row r="67" spans="1:30" ht="20.100000000000001" customHeight="1">
      <c r="A67" s="126"/>
      <c r="B67" s="126"/>
      <c r="C67" s="131"/>
      <c r="D67" s="16" t="s">
        <v>1964</v>
      </c>
      <c r="E67" s="131"/>
      <c r="F67" s="355"/>
      <c r="G67" s="314"/>
      <c r="H67" s="18"/>
      <c r="I67" s="19"/>
      <c r="J67" s="18"/>
      <c r="K67" s="19"/>
      <c r="L67" s="18"/>
      <c r="M67" s="19"/>
      <c r="N67" s="18"/>
      <c r="O67" s="19"/>
      <c r="P67" s="18"/>
      <c r="Q67" s="19"/>
      <c r="R67" s="18"/>
      <c r="S67" s="19"/>
      <c r="T67" s="18"/>
      <c r="U67" s="19"/>
      <c r="V67" s="131"/>
      <c r="W67" s="131"/>
      <c r="X67" s="131"/>
      <c r="Y67" s="131"/>
      <c r="Z67" s="131"/>
      <c r="AA67" s="131"/>
      <c r="AB67" s="131"/>
      <c r="AC67" s="131"/>
      <c r="AD67" s="131"/>
    </row>
    <row r="68" spans="1:30" ht="20.100000000000001" customHeight="1">
      <c r="A68" s="126"/>
      <c r="B68" s="126"/>
      <c r="C68" s="131"/>
      <c r="D68" s="16" t="s">
        <v>7192</v>
      </c>
      <c r="E68" s="131"/>
      <c r="F68" s="355"/>
      <c r="G68" s="314"/>
      <c r="H68" s="18"/>
      <c r="I68" s="19"/>
      <c r="J68" s="18"/>
      <c r="K68" s="19"/>
      <c r="L68" s="18"/>
      <c r="M68" s="19"/>
      <c r="N68" s="18"/>
      <c r="O68" s="19"/>
      <c r="P68" s="18"/>
      <c r="Q68" s="19"/>
      <c r="R68" s="18"/>
      <c r="S68" s="19"/>
      <c r="T68" s="18"/>
      <c r="U68" s="19"/>
      <c r="V68" s="131"/>
      <c r="W68" s="131"/>
      <c r="X68" s="131"/>
      <c r="Y68" s="131"/>
      <c r="Z68" s="131"/>
      <c r="AA68" s="131"/>
      <c r="AB68" s="131"/>
      <c r="AC68" s="131"/>
      <c r="AD68" s="131"/>
    </row>
    <row r="69" spans="1:30" ht="20.100000000000001" customHeight="1">
      <c r="A69" s="126"/>
      <c r="B69" s="126"/>
      <c r="C69" s="131"/>
      <c r="D69" s="16" t="s">
        <v>7193</v>
      </c>
      <c r="E69" s="131"/>
      <c r="F69" s="355">
        <v>1</v>
      </c>
      <c r="G69" s="314">
        <v>100</v>
      </c>
      <c r="H69" s="18">
        <v>2</v>
      </c>
      <c r="I69" s="19">
        <v>50</v>
      </c>
      <c r="J69" s="18"/>
      <c r="K69" s="19"/>
      <c r="L69" s="18">
        <v>3</v>
      </c>
      <c r="M69" s="19">
        <v>37.5</v>
      </c>
      <c r="N69" s="18">
        <v>3</v>
      </c>
      <c r="O69" s="19">
        <v>37.5</v>
      </c>
      <c r="P69" s="18">
        <v>2</v>
      </c>
      <c r="Q69" s="19">
        <v>33.299999999999997</v>
      </c>
      <c r="R69" s="18"/>
      <c r="S69" s="19"/>
      <c r="T69" s="18"/>
      <c r="U69" s="19"/>
      <c r="V69" s="131"/>
      <c r="W69" s="131"/>
      <c r="X69" s="131"/>
      <c r="Y69" s="131"/>
      <c r="Z69" s="131"/>
      <c r="AA69" s="131"/>
      <c r="AB69" s="131"/>
      <c r="AC69" s="131"/>
      <c r="AD69" s="131"/>
    </row>
    <row r="70" spans="1:30" ht="20.100000000000001" customHeight="1">
      <c r="A70" s="125" t="s">
        <v>5535</v>
      </c>
      <c r="B70" s="125" t="s">
        <v>229</v>
      </c>
      <c r="C70" s="134" t="s">
        <v>218</v>
      </c>
      <c r="D70" s="125" t="s">
        <v>1539</v>
      </c>
      <c r="E70" s="134" t="s">
        <v>7184</v>
      </c>
      <c r="F70" s="354">
        <v>27</v>
      </c>
      <c r="G70" s="12">
        <v>15.882352941176471</v>
      </c>
      <c r="H70" s="11">
        <v>28</v>
      </c>
      <c r="I70" s="12">
        <v>17.283950617283949</v>
      </c>
      <c r="J70" s="11">
        <v>35</v>
      </c>
      <c r="K70" s="12">
        <v>20.710059171597631</v>
      </c>
      <c r="L70" s="11">
        <v>36</v>
      </c>
      <c r="M70" s="12">
        <v>15.384615384615385</v>
      </c>
      <c r="N70" s="56">
        <v>42</v>
      </c>
      <c r="O70" s="57">
        <v>18.421052631578949</v>
      </c>
      <c r="P70" s="56">
        <v>64</v>
      </c>
      <c r="Q70" s="57">
        <v>21.05263157894737</v>
      </c>
      <c r="R70" s="56">
        <v>58</v>
      </c>
      <c r="S70" s="57">
        <v>19.397993311036789</v>
      </c>
      <c r="T70" s="56">
        <v>116</v>
      </c>
      <c r="U70" s="57">
        <v>9.5709570957095718</v>
      </c>
      <c r="V70" s="134" t="s">
        <v>28</v>
      </c>
      <c r="W70" s="134" t="s">
        <v>7185</v>
      </c>
      <c r="X70" s="134" t="s">
        <v>28</v>
      </c>
      <c r="Y70" s="134" t="s">
        <v>7185</v>
      </c>
      <c r="Z70" s="134" t="s">
        <v>7185</v>
      </c>
      <c r="AA70" s="134" t="s">
        <v>7185</v>
      </c>
      <c r="AB70" s="134" t="s">
        <v>7185</v>
      </c>
      <c r="AC70" s="134" t="s">
        <v>7185</v>
      </c>
      <c r="AD70" s="134"/>
    </row>
    <row r="71" spans="1:30" ht="20.100000000000001" customHeight="1">
      <c r="A71" s="126"/>
      <c r="B71" s="126"/>
      <c r="C71" s="131"/>
      <c r="D71" s="126" t="s">
        <v>1540</v>
      </c>
      <c r="E71" s="131"/>
      <c r="F71" s="355">
        <v>8</v>
      </c>
      <c r="G71" s="314">
        <v>4.7058823529411766</v>
      </c>
      <c r="H71" s="18">
        <v>7</v>
      </c>
      <c r="I71" s="19">
        <v>4.3209876543209873</v>
      </c>
      <c r="J71" s="18">
        <v>5</v>
      </c>
      <c r="K71" s="19">
        <v>2.9585798816568047</v>
      </c>
      <c r="L71" s="18">
        <v>6</v>
      </c>
      <c r="M71" s="19">
        <v>2.5641025641025643</v>
      </c>
      <c r="N71" s="58">
        <v>8</v>
      </c>
      <c r="O71" s="59">
        <v>3.5087719298245612</v>
      </c>
      <c r="P71" s="58">
        <v>14</v>
      </c>
      <c r="Q71" s="59">
        <v>4.6052631578947372</v>
      </c>
      <c r="R71" s="58">
        <v>9</v>
      </c>
      <c r="S71" s="59">
        <v>3.0100334448160537</v>
      </c>
      <c r="T71" s="58">
        <v>31</v>
      </c>
      <c r="U71" s="59">
        <v>2.557755775577558</v>
      </c>
      <c r="V71" s="131"/>
      <c r="W71" s="131"/>
      <c r="X71" s="131"/>
      <c r="Y71" s="131"/>
      <c r="Z71" s="131"/>
      <c r="AA71" s="131"/>
      <c r="AB71" s="131"/>
      <c r="AC71" s="131"/>
      <c r="AD71" s="131"/>
    </row>
    <row r="72" spans="1:30" ht="20.100000000000001" customHeight="1">
      <c r="A72" s="126"/>
      <c r="B72" s="126"/>
      <c r="C72" s="131"/>
      <c r="D72" s="126" t="s">
        <v>1541</v>
      </c>
      <c r="E72" s="131"/>
      <c r="F72" s="355"/>
      <c r="G72" s="314"/>
      <c r="H72" s="18">
        <v>1</v>
      </c>
      <c r="I72" s="19">
        <v>0.61728395061728392</v>
      </c>
      <c r="J72" s="18">
        <v>2</v>
      </c>
      <c r="K72" s="19">
        <v>1.1834319526627219</v>
      </c>
      <c r="L72" s="18">
        <v>5</v>
      </c>
      <c r="M72" s="19">
        <v>2.1367521367521367</v>
      </c>
      <c r="N72" s="58">
        <v>3</v>
      </c>
      <c r="O72" s="59">
        <v>1.3157894736842106</v>
      </c>
      <c r="P72" s="58">
        <v>1</v>
      </c>
      <c r="Q72" s="59">
        <v>0.32894736842105265</v>
      </c>
      <c r="R72" s="58"/>
      <c r="S72" s="59"/>
      <c r="T72" s="58">
        <v>17</v>
      </c>
      <c r="U72" s="59">
        <v>1.4026402640264026</v>
      </c>
      <c r="V72" s="131"/>
      <c r="W72" s="131"/>
      <c r="X72" s="131"/>
      <c r="Y72" s="131"/>
      <c r="Z72" s="131"/>
      <c r="AA72" s="131"/>
      <c r="AB72" s="131"/>
      <c r="AC72" s="131"/>
      <c r="AD72" s="131"/>
    </row>
    <row r="73" spans="1:30" ht="20.100000000000001" customHeight="1">
      <c r="A73" s="126"/>
      <c r="B73" s="126"/>
      <c r="C73" s="131"/>
      <c r="D73" s="126" t="s">
        <v>1542</v>
      </c>
      <c r="E73" s="131"/>
      <c r="F73" s="355">
        <v>1</v>
      </c>
      <c r="G73" s="314">
        <v>0.58823529411764708</v>
      </c>
      <c r="H73" s="18">
        <v>4</v>
      </c>
      <c r="I73" s="19">
        <v>2.4691358024691357</v>
      </c>
      <c r="J73" s="18">
        <v>3</v>
      </c>
      <c r="K73" s="19">
        <v>1.7751479289940828</v>
      </c>
      <c r="L73" s="18">
        <v>2</v>
      </c>
      <c r="M73" s="19">
        <v>0.85470085470085466</v>
      </c>
      <c r="N73" s="58">
        <v>2</v>
      </c>
      <c r="O73" s="59">
        <v>0.8771929824561403</v>
      </c>
      <c r="P73" s="58">
        <v>5</v>
      </c>
      <c r="Q73" s="59">
        <v>1.6447368421052631</v>
      </c>
      <c r="R73" s="58">
        <v>4</v>
      </c>
      <c r="S73" s="59">
        <v>1.3377926421404682</v>
      </c>
      <c r="T73" s="58">
        <v>10</v>
      </c>
      <c r="U73" s="59">
        <v>0.82508250825082508</v>
      </c>
      <c r="V73" s="131"/>
      <c r="W73" s="131"/>
      <c r="X73" s="131"/>
      <c r="Y73" s="131"/>
      <c r="Z73" s="131"/>
      <c r="AA73" s="131"/>
      <c r="AB73" s="131"/>
      <c r="AC73" s="131"/>
      <c r="AD73" s="131"/>
    </row>
    <row r="74" spans="1:30" ht="20.100000000000001" customHeight="1">
      <c r="A74" s="126"/>
      <c r="B74" s="126"/>
      <c r="C74" s="131"/>
      <c r="D74" s="126" t="s">
        <v>1543</v>
      </c>
      <c r="E74" s="131"/>
      <c r="F74" s="355">
        <v>3</v>
      </c>
      <c r="G74" s="314">
        <v>1.7647058823529411</v>
      </c>
      <c r="H74" s="18"/>
      <c r="I74" s="19"/>
      <c r="J74" s="18"/>
      <c r="K74" s="19"/>
      <c r="L74" s="18"/>
      <c r="M74" s="19"/>
      <c r="N74" s="58">
        <v>1</v>
      </c>
      <c r="O74" s="59">
        <v>0.43859649122807015</v>
      </c>
      <c r="P74" s="58"/>
      <c r="Q74" s="59"/>
      <c r="R74" s="58"/>
      <c r="S74" s="59"/>
      <c r="T74" s="58">
        <v>3</v>
      </c>
      <c r="U74" s="59">
        <v>0.24752475247524752</v>
      </c>
      <c r="V74" s="131"/>
      <c r="W74" s="131"/>
      <c r="X74" s="131"/>
      <c r="Y74" s="131"/>
      <c r="Z74" s="131"/>
      <c r="AA74" s="131"/>
      <c r="AB74" s="131"/>
      <c r="AC74" s="131"/>
      <c r="AD74" s="131"/>
    </row>
    <row r="75" spans="1:30" ht="20.100000000000001" customHeight="1">
      <c r="A75" s="126"/>
      <c r="B75" s="126"/>
      <c r="C75" s="131"/>
      <c r="D75" s="126" t="s">
        <v>7200</v>
      </c>
      <c r="E75" s="131"/>
      <c r="F75" s="355">
        <v>79</v>
      </c>
      <c r="G75" s="314">
        <v>46.470588235294116</v>
      </c>
      <c r="H75" s="18">
        <v>76</v>
      </c>
      <c r="I75" s="19">
        <v>46.913580246913583</v>
      </c>
      <c r="J75" s="18">
        <v>82</v>
      </c>
      <c r="K75" s="19">
        <v>48.520710059171599</v>
      </c>
      <c r="L75" s="18">
        <v>131</v>
      </c>
      <c r="M75" s="19">
        <v>55.982905982905983</v>
      </c>
      <c r="N75" s="58">
        <v>99</v>
      </c>
      <c r="O75" s="59">
        <v>43.421052631578945</v>
      </c>
      <c r="P75" s="58">
        <v>142</v>
      </c>
      <c r="Q75" s="59">
        <v>46.710526315789473</v>
      </c>
      <c r="R75" s="58">
        <v>139</v>
      </c>
      <c r="S75" s="59">
        <v>46.5</v>
      </c>
      <c r="T75" s="58">
        <v>640</v>
      </c>
      <c r="U75" s="59">
        <v>52.805280528052805</v>
      </c>
      <c r="V75" s="131"/>
      <c r="W75" s="131"/>
      <c r="X75" s="131"/>
      <c r="Y75" s="131"/>
      <c r="Z75" s="131"/>
      <c r="AA75" s="131"/>
      <c r="AB75" s="131"/>
      <c r="AC75" s="131"/>
      <c r="AD75" s="131"/>
    </row>
    <row r="76" spans="1:30" ht="20.100000000000001" customHeight="1">
      <c r="A76" s="126"/>
      <c r="B76" s="126"/>
      <c r="C76" s="131"/>
      <c r="D76" s="126" t="s">
        <v>7201</v>
      </c>
      <c r="E76" s="131"/>
      <c r="F76" s="355">
        <v>9</v>
      </c>
      <c r="G76" s="314">
        <v>5.2941176470588234</v>
      </c>
      <c r="H76" s="18">
        <v>9</v>
      </c>
      <c r="I76" s="19">
        <v>5.5555555555555554</v>
      </c>
      <c r="J76" s="18">
        <v>12</v>
      </c>
      <c r="K76" s="19">
        <v>7.1005917159763312</v>
      </c>
      <c r="L76" s="18">
        <v>11</v>
      </c>
      <c r="M76" s="19">
        <v>4.700854700854701</v>
      </c>
      <c r="N76" s="58">
        <v>18</v>
      </c>
      <c r="O76" s="59">
        <v>7.8947368421052628</v>
      </c>
      <c r="P76" s="58">
        <v>18</v>
      </c>
      <c r="Q76" s="59">
        <v>5.9210526315789478</v>
      </c>
      <c r="R76" s="58">
        <v>15</v>
      </c>
      <c r="S76" s="59">
        <v>5.0167224080267561</v>
      </c>
      <c r="T76" s="58">
        <v>77</v>
      </c>
      <c r="U76" s="59">
        <v>6.3531353135313529</v>
      </c>
      <c r="V76" s="131"/>
      <c r="W76" s="131"/>
      <c r="X76" s="131"/>
      <c r="Y76" s="131"/>
      <c r="Z76" s="131"/>
      <c r="AA76" s="131"/>
      <c r="AB76" s="131"/>
      <c r="AC76" s="131"/>
      <c r="AD76" s="131"/>
    </row>
    <row r="77" spans="1:30" ht="20.100000000000001" customHeight="1">
      <c r="A77" s="126"/>
      <c r="B77" s="126"/>
      <c r="C77" s="131"/>
      <c r="D77" s="126" t="s">
        <v>1544</v>
      </c>
      <c r="E77" s="131"/>
      <c r="F77" s="355">
        <v>11</v>
      </c>
      <c r="G77" s="314">
        <v>6.4705882352941178</v>
      </c>
      <c r="H77" s="18">
        <v>5</v>
      </c>
      <c r="I77" s="19">
        <v>3.0864197530864197</v>
      </c>
      <c r="J77" s="18">
        <v>12</v>
      </c>
      <c r="K77" s="19">
        <v>7.1005917159763312</v>
      </c>
      <c r="L77" s="18">
        <v>9</v>
      </c>
      <c r="M77" s="19">
        <v>3.8461538461538463</v>
      </c>
      <c r="N77" s="58">
        <v>16</v>
      </c>
      <c r="O77" s="59">
        <v>7.0175438596491224</v>
      </c>
      <c r="P77" s="58">
        <v>24</v>
      </c>
      <c r="Q77" s="59">
        <v>7.8947368421052628</v>
      </c>
      <c r="R77" s="58">
        <v>20</v>
      </c>
      <c r="S77" s="59">
        <v>6.6889632107023411</v>
      </c>
      <c r="T77" s="58">
        <v>83</v>
      </c>
      <c r="U77" s="59">
        <v>6.8481848184818483</v>
      </c>
      <c r="V77" s="131"/>
      <c r="W77" s="131"/>
      <c r="X77" s="131"/>
      <c r="Y77" s="131"/>
      <c r="Z77" s="131"/>
      <c r="AA77" s="131"/>
      <c r="AB77" s="131"/>
      <c r="AC77" s="131"/>
      <c r="AD77" s="131"/>
    </row>
    <row r="78" spans="1:30" ht="20.100000000000001" customHeight="1">
      <c r="A78" s="126"/>
      <c r="B78" s="126"/>
      <c r="C78" s="131"/>
      <c r="D78" s="126" t="s">
        <v>1545</v>
      </c>
      <c r="E78" s="131"/>
      <c r="F78" s="355">
        <v>31</v>
      </c>
      <c r="G78" s="314">
        <v>18.235294117647058</v>
      </c>
      <c r="H78" s="18">
        <v>25</v>
      </c>
      <c r="I78" s="19">
        <v>15.432098765432098</v>
      </c>
      <c r="J78" s="18">
        <v>16</v>
      </c>
      <c r="K78" s="19">
        <v>9.4674556213017755</v>
      </c>
      <c r="L78" s="18">
        <v>28</v>
      </c>
      <c r="M78" s="19">
        <v>11.965811965811966</v>
      </c>
      <c r="N78" s="58">
        <v>32</v>
      </c>
      <c r="O78" s="59">
        <v>14.035087719298245</v>
      </c>
      <c r="P78" s="58">
        <v>28</v>
      </c>
      <c r="Q78" s="59">
        <v>9.2105263157894743</v>
      </c>
      <c r="R78" s="58">
        <v>37</v>
      </c>
      <c r="S78" s="59">
        <v>12.374581939799331</v>
      </c>
      <c r="T78" s="58">
        <v>157</v>
      </c>
      <c r="U78" s="59">
        <v>12.953795379537954</v>
      </c>
      <c r="V78" s="131"/>
      <c r="W78" s="131"/>
      <c r="X78" s="131"/>
      <c r="Y78" s="131"/>
      <c r="Z78" s="131"/>
      <c r="AA78" s="131"/>
      <c r="AB78" s="131"/>
      <c r="AC78" s="131"/>
      <c r="AD78" s="131"/>
    </row>
    <row r="79" spans="1:30" ht="20.100000000000001" customHeight="1">
      <c r="A79" s="126"/>
      <c r="B79" s="126"/>
      <c r="C79" s="131"/>
      <c r="D79" s="126" t="s">
        <v>7202</v>
      </c>
      <c r="E79" s="131"/>
      <c r="F79" s="355">
        <v>1</v>
      </c>
      <c r="G79" s="314">
        <v>0.58823529411764708</v>
      </c>
      <c r="H79" s="18">
        <v>7</v>
      </c>
      <c r="I79" s="19">
        <v>4.3209876543209873</v>
      </c>
      <c r="J79" s="18">
        <v>2</v>
      </c>
      <c r="K79" s="19">
        <v>1.1834319526627219</v>
      </c>
      <c r="L79" s="18">
        <v>6</v>
      </c>
      <c r="M79" s="19">
        <v>2.5641025641025643</v>
      </c>
      <c r="N79" s="58">
        <v>7</v>
      </c>
      <c r="O79" s="59">
        <v>3.0701754385964914</v>
      </c>
      <c r="P79" s="58">
        <v>8</v>
      </c>
      <c r="Q79" s="59">
        <v>2.6315789473684212</v>
      </c>
      <c r="R79" s="58">
        <v>16</v>
      </c>
      <c r="S79" s="59">
        <v>5.3511705685618729</v>
      </c>
      <c r="T79" s="58">
        <v>78</v>
      </c>
      <c r="U79" s="59">
        <v>6.435643564356436</v>
      </c>
      <c r="V79" s="131"/>
      <c r="W79" s="131"/>
      <c r="X79" s="131"/>
      <c r="Y79" s="131"/>
      <c r="Z79" s="131"/>
      <c r="AA79" s="131"/>
      <c r="AB79" s="131"/>
      <c r="AC79" s="131"/>
      <c r="AD79" s="131"/>
    </row>
    <row r="80" spans="1:30" ht="20.100000000000001" customHeight="1">
      <c r="A80" s="126"/>
      <c r="B80" s="126"/>
      <c r="C80" s="131"/>
      <c r="D80" s="126" t="s">
        <v>7182</v>
      </c>
      <c r="E80" s="131"/>
      <c r="F80" s="355"/>
      <c r="G80" s="314"/>
      <c r="H80" s="18"/>
      <c r="I80" s="19"/>
      <c r="J80" s="18"/>
      <c r="K80" s="19"/>
      <c r="L80" s="18"/>
      <c r="M80" s="19"/>
      <c r="N80" s="18"/>
      <c r="O80" s="59"/>
      <c r="P80" s="18"/>
      <c r="Q80" s="59"/>
      <c r="R80" s="18">
        <v>1</v>
      </c>
      <c r="S80" s="19">
        <v>0.3</v>
      </c>
      <c r="T80" s="18"/>
      <c r="U80" s="19"/>
      <c r="V80" s="131"/>
      <c r="W80" s="131"/>
      <c r="X80" s="131"/>
      <c r="Y80" s="131"/>
      <c r="Z80" s="131"/>
      <c r="AA80" s="131"/>
      <c r="AB80" s="131"/>
      <c r="AC80" s="131"/>
      <c r="AD80" s="131"/>
    </row>
    <row r="81" spans="1:30" ht="20.100000000000001" customHeight="1">
      <c r="A81" s="126"/>
      <c r="B81" s="126"/>
      <c r="C81" s="131"/>
      <c r="D81" s="126" t="s">
        <v>7183</v>
      </c>
      <c r="E81" s="131"/>
      <c r="F81" s="355"/>
      <c r="G81" s="314"/>
      <c r="H81" s="18"/>
      <c r="I81" s="19"/>
      <c r="J81" s="18"/>
      <c r="K81" s="19"/>
      <c r="L81" s="18"/>
      <c r="M81" s="19"/>
      <c r="N81" s="18"/>
      <c r="O81" s="19"/>
      <c r="P81" s="18"/>
      <c r="Q81" s="19"/>
      <c r="R81" s="18"/>
      <c r="S81" s="19"/>
      <c r="T81" s="18"/>
      <c r="U81" s="19"/>
      <c r="V81" s="131"/>
      <c r="W81" s="131"/>
      <c r="X81" s="131"/>
      <c r="Y81" s="131"/>
      <c r="Z81" s="131"/>
      <c r="AA81" s="131"/>
      <c r="AB81" s="131"/>
      <c r="AC81" s="131"/>
      <c r="AD81" s="131"/>
    </row>
    <row r="82" spans="1:30" s="132" customFormat="1" ht="20.100000000000001" customHeight="1">
      <c r="A82" s="125" t="s">
        <v>5536</v>
      </c>
      <c r="B82" s="125" t="s">
        <v>230</v>
      </c>
      <c r="C82" s="134" t="s">
        <v>5537</v>
      </c>
      <c r="D82" s="125"/>
      <c r="E82" s="134"/>
      <c r="F82" s="354">
        <v>1</v>
      </c>
      <c r="G82" s="12">
        <v>100</v>
      </c>
      <c r="H82" s="11">
        <v>7</v>
      </c>
      <c r="I82" s="12">
        <v>100</v>
      </c>
      <c r="J82" s="11">
        <v>2</v>
      </c>
      <c r="K82" s="12">
        <v>100</v>
      </c>
      <c r="L82" s="11">
        <v>6</v>
      </c>
      <c r="M82" s="12">
        <v>100</v>
      </c>
      <c r="N82" s="56">
        <v>7</v>
      </c>
      <c r="O82" s="57">
        <v>100</v>
      </c>
      <c r="P82" s="56">
        <v>8</v>
      </c>
      <c r="Q82" s="57">
        <v>100</v>
      </c>
      <c r="R82" s="56">
        <v>16</v>
      </c>
      <c r="S82" s="57">
        <v>100</v>
      </c>
      <c r="T82" s="56">
        <v>78</v>
      </c>
      <c r="U82" s="57">
        <v>100</v>
      </c>
      <c r="V82" s="134" t="s">
        <v>28</v>
      </c>
      <c r="W82" s="134" t="s">
        <v>7185</v>
      </c>
      <c r="X82" s="134" t="s">
        <v>28</v>
      </c>
      <c r="Y82" s="134" t="s">
        <v>7185</v>
      </c>
      <c r="Z82" s="134" t="s">
        <v>7185</v>
      </c>
      <c r="AA82" s="134" t="s">
        <v>7185</v>
      </c>
      <c r="AB82" s="134" t="s">
        <v>7185</v>
      </c>
      <c r="AC82" s="134" t="s">
        <v>7185</v>
      </c>
      <c r="AD82" s="134"/>
    </row>
    <row r="83" spans="1:30" ht="20.100000000000001" customHeight="1">
      <c r="A83" s="125" t="s">
        <v>5538</v>
      </c>
      <c r="B83" s="125" t="s">
        <v>231</v>
      </c>
      <c r="C83" s="134" t="s">
        <v>218</v>
      </c>
      <c r="D83" s="125" t="s">
        <v>1546</v>
      </c>
      <c r="E83" s="134" t="s">
        <v>7203</v>
      </c>
      <c r="F83" s="354">
        <v>35</v>
      </c>
      <c r="G83" s="12">
        <v>20.588235294117649</v>
      </c>
      <c r="H83" s="11">
        <v>26</v>
      </c>
      <c r="I83" s="12">
        <v>16.049382716049383</v>
      </c>
      <c r="J83" s="11">
        <v>25</v>
      </c>
      <c r="K83" s="12">
        <v>14.792899408284024</v>
      </c>
      <c r="L83" s="11">
        <v>29</v>
      </c>
      <c r="M83" s="12">
        <v>12.393162393162394</v>
      </c>
      <c r="N83" s="56">
        <v>37</v>
      </c>
      <c r="O83" s="57">
        <v>16.228070175438596</v>
      </c>
      <c r="P83" s="56">
        <v>62</v>
      </c>
      <c r="Q83" s="57">
        <v>20.394736842105264</v>
      </c>
      <c r="R83" s="56">
        <v>47</v>
      </c>
      <c r="S83" s="57">
        <v>15.719063545150501</v>
      </c>
      <c r="T83" s="56">
        <v>158</v>
      </c>
      <c r="U83" s="57">
        <v>13.036303630363037</v>
      </c>
      <c r="V83" s="134" t="s">
        <v>28</v>
      </c>
      <c r="W83" s="134" t="s">
        <v>7185</v>
      </c>
      <c r="X83" s="134" t="s">
        <v>28</v>
      </c>
      <c r="Y83" s="134" t="s">
        <v>7185</v>
      </c>
      <c r="Z83" s="134" t="s">
        <v>7185</v>
      </c>
      <c r="AA83" s="134" t="s">
        <v>7185</v>
      </c>
      <c r="AB83" s="134" t="s">
        <v>7185</v>
      </c>
      <c r="AC83" s="134" t="s">
        <v>7185</v>
      </c>
      <c r="AD83" s="134"/>
    </row>
    <row r="84" spans="1:30" ht="20.100000000000001" customHeight="1">
      <c r="A84" s="126"/>
      <c r="B84" s="126"/>
      <c r="C84" s="131"/>
      <c r="D84" s="126" t="s">
        <v>1547</v>
      </c>
      <c r="E84" s="131"/>
      <c r="F84" s="355">
        <v>7</v>
      </c>
      <c r="G84" s="314">
        <v>4.117647058823529</v>
      </c>
      <c r="H84" s="18">
        <v>5</v>
      </c>
      <c r="I84" s="19">
        <v>3.0864197530864197</v>
      </c>
      <c r="J84" s="18">
        <v>7</v>
      </c>
      <c r="K84" s="19">
        <v>4.1420118343195265</v>
      </c>
      <c r="L84" s="18">
        <v>10</v>
      </c>
      <c r="M84" s="19">
        <v>4.2735042735042734</v>
      </c>
      <c r="N84" s="58">
        <v>9</v>
      </c>
      <c r="O84" s="59">
        <v>3.9473684210526314</v>
      </c>
      <c r="P84" s="58">
        <v>11</v>
      </c>
      <c r="Q84" s="59">
        <v>3.6184210526315788</v>
      </c>
      <c r="R84" s="58">
        <v>8</v>
      </c>
      <c r="S84" s="59">
        <v>2.6755852842809364</v>
      </c>
      <c r="T84" s="58">
        <v>49</v>
      </c>
      <c r="U84" s="59">
        <v>4.0429042904290426</v>
      </c>
      <c r="V84" s="131"/>
      <c r="W84" s="131"/>
      <c r="X84" s="131"/>
      <c r="Y84" s="131"/>
      <c r="Z84" s="131"/>
      <c r="AA84" s="131"/>
      <c r="AB84" s="131"/>
      <c r="AC84" s="131"/>
      <c r="AD84" s="131"/>
    </row>
    <row r="85" spans="1:30" ht="20.100000000000001" customHeight="1">
      <c r="A85" s="126"/>
      <c r="B85" s="126"/>
      <c r="C85" s="131"/>
      <c r="D85" s="126" t="s">
        <v>1548</v>
      </c>
      <c r="E85" s="131"/>
      <c r="F85" s="355">
        <v>15</v>
      </c>
      <c r="G85" s="314">
        <v>8.8235294117647065</v>
      </c>
      <c r="H85" s="18">
        <v>19</v>
      </c>
      <c r="I85" s="19">
        <v>11.728395061728396</v>
      </c>
      <c r="J85" s="18">
        <v>20</v>
      </c>
      <c r="K85" s="19">
        <v>11.834319526627219</v>
      </c>
      <c r="L85" s="18">
        <v>27</v>
      </c>
      <c r="M85" s="19">
        <v>11.538461538461538</v>
      </c>
      <c r="N85" s="58">
        <v>27</v>
      </c>
      <c r="O85" s="59">
        <v>11.842105263157896</v>
      </c>
      <c r="P85" s="58">
        <v>42</v>
      </c>
      <c r="Q85" s="59">
        <v>13.815789473684211</v>
      </c>
      <c r="R85" s="58">
        <v>19</v>
      </c>
      <c r="S85" s="59">
        <v>6.3545150501672243</v>
      </c>
      <c r="T85" s="58">
        <v>86</v>
      </c>
      <c r="U85" s="59">
        <v>7.0957095709570961</v>
      </c>
      <c r="V85" s="131"/>
      <c r="W85" s="131"/>
      <c r="X85" s="131"/>
      <c r="Y85" s="131"/>
      <c r="Z85" s="131"/>
      <c r="AA85" s="131"/>
      <c r="AB85" s="131"/>
      <c r="AC85" s="131"/>
      <c r="AD85" s="131"/>
    </row>
    <row r="86" spans="1:30" ht="20.100000000000001" customHeight="1">
      <c r="A86" s="126"/>
      <c r="B86" s="126"/>
      <c r="C86" s="131"/>
      <c r="D86" s="126" t="s">
        <v>7204</v>
      </c>
      <c r="E86" s="131"/>
      <c r="F86" s="355">
        <v>113</v>
      </c>
      <c r="G86" s="314">
        <v>66.470588235294116</v>
      </c>
      <c r="H86" s="18">
        <v>110</v>
      </c>
      <c r="I86" s="19">
        <v>67.901234567901241</v>
      </c>
      <c r="J86" s="18">
        <v>117</v>
      </c>
      <c r="K86" s="19">
        <v>69.230769230769226</v>
      </c>
      <c r="L86" s="18">
        <v>167</v>
      </c>
      <c r="M86" s="19">
        <v>71.367521367521363</v>
      </c>
      <c r="N86" s="58">
        <v>151</v>
      </c>
      <c r="O86" s="59">
        <v>66.228070175438603</v>
      </c>
      <c r="P86" s="58">
        <v>185</v>
      </c>
      <c r="Q86" s="59">
        <v>60.85526315789474</v>
      </c>
      <c r="R86" s="58">
        <v>215</v>
      </c>
      <c r="S86" s="59">
        <v>71.900000000000006</v>
      </c>
      <c r="T86" s="58">
        <v>899</v>
      </c>
      <c r="U86" s="59">
        <v>74.17491749174917</v>
      </c>
      <c r="V86" s="131"/>
      <c r="W86" s="131"/>
      <c r="X86" s="131"/>
      <c r="Y86" s="131"/>
      <c r="Z86" s="131"/>
      <c r="AA86" s="131"/>
      <c r="AB86" s="131"/>
      <c r="AC86" s="131"/>
      <c r="AD86" s="131"/>
    </row>
    <row r="87" spans="1:30" ht="20.100000000000001" customHeight="1">
      <c r="A87" s="126"/>
      <c r="B87" s="126"/>
      <c r="C87" s="131"/>
      <c r="D87" s="126" t="s">
        <v>1885</v>
      </c>
      <c r="E87" s="131"/>
      <c r="F87" s="355"/>
      <c r="G87" s="314"/>
      <c r="H87" s="18">
        <v>2</v>
      </c>
      <c r="I87" s="19">
        <v>1.2345679012345678</v>
      </c>
      <c r="J87" s="18"/>
      <c r="K87" s="19"/>
      <c r="L87" s="18">
        <v>1</v>
      </c>
      <c r="M87" s="19">
        <v>0.42735042735042733</v>
      </c>
      <c r="N87" s="58">
        <v>4</v>
      </c>
      <c r="O87" s="59">
        <v>1.7543859649122806</v>
      </c>
      <c r="P87" s="58">
        <v>4</v>
      </c>
      <c r="Q87" s="59">
        <v>1.3157894736842106</v>
      </c>
      <c r="R87" s="58">
        <v>9</v>
      </c>
      <c r="S87" s="59">
        <v>3.0100334448160537</v>
      </c>
      <c r="T87" s="58">
        <v>20</v>
      </c>
      <c r="U87" s="59">
        <v>1.6501650165016502</v>
      </c>
      <c r="V87" s="131"/>
      <c r="W87" s="131"/>
      <c r="X87" s="131"/>
      <c r="Y87" s="131"/>
      <c r="Z87" s="131"/>
      <c r="AA87" s="131"/>
      <c r="AB87" s="131"/>
      <c r="AC87" s="131"/>
      <c r="AD87" s="131"/>
    </row>
    <row r="88" spans="1:30" ht="20.100000000000001" customHeight="1">
      <c r="A88" s="126"/>
      <c r="B88" s="126"/>
      <c r="C88" s="131"/>
      <c r="D88" s="126" t="s">
        <v>7205</v>
      </c>
      <c r="E88" s="131"/>
      <c r="F88" s="355"/>
      <c r="G88" s="314"/>
      <c r="H88" s="18"/>
      <c r="I88" s="19"/>
      <c r="J88" s="18"/>
      <c r="K88" s="19"/>
      <c r="L88" s="18"/>
      <c r="M88" s="19"/>
      <c r="N88" s="18"/>
      <c r="O88" s="19"/>
      <c r="P88" s="18"/>
      <c r="Q88" s="19"/>
      <c r="R88" s="18">
        <v>1</v>
      </c>
      <c r="S88" s="19">
        <v>0.3</v>
      </c>
      <c r="T88" s="18"/>
      <c r="U88" s="19"/>
      <c r="V88" s="131"/>
      <c r="W88" s="131"/>
      <c r="X88" s="131"/>
      <c r="Y88" s="131"/>
      <c r="Z88" s="131"/>
      <c r="AA88" s="131"/>
      <c r="AB88" s="131"/>
      <c r="AC88" s="131"/>
      <c r="AD88" s="131"/>
    </row>
    <row r="89" spans="1:30" ht="20.100000000000001" customHeight="1">
      <c r="A89" s="126"/>
      <c r="B89" s="126"/>
      <c r="C89" s="131"/>
      <c r="D89" s="126" t="s">
        <v>7206</v>
      </c>
      <c r="E89" s="131"/>
      <c r="F89" s="355"/>
      <c r="G89" s="314"/>
      <c r="H89" s="18"/>
      <c r="I89" s="19"/>
      <c r="J89" s="18"/>
      <c r="K89" s="19"/>
      <c r="L89" s="18"/>
      <c r="M89" s="19"/>
      <c r="N89" s="18"/>
      <c r="O89" s="19"/>
      <c r="P89" s="18"/>
      <c r="Q89" s="19"/>
      <c r="R89" s="18"/>
      <c r="S89" s="19"/>
      <c r="T89" s="18"/>
      <c r="U89" s="19"/>
      <c r="V89" s="131"/>
      <c r="W89" s="131"/>
      <c r="X89" s="131"/>
      <c r="Y89" s="131"/>
      <c r="Z89" s="131"/>
      <c r="AA89" s="131"/>
      <c r="AB89" s="131"/>
      <c r="AC89" s="131"/>
      <c r="AD89" s="131"/>
    </row>
    <row r="90" spans="1:30" s="132" customFormat="1" ht="20.100000000000001" customHeight="1">
      <c r="A90" s="125" t="s">
        <v>5539</v>
      </c>
      <c r="B90" s="125" t="s">
        <v>232</v>
      </c>
      <c r="C90" s="134" t="s">
        <v>5540</v>
      </c>
      <c r="D90" s="125"/>
      <c r="E90" s="134"/>
      <c r="F90" s="354"/>
      <c r="G90" s="12"/>
      <c r="H90" s="11">
        <v>2</v>
      </c>
      <c r="I90" s="12">
        <v>100</v>
      </c>
      <c r="J90" s="11"/>
      <c r="K90" s="12"/>
      <c r="L90" s="11">
        <v>1</v>
      </c>
      <c r="M90" s="12">
        <v>100</v>
      </c>
      <c r="N90" s="56">
        <v>4</v>
      </c>
      <c r="O90" s="57">
        <v>100</v>
      </c>
      <c r="P90" s="56">
        <v>4</v>
      </c>
      <c r="Q90" s="57">
        <v>100</v>
      </c>
      <c r="R90" s="56">
        <v>9</v>
      </c>
      <c r="S90" s="57">
        <v>100</v>
      </c>
      <c r="T90" s="56">
        <v>20</v>
      </c>
      <c r="U90" s="57">
        <v>100</v>
      </c>
      <c r="V90" s="134" t="s">
        <v>28</v>
      </c>
      <c r="W90" s="134" t="s">
        <v>7185</v>
      </c>
      <c r="X90" s="134" t="s">
        <v>28</v>
      </c>
      <c r="Y90" s="134" t="s">
        <v>7185</v>
      </c>
      <c r="Z90" s="134" t="s">
        <v>7185</v>
      </c>
      <c r="AA90" s="134" t="s">
        <v>7185</v>
      </c>
      <c r="AB90" s="134" t="s">
        <v>7185</v>
      </c>
      <c r="AC90" s="134" t="s">
        <v>7185</v>
      </c>
      <c r="AD90" s="134"/>
    </row>
    <row r="91" spans="1:30" s="132" customFormat="1" ht="20.100000000000001" customHeight="1">
      <c r="A91" s="125" t="s">
        <v>5541</v>
      </c>
      <c r="B91" s="125" t="s">
        <v>122</v>
      </c>
      <c r="C91" s="134" t="s">
        <v>218</v>
      </c>
      <c r="D91" s="125"/>
      <c r="E91" s="223"/>
      <c r="F91" s="354">
        <v>170</v>
      </c>
      <c r="G91" s="12">
        <v>100</v>
      </c>
      <c r="H91" s="11">
        <v>162</v>
      </c>
      <c r="I91" s="12">
        <v>100</v>
      </c>
      <c r="J91" s="11">
        <v>169</v>
      </c>
      <c r="K91" s="12">
        <v>100</v>
      </c>
      <c r="L91" s="11">
        <v>234</v>
      </c>
      <c r="M91" s="12">
        <v>100</v>
      </c>
      <c r="N91" s="11">
        <v>227</v>
      </c>
      <c r="O91" s="57">
        <v>99.6</v>
      </c>
      <c r="P91" s="11">
        <v>304</v>
      </c>
      <c r="Q91" s="57">
        <v>100</v>
      </c>
      <c r="R91" s="11"/>
      <c r="S91" s="12"/>
      <c r="T91" s="11"/>
      <c r="U91" s="12"/>
      <c r="V91" s="134" t="s">
        <v>28</v>
      </c>
      <c r="W91" s="134" t="s">
        <v>7185</v>
      </c>
      <c r="X91" s="134" t="s">
        <v>28</v>
      </c>
      <c r="Y91" s="134" t="s">
        <v>7185</v>
      </c>
      <c r="Z91" s="134" t="s">
        <v>7185</v>
      </c>
      <c r="AA91" s="134" t="s">
        <v>7185</v>
      </c>
      <c r="AB91" s="134"/>
      <c r="AC91" s="134"/>
      <c r="AD91" s="134"/>
    </row>
    <row r="92" spans="1:30" s="132" customFormat="1" ht="20.100000000000001" customHeight="1">
      <c r="A92" s="126"/>
      <c r="B92" s="155"/>
      <c r="C92" s="131"/>
      <c r="D92" s="156" t="s">
        <v>2003</v>
      </c>
      <c r="E92" s="224" t="s">
        <v>73</v>
      </c>
      <c r="F92" s="355"/>
      <c r="G92" s="314"/>
      <c r="H92" s="18"/>
      <c r="I92" s="19"/>
      <c r="J92" s="18"/>
      <c r="K92" s="19"/>
      <c r="L92" s="18"/>
      <c r="M92" s="19"/>
      <c r="N92" s="18"/>
      <c r="O92" s="59"/>
      <c r="P92" s="18"/>
      <c r="Q92" s="59"/>
      <c r="R92" s="18"/>
      <c r="S92" s="19"/>
      <c r="T92" s="18"/>
      <c r="U92" s="19"/>
      <c r="V92" s="131"/>
      <c r="W92" s="131"/>
      <c r="X92" s="131"/>
      <c r="Y92" s="131"/>
      <c r="Z92" s="131"/>
      <c r="AA92" s="131"/>
      <c r="AB92" s="131"/>
      <c r="AC92" s="131"/>
      <c r="AD92" s="131"/>
    </row>
    <row r="93" spans="1:30" s="132" customFormat="1" ht="20.100000000000001" customHeight="1">
      <c r="A93" s="157"/>
      <c r="B93" s="157"/>
      <c r="C93" s="131"/>
      <c r="D93" s="120" t="s">
        <v>2004</v>
      </c>
      <c r="E93" s="224"/>
      <c r="F93" s="355"/>
      <c r="G93" s="314"/>
      <c r="H93" s="18"/>
      <c r="I93" s="19"/>
      <c r="J93" s="18"/>
      <c r="K93" s="19"/>
      <c r="L93" s="18"/>
      <c r="M93" s="19"/>
      <c r="N93" s="18">
        <v>1</v>
      </c>
      <c r="O93" s="59">
        <v>0.4</v>
      </c>
      <c r="P93" s="18"/>
      <c r="Q93" s="59"/>
      <c r="R93" s="18"/>
      <c r="S93" s="19"/>
      <c r="T93" s="18"/>
      <c r="U93" s="19"/>
      <c r="V93" s="131"/>
      <c r="W93" s="131"/>
      <c r="X93" s="131"/>
      <c r="Y93" s="131"/>
      <c r="Z93" s="131"/>
      <c r="AA93" s="131"/>
      <c r="AB93" s="131"/>
      <c r="AC93" s="131"/>
      <c r="AD93" s="131"/>
    </row>
    <row r="94" spans="1:30" s="132" customFormat="1" ht="20.100000000000001" customHeight="1">
      <c r="A94" s="125" t="s">
        <v>5542</v>
      </c>
      <c r="B94" s="125" t="s">
        <v>123</v>
      </c>
      <c r="C94" s="134" t="s">
        <v>5543</v>
      </c>
      <c r="D94" s="125" t="s">
        <v>1354</v>
      </c>
      <c r="E94" s="134" t="s">
        <v>7203</v>
      </c>
      <c r="F94" s="354"/>
      <c r="G94" s="12"/>
      <c r="H94" s="11"/>
      <c r="I94" s="12"/>
      <c r="J94" s="11"/>
      <c r="K94" s="12"/>
      <c r="L94" s="11"/>
      <c r="M94" s="12"/>
      <c r="N94" s="11"/>
      <c r="O94" s="12"/>
      <c r="P94" s="11"/>
      <c r="Q94" s="12"/>
      <c r="R94" s="11"/>
      <c r="S94" s="12"/>
      <c r="T94" s="11"/>
      <c r="U94" s="12"/>
      <c r="V94" s="134" t="s">
        <v>28</v>
      </c>
      <c r="W94" s="134" t="s">
        <v>7185</v>
      </c>
      <c r="X94" s="134" t="s">
        <v>28</v>
      </c>
      <c r="Y94" s="134" t="s">
        <v>7185</v>
      </c>
      <c r="Z94" s="134" t="s">
        <v>7185</v>
      </c>
      <c r="AA94" s="134" t="s">
        <v>7185</v>
      </c>
      <c r="AB94" s="134"/>
      <c r="AC94" s="134"/>
      <c r="AD94" s="134"/>
    </row>
    <row r="95" spans="1:30" s="132" customFormat="1" ht="20.100000000000001" customHeight="1">
      <c r="A95" s="126"/>
      <c r="B95" s="126"/>
      <c r="C95" s="131"/>
      <c r="D95" s="126" t="s">
        <v>1549</v>
      </c>
      <c r="E95" s="131"/>
      <c r="F95" s="355"/>
      <c r="G95" s="314"/>
      <c r="H95" s="18"/>
      <c r="I95" s="19"/>
      <c r="J95" s="18"/>
      <c r="K95" s="19"/>
      <c r="L95" s="18"/>
      <c r="M95" s="19"/>
      <c r="N95" s="18"/>
      <c r="O95" s="19"/>
      <c r="P95" s="18"/>
      <c r="Q95" s="19"/>
      <c r="R95" s="18"/>
      <c r="S95" s="19"/>
      <c r="T95" s="18"/>
      <c r="U95" s="19"/>
      <c r="V95" s="131"/>
      <c r="W95" s="131"/>
      <c r="X95" s="131"/>
      <c r="Y95" s="131"/>
      <c r="Z95" s="131"/>
      <c r="AA95" s="131"/>
      <c r="AB95" s="131"/>
      <c r="AC95" s="131"/>
      <c r="AD95" s="131"/>
    </row>
    <row r="96" spans="1:30" s="132" customFormat="1" ht="20.100000000000001" customHeight="1">
      <c r="A96" s="126"/>
      <c r="B96" s="126"/>
      <c r="C96" s="131"/>
      <c r="D96" s="126" t="s">
        <v>1550</v>
      </c>
      <c r="E96" s="131"/>
      <c r="F96" s="355"/>
      <c r="G96" s="314"/>
      <c r="H96" s="18"/>
      <c r="I96" s="19"/>
      <c r="J96" s="18"/>
      <c r="K96" s="19"/>
      <c r="L96" s="18"/>
      <c r="M96" s="19"/>
      <c r="N96" s="18"/>
      <c r="O96" s="19"/>
      <c r="P96" s="18"/>
      <c r="Q96" s="19"/>
      <c r="R96" s="18"/>
      <c r="S96" s="19"/>
      <c r="T96" s="18"/>
      <c r="U96" s="19"/>
      <c r="V96" s="131"/>
      <c r="W96" s="131"/>
      <c r="X96" s="131"/>
      <c r="Y96" s="131"/>
      <c r="Z96" s="131"/>
      <c r="AA96" s="131"/>
      <c r="AB96" s="131"/>
      <c r="AC96" s="131"/>
      <c r="AD96" s="131"/>
    </row>
    <row r="97" spans="1:30" s="132" customFormat="1" ht="20.100000000000001" customHeight="1">
      <c r="A97" s="126"/>
      <c r="B97" s="126"/>
      <c r="C97" s="131"/>
      <c r="D97" s="126" t="s">
        <v>1551</v>
      </c>
      <c r="E97" s="131"/>
      <c r="F97" s="355"/>
      <c r="G97" s="314"/>
      <c r="H97" s="18"/>
      <c r="I97" s="19"/>
      <c r="J97" s="18"/>
      <c r="K97" s="19"/>
      <c r="L97" s="18"/>
      <c r="M97" s="19"/>
      <c r="N97" s="18"/>
      <c r="O97" s="19"/>
      <c r="P97" s="18"/>
      <c r="Q97" s="19"/>
      <c r="R97" s="18"/>
      <c r="S97" s="19"/>
      <c r="T97" s="18"/>
      <c r="U97" s="19"/>
      <c r="V97" s="131"/>
      <c r="W97" s="131"/>
      <c r="X97" s="131"/>
      <c r="Y97" s="131"/>
      <c r="Z97" s="131"/>
      <c r="AA97" s="131"/>
      <c r="AB97" s="131"/>
      <c r="AC97" s="131"/>
      <c r="AD97" s="131"/>
    </row>
    <row r="98" spans="1:30" s="132" customFormat="1" ht="20.100000000000001" customHeight="1">
      <c r="A98" s="126"/>
      <c r="B98" s="126"/>
      <c r="C98" s="131"/>
      <c r="D98" s="126" t="s">
        <v>7207</v>
      </c>
      <c r="E98" s="131"/>
      <c r="F98" s="355"/>
      <c r="G98" s="314"/>
      <c r="H98" s="18"/>
      <c r="I98" s="19"/>
      <c r="J98" s="18"/>
      <c r="K98" s="19"/>
      <c r="L98" s="18"/>
      <c r="M98" s="19"/>
      <c r="N98" s="18">
        <v>1</v>
      </c>
      <c r="O98" s="19">
        <v>100</v>
      </c>
      <c r="P98" s="18"/>
      <c r="Q98" s="19"/>
      <c r="R98" s="18"/>
      <c r="S98" s="19"/>
      <c r="T98" s="18"/>
      <c r="U98" s="19"/>
      <c r="V98" s="131"/>
      <c r="W98" s="131"/>
      <c r="X98" s="131"/>
      <c r="Y98" s="131"/>
      <c r="Z98" s="131"/>
      <c r="AA98" s="131"/>
      <c r="AB98" s="131"/>
      <c r="AC98" s="131"/>
      <c r="AD98" s="131"/>
    </row>
    <row r="99" spans="1:30" s="132" customFormat="1" ht="20.100000000000001" customHeight="1">
      <c r="A99" s="126"/>
      <c r="B99" s="126"/>
      <c r="C99" s="131"/>
      <c r="D99" s="120" t="s">
        <v>2002</v>
      </c>
      <c r="E99" s="131"/>
      <c r="F99" s="355"/>
      <c r="G99" s="314"/>
      <c r="H99" s="18"/>
      <c r="I99" s="19"/>
      <c r="J99" s="18"/>
      <c r="K99" s="19"/>
      <c r="L99" s="18"/>
      <c r="M99" s="19"/>
      <c r="N99" s="18"/>
      <c r="O99" s="19"/>
      <c r="P99" s="18"/>
      <c r="Q99" s="19"/>
      <c r="R99" s="18"/>
      <c r="S99" s="19"/>
      <c r="T99" s="18"/>
      <c r="U99" s="19"/>
      <c r="V99" s="131"/>
      <c r="W99" s="131"/>
      <c r="X99" s="131"/>
      <c r="Y99" s="131"/>
      <c r="Z99" s="131"/>
      <c r="AA99" s="131"/>
      <c r="AB99" s="131"/>
      <c r="AC99" s="131"/>
      <c r="AD99" s="131"/>
    </row>
    <row r="100" spans="1:30" s="132" customFormat="1" ht="20.100000000000001" customHeight="1">
      <c r="A100" s="126"/>
      <c r="B100" s="126"/>
      <c r="C100" s="131"/>
      <c r="D100" s="120" t="s">
        <v>1359</v>
      </c>
      <c r="E100" s="131"/>
      <c r="F100" s="355"/>
      <c r="G100" s="314"/>
      <c r="H100" s="18"/>
      <c r="I100" s="19"/>
      <c r="J100" s="18"/>
      <c r="K100" s="19"/>
      <c r="L100" s="18"/>
      <c r="M100" s="19"/>
      <c r="N100" s="18"/>
      <c r="O100" s="19"/>
      <c r="P100" s="18"/>
      <c r="Q100" s="19"/>
      <c r="R100" s="18"/>
      <c r="S100" s="19"/>
      <c r="T100" s="18"/>
      <c r="U100" s="19"/>
      <c r="V100" s="131"/>
      <c r="W100" s="131"/>
      <c r="X100" s="131"/>
      <c r="Y100" s="131"/>
      <c r="Z100" s="131"/>
      <c r="AA100" s="131"/>
      <c r="AB100" s="131"/>
      <c r="AC100" s="131"/>
      <c r="AD100" s="131"/>
    </row>
    <row r="101" spans="1:30" s="132" customFormat="1" ht="20.100000000000001" customHeight="1">
      <c r="A101" s="125" t="s">
        <v>9726</v>
      </c>
      <c r="B101" s="125" t="s">
        <v>7208</v>
      </c>
      <c r="C101" s="134" t="s">
        <v>218</v>
      </c>
      <c r="D101" s="125" t="s">
        <v>7854</v>
      </c>
      <c r="E101" s="134"/>
      <c r="F101" s="354">
        <v>23</v>
      </c>
      <c r="G101" s="12">
        <v>13.529411764705882</v>
      </c>
      <c r="H101" s="11">
        <v>16</v>
      </c>
      <c r="I101" s="12">
        <v>9.8765432098765427</v>
      </c>
      <c r="J101" s="11">
        <v>21</v>
      </c>
      <c r="K101" s="12">
        <v>12.42603550295858</v>
      </c>
      <c r="L101" s="11">
        <v>17</v>
      </c>
      <c r="M101" s="12">
        <v>7.2649572649572649</v>
      </c>
      <c r="N101" s="56">
        <v>24</v>
      </c>
      <c r="O101" s="57">
        <v>10.526315789473685</v>
      </c>
      <c r="P101" s="56">
        <v>31</v>
      </c>
      <c r="Q101" s="57">
        <v>10.197368421052632</v>
      </c>
      <c r="R101" s="56"/>
      <c r="S101" s="57"/>
      <c r="T101" s="11"/>
      <c r="U101" s="12"/>
      <c r="V101" s="134" t="s">
        <v>28</v>
      </c>
      <c r="W101" s="134" t="s">
        <v>7185</v>
      </c>
      <c r="X101" s="134" t="s">
        <v>28</v>
      </c>
      <c r="Y101" s="134" t="s">
        <v>7185</v>
      </c>
      <c r="Z101" s="134" t="s">
        <v>7185</v>
      </c>
      <c r="AA101" s="134" t="s">
        <v>7185</v>
      </c>
      <c r="AB101" s="134"/>
      <c r="AC101" s="134"/>
      <c r="AD101" s="134"/>
    </row>
    <row r="102" spans="1:30" s="132" customFormat="1" ht="20.100000000000001" customHeight="1">
      <c r="A102" s="126"/>
      <c r="B102" s="126"/>
      <c r="C102" s="131"/>
      <c r="D102" s="126" t="s">
        <v>1361</v>
      </c>
      <c r="E102" s="131"/>
      <c r="F102" s="355">
        <v>38</v>
      </c>
      <c r="G102" s="314">
        <v>22.352941176470587</v>
      </c>
      <c r="H102" s="18">
        <v>25</v>
      </c>
      <c r="I102" s="19">
        <v>15.432098765432098</v>
      </c>
      <c r="J102" s="18">
        <v>34</v>
      </c>
      <c r="K102" s="19">
        <v>20.118343195266274</v>
      </c>
      <c r="L102" s="18">
        <v>61</v>
      </c>
      <c r="M102" s="19">
        <v>26.068376068376068</v>
      </c>
      <c r="N102" s="58">
        <v>56</v>
      </c>
      <c r="O102" s="59">
        <v>24.561403508771932</v>
      </c>
      <c r="P102" s="58">
        <v>61</v>
      </c>
      <c r="Q102" s="59">
        <v>20.065789473684209</v>
      </c>
      <c r="R102" s="58"/>
      <c r="S102" s="59"/>
      <c r="T102" s="18"/>
      <c r="U102" s="19"/>
      <c r="V102" s="131"/>
      <c r="W102" s="131"/>
      <c r="X102" s="131"/>
      <c r="Y102" s="131"/>
      <c r="Z102" s="131"/>
      <c r="AA102" s="131"/>
      <c r="AB102" s="131"/>
      <c r="AC102" s="131"/>
      <c r="AD102" s="131"/>
    </row>
    <row r="103" spans="1:30" s="132" customFormat="1" ht="20.100000000000001" customHeight="1">
      <c r="A103" s="126"/>
      <c r="B103" s="126"/>
      <c r="C103" s="131"/>
      <c r="D103" s="126" t="s">
        <v>1552</v>
      </c>
      <c r="E103" s="131"/>
      <c r="F103" s="355">
        <v>65</v>
      </c>
      <c r="G103" s="314">
        <v>38.235294117647058</v>
      </c>
      <c r="H103" s="18">
        <v>77</v>
      </c>
      <c r="I103" s="19">
        <v>47.530864197530867</v>
      </c>
      <c r="J103" s="18">
        <v>69</v>
      </c>
      <c r="K103" s="19">
        <v>40.828402366863905</v>
      </c>
      <c r="L103" s="18">
        <v>105</v>
      </c>
      <c r="M103" s="19">
        <v>44.871794871794869</v>
      </c>
      <c r="N103" s="58">
        <v>84</v>
      </c>
      <c r="O103" s="59">
        <v>36.842105263157897</v>
      </c>
      <c r="P103" s="58">
        <v>121</v>
      </c>
      <c r="Q103" s="59">
        <v>39.80263157894737</v>
      </c>
      <c r="R103" s="58"/>
      <c r="S103" s="59"/>
      <c r="T103" s="18"/>
      <c r="U103" s="19"/>
      <c r="V103" s="131"/>
      <c r="W103" s="131"/>
      <c r="X103" s="131"/>
      <c r="Y103" s="131"/>
      <c r="Z103" s="131"/>
      <c r="AA103" s="131"/>
      <c r="AB103" s="131"/>
      <c r="AC103" s="131"/>
      <c r="AD103" s="131"/>
    </row>
    <row r="104" spans="1:30" s="132" customFormat="1" ht="20.100000000000001" customHeight="1">
      <c r="A104" s="126"/>
      <c r="B104" s="126"/>
      <c r="C104" s="131"/>
      <c r="D104" s="126" t="s">
        <v>1553</v>
      </c>
      <c r="E104" s="131"/>
      <c r="F104" s="355">
        <v>34</v>
      </c>
      <c r="G104" s="314">
        <v>20</v>
      </c>
      <c r="H104" s="18">
        <v>31</v>
      </c>
      <c r="I104" s="19">
        <v>19.135802469135804</v>
      </c>
      <c r="J104" s="18">
        <v>38</v>
      </c>
      <c r="K104" s="19">
        <v>22.485207100591715</v>
      </c>
      <c r="L104" s="18">
        <v>30</v>
      </c>
      <c r="M104" s="19">
        <v>12.820512820512821</v>
      </c>
      <c r="N104" s="58">
        <v>39</v>
      </c>
      <c r="O104" s="59">
        <v>17.105263157894736</v>
      </c>
      <c r="P104" s="58">
        <v>55</v>
      </c>
      <c r="Q104" s="59">
        <v>18.092105263157894</v>
      </c>
      <c r="R104" s="58"/>
      <c r="S104" s="59"/>
      <c r="T104" s="18"/>
      <c r="U104" s="19"/>
      <c r="V104" s="131"/>
      <c r="W104" s="131"/>
      <c r="X104" s="131"/>
      <c r="Y104" s="131"/>
      <c r="Z104" s="131"/>
      <c r="AA104" s="131"/>
      <c r="AB104" s="131"/>
      <c r="AC104" s="131"/>
      <c r="AD104" s="131"/>
    </row>
    <row r="105" spans="1:30" s="132" customFormat="1" ht="20.100000000000001" customHeight="1">
      <c r="A105" s="126"/>
      <c r="B105" s="126"/>
      <c r="C105" s="131"/>
      <c r="D105" s="126" t="s">
        <v>1364</v>
      </c>
      <c r="E105" s="131"/>
      <c r="F105" s="355">
        <v>1</v>
      </c>
      <c r="G105" s="314">
        <v>0.58823529411764708</v>
      </c>
      <c r="H105" s="18">
        <v>1</v>
      </c>
      <c r="I105" s="19">
        <v>0.61728395061728392</v>
      </c>
      <c r="J105" s="18">
        <v>2</v>
      </c>
      <c r="K105" s="19">
        <v>1.1834319526627219</v>
      </c>
      <c r="L105" s="18">
        <v>3</v>
      </c>
      <c r="M105" s="19">
        <v>1.2820512820512822</v>
      </c>
      <c r="N105" s="58">
        <v>4</v>
      </c>
      <c r="O105" s="59">
        <v>1.7543859649122806</v>
      </c>
      <c r="P105" s="58">
        <v>5</v>
      </c>
      <c r="Q105" s="59">
        <v>1.6447368421052631</v>
      </c>
      <c r="R105" s="58"/>
      <c r="S105" s="59"/>
      <c r="T105" s="18"/>
      <c r="U105" s="19"/>
      <c r="V105" s="131"/>
      <c r="W105" s="131"/>
      <c r="X105" s="131"/>
      <c r="Y105" s="131"/>
      <c r="Z105" s="131"/>
      <c r="AA105" s="131"/>
      <c r="AB105" s="131"/>
      <c r="AC105" s="131"/>
      <c r="AD105" s="131"/>
    </row>
    <row r="106" spans="1:30" s="132" customFormat="1" ht="20.100000000000001" customHeight="1">
      <c r="A106" s="126"/>
      <c r="B106" s="126"/>
      <c r="C106" s="131"/>
      <c r="D106" s="126" t="s">
        <v>1365</v>
      </c>
      <c r="E106" s="131"/>
      <c r="F106" s="355">
        <v>1</v>
      </c>
      <c r="G106" s="314">
        <v>0.58823529411764708</v>
      </c>
      <c r="H106" s="18"/>
      <c r="I106" s="19"/>
      <c r="J106" s="18">
        <v>1</v>
      </c>
      <c r="K106" s="19">
        <v>0.59171597633136097</v>
      </c>
      <c r="L106" s="18">
        <v>1</v>
      </c>
      <c r="M106" s="19">
        <v>0.42735042735042733</v>
      </c>
      <c r="N106" s="58">
        <v>6</v>
      </c>
      <c r="O106" s="59">
        <v>2.6315789473684212</v>
      </c>
      <c r="P106" s="58">
        <v>3</v>
      </c>
      <c r="Q106" s="59">
        <v>0.98684210526315785</v>
      </c>
      <c r="R106" s="58"/>
      <c r="S106" s="59"/>
      <c r="T106" s="18"/>
      <c r="U106" s="19"/>
      <c r="V106" s="131"/>
      <c r="W106" s="131"/>
      <c r="X106" s="131"/>
      <c r="Y106" s="131"/>
      <c r="Z106" s="131"/>
      <c r="AA106" s="131"/>
      <c r="AB106" s="131"/>
      <c r="AC106" s="131"/>
      <c r="AD106" s="131"/>
    </row>
    <row r="107" spans="1:30" s="132" customFormat="1" ht="20.100000000000001" customHeight="1">
      <c r="A107" s="126"/>
      <c r="B107" s="126"/>
      <c r="C107" s="131"/>
      <c r="D107" s="126" t="s">
        <v>1366</v>
      </c>
      <c r="E107" s="131"/>
      <c r="F107" s="355">
        <v>2</v>
      </c>
      <c r="G107" s="314">
        <v>1.1764705882352942</v>
      </c>
      <c r="H107" s="18">
        <v>6</v>
      </c>
      <c r="I107" s="19">
        <v>3.7037037037037037</v>
      </c>
      <c r="J107" s="18">
        <v>3</v>
      </c>
      <c r="K107" s="19">
        <v>1.7751479289940828</v>
      </c>
      <c r="L107" s="18">
        <v>3</v>
      </c>
      <c r="M107" s="19">
        <v>1.2820512820512822</v>
      </c>
      <c r="N107" s="58">
        <v>2</v>
      </c>
      <c r="O107" s="59">
        <v>0.8771929824561403</v>
      </c>
      <c r="P107" s="58">
        <v>15</v>
      </c>
      <c r="Q107" s="59">
        <v>4.9342105263157894</v>
      </c>
      <c r="R107" s="58"/>
      <c r="S107" s="59"/>
      <c r="T107" s="18"/>
      <c r="U107" s="19"/>
      <c r="V107" s="131"/>
      <c r="W107" s="131"/>
      <c r="X107" s="131"/>
      <c r="Y107" s="131"/>
      <c r="Z107" s="131"/>
      <c r="AA107" s="131"/>
      <c r="AB107" s="131"/>
      <c r="AC107" s="131"/>
      <c r="AD107" s="131"/>
    </row>
    <row r="108" spans="1:30" s="132" customFormat="1" ht="20.100000000000001" customHeight="1">
      <c r="A108" s="126"/>
      <c r="B108" s="126"/>
      <c r="C108" s="131"/>
      <c r="D108" s="126" t="s">
        <v>1367</v>
      </c>
      <c r="E108" s="131"/>
      <c r="F108" s="355">
        <v>1</v>
      </c>
      <c r="G108" s="314">
        <v>0.58823529411764708</v>
      </c>
      <c r="H108" s="18"/>
      <c r="I108" s="19"/>
      <c r="J108" s="18"/>
      <c r="K108" s="19"/>
      <c r="L108" s="18"/>
      <c r="M108" s="19"/>
      <c r="N108" s="58"/>
      <c r="O108" s="59"/>
      <c r="P108" s="58"/>
      <c r="Q108" s="59"/>
      <c r="R108" s="58"/>
      <c r="S108" s="59"/>
      <c r="T108" s="18"/>
      <c r="U108" s="19"/>
      <c r="V108" s="131"/>
      <c r="W108" s="131"/>
      <c r="X108" s="131"/>
      <c r="Y108" s="131"/>
      <c r="Z108" s="131"/>
      <c r="AA108" s="131"/>
      <c r="AB108" s="131"/>
      <c r="AC108" s="131"/>
      <c r="AD108" s="131"/>
    </row>
    <row r="109" spans="1:30" s="132" customFormat="1" ht="20.100000000000001" customHeight="1">
      <c r="A109" s="126"/>
      <c r="B109" s="126"/>
      <c r="C109" s="131"/>
      <c r="D109" s="126" t="s">
        <v>2337</v>
      </c>
      <c r="E109" s="131"/>
      <c r="F109" s="355">
        <v>1</v>
      </c>
      <c r="G109" s="314">
        <v>0.58823529411764708</v>
      </c>
      <c r="H109" s="18">
        <v>6</v>
      </c>
      <c r="I109" s="19">
        <v>3.7037037037037037</v>
      </c>
      <c r="J109" s="18">
        <v>1</v>
      </c>
      <c r="K109" s="19">
        <v>0.59171597633136097</v>
      </c>
      <c r="L109" s="18">
        <v>14</v>
      </c>
      <c r="M109" s="19">
        <v>5.982905982905983</v>
      </c>
      <c r="N109" s="58">
        <v>13</v>
      </c>
      <c r="O109" s="59">
        <v>5.7017543859649127</v>
      </c>
      <c r="P109" s="58">
        <v>13</v>
      </c>
      <c r="Q109" s="59">
        <v>4.2763157894736841</v>
      </c>
      <c r="R109" s="58"/>
      <c r="S109" s="59"/>
      <c r="T109" s="18"/>
      <c r="U109" s="19"/>
      <c r="V109" s="131"/>
      <c r="W109" s="131"/>
      <c r="X109" s="131"/>
      <c r="Y109" s="131"/>
      <c r="Z109" s="131"/>
      <c r="AA109" s="131"/>
      <c r="AB109" s="131"/>
      <c r="AC109" s="131"/>
      <c r="AD109" s="131"/>
    </row>
    <row r="110" spans="1:30" s="132" customFormat="1" ht="20.100000000000001" customHeight="1">
      <c r="A110" s="126"/>
      <c r="B110" s="126"/>
      <c r="C110" s="131"/>
      <c r="D110" s="126" t="s">
        <v>7209</v>
      </c>
      <c r="E110" s="131"/>
      <c r="F110" s="355">
        <v>4</v>
      </c>
      <c r="G110" s="314">
        <v>2.3529411764705883</v>
      </c>
      <c r="H110" s="18"/>
      <c r="I110" s="19"/>
      <c r="J110" s="18"/>
      <c r="K110" s="19"/>
      <c r="L110" s="18"/>
      <c r="M110" s="19"/>
      <c r="N110" s="18"/>
      <c r="O110" s="19"/>
      <c r="P110" s="18"/>
      <c r="Q110" s="19"/>
      <c r="R110" s="18"/>
      <c r="S110" s="19"/>
      <c r="T110" s="18"/>
      <c r="U110" s="19"/>
      <c r="V110" s="131"/>
      <c r="W110" s="131"/>
      <c r="X110" s="131"/>
      <c r="Y110" s="131"/>
      <c r="Z110" s="131"/>
      <c r="AA110" s="131"/>
      <c r="AB110" s="131"/>
      <c r="AC110" s="131"/>
      <c r="AD110" s="131"/>
    </row>
    <row r="111" spans="1:30" s="132" customFormat="1" ht="20.100000000000001" customHeight="1">
      <c r="A111" s="125" t="s">
        <v>5544</v>
      </c>
      <c r="B111" s="125" t="s">
        <v>125</v>
      </c>
      <c r="C111" s="134" t="s">
        <v>5545</v>
      </c>
      <c r="D111" s="125"/>
      <c r="E111" s="134"/>
      <c r="F111" s="354">
        <v>1</v>
      </c>
      <c r="G111" s="12">
        <v>100</v>
      </c>
      <c r="H111" s="11">
        <v>6</v>
      </c>
      <c r="I111" s="12">
        <v>100</v>
      </c>
      <c r="J111" s="11">
        <v>1</v>
      </c>
      <c r="K111" s="12">
        <v>100</v>
      </c>
      <c r="L111" s="11">
        <v>14</v>
      </c>
      <c r="M111" s="12">
        <v>100</v>
      </c>
      <c r="N111" s="11">
        <v>13</v>
      </c>
      <c r="O111" s="12">
        <v>100</v>
      </c>
      <c r="P111" s="11">
        <v>13</v>
      </c>
      <c r="Q111" s="12">
        <v>100</v>
      </c>
      <c r="R111" s="11"/>
      <c r="S111" s="12"/>
      <c r="T111" s="11"/>
      <c r="U111" s="12"/>
      <c r="V111" s="134" t="s">
        <v>28</v>
      </c>
      <c r="W111" s="134" t="s">
        <v>7185</v>
      </c>
      <c r="X111" s="134" t="s">
        <v>28</v>
      </c>
      <c r="Y111" s="134" t="s">
        <v>7185</v>
      </c>
      <c r="Z111" s="134" t="s">
        <v>7185</v>
      </c>
      <c r="AA111" s="134" t="s">
        <v>7185</v>
      </c>
      <c r="AB111" s="134"/>
      <c r="AC111" s="134"/>
      <c r="AD111" s="134"/>
    </row>
    <row r="112" spans="1:30" s="132" customFormat="1" ht="20.100000000000001" customHeight="1">
      <c r="A112" s="125" t="s">
        <v>5546</v>
      </c>
      <c r="B112" s="125" t="s">
        <v>126</v>
      </c>
      <c r="C112" s="134" t="s">
        <v>218</v>
      </c>
      <c r="D112" s="125" t="s">
        <v>1360</v>
      </c>
      <c r="E112" s="134"/>
      <c r="F112" s="354">
        <v>9</v>
      </c>
      <c r="G112" s="12">
        <v>5.2941176470588234</v>
      </c>
      <c r="H112" s="11">
        <v>8</v>
      </c>
      <c r="I112" s="12">
        <v>4.9382716049382713</v>
      </c>
      <c r="J112" s="11">
        <v>2</v>
      </c>
      <c r="K112" s="12">
        <v>1.1834319526627219</v>
      </c>
      <c r="L112" s="11">
        <v>13</v>
      </c>
      <c r="M112" s="12">
        <v>5.5555555555555554</v>
      </c>
      <c r="N112" s="56">
        <v>9</v>
      </c>
      <c r="O112" s="57">
        <v>3.9473684210526314</v>
      </c>
      <c r="P112" s="56">
        <v>13</v>
      </c>
      <c r="Q112" s="57">
        <v>4.2763157894736841</v>
      </c>
      <c r="R112" s="56"/>
      <c r="S112" s="57"/>
      <c r="T112" s="11"/>
      <c r="U112" s="12"/>
      <c r="V112" s="134" t="s">
        <v>28</v>
      </c>
      <c r="W112" s="134" t="s">
        <v>7185</v>
      </c>
      <c r="X112" s="134" t="s">
        <v>28</v>
      </c>
      <c r="Y112" s="134" t="s">
        <v>7185</v>
      </c>
      <c r="Z112" s="134" t="s">
        <v>7185</v>
      </c>
      <c r="AA112" s="134" t="s">
        <v>7185</v>
      </c>
      <c r="AB112" s="134"/>
      <c r="AC112" s="134"/>
      <c r="AD112" s="134"/>
    </row>
    <row r="113" spans="1:30" s="132" customFormat="1" ht="20.100000000000001" customHeight="1">
      <c r="A113" s="126"/>
      <c r="B113" s="126"/>
      <c r="C113" s="131"/>
      <c r="D113" s="126" t="s">
        <v>1361</v>
      </c>
      <c r="E113" s="131"/>
      <c r="F113" s="355">
        <v>17</v>
      </c>
      <c r="G113" s="314">
        <v>10</v>
      </c>
      <c r="H113" s="18">
        <v>13</v>
      </c>
      <c r="I113" s="19">
        <v>8.0246913580246915</v>
      </c>
      <c r="J113" s="18">
        <v>20</v>
      </c>
      <c r="K113" s="19">
        <v>11.834319526627219</v>
      </c>
      <c r="L113" s="18">
        <v>20</v>
      </c>
      <c r="M113" s="19">
        <v>8.5470085470085468</v>
      </c>
      <c r="N113" s="58">
        <v>23</v>
      </c>
      <c r="O113" s="59">
        <v>10.087719298245615</v>
      </c>
      <c r="P113" s="58">
        <v>29</v>
      </c>
      <c r="Q113" s="59">
        <v>9.5394736842105257</v>
      </c>
      <c r="R113" s="58"/>
      <c r="S113" s="59"/>
      <c r="T113" s="18"/>
      <c r="U113" s="19"/>
      <c r="V113" s="131"/>
      <c r="W113" s="131"/>
      <c r="X113" s="131"/>
      <c r="Y113" s="131"/>
      <c r="Z113" s="131"/>
      <c r="AA113" s="131"/>
      <c r="AB113" s="131"/>
      <c r="AC113" s="131"/>
      <c r="AD113" s="131"/>
    </row>
    <row r="114" spans="1:30" s="132" customFormat="1" ht="20.100000000000001" customHeight="1">
      <c r="A114" s="126"/>
      <c r="B114" s="126"/>
      <c r="C114" s="131"/>
      <c r="D114" s="126" t="s">
        <v>1552</v>
      </c>
      <c r="E114" s="131"/>
      <c r="F114" s="355">
        <v>22</v>
      </c>
      <c r="G114" s="314">
        <v>12.941176470588236</v>
      </c>
      <c r="H114" s="18">
        <v>7</v>
      </c>
      <c r="I114" s="19">
        <v>4.3209876543209873</v>
      </c>
      <c r="J114" s="18">
        <v>9</v>
      </c>
      <c r="K114" s="19">
        <v>5.3254437869822482</v>
      </c>
      <c r="L114" s="18">
        <v>21</v>
      </c>
      <c r="M114" s="19">
        <v>8.9743589743589745</v>
      </c>
      <c r="N114" s="58">
        <v>20</v>
      </c>
      <c r="O114" s="59">
        <v>8.7719298245614041</v>
      </c>
      <c r="P114" s="58">
        <v>22</v>
      </c>
      <c r="Q114" s="59">
        <v>7.2368421052631575</v>
      </c>
      <c r="R114" s="58"/>
      <c r="S114" s="59"/>
      <c r="T114" s="18"/>
      <c r="U114" s="19"/>
      <c r="V114" s="131"/>
      <c r="W114" s="131"/>
      <c r="X114" s="131"/>
      <c r="Y114" s="131"/>
      <c r="Z114" s="131"/>
      <c r="AA114" s="131"/>
      <c r="AB114" s="131"/>
      <c r="AC114" s="131"/>
      <c r="AD114" s="131"/>
    </row>
    <row r="115" spans="1:30" s="132" customFormat="1" ht="20.100000000000001" customHeight="1">
      <c r="A115" s="126"/>
      <c r="B115" s="126"/>
      <c r="C115" s="131"/>
      <c r="D115" s="126" t="s">
        <v>1553</v>
      </c>
      <c r="E115" s="131"/>
      <c r="F115" s="355">
        <v>11</v>
      </c>
      <c r="G115" s="314">
        <v>6.4705882352941178</v>
      </c>
      <c r="H115" s="18">
        <v>18</v>
      </c>
      <c r="I115" s="19">
        <v>11.111111111111111</v>
      </c>
      <c r="J115" s="18">
        <v>13</v>
      </c>
      <c r="K115" s="19">
        <v>7.6923076923076925</v>
      </c>
      <c r="L115" s="18">
        <v>18</v>
      </c>
      <c r="M115" s="19">
        <v>7.6923076923076925</v>
      </c>
      <c r="N115" s="58">
        <v>16</v>
      </c>
      <c r="O115" s="59">
        <v>7.0175438596491224</v>
      </c>
      <c r="P115" s="58">
        <v>16</v>
      </c>
      <c r="Q115" s="59">
        <v>5.2631578947368425</v>
      </c>
      <c r="R115" s="58"/>
      <c r="S115" s="59"/>
      <c r="T115" s="18"/>
      <c r="U115" s="19"/>
      <c r="V115" s="131"/>
      <c r="W115" s="131"/>
      <c r="X115" s="131"/>
      <c r="Y115" s="131"/>
      <c r="Z115" s="131"/>
      <c r="AA115" s="131"/>
      <c r="AB115" s="131"/>
      <c r="AC115" s="131"/>
      <c r="AD115" s="131"/>
    </row>
    <row r="116" spans="1:30" s="132" customFormat="1" ht="20.100000000000001" customHeight="1">
      <c r="A116" s="126"/>
      <c r="B116" s="126"/>
      <c r="C116" s="131"/>
      <c r="D116" s="126" t="s">
        <v>1364</v>
      </c>
      <c r="E116" s="131"/>
      <c r="F116" s="355"/>
      <c r="G116" s="314"/>
      <c r="H116" s="18">
        <v>4</v>
      </c>
      <c r="I116" s="19">
        <v>2.4691358024691357</v>
      </c>
      <c r="J116" s="18">
        <v>1</v>
      </c>
      <c r="K116" s="19">
        <v>0.59171597633136097</v>
      </c>
      <c r="L116" s="18">
        <v>2</v>
      </c>
      <c r="M116" s="19">
        <v>0.85470085470085477</v>
      </c>
      <c r="N116" s="58">
        <v>3</v>
      </c>
      <c r="O116" s="59">
        <v>1.3157894736842106</v>
      </c>
      <c r="P116" s="58">
        <v>5</v>
      </c>
      <c r="Q116" s="59">
        <v>1.6447368421052631</v>
      </c>
      <c r="R116" s="58"/>
      <c r="S116" s="59"/>
      <c r="T116" s="18"/>
      <c r="U116" s="19"/>
      <c r="V116" s="131"/>
      <c r="W116" s="131"/>
      <c r="X116" s="131"/>
      <c r="Y116" s="131"/>
      <c r="Z116" s="131"/>
      <c r="AA116" s="131"/>
      <c r="AB116" s="131"/>
      <c r="AC116" s="131"/>
      <c r="AD116" s="131"/>
    </row>
    <row r="117" spans="1:30" s="132" customFormat="1" ht="20.100000000000001" customHeight="1">
      <c r="A117" s="126"/>
      <c r="B117" s="126"/>
      <c r="C117" s="131"/>
      <c r="D117" s="126" t="s">
        <v>1365</v>
      </c>
      <c r="E117" s="131"/>
      <c r="F117" s="355"/>
      <c r="G117" s="314"/>
      <c r="H117" s="18">
        <v>2</v>
      </c>
      <c r="I117" s="19">
        <v>1.2345679012345678</v>
      </c>
      <c r="J117" s="18">
        <v>3</v>
      </c>
      <c r="K117" s="19">
        <v>1.7751479289940828</v>
      </c>
      <c r="L117" s="18">
        <v>2</v>
      </c>
      <c r="M117" s="19">
        <v>0.85470085470085477</v>
      </c>
      <c r="N117" s="58">
        <v>1</v>
      </c>
      <c r="O117" s="59">
        <v>0.43859649122807015</v>
      </c>
      <c r="P117" s="58">
        <v>2</v>
      </c>
      <c r="Q117" s="59">
        <v>0.65789473684210531</v>
      </c>
      <c r="R117" s="58"/>
      <c r="S117" s="59"/>
      <c r="T117" s="18"/>
      <c r="U117" s="19"/>
      <c r="V117" s="131"/>
      <c r="W117" s="131"/>
      <c r="X117" s="131"/>
      <c r="Y117" s="131"/>
      <c r="Z117" s="131"/>
      <c r="AA117" s="131"/>
      <c r="AB117" s="131"/>
      <c r="AC117" s="131"/>
      <c r="AD117" s="131"/>
    </row>
    <row r="118" spans="1:30" s="132" customFormat="1" ht="20.100000000000001" customHeight="1">
      <c r="A118" s="126"/>
      <c r="B118" s="126"/>
      <c r="C118" s="131"/>
      <c r="D118" s="126" t="s">
        <v>1366</v>
      </c>
      <c r="E118" s="131"/>
      <c r="F118" s="355">
        <v>2</v>
      </c>
      <c r="G118" s="314">
        <v>1.1764705882352942</v>
      </c>
      <c r="H118" s="18">
        <v>4</v>
      </c>
      <c r="I118" s="19">
        <v>2.4691358024691357</v>
      </c>
      <c r="J118" s="18">
        <v>3</v>
      </c>
      <c r="K118" s="19">
        <v>1.7751479289940828</v>
      </c>
      <c r="L118" s="18">
        <v>3</v>
      </c>
      <c r="M118" s="19">
        <v>1.2820512820512819</v>
      </c>
      <c r="N118" s="58">
        <v>2</v>
      </c>
      <c r="O118" s="59">
        <v>0.8771929824561403</v>
      </c>
      <c r="P118" s="58">
        <v>5</v>
      </c>
      <c r="Q118" s="59">
        <v>1.6447368421052631</v>
      </c>
      <c r="R118" s="58"/>
      <c r="S118" s="59"/>
      <c r="T118" s="18"/>
      <c r="U118" s="19"/>
      <c r="V118" s="131"/>
      <c r="W118" s="131"/>
      <c r="X118" s="131"/>
      <c r="Y118" s="131"/>
      <c r="Z118" s="131"/>
      <c r="AA118" s="131"/>
      <c r="AB118" s="131"/>
      <c r="AC118" s="131"/>
      <c r="AD118" s="131"/>
    </row>
    <row r="119" spans="1:30" s="132" customFormat="1" ht="20.100000000000001" customHeight="1">
      <c r="A119" s="126"/>
      <c r="B119" s="126"/>
      <c r="C119" s="131"/>
      <c r="D119" s="126" t="s">
        <v>1367</v>
      </c>
      <c r="E119" s="131"/>
      <c r="F119" s="355"/>
      <c r="G119" s="314"/>
      <c r="H119" s="18"/>
      <c r="I119" s="19"/>
      <c r="J119" s="18"/>
      <c r="K119" s="19"/>
      <c r="L119" s="18"/>
      <c r="M119" s="19"/>
      <c r="N119" s="58">
        <v>1</v>
      </c>
      <c r="O119" s="59">
        <v>0.43859649122807015</v>
      </c>
      <c r="P119" s="58"/>
      <c r="Q119" s="59"/>
      <c r="R119" s="58"/>
      <c r="S119" s="59"/>
      <c r="T119" s="18"/>
      <c r="U119" s="19"/>
      <c r="V119" s="131"/>
      <c r="W119" s="131"/>
      <c r="X119" s="131"/>
      <c r="Y119" s="131"/>
      <c r="Z119" s="131"/>
      <c r="AA119" s="131"/>
      <c r="AB119" s="131"/>
      <c r="AC119" s="131"/>
      <c r="AD119" s="131"/>
    </row>
    <row r="120" spans="1:30" s="132" customFormat="1" ht="20.100000000000001" customHeight="1">
      <c r="A120" s="126"/>
      <c r="B120" s="126"/>
      <c r="C120" s="131"/>
      <c r="D120" s="126" t="s">
        <v>2337</v>
      </c>
      <c r="E120" s="131"/>
      <c r="F120" s="355"/>
      <c r="G120" s="314"/>
      <c r="H120" s="18">
        <v>2</v>
      </c>
      <c r="I120" s="19">
        <v>1.2345679012345678</v>
      </c>
      <c r="J120" s="18"/>
      <c r="K120" s="19"/>
      <c r="L120" s="18"/>
      <c r="M120" s="19"/>
      <c r="N120" s="58"/>
      <c r="O120" s="59"/>
      <c r="P120" s="58">
        <v>2</v>
      </c>
      <c r="Q120" s="59">
        <v>0.65789473684210531</v>
      </c>
      <c r="R120" s="58"/>
      <c r="S120" s="59"/>
      <c r="T120" s="18"/>
      <c r="U120" s="19"/>
      <c r="V120" s="131"/>
      <c r="W120" s="131"/>
      <c r="X120" s="131"/>
      <c r="Y120" s="131"/>
      <c r="Z120" s="131"/>
      <c r="AA120" s="131"/>
      <c r="AB120" s="131"/>
      <c r="AC120" s="131"/>
      <c r="AD120" s="131"/>
    </row>
    <row r="121" spans="1:30" s="132" customFormat="1" ht="20.100000000000001" customHeight="1">
      <c r="A121" s="126"/>
      <c r="B121" s="126"/>
      <c r="C121" s="131"/>
      <c r="D121" s="126" t="s">
        <v>7209</v>
      </c>
      <c r="E121" s="131"/>
      <c r="F121" s="355">
        <v>109</v>
      </c>
      <c r="G121" s="314">
        <v>64.117647058823536</v>
      </c>
      <c r="H121" s="18">
        <v>104</v>
      </c>
      <c r="I121" s="19">
        <v>64.197530864197532</v>
      </c>
      <c r="J121" s="18">
        <v>118</v>
      </c>
      <c r="K121" s="19">
        <v>69.822485207100598</v>
      </c>
      <c r="L121" s="18">
        <v>155</v>
      </c>
      <c r="M121" s="19">
        <v>66.239316239316238</v>
      </c>
      <c r="N121" s="58">
        <v>153</v>
      </c>
      <c r="O121" s="59">
        <v>67.10526315789474</v>
      </c>
      <c r="P121" s="58">
        <v>210</v>
      </c>
      <c r="Q121" s="59">
        <v>69.078947368421055</v>
      </c>
      <c r="R121" s="58"/>
      <c r="S121" s="59"/>
      <c r="T121" s="18"/>
      <c r="U121" s="19"/>
      <c r="V121" s="131"/>
      <c r="W121" s="131"/>
      <c r="X121" s="131"/>
      <c r="Y121" s="131"/>
      <c r="Z121" s="131"/>
      <c r="AA121" s="131"/>
      <c r="AB121" s="131"/>
      <c r="AC121" s="131"/>
      <c r="AD121" s="131"/>
    </row>
    <row r="122" spans="1:30" s="132" customFormat="1" ht="20.100000000000001" customHeight="1">
      <c r="A122" s="125" t="s">
        <v>5547</v>
      </c>
      <c r="B122" s="125" t="s">
        <v>127</v>
      </c>
      <c r="C122" s="134" t="s">
        <v>5548</v>
      </c>
      <c r="D122" s="125"/>
      <c r="E122" s="134"/>
      <c r="F122" s="354"/>
      <c r="G122" s="12"/>
      <c r="H122" s="11">
        <v>2</v>
      </c>
      <c r="I122" s="12">
        <v>100</v>
      </c>
      <c r="J122" s="11"/>
      <c r="K122" s="12"/>
      <c r="L122" s="11"/>
      <c r="M122" s="12"/>
      <c r="N122" s="11"/>
      <c r="O122" s="12"/>
      <c r="P122" s="11">
        <v>2</v>
      </c>
      <c r="Q122" s="12">
        <v>100</v>
      </c>
      <c r="R122" s="11"/>
      <c r="S122" s="12"/>
      <c r="T122" s="11"/>
      <c r="U122" s="12"/>
      <c r="V122" s="134" t="s">
        <v>28</v>
      </c>
      <c r="W122" s="134" t="s">
        <v>7185</v>
      </c>
      <c r="X122" s="134" t="s">
        <v>28</v>
      </c>
      <c r="Y122" s="134" t="s">
        <v>7185</v>
      </c>
      <c r="Z122" s="134" t="s">
        <v>7185</v>
      </c>
      <c r="AA122" s="134" t="s">
        <v>7185</v>
      </c>
      <c r="AB122" s="134"/>
      <c r="AC122" s="134"/>
      <c r="AD122" s="134"/>
    </row>
    <row r="123" spans="1:30" ht="20.100000000000001" customHeight="1">
      <c r="A123" s="125" t="s">
        <v>9727</v>
      </c>
      <c r="B123" s="125" t="s">
        <v>128</v>
      </c>
      <c r="C123" s="134" t="s">
        <v>218</v>
      </c>
      <c r="D123" s="125" t="s">
        <v>1368</v>
      </c>
      <c r="E123" s="134" t="s">
        <v>7184</v>
      </c>
      <c r="F123" s="354">
        <v>118</v>
      </c>
      <c r="G123" s="12">
        <v>69.411764705882348</v>
      </c>
      <c r="H123" s="11">
        <v>109</v>
      </c>
      <c r="I123" s="12">
        <v>67.283950617283949</v>
      </c>
      <c r="J123" s="11">
        <v>116</v>
      </c>
      <c r="K123" s="12">
        <v>68.639053254437869</v>
      </c>
      <c r="L123" s="11">
        <v>175</v>
      </c>
      <c r="M123" s="12">
        <v>74.786324786324784</v>
      </c>
      <c r="N123" s="56">
        <v>163</v>
      </c>
      <c r="O123" s="57">
        <v>71.491228070175438</v>
      </c>
      <c r="P123" s="56">
        <v>188</v>
      </c>
      <c r="Q123" s="57">
        <v>61.842105263157897</v>
      </c>
      <c r="R123" s="56">
        <v>174</v>
      </c>
      <c r="S123" s="57">
        <v>58.2</v>
      </c>
      <c r="T123" s="56"/>
      <c r="U123" s="57"/>
      <c r="V123" s="134" t="s">
        <v>28</v>
      </c>
      <c r="W123" s="134" t="s">
        <v>7185</v>
      </c>
      <c r="X123" s="134" t="s">
        <v>28</v>
      </c>
      <c r="Y123" s="134" t="s">
        <v>7185</v>
      </c>
      <c r="Z123" s="134" t="s">
        <v>7185</v>
      </c>
      <c r="AA123" s="134" t="s">
        <v>7185</v>
      </c>
      <c r="AB123" s="134" t="s">
        <v>7185</v>
      </c>
      <c r="AC123" s="134"/>
      <c r="AD123" s="134"/>
    </row>
    <row r="124" spans="1:30" ht="20.100000000000001" customHeight="1">
      <c r="A124" s="126"/>
      <c r="B124" s="126"/>
      <c r="C124" s="131"/>
      <c r="D124" s="126" t="s">
        <v>1369</v>
      </c>
      <c r="E124" s="131"/>
      <c r="F124" s="355"/>
      <c r="G124" s="314"/>
      <c r="H124" s="18"/>
      <c r="I124" s="19"/>
      <c r="J124" s="18"/>
      <c r="K124" s="19"/>
      <c r="L124" s="18">
        <v>1</v>
      </c>
      <c r="M124" s="19">
        <v>0.42735042735042733</v>
      </c>
      <c r="N124" s="58"/>
      <c r="O124" s="59"/>
      <c r="P124" s="58"/>
      <c r="Q124" s="59"/>
      <c r="R124" s="58"/>
      <c r="S124" s="59"/>
      <c r="T124" s="58"/>
      <c r="U124" s="59"/>
      <c r="V124" s="131"/>
      <c r="W124" s="131"/>
      <c r="X124" s="131"/>
      <c r="Y124" s="131"/>
      <c r="Z124" s="131"/>
      <c r="AA124" s="131"/>
      <c r="AB124" s="131"/>
      <c r="AC124" s="131"/>
      <c r="AD124" s="131"/>
    </row>
    <row r="125" spans="1:30" ht="20.100000000000001" customHeight="1">
      <c r="A125" s="126"/>
      <c r="B125" s="126"/>
      <c r="C125" s="131"/>
      <c r="D125" s="126" t="s">
        <v>7210</v>
      </c>
      <c r="E125" s="131"/>
      <c r="F125" s="355">
        <v>6</v>
      </c>
      <c r="G125" s="314">
        <v>3.5294117647058822</v>
      </c>
      <c r="H125" s="18">
        <v>5</v>
      </c>
      <c r="I125" s="19">
        <v>3.0864197530864197</v>
      </c>
      <c r="J125" s="18">
        <v>7</v>
      </c>
      <c r="K125" s="19">
        <v>4.1420118343195265</v>
      </c>
      <c r="L125" s="18">
        <v>16</v>
      </c>
      <c r="M125" s="19">
        <v>6.8376068376068373</v>
      </c>
      <c r="N125" s="58">
        <v>6</v>
      </c>
      <c r="O125" s="59">
        <v>2.6315789473684212</v>
      </c>
      <c r="P125" s="58">
        <v>5</v>
      </c>
      <c r="Q125" s="59">
        <v>1.6447368421052631</v>
      </c>
      <c r="R125" s="58">
        <v>14</v>
      </c>
      <c r="S125" s="59">
        <v>4.666666666666667</v>
      </c>
      <c r="T125" s="58"/>
      <c r="U125" s="59"/>
      <c r="V125" s="131"/>
      <c r="W125" s="131"/>
      <c r="X125" s="131"/>
      <c r="Y125" s="131"/>
      <c r="Z125" s="131"/>
      <c r="AA125" s="131"/>
      <c r="AB125" s="131"/>
      <c r="AC125" s="131"/>
      <c r="AD125" s="131"/>
    </row>
    <row r="126" spans="1:30" ht="20.100000000000001" customHeight="1">
      <c r="A126" s="126"/>
      <c r="B126" s="126"/>
      <c r="C126" s="131"/>
      <c r="D126" s="126" t="s">
        <v>1370</v>
      </c>
      <c r="E126" s="131"/>
      <c r="F126" s="355">
        <v>8</v>
      </c>
      <c r="G126" s="314">
        <v>4.7058823529411766</v>
      </c>
      <c r="H126" s="18">
        <v>9</v>
      </c>
      <c r="I126" s="19">
        <v>5.5555555555555554</v>
      </c>
      <c r="J126" s="18">
        <v>10</v>
      </c>
      <c r="K126" s="19">
        <v>5.9171597633136095</v>
      </c>
      <c r="L126" s="18">
        <v>6</v>
      </c>
      <c r="M126" s="19">
        <v>2.5641025641025643</v>
      </c>
      <c r="N126" s="58">
        <v>10</v>
      </c>
      <c r="O126" s="59">
        <v>4.3859649122807021</v>
      </c>
      <c r="P126" s="58">
        <v>17</v>
      </c>
      <c r="Q126" s="59">
        <v>5.5921052631578947</v>
      </c>
      <c r="R126" s="58">
        <v>11</v>
      </c>
      <c r="S126" s="59">
        <v>3.6666666666666665</v>
      </c>
      <c r="T126" s="58"/>
      <c r="U126" s="59"/>
      <c r="V126" s="131"/>
      <c r="W126" s="131"/>
      <c r="X126" s="131"/>
      <c r="Y126" s="131"/>
      <c r="Z126" s="131"/>
      <c r="AA126" s="131"/>
      <c r="AB126" s="131"/>
      <c r="AC126" s="131"/>
      <c r="AD126" s="131"/>
    </row>
    <row r="127" spans="1:30" ht="20.100000000000001" customHeight="1">
      <c r="A127" s="126"/>
      <c r="B127" s="126"/>
      <c r="C127" s="131"/>
      <c r="D127" s="126" t="s">
        <v>1371</v>
      </c>
      <c r="E127" s="131"/>
      <c r="F127" s="355">
        <v>4</v>
      </c>
      <c r="G127" s="314">
        <v>2.3529411764705883</v>
      </c>
      <c r="H127" s="18">
        <v>5</v>
      </c>
      <c r="I127" s="19">
        <v>3.0864197530864197</v>
      </c>
      <c r="J127" s="18">
        <v>6</v>
      </c>
      <c r="K127" s="19">
        <v>3.5502958579881656</v>
      </c>
      <c r="L127" s="18">
        <v>4</v>
      </c>
      <c r="M127" s="19">
        <v>1.7094017094017093</v>
      </c>
      <c r="N127" s="58">
        <v>6</v>
      </c>
      <c r="O127" s="59">
        <v>2.6315789473684212</v>
      </c>
      <c r="P127" s="58">
        <v>19</v>
      </c>
      <c r="Q127" s="59">
        <v>6.25</v>
      </c>
      <c r="R127" s="58">
        <v>21</v>
      </c>
      <c r="S127" s="59">
        <v>7</v>
      </c>
      <c r="T127" s="58"/>
      <c r="U127" s="59"/>
      <c r="V127" s="131"/>
      <c r="W127" s="131"/>
      <c r="X127" s="131"/>
      <c r="Y127" s="131"/>
      <c r="Z127" s="131"/>
      <c r="AA127" s="131"/>
      <c r="AB127" s="131"/>
      <c r="AC127" s="131"/>
      <c r="AD127" s="131"/>
    </row>
    <row r="128" spans="1:30" ht="20.100000000000001" customHeight="1">
      <c r="A128" s="126"/>
      <c r="B128" s="126"/>
      <c r="C128" s="131"/>
      <c r="D128" s="126" t="s">
        <v>1372</v>
      </c>
      <c r="E128" s="131"/>
      <c r="F128" s="355">
        <v>5</v>
      </c>
      <c r="G128" s="314">
        <v>2.9411764705882355</v>
      </c>
      <c r="H128" s="18">
        <v>6</v>
      </c>
      <c r="I128" s="19">
        <v>3.7037037037037037</v>
      </c>
      <c r="J128" s="18">
        <v>4</v>
      </c>
      <c r="K128" s="19">
        <v>2.3668639053254439</v>
      </c>
      <c r="L128" s="18">
        <v>7</v>
      </c>
      <c r="M128" s="19">
        <v>2.5641025641025643</v>
      </c>
      <c r="N128" s="58">
        <v>3</v>
      </c>
      <c r="O128" s="59">
        <v>1.3157894736842106</v>
      </c>
      <c r="P128" s="58">
        <v>11</v>
      </c>
      <c r="Q128" s="59">
        <v>3.6184210526315788</v>
      </c>
      <c r="R128" s="58">
        <v>15</v>
      </c>
      <c r="S128" s="59">
        <v>5</v>
      </c>
      <c r="T128" s="58"/>
      <c r="U128" s="59"/>
      <c r="V128" s="131"/>
      <c r="W128" s="131"/>
      <c r="X128" s="131"/>
      <c r="Y128" s="131"/>
      <c r="Z128" s="131"/>
      <c r="AA128" s="131"/>
      <c r="AB128" s="131"/>
      <c r="AC128" s="131"/>
      <c r="AD128" s="131"/>
    </row>
    <row r="129" spans="1:30" ht="20.100000000000001" customHeight="1">
      <c r="A129" s="126"/>
      <c r="B129" s="126"/>
      <c r="C129" s="131"/>
      <c r="D129" s="126" t="s">
        <v>7211</v>
      </c>
      <c r="E129" s="131"/>
      <c r="F129" s="355">
        <v>1</v>
      </c>
      <c r="G129" s="314">
        <v>0.58823529411764708</v>
      </c>
      <c r="H129" s="18"/>
      <c r="I129" s="19"/>
      <c r="J129" s="18">
        <v>2</v>
      </c>
      <c r="K129" s="19">
        <v>1.1834319526627219</v>
      </c>
      <c r="L129" s="18">
        <v>1</v>
      </c>
      <c r="M129" s="19">
        <v>0.42735042735042733</v>
      </c>
      <c r="N129" s="58">
        <v>3</v>
      </c>
      <c r="O129" s="59">
        <v>1.3157894736842106</v>
      </c>
      <c r="P129" s="58">
        <v>7</v>
      </c>
      <c r="Q129" s="59">
        <v>2.3026315789473686</v>
      </c>
      <c r="R129" s="58">
        <v>7</v>
      </c>
      <c r="S129" s="59">
        <v>2.3333333333333335</v>
      </c>
      <c r="T129" s="58"/>
      <c r="U129" s="59"/>
      <c r="V129" s="131"/>
      <c r="W129" s="131"/>
      <c r="X129" s="131"/>
      <c r="Y129" s="131"/>
      <c r="Z129" s="131"/>
      <c r="AA129" s="131"/>
      <c r="AB129" s="131"/>
      <c r="AC129" s="131"/>
      <c r="AD129" s="131"/>
    </row>
    <row r="130" spans="1:30" ht="20.100000000000001" customHeight="1">
      <c r="A130" s="126"/>
      <c r="B130" s="126"/>
      <c r="C130" s="131"/>
      <c r="D130" s="126" t="s">
        <v>7212</v>
      </c>
      <c r="E130" s="131"/>
      <c r="F130" s="355">
        <v>28</v>
      </c>
      <c r="G130" s="314">
        <v>16.470588235294116</v>
      </c>
      <c r="H130" s="18">
        <v>28</v>
      </c>
      <c r="I130" s="19">
        <v>17.283950617283949</v>
      </c>
      <c r="J130" s="18">
        <v>24</v>
      </c>
      <c r="K130" s="19">
        <v>14.201183431952662</v>
      </c>
      <c r="L130" s="18">
        <v>21</v>
      </c>
      <c r="M130" s="19">
        <v>8.9743589743589745</v>
      </c>
      <c r="N130" s="58">
        <v>36</v>
      </c>
      <c r="O130" s="59">
        <v>15.789473684210526</v>
      </c>
      <c r="P130" s="58">
        <v>53</v>
      </c>
      <c r="Q130" s="59">
        <v>17.434210526315791</v>
      </c>
      <c r="R130" s="58">
        <v>51</v>
      </c>
      <c r="S130" s="59">
        <v>17.100000000000001</v>
      </c>
      <c r="T130" s="58"/>
      <c r="U130" s="59"/>
      <c r="V130" s="131"/>
      <c r="W130" s="131"/>
      <c r="X130" s="131"/>
      <c r="Y130" s="131"/>
      <c r="Z130" s="131"/>
      <c r="AA130" s="131"/>
      <c r="AB130" s="131"/>
      <c r="AC130" s="131"/>
      <c r="AD130" s="131"/>
    </row>
    <row r="131" spans="1:30" ht="20.100000000000001" customHeight="1">
      <c r="A131" s="126"/>
      <c r="B131" s="126"/>
      <c r="C131" s="131"/>
      <c r="D131" s="126" t="s">
        <v>2337</v>
      </c>
      <c r="E131" s="131"/>
      <c r="F131" s="355"/>
      <c r="G131" s="314"/>
      <c r="H131" s="18"/>
      <c r="I131" s="19"/>
      <c r="J131" s="18"/>
      <c r="K131" s="19"/>
      <c r="L131" s="18">
        <v>3</v>
      </c>
      <c r="M131" s="19">
        <v>1.7094017094017093</v>
      </c>
      <c r="N131" s="58">
        <v>1</v>
      </c>
      <c r="O131" s="59">
        <v>0.43859649122807015</v>
      </c>
      <c r="P131" s="58">
        <v>4</v>
      </c>
      <c r="Q131" s="59">
        <v>1.3157894736842106</v>
      </c>
      <c r="R131" s="58">
        <v>6</v>
      </c>
      <c r="S131" s="59">
        <v>2</v>
      </c>
      <c r="T131" s="58"/>
      <c r="U131" s="59"/>
      <c r="V131" s="131"/>
      <c r="W131" s="131"/>
      <c r="X131" s="131"/>
      <c r="Y131" s="131"/>
      <c r="Z131" s="131"/>
      <c r="AA131" s="131"/>
      <c r="AB131" s="131"/>
      <c r="AC131" s="131"/>
      <c r="AD131" s="131"/>
    </row>
    <row r="132" spans="1:30" ht="20.100000000000001" customHeight="1">
      <c r="A132" s="126"/>
      <c r="B132" s="126"/>
      <c r="C132" s="131"/>
      <c r="D132" s="126" t="s">
        <v>7182</v>
      </c>
      <c r="E132" s="131"/>
      <c r="F132" s="355"/>
      <c r="G132" s="314"/>
      <c r="H132" s="18"/>
      <c r="I132" s="19"/>
      <c r="J132" s="18"/>
      <c r="K132" s="19"/>
      <c r="L132" s="18"/>
      <c r="M132" s="19"/>
      <c r="N132" s="18"/>
      <c r="O132" s="19"/>
      <c r="P132" s="18"/>
      <c r="Q132" s="19"/>
      <c r="R132" s="18"/>
      <c r="S132" s="19"/>
      <c r="T132" s="18"/>
      <c r="U132" s="19"/>
      <c r="V132" s="131"/>
      <c r="W132" s="131"/>
      <c r="X132" s="131"/>
      <c r="Y132" s="131"/>
      <c r="Z132" s="131"/>
      <c r="AA132" s="131"/>
      <c r="AB132" s="131"/>
      <c r="AC132" s="131"/>
      <c r="AD132" s="131"/>
    </row>
    <row r="133" spans="1:30" ht="20.100000000000001" customHeight="1">
      <c r="A133" s="126"/>
      <c r="B133" s="126"/>
      <c r="C133" s="131"/>
      <c r="D133" s="126" t="s">
        <v>7183</v>
      </c>
      <c r="E133" s="131"/>
      <c r="F133" s="355"/>
      <c r="G133" s="314"/>
      <c r="H133" s="18"/>
      <c r="I133" s="19"/>
      <c r="J133" s="18"/>
      <c r="K133" s="19"/>
      <c r="L133" s="18"/>
      <c r="M133" s="19"/>
      <c r="N133" s="18"/>
      <c r="O133" s="19"/>
      <c r="P133" s="18"/>
      <c r="Q133" s="19"/>
      <c r="R133" s="18"/>
      <c r="S133" s="19"/>
      <c r="T133" s="18"/>
      <c r="U133" s="19"/>
      <c r="V133" s="131"/>
      <c r="W133" s="131"/>
      <c r="X133" s="131"/>
      <c r="Y133" s="131"/>
      <c r="Z133" s="131"/>
      <c r="AA133" s="131"/>
      <c r="AB133" s="131"/>
      <c r="AC133" s="131"/>
      <c r="AD133" s="131"/>
    </row>
    <row r="134" spans="1:30" s="132" customFormat="1" ht="20.100000000000001" customHeight="1">
      <c r="A134" s="125" t="s">
        <v>5549</v>
      </c>
      <c r="B134" s="125" t="s">
        <v>129</v>
      </c>
      <c r="C134" s="134" t="s">
        <v>5550</v>
      </c>
      <c r="D134" s="125"/>
      <c r="E134" s="134"/>
      <c r="F134" s="354"/>
      <c r="G134" s="12"/>
      <c r="H134" s="11"/>
      <c r="I134" s="12"/>
      <c r="J134" s="11"/>
      <c r="K134" s="12"/>
      <c r="L134" s="11">
        <v>3</v>
      </c>
      <c r="M134" s="12">
        <v>100</v>
      </c>
      <c r="N134" s="11">
        <v>1</v>
      </c>
      <c r="O134" s="12">
        <v>100</v>
      </c>
      <c r="P134" s="11">
        <v>4</v>
      </c>
      <c r="Q134" s="12">
        <v>100</v>
      </c>
      <c r="R134" s="11">
        <v>6</v>
      </c>
      <c r="S134" s="12">
        <v>100</v>
      </c>
      <c r="T134" s="11"/>
      <c r="U134" s="12"/>
      <c r="V134" s="134" t="s">
        <v>28</v>
      </c>
      <c r="W134" s="134" t="s">
        <v>7185</v>
      </c>
      <c r="X134" s="134" t="s">
        <v>28</v>
      </c>
      <c r="Y134" s="134" t="s">
        <v>7185</v>
      </c>
      <c r="Z134" s="134" t="s">
        <v>7185</v>
      </c>
      <c r="AA134" s="134" t="s">
        <v>7185</v>
      </c>
      <c r="AB134" s="134" t="s">
        <v>7185</v>
      </c>
      <c r="AC134" s="134"/>
      <c r="AD134" s="134"/>
    </row>
    <row r="135" spans="1:30" s="132" customFormat="1" ht="20.100000000000001" customHeight="1">
      <c r="A135" s="154" t="s">
        <v>5551</v>
      </c>
      <c r="B135" s="125" t="s">
        <v>130</v>
      </c>
      <c r="C135" s="158" t="s">
        <v>218</v>
      </c>
      <c r="D135" s="154"/>
      <c r="E135" s="158"/>
      <c r="F135" s="354">
        <v>134</v>
      </c>
      <c r="G135" s="12">
        <v>78.82352941176471</v>
      </c>
      <c r="H135" s="11">
        <v>123</v>
      </c>
      <c r="I135" s="12">
        <v>75.925925925925924</v>
      </c>
      <c r="J135" s="11">
        <v>126</v>
      </c>
      <c r="K135" s="12">
        <v>74.556213017751489</v>
      </c>
      <c r="L135" s="11">
        <v>183</v>
      </c>
      <c r="M135" s="12">
        <v>78.2</v>
      </c>
      <c r="N135" s="11">
        <v>178</v>
      </c>
      <c r="O135" s="57">
        <v>78.099999999999994</v>
      </c>
      <c r="P135" s="11">
        <v>254</v>
      </c>
      <c r="Q135" s="57">
        <v>83.6</v>
      </c>
      <c r="R135" s="11">
        <v>196</v>
      </c>
      <c r="S135" s="57">
        <v>65.599999999999994</v>
      </c>
      <c r="T135" s="56">
        <v>1118</v>
      </c>
      <c r="U135" s="57">
        <v>92.2</v>
      </c>
      <c r="V135" s="158" t="s">
        <v>28</v>
      </c>
      <c r="W135" s="158" t="s">
        <v>7185</v>
      </c>
      <c r="X135" s="158" t="s">
        <v>28</v>
      </c>
      <c r="Y135" s="158" t="s">
        <v>7185</v>
      </c>
      <c r="Z135" s="158" t="s">
        <v>7185</v>
      </c>
      <c r="AA135" s="158" t="s">
        <v>7185</v>
      </c>
      <c r="AB135" s="158" t="s">
        <v>7185</v>
      </c>
      <c r="AC135" s="158" t="s">
        <v>7185</v>
      </c>
      <c r="AD135" s="158"/>
    </row>
    <row r="136" spans="1:30" s="132" customFormat="1" ht="20.100000000000001" customHeight="1">
      <c r="A136" s="152"/>
      <c r="B136" s="126"/>
      <c r="C136" s="153"/>
      <c r="D136" s="152" t="s">
        <v>7213</v>
      </c>
      <c r="E136" s="153" t="s">
        <v>233</v>
      </c>
      <c r="F136" s="355"/>
      <c r="G136" s="314"/>
      <c r="H136" s="18"/>
      <c r="I136" s="19"/>
      <c r="J136" s="18"/>
      <c r="K136" s="19"/>
      <c r="L136" s="18"/>
      <c r="M136" s="19"/>
      <c r="N136" s="18"/>
      <c r="O136" s="19"/>
      <c r="P136" s="18"/>
      <c r="Q136" s="19"/>
      <c r="R136" s="18">
        <v>1</v>
      </c>
      <c r="S136" s="19">
        <v>0.3</v>
      </c>
      <c r="T136" s="58">
        <v>5</v>
      </c>
      <c r="U136" s="19">
        <v>0.4</v>
      </c>
      <c r="V136" s="153"/>
      <c r="W136" s="153"/>
      <c r="X136" s="153"/>
      <c r="Y136" s="153"/>
      <c r="Z136" s="153"/>
      <c r="AA136" s="153"/>
      <c r="AB136" s="153"/>
      <c r="AC136" s="153"/>
      <c r="AD136" s="153"/>
    </row>
    <row r="137" spans="1:30" s="132" customFormat="1" ht="20.100000000000001" customHeight="1">
      <c r="A137" s="152"/>
      <c r="B137" s="126"/>
      <c r="C137" s="153"/>
      <c r="D137" s="152" t="s">
        <v>7214</v>
      </c>
      <c r="E137" s="152"/>
      <c r="F137" s="355">
        <v>36</v>
      </c>
      <c r="G137" s="314">
        <v>21.176470588235293</v>
      </c>
      <c r="H137" s="18">
        <v>39</v>
      </c>
      <c r="I137" s="19">
        <v>24.074074074074073</v>
      </c>
      <c r="J137" s="18">
        <v>43</v>
      </c>
      <c r="K137" s="19">
        <v>25.443786982248522</v>
      </c>
      <c r="L137" s="18">
        <v>51</v>
      </c>
      <c r="M137" s="19">
        <v>21.8</v>
      </c>
      <c r="N137" s="18">
        <v>50</v>
      </c>
      <c r="O137" s="19">
        <v>21.9</v>
      </c>
      <c r="P137" s="18">
        <v>50</v>
      </c>
      <c r="Q137" s="19">
        <v>16.399999999999999</v>
      </c>
      <c r="R137" s="18">
        <v>102</v>
      </c>
      <c r="S137" s="19">
        <v>34.1</v>
      </c>
      <c r="T137" s="58">
        <v>89</v>
      </c>
      <c r="U137" s="19">
        <v>7.3</v>
      </c>
      <c r="V137" s="153"/>
      <c r="W137" s="153"/>
      <c r="X137" s="153"/>
      <c r="Y137" s="153"/>
      <c r="Z137" s="153"/>
      <c r="AA137" s="153"/>
      <c r="AB137" s="153"/>
      <c r="AC137" s="153"/>
      <c r="AD137" s="153"/>
    </row>
    <row r="138" spans="1:30" ht="20.100000000000001" customHeight="1">
      <c r="A138" s="125" t="s">
        <v>5552</v>
      </c>
      <c r="B138" s="125" t="s">
        <v>134</v>
      </c>
      <c r="C138" s="134" t="s">
        <v>5553</v>
      </c>
      <c r="D138" s="125" t="s">
        <v>1375</v>
      </c>
      <c r="E138" s="134" t="s">
        <v>7203</v>
      </c>
      <c r="F138" s="354">
        <v>1</v>
      </c>
      <c r="G138" s="12">
        <v>2.8</v>
      </c>
      <c r="H138" s="11"/>
      <c r="I138" s="12"/>
      <c r="J138" s="11">
        <v>1</v>
      </c>
      <c r="K138" s="12">
        <v>2.3255813953488373</v>
      </c>
      <c r="L138" s="11">
        <v>4</v>
      </c>
      <c r="M138" s="12">
        <v>7.8431372549019605</v>
      </c>
      <c r="N138" s="56">
        <v>1</v>
      </c>
      <c r="O138" s="57">
        <v>2</v>
      </c>
      <c r="P138" s="56">
        <v>2</v>
      </c>
      <c r="Q138" s="57">
        <v>4</v>
      </c>
      <c r="R138" s="56">
        <v>5</v>
      </c>
      <c r="S138" s="57">
        <v>4.9000000000000004</v>
      </c>
      <c r="T138" s="56">
        <v>13</v>
      </c>
      <c r="U138" s="57">
        <v>13.8</v>
      </c>
      <c r="V138" s="134" t="s">
        <v>28</v>
      </c>
      <c r="W138" s="134" t="s">
        <v>7185</v>
      </c>
      <c r="X138" s="134" t="s">
        <v>28</v>
      </c>
      <c r="Y138" s="134" t="s">
        <v>7185</v>
      </c>
      <c r="Z138" s="134" t="s">
        <v>7185</v>
      </c>
      <c r="AA138" s="134" t="s">
        <v>7185</v>
      </c>
      <c r="AB138" s="134" t="s">
        <v>7185</v>
      </c>
      <c r="AC138" s="134" t="s">
        <v>7185</v>
      </c>
      <c r="AD138" s="134"/>
    </row>
    <row r="139" spans="1:30" ht="20.100000000000001" customHeight="1">
      <c r="A139" s="126"/>
      <c r="B139" s="126"/>
      <c r="C139" s="131"/>
      <c r="D139" s="126" t="s">
        <v>1376</v>
      </c>
      <c r="E139" s="131"/>
      <c r="F139" s="356">
        <v>14</v>
      </c>
      <c r="G139" s="314">
        <v>38.888888889999997</v>
      </c>
      <c r="H139" s="18">
        <v>11</v>
      </c>
      <c r="I139" s="19">
        <v>28.205128205128204</v>
      </c>
      <c r="J139" s="18">
        <v>14</v>
      </c>
      <c r="K139" s="19">
        <v>32.558139534883722</v>
      </c>
      <c r="L139" s="18">
        <v>15</v>
      </c>
      <c r="M139" s="19">
        <v>29.411764705882355</v>
      </c>
      <c r="N139" s="58">
        <v>18</v>
      </c>
      <c r="O139" s="59">
        <v>36</v>
      </c>
      <c r="P139" s="58">
        <v>13</v>
      </c>
      <c r="Q139" s="59">
        <v>26</v>
      </c>
      <c r="R139" s="58">
        <v>29</v>
      </c>
      <c r="S139" s="59">
        <v>28.2</v>
      </c>
      <c r="T139" s="58">
        <v>40</v>
      </c>
      <c r="U139" s="59">
        <v>42.6</v>
      </c>
      <c r="V139" s="131"/>
      <c r="W139" s="131"/>
      <c r="X139" s="131"/>
      <c r="Y139" s="131"/>
      <c r="Z139" s="131"/>
      <c r="AA139" s="131"/>
      <c r="AB139" s="131"/>
      <c r="AC139" s="131"/>
      <c r="AD139" s="131"/>
    </row>
    <row r="140" spans="1:30" ht="20.100000000000001" customHeight="1">
      <c r="A140" s="126"/>
      <c r="B140" s="126"/>
      <c r="C140" s="131"/>
      <c r="D140" s="126" t="s">
        <v>1377</v>
      </c>
      <c r="E140" s="131"/>
      <c r="F140" s="356">
        <v>3</v>
      </c>
      <c r="G140" s="314">
        <v>8.3000000000000007</v>
      </c>
      <c r="H140" s="18">
        <v>8</v>
      </c>
      <c r="I140" s="19">
        <v>20.512820512820511</v>
      </c>
      <c r="J140" s="18">
        <v>3</v>
      </c>
      <c r="K140" s="19">
        <v>6.9767441860465116</v>
      </c>
      <c r="L140" s="18">
        <v>5</v>
      </c>
      <c r="M140" s="19">
        <v>9.8039215686274517</v>
      </c>
      <c r="N140" s="58">
        <v>2</v>
      </c>
      <c r="O140" s="59">
        <v>4</v>
      </c>
      <c r="P140" s="58">
        <v>9</v>
      </c>
      <c r="Q140" s="59">
        <v>18</v>
      </c>
      <c r="R140" s="58">
        <v>9</v>
      </c>
      <c r="S140" s="59">
        <v>8.6999999999999993</v>
      </c>
      <c r="T140" s="58">
        <v>9</v>
      </c>
      <c r="U140" s="59">
        <v>9.6</v>
      </c>
      <c r="V140" s="131"/>
      <c r="W140" s="131"/>
      <c r="X140" s="131"/>
      <c r="Y140" s="131"/>
      <c r="Z140" s="131"/>
      <c r="AA140" s="131"/>
      <c r="AB140" s="131"/>
      <c r="AC140" s="131"/>
      <c r="AD140" s="131"/>
    </row>
    <row r="141" spans="1:30" ht="20.100000000000001" customHeight="1">
      <c r="A141" s="126"/>
      <c r="B141" s="126"/>
      <c r="C141" s="131"/>
      <c r="D141" s="126" t="s">
        <v>1378</v>
      </c>
      <c r="E141" s="131"/>
      <c r="F141" s="356">
        <v>4</v>
      </c>
      <c r="G141" s="314">
        <v>11.1</v>
      </c>
      <c r="H141" s="18">
        <v>4</v>
      </c>
      <c r="I141" s="19">
        <v>10.256410256410255</v>
      </c>
      <c r="J141" s="18">
        <v>3</v>
      </c>
      <c r="K141" s="19">
        <v>6.9767441860465116</v>
      </c>
      <c r="L141" s="18">
        <v>6</v>
      </c>
      <c r="M141" s="19">
        <v>11.76470588235294</v>
      </c>
      <c r="N141" s="58">
        <v>5</v>
      </c>
      <c r="O141" s="59">
        <v>10</v>
      </c>
      <c r="P141" s="58">
        <v>4</v>
      </c>
      <c r="Q141" s="59">
        <v>8</v>
      </c>
      <c r="R141" s="58">
        <v>5</v>
      </c>
      <c r="S141" s="59">
        <v>4.9000000000000004</v>
      </c>
      <c r="T141" s="58">
        <v>11</v>
      </c>
      <c r="U141" s="59">
        <v>11.7</v>
      </c>
      <c r="V141" s="131"/>
      <c r="W141" s="131"/>
      <c r="X141" s="131"/>
      <c r="Y141" s="131"/>
      <c r="Z141" s="131"/>
      <c r="AA141" s="131"/>
      <c r="AB141" s="131"/>
      <c r="AC141" s="131"/>
      <c r="AD141" s="131"/>
    </row>
    <row r="142" spans="1:30" ht="20.100000000000001" customHeight="1">
      <c r="A142" s="126"/>
      <c r="B142" s="126"/>
      <c r="C142" s="131"/>
      <c r="D142" s="126" t="s">
        <v>1379</v>
      </c>
      <c r="E142" s="131"/>
      <c r="F142" s="356">
        <v>1</v>
      </c>
      <c r="G142" s="314">
        <v>2.8</v>
      </c>
      <c r="H142" s="18">
        <v>1</v>
      </c>
      <c r="I142" s="19">
        <v>2.5641025641025639</v>
      </c>
      <c r="J142" s="18">
        <v>2</v>
      </c>
      <c r="K142" s="19">
        <v>4.6511627906976747</v>
      </c>
      <c r="L142" s="18">
        <v>1</v>
      </c>
      <c r="M142" s="19">
        <v>1.9607843137254901</v>
      </c>
      <c r="N142" s="58"/>
      <c r="O142" s="59"/>
      <c r="P142" s="58">
        <v>1</v>
      </c>
      <c r="Q142" s="59">
        <v>2</v>
      </c>
      <c r="R142" s="58">
        <v>1</v>
      </c>
      <c r="S142" s="59">
        <v>1</v>
      </c>
      <c r="T142" s="58">
        <v>5</v>
      </c>
      <c r="U142" s="59">
        <v>5.3</v>
      </c>
      <c r="V142" s="131"/>
      <c r="W142" s="131"/>
      <c r="X142" s="131"/>
      <c r="Y142" s="131"/>
      <c r="Z142" s="131"/>
      <c r="AA142" s="131"/>
      <c r="AB142" s="131"/>
      <c r="AC142" s="131"/>
      <c r="AD142" s="131"/>
    </row>
    <row r="143" spans="1:30" ht="20.100000000000001" customHeight="1">
      <c r="A143" s="126"/>
      <c r="B143" s="126"/>
      <c r="C143" s="131"/>
      <c r="D143" s="126" t="s">
        <v>1380</v>
      </c>
      <c r="E143" s="131"/>
      <c r="F143" s="356">
        <v>2</v>
      </c>
      <c r="G143" s="314">
        <v>5.5555555559999998</v>
      </c>
      <c r="H143" s="18">
        <v>2</v>
      </c>
      <c r="I143" s="19">
        <v>5.1282051282051277</v>
      </c>
      <c r="J143" s="18">
        <v>4</v>
      </c>
      <c r="K143" s="19">
        <v>9.3023255813953494</v>
      </c>
      <c r="L143" s="18">
        <v>5</v>
      </c>
      <c r="M143" s="19">
        <v>9.8039215686274517</v>
      </c>
      <c r="N143" s="58">
        <v>5</v>
      </c>
      <c r="O143" s="59">
        <v>10</v>
      </c>
      <c r="P143" s="58">
        <v>4</v>
      </c>
      <c r="Q143" s="59">
        <v>8</v>
      </c>
      <c r="R143" s="58">
        <v>6</v>
      </c>
      <c r="S143" s="59">
        <v>5.8</v>
      </c>
      <c r="T143" s="58">
        <v>8</v>
      </c>
      <c r="U143" s="59">
        <v>8.5</v>
      </c>
      <c r="V143" s="131"/>
      <c r="W143" s="131"/>
      <c r="X143" s="131"/>
      <c r="Y143" s="131"/>
      <c r="Z143" s="131"/>
      <c r="AA143" s="131"/>
      <c r="AB143" s="131"/>
      <c r="AC143" s="131"/>
      <c r="AD143" s="131"/>
    </row>
    <row r="144" spans="1:30" ht="20.100000000000001" customHeight="1">
      <c r="A144" s="126"/>
      <c r="B144" s="126"/>
      <c r="C144" s="131"/>
      <c r="D144" s="126" t="s">
        <v>1381</v>
      </c>
      <c r="E144" s="131"/>
      <c r="F144" s="356">
        <v>5</v>
      </c>
      <c r="G144" s="314">
        <v>13.9</v>
      </c>
      <c r="H144" s="18">
        <v>9</v>
      </c>
      <c r="I144" s="19">
        <v>23.076923076923077</v>
      </c>
      <c r="J144" s="18">
        <v>13</v>
      </c>
      <c r="K144" s="19">
        <v>30.232558139534881</v>
      </c>
      <c r="L144" s="18">
        <v>14</v>
      </c>
      <c r="M144" s="19">
        <v>27.450980392156865</v>
      </c>
      <c r="N144" s="58">
        <v>10</v>
      </c>
      <c r="O144" s="59">
        <v>20</v>
      </c>
      <c r="P144" s="58">
        <v>5</v>
      </c>
      <c r="Q144" s="59">
        <v>10</v>
      </c>
      <c r="R144" s="58">
        <v>28</v>
      </c>
      <c r="S144" s="59">
        <v>27.2</v>
      </c>
      <c r="T144" s="58">
        <v>7</v>
      </c>
      <c r="U144" s="59">
        <v>7.4</v>
      </c>
      <c r="V144" s="131"/>
      <c r="W144" s="131"/>
      <c r="X144" s="131"/>
      <c r="Y144" s="131"/>
      <c r="Z144" s="131"/>
      <c r="AA144" s="131"/>
      <c r="AB144" s="131"/>
      <c r="AC144" s="131"/>
      <c r="AD144" s="131"/>
    </row>
    <row r="145" spans="1:30" ht="20.100000000000001" customHeight="1">
      <c r="A145" s="126"/>
      <c r="B145" s="126"/>
      <c r="C145" s="131"/>
      <c r="D145" s="120" t="s">
        <v>7205</v>
      </c>
      <c r="E145" s="131"/>
      <c r="F145" s="356"/>
      <c r="G145" s="314"/>
      <c r="H145" s="18"/>
      <c r="I145" s="19"/>
      <c r="J145" s="18"/>
      <c r="K145" s="19"/>
      <c r="L145" s="18"/>
      <c r="M145" s="19"/>
      <c r="N145" s="18"/>
      <c r="O145" s="59"/>
      <c r="P145" s="18"/>
      <c r="Q145" s="59"/>
      <c r="R145" s="18">
        <v>1</v>
      </c>
      <c r="S145" s="59">
        <v>1</v>
      </c>
      <c r="T145" s="18"/>
      <c r="U145" s="19"/>
      <c r="V145" s="131"/>
      <c r="W145" s="131"/>
      <c r="X145" s="131"/>
      <c r="Y145" s="131"/>
      <c r="Z145" s="131"/>
      <c r="AA145" s="131"/>
      <c r="AB145" s="131"/>
      <c r="AC145" s="131"/>
      <c r="AD145" s="131"/>
    </row>
    <row r="146" spans="1:30" ht="20.100000000000001" customHeight="1">
      <c r="A146" s="126"/>
      <c r="B146" s="126"/>
      <c r="C146" s="131"/>
      <c r="D146" s="120" t="s">
        <v>7206</v>
      </c>
      <c r="E146" s="131"/>
      <c r="F146" s="356">
        <v>6</v>
      </c>
      <c r="G146" s="314">
        <v>16.7</v>
      </c>
      <c r="H146" s="18">
        <v>4</v>
      </c>
      <c r="I146" s="19">
        <v>10.256410256410255</v>
      </c>
      <c r="J146" s="18">
        <v>3</v>
      </c>
      <c r="K146" s="19">
        <v>6.9767441860465116</v>
      </c>
      <c r="L146" s="18">
        <v>1</v>
      </c>
      <c r="M146" s="19">
        <v>1.9607843137254901</v>
      </c>
      <c r="N146" s="18">
        <v>9</v>
      </c>
      <c r="O146" s="19">
        <v>18</v>
      </c>
      <c r="P146" s="18">
        <v>12</v>
      </c>
      <c r="Q146" s="19">
        <v>24</v>
      </c>
      <c r="R146" s="18">
        <v>19</v>
      </c>
      <c r="S146" s="19">
        <v>18.399999999999999</v>
      </c>
      <c r="T146" s="18">
        <v>1</v>
      </c>
      <c r="U146" s="19">
        <v>1.1000000000000001</v>
      </c>
      <c r="V146" s="131"/>
      <c r="W146" s="131"/>
      <c r="X146" s="131"/>
      <c r="Y146" s="131"/>
      <c r="Z146" s="131"/>
      <c r="AA146" s="131"/>
      <c r="AB146" s="131"/>
      <c r="AC146" s="131"/>
      <c r="AD146" s="131"/>
    </row>
    <row r="147" spans="1:30" s="132" customFormat="1" ht="20.100000000000001" customHeight="1">
      <c r="A147" s="154" t="s">
        <v>5554</v>
      </c>
      <c r="B147" s="125" t="s">
        <v>135</v>
      </c>
      <c r="C147" s="158" t="s">
        <v>218</v>
      </c>
      <c r="D147" s="154"/>
      <c r="E147" s="158"/>
      <c r="F147" s="354">
        <v>151</v>
      </c>
      <c r="G147" s="12">
        <v>88.823529411764696</v>
      </c>
      <c r="H147" s="11">
        <v>140</v>
      </c>
      <c r="I147" s="12">
        <v>86.419753086419746</v>
      </c>
      <c r="J147" s="11">
        <v>155</v>
      </c>
      <c r="K147" s="12">
        <v>91.715976331360949</v>
      </c>
      <c r="L147" s="11">
        <v>212</v>
      </c>
      <c r="M147" s="12">
        <v>90.6</v>
      </c>
      <c r="N147" s="11">
        <v>212</v>
      </c>
      <c r="O147" s="57">
        <v>93</v>
      </c>
      <c r="P147" s="11">
        <v>287</v>
      </c>
      <c r="Q147" s="57">
        <v>94.4</v>
      </c>
      <c r="R147" s="11">
        <v>263</v>
      </c>
      <c r="S147" s="57">
        <v>88</v>
      </c>
      <c r="T147" s="11"/>
      <c r="U147" s="12"/>
      <c r="V147" s="158" t="s">
        <v>28</v>
      </c>
      <c r="W147" s="158" t="s">
        <v>7185</v>
      </c>
      <c r="X147" s="158" t="s">
        <v>28</v>
      </c>
      <c r="Y147" s="158" t="s">
        <v>7185</v>
      </c>
      <c r="Z147" s="158" t="s">
        <v>7185</v>
      </c>
      <c r="AA147" s="158" t="s">
        <v>7185</v>
      </c>
      <c r="AB147" s="158" t="s">
        <v>7185</v>
      </c>
      <c r="AC147" s="158"/>
      <c r="AD147" s="158"/>
    </row>
    <row r="148" spans="1:30" s="132" customFormat="1" ht="20.100000000000001" customHeight="1">
      <c r="A148" s="152"/>
      <c r="B148" s="126"/>
      <c r="C148" s="153"/>
      <c r="D148" s="152" t="s">
        <v>7213</v>
      </c>
      <c r="E148" s="153" t="s">
        <v>233</v>
      </c>
      <c r="F148" s="355"/>
      <c r="G148" s="314"/>
      <c r="H148" s="18">
        <v>1</v>
      </c>
      <c r="I148" s="19">
        <v>0.61728395061728392</v>
      </c>
      <c r="J148" s="18"/>
      <c r="K148" s="19"/>
      <c r="L148" s="18"/>
      <c r="M148" s="19"/>
      <c r="N148" s="18"/>
      <c r="O148" s="19"/>
      <c r="P148" s="18"/>
      <c r="Q148" s="19"/>
      <c r="R148" s="18">
        <v>1</v>
      </c>
      <c r="S148" s="19">
        <v>0.3</v>
      </c>
      <c r="T148" s="18"/>
      <c r="U148" s="19"/>
      <c r="V148" s="153"/>
      <c r="W148" s="153"/>
      <c r="X148" s="153"/>
      <c r="Y148" s="153"/>
      <c r="Z148" s="153"/>
      <c r="AA148" s="153"/>
      <c r="AB148" s="153"/>
      <c r="AC148" s="153"/>
      <c r="AD148" s="153"/>
    </row>
    <row r="149" spans="1:30" s="132" customFormat="1" ht="20.100000000000001" customHeight="1">
      <c r="A149" s="152"/>
      <c r="B149" s="126"/>
      <c r="C149" s="153"/>
      <c r="D149" s="152" t="s">
        <v>7214</v>
      </c>
      <c r="E149" s="152"/>
      <c r="F149" s="355">
        <v>19</v>
      </c>
      <c r="G149" s="314">
        <v>11.176470588235295</v>
      </c>
      <c r="H149" s="18">
        <v>21</v>
      </c>
      <c r="I149" s="19">
        <v>12.962962962962962</v>
      </c>
      <c r="J149" s="18">
        <v>14</v>
      </c>
      <c r="K149" s="19">
        <v>8.2840236686390547</v>
      </c>
      <c r="L149" s="18">
        <v>22</v>
      </c>
      <c r="M149" s="19">
        <v>9.4</v>
      </c>
      <c r="N149" s="18">
        <v>16</v>
      </c>
      <c r="O149" s="19">
        <v>7</v>
      </c>
      <c r="P149" s="18">
        <v>17</v>
      </c>
      <c r="Q149" s="19">
        <v>5.6</v>
      </c>
      <c r="R149" s="18">
        <v>35</v>
      </c>
      <c r="S149" s="19">
        <v>11.7</v>
      </c>
      <c r="T149" s="18"/>
      <c r="U149" s="19"/>
      <c r="V149" s="153"/>
      <c r="W149" s="153"/>
      <c r="X149" s="153"/>
      <c r="Y149" s="153"/>
      <c r="Z149" s="153"/>
      <c r="AA149" s="153"/>
      <c r="AB149" s="153"/>
      <c r="AC149" s="153"/>
      <c r="AD149" s="153"/>
    </row>
    <row r="150" spans="1:30" ht="20.100000000000001" customHeight="1">
      <c r="A150" s="125" t="s">
        <v>5555</v>
      </c>
      <c r="B150" s="125" t="s">
        <v>136</v>
      </c>
      <c r="C150" s="134" t="s">
        <v>5556</v>
      </c>
      <c r="D150" s="125" t="s">
        <v>1375</v>
      </c>
      <c r="E150" s="134" t="s">
        <v>7203</v>
      </c>
      <c r="F150" s="354">
        <v>1</v>
      </c>
      <c r="G150" s="12">
        <v>5.2631578947368416</v>
      </c>
      <c r="H150" s="11"/>
      <c r="I150" s="12"/>
      <c r="J150" s="11"/>
      <c r="K150" s="12"/>
      <c r="L150" s="11">
        <v>3</v>
      </c>
      <c r="M150" s="12">
        <v>13.636363636363635</v>
      </c>
      <c r="N150" s="56"/>
      <c r="O150" s="57"/>
      <c r="P150" s="56">
        <v>2</v>
      </c>
      <c r="Q150" s="57">
        <v>11.8</v>
      </c>
      <c r="R150" s="56">
        <v>5</v>
      </c>
      <c r="S150" s="57">
        <v>13.9</v>
      </c>
      <c r="T150" s="56"/>
      <c r="U150" s="12"/>
      <c r="V150" s="134" t="s">
        <v>28</v>
      </c>
      <c r="W150" s="134" t="s">
        <v>7185</v>
      </c>
      <c r="X150" s="134" t="s">
        <v>28</v>
      </c>
      <c r="Y150" s="134" t="s">
        <v>7185</v>
      </c>
      <c r="Z150" s="134" t="s">
        <v>7185</v>
      </c>
      <c r="AA150" s="134" t="s">
        <v>7185</v>
      </c>
      <c r="AB150" s="134" t="s">
        <v>7185</v>
      </c>
      <c r="AC150" s="134"/>
      <c r="AD150" s="134"/>
    </row>
    <row r="151" spans="1:30" ht="20.100000000000001" customHeight="1">
      <c r="A151" s="126"/>
      <c r="B151" s="126"/>
      <c r="C151" s="131"/>
      <c r="D151" s="126" t="s">
        <v>1376</v>
      </c>
      <c r="E151" s="131"/>
      <c r="F151" s="355">
        <v>11</v>
      </c>
      <c r="G151" s="314">
        <v>57.894736842105267</v>
      </c>
      <c r="H151" s="18">
        <v>11</v>
      </c>
      <c r="I151" s="19">
        <v>50</v>
      </c>
      <c r="J151" s="18">
        <v>10</v>
      </c>
      <c r="K151" s="19">
        <v>71.428571428571431</v>
      </c>
      <c r="L151" s="18">
        <v>9</v>
      </c>
      <c r="M151" s="19">
        <v>40.909090909090914</v>
      </c>
      <c r="N151" s="58">
        <v>11</v>
      </c>
      <c r="O151" s="59">
        <v>68.8</v>
      </c>
      <c r="P151" s="58">
        <v>4</v>
      </c>
      <c r="Q151" s="59">
        <v>23.5</v>
      </c>
      <c r="R151" s="58">
        <v>14</v>
      </c>
      <c r="S151" s="59">
        <v>38.9</v>
      </c>
      <c r="T151" s="58"/>
      <c r="U151" s="19"/>
      <c r="V151" s="131"/>
      <c r="W151" s="131"/>
      <c r="X151" s="131"/>
      <c r="Y151" s="131"/>
      <c r="Z151" s="131"/>
      <c r="AA151" s="131"/>
      <c r="AB151" s="131"/>
      <c r="AC151" s="131"/>
      <c r="AD151" s="131"/>
    </row>
    <row r="152" spans="1:30" ht="20.100000000000001" customHeight="1">
      <c r="A152" s="126"/>
      <c r="B152" s="126"/>
      <c r="C152" s="131"/>
      <c r="D152" s="126" t="s">
        <v>1377</v>
      </c>
      <c r="E152" s="131"/>
      <c r="F152" s="355">
        <v>3</v>
      </c>
      <c r="G152" s="314">
        <v>15.789473684210526</v>
      </c>
      <c r="H152" s="18">
        <v>5</v>
      </c>
      <c r="I152" s="19">
        <v>22.727272727272727</v>
      </c>
      <c r="J152" s="18">
        <v>2</v>
      </c>
      <c r="K152" s="19">
        <v>14.285714285714286</v>
      </c>
      <c r="L152" s="18">
        <v>1</v>
      </c>
      <c r="M152" s="19">
        <v>4.5454545454545459</v>
      </c>
      <c r="N152" s="58">
        <v>1</v>
      </c>
      <c r="O152" s="59">
        <v>6.3</v>
      </c>
      <c r="P152" s="58">
        <v>2</v>
      </c>
      <c r="Q152" s="59">
        <v>11.8</v>
      </c>
      <c r="R152" s="58">
        <v>2</v>
      </c>
      <c r="S152" s="59">
        <v>5.6</v>
      </c>
      <c r="T152" s="58"/>
      <c r="U152" s="19"/>
      <c r="V152" s="131"/>
      <c r="W152" s="131"/>
      <c r="X152" s="131"/>
      <c r="Y152" s="131"/>
      <c r="Z152" s="131"/>
      <c r="AA152" s="131"/>
      <c r="AB152" s="131"/>
      <c r="AC152" s="131"/>
      <c r="AD152" s="131"/>
    </row>
    <row r="153" spans="1:30" ht="20.100000000000001" customHeight="1">
      <c r="A153" s="126"/>
      <c r="B153" s="126"/>
      <c r="C153" s="131"/>
      <c r="D153" s="126" t="s">
        <v>1378</v>
      </c>
      <c r="E153" s="131"/>
      <c r="F153" s="355">
        <v>1</v>
      </c>
      <c r="G153" s="314">
        <v>5.2631578947368416</v>
      </c>
      <c r="H153" s="18">
        <v>1</v>
      </c>
      <c r="I153" s="19">
        <v>4.5454545454545459</v>
      </c>
      <c r="J153" s="18">
        <v>1</v>
      </c>
      <c r="K153" s="19">
        <v>7.1428571428571432</v>
      </c>
      <c r="L153" s="18">
        <v>4</v>
      </c>
      <c r="M153" s="19">
        <v>18.181818181818183</v>
      </c>
      <c r="N153" s="58"/>
      <c r="O153" s="59"/>
      <c r="P153" s="58">
        <v>1</v>
      </c>
      <c r="Q153" s="59">
        <v>5.9</v>
      </c>
      <c r="R153" s="58">
        <v>3</v>
      </c>
      <c r="S153" s="59">
        <v>8.3000000000000007</v>
      </c>
      <c r="T153" s="58"/>
      <c r="U153" s="19"/>
      <c r="V153" s="131"/>
      <c r="W153" s="131"/>
      <c r="X153" s="131"/>
      <c r="Y153" s="131"/>
      <c r="Z153" s="131"/>
      <c r="AA153" s="131"/>
      <c r="AB153" s="131"/>
      <c r="AC153" s="131"/>
      <c r="AD153" s="131"/>
    </row>
    <row r="154" spans="1:30" ht="20.100000000000001" customHeight="1">
      <c r="A154" s="126"/>
      <c r="B154" s="126"/>
      <c r="C154" s="131"/>
      <c r="D154" s="126" t="s">
        <v>1379</v>
      </c>
      <c r="E154" s="131"/>
      <c r="F154" s="355">
        <v>1</v>
      </c>
      <c r="G154" s="314">
        <v>5.2631578947368416</v>
      </c>
      <c r="H154" s="18"/>
      <c r="I154" s="19"/>
      <c r="J154" s="18">
        <v>1</v>
      </c>
      <c r="K154" s="19">
        <v>7.1428571428571432</v>
      </c>
      <c r="L154" s="18">
        <v>1</v>
      </c>
      <c r="M154" s="19">
        <v>4.5454545454545459</v>
      </c>
      <c r="N154" s="58"/>
      <c r="O154" s="59"/>
      <c r="P154" s="58"/>
      <c r="Q154" s="59"/>
      <c r="R154" s="58"/>
      <c r="S154" s="59"/>
      <c r="T154" s="58"/>
      <c r="U154" s="19"/>
      <c r="V154" s="131"/>
      <c r="W154" s="131"/>
      <c r="X154" s="131"/>
      <c r="Y154" s="131"/>
      <c r="Z154" s="131"/>
      <c r="AA154" s="131"/>
      <c r="AB154" s="131"/>
      <c r="AC154" s="131"/>
      <c r="AD154" s="131"/>
    </row>
    <row r="155" spans="1:30" ht="20.100000000000001" customHeight="1">
      <c r="A155" s="126"/>
      <c r="B155" s="126"/>
      <c r="C155" s="131"/>
      <c r="D155" s="126" t="s">
        <v>1380</v>
      </c>
      <c r="E155" s="131"/>
      <c r="F155" s="355">
        <v>1</v>
      </c>
      <c r="G155" s="314">
        <v>5.2631578947368416</v>
      </c>
      <c r="H155" s="18">
        <v>1</v>
      </c>
      <c r="I155" s="19">
        <v>4.5454545454545459</v>
      </c>
      <c r="J155" s="18"/>
      <c r="K155" s="19"/>
      <c r="L155" s="18">
        <v>1</v>
      </c>
      <c r="M155" s="19">
        <v>4.5454545454545459</v>
      </c>
      <c r="N155" s="58">
        <v>2</v>
      </c>
      <c r="O155" s="59">
        <v>12.5</v>
      </c>
      <c r="P155" s="58">
        <v>2</v>
      </c>
      <c r="Q155" s="59">
        <v>11.8</v>
      </c>
      <c r="R155" s="58">
        <v>1</v>
      </c>
      <c r="S155" s="59">
        <v>2.8</v>
      </c>
      <c r="T155" s="58"/>
      <c r="U155" s="59"/>
      <c r="V155" s="131"/>
      <c r="W155" s="131"/>
      <c r="X155" s="131"/>
      <c r="Y155" s="131"/>
      <c r="Z155" s="131"/>
      <c r="AA155" s="131"/>
      <c r="AB155" s="131"/>
      <c r="AC155" s="131"/>
      <c r="AD155" s="131"/>
    </row>
    <row r="156" spans="1:30" ht="20.100000000000001" customHeight="1">
      <c r="A156" s="126"/>
      <c r="B156" s="126"/>
      <c r="C156" s="131"/>
      <c r="D156" s="126" t="s">
        <v>1381</v>
      </c>
      <c r="E156" s="131"/>
      <c r="F156" s="355"/>
      <c r="G156" s="314"/>
      <c r="H156" s="18"/>
      <c r="I156" s="19"/>
      <c r="J156" s="18"/>
      <c r="K156" s="19"/>
      <c r="L156" s="18">
        <v>2</v>
      </c>
      <c r="M156" s="19">
        <v>9.0909090909090917</v>
      </c>
      <c r="N156" s="58"/>
      <c r="O156" s="59"/>
      <c r="P156" s="58"/>
      <c r="Q156" s="59"/>
      <c r="R156" s="58">
        <v>2</v>
      </c>
      <c r="S156" s="59">
        <v>5.6</v>
      </c>
      <c r="T156" s="58"/>
      <c r="U156" s="59"/>
      <c r="V156" s="131"/>
      <c r="W156" s="131"/>
      <c r="X156" s="131"/>
      <c r="Y156" s="131"/>
      <c r="Z156" s="131"/>
      <c r="AA156" s="131"/>
      <c r="AB156" s="131"/>
      <c r="AC156" s="131"/>
      <c r="AD156" s="131"/>
    </row>
    <row r="157" spans="1:30" ht="20.100000000000001" customHeight="1">
      <c r="A157" s="126"/>
      <c r="B157" s="126"/>
      <c r="C157" s="131"/>
      <c r="D157" s="120" t="s">
        <v>7205</v>
      </c>
      <c r="E157" s="131"/>
      <c r="F157" s="355"/>
      <c r="G157" s="314"/>
      <c r="H157" s="18"/>
      <c r="I157" s="19"/>
      <c r="J157" s="18"/>
      <c r="K157" s="19"/>
      <c r="L157" s="18"/>
      <c r="M157" s="19"/>
      <c r="N157" s="58"/>
      <c r="O157" s="59"/>
      <c r="P157" s="58"/>
      <c r="Q157" s="59"/>
      <c r="R157" s="58">
        <v>1</v>
      </c>
      <c r="S157" s="59">
        <v>2.8</v>
      </c>
      <c r="T157" s="58"/>
      <c r="U157" s="59"/>
      <c r="V157" s="131"/>
      <c r="W157" s="131"/>
      <c r="X157" s="131"/>
      <c r="Y157" s="131"/>
      <c r="Z157" s="131"/>
      <c r="AA157" s="131"/>
      <c r="AB157" s="131"/>
      <c r="AC157" s="131"/>
      <c r="AD157" s="131"/>
    </row>
    <row r="158" spans="1:30" ht="20.100000000000001" customHeight="1">
      <c r="A158" s="126"/>
      <c r="B158" s="126"/>
      <c r="C158" s="131"/>
      <c r="D158" s="120" t="s">
        <v>7206</v>
      </c>
      <c r="E158" s="131"/>
      <c r="F158" s="355">
        <v>1</v>
      </c>
      <c r="G158" s="314">
        <v>5.2631578947368416</v>
      </c>
      <c r="H158" s="18">
        <v>4</v>
      </c>
      <c r="I158" s="19">
        <v>18.181818181818183</v>
      </c>
      <c r="J158" s="18"/>
      <c r="K158" s="19"/>
      <c r="L158" s="18">
        <v>1</v>
      </c>
      <c r="M158" s="19">
        <v>4.5454545454545459</v>
      </c>
      <c r="N158" s="58">
        <v>2</v>
      </c>
      <c r="O158" s="59">
        <v>12.5</v>
      </c>
      <c r="P158" s="58">
        <v>6</v>
      </c>
      <c r="Q158" s="59">
        <v>35.299999999999997</v>
      </c>
      <c r="R158" s="58">
        <v>8</v>
      </c>
      <c r="S158" s="59">
        <v>22.2</v>
      </c>
      <c r="T158" s="58"/>
      <c r="U158" s="59"/>
      <c r="V158" s="131"/>
      <c r="W158" s="131"/>
      <c r="X158" s="131"/>
      <c r="Y158" s="131"/>
      <c r="Z158" s="131"/>
      <c r="AA158" s="131"/>
      <c r="AB158" s="131"/>
      <c r="AC158" s="131"/>
      <c r="AD158" s="131"/>
    </row>
    <row r="159" spans="1:30" ht="20.100000000000001" customHeight="1">
      <c r="A159" s="125" t="s">
        <v>5557</v>
      </c>
      <c r="B159" s="125" t="s">
        <v>234</v>
      </c>
      <c r="C159" s="134" t="s">
        <v>218</v>
      </c>
      <c r="D159" s="125" t="s">
        <v>1396</v>
      </c>
      <c r="E159" s="134" t="s">
        <v>7203</v>
      </c>
      <c r="F159" s="354">
        <v>7</v>
      </c>
      <c r="G159" s="12">
        <v>4.117647058823529</v>
      </c>
      <c r="H159" s="11">
        <v>8</v>
      </c>
      <c r="I159" s="12">
        <v>4.9382716049382713</v>
      </c>
      <c r="J159" s="11">
        <v>7</v>
      </c>
      <c r="K159" s="12">
        <v>4.1420118343195265</v>
      </c>
      <c r="L159" s="11">
        <v>9</v>
      </c>
      <c r="M159" s="12">
        <v>3.8461538461538463</v>
      </c>
      <c r="N159" s="56">
        <v>5</v>
      </c>
      <c r="O159" s="57">
        <v>2.192982456140351</v>
      </c>
      <c r="P159" s="56">
        <v>8</v>
      </c>
      <c r="Q159" s="57">
        <v>2.6315789473684212</v>
      </c>
      <c r="R159" s="56">
        <v>14</v>
      </c>
      <c r="S159" s="57">
        <v>4.6822742474916392</v>
      </c>
      <c r="T159" s="56">
        <v>46</v>
      </c>
      <c r="U159" s="57">
        <v>3.7985136251032205</v>
      </c>
      <c r="V159" s="134" t="s">
        <v>28</v>
      </c>
      <c r="W159" s="134" t="s">
        <v>7185</v>
      </c>
      <c r="X159" s="134" t="s">
        <v>28</v>
      </c>
      <c r="Y159" s="134" t="s">
        <v>7185</v>
      </c>
      <c r="Z159" s="134" t="s">
        <v>7185</v>
      </c>
      <c r="AA159" s="134" t="s">
        <v>7185</v>
      </c>
      <c r="AB159" s="134" t="s">
        <v>7185</v>
      </c>
      <c r="AC159" s="134" t="s">
        <v>7185</v>
      </c>
      <c r="AD159" s="134"/>
    </row>
    <row r="160" spans="1:30" ht="20.100000000000001" customHeight="1">
      <c r="A160" s="126"/>
      <c r="B160" s="126"/>
      <c r="C160" s="131"/>
      <c r="D160" s="126" t="s">
        <v>1554</v>
      </c>
      <c r="E160" s="131"/>
      <c r="F160" s="355">
        <v>121</v>
      </c>
      <c r="G160" s="314">
        <v>71.17647058823529</v>
      </c>
      <c r="H160" s="18">
        <v>112</v>
      </c>
      <c r="I160" s="19">
        <v>69.135802469135797</v>
      </c>
      <c r="J160" s="18">
        <v>131</v>
      </c>
      <c r="K160" s="19">
        <v>77.514792899408278</v>
      </c>
      <c r="L160" s="18">
        <v>181</v>
      </c>
      <c r="M160" s="19">
        <v>77.350427350427353</v>
      </c>
      <c r="N160" s="58">
        <v>182</v>
      </c>
      <c r="O160" s="59">
        <v>79.824561403508767</v>
      </c>
      <c r="P160" s="58">
        <v>227</v>
      </c>
      <c r="Q160" s="59">
        <v>74.671052631578945</v>
      </c>
      <c r="R160" s="58">
        <v>180</v>
      </c>
      <c r="S160" s="59">
        <v>60.200668896321069</v>
      </c>
      <c r="T160" s="58">
        <v>845</v>
      </c>
      <c r="U160" s="59">
        <v>69.7</v>
      </c>
      <c r="V160" s="131"/>
      <c r="W160" s="131"/>
      <c r="X160" s="131"/>
      <c r="Y160" s="131"/>
      <c r="Z160" s="131"/>
      <c r="AA160" s="131"/>
      <c r="AB160" s="131"/>
      <c r="AC160" s="131"/>
      <c r="AD160" s="131"/>
    </row>
    <row r="161" spans="1:30" ht="20.100000000000001" customHeight="1">
      <c r="A161" s="126"/>
      <c r="B161" s="126"/>
      <c r="C161" s="131"/>
      <c r="D161" s="126" t="s">
        <v>1555</v>
      </c>
      <c r="E161" s="131"/>
      <c r="F161" s="355">
        <v>42</v>
      </c>
      <c r="G161" s="314">
        <v>24.705882352941178</v>
      </c>
      <c r="H161" s="18">
        <v>42</v>
      </c>
      <c r="I161" s="19">
        <v>25.925925925925927</v>
      </c>
      <c r="J161" s="18">
        <v>31</v>
      </c>
      <c r="K161" s="19">
        <v>18.34319526627219</v>
      </c>
      <c r="L161" s="18">
        <v>44</v>
      </c>
      <c r="M161" s="19">
        <v>18.803418803418804</v>
      </c>
      <c r="N161" s="58">
        <v>41</v>
      </c>
      <c r="O161" s="59">
        <v>17.982456140350877</v>
      </c>
      <c r="P161" s="58">
        <v>69</v>
      </c>
      <c r="Q161" s="59">
        <v>22.69736842105263</v>
      </c>
      <c r="R161" s="58">
        <v>104</v>
      </c>
      <c r="S161" s="59">
        <v>34.799999999999997</v>
      </c>
      <c r="T161" s="58">
        <v>320</v>
      </c>
      <c r="U161" s="59">
        <v>26.424442609413706</v>
      </c>
      <c r="V161" s="131"/>
      <c r="W161" s="131"/>
      <c r="X161" s="131"/>
      <c r="Y161" s="131"/>
      <c r="Z161" s="131"/>
      <c r="AA161" s="131"/>
      <c r="AB161" s="131"/>
      <c r="AC161" s="131"/>
      <c r="AD161" s="131"/>
    </row>
    <row r="162" spans="1:30" ht="20.100000000000001" customHeight="1">
      <c r="A162" s="126"/>
      <c r="B162" s="126"/>
      <c r="C162" s="131"/>
      <c r="D162" s="120" t="s">
        <v>7205</v>
      </c>
      <c r="E162" s="131"/>
      <c r="F162" s="355"/>
      <c r="G162" s="314"/>
      <c r="H162" s="18"/>
      <c r="I162" s="19"/>
      <c r="J162" s="18"/>
      <c r="K162" s="19"/>
      <c r="L162" s="18"/>
      <c r="M162" s="19"/>
      <c r="N162" s="58"/>
      <c r="O162" s="59"/>
      <c r="P162" s="58"/>
      <c r="Q162" s="59"/>
      <c r="R162" s="58"/>
      <c r="S162" s="59"/>
      <c r="T162" s="58"/>
      <c r="U162" s="59"/>
      <c r="V162" s="131"/>
      <c r="W162" s="131"/>
      <c r="X162" s="131"/>
      <c r="Y162" s="131"/>
      <c r="Z162" s="131"/>
      <c r="AA162" s="131"/>
      <c r="AB162" s="131"/>
      <c r="AC162" s="131"/>
      <c r="AD162" s="131"/>
    </row>
    <row r="163" spans="1:30" ht="20.100000000000001" customHeight="1">
      <c r="A163" s="126"/>
      <c r="B163" s="126"/>
      <c r="C163" s="131"/>
      <c r="D163" s="120" t="s">
        <v>7206</v>
      </c>
      <c r="E163" s="131"/>
      <c r="F163" s="355"/>
      <c r="G163" s="314"/>
      <c r="H163" s="18"/>
      <c r="I163" s="19"/>
      <c r="J163" s="18"/>
      <c r="K163" s="19"/>
      <c r="L163" s="18"/>
      <c r="M163" s="19"/>
      <c r="N163" s="58"/>
      <c r="O163" s="59"/>
      <c r="P163" s="58"/>
      <c r="Q163" s="59"/>
      <c r="R163" s="58">
        <v>1</v>
      </c>
      <c r="S163" s="59">
        <v>0.3</v>
      </c>
      <c r="T163" s="58">
        <v>1</v>
      </c>
      <c r="U163" s="59">
        <v>0.1</v>
      </c>
      <c r="V163" s="131"/>
      <c r="W163" s="131"/>
      <c r="X163" s="131"/>
      <c r="Y163" s="131"/>
      <c r="Z163" s="131"/>
      <c r="AA163" s="131"/>
      <c r="AB163" s="131"/>
      <c r="AC163" s="131"/>
      <c r="AD163" s="131"/>
    </row>
    <row r="164" spans="1:30" ht="20.100000000000001" customHeight="1">
      <c r="A164" s="125" t="s">
        <v>5558</v>
      </c>
      <c r="B164" s="125" t="s">
        <v>235</v>
      </c>
      <c r="C164" s="134" t="s">
        <v>5559</v>
      </c>
      <c r="D164" s="125" t="s">
        <v>1853</v>
      </c>
      <c r="E164" s="134" t="s">
        <v>7203</v>
      </c>
      <c r="F164" s="354">
        <v>12</v>
      </c>
      <c r="G164" s="12">
        <v>9.9173553719008272</v>
      </c>
      <c r="H164" s="11">
        <v>13</v>
      </c>
      <c r="I164" s="12">
        <v>11.607142857142858</v>
      </c>
      <c r="J164" s="11">
        <v>14</v>
      </c>
      <c r="K164" s="12">
        <v>10.687022900763358</v>
      </c>
      <c r="L164" s="11">
        <v>12</v>
      </c>
      <c r="M164" s="12">
        <v>6.6298342541436464</v>
      </c>
      <c r="N164" s="56">
        <v>16</v>
      </c>
      <c r="O164" s="57">
        <v>8.8000000000000007</v>
      </c>
      <c r="P164" s="56">
        <v>22</v>
      </c>
      <c r="Q164" s="57">
        <v>9.6916299559471373</v>
      </c>
      <c r="R164" s="56">
        <v>22</v>
      </c>
      <c r="S164" s="57">
        <v>12.2</v>
      </c>
      <c r="T164" s="56">
        <v>63</v>
      </c>
      <c r="U164" s="57">
        <v>7.4556213017751478</v>
      </c>
      <c r="V164" s="134" t="s">
        <v>28</v>
      </c>
      <c r="W164" s="134" t="s">
        <v>7185</v>
      </c>
      <c r="X164" s="134" t="s">
        <v>28</v>
      </c>
      <c r="Y164" s="134" t="s">
        <v>7185</v>
      </c>
      <c r="Z164" s="134" t="s">
        <v>7185</v>
      </c>
      <c r="AA164" s="134" t="s">
        <v>7185</v>
      </c>
      <c r="AB164" s="134" t="s">
        <v>7185</v>
      </c>
      <c r="AC164" s="134" t="s">
        <v>7185</v>
      </c>
      <c r="AD164" s="134"/>
    </row>
    <row r="165" spans="1:30" ht="20.100000000000001" customHeight="1">
      <c r="A165" s="126"/>
      <c r="B165" s="126"/>
      <c r="C165" s="131"/>
      <c r="D165" s="126" t="s">
        <v>1854</v>
      </c>
      <c r="E165" s="131"/>
      <c r="F165" s="355">
        <v>109</v>
      </c>
      <c r="G165" s="314">
        <v>90.082644628099175</v>
      </c>
      <c r="H165" s="18">
        <v>99</v>
      </c>
      <c r="I165" s="19">
        <v>88.392857142857139</v>
      </c>
      <c r="J165" s="18">
        <v>117</v>
      </c>
      <c r="K165" s="19">
        <v>89.312977099236647</v>
      </c>
      <c r="L165" s="18">
        <v>169</v>
      </c>
      <c r="M165" s="19">
        <v>93.370165745856355</v>
      </c>
      <c r="N165" s="58">
        <v>166</v>
      </c>
      <c r="O165" s="59">
        <v>91.2</v>
      </c>
      <c r="P165" s="58">
        <v>205</v>
      </c>
      <c r="Q165" s="59">
        <v>90.308370044052865</v>
      </c>
      <c r="R165" s="58">
        <v>158</v>
      </c>
      <c r="S165" s="59">
        <v>87.3</v>
      </c>
      <c r="T165" s="58">
        <v>782</v>
      </c>
      <c r="U165" s="59">
        <v>92.544378698224847</v>
      </c>
      <c r="V165" s="131"/>
      <c r="W165" s="131"/>
      <c r="X165" s="131"/>
      <c r="Y165" s="131"/>
      <c r="Z165" s="131"/>
      <c r="AA165" s="131"/>
      <c r="AB165" s="131"/>
      <c r="AC165" s="131"/>
      <c r="AD165" s="131"/>
    </row>
    <row r="166" spans="1:30" ht="20.100000000000001" customHeight="1">
      <c r="A166" s="126"/>
      <c r="B166" s="126"/>
      <c r="C166" s="131"/>
      <c r="D166" s="120" t="s">
        <v>7205</v>
      </c>
      <c r="E166" s="131"/>
      <c r="F166" s="355"/>
      <c r="G166" s="314"/>
      <c r="H166" s="18"/>
      <c r="I166" s="19"/>
      <c r="J166" s="18"/>
      <c r="K166" s="19"/>
      <c r="L166" s="18"/>
      <c r="M166" s="19"/>
      <c r="N166" s="58"/>
      <c r="O166" s="59"/>
      <c r="P166" s="58"/>
      <c r="Q166" s="59"/>
      <c r="R166" s="58"/>
      <c r="S166" s="59"/>
      <c r="T166" s="58"/>
      <c r="U166" s="59"/>
      <c r="V166" s="131"/>
      <c r="W166" s="131"/>
      <c r="X166" s="131"/>
      <c r="Y166" s="131"/>
      <c r="Z166" s="131"/>
      <c r="AA166" s="131"/>
      <c r="AB166" s="131"/>
      <c r="AC166" s="131"/>
      <c r="AD166" s="131"/>
    </row>
    <row r="167" spans="1:30" ht="20.100000000000001" customHeight="1">
      <c r="A167" s="126"/>
      <c r="B167" s="126"/>
      <c r="C167" s="131"/>
      <c r="D167" s="120" t="s">
        <v>7206</v>
      </c>
      <c r="E167" s="131"/>
      <c r="F167" s="355"/>
      <c r="G167" s="314"/>
      <c r="H167" s="18"/>
      <c r="I167" s="19"/>
      <c r="J167" s="18"/>
      <c r="K167" s="19"/>
      <c r="L167" s="18"/>
      <c r="M167" s="19"/>
      <c r="N167" s="58"/>
      <c r="O167" s="59"/>
      <c r="P167" s="58"/>
      <c r="Q167" s="59"/>
      <c r="R167" s="58">
        <v>1</v>
      </c>
      <c r="S167" s="59">
        <v>0.6</v>
      </c>
      <c r="T167" s="58"/>
      <c r="U167" s="59"/>
      <c r="V167" s="131"/>
      <c r="W167" s="131"/>
      <c r="X167" s="131"/>
      <c r="Y167" s="131"/>
      <c r="Z167" s="131"/>
      <c r="AA167" s="131"/>
      <c r="AB167" s="131"/>
      <c r="AC167" s="131"/>
      <c r="AD167" s="131"/>
    </row>
    <row r="168" spans="1:30" ht="20.100000000000001" customHeight="1">
      <c r="A168" s="125" t="s">
        <v>7215</v>
      </c>
      <c r="B168" s="125" t="s">
        <v>2392</v>
      </c>
      <c r="C168" s="134" t="s">
        <v>218</v>
      </c>
      <c r="D168" s="125" t="s">
        <v>1853</v>
      </c>
      <c r="E168" s="134"/>
      <c r="F168" s="354"/>
      <c r="G168" s="12"/>
      <c r="H168" s="11"/>
      <c r="I168" s="12"/>
      <c r="J168" s="11"/>
      <c r="K168" s="12"/>
      <c r="L168" s="11"/>
      <c r="M168" s="12"/>
      <c r="N168" s="56"/>
      <c r="O168" s="57"/>
      <c r="P168" s="56">
        <v>66</v>
      </c>
      <c r="Q168" s="57">
        <v>21.710526315789473</v>
      </c>
      <c r="R168" s="56"/>
      <c r="S168" s="57"/>
      <c r="T168" s="56"/>
      <c r="U168" s="57"/>
      <c r="V168" s="134"/>
      <c r="W168" s="134"/>
      <c r="X168" s="134"/>
      <c r="Y168" s="134"/>
      <c r="Z168" s="134"/>
      <c r="AA168" s="134" t="s">
        <v>7185</v>
      </c>
      <c r="AB168" s="134"/>
      <c r="AC168" s="134"/>
      <c r="AD168" s="134"/>
    </row>
    <row r="169" spans="1:30" ht="20.100000000000001" customHeight="1">
      <c r="A169" s="126"/>
      <c r="B169" s="126"/>
      <c r="C169" s="131"/>
      <c r="D169" s="126" t="s">
        <v>1854</v>
      </c>
      <c r="E169" s="131"/>
      <c r="F169" s="355"/>
      <c r="G169" s="314"/>
      <c r="H169" s="18"/>
      <c r="I169" s="19"/>
      <c r="J169" s="18"/>
      <c r="K169" s="19"/>
      <c r="L169" s="18"/>
      <c r="M169" s="19"/>
      <c r="N169" s="58"/>
      <c r="O169" s="59"/>
      <c r="P169" s="58">
        <v>238</v>
      </c>
      <c r="Q169" s="59">
        <v>78.28947368421052</v>
      </c>
      <c r="R169" s="58"/>
      <c r="S169" s="59"/>
      <c r="T169" s="58"/>
      <c r="U169" s="59"/>
      <c r="V169" s="131"/>
      <c r="W169" s="131"/>
      <c r="X169" s="131"/>
      <c r="Y169" s="131"/>
      <c r="Z169" s="131"/>
      <c r="AA169" s="131"/>
      <c r="AB169" s="131"/>
      <c r="AC169" s="131"/>
      <c r="AD169" s="131"/>
    </row>
    <row r="170" spans="1:30" ht="20.100000000000001" customHeight="1">
      <c r="A170" s="125" t="s">
        <v>5560</v>
      </c>
      <c r="B170" s="125" t="s">
        <v>2393</v>
      </c>
      <c r="C170" s="134" t="s">
        <v>5561</v>
      </c>
      <c r="D170" s="125" t="s">
        <v>1373</v>
      </c>
      <c r="E170" s="134" t="s">
        <v>7203</v>
      </c>
      <c r="F170" s="354"/>
      <c r="G170" s="12"/>
      <c r="H170" s="11"/>
      <c r="I170" s="12"/>
      <c r="J170" s="11"/>
      <c r="K170" s="12"/>
      <c r="L170" s="11"/>
      <c r="M170" s="12"/>
      <c r="N170" s="56"/>
      <c r="O170" s="57"/>
      <c r="P170" s="56">
        <v>15</v>
      </c>
      <c r="Q170" s="57">
        <v>22.727272727272727</v>
      </c>
      <c r="R170" s="56"/>
      <c r="S170" s="57"/>
      <c r="T170" s="56"/>
      <c r="U170" s="57"/>
      <c r="V170" s="134"/>
      <c r="W170" s="134"/>
      <c r="X170" s="134"/>
      <c r="Y170" s="134"/>
      <c r="Z170" s="134"/>
      <c r="AA170" s="134" t="s">
        <v>7185</v>
      </c>
      <c r="AB170" s="134"/>
      <c r="AC170" s="134"/>
      <c r="AD170" s="134"/>
    </row>
    <row r="171" spans="1:30" ht="20.100000000000001" customHeight="1">
      <c r="A171" s="126"/>
      <c r="B171" s="126"/>
      <c r="C171" s="131"/>
      <c r="D171" s="126" t="s">
        <v>1374</v>
      </c>
      <c r="E171" s="131"/>
      <c r="F171" s="355"/>
      <c r="G171" s="314"/>
      <c r="H171" s="18"/>
      <c r="I171" s="19"/>
      <c r="J171" s="18"/>
      <c r="K171" s="19"/>
      <c r="L171" s="18"/>
      <c r="M171" s="19"/>
      <c r="N171" s="58"/>
      <c r="O171" s="59"/>
      <c r="P171" s="58">
        <v>33</v>
      </c>
      <c r="Q171" s="59">
        <v>50</v>
      </c>
      <c r="R171" s="58"/>
      <c r="S171" s="59"/>
      <c r="T171" s="58"/>
      <c r="U171" s="59"/>
      <c r="V171" s="131"/>
      <c r="W171" s="131"/>
      <c r="X171" s="131"/>
      <c r="Y171" s="131"/>
      <c r="Z171" s="131"/>
      <c r="AA171" s="131"/>
      <c r="AB171" s="131"/>
      <c r="AC171" s="131"/>
      <c r="AD171" s="131"/>
    </row>
    <row r="172" spans="1:30" ht="20.100000000000001" customHeight="1">
      <c r="A172" s="126"/>
      <c r="B172" s="126"/>
      <c r="C172" s="131"/>
      <c r="D172" s="126" t="s">
        <v>7216</v>
      </c>
      <c r="E172" s="131"/>
      <c r="F172" s="355"/>
      <c r="G172" s="314"/>
      <c r="H172" s="18"/>
      <c r="I172" s="19"/>
      <c r="J172" s="18"/>
      <c r="K172" s="19"/>
      <c r="L172" s="18"/>
      <c r="M172" s="19"/>
      <c r="N172" s="58"/>
      <c r="O172" s="59"/>
      <c r="P172" s="58">
        <v>18</v>
      </c>
      <c r="Q172" s="59">
        <v>27.272727272727273</v>
      </c>
      <c r="R172" s="58"/>
      <c r="S172" s="59"/>
      <c r="T172" s="58"/>
      <c r="U172" s="59"/>
      <c r="V172" s="131"/>
      <c r="W172" s="131"/>
      <c r="X172" s="131"/>
      <c r="Y172" s="131"/>
      <c r="Z172" s="131"/>
      <c r="AA172" s="131"/>
      <c r="AB172" s="131"/>
      <c r="AC172" s="131"/>
      <c r="AD172" s="131"/>
    </row>
    <row r="173" spans="1:30" s="51" customFormat="1" ht="20.100000000000001" customHeight="1">
      <c r="A173" s="16"/>
      <c r="B173" s="311"/>
      <c r="C173" s="224"/>
      <c r="D173" s="120" t="s">
        <v>7205</v>
      </c>
      <c r="E173" s="224"/>
      <c r="F173" s="355"/>
      <c r="G173" s="314"/>
      <c r="H173" s="18"/>
      <c r="I173" s="19"/>
      <c r="J173" s="18"/>
      <c r="K173" s="19"/>
      <c r="L173" s="18"/>
      <c r="M173" s="19"/>
      <c r="N173" s="58"/>
      <c r="O173" s="59"/>
      <c r="P173" s="58"/>
      <c r="Q173" s="59"/>
      <c r="R173" s="58"/>
      <c r="S173" s="59"/>
      <c r="T173" s="58"/>
      <c r="U173" s="59"/>
      <c r="V173" s="346"/>
      <c r="W173" s="224"/>
      <c r="X173" s="250"/>
      <c r="Y173" s="224"/>
      <c r="Z173" s="224"/>
      <c r="AA173" s="224"/>
      <c r="AB173" s="224"/>
      <c r="AC173" s="224"/>
      <c r="AD173" s="16"/>
    </row>
    <row r="174" spans="1:30" s="51" customFormat="1" ht="20.100000000000001" customHeight="1">
      <c r="A174" s="16"/>
      <c r="B174" s="311"/>
      <c r="C174" s="224"/>
      <c r="D174" s="120" t="s">
        <v>7206</v>
      </c>
      <c r="E174" s="224"/>
      <c r="F174" s="355"/>
      <c r="G174" s="314"/>
      <c r="H174" s="18"/>
      <c r="I174" s="19"/>
      <c r="J174" s="18"/>
      <c r="K174" s="19"/>
      <c r="L174" s="18"/>
      <c r="M174" s="19"/>
      <c r="N174" s="58"/>
      <c r="O174" s="59"/>
      <c r="P174" s="58"/>
      <c r="Q174" s="59"/>
      <c r="R174" s="58"/>
      <c r="S174" s="59"/>
      <c r="T174" s="58"/>
      <c r="U174" s="59"/>
      <c r="V174" s="346"/>
      <c r="W174" s="224"/>
      <c r="X174" s="250"/>
      <c r="Y174" s="224"/>
      <c r="Z174" s="224"/>
      <c r="AA174" s="224"/>
      <c r="AB174" s="224"/>
      <c r="AC174" s="224"/>
      <c r="AD174" s="16"/>
    </row>
    <row r="175" spans="1:30" ht="20.100000000000001" customHeight="1">
      <c r="A175" s="125" t="s">
        <v>5562</v>
      </c>
      <c r="B175" s="125" t="s">
        <v>2394</v>
      </c>
      <c r="C175" s="134" t="s">
        <v>5563</v>
      </c>
      <c r="D175" s="125"/>
      <c r="E175" s="134"/>
      <c r="F175" s="354"/>
      <c r="G175" s="12"/>
      <c r="H175" s="11"/>
      <c r="I175" s="12"/>
      <c r="J175" s="11"/>
      <c r="K175" s="12"/>
      <c r="L175" s="11"/>
      <c r="M175" s="12"/>
      <c r="N175" s="56"/>
      <c r="O175" s="57"/>
      <c r="P175" s="56">
        <v>18</v>
      </c>
      <c r="Q175" s="57">
        <v>100</v>
      </c>
      <c r="R175" s="56"/>
      <c r="S175" s="57"/>
      <c r="T175" s="56"/>
      <c r="U175" s="57"/>
      <c r="V175" s="134"/>
      <c r="W175" s="134"/>
      <c r="X175" s="134"/>
      <c r="Y175" s="134"/>
      <c r="Z175" s="134"/>
      <c r="AA175" s="134" t="s">
        <v>7185</v>
      </c>
      <c r="AB175" s="134"/>
      <c r="AC175" s="134"/>
      <c r="AD175" s="134"/>
    </row>
    <row r="176" spans="1:30" ht="20.100000000000001" customHeight="1">
      <c r="A176" s="125" t="s">
        <v>5564</v>
      </c>
      <c r="B176" s="125" t="s">
        <v>137</v>
      </c>
      <c r="C176" s="134" t="s">
        <v>218</v>
      </c>
      <c r="D176" s="125" t="s">
        <v>7217</v>
      </c>
      <c r="E176" s="134" t="s">
        <v>7203</v>
      </c>
      <c r="F176" s="354">
        <v>147</v>
      </c>
      <c r="G176" s="12">
        <v>86.470588235294116</v>
      </c>
      <c r="H176" s="11">
        <v>138</v>
      </c>
      <c r="I176" s="12">
        <v>85.18518518518519</v>
      </c>
      <c r="J176" s="11">
        <v>126</v>
      </c>
      <c r="K176" s="12">
        <v>74.556213017751475</v>
      </c>
      <c r="L176" s="11">
        <v>176</v>
      </c>
      <c r="M176" s="12">
        <v>75.213675213675216</v>
      </c>
      <c r="N176" s="56">
        <v>190</v>
      </c>
      <c r="O176" s="57">
        <v>83.333333333333329</v>
      </c>
      <c r="P176" s="56">
        <v>245</v>
      </c>
      <c r="Q176" s="57">
        <v>80.59210526315789</v>
      </c>
      <c r="R176" s="56">
        <v>249</v>
      </c>
      <c r="S176" s="57">
        <v>83.3</v>
      </c>
      <c r="T176" s="56"/>
      <c r="U176" s="57"/>
      <c r="V176" s="134" t="s">
        <v>28</v>
      </c>
      <c r="W176" s="134" t="s">
        <v>7185</v>
      </c>
      <c r="X176" s="134" t="s">
        <v>28</v>
      </c>
      <c r="Y176" s="134" t="s">
        <v>7185</v>
      </c>
      <c r="Z176" s="134" t="s">
        <v>7185</v>
      </c>
      <c r="AA176" s="134" t="s">
        <v>7185</v>
      </c>
      <c r="AB176" s="134" t="s">
        <v>7185</v>
      </c>
      <c r="AC176" s="134"/>
      <c r="AD176" s="134"/>
    </row>
    <row r="177" spans="1:30" ht="20.100000000000001" customHeight="1">
      <c r="A177" s="126"/>
      <c r="B177" s="126"/>
      <c r="C177" s="131"/>
      <c r="D177" s="126" t="s">
        <v>7218</v>
      </c>
      <c r="E177" s="131"/>
      <c r="F177" s="355">
        <v>14</v>
      </c>
      <c r="G177" s="314">
        <v>8.235294117647058</v>
      </c>
      <c r="H177" s="18">
        <v>17</v>
      </c>
      <c r="I177" s="19">
        <v>10.493827160493828</v>
      </c>
      <c r="J177" s="18">
        <v>37</v>
      </c>
      <c r="K177" s="19">
        <v>21.893491124260354</v>
      </c>
      <c r="L177" s="18">
        <v>48</v>
      </c>
      <c r="M177" s="19">
        <v>20.512820512820515</v>
      </c>
      <c r="N177" s="58">
        <v>26</v>
      </c>
      <c r="O177" s="59">
        <v>11.403508771929825</v>
      </c>
      <c r="P177" s="58">
        <v>43</v>
      </c>
      <c r="Q177" s="59">
        <v>14.144736842105264</v>
      </c>
      <c r="R177" s="58">
        <v>26</v>
      </c>
      <c r="S177" s="59">
        <v>8.6666666666666661</v>
      </c>
      <c r="T177" s="58"/>
      <c r="U177" s="59"/>
      <c r="V177" s="131"/>
      <c r="W177" s="131"/>
      <c r="X177" s="131"/>
      <c r="Y177" s="131"/>
      <c r="Z177" s="131"/>
      <c r="AA177" s="131"/>
      <c r="AB177" s="131"/>
      <c r="AC177" s="131"/>
      <c r="AD177" s="131"/>
    </row>
    <row r="178" spans="1:30" ht="20.100000000000001" customHeight="1">
      <c r="A178" s="126"/>
      <c r="B178" s="126"/>
      <c r="C178" s="131"/>
      <c r="D178" s="126" t="s">
        <v>7219</v>
      </c>
      <c r="E178" s="131"/>
      <c r="F178" s="355">
        <v>9</v>
      </c>
      <c r="G178" s="314">
        <v>5.2941176470588234</v>
      </c>
      <c r="H178" s="18">
        <v>7</v>
      </c>
      <c r="I178" s="19">
        <v>4.3209876543209873</v>
      </c>
      <c r="J178" s="18">
        <v>6</v>
      </c>
      <c r="K178" s="19">
        <v>3.5502958579881656</v>
      </c>
      <c r="L178" s="18">
        <v>10</v>
      </c>
      <c r="M178" s="19">
        <v>4.2735042735042734</v>
      </c>
      <c r="N178" s="58">
        <v>12</v>
      </c>
      <c r="O178" s="59">
        <v>5.2631578947368425</v>
      </c>
      <c r="P178" s="58">
        <v>16</v>
      </c>
      <c r="Q178" s="59">
        <v>5.2631578947368425</v>
      </c>
      <c r="R178" s="58">
        <v>24</v>
      </c>
      <c r="S178" s="59">
        <v>8</v>
      </c>
      <c r="T178" s="58"/>
      <c r="U178" s="59"/>
      <c r="V178" s="131"/>
      <c r="W178" s="131"/>
      <c r="X178" s="131"/>
      <c r="Y178" s="131"/>
      <c r="Z178" s="131"/>
      <c r="AA178" s="131"/>
      <c r="AB178" s="131"/>
      <c r="AC178" s="131"/>
      <c r="AD178" s="131"/>
    </row>
    <row r="179" spans="1:30" ht="20.100000000000001" customHeight="1">
      <c r="A179" s="126"/>
      <c r="B179" s="126"/>
      <c r="C179" s="131"/>
      <c r="D179" s="120" t="s">
        <v>7205</v>
      </c>
      <c r="E179" s="131"/>
      <c r="F179" s="355"/>
      <c r="G179" s="314"/>
      <c r="H179" s="18"/>
      <c r="I179" s="19"/>
      <c r="J179" s="18"/>
      <c r="K179" s="19"/>
      <c r="L179" s="18"/>
      <c r="M179" s="19"/>
      <c r="N179" s="58"/>
      <c r="O179" s="59"/>
      <c r="P179" s="58"/>
      <c r="Q179" s="59"/>
      <c r="R179" s="58"/>
      <c r="S179" s="59"/>
      <c r="T179" s="58"/>
      <c r="U179" s="59"/>
      <c r="V179" s="131"/>
      <c r="W179" s="131"/>
      <c r="X179" s="131"/>
      <c r="Y179" s="131"/>
      <c r="Z179" s="131"/>
      <c r="AA179" s="131"/>
      <c r="AB179" s="131"/>
      <c r="AC179" s="131"/>
      <c r="AD179" s="131"/>
    </row>
    <row r="180" spans="1:30" ht="20.100000000000001" customHeight="1">
      <c r="A180" s="126"/>
      <c r="B180" s="126"/>
      <c r="C180" s="131"/>
      <c r="D180" s="120" t="s">
        <v>7206</v>
      </c>
      <c r="E180" s="131"/>
      <c r="F180" s="355"/>
      <c r="G180" s="314"/>
      <c r="H180" s="18"/>
      <c r="I180" s="19"/>
      <c r="J180" s="18"/>
      <c r="K180" s="19"/>
      <c r="L180" s="18"/>
      <c r="M180" s="19"/>
      <c r="N180" s="58"/>
      <c r="O180" s="59"/>
      <c r="P180" s="58"/>
      <c r="Q180" s="59"/>
      <c r="R180" s="58"/>
      <c r="S180" s="59"/>
      <c r="T180" s="58"/>
      <c r="U180" s="59"/>
      <c r="V180" s="131"/>
      <c r="W180" s="131"/>
      <c r="X180" s="131"/>
      <c r="Y180" s="131"/>
      <c r="Z180" s="131"/>
      <c r="AA180" s="131"/>
      <c r="AB180" s="131"/>
      <c r="AC180" s="131"/>
      <c r="AD180" s="131"/>
    </row>
    <row r="181" spans="1:30" ht="20.100000000000001" customHeight="1">
      <c r="A181" s="125" t="s">
        <v>5564</v>
      </c>
      <c r="B181" s="125"/>
      <c r="C181" s="134" t="s">
        <v>218</v>
      </c>
      <c r="D181" s="125" t="s">
        <v>7220</v>
      </c>
      <c r="E181" s="134" t="s">
        <v>7203</v>
      </c>
      <c r="F181" s="354"/>
      <c r="G181" s="12"/>
      <c r="H181" s="11"/>
      <c r="I181" s="12"/>
      <c r="J181" s="11"/>
      <c r="K181" s="12"/>
      <c r="L181" s="11"/>
      <c r="M181" s="12"/>
      <c r="N181" s="56"/>
      <c r="O181" s="57"/>
      <c r="P181" s="56"/>
      <c r="Q181" s="57"/>
      <c r="R181" s="56"/>
      <c r="S181" s="57"/>
      <c r="T181" s="56">
        <v>107</v>
      </c>
      <c r="U181" s="57">
        <v>8.8000000000000007</v>
      </c>
      <c r="V181" s="134"/>
      <c r="W181" s="134"/>
      <c r="X181" s="134"/>
      <c r="Y181" s="134"/>
      <c r="Z181" s="134"/>
      <c r="AA181" s="134"/>
      <c r="AB181" s="134"/>
      <c r="AC181" s="134" t="s">
        <v>7185</v>
      </c>
      <c r="AD181" s="134"/>
    </row>
    <row r="182" spans="1:30" ht="20.100000000000001" customHeight="1">
      <c r="A182" s="126"/>
      <c r="B182" s="126"/>
      <c r="C182" s="131"/>
      <c r="D182" s="126" t="s">
        <v>7221</v>
      </c>
      <c r="E182" s="131"/>
      <c r="F182" s="355"/>
      <c r="G182" s="314"/>
      <c r="H182" s="18"/>
      <c r="I182" s="19"/>
      <c r="J182" s="18"/>
      <c r="K182" s="19"/>
      <c r="L182" s="18"/>
      <c r="M182" s="19"/>
      <c r="N182" s="58"/>
      <c r="O182" s="59"/>
      <c r="P182" s="58"/>
      <c r="Q182" s="59"/>
      <c r="R182" s="58"/>
      <c r="S182" s="59"/>
      <c r="T182" s="58">
        <v>1105</v>
      </c>
      <c r="U182" s="59">
        <v>91.2</v>
      </c>
      <c r="V182" s="131"/>
      <c r="W182" s="131"/>
      <c r="X182" s="131"/>
      <c r="Y182" s="131"/>
      <c r="Z182" s="131"/>
      <c r="AA182" s="131"/>
      <c r="AB182" s="131"/>
      <c r="AC182" s="131"/>
      <c r="AD182" s="131"/>
    </row>
    <row r="183" spans="1:30" ht="20.100000000000001" customHeight="1">
      <c r="A183" s="126"/>
      <c r="B183" s="126"/>
      <c r="C183" s="131"/>
      <c r="D183" s="120" t="s">
        <v>7205</v>
      </c>
      <c r="E183" s="131"/>
      <c r="F183" s="355"/>
      <c r="G183" s="314"/>
      <c r="H183" s="18"/>
      <c r="I183" s="19"/>
      <c r="J183" s="18"/>
      <c r="K183" s="19"/>
      <c r="L183" s="18"/>
      <c r="M183" s="19"/>
      <c r="N183" s="58"/>
      <c r="O183" s="59"/>
      <c r="P183" s="58"/>
      <c r="Q183" s="59"/>
      <c r="R183" s="58"/>
      <c r="S183" s="59"/>
      <c r="T183" s="58"/>
      <c r="U183" s="59"/>
      <c r="V183" s="131"/>
      <c r="W183" s="131"/>
      <c r="X183" s="131"/>
      <c r="Y183" s="131"/>
      <c r="Z183" s="131"/>
      <c r="AA183" s="131"/>
      <c r="AB183" s="131"/>
      <c r="AC183" s="131"/>
      <c r="AD183" s="131"/>
    </row>
    <row r="184" spans="1:30" ht="20.100000000000001" customHeight="1">
      <c r="A184" s="126"/>
      <c r="B184" s="126"/>
      <c r="C184" s="131"/>
      <c r="D184" s="120" t="s">
        <v>7206</v>
      </c>
      <c r="E184" s="131"/>
      <c r="F184" s="355"/>
      <c r="G184" s="314"/>
      <c r="H184" s="18"/>
      <c r="I184" s="19"/>
      <c r="J184" s="18"/>
      <c r="K184" s="19"/>
      <c r="L184" s="18"/>
      <c r="M184" s="19"/>
      <c r="N184" s="58"/>
      <c r="O184" s="59"/>
      <c r="P184" s="58"/>
      <c r="Q184" s="59"/>
      <c r="R184" s="58"/>
      <c r="S184" s="59"/>
      <c r="T184" s="58"/>
      <c r="U184" s="59"/>
      <c r="V184" s="131"/>
      <c r="W184" s="131"/>
      <c r="X184" s="131"/>
      <c r="Y184" s="131"/>
      <c r="Z184" s="131"/>
      <c r="AA184" s="131"/>
      <c r="AB184" s="131"/>
      <c r="AC184" s="131"/>
      <c r="AD184" s="131"/>
    </row>
    <row r="185" spans="1:30" ht="20.100000000000001" customHeight="1">
      <c r="A185" s="125" t="s">
        <v>5565</v>
      </c>
      <c r="B185" s="125" t="s">
        <v>238</v>
      </c>
      <c r="C185" s="134" t="s">
        <v>218</v>
      </c>
      <c r="D185" s="125" t="s">
        <v>1853</v>
      </c>
      <c r="E185" s="134" t="s">
        <v>7203</v>
      </c>
      <c r="F185" s="354">
        <v>21</v>
      </c>
      <c r="G185" s="12">
        <v>12.352941176470589</v>
      </c>
      <c r="H185" s="11">
        <v>22</v>
      </c>
      <c r="I185" s="12">
        <v>13.580246913580247</v>
      </c>
      <c r="J185" s="11">
        <v>18</v>
      </c>
      <c r="K185" s="12">
        <v>10.650887573964496</v>
      </c>
      <c r="L185" s="11">
        <v>26</v>
      </c>
      <c r="M185" s="12">
        <v>11.111111111111111</v>
      </c>
      <c r="N185" s="56">
        <v>6</v>
      </c>
      <c r="O185" s="57">
        <v>2.6315789473684212</v>
      </c>
      <c r="P185" s="56">
        <v>37</v>
      </c>
      <c r="Q185" s="57">
        <v>12.171052631578947</v>
      </c>
      <c r="R185" s="56">
        <v>18</v>
      </c>
      <c r="S185" s="57">
        <v>6.0200668896321075</v>
      </c>
      <c r="T185" s="56">
        <v>127</v>
      </c>
      <c r="U185" s="57">
        <v>10.487200660611066</v>
      </c>
      <c r="V185" s="134" t="s">
        <v>28</v>
      </c>
      <c r="W185" s="134" t="s">
        <v>7185</v>
      </c>
      <c r="X185" s="134" t="s">
        <v>28</v>
      </c>
      <c r="Y185" s="134" t="s">
        <v>7185</v>
      </c>
      <c r="Z185" s="134" t="s">
        <v>7185</v>
      </c>
      <c r="AA185" s="134" t="s">
        <v>7185</v>
      </c>
      <c r="AB185" s="134" t="s">
        <v>7185</v>
      </c>
      <c r="AC185" s="134" t="s">
        <v>7185</v>
      </c>
      <c r="AD185" s="134"/>
    </row>
    <row r="186" spans="1:30" ht="20.100000000000001" customHeight="1">
      <c r="A186" s="126"/>
      <c r="B186" s="126"/>
      <c r="C186" s="131"/>
      <c r="D186" s="126" t="s">
        <v>1854</v>
      </c>
      <c r="E186" s="131"/>
      <c r="F186" s="355">
        <v>149</v>
      </c>
      <c r="G186" s="314">
        <v>87.647058823529406</v>
      </c>
      <c r="H186" s="18">
        <v>140</v>
      </c>
      <c r="I186" s="19">
        <v>86.419753086419746</v>
      </c>
      <c r="J186" s="18">
        <v>151</v>
      </c>
      <c r="K186" s="19">
        <v>89.349112426035504</v>
      </c>
      <c r="L186" s="18">
        <v>208</v>
      </c>
      <c r="M186" s="19">
        <v>88.888888888888886</v>
      </c>
      <c r="N186" s="58">
        <v>222</v>
      </c>
      <c r="O186" s="59">
        <v>97.368421052631575</v>
      </c>
      <c r="P186" s="58">
        <v>267</v>
      </c>
      <c r="Q186" s="59">
        <v>87.828947368421055</v>
      </c>
      <c r="R186" s="58">
        <v>280</v>
      </c>
      <c r="S186" s="59">
        <v>93.6</v>
      </c>
      <c r="T186" s="58">
        <v>1084</v>
      </c>
      <c r="U186" s="59">
        <v>89.4</v>
      </c>
      <c r="V186" s="131"/>
      <c r="W186" s="131"/>
      <c r="X186" s="131"/>
      <c r="Y186" s="131"/>
      <c r="Z186" s="131"/>
      <c r="AA186" s="131"/>
      <c r="AB186" s="131"/>
      <c r="AC186" s="131"/>
      <c r="AD186" s="131"/>
    </row>
    <row r="187" spans="1:30" ht="20.100000000000001" customHeight="1">
      <c r="A187" s="126"/>
      <c r="B187" s="126"/>
      <c r="C187" s="131"/>
      <c r="D187" s="120" t="s">
        <v>7205</v>
      </c>
      <c r="E187" s="131"/>
      <c r="F187" s="355"/>
      <c r="G187" s="314"/>
      <c r="H187" s="18"/>
      <c r="I187" s="19"/>
      <c r="J187" s="18"/>
      <c r="K187" s="19"/>
      <c r="L187" s="18"/>
      <c r="M187" s="19"/>
      <c r="N187" s="58"/>
      <c r="O187" s="59"/>
      <c r="P187" s="58"/>
      <c r="Q187" s="59"/>
      <c r="R187" s="58"/>
      <c r="S187" s="59"/>
      <c r="T187" s="58"/>
      <c r="U187" s="59"/>
      <c r="V187" s="131"/>
      <c r="W187" s="131"/>
      <c r="X187" s="131"/>
      <c r="Y187" s="131"/>
      <c r="Z187" s="131"/>
      <c r="AA187" s="131"/>
      <c r="AB187" s="131"/>
      <c r="AC187" s="131"/>
      <c r="AD187" s="131"/>
    </row>
    <row r="188" spans="1:30" ht="20.100000000000001" customHeight="1">
      <c r="A188" s="126"/>
      <c r="B188" s="126"/>
      <c r="C188" s="131"/>
      <c r="D188" s="120" t="s">
        <v>7206</v>
      </c>
      <c r="E188" s="131"/>
      <c r="F188" s="355"/>
      <c r="G188" s="314"/>
      <c r="H188" s="18"/>
      <c r="I188" s="19"/>
      <c r="J188" s="18"/>
      <c r="K188" s="19"/>
      <c r="L188" s="18"/>
      <c r="M188" s="19"/>
      <c r="N188" s="58"/>
      <c r="O188" s="59"/>
      <c r="P188" s="58"/>
      <c r="Q188" s="59"/>
      <c r="R188" s="58">
        <v>1</v>
      </c>
      <c r="S188" s="59">
        <v>0.3</v>
      </c>
      <c r="T188" s="58">
        <v>1</v>
      </c>
      <c r="U188" s="59">
        <v>0.1</v>
      </c>
      <c r="V188" s="131"/>
      <c r="W188" s="131"/>
      <c r="X188" s="131"/>
      <c r="Y188" s="131"/>
      <c r="Z188" s="131"/>
      <c r="AA188" s="131"/>
      <c r="AB188" s="131"/>
      <c r="AC188" s="131"/>
      <c r="AD188" s="131"/>
    </row>
    <row r="189" spans="1:30" ht="20.100000000000001" customHeight="1">
      <c r="A189" s="125" t="s">
        <v>9728</v>
      </c>
      <c r="B189" s="125" t="s">
        <v>7222</v>
      </c>
      <c r="C189" s="134" t="s">
        <v>218</v>
      </c>
      <c r="D189" s="125" t="s">
        <v>1853</v>
      </c>
      <c r="E189" s="134" t="s">
        <v>7203</v>
      </c>
      <c r="F189" s="354">
        <v>52</v>
      </c>
      <c r="G189" s="12">
        <v>30.588235294117649</v>
      </c>
      <c r="H189" s="11">
        <v>59</v>
      </c>
      <c r="I189" s="12">
        <v>36.419753086419753</v>
      </c>
      <c r="J189" s="11">
        <v>59</v>
      </c>
      <c r="K189" s="12">
        <v>34.911242603550299</v>
      </c>
      <c r="L189" s="11">
        <v>74</v>
      </c>
      <c r="M189" s="12">
        <v>31.623931623931625</v>
      </c>
      <c r="N189" s="56">
        <v>73</v>
      </c>
      <c r="O189" s="57">
        <v>32.017543859649123</v>
      </c>
      <c r="P189" s="56">
        <v>102</v>
      </c>
      <c r="Q189" s="57">
        <v>33.55263157894737</v>
      </c>
      <c r="R189" s="56">
        <v>103</v>
      </c>
      <c r="S189" s="57">
        <v>34.4</v>
      </c>
      <c r="T189" s="56">
        <v>439</v>
      </c>
      <c r="U189" s="57">
        <v>36.200000000000003</v>
      </c>
      <c r="V189" s="134" t="s">
        <v>28</v>
      </c>
      <c r="W189" s="134" t="s">
        <v>138</v>
      </c>
      <c r="X189" s="134" t="s">
        <v>138</v>
      </c>
      <c r="Y189" s="134" t="s">
        <v>138</v>
      </c>
      <c r="Z189" s="134" t="s">
        <v>138</v>
      </c>
      <c r="AA189" s="134" t="s">
        <v>138</v>
      </c>
      <c r="AB189" s="134" t="s">
        <v>7185</v>
      </c>
      <c r="AC189" s="134" t="s">
        <v>7185</v>
      </c>
      <c r="AD189" s="129" t="s">
        <v>7223</v>
      </c>
    </row>
    <row r="190" spans="1:30" ht="20.100000000000001" customHeight="1">
      <c r="A190" s="126"/>
      <c r="B190" s="126"/>
      <c r="C190" s="131"/>
      <c r="D190" s="126" t="s">
        <v>1854</v>
      </c>
      <c r="E190" s="131"/>
      <c r="F190" s="355">
        <v>118</v>
      </c>
      <c r="G190" s="314">
        <v>69.411764705882348</v>
      </c>
      <c r="H190" s="18">
        <v>103</v>
      </c>
      <c r="I190" s="19">
        <v>63.580246913580247</v>
      </c>
      <c r="J190" s="18">
        <v>110</v>
      </c>
      <c r="K190" s="19">
        <v>65.088757396449708</v>
      </c>
      <c r="L190" s="18">
        <v>160</v>
      </c>
      <c r="M190" s="19">
        <v>68.376068376068375</v>
      </c>
      <c r="N190" s="58">
        <v>155</v>
      </c>
      <c r="O190" s="59">
        <v>67.982456140350877</v>
      </c>
      <c r="P190" s="58">
        <v>202</v>
      </c>
      <c r="Q190" s="59">
        <v>66.44736842105263</v>
      </c>
      <c r="R190" s="58">
        <v>194</v>
      </c>
      <c r="S190" s="59">
        <v>64.900000000000006</v>
      </c>
      <c r="T190" s="58">
        <v>771</v>
      </c>
      <c r="U190" s="59">
        <v>63.6</v>
      </c>
      <c r="V190" s="131"/>
      <c r="W190" s="131"/>
      <c r="X190" s="131"/>
      <c r="Y190" s="131"/>
      <c r="Z190" s="131"/>
      <c r="AA190" s="131"/>
      <c r="AB190" s="131"/>
      <c r="AC190" s="131"/>
      <c r="AD190" s="130"/>
    </row>
    <row r="191" spans="1:30" s="51" customFormat="1" ht="20.100000000000001" customHeight="1">
      <c r="A191" s="16"/>
      <c r="B191" s="311"/>
      <c r="C191" s="224"/>
      <c r="D191" s="120" t="s">
        <v>7205</v>
      </c>
      <c r="E191" s="224"/>
      <c r="F191" s="355"/>
      <c r="G191" s="314"/>
      <c r="H191" s="18"/>
      <c r="I191" s="19"/>
      <c r="J191" s="18"/>
      <c r="K191" s="19"/>
      <c r="L191" s="18"/>
      <c r="M191" s="19"/>
      <c r="N191" s="58"/>
      <c r="O191" s="59"/>
      <c r="P191" s="58"/>
      <c r="Q191" s="59"/>
      <c r="R191" s="58"/>
      <c r="S191" s="59"/>
      <c r="T191" s="58"/>
      <c r="U191" s="59"/>
      <c r="V191" s="346"/>
      <c r="W191" s="224"/>
      <c r="X191" s="250"/>
      <c r="Y191" s="224"/>
      <c r="Z191" s="224"/>
      <c r="AA191" s="224"/>
      <c r="AB191" s="224"/>
      <c r="AC191" s="224"/>
      <c r="AD191" s="16"/>
    </row>
    <row r="192" spans="1:30" s="51" customFormat="1" ht="20.100000000000001" customHeight="1">
      <c r="A192" s="16"/>
      <c r="B192" s="311"/>
      <c r="C192" s="224"/>
      <c r="D192" s="120" t="s">
        <v>7206</v>
      </c>
      <c r="E192" s="224"/>
      <c r="F192" s="355"/>
      <c r="G192" s="314"/>
      <c r="H192" s="18"/>
      <c r="I192" s="19"/>
      <c r="J192" s="18"/>
      <c r="K192" s="19"/>
      <c r="L192" s="18"/>
      <c r="M192" s="19"/>
      <c r="N192" s="58"/>
      <c r="O192" s="59"/>
      <c r="P192" s="58"/>
      <c r="Q192" s="59"/>
      <c r="R192" s="58">
        <v>2</v>
      </c>
      <c r="S192" s="59">
        <v>0.7</v>
      </c>
      <c r="T192" s="58">
        <v>2</v>
      </c>
      <c r="U192" s="59">
        <v>0.2</v>
      </c>
      <c r="V192" s="346"/>
      <c r="W192" s="224"/>
      <c r="X192" s="250"/>
      <c r="Y192" s="224"/>
      <c r="Z192" s="224"/>
      <c r="AA192" s="224"/>
      <c r="AB192" s="224"/>
      <c r="AC192" s="224"/>
      <c r="AD192" s="16"/>
    </row>
    <row r="193" spans="1:30" ht="20.100000000000001" customHeight="1">
      <c r="A193" s="9" t="s">
        <v>5800</v>
      </c>
      <c r="B193" s="9" t="s">
        <v>2472</v>
      </c>
      <c r="C193" s="223" t="s">
        <v>5566</v>
      </c>
      <c r="D193" s="125" t="s">
        <v>1853</v>
      </c>
      <c r="E193" s="134" t="s">
        <v>7203</v>
      </c>
      <c r="F193" s="354"/>
      <c r="G193" s="12"/>
      <c r="H193" s="11"/>
      <c r="I193" s="12"/>
      <c r="J193" s="11"/>
      <c r="K193" s="12"/>
      <c r="L193" s="11"/>
      <c r="M193" s="12"/>
      <c r="N193" s="56"/>
      <c r="O193" s="57"/>
      <c r="P193" s="56"/>
      <c r="Q193" s="57"/>
      <c r="R193" s="56">
        <v>58</v>
      </c>
      <c r="S193" s="57">
        <v>56.3</v>
      </c>
      <c r="T193" s="56">
        <v>304</v>
      </c>
      <c r="U193" s="57">
        <v>69.2</v>
      </c>
      <c r="V193" s="134"/>
      <c r="W193" s="134"/>
      <c r="X193" s="134"/>
      <c r="Y193" s="134"/>
      <c r="Z193" s="134"/>
      <c r="AA193" s="134"/>
      <c r="AB193" s="134" t="s">
        <v>7185</v>
      </c>
      <c r="AC193" s="134" t="s">
        <v>7185</v>
      </c>
      <c r="AD193" s="129"/>
    </row>
    <row r="194" spans="1:30" ht="20.100000000000001" customHeight="1">
      <c r="A194" s="126"/>
      <c r="B194" s="126"/>
      <c r="C194" s="131"/>
      <c r="D194" s="126" t="s">
        <v>1854</v>
      </c>
      <c r="E194" s="131"/>
      <c r="F194" s="355"/>
      <c r="G194" s="314"/>
      <c r="H194" s="18"/>
      <c r="I194" s="19"/>
      <c r="J194" s="18"/>
      <c r="K194" s="19"/>
      <c r="L194" s="18"/>
      <c r="M194" s="19"/>
      <c r="N194" s="58"/>
      <c r="O194" s="59"/>
      <c r="P194" s="58"/>
      <c r="Q194" s="59"/>
      <c r="R194" s="58">
        <v>45</v>
      </c>
      <c r="S194" s="59">
        <v>43.7</v>
      </c>
      <c r="T194" s="58">
        <v>133</v>
      </c>
      <c r="U194" s="59">
        <v>30.3</v>
      </c>
      <c r="V194" s="131"/>
      <c r="W194" s="131"/>
      <c r="X194" s="131"/>
      <c r="Y194" s="131"/>
      <c r="Z194" s="131"/>
      <c r="AA194" s="131"/>
      <c r="AB194" s="131"/>
      <c r="AC194" s="131"/>
      <c r="AD194" s="130"/>
    </row>
    <row r="195" spans="1:30" s="51" customFormat="1" ht="20.100000000000001" customHeight="1">
      <c r="A195" s="16"/>
      <c r="B195" s="311"/>
      <c r="C195" s="224"/>
      <c r="D195" s="120" t="s">
        <v>7205</v>
      </c>
      <c r="E195" s="224"/>
      <c r="F195" s="355"/>
      <c r="G195" s="314"/>
      <c r="H195" s="18"/>
      <c r="I195" s="19"/>
      <c r="J195" s="18"/>
      <c r="K195" s="19"/>
      <c r="L195" s="18"/>
      <c r="M195" s="19"/>
      <c r="N195" s="58"/>
      <c r="O195" s="59"/>
      <c r="P195" s="58"/>
      <c r="Q195" s="59"/>
      <c r="R195" s="58"/>
      <c r="S195" s="59"/>
      <c r="T195" s="58"/>
      <c r="U195" s="59"/>
      <c r="V195" s="346"/>
      <c r="W195" s="224"/>
      <c r="X195" s="250"/>
      <c r="Y195" s="224"/>
      <c r="Z195" s="224"/>
      <c r="AA195" s="224"/>
      <c r="AB195" s="224"/>
      <c r="AC195" s="224"/>
      <c r="AD195" s="16"/>
    </row>
    <row r="196" spans="1:30" s="51" customFormat="1" ht="20.100000000000001" customHeight="1">
      <c r="A196" s="16"/>
      <c r="B196" s="311"/>
      <c r="C196" s="224"/>
      <c r="D196" s="120" t="s">
        <v>7206</v>
      </c>
      <c r="E196" s="224"/>
      <c r="F196" s="355"/>
      <c r="G196" s="314"/>
      <c r="H196" s="18"/>
      <c r="I196" s="19"/>
      <c r="J196" s="18"/>
      <c r="K196" s="19"/>
      <c r="L196" s="18"/>
      <c r="M196" s="19"/>
      <c r="N196" s="58"/>
      <c r="O196" s="59"/>
      <c r="P196" s="58"/>
      <c r="Q196" s="59"/>
      <c r="R196" s="58"/>
      <c r="S196" s="59"/>
      <c r="T196" s="58">
        <v>2</v>
      </c>
      <c r="U196" s="59">
        <v>0.5</v>
      </c>
      <c r="V196" s="346"/>
      <c r="W196" s="224"/>
      <c r="X196" s="250"/>
      <c r="Y196" s="224"/>
      <c r="Z196" s="224"/>
      <c r="AA196" s="224"/>
      <c r="AB196" s="224"/>
      <c r="AC196" s="224"/>
      <c r="AD196" s="16"/>
    </row>
    <row r="197" spans="1:30" s="159" customFormat="1" ht="20.100000000000001" customHeight="1">
      <c r="A197" s="125" t="s">
        <v>5567</v>
      </c>
      <c r="B197" s="125" t="s">
        <v>7224</v>
      </c>
      <c r="C197" s="134" t="s">
        <v>5566</v>
      </c>
      <c r="D197" s="133" t="s">
        <v>1354</v>
      </c>
      <c r="E197" s="134" t="s">
        <v>7203</v>
      </c>
      <c r="F197" s="354"/>
      <c r="G197" s="12"/>
      <c r="H197" s="11"/>
      <c r="I197" s="12"/>
      <c r="J197" s="11"/>
      <c r="K197" s="12"/>
      <c r="L197" s="11">
        <v>1</v>
      </c>
      <c r="M197" s="12">
        <v>1.3513513513513513</v>
      </c>
      <c r="N197" s="11">
        <v>1</v>
      </c>
      <c r="O197" s="12">
        <v>1.3698630136986301</v>
      </c>
      <c r="P197" s="11"/>
      <c r="Q197" s="12"/>
      <c r="R197" s="11"/>
      <c r="S197" s="12"/>
      <c r="T197" s="11"/>
      <c r="U197" s="12"/>
      <c r="V197" s="134" t="s">
        <v>28</v>
      </c>
      <c r="W197" s="134" t="s">
        <v>7185</v>
      </c>
      <c r="X197" s="134" t="s">
        <v>28</v>
      </c>
      <c r="Y197" s="134" t="s">
        <v>7185</v>
      </c>
      <c r="Z197" s="134" t="s">
        <v>7185</v>
      </c>
      <c r="AA197" s="134" t="s">
        <v>7185</v>
      </c>
      <c r="AB197" s="134"/>
      <c r="AC197" s="134"/>
      <c r="AD197" s="134"/>
    </row>
    <row r="198" spans="1:30" s="159" customFormat="1" ht="20.100000000000001" customHeight="1">
      <c r="A198" s="126"/>
      <c r="B198" s="126"/>
      <c r="C198" s="131"/>
      <c r="D198" s="135" t="s">
        <v>1384</v>
      </c>
      <c r="E198" s="131"/>
      <c r="F198" s="355">
        <v>23</v>
      </c>
      <c r="G198" s="314">
        <v>44.230769230769234</v>
      </c>
      <c r="H198" s="18">
        <v>27</v>
      </c>
      <c r="I198" s="19">
        <v>45.762711864406782</v>
      </c>
      <c r="J198" s="18">
        <v>26</v>
      </c>
      <c r="K198" s="19">
        <v>44.067796610169495</v>
      </c>
      <c r="L198" s="18">
        <v>33</v>
      </c>
      <c r="M198" s="19">
        <v>44.594594594594597</v>
      </c>
      <c r="N198" s="18">
        <v>35</v>
      </c>
      <c r="O198" s="19">
        <v>47.945205479452056</v>
      </c>
      <c r="P198" s="18">
        <v>62</v>
      </c>
      <c r="Q198" s="19">
        <v>60.784313725490193</v>
      </c>
      <c r="R198" s="18"/>
      <c r="S198" s="19"/>
      <c r="T198" s="18"/>
      <c r="U198" s="19"/>
      <c r="V198" s="131"/>
      <c r="W198" s="131"/>
      <c r="X198" s="131"/>
      <c r="Y198" s="131"/>
      <c r="Z198" s="131"/>
      <c r="AA198" s="131"/>
      <c r="AB198" s="131"/>
      <c r="AC198" s="131"/>
      <c r="AD198" s="131"/>
    </row>
    <row r="199" spans="1:30" s="159" customFormat="1" ht="20.100000000000001" customHeight="1">
      <c r="A199" s="126"/>
      <c r="B199" s="126"/>
      <c r="C199" s="131"/>
      <c r="D199" s="135" t="s">
        <v>1385</v>
      </c>
      <c r="E199" s="131"/>
      <c r="F199" s="355">
        <v>24</v>
      </c>
      <c r="G199" s="314">
        <v>46.153846153846153</v>
      </c>
      <c r="H199" s="18">
        <v>27</v>
      </c>
      <c r="I199" s="19">
        <v>45.762711864406782</v>
      </c>
      <c r="J199" s="18">
        <v>26</v>
      </c>
      <c r="K199" s="19">
        <v>44.067796610169495</v>
      </c>
      <c r="L199" s="18">
        <v>37</v>
      </c>
      <c r="M199" s="19">
        <v>50</v>
      </c>
      <c r="N199" s="18">
        <v>31</v>
      </c>
      <c r="O199" s="19">
        <v>42.465753424657535</v>
      </c>
      <c r="P199" s="18">
        <v>34</v>
      </c>
      <c r="Q199" s="19">
        <v>33.333333333333336</v>
      </c>
      <c r="R199" s="18"/>
      <c r="S199" s="19"/>
      <c r="T199" s="18"/>
      <c r="U199" s="19"/>
      <c r="V199" s="131"/>
      <c r="W199" s="131"/>
      <c r="X199" s="131"/>
      <c r="Y199" s="131"/>
      <c r="Z199" s="131"/>
      <c r="AA199" s="131"/>
      <c r="AB199" s="131"/>
      <c r="AC199" s="131"/>
      <c r="AD199" s="131"/>
    </row>
    <row r="200" spans="1:30" s="159" customFormat="1" ht="20.100000000000001" customHeight="1">
      <c r="A200" s="126"/>
      <c r="B200" s="126"/>
      <c r="C200" s="131"/>
      <c r="D200" s="135" t="s">
        <v>1386</v>
      </c>
      <c r="E200" s="131"/>
      <c r="F200" s="355">
        <v>4</v>
      </c>
      <c r="G200" s="314">
        <v>7.6923076923076925</v>
      </c>
      <c r="H200" s="18">
        <v>2</v>
      </c>
      <c r="I200" s="19">
        <v>3.3898305084745761</v>
      </c>
      <c r="J200" s="18">
        <v>4</v>
      </c>
      <c r="K200" s="19">
        <v>6.7796610169491522</v>
      </c>
      <c r="L200" s="18">
        <v>2</v>
      </c>
      <c r="M200" s="19">
        <v>2.7027027027027026</v>
      </c>
      <c r="N200" s="18">
        <v>1</v>
      </c>
      <c r="O200" s="19">
        <v>1.3698630136986301</v>
      </c>
      <c r="P200" s="18">
        <v>2</v>
      </c>
      <c r="Q200" s="19">
        <v>1.9607843137254901</v>
      </c>
      <c r="R200" s="18"/>
      <c r="S200" s="19"/>
      <c r="T200" s="18"/>
      <c r="U200" s="19"/>
      <c r="V200" s="131"/>
      <c r="W200" s="131"/>
      <c r="X200" s="131"/>
      <c r="Y200" s="131"/>
      <c r="Z200" s="131"/>
      <c r="AA200" s="131"/>
      <c r="AB200" s="131"/>
      <c r="AC200" s="131"/>
      <c r="AD200" s="131"/>
    </row>
    <row r="201" spans="1:30" s="159" customFormat="1" ht="20.100000000000001" customHeight="1">
      <c r="A201" s="126"/>
      <c r="B201" s="126"/>
      <c r="C201" s="131"/>
      <c r="D201" s="135" t="s">
        <v>1387</v>
      </c>
      <c r="E201" s="131"/>
      <c r="F201" s="355"/>
      <c r="G201" s="314"/>
      <c r="H201" s="18">
        <v>2</v>
      </c>
      <c r="I201" s="19">
        <v>3.3898305084745761</v>
      </c>
      <c r="J201" s="18">
        <v>1</v>
      </c>
      <c r="K201" s="19">
        <v>1.6949152542372881</v>
      </c>
      <c r="L201" s="18">
        <v>1</v>
      </c>
      <c r="M201" s="19">
        <v>1.3513513513513513</v>
      </c>
      <c r="N201" s="18">
        <v>3</v>
      </c>
      <c r="O201" s="19">
        <v>4.1095890410958908</v>
      </c>
      <c r="P201" s="18">
        <v>2</v>
      </c>
      <c r="Q201" s="19">
        <v>1.9607843137254901</v>
      </c>
      <c r="R201" s="18"/>
      <c r="S201" s="19"/>
      <c r="T201" s="18"/>
      <c r="U201" s="19"/>
      <c r="V201" s="131"/>
      <c r="W201" s="131"/>
      <c r="X201" s="131"/>
      <c r="Y201" s="131"/>
      <c r="Z201" s="131"/>
      <c r="AA201" s="131"/>
      <c r="AB201" s="131"/>
      <c r="AC201" s="131"/>
      <c r="AD201" s="131"/>
    </row>
    <row r="202" spans="1:30" s="159" customFormat="1" ht="20.100000000000001" customHeight="1">
      <c r="A202" s="126"/>
      <c r="B202" s="126"/>
      <c r="C202" s="131"/>
      <c r="D202" s="135" t="s">
        <v>1388</v>
      </c>
      <c r="E202" s="131"/>
      <c r="F202" s="355">
        <v>1</v>
      </c>
      <c r="G202" s="314">
        <v>1.9230769230769231</v>
      </c>
      <c r="H202" s="18">
        <v>1</v>
      </c>
      <c r="I202" s="19">
        <v>1.6949152542372881</v>
      </c>
      <c r="J202" s="18">
        <v>2</v>
      </c>
      <c r="K202" s="19">
        <v>3.3898305084745761</v>
      </c>
      <c r="L202" s="18"/>
      <c r="M202" s="19"/>
      <c r="N202" s="18">
        <v>2</v>
      </c>
      <c r="O202" s="19">
        <v>2.7397260273972601</v>
      </c>
      <c r="P202" s="18">
        <v>2</v>
      </c>
      <c r="Q202" s="19">
        <v>1.9607843137254901</v>
      </c>
      <c r="R202" s="18"/>
      <c r="S202" s="19"/>
      <c r="T202" s="18"/>
      <c r="U202" s="19"/>
      <c r="V202" s="131"/>
      <c r="W202" s="131"/>
      <c r="X202" s="131"/>
      <c r="Y202" s="131"/>
      <c r="Z202" s="131"/>
      <c r="AA202" s="131"/>
      <c r="AB202" s="131"/>
      <c r="AC202" s="131"/>
      <c r="AD202" s="131"/>
    </row>
    <row r="203" spans="1:30" s="38" customFormat="1" ht="20.100000000000001" customHeight="1">
      <c r="A203" s="16"/>
      <c r="B203" s="311"/>
      <c r="C203" s="224"/>
      <c r="D203" s="120" t="s">
        <v>7205</v>
      </c>
      <c r="E203" s="525"/>
      <c r="F203" s="356"/>
      <c r="G203" s="314"/>
      <c r="H203" s="356"/>
      <c r="I203" s="314"/>
      <c r="J203" s="356"/>
      <c r="K203" s="19"/>
      <c r="L203" s="18"/>
      <c r="M203" s="19"/>
      <c r="N203" s="18"/>
      <c r="O203" s="19"/>
      <c r="P203" s="18"/>
      <c r="Q203" s="19"/>
      <c r="R203" s="18"/>
      <c r="S203" s="19"/>
      <c r="T203" s="18"/>
      <c r="U203" s="19"/>
      <c r="V203" s="346"/>
      <c r="W203" s="224"/>
      <c r="X203" s="250"/>
      <c r="Y203" s="224"/>
      <c r="Z203" s="224"/>
      <c r="AA203" s="224"/>
      <c r="AB203" s="224"/>
      <c r="AC203" s="224"/>
      <c r="AD203" s="16"/>
    </row>
    <row r="204" spans="1:30" s="38" customFormat="1" ht="20.100000000000001" customHeight="1">
      <c r="A204" s="16"/>
      <c r="B204" s="311"/>
      <c r="C204" s="224"/>
      <c r="D204" s="120" t="s">
        <v>7206</v>
      </c>
      <c r="E204" s="525"/>
      <c r="F204" s="356"/>
      <c r="G204" s="314"/>
      <c r="H204" s="356"/>
      <c r="I204" s="314"/>
      <c r="J204" s="356"/>
      <c r="K204" s="19"/>
      <c r="L204" s="18"/>
      <c r="M204" s="19"/>
      <c r="N204" s="18"/>
      <c r="O204" s="19"/>
      <c r="P204" s="18"/>
      <c r="Q204" s="19"/>
      <c r="R204" s="18"/>
      <c r="S204" s="19"/>
      <c r="T204" s="18"/>
      <c r="U204" s="19"/>
      <c r="V204" s="346"/>
      <c r="W204" s="224"/>
      <c r="X204" s="250"/>
      <c r="Y204" s="224"/>
      <c r="Z204" s="224"/>
      <c r="AA204" s="224"/>
      <c r="AB204" s="224"/>
      <c r="AC204" s="224"/>
      <c r="AD204" s="16"/>
    </row>
    <row r="205" spans="1:30" ht="20.100000000000001" customHeight="1">
      <c r="A205" s="125" t="s">
        <v>5568</v>
      </c>
      <c r="B205" s="125" t="s">
        <v>139</v>
      </c>
      <c r="C205" s="134" t="s">
        <v>5566</v>
      </c>
      <c r="D205" s="133" t="s">
        <v>1853</v>
      </c>
      <c r="E205" s="134" t="s">
        <v>7203</v>
      </c>
      <c r="F205" s="354">
        <v>7</v>
      </c>
      <c r="G205" s="12">
        <v>13.461538461538462</v>
      </c>
      <c r="H205" s="354">
        <v>7</v>
      </c>
      <c r="I205" s="12">
        <v>11.864406779661017</v>
      </c>
      <c r="J205" s="354">
        <v>7</v>
      </c>
      <c r="K205" s="12">
        <v>11.864406779661017</v>
      </c>
      <c r="L205" s="11">
        <v>14</v>
      </c>
      <c r="M205" s="12">
        <v>18.918918918918919</v>
      </c>
      <c r="N205" s="56">
        <v>5</v>
      </c>
      <c r="O205" s="57">
        <v>6.8</v>
      </c>
      <c r="P205" s="56">
        <v>13</v>
      </c>
      <c r="Q205" s="57">
        <v>12.745098039215685</v>
      </c>
      <c r="R205" s="56"/>
      <c r="S205" s="57"/>
      <c r="T205" s="56"/>
      <c r="U205" s="57"/>
      <c r="V205" s="134" t="s">
        <v>28</v>
      </c>
      <c r="W205" s="134" t="s">
        <v>7185</v>
      </c>
      <c r="X205" s="134" t="s">
        <v>28</v>
      </c>
      <c r="Y205" s="134" t="s">
        <v>7185</v>
      </c>
      <c r="Z205" s="134" t="s">
        <v>7185</v>
      </c>
      <c r="AA205" s="134" t="s">
        <v>7185</v>
      </c>
      <c r="AB205" s="134"/>
      <c r="AC205" s="134"/>
      <c r="AD205" s="134"/>
    </row>
    <row r="206" spans="1:30" ht="20.100000000000001" customHeight="1">
      <c r="A206" s="126"/>
      <c r="B206" s="126"/>
      <c r="C206" s="131"/>
      <c r="D206" s="135" t="s">
        <v>1854</v>
      </c>
      <c r="E206" s="131"/>
      <c r="F206" s="356">
        <v>45</v>
      </c>
      <c r="G206" s="314">
        <v>86.538461538461533</v>
      </c>
      <c r="H206" s="356">
        <v>52</v>
      </c>
      <c r="I206" s="314">
        <v>88.13559322033899</v>
      </c>
      <c r="J206" s="356">
        <v>52</v>
      </c>
      <c r="K206" s="19">
        <v>88.13559322033899</v>
      </c>
      <c r="L206" s="18">
        <v>60</v>
      </c>
      <c r="M206" s="19">
        <v>81.081081081081081</v>
      </c>
      <c r="N206" s="58">
        <v>68</v>
      </c>
      <c r="O206" s="59">
        <v>93.2</v>
      </c>
      <c r="P206" s="58">
        <v>89</v>
      </c>
      <c r="Q206" s="59">
        <v>87.254901960784309</v>
      </c>
      <c r="R206" s="58"/>
      <c r="S206" s="59"/>
      <c r="T206" s="58"/>
      <c r="U206" s="59"/>
      <c r="V206" s="131"/>
      <c r="W206" s="131"/>
      <c r="X206" s="131"/>
      <c r="Y206" s="131"/>
      <c r="Z206" s="131"/>
      <c r="AA206" s="131"/>
      <c r="AB206" s="131"/>
      <c r="AC206" s="131"/>
      <c r="AD206" s="131"/>
    </row>
    <row r="207" spans="1:30" s="51" customFormat="1" ht="20.100000000000001" customHeight="1">
      <c r="A207" s="16"/>
      <c r="B207" s="311"/>
      <c r="C207" s="224"/>
      <c r="D207" s="120" t="s">
        <v>7205</v>
      </c>
      <c r="E207" s="525"/>
      <c r="F207" s="356"/>
      <c r="G207" s="314"/>
      <c r="H207" s="356"/>
      <c r="I207" s="314"/>
      <c r="J207" s="356"/>
      <c r="K207" s="19"/>
      <c r="L207" s="18"/>
      <c r="M207" s="19"/>
      <c r="N207" s="58"/>
      <c r="O207" s="59"/>
      <c r="P207" s="58"/>
      <c r="Q207" s="59"/>
      <c r="R207" s="58"/>
      <c r="S207" s="59"/>
      <c r="T207" s="58"/>
      <c r="U207" s="59"/>
      <c r="V207" s="346"/>
      <c r="W207" s="224"/>
      <c r="X207" s="250"/>
      <c r="Y207" s="224"/>
      <c r="Z207" s="224"/>
      <c r="AA207" s="224"/>
      <c r="AB207" s="224"/>
      <c r="AC207" s="224"/>
      <c r="AD207" s="16"/>
    </row>
    <row r="208" spans="1:30" s="51" customFormat="1" ht="20.100000000000001" customHeight="1">
      <c r="A208" s="16"/>
      <c r="B208" s="311"/>
      <c r="C208" s="224"/>
      <c r="D208" s="120" t="s">
        <v>7206</v>
      </c>
      <c r="E208" s="525"/>
      <c r="F208" s="356"/>
      <c r="G208" s="314"/>
      <c r="H208" s="356"/>
      <c r="I208" s="314"/>
      <c r="J208" s="356"/>
      <c r="K208" s="19"/>
      <c r="L208" s="18"/>
      <c r="M208" s="19"/>
      <c r="N208" s="58"/>
      <c r="O208" s="59"/>
      <c r="P208" s="58"/>
      <c r="Q208" s="59"/>
      <c r="R208" s="58"/>
      <c r="S208" s="59"/>
      <c r="T208" s="58"/>
      <c r="U208" s="59"/>
      <c r="V208" s="346"/>
      <c r="W208" s="224"/>
      <c r="X208" s="250"/>
      <c r="Y208" s="224"/>
      <c r="Z208" s="224"/>
      <c r="AA208" s="224"/>
      <c r="AB208" s="224"/>
      <c r="AC208" s="224"/>
      <c r="AD208" s="16"/>
    </row>
    <row r="209" spans="1:30" ht="20.100000000000001" customHeight="1">
      <c r="A209" s="125" t="s">
        <v>5569</v>
      </c>
      <c r="B209" s="125" t="s">
        <v>237</v>
      </c>
      <c r="C209" s="134" t="s">
        <v>5570</v>
      </c>
      <c r="D209" s="125" t="s">
        <v>1853</v>
      </c>
      <c r="E209" s="134" t="s">
        <v>7203</v>
      </c>
      <c r="F209" s="354">
        <v>25</v>
      </c>
      <c r="G209" s="12">
        <v>21.1864406779661</v>
      </c>
      <c r="H209" s="354">
        <v>28</v>
      </c>
      <c r="I209" s="12">
        <v>27.184466019417474</v>
      </c>
      <c r="J209" s="354">
        <v>28</v>
      </c>
      <c r="K209" s="12">
        <v>25.454545454545453</v>
      </c>
      <c r="L209" s="11">
        <v>37</v>
      </c>
      <c r="M209" s="12">
        <v>23.125</v>
      </c>
      <c r="N209" s="56">
        <v>26</v>
      </c>
      <c r="O209" s="57">
        <v>16.774193548387096</v>
      </c>
      <c r="P209" s="56">
        <v>48</v>
      </c>
      <c r="Q209" s="57">
        <v>23.762376237623762</v>
      </c>
      <c r="R209" s="56">
        <v>61</v>
      </c>
      <c r="S209" s="57">
        <v>20.401337792642142</v>
      </c>
      <c r="T209" s="56">
        <v>229</v>
      </c>
      <c r="U209" s="57">
        <v>18.894389438943893</v>
      </c>
      <c r="V209" s="134" t="s">
        <v>28</v>
      </c>
      <c r="W209" s="134" t="s">
        <v>7185</v>
      </c>
      <c r="X209" s="134" t="s">
        <v>28</v>
      </c>
      <c r="Y209" s="134" t="s">
        <v>7185</v>
      </c>
      <c r="Z209" s="134" t="s">
        <v>7185</v>
      </c>
      <c r="AA209" s="134" t="s">
        <v>7185</v>
      </c>
      <c r="AB209" s="134" t="s">
        <v>7185</v>
      </c>
      <c r="AC209" s="134" t="s">
        <v>7185</v>
      </c>
      <c r="AD209" s="129" t="s">
        <v>7225</v>
      </c>
    </row>
    <row r="210" spans="1:30" ht="20.100000000000001" customHeight="1">
      <c r="A210" s="126"/>
      <c r="B210" s="126"/>
      <c r="C210" s="131"/>
      <c r="D210" s="126" t="s">
        <v>1854</v>
      </c>
      <c r="E210" s="131"/>
      <c r="F210" s="356">
        <v>93</v>
      </c>
      <c r="G210" s="314">
        <v>78.813559322033896</v>
      </c>
      <c r="H210" s="356">
        <v>75</v>
      </c>
      <c r="I210" s="314">
        <v>72.815533980582529</v>
      </c>
      <c r="J210" s="356">
        <v>82</v>
      </c>
      <c r="K210" s="19">
        <v>74.545454545454547</v>
      </c>
      <c r="L210" s="18">
        <v>123</v>
      </c>
      <c r="M210" s="19">
        <v>76.875</v>
      </c>
      <c r="N210" s="58">
        <v>129</v>
      </c>
      <c r="O210" s="59">
        <v>83.225806451612897</v>
      </c>
      <c r="P210" s="58">
        <v>154</v>
      </c>
      <c r="Q210" s="59">
        <v>76.237623762376231</v>
      </c>
      <c r="R210" s="58">
        <v>237</v>
      </c>
      <c r="S210" s="59">
        <v>79.3</v>
      </c>
      <c r="T210" s="58">
        <v>983</v>
      </c>
      <c r="U210" s="59">
        <v>81.10561056105611</v>
      </c>
      <c r="V210" s="131"/>
      <c r="W210" s="131"/>
      <c r="X210" s="131"/>
      <c r="Y210" s="131"/>
      <c r="Z210" s="131"/>
      <c r="AA210" s="131"/>
      <c r="AB210" s="131"/>
      <c r="AC210" s="131"/>
      <c r="AD210" s="131"/>
    </row>
    <row r="211" spans="1:30" s="38" customFormat="1" ht="20.100000000000001" customHeight="1">
      <c r="A211" s="16"/>
      <c r="B211" s="311"/>
      <c r="C211" s="224"/>
      <c r="D211" s="120" t="s">
        <v>7205</v>
      </c>
      <c r="E211" s="525"/>
      <c r="F211" s="356"/>
      <c r="G211" s="314"/>
      <c r="H211" s="356"/>
      <c r="I211" s="314"/>
      <c r="J211" s="356"/>
      <c r="K211" s="19"/>
      <c r="L211" s="18"/>
      <c r="M211" s="19"/>
      <c r="N211" s="18"/>
      <c r="O211" s="19"/>
      <c r="P211" s="18"/>
      <c r="Q211" s="19"/>
      <c r="R211" s="18"/>
      <c r="S211" s="19"/>
      <c r="T211" s="18"/>
      <c r="U211" s="19"/>
      <c r="V211" s="346"/>
      <c r="W211" s="224"/>
      <c r="X211" s="250"/>
      <c r="Y211" s="224"/>
      <c r="Z211" s="224"/>
      <c r="AA211" s="224"/>
      <c r="AB211" s="224"/>
      <c r="AC211" s="224"/>
      <c r="AD211" s="16"/>
    </row>
    <row r="212" spans="1:30" s="38" customFormat="1" ht="20.100000000000001" customHeight="1">
      <c r="A212" s="16"/>
      <c r="B212" s="311"/>
      <c r="C212" s="224"/>
      <c r="D212" s="120" t="s">
        <v>7206</v>
      </c>
      <c r="E212" s="525"/>
      <c r="F212" s="356"/>
      <c r="G212" s="314"/>
      <c r="H212" s="356"/>
      <c r="I212" s="314"/>
      <c r="J212" s="356"/>
      <c r="K212" s="19"/>
      <c r="L212" s="18"/>
      <c r="M212" s="19"/>
      <c r="N212" s="18"/>
      <c r="O212" s="19"/>
      <c r="P212" s="18"/>
      <c r="Q212" s="19"/>
      <c r="R212" s="18">
        <v>1</v>
      </c>
      <c r="S212" s="19">
        <v>0.3</v>
      </c>
      <c r="T212" s="18"/>
      <c r="U212" s="19"/>
      <c r="V212" s="346"/>
      <c r="W212" s="224"/>
      <c r="X212" s="250"/>
      <c r="Y212" s="224"/>
      <c r="Z212" s="224"/>
      <c r="AA212" s="224"/>
      <c r="AB212" s="224"/>
      <c r="AC212" s="224"/>
      <c r="AD212" s="16"/>
    </row>
    <row r="213" spans="1:30" ht="20.100000000000001" customHeight="1">
      <c r="A213" s="125" t="s">
        <v>5571</v>
      </c>
      <c r="B213" s="125" t="s">
        <v>140</v>
      </c>
      <c r="C213" s="394" t="s">
        <v>5572</v>
      </c>
      <c r="D213" s="125" t="s">
        <v>1853</v>
      </c>
      <c r="E213" s="134" t="s">
        <v>7203</v>
      </c>
      <c r="F213" s="354">
        <v>104</v>
      </c>
      <c r="G213" s="12">
        <v>71.724137931034477</v>
      </c>
      <c r="H213" s="354">
        <v>92</v>
      </c>
      <c r="I213" s="12">
        <v>68.656716417910445</v>
      </c>
      <c r="J213" s="354">
        <v>108</v>
      </c>
      <c r="K213" s="12">
        <v>76.59574468085107</v>
      </c>
      <c r="L213" s="11">
        <v>147</v>
      </c>
      <c r="M213" s="12">
        <v>74.619289340101531</v>
      </c>
      <c r="N213" s="56">
        <v>135</v>
      </c>
      <c r="O213" s="57">
        <v>66.831683168316829</v>
      </c>
      <c r="P213" s="56">
        <v>172</v>
      </c>
      <c r="Q213" s="57">
        <v>67.2</v>
      </c>
      <c r="R213" s="56">
        <v>165</v>
      </c>
      <c r="S213" s="57">
        <v>55.2</v>
      </c>
      <c r="T213" s="56">
        <v>863</v>
      </c>
      <c r="U213" s="57">
        <v>71.2</v>
      </c>
      <c r="V213" s="134" t="s">
        <v>28</v>
      </c>
      <c r="W213" s="134" t="s">
        <v>7185</v>
      </c>
      <c r="X213" s="134" t="s">
        <v>28</v>
      </c>
      <c r="Y213" s="134" t="s">
        <v>7185</v>
      </c>
      <c r="Z213" s="134" t="s">
        <v>7185</v>
      </c>
      <c r="AA213" s="134" t="s">
        <v>7185</v>
      </c>
      <c r="AB213" s="134" t="s">
        <v>7185</v>
      </c>
      <c r="AC213" s="134" t="s">
        <v>7185</v>
      </c>
      <c r="AD213" s="129" t="s">
        <v>7225</v>
      </c>
    </row>
    <row r="214" spans="1:30" ht="20.100000000000001" customHeight="1">
      <c r="A214" s="126"/>
      <c r="B214" s="126"/>
      <c r="C214" s="131"/>
      <c r="D214" s="126" t="s">
        <v>1854</v>
      </c>
      <c r="E214" s="131"/>
      <c r="F214" s="356">
        <v>41</v>
      </c>
      <c r="G214" s="314">
        <v>28.27586206896552</v>
      </c>
      <c r="H214" s="356">
        <v>42</v>
      </c>
      <c r="I214" s="314">
        <v>31.343283582089551</v>
      </c>
      <c r="J214" s="356">
        <v>33</v>
      </c>
      <c r="K214" s="19">
        <v>23.404255319148938</v>
      </c>
      <c r="L214" s="18">
        <v>49</v>
      </c>
      <c r="M214" s="19">
        <v>24.873096446700508</v>
      </c>
      <c r="N214" s="58">
        <v>67</v>
      </c>
      <c r="O214" s="59">
        <v>33.168316831683171</v>
      </c>
      <c r="P214" s="58">
        <v>83</v>
      </c>
      <c r="Q214" s="59">
        <v>32.4</v>
      </c>
      <c r="R214" s="58">
        <v>132</v>
      </c>
      <c r="S214" s="59">
        <v>44.1</v>
      </c>
      <c r="T214" s="58">
        <v>345</v>
      </c>
      <c r="U214" s="59">
        <v>28.5</v>
      </c>
      <c r="V214" s="131"/>
      <c r="W214" s="131"/>
      <c r="X214" s="131"/>
      <c r="Y214" s="131"/>
      <c r="Z214" s="131"/>
      <c r="AA214" s="131"/>
      <c r="AB214" s="131"/>
      <c r="AC214" s="131"/>
      <c r="AD214" s="131"/>
    </row>
    <row r="215" spans="1:30" ht="20.100000000000001" customHeight="1">
      <c r="A215" s="126"/>
      <c r="B215" s="126"/>
      <c r="C215" s="131"/>
      <c r="D215" s="120" t="s">
        <v>7205</v>
      </c>
      <c r="E215" s="131"/>
      <c r="F215" s="356"/>
      <c r="G215" s="314"/>
      <c r="H215" s="356"/>
      <c r="I215" s="314"/>
      <c r="J215" s="356"/>
      <c r="K215" s="19"/>
      <c r="L215" s="18"/>
      <c r="M215" s="19"/>
      <c r="N215" s="58"/>
      <c r="O215" s="59"/>
      <c r="P215" s="58"/>
      <c r="Q215" s="59"/>
      <c r="R215" s="58"/>
      <c r="S215" s="59"/>
      <c r="T215" s="58"/>
      <c r="U215" s="59"/>
      <c r="V215" s="131"/>
      <c r="W215" s="131"/>
      <c r="X215" s="131"/>
      <c r="Y215" s="131"/>
      <c r="Z215" s="131"/>
      <c r="AA215" s="131"/>
      <c r="AB215" s="131"/>
      <c r="AC215" s="131"/>
      <c r="AD215" s="131"/>
    </row>
    <row r="216" spans="1:30" ht="20.100000000000001" customHeight="1">
      <c r="A216" s="126"/>
      <c r="B216" s="126"/>
      <c r="C216" s="131"/>
      <c r="D216" s="120" t="s">
        <v>7206</v>
      </c>
      <c r="E216" s="131"/>
      <c r="F216" s="356"/>
      <c r="G216" s="314"/>
      <c r="H216" s="356"/>
      <c r="I216" s="314"/>
      <c r="J216" s="356"/>
      <c r="K216" s="19"/>
      <c r="L216" s="18">
        <v>1</v>
      </c>
      <c r="M216" s="19">
        <v>0.50761421319796951</v>
      </c>
      <c r="N216" s="58"/>
      <c r="O216" s="59"/>
      <c r="P216" s="58">
        <v>1</v>
      </c>
      <c r="Q216" s="59">
        <v>0.4</v>
      </c>
      <c r="R216" s="58">
        <v>2</v>
      </c>
      <c r="S216" s="59">
        <v>0.7</v>
      </c>
      <c r="T216" s="58">
        <v>4</v>
      </c>
      <c r="U216" s="59">
        <v>0.3</v>
      </c>
      <c r="V216" s="131"/>
      <c r="W216" s="131"/>
      <c r="X216" s="131"/>
      <c r="Y216" s="131"/>
      <c r="Z216" s="131"/>
      <c r="AA216" s="131"/>
      <c r="AB216" s="131"/>
      <c r="AC216" s="131"/>
      <c r="AD216" s="131"/>
    </row>
    <row r="217" spans="1:30" ht="20.100000000000001" customHeight="1">
      <c r="A217" s="125" t="s">
        <v>5573</v>
      </c>
      <c r="B217" s="125" t="s">
        <v>141</v>
      </c>
      <c r="C217" s="134" t="s">
        <v>5574</v>
      </c>
      <c r="D217" s="125" t="s">
        <v>1389</v>
      </c>
      <c r="E217" s="134" t="s">
        <v>7203</v>
      </c>
      <c r="F217" s="354">
        <v>48</v>
      </c>
      <c r="G217" s="12">
        <v>45.714285714285715</v>
      </c>
      <c r="H217" s="354">
        <v>38</v>
      </c>
      <c r="I217" s="12">
        <v>41.304347826086953</v>
      </c>
      <c r="J217" s="354">
        <v>47</v>
      </c>
      <c r="K217" s="12">
        <v>43.518518518518519</v>
      </c>
      <c r="L217" s="11">
        <v>54</v>
      </c>
      <c r="M217" s="12">
        <v>36.734693877551024</v>
      </c>
      <c r="N217" s="56">
        <v>55</v>
      </c>
      <c r="O217" s="57">
        <v>40.74074074074074</v>
      </c>
      <c r="P217" s="56">
        <v>64</v>
      </c>
      <c r="Q217" s="57">
        <v>37.209302325581397</v>
      </c>
      <c r="R217" s="56">
        <v>51</v>
      </c>
      <c r="S217" s="57">
        <v>30.90909090909091</v>
      </c>
      <c r="T217" s="56">
        <v>273</v>
      </c>
      <c r="U217" s="57">
        <v>31.633835457705679</v>
      </c>
      <c r="V217" s="134" t="s">
        <v>28</v>
      </c>
      <c r="W217" s="134" t="s">
        <v>7185</v>
      </c>
      <c r="X217" s="134" t="s">
        <v>28</v>
      </c>
      <c r="Y217" s="134" t="s">
        <v>7185</v>
      </c>
      <c r="Z217" s="134" t="s">
        <v>7185</v>
      </c>
      <c r="AA217" s="134" t="s">
        <v>7185</v>
      </c>
      <c r="AB217" s="134" t="s">
        <v>7185</v>
      </c>
      <c r="AC217" s="134" t="s">
        <v>7185</v>
      </c>
      <c r="AD217" s="134"/>
    </row>
    <row r="218" spans="1:30" ht="20.100000000000001" customHeight="1">
      <c r="A218" s="126"/>
      <c r="B218" s="126"/>
      <c r="C218" s="131"/>
      <c r="D218" s="126" t="s">
        <v>1390</v>
      </c>
      <c r="E218" s="131"/>
      <c r="F218" s="356">
        <v>19</v>
      </c>
      <c r="G218" s="314">
        <v>18.095238095238095</v>
      </c>
      <c r="H218" s="356">
        <v>29</v>
      </c>
      <c r="I218" s="314">
        <v>31.521739130434781</v>
      </c>
      <c r="J218" s="356">
        <v>25</v>
      </c>
      <c r="K218" s="19">
        <v>23.148148148148149</v>
      </c>
      <c r="L218" s="18">
        <v>31</v>
      </c>
      <c r="M218" s="19">
        <v>21.088435374149661</v>
      </c>
      <c r="N218" s="58">
        <v>19</v>
      </c>
      <c r="O218" s="59">
        <v>14.074074074074074</v>
      </c>
      <c r="P218" s="58">
        <v>34</v>
      </c>
      <c r="Q218" s="59">
        <v>19.767441860465116</v>
      </c>
      <c r="R218" s="58">
        <v>26</v>
      </c>
      <c r="S218" s="59">
        <v>15.757575757575758</v>
      </c>
      <c r="T218" s="58">
        <v>158</v>
      </c>
      <c r="U218" s="59">
        <v>18.308227114716107</v>
      </c>
      <c r="V218" s="131"/>
      <c r="W218" s="131"/>
      <c r="X218" s="131"/>
      <c r="Y218" s="131"/>
      <c r="Z218" s="131"/>
      <c r="AA218" s="131"/>
      <c r="AB218" s="131"/>
      <c r="AC218" s="131"/>
      <c r="AD218" s="131"/>
    </row>
    <row r="219" spans="1:30" ht="20.100000000000001" customHeight="1">
      <c r="A219" s="126"/>
      <c r="B219" s="126"/>
      <c r="C219" s="131"/>
      <c r="D219" s="126" t="s">
        <v>1391</v>
      </c>
      <c r="E219" s="131"/>
      <c r="F219" s="356">
        <v>38</v>
      </c>
      <c r="G219" s="314">
        <v>36.19047619047619</v>
      </c>
      <c r="H219" s="356">
        <v>25</v>
      </c>
      <c r="I219" s="314">
        <v>27.173913043478262</v>
      </c>
      <c r="J219" s="356">
        <v>35</v>
      </c>
      <c r="K219" s="19">
        <v>32.407407407407405</v>
      </c>
      <c r="L219" s="18">
        <v>59</v>
      </c>
      <c r="M219" s="19">
        <v>40.136054421768705</v>
      </c>
      <c r="N219" s="58">
        <v>61</v>
      </c>
      <c r="O219" s="59">
        <v>45.185185185185183</v>
      </c>
      <c r="P219" s="58">
        <v>73</v>
      </c>
      <c r="Q219" s="59">
        <v>42.441860465116278</v>
      </c>
      <c r="R219" s="58">
        <v>83</v>
      </c>
      <c r="S219" s="59">
        <v>50.303030303030305</v>
      </c>
      <c r="T219" s="58">
        <v>390</v>
      </c>
      <c r="U219" s="59">
        <v>45.191193511008109</v>
      </c>
      <c r="V219" s="131"/>
      <c r="W219" s="131"/>
      <c r="X219" s="131"/>
      <c r="Y219" s="131"/>
      <c r="Z219" s="131"/>
      <c r="AA219" s="131"/>
      <c r="AB219" s="131"/>
      <c r="AC219" s="131"/>
      <c r="AD219" s="131"/>
    </row>
    <row r="220" spans="1:30" ht="20.100000000000001" customHeight="1">
      <c r="A220" s="126"/>
      <c r="B220" s="126"/>
      <c r="C220" s="131"/>
      <c r="D220" s="126" t="s">
        <v>1392</v>
      </c>
      <c r="E220" s="131"/>
      <c r="F220" s="356"/>
      <c r="G220" s="314"/>
      <c r="H220" s="356"/>
      <c r="I220" s="314"/>
      <c r="J220" s="356">
        <v>1</v>
      </c>
      <c r="K220" s="19">
        <v>0.92592592592592593</v>
      </c>
      <c r="L220" s="18">
        <v>3</v>
      </c>
      <c r="M220" s="19">
        <v>2.0408163265306123</v>
      </c>
      <c r="N220" s="58"/>
      <c r="O220" s="59"/>
      <c r="P220" s="58">
        <v>1</v>
      </c>
      <c r="Q220" s="59">
        <v>0.58139534883720934</v>
      </c>
      <c r="R220" s="58">
        <v>5</v>
      </c>
      <c r="S220" s="59">
        <v>3.0303030303030303</v>
      </c>
      <c r="T220" s="58">
        <v>42</v>
      </c>
      <c r="U220" s="59">
        <v>4.8667439165701039</v>
      </c>
      <c r="V220" s="131"/>
      <c r="W220" s="131"/>
      <c r="X220" s="131"/>
      <c r="Y220" s="131"/>
      <c r="Z220" s="131"/>
      <c r="AA220" s="131"/>
      <c r="AB220" s="131"/>
      <c r="AC220" s="131"/>
      <c r="AD220" s="131"/>
    </row>
    <row r="221" spans="1:30" ht="20.100000000000001" customHeight="1">
      <c r="A221" s="126"/>
      <c r="B221" s="126"/>
      <c r="C221" s="131"/>
      <c r="D221" s="120" t="s">
        <v>7205</v>
      </c>
      <c r="E221" s="131"/>
      <c r="F221" s="356"/>
      <c r="G221" s="314"/>
      <c r="H221" s="356"/>
      <c r="I221" s="314"/>
      <c r="J221" s="356"/>
      <c r="K221" s="19"/>
      <c r="L221" s="18"/>
      <c r="M221" s="19"/>
      <c r="N221" s="58"/>
      <c r="O221" s="59"/>
      <c r="P221" s="58"/>
      <c r="Q221" s="59"/>
      <c r="R221" s="58"/>
      <c r="S221" s="59"/>
      <c r="T221" s="58"/>
      <c r="U221" s="59"/>
      <c r="V221" s="131"/>
      <c r="W221" s="131"/>
      <c r="X221" s="131"/>
      <c r="Y221" s="131"/>
      <c r="Z221" s="131"/>
      <c r="AA221" s="131"/>
      <c r="AB221" s="131"/>
      <c r="AC221" s="131"/>
      <c r="AD221" s="131"/>
    </row>
    <row r="222" spans="1:30" ht="20.100000000000001" customHeight="1">
      <c r="A222" s="126"/>
      <c r="B222" s="126"/>
      <c r="C222" s="131"/>
      <c r="D222" s="120" t="s">
        <v>7206</v>
      </c>
      <c r="E222" s="131"/>
      <c r="F222" s="356"/>
      <c r="G222" s="314"/>
      <c r="H222" s="356"/>
      <c r="I222" s="314"/>
      <c r="J222" s="356"/>
      <c r="K222" s="19"/>
      <c r="L222" s="18"/>
      <c r="M222" s="19"/>
      <c r="N222" s="58"/>
      <c r="O222" s="59"/>
      <c r="P222" s="58"/>
      <c r="Q222" s="59"/>
      <c r="R222" s="58"/>
      <c r="S222" s="59"/>
      <c r="T222" s="58"/>
      <c r="U222" s="59"/>
      <c r="V222" s="131"/>
      <c r="W222" s="131"/>
      <c r="X222" s="131"/>
      <c r="Y222" s="131"/>
      <c r="Z222" s="131"/>
      <c r="AA222" s="131"/>
      <c r="AB222" s="131"/>
      <c r="AC222" s="131"/>
      <c r="AD222" s="131"/>
    </row>
    <row r="223" spans="1:30" s="132" customFormat="1" ht="20.100000000000001" customHeight="1">
      <c r="A223" s="125" t="s">
        <v>5575</v>
      </c>
      <c r="B223" s="125" t="s">
        <v>142</v>
      </c>
      <c r="C223" s="134" t="s">
        <v>5576</v>
      </c>
      <c r="D223" s="125"/>
      <c r="E223" s="134"/>
      <c r="F223" s="354"/>
      <c r="G223" s="12"/>
      <c r="H223" s="354"/>
      <c r="I223" s="12"/>
      <c r="J223" s="354">
        <v>1</v>
      </c>
      <c r="K223" s="12">
        <v>100</v>
      </c>
      <c r="L223" s="11">
        <v>3</v>
      </c>
      <c r="M223" s="12">
        <v>100</v>
      </c>
      <c r="N223" s="56"/>
      <c r="O223" s="57"/>
      <c r="P223" s="56">
        <v>1</v>
      </c>
      <c r="Q223" s="57">
        <v>100</v>
      </c>
      <c r="R223" s="56">
        <v>5</v>
      </c>
      <c r="S223" s="57">
        <v>100</v>
      </c>
      <c r="T223" s="56">
        <v>42</v>
      </c>
      <c r="U223" s="57">
        <v>100</v>
      </c>
      <c r="V223" s="134" t="s">
        <v>28</v>
      </c>
      <c r="W223" s="134" t="s">
        <v>7185</v>
      </c>
      <c r="X223" s="134" t="s">
        <v>28</v>
      </c>
      <c r="Y223" s="134" t="s">
        <v>7185</v>
      </c>
      <c r="Z223" s="134" t="s">
        <v>7185</v>
      </c>
      <c r="AA223" s="134" t="s">
        <v>7185</v>
      </c>
      <c r="AB223" s="134" t="s">
        <v>7185</v>
      </c>
      <c r="AC223" s="134" t="s">
        <v>7185</v>
      </c>
      <c r="AD223" s="134"/>
    </row>
    <row r="224" spans="1:30" s="132" customFormat="1" ht="20.100000000000001" customHeight="1">
      <c r="A224" s="125" t="s">
        <v>5577</v>
      </c>
      <c r="B224" s="125" t="s">
        <v>143</v>
      </c>
      <c r="C224" s="134" t="s">
        <v>5578</v>
      </c>
      <c r="D224" s="133" t="s">
        <v>1393</v>
      </c>
      <c r="E224" s="134" t="s">
        <v>7203</v>
      </c>
      <c r="F224" s="354">
        <v>22</v>
      </c>
      <c r="G224" s="12">
        <v>53.658536585365852</v>
      </c>
      <c r="H224" s="354">
        <v>22</v>
      </c>
      <c r="I224" s="12">
        <v>52.380952380952387</v>
      </c>
      <c r="J224" s="354">
        <v>25</v>
      </c>
      <c r="K224" s="12">
        <v>75.757575757575751</v>
      </c>
      <c r="L224" s="11">
        <v>38</v>
      </c>
      <c r="M224" s="12">
        <v>76</v>
      </c>
      <c r="N224" s="56">
        <v>42</v>
      </c>
      <c r="O224" s="57">
        <v>62.7</v>
      </c>
      <c r="P224" s="56">
        <v>56</v>
      </c>
      <c r="Q224" s="57">
        <v>66.666666666666671</v>
      </c>
      <c r="R224" s="56"/>
      <c r="S224" s="57"/>
      <c r="T224" s="56"/>
      <c r="U224" s="57"/>
      <c r="V224" s="134" t="s">
        <v>28</v>
      </c>
      <c r="W224" s="134" t="s">
        <v>7185</v>
      </c>
      <c r="X224" s="134" t="s">
        <v>28</v>
      </c>
      <c r="Y224" s="134" t="s">
        <v>7185</v>
      </c>
      <c r="Z224" s="134" t="s">
        <v>7185</v>
      </c>
      <c r="AA224" s="134" t="s">
        <v>7185</v>
      </c>
      <c r="AB224" s="134"/>
      <c r="AC224" s="134"/>
      <c r="AD224" s="134"/>
    </row>
    <row r="225" spans="1:30" s="132" customFormat="1" ht="20.100000000000001" customHeight="1">
      <c r="A225" s="126"/>
      <c r="B225" s="126"/>
      <c r="C225" s="131"/>
      <c r="D225" s="135" t="s">
        <v>1394</v>
      </c>
      <c r="E225" s="131"/>
      <c r="F225" s="356">
        <v>9</v>
      </c>
      <c r="G225" s="314">
        <v>21.951219512195124</v>
      </c>
      <c r="H225" s="356">
        <v>11</v>
      </c>
      <c r="I225" s="314">
        <v>26.190476190476193</v>
      </c>
      <c r="J225" s="356">
        <v>5</v>
      </c>
      <c r="K225" s="19">
        <v>15.151515151515152</v>
      </c>
      <c r="L225" s="18">
        <v>6</v>
      </c>
      <c r="M225" s="19">
        <v>12</v>
      </c>
      <c r="N225" s="58">
        <v>11</v>
      </c>
      <c r="O225" s="59">
        <v>16.399999999999999</v>
      </c>
      <c r="P225" s="58">
        <v>16</v>
      </c>
      <c r="Q225" s="59">
        <v>19.047619047619047</v>
      </c>
      <c r="R225" s="58"/>
      <c r="S225" s="59"/>
      <c r="T225" s="58"/>
      <c r="U225" s="59"/>
      <c r="V225" s="131"/>
      <c r="W225" s="131"/>
      <c r="X225" s="131"/>
      <c r="Y225" s="131"/>
      <c r="Z225" s="131"/>
      <c r="AA225" s="131"/>
      <c r="AB225" s="131"/>
      <c r="AC225" s="131"/>
      <c r="AD225" s="131"/>
    </row>
    <row r="226" spans="1:30" s="132" customFormat="1" ht="20.100000000000001" customHeight="1">
      <c r="A226" s="126"/>
      <c r="B226" s="126"/>
      <c r="C226" s="131"/>
      <c r="D226" s="135" t="s">
        <v>1395</v>
      </c>
      <c r="E226" s="131"/>
      <c r="F226" s="356">
        <v>10</v>
      </c>
      <c r="G226" s="314">
        <v>24.390243902439025</v>
      </c>
      <c r="H226" s="356">
        <v>8</v>
      </c>
      <c r="I226" s="314">
        <v>19.047619047619047</v>
      </c>
      <c r="J226" s="356">
        <v>3</v>
      </c>
      <c r="K226" s="19">
        <v>9.0909090909090917</v>
      </c>
      <c r="L226" s="18">
        <v>6</v>
      </c>
      <c r="M226" s="19">
        <v>12</v>
      </c>
      <c r="N226" s="58">
        <v>13</v>
      </c>
      <c r="O226" s="59">
        <v>19.399999999999999</v>
      </c>
      <c r="P226" s="58">
        <v>12</v>
      </c>
      <c r="Q226" s="59">
        <v>14.285714285714286</v>
      </c>
      <c r="R226" s="58"/>
      <c r="S226" s="59"/>
      <c r="T226" s="58"/>
      <c r="U226" s="59"/>
      <c r="V226" s="131"/>
      <c r="W226" s="131"/>
      <c r="X226" s="131"/>
      <c r="Y226" s="131"/>
      <c r="Z226" s="131"/>
      <c r="AA226" s="131"/>
      <c r="AB226" s="131"/>
      <c r="AC226" s="131"/>
      <c r="AD226" s="131"/>
    </row>
    <row r="227" spans="1:30" s="51" customFormat="1" ht="20.100000000000001" customHeight="1">
      <c r="A227" s="16"/>
      <c r="B227" s="311"/>
      <c r="C227" s="224"/>
      <c r="D227" s="120" t="s">
        <v>7205</v>
      </c>
      <c r="E227" s="525"/>
      <c r="F227" s="356"/>
      <c r="G227" s="314"/>
      <c r="H227" s="356"/>
      <c r="I227" s="314"/>
      <c r="J227" s="356"/>
      <c r="K227" s="19"/>
      <c r="L227" s="18"/>
      <c r="M227" s="19"/>
      <c r="N227" s="58"/>
      <c r="O227" s="59"/>
      <c r="P227" s="58"/>
      <c r="Q227" s="59"/>
      <c r="R227" s="58"/>
      <c r="S227" s="59"/>
      <c r="T227" s="58"/>
      <c r="U227" s="59"/>
      <c r="V227" s="346"/>
      <c r="W227" s="224"/>
      <c r="X227" s="250"/>
      <c r="Y227" s="224"/>
      <c r="Z227" s="224"/>
      <c r="AA227" s="224"/>
      <c r="AB227" s="224"/>
      <c r="AC227" s="224"/>
      <c r="AD227" s="16"/>
    </row>
    <row r="228" spans="1:30" s="51" customFormat="1" ht="20.100000000000001" customHeight="1">
      <c r="A228" s="16"/>
      <c r="B228" s="311"/>
      <c r="C228" s="224"/>
      <c r="D228" s="120" t="s">
        <v>7206</v>
      </c>
      <c r="E228" s="525"/>
      <c r="F228" s="356"/>
      <c r="G228" s="314"/>
      <c r="H228" s="356">
        <v>1</v>
      </c>
      <c r="I228" s="314">
        <v>2.3809523809523809</v>
      </c>
      <c r="J228" s="356"/>
      <c r="K228" s="19"/>
      <c r="L228" s="18"/>
      <c r="M228" s="19"/>
      <c r="N228" s="58">
        <v>1</v>
      </c>
      <c r="O228" s="59">
        <v>1.5</v>
      </c>
      <c r="P228" s="58"/>
      <c r="Q228" s="59"/>
      <c r="R228" s="58"/>
      <c r="S228" s="59"/>
      <c r="T228" s="58"/>
      <c r="U228" s="59"/>
      <c r="V228" s="346"/>
      <c r="W228" s="224"/>
      <c r="X228" s="250"/>
      <c r="Y228" s="224"/>
      <c r="Z228" s="224"/>
      <c r="AA228" s="224"/>
      <c r="AB228" s="224"/>
      <c r="AC228" s="224"/>
      <c r="AD228" s="16"/>
    </row>
    <row r="229" spans="1:30" s="132" customFormat="1" ht="20.100000000000001" customHeight="1">
      <c r="A229" s="125" t="s">
        <v>5579</v>
      </c>
      <c r="B229" s="125" t="s">
        <v>144</v>
      </c>
      <c r="C229" s="134" t="s">
        <v>5580</v>
      </c>
      <c r="D229" s="125"/>
      <c r="E229" s="134"/>
      <c r="F229" s="354">
        <v>22</v>
      </c>
      <c r="G229" s="12">
        <v>100</v>
      </c>
      <c r="H229" s="11">
        <v>22</v>
      </c>
      <c r="I229" s="12">
        <v>100</v>
      </c>
      <c r="J229" s="11">
        <v>25</v>
      </c>
      <c r="K229" s="12">
        <v>100</v>
      </c>
      <c r="L229" s="11">
        <v>37</v>
      </c>
      <c r="M229" s="12">
        <v>97.4</v>
      </c>
      <c r="N229" s="56">
        <v>42</v>
      </c>
      <c r="O229" s="57">
        <v>100</v>
      </c>
      <c r="P229" s="56">
        <v>55</v>
      </c>
      <c r="Q229" s="57">
        <v>98.2</v>
      </c>
      <c r="R229" s="56"/>
      <c r="S229" s="57"/>
      <c r="T229" s="56"/>
      <c r="U229" s="57"/>
      <c r="V229" s="134" t="s">
        <v>28</v>
      </c>
      <c r="W229" s="134" t="s">
        <v>7185</v>
      </c>
      <c r="X229" s="134" t="s">
        <v>28</v>
      </c>
      <c r="Y229" s="134" t="s">
        <v>7185</v>
      </c>
      <c r="Z229" s="134" t="s">
        <v>7185</v>
      </c>
      <c r="AA229" s="134" t="s">
        <v>7185</v>
      </c>
      <c r="AB229" s="134"/>
      <c r="AC229" s="134"/>
      <c r="AD229" s="134"/>
    </row>
    <row r="230" spans="1:30" s="132" customFormat="1" ht="20.100000000000001" customHeight="1">
      <c r="A230" s="126"/>
      <c r="B230" s="126"/>
      <c r="C230" s="126"/>
      <c r="D230" s="126" t="s">
        <v>1529</v>
      </c>
      <c r="E230" s="131" t="s">
        <v>7226</v>
      </c>
      <c r="F230" s="355"/>
      <c r="G230" s="314"/>
      <c r="H230" s="18"/>
      <c r="I230" s="19"/>
      <c r="J230" s="18"/>
      <c r="K230" s="19"/>
      <c r="L230" s="18"/>
      <c r="M230" s="19"/>
      <c r="N230" s="58"/>
      <c r="O230" s="59"/>
      <c r="P230" s="58"/>
      <c r="Q230" s="59"/>
      <c r="R230" s="58"/>
      <c r="S230" s="59"/>
      <c r="T230" s="58"/>
      <c r="U230" s="59"/>
      <c r="V230" s="131"/>
      <c r="W230" s="131"/>
      <c r="X230" s="131"/>
      <c r="Y230" s="131"/>
      <c r="Z230" s="131"/>
      <c r="AA230" s="131"/>
      <c r="AB230" s="131"/>
      <c r="AC230" s="131"/>
      <c r="AD230" s="131"/>
    </row>
    <row r="231" spans="1:30" s="132" customFormat="1" ht="20.100000000000001" customHeight="1">
      <c r="A231" s="126"/>
      <c r="B231" s="126"/>
      <c r="C231" s="126"/>
      <c r="D231" s="126" t="s">
        <v>1530</v>
      </c>
      <c r="E231" s="131"/>
      <c r="F231" s="355"/>
      <c r="G231" s="314"/>
      <c r="H231" s="18"/>
      <c r="I231" s="19"/>
      <c r="J231" s="18"/>
      <c r="K231" s="19"/>
      <c r="L231" s="18">
        <v>1</v>
      </c>
      <c r="M231" s="19">
        <v>2.6</v>
      </c>
      <c r="N231" s="58"/>
      <c r="O231" s="59"/>
      <c r="P231" s="58">
        <v>1</v>
      </c>
      <c r="Q231" s="59">
        <v>1.8</v>
      </c>
      <c r="R231" s="58"/>
      <c r="S231" s="59"/>
      <c r="T231" s="58"/>
      <c r="U231" s="59"/>
      <c r="V231" s="131"/>
      <c r="W231" s="131"/>
      <c r="X231" s="131"/>
      <c r="Y231" s="131"/>
      <c r="Z231" s="131"/>
      <c r="AA231" s="131"/>
      <c r="AB231" s="131"/>
      <c r="AC231" s="131"/>
      <c r="AD231" s="131"/>
    </row>
    <row r="232" spans="1:30" s="132" customFormat="1" ht="20.100000000000001" customHeight="1">
      <c r="A232" s="125" t="s">
        <v>7227</v>
      </c>
      <c r="B232" s="125" t="s">
        <v>5852</v>
      </c>
      <c r="C232" s="134" t="s">
        <v>5578</v>
      </c>
      <c r="D232" s="133" t="s">
        <v>7228</v>
      </c>
      <c r="E232" s="134" t="s">
        <v>7184</v>
      </c>
      <c r="F232" s="354">
        <v>28</v>
      </c>
      <c r="G232" s="12">
        <v>68.292682926829272</v>
      </c>
      <c r="H232" s="11">
        <v>28</v>
      </c>
      <c r="I232" s="12">
        <v>66.666666666666671</v>
      </c>
      <c r="J232" s="11">
        <v>26</v>
      </c>
      <c r="K232" s="12">
        <v>78.787878787878782</v>
      </c>
      <c r="L232" s="11">
        <v>28</v>
      </c>
      <c r="M232" s="12">
        <v>56.000000000000007</v>
      </c>
      <c r="N232" s="56">
        <v>29</v>
      </c>
      <c r="O232" s="57">
        <v>43.283582089552233</v>
      </c>
      <c r="P232" s="56"/>
      <c r="Q232" s="57"/>
      <c r="R232" s="56"/>
      <c r="S232" s="57"/>
      <c r="T232" s="56"/>
      <c r="U232" s="57"/>
      <c r="V232" s="134" t="s">
        <v>28</v>
      </c>
      <c r="W232" s="134" t="s">
        <v>7185</v>
      </c>
      <c r="X232" s="134" t="s">
        <v>28</v>
      </c>
      <c r="Y232" s="134" t="s">
        <v>7185</v>
      </c>
      <c r="Z232" s="134" t="s">
        <v>7185</v>
      </c>
      <c r="AA232" s="134"/>
      <c r="AB232" s="134"/>
      <c r="AC232" s="134"/>
      <c r="AD232" s="134"/>
    </row>
    <row r="233" spans="1:30" s="132" customFormat="1" ht="20.100000000000001" customHeight="1">
      <c r="A233" s="126"/>
      <c r="B233" s="126"/>
      <c r="C233" s="131"/>
      <c r="D233" s="135" t="s">
        <v>7229</v>
      </c>
      <c r="E233" s="131"/>
      <c r="F233" s="355"/>
      <c r="G233" s="314"/>
      <c r="H233" s="18">
        <v>1</v>
      </c>
      <c r="I233" s="19">
        <v>2.3809523809523809</v>
      </c>
      <c r="J233" s="18">
        <v>1</v>
      </c>
      <c r="K233" s="19">
        <v>3.0303030303030303</v>
      </c>
      <c r="L233" s="18">
        <v>2</v>
      </c>
      <c r="M233" s="19">
        <v>4</v>
      </c>
      <c r="N233" s="58">
        <v>15</v>
      </c>
      <c r="O233" s="59">
        <v>22.388059701492537</v>
      </c>
      <c r="P233" s="58"/>
      <c r="Q233" s="59"/>
      <c r="R233" s="58"/>
      <c r="S233" s="59"/>
      <c r="T233" s="58"/>
      <c r="U233" s="59"/>
      <c r="V233" s="131"/>
      <c r="W233" s="131"/>
      <c r="X233" s="131"/>
      <c r="Y233" s="131"/>
      <c r="Z233" s="131"/>
      <c r="AA233" s="131"/>
      <c r="AB233" s="131"/>
      <c r="AC233" s="131"/>
      <c r="AD233" s="131"/>
    </row>
    <row r="234" spans="1:30" s="132" customFormat="1" ht="36">
      <c r="A234" s="126"/>
      <c r="B234" s="126"/>
      <c r="C234" s="131"/>
      <c r="D234" s="135" t="s">
        <v>7230</v>
      </c>
      <c r="E234" s="131"/>
      <c r="F234" s="355">
        <v>11</v>
      </c>
      <c r="G234" s="314">
        <v>26.829268292682926</v>
      </c>
      <c r="H234" s="18">
        <v>9</v>
      </c>
      <c r="I234" s="19">
        <v>21.428571428571427</v>
      </c>
      <c r="J234" s="18">
        <v>2</v>
      </c>
      <c r="K234" s="19">
        <v>6.0606060606060606</v>
      </c>
      <c r="L234" s="18">
        <v>10</v>
      </c>
      <c r="M234" s="19">
        <v>20</v>
      </c>
      <c r="N234" s="58">
        <v>6</v>
      </c>
      <c r="O234" s="59">
        <v>8.9552238805970141</v>
      </c>
      <c r="P234" s="58"/>
      <c r="Q234" s="59"/>
      <c r="R234" s="58"/>
      <c r="S234" s="59"/>
      <c r="T234" s="58"/>
      <c r="U234" s="59"/>
      <c r="V234" s="131"/>
      <c r="W234" s="131"/>
      <c r="X234" s="131"/>
      <c r="Y234" s="131"/>
      <c r="Z234" s="131"/>
      <c r="AA234" s="131"/>
      <c r="AB234" s="131"/>
      <c r="AC234" s="131"/>
      <c r="AD234" s="131"/>
    </row>
    <row r="235" spans="1:30" s="132" customFormat="1" ht="20.100000000000001" customHeight="1">
      <c r="A235" s="126"/>
      <c r="B235" s="126"/>
      <c r="C235" s="131"/>
      <c r="D235" s="135" t="s">
        <v>7231</v>
      </c>
      <c r="E235" s="131"/>
      <c r="F235" s="355"/>
      <c r="G235" s="314"/>
      <c r="H235" s="18">
        <v>2</v>
      </c>
      <c r="I235" s="19">
        <v>4.7619047619047619</v>
      </c>
      <c r="J235" s="18">
        <v>1</v>
      </c>
      <c r="K235" s="19">
        <v>3.0303030303030303</v>
      </c>
      <c r="L235" s="18">
        <v>4</v>
      </c>
      <c r="M235" s="19">
        <v>8</v>
      </c>
      <c r="N235" s="58"/>
      <c r="O235" s="59"/>
      <c r="P235" s="58"/>
      <c r="Q235" s="59"/>
      <c r="R235" s="58"/>
      <c r="S235" s="59"/>
      <c r="T235" s="58"/>
      <c r="U235" s="59"/>
      <c r="V235" s="131"/>
      <c r="W235" s="131"/>
      <c r="X235" s="131"/>
      <c r="Y235" s="131"/>
      <c r="Z235" s="131"/>
      <c r="AA235" s="131"/>
      <c r="AB235" s="131"/>
      <c r="AC235" s="131"/>
      <c r="AD235" s="131"/>
    </row>
    <row r="236" spans="1:30" s="132" customFormat="1" ht="20.100000000000001" customHeight="1">
      <c r="A236" s="126"/>
      <c r="B236" s="126"/>
      <c r="C236" s="131"/>
      <c r="D236" s="135" t="s">
        <v>7232</v>
      </c>
      <c r="E236" s="131"/>
      <c r="F236" s="355">
        <v>1</v>
      </c>
      <c r="G236" s="314">
        <v>2.4390243902439024</v>
      </c>
      <c r="H236" s="18"/>
      <c r="I236" s="19"/>
      <c r="J236" s="18"/>
      <c r="K236" s="19"/>
      <c r="L236" s="18">
        <v>1</v>
      </c>
      <c r="M236" s="19">
        <v>2</v>
      </c>
      <c r="N236" s="58"/>
      <c r="O236" s="59"/>
      <c r="P236" s="58"/>
      <c r="Q236" s="59"/>
      <c r="R236" s="58"/>
      <c r="S236" s="59"/>
      <c r="T236" s="58"/>
      <c r="U236" s="59"/>
      <c r="V236" s="131"/>
      <c r="W236" s="131"/>
      <c r="X236" s="131"/>
      <c r="Y236" s="131"/>
      <c r="Z236" s="131"/>
      <c r="AA236" s="131"/>
      <c r="AB236" s="131"/>
      <c r="AC236" s="131"/>
      <c r="AD236" s="131"/>
    </row>
    <row r="237" spans="1:30" s="132" customFormat="1" ht="20.100000000000001" customHeight="1">
      <c r="A237" s="126"/>
      <c r="B237" s="126"/>
      <c r="C237" s="131"/>
      <c r="D237" s="135" t="s">
        <v>7233</v>
      </c>
      <c r="E237" s="131"/>
      <c r="F237" s="355"/>
      <c r="G237" s="314"/>
      <c r="H237" s="18"/>
      <c r="I237" s="19"/>
      <c r="J237" s="18">
        <v>2</v>
      </c>
      <c r="K237" s="19">
        <v>6.0606060606060606</v>
      </c>
      <c r="L237" s="18">
        <v>1</v>
      </c>
      <c r="M237" s="19">
        <v>2</v>
      </c>
      <c r="N237" s="58"/>
      <c r="O237" s="59"/>
      <c r="P237" s="58"/>
      <c r="Q237" s="59"/>
      <c r="R237" s="58"/>
      <c r="S237" s="59"/>
      <c r="T237" s="58"/>
      <c r="U237" s="59"/>
      <c r="V237" s="131"/>
      <c r="W237" s="131"/>
      <c r="X237" s="131"/>
      <c r="Y237" s="131"/>
      <c r="Z237" s="131"/>
      <c r="AA237" s="131"/>
      <c r="AB237" s="131"/>
      <c r="AC237" s="131"/>
      <c r="AD237" s="131"/>
    </row>
    <row r="238" spans="1:30" s="132" customFormat="1" ht="20.100000000000001" customHeight="1">
      <c r="A238" s="126"/>
      <c r="B238" s="126"/>
      <c r="C238" s="131"/>
      <c r="D238" s="135" t="s">
        <v>7234</v>
      </c>
      <c r="E238" s="131"/>
      <c r="F238" s="355"/>
      <c r="G238" s="314"/>
      <c r="H238" s="18"/>
      <c r="I238" s="19"/>
      <c r="J238" s="18"/>
      <c r="K238" s="19"/>
      <c r="L238" s="18"/>
      <c r="M238" s="19"/>
      <c r="N238" s="58">
        <v>2</v>
      </c>
      <c r="O238" s="59">
        <v>2.9850746268656714</v>
      </c>
      <c r="P238" s="58"/>
      <c r="Q238" s="59"/>
      <c r="R238" s="58"/>
      <c r="S238" s="59"/>
      <c r="T238" s="58"/>
      <c r="U238" s="59"/>
      <c r="V238" s="131"/>
      <c r="W238" s="131"/>
      <c r="X238" s="131"/>
      <c r="Y238" s="131"/>
      <c r="Z238" s="131"/>
      <c r="AA238" s="131"/>
      <c r="AB238" s="131"/>
      <c r="AC238" s="131"/>
      <c r="AD238" s="131"/>
    </row>
    <row r="239" spans="1:30" s="132" customFormat="1" ht="20.100000000000001" customHeight="1">
      <c r="A239" s="126"/>
      <c r="B239" s="126"/>
      <c r="C239" s="131"/>
      <c r="D239" s="135" t="s">
        <v>7235</v>
      </c>
      <c r="E239" s="131"/>
      <c r="F239" s="355"/>
      <c r="G239" s="314"/>
      <c r="H239" s="18">
        <v>1</v>
      </c>
      <c r="I239" s="19">
        <v>2.3809523809523809</v>
      </c>
      <c r="J239" s="18"/>
      <c r="K239" s="19"/>
      <c r="L239" s="18">
        <v>1</v>
      </c>
      <c r="M239" s="19">
        <v>2</v>
      </c>
      <c r="N239" s="58">
        <v>2</v>
      </c>
      <c r="O239" s="59">
        <v>2.9850746268656714</v>
      </c>
      <c r="P239" s="58"/>
      <c r="Q239" s="59"/>
      <c r="R239" s="58"/>
      <c r="S239" s="59"/>
      <c r="T239" s="58"/>
      <c r="U239" s="59"/>
      <c r="V239" s="131"/>
      <c r="W239" s="131"/>
      <c r="X239" s="131"/>
      <c r="Y239" s="131"/>
      <c r="Z239" s="131"/>
      <c r="AA239" s="131"/>
      <c r="AB239" s="131"/>
      <c r="AC239" s="131"/>
      <c r="AD239" s="131"/>
    </row>
    <row r="240" spans="1:30" s="132" customFormat="1" ht="20.100000000000001" customHeight="1">
      <c r="A240" s="126"/>
      <c r="B240" s="126"/>
      <c r="C240" s="131"/>
      <c r="D240" s="135" t="s">
        <v>7236</v>
      </c>
      <c r="E240" s="131"/>
      <c r="F240" s="355">
        <v>1</v>
      </c>
      <c r="G240" s="314">
        <v>2.4390243902439024</v>
      </c>
      <c r="H240" s="18"/>
      <c r="I240" s="19"/>
      <c r="J240" s="18"/>
      <c r="K240" s="19"/>
      <c r="L240" s="18">
        <v>2</v>
      </c>
      <c r="M240" s="19">
        <v>4</v>
      </c>
      <c r="N240" s="58">
        <v>6</v>
      </c>
      <c r="O240" s="59">
        <v>8.9552238805970141</v>
      </c>
      <c r="P240" s="58"/>
      <c r="Q240" s="59"/>
      <c r="R240" s="58"/>
      <c r="S240" s="59"/>
      <c r="T240" s="58"/>
      <c r="U240" s="59"/>
      <c r="V240" s="131"/>
      <c r="W240" s="131"/>
      <c r="X240" s="131"/>
      <c r="Y240" s="131"/>
      <c r="Z240" s="131"/>
      <c r="AA240" s="131"/>
      <c r="AB240" s="131"/>
      <c r="AC240" s="131"/>
      <c r="AD240" s="131"/>
    </row>
    <row r="241" spans="1:30" s="132" customFormat="1" ht="20.100000000000001" customHeight="1">
      <c r="A241" s="126"/>
      <c r="B241" s="126"/>
      <c r="C241" s="131"/>
      <c r="D241" s="135" t="s">
        <v>7237</v>
      </c>
      <c r="E241" s="131"/>
      <c r="F241" s="355"/>
      <c r="G241" s="314"/>
      <c r="H241" s="18"/>
      <c r="I241" s="19"/>
      <c r="J241" s="18"/>
      <c r="K241" s="19"/>
      <c r="L241" s="18"/>
      <c r="M241" s="19"/>
      <c r="N241" s="58">
        <v>2</v>
      </c>
      <c r="O241" s="59">
        <v>2.9850746268656714</v>
      </c>
      <c r="P241" s="58"/>
      <c r="Q241" s="59"/>
      <c r="R241" s="58"/>
      <c r="S241" s="59"/>
      <c r="T241" s="58"/>
      <c r="U241" s="59"/>
      <c r="V241" s="131"/>
      <c r="W241" s="131"/>
      <c r="X241" s="131"/>
      <c r="Y241" s="131"/>
      <c r="Z241" s="131"/>
      <c r="AA241" s="131"/>
      <c r="AB241" s="131"/>
      <c r="AC241" s="131"/>
      <c r="AD241" s="131"/>
    </row>
    <row r="242" spans="1:30" s="132" customFormat="1" ht="20.100000000000001" customHeight="1">
      <c r="A242" s="126"/>
      <c r="B242" s="126"/>
      <c r="C242" s="131"/>
      <c r="D242" s="135" t="s">
        <v>7238</v>
      </c>
      <c r="E242" s="131"/>
      <c r="F242" s="355"/>
      <c r="G242" s="314"/>
      <c r="H242" s="18"/>
      <c r="I242" s="19"/>
      <c r="J242" s="18">
        <v>1</v>
      </c>
      <c r="K242" s="19">
        <v>3.0303030303030303</v>
      </c>
      <c r="L242" s="18">
        <v>1</v>
      </c>
      <c r="M242" s="19">
        <v>2</v>
      </c>
      <c r="N242" s="58">
        <v>1</v>
      </c>
      <c r="O242" s="59">
        <v>1.4925373134328357</v>
      </c>
      <c r="P242" s="58"/>
      <c r="Q242" s="59"/>
      <c r="R242" s="58"/>
      <c r="S242" s="59"/>
      <c r="T242" s="58"/>
      <c r="U242" s="59"/>
      <c r="V242" s="131"/>
      <c r="W242" s="131"/>
      <c r="X242" s="131"/>
      <c r="Y242" s="131"/>
      <c r="Z242" s="131"/>
      <c r="AA242" s="131"/>
      <c r="AB242" s="131"/>
      <c r="AC242" s="131"/>
      <c r="AD242" s="131"/>
    </row>
    <row r="243" spans="1:30" s="132" customFormat="1" ht="20.100000000000001" customHeight="1">
      <c r="A243" s="126"/>
      <c r="B243" s="126"/>
      <c r="C243" s="131"/>
      <c r="D243" s="135" t="s">
        <v>7239</v>
      </c>
      <c r="E243" s="131"/>
      <c r="F243" s="355"/>
      <c r="G243" s="314"/>
      <c r="H243" s="18">
        <v>1</v>
      </c>
      <c r="I243" s="19">
        <v>2.3809523809523809</v>
      </c>
      <c r="J243" s="18"/>
      <c r="K243" s="19"/>
      <c r="L243" s="18"/>
      <c r="M243" s="19"/>
      <c r="N243" s="58">
        <v>3</v>
      </c>
      <c r="O243" s="59">
        <v>4.4776119402985071</v>
      </c>
      <c r="P243" s="58"/>
      <c r="Q243" s="59"/>
      <c r="R243" s="58"/>
      <c r="S243" s="59"/>
      <c r="T243" s="58"/>
      <c r="U243" s="59"/>
      <c r="V243" s="131"/>
      <c r="W243" s="131"/>
      <c r="X243" s="131"/>
      <c r="Y243" s="131"/>
      <c r="Z243" s="131"/>
      <c r="AA243" s="131"/>
      <c r="AB243" s="131"/>
      <c r="AC243" s="131"/>
      <c r="AD243" s="131"/>
    </row>
    <row r="244" spans="1:30" s="51" customFormat="1" ht="20.100000000000001" customHeight="1">
      <c r="A244" s="16"/>
      <c r="B244" s="311"/>
      <c r="C244" s="224"/>
      <c r="D244" s="120" t="s">
        <v>7182</v>
      </c>
      <c r="E244" s="224"/>
      <c r="F244" s="355"/>
      <c r="G244" s="314"/>
      <c r="H244" s="18"/>
      <c r="I244" s="19"/>
      <c r="J244" s="18"/>
      <c r="K244" s="19"/>
      <c r="L244" s="18"/>
      <c r="M244" s="19"/>
      <c r="N244" s="58"/>
      <c r="O244" s="59"/>
      <c r="P244" s="58"/>
      <c r="Q244" s="59"/>
      <c r="R244" s="58"/>
      <c r="S244" s="59"/>
      <c r="T244" s="58"/>
      <c r="U244" s="59"/>
      <c r="V244" s="346"/>
      <c r="W244" s="224"/>
      <c r="X244" s="250"/>
      <c r="Y244" s="224"/>
      <c r="Z244" s="224"/>
      <c r="AA244" s="224"/>
      <c r="AB244" s="224"/>
      <c r="AC244" s="224"/>
      <c r="AD244" s="16"/>
    </row>
    <row r="245" spans="1:30" s="51" customFormat="1" ht="20.100000000000001" customHeight="1">
      <c r="A245" s="16"/>
      <c r="B245" s="311"/>
      <c r="C245" s="224"/>
      <c r="D245" s="120" t="s">
        <v>7183</v>
      </c>
      <c r="E245" s="224"/>
      <c r="F245" s="355"/>
      <c r="G245" s="314"/>
      <c r="H245" s="18"/>
      <c r="I245" s="19"/>
      <c r="J245" s="18"/>
      <c r="K245" s="19"/>
      <c r="L245" s="18"/>
      <c r="M245" s="19"/>
      <c r="N245" s="58">
        <v>1</v>
      </c>
      <c r="O245" s="59">
        <v>1.4925373134328357</v>
      </c>
      <c r="P245" s="58"/>
      <c r="Q245" s="59"/>
      <c r="R245" s="58"/>
      <c r="S245" s="59"/>
      <c r="T245" s="58"/>
      <c r="U245" s="59"/>
      <c r="V245" s="346"/>
      <c r="W245" s="224"/>
      <c r="X245" s="250"/>
      <c r="Y245" s="224"/>
      <c r="Z245" s="224"/>
      <c r="AA245" s="224"/>
      <c r="AB245" s="224"/>
      <c r="AC245" s="224"/>
      <c r="AD245" s="16"/>
    </row>
    <row r="246" spans="1:30" s="132" customFormat="1" ht="20.100000000000001" customHeight="1">
      <c r="A246" s="125" t="s">
        <v>7240</v>
      </c>
      <c r="B246" s="125" t="s">
        <v>5853</v>
      </c>
      <c r="C246" s="134" t="s">
        <v>7241</v>
      </c>
      <c r="D246" s="125"/>
      <c r="E246" s="134"/>
      <c r="F246" s="354"/>
      <c r="G246" s="12"/>
      <c r="H246" s="11">
        <v>1</v>
      </c>
      <c r="I246" s="12">
        <v>100</v>
      </c>
      <c r="J246" s="11"/>
      <c r="K246" s="12"/>
      <c r="L246" s="11"/>
      <c r="M246" s="12"/>
      <c r="N246" s="56">
        <v>3</v>
      </c>
      <c r="O246" s="57">
        <v>100</v>
      </c>
      <c r="P246" s="56"/>
      <c r="Q246" s="57"/>
      <c r="R246" s="56"/>
      <c r="S246" s="57"/>
      <c r="T246" s="56"/>
      <c r="U246" s="57"/>
      <c r="V246" s="134" t="s">
        <v>28</v>
      </c>
      <c r="W246" s="134" t="s">
        <v>7185</v>
      </c>
      <c r="X246" s="134" t="s">
        <v>28</v>
      </c>
      <c r="Y246" s="134" t="s">
        <v>7185</v>
      </c>
      <c r="Z246" s="134" t="s">
        <v>7185</v>
      </c>
      <c r="AA246" s="134"/>
      <c r="AB246" s="134"/>
      <c r="AC246" s="134"/>
      <c r="AD246" s="134"/>
    </row>
    <row r="247" spans="1:30" ht="20.100000000000001" customHeight="1">
      <c r="A247" s="125" t="s">
        <v>5581</v>
      </c>
      <c r="B247" s="125" t="s">
        <v>239</v>
      </c>
      <c r="C247" s="134" t="s">
        <v>218</v>
      </c>
      <c r="D247" s="125" t="s">
        <v>7242</v>
      </c>
      <c r="E247" s="134" t="s">
        <v>7203</v>
      </c>
      <c r="F247" s="354">
        <v>56</v>
      </c>
      <c r="G247" s="12">
        <v>32.941176470588232</v>
      </c>
      <c r="H247" s="11">
        <v>43</v>
      </c>
      <c r="I247" s="12">
        <v>26.543209876543209</v>
      </c>
      <c r="J247" s="11">
        <v>40</v>
      </c>
      <c r="K247" s="12">
        <v>23.668639053254438</v>
      </c>
      <c r="L247" s="11">
        <v>59</v>
      </c>
      <c r="M247" s="12">
        <v>25.213675213675213</v>
      </c>
      <c r="N247" s="56">
        <v>65</v>
      </c>
      <c r="O247" s="57">
        <v>28.508771929824562</v>
      </c>
      <c r="P247" s="56">
        <v>67</v>
      </c>
      <c r="Q247" s="57">
        <v>22.039473684210527</v>
      </c>
      <c r="R247" s="56">
        <v>69</v>
      </c>
      <c r="S247" s="57">
        <v>23.1</v>
      </c>
      <c r="T247" s="56">
        <v>453</v>
      </c>
      <c r="U247" s="57">
        <v>37.4</v>
      </c>
      <c r="V247" s="134" t="s">
        <v>28</v>
      </c>
      <c r="W247" s="134" t="s">
        <v>7185</v>
      </c>
      <c r="X247" s="134" t="s">
        <v>28</v>
      </c>
      <c r="Y247" s="134" t="s">
        <v>7185</v>
      </c>
      <c r="Z247" s="134" t="s">
        <v>7185</v>
      </c>
      <c r="AA247" s="134" t="s">
        <v>7185</v>
      </c>
      <c r="AB247" s="134" t="s">
        <v>7185</v>
      </c>
      <c r="AC247" s="134" t="s">
        <v>7185</v>
      </c>
      <c r="AD247" s="134"/>
    </row>
    <row r="248" spans="1:30" ht="20.100000000000001" customHeight="1">
      <c r="A248" s="126"/>
      <c r="B248" s="126"/>
      <c r="C248" s="131"/>
      <c r="D248" s="126" t="s">
        <v>7243</v>
      </c>
      <c r="E248" s="131"/>
      <c r="F248" s="355">
        <v>114</v>
      </c>
      <c r="G248" s="314">
        <v>67.058823529411768</v>
      </c>
      <c r="H248" s="18">
        <v>119</v>
      </c>
      <c r="I248" s="19">
        <v>73.456790123456784</v>
      </c>
      <c r="J248" s="18">
        <v>129</v>
      </c>
      <c r="K248" s="19">
        <v>76.331360946745562</v>
      </c>
      <c r="L248" s="18">
        <v>175</v>
      </c>
      <c r="M248" s="19">
        <v>74.786324786324784</v>
      </c>
      <c r="N248" s="58">
        <v>163</v>
      </c>
      <c r="O248" s="59">
        <v>71.491228070175438</v>
      </c>
      <c r="P248" s="58">
        <v>237</v>
      </c>
      <c r="Q248" s="59">
        <v>77.96052631578948</v>
      </c>
      <c r="R248" s="58">
        <v>228</v>
      </c>
      <c r="S248" s="59">
        <v>76.3</v>
      </c>
      <c r="T248" s="58">
        <v>758</v>
      </c>
      <c r="U248" s="59">
        <v>62.5</v>
      </c>
      <c r="V248" s="131"/>
      <c r="W248" s="131"/>
      <c r="X248" s="131"/>
      <c r="Y248" s="131"/>
      <c r="Z248" s="131"/>
      <c r="AA248" s="131"/>
      <c r="AB248" s="131"/>
      <c r="AC248" s="131"/>
      <c r="AD248" s="131"/>
    </row>
    <row r="249" spans="1:30" ht="20.100000000000001" customHeight="1">
      <c r="A249" s="126"/>
      <c r="B249" s="126"/>
      <c r="C249" s="131"/>
      <c r="D249" s="120" t="s">
        <v>7205</v>
      </c>
      <c r="E249" s="131"/>
      <c r="F249" s="355"/>
      <c r="G249" s="314"/>
      <c r="H249" s="18"/>
      <c r="I249" s="19"/>
      <c r="J249" s="18"/>
      <c r="K249" s="19"/>
      <c r="L249" s="18"/>
      <c r="M249" s="19"/>
      <c r="N249" s="58"/>
      <c r="O249" s="59"/>
      <c r="P249" s="58"/>
      <c r="Q249" s="59"/>
      <c r="R249" s="58">
        <v>1</v>
      </c>
      <c r="S249" s="59">
        <v>0.3</v>
      </c>
      <c r="T249" s="58"/>
      <c r="U249" s="59"/>
      <c r="V249" s="131"/>
      <c r="W249" s="131"/>
      <c r="X249" s="131"/>
      <c r="Y249" s="131"/>
      <c r="Z249" s="131"/>
      <c r="AA249" s="131"/>
      <c r="AB249" s="131"/>
      <c r="AC249" s="131"/>
      <c r="AD249" s="131"/>
    </row>
    <row r="250" spans="1:30" ht="20.100000000000001" customHeight="1">
      <c r="A250" s="126"/>
      <c r="B250" s="126"/>
      <c r="C250" s="131"/>
      <c r="D250" s="120" t="s">
        <v>7206</v>
      </c>
      <c r="E250" s="131"/>
      <c r="F250" s="355"/>
      <c r="G250" s="314"/>
      <c r="H250" s="18"/>
      <c r="I250" s="19"/>
      <c r="J250" s="18"/>
      <c r="K250" s="19"/>
      <c r="L250" s="18"/>
      <c r="M250" s="19"/>
      <c r="N250" s="58"/>
      <c r="O250" s="59"/>
      <c r="P250" s="58"/>
      <c r="Q250" s="59"/>
      <c r="R250" s="58">
        <v>1</v>
      </c>
      <c r="S250" s="59">
        <v>0.3</v>
      </c>
      <c r="T250" s="58">
        <v>1</v>
      </c>
      <c r="U250" s="59">
        <v>0.1</v>
      </c>
      <c r="V250" s="131"/>
      <c r="W250" s="131"/>
      <c r="X250" s="131"/>
      <c r="Y250" s="131"/>
      <c r="Z250" s="131"/>
      <c r="AA250" s="131"/>
      <c r="AB250" s="131"/>
      <c r="AC250" s="131"/>
      <c r="AD250" s="131"/>
    </row>
    <row r="251" spans="1:30" ht="20.100000000000001" customHeight="1">
      <c r="A251" s="125" t="s">
        <v>5582</v>
      </c>
      <c r="B251" s="125" t="s">
        <v>236</v>
      </c>
      <c r="C251" s="134" t="s">
        <v>218</v>
      </c>
      <c r="D251" s="125" t="s">
        <v>1556</v>
      </c>
      <c r="E251" s="134" t="s">
        <v>7203</v>
      </c>
      <c r="F251" s="354">
        <v>147</v>
      </c>
      <c r="G251" s="12">
        <v>86.470588235294116</v>
      </c>
      <c r="H251" s="11">
        <v>139</v>
      </c>
      <c r="I251" s="12">
        <v>85.802469135802468</v>
      </c>
      <c r="J251" s="11">
        <v>143</v>
      </c>
      <c r="K251" s="12">
        <v>84.615384615384613</v>
      </c>
      <c r="L251" s="11">
        <v>206</v>
      </c>
      <c r="M251" s="12">
        <v>88.034188034188034</v>
      </c>
      <c r="N251" s="56">
        <v>177</v>
      </c>
      <c r="O251" s="57">
        <v>77.631578947368425</v>
      </c>
      <c r="P251" s="56">
        <v>253</v>
      </c>
      <c r="Q251" s="57">
        <v>83.223684210526315</v>
      </c>
      <c r="R251" s="56">
        <v>249</v>
      </c>
      <c r="S251" s="57">
        <v>83.3</v>
      </c>
      <c r="T251" s="56">
        <v>945</v>
      </c>
      <c r="U251" s="57">
        <v>77.970297029702976</v>
      </c>
      <c r="V251" s="134" t="s">
        <v>28</v>
      </c>
      <c r="W251" s="134" t="s">
        <v>7185</v>
      </c>
      <c r="X251" s="134" t="s">
        <v>28</v>
      </c>
      <c r="Y251" s="134" t="s">
        <v>7185</v>
      </c>
      <c r="Z251" s="134" t="s">
        <v>7185</v>
      </c>
      <c r="AA251" s="134" t="s">
        <v>7185</v>
      </c>
      <c r="AB251" s="134" t="s">
        <v>7185</v>
      </c>
      <c r="AC251" s="134" t="s">
        <v>7185</v>
      </c>
      <c r="AD251" s="134"/>
    </row>
    <row r="252" spans="1:30" ht="20.100000000000001" customHeight="1">
      <c r="A252" s="126"/>
      <c r="B252" s="126"/>
      <c r="C252" s="131"/>
      <c r="D252" s="126" t="s">
        <v>1557</v>
      </c>
      <c r="E252" s="131"/>
      <c r="F252" s="355">
        <v>23</v>
      </c>
      <c r="G252" s="314">
        <v>13.529411764705882</v>
      </c>
      <c r="H252" s="18">
        <v>23</v>
      </c>
      <c r="I252" s="19">
        <v>14.197530864197532</v>
      </c>
      <c r="J252" s="18">
        <v>26</v>
      </c>
      <c r="K252" s="19">
        <v>15.384615384615385</v>
      </c>
      <c r="L252" s="18">
        <v>28</v>
      </c>
      <c r="M252" s="19">
        <v>11.965811965811966</v>
      </c>
      <c r="N252" s="58">
        <v>51</v>
      </c>
      <c r="O252" s="59">
        <v>22.368421052631579</v>
      </c>
      <c r="P252" s="58">
        <v>51</v>
      </c>
      <c r="Q252" s="59">
        <v>16.776315789473685</v>
      </c>
      <c r="R252" s="58">
        <v>49</v>
      </c>
      <c r="S252" s="59">
        <v>16.399999999999999</v>
      </c>
      <c r="T252" s="58">
        <v>267</v>
      </c>
      <c r="U252" s="59">
        <v>22.029702970297031</v>
      </c>
      <c r="V252" s="131"/>
      <c r="W252" s="131"/>
      <c r="X252" s="131"/>
      <c r="Y252" s="131"/>
      <c r="Z252" s="131"/>
      <c r="AA252" s="131"/>
      <c r="AB252" s="131"/>
      <c r="AC252" s="131"/>
      <c r="AD252" s="131"/>
    </row>
    <row r="253" spans="1:30" ht="20.100000000000001" customHeight="1">
      <c r="A253" s="126"/>
      <c r="B253" s="126"/>
      <c r="C253" s="131"/>
      <c r="D253" s="126" t="s">
        <v>7205</v>
      </c>
      <c r="E253" s="18"/>
      <c r="F253" s="355"/>
      <c r="G253" s="314"/>
      <c r="H253" s="18"/>
      <c r="I253" s="19"/>
      <c r="J253" s="18"/>
      <c r="K253" s="19"/>
      <c r="L253" s="18"/>
      <c r="M253" s="19"/>
      <c r="N253" s="58"/>
      <c r="O253" s="59"/>
      <c r="P253" s="58"/>
      <c r="Q253" s="59"/>
      <c r="R253" s="58"/>
      <c r="S253" s="59"/>
      <c r="T253" s="58"/>
      <c r="U253" s="59"/>
      <c r="V253" s="131"/>
      <c r="W253" s="131"/>
      <c r="X253" s="131"/>
      <c r="Y253" s="131"/>
      <c r="Z253" s="131"/>
      <c r="AA253" s="131"/>
      <c r="AB253" s="131"/>
      <c r="AC253" s="131"/>
      <c r="AD253" s="131"/>
    </row>
    <row r="254" spans="1:30" ht="20.100000000000001" customHeight="1">
      <c r="A254" s="126"/>
      <c r="B254" s="126"/>
      <c r="C254" s="131"/>
      <c r="D254" s="126" t="s">
        <v>7206</v>
      </c>
      <c r="E254" s="18"/>
      <c r="F254" s="355"/>
      <c r="G254" s="314"/>
      <c r="H254" s="18"/>
      <c r="I254" s="19"/>
      <c r="J254" s="18"/>
      <c r="K254" s="19"/>
      <c r="L254" s="18"/>
      <c r="M254" s="19"/>
      <c r="N254" s="58"/>
      <c r="O254" s="59"/>
      <c r="P254" s="58"/>
      <c r="Q254" s="59"/>
      <c r="R254" s="58">
        <v>1</v>
      </c>
      <c r="S254" s="59">
        <v>0.3</v>
      </c>
      <c r="T254" s="58"/>
      <c r="U254" s="59"/>
      <c r="V254" s="131"/>
      <c r="W254" s="131"/>
      <c r="X254" s="131"/>
      <c r="Y254" s="131"/>
      <c r="Z254" s="131"/>
      <c r="AA254" s="131"/>
      <c r="AB254" s="131"/>
      <c r="AC254" s="131"/>
      <c r="AD254" s="131"/>
    </row>
    <row r="255" spans="1:30" ht="20.100000000000001" customHeight="1">
      <c r="A255" s="125" t="s">
        <v>5583</v>
      </c>
      <c r="B255" s="125" t="s">
        <v>145</v>
      </c>
      <c r="C255" s="134" t="s">
        <v>218</v>
      </c>
      <c r="D255" s="125" t="s">
        <v>1399</v>
      </c>
      <c r="E255" s="11" t="s">
        <v>7203</v>
      </c>
      <c r="F255" s="354">
        <v>151</v>
      </c>
      <c r="G255" s="12">
        <v>88.82352941176471</v>
      </c>
      <c r="H255" s="11">
        <v>147</v>
      </c>
      <c r="I255" s="12">
        <v>90.740740740740748</v>
      </c>
      <c r="J255" s="11">
        <v>147</v>
      </c>
      <c r="K255" s="12">
        <v>86.982248520710058</v>
      </c>
      <c r="L255" s="11">
        <v>205</v>
      </c>
      <c r="M255" s="12">
        <v>87.606837606837601</v>
      </c>
      <c r="N255" s="56">
        <v>196</v>
      </c>
      <c r="O255" s="57">
        <v>85.964912280701753</v>
      </c>
      <c r="P255" s="56">
        <v>269</v>
      </c>
      <c r="Q255" s="57">
        <v>88.486842105263165</v>
      </c>
      <c r="R255" s="56">
        <v>279</v>
      </c>
      <c r="S255" s="57">
        <v>93.333333333333329</v>
      </c>
      <c r="T255" s="56">
        <v>1057</v>
      </c>
      <c r="U255" s="57">
        <v>87.211221122112207</v>
      </c>
      <c r="V255" s="134" t="s">
        <v>28</v>
      </c>
      <c r="W255" s="134" t="s">
        <v>7185</v>
      </c>
      <c r="X255" s="134" t="s">
        <v>28</v>
      </c>
      <c r="Y255" s="134" t="s">
        <v>7185</v>
      </c>
      <c r="Z255" s="134" t="s">
        <v>7185</v>
      </c>
      <c r="AA255" s="134" t="s">
        <v>7185</v>
      </c>
      <c r="AB255" s="134" t="s">
        <v>7185</v>
      </c>
      <c r="AC255" s="134" t="s">
        <v>7185</v>
      </c>
      <c r="AD255" s="134"/>
    </row>
    <row r="256" spans="1:30" ht="20.100000000000001" customHeight="1">
      <c r="A256" s="126"/>
      <c r="B256" s="126"/>
      <c r="C256" s="131"/>
      <c r="D256" s="126" t="s">
        <v>1400</v>
      </c>
      <c r="E256" s="18"/>
      <c r="F256" s="355">
        <v>17</v>
      </c>
      <c r="G256" s="314">
        <v>10</v>
      </c>
      <c r="H256" s="18">
        <v>10</v>
      </c>
      <c r="I256" s="19">
        <v>6.1728395061728394</v>
      </c>
      <c r="J256" s="18">
        <v>20</v>
      </c>
      <c r="K256" s="19">
        <v>11.834319526627219</v>
      </c>
      <c r="L256" s="18">
        <v>18</v>
      </c>
      <c r="M256" s="19">
        <v>7.6923076923076925</v>
      </c>
      <c r="N256" s="58">
        <v>23</v>
      </c>
      <c r="O256" s="59">
        <v>10.087719298245615</v>
      </c>
      <c r="P256" s="58">
        <v>29</v>
      </c>
      <c r="Q256" s="59">
        <v>9.5394736842105257</v>
      </c>
      <c r="R256" s="58">
        <v>16</v>
      </c>
      <c r="S256" s="59">
        <v>5.4</v>
      </c>
      <c r="T256" s="58">
        <v>115</v>
      </c>
      <c r="U256" s="59">
        <v>9.4884488448844877</v>
      </c>
      <c r="V256" s="131"/>
      <c r="W256" s="131"/>
      <c r="X256" s="131"/>
      <c r="Y256" s="131"/>
      <c r="Z256" s="131"/>
      <c r="AA256" s="131"/>
      <c r="AB256" s="131"/>
      <c r="AC256" s="131"/>
      <c r="AD256" s="131"/>
    </row>
    <row r="257" spans="1:30" ht="20.100000000000001" customHeight="1">
      <c r="A257" s="126"/>
      <c r="B257" s="126"/>
      <c r="C257" s="131"/>
      <c r="D257" s="126" t="s">
        <v>1401</v>
      </c>
      <c r="E257" s="18"/>
      <c r="F257" s="355">
        <v>2</v>
      </c>
      <c r="G257" s="314">
        <v>1.1764705882352942</v>
      </c>
      <c r="H257" s="18">
        <v>4</v>
      </c>
      <c r="I257" s="19">
        <v>2.4691358024691357</v>
      </c>
      <c r="J257" s="18">
        <v>2</v>
      </c>
      <c r="K257" s="19">
        <v>1.1834319526627219</v>
      </c>
      <c r="L257" s="18">
        <v>4</v>
      </c>
      <c r="M257" s="19">
        <v>1.7094017094017093</v>
      </c>
      <c r="N257" s="58">
        <v>8</v>
      </c>
      <c r="O257" s="59">
        <v>3.5087719298245612</v>
      </c>
      <c r="P257" s="58">
        <v>5</v>
      </c>
      <c r="Q257" s="59">
        <v>1.6447368421052631</v>
      </c>
      <c r="R257" s="58">
        <v>1</v>
      </c>
      <c r="S257" s="59">
        <v>0.33333333333333331</v>
      </c>
      <c r="T257" s="58">
        <v>17</v>
      </c>
      <c r="U257" s="59">
        <v>1.4026402640264026</v>
      </c>
      <c r="V257" s="131"/>
      <c r="W257" s="131"/>
      <c r="X257" s="131"/>
      <c r="Y257" s="131"/>
      <c r="Z257" s="131"/>
      <c r="AA257" s="131"/>
      <c r="AB257" s="131"/>
      <c r="AC257" s="131"/>
      <c r="AD257" s="131"/>
    </row>
    <row r="258" spans="1:30" ht="20.100000000000001" customHeight="1">
      <c r="A258" s="126"/>
      <c r="B258" s="126"/>
      <c r="C258" s="131"/>
      <c r="D258" s="126" t="s">
        <v>1402</v>
      </c>
      <c r="E258" s="18"/>
      <c r="F258" s="355"/>
      <c r="G258" s="314"/>
      <c r="H258" s="18">
        <v>1</v>
      </c>
      <c r="I258" s="19">
        <v>0.61728395061728392</v>
      </c>
      <c r="J258" s="18"/>
      <c r="K258" s="19"/>
      <c r="L258" s="18"/>
      <c r="M258" s="19"/>
      <c r="N258" s="58"/>
      <c r="O258" s="59"/>
      <c r="P258" s="58"/>
      <c r="Q258" s="59"/>
      <c r="R258" s="58"/>
      <c r="S258" s="59"/>
      <c r="T258" s="58">
        <v>2</v>
      </c>
      <c r="U258" s="59">
        <v>0.16501650165016502</v>
      </c>
      <c r="V258" s="131"/>
      <c r="W258" s="131"/>
      <c r="X258" s="131"/>
      <c r="Y258" s="131"/>
      <c r="Z258" s="131"/>
      <c r="AA258" s="131"/>
      <c r="AB258" s="131"/>
      <c r="AC258" s="131"/>
      <c r="AD258" s="131"/>
    </row>
    <row r="259" spans="1:30" ht="20.100000000000001" customHeight="1">
      <c r="A259" s="126"/>
      <c r="B259" s="126"/>
      <c r="C259" s="131"/>
      <c r="D259" s="126" t="s">
        <v>1403</v>
      </c>
      <c r="E259" s="18"/>
      <c r="F259" s="355"/>
      <c r="G259" s="314"/>
      <c r="H259" s="18"/>
      <c r="I259" s="19"/>
      <c r="J259" s="18"/>
      <c r="K259" s="19"/>
      <c r="L259" s="18">
        <v>3</v>
      </c>
      <c r="M259" s="19">
        <v>1.2820512820512822</v>
      </c>
      <c r="N259" s="58">
        <v>1</v>
      </c>
      <c r="O259" s="59">
        <v>0.43859649122807015</v>
      </c>
      <c r="P259" s="58"/>
      <c r="Q259" s="59"/>
      <c r="R259" s="58"/>
      <c r="S259" s="59"/>
      <c r="T259" s="58">
        <v>6</v>
      </c>
      <c r="U259" s="59">
        <v>0.49504950495049505</v>
      </c>
      <c r="V259" s="131"/>
      <c r="W259" s="131"/>
      <c r="X259" s="131"/>
      <c r="Y259" s="131"/>
      <c r="Z259" s="131"/>
      <c r="AA259" s="131"/>
      <c r="AB259" s="131"/>
      <c r="AC259" s="131"/>
      <c r="AD259" s="131"/>
    </row>
    <row r="260" spans="1:30" ht="20.100000000000001" customHeight="1">
      <c r="A260" s="126"/>
      <c r="B260" s="126"/>
      <c r="C260" s="131"/>
      <c r="D260" s="126" t="s">
        <v>1404</v>
      </c>
      <c r="E260" s="18"/>
      <c r="F260" s="355"/>
      <c r="G260" s="314"/>
      <c r="H260" s="18"/>
      <c r="I260" s="19"/>
      <c r="J260" s="18"/>
      <c r="K260" s="19"/>
      <c r="L260" s="18">
        <v>1</v>
      </c>
      <c r="M260" s="19">
        <v>0.42735042735042733</v>
      </c>
      <c r="N260" s="58"/>
      <c r="O260" s="59"/>
      <c r="P260" s="58"/>
      <c r="Q260" s="59"/>
      <c r="R260" s="58"/>
      <c r="S260" s="59"/>
      <c r="T260" s="58">
        <v>3</v>
      </c>
      <c r="U260" s="59">
        <v>0.24752475247524752</v>
      </c>
      <c r="V260" s="131"/>
      <c r="W260" s="131"/>
      <c r="X260" s="131"/>
      <c r="Y260" s="131"/>
      <c r="Z260" s="131"/>
      <c r="AA260" s="131"/>
      <c r="AB260" s="131"/>
      <c r="AC260" s="131"/>
      <c r="AD260" s="131"/>
    </row>
    <row r="261" spans="1:30" ht="20.100000000000001" customHeight="1">
      <c r="A261" s="126"/>
      <c r="B261" s="126"/>
      <c r="C261" s="131"/>
      <c r="D261" s="126" t="s">
        <v>2299</v>
      </c>
      <c r="E261" s="18"/>
      <c r="F261" s="355"/>
      <c r="G261" s="314"/>
      <c r="H261" s="18"/>
      <c r="I261" s="19"/>
      <c r="J261" s="18"/>
      <c r="K261" s="19"/>
      <c r="L261" s="18">
        <v>3</v>
      </c>
      <c r="M261" s="19">
        <v>1.2820512820512822</v>
      </c>
      <c r="N261" s="58"/>
      <c r="O261" s="59"/>
      <c r="P261" s="58">
        <v>1</v>
      </c>
      <c r="Q261" s="59">
        <v>0.32894736842105265</v>
      </c>
      <c r="R261" s="58">
        <v>3</v>
      </c>
      <c r="S261" s="59">
        <v>1</v>
      </c>
      <c r="T261" s="58">
        <v>12</v>
      </c>
      <c r="U261" s="59">
        <v>0.99009900990099009</v>
      </c>
      <c r="V261" s="131"/>
      <c r="W261" s="131"/>
      <c r="X261" s="131"/>
      <c r="Y261" s="131"/>
      <c r="Z261" s="131"/>
      <c r="AA261" s="131"/>
      <c r="AB261" s="131"/>
      <c r="AC261" s="131"/>
      <c r="AD261" s="131"/>
    </row>
    <row r="262" spans="1:30" ht="20.100000000000001" customHeight="1">
      <c r="A262" s="126"/>
      <c r="B262" s="126"/>
      <c r="C262" s="131"/>
      <c r="D262" s="126" t="s">
        <v>7205</v>
      </c>
      <c r="E262" s="18"/>
      <c r="F262" s="355"/>
      <c r="G262" s="314"/>
      <c r="H262" s="18"/>
      <c r="I262" s="19"/>
      <c r="J262" s="18"/>
      <c r="K262" s="19"/>
      <c r="L262" s="18"/>
      <c r="M262" s="19"/>
      <c r="N262" s="58"/>
      <c r="O262" s="59"/>
      <c r="P262" s="58"/>
      <c r="Q262" s="59"/>
      <c r="R262" s="58"/>
      <c r="S262" s="59"/>
      <c r="T262" s="58"/>
      <c r="U262" s="59"/>
      <c r="V262" s="131"/>
      <c r="W262" s="131"/>
      <c r="X262" s="131"/>
      <c r="Y262" s="131"/>
      <c r="Z262" s="131"/>
      <c r="AA262" s="131"/>
      <c r="AB262" s="131"/>
      <c r="AC262" s="131"/>
      <c r="AD262" s="131"/>
    </row>
    <row r="263" spans="1:30" ht="20.100000000000001" customHeight="1">
      <c r="A263" s="126"/>
      <c r="B263" s="126"/>
      <c r="C263" s="131"/>
      <c r="D263" s="126" t="s">
        <v>7206</v>
      </c>
      <c r="E263" s="18"/>
      <c r="F263" s="355"/>
      <c r="G263" s="314"/>
      <c r="H263" s="18"/>
      <c r="I263" s="19"/>
      <c r="J263" s="18"/>
      <c r="K263" s="19"/>
      <c r="L263" s="18"/>
      <c r="M263" s="19"/>
      <c r="N263" s="58"/>
      <c r="O263" s="59"/>
      <c r="P263" s="58"/>
      <c r="Q263" s="59"/>
      <c r="R263" s="58"/>
      <c r="S263" s="59"/>
      <c r="T263" s="58"/>
      <c r="U263" s="59"/>
      <c r="V263" s="131"/>
      <c r="W263" s="131"/>
      <c r="X263" s="131"/>
      <c r="Y263" s="131"/>
      <c r="Z263" s="131"/>
      <c r="AA263" s="131"/>
      <c r="AB263" s="131"/>
      <c r="AC263" s="131"/>
      <c r="AD263" s="131"/>
    </row>
    <row r="264" spans="1:30" s="132" customFormat="1" ht="20.100000000000001" customHeight="1">
      <c r="A264" s="125" t="s">
        <v>5584</v>
      </c>
      <c r="B264" s="125" t="s">
        <v>146</v>
      </c>
      <c r="C264" s="134" t="s">
        <v>5585</v>
      </c>
      <c r="D264" s="125"/>
      <c r="E264" s="11"/>
      <c r="F264" s="354"/>
      <c r="G264" s="12"/>
      <c r="H264" s="11"/>
      <c r="I264" s="12"/>
      <c r="J264" s="11"/>
      <c r="K264" s="12"/>
      <c r="L264" s="11">
        <v>3</v>
      </c>
      <c r="M264" s="12">
        <v>100</v>
      </c>
      <c r="N264" s="56"/>
      <c r="O264" s="57"/>
      <c r="P264" s="56">
        <v>1</v>
      </c>
      <c r="Q264" s="57">
        <v>100</v>
      </c>
      <c r="R264" s="56">
        <v>3</v>
      </c>
      <c r="S264" s="57">
        <v>100</v>
      </c>
      <c r="T264" s="56">
        <v>12</v>
      </c>
      <c r="U264" s="57">
        <v>100</v>
      </c>
      <c r="V264" s="134" t="s">
        <v>28</v>
      </c>
      <c r="W264" s="134" t="s">
        <v>7185</v>
      </c>
      <c r="X264" s="134" t="s">
        <v>28</v>
      </c>
      <c r="Y264" s="134" t="s">
        <v>7185</v>
      </c>
      <c r="Z264" s="134" t="s">
        <v>7185</v>
      </c>
      <c r="AA264" s="134" t="s">
        <v>7185</v>
      </c>
      <c r="AB264" s="134" t="s">
        <v>7185</v>
      </c>
      <c r="AC264" s="134" t="s">
        <v>7185</v>
      </c>
      <c r="AD264" s="134"/>
    </row>
    <row r="265" spans="1:30" ht="20.100000000000001" customHeight="1">
      <c r="A265" s="125" t="s">
        <v>5586</v>
      </c>
      <c r="B265" s="125" t="s">
        <v>240</v>
      </c>
      <c r="C265" s="134" t="s">
        <v>218</v>
      </c>
      <c r="D265" s="125" t="s">
        <v>7244</v>
      </c>
      <c r="E265" s="11" t="s">
        <v>7203</v>
      </c>
      <c r="F265" s="354">
        <v>49</v>
      </c>
      <c r="G265" s="12">
        <v>28.823529411764707</v>
      </c>
      <c r="H265" s="11">
        <v>33</v>
      </c>
      <c r="I265" s="12">
        <v>20.37037037037037</v>
      </c>
      <c r="J265" s="11">
        <v>44</v>
      </c>
      <c r="K265" s="12">
        <v>26.035502958579883</v>
      </c>
      <c r="L265" s="11">
        <v>47</v>
      </c>
      <c r="M265" s="12">
        <v>20.085470085470085</v>
      </c>
      <c r="N265" s="56">
        <v>55</v>
      </c>
      <c r="O265" s="57">
        <v>24.12280701754386</v>
      </c>
      <c r="P265" s="56">
        <v>62</v>
      </c>
      <c r="Q265" s="57">
        <v>20.394736842105264</v>
      </c>
      <c r="R265" s="56">
        <v>65</v>
      </c>
      <c r="S265" s="57">
        <v>21.739130434782609</v>
      </c>
      <c r="T265" s="56">
        <v>287</v>
      </c>
      <c r="U265" s="57">
        <v>23.719008264462811</v>
      </c>
      <c r="V265" s="134" t="s">
        <v>28</v>
      </c>
      <c r="W265" s="134" t="s">
        <v>7185</v>
      </c>
      <c r="X265" s="134" t="s">
        <v>28</v>
      </c>
      <c r="Y265" s="134" t="s">
        <v>7185</v>
      </c>
      <c r="Z265" s="134" t="s">
        <v>7185</v>
      </c>
      <c r="AA265" s="134" t="s">
        <v>7185</v>
      </c>
      <c r="AB265" s="134" t="s">
        <v>7185</v>
      </c>
      <c r="AC265" s="134" t="s">
        <v>7185</v>
      </c>
      <c r="AD265" s="134"/>
    </row>
    <row r="266" spans="1:30" ht="20.100000000000001" customHeight="1">
      <c r="A266" s="126"/>
      <c r="B266" s="126"/>
      <c r="C266" s="131"/>
      <c r="D266" s="126" t="s">
        <v>7245</v>
      </c>
      <c r="E266" s="18"/>
      <c r="F266" s="355">
        <v>1</v>
      </c>
      <c r="G266" s="314">
        <v>0.58823529411764708</v>
      </c>
      <c r="H266" s="18">
        <v>2</v>
      </c>
      <c r="I266" s="19">
        <v>1.2345679012345678</v>
      </c>
      <c r="J266" s="18">
        <v>2</v>
      </c>
      <c r="K266" s="19">
        <v>1.1834319526627219</v>
      </c>
      <c r="L266" s="18">
        <v>1</v>
      </c>
      <c r="M266" s="19">
        <v>0.42735042735042733</v>
      </c>
      <c r="N266" s="58">
        <v>11</v>
      </c>
      <c r="O266" s="59">
        <v>4.8245614035087723</v>
      </c>
      <c r="P266" s="58">
        <v>5</v>
      </c>
      <c r="Q266" s="59">
        <v>1.6447368421052631</v>
      </c>
      <c r="R266" s="58">
        <v>2</v>
      </c>
      <c r="S266" s="59">
        <v>0.66889632107023411</v>
      </c>
      <c r="T266" s="58">
        <v>65</v>
      </c>
      <c r="U266" s="59">
        <v>5.3719008264462813</v>
      </c>
      <c r="V266" s="131"/>
      <c r="W266" s="131"/>
      <c r="X266" s="131"/>
      <c r="Y266" s="131"/>
      <c r="Z266" s="131"/>
      <c r="AA266" s="131"/>
      <c r="AB266" s="131"/>
      <c r="AC266" s="131"/>
      <c r="AD266" s="131"/>
    </row>
    <row r="267" spans="1:30" ht="20.100000000000001" customHeight="1">
      <c r="A267" s="126"/>
      <c r="B267" s="126"/>
      <c r="C267" s="131"/>
      <c r="D267" s="126" t="s">
        <v>7246</v>
      </c>
      <c r="E267" s="18"/>
      <c r="F267" s="355">
        <v>3</v>
      </c>
      <c r="G267" s="314">
        <v>1.7647058823529411</v>
      </c>
      <c r="H267" s="18">
        <v>4</v>
      </c>
      <c r="I267" s="19">
        <v>2.4691358024691357</v>
      </c>
      <c r="J267" s="18">
        <v>1</v>
      </c>
      <c r="K267" s="19">
        <v>0.59171597633136097</v>
      </c>
      <c r="L267" s="18">
        <v>5</v>
      </c>
      <c r="M267" s="19">
        <v>2.1367521367521367</v>
      </c>
      <c r="N267" s="58">
        <v>4</v>
      </c>
      <c r="O267" s="59">
        <v>1.7543859649122806</v>
      </c>
      <c r="P267" s="58">
        <v>6</v>
      </c>
      <c r="Q267" s="59">
        <v>1.9736842105263157</v>
      </c>
      <c r="R267" s="58">
        <v>3</v>
      </c>
      <c r="S267" s="59">
        <v>1.0033444816053512</v>
      </c>
      <c r="T267" s="58">
        <v>55</v>
      </c>
      <c r="U267" s="59">
        <v>4.5454545454545459</v>
      </c>
      <c r="V267" s="131"/>
      <c r="W267" s="131"/>
      <c r="X267" s="131"/>
      <c r="Y267" s="131"/>
      <c r="Z267" s="131"/>
      <c r="AA267" s="131"/>
      <c r="AB267" s="131"/>
      <c r="AC267" s="131"/>
      <c r="AD267" s="131"/>
    </row>
    <row r="268" spans="1:30" ht="20.100000000000001" customHeight="1">
      <c r="A268" s="126"/>
      <c r="B268" s="126"/>
      <c r="C268" s="131"/>
      <c r="D268" s="126" t="s">
        <v>7247</v>
      </c>
      <c r="E268" s="131"/>
      <c r="F268" s="355">
        <v>5</v>
      </c>
      <c r="G268" s="314">
        <v>2.9411764705882355</v>
      </c>
      <c r="H268" s="18">
        <v>2</v>
      </c>
      <c r="I268" s="19">
        <v>1.2345679012345678</v>
      </c>
      <c r="J268" s="18">
        <v>2</v>
      </c>
      <c r="K268" s="19">
        <v>1.1834319526627219</v>
      </c>
      <c r="L268" s="18">
        <v>2</v>
      </c>
      <c r="M268" s="19">
        <v>0.85470085470085466</v>
      </c>
      <c r="N268" s="58">
        <v>2</v>
      </c>
      <c r="O268" s="59">
        <v>0.8771929824561403</v>
      </c>
      <c r="P268" s="58">
        <v>3</v>
      </c>
      <c r="Q268" s="59">
        <v>0.98684210526315785</v>
      </c>
      <c r="R268" s="58">
        <v>4</v>
      </c>
      <c r="S268" s="59">
        <v>1.3377926421404682</v>
      </c>
      <c r="T268" s="58">
        <v>38</v>
      </c>
      <c r="U268" s="59">
        <v>3.1404958677685952</v>
      </c>
      <c r="V268" s="131"/>
      <c r="W268" s="131"/>
      <c r="X268" s="131"/>
      <c r="Y268" s="131"/>
      <c r="Z268" s="131"/>
      <c r="AA268" s="131"/>
      <c r="AB268" s="131"/>
      <c r="AC268" s="131"/>
      <c r="AD268" s="131"/>
    </row>
    <row r="269" spans="1:30" ht="20.100000000000001" customHeight="1">
      <c r="A269" s="126"/>
      <c r="B269" s="126"/>
      <c r="C269" s="131"/>
      <c r="D269" s="126" t="s">
        <v>7248</v>
      </c>
      <c r="E269" s="131"/>
      <c r="F269" s="355">
        <v>1</v>
      </c>
      <c r="G269" s="314">
        <v>0.58823529411764708</v>
      </c>
      <c r="H269" s="18"/>
      <c r="I269" s="19"/>
      <c r="J269" s="18">
        <v>2</v>
      </c>
      <c r="K269" s="19">
        <v>1.1834319526627219</v>
      </c>
      <c r="L269" s="18">
        <v>5</v>
      </c>
      <c r="M269" s="19">
        <v>2.1367521367521367</v>
      </c>
      <c r="N269" s="58">
        <v>3</v>
      </c>
      <c r="O269" s="59">
        <v>1.3157894736842106</v>
      </c>
      <c r="P269" s="58">
        <v>2</v>
      </c>
      <c r="Q269" s="59">
        <v>0.65789473684210531</v>
      </c>
      <c r="R269" s="58">
        <v>2</v>
      </c>
      <c r="S269" s="59">
        <v>0.66889632107023411</v>
      </c>
      <c r="T269" s="58">
        <v>23</v>
      </c>
      <c r="U269" s="59">
        <v>1.9008264462809918</v>
      </c>
      <c r="V269" s="131"/>
      <c r="W269" s="131"/>
      <c r="X269" s="131"/>
      <c r="Y269" s="131"/>
      <c r="Z269" s="131"/>
      <c r="AA269" s="131"/>
      <c r="AB269" s="131"/>
      <c r="AC269" s="131"/>
      <c r="AD269" s="131"/>
    </row>
    <row r="270" spans="1:30" ht="20.100000000000001" customHeight="1">
      <c r="A270" s="126"/>
      <c r="B270" s="126"/>
      <c r="C270" s="131"/>
      <c r="D270" s="126" t="s">
        <v>1558</v>
      </c>
      <c r="E270" s="131"/>
      <c r="F270" s="355">
        <v>111</v>
      </c>
      <c r="G270" s="314">
        <v>65.294117647058826</v>
      </c>
      <c r="H270" s="18">
        <v>121</v>
      </c>
      <c r="I270" s="19">
        <v>74.691358024691354</v>
      </c>
      <c r="J270" s="18">
        <v>118</v>
      </c>
      <c r="K270" s="19">
        <v>69.822485207100598</v>
      </c>
      <c r="L270" s="18">
        <v>174</v>
      </c>
      <c r="M270" s="19">
        <v>74.358974358974365</v>
      </c>
      <c r="N270" s="58">
        <v>153</v>
      </c>
      <c r="O270" s="59">
        <v>67.10526315789474</v>
      </c>
      <c r="P270" s="58">
        <v>226</v>
      </c>
      <c r="Q270" s="59">
        <v>74.34210526315789</v>
      </c>
      <c r="R270" s="58">
        <v>222</v>
      </c>
      <c r="S270" s="59">
        <v>74.2</v>
      </c>
      <c r="T270" s="58">
        <v>742</v>
      </c>
      <c r="U270" s="59">
        <v>61.2</v>
      </c>
      <c r="V270" s="131"/>
      <c r="W270" s="131"/>
      <c r="X270" s="131"/>
      <c r="Y270" s="131"/>
      <c r="Z270" s="131"/>
      <c r="AA270" s="131"/>
      <c r="AB270" s="131"/>
      <c r="AC270" s="131"/>
      <c r="AD270" s="131"/>
    </row>
    <row r="271" spans="1:30" ht="20.100000000000001" customHeight="1">
      <c r="A271" s="126"/>
      <c r="B271" s="126"/>
      <c r="C271" s="131"/>
      <c r="D271" s="126" t="s">
        <v>7249</v>
      </c>
      <c r="E271" s="131"/>
      <c r="F271" s="355"/>
      <c r="G271" s="314"/>
      <c r="H271" s="18"/>
      <c r="I271" s="19"/>
      <c r="J271" s="18"/>
      <c r="K271" s="19"/>
      <c r="L271" s="18"/>
      <c r="M271" s="19"/>
      <c r="N271" s="58"/>
      <c r="O271" s="59"/>
      <c r="P271" s="58"/>
      <c r="Q271" s="59"/>
      <c r="R271" s="58"/>
      <c r="S271" s="59"/>
      <c r="T271" s="58">
        <v>2</v>
      </c>
      <c r="U271" s="59">
        <v>0.2</v>
      </c>
      <c r="V271" s="131"/>
      <c r="W271" s="131"/>
      <c r="X271" s="131"/>
      <c r="Y271" s="131"/>
      <c r="Z271" s="131"/>
      <c r="AA271" s="131"/>
      <c r="AB271" s="131"/>
      <c r="AC271" s="131"/>
      <c r="AD271" s="131"/>
    </row>
    <row r="272" spans="1:30" ht="20.100000000000001" customHeight="1">
      <c r="A272" s="126"/>
      <c r="B272" s="126"/>
      <c r="C272" s="131"/>
      <c r="D272" s="126" t="s">
        <v>7250</v>
      </c>
      <c r="E272" s="131"/>
      <c r="F272" s="355"/>
      <c r="G272" s="314"/>
      <c r="H272" s="18"/>
      <c r="I272" s="19"/>
      <c r="J272" s="18"/>
      <c r="K272" s="19"/>
      <c r="L272" s="18"/>
      <c r="M272" s="19"/>
      <c r="N272" s="58"/>
      <c r="O272" s="59"/>
      <c r="P272" s="58"/>
      <c r="Q272" s="59"/>
      <c r="R272" s="58">
        <v>1</v>
      </c>
      <c r="S272" s="59">
        <v>0.3</v>
      </c>
      <c r="T272" s="58"/>
      <c r="U272" s="59"/>
      <c r="V272" s="131"/>
      <c r="W272" s="131"/>
      <c r="X272" s="131"/>
      <c r="Y272" s="131"/>
      <c r="Z272" s="131"/>
      <c r="AA272" s="131"/>
      <c r="AB272" s="131"/>
      <c r="AC272" s="131"/>
      <c r="AD272" s="131"/>
    </row>
    <row r="273" spans="1:30" ht="20.100000000000001" customHeight="1">
      <c r="A273" s="125" t="s">
        <v>7251</v>
      </c>
      <c r="B273" s="125" t="s">
        <v>241</v>
      </c>
      <c r="C273" s="134" t="s">
        <v>218</v>
      </c>
      <c r="D273" s="125" t="s">
        <v>7252</v>
      </c>
      <c r="E273" s="134" t="s">
        <v>7203</v>
      </c>
      <c r="F273" s="354">
        <v>128</v>
      </c>
      <c r="G273" s="12">
        <v>75.294117647058826</v>
      </c>
      <c r="H273" s="11">
        <v>121</v>
      </c>
      <c r="I273" s="12">
        <v>74.691358024691354</v>
      </c>
      <c r="J273" s="11">
        <v>122</v>
      </c>
      <c r="K273" s="12">
        <v>72.189349112426029</v>
      </c>
      <c r="L273" s="11">
        <v>176</v>
      </c>
      <c r="M273" s="12">
        <v>75.213675213675216</v>
      </c>
      <c r="N273" s="56">
        <v>178</v>
      </c>
      <c r="O273" s="57">
        <v>78.070175438596493</v>
      </c>
      <c r="P273" s="56">
        <v>240</v>
      </c>
      <c r="Q273" s="57">
        <v>78.94736842105263</v>
      </c>
      <c r="R273" s="56">
        <v>235</v>
      </c>
      <c r="S273" s="57">
        <v>78.599999999999994</v>
      </c>
      <c r="T273" s="56">
        <v>1022</v>
      </c>
      <c r="U273" s="57">
        <v>84.3</v>
      </c>
      <c r="V273" s="134" t="s">
        <v>28</v>
      </c>
      <c r="W273" s="134" t="s">
        <v>7185</v>
      </c>
      <c r="X273" s="134" t="s">
        <v>28</v>
      </c>
      <c r="Y273" s="134" t="s">
        <v>7185</v>
      </c>
      <c r="Z273" s="134" t="s">
        <v>7185</v>
      </c>
      <c r="AA273" s="134" t="s">
        <v>7185</v>
      </c>
      <c r="AB273" s="134" t="s">
        <v>7185</v>
      </c>
      <c r="AC273" s="134" t="s">
        <v>7185</v>
      </c>
      <c r="AD273" s="134"/>
    </row>
    <row r="274" spans="1:30" ht="20.100000000000001" customHeight="1">
      <c r="A274" s="126"/>
      <c r="B274" s="126"/>
      <c r="C274" s="131"/>
      <c r="D274" s="126" t="s">
        <v>7253</v>
      </c>
      <c r="E274" s="131"/>
      <c r="F274" s="355">
        <v>42</v>
      </c>
      <c r="G274" s="314">
        <v>24.705882352941178</v>
      </c>
      <c r="H274" s="18">
        <v>41</v>
      </c>
      <c r="I274" s="19">
        <v>25.308641975308642</v>
      </c>
      <c r="J274" s="18">
        <v>47</v>
      </c>
      <c r="K274" s="19">
        <v>27.810650887573964</v>
      </c>
      <c r="L274" s="18">
        <v>58</v>
      </c>
      <c r="M274" s="19">
        <v>24.786324786324787</v>
      </c>
      <c r="N274" s="58">
        <v>50</v>
      </c>
      <c r="O274" s="59">
        <v>21.92982456140351</v>
      </c>
      <c r="P274" s="58">
        <v>64</v>
      </c>
      <c r="Q274" s="59">
        <v>21.05263157894737</v>
      </c>
      <c r="R274" s="58">
        <v>62</v>
      </c>
      <c r="S274" s="59">
        <v>20.7</v>
      </c>
      <c r="T274" s="58">
        <v>189</v>
      </c>
      <c r="U274" s="59">
        <v>15.6</v>
      </c>
      <c r="V274" s="131"/>
      <c r="W274" s="131"/>
      <c r="X274" s="131"/>
      <c r="Y274" s="131"/>
      <c r="Z274" s="131"/>
      <c r="AA274" s="131"/>
      <c r="AB274" s="131"/>
      <c r="AC274" s="131"/>
      <c r="AD274" s="131"/>
    </row>
    <row r="275" spans="1:30" ht="20.100000000000001" customHeight="1">
      <c r="A275" s="126"/>
      <c r="B275" s="126"/>
      <c r="C275" s="131"/>
      <c r="D275" s="126" t="s">
        <v>7249</v>
      </c>
      <c r="E275" s="131"/>
      <c r="F275" s="355"/>
      <c r="G275" s="314"/>
      <c r="H275" s="18"/>
      <c r="I275" s="19"/>
      <c r="J275" s="18"/>
      <c r="K275" s="19"/>
      <c r="L275" s="18"/>
      <c r="M275" s="19"/>
      <c r="N275" s="58"/>
      <c r="O275" s="59"/>
      <c r="P275" s="58"/>
      <c r="Q275" s="59"/>
      <c r="R275" s="58"/>
      <c r="S275" s="59"/>
      <c r="T275" s="58">
        <v>1</v>
      </c>
      <c r="U275" s="59">
        <v>0.1</v>
      </c>
      <c r="V275" s="131"/>
      <c r="W275" s="131"/>
      <c r="X275" s="131"/>
      <c r="Y275" s="131"/>
      <c r="Z275" s="131"/>
      <c r="AA275" s="131"/>
      <c r="AB275" s="131"/>
      <c r="AC275" s="131"/>
      <c r="AD275" s="131"/>
    </row>
    <row r="276" spans="1:30" ht="20.100000000000001" customHeight="1">
      <c r="A276" s="126"/>
      <c r="B276" s="126"/>
      <c r="C276" s="131"/>
      <c r="D276" s="126" t="s">
        <v>7250</v>
      </c>
      <c r="E276" s="131"/>
      <c r="F276" s="355"/>
      <c r="G276" s="314"/>
      <c r="H276" s="18"/>
      <c r="I276" s="19"/>
      <c r="J276" s="18"/>
      <c r="K276" s="19"/>
      <c r="L276" s="18"/>
      <c r="M276" s="19"/>
      <c r="N276" s="58"/>
      <c r="O276" s="59"/>
      <c r="P276" s="58"/>
      <c r="Q276" s="59"/>
      <c r="R276" s="58">
        <v>2</v>
      </c>
      <c r="S276" s="59">
        <v>0.7</v>
      </c>
      <c r="T276" s="58"/>
      <c r="U276" s="59"/>
      <c r="V276" s="131"/>
      <c r="W276" s="131"/>
      <c r="X276" s="131"/>
      <c r="Y276" s="131"/>
      <c r="Z276" s="131"/>
      <c r="AA276" s="131"/>
      <c r="AB276" s="131"/>
      <c r="AC276" s="131"/>
      <c r="AD276" s="131"/>
    </row>
    <row r="277" spans="1:30" ht="20.100000000000001" customHeight="1">
      <c r="A277" s="125" t="s">
        <v>7254</v>
      </c>
      <c r="B277" s="125" t="s">
        <v>5854</v>
      </c>
      <c r="C277" s="134" t="s">
        <v>7255</v>
      </c>
      <c r="D277" s="125" t="s">
        <v>7256</v>
      </c>
      <c r="E277" s="134" t="s">
        <v>7184</v>
      </c>
      <c r="F277" s="354"/>
      <c r="G277" s="12"/>
      <c r="H277" s="11"/>
      <c r="I277" s="12"/>
      <c r="J277" s="11">
        <v>2</v>
      </c>
      <c r="K277" s="12">
        <v>4.2553191489361701</v>
      </c>
      <c r="L277" s="11">
        <v>1</v>
      </c>
      <c r="M277" s="12">
        <v>1.7241379310344827</v>
      </c>
      <c r="N277" s="56"/>
      <c r="O277" s="57"/>
      <c r="P277" s="56"/>
      <c r="Q277" s="57"/>
      <c r="R277" s="56"/>
      <c r="S277" s="57"/>
      <c r="T277" s="56"/>
      <c r="U277" s="57"/>
      <c r="V277" s="134" t="s">
        <v>28</v>
      </c>
      <c r="W277" s="134" t="s">
        <v>7185</v>
      </c>
      <c r="X277" s="134" t="s">
        <v>28</v>
      </c>
      <c r="Y277" s="134" t="s">
        <v>7185</v>
      </c>
      <c r="Z277" s="134" t="s">
        <v>7185</v>
      </c>
      <c r="AA277" s="134"/>
      <c r="AB277" s="134"/>
      <c r="AC277" s="134"/>
      <c r="AD277" s="134"/>
    </row>
    <row r="278" spans="1:30" ht="20.100000000000001" customHeight="1">
      <c r="A278" s="126"/>
      <c r="B278" s="126"/>
      <c r="C278" s="131"/>
      <c r="D278" s="126" t="s">
        <v>7257</v>
      </c>
      <c r="E278" s="131"/>
      <c r="F278" s="355">
        <v>10</v>
      </c>
      <c r="G278" s="314">
        <v>23.80952380952381</v>
      </c>
      <c r="H278" s="18">
        <v>15</v>
      </c>
      <c r="I278" s="19">
        <v>36.585365853658537</v>
      </c>
      <c r="J278" s="18">
        <v>12</v>
      </c>
      <c r="K278" s="19">
        <v>25.531914893617021</v>
      </c>
      <c r="L278" s="18">
        <v>13</v>
      </c>
      <c r="M278" s="19">
        <v>22.413793103448278</v>
      </c>
      <c r="N278" s="58">
        <v>12</v>
      </c>
      <c r="O278" s="59">
        <v>24</v>
      </c>
      <c r="P278" s="58"/>
      <c r="Q278" s="59"/>
      <c r="R278" s="58"/>
      <c r="S278" s="59"/>
      <c r="T278" s="58"/>
      <c r="U278" s="59"/>
      <c r="V278" s="131"/>
      <c r="W278" s="131"/>
      <c r="X278" s="131"/>
      <c r="Y278" s="131"/>
      <c r="Z278" s="131"/>
      <c r="AA278" s="131"/>
      <c r="AB278" s="131"/>
      <c r="AC278" s="131"/>
      <c r="AD278" s="131"/>
    </row>
    <row r="279" spans="1:30" ht="20.100000000000001" customHeight="1">
      <c r="A279" s="126"/>
      <c r="B279" s="126"/>
      <c r="C279" s="131"/>
      <c r="D279" s="126" t="s">
        <v>7258</v>
      </c>
      <c r="E279" s="131"/>
      <c r="F279" s="355"/>
      <c r="G279" s="314"/>
      <c r="H279" s="18"/>
      <c r="I279" s="19"/>
      <c r="J279" s="18"/>
      <c r="K279" s="19"/>
      <c r="L279" s="18"/>
      <c r="M279" s="19"/>
      <c r="N279" s="58"/>
      <c r="O279" s="59"/>
      <c r="P279" s="58"/>
      <c r="Q279" s="59"/>
      <c r="R279" s="58"/>
      <c r="S279" s="59"/>
      <c r="T279" s="58"/>
      <c r="U279" s="59"/>
      <c r="V279" s="131"/>
      <c r="W279" s="131"/>
      <c r="X279" s="131"/>
      <c r="Y279" s="131"/>
      <c r="Z279" s="131"/>
      <c r="AA279" s="131"/>
      <c r="AB279" s="131"/>
      <c r="AC279" s="131"/>
      <c r="AD279" s="131"/>
    </row>
    <row r="280" spans="1:30" ht="20.100000000000001" customHeight="1">
      <c r="A280" s="126"/>
      <c r="B280" s="126"/>
      <c r="C280" s="131"/>
      <c r="D280" s="126" t="s">
        <v>7259</v>
      </c>
      <c r="E280" s="131"/>
      <c r="F280" s="355">
        <v>7</v>
      </c>
      <c r="G280" s="314">
        <v>16.666666666666668</v>
      </c>
      <c r="H280" s="18">
        <v>4</v>
      </c>
      <c r="I280" s="19">
        <v>9.7560975609756095</v>
      </c>
      <c r="J280" s="18">
        <v>10</v>
      </c>
      <c r="K280" s="19">
        <v>21.276595744680851</v>
      </c>
      <c r="L280" s="18">
        <v>9</v>
      </c>
      <c r="M280" s="19">
        <v>15.517241379310345</v>
      </c>
      <c r="N280" s="58">
        <v>12</v>
      </c>
      <c r="O280" s="59">
        <v>24</v>
      </c>
      <c r="P280" s="58"/>
      <c r="Q280" s="59"/>
      <c r="R280" s="58"/>
      <c r="S280" s="59"/>
      <c r="T280" s="58"/>
      <c r="U280" s="59"/>
      <c r="V280" s="131"/>
      <c r="W280" s="131"/>
      <c r="X280" s="131"/>
      <c r="Y280" s="131"/>
      <c r="Z280" s="131"/>
      <c r="AA280" s="131"/>
      <c r="AB280" s="131"/>
      <c r="AC280" s="131"/>
      <c r="AD280" s="131"/>
    </row>
    <row r="281" spans="1:30" ht="20.100000000000001" customHeight="1">
      <c r="A281" s="126"/>
      <c r="B281" s="126"/>
      <c r="C281" s="131"/>
      <c r="D281" s="126" t="s">
        <v>7260</v>
      </c>
      <c r="E281" s="131"/>
      <c r="F281" s="355">
        <v>2</v>
      </c>
      <c r="G281" s="314">
        <v>4.7619047619047619</v>
      </c>
      <c r="H281" s="18">
        <v>1</v>
      </c>
      <c r="I281" s="19">
        <v>2.4390243902439024</v>
      </c>
      <c r="J281" s="18">
        <v>2</v>
      </c>
      <c r="K281" s="19">
        <v>4.2553191489361701</v>
      </c>
      <c r="L281" s="18">
        <v>2</v>
      </c>
      <c r="M281" s="19">
        <v>3.4482758620689653</v>
      </c>
      <c r="N281" s="58">
        <v>3</v>
      </c>
      <c r="O281" s="59">
        <v>6</v>
      </c>
      <c r="P281" s="58"/>
      <c r="Q281" s="59"/>
      <c r="R281" s="58"/>
      <c r="S281" s="59"/>
      <c r="T281" s="58"/>
      <c r="U281" s="59"/>
      <c r="V281" s="131"/>
      <c r="W281" s="131"/>
      <c r="X281" s="131"/>
      <c r="Y281" s="131"/>
      <c r="Z281" s="131"/>
      <c r="AA281" s="131"/>
      <c r="AB281" s="131"/>
      <c r="AC281" s="131"/>
      <c r="AD281" s="131"/>
    </row>
    <row r="282" spans="1:30" ht="20.100000000000001" customHeight="1">
      <c r="A282" s="126"/>
      <c r="B282" s="126"/>
      <c r="C282" s="131"/>
      <c r="D282" s="126" t="s">
        <v>7261</v>
      </c>
      <c r="E282" s="131"/>
      <c r="F282" s="355"/>
      <c r="G282" s="314"/>
      <c r="H282" s="18"/>
      <c r="I282" s="19"/>
      <c r="J282" s="18"/>
      <c r="K282" s="19"/>
      <c r="L282" s="18">
        <v>1</v>
      </c>
      <c r="M282" s="19">
        <v>1.7241379310344827</v>
      </c>
      <c r="N282" s="58">
        <v>3</v>
      </c>
      <c r="O282" s="59">
        <v>6</v>
      </c>
      <c r="P282" s="58"/>
      <c r="Q282" s="59"/>
      <c r="R282" s="58"/>
      <c r="S282" s="59"/>
      <c r="T282" s="58"/>
      <c r="U282" s="59"/>
      <c r="V282" s="131"/>
      <c r="W282" s="131"/>
      <c r="X282" s="131"/>
      <c r="Y282" s="131"/>
      <c r="Z282" s="131"/>
      <c r="AA282" s="131"/>
      <c r="AB282" s="131"/>
      <c r="AC282" s="131"/>
      <c r="AD282" s="131"/>
    </row>
    <row r="283" spans="1:30" ht="20.100000000000001" customHeight="1">
      <c r="A283" s="126"/>
      <c r="B283" s="126"/>
      <c r="C283" s="131"/>
      <c r="D283" s="126" t="s">
        <v>7262</v>
      </c>
      <c r="E283" s="131"/>
      <c r="F283" s="355"/>
      <c r="G283" s="314"/>
      <c r="H283" s="18"/>
      <c r="I283" s="19"/>
      <c r="J283" s="18"/>
      <c r="K283" s="19"/>
      <c r="L283" s="18"/>
      <c r="M283" s="19"/>
      <c r="N283" s="58"/>
      <c r="O283" s="59"/>
      <c r="P283" s="58"/>
      <c r="Q283" s="59"/>
      <c r="R283" s="58"/>
      <c r="S283" s="59"/>
      <c r="T283" s="58"/>
      <c r="U283" s="59"/>
      <c r="V283" s="131"/>
      <c r="W283" s="131"/>
      <c r="X283" s="131"/>
      <c r="Y283" s="131"/>
      <c r="Z283" s="131"/>
      <c r="AA283" s="131"/>
      <c r="AB283" s="131"/>
      <c r="AC283" s="131"/>
      <c r="AD283" s="131"/>
    </row>
    <row r="284" spans="1:30" ht="20.100000000000001" customHeight="1">
      <c r="A284" s="126"/>
      <c r="B284" s="126"/>
      <c r="C284" s="131"/>
      <c r="D284" s="126" t="s">
        <v>7263</v>
      </c>
      <c r="E284" s="131"/>
      <c r="F284" s="355">
        <v>1</v>
      </c>
      <c r="G284" s="314">
        <v>2.3809523809523809</v>
      </c>
      <c r="H284" s="18"/>
      <c r="I284" s="19"/>
      <c r="J284" s="18"/>
      <c r="K284" s="19"/>
      <c r="L284" s="18">
        <v>1</v>
      </c>
      <c r="M284" s="19">
        <v>1.7241379310344827</v>
      </c>
      <c r="N284" s="58"/>
      <c r="O284" s="59"/>
      <c r="P284" s="58"/>
      <c r="Q284" s="59"/>
      <c r="R284" s="58"/>
      <c r="S284" s="59"/>
      <c r="T284" s="58"/>
      <c r="U284" s="59"/>
      <c r="V284" s="131"/>
      <c r="W284" s="131"/>
      <c r="X284" s="131"/>
      <c r="Y284" s="131"/>
      <c r="Z284" s="131"/>
      <c r="AA284" s="131"/>
      <c r="AB284" s="131"/>
      <c r="AC284" s="131"/>
      <c r="AD284" s="131"/>
    </row>
    <row r="285" spans="1:30" ht="20.100000000000001" customHeight="1">
      <c r="A285" s="126"/>
      <c r="B285" s="126"/>
      <c r="C285" s="131"/>
      <c r="D285" s="126" t="s">
        <v>7264</v>
      </c>
      <c r="E285" s="131"/>
      <c r="F285" s="355"/>
      <c r="G285" s="314"/>
      <c r="H285" s="18">
        <v>2</v>
      </c>
      <c r="I285" s="19">
        <v>4.8780487804878048</v>
      </c>
      <c r="J285" s="18"/>
      <c r="K285" s="19"/>
      <c r="L285" s="18"/>
      <c r="M285" s="19"/>
      <c r="N285" s="58"/>
      <c r="O285" s="59"/>
      <c r="P285" s="58"/>
      <c r="Q285" s="59"/>
      <c r="R285" s="58"/>
      <c r="S285" s="59"/>
      <c r="T285" s="58"/>
      <c r="U285" s="59"/>
      <c r="V285" s="131"/>
      <c r="W285" s="131"/>
      <c r="X285" s="131"/>
      <c r="Y285" s="131"/>
      <c r="Z285" s="131"/>
      <c r="AA285" s="131"/>
      <c r="AB285" s="131"/>
      <c r="AC285" s="131"/>
      <c r="AD285" s="131"/>
    </row>
    <row r="286" spans="1:30" ht="20.100000000000001" customHeight="1">
      <c r="A286" s="126"/>
      <c r="B286" s="126"/>
      <c r="C286" s="131"/>
      <c r="D286" s="126" t="s">
        <v>7265</v>
      </c>
      <c r="E286" s="131"/>
      <c r="F286" s="355"/>
      <c r="G286" s="314"/>
      <c r="H286" s="18"/>
      <c r="I286" s="19"/>
      <c r="J286" s="18">
        <v>2</v>
      </c>
      <c r="K286" s="19">
        <v>4.2553191489361701</v>
      </c>
      <c r="L286" s="18">
        <v>4</v>
      </c>
      <c r="M286" s="19">
        <v>6.8965517241379306</v>
      </c>
      <c r="N286" s="58"/>
      <c r="O286" s="59"/>
      <c r="P286" s="58"/>
      <c r="Q286" s="59"/>
      <c r="R286" s="58"/>
      <c r="S286" s="59"/>
      <c r="T286" s="58"/>
      <c r="U286" s="59"/>
      <c r="V286" s="131"/>
      <c r="W286" s="131"/>
      <c r="X286" s="131"/>
      <c r="Y286" s="131"/>
      <c r="Z286" s="131"/>
      <c r="AA286" s="131"/>
      <c r="AB286" s="131"/>
      <c r="AC286" s="131"/>
      <c r="AD286" s="131"/>
    </row>
    <row r="287" spans="1:30" ht="20.100000000000001" customHeight="1">
      <c r="A287" s="126"/>
      <c r="B287" s="126"/>
      <c r="C287" s="131"/>
      <c r="D287" s="126" t="s">
        <v>7266</v>
      </c>
      <c r="E287" s="131"/>
      <c r="F287" s="355">
        <v>2</v>
      </c>
      <c r="G287" s="314">
        <v>4.7619047619047619</v>
      </c>
      <c r="H287" s="18">
        <v>1</v>
      </c>
      <c r="I287" s="19">
        <v>2.4390243902439024</v>
      </c>
      <c r="J287" s="18"/>
      <c r="K287" s="19"/>
      <c r="L287" s="18">
        <v>2</v>
      </c>
      <c r="M287" s="19">
        <v>3.4482758620689653</v>
      </c>
      <c r="N287" s="58">
        <v>1</v>
      </c>
      <c r="O287" s="59">
        <v>2</v>
      </c>
      <c r="P287" s="58"/>
      <c r="Q287" s="59"/>
      <c r="R287" s="58"/>
      <c r="S287" s="59"/>
      <c r="T287" s="58"/>
      <c r="U287" s="59"/>
      <c r="V287" s="131"/>
      <c r="W287" s="131"/>
      <c r="X287" s="131"/>
      <c r="Y287" s="131"/>
      <c r="Z287" s="131"/>
      <c r="AA287" s="131"/>
      <c r="AB287" s="131"/>
      <c r="AC287" s="131"/>
      <c r="AD287" s="131"/>
    </row>
    <row r="288" spans="1:30" ht="20.100000000000001" customHeight="1">
      <c r="A288" s="126"/>
      <c r="B288" s="126"/>
      <c r="C288" s="131"/>
      <c r="D288" s="126" t="s">
        <v>7267</v>
      </c>
      <c r="E288" s="131"/>
      <c r="F288" s="355">
        <v>12</v>
      </c>
      <c r="G288" s="314">
        <v>28.571428571428573</v>
      </c>
      <c r="H288" s="18">
        <v>11</v>
      </c>
      <c r="I288" s="19">
        <v>26.829268292682926</v>
      </c>
      <c r="J288" s="18">
        <v>9</v>
      </c>
      <c r="K288" s="19">
        <v>19.148936170212767</v>
      </c>
      <c r="L288" s="18">
        <v>18</v>
      </c>
      <c r="M288" s="19">
        <v>31.03448275862069</v>
      </c>
      <c r="N288" s="58">
        <v>15</v>
      </c>
      <c r="O288" s="59">
        <v>30</v>
      </c>
      <c r="P288" s="58"/>
      <c r="Q288" s="59"/>
      <c r="R288" s="58"/>
      <c r="S288" s="59"/>
      <c r="T288" s="58"/>
      <c r="U288" s="59"/>
      <c r="V288" s="131"/>
      <c r="W288" s="131"/>
      <c r="X288" s="131"/>
      <c r="Y288" s="131"/>
      <c r="Z288" s="131"/>
      <c r="AA288" s="131"/>
      <c r="AB288" s="131"/>
      <c r="AC288" s="131"/>
      <c r="AD288" s="131"/>
    </row>
    <row r="289" spans="1:30" ht="20.100000000000001" customHeight="1">
      <c r="A289" s="126"/>
      <c r="B289" s="126"/>
      <c r="C289" s="131"/>
      <c r="D289" s="126" t="s">
        <v>7268</v>
      </c>
      <c r="E289" s="131"/>
      <c r="F289" s="355">
        <v>2</v>
      </c>
      <c r="G289" s="314">
        <v>4.7619047619047619</v>
      </c>
      <c r="H289" s="18">
        <v>2</v>
      </c>
      <c r="I289" s="19">
        <v>4.8780487804878048</v>
      </c>
      <c r="J289" s="18">
        <v>4</v>
      </c>
      <c r="K289" s="19">
        <v>8.5106382978723403</v>
      </c>
      <c r="L289" s="18">
        <v>3</v>
      </c>
      <c r="M289" s="19">
        <v>5.1724137931034484</v>
      </c>
      <c r="N289" s="58">
        <v>3</v>
      </c>
      <c r="O289" s="59">
        <v>6</v>
      </c>
      <c r="P289" s="58"/>
      <c r="Q289" s="59"/>
      <c r="R289" s="58"/>
      <c r="S289" s="59"/>
      <c r="T289" s="58"/>
      <c r="U289" s="59"/>
      <c r="V289" s="131"/>
      <c r="W289" s="131"/>
      <c r="X289" s="131"/>
      <c r="Y289" s="131"/>
      <c r="Z289" s="131"/>
      <c r="AA289" s="131"/>
      <c r="AB289" s="131"/>
      <c r="AC289" s="131"/>
      <c r="AD289" s="131"/>
    </row>
    <row r="290" spans="1:30" ht="20.100000000000001" customHeight="1">
      <c r="A290" s="126"/>
      <c r="B290" s="126"/>
      <c r="C290" s="131"/>
      <c r="D290" s="126" t="s">
        <v>7269</v>
      </c>
      <c r="E290" s="131"/>
      <c r="F290" s="355">
        <v>2</v>
      </c>
      <c r="G290" s="314">
        <v>4.7619047619047619</v>
      </c>
      <c r="H290" s="18"/>
      <c r="I290" s="19"/>
      <c r="J290" s="18"/>
      <c r="K290" s="19"/>
      <c r="L290" s="18"/>
      <c r="M290" s="19"/>
      <c r="N290" s="58"/>
      <c r="O290" s="59"/>
      <c r="P290" s="58"/>
      <c r="Q290" s="59"/>
      <c r="R290" s="58"/>
      <c r="S290" s="59"/>
      <c r="T290" s="58"/>
      <c r="U290" s="59"/>
      <c r="V290" s="131"/>
      <c r="W290" s="131"/>
      <c r="X290" s="131"/>
      <c r="Y290" s="131"/>
      <c r="Z290" s="131"/>
      <c r="AA290" s="131"/>
      <c r="AB290" s="131"/>
      <c r="AC290" s="131"/>
      <c r="AD290" s="131"/>
    </row>
    <row r="291" spans="1:30" ht="20.100000000000001" customHeight="1">
      <c r="A291" s="126"/>
      <c r="B291" s="126"/>
      <c r="C291" s="131"/>
      <c r="D291" s="126" t="s">
        <v>7270</v>
      </c>
      <c r="E291" s="131"/>
      <c r="F291" s="355">
        <v>2</v>
      </c>
      <c r="G291" s="314">
        <v>4.7619047619047619</v>
      </c>
      <c r="H291" s="18">
        <v>4</v>
      </c>
      <c r="I291" s="19">
        <v>9.7560975609756095</v>
      </c>
      <c r="J291" s="18">
        <v>4</v>
      </c>
      <c r="K291" s="19">
        <v>8.5106382978723403</v>
      </c>
      <c r="L291" s="18">
        <v>2</v>
      </c>
      <c r="M291" s="19">
        <v>3.4482758620689653</v>
      </c>
      <c r="N291" s="58">
        <v>1</v>
      </c>
      <c r="O291" s="59">
        <v>2</v>
      </c>
      <c r="P291" s="58"/>
      <c r="Q291" s="59"/>
      <c r="R291" s="58"/>
      <c r="S291" s="59"/>
      <c r="T291" s="58"/>
      <c r="U291" s="59"/>
      <c r="V291" s="131"/>
      <c r="W291" s="131"/>
      <c r="X291" s="131"/>
      <c r="Y291" s="131"/>
      <c r="Z291" s="131"/>
      <c r="AA291" s="131"/>
      <c r="AB291" s="131"/>
      <c r="AC291" s="131"/>
      <c r="AD291" s="131"/>
    </row>
    <row r="292" spans="1:30" ht="20.100000000000001" customHeight="1">
      <c r="A292" s="126"/>
      <c r="B292" s="126"/>
      <c r="C292" s="131"/>
      <c r="D292" s="126" t="s">
        <v>7271</v>
      </c>
      <c r="E292" s="131"/>
      <c r="F292" s="355">
        <v>2</v>
      </c>
      <c r="G292" s="314">
        <v>4.7619047619047619</v>
      </c>
      <c r="H292" s="18">
        <v>1</v>
      </c>
      <c r="I292" s="19">
        <v>2.4390243902439024</v>
      </c>
      <c r="J292" s="18">
        <v>2</v>
      </c>
      <c r="K292" s="19">
        <v>4.2553191489361701</v>
      </c>
      <c r="L292" s="18">
        <v>2</v>
      </c>
      <c r="M292" s="19">
        <v>3.4482758620689653</v>
      </c>
      <c r="N292" s="58"/>
      <c r="O292" s="59"/>
      <c r="P292" s="58"/>
      <c r="Q292" s="59"/>
      <c r="R292" s="58"/>
      <c r="S292" s="59"/>
      <c r="T292" s="58"/>
      <c r="U292" s="59"/>
      <c r="V292" s="131"/>
      <c r="W292" s="131"/>
      <c r="X292" s="131"/>
      <c r="Y292" s="131"/>
      <c r="Z292" s="131"/>
      <c r="AA292" s="131"/>
      <c r="AB292" s="131"/>
      <c r="AC292" s="131"/>
      <c r="AD292" s="131"/>
    </row>
    <row r="293" spans="1:30" ht="20.100000000000001" customHeight="1">
      <c r="A293" s="126"/>
      <c r="B293" s="126"/>
      <c r="C293" s="131"/>
      <c r="D293" s="126" t="s">
        <v>7272</v>
      </c>
      <c r="E293" s="131"/>
      <c r="F293" s="355"/>
      <c r="G293" s="314"/>
      <c r="H293" s="18"/>
      <c r="I293" s="19"/>
      <c r="J293" s="18"/>
      <c r="K293" s="19"/>
      <c r="L293" s="18"/>
      <c r="M293" s="19"/>
      <c r="N293" s="58"/>
      <c r="O293" s="59"/>
      <c r="P293" s="58"/>
      <c r="Q293" s="59"/>
      <c r="R293" s="58"/>
      <c r="S293" s="59"/>
      <c r="T293" s="58"/>
      <c r="U293" s="59"/>
      <c r="V293" s="131"/>
      <c r="W293" s="131"/>
      <c r="X293" s="131"/>
      <c r="Y293" s="131"/>
      <c r="Z293" s="131"/>
      <c r="AA293" s="131"/>
      <c r="AB293" s="131"/>
      <c r="AC293" s="131"/>
      <c r="AD293" s="131"/>
    </row>
    <row r="294" spans="1:30" ht="20.100000000000001" customHeight="1">
      <c r="A294" s="126"/>
      <c r="B294" s="126"/>
      <c r="C294" s="131"/>
      <c r="D294" s="126" t="s">
        <v>7273</v>
      </c>
      <c r="E294" s="131"/>
      <c r="F294" s="355"/>
      <c r="G294" s="314"/>
      <c r="H294" s="18"/>
      <c r="I294" s="19"/>
      <c r="J294" s="18"/>
      <c r="K294" s="19"/>
      <c r="L294" s="18"/>
      <c r="M294" s="19"/>
      <c r="N294" s="58"/>
      <c r="O294" s="59"/>
      <c r="P294" s="58"/>
      <c r="Q294" s="59"/>
      <c r="R294" s="58"/>
      <c r="S294" s="59"/>
      <c r="T294" s="58"/>
      <c r="U294" s="59"/>
      <c r="V294" s="131"/>
      <c r="W294" s="131"/>
      <c r="X294" s="131"/>
      <c r="Y294" s="131"/>
      <c r="Z294" s="131"/>
      <c r="AA294" s="131"/>
      <c r="AB294" s="131"/>
      <c r="AC294" s="131"/>
      <c r="AD294" s="131"/>
    </row>
    <row r="295" spans="1:30" ht="20.100000000000001" customHeight="1">
      <c r="A295" s="141" t="s">
        <v>7274</v>
      </c>
      <c r="B295" s="141" t="s">
        <v>5856</v>
      </c>
      <c r="C295" s="142" t="s">
        <v>7275</v>
      </c>
      <c r="D295" s="141"/>
      <c r="E295" s="142"/>
      <c r="F295" s="330">
        <v>2</v>
      </c>
      <c r="G295" s="331">
        <v>100</v>
      </c>
      <c r="H295" s="43">
        <v>1</v>
      </c>
      <c r="I295" s="44">
        <v>100</v>
      </c>
      <c r="J295" s="43">
        <v>2</v>
      </c>
      <c r="K295" s="44">
        <v>100</v>
      </c>
      <c r="L295" s="43">
        <v>2</v>
      </c>
      <c r="M295" s="44">
        <v>100</v>
      </c>
      <c r="N295" s="71"/>
      <c r="O295" s="72"/>
      <c r="P295" s="71"/>
      <c r="Q295" s="72"/>
      <c r="R295" s="71"/>
      <c r="S295" s="72"/>
      <c r="T295" s="71"/>
      <c r="U295" s="72"/>
      <c r="V295" s="142" t="s">
        <v>28</v>
      </c>
      <c r="W295" s="142" t="s">
        <v>7185</v>
      </c>
      <c r="X295" s="142" t="s">
        <v>28</v>
      </c>
      <c r="Y295" s="142" t="s">
        <v>7185</v>
      </c>
      <c r="Z295" s="142" t="s">
        <v>7185</v>
      </c>
      <c r="AA295" s="142"/>
      <c r="AB295" s="142"/>
      <c r="AC295" s="142"/>
      <c r="AD295" s="142"/>
    </row>
    <row r="296" spans="1:30" ht="20.100000000000001" customHeight="1">
      <c r="A296" s="126" t="s">
        <v>7276</v>
      </c>
      <c r="B296" s="126" t="s">
        <v>5857</v>
      </c>
      <c r="C296" s="134" t="s">
        <v>7255</v>
      </c>
      <c r="D296" s="125" t="s">
        <v>7277</v>
      </c>
      <c r="E296" s="134" t="s">
        <v>7203</v>
      </c>
      <c r="F296" s="355">
        <v>9</v>
      </c>
      <c r="G296" s="314">
        <v>21.428571428571427</v>
      </c>
      <c r="H296" s="18">
        <v>11</v>
      </c>
      <c r="I296" s="19">
        <v>26.829268292682926</v>
      </c>
      <c r="J296" s="18">
        <v>9</v>
      </c>
      <c r="K296" s="19">
        <v>19.148936170212767</v>
      </c>
      <c r="L296" s="18">
        <v>12</v>
      </c>
      <c r="M296" s="19">
        <v>20.689655172413794</v>
      </c>
      <c r="N296" s="58">
        <v>11</v>
      </c>
      <c r="O296" s="59">
        <v>22</v>
      </c>
      <c r="P296" s="58"/>
      <c r="Q296" s="59"/>
      <c r="R296" s="58"/>
      <c r="S296" s="59"/>
      <c r="T296" s="58"/>
      <c r="U296" s="59"/>
      <c r="V296" s="134" t="s">
        <v>28</v>
      </c>
      <c r="W296" s="134" t="s">
        <v>7185</v>
      </c>
      <c r="X296" s="134" t="s">
        <v>28</v>
      </c>
      <c r="Y296" s="134" t="s">
        <v>7185</v>
      </c>
      <c r="Z296" s="134" t="s">
        <v>7185</v>
      </c>
      <c r="AA296" s="131"/>
      <c r="AB296" s="131"/>
      <c r="AC296" s="131"/>
      <c r="AD296" s="131"/>
    </row>
    <row r="297" spans="1:30" ht="20.100000000000001" customHeight="1">
      <c r="A297" s="126"/>
      <c r="B297" s="126"/>
      <c r="C297" s="131"/>
      <c r="D297" s="126" t="s">
        <v>7278</v>
      </c>
      <c r="E297" s="131"/>
      <c r="F297" s="355">
        <v>9</v>
      </c>
      <c r="G297" s="314">
        <v>21.428571428571427</v>
      </c>
      <c r="H297" s="18">
        <v>13</v>
      </c>
      <c r="I297" s="19">
        <v>31.707317073170731</v>
      </c>
      <c r="J297" s="18">
        <v>13</v>
      </c>
      <c r="K297" s="19">
        <v>27.659574468085108</v>
      </c>
      <c r="L297" s="18">
        <v>20</v>
      </c>
      <c r="M297" s="19">
        <v>34.482758620689658</v>
      </c>
      <c r="N297" s="58">
        <v>11</v>
      </c>
      <c r="O297" s="59">
        <v>22</v>
      </c>
      <c r="P297" s="58"/>
      <c r="Q297" s="59"/>
      <c r="R297" s="58"/>
      <c r="S297" s="59"/>
      <c r="T297" s="58"/>
      <c r="U297" s="59"/>
      <c r="V297" s="131"/>
      <c r="W297" s="131"/>
      <c r="X297" s="131"/>
      <c r="Y297" s="131"/>
      <c r="Z297" s="131"/>
      <c r="AA297" s="131"/>
      <c r="AB297" s="131"/>
      <c r="AC297" s="131"/>
      <c r="AD297" s="131"/>
    </row>
    <row r="298" spans="1:30" ht="20.100000000000001" customHeight="1">
      <c r="A298" s="126"/>
      <c r="B298" s="126"/>
      <c r="C298" s="131"/>
      <c r="D298" s="126" t="s">
        <v>7279</v>
      </c>
      <c r="E298" s="131"/>
      <c r="F298" s="355">
        <v>19</v>
      </c>
      <c r="G298" s="314">
        <v>45.238095238095241</v>
      </c>
      <c r="H298" s="18">
        <v>17</v>
      </c>
      <c r="I298" s="19">
        <v>41.463414634146339</v>
      </c>
      <c r="J298" s="18">
        <v>22</v>
      </c>
      <c r="K298" s="19">
        <v>46.808510638297875</v>
      </c>
      <c r="L298" s="18">
        <v>24</v>
      </c>
      <c r="M298" s="19">
        <v>41.379310344827587</v>
      </c>
      <c r="N298" s="58">
        <v>23</v>
      </c>
      <c r="O298" s="59">
        <v>46</v>
      </c>
      <c r="P298" s="58"/>
      <c r="Q298" s="59"/>
      <c r="R298" s="58"/>
      <c r="S298" s="59"/>
      <c r="T298" s="58"/>
      <c r="U298" s="59"/>
      <c r="V298" s="131"/>
      <c r="W298" s="131"/>
      <c r="X298" s="131"/>
      <c r="Y298" s="131"/>
      <c r="Z298" s="131"/>
      <c r="AA298" s="131"/>
      <c r="AB298" s="131"/>
      <c r="AC298" s="131"/>
      <c r="AD298" s="131"/>
    </row>
    <row r="299" spans="1:30" ht="20.100000000000001" customHeight="1">
      <c r="A299" s="126"/>
      <c r="B299" s="126"/>
      <c r="C299" s="131"/>
      <c r="D299" s="126" t="s">
        <v>7280</v>
      </c>
      <c r="E299" s="131"/>
      <c r="F299" s="355">
        <v>4</v>
      </c>
      <c r="G299" s="314">
        <v>9.5238095238095237</v>
      </c>
      <c r="H299" s="18"/>
      <c r="I299" s="19"/>
      <c r="J299" s="18">
        <v>3</v>
      </c>
      <c r="K299" s="19">
        <v>6.3829787234042552</v>
      </c>
      <c r="L299" s="18">
        <v>2</v>
      </c>
      <c r="M299" s="19">
        <v>3.4482758620689653</v>
      </c>
      <c r="N299" s="58">
        <v>5</v>
      </c>
      <c r="O299" s="59">
        <v>10</v>
      </c>
      <c r="P299" s="58"/>
      <c r="Q299" s="59"/>
      <c r="R299" s="58"/>
      <c r="S299" s="59"/>
      <c r="T299" s="58"/>
      <c r="U299" s="59"/>
      <c r="V299" s="131"/>
      <c r="W299" s="131"/>
      <c r="X299" s="131"/>
      <c r="Y299" s="131"/>
      <c r="Z299" s="131"/>
      <c r="AA299" s="131"/>
      <c r="AB299" s="131"/>
      <c r="AC299" s="131"/>
      <c r="AD299" s="131"/>
    </row>
    <row r="300" spans="1:30" ht="20.100000000000001" customHeight="1">
      <c r="A300" s="126"/>
      <c r="B300" s="126"/>
      <c r="C300" s="131"/>
      <c r="D300" s="126" t="s">
        <v>7249</v>
      </c>
      <c r="E300" s="131"/>
      <c r="F300" s="355"/>
      <c r="G300" s="314">
        <v>0</v>
      </c>
      <c r="H300" s="18"/>
      <c r="I300" s="19"/>
      <c r="J300" s="18"/>
      <c r="K300" s="19"/>
      <c r="L300" s="18"/>
      <c r="M300" s="19"/>
      <c r="N300" s="58"/>
      <c r="O300" s="59"/>
      <c r="P300" s="58"/>
      <c r="Q300" s="59"/>
      <c r="R300" s="58"/>
      <c r="S300" s="59"/>
      <c r="T300" s="58"/>
      <c r="U300" s="59"/>
      <c r="V300" s="131"/>
      <c r="W300" s="131"/>
      <c r="X300" s="131"/>
      <c r="Y300" s="131"/>
      <c r="Z300" s="131"/>
      <c r="AA300" s="131"/>
      <c r="AB300" s="131"/>
      <c r="AC300" s="131"/>
      <c r="AD300" s="131"/>
    </row>
    <row r="301" spans="1:30" ht="20.100000000000001" customHeight="1">
      <c r="A301" s="126"/>
      <c r="B301" s="126"/>
      <c r="C301" s="131"/>
      <c r="D301" s="126" t="s">
        <v>7250</v>
      </c>
      <c r="E301" s="131"/>
      <c r="F301" s="355">
        <v>1</v>
      </c>
      <c r="G301" s="314">
        <v>2.3809523809523809</v>
      </c>
      <c r="H301" s="18"/>
      <c r="I301" s="19"/>
      <c r="J301" s="18"/>
      <c r="K301" s="19"/>
      <c r="L301" s="18"/>
      <c r="M301" s="19"/>
      <c r="N301" s="58"/>
      <c r="O301" s="59"/>
      <c r="P301" s="58"/>
      <c r="Q301" s="59"/>
      <c r="R301" s="58"/>
      <c r="S301" s="59"/>
      <c r="T301" s="58"/>
      <c r="U301" s="59"/>
      <c r="V301" s="131"/>
      <c r="W301" s="131"/>
      <c r="X301" s="131"/>
      <c r="Y301" s="131"/>
      <c r="Z301" s="131"/>
      <c r="AA301" s="131"/>
      <c r="AB301" s="131"/>
      <c r="AC301" s="131"/>
      <c r="AD301" s="131"/>
    </row>
    <row r="302" spans="1:30" s="132" customFormat="1" ht="20.100000000000001" customHeight="1">
      <c r="A302" s="125" t="s">
        <v>5587</v>
      </c>
      <c r="B302" s="125" t="s">
        <v>147</v>
      </c>
      <c r="C302" s="134" t="s">
        <v>218</v>
      </c>
      <c r="D302" s="154"/>
      <c r="E302" s="134"/>
      <c r="F302" s="354">
        <v>170</v>
      </c>
      <c r="G302" s="12">
        <v>100</v>
      </c>
      <c r="H302" s="11">
        <v>161</v>
      </c>
      <c r="I302" s="12">
        <v>99.382716049382708</v>
      </c>
      <c r="J302" s="11">
        <v>168</v>
      </c>
      <c r="K302" s="12">
        <v>99.408284023668642</v>
      </c>
      <c r="L302" s="11">
        <v>234</v>
      </c>
      <c r="M302" s="12">
        <v>100</v>
      </c>
      <c r="N302" s="56">
        <v>227</v>
      </c>
      <c r="O302" s="57">
        <v>99.6</v>
      </c>
      <c r="P302" s="56">
        <v>304</v>
      </c>
      <c r="Q302" s="57">
        <v>100</v>
      </c>
      <c r="R302" s="56">
        <v>299</v>
      </c>
      <c r="S302" s="57">
        <v>100</v>
      </c>
      <c r="T302" s="56">
        <v>1209</v>
      </c>
      <c r="U302" s="57">
        <v>99.8</v>
      </c>
      <c r="V302" s="134" t="s">
        <v>28</v>
      </c>
      <c r="W302" s="134" t="s">
        <v>7185</v>
      </c>
      <c r="X302" s="134" t="s">
        <v>28</v>
      </c>
      <c r="Y302" s="134" t="s">
        <v>7185</v>
      </c>
      <c r="Z302" s="134" t="s">
        <v>7185</v>
      </c>
      <c r="AA302" s="134" t="s">
        <v>7185</v>
      </c>
      <c r="AB302" s="134" t="s">
        <v>7185</v>
      </c>
      <c r="AC302" s="134" t="s">
        <v>7185</v>
      </c>
      <c r="AD302" s="134"/>
    </row>
    <row r="303" spans="1:30" s="132" customFormat="1" ht="20.100000000000001" customHeight="1">
      <c r="A303" s="126"/>
      <c r="B303" s="126"/>
      <c r="C303" s="131"/>
      <c r="D303" s="126" t="s">
        <v>1959</v>
      </c>
      <c r="E303" s="131" t="s">
        <v>73</v>
      </c>
      <c r="F303" s="355"/>
      <c r="G303" s="314"/>
      <c r="H303" s="18">
        <v>1</v>
      </c>
      <c r="I303" s="19">
        <v>0.61728395061728392</v>
      </c>
      <c r="J303" s="18"/>
      <c r="K303" s="19"/>
      <c r="L303" s="18"/>
      <c r="M303" s="19"/>
      <c r="N303" s="58"/>
      <c r="O303" s="59"/>
      <c r="P303" s="58"/>
      <c r="Q303" s="59"/>
      <c r="R303" s="58"/>
      <c r="S303" s="59"/>
      <c r="T303" s="58">
        <v>1</v>
      </c>
      <c r="U303" s="59">
        <v>0.1</v>
      </c>
      <c r="V303" s="131"/>
      <c r="W303" s="131"/>
      <c r="X303" s="131"/>
      <c r="Y303" s="131"/>
      <c r="Z303" s="131"/>
      <c r="AA303" s="131"/>
      <c r="AB303" s="131"/>
      <c r="AC303" s="131"/>
      <c r="AD303" s="131"/>
    </row>
    <row r="304" spans="1:30" s="132" customFormat="1" ht="20.100000000000001" customHeight="1">
      <c r="A304" s="126"/>
      <c r="B304" s="126"/>
      <c r="C304" s="131"/>
      <c r="D304" s="126" t="s">
        <v>1960</v>
      </c>
      <c r="E304" s="131"/>
      <c r="F304" s="355"/>
      <c r="G304" s="314"/>
      <c r="H304" s="18"/>
      <c r="I304" s="19"/>
      <c r="J304" s="18">
        <v>1</v>
      </c>
      <c r="K304" s="19">
        <v>0.59171597633136097</v>
      </c>
      <c r="L304" s="18"/>
      <c r="M304" s="19"/>
      <c r="N304" s="58">
        <v>1</v>
      </c>
      <c r="O304" s="59">
        <v>0.4</v>
      </c>
      <c r="P304" s="58"/>
      <c r="Q304" s="59"/>
      <c r="R304" s="58"/>
      <c r="S304" s="59"/>
      <c r="T304" s="58">
        <v>2</v>
      </c>
      <c r="U304" s="59">
        <v>0.2</v>
      </c>
      <c r="V304" s="131"/>
      <c r="W304" s="131"/>
      <c r="X304" s="131"/>
      <c r="Y304" s="131"/>
      <c r="Z304" s="131"/>
      <c r="AA304" s="131"/>
      <c r="AB304" s="131"/>
      <c r="AC304" s="131"/>
      <c r="AD304" s="131"/>
    </row>
    <row r="305" spans="1:30" s="132" customFormat="1" ht="20.100000000000001" customHeight="1">
      <c r="A305" s="125" t="s">
        <v>5588</v>
      </c>
      <c r="B305" s="125" t="s">
        <v>148</v>
      </c>
      <c r="C305" s="134" t="s">
        <v>218</v>
      </c>
      <c r="D305" s="154"/>
      <c r="E305" s="134"/>
      <c r="F305" s="354">
        <v>170</v>
      </c>
      <c r="G305" s="12">
        <v>100</v>
      </c>
      <c r="H305" s="11">
        <v>162</v>
      </c>
      <c r="I305" s="12">
        <v>100</v>
      </c>
      <c r="J305" s="11">
        <v>169</v>
      </c>
      <c r="K305" s="12">
        <v>100</v>
      </c>
      <c r="L305" s="11">
        <v>234</v>
      </c>
      <c r="M305" s="12">
        <v>100</v>
      </c>
      <c r="N305" s="56">
        <v>228</v>
      </c>
      <c r="O305" s="57">
        <v>100</v>
      </c>
      <c r="P305" s="56">
        <v>304</v>
      </c>
      <c r="Q305" s="57">
        <v>100</v>
      </c>
      <c r="R305" s="56">
        <v>299</v>
      </c>
      <c r="S305" s="57">
        <v>100</v>
      </c>
      <c r="T305" s="56">
        <v>1210</v>
      </c>
      <c r="U305" s="57">
        <v>99.8</v>
      </c>
      <c r="V305" s="134" t="s">
        <v>28</v>
      </c>
      <c r="W305" s="134" t="s">
        <v>7185</v>
      </c>
      <c r="X305" s="134" t="s">
        <v>28</v>
      </c>
      <c r="Y305" s="134" t="s">
        <v>7185</v>
      </c>
      <c r="Z305" s="134" t="s">
        <v>7185</v>
      </c>
      <c r="AA305" s="134" t="s">
        <v>7185</v>
      </c>
      <c r="AB305" s="134" t="s">
        <v>7185</v>
      </c>
      <c r="AC305" s="134" t="s">
        <v>7185</v>
      </c>
      <c r="AD305" s="134"/>
    </row>
    <row r="306" spans="1:30" ht="20.100000000000001" customHeight="1">
      <c r="A306" s="126"/>
      <c r="B306" s="126"/>
      <c r="C306" s="131"/>
      <c r="D306" s="126" t="s">
        <v>1959</v>
      </c>
      <c r="E306" s="131" t="s">
        <v>73</v>
      </c>
      <c r="F306" s="355"/>
      <c r="G306" s="314"/>
      <c r="H306" s="18"/>
      <c r="I306" s="19"/>
      <c r="J306" s="18"/>
      <c r="K306" s="19"/>
      <c r="L306" s="18"/>
      <c r="M306" s="19"/>
      <c r="N306" s="58"/>
      <c r="O306" s="59"/>
      <c r="P306" s="58"/>
      <c r="Q306" s="59"/>
      <c r="R306" s="58"/>
      <c r="S306" s="59"/>
      <c r="T306" s="58"/>
      <c r="U306" s="59"/>
      <c r="V306" s="131"/>
      <c r="W306" s="131"/>
      <c r="X306" s="131"/>
      <c r="Y306" s="131"/>
      <c r="Z306" s="131"/>
      <c r="AA306" s="131"/>
      <c r="AB306" s="131"/>
      <c r="AC306" s="131"/>
      <c r="AD306" s="131"/>
    </row>
    <row r="307" spans="1:30" s="132" customFormat="1" ht="20.100000000000001" customHeight="1">
      <c r="A307" s="126"/>
      <c r="B307" s="126"/>
      <c r="C307" s="131"/>
      <c r="D307" s="126" t="s">
        <v>1960</v>
      </c>
      <c r="E307" s="131"/>
      <c r="F307" s="355"/>
      <c r="G307" s="314"/>
      <c r="H307" s="18"/>
      <c r="I307" s="19"/>
      <c r="J307" s="18"/>
      <c r="K307" s="19"/>
      <c r="L307" s="18"/>
      <c r="M307" s="19"/>
      <c r="N307" s="58"/>
      <c r="O307" s="59"/>
      <c r="P307" s="58"/>
      <c r="Q307" s="59"/>
      <c r="R307" s="58"/>
      <c r="S307" s="59"/>
      <c r="T307" s="58">
        <v>2</v>
      </c>
      <c r="U307" s="59">
        <v>0.2</v>
      </c>
      <c r="V307" s="131"/>
      <c r="W307" s="131"/>
      <c r="X307" s="131"/>
      <c r="Y307" s="131"/>
      <c r="Z307" s="131"/>
      <c r="AA307" s="131"/>
      <c r="AB307" s="131"/>
      <c r="AC307" s="131"/>
      <c r="AD307" s="131"/>
    </row>
    <row r="308" spans="1:30" s="132" customFormat="1" ht="20.100000000000001" customHeight="1">
      <c r="A308" s="125" t="s">
        <v>5589</v>
      </c>
      <c r="B308" s="125" t="s">
        <v>149</v>
      </c>
      <c r="C308" s="134" t="s">
        <v>218</v>
      </c>
      <c r="D308" s="154"/>
      <c r="E308" s="134"/>
      <c r="F308" s="354">
        <v>170</v>
      </c>
      <c r="G308" s="12">
        <v>100</v>
      </c>
      <c r="H308" s="11">
        <v>162</v>
      </c>
      <c r="I308" s="12">
        <v>100</v>
      </c>
      <c r="J308" s="11">
        <v>169</v>
      </c>
      <c r="K308" s="12">
        <v>100</v>
      </c>
      <c r="L308" s="11">
        <v>234</v>
      </c>
      <c r="M308" s="12">
        <v>100</v>
      </c>
      <c r="N308" s="56">
        <v>228</v>
      </c>
      <c r="O308" s="57">
        <v>100</v>
      </c>
      <c r="P308" s="56">
        <v>303</v>
      </c>
      <c r="Q308" s="57">
        <v>99.7</v>
      </c>
      <c r="R308" s="56">
        <v>298</v>
      </c>
      <c r="S308" s="57">
        <v>99.7</v>
      </c>
      <c r="T308" s="56">
        <v>1210</v>
      </c>
      <c r="U308" s="57">
        <v>99.8</v>
      </c>
      <c r="V308" s="134" t="s">
        <v>28</v>
      </c>
      <c r="W308" s="134" t="s">
        <v>7185</v>
      </c>
      <c r="X308" s="134" t="s">
        <v>28</v>
      </c>
      <c r="Y308" s="134" t="s">
        <v>7185</v>
      </c>
      <c r="Z308" s="134" t="s">
        <v>7185</v>
      </c>
      <c r="AA308" s="134" t="s">
        <v>7185</v>
      </c>
      <c r="AB308" s="134" t="s">
        <v>7185</v>
      </c>
      <c r="AC308" s="134" t="s">
        <v>7185</v>
      </c>
      <c r="AD308" s="134"/>
    </row>
    <row r="309" spans="1:30" s="132" customFormat="1" ht="20.100000000000001" customHeight="1">
      <c r="A309" s="126"/>
      <c r="B309" s="126"/>
      <c r="C309" s="131"/>
      <c r="D309" s="126" t="s">
        <v>1959</v>
      </c>
      <c r="E309" s="131" t="s">
        <v>73</v>
      </c>
      <c r="F309" s="355"/>
      <c r="G309" s="314"/>
      <c r="H309" s="18"/>
      <c r="I309" s="19"/>
      <c r="J309" s="18"/>
      <c r="K309" s="19"/>
      <c r="L309" s="18"/>
      <c r="M309" s="19"/>
      <c r="N309" s="58"/>
      <c r="O309" s="59"/>
      <c r="P309" s="58"/>
      <c r="Q309" s="59"/>
      <c r="R309" s="58">
        <v>1</v>
      </c>
      <c r="S309" s="59">
        <v>0.3</v>
      </c>
      <c r="T309" s="58"/>
      <c r="U309" s="59"/>
      <c r="V309" s="131"/>
      <c r="W309" s="131"/>
      <c r="X309" s="131"/>
      <c r="Y309" s="131"/>
      <c r="Z309" s="131"/>
      <c r="AA309" s="131"/>
      <c r="AB309" s="131"/>
      <c r="AC309" s="131"/>
      <c r="AD309" s="131"/>
    </row>
    <row r="310" spans="1:30" s="132" customFormat="1" ht="20.100000000000001" customHeight="1">
      <c r="A310" s="126"/>
      <c r="B310" s="126"/>
      <c r="C310" s="131"/>
      <c r="D310" s="126" t="s">
        <v>1960</v>
      </c>
      <c r="E310" s="131"/>
      <c r="F310" s="355"/>
      <c r="G310" s="314"/>
      <c r="H310" s="18"/>
      <c r="I310" s="19"/>
      <c r="J310" s="18"/>
      <c r="K310" s="19"/>
      <c r="L310" s="18"/>
      <c r="M310" s="19"/>
      <c r="N310" s="58"/>
      <c r="O310" s="59"/>
      <c r="P310" s="58">
        <v>1</v>
      </c>
      <c r="Q310" s="59">
        <v>0.3</v>
      </c>
      <c r="R310" s="58"/>
      <c r="S310" s="59"/>
      <c r="T310" s="58">
        <v>2</v>
      </c>
      <c r="U310" s="59">
        <v>0.2</v>
      </c>
      <c r="V310" s="131"/>
      <c r="W310" s="131"/>
      <c r="X310" s="131"/>
      <c r="Y310" s="131"/>
      <c r="Z310" s="131"/>
      <c r="AA310" s="131"/>
      <c r="AB310" s="131"/>
      <c r="AC310" s="131"/>
      <c r="AD310" s="131"/>
    </row>
    <row r="311" spans="1:30" ht="20.100000000000001" customHeight="1">
      <c r="A311" s="125" t="s">
        <v>5590</v>
      </c>
      <c r="B311" s="125" t="s">
        <v>150</v>
      </c>
      <c r="C311" s="134" t="s">
        <v>218</v>
      </c>
      <c r="D311" s="125" t="s">
        <v>1853</v>
      </c>
      <c r="E311" s="134" t="s">
        <v>7203</v>
      </c>
      <c r="F311" s="354">
        <v>7</v>
      </c>
      <c r="G311" s="12">
        <v>4.0999999999999996</v>
      </c>
      <c r="H311" s="11">
        <v>13</v>
      </c>
      <c r="I311" s="12">
        <v>8.0246913580246915</v>
      </c>
      <c r="J311" s="11">
        <v>11</v>
      </c>
      <c r="K311" s="12">
        <v>6.5088757396449708</v>
      </c>
      <c r="L311" s="11">
        <v>18</v>
      </c>
      <c r="M311" s="12">
        <v>7.6923076923076925</v>
      </c>
      <c r="N311" s="56">
        <v>22</v>
      </c>
      <c r="O311" s="57">
        <v>9.6</v>
      </c>
      <c r="P311" s="56">
        <v>24</v>
      </c>
      <c r="Q311" s="57">
        <v>7.8947368421052628</v>
      </c>
      <c r="R311" s="56">
        <v>29</v>
      </c>
      <c r="S311" s="57">
        <v>9.6666666666666661</v>
      </c>
      <c r="T311" s="56">
        <v>238</v>
      </c>
      <c r="U311" s="57">
        <v>19.600000000000001</v>
      </c>
      <c r="V311" s="134" t="s">
        <v>28</v>
      </c>
      <c r="W311" s="134" t="s">
        <v>7185</v>
      </c>
      <c r="X311" s="134" t="s">
        <v>28</v>
      </c>
      <c r="Y311" s="134" t="s">
        <v>7185</v>
      </c>
      <c r="Z311" s="134" t="s">
        <v>7185</v>
      </c>
      <c r="AA311" s="134" t="s">
        <v>7185</v>
      </c>
      <c r="AB311" s="134" t="s">
        <v>7185</v>
      </c>
      <c r="AC311" s="134" t="s">
        <v>7185</v>
      </c>
      <c r="AD311" s="134"/>
    </row>
    <row r="312" spans="1:30" ht="20.100000000000001" customHeight="1">
      <c r="A312" s="126"/>
      <c r="B312" s="126"/>
      <c r="C312" s="131"/>
      <c r="D312" s="126" t="s">
        <v>1854</v>
      </c>
      <c r="E312" s="131"/>
      <c r="F312" s="356">
        <v>163</v>
      </c>
      <c r="G312" s="314">
        <v>95.9</v>
      </c>
      <c r="H312" s="18">
        <v>149</v>
      </c>
      <c r="I312" s="19">
        <v>91.975308641975303</v>
      </c>
      <c r="J312" s="18">
        <v>158</v>
      </c>
      <c r="K312" s="19">
        <v>93.491124260355036</v>
      </c>
      <c r="L312" s="18">
        <v>216</v>
      </c>
      <c r="M312" s="19">
        <v>92.307692307692307</v>
      </c>
      <c r="N312" s="58">
        <v>206</v>
      </c>
      <c r="O312" s="59">
        <v>90.4</v>
      </c>
      <c r="P312" s="58">
        <v>280</v>
      </c>
      <c r="Q312" s="59">
        <v>92.10526315789474</v>
      </c>
      <c r="R312" s="58">
        <v>270</v>
      </c>
      <c r="S312" s="59">
        <v>90.333333333333329</v>
      </c>
      <c r="T312" s="58">
        <v>973</v>
      </c>
      <c r="U312" s="59">
        <v>80.3</v>
      </c>
      <c r="V312" s="131"/>
      <c r="W312" s="131"/>
      <c r="X312" s="131"/>
      <c r="Y312" s="131"/>
      <c r="Z312" s="131"/>
      <c r="AA312" s="131"/>
      <c r="AB312" s="131"/>
      <c r="AC312" s="131"/>
      <c r="AD312" s="131"/>
    </row>
    <row r="313" spans="1:30" ht="20.100000000000001" customHeight="1">
      <c r="A313" s="126"/>
      <c r="B313" s="126"/>
      <c r="C313" s="131"/>
      <c r="D313" s="126" t="s">
        <v>7205</v>
      </c>
      <c r="E313" s="131"/>
      <c r="F313" s="355"/>
      <c r="G313" s="314"/>
      <c r="H313" s="18"/>
      <c r="I313" s="19"/>
      <c r="J313" s="18"/>
      <c r="K313" s="19"/>
      <c r="L313" s="18"/>
      <c r="M313" s="19"/>
      <c r="N313" s="58"/>
      <c r="O313" s="59"/>
      <c r="P313" s="58"/>
      <c r="Q313" s="59"/>
      <c r="R313" s="58"/>
      <c r="S313" s="59"/>
      <c r="T313" s="58"/>
      <c r="U313" s="59"/>
      <c r="V313" s="131"/>
      <c r="W313" s="131"/>
      <c r="X313" s="131"/>
      <c r="Y313" s="131"/>
      <c r="Z313" s="131"/>
      <c r="AA313" s="131"/>
      <c r="AB313" s="131"/>
      <c r="AC313" s="131"/>
      <c r="AD313" s="131"/>
    </row>
    <row r="314" spans="1:30" ht="20.100000000000001" customHeight="1">
      <c r="A314" s="126"/>
      <c r="B314" s="126"/>
      <c r="C314" s="131"/>
      <c r="D314" s="126" t="s">
        <v>7206</v>
      </c>
      <c r="E314" s="131"/>
      <c r="F314" s="355"/>
      <c r="G314" s="314"/>
      <c r="H314" s="18"/>
      <c r="I314" s="19"/>
      <c r="J314" s="18"/>
      <c r="K314" s="19"/>
      <c r="L314" s="18"/>
      <c r="M314" s="19"/>
      <c r="N314" s="58"/>
      <c r="O314" s="59"/>
      <c r="P314" s="58"/>
      <c r="Q314" s="59"/>
      <c r="R314" s="58"/>
      <c r="S314" s="59"/>
      <c r="T314" s="58">
        <v>1</v>
      </c>
      <c r="U314" s="59">
        <v>0.1</v>
      </c>
      <c r="V314" s="131"/>
      <c r="W314" s="131"/>
      <c r="X314" s="131"/>
      <c r="Y314" s="131"/>
      <c r="Z314" s="131"/>
      <c r="AA314" s="131"/>
      <c r="AB314" s="131"/>
      <c r="AC314" s="131"/>
      <c r="AD314" s="131"/>
    </row>
    <row r="315" spans="1:30" ht="20.100000000000001" customHeight="1">
      <c r="A315" s="125" t="s">
        <v>5591</v>
      </c>
      <c r="B315" s="125" t="s">
        <v>151</v>
      </c>
      <c r="C315" s="134" t="s">
        <v>5592</v>
      </c>
      <c r="D315" s="154"/>
      <c r="E315" s="134"/>
      <c r="F315" s="354">
        <v>7</v>
      </c>
      <c r="G315" s="12">
        <v>100</v>
      </c>
      <c r="H315" s="11">
        <v>13</v>
      </c>
      <c r="I315" s="12">
        <v>100</v>
      </c>
      <c r="J315" s="11">
        <v>11</v>
      </c>
      <c r="K315" s="12">
        <v>100</v>
      </c>
      <c r="L315" s="11">
        <v>18</v>
      </c>
      <c r="M315" s="12">
        <v>100</v>
      </c>
      <c r="N315" s="56">
        <v>22</v>
      </c>
      <c r="O315" s="57">
        <v>100</v>
      </c>
      <c r="P315" s="56">
        <v>24</v>
      </c>
      <c r="Q315" s="57">
        <v>100</v>
      </c>
      <c r="R315" s="56">
        <v>26</v>
      </c>
      <c r="S315" s="57">
        <v>89.7</v>
      </c>
      <c r="T315" s="56">
        <v>235</v>
      </c>
      <c r="U315" s="57">
        <v>98.7</v>
      </c>
      <c r="V315" s="134" t="s">
        <v>28</v>
      </c>
      <c r="W315" s="134" t="s">
        <v>7185</v>
      </c>
      <c r="X315" s="134" t="s">
        <v>28</v>
      </c>
      <c r="Y315" s="134" t="s">
        <v>7185</v>
      </c>
      <c r="Z315" s="134" t="s">
        <v>7185</v>
      </c>
      <c r="AA315" s="134" t="s">
        <v>7185</v>
      </c>
      <c r="AB315" s="134" t="s">
        <v>7185</v>
      </c>
      <c r="AC315" s="134" t="s">
        <v>7185</v>
      </c>
      <c r="AD315" s="134"/>
    </row>
    <row r="316" spans="1:30" ht="20.100000000000001" customHeight="1">
      <c r="A316" s="126"/>
      <c r="B316" s="126"/>
      <c r="C316" s="131"/>
      <c r="D316" s="126" t="s">
        <v>7281</v>
      </c>
      <c r="E316" s="131" t="s">
        <v>177</v>
      </c>
      <c r="F316" s="355"/>
      <c r="G316" s="314"/>
      <c r="H316" s="18"/>
      <c r="I316" s="19"/>
      <c r="J316" s="18"/>
      <c r="K316" s="19"/>
      <c r="L316" s="18"/>
      <c r="M316" s="19"/>
      <c r="N316" s="58"/>
      <c r="O316" s="59"/>
      <c r="P316" s="58"/>
      <c r="Q316" s="59"/>
      <c r="R316" s="58">
        <v>1</v>
      </c>
      <c r="S316" s="59">
        <v>3.4</v>
      </c>
      <c r="T316" s="58"/>
      <c r="U316" s="59"/>
      <c r="V316" s="131"/>
      <c r="W316" s="131"/>
      <c r="X316" s="131"/>
      <c r="Y316" s="131"/>
      <c r="Z316" s="131"/>
      <c r="AA316" s="131"/>
      <c r="AB316" s="131"/>
      <c r="AC316" s="131"/>
      <c r="AD316" s="131"/>
    </row>
    <row r="317" spans="1:30" ht="20.100000000000001" customHeight="1">
      <c r="A317" s="126"/>
      <c r="B317" s="126"/>
      <c r="C317" s="131"/>
      <c r="D317" s="126" t="s">
        <v>1563</v>
      </c>
      <c r="E317" s="131"/>
      <c r="F317" s="355"/>
      <c r="G317" s="314"/>
      <c r="H317" s="18"/>
      <c r="I317" s="19"/>
      <c r="J317" s="18"/>
      <c r="K317" s="19"/>
      <c r="L317" s="18"/>
      <c r="M317" s="19"/>
      <c r="N317" s="58"/>
      <c r="O317" s="59"/>
      <c r="P317" s="58"/>
      <c r="Q317" s="59"/>
      <c r="R317" s="58">
        <v>2</v>
      </c>
      <c r="S317" s="59">
        <v>6.9</v>
      </c>
      <c r="T317" s="58">
        <v>3</v>
      </c>
      <c r="U317" s="59">
        <v>1.3</v>
      </c>
      <c r="V317" s="131"/>
      <c r="W317" s="131"/>
      <c r="X317" s="131"/>
      <c r="Y317" s="131"/>
      <c r="Z317" s="131"/>
      <c r="AA317" s="131"/>
      <c r="AB317" s="131"/>
      <c r="AC317" s="131"/>
      <c r="AD317" s="131"/>
    </row>
    <row r="318" spans="1:30" ht="20.100000000000001" customHeight="1">
      <c r="A318" s="125" t="s">
        <v>5593</v>
      </c>
      <c r="B318" s="125" t="s">
        <v>154</v>
      </c>
      <c r="C318" s="134" t="s">
        <v>5592</v>
      </c>
      <c r="D318" s="154"/>
      <c r="E318" s="154"/>
      <c r="F318" s="354">
        <v>6</v>
      </c>
      <c r="G318" s="12">
        <v>85.714285714285708</v>
      </c>
      <c r="H318" s="11">
        <v>12</v>
      </c>
      <c r="I318" s="12">
        <v>92.307692307692307</v>
      </c>
      <c r="J318" s="11">
        <v>11</v>
      </c>
      <c r="K318" s="12">
        <v>100</v>
      </c>
      <c r="L318" s="11">
        <v>17</v>
      </c>
      <c r="M318" s="12">
        <v>94.4</v>
      </c>
      <c r="N318" s="56">
        <v>21</v>
      </c>
      <c r="O318" s="57">
        <v>95.5</v>
      </c>
      <c r="P318" s="56">
        <v>23</v>
      </c>
      <c r="Q318" s="57">
        <v>95.8</v>
      </c>
      <c r="R318" s="56">
        <v>28</v>
      </c>
      <c r="S318" s="57">
        <v>96.6</v>
      </c>
      <c r="T318" s="56">
        <v>221</v>
      </c>
      <c r="U318" s="57">
        <v>92.9</v>
      </c>
      <c r="V318" s="134" t="s">
        <v>28</v>
      </c>
      <c r="W318" s="134" t="s">
        <v>7185</v>
      </c>
      <c r="X318" s="134" t="s">
        <v>28</v>
      </c>
      <c r="Y318" s="134" t="s">
        <v>7185</v>
      </c>
      <c r="Z318" s="134" t="s">
        <v>7185</v>
      </c>
      <c r="AA318" s="134" t="s">
        <v>7185</v>
      </c>
      <c r="AB318" s="134" t="s">
        <v>7185</v>
      </c>
      <c r="AC318" s="134" t="s">
        <v>7185</v>
      </c>
      <c r="AD318" s="134"/>
    </row>
    <row r="319" spans="1:30" ht="20.100000000000001" customHeight="1">
      <c r="A319" s="126"/>
      <c r="B319" s="126"/>
      <c r="C319" s="131"/>
      <c r="D319" s="126" t="s">
        <v>1564</v>
      </c>
      <c r="E319" s="131" t="s">
        <v>7282</v>
      </c>
      <c r="F319" s="355"/>
      <c r="G319" s="314"/>
      <c r="H319" s="18"/>
      <c r="I319" s="19"/>
      <c r="J319" s="18"/>
      <c r="K319" s="19"/>
      <c r="L319" s="18"/>
      <c r="M319" s="19"/>
      <c r="N319" s="58"/>
      <c r="O319" s="59"/>
      <c r="P319" s="58"/>
      <c r="Q319" s="59"/>
      <c r="R319" s="58">
        <v>1</v>
      </c>
      <c r="S319" s="59">
        <v>3.4</v>
      </c>
      <c r="T319" s="58">
        <v>4</v>
      </c>
      <c r="U319" s="59">
        <v>1.7</v>
      </c>
      <c r="V319" s="131"/>
      <c r="W319" s="131"/>
      <c r="X319" s="131"/>
      <c r="Y319" s="131"/>
      <c r="Z319" s="131"/>
      <c r="AA319" s="131"/>
      <c r="AB319" s="131"/>
      <c r="AC319" s="131"/>
      <c r="AD319" s="131"/>
    </row>
    <row r="320" spans="1:30" ht="20.100000000000001" customHeight="1">
      <c r="A320" s="126"/>
      <c r="B320" s="126"/>
      <c r="C320" s="131"/>
      <c r="D320" s="126" t="s">
        <v>1565</v>
      </c>
      <c r="E320" s="131"/>
      <c r="F320" s="355">
        <v>1</v>
      </c>
      <c r="G320" s="314">
        <v>14.285714285714285</v>
      </c>
      <c r="H320" s="18">
        <v>1</v>
      </c>
      <c r="I320" s="19">
        <v>7.6923076923076925</v>
      </c>
      <c r="J320" s="18"/>
      <c r="K320" s="19"/>
      <c r="L320" s="18">
        <v>1</v>
      </c>
      <c r="M320" s="19">
        <v>5.6</v>
      </c>
      <c r="N320" s="58">
        <v>1</v>
      </c>
      <c r="O320" s="59">
        <v>4.5</v>
      </c>
      <c r="P320" s="58">
        <v>1</v>
      </c>
      <c r="Q320" s="59">
        <v>4.2</v>
      </c>
      <c r="R320" s="58"/>
      <c r="S320" s="59"/>
      <c r="T320" s="58">
        <v>13</v>
      </c>
      <c r="U320" s="59">
        <v>5.5</v>
      </c>
      <c r="V320" s="131"/>
      <c r="W320" s="131"/>
      <c r="X320" s="131"/>
      <c r="Y320" s="131"/>
      <c r="Z320" s="131"/>
      <c r="AA320" s="131"/>
      <c r="AB320" s="131"/>
      <c r="AC320" s="131"/>
      <c r="AD320" s="131"/>
    </row>
    <row r="321" spans="1:30" ht="20.100000000000001" customHeight="1">
      <c r="A321" s="125" t="s">
        <v>7283</v>
      </c>
      <c r="B321" s="125" t="s">
        <v>5858</v>
      </c>
      <c r="C321" s="134" t="s">
        <v>5592</v>
      </c>
      <c r="D321" s="125" t="s">
        <v>7284</v>
      </c>
      <c r="E321" s="134" t="s">
        <v>7203</v>
      </c>
      <c r="F321" s="354">
        <v>3</v>
      </c>
      <c r="G321" s="12">
        <v>42.857142857142854</v>
      </c>
      <c r="H321" s="11">
        <v>4</v>
      </c>
      <c r="I321" s="12">
        <v>30.76923076923077</v>
      </c>
      <c r="J321" s="11">
        <v>4</v>
      </c>
      <c r="K321" s="12">
        <v>36.363636363636367</v>
      </c>
      <c r="L321" s="11">
        <v>3</v>
      </c>
      <c r="M321" s="12">
        <v>16.666666666666668</v>
      </c>
      <c r="N321" s="56">
        <v>9</v>
      </c>
      <c r="O321" s="57">
        <v>40.9</v>
      </c>
      <c r="P321" s="56"/>
      <c r="Q321" s="57"/>
      <c r="R321" s="56"/>
      <c r="S321" s="57"/>
      <c r="T321" s="56"/>
      <c r="U321" s="57"/>
      <c r="V321" s="134" t="s">
        <v>28</v>
      </c>
      <c r="W321" s="134" t="s">
        <v>7185</v>
      </c>
      <c r="X321" s="134" t="s">
        <v>28</v>
      </c>
      <c r="Y321" s="134" t="s">
        <v>7185</v>
      </c>
      <c r="Z321" s="134" t="s">
        <v>7185</v>
      </c>
      <c r="AA321" s="134"/>
      <c r="AB321" s="134"/>
      <c r="AC321" s="134"/>
      <c r="AD321" s="134"/>
    </row>
    <row r="322" spans="1:30" ht="20.100000000000001" customHeight="1">
      <c r="A322" s="126"/>
      <c r="B322" s="126"/>
      <c r="C322" s="131"/>
      <c r="D322" s="126" t="s">
        <v>7285</v>
      </c>
      <c r="E322" s="131"/>
      <c r="F322" s="355">
        <v>4</v>
      </c>
      <c r="G322" s="314">
        <v>57.142857142857146</v>
      </c>
      <c r="H322" s="18">
        <v>7</v>
      </c>
      <c r="I322" s="19">
        <v>53.846153846153847</v>
      </c>
      <c r="J322" s="18">
        <v>4</v>
      </c>
      <c r="K322" s="19">
        <v>36.363636363636367</v>
      </c>
      <c r="L322" s="18">
        <v>13</v>
      </c>
      <c r="M322" s="19">
        <v>72.222222222222229</v>
      </c>
      <c r="N322" s="58">
        <v>10</v>
      </c>
      <c r="O322" s="59">
        <v>45.5</v>
      </c>
      <c r="P322" s="58"/>
      <c r="Q322" s="59"/>
      <c r="R322" s="58"/>
      <c r="S322" s="59"/>
      <c r="T322" s="58"/>
      <c r="U322" s="59"/>
      <c r="V322" s="131"/>
      <c r="W322" s="131"/>
      <c r="X322" s="131"/>
      <c r="Y322" s="131"/>
      <c r="Z322" s="131"/>
      <c r="AA322" s="131"/>
      <c r="AB322" s="131"/>
      <c r="AC322" s="131"/>
      <c r="AD322" s="131"/>
    </row>
    <row r="323" spans="1:30" ht="20.100000000000001" customHeight="1">
      <c r="A323" s="126"/>
      <c r="B323" s="126"/>
      <c r="C323" s="131"/>
      <c r="D323" s="126" t="s">
        <v>7286</v>
      </c>
      <c r="E323" s="131"/>
      <c r="F323" s="355"/>
      <c r="G323" s="314"/>
      <c r="H323" s="18">
        <v>2</v>
      </c>
      <c r="I323" s="19">
        <v>15.384615384615385</v>
      </c>
      <c r="J323" s="18">
        <v>3</v>
      </c>
      <c r="K323" s="19">
        <v>27.272727272727273</v>
      </c>
      <c r="L323" s="18">
        <v>1</v>
      </c>
      <c r="M323" s="19">
        <v>5.5555555555555554</v>
      </c>
      <c r="N323" s="58">
        <v>3</v>
      </c>
      <c r="O323" s="59">
        <v>13.6</v>
      </c>
      <c r="P323" s="58"/>
      <c r="Q323" s="59"/>
      <c r="R323" s="58"/>
      <c r="S323" s="59"/>
      <c r="T323" s="58"/>
      <c r="U323" s="59"/>
      <c r="V323" s="131"/>
      <c r="W323" s="131"/>
      <c r="X323" s="131"/>
      <c r="Y323" s="131"/>
      <c r="Z323" s="131"/>
      <c r="AA323" s="131"/>
      <c r="AB323" s="131"/>
      <c r="AC323" s="131"/>
      <c r="AD323" s="131"/>
    </row>
    <row r="324" spans="1:30" ht="20.100000000000001" customHeight="1">
      <c r="A324" s="126"/>
      <c r="B324" s="126"/>
      <c r="C324" s="131"/>
      <c r="D324" s="126" t="s">
        <v>7287</v>
      </c>
      <c r="E324" s="131"/>
      <c r="F324" s="355"/>
      <c r="G324" s="314"/>
      <c r="H324" s="18"/>
      <c r="I324" s="19"/>
      <c r="J324" s="18"/>
      <c r="K324" s="19"/>
      <c r="L324" s="18">
        <v>1</v>
      </c>
      <c r="M324" s="19">
        <v>5.5555555555555554</v>
      </c>
      <c r="N324" s="58"/>
      <c r="O324" s="59"/>
      <c r="P324" s="58"/>
      <c r="Q324" s="59"/>
      <c r="R324" s="58"/>
      <c r="S324" s="59"/>
      <c r="T324" s="58"/>
      <c r="U324" s="59"/>
      <c r="V324" s="131"/>
      <c r="W324" s="131"/>
      <c r="X324" s="131"/>
      <c r="Y324" s="131"/>
      <c r="Z324" s="131"/>
      <c r="AA324" s="131"/>
      <c r="AB324" s="131"/>
      <c r="AC324" s="131"/>
      <c r="AD324" s="131"/>
    </row>
    <row r="325" spans="1:30" ht="20.100000000000001" customHeight="1">
      <c r="A325" s="126"/>
      <c r="B325" s="126"/>
      <c r="C325" s="131"/>
      <c r="D325" s="126" t="s">
        <v>7249</v>
      </c>
      <c r="E325" s="131"/>
      <c r="F325" s="355"/>
      <c r="G325" s="314"/>
      <c r="H325" s="18"/>
      <c r="I325" s="19"/>
      <c r="J325" s="18"/>
      <c r="K325" s="19"/>
      <c r="L325" s="18"/>
      <c r="M325" s="19"/>
      <c r="N325" s="58"/>
      <c r="O325" s="59"/>
      <c r="P325" s="58"/>
      <c r="Q325" s="59"/>
      <c r="R325" s="58"/>
      <c r="S325" s="59"/>
      <c r="T325" s="58"/>
      <c r="U325" s="59"/>
      <c r="V325" s="131"/>
      <c r="W325" s="131"/>
      <c r="X325" s="131"/>
      <c r="Y325" s="131"/>
      <c r="Z325" s="131"/>
      <c r="AA325" s="131"/>
      <c r="AB325" s="131"/>
      <c r="AC325" s="131"/>
      <c r="AD325" s="131"/>
    </row>
    <row r="326" spans="1:30" ht="20.100000000000001" customHeight="1">
      <c r="A326" s="126"/>
      <c r="B326" s="126"/>
      <c r="C326" s="131"/>
      <c r="D326" s="126" t="s">
        <v>7250</v>
      </c>
      <c r="E326" s="131"/>
      <c r="F326" s="355"/>
      <c r="G326" s="314"/>
      <c r="H326" s="18"/>
      <c r="I326" s="19"/>
      <c r="J326" s="18"/>
      <c r="K326" s="19"/>
      <c r="L326" s="18"/>
      <c r="M326" s="19"/>
      <c r="N326" s="58"/>
      <c r="O326" s="59"/>
      <c r="P326" s="58"/>
      <c r="Q326" s="59"/>
      <c r="R326" s="58"/>
      <c r="S326" s="59"/>
      <c r="T326" s="58"/>
      <c r="U326" s="59"/>
      <c r="V326" s="131"/>
      <c r="W326" s="131"/>
      <c r="X326" s="131"/>
      <c r="Y326" s="131"/>
      <c r="Z326" s="131"/>
      <c r="AA326" s="131"/>
      <c r="AB326" s="131"/>
      <c r="AC326" s="131"/>
      <c r="AD326" s="131"/>
    </row>
    <row r="327" spans="1:30" ht="20.100000000000001" customHeight="1">
      <c r="A327" s="141" t="s">
        <v>7288</v>
      </c>
      <c r="B327" s="141" t="s">
        <v>5859</v>
      </c>
      <c r="C327" s="142" t="s">
        <v>7289</v>
      </c>
      <c r="D327" s="141"/>
      <c r="E327" s="142"/>
      <c r="F327" s="330"/>
      <c r="G327" s="331"/>
      <c r="H327" s="43"/>
      <c r="I327" s="44"/>
      <c r="J327" s="43"/>
      <c r="K327" s="44"/>
      <c r="L327" s="43">
        <v>1</v>
      </c>
      <c r="M327" s="44">
        <v>100</v>
      </c>
      <c r="N327" s="71"/>
      <c r="O327" s="72"/>
      <c r="P327" s="71"/>
      <c r="Q327" s="72"/>
      <c r="R327" s="71"/>
      <c r="S327" s="72"/>
      <c r="T327" s="71"/>
      <c r="U327" s="72"/>
      <c r="V327" s="142" t="s">
        <v>28</v>
      </c>
      <c r="W327" s="142" t="s">
        <v>7185</v>
      </c>
      <c r="X327" s="142" t="s">
        <v>28</v>
      </c>
      <c r="Y327" s="142" t="s">
        <v>7185</v>
      </c>
      <c r="Z327" s="142" t="s">
        <v>7185</v>
      </c>
      <c r="AA327" s="142"/>
      <c r="AB327" s="142"/>
      <c r="AC327" s="142"/>
      <c r="AD327" s="142"/>
    </row>
    <row r="328" spans="1:30" ht="20.100000000000001" customHeight="1">
      <c r="A328" s="125" t="s">
        <v>5594</v>
      </c>
      <c r="B328" s="125" t="s">
        <v>155</v>
      </c>
      <c r="C328" s="134" t="s">
        <v>218</v>
      </c>
      <c r="D328" s="9" t="s">
        <v>7290</v>
      </c>
      <c r="E328" s="134" t="s">
        <v>7184</v>
      </c>
      <c r="F328" s="354"/>
      <c r="G328" s="12"/>
      <c r="H328" s="11"/>
      <c r="I328" s="12"/>
      <c r="J328" s="11">
        <v>56</v>
      </c>
      <c r="K328" s="12">
        <v>33.136094674556219</v>
      </c>
      <c r="L328" s="11">
        <v>4</v>
      </c>
      <c r="M328" s="12">
        <v>1.7094017094017095</v>
      </c>
      <c r="N328" s="56"/>
      <c r="O328" s="57"/>
      <c r="P328" s="56">
        <v>9</v>
      </c>
      <c r="Q328" s="57">
        <v>2.9605263157894739</v>
      </c>
      <c r="R328" s="56">
        <v>14</v>
      </c>
      <c r="S328" s="57">
        <v>4.666666666666667</v>
      </c>
      <c r="T328" s="56">
        <v>77</v>
      </c>
      <c r="U328" s="57">
        <v>6.3531353135313529</v>
      </c>
      <c r="V328" s="134"/>
      <c r="W328" s="134"/>
      <c r="X328" s="134" t="s">
        <v>28</v>
      </c>
      <c r="Y328" s="134" t="s">
        <v>7185</v>
      </c>
      <c r="Z328" s="134" t="s">
        <v>7185</v>
      </c>
      <c r="AA328" s="134" t="s">
        <v>7185</v>
      </c>
      <c r="AB328" s="134" t="s">
        <v>7185</v>
      </c>
      <c r="AC328" s="134" t="s">
        <v>7185</v>
      </c>
      <c r="AD328" s="134"/>
    </row>
    <row r="329" spans="1:30" ht="20.100000000000001" customHeight="1">
      <c r="A329" s="126"/>
      <c r="B329" s="126"/>
      <c r="C329" s="131"/>
      <c r="D329" s="16" t="s">
        <v>6722</v>
      </c>
      <c r="E329" s="131"/>
      <c r="F329" s="355"/>
      <c r="G329" s="314"/>
      <c r="H329" s="18"/>
      <c r="I329" s="19"/>
      <c r="J329" s="18">
        <v>2</v>
      </c>
      <c r="K329" s="19">
        <v>1.1834319526627219</v>
      </c>
      <c r="L329" s="18">
        <v>2</v>
      </c>
      <c r="M329" s="19">
        <v>0.85470085470085477</v>
      </c>
      <c r="N329" s="58">
        <v>2</v>
      </c>
      <c r="O329" s="59">
        <v>0.8771929824561403</v>
      </c>
      <c r="P329" s="58">
        <v>3</v>
      </c>
      <c r="Q329" s="59">
        <v>0.98684210526315785</v>
      </c>
      <c r="R329" s="58">
        <v>5</v>
      </c>
      <c r="S329" s="59">
        <v>1.6666666666666667</v>
      </c>
      <c r="T329" s="58">
        <v>17</v>
      </c>
      <c r="U329" s="59">
        <v>1.4026402640264026</v>
      </c>
      <c r="V329" s="131"/>
      <c r="W329" s="131"/>
      <c r="X329" s="131"/>
      <c r="Y329" s="131"/>
      <c r="Z329" s="131"/>
      <c r="AA329" s="131"/>
      <c r="AB329" s="131"/>
      <c r="AC329" s="131"/>
      <c r="AD329" s="131"/>
    </row>
    <row r="330" spans="1:30" ht="20.100000000000001" customHeight="1">
      <c r="A330" s="126"/>
      <c r="B330" s="126"/>
      <c r="C330" s="131"/>
      <c r="D330" s="16" t="s">
        <v>6723</v>
      </c>
      <c r="E330" s="131"/>
      <c r="F330" s="355"/>
      <c r="G330" s="314"/>
      <c r="H330" s="18"/>
      <c r="I330" s="19"/>
      <c r="J330" s="18">
        <v>3</v>
      </c>
      <c r="K330" s="19">
        <v>1.7751479289940828</v>
      </c>
      <c r="L330" s="18">
        <v>5</v>
      </c>
      <c r="M330" s="19">
        <v>2.1367521367521367</v>
      </c>
      <c r="N330" s="58">
        <v>2</v>
      </c>
      <c r="O330" s="59">
        <v>0.8771929824561403</v>
      </c>
      <c r="P330" s="58">
        <v>2</v>
      </c>
      <c r="Q330" s="59">
        <v>0.65789473684210531</v>
      </c>
      <c r="R330" s="58">
        <v>4</v>
      </c>
      <c r="S330" s="59">
        <v>1.3333333333333333</v>
      </c>
      <c r="T330" s="58">
        <v>14</v>
      </c>
      <c r="U330" s="59">
        <v>1.1551155115511551</v>
      </c>
      <c r="V330" s="131"/>
      <c r="W330" s="131"/>
      <c r="X330" s="131"/>
      <c r="Y330" s="131"/>
      <c r="Z330" s="131"/>
      <c r="AA330" s="131"/>
      <c r="AB330" s="131"/>
      <c r="AC330" s="131"/>
      <c r="AD330" s="131"/>
    </row>
    <row r="331" spans="1:30" ht="20.100000000000001" customHeight="1">
      <c r="A331" s="126"/>
      <c r="B331" s="126"/>
      <c r="C331" s="131"/>
      <c r="D331" s="16" t="s">
        <v>6724</v>
      </c>
      <c r="E331" s="131"/>
      <c r="F331" s="355"/>
      <c r="G331" s="314"/>
      <c r="H331" s="18"/>
      <c r="I331" s="19"/>
      <c r="J331" s="18">
        <v>2</v>
      </c>
      <c r="K331" s="19">
        <v>1.1834319526627219</v>
      </c>
      <c r="L331" s="18">
        <v>1</v>
      </c>
      <c r="M331" s="19">
        <v>0.42735042735042739</v>
      </c>
      <c r="N331" s="58">
        <v>1</v>
      </c>
      <c r="O331" s="59">
        <v>0.43859649122807015</v>
      </c>
      <c r="P331" s="58">
        <v>1</v>
      </c>
      <c r="Q331" s="59">
        <v>0.32894736842105265</v>
      </c>
      <c r="R331" s="58">
        <v>4</v>
      </c>
      <c r="S331" s="59">
        <v>1.3333333333333333</v>
      </c>
      <c r="T331" s="58">
        <v>3</v>
      </c>
      <c r="U331" s="59">
        <v>0.24752475247524752</v>
      </c>
      <c r="V331" s="131"/>
      <c r="W331" s="131"/>
      <c r="X331" s="131"/>
      <c r="Y331" s="131"/>
      <c r="Z331" s="131"/>
      <c r="AA331" s="131"/>
      <c r="AB331" s="131"/>
      <c r="AC331" s="131"/>
      <c r="AD331" s="131"/>
    </row>
    <row r="332" spans="1:30" ht="20.100000000000001" customHeight="1">
      <c r="A332" s="126"/>
      <c r="B332" s="126"/>
      <c r="C332" s="131"/>
      <c r="D332" s="16" t="s">
        <v>6725</v>
      </c>
      <c r="E332" s="131"/>
      <c r="F332" s="355"/>
      <c r="G332" s="314"/>
      <c r="H332" s="18"/>
      <c r="I332" s="19"/>
      <c r="J332" s="18">
        <v>1</v>
      </c>
      <c r="K332" s="19">
        <v>0.59171597633136097</v>
      </c>
      <c r="L332" s="18">
        <v>3</v>
      </c>
      <c r="M332" s="19">
        <v>1.2820512820512819</v>
      </c>
      <c r="N332" s="58">
        <v>1</v>
      </c>
      <c r="O332" s="59">
        <v>0.43859649122807015</v>
      </c>
      <c r="P332" s="58">
        <v>5</v>
      </c>
      <c r="Q332" s="59">
        <v>1.6447368421052631</v>
      </c>
      <c r="R332" s="58">
        <v>5</v>
      </c>
      <c r="S332" s="59">
        <v>1.6666666666666667</v>
      </c>
      <c r="T332" s="58">
        <v>11</v>
      </c>
      <c r="U332" s="59">
        <v>0.90759075907590758</v>
      </c>
      <c r="V332" s="131"/>
      <c r="W332" s="131"/>
      <c r="X332" s="131"/>
      <c r="Y332" s="131"/>
      <c r="Z332" s="131"/>
      <c r="AA332" s="131"/>
      <c r="AB332" s="131"/>
      <c r="AC332" s="131"/>
      <c r="AD332" s="131"/>
    </row>
    <row r="333" spans="1:30" ht="20.100000000000001" customHeight="1">
      <c r="A333" s="126"/>
      <c r="B333" s="126"/>
      <c r="C333" s="131"/>
      <c r="D333" s="16" t="s">
        <v>6726</v>
      </c>
      <c r="E333" s="131"/>
      <c r="F333" s="355"/>
      <c r="G333" s="314"/>
      <c r="H333" s="18"/>
      <c r="I333" s="19"/>
      <c r="J333" s="18">
        <v>1</v>
      </c>
      <c r="K333" s="19">
        <v>0.59171597633136097</v>
      </c>
      <c r="L333" s="18">
        <v>2</v>
      </c>
      <c r="M333" s="19">
        <v>0.85470085470085477</v>
      </c>
      <c r="N333" s="58"/>
      <c r="O333" s="59"/>
      <c r="P333" s="58">
        <v>4</v>
      </c>
      <c r="Q333" s="59">
        <v>1.3157894736842106</v>
      </c>
      <c r="R333" s="58">
        <v>2</v>
      </c>
      <c r="S333" s="59">
        <v>0.66666666666666663</v>
      </c>
      <c r="T333" s="58">
        <v>23</v>
      </c>
      <c r="U333" s="59">
        <v>1.8976897689768977</v>
      </c>
      <c r="V333" s="131"/>
      <c r="W333" s="131"/>
      <c r="X333" s="131"/>
      <c r="Y333" s="131"/>
      <c r="Z333" s="131"/>
      <c r="AA333" s="131"/>
      <c r="AB333" s="131"/>
      <c r="AC333" s="131"/>
      <c r="AD333" s="131"/>
    </row>
    <row r="334" spans="1:30" ht="20.100000000000001" customHeight="1">
      <c r="A334" s="126"/>
      <c r="B334" s="126"/>
      <c r="C334" s="131"/>
      <c r="D334" s="16" t="s">
        <v>6727</v>
      </c>
      <c r="E334" s="131"/>
      <c r="F334" s="355"/>
      <c r="G334" s="314"/>
      <c r="H334" s="18"/>
      <c r="I334" s="19"/>
      <c r="J334" s="18">
        <v>5</v>
      </c>
      <c r="K334" s="19">
        <v>2.9585798816568047</v>
      </c>
      <c r="L334" s="18">
        <v>3</v>
      </c>
      <c r="M334" s="19">
        <v>1.2820512820512819</v>
      </c>
      <c r="N334" s="58">
        <v>2</v>
      </c>
      <c r="O334" s="59">
        <v>0.8771929824561403</v>
      </c>
      <c r="P334" s="58">
        <v>4</v>
      </c>
      <c r="Q334" s="59">
        <v>1.3157894736842106</v>
      </c>
      <c r="R334" s="58">
        <v>1</v>
      </c>
      <c r="S334" s="59">
        <v>0.33333333333333331</v>
      </c>
      <c r="T334" s="58">
        <v>27</v>
      </c>
      <c r="U334" s="59">
        <v>2.2277227722772279</v>
      </c>
      <c r="V334" s="131"/>
      <c r="W334" s="131"/>
      <c r="X334" s="131"/>
      <c r="Y334" s="131"/>
      <c r="Z334" s="131"/>
      <c r="AA334" s="131"/>
      <c r="AB334" s="131"/>
      <c r="AC334" s="131"/>
      <c r="AD334" s="131"/>
    </row>
    <row r="335" spans="1:30" ht="20.100000000000001" customHeight="1">
      <c r="A335" s="126"/>
      <c r="B335" s="126"/>
      <c r="C335" s="131"/>
      <c r="D335" s="16" t="s">
        <v>6728</v>
      </c>
      <c r="E335" s="131"/>
      <c r="F335" s="355"/>
      <c r="G335" s="314"/>
      <c r="H335" s="18"/>
      <c r="I335" s="19"/>
      <c r="J335" s="18">
        <v>2</v>
      </c>
      <c r="K335" s="19">
        <v>1.1834319526627219</v>
      </c>
      <c r="L335" s="18">
        <v>3</v>
      </c>
      <c r="M335" s="19">
        <v>1.2820512820512819</v>
      </c>
      <c r="N335" s="58">
        <v>3</v>
      </c>
      <c r="O335" s="59">
        <v>1.3157894736842106</v>
      </c>
      <c r="P335" s="58">
        <v>3</v>
      </c>
      <c r="Q335" s="59">
        <v>0.98684210526315785</v>
      </c>
      <c r="R335" s="58">
        <v>3</v>
      </c>
      <c r="S335" s="59">
        <v>1</v>
      </c>
      <c r="T335" s="58">
        <v>24</v>
      </c>
      <c r="U335" s="59">
        <v>1.9801980198019802</v>
      </c>
      <c r="V335" s="131"/>
      <c r="W335" s="131"/>
      <c r="X335" s="131"/>
      <c r="Y335" s="131"/>
      <c r="Z335" s="131"/>
      <c r="AA335" s="131"/>
      <c r="AB335" s="131"/>
      <c r="AC335" s="131"/>
      <c r="AD335" s="131"/>
    </row>
    <row r="336" spans="1:30" ht="20.100000000000001" customHeight="1">
      <c r="A336" s="126"/>
      <c r="B336" s="126"/>
      <c r="C336" s="131"/>
      <c r="D336" s="16" t="s">
        <v>6729</v>
      </c>
      <c r="E336" s="131"/>
      <c r="F336" s="355"/>
      <c r="G336" s="314"/>
      <c r="H336" s="18"/>
      <c r="I336" s="19"/>
      <c r="J336" s="18">
        <v>3</v>
      </c>
      <c r="K336" s="19">
        <v>1.7751479289940828</v>
      </c>
      <c r="L336" s="18">
        <v>3</v>
      </c>
      <c r="M336" s="19">
        <v>1.2820512820512819</v>
      </c>
      <c r="N336" s="58">
        <v>5</v>
      </c>
      <c r="O336" s="59">
        <v>2.192982456140351</v>
      </c>
      <c r="P336" s="58">
        <v>3</v>
      </c>
      <c r="Q336" s="59">
        <v>0.98684210526315785</v>
      </c>
      <c r="R336" s="58">
        <v>7</v>
      </c>
      <c r="S336" s="59">
        <v>2.3333333333333335</v>
      </c>
      <c r="T336" s="58">
        <v>9</v>
      </c>
      <c r="U336" s="59">
        <v>0.74257425742574257</v>
      </c>
      <c r="V336" s="131"/>
      <c r="W336" s="131"/>
      <c r="X336" s="131"/>
      <c r="Y336" s="131"/>
      <c r="Z336" s="131"/>
      <c r="AA336" s="131"/>
      <c r="AB336" s="131"/>
      <c r="AC336" s="131"/>
      <c r="AD336" s="131"/>
    </row>
    <row r="337" spans="1:30" ht="20.100000000000001" customHeight="1">
      <c r="A337" s="126"/>
      <c r="B337" s="126"/>
      <c r="C337" s="131"/>
      <c r="D337" s="16" t="s">
        <v>6730</v>
      </c>
      <c r="E337" s="131"/>
      <c r="F337" s="355"/>
      <c r="G337" s="314"/>
      <c r="H337" s="18"/>
      <c r="I337" s="19"/>
      <c r="J337" s="18">
        <v>3</v>
      </c>
      <c r="K337" s="19">
        <v>1.7751479289940828</v>
      </c>
      <c r="L337" s="18">
        <v>3</v>
      </c>
      <c r="M337" s="19">
        <v>1.2820512820512819</v>
      </c>
      <c r="N337" s="58">
        <v>6</v>
      </c>
      <c r="O337" s="59">
        <v>2.6315789473684212</v>
      </c>
      <c r="P337" s="58">
        <v>8</v>
      </c>
      <c r="Q337" s="59">
        <v>2.6315789473684212</v>
      </c>
      <c r="R337" s="58">
        <v>6</v>
      </c>
      <c r="S337" s="59">
        <v>2</v>
      </c>
      <c r="T337" s="58">
        <v>12</v>
      </c>
      <c r="U337" s="59">
        <v>0.99009900990099009</v>
      </c>
      <c r="V337" s="131"/>
      <c r="W337" s="131"/>
      <c r="X337" s="131"/>
      <c r="Y337" s="131"/>
      <c r="Z337" s="131"/>
      <c r="AA337" s="131"/>
      <c r="AB337" s="131"/>
      <c r="AC337" s="131"/>
      <c r="AD337" s="131"/>
    </row>
    <row r="338" spans="1:30" ht="20.100000000000001" customHeight="1">
      <c r="A338" s="126"/>
      <c r="B338" s="126"/>
      <c r="C338" s="131"/>
      <c r="D338" s="16" t="s">
        <v>6731</v>
      </c>
      <c r="E338" s="131"/>
      <c r="F338" s="355"/>
      <c r="G338" s="314"/>
      <c r="H338" s="18"/>
      <c r="I338" s="19"/>
      <c r="J338" s="18">
        <v>6</v>
      </c>
      <c r="K338" s="19">
        <v>3.5502958579881656</v>
      </c>
      <c r="L338" s="18">
        <v>4</v>
      </c>
      <c r="M338" s="19">
        <v>1.7094017094017095</v>
      </c>
      <c r="N338" s="58">
        <v>4</v>
      </c>
      <c r="O338" s="59">
        <v>1.7543859649122806</v>
      </c>
      <c r="P338" s="58">
        <v>7</v>
      </c>
      <c r="Q338" s="59">
        <v>2.3026315789473686</v>
      </c>
      <c r="R338" s="58">
        <v>4</v>
      </c>
      <c r="S338" s="59">
        <v>1.3333333333333333</v>
      </c>
      <c r="T338" s="58">
        <v>15</v>
      </c>
      <c r="U338" s="59">
        <v>1.2376237623762376</v>
      </c>
      <c r="V338" s="131"/>
      <c r="W338" s="131"/>
      <c r="X338" s="131"/>
      <c r="Y338" s="131"/>
      <c r="Z338" s="131"/>
      <c r="AA338" s="131"/>
      <c r="AB338" s="131"/>
      <c r="AC338" s="131"/>
      <c r="AD338" s="131"/>
    </row>
    <row r="339" spans="1:30" s="51" customFormat="1" ht="19.5" customHeight="1">
      <c r="A339" s="85"/>
      <c r="B339" s="311"/>
      <c r="C339" s="128"/>
      <c r="D339" s="16" t="s">
        <v>7291</v>
      </c>
      <c r="E339" s="128"/>
      <c r="F339" s="355"/>
      <c r="G339" s="314"/>
      <c r="H339" s="18"/>
      <c r="I339" s="19"/>
      <c r="J339" s="18"/>
      <c r="K339" s="19"/>
      <c r="L339" s="18"/>
      <c r="M339" s="19"/>
      <c r="N339" s="58"/>
      <c r="O339" s="59"/>
      <c r="P339" s="160"/>
      <c r="Q339" s="161"/>
      <c r="R339" s="160"/>
      <c r="S339" s="161"/>
      <c r="T339" s="58">
        <v>16</v>
      </c>
      <c r="U339" s="59">
        <v>1.3</v>
      </c>
      <c r="V339" s="128"/>
      <c r="W339" s="128"/>
      <c r="X339" s="128"/>
      <c r="Y339" s="128"/>
      <c r="Z339" s="128"/>
      <c r="AA339" s="128"/>
      <c r="AB339" s="128"/>
      <c r="AC339" s="128"/>
      <c r="AD339" s="85"/>
    </row>
    <row r="340" spans="1:30" ht="20.100000000000001" customHeight="1">
      <c r="A340" s="126"/>
      <c r="B340" s="126"/>
      <c r="C340" s="131"/>
      <c r="D340" s="16" t="s">
        <v>7292</v>
      </c>
      <c r="E340" s="131"/>
      <c r="F340" s="355"/>
      <c r="G340" s="314"/>
      <c r="H340" s="18"/>
      <c r="I340" s="19"/>
      <c r="J340" s="18">
        <v>85</v>
      </c>
      <c r="K340" s="19">
        <v>50.295857988165679</v>
      </c>
      <c r="L340" s="18">
        <v>201</v>
      </c>
      <c r="M340" s="19">
        <v>85.897435897435898</v>
      </c>
      <c r="N340" s="58">
        <v>202</v>
      </c>
      <c r="O340" s="59">
        <v>88.596491228070178</v>
      </c>
      <c r="P340" s="58">
        <v>255</v>
      </c>
      <c r="Q340" s="59">
        <v>83.881578947368425</v>
      </c>
      <c r="R340" s="58">
        <v>244</v>
      </c>
      <c r="S340" s="59">
        <v>81.599999999999994</v>
      </c>
      <c r="T340" s="58">
        <v>964</v>
      </c>
      <c r="U340" s="59">
        <v>79.537953795379536</v>
      </c>
      <c r="V340" s="131"/>
      <c r="W340" s="131"/>
      <c r="X340" s="131"/>
      <c r="Y340" s="131"/>
      <c r="Z340" s="131"/>
      <c r="AA340" s="131"/>
      <c r="AB340" s="131"/>
      <c r="AC340" s="131"/>
      <c r="AD340" s="131"/>
    </row>
    <row r="341" spans="1:30" ht="20.100000000000001" customHeight="1">
      <c r="A341" s="126"/>
      <c r="B341" s="126"/>
      <c r="C341" s="131"/>
      <c r="D341" s="162" t="s">
        <v>7182</v>
      </c>
      <c r="E341" s="131"/>
      <c r="F341" s="355"/>
      <c r="G341" s="314"/>
      <c r="H341" s="18"/>
      <c r="I341" s="19"/>
      <c r="J341" s="18"/>
      <c r="K341" s="19"/>
      <c r="L341" s="18"/>
      <c r="M341" s="19"/>
      <c r="N341" s="58"/>
      <c r="O341" s="59"/>
      <c r="P341" s="58"/>
      <c r="Q341" s="59"/>
      <c r="R341" s="58"/>
      <c r="S341" s="59"/>
      <c r="T341" s="58"/>
      <c r="U341" s="59"/>
      <c r="V341" s="131"/>
      <c r="W341" s="131"/>
      <c r="X341" s="131"/>
      <c r="Y341" s="131"/>
      <c r="Z341" s="131"/>
      <c r="AA341" s="131"/>
      <c r="AB341" s="131"/>
      <c r="AC341" s="131"/>
      <c r="AD341" s="131"/>
    </row>
    <row r="342" spans="1:30" ht="20.100000000000001" customHeight="1">
      <c r="A342" s="126"/>
      <c r="B342" s="126"/>
      <c r="C342" s="131"/>
      <c r="D342" s="162" t="s">
        <v>7183</v>
      </c>
      <c r="E342" s="131"/>
      <c r="F342" s="355"/>
      <c r="G342" s="314"/>
      <c r="H342" s="18"/>
      <c r="I342" s="19"/>
      <c r="J342" s="18"/>
      <c r="K342" s="19"/>
      <c r="L342" s="18"/>
      <c r="M342" s="19"/>
      <c r="N342" s="58"/>
      <c r="O342" s="59"/>
      <c r="P342" s="58"/>
      <c r="Q342" s="59"/>
      <c r="R342" s="58"/>
      <c r="S342" s="59"/>
      <c r="T342" s="58"/>
      <c r="U342" s="59"/>
      <c r="V342" s="131"/>
      <c r="W342" s="131"/>
      <c r="X342" s="131"/>
      <c r="Y342" s="131"/>
      <c r="Z342" s="131"/>
      <c r="AA342" s="131"/>
      <c r="AB342" s="131"/>
      <c r="AC342" s="131"/>
      <c r="AD342" s="131"/>
    </row>
    <row r="343" spans="1:30" ht="20.100000000000001" customHeight="1">
      <c r="A343" s="125" t="s">
        <v>5595</v>
      </c>
      <c r="B343" s="125" t="s">
        <v>156</v>
      </c>
      <c r="C343" s="134" t="s">
        <v>218</v>
      </c>
      <c r="D343" s="9" t="s">
        <v>7290</v>
      </c>
      <c r="E343" s="134" t="s">
        <v>7184</v>
      </c>
      <c r="F343" s="354"/>
      <c r="G343" s="12"/>
      <c r="H343" s="11"/>
      <c r="I343" s="12"/>
      <c r="J343" s="11"/>
      <c r="K343" s="12"/>
      <c r="L343" s="11"/>
      <c r="M343" s="12"/>
      <c r="N343" s="56"/>
      <c r="O343" s="57"/>
      <c r="P343" s="56"/>
      <c r="Q343" s="57"/>
      <c r="R343" s="56"/>
      <c r="S343" s="57"/>
      <c r="T343" s="56">
        <v>3</v>
      </c>
      <c r="U343" s="57">
        <v>1.5544041450777202</v>
      </c>
      <c r="V343" s="134"/>
      <c r="W343" s="134"/>
      <c r="X343" s="134" t="s">
        <v>28</v>
      </c>
      <c r="Y343" s="134" t="s">
        <v>7185</v>
      </c>
      <c r="Z343" s="134" t="s">
        <v>7185</v>
      </c>
      <c r="AA343" s="134" t="s">
        <v>7185</v>
      </c>
      <c r="AB343" s="134" t="s">
        <v>7185</v>
      </c>
      <c r="AC343" s="134" t="s">
        <v>7185</v>
      </c>
      <c r="AD343" s="134"/>
    </row>
    <row r="344" spans="1:30" ht="20.100000000000001" customHeight="1">
      <c r="A344" s="126"/>
      <c r="B344" s="126"/>
      <c r="C344" s="131"/>
      <c r="D344" s="16" t="s">
        <v>6722</v>
      </c>
      <c r="E344" s="131"/>
      <c r="F344" s="355"/>
      <c r="G344" s="314"/>
      <c r="H344" s="18"/>
      <c r="I344" s="19"/>
      <c r="J344" s="18">
        <v>51</v>
      </c>
      <c r="K344" s="19">
        <v>72.857142857142847</v>
      </c>
      <c r="L344" s="18">
        <v>4</v>
      </c>
      <c r="M344" s="19">
        <v>16.666666666666664</v>
      </c>
      <c r="N344" s="58"/>
      <c r="O344" s="59"/>
      <c r="P344" s="58">
        <v>9</v>
      </c>
      <c r="Q344" s="59">
        <v>23.684210526315791</v>
      </c>
      <c r="R344" s="58">
        <v>14</v>
      </c>
      <c r="S344" s="59">
        <v>31.818181818181817</v>
      </c>
      <c r="T344" s="58">
        <v>68</v>
      </c>
      <c r="U344" s="59">
        <v>35.233160621761655</v>
      </c>
      <c r="V344" s="131"/>
      <c r="W344" s="131"/>
      <c r="X344" s="131"/>
      <c r="Y344" s="131"/>
      <c r="Z344" s="131"/>
      <c r="AA344" s="131"/>
      <c r="AB344" s="131"/>
      <c r="AC344" s="131"/>
      <c r="AD344" s="131"/>
    </row>
    <row r="345" spans="1:30" ht="20.100000000000001" customHeight="1">
      <c r="A345" s="126"/>
      <c r="B345" s="126"/>
      <c r="C345" s="131"/>
      <c r="D345" s="16" t="s">
        <v>6723</v>
      </c>
      <c r="E345" s="131"/>
      <c r="F345" s="355"/>
      <c r="G345" s="314"/>
      <c r="H345" s="18"/>
      <c r="I345" s="19"/>
      <c r="J345" s="18">
        <v>2</v>
      </c>
      <c r="K345" s="19">
        <v>2.8571428571428572</v>
      </c>
      <c r="L345" s="18">
        <v>1</v>
      </c>
      <c r="M345" s="19">
        <v>4.1666666666666661</v>
      </c>
      <c r="N345" s="58">
        <v>2</v>
      </c>
      <c r="O345" s="59">
        <v>11.8</v>
      </c>
      <c r="P345" s="58">
        <v>3</v>
      </c>
      <c r="Q345" s="59">
        <v>7.8947368421052628</v>
      </c>
      <c r="R345" s="58">
        <v>3</v>
      </c>
      <c r="S345" s="59">
        <v>6.8181818181818183</v>
      </c>
      <c r="T345" s="58">
        <v>13</v>
      </c>
      <c r="U345" s="59">
        <v>6.7357512953367875</v>
      </c>
      <c r="V345" s="131"/>
      <c r="W345" s="131"/>
      <c r="X345" s="131"/>
      <c r="Y345" s="131"/>
      <c r="Z345" s="131"/>
      <c r="AA345" s="131"/>
      <c r="AB345" s="131"/>
      <c r="AC345" s="131"/>
      <c r="AD345" s="131"/>
    </row>
    <row r="346" spans="1:30" ht="20.100000000000001" customHeight="1">
      <c r="A346" s="126"/>
      <c r="B346" s="126"/>
      <c r="C346" s="131"/>
      <c r="D346" s="16" t="s">
        <v>6724</v>
      </c>
      <c r="E346" s="131"/>
      <c r="F346" s="355"/>
      <c r="G346" s="314"/>
      <c r="H346" s="18"/>
      <c r="I346" s="19"/>
      <c r="J346" s="18">
        <v>3</v>
      </c>
      <c r="K346" s="19">
        <v>4.2857142857142856</v>
      </c>
      <c r="L346" s="18">
        <v>2</v>
      </c>
      <c r="M346" s="19">
        <v>8.3333333333333321</v>
      </c>
      <c r="N346" s="58">
        <v>2</v>
      </c>
      <c r="O346" s="59">
        <v>11.8</v>
      </c>
      <c r="P346" s="58">
        <v>1</v>
      </c>
      <c r="Q346" s="59">
        <v>2.6315789473684212</v>
      </c>
      <c r="R346" s="58">
        <v>4</v>
      </c>
      <c r="S346" s="59">
        <v>9.0909090909090917</v>
      </c>
      <c r="T346" s="58">
        <v>6</v>
      </c>
      <c r="U346" s="59">
        <v>3.1088082901554404</v>
      </c>
      <c r="V346" s="131"/>
      <c r="W346" s="131"/>
      <c r="X346" s="131"/>
      <c r="Y346" s="131"/>
      <c r="Z346" s="131"/>
      <c r="AA346" s="131"/>
      <c r="AB346" s="131"/>
      <c r="AC346" s="131"/>
      <c r="AD346" s="131"/>
    </row>
    <row r="347" spans="1:30" ht="20.100000000000001" customHeight="1">
      <c r="A347" s="126"/>
      <c r="B347" s="126"/>
      <c r="C347" s="131"/>
      <c r="D347" s="16" t="s">
        <v>6725</v>
      </c>
      <c r="E347" s="131"/>
      <c r="F347" s="355"/>
      <c r="G347" s="314"/>
      <c r="H347" s="18"/>
      <c r="I347" s="19"/>
      <c r="J347" s="18">
        <v>1</v>
      </c>
      <c r="K347" s="19">
        <v>1.4285714285714286</v>
      </c>
      <c r="L347" s="18">
        <v>1</v>
      </c>
      <c r="M347" s="19">
        <v>4.1666666666666661</v>
      </c>
      <c r="N347" s="58"/>
      <c r="O347" s="59"/>
      <c r="P347" s="58"/>
      <c r="Q347" s="59"/>
      <c r="R347" s="58">
        <v>3</v>
      </c>
      <c r="S347" s="59">
        <v>6.8181818181818183</v>
      </c>
      <c r="T347" s="58">
        <v>2</v>
      </c>
      <c r="U347" s="59">
        <v>1.0362694300518134</v>
      </c>
      <c r="V347" s="131"/>
      <c r="W347" s="131"/>
      <c r="X347" s="131"/>
      <c r="Y347" s="131"/>
      <c r="Z347" s="131"/>
      <c r="AA347" s="131"/>
      <c r="AB347" s="131"/>
      <c r="AC347" s="131"/>
      <c r="AD347" s="131"/>
    </row>
    <row r="348" spans="1:30" ht="20.100000000000001" customHeight="1">
      <c r="A348" s="126"/>
      <c r="B348" s="126"/>
      <c r="C348" s="131"/>
      <c r="D348" s="16" t="s">
        <v>6726</v>
      </c>
      <c r="E348" s="131"/>
      <c r="F348" s="355"/>
      <c r="G348" s="314"/>
      <c r="H348" s="18"/>
      <c r="I348" s="19"/>
      <c r="J348" s="18">
        <v>1</v>
      </c>
      <c r="K348" s="19">
        <v>1.4285714285714286</v>
      </c>
      <c r="L348" s="18">
        <v>5</v>
      </c>
      <c r="M348" s="19">
        <v>20.833333333333336</v>
      </c>
      <c r="N348" s="58">
        <v>1</v>
      </c>
      <c r="O348" s="59">
        <v>5.9</v>
      </c>
      <c r="P348" s="58">
        <v>4</v>
      </c>
      <c r="Q348" s="59">
        <v>10.526315789473685</v>
      </c>
      <c r="R348" s="58">
        <v>5</v>
      </c>
      <c r="S348" s="59">
        <v>11.363636363636363</v>
      </c>
      <c r="T348" s="58">
        <v>14</v>
      </c>
      <c r="U348" s="59">
        <v>7.2538860103626943</v>
      </c>
      <c r="V348" s="131"/>
      <c r="W348" s="131"/>
      <c r="X348" s="131"/>
      <c r="Y348" s="131"/>
      <c r="Z348" s="131"/>
      <c r="AA348" s="131"/>
      <c r="AB348" s="131"/>
      <c r="AC348" s="131"/>
      <c r="AD348" s="131"/>
    </row>
    <row r="349" spans="1:30" ht="20.100000000000001" customHeight="1">
      <c r="A349" s="126"/>
      <c r="B349" s="126"/>
      <c r="C349" s="131"/>
      <c r="D349" s="16" t="s">
        <v>6727</v>
      </c>
      <c r="E349" s="131"/>
      <c r="F349" s="355"/>
      <c r="G349" s="314"/>
      <c r="H349" s="18"/>
      <c r="I349" s="19"/>
      <c r="J349" s="18">
        <v>1</v>
      </c>
      <c r="K349" s="19">
        <v>1.4285714285714286</v>
      </c>
      <c r="L349" s="18">
        <v>2</v>
      </c>
      <c r="M349" s="19">
        <v>8.3333333333333321</v>
      </c>
      <c r="N349" s="58"/>
      <c r="O349" s="59"/>
      <c r="P349" s="58">
        <v>5</v>
      </c>
      <c r="Q349" s="59">
        <v>13.157894736842104</v>
      </c>
      <c r="R349" s="58">
        <v>2</v>
      </c>
      <c r="S349" s="59">
        <v>4.5454545454545459</v>
      </c>
      <c r="T349" s="58">
        <v>26</v>
      </c>
      <c r="U349" s="59">
        <v>13.471502590673575</v>
      </c>
      <c r="V349" s="131"/>
      <c r="W349" s="131"/>
      <c r="X349" s="131"/>
      <c r="Y349" s="131"/>
      <c r="Z349" s="131"/>
      <c r="AA349" s="131"/>
      <c r="AB349" s="131"/>
      <c r="AC349" s="131"/>
      <c r="AD349" s="131"/>
    </row>
    <row r="350" spans="1:30" ht="20.100000000000001" customHeight="1">
      <c r="A350" s="126"/>
      <c r="B350" s="126"/>
      <c r="C350" s="131"/>
      <c r="D350" s="16" t="s">
        <v>6728</v>
      </c>
      <c r="E350" s="131"/>
      <c r="F350" s="355"/>
      <c r="G350" s="314"/>
      <c r="H350" s="18"/>
      <c r="I350" s="19"/>
      <c r="J350" s="18">
        <v>3</v>
      </c>
      <c r="K350" s="19">
        <v>4.2857142857142856</v>
      </c>
      <c r="L350" s="18">
        <v>4</v>
      </c>
      <c r="M350" s="19">
        <v>16.666666666666664</v>
      </c>
      <c r="N350" s="58">
        <v>2</v>
      </c>
      <c r="O350" s="59">
        <v>11.8</v>
      </c>
      <c r="P350" s="58">
        <v>5</v>
      </c>
      <c r="Q350" s="59">
        <v>13.157894736842104</v>
      </c>
      <c r="R350" s="58">
        <v>2</v>
      </c>
      <c r="S350" s="59">
        <v>4.5454545454545459</v>
      </c>
      <c r="T350" s="58">
        <v>26</v>
      </c>
      <c r="U350" s="59">
        <v>13.471502590673575</v>
      </c>
      <c r="V350" s="131"/>
      <c r="W350" s="131"/>
      <c r="X350" s="131"/>
      <c r="Y350" s="131"/>
      <c r="Z350" s="131"/>
      <c r="AA350" s="131"/>
      <c r="AB350" s="131"/>
      <c r="AC350" s="131"/>
      <c r="AD350" s="131"/>
    </row>
    <row r="351" spans="1:30" ht="20.100000000000001" customHeight="1">
      <c r="A351" s="126"/>
      <c r="B351" s="126"/>
      <c r="C351" s="131"/>
      <c r="D351" s="16" t="s">
        <v>6729</v>
      </c>
      <c r="E351" s="131"/>
      <c r="F351" s="355"/>
      <c r="G351" s="314"/>
      <c r="H351" s="18"/>
      <c r="I351" s="19"/>
      <c r="J351" s="18">
        <v>3</v>
      </c>
      <c r="K351" s="19">
        <v>4.2857142857142856</v>
      </c>
      <c r="L351" s="18">
        <v>1</v>
      </c>
      <c r="M351" s="19">
        <v>4.1666666666666661</v>
      </c>
      <c r="N351" s="58">
        <v>3</v>
      </c>
      <c r="O351" s="59">
        <v>17.600000000000001</v>
      </c>
      <c r="P351" s="58">
        <v>2</v>
      </c>
      <c r="Q351" s="59">
        <v>5.2631578947368425</v>
      </c>
      <c r="R351" s="58">
        <v>3</v>
      </c>
      <c r="S351" s="59">
        <v>6.8181818181818183</v>
      </c>
      <c r="T351" s="58">
        <v>16</v>
      </c>
      <c r="U351" s="59">
        <v>8.290155440414507</v>
      </c>
      <c r="V351" s="131"/>
      <c r="W351" s="131"/>
      <c r="X351" s="131"/>
      <c r="Y351" s="131"/>
      <c r="Z351" s="131"/>
      <c r="AA351" s="131"/>
      <c r="AB351" s="131"/>
      <c r="AC351" s="131"/>
      <c r="AD351" s="131"/>
    </row>
    <row r="352" spans="1:30" ht="20.100000000000001" customHeight="1">
      <c r="A352" s="126"/>
      <c r="B352" s="126"/>
      <c r="C352" s="131"/>
      <c r="D352" s="16" t="s">
        <v>6730</v>
      </c>
      <c r="E352" s="131"/>
      <c r="F352" s="355"/>
      <c r="G352" s="314"/>
      <c r="H352" s="18"/>
      <c r="I352" s="19"/>
      <c r="J352" s="18">
        <v>2</v>
      </c>
      <c r="K352" s="19">
        <v>2.8571428571428572</v>
      </c>
      <c r="L352" s="18">
        <v>2</v>
      </c>
      <c r="M352" s="19">
        <v>8.3333333333333321</v>
      </c>
      <c r="N352" s="58">
        <v>3</v>
      </c>
      <c r="O352" s="59">
        <v>17.600000000000001</v>
      </c>
      <c r="P352" s="58">
        <v>4</v>
      </c>
      <c r="Q352" s="59">
        <v>10.526315789473685</v>
      </c>
      <c r="R352" s="58">
        <v>2</v>
      </c>
      <c r="S352" s="59">
        <v>4.5454545454545459</v>
      </c>
      <c r="T352" s="58">
        <v>2</v>
      </c>
      <c r="U352" s="59">
        <v>1.0362694300518134</v>
      </c>
      <c r="V352" s="131"/>
      <c r="W352" s="131"/>
      <c r="X352" s="131"/>
      <c r="Y352" s="131"/>
      <c r="Z352" s="131"/>
      <c r="AA352" s="131"/>
      <c r="AB352" s="131"/>
      <c r="AC352" s="131"/>
      <c r="AD352" s="131"/>
    </row>
    <row r="353" spans="1:30" ht="20.100000000000001" customHeight="1">
      <c r="A353" s="126"/>
      <c r="B353" s="126"/>
      <c r="C353" s="131"/>
      <c r="D353" s="16" t="s">
        <v>6731</v>
      </c>
      <c r="E353" s="131"/>
      <c r="F353" s="355"/>
      <c r="G353" s="314"/>
      <c r="H353" s="18"/>
      <c r="I353" s="19"/>
      <c r="J353" s="18">
        <v>3</v>
      </c>
      <c r="K353" s="19">
        <v>4.2857142857142856</v>
      </c>
      <c r="L353" s="18">
        <v>2</v>
      </c>
      <c r="M353" s="19">
        <v>8.3333333333333321</v>
      </c>
      <c r="N353" s="58">
        <v>4</v>
      </c>
      <c r="O353" s="59">
        <v>23.5</v>
      </c>
      <c r="P353" s="58">
        <v>5</v>
      </c>
      <c r="Q353" s="59">
        <v>13.157894736842104</v>
      </c>
      <c r="R353" s="58">
        <v>6</v>
      </c>
      <c r="S353" s="59">
        <v>13.636363636363637</v>
      </c>
      <c r="T353" s="58">
        <v>8</v>
      </c>
      <c r="U353" s="59">
        <v>4.1450777202072535</v>
      </c>
      <c r="V353" s="131"/>
      <c r="W353" s="131"/>
      <c r="X353" s="131"/>
      <c r="Y353" s="131"/>
      <c r="Z353" s="131"/>
      <c r="AA353" s="131"/>
      <c r="AB353" s="131"/>
      <c r="AC353" s="131"/>
      <c r="AD353" s="131"/>
    </row>
    <row r="354" spans="1:30" s="51" customFormat="1" ht="19.5" customHeight="1">
      <c r="A354" s="85"/>
      <c r="B354" s="311"/>
      <c r="C354" s="128"/>
      <c r="D354" s="16" t="s">
        <v>4376</v>
      </c>
      <c r="E354" s="128"/>
      <c r="F354" s="355"/>
      <c r="G354" s="161"/>
      <c r="H354" s="18"/>
      <c r="I354" s="161"/>
      <c r="J354" s="18"/>
      <c r="K354" s="161"/>
      <c r="L354" s="160"/>
      <c r="M354" s="161"/>
      <c r="N354" s="160"/>
      <c r="O354" s="161"/>
      <c r="P354" s="160"/>
      <c r="Q354" s="161"/>
      <c r="R354" s="160"/>
      <c r="S354" s="161"/>
      <c r="T354" s="58">
        <v>9</v>
      </c>
      <c r="U354" s="59">
        <v>4.7</v>
      </c>
      <c r="V354" s="128"/>
      <c r="W354" s="128"/>
      <c r="X354" s="128"/>
      <c r="Y354" s="128"/>
      <c r="Z354" s="128"/>
      <c r="AA354" s="128"/>
      <c r="AB354" s="128"/>
      <c r="AC354" s="128"/>
      <c r="AD354" s="85"/>
    </row>
    <row r="355" spans="1:30" ht="20.100000000000001" customHeight="1">
      <c r="A355" s="126"/>
      <c r="B355" s="126"/>
      <c r="C355" s="131"/>
      <c r="D355" s="16" t="s">
        <v>4359</v>
      </c>
      <c r="E355" s="131"/>
      <c r="F355" s="355"/>
      <c r="G355" s="314"/>
      <c r="H355" s="18"/>
      <c r="I355" s="19"/>
      <c r="J355" s="18"/>
      <c r="K355" s="19"/>
      <c r="L355" s="18"/>
      <c r="M355" s="19"/>
      <c r="N355" s="58"/>
      <c r="O355" s="59"/>
      <c r="P355" s="58"/>
      <c r="Q355" s="59"/>
      <c r="R355" s="58"/>
      <c r="S355" s="59"/>
      <c r="T355" s="149"/>
      <c r="U355" s="59"/>
      <c r="V355" s="131"/>
      <c r="W355" s="131"/>
      <c r="X355" s="131"/>
      <c r="Y355" s="131"/>
      <c r="Z355" s="131"/>
      <c r="AA355" s="131"/>
      <c r="AB355" s="131"/>
      <c r="AC355" s="131"/>
      <c r="AD355" s="131"/>
    </row>
    <row r="356" spans="1:30" ht="20.100000000000001" customHeight="1">
      <c r="A356" s="126"/>
      <c r="B356" s="126"/>
      <c r="C356" s="131"/>
      <c r="D356" s="162" t="s">
        <v>2388</v>
      </c>
      <c r="E356" s="131"/>
      <c r="F356" s="355"/>
      <c r="G356" s="314"/>
      <c r="H356" s="18"/>
      <c r="I356" s="19"/>
      <c r="J356" s="18"/>
      <c r="K356" s="19"/>
      <c r="L356" s="18"/>
      <c r="M356" s="19"/>
      <c r="N356" s="58"/>
      <c r="O356" s="59"/>
      <c r="P356" s="58"/>
      <c r="Q356" s="59"/>
      <c r="R356" s="58"/>
      <c r="S356" s="59"/>
      <c r="T356" s="58"/>
      <c r="U356" s="59"/>
      <c r="V356" s="131"/>
      <c r="W356" s="131"/>
      <c r="X356" s="131"/>
      <c r="Y356" s="131"/>
      <c r="Z356" s="131"/>
      <c r="AA356" s="131"/>
      <c r="AB356" s="131"/>
      <c r="AC356" s="131"/>
      <c r="AD356" s="131"/>
    </row>
    <row r="357" spans="1:30" ht="20.100000000000001" customHeight="1">
      <c r="A357" s="126"/>
      <c r="B357" s="126"/>
      <c r="C357" s="131"/>
      <c r="D357" s="162" t="s">
        <v>3777</v>
      </c>
      <c r="E357" s="131"/>
      <c r="F357" s="355"/>
      <c r="G357" s="314"/>
      <c r="H357" s="18"/>
      <c r="I357" s="19"/>
      <c r="J357" s="18"/>
      <c r="K357" s="19"/>
      <c r="L357" s="18"/>
      <c r="M357" s="19"/>
      <c r="N357" s="58"/>
      <c r="O357" s="59"/>
      <c r="P357" s="58"/>
      <c r="Q357" s="59"/>
      <c r="R357" s="58"/>
      <c r="S357" s="59"/>
      <c r="T357" s="58"/>
      <c r="U357" s="59"/>
      <c r="V357" s="131"/>
      <c r="W357" s="131"/>
      <c r="X357" s="131"/>
      <c r="Y357" s="131"/>
      <c r="Z357" s="131"/>
      <c r="AA357" s="131"/>
      <c r="AB357" s="131"/>
      <c r="AC357" s="131"/>
      <c r="AD357" s="131"/>
    </row>
    <row r="358" spans="1:30" ht="20.100000000000001" customHeight="1">
      <c r="A358" s="125" t="s">
        <v>5596</v>
      </c>
      <c r="B358" s="125" t="s">
        <v>157</v>
      </c>
      <c r="C358" s="134" t="s">
        <v>218</v>
      </c>
      <c r="D358" s="9" t="s">
        <v>6721</v>
      </c>
      <c r="E358" s="134" t="s">
        <v>244</v>
      </c>
      <c r="F358" s="354"/>
      <c r="G358" s="12"/>
      <c r="H358" s="11"/>
      <c r="I358" s="12"/>
      <c r="J358" s="11">
        <v>2</v>
      </c>
      <c r="K358" s="12">
        <v>3.225806451612903</v>
      </c>
      <c r="L358" s="11"/>
      <c r="M358" s="12"/>
      <c r="N358" s="56"/>
      <c r="O358" s="57"/>
      <c r="P358" s="56"/>
      <c r="Q358" s="57"/>
      <c r="R358" s="56"/>
      <c r="S358" s="57"/>
      <c r="T358" s="56">
        <v>1</v>
      </c>
      <c r="U358" s="57">
        <v>0.625</v>
      </c>
      <c r="V358" s="134"/>
      <c r="W358" s="134"/>
      <c r="X358" s="134" t="s">
        <v>28</v>
      </c>
      <c r="Y358" s="134" t="s">
        <v>28</v>
      </c>
      <c r="Z358" s="134" t="s">
        <v>28</v>
      </c>
      <c r="AA358" s="134" t="s">
        <v>28</v>
      </c>
      <c r="AB358" s="134" t="s">
        <v>28</v>
      </c>
      <c r="AC358" s="134" t="s">
        <v>28</v>
      </c>
      <c r="AD358" s="134"/>
    </row>
    <row r="359" spans="1:30" ht="20.100000000000001" customHeight="1">
      <c r="A359" s="126"/>
      <c r="B359" s="126"/>
      <c r="C359" s="131"/>
      <c r="D359" s="16" t="s">
        <v>6722</v>
      </c>
      <c r="E359" s="131"/>
      <c r="F359" s="355"/>
      <c r="G359" s="314"/>
      <c r="H359" s="18"/>
      <c r="I359" s="19"/>
      <c r="J359" s="18">
        <v>1</v>
      </c>
      <c r="K359" s="19">
        <v>1.6129032258064515</v>
      </c>
      <c r="L359" s="18"/>
      <c r="M359" s="19"/>
      <c r="N359" s="58"/>
      <c r="O359" s="59"/>
      <c r="P359" s="58"/>
      <c r="Q359" s="59"/>
      <c r="R359" s="58"/>
      <c r="S359" s="59"/>
      <c r="T359" s="58">
        <v>6</v>
      </c>
      <c r="U359" s="59">
        <v>3.75</v>
      </c>
      <c r="V359" s="131"/>
      <c r="W359" s="131"/>
      <c r="X359" s="131"/>
      <c r="Y359" s="131"/>
      <c r="Z359" s="131"/>
      <c r="AA359" s="131"/>
      <c r="AB359" s="131"/>
      <c r="AC359" s="131"/>
      <c r="AD359" s="131"/>
    </row>
    <row r="360" spans="1:30" ht="20.100000000000001" customHeight="1">
      <c r="A360" s="126"/>
      <c r="B360" s="126"/>
      <c r="C360" s="131"/>
      <c r="D360" s="16" t="s">
        <v>6723</v>
      </c>
      <c r="E360" s="131"/>
      <c r="F360" s="355"/>
      <c r="G360" s="314"/>
      <c r="H360" s="18"/>
      <c r="I360" s="19"/>
      <c r="J360" s="18">
        <v>47</v>
      </c>
      <c r="K360" s="19">
        <v>75.806451612903231</v>
      </c>
      <c r="L360" s="18">
        <v>3</v>
      </c>
      <c r="M360" s="19">
        <v>14.285714285714285</v>
      </c>
      <c r="N360" s="58"/>
      <c r="O360" s="59"/>
      <c r="P360" s="58">
        <v>9</v>
      </c>
      <c r="Q360" s="59">
        <v>30</v>
      </c>
      <c r="R360" s="58">
        <v>14</v>
      </c>
      <c r="S360" s="59">
        <v>37.837837837837839</v>
      </c>
      <c r="T360" s="58">
        <v>59</v>
      </c>
      <c r="U360" s="59">
        <v>36.875</v>
      </c>
      <c r="V360" s="131"/>
      <c r="W360" s="131"/>
      <c r="X360" s="131"/>
      <c r="Y360" s="131"/>
      <c r="Z360" s="131"/>
      <c r="AA360" s="131"/>
      <c r="AB360" s="131"/>
      <c r="AC360" s="131"/>
      <c r="AD360" s="131"/>
    </row>
    <row r="361" spans="1:30" ht="20.100000000000001" customHeight="1">
      <c r="A361" s="126"/>
      <c r="B361" s="126"/>
      <c r="C361" s="131"/>
      <c r="D361" s="16" t="s">
        <v>6724</v>
      </c>
      <c r="E361" s="131"/>
      <c r="F361" s="355"/>
      <c r="G361" s="314"/>
      <c r="H361" s="18"/>
      <c r="I361" s="19"/>
      <c r="J361" s="18"/>
      <c r="K361" s="19"/>
      <c r="L361" s="18">
        <v>2</v>
      </c>
      <c r="M361" s="19">
        <v>9.5238095238095237</v>
      </c>
      <c r="N361" s="58">
        <v>2</v>
      </c>
      <c r="O361" s="59">
        <v>20</v>
      </c>
      <c r="P361" s="58">
        <v>3</v>
      </c>
      <c r="Q361" s="59">
        <v>10</v>
      </c>
      <c r="R361" s="58">
        <v>1</v>
      </c>
      <c r="S361" s="59">
        <v>2.7027027027027026</v>
      </c>
      <c r="T361" s="58">
        <v>8</v>
      </c>
      <c r="U361" s="59">
        <v>5</v>
      </c>
      <c r="V361" s="131"/>
      <c r="W361" s="131"/>
      <c r="X361" s="131"/>
      <c r="Y361" s="131"/>
      <c r="Z361" s="131"/>
      <c r="AA361" s="131"/>
      <c r="AB361" s="131"/>
      <c r="AC361" s="131"/>
      <c r="AD361" s="131"/>
    </row>
    <row r="362" spans="1:30" ht="20.100000000000001" customHeight="1">
      <c r="A362" s="126"/>
      <c r="B362" s="126"/>
      <c r="C362" s="131"/>
      <c r="D362" s="16" t="s">
        <v>6725</v>
      </c>
      <c r="E362" s="131"/>
      <c r="F362" s="355"/>
      <c r="G362" s="314"/>
      <c r="H362" s="18"/>
      <c r="I362" s="19"/>
      <c r="J362" s="18">
        <v>3</v>
      </c>
      <c r="K362" s="19">
        <v>4.838709677419355</v>
      </c>
      <c r="L362" s="18">
        <v>2</v>
      </c>
      <c r="M362" s="19">
        <v>9.5238095238095237</v>
      </c>
      <c r="N362" s="58">
        <v>2</v>
      </c>
      <c r="O362" s="59">
        <v>20</v>
      </c>
      <c r="P362" s="58">
        <v>2</v>
      </c>
      <c r="Q362" s="59">
        <v>6.666666666666667</v>
      </c>
      <c r="R362" s="58">
        <v>4</v>
      </c>
      <c r="S362" s="59">
        <v>10.810810810810811</v>
      </c>
      <c r="T362" s="58">
        <v>4</v>
      </c>
      <c r="U362" s="59">
        <v>2.5</v>
      </c>
      <c r="V362" s="131"/>
      <c r="W362" s="131"/>
      <c r="X362" s="131"/>
      <c r="Y362" s="131"/>
      <c r="Z362" s="131"/>
      <c r="AA362" s="131"/>
      <c r="AB362" s="131"/>
      <c r="AC362" s="131"/>
      <c r="AD362" s="131"/>
    </row>
    <row r="363" spans="1:30" ht="20.100000000000001" customHeight="1">
      <c r="A363" s="126"/>
      <c r="B363" s="126"/>
      <c r="C363" s="131"/>
      <c r="D363" s="16" t="s">
        <v>6726</v>
      </c>
      <c r="E363" s="131"/>
      <c r="F363" s="355"/>
      <c r="G363" s="314"/>
      <c r="H363" s="18"/>
      <c r="I363" s="19"/>
      <c r="J363" s="18">
        <v>1</v>
      </c>
      <c r="K363" s="19">
        <v>1.6129032258064515</v>
      </c>
      <c r="L363" s="18">
        <v>1</v>
      </c>
      <c r="M363" s="19">
        <v>4.7619047619047619</v>
      </c>
      <c r="N363" s="58"/>
      <c r="O363" s="59"/>
      <c r="P363" s="58"/>
      <c r="Q363" s="59"/>
      <c r="R363" s="58">
        <v>3</v>
      </c>
      <c r="S363" s="59">
        <v>8.1081081081081088</v>
      </c>
      <c r="T363" s="58">
        <v>3</v>
      </c>
      <c r="U363" s="59">
        <v>1.875</v>
      </c>
      <c r="V363" s="131"/>
      <c r="W363" s="131"/>
      <c r="X363" s="131"/>
      <c r="Y363" s="131"/>
      <c r="Z363" s="131"/>
      <c r="AA363" s="131"/>
      <c r="AB363" s="131"/>
      <c r="AC363" s="131"/>
      <c r="AD363" s="131"/>
    </row>
    <row r="364" spans="1:30" ht="20.100000000000001" customHeight="1">
      <c r="A364" s="126"/>
      <c r="B364" s="126"/>
      <c r="C364" s="131"/>
      <c r="D364" s="16" t="s">
        <v>6727</v>
      </c>
      <c r="E364" s="131"/>
      <c r="F364" s="355"/>
      <c r="G364" s="314"/>
      <c r="H364" s="18"/>
      <c r="I364" s="19"/>
      <c r="J364" s="18">
        <v>2</v>
      </c>
      <c r="K364" s="19">
        <v>3.225806451612903</v>
      </c>
      <c r="L364" s="18">
        <v>6</v>
      </c>
      <c r="M364" s="19">
        <v>28.571428571428569</v>
      </c>
      <c r="N364" s="58">
        <v>2</v>
      </c>
      <c r="O364" s="59">
        <v>20</v>
      </c>
      <c r="P364" s="58">
        <v>5</v>
      </c>
      <c r="Q364" s="59">
        <v>16.666666666666668</v>
      </c>
      <c r="R364" s="58">
        <v>8</v>
      </c>
      <c r="S364" s="59">
        <v>21.621621621621621</v>
      </c>
      <c r="T364" s="58">
        <v>16</v>
      </c>
      <c r="U364" s="59">
        <v>10</v>
      </c>
      <c r="V364" s="131"/>
      <c r="W364" s="131"/>
      <c r="X364" s="131"/>
      <c r="Y364" s="131"/>
      <c r="Z364" s="131"/>
      <c r="AA364" s="131"/>
      <c r="AB364" s="131"/>
      <c r="AC364" s="131"/>
      <c r="AD364" s="131"/>
    </row>
    <row r="365" spans="1:30" ht="20.100000000000001" customHeight="1">
      <c r="A365" s="126"/>
      <c r="B365" s="126"/>
      <c r="C365" s="131"/>
      <c r="D365" s="16" t="s">
        <v>6728</v>
      </c>
      <c r="E365" s="131"/>
      <c r="F365" s="355"/>
      <c r="G365" s="314"/>
      <c r="H365" s="18"/>
      <c r="I365" s="19"/>
      <c r="J365" s="18"/>
      <c r="K365" s="19"/>
      <c r="L365" s="18">
        <v>2</v>
      </c>
      <c r="M365" s="19">
        <v>9.5238095238095237</v>
      </c>
      <c r="N365" s="58"/>
      <c r="O365" s="59"/>
      <c r="P365" s="58">
        <v>3</v>
      </c>
      <c r="Q365" s="59">
        <v>10</v>
      </c>
      <c r="R365" s="58">
        <v>3</v>
      </c>
      <c r="S365" s="59">
        <v>8.1081081081081088</v>
      </c>
      <c r="T365" s="58">
        <v>26</v>
      </c>
      <c r="U365" s="59">
        <v>16.25</v>
      </c>
      <c r="V365" s="131"/>
      <c r="W365" s="131"/>
      <c r="X365" s="131"/>
      <c r="Y365" s="131"/>
      <c r="Z365" s="131"/>
      <c r="AA365" s="131"/>
      <c r="AB365" s="131"/>
      <c r="AC365" s="131"/>
      <c r="AD365" s="131"/>
    </row>
    <row r="366" spans="1:30" ht="20.100000000000001" customHeight="1">
      <c r="A366" s="126"/>
      <c r="B366" s="126"/>
      <c r="C366" s="131"/>
      <c r="D366" s="16" t="s">
        <v>6729</v>
      </c>
      <c r="E366" s="131"/>
      <c r="F366" s="355"/>
      <c r="G366" s="314"/>
      <c r="H366" s="18"/>
      <c r="I366" s="19"/>
      <c r="J366" s="18">
        <v>3</v>
      </c>
      <c r="K366" s="19">
        <v>4.838709677419355</v>
      </c>
      <c r="L366" s="18">
        <v>2</v>
      </c>
      <c r="M366" s="19">
        <v>9.5238095238095237</v>
      </c>
      <c r="N366" s="58">
        <v>1</v>
      </c>
      <c r="O366" s="59">
        <v>10</v>
      </c>
      <c r="P366" s="58">
        <v>5</v>
      </c>
      <c r="Q366" s="59">
        <v>16.666666666666668</v>
      </c>
      <c r="R366" s="58">
        <v>1</v>
      </c>
      <c r="S366" s="59">
        <v>2.7027027027027026</v>
      </c>
      <c r="T366" s="58">
        <v>17</v>
      </c>
      <c r="U366" s="59">
        <v>10.625</v>
      </c>
      <c r="V366" s="131"/>
      <c r="W366" s="131"/>
      <c r="X366" s="131"/>
      <c r="Y366" s="131"/>
      <c r="Z366" s="131"/>
      <c r="AA366" s="131"/>
      <c r="AB366" s="131"/>
      <c r="AC366" s="131"/>
      <c r="AD366" s="131"/>
    </row>
    <row r="367" spans="1:30" ht="20.100000000000001" customHeight="1">
      <c r="A367" s="126"/>
      <c r="B367" s="126"/>
      <c r="C367" s="131"/>
      <c r="D367" s="16" t="s">
        <v>6730</v>
      </c>
      <c r="E367" s="131"/>
      <c r="F367" s="355"/>
      <c r="G367" s="314"/>
      <c r="H367" s="18"/>
      <c r="I367" s="19"/>
      <c r="J367" s="18">
        <v>1</v>
      </c>
      <c r="K367" s="19">
        <v>1.6129032258064515</v>
      </c>
      <c r="L367" s="18">
        <v>1</v>
      </c>
      <c r="M367" s="19">
        <v>4.7619047619047619</v>
      </c>
      <c r="N367" s="58">
        <v>2</v>
      </c>
      <c r="O367" s="59">
        <v>20</v>
      </c>
      <c r="P367" s="58">
        <v>1</v>
      </c>
      <c r="Q367" s="59">
        <v>3.3333333333333335</v>
      </c>
      <c r="R367" s="58">
        <v>2</v>
      </c>
      <c r="S367" s="59">
        <v>5.4054054054054053</v>
      </c>
      <c r="T367" s="58">
        <v>11</v>
      </c>
      <c r="U367" s="59">
        <v>6.875</v>
      </c>
      <c r="V367" s="131"/>
      <c r="W367" s="131"/>
      <c r="X367" s="131"/>
      <c r="Y367" s="131"/>
      <c r="Z367" s="131"/>
      <c r="AA367" s="131"/>
      <c r="AB367" s="131"/>
      <c r="AC367" s="131"/>
      <c r="AD367" s="131"/>
    </row>
    <row r="368" spans="1:30" ht="20.100000000000001" customHeight="1">
      <c r="A368" s="126"/>
      <c r="B368" s="126"/>
      <c r="C368" s="131"/>
      <c r="D368" s="16" t="s">
        <v>6731</v>
      </c>
      <c r="E368" s="131"/>
      <c r="F368" s="355"/>
      <c r="G368" s="314"/>
      <c r="H368" s="18"/>
      <c r="I368" s="19"/>
      <c r="J368" s="18">
        <v>2</v>
      </c>
      <c r="K368" s="19">
        <v>3.225806451612903</v>
      </c>
      <c r="L368" s="18">
        <v>2</v>
      </c>
      <c r="M368" s="19">
        <v>9.5238095238095237</v>
      </c>
      <c r="N368" s="58">
        <v>1</v>
      </c>
      <c r="O368" s="59">
        <v>10</v>
      </c>
      <c r="P368" s="58">
        <v>2</v>
      </c>
      <c r="Q368" s="59">
        <v>6.666666666666667</v>
      </c>
      <c r="R368" s="58">
        <v>1</v>
      </c>
      <c r="S368" s="59">
        <v>2.7027027027027026</v>
      </c>
      <c r="T368" s="58">
        <v>2</v>
      </c>
      <c r="U368" s="59">
        <v>1.25</v>
      </c>
      <c r="V368" s="131"/>
      <c r="W368" s="131"/>
      <c r="X368" s="131"/>
      <c r="Y368" s="131"/>
      <c r="Z368" s="131"/>
      <c r="AA368" s="131"/>
      <c r="AB368" s="131"/>
      <c r="AC368" s="131"/>
      <c r="AD368" s="131"/>
    </row>
    <row r="369" spans="1:30" s="51" customFormat="1" ht="19.5" customHeight="1">
      <c r="A369" s="85"/>
      <c r="B369" s="311"/>
      <c r="C369" s="128"/>
      <c r="D369" s="16" t="s">
        <v>4376</v>
      </c>
      <c r="E369" s="128"/>
      <c r="F369" s="160"/>
      <c r="G369" s="161"/>
      <c r="H369" s="160"/>
      <c r="I369" s="161"/>
      <c r="J369" s="160"/>
      <c r="K369" s="161"/>
      <c r="L369" s="160"/>
      <c r="M369" s="161"/>
      <c r="N369" s="160"/>
      <c r="O369" s="161"/>
      <c r="P369" s="160"/>
      <c r="Q369" s="161"/>
      <c r="R369" s="160"/>
      <c r="S369" s="161"/>
      <c r="T369" s="58">
        <v>7</v>
      </c>
      <c r="U369" s="59">
        <v>4.4000000000000004</v>
      </c>
      <c r="V369" s="128"/>
      <c r="W369" s="128"/>
      <c r="X369" s="128"/>
      <c r="Y369" s="128"/>
      <c r="Z369" s="128"/>
      <c r="AA369" s="128"/>
      <c r="AB369" s="128"/>
      <c r="AC369" s="128"/>
      <c r="AD369" s="85"/>
    </row>
    <row r="370" spans="1:30" ht="20.100000000000001" customHeight="1">
      <c r="A370" s="126"/>
      <c r="B370" s="126"/>
      <c r="C370" s="131"/>
      <c r="D370" s="16" t="s">
        <v>4359</v>
      </c>
      <c r="E370" s="131"/>
      <c r="F370" s="355"/>
      <c r="G370" s="314"/>
      <c r="H370" s="18"/>
      <c r="I370" s="19"/>
      <c r="J370" s="18"/>
      <c r="K370" s="19"/>
      <c r="L370" s="18"/>
      <c r="M370" s="19"/>
      <c r="N370" s="58"/>
      <c r="O370" s="59"/>
      <c r="P370" s="58"/>
      <c r="Q370" s="59"/>
      <c r="R370" s="58"/>
      <c r="S370" s="59"/>
      <c r="T370" s="58"/>
      <c r="U370" s="59"/>
      <c r="V370" s="131"/>
      <c r="W370" s="131"/>
      <c r="X370" s="131"/>
      <c r="Y370" s="131"/>
      <c r="Z370" s="131"/>
      <c r="AA370" s="131"/>
      <c r="AB370" s="131"/>
      <c r="AC370" s="131"/>
      <c r="AD370" s="131"/>
    </row>
    <row r="371" spans="1:30" ht="20.100000000000001" customHeight="1">
      <c r="A371" s="126"/>
      <c r="B371" s="126"/>
      <c r="C371" s="131"/>
      <c r="D371" s="162" t="s">
        <v>2388</v>
      </c>
      <c r="E371" s="131"/>
      <c r="F371" s="355"/>
      <c r="G371" s="314"/>
      <c r="H371" s="18"/>
      <c r="I371" s="19"/>
      <c r="J371" s="18"/>
      <c r="K371" s="19"/>
      <c r="L371" s="18"/>
      <c r="M371" s="19"/>
      <c r="N371" s="58"/>
      <c r="O371" s="59"/>
      <c r="P371" s="58"/>
      <c r="Q371" s="59"/>
      <c r="R371" s="58"/>
      <c r="S371" s="59"/>
      <c r="T371" s="58"/>
      <c r="U371" s="59"/>
      <c r="V371" s="131"/>
      <c r="W371" s="131"/>
      <c r="X371" s="131"/>
      <c r="Y371" s="131"/>
      <c r="Z371" s="131"/>
      <c r="AA371" s="131"/>
      <c r="AB371" s="131"/>
      <c r="AC371" s="131"/>
      <c r="AD371" s="131"/>
    </row>
    <row r="372" spans="1:30" ht="20.100000000000001" customHeight="1">
      <c r="A372" s="126"/>
      <c r="B372" s="126"/>
      <c r="C372" s="131"/>
      <c r="D372" s="162" t="s">
        <v>3777</v>
      </c>
      <c r="E372" s="131"/>
      <c r="F372" s="355"/>
      <c r="G372" s="314"/>
      <c r="H372" s="18"/>
      <c r="I372" s="19"/>
      <c r="J372" s="18"/>
      <c r="K372" s="19"/>
      <c r="L372" s="18"/>
      <c r="M372" s="19"/>
      <c r="N372" s="58"/>
      <c r="O372" s="59"/>
      <c r="P372" s="58"/>
      <c r="Q372" s="59"/>
      <c r="R372" s="58"/>
      <c r="S372" s="59"/>
      <c r="T372" s="58"/>
      <c r="U372" s="59"/>
      <c r="V372" s="131"/>
      <c r="W372" s="131"/>
      <c r="X372" s="131"/>
      <c r="Y372" s="131"/>
      <c r="Z372" s="131"/>
      <c r="AA372" s="131"/>
      <c r="AB372" s="131"/>
      <c r="AC372" s="131"/>
      <c r="AD372" s="131"/>
    </row>
    <row r="373" spans="1:30" ht="20.100000000000001" customHeight="1">
      <c r="A373" s="125" t="s">
        <v>5597</v>
      </c>
      <c r="B373" s="125" t="s">
        <v>158</v>
      </c>
      <c r="C373" s="134" t="s">
        <v>218</v>
      </c>
      <c r="D373" s="9" t="s">
        <v>6721</v>
      </c>
      <c r="E373" s="134" t="s">
        <v>244</v>
      </c>
      <c r="F373" s="354"/>
      <c r="G373" s="12"/>
      <c r="H373" s="11"/>
      <c r="I373" s="12"/>
      <c r="J373" s="11">
        <v>2</v>
      </c>
      <c r="K373" s="12">
        <v>3.3333333333333335</v>
      </c>
      <c r="L373" s="11"/>
      <c r="M373" s="12"/>
      <c r="N373" s="56"/>
      <c r="O373" s="57"/>
      <c r="P373" s="56"/>
      <c r="Q373" s="57"/>
      <c r="R373" s="56"/>
      <c r="S373" s="57"/>
      <c r="T373" s="56">
        <v>2</v>
      </c>
      <c r="U373" s="57">
        <v>1.5748031496062993</v>
      </c>
      <c r="V373" s="134"/>
      <c r="W373" s="134"/>
      <c r="X373" s="134" t="s">
        <v>28</v>
      </c>
      <c r="Y373" s="134" t="s">
        <v>28</v>
      </c>
      <c r="Z373" s="134" t="s">
        <v>28</v>
      </c>
      <c r="AA373" s="134" t="s">
        <v>28</v>
      </c>
      <c r="AB373" s="134" t="s">
        <v>28</v>
      </c>
      <c r="AC373" s="134" t="s">
        <v>28</v>
      </c>
      <c r="AD373" s="134"/>
    </row>
    <row r="374" spans="1:30" ht="20.100000000000001" customHeight="1">
      <c r="A374" s="126"/>
      <c r="B374" s="126"/>
      <c r="C374" s="131"/>
      <c r="D374" s="16" t="s">
        <v>6722</v>
      </c>
      <c r="E374" s="131"/>
      <c r="F374" s="355"/>
      <c r="G374" s="314"/>
      <c r="H374" s="18"/>
      <c r="I374" s="19"/>
      <c r="J374" s="18">
        <v>2</v>
      </c>
      <c r="K374" s="19">
        <v>3.3333333333333335</v>
      </c>
      <c r="L374" s="18"/>
      <c r="M374" s="19"/>
      <c r="N374" s="58"/>
      <c r="O374" s="59"/>
      <c r="P374" s="58">
        <v>2</v>
      </c>
      <c r="Q374" s="59">
        <v>8</v>
      </c>
      <c r="R374" s="58"/>
      <c r="S374" s="59"/>
      <c r="T374" s="58">
        <v>2</v>
      </c>
      <c r="U374" s="59">
        <v>1.5748031496062993</v>
      </c>
      <c r="V374" s="131"/>
      <c r="W374" s="131"/>
      <c r="X374" s="131"/>
      <c r="Y374" s="131"/>
      <c r="Z374" s="131"/>
      <c r="AA374" s="131"/>
      <c r="AB374" s="131"/>
      <c r="AC374" s="131"/>
      <c r="AD374" s="131"/>
    </row>
    <row r="375" spans="1:30" ht="20.100000000000001" customHeight="1">
      <c r="A375" s="126"/>
      <c r="B375" s="126"/>
      <c r="C375" s="131"/>
      <c r="D375" s="16" t="s">
        <v>6723</v>
      </c>
      <c r="E375" s="131"/>
      <c r="F375" s="355"/>
      <c r="G375" s="314"/>
      <c r="H375" s="18"/>
      <c r="I375" s="19"/>
      <c r="J375" s="18"/>
      <c r="K375" s="19"/>
      <c r="L375" s="18"/>
      <c r="M375" s="19"/>
      <c r="N375" s="58"/>
      <c r="O375" s="59"/>
      <c r="P375" s="58"/>
      <c r="Q375" s="59"/>
      <c r="R375" s="58"/>
      <c r="S375" s="59"/>
      <c r="T375" s="58">
        <v>4</v>
      </c>
      <c r="U375" s="59">
        <v>3.1496062992125986</v>
      </c>
      <c r="V375" s="131"/>
      <c r="W375" s="131"/>
      <c r="X375" s="131"/>
      <c r="Y375" s="131"/>
      <c r="Z375" s="131"/>
      <c r="AA375" s="131"/>
      <c r="AB375" s="131"/>
      <c r="AC375" s="131"/>
      <c r="AD375" s="131"/>
    </row>
    <row r="376" spans="1:30" ht="20.100000000000001" customHeight="1">
      <c r="A376" s="126"/>
      <c r="B376" s="126"/>
      <c r="C376" s="131"/>
      <c r="D376" s="16" t="s">
        <v>6724</v>
      </c>
      <c r="E376" s="131"/>
      <c r="F376" s="355"/>
      <c r="G376" s="314"/>
      <c r="H376" s="18"/>
      <c r="I376" s="19"/>
      <c r="J376" s="18">
        <v>45</v>
      </c>
      <c r="K376" s="19">
        <v>75</v>
      </c>
      <c r="L376" s="18">
        <v>3</v>
      </c>
      <c r="M376" s="19">
        <v>16.666666666666664</v>
      </c>
      <c r="N376" s="58"/>
      <c r="O376" s="59"/>
      <c r="P376" s="58">
        <v>9</v>
      </c>
      <c r="Q376" s="59">
        <v>36</v>
      </c>
      <c r="R376" s="58">
        <v>14</v>
      </c>
      <c r="S376" s="59">
        <v>45.161290322580648</v>
      </c>
      <c r="T376" s="58">
        <v>48</v>
      </c>
      <c r="U376" s="59">
        <v>37.795275590551178</v>
      </c>
      <c r="V376" s="131"/>
      <c r="W376" s="131"/>
      <c r="X376" s="131"/>
      <c r="Y376" s="131"/>
      <c r="Z376" s="131"/>
      <c r="AA376" s="131"/>
      <c r="AB376" s="131"/>
      <c r="AC376" s="131"/>
      <c r="AD376" s="131"/>
    </row>
    <row r="377" spans="1:30" ht="20.100000000000001" customHeight="1">
      <c r="A377" s="126"/>
      <c r="B377" s="126"/>
      <c r="C377" s="131"/>
      <c r="D377" s="16" t="s">
        <v>6725</v>
      </c>
      <c r="E377" s="131"/>
      <c r="F377" s="355"/>
      <c r="G377" s="314"/>
      <c r="H377" s="18"/>
      <c r="I377" s="19"/>
      <c r="J377" s="18"/>
      <c r="K377" s="19"/>
      <c r="L377" s="18">
        <v>2</v>
      </c>
      <c r="M377" s="19">
        <v>11.111111111111111</v>
      </c>
      <c r="N377" s="58">
        <v>1</v>
      </c>
      <c r="O377" s="59">
        <v>11.1</v>
      </c>
      <c r="P377" s="58">
        <v>2</v>
      </c>
      <c r="Q377" s="59">
        <v>8</v>
      </c>
      <c r="R377" s="58">
        <v>1</v>
      </c>
      <c r="S377" s="59">
        <v>3.225806451612903</v>
      </c>
      <c r="T377" s="58">
        <v>5</v>
      </c>
      <c r="U377" s="59">
        <v>3.9370078740157481</v>
      </c>
      <c r="V377" s="131"/>
      <c r="W377" s="131"/>
      <c r="X377" s="131"/>
      <c r="Y377" s="131"/>
      <c r="Z377" s="131"/>
      <c r="AA377" s="131"/>
      <c r="AB377" s="131"/>
      <c r="AC377" s="131"/>
      <c r="AD377" s="131"/>
    </row>
    <row r="378" spans="1:30" ht="20.100000000000001" customHeight="1">
      <c r="A378" s="126"/>
      <c r="B378" s="126"/>
      <c r="C378" s="131"/>
      <c r="D378" s="16" t="s">
        <v>6726</v>
      </c>
      <c r="E378" s="131"/>
      <c r="F378" s="355"/>
      <c r="G378" s="314"/>
      <c r="H378" s="18"/>
      <c r="I378" s="19"/>
      <c r="J378" s="18">
        <v>3</v>
      </c>
      <c r="K378" s="19">
        <v>5</v>
      </c>
      <c r="L378" s="18">
        <v>2</v>
      </c>
      <c r="M378" s="19">
        <v>11.111111111111111</v>
      </c>
      <c r="N378" s="58">
        <v>3</v>
      </c>
      <c r="O378" s="59">
        <v>33.299999999999997</v>
      </c>
      <c r="P378" s="58">
        <v>1</v>
      </c>
      <c r="Q378" s="59">
        <v>4</v>
      </c>
      <c r="R378" s="58">
        <v>4</v>
      </c>
      <c r="S378" s="59">
        <v>12.903225806451612</v>
      </c>
      <c r="T378" s="58">
        <v>11</v>
      </c>
      <c r="U378" s="59">
        <v>8.6614173228346463</v>
      </c>
      <c r="V378" s="131"/>
      <c r="W378" s="131"/>
      <c r="X378" s="131"/>
      <c r="Y378" s="131"/>
      <c r="Z378" s="131"/>
      <c r="AA378" s="131"/>
      <c r="AB378" s="131"/>
      <c r="AC378" s="131"/>
      <c r="AD378" s="131"/>
    </row>
    <row r="379" spans="1:30" ht="20.100000000000001" customHeight="1">
      <c r="A379" s="126"/>
      <c r="B379" s="126"/>
      <c r="C379" s="131"/>
      <c r="D379" s="16" t="s">
        <v>6727</v>
      </c>
      <c r="E379" s="131"/>
      <c r="F379" s="355"/>
      <c r="G379" s="314"/>
      <c r="H379" s="18"/>
      <c r="I379" s="19"/>
      <c r="J379" s="18">
        <v>2</v>
      </c>
      <c r="K379" s="19">
        <v>3.3333333333333335</v>
      </c>
      <c r="L379" s="18">
        <v>1</v>
      </c>
      <c r="M379" s="19">
        <v>5.5555555555555554</v>
      </c>
      <c r="N379" s="58"/>
      <c r="O379" s="59"/>
      <c r="P379" s="58"/>
      <c r="Q379" s="59"/>
      <c r="R379" s="58">
        <v>4</v>
      </c>
      <c r="S379" s="59">
        <v>12.903225806451612</v>
      </c>
      <c r="T379" s="58">
        <v>6</v>
      </c>
      <c r="U379" s="59">
        <v>4.7244094488188972</v>
      </c>
      <c r="V379" s="131"/>
      <c r="W379" s="131"/>
      <c r="X379" s="131"/>
      <c r="Y379" s="131"/>
      <c r="Z379" s="131"/>
      <c r="AA379" s="131"/>
      <c r="AB379" s="131"/>
      <c r="AC379" s="131"/>
      <c r="AD379" s="131"/>
    </row>
    <row r="380" spans="1:30" ht="20.100000000000001" customHeight="1">
      <c r="A380" s="126"/>
      <c r="B380" s="126"/>
      <c r="C380" s="131"/>
      <c r="D380" s="16" t="s">
        <v>6728</v>
      </c>
      <c r="E380" s="131"/>
      <c r="F380" s="355"/>
      <c r="G380" s="314"/>
      <c r="H380" s="18"/>
      <c r="I380" s="19"/>
      <c r="J380" s="18">
        <v>4</v>
      </c>
      <c r="K380" s="19">
        <v>6.666666666666667</v>
      </c>
      <c r="L380" s="18">
        <v>4</v>
      </c>
      <c r="M380" s="19">
        <v>22.222222222222221</v>
      </c>
      <c r="N380" s="58">
        <v>2</v>
      </c>
      <c r="O380" s="59">
        <v>22.2</v>
      </c>
      <c r="P380" s="58">
        <v>6</v>
      </c>
      <c r="Q380" s="59">
        <v>24</v>
      </c>
      <c r="R380" s="58">
        <v>6</v>
      </c>
      <c r="S380" s="59">
        <v>19.35483870967742</v>
      </c>
      <c r="T380" s="58">
        <v>10</v>
      </c>
      <c r="U380" s="59">
        <v>7.8740157480314963</v>
      </c>
      <c r="V380" s="131"/>
      <c r="W380" s="131"/>
      <c r="X380" s="131"/>
      <c r="Y380" s="131"/>
      <c r="Z380" s="131"/>
      <c r="AA380" s="131"/>
      <c r="AB380" s="131"/>
      <c r="AC380" s="131"/>
      <c r="AD380" s="131"/>
    </row>
    <row r="381" spans="1:30" ht="20.100000000000001" customHeight="1">
      <c r="A381" s="126"/>
      <c r="B381" s="126"/>
      <c r="C381" s="131"/>
      <c r="D381" s="16" t="s">
        <v>6729</v>
      </c>
      <c r="E381" s="131"/>
      <c r="F381" s="355"/>
      <c r="G381" s="314"/>
      <c r="H381" s="18"/>
      <c r="I381" s="19"/>
      <c r="J381" s="18"/>
      <c r="K381" s="19"/>
      <c r="L381" s="18">
        <v>3</v>
      </c>
      <c r="M381" s="19">
        <v>16.666666666666664</v>
      </c>
      <c r="N381" s="58"/>
      <c r="O381" s="59"/>
      <c r="P381" s="58">
        <v>3</v>
      </c>
      <c r="Q381" s="59">
        <v>12</v>
      </c>
      <c r="R381" s="58">
        <v>1</v>
      </c>
      <c r="S381" s="59">
        <v>3.225806451612903</v>
      </c>
      <c r="T381" s="58">
        <v>18</v>
      </c>
      <c r="U381" s="59">
        <v>14.173228346456693</v>
      </c>
      <c r="V381" s="131"/>
      <c r="W381" s="131"/>
      <c r="X381" s="131"/>
      <c r="Y381" s="131"/>
      <c r="Z381" s="131"/>
      <c r="AA381" s="131"/>
      <c r="AB381" s="131"/>
      <c r="AC381" s="131"/>
      <c r="AD381" s="131"/>
    </row>
    <row r="382" spans="1:30" ht="20.100000000000001" customHeight="1">
      <c r="A382" s="126"/>
      <c r="B382" s="126"/>
      <c r="C382" s="131"/>
      <c r="D382" s="16" t="s">
        <v>6730</v>
      </c>
      <c r="E382" s="131"/>
      <c r="F382" s="355"/>
      <c r="G382" s="314"/>
      <c r="H382" s="18"/>
      <c r="I382" s="19"/>
      <c r="J382" s="18">
        <v>2</v>
      </c>
      <c r="K382" s="19">
        <v>3.3333333333333335</v>
      </c>
      <c r="L382" s="18">
        <v>2</v>
      </c>
      <c r="M382" s="19">
        <v>11.111111111111111</v>
      </c>
      <c r="N382" s="58">
        <v>1</v>
      </c>
      <c r="O382" s="59">
        <v>11.1</v>
      </c>
      <c r="P382" s="58">
        <v>1</v>
      </c>
      <c r="Q382" s="59">
        <v>4</v>
      </c>
      <c r="R382" s="58"/>
      <c r="S382" s="59"/>
      <c r="T382" s="58">
        <v>13</v>
      </c>
      <c r="U382" s="59">
        <v>10.236220472440944</v>
      </c>
      <c r="V382" s="131"/>
      <c r="W382" s="131"/>
      <c r="X382" s="131"/>
      <c r="Y382" s="131"/>
      <c r="Z382" s="131"/>
      <c r="AA382" s="131"/>
      <c r="AB382" s="131"/>
      <c r="AC382" s="131"/>
      <c r="AD382" s="131"/>
    </row>
    <row r="383" spans="1:30" ht="20.100000000000001" customHeight="1">
      <c r="A383" s="126"/>
      <c r="B383" s="126"/>
      <c r="C383" s="131"/>
      <c r="D383" s="16" t="s">
        <v>6731</v>
      </c>
      <c r="E383" s="131"/>
      <c r="F383" s="355"/>
      <c r="G383" s="314"/>
      <c r="H383" s="18"/>
      <c r="I383" s="19"/>
      <c r="J383" s="18"/>
      <c r="K383" s="19"/>
      <c r="L383" s="18">
        <v>1</v>
      </c>
      <c r="M383" s="19">
        <v>5.5555555555555554</v>
      </c>
      <c r="N383" s="58">
        <v>2</v>
      </c>
      <c r="O383" s="59">
        <v>22.2</v>
      </c>
      <c r="P383" s="58">
        <v>1</v>
      </c>
      <c r="Q383" s="59">
        <v>4</v>
      </c>
      <c r="R383" s="58">
        <v>1</v>
      </c>
      <c r="S383" s="59">
        <v>3.225806451612903</v>
      </c>
      <c r="T383" s="58">
        <v>6</v>
      </c>
      <c r="U383" s="59">
        <v>4.7244094488188972</v>
      </c>
      <c r="V383" s="131"/>
      <c r="W383" s="131"/>
      <c r="X383" s="131"/>
      <c r="Y383" s="131"/>
      <c r="Z383" s="131"/>
      <c r="AA383" s="131"/>
      <c r="AB383" s="131"/>
      <c r="AC383" s="131"/>
      <c r="AD383" s="131"/>
    </row>
    <row r="384" spans="1:30" s="51" customFormat="1" ht="19.5" customHeight="1">
      <c r="A384" s="85"/>
      <c r="B384" s="311"/>
      <c r="C384" s="128"/>
      <c r="D384" s="16" t="s">
        <v>4376</v>
      </c>
      <c r="E384" s="128"/>
      <c r="F384" s="160"/>
      <c r="G384" s="161"/>
      <c r="H384" s="160"/>
      <c r="I384" s="161"/>
      <c r="J384" s="160"/>
      <c r="K384" s="161"/>
      <c r="L384" s="160"/>
      <c r="M384" s="161"/>
      <c r="N384" s="160"/>
      <c r="O384" s="161"/>
      <c r="P384" s="160"/>
      <c r="Q384" s="161"/>
      <c r="R384" s="160"/>
      <c r="S384" s="161"/>
      <c r="T384" s="58">
        <v>2</v>
      </c>
      <c r="U384" s="59">
        <v>1.6</v>
      </c>
      <c r="V384" s="128"/>
      <c r="W384" s="128"/>
      <c r="X384" s="128"/>
      <c r="Y384" s="128"/>
      <c r="Z384" s="128"/>
      <c r="AA384" s="128"/>
      <c r="AB384" s="128"/>
      <c r="AC384" s="128"/>
      <c r="AD384" s="85"/>
    </row>
    <row r="385" spans="1:30" ht="20.100000000000001" customHeight="1">
      <c r="A385" s="126"/>
      <c r="B385" s="126"/>
      <c r="C385" s="131"/>
      <c r="D385" s="16" t="s">
        <v>4359</v>
      </c>
      <c r="E385" s="131"/>
      <c r="F385" s="355"/>
      <c r="G385" s="314"/>
      <c r="H385" s="18"/>
      <c r="I385" s="19"/>
      <c r="J385" s="18"/>
      <c r="K385" s="19"/>
      <c r="L385" s="18"/>
      <c r="M385" s="19"/>
      <c r="N385" s="58"/>
      <c r="O385" s="59"/>
      <c r="P385" s="58"/>
      <c r="Q385" s="59"/>
      <c r="R385" s="58"/>
      <c r="S385" s="59"/>
      <c r="T385" s="58"/>
      <c r="U385" s="59"/>
      <c r="V385" s="131"/>
      <c r="W385" s="131"/>
      <c r="X385" s="131"/>
      <c r="Y385" s="131"/>
      <c r="Z385" s="131"/>
      <c r="AA385" s="131"/>
      <c r="AB385" s="131"/>
      <c r="AC385" s="131"/>
      <c r="AD385" s="131"/>
    </row>
    <row r="386" spans="1:30" ht="20.100000000000001" customHeight="1">
      <c r="A386" s="126"/>
      <c r="B386" s="126"/>
      <c r="C386" s="131"/>
      <c r="D386" s="162" t="s">
        <v>2388</v>
      </c>
      <c r="E386" s="131"/>
      <c r="F386" s="355"/>
      <c r="G386" s="314"/>
      <c r="H386" s="18"/>
      <c r="I386" s="19"/>
      <c r="J386" s="18"/>
      <c r="K386" s="19"/>
      <c r="L386" s="18"/>
      <c r="M386" s="19"/>
      <c r="N386" s="58"/>
      <c r="O386" s="59"/>
      <c r="P386" s="58"/>
      <c r="Q386" s="59"/>
      <c r="R386" s="58"/>
      <c r="S386" s="59"/>
      <c r="T386" s="58"/>
      <c r="U386" s="59"/>
      <c r="V386" s="131"/>
      <c r="W386" s="131"/>
      <c r="X386" s="131"/>
      <c r="Y386" s="131"/>
      <c r="Z386" s="131"/>
      <c r="AA386" s="131"/>
      <c r="AB386" s="131"/>
      <c r="AC386" s="131"/>
      <c r="AD386" s="131"/>
    </row>
    <row r="387" spans="1:30" ht="20.100000000000001" customHeight="1">
      <c r="A387" s="126"/>
      <c r="B387" s="126"/>
      <c r="C387" s="131"/>
      <c r="D387" s="162" t="s">
        <v>3777</v>
      </c>
      <c r="E387" s="131"/>
      <c r="F387" s="355"/>
      <c r="G387" s="314"/>
      <c r="H387" s="18"/>
      <c r="I387" s="19"/>
      <c r="J387" s="18"/>
      <c r="K387" s="19"/>
      <c r="L387" s="18"/>
      <c r="M387" s="19"/>
      <c r="N387" s="58"/>
      <c r="O387" s="59"/>
      <c r="P387" s="58"/>
      <c r="Q387" s="59"/>
      <c r="R387" s="58"/>
      <c r="S387" s="59"/>
      <c r="T387" s="58"/>
      <c r="U387" s="59"/>
      <c r="V387" s="131"/>
      <c r="W387" s="131"/>
      <c r="X387" s="131"/>
      <c r="Y387" s="131"/>
      <c r="Z387" s="131"/>
      <c r="AA387" s="131"/>
      <c r="AB387" s="131"/>
      <c r="AC387" s="131"/>
      <c r="AD387" s="131"/>
    </row>
    <row r="388" spans="1:30" ht="20.100000000000001" customHeight="1">
      <c r="A388" s="125" t="s">
        <v>5598</v>
      </c>
      <c r="B388" s="125" t="s">
        <v>159</v>
      </c>
      <c r="C388" s="134" t="s">
        <v>218</v>
      </c>
      <c r="D388" s="9" t="s">
        <v>6721</v>
      </c>
      <c r="E388" s="134" t="s">
        <v>244</v>
      </c>
      <c r="F388" s="354"/>
      <c r="G388" s="12"/>
      <c r="H388" s="11"/>
      <c r="I388" s="12"/>
      <c r="J388" s="11"/>
      <c r="K388" s="12"/>
      <c r="L388" s="11"/>
      <c r="M388" s="12"/>
      <c r="N388" s="56"/>
      <c r="O388" s="57"/>
      <c r="P388" s="56"/>
      <c r="Q388" s="57"/>
      <c r="R388" s="56"/>
      <c r="S388" s="57"/>
      <c r="T388" s="56"/>
      <c r="U388" s="57"/>
      <c r="V388" s="134"/>
      <c r="W388" s="134"/>
      <c r="X388" s="134" t="s">
        <v>28</v>
      </c>
      <c r="Y388" s="134" t="s">
        <v>28</v>
      </c>
      <c r="Z388" s="134" t="s">
        <v>28</v>
      </c>
      <c r="AA388" s="134" t="s">
        <v>28</v>
      </c>
      <c r="AB388" s="134" t="s">
        <v>28</v>
      </c>
      <c r="AC388" s="134" t="s">
        <v>28</v>
      </c>
      <c r="AD388" s="134"/>
    </row>
    <row r="389" spans="1:30" ht="20.100000000000001" customHeight="1">
      <c r="A389" s="126"/>
      <c r="B389" s="126"/>
      <c r="C389" s="131"/>
      <c r="D389" s="16" t="s">
        <v>6722</v>
      </c>
      <c r="E389" s="131"/>
      <c r="F389" s="355"/>
      <c r="G389" s="314"/>
      <c r="H389" s="18"/>
      <c r="I389" s="19"/>
      <c r="J389" s="18"/>
      <c r="K389" s="19"/>
      <c r="L389" s="18"/>
      <c r="M389" s="19"/>
      <c r="N389" s="58"/>
      <c r="O389" s="59"/>
      <c r="P389" s="58"/>
      <c r="Q389" s="59"/>
      <c r="R389" s="58"/>
      <c r="S389" s="59"/>
      <c r="T389" s="58">
        <v>1</v>
      </c>
      <c r="U389" s="59">
        <v>1.0526315789473684</v>
      </c>
      <c r="V389" s="131"/>
      <c r="W389" s="131"/>
      <c r="X389" s="131"/>
      <c r="Y389" s="131"/>
      <c r="Z389" s="131"/>
      <c r="AA389" s="131"/>
      <c r="AB389" s="131"/>
      <c r="AC389" s="131"/>
      <c r="AD389" s="131"/>
    </row>
    <row r="390" spans="1:30" ht="20.100000000000001" customHeight="1">
      <c r="A390" s="126"/>
      <c r="B390" s="126"/>
      <c r="C390" s="131"/>
      <c r="D390" s="16" t="s">
        <v>6723</v>
      </c>
      <c r="E390" s="131"/>
      <c r="F390" s="355"/>
      <c r="G390" s="314"/>
      <c r="H390" s="18"/>
      <c r="I390" s="19"/>
      <c r="J390" s="18">
        <v>1</v>
      </c>
      <c r="K390" s="19">
        <v>1.8867924528301887</v>
      </c>
      <c r="L390" s="18"/>
      <c r="M390" s="19"/>
      <c r="N390" s="58"/>
      <c r="O390" s="59"/>
      <c r="P390" s="58">
        <v>1</v>
      </c>
      <c r="Q390" s="59">
        <v>4.5454545454545459</v>
      </c>
      <c r="R390" s="58"/>
      <c r="S390" s="59"/>
      <c r="T390" s="58">
        <v>2</v>
      </c>
      <c r="U390" s="59">
        <v>2.1052631578947367</v>
      </c>
      <c r="V390" s="131"/>
      <c r="W390" s="131"/>
      <c r="X390" s="131"/>
      <c r="Y390" s="131"/>
      <c r="Z390" s="131"/>
      <c r="AA390" s="131"/>
      <c r="AB390" s="131"/>
      <c r="AC390" s="131"/>
      <c r="AD390" s="131"/>
    </row>
    <row r="391" spans="1:30" ht="20.100000000000001" customHeight="1">
      <c r="A391" s="126"/>
      <c r="B391" s="126"/>
      <c r="C391" s="131"/>
      <c r="D391" s="16" t="s">
        <v>6724</v>
      </c>
      <c r="E391" s="131"/>
      <c r="F391" s="355"/>
      <c r="G391" s="314"/>
      <c r="H391" s="18"/>
      <c r="I391" s="19"/>
      <c r="J391" s="18">
        <v>1</v>
      </c>
      <c r="K391" s="19">
        <v>1.8867924528301887</v>
      </c>
      <c r="L391" s="18"/>
      <c r="M391" s="19"/>
      <c r="N391" s="58"/>
      <c r="O391" s="59"/>
      <c r="P391" s="58">
        <v>1</v>
      </c>
      <c r="Q391" s="59">
        <v>4.5454545454545459</v>
      </c>
      <c r="R391" s="58"/>
      <c r="S391" s="59"/>
      <c r="T391" s="58">
        <v>3</v>
      </c>
      <c r="U391" s="59">
        <v>3.1578947368421053</v>
      </c>
      <c r="V391" s="131"/>
      <c r="W391" s="131"/>
      <c r="X391" s="131"/>
      <c r="Y391" s="131"/>
      <c r="Z391" s="131"/>
      <c r="AA391" s="131"/>
      <c r="AB391" s="131"/>
      <c r="AC391" s="131"/>
      <c r="AD391" s="131"/>
    </row>
    <row r="392" spans="1:30" ht="20.100000000000001" customHeight="1">
      <c r="A392" s="126"/>
      <c r="B392" s="126"/>
      <c r="C392" s="131"/>
      <c r="D392" s="16" t="s">
        <v>6725</v>
      </c>
      <c r="E392" s="131"/>
      <c r="F392" s="355"/>
      <c r="G392" s="314"/>
      <c r="H392" s="18"/>
      <c r="I392" s="19"/>
      <c r="J392" s="18">
        <v>41</v>
      </c>
      <c r="K392" s="19">
        <v>77.35849056603773</v>
      </c>
      <c r="L392" s="18">
        <v>3</v>
      </c>
      <c r="M392" s="19">
        <v>20</v>
      </c>
      <c r="N392" s="58">
        <v>1</v>
      </c>
      <c r="O392" s="59">
        <v>14.3</v>
      </c>
      <c r="P392" s="58">
        <v>8</v>
      </c>
      <c r="Q392" s="59">
        <v>36.363636363636367</v>
      </c>
      <c r="R392" s="58">
        <v>13</v>
      </c>
      <c r="S392" s="59">
        <v>43.333333333333336</v>
      </c>
      <c r="T392" s="58">
        <v>42</v>
      </c>
      <c r="U392" s="59">
        <v>44.210526315789473</v>
      </c>
      <c r="V392" s="131"/>
      <c r="W392" s="131"/>
      <c r="X392" s="131"/>
      <c r="Y392" s="131"/>
      <c r="Z392" s="131"/>
      <c r="AA392" s="131"/>
      <c r="AB392" s="131"/>
      <c r="AC392" s="131"/>
      <c r="AD392" s="131"/>
    </row>
    <row r="393" spans="1:30" ht="20.100000000000001" customHeight="1">
      <c r="A393" s="126"/>
      <c r="B393" s="126"/>
      <c r="C393" s="131"/>
      <c r="D393" s="16" t="s">
        <v>6726</v>
      </c>
      <c r="E393" s="131"/>
      <c r="F393" s="355"/>
      <c r="G393" s="314"/>
      <c r="H393" s="18"/>
      <c r="I393" s="19"/>
      <c r="J393" s="18"/>
      <c r="K393" s="19"/>
      <c r="L393" s="18">
        <v>2</v>
      </c>
      <c r="M393" s="19">
        <v>13.333333333333334</v>
      </c>
      <c r="N393" s="58">
        <v>1</v>
      </c>
      <c r="O393" s="59">
        <v>14.3</v>
      </c>
      <c r="P393" s="58">
        <v>3</v>
      </c>
      <c r="Q393" s="59">
        <v>13.636363636363637</v>
      </c>
      <c r="R393" s="58">
        <v>3</v>
      </c>
      <c r="S393" s="59">
        <v>10</v>
      </c>
      <c r="T393" s="58">
        <v>6</v>
      </c>
      <c r="U393" s="59">
        <v>6.3157894736842106</v>
      </c>
      <c r="V393" s="131"/>
      <c r="W393" s="131"/>
      <c r="X393" s="131"/>
      <c r="Y393" s="131"/>
      <c r="Z393" s="131"/>
      <c r="AA393" s="131"/>
      <c r="AB393" s="131"/>
      <c r="AC393" s="131"/>
      <c r="AD393" s="131"/>
    </row>
    <row r="394" spans="1:30" ht="20.100000000000001" customHeight="1">
      <c r="A394" s="126"/>
      <c r="B394" s="126"/>
      <c r="C394" s="131"/>
      <c r="D394" s="16" t="s">
        <v>6727</v>
      </c>
      <c r="E394" s="131"/>
      <c r="F394" s="355"/>
      <c r="G394" s="314"/>
      <c r="H394" s="18"/>
      <c r="I394" s="19"/>
      <c r="J394" s="18">
        <v>4</v>
      </c>
      <c r="K394" s="19">
        <v>7.5471698113207548</v>
      </c>
      <c r="L394" s="18">
        <v>2</v>
      </c>
      <c r="M394" s="19">
        <v>13.333333333333334</v>
      </c>
      <c r="N394" s="58">
        <v>2</v>
      </c>
      <c r="O394" s="59">
        <v>28.6</v>
      </c>
      <c r="P394" s="58">
        <v>3</v>
      </c>
      <c r="Q394" s="59">
        <v>13.636363636363637</v>
      </c>
      <c r="R394" s="58">
        <v>4</v>
      </c>
      <c r="S394" s="59">
        <v>13.333333333333334</v>
      </c>
      <c r="T394" s="58">
        <v>8</v>
      </c>
      <c r="U394" s="59">
        <v>8.4210526315789469</v>
      </c>
      <c r="V394" s="131"/>
      <c r="W394" s="131"/>
      <c r="X394" s="131"/>
      <c r="Y394" s="131"/>
      <c r="Z394" s="131"/>
      <c r="AA394" s="131"/>
      <c r="AB394" s="131"/>
      <c r="AC394" s="131"/>
      <c r="AD394" s="131"/>
    </row>
    <row r="395" spans="1:30" ht="20.100000000000001" customHeight="1">
      <c r="A395" s="126"/>
      <c r="B395" s="126"/>
      <c r="C395" s="131"/>
      <c r="D395" s="16" t="s">
        <v>6728</v>
      </c>
      <c r="E395" s="131"/>
      <c r="F395" s="355"/>
      <c r="G395" s="314"/>
      <c r="H395" s="18"/>
      <c r="I395" s="19"/>
      <c r="J395" s="18">
        <v>2</v>
      </c>
      <c r="K395" s="19">
        <v>3.7735849056603774</v>
      </c>
      <c r="L395" s="18">
        <v>1</v>
      </c>
      <c r="M395" s="19">
        <v>6.666666666666667</v>
      </c>
      <c r="N395" s="58"/>
      <c r="O395" s="59"/>
      <c r="P395" s="58"/>
      <c r="Q395" s="59"/>
      <c r="R395" s="58">
        <v>3</v>
      </c>
      <c r="S395" s="59">
        <v>10</v>
      </c>
      <c r="T395" s="58">
        <v>7</v>
      </c>
      <c r="U395" s="59">
        <v>7.3684210526315788</v>
      </c>
      <c r="V395" s="131"/>
      <c r="W395" s="131"/>
      <c r="X395" s="131"/>
      <c r="Y395" s="131"/>
      <c r="Z395" s="131"/>
      <c r="AA395" s="131"/>
      <c r="AB395" s="131"/>
      <c r="AC395" s="131"/>
      <c r="AD395" s="131"/>
    </row>
    <row r="396" spans="1:30" ht="20.100000000000001" customHeight="1">
      <c r="A396" s="126"/>
      <c r="B396" s="126"/>
      <c r="C396" s="131"/>
      <c r="D396" s="16" t="s">
        <v>6729</v>
      </c>
      <c r="E396" s="131"/>
      <c r="F396" s="355"/>
      <c r="G396" s="314"/>
      <c r="H396" s="18"/>
      <c r="I396" s="19"/>
      <c r="J396" s="18">
        <v>2</v>
      </c>
      <c r="K396" s="19">
        <v>3.7735849056603774</v>
      </c>
      <c r="L396" s="18">
        <v>4</v>
      </c>
      <c r="M396" s="19">
        <v>26.666666666666668</v>
      </c>
      <c r="N396" s="58">
        <v>2</v>
      </c>
      <c r="O396" s="59">
        <v>28.6</v>
      </c>
      <c r="P396" s="58">
        <v>3</v>
      </c>
      <c r="Q396" s="59">
        <v>13.636363636363637</v>
      </c>
      <c r="R396" s="58">
        <v>6</v>
      </c>
      <c r="S396" s="59">
        <v>20</v>
      </c>
      <c r="T396" s="58">
        <v>10</v>
      </c>
      <c r="U396" s="59">
        <v>10.526315789473685</v>
      </c>
      <c r="V396" s="131"/>
      <c r="W396" s="131"/>
      <c r="X396" s="131"/>
      <c r="Y396" s="131"/>
      <c r="Z396" s="131"/>
      <c r="AA396" s="131"/>
      <c r="AB396" s="131"/>
      <c r="AC396" s="131"/>
      <c r="AD396" s="131"/>
    </row>
    <row r="397" spans="1:30" ht="20.100000000000001" customHeight="1">
      <c r="A397" s="126"/>
      <c r="B397" s="126"/>
      <c r="C397" s="131"/>
      <c r="D397" s="16" t="s">
        <v>6730</v>
      </c>
      <c r="E397" s="131"/>
      <c r="F397" s="355"/>
      <c r="G397" s="314"/>
      <c r="H397" s="18"/>
      <c r="I397" s="19"/>
      <c r="J397" s="18"/>
      <c r="K397" s="19"/>
      <c r="L397" s="18">
        <v>1</v>
      </c>
      <c r="M397" s="19">
        <v>6.666666666666667</v>
      </c>
      <c r="N397" s="58"/>
      <c r="O397" s="59"/>
      <c r="P397" s="58">
        <v>3</v>
      </c>
      <c r="Q397" s="59">
        <v>13.636363636363637</v>
      </c>
      <c r="R397" s="58">
        <v>1</v>
      </c>
      <c r="S397" s="59">
        <v>3.3333333333333335</v>
      </c>
      <c r="T397" s="58">
        <v>7</v>
      </c>
      <c r="U397" s="59">
        <v>7.3684210526315788</v>
      </c>
      <c r="V397" s="131"/>
      <c r="W397" s="131"/>
      <c r="X397" s="131"/>
      <c r="Y397" s="131"/>
      <c r="Z397" s="131"/>
      <c r="AA397" s="131"/>
      <c r="AB397" s="131"/>
      <c r="AC397" s="131"/>
      <c r="AD397" s="131"/>
    </row>
    <row r="398" spans="1:30" ht="20.100000000000001" customHeight="1">
      <c r="A398" s="126"/>
      <c r="B398" s="126"/>
      <c r="C398" s="131"/>
      <c r="D398" s="16" t="s">
        <v>6731</v>
      </c>
      <c r="E398" s="131"/>
      <c r="F398" s="355"/>
      <c r="G398" s="314"/>
      <c r="H398" s="18"/>
      <c r="I398" s="19"/>
      <c r="J398" s="18">
        <v>2</v>
      </c>
      <c r="K398" s="19">
        <v>3.7735849056603774</v>
      </c>
      <c r="L398" s="18">
        <v>2</v>
      </c>
      <c r="M398" s="19">
        <v>13.333333333333334</v>
      </c>
      <c r="N398" s="58">
        <v>1</v>
      </c>
      <c r="O398" s="59">
        <v>14.3</v>
      </c>
      <c r="P398" s="58"/>
      <c r="Q398" s="59"/>
      <c r="R398" s="58"/>
      <c r="S398" s="59"/>
      <c r="T398" s="58">
        <v>4</v>
      </c>
      <c r="U398" s="59">
        <v>4.2105263157894735</v>
      </c>
      <c r="V398" s="131"/>
      <c r="W398" s="131"/>
      <c r="X398" s="131"/>
      <c r="Y398" s="131"/>
      <c r="Z398" s="131"/>
      <c r="AA398" s="131"/>
      <c r="AB398" s="131"/>
      <c r="AC398" s="131"/>
      <c r="AD398" s="131"/>
    </row>
    <row r="399" spans="1:30" s="51" customFormat="1" ht="19.5" customHeight="1">
      <c r="A399" s="85"/>
      <c r="B399" s="311"/>
      <c r="C399" s="128"/>
      <c r="D399" s="16" t="s">
        <v>4376</v>
      </c>
      <c r="E399" s="128"/>
      <c r="F399" s="160"/>
      <c r="G399" s="161"/>
      <c r="H399" s="160"/>
      <c r="I399" s="161"/>
      <c r="J399" s="160"/>
      <c r="K399" s="161"/>
      <c r="L399" s="160"/>
      <c r="M399" s="161"/>
      <c r="N399" s="160"/>
      <c r="O399" s="161"/>
      <c r="P399" s="160"/>
      <c r="Q399" s="161"/>
      <c r="R399" s="160"/>
      <c r="S399" s="161"/>
      <c r="T399" s="58">
        <v>5</v>
      </c>
      <c r="U399" s="59">
        <v>5.3</v>
      </c>
      <c r="V399" s="128"/>
      <c r="W399" s="128"/>
      <c r="X399" s="128"/>
      <c r="Y399" s="128"/>
      <c r="Z399" s="128"/>
      <c r="AA399" s="128"/>
      <c r="AB399" s="128"/>
      <c r="AC399" s="128"/>
      <c r="AD399" s="85"/>
    </row>
    <row r="400" spans="1:30" ht="20.100000000000001" customHeight="1">
      <c r="A400" s="126"/>
      <c r="B400" s="126"/>
      <c r="C400" s="131"/>
      <c r="D400" s="16" t="s">
        <v>4359</v>
      </c>
      <c r="E400" s="131"/>
      <c r="F400" s="355"/>
      <c r="G400" s="314"/>
      <c r="H400" s="18"/>
      <c r="I400" s="19"/>
      <c r="J400" s="18"/>
      <c r="K400" s="19"/>
      <c r="L400" s="18"/>
      <c r="M400" s="19"/>
      <c r="N400" s="58"/>
      <c r="O400" s="59"/>
      <c r="P400" s="58"/>
      <c r="Q400" s="59"/>
      <c r="R400" s="58"/>
      <c r="S400" s="59"/>
      <c r="T400" s="58"/>
      <c r="U400" s="59"/>
      <c r="V400" s="131"/>
      <c r="W400" s="131"/>
      <c r="X400" s="131"/>
      <c r="Y400" s="131"/>
      <c r="Z400" s="131"/>
      <c r="AA400" s="131"/>
      <c r="AB400" s="131"/>
      <c r="AC400" s="131"/>
      <c r="AD400" s="131"/>
    </row>
    <row r="401" spans="1:30" ht="20.100000000000001" customHeight="1">
      <c r="A401" s="126"/>
      <c r="B401" s="126"/>
      <c r="C401" s="131"/>
      <c r="D401" s="162" t="s">
        <v>2388</v>
      </c>
      <c r="E401" s="131"/>
      <c r="F401" s="355"/>
      <c r="G401" s="314"/>
      <c r="H401" s="18"/>
      <c r="I401" s="19"/>
      <c r="J401" s="18"/>
      <c r="K401" s="19"/>
      <c r="L401" s="18"/>
      <c r="M401" s="19"/>
      <c r="N401" s="58"/>
      <c r="O401" s="59"/>
      <c r="P401" s="58"/>
      <c r="Q401" s="59"/>
      <c r="R401" s="58"/>
      <c r="S401" s="59"/>
      <c r="T401" s="58"/>
      <c r="U401" s="59"/>
      <c r="V401" s="131"/>
      <c r="W401" s="131"/>
      <c r="X401" s="131"/>
      <c r="Y401" s="131"/>
      <c r="Z401" s="131"/>
      <c r="AA401" s="131"/>
      <c r="AB401" s="131"/>
      <c r="AC401" s="131"/>
      <c r="AD401" s="131"/>
    </row>
    <row r="402" spans="1:30" ht="20.100000000000001" customHeight="1">
      <c r="A402" s="126"/>
      <c r="B402" s="126"/>
      <c r="C402" s="131"/>
      <c r="D402" s="162" t="s">
        <v>3777</v>
      </c>
      <c r="E402" s="131"/>
      <c r="F402" s="355"/>
      <c r="G402" s="314"/>
      <c r="H402" s="18"/>
      <c r="I402" s="19"/>
      <c r="J402" s="18"/>
      <c r="K402" s="19"/>
      <c r="L402" s="18"/>
      <c r="M402" s="19"/>
      <c r="N402" s="58"/>
      <c r="O402" s="59"/>
      <c r="P402" s="58"/>
      <c r="Q402" s="59"/>
      <c r="R402" s="58"/>
      <c r="S402" s="59"/>
      <c r="T402" s="58"/>
      <c r="U402" s="59"/>
      <c r="V402" s="131"/>
      <c r="W402" s="131"/>
      <c r="X402" s="131"/>
      <c r="Y402" s="131"/>
      <c r="Z402" s="131"/>
      <c r="AA402" s="131"/>
      <c r="AB402" s="131"/>
      <c r="AC402" s="131"/>
      <c r="AD402" s="131"/>
    </row>
    <row r="403" spans="1:30" ht="20.100000000000001" customHeight="1">
      <c r="A403" s="125" t="s">
        <v>5599</v>
      </c>
      <c r="B403" s="125" t="s">
        <v>160</v>
      </c>
      <c r="C403" s="134" t="s">
        <v>218</v>
      </c>
      <c r="D403" s="9" t="s">
        <v>6721</v>
      </c>
      <c r="E403" s="134" t="s">
        <v>244</v>
      </c>
      <c r="F403" s="354"/>
      <c r="G403" s="12"/>
      <c r="H403" s="11"/>
      <c r="I403" s="12"/>
      <c r="J403" s="11"/>
      <c r="K403" s="12"/>
      <c r="L403" s="11"/>
      <c r="M403" s="12"/>
      <c r="N403" s="56"/>
      <c r="O403" s="57"/>
      <c r="P403" s="56"/>
      <c r="Q403" s="57"/>
      <c r="R403" s="56"/>
      <c r="S403" s="57"/>
      <c r="T403" s="56">
        <v>2</v>
      </c>
      <c r="U403" s="57">
        <v>2.5641025641025643</v>
      </c>
      <c r="V403" s="134"/>
      <c r="W403" s="134"/>
      <c r="X403" s="134" t="s">
        <v>28</v>
      </c>
      <c r="Y403" s="134" t="s">
        <v>28</v>
      </c>
      <c r="Z403" s="134" t="s">
        <v>28</v>
      </c>
      <c r="AA403" s="134" t="s">
        <v>28</v>
      </c>
      <c r="AB403" s="134" t="s">
        <v>28</v>
      </c>
      <c r="AC403" s="134" t="s">
        <v>28</v>
      </c>
      <c r="AD403" s="134"/>
    </row>
    <row r="404" spans="1:30" ht="20.100000000000001" customHeight="1">
      <c r="A404" s="126"/>
      <c r="B404" s="126"/>
      <c r="C404" s="131"/>
      <c r="D404" s="16" t="s">
        <v>6722</v>
      </c>
      <c r="E404" s="131"/>
      <c r="F404" s="355"/>
      <c r="G404" s="314"/>
      <c r="H404" s="18"/>
      <c r="I404" s="19"/>
      <c r="J404" s="18"/>
      <c r="K404" s="19"/>
      <c r="L404" s="18"/>
      <c r="M404" s="19"/>
      <c r="N404" s="58"/>
      <c r="O404" s="59"/>
      <c r="P404" s="58"/>
      <c r="Q404" s="59"/>
      <c r="R404" s="58"/>
      <c r="S404" s="59"/>
      <c r="T404" s="58">
        <v>1</v>
      </c>
      <c r="U404" s="59">
        <v>1.2820512820512822</v>
      </c>
      <c r="V404" s="131"/>
      <c r="W404" s="131"/>
      <c r="X404" s="131"/>
      <c r="Y404" s="131"/>
      <c r="Z404" s="131"/>
      <c r="AA404" s="131"/>
      <c r="AB404" s="131"/>
      <c r="AC404" s="131"/>
      <c r="AD404" s="131"/>
    </row>
    <row r="405" spans="1:30" ht="20.100000000000001" customHeight="1">
      <c r="A405" s="126"/>
      <c r="B405" s="126"/>
      <c r="C405" s="131"/>
      <c r="D405" s="16" t="s">
        <v>6723</v>
      </c>
      <c r="E405" s="131"/>
      <c r="F405" s="355"/>
      <c r="G405" s="314"/>
      <c r="H405" s="18"/>
      <c r="I405" s="19"/>
      <c r="J405" s="18"/>
      <c r="K405" s="19"/>
      <c r="L405" s="18"/>
      <c r="M405" s="19"/>
      <c r="N405" s="58"/>
      <c r="O405" s="59"/>
      <c r="P405" s="58"/>
      <c r="Q405" s="59"/>
      <c r="R405" s="58"/>
      <c r="S405" s="59"/>
      <c r="T405" s="58">
        <v>2</v>
      </c>
      <c r="U405" s="59">
        <v>2.5641025641025643</v>
      </c>
      <c r="V405" s="131"/>
      <c r="W405" s="131"/>
      <c r="X405" s="131"/>
      <c r="Y405" s="131"/>
      <c r="Z405" s="131"/>
      <c r="AA405" s="131"/>
      <c r="AB405" s="131"/>
      <c r="AC405" s="131"/>
      <c r="AD405" s="131"/>
    </row>
    <row r="406" spans="1:30" ht="20.100000000000001" customHeight="1">
      <c r="A406" s="126"/>
      <c r="B406" s="126"/>
      <c r="C406" s="131"/>
      <c r="D406" s="16" t="s">
        <v>6724</v>
      </c>
      <c r="E406" s="131"/>
      <c r="F406" s="355"/>
      <c r="G406" s="314"/>
      <c r="H406" s="18"/>
      <c r="I406" s="19"/>
      <c r="J406" s="18">
        <v>1</v>
      </c>
      <c r="K406" s="19">
        <v>2.2727272727272729</v>
      </c>
      <c r="L406" s="18"/>
      <c r="M406" s="19"/>
      <c r="N406" s="58">
        <v>1</v>
      </c>
      <c r="O406" s="59">
        <v>16.7</v>
      </c>
      <c r="P406" s="58"/>
      <c r="Q406" s="59"/>
      <c r="R406" s="58"/>
      <c r="S406" s="59"/>
      <c r="T406" s="58">
        <v>2</v>
      </c>
      <c r="U406" s="59">
        <v>2.5641025641025643</v>
      </c>
      <c r="V406" s="131"/>
      <c r="W406" s="131"/>
      <c r="X406" s="131"/>
      <c r="Y406" s="131"/>
      <c r="Z406" s="131"/>
      <c r="AA406" s="131"/>
      <c r="AB406" s="131"/>
      <c r="AC406" s="131"/>
      <c r="AD406" s="131"/>
    </row>
    <row r="407" spans="1:30" ht="20.100000000000001" customHeight="1">
      <c r="A407" s="126"/>
      <c r="B407" s="126"/>
      <c r="C407" s="131"/>
      <c r="D407" s="16" t="s">
        <v>6725</v>
      </c>
      <c r="E407" s="131"/>
      <c r="F407" s="355"/>
      <c r="G407" s="314"/>
      <c r="H407" s="18"/>
      <c r="I407" s="19"/>
      <c r="J407" s="18">
        <v>1</v>
      </c>
      <c r="K407" s="19">
        <v>2.2727272727272729</v>
      </c>
      <c r="L407" s="18"/>
      <c r="M407" s="19"/>
      <c r="N407" s="58"/>
      <c r="O407" s="59"/>
      <c r="P407" s="58"/>
      <c r="Q407" s="59"/>
      <c r="R407" s="58">
        <v>2</v>
      </c>
      <c r="S407" s="59">
        <v>7.4074074074074074</v>
      </c>
      <c r="T407" s="58">
        <v>2</v>
      </c>
      <c r="U407" s="59">
        <v>2.5641025641025643</v>
      </c>
      <c r="V407" s="131"/>
      <c r="W407" s="131"/>
      <c r="X407" s="131"/>
      <c r="Y407" s="131"/>
      <c r="Z407" s="131"/>
      <c r="AA407" s="131"/>
      <c r="AB407" s="131"/>
      <c r="AC407" s="131"/>
      <c r="AD407" s="131"/>
    </row>
    <row r="408" spans="1:30" ht="20.100000000000001" customHeight="1">
      <c r="A408" s="126"/>
      <c r="B408" s="126"/>
      <c r="C408" s="131"/>
      <c r="D408" s="16" t="s">
        <v>6726</v>
      </c>
      <c r="E408" s="131"/>
      <c r="F408" s="355"/>
      <c r="G408" s="314"/>
      <c r="H408" s="18"/>
      <c r="I408" s="19"/>
      <c r="J408" s="18">
        <v>37</v>
      </c>
      <c r="K408" s="19">
        <v>84.090909090909093</v>
      </c>
      <c r="L408" s="18">
        <v>3</v>
      </c>
      <c r="M408" s="19">
        <v>25</v>
      </c>
      <c r="N408" s="58"/>
      <c r="O408" s="59"/>
      <c r="P408" s="58">
        <v>9</v>
      </c>
      <c r="Q408" s="59">
        <v>45</v>
      </c>
      <c r="R408" s="58">
        <v>12</v>
      </c>
      <c r="S408" s="59">
        <v>44.444444444444443</v>
      </c>
      <c r="T408" s="58">
        <v>39</v>
      </c>
      <c r="U408" s="59">
        <v>50</v>
      </c>
      <c r="V408" s="131"/>
      <c r="W408" s="131"/>
      <c r="X408" s="131"/>
      <c r="Y408" s="131"/>
      <c r="Z408" s="131"/>
      <c r="AA408" s="131"/>
      <c r="AB408" s="131"/>
      <c r="AC408" s="131"/>
      <c r="AD408" s="131"/>
    </row>
    <row r="409" spans="1:30" ht="20.100000000000001" customHeight="1">
      <c r="A409" s="126"/>
      <c r="B409" s="126"/>
      <c r="C409" s="131"/>
      <c r="D409" s="16" t="s">
        <v>6727</v>
      </c>
      <c r="E409" s="131"/>
      <c r="F409" s="355"/>
      <c r="G409" s="314"/>
      <c r="H409" s="18"/>
      <c r="I409" s="19"/>
      <c r="J409" s="18"/>
      <c r="K409" s="19"/>
      <c r="L409" s="18">
        <v>2</v>
      </c>
      <c r="M409" s="19">
        <v>16.666666666666664</v>
      </c>
      <c r="N409" s="58">
        <v>1</v>
      </c>
      <c r="O409" s="59">
        <v>16.7</v>
      </c>
      <c r="P409" s="58">
        <v>3</v>
      </c>
      <c r="Q409" s="59">
        <v>15</v>
      </c>
      <c r="R409" s="58">
        <v>1</v>
      </c>
      <c r="S409" s="59">
        <v>3.7037037037037037</v>
      </c>
      <c r="T409" s="58">
        <v>4</v>
      </c>
      <c r="U409" s="59">
        <v>5.1282051282051286</v>
      </c>
      <c r="V409" s="131"/>
      <c r="W409" s="131"/>
      <c r="X409" s="131"/>
      <c r="Y409" s="131"/>
      <c r="Z409" s="131"/>
      <c r="AA409" s="131"/>
      <c r="AB409" s="131"/>
      <c r="AC409" s="131"/>
      <c r="AD409" s="131"/>
    </row>
    <row r="410" spans="1:30" ht="20.100000000000001" customHeight="1">
      <c r="A410" s="126"/>
      <c r="B410" s="126"/>
      <c r="C410" s="131"/>
      <c r="D410" s="16" t="s">
        <v>6728</v>
      </c>
      <c r="E410" s="131"/>
      <c r="F410" s="355"/>
      <c r="G410" s="314"/>
      <c r="H410" s="18"/>
      <c r="I410" s="19"/>
      <c r="J410" s="18">
        <v>2</v>
      </c>
      <c r="K410" s="19">
        <v>4.5454545454545459</v>
      </c>
      <c r="L410" s="18">
        <v>2</v>
      </c>
      <c r="M410" s="19">
        <v>16.666666666666664</v>
      </c>
      <c r="N410" s="58">
        <v>2</v>
      </c>
      <c r="O410" s="59">
        <v>33.299999999999997</v>
      </c>
      <c r="P410" s="58">
        <v>1</v>
      </c>
      <c r="Q410" s="59">
        <v>5</v>
      </c>
      <c r="R410" s="58">
        <v>4</v>
      </c>
      <c r="S410" s="59">
        <v>14.814814814814815</v>
      </c>
      <c r="T410" s="58">
        <v>8</v>
      </c>
      <c r="U410" s="59">
        <v>10.256410256410257</v>
      </c>
      <c r="V410" s="131"/>
      <c r="W410" s="131"/>
      <c r="X410" s="131"/>
      <c r="Y410" s="131"/>
      <c r="Z410" s="131"/>
      <c r="AA410" s="131"/>
      <c r="AB410" s="131"/>
      <c r="AC410" s="131"/>
      <c r="AD410" s="131"/>
    </row>
    <row r="411" spans="1:30" ht="20.100000000000001" customHeight="1">
      <c r="A411" s="126"/>
      <c r="B411" s="126"/>
      <c r="C411" s="131"/>
      <c r="D411" s="16" t="s">
        <v>6729</v>
      </c>
      <c r="E411" s="131"/>
      <c r="F411" s="355"/>
      <c r="G411" s="314"/>
      <c r="H411" s="18"/>
      <c r="I411" s="19"/>
      <c r="J411" s="18">
        <v>2</v>
      </c>
      <c r="K411" s="19">
        <v>4.5454545454545459</v>
      </c>
      <c r="L411" s="18">
        <v>1</v>
      </c>
      <c r="M411" s="19">
        <v>8.3333333333333321</v>
      </c>
      <c r="N411" s="58"/>
      <c r="O411" s="59"/>
      <c r="P411" s="58">
        <v>1</v>
      </c>
      <c r="Q411" s="59">
        <v>5</v>
      </c>
      <c r="R411" s="58">
        <v>3</v>
      </c>
      <c r="S411" s="59">
        <v>11.111111111111111</v>
      </c>
      <c r="T411" s="58">
        <v>5</v>
      </c>
      <c r="U411" s="59">
        <v>6.4102564102564106</v>
      </c>
      <c r="V411" s="131"/>
      <c r="W411" s="131"/>
      <c r="X411" s="131"/>
      <c r="Y411" s="131"/>
      <c r="Z411" s="131"/>
      <c r="AA411" s="131"/>
      <c r="AB411" s="131"/>
      <c r="AC411" s="131"/>
      <c r="AD411" s="131"/>
    </row>
    <row r="412" spans="1:30" ht="20.100000000000001" customHeight="1">
      <c r="A412" s="126"/>
      <c r="B412" s="126"/>
      <c r="C412" s="131"/>
      <c r="D412" s="16" t="s">
        <v>6730</v>
      </c>
      <c r="E412" s="131"/>
      <c r="F412" s="355"/>
      <c r="G412" s="314"/>
      <c r="H412" s="18"/>
      <c r="I412" s="19"/>
      <c r="J412" s="18">
        <v>1</v>
      </c>
      <c r="K412" s="19">
        <v>2.2727272727272729</v>
      </c>
      <c r="L412" s="18">
        <v>3</v>
      </c>
      <c r="M412" s="19">
        <v>25</v>
      </c>
      <c r="N412" s="58">
        <v>2</v>
      </c>
      <c r="O412" s="59">
        <v>33.299999999999997</v>
      </c>
      <c r="P412" s="58">
        <v>3</v>
      </c>
      <c r="Q412" s="59">
        <v>15</v>
      </c>
      <c r="R412" s="58">
        <v>5</v>
      </c>
      <c r="S412" s="59">
        <v>18.518518518518519</v>
      </c>
      <c r="T412" s="58">
        <v>8</v>
      </c>
      <c r="U412" s="59">
        <v>10.256410256410257</v>
      </c>
      <c r="V412" s="131"/>
      <c r="W412" s="131"/>
      <c r="X412" s="131"/>
      <c r="Y412" s="131"/>
      <c r="Z412" s="131"/>
      <c r="AA412" s="131"/>
      <c r="AB412" s="131"/>
      <c r="AC412" s="131"/>
      <c r="AD412" s="131"/>
    </row>
    <row r="413" spans="1:30" ht="20.100000000000001" customHeight="1">
      <c r="A413" s="126"/>
      <c r="B413" s="126"/>
      <c r="C413" s="131"/>
      <c r="D413" s="16" t="s">
        <v>6731</v>
      </c>
      <c r="E413" s="131"/>
      <c r="F413" s="355"/>
      <c r="G413" s="314"/>
      <c r="H413" s="18"/>
      <c r="I413" s="19"/>
      <c r="J413" s="18"/>
      <c r="K413" s="19"/>
      <c r="L413" s="18">
        <v>1</v>
      </c>
      <c r="M413" s="19">
        <v>8.3333333333333321</v>
      </c>
      <c r="N413" s="58"/>
      <c r="O413" s="59"/>
      <c r="P413" s="58">
        <v>3</v>
      </c>
      <c r="Q413" s="59">
        <v>15</v>
      </c>
      <c r="R413" s="58"/>
      <c r="S413" s="59"/>
      <c r="T413" s="58">
        <v>2</v>
      </c>
      <c r="U413" s="59">
        <v>2.5641025641025643</v>
      </c>
      <c r="V413" s="131"/>
      <c r="W413" s="131"/>
      <c r="X413" s="131"/>
      <c r="Y413" s="131"/>
      <c r="Z413" s="131"/>
      <c r="AA413" s="131"/>
      <c r="AB413" s="131"/>
      <c r="AC413" s="131"/>
      <c r="AD413" s="131"/>
    </row>
    <row r="414" spans="1:30" s="51" customFormat="1" ht="19.5" customHeight="1">
      <c r="A414" s="85"/>
      <c r="B414" s="311"/>
      <c r="C414" s="128"/>
      <c r="D414" s="16" t="s">
        <v>4376</v>
      </c>
      <c r="E414" s="128"/>
      <c r="F414" s="160"/>
      <c r="G414" s="161"/>
      <c r="H414" s="160"/>
      <c r="I414" s="161"/>
      <c r="J414" s="160"/>
      <c r="K414" s="161"/>
      <c r="L414" s="160"/>
      <c r="M414" s="161"/>
      <c r="N414" s="160"/>
      <c r="O414" s="161"/>
      <c r="P414" s="160"/>
      <c r="Q414" s="161"/>
      <c r="R414" s="160"/>
      <c r="S414" s="161"/>
      <c r="T414" s="58">
        <v>3</v>
      </c>
      <c r="U414" s="59">
        <v>3.8</v>
      </c>
      <c r="V414" s="128"/>
      <c r="W414" s="128"/>
      <c r="X414" s="128"/>
      <c r="Y414" s="128"/>
      <c r="Z414" s="128"/>
      <c r="AA414" s="128"/>
      <c r="AB414" s="128"/>
      <c r="AC414" s="128"/>
      <c r="AD414" s="85"/>
    </row>
    <row r="415" spans="1:30" ht="20.100000000000001" customHeight="1">
      <c r="A415" s="126"/>
      <c r="B415" s="126"/>
      <c r="C415" s="131"/>
      <c r="D415" s="16" t="s">
        <v>4359</v>
      </c>
      <c r="E415" s="131"/>
      <c r="F415" s="355"/>
      <c r="G415" s="314"/>
      <c r="H415" s="18"/>
      <c r="I415" s="19"/>
      <c r="J415" s="18"/>
      <c r="K415" s="19"/>
      <c r="L415" s="18"/>
      <c r="M415" s="19"/>
      <c r="N415" s="58"/>
      <c r="O415" s="59"/>
      <c r="P415" s="58"/>
      <c r="Q415" s="59"/>
      <c r="R415" s="58"/>
      <c r="S415" s="59"/>
      <c r="T415" s="58"/>
      <c r="U415" s="59"/>
      <c r="V415" s="131"/>
      <c r="W415" s="131"/>
      <c r="X415" s="131"/>
      <c r="Y415" s="131"/>
      <c r="Z415" s="131"/>
      <c r="AA415" s="131"/>
      <c r="AB415" s="131"/>
      <c r="AC415" s="131"/>
      <c r="AD415" s="131"/>
    </row>
    <row r="416" spans="1:30" ht="20.100000000000001" customHeight="1">
      <c r="A416" s="126"/>
      <c r="B416" s="126"/>
      <c r="C416" s="131"/>
      <c r="D416" s="162" t="s">
        <v>2388</v>
      </c>
      <c r="E416" s="131"/>
      <c r="F416" s="355"/>
      <c r="G416" s="314"/>
      <c r="H416" s="18"/>
      <c r="I416" s="19"/>
      <c r="J416" s="18"/>
      <c r="K416" s="19"/>
      <c r="L416" s="18"/>
      <c r="M416" s="19"/>
      <c r="N416" s="58"/>
      <c r="O416" s="59"/>
      <c r="P416" s="58"/>
      <c r="Q416" s="59"/>
      <c r="R416" s="58"/>
      <c r="S416" s="59"/>
      <c r="T416" s="58"/>
      <c r="U416" s="59"/>
      <c r="V416" s="131"/>
      <c r="W416" s="131"/>
      <c r="X416" s="131"/>
      <c r="Y416" s="131"/>
      <c r="Z416" s="131"/>
      <c r="AA416" s="131"/>
      <c r="AB416" s="131"/>
      <c r="AC416" s="131"/>
      <c r="AD416" s="131"/>
    </row>
    <row r="417" spans="1:30" ht="20.100000000000001" customHeight="1">
      <c r="A417" s="126"/>
      <c r="B417" s="126"/>
      <c r="C417" s="131"/>
      <c r="D417" s="162" t="s">
        <v>3777</v>
      </c>
      <c r="E417" s="131"/>
      <c r="F417" s="355"/>
      <c r="G417" s="314"/>
      <c r="H417" s="18"/>
      <c r="I417" s="19"/>
      <c r="J417" s="18"/>
      <c r="K417" s="19"/>
      <c r="L417" s="18"/>
      <c r="M417" s="19"/>
      <c r="N417" s="58"/>
      <c r="O417" s="59"/>
      <c r="P417" s="58"/>
      <c r="Q417" s="59"/>
      <c r="R417" s="58"/>
      <c r="S417" s="59"/>
      <c r="T417" s="58"/>
      <c r="U417" s="59"/>
      <c r="V417" s="131"/>
      <c r="W417" s="131"/>
      <c r="X417" s="131"/>
      <c r="Y417" s="131"/>
      <c r="Z417" s="131"/>
      <c r="AA417" s="131"/>
      <c r="AB417" s="131"/>
      <c r="AC417" s="131"/>
      <c r="AD417" s="131"/>
    </row>
    <row r="418" spans="1:30" ht="20.100000000000001" customHeight="1">
      <c r="A418" s="125" t="s">
        <v>5600</v>
      </c>
      <c r="B418" s="125" t="s">
        <v>161</v>
      </c>
      <c r="C418" s="134" t="s">
        <v>218</v>
      </c>
      <c r="D418" s="34" t="s">
        <v>6721</v>
      </c>
      <c r="E418" s="134" t="s">
        <v>244</v>
      </c>
      <c r="F418" s="69"/>
      <c r="G418" s="12"/>
      <c r="H418" s="69"/>
      <c r="I418" s="12"/>
      <c r="J418" s="69"/>
      <c r="K418" s="12"/>
      <c r="L418" s="11"/>
      <c r="M418" s="12"/>
      <c r="N418" s="56"/>
      <c r="O418" s="57"/>
      <c r="P418" s="56"/>
      <c r="Q418" s="57"/>
      <c r="R418" s="56"/>
      <c r="S418" s="57"/>
      <c r="T418" s="56"/>
      <c r="U418" s="57"/>
      <c r="V418" s="134"/>
      <c r="W418" s="134"/>
      <c r="X418" s="134" t="s">
        <v>28</v>
      </c>
      <c r="Y418" s="134" t="s">
        <v>28</v>
      </c>
      <c r="Z418" s="134" t="s">
        <v>28</v>
      </c>
      <c r="AA418" s="134" t="s">
        <v>28</v>
      </c>
      <c r="AB418" s="134" t="s">
        <v>28</v>
      </c>
      <c r="AC418" s="134" t="s">
        <v>28</v>
      </c>
      <c r="AD418" s="134"/>
    </row>
    <row r="419" spans="1:30" ht="20.100000000000001" customHeight="1">
      <c r="A419" s="126"/>
      <c r="B419" s="126"/>
      <c r="C419" s="131"/>
      <c r="D419" s="35" t="s">
        <v>6722</v>
      </c>
      <c r="E419" s="131"/>
      <c r="F419" s="70"/>
      <c r="G419" s="314"/>
      <c r="H419" s="70"/>
      <c r="I419" s="19"/>
      <c r="J419" s="70"/>
      <c r="K419" s="19"/>
      <c r="L419" s="18"/>
      <c r="M419" s="19"/>
      <c r="N419" s="58"/>
      <c r="O419" s="59"/>
      <c r="P419" s="58"/>
      <c r="Q419" s="59"/>
      <c r="R419" s="58"/>
      <c r="S419" s="59"/>
      <c r="T419" s="58">
        <v>2</v>
      </c>
      <c r="U419" s="59">
        <v>3.1746031746031744</v>
      </c>
      <c r="V419" s="131"/>
      <c r="W419" s="131"/>
      <c r="X419" s="131"/>
      <c r="Y419" s="131"/>
      <c r="Z419" s="131"/>
      <c r="AA419" s="131"/>
      <c r="AB419" s="131"/>
      <c r="AC419" s="131"/>
      <c r="AD419" s="131"/>
    </row>
    <row r="420" spans="1:30" ht="20.100000000000001" customHeight="1">
      <c r="A420" s="126"/>
      <c r="B420" s="126"/>
      <c r="C420" s="131"/>
      <c r="D420" s="35" t="s">
        <v>6723</v>
      </c>
      <c r="E420" s="131"/>
      <c r="F420" s="70"/>
      <c r="G420" s="314"/>
      <c r="H420" s="70"/>
      <c r="I420" s="19"/>
      <c r="J420" s="70"/>
      <c r="K420" s="19"/>
      <c r="L420" s="18"/>
      <c r="M420" s="19"/>
      <c r="N420" s="58">
        <v>1</v>
      </c>
      <c r="O420" s="59">
        <v>16.7</v>
      </c>
      <c r="P420" s="58"/>
      <c r="Q420" s="59"/>
      <c r="R420" s="58"/>
      <c r="S420" s="59"/>
      <c r="T420" s="58">
        <v>1</v>
      </c>
      <c r="U420" s="59">
        <v>1.5873015873015872</v>
      </c>
      <c r="V420" s="131"/>
      <c r="W420" s="131"/>
      <c r="X420" s="131"/>
      <c r="Y420" s="131"/>
      <c r="Z420" s="131"/>
      <c r="AA420" s="131"/>
      <c r="AB420" s="131"/>
      <c r="AC420" s="131"/>
      <c r="AD420" s="131"/>
    </row>
    <row r="421" spans="1:30" ht="20.100000000000001" customHeight="1">
      <c r="A421" s="126"/>
      <c r="B421" s="126"/>
      <c r="C421" s="131"/>
      <c r="D421" s="35" t="s">
        <v>6724</v>
      </c>
      <c r="E421" s="131"/>
      <c r="F421" s="70"/>
      <c r="G421" s="314"/>
      <c r="H421" s="70"/>
      <c r="I421" s="19"/>
      <c r="J421" s="70"/>
      <c r="K421" s="19"/>
      <c r="L421" s="18"/>
      <c r="M421" s="19"/>
      <c r="N421" s="58"/>
      <c r="O421" s="59"/>
      <c r="P421" s="58">
        <v>1</v>
      </c>
      <c r="Q421" s="59">
        <v>6.25</v>
      </c>
      <c r="R421" s="58">
        <v>1</v>
      </c>
      <c r="S421" s="59">
        <v>4</v>
      </c>
      <c r="T421" s="58">
        <v>1</v>
      </c>
      <c r="U421" s="59">
        <v>1.5873015873015872</v>
      </c>
      <c r="V421" s="131"/>
      <c r="W421" s="131"/>
      <c r="X421" s="131"/>
      <c r="Y421" s="131"/>
      <c r="Z421" s="131"/>
      <c r="AA421" s="131"/>
      <c r="AB421" s="131"/>
      <c r="AC421" s="131"/>
      <c r="AD421" s="131"/>
    </row>
    <row r="422" spans="1:30" ht="20.100000000000001" customHeight="1">
      <c r="A422" s="126"/>
      <c r="B422" s="126"/>
      <c r="C422" s="131"/>
      <c r="D422" s="35" t="s">
        <v>6725</v>
      </c>
      <c r="E422" s="131"/>
      <c r="F422" s="70"/>
      <c r="G422" s="314"/>
      <c r="H422" s="70"/>
      <c r="I422" s="19"/>
      <c r="J422" s="70"/>
      <c r="K422" s="19"/>
      <c r="L422" s="18"/>
      <c r="M422" s="19"/>
      <c r="N422" s="58"/>
      <c r="O422" s="59"/>
      <c r="P422" s="58">
        <v>1</v>
      </c>
      <c r="Q422" s="59">
        <v>6.25</v>
      </c>
      <c r="R422" s="58"/>
      <c r="S422" s="59"/>
      <c r="T422" s="58">
        <v>1</v>
      </c>
      <c r="U422" s="59">
        <v>1.5873015873015872</v>
      </c>
      <c r="V422" s="131"/>
      <c r="W422" s="131"/>
      <c r="X422" s="131"/>
      <c r="Y422" s="131"/>
      <c r="Z422" s="131"/>
      <c r="AA422" s="131"/>
      <c r="AB422" s="131"/>
      <c r="AC422" s="131"/>
      <c r="AD422" s="131"/>
    </row>
    <row r="423" spans="1:30" ht="20.100000000000001" customHeight="1">
      <c r="A423" s="126"/>
      <c r="B423" s="126"/>
      <c r="C423" s="131"/>
      <c r="D423" s="35" t="s">
        <v>6726</v>
      </c>
      <c r="E423" s="131"/>
      <c r="F423" s="70"/>
      <c r="G423" s="314"/>
      <c r="H423" s="70"/>
      <c r="I423" s="19"/>
      <c r="J423" s="70">
        <v>1</v>
      </c>
      <c r="K423" s="19">
        <v>2.5641025641025639</v>
      </c>
      <c r="L423" s="18"/>
      <c r="M423" s="19"/>
      <c r="N423" s="58"/>
      <c r="O423" s="59"/>
      <c r="P423" s="58"/>
      <c r="Q423" s="59"/>
      <c r="R423" s="58"/>
      <c r="S423" s="59"/>
      <c r="T423" s="58">
        <v>1</v>
      </c>
      <c r="U423" s="59">
        <v>1.5873015873015872</v>
      </c>
      <c r="V423" s="131"/>
      <c r="W423" s="131"/>
      <c r="X423" s="131"/>
      <c r="Y423" s="131"/>
      <c r="Z423" s="131"/>
      <c r="AA423" s="131"/>
      <c r="AB423" s="131"/>
      <c r="AC423" s="131"/>
      <c r="AD423" s="131"/>
    </row>
    <row r="424" spans="1:30" ht="20.100000000000001" customHeight="1">
      <c r="A424" s="126"/>
      <c r="B424" s="126"/>
      <c r="C424" s="131"/>
      <c r="D424" s="35" t="s">
        <v>6727</v>
      </c>
      <c r="E424" s="131"/>
      <c r="F424" s="70"/>
      <c r="G424" s="314"/>
      <c r="H424" s="70"/>
      <c r="I424" s="19"/>
      <c r="J424" s="70">
        <v>35</v>
      </c>
      <c r="K424" s="19">
        <v>89.743589743589752</v>
      </c>
      <c r="L424" s="18">
        <v>3</v>
      </c>
      <c r="M424" s="19">
        <v>27.27272727272727</v>
      </c>
      <c r="N424" s="58">
        <v>1</v>
      </c>
      <c r="O424" s="59">
        <v>16.7</v>
      </c>
      <c r="P424" s="58">
        <v>7</v>
      </c>
      <c r="Q424" s="59">
        <v>43.75</v>
      </c>
      <c r="R424" s="58">
        <v>12</v>
      </c>
      <c r="S424" s="59">
        <v>48</v>
      </c>
      <c r="T424" s="58">
        <v>37</v>
      </c>
      <c r="U424" s="59">
        <v>58.730158730158728</v>
      </c>
      <c r="V424" s="131"/>
      <c r="W424" s="131"/>
      <c r="X424" s="131"/>
      <c r="Y424" s="131"/>
      <c r="Z424" s="131"/>
      <c r="AA424" s="131"/>
      <c r="AB424" s="131"/>
      <c r="AC424" s="131"/>
      <c r="AD424" s="131"/>
    </row>
    <row r="425" spans="1:30" ht="20.100000000000001" customHeight="1">
      <c r="A425" s="126"/>
      <c r="B425" s="126"/>
      <c r="C425" s="131"/>
      <c r="D425" s="35" t="s">
        <v>6728</v>
      </c>
      <c r="E425" s="131"/>
      <c r="F425" s="70"/>
      <c r="G425" s="314"/>
      <c r="H425" s="70"/>
      <c r="I425" s="19"/>
      <c r="J425" s="70"/>
      <c r="K425" s="19"/>
      <c r="L425" s="18">
        <v>2</v>
      </c>
      <c r="M425" s="19">
        <v>18.181818181818183</v>
      </c>
      <c r="N425" s="58">
        <v>1</v>
      </c>
      <c r="O425" s="59">
        <v>16.7</v>
      </c>
      <c r="P425" s="58">
        <v>3</v>
      </c>
      <c r="Q425" s="59">
        <v>18.75</v>
      </c>
      <c r="R425" s="58">
        <v>1</v>
      </c>
      <c r="S425" s="59">
        <v>4</v>
      </c>
      <c r="T425" s="58">
        <v>3</v>
      </c>
      <c r="U425" s="59">
        <v>4.7619047619047619</v>
      </c>
      <c r="V425" s="131"/>
      <c r="W425" s="131"/>
      <c r="X425" s="131"/>
      <c r="Y425" s="131"/>
      <c r="Z425" s="131"/>
      <c r="AA425" s="131"/>
      <c r="AB425" s="131"/>
      <c r="AC425" s="131"/>
      <c r="AD425" s="131"/>
    </row>
    <row r="426" spans="1:30" ht="20.100000000000001" customHeight="1">
      <c r="A426" s="126"/>
      <c r="B426" s="126"/>
      <c r="C426" s="131"/>
      <c r="D426" s="35" t="s">
        <v>6729</v>
      </c>
      <c r="E426" s="131"/>
      <c r="F426" s="70"/>
      <c r="G426" s="314"/>
      <c r="H426" s="70"/>
      <c r="I426" s="19"/>
      <c r="J426" s="70">
        <v>1</v>
      </c>
      <c r="K426" s="19">
        <v>2.5641025641025639</v>
      </c>
      <c r="L426" s="18">
        <v>2</v>
      </c>
      <c r="M426" s="19">
        <v>18.181818181818183</v>
      </c>
      <c r="N426" s="58">
        <v>2</v>
      </c>
      <c r="O426" s="59">
        <v>33.299999999999997</v>
      </c>
      <c r="P426" s="58">
        <v>1</v>
      </c>
      <c r="Q426" s="59">
        <v>6.25</v>
      </c>
      <c r="R426" s="58">
        <v>4</v>
      </c>
      <c r="S426" s="59">
        <v>16</v>
      </c>
      <c r="T426" s="58">
        <v>7</v>
      </c>
      <c r="U426" s="59">
        <v>11.111111111111111</v>
      </c>
      <c r="V426" s="131"/>
      <c r="W426" s="131"/>
      <c r="X426" s="131"/>
      <c r="Y426" s="131"/>
      <c r="Z426" s="131"/>
      <c r="AA426" s="131"/>
      <c r="AB426" s="131"/>
      <c r="AC426" s="131"/>
      <c r="AD426" s="131"/>
    </row>
    <row r="427" spans="1:30" ht="20.100000000000001" customHeight="1">
      <c r="A427" s="126"/>
      <c r="B427" s="126"/>
      <c r="C427" s="131"/>
      <c r="D427" s="35" t="s">
        <v>6730</v>
      </c>
      <c r="E427" s="131"/>
      <c r="F427" s="70"/>
      <c r="G427" s="314"/>
      <c r="H427" s="70"/>
      <c r="I427" s="19"/>
      <c r="J427" s="70">
        <v>2</v>
      </c>
      <c r="K427" s="19">
        <v>5.1282051282051277</v>
      </c>
      <c r="L427" s="18">
        <v>1</v>
      </c>
      <c r="M427" s="19">
        <v>9.0909090909090917</v>
      </c>
      <c r="N427" s="58"/>
      <c r="O427" s="59"/>
      <c r="P427" s="58">
        <v>1</v>
      </c>
      <c r="Q427" s="59">
        <v>6.25</v>
      </c>
      <c r="R427" s="58">
        <v>3</v>
      </c>
      <c r="S427" s="59">
        <v>12</v>
      </c>
      <c r="T427" s="58">
        <v>4</v>
      </c>
      <c r="U427" s="59">
        <v>6.3492063492063489</v>
      </c>
      <c r="V427" s="131"/>
      <c r="W427" s="131"/>
      <c r="X427" s="131"/>
      <c r="Y427" s="131"/>
      <c r="Z427" s="131"/>
      <c r="AA427" s="131"/>
      <c r="AB427" s="131"/>
      <c r="AC427" s="131"/>
      <c r="AD427" s="131"/>
    </row>
    <row r="428" spans="1:30" ht="20.100000000000001" customHeight="1">
      <c r="A428" s="126"/>
      <c r="B428" s="126"/>
      <c r="C428" s="131"/>
      <c r="D428" s="35" t="s">
        <v>6731</v>
      </c>
      <c r="E428" s="131"/>
      <c r="F428" s="70"/>
      <c r="G428" s="314"/>
      <c r="H428" s="70"/>
      <c r="I428" s="19"/>
      <c r="J428" s="70"/>
      <c r="K428" s="19"/>
      <c r="L428" s="18">
        <v>3</v>
      </c>
      <c r="M428" s="19">
        <v>27.27272727272727</v>
      </c>
      <c r="N428" s="58">
        <v>1</v>
      </c>
      <c r="O428" s="59">
        <v>16.7</v>
      </c>
      <c r="P428" s="58">
        <v>2</v>
      </c>
      <c r="Q428" s="59">
        <v>12.5</v>
      </c>
      <c r="R428" s="58">
        <v>4</v>
      </c>
      <c r="S428" s="59">
        <v>16</v>
      </c>
      <c r="T428" s="58">
        <v>5</v>
      </c>
      <c r="U428" s="59">
        <v>7.9365079365079367</v>
      </c>
      <c r="V428" s="131"/>
      <c r="W428" s="131"/>
      <c r="X428" s="131"/>
      <c r="Y428" s="131"/>
      <c r="Z428" s="131"/>
      <c r="AA428" s="131"/>
      <c r="AB428" s="131"/>
      <c r="AC428" s="131"/>
      <c r="AD428" s="131"/>
    </row>
    <row r="429" spans="1:30" s="51" customFormat="1" ht="19.5" customHeight="1">
      <c r="A429" s="85"/>
      <c r="B429" s="311"/>
      <c r="C429" s="128"/>
      <c r="D429" s="35" t="s">
        <v>4376</v>
      </c>
      <c r="E429" s="131"/>
      <c r="F429" s="163"/>
      <c r="G429" s="161"/>
      <c r="H429" s="163"/>
      <c r="I429" s="161"/>
      <c r="J429" s="163"/>
      <c r="K429" s="161"/>
      <c r="L429" s="160"/>
      <c r="M429" s="161"/>
      <c r="N429" s="160"/>
      <c r="O429" s="161"/>
      <c r="P429" s="160"/>
      <c r="Q429" s="161"/>
      <c r="R429" s="160"/>
      <c r="S429" s="161"/>
      <c r="T429" s="58">
        <v>1</v>
      </c>
      <c r="U429" s="59">
        <v>1.6</v>
      </c>
      <c r="V429" s="128"/>
      <c r="W429" s="128"/>
      <c r="X429" s="128"/>
      <c r="Y429" s="128"/>
      <c r="Z429" s="128"/>
      <c r="AA429" s="128"/>
      <c r="AB429" s="128"/>
      <c r="AC429" s="128"/>
      <c r="AD429" s="85"/>
    </row>
    <row r="430" spans="1:30" ht="20.100000000000001" customHeight="1">
      <c r="A430" s="126"/>
      <c r="B430" s="126"/>
      <c r="C430" s="131"/>
      <c r="D430" s="35" t="s">
        <v>4359</v>
      </c>
      <c r="E430" s="131"/>
      <c r="F430" s="70"/>
      <c r="G430" s="314"/>
      <c r="H430" s="70"/>
      <c r="I430" s="19"/>
      <c r="J430" s="70"/>
      <c r="K430" s="19"/>
      <c r="L430" s="18"/>
      <c r="M430" s="19"/>
      <c r="N430" s="58"/>
      <c r="O430" s="59"/>
      <c r="P430" s="58"/>
      <c r="Q430" s="59"/>
      <c r="R430" s="58"/>
      <c r="S430" s="59"/>
      <c r="T430" s="58"/>
      <c r="U430" s="59"/>
      <c r="V430" s="131"/>
      <c r="W430" s="131"/>
      <c r="X430" s="131"/>
      <c r="Y430" s="131"/>
      <c r="Z430" s="131"/>
      <c r="AA430" s="131"/>
      <c r="AB430" s="131"/>
      <c r="AC430" s="131"/>
      <c r="AD430" s="131"/>
    </row>
    <row r="431" spans="1:30" ht="20.100000000000001" customHeight="1">
      <c r="A431" s="126"/>
      <c r="B431" s="126"/>
      <c r="C431" s="131"/>
      <c r="D431" s="164" t="s">
        <v>2388</v>
      </c>
      <c r="E431" s="131"/>
      <c r="F431" s="70"/>
      <c r="G431" s="314"/>
      <c r="H431" s="70"/>
      <c r="I431" s="19"/>
      <c r="J431" s="70"/>
      <c r="K431" s="19"/>
      <c r="L431" s="18"/>
      <c r="M431" s="19"/>
      <c r="N431" s="58"/>
      <c r="O431" s="59"/>
      <c r="P431" s="58"/>
      <c r="Q431" s="59"/>
      <c r="R431" s="58"/>
      <c r="S431" s="59"/>
      <c r="T431" s="58"/>
      <c r="U431" s="59"/>
      <c r="V431" s="131"/>
      <c r="W431" s="131"/>
      <c r="X431" s="131"/>
      <c r="Y431" s="131"/>
      <c r="Z431" s="131"/>
      <c r="AA431" s="131"/>
      <c r="AB431" s="131"/>
      <c r="AC431" s="131"/>
      <c r="AD431" s="131"/>
    </row>
    <row r="432" spans="1:30" ht="20.100000000000001" customHeight="1">
      <c r="A432" s="126"/>
      <c r="B432" s="126"/>
      <c r="C432" s="131"/>
      <c r="D432" s="164" t="s">
        <v>3777</v>
      </c>
      <c r="E432" s="131"/>
      <c r="F432" s="70"/>
      <c r="G432" s="314"/>
      <c r="H432" s="70"/>
      <c r="I432" s="19"/>
      <c r="J432" s="70"/>
      <c r="K432" s="19"/>
      <c r="L432" s="18"/>
      <c r="M432" s="19"/>
      <c r="N432" s="58"/>
      <c r="O432" s="59"/>
      <c r="P432" s="58"/>
      <c r="Q432" s="59"/>
      <c r="R432" s="58"/>
      <c r="S432" s="59"/>
      <c r="T432" s="58"/>
      <c r="U432" s="59"/>
      <c r="V432" s="131"/>
      <c r="W432" s="131"/>
      <c r="X432" s="131"/>
      <c r="Y432" s="131"/>
      <c r="Z432" s="131"/>
      <c r="AA432" s="131"/>
      <c r="AB432" s="131"/>
      <c r="AC432" s="131"/>
      <c r="AD432" s="131"/>
    </row>
    <row r="433" spans="1:30" ht="20.100000000000001" customHeight="1">
      <c r="A433" s="125" t="s">
        <v>5601</v>
      </c>
      <c r="B433" s="125" t="s">
        <v>162</v>
      </c>
      <c r="C433" s="134" t="s">
        <v>218</v>
      </c>
      <c r="D433" s="34" t="s">
        <v>6721</v>
      </c>
      <c r="E433" s="134" t="s">
        <v>244</v>
      </c>
      <c r="F433" s="69"/>
      <c r="G433" s="12"/>
      <c r="H433" s="69"/>
      <c r="I433" s="12"/>
      <c r="J433" s="69"/>
      <c r="K433" s="12"/>
      <c r="L433" s="11"/>
      <c r="M433" s="12"/>
      <c r="N433" s="56"/>
      <c r="O433" s="57"/>
      <c r="P433" s="56"/>
      <c r="Q433" s="57"/>
      <c r="R433" s="56"/>
      <c r="S433" s="57"/>
      <c r="T433" s="56"/>
      <c r="U433" s="57"/>
      <c r="V433" s="134"/>
      <c r="W433" s="134"/>
      <c r="X433" s="134" t="s">
        <v>28</v>
      </c>
      <c r="Y433" s="134" t="s">
        <v>28</v>
      </c>
      <c r="Z433" s="134" t="s">
        <v>28</v>
      </c>
      <c r="AA433" s="134" t="s">
        <v>28</v>
      </c>
      <c r="AB433" s="134" t="s">
        <v>28</v>
      </c>
      <c r="AC433" s="134" t="s">
        <v>28</v>
      </c>
      <c r="AD433" s="134"/>
    </row>
    <row r="434" spans="1:30" ht="20.100000000000001" customHeight="1">
      <c r="A434" s="126"/>
      <c r="B434" s="126"/>
      <c r="C434" s="131"/>
      <c r="D434" s="35" t="s">
        <v>6722</v>
      </c>
      <c r="E434" s="131"/>
      <c r="F434" s="70"/>
      <c r="G434" s="314"/>
      <c r="H434" s="70"/>
      <c r="I434" s="19"/>
      <c r="J434" s="70"/>
      <c r="K434" s="19"/>
      <c r="L434" s="18"/>
      <c r="M434" s="19"/>
      <c r="N434" s="58">
        <v>1</v>
      </c>
      <c r="O434" s="59">
        <v>25</v>
      </c>
      <c r="P434" s="58"/>
      <c r="Q434" s="59"/>
      <c r="R434" s="58"/>
      <c r="S434" s="59"/>
      <c r="T434" s="58"/>
      <c r="U434" s="59"/>
      <c r="V434" s="131"/>
      <c r="W434" s="131"/>
      <c r="X434" s="131"/>
      <c r="Y434" s="131"/>
      <c r="Z434" s="131"/>
      <c r="AA434" s="131"/>
      <c r="AB434" s="131"/>
      <c r="AC434" s="131"/>
      <c r="AD434" s="131"/>
    </row>
    <row r="435" spans="1:30" ht="20.100000000000001" customHeight="1">
      <c r="A435" s="126"/>
      <c r="B435" s="126"/>
      <c r="C435" s="131"/>
      <c r="D435" s="35" t="s">
        <v>6723</v>
      </c>
      <c r="E435" s="131"/>
      <c r="F435" s="70"/>
      <c r="G435" s="314"/>
      <c r="H435" s="70"/>
      <c r="I435" s="19"/>
      <c r="J435" s="70"/>
      <c r="K435" s="19"/>
      <c r="L435" s="18"/>
      <c r="M435" s="19"/>
      <c r="N435" s="58"/>
      <c r="O435" s="59"/>
      <c r="P435" s="58"/>
      <c r="Q435" s="59"/>
      <c r="R435" s="58"/>
      <c r="S435" s="59"/>
      <c r="T435" s="58">
        <v>1</v>
      </c>
      <c r="U435" s="59">
        <v>1.8867924528301887</v>
      </c>
      <c r="V435" s="131"/>
      <c r="W435" s="131"/>
      <c r="X435" s="131"/>
      <c r="Y435" s="131"/>
      <c r="Z435" s="131"/>
      <c r="AA435" s="131"/>
      <c r="AB435" s="131"/>
      <c r="AC435" s="131"/>
      <c r="AD435" s="131"/>
    </row>
    <row r="436" spans="1:30" ht="20.100000000000001" customHeight="1">
      <c r="A436" s="126"/>
      <c r="B436" s="126"/>
      <c r="C436" s="131"/>
      <c r="D436" s="35" t="s">
        <v>6724</v>
      </c>
      <c r="E436" s="131"/>
      <c r="F436" s="70"/>
      <c r="G436" s="314"/>
      <c r="H436" s="70"/>
      <c r="I436" s="19"/>
      <c r="J436" s="70"/>
      <c r="K436" s="19"/>
      <c r="L436" s="18">
        <v>1</v>
      </c>
      <c r="M436" s="19">
        <v>11.111111111111111</v>
      </c>
      <c r="N436" s="58"/>
      <c r="O436" s="59"/>
      <c r="P436" s="58"/>
      <c r="Q436" s="59"/>
      <c r="R436" s="58"/>
      <c r="S436" s="59"/>
      <c r="T436" s="58">
        <v>1</v>
      </c>
      <c r="U436" s="59">
        <v>1.8867924528301887</v>
      </c>
      <c r="V436" s="131"/>
      <c r="W436" s="131"/>
      <c r="X436" s="131"/>
      <c r="Y436" s="131"/>
      <c r="Z436" s="131"/>
      <c r="AA436" s="131"/>
      <c r="AB436" s="131"/>
      <c r="AC436" s="131"/>
      <c r="AD436" s="131"/>
    </row>
    <row r="437" spans="1:30" ht="20.100000000000001" customHeight="1">
      <c r="A437" s="126"/>
      <c r="B437" s="126"/>
      <c r="C437" s="131"/>
      <c r="D437" s="35" t="s">
        <v>6725</v>
      </c>
      <c r="E437" s="131"/>
      <c r="F437" s="70"/>
      <c r="G437" s="314"/>
      <c r="H437" s="70"/>
      <c r="I437" s="19"/>
      <c r="J437" s="70"/>
      <c r="K437" s="19"/>
      <c r="L437" s="18"/>
      <c r="M437" s="19"/>
      <c r="N437" s="58"/>
      <c r="O437" s="59"/>
      <c r="P437" s="58">
        <v>2</v>
      </c>
      <c r="Q437" s="59">
        <v>14.285714285714286</v>
      </c>
      <c r="R437" s="58"/>
      <c r="S437" s="59"/>
      <c r="T437" s="58"/>
      <c r="U437" s="59"/>
      <c r="V437" s="131"/>
      <c r="W437" s="131"/>
      <c r="X437" s="131"/>
      <c r="Y437" s="131"/>
      <c r="Z437" s="131"/>
      <c r="AA437" s="131"/>
      <c r="AB437" s="131"/>
      <c r="AC437" s="131"/>
      <c r="AD437" s="131"/>
    </row>
    <row r="438" spans="1:30" ht="20.100000000000001" customHeight="1">
      <c r="A438" s="126"/>
      <c r="B438" s="126"/>
      <c r="C438" s="131"/>
      <c r="D438" s="35" t="s">
        <v>6726</v>
      </c>
      <c r="E438" s="131"/>
      <c r="F438" s="70"/>
      <c r="G438" s="314"/>
      <c r="H438" s="70"/>
      <c r="I438" s="19"/>
      <c r="J438" s="70"/>
      <c r="K438" s="19"/>
      <c r="L438" s="18"/>
      <c r="M438" s="19"/>
      <c r="N438" s="58"/>
      <c r="O438" s="59"/>
      <c r="P438" s="58"/>
      <c r="Q438" s="59"/>
      <c r="R438" s="58"/>
      <c r="S438" s="59"/>
      <c r="T438" s="58">
        <v>1</v>
      </c>
      <c r="U438" s="59">
        <v>1.8867924528301887</v>
      </c>
      <c r="V438" s="131"/>
      <c r="W438" s="131"/>
      <c r="X438" s="131"/>
      <c r="Y438" s="131"/>
      <c r="Z438" s="131"/>
      <c r="AA438" s="131"/>
      <c r="AB438" s="131"/>
      <c r="AC438" s="131"/>
      <c r="AD438" s="131"/>
    </row>
    <row r="439" spans="1:30" ht="20.100000000000001" customHeight="1">
      <c r="A439" s="126"/>
      <c r="B439" s="126"/>
      <c r="C439" s="131"/>
      <c r="D439" s="35" t="s">
        <v>6727</v>
      </c>
      <c r="E439" s="131"/>
      <c r="F439" s="70"/>
      <c r="G439" s="314"/>
      <c r="H439" s="70"/>
      <c r="I439" s="19"/>
      <c r="J439" s="70"/>
      <c r="K439" s="19"/>
      <c r="L439" s="18"/>
      <c r="M439" s="19"/>
      <c r="N439" s="58"/>
      <c r="O439" s="59"/>
      <c r="P439" s="58"/>
      <c r="Q439" s="59"/>
      <c r="R439" s="58"/>
      <c r="S439" s="59"/>
      <c r="T439" s="58">
        <v>2</v>
      </c>
      <c r="U439" s="59">
        <v>3.7735849056603774</v>
      </c>
      <c r="V439" s="131"/>
      <c r="W439" s="131"/>
      <c r="X439" s="131"/>
      <c r="Y439" s="131"/>
      <c r="Z439" s="131"/>
      <c r="AA439" s="131"/>
      <c r="AB439" s="131"/>
      <c r="AC439" s="131"/>
      <c r="AD439" s="131"/>
    </row>
    <row r="440" spans="1:30" ht="20.100000000000001" customHeight="1">
      <c r="A440" s="126"/>
      <c r="B440" s="126"/>
      <c r="C440" s="131"/>
      <c r="D440" s="35" t="s">
        <v>6728</v>
      </c>
      <c r="E440" s="131"/>
      <c r="F440" s="70"/>
      <c r="G440" s="314"/>
      <c r="H440" s="70"/>
      <c r="I440" s="19"/>
      <c r="J440" s="70">
        <v>33</v>
      </c>
      <c r="K440" s="19">
        <v>94.285714285714278</v>
      </c>
      <c r="L440" s="18">
        <v>3</v>
      </c>
      <c r="M440" s="19">
        <v>33.333333333333329</v>
      </c>
      <c r="N440" s="58"/>
      <c r="O440" s="59"/>
      <c r="P440" s="58">
        <v>7</v>
      </c>
      <c r="Q440" s="59">
        <v>50</v>
      </c>
      <c r="R440" s="58">
        <v>12</v>
      </c>
      <c r="S440" s="59">
        <v>63.157894736842103</v>
      </c>
      <c r="T440" s="58">
        <v>36</v>
      </c>
      <c r="U440" s="59">
        <v>67.924528301886795</v>
      </c>
      <c r="V440" s="131"/>
      <c r="W440" s="131"/>
      <c r="X440" s="131"/>
      <c r="Y440" s="131"/>
      <c r="Z440" s="131"/>
      <c r="AA440" s="131"/>
      <c r="AB440" s="131"/>
      <c r="AC440" s="131"/>
      <c r="AD440" s="131"/>
    </row>
    <row r="441" spans="1:30" ht="20.100000000000001" customHeight="1">
      <c r="A441" s="126"/>
      <c r="B441" s="126"/>
      <c r="C441" s="131"/>
      <c r="D441" s="35" t="s">
        <v>6729</v>
      </c>
      <c r="E441" s="131"/>
      <c r="F441" s="70"/>
      <c r="G441" s="314"/>
      <c r="H441" s="70"/>
      <c r="I441" s="19"/>
      <c r="J441" s="70"/>
      <c r="K441" s="19"/>
      <c r="L441" s="18">
        <v>2</v>
      </c>
      <c r="M441" s="19">
        <v>22.222222222222221</v>
      </c>
      <c r="N441" s="58">
        <v>1</v>
      </c>
      <c r="O441" s="59">
        <v>25</v>
      </c>
      <c r="P441" s="58">
        <v>3</v>
      </c>
      <c r="Q441" s="59">
        <v>21.428571428571427</v>
      </c>
      <c r="R441" s="58">
        <v>1</v>
      </c>
      <c r="S441" s="59">
        <v>5.2631578947368425</v>
      </c>
      <c r="T441" s="58">
        <v>2</v>
      </c>
      <c r="U441" s="59">
        <v>3.7735849056603774</v>
      </c>
      <c r="V441" s="131"/>
      <c r="W441" s="131"/>
      <c r="X441" s="131"/>
      <c r="Y441" s="131"/>
      <c r="Z441" s="131"/>
      <c r="AA441" s="131"/>
      <c r="AB441" s="131"/>
      <c r="AC441" s="131"/>
      <c r="AD441" s="131"/>
    </row>
    <row r="442" spans="1:30" ht="20.100000000000001" customHeight="1">
      <c r="A442" s="126"/>
      <c r="B442" s="126"/>
      <c r="C442" s="131"/>
      <c r="D442" s="35" t="s">
        <v>6730</v>
      </c>
      <c r="E442" s="131"/>
      <c r="F442" s="70"/>
      <c r="G442" s="314"/>
      <c r="H442" s="70"/>
      <c r="I442" s="19"/>
      <c r="J442" s="70">
        <v>2</v>
      </c>
      <c r="K442" s="19">
        <v>5.7142857142857144</v>
      </c>
      <c r="L442" s="18">
        <v>2</v>
      </c>
      <c r="M442" s="19">
        <v>22.222222222222221</v>
      </c>
      <c r="N442" s="58">
        <v>2</v>
      </c>
      <c r="O442" s="59">
        <v>50</v>
      </c>
      <c r="P442" s="58">
        <v>1</v>
      </c>
      <c r="Q442" s="59">
        <v>7.1428571428571432</v>
      </c>
      <c r="R442" s="58">
        <v>4</v>
      </c>
      <c r="S442" s="59">
        <v>21.05263157894737</v>
      </c>
      <c r="T442" s="58">
        <v>2</v>
      </c>
      <c r="U442" s="59">
        <v>3.7735849056603774</v>
      </c>
      <c r="V442" s="131"/>
      <c r="W442" s="131"/>
      <c r="X442" s="131"/>
      <c r="Y442" s="131"/>
      <c r="Z442" s="131"/>
      <c r="AA442" s="131"/>
      <c r="AB442" s="131"/>
      <c r="AC442" s="131"/>
      <c r="AD442" s="131"/>
    </row>
    <row r="443" spans="1:30" ht="20.100000000000001" customHeight="1">
      <c r="A443" s="126"/>
      <c r="B443" s="126"/>
      <c r="C443" s="131"/>
      <c r="D443" s="35" t="s">
        <v>6731</v>
      </c>
      <c r="E443" s="131"/>
      <c r="F443" s="70"/>
      <c r="G443" s="314"/>
      <c r="H443" s="70"/>
      <c r="I443" s="19"/>
      <c r="J443" s="70"/>
      <c r="K443" s="19"/>
      <c r="L443" s="18">
        <v>1</v>
      </c>
      <c r="M443" s="19">
        <v>11.111111111111111</v>
      </c>
      <c r="N443" s="58"/>
      <c r="O443" s="59"/>
      <c r="P443" s="58">
        <v>1</v>
      </c>
      <c r="Q443" s="59">
        <v>7.1428571428571432</v>
      </c>
      <c r="R443" s="58">
        <v>2</v>
      </c>
      <c r="S443" s="59">
        <v>10.526315789473685</v>
      </c>
      <c r="T443" s="58">
        <v>2</v>
      </c>
      <c r="U443" s="59">
        <v>3.7735849056603774</v>
      </c>
      <c r="V443" s="131"/>
      <c r="W443" s="131"/>
      <c r="X443" s="131"/>
      <c r="Y443" s="131"/>
      <c r="Z443" s="131"/>
      <c r="AA443" s="131"/>
      <c r="AB443" s="131"/>
      <c r="AC443" s="131"/>
      <c r="AD443" s="131"/>
    </row>
    <row r="444" spans="1:30" s="51" customFormat="1" ht="19.5" customHeight="1">
      <c r="A444" s="85"/>
      <c r="B444" s="311"/>
      <c r="C444" s="128"/>
      <c r="D444" s="35" t="s">
        <v>4376</v>
      </c>
      <c r="E444" s="128"/>
      <c r="F444" s="163"/>
      <c r="G444" s="161"/>
      <c r="H444" s="163"/>
      <c r="I444" s="161"/>
      <c r="J444" s="163"/>
      <c r="K444" s="161"/>
      <c r="L444" s="160"/>
      <c r="M444" s="161"/>
      <c r="N444" s="160"/>
      <c r="O444" s="161"/>
      <c r="P444" s="160"/>
      <c r="Q444" s="161"/>
      <c r="R444" s="160"/>
      <c r="S444" s="161"/>
      <c r="T444" s="58">
        <v>6</v>
      </c>
      <c r="U444" s="59">
        <v>11.3</v>
      </c>
      <c r="V444" s="128"/>
      <c r="W444" s="128"/>
      <c r="X444" s="128"/>
      <c r="Y444" s="128"/>
      <c r="Z444" s="128"/>
      <c r="AA444" s="128"/>
      <c r="AB444" s="128"/>
      <c r="AC444" s="128"/>
      <c r="AD444" s="85"/>
    </row>
    <row r="445" spans="1:30" ht="20.100000000000001" customHeight="1">
      <c r="A445" s="126"/>
      <c r="B445" s="126"/>
      <c r="C445" s="131"/>
      <c r="D445" s="35" t="s">
        <v>4359</v>
      </c>
      <c r="E445" s="131"/>
      <c r="F445" s="70"/>
      <c r="G445" s="314"/>
      <c r="H445" s="70"/>
      <c r="I445" s="19"/>
      <c r="J445" s="70"/>
      <c r="K445" s="19"/>
      <c r="L445" s="18"/>
      <c r="M445" s="19"/>
      <c r="N445" s="58"/>
      <c r="O445" s="59"/>
      <c r="P445" s="58"/>
      <c r="Q445" s="59"/>
      <c r="R445" s="58"/>
      <c r="S445" s="59"/>
      <c r="T445" s="58"/>
      <c r="U445" s="59"/>
      <c r="V445" s="131"/>
      <c r="W445" s="131"/>
      <c r="X445" s="131"/>
      <c r="Y445" s="131"/>
      <c r="Z445" s="131"/>
      <c r="AA445" s="131"/>
      <c r="AB445" s="131"/>
      <c r="AC445" s="131"/>
      <c r="AD445" s="131"/>
    </row>
    <row r="446" spans="1:30" ht="20.100000000000001" customHeight="1">
      <c r="A446" s="126"/>
      <c r="B446" s="126"/>
      <c r="C446" s="131"/>
      <c r="D446" s="164" t="s">
        <v>2388</v>
      </c>
      <c r="E446" s="131"/>
      <c r="F446" s="70"/>
      <c r="G446" s="314"/>
      <c r="H446" s="70"/>
      <c r="I446" s="19"/>
      <c r="J446" s="70"/>
      <c r="K446" s="19"/>
      <c r="L446" s="18"/>
      <c r="M446" s="19"/>
      <c r="N446" s="58"/>
      <c r="O446" s="59"/>
      <c r="P446" s="58"/>
      <c r="Q446" s="59"/>
      <c r="R446" s="58"/>
      <c r="S446" s="59"/>
      <c r="T446" s="58"/>
      <c r="U446" s="59"/>
      <c r="V446" s="131"/>
      <c r="W446" s="131"/>
      <c r="X446" s="131"/>
      <c r="Y446" s="131"/>
      <c r="Z446" s="131"/>
      <c r="AA446" s="131"/>
      <c r="AB446" s="131"/>
      <c r="AC446" s="131"/>
      <c r="AD446" s="131"/>
    </row>
    <row r="447" spans="1:30" ht="20.100000000000001" customHeight="1">
      <c r="A447" s="126"/>
      <c r="B447" s="126"/>
      <c r="C447" s="131"/>
      <c r="D447" s="164" t="s">
        <v>3777</v>
      </c>
      <c r="E447" s="165"/>
      <c r="F447" s="70"/>
      <c r="G447" s="314"/>
      <c r="H447" s="70"/>
      <c r="I447" s="19"/>
      <c r="J447" s="70"/>
      <c r="K447" s="19"/>
      <c r="L447" s="18"/>
      <c r="M447" s="19"/>
      <c r="N447" s="58"/>
      <c r="O447" s="59"/>
      <c r="P447" s="58"/>
      <c r="Q447" s="59"/>
      <c r="R447" s="58"/>
      <c r="S447" s="59"/>
      <c r="T447" s="58"/>
      <c r="U447" s="59"/>
      <c r="V447" s="131"/>
      <c r="W447" s="131"/>
      <c r="X447" s="131"/>
      <c r="Y447" s="131"/>
      <c r="Z447" s="131"/>
      <c r="AA447" s="131"/>
      <c r="AB447" s="131"/>
      <c r="AC447" s="131"/>
      <c r="AD447" s="131"/>
    </row>
    <row r="448" spans="1:30" ht="20.100000000000001" customHeight="1">
      <c r="A448" s="125" t="s">
        <v>5602</v>
      </c>
      <c r="B448" s="125" t="s">
        <v>163</v>
      </c>
      <c r="C448" s="134" t="s">
        <v>218</v>
      </c>
      <c r="D448" s="9" t="s">
        <v>6721</v>
      </c>
      <c r="E448" s="134" t="s">
        <v>244</v>
      </c>
      <c r="F448" s="354"/>
      <c r="G448" s="12"/>
      <c r="H448" s="11"/>
      <c r="I448" s="12"/>
      <c r="J448" s="11"/>
      <c r="K448" s="12"/>
      <c r="L448" s="11"/>
      <c r="M448" s="12"/>
      <c r="N448" s="56">
        <v>1</v>
      </c>
      <c r="O448" s="57">
        <v>25</v>
      </c>
      <c r="P448" s="56"/>
      <c r="Q448" s="57"/>
      <c r="R448" s="56"/>
      <c r="S448" s="57"/>
      <c r="T448" s="56"/>
      <c r="U448" s="57"/>
      <c r="V448" s="134"/>
      <c r="W448" s="134"/>
      <c r="X448" s="134" t="s">
        <v>28</v>
      </c>
      <c r="Y448" s="134" t="s">
        <v>28</v>
      </c>
      <c r="Z448" s="134" t="s">
        <v>28</v>
      </c>
      <c r="AA448" s="134" t="s">
        <v>28</v>
      </c>
      <c r="AB448" s="134" t="s">
        <v>28</v>
      </c>
      <c r="AC448" s="134" t="s">
        <v>28</v>
      </c>
      <c r="AD448" s="134"/>
    </row>
    <row r="449" spans="1:30" ht="20.100000000000001" customHeight="1">
      <c r="A449" s="126"/>
      <c r="B449" s="126"/>
      <c r="C449" s="131"/>
      <c r="D449" s="16" t="s">
        <v>6722</v>
      </c>
      <c r="E449" s="131"/>
      <c r="F449" s="355"/>
      <c r="G449" s="314"/>
      <c r="H449" s="18"/>
      <c r="I449" s="19"/>
      <c r="J449" s="18"/>
      <c r="K449" s="19"/>
      <c r="L449" s="18"/>
      <c r="M449" s="19"/>
      <c r="N449" s="58"/>
      <c r="O449" s="59"/>
      <c r="P449" s="58"/>
      <c r="Q449" s="59"/>
      <c r="R449" s="58"/>
      <c r="S449" s="59"/>
      <c r="T449" s="58"/>
      <c r="U449" s="59"/>
      <c r="V449" s="131"/>
      <c r="W449" s="131"/>
      <c r="X449" s="131"/>
      <c r="Y449" s="131"/>
      <c r="Z449" s="131"/>
      <c r="AA449" s="131"/>
      <c r="AB449" s="131"/>
      <c r="AC449" s="131"/>
      <c r="AD449" s="131"/>
    </row>
    <row r="450" spans="1:30" ht="20.100000000000001" customHeight="1">
      <c r="A450" s="126"/>
      <c r="B450" s="126"/>
      <c r="C450" s="131"/>
      <c r="D450" s="16" t="s">
        <v>6723</v>
      </c>
      <c r="E450" s="131"/>
      <c r="F450" s="355"/>
      <c r="G450" s="314"/>
      <c r="H450" s="18"/>
      <c r="I450" s="19"/>
      <c r="J450" s="18"/>
      <c r="K450" s="19"/>
      <c r="L450" s="18"/>
      <c r="M450" s="19"/>
      <c r="N450" s="58"/>
      <c r="O450" s="59"/>
      <c r="P450" s="58"/>
      <c r="Q450" s="59"/>
      <c r="R450" s="58"/>
      <c r="S450" s="59"/>
      <c r="T450" s="58"/>
      <c r="U450" s="59"/>
      <c r="V450" s="131"/>
      <c r="W450" s="131"/>
      <c r="X450" s="131"/>
      <c r="Y450" s="131"/>
      <c r="Z450" s="131"/>
      <c r="AA450" s="131"/>
      <c r="AB450" s="131"/>
      <c r="AC450" s="131"/>
      <c r="AD450" s="131"/>
    </row>
    <row r="451" spans="1:30" ht="20.100000000000001" customHeight="1">
      <c r="A451" s="126"/>
      <c r="B451" s="126"/>
      <c r="C451" s="131"/>
      <c r="D451" s="16" t="s">
        <v>6724</v>
      </c>
      <c r="E451" s="131"/>
      <c r="F451" s="355"/>
      <c r="G451" s="314"/>
      <c r="H451" s="18"/>
      <c r="I451" s="19"/>
      <c r="J451" s="18"/>
      <c r="K451" s="19"/>
      <c r="L451" s="18"/>
      <c r="M451" s="19"/>
      <c r="N451" s="58"/>
      <c r="O451" s="59"/>
      <c r="P451" s="58"/>
      <c r="Q451" s="59"/>
      <c r="R451" s="58"/>
      <c r="S451" s="59"/>
      <c r="T451" s="58">
        <v>1</v>
      </c>
      <c r="U451" s="59">
        <v>2.2222222222222223</v>
      </c>
      <c r="V451" s="131"/>
      <c r="W451" s="131"/>
      <c r="X451" s="131"/>
      <c r="Y451" s="131"/>
      <c r="Z451" s="131"/>
      <c r="AA451" s="131"/>
      <c r="AB451" s="131"/>
      <c r="AC451" s="131"/>
      <c r="AD451" s="131"/>
    </row>
    <row r="452" spans="1:30" ht="20.100000000000001" customHeight="1">
      <c r="A452" s="126"/>
      <c r="B452" s="126"/>
      <c r="C452" s="131"/>
      <c r="D452" s="16" t="s">
        <v>6725</v>
      </c>
      <c r="E452" s="131"/>
      <c r="F452" s="355"/>
      <c r="G452" s="314"/>
      <c r="H452" s="18"/>
      <c r="I452" s="19"/>
      <c r="J452" s="18"/>
      <c r="K452" s="19"/>
      <c r="L452" s="18"/>
      <c r="M452" s="19"/>
      <c r="N452" s="58"/>
      <c r="O452" s="59"/>
      <c r="P452" s="58"/>
      <c r="Q452" s="59"/>
      <c r="R452" s="58"/>
      <c r="S452" s="59"/>
      <c r="T452" s="58">
        <v>1</v>
      </c>
      <c r="U452" s="59">
        <v>2.2222222222222223</v>
      </c>
      <c r="V452" s="131"/>
      <c r="W452" s="131"/>
      <c r="X452" s="131"/>
      <c r="Y452" s="131"/>
      <c r="Z452" s="131"/>
      <c r="AA452" s="131"/>
      <c r="AB452" s="131"/>
      <c r="AC452" s="131"/>
      <c r="AD452" s="131"/>
    </row>
    <row r="453" spans="1:30" ht="20.100000000000001" customHeight="1">
      <c r="A453" s="126"/>
      <c r="B453" s="126"/>
      <c r="C453" s="131"/>
      <c r="D453" s="16" t="s">
        <v>6726</v>
      </c>
      <c r="E453" s="131"/>
      <c r="F453" s="355"/>
      <c r="G453" s="314"/>
      <c r="H453" s="18"/>
      <c r="I453" s="19"/>
      <c r="J453" s="18"/>
      <c r="K453" s="19"/>
      <c r="L453" s="18"/>
      <c r="M453" s="19"/>
      <c r="N453" s="58"/>
      <c r="O453" s="59"/>
      <c r="P453" s="58"/>
      <c r="Q453" s="59"/>
      <c r="R453" s="58"/>
      <c r="S453" s="59"/>
      <c r="T453" s="58"/>
      <c r="U453" s="59"/>
      <c r="V453" s="131"/>
      <c r="W453" s="131"/>
      <c r="X453" s="131"/>
      <c r="Y453" s="131"/>
      <c r="Z453" s="131"/>
      <c r="AA453" s="131"/>
      <c r="AB453" s="131"/>
      <c r="AC453" s="131"/>
      <c r="AD453" s="131"/>
    </row>
    <row r="454" spans="1:30" ht="20.100000000000001" customHeight="1">
      <c r="A454" s="126"/>
      <c r="B454" s="126"/>
      <c r="C454" s="131"/>
      <c r="D454" s="16" t="s">
        <v>6727</v>
      </c>
      <c r="E454" s="131"/>
      <c r="F454" s="355"/>
      <c r="G454" s="314"/>
      <c r="H454" s="18"/>
      <c r="I454" s="19"/>
      <c r="J454" s="18"/>
      <c r="K454" s="19"/>
      <c r="L454" s="18"/>
      <c r="M454" s="19"/>
      <c r="N454" s="58"/>
      <c r="O454" s="59"/>
      <c r="P454" s="58"/>
      <c r="Q454" s="59"/>
      <c r="R454" s="58"/>
      <c r="S454" s="59"/>
      <c r="T454" s="58">
        <v>1</v>
      </c>
      <c r="U454" s="59">
        <v>2.2222222222222223</v>
      </c>
      <c r="V454" s="131"/>
      <c r="W454" s="131"/>
      <c r="X454" s="131"/>
      <c r="Y454" s="131"/>
      <c r="Z454" s="131"/>
      <c r="AA454" s="131"/>
      <c r="AB454" s="131"/>
      <c r="AC454" s="131"/>
      <c r="AD454" s="131"/>
    </row>
    <row r="455" spans="1:30" ht="20.100000000000001" customHeight="1">
      <c r="A455" s="126"/>
      <c r="B455" s="126"/>
      <c r="C455" s="131"/>
      <c r="D455" s="16" t="s">
        <v>6728</v>
      </c>
      <c r="E455" s="131"/>
      <c r="F455" s="355"/>
      <c r="G455" s="314"/>
      <c r="H455" s="18"/>
      <c r="I455" s="19"/>
      <c r="J455" s="18"/>
      <c r="K455" s="19"/>
      <c r="L455" s="18"/>
      <c r="M455" s="19"/>
      <c r="N455" s="58"/>
      <c r="O455" s="59"/>
      <c r="P455" s="58"/>
      <c r="Q455" s="59"/>
      <c r="R455" s="58"/>
      <c r="S455" s="59"/>
      <c r="T455" s="58">
        <v>1</v>
      </c>
      <c r="U455" s="59">
        <v>2.2222222222222223</v>
      </c>
      <c r="V455" s="131"/>
      <c r="W455" s="131"/>
      <c r="X455" s="131"/>
      <c r="Y455" s="131"/>
      <c r="Z455" s="131"/>
      <c r="AA455" s="131"/>
      <c r="AB455" s="131"/>
      <c r="AC455" s="131"/>
      <c r="AD455" s="131"/>
    </row>
    <row r="456" spans="1:30" ht="20.100000000000001" customHeight="1">
      <c r="A456" s="126"/>
      <c r="B456" s="126"/>
      <c r="C456" s="131"/>
      <c r="D456" s="16" t="s">
        <v>6729</v>
      </c>
      <c r="E456" s="131"/>
      <c r="F456" s="355"/>
      <c r="G456" s="314"/>
      <c r="H456" s="18"/>
      <c r="I456" s="19"/>
      <c r="J456" s="18">
        <v>30</v>
      </c>
      <c r="K456" s="19">
        <v>96.774193548387103</v>
      </c>
      <c r="L456" s="18">
        <v>3</v>
      </c>
      <c r="M456" s="19">
        <v>42.857142857142854</v>
      </c>
      <c r="N456" s="58"/>
      <c r="O456" s="59"/>
      <c r="P456" s="58">
        <v>7</v>
      </c>
      <c r="Q456" s="59">
        <v>58.333333333333336</v>
      </c>
      <c r="R456" s="58">
        <v>12</v>
      </c>
      <c r="S456" s="59">
        <v>75</v>
      </c>
      <c r="T456" s="58">
        <v>37</v>
      </c>
      <c r="U456" s="59">
        <v>82.222222222222229</v>
      </c>
      <c r="V456" s="131"/>
      <c r="W456" s="131"/>
      <c r="X456" s="131"/>
      <c r="Y456" s="131"/>
      <c r="Z456" s="131"/>
      <c r="AA456" s="131"/>
      <c r="AB456" s="131"/>
      <c r="AC456" s="131"/>
      <c r="AD456" s="131"/>
    </row>
    <row r="457" spans="1:30" ht="20.100000000000001" customHeight="1">
      <c r="A457" s="126"/>
      <c r="B457" s="126"/>
      <c r="C457" s="131"/>
      <c r="D457" s="16" t="s">
        <v>6730</v>
      </c>
      <c r="E457" s="131"/>
      <c r="F457" s="355"/>
      <c r="G457" s="314"/>
      <c r="H457" s="18"/>
      <c r="I457" s="19"/>
      <c r="J457" s="18"/>
      <c r="K457" s="19"/>
      <c r="L457" s="18">
        <v>2</v>
      </c>
      <c r="M457" s="19">
        <v>28.571428571428569</v>
      </c>
      <c r="N457" s="58">
        <v>1</v>
      </c>
      <c r="O457" s="59">
        <v>25</v>
      </c>
      <c r="P457" s="58">
        <v>3</v>
      </c>
      <c r="Q457" s="59">
        <v>25</v>
      </c>
      <c r="R457" s="58">
        <v>1</v>
      </c>
      <c r="S457" s="59">
        <v>6.25</v>
      </c>
      <c r="T457" s="58">
        <v>1</v>
      </c>
      <c r="U457" s="59">
        <v>2.2222222222222223</v>
      </c>
      <c r="V457" s="131"/>
      <c r="W457" s="131"/>
      <c r="X457" s="131"/>
      <c r="Y457" s="131"/>
      <c r="Z457" s="131"/>
      <c r="AA457" s="131"/>
      <c r="AB457" s="131"/>
      <c r="AC457" s="131"/>
      <c r="AD457" s="131"/>
    </row>
    <row r="458" spans="1:30" ht="20.100000000000001" customHeight="1">
      <c r="A458" s="126"/>
      <c r="B458" s="126"/>
      <c r="C458" s="131"/>
      <c r="D458" s="16" t="s">
        <v>6731</v>
      </c>
      <c r="E458" s="131"/>
      <c r="F458" s="355"/>
      <c r="G458" s="314"/>
      <c r="H458" s="18"/>
      <c r="I458" s="19"/>
      <c r="J458" s="18">
        <v>1</v>
      </c>
      <c r="K458" s="19">
        <v>3.225806451612903</v>
      </c>
      <c r="L458" s="18">
        <v>2</v>
      </c>
      <c r="M458" s="19">
        <v>28.571428571428569</v>
      </c>
      <c r="N458" s="58">
        <v>2</v>
      </c>
      <c r="O458" s="59">
        <v>50</v>
      </c>
      <c r="P458" s="58">
        <v>2</v>
      </c>
      <c r="Q458" s="59">
        <v>16.666666666666668</v>
      </c>
      <c r="R458" s="58">
        <v>3</v>
      </c>
      <c r="S458" s="59">
        <v>18.75</v>
      </c>
      <c r="T458" s="58">
        <v>2</v>
      </c>
      <c r="U458" s="59">
        <v>4.4444444444444446</v>
      </c>
      <c r="V458" s="131"/>
      <c r="W458" s="131"/>
      <c r="X458" s="131"/>
      <c r="Y458" s="131"/>
      <c r="Z458" s="131"/>
      <c r="AA458" s="131"/>
      <c r="AB458" s="131"/>
      <c r="AC458" s="131"/>
      <c r="AD458" s="131"/>
    </row>
    <row r="459" spans="1:30" s="51" customFormat="1" ht="19.5" customHeight="1">
      <c r="A459" s="85"/>
      <c r="B459" s="311"/>
      <c r="C459" s="128"/>
      <c r="D459" s="16" t="s">
        <v>4376</v>
      </c>
      <c r="E459" s="128"/>
      <c r="F459" s="160"/>
      <c r="G459" s="161"/>
      <c r="H459" s="160"/>
      <c r="I459" s="161"/>
      <c r="J459" s="160"/>
      <c r="K459" s="161"/>
      <c r="L459" s="160"/>
      <c r="M459" s="161"/>
      <c r="N459" s="160"/>
      <c r="O459" s="161"/>
      <c r="P459" s="160"/>
      <c r="Q459" s="161"/>
      <c r="R459" s="160"/>
      <c r="S459" s="161"/>
      <c r="T459" s="58">
        <v>1</v>
      </c>
      <c r="U459" s="59">
        <v>2.2000000000000002</v>
      </c>
      <c r="V459" s="128"/>
      <c r="W459" s="128"/>
      <c r="X459" s="128"/>
      <c r="Y459" s="128"/>
      <c r="Z459" s="128"/>
      <c r="AA459" s="128"/>
      <c r="AB459" s="128"/>
      <c r="AC459" s="128"/>
      <c r="AD459" s="85"/>
    </row>
    <row r="460" spans="1:30" ht="20.100000000000001" customHeight="1">
      <c r="A460" s="126"/>
      <c r="B460" s="126"/>
      <c r="C460" s="131"/>
      <c r="D460" s="16" t="s">
        <v>4359</v>
      </c>
      <c r="E460" s="131"/>
      <c r="F460" s="355"/>
      <c r="G460" s="314"/>
      <c r="H460" s="18"/>
      <c r="I460" s="19"/>
      <c r="J460" s="18"/>
      <c r="K460" s="19"/>
      <c r="L460" s="18"/>
      <c r="M460" s="19"/>
      <c r="N460" s="58"/>
      <c r="O460" s="59"/>
      <c r="P460" s="58"/>
      <c r="Q460" s="59"/>
      <c r="R460" s="58"/>
      <c r="S460" s="59"/>
      <c r="T460" s="58"/>
      <c r="U460" s="59"/>
      <c r="V460" s="131"/>
      <c r="W460" s="131"/>
      <c r="X460" s="131"/>
      <c r="Y460" s="131"/>
      <c r="Z460" s="131"/>
      <c r="AA460" s="131"/>
      <c r="AB460" s="131"/>
      <c r="AC460" s="131"/>
      <c r="AD460" s="131"/>
    </row>
    <row r="461" spans="1:30" ht="20.100000000000001" customHeight="1">
      <c r="A461" s="126"/>
      <c r="B461" s="126"/>
      <c r="C461" s="131"/>
      <c r="D461" s="162" t="s">
        <v>2388</v>
      </c>
      <c r="E461" s="131"/>
      <c r="F461" s="355"/>
      <c r="G461" s="314"/>
      <c r="H461" s="18"/>
      <c r="I461" s="19"/>
      <c r="J461" s="18"/>
      <c r="K461" s="19"/>
      <c r="L461" s="18"/>
      <c r="M461" s="19"/>
      <c r="N461" s="58"/>
      <c r="O461" s="59"/>
      <c r="P461" s="58"/>
      <c r="Q461" s="59"/>
      <c r="R461" s="58"/>
      <c r="S461" s="59"/>
      <c r="T461" s="58"/>
      <c r="U461" s="59"/>
      <c r="V461" s="131"/>
      <c r="W461" s="131"/>
      <c r="X461" s="131"/>
      <c r="Y461" s="131"/>
      <c r="Z461" s="131"/>
      <c r="AA461" s="131"/>
      <c r="AB461" s="131"/>
      <c r="AC461" s="131"/>
      <c r="AD461" s="131"/>
    </row>
    <row r="462" spans="1:30" ht="20.100000000000001" customHeight="1">
      <c r="A462" s="126"/>
      <c r="B462" s="126"/>
      <c r="C462" s="131"/>
      <c r="D462" s="162" t="s">
        <v>3777</v>
      </c>
      <c r="E462" s="131"/>
      <c r="F462" s="355"/>
      <c r="G462" s="314"/>
      <c r="H462" s="18"/>
      <c r="I462" s="19"/>
      <c r="J462" s="18"/>
      <c r="K462" s="19"/>
      <c r="L462" s="18"/>
      <c r="M462" s="19"/>
      <c r="N462" s="58"/>
      <c r="O462" s="59"/>
      <c r="P462" s="58"/>
      <c r="Q462" s="59"/>
      <c r="R462" s="58"/>
      <c r="S462" s="59"/>
      <c r="T462" s="58"/>
      <c r="U462" s="59"/>
      <c r="V462" s="131"/>
      <c r="W462" s="131"/>
      <c r="X462" s="131"/>
      <c r="Y462" s="131"/>
      <c r="Z462" s="131"/>
      <c r="AA462" s="131"/>
      <c r="AB462" s="131"/>
      <c r="AC462" s="131"/>
      <c r="AD462" s="131"/>
    </row>
    <row r="463" spans="1:30" ht="20.100000000000001" customHeight="1">
      <c r="A463" s="125" t="s">
        <v>5603</v>
      </c>
      <c r="B463" s="125" t="s">
        <v>164</v>
      </c>
      <c r="C463" s="134" t="s">
        <v>218</v>
      </c>
      <c r="D463" s="9" t="s">
        <v>6721</v>
      </c>
      <c r="E463" s="134" t="s">
        <v>244</v>
      </c>
      <c r="F463" s="354"/>
      <c r="G463" s="12"/>
      <c r="H463" s="11"/>
      <c r="I463" s="12"/>
      <c r="J463" s="11"/>
      <c r="K463" s="12"/>
      <c r="L463" s="11"/>
      <c r="M463" s="12"/>
      <c r="N463" s="56"/>
      <c r="O463" s="57"/>
      <c r="P463" s="56"/>
      <c r="Q463" s="57"/>
      <c r="R463" s="56"/>
      <c r="S463" s="57"/>
      <c r="T463" s="56"/>
      <c r="U463" s="57"/>
      <c r="V463" s="134"/>
      <c r="W463" s="134"/>
      <c r="X463" s="134" t="s">
        <v>28</v>
      </c>
      <c r="Y463" s="134" t="s">
        <v>28</v>
      </c>
      <c r="Z463" s="134" t="s">
        <v>28</v>
      </c>
      <c r="AA463" s="134" t="s">
        <v>28</v>
      </c>
      <c r="AB463" s="134" t="s">
        <v>28</v>
      </c>
      <c r="AC463" s="134" t="s">
        <v>28</v>
      </c>
      <c r="AD463" s="134"/>
    </row>
    <row r="464" spans="1:30" ht="20.100000000000001" customHeight="1">
      <c r="A464" s="126"/>
      <c r="B464" s="126"/>
      <c r="C464" s="131"/>
      <c r="D464" s="16" t="s">
        <v>6722</v>
      </c>
      <c r="E464" s="131"/>
      <c r="F464" s="355"/>
      <c r="G464" s="314"/>
      <c r="H464" s="18"/>
      <c r="I464" s="19"/>
      <c r="J464" s="18"/>
      <c r="K464" s="19"/>
      <c r="L464" s="18"/>
      <c r="M464" s="19"/>
      <c r="N464" s="58"/>
      <c r="O464" s="59"/>
      <c r="P464" s="58"/>
      <c r="Q464" s="59"/>
      <c r="R464" s="58"/>
      <c r="S464" s="59"/>
      <c r="T464" s="58"/>
      <c r="U464" s="59"/>
      <c r="V464" s="131"/>
      <c r="W464" s="131"/>
      <c r="X464" s="131"/>
      <c r="Y464" s="131"/>
      <c r="Z464" s="131"/>
      <c r="AA464" s="131"/>
      <c r="AB464" s="131"/>
      <c r="AC464" s="131"/>
      <c r="AD464" s="131"/>
    </row>
    <row r="465" spans="1:30" ht="20.100000000000001" customHeight="1">
      <c r="A465" s="126"/>
      <c r="B465" s="126"/>
      <c r="C465" s="131"/>
      <c r="D465" s="16" t="s">
        <v>6723</v>
      </c>
      <c r="E465" s="131"/>
      <c r="F465" s="355"/>
      <c r="G465" s="314"/>
      <c r="H465" s="18"/>
      <c r="I465" s="19"/>
      <c r="J465" s="18"/>
      <c r="K465" s="19"/>
      <c r="L465" s="18"/>
      <c r="M465" s="19"/>
      <c r="N465" s="58"/>
      <c r="O465" s="59"/>
      <c r="P465" s="58"/>
      <c r="Q465" s="59"/>
      <c r="R465" s="58"/>
      <c r="S465" s="59"/>
      <c r="T465" s="58"/>
      <c r="U465" s="59"/>
      <c r="V465" s="131"/>
      <c r="W465" s="131"/>
      <c r="X465" s="131"/>
      <c r="Y465" s="131"/>
      <c r="Z465" s="131"/>
      <c r="AA465" s="131"/>
      <c r="AB465" s="131"/>
      <c r="AC465" s="131"/>
      <c r="AD465" s="131"/>
    </row>
    <row r="466" spans="1:30" ht="20.100000000000001" customHeight="1">
      <c r="A466" s="126"/>
      <c r="B466" s="126"/>
      <c r="C466" s="131"/>
      <c r="D466" s="16" t="s">
        <v>6724</v>
      </c>
      <c r="E466" s="131"/>
      <c r="F466" s="355"/>
      <c r="G466" s="314"/>
      <c r="H466" s="18"/>
      <c r="I466" s="19"/>
      <c r="J466" s="18"/>
      <c r="K466" s="19"/>
      <c r="L466" s="18"/>
      <c r="M466" s="19"/>
      <c r="N466" s="58"/>
      <c r="O466" s="59"/>
      <c r="P466" s="58"/>
      <c r="Q466" s="59"/>
      <c r="R466" s="58"/>
      <c r="S466" s="59"/>
      <c r="T466" s="58"/>
      <c r="U466" s="59"/>
      <c r="V466" s="131"/>
      <c r="W466" s="131"/>
      <c r="X466" s="131"/>
      <c r="Y466" s="131"/>
      <c r="Z466" s="131"/>
      <c r="AA466" s="131"/>
      <c r="AB466" s="131"/>
      <c r="AC466" s="131"/>
      <c r="AD466" s="131"/>
    </row>
    <row r="467" spans="1:30" ht="20.100000000000001" customHeight="1">
      <c r="A467" s="126"/>
      <c r="B467" s="126"/>
      <c r="C467" s="131"/>
      <c r="D467" s="16" t="s">
        <v>6725</v>
      </c>
      <c r="E467" s="131"/>
      <c r="F467" s="355"/>
      <c r="G467" s="314"/>
      <c r="H467" s="18"/>
      <c r="I467" s="19"/>
      <c r="J467" s="18"/>
      <c r="K467" s="19"/>
      <c r="L467" s="18"/>
      <c r="M467" s="19"/>
      <c r="N467" s="58"/>
      <c r="O467" s="59"/>
      <c r="P467" s="58"/>
      <c r="Q467" s="59"/>
      <c r="R467" s="58"/>
      <c r="S467" s="59"/>
      <c r="T467" s="58">
        <v>1</v>
      </c>
      <c r="U467" s="59">
        <v>2.3255813953488373</v>
      </c>
      <c r="V467" s="131"/>
      <c r="W467" s="131"/>
      <c r="X467" s="131"/>
      <c r="Y467" s="131"/>
      <c r="Z467" s="131"/>
      <c r="AA467" s="131"/>
      <c r="AB467" s="131"/>
      <c r="AC467" s="131"/>
      <c r="AD467" s="131"/>
    </row>
    <row r="468" spans="1:30" ht="20.100000000000001" customHeight="1">
      <c r="A468" s="126"/>
      <c r="B468" s="126"/>
      <c r="C468" s="131"/>
      <c r="D468" s="16" t="s">
        <v>6726</v>
      </c>
      <c r="E468" s="131"/>
      <c r="F468" s="355"/>
      <c r="G468" s="314"/>
      <c r="H468" s="18"/>
      <c r="I468" s="19"/>
      <c r="J468" s="18"/>
      <c r="K468" s="19"/>
      <c r="L468" s="18"/>
      <c r="M468" s="19"/>
      <c r="N468" s="58"/>
      <c r="O468" s="59"/>
      <c r="P468" s="58"/>
      <c r="Q468" s="59"/>
      <c r="R468" s="58"/>
      <c r="S468" s="59"/>
      <c r="T468" s="58">
        <v>1</v>
      </c>
      <c r="U468" s="59">
        <v>2.3255813953488373</v>
      </c>
      <c r="V468" s="131"/>
      <c r="W468" s="131"/>
      <c r="X468" s="131"/>
      <c r="Y468" s="131"/>
      <c r="Z468" s="131"/>
      <c r="AA468" s="131"/>
      <c r="AB468" s="131"/>
      <c r="AC468" s="131"/>
      <c r="AD468" s="131"/>
    </row>
    <row r="469" spans="1:30" ht="20.100000000000001" customHeight="1">
      <c r="A469" s="126"/>
      <c r="B469" s="126"/>
      <c r="C469" s="131"/>
      <c r="D469" s="16" t="s">
        <v>6727</v>
      </c>
      <c r="E469" s="131"/>
      <c r="F469" s="355"/>
      <c r="G469" s="314"/>
      <c r="H469" s="18"/>
      <c r="I469" s="19"/>
      <c r="J469" s="18"/>
      <c r="K469" s="19"/>
      <c r="L469" s="18"/>
      <c r="M469" s="19"/>
      <c r="N469" s="58"/>
      <c r="O469" s="59"/>
      <c r="P469" s="58"/>
      <c r="Q469" s="59"/>
      <c r="R469" s="58"/>
      <c r="S469" s="59"/>
      <c r="T469" s="58"/>
      <c r="U469" s="59"/>
      <c r="V469" s="131"/>
      <c r="W469" s="131"/>
      <c r="X469" s="131"/>
      <c r="Y469" s="131"/>
      <c r="Z469" s="131"/>
      <c r="AA469" s="131"/>
      <c r="AB469" s="131"/>
      <c r="AC469" s="131"/>
      <c r="AD469" s="131"/>
    </row>
    <row r="470" spans="1:30" ht="20.100000000000001" customHeight="1">
      <c r="A470" s="126"/>
      <c r="B470" s="126"/>
      <c r="C470" s="131"/>
      <c r="D470" s="16" t="s">
        <v>6728</v>
      </c>
      <c r="E470" s="131"/>
      <c r="F470" s="355"/>
      <c r="G470" s="314"/>
      <c r="H470" s="18"/>
      <c r="I470" s="19"/>
      <c r="J470" s="18"/>
      <c r="K470" s="19"/>
      <c r="L470" s="18"/>
      <c r="M470" s="19"/>
      <c r="N470" s="58"/>
      <c r="O470" s="59"/>
      <c r="P470" s="58"/>
      <c r="Q470" s="59"/>
      <c r="R470" s="58"/>
      <c r="S470" s="59"/>
      <c r="T470" s="58">
        <v>1</v>
      </c>
      <c r="U470" s="59">
        <v>2.3255813953488373</v>
      </c>
      <c r="V470" s="131"/>
      <c r="W470" s="131"/>
      <c r="X470" s="131"/>
      <c r="Y470" s="131"/>
      <c r="Z470" s="131"/>
      <c r="AA470" s="131"/>
      <c r="AB470" s="131"/>
      <c r="AC470" s="131"/>
      <c r="AD470" s="131"/>
    </row>
    <row r="471" spans="1:30" ht="20.100000000000001" customHeight="1">
      <c r="A471" s="126"/>
      <c r="B471" s="126"/>
      <c r="C471" s="131"/>
      <c r="D471" s="16" t="s">
        <v>6729</v>
      </c>
      <c r="E471" s="131"/>
      <c r="F471" s="355"/>
      <c r="G471" s="314"/>
      <c r="H471" s="18"/>
      <c r="I471" s="19"/>
      <c r="J471" s="18"/>
      <c r="K471" s="19"/>
      <c r="L471" s="18"/>
      <c r="M471" s="19"/>
      <c r="N471" s="58"/>
      <c r="O471" s="59"/>
      <c r="P471" s="58"/>
      <c r="Q471" s="59"/>
      <c r="R471" s="58"/>
      <c r="S471" s="59"/>
      <c r="T471" s="58">
        <v>1</v>
      </c>
      <c r="U471" s="59">
        <v>2.3255813953488373</v>
      </c>
      <c r="V471" s="131"/>
      <c r="W471" s="131"/>
      <c r="X471" s="131"/>
      <c r="Y471" s="131"/>
      <c r="Z471" s="131"/>
      <c r="AA471" s="131"/>
      <c r="AB471" s="131"/>
      <c r="AC471" s="131"/>
      <c r="AD471" s="131"/>
    </row>
    <row r="472" spans="1:30" ht="20.100000000000001" customHeight="1">
      <c r="A472" s="126"/>
      <c r="B472" s="126"/>
      <c r="C472" s="131"/>
      <c r="D472" s="16" t="s">
        <v>6730</v>
      </c>
      <c r="E472" s="131"/>
      <c r="F472" s="355"/>
      <c r="G472" s="314"/>
      <c r="H472" s="18"/>
      <c r="I472" s="19"/>
      <c r="J472" s="18">
        <v>22</v>
      </c>
      <c r="K472" s="19">
        <v>100</v>
      </c>
      <c r="L472" s="18">
        <v>3</v>
      </c>
      <c r="M472" s="19">
        <v>60</v>
      </c>
      <c r="N472" s="58">
        <v>1</v>
      </c>
      <c r="O472" s="59">
        <v>50</v>
      </c>
      <c r="P472" s="58">
        <v>8</v>
      </c>
      <c r="Q472" s="59">
        <v>72.727272727272734</v>
      </c>
      <c r="R472" s="58">
        <v>12</v>
      </c>
      <c r="S472" s="59">
        <v>92.307692307692307</v>
      </c>
      <c r="T472" s="58">
        <v>35</v>
      </c>
      <c r="U472" s="59">
        <v>81.395348837209298</v>
      </c>
      <c r="V472" s="131"/>
      <c r="W472" s="131"/>
      <c r="X472" s="131"/>
      <c r="Y472" s="131"/>
      <c r="Z472" s="131"/>
      <c r="AA472" s="131"/>
      <c r="AB472" s="131"/>
      <c r="AC472" s="131"/>
      <c r="AD472" s="131"/>
    </row>
    <row r="473" spans="1:30" ht="20.100000000000001" customHeight="1">
      <c r="A473" s="126"/>
      <c r="B473" s="126"/>
      <c r="C473" s="131"/>
      <c r="D473" s="16" t="s">
        <v>6731</v>
      </c>
      <c r="E473" s="131"/>
      <c r="F473" s="355"/>
      <c r="G473" s="314"/>
      <c r="H473" s="18"/>
      <c r="I473" s="19"/>
      <c r="J473" s="18"/>
      <c r="K473" s="19"/>
      <c r="L473" s="18">
        <v>2</v>
      </c>
      <c r="M473" s="19">
        <v>40</v>
      </c>
      <c r="N473" s="58">
        <v>1</v>
      </c>
      <c r="O473" s="59">
        <v>50</v>
      </c>
      <c r="P473" s="58">
        <v>3</v>
      </c>
      <c r="Q473" s="59">
        <v>27.272727272727273</v>
      </c>
      <c r="R473" s="58">
        <v>1</v>
      </c>
      <c r="S473" s="59">
        <v>7.6923076923076925</v>
      </c>
      <c r="T473" s="58">
        <v>2</v>
      </c>
      <c r="U473" s="59">
        <v>4.6511627906976747</v>
      </c>
      <c r="V473" s="131"/>
      <c r="W473" s="131"/>
      <c r="X473" s="131"/>
      <c r="Y473" s="131"/>
      <c r="Z473" s="131"/>
      <c r="AA473" s="131"/>
      <c r="AB473" s="131"/>
      <c r="AC473" s="131"/>
      <c r="AD473" s="131"/>
    </row>
    <row r="474" spans="1:30" s="51" customFormat="1" ht="19.5" customHeight="1">
      <c r="A474" s="85"/>
      <c r="B474" s="311"/>
      <c r="C474" s="128"/>
      <c r="D474" s="16" t="s">
        <v>4376</v>
      </c>
      <c r="E474" s="128"/>
      <c r="F474" s="160"/>
      <c r="G474" s="161"/>
      <c r="H474" s="160"/>
      <c r="I474" s="161"/>
      <c r="J474" s="160"/>
      <c r="K474" s="161"/>
      <c r="L474" s="160"/>
      <c r="M474" s="161"/>
      <c r="N474" s="160"/>
      <c r="O474" s="161"/>
      <c r="P474" s="160"/>
      <c r="Q474" s="161"/>
      <c r="R474" s="160"/>
      <c r="S474" s="161"/>
      <c r="T474" s="58">
        <v>2</v>
      </c>
      <c r="U474" s="59">
        <v>4.6511627906976747</v>
      </c>
      <c r="V474" s="128"/>
      <c r="W474" s="128"/>
      <c r="X474" s="128"/>
      <c r="Y474" s="128"/>
      <c r="Z474" s="128"/>
      <c r="AA474" s="128"/>
      <c r="AB474" s="128"/>
      <c r="AC474" s="128"/>
      <c r="AD474" s="85"/>
    </row>
    <row r="475" spans="1:30" ht="20.100000000000001" customHeight="1">
      <c r="A475" s="126"/>
      <c r="B475" s="126"/>
      <c r="C475" s="131"/>
      <c r="D475" s="16" t="s">
        <v>4359</v>
      </c>
      <c r="E475" s="131"/>
      <c r="F475" s="355"/>
      <c r="G475" s="314"/>
      <c r="H475" s="18"/>
      <c r="I475" s="19"/>
      <c r="J475" s="18"/>
      <c r="K475" s="19"/>
      <c r="L475" s="18"/>
      <c r="M475" s="19"/>
      <c r="N475" s="58"/>
      <c r="O475" s="59"/>
      <c r="P475" s="58"/>
      <c r="Q475" s="59"/>
      <c r="R475" s="58"/>
      <c r="S475" s="59"/>
      <c r="T475" s="58"/>
      <c r="U475" s="59"/>
      <c r="V475" s="131"/>
      <c r="W475" s="131"/>
      <c r="X475" s="131"/>
      <c r="Y475" s="131"/>
      <c r="Z475" s="131"/>
      <c r="AA475" s="131"/>
      <c r="AB475" s="131"/>
      <c r="AC475" s="131"/>
      <c r="AD475" s="131"/>
    </row>
    <row r="476" spans="1:30" ht="20.100000000000001" customHeight="1">
      <c r="A476" s="126"/>
      <c r="B476" s="126"/>
      <c r="C476" s="131"/>
      <c r="D476" s="162" t="s">
        <v>2388</v>
      </c>
      <c r="E476" s="131"/>
      <c r="F476" s="355"/>
      <c r="G476" s="314"/>
      <c r="H476" s="18"/>
      <c r="I476" s="19"/>
      <c r="J476" s="18"/>
      <c r="K476" s="19"/>
      <c r="L476" s="18"/>
      <c r="M476" s="19"/>
      <c r="N476" s="58"/>
      <c r="O476" s="59"/>
      <c r="P476" s="58"/>
      <c r="Q476" s="59"/>
      <c r="R476" s="58"/>
      <c r="S476" s="59"/>
      <c r="T476" s="58"/>
      <c r="U476" s="59"/>
      <c r="V476" s="131"/>
      <c r="W476" s="131"/>
      <c r="X476" s="131"/>
      <c r="Y476" s="131"/>
      <c r="Z476" s="131"/>
      <c r="AA476" s="131"/>
      <c r="AB476" s="131"/>
      <c r="AC476" s="131"/>
      <c r="AD476" s="131"/>
    </row>
    <row r="477" spans="1:30" ht="20.100000000000001" customHeight="1">
      <c r="A477" s="126"/>
      <c r="B477" s="126"/>
      <c r="C477" s="131"/>
      <c r="D477" s="162" t="s">
        <v>3777</v>
      </c>
      <c r="E477" s="131"/>
      <c r="F477" s="355"/>
      <c r="G477" s="314"/>
      <c r="H477" s="18"/>
      <c r="I477" s="19"/>
      <c r="J477" s="18"/>
      <c r="K477" s="19"/>
      <c r="L477" s="18"/>
      <c r="M477" s="19"/>
      <c r="N477" s="58"/>
      <c r="O477" s="59"/>
      <c r="P477" s="58"/>
      <c r="Q477" s="59"/>
      <c r="R477" s="58"/>
      <c r="S477" s="59"/>
      <c r="T477" s="58"/>
      <c r="U477" s="59"/>
      <c r="V477" s="131"/>
      <c r="W477" s="131"/>
      <c r="X477" s="131"/>
      <c r="Y477" s="131"/>
      <c r="Z477" s="131"/>
      <c r="AA477" s="131"/>
      <c r="AB477" s="131"/>
      <c r="AC477" s="131"/>
      <c r="AD477" s="131"/>
    </row>
    <row r="478" spans="1:30" ht="20.100000000000001" customHeight="1">
      <c r="A478" s="125" t="s">
        <v>5604</v>
      </c>
      <c r="B478" s="125" t="s">
        <v>165</v>
      </c>
      <c r="C478" s="134" t="s">
        <v>218</v>
      </c>
      <c r="D478" s="9" t="s">
        <v>6721</v>
      </c>
      <c r="E478" s="134" t="s">
        <v>244</v>
      </c>
      <c r="F478" s="354"/>
      <c r="G478" s="12"/>
      <c r="H478" s="11"/>
      <c r="I478" s="12"/>
      <c r="J478" s="11"/>
      <c r="K478" s="12"/>
      <c r="L478" s="11"/>
      <c r="M478" s="12"/>
      <c r="N478" s="56"/>
      <c r="O478" s="57"/>
      <c r="P478" s="56"/>
      <c r="Q478" s="57"/>
      <c r="R478" s="56"/>
      <c r="S478" s="57"/>
      <c r="T478" s="56"/>
      <c r="U478" s="57"/>
      <c r="V478" s="134"/>
      <c r="W478" s="134"/>
      <c r="X478" s="134" t="s">
        <v>28</v>
      </c>
      <c r="Y478" s="134" t="s">
        <v>28</v>
      </c>
      <c r="Z478" s="134" t="s">
        <v>28</v>
      </c>
      <c r="AA478" s="134" t="s">
        <v>28</v>
      </c>
      <c r="AB478" s="134" t="s">
        <v>28</v>
      </c>
      <c r="AC478" s="134" t="s">
        <v>28</v>
      </c>
      <c r="AD478" s="134"/>
    </row>
    <row r="479" spans="1:30" ht="20.100000000000001" customHeight="1">
      <c r="A479" s="126"/>
      <c r="B479" s="126"/>
      <c r="C479" s="131"/>
      <c r="D479" s="16" t="s">
        <v>6722</v>
      </c>
      <c r="E479" s="131"/>
      <c r="F479" s="355"/>
      <c r="G479" s="314"/>
      <c r="H479" s="18"/>
      <c r="I479" s="19"/>
      <c r="J479" s="18"/>
      <c r="K479" s="19"/>
      <c r="L479" s="18"/>
      <c r="M479" s="19"/>
      <c r="N479" s="58"/>
      <c r="O479" s="59"/>
      <c r="P479" s="58"/>
      <c r="Q479" s="59"/>
      <c r="R479" s="58"/>
      <c r="S479" s="59"/>
      <c r="T479" s="58"/>
      <c r="U479" s="59"/>
      <c r="V479" s="131"/>
      <c r="W479" s="131"/>
      <c r="X479" s="131"/>
      <c r="Y479" s="131"/>
      <c r="Z479" s="131"/>
      <c r="AA479" s="131"/>
      <c r="AB479" s="131"/>
      <c r="AC479" s="131"/>
      <c r="AD479" s="131"/>
    </row>
    <row r="480" spans="1:30" ht="20.100000000000001" customHeight="1">
      <c r="A480" s="126"/>
      <c r="B480" s="126"/>
      <c r="C480" s="131"/>
      <c r="D480" s="16" t="s">
        <v>6723</v>
      </c>
      <c r="E480" s="131"/>
      <c r="F480" s="355"/>
      <c r="G480" s="314"/>
      <c r="H480" s="18"/>
      <c r="I480" s="19"/>
      <c r="J480" s="18"/>
      <c r="K480" s="19"/>
      <c r="L480" s="18"/>
      <c r="M480" s="19"/>
      <c r="N480" s="58"/>
      <c r="O480" s="59"/>
      <c r="P480" s="58"/>
      <c r="Q480" s="59"/>
      <c r="R480" s="58"/>
      <c r="S480" s="59"/>
      <c r="T480" s="58"/>
      <c r="U480" s="59"/>
      <c r="V480" s="131"/>
      <c r="W480" s="131"/>
      <c r="X480" s="131"/>
      <c r="Y480" s="131"/>
      <c r="Z480" s="131"/>
      <c r="AA480" s="131"/>
      <c r="AB480" s="131"/>
      <c r="AC480" s="131"/>
      <c r="AD480" s="131"/>
    </row>
    <row r="481" spans="1:30" ht="20.100000000000001" customHeight="1">
      <c r="A481" s="126"/>
      <c r="B481" s="126"/>
      <c r="C481" s="131"/>
      <c r="D481" s="16" t="s">
        <v>6724</v>
      </c>
      <c r="E481" s="131"/>
      <c r="F481" s="355"/>
      <c r="G481" s="314"/>
      <c r="H481" s="18"/>
      <c r="I481" s="19"/>
      <c r="J481" s="18"/>
      <c r="K481" s="19"/>
      <c r="L481" s="18"/>
      <c r="M481" s="19"/>
      <c r="N481" s="58"/>
      <c r="O481" s="59"/>
      <c r="P481" s="58"/>
      <c r="Q481" s="59"/>
      <c r="R481" s="58"/>
      <c r="S481" s="59"/>
      <c r="T481" s="58"/>
      <c r="U481" s="59"/>
      <c r="V481" s="131"/>
      <c r="W481" s="131"/>
      <c r="X481" s="131"/>
      <c r="Y481" s="131"/>
      <c r="Z481" s="131"/>
      <c r="AA481" s="131"/>
      <c r="AB481" s="131"/>
      <c r="AC481" s="131"/>
      <c r="AD481" s="131"/>
    </row>
    <row r="482" spans="1:30" ht="20.100000000000001" customHeight="1">
      <c r="A482" s="126"/>
      <c r="B482" s="126"/>
      <c r="C482" s="131"/>
      <c r="D482" s="16" t="s">
        <v>6725</v>
      </c>
      <c r="E482" s="131"/>
      <c r="F482" s="355"/>
      <c r="G482" s="314"/>
      <c r="H482" s="18"/>
      <c r="I482" s="19"/>
      <c r="J482" s="18"/>
      <c r="K482" s="19"/>
      <c r="L482" s="18"/>
      <c r="M482" s="19"/>
      <c r="N482" s="58"/>
      <c r="O482" s="59"/>
      <c r="P482" s="58"/>
      <c r="Q482" s="59"/>
      <c r="R482" s="58"/>
      <c r="S482" s="59"/>
      <c r="T482" s="58"/>
      <c r="U482" s="59"/>
      <c r="V482" s="131"/>
      <c r="W482" s="131"/>
      <c r="X482" s="131"/>
      <c r="Y482" s="131"/>
      <c r="Z482" s="131"/>
      <c r="AA482" s="131"/>
      <c r="AB482" s="131"/>
      <c r="AC482" s="131"/>
      <c r="AD482" s="131"/>
    </row>
    <row r="483" spans="1:30" ht="20.100000000000001" customHeight="1">
      <c r="A483" s="126"/>
      <c r="B483" s="126"/>
      <c r="C483" s="131"/>
      <c r="D483" s="16" t="s">
        <v>6726</v>
      </c>
      <c r="E483" s="131"/>
      <c r="F483" s="355"/>
      <c r="G483" s="314"/>
      <c r="H483" s="18"/>
      <c r="I483" s="19"/>
      <c r="J483" s="18"/>
      <c r="K483" s="19"/>
      <c r="L483" s="18"/>
      <c r="M483" s="19"/>
      <c r="N483" s="58"/>
      <c r="O483" s="59"/>
      <c r="P483" s="58"/>
      <c r="Q483" s="59"/>
      <c r="R483" s="58"/>
      <c r="S483" s="59"/>
      <c r="T483" s="58">
        <v>1</v>
      </c>
      <c r="U483" s="59">
        <v>2.5</v>
      </c>
      <c r="V483" s="131"/>
      <c r="W483" s="131"/>
      <c r="X483" s="131"/>
      <c r="Y483" s="131"/>
      <c r="Z483" s="131"/>
      <c r="AA483" s="131"/>
      <c r="AB483" s="131"/>
      <c r="AC483" s="131"/>
      <c r="AD483" s="131"/>
    </row>
    <row r="484" spans="1:30" ht="20.100000000000001" customHeight="1">
      <c r="A484" s="126"/>
      <c r="B484" s="126"/>
      <c r="C484" s="131"/>
      <c r="D484" s="16" t="s">
        <v>6727</v>
      </c>
      <c r="E484" s="131"/>
      <c r="F484" s="355"/>
      <c r="G484" s="314"/>
      <c r="H484" s="18"/>
      <c r="I484" s="19"/>
      <c r="J484" s="18"/>
      <c r="K484" s="19"/>
      <c r="L484" s="18"/>
      <c r="M484" s="19"/>
      <c r="N484" s="58"/>
      <c r="O484" s="59"/>
      <c r="P484" s="58"/>
      <c r="Q484" s="59"/>
      <c r="R484" s="58"/>
      <c r="S484" s="59"/>
      <c r="T484" s="58">
        <v>1</v>
      </c>
      <c r="U484" s="59">
        <v>2.5</v>
      </c>
      <c r="V484" s="131"/>
      <c r="W484" s="131"/>
      <c r="X484" s="131"/>
      <c r="Y484" s="131"/>
      <c r="Z484" s="131"/>
      <c r="AA484" s="131"/>
      <c r="AB484" s="131"/>
      <c r="AC484" s="131"/>
      <c r="AD484" s="131"/>
    </row>
    <row r="485" spans="1:30" ht="20.100000000000001" customHeight="1">
      <c r="A485" s="126"/>
      <c r="B485" s="126"/>
      <c r="C485" s="131"/>
      <c r="D485" s="16" t="s">
        <v>6728</v>
      </c>
      <c r="E485" s="131"/>
      <c r="F485" s="355"/>
      <c r="G485" s="314"/>
      <c r="H485" s="18"/>
      <c r="I485" s="19"/>
      <c r="J485" s="18"/>
      <c r="K485" s="19"/>
      <c r="L485" s="18"/>
      <c r="M485" s="19"/>
      <c r="N485" s="58"/>
      <c r="O485" s="59"/>
      <c r="P485" s="58"/>
      <c r="Q485" s="59"/>
      <c r="R485" s="58"/>
      <c r="S485" s="59"/>
      <c r="T485" s="58"/>
      <c r="U485" s="59"/>
      <c r="V485" s="131"/>
      <c r="W485" s="131"/>
      <c r="X485" s="131"/>
      <c r="Y485" s="131"/>
      <c r="Z485" s="131"/>
      <c r="AA485" s="131"/>
      <c r="AB485" s="131"/>
      <c r="AC485" s="131"/>
      <c r="AD485" s="131"/>
    </row>
    <row r="486" spans="1:30" ht="20.100000000000001" customHeight="1">
      <c r="A486" s="126"/>
      <c r="B486" s="126"/>
      <c r="C486" s="131"/>
      <c r="D486" s="16" t="s">
        <v>6729</v>
      </c>
      <c r="E486" s="131"/>
      <c r="F486" s="355"/>
      <c r="G486" s="314"/>
      <c r="H486" s="18"/>
      <c r="I486" s="19"/>
      <c r="J486" s="18"/>
      <c r="K486" s="19"/>
      <c r="L486" s="18"/>
      <c r="M486" s="19"/>
      <c r="N486" s="58"/>
      <c r="O486" s="59"/>
      <c r="P486" s="58">
        <v>1</v>
      </c>
      <c r="Q486" s="59">
        <v>12.5</v>
      </c>
      <c r="R486" s="58"/>
      <c r="S486" s="59"/>
      <c r="T486" s="58">
        <v>1</v>
      </c>
      <c r="U486" s="59">
        <v>2.5</v>
      </c>
      <c r="V486" s="131"/>
      <c r="W486" s="131"/>
      <c r="X486" s="131"/>
      <c r="Y486" s="131"/>
      <c r="Z486" s="131"/>
      <c r="AA486" s="131"/>
      <c r="AB486" s="131"/>
      <c r="AC486" s="131"/>
      <c r="AD486" s="131"/>
    </row>
    <row r="487" spans="1:30" ht="20.100000000000001" customHeight="1">
      <c r="A487" s="126"/>
      <c r="B487" s="126"/>
      <c r="C487" s="131"/>
      <c r="D487" s="16" t="s">
        <v>6730</v>
      </c>
      <c r="E487" s="131"/>
      <c r="F487" s="355"/>
      <c r="G487" s="314"/>
      <c r="H487" s="18"/>
      <c r="I487" s="19"/>
      <c r="J487" s="18"/>
      <c r="K487" s="19"/>
      <c r="L487" s="18"/>
      <c r="M487" s="19"/>
      <c r="N487" s="58"/>
      <c r="O487" s="59"/>
      <c r="P487" s="58"/>
      <c r="Q487" s="59"/>
      <c r="R487" s="58"/>
      <c r="S487" s="59"/>
      <c r="T487" s="58"/>
      <c r="U487" s="59"/>
      <c r="V487" s="131"/>
      <c r="W487" s="131"/>
      <c r="X487" s="131"/>
      <c r="Y487" s="131"/>
      <c r="Z487" s="131"/>
      <c r="AA487" s="131"/>
      <c r="AB487" s="131"/>
      <c r="AC487" s="131"/>
      <c r="AD487" s="131"/>
    </row>
    <row r="488" spans="1:30" ht="20.100000000000001" customHeight="1">
      <c r="A488" s="126"/>
      <c r="B488" s="126"/>
      <c r="C488" s="131"/>
      <c r="D488" s="16" t="s">
        <v>6731</v>
      </c>
      <c r="E488" s="131"/>
      <c r="F488" s="355"/>
      <c r="G488" s="314"/>
      <c r="H488" s="18"/>
      <c r="I488" s="19"/>
      <c r="J488" s="18">
        <v>17</v>
      </c>
      <c r="K488" s="19">
        <v>100</v>
      </c>
      <c r="L488" s="18">
        <v>3</v>
      </c>
      <c r="M488" s="19">
        <v>100</v>
      </c>
      <c r="N488" s="58">
        <v>1</v>
      </c>
      <c r="O488" s="59">
        <v>100</v>
      </c>
      <c r="P488" s="58">
        <v>7</v>
      </c>
      <c r="Q488" s="59">
        <v>87.5</v>
      </c>
      <c r="R488" s="58">
        <v>11</v>
      </c>
      <c r="S488" s="59">
        <v>100</v>
      </c>
      <c r="T488" s="58">
        <v>36</v>
      </c>
      <c r="U488" s="59">
        <v>90</v>
      </c>
      <c r="V488" s="131"/>
      <c r="W488" s="131"/>
      <c r="X488" s="131"/>
      <c r="Y488" s="131"/>
      <c r="Z488" s="131"/>
      <c r="AA488" s="131"/>
      <c r="AB488" s="131"/>
      <c r="AC488" s="131"/>
      <c r="AD488" s="131"/>
    </row>
    <row r="489" spans="1:30" s="51" customFormat="1" ht="19.5" customHeight="1">
      <c r="A489" s="85"/>
      <c r="B489" s="311"/>
      <c r="C489" s="128"/>
      <c r="D489" s="16" t="s">
        <v>4376</v>
      </c>
      <c r="E489" s="128"/>
      <c r="F489" s="160"/>
      <c r="G489" s="161"/>
      <c r="H489" s="160"/>
      <c r="I489" s="161"/>
      <c r="J489" s="160"/>
      <c r="K489" s="161"/>
      <c r="L489" s="160"/>
      <c r="M489" s="161"/>
      <c r="N489" s="160"/>
      <c r="O489" s="161"/>
      <c r="P489" s="160"/>
      <c r="Q489" s="161"/>
      <c r="R489" s="160"/>
      <c r="S489" s="161"/>
      <c r="T489" s="58">
        <v>1</v>
      </c>
      <c r="U489" s="59">
        <v>2.5</v>
      </c>
      <c r="V489" s="128"/>
      <c r="W489" s="128"/>
      <c r="X489" s="128"/>
      <c r="Y489" s="128"/>
      <c r="Z489" s="128"/>
      <c r="AA489" s="128"/>
      <c r="AB489" s="128"/>
      <c r="AC489" s="128"/>
      <c r="AD489" s="85"/>
    </row>
    <row r="490" spans="1:30" ht="20.100000000000001" customHeight="1">
      <c r="A490" s="126"/>
      <c r="B490" s="126"/>
      <c r="C490" s="131"/>
      <c r="D490" s="16" t="s">
        <v>4359</v>
      </c>
      <c r="E490" s="131"/>
      <c r="F490" s="355"/>
      <c r="G490" s="314"/>
      <c r="H490" s="18"/>
      <c r="I490" s="19"/>
      <c r="J490" s="18"/>
      <c r="K490" s="19"/>
      <c r="L490" s="18"/>
      <c r="M490" s="19"/>
      <c r="N490" s="58"/>
      <c r="O490" s="59"/>
      <c r="P490" s="58"/>
      <c r="Q490" s="59"/>
      <c r="R490" s="58"/>
      <c r="S490" s="59"/>
      <c r="T490" s="58"/>
      <c r="U490" s="59"/>
      <c r="V490" s="131"/>
      <c r="W490" s="131"/>
      <c r="X490" s="131"/>
      <c r="Y490" s="131"/>
      <c r="Z490" s="131"/>
      <c r="AA490" s="131"/>
      <c r="AB490" s="131"/>
      <c r="AC490" s="131"/>
      <c r="AD490" s="131"/>
    </row>
    <row r="491" spans="1:30" ht="20.100000000000001" customHeight="1">
      <c r="A491" s="126"/>
      <c r="B491" s="126"/>
      <c r="C491" s="131"/>
      <c r="D491" s="162" t="s">
        <v>2388</v>
      </c>
      <c r="E491" s="131"/>
      <c r="F491" s="355"/>
      <c r="G491" s="314"/>
      <c r="H491" s="18"/>
      <c r="I491" s="19"/>
      <c r="J491" s="18"/>
      <c r="K491" s="19"/>
      <c r="L491" s="18"/>
      <c r="M491" s="19"/>
      <c r="N491" s="58"/>
      <c r="O491" s="59"/>
      <c r="P491" s="58"/>
      <c r="Q491" s="59"/>
      <c r="R491" s="58"/>
      <c r="S491" s="59"/>
      <c r="T491" s="58"/>
      <c r="U491" s="59"/>
      <c r="V491" s="131"/>
      <c r="W491" s="131"/>
      <c r="X491" s="131"/>
      <c r="Y491" s="131"/>
      <c r="Z491" s="131"/>
      <c r="AA491" s="131"/>
      <c r="AB491" s="131"/>
      <c r="AC491" s="131"/>
      <c r="AD491" s="131"/>
    </row>
    <row r="492" spans="1:30" ht="20.100000000000001" customHeight="1">
      <c r="A492" s="126"/>
      <c r="B492" s="126"/>
      <c r="C492" s="131"/>
      <c r="D492" s="162" t="s">
        <v>3777</v>
      </c>
      <c r="E492" s="131"/>
      <c r="F492" s="355"/>
      <c r="G492" s="314"/>
      <c r="H492" s="18"/>
      <c r="I492" s="19"/>
      <c r="J492" s="18"/>
      <c r="K492" s="19"/>
      <c r="L492" s="18"/>
      <c r="M492" s="19"/>
      <c r="N492" s="58"/>
      <c r="O492" s="59"/>
      <c r="P492" s="58"/>
      <c r="Q492" s="59"/>
      <c r="R492" s="58"/>
      <c r="S492" s="59"/>
      <c r="T492" s="58"/>
      <c r="U492" s="59"/>
      <c r="V492" s="131"/>
      <c r="W492" s="131"/>
      <c r="X492" s="131"/>
      <c r="Y492" s="131"/>
      <c r="Z492" s="131"/>
      <c r="AA492" s="131"/>
      <c r="AB492" s="131"/>
      <c r="AC492" s="131"/>
      <c r="AD492" s="131"/>
    </row>
    <row r="493" spans="1:30" s="51" customFormat="1" ht="20.100000000000001" customHeight="1">
      <c r="A493" s="66" t="s">
        <v>2649</v>
      </c>
      <c r="B493" s="9" t="s">
        <v>2650</v>
      </c>
      <c r="C493" s="134" t="s">
        <v>218</v>
      </c>
      <c r="D493" s="9" t="s">
        <v>2651</v>
      </c>
      <c r="E493" s="166" t="s">
        <v>244</v>
      </c>
      <c r="F493" s="354"/>
      <c r="G493" s="12"/>
      <c r="H493" s="11"/>
      <c r="I493" s="12"/>
      <c r="J493" s="11"/>
      <c r="K493" s="12"/>
      <c r="L493" s="11"/>
      <c r="M493" s="12"/>
      <c r="N493" s="56"/>
      <c r="O493" s="57"/>
      <c r="P493" s="56"/>
      <c r="Q493" s="57"/>
      <c r="R493" s="56"/>
      <c r="S493" s="57"/>
      <c r="T493" s="56">
        <v>1</v>
      </c>
      <c r="U493" s="57">
        <v>2.7</v>
      </c>
      <c r="V493" s="127"/>
      <c r="W493" s="127"/>
      <c r="X493" s="127"/>
      <c r="Y493" s="127"/>
      <c r="Z493" s="127"/>
      <c r="AA493" s="127"/>
      <c r="AB493" s="127"/>
      <c r="AC493" s="127" t="s">
        <v>28</v>
      </c>
      <c r="AD493" s="66"/>
    </row>
    <row r="494" spans="1:30" s="51" customFormat="1" ht="20.100000000000001" customHeight="1">
      <c r="A494" s="85"/>
      <c r="B494" s="311"/>
      <c r="C494" s="128"/>
      <c r="D494" s="16" t="s">
        <v>2652</v>
      </c>
      <c r="E494" s="128"/>
      <c r="F494" s="355"/>
      <c r="G494" s="314"/>
      <c r="H494" s="18"/>
      <c r="I494" s="19"/>
      <c r="J494" s="18"/>
      <c r="K494" s="19"/>
      <c r="L494" s="18"/>
      <c r="M494" s="19"/>
      <c r="N494" s="58"/>
      <c r="O494" s="59"/>
      <c r="P494" s="58"/>
      <c r="Q494" s="59"/>
      <c r="R494" s="58"/>
      <c r="S494" s="59"/>
      <c r="T494" s="58"/>
      <c r="U494" s="59"/>
      <c r="V494" s="128"/>
      <c r="W494" s="128"/>
      <c r="X494" s="128"/>
      <c r="Y494" s="128"/>
      <c r="Z494" s="128"/>
      <c r="AA494" s="128"/>
      <c r="AB494" s="128"/>
      <c r="AC494" s="128"/>
      <c r="AD494" s="85"/>
    </row>
    <row r="495" spans="1:30" s="51" customFormat="1" ht="20.100000000000001" customHeight="1">
      <c r="A495" s="85"/>
      <c r="B495" s="311"/>
      <c r="C495" s="128"/>
      <c r="D495" s="16" t="s">
        <v>2653</v>
      </c>
      <c r="E495" s="128"/>
      <c r="F495" s="355"/>
      <c r="G495" s="314"/>
      <c r="H495" s="18"/>
      <c r="I495" s="19"/>
      <c r="J495" s="18"/>
      <c r="K495" s="19"/>
      <c r="L495" s="18"/>
      <c r="M495" s="19"/>
      <c r="N495" s="58"/>
      <c r="O495" s="59"/>
      <c r="P495" s="58"/>
      <c r="Q495" s="59"/>
      <c r="R495" s="58"/>
      <c r="S495" s="59"/>
      <c r="T495" s="58"/>
      <c r="U495" s="59"/>
      <c r="V495" s="128"/>
      <c r="W495" s="128"/>
      <c r="X495" s="128"/>
      <c r="Y495" s="128"/>
      <c r="Z495" s="128"/>
      <c r="AA495" s="128"/>
      <c r="AB495" s="128"/>
      <c r="AC495" s="128"/>
      <c r="AD495" s="85"/>
    </row>
    <row r="496" spans="1:30" s="51" customFormat="1" ht="20.100000000000001" customHeight="1">
      <c r="A496" s="85"/>
      <c r="B496" s="311"/>
      <c r="C496" s="128"/>
      <c r="D496" s="16" t="s">
        <v>2654</v>
      </c>
      <c r="E496" s="128"/>
      <c r="F496" s="355"/>
      <c r="G496" s="314"/>
      <c r="H496" s="18"/>
      <c r="I496" s="19"/>
      <c r="J496" s="18"/>
      <c r="K496" s="19"/>
      <c r="L496" s="18"/>
      <c r="M496" s="19"/>
      <c r="N496" s="58"/>
      <c r="O496" s="59"/>
      <c r="P496" s="58"/>
      <c r="Q496" s="59"/>
      <c r="R496" s="58"/>
      <c r="S496" s="59"/>
      <c r="T496" s="58"/>
      <c r="U496" s="59"/>
      <c r="V496" s="128"/>
      <c r="W496" s="128"/>
      <c r="X496" s="128"/>
      <c r="Y496" s="128"/>
      <c r="Z496" s="128"/>
      <c r="AA496" s="128"/>
      <c r="AB496" s="128"/>
      <c r="AC496" s="128"/>
      <c r="AD496" s="85"/>
    </row>
    <row r="497" spans="1:30" s="51" customFormat="1" ht="20.100000000000001" customHeight="1">
      <c r="A497" s="85"/>
      <c r="B497" s="311"/>
      <c r="C497" s="128"/>
      <c r="D497" s="16" t="s">
        <v>2655</v>
      </c>
      <c r="E497" s="128"/>
      <c r="F497" s="355"/>
      <c r="G497" s="314"/>
      <c r="H497" s="18"/>
      <c r="I497" s="19"/>
      <c r="J497" s="18"/>
      <c r="K497" s="19"/>
      <c r="L497" s="18"/>
      <c r="M497" s="19"/>
      <c r="N497" s="58"/>
      <c r="O497" s="59"/>
      <c r="P497" s="58"/>
      <c r="Q497" s="59"/>
      <c r="R497" s="58"/>
      <c r="S497" s="59"/>
      <c r="T497" s="58"/>
      <c r="U497" s="59"/>
      <c r="V497" s="128"/>
      <c r="W497" s="128"/>
      <c r="X497" s="128"/>
      <c r="Y497" s="128"/>
      <c r="Z497" s="128"/>
      <c r="AA497" s="128"/>
      <c r="AB497" s="128"/>
      <c r="AC497" s="128"/>
      <c r="AD497" s="85"/>
    </row>
    <row r="498" spans="1:30" s="51" customFormat="1" ht="20.100000000000001" customHeight="1">
      <c r="A498" s="85"/>
      <c r="B498" s="311"/>
      <c r="C498" s="128"/>
      <c r="D498" s="16" t="s">
        <v>2656</v>
      </c>
      <c r="E498" s="128"/>
      <c r="F498" s="355"/>
      <c r="G498" s="314"/>
      <c r="H498" s="18"/>
      <c r="I498" s="19"/>
      <c r="J498" s="18"/>
      <c r="K498" s="19"/>
      <c r="L498" s="18"/>
      <c r="M498" s="19"/>
      <c r="N498" s="58"/>
      <c r="O498" s="59"/>
      <c r="P498" s="58"/>
      <c r="Q498" s="59"/>
      <c r="R498" s="58"/>
      <c r="S498" s="59"/>
      <c r="T498" s="58"/>
      <c r="U498" s="59"/>
      <c r="V498" s="128"/>
      <c r="W498" s="128"/>
      <c r="X498" s="128"/>
      <c r="Y498" s="128"/>
      <c r="Z498" s="128"/>
      <c r="AA498" s="128"/>
      <c r="AB498" s="128"/>
      <c r="AC498" s="128"/>
      <c r="AD498" s="85"/>
    </row>
    <row r="499" spans="1:30" s="51" customFormat="1" ht="20.100000000000001" customHeight="1">
      <c r="A499" s="85"/>
      <c r="B499" s="311"/>
      <c r="C499" s="128"/>
      <c r="D499" s="16" t="s">
        <v>2657</v>
      </c>
      <c r="E499" s="128"/>
      <c r="F499" s="355"/>
      <c r="G499" s="314"/>
      <c r="H499" s="18"/>
      <c r="I499" s="19"/>
      <c r="J499" s="18"/>
      <c r="K499" s="19"/>
      <c r="L499" s="18"/>
      <c r="M499" s="19"/>
      <c r="N499" s="58"/>
      <c r="O499" s="59"/>
      <c r="P499" s="58"/>
      <c r="Q499" s="59"/>
      <c r="R499" s="58"/>
      <c r="S499" s="59"/>
      <c r="T499" s="58">
        <v>1</v>
      </c>
      <c r="U499" s="59">
        <v>2.7</v>
      </c>
      <c r="V499" s="128"/>
      <c r="W499" s="128"/>
      <c r="X499" s="128"/>
      <c r="Y499" s="128"/>
      <c r="Z499" s="128"/>
      <c r="AA499" s="128"/>
      <c r="AB499" s="128"/>
      <c r="AC499" s="128"/>
      <c r="AD499" s="85"/>
    </row>
    <row r="500" spans="1:30" s="51" customFormat="1" ht="20.100000000000001" customHeight="1">
      <c r="A500" s="85"/>
      <c r="B500" s="311"/>
      <c r="C500" s="128"/>
      <c r="D500" s="16" t="s">
        <v>2658</v>
      </c>
      <c r="E500" s="128"/>
      <c r="F500" s="355"/>
      <c r="G500" s="314"/>
      <c r="H500" s="18"/>
      <c r="I500" s="19"/>
      <c r="J500" s="18"/>
      <c r="K500" s="19"/>
      <c r="L500" s="18"/>
      <c r="M500" s="19"/>
      <c r="N500" s="58"/>
      <c r="O500" s="59"/>
      <c r="P500" s="58"/>
      <c r="Q500" s="59"/>
      <c r="R500" s="58"/>
      <c r="S500" s="59"/>
      <c r="T500" s="58"/>
      <c r="U500" s="59"/>
      <c r="V500" s="128"/>
      <c r="W500" s="128"/>
      <c r="X500" s="128"/>
      <c r="Y500" s="128"/>
      <c r="Z500" s="128"/>
      <c r="AA500" s="128"/>
      <c r="AB500" s="128"/>
      <c r="AC500" s="128"/>
      <c r="AD500" s="85"/>
    </row>
    <row r="501" spans="1:30" s="51" customFormat="1" ht="20.100000000000001" customHeight="1">
      <c r="A501" s="85"/>
      <c r="B501" s="311"/>
      <c r="C501" s="128"/>
      <c r="D501" s="16" t="s">
        <v>2659</v>
      </c>
      <c r="E501" s="128"/>
      <c r="F501" s="355"/>
      <c r="G501" s="314"/>
      <c r="H501" s="18"/>
      <c r="I501" s="19"/>
      <c r="J501" s="18"/>
      <c r="K501" s="19"/>
      <c r="L501" s="18"/>
      <c r="M501" s="19"/>
      <c r="N501" s="58"/>
      <c r="O501" s="59"/>
      <c r="P501" s="58"/>
      <c r="Q501" s="59"/>
      <c r="R501" s="58"/>
      <c r="S501" s="59"/>
      <c r="T501" s="58"/>
      <c r="U501" s="59"/>
      <c r="V501" s="128"/>
      <c r="W501" s="128"/>
      <c r="X501" s="128"/>
      <c r="Y501" s="128"/>
      <c r="Z501" s="128"/>
      <c r="AA501" s="128"/>
      <c r="AB501" s="128"/>
      <c r="AC501" s="128"/>
      <c r="AD501" s="85"/>
    </row>
    <row r="502" spans="1:30" s="51" customFormat="1" ht="20.100000000000001" customHeight="1">
      <c r="A502" s="85"/>
      <c r="B502" s="311"/>
      <c r="C502" s="128"/>
      <c r="D502" s="16" t="s">
        <v>6956</v>
      </c>
      <c r="E502" s="128"/>
      <c r="F502" s="355"/>
      <c r="G502" s="314"/>
      <c r="H502" s="18"/>
      <c r="I502" s="19"/>
      <c r="J502" s="18"/>
      <c r="K502" s="19"/>
      <c r="L502" s="18"/>
      <c r="M502" s="19"/>
      <c r="N502" s="58"/>
      <c r="O502" s="59"/>
      <c r="P502" s="58"/>
      <c r="Q502" s="59"/>
      <c r="R502" s="58"/>
      <c r="S502" s="59"/>
      <c r="T502" s="58">
        <v>1</v>
      </c>
      <c r="U502" s="59">
        <v>2.7</v>
      </c>
      <c r="V502" s="128"/>
      <c r="W502" s="128"/>
      <c r="X502" s="128"/>
      <c r="Y502" s="128"/>
      <c r="Z502" s="128"/>
      <c r="AA502" s="128"/>
      <c r="AB502" s="128"/>
      <c r="AC502" s="128"/>
      <c r="AD502" s="85"/>
    </row>
    <row r="503" spans="1:30" s="51" customFormat="1" ht="20.100000000000001" customHeight="1">
      <c r="A503" s="85"/>
      <c r="B503" s="311"/>
      <c r="C503" s="128"/>
      <c r="D503" s="16" t="s">
        <v>6957</v>
      </c>
      <c r="E503" s="128"/>
      <c r="F503" s="355"/>
      <c r="G503" s="314"/>
      <c r="H503" s="18"/>
      <c r="I503" s="19"/>
      <c r="J503" s="18"/>
      <c r="K503" s="19"/>
      <c r="L503" s="18"/>
      <c r="M503" s="19"/>
      <c r="N503" s="58"/>
      <c r="O503" s="59"/>
      <c r="P503" s="58"/>
      <c r="Q503" s="59"/>
      <c r="R503" s="58"/>
      <c r="S503" s="59"/>
      <c r="T503" s="58"/>
      <c r="U503" s="59"/>
      <c r="V503" s="128"/>
      <c r="W503" s="128"/>
      <c r="X503" s="128"/>
      <c r="Y503" s="128"/>
      <c r="Z503" s="128"/>
      <c r="AA503" s="128"/>
      <c r="AB503" s="128"/>
      <c r="AC503" s="128"/>
      <c r="AD503" s="85"/>
    </row>
    <row r="504" spans="1:30" s="51" customFormat="1" ht="19.5" customHeight="1">
      <c r="A504" s="85"/>
      <c r="B504" s="311"/>
      <c r="C504" s="128"/>
      <c r="D504" s="16" t="s">
        <v>6958</v>
      </c>
      <c r="E504" s="128"/>
      <c r="F504" s="160"/>
      <c r="G504" s="161"/>
      <c r="H504" s="160"/>
      <c r="I504" s="161"/>
      <c r="J504" s="160"/>
      <c r="K504" s="161"/>
      <c r="L504" s="160"/>
      <c r="M504" s="161"/>
      <c r="N504" s="160"/>
      <c r="O504" s="161"/>
      <c r="P504" s="160"/>
      <c r="Q504" s="161"/>
      <c r="R504" s="160"/>
      <c r="S504" s="161"/>
      <c r="T504" s="58">
        <v>34</v>
      </c>
      <c r="U504" s="59">
        <v>91.9</v>
      </c>
      <c r="V504" s="128"/>
      <c r="W504" s="128"/>
      <c r="X504" s="128"/>
      <c r="Y504" s="128"/>
      <c r="Z504" s="128"/>
      <c r="AA504" s="128"/>
      <c r="AB504" s="128"/>
      <c r="AC504" s="128"/>
      <c r="AD504" s="85"/>
    </row>
    <row r="505" spans="1:30" s="51" customFormat="1" ht="20.100000000000001" customHeight="1">
      <c r="A505" s="85"/>
      <c r="B505" s="311"/>
      <c r="C505" s="128"/>
      <c r="D505" s="85" t="s">
        <v>3099</v>
      </c>
      <c r="E505" s="128"/>
      <c r="F505" s="355"/>
      <c r="G505" s="314"/>
      <c r="H505" s="18"/>
      <c r="I505" s="19"/>
      <c r="J505" s="18"/>
      <c r="K505" s="19"/>
      <c r="L505" s="18"/>
      <c r="M505" s="19"/>
      <c r="N505" s="58"/>
      <c r="O505" s="59"/>
      <c r="P505" s="58"/>
      <c r="Q505" s="59"/>
      <c r="R505" s="58"/>
      <c r="S505" s="59"/>
      <c r="T505" s="58"/>
      <c r="U505" s="59"/>
      <c r="V505" s="128"/>
      <c r="W505" s="128"/>
      <c r="X505" s="128"/>
      <c r="Y505" s="128"/>
      <c r="Z505" s="128"/>
      <c r="AA505" s="128"/>
      <c r="AB505" s="128"/>
      <c r="AC505" s="128"/>
      <c r="AD505" s="85"/>
    </row>
    <row r="506" spans="1:30" s="51" customFormat="1" ht="20.100000000000001" customHeight="1">
      <c r="A506" s="85"/>
      <c r="B506" s="311"/>
      <c r="C506" s="128"/>
      <c r="D506" s="162" t="s">
        <v>2388</v>
      </c>
      <c r="E506" s="128"/>
      <c r="F506" s="355"/>
      <c r="G506" s="314"/>
      <c r="H506" s="18"/>
      <c r="I506" s="19"/>
      <c r="J506" s="18"/>
      <c r="K506" s="19"/>
      <c r="L506" s="18"/>
      <c r="M506" s="19"/>
      <c r="N506" s="58"/>
      <c r="O506" s="59"/>
      <c r="P506" s="58"/>
      <c r="Q506" s="59"/>
      <c r="R506" s="58"/>
      <c r="S506" s="59"/>
      <c r="T506" s="58"/>
      <c r="U506" s="59"/>
      <c r="V506" s="128"/>
      <c r="W506" s="128"/>
      <c r="X506" s="128"/>
      <c r="Y506" s="128"/>
      <c r="Z506" s="128"/>
      <c r="AA506" s="128"/>
      <c r="AB506" s="128"/>
      <c r="AC506" s="128"/>
      <c r="AD506" s="85"/>
    </row>
    <row r="507" spans="1:30" s="51" customFormat="1" ht="20.100000000000001" customHeight="1">
      <c r="A507" s="85"/>
      <c r="B507" s="311"/>
      <c r="C507" s="128"/>
      <c r="D507" s="162" t="s">
        <v>3777</v>
      </c>
      <c r="E507" s="128"/>
      <c r="F507" s="355"/>
      <c r="G507" s="314"/>
      <c r="H507" s="18"/>
      <c r="I507" s="19"/>
      <c r="J507" s="18"/>
      <c r="K507" s="19"/>
      <c r="L507" s="18"/>
      <c r="M507" s="19"/>
      <c r="N507" s="58"/>
      <c r="O507" s="59"/>
      <c r="P507" s="58"/>
      <c r="Q507" s="59"/>
      <c r="R507" s="58"/>
      <c r="S507" s="59"/>
      <c r="T507" s="58"/>
      <c r="U507" s="59"/>
      <c r="V507" s="128"/>
      <c r="W507" s="128"/>
      <c r="X507" s="128"/>
      <c r="Y507" s="128"/>
      <c r="Z507" s="128"/>
      <c r="AA507" s="128"/>
      <c r="AB507" s="128"/>
      <c r="AC507" s="128"/>
      <c r="AD507" s="85"/>
    </row>
    <row r="508" spans="1:30" ht="20.100000000000001" customHeight="1">
      <c r="A508" s="125" t="s">
        <v>9729</v>
      </c>
      <c r="B508" s="125" t="s">
        <v>166</v>
      </c>
      <c r="C508" s="134" t="s">
        <v>218</v>
      </c>
      <c r="D508" s="125" t="s">
        <v>1405</v>
      </c>
      <c r="E508" s="134" t="s">
        <v>244</v>
      </c>
      <c r="F508" s="354">
        <v>4</v>
      </c>
      <c r="G508" s="12">
        <v>2.3529411764705883</v>
      </c>
      <c r="H508" s="11">
        <v>4</v>
      </c>
      <c r="I508" s="12">
        <v>2.4691358024691357</v>
      </c>
      <c r="J508" s="11">
        <v>5</v>
      </c>
      <c r="K508" s="12">
        <v>2.9585798816568047</v>
      </c>
      <c r="L508" s="11">
        <v>11</v>
      </c>
      <c r="M508" s="12">
        <v>4.700854700854701</v>
      </c>
      <c r="N508" s="56">
        <v>3</v>
      </c>
      <c r="O508" s="57">
        <v>1.3157894736842106</v>
      </c>
      <c r="P508" s="56">
        <v>7</v>
      </c>
      <c r="Q508" s="57">
        <v>2.3026315789473686</v>
      </c>
      <c r="R508" s="56">
        <v>6</v>
      </c>
      <c r="S508" s="57">
        <v>2</v>
      </c>
      <c r="T508" s="56">
        <v>70</v>
      </c>
      <c r="U508" s="57">
        <v>5.775577557755776</v>
      </c>
      <c r="V508" s="134" t="s">
        <v>28</v>
      </c>
      <c r="W508" s="134" t="s">
        <v>28</v>
      </c>
      <c r="X508" s="134" t="s">
        <v>28</v>
      </c>
      <c r="Y508" s="134" t="s">
        <v>28</v>
      </c>
      <c r="Z508" s="134" t="s">
        <v>28</v>
      </c>
      <c r="AA508" s="134" t="s">
        <v>28</v>
      </c>
      <c r="AB508" s="134" t="s">
        <v>28</v>
      </c>
      <c r="AC508" s="134" t="s">
        <v>28</v>
      </c>
      <c r="AD508" s="134"/>
    </row>
    <row r="509" spans="1:30" ht="20.100000000000001" customHeight="1">
      <c r="A509" s="126"/>
      <c r="B509" s="126"/>
      <c r="C509" s="131"/>
      <c r="D509" s="126" t="s">
        <v>1406</v>
      </c>
      <c r="E509" s="131"/>
      <c r="F509" s="355">
        <v>120</v>
      </c>
      <c r="G509" s="314">
        <v>70.588235294117652</v>
      </c>
      <c r="H509" s="18">
        <v>91</v>
      </c>
      <c r="I509" s="19">
        <v>56.172839506172842</v>
      </c>
      <c r="J509" s="18">
        <v>97</v>
      </c>
      <c r="K509" s="19">
        <v>57.396449704142015</v>
      </c>
      <c r="L509" s="18">
        <v>136</v>
      </c>
      <c r="M509" s="19">
        <v>58.119658119658119</v>
      </c>
      <c r="N509" s="58">
        <v>145</v>
      </c>
      <c r="O509" s="59">
        <v>63.596491228070178</v>
      </c>
      <c r="P509" s="58">
        <v>183</v>
      </c>
      <c r="Q509" s="59">
        <v>60.19736842105263</v>
      </c>
      <c r="R509" s="58">
        <v>173</v>
      </c>
      <c r="S509" s="59">
        <v>57.9</v>
      </c>
      <c r="T509" s="58">
        <v>658</v>
      </c>
      <c r="U509" s="59">
        <v>54.290429042904293</v>
      </c>
      <c r="V509" s="131"/>
      <c r="W509" s="131"/>
      <c r="X509" s="131"/>
      <c r="Y509" s="131"/>
      <c r="Z509" s="131"/>
      <c r="AA509" s="131"/>
      <c r="AB509" s="131"/>
      <c r="AC509" s="131"/>
      <c r="AD509" s="131"/>
    </row>
    <row r="510" spans="1:30" ht="20.100000000000001" customHeight="1">
      <c r="A510" s="126"/>
      <c r="B510" s="126"/>
      <c r="C510" s="131"/>
      <c r="D510" s="126" t="s">
        <v>1407</v>
      </c>
      <c r="E510" s="131"/>
      <c r="F510" s="355"/>
      <c r="G510" s="314"/>
      <c r="H510" s="18">
        <v>2</v>
      </c>
      <c r="I510" s="19">
        <v>1.2345679012345678</v>
      </c>
      <c r="J510" s="18"/>
      <c r="K510" s="19"/>
      <c r="L510" s="18">
        <v>1</v>
      </c>
      <c r="M510" s="19">
        <v>0.42735042735042733</v>
      </c>
      <c r="N510" s="58"/>
      <c r="O510" s="59"/>
      <c r="P510" s="58"/>
      <c r="Q510" s="59"/>
      <c r="R510" s="58">
        <v>2</v>
      </c>
      <c r="S510" s="59">
        <v>0.66666666666666663</v>
      </c>
      <c r="T510" s="58">
        <v>8</v>
      </c>
      <c r="U510" s="59">
        <v>0.66006600660066006</v>
      </c>
      <c r="V510" s="131"/>
      <c r="W510" s="131"/>
      <c r="X510" s="131"/>
      <c r="Y510" s="131"/>
      <c r="Z510" s="131"/>
      <c r="AA510" s="131"/>
      <c r="AB510" s="131"/>
      <c r="AC510" s="131"/>
      <c r="AD510" s="131"/>
    </row>
    <row r="511" spans="1:30" ht="20.100000000000001" customHeight="1">
      <c r="A511" s="126"/>
      <c r="B511" s="126"/>
      <c r="C511" s="131"/>
      <c r="D511" s="126" t="s">
        <v>1408</v>
      </c>
      <c r="E511" s="131"/>
      <c r="F511" s="355">
        <v>23</v>
      </c>
      <c r="G511" s="314">
        <v>13.529411764705882</v>
      </c>
      <c r="H511" s="18">
        <v>38</v>
      </c>
      <c r="I511" s="19">
        <v>23.456790123456791</v>
      </c>
      <c r="J511" s="18">
        <v>46</v>
      </c>
      <c r="K511" s="19">
        <v>27.218934911242602</v>
      </c>
      <c r="L511" s="18">
        <v>53</v>
      </c>
      <c r="M511" s="19">
        <v>22.649572649572651</v>
      </c>
      <c r="N511" s="58">
        <v>37</v>
      </c>
      <c r="O511" s="59">
        <v>16.228070175438596</v>
      </c>
      <c r="P511" s="58">
        <v>76</v>
      </c>
      <c r="Q511" s="59">
        <v>25</v>
      </c>
      <c r="R511" s="58">
        <v>78</v>
      </c>
      <c r="S511" s="59">
        <v>26.1</v>
      </c>
      <c r="T511" s="58">
        <v>323</v>
      </c>
      <c r="U511" s="59">
        <v>26.650165016501649</v>
      </c>
      <c r="V511" s="131"/>
      <c r="W511" s="131"/>
      <c r="X511" s="131"/>
      <c r="Y511" s="131"/>
      <c r="Z511" s="131"/>
      <c r="AA511" s="131"/>
      <c r="AB511" s="131"/>
      <c r="AC511" s="131"/>
      <c r="AD511" s="131"/>
    </row>
    <row r="512" spans="1:30" ht="20.100000000000001" customHeight="1">
      <c r="A512" s="126"/>
      <c r="B512" s="126"/>
      <c r="C512" s="131"/>
      <c r="D512" s="126" t="s">
        <v>1409</v>
      </c>
      <c r="E512" s="131"/>
      <c r="F512" s="355">
        <v>16</v>
      </c>
      <c r="G512" s="314">
        <v>9.4117647058823533</v>
      </c>
      <c r="H512" s="18">
        <v>17</v>
      </c>
      <c r="I512" s="19">
        <v>10.493827160493828</v>
      </c>
      <c r="J512" s="18">
        <v>16</v>
      </c>
      <c r="K512" s="19">
        <v>9.4674556213017755</v>
      </c>
      <c r="L512" s="18">
        <v>23</v>
      </c>
      <c r="M512" s="19">
        <v>9.8290598290598297</v>
      </c>
      <c r="N512" s="58">
        <v>26</v>
      </c>
      <c r="O512" s="59">
        <v>11.403508771929825</v>
      </c>
      <c r="P512" s="58">
        <v>22</v>
      </c>
      <c r="Q512" s="59">
        <v>7.2368421052631575</v>
      </c>
      <c r="R512" s="58">
        <v>20</v>
      </c>
      <c r="S512" s="59">
        <v>6.666666666666667</v>
      </c>
      <c r="T512" s="58">
        <v>52</v>
      </c>
      <c r="U512" s="59">
        <v>4.2904290429042904</v>
      </c>
      <c r="V512" s="131"/>
      <c r="W512" s="131"/>
      <c r="X512" s="131"/>
      <c r="Y512" s="131"/>
      <c r="Z512" s="131"/>
      <c r="AA512" s="131"/>
      <c r="AB512" s="131"/>
      <c r="AC512" s="131"/>
      <c r="AD512" s="131"/>
    </row>
    <row r="513" spans="1:30" ht="20.100000000000001" customHeight="1">
      <c r="A513" s="126"/>
      <c r="B513" s="126"/>
      <c r="C513" s="131"/>
      <c r="D513" s="126" t="s">
        <v>1410</v>
      </c>
      <c r="E513" s="131"/>
      <c r="F513" s="355">
        <v>3</v>
      </c>
      <c r="G513" s="314">
        <v>1.7647058823529411</v>
      </c>
      <c r="H513" s="18"/>
      <c r="I513" s="19"/>
      <c r="J513" s="18">
        <v>2</v>
      </c>
      <c r="K513" s="19">
        <v>1.1834319526627219</v>
      </c>
      <c r="L513" s="18">
        <v>1</v>
      </c>
      <c r="M513" s="19">
        <v>0.42735042735042733</v>
      </c>
      <c r="N513" s="58">
        <v>3</v>
      </c>
      <c r="O513" s="59">
        <v>1.3157894736842106</v>
      </c>
      <c r="P513" s="58">
        <v>1</v>
      </c>
      <c r="Q513" s="59">
        <v>0.32894736842105265</v>
      </c>
      <c r="R513" s="58">
        <v>5</v>
      </c>
      <c r="S513" s="59">
        <v>1.6666666666666667</v>
      </c>
      <c r="T513" s="58">
        <v>21</v>
      </c>
      <c r="U513" s="59">
        <v>1.7326732673267327</v>
      </c>
      <c r="V513" s="131"/>
      <c r="W513" s="131"/>
      <c r="X513" s="131"/>
      <c r="Y513" s="131"/>
      <c r="Z513" s="131"/>
      <c r="AA513" s="131"/>
      <c r="AB513" s="131"/>
      <c r="AC513" s="131"/>
      <c r="AD513" s="131"/>
    </row>
    <row r="514" spans="1:30" ht="20.100000000000001" customHeight="1">
      <c r="A514" s="126"/>
      <c r="B514" s="126"/>
      <c r="C514" s="131"/>
      <c r="D514" s="126" t="s">
        <v>1411</v>
      </c>
      <c r="E514" s="131"/>
      <c r="F514" s="355">
        <v>4</v>
      </c>
      <c r="G514" s="314">
        <v>2.3529411764705883</v>
      </c>
      <c r="H514" s="18">
        <v>9</v>
      </c>
      <c r="I514" s="19">
        <v>5.5555555555555554</v>
      </c>
      <c r="J514" s="18">
        <v>3</v>
      </c>
      <c r="K514" s="19">
        <v>1.7751479289940828</v>
      </c>
      <c r="L514" s="18">
        <v>9</v>
      </c>
      <c r="M514" s="19">
        <v>3.8461538461538463</v>
      </c>
      <c r="N514" s="58">
        <v>12</v>
      </c>
      <c r="O514" s="59">
        <v>5.2631578947368425</v>
      </c>
      <c r="P514" s="58">
        <v>13</v>
      </c>
      <c r="Q514" s="59">
        <v>4.2763157894736841</v>
      </c>
      <c r="R514" s="58">
        <v>15</v>
      </c>
      <c r="S514" s="59">
        <v>5</v>
      </c>
      <c r="T514" s="58">
        <v>57</v>
      </c>
      <c r="U514" s="59">
        <v>4.7029702970297027</v>
      </c>
      <c r="V514" s="131"/>
      <c r="W514" s="131"/>
      <c r="X514" s="131"/>
      <c r="Y514" s="131"/>
      <c r="Z514" s="131"/>
      <c r="AA514" s="131"/>
      <c r="AB514" s="131"/>
      <c r="AC514" s="131"/>
      <c r="AD514" s="131"/>
    </row>
    <row r="515" spans="1:30" ht="20.100000000000001" customHeight="1">
      <c r="A515" s="126"/>
      <c r="B515" s="126"/>
      <c r="C515" s="131"/>
      <c r="D515" s="126" t="s">
        <v>1912</v>
      </c>
      <c r="E515" s="131"/>
      <c r="F515" s="355"/>
      <c r="G515" s="314"/>
      <c r="H515" s="18">
        <v>1</v>
      </c>
      <c r="I515" s="19">
        <v>0.61728395061728392</v>
      </c>
      <c r="J515" s="18"/>
      <c r="K515" s="19"/>
      <c r="L515" s="18"/>
      <c r="M515" s="19"/>
      <c r="N515" s="58">
        <v>2</v>
      </c>
      <c r="O515" s="59">
        <v>0.8771929824561403</v>
      </c>
      <c r="P515" s="58">
        <v>2</v>
      </c>
      <c r="Q515" s="59">
        <v>0.65789473684210531</v>
      </c>
      <c r="R515" s="58"/>
      <c r="S515" s="59"/>
      <c r="T515" s="58">
        <v>23</v>
      </c>
      <c r="U515" s="59">
        <v>1.8976897689768977</v>
      </c>
      <c r="V515" s="131"/>
      <c r="W515" s="131"/>
      <c r="X515" s="131"/>
      <c r="Y515" s="131"/>
      <c r="Z515" s="131"/>
      <c r="AA515" s="131"/>
      <c r="AB515" s="131"/>
      <c r="AC515" s="131"/>
      <c r="AD515" s="131"/>
    </row>
    <row r="516" spans="1:30" ht="20.100000000000001" customHeight="1">
      <c r="A516" s="126"/>
      <c r="B516" s="126"/>
      <c r="C516" s="131"/>
      <c r="D516" s="126" t="s">
        <v>4358</v>
      </c>
      <c r="E516" s="131"/>
      <c r="F516" s="355"/>
      <c r="G516" s="314"/>
      <c r="H516" s="18"/>
      <c r="I516" s="19"/>
      <c r="J516" s="18"/>
      <c r="K516" s="19"/>
      <c r="L516" s="18"/>
      <c r="M516" s="19"/>
      <c r="N516" s="58"/>
      <c r="O516" s="59"/>
      <c r="P516" s="58"/>
      <c r="Q516" s="59"/>
      <c r="R516" s="58"/>
      <c r="S516" s="59"/>
      <c r="T516" s="58"/>
      <c r="U516" s="59"/>
      <c r="V516" s="131"/>
      <c r="W516" s="131"/>
      <c r="X516" s="131"/>
      <c r="Y516" s="131"/>
      <c r="Z516" s="131"/>
      <c r="AA516" s="131"/>
      <c r="AB516" s="131"/>
      <c r="AC516" s="131"/>
      <c r="AD516" s="131"/>
    </row>
    <row r="517" spans="1:30" ht="20.100000000000001" customHeight="1">
      <c r="A517" s="126"/>
      <c r="B517" s="126"/>
      <c r="C517" s="131"/>
      <c r="D517" s="126" t="s">
        <v>4357</v>
      </c>
      <c r="E517" s="131"/>
      <c r="F517" s="355"/>
      <c r="G517" s="314"/>
      <c r="H517" s="18"/>
      <c r="I517" s="19"/>
      <c r="J517" s="18"/>
      <c r="K517" s="19"/>
      <c r="L517" s="18"/>
      <c r="M517" s="19"/>
      <c r="N517" s="58"/>
      <c r="O517" s="59"/>
      <c r="P517" s="58"/>
      <c r="Q517" s="59"/>
      <c r="R517" s="58"/>
      <c r="S517" s="59"/>
      <c r="T517" s="58"/>
      <c r="U517" s="59"/>
      <c r="V517" s="131"/>
      <c r="W517" s="131"/>
      <c r="X517" s="131"/>
      <c r="Y517" s="131"/>
      <c r="Z517" s="131"/>
      <c r="AA517" s="131"/>
      <c r="AB517" s="131"/>
      <c r="AC517" s="131"/>
      <c r="AD517" s="131"/>
    </row>
    <row r="518" spans="1:30" ht="20.100000000000001" customHeight="1">
      <c r="A518" s="125" t="s">
        <v>5605</v>
      </c>
      <c r="B518" s="125" t="s">
        <v>167</v>
      </c>
      <c r="C518" s="134" t="s">
        <v>5606</v>
      </c>
      <c r="D518" s="125"/>
      <c r="E518" s="134"/>
      <c r="F518" s="354"/>
      <c r="G518" s="12"/>
      <c r="H518" s="11">
        <v>1</v>
      </c>
      <c r="I518" s="12">
        <v>100</v>
      </c>
      <c r="J518" s="11"/>
      <c r="K518" s="12"/>
      <c r="L518" s="11"/>
      <c r="M518" s="12"/>
      <c r="N518" s="56">
        <v>2</v>
      </c>
      <c r="O518" s="57">
        <v>100</v>
      </c>
      <c r="P518" s="56">
        <v>2</v>
      </c>
      <c r="Q518" s="57">
        <v>100</v>
      </c>
      <c r="R518" s="56"/>
      <c r="S518" s="57"/>
      <c r="T518" s="56">
        <v>23</v>
      </c>
      <c r="U518" s="57">
        <v>100</v>
      </c>
      <c r="V518" s="134" t="s">
        <v>28</v>
      </c>
      <c r="W518" s="134" t="s">
        <v>28</v>
      </c>
      <c r="X518" s="134" t="s">
        <v>28</v>
      </c>
      <c r="Y518" s="134" t="s">
        <v>28</v>
      </c>
      <c r="Z518" s="134" t="s">
        <v>28</v>
      </c>
      <c r="AA518" s="134" t="s">
        <v>28</v>
      </c>
      <c r="AB518" s="134" t="s">
        <v>28</v>
      </c>
      <c r="AC518" s="134" t="s">
        <v>28</v>
      </c>
      <c r="AD518" s="134"/>
    </row>
    <row r="519" spans="1:30" ht="20.100000000000001" customHeight="1">
      <c r="A519" s="125" t="s">
        <v>5607</v>
      </c>
      <c r="B519" s="125" t="s">
        <v>168</v>
      </c>
      <c r="C519" s="134" t="s">
        <v>218</v>
      </c>
      <c r="D519" s="125" t="s">
        <v>1412</v>
      </c>
      <c r="E519" s="134" t="s">
        <v>245</v>
      </c>
      <c r="F519" s="354">
        <v>157</v>
      </c>
      <c r="G519" s="12">
        <v>92.352941176470594</v>
      </c>
      <c r="H519" s="11">
        <v>141</v>
      </c>
      <c r="I519" s="12">
        <v>87.037037037037038</v>
      </c>
      <c r="J519" s="11">
        <v>136</v>
      </c>
      <c r="K519" s="12">
        <v>80.473372781065095</v>
      </c>
      <c r="L519" s="11">
        <v>183</v>
      </c>
      <c r="M519" s="12">
        <v>78.2</v>
      </c>
      <c r="N519" s="56">
        <v>198</v>
      </c>
      <c r="O519" s="57">
        <v>86.84210526315789</v>
      </c>
      <c r="P519" s="56">
        <v>262</v>
      </c>
      <c r="Q519" s="57">
        <v>86.184210526315795</v>
      </c>
      <c r="R519" s="56">
        <v>254</v>
      </c>
      <c r="S519" s="57">
        <v>84.9</v>
      </c>
      <c r="T519" s="56">
        <v>988</v>
      </c>
      <c r="U519" s="57">
        <v>81.518151815181511</v>
      </c>
      <c r="V519" s="134" t="s">
        <v>28</v>
      </c>
      <c r="W519" s="134" t="s">
        <v>28</v>
      </c>
      <c r="X519" s="134" t="s">
        <v>28</v>
      </c>
      <c r="Y519" s="134" t="s">
        <v>28</v>
      </c>
      <c r="Z519" s="134" t="s">
        <v>28</v>
      </c>
      <c r="AA519" s="134" t="s">
        <v>28</v>
      </c>
      <c r="AB519" s="134" t="s">
        <v>28</v>
      </c>
      <c r="AC519" s="134" t="s">
        <v>28</v>
      </c>
      <c r="AD519" s="134"/>
    </row>
    <row r="520" spans="1:30" ht="20.100000000000001" customHeight="1">
      <c r="A520" s="126"/>
      <c r="B520" s="126"/>
      <c r="C520" s="131"/>
      <c r="D520" s="126" t="s">
        <v>1413</v>
      </c>
      <c r="E520" s="131"/>
      <c r="F520" s="531">
        <v>4</v>
      </c>
      <c r="G520" s="314">
        <v>2.3529411764705883</v>
      </c>
      <c r="H520" s="18">
        <v>5</v>
      </c>
      <c r="I520" s="19">
        <v>3.0864197530864197</v>
      </c>
      <c r="J520" s="18">
        <v>8</v>
      </c>
      <c r="K520" s="19">
        <v>4.7337278106508878</v>
      </c>
      <c r="L520" s="18">
        <v>14</v>
      </c>
      <c r="M520" s="19">
        <v>6</v>
      </c>
      <c r="N520" s="58">
        <v>7</v>
      </c>
      <c r="O520" s="59">
        <v>3.0701754385964914</v>
      </c>
      <c r="P520" s="58">
        <v>6</v>
      </c>
      <c r="Q520" s="59">
        <v>1.9736842105263157</v>
      </c>
      <c r="R520" s="58">
        <v>10</v>
      </c>
      <c r="S520" s="59">
        <v>3.3</v>
      </c>
      <c r="T520" s="58">
        <v>31</v>
      </c>
      <c r="U520" s="59">
        <v>2.557755775577558</v>
      </c>
      <c r="V520" s="131"/>
      <c r="W520" s="131"/>
      <c r="X520" s="131"/>
      <c r="Y520" s="131"/>
      <c r="Z520" s="131"/>
      <c r="AA520" s="131"/>
      <c r="AB520" s="131"/>
      <c r="AC520" s="131"/>
      <c r="AD520" s="131"/>
    </row>
    <row r="521" spans="1:30" ht="20.100000000000001" customHeight="1">
      <c r="A521" s="126"/>
      <c r="B521" s="126"/>
      <c r="C521" s="131"/>
      <c r="D521" s="126" t="s">
        <v>1414</v>
      </c>
      <c r="E521" s="131"/>
      <c r="F521" s="531">
        <v>9</v>
      </c>
      <c r="G521" s="314">
        <v>5.2941176470588234</v>
      </c>
      <c r="H521" s="18">
        <v>14</v>
      </c>
      <c r="I521" s="19">
        <v>8.6419753086419746</v>
      </c>
      <c r="J521" s="18">
        <v>24</v>
      </c>
      <c r="K521" s="19">
        <v>14.201183431952662</v>
      </c>
      <c r="L521" s="18">
        <v>35</v>
      </c>
      <c r="M521" s="19">
        <v>15</v>
      </c>
      <c r="N521" s="58">
        <v>18</v>
      </c>
      <c r="O521" s="59">
        <v>7.8947368421052628</v>
      </c>
      <c r="P521" s="58">
        <v>28</v>
      </c>
      <c r="Q521" s="59">
        <v>9.2105263157894743</v>
      </c>
      <c r="R521" s="58">
        <v>24</v>
      </c>
      <c r="S521" s="59">
        <v>8</v>
      </c>
      <c r="T521" s="58">
        <v>147</v>
      </c>
      <c r="U521" s="59">
        <v>12.128712871287128</v>
      </c>
      <c r="V521" s="131"/>
      <c r="W521" s="131"/>
      <c r="X521" s="131"/>
      <c r="Y521" s="131"/>
      <c r="Z521" s="131"/>
      <c r="AA521" s="131"/>
      <c r="AB521" s="131"/>
      <c r="AC521" s="131"/>
      <c r="AD521" s="131"/>
    </row>
    <row r="522" spans="1:30" ht="20.100000000000001" customHeight="1">
      <c r="A522" s="126"/>
      <c r="B522" s="126"/>
      <c r="C522" s="131"/>
      <c r="D522" s="126" t="s">
        <v>1392</v>
      </c>
      <c r="E522" s="131"/>
      <c r="F522" s="531"/>
      <c r="G522" s="314"/>
      <c r="H522" s="18">
        <v>2</v>
      </c>
      <c r="I522" s="19">
        <v>1.2345679012345678</v>
      </c>
      <c r="J522" s="18">
        <v>1</v>
      </c>
      <c r="K522" s="19">
        <v>0.59171597633136097</v>
      </c>
      <c r="L522" s="18">
        <v>2</v>
      </c>
      <c r="M522" s="19">
        <v>0.9</v>
      </c>
      <c r="N522" s="58">
        <v>5</v>
      </c>
      <c r="O522" s="59">
        <v>2.192982456140351</v>
      </c>
      <c r="P522" s="58">
        <v>8</v>
      </c>
      <c r="Q522" s="59">
        <v>2.6315789473684212</v>
      </c>
      <c r="R522" s="58">
        <v>11</v>
      </c>
      <c r="S522" s="59">
        <v>3.7</v>
      </c>
      <c r="T522" s="58">
        <v>46</v>
      </c>
      <c r="U522" s="59">
        <v>3.7953795379537953</v>
      </c>
      <c r="V522" s="131"/>
      <c r="W522" s="131"/>
      <c r="X522" s="131"/>
      <c r="Y522" s="131"/>
      <c r="Z522" s="131"/>
      <c r="AA522" s="131"/>
      <c r="AB522" s="131"/>
      <c r="AC522" s="131"/>
      <c r="AD522" s="131"/>
    </row>
    <row r="523" spans="1:30" ht="20.100000000000001" customHeight="1">
      <c r="A523" s="126"/>
      <c r="B523" s="126"/>
      <c r="C523" s="131"/>
      <c r="D523" s="126" t="s">
        <v>2409</v>
      </c>
      <c r="E523" s="131"/>
      <c r="F523" s="355"/>
      <c r="G523" s="314"/>
      <c r="H523" s="18"/>
      <c r="I523" s="19"/>
      <c r="J523" s="18"/>
      <c r="K523" s="19"/>
      <c r="L523" s="18"/>
      <c r="M523" s="19"/>
      <c r="N523" s="58"/>
      <c r="O523" s="59"/>
      <c r="P523" s="58"/>
      <c r="Q523" s="59"/>
      <c r="R523" s="58"/>
      <c r="S523" s="59"/>
      <c r="T523" s="58"/>
      <c r="U523" s="59"/>
      <c r="V523" s="131"/>
      <c r="W523" s="131"/>
      <c r="X523" s="131"/>
      <c r="Y523" s="131"/>
      <c r="Z523" s="131"/>
      <c r="AA523" s="131"/>
      <c r="AB523" s="131"/>
      <c r="AC523" s="131"/>
      <c r="AD523" s="131"/>
    </row>
    <row r="524" spans="1:30" ht="20.100000000000001" customHeight="1">
      <c r="A524" s="126"/>
      <c r="B524" s="126"/>
      <c r="C524" s="131"/>
      <c r="D524" s="126" t="s">
        <v>2410</v>
      </c>
      <c r="E524" s="131"/>
      <c r="F524" s="355"/>
      <c r="G524" s="314"/>
      <c r="H524" s="18"/>
      <c r="I524" s="19"/>
      <c r="J524" s="18"/>
      <c r="K524" s="19"/>
      <c r="L524" s="18"/>
      <c r="M524" s="19"/>
      <c r="N524" s="58"/>
      <c r="O524" s="59"/>
      <c r="P524" s="58"/>
      <c r="Q524" s="59"/>
      <c r="R524" s="58"/>
      <c r="S524" s="59"/>
      <c r="T524" s="58"/>
      <c r="U524" s="59"/>
      <c r="V524" s="131"/>
      <c r="W524" s="131"/>
      <c r="X524" s="131"/>
      <c r="Y524" s="131"/>
      <c r="Z524" s="131"/>
      <c r="AA524" s="131"/>
      <c r="AB524" s="131"/>
      <c r="AC524" s="131"/>
      <c r="AD524" s="131"/>
    </row>
    <row r="525" spans="1:30" ht="20.100000000000001" customHeight="1">
      <c r="A525" s="125" t="s">
        <v>5608</v>
      </c>
      <c r="B525" s="125" t="s">
        <v>169</v>
      </c>
      <c r="C525" s="134" t="s">
        <v>5609</v>
      </c>
      <c r="D525" s="125"/>
      <c r="E525" s="134"/>
      <c r="F525" s="354"/>
      <c r="G525" s="12"/>
      <c r="H525" s="11">
        <v>2</v>
      </c>
      <c r="I525" s="12">
        <v>100</v>
      </c>
      <c r="J525" s="11">
        <v>1</v>
      </c>
      <c r="K525" s="12">
        <v>100</v>
      </c>
      <c r="L525" s="11">
        <v>2</v>
      </c>
      <c r="M525" s="12">
        <v>100</v>
      </c>
      <c r="N525" s="56">
        <v>5</v>
      </c>
      <c r="O525" s="57">
        <v>100</v>
      </c>
      <c r="P525" s="56">
        <v>8</v>
      </c>
      <c r="Q525" s="57">
        <v>100</v>
      </c>
      <c r="R525" s="56">
        <v>11</v>
      </c>
      <c r="S525" s="57">
        <v>100</v>
      </c>
      <c r="T525" s="56">
        <v>46</v>
      </c>
      <c r="U525" s="57">
        <v>100</v>
      </c>
      <c r="V525" s="134" t="s">
        <v>28</v>
      </c>
      <c r="W525" s="134" t="s">
        <v>28</v>
      </c>
      <c r="X525" s="134" t="s">
        <v>28</v>
      </c>
      <c r="Y525" s="134" t="s">
        <v>28</v>
      </c>
      <c r="Z525" s="134" t="s">
        <v>28</v>
      </c>
      <c r="AA525" s="134" t="s">
        <v>28</v>
      </c>
      <c r="AB525" s="134" t="s">
        <v>28</v>
      </c>
      <c r="AC525" s="134" t="s">
        <v>28</v>
      </c>
      <c r="AD525" s="134"/>
    </row>
    <row r="526" spans="1:30" ht="20.100000000000001" customHeight="1">
      <c r="A526" s="125" t="s">
        <v>5610</v>
      </c>
      <c r="B526" s="125" t="s">
        <v>170</v>
      </c>
      <c r="C526" s="134" t="s">
        <v>218</v>
      </c>
      <c r="D526" s="154"/>
      <c r="E526" s="158"/>
      <c r="F526" s="354">
        <v>170</v>
      </c>
      <c r="G526" s="12">
        <v>100</v>
      </c>
      <c r="H526" s="11">
        <v>160</v>
      </c>
      <c r="I526" s="12">
        <v>98.76543209876543</v>
      </c>
      <c r="J526" s="11">
        <v>168</v>
      </c>
      <c r="K526" s="12">
        <v>99.408284023668642</v>
      </c>
      <c r="L526" s="11">
        <v>234</v>
      </c>
      <c r="M526" s="12">
        <v>100</v>
      </c>
      <c r="N526" s="56">
        <v>225</v>
      </c>
      <c r="O526" s="57">
        <v>98.7</v>
      </c>
      <c r="P526" s="56">
        <v>301</v>
      </c>
      <c r="Q526" s="57">
        <v>99</v>
      </c>
      <c r="R526" s="56">
        <v>290</v>
      </c>
      <c r="S526" s="57">
        <v>97</v>
      </c>
      <c r="T526" s="56">
        <v>1196</v>
      </c>
      <c r="U526" s="57">
        <v>98.7</v>
      </c>
      <c r="V526" s="158" t="s">
        <v>28</v>
      </c>
      <c r="W526" s="158" t="s">
        <v>28</v>
      </c>
      <c r="X526" s="158" t="s">
        <v>28</v>
      </c>
      <c r="Y526" s="158" t="s">
        <v>28</v>
      </c>
      <c r="Z526" s="158" t="s">
        <v>28</v>
      </c>
      <c r="AA526" s="158" t="s">
        <v>28</v>
      </c>
      <c r="AB526" s="158" t="s">
        <v>28</v>
      </c>
      <c r="AC526" s="158" t="s">
        <v>28</v>
      </c>
      <c r="AD526" s="158"/>
    </row>
    <row r="527" spans="1:30" ht="20.100000000000001" customHeight="1">
      <c r="A527" s="126"/>
      <c r="B527" s="126"/>
      <c r="C527" s="131"/>
      <c r="D527" s="152" t="s">
        <v>1568</v>
      </c>
      <c r="E527" s="153" t="s">
        <v>2408</v>
      </c>
      <c r="F527" s="355"/>
      <c r="G527" s="314"/>
      <c r="H527" s="18">
        <v>1</v>
      </c>
      <c r="I527" s="19">
        <v>0.61728395061728392</v>
      </c>
      <c r="J527" s="18">
        <v>1</v>
      </c>
      <c r="K527" s="19">
        <v>0.59171597633136097</v>
      </c>
      <c r="L527" s="18"/>
      <c r="M527" s="19"/>
      <c r="N527" s="58">
        <v>1</v>
      </c>
      <c r="O527" s="59">
        <v>0.4</v>
      </c>
      <c r="P527" s="58"/>
      <c r="Q527" s="59"/>
      <c r="R527" s="58"/>
      <c r="S527" s="59"/>
      <c r="T527" s="58">
        <v>11</v>
      </c>
      <c r="U527" s="59">
        <v>0.9</v>
      </c>
      <c r="V527" s="153"/>
      <c r="W527" s="153"/>
      <c r="X527" s="153"/>
      <c r="Y527" s="153"/>
      <c r="Z527" s="153"/>
      <c r="AA527" s="153"/>
      <c r="AB527" s="153"/>
      <c r="AC527" s="153"/>
      <c r="AD527" s="153"/>
    </row>
    <row r="528" spans="1:30" ht="20.100000000000001" customHeight="1">
      <c r="A528" s="126"/>
      <c r="B528" s="126"/>
      <c r="C528" s="131"/>
      <c r="D528" s="152" t="s">
        <v>1569</v>
      </c>
      <c r="E528" s="152"/>
      <c r="F528" s="319"/>
      <c r="G528" s="47"/>
      <c r="H528" s="62">
        <v>1</v>
      </c>
      <c r="I528" s="47">
        <v>0.61728395061728392</v>
      </c>
      <c r="J528" s="62"/>
      <c r="K528" s="47"/>
      <c r="L528" s="18"/>
      <c r="M528" s="19"/>
      <c r="N528" s="58">
        <v>2</v>
      </c>
      <c r="O528" s="59">
        <v>0.9</v>
      </c>
      <c r="P528" s="58">
        <v>3</v>
      </c>
      <c r="Q528" s="59">
        <v>1</v>
      </c>
      <c r="R528" s="58">
        <v>9</v>
      </c>
      <c r="S528" s="59">
        <v>3</v>
      </c>
      <c r="T528" s="58">
        <v>5</v>
      </c>
      <c r="U528" s="59">
        <v>0.4</v>
      </c>
      <c r="V528" s="153"/>
      <c r="W528" s="153"/>
      <c r="X528" s="153"/>
      <c r="Y528" s="153"/>
      <c r="Z528" s="153"/>
      <c r="AA528" s="153"/>
      <c r="AB528" s="153"/>
      <c r="AC528" s="153"/>
      <c r="AD528" s="153"/>
    </row>
    <row r="529" spans="1:30" ht="20.100000000000001" customHeight="1">
      <c r="A529" s="125" t="s">
        <v>5611</v>
      </c>
      <c r="B529" s="125" t="s">
        <v>171</v>
      </c>
      <c r="C529" s="134" t="s">
        <v>5801</v>
      </c>
      <c r="D529" s="125" t="s">
        <v>1415</v>
      </c>
      <c r="E529" s="134" t="s">
        <v>244</v>
      </c>
      <c r="F529" s="354"/>
      <c r="G529" s="12"/>
      <c r="H529" s="11">
        <v>1</v>
      </c>
      <c r="I529" s="12">
        <v>50</v>
      </c>
      <c r="J529" s="11">
        <v>1</v>
      </c>
      <c r="K529" s="12">
        <v>100</v>
      </c>
      <c r="L529" s="11"/>
      <c r="M529" s="12"/>
      <c r="N529" s="56">
        <v>1</v>
      </c>
      <c r="O529" s="57">
        <v>33.299999999999997</v>
      </c>
      <c r="P529" s="56">
        <v>2</v>
      </c>
      <c r="Q529" s="57">
        <v>66.7</v>
      </c>
      <c r="R529" s="56">
        <v>5</v>
      </c>
      <c r="S529" s="57">
        <v>55.6</v>
      </c>
      <c r="T529" s="56">
        <v>4</v>
      </c>
      <c r="U529" s="57">
        <v>25</v>
      </c>
      <c r="V529" s="134" t="s">
        <v>28</v>
      </c>
      <c r="W529" s="134" t="s">
        <v>28</v>
      </c>
      <c r="X529" s="134" t="s">
        <v>28</v>
      </c>
      <c r="Y529" s="134" t="s">
        <v>28</v>
      </c>
      <c r="Z529" s="134" t="s">
        <v>28</v>
      </c>
      <c r="AA529" s="134" t="s">
        <v>28</v>
      </c>
      <c r="AB529" s="134" t="s">
        <v>28</v>
      </c>
      <c r="AC529" s="134" t="s">
        <v>28</v>
      </c>
      <c r="AD529" s="134"/>
    </row>
    <row r="530" spans="1:30" ht="20.100000000000001" customHeight="1">
      <c r="A530" s="126"/>
      <c r="B530" s="126"/>
      <c r="C530" s="131"/>
      <c r="D530" s="126" t="s">
        <v>6959</v>
      </c>
      <c r="E530" s="131"/>
      <c r="F530" s="355"/>
      <c r="G530" s="314"/>
      <c r="H530" s="18"/>
      <c r="I530" s="19"/>
      <c r="J530" s="18"/>
      <c r="K530" s="19"/>
      <c r="L530" s="18"/>
      <c r="M530" s="19"/>
      <c r="N530" s="58"/>
      <c r="O530" s="59"/>
      <c r="P530" s="58"/>
      <c r="Q530" s="59"/>
      <c r="R530" s="58">
        <v>3</v>
      </c>
      <c r="S530" s="59">
        <v>33.299999999999997</v>
      </c>
      <c r="T530" s="58">
        <v>3</v>
      </c>
      <c r="U530" s="59">
        <v>18.8</v>
      </c>
      <c r="V530" s="131"/>
      <c r="W530" s="131"/>
      <c r="X530" s="131"/>
      <c r="Y530" s="131"/>
      <c r="Z530" s="131"/>
      <c r="AA530" s="131"/>
      <c r="AB530" s="131"/>
      <c r="AC530" s="131"/>
      <c r="AD530" s="131"/>
    </row>
    <row r="531" spans="1:30" ht="20.100000000000001" customHeight="1">
      <c r="A531" s="126"/>
      <c r="B531" s="126"/>
      <c r="C531" s="131"/>
      <c r="D531" s="126" t="s">
        <v>6960</v>
      </c>
      <c r="E531" s="131"/>
      <c r="F531" s="355"/>
      <c r="G531" s="314"/>
      <c r="H531" s="18">
        <v>1</v>
      </c>
      <c r="I531" s="19">
        <v>50</v>
      </c>
      <c r="J531" s="18"/>
      <c r="K531" s="19"/>
      <c r="L531" s="18"/>
      <c r="M531" s="19"/>
      <c r="N531" s="58">
        <v>1</v>
      </c>
      <c r="O531" s="59">
        <v>33.299999999999997</v>
      </c>
      <c r="P531" s="58"/>
      <c r="Q531" s="59"/>
      <c r="R531" s="58"/>
      <c r="S531" s="59"/>
      <c r="T531" s="58">
        <v>3</v>
      </c>
      <c r="U531" s="59">
        <v>18.8</v>
      </c>
      <c r="V531" s="131"/>
      <c r="W531" s="131"/>
      <c r="X531" s="131"/>
      <c r="Y531" s="131"/>
      <c r="Z531" s="131"/>
      <c r="AA531" s="131"/>
      <c r="AB531" s="131"/>
      <c r="AC531" s="131"/>
      <c r="AD531" s="131"/>
    </row>
    <row r="532" spans="1:30" ht="20.100000000000001" customHeight="1">
      <c r="A532" s="126"/>
      <c r="B532" s="126"/>
      <c r="C532" s="131"/>
      <c r="D532" s="126" t="s">
        <v>6961</v>
      </c>
      <c r="E532" s="131"/>
      <c r="F532" s="355"/>
      <c r="G532" s="314"/>
      <c r="H532" s="18"/>
      <c r="I532" s="19"/>
      <c r="J532" s="18"/>
      <c r="K532" s="19"/>
      <c r="L532" s="18"/>
      <c r="M532" s="19"/>
      <c r="N532" s="58">
        <v>1</v>
      </c>
      <c r="O532" s="59">
        <v>33.299999999999997</v>
      </c>
      <c r="P532" s="58"/>
      <c r="Q532" s="59"/>
      <c r="R532" s="58"/>
      <c r="S532" s="59"/>
      <c r="T532" s="58">
        <v>3</v>
      </c>
      <c r="U532" s="59">
        <v>18.8</v>
      </c>
      <c r="V532" s="131"/>
      <c r="W532" s="131"/>
      <c r="X532" s="131"/>
      <c r="Y532" s="131"/>
      <c r="Z532" s="131"/>
      <c r="AA532" s="131"/>
      <c r="AB532" s="131"/>
      <c r="AC532" s="131"/>
      <c r="AD532" s="131"/>
    </row>
    <row r="533" spans="1:30" ht="20.100000000000001" customHeight="1">
      <c r="A533" s="126"/>
      <c r="B533" s="126"/>
      <c r="C533" s="131"/>
      <c r="D533" s="126" t="s">
        <v>6962</v>
      </c>
      <c r="E533" s="131"/>
      <c r="F533" s="355"/>
      <c r="G533" s="314"/>
      <c r="H533" s="18"/>
      <c r="I533" s="19"/>
      <c r="J533" s="18"/>
      <c r="K533" s="19"/>
      <c r="L533" s="18"/>
      <c r="M533" s="19"/>
      <c r="N533" s="58"/>
      <c r="O533" s="59"/>
      <c r="P533" s="58"/>
      <c r="Q533" s="59"/>
      <c r="R533" s="58"/>
      <c r="S533" s="59"/>
      <c r="T533" s="58">
        <v>1</v>
      </c>
      <c r="U533" s="59">
        <v>6.3</v>
      </c>
      <c r="V533" s="131"/>
      <c r="W533" s="131"/>
      <c r="X533" s="131"/>
      <c r="Y533" s="131"/>
      <c r="Z533" s="131"/>
      <c r="AA533" s="131"/>
      <c r="AB533" s="131"/>
      <c r="AC533" s="131"/>
      <c r="AD533" s="131"/>
    </row>
    <row r="534" spans="1:30" ht="20.100000000000001" customHeight="1">
      <c r="A534" s="126"/>
      <c r="B534" s="126"/>
      <c r="C534" s="131"/>
      <c r="D534" s="126" t="s">
        <v>6963</v>
      </c>
      <c r="E534" s="131"/>
      <c r="F534" s="355"/>
      <c r="G534" s="314"/>
      <c r="H534" s="18"/>
      <c r="I534" s="19"/>
      <c r="J534" s="18"/>
      <c r="K534" s="19"/>
      <c r="L534" s="18"/>
      <c r="M534" s="19"/>
      <c r="N534" s="58"/>
      <c r="O534" s="59"/>
      <c r="P534" s="58"/>
      <c r="Q534" s="59"/>
      <c r="R534" s="58"/>
      <c r="S534" s="59"/>
      <c r="T534" s="58">
        <v>1</v>
      </c>
      <c r="U534" s="59">
        <v>6.3</v>
      </c>
      <c r="V534" s="131"/>
      <c r="W534" s="131"/>
      <c r="X534" s="131"/>
      <c r="Y534" s="131"/>
      <c r="Z534" s="131"/>
      <c r="AA534" s="131"/>
      <c r="AB534" s="131"/>
      <c r="AC534" s="131"/>
      <c r="AD534" s="131"/>
    </row>
    <row r="535" spans="1:30" ht="20.100000000000001" customHeight="1">
      <c r="A535" s="126"/>
      <c r="B535" s="126"/>
      <c r="C535" s="131"/>
      <c r="D535" s="126" t="s">
        <v>6964</v>
      </c>
      <c r="E535" s="131"/>
      <c r="F535" s="355"/>
      <c r="G535" s="314"/>
      <c r="H535" s="18"/>
      <c r="I535" s="19"/>
      <c r="J535" s="18"/>
      <c r="K535" s="19"/>
      <c r="L535" s="18"/>
      <c r="M535" s="19"/>
      <c r="N535" s="58"/>
      <c r="O535" s="59"/>
      <c r="P535" s="58"/>
      <c r="Q535" s="59"/>
      <c r="R535" s="58"/>
      <c r="S535" s="59"/>
      <c r="T535" s="58"/>
      <c r="U535" s="59"/>
      <c r="V535" s="131"/>
      <c r="W535" s="131"/>
      <c r="X535" s="131"/>
      <c r="Y535" s="131"/>
      <c r="Z535" s="131"/>
      <c r="AA535" s="131"/>
      <c r="AB535" s="131"/>
      <c r="AC535" s="131"/>
      <c r="AD535" s="131"/>
    </row>
    <row r="536" spans="1:30" ht="20.100000000000001" customHeight="1">
      <c r="A536" s="126"/>
      <c r="B536" s="126"/>
      <c r="C536" s="131"/>
      <c r="D536" s="126" t="s">
        <v>1422</v>
      </c>
      <c r="E536" s="131"/>
      <c r="F536" s="355"/>
      <c r="G536" s="314"/>
      <c r="H536" s="18"/>
      <c r="I536" s="19"/>
      <c r="J536" s="18"/>
      <c r="K536" s="19"/>
      <c r="L536" s="18"/>
      <c r="M536" s="19"/>
      <c r="N536" s="58"/>
      <c r="O536" s="59"/>
      <c r="P536" s="58"/>
      <c r="Q536" s="59"/>
      <c r="R536" s="58"/>
      <c r="S536" s="59"/>
      <c r="T536" s="58"/>
      <c r="U536" s="59"/>
      <c r="V536" s="131"/>
      <c r="W536" s="131"/>
      <c r="X536" s="131"/>
      <c r="Y536" s="131"/>
      <c r="Z536" s="131"/>
      <c r="AA536" s="131"/>
      <c r="AB536" s="131"/>
      <c r="AC536" s="131"/>
      <c r="AD536" s="131"/>
    </row>
    <row r="537" spans="1:30" ht="20.100000000000001" customHeight="1">
      <c r="A537" s="126"/>
      <c r="B537" s="126"/>
      <c r="C537" s="131"/>
      <c r="D537" s="126" t="s">
        <v>2388</v>
      </c>
      <c r="E537" s="131"/>
      <c r="F537" s="355"/>
      <c r="G537" s="314"/>
      <c r="H537" s="18"/>
      <c r="I537" s="19"/>
      <c r="J537" s="18"/>
      <c r="K537" s="19"/>
      <c r="L537" s="18"/>
      <c r="M537" s="19"/>
      <c r="N537" s="58"/>
      <c r="O537" s="59"/>
      <c r="P537" s="58"/>
      <c r="Q537" s="59"/>
      <c r="R537" s="58"/>
      <c r="S537" s="59"/>
      <c r="T537" s="58">
        <v>1</v>
      </c>
      <c r="U537" s="59">
        <v>6.3</v>
      </c>
      <c r="V537" s="131"/>
      <c r="W537" s="131"/>
      <c r="X537" s="131"/>
      <c r="Y537" s="131"/>
      <c r="Z537" s="131"/>
      <c r="AA537" s="131"/>
      <c r="AB537" s="131"/>
      <c r="AC537" s="131"/>
      <c r="AD537" s="131"/>
    </row>
    <row r="538" spans="1:30" ht="20.100000000000001" customHeight="1">
      <c r="A538" s="126"/>
      <c r="B538" s="126"/>
      <c r="C538" s="131"/>
      <c r="D538" s="126" t="s">
        <v>3777</v>
      </c>
      <c r="E538" s="131"/>
      <c r="F538" s="355"/>
      <c r="G538" s="314"/>
      <c r="H538" s="18"/>
      <c r="I538" s="19"/>
      <c r="J538" s="18"/>
      <c r="K538" s="19"/>
      <c r="L538" s="18"/>
      <c r="M538" s="19"/>
      <c r="N538" s="58"/>
      <c r="O538" s="59"/>
      <c r="P538" s="58">
        <v>1</v>
      </c>
      <c r="Q538" s="59">
        <v>33.299999999999997</v>
      </c>
      <c r="R538" s="58">
        <v>1</v>
      </c>
      <c r="S538" s="59">
        <v>11.1</v>
      </c>
      <c r="T538" s="58"/>
      <c r="U538" s="59"/>
      <c r="V538" s="131"/>
      <c r="W538" s="131"/>
      <c r="X538" s="131"/>
      <c r="Y538" s="131"/>
      <c r="Z538" s="131"/>
      <c r="AA538" s="131"/>
      <c r="AB538" s="131"/>
      <c r="AC538" s="131"/>
      <c r="AD538" s="131"/>
    </row>
    <row r="539" spans="1:30" ht="20.100000000000001" customHeight="1">
      <c r="A539" s="125" t="s">
        <v>5612</v>
      </c>
      <c r="B539" s="125" t="s">
        <v>172</v>
      </c>
      <c r="C539" s="134" t="s">
        <v>218</v>
      </c>
      <c r="D539" s="125" t="s">
        <v>1423</v>
      </c>
      <c r="E539" s="134" t="s">
        <v>245</v>
      </c>
      <c r="F539" s="354"/>
      <c r="G539" s="12"/>
      <c r="H539" s="11"/>
      <c r="I539" s="12"/>
      <c r="J539" s="11"/>
      <c r="K539" s="12"/>
      <c r="L539" s="11">
        <v>1</v>
      </c>
      <c r="M539" s="12">
        <v>0.42735042735042733</v>
      </c>
      <c r="N539" s="56">
        <v>3</v>
      </c>
      <c r="O539" s="57">
        <v>1.3157894736842106</v>
      </c>
      <c r="P539" s="56">
        <v>7</v>
      </c>
      <c r="Q539" s="57">
        <v>2.3026315789473686</v>
      </c>
      <c r="R539" s="56">
        <v>4</v>
      </c>
      <c r="S539" s="57">
        <v>1.3333333333333333</v>
      </c>
      <c r="T539" s="56">
        <v>32</v>
      </c>
      <c r="U539" s="57">
        <v>2.642444260941371</v>
      </c>
      <c r="V539" s="134" t="s">
        <v>28</v>
      </c>
      <c r="W539" s="134" t="s">
        <v>28</v>
      </c>
      <c r="X539" s="134" t="s">
        <v>28</v>
      </c>
      <c r="Y539" s="134" t="s">
        <v>28</v>
      </c>
      <c r="Z539" s="134" t="s">
        <v>28</v>
      </c>
      <c r="AA539" s="134" t="s">
        <v>28</v>
      </c>
      <c r="AB539" s="134" t="s">
        <v>28</v>
      </c>
      <c r="AC539" s="134" t="s">
        <v>28</v>
      </c>
      <c r="AD539" s="134"/>
    </row>
    <row r="540" spans="1:30" ht="20.100000000000001" customHeight="1">
      <c r="A540" s="126"/>
      <c r="B540" s="126"/>
      <c r="C540" s="131"/>
      <c r="D540" s="126" t="s">
        <v>1424</v>
      </c>
      <c r="E540" s="131"/>
      <c r="F540" s="355">
        <v>170</v>
      </c>
      <c r="G540" s="314">
        <v>100</v>
      </c>
      <c r="H540" s="18">
        <v>162</v>
      </c>
      <c r="I540" s="19">
        <v>100</v>
      </c>
      <c r="J540" s="18">
        <v>169</v>
      </c>
      <c r="K540" s="19">
        <v>100</v>
      </c>
      <c r="L540" s="18">
        <v>233</v>
      </c>
      <c r="M540" s="19">
        <v>99.572649572649567</v>
      </c>
      <c r="N540" s="58">
        <v>225</v>
      </c>
      <c r="O540" s="59">
        <v>98.684210526315795</v>
      </c>
      <c r="P540" s="58">
        <v>297</v>
      </c>
      <c r="Q540" s="59">
        <v>97.69736842105263</v>
      </c>
      <c r="R540" s="58">
        <v>295</v>
      </c>
      <c r="S540" s="59">
        <v>98.666666666666671</v>
      </c>
      <c r="T540" s="58">
        <v>1179</v>
      </c>
      <c r="U540" s="59">
        <v>97.3</v>
      </c>
      <c r="V540" s="131"/>
      <c r="W540" s="131"/>
      <c r="X540" s="131"/>
      <c r="Y540" s="131"/>
      <c r="Z540" s="131"/>
      <c r="AA540" s="131"/>
      <c r="AB540" s="131"/>
      <c r="AC540" s="131"/>
      <c r="AD540" s="131"/>
    </row>
    <row r="541" spans="1:30" ht="20.100000000000001" customHeight="1">
      <c r="A541" s="126"/>
      <c r="B541" s="126"/>
      <c r="C541" s="131"/>
      <c r="D541" s="126" t="s">
        <v>2409</v>
      </c>
      <c r="E541" s="131"/>
      <c r="F541" s="355"/>
      <c r="G541" s="314"/>
      <c r="H541" s="18"/>
      <c r="I541" s="19"/>
      <c r="J541" s="18"/>
      <c r="K541" s="19"/>
      <c r="L541" s="18"/>
      <c r="M541" s="19"/>
      <c r="N541" s="58"/>
      <c r="O541" s="59"/>
      <c r="P541" s="58"/>
      <c r="Q541" s="59"/>
      <c r="R541" s="58"/>
      <c r="S541" s="59"/>
      <c r="T541" s="58"/>
      <c r="U541" s="59"/>
      <c r="V541" s="131"/>
      <c r="W541" s="131"/>
      <c r="X541" s="131"/>
      <c r="Y541" s="131"/>
      <c r="Z541" s="131"/>
      <c r="AA541" s="131"/>
      <c r="AB541" s="131"/>
      <c r="AC541" s="131"/>
      <c r="AD541" s="131"/>
    </row>
    <row r="542" spans="1:30" ht="20.100000000000001" customHeight="1">
      <c r="A542" s="126"/>
      <c r="B542" s="126"/>
      <c r="C542" s="131"/>
      <c r="D542" s="126" t="s">
        <v>2410</v>
      </c>
      <c r="E542" s="131"/>
      <c r="F542" s="355"/>
      <c r="G542" s="314"/>
      <c r="H542" s="18"/>
      <c r="I542" s="19"/>
      <c r="J542" s="18"/>
      <c r="K542" s="19"/>
      <c r="L542" s="18"/>
      <c r="M542" s="19"/>
      <c r="N542" s="58"/>
      <c r="O542" s="59"/>
      <c r="P542" s="58"/>
      <c r="Q542" s="59"/>
      <c r="R542" s="58"/>
      <c r="S542" s="59"/>
      <c r="T542" s="58">
        <v>1</v>
      </c>
      <c r="U542" s="59">
        <v>0.1</v>
      </c>
      <c r="V542" s="131"/>
      <c r="W542" s="131"/>
      <c r="X542" s="131"/>
      <c r="Y542" s="131"/>
      <c r="Z542" s="131"/>
      <c r="AA542" s="131"/>
      <c r="AB542" s="131"/>
      <c r="AC542" s="131"/>
      <c r="AD542" s="131"/>
    </row>
    <row r="543" spans="1:30" ht="20.100000000000001" customHeight="1">
      <c r="A543" s="125" t="s">
        <v>5613</v>
      </c>
      <c r="B543" s="125" t="s">
        <v>173</v>
      </c>
      <c r="C543" s="134" t="s">
        <v>5614</v>
      </c>
      <c r="D543" s="154"/>
      <c r="E543" s="158"/>
      <c r="F543" s="354"/>
      <c r="G543" s="12"/>
      <c r="H543" s="11"/>
      <c r="I543" s="12"/>
      <c r="J543" s="11"/>
      <c r="K543" s="12"/>
      <c r="L543" s="11">
        <v>1</v>
      </c>
      <c r="M543" s="12">
        <v>100</v>
      </c>
      <c r="N543" s="56">
        <v>3</v>
      </c>
      <c r="O543" s="57">
        <v>100</v>
      </c>
      <c r="P543" s="56">
        <v>7</v>
      </c>
      <c r="Q543" s="57">
        <v>100</v>
      </c>
      <c r="R543" s="56">
        <v>4</v>
      </c>
      <c r="S543" s="57">
        <v>100</v>
      </c>
      <c r="T543" s="56">
        <v>32</v>
      </c>
      <c r="U543" s="57">
        <v>100</v>
      </c>
      <c r="V543" s="158" t="s">
        <v>28</v>
      </c>
      <c r="W543" s="158" t="s">
        <v>28</v>
      </c>
      <c r="X543" s="158" t="s">
        <v>28</v>
      </c>
      <c r="Y543" s="158" t="s">
        <v>28</v>
      </c>
      <c r="Z543" s="158" t="s">
        <v>28</v>
      </c>
      <c r="AA543" s="158" t="s">
        <v>28</v>
      </c>
      <c r="AB543" s="158" t="s">
        <v>28</v>
      </c>
      <c r="AC543" s="158" t="s">
        <v>28</v>
      </c>
      <c r="AD543" s="158"/>
    </row>
    <row r="544" spans="1:30" ht="20.100000000000001" customHeight="1">
      <c r="A544" s="126"/>
      <c r="B544" s="126"/>
      <c r="C544" s="131"/>
      <c r="D544" s="152" t="s">
        <v>6918</v>
      </c>
      <c r="E544" s="153" t="s">
        <v>174</v>
      </c>
      <c r="F544" s="355"/>
      <c r="G544" s="314"/>
      <c r="H544" s="18"/>
      <c r="I544" s="19"/>
      <c r="J544" s="18"/>
      <c r="K544" s="19"/>
      <c r="L544" s="18"/>
      <c r="M544" s="19"/>
      <c r="N544" s="58"/>
      <c r="O544" s="59"/>
      <c r="P544" s="58"/>
      <c r="Q544" s="59"/>
      <c r="R544" s="58"/>
      <c r="S544" s="59"/>
      <c r="T544" s="58"/>
      <c r="U544" s="59"/>
      <c r="V544" s="153"/>
      <c r="W544" s="153"/>
      <c r="X544" s="153"/>
      <c r="Y544" s="153"/>
      <c r="Z544" s="153"/>
      <c r="AA544" s="153"/>
      <c r="AB544" s="153"/>
      <c r="AC544" s="153"/>
      <c r="AD544" s="153"/>
    </row>
    <row r="545" spans="1:30" ht="20.100000000000001" customHeight="1">
      <c r="A545" s="126"/>
      <c r="B545" s="126"/>
      <c r="C545" s="131"/>
      <c r="D545" s="152" t="s">
        <v>6919</v>
      </c>
      <c r="E545" s="152"/>
      <c r="F545" s="355"/>
      <c r="G545" s="314"/>
      <c r="H545" s="18"/>
      <c r="I545" s="19"/>
      <c r="J545" s="18"/>
      <c r="K545" s="19"/>
      <c r="L545" s="18"/>
      <c r="M545" s="19"/>
      <c r="N545" s="58"/>
      <c r="O545" s="59"/>
      <c r="P545" s="58"/>
      <c r="Q545" s="59"/>
      <c r="R545" s="58"/>
      <c r="S545" s="59"/>
      <c r="T545" s="58"/>
      <c r="U545" s="59"/>
      <c r="V545" s="153"/>
      <c r="W545" s="153"/>
      <c r="X545" s="153"/>
      <c r="Y545" s="153"/>
      <c r="Z545" s="153"/>
      <c r="AA545" s="153"/>
      <c r="AB545" s="153"/>
      <c r="AC545" s="153"/>
      <c r="AD545" s="153"/>
    </row>
    <row r="546" spans="1:30" ht="20.100000000000001" customHeight="1">
      <c r="A546" s="125" t="s">
        <v>5615</v>
      </c>
      <c r="B546" s="125" t="s">
        <v>175</v>
      </c>
      <c r="C546" s="134" t="s">
        <v>5616</v>
      </c>
      <c r="D546" s="125" t="s">
        <v>1415</v>
      </c>
      <c r="E546" s="154"/>
      <c r="F546" s="354"/>
      <c r="G546" s="12"/>
      <c r="H546" s="11"/>
      <c r="I546" s="12"/>
      <c r="J546" s="11"/>
      <c r="K546" s="12"/>
      <c r="L546" s="11"/>
      <c r="M546" s="12"/>
      <c r="N546" s="56"/>
      <c r="O546" s="57"/>
      <c r="P546" s="56"/>
      <c r="Q546" s="57"/>
      <c r="R546" s="56"/>
      <c r="S546" s="57"/>
      <c r="T546" s="56"/>
      <c r="U546" s="57"/>
      <c r="V546" s="134" t="s">
        <v>28</v>
      </c>
      <c r="W546" s="134" t="s">
        <v>28</v>
      </c>
      <c r="X546" s="134" t="s">
        <v>28</v>
      </c>
      <c r="Y546" s="134" t="s">
        <v>28</v>
      </c>
      <c r="Z546" s="134" t="s">
        <v>28</v>
      </c>
      <c r="AA546" s="134" t="s">
        <v>28</v>
      </c>
      <c r="AB546" s="158"/>
      <c r="AC546" s="158"/>
      <c r="AD546" s="158"/>
    </row>
    <row r="547" spans="1:30" ht="20.100000000000001" customHeight="1">
      <c r="A547" s="126"/>
      <c r="B547" s="126"/>
      <c r="C547" s="131"/>
      <c r="D547" s="126" t="s">
        <v>6965</v>
      </c>
      <c r="E547" s="152"/>
      <c r="F547" s="355"/>
      <c r="G547" s="314"/>
      <c r="H547" s="18"/>
      <c r="I547" s="19"/>
      <c r="J547" s="18"/>
      <c r="K547" s="19"/>
      <c r="L547" s="18"/>
      <c r="M547" s="19"/>
      <c r="N547" s="58"/>
      <c r="O547" s="59"/>
      <c r="P547" s="58"/>
      <c r="Q547" s="59"/>
      <c r="R547" s="58"/>
      <c r="S547" s="59"/>
      <c r="T547" s="58"/>
      <c r="U547" s="59"/>
      <c r="V547" s="131"/>
      <c r="W547" s="131"/>
      <c r="X547" s="131"/>
      <c r="Y547" s="131"/>
      <c r="Z547" s="131"/>
      <c r="AA547" s="131"/>
      <c r="AB547" s="153"/>
      <c r="AC547" s="153"/>
      <c r="AD547" s="153"/>
    </row>
    <row r="548" spans="1:30" ht="20.100000000000001" customHeight="1">
      <c r="A548" s="126"/>
      <c r="B548" s="126"/>
      <c r="C548" s="131"/>
      <c r="D548" s="126" t="s">
        <v>6966</v>
      </c>
      <c r="E548" s="152"/>
      <c r="F548" s="355"/>
      <c r="G548" s="314"/>
      <c r="H548" s="18"/>
      <c r="I548" s="19"/>
      <c r="J548" s="18"/>
      <c r="K548" s="19"/>
      <c r="L548" s="18"/>
      <c r="M548" s="19"/>
      <c r="N548" s="58"/>
      <c r="O548" s="59"/>
      <c r="P548" s="58"/>
      <c r="Q548" s="59"/>
      <c r="R548" s="58"/>
      <c r="S548" s="59"/>
      <c r="T548" s="58"/>
      <c r="U548" s="59"/>
      <c r="V548" s="131"/>
      <c r="W548" s="131"/>
      <c r="X548" s="131"/>
      <c r="Y548" s="131"/>
      <c r="Z548" s="131"/>
      <c r="AA548" s="131"/>
      <c r="AB548" s="153"/>
      <c r="AC548" s="153"/>
      <c r="AD548" s="153"/>
    </row>
    <row r="549" spans="1:30" ht="20.100000000000001" customHeight="1">
      <c r="A549" s="126"/>
      <c r="B549" s="126"/>
      <c r="C549" s="131"/>
      <c r="D549" s="126" t="s">
        <v>6961</v>
      </c>
      <c r="E549" s="152"/>
      <c r="F549" s="355"/>
      <c r="G549" s="314"/>
      <c r="H549" s="18"/>
      <c r="I549" s="19"/>
      <c r="J549" s="18"/>
      <c r="K549" s="19"/>
      <c r="L549" s="18"/>
      <c r="M549" s="19"/>
      <c r="N549" s="58"/>
      <c r="O549" s="59"/>
      <c r="P549" s="58"/>
      <c r="Q549" s="59"/>
      <c r="R549" s="58"/>
      <c r="S549" s="59"/>
      <c r="T549" s="58"/>
      <c r="U549" s="59"/>
      <c r="V549" s="131"/>
      <c r="W549" s="131"/>
      <c r="X549" s="131"/>
      <c r="Y549" s="131"/>
      <c r="Z549" s="131"/>
      <c r="AA549" s="131"/>
      <c r="AB549" s="153"/>
      <c r="AC549" s="153"/>
      <c r="AD549" s="153"/>
    </row>
    <row r="550" spans="1:30" ht="20.100000000000001" customHeight="1">
      <c r="A550" s="126"/>
      <c r="B550" s="126"/>
      <c r="C550" s="131"/>
      <c r="D550" s="126" t="s">
        <v>6962</v>
      </c>
      <c r="E550" s="152"/>
      <c r="F550" s="355"/>
      <c r="G550" s="314"/>
      <c r="H550" s="18"/>
      <c r="I550" s="19"/>
      <c r="J550" s="18"/>
      <c r="K550" s="19"/>
      <c r="L550" s="18"/>
      <c r="M550" s="19"/>
      <c r="N550" s="58"/>
      <c r="O550" s="59"/>
      <c r="P550" s="58"/>
      <c r="Q550" s="59"/>
      <c r="R550" s="58"/>
      <c r="S550" s="59"/>
      <c r="T550" s="58"/>
      <c r="U550" s="59"/>
      <c r="V550" s="131"/>
      <c r="W550" s="131"/>
      <c r="X550" s="131"/>
      <c r="Y550" s="131"/>
      <c r="Z550" s="131"/>
      <c r="AA550" s="131"/>
      <c r="AB550" s="153"/>
      <c r="AC550" s="153"/>
      <c r="AD550" s="153"/>
    </row>
    <row r="551" spans="1:30" ht="20.100000000000001" customHeight="1">
      <c r="A551" s="126"/>
      <c r="B551" s="126"/>
      <c r="C551" s="131"/>
      <c r="D551" s="126" t="s">
        <v>6963</v>
      </c>
      <c r="E551" s="152"/>
      <c r="F551" s="355"/>
      <c r="G551" s="314"/>
      <c r="H551" s="18"/>
      <c r="I551" s="19"/>
      <c r="J551" s="18"/>
      <c r="K551" s="19"/>
      <c r="L551" s="18"/>
      <c r="M551" s="19"/>
      <c r="N551" s="58"/>
      <c r="O551" s="59"/>
      <c r="P551" s="58"/>
      <c r="Q551" s="59"/>
      <c r="R551" s="58"/>
      <c r="S551" s="59"/>
      <c r="T551" s="58"/>
      <c r="U551" s="59"/>
      <c r="V551" s="131"/>
      <c r="W551" s="131"/>
      <c r="X551" s="131"/>
      <c r="Y551" s="131"/>
      <c r="Z551" s="131"/>
      <c r="AA551" s="131"/>
      <c r="AB551" s="153"/>
      <c r="AC551" s="153"/>
      <c r="AD551" s="153"/>
    </row>
    <row r="552" spans="1:30" ht="20.100000000000001" customHeight="1">
      <c r="A552" s="126"/>
      <c r="B552" s="126"/>
      <c r="C552" s="131"/>
      <c r="D552" s="126" t="s">
        <v>6964</v>
      </c>
      <c r="E552" s="152"/>
      <c r="F552" s="355"/>
      <c r="G552" s="314"/>
      <c r="H552" s="18"/>
      <c r="I552" s="19"/>
      <c r="J552" s="18"/>
      <c r="K552" s="19"/>
      <c r="L552" s="18"/>
      <c r="M552" s="19"/>
      <c r="N552" s="58"/>
      <c r="O552" s="59"/>
      <c r="P552" s="58"/>
      <c r="Q552" s="59"/>
      <c r="R552" s="58"/>
      <c r="S552" s="59"/>
      <c r="T552" s="58"/>
      <c r="U552" s="59"/>
      <c r="V552" s="131"/>
      <c r="W552" s="131"/>
      <c r="X552" s="131"/>
      <c r="Y552" s="131"/>
      <c r="Z552" s="131"/>
      <c r="AA552" s="131"/>
      <c r="AB552" s="153"/>
      <c r="AC552" s="153"/>
      <c r="AD552" s="153"/>
    </row>
    <row r="553" spans="1:30" ht="20.100000000000001" customHeight="1">
      <c r="A553" s="126"/>
      <c r="B553" s="126"/>
      <c r="C553" s="131"/>
      <c r="D553" s="126" t="s">
        <v>1422</v>
      </c>
      <c r="E553" s="152"/>
      <c r="F553" s="355"/>
      <c r="G553" s="314"/>
      <c r="H553" s="18"/>
      <c r="I553" s="19"/>
      <c r="J553" s="18"/>
      <c r="K553" s="19"/>
      <c r="L553" s="18"/>
      <c r="M553" s="19"/>
      <c r="N553" s="58"/>
      <c r="O553" s="59"/>
      <c r="P553" s="58"/>
      <c r="Q553" s="59"/>
      <c r="R553" s="58"/>
      <c r="S553" s="59"/>
      <c r="T553" s="58"/>
      <c r="U553" s="59"/>
      <c r="V553" s="131"/>
      <c r="W553" s="131"/>
      <c r="X553" s="131"/>
      <c r="Y553" s="131"/>
      <c r="Z553" s="131"/>
      <c r="AA553" s="131"/>
      <c r="AB553" s="153"/>
      <c r="AC553" s="153"/>
      <c r="AD553" s="153"/>
    </row>
    <row r="554" spans="1:30" ht="20.100000000000001" customHeight="1">
      <c r="A554" s="126"/>
      <c r="B554" s="126"/>
      <c r="C554" s="131"/>
      <c r="D554" s="126" t="s">
        <v>2388</v>
      </c>
      <c r="E554" s="152"/>
      <c r="F554" s="355"/>
      <c r="G554" s="314"/>
      <c r="H554" s="18"/>
      <c r="I554" s="19"/>
      <c r="J554" s="18"/>
      <c r="K554" s="19"/>
      <c r="L554" s="18"/>
      <c r="M554" s="19"/>
      <c r="N554" s="58"/>
      <c r="O554" s="59"/>
      <c r="P554" s="58"/>
      <c r="Q554" s="59"/>
      <c r="R554" s="58"/>
      <c r="S554" s="59"/>
      <c r="T554" s="58"/>
      <c r="U554" s="59"/>
      <c r="V554" s="131"/>
      <c r="W554" s="131"/>
      <c r="X554" s="131"/>
      <c r="Y554" s="131"/>
      <c r="Z554" s="131"/>
      <c r="AA554" s="131"/>
      <c r="AB554" s="153"/>
      <c r="AC554" s="153"/>
      <c r="AD554" s="153"/>
    </row>
    <row r="555" spans="1:30" ht="20.100000000000001" customHeight="1">
      <c r="A555" s="126"/>
      <c r="B555" s="126"/>
      <c r="C555" s="131"/>
      <c r="D555" s="126" t="s">
        <v>3777</v>
      </c>
      <c r="E555" s="152"/>
      <c r="F555" s="355"/>
      <c r="G555" s="314"/>
      <c r="H555" s="18"/>
      <c r="I555" s="19"/>
      <c r="J555" s="18"/>
      <c r="K555" s="19"/>
      <c r="L555" s="18"/>
      <c r="M555" s="19"/>
      <c r="N555" s="58"/>
      <c r="O555" s="59"/>
      <c r="P555" s="58"/>
      <c r="Q555" s="59"/>
      <c r="R555" s="58"/>
      <c r="S555" s="59"/>
      <c r="T555" s="58"/>
      <c r="U555" s="59"/>
      <c r="V555" s="131"/>
      <c r="W555" s="131"/>
      <c r="X555" s="131"/>
      <c r="Y555" s="131"/>
      <c r="Z555" s="131"/>
      <c r="AA555" s="131"/>
      <c r="AB555" s="153"/>
      <c r="AC555" s="153"/>
      <c r="AD555" s="153"/>
    </row>
    <row r="556" spans="1:30" ht="20.100000000000001" customHeight="1">
      <c r="A556" s="125" t="s">
        <v>5617</v>
      </c>
      <c r="B556" s="125" t="s">
        <v>176</v>
      </c>
      <c r="C556" s="134" t="s">
        <v>5614</v>
      </c>
      <c r="D556" s="154"/>
      <c r="E556" s="158"/>
      <c r="F556" s="354"/>
      <c r="G556" s="12"/>
      <c r="H556" s="11"/>
      <c r="I556" s="12"/>
      <c r="J556" s="11"/>
      <c r="K556" s="12"/>
      <c r="L556" s="11">
        <v>1</v>
      </c>
      <c r="M556" s="12">
        <v>100</v>
      </c>
      <c r="N556" s="56">
        <v>3</v>
      </c>
      <c r="O556" s="57">
        <v>100</v>
      </c>
      <c r="P556" s="56">
        <v>7</v>
      </c>
      <c r="Q556" s="57">
        <v>100</v>
      </c>
      <c r="R556" s="56">
        <v>4</v>
      </c>
      <c r="S556" s="57">
        <v>100</v>
      </c>
      <c r="T556" s="56"/>
      <c r="U556" s="57"/>
      <c r="V556" s="158" t="s">
        <v>28</v>
      </c>
      <c r="W556" s="158" t="s">
        <v>28</v>
      </c>
      <c r="X556" s="158" t="s">
        <v>28</v>
      </c>
      <c r="Y556" s="158" t="s">
        <v>28</v>
      </c>
      <c r="Z556" s="158" t="s">
        <v>28</v>
      </c>
      <c r="AA556" s="158" t="s">
        <v>28</v>
      </c>
      <c r="AB556" s="158" t="s">
        <v>28</v>
      </c>
      <c r="AC556" s="158"/>
      <c r="AD556" s="158"/>
    </row>
    <row r="557" spans="1:30" ht="20.100000000000001" customHeight="1">
      <c r="A557" s="126"/>
      <c r="B557" s="126"/>
      <c r="C557" s="131"/>
      <c r="D557" s="152" t="s">
        <v>2396</v>
      </c>
      <c r="E557" s="153" t="s">
        <v>177</v>
      </c>
      <c r="F557" s="355"/>
      <c r="G557" s="314"/>
      <c r="H557" s="18"/>
      <c r="I557" s="19"/>
      <c r="J557" s="18"/>
      <c r="K557" s="19"/>
      <c r="L557" s="18"/>
      <c r="M557" s="19"/>
      <c r="N557" s="58"/>
      <c r="O557" s="59"/>
      <c r="P557" s="58"/>
      <c r="Q557" s="59"/>
      <c r="R557" s="58"/>
      <c r="S557" s="59"/>
      <c r="T557" s="58"/>
      <c r="U557" s="59"/>
      <c r="V557" s="153"/>
      <c r="W557" s="153"/>
      <c r="X557" s="153"/>
      <c r="Y557" s="153"/>
      <c r="Z557" s="153"/>
      <c r="AA557" s="153"/>
      <c r="AB557" s="153"/>
      <c r="AC557" s="153"/>
      <c r="AD557" s="153"/>
    </row>
    <row r="558" spans="1:30" ht="20.100000000000001" customHeight="1">
      <c r="A558" s="126"/>
      <c r="B558" s="126"/>
      <c r="C558" s="131"/>
      <c r="D558" s="152" t="s">
        <v>2397</v>
      </c>
      <c r="E558" s="152"/>
      <c r="F558" s="355"/>
      <c r="G558" s="314"/>
      <c r="H558" s="18"/>
      <c r="I558" s="19"/>
      <c r="J558" s="18"/>
      <c r="K558" s="19"/>
      <c r="L558" s="18"/>
      <c r="M558" s="19"/>
      <c r="N558" s="58"/>
      <c r="O558" s="59"/>
      <c r="P558" s="58"/>
      <c r="Q558" s="59"/>
      <c r="R558" s="58"/>
      <c r="S558" s="59"/>
      <c r="T558" s="58"/>
      <c r="U558" s="59"/>
      <c r="V558" s="153"/>
      <c r="W558" s="153"/>
      <c r="X558" s="153"/>
      <c r="Y558" s="153"/>
      <c r="Z558" s="153"/>
      <c r="AA558" s="153"/>
      <c r="AB558" s="153"/>
      <c r="AC558" s="153"/>
      <c r="AD558" s="153"/>
    </row>
    <row r="559" spans="1:30" ht="20.100000000000001" customHeight="1">
      <c r="A559" s="125" t="s">
        <v>5618</v>
      </c>
      <c r="B559" s="125" t="s">
        <v>178</v>
      </c>
      <c r="C559" s="134" t="s">
        <v>218</v>
      </c>
      <c r="D559" s="125" t="s">
        <v>1425</v>
      </c>
      <c r="E559" s="134" t="s">
        <v>244</v>
      </c>
      <c r="F559" s="354">
        <v>75</v>
      </c>
      <c r="G559" s="12">
        <v>44.117647058823529</v>
      </c>
      <c r="H559" s="11">
        <v>72</v>
      </c>
      <c r="I559" s="12">
        <v>44.444444444444443</v>
      </c>
      <c r="J559" s="11">
        <v>63</v>
      </c>
      <c r="K559" s="12">
        <v>37.278106508875737</v>
      </c>
      <c r="L559" s="11">
        <v>88</v>
      </c>
      <c r="M559" s="12">
        <v>37.606837606837608</v>
      </c>
      <c r="N559" s="56">
        <v>90</v>
      </c>
      <c r="O559" s="57">
        <v>39.473684210526315</v>
      </c>
      <c r="P559" s="56">
        <v>125</v>
      </c>
      <c r="Q559" s="57">
        <v>41.118421052631582</v>
      </c>
      <c r="R559" s="56">
        <v>91</v>
      </c>
      <c r="S559" s="57">
        <v>30.4</v>
      </c>
      <c r="T559" s="56">
        <v>476</v>
      </c>
      <c r="U559" s="57">
        <v>39.273927392739274</v>
      </c>
      <c r="V559" s="134" t="s">
        <v>28</v>
      </c>
      <c r="W559" s="134" t="s">
        <v>28</v>
      </c>
      <c r="X559" s="134" t="s">
        <v>28</v>
      </c>
      <c r="Y559" s="134" t="s">
        <v>28</v>
      </c>
      <c r="Z559" s="134" t="s">
        <v>28</v>
      </c>
      <c r="AA559" s="134" t="s">
        <v>28</v>
      </c>
      <c r="AB559" s="134" t="s">
        <v>28</v>
      </c>
      <c r="AC559" s="134" t="s">
        <v>28</v>
      </c>
      <c r="AD559" s="134"/>
    </row>
    <row r="560" spans="1:30" ht="20.100000000000001" customHeight="1">
      <c r="A560" s="126"/>
      <c r="B560" s="126"/>
      <c r="C560" s="131"/>
      <c r="D560" s="126" t="s">
        <v>1426</v>
      </c>
      <c r="E560" s="131"/>
      <c r="F560" s="355"/>
      <c r="G560" s="314"/>
      <c r="H560" s="18"/>
      <c r="I560" s="19"/>
      <c r="J560" s="18">
        <v>1</v>
      </c>
      <c r="K560" s="19">
        <v>0.59171597633136097</v>
      </c>
      <c r="L560" s="18">
        <v>1</v>
      </c>
      <c r="M560" s="19">
        <v>0.42735042735042739</v>
      </c>
      <c r="N560" s="58">
        <v>2</v>
      </c>
      <c r="O560" s="59">
        <v>0.8771929824561403</v>
      </c>
      <c r="P560" s="58"/>
      <c r="Q560" s="59"/>
      <c r="R560" s="58">
        <v>3</v>
      </c>
      <c r="S560" s="59">
        <v>1</v>
      </c>
      <c r="T560" s="58">
        <v>27</v>
      </c>
      <c r="U560" s="59">
        <v>2.2277227722772279</v>
      </c>
      <c r="V560" s="131"/>
      <c r="W560" s="131"/>
      <c r="X560" s="131"/>
      <c r="Y560" s="131"/>
      <c r="Z560" s="131"/>
      <c r="AA560" s="131"/>
      <c r="AB560" s="131"/>
      <c r="AC560" s="131"/>
      <c r="AD560" s="131"/>
    </row>
    <row r="561" spans="1:30" ht="20.100000000000001" customHeight="1">
      <c r="A561" s="126"/>
      <c r="B561" s="126"/>
      <c r="C561" s="131"/>
      <c r="D561" s="126" t="s">
        <v>1427</v>
      </c>
      <c r="E561" s="131"/>
      <c r="F561" s="355">
        <v>18</v>
      </c>
      <c r="G561" s="314">
        <v>10.588235294117647</v>
      </c>
      <c r="H561" s="18">
        <v>16</v>
      </c>
      <c r="I561" s="19">
        <v>9.8765432098765427</v>
      </c>
      <c r="J561" s="18">
        <v>17</v>
      </c>
      <c r="K561" s="19">
        <v>10.059171597633137</v>
      </c>
      <c r="L561" s="18">
        <v>16</v>
      </c>
      <c r="M561" s="19">
        <v>6.8376068376068382</v>
      </c>
      <c r="N561" s="58">
        <v>19</v>
      </c>
      <c r="O561" s="59">
        <v>8.3333333333333339</v>
      </c>
      <c r="P561" s="58">
        <v>17</v>
      </c>
      <c r="Q561" s="59">
        <v>5.5921052631578947</v>
      </c>
      <c r="R561" s="58">
        <v>13</v>
      </c>
      <c r="S561" s="59">
        <v>4.3</v>
      </c>
      <c r="T561" s="58">
        <v>61</v>
      </c>
      <c r="U561" s="59">
        <v>5.0330033003300327</v>
      </c>
      <c r="V561" s="131"/>
      <c r="W561" s="131"/>
      <c r="X561" s="131"/>
      <c r="Y561" s="131"/>
      <c r="Z561" s="131"/>
      <c r="AA561" s="131"/>
      <c r="AB561" s="131"/>
      <c r="AC561" s="131"/>
      <c r="AD561" s="131"/>
    </row>
    <row r="562" spans="1:30" ht="20.100000000000001" customHeight="1">
      <c r="A562" s="126"/>
      <c r="B562" s="126"/>
      <c r="C562" s="131"/>
      <c r="D562" s="126" t="s">
        <v>1428</v>
      </c>
      <c r="E562" s="131"/>
      <c r="F562" s="355">
        <v>4</v>
      </c>
      <c r="G562" s="314">
        <v>2.3529411764705883</v>
      </c>
      <c r="H562" s="18">
        <v>3</v>
      </c>
      <c r="I562" s="19">
        <v>1.8518518518518519</v>
      </c>
      <c r="J562" s="18">
        <v>7</v>
      </c>
      <c r="K562" s="19">
        <v>4.1420118343195265</v>
      </c>
      <c r="L562" s="18">
        <v>9</v>
      </c>
      <c r="M562" s="19">
        <v>3.8461538461538463</v>
      </c>
      <c r="N562" s="58">
        <v>4</v>
      </c>
      <c r="O562" s="59">
        <v>1.7543859649122806</v>
      </c>
      <c r="P562" s="58">
        <v>7</v>
      </c>
      <c r="Q562" s="59">
        <v>2.3026315789473686</v>
      </c>
      <c r="R562" s="58">
        <v>11</v>
      </c>
      <c r="S562" s="59">
        <v>3.7</v>
      </c>
      <c r="T562" s="58">
        <v>29</v>
      </c>
      <c r="U562" s="59">
        <v>2.3927392739273929</v>
      </c>
      <c r="V562" s="131"/>
      <c r="W562" s="131"/>
      <c r="X562" s="131"/>
      <c r="Y562" s="131"/>
      <c r="Z562" s="131"/>
      <c r="AA562" s="131"/>
      <c r="AB562" s="131"/>
      <c r="AC562" s="131"/>
      <c r="AD562" s="131"/>
    </row>
    <row r="563" spans="1:30" ht="20.100000000000001" customHeight="1">
      <c r="A563" s="126"/>
      <c r="B563" s="126"/>
      <c r="C563" s="131"/>
      <c r="D563" s="126" t="s">
        <v>1429</v>
      </c>
      <c r="E563" s="131"/>
      <c r="F563" s="355">
        <v>1</v>
      </c>
      <c r="G563" s="314">
        <v>0.58823529411764708</v>
      </c>
      <c r="H563" s="18">
        <v>1</v>
      </c>
      <c r="I563" s="19">
        <v>0.61728395061728392</v>
      </c>
      <c r="J563" s="18"/>
      <c r="K563" s="19"/>
      <c r="L563" s="18">
        <v>3</v>
      </c>
      <c r="M563" s="19">
        <v>1.2820512820512819</v>
      </c>
      <c r="N563" s="58">
        <v>1</v>
      </c>
      <c r="O563" s="59">
        <v>0.43859649122807015</v>
      </c>
      <c r="P563" s="58">
        <v>6</v>
      </c>
      <c r="Q563" s="59">
        <v>1.9736842105263157</v>
      </c>
      <c r="R563" s="58">
        <v>5</v>
      </c>
      <c r="S563" s="59">
        <v>1.7</v>
      </c>
      <c r="T563" s="58">
        <v>17</v>
      </c>
      <c r="U563" s="59">
        <v>1.4026402640264026</v>
      </c>
      <c r="V563" s="131"/>
      <c r="W563" s="131"/>
      <c r="X563" s="131"/>
      <c r="Y563" s="131"/>
      <c r="Z563" s="131"/>
      <c r="AA563" s="131"/>
      <c r="AB563" s="131"/>
      <c r="AC563" s="131"/>
      <c r="AD563" s="131"/>
    </row>
    <row r="564" spans="1:30" ht="20.100000000000001" customHeight="1">
      <c r="A564" s="126"/>
      <c r="B564" s="126"/>
      <c r="C564" s="131"/>
      <c r="D564" s="126" t="s">
        <v>1430</v>
      </c>
      <c r="E564" s="131"/>
      <c r="F564" s="355">
        <v>1</v>
      </c>
      <c r="G564" s="314">
        <v>0.58823529411764708</v>
      </c>
      <c r="H564" s="18"/>
      <c r="I564" s="19"/>
      <c r="J564" s="18">
        <v>1</v>
      </c>
      <c r="K564" s="19">
        <v>0.59171597633136097</v>
      </c>
      <c r="L564" s="18"/>
      <c r="M564" s="19"/>
      <c r="N564" s="58"/>
      <c r="O564" s="59"/>
      <c r="P564" s="58">
        <v>1</v>
      </c>
      <c r="Q564" s="59">
        <v>0.32894736842105265</v>
      </c>
      <c r="R564" s="58"/>
      <c r="S564" s="59"/>
      <c r="T564" s="58">
        <v>7</v>
      </c>
      <c r="U564" s="59">
        <v>0.57755775577557755</v>
      </c>
      <c r="V564" s="131"/>
      <c r="W564" s="131"/>
      <c r="X564" s="131"/>
      <c r="Y564" s="131"/>
      <c r="Z564" s="131"/>
      <c r="AA564" s="131"/>
      <c r="AB564" s="131"/>
      <c r="AC564" s="131"/>
      <c r="AD564" s="131"/>
    </row>
    <row r="565" spans="1:30" ht="20.100000000000001" customHeight="1">
      <c r="A565" s="126"/>
      <c r="B565" s="126"/>
      <c r="C565" s="131"/>
      <c r="D565" s="126" t="s">
        <v>1431</v>
      </c>
      <c r="E565" s="131"/>
      <c r="F565" s="355"/>
      <c r="G565" s="314"/>
      <c r="H565" s="18">
        <v>1</v>
      </c>
      <c r="I565" s="19">
        <v>0.61728395061728392</v>
      </c>
      <c r="J565" s="18"/>
      <c r="K565" s="19"/>
      <c r="L565" s="18"/>
      <c r="M565" s="19"/>
      <c r="N565" s="58">
        <v>1</v>
      </c>
      <c r="O565" s="59">
        <v>0.43859649122807015</v>
      </c>
      <c r="P565" s="58"/>
      <c r="Q565" s="59"/>
      <c r="R565" s="58"/>
      <c r="S565" s="59"/>
      <c r="T565" s="58">
        <v>4</v>
      </c>
      <c r="U565" s="59">
        <v>0.33003300330033003</v>
      </c>
      <c r="V565" s="131"/>
      <c r="W565" s="131"/>
      <c r="X565" s="131"/>
      <c r="Y565" s="131"/>
      <c r="Z565" s="131"/>
      <c r="AA565" s="131"/>
      <c r="AB565" s="131"/>
      <c r="AC565" s="131"/>
      <c r="AD565" s="131"/>
    </row>
    <row r="566" spans="1:30" ht="20.100000000000001" customHeight="1">
      <c r="A566" s="126"/>
      <c r="B566" s="126"/>
      <c r="C566" s="131"/>
      <c r="D566" s="126" t="s">
        <v>1432</v>
      </c>
      <c r="E566" s="131"/>
      <c r="F566" s="355"/>
      <c r="G566" s="314"/>
      <c r="H566" s="18"/>
      <c r="I566" s="19"/>
      <c r="J566" s="18"/>
      <c r="K566" s="19"/>
      <c r="L566" s="18"/>
      <c r="M566" s="19"/>
      <c r="N566" s="58">
        <v>2</v>
      </c>
      <c r="O566" s="59">
        <v>0.8771929824561403</v>
      </c>
      <c r="P566" s="58"/>
      <c r="Q566" s="59"/>
      <c r="R566" s="58"/>
      <c r="S566" s="59"/>
      <c r="T566" s="58">
        <v>1</v>
      </c>
      <c r="U566" s="59">
        <v>8.2508250825082508E-2</v>
      </c>
      <c r="V566" s="131"/>
      <c r="W566" s="131"/>
      <c r="X566" s="131"/>
      <c r="Y566" s="131"/>
      <c r="Z566" s="131"/>
      <c r="AA566" s="131"/>
      <c r="AB566" s="131"/>
      <c r="AC566" s="131"/>
      <c r="AD566" s="131"/>
    </row>
    <row r="567" spans="1:30" ht="20.100000000000001" customHeight="1">
      <c r="A567" s="126"/>
      <c r="B567" s="126"/>
      <c r="C567" s="131"/>
      <c r="D567" s="126" t="s">
        <v>1433</v>
      </c>
      <c r="E567" s="131"/>
      <c r="F567" s="355"/>
      <c r="G567" s="314"/>
      <c r="H567" s="18"/>
      <c r="I567" s="19"/>
      <c r="J567" s="18"/>
      <c r="K567" s="19"/>
      <c r="L567" s="18"/>
      <c r="M567" s="19"/>
      <c r="N567" s="58"/>
      <c r="O567" s="59"/>
      <c r="P567" s="58"/>
      <c r="Q567" s="59"/>
      <c r="R567" s="58"/>
      <c r="S567" s="59"/>
      <c r="T567" s="58"/>
      <c r="U567" s="59"/>
      <c r="V567" s="131"/>
      <c r="W567" s="131"/>
      <c r="X567" s="131"/>
      <c r="Y567" s="131"/>
      <c r="Z567" s="131"/>
      <c r="AA567" s="131"/>
      <c r="AB567" s="131"/>
      <c r="AC567" s="131"/>
      <c r="AD567" s="131"/>
    </row>
    <row r="568" spans="1:30" ht="20.100000000000001" customHeight="1">
      <c r="A568" s="126"/>
      <c r="B568" s="126"/>
      <c r="C568" s="131"/>
      <c r="D568" s="126" t="s">
        <v>6932</v>
      </c>
      <c r="E568" s="131"/>
      <c r="F568" s="355"/>
      <c r="G568" s="314"/>
      <c r="H568" s="18"/>
      <c r="I568" s="19"/>
      <c r="J568" s="18"/>
      <c r="K568" s="19"/>
      <c r="L568" s="18"/>
      <c r="M568" s="19"/>
      <c r="N568" s="58"/>
      <c r="O568" s="59"/>
      <c r="P568" s="58"/>
      <c r="Q568" s="59"/>
      <c r="R568" s="58"/>
      <c r="S568" s="59"/>
      <c r="T568" s="58">
        <v>2</v>
      </c>
      <c r="U568" s="59">
        <v>0.16501650165016502</v>
      </c>
      <c r="V568" s="131"/>
      <c r="W568" s="131"/>
      <c r="X568" s="131"/>
      <c r="Y568" s="131"/>
      <c r="Z568" s="131"/>
      <c r="AA568" s="131"/>
      <c r="AB568" s="131"/>
      <c r="AC568" s="131"/>
      <c r="AD568" s="131"/>
    </row>
    <row r="569" spans="1:30" ht="20.100000000000001" customHeight="1">
      <c r="A569" s="126"/>
      <c r="B569" s="126"/>
      <c r="C569" s="131"/>
      <c r="D569" s="126" t="s">
        <v>6933</v>
      </c>
      <c r="E569" s="131"/>
      <c r="F569" s="355"/>
      <c r="G569" s="314"/>
      <c r="H569" s="18"/>
      <c r="I569" s="19"/>
      <c r="J569" s="18"/>
      <c r="K569" s="19"/>
      <c r="L569" s="18"/>
      <c r="M569" s="19"/>
      <c r="N569" s="58"/>
      <c r="O569" s="59"/>
      <c r="P569" s="58"/>
      <c r="Q569" s="59"/>
      <c r="R569" s="58"/>
      <c r="S569" s="59"/>
      <c r="T569" s="58">
        <v>1</v>
      </c>
      <c r="U569" s="59">
        <v>8.2508250825082508E-2</v>
      </c>
      <c r="V569" s="131"/>
      <c r="W569" s="131"/>
      <c r="X569" s="131"/>
      <c r="Y569" s="131"/>
      <c r="Z569" s="131"/>
      <c r="AA569" s="131"/>
      <c r="AB569" s="131"/>
      <c r="AC569" s="131"/>
      <c r="AD569" s="131"/>
    </row>
    <row r="570" spans="1:30" ht="20.100000000000001" customHeight="1">
      <c r="A570" s="126"/>
      <c r="B570" s="126"/>
      <c r="C570" s="131"/>
      <c r="D570" s="126" t="s">
        <v>6934</v>
      </c>
      <c r="E570" s="131"/>
      <c r="F570" s="355"/>
      <c r="G570" s="314"/>
      <c r="H570" s="18">
        <v>1</v>
      </c>
      <c r="I570" s="19">
        <v>0.61728395061728392</v>
      </c>
      <c r="J570" s="18"/>
      <c r="K570" s="19"/>
      <c r="L570" s="18"/>
      <c r="M570" s="19"/>
      <c r="N570" s="58"/>
      <c r="O570" s="59"/>
      <c r="P570" s="58"/>
      <c r="Q570" s="59"/>
      <c r="R570" s="58"/>
      <c r="S570" s="59"/>
      <c r="T570" s="58"/>
      <c r="U570" s="59"/>
      <c r="V570" s="131"/>
      <c r="W570" s="131"/>
      <c r="X570" s="131"/>
      <c r="Y570" s="131"/>
      <c r="Z570" s="131"/>
      <c r="AA570" s="131"/>
      <c r="AB570" s="131"/>
      <c r="AC570" s="131"/>
      <c r="AD570" s="131"/>
    </row>
    <row r="571" spans="1:30" ht="20.100000000000001" customHeight="1">
      <c r="A571" s="126"/>
      <c r="B571" s="126"/>
      <c r="C571" s="131"/>
      <c r="D571" s="126" t="s">
        <v>6935</v>
      </c>
      <c r="E571" s="131"/>
      <c r="F571" s="355"/>
      <c r="G571" s="314"/>
      <c r="H571" s="18"/>
      <c r="I571" s="19"/>
      <c r="J571" s="18"/>
      <c r="K571" s="19"/>
      <c r="L571" s="18"/>
      <c r="M571" s="19"/>
      <c r="N571" s="58">
        <v>2</v>
      </c>
      <c r="O571" s="59">
        <v>0.8771929824561403</v>
      </c>
      <c r="P571" s="58"/>
      <c r="Q571" s="59"/>
      <c r="R571" s="58">
        <v>1</v>
      </c>
      <c r="S571" s="59">
        <v>0.33783783783783783</v>
      </c>
      <c r="T571" s="58">
        <v>16</v>
      </c>
      <c r="U571" s="59">
        <v>1.3201320132013201</v>
      </c>
      <c r="V571" s="131"/>
      <c r="W571" s="131"/>
      <c r="X571" s="131"/>
      <c r="Y571" s="131"/>
      <c r="Z571" s="131"/>
      <c r="AA571" s="131"/>
      <c r="AB571" s="131"/>
      <c r="AC571" s="131"/>
      <c r="AD571" s="131"/>
    </row>
    <row r="572" spans="1:30" ht="20.100000000000001" customHeight="1">
      <c r="A572" s="126"/>
      <c r="B572" s="126"/>
      <c r="C572" s="131"/>
      <c r="D572" s="126" t="s">
        <v>6936</v>
      </c>
      <c r="E572" s="131"/>
      <c r="F572" s="355">
        <v>10</v>
      </c>
      <c r="G572" s="314">
        <v>5.882352941176471</v>
      </c>
      <c r="H572" s="18">
        <v>10</v>
      </c>
      <c r="I572" s="19">
        <v>6.1728395061728394</v>
      </c>
      <c r="J572" s="18">
        <v>3</v>
      </c>
      <c r="K572" s="19">
        <v>1.7751479289940828</v>
      </c>
      <c r="L572" s="18">
        <v>16</v>
      </c>
      <c r="M572" s="19">
        <v>6.8376068376068382</v>
      </c>
      <c r="N572" s="58">
        <v>6</v>
      </c>
      <c r="O572" s="59">
        <v>2.6315789473684212</v>
      </c>
      <c r="P572" s="58">
        <v>11</v>
      </c>
      <c r="Q572" s="59">
        <v>3.6184210526315788</v>
      </c>
      <c r="R572" s="58">
        <v>15</v>
      </c>
      <c r="S572" s="59">
        <v>5</v>
      </c>
      <c r="T572" s="58">
        <v>46</v>
      </c>
      <c r="U572" s="59">
        <v>3.7953795379537953</v>
      </c>
      <c r="V572" s="131"/>
      <c r="W572" s="131"/>
      <c r="X572" s="131"/>
      <c r="Y572" s="131"/>
      <c r="Z572" s="131"/>
      <c r="AA572" s="131"/>
      <c r="AB572" s="131"/>
      <c r="AC572" s="131"/>
      <c r="AD572" s="131"/>
    </row>
    <row r="573" spans="1:30" ht="20.100000000000001" customHeight="1">
      <c r="A573" s="126"/>
      <c r="B573" s="126"/>
      <c r="C573" s="131"/>
      <c r="D573" s="126" t="s">
        <v>6937</v>
      </c>
      <c r="E573" s="131"/>
      <c r="F573" s="355"/>
      <c r="G573" s="314"/>
      <c r="H573" s="18">
        <v>1</v>
      </c>
      <c r="I573" s="19">
        <v>0.61728395061728392</v>
      </c>
      <c r="J573" s="18"/>
      <c r="K573" s="19"/>
      <c r="L573" s="18"/>
      <c r="M573" s="19"/>
      <c r="N573" s="58">
        <v>1</v>
      </c>
      <c r="O573" s="59">
        <v>0.43859649122807015</v>
      </c>
      <c r="P573" s="58"/>
      <c r="Q573" s="59"/>
      <c r="R573" s="58"/>
      <c r="S573" s="59"/>
      <c r="T573" s="58">
        <v>4</v>
      </c>
      <c r="U573" s="59">
        <v>0.33003300330033003</v>
      </c>
      <c r="V573" s="131"/>
      <c r="W573" s="131"/>
      <c r="X573" s="131"/>
      <c r="Y573" s="131"/>
      <c r="Z573" s="131"/>
      <c r="AA573" s="131"/>
      <c r="AB573" s="131"/>
      <c r="AC573" s="131"/>
      <c r="AD573" s="131"/>
    </row>
    <row r="574" spans="1:30" ht="20.100000000000001" customHeight="1">
      <c r="A574" s="126"/>
      <c r="B574" s="126"/>
      <c r="C574" s="131"/>
      <c r="D574" s="126" t="s">
        <v>6938</v>
      </c>
      <c r="E574" s="131"/>
      <c r="F574" s="355"/>
      <c r="G574" s="314"/>
      <c r="H574" s="18"/>
      <c r="I574" s="19"/>
      <c r="J574" s="18"/>
      <c r="K574" s="19"/>
      <c r="L574" s="18"/>
      <c r="M574" s="19"/>
      <c r="N574" s="58"/>
      <c r="O574" s="59"/>
      <c r="P574" s="58"/>
      <c r="Q574" s="59"/>
      <c r="R574" s="58"/>
      <c r="S574" s="59"/>
      <c r="T574" s="58"/>
      <c r="U574" s="59"/>
      <c r="V574" s="131"/>
      <c r="W574" s="131"/>
      <c r="X574" s="131"/>
      <c r="Y574" s="131"/>
      <c r="Z574" s="131"/>
      <c r="AA574" s="131"/>
      <c r="AB574" s="131"/>
      <c r="AC574" s="131"/>
      <c r="AD574" s="131"/>
    </row>
    <row r="575" spans="1:30" ht="20.100000000000001" customHeight="1">
      <c r="A575" s="126"/>
      <c r="B575" s="126"/>
      <c r="C575" s="131"/>
      <c r="D575" s="126" t="s">
        <v>6939</v>
      </c>
      <c r="E575" s="131"/>
      <c r="F575" s="355"/>
      <c r="G575" s="314"/>
      <c r="H575" s="18"/>
      <c r="I575" s="19"/>
      <c r="J575" s="18"/>
      <c r="K575" s="19"/>
      <c r="L575" s="18">
        <v>1</v>
      </c>
      <c r="M575" s="19">
        <v>0.42735042735042739</v>
      </c>
      <c r="N575" s="58"/>
      <c r="O575" s="59"/>
      <c r="P575" s="58"/>
      <c r="Q575" s="59"/>
      <c r="R575" s="58"/>
      <c r="S575" s="59"/>
      <c r="T575" s="58"/>
      <c r="U575" s="59"/>
      <c r="V575" s="131"/>
      <c r="W575" s="131"/>
      <c r="X575" s="131"/>
      <c r="Y575" s="131"/>
      <c r="Z575" s="131"/>
      <c r="AA575" s="131"/>
      <c r="AB575" s="131"/>
      <c r="AC575" s="131"/>
      <c r="AD575" s="131"/>
    </row>
    <row r="576" spans="1:30" ht="20.100000000000001" customHeight="1">
      <c r="A576" s="126"/>
      <c r="B576" s="126"/>
      <c r="C576" s="131"/>
      <c r="D576" s="126" t="s">
        <v>6940</v>
      </c>
      <c r="E576" s="131"/>
      <c r="F576" s="355"/>
      <c r="G576" s="314"/>
      <c r="H576" s="18"/>
      <c r="I576" s="19"/>
      <c r="J576" s="18"/>
      <c r="K576" s="19"/>
      <c r="L576" s="18"/>
      <c r="M576" s="19"/>
      <c r="N576" s="58"/>
      <c r="O576" s="59"/>
      <c r="P576" s="58"/>
      <c r="Q576" s="59"/>
      <c r="R576" s="58"/>
      <c r="S576" s="59"/>
      <c r="T576" s="58">
        <v>1</v>
      </c>
      <c r="U576" s="59">
        <v>8.2508250825082508E-2</v>
      </c>
      <c r="V576" s="131"/>
      <c r="W576" s="131"/>
      <c r="X576" s="131"/>
      <c r="Y576" s="131"/>
      <c r="Z576" s="131"/>
      <c r="AA576" s="131"/>
      <c r="AB576" s="131"/>
      <c r="AC576" s="131"/>
      <c r="AD576" s="131"/>
    </row>
    <row r="577" spans="1:30" ht="20.100000000000001" customHeight="1">
      <c r="A577" s="126"/>
      <c r="B577" s="126"/>
      <c r="C577" s="131"/>
      <c r="D577" s="126" t="s">
        <v>6941</v>
      </c>
      <c r="E577" s="131"/>
      <c r="F577" s="355">
        <v>61</v>
      </c>
      <c r="G577" s="314">
        <v>35.882352941176471</v>
      </c>
      <c r="H577" s="18">
        <v>57</v>
      </c>
      <c r="I577" s="19">
        <v>35.185185185185183</v>
      </c>
      <c r="J577" s="18">
        <v>77</v>
      </c>
      <c r="K577" s="19">
        <v>45.562130177514796</v>
      </c>
      <c r="L577" s="18">
        <v>99</v>
      </c>
      <c r="M577" s="19">
        <v>42.307692307692307</v>
      </c>
      <c r="N577" s="58">
        <v>100</v>
      </c>
      <c r="O577" s="59">
        <v>43.859649122807021</v>
      </c>
      <c r="P577" s="58">
        <v>137</v>
      </c>
      <c r="Q577" s="59">
        <v>45.065789473684212</v>
      </c>
      <c r="R577" s="58">
        <v>156</v>
      </c>
      <c r="S577" s="59">
        <v>52.2</v>
      </c>
      <c r="T577" s="58">
        <v>520</v>
      </c>
      <c r="U577" s="59">
        <v>42.904290429042902</v>
      </c>
      <c r="V577" s="131"/>
      <c r="W577" s="131"/>
      <c r="X577" s="131"/>
      <c r="Y577" s="131"/>
      <c r="Z577" s="131"/>
      <c r="AA577" s="131"/>
      <c r="AB577" s="131"/>
      <c r="AC577" s="131"/>
      <c r="AD577" s="131"/>
    </row>
    <row r="578" spans="1:30" ht="20.100000000000001" customHeight="1">
      <c r="A578" s="126"/>
      <c r="B578" s="126"/>
      <c r="C578" s="131"/>
      <c r="D578" s="126" t="s">
        <v>2388</v>
      </c>
      <c r="E578" s="131"/>
      <c r="F578" s="355"/>
      <c r="G578" s="314"/>
      <c r="H578" s="18"/>
      <c r="I578" s="19"/>
      <c r="J578" s="18"/>
      <c r="K578" s="19"/>
      <c r="L578" s="18"/>
      <c r="M578" s="19"/>
      <c r="N578" s="58"/>
      <c r="O578" s="59"/>
      <c r="P578" s="58"/>
      <c r="Q578" s="59"/>
      <c r="R578" s="58"/>
      <c r="S578" s="59"/>
      <c r="T578" s="58"/>
      <c r="U578" s="59"/>
      <c r="V578" s="131"/>
      <c r="W578" s="131"/>
      <c r="X578" s="131"/>
      <c r="Y578" s="131"/>
      <c r="Z578" s="131"/>
      <c r="AA578" s="131"/>
      <c r="AB578" s="131"/>
      <c r="AC578" s="131"/>
      <c r="AD578" s="131"/>
    </row>
    <row r="579" spans="1:30" ht="20.100000000000001" customHeight="1">
      <c r="A579" s="126"/>
      <c r="B579" s="126"/>
      <c r="C579" s="131"/>
      <c r="D579" s="126" t="s">
        <v>3777</v>
      </c>
      <c r="E579" s="131"/>
      <c r="F579" s="355"/>
      <c r="G579" s="314"/>
      <c r="H579" s="18"/>
      <c r="I579" s="19"/>
      <c r="J579" s="18"/>
      <c r="K579" s="19"/>
      <c r="L579" s="18">
        <v>1</v>
      </c>
      <c r="M579" s="19">
        <v>0.42735042735042739</v>
      </c>
      <c r="N579" s="58"/>
      <c r="O579" s="59"/>
      <c r="P579" s="58"/>
      <c r="Q579" s="59"/>
      <c r="R579" s="58">
        <v>4</v>
      </c>
      <c r="S579" s="59">
        <v>1.3</v>
      </c>
      <c r="T579" s="58"/>
      <c r="U579" s="59"/>
      <c r="V579" s="131"/>
      <c r="W579" s="131"/>
      <c r="X579" s="131"/>
      <c r="Y579" s="131"/>
      <c r="Z579" s="131"/>
      <c r="AA579" s="131"/>
      <c r="AB579" s="131"/>
      <c r="AC579" s="131"/>
      <c r="AD579" s="131"/>
    </row>
    <row r="580" spans="1:30" ht="20.100000000000001" customHeight="1">
      <c r="A580" s="125" t="s">
        <v>5619</v>
      </c>
      <c r="B580" s="125" t="s">
        <v>179</v>
      </c>
      <c r="C580" s="134" t="s">
        <v>218</v>
      </c>
      <c r="D580" s="125" t="s">
        <v>1425</v>
      </c>
      <c r="E580" s="134" t="s">
        <v>244</v>
      </c>
      <c r="F580" s="354">
        <v>1</v>
      </c>
      <c r="G580" s="12">
        <v>1.075268817204301</v>
      </c>
      <c r="H580" s="11">
        <v>2</v>
      </c>
      <c r="I580" s="12">
        <v>2.2222222222222223</v>
      </c>
      <c r="J580" s="11">
        <v>1</v>
      </c>
      <c r="K580" s="12">
        <v>1.2048192771084338</v>
      </c>
      <c r="L580" s="11"/>
      <c r="M580" s="12"/>
      <c r="N580" s="56">
        <v>3</v>
      </c>
      <c r="O580" s="57">
        <v>2.6315789473684212</v>
      </c>
      <c r="P580" s="56">
        <v>3</v>
      </c>
      <c r="Q580" s="57">
        <v>2.0547945205479454</v>
      </c>
      <c r="R580" s="56">
        <v>1</v>
      </c>
      <c r="S580" s="57">
        <v>0.83333333333333337</v>
      </c>
      <c r="T580" s="56">
        <v>14</v>
      </c>
      <c r="U580" s="57">
        <v>2.3931623931623931</v>
      </c>
      <c r="V580" s="134" t="s">
        <v>28</v>
      </c>
      <c r="W580" s="134" t="s">
        <v>28</v>
      </c>
      <c r="X580" s="134" t="s">
        <v>28</v>
      </c>
      <c r="Y580" s="134" t="s">
        <v>28</v>
      </c>
      <c r="Z580" s="134" t="s">
        <v>28</v>
      </c>
      <c r="AA580" s="134" t="s">
        <v>28</v>
      </c>
      <c r="AB580" s="134" t="s">
        <v>28</v>
      </c>
      <c r="AC580" s="134" t="s">
        <v>28</v>
      </c>
      <c r="AD580" s="134"/>
    </row>
    <row r="581" spans="1:30" ht="20.100000000000001" customHeight="1">
      <c r="A581" s="126"/>
      <c r="B581" s="126"/>
      <c r="C581" s="131"/>
      <c r="D581" s="126" t="s">
        <v>1426</v>
      </c>
      <c r="E581" s="131"/>
      <c r="F581" s="355">
        <v>1</v>
      </c>
      <c r="G581" s="314">
        <v>1.075268817204301</v>
      </c>
      <c r="H581" s="18">
        <v>1</v>
      </c>
      <c r="I581" s="19">
        <v>1.1111111111111112</v>
      </c>
      <c r="J581" s="18">
        <v>1</v>
      </c>
      <c r="K581" s="19">
        <v>1.2048192771084338</v>
      </c>
      <c r="L581" s="18"/>
      <c r="M581" s="19"/>
      <c r="N581" s="58">
        <v>1</v>
      </c>
      <c r="O581" s="59">
        <v>0.8771929824561403</v>
      </c>
      <c r="P581" s="58">
        <v>1</v>
      </c>
      <c r="Q581" s="59">
        <v>0.68493150684931503</v>
      </c>
      <c r="R581" s="58"/>
      <c r="S581" s="59"/>
      <c r="T581" s="58">
        <v>2</v>
      </c>
      <c r="U581" s="59">
        <v>0.34188034188034189</v>
      </c>
      <c r="V581" s="131"/>
      <c r="W581" s="131"/>
      <c r="X581" s="131"/>
      <c r="Y581" s="131"/>
      <c r="Z581" s="131"/>
      <c r="AA581" s="131"/>
      <c r="AB581" s="131"/>
      <c r="AC581" s="131"/>
      <c r="AD581" s="131"/>
    </row>
    <row r="582" spans="1:30" ht="20.100000000000001" customHeight="1">
      <c r="A582" s="126"/>
      <c r="B582" s="126"/>
      <c r="C582" s="131"/>
      <c r="D582" s="126" t="s">
        <v>1427</v>
      </c>
      <c r="E582" s="131"/>
      <c r="F582" s="355">
        <v>66</v>
      </c>
      <c r="G582" s="314">
        <v>70.967741935483872</v>
      </c>
      <c r="H582" s="18">
        <v>66</v>
      </c>
      <c r="I582" s="19">
        <v>73.333333333333329</v>
      </c>
      <c r="J582" s="18">
        <v>57</v>
      </c>
      <c r="K582" s="19">
        <v>68.674698795180717</v>
      </c>
      <c r="L582" s="18">
        <v>89</v>
      </c>
      <c r="M582" s="19">
        <v>78.099999999999994</v>
      </c>
      <c r="N582" s="58">
        <v>83</v>
      </c>
      <c r="O582" s="59">
        <v>72.807017543859644</v>
      </c>
      <c r="P582" s="58">
        <v>117</v>
      </c>
      <c r="Q582" s="59">
        <v>80.136986301369859</v>
      </c>
      <c r="R582" s="58">
        <v>89</v>
      </c>
      <c r="S582" s="59">
        <v>74.166666666666671</v>
      </c>
      <c r="T582" s="58">
        <v>438</v>
      </c>
      <c r="U582" s="59">
        <v>74.871794871794876</v>
      </c>
      <c r="V582" s="131"/>
      <c r="W582" s="131"/>
      <c r="X582" s="131"/>
      <c r="Y582" s="131"/>
      <c r="Z582" s="131"/>
      <c r="AA582" s="131"/>
      <c r="AB582" s="131"/>
      <c r="AC582" s="131"/>
      <c r="AD582" s="131"/>
    </row>
    <row r="583" spans="1:30" ht="20.100000000000001" customHeight="1">
      <c r="A583" s="126"/>
      <c r="B583" s="126"/>
      <c r="C583" s="131"/>
      <c r="D583" s="126" t="s">
        <v>1428</v>
      </c>
      <c r="E583" s="131"/>
      <c r="F583" s="355">
        <v>18</v>
      </c>
      <c r="G583" s="314">
        <v>19.35483870967742</v>
      </c>
      <c r="H583" s="18">
        <v>13</v>
      </c>
      <c r="I583" s="19">
        <v>14.444444444444445</v>
      </c>
      <c r="J583" s="18">
        <v>18</v>
      </c>
      <c r="K583" s="19">
        <v>21.686746987951807</v>
      </c>
      <c r="L583" s="18">
        <v>17</v>
      </c>
      <c r="M583" s="19">
        <v>14.9</v>
      </c>
      <c r="N583" s="58">
        <v>19</v>
      </c>
      <c r="O583" s="59">
        <v>16.666666666666668</v>
      </c>
      <c r="P583" s="58">
        <v>19</v>
      </c>
      <c r="Q583" s="59">
        <v>13.013698630136986</v>
      </c>
      <c r="R583" s="58">
        <v>16</v>
      </c>
      <c r="S583" s="59">
        <v>13.333333333333334</v>
      </c>
      <c r="T583" s="58">
        <v>82</v>
      </c>
      <c r="U583" s="59">
        <v>14.017094017094017</v>
      </c>
      <c r="V583" s="131"/>
      <c r="W583" s="131"/>
      <c r="X583" s="131"/>
      <c r="Y583" s="131"/>
      <c r="Z583" s="131"/>
      <c r="AA583" s="131"/>
      <c r="AB583" s="131"/>
      <c r="AC583" s="131"/>
      <c r="AD583" s="131"/>
    </row>
    <row r="584" spans="1:30" ht="20.100000000000001" customHeight="1">
      <c r="A584" s="126"/>
      <c r="B584" s="126"/>
      <c r="C584" s="131"/>
      <c r="D584" s="126" t="s">
        <v>1429</v>
      </c>
      <c r="E584" s="131"/>
      <c r="F584" s="355">
        <v>3</v>
      </c>
      <c r="G584" s="314">
        <v>3.225806451612903</v>
      </c>
      <c r="H584" s="18">
        <v>5</v>
      </c>
      <c r="I584" s="19">
        <v>5.5555555555555554</v>
      </c>
      <c r="J584" s="18">
        <v>5</v>
      </c>
      <c r="K584" s="19">
        <v>6.024096385542169</v>
      </c>
      <c r="L584" s="18">
        <v>6</v>
      </c>
      <c r="M584" s="19">
        <v>5.3</v>
      </c>
      <c r="N584" s="58">
        <v>4</v>
      </c>
      <c r="O584" s="59">
        <v>3.5087719298245612</v>
      </c>
      <c r="P584" s="58">
        <v>6</v>
      </c>
      <c r="Q584" s="59">
        <v>4.1095890410958908</v>
      </c>
      <c r="R584" s="58">
        <v>8</v>
      </c>
      <c r="S584" s="59">
        <v>6.666666666666667</v>
      </c>
      <c r="T584" s="58">
        <v>27</v>
      </c>
      <c r="U584" s="59">
        <v>4.615384615384615</v>
      </c>
      <c r="V584" s="131"/>
      <c r="W584" s="131"/>
      <c r="X584" s="131"/>
      <c r="Y584" s="131"/>
      <c r="Z584" s="131"/>
      <c r="AA584" s="131"/>
      <c r="AB584" s="131"/>
      <c r="AC584" s="131"/>
      <c r="AD584" s="131"/>
    </row>
    <row r="585" spans="1:30" ht="20.100000000000001" customHeight="1">
      <c r="A585" s="126"/>
      <c r="B585" s="126"/>
      <c r="C585" s="131"/>
      <c r="D585" s="126" t="s">
        <v>1430</v>
      </c>
      <c r="E585" s="131"/>
      <c r="F585" s="355">
        <v>3</v>
      </c>
      <c r="G585" s="314">
        <v>3.225806451612903</v>
      </c>
      <c r="H585" s="18">
        <v>2</v>
      </c>
      <c r="I585" s="19">
        <v>2.2222222222222223</v>
      </c>
      <c r="J585" s="18"/>
      <c r="K585" s="19"/>
      <c r="L585" s="18"/>
      <c r="M585" s="19"/>
      <c r="N585" s="58">
        <v>2</v>
      </c>
      <c r="O585" s="59">
        <v>1.7543859649122806</v>
      </c>
      <c r="P585" s="58"/>
      <c r="Q585" s="59"/>
      <c r="R585" s="58">
        <v>1</v>
      </c>
      <c r="S585" s="59">
        <v>0.83333333333333337</v>
      </c>
      <c r="T585" s="58">
        <v>1</v>
      </c>
      <c r="U585" s="59">
        <v>0.17094017094017094</v>
      </c>
      <c r="V585" s="131"/>
      <c r="W585" s="131"/>
      <c r="X585" s="131"/>
      <c r="Y585" s="131"/>
      <c r="Z585" s="131"/>
      <c r="AA585" s="131"/>
      <c r="AB585" s="131"/>
      <c r="AC585" s="131"/>
      <c r="AD585" s="131"/>
    </row>
    <row r="586" spans="1:30" ht="20.100000000000001" customHeight="1">
      <c r="A586" s="126"/>
      <c r="B586" s="126"/>
      <c r="C586" s="131"/>
      <c r="D586" s="126" t="s">
        <v>1431</v>
      </c>
      <c r="E586" s="131"/>
      <c r="F586" s="355">
        <v>1</v>
      </c>
      <c r="G586" s="314">
        <v>1.075268817204301</v>
      </c>
      <c r="H586" s="18"/>
      <c r="I586" s="19"/>
      <c r="J586" s="18"/>
      <c r="K586" s="19"/>
      <c r="L586" s="18"/>
      <c r="M586" s="19"/>
      <c r="N586" s="58"/>
      <c r="O586" s="59"/>
      <c r="P586" s="58"/>
      <c r="Q586" s="59"/>
      <c r="R586" s="58"/>
      <c r="S586" s="59"/>
      <c r="T586" s="58">
        <v>5</v>
      </c>
      <c r="U586" s="59">
        <v>0.85470085470085466</v>
      </c>
      <c r="V586" s="131"/>
      <c r="W586" s="131"/>
      <c r="X586" s="131"/>
      <c r="Y586" s="131"/>
      <c r="Z586" s="131"/>
      <c r="AA586" s="131"/>
      <c r="AB586" s="131"/>
      <c r="AC586" s="131"/>
      <c r="AD586" s="131"/>
    </row>
    <row r="587" spans="1:30" ht="20.100000000000001" customHeight="1">
      <c r="A587" s="126"/>
      <c r="B587" s="126"/>
      <c r="C587" s="131"/>
      <c r="D587" s="126" t="s">
        <v>1432</v>
      </c>
      <c r="E587" s="131"/>
      <c r="F587" s="355"/>
      <c r="G587" s="314"/>
      <c r="H587" s="18"/>
      <c r="I587" s="19"/>
      <c r="J587" s="18"/>
      <c r="K587" s="19"/>
      <c r="L587" s="18"/>
      <c r="M587" s="19"/>
      <c r="N587" s="58"/>
      <c r="O587" s="59"/>
      <c r="P587" s="58"/>
      <c r="Q587" s="59"/>
      <c r="R587" s="58"/>
      <c r="S587" s="59"/>
      <c r="T587" s="58">
        <v>1</v>
      </c>
      <c r="U587" s="59">
        <v>0.17094017094017094</v>
      </c>
      <c r="V587" s="131"/>
      <c r="W587" s="131"/>
      <c r="X587" s="131"/>
      <c r="Y587" s="131"/>
      <c r="Z587" s="131"/>
      <c r="AA587" s="131"/>
      <c r="AB587" s="131"/>
      <c r="AC587" s="131"/>
      <c r="AD587" s="131"/>
    </row>
    <row r="588" spans="1:30" ht="20.100000000000001" customHeight="1">
      <c r="A588" s="126"/>
      <c r="B588" s="126"/>
      <c r="C588" s="131"/>
      <c r="D588" s="126" t="s">
        <v>1433</v>
      </c>
      <c r="E588" s="131"/>
      <c r="F588" s="355"/>
      <c r="G588" s="314"/>
      <c r="H588" s="18"/>
      <c r="I588" s="19"/>
      <c r="J588" s="18"/>
      <c r="K588" s="19"/>
      <c r="L588" s="18"/>
      <c r="M588" s="19"/>
      <c r="N588" s="58"/>
      <c r="O588" s="59"/>
      <c r="P588" s="58"/>
      <c r="Q588" s="59"/>
      <c r="R588" s="58"/>
      <c r="S588" s="59"/>
      <c r="T588" s="58"/>
      <c r="U588" s="59"/>
      <c r="V588" s="131"/>
      <c r="W588" s="131"/>
      <c r="X588" s="131"/>
      <c r="Y588" s="131"/>
      <c r="Z588" s="131"/>
      <c r="AA588" s="131"/>
      <c r="AB588" s="131"/>
      <c r="AC588" s="131"/>
      <c r="AD588" s="131"/>
    </row>
    <row r="589" spans="1:30" ht="20.100000000000001" customHeight="1">
      <c r="A589" s="126"/>
      <c r="B589" s="126"/>
      <c r="C589" s="131"/>
      <c r="D589" s="126" t="s">
        <v>6932</v>
      </c>
      <c r="E589" s="131"/>
      <c r="F589" s="355"/>
      <c r="G589" s="314"/>
      <c r="H589" s="18"/>
      <c r="I589" s="19"/>
      <c r="J589" s="18"/>
      <c r="K589" s="19"/>
      <c r="L589" s="18"/>
      <c r="M589" s="19"/>
      <c r="N589" s="58"/>
      <c r="O589" s="59"/>
      <c r="P589" s="58"/>
      <c r="Q589" s="59"/>
      <c r="R589" s="58"/>
      <c r="S589" s="59"/>
      <c r="T589" s="58"/>
      <c r="U589" s="59"/>
      <c r="V589" s="131"/>
      <c r="W589" s="131"/>
      <c r="X589" s="131"/>
      <c r="Y589" s="131"/>
      <c r="Z589" s="131"/>
      <c r="AA589" s="131"/>
      <c r="AB589" s="131"/>
      <c r="AC589" s="131"/>
      <c r="AD589" s="131"/>
    </row>
    <row r="590" spans="1:30" ht="20.100000000000001" customHeight="1">
      <c r="A590" s="126"/>
      <c r="B590" s="126"/>
      <c r="C590" s="131"/>
      <c r="D590" s="126" t="s">
        <v>6933</v>
      </c>
      <c r="E590" s="131"/>
      <c r="F590" s="355"/>
      <c r="G590" s="314"/>
      <c r="H590" s="18"/>
      <c r="I590" s="19"/>
      <c r="J590" s="18"/>
      <c r="K590" s="19"/>
      <c r="L590" s="18"/>
      <c r="M590" s="19"/>
      <c r="N590" s="58"/>
      <c r="O590" s="59"/>
      <c r="P590" s="58"/>
      <c r="Q590" s="59"/>
      <c r="R590" s="58">
        <v>1</v>
      </c>
      <c r="S590" s="59">
        <v>0.83333333333333337</v>
      </c>
      <c r="T590" s="58">
        <v>1</v>
      </c>
      <c r="U590" s="59">
        <v>0.17094017094017094</v>
      </c>
      <c r="V590" s="131"/>
      <c r="W590" s="131"/>
      <c r="X590" s="131"/>
      <c r="Y590" s="131"/>
      <c r="Z590" s="131"/>
      <c r="AA590" s="131"/>
      <c r="AB590" s="131"/>
      <c r="AC590" s="131"/>
      <c r="AD590" s="131"/>
    </row>
    <row r="591" spans="1:30" ht="20.100000000000001" customHeight="1">
      <c r="A591" s="126"/>
      <c r="B591" s="126"/>
      <c r="C591" s="131"/>
      <c r="D591" s="126" t="s">
        <v>6934</v>
      </c>
      <c r="E591" s="131"/>
      <c r="F591" s="355"/>
      <c r="G591" s="314"/>
      <c r="H591" s="18"/>
      <c r="I591" s="19"/>
      <c r="J591" s="18"/>
      <c r="K591" s="19"/>
      <c r="L591" s="18"/>
      <c r="M591" s="19"/>
      <c r="N591" s="58"/>
      <c r="O591" s="59"/>
      <c r="P591" s="58"/>
      <c r="Q591" s="59"/>
      <c r="R591" s="58"/>
      <c r="S591" s="59"/>
      <c r="T591" s="58"/>
      <c r="U591" s="59"/>
      <c r="V591" s="131"/>
      <c r="W591" s="131"/>
      <c r="X591" s="131"/>
      <c r="Y591" s="131"/>
      <c r="Z591" s="131"/>
      <c r="AA591" s="131"/>
      <c r="AB591" s="131"/>
      <c r="AC591" s="131"/>
      <c r="AD591" s="131"/>
    </row>
    <row r="592" spans="1:30" ht="20.100000000000001" customHeight="1">
      <c r="A592" s="126"/>
      <c r="B592" s="126"/>
      <c r="C592" s="131"/>
      <c r="D592" s="126" t="s">
        <v>6935</v>
      </c>
      <c r="E592" s="131"/>
      <c r="F592" s="355"/>
      <c r="G592" s="314"/>
      <c r="H592" s="18"/>
      <c r="I592" s="19"/>
      <c r="J592" s="18"/>
      <c r="K592" s="19"/>
      <c r="L592" s="18"/>
      <c r="M592" s="19"/>
      <c r="N592" s="58"/>
      <c r="O592" s="59"/>
      <c r="P592" s="58"/>
      <c r="Q592" s="59"/>
      <c r="R592" s="58"/>
      <c r="S592" s="59"/>
      <c r="T592" s="58"/>
      <c r="U592" s="59"/>
      <c r="V592" s="131"/>
      <c r="W592" s="131"/>
      <c r="X592" s="131"/>
      <c r="Y592" s="131"/>
      <c r="Z592" s="131"/>
      <c r="AA592" s="131"/>
      <c r="AB592" s="131"/>
      <c r="AC592" s="131"/>
      <c r="AD592" s="131"/>
    </row>
    <row r="593" spans="1:30" ht="20.100000000000001" customHeight="1">
      <c r="A593" s="126"/>
      <c r="B593" s="126"/>
      <c r="C593" s="131"/>
      <c r="D593" s="126" t="s">
        <v>6936</v>
      </c>
      <c r="E593" s="131"/>
      <c r="F593" s="355"/>
      <c r="G593" s="314"/>
      <c r="H593" s="18">
        <v>1</v>
      </c>
      <c r="I593" s="19">
        <v>1.1111111111111112</v>
      </c>
      <c r="J593" s="18">
        <v>1</v>
      </c>
      <c r="K593" s="19">
        <v>1.2048192771084338</v>
      </c>
      <c r="L593" s="18"/>
      <c r="M593" s="19"/>
      <c r="N593" s="58">
        <v>2</v>
      </c>
      <c r="O593" s="59">
        <v>1.7543859649122806</v>
      </c>
      <c r="P593" s="58"/>
      <c r="Q593" s="59"/>
      <c r="R593" s="58">
        <v>2</v>
      </c>
      <c r="S593" s="59">
        <v>1.6666666666666667</v>
      </c>
      <c r="T593" s="58">
        <v>7</v>
      </c>
      <c r="U593" s="59">
        <v>1.1965811965811965</v>
      </c>
      <c r="V593" s="131"/>
      <c r="W593" s="131"/>
      <c r="X593" s="131"/>
      <c r="Y593" s="131"/>
      <c r="Z593" s="131"/>
      <c r="AA593" s="131"/>
      <c r="AB593" s="131"/>
      <c r="AC593" s="131"/>
      <c r="AD593" s="131"/>
    </row>
    <row r="594" spans="1:30" ht="20.100000000000001" customHeight="1">
      <c r="A594" s="126"/>
      <c r="B594" s="126"/>
      <c r="C594" s="131"/>
      <c r="D594" s="126" t="s">
        <v>6937</v>
      </c>
      <c r="E594" s="131"/>
      <c r="F594" s="355"/>
      <c r="G594" s="314"/>
      <c r="H594" s="18"/>
      <c r="I594" s="19"/>
      <c r="J594" s="18"/>
      <c r="K594" s="19"/>
      <c r="L594" s="18"/>
      <c r="M594" s="19"/>
      <c r="N594" s="58"/>
      <c r="O594" s="59"/>
      <c r="P594" s="58"/>
      <c r="Q594" s="59"/>
      <c r="R594" s="58"/>
      <c r="S594" s="59"/>
      <c r="T594" s="58">
        <v>1</v>
      </c>
      <c r="U594" s="59">
        <v>0.17094017094017094</v>
      </c>
      <c r="V594" s="131"/>
      <c r="W594" s="131"/>
      <c r="X594" s="131"/>
      <c r="Y594" s="131"/>
      <c r="Z594" s="131"/>
      <c r="AA594" s="131"/>
      <c r="AB594" s="131"/>
      <c r="AC594" s="131"/>
      <c r="AD594" s="131"/>
    </row>
    <row r="595" spans="1:30" ht="20.100000000000001" customHeight="1">
      <c r="A595" s="126"/>
      <c r="B595" s="126"/>
      <c r="C595" s="131"/>
      <c r="D595" s="126" t="s">
        <v>6938</v>
      </c>
      <c r="E595" s="131"/>
      <c r="F595" s="355"/>
      <c r="G595" s="314"/>
      <c r="H595" s="18"/>
      <c r="I595" s="19"/>
      <c r="J595" s="18"/>
      <c r="K595" s="19"/>
      <c r="L595" s="18">
        <v>1</v>
      </c>
      <c r="M595" s="19">
        <v>0.9</v>
      </c>
      <c r="N595" s="58"/>
      <c r="O595" s="59"/>
      <c r="P595" s="58"/>
      <c r="Q595" s="59"/>
      <c r="R595" s="58"/>
      <c r="S595" s="59"/>
      <c r="T595" s="58"/>
      <c r="U595" s="59"/>
      <c r="V595" s="131"/>
      <c r="W595" s="131"/>
      <c r="X595" s="131"/>
      <c r="Y595" s="131"/>
      <c r="Z595" s="131"/>
      <c r="AA595" s="131"/>
      <c r="AB595" s="131"/>
      <c r="AC595" s="131"/>
      <c r="AD595" s="131"/>
    </row>
    <row r="596" spans="1:30" ht="20.100000000000001" customHeight="1">
      <c r="A596" s="126"/>
      <c r="B596" s="126"/>
      <c r="C596" s="131"/>
      <c r="D596" s="126" t="s">
        <v>6939</v>
      </c>
      <c r="E596" s="131"/>
      <c r="F596" s="355"/>
      <c r="G596" s="314"/>
      <c r="H596" s="18"/>
      <c r="I596" s="19"/>
      <c r="J596" s="18"/>
      <c r="K596" s="19"/>
      <c r="L596" s="18"/>
      <c r="M596" s="19"/>
      <c r="N596" s="58"/>
      <c r="O596" s="59"/>
      <c r="P596" s="58"/>
      <c r="Q596" s="59"/>
      <c r="R596" s="58">
        <v>1</v>
      </c>
      <c r="S596" s="59">
        <v>0.83333333333333337</v>
      </c>
      <c r="T596" s="58">
        <v>4</v>
      </c>
      <c r="U596" s="59">
        <v>0.68376068376068377</v>
      </c>
      <c r="V596" s="131"/>
      <c r="W596" s="131"/>
      <c r="X596" s="131"/>
      <c r="Y596" s="131"/>
      <c r="Z596" s="131"/>
      <c r="AA596" s="131"/>
      <c r="AB596" s="131"/>
      <c r="AC596" s="131"/>
      <c r="AD596" s="131"/>
    </row>
    <row r="597" spans="1:30" ht="20.100000000000001" customHeight="1">
      <c r="A597" s="126"/>
      <c r="B597" s="126"/>
      <c r="C597" s="131"/>
      <c r="D597" s="126" t="s">
        <v>6940</v>
      </c>
      <c r="E597" s="131"/>
      <c r="F597" s="355"/>
      <c r="G597" s="314"/>
      <c r="H597" s="18"/>
      <c r="I597" s="19"/>
      <c r="J597" s="18"/>
      <c r="K597" s="19"/>
      <c r="L597" s="18">
        <v>1</v>
      </c>
      <c r="M597" s="19">
        <v>0.9</v>
      </c>
      <c r="N597" s="58"/>
      <c r="O597" s="59"/>
      <c r="P597" s="58"/>
      <c r="Q597" s="59"/>
      <c r="R597" s="58">
        <v>1</v>
      </c>
      <c r="S597" s="59">
        <v>0.83333333333333337</v>
      </c>
      <c r="T597" s="58">
        <v>2</v>
      </c>
      <c r="U597" s="59">
        <v>0.34188034188034189</v>
      </c>
      <c r="V597" s="131"/>
      <c r="W597" s="131"/>
      <c r="X597" s="131"/>
      <c r="Y597" s="131"/>
      <c r="Z597" s="131"/>
      <c r="AA597" s="131"/>
      <c r="AB597" s="131"/>
      <c r="AC597" s="131"/>
      <c r="AD597" s="131"/>
    </row>
    <row r="598" spans="1:30" ht="20.100000000000001" customHeight="1">
      <c r="A598" s="126"/>
      <c r="B598" s="126"/>
      <c r="C598" s="131"/>
      <c r="D598" s="126" t="s">
        <v>6941</v>
      </c>
      <c r="E598" s="131"/>
      <c r="F598" s="355"/>
      <c r="G598" s="314"/>
      <c r="H598" s="18"/>
      <c r="I598" s="19"/>
      <c r="J598" s="18"/>
      <c r="K598" s="19"/>
      <c r="L598" s="18"/>
      <c r="M598" s="19"/>
      <c r="N598" s="58"/>
      <c r="O598" s="59"/>
      <c r="P598" s="58"/>
      <c r="Q598" s="59"/>
      <c r="R598" s="58"/>
      <c r="S598" s="59"/>
      <c r="T598" s="58"/>
      <c r="U598" s="59"/>
      <c r="V598" s="131"/>
      <c r="W598" s="131"/>
      <c r="X598" s="131"/>
      <c r="Y598" s="131"/>
      <c r="Z598" s="131"/>
      <c r="AA598" s="131"/>
      <c r="AB598" s="131"/>
      <c r="AC598" s="131"/>
      <c r="AD598" s="131"/>
    </row>
    <row r="599" spans="1:30" ht="20.100000000000001" customHeight="1">
      <c r="A599" s="126"/>
      <c r="B599" s="126"/>
      <c r="C599" s="131"/>
      <c r="D599" s="126" t="s">
        <v>2388</v>
      </c>
      <c r="E599" s="131"/>
      <c r="F599" s="355"/>
      <c r="G599" s="314"/>
      <c r="H599" s="18"/>
      <c r="I599" s="19"/>
      <c r="J599" s="18"/>
      <c r="K599" s="19"/>
      <c r="L599" s="18"/>
      <c r="M599" s="19"/>
      <c r="N599" s="58"/>
      <c r="O599" s="59"/>
      <c r="P599" s="58"/>
      <c r="Q599" s="59"/>
      <c r="R599" s="58"/>
      <c r="S599" s="59"/>
      <c r="T599" s="58"/>
      <c r="U599" s="59"/>
      <c r="V599" s="131"/>
      <c r="W599" s="131"/>
      <c r="X599" s="131"/>
      <c r="Y599" s="131"/>
      <c r="Z599" s="131"/>
      <c r="AA599" s="131"/>
      <c r="AB599" s="131"/>
      <c r="AC599" s="131"/>
      <c r="AD599" s="131"/>
    </row>
    <row r="600" spans="1:30" ht="20.100000000000001" customHeight="1">
      <c r="A600" s="126"/>
      <c r="B600" s="126"/>
      <c r="C600" s="131"/>
      <c r="D600" s="126" t="s">
        <v>3777</v>
      </c>
      <c r="E600" s="131"/>
      <c r="F600" s="355"/>
      <c r="G600" s="314"/>
      <c r="H600" s="18"/>
      <c r="I600" s="19"/>
      <c r="J600" s="18"/>
      <c r="K600" s="19"/>
      <c r="L600" s="18"/>
      <c r="M600" s="19"/>
      <c r="N600" s="58"/>
      <c r="O600" s="59"/>
      <c r="P600" s="58"/>
      <c r="Q600" s="59"/>
      <c r="R600" s="58"/>
      <c r="S600" s="59"/>
      <c r="T600" s="58"/>
      <c r="U600" s="59"/>
      <c r="V600" s="131"/>
      <c r="W600" s="131"/>
      <c r="X600" s="131"/>
      <c r="Y600" s="131"/>
      <c r="Z600" s="131"/>
      <c r="AA600" s="131"/>
      <c r="AB600" s="131"/>
      <c r="AC600" s="131"/>
      <c r="AD600" s="131"/>
    </row>
    <row r="601" spans="1:30" ht="20.100000000000001" customHeight="1">
      <c r="A601" s="125" t="s">
        <v>5620</v>
      </c>
      <c r="B601" s="125" t="s">
        <v>180</v>
      </c>
      <c r="C601" s="134" t="s">
        <v>218</v>
      </c>
      <c r="D601" s="125" t="s">
        <v>1425</v>
      </c>
      <c r="E601" s="134" t="s">
        <v>244</v>
      </c>
      <c r="F601" s="354"/>
      <c r="G601" s="12"/>
      <c r="H601" s="11"/>
      <c r="I601" s="12"/>
      <c r="J601" s="11"/>
      <c r="K601" s="12"/>
      <c r="L601" s="11">
        <v>2</v>
      </c>
      <c r="M601" s="12">
        <v>1.9</v>
      </c>
      <c r="N601" s="56">
        <v>1</v>
      </c>
      <c r="O601" s="57">
        <v>0.93457943925233644</v>
      </c>
      <c r="P601" s="56">
        <v>1</v>
      </c>
      <c r="Q601" s="57">
        <v>0.70422535211267601</v>
      </c>
      <c r="R601" s="56">
        <v>1</v>
      </c>
      <c r="S601" s="57">
        <v>0.92592592592592593</v>
      </c>
      <c r="T601" s="56">
        <v>8</v>
      </c>
      <c r="U601" s="57">
        <v>1.4492753623188406</v>
      </c>
      <c r="V601" s="134" t="s">
        <v>28</v>
      </c>
      <c r="W601" s="134" t="s">
        <v>28</v>
      </c>
      <c r="X601" s="134" t="s">
        <v>28</v>
      </c>
      <c r="Y601" s="134" t="s">
        <v>28</v>
      </c>
      <c r="Z601" s="134" t="s">
        <v>28</v>
      </c>
      <c r="AA601" s="134" t="s">
        <v>28</v>
      </c>
      <c r="AB601" s="134" t="s">
        <v>28</v>
      </c>
      <c r="AC601" s="134" t="s">
        <v>28</v>
      </c>
      <c r="AD601" s="134"/>
    </row>
    <row r="602" spans="1:30" ht="20.100000000000001" customHeight="1">
      <c r="A602" s="126"/>
      <c r="B602" s="126"/>
      <c r="C602" s="131"/>
      <c r="D602" s="126" t="s">
        <v>1426</v>
      </c>
      <c r="E602" s="131"/>
      <c r="F602" s="355"/>
      <c r="G602" s="314"/>
      <c r="H602" s="18"/>
      <c r="I602" s="19"/>
      <c r="J602" s="18"/>
      <c r="K602" s="19"/>
      <c r="L602" s="18"/>
      <c r="M602" s="19"/>
      <c r="N602" s="58"/>
      <c r="O602" s="59"/>
      <c r="P602" s="58"/>
      <c r="Q602" s="59"/>
      <c r="R602" s="58"/>
      <c r="S602" s="59"/>
      <c r="T602" s="58">
        <v>3</v>
      </c>
      <c r="U602" s="59">
        <v>0.54347826086956519</v>
      </c>
      <c r="V602" s="131"/>
      <c r="W602" s="131"/>
      <c r="X602" s="131"/>
      <c r="Y602" s="131"/>
      <c r="Z602" s="131"/>
      <c r="AA602" s="131"/>
      <c r="AB602" s="131"/>
      <c r="AC602" s="131"/>
      <c r="AD602" s="131"/>
    </row>
    <row r="603" spans="1:30" ht="20.100000000000001" customHeight="1">
      <c r="A603" s="126"/>
      <c r="B603" s="126"/>
      <c r="C603" s="131"/>
      <c r="D603" s="126" t="s">
        <v>1427</v>
      </c>
      <c r="E603" s="131"/>
      <c r="F603" s="355">
        <v>3</v>
      </c>
      <c r="G603" s="314">
        <v>3.4090909090909092</v>
      </c>
      <c r="H603" s="18">
        <v>4</v>
      </c>
      <c r="I603" s="19">
        <v>4.8192771084337354</v>
      </c>
      <c r="J603" s="18">
        <v>3</v>
      </c>
      <c r="K603" s="19">
        <v>3.8961038961038961</v>
      </c>
      <c r="L603" s="18">
        <v>4</v>
      </c>
      <c r="M603" s="19">
        <v>3.8</v>
      </c>
      <c r="N603" s="58">
        <v>2</v>
      </c>
      <c r="O603" s="59">
        <v>1.8691588785046729</v>
      </c>
      <c r="P603" s="58">
        <v>6</v>
      </c>
      <c r="Q603" s="59">
        <v>4.225352112676056</v>
      </c>
      <c r="R603" s="58">
        <v>5</v>
      </c>
      <c r="S603" s="59">
        <v>4.6296296296296298</v>
      </c>
      <c r="T603" s="58">
        <v>32</v>
      </c>
      <c r="U603" s="59">
        <v>5.7971014492753623</v>
      </c>
      <c r="V603" s="131"/>
      <c r="W603" s="131"/>
      <c r="X603" s="131"/>
      <c r="Y603" s="131"/>
      <c r="Z603" s="131"/>
      <c r="AA603" s="131"/>
      <c r="AB603" s="131"/>
      <c r="AC603" s="131"/>
      <c r="AD603" s="131"/>
    </row>
    <row r="604" spans="1:30" ht="20.100000000000001" customHeight="1">
      <c r="A604" s="126"/>
      <c r="B604" s="126"/>
      <c r="C604" s="131"/>
      <c r="D604" s="126" t="s">
        <v>1428</v>
      </c>
      <c r="E604" s="131"/>
      <c r="F604" s="355">
        <v>63</v>
      </c>
      <c r="G604" s="314">
        <v>71.590909090909093</v>
      </c>
      <c r="H604" s="18">
        <v>64</v>
      </c>
      <c r="I604" s="19">
        <v>77.108433734939766</v>
      </c>
      <c r="J604" s="18">
        <v>56</v>
      </c>
      <c r="K604" s="19">
        <v>72.727272727272734</v>
      </c>
      <c r="L604" s="18">
        <v>83</v>
      </c>
      <c r="M604" s="19">
        <v>78.3</v>
      </c>
      <c r="N604" s="58">
        <v>83</v>
      </c>
      <c r="O604" s="59">
        <v>77.570093457943926</v>
      </c>
      <c r="P604" s="58">
        <v>110</v>
      </c>
      <c r="Q604" s="59">
        <v>77.464788732394368</v>
      </c>
      <c r="R604" s="58">
        <v>78</v>
      </c>
      <c r="S604" s="59">
        <v>72.222222222222229</v>
      </c>
      <c r="T604" s="58">
        <v>386</v>
      </c>
      <c r="U604" s="59">
        <v>69.927536231884062</v>
      </c>
      <c r="V604" s="131"/>
      <c r="W604" s="131"/>
      <c r="X604" s="131"/>
      <c r="Y604" s="131"/>
      <c r="Z604" s="131"/>
      <c r="AA604" s="131"/>
      <c r="AB604" s="131"/>
      <c r="AC604" s="131"/>
      <c r="AD604" s="131"/>
    </row>
    <row r="605" spans="1:30" ht="20.100000000000001" customHeight="1">
      <c r="A605" s="126"/>
      <c r="B605" s="126"/>
      <c r="C605" s="131"/>
      <c r="D605" s="126" t="s">
        <v>1429</v>
      </c>
      <c r="E605" s="131"/>
      <c r="F605" s="355">
        <v>17</v>
      </c>
      <c r="G605" s="314">
        <v>19.318181818181817</v>
      </c>
      <c r="H605" s="18">
        <v>9</v>
      </c>
      <c r="I605" s="19">
        <v>10.843373493975903</v>
      </c>
      <c r="J605" s="18">
        <v>15</v>
      </c>
      <c r="K605" s="19">
        <v>19.480519480519479</v>
      </c>
      <c r="L605" s="18">
        <v>14</v>
      </c>
      <c r="M605" s="19">
        <v>13.2</v>
      </c>
      <c r="N605" s="58">
        <v>18</v>
      </c>
      <c r="O605" s="59">
        <v>16.822429906542055</v>
      </c>
      <c r="P605" s="58">
        <v>20</v>
      </c>
      <c r="Q605" s="59">
        <v>14.084507042253522</v>
      </c>
      <c r="R605" s="58">
        <v>18</v>
      </c>
      <c r="S605" s="59">
        <v>16.666666666666668</v>
      </c>
      <c r="T605" s="58">
        <v>67</v>
      </c>
      <c r="U605" s="59">
        <v>12.137681159420289</v>
      </c>
      <c r="V605" s="131"/>
      <c r="W605" s="131"/>
      <c r="X605" s="131"/>
      <c r="Y605" s="131"/>
      <c r="Z605" s="131"/>
      <c r="AA605" s="131"/>
      <c r="AB605" s="131"/>
      <c r="AC605" s="131"/>
      <c r="AD605" s="131"/>
    </row>
    <row r="606" spans="1:30" ht="20.100000000000001" customHeight="1">
      <c r="A606" s="126"/>
      <c r="B606" s="126"/>
      <c r="C606" s="131"/>
      <c r="D606" s="126" t="s">
        <v>1430</v>
      </c>
      <c r="E606" s="131"/>
      <c r="F606" s="355">
        <v>2</v>
      </c>
      <c r="G606" s="314">
        <v>2.2727272727272729</v>
      </c>
      <c r="H606" s="18">
        <v>4</v>
      </c>
      <c r="I606" s="19">
        <v>4.8192771084337354</v>
      </c>
      <c r="J606" s="18"/>
      <c r="K606" s="19"/>
      <c r="L606" s="18">
        <v>2</v>
      </c>
      <c r="M606" s="19">
        <v>1.9</v>
      </c>
      <c r="N606" s="58">
        <v>2</v>
      </c>
      <c r="O606" s="59">
        <v>1.8691588785046729</v>
      </c>
      <c r="P606" s="58">
        <v>1</v>
      </c>
      <c r="Q606" s="59">
        <v>0.70422535211267601</v>
      </c>
      <c r="R606" s="58">
        <v>2</v>
      </c>
      <c r="S606" s="59">
        <v>1.8518518518518519</v>
      </c>
      <c r="T606" s="58">
        <v>28</v>
      </c>
      <c r="U606" s="59">
        <v>5.0724637681159424</v>
      </c>
      <c r="V606" s="131"/>
      <c r="W606" s="131"/>
      <c r="X606" s="131"/>
      <c r="Y606" s="131"/>
      <c r="Z606" s="131"/>
      <c r="AA606" s="131"/>
      <c r="AB606" s="131"/>
      <c r="AC606" s="131"/>
      <c r="AD606" s="131"/>
    </row>
    <row r="607" spans="1:30" ht="20.100000000000001" customHeight="1">
      <c r="A607" s="126"/>
      <c r="B607" s="126"/>
      <c r="C607" s="131"/>
      <c r="D607" s="126" t="s">
        <v>1431</v>
      </c>
      <c r="E607" s="131"/>
      <c r="F607" s="355"/>
      <c r="G607" s="314"/>
      <c r="H607" s="18">
        <v>1</v>
      </c>
      <c r="I607" s="19">
        <v>1.2048192771084338</v>
      </c>
      <c r="J607" s="18">
        <v>1</v>
      </c>
      <c r="K607" s="19">
        <v>1.2987012987012987</v>
      </c>
      <c r="L607" s="18">
        <v>1</v>
      </c>
      <c r="M607" s="19">
        <v>0.9</v>
      </c>
      <c r="N607" s="58">
        <v>1</v>
      </c>
      <c r="O607" s="59">
        <v>0.93457943925233644</v>
      </c>
      <c r="P607" s="58">
        <v>1</v>
      </c>
      <c r="Q607" s="59">
        <v>0.70422535211267601</v>
      </c>
      <c r="R607" s="58">
        <v>1</v>
      </c>
      <c r="S607" s="59">
        <v>0.92592592592592593</v>
      </c>
      <c r="T607" s="58">
        <v>8</v>
      </c>
      <c r="U607" s="59">
        <v>1.4492753623188406</v>
      </c>
      <c r="V607" s="131"/>
      <c r="W607" s="131"/>
      <c r="X607" s="131"/>
      <c r="Y607" s="131"/>
      <c r="Z607" s="131"/>
      <c r="AA607" s="131"/>
      <c r="AB607" s="131"/>
      <c r="AC607" s="131"/>
      <c r="AD607" s="131"/>
    </row>
    <row r="608" spans="1:30" ht="20.100000000000001" customHeight="1">
      <c r="A608" s="126"/>
      <c r="B608" s="126"/>
      <c r="C608" s="131"/>
      <c r="D608" s="126" t="s">
        <v>1432</v>
      </c>
      <c r="E608" s="131"/>
      <c r="F608" s="355">
        <v>1</v>
      </c>
      <c r="G608" s="314">
        <v>1.1363636363636365</v>
      </c>
      <c r="H608" s="18"/>
      <c r="I608" s="19"/>
      <c r="J608" s="18"/>
      <c r="K608" s="19"/>
      <c r="L608" s="18"/>
      <c r="M608" s="19"/>
      <c r="N608" s="58"/>
      <c r="O608" s="59"/>
      <c r="P608" s="58"/>
      <c r="Q608" s="59"/>
      <c r="R608" s="58"/>
      <c r="S608" s="59"/>
      <c r="T608" s="58">
        <v>4</v>
      </c>
      <c r="U608" s="59">
        <v>0.72463768115942029</v>
      </c>
      <c r="V608" s="131"/>
      <c r="W608" s="131"/>
      <c r="X608" s="131"/>
      <c r="Y608" s="131"/>
      <c r="Z608" s="131"/>
      <c r="AA608" s="131"/>
      <c r="AB608" s="131"/>
      <c r="AC608" s="131"/>
      <c r="AD608" s="131"/>
    </row>
    <row r="609" spans="1:30" ht="20.100000000000001" customHeight="1">
      <c r="A609" s="126"/>
      <c r="B609" s="126"/>
      <c r="C609" s="131"/>
      <c r="D609" s="126" t="s">
        <v>1433</v>
      </c>
      <c r="E609" s="131"/>
      <c r="F609" s="355">
        <v>1</v>
      </c>
      <c r="G609" s="314">
        <v>1.1363636363636365</v>
      </c>
      <c r="H609" s="18"/>
      <c r="I609" s="19"/>
      <c r="J609" s="18"/>
      <c r="K609" s="19"/>
      <c r="L609" s="18"/>
      <c r="M609" s="19"/>
      <c r="N609" s="58"/>
      <c r="O609" s="59"/>
      <c r="P609" s="58"/>
      <c r="Q609" s="59"/>
      <c r="R609" s="58"/>
      <c r="S609" s="59"/>
      <c r="T609" s="58">
        <v>2</v>
      </c>
      <c r="U609" s="59">
        <v>0.36231884057971014</v>
      </c>
      <c r="V609" s="131"/>
      <c r="W609" s="131"/>
      <c r="X609" s="131"/>
      <c r="Y609" s="131"/>
      <c r="Z609" s="131"/>
      <c r="AA609" s="131"/>
      <c r="AB609" s="131"/>
      <c r="AC609" s="131"/>
      <c r="AD609" s="131"/>
    </row>
    <row r="610" spans="1:30" ht="20.100000000000001" customHeight="1">
      <c r="A610" s="126"/>
      <c r="B610" s="126"/>
      <c r="C610" s="131"/>
      <c r="D610" s="126" t="s">
        <v>6932</v>
      </c>
      <c r="E610" s="131"/>
      <c r="F610" s="355"/>
      <c r="G610" s="314"/>
      <c r="H610" s="18"/>
      <c r="I610" s="19"/>
      <c r="J610" s="18"/>
      <c r="K610" s="19"/>
      <c r="L610" s="18"/>
      <c r="M610" s="19"/>
      <c r="N610" s="58"/>
      <c r="O610" s="59"/>
      <c r="P610" s="58"/>
      <c r="Q610" s="59"/>
      <c r="R610" s="58"/>
      <c r="S610" s="59"/>
      <c r="T610" s="58"/>
      <c r="U610" s="59"/>
      <c r="V610" s="131"/>
      <c r="W610" s="131"/>
      <c r="X610" s="131"/>
      <c r="Y610" s="131"/>
      <c r="Z610" s="131"/>
      <c r="AA610" s="131"/>
      <c r="AB610" s="131"/>
      <c r="AC610" s="131"/>
      <c r="AD610" s="131"/>
    </row>
    <row r="611" spans="1:30" ht="20.100000000000001" customHeight="1">
      <c r="A611" s="126"/>
      <c r="B611" s="126"/>
      <c r="C611" s="131"/>
      <c r="D611" s="126" t="s">
        <v>6933</v>
      </c>
      <c r="E611" s="131"/>
      <c r="F611" s="355"/>
      <c r="G611" s="314"/>
      <c r="H611" s="18"/>
      <c r="I611" s="19"/>
      <c r="J611" s="18"/>
      <c r="K611" s="19"/>
      <c r="L611" s="18"/>
      <c r="M611" s="19"/>
      <c r="N611" s="58"/>
      <c r="O611" s="59"/>
      <c r="P611" s="58"/>
      <c r="Q611" s="59"/>
      <c r="R611" s="58"/>
      <c r="S611" s="59"/>
      <c r="T611" s="58"/>
      <c r="U611" s="59"/>
      <c r="V611" s="131"/>
      <c r="W611" s="131"/>
      <c r="X611" s="131"/>
      <c r="Y611" s="131"/>
      <c r="Z611" s="131"/>
      <c r="AA611" s="131"/>
      <c r="AB611" s="131"/>
      <c r="AC611" s="131"/>
      <c r="AD611" s="131"/>
    </row>
    <row r="612" spans="1:30" ht="20.100000000000001" customHeight="1">
      <c r="A612" s="126"/>
      <c r="B612" s="126"/>
      <c r="C612" s="131"/>
      <c r="D612" s="126" t="s">
        <v>6934</v>
      </c>
      <c r="E612" s="131"/>
      <c r="F612" s="355"/>
      <c r="G612" s="314"/>
      <c r="H612" s="18"/>
      <c r="I612" s="19"/>
      <c r="J612" s="18"/>
      <c r="K612" s="19"/>
      <c r="L612" s="18"/>
      <c r="M612" s="19"/>
      <c r="N612" s="58"/>
      <c r="O612" s="59"/>
      <c r="P612" s="58"/>
      <c r="Q612" s="59"/>
      <c r="R612" s="58"/>
      <c r="S612" s="59"/>
      <c r="T612" s="58"/>
      <c r="U612" s="59"/>
      <c r="V612" s="131"/>
      <c r="W612" s="131"/>
      <c r="X612" s="131"/>
      <c r="Y612" s="131"/>
      <c r="Z612" s="131"/>
      <c r="AA612" s="131"/>
      <c r="AB612" s="131"/>
      <c r="AC612" s="131"/>
      <c r="AD612" s="131"/>
    </row>
    <row r="613" spans="1:30" ht="20.100000000000001" customHeight="1">
      <c r="A613" s="126"/>
      <c r="B613" s="126"/>
      <c r="C613" s="131"/>
      <c r="D613" s="126" t="s">
        <v>6935</v>
      </c>
      <c r="E613" s="131"/>
      <c r="F613" s="355"/>
      <c r="G613" s="314"/>
      <c r="H613" s="18"/>
      <c r="I613" s="19"/>
      <c r="J613" s="18"/>
      <c r="K613" s="19"/>
      <c r="L613" s="18"/>
      <c r="M613" s="19"/>
      <c r="N613" s="58"/>
      <c r="O613" s="59"/>
      <c r="P613" s="58"/>
      <c r="Q613" s="59"/>
      <c r="R613" s="58"/>
      <c r="S613" s="59"/>
      <c r="T613" s="58"/>
      <c r="U613" s="59"/>
      <c r="V613" s="131"/>
      <c r="W613" s="131"/>
      <c r="X613" s="131"/>
      <c r="Y613" s="131"/>
      <c r="Z613" s="131"/>
      <c r="AA613" s="131"/>
      <c r="AB613" s="131"/>
      <c r="AC613" s="131"/>
      <c r="AD613" s="131"/>
    </row>
    <row r="614" spans="1:30" ht="20.100000000000001" customHeight="1">
      <c r="A614" s="126"/>
      <c r="B614" s="126"/>
      <c r="C614" s="131"/>
      <c r="D614" s="126" t="s">
        <v>6936</v>
      </c>
      <c r="E614" s="131"/>
      <c r="F614" s="355">
        <v>1</v>
      </c>
      <c r="G614" s="314">
        <v>1.1363636363636365</v>
      </c>
      <c r="H614" s="18">
        <v>1</v>
      </c>
      <c r="I614" s="19">
        <v>1.2048192771084338</v>
      </c>
      <c r="J614" s="18">
        <v>1</v>
      </c>
      <c r="K614" s="19">
        <v>1.2987012987012987</v>
      </c>
      <c r="L614" s="18"/>
      <c r="M614" s="19"/>
      <c r="N614" s="58"/>
      <c r="O614" s="59"/>
      <c r="P614" s="58">
        <v>2</v>
      </c>
      <c r="Q614" s="59">
        <v>1.408450704225352</v>
      </c>
      <c r="R614" s="58">
        <v>2</v>
      </c>
      <c r="S614" s="59">
        <v>1.8518518518518519</v>
      </c>
      <c r="T614" s="58">
        <v>9</v>
      </c>
      <c r="U614" s="59">
        <v>1.6304347826086956</v>
      </c>
      <c r="V614" s="131"/>
      <c r="W614" s="131"/>
      <c r="X614" s="131"/>
      <c r="Y614" s="131"/>
      <c r="Z614" s="131"/>
      <c r="AA614" s="131"/>
      <c r="AB614" s="131"/>
      <c r="AC614" s="131"/>
      <c r="AD614" s="131"/>
    </row>
    <row r="615" spans="1:30" ht="20.100000000000001" customHeight="1">
      <c r="A615" s="126"/>
      <c r="B615" s="126"/>
      <c r="C615" s="131"/>
      <c r="D615" s="126" t="s">
        <v>6937</v>
      </c>
      <c r="E615" s="131"/>
      <c r="F615" s="355"/>
      <c r="G615" s="314"/>
      <c r="H615" s="18"/>
      <c r="I615" s="19"/>
      <c r="J615" s="18">
        <v>1</v>
      </c>
      <c r="K615" s="19">
        <v>1.2987012987012987</v>
      </c>
      <c r="L615" s="18"/>
      <c r="M615" s="19"/>
      <c r="N615" s="58"/>
      <c r="O615" s="59"/>
      <c r="P615" s="58"/>
      <c r="Q615" s="59"/>
      <c r="R615" s="58"/>
      <c r="S615" s="59"/>
      <c r="T615" s="58">
        <v>2</v>
      </c>
      <c r="U615" s="59">
        <v>0.36231884057971014</v>
      </c>
      <c r="V615" s="131"/>
      <c r="W615" s="131"/>
      <c r="X615" s="131"/>
      <c r="Y615" s="131"/>
      <c r="Z615" s="131"/>
      <c r="AA615" s="131"/>
      <c r="AB615" s="131"/>
      <c r="AC615" s="131"/>
      <c r="AD615" s="131"/>
    </row>
    <row r="616" spans="1:30" ht="20.100000000000001" customHeight="1">
      <c r="A616" s="126"/>
      <c r="B616" s="126"/>
      <c r="C616" s="131"/>
      <c r="D616" s="126" t="s">
        <v>6938</v>
      </c>
      <c r="E616" s="131"/>
      <c r="F616" s="355"/>
      <c r="G616" s="314"/>
      <c r="H616" s="18"/>
      <c r="I616" s="19"/>
      <c r="J616" s="18"/>
      <c r="K616" s="19"/>
      <c r="L616" s="18"/>
      <c r="M616" s="19"/>
      <c r="N616" s="58"/>
      <c r="O616" s="59"/>
      <c r="P616" s="58">
        <v>1</v>
      </c>
      <c r="Q616" s="59">
        <v>0.70422535211267601</v>
      </c>
      <c r="R616" s="58"/>
      <c r="S616" s="59"/>
      <c r="T616" s="58"/>
      <c r="U616" s="59"/>
      <c r="V616" s="131"/>
      <c r="W616" s="131"/>
      <c r="X616" s="131"/>
      <c r="Y616" s="131"/>
      <c r="Z616" s="131"/>
      <c r="AA616" s="131"/>
      <c r="AB616" s="131"/>
      <c r="AC616" s="131"/>
      <c r="AD616" s="131"/>
    </row>
    <row r="617" spans="1:30" ht="20.100000000000001" customHeight="1">
      <c r="A617" s="126"/>
      <c r="B617" s="126"/>
      <c r="C617" s="131"/>
      <c r="D617" s="126" t="s">
        <v>6939</v>
      </c>
      <c r="E617" s="131"/>
      <c r="F617" s="355"/>
      <c r="G617" s="314"/>
      <c r="H617" s="18"/>
      <c r="I617" s="19"/>
      <c r="J617" s="18"/>
      <c r="K617" s="19"/>
      <c r="L617" s="18"/>
      <c r="M617" s="19"/>
      <c r="N617" s="58"/>
      <c r="O617" s="59"/>
      <c r="P617" s="58"/>
      <c r="Q617" s="59"/>
      <c r="R617" s="58"/>
      <c r="S617" s="59"/>
      <c r="T617" s="58">
        <v>2</v>
      </c>
      <c r="U617" s="59">
        <v>0.36231884057971014</v>
      </c>
      <c r="V617" s="131"/>
      <c r="W617" s="131"/>
      <c r="X617" s="131"/>
      <c r="Y617" s="131"/>
      <c r="Z617" s="131"/>
      <c r="AA617" s="131"/>
      <c r="AB617" s="131"/>
      <c r="AC617" s="131"/>
      <c r="AD617" s="131"/>
    </row>
    <row r="618" spans="1:30" ht="20.100000000000001" customHeight="1">
      <c r="A618" s="126"/>
      <c r="B618" s="126"/>
      <c r="C618" s="131"/>
      <c r="D618" s="126" t="s">
        <v>6940</v>
      </c>
      <c r="E618" s="131"/>
      <c r="F618" s="355"/>
      <c r="G618" s="314"/>
      <c r="H618" s="18"/>
      <c r="I618" s="19"/>
      <c r="J618" s="18"/>
      <c r="K618" s="19"/>
      <c r="L618" s="18"/>
      <c r="M618" s="19"/>
      <c r="N618" s="58"/>
      <c r="O618" s="59"/>
      <c r="P618" s="58"/>
      <c r="Q618" s="59"/>
      <c r="R618" s="58">
        <v>1</v>
      </c>
      <c r="S618" s="59">
        <v>0.92592592592592593</v>
      </c>
      <c r="T618" s="58">
        <v>1</v>
      </c>
      <c r="U618" s="59">
        <v>0.18115942028985507</v>
      </c>
      <c r="V618" s="131"/>
      <c r="W618" s="131"/>
      <c r="X618" s="131"/>
      <c r="Y618" s="131"/>
      <c r="Z618" s="131"/>
      <c r="AA618" s="131"/>
      <c r="AB618" s="131"/>
      <c r="AC618" s="131"/>
      <c r="AD618" s="131"/>
    </row>
    <row r="619" spans="1:30" ht="20.100000000000001" customHeight="1">
      <c r="A619" s="126"/>
      <c r="B619" s="126"/>
      <c r="C619" s="131"/>
      <c r="D619" s="126" t="s">
        <v>6941</v>
      </c>
      <c r="E619" s="131"/>
      <c r="F619" s="355"/>
      <c r="G619" s="314"/>
      <c r="H619" s="18"/>
      <c r="I619" s="19"/>
      <c r="J619" s="18"/>
      <c r="K619" s="19"/>
      <c r="L619" s="18"/>
      <c r="M619" s="19"/>
      <c r="N619" s="58"/>
      <c r="O619" s="59"/>
      <c r="P619" s="58"/>
      <c r="Q619" s="59"/>
      <c r="R619" s="58"/>
      <c r="S619" s="59"/>
      <c r="T619" s="58"/>
      <c r="U619" s="59"/>
      <c r="V619" s="131"/>
      <c r="W619" s="131"/>
      <c r="X619" s="131"/>
      <c r="Y619" s="131"/>
      <c r="Z619" s="131"/>
      <c r="AA619" s="131"/>
      <c r="AB619" s="131"/>
      <c r="AC619" s="131"/>
      <c r="AD619" s="131"/>
    </row>
    <row r="620" spans="1:30" ht="20.100000000000001" customHeight="1">
      <c r="A620" s="126"/>
      <c r="B620" s="126"/>
      <c r="C620" s="131"/>
      <c r="D620" s="126" t="s">
        <v>2388</v>
      </c>
      <c r="E620" s="131"/>
      <c r="F620" s="355"/>
      <c r="G620" s="314"/>
      <c r="H620" s="18"/>
      <c r="I620" s="19"/>
      <c r="J620" s="18"/>
      <c r="K620" s="19"/>
      <c r="L620" s="18"/>
      <c r="M620" s="19"/>
      <c r="N620" s="58"/>
      <c r="O620" s="59"/>
      <c r="P620" s="58"/>
      <c r="Q620" s="59"/>
      <c r="R620" s="58"/>
      <c r="S620" s="59"/>
      <c r="T620" s="58"/>
      <c r="U620" s="59"/>
      <c r="V620" s="131"/>
      <c r="W620" s="131"/>
      <c r="X620" s="131"/>
      <c r="Y620" s="131"/>
      <c r="Z620" s="131"/>
      <c r="AA620" s="131"/>
      <c r="AB620" s="131"/>
      <c r="AC620" s="131"/>
      <c r="AD620" s="131"/>
    </row>
    <row r="621" spans="1:30" ht="20.100000000000001" customHeight="1">
      <c r="A621" s="126"/>
      <c r="B621" s="126"/>
      <c r="C621" s="131"/>
      <c r="D621" s="126" t="s">
        <v>3777</v>
      </c>
      <c r="E621" s="131"/>
      <c r="F621" s="355"/>
      <c r="G621" s="314"/>
      <c r="H621" s="18"/>
      <c r="I621" s="19"/>
      <c r="J621" s="18"/>
      <c r="K621" s="19"/>
      <c r="L621" s="18"/>
      <c r="M621" s="19"/>
      <c r="N621" s="58"/>
      <c r="O621" s="59"/>
      <c r="P621" s="58"/>
      <c r="Q621" s="59"/>
      <c r="R621" s="58"/>
      <c r="S621" s="59"/>
      <c r="T621" s="58"/>
      <c r="U621" s="59"/>
      <c r="V621" s="131"/>
      <c r="W621" s="131"/>
      <c r="X621" s="131"/>
      <c r="Y621" s="131"/>
      <c r="Z621" s="131"/>
      <c r="AA621" s="131"/>
      <c r="AB621" s="131"/>
      <c r="AC621" s="131"/>
      <c r="AD621" s="131"/>
    </row>
    <row r="622" spans="1:30" ht="20.100000000000001" customHeight="1">
      <c r="A622" s="125" t="s">
        <v>5621</v>
      </c>
      <c r="B622" s="125" t="s">
        <v>181</v>
      </c>
      <c r="C622" s="134" t="s">
        <v>218</v>
      </c>
      <c r="D622" s="125" t="s">
        <v>1425</v>
      </c>
      <c r="E622" s="134" t="s">
        <v>244</v>
      </c>
      <c r="F622" s="354">
        <v>1</v>
      </c>
      <c r="G622" s="12">
        <v>1.2658227848101267</v>
      </c>
      <c r="H622" s="11">
        <v>1</v>
      </c>
      <c r="I622" s="12">
        <v>1.3888888888888888</v>
      </c>
      <c r="J622" s="11">
        <v>2</v>
      </c>
      <c r="K622" s="12">
        <v>2.9411764705882355</v>
      </c>
      <c r="L622" s="11">
        <v>3</v>
      </c>
      <c r="M622" s="12">
        <v>3.1</v>
      </c>
      <c r="N622" s="56">
        <v>1</v>
      </c>
      <c r="O622" s="57">
        <v>1.0101010101010102</v>
      </c>
      <c r="P622" s="56">
        <v>3</v>
      </c>
      <c r="Q622" s="57">
        <v>2.3809523809523809</v>
      </c>
      <c r="R622" s="56">
        <v>2</v>
      </c>
      <c r="S622" s="57">
        <v>2.1739130434782608</v>
      </c>
      <c r="T622" s="56">
        <v>4</v>
      </c>
      <c r="U622" s="57">
        <v>0.80808080808080807</v>
      </c>
      <c r="V622" s="134" t="s">
        <v>28</v>
      </c>
      <c r="W622" s="134" t="s">
        <v>28</v>
      </c>
      <c r="X622" s="134" t="s">
        <v>28</v>
      </c>
      <c r="Y622" s="134" t="s">
        <v>28</v>
      </c>
      <c r="Z622" s="134" t="s">
        <v>28</v>
      </c>
      <c r="AA622" s="134" t="s">
        <v>28</v>
      </c>
      <c r="AB622" s="134" t="s">
        <v>28</v>
      </c>
      <c r="AC622" s="134" t="s">
        <v>28</v>
      </c>
      <c r="AD622" s="134"/>
    </row>
    <row r="623" spans="1:30" ht="20.100000000000001" customHeight="1">
      <c r="A623" s="126"/>
      <c r="B623" s="126"/>
      <c r="C623" s="131"/>
      <c r="D623" s="126" t="s">
        <v>1426</v>
      </c>
      <c r="E623" s="131"/>
      <c r="F623" s="355"/>
      <c r="G623" s="314"/>
      <c r="H623" s="18"/>
      <c r="I623" s="19"/>
      <c r="J623" s="18"/>
      <c r="K623" s="19"/>
      <c r="L623" s="18"/>
      <c r="M623" s="19"/>
      <c r="N623" s="58"/>
      <c r="O623" s="59"/>
      <c r="P623" s="58"/>
      <c r="Q623" s="59"/>
      <c r="R623" s="58"/>
      <c r="S623" s="59"/>
      <c r="T623" s="58">
        <v>1</v>
      </c>
      <c r="U623" s="59">
        <v>0.20202020202020202</v>
      </c>
      <c r="V623" s="131"/>
      <c r="W623" s="131"/>
      <c r="X623" s="131"/>
      <c r="Y623" s="131"/>
      <c r="Z623" s="131"/>
      <c r="AA623" s="131"/>
      <c r="AB623" s="131"/>
      <c r="AC623" s="131"/>
      <c r="AD623" s="131"/>
    </row>
    <row r="624" spans="1:30" ht="20.100000000000001" customHeight="1">
      <c r="A624" s="126"/>
      <c r="B624" s="126"/>
      <c r="C624" s="131"/>
      <c r="D624" s="126" t="s">
        <v>1427</v>
      </c>
      <c r="E624" s="131"/>
      <c r="F624" s="355">
        <v>5</v>
      </c>
      <c r="G624" s="314">
        <v>6.3291139240506329</v>
      </c>
      <c r="H624" s="18">
        <v>1</v>
      </c>
      <c r="I624" s="19">
        <v>1.3888888888888888</v>
      </c>
      <c r="J624" s="18">
        <v>1</v>
      </c>
      <c r="K624" s="19">
        <v>1.4705882352941178</v>
      </c>
      <c r="L624" s="18">
        <v>2</v>
      </c>
      <c r="M624" s="19">
        <v>2.1</v>
      </c>
      <c r="N624" s="58">
        <v>3</v>
      </c>
      <c r="O624" s="59">
        <v>3.0303030303030303</v>
      </c>
      <c r="P624" s="58">
        <v>3</v>
      </c>
      <c r="Q624" s="59">
        <v>2.3809523809523809</v>
      </c>
      <c r="R624" s="58">
        <v>6</v>
      </c>
      <c r="S624" s="59">
        <v>6.5217391304347823</v>
      </c>
      <c r="T624" s="58">
        <v>22</v>
      </c>
      <c r="U624" s="59">
        <v>4.4444444444444446</v>
      </c>
      <c r="V624" s="131"/>
      <c r="W624" s="131"/>
      <c r="X624" s="131"/>
      <c r="Y624" s="131"/>
      <c r="Z624" s="131"/>
      <c r="AA624" s="131"/>
      <c r="AB624" s="131"/>
      <c r="AC624" s="131"/>
      <c r="AD624" s="131"/>
    </row>
    <row r="625" spans="1:30" ht="20.100000000000001" customHeight="1">
      <c r="A625" s="126"/>
      <c r="B625" s="126"/>
      <c r="C625" s="131"/>
      <c r="D625" s="126" t="s">
        <v>1428</v>
      </c>
      <c r="E625" s="131"/>
      <c r="F625" s="355">
        <v>3</v>
      </c>
      <c r="G625" s="314">
        <v>3.7974683544303796</v>
      </c>
      <c r="H625" s="18">
        <v>5</v>
      </c>
      <c r="I625" s="19">
        <v>6.9444444444444446</v>
      </c>
      <c r="J625" s="18">
        <v>1</v>
      </c>
      <c r="K625" s="19">
        <v>1.4705882352941178</v>
      </c>
      <c r="L625" s="18">
        <v>2</v>
      </c>
      <c r="M625" s="19">
        <v>2.1</v>
      </c>
      <c r="N625" s="58">
        <v>3</v>
      </c>
      <c r="O625" s="59">
        <v>3.0303030303030303</v>
      </c>
      <c r="P625" s="58">
        <v>4</v>
      </c>
      <c r="Q625" s="59">
        <v>3.1746031746031744</v>
      </c>
      <c r="R625" s="58">
        <v>3</v>
      </c>
      <c r="S625" s="59">
        <v>3.2608695652173911</v>
      </c>
      <c r="T625" s="58">
        <v>21</v>
      </c>
      <c r="U625" s="59">
        <v>4.2424242424242422</v>
      </c>
      <c r="V625" s="131"/>
      <c r="W625" s="131"/>
      <c r="X625" s="131"/>
      <c r="Y625" s="131"/>
      <c r="Z625" s="131"/>
      <c r="AA625" s="131"/>
      <c r="AB625" s="131"/>
      <c r="AC625" s="131"/>
      <c r="AD625" s="131"/>
    </row>
    <row r="626" spans="1:30" ht="20.100000000000001" customHeight="1">
      <c r="A626" s="126"/>
      <c r="B626" s="126"/>
      <c r="C626" s="131"/>
      <c r="D626" s="126" t="s">
        <v>1429</v>
      </c>
      <c r="E626" s="131"/>
      <c r="F626" s="355">
        <v>59</v>
      </c>
      <c r="G626" s="314">
        <v>74.683544303797461</v>
      </c>
      <c r="H626" s="18">
        <v>60</v>
      </c>
      <c r="I626" s="19">
        <v>83.333333333333329</v>
      </c>
      <c r="J626" s="18">
        <v>55</v>
      </c>
      <c r="K626" s="19">
        <v>80.882352941176464</v>
      </c>
      <c r="L626" s="18">
        <v>82</v>
      </c>
      <c r="M626" s="19">
        <v>84.5</v>
      </c>
      <c r="N626" s="58">
        <v>78</v>
      </c>
      <c r="O626" s="59">
        <v>78.787878787878782</v>
      </c>
      <c r="P626" s="58">
        <v>103</v>
      </c>
      <c r="Q626" s="59">
        <v>81.746031746031747</v>
      </c>
      <c r="R626" s="58">
        <v>72</v>
      </c>
      <c r="S626" s="59">
        <v>78.260869565217391</v>
      </c>
      <c r="T626" s="58">
        <v>354</v>
      </c>
      <c r="U626" s="59">
        <v>71.515151515151516</v>
      </c>
      <c r="V626" s="131"/>
      <c r="W626" s="131"/>
      <c r="X626" s="131"/>
      <c r="Y626" s="131"/>
      <c r="Z626" s="131"/>
      <c r="AA626" s="131"/>
      <c r="AB626" s="131"/>
      <c r="AC626" s="131"/>
      <c r="AD626" s="131"/>
    </row>
    <row r="627" spans="1:30" ht="20.100000000000001" customHeight="1">
      <c r="A627" s="126"/>
      <c r="B627" s="126"/>
      <c r="C627" s="131"/>
      <c r="D627" s="126" t="s">
        <v>1430</v>
      </c>
      <c r="E627" s="131"/>
      <c r="F627" s="355">
        <v>5</v>
      </c>
      <c r="G627" s="314">
        <v>6.3291139240506329</v>
      </c>
      <c r="H627" s="18">
        <v>3</v>
      </c>
      <c r="I627" s="19">
        <v>4.166666666666667</v>
      </c>
      <c r="J627" s="18">
        <v>6</v>
      </c>
      <c r="K627" s="19">
        <v>8.8235294117647065</v>
      </c>
      <c r="L627" s="18">
        <v>8</v>
      </c>
      <c r="M627" s="19">
        <v>8.1999999999999993</v>
      </c>
      <c r="N627" s="58">
        <v>8</v>
      </c>
      <c r="O627" s="59">
        <v>8.0808080808080813</v>
      </c>
      <c r="P627" s="58">
        <v>11</v>
      </c>
      <c r="Q627" s="59">
        <v>8.7301587301587293</v>
      </c>
      <c r="R627" s="58">
        <v>5</v>
      </c>
      <c r="S627" s="59">
        <v>5.4347826086956523</v>
      </c>
      <c r="T627" s="58">
        <v>33</v>
      </c>
      <c r="U627" s="59">
        <v>6.666666666666667</v>
      </c>
      <c r="V627" s="131"/>
      <c r="W627" s="131"/>
      <c r="X627" s="131"/>
      <c r="Y627" s="131"/>
      <c r="Z627" s="131"/>
      <c r="AA627" s="131"/>
      <c r="AB627" s="131"/>
      <c r="AC627" s="131"/>
      <c r="AD627" s="131"/>
    </row>
    <row r="628" spans="1:30" ht="20.100000000000001" customHeight="1">
      <c r="A628" s="126"/>
      <c r="B628" s="126"/>
      <c r="C628" s="131"/>
      <c r="D628" s="126" t="s">
        <v>1431</v>
      </c>
      <c r="E628" s="131"/>
      <c r="F628" s="355">
        <v>1</v>
      </c>
      <c r="G628" s="314">
        <v>1.2658227848101267</v>
      </c>
      <c r="H628" s="18"/>
      <c r="I628" s="19"/>
      <c r="J628" s="18">
        <v>1</v>
      </c>
      <c r="K628" s="19">
        <v>1.4705882352941178</v>
      </c>
      <c r="L628" s="18"/>
      <c r="M628" s="19"/>
      <c r="N628" s="58">
        <v>2</v>
      </c>
      <c r="O628" s="59">
        <v>2.0202020202020203</v>
      </c>
      <c r="P628" s="58">
        <v>1</v>
      </c>
      <c r="Q628" s="59">
        <v>0.79365079365079361</v>
      </c>
      <c r="R628" s="58">
        <v>2</v>
      </c>
      <c r="S628" s="59">
        <v>2.1739130434782608</v>
      </c>
      <c r="T628" s="58">
        <v>35</v>
      </c>
      <c r="U628" s="59">
        <v>7.0707070707070709</v>
      </c>
      <c r="V628" s="131"/>
      <c r="W628" s="131"/>
      <c r="X628" s="131"/>
      <c r="Y628" s="131"/>
      <c r="Z628" s="131"/>
      <c r="AA628" s="131"/>
      <c r="AB628" s="131"/>
      <c r="AC628" s="131"/>
      <c r="AD628" s="131"/>
    </row>
    <row r="629" spans="1:30" ht="20.100000000000001" customHeight="1">
      <c r="A629" s="126"/>
      <c r="B629" s="126"/>
      <c r="C629" s="131"/>
      <c r="D629" s="126" t="s">
        <v>1432</v>
      </c>
      <c r="E629" s="131"/>
      <c r="F629" s="355">
        <v>2</v>
      </c>
      <c r="G629" s="314">
        <v>2.5316455696202533</v>
      </c>
      <c r="H629" s="18"/>
      <c r="I629" s="19"/>
      <c r="J629" s="18"/>
      <c r="K629" s="19"/>
      <c r="L629" s="18"/>
      <c r="M629" s="19"/>
      <c r="N629" s="58">
        <v>2</v>
      </c>
      <c r="O629" s="59">
        <v>2.0202020202020203</v>
      </c>
      <c r="P629" s="58"/>
      <c r="Q629" s="59"/>
      <c r="R629" s="58"/>
      <c r="S629" s="59"/>
      <c r="T629" s="58">
        <v>6</v>
      </c>
      <c r="U629" s="59">
        <v>1.2121212121212122</v>
      </c>
      <c r="V629" s="131"/>
      <c r="W629" s="131"/>
      <c r="X629" s="131"/>
      <c r="Y629" s="131"/>
      <c r="Z629" s="131"/>
      <c r="AA629" s="131"/>
      <c r="AB629" s="131"/>
      <c r="AC629" s="131"/>
      <c r="AD629" s="131"/>
    </row>
    <row r="630" spans="1:30" ht="20.100000000000001" customHeight="1">
      <c r="A630" s="126"/>
      <c r="B630" s="126"/>
      <c r="C630" s="131"/>
      <c r="D630" s="126" t="s">
        <v>1433</v>
      </c>
      <c r="E630" s="131"/>
      <c r="F630" s="355">
        <v>1</v>
      </c>
      <c r="G630" s="314">
        <v>1.2658227848101267</v>
      </c>
      <c r="H630" s="18"/>
      <c r="I630" s="19"/>
      <c r="J630" s="18"/>
      <c r="K630" s="19"/>
      <c r="L630" s="18"/>
      <c r="M630" s="19"/>
      <c r="N630" s="58"/>
      <c r="O630" s="59"/>
      <c r="P630" s="58"/>
      <c r="Q630" s="59"/>
      <c r="R630" s="58"/>
      <c r="S630" s="59"/>
      <c r="T630" s="58">
        <v>4</v>
      </c>
      <c r="U630" s="59">
        <v>0.80808080808080807</v>
      </c>
      <c r="V630" s="131"/>
      <c r="W630" s="131"/>
      <c r="X630" s="131"/>
      <c r="Y630" s="131"/>
      <c r="Z630" s="131"/>
      <c r="AA630" s="131"/>
      <c r="AB630" s="131"/>
      <c r="AC630" s="131"/>
      <c r="AD630" s="131"/>
    </row>
    <row r="631" spans="1:30" ht="20.100000000000001" customHeight="1">
      <c r="A631" s="126"/>
      <c r="B631" s="126"/>
      <c r="C631" s="131"/>
      <c r="D631" s="126" t="s">
        <v>6932</v>
      </c>
      <c r="E631" s="131"/>
      <c r="F631" s="355"/>
      <c r="G631" s="314"/>
      <c r="H631" s="18"/>
      <c r="I631" s="19"/>
      <c r="J631" s="18">
        <v>1</v>
      </c>
      <c r="K631" s="19">
        <v>1.4705882352941178</v>
      </c>
      <c r="L631" s="18"/>
      <c r="M631" s="19"/>
      <c r="N631" s="58"/>
      <c r="O631" s="59"/>
      <c r="P631" s="58"/>
      <c r="Q631" s="59"/>
      <c r="R631" s="58">
        <v>1</v>
      </c>
      <c r="S631" s="59">
        <v>1.0869565217391304</v>
      </c>
      <c r="T631" s="58"/>
      <c r="U631" s="59"/>
      <c r="V631" s="131"/>
      <c r="W631" s="131"/>
      <c r="X631" s="131"/>
      <c r="Y631" s="131"/>
      <c r="Z631" s="131"/>
      <c r="AA631" s="131"/>
      <c r="AB631" s="131"/>
      <c r="AC631" s="131"/>
      <c r="AD631" s="131"/>
    </row>
    <row r="632" spans="1:30" ht="20.100000000000001" customHeight="1">
      <c r="A632" s="126"/>
      <c r="B632" s="126"/>
      <c r="C632" s="131"/>
      <c r="D632" s="126" t="s">
        <v>6933</v>
      </c>
      <c r="E632" s="131"/>
      <c r="F632" s="355"/>
      <c r="G632" s="314"/>
      <c r="H632" s="18"/>
      <c r="I632" s="19"/>
      <c r="J632" s="18"/>
      <c r="K632" s="19"/>
      <c r="L632" s="18"/>
      <c r="M632" s="19"/>
      <c r="N632" s="58"/>
      <c r="O632" s="59"/>
      <c r="P632" s="58"/>
      <c r="Q632" s="59"/>
      <c r="R632" s="58"/>
      <c r="S632" s="59"/>
      <c r="T632" s="58">
        <v>3</v>
      </c>
      <c r="U632" s="59">
        <v>0.60606060606060608</v>
      </c>
      <c r="V632" s="131"/>
      <c r="W632" s="131"/>
      <c r="X632" s="131"/>
      <c r="Y632" s="131"/>
      <c r="Z632" s="131"/>
      <c r="AA632" s="131"/>
      <c r="AB632" s="131"/>
      <c r="AC632" s="131"/>
      <c r="AD632" s="131"/>
    </row>
    <row r="633" spans="1:30" ht="20.100000000000001" customHeight="1">
      <c r="A633" s="126"/>
      <c r="B633" s="126"/>
      <c r="C633" s="131"/>
      <c r="D633" s="126" t="s">
        <v>6934</v>
      </c>
      <c r="E633" s="131"/>
      <c r="F633" s="355"/>
      <c r="G633" s="314"/>
      <c r="H633" s="18"/>
      <c r="I633" s="19"/>
      <c r="J633" s="18"/>
      <c r="K633" s="19"/>
      <c r="L633" s="18"/>
      <c r="M633" s="19"/>
      <c r="N633" s="58"/>
      <c r="O633" s="59"/>
      <c r="P633" s="58"/>
      <c r="Q633" s="59"/>
      <c r="R633" s="58"/>
      <c r="S633" s="59"/>
      <c r="T633" s="58"/>
      <c r="U633" s="59"/>
      <c r="V633" s="131"/>
      <c r="W633" s="131"/>
      <c r="X633" s="131"/>
      <c r="Y633" s="131"/>
      <c r="Z633" s="131"/>
      <c r="AA633" s="131"/>
      <c r="AB633" s="131"/>
      <c r="AC633" s="131"/>
      <c r="AD633" s="131"/>
    </row>
    <row r="634" spans="1:30" ht="20.100000000000001" customHeight="1">
      <c r="A634" s="126"/>
      <c r="B634" s="126"/>
      <c r="C634" s="131"/>
      <c r="D634" s="126" t="s">
        <v>6935</v>
      </c>
      <c r="E634" s="131"/>
      <c r="F634" s="355"/>
      <c r="G634" s="314"/>
      <c r="H634" s="18"/>
      <c r="I634" s="19"/>
      <c r="J634" s="18"/>
      <c r="K634" s="19"/>
      <c r="L634" s="18"/>
      <c r="M634" s="19"/>
      <c r="N634" s="58"/>
      <c r="O634" s="59"/>
      <c r="P634" s="58"/>
      <c r="Q634" s="59"/>
      <c r="R634" s="58"/>
      <c r="S634" s="59"/>
      <c r="T634" s="58"/>
      <c r="U634" s="59"/>
      <c r="V634" s="131"/>
      <c r="W634" s="131"/>
      <c r="X634" s="131"/>
      <c r="Y634" s="131"/>
      <c r="Z634" s="131"/>
      <c r="AA634" s="131"/>
      <c r="AB634" s="131"/>
      <c r="AC634" s="131"/>
      <c r="AD634" s="131"/>
    </row>
    <row r="635" spans="1:30" ht="20.100000000000001" customHeight="1">
      <c r="A635" s="126"/>
      <c r="B635" s="126"/>
      <c r="C635" s="131"/>
      <c r="D635" s="126" t="s">
        <v>6936</v>
      </c>
      <c r="E635" s="131"/>
      <c r="F635" s="355">
        <v>2</v>
      </c>
      <c r="G635" s="314">
        <v>2.5316455696202533</v>
      </c>
      <c r="H635" s="18">
        <v>2</v>
      </c>
      <c r="I635" s="19">
        <v>2.7777777777777777</v>
      </c>
      <c r="J635" s="18"/>
      <c r="K635" s="19"/>
      <c r="L635" s="18"/>
      <c r="M635" s="19"/>
      <c r="N635" s="58">
        <v>2</v>
      </c>
      <c r="O635" s="59">
        <v>2.0202020202020203</v>
      </c>
      <c r="P635" s="58">
        <v>1</v>
      </c>
      <c r="Q635" s="59">
        <v>0.79365079365079361</v>
      </c>
      <c r="R635" s="58">
        <v>1</v>
      </c>
      <c r="S635" s="59">
        <v>1.0869565217391304</v>
      </c>
      <c r="T635" s="58">
        <v>4</v>
      </c>
      <c r="U635" s="59">
        <v>0.80808080808080807</v>
      </c>
      <c r="V635" s="131"/>
      <c r="W635" s="131"/>
      <c r="X635" s="131"/>
      <c r="Y635" s="131"/>
      <c r="Z635" s="131"/>
      <c r="AA635" s="131"/>
      <c r="AB635" s="131"/>
      <c r="AC635" s="131"/>
      <c r="AD635" s="131"/>
    </row>
    <row r="636" spans="1:30" ht="20.100000000000001" customHeight="1">
      <c r="A636" s="126"/>
      <c r="B636" s="126"/>
      <c r="C636" s="131"/>
      <c r="D636" s="126" t="s">
        <v>6937</v>
      </c>
      <c r="E636" s="131"/>
      <c r="F636" s="355"/>
      <c r="G636" s="314"/>
      <c r="H636" s="18"/>
      <c r="I636" s="19"/>
      <c r="J636" s="18"/>
      <c r="K636" s="19"/>
      <c r="L636" s="18"/>
      <c r="M636" s="19"/>
      <c r="N636" s="58"/>
      <c r="O636" s="59"/>
      <c r="P636" s="58"/>
      <c r="Q636" s="59"/>
      <c r="R636" s="58"/>
      <c r="S636" s="59"/>
      <c r="T636" s="58">
        <v>3</v>
      </c>
      <c r="U636" s="59">
        <v>0.60606060606060608</v>
      </c>
      <c r="V636" s="131"/>
      <c r="W636" s="131"/>
      <c r="X636" s="131"/>
      <c r="Y636" s="131"/>
      <c r="Z636" s="131"/>
      <c r="AA636" s="131"/>
      <c r="AB636" s="131"/>
      <c r="AC636" s="131"/>
      <c r="AD636" s="131"/>
    </row>
    <row r="637" spans="1:30" ht="20.100000000000001" customHeight="1">
      <c r="A637" s="126"/>
      <c r="B637" s="126"/>
      <c r="C637" s="131"/>
      <c r="D637" s="126" t="s">
        <v>6938</v>
      </c>
      <c r="E637" s="131"/>
      <c r="F637" s="355"/>
      <c r="G637" s="314"/>
      <c r="H637" s="18"/>
      <c r="I637" s="19"/>
      <c r="J637" s="18"/>
      <c r="K637" s="19"/>
      <c r="L637" s="18"/>
      <c r="M637" s="19"/>
      <c r="N637" s="58"/>
      <c r="O637" s="59"/>
      <c r="P637" s="58"/>
      <c r="Q637" s="59"/>
      <c r="R637" s="58"/>
      <c r="S637" s="59"/>
      <c r="T637" s="58"/>
      <c r="U637" s="59"/>
      <c r="V637" s="131"/>
      <c r="W637" s="131"/>
      <c r="X637" s="131"/>
      <c r="Y637" s="131"/>
      <c r="Z637" s="131"/>
      <c r="AA637" s="131"/>
      <c r="AB637" s="131"/>
      <c r="AC637" s="131"/>
      <c r="AD637" s="131"/>
    </row>
    <row r="638" spans="1:30" ht="20.100000000000001" customHeight="1">
      <c r="A638" s="126"/>
      <c r="B638" s="126"/>
      <c r="C638" s="131"/>
      <c r="D638" s="126" t="s">
        <v>6939</v>
      </c>
      <c r="E638" s="131"/>
      <c r="F638" s="355"/>
      <c r="G638" s="314"/>
      <c r="H638" s="18"/>
      <c r="I638" s="19"/>
      <c r="J638" s="18">
        <v>1</v>
      </c>
      <c r="K638" s="19">
        <v>1.4705882352941178</v>
      </c>
      <c r="L638" s="18"/>
      <c r="M638" s="19"/>
      <c r="N638" s="58"/>
      <c r="O638" s="59"/>
      <c r="P638" s="58"/>
      <c r="Q638" s="59"/>
      <c r="R638" s="58"/>
      <c r="S638" s="59"/>
      <c r="T638" s="58">
        <v>3</v>
      </c>
      <c r="U638" s="59">
        <v>0.60606060606060608</v>
      </c>
      <c r="V638" s="131"/>
      <c r="W638" s="131"/>
      <c r="X638" s="131"/>
      <c r="Y638" s="131"/>
      <c r="Z638" s="131"/>
      <c r="AA638" s="131"/>
      <c r="AB638" s="131"/>
      <c r="AC638" s="131"/>
      <c r="AD638" s="131"/>
    </row>
    <row r="639" spans="1:30" ht="20.100000000000001" customHeight="1">
      <c r="A639" s="126"/>
      <c r="B639" s="126"/>
      <c r="C639" s="131"/>
      <c r="D639" s="126" t="s">
        <v>6940</v>
      </c>
      <c r="E639" s="131"/>
      <c r="F639" s="355"/>
      <c r="G639" s="314"/>
      <c r="H639" s="18"/>
      <c r="I639" s="19"/>
      <c r="J639" s="18"/>
      <c r="K639" s="19"/>
      <c r="L639" s="18"/>
      <c r="M639" s="19"/>
      <c r="N639" s="58"/>
      <c r="O639" s="59"/>
      <c r="P639" s="58"/>
      <c r="Q639" s="59"/>
      <c r="R639" s="58"/>
      <c r="S639" s="59"/>
      <c r="T639" s="58">
        <v>2</v>
      </c>
      <c r="U639" s="59">
        <v>0.40404040404040403</v>
      </c>
      <c r="V639" s="131"/>
      <c r="W639" s="131"/>
      <c r="X639" s="131"/>
      <c r="Y639" s="131"/>
      <c r="Z639" s="131"/>
      <c r="AA639" s="131"/>
      <c r="AB639" s="131"/>
      <c r="AC639" s="131"/>
      <c r="AD639" s="131"/>
    </row>
    <row r="640" spans="1:30" ht="20.100000000000001" customHeight="1">
      <c r="A640" s="126"/>
      <c r="B640" s="126"/>
      <c r="C640" s="131"/>
      <c r="D640" s="126" t="s">
        <v>6941</v>
      </c>
      <c r="E640" s="131"/>
      <c r="F640" s="355"/>
      <c r="G640" s="314"/>
      <c r="H640" s="18"/>
      <c r="I640" s="19"/>
      <c r="J640" s="18"/>
      <c r="K640" s="19"/>
      <c r="L640" s="18"/>
      <c r="M640" s="19"/>
      <c r="N640" s="58"/>
      <c r="O640" s="59"/>
      <c r="P640" s="58"/>
      <c r="Q640" s="59"/>
      <c r="R640" s="58"/>
      <c r="S640" s="59"/>
      <c r="T640" s="58"/>
      <c r="U640" s="59"/>
      <c r="V640" s="131"/>
      <c r="W640" s="131"/>
      <c r="X640" s="131"/>
      <c r="Y640" s="131"/>
      <c r="Z640" s="131"/>
      <c r="AA640" s="131"/>
      <c r="AB640" s="131"/>
      <c r="AC640" s="131"/>
      <c r="AD640" s="131"/>
    </row>
    <row r="641" spans="1:30" ht="20.100000000000001" customHeight="1">
      <c r="A641" s="126"/>
      <c r="B641" s="126"/>
      <c r="C641" s="131"/>
      <c r="D641" s="126" t="s">
        <v>2388</v>
      </c>
      <c r="E641" s="131"/>
      <c r="F641" s="355"/>
      <c r="G641" s="314"/>
      <c r="H641" s="18"/>
      <c r="I641" s="19"/>
      <c r="J641" s="18"/>
      <c r="K641" s="19"/>
      <c r="L641" s="18"/>
      <c r="M641" s="19"/>
      <c r="N641" s="58"/>
      <c r="O641" s="59"/>
      <c r="P641" s="58"/>
      <c r="Q641" s="59"/>
      <c r="R641" s="58"/>
      <c r="S641" s="59"/>
      <c r="T641" s="58"/>
      <c r="U641" s="59"/>
      <c r="V641" s="131"/>
      <c r="W641" s="131"/>
      <c r="X641" s="131"/>
      <c r="Y641" s="131"/>
      <c r="Z641" s="131"/>
      <c r="AA641" s="131"/>
      <c r="AB641" s="131"/>
      <c r="AC641" s="131"/>
      <c r="AD641" s="131"/>
    </row>
    <row r="642" spans="1:30" ht="20.100000000000001" customHeight="1">
      <c r="A642" s="126"/>
      <c r="B642" s="126"/>
      <c r="C642" s="131"/>
      <c r="D642" s="126" t="s">
        <v>3777</v>
      </c>
      <c r="E642" s="131"/>
      <c r="F642" s="355"/>
      <c r="G642" s="314"/>
      <c r="H642" s="18"/>
      <c r="I642" s="19"/>
      <c r="J642" s="18"/>
      <c r="K642" s="19"/>
      <c r="L642" s="18"/>
      <c r="M642" s="19"/>
      <c r="N642" s="58"/>
      <c r="O642" s="59"/>
      <c r="P642" s="58"/>
      <c r="Q642" s="59"/>
      <c r="R642" s="58"/>
      <c r="S642" s="59"/>
      <c r="T642" s="58"/>
      <c r="U642" s="59"/>
      <c r="V642" s="131"/>
      <c r="W642" s="131"/>
      <c r="X642" s="131"/>
      <c r="Y642" s="131"/>
      <c r="Z642" s="131"/>
      <c r="AA642" s="131"/>
      <c r="AB642" s="131"/>
      <c r="AC642" s="131"/>
      <c r="AD642" s="131"/>
    </row>
    <row r="643" spans="1:30" ht="20.100000000000001" customHeight="1">
      <c r="A643" s="125" t="s">
        <v>5622</v>
      </c>
      <c r="B643" s="125" t="s">
        <v>182</v>
      </c>
      <c r="C643" s="134" t="s">
        <v>218</v>
      </c>
      <c r="D643" s="125" t="s">
        <v>1425</v>
      </c>
      <c r="E643" s="134" t="s">
        <v>244</v>
      </c>
      <c r="F643" s="354"/>
      <c r="G643" s="12"/>
      <c r="H643" s="11"/>
      <c r="I643" s="12"/>
      <c r="J643" s="11"/>
      <c r="K643" s="12"/>
      <c r="L643" s="11">
        <v>2</v>
      </c>
      <c r="M643" s="12">
        <v>3.8</v>
      </c>
      <c r="N643" s="56">
        <v>1</v>
      </c>
      <c r="O643" s="57">
        <v>1.9607843137254901</v>
      </c>
      <c r="P643" s="56"/>
      <c r="Q643" s="57"/>
      <c r="R643" s="56"/>
      <c r="S643" s="57"/>
      <c r="T643" s="56"/>
      <c r="U643" s="57"/>
      <c r="V643" s="134" t="s">
        <v>28</v>
      </c>
      <c r="W643" s="134" t="s">
        <v>28</v>
      </c>
      <c r="X643" s="134" t="s">
        <v>28</v>
      </c>
      <c r="Y643" s="134" t="s">
        <v>28</v>
      </c>
      <c r="Z643" s="134" t="s">
        <v>28</v>
      </c>
      <c r="AA643" s="134" t="s">
        <v>28</v>
      </c>
      <c r="AB643" s="134" t="s">
        <v>28</v>
      </c>
      <c r="AC643" s="134" t="s">
        <v>28</v>
      </c>
      <c r="AD643" s="134"/>
    </row>
    <row r="644" spans="1:30" ht="20.100000000000001" customHeight="1">
      <c r="A644" s="126"/>
      <c r="B644" s="126"/>
      <c r="C644" s="131"/>
      <c r="D644" s="126" t="s">
        <v>1426</v>
      </c>
      <c r="E644" s="131"/>
      <c r="F644" s="355"/>
      <c r="G644" s="314"/>
      <c r="H644" s="18"/>
      <c r="I644" s="19"/>
      <c r="J644" s="18"/>
      <c r="K644" s="19"/>
      <c r="L644" s="18"/>
      <c r="M644" s="19"/>
      <c r="N644" s="58"/>
      <c r="O644" s="59"/>
      <c r="P644" s="58"/>
      <c r="Q644" s="59"/>
      <c r="R644" s="58"/>
      <c r="S644" s="59"/>
      <c r="T644" s="58"/>
      <c r="U644" s="59"/>
      <c r="V644" s="131"/>
      <c r="W644" s="131"/>
      <c r="X644" s="131"/>
      <c r="Y644" s="131"/>
      <c r="Z644" s="131"/>
      <c r="AA644" s="131"/>
      <c r="AB644" s="131"/>
      <c r="AC644" s="131"/>
      <c r="AD644" s="131"/>
    </row>
    <row r="645" spans="1:30" ht="20.100000000000001" customHeight="1">
      <c r="A645" s="126"/>
      <c r="B645" s="126"/>
      <c r="C645" s="131"/>
      <c r="D645" s="126" t="s">
        <v>1427</v>
      </c>
      <c r="E645" s="131"/>
      <c r="F645" s="355"/>
      <c r="G645" s="314"/>
      <c r="H645" s="18">
        <v>1</v>
      </c>
      <c r="I645" s="19">
        <v>2.2222222222222223</v>
      </c>
      <c r="J645" s="18"/>
      <c r="K645" s="19"/>
      <c r="L645" s="18"/>
      <c r="M645" s="19"/>
      <c r="N645" s="58">
        <v>1</v>
      </c>
      <c r="O645" s="59">
        <v>1.9607843137254901</v>
      </c>
      <c r="P645" s="58"/>
      <c r="Q645" s="59"/>
      <c r="R645" s="58"/>
      <c r="S645" s="59"/>
      <c r="T645" s="58">
        <v>1</v>
      </c>
      <c r="U645" s="59">
        <v>0.3</v>
      </c>
      <c r="V645" s="131"/>
      <c r="W645" s="131"/>
      <c r="X645" s="131"/>
      <c r="Y645" s="131"/>
      <c r="Z645" s="131"/>
      <c r="AA645" s="131"/>
      <c r="AB645" s="131"/>
      <c r="AC645" s="131"/>
      <c r="AD645" s="131"/>
    </row>
    <row r="646" spans="1:30" ht="20.100000000000001" customHeight="1">
      <c r="A646" s="126"/>
      <c r="B646" s="126"/>
      <c r="C646" s="131"/>
      <c r="D646" s="126" t="s">
        <v>1428</v>
      </c>
      <c r="E646" s="131"/>
      <c r="F646" s="355">
        <v>1</v>
      </c>
      <c r="G646" s="314">
        <v>1.8181818181818181</v>
      </c>
      <c r="H646" s="18"/>
      <c r="I646" s="19"/>
      <c r="J646" s="18"/>
      <c r="K646" s="19"/>
      <c r="L646" s="18"/>
      <c r="M646" s="19"/>
      <c r="N646" s="58"/>
      <c r="O646" s="59"/>
      <c r="P646" s="58"/>
      <c r="Q646" s="59"/>
      <c r="R646" s="58">
        <v>1</v>
      </c>
      <c r="S646" s="59">
        <v>2.3809523809523809</v>
      </c>
      <c r="T646" s="58">
        <v>2</v>
      </c>
      <c r="U646" s="59">
        <v>0.54347826086956519</v>
      </c>
      <c r="V646" s="131"/>
      <c r="W646" s="131"/>
      <c r="X646" s="131"/>
      <c r="Y646" s="131"/>
      <c r="Z646" s="131"/>
      <c r="AA646" s="131"/>
      <c r="AB646" s="131"/>
      <c r="AC646" s="131"/>
      <c r="AD646" s="131"/>
    </row>
    <row r="647" spans="1:30" ht="20.100000000000001" customHeight="1">
      <c r="A647" s="126"/>
      <c r="B647" s="126"/>
      <c r="C647" s="131"/>
      <c r="D647" s="126" t="s">
        <v>1429</v>
      </c>
      <c r="E647" s="131"/>
      <c r="F647" s="355">
        <v>1</v>
      </c>
      <c r="G647" s="314">
        <v>1.8181818181818181</v>
      </c>
      <c r="H647" s="18">
        <v>3</v>
      </c>
      <c r="I647" s="19">
        <v>6.666666666666667</v>
      </c>
      <c r="J647" s="18">
        <v>1</v>
      </c>
      <c r="K647" s="19">
        <v>2.9411764705882355</v>
      </c>
      <c r="L647" s="18"/>
      <c r="M647" s="19"/>
      <c r="N647" s="58">
        <v>1</v>
      </c>
      <c r="O647" s="59">
        <v>1.9607843137254901</v>
      </c>
      <c r="P647" s="58"/>
      <c r="Q647" s="59"/>
      <c r="R647" s="58"/>
      <c r="S647" s="59"/>
      <c r="T647" s="58">
        <v>8</v>
      </c>
      <c r="U647" s="59">
        <v>2.1739130434782608</v>
      </c>
      <c r="V647" s="131"/>
      <c r="W647" s="131"/>
      <c r="X647" s="131"/>
      <c r="Y647" s="131"/>
      <c r="Z647" s="131"/>
      <c r="AA647" s="131"/>
      <c r="AB647" s="131"/>
      <c r="AC647" s="131"/>
      <c r="AD647" s="131"/>
    </row>
    <row r="648" spans="1:30" ht="20.100000000000001" customHeight="1">
      <c r="A648" s="126"/>
      <c r="B648" s="126"/>
      <c r="C648" s="131"/>
      <c r="D648" s="126" t="s">
        <v>1430</v>
      </c>
      <c r="E648" s="131"/>
      <c r="F648" s="355">
        <v>35</v>
      </c>
      <c r="G648" s="314">
        <v>63.636363636363633</v>
      </c>
      <c r="H648" s="18">
        <v>26</v>
      </c>
      <c r="I648" s="19">
        <v>57.777777777777779</v>
      </c>
      <c r="J648" s="18">
        <v>25</v>
      </c>
      <c r="K648" s="19">
        <v>73.529411764705884</v>
      </c>
      <c r="L648" s="18">
        <v>33</v>
      </c>
      <c r="M648" s="19">
        <v>62.3</v>
      </c>
      <c r="N648" s="58">
        <v>31</v>
      </c>
      <c r="O648" s="59">
        <v>60.784313725490193</v>
      </c>
      <c r="P648" s="58">
        <v>41</v>
      </c>
      <c r="Q648" s="59">
        <v>65.079365079365076</v>
      </c>
      <c r="R648" s="58">
        <v>23</v>
      </c>
      <c r="S648" s="59">
        <v>54.761904761904759</v>
      </c>
      <c r="T648" s="58">
        <v>192</v>
      </c>
      <c r="U648" s="59">
        <v>52.173913043478258</v>
      </c>
      <c r="V648" s="131"/>
      <c r="W648" s="131"/>
      <c r="X648" s="131"/>
      <c r="Y648" s="131"/>
      <c r="Z648" s="131"/>
      <c r="AA648" s="131"/>
      <c r="AB648" s="131"/>
      <c r="AC648" s="131"/>
      <c r="AD648" s="131"/>
    </row>
    <row r="649" spans="1:30" ht="20.100000000000001" customHeight="1">
      <c r="A649" s="126"/>
      <c r="B649" s="126"/>
      <c r="C649" s="131"/>
      <c r="D649" s="126" t="s">
        <v>1431</v>
      </c>
      <c r="E649" s="131"/>
      <c r="F649" s="355">
        <v>2</v>
      </c>
      <c r="G649" s="314">
        <v>3.6363636363636362</v>
      </c>
      <c r="H649" s="18">
        <v>4</v>
      </c>
      <c r="I649" s="19">
        <v>8.8888888888888893</v>
      </c>
      <c r="J649" s="18">
        <v>1</v>
      </c>
      <c r="K649" s="19">
        <v>2.9411764705882355</v>
      </c>
      <c r="L649" s="18">
        <v>9</v>
      </c>
      <c r="M649" s="19">
        <v>17</v>
      </c>
      <c r="N649" s="58">
        <v>5</v>
      </c>
      <c r="O649" s="59">
        <v>9.8039215686274517</v>
      </c>
      <c r="P649" s="58">
        <v>6</v>
      </c>
      <c r="Q649" s="59">
        <v>9.5238095238095237</v>
      </c>
      <c r="R649" s="58">
        <v>7</v>
      </c>
      <c r="S649" s="59">
        <v>16.666666666666668</v>
      </c>
      <c r="T649" s="58">
        <v>75</v>
      </c>
      <c r="U649" s="59">
        <v>20.380434782608695</v>
      </c>
      <c r="V649" s="131"/>
      <c r="W649" s="131"/>
      <c r="X649" s="131"/>
      <c r="Y649" s="131"/>
      <c r="Z649" s="131"/>
      <c r="AA649" s="131"/>
      <c r="AB649" s="131"/>
      <c r="AC649" s="131"/>
      <c r="AD649" s="131"/>
    </row>
    <row r="650" spans="1:30" ht="20.100000000000001" customHeight="1">
      <c r="A650" s="126"/>
      <c r="B650" s="126"/>
      <c r="C650" s="131"/>
      <c r="D650" s="126" t="s">
        <v>1432</v>
      </c>
      <c r="E650" s="131"/>
      <c r="F650" s="355">
        <v>1</v>
      </c>
      <c r="G650" s="314">
        <v>1.8181818181818181</v>
      </c>
      <c r="H650" s="18"/>
      <c r="I650" s="19"/>
      <c r="J650" s="18">
        <v>1</v>
      </c>
      <c r="K650" s="19">
        <v>2.9411764705882355</v>
      </c>
      <c r="L650" s="18"/>
      <c r="M650" s="19"/>
      <c r="N650" s="58">
        <v>4</v>
      </c>
      <c r="O650" s="59">
        <v>7.8431372549019605</v>
      </c>
      <c r="P650" s="58">
        <v>3</v>
      </c>
      <c r="Q650" s="59">
        <v>4.7619047619047619</v>
      </c>
      <c r="R650" s="58">
        <v>5</v>
      </c>
      <c r="S650" s="59">
        <v>11.904761904761905</v>
      </c>
      <c r="T650" s="58">
        <v>30</v>
      </c>
      <c r="U650" s="59">
        <v>8.1521739130434785</v>
      </c>
      <c r="V650" s="131"/>
      <c r="W650" s="131"/>
      <c r="X650" s="131"/>
      <c r="Y650" s="131"/>
      <c r="Z650" s="131"/>
      <c r="AA650" s="131"/>
      <c r="AB650" s="131"/>
      <c r="AC650" s="131"/>
      <c r="AD650" s="131"/>
    </row>
    <row r="651" spans="1:30" ht="20.100000000000001" customHeight="1">
      <c r="A651" s="126"/>
      <c r="B651" s="126"/>
      <c r="C651" s="131"/>
      <c r="D651" s="126" t="s">
        <v>1433</v>
      </c>
      <c r="E651" s="131"/>
      <c r="F651" s="355"/>
      <c r="G651" s="314"/>
      <c r="H651" s="18">
        <v>1</v>
      </c>
      <c r="I651" s="19">
        <v>2.2222222222222223</v>
      </c>
      <c r="J651" s="18"/>
      <c r="K651" s="19"/>
      <c r="L651" s="18"/>
      <c r="M651" s="19"/>
      <c r="N651" s="58">
        <v>1</v>
      </c>
      <c r="O651" s="59">
        <v>1.9607843137254901</v>
      </c>
      <c r="P651" s="58">
        <v>1</v>
      </c>
      <c r="Q651" s="59">
        <v>1.5873015873015872</v>
      </c>
      <c r="R651" s="58"/>
      <c r="S651" s="59"/>
      <c r="T651" s="58">
        <v>8</v>
      </c>
      <c r="U651" s="59">
        <v>2.1739130434782608</v>
      </c>
      <c r="V651" s="131"/>
      <c r="W651" s="131"/>
      <c r="X651" s="131"/>
      <c r="Y651" s="131"/>
      <c r="Z651" s="131"/>
      <c r="AA651" s="131"/>
      <c r="AB651" s="131"/>
      <c r="AC651" s="131"/>
      <c r="AD651" s="131"/>
    </row>
    <row r="652" spans="1:30" ht="20.100000000000001" customHeight="1">
      <c r="A652" s="126"/>
      <c r="B652" s="126"/>
      <c r="C652" s="131"/>
      <c r="D652" s="126" t="s">
        <v>6932</v>
      </c>
      <c r="E652" s="131"/>
      <c r="F652" s="355"/>
      <c r="G652" s="314"/>
      <c r="H652" s="18"/>
      <c r="I652" s="19"/>
      <c r="J652" s="18"/>
      <c r="K652" s="19"/>
      <c r="L652" s="18"/>
      <c r="M652" s="19"/>
      <c r="N652" s="58"/>
      <c r="O652" s="59"/>
      <c r="P652" s="58"/>
      <c r="Q652" s="59"/>
      <c r="R652" s="58"/>
      <c r="S652" s="59"/>
      <c r="T652" s="58">
        <v>4</v>
      </c>
      <c r="U652" s="59">
        <v>1.0869565217391304</v>
      </c>
      <c r="V652" s="131"/>
      <c r="W652" s="131"/>
      <c r="X652" s="131"/>
      <c r="Y652" s="131"/>
      <c r="Z652" s="131"/>
      <c r="AA652" s="131"/>
      <c r="AB652" s="131"/>
      <c r="AC652" s="131"/>
      <c r="AD652" s="131"/>
    </row>
    <row r="653" spans="1:30" ht="20.100000000000001" customHeight="1">
      <c r="A653" s="126"/>
      <c r="B653" s="126"/>
      <c r="C653" s="131"/>
      <c r="D653" s="126" t="s">
        <v>6933</v>
      </c>
      <c r="E653" s="131"/>
      <c r="F653" s="355">
        <v>1</v>
      </c>
      <c r="G653" s="314">
        <v>1.8181818181818181</v>
      </c>
      <c r="H653" s="18"/>
      <c r="I653" s="19"/>
      <c r="J653" s="18"/>
      <c r="K653" s="19"/>
      <c r="L653" s="18"/>
      <c r="M653" s="19"/>
      <c r="N653" s="58"/>
      <c r="O653" s="59"/>
      <c r="P653" s="58"/>
      <c r="Q653" s="59"/>
      <c r="R653" s="58"/>
      <c r="S653" s="59"/>
      <c r="T653" s="58">
        <v>1</v>
      </c>
      <c r="U653" s="59">
        <v>0.27173913043478259</v>
      </c>
      <c r="V653" s="131"/>
      <c r="W653" s="131"/>
      <c r="X653" s="131"/>
      <c r="Y653" s="131"/>
      <c r="Z653" s="131"/>
      <c r="AA653" s="131"/>
      <c r="AB653" s="131"/>
      <c r="AC653" s="131"/>
      <c r="AD653" s="131"/>
    </row>
    <row r="654" spans="1:30" ht="20.100000000000001" customHeight="1">
      <c r="A654" s="126"/>
      <c r="B654" s="126"/>
      <c r="C654" s="131"/>
      <c r="D654" s="126" t="s">
        <v>6934</v>
      </c>
      <c r="E654" s="131"/>
      <c r="F654" s="355"/>
      <c r="G654" s="314"/>
      <c r="H654" s="18"/>
      <c r="I654" s="19"/>
      <c r="J654" s="18"/>
      <c r="K654" s="19"/>
      <c r="L654" s="18"/>
      <c r="M654" s="19"/>
      <c r="N654" s="58"/>
      <c r="O654" s="59"/>
      <c r="P654" s="58"/>
      <c r="Q654" s="59"/>
      <c r="R654" s="58"/>
      <c r="S654" s="59"/>
      <c r="T654" s="58">
        <v>3</v>
      </c>
      <c r="U654" s="59">
        <v>0.81521739130434778</v>
      </c>
      <c r="V654" s="131"/>
      <c r="W654" s="131"/>
      <c r="X654" s="131"/>
      <c r="Y654" s="131"/>
      <c r="Z654" s="131"/>
      <c r="AA654" s="131"/>
      <c r="AB654" s="131"/>
      <c r="AC654" s="131"/>
      <c r="AD654" s="131"/>
    </row>
    <row r="655" spans="1:30" ht="20.100000000000001" customHeight="1">
      <c r="A655" s="126"/>
      <c r="B655" s="126"/>
      <c r="C655" s="131"/>
      <c r="D655" s="126" t="s">
        <v>6935</v>
      </c>
      <c r="E655" s="131"/>
      <c r="F655" s="355"/>
      <c r="G655" s="314"/>
      <c r="H655" s="18"/>
      <c r="I655" s="19"/>
      <c r="J655" s="18">
        <v>1</v>
      </c>
      <c r="K655" s="19">
        <v>2.9411764705882355</v>
      </c>
      <c r="L655" s="18"/>
      <c r="M655" s="19"/>
      <c r="N655" s="58"/>
      <c r="O655" s="59"/>
      <c r="P655" s="58"/>
      <c r="Q655" s="59"/>
      <c r="R655" s="58"/>
      <c r="S655" s="59"/>
      <c r="T655" s="58"/>
      <c r="U655" s="59"/>
      <c r="V655" s="131"/>
      <c r="W655" s="131"/>
      <c r="X655" s="131"/>
      <c r="Y655" s="131"/>
      <c r="Z655" s="131"/>
      <c r="AA655" s="131"/>
      <c r="AB655" s="131"/>
      <c r="AC655" s="131"/>
      <c r="AD655" s="131"/>
    </row>
    <row r="656" spans="1:30" ht="20.100000000000001" customHeight="1">
      <c r="A656" s="126"/>
      <c r="B656" s="126"/>
      <c r="C656" s="131"/>
      <c r="D656" s="126" t="s">
        <v>6936</v>
      </c>
      <c r="E656" s="131"/>
      <c r="F656" s="355">
        <v>11</v>
      </c>
      <c r="G656" s="314">
        <v>20</v>
      </c>
      <c r="H656" s="18">
        <v>7</v>
      </c>
      <c r="I656" s="19">
        <v>15.555555555555555</v>
      </c>
      <c r="J656" s="18">
        <v>2</v>
      </c>
      <c r="K656" s="19">
        <v>5.882352941176471</v>
      </c>
      <c r="L656" s="18">
        <v>9</v>
      </c>
      <c r="M656" s="19">
        <v>17</v>
      </c>
      <c r="N656" s="58">
        <v>5</v>
      </c>
      <c r="O656" s="59">
        <v>9.8039215686274517</v>
      </c>
      <c r="P656" s="58">
        <v>12</v>
      </c>
      <c r="Q656" s="59">
        <v>19.047619047619047</v>
      </c>
      <c r="R656" s="58">
        <v>6</v>
      </c>
      <c r="S656" s="59">
        <v>14.285714285714286</v>
      </c>
      <c r="T656" s="58">
        <v>35</v>
      </c>
      <c r="U656" s="59">
        <v>9.5108695652173907</v>
      </c>
      <c r="V656" s="131"/>
      <c r="W656" s="131"/>
      <c r="X656" s="131"/>
      <c r="Y656" s="131"/>
      <c r="Z656" s="131"/>
      <c r="AA656" s="131"/>
      <c r="AB656" s="131"/>
      <c r="AC656" s="131"/>
      <c r="AD656" s="131"/>
    </row>
    <row r="657" spans="1:30" ht="20.100000000000001" customHeight="1">
      <c r="A657" s="126"/>
      <c r="B657" s="126"/>
      <c r="C657" s="131"/>
      <c r="D657" s="126" t="s">
        <v>6937</v>
      </c>
      <c r="E657" s="131"/>
      <c r="F657" s="355"/>
      <c r="G657" s="314"/>
      <c r="H657" s="18">
        <v>1</v>
      </c>
      <c r="I657" s="19">
        <v>2.2222222222222223</v>
      </c>
      <c r="J657" s="18"/>
      <c r="K657" s="19"/>
      <c r="L657" s="18"/>
      <c r="M657" s="19"/>
      <c r="N657" s="58">
        <v>1</v>
      </c>
      <c r="O657" s="59">
        <v>1.9607843137254901</v>
      </c>
      <c r="P657" s="58"/>
      <c r="Q657" s="59"/>
      <c r="R657" s="58"/>
      <c r="S657" s="59"/>
      <c r="T657" s="58">
        <v>3</v>
      </c>
      <c r="U657" s="59">
        <v>0.81521739130434778</v>
      </c>
      <c r="V657" s="131"/>
      <c r="W657" s="131"/>
      <c r="X657" s="131"/>
      <c r="Y657" s="131"/>
      <c r="Z657" s="131"/>
      <c r="AA657" s="131"/>
      <c r="AB657" s="131"/>
      <c r="AC657" s="131"/>
      <c r="AD657" s="131"/>
    </row>
    <row r="658" spans="1:30" ht="20.100000000000001" customHeight="1">
      <c r="A658" s="126"/>
      <c r="B658" s="126"/>
      <c r="C658" s="131"/>
      <c r="D658" s="126" t="s">
        <v>6938</v>
      </c>
      <c r="E658" s="131"/>
      <c r="F658" s="355"/>
      <c r="G658" s="314"/>
      <c r="H658" s="18">
        <v>1</v>
      </c>
      <c r="I658" s="19">
        <v>2.2222222222222223</v>
      </c>
      <c r="J658" s="18"/>
      <c r="K658" s="19"/>
      <c r="L658" s="18"/>
      <c r="M658" s="19"/>
      <c r="N658" s="58"/>
      <c r="O658" s="59"/>
      <c r="P658" s="58"/>
      <c r="Q658" s="59"/>
      <c r="R658" s="58"/>
      <c r="S658" s="59"/>
      <c r="T658" s="58">
        <v>2</v>
      </c>
      <c r="U658" s="59">
        <v>0.54347826086956519</v>
      </c>
      <c r="V658" s="131"/>
      <c r="W658" s="131"/>
      <c r="X658" s="131"/>
      <c r="Y658" s="131"/>
      <c r="Z658" s="131"/>
      <c r="AA658" s="131"/>
      <c r="AB658" s="131"/>
      <c r="AC658" s="131"/>
      <c r="AD658" s="131"/>
    </row>
    <row r="659" spans="1:30" ht="20.100000000000001" customHeight="1">
      <c r="A659" s="126"/>
      <c r="B659" s="126"/>
      <c r="C659" s="131"/>
      <c r="D659" s="126" t="s">
        <v>6939</v>
      </c>
      <c r="E659" s="131"/>
      <c r="F659" s="355">
        <v>2</v>
      </c>
      <c r="G659" s="314">
        <v>3.6363636363636362</v>
      </c>
      <c r="H659" s="18">
        <v>1</v>
      </c>
      <c r="I659" s="19">
        <v>2.2222222222222223</v>
      </c>
      <c r="J659" s="18">
        <v>1</v>
      </c>
      <c r="K659" s="19">
        <v>2.9411764705882355</v>
      </c>
      <c r="L659" s="18"/>
      <c r="M659" s="19"/>
      <c r="N659" s="58"/>
      <c r="O659" s="59"/>
      <c r="P659" s="58"/>
      <c r="Q659" s="59"/>
      <c r="R659" s="58"/>
      <c r="S659" s="59"/>
      <c r="T659" s="58">
        <v>1</v>
      </c>
      <c r="U659" s="59">
        <v>0.27173913043478259</v>
      </c>
      <c r="V659" s="131"/>
      <c r="W659" s="131"/>
      <c r="X659" s="131"/>
      <c r="Y659" s="131"/>
      <c r="Z659" s="131"/>
      <c r="AA659" s="131"/>
      <c r="AB659" s="131"/>
      <c r="AC659" s="131"/>
      <c r="AD659" s="131"/>
    </row>
    <row r="660" spans="1:30" ht="20.100000000000001" customHeight="1">
      <c r="A660" s="126"/>
      <c r="B660" s="126"/>
      <c r="C660" s="131"/>
      <c r="D660" s="126" t="s">
        <v>6940</v>
      </c>
      <c r="E660" s="131"/>
      <c r="F660" s="355">
        <v>1</v>
      </c>
      <c r="G660" s="314">
        <v>1.8181818181818181</v>
      </c>
      <c r="H660" s="18"/>
      <c r="I660" s="19"/>
      <c r="J660" s="18">
        <v>2</v>
      </c>
      <c r="K660" s="19">
        <v>5.882352941176471</v>
      </c>
      <c r="L660" s="18"/>
      <c r="M660" s="19"/>
      <c r="N660" s="58">
        <v>1</v>
      </c>
      <c r="O660" s="59">
        <v>1.9607843137254901</v>
      </c>
      <c r="P660" s="58"/>
      <c r="Q660" s="59"/>
      <c r="R660" s="58"/>
      <c r="S660" s="59"/>
      <c r="T660" s="58">
        <v>3</v>
      </c>
      <c r="U660" s="59">
        <v>0.81521739130434778</v>
      </c>
      <c r="V660" s="131"/>
      <c r="W660" s="131"/>
      <c r="X660" s="131"/>
      <c r="Y660" s="131"/>
      <c r="Z660" s="131"/>
      <c r="AA660" s="131"/>
      <c r="AB660" s="131"/>
      <c r="AC660" s="131"/>
      <c r="AD660" s="131"/>
    </row>
    <row r="661" spans="1:30" ht="20.100000000000001" customHeight="1">
      <c r="A661" s="126"/>
      <c r="B661" s="126"/>
      <c r="C661" s="131"/>
      <c r="D661" s="126" t="s">
        <v>6941</v>
      </c>
      <c r="E661" s="131"/>
      <c r="F661" s="355"/>
      <c r="G661" s="314"/>
      <c r="H661" s="18"/>
      <c r="I661" s="19"/>
      <c r="J661" s="18"/>
      <c r="K661" s="19"/>
      <c r="L661" s="18"/>
      <c r="M661" s="19"/>
      <c r="N661" s="58"/>
      <c r="O661" s="59"/>
      <c r="P661" s="58"/>
      <c r="Q661" s="59"/>
      <c r="R661" s="58"/>
      <c r="S661" s="59"/>
      <c r="T661" s="58"/>
      <c r="U661" s="59"/>
      <c r="V661" s="131"/>
      <c r="W661" s="131"/>
      <c r="X661" s="131"/>
      <c r="Y661" s="131"/>
      <c r="Z661" s="131"/>
      <c r="AA661" s="131"/>
      <c r="AB661" s="131"/>
      <c r="AC661" s="131"/>
      <c r="AD661" s="131"/>
    </row>
    <row r="662" spans="1:30" ht="20.100000000000001" customHeight="1">
      <c r="A662" s="126"/>
      <c r="B662" s="126"/>
      <c r="C662" s="131"/>
      <c r="D662" s="126" t="s">
        <v>2388</v>
      </c>
      <c r="E662" s="131"/>
      <c r="F662" s="355"/>
      <c r="G662" s="314"/>
      <c r="H662" s="18"/>
      <c r="I662" s="19"/>
      <c r="J662" s="18"/>
      <c r="K662" s="19"/>
      <c r="L662" s="18"/>
      <c r="M662" s="19"/>
      <c r="N662" s="58"/>
      <c r="O662" s="59"/>
      <c r="P662" s="58"/>
      <c r="Q662" s="59"/>
      <c r="R662" s="58"/>
      <c r="S662" s="59"/>
      <c r="T662" s="58"/>
      <c r="U662" s="59"/>
      <c r="V662" s="131"/>
      <c r="W662" s="131"/>
      <c r="X662" s="131"/>
      <c r="Y662" s="131"/>
      <c r="Z662" s="131"/>
      <c r="AA662" s="131"/>
      <c r="AB662" s="131"/>
      <c r="AC662" s="131"/>
      <c r="AD662" s="131"/>
    </row>
    <row r="663" spans="1:30" ht="20.100000000000001" customHeight="1">
      <c r="A663" s="126"/>
      <c r="B663" s="126"/>
      <c r="C663" s="131"/>
      <c r="D663" s="126" t="s">
        <v>3777</v>
      </c>
      <c r="E663" s="131"/>
      <c r="F663" s="355"/>
      <c r="G663" s="314"/>
      <c r="H663" s="18"/>
      <c r="I663" s="19"/>
      <c r="J663" s="18"/>
      <c r="K663" s="19"/>
      <c r="L663" s="18"/>
      <c r="M663" s="19"/>
      <c r="N663" s="58"/>
      <c r="O663" s="59"/>
      <c r="P663" s="58"/>
      <c r="Q663" s="59"/>
      <c r="R663" s="58"/>
      <c r="S663" s="59"/>
      <c r="T663" s="58"/>
      <c r="U663" s="59"/>
      <c r="V663" s="131"/>
      <c r="W663" s="131"/>
      <c r="X663" s="131"/>
      <c r="Y663" s="131"/>
      <c r="Z663" s="131"/>
      <c r="AA663" s="131"/>
      <c r="AB663" s="131"/>
      <c r="AC663" s="131"/>
      <c r="AD663" s="131"/>
    </row>
    <row r="664" spans="1:30" ht="20.100000000000001" customHeight="1">
      <c r="A664" s="125" t="s">
        <v>5623</v>
      </c>
      <c r="B664" s="125" t="s">
        <v>183</v>
      </c>
      <c r="C664" s="134" t="s">
        <v>218</v>
      </c>
      <c r="D664" s="125" t="s">
        <v>1425</v>
      </c>
      <c r="E664" s="134" t="s">
        <v>244</v>
      </c>
      <c r="F664" s="354"/>
      <c r="G664" s="12"/>
      <c r="H664" s="11"/>
      <c r="I664" s="12"/>
      <c r="J664" s="11"/>
      <c r="K664" s="12"/>
      <c r="L664" s="11">
        <v>1</v>
      </c>
      <c r="M664" s="12">
        <v>3.3</v>
      </c>
      <c r="N664" s="56"/>
      <c r="O664" s="57"/>
      <c r="P664" s="56"/>
      <c r="Q664" s="57"/>
      <c r="R664" s="56"/>
      <c r="S664" s="57"/>
      <c r="T664" s="56"/>
      <c r="U664" s="57"/>
      <c r="V664" s="134" t="s">
        <v>28</v>
      </c>
      <c r="W664" s="134" t="s">
        <v>28</v>
      </c>
      <c r="X664" s="134" t="s">
        <v>28</v>
      </c>
      <c r="Y664" s="134" t="s">
        <v>28</v>
      </c>
      <c r="Z664" s="134" t="s">
        <v>28</v>
      </c>
      <c r="AA664" s="134" t="s">
        <v>28</v>
      </c>
      <c r="AB664" s="134" t="s">
        <v>28</v>
      </c>
      <c r="AC664" s="134" t="s">
        <v>28</v>
      </c>
      <c r="AD664" s="134"/>
    </row>
    <row r="665" spans="1:30" ht="20.100000000000001" customHeight="1">
      <c r="A665" s="126"/>
      <c r="B665" s="126"/>
      <c r="C665" s="131"/>
      <c r="D665" s="126" t="s">
        <v>1426</v>
      </c>
      <c r="E665" s="131"/>
      <c r="F665" s="355"/>
      <c r="G665" s="314"/>
      <c r="H665" s="18"/>
      <c r="I665" s="19"/>
      <c r="J665" s="18"/>
      <c r="K665" s="19"/>
      <c r="L665" s="18"/>
      <c r="M665" s="19"/>
      <c r="N665" s="58"/>
      <c r="O665" s="59"/>
      <c r="P665" s="58"/>
      <c r="Q665" s="59"/>
      <c r="R665" s="58"/>
      <c r="S665" s="59"/>
      <c r="T665" s="58"/>
      <c r="U665" s="59"/>
      <c r="V665" s="131"/>
      <c r="W665" s="131"/>
      <c r="X665" s="131"/>
      <c r="Y665" s="131"/>
      <c r="Z665" s="131"/>
      <c r="AA665" s="131"/>
      <c r="AB665" s="131"/>
      <c r="AC665" s="131"/>
      <c r="AD665" s="131"/>
    </row>
    <row r="666" spans="1:30" ht="20.100000000000001" customHeight="1">
      <c r="A666" s="126"/>
      <c r="B666" s="126"/>
      <c r="C666" s="131"/>
      <c r="D666" s="126" t="s">
        <v>1427</v>
      </c>
      <c r="E666" s="131"/>
      <c r="F666" s="355"/>
      <c r="G666" s="314"/>
      <c r="H666" s="18"/>
      <c r="I666" s="19"/>
      <c r="J666" s="18">
        <v>1</v>
      </c>
      <c r="K666" s="19">
        <v>5.2631578947368425</v>
      </c>
      <c r="L666" s="18"/>
      <c r="M666" s="19"/>
      <c r="N666" s="58">
        <v>3</v>
      </c>
      <c r="O666" s="59">
        <v>10.344827586206897</v>
      </c>
      <c r="P666" s="58">
        <v>1</v>
      </c>
      <c r="Q666" s="59">
        <v>2.4390243902439024</v>
      </c>
      <c r="R666" s="58"/>
      <c r="S666" s="59"/>
      <c r="T666" s="58">
        <v>2</v>
      </c>
      <c r="U666" s="59">
        <v>0.66445182724252494</v>
      </c>
      <c r="V666" s="131"/>
      <c r="W666" s="131"/>
      <c r="X666" s="131"/>
      <c r="Y666" s="131"/>
      <c r="Z666" s="131"/>
      <c r="AA666" s="131"/>
      <c r="AB666" s="131"/>
      <c r="AC666" s="131"/>
      <c r="AD666" s="131"/>
    </row>
    <row r="667" spans="1:30" ht="20.100000000000001" customHeight="1">
      <c r="A667" s="126"/>
      <c r="B667" s="126"/>
      <c r="C667" s="131"/>
      <c r="D667" s="126" t="s">
        <v>1428</v>
      </c>
      <c r="E667" s="131"/>
      <c r="F667" s="355"/>
      <c r="G667" s="314"/>
      <c r="H667" s="18"/>
      <c r="I667" s="19"/>
      <c r="J667" s="18"/>
      <c r="K667" s="19"/>
      <c r="L667" s="18"/>
      <c r="M667" s="19"/>
      <c r="N667" s="58"/>
      <c r="O667" s="59"/>
      <c r="P667" s="58"/>
      <c r="Q667" s="59"/>
      <c r="R667" s="58"/>
      <c r="S667" s="59"/>
      <c r="T667" s="58"/>
      <c r="U667" s="59"/>
      <c r="V667" s="131"/>
      <c r="W667" s="131"/>
      <c r="X667" s="131"/>
      <c r="Y667" s="131"/>
      <c r="Z667" s="131"/>
      <c r="AA667" s="131"/>
      <c r="AB667" s="131"/>
      <c r="AC667" s="131"/>
      <c r="AD667" s="131"/>
    </row>
    <row r="668" spans="1:30" ht="20.100000000000001" customHeight="1">
      <c r="A668" s="126"/>
      <c r="B668" s="126"/>
      <c r="C668" s="131"/>
      <c r="D668" s="126" t="s">
        <v>1429</v>
      </c>
      <c r="E668" s="131"/>
      <c r="F668" s="355"/>
      <c r="G668" s="314"/>
      <c r="H668" s="18"/>
      <c r="I668" s="19"/>
      <c r="J668" s="18"/>
      <c r="K668" s="19"/>
      <c r="L668" s="18"/>
      <c r="M668" s="19"/>
      <c r="N668" s="58"/>
      <c r="O668" s="59"/>
      <c r="P668" s="58"/>
      <c r="Q668" s="59"/>
      <c r="R668" s="58">
        <v>1</v>
      </c>
      <c r="S668" s="59">
        <v>4.166666666666667</v>
      </c>
      <c r="T668" s="58">
        <v>2</v>
      </c>
      <c r="U668" s="59">
        <v>0.66445182724252494</v>
      </c>
      <c r="V668" s="131"/>
      <c r="W668" s="131"/>
      <c r="X668" s="131"/>
      <c r="Y668" s="131"/>
      <c r="Z668" s="131"/>
      <c r="AA668" s="131"/>
      <c r="AB668" s="131"/>
      <c r="AC668" s="131"/>
      <c r="AD668" s="131"/>
    </row>
    <row r="669" spans="1:30" ht="20.100000000000001" customHeight="1">
      <c r="A669" s="126"/>
      <c r="B669" s="126"/>
      <c r="C669" s="131"/>
      <c r="D669" s="126" t="s">
        <v>1430</v>
      </c>
      <c r="E669" s="131"/>
      <c r="F669" s="355">
        <v>1</v>
      </c>
      <c r="G669" s="314">
        <v>3.5714285714285716</v>
      </c>
      <c r="H669" s="18">
        <v>2</v>
      </c>
      <c r="I669" s="19">
        <v>8</v>
      </c>
      <c r="J669" s="18">
        <v>1</v>
      </c>
      <c r="K669" s="19">
        <v>5.2631578947368425</v>
      </c>
      <c r="L669" s="18">
        <v>1</v>
      </c>
      <c r="M669" s="19">
        <v>3.3</v>
      </c>
      <c r="N669" s="58">
        <v>3</v>
      </c>
      <c r="O669" s="59">
        <v>10.344827586206897</v>
      </c>
      <c r="P669" s="58"/>
      <c r="Q669" s="59"/>
      <c r="R669" s="58">
        <v>2</v>
      </c>
      <c r="S669" s="59">
        <v>8.3333333333333339</v>
      </c>
      <c r="T669" s="58">
        <v>12</v>
      </c>
      <c r="U669" s="59">
        <v>3.9867109634551494</v>
      </c>
      <c r="V669" s="131"/>
      <c r="W669" s="131"/>
      <c r="X669" s="131"/>
      <c r="Y669" s="131"/>
      <c r="Z669" s="131"/>
      <c r="AA669" s="131"/>
      <c r="AB669" s="131"/>
      <c r="AC669" s="131"/>
      <c r="AD669" s="131"/>
    </row>
    <row r="670" spans="1:30" ht="20.100000000000001" customHeight="1">
      <c r="A670" s="126"/>
      <c r="B670" s="126"/>
      <c r="C670" s="131"/>
      <c r="D670" s="126" t="s">
        <v>1431</v>
      </c>
      <c r="E670" s="131"/>
      <c r="F670" s="355"/>
      <c r="G670" s="314"/>
      <c r="H670" s="18">
        <v>11</v>
      </c>
      <c r="I670" s="19">
        <v>44</v>
      </c>
      <c r="J670" s="18">
        <v>8</v>
      </c>
      <c r="K670" s="19">
        <v>42.10526315789474</v>
      </c>
      <c r="L670" s="18">
        <v>11</v>
      </c>
      <c r="M670" s="19">
        <v>36.700000000000003</v>
      </c>
      <c r="N670" s="58">
        <v>10</v>
      </c>
      <c r="O670" s="59">
        <v>34.482758620689658</v>
      </c>
      <c r="P670" s="58">
        <v>18</v>
      </c>
      <c r="Q670" s="59">
        <v>43.902439024390247</v>
      </c>
      <c r="R670" s="58">
        <v>9</v>
      </c>
      <c r="S670" s="59">
        <v>37.5</v>
      </c>
      <c r="T670" s="58">
        <v>129</v>
      </c>
      <c r="U670" s="59">
        <v>42.857142857142854</v>
      </c>
      <c r="V670" s="131"/>
      <c r="W670" s="131"/>
      <c r="X670" s="131"/>
      <c r="Y670" s="131"/>
      <c r="Z670" s="131"/>
      <c r="AA670" s="131"/>
      <c r="AB670" s="131"/>
      <c r="AC670" s="131"/>
      <c r="AD670" s="131"/>
    </row>
    <row r="671" spans="1:30" ht="20.100000000000001" customHeight="1">
      <c r="A671" s="126"/>
      <c r="B671" s="126"/>
      <c r="C671" s="131"/>
      <c r="D671" s="126" t="s">
        <v>1432</v>
      </c>
      <c r="E671" s="131"/>
      <c r="F671" s="355">
        <v>10</v>
      </c>
      <c r="G671" s="314">
        <v>35.714285714285715</v>
      </c>
      <c r="H671" s="18">
        <v>8</v>
      </c>
      <c r="I671" s="19">
        <v>32</v>
      </c>
      <c r="J671" s="18">
        <v>4</v>
      </c>
      <c r="K671" s="19">
        <v>21.05263157894737</v>
      </c>
      <c r="L671" s="18">
        <v>11</v>
      </c>
      <c r="M671" s="19">
        <v>36.700000000000003</v>
      </c>
      <c r="N671" s="58">
        <v>5</v>
      </c>
      <c r="O671" s="59">
        <v>17.241379310344829</v>
      </c>
      <c r="P671" s="58">
        <v>7</v>
      </c>
      <c r="Q671" s="59">
        <v>17.073170731707318</v>
      </c>
      <c r="R671" s="58">
        <v>3</v>
      </c>
      <c r="S671" s="59">
        <v>12.5</v>
      </c>
      <c r="T671" s="58">
        <v>53</v>
      </c>
      <c r="U671" s="59">
        <v>17.607973421926911</v>
      </c>
      <c r="V671" s="131"/>
      <c r="W671" s="131"/>
      <c r="X671" s="131"/>
      <c r="Y671" s="131"/>
      <c r="Z671" s="131"/>
      <c r="AA671" s="131"/>
      <c r="AB671" s="131"/>
      <c r="AC671" s="131"/>
      <c r="AD671" s="131"/>
    </row>
    <row r="672" spans="1:30" ht="20.100000000000001" customHeight="1">
      <c r="A672" s="126"/>
      <c r="B672" s="126"/>
      <c r="C672" s="131"/>
      <c r="D672" s="126" t="s">
        <v>1433</v>
      </c>
      <c r="E672" s="131"/>
      <c r="F672" s="355"/>
      <c r="G672" s="314"/>
      <c r="H672" s="18"/>
      <c r="I672" s="19"/>
      <c r="J672" s="18"/>
      <c r="K672" s="19"/>
      <c r="L672" s="18"/>
      <c r="M672" s="19"/>
      <c r="N672" s="58">
        <v>2</v>
      </c>
      <c r="O672" s="59">
        <v>6.8965517241379306</v>
      </c>
      <c r="P672" s="58">
        <v>2</v>
      </c>
      <c r="Q672" s="59">
        <v>4.8780487804878048</v>
      </c>
      <c r="R672" s="58">
        <v>2</v>
      </c>
      <c r="S672" s="59">
        <v>8.3333333333333339</v>
      </c>
      <c r="T672" s="58">
        <v>28</v>
      </c>
      <c r="U672" s="59">
        <v>9.3023255813953494</v>
      </c>
      <c r="V672" s="131"/>
      <c r="W672" s="131"/>
      <c r="X672" s="131"/>
      <c r="Y672" s="131"/>
      <c r="Z672" s="131"/>
      <c r="AA672" s="131"/>
      <c r="AB672" s="131"/>
      <c r="AC672" s="131"/>
      <c r="AD672" s="131"/>
    </row>
    <row r="673" spans="1:30" ht="20.100000000000001" customHeight="1">
      <c r="A673" s="126"/>
      <c r="B673" s="126"/>
      <c r="C673" s="131"/>
      <c r="D673" s="126" t="s">
        <v>6932</v>
      </c>
      <c r="E673" s="131"/>
      <c r="F673" s="355"/>
      <c r="G673" s="314"/>
      <c r="H673" s="18">
        <v>1</v>
      </c>
      <c r="I673" s="19">
        <v>4</v>
      </c>
      <c r="J673" s="18"/>
      <c r="K673" s="19"/>
      <c r="L673" s="18"/>
      <c r="M673" s="19"/>
      <c r="N673" s="58"/>
      <c r="O673" s="59"/>
      <c r="P673" s="58"/>
      <c r="Q673" s="59"/>
      <c r="R673" s="58">
        <v>2</v>
      </c>
      <c r="S673" s="59">
        <v>8.3333333333333339</v>
      </c>
      <c r="T673" s="58">
        <v>5</v>
      </c>
      <c r="U673" s="59">
        <v>1.6611295681063123</v>
      </c>
      <c r="V673" s="131"/>
      <c r="W673" s="131"/>
      <c r="X673" s="131"/>
      <c r="Y673" s="131"/>
      <c r="Z673" s="131"/>
      <c r="AA673" s="131"/>
      <c r="AB673" s="131"/>
      <c r="AC673" s="131"/>
      <c r="AD673" s="131"/>
    </row>
    <row r="674" spans="1:30" ht="20.100000000000001" customHeight="1">
      <c r="A674" s="126"/>
      <c r="B674" s="126"/>
      <c r="C674" s="131"/>
      <c r="D674" s="126" t="s">
        <v>6933</v>
      </c>
      <c r="E674" s="131"/>
      <c r="F674" s="355"/>
      <c r="G674" s="314"/>
      <c r="H674" s="18"/>
      <c r="I674" s="19"/>
      <c r="J674" s="18"/>
      <c r="K674" s="19"/>
      <c r="L674" s="18"/>
      <c r="M674" s="19"/>
      <c r="N674" s="58"/>
      <c r="O674" s="59"/>
      <c r="P674" s="58">
        <v>1</v>
      </c>
      <c r="Q674" s="59">
        <v>2.4390243902439024</v>
      </c>
      <c r="R674" s="58"/>
      <c r="S674" s="59"/>
      <c r="T674" s="58">
        <v>5</v>
      </c>
      <c r="U674" s="59">
        <v>1.6611295681063123</v>
      </c>
      <c r="V674" s="131"/>
      <c r="W674" s="131"/>
      <c r="X674" s="131"/>
      <c r="Y674" s="131"/>
      <c r="Z674" s="131"/>
      <c r="AA674" s="131"/>
      <c r="AB674" s="131"/>
      <c r="AC674" s="131"/>
      <c r="AD674" s="131"/>
    </row>
    <row r="675" spans="1:30" ht="20.100000000000001" customHeight="1">
      <c r="A675" s="126"/>
      <c r="B675" s="126"/>
      <c r="C675" s="131"/>
      <c r="D675" s="126" t="s">
        <v>6934</v>
      </c>
      <c r="E675" s="131"/>
      <c r="F675" s="355">
        <v>1</v>
      </c>
      <c r="G675" s="314">
        <v>3.5714285714285716</v>
      </c>
      <c r="H675" s="18"/>
      <c r="I675" s="19"/>
      <c r="J675" s="18"/>
      <c r="K675" s="19"/>
      <c r="L675" s="18"/>
      <c r="M675" s="19"/>
      <c r="N675" s="58"/>
      <c r="O675" s="59"/>
      <c r="P675" s="58"/>
      <c r="Q675" s="59"/>
      <c r="R675" s="58"/>
      <c r="S675" s="59"/>
      <c r="T675" s="58"/>
      <c r="U675" s="59"/>
      <c r="V675" s="131"/>
      <c r="W675" s="131"/>
      <c r="X675" s="131"/>
      <c r="Y675" s="131"/>
      <c r="Z675" s="131"/>
      <c r="AA675" s="131"/>
      <c r="AB675" s="131"/>
      <c r="AC675" s="131"/>
      <c r="AD675" s="131"/>
    </row>
    <row r="676" spans="1:30" ht="20.100000000000001" customHeight="1">
      <c r="A676" s="126"/>
      <c r="B676" s="126"/>
      <c r="C676" s="131"/>
      <c r="D676" s="126" t="s">
        <v>6935</v>
      </c>
      <c r="E676" s="131"/>
      <c r="F676" s="355"/>
      <c r="G676" s="314"/>
      <c r="H676" s="18"/>
      <c r="I676" s="19"/>
      <c r="J676" s="18"/>
      <c r="K676" s="19"/>
      <c r="L676" s="18"/>
      <c r="M676" s="19"/>
      <c r="N676" s="58"/>
      <c r="O676" s="59"/>
      <c r="P676" s="58"/>
      <c r="Q676" s="59"/>
      <c r="R676" s="58"/>
      <c r="S676" s="59"/>
      <c r="T676" s="58"/>
      <c r="U676" s="59"/>
      <c r="V676" s="131"/>
      <c r="W676" s="131"/>
      <c r="X676" s="131"/>
      <c r="Y676" s="131"/>
      <c r="Z676" s="131"/>
      <c r="AA676" s="131"/>
      <c r="AB676" s="131"/>
      <c r="AC676" s="131"/>
      <c r="AD676" s="131"/>
    </row>
    <row r="677" spans="1:30" ht="20.100000000000001" customHeight="1">
      <c r="A677" s="126"/>
      <c r="B677" s="126"/>
      <c r="C677" s="131"/>
      <c r="D677" s="126" t="s">
        <v>6936</v>
      </c>
      <c r="E677" s="131"/>
      <c r="F677" s="355">
        <v>10</v>
      </c>
      <c r="G677" s="314">
        <v>35.714285714285715</v>
      </c>
      <c r="H677" s="18">
        <v>3</v>
      </c>
      <c r="I677" s="19">
        <v>12</v>
      </c>
      <c r="J677" s="18">
        <v>4</v>
      </c>
      <c r="K677" s="19">
        <v>21.05263157894737</v>
      </c>
      <c r="L677" s="18">
        <v>6</v>
      </c>
      <c r="M677" s="19">
        <v>20</v>
      </c>
      <c r="N677" s="58">
        <v>5</v>
      </c>
      <c r="O677" s="59">
        <v>17.241379310344829</v>
      </c>
      <c r="P677" s="58">
        <v>9</v>
      </c>
      <c r="Q677" s="59">
        <v>21.951219512195124</v>
      </c>
      <c r="R677" s="58">
        <v>5</v>
      </c>
      <c r="S677" s="59">
        <v>20.833333333333332</v>
      </c>
      <c r="T677" s="58">
        <v>41</v>
      </c>
      <c r="U677" s="59">
        <v>13.621262458471762</v>
      </c>
      <c r="V677" s="131"/>
      <c r="W677" s="131"/>
      <c r="X677" s="131"/>
      <c r="Y677" s="131"/>
      <c r="Z677" s="131"/>
      <c r="AA677" s="131"/>
      <c r="AB677" s="131"/>
      <c r="AC677" s="131"/>
      <c r="AD677" s="131"/>
    </row>
    <row r="678" spans="1:30" ht="20.100000000000001" customHeight="1">
      <c r="A678" s="126"/>
      <c r="B678" s="126"/>
      <c r="C678" s="131"/>
      <c r="D678" s="126" t="s">
        <v>6937</v>
      </c>
      <c r="E678" s="131"/>
      <c r="F678" s="355"/>
      <c r="G678" s="314"/>
      <c r="H678" s="18"/>
      <c r="I678" s="19"/>
      <c r="J678" s="18"/>
      <c r="K678" s="19"/>
      <c r="L678" s="18"/>
      <c r="M678" s="19"/>
      <c r="N678" s="58">
        <v>1</v>
      </c>
      <c r="O678" s="59">
        <v>3.4482758620689653</v>
      </c>
      <c r="P678" s="58"/>
      <c r="Q678" s="59"/>
      <c r="R678" s="58"/>
      <c r="S678" s="59"/>
      <c r="T678" s="58">
        <v>8</v>
      </c>
      <c r="U678" s="59">
        <v>2.6578073089700998</v>
      </c>
      <c r="V678" s="131"/>
      <c r="W678" s="131"/>
      <c r="X678" s="131"/>
      <c r="Y678" s="131"/>
      <c r="Z678" s="131"/>
      <c r="AA678" s="131"/>
      <c r="AB678" s="131"/>
      <c r="AC678" s="131"/>
      <c r="AD678" s="131"/>
    </row>
    <row r="679" spans="1:30" ht="20.100000000000001" customHeight="1">
      <c r="A679" s="126"/>
      <c r="B679" s="126"/>
      <c r="C679" s="131"/>
      <c r="D679" s="126" t="s">
        <v>6938</v>
      </c>
      <c r="E679" s="131"/>
      <c r="F679" s="355"/>
      <c r="G679" s="314"/>
      <c r="H679" s="18"/>
      <c r="I679" s="19"/>
      <c r="J679" s="18"/>
      <c r="K679" s="19"/>
      <c r="L679" s="18"/>
      <c r="M679" s="19"/>
      <c r="N679" s="58"/>
      <c r="O679" s="59"/>
      <c r="P679" s="58"/>
      <c r="Q679" s="59"/>
      <c r="R679" s="58"/>
      <c r="S679" s="59"/>
      <c r="T679" s="58">
        <v>2</v>
      </c>
      <c r="U679" s="59">
        <v>0.66445182724252494</v>
      </c>
      <c r="V679" s="131"/>
      <c r="W679" s="131"/>
      <c r="X679" s="131"/>
      <c r="Y679" s="131"/>
      <c r="Z679" s="131"/>
      <c r="AA679" s="131"/>
      <c r="AB679" s="131"/>
      <c r="AC679" s="131"/>
      <c r="AD679" s="131"/>
    </row>
    <row r="680" spans="1:30" ht="20.100000000000001" customHeight="1">
      <c r="A680" s="126"/>
      <c r="B680" s="126"/>
      <c r="C680" s="131"/>
      <c r="D680" s="126" t="s">
        <v>6939</v>
      </c>
      <c r="E680" s="131"/>
      <c r="F680" s="355">
        <v>1</v>
      </c>
      <c r="G680" s="314">
        <v>3.5714285714285716</v>
      </c>
      <c r="H680" s="18"/>
      <c r="I680" s="19"/>
      <c r="J680" s="18">
        <v>1</v>
      </c>
      <c r="K680" s="19">
        <v>5.2631578947368425</v>
      </c>
      <c r="L680" s="18"/>
      <c r="M680" s="19"/>
      <c r="N680" s="58"/>
      <c r="O680" s="59"/>
      <c r="P680" s="58">
        <v>1</v>
      </c>
      <c r="Q680" s="59">
        <v>2.4390243902439024</v>
      </c>
      <c r="R680" s="58"/>
      <c r="S680" s="59"/>
      <c r="T680" s="58">
        <v>7</v>
      </c>
      <c r="U680" s="59">
        <v>2.3255813953488373</v>
      </c>
      <c r="V680" s="131"/>
      <c r="W680" s="131"/>
      <c r="X680" s="131"/>
      <c r="Y680" s="131"/>
      <c r="Z680" s="131"/>
      <c r="AA680" s="131"/>
      <c r="AB680" s="131"/>
      <c r="AC680" s="131"/>
      <c r="AD680" s="131"/>
    </row>
    <row r="681" spans="1:30" ht="20.100000000000001" customHeight="1">
      <c r="A681" s="126"/>
      <c r="B681" s="126"/>
      <c r="C681" s="131"/>
      <c r="D681" s="126" t="s">
        <v>6940</v>
      </c>
      <c r="E681" s="131"/>
      <c r="F681" s="355">
        <v>1</v>
      </c>
      <c r="G681" s="314">
        <v>3.5714285714285716</v>
      </c>
      <c r="H681" s="18"/>
      <c r="I681" s="19"/>
      <c r="J681" s="18"/>
      <c r="K681" s="19"/>
      <c r="L681" s="18"/>
      <c r="M681" s="19"/>
      <c r="N681" s="58"/>
      <c r="O681" s="59"/>
      <c r="P681" s="58">
        <v>2</v>
      </c>
      <c r="Q681" s="59">
        <v>4.8780487804878048</v>
      </c>
      <c r="R681" s="58"/>
      <c r="S681" s="59"/>
      <c r="T681" s="58">
        <v>7</v>
      </c>
      <c r="U681" s="59">
        <v>2.3255813953488373</v>
      </c>
      <c r="V681" s="131"/>
      <c r="W681" s="131"/>
      <c r="X681" s="131"/>
      <c r="Y681" s="131"/>
      <c r="Z681" s="131"/>
      <c r="AA681" s="131"/>
      <c r="AB681" s="131"/>
      <c r="AC681" s="131"/>
      <c r="AD681" s="131"/>
    </row>
    <row r="682" spans="1:30" ht="20.100000000000001" customHeight="1">
      <c r="A682" s="126"/>
      <c r="B682" s="126"/>
      <c r="C682" s="131"/>
      <c r="D682" s="126" t="s">
        <v>6941</v>
      </c>
      <c r="E682" s="131"/>
      <c r="F682" s="355"/>
      <c r="G682" s="314"/>
      <c r="H682" s="18"/>
      <c r="I682" s="19"/>
      <c r="J682" s="18"/>
      <c r="K682" s="19"/>
      <c r="L682" s="18"/>
      <c r="M682" s="19"/>
      <c r="N682" s="58"/>
      <c r="O682" s="59"/>
      <c r="P682" s="58"/>
      <c r="Q682" s="59"/>
      <c r="R682" s="58"/>
      <c r="S682" s="59"/>
      <c r="T682" s="58"/>
      <c r="U682" s="59"/>
      <c r="V682" s="131"/>
      <c r="W682" s="131"/>
      <c r="X682" s="131"/>
      <c r="Y682" s="131"/>
      <c r="Z682" s="131"/>
      <c r="AA682" s="131"/>
      <c r="AB682" s="131"/>
      <c r="AC682" s="131"/>
      <c r="AD682" s="131"/>
    </row>
    <row r="683" spans="1:30" ht="20.100000000000001" customHeight="1">
      <c r="A683" s="126"/>
      <c r="B683" s="126"/>
      <c r="C683" s="131"/>
      <c r="D683" s="126" t="s">
        <v>2388</v>
      </c>
      <c r="E683" s="131"/>
      <c r="F683" s="355"/>
      <c r="G683" s="314"/>
      <c r="H683" s="18"/>
      <c r="I683" s="19"/>
      <c r="J683" s="18"/>
      <c r="K683" s="19"/>
      <c r="L683" s="18"/>
      <c r="M683" s="19"/>
      <c r="N683" s="58"/>
      <c r="O683" s="59"/>
      <c r="P683" s="58"/>
      <c r="Q683" s="59"/>
      <c r="R683" s="58"/>
      <c r="S683" s="59"/>
      <c r="T683" s="58"/>
      <c r="U683" s="59"/>
      <c r="V683" s="131"/>
      <c r="W683" s="131"/>
      <c r="X683" s="131"/>
      <c r="Y683" s="131"/>
      <c r="Z683" s="131"/>
      <c r="AA683" s="131"/>
      <c r="AB683" s="131"/>
      <c r="AC683" s="131"/>
      <c r="AD683" s="131"/>
    </row>
    <row r="684" spans="1:30" ht="20.100000000000001" customHeight="1">
      <c r="A684" s="126"/>
      <c r="B684" s="126"/>
      <c r="C684" s="131"/>
      <c r="D684" s="126" t="s">
        <v>3777</v>
      </c>
      <c r="E684" s="131"/>
      <c r="F684" s="355"/>
      <c r="G684" s="314"/>
      <c r="H684" s="18"/>
      <c r="I684" s="19"/>
      <c r="J684" s="18"/>
      <c r="K684" s="19"/>
      <c r="L684" s="18"/>
      <c r="M684" s="19"/>
      <c r="N684" s="58"/>
      <c r="O684" s="59"/>
      <c r="P684" s="58"/>
      <c r="Q684" s="59"/>
      <c r="R684" s="58"/>
      <c r="S684" s="59"/>
      <c r="T684" s="58"/>
      <c r="U684" s="59"/>
      <c r="V684" s="131"/>
      <c r="W684" s="131"/>
      <c r="X684" s="131"/>
      <c r="Y684" s="131"/>
      <c r="Z684" s="131"/>
      <c r="AA684" s="131"/>
      <c r="AB684" s="131"/>
      <c r="AC684" s="131"/>
      <c r="AD684" s="131"/>
    </row>
    <row r="685" spans="1:30" ht="20.100000000000001" customHeight="1">
      <c r="A685" s="125" t="s">
        <v>5624</v>
      </c>
      <c r="B685" s="125" t="s">
        <v>184</v>
      </c>
      <c r="C685" s="134" t="s">
        <v>218</v>
      </c>
      <c r="D685" s="125" t="s">
        <v>1425</v>
      </c>
      <c r="E685" s="134" t="s">
        <v>244</v>
      </c>
      <c r="F685" s="354"/>
      <c r="G685" s="12"/>
      <c r="H685" s="11"/>
      <c r="I685" s="12"/>
      <c r="J685" s="11"/>
      <c r="K685" s="12"/>
      <c r="L685" s="11"/>
      <c r="M685" s="12"/>
      <c r="N685" s="56"/>
      <c r="O685" s="57"/>
      <c r="P685" s="56"/>
      <c r="Q685" s="57"/>
      <c r="R685" s="56"/>
      <c r="S685" s="57"/>
      <c r="T685" s="56"/>
      <c r="U685" s="57"/>
      <c r="V685" s="134" t="s">
        <v>28</v>
      </c>
      <c r="W685" s="134" t="s">
        <v>28</v>
      </c>
      <c r="X685" s="134" t="s">
        <v>28</v>
      </c>
      <c r="Y685" s="134" t="s">
        <v>28</v>
      </c>
      <c r="Z685" s="134" t="s">
        <v>28</v>
      </c>
      <c r="AA685" s="134" t="s">
        <v>28</v>
      </c>
      <c r="AB685" s="134" t="s">
        <v>28</v>
      </c>
      <c r="AC685" s="134" t="s">
        <v>28</v>
      </c>
      <c r="AD685" s="134"/>
    </row>
    <row r="686" spans="1:30" ht="20.100000000000001" customHeight="1">
      <c r="A686" s="126"/>
      <c r="B686" s="126"/>
      <c r="C686" s="131"/>
      <c r="D686" s="126" t="s">
        <v>1426</v>
      </c>
      <c r="E686" s="131"/>
      <c r="F686" s="355"/>
      <c r="G686" s="314"/>
      <c r="H686" s="18"/>
      <c r="I686" s="19"/>
      <c r="J686" s="18"/>
      <c r="K686" s="19"/>
      <c r="L686" s="18"/>
      <c r="M686" s="19"/>
      <c r="N686" s="58"/>
      <c r="O686" s="59"/>
      <c r="P686" s="58"/>
      <c r="Q686" s="59"/>
      <c r="R686" s="58"/>
      <c r="S686" s="59"/>
      <c r="T686" s="58"/>
      <c r="U686" s="59"/>
      <c r="V686" s="131"/>
      <c r="W686" s="131"/>
      <c r="X686" s="131"/>
      <c r="Y686" s="131"/>
      <c r="Z686" s="131"/>
      <c r="AA686" s="131"/>
      <c r="AB686" s="131"/>
      <c r="AC686" s="131"/>
      <c r="AD686" s="131"/>
    </row>
    <row r="687" spans="1:30" ht="20.100000000000001" customHeight="1">
      <c r="A687" s="126"/>
      <c r="B687" s="126"/>
      <c r="C687" s="131"/>
      <c r="D687" s="126" t="s">
        <v>1427</v>
      </c>
      <c r="E687" s="131"/>
      <c r="F687" s="355"/>
      <c r="G687" s="314"/>
      <c r="H687" s="18"/>
      <c r="I687" s="19"/>
      <c r="J687" s="18"/>
      <c r="K687" s="19"/>
      <c r="L687" s="18"/>
      <c r="M687" s="19"/>
      <c r="N687" s="58"/>
      <c r="O687" s="59"/>
      <c r="P687" s="58"/>
      <c r="Q687" s="59"/>
      <c r="R687" s="58"/>
      <c r="S687" s="59"/>
      <c r="T687" s="58">
        <v>1</v>
      </c>
      <c r="U687" s="59">
        <v>0.5</v>
      </c>
      <c r="V687" s="131"/>
      <c r="W687" s="131"/>
      <c r="X687" s="131"/>
      <c r="Y687" s="131"/>
      <c r="Z687" s="131"/>
      <c r="AA687" s="131"/>
      <c r="AB687" s="131"/>
      <c r="AC687" s="131"/>
      <c r="AD687" s="131"/>
    </row>
    <row r="688" spans="1:30" ht="20.100000000000001" customHeight="1">
      <c r="A688" s="126"/>
      <c r="B688" s="126"/>
      <c r="C688" s="131"/>
      <c r="D688" s="126" t="s">
        <v>1428</v>
      </c>
      <c r="E688" s="131"/>
      <c r="F688" s="355"/>
      <c r="G688" s="314"/>
      <c r="H688" s="18"/>
      <c r="I688" s="19"/>
      <c r="J688" s="18">
        <v>1</v>
      </c>
      <c r="K688" s="19">
        <v>9.0909090909090917</v>
      </c>
      <c r="L688" s="18"/>
      <c r="M688" s="19"/>
      <c r="N688" s="58"/>
      <c r="O688" s="59"/>
      <c r="P688" s="58"/>
      <c r="Q688" s="59"/>
      <c r="R688" s="58"/>
      <c r="S688" s="59"/>
      <c r="T688" s="58"/>
      <c r="U688" s="59"/>
      <c r="V688" s="131"/>
      <c r="W688" s="131"/>
      <c r="X688" s="131"/>
      <c r="Y688" s="131"/>
      <c r="Z688" s="131"/>
      <c r="AA688" s="131"/>
      <c r="AB688" s="131"/>
      <c r="AC688" s="131"/>
      <c r="AD688" s="131"/>
    </row>
    <row r="689" spans="1:30" ht="20.100000000000001" customHeight="1">
      <c r="A689" s="126"/>
      <c r="B689" s="126"/>
      <c r="C689" s="131"/>
      <c r="D689" s="126" t="s">
        <v>1429</v>
      </c>
      <c r="E689" s="131"/>
      <c r="F689" s="355"/>
      <c r="G689" s="314"/>
      <c r="H689" s="18"/>
      <c r="I689" s="19"/>
      <c r="J689" s="18"/>
      <c r="K689" s="19"/>
      <c r="L689" s="18"/>
      <c r="M689" s="19"/>
      <c r="N689" s="58"/>
      <c r="O689" s="59"/>
      <c r="P689" s="58"/>
      <c r="Q689" s="59"/>
      <c r="R689" s="58"/>
      <c r="S689" s="59"/>
      <c r="T689" s="58"/>
      <c r="U689" s="59"/>
      <c r="V689" s="131"/>
      <c r="W689" s="131"/>
      <c r="X689" s="131"/>
      <c r="Y689" s="131"/>
      <c r="Z689" s="131"/>
      <c r="AA689" s="131"/>
      <c r="AB689" s="131"/>
      <c r="AC689" s="131"/>
      <c r="AD689" s="131"/>
    </row>
    <row r="690" spans="1:30" ht="20.100000000000001" customHeight="1">
      <c r="A690" s="126"/>
      <c r="B690" s="126"/>
      <c r="C690" s="131"/>
      <c r="D690" s="126" t="s">
        <v>1430</v>
      </c>
      <c r="E690" s="131"/>
      <c r="F690" s="355"/>
      <c r="G690" s="314"/>
      <c r="H690" s="18"/>
      <c r="I690" s="19"/>
      <c r="J690" s="18"/>
      <c r="K690" s="19"/>
      <c r="L690" s="18"/>
      <c r="M690" s="19"/>
      <c r="N690" s="58"/>
      <c r="O690" s="59"/>
      <c r="P690" s="58"/>
      <c r="Q690" s="59"/>
      <c r="R690" s="58"/>
      <c r="S690" s="59"/>
      <c r="T690" s="58">
        <v>5</v>
      </c>
      <c r="U690" s="59">
        <v>2.2522522522522523</v>
      </c>
      <c r="V690" s="131"/>
      <c r="W690" s="131"/>
      <c r="X690" s="131"/>
      <c r="Y690" s="131"/>
      <c r="Z690" s="131"/>
      <c r="AA690" s="131"/>
      <c r="AB690" s="131"/>
      <c r="AC690" s="131"/>
      <c r="AD690" s="131"/>
    </row>
    <row r="691" spans="1:30" ht="20.100000000000001" customHeight="1">
      <c r="A691" s="126"/>
      <c r="B691" s="126"/>
      <c r="C691" s="131"/>
      <c r="D691" s="126" t="s">
        <v>1431</v>
      </c>
      <c r="E691" s="131"/>
      <c r="F691" s="355">
        <v>1</v>
      </c>
      <c r="G691" s="314">
        <v>6.666666666666667</v>
      </c>
      <c r="H691" s="18">
        <v>3</v>
      </c>
      <c r="I691" s="19">
        <v>16.666666666666668</v>
      </c>
      <c r="J691" s="18">
        <v>1</v>
      </c>
      <c r="K691" s="19">
        <v>9.0909090909090917</v>
      </c>
      <c r="L691" s="18"/>
      <c r="M691" s="19"/>
      <c r="N691" s="58">
        <v>1</v>
      </c>
      <c r="O691" s="59">
        <v>5</v>
      </c>
      <c r="P691" s="58"/>
      <c r="Q691" s="59"/>
      <c r="R691" s="58"/>
      <c r="S691" s="59"/>
      <c r="T691" s="58">
        <v>4</v>
      </c>
      <c r="U691" s="59">
        <v>1.8018018018018018</v>
      </c>
      <c r="V691" s="131"/>
      <c r="W691" s="131"/>
      <c r="X691" s="131"/>
      <c r="Y691" s="131"/>
      <c r="Z691" s="131"/>
      <c r="AA691" s="131"/>
      <c r="AB691" s="131"/>
      <c r="AC691" s="131"/>
      <c r="AD691" s="131"/>
    </row>
    <row r="692" spans="1:30" ht="20.100000000000001" customHeight="1">
      <c r="A692" s="126"/>
      <c r="B692" s="126"/>
      <c r="C692" s="131"/>
      <c r="D692" s="126" t="s">
        <v>1432</v>
      </c>
      <c r="E692" s="131"/>
      <c r="F692" s="355">
        <v>6</v>
      </c>
      <c r="G692" s="314">
        <v>40</v>
      </c>
      <c r="H692" s="18">
        <v>7</v>
      </c>
      <c r="I692" s="19">
        <v>38.888888888888886</v>
      </c>
      <c r="J692" s="18">
        <v>5</v>
      </c>
      <c r="K692" s="19">
        <v>45.454545454545453</v>
      </c>
      <c r="L692" s="18">
        <v>7</v>
      </c>
      <c r="M692" s="19">
        <v>33.299999999999997</v>
      </c>
      <c r="N692" s="58">
        <v>8</v>
      </c>
      <c r="O692" s="59">
        <v>40</v>
      </c>
      <c r="P692" s="58">
        <v>12</v>
      </c>
      <c r="Q692" s="59">
        <v>50</v>
      </c>
      <c r="R692" s="58">
        <v>6</v>
      </c>
      <c r="S692" s="59">
        <v>35.294117647058826</v>
      </c>
      <c r="T692" s="58">
        <v>102</v>
      </c>
      <c r="U692" s="59">
        <v>45.945945945945944</v>
      </c>
      <c r="V692" s="131"/>
      <c r="W692" s="131"/>
      <c r="X692" s="131"/>
      <c r="Y692" s="131"/>
      <c r="Z692" s="131"/>
      <c r="AA692" s="131"/>
      <c r="AB692" s="131"/>
      <c r="AC692" s="131"/>
      <c r="AD692" s="131"/>
    </row>
    <row r="693" spans="1:30" ht="20.100000000000001" customHeight="1">
      <c r="A693" s="126"/>
      <c r="B693" s="126"/>
      <c r="C693" s="131"/>
      <c r="D693" s="126" t="s">
        <v>1433</v>
      </c>
      <c r="E693" s="131"/>
      <c r="F693" s="355">
        <v>1</v>
      </c>
      <c r="G693" s="314">
        <v>6.666666666666667</v>
      </c>
      <c r="H693" s="18">
        <v>2</v>
      </c>
      <c r="I693" s="19">
        <v>11.111111111111111</v>
      </c>
      <c r="J693" s="18">
        <v>1</v>
      </c>
      <c r="K693" s="19">
        <v>9.0909090909090917</v>
      </c>
      <c r="L693" s="18">
        <v>6</v>
      </c>
      <c r="M693" s="19">
        <v>28.6</v>
      </c>
      <c r="N693" s="58">
        <v>3</v>
      </c>
      <c r="O693" s="59">
        <v>15</v>
      </c>
      <c r="P693" s="58">
        <v>4</v>
      </c>
      <c r="Q693" s="59">
        <v>16.666666666666668</v>
      </c>
      <c r="R693" s="58">
        <v>2</v>
      </c>
      <c r="S693" s="59">
        <v>11.764705882352942</v>
      </c>
      <c r="T693" s="58">
        <v>31</v>
      </c>
      <c r="U693" s="59">
        <v>13.963963963963964</v>
      </c>
      <c r="V693" s="131"/>
      <c r="W693" s="131"/>
      <c r="X693" s="131"/>
      <c r="Y693" s="131"/>
      <c r="Z693" s="131"/>
      <c r="AA693" s="131"/>
      <c r="AB693" s="131"/>
      <c r="AC693" s="131"/>
      <c r="AD693" s="131"/>
    </row>
    <row r="694" spans="1:30" ht="20.100000000000001" customHeight="1">
      <c r="A694" s="126"/>
      <c r="B694" s="126"/>
      <c r="C694" s="131"/>
      <c r="D694" s="126" t="s">
        <v>6932</v>
      </c>
      <c r="E694" s="131"/>
      <c r="F694" s="355">
        <v>1</v>
      </c>
      <c r="G694" s="314">
        <v>6.666666666666667</v>
      </c>
      <c r="H694" s="18"/>
      <c r="I694" s="19"/>
      <c r="J694" s="18"/>
      <c r="K694" s="19"/>
      <c r="L694" s="18"/>
      <c r="M694" s="19"/>
      <c r="N694" s="58">
        <v>1</v>
      </c>
      <c r="O694" s="59">
        <v>5</v>
      </c>
      <c r="P694" s="58"/>
      <c r="Q694" s="59"/>
      <c r="R694" s="58">
        <v>1</v>
      </c>
      <c r="S694" s="59">
        <v>5.882352941176471</v>
      </c>
      <c r="T694" s="58">
        <v>13</v>
      </c>
      <c r="U694" s="59">
        <v>5.8558558558558556</v>
      </c>
      <c r="V694" s="131"/>
      <c r="W694" s="131"/>
      <c r="X694" s="131"/>
      <c r="Y694" s="131"/>
      <c r="Z694" s="131"/>
      <c r="AA694" s="131"/>
      <c r="AB694" s="131"/>
      <c r="AC694" s="131"/>
      <c r="AD694" s="131"/>
    </row>
    <row r="695" spans="1:30" ht="20.100000000000001" customHeight="1">
      <c r="A695" s="126"/>
      <c r="B695" s="126"/>
      <c r="C695" s="131"/>
      <c r="D695" s="126" t="s">
        <v>6933</v>
      </c>
      <c r="E695" s="131"/>
      <c r="F695" s="355"/>
      <c r="G695" s="314"/>
      <c r="H695" s="18"/>
      <c r="I695" s="19"/>
      <c r="J695" s="18"/>
      <c r="K695" s="19"/>
      <c r="L695" s="18"/>
      <c r="M695" s="19"/>
      <c r="N695" s="58"/>
      <c r="O695" s="59"/>
      <c r="P695" s="58"/>
      <c r="Q695" s="59"/>
      <c r="R695" s="58">
        <v>2</v>
      </c>
      <c r="S695" s="59">
        <v>11.764705882352942</v>
      </c>
      <c r="T695" s="58">
        <v>7</v>
      </c>
      <c r="U695" s="59">
        <v>3.1531531531531534</v>
      </c>
      <c r="V695" s="131"/>
      <c r="W695" s="131"/>
      <c r="X695" s="131"/>
      <c r="Y695" s="131"/>
      <c r="Z695" s="131"/>
      <c r="AA695" s="131"/>
      <c r="AB695" s="131"/>
      <c r="AC695" s="131"/>
      <c r="AD695" s="131"/>
    </row>
    <row r="696" spans="1:30" ht="20.100000000000001" customHeight="1">
      <c r="A696" s="126"/>
      <c r="B696" s="126"/>
      <c r="C696" s="131"/>
      <c r="D696" s="126" t="s">
        <v>6934</v>
      </c>
      <c r="E696" s="131"/>
      <c r="F696" s="355"/>
      <c r="G696" s="314"/>
      <c r="H696" s="18"/>
      <c r="I696" s="19"/>
      <c r="J696" s="18"/>
      <c r="K696" s="19"/>
      <c r="L696" s="18"/>
      <c r="M696" s="19"/>
      <c r="N696" s="58"/>
      <c r="O696" s="59"/>
      <c r="P696" s="58"/>
      <c r="Q696" s="59"/>
      <c r="R696" s="58"/>
      <c r="S696" s="59"/>
      <c r="T696" s="58">
        <v>5</v>
      </c>
      <c r="U696" s="59">
        <v>2.2522522522522523</v>
      </c>
      <c r="V696" s="131"/>
      <c r="W696" s="131"/>
      <c r="X696" s="131"/>
      <c r="Y696" s="131"/>
      <c r="Z696" s="131"/>
      <c r="AA696" s="131"/>
      <c r="AB696" s="131"/>
      <c r="AC696" s="131"/>
      <c r="AD696" s="131"/>
    </row>
    <row r="697" spans="1:30" ht="20.100000000000001" customHeight="1">
      <c r="A697" s="126"/>
      <c r="B697" s="126"/>
      <c r="C697" s="131"/>
      <c r="D697" s="126" t="s">
        <v>6935</v>
      </c>
      <c r="E697" s="131"/>
      <c r="F697" s="355"/>
      <c r="G697" s="314"/>
      <c r="H697" s="18"/>
      <c r="I697" s="19"/>
      <c r="J697" s="18"/>
      <c r="K697" s="19"/>
      <c r="L697" s="18"/>
      <c r="M697" s="19"/>
      <c r="N697" s="58"/>
      <c r="O697" s="59"/>
      <c r="P697" s="58"/>
      <c r="Q697" s="59"/>
      <c r="R697" s="58"/>
      <c r="S697" s="59"/>
      <c r="T697" s="58">
        <v>1</v>
      </c>
      <c r="U697" s="59">
        <v>0.45045045045045046</v>
      </c>
      <c r="V697" s="131"/>
      <c r="W697" s="131"/>
      <c r="X697" s="131"/>
      <c r="Y697" s="131"/>
      <c r="Z697" s="131"/>
      <c r="AA697" s="131"/>
      <c r="AB697" s="131"/>
      <c r="AC697" s="131"/>
      <c r="AD697" s="131"/>
    </row>
    <row r="698" spans="1:30" ht="20.100000000000001" customHeight="1">
      <c r="A698" s="126"/>
      <c r="B698" s="126"/>
      <c r="C698" s="131"/>
      <c r="D698" s="126" t="s">
        <v>6936</v>
      </c>
      <c r="E698" s="131"/>
      <c r="F698" s="355">
        <v>4</v>
      </c>
      <c r="G698" s="314">
        <v>26.666666666666668</v>
      </c>
      <c r="H698" s="18">
        <v>6</v>
      </c>
      <c r="I698" s="19">
        <v>33.333333333333336</v>
      </c>
      <c r="J698" s="18">
        <v>3</v>
      </c>
      <c r="K698" s="19">
        <v>27.272727272727273</v>
      </c>
      <c r="L698" s="18">
        <v>7</v>
      </c>
      <c r="M698" s="19">
        <v>33.299999999999997</v>
      </c>
      <c r="N698" s="58">
        <v>6</v>
      </c>
      <c r="O698" s="59">
        <v>30</v>
      </c>
      <c r="P698" s="58">
        <v>6</v>
      </c>
      <c r="Q698" s="59">
        <v>25</v>
      </c>
      <c r="R698" s="58">
        <v>4</v>
      </c>
      <c r="S698" s="59">
        <v>23.529411764705884</v>
      </c>
      <c r="T698" s="58">
        <v>27</v>
      </c>
      <c r="U698" s="59">
        <v>12.162162162162161</v>
      </c>
      <c r="V698" s="131"/>
      <c r="W698" s="131"/>
      <c r="X698" s="131"/>
      <c r="Y698" s="131"/>
      <c r="Z698" s="131"/>
      <c r="AA698" s="131"/>
      <c r="AB698" s="131"/>
      <c r="AC698" s="131"/>
      <c r="AD698" s="131"/>
    </row>
    <row r="699" spans="1:30" ht="20.100000000000001" customHeight="1">
      <c r="A699" s="126"/>
      <c r="B699" s="126"/>
      <c r="C699" s="131"/>
      <c r="D699" s="126" t="s">
        <v>6937</v>
      </c>
      <c r="E699" s="131"/>
      <c r="F699" s="355"/>
      <c r="G699" s="314"/>
      <c r="H699" s="18"/>
      <c r="I699" s="19"/>
      <c r="J699" s="18"/>
      <c r="K699" s="19"/>
      <c r="L699" s="18"/>
      <c r="M699" s="19"/>
      <c r="N699" s="58">
        <v>1</v>
      </c>
      <c r="O699" s="59">
        <v>5</v>
      </c>
      <c r="P699" s="58"/>
      <c r="Q699" s="59"/>
      <c r="R699" s="58"/>
      <c r="S699" s="59"/>
      <c r="T699" s="58">
        <v>10</v>
      </c>
      <c r="U699" s="59">
        <v>4.5045045045045047</v>
      </c>
      <c r="V699" s="131"/>
      <c r="W699" s="131"/>
      <c r="X699" s="131"/>
      <c r="Y699" s="131"/>
      <c r="Z699" s="131"/>
      <c r="AA699" s="131"/>
      <c r="AB699" s="131"/>
      <c r="AC699" s="131"/>
      <c r="AD699" s="131"/>
    </row>
    <row r="700" spans="1:30" ht="20.100000000000001" customHeight="1">
      <c r="A700" s="126"/>
      <c r="B700" s="126"/>
      <c r="C700" s="131"/>
      <c r="D700" s="126" t="s">
        <v>6938</v>
      </c>
      <c r="E700" s="131"/>
      <c r="F700" s="355"/>
      <c r="G700" s="314"/>
      <c r="H700" s="18"/>
      <c r="I700" s="19"/>
      <c r="J700" s="18"/>
      <c r="K700" s="19"/>
      <c r="L700" s="18"/>
      <c r="M700" s="19"/>
      <c r="N700" s="58"/>
      <c r="O700" s="59"/>
      <c r="P700" s="58"/>
      <c r="Q700" s="59"/>
      <c r="R700" s="58"/>
      <c r="S700" s="59"/>
      <c r="T700" s="58">
        <v>2</v>
      </c>
      <c r="U700" s="59">
        <v>0.90090090090090091</v>
      </c>
      <c r="V700" s="131"/>
      <c r="W700" s="131"/>
      <c r="X700" s="131"/>
      <c r="Y700" s="131"/>
      <c r="Z700" s="131"/>
      <c r="AA700" s="131"/>
      <c r="AB700" s="131"/>
      <c r="AC700" s="131"/>
      <c r="AD700" s="131"/>
    </row>
    <row r="701" spans="1:30" ht="20.100000000000001" customHeight="1">
      <c r="A701" s="126"/>
      <c r="B701" s="126"/>
      <c r="C701" s="131"/>
      <c r="D701" s="126" t="s">
        <v>6939</v>
      </c>
      <c r="E701" s="131"/>
      <c r="F701" s="355">
        <v>2</v>
      </c>
      <c r="G701" s="314">
        <v>13.333333333333334</v>
      </c>
      <c r="H701" s="18"/>
      <c r="I701" s="19"/>
      <c r="J701" s="18"/>
      <c r="K701" s="19"/>
      <c r="L701" s="18"/>
      <c r="M701" s="19"/>
      <c r="N701" s="58"/>
      <c r="O701" s="59"/>
      <c r="P701" s="58">
        <v>1</v>
      </c>
      <c r="Q701" s="59">
        <v>4.166666666666667</v>
      </c>
      <c r="R701" s="58">
        <v>1</v>
      </c>
      <c r="S701" s="59">
        <v>5.882352941176471</v>
      </c>
      <c r="T701" s="58">
        <v>5</v>
      </c>
      <c r="U701" s="59">
        <v>2.2522522522522523</v>
      </c>
      <c r="V701" s="131"/>
      <c r="W701" s="131"/>
      <c r="X701" s="131"/>
      <c r="Y701" s="131"/>
      <c r="Z701" s="131"/>
      <c r="AA701" s="131"/>
      <c r="AB701" s="131"/>
      <c r="AC701" s="131"/>
      <c r="AD701" s="131"/>
    </row>
    <row r="702" spans="1:30" ht="20.100000000000001" customHeight="1">
      <c r="A702" s="126"/>
      <c r="B702" s="126"/>
      <c r="C702" s="131"/>
      <c r="D702" s="126" t="s">
        <v>6940</v>
      </c>
      <c r="E702" s="131"/>
      <c r="F702" s="355"/>
      <c r="G702" s="314"/>
      <c r="H702" s="18"/>
      <c r="I702" s="19"/>
      <c r="J702" s="18"/>
      <c r="K702" s="19"/>
      <c r="L702" s="18">
        <v>1</v>
      </c>
      <c r="M702" s="19">
        <v>4.8</v>
      </c>
      <c r="N702" s="58"/>
      <c r="O702" s="59"/>
      <c r="P702" s="58">
        <v>1</v>
      </c>
      <c r="Q702" s="59">
        <v>4.166666666666667</v>
      </c>
      <c r="R702" s="58">
        <v>1</v>
      </c>
      <c r="S702" s="59">
        <v>5.882352941176471</v>
      </c>
      <c r="T702" s="58">
        <v>9</v>
      </c>
      <c r="U702" s="59">
        <v>4.0540540540540544</v>
      </c>
      <c r="V702" s="131"/>
      <c r="W702" s="131"/>
      <c r="X702" s="131"/>
      <c r="Y702" s="131"/>
      <c r="Z702" s="131"/>
      <c r="AA702" s="131"/>
      <c r="AB702" s="131"/>
      <c r="AC702" s="131"/>
      <c r="AD702" s="131"/>
    </row>
    <row r="703" spans="1:30" ht="20.100000000000001" customHeight="1">
      <c r="A703" s="126"/>
      <c r="B703" s="126"/>
      <c r="C703" s="131"/>
      <c r="D703" s="126" t="s">
        <v>6941</v>
      </c>
      <c r="E703" s="131"/>
      <c r="F703" s="355"/>
      <c r="G703" s="314"/>
      <c r="H703" s="18"/>
      <c r="I703" s="19"/>
      <c r="J703" s="18"/>
      <c r="K703" s="19"/>
      <c r="L703" s="18"/>
      <c r="M703" s="19"/>
      <c r="N703" s="58"/>
      <c r="O703" s="59"/>
      <c r="P703" s="58"/>
      <c r="Q703" s="59"/>
      <c r="R703" s="58"/>
      <c r="S703" s="59"/>
      <c r="T703" s="58"/>
      <c r="U703" s="59"/>
      <c r="V703" s="131"/>
      <c r="W703" s="131"/>
      <c r="X703" s="131"/>
      <c r="Y703" s="131"/>
      <c r="Z703" s="131"/>
      <c r="AA703" s="131"/>
      <c r="AB703" s="131"/>
      <c r="AC703" s="131"/>
      <c r="AD703" s="131"/>
    </row>
    <row r="704" spans="1:30" ht="20.100000000000001" customHeight="1">
      <c r="A704" s="126"/>
      <c r="B704" s="126"/>
      <c r="C704" s="131"/>
      <c r="D704" s="126" t="s">
        <v>2388</v>
      </c>
      <c r="E704" s="131"/>
      <c r="F704" s="355"/>
      <c r="G704" s="314"/>
      <c r="H704" s="18"/>
      <c r="I704" s="19"/>
      <c r="J704" s="18"/>
      <c r="K704" s="19"/>
      <c r="L704" s="18"/>
      <c r="M704" s="19"/>
      <c r="N704" s="58"/>
      <c r="O704" s="59"/>
      <c r="P704" s="58"/>
      <c r="Q704" s="59"/>
      <c r="R704" s="58"/>
      <c r="S704" s="59"/>
      <c r="T704" s="58"/>
      <c r="U704" s="59"/>
      <c r="V704" s="131"/>
      <c r="W704" s="131"/>
      <c r="X704" s="131"/>
      <c r="Y704" s="131"/>
      <c r="Z704" s="131"/>
      <c r="AA704" s="131"/>
      <c r="AB704" s="131"/>
      <c r="AC704" s="131"/>
      <c r="AD704" s="131"/>
    </row>
    <row r="705" spans="1:30" ht="20.100000000000001" customHeight="1">
      <c r="A705" s="126"/>
      <c r="B705" s="126"/>
      <c r="C705" s="131"/>
      <c r="D705" s="126" t="s">
        <v>3777</v>
      </c>
      <c r="E705" s="131"/>
      <c r="F705" s="355"/>
      <c r="G705" s="314"/>
      <c r="H705" s="18"/>
      <c r="I705" s="19"/>
      <c r="J705" s="18"/>
      <c r="K705" s="19"/>
      <c r="L705" s="18"/>
      <c r="M705" s="19"/>
      <c r="N705" s="58"/>
      <c r="O705" s="59"/>
      <c r="P705" s="58"/>
      <c r="Q705" s="59"/>
      <c r="R705" s="58"/>
      <c r="S705" s="59"/>
      <c r="T705" s="58"/>
      <c r="U705" s="59"/>
      <c r="V705" s="131"/>
      <c r="W705" s="131"/>
      <c r="X705" s="131"/>
      <c r="Y705" s="131"/>
      <c r="Z705" s="131"/>
      <c r="AA705" s="131"/>
      <c r="AB705" s="131"/>
      <c r="AC705" s="131"/>
      <c r="AD705" s="131"/>
    </row>
    <row r="706" spans="1:30" ht="20.100000000000001" customHeight="1">
      <c r="A706" s="125" t="s">
        <v>5625</v>
      </c>
      <c r="B706" s="125" t="s">
        <v>185</v>
      </c>
      <c r="C706" s="134" t="s">
        <v>218</v>
      </c>
      <c r="D706" s="125" t="s">
        <v>1425</v>
      </c>
      <c r="E706" s="134" t="s">
        <v>244</v>
      </c>
      <c r="F706" s="354"/>
      <c r="G706" s="12"/>
      <c r="H706" s="11"/>
      <c r="I706" s="12"/>
      <c r="J706" s="11"/>
      <c r="K706" s="12"/>
      <c r="L706" s="11"/>
      <c r="M706" s="12"/>
      <c r="N706" s="56"/>
      <c r="O706" s="57"/>
      <c r="P706" s="56"/>
      <c r="Q706" s="57"/>
      <c r="R706" s="56"/>
      <c r="S706" s="57"/>
      <c r="T706" s="56">
        <v>1</v>
      </c>
      <c r="U706" s="57">
        <v>0.56818181818181823</v>
      </c>
      <c r="V706" s="134" t="s">
        <v>28</v>
      </c>
      <c r="W706" s="134" t="s">
        <v>28</v>
      </c>
      <c r="X706" s="134" t="s">
        <v>28</v>
      </c>
      <c r="Y706" s="134" t="s">
        <v>28</v>
      </c>
      <c r="Z706" s="134" t="s">
        <v>28</v>
      </c>
      <c r="AA706" s="134" t="s">
        <v>28</v>
      </c>
      <c r="AB706" s="134" t="s">
        <v>28</v>
      </c>
      <c r="AC706" s="134" t="s">
        <v>28</v>
      </c>
      <c r="AD706" s="134"/>
    </row>
    <row r="707" spans="1:30" ht="20.100000000000001" customHeight="1">
      <c r="A707" s="126"/>
      <c r="B707" s="126"/>
      <c r="C707" s="131"/>
      <c r="D707" s="126" t="s">
        <v>1426</v>
      </c>
      <c r="E707" s="131"/>
      <c r="F707" s="355"/>
      <c r="G707" s="314"/>
      <c r="H707" s="18"/>
      <c r="I707" s="19"/>
      <c r="J707" s="18"/>
      <c r="K707" s="19"/>
      <c r="L707" s="18"/>
      <c r="M707" s="19"/>
      <c r="N707" s="58">
        <v>1</v>
      </c>
      <c r="O707" s="59">
        <v>7.6923076923076925</v>
      </c>
      <c r="P707" s="58"/>
      <c r="Q707" s="59"/>
      <c r="R707" s="58"/>
      <c r="S707" s="59"/>
      <c r="T707" s="58"/>
      <c r="U707" s="59"/>
      <c r="V707" s="131"/>
      <c r="W707" s="131"/>
      <c r="X707" s="131"/>
      <c r="Y707" s="131"/>
      <c r="Z707" s="131"/>
      <c r="AA707" s="131"/>
      <c r="AB707" s="131"/>
      <c r="AC707" s="131"/>
      <c r="AD707" s="131"/>
    </row>
    <row r="708" spans="1:30" ht="20.100000000000001" customHeight="1">
      <c r="A708" s="126"/>
      <c r="B708" s="126"/>
      <c r="C708" s="131"/>
      <c r="D708" s="126" t="s">
        <v>1427</v>
      </c>
      <c r="E708" s="131"/>
      <c r="F708" s="355"/>
      <c r="G708" s="314"/>
      <c r="H708" s="18"/>
      <c r="I708" s="19"/>
      <c r="J708" s="18"/>
      <c r="K708" s="19"/>
      <c r="L708" s="18"/>
      <c r="M708" s="19"/>
      <c r="N708" s="58"/>
      <c r="O708" s="59"/>
      <c r="P708" s="58"/>
      <c r="Q708" s="59"/>
      <c r="R708" s="58"/>
      <c r="S708" s="59"/>
      <c r="T708" s="58">
        <v>1</v>
      </c>
      <c r="U708" s="59">
        <v>0.6</v>
      </c>
      <c r="V708" s="131"/>
      <c r="W708" s="131"/>
      <c r="X708" s="131"/>
      <c r="Y708" s="131"/>
      <c r="Z708" s="131"/>
      <c r="AA708" s="131"/>
      <c r="AB708" s="131"/>
      <c r="AC708" s="131"/>
      <c r="AD708" s="131"/>
    </row>
    <row r="709" spans="1:30" ht="20.100000000000001" customHeight="1">
      <c r="A709" s="126"/>
      <c r="B709" s="126"/>
      <c r="C709" s="131"/>
      <c r="D709" s="126" t="s">
        <v>1428</v>
      </c>
      <c r="E709" s="131"/>
      <c r="F709" s="355"/>
      <c r="G709" s="314"/>
      <c r="H709" s="18"/>
      <c r="I709" s="19"/>
      <c r="J709" s="18"/>
      <c r="K709" s="19"/>
      <c r="L709" s="18"/>
      <c r="M709" s="19"/>
      <c r="N709" s="58"/>
      <c r="O709" s="59"/>
      <c r="P709" s="58"/>
      <c r="Q709" s="59"/>
      <c r="R709" s="58"/>
      <c r="S709" s="59"/>
      <c r="T709" s="58"/>
      <c r="U709" s="59"/>
      <c r="V709" s="131"/>
      <c r="W709" s="131"/>
      <c r="X709" s="131"/>
      <c r="Y709" s="131"/>
      <c r="Z709" s="131"/>
      <c r="AA709" s="131"/>
      <c r="AB709" s="131"/>
      <c r="AC709" s="131"/>
      <c r="AD709" s="131"/>
    </row>
    <row r="710" spans="1:30" ht="20.100000000000001" customHeight="1">
      <c r="A710" s="126"/>
      <c r="B710" s="126"/>
      <c r="C710" s="131"/>
      <c r="D710" s="126" t="s">
        <v>1429</v>
      </c>
      <c r="E710" s="131"/>
      <c r="F710" s="355"/>
      <c r="G710" s="314"/>
      <c r="H710" s="18"/>
      <c r="I710" s="19"/>
      <c r="J710" s="18">
        <v>1</v>
      </c>
      <c r="K710" s="19">
        <v>14.285714285714286</v>
      </c>
      <c r="L710" s="18"/>
      <c r="M710" s="19"/>
      <c r="N710" s="58"/>
      <c r="O710" s="59"/>
      <c r="P710" s="58"/>
      <c r="Q710" s="59"/>
      <c r="R710" s="58"/>
      <c r="S710" s="59"/>
      <c r="T710" s="58"/>
      <c r="U710" s="59"/>
      <c r="V710" s="131"/>
      <c r="W710" s="131"/>
      <c r="X710" s="131"/>
      <c r="Y710" s="131"/>
      <c r="Z710" s="131"/>
      <c r="AA710" s="131"/>
      <c r="AB710" s="131"/>
      <c r="AC710" s="131"/>
      <c r="AD710" s="131"/>
    </row>
    <row r="711" spans="1:30" ht="20.100000000000001" customHeight="1">
      <c r="A711" s="126"/>
      <c r="B711" s="126"/>
      <c r="C711" s="131"/>
      <c r="D711" s="126" t="s">
        <v>1430</v>
      </c>
      <c r="E711" s="131"/>
      <c r="F711" s="355"/>
      <c r="G711" s="314"/>
      <c r="H711" s="18"/>
      <c r="I711" s="19"/>
      <c r="J711" s="18"/>
      <c r="K711" s="19"/>
      <c r="L711" s="18"/>
      <c r="M711" s="19"/>
      <c r="N711" s="58"/>
      <c r="O711" s="59"/>
      <c r="P711" s="58"/>
      <c r="Q711" s="59"/>
      <c r="R711" s="58"/>
      <c r="S711" s="59"/>
      <c r="T711" s="58"/>
      <c r="U711" s="59"/>
      <c r="V711" s="131"/>
      <c r="W711" s="131"/>
      <c r="X711" s="131"/>
      <c r="Y711" s="131"/>
      <c r="Z711" s="131"/>
      <c r="AA711" s="131"/>
      <c r="AB711" s="131"/>
      <c r="AC711" s="131"/>
      <c r="AD711" s="131"/>
    </row>
    <row r="712" spans="1:30" ht="20.100000000000001" customHeight="1">
      <c r="A712" s="126"/>
      <c r="B712" s="126"/>
      <c r="C712" s="131"/>
      <c r="D712" s="126" t="s">
        <v>1431</v>
      </c>
      <c r="E712" s="131"/>
      <c r="F712" s="355"/>
      <c r="G712" s="314"/>
      <c r="H712" s="18"/>
      <c r="I712" s="19"/>
      <c r="J712" s="18"/>
      <c r="K712" s="19"/>
      <c r="L712" s="18"/>
      <c r="M712" s="19"/>
      <c r="N712" s="58"/>
      <c r="O712" s="59"/>
      <c r="P712" s="58"/>
      <c r="Q712" s="59"/>
      <c r="R712" s="58"/>
      <c r="S712" s="59"/>
      <c r="T712" s="58"/>
      <c r="U712" s="59"/>
      <c r="V712" s="131"/>
      <c r="W712" s="131"/>
      <c r="X712" s="131"/>
      <c r="Y712" s="131"/>
      <c r="Z712" s="131"/>
      <c r="AA712" s="131"/>
      <c r="AB712" s="131"/>
      <c r="AC712" s="131"/>
      <c r="AD712" s="131"/>
    </row>
    <row r="713" spans="1:30" ht="20.100000000000001" customHeight="1">
      <c r="A713" s="126"/>
      <c r="B713" s="126"/>
      <c r="C713" s="131"/>
      <c r="D713" s="126" t="s">
        <v>1432</v>
      </c>
      <c r="E713" s="131"/>
      <c r="F713" s="355"/>
      <c r="G713" s="314"/>
      <c r="H713" s="18">
        <v>2</v>
      </c>
      <c r="I713" s="19">
        <v>20</v>
      </c>
      <c r="J713" s="18"/>
      <c r="K713" s="19"/>
      <c r="L713" s="18">
        <v>1</v>
      </c>
      <c r="M713" s="19">
        <v>8.3000000000000007</v>
      </c>
      <c r="N713" s="58">
        <v>2</v>
      </c>
      <c r="O713" s="59">
        <v>15.384615384615385</v>
      </c>
      <c r="P713" s="58"/>
      <c r="Q713" s="59"/>
      <c r="R713" s="58"/>
      <c r="S713" s="59"/>
      <c r="T713" s="58">
        <v>3</v>
      </c>
      <c r="U713" s="59">
        <v>1.7045454545454546</v>
      </c>
      <c r="V713" s="131"/>
      <c r="W713" s="131"/>
      <c r="X713" s="131"/>
      <c r="Y713" s="131"/>
      <c r="Z713" s="131"/>
      <c r="AA713" s="131"/>
      <c r="AB713" s="131"/>
      <c r="AC713" s="131"/>
      <c r="AD713" s="131"/>
    </row>
    <row r="714" spans="1:30" ht="20.100000000000001" customHeight="1">
      <c r="A714" s="126"/>
      <c r="B714" s="126"/>
      <c r="C714" s="131"/>
      <c r="D714" s="126" t="s">
        <v>1433</v>
      </c>
      <c r="E714" s="131"/>
      <c r="F714" s="355">
        <v>3</v>
      </c>
      <c r="G714" s="314">
        <v>27.272727272727273</v>
      </c>
      <c r="H714" s="18">
        <v>3</v>
      </c>
      <c r="I714" s="19">
        <v>30</v>
      </c>
      <c r="J714" s="18">
        <v>1</v>
      </c>
      <c r="K714" s="19">
        <v>14.285714285714286</v>
      </c>
      <c r="L714" s="18">
        <v>4</v>
      </c>
      <c r="M714" s="19">
        <v>33.299999999999997</v>
      </c>
      <c r="N714" s="58">
        <v>2</v>
      </c>
      <c r="O714" s="59">
        <v>15.384615384615385</v>
      </c>
      <c r="P714" s="58">
        <v>6</v>
      </c>
      <c r="Q714" s="59">
        <v>37.5</v>
      </c>
      <c r="R714" s="58">
        <v>3</v>
      </c>
      <c r="S714" s="59">
        <v>30</v>
      </c>
      <c r="T714" s="58">
        <v>72</v>
      </c>
      <c r="U714" s="59">
        <v>40.909090909090907</v>
      </c>
      <c r="V714" s="131"/>
      <c r="W714" s="131"/>
      <c r="X714" s="131"/>
      <c r="Y714" s="131"/>
      <c r="Z714" s="131"/>
      <c r="AA714" s="131"/>
      <c r="AB714" s="131"/>
      <c r="AC714" s="131"/>
      <c r="AD714" s="131"/>
    </row>
    <row r="715" spans="1:30" ht="20.100000000000001" customHeight="1">
      <c r="A715" s="126"/>
      <c r="B715" s="126"/>
      <c r="C715" s="131"/>
      <c r="D715" s="126" t="s">
        <v>6932</v>
      </c>
      <c r="E715" s="131"/>
      <c r="F715" s="355">
        <v>1</v>
      </c>
      <c r="G715" s="314">
        <v>9.0909090909090917</v>
      </c>
      <c r="H715" s="18"/>
      <c r="I715" s="19"/>
      <c r="J715" s="18"/>
      <c r="K715" s="19"/>
      <c r="L715" s="18">
        <v>4</v>
      </c>
      <c r="M715" s="19">
        <v>33.299999999999997</v>
      </c>
      <c r="N715" s="58">
        <v>2</v>
      </c>
      <c r="O715" s="59">
        <v>15.384615384615385</v>
      </c>
      <c r="P715" s="58">
        <v>3</v>
      </c>
      <c r="Q715" s="59">
        <v>18.75</v>
      </c>
      <c r="R715" s="58">
        <v>1</v>
      </c>
      <c r="S715" s="59">
        <v>10</v>
      </c>
      <c r="T715" s="58">
        <v>12</v>
      </c>
      <c r="U715" s="59">
        <v>6.8181818181818183</v>
      </c>
      <c r="V715" s="131"/>
      <c r="W715" s="131"/>
      <c r="X715" s="131"/>
      <c r="Y715" s="131"/>
      <c r="Z715" s="131"/>
      <c r="AA715" s="131"/>
      <c r="AB715" s="131"/>
      <c r="AC715" s="131"/>
      <c r="AD715" s="131"/>
    </row>
    <row r="716" spans="1:30" ht="20.100000000000001" customHeight="1">
      <c r="A716" s="126"/>
      <c r="B716" s="126"/>
      <c r="C716" s="131"/>
      <c r="D716" s="126" t="s">
        <v>6933</v>
      </c>
      <c r="E716" s="131"/>
      <c r="F716" s="355">
        <v>1</v>
      </c>
      <c r="G716" s="314">
        <v>9.0909090909090917</v>
      </c>
      <c r="H716" s="18">
        <v>1</v>
      </c>
      <c r="I716" s="19">
        <v>10</v>
      </c>
      <c r="J716" s="18">
        <v>1</v>
      </c>
      <c r="K716" s="19">
        <v>14.285714285714286</v>
      </c>
      <c r="L716" s="18"/>
      <c r="M716" s="19"/>
      <c r="N716" s="58">
        <v>1</v>
      </c>
      <c r="O716" s="59">
        <v>7.6923076923076925</v>
      </c>
      <c r="P716" s="58"/>
      <c r="Q716" s="59"/>
      <c r="R716" s="58">
        <v>1</v>
      </c>
      <c r="S716" s="59">
        <v>10</v>
      </c>
      <c r="T716" s="58">
        <v>15</v>
      </c>
      <c r="U716" s="59">
        <v>8.5227272727272734</v>
      </c>
      <c r="V716" s="131"/>
      <c r="W716" s="131"/>
      <c r="X716" s="131"/>
      <c r="Y716" s="131"/>
      <c r="Z716" s="131"/>
      <c r="AA716" s="131"/>
      <c r="AB716" s="131"/>
      <c r="AC716" s="131"/>
      <c r="AD716" s="131"/>
    </row>
    <row r="717" spans="1:30" ht="20.100000000000001" customHeight="1">
      <c r="A717" s="126"/>
      <c r="B717" s="126"/>
      <c r="C717" s="131"/>
      <c r="D717" s="126" t="s">
        <v>6934</v>
      </c>
      <c r="E717" s="131"/>
      <c r="F717" s="355"/>
      <c r="G717" s="314"/>
      <c r="H717" s="18"/>
      <c r="I717" s="19"/>
      <c r="J717" s="18"/>
      <c r="K717" s="19"/>
      <c r="L717" s="18">
        <v>1</v>
      </c>
      <c r="M717" s="19">
        <v>8.3000000000000007</v>
      </c>
      <c r="N717" s="58"/>
      <c r="O717" s="59"/>
      <c r="P717" s="58">
        <v>1</v>
      </c>
      <c r="Q717" s="59">
        <v>6.25</v>
      </c>
      <c r="R717" s="58">
        <v>1</v>
      </c>
      <c r="S717" s="59">
        <v>10</v>
      </c>
      <c r="T717" s="58">
        <v>6</v>
      </c>
      <c r="U717" s="59">
        <v>3.4090909090909092</v>
      </c>
      <c r="V717" s="131"/>
      <c r="W717" s="131"/>
      <c r="X717" s="131"/>
      <c r="Y717" s="131"/>
      <c r="Z717" s="131"/>
      <c r="AA717" s="131"/>
      <c r="AB717" s="131"/>
      <c r="AC717" s="131"/>
      <c r="AD717" s="131"/>
    </row>
    <row r="718" spans="1:30" ht="20.100000000000001" customHeight="1">
      <c r="A718" s="126"/>
      <c r="B718" s="126"/>
      <c r="C718" s="131"/>
      <c r="D718" s="126" t="s">
        <v>6935</v>
      </c>
      <c r="E718" s="131"/>
      <c r="F718" s="355"/>
      <c r="G718" s="314"/>
      <c r="H718" s="18"/>
      <c r="I718" s="19"/>
      <c r="J718" s="18"/>
      <c r="K718" s="19"/>
      <c r="L718" s="18"/>
      <c r="M718" s="19"/>
      <c r="N718" s="58"/>
      <c r="O718" s="59"/>
      <c r="P718" s="58"/>
      <c r="Q718" s="59"/>
      <c r="R718" s="58"/>
      <c r="S718" s="59"/>
      <c r="T718" s="58">
        <v>2</v>
      </c>
      <c r="U718" s="59">
        <v>1.1363636363636365</v>
      </c>
      <c r="V718" s="131"/>
      <c r="W718" s="131"/>
      <c r="X718" s="131"/>
      <c r="Y718" s="131"/>
      <c r="Z718" s="131"/>
      <c r="AA718" s="131"/>
      <c r="AB718" s="131"/>
      <c r="AC718" s="131"/>
      <c r="AD718" s="131"/>
    </row>
    <row r="719" spans="1:30" ht="20.100000000000001" customHeight="1">
      <c r="A719" s="126"/>
      <c r="B719" s="126"/>
      <c r="C719" s="131"/>
      <c r="D719" s="126" t="s">
        <v>6936</v>
      </c>
      <c r="E719" s="131"/>
      <c r="F719" s="355">
        <v>4</v>
      </c>
      <c r="G719" s="314">
        <v>36.363636363636367</v>
      </c>
      <c r="H719" s="18">
        <v>4</v>
      </c>
      <c r="I719" s="19">
        <v>40</v>
      </c>
      <c r="J719" s="18">
        <v>2</v>
      </c>
      <c r="K719" s="19">
        <v>28.571428571428573</v>
      </c>
      <c r="L719" s="18">
        <v>2</v>
      </c>
      <c r="M719" s="19">
        <v>16.7</v>
      </c>
      <c r="N719" s="58">
        <v>4</v>
      </c>
      <c r="O719" s="59">
        <v>30.76923076923077</v>
      </c>
      <c r="P719" s="58">
        <v>3</v>
      </c>
      <c r="Q719" s="59">
        <v>18.75</v>
      </c>
      <c r="R719" s="58">
        <v>2</v>
      </c>
      <c r="S719" s="59">
        <v>20</v>
      </c>
      <c r="T719" s="58">
        <v>42</v>
      </c>
      <c r="U719" s="59">
        <v>23.863636363636363</v>
      </c>
      <c r="V719" s="131"/>
      <c r="W719" s="131"/>
      <c r="X719" s="131"/>
      <c r="Y719" s="131"/>
      <c r="Z719" s="131"/>
      <c r="AA719" s="131"/>
      <c r="AB719" s="131"/>
      <c r="AC719" s="131"/>
      <c r="AD719" s="131"/>
    </row>
    <row r="720" spans="1:30" ht="20.100000000000001" customHeight="1">
      <c r="A720" s="126"/>
      <c r="B720" s="126"/>
      <c r="C720" s="131"/>
      <c r="D720" s="126" t="s">
        <v>6937</v>
      </c>
      <c r="E720" s="131"/>
      <c r="F720" s="355"/>
      <c r="G720" s="314"/>
      <c r="H720" s="18"/>
      <c r="I720" s="19"/>
      <c r="J720" s="18">
        <v>1</v>
      </c>
      <c r="K720" s="19">
        <v>14.285714285714286</v>
      </c>
      <c r="L720" s="18"/>
      <c r="M720" s="19"/>
      <c r="N720" s="58"/>
      <c r="O720" s="59"/>
      <c r="P720" s="58">
        <v>1</v>
      </c>
      <c r="Q720" s="59">
        <v>6.25</v>
      </c>
      <c r="R720" s="58"/>
      <c r="S720" s="59"/>
      <c r="T720" s="58">
        <v>7</v>
      </c>
      <c r="U720" s="59">
        <v>3.9772727272727271</v>
      </c>
      <c r="V720" s="131"/>
      <c r="W720" s="131"/>
      <c r="X720" s="131"/>
      <c r="Y720" s="131"/>
      <c r="Z720" s="131"/>
      <c r="AA720" s="131"/>
      <c r="AB720" s="131"/>
      <c r="AC720" s="131"/>
      <c r="AD720" s="131"/>
    </row>
    <row r="721" spans="1:30" ht="20.100000000000001" customHeight="1">
      <c r="A721" s="126"/>
      <c r="B721" s="126"/>
      <c r="C721" s="131"/>
      <c r="D721" s="126" t="s">
        <v>6938</v>
      </c>
      <c r="E721" s="131"/>
      <c r="F721" s="355"/>
      <c r="G721" s="314"/>
      <c r="H721" s="18"/>
      <c r="I721" s="19"/>
      <c r="J721" s="18"/>
      <c r="K721" s="19"/>
      <c r="L721" s="18"/>
      <c r="M721" s="19"/>
      <c r="N721" s="58"/>
      <c r="O721" s="59"/>
      <c r="P721" s="58">
        <v>1</v>
      </c>
      <c r="Q721" s="59">
        <v>6.25</v>
      </c>
      <c r="R721" s="58"/>
      <c r="S721" s="59"/>
      <c r="T721" s="58">
        <v>1</v>
      </c>
      <c r="U721" s="59">
        <v>0.56818181818181823</v>
      </c>
      <c r="V721" s="131"/>
      <c r="W721" s="131"/>
      <c r="X721" s="131"/>
      <c r="Y721" s="131"/>
      <c r="Z721" s="131"/>
      <c r="AA721" s="131"/>
      <c r="AB721" s="131"/>
      <c r="AC721" s="131"/>
      <c r="AD721" s="131"/>
    </row>
    <row r="722" spans="1:30" ht="20.100000000000001" customHeight="1">
      <c r="A722" s="126"/>
      <c r="B722" s="126"/>
      <c r="C722" s="131"/>
      <c r="D722" s="126" t="s">
        <v>6939</v>
      </c>
      <c r="E722" s="131"/>
      <c r="F722" s="355">
        <v>1</v>
      </c>
      <c r="G722" s="314">
        <v>9.0909090909090917</v>
      </c>
      <c r="H722" s="18"/>
      <c r="I722" s="19"/>
      <c r="J722" s="18">
        <v>1</v>
      </c>
      <c r="K722" s="19">
        <v>14.285714285714286</v>
      </c>
      <c r="L722" s="18"/>
      <c r="M722" s="19"/>
      <c r="N722" s="58">
        <v>1</v>
      </c>
      <c r="O722" s="59">
        <v>7.6923076923076925</v>
      </c>
      <c r="P722" s="58">
        <v>1</v>
      </c>
      <c r="Q722" s="59">
        <v>6.25</v>
      </c>
      <c r="R722" s="58">
        <v>2</v>
      </c>
      <c r="S722" s="59">
        <v>20</v>
      </c>
      <c r="T722" s="58">
        <v>7</v>
      </c>
      <c r="U722" s="59">
        <v>3.9772727272727271</v>
      </c>
      <c r="V722" s="131"/>
      <c r="W722" s="131"/>
      <c r="X722" s="131"/>
      <c r="Y722" s="131"/>
      <c r="Z722" s="131"/>
      <c r="AA722" s="131"/>
      <c r="AB722" s="131"/>
      <c r="AC722" s="131"/>
      <c r="AD722" s="131"/>
    </row>
    <row r="723" spans="1:30" ht="20.100000000000001" customHeight="1">
      <c r="A723" s="126"/>
      <c r="B723" s="126"/>
      <c r="C723" s="131"/>
      <c r="D723" s="126" t="s">
        <v>6940</v>
      </c>
      <c r="E723" s="131"/>
      <c r="F723" s="355">
        <v>1</v>
      </c>
      <c r="G723" s="314">
        <v>9.0909090909090917</v>
      </c>
      <c r="H723" s="18"/>
      <c r="I723" s="19"/>
      <c r="J723" s="18"/>
      <c r="K723" s="19"/>
      <c r="L723" s="18"/>
      <c r="M723" s="19"/>
      <c r="N723" s="58"/>
      <c r="O723" s="59"/>
      <c r="P723" s="58"/>
      <c r="Q723" s="59"/>
      <c r="R723" s="58"/>
      <c r="S723" s="59"/>
      <c r="T723" s="58">
        <v>7</v>
      </c>
      <c r="U723" s="59">
        <v>3.9772727272727271</v>
      </c>
      <c r="V723" s="131"/>
      <c r="W723" s="131"/>
      <c r="X723" s="131"/>
      <c r="Y723" s="131"/>
      <c r="Z723" s="131"/>
      <c r="AA723" s="131"/>
      <c r="AB723" s="131"/>
      <c r="AC723" s="131"/>
      <c r="AD723" s="131"/>
    </row>
    <row r="724" spans="1:30" ht="20.100000000000001" customHeight="1">
      <c r="A724" s="126"/>
      <c r="B724" s="126"/>
      <c r="C724" s="131"/>
      <c r="D724" s="126" t="s">
        <v>6941</v>
      </c>
      <c r="E724" s="131"/>
      <c r="F724" s="355"/>
      <c r="G724" s="314"/>
      <c r="H724" s="18"/>
      <c r="I724" s="19"/>
      <c r="J724" s="18"/>
      <c r="K724" s="19"/>
      <c r="L724" s="18"/>
      <c r="M724" s="19"/>
      <c r="N724" s="58"/>
      <c r="O724" s="59"/>
      <c r="P724" s="58"/>
      <c r="Q724" s="59"/>
      <c r="R724" s="58"/>
      <c r="S724" s="59"/>
      <c r="T724" s="58"/>
      <c r="U724" s="59"/>
      <c r="V724" s="131"/>
      <c r="W724" s="131"/>
      <c r="X724" s="131"/>
      <c r="Y724" s="131"/>
      <c r="Z724" s="131"/>
      <c r="AA724" s="131"/>
      <c r="AB724" s="131"/>
      <c r="AC724" s="131"/>
      <c r="AD724" s="131"/>
    </row>
    <row r="725" spans="1:30" ht="20.100000000000001" customHeight="1">
      <c r="A725" s="126"/>
      <c r="B725" s="126"/>
      <c r="C725" s="131"/>
      <c r="D725" s="126" t="s">
        <v>2388</v>
      </c>
      <c r="E725" s="131"/>
      <c r="F725" s="355"/>
      <c r="G725" s="314"/>
      <c r="H725" s="18"/>
      <c r="I725" s="19"/>
      <c r="J725" s="18"/>
      <c r="K725" s="19"/>
      <c r="L725" s="18"/>
      <c r="M725" s="19"/>
      <c r="N725" s="58"/>
      <c r="O725" s="59"/>
      <c r="P725" s="58"/>
      <c r="Q725" s="59"/>
      <c r="R725" s="58"/>
      <c r="S725" s="59"/>
      <c r="T725" s="58"/>
      <c r="U725" s="59"/>
      <c r="V725" s="131"/>
      <c r="W725" s="131"/>
      <c r="X725" s="131"/>
      <c r="Y725" s="131"/>
      <c r="Z725" s="131"/>
      <c r="AA725" s="131"/>
      <c r="AB725" s="131"/>
      <c r="AC725" s="131"/>
      <c r="AD725" s="131"/>
    </row>
    <row r="726" spans="1:30" ht="20.100000000000001" customHeight="1">
      <c r="A726" s="126"/>
      <c r="B726" s="126"/>
      <c r="C726" s="131"/>
      <c r="D726" s="126" t="s">
        <v>3777</v>
      </c>
      <c r="E726" s="131"/>
      <c r="F726" s="355"/>
      <c r="G726" s="314"/>
      <c r="H726" s="18"/>
      <c r="I726" s="19"/>
      <c r="J726" s="18"/>
      <c r="K726" s="19"/>
      <c r="L726" s="18"/>
      <c r="M726" s="19"/>
      <c r="N726" s="58"/>
      <c r="O726" s="59"/>
      <c r="P726" s="58"/>
      <c r="Q726" s="59"/>
      <c r="R726" s="58"/>
      <c r="S726" s="59"/>
      <c r="T726" s="58"/>
      <c r="U726" s="59"/>
      <c r="V726" s="131"/>
      <c r="W726" s="131"/>
      <c r="X726" s="131"/>
      <c r="Y726" s="131"/>
      <c r="Z726" s="131"/>
      <c r="AA726" s="131"/>
      <c r="AB726" s="131"/>
      <c r="AC726" s="131"/>
      <c r="AD726" s="131"/>
    </row>
    <row r="727" spans="1:30" ht="20.100000000000001" customHeight="1">
      <c r="A727" s="125" t="s">
        <v>5626</v>
      </c>
      <c r="B727" s="125" t="s">
        <v>186</v>
      </c>
      <c r="C727" s="134" t="s">
        <v>218</v>
      </c>
      <c r="D727" s="125" t="s">
        <v>1425</v>
      </c>
      <c r="E727" s="134" t="s">
        <v>244</v>
      </c>
      <c r="F727" s="354"/>
      <c r="G727" s="12"/>
      <c r="H727" s="11"/>
      <c r="I727" s="12"/>
      <c r="J727" s="11"/>
      <c r="K727" s="12"/>
      <c r="L727" s="11"/>
      <c r="M727" s="12"/>
      <c r="N727" s="56"/>
      <c r="O727" s="57"/>
      <c r="P727" s="56"/>
      <c r="Q727" s="57"/>
      <c r="R727" s="56"/>
      <c r="S727" s="57"/>
      <c r="T727" s="56">
        <v>1</v>
      </c>
      <c r="U727" s="57">
        <v>0.69930069930069927</v>
      </c>
      <c r="V727" s="134" t="s">
        <v>28</v>
      </c>
      <c r="W727" s="134" t="s">
        <v>28</v>
      </c>
      <c r="X727" s="134" t="s">
        <v>28</v>
      </c>
      <c r="Y727" s="134" t="s">
        <v>28</v>
      </c>
      <c r="Z727" s="134" t="s">
        <v>28</v>
      </c>
      <c r="AA727" s="134" t="s">
        <v>28</v>
      </c>
      <c r="AB727" s="134" t="s">
        <v>28</v>
      </c>
      <c r="AC727" s="134" t="s">
        <v>28</v>
      </c>
      <c r="AD727" s="134"/>
    </row>
    <row r="728" spans="1:30" ht="20.100000000000001" customHeight="1">
      <c r="A728" s="126"/>
      <c r="B728" s="126"/>
      <c r="C728" s="131"/>
      <c r="D728" s="126" t="s">
        <v>1426</v>
      </c>
      <c r="E728" s="131"/>
      <c r="F728" s="355"/>
      <c r="G728" s="314"/>
      <c r="H728" s="18"/>
      <c r="I728" s="19"/>
      <c r="J728" s="18"/>
      <c r="K728" s="19"/>
      <c r="L728" s="18"/>
      <c r="M728" s="19"/>
      <c r="N728" s="58"/>
      <c r="O728" s="59"/>
      <c r="P728" s="58"/>
      <c r="Q728" s="59"/>
      <c r="R728" s="58"/>
      <c r="S728" s="59"/>
      <c r="T728" s="58"/>
      <c r="U728" s="59"/>
      <c r="V728" s="131"/>
      <c r="W728" s="131"/>
      <c r="X728" s="131"/>
      <c r="Y728" s="131"/>
      <c r="Z728" s="131"/>
      <c r="AA728" s="131"/>
      <c r="AB728" s="131"/>
      <c r="AC728" s="131"/>
      <c r="AD728" s="131"/>
    </row>
    <row r="729" spans="1:30" ht="20.100000000000001" customHeight="1">
      <c r="A729" s="126"/>
      <c r="B729" s="126"/>
      <c r="C729" s="131"/>
      <c r="D729" s="126" t="s">
        <v>1427</v>
      </c>
      <c r="E729" s="131"/>
      <c r="F729" s="355"/>
      <c r="G729" s="314"/>
      <c r="H729" s="18"/>
      <c r="I729" s="19"/>
      <c r="J729" s="18"/>
      <c r="K729" s="19"/>
      <c r="L729" s="18"/>
      <c r="M729" s="19"/>
      <c r="N729" s="58"/>
      <c r="O729" s="59"/>
      <c r="P729" s="58"/>
      <c r="Q729" s="59"/>
      <c r="R729" s="58"/>
      <c r="S729" s="59"/>
      <c r="T729" s="58"/>
      <c r="U729" s="59"/>
      <c r="V729" s="131"/>
      <c r="W729" s="131"/>
      <c r="X729" s="131"/>
      <c r="Y729" s="131"/>
      <c r="Z729" s="131"/>
      <c r="AA729" s="131"/>
      <c r="AB729" s="131"/>
      <c r="AC729" s="131"/>
      <c r="AD729" s="131"/>
    </row>
    <row r="730" spans="1:30" ht="20.100000000000001" customHeight="1">
      <c r="A730" s="126"/>
      <c r="B730" s="126"/>
      <c r="C730" s="131"/>
      <c r="D730" s="126" t="s">
        <v>1428</v>
      </c>
      <c r="E730" s="131"/>
      <c r="F730" s="355"/>
      <c r="G730" s="314"/>
      <c r="H730" s="18"/>
      <c r="I730" s="19"/>
      <c r="J730" s="18"/>
      <c r="K730" s="19"/>
      <c r="L730" s="18"/>
      <c r="M730" s="19"/>
      <c r="N730" s="58"/>
      <c r="O730" s="59"/>
      <c r="P730" s="58"/>
      <c r="Q730" s="59"/>
      <c r="R730" s="58"/>
      <c r="S730" s="59"/>
      <c r="T730" s="58"/>
      <c r="U730" s="59"/>
      <c r="V730" s="131"/>
      <c r="W730" s="131"/>
      <c r="X730" s="131"/>
      <c r="Y730" s="131"/>
      <c r="Z730" s="131"/>
      <c r="AA730" s="131"/>
      <c r="AB730" s="131"/>
      <c r="AC730" s="131"/>
      <c r="AD730" s="131"/>
    </row>
    <row r="731" spans="1:30" ht="20.100000000000001" customHeight="1">
      <c r="A731" s="126"/>
      <c r="B731" s="126"/>
      <c r="C731" s="131"/>
      <c r="D731" s="126" t="s">
        <v>1429</v>
      </c>
      <c r="E731" s="131"/>
      <c r="F731" s="355"/>
      <c r="G731" s="314"/>
      <c r="H731" s="18"/>
      <c r="I731" s="19"/>
      <c r="J731" s="18"/>
      <c r="K731" s="19"/>
      <c r="L731" s="18"/>
      <c r="M731" s="19"/>
      <c r="N731" s="58"/>
      <c r="O731" s="59"/>
      <c r="P731" s="58"/>
      <c r="Q731" s="59"/>
      <c r="R731" s="58"/>
      <c r="S731" s="59"/>
      <c r="T731" s="58"/>
      <c r="U731" s="59"/>
      <c r="V731" s="131"/>
      <c r="W731" s="131"/>
      <c r="X731" s="131"/>
      <c r="Y731" s="131"/>
      <c r="Z731" s="131"/>
      <c r="AA731" s="131"/>
      <c r="AB731" s="131"/>
      <c r="AC731" s="131"/>
      <c r="AD731" s="131"/>
    </row>
    <row r="732" spans="1:30" ht="20.100000000000001" customHeight="1">
      <c r="A732" s="126"/>
      <c r="B732" s="126"/>
      <c r="C732" s="131"/>
      <c r="D732" s="126" t="s">
        <v>1430</v>
      </c>
      <c r="E732" s="131"/>
      <c r="F732" s="355"/>
      <c r="G732" s="314"/>
      <c r="H732" s="18"/>
      <c r="I732" s="19"/>
      <c r="J732" s="18">
        <v>1</v>
      </c>
      <c r="K732" s="19">
        <v>20</v>
      </c>
      <c r="L732" s="18">
        <v>1</v>
      </c>
      <c r="M732" s="19">
        <v>9.1</v>
      </c>
      <c r="N732" s="58"/>
      <c r="O732" s="59"/>
      <c r="P732" s="58"/>
      <c r="Q732" s="59"/>
      <c r="R732" s="58"/>
      <c r="S732" s="59"/>
      <c r="T732" s="58"/>
      <c r="U732" s="59"/>
      <c r="V732" s="131"/>
      <c r="W732" s="131"/>
      <c r="X732" s="131"/>
      <c r="Y732" s="131"/>
      <c r="Z732" s="131"/>
      <c r="AA732" s="131"/>
      <c r="AB732" s="131"/>
      <c r="AC732" s="131"/>
      <c r="AD732" s="131"/>
    </row>
    <row r="733" spans="1:30" ht="20.100000000000001" customHeight="1">
      <c r="A733" s="126"/>
      <c r="B733" s="126"/>
      <c r="C733" s="131"/>
      <c r="D733" s="126" t="s">
        <v>1431</v>
      </c>
      <c r="E733" s="131"/>
      <c r="F733" s="355"/>
      <c r="G733" s="314"/>
      <c r="H733" s="18"/>
      <c r="I733" s="19"/>
      <c r="J733" s="18"/>
      <c r="K733" s="19"/>
      <c r="L733" s="18"/>
      <c r="M733" s="19"/>
      <c r="N733" s="58"/>
      <c r="O733" s="59"/>
      <c r="P733" s="58"/>
      <c r="Q733" s="59"/>
      <c r="R733" s="58"/>
      <c r="S733" s="59"/>
      <c r="T733" s="58"/>
      <c r="U733" s="59"/>
      <c r="V733" s="131"/>
      <c r="W733" s="131"/>
      <c r="X733" s="131"/>
      <c r="Y733" s="131"/>
      <c r="Z733" s="131"/>
      <c r="AA733" s="131"/>
      <c r="AB733" s="131"/>
      <c r="AC733" s="131"/>
      <c r="AD733" s="131"/>
    </row>
    <row r="734" spans="1:30" ht="20.100000000000001" customHeight="1">
      <c r="A734" s="126"/>
      <c r="B734" s="126"/>
      <c r="C734" s="131"/>
      <c r="D734" s="126" t="s">
        <v>1432</v>
      </c>
      <c r="E734" s="131"/>
      <c r="F734" s="355">
        <v>1</v>
      </c>
      <c r="G734" s="314">
        <v>12.5</v>
      </c>
      <c r="H734" s="18"/>
      <c r="I734" s="19"/>
      <c r="J734" s="18"/>
      <c r="K734" s="19"/>
      <c r="L734" s="18"/>
      <c r="M734" s="19"/>
      <c r="N734" s="58"/>
      <c r="O734" s="59"/>
      <c r="P734" s="58">
        <v>1</v>
      </c>
      <c r="Q734" s="59">
        <v>7.6923076923076925</v>
      </c>
      <c r="R734" s="58"/>
      <c r="S734" s="59"/>
      <c r="T734" s="58"/>
      <c r="U734" s="59"/>
      <c r="V734" s="131"/>
      <c r="W734" s="131"/>
      <c r="X734" s="131"/>
      <c r="Y734" s="131"/>
      <c r="Z734" s="131"/>
      <c r="AA734" s="131"/>
      <c r="AB734" s="131"/>
      <c r="AC734" s="131"/>
      <c r="AD734" s="131"/>
    </row>
    <row r="735" spans="1:30" ht="20.100000000000001" customHeight="1">
      <c r="A735" s="126"/>
      <c r="B735" s="126"/>
      <c r="C735" s="131"/>
      <c r="D735" s="126" t="s">
        <v>1433</v>
      </c>
      <c r="E735" s="131"/>
      <c r="F735" s="355"/>
      <c r="G735" s="314"/>
      <c r="H735" s="18">
        <v>1</v>
      </c>
      <c r="I735" s="19">
        <v>16.666666666666668</v>
      </c>
      <c r="J735" s="18"/>
      <c r="K735" s="19"/>
      <c r="L735" s="18"/>
      <c r="M735" s="19"/>
      <c r="N735" s="58"/>
      <c r="O735" s="59"/>
      <c r="P735" s="58"/>
      <c r="Q735" s="59"/>
      <c r="R735" s="58"/>
      <c r="S735" s="59"/>
      <c r="T735" s="58">
        <v>4</v>
      </c>
      <c r="U735" s="59">
        <v>2.7972027972027971</v>
      </c>
      <c r="V735" s="131"/>
      <c r="W735" s="131"/>
      <c r="X735" s="131"/>
      <c r="Y735" s="131"/>
      <c r="Z735" s="131"/>
      <c r="AA735" s="131"/>
      <c r="AB735" s="131"/>
      <c r="AC735" s="131"/>
      <c r="AD735" s="131"/>
    </row>
    <row r="736" spans="1:30" ht="20.100000000000001" customHeight="1">
      <c r="A736" s="126"/>
      <c r="B736" s="126"/>
      <c r="C736" s="131"/>
      <c r="D736" s="126" t="s">
        <v>6932</v>
      </c>
      <c r="E736" s="131"/>
      <c r="F736" s="355">
        <v>2</v>
      </c>
      <c r="G736" s="314">
        <v>25</v>
      </c>
      <c r="H736" s="18">
        <v>2</v>
      </c>
      <c r="I736" s="19">
        <v>33.333333333333336</v>
      </c>
      <c r="J736" s="18"/>
      <c r="K736" s="19"/>
      <c r="L736" s="18">
        <v>2</v>
      </c>
      <c r="M736" s="19">
        <v>18.2</v>
      </c>
      <c r="N736" s="58">
        <v>1</v>
      </c>
      <c r="O736" s="59">
        <v>14.3</v>
      </c>
      <c r="P736" s="58">
        <v>4</v>
      </c>
      <c r="Q736" s="59">
        <v>30.76923076923077</v>
      </c>
      <c r="R736" s="58">
        <v>1</v>
      </c>
      <c r="S736" s="59">
        <v>11.111111111111111</v>
      </c>
      <c r="T736" s="58">
        <v>37</v>
      </c>
      <c r="U736" s="59">
        <v>25.874125874125873</v>
      </c>
      <c r="V736" s="131"/>
      <c r="W736" s="131"/>
      <c r="X736" s="131"/>
      <c r="Y736" s="131"/>
      <c r="Z736" s="131"/>
      <c r="AA736" s="131"/>
      <c r="AB736" s="131"/>
      <c r="AC736" s="131"/>
      <c r="AD736" s="131"/>
    </row>
    <row r="737" spans="1:30" ht="20.100000000000001" customHeight="1">
      <c r="A737" s="126"/>
      <c r="B737" s="126"/>
      <c r="C737" s="131"/>
      <c r="D737" s="126" t="s">
        <v>6933</v>
      </c>
      <c r="E737" s="131"/>
      <c r="F737" s="355">
        <v>1</v>
      </c>
      <c r="G737" s="314">
        <v>12.5</v>
      </c>
      <c r="H737" s="18"/>
      <c r="I737" s="19"/>
      <c r="J737" s="18"/>
      <c r="K737" s="19"/>
      <c r="L737" s="18">
        <v>3</v>
      </c>
      <c r="M737" s="19">
        <v>27.3</v>
      </c>
      <c r="N737" s="58">
        <v>1</v>
      </c>
      <c r="O737" s="59">
        <v>14.3</v>
      </c>
      <c r="P737" s="58">
        <v>4</v>
      </c>
      <c r="Q737" s="59">
        <v>30.76923076923077</v>
      </c>
      <c r="R737" s="58">
        <v>1</v>
      </c>
      <c r="S737" s="59">
        <v>11.111111111111111</v>
      </c>
      <c r="T737" s="58">
        <v>16</v>
      </c>
      <c r="U737" s="59">
        <v>11.188811188811188</v>
      </c>
      <c r="V737" s="131"/>
      <c r="W737" s="131"/>
      <c r="X737" s="131"/>
      <c r="Y737" s="131"/>
      <c r="Z737" s="131"/>
      <c r="AA737" s="131"/>
      <c r="AB737" s="131"/>
      <c r="AC737" s="131"/>
      <c r="AD737" s="131"/>
    </row>
    <row r="738" spans="1:30" ht="20.100000000000001" customHeight="1">
      <c r="A738" s="126"/>
      <c r="B738" s="126"/>
      <c r="C738" s="131"/>
      <c r="D738" s="126" t="s">
        <v>6934</v>
      </c>
      <c r="E738" s="131"/>
      <c r="F738" s="355">
        <v>1</v>
      </c>
      <c r="G738" s="314">
        <v>12.5</v>
      </c>
      <c r="H738" s="18"/>
      <c r="I738" s="19"/>
      <c r="J738" s="18">
        <v>1</v>
      </c>
      <c r="K738" s="19">
        <v>20</v>
      </c>
      <c r="L738" s="18"/>
      <c r="M738" s="19"/>
      <c r="N738" s="58">
        <v>1</v>
      </c>
      <c r="O738" s="59">
        <v>14.3</v>
      </c>
      <c r="P738" s="58"/>
      <c r="Q738" s="59"/>
      <c r="R738" s="58">
        <v>1</v>
      </c>
      <c r="S738" s="59">
        <v>11.111111111111111</v>
      </c>
      <c r="T738" s="58">
        <v>15</v>
      </c>
      <c r="U738" s="59">
        <v>10.48951048951049</v>
      </c>
      <c r="V738" s="131"/>
      <c r="W738" s="131"/>
      <c r="X738" s="131"/>
      <c r="Y738" s="131"/>
      <c r="Z738" s="131"/>
      <c r="AA738" s="131"/>
      <c r="AB738" s="131"/>
      <c r="AC738" s="131"/>
      <c r="AD738" s="131"/>
    </row>
    <row r="739" spans="1:30" ht="20.100000000000001" customHeight="1">
      <c r="A739" s="126"/>
      <c r="B739" s="126"/>
      <c r="C739" s="131"/>
      <c r="D739" s="126" t="s">
        <v>6935</v>
      </c>
      <c r="E739" s="131"/>
      <c r="F739" s="355"/>
      <c r="G739" s="314"/>
      <c r="H739" s="18"/>
      <c r="I739" s="19"/>
      <c r="J739" s="18"/>
      <c r="K739" s="19"/>
      <c r="L739" s="18"/>
      <c r="M739" s="19"/>
      <c r="N739" s="58"/>
      <c r="O739" s="59"/>
      <c r="P739" s="58"/>
      <c r="Q739" s="59"/>
      <c r="R739" s="58">
        <v>1</v>
      </c>
      <c r="S739" s="59">
        <v>11.111111111111111</v>
      </c>
      <c r="T739" s="58"/>
      <c r="U739" s="59"/>
      <c r="V739" s="131"/>
      <c r="W739" s="131"/>
      <c r="X739" s="131"/>
      <c r="Y739" s="131"/>
      <c r="Z739" s="131"/>
      <c r="AA739" s="131"/>
      <c r="AB739" s="131"/>
      <c r="AC739" s="131"/>
      <c r="AD739" s="131"/>
    </row>
    <row r="740" spans="1:30" ht="20.100000000000001" customHeight="1">
      <c r="A740" s="126"/>
      <c r="B740" s="126"/>
      <c r="C740" s="131"/>
      <c r="D740" s="126" t="s">
        <v>6936</v>
      </c>
      <c r="E740" s="131"/>
      <c r="F740" s="355"/>
      <c r="G740" s="314"/>
      <c r="H740" s="18">
        <v>1</v>
      </c>
      <c r="I740" s="19">
        <v>16.666666666666668</v>
      </c>
      <c r="J740" s="18">
        <v>1</v>
      </c>
      <c r="K740" s="19">
        <v>20</v>
      </c>
      <c r="L740" s="18">
        <v>3</v>
      </c>
      <c r="M740" s="19">
        <v>27.3</v>
      </c>
      <c r="N740" s="58">
        <v>1</v>
      </c>
      <c r="O740" s="59">
        <v>14.3</v>
      </c>
      <c r="P740" s="58">
        <v>2</v>
      </c>
      <c r="Q740" s="59">
        <v>15.384615384615385</v>
      </c>
      <c r="R740" s="58">
        <v>2</v>
      </c>
      <c r="S740" s="59">
        <v>22.222222222222221</v>
      </c>
      <c r="T740" s="58">
        <v>28</v>
      </c>
      <c r="U740" s="59">
        <v>19.58041958041958</v>
      </c>
      <c r="V740" s="131"/>
      <c r="W740" s="131"/>
      <c r="X740" s="131"/>
      <c r="Y740" s="131"/>
      <c r="Z740" s="131"/>
      <c r="AA740" s="131"/>
      <c r="AB740" s="131"/>
      <c r="AC740" s="131"/>
      <c r="AD740" s="131"/>
    </row>
    <row r="741" spans="1:30" ht="20.100000000000001" customHeight="1">
      <c r="A741" s="126"/>
      <c r="B741" s="126"/>
      <c r="C741" s="131"/>
      <c r="D741" s="126" t="s">
        <v>6937</v>
      </c>
      <c r="E741" s="131"/>
      <c r="F741" s="355"/>
      <c r="G741" s="314"/>
      <c r="H741" s="18"/>
      <c r="I741" s="19"/>
      <c r="J741" s="18">
        <v>1</v>
      </c>
      <c r="K741" s="19">
        <v>20</v>
      </c>
      <c r="L741" s="18"/>
      <c r="M741" s="19"/>
      <c r="N741" s="58">
        <v>1</v>
      </c>
      <c r="O741" s="59">
        <v>14.3</v>
      </c>
      <c r="P741" s="58"/>
      <c r="Q741" s="59"/>
      <c r="R741" s="58"/>
      <c r="S741" s="59"/>
      <c r="T741" s="58">
        <v>15</v>
      </c>
      <c r="U741" s="59">
        <v>10.48951048951049</v>
      </c>
      <c r="V741" s="131"/>
      <c r="W741" s="131"/>
      <c r="X741" s="131"/>
      <c r="Y741" s="131"/>
      <c r="Z741" s="131"/>
      <c r="AA741" s="131"/>
      <c r="AB741" s="131"/>
      <c r="AC741" s="131"/>
      <c r="AD741" s="131"/>
    </row>
    <row r="742" spans="1:30" ht="20.100000000000001" customHeight="1">
      <c r="A742" s="126"/>
      <c r="B742" s="126"/>
      <c r="C742" s="131"/>
      <c r="D742" s="126" t="s">
        <v>6938</v>
      </c>
      <c r="E742" s="131"/>
      <c r="F742" s="355"/>
      <c r="G742" s="314"/>
      <c r="H742" s="18"/>
      <c r="I742" s="19"/>
      <c r="J742" s="18"/>
      <c r="K742" s="19"/>
      <c r="L742" s="18">
        <v>1</v>
      </c>
      <c r="M742" s="19">
        <v>9.1</v>
      </c>
      <c r="N742" s="58"/>
      <c r="O742" s="59"/>
      <c r="P742" s="58"/>
      <c r="Q742" s="59"/>
      <c r="R742" s="58">
        <v>1</v>
      </c>
      <c r="S742" s="59">
        <v>11.111111111111111</v>
      </c>
      <c r="T742" s="58"/>
      <c r="U742" s="59"/>
      <c r="V742" s="131"/>
      <c r="W742" s="131"/>
      <c r="X742" s="131"/>
      <c r="Y742" s="131"/>
      <c r="Z742" s="131"/>
      <c r="AA742" s="131"/>
      <c r="AB742" s="131"/>
      <c r="AC742" s="131"/>
      <c r="AD742" s="131"/>
    </row>
    <row r="743" spans="1:30" ht="20.100000000000001" customHeight="1">
      <c r="A743" s="126"/>
      <c r="B743" s="126"/>
      <c r="C743" s="131"/>
      <c r="D743" s="126" t="s">
        <v>6939</v>
      </c>
      <c r="E743" s="131"/>
      <c r="F743" s="355">
        <v>1</v>
      </c>
      <c r="G743" s="314">
        <v>12.5</v>
      </c>
      <c r="H743" s="18">
        <v>2</v>
      </c>
      <c r="I743" s="19">
        <v>33.333333333333336</v>
      </c>
      <c r="J743" s="18">
        <v>1</v>
      </c>
      <c r="K743" s="19">
        <v>20</v>
      </c>
      <c r="L743" s="18">
        <v>1</v>
      </c>
      <c r="M743" s="19">
        <v>9.1</v>
      </c>
      <c r="N743" s="58">
        <v>2</v>
      </c>
      <c r="O743" s="59">
        <v>28.6</v>
      </c>
      <c r="P743" s="58">
        <v>2</v>
      </c>
      <c r="Q743" s="59">
        <v>15.384615384615385</v>
      </c>
      <c r="R743" s="58"/>
      <c r="S743" s="59"/>
      <c r="T743" s="58">
        <v>20</v>
      </c>
      <c r="U743" s="59">
        <v>13.986013986013987</v>
      </c>
      <c r="V743" s="131"/>
      <c r="W743" s="131"/>
      <c r="X743" s="131"/>
      <c r="Y743" s="131"/>
      <c r="Z743" s="131"/>
      <c r="AA743" s="131"/>
      <c r="AB743" s="131"/>
      <c r="AC743" s="131"/>
      <c r="AD743" s="131"/>
    </row>
    <row r="744" spans="1:30" ht="20.100000000000001" customHeight="1">
      <c r="A744" s="126"/>
      <c r="B744" s="126"/>
      <c r="C744" s="131"/>
      <c r="D744" s="126" t="s">
        <v>6940</v>
      </c>
      <c r="E744" s="131"/>
      <c r="F744" s="355">
        <v>2</v>
      </c>
      <c r="G744" s="314">
        <v>25</v>
      </c>
      <c r="H744" s="18"/>
      <c r="I744" s="19"/>
      <c r="J744" s="18"/>
      <c r="K744" s="19"/>
      <c r="L744" s="18"/>
      <c r="M744" s="19"/>
      <c r="N744" s="58"/>
      <c r="O744" s="59"/>
      <c r="P744" s="58"/>
      <c r="Q744" s="59"/>
      <c r="R744" s="58">
        <v>2</v>
      </c>
      <c r="S744" s="59">
        <v>22.2</v>
      </c>
      <c r="T744" s="58">
        <v>7</v>
      </c>
      <c r="U744" s="59">
        <v>4.895104895104895</v>
      </c>
      <c r="V744" s="131"/>
      <c r="W744" s="131"/>
      <c r="X744" s="131"/>
      <c r="Y744" s="131"/>
      <c r="Z744" s="131"/>
      <c r="AA744" s="131"/>
      <c r="AB744" s="131"/>
      <c r="AC744" s="131"/>
      <c r="AD744" s="131"/>
    </row>
    <row r="745" spans="1:30" ht="20.100000000000001" customHeight="1">
      <c r="A745" s="126"/>
      <c r="B745" s="126"/>
      <c r="C745" s="131"/>
      <c r="D745" s="126" t="s">
        <v>6941</v>
      </c>
      <c r="E745" s="131"/>
      <c r="F745" s="355"/>
      <c r="G745" s="314"/>
      <c r="H745" s="18"/>
      <c r="I745" s="19"/>
      <c r="J745" s="18"/>
      <c r="K745" s="19"/>
      <c r="L745" s="18"/>
      <c r="M745" s="19"/>
      <c r="N745" s="58"/>
      <c r="O745" s="59"/>
      <c r="P745" s="58"/>
      <c r="Q745" s="59"/>
      <c r="R745" s="58"/>
      <c r="S745" s="59"/>
      <c r="T745" s="58"/>
      <c r="U745" s="59"/>
      <c r="V745" s="131"/>
      <c r="W745" s="131"/>
      <c r="X745" s="131"/>
      <c r="Y745" s="131"/>
      <c r="Z745" s="131"/>
      <c r="AA745" s="131"/>
      <c r="AB745" s="131"/>
      <c r="AC745" s="131"/>
      <c r="AD745" s="131"/>
    </row>
    <row r="746" spans="1:30" ht="20.100000000000001" customHeight="1">
      <c r="A746" s="126"/>
      <c r="B746" s="126"/>
      <c r="C746" s="131"/>
      <c r="D746" s="126" t="s">
        <v>2388</v>
      </c>
      <c r="E746" s="131"/>
      <c r="F746" s="355"/>
      <c r="G746" s="314"/>
      <c r="H746" s="18"/>
      <c r="I746" s="19"/>
      <c r="J746" s="18"/>
      <c r="K746" s="19"/>
      <c r="L746" s="18"/>
      <c r="M746" s="19"/>
      <c r="N746" s="58"/>
      <c r="O746" s="59"/>
      <c r="P746" s="58"/>
      <c r="Q746" s="59"/>
      <c r="R746" s="58"/>
      <c r="S746" s="59"/>
      <c r="T746" s="58"/>
      <c r="U746" s="59"/>
      <c r="V746" s="131"/>
      <c r="W746" s="131"/>
      <c r="X746" s="131"/>
      <c r="Y746" s="131"/>
      <c r="Z746" s="131"/>
      <c r="AA746" s="131"/>
      <c r="AB746" s="131"/>
      <c r="AC746" s="131"/>
      <c r="AD746" s="131"/>
    </row>
    <row r="747" spans="1:30" ht="20.100000000000001" customHeight="1">
      <c r="A747" s="126"/>
      <c r="B747" s="126"/>
      <c r="C747" s="131"/>
      <c r="D747" s="126" t="s">
        <v>3777</v>
      </c>
      <c r="E747" s="131"/>
      <c r="F747" s="355"/>
      <c r="G747" s="314"/>
      <c r="H747" s="18"/>
      <c r="I747" s="19"/>
      <c r="J747" s="18"/>
      <c r="K747" s="19"/>
      <c r="L747" s="18"/>
      <c r="M747" s="19"/>
      <c r="N747" s="58"/>
      <c r="O747" s="59"/>
      <c r="P747" s="58"/>
      <c r="Q747" s="59"/>
      <c r="R747" s="58"/>
      <c r="S747" s="59"/>
      <c r="T747" s="58"/>
      <c r="U747" s="59"/>
      <c r="V747" s="131"/>
      <c r="W747" s="131"/>
      <c r="X747" s="131"/>
      <c r="Y747" s="131"/>
      <c r="Z747" s="131"/>
      <c r="AA747" s="131"/>
      <c r="AB747" s="131"/>
      <c r="AC747" s="131"/>
      <c r="AD747" s="131"/>
    </row>
    <row r="748" spans="1:30" ht="20.100000000000001" customHeight="1">
      <c r="A748" s="125" t="s">
        <v>5627</v>
      </c>
      <c r="B748" s="125" t="s">
        <v>187</v>
      </c>
      <c r="C748" s="134" t="s">
        <v>218</v>
      </c>
      <c r="D748" s="125" t="s">
        <v>1425</v>
      </c>
      <c r="E748" s="134" t="s">
        <v>244</v>
      </c>
      <c r="F748" s="354"/>
      <c r="G748" s="12"/>
      <c r="H748" s="11"/>
      <c r="I748" s="12"/>
      <c r="J748" s="11"/>
      <c r="K748" s="12"/>
      <c r="L748" s="11"/>
      <c r="M748" s="12"/>
      <c r="N748" s="56"/>
      <c r="O748" s="57"/>
      <c r="P748" s="56"/>
      <c r="Q748" s="57"/>
      <c r="R748" s="56"/>
      <c r="S748" s="57"/>
      <c r="T748" s="56"/>
      <c r="U748" s="57"/>
      <c r="V748" s="134" t="s">
        <v>28</v>
      </c>
      <c r="W748" s="134" t="s">
        <v>28</v>
      </c>
      <c r="X748" s="134" t="s">
        <v>28</v>
      </c>
      <c r="Y748" s="134" t="s">
        <v>28</v>
      </c>
      <c r="Z748" s="134" t="s">
        <v>28</v>
      </c>
      <c r="AA748" s="134" t="s">
        <v>28</v>
      </c>
      <c r="AB748" s="134" t="s">
        <v>28</v>
      </c>
      <c r="AC748" s="134" t="s">
        <v>28</v>
      </c>
      <c r="AD748" s="134"/>
    </row>
    <row r="749" spans="1:30" ht="20.100000000000001" customHeight="1">
      <c r="A749" s="126"/>
      <c r="B749" s="126"/>
      <c r="C749" s="131"/>
      <c r="D749" s="126" t="s">
        <v>1426</v>
      </c>
      <c r="E749" s="131"/>
      <c r="F749" s="355"/>
      <c r="G749" s="314"/>
      <c r="H749" s="18"/>
      <c r="I749" s="19"/>
      <c r="J749" s="18"/>
      <c r="K749" s="19"/>
      <c r="L749" s="18"/>
      <c r="M749" s="19"/>
      <c r="N749" s="58"/>
      <c r="O749" s="59"/>
      <c r="P749" s="58"/>
      <c r="Q749" s="59"/>
      <c r="R749" s="58"/>
      <c r="S749" s="59"/>
      <c r="T749" s="58"/>
      <c r="U749" s="59"/>
      <c r="V749" s="131"/>
      <c r="W749" s="131"/>
      <c r="X749" s="131"/>
      <c r="Y749" s="131"/>
      <c r="Z749" s="131"/>
      <c r="AA749" s="131"/>
      <c r="AB749" s="131"/>
      <c r="AC749" s="131"/>
      <c r="AD749" s="131"/>
    </row>
    <row r="750" spans="1:30" ht="20.100000000000001" customHeight="1">
      <c r="A750" s="126"/>
      <c r="B750" s="126"/>
      <c r="C750" s="131"/>
      <c r="D750" s="126" t="s">
        <v>1427</v>
      </c>
      <c r="E750" s="131"/>
      <c r="F750" s="355"/>
      <c r="G750" s="314"/>
      <c r="H750" s="18">
        <v>1</v>
      </c>
      <c r="I750" s="19">
        <v>20</v>
      </c>
      <c r="J750" s="18"/>
      <c r="K750" s="19"/>
      <c r="L750" s="18"/>
      <c r="M750" s="19"/>
      <c r="N750" s="58"/>
      <c r="O750" s="59"/>
      <c r="P750" s="58"/>
      <c r="Q750" s="59"/>
      <c r="R750" s="58"/>
      <c r="S750" s="59"/>
      <c r="T750" s="58"/>
      <c r="U750" s="59"/>
      <c r="V750" s="131"/>
      <c r="W750" s="131"/>
      <c r="X750" s="131"/>
      <c r="Y750" s="131"/>
      <c r="Z750" s="131"/>
      <c r="AA750" s="131"/>
      <c r="AB750" s="131"/>
      <c r="AC750" s="131"/>
      <c r="AD750" s="131"/>
    </row>
    <row r="751" spans="1:30" ht="20.100000000000001" customHeight="1">
      <c r="A751" s="126"/>
      <c r="B751" s="126"/>
      <c r="C751" s="131"/>
      <c r="D751" s="126" t="s">
        <v>1428</v>
      </c>
      <c r="E751" s="131"/>
      <c r="F751" s="355"/>
      <c r="G751" s="314"/>
      <c r="H751" s="18"/>
      <c r="I751" s="19"/>
      <c r="J751" s="18"/>
      <c r="K751" s="19"/>
      <c r="L751" s="18"/>
      <c r="M751" s="19"/>
      <c r="N751" s="58"/>
      <c r="O751" s="59"/>
      <c r="P751" s="58"/>
      <c r="Q751" s="59"/>
      <c r="R751" s="58"/>
      <c r="S751" s="59"/>
      <c r="T751" s="58"/>
      <c r="U751" s="59"/>
      <c r="V751" s="131"/>
      <c r="W751" s="131"/>
      <c r="X751" s="131"/>
      <c r="Y751" s="131"/>
      <c r="Z751" s="131"/>
      <c r="AA751" s="131"/>
      <c r="AB751" s="131"/>
      <c r="AC751" s="131"/>
      <c r="AD751" s="131"/>
    </row>
    <row r="752" spans="1:30" ht="20.100000000000001" customHeight="1">
      <c r="A752" s="126"/>
      <c r="B752" s="126"/>
      <c r="C752" s="131"/>
      <c r="D752" s="126" t="s">
        <v>1429</v>
      </c>
      <c r="E752" s="131"/>
      <c r="F752" s="355"/>
      <c r="G752" s="314"/>
      <c r="H752" s="18"/>
      <c r="I752" s="19"/>
      <c r="J752" s="18"/>
      <c r="K752" s="19"/>
      <c r="L752" s="18"/>
      <c r="M752" s="19"/>
      <c r="N752" s="58"/>
      <c r="O752" s="59"/>
      <c r="P752" s="58"/>
      <c r="Q752" s="59"/>
      <c r="R752" s="58"/>
      <c r="S752" s="59"/>
      <c r="T752" s="58"/>
      <c r="U752" s="59"/>
      <c r="V752" s="131"/>
      <c r="W752" s="131"/>
      <c r="X752" s="131"/>
      <c r="Y752" s="131"/>
      <c r="Z752" s="131"/>
      <c r="AA752" s="131"/>
      <c r="AB752" s="131"/>
      <c r="AC752" s="131"/>
      <c r="AD752" s="131"/>
    </row>
    <row r="753" spans="1:30" ht="20.100000000000001" customHeight="1">
      <c r="A753" s="126"/>
      <c r="B753" s="126"/>
      <c r="C753" s="131"/>
      <c r="D753" s="126" t="s">
        <v>1430</v>
      </c>
      <c r="E753" s="131"/>
      <c r="F753" s="355"/>
      <c r="G753" s="314"/>
      <c r="H753" s="18"/>
      <c r="I753" s="19"/>
      <c r="J753" s="18"/>
      <c r="K753" s="19"/>
      <c r="L753" s="18"/>
      <c r="M753" s="19"/>
      <c r="N753" s="58"/>
      <c r="O753" s="59"/>
      <c r="P753" s="58"/>
      <c r="Q753" s="59"/>
      <c r="R753" s="58"/>
      <c r="S753" s="59"/>
      <c r="T753" s="58"/>
      <c r="U753" s="59"/>
      <c r="V753" s="131"/>
      <c r="W753" s="131"/>
      <c r="X753" s="131"/>
      <c r="Y753" s="131"/>
      <c r="Z753" s="131"/>
      <c r="AA753" s="131"/>
      <c r="AB753" s="131"/>
      <c r="AC753" s="131"/>
      <c r="AD753" s="131"/>
    </row>
    <row r="754" spans="1:30" ht="20.100000000000001" customHeight="1">
      <c r="A754" s="126"/>
      <c r="B754" s="126"/>
      <c r="C754" s="131"/>
      <c r="D754" s="126" t="s">
        <v>1431</v>
      </c>
      <c r="E754" s="131"/>
      <c r="F754" s="355"/>
      <c r="G754" s="314"/>
      <c r="H754" s="18"/>
      <c r="I754" s="19"/>
      <c r="J754" s="18">
        <v>1</v>
      </c>
      <c r="K754" s="19">
        <v>25</v>
      </c>
      <c r="L754" s="18"/>
      <c r="M754" s="19"/>
      <c r="N754" s="58"/>
      <c r="O754" s="59"/>
      <c r="P754" s="58"/>
      <c r="Q754" s="59"/>
      <c r="R754" s="58"/>
      <c r="S754" s="59"/>
      <c r="T754" s="58"/>
      <c r="U754" s="59"/>
      <c r="V754" s="131"/>
      <c r="W754" s="131"/>
      <c r="X754" s="131"/>
      <c r="Y754" s="131"/>
      <c r="Z754" s="131"/>
      <c r="AA754" s="131"/>
      <c r="AB754" s="131"/>
      <c r="AC754" s="131"/>
      <c r="AD754" s="131"/>
    </row>
    <row r="755" spans="1:30" ht="20.100000000000001" customHeight="1">
      <c r="A755" s="126"/>
      <c r="B755" s="126"/>
      <c r="C755" s="131"/>
      <c r="D755" s="126" t="s">
        <v>1432</v>
      </c>
      <c r="E755" s="131"/>
      <c r="F755" s="355"/>
      <c r="G755" s="314"/>
      <c r="H755" s="18"/>
      <c r="I755" s="19"/>
      <c r="J755" s="18"/>
      <c r="K755" s="19"/>
      <c r="L755" s="18"/>
      <c r="M755" s="19"/>
      <c r="N755" s="58"/>
      <c r="O755" s="59"/>
      <c r="P755" s="58"/>
      <c r="Q755" s="59"/>
      <c r="R755" s="58"/>
      <c r="S755" s="59"/>
      <c r="T755" s="58">
        <v>1</v>
      </c>
      <c r="U755" s="59">
        <v>0.98039215686274506</v>
      </c>
      <c r="V755" s="131"/>
      <c r="W755" s="131"/>
      <c r="X755" s="131"/>
      <c r="Y755" s="131"/>
      <c r="Z755" s="131"/>
      <c r="AA755" s="131"/>
      <c r="AB755" s="131"/>
      <c r="AC755" s="131"/>
      <c r="AD755" s="131"/>
    </row>
    <row r="756" spans="1:30" ht="20.100000000000001" customHeight="1">
      <c r="A756" s="126"/>
      <c r="B756" s="126"/>
      <c r="C756" s="131"/>
      <c r="D756" s="126" t="s">
        <v>1433</v>
      </c>
      <c r="E756" s="131"/>
      <c r="F756" s="355"/>
      <c r="G756" s="314"/>
      <c r="H756" s="18"/>
      <c r="I756" s="19"/>
      <c r="J756" s="18"/>
      <c r="K756" s="19"/>
      <c r="L756" s="18"/>
      <c r="M756" s="19"/>
      <c r="N756" s="58"/>
      <c r="O756" s="59"/>
      <c r="P756" s="58"/>
      <c r="Q756" s="59"/>
      <c r="R756" s="58">
        <v>1</v>
      </c>
      <c r="S756" s="59">
        <v>16.666666666666668</v>
      </c>
      <c r="T756" s="58">
        <v>1</v>
      </c>
      <c r="U756" s="59">
        <v>0.98039215686274506</v>
      </c>
      <c r="V756" s="131"/>
      <c r="W756" s="131"/>
      <c r="X756" s="131"/>
      <c r="Y756" s="131"/>
      <c r="Z756" s="131"/>
      <c r="AA756" s="131"/>
      <c r="AB756" s="131"/>
      <c r="AC756" s="131"/>
      <c r="AD756" s="131"/>
    </row>
    <row r="757" spans="1:30" ht="20.100000000000001" customHeight="1">
      <c r="A757" s="126"/>
      <c r="B757" s="126"/>
      <c r="C757" s="131"/>
      <c r="D757" s="126" t="s">
        <v>6932</v>
      </c>
      <c r="E757" s="131"/>
      <c r="F757" s="355"/>
      <c r="G757" s="314"/>
      <c r="H757" s="18">
        <v>1</v>
      </c>
      <c r="I757" s="19">
        <v>20</v>
      </c>
      <c r="J757" s="18"/>
      <c r="K757" s="19"/>
      <c r="L757" s="18"/>
      <c r="M757" s="19"/>
      <c r="N757" s="58"/>
      <c r="O757" s="59"/>
      <c r="P757" s="58"/>
      <c r="Q757" s="59"/>
      <c r="R757" s="58"/>
      <c r="S757" s="59"/>
      <c r="T757" s="58">
        <v>2</v>
      </c>
      <c r="U757" s="59">
        <v>1.9607843137254901</v>
      </c>
      <c r="V757" s="131"/>
      <c r="W757" s="131"/>
      <c r="X757" s="131"/>
      <c r="Y757" s="131"/>
      <c r="Z757" s="131"/>
      <c r="AA757" s="131"/>
      <c r="AB757" s="131"/>
      <c r="AC757" s="131"/>
      <c r="AD757" s="131"/>
    </row>
    <row r="758" spans="1:30" ht="20.100000000000001" customHeight="1">
      <c r="A758" s="126"/>
      <c r="B758" s="126"/>
      <c r="C758" s="131"/>
      <c r="D758" s="126" t="s">
        <v>6933</v>
      </c>
      <c r="E758" s="131"/>
      <c r="F758" s="355">
        <v>3</v>
      </c>
      <c r="G758" s="314">
        <v>60</v>
      </c>
      <c r="H758" s="18">
        <v>1</v>
      </c>
      <c r="I758" s="19">
        <v>20</v>
      </c>
      <c r="J758" s="18"/>
      <c r="K758" s="19"/>
      <c r="L758" s="18">
        <v>1</v>
      </c>
      <c r="M758" s="19">
        <v>11.1</v>
      </c>
      <c r="N758" s="58">
        <v>1</v>
      </c>
      <c r="O758" s="59">
        <v>20</v>
      </c>
      <c r="P758" s="58">
        <v>4</v>
      </c>
      <c r="Q758" s="59">
        <v>40</v>
      </c>
      <c r="R758" s="58">
        <v>1</v>
      </c>
      <c r="S758" s="59">
        <v>16.666666666666668</v>
      </c>
      <c r="T758" s="58">
        <v>32</v>
      </c>
      <c r="U758" s="59">
        <v>31.372549019607842</v>
      </c>
      <c r="V758" s="131"/>
      <c r="W758" s="131"/>
      <c r="X758" s="131"/>
      <c r="Y758" s="131"/>
      <c r="Z758" s="131"/>
      <c r="AA758" s="131"/>
      <c r="AB758" s="131"/>
      <c r="AC758" s="131"/>
      <c r="AD758" s="131"/>
    </row>
    <row r="759" spans="1:30" ht="20.100000000000001" customHeight="1">
      <c r="A759" s="126"/>
      <c r="B759" s="126"/>
      <c r="C759" s="131"/>
      <c r="D759" s="126" t="s">
        <v>6934</v>
      </c>
      <c r="E759" s="131"/>
      <c r="F759" s="355">
        <v>1</v>
      </c>
      <c r="G759" s="314">
        <v>20</v>
      </c>
      <c r="H759" s="18"/>
      <c r="I759" s="19"/>
      <c r="J759" s="18"/>
      <c r="K759" s="19"/>
      <c r="L759" s="18">
        <v>2</v>
      </c>
      <c r="M759" s="19">
        <v>22.2</v>
      </c>
      <c r="N759" s="58">
        <v>1</v>
      </c>
      <c r="O759" s="59">
        <v>20</v>
      </c>
      <c r="P759" s="58">
        <v>3</v>
      </c>
      <c r="Q759" s="59">
        <v>30</v>
      </c>
      <c r="R759" s="58">
        <v>1</v>
      </c>
      <c r="S759" s="59">
        <v>16.666666666666668</v>
      </c>
      <c r="T759" s="58">
        <v>14</v>
      </c>
      <c r="U759" s="59">
        <v>13.725490196078431</v>
      </c>
      <c r="V759" s="131"/>
      <c r="W759" s="131"/>
      <c r="X759" s="131"/>
      <c r="Y759" s="131"/>
      <c r="Z759" s="131"/>
      <c r="AA759" s="131"/>
      <c r="AB759" s="131"/>
      <c r="AC759" s="131"/>
      <c r="AD759" s="131"/>
    </row>
    <row r="760" spans="1:30" ht="20.100000000000001" customHeight="1">
      <c r="A760" s="126"/>
      <c r="B760" s="126"/>
      <c r="C760" s="131"/>
      <c r="D760" s="126" t="s">
        <v>6935</v>
      </c>
      <c r="E760" s="131"/>
      <c r="F760" s="355"/>
      <c r="G760" s="314"/>
      <c r="H760" s="18"/>
      <c r="I760" s="19"/>
      <c r="J760" s="18"/>
      <c r="K760" s="19"/>
      <c r="L760" s="18"/>
      <c r="M760" s="19"/>
      <c r="N760" s="58"/>
      <c r="O760" s="59"/>
      <c r="P760" s="58"/>
      <c r="Q760" s="59"/>
      <c r="R760" s="58"/>
      <c r="S760" s="59"/>
      <c r="T760" s="58">
        <v>4</v>
      </c>
      <c r="U760" s="59">
        <v>3.9215686274509802</v>
      </c>
      <c r="V760" s="131"/>
      <c r="W760" s="131"/>
      <c r="X760" s="131"/>
      <c r="Y760" s="131"/>
      <c r="Z760" s="131"/>
      <c r="AA760" s="131"/>
      <c r="AB760" s="131"/>
      <c r="AC760" s="131"/>
      <c r="AD760" s="131"/>
    </row>
    <row r="761" spans="1:30" ht="20.100000000000001" customHeight="1">
      <c r="A761" s="126"/>
      <c r="B761" s="126"/>
      <c r="C761" s="131"/>
      <c r="D761" s="126" t="s">
        <v>6936</v>
      </c>
      <c r="E761" s="131"/>
      <c r="F761" s="355"/>
      <c r="G761" s="314"/>
      <c r="H761" s="18">
        <v>1</v>
      </c>
      <c r="I761" s="19">
        <v>20</v>
      </c>
      <c r="J761" s="18"/>
      <c r="K761" s="19"/>
      <c r="L761" s="18">
        <v>3</v>
      </c>
      <c r="M761" s="19">
        <v>33.299999999999997</v>
      </c>
      <c r="N761" s="58"/>
      <c r="O761" s="59"/>
      <c r="P761" s="58"/>
      <c r="Q761" s="59"/>
      <c r="R761" s="58">
        <v>1</v>
      </c>
      <c r="S761" s="59">
        <v>16.666666666666668</v>
      </c>
      <c r="T761" s="58">
        <v>14</v>
      </c>
      <c r="U761" s="59">
        <v>13.725490196078431</v>
      </c>
      <c r="V761" s="131"/>
      <c r="W761" s="131"/>
      <c r="X761" s="131"/>
      <c r="Y761" s="131"/>
      <c r="Z761" s="131"/>
      <c r="AA761" s="131"/>
      <c r="AB761" s="131"/>
      <c r="AC761" s="131"/>
      <c r="AD761" s="131"/>
    </row>
    <row r="762" spans="1:30" ht="20.100000000000001" customHeight="1">
      <c r="A762" s="126"/>
      <c r="B762" s="126"/>
      <c r="C762" s="131"/>
      <c r="D762" s="126" t="s">
        <v>6937</v>
      </c>
      <c r="E762" s="131"/>
      <c r="F762" s="355"/>
      <c r="G762" s="314"/>
      <c r="H762" s="18"/>
      <c r="I762" s="19"/>
      <c r="J762" s="18"/>
      <c r="K762" s="19"/>
      <c r="L762" s="18">
        <v>2</v>
      </c>
      <c r="M762" s="19">
        <v>22.2</v>
      </c>
      <c r="N762" s="58">
        <v>1</v>
      </c>
      <c r="O762" s="59">
        <v>20</v>
      </c>
      <c r="P762" s="58">
        <v>1</v>
      </c>
      <c r="Q762" s="59">
        <v>10</v>
      </c>
      <c r="R762" s="58">
        <v>1</v>
      </c>
      <c r="S762" s="59">
        <v>16.666666666666668</v>
      </c>
      <c r="T762" s="58">
        <v>13</v>
      </c>
      <c r="U762" s="59">
        <v>12.745098039215685</v>
      </c>
      <c r="V762" s="131"/>
      <c r="W762" s="131"/>
      <c r="X762" s="131"/>
      <c r="Y762" s="131"/>
      <c r="Z762" s="131"/>
      <c r="AA762" s="131"/>
      <c r="AB762" s="131"/>
      <c r="AC762" s="131"/>
      <c r="AD762" s="131"/>
    </row>
    <row r="763" spans="1:30" ht="20.100000000000001" customHeight="1">
      <c r="A763" s="126"/>
      <c r="B763" s="126"/>
      <c r="C763" s="131"/>
      <c r="D763" s="126" t="s">
        <v>6938</v>
      </c>
      <c r="E763" s="131"/>
      <c r="F763" s="355"/>
      <c r="G763" s="314"/>
      <c r="H763" s="18"/>
      <c r="I763" s="19"/>
      <c r="J763" s="18"/>
      <c r="K763" s="19"/>
      <c r="L763" s="18"/>
      <c r="M763" s="19"/>
      <c r="N763" s="58"/>
      <c r="O763" s="59"/>
      <c r="P763" s="58"/>
      <c r="Q763" s="59"/>
      <c r="R763" s="58"/>
      <c r="S763" s="59"/>
      <c r="T763" s="58">
        <v>2</v>
      </c>
      <c r="U763" s="59">
        <v>1.9607843137254901</v>
      </c>
      <c r="V763" s="131"/>
      <c r="W763" s="131"/>
      <c r="X763" s="131"/>
      <c r="Y763" s="131"/>
      <c r="Z763" s="131"/>
      <c r="AA763" s="131"/>
      <c r="AB763" s="131"/>
      <c r="AC763" s="131"/>
      <c r="AD763" s="131"/>
    </row>
    <row r="764" spans="1:30" ht="20.100000000000001" customHeight="1">
      <c r="A764" s="126"/>
      <c r="B764" s="126"/>
      <c r="C764" s="131"/>
      <c r="D764" s="126" t="s">
        <v>6939</v>
      </c>
      <c r="E764" s="131"/>
      <c r="F764" s="355">
        <v>1</v>
      </c>
      <c r="G764" s="314">
        <v>20</v>
      </c>
      <c r="H764" s="18">
        <v>1</v>
      </c>
      <c r="I764" s="19">
        <v>20</v>
      </c>
      <c r="J764" s="18">
        <v>2</v>
      </c>
      <c r="K764" s="19">
        <v>50</v>
      </c>
      <c r="L764" s="18">
        <v>1</v>
      </c>
      <c r="M764" s="19">
        <v>11.1</v>
      </c>
      <c r="N764" s="58"/>
      <c r="O764" s="59"/>
      <c r="P764" s="58">
        <v>1</v>
      </c>
      <c r="Q764" s="59">
        <v>10</v>
      </c>
      <c r="R764" s="58">
        <v>1</v>
      </c>
      <c r="S764" s="59">
        <v>16.666666666666668</v>
      </c>
      <c r="T764" s="58">
        <v>6</v>
      </c>
      <c r="U764" s="59">
        <v>5.882352941176471</v>
      </c>
      <c r="V764" s="131"/>
      <c r="W764" s="131"/>
      <c r="X764" s="131"/>
      <c r="Y764" s="131"/>
      <c r="Z764" s="131"/>
      <c r="AA764" s="131"/>
      <c r="AB764" s="131"/>
      <c r="AC764" s="131"/>
      <c r="AD764" s="131"/>
    </row>
    <row r="765" spans="1:30" ht="20.100000000000001" customHeight="1">
      <c r="A765" s="126"/>
      <c r="B765" s="126"/>
      <c r="C765" s="131"/>
      <c r="D765" s="126" t="s">
        <v>6940</v>
      </c>
      <c r="E765" s="131"/>
      <c r="F765" s="355"/>
      <c r="G765" s="314"/>
      <c r="H765" s="18"/>
      <c r="I765" s="19"/>
      <c r="J765" s="18">
        <v>1</v>
      </c>
      <c r="K765" s="19">
        <v>25</v>
      </c>
      <c r="L765" s="18"/>
      <c r="M765" s="19"/>
      <c r="N765" s="58">
        <v>2</v>
      </c>
      <c r="O765" s="59">
        <v>40</v>
      </c>
      <c r="P765" s="58">
        <v>1</v>
      </c>
      <c r="Q765" s="59">
        <v>10</v>
      </c>
      <c r="R765" s="58"/>
      <c r="S765" s="59"/>
      <c r="T765" s="58">
        <v>13</v>
      </c>
      <c r="U765" s="59">
        <v>12.745098039215685</v>
      </c>
      <c r="V765" s="131"/>
      <c r="W765" s="131"/>
      <c r="X765" s="131"/>
      <c r="Y765" s="131"/>
      <c r="Z765" s="131"/>
      <c r="AA765" s="131"/>
      <c r="AB765" s="131"/>
      <c r="AC765" s="131"/>
      <c r="AD765" s="131"/>
    </row>
    <row r="766" spans="1:30" ht="20.100000000000001" customHeight="1">
      <c r="A766" s="126"/>
      <c r="B766" s="126"/>
      <c r="C766" s="131"/>
      <c r="D766" s="126" t="s">
        <v>6941</v>
      </c>
      <c r="E766" s="131"/>
      <c r="F766" s="355"/>
      <c r="G766" s="314"/>
      <c r="H766" s="18"/>
      <c r="I766" s="19"/>
      <c r="J766" s="18"/>
      <c r="K766" s="19"/>
      <c r="L766" s="18"/>
      <c r="M766" s="19"/>
      <c r="N766" s="58"/>
      <c r="O766" s="59"/>
      <c r="P766" s="58"/>
      <c r="Q766" s="59"/>
      <c r="R766" s="58"/>
      <c r="S766" s="59"/>
      <c r="T766" s="58"/>
      <c r="U766" s="59"/>
      <c r="V766" s="131"/>
      <c r="W766" s="131"/>
      <c r="X766" s="131"/>
      <c r="Y766" s="131"/>
      <c r="Z766" s="131"/>
      <c r="AA766" s="131"/>
      <c r="AB766" s="131"/>
      <c r="AC766" s="131"/>
      <c r="AD766" s="131"/>
    </row>
    <row r="767" spans="1:30" ht="20.100000000000001" customHeight="1">
      <c r="A767" s="126"/>
      <c r="B767" s="126"/>
      <c r="C767" s="131"/>
      <c r="D767" s="126" t="s">
        <v>2388</v>
      </c>
      <c r="E767" s="131"/>
      <c r="F767" s="355"/>
      <c r="G767" s="314"/>
      <c r="H767" s="18"/>
      <c r="I767" s="19"/>
      <c r="J767" s="18"/>
      <c r="K767" s="19"/>
      <c r="L767" s="18"/>
      <c r="M767" s="19"/>
      <c r="N767" s="58"/>
      <c r="O767" s="59"/>
      <c r="P767" s="58"/>
      <c r="Q767" s="59"/>
      <c r="R767" s="58"/>
      <c r="S767" s="59"/>
      <c r="T767" s="58"/>
      <c r="U767" s="59"/>
      <c r="V767" s="131"/>
      <c r="W767" s="131"/>
      <c r="X767" s="131"/>
      <c r="Y767" s="131"/>
      <c r="Z767" s="131"/>
      <c r="AA767" s="131"/>
      <c r="AB767" s="131"/>
      <c r="AC767" s="131"/>
      <c r="AD767" s="131"/>
    </row>
    <row r="768" spans="1:30" ht="20.100000000000001" customHeight="1">
      <c r="A768" s="126"/>
      <c r="B768" s="126"/>
      <c r="C768" s="131"/>
      <c r="D768" s="126" t="s">
        <v>3777</v>
      </c>
      <c r="E768" s="131"/>
      <c r="F768" s="355"/>
      <c r="G768" s="314"/>
      <c r="H768" s="18"/>
      <c r="I768" s="19"/>
      <c r="J768" s="18"/>
      <c r="K768" s="19"/>
      <c r="L768" s="18"/>
      <c r="M768" s="19"/>
      <c r="N768" s="58"/>
      <c r="O768" s="59"/>
      <c r="P768" s="58"/>
      <c r="Q768" s="59"/>
      <c r="R768" s="58"/>
      <c r="S768" s="59"/>
      <c r="T768" s="58"/>
      <c r="U768" s="59"/>
      <c r="V768" s="131"/>
      <c r="W768" s="131"/>
      <c r="X768" s="131"/>
      <c r="Y768" s="131"/>
      <c r="Z768" s="131"/>
      <c r="AA768" s="131"/>
      <c r="AB768" s="131"/>
      <c r="AC768" s="131"/>
      <c r="AD768" s="131"/>
    </row>
    <row r="769" spans="1:30" ht="20.100000000000001" customHeight="1">
      <c r="A769" s="125" t="s">
        <v>5628</v>
      </c>
      <c r="B769" s="125" t="s">
        <v>188</v>
      </c>
      <c r="C769" s="134" t="s">
        <v>218</v>
      </c>
      <c r="D769" s="125" t="s">
        <v>1425</v>
      </c>
      <c r="E769" s="134" t="s">
        <v>244</v>
      </c>
      <c r="F769" s="354"/>
      <c r="G769" s="12"/>
      <c r="H769" s="11"/>
      <c r="I769" s="12"/>
      <c r="J769" s="11"/>
      <c r="K769" s="12"/>
      <c r="L769" s="11"/>
      <c r="M769" s="12"/>
      <c r="N769" s="56"/>
      <c r="O769" s="57"/>
      <c r="P769" s="56"/>
      <c r="Q769" s="57"/>
      <c r="R769" s="56"/>
      <c r="S769" s="57"/>
      <c r="T769" s="56">
        <v>1</v>
      </c>
      <c r="U769" s="57">
        <v>1.25</v>
      </c>
      <c r="V769" s="134" t="s">
        <v>28</v>
      </c>
      <c r="W769" s="134" t="s">
        <v>28</v>
      </c>
      <c r="X769" s="134" t="s">
        <v>28</v>
      </c>
      <c r="Y769" s="134" t="s">
        <v>28</v>
      </c>
      <c r="Z769" s="134" t="s">
        <v>28</v>
      </c>
      <c r="AA769" s="134" t="s">
        <v>28</v>
      </c>
      <c r="AB769" s="134" t="s">
        <v>28</v>
      </c>
      <c r="AC769" s="134" t="s">
        <v>28</v>
      </c>
      <c r="AD769" s="134"/>
    </row>
    <row r="770" spans="1:30" ht="20.100000000000001" customHeight="1">
      <c r="A770" s="126"/>
      <c r="B770" s="126"/>
      <c r="C770" s="131"/>
      <c r="D770" s="126" t="s">
        <v>1426</v>
      </c>
      <c r="E770" s="131"/>
      <c r="F770" s="355"/>
      <c r="G770" s="314"/>
      <c r="H770" s="18"/>
      <c r="I770" s="19"/>
      <c r="J770" s="18"/>
      <c r="K770" s="19"/>
      <c r="L770" s="18"/>
      <c r="M770" s="19"/>
      <c r="N770" s="58"/>
      <c r="O770" s="59"/>
      <c r="P770" s="58"/>
      <c r="Q770" s="59"/>
      <c r="R770" s="58"/>
      <c r="S770" s="59"/>
      <c r="T770" s="58"/>
      <c r="U770" s="59"/>
      <c r="V770" s="131"/>
      <c r="W770" s="131"/>
      <c r="X770" s="131"/>
      <c r="Y770" s="131"/>
      <c r="Z770" s="131"/>
      <c r="AA770" s="131"/>
      <c r="AB770" s="131"/>
      <c r="AC770" s="131"/>
      <c r="AD770" s="131"/>
    </row>
    <row r="771" spans="1:30" ht="20.100000000000001" customHeight="1">
      <c r="A771" s="126"/>
      <c r="B771" s="126"/>
      <c r="C771" s="131"/>
      <c r="D771" s="126" t="s">
        <v>1427</v>
      </c>
      <c r="E771" s="131"/>
      <c r="F771" s="355"/>
      <c r="G771" s="314"/>
      <c r="H771" s="18"/>
      <c r="I771" s="19"/>
      <c r="J771" s="18"/>
      <c r="K771" s="19"/>
      <c r="L771" s="18"/>
      <c r="M771" s="19"/>
      <c r="N771" s="58"/>
      <c r="O771" s="59"/>
      <c r="P771" s="58"/>
      <c r="Q771" s="59"/>
      <c r="R771" s="58"/>
      <c r="S771" s="59"/>
      <c r="T771" s="58"/>
      <c r="U771" s="59"/>
      <c r="V771" s="131"/>
      <c r="W771" s="131"/>
      <c r="X771" s="131"/>
      <c r="Y771" s="131"/>
      <c r="Z771" s="131"/>
      <c r="AA771" s="131"/>
      <c r="AB771" s="131"/>
      <c r="AC771" s="131"/>
      <c r="AD771" s="131"/>
    </row>
    <row r="772" spans="1:30" ht="20.100000000000001" customHeight="1">
      <c r="A772" s="126"/>
      <c r="B772" s="126"/>
      <c r="C772" s="131"/>
      <c r="D772" s="126" t="s">
        <v>1428</v>
      </c>
      <c r="E772" s="131"/>
      <c r="F772" s="355"/>
      <c r="G772" s="314"/>
      <c r="H772" s="18"/>
      <c r="I772" s="19"/>
      <c r="J772" s="18"/>
      <c r="K772" s="19"/>
      <c r="L772" s="18"/>
      <c r="M772" s="19"/>
      <c r="N772" s="58"/>
      <c r="O772" s="59"/>
      <c r="P772" s="58"/>
      <c r="Q772" s="59"/>
      <c r="R772" s="58"/>
      <c r="S772" s="59"/>
      <c r="T772" s="58"/>
      <c r="U772" s="59"/>
      <c r="V772" s="131"/>
      <c r="W772" s="131"/>
      <c r="X772" s="131"/>
      <c r="Y772" s="131"/>
      <c r="Z772" s="131"/>
      <c r="AA772" s="131"/>
      <c r="AB772" s="131"/>
      <c r="AC772" s="131"/>
      <c r="AD772" s="131"/>
    </row>
    <row r="773" spans="1:30" ht="20.100000000000001" customHeight="1">
      <c r="A773" s="126"/>
      <c r="B773" s="126"/>
      <c r="C773" s="131"/>
      <c r="D773" s="126" t="s">
        <v>1429</v>
      </c>
      <c r="E773" s="131"/>
      <c r="F773" s="355"/>
      <c r="G773" s="314"/>
      <c r="H773" s="18"/>
      <c r="I773" s="19"/>
      <c r="J773" s="18"/>
      <c r="K773" s="19"/>
      <c r="L773" s="18"/>
      <c r="M773" s="19"/>
      <c r="N773" s="58"/>
      <c r="O773" s="59"/>
      <c r="P773" s="58"/>
      <c r="Q773" s="59"/>
      <c r="R773" s="58"/>
      <c r="S773" s="59"/>
      <c r="T773" s="58"/>
      <c r="U773" s="59"/>
      <c r="V773" s="131"/>
      <c r="W773" s="131"/>
      <c r="X773" s="131"/>
      <c r="Y773" s="131"/>
      <c r="Z773" s="131"/>
      <c r="AA773" s="131"/>
      <c r="AB773" s="131"/>
      <c r="AC773" s="131"/>
      <c r="AD773" s="131"/>
    </row>
    <row r="774" spans="1:30" ht="20.100000000000001" customHeight="1">
      <c r="A774" s="126"/>
      <c r="B774" s="126"/>
      <c r="C774" s="131"/>
      <c r="D774" s="126" t="s">
        <v>1430</v>
      </c>
      <c r="E774" s="131"/>
      <c r="F774" s="355"/>
      <c r="G774" s="314"/>
      <c r="H774" s="18"/>
      <c r="I774" s="19"/>
      <c r="J774" s="18"/>
      <c r="K774" s="19"/>
      <c r="L774" s="18"/>
      <c r="M774" s="19"/>
      <c r="N774" s="58"/>
      <c r="O774" s="59"/>
      <c r="P774" s="58"/>
      <c r="Q774" s="59"/>
      <c r="R774" s="58"/>
      <c r="S774" s="59"/>
      <c r="T774" s="58"/>
      <c r="U774" s="59"/>
      <c r="V774" s="131"/>
      <c r="W774" s="131"/>
      <c r="X774" s="131"/>
      <c r="Y774" s="131"/>
      <c r="Z774" s="131"/>
      <c r="AA774" s="131"/>
      <c r="AB774" s="131"/>
      <c r="AC774" s="131"/>
      <c r="AD774" s="131"/>
    </row>
    <row r="775" spans="1:30" ht="20.100000000000001" customHeight="1">
      <c r="A775" s="126"/>
      <c r="B775" s="126"/>
      <c r="C775" s="131"/>
      <c r="D775" s="126" t="s">
        <v>1431</v>
      </c>
      <c r="E775" s="131"/>
      <c r="F775" s="355"/>
      <c r="G775" s="314"/>
      <c r="H775" s="18"/>
      <c r="I775" s="19"/>
      <c r="J775" s="18"/>
      <c r="K775" s="19"/>
      <c r="L775" s="18"/>
      <c r="M775" s="19"/>
      <c r="N775" s="58"/>
      <c r="O775" s="59"/>
      <c r="P775" s="58"/>
      <c r="Q775" s="59"/>
      <c r="R775" s="58"/>
      <c r="S775" s="59"/>
      <c r="T775" s="58"/>
      <c r="U775" s="59"/>
      <c r="V775" s="131"/>
      <c r="W775" s="131"/>
      <c r="X775" s="131"/>
      <c r="Y775" s="131"/>
      <c r="Z775" s="131"/>
      <c r="AA775" s="131"/>
      <c r="AB775" s="131"/>
      <c r="AC775" s="131"/>
      <c r="AD775" s="131"/>
    </row>
    <row r="776" spans="1:30" ht="20.100000000000001" customHeight="1">
      <c r="A776" s="126"/>
      <c r="B776" s="126"/>
      <c r="C776" s="131"/>
      <c r="D776" s="126" t="s">
        <v>1432</v>
      </c>
      <c r="E776" s="131"/>
      <c r="F776" s="355"/>
      <c r="G776" s="314"/>
      <c r="H776" s="18"/>
      <c r="I776" s="19"/>
      <c r="J776" s="18">
        <v>1</v>
      </c>
      <c r="K776" s="19">
        <v>50</v>
      </c>
      <c r="L776" s="18"/>
      <c r="M776" s="19"/>
      <c r="N776" s="58"/>
      <c r="O776" s="59"/>
      <c r="P776" s="58"/>
      <c r="Q776" s="59"/>
      <c r="R776" s="58"/>
      <c r="S776" s="59"/>
      <c r="T776" s="58"/>
      <c r="U776" s="59"/>
      <c r="V776" s="131"/>
      <c r="W776" s="131"/>
      <c r="X776" s="131"/>
      <c r="Y776" s="131"/>
      <c r="Z776" s="131"/>
      <c r="AA776" s="131"/>
      <c r="AB776" s="131"/>
      <c r="AC776" s="131"/>
      <c r="AD776" s="131"/>
    </row>
    <row r="777" spans="1:30" ht="20.100000000000001" customHeight="1">
      <c r="A777" s="126"/>
      <c r="B777" s="126"/>
      <c r="C777" s="131"/>
      <c r="D777" s="126" t="s">
        <v>1433</v>
      </c>
      <c r="E777" s="131"/>
      <c r="F777" s="355"/>
      <c r="G777" s="314"/>
      <c r="H777" s="18"/>
      <c r="I777" s="19"/>
      <c r="J777" s="18"/>
      <c r="K777" s="19"/>
      <c r="L777" s="18"/>
      <c r="M777" s="19"/>
      <c r="N777" s="58"/>
      <c r="O777" s="59"/>
      <c r="P777" s="58"/>
      <c r="Q777" s="59"/>
      <c r="R777" s="58"/>
      <c r="S777" s="59"/>
      <c r="T777" s="58"/>
      <c r="U777" s="59"/>
      <c r="V777" s="131"/>
      <c r="W777" s="131"/>
      <c r="X777" s="131"/>
      <c r="Y777" s="131"/>
      <c r="Z777" s="131"/>
      <c r="AA777" s="131"/>
      <c r="AB777" s="131"/>
      <c r="AC777" s="131"/>
      <c r="AD777" s="131"/>
    </row>
    <row r="778" spans="1:30" ht="20.100000000000001" customHeight="1">
      <c r="A778" s="126"/>
      <c r="B778" s="126"/>
      <c r="C778" s="131"/>
      <c r="D778" s="126" t="s">
        <v>6932</v>
      </c>
      <c r="E778" s="131"/>
      <c r="F778" s="355"/>
      <c r="G778" s="314"/>
      <c r="H778" s="18"/>
      <c r="I778" s="19"/>
      <c r="J778" s="18"/>
      <c r="K778" s="19"/>
      <c r="L778" s="18"/>
      <c r="M778" s="19"/>
      <c r="N778" s="58"/>
      <c r="O778" s="59"/>
      <c r="P778" s="58"/>
      <c r="Q778" s="59"/>
      <c r="R778" s="58"/>
      <c r="S778" s="59"/>
      <c r="T778" s="58">
        <v>2</v>
      </c>
      <c r="U778" s="59">
        <v>2.5</v>
      </c>
      <c r="V778" s="131"/>
      <c r="W778" s="131"/>
      <c r="X778" s="131"/>
      <c r="Y778" s="131"/>
      <c r="Z778" s="131"/>
      <c r="AA778" s="131"/>
      <c r="AB778" s="131"/>
      <c r="AC778" s="131"/>
      <c r="AD778" s="131"/>
    </row>
    <row r="779" spans="1:30" ht="20.100000000000001" customHeight="1">
      <c r="A779" s="126"/>
      <c r="B779" s="126"/>
      <c r="C779" s="131"/>
      <c r="D779" s="126" t="s">
        <v>6933</v>
      </c>
      <c r="E779" s="131"/>
      <c r="F779" s="355"/>
      <c r="G779" s="314"/>
      <c r="H779" s="18">
        <v>1</v>
      </c>
      <c r="I779" s="19">
        <v>33.333333333333336</v>
      </c>
      <c r="J779" s="18"/>
      <c r="K779" s="19"/>
      <c r="L779" s="18"/>
      <c r="M779" s="19"/>
      <c r="N779" s="58"/>
      <c r="O779" s="59"/>
      <c r="P779" s="58"/>
      <c r="Q779" s="59"/>
      <c r="R779" s="58"/>
      <c r="S779" s="59"/>
      <c r="T779" s="58">
        <v>1</v>
      </c>
      <c r="U779" s="59">
        <v>1.25</v>
      </c>
      <c r="V779" s="131"/>
      <c r="W779" s="131"/>
      <c r="X779" s="131"/>
      <c r="Y779" s="131"/>
      <c r="Z779" s="131"/>
      <c r="AA779" s="131"/>
      <c r="AB779" s="131"/>
      <c r="AC779" s="131"/>
      <c r="AD779" s="131"/>
    </row>
    <row r="780" spans="1:30" ht="20.100000000000001" customHeight="1">
      <c r="A780" s="126"/>
      <c r="B780" s="126"/>
      <c r="C780" s="131"/>
      <c r="D780" s="126" t="s">
        <v>6934</v>
      </c>
      <c r="E780" s="131"/>
      <c r="F780" s="355">
        <v>2</v>
      </c>
      <c r="G780" s="314">
        <v>50</v>
      </c>
      <c r="H780" s="18"/>
      <c r="I780" s="19"/>
      <c r="J780" s="18"/>
      <c r="K780" s="19"/>
      <c r="L780" s="18">
        <v>1</v>
      </c>
      <c r="M780" s="19">
        <v>14.3</v>
      </c>
      <c r="N780" s="58">
        <v>1</v>
      </c>
      <c r="O780" s="59">
        <v>33.299999999999997</v>
      </c>
      <c r="P780" s="58">
        <v>3</v>
      </c>
      <c r="Q780" s="59">
        <v>42.857142857142854</v>
      </c>
      <c r="R780" s="58">
        <v>1</v>
      </c>
      <c r="S780" s="59">
        <v>25</v>
      </c>
      <c r="T780" s="58">
        <v>28</v>
      </c>
      <c r="U780" s="59">
        <v>35</v>
      </c>
      <c r="V780" s="131"/>
      <c r="W780" s="131"/>
      <c r="X780" s="131"/>
      <c r="Y780" s="131"/>
      <c r="Z780" s="131"/>
      <c r="AA780" s="131"/>
      <c r="AB780" s="131"/>
      <c r="AC780" s="131"/>
      <c r="AD780" s="131"/>
    </row>
    <row r="781" spans="1:30" ht="20.100000000000001" customHeight="1">
      <c r="A781" s="126"/>
      <c r="B781" s="126"/>
      <c r="C781" s="131"/>
      <c r="D781" s="126" t="s">
        <v>6935</v>
      </c>
      <c r="E781" s="131"/>
      <c r="F781" s="355"/>
      <c r="G781" s="314"/>
      <c r="H781" s="18"/>
      <c r="I781" s="19"/>
      <c r="J781" s="18"/>
      <c r="K781" s="19"/>
      <c r="L781" s="18"/>
      <c r="M781" s="19"/>
      <c r="N781" s="58">
        <v>1</v>
      </c>
      <c r="O781" s="59">
        <v>33.299999999999997</v>
      </c>
      <c r="P781" s="58">
        <v>1</v>
      </c>
      <c r="Q781" s="59">
        <v>14.285714285714286</v>
      </c>
      <c r="R781" s="58">
        <v>1</v>
      </c>
      <c r="S781" s="59">
        <v>25</v>
      </c>
      <c r="T781" s="58">
        <v>4</v>
      </c>
      <c r="U781" s="59">
        <v>5</v>
      </c>
      <c r="V781" s="131"/>
      <c r="W781" s="131"/>
      <c r="X781" s="131"/>
      <c r="Y781" s="131"/>
      <c r="Z781" s="131"/>
      <c r="AA781" s="131"/>
      <c r="AB781" s="131"/>
      <c r="AC781" s="131"/>
      <c r="AD781" s="131"/>
    </row>
    <row r="782" spans="1:30" ht="20.100000000000001" customHeight="1">
      <c r="A782" s="126"/>
      <c r="B782" s="126"/>
      <c r="C782" s="131"/>
      <c r="D782" s="126" t="s">
        <v>6936</v>
      </c>
      <c r="E782" s="131"/>
      <c r="F782" s="355">
        <v>1</v>
      </c>
      <c r="G782" s="314">
        <v>25</v>
      </c>
      <c r="H782" s="18">
        <v>1</v>
      </c>
      <c r="I782" s="19">
        <v>33.333333333333336</v>
      </c>
      <c r="J782" s="18"/>
      <c r="K782" s="19"/>
      <c r="L782" s="18">
        <v>2</v>
      </c>
      <c r="M782" s="19">
        <v>28.6</v>
      </c>
      <c r="N782" s="58"/>
      <c r="O782" s="59"/>
      <c r="P782" s="58">
        <v>2</v>
      </c>
      <c r="Q782" s="59">
        <v>28.571428571428573</v>
      </c>
      <c r="R782" s="58"/>
      <c r="S782" s="59"/>
      <c r="T782" s="58">
        <v>14</v>
      </c>
      <c r="U782" s="59">
        <v>17.5</v>
      </c>
      <c r="V782" s="131"/>
      <c r="W782" s="131"/>
      <c r="X782" s="131"/>
      <c r="Y782" s="131"/>
      <c r="Z782" s="131"/>
      <c r="AA782" s="131"/>
      <c r="AB782" s="131"/>
      <c r="AC782" s="131"/>
      <c r="AD782" s="131"/>
    </row>
    <row r="783" spans="1:30" ht="20.100000000000001" customHeight="1">
      <c r="A783" s="126"/>
      <c r="B783" s="126"/>
      <c r="C783" s="131"/>
      <c r="D783" s="126" t="s">
        <v>6937</v>
      </c>
      <c r="E783" s="131"/>
      <c r="F783" s="355"/>
      <c r="G783" s="314"/>
      <c r="H783" s="18"/>
      <c r="I783" s="19"/>
      <c r="J783" s="18"/>
      <c r="K783" s="19"/>
      <c r="L783" s="18"/>
      <c r="M783" s="19"/>
      <c r="N783" s="58"/>
      <c r="O783" s="59"/>
      <c r="P783" s="58">
        <v>1</v>
      </c>
      <c r="Q783" s="59">
        <v>14.285714285714286</v>
      </c>
      <c r="R783" s="58">
        <v>1</v>
      </c>
      <c r="S783" s="59">
        <v>25</v>
      </c>
      <c r="T783" s="58">
        <v>13</v>
      </c>
      <c r="U783" s="59">
        <v>16.25</v>
      </c>
      <c r="V783" s="131"/>
      <c r="W783" s="131"/>
      <c r="X783" s="131"/>
      <c r="Y783" s="131"/>
      <c r="Z783" s="131"/>
      <c r="AA783" s="131"/>
      <c r="AB783" s="131"/>
      <c r="AC783" s="131"/>
      <c r="AD783" s="131"/>
    </row>
    <row r="784" spans="1:30" ht="20.100000000000001" customHeight="1">
      <c r="A784" s="126"/>
      <c r="B784" s="126"/>
      <c r="C784" s="131"/>
      <c r="D784" s="126" t="s">
        <v>6938</v>
      </c>
      <c r="E784" s="131"/>
      <c r="F784" s="355"/>
      <c r="G784" s="314"/>
      <c r="H784" s="18"/>
      <c r="I784" s="19"/>
      <c r="J784" s="18"/>
      <c r="K784" s="19"/>
      <c r="L784" s="18">
        <v>1</v>
      </c>
      <c r="M784" s="19">
        <v>14.3</v>
      </c>
      <c r="N784" s="58">
        <v>1</v>
      </c>
      <c r="O784" s="59">
        <v>33.299999999999997</v>
      </c>
      <c r="P784" s="58"/>
      <c r="Q784" s="59"/>
      <c r="R784" s="58"/>
      <c r="S784" s="59"/>
      <c r="T784" s="58">
        <v>6</v>
      </c>
      <c r="U784" s="59">
        <v>7.5</v>
      </c>
      <c r="V784" s="131"/>
      <c r="W784" s="131"/>
      <c r="X784" s="131"/>
      <c r="Y784" s="131"/>
      <c r="Z784" s="131"/>
      <c r="AA784" s="131"/>
      <c r="AB784" s="131"/>
      <c r="AC784" s="131"/>
      <c r="AD784" s="131"/>
    </row>
    <row r="785" spans="1:30" ht="20.100000000000001" customHeight="1">
      <c r="A785" s="126"/>
      <c r="B785" s="126"/>
      <c r="C785" s="131"/>
      <c r="D785" s="126" t="s">
        <v>6939</v>
      </c>
      <c r="E785" s="131"/>
      <c r="F785" s="355">
        <v>1</v>
      </c>
      <c r="G785" s="314">
        <v>25</v>
      </c>
      <c r="H785" s="18"/>
      <c r="I785" s="19"/>
      <c r="J785" s="18"/>
      <c r="K785" s="19"/>
      <c r="L785" s="18">
        <v>3</v>
      </c>
      <c r="M785" s="19">
        <v>42.9</v>
      </c>
      <c r="N785" s="58"/>
      <c r="O785" s="59"/>
      <c r="P785" s="58"/>
      <c r="Q785" s="59"/>
      <c r="R785" s="58"/>
      <c r="S785" s="59"/>
      <c r="T785" s="58">
        <v>7</v>
      </c>
      <c r="U785" s="59">
        <v>8.75</v>
      </c>
      <c r="V785" s="131"/>
      <c r="W785" s="131"/>
      <c r="X785" s="131"/>
      <c r="Y785" s="131"/>
      <c r="Z785" s="131"/>
      <c r="AA785" s="131"/>
      <c r="AB785" s="131"/>
      <c r="AC785" s="131"/>
      <c r="AD785" s="131"/>
    </row>
    <row r="786" spans="1:30" ht="20.100000000000001" customHeight="1">
      <c r="A786" s="126"/>
      <c r="B786" s="126"/>
      <c r="C786" s="131"/>
      <c r="D786" s="126" t="s">
        <v>6940</v>
      </c>
      <c r="E786" s="131"/>
      <c r="F786" s="355"/>
      <c r="G786" s="314"/>
      <c r="H786" s="18">
        <v>1</v>
      </c>
      <c r="I786" s="19">
        <v>33.333333333333336</v>
      </c>
      <c r="J786" s="18">
        <v>1</v>
      </c>
      <c r="K786" s="19">
        <v>50</v>
      </c>
      <c r="L786" s="18"/>
      <c r="M786" s="19"/>
      <c r="N786" s="58"/>
      <c r="O786" s="59"/>
      <c r="P786" s="58"/>
      <c r="Q786" s="59"/>
      <c r="R786" s="58">
        <v>1</v>
      </c>
      <c r="S786" s="59">
        <v>25</v>
      </c>
      <c r="T786" s="58">
        <v>4</v>
      </c>
      <c r="U786" s="59">
        <v>5</v>
      </c>
      <c r="V786" s="131"/>
      <c r="W786" s="131"/>
      <c r="X786" s="131"/>
      <c r="Y786" s="131"/>
      <c r="Z786" s="131"/>
      <c r="AA786" s="131"/>
      <c r="AB786" s="131"/>
      <c r="AC786" s="131"/>
      <c r="AD786" s="131"/>
    </row>
    <row r="787" spans="1:30" ht="20.100000000000001" customHeight="1">
      <c r="A787" s="126"/>
      <c r="B787" s="126"/>
      <c r="C787" s="131"/>
      <c r="D787" s="126" t="s">
        <v>6941</v>
      </c>
      <c r="E787" s="131"/>
      <c r="F787" s="355"/>
      <c r="G787" s="314"/>
      <c r="H787" s="18"/>
      <c r="I787" s="19"/>
      <c r="J787" s="18"/>
      <c r="K787" s="19"/>
      <c r="L787" s="18"/>
      <c r="M787" s="19"/>
      <c r="N787" s="58"/>
      <c r="O787" s="59"/>
      <c r="P787" s="58"/>
      <c r="Q787" s="59"/>
      <c r="R787" s="58"/>
      <c r="S787" s="59"/>
      <c r="T787" s="58"/>
      <c r="U787" s="59"/>
      <c r="V787" s="131"/>
      <c r="W787" s="131"/>
      <c r="X787" s="131"/>
      <c r="Y787" s="131"/>
      <c r="Z787" s="131"/>
      <c r="AA787" s="131"/>
      <c r="AB787" s="131"/>
      <c r="AC787" s="131"/>
      <c r="AD787" s="131"/>
    </row>
    <row r="788" spans="1:30" ht="20.100000000000001" customHeight="1">
      <c r="A788" s="126"/>
      <c r="B788" s="126"/>
      <c r="C788" s="131"/>
      <c r="D788" s="126" t="s">
        <v>2388</v>
      </c>
      <c r="E788" s="131"/>
      <c r="F788" s="355"/>
      <c r="G788" s="314"/>
      <c r="H788" s="18"/>
      <c r="I788" s="19"/>
      <c r="J788" s="18"/>
      <c r="K788" s="19"/>
      <c r="L788" s="18"/>
      <c r="M788" s="19"/>
      <c r="N788" s="58"/>
      <c r="O788" s="59"/>
      <c r="P788" s="58"/>
      <c r="Q788" s="59"/>
      <c r="R788" s="58"/>
      <c r="S788" s="59"/>
      <c r="T788" s="58"/>
      <c r="U788" s="59"/>
      <c r="V788" s="131"/>
      <c r="W788" s="131"/>
      <c r="X788" s="131"/>
      <c r="Y788" s="131"/>
      <c r="Z788" s="131"/>
      <c r="AA788" s="131"/>
      <c r="AB788" s="131"/>
      <c r="AC788" s="131"/>
      <c r="AD788" s="131"/>
    </row>
    <row r="789" spans="1:30" ht="20.100000000000001" customHeight="1">
      <c r="A789" s="126"/>
      <c r="B789" s="126"/>
      <c r="C789" s="131"/>
      <c r="D789" s="126" t="s">
        <v>3777</v>
      </c>
      <c r="E789" s="131"/>
      <c r="F789" s="355"/>
      <c r="G789" s="314"/>
      <c r="H789" s="18"/>
      <c r="I789" s="19"/>
      <c r="J789" s="18"/>
      <c r="K789" s="19"/>
      <c r="L789" s="18"/>
      <c r="M789" s="19"/>
      <c r="N789" s="58"/>
      <c r="O789" s="59"/>
      <c r="P789" s="58"/>
      <c r="Q789" s="59"/>
      <c r="R789" s="58"/>
      <c r="S789" s="59"/>
      <c r="T789" s="58"/>
      <c r="U789" s="59"/>
      <c r="V789" s="131"/>
      <c r="W789" s="131"/>
      <c r="X789" s="131"/>
      <c r="Y789" s="131"/>
      <c r="Z789" s="131"/>
      <c r="AA789" s="131"/>
      <c r="AB789" s="131"/>
      <c r="AC789" s="131"/>
      <c r="AD789" s="131"/>
    </row>
    <row r="790" spans="1:30" ht="20.100000000000001" customHeight="1">
      <c r="A790" s="125" t="s">
        <v>5629</v>
      </c>
      <c r="B790" s="125" t="s">
        <v>189</v>
      </c>
      <c r="C790" s="134" t="s">
        <v>218</v>
      </c>
      <c r="D790" s="125" t="s">
        <v>1425</v>
      </c>
      <c r="E790" s="134" t="s">
        <v>244</v>
      </c>
      <c r="F790" s="354"/>
      <c r="G790" s="12"/>
      <c r="H790" s="11"/>
      <c r="I790" s="12"/>
      <c r="J790" s="11"/>
      <c r="K790" s="12"/>
      <c r="L790" s="11"/>
      <c r="M790" s="12"/>
      <c r="N790" s="56"/>
      <c r="O790" s="57"/>
      <c r="P790" s="56"/>
      <c r="Q790" s="57"/>
      <c r="R790" s="56"/>
      <c r="S790" s="57"/>
      <c r="T790" s="56"/>
      <c r="U790" s="57"/>
      <c r="V790" s="134" t="s">
        <v>28</v>
      </c>
      <c r="W790" s="134" t="s">
        <v>28</v>
      </c>
      <c r="X790" s="134" t="s">
        <v>28</v>
      </c>
      <c r="Y790" s="134" t="s">
        <v>28</v>
      </c>
      <c r="Z790" s="134" t="s">
        <v>28</v>
      </c>
      <c r="AA790" s="134" t="s">
        <v>28</v>
      </c>
      <c r="AB790" s="134" t="s">
        <v>28</v>
      </c>
      <c r="AC790" s="134" t="s">
        <v>28</v>
      </c>
      <c r="AD790" s="134"/>
    </row>
    <row r="791" spans="1:30" ht="20.100000000000001" customHeight="1">
      <c r="A791" s="126"/>
      <c r="B791" s="126"/>
      <c r="C791" s="131"/>
      <c r="D791" s="126" t="s">
        <v>1426</v>
      </c>
      <c r="E791" s="131"/>
      <c r="F791" s="355"/>
      <c r="G791" s="314"/>
      <c r="H791" s="18"/>
      <c r="I791" s="19"/>
      <c r="J791" s="18"/>
      <c r="K791" s="19"/>
      <c r="L791" s="18"/>
      <c r="M791" s="19"/>
      <c r="N791" s="58"/>
      <c r="O791" s="59"/>
      <c r="P791" s="58"/>
      <c r="Q791" s="59"/>
      <c r="R791" s="58"/>
      <c r="S791" s="59"/>
      <c r="T791" s="58"/>
      <c r="U791" s="59"/>
      <c r="V791" s="131"/>
      <c r="W791" s="131"/>
      <c r="X791" s="131"/>
      <c r="Y791" s="131"/>
      <c r="Z791" s="131"/>
      <c r="AA791" s="131"/>
      <c r="AB791" s="131"/>
      <c r="AC791" s="131"/>
      <c r="AD791" s="131"/>
    </row>
    <row r="792" spans="1:30" ht="20.100000000000001" customHeight="1">
      <c r="A792" s="126"/>
      <c r="B792" s="126"/>
      <c r="C792" s="131"/>
      <c r="D792" s="126" t="s">
        <v>1427</v>
      </c>
      <c r="E792" s="131"/>
      <c r="F792" s="355"/>
      <c r="G792" s="314"/>
      <c r="H792" s="18"/>
      <c r="I792" s="19"/>
      <c r="J792" s="18"/>
      <c r="K792" s="19"/>
      <c r="L792" s="18"/>
      <c r="M792" s="19"/>
      <c r="N792" s="58"/>
      <c r="O792" s="59"/>
      <c r="P792" s="58"/>
      <c r="Q792" s="59"/>
      <c r="R792" s="58"/>
      <c r="S792" s="59"/>
      <c r="T792" s="58"/>
      <c r="U792" s="59"/>
      <c r="V792" s="131"/>
      <c r="W792" s="131"/>
      <c r="X792" s="131"/>
      <c r="Y792" s="131"/>
      <c r="Z792" s="131"/>
      <c r="AA792" s="131"/>
      <c r="AB792" s="131"/>
      <c r="AC792" s="131"/>
      <c r="AD792" s="131"/>
    </row>
    <row r="793" spans="1:30" ht="20.100000000000001" customHeight="1">
      <c r="A793" s="126"/>
      <c r="B793" s="126"/>
      <c r="C793" s="131"/>
      <c r="D793" s="126" t="s">
        <v>1428</v>
      </c>
      <c r="E793" s="131"/>
      <c r="F793" s="355"/>
      <c r="G793" s="314"/>
      <c r="H793" s="18"/>
      <c r="I793" s="19"/>
      <c r="J793" s="18"/>
      <c r="K793" s="19"/>
      <c r="L793" s="18"/>
      <c r="M793" s="19"/>
      <c r="N793" s="58"/>
      <c r="O793" s="59"/>
      <c r="P793" s="58"/>
      <c r="Q793" s="59"/>
      <c r="R793" s="58"/>
      <c r="S793" s="59"/>
      <c r="T793" s="58"/>
      <c r="U793" s="59"/>
      <c r="V793" s="131"/>
      <c r="W793" s="131"/>
      <c r="X793" s="131"/>
      <c r="Y793" s="131"/>
      <c r="Z793" s="131"/>
      <c r="AA793" s="131"/>
      <c r="AB793" s="131"/>
      <c r="AC793" s="131"/>
      <c r="AD793" s="131"/>
    </row>
    <row r="794" spans="1:30" ht="20.100000000000001" customHeight="1">
      <c r="A794" s="126"/>
      <c r="B794" s="126"/>
      <c r="C794" s="131"/>
      <c r="D794" s="126" t="s">
        <v>1429</v>
      </c>
      <c r="E794" s="131"/>
      <c r="F794" s="355"/>
      <c r="G794" s="314"/>
      <c r="H794" s="18"/>
      <c r="I794" s="19"/>
      <c r="J794" s="18"/>
      <c r="K794" s="19"/>
      <c r="L794" s="18"/>
      <c r="M794" s="19"/>
      <c r="N794" s="58"/>
      <c r="O794" s="59"/>
      <c r="P794" s="58"/>
      <c r="Q794" s="59"/>
      <c r="R794" s="58"/>
      <c r="S794" s="59"/>
      <c r="T794" s="58"/>
      <c r="U794" s="59"/>
      <c r="V794" s="131"/>
      <c r="W794" s="131"/>
      <c r="X794" s="131"/>
      <c r="Y794" s="131"/>
      <c r="Z794" s="131"/>
      <c r="AA794" s="131"/>
      <c r="AB794" s="131"/>
      <c r="AC794" s="131"/>
      <c r="AD794" s="131"/>
    </row>
    <row r="795" spans="1:30" ht="20.100000000000001" customHeight="1">
      <c r="A795" s="126"/>
      <c r="B795" s="126"/>
      <c r="C795" s="131"/>
      <c r="D795" s="126" t="s">
        <v>1430</v>
      </c>
      <c r="E795" s="131"/>
      <c r="F795" s="355"/>
      <c r="G795" s="314"/>
      <c r="H795" s="18"/>
      <c r="I795" s="19"/>
      <c r="J795" s="18"/>
      <c r="K795" s="19"/>
      <c r="L795" s="18"/>
      <c r="M795" s="19"/>
      <c r="N795" s="58"/>
      <c r="O795" s="59"/>
      <c r="P795" s="58"/>
      <c r="Q795" s="59"/>
      <c r="R795" s="58"/>
      <c r="S795" s="59"/>
      <c r="T795" s="58"/>
      <c r="U795" s="59"/>
      <c r="V795" s="131"/>
      <c r="W795" s="131"/>
      <c r="X795" s="131"/>
      <c r="Y795" s="131"/>
      <c r="Z795" s="131"/>
      <c r="AA795" s="131"/>
      <c r="AB795" s="131"/>
      <c r="AC795" s="131"/>
      <c r="AD795" s="131"/>
    </row>
    <row r="796" spans="1:30" ht="20.100000000000001" customHeight="1">
      <c r="A796" s="126"/>
      <c r="B796" s="126"/>
      <c r="C796" s="131"/>
      <c r="D796" s="126" t="s">
        <v>1431</v>
      </c>
      <c r="E796" s="131"/>
      <c r="F796" s="355"/>
      <c r="G796" s="314"/>
      <c r="H796" s="18"/>
      <c r="I796" s="19"/>
      <c r="J796" s="18"/>
      <c r="K796" s="19"/>
      <c r="L796" s="18"/>
      <c r="M796" s="19"/>
      <c r="N796" s="58"/>
      <c r="O796" s="59"/>
      <c r="P796" s="58"/>
      <c r="Q796" s="59"/>
      <c r="R796" s="58"/>
      <c r="S796" s="59"/>
      <c r="T796" s="58"/>
      <c r="U796" s="59"/>
      <c r="V796" s="131"/>
      <c r="W796" s="131"/>
      <c r="X796" s="131"/>
      <c r="Y796" s="131"/>
      <c r="Z796" s="131"/>
      <c r="AA796" s="131"/>
      <c r="AB796" s="131"/>
      <c r="AC796" s="131"/>
      <c r="AD796" s="131"/>
    </row>
    <row r="797" spans="1:30" ht="20.100000000000001" customHeight="1">
      <c r="A797" s="126"/>
      <c r="B797" s="126"/>
      <c r="C797" s="131"/>
      <c r="D797" s="126" t="s">
        <v>1432</v>
      </c>
      <c r="E797" s="131"/>
      <c r="F797" s="355"/>
      <c r="G797" s="314"/>
      <c r="H797" s="18"/>
      <c r="I797" s="19"/>
      <c r="J797" s="18"/>
      <c r="K797" s="19"/>
      <c r="L797" s="18"/>
      <c r="M797" s="19"/>
      <c r="N797" s="58"/>
      <c r="O797" s="59"/>
      <c r="P797" s="58"/>
      <c r="Q797" s="59"/>
      <c r="R797" s="58"/>
      <c r="S797" s="59"/>
      <c r="T797" s="58"/>
      <c r="U797" s="59"/>
      <c r="V797" s="131"/>
      <c r="W797" s="131"/>
      <c r="X797" s="131"/>
      <c r="Y797" s="131"/>
      <c r="Z797" s="131"/>
      <c r="AA797" s="131"/>
      <c r="AB797" s="131"/>
      <c r="AC797" s="131"/>
      <c r="AD797" s="131"/>
    </row>
    <row r="798" spans="1:30" ht="20.100000000000001" customHeight="1">
      <c r="A798" s="126"/>
      <c r="B798" s="126"/>
      <c r="C798" s="131"/>
      <c r="D798" s="126" t="s">
        <v>1433</v>
      </c>
      <c r="E798" s="131"/>
      <c r="F798" s="355"/>
      <c r="G798" s="314"/>
      <c r="H798" s="18"/>
      <c r="I798" s="19"/>
      <c r="J798" s="18">
        <v>1</v>
      </c>
      <c r="K798" s="19">
        <v>100</v>
      </c>
      <c r="L798" s="18"/>
      <c r="M798" s="19"/>
      <c r="N798" s="58"/>
      <c r="O798" s="59"/>
      <c r="P798" s="58"/>
      <c r="Q798" s="59"/>
      <c r="R798" s="58"/>
      <c r="S798" s="59"/>
      <c r="T798" s="58"/>
      <c r="U798" s="59"/>
      <c r="V798" s="131"/>
      <c r="W798" s="131"/>
      <c r="X798" s="131"/>
      <c r="Y798" s="131"/>
      <c r="Z798" s="131"/>
      <c r="AA798" s="131"/>
      <c r="AB798" s="131"/>
      <c r="AC798" s="131"/>
      <c r="AD798" s="131"/>
    </row>
    <row r="799" spans="1:30" ht="20.100000000000001" customHeight="1">
      <c r="A799" s="126"/>
      <c r="B799" s="126"/>
      <c r="C799" s="131"/>
      <c r="D799" s="126" t="s">
        <v>6932</v>
      </c>
      <c r="E799" s="131"/>
      <c r="F799" s="355"/>
      <c r="G799" s="314"/>
      <c r="H799" s="18"/>
      <c r="I799" s="19"/>
      <c r="J799" s="18"/>
      <c r="K799" s="19"/>
      <c r="L799" s="18"/>
      <c r="M799" s="19"/>
      <c r="N799" s="58"/>
      <c r="O799" s="59"/>
      <c r="P799" s="58"/>
      <c r="Q799" s="59"/>
      <c r="R799" s="58"/>
      <c r="S799" s="59"/>
      <c r="T799" s="58"/>
      <c r="U799" s="59"/>
      <c r="V799" s="131"/>
      <c r="W799" s="131"/>
      <c r="X799" s="131"/>
      <c r="Y799" s="131"/>
      <c r="Z799" s="131"/>
      <c r="AA799" s="131"/>
      <c r="AB799" s="131"/>
      <c r="AC799" s="131"/>
      <c r="AD799" s="131"/>
    </row>
    <row r="800" spans="1:30" ht="20.100000000000001" customHeight="1">
      <c r="A800" s="126"/>
      <c r="B800" s="126"/>
      <c r="C800" s="131"/>
      <c r="D800" s="126" t="s">
        <v>6933</v>
      </c>
      <c r="E800" s="131"/>
      <c r="F800" s="355"/>
      <c r="G800" s="314"/>
      <c r="H800" s="18"/>
      <c r="I800" s="19"/>
      <c r="J800" s="18"/>
      <c r="K800" s="19"/>
      <c r="L800" s="18"/>
      <c r="M800" s="19"/>
      <c r="N800" s="58"/>
      <c r="O800" s="59"/>
      <c r="P800" s="58"/>
      <c r="Q800" s="59"/>
      <c r="R800" s="58"/>
      <c r="S800" s="59"/>
      <c r="T800" s="58"/>
      <c r="U800" s="59"/>
      <c r="V800" s="131"/>
      <c r="W800" s="131"/>
      <c r="X800" s="131"/>
      <c r="Y800" s="131"/>
      <c r="Z800" s="131"/>
      <c r="AA800" s="131"/>
      <c r="AB800" s="131"/>
      <c r="AC800" s="131"/>
      <c r="AD800" s="131"/>
    </row>
    <row r="801" spans="1:30" ht="20.100000000000001" customHeight="1">
      <c r="A801" s="126"/>
      <c r="B801" s="126"/>
      <c r="C801" s="131"/>
      <c r="D801" s="126" t="s">
        <v>6934</v>
      </c>
      <c r="E801" s="131"/>
      <c r="F801" s="355"/>
      <c r="G801" s="314"/>
      <c r="H801" s="18">
        <v>1</v>
      </c>
      <c r="I801" s="19">
        <v>50</v>
      </c>
      <c r="J801" s="18"/>
      <c r="K801" s="19"/>
      <c r="L801" s="18"/>
      <c r="M801" s="19"/>
      <c r="N801" s="58"/>
      <c r="O801" s="59"/>
      <c r="P801" s="58"/>
      <c r="Q801" s="59"/>
      <c r="R801" s="58"/>
      <c r="S801" s="59"/>
      <c r="T801" s="58"/>
      <c r="U801" s="59"/>
      <c r="V801" s="131"/>
      <c r="W801" s="131"/>
      <c r="X801" s="131"/>
      <c r="Y801" s="131"/>
      <c r="Z801" s="131"/>
      <c r="AA801" s="131"/>
      <c r="AB801" s="131"/>
      <c r="AC801" s="131"/>
      <c r="AD801" s="131"/>
    </row>
    <row r="802" spans="1:30" ht="20.100000000000001" customHeight="1">
      <c r="A802" s="126"/>
      <c r="B802" s="126"/>
      <c r="C802" s="131"/>
      <c r="D802" s="126" t="s">
        <v>6935</v>
      </c>
      <c r="E802" s="131"/>
      <c r="F802" s="355">
        <v>1</v>
      </c>
      <c r="G802" s="314">
        <v>25</v>
      </c>
      <c r="H802" s="18"/>
      <c r="I802" s="19"/>
      <c r="J802" s="18"/>
      <c r="K802" s="19"/>
      <c r="L802" s="18"/>
      <c r="M802" s="19"/>
      <c r="N802" s="58"/>
      <c r="O802" s="59"/>
      <c r="P802" s="58"/>
      <c r="Q802" s="59"/>
      <c r="R802" s="58"/>
      <c r="S802" s="59"/>
      <c r="T802" s="58">
        <v>12</v>
      </c>
      <c r="U802" s="59">
        <v>21.818181818181817</v>
      </c>
      <c r="V802" s="131"/>
      <c r="W802" s="131"/>
      <c r="X802" s="131"/>
      <c r="Y802" s="131"/>
      <c r="Z802" s="131"/>
      <c r="AA802" s="131"/>
      <c r="AB802" s="131"/>
      <c r="AC802" s="131"/>
      <c r="AD802" s="131"/>
    </row>
    <row r="803" spans="1:30" ht="20.100000000000001" customHeight="1">
      <c r="A803" s="126"/>
      <c r="B803" s="126"/>
      <c r="C803" s="131"/>
      <c r="D803" s="126" t="s">
        <v>6936</v>
      </c>
      <c r="E803" s="131"/>
      <c r="F803" s="355">
        <v>1</v>
      </c>
      <c r="G803" s="314">
        <v>25</v>
      </c>
      <c r="H803" s="18"/>
      <c r="I803" s="19"/>
      <c r="J803" s="18"/>
      <c r="K803" s="19"/>
      <c r="L803" s="18">
        <v>1</v>
      </c>
      <c r="M803" s="19">
        <v>25</v>
      </c>
      <c r="N803" s="58">
        <v>1</v>
      </c>
      <c r="O803" s="59">
        <v>50</v>
      </c>
      <c r="P803" s="58">
        <v>1</v>
      </c>
      <c r="Q803" s="59">
        <v>25</v>
      </c>
      <c r="R803" s="58">
        <v>2</v>
      </c>
      <c r="S803" s="59">
        <v>66.666666666666671</v>
      </c>
      <c r="T803" s="58">
        <v>20</v>
      </c>
      <c r="U803" s="59">
        <v>36.363636363636367</v>
      </c>
      <c r="V803" s="131"/>
      <c r="W803" s="131"/>
      <c r="X803" s="131"/>
      <c r="Y803" s="131"/>
      <c r="Z803" s="131"/>
      <c r="AA803" s="131"/>
      <c r="AB803" s="131"/>
      <c r="AC803" s="131"/>
      <c r="AD803" s="131"/>
    </row>
    <row r="804" spans="1:30" ht="20.100000000000001" customHeight="1">
      <c r="A804" s="126"/>
      <c r="B804" s="126"/>
      <c r="C804" s="131"/>
      <c r="D804" s="126" t="s">
        <v>6937</v>
      </c>
      <c r="E804" s="131"/>
      <c r="F804" s="355">
        <v>1</v>
      </c>
      <c r="G804" s="314">
        <v>25</v>
      </c>
      <c r="H804" s="18">
        <v>1</v>
      </c>
      <c r="I804" s="19">
        <v>50</v>
      </c>
      <c r="J804" s="18"/>
      <c r="K804" s="19"/>
      <c r="L804" s="18"/>
      <c r="M804" s="19"/>
      <c r="N804" s="58"/>
      <c r="O804" s="59"/>
      <c r="P804" s="58">
        <v>2</v>
      </c>
      <c r="Q804" s="59">
        <v>50</v>
      </c>
      <c r="R804" s="58"/>
      <c r="S804" s="59"/>
      <c r="T804" s="58">
        <v>7</v>
      </c>
      <c r="U804" s="59">
        <v>12.727272727272727</v>
      </c>
      <c r="V804" s="131"/>
      <c r="W804" s="131"/>
      <c r="X804" s="131"/>
      <c r="Y804" s="131"/>
      <c r="Z804" s="131"/>
      <c r="AA804" s="131"/>
      <c r="AB804" s="131"/>
      <c r="AC804" s="131"/>
      <c r="AD804" s="131"/>
    </row>
    <row r="805" spans="1:30" ht="20.100000000000001" customHeight="1">
      <c r="A805" s="126"/>
      <c r="B805" s="126"/>
      <c r="C805" s="131"/>
      <c r="D805" s="126" t="s">
        <v>6938</v>
      </c>
      <c r="E805" s="131"/>
      <c r="F805" s="355"/>
      <c r="G805" s="314"/>
      <c r="H805" s="18"/>
      <c r="I805" s="19"/>
      <c r="J805" s="18"/>
      <c r="K805" s="19"/>
      <c r="L805" s="18"/>
      <c r="M805" s="19"/>
      <c r="N805" s="58"/>
      <c r="O805" s="59"/>
      <c r="P805" s="58"/>
      <c r="Q805" s="59"/>
      <c r="R805" s="58"/>
      <c r="S805" s="59"/>
      <c r="T805" s="58">
        <v>4</v>
      </c>
      <c r="U805" s="59">
        <v>7.2727272727272725</v>
      </c>
      <c r="V805" s="131"/>
      <c r="W805" s="131"/>
      <c r="X805" s="131"/>
      <c r="Y805" s="131"/>
      <c r="Z805" s="131"/>
      <c r="AA805" s="131"/>
      <c r="AB805" s="131"/>
      <c r="AC805" s="131"/>
      <c r="AD805" s="131"/>
    </row>
    <row r="806" spans="1:30" ht="20.100000000000001" customHeight="1">
      <c r="A806" s="126"/>
      <c r="B806" s="126"/>
      <c r="C806" s="131"/>
      <c r="D806" s="126" t="s">
        <v>6939</v>
      </c>
      <c r="E806" s="131"/>
      <c r="F806" s="355"/>
      <c r="G806" s="314"/>
      <c r="H806" s="18"/>
      <c r="I806" s="19"/>
      <c r="J806" s="18"/>
      <c r="K806" s="19"/>
      <c r="L806" s="18">
        <v>2</v>
      </c>
      <c r="M806" s="19">
        <v>50</v>
      </c>
      <c r="N806" s="58">
        <v>1</v>
      </c>
      <c r="O806" s="59">
        <v>50</v>
      </c>
      <c r="P806" s="58">
        <v>1</v>
      </c>
      <c r="Q806" s="59">
        <v>25</v>
      </c>
      <c r="R806" s="58">
        <v>1</v>
      </c>
      <c r="S806" s="59">
        <v>33.333333333333336</v>
      </c>
      <c r="T806" s="58">
        <v>10</v>
      </c>
      <c r="U806" s="59">
        <v>18.181818181818183</v>
      </c>
      <c r="V806" s="131"/>
      <c r="W806" s="131"/>
      <c r="X806" s="131"/>
      <c r="Y806" s="131"/>
      <c r="Z806" s="131"/>
      <c r="AA806" s="131"/>
      <c r="AB806" s="131"/>
      <c r="AC806" s="131"/>
      <c r="AD806" s="131"/>
    </row>
    <row r="807" spans="1:30" ht="20.100000000000001" customHeight="1">
      <c r="A807" s="126"/>
      <c r="B807" s="126"/>
      <c r="C807" s="131"/>
      <c r="D807" s="126" t="s">
        <v>6940</v>
      </c>
      <c r="E807" s="131"/>
      <c r="F807" s="355">
        <v>1</v>
      </c>
      <c r="G807" s="314">
        <v>25</v>
      </c>
      <c r="H807" s="18"/>
      <c r="I807" s="19"/>
      <c r="J807" s="18"/>
      <c r="K807" s="19"/>
      <c r="L807" s="18">
        <v>1</v>
      </c>
      <c r="M807" s="19">
        <v>25</v>
      </c>
      <c r="N807" s="58"/>
      <c r="O807" s="59"/>
      <c r="P807" s="58"/>
      <c r="Q807" s="59"/>
      <c r="R807" s="58"/>
      <c r="S807" s="59"/>
      <c r="T807" s="58">
        <v>2</v>
      </c>
      <c r="U807" s="59">
        <v>3.6363636363636362</v>
      </c>
      <c r="V807" s="131"/>
      <c r="W807" s="131"/>
      <c r="X807" s="131"/>
      <c r="Y807" s="131"/>
      <c r="Z807" s="131"/>
      <c r="AA807" s="131"/>
      <c r="AB807" s="131"/>
      <c r="AC807" s="131"/>
      <c r="AD807" s="131"/>
    </row>
    <row r="808" spans="1:30" ht="20.100000000000001" customHeight="1">
      <c r="A808" s="126"/>
      <c r="B808" s="126"/>
      <c r="C808" s="131"/>
      <c r="D808" s="126" t="s">
        <v>6941</v>
      </c>
      <c r="E808" s="131"/>
      <c r="F808" s="355"/>
      <c r="G808" s="314"/>
      <c r="H808" s="18"/>
      <c r="I808" s="19"/>
      <c r="J808" s="18"/>
      <c r="K808" s="19"/>
      <c r="L808" s="18"/>
      <c r="M808" s="19"/>
      <c r="N808" s="58"/>
      <c r="O808" s="59"/>
      <c r="P808" s="58"/>
      <c r="Q808" s="59"/>
      <c r="R808" s="58"/>
      <c r="S808" s="59"/>
      <c r="T808" s="58"/>
      <c r="U808" s="59"/>
      <c r="V808" s="131"/>
      <c r="W808" s="131"/>
      <c r="X808" s="131"/>
      <c r="Y808" s="131"/>
      <c r="Z808" s="131"/>
      <c r="AA808" s="131"/>
      <c r="AB808" s="131"/>
      <c r="AC808" s="131"/>
      <c r="AD808" s="131"/>
    </row>
    <row r="809" spans="1:30" ht="20.100000000000001" customHeight="1">
      <c r="A809" s="126"/>
      <c r="B809" s="126"/>
      <c r="C809" s="131"/>
      <c r="D809" s="126" t="s">
        <v>2388</v>
      </c>
      <c r="E809" s="131"/>
      <c r="F809" s="355"/>
      <c r="G809" s="314"/>
      <c r="H809" s="18"/>
      <c r="I809" s="19"/>
      <c r="J809" s="18"/>
      <c r="K809" s="19"/>
      <c r="L809" s="18"/>
      <c r="M809" s="19"/>
      <c r="N809" s="58"/>
      <c r="O809" s="59"/>
      <c r="P809" s="58"/>
      <c r="Q809" s="59"/>
      <c r="R809" s="58"/>
      <c r="S809" s="59"/>
      <c r="T809" s="58"/>
      <c r="U809" s="59"/>
      <c r="V809" s="131"/>
      <c r="W809" s="131"/>
      <c r="X809" s="131"/>
      <c r="Y809" s="131"/>
      <c r="Z809" s="131"/>
      <c r="AA809" s="131"/>
      <c r="AB809" s="131"/>
      <c r="AC809" s="131"/>
      <c r="AD809" s="131"/>
    </row>
    <row r="810" spans="1:30" ht="20.100000000000001" customHeight="1">
      <c r="A810" s="126"/>
      <c r="B810" s="126"/>
      <c r="C810" s="131"/>
      <c r="D810" s="126" t="s">
        <v>3777</v>
      </c>
      <c r="E810" s="131"/>
      <c r="F810" s="355"/>
      <c r="G810" s="314"/>
      <c r="H810" s="18"/>
      <c r="I810" s="19"/>
      <c r="J810" s="18"/>
      <c r="K810" s="19"/>
      <c r="L810" s="18"/>
      <c r="M810" s="19"/>
      <c r="N810" s="58"/>
      <c r="O810" s="59"/>
      <c r="P810" s="58"/>
      <c r="Q810" s="59"/>
      <c r="R810" s="58"/>
      <c r="S810" s="59"/>
      <c r="T810" s="58"/>
      <c r="U810" s="59"/>
      <c r="V810" s="131"/>
      <c r="W810" s="131"/>
      <c r="X810" s="131"/>
      <c r="Y810" s="131"/>
      <c r="Z810" s="131"/>
      <c r="AA810" s="131"/>
      <c r="AB810" s="131"/>
      <c r="AC810" s="131"/>
      <c r="AD810" s="131"/>
    </row>
    <row r="811" spans="1:30" ht="20.100000000000001" customHeight="1">
      <c r="A811" s="125" t="s">
        <v>5630</v>
      </c>
      <c r="B811" s="125" t="s">
        <v>190</v>
      </c>
      <c r="C811" s="134" t="s">
        <v>218</v>
      </c>
      <c r="D811" s="125" t="s">
        <v>1425</v>
      </c>
      <c r="E811" s="134" t="s">
        <v>244</v>
      </c>
      <c r="F811" s="354"/>
      <c r="G811" s="12"/>
      <c r="H811" s="11"/>
      <c r="I811" s="12"/>
      <c r="J811" s="11"/>
      <c r="K811" s="12"/>
      <c r="L811" s="11"/>
      <c r="M811" s="12"/>
      <c r="N811" s="56"/>
      <c r="O811" s="57"/>
      <c r="P811" s="56"/>
      <c r="Q811" s="57"/>
      <c r="R811" s="56"/>
      <c r="S811" s="57"/>
      <c r="T811" s="56"/>
      <c r="U811" s="57"/>
      <c r="V811" s="134" t="s">
        <v>28</v>
      </c>
      <c r="W811" s="134" t="s">
        <v>28</v>
      </c>
      <c r="X811" s="134" t="s">
        <v>28</v>
      </c>
      <c r="Y811" s="134" t="s">
        <v>28</v>
      </c>
      <c r="Z811" s="134" t="s">
        <v>28</v>
      </c>
      <c r="AA811" s="134" t="s">
        <v>28</v>
      </c>
      <c r="AB811" s="134" t="s">
        <v>28</v>
      </c>
      <c r="AC811" s="134" t="s">
        <v>28</v>
      </c>
      <c r="AD811" s="134"/>
    </row>
    <row r="812" spans="1:30" ht="20.100000000000001" customHeight="1">
      <c r="A812" s="126"/>
      <c r="B812" s="126"/>
      <c r="C812" s="131"/>
      <c r="D812" s="126" t="s">
        <v>1426</v>
      </c>
      <c r="E812" s="131"/>
      <c r="F812" s="355"/>
      <c r="G812" s="314"/>
      <c r="H812" s="18"/>
      <c r="I812" s="19"/>
      <c r="J812" s="18"/>
      <c r="K812" s="19"/>
      <c r="L812" s="18"/>
      <c r="M812" s="19"/>
      <c r="N812" s="58"/>
      <c r="O812" s="59"/>
      <c r="P812" s="58"/>
      <c r="Q812" s="59"/>
      <c r="R812" s="58"/>
      <c r="S812" s="59"/>
      <c r="T812" s="58"/>
      <c r="U812" s="59"/>
      <c r="V812" s="131"/>
      <c r="W812" s="131"/>
      <c r="X812" s="131"/>
      <c r="Y812" s="131"/>
      <c r="Z812" s="131"/>
      <c r="AA812" s="131"/>
      <c r="AB812" s="131"/>
      <c r="AC812" s="131"/>
      <c r="AD812" s="131"/>
    </row>
    <row r="813" spans="1:30" ht="20.100000000000001" customHeight="1">
      <c r="A813" s="126"/>
      <c r="B813" s="126"/>
      <c r="C813" s="131"/>
      <c r="D813" s="126" t="s">
        <v>1427</v>
      </c>
      <c r="E813" s="131"/>
      <c r="F813" s="355"/>
      <c r="G813" s="314"/>
      <c r="H813" s="18"/>
      <c r="I813" s="19"/>
      <c r="J813" s="18"/>
      <c r="K813" s="19"/>
      <c r="L813" s="18"/>
      <c r="M813" s="19"/>
      <c r="N813" s="58"/>
      <c r="O813" s="59"/>
      <c r="P813" s="58"/>
      <c r="Q813" s="59"/>
      <c r="R813" s="58"/>
      <c r="S813" s="59"/>
      <c r="T813" s="58"/>
      <c r="U813" s="59"/>
      <c r="V813" s="131"/>
      <c r="W813" s="131"/>
      <c r="X813" s="131"/>
      <c r="Y813" s="131"/>
      <c r="Z813" s="131"/>
      <c r="AA813" s="131"/>
      <c r="AB813" s="131"/>
      <c r="AC813" s="131"/>
      <c r="AD813" s="131"/>
    </row>
    <row r="814" spans="1:30" ht="20.100000000000001" customHeight="1">
      <c r="A814" s="126"/>
      <c r="B814" s="126"/>
      <c r="C814" s="131"/>
      <c r="D814" s="126" t="s">
        <v>1428</v>
      </c>
      <c r="E814" s="131"/>
      <c r="F814" s="355"/>
      <c r="G814" s="314"/>
      <c r="H814" s="18"/>
      <c r="I814" s="19"/>
      <c r="J814" s="18"/>
      <c r="K814" s="19"/>
      <c r="L814" s="18"/>
      <c r="M814" s="19"/>
      <c r="N814" s="58"/>
      <c r="O814" s="59"/>
      <c r="P814" s="58"/>
      <c r="Q814" s="59"/>
      <c r="R814" s="58"/>
      <c r="S814" s="59"/>
      <c r="T814" s="58"/>
      <c r="U814" s="59"/>
      <c r="V814" s="131"/>
      <c r="W814" s="131"/>
      <c r="X814" s="131"/>
      <c r="Y814" s="131"/>
      <c r="Z814" s="131"/>
      <c r="AA814" s="131"/>
      <c r="AB814" s="131"/>
      <c r="AC814" s="131"/>
      <c r="AD814" s="131"/>
    </row>
    <row r="815" spans="1:30" ht="20.100000000000001" customHeight="1">
      <c r="A815" s="126"/>
      <c r="B815" s="126"/>
      <c r="C815" s="131"/>
      <c r="D815" s="126" t="s">
        <v>1429</v>
      </c>
      <c r="E815" s="131"/>
      <c r="F815" s="355"/>
      <c r="G815" s="314"/>
      <c r="H815" s="18"/>
      <c r="I815" s="19"/>
      <c r="J815" s="18"/>
      <c r="K815" s="19"/>
      <c r="L815" s="18"/>
      <c r="M815" s="19"/>
      <c r="N815" s="58"/>
      <c r="O815" s="59"/>
      <c r="P815" s="58"/>
      <c r="Q815" s="59"/>
      <c r="R815" s="58"/>
      <c r="S815" s="59"/>
      <c r="T815" s="58"/>
      <c r="U815" s="59"/>
      <c r="V815" s="131"/>
      <c r="W815" s="131"/>
      <c r="X815" s="131"/>
      <c r="Y815" s="131"/>
      <c r="Z815" s="131"/>
      <c r="AA815" s="131"/>
      <c r="AB815" s="131"/>
      <c r="AC815" s="131"/>
      <c r="AD815" s="131"/>
    </row>
    <row r="816" spans="1:30" ht="20.100000000000001" customHeight="1">
      <c r="A816" s="126"/>
      <c r="B816" s="126"/>
      <c r="C816" s="131"/>
      <c r="D816" s="126" t="s">
        <v>1430</v>
      </c>
      <c r="E816" s="131"/>
      <c r="F816" s="355"/>
      <c r="G816" s="314"/>
      <c r="H816" s="18"/>
      <c r="I816" s="19"/>
      <c r="J816" s="18"/>
      <c r="K816" s="19"/>
      <c r="L816" s="18"/>
      <c r="M816" s="19"/>
      <c r="N816" s="58"/>
      <c r="O816" s="59"/>
      <c r="P816" s="58"/>
      <c r="Q816" s="59"/>
      <c r="R816" s="58"/>
      <c r="S816" s="59"/>
      <c r="T816" s="58"/>
      <c r="U816" s="59"/>
      <c r="V816" s="131"/>
      <c r="W816" s="131"/>
      <c r="X816" s="131"/>
      <c r="Y816" s="131"/>
      <c r="Z816" s="131"/>
      <c r="AA816" s="131"/>
      <c r="AB816" s="131"/>
      <c r="AC816" s="131"/>
      <c r="AD816" s="131"/>
    </row>
    <row r="817" spans="1:30" ht="20.100000000000001" customHeight="1">
      <c r="A817" s="126"/>
      <c r="B817" s="126"/>
      <c r="C817" s="131"/>
      <c r="D817" s="126" t="s">
        <v>1431</v>
      </c>
      <c r="E817" s="131"/>
      <c r="F817" s="355"/>
      <c r="G817" s="314"/>
      <c r="H817" s="18"/>
      <c r="I817" s="19"/>
      <c r="J817" s="18"/>
      <c r="K817" s="19"/>
      <c r="L817" s="18"/>
      <c r="M817" s="19"/>
      <c r="N817" s="58"/>
      <c r="O817" s="59"/>
      <c r="P817" s="58"/>
      <c r="Q817" s="59"/>
      <c r="R817" s="58"/>
      <c r="S817" s="59"/>
      <c r="T817" s="58"/>
      <c r="U817" s="59"/>
      <c r="V817" s="131"/>
      <c r="W817" s="131"/>
      <c r="X817" s="131"/>
      <c r="Y817" s="131"/>
      <c r="Z817" s="131"/>
      <c r="AA817" s="131"/>
      <c r="AB817" s="131"/>
      <c r="AC817" s="131"/>
      <c r="AD817" s="131"/>
    </row>
    <row r="818" spans="1:30" ht="20.100000000000001" customHeight="1">
      <c r="A818" s="126"/>
      <c r="B818" s="126"/>
      <c r="C818" s="131"/>
      <c r="D818" s="126" t="s">
        <v>1432</v>
      </c>
      <c r="E818" s="131"/>
      <c r="F818" s="355"/>
      <c r="G818" s="314"/>
      <c r="H818" s="18"/>
      <c r="I818" s="19"/>
      <c r="J818" s="18"/>
      <c r="K818" s="19"/>
      <c r="L818" s="18"/>
      <c r="M818" s="19"/>
      <c r="N818" s="58"/>
      <c r="O818" s="59"/>
      <c r="P818" s="58"/>
      <c r="Q818" s="59"/>
      <c r="R818" s="58"/>
      <c r="S818" s="59"/>
      <c r="T818" s="58"/>
      <c r="U818" s="59"/>
      <c r="V818" s="131"/>
      <c r="W818" s="131"/>
      <c r="X818" s="131"/>
      <c r="Y818" s="131"/>
      <c r="Z818" s="131"/>
      <c r="AA818" s="131"/>
      <c r="AB818" s="131"/>
      <c r="AC818" s="131"/>
      <c r="AD818" s="131"/>
    </row>
    <row r="819" spans="1:30" ht="20.100000000000001" customHeight="1">
      <c r="A819" s="126"/>
      <c r="B819" s="126"/>
      <c r="C819" s="131"/>
      <c r="D819" s="126" t="s">
        <v>1433</v>
      </c>
      <c r="E819" s="131"/>
      <c r="F819" s="355"/>
      <c r="G819" s="314"/>
      <c r="H819" s="18"/>
      <c r="I819" s="19"/>
      <c r="J819" s="18"/>
      <c r="K819" s="19"/>
      <c r="L819" s="18"/>
      <c r="M819" s="19"/>
      <c r="N819" s="58"/>
      <c r="O819" s="59"/>
      <c r="P819" s="58"/>
      <c r="Q819" s="59"/>
      <c r="R819" s="58"/>
      <c r="S819" s="59"/>
      <c r="T819" s="58"/>
      <c r="U819" s="59"/>
      <c r="V819" s="131"/>
      <c r="W819" s="131"/>
      <c r="X819" s="131"/>
      <c r="Y819" s="131"/>
      <c r="Z819" s="131"/>
      <c r="AA819" s="131"/>
      <c r="AB819" s="131"/>
      <c r="AC819" s="131"/>
      <c r="AD819" s="131"/>
    </row>
    <row r="820" spans="1:30" ht="20.100000000000001" customHeight="1">
      <c r="A820" s="126"/>
      <c r="B820" s="126"/>
      <c r="C820" s="131"/>
      <c r="D820" s="126" t="s">
        <v>6932</v>
      </c>
      <c r="E820" s="131"/>
      <c r="F820" s="355"/>
      <c r="G820" s="314"/>
      <c r="H820" s="18"/>
      <c r="I820" s="19"/>
      <c r="J820" s="18"/>
      <c r="K820" s="19"/>
      <c r="L820" s="18"/>
      <c r="M820" s="19"/>
      <c r="N820" s="58"/>
      <c r="O820" s="59"/>
      <c r="P820" s="58"/>
      <c r="Q820" s="59"/>
      <c r="R820" s="58"/>
      <c r="S820" s="59"/>
      <c r="T820" s="58">
        <v>1</v>
      </c>
      <c r="U820" s="59">
        <v>2.2222222222222223</v>
      </c>
      <c r="V820" s="131"/>
      <c r="W820" s="131"/>
      <c r="X820" s="131"/>
      <c r="Y820" s="131"/>
      <c r="Z820" s="131"/>
      <c r="AA820" s="131"/>
      <c r="AB820" s="131"/>
      <c r="AC820" s="131"/>
      <c r="AD820" s="131"/>
    </row>
    <row r="821" spans="1:30" ht="20.100000000000001" customHeight="1">
      <c r="A821" s="126"/>
      <c r="B821" s="126"/>
      <c r="C821" s="131"/>
      <c r="D821" s="126" t="s">
        <v>6933</v>
      </c>
      <c r="E821" s="131"/>
      <c r="F821" s="355"/>
      <c r="G821" s="314"/>
      <c r="H821" s="18"/>
      <c r="I821" s="19"/>
      <c r="J821" s="18"/>
      <c r="K821" s="19"/>
      <c r="L821" s="18"/>
      <c r="M821" s="19"/>
      <c r="N821" s="58"/>
      <c r="O821" s="59"/>
      <c r="P821" s="58"/>
      <c r="Q821" s="59"/>
      <c r="R821" s="58"/>
      <c r="S821" s="59"/>
      <c r="T821" s="58"/>
      <c r="U821" s="59"/>
      <c r="V821" s="131"/>
      <c r="W821" s="131"/>
      <c r="X821" s="131"/>
      <c r="Y821" s="131"/>
      <c r="Z821" s="131"/>
      <c r="AA821" s="131"/>
      <c r="AB821" s="131"/>
      <c r="AC821" s="131"/>
      <c r="AD821" s="131"/>
    </row>
    <row r="822" spans="1:30" ht="20.100000000000001" customHeight="1">
      <c r="A822" s="126"/>
      <c r="B822" s="126"/>
      <c r="C822" s="131"/>
      <c r="D822" s="126" t="s">
        <v>6934</v>
      </c>
      <c r="E822" s="131"/>
      <c r="F822" s="355"/>
      <c r="G822" s="314"/>
      <c r="H822" s="18"/>
      <c r="I822" s="19"/>
      <c r="J822" s="18">
        <v>1</v>
      </c>
      <c r="K822" s="19">
        <v>100</v>
      </c>
      <c r="L822" s="18"/>
      <c r="M822" s="19"/>
      <c r="N822" s="58"/>
      <c r="O822" s="59"/>
      <c r="P822" s="58"/>
      <c r="Q822" s="59"/>
      <c r="R822" s="58"/>
      <c r="S822" s="59"/>
      <c r="T822" s="58">
        <v>1</v>
      </c>
      <c r="U822" s="59">
        <v>2.2222222222222223</v>
      </c>
      <c r="V822" s="131"/>
      <c r="W822" s="131"/>
      <c r="X822" s="131"/>
      <c r="Y822" s="131"/>
      <c r="Z822" s="131"/>
      <c r="AA822" s="131"/>
      <c r="AB822" s="131"/>
      <c r="AC822" s="131"/>
      <c r="AD822" s="131"/>
    </row>
    <row r="823" spans="1:30" ht="20.100000000000001" customHeight="1">
      <c r="A823" s="126"/>
      <c r="B823" s="126"/>
      <c r="C823" s="131"/>
      <c r="D823" s="126" t="s">
        <v>6935</v>
      </c>
      <c r="E823" s="131"/>
      <c r="F823" s="355"/>
      <c r="G823" s="314"/>
      <c r="H823" s="18">
        <v>1</v>
      </c>
      <c r="I823" s="19">
        <v>50</v>
      </c>
      <c r="J823" s="18"/>
      <c r="K823" s="19"/>
      <c r="L823" s="18"/>
      <c r="M823" s="19"/>
      <c r="N823" s="58"/>
      <c r="O823" s="59"/>
      <c r="P823" s="58"/>
      <c r="Q823" s="59"/>
      <c r="R823" s="58"/>
      <c r="S823" s="59"/>
      <c r="T823" s="58"/>
      <c r="U823" s="59"/>
      <c r="V823" s="131"/>
      <c r="W823" s="131"/>
      <c r="X823" s="131"/>
      <c r="Y823" s="131"/>
      <c r="Z823" s="131"/>
      <c r="AA823" s="131"/>
      <c r="AB823" s="131"/>
      <c r="AC823" s="131"/>
      <c r="AD823" s="131"/>
    </row>
    <row r="824" spans="1:30" ht="20.100000000000001" customHeight="1">
      <c r="A824" s="126"/>
      <c r="B824" s="126"/>
      <c r="C824" s="131"/>
      <c r="D824" s="126" t="s">
        <v>6936</v>
      </c>
      <c r="E824" s="131"/>
      <c r="F824" s="355">
        <v>1</v>
      </c>
      <c r="G824" s="314">
        <v>33.333333333333336</v>
      </c>
      <c r="H824" s="18"/>
      <c r="I824" s="19"/>
      <c r="J824" s="18"/>
      <c r="K824" s="19"/>
      <c r="L824" s="18"/>
      <c r="M824" s="19"/>
      <c r="N824" s="58"/>
      <c r="O824" s="59"/>
      <c r="P824" s="58"/>
      <c r="Q824" s="59"/>
      <c r="R824" s="58"/>
      <c r="S824" s="59"/>
      <c r="T824" s="58">
        <v>12</v>
      </c>
      <c r="U824" s="59">
        <v>26.666666666666668</v>
      </c>
      <c r="V824" s="131"/>
      <c r="W824" s="131"/>
      <c r="X824" s="131"/>
      <c r="Y824" s="131"/>
      <c r="Z824" s="131"/>
      <c r="AA824" s="131"/>
      <c r="AB824" s="131"/>
      <c r="AC824" s="131"/>
      <c r="AD824" s="131"/>
    </row>
    <row r="825" spans="1:30" ht="20.100000000000001" customHeight="1">
      <c r="A825" s="126"/>
      <c r="B825" s="126"/>
      <c r="C825" s="131"/>
      <c r="D825" s="126" t="s">
        <v>6937</v>
      </c>
      <c r="E825" s="131"/>
      <c r="F825" s="355">
        <v>1</v>
      </c>
      <c r="G825" s="314">
        <v>33.333333333333336</v>
      </c>
      <c r="H825" s="18"/>
      <c r="I825" s="19"/>
      <c r="J825" s="18"/>
      <c r="K825" s="19"/>
      <c r="L825" s="18"/>
      <c r="M825" s="19"/>
      <c r="N825" s="58"/>
      <c r="O825" s="59"/>
      <c r="P825" s="58"/>
      <c r="Q825" s="59"/>
      <c r="R825" s="58">
        <v>1</v>
      </c>
      <c r="S825" s="59">
        <v>33.333333333333336</v>
      </c>
      <c r="T825" s="58">
        <v>11</v>
      </c>
      <c r="U825" s="59">
        <v>24.444444444444443</v>
      </c>
      <c r="V825" s="131"/>
      <c r="W825" s="131"/>
      <c r="X825" s="131"/>
      <c r="Y825" s="131"/>
      <c r="Z825" s="131"/>
      <c r="AA825" s="131"/>
      <c r="AB825" s="131"/>
      <c r="AC825" s="131"/>
      <c r="AD825" s="131"/>
    </row>
    <row r="826" spans="1:30" ht="20.100000000000001" customHeight="1">
      <c r="A826" s="126"/>
      <c r="B826" s="126"/>
      <c r="C826" s="131"/>
      <c r="D826" s="126" t="s">
        <v>6938</v>
      </c>
      <c r="E826" s="131"/>
      <c r="F826" s="355"/>
      <c r="G826" s="314"/>
      <c r="H826" s="18"/>
      <c r="I826" s="19"/>
      <c r="J826" s="18"/>
      <c r="K826" s="19"/>
      <c r="L826" s="18"/>
      <c r="M826" s="19"/>
      <c r="N826" s="58">
        <v>1</v>
      </c>
      <c r="O826" s="59">
        <v>100</v>
      </c>
      <c r="P826" s="58">
        <v>1</v>
      </c>
      <c r="Q826" s="59">
        <v>25</v>
      </c>
      <c r="R826" s="58"/>
      <c r="S826" s="59"/>
      <c r="T826" s="58">
        <v>3</v>
      </c>
      <c r="U826" s="59">
        <v>6.666666666666667</v>
      </c>
      <c r="V826" s="131"/>
      <c r="W826" s="131"/>
      <c r="X826" s="131"/>
      <c r="Y826" s="131"/>
      <c r="Z826" s="131"/>
      <c r="AA826" s="131"/>
      <c r="AB826" s="131"/>
      <c r="AC826" s="131"/>
      <c r="AD826" s="131"/>
    </row>
    <row r="827" spans="1:30" ht="20.100000000000001" customHeight="1">
      <c r="A827" s="126"/>
      <c r="B827" s="126"/>
      <c r="C827" s="131"/>
      <c r="D827" s="126" t="s">
        <v>6939</v>
      </c>
      <c r="E827" s="131"/>
      <c r="F827" s="355">
        <v>1</v>
      </c>
      <c r="G827" s="314">
        <v>33.333333333333336</v>
      </c>
      <c r="H827" s="18">
        <v>1</v>
      </c>
      <c r="I827" s="19">
        <v>50</v>
      </c>
      <c r="J827" s="18"/>
      <c r="K827" s="19"/>
      <c r="L827" s="18">
        <v>1</v>
      </c>
      <c r="M827" s="19">
        <v>100</v>
      </c>
      <c r="N827" s="58"/>
      <c r="O827" s="59"/>
      <c r="P827" s="58">
        <v>2</v>
      </c>
      <c r="Q827" s="59">
        <v>50</v>
      </c>
      <c r="R827" s="58">
        <v>1</v>
      </c>
      <c r="S827" s="59">
        <v>33.333333333333336</v>
      </c>
      <c r="T827" s="58">
        <v>9</v>
      </c>
      <c r="U827" s="59">
        <v>20</v>
      </c>
      <c r="V827" s="131"/>
      <c r="W827" s="131"/>
      <c r="X827" s="131"/>
      <c r="Y827" s="131"/>
      <c r="Z827" s="131"/>
      <c r="AA827" s="131"/>
      <c r="AB827" s="131"/>
      <c r="AC827" s="131"/>
      <c r="AD827" s="131"/>
    </row>
    <row r="828" spans="1:30" ht="20.100000000000001" customHeight="1">
      <c r="A828" s="126"/>
      <c r="B828" s="126"/>
      <c r="C828" s="131"/>
      <c r="D828" s="126" t="s">
        <v>6940</v>
      </c>
      <c r="E828" s="131"/>
      <c r="F828" s="355"/>
      <c r="G828" s="314"/>
      <c r="H828" s="18"/>
      <c r="I828" s="19"/>
      <c r="J828" s="18"/>
      <c r="K828" s="19"/>
      <c r="L828" s="18"/>
      <c r="M828" s="19"/>
      <c r="N828" s="58"/>
      <c r="O828" s="59"/>
      <c r="P828" s="58">
        <v>1</v>
      </c>
      <c r="Q828" s="59">
        <v>25</v>
      </c>
      <c r="R828" s="58">
        <v>1</v>
      </c>
      <c r="S828" s="59">
        <v>33.333333333333336</v>
      </c>
      <c r="T828" s="58">
        <v>8</v>
      </c>
      <c r="U828" s="59">
        <v>17.777777777777779</v>
      </c>
      <c r="V828" s="131"/>
      <c r="W828" s="131"/>
      <c r="X828" s="131"/>
      <c r="Y828" s="131"/>
      <c r="Z828" s="131"/>
      <c r="AA828" s="131"/>
      <c r="AB828" s="131"/>
      <c r="AC828" s="131"/>
      <c r="AD828" s="131"/>
    </row>
    <row r="829" spans="1:30" ht="20.100000000000001" customHeight="1">
      <c r="A829" s="126"/>
      <c r="B829" s="126"/>
      <c r="C829" s="131"/>
      <c r="D829" s="126" t="s">
        <v>6941</v>
      </c>
      <c r="E829" s="131"/>
      <c r="F829" s="355"/>
      <c r="G829" s="314"/>
      <c r="H829" s="18"/>
      <c r="I829" s="19"/>
      <c r="J829" s="18"/>
      <c r="K829" s="19"/>
      <c r="L829" s="18"/>
      <c r="M829" s="19"/>
      <c r="N829" s="58"/>
      <c r="O829" s="59"/>
      <c r="P829" s="58"/>
      <c r="Q829" s="59"/>
      <c r="R829" s="58"/>
      <c r="S829" s="59"/>
      <c r="T829" s="58"/>
      <c r="U829" s="59"/>
      <c r="V829" s="131"/>
      <c r="W829" s="131"/>
      <c r="X829" s="131"/>
      <c r="Y829" s="131"/>
      <c r="Z829" s="131"/>
      <c r="AA829" s="131"/>
      <c r="AB829" s="131"/>
      <c r="AC829" s="131"/>
      <c r="AD829" s="131"/>
    </row>
    <row r="830" spans="1:30" ht="20.100000000000001" customHeight="1">
      <c r="A830" s="126"/>
      <c r="B830" s="126"/>
      <c r="C830" s="131"/>
      <c r="D830" s="126" t="s">
        <v>2388</v>
      </c>
      <c r="E830" s="131"/>
      <c r="F830" s="355"/>
      <c r="G830" s="314"/>
      <c r="H830" s="18"/>
      <c r="I830" s="19"/>
      <c r="J830" s="18"/>
      <c r="K830" s="19"/>
      <c r="L830" s="18"/>
      <c r="M830" s="19"/>
      <c r="N830" s="58"/>
      <c r="O830" s="59"/>
      <c r="P830" s="58"/>
      <c r="Q830" s="59"/>
      <c r="R830" s="58"/>
      <c r="S830" s="59"/>
      <c r="T830" s="58"/>
      <c r="U830" s="59"/>
      <c r="V830" s="131"/>
      <c r="W830" s="131"/>
      <c r="X830" s="131"/>
      <c r="Y830" s="131"/>
      <c r="Z830" s="131"/>
      <c r="AA830" s="131"/>
      <c r="AB830" s="131"/>
      <c r="AC830" s="131"/>
      <c r="AD830" s="131"/>
    </row>
    <row r="831" spans="1:30" ht="20.100000000000001" customHeight="1">
      <c r="A831" s="126"/>
      <c r="B831" s="126"/>
      <c r="C831" s="131"/>
      <c r="D831" s="126" t="s">
        <v>3777</v>
      </c>
      <c r="E831" s="131"/>
      <c r="F831" s="355"/>
      <c r="G831" s="314"/>
      <c r="H831" s="18"/>
      <c r="I831" s="19"/>
      <c r="J831" s="18"/>
      <c r="K831" s="19"/>
      <c r="L831" s="18"/>
      <c r="M831" s="19"/>
      <c r="N831" s="58"/>
      <c r="O831" s="59"/>
      <c r="P831" s="58"/>
      <c r="Q831" s="59"/>
      <c r="R831" s="58"/>
      <c r="S831" s="59"/>
      <c r="T831" s="58"/>
      <c r="U831" s="59"/>
      <c r="V831" s="131"/>
      <c r="W831" s="131"/>
      <c r="X831" s="131"/>
      <c r="Y831" s="131"/>
      <c r="Z831" s="131"/>
      <c r="AA831" s="131"/>
      <c r="AB831" s="131"/>
      <c r="AC831" s="131"/>
      <c r="AD831" s="131"/>
    </row>
    <row r="832" spans="1:30" ht="20.100000000000001" customHeight="1">
      <c r="A832" s="125" t="s">
        <v>5631</v>
      </c>
      <c r="B832" s="125" t="s">
        <v>191</v>
      </c>
      <c r="C832" s="134" t="s">
        <v>218</v>
      </c>
      <c r="D832" s="125" t="s">
        <v>1425</v>
      </c>
      <c r="E832" s="134" t="s">
        <v>244</v>
      </c>
      <c r="F832" s="354"/>
      <c r="G832" s="12"/>
      <c r="H832" s="11"/>
      <c r="I832" s="12"/>
      <c r="J832" s="11"/>
      <c r="K832" s="12"/>
      <c r="L832" s="11"/>
      <c r="M832" s="12"/>
      <c r="N832" s="56"/>
      <c r="O832" s="57"/>
      <c r="P832" s="56"/>
      <c r="Q832" s="57"/>
      <c r="R832" s="56"/>
      <c r="S832" s="57"/>
      <c r="T832" s="56"/>
      <c r="U832" s="57"/>
      <c r="V832" s="134" t="s">
        <v>28</v>
      </c>
      <c r="W832" s="134" t="s">
        <v>28</v>
      </c>
      <c r="X832" s="134" t="s">
        <v>28</v>
      </c>
      <c r="Y832" s="134" t="s">
        <v>28</v>
      </c>
      <c r="Z832" s="134" t="s">
        <v>28</v>
      </c>
      <c r="AA832" s="134" t="s">
        <v>28</v>
      </c>
      <c r="AB832" s="134" t="s">
        <v>28</v>
      </c>
      <c r="AC832" s="134" t="s">
        <v>28</v>
      </c>
      <c r="AD832" s="134"/>
    </row>
    <row r="833" spans="1:30" ht="20.100000000000001" customHeight="1">
      <c r="A833" s="126"/>
      <c r="B833" s="126"/>
      <c r="C833" s="131"/>
      <c r="D833" s="126" t="s">
        <v>1426</v>
      </c>
      <c r="E833" s="131"/>
      <c r="F833" s="355"/>
      <c r="G833" s="314"/>
      <c r="H833" s="18"/>
      <c r="I833" s="19"/>
      <c r="J833" s="18"/>
      <c r="K833" s="19"/>
      <c r="L833" s="18"/>
      <c r="M833" s="19"/>
      <c r="N833" s="58"/>
      <c r="O833" s="59"/>
      <c r="P833" s="58"/>
      <c r="Q833" s="59"/>
      <c r="R833" s="58"/>
      <c r="S833" s="59"/>
      <c r="T833" s="58"/>
      <c r="U833" s="59"/>
      <c r="V833" s="131"/>
      <c r="W833" s="131"/>
      <c r="X833" s="131"/>
      <c r="Y833" s="131"/>
      <c r="Z833" s="131"/>
      <c r="AA833" s="131"/>
      <c r="AB833" s="131"/>
      <c r="AC833" s="131"/>
      <c r="AD833" s="131"/>
    </row>
    <row r="834" spans="1:30" ht="20.100000000000001" customHeight="1">
      <c r="A834" s="126"/>
      <c r="B834" s="126"/>
      <c r="C834" s="131"/>
      <c r="D834" s="126" t="s">
        <v>1427</v>
      </c>
      <c r="E834" s="131"/>
      <c r="F834" s="355"/>
      <c r="G834" s="314"/>
      <c r="H834" s="18"/>
      <c r="I834" s="19"/>
      <c r="J834" s="18"/>
      <c r="K834" s="19"/>
      <c r="L834" s="18"/>
      <c r="M834" s="19"/>
      <c r="N834" s="58"/>
      <c r="O834" s="59"/>
      <c r="P834" s="58"/>
      <c r="Q834" s="59"/>
      <c r="R834" s="58"/>
      <c r="S834" s="59"/>
      <c r="T834" s="58"/>
      <c r="U834" s="59"/>
      <c r="V834" s="131"/>
      <c r="W834" s="131"/>
      <c r="X834" s="131"/>
      <c r="Y834" s="131"/>
      <c r="Z834" s="131"/>
      <c r="AA834" s="131"/>
      <c r="AB834" s="131"/>
      <c r="AC834" s="131"/>
      <c r="AD834" s="131"/>
    </row>
    <row r="835" spans="1:30" ht="20.100000000000001" customHeight="1">
      <c r="A835" s="126"/>
      <c r="B835" s="126"/>
      <c r="C835" s="131"/>
      <c r="D835" s="126" t="s">
        <v>1428</v>
      </c>
      <c r="E835" s="131"/>
      <c r="F835" s="355"/>
      <c r="G835" s="314"/>
      <c r="H835" s="18"/>
      <c r="I835" s="19"/>
      <c r="J835" s="18"/>
      <c r="K835" s="19"/>
      <c r="L835" s="18"/>
      <c r="M835" s="19"/>
      <c r="N835" s="58"/>
      <c r="O835" s="59"/>
      <c r="P835" s="58"/>
      <c r="Q835" s="59"/>
      <c r="R835" s="58"/>
      <c r="S835" s="59"/>
      <c r="T835" s="58"/>
      <c r="U835" s="59"/>
      <c r="V835" s="131"/>
      <c r="W835" s="131"/>
      <c r="X835" s="131"/>
      <c r="Y835" s="131"/>
      <c r="Z835" s="131"/>
      <c r="AA835" s="131"/>
      <c r="AB835" s="131"/>
      <c r="AC835" s="131"/>
      <c r="AD835" s="131"/>
    </row>
    <row r="836" spans="1:30" ht="20.100000000000001" customHeight="1">
      <c r="A836" s="126"/>
      <c r="B836" s="126"/>
      <c r="C836" s="131"/>
      <c r="D836" s="126" t="s">
        <v>1429</v>
      </c>
      <c r="E836" s="131"/>
      <c r="F836" s="355"/>
      <c r="G836" s="314"/>
      <c r="H836" s="18"/>
      <c r="I836" s="19"/>
      <c r="J836" s="18"/>
      <c r="K836" s="19"/>
      <c r="L836" s="18"/>
      <c r="M836" s="19"/>
      <c r="N836" s="58"/>
      <c r="O836" s="59"/>
      <c r="P836" s="58"/>
      <c r="Q836" s="59"/>
      <c r="R836" s="58"/>
      <c r="S836" s="59"/>
      <c r="T836" s="58"/>
      <c r="U836" s="59"/>
      <c r="V836" s="131"/>
      <c r="W836" s="131"/>
      <c r="X836" s="131"/>
      <c r="Y836" s="131"/>
      <c r="Z836" s="131"/>
      <c r="AA836" s="131"/>
      <c r="AB836" s="131"/>
      <c r="AC836" s="131"/>
      <c r="AD836" s="131"/>
    </row>
    <row r="837" spans="1:30" ht="20.100000000000001" customHeight="1">
      <c r="A837" s="126"/>
      <c r="B837" s="126"/>
      <c r="C837" s="131"/>
      <c r="D837" s="126" t="s">
        <v>1430</v>
      </c>
      <c r="E837" s="131"/>
      <c r="F837" s="355"/>
      <c r="G837" s="314"/>
      <c r="H837" s="18"/>
      <c r="I837" s="19"/>
      <c r="J837" s="18"/>
      <c r="K837" s="19"/>
      <c r="L837" s="18"/>
      <c r="M837" s="19"/>
      <c r="N837" s="58"/>
      <c r="O837" s="59"/>
      <c r="P837" s="58"/>
      <c r="Q837" s="59"/>
      <c r="R837" s="58"/>
      <c r="S837" s="59"/>
      <c r="T837" s="58"/>
      <c r="U837" s="59"/>
      <c r="V837" s="131"/>
      <c r="W837" s="131"/>
      <c r="X837" s="131"/>
      <c r="Y837" s="131"/>
      <c r="Z837" s="131"/>
      <c r="AA837" s="131"/>
      <c r="AB837" s="131"/>
      <c r="AC837" s="131"/>
      <c r="AD837" s="131"/>
    </row>
    <row r="838" spans="1:30" ht="20.100000000000001" customHeight="1">
      <c r="A838" s="126"/>
      <c r="B838" s="126"/>
      <c r="C838" s="131"/>
      <c r="D838" s="126" t="s">
        <v>1431</v>
      </c>
      <c r="E838" s="131"/>
      <c r="F838" s="355"/>
      <c r="G838" s="314"/>
      <c r="H838" s="18"/>
      <c r="I838" s="19"/>
      <c r="J838" s="18"/>
      <c r="K838" s="19"/>
      <c r="L838" s="18"/>
      <c r="M838" s="19"/>
      <c r="N838" s="58"/>
      <c r="O838" s="59"/>
      <c r="P838" s="58"/>
      <c r="Q838" s="59"/>
      <c r="R838" s="58"/>
      <c r="S838" s="59"/>
      <c r="T838" s="58"/>
      <c r="U838" s="59"/>
      <c r="V838" s="131"/>
      <c r="W838" s="131"/>
      <c r="X838" s="131"/>
      <c r="Y838" s="131"/>
      <c r="Z838" s="131"/>
      <c r="AA838" s="131"/>
      <c r="AB838" s="131"/>
      <c r="AC838" s="131"/>
      <c r="AD838" s="131"/>
    </row>
    <row r="839" spans="1:30" ht="20.100000000000001" customHeight="1">
      <c r="A839" s="126"/>
      <c r="B839" s="126"/>
      <c r="C839" s="131"/>
      <c r="D839" s="126" t="s">
        <v>1432</v>
      </c>
      <c r="E839" s="131"/>
      <c r="F839" s="355"/>
      <c r="G839" s="314"/>
      <c r="H839" s="18"/>
      <c r="I839" s="19"/>
      <c r="J839" s="18"/>
      <c r="K839" s="19"/>
      <c r="L839" s="18"/>
      <c r="M839" s="19"/>
      <c r="N839" s="58"/>
      <c r="O839" s="59"/>
      <c r="P839" s="58"/>
      <c r="Q839" s="59"/>
      <c r="R839" s="58"/>
      <c r="S839" s="59"/>
      <c r="T839" s="58"/>
      <c r="U839" s="59"/>
      <c r="V839" s="131"/>
      <c r="W839" s="131"/>
      <c r="X839" s="131"/>
      <c r="Y839" s="131"/>
      <c r="Z839" s="131"/>
      <c r="AA839" s="131"/>
      <c r="AB839" s="131"/>
      <c r="AC839" s="131"/>
      <c r="AD839" s="131"/>
    </row>
    <row r="840" spans="1:30" ht="20.100000000000001" customHeight="1">
      <c r="A840" s="126"/>
      <c r="B840" s="126"/>
      <c r="C840" s="131"/>
      <c r="D840" s="126" t="s">
        <v>1433</v>
      </c>
      <c r="E840" s="131"/>
      <c r="F840" s="355"/>
      <c r="G840" s="314"/>
      <c r="H840" s="18"/>
      <c r="I840" s="19"/>
      <c r="J840" s="18"/>
      <c r="K840" s="19"/>
      <c r="L840" s="18"/>
      <c r="M840" s="19"/>
      <c r="N840" s="58"/>
      <c r="O840" s="59"/>
      <c r="P840" s="58"/>
      <c r="Q840" s="59"/>
      <c r="R840" s="58"/>
      <c r="S840" s="59"/>
      <c r="T840" s="58"/>
      <c r="U840" s="59"/>
      <c r="V840" s="131"/>
      <c r="W840" s="131"/>
      <c r="X840" s="131"/>
      <c r="Y840" s="131"/>
      <c r="Z840" s="131"/>
      <c r="AA840" s="131"/>
      <c r="AB840" s="131"/>
      <c r="AC840" s="131"/>
      <c r="AD840" s="131"/>
    </row>
    <row r="841" spans="1:30" ht="20.100000000000001" customHeight="1">
      <c r="A841" s="126"/>
      <c r="B841" s="126"/>
      <c r="C841" s="131"/>
      <c r="D841" s="126" t="s">
        <v>6932</v>
      </c>
      <c r="E841" s="131"/>
      <c r="F841" s="355"/>
      <c r="G841" s="314"/>
      <c r="H841" s="18"/>
      <c r="I841" s="19"/>
      <c r="J841" s="18"/>
      <c r="K841" s="19"/>
      <c r="L841" s="18"/>
      <c r="M841" s="19"/>
      <c r="N841" s="58"/>
      <c r="O841" s="59"/>
      <c r="P841" s="58"/>
      <c r="Q841" s="59"/>
      <c r="R841" s="58"/>
      <c r="S841" s="59"/>
      <c r="T841" s="58"/>
      <c r="U841" s="59"/>
      <c r="V841" s="131"/>
      <c r="W841" s="131"/>
      <c r="X841" s="131"/>
      <c r="Y841" s="131"/>
      <c r="Z841" s="131"/>
      <c r="AA841" s="131"/>
      <c r="AB841" s="131"/>
      <c r="AC841" s="131"/>
      <c r="AD841" s="131"/>
    </row>
    <row r="842" spans="1:30" ht="20.100000000000001" customHeight="1">
      <c r="A842" s="126"/>
      <c r="B842" s="126"/>
      <c r="C842" s="131"/>
      <c r="D842" s="126" t="s">
        <v>6933</v>
      </c>
      <c r="E842" s="131"/>
      <c r="F842" s="355"/>
      <c r="G842" s="314"/>
      <c r="H842" s="18"/>
      <c r="I842" s="19"/>
      <c r="J842" s="18">
        <v>1</v>
      </c>
      <c r="K842" s="19">
        <v>100</v>
      </c>
      <c r="L842" s="18"/>
      <c r="M842" s="19"/>
      <c r="N842" s="58"/>
      <c r="O842" s="59"/>
      <c r="P842" s="58"/>
      <c r="Q842" s="59"/>
      <c r="R842" s="58"/>
      <c r="S842" s="59"/>
      <c r="T842" s="58">
        <v>1</v>
      </c>
      <c r="U842" s="59">
        <v>3.4482758620689653</v>
      </c>
      <c r="V842" s="131"/>
      <c r="W842" s="131"/>
      <c r="X842" s="131"/>
      <c r="Y842" s="131"/>
      <c r="Z842" s="131"/>
      <c r="AA842" s="131"/>
      <c r="AB842" s="131"/>
      <c r="AC842" s="131"/>
      <c r="AD842" s="131"/>
    </row>
    <row r="843" spans="1:30" ht="20.100000000000001" customHeight="1">
      <c r="A843" s="126"/>
      <c r="B843" s="126"/>
      <c r="C843" s="131"/>
      <c r="D843" s="126" t="s">
        <v>6934</v>
      </c>
      <c r="E843" s="131"/>
      <c r="F843" s="355"/>
      <c r="G843" s="314"/>
      <c r="H843" s="18"/>
      <c r="I843" s="19"/>
      <c r="J843" s="18"/>
      <c r="K843" s="19"/>
      <c r="L843" s="18"/>
      <c r="M843" s="19"/>
      <c r="N843" s="58"/>
      <c r="O843" s="59"/>
      <c r="P843" s="58"/>
      <c r="Q843" s="59"/>
      <c r="R843" s="58"/>
      <c r="S843" s="59"/>
      <c r="T843" s="58"/>
      <c r="U843" s="59"/>
      <c r="V843" s="131"/>
      <c r="W843" s="131"/>
      <c r="X843" s="131"/>
      <c r="Y843" s="131"/>
      <c r="Z843" s="131"/>
      <c r="AA843" s="131"/>
      <c r="AB843" s="131"/>
      <c r="AC843" s="131"/>
      <c r="AD843" s="131"/>
    </row>
    <row r="844" spans="1:30" ht="20.100000000000001" customHeight="1">
      <c r="A844" s="126"/>
      <c r="B844" s="126"/>
      <c r="C844" s="131"/>
      <c r="D844" s="126" t="s">
        <v>6935</v>
      </c>
      <c r="E844" s="131"/>
      <c r="F844" s="355"/>
      <c r="G844" s="314"/>
      <c r="H844" s="18"/>
      <c r="I844" s="19"/>
      <c r="J844" s="18"/>
      <c r="K844" s="19"/>
      <c r="L844" s="18"/>
      <c r="M844" s="19"/>
      <c r="N844" s="58"/>
      <c r="O844" s="59"/>
      <c r="P844" s="58"/>
      <c r="Q844" s="59"/>
      <c r="R844" s="58"/>
      <c r="S844" s="59"/>
      <c r="T844" s="58"/>
      <c r="U844" s="59"/>
      <c r="V844" s="131"/>
      <c r="W844" s="131"/>
      <c r="X844" s="131"/>
      <c r="Y844" s="131"/>
      <c r="Z844" s="131"/>
      <c r="AA844" s="131"/>
      <c r="AB844" s="131"/>
      <c r="AC844" s="131"/>
      <c r="AD844" s="131"/>
    </row>
    <row r="845" spans="1:30" ht="20.100000000000001" customHeight="1">
      <c r="A845" s="126"/>
      <c r="B845" s="126"/>
      <c r="C845" s="131"/>
      <c r="D845" s="126" t="s">
        <v>6936</v>
      </c>
      <c r="E845" s="131"/>
      <c r="F845" s="355"/>
      <c r="G845" s="314"/>
      <c r="H845" s="18">
        <v>1</v>
      </c>
      <c r="I845" s="19">
        <v>100</v>
      </c>
      <c r="J845" s="18"/>
      <c r="K845" s="19"/>
      <c r="L845" s="18"/>
      <c r="M845" s="19"/>
      <c r="N845" s="58"/>
      <c r="O845" s="59"/>
      <c r="P845" s="58"/>
      <c r="Q845" s="59"/>
      <c r="R845" s="58"/>
      <c r="S845" s="59"/>
      <c r="T845" s="58"/>
      <c r="U845" s="59"/>
      <c r="V845" s="131"/>
      <c r="W845" s="131"/>
      <c r="X845" s="131"/>
      <c r="Y845" s="131"/>
      <c r="Z845" s="131"/>
      <c r="AA845" s="131"/>
      <c r="AB845" s="131"/>
      <c r="AC845" s="131"/>
      <c r="AD845" s="131"/>
    </row>
    <row r="846" spans="1:30" ht="20.100000000000001" customHeight="1">
      <c r="A846" s="126"/>
      <c r="B846" s="126"/>
      <c r="C846" s="131"/>
      <c r="D846" s="126" t="s">
        <v>6937</v>
      </c>
      <c r="E846" s="131"/>
      <c r="F846" s="355">
        <v>1</v>
      </c>
      <c r="G846" s="314">
        <v>50</v>
      </c>
      <c r="H846" s="18"/>
      <c r="I846" s="19"/>
      <c r="J846" s="18"/>
      <c r="K846" s="19"/>
      <c r="L846" s="18"/>
      <c r="M846" s="19"/>
      <c r="N846" s="58"/>
      <c r="O846" s="59"/>
      <c r="P846" s="58"/>
      <c r="Q846" s="59"/>
      <c r="R846" s="58"/>
      <c r="S846" s="59"/>
      <c r="T846" s="58">
        <v>13</v>
      </c>
      <c r="U846" s="59">
        <v>44.827586206896555</v>
      </c>
      <c r="V846" s="131"/>
      <c r="W846" s="131"/>
      <c r="X846" s="131"/>
      <c r="Y846" s="131"/>
      <c r="Z846" s="131"/>
      <c r="AA846" s="131"/>
      <c r="AB846" s="131"/>
      <c r="AC846" s="131"/>
      <c r="AD846" s="131"/>
    </row>
    <row r="847" spans="1:30" ht="20.100000000000001" customHeight="1">
      <c r="A847" s="126"/>
      <c r="B847" s="126"/>
      <c r="C847" s="131"/>
      <c r="D847" s="126" t="s">
        <v>6938</v>
      </c>
      <c r="E847" s="131"/>
      <c r="F847" s="355">
        <v>1</v>
      </c>
      <c r="G847" s="314">
        <v>50</v>
      </c>
      <c r="H847" s="18"/>
      <c r="I847" s="19"/>
      <c r="J847" s="18"/>
      <c r="K847" s="19"/>
      <c r="L847" s="18"/>
      <c r="M847" s="19"/>
      <c r="N847" s="58"/>
      <c r="O847" s="59"/>
      <c r="P847" s="58"/>
      <c r="Q847" s="59"/>
      <c r="R847" s="58">
        <v>1</v>
      </c>
      <c r="S847" s="59">
        <v>100</v>
      </c>
      <c r="T847" s="58">
        <v>3</v>
      </c>
      <c r="U847" s="59">
        <v>10.344827586206897</v>
      </c>
      <c r="V847" s="131"/>
      <c r="W847" s="131"/>
      <c r="X847" s="131"/>
      <c r="Y847" s="131"/>
      <c r="Z847" s="131"/>
      <c r="AA847" s="131"/>
      <c r="AB847" s="131"/>
      <c r="AC847" s="131"/>
      <c r="AD847" s="131"/>
    </row>
    <row r="848" spans="1:30" ht="20.100000000000001" customHeight="1">
      <c r="A848" s="126"/>
      <c r="B848" s="126"/>
      <c r="C848" s="131"/>
      <c r="D848" s="126" t="s">
        <v>6939</v>
      </c>
      <c r="E848" s="131"/>
      <c r="F848" s="355"/>
      <c r="G848" s="314"/>
      <c r="H848" s="18"/>
      <c r="I848" s="19"/>
      <c r="J848" s="18"/>
      <c r="K848" s="19"/>
      <c r="L848" s="18"/>
      <c r="M848" s="19"/>
      <c r="N848" s="58">
        <v>1</v>
      </c>
      <c r="O848" s="59">
        <v>100</v>
      </c>
      <c r="P848" s="58">
        <v>1</v>
      </c>
      <c r="Q848" s="59">
        <v>100</v>
      </c>
      <c r="R848" s="58"/>
      <c r="S848" s="59"/>
      <c r="T848" s="58">
        <v>8</v>
      </c>
      <c r="U848" s="59">
        <v>27.586206896551722</v>
      </c>
      <c r="V848" s="131"/>
      <c r="W848" s="131"/>
      <c r="X848" s="131"/>
      <c r="Y848" s="131"/>
      <c r="Z848" s="131"/>
      <c r="AA848" s="131"/>
      <c r="AB848" s="131"/>
      <c r="AC848" s="131"/>
      <c r="AD848" s="131"/>
    </row>
    <row r="849" spans="1:30" ht="20.100000000000001" customHeight="1">
      <c r="A849" s="126"/>
      <c r="B849" s="126"/>
      <c r="C849" s="131"/>
      <c r="D849" s="126" t="s">
        <v>6940</v>
      </c>
      <c r="E849" s="131"/>
      <c r="F849" s="355"/>
      <c r="G849" s="314"/>
      <c r="H849" s="18"/>
      <c r="I849" s="19"/>
      <c r="J849" s="18"/>
      <c r="K849" s="19"/>
      <c r="L849" s="18"/>
      <c r="M849" s="19"/>
      <c r="N849" s="58"/>
      <c r="O849" s="59"/>
      <c r="P849" s="58"/>
      <c r="Q849" s="59"/>
      <c r="R849" s="58"/>
      <c r="S849" s="59"/>
      <c r="T849" s="58">
        <v>4</v>
      </c>
      <c r="U849" s="59">
        <v>13.793103448275861</v>
      </c>
      <c r="V849" s="131"/>
      <c r="W849" s="131"/>
      <c r="X849" s="131"/>
      <c r="Y849" s="131"/>
      <c r="Z849" s="131"/>
      <c r="AA849" s="131"/>
      <c r="AB849" s="131"/>
      <c r="AC849" s="131"/>
      <c r="AD849" s="131"/>
    </row>
    <row r="850" spans="1:30" ht="20.100000000000001" customHeight="1">
      <c r="A850" s="126"/>
      <c r="B850" s="126"/>
      <c r="C850" s="131"/>
      <c r="D850" s="126" t="s">
        <v>6941</v>
      </c>
      <c r="E850" s="131"/>
      <c r="F850" s="355"/>
      <c r="G850" s="314"/>
      <c r="H850" s="18"/>
      <c r="I850" s="19"/>
      <c r="J850" s="18"/>
      <c r="K850" s="19"/>
      <c r="L850" s="18"/>
      <c r="M850" s="19"/>
      <c r="N850" s="58"/>
      <c r="O850" s="59"/>
      <c r="P850" s="58"/>
      <c r="Q850" s="59"/>
      <c r="R850" s="58"/>
      <c r="S850" s="59"/>
      <c r="T850" s="58"/>
      <c r="U850" s="59"/>
      <c r="V850" s="131"/>
      <c r="W850" s="131"/>
      <c r="X850" s="131"/>
      <c r="Y850" s="131"/>
      <c r="Z850" s="131"/>
      <c r="AA850" s="131"/>
      <c r="AB850" s="131"/>
      <c r="AC850" s="131"/>
      <c r="AD850" s="131"/>
    </row>
    <row r="851" spans="1:30" ht="20.100000000000001" customHeight="1">
      <c r="A851" s="126"/>
      <c r="B851" s="126"/>
      <c r="C851" s="131"/>
      <c r="D851" s="126" t="s">
        <v>2388</v>
      </c>
      <c r="E851" s="131"/>
      <c r="F851" s="355"/>
      <c r="G851" s="314"/>
      <c r="H851" s="18"/>
      <c r="I851" s="19"/>
      <c r="J851" s="18"/>
      <c r="K851" s="19"/>
      <c r="L851" s="18"/>
      <c r="M851" s="19"/>
      <c r="N851" s="58"/>
      <c r="O851" s="59"/>
      <c r="P851" s="58"/>
      <c r="Q851" s="59"/>
      <c r="R851" s="58"/>
      <c r="S851" s="59"/>
      <c r="T851" s="58"/>
      <c r="U851" s="59"/>
      <c r="V851" s="131"/>
      <c r="W851" s="131"/>
      <c r="X851" s="131"/>
      <c r="Y851" s="131"/>
      <c r="Z851" s="131"/>
      <c r="AA851" s="131"/>
      <c r="AB851" s="131"/>
      <c r="AC851" s="131"/>
      <c r="AD851" s="131"/>
    </row>
    <row r="852" spans="1:30" ht="20.100000000000001" customHeight="1">
      <c r="A852" s="126"/>
      <c r="B852" s="126"/>
      <c r="C852" s="131"/>
      <c r="D852" s="126" t="s">
        <v>3777</v>
      </c>
      <c r="E852" s="131"/>
      <c r="F852" s="355"/>
      <c r="G852" s="314"/>
      <c r="H852" s="18"/>
      <c r="I852" s="19"/>
      <c r="J852" s="18"/>
      <c r="K852" s="19"/>
      <c r="L852" s="18"/>
      <c r="M852" s="19"/>
      <c r="N852" s="58"/>
      <c r="O852" s="59"/>
      <c r="P852" s="58"/>
      <c r="Q852" s="59"/>
      <c r="R852" s="58"/>
      <c r="S852" s="59"/>
      <c r="T852" s="58"/>
      <c r="U852" s="59"/>
      <c r="V852" s="131"/>
      <c r="W852" s="131"/>
      <c r="X852" s="131"/>
      <c r="Y852" s="131"/>
      <c r="Z852" s="131"/>
      <c r="AA852" s="131"/>
      <c r="AB852" s="131"/>
      <c r="AC852" s="131"/>
      <c r="AD852" s="131"/>
    </row>
    <row r="853" spans="1:30" ht="20.100000000000001" customHeight="1">
      <c r="A853" s="125" t="s">
        <v>5632</v>
      </c>
      <c r="B853" s="125" t="s">
        <v>192</v>
      </c>
      <c r="C853" s="134" t="s">
        <v>218</v>
      </c>
      <c r="D853" s="125" t="s">
        <v>1425</v>
      </c>
      <c r="E853" s="134" t="s">
        <v>244</v>
      </c>
      <c r="F853" s="354"/>
      <c r="G853" s="12"/>
      <c r="H853" s="11"/>
      <c r="I853" s="12"/>
      <c r="J853" s="11"/>
      <c r="K853" s="12"/>
      <c r="L853" s="11"/>
      <c r="M853" s="12"/>
      <c r="N853" s="56"/>
      <c r="O853" s="57"/>
      <c r="P853" s="56"/>
      <c r="Q853" s="57"/>
      <c r="R853" s="56"/>
      <c r="S853" s="57"/>
      <c r="T853" s="56"/>
      <c r="U853" s="57"/>
      <c r="V853" s="134" t="s">
        <v>28</v>
      </c>
      <c r="W853" s="134" t="s">
        <v>28</v>
      </c>
      <c r="X853" s="134" t="s">
        <v>28</v>
      </c>
      <c r="Y853" s="134" t="s">
        <v>28</v>
      </c>
      <c r="Z853" s="134" t="s">
        <v>28</v>
      </c>
      <c r="AA853" s="134" t="s">
        <v>28</v>
      </c>
      <c r="AB853" s="134" t="s">
        <v>28</v>
      </c>
      <c r="AC853" s="134" t="s">
        <v>28</v>
      </c>
      <c r="AD853" s="134"/>
    </row>
    <row r="854" spans="1:30" ht="20.100000000000001" customHeight="1">
      <c r="A854" s="126"/>
      <c r="B854" s="126"/>
      <c r="C854" s="131"/>
      <c r="D854" s="126" t="s">
        <v>1426</v>
      </c>
      <c r="E854" s="131"/>
      <c r="F854" s="355"/>
      <c r="G854" s="314"/>
      <c r="H854" s="18"/>
      <c r="I854" s="19"/>
      <c r="J854" s="18"/>
      <c r="K854" s="19"/>
      <c r="L854" s="18"/>
      <c r="M854" s="19"/>
      <c r="N854" s="58"/>
      <c r="O854" s="59"/>
      <c r="P854" s="58"/>
      <c r="Q854" s="59"/>
      <c r="R854" s="58"/>
      <c r="S854" s="59"/>
      <c r="T854" s="58"/>
      <c r="U854" s="59"/>
      <c r="V854" s="131"/>
      <c r="W854" s="131"/>
      <c r="X854" s="131"/>
      <c r="Y854" s="131"/>
      <c r="Z854" s="131"/>
      <c r="AA854" s="131"/>
      <c r="AB854" s="131"/>
      <c r="AC854" s="131"/>
      <c r="AD854" s="131"/>
    </row>
    <row r="855" spans="1:30" ht="20.100000000000001" customHeight="1">
      <c r="A855" s="126"/>
      <c r="B855" s="126"/>
      <c r="C855" s="131"/>
      <c r="D855" s="126" t="s">
        <v>1427</v>
      </c>
      <c r="E855" s="131"/>
      <c r="F855" s="355"/>
      <c r="G855" s="314"/>
      <c r="H855" s="18"/>
      <c r="I855" s="19"/>
      <c r="J855" s="18"/>
      <c r="K855" s="19"/>
      <c r="L855" s="18"/>
      <c r="M855" s="19"/>
      <c r="N855" s="58"/>
      <c r="O855" s="59"/>
      <c r="P855" s="58"/>
      <c r="Q855" s="59"/>
      <c r="R855" s="58"/>
      <c r="S855" s="59"/>
      <c r="T855" s="58"/>
      <c r="U855" s="59"/>
      <c r="V855" s="131"/>
      <c r="W855" s="131"/>
      <c r="X855" s="131"/>
      <c r="Y855" s="131"/>
      <c r="Z855" s="131"/>
      <c r="AA855" s="131"/>
      <c r="AB855" s="131"/>
      <c r="AC855" s="131"/>
      <c r="AD855" s="131"/>
    </row>
    <row r="856" spans="1:30" ht="20.100000000000001" customHeight="1">
      <c r="A856" s="126"/>
      <c r="B856" s="126"/>
      <c r="C856" s="131"/>
      <c r="D856" s="126" t="s">
        <v>1428</v>
      </c>
      <c r="E856" s="131"/>
      <c r="F856" s="355"/>
      <c r="G856" s="314"/>
      <c r="H856" s="18"/>
      <c r="I856" s="19"/>
      <c r="J856" s="18"/>
      <c r="K856" s="19"/>
      <c r="L856" s="18"/>
      <c r="M856" s="19"/>
      <c r="N856" s="58"/>
      <c r="O856" s="59"/>
      <c r="P856" s="58"/>
      <c r="Q856" s="59"/>
      <c r="R856" s="58"/>
      <c r="S856" s="59"/>
      <c r="T856" s="58"/>
      <c r="U856" s="59"/>
      <c r="V856" s="131"/>
      <c r="W856" s="131"/>
      <c r="X856" s="131"/>
      <c r="Y856" s="131"/>
      <c r="Z856" s="131"/>
      <c r="AA856" s="131"/>
      <c r="AB856" s="131"/>
      <c r="AC856" s="131"/>
      <c r="AD856" s="131"/>
    </row>
    <row r="857" spans="1:30" ht="20.100000000000001" customHeight="1">
      <c r="A857" s="126"/>
      <c r="B857" s="126"/>
      <c r="C857" s="131"/>
      <c r="D857" s="126" t="s">
        <v>1429</v>
      </c>
      <c r="E857" s="131"/>
      <c r="F857" s="355"/>
      <c r="G857" s="314"/>
      <c r="H857" s="18"/>
      <c r="I857" s="19"/>
      <c r="J857" s="18"/>
      <c r="K857" s="19"/>
      <c r="L857" s="18"/>
      <c r="M857" s="19"/>
      <c r="N857" s="58"/>
      <c r="O857" s="59"/>
      <c r="P857" s="58"/>
      <c r="Q857" s="59"/>
      <c r="R857" s="58"/>
      <c r="S857" s="59"/>
      <c r="T857" s="58"/>
      <c r="U857" s="59"/>
      <c r="V857" s="131"/>
      <c r="W857" s="131"/>
      <c r="X857" s="131"/>
      <c r="Y857" s="131"/>
      <c r="Z857" s="131"/>
      <c r="AA857" s="131"/>
      <c r="AB857" s="131"/>
      <c r="AC857" s="131"/>
      <c r="AD857" s="131"/>
    </row>
    <row r="858" spans="1:30" ht="20.100000000000001" customHeight="1">
      <c r="A858" s="126"/>
      <c r="B858" s="126"/>
      <c r="C858" s="131"/>
      <c r="D858" s="126" t="s">
        <v>1430</v>
      </c>
      <c r="E858" s="131"/>
      <c r="F858" s="355"/>
      <c r="G858" s="314"/>
      <c r="H858" s="18"/>
      <c r="I858" s="19"/>
      <c r="J858" s="18"/>
      <c r="K858" s="19"/>
      <c r="L858" s="18"/>
      <c r="M858" s="19"/>
      <c r="N858" s="58"/>
      <c r="O858" s="59"/>
      <c r="P858" s="58"/>
      <c r="Q858" s="59"/>
      <c r="R858" s="58"/>
      <c r="S858" s="59"/>
      <c r="T858" s="58"/>
      <c r="U858" s="59"/>
      <c r="V858" s="131"/>
      <c r="W858" s="131"/>
      <c r="X858" s="131"/>
      <c r="Y858" s="131"/>
      <c r="Z858" s="131"/>
      <c r="AA858" s="131"/>
      <c r="AB858" s="131"/>
      <c r="AC858" s="131"/>
      <c r="AD858" s="131"/>
    </row>
    <row r="859" spans="1:30" ht="20.100000000000001" customHeight="1">
      <c r="A859" s="126"/>
      <c r="B859" s="126"/>
      <c r="C859" s="131"/>
      <c r="D859" s="126" t="s">
        <v>1431</v>
      </c>
      <c r="E859" s="131"/>
      <c r="F859" s="355"/>
      <c r="G859" s="314"/>
      <c r="H859" s="18"/>
      <c r="I859" s="19"/>
      <c r="J859" s="18"/>
      <c r="K859" s="19"/>
      <c r="L859" s="18"/>
      <c r="M859" s="19"/>
      <c r="N859" s="58"/>
      <c r="O859" s="59"/>
      <c r="P859" s="58"/>
      <c r="Q859" s="59"/>
      <c r="R859" s="58"/>
      <c r="S859" s="59"/>
      <c r="T859" s="58"/>
      <c r="U859" s="59"/>
      <c r="V859" s="131"/>
      <c r="W859" s="131"/>
      <c r="X859" s="131"/>
      <c r="Y859" s="131"/>
      <c r="Z859" s="131"/>
      <c r="AA859" s="131"/>
      <c r="AB859" s="131"/>
      <c r="AC859" s="131"/>
      <c r="AD859" s="131"/>
    </row>
    <row r="860" spans="1:30" ht="20.100000000000001" customHeight="1">
      <c r="A860" s="126"/>
      <c r="B860" s="126"/>
      <c r="C860" s="131"/>
      <c r="D860" s="126" t="s">
        <v>1432</v>
      </c>
      <c r="E860" s="131"/>
      <c r="F860" s="355"/>
      <c r="G860" s="314"/>
      <c r="H860" s="18"/>
      <c r="I860" s="19"/>
      <c r="J860" s="18"/>
      <c r="K860" s="19"/>
      <c r="L860" s="18"/>
      <c r="M860" s="19"/>
      <c r="N860" s="58"/>
      <c r="O860" s="59"/>
      <c r="P860" s="58"/>
      <c r="Q860" s="59"/>
      <c r="R860" s="58"/>
      <c r="S860" s="59"/>
      <c r="T860" s="58"/>
      <c r="U860" s="59"/>
      <c r="V860" s="131"/>
      <c r="W860" s="131"/>
      <c r="X860" s="131"/>
      <c r="Y860" s="131"/>
      <c r="Z860" s="131"/>
      <c r="AA860" s="131"/>
      <c r="AB860" s="131"/>
      <c r="AC860" s="131"/>
      <c r="AD860" s="131"/>
    </row>
    <row r="861" spans="1:30" ht="20.100000000000001" customHeight="1">
      <c r="A861" s="126"/>
      <c r="B861" s="126"/>
      <c r="C861" s="131"/>
      <c r="D861" s="126" t="s">
        <v>1433</v>
      </c>
      <c r="E861" s="131"/>
      <c r="F861" s="355"/>
      <c r="G861" s="314"/>
      <c r="H861" s="18"/>
      <c r="I861" s="19"/>
      <c r="J861" s="18"/>
      <c r="K861" s="19"/>
      <c r="L861" s="18"/>
      <c r="M861" s="19"/>
      <c r="N861" s="58"/>
      <c r="O861" s="59"/>
      <c r="P861" s="58"/>
      <c r="Q861" s="59"/>
      <c r="R861" s="58"/>
      <c r="S861" s="59"/>
      <c r="T861" s="58"/>
      <c r="U861" s="59"/>
      <c r="V861" s="131"/>
      <c r="W861" s="131"/>
      <c r="X861" s="131"/>
      <c r="Y861" s="131"/>
      <c r="Z861" s="131"/>
      <c r="AA861" s="131"/>
      <c r="AB861" s="131"/>
      <c r="AC861" s="131"/>
      <c r="AD861" s="131"/>
    </row>
    <row r="862" spans="1:30" ht="20.100000000000001" customHeight="1">
      <c r="A862" s="126"/>
      <c r="B862" s="126"/>
      <c r="C862" s="131"/>
      <c r="D862" s="126" t="s">
        <v>6932</v>
      </c>
      <c r="E862" s="131"/>
      <c r="F862" s="355"/>
      <c r="G862" s="314"/>
      <c r="H862" s="18"/>
      <c r="I862" s="19"/>
      <c r="J862" s="18">
        <v>1</v>
      </c>
      <c r="K862" s="19">
        <v>100</v>
      </c>
      <c r="L862" s="18"/>
      <c r="M862" s="19"/>
      <c r="N862" s="58"/>
      <c r="O862" s="59"/>
      <c r="P862" s="58">
        <v>1</v>
      </c>
      <c r="Q862" s="59">
        <v>100</v>
      </c>
      <c r="R862" s="58"/>
      <c r="S862" s="59"/>
      <c r="T862" s="58"/>
      <c r="U862" s="59"/>
      <c r="V862" s="131"/>
      <c r="W862" s="131"/>
      <c r="X862" s="131"/>
      <c r="Y862" s="131"/>
      <c r="Z862" s="131"/>
      <c r="AA862" s="131"/>
      <c r="AB862" s="131"/>
      <c r="AC862" s="131"/>
      <c r="AD862" s="131"/>
    </row>
    <row r="863" spans="1:30" ht="20.100000000000001" customHeight="1">
      <c r="A863" s="126"/>
      <c r="B863" s="126"/>
      <c r="C863" s="131"/>
      <c r="D863" s="126" t="s">
        <v>6933</v>
      </c>
      <c r="E863" s="131"/>
      <c r="F863" s="355"/>
      <c r="G863" s="314"/>
      <c r="H863" s="18"/>
      <c r="I863" s="19"/>
      <c r="J863" s="18"/>
      <c r="K863" s="19"/>
      <c r="L863" s="18"/>
      <c r="M863" s="19"/>
      <c r="N863" s="58"/>
      <c r="O863" s="59"/>
      <c r="P863" s="58"/>
      <c r="Q863" s="59"/>
      <c r="R863" s="58"/>
      <c r="S863" s="59"/>
      <c r="T863" s="58"/>
      <c r="U863" s="59"/>
      <c r="V863" s="131"/>
      <c r="W863" s="131"/>
      <c r="X863" s="131"/>
      <c r="Y863" s="131"/>
      <c r="Z863" s="131"/>
      <c r="AA863" s="131"/>
      <c r="AB863" s="131"/>
      <c r="AC863" s="131"/>
      <c r="AD863" s="131"/>
    </row>
    <row r="864" spans="1:30" ht="20.100000000000001" customHeight="1">
      <c r="A864" s="126"/>
      <c r="B864" s="126"/>
      <c r="C864" s="131"/>
      <c r="D864" s="126" t="s">
        <v>6934</v>
      </c>
      <c r="E864" s="131"/>
      <c r="F864" s="355"/>
      <c r="G864" s="314"/>
      <c r="H864" s="18"/>
      <c r="I864" s="19"/>
      <c r="J864" s="18"/>
      <c r="K864" s="19"/>
      <c r="L864" s="18"/>
      <c r="M864" s="19"/>
      <c r="N864" s="58"/>
      <c r="O864" s="59"/>
      <c r="P864" s="58"/>
      <c r="Q864" s="59"/>
      <c r="R864" s="58"/>
      <c r="S864" s="59"/>
      <c r="T864" s="58">
        <v>1</v>
      </c>
      <c r="U864" s="59">
        <v>5.2631578947368425</v>
      </c>
      <c r="V864" s="131"/>
      <c r="W864" s="131"/>
      <c r="X864" s="131"/>
      <c r="Y864" s="131"/>
      <c r="Z864" s="131"/>
      <c r="AA864" s="131"/>
      <c r="AB864" s="131"/>
      <c r="AC864" s="131"/>
      <c r="AD864" s="131"/>
    </row>
    <row r="865" spans="1:30" ht="20.100000000000001" customHeight="1">
      <c r="A865" s="126"/>
      <c r="B865" s="126"/>
      <c r="C865" s="131"/>
      <c r="D865" s="126" t="s">
        <v>6935</v>
      </c>
      <c r="E865" s="131"/>
      <c r="F865" s="355"/>
      <c r="G865" s="314"/>
      <c r="H865" s="18"/>
      <c r="I865" s="19"/>
      <c r="J865" s="18"/>
      <c r="K865" s="19"/>
      <c r="L865" s="18"/>
      <c r="M865" s="19"/>
      <c r="N865" s="58"/>
      <c r="O865" s="59"/>
      <c r="P865" s="58"/>
      <c r="Q865" s="59"/>
      <c r="R865" s="58"/>
      <c r="S865" s="59"/>
      <c r="T865" s="58"/>
      <c r="U865" s="59"/>
      <c r="V865" s="131"/>
      <c r="W865" s="131"/>
      <c r="X865" s="131"/>
      <c r="Y865" s="131"/>
      <c r="Z865" s="131"/>
      <c r="AA865" s="131"/>
      <c r="AB865" s="131"/>
      <c r="AC865" s="131"/>
      <c r="AD865" s="131"/>
    </row>
    <row r="866" spans="1:30" ht="20.100000000000001" customHeight="1">
      <c r="A866" s="126"/>
      <c r="B866" s="126"/>
      <c r="C866" s="131"/>
      <c r="D866" s="126" t="s">
        <v>6936</v>
      </c>
      <c r="E866" s="131"/>
      <c r="F866" s="355"/>
      <c r="G866" s="314"/>
      <c r="H866" s="18"/>
      <c r="I866" s="19"/>
      <c r="J866" s="18"/>
      <c r="K866" s="19"/>
      <c r="L866" s="18"/>
      <c r="M866" s="19"/>
      <c r="N866" s="58"/>
      <c r="O866" s="59"/>
      <c r="P866" s="58"/>
      <c r="Q866" s="59"/>
      <c r="R866" s="58"/>
      <c r="S866" s="59"/>
      <c r="T866" s="58"/>
      <c r="U866" s="59"/>
      <c r="V866" s="131"/>
      <c r="W866" s="131"/>
      <c r="X866" s="131"/>
      <c r="Y866" s="131"/>
      <c r="Z866" s="131"/>
      <c r="AA866" s="131"/>
      <c r="AB866" s="131"/>
      <c r="AC866" s="131"/>
      <c r="AD866" s="131"/>
    </row>
    <row r="867" spans="1:30" ht="20.100000000000001" customHeight="1">
      <c r="A867" s="126"/>
      <c r="B867" s="126"/>
      <c r="C867" s="131"/>
      <c r="D867" s="126" t="s">
        <v>6937</v>
      </c>
      <c r="E867" s="131"/>
      <c r="F867" s="355"/>
      <c r="G867" s="314"/>
      <c r="H867" s="18">
        <v>1</v>
      </c>
      <c r="I867" s="19">
        <v>100</v>
      </c>
      <c r="J867" s="18"/>
      <c r="K867" s="19"/>
      <c r="L867" s="18"/>
      <c r="M867" s="19"/>
      <c r="N867" s="58"/>
      <c r="O867" s="59"/>
      <c r="P867" s="58"/>
      <c r="Q867" s="59"/>
      <c r="R867" s="58"/>
      <c r="S867" s="59"/>
      <c r="T867" s="58"/>
      <c r="U867" s="59"/>
      <c r="V867" s="131"/>
      <c r="W867" s="131"/>
      <c r="X867" s="131"/>
      <c r="Y867" s="131"/>
      <c r="Z867" s="131"/>
      <c r="AA867" s="131"/>
      <c r="AB867" s="131"/>
      <c r="AC867" s="131"/>
      <c r="AD867" s="131"/>
    </row>
    <row r="868" spans="1:30" ht="20.100000000000001" customHeight="1">
      <c r="A868" s="126"/>
      <c r="B868" s="126"/>
      <c r="C868" s="131"/>
      <c r="D868" s="126" t="s">
        <v>6938</v>
      </c>
      <c r="E868" s="131"/>
      <c r="F868" s="355">
        <v>1</v>
      </c>
      <c r="G868" s="314">
        <v>50</v>
      </c>
      <c r="H868" s="18"/>
      <c r="I868" s="19"/>
      <c r="J868" s="18"/>
      <c r="K868" s="19"/>
      <c r="L868" s="18"/>
      <c r="M868" s="19"/>
      <c r="N868" s="58"/>
      <c r="O868" s="59"/>
      <c r="P868" s="58"/>
      <c r="Q868" s="59"/>
      <c r="R868" s="58"/>
      <c r="S868" s="59"/>
      <c r="T868" s="58">
        <v>9</v>
      </c>
      <c r="U868" s="59">
        <v>47.368421052631582</v>
      </c>
      <c r="V868" s="131"/>
      <c r="W868" s="131"/>
      <c r="X868" s="131"/>
      <c r="Y868" s="131"/>
      <c r="Z868" s="131"/>
      <c r="AA868" s="131"/>
      <c r="AB868" s="131"/>
      <c r="AC868" s="131"/>
      <c r="AD868" s="131"/>
    </row>
    <row r="869" spans="1:30" ht="20.100000000000001" customHeight="1">
      <c r="A869" s="126"/>
      <c r="B869" s="126"/>
      <c r="C869" s="131"/>
      <c r="D869" s="126" t="s">
        <v>6939</v>
      </c>
      <c r="E869" s="131"/>
      <c r="F869" s="355">
        <v>1</v>
      </c>
      <c r="G869" s="314">
        <v>50</v>
      </c>
      <c r="H869" s="18"/>
      <c r="I869" s="19"/>
      <c r="J869" s="18"/>
      <c r="K869" s="19"/>
      <c r="L869" s="18"/>
      <c r="M869" s="19"/>
      <c r="N869" s="58"/>
      <c r="O869" s="59"/>
      <c r="P869" s="58"/>
      <c r="Q869" s="59"/>
      <c r="R869" s="58">
        <v>1</v>
      </c>
      <c r="S869" s="59">
        <v>100</v>
      </c>
      <c r="T869" s="58">
        <v>5</v>
      </c>
      <c r="U869" s="59">
        <v>26.315789473684209</v>
      </c>
      <c r="V869" s="131"/>
      <c r="W869" s="131"/>
      <c r="X869" s="131"/>
      <c r="Y869" s="131"/>
      <c r="Z869" s="131"/>
      <c r="AA869" s="131"/>
      <c r="AB869" s="131"/>
      <c r="AC869" s="131"/>
      <c r="AD869" s="131"/>
    </row>
    <row r="870" spans="1:30" ht="20.100000000000001" customHeight="1">
      <c r="A870" s="126"/>
      <c r="B870" s="126"/>
      <c r="C870" s="131"/>
      <c r="D870" s="126" t="s">
        <v>6940</v>
      </c>
      <c r="E870" s="131"/>
      <c r="F870" s="355"/>
      <c r="G870" s="314"/>
      <c r="H870" s="18"/>
      <c r="I870" s="19"/>
      <c r="J870" s="18"/>
      <c r="K870" s="19"/>
      <c r="L870" s="18"/>
      <c r="M870" s="19"/>
      <c r="N870" s="58"/>
      <c r="O870" s="59"/>
      <c r="P870" s="58"/>
      <c r="Q870" s="59"/>
      <c r="R870" s="58"/>
      <c r="S870" s="59"/>
      <c r="T870" s="58">
        <v>4</v>
      </c>
      <c r="U870" s="59">
        <v>21.05263157894737</v>
      </c>
      <c r="V870" s="131"/>
      <c r="W870" s="131"/>
      <c r="X870" s="131"/>
      <c r="Y870" s="131"/>
      <c r="Z870" s="131"/>
      <c r="AA870" s="131"/>
      <c r="AB870" s="131"/>
      <c r="AC870" s="131"/>
      <c r="AD870" s="131"/>
    </row>
    <row r="871" spans="1:30" ht="20.100000000000001" customHeight="1">
      <c r="A871" s="126"/>
      <c r="B871" s="126"/>
      <c r="C871" s="131"/>
      <c r="D871" s="126" t="s">
        <v>6941</v>
      </c>
      <c r="E871" s="131"/>
      <c r="F871" s="355"/>
      <c r="G871" s="314"/>
      <c r="H871" s="18"/>
      <c r="I871" s="19"/>
      <c r="J871" s="18"/>
      <c r="K871" s="19"/>
      <c r="L871" s="18"/>
      <c r="M871" s="19"/>
      <c r="N871" s="58"/>
      <c r="O871" s="59"/>
      <c r="P871" s="58"/>
      <c r="Q871" s="59"/>
      <c r="R871" s="58"/>
      <c r="S871" s="59"/>
      <c r="T871" s="58"/>
      <c r="U871" s="59"/>
      <c r="V871" s="131"/>
      <c r="W871" s="131"/>
      <c r="X871" s="131"/>
      <c r="Y871" s="131"/>
      <c r="Z871" s="131"/>
      <c r="AA871" s="131"/>
      <c r="AB871" s="131"/>
      <c r="AC871" s="131"/>
      <c r="AD871" s="131"/>
    </row>
    <row r="872" spans="1:30" ht="20.100000000000001" customHeight="1">
      <c r="A872" s="126"/>
      <c r="B872" s="126"/>
      <c r="C872" s="131"/>
      <c r="D872" s="126" t="s">
        <v>2388</v>
      </c>
      <c r="E872" s="131"/>
      <c r="F872" s="355"/>
      <c r="G872" s="314"/>
      <c r="H872" s="18"/>
      <c r="I872" s="19"/>
      <c r="J872" s="18"/>
      <c r="K872" s="19"/>
      <c r="L872" s="18"/>
      <c r="M872" s="19"/>
      <c r="N872" s="58"/>
      <c r="O872" s="59"/>
      <c r="P872" s="58"/>
      <c r="Q872" s="59"/>
      <c r="R872" s="58"/>
      <c r="S872" s="59"/>
      <c r="T872" s="58"/>
      <c r="U872" s="59"/>
      <c r="V872" s="131"/>
      <c r="W872" s="131"/>
      <c r="X872" s="131"/>
      <c r="Y872" s="131"/>
      <c r="Z872" s="131"/>
      <c r="AA872" s="131"/>
      <c r="AB872" s="131"/>
      <c r="AC872" s="131"/>
      <c r="AD872" s="131"/>
    </row>
    <row r="873" spans="1:30" ht="20.100000000000001" customHeight="1">
      <c r="A873" s="126"/>
      <c r="B873" s="126"/>
      <c r="C873" s="131"/>
      <c r="D873" s="126" t="s">
        <v>3777</v>
      </c>
      <c r="E873" s="131"/>
      <c r="F873" s="355"/>
      <c r="G873" s="314"/>
      <c r="H873" s="18"/>
      <c r="I873" s="19"/>
      <c r="J873" s="18"/>
      <c r="K873" s="19"/>
      <c r="L873" s="18"/>
      <c r="M873" s="19"/>
      <c r="N873" s="58"/>
      <c r="O873" s="59"/>
      <c r="P873" s="58"/>
      <c r="Q873" s="59"/>
      <c r="R873" s="58"/>
      <c r="S873" s="59"/>
      <c r="T873" s="58"/>
      <c r="U873" s="59"/>
      <c r="V873" s="131"/>
      <c r="W873" s="131"/>
      <c r="X873" s="131"/>
      <c r="Y873" s="131"/>
      <c r="Z873" s="131"/>
      <c r="AA873" s="131"/>
      <c r="AB873" s="131"/>
      <c r="AC873" s="131"/>
      <c r="AD873" s="131"/>
    </row>
    <row r="874" spans="1:30" ht="20.100000000000001" customHeight="1">
      <c r="A874" s="125" t="s">
        <v>5633</v>
      </c>
      <c r="B874" s="125" t="s">
        <v>193</v>
      </c>
      <c r="C874" s="134" t="s">
        <v>218</v>
      </c>
      <c r="D874" s="125" t="s">
        <v>1425</v>
      </c>
      <c r="E874" s="134" t="s">
        <v>244</v>
      </c>
      <c r="F874" s="354"/>
      <c r="G874" s="12"/>
      <c r="H874" s="11"/>
      <c r="I874" s="12"/>
      <c r="J874" s="11"/>
      <c r="K874" s="12"/>
      <c r="L874" s="11"/>
      <c r="M874" s="12"/>
      <c r="N874" s="56"/>
      <c r="O874" s="57"/>
      <c r="P874" s="56"/>
      <c r="Q874" s="57"/>
      <c r="R874" s="56"/>
      <c r="S874" s="57"/>
      <c r="T874" s="56"/>
      <c r="U874" s="57"/>
      <c r="V874" s="134" t="s">
        <v>28</v>
      </c>
      <c r="W874" s="134" t="s">
        <v>28</v>
      </c>
      <c r="X874" s="134" t="s">
        <v>28</v>
      </c>
      <c r="Y874" s="134" t="s">
        <v>28</v>
      </c>
      <c r="Z874" s="134" t="s">
        <v>28</v>
      </c>
      <c r="AA874" s="134" t="s">
        <v>28</v>
      </c>
      <c r="AB874" s="134" t="s">
        <v>28</v>
      </c>
      <c r="AC874" s="134" t="s">
        <v>28</v>
      </c>
      <c r="AD874" s="134"/>
    </row>
    <row r="875" spans="1:30" ht="20.100000000000001" customHeight="1">
      <c r="A875" s="126"/>
      <c r="B875" s="126"/>
      <c r="C875" s="131"/>
      <c r="D875" s="126" t="s">
        <v>1426</v>
      </c>
      <c r="E875" s="131"/>
      <c r="F875" s="355"/>
      <c r="G875" s="314"/>
      <c r="H875" s="18"/>
      <c r="I875" s="19"/>
      <c r="J875" s="18"/>
      <c r="K875" s="19"/>
      <c r="L875" s="18"/>
      <c r="M875" s="19"/>
      <c r="N875" s="58"/>
      <c r="O875" s="59"/>
      <c r="P875" s="58"/>
      <c r="Q875" s="59"/>
      <c r="R875" s="58"/>
      <c r="S875" s="59"/>
      <c r="T875" s="58"/>
      <c r="U875" s="59"/>
      <c r="V875" s="131"/>
      <c r="W875" s="131"/>
      <c r="X875" s="131"/>
      <c r="Y875" s="131"/>
      <c r="Z875" s="131"/>
      <c r="AA875" s="131"/>
      <c r="AB875" s="131"/>
      <c r="AC875" s="131"/>
      <c r="AD875" s="131"/>
    </row>
    <row r="876" spans="1:30" ht="20.100000000000001" customHeight="1">
      <c r="A876" s="126"/>
      <c r="B876" s="126"/>
      <c r="C876" s="131"/>
      <c r="D876" s="126" t="s">
        <v>1427</v>
      </c>
      <c r="E876" s="131"/>
      <c r="F876" s="355"/>
      <c r="G876" s="314"/>
      <c r="H876" s="18"/>
      <c r="I876" s="19"/>
      <c r="J876" s="18"/>
      <c r="K876" s="19"/>
      <c r="L876" s="18"/>
      <c r="M876" s="19"/>
      <c r="N876" s="58"/>
      <c r="O876" s="59"/>
      <c r="P876" s="58"/>
      <c r="Q876" s="59"/>
      <c r="R876" s="58"/>
      <c r="S876" s="59"/>
      <c r="T876" s="58"/>
      <c r="U876" s="59"/>
      <c r="V876" s="131"/>
      <c r="W876" s="131"/>
      <c r="X876" s="131"/>
      <c r="Y876" s="131"/>
      <c r="Z876" s="131"/>
      <c r="AA876" s="131"/>
      <c r="AB876" s="131"/>
      <c r="AC876" s="131"/>
      <c r="AD876" s="131"/>
    </row>
    <row r="877" spans="1:30" ht="20.100000000000001" customHeight="1">
      <c r="A877" s="126"/>
      <c r="B877" s="126"/>
      <c r="C877" s="131"/>
      <c r="D877" s="126" t="s">
        <v>1428</v>
      </c>
      <c r="E877" s="131"/>
      <c r="F877" s="355"/>
      <c r="G877" s="314"/>
      <c r="H877" s="18"/>
      <c r="I877" s="19"/>
      <c r="J877" s="18"/>
      <c r="K877" s="19"/>
      <c r="L877" s="18"/>
      <c r="M877" s="19"/>
      <c r="N877" s="58"/>
      <c r="O877" s="59"/>
      <c r="P877" s="58"/>
      <c r="Q877" s="59"/>
      <c r="R877" s="58"/>
      <c r="S877" s="59"/>
      <c r="T877" s="58"/>
      <c r="U877" s="59"/>
      <c r="V877" s="131"/>
      <c r="W877" s="131"/>
      <c r="X877" s="131"/>
      <c r="Y877" s="131"/>
      <c r="Z877" s="131"/>
      <c r="AA877" s="131"/>
      <c r="AB877" s="131"/>
      <c r="AC877" s="131"/>
      <c r="AD877" s="131"/>
    </row>
    <row r="878" spans="1:30" ht="20.100000000000001" customHeight="1">
      <c r="A878" s="126"/>
      <c r="B878" s="126"/>
      <c r="C878" s="131"/>
      <c r="D878" s="126" t="s">
        <v>1429</v>
      </c>
      <c r="E878" s="131"/>
      <c r="F878" s="355"/>
      <c r="G878" s="314"/>
      <c r="H878" s="18"/>
      <c r="I878" s="19"/>
      <c r="J878" s="18"/>
      <c r="K878" s="19"/>
      <c r="L878" s="18"/>
      <c r="M878" s="19"/>
      <c r="N878" s="58"/>
      <c r="O878" s="59"/>
      <c r="P878" s="58"/>
      <c r="Q878" s="59"/>
      <c r="R878" s="58"/>
      <c r="S878" s="59"/>
      <c r="T878" s="58"/>
      <c r="U878" s="59"/>
      <c r="V878" s="131"/>
      <c r="W878" s="131"/>
      <c r="X878" s="131"/>
      <c r="Y878" s="131"/>
      <c r="Z878" s="131"/>
      <c r="AA878" s="131"/>
      <c r="AB878" s="131"/>
      <c r="AC878" s="131"/>
      <c r="AD878" s="131"/>
    </row>
    <row r="879" spans="1:30" ht="20.100000000000001" customHeight="1">
      <c r="A879" s="126"/>
      <c r="B879" s="126"/>
      <c r="C879" s="131"/>
      <c r="D879" s="126" t="s">
        <v>1430</v>
      </c>
      <c r="E879" s="131"/>
      <c r="F879" s="355"/>
      <c r="G879" s="314"/>
      <c r="H879" s="18"/>
      <c r="I879" s="19"/>
      <c r="J879" s="18"/>
      <c r="K879" s="19"/>
      <c r="L879" s="18"/>
      <c r="M879" s="19"/>
      <c r="N879" s="58"/>
      <c r="O879" s="59"/>
      <c r="P879" s="58"/>
      <c r="Q879" s="59"/>
      <c r="R879" s="58"/>
      <c r="S879" s="59"/>
      <c r="T879" s="58"/>
      <c r="U879" s="59"/>
      <c r="V879" s="131"/>
      <c r="W879" s="131"/>
      <c r="X879" s="131"/>
      <c r="Y879" s="131"/>
      <c r="Z879" s="131"/>
      <c r="AA879" s="131"/>
      <c r="AB879" s="131"/>
      <c r="AC879" s="131"/>
      <c r="AD879" s="131"/>
    </row>
    <row r="880" spans="1:30" ht="20.100000000000001" customHeight="1">
      <c r="A880" s="126"/>
      <c r="B880" s="126"/>
      <c r="C880" s="131"/>
      <c r="D880" s="126" t="s">
        <v>1431</v>
      </c>
      <c r="E880" s="131"/>
      <c r="F880" s="355"/>
      <c r="G880" s="314"/>
      <c r="H880" s="18"/>
      <c r="I880" s="19"/>
      <c r="J880" s="18"/>
      <c r="K880" s="19"/>
      <c r="L880" s="18"/>
      <c r="M880" s="19"/>
      <c r="N880" s="58"/>
      <c r="O880" s="59"/>
      <c r="P880" s="58"/>
      <c r="Q880" s="59"/>
      <c r="R880" s="58"/>
      <c r="S880" s="59"/>
      <c r="T880" s="58"/>
      <c r="U880" s="59"/>
      <c r="V880" s="131"/>
      <c r="W880" s="131"/>
      <c r="X880" s="131"/>
      <c r="Y880" s="131"/>
      <c r="Z880" s="131"/>
      <c r="AA880" s="131"/>
      <c r="AB880" s="131"/>
      <c r="AC880" s="131"/>
      <c r="AD880" s="131"/>
    </row>
    <row r="881" spans="1:30" ht="20.100000000000001" customHeight="1">
      <c r="A881" s="126"/>
      <c r="B881" s="126"/>
      <c r="C881" s="131"/>
      <c r="D881" s="126" t="s">
        <v>1432</v>
      </c>
      <c r="E881" s="131"/>
      <c r="F881" s="355"/>
      <c r="G881" s="314"/>
      <c r="H881" s="18"/>
      <c r="I881" s="19"/>
      <c r="J881" s="18"/>
      <c r="K881" s="19"/>
      <c r="L881" s="18"/>
      <c r="M881" s="19"/>
      <c r="N881" s="58"/>
      <c r="O881" s="59"/>
      <c r="P881" s="58"/>
      <c r="Q881" s="59"/>
      <c r="R881" s="58"/>
      <c r="S881" s="59"/>
      <c r="T881" s="58"/>
      <c r="U881" s="59"/>
      <c r="V881" s="131"/>
      <c r="W881" s="131"/>
      <c r="X881" s="131"/>
      <c r="Y881" s="131"/>
      <c r="Z881" s="131"/>
      <c r="AA881" s="131"/>
      <c r="AB881" s="131"/>
      <c r="AC881" s="131"/>
      <c r="AD881" s="131"/>
    </row>
    <row r="882" spans="1:30" ht="20.100000000000001" customHeight="1">
      <c r="A882" s="126"/>
      <c r="B882" s="126"/>
      <c r="C882" s="131"/>
      <c r="D882" s="126" t="s">
        <v>1433</v>
      </c>
      <c r="E882" s="131"/>
      <c r="F882" s="355"/>
      <c r="G882" s="314"/>
      <c r="H882" s="18"/>
      <c r="I882" s="19"/>
      <c r="J882" s="18"/>
      <c r="K882" s="19"/>
      <c r="L882" s="18"/>
      <c r="M882" s="19"/>
      <c r="N882" s="58"/>
      <c r="O882" s="59"/>
      <c r="P882" s="58"/>
      <c r="Q882" s="59"/>
      <c r="R882" s="58"/>
      <c r="S882" s="59"/>
      <c r="T882" s="58"/>
      <c r="U882" s="59"/>
      <c r="V882" s="131"/>
      <c r="W882" s="131"/>
      <c r="X882" s="131"/>
      <c r="Y882" s="131"/>
      <c r="Z882" s="131"/>
      <c r="AA882" s="131"/>
      <c r="AB882" s="131"/>
      <c r="AC882" s="131"/>
      <c r="AD882" s="131"/>
    </row>
    <row r="883" spans="1:30" ht="20.100000000000001" customHeight="1">
      <c r="A883" s="126"/>
      <c r="B883" s="126"/>
      <c r="C883" s="131"/>
      <c r="D883" s="126" t="s">
        <v>6932</v>
      </c>
      <c r="E883" s="131"/>
      <c r="F883" s="355"/>
      <c r="G883" s="314"/>
      <c r="H883" s="18"/>
      <c r="I883" s="19"/>
      <c r="J883" s="18"/>
      <c r="K883" s="19"/>
      <c r="L883" s="18"/>
      <c r="M883" s="19"/>
      <c r="N883" s="58"/>
      <c r="O883" s="59"/>
      <c r="P883" s="58"/>
      <c r="Q883" s="59"/>
      <c r="R883" s="58"/>
      <c r="S883" s="59"/>
      <c r="T883" s="58"/>
      <c r="U883" s="59"/>
      <c r="V883" s="131"/>
      <c r="W883" s="131"/>
      <c r="X883" s="131"/>
      <c r="Y883" s="131"/>
      <c r="Z883" s="131"/>
      <c r="AA883" s="131"/>
      <c r="AB883" s="131"/>
      <c r="AC883" s="131"/>
      <c r="AD883" s="131"/>
    </row>
    <row r="884" spans="1:30" ht="20.100000000000001" customHeight="1">
      <c r="A884" s="126"/>
      <c r="B884" s="126"/>
      <c r="C884" s="131"/>
      <c r="D884" s="126" t="s">
        <v>6933</v>
      </c>
      <c r="E884" s="131"/>
      <c r="F884" s="355"/>
      <c r="G884" s="314"/>
      <c r="H884" s="18"/>
      <c r="I884" s="19"/>
      <c r="J884" s="18"/>
      <c r="K884" s="19"/>
      <c r="L884" s="18"/>
      <c r="M884" s="19"/>
      <c r="N884" s="58"/>
      <c r="O884" s="59"/>
      <c r="P884" s="58"/>
      <c r="Q884" s="59"/>
      <c r="R884" s="58"/>
      <c r="S884" s="59"/>
      <c r="T884" s="58"/>
      <c r="U884" s="59"/>
      <c r="V884" s="131"/>
      <c r="W884" s="131"/>
      <c r="X884" s="131"/>
      <c r="Y884" s="131"/>
      <c r="Z884" s="131"/>
      <c r="AA884" s="131"/>
      <c r="AB884" s="131"/>
      <c r="AC884" s="131"/>
      <c r="AD884" s="131"/>
    </row>
    <row r="885" spans="1:30" ht="20.100000000000001" customHeight="1">
      <c r="A885" s="126"/>
      <c r="B885" s="126"/>
      <c r="C885" s="131"/>
      <c r="D885" s="126" t="s">
        <v>6934</v>
      </c>
      <c r="E885" s="131"/>
      <c r="F885" s="355"/>
      <c r="G885" s="314"/>
      <c r="H885" s="18"/>
      <c r="I885" s="19"/>
      <c r="J885" s="18"/>
      <c r="K885" s="19"/>
      <c r="L885" s="18"/>
      <c r="M885" s="19"/>
      <c r="N885" s="58"/>
      <c r="O885" s="59"/>
      <c r="P885" s="58"/>
      <c r="Q885" s="59"/>
      <c r="R885" s="58"/>
      <c r="S885" s="59"/>
      <c r="T885" s="58"/>
      <c r="U885" s="59"/>
      <c r="V885" s="131"/>
      <c r="W885" s="131"/>
      <c r="X885" s="131"/>
      <c r="Y885" s="131"/>
      <c r="Z885" s="131"/>
      <c r="AA885" s="131"/>
      <c r="AB885" s="131"/>
      <c r="AC885" s="131"/>
      <c r="AD885" s="131"/>
    </row>
    <row r="886" spans="1:30" ht="20.100000000000001" customHeight="1">
      <c r="A886" s="126"/>
      <c r="B886" s="126"/>
      <c r="C886" s="131"/>
      <c r="D886" s="126" t="s">
        <v>6935</v>
      </c>
      <c r="E886" s="131"/>
      <c r="F886" s="355"/>
      <c r="G886" s="314"/>
      <c r="H886" s="18"/>
      <c r="I886" s="19"/>
      <c r="J886" s="18"/>
      <c r="K886" s="19"/>
      <c r="L886" s="18"/>
      <c r="M886" s="19"/>
      <c r="N886" s="58"/>
      <c r="O886" s="59"/>
      <c r="P886" s="58"/>
      <c r="Q886" s="59"/>
      <c r="R886" s="58"/>
      <c r="S886" s="59"/>
      <c r="T886" s="58">
        <v>1</v>
      </c>
      <c r="U886" s="59">
        <v>9.0909090909090917</v>
      </c>
      <c r="V886" s="131"/>
      <c r="W886" s="131"/>
      <c r="X886" s="131"/>
      <c r="Y886" s="131"/>
      <c r="Z886" s="131"/>
      <c r="AA886" s="131"/>
      <c r="AB886" s="131"/>
      <c r="AC886" s="131"/>
      <c r="AD886" s="131"/>
    </row>
    <row r="887" spans="1:30" ht="20.100000000000001" customHeight="1">
      <c r="A887" s="126"/>
      <c r="B887" s="126"/>
      <c r="C887" s="131"/>
      <c r="D887" s="126" t="s">
        <v>6936</v>
      </c>
      <c r="E887" s="131"/>
      <c r="F887" s="355"/>
      <c r="G887" s="314"/>
      <c r="H887" s="18"/>
      <c r="I887" s="19"/>
      <c r="J887" s="18"/>
      <c r="K887" s="19"/>
      <c r="L887" s="18"/>
      <c r="M887" s="19"/>
      <c r="N887" s="58"/>
      <c r="O887" s="59"/>
      <c r="P887" s="58"/>
      <c r="Q887" s="59"/>
      <c r="R887" s="58"/>
      <c r="S887" s="59"/>
      <c r="T887" s="58"/>
      <c r="U887" s="59"/>
      <c r="V887" s="131"/>
      <c r="W887" s="131"/>
      <c r="X887" s="131"/>
      <c r="Y887" s="131"/>
      <c r="Z887" s="131"/>
      <c r="AA887" s="131"/>
      <c r="AB887" s="131"/>
      <c r="AC887" s="131"/>
      <c r="AD887" s="131"/>
    </row>
    <row r="888" spans="1:30" ht="20.100000000000001" customHeight="1">
      <c r="A888" s="126"/>
      <c r="B888" s="126"/>
      <c r="C888" s="131"/>
      <c r="D888" s="126" t="s">
        <v>6937</v>
      </c>
      <c r="E888" s="131"/>
      <c r="F888" s="355"/>
      <c r="G888" s="314"/>
      <c r="H888" s="18"/>
      <c r="I888" s="19"/>
      <c r="J888" s="18"/>
      <c r="K888" s="19"/>
      <c r="L888" s="18"/>
      <c r="M888" s="19"/>
      <c r="N888" s="58"/>
      <c r="O888" s="59"/>
      <c r="P888" s="58"/>
      <c r="Q888" s="59"/>
      <c r="R888" s="58"/>
      <c r="S888" s="59"/>
      <c r="T888" s="58"/>
      <c r="U888" s="59"/>
      <c r="V888" s="131"/>
      <c r="W888" s="131"/>
      <c r="X888" s="131"/>
      <c r="Y888" s="131"/>
      <c r="Z888" s="131"/>
      <c r="AA888" s="131"/>
      <c r="AB888" s="131"/>
      <c r="AC888" s="131"/>
      <c r="AD888" s="131"/>
    </row>
    <row r="889" spans="1:30" ht="20.100000000000001" customHeight="1">
      <c r="A889" s="126"/>
      <c r="B889" s="126"/>
      <c r="C889" s="131"/>
      <c r="D889" s="126" t="s">
        <v>6938</v>
      </c>
      <c r="E889" s="131"/>
      <c r="F889" s="355"/>
      <c r="G889" s="314"/>
      <c r="H889" s="18"/>
      <c r="I889" s="19"/>
      <c r="J889" s="18"/>
      <c r="K889" s="19"/>
      <c r="L889" s="18"/>
      <c r="M889" s="19"/>
      <c r="N889" s="58"/>
      <c r="O889" s="59"/>
      <c r="P889" s="58"/>
      <c r="Q889" s="59"/>
      <c r="R889" s="58"/>
      <c r="S889" s="59"/>
      <c r="T889" s="58"/>
      <c r="U889" s="59"/>
      <c r="V889" s="131"/>
      <c r="W889" s="131"/>
      <c r="X889" s="131"/>
      <c r="Y889" s="131"/>
      <c r="Z889" s="131"/>
      <c r="AA889" s="131"/>
      <c r="AB889" s="131"/>
      <c r="AC889" s="131"/>
      <c r="AD889" s="131"/>
    </row>
    <row r="890" spans="1:30" ht="20.100000000000001" customHeight="1">
      <c r="A890" s="126"/>
      <c r="B890" s="126"/>
      <c r="C890" s="131"/>
      <c r="D890" s="126" t="s">
        <v>6939</v>
      </c>
      <c r="E890" s="131"/>
      <c r="F890" s="355">
        <v>1</v>
      </c>
      <c r="G890" s="314">
        <v>100</v>
      </c>
      <c r="H890" s="18"/>
      <c r="I890" s="19"/>
      <c r="J890" s="18"/>
      <c r="K890" s="19"/>
      <c r="L890" s="18"/>
      <c r="M890" s="19"/>
      <c r="N890" s="58"/>
      <c r="O890" s="59"/>
      <c r="P890" s="58"/>
      <c r="Q890" s="59"/>
      <c r="R890" s="58"/>
      <c r="S890" s="59"/>
      <c r="T890" s="58">
        <v>8</v>
      </c>
      <c r="U890" s="59">
        <v>72.727272727272734</v>
      </c>
      <c r="V890" s="131"/>
      <c r="W890" s="131"/>
      <c r="X890" s="131"/>
      <c r="Y890" s="131"/>
      <c r="Z890" s="131"/>
      <c r="AA890" s="131"/>
      <c r="AB890" s="131"/>
      <c r="AC890" s="131"/>
      <c r="AD890" s="131"/>
    </row>
    <row r="891" spans="1:30" ht="20.100000000000001" customHeight="1">
      <c r="A891" s="126"/>
      <c r="B891" s="126"/>
      <c r="C891" s="131"/>
      <c r="D891" s="126" t="s">
        <v>6940</v>
      </c>
      <c r="E891" s="131"/>
      <c r="F891" s="355"/>
      <c r="G891" s="314"/>
      <c r="H891" s="18">
        <v>1</v>
      </c>
      <c r="I891" s="19">
        <v>100</v>
      </c>
      <c r="J891" s="18"/>
      <c r="K891" s="19"/>
      <c r="L891" s="18"/>
      <c r="M891" s="19"/>
      <c r="N891" s="58"/>
      <c r="O891" s="59"/>
      <c r="P891" s="58"/>
      <c r="Q891" s="59"/>
      <c r="R891" s="58"/>
      <c r="S891" s="59"/>
      <c r="T891" s="58">
        <v>2</v>
      </c>
      <c r="U891" s="59">
        <v>18.181818181818183</v>
      </c>
      <c r="V891" s="131"/>
      <c r="W891" s="131"/>
      <c r="X891" s="131"/>
      <c r="Y891" s="131"/>
      <c r="Z891" s="131"/>
      <c r="AA891" s="131"/>
      <c r="AB891" s="131"/>
      <c r="AC891" s="131"/>
      <c r="AD891" s="131"/>
    </row>
    <row r="892" spans="1:30" ht="20.100000000000001" customHeight="1">
      <c r="A892" s="126"/>
      <c r="B892" s="126"/>
      <c r="C892" s="131"/>
      <c r="D892" s="126" t="s">
        <v>6941</v>
      </c>
      <c r="E892" s="131"/>
      <c r="F892" s="355"/>
      <c r="G892" s="314"/>
      <c r="H892" s="18"/>
      <c r="I892" s="19"/>
      <c r="J892" s="18"/>
      <c r="K892" s="19"/>
      <c r="L892" s="18"/>
      <c r="M892" s="19"/>
      <c r="N892" s="58"/>
      <c r="O892" s="59"/>
      <c r="P892" s="58"/>
      <c r="Q892" s="59"/>
      <c r="R892" s="58"/>
      <c r="S892" s="59"/>
      <c r="T892" s="58"/>
      <c r="U892" s="59"/>
      <c r="V892" s="131"/>
      <c r="W892" s="131"/>
      <c r="X892" s="131"/>
      <c r="Y892" s="131"/>
      <c r="Z892" s="131"/>
      <c r="AA892" s="131"/>
      <c r="AB892" s="131"/>
      <c r="AC892" s="131"/>
      <c r="AD892" s="131"/>
    </row>
    <row r="893" spans="1:30" ht="20.100000000000001" customHeight="1">
      <c r="A893" s="126"/>
      <c r="B893" s="126"/>
      <c r="C893" s="131"/>
      <c r="D893" s="126" t="s">
        <v>2388</v>
      </c>
      <c r="E893" s="131"/>
      <c r="F893" s="355"/>
      <c r="G893" s="314"/>
      <c r="H893" s="18"/>
      <c r="I893" s="19"/>
      <c r="J893" s="18"/>
      <c r="K893" s="19"/>
      <c r="L893" s="18"/>
      <c r="M893" s="19"/>
      <c r="N893" s="58"/>
      <c r="O893" s="59"/>
      <c r="P893" s="58"/>
      <c r="Q893" s="59"/>
      <c r="R893" s="58"/>
      <c r="S893" s="59"/>
      <c r="T893" s="58"/>
      <c r="U893" s="59"/>
      <c r="V893" s="131"/>
      <c r="W893" s="131"/>
      <c r="X893" s="131"/>
      <c r="Y893" s="131"/>
      <c r="Z893" s="131"/>
      <c r="AA893" s="131"/>
      <c r="AB893" s="131"/>
      <c r="AC893" s="131"/>
      <c r="AD893" s="131"/>
    </row>
    <row r="894" spans="1:30" ht="20.100000000000001" customHeight="1">
      <c r="A894" s="126"/>
      <c r="B894" s="126"/>
      <c r="C894" s="131"/>
      <c r="D894" s="126" t="s">
        <v>3777</v>
      </c>
      <c r="E894" s="131"/>
      <c r="F894" s="355"/>
      <c r="G894" s="314"/>
      <c r="H894" s="18"/>
      <c r="I894" s="19"/>
      <c r="J894" s="18"/>
      <c r="K894" s="19"/>
      <c r="L894" s="18"/>
      <c r="M894" s="19"/>
      <c r="N894" s="58"/>
      <c r="O894" s="59"/>
      <c r="P894" s="58"/>
      <c r="Q894" s="59"/>
      <c r="R894" s="58"/>
      <c r="S894" s="59"/>
      <c r="T894" s="58"/>
      <c r="U894" s="59"/>
      <c r="V894" s="131"/>
      <c r="W894" s="131"/>
      <c r="X894" s="131"/>
      <c r="Y894" s="131"/>
      <c r="Z894" s="131"/>
      <c r="AA894" s="131"/>
      <c r="AB894" s="131"/>
      <c r="AC894" s="131"/>
      <c r="AD894" s="131"/>
    </row>
    <row r="895" spans="1:30" ht="20.100000000000001" customHeight="1">
      <c r="A895" s="125" t="s">
        <v>5634</v>
      </c>
      <c r="B895" s="125" t="s">
        <v>194</v>
      </c>
      <c r="C895" s="134" t="s">
        <v>218</v>
      </c>
      <c r="D895" s="125" t="s">
        <v>1425</v>
      </c>
      <c r="E895" s="134" t="s">
        <v>244</v>
      </c>
      <c r="F895" s="354"/>
      <c r="G895" s="12"/>
      <c r="H895" s="11"/>
      <c r="I895" s="12"/>
      <c r="J895" s="11"/>
      <c r="K895" s="12"/>
      <c r="L895" s="11"/>
      <c r="M895" s="12"/>
      <c r="N895" s="56"/>
      <c r="O895" s="57"/>
      <c r="P895" s="56"/>
      <c r="Q895" s="57"/>
      <c r="R895" s="56"/>
      <c r="S895" s="57"/>
      <c r="T895" s="56"/>
      <c r="U895" s="57"/>
      <c r="V895" s="134" t="s">
        <v>28</v>
      </c>
      <c r="W895" s="134" t="s">
        <v>28</v>
      </c>
      <c r="X895" s="134" t="s">
        <v>28</v>
      </c>
      <c r="Y895" s="134" t="s">
        <v>28</v>
      </c>
      <c r="Z895" s="134" t="s">
        <v>28</v>
      </c>
      <c r="AA895" s="134" t="s">
        <v>28</v>
      </c>
      <c r="AB895" s="134" t="s">
        <v>28</v>
      </c>
      <c r="AC895" s="134" t="s">
        <v>28</v>
      </c>
      <c r="AD895" s="134"/>
    </row>
    <row r="896" spans="1:30" ht="20.100000000000001" customHeight="1">
      <c r="A896" s="126"/>
      <c r="B896" s="126"/>
      <c r="C896" s="131"/>
      <c r="D896" s="126" t="s">
        <v>1426</v>
      </c>
      <c r="E896" s="131"/>
      <c r="F896" s="355"/>
      <c r="G896" s="314"/>
      <c r="H896" s="18"/>
      <c r="I896" s="19"/>
      <c r="J896" s="18"/>
      <c r="K896" s="19"/>
      <c r="L896" s="18"/>
      <c r="M896" s="19"/>
      <c r="N896" s="58"/>
      <c r="O896" s="59"/>
      <c r="P896" s="58"/>
      <c r="Q896" s="59"/>
      <c r="R896" s="58"/>
      <c r="S896" s="59"/>
      <c r="T896" s="58"/>
      <c r="U896" s="59"/>
      <c r="V896" s="131"/>
      <c r="W896" s="131"/>
      <c r="X896" s="131"/>
      <c r="Y896" s="131"/>
      <c r="Z896" s="131"/>
      <c r="AA896" s="131"/>
      <c r="AB896" s="131"/>
      <c r="AC896" s="131"/>
      <c r="AD896" s="131"/>
    </row>
    <row r="897" spans="1:30" ht="20.100000000000001" customHeight="1">
      <c r="A897" s="126"/>
      <c r="B897" s="126"/>
      <c r="C897" s="131"/>
      <c r="D897" s="126" t="s">
        <v>1427</v>
      </c>
      <c r="E897" s="131"/>
      <c r="F897" s="355"/>
      <c r="G897" s="314"/>
      <c r="H897" s="18"/>
      <c r="I897" s="19"/>
      <c r="J897" s="18"/>
      <c r="K897" s="19"/>
      <c r="L897" s="18"/>
      <c r="M897" s="19"/>
      <c r="N897" s="58"/>
      <c r="O897" s="59"/>
      <c r="P897" s="58"/>
      <c r="Q897" s="59"/>
      <c r="R897" s="58"/>
      <c r="S897" s="59"/>
      <c r="T897" s="58"/>
      <c r="U897" s="59"/>
      <c r="V897" s="131"/>
      <c r="W897" s="131"/>
      <c r="X897" s="131"/>
      <c r="Y897" s="131"/>
      <c r="Z897" s="131"/>
      <c r="AA897" s="131"/>
      <c r="AB897" s="131"/>
      <c r="AC897" s="131"/>
      <c r="AD897" s="131"/>
    </row>
    <row r="898" spans="1:30" ht="20.100000000000001" customHeight="1">
      <c r="A898" s="126"/>
      <c r="B898" s="126"/>
      <c r="C898" s="131"/>
      <c r="D898" s="126" t="s">
        <v>1428</v>
      </c>
      <c r="E898" s="131"/>
      <c r="F898" s="355"/>
      <c r="G898" s="314"/>
      <c r="H898" s="18"/>
      <c r="I898" s="19"/>
      <c r="J898" s="18"/>
      <c r="K898" s="19"/>
      <c r="L898" s="18"/>
      <c r="M898" s="19"/>
      <c r="N898" s="58"/>
      <c r="O898" s="59"/>
      <c r="P898" s="58"/>
      <c r="Q898" s="59"/>
      <c r="R898" s="58"/>
      <c r="S898" s="59"/>
      <c r="T898" s="58"/>
      <c r="U898" s="59"/>
      <c r="V898" s="131"/>
      <c r="W898" s="131"/>
      <c r="X898" s="131"/>
      <c r="Y898" s="131"/>
      <c r="Z898" s="131"/>
      <c r="AA898" s="131"/>
      <c r="AB898" s="131"/>
      <c r="AC898" s="131"/>
      <c r="AD898" s="131"/>
    </row>
    <row r="899" spans="1:30" ht="20.100000000000001" customHeight="1">
      <c r="A899" s="126"/>
      <c r="B899" s="126"/>
      <c r="C899" s="131"/>
      <c r="D899" s="126" t="s">
        <v>1429</v>
      </c>
      <c r="E899" s="131"/>
      <c r="F899" s="355"/>
      <c r="G899" s="314"/>
      <c r="H899" s="18"/>
      <c r="I899" s="19"/>
      <c r="J899" s="18"/>
      <c r="K899" s="19"/>
      <c r="L899" s="18"/>
      <c r="M899" s="19"/>
      <c r="N899" s="58"/>
      <c r="O899" s="59"/>
      <c r="P899" s="58"/>
      <c r="Q899" s="59"/>
      <c r="R899" s="58"/>
      <c r="S899" s="59"/>
      <c r="T899" s="58"/>
      <c r="U899" s="59"/>
      <c r="V899" s="131"/>
      <c r="W899" s="131"/>
      <c r="X899" s="131"/>
      <c r="Y899" s="131"/>
      <c r="Z899" s="131"/>
      <c r="AA899" s="131"/>
      <c r="AB899" s="131"/>
      <c r="AC899" s="131"/>
      <c r="AD899" s="131"/>
    </row>
    <row r="900" spans="1:30" ht="20.100000000000001" customHeight="1">
      <c r="A900" s="126"/>
      <c r="B900" s="126"/>
      <c r="C900" s="131"/>
      <c r="D900" s="126" t="s">
        <v>1430</v>
      </c>
      <c r="E900" s="131"/>
      <c r="F900" s="355"/>
      <c r="G900" s="314"/>
      <c r="H900" s="18"/>
      <c r="I900" s="19"/>
      <c r="J900" s="18"/>
      <c r="K900" s="19"/>
      <c r="L900" s="18"/>
      <c r="M900" s="19"/>
      <c r="N900" s="58"/>
      <c r="O900" s="59"/>
      <c r="P900" s="58"/>
      <c r="Q900" s="59"/>
      <c r="R900" s="58"/>
      <c r="S900" s="59"/>
      <c r="T900" s="58"/>
      <c r="U900" s="59"/>
      <c r="V900" s="131"/>
      <c r="W900" s="131"/>
      <c r="X900" s="131"/>
      <c r="Y900" s="131"/>
      <c r="Z900" s="131"/>
      <c r="AA900" s="131"/>
      <c r="AB900" s="131"/>
      <c r="AC900" s="131"/>
      <c r="AD900" s="131"/>
    </row>
    <row r="901" spans="1:30" ht="20.100000000000001" customHeight="1">
      <c r="A901" s="126"/>
      <c r="B901" s="126"/>
      <c r="C901" s="131"/>
      <c r="D901" s="126" t="s">
        <v>1431</v>
      </c>
      <c r="E901" s="131"/>
      <c r="F901" s="355"/>
      <c r="G901" s="314"/>
      <c r="H901" s="18"/>
      <c r="I901" s="19"/>
      <c r="J901" s="18"/>
      <c r="K901" s="19"/>
      <c r="L901" s="18"/>
      <c r="M901" s="19"/>
      <c r="N901" s="58"/>
      <c r="O901" s="59"/>
      <c r="P901" s="58"/>
      <c r="Q901" s="59"/>
      <c r="R901" s="58"/>
      <c r="S901" s="59"/>
      <c r="T901" s="58"/>
      <c r="U901" s="59"/>
      <c r="V901" s="131"/>
      <c r="W901" s="131"/>
      <c r="X901" s="131"/>
      <c r="Y901" s="131"/>
      <c r="Z901" s="131"/>
      <c r="AA901" s="131"/>
      <c r="AB901" s="131"/>
      <c r="AC901" s="131"/>
      <c r="AD901" s="131"/>
    </row>
    <row r="902" spans="1:30" ht="20.100000000000001" customHeight="1">
      <c r="A902" s="126"/>
      <c r="B902" s="126"/>
      <c r="C902" s="131"/>
      <c r="D902" s="126" t="s">
        <v>1432</v>
      </c>
      <c r="E902" s="131"/>
      <c r="F902" s="355"/>
      <c r="G902" s="314"/>
      <c r="H902" s="18"/>
      <c r="I902" s="19"/>
      <c r="J902" s="18"/>
      <c r="K902" s="19"/>
      <c r="L902" s="18"/>
      <c r="M902" s="19"/>
      <c r="N902" s="58"/>
      <c r="O902" s="59"/>
      <c r="P902" s="58"/>
      <c r="Q902" s="59"/>
      <c r="R902" s="58"/>
      <c r="S902" s="59"/>
      <c r="T902" s="58"/>
      <c r="U902" s="59"/>
      <c r="V902" s="131"/>
      <c r="W902" s="131"/>
      <c r="X902" s="131"/>
      <c r="Y902" s="131"/>
      <c r="Z902" s="131"/>
      <c r="AA902" s="131"/>
      <c r="AB902" s="131"/>
      <c r="AC902" s="131"/>
      <c r="AD902" s="131"/>
    </row>
    <row r="903" spans="1:30" ht="20.100000000000001" customHeight="1">
      <c r="A903" s="126"/>
      <c r="B903" s="126"/>
      <c r="C903" s="131"/>
      <c r="D903" s="126" t="s">
        <v>1433</v>
      </c>
      <c r="E903" s="131"/>
      <c r="F903" s="355"/>
      <c r="G903" s="314"/>
      <c r="H903" s="18"/>
      <c r="I903" s="19"/>
      <c r="J903" s="18"/>
      <c r="K903" s="19"/>
      <c r="L903" s="18"/>
      <c r="M903" s="19"/>
      <c r="N903" s="58"/>
      <c r="O903" s="59"/>
      <c r="P903" s="58"/>
      <c r="Q903" s="59"/>
      <c r="R903" s="58"/>
      <c r="S903" s="59"/>
      <c r="T903" s="58"/>
      <c r="U903" s="59"/>
      <c r="V903" s="131"/>
      <c r="W903" s="131"/>
      <c r="X903" s="131"/>
      <c r="Y903" s="131"/>
      <c r="Z903" s="131"/>
      <c r="AA903" s="131"/>
      <c r="AB903" s="131"/>
      <c r="AC903" s="131"/>
      <c r="AD903" s="131"/>
    </row>
    <row r="904" spans="1:30" ht="20.100000000000001" customHeight="1">
      <c r="A904" s="126"/>
      <c r="B904" s="126"/>
      <c r="C904" s="131"/>
      <c r="D904" s="126" t="s">
        <v>6932</v>
      </c>
      <c r="E904" s="131"/>
      <c r="F904" s="355"/>
      <c r="G904" s="314"/>
      <c r="H904" s="18"/>
      <c r="I904" s="19"/>
      <c r="J904" s="18"/>
      <c r="K904" s="19"/>
      <c r="L904" s="18"/>
      <c r="M904" s="19"/>
      <c r="N904" s="58"/>
      <c r="O904" s="59"/>
      <c r="P904" s="58"/>
      <c r="Q904" s="59"/>
      <c r="R904" s="58"/>
      <c r="S904" s="59"/>
      <c r="T904" s="58"/>
      <c r="U904" s="59"/>
      <c r="V904" s="131"/>
      <c r="W904" s="131"/>
      <c r="X904" s="131"/>
      <c r="Y904" s="131"/>
      <c r="Z904" s="131"/>
      <c r="AA904" s="131"/>
      <c r="AB904" s="131"/>
      <c r="AC904" s="131"/>
      <c r="AD904" s="131"/>
    </row>
    <row r="905" spans="1:30" ht="20.100000000000001" customHeight="1">
      <c r="A905" s="126"/>
      <c r="B905" s="126"/>
      <c r="C905" s="131"/>
      <c r="D905" s="126" t="s">
        <v>6933</v>
      </c>
      <c r="E905" s="131"/>
      <c r="F905" s="355"/>
      <c r="G905" s="314"/>
      <c r="H905" s="18"/>
      <c r="I905" s="19"/>
      <c r="J905" s="18"/>
      <c r="K905" s="19"/>
      <c r="L905" s="18"/>
      <c r="M905" s="19"/>
      <c r="N905" s="58"/>
      <c r="O905" s="59"/>
      <c r="P905" s="58"/>
      <c r="Q905" s="59"/>
      <c r="R905" s="58"/>
      <c r="S905" s="59"/>
      <c r="T905" s="58"/>
      <c r="U905" s="59"/>
      <c r="V905" s="131"/>
      <c r="W905" s="131"/>
      <c r="X905" s="131"/>
      <c r="Y905" s="131"/>
      <c r="Z905" s="131"/>
      <c r="AA905" s="131"/>
      <c r="AB905" s="131"/>
      <c r="AC905" s="131"/>
      <c r="AD905" s="131"/>
    </row>
    <row r="906" spans="1:30" ht="20.100000000000001" customHeight="1">
      <c r="A906" s="126"/>
      <c r="B906" s="126"/>
      <c r="C906" s="131"/>
      <c r="D906" s="126" t="s">
        <v>6934</v>
      </c>
      <c r="E906" s="131"/>
      <c r="F906" s="355"/>
      <c r="G906" s="314"/>
      <c r="H906" s="18"/>
      <c r="I906" s="19"/>
      <c r="J906" s="18"/>
      <c r="K906" s="19"/>
      <c r="L906" s="18"/>
      <c r="M906" s="19"/>
      <c r="N906" s="58"/>
      <c r="O906" s="59"/>
      <c r="P906" s="58"/>
      <c r="Q906" s="59"/>
      <c r="R906" s="58"/>
      <c r="S906" s="59"/>
      <c r="T906" s="58"/>
      <c r="U906" s="59"/>
      <c r="V906" s="131"/>
      <c r="W906" s="131"/>
      <c r="X906" s="131"/>
      <c r="Y906" s="131"/>
      <c r="Z906" s="131"/>
      <c r="AA906" s="131"/>
      <c r="AB906" s="131"/>
      <c r="AC906" s="131"/>
      <c r="AD906" s="131"/>
    </row>
    <row r="907" spans="1:30" ht="20.100000000000001" customHeight="1">
      <c r="A907" s="126"/>
      <c r="B907" s="126"/>
      <c r="C907" s="131"/>
      <c r="D907" s="126" t="s">
        <v>6935</v>
      </c>
      <c r="E907" s="131"/>
      <c r="F907" s="355"/>
      <c r="G907" s="314"/>
      <c r="H907" s="18"/>
      <c r="I907" s="19"/>
      <c r="J907" s="18"/>
      <c r="K907" s="19"/>
      <c r="L907" s="18"/>
      <c r="M907" s="19"/>
      <c r="N907" s="58"/>
      <c r="O907" s="59"/>
      <c r="P907" s="58"/>
      <c r="Q907" s="59"/>
      <c r="R907" s="58"/>
      <c r="S907" s="59"/>
      <c r="T907" s="58"/>
      <c r="U907" s="59"/>
      <c r="V907" s="131"/>
      <c r="W907" s="131"/>
      <c r="X907" s="131"/>
      <c r="Y907" s="131"/>
      <c r="Z907" s="131"/>
      <c r="AA907" s="131"/>
      <c r="AB907" s="131"/>
      <c r="AC907" s="131"/>
      <c r="AD907" s="131"/>
    </row>
    <row r="908" spans="1:30" ht="20.100000000000001" customHeight="1">
      <c r="A908" s="126"/>
      <c r="B908" s="126"/>
      <c r="C908" s="131"/>
      <c r="D908" s="126" t="s">
        <v>6936</v>
      </c>
      <c r="E908" s="131"/>
      <c r="F908" s="355"/>
      <c r="G908" s="314"/>
      <c r="H908" s="18"/>
      <c r="I908" s="19"/>
      <c r="J908" s="18"/>
      <c r="K908" s="19"/>
      <c r="L908" s="18"/>
      <c r="M908" s="19"/>
      <c r="N908" s="58"/>
      <c r="O908" s="59"/>
      <c r="P908" s="58"/>
      <c r="Q908" s="59"/>
      <c r="R908" s="58"/>
      <c r="S908" s="59"/>
      <c r="T908" s="58"/>
      <c r="U908" s="59"/>
      <c r="V908" s="131"/>
      <c r="W908" s="131"/>
      <c r="X908" s="131"/>
      <c r="Y908" s="131"/>
      <c r="Z908" s="131"/>
      <c r="AA908" s="131"/>
      <c r="AB908" s="131"/>
      <c r="AC908" s="131"/>
      <c r="AD908" s="131"/>
    </row>
    <row r="909" spans="1:30" ht="20.100000000000001" customHeight="1">
      <c r="A909" s="126"/>
      <c r="B909" s="126"/>
      <c r="C909" s="131"/>
      <c r="D909" s="126" t="s">
        <v>6937</v>
      </c>
      <c r="E909" s="131"/>
      <c r="F909" s="355"/>
      <c r="G909" s="314"/>
      <c r="H909" s="18"/>
      <c r="I909" s="19"/>
      <c r="J909" s="18"/>
      <c r="K909" s="19"/>
      <c r="L909" s="18"/>
      <c r="M909" s="19"/>
      <c r="N909" s="58"/>
      <c r="O909" s="59"/>
      <c r="P909" s="58"/>
      <c r="Q909" s="59"/>
      <c r="R909" s="58"/>
      <c r="S909" s="59"/>
      <c r="T909" s="58"/>
      <c r="U909" s="59"/>
      <c r="V909" s="131"/>
      <c r="W909" s="131"/>
      <c r="X909" s="131"/>
      <c r="Y909" s="131"/>
      <c r="Z909" s="131"/>
      <c r="AA909" s="131"/>
      <c r="AB909" s="131"/>
      <c r="AC909" s="131"/>
      <c r="AD909" s="131"/>
    </row>
    <row r="910" spans="1:30" ht="20.100000000000001" customHeight="1">
      <c r="A910" s="126"/>
      <c r="B910" s="126"/>
      <c r="C910" s="131"/>
      <c r="D910" s="126" t="s">
        <v>6938</v>
      </c>
      <c r="E910" s="131"/>
      <c r="F910" s="355"/>
      <c r="G910" s="314"/>
      <c r="H910" s="18"/>
      <c r="I910" s="19"/>
      <c r="J910" s="18"/>
      <c r="K910" s="19"/>
      <c r="L910" s="18"/>
      <c r="M910" s="19"/>
      <c r="N910" s="58"/>
      <c r="O910" s="59"/>
      <c r="P910" s="58"/>
      <c r="Q910" s="59"/>
      <c r="R910" s="58"/>
      <c r="S910" s="59"/>
      <c r="T910" s="58"/>
      <c r="U910" s="59"/>
      <c r="V910" s="131"/>
      <c r="W910" s="131"/>
      <c r="X910" s="131"/>
      <c r="Y910" s="131"/>
      <c r="Z910" s="131"/>
      <c r="AA910" s="131"/>
      <c r="AB910" s="131"/>
      <c r="AC910" s="131"/>
      <c r="AD910" s="131"/>
    </row>
    <row r="911" spans="1:30" ht="20.100000000000001" customHeight="1">
      <c r="A911" s="126"/>
      <c r="B911" s="126"/>
      <c r="C911" s="131"/>
      <c r="D911" s="126" t="s">
        <v>6939</v>
      </c>
      <c r="E911" s="131"/>
      <c r="F911" s="355"/>
      <c r="G911" s="314"/>
      <c r="H911" s="18">
        <v>1</v>
      </c>
      <c r="I911" s="19">
        <v>100</v>
      </c>
      <c r="J911" s="18"/>
      <c r="K911" s="19"/>
      <c r="L911" s="18"/>
      <c r="M911" s="19"/>
      <c r="N911" s="58"/>
      <c r="O911" s="59"/>
      <c r="P911" s="58"/>
      <c r="Q911" s="59"/>
      <c r="R911" s="58"/>
      <c r="S911" s="59"/>
      <c r="T911" s="58"/>
      <c r="U911" s="59"/>
      <c r="V911" s="131"/>
      <c r="W911" s="131"/>
      <c r="X911" s="131"/>
      <c r="Y911" s="131"/>
      <c r="Z911" s="131"/>
      <c r="AA911" s="131"/>
      <c r="AB911" s="131"/>
      <c r="AC911" s="131"/>
      <c r="AD911" s="131"/>
    </row>
    <row r="912" spans="1:30" ht="20.100000000000001" customHeight="1">
      <c r="A912" s="126"/>
      <c r="B912" s="126"/>
      <c r="C912" s="131"/>
      <c r="D912" s="126" t="s">
        <v>6940</v>
      </c>
      <c r="E912" s="131"/>
      <c r="F912" s="355">
        <v>1</v>
      </c>
      <c r="G912" s="314">
        <v>100</v>
      </c>
      <c r="H912" s="18"/>
      <c r="I912" s="19"/>
      <c r="J912" s="18"/>
      <c r="K912" s="19"/>
      <c r="L912" s="18"/>
      <c r="M912" s="19"/>
      <c r="N912" s="58"/>
      <c r="O912" s="59"/>
      <c r="P912" s="58"/>
      <c r="Q912" s="59"/>
      <c r="R912" s="58"/>
      <c r="S912" s="59"/>
      <c r="T912" s="58">
        <v>6</v>
      </c>
      <c r="U912" s="59">
        <v>100</v>
      </c>
      <c r="V912" s="131"/>
      <c r="W912" s="131"/>
      <c r="X912" s="131"/>
      <c r="Y912" s="131"/>
      <c r="Z912" s="131"/>
      <c r="AA912" s="131"/>
      <c r="AB912" s="131"/>
      <c r="AC912" s="131"/>
      <c r="AD912" s="131"/>
    </row>
    <row r="913" spans="1:30" ht="20.100000000000001" customHeight="1">
      <c r="A913" s="126"/>
      <c r="B913" s="126"/>
      <c r="C913" s="131"/>
      <c r="D913" s="126" t="s">
        <v>6941</v>
      </c>
      <c r="E913" s="131"/>
      <c r="F913" s="355"/>
      <c r="G913" s="314"/>
      <c r="H913" s="18"/>
      <c r="I913" s="19"/>
      <c r="J913" s="18"/>
      <c r="K913" s="19"/>
      <c r="L913" s="18"/>
      <c r="M913" s="19"/>
      <c r="N913" s="58"/>
      <c r="O913" s="59"/>
      <c r="P913" s="58"/>
      <c r="Q913" s="59"/>
      <c r="R913" s="58"/>
      <c r="S913" s="59"/>
      <c r="T913" s="58"/>
      <c r="U913" s="59"/>
      <c r="V913" s="131"/>
      <c r="W913" s="131"/>
      <c r="X913" s="131"/>
      <c r="Y913" s="131"/>
      <c r="Z913" s="131"/>
      <c r="AA913" s="131"/>
      <c r="AB913" s="131"/>
      <c r="AC913" s="131"/>
      <c r="AD913" s="131"/>
    </row>
    <row r="914" spans="1:30" ht="20.100000000000001" customHeight="1">
      <c r="A914" s="126"/>
      <c r="B914" s="126"/>
      <c r="C914" s="131"/>
      <c r="D914" s="126" t="s">
        <v>2388</v>
      </c>
      <c r="E914" s="131"/>
      <c r="F914" s="355"/>
      <c r="G914" s="314"/>
      <c r="H914" s="18"/>
      <c r="I914" s="19"/>
      <c r="J914" s="18"/>
      <c r="K914" s="19"/>
      <c r="L914" s="18"/>
      <c r="M914" s="19"/>
      <c r="N914" s="58"/>
      <c r="O914" s="59"/>
      <c r="P914" s="58"/>
      <c r="Q914" s="59"/>
      <c r="R914" s="58"/>
      <c r="S914" s="59"/>
      <c r="T914" s="58"/>
      <c r="U914" s="59"/>
      <c r="V914" s="131"/>
      <c r="W914" s="131"/>
      <c r="X914" s="131"/>
      <c r="Y914" s="131"/>
      <c r="Z914" s="131"/>
      <c r="AA914" s="131"/>
      <c r="AB914" s="131"/>
      <c r="AC914" s="131"/>
      <c r="AD914" s="131"/>
    </row>
    <row r="915" spans="1:30" ht="20.100000000000001" customHeight="1">
      <c r="A915" s="126"/>
      <c r="B915" s="126"/>
      <c r="C915" s="131"/>
      <c r="D915" s="126" t="s">
        <v>3777</v>
      </c>
      <c r="E915" s="131"/>
      <c r="F915" s="355"/>
      <c r="G915" s="314"/>
      <c r="H915" s="18"/>
      <c r="I915" s="19"/>
      <c r="J915" s="18"/>
      <c r="K915" s="19"/>
      <c r="L915" s="18"/>
      <c r="M915" s="19"/>
      <c r="N915" s="58"/>
      <c r="O915" s="59"/>
      <c r="P915" s="58"/>
      <c r="Q915" s="59"/>
      <c r="R915" s="58"/>
      <c r="S915" s="59"/>
      <c r="T915" s="58"/>
      <c r="U915" s="59"/>
      <c r="V915" s="131"/>
      <c r="W915" s="131"/>
      <c r="X915" s="131"/>
      <c r="Y915" s="131"/>
      <c r="Z915" s="131"/>
      <c r="AA915" s="131"/>
      <c r="AB915" s="131"/>
      <c r="AC915" s="131"/>
      <c r="AD915" s="131"/>
    </row>
    <row r="916" spans="1:30" ht="20.100000000000001" customHeight="1">
      <c r="A916" s="125" t="s">
        <v>5635</v>
      </c>
      <c r="B916" s="125" t="s">
        <v>195</v>
      </c>
      <c r="C916" s="134" t="s">
        <v>218</v>
      </c>
      <c r="D916" s="125" t="s">
        <v>1425</v>
      </c>
      <c r="E916" s="134" t="s">
        <v>244</v>
      </c>
      <c r="F916" s="354"/>
      <c r="G916" s="12"/>
      <c r="H916" s="11"/>
      <c r="I916" s="12"/>
      <c r="J916" s="11"/>
      <c r="K916" s="12"/>
      <c r="L916" s="11"/>
      <c r="M916" s="12"/>
      <c r="N916" s="56"/>
      <c r="O916" s="57"/>
      <c r="P916" s="56"/>
      <c r="Q916" s="57"/>
      <c r="R916" s="56"/>
      <c r="S916" s="57"/>
      <c r="T916" s="56"/>
      <c r="U916" s="57"/>
      <c r="V916" s="134" t="s">
        <v>28</v>
      </c>
      <c r="W916" s="134" t="s">
        <v>28</v>
      </c>
      <c r="X916" s="134" t="s">
        <v>28</v>
      </c>
      <c r="Y916" s="134" t="s">
        <v>28</v>
      </c>
      <c r="Z916" s="134" t="s">
        <v>28</v>
      </c>
      <c r="AA916" s="134" t="s">
        <v>28</v>
      </c>
      <c r="AB916" s="134" t="s">
        <v>28</v>
      </c>
      <c r="AC916" s="134" t="s">
        <v>28</v>
      </c>
      <c r="AD916" s="134"/>
    </row>
    <row r="917" spans="1:30" ht="20.100000000000001" customHeight="1">
      <c r="A917" s="126"/>
      <c r="B917" s="126"/>
      <c r="C917" s="131"/>
      <c r="D917" s="126" t="s">
        <v>1426</v>
      </c>
      <c r="E917" s="131"/>
      <c r="F917" s="355"/>
      <c r="G917" s="314"/>
      <c r="H917" s="18"/>
      <c r="I917" s="19"/>
      <c r="J917" s="18"/>
      <c r="K917" s="19"/>
      <c r="L917" s="18"/>
      <c r="M917" s="19"/>
      <c r="N917" s="58"/>
      <c r="O917" s="59"/>
      <c r="P917" s="58"/>
      <c r="Q917" s="59"/>
      <c r="R917" s="58"/>
      <c r="S917" s="59"/>
      <c r="T917" s="58">
        <v>1</v>
      </c>
      <c r="U917" s="59">
        <v>100</v>
      </c>
      <c r="V917" s="131"/>
      <c r="W917" s="131"/>
      <c r="X917" s="131"/>
      <c r="Y917" s="131"/>
      <c r="Z917" s="131"/>
      <c r="AA917" s="131"/>
      <c r="AB917" s="131"/>
      <c r="AC917" s="131"/>
      <c r="AD917" s="131"/>
    </row>
    <row r="918" spans="1:30" ht="20.100000000000001" customHeight="1">
      <c r="A918" s="126"/>
      <c r="B918" s="126"/>
      <c r="C918" s="131"/>
      <c r="D918" s="126" t="s">
        <v>1427</v>
      </c>
      <c r="E918" s="131"/>
      <c r="F918" s="355"/>
      <c r="G918" s="314"/>
      <c r="H918" s="18"/>
      <c r="I918" s="19"/>
      <c r="J918" s="18"/>
      <c r="K918" s="19"/>
      <c r="L918" s="18"/>
      <c r="M918" s="19"/>
      <c r="N918" s="58"/>
      <c r="O918" s="59"/>
      <c r="P918" s="58"/>
      <c r="Q918" s="59"/>
      <c r="R918" s="58"/>
      <c r="S918" s="59"/>
      <c r="T918" s="58"/>
      <c r="U918" s="59"/>
      <c r="V918" s="131"/>
      <c r="W918" s="131"/>
      <c r="X918" s="131"/>
      <c r="Y918" s="131"/>
      <c r="Z918" s="131"/>
      <c r="AA918" s="131"/>
      <c r="AB918" s="131"/>
      <c r="AC918" s="131"/>
      <c r="AD918" s="131"/>
    </row>
    <row r="919" spans="1:30" ht="20.100000000000001" customHeight="1">
      <c r="A919" s="126"/>
      <c r="B919" s="126"/>
      <c r="C919" s="131"/>
      <c r="D919" s="126" t="s">
        <v>1428</v>
      </c>
      <c r="E919" s="131"/>
      <c r="F919" s="355"/>
      <c r="G919" s="314"/>
      <c r="H919" s="18"/>
      <c r="I919" s="19"/>
      <c r="J919" s="18"/>
      <c r="K919" s="19"/>
      <c r="L919" s="18"/>
      <c r="M919" s="19"/>
      <c r="N919" s="58"/>
      <c r="O919" s="59"/>
      <c r="P919" s="58"/>
      <c r="Q919" s="59"/>
      <c r="R919" s="58"/>
      <c r="S919" s="59"/>
      <c r="T919" s="58"/>
      <c r="U919" s="59"/>
      <c r="V919" s="131"/>
      <c r="W919" s="131"/>
      <c r="X919" s="131"/>
      <c r="Y919" s="131"/>
      <c r="Z919" s="131"/>
      <c r="AA919" s="131"/>
      <c r="AB919" s="131"/>
      <c r="AC919" s="131"/>
      <c r="AD919" s="131"/>
    </row>
    <row r="920" spans="1:30" ht="20.100000000000001" customHeight="1">
      <c r="A920" s="126"/>
      <c r="B920" s="126"/>
      <c r="C920" s="131"/>
      <c r="D920" s="126" t="s">
        <v>1429</v>
      </c>
      <c r="E920" s="131"/>
      <c r="F920" s="355"/>
      <c r="G920" s="314"/>
      <c r="H920" s="18"/>
      <c r="I920" s="19"/>
      <c r="J920" s="18"/>
      <c r="K920" s="19"/>
      <c r="L920" s="18"/>
      <c r="M920" s="19"/>
      <c r="N920" s="58"/>
      <c r="O920" s="59"/>
      <c r="P920" s="58"/>
      <c r="Q920" s="59"/>
      <c r="R920" s="58"/>
      <c r="S920" s="59"/>
      <c r="T920" s="58"/>
      <c r="U920" s="59"/>
      <c r="V920" s="131"/>
      <c r="W920" s="131"/>
      <c r="X920" s="131"/>
      <c r="Y920" s="131"/>
      <c r="Z920" s="131"/>
      <c r="AA920" s="131"/>
      <c r="AB920" s="131"/>
      <c r="AC920" s="131"/>
      <c r="AD920" s="131"/>
    </row>
    <row r="921" spans="1:30" ht="20.100000000000001" customHeight="1">
      <c r="A921" s="126"/>
      <c r="B921" s="126"/>
      <c r="C921" s="131"/>
      <c r="D921" s="126" t="s">
        <v>1430</v>
      </c>
      <c r="E921" s="131"/>
      <c r="F921" s="355"/>
      <c r="G921" s="314"/>
      <c r="H921" s="18"/>
      <c r="I921" s="19"/>
      <c r="J921" s="18"/>
      <c r="K921" s="19"/>
      <c r="L921" s="18"/>
      <c r="M921" s="19"/>
      <c r="N921" s="58"/>
      <c r="O921" s="59"/>
      <c r="P921" s="58"/>
      <c r="Q921" s="59"/>
      <c r="R921" s="58"/>
      <c r="S921" s="59"/>
      <c r="T921" s="58"/>
      <c r="U921" s="59"/>
      <c r="V921" s="131"/>
      <c r="W921" s="131"/>
      <c r="X921" s="131"/>
      <c r="Y921" s="131"/>
      <c r="Z921" s="131"/>
      <c r="AA921" s="131"/>
      <c r="AB921" s="131"/>
      <c r="AC921" s="131"/>
      <c r="AD921" s="131"/>
    </row>
    <row r="922" spans="1:30" ht="20.100000000000001" customHeight="1">
      <c r="A922" s="126"/>
      <c r="B922" s="126"/>
      <c r="C922" s="131"/>
      <c r="D922" s="126" t="s">
        <v>1431</v>
      </c>
      <c r="E922" s="131"/>
      <c r="F922" s="355"/>
      <c r="G922" s="314"/>
      <c r="H922" s="18"/>
      <c r="I922" s="19"/>
      <c r="J922" s="18"/>
      <c r="K922" s="19"/>
      <c r="L922" s="18"/>
      <c r="M922" s="19"/>
      <c r="N922" s="58"/>
      <c r="O922" s="59"/>
      <c r="P922" s="58"/>
      <c r="Q922" s="59"/>
      <c r="R922" s="58"/>
      <c r="S922" s="59"/>
      <c r="T922" s="58"/>
      <c r="U922" s="59"/>
      <c r="V922" s="131"/>
      <c r="W922" s="131"/>
      <c r="X922" s="131"/>
      <c r="Y922" s="131"/>
      <c r="Z922" s="131"/>
      <c r="AA922" s="131"/>
      <c r="AB922" s="131"/>
      <c r="AC922" s="131"/>
      <c r="AD922" s="131"/>
    </row>
    <row r="923" spans="1:30" ht="20.100000000000001" customHeight="1">
      <c r="A923" s="126"/>
      <c r="B923" s="126"/>
      <c r="C923" s="131"/>
      <c r="D923" s="126" t="s">
        <v>1432</v>
      </c>
      <c r="E923" s="131"/>
      <c r="F923" s="355"/>
      <c r="G923" s="314"/>
      <c r="H923" s="18"/>
      <c r="I923" s="19"/>
      <c r="J923" s="18"/>
      <c r="K923" s="19"/>
      <c r="L923" s="18"/>
      <c r="M923" s="19"/>
      <c r="N923" s="58"/>
      <c r="O923" s="59"/>
      <c r="P923" s="58"/>
      <c r="Q923" s="59"/>
      <c r="R923" s="58"/>
      <c r="S923" s="59"/>
      <c r="T923" s="58"/>
      <c r="U923" s="59"/>
      <c r="V923" s="131"/>
      <c r="W923" s="131"/>
      <c r="X923" s="131"/>
      <c r="Y923" s="131"/>
      <c r="Z923" s="131"/>
      <c r="AA923" s="131"/>
      <c r="AB923" s="131"/>
      <c r="AC923" s="131"/>
      <c r="AD923" s="131"/>
    </row>
    <row r="924" spans="1:30" ht="20.100000000000001" customHeight="1">
      <c r="A924" s="126"/>
      <c r="B924" s="126"/>
      <c r="C924" s="131"/>
      <c r="D924" s="126" t="s">
        <v>1433</v>
      </c>
      <c r="E924" s="131"/>
      <c r="F924" s="355"/>
      <c r="G924" s="314"/>
      <c r="H924" s="18"/>
      <c r="I924" s="19"/>
      <c r="J924" s="18"/>
      <c r="K924" s="19"/>
      <c r="L924" s="18"/>
      <c r="M924" s="19"/>
      <c r="N924" s="58"/>
      <c r="O924" s="59"/>
      <c r="P924" s="58"/>
      <c r="Q924" s="59"/>
      <c r="R924" s="58"/>
      <c r="S924" s="59"/>
      <c r="T924" s="58"/>
      <c r="U924" s="59"/>
      <c r="V924" s="131"/>
      <c r="W924" s="131"/>
      <c r="X924" s="131"/>
      <c r="Y924" s="131"/>
      <c r="Z924" s="131"/>
      <c r="AA924" s="131"/>
      <c r="AB924" s="131"/>
      <c r="AC924" s="131"/>
      <c r="AD924" s="131"/>
    </row>
    <row r="925" spans="1:30" ht="20.100000000000001" customHeight="1">
      <c r="A925" s="126"/>
      <c r="B925" s="126"/>
      <c r="C925" s="131"/>
      <c r="D925" s="126" t="s">
        <v>6932</v>
      </c>
      <c r="E925" s="131"/>
      <c r="F925" s="355"/>
      <c r="G925" s="314"/>
      <c r="H925" s="18"/>
      <c r="I925" s="19"/>
      <c r="J925" s="18"/>
      <c r="K925" s="19"/>
      <c r="L925" s="18"/>
      <c r="M925" s="19"/>
      <c r="N925" s="58"/>
      <c r="O925" s="59"/>
      <c r="P925" s="58"/>
      <c r="Q925" s="59"/>
      <c r="R925" s="58"/>
      <c r="S925" s="59"/>
      <c r="T925" s="58"/>
      <c r="U925" s="59"/>
      <c r="V925" s="131"/>
      <c r="W925" s="131"/>
      <c r="X925" s="131"/>
      <c r="Y925" s="131"/>
      <c r="Z925" s="131"/>
      <c r="AA925" s="131"/>
      <c r="AB925" s="131"/>
      <c r="AC925" s="131"/>
      <c r="AD925" s="131"/>
    </row>
    <row r="926" spans="1:30" ht="20.100000000000001" customHeight="1">
      <c r="A926" s="126"/>
      <c r="B926" s="126"/>
      <c r="C926" s="131"/>
      <c r="D926" s="126" t="s">
        <v>6933</v>
      </c>
      <c r="E926" s="131"/>
      <c r="F926" s="355"/>
      <c r="G926" s="314"/>
      <c r="H926" s="18"/>
      <c r="I926" s="19"/>
      <c r="J926" s="18"/>
      <c r="K926" s="19"/>
      <c r="L926" s="18"/>
      <c r="M926" s="19"/>
      <c r="N926" s="58"/>
      <c r="O926" s="59"/>
      <c r="P926" s="58"/>
      <c r="Q926" s="59"/>
      <c r="R926" s="58"/>
      <c r="S926" s="59"/>
      <c r="T926" s="58"/>
      <c r="U926" s="59"/>
      <c r="V926" s="131"/>
      <c r="W926" s="131"/>
      <c r="X926" s="131"/>
      <c r="Y926" s="131"/>
      <c r="Z926" s="131"/>
      <c r="AA926" s="131"/>
      <c r="AB926" s="131"/>
      <c r="AC926" s="131"/>
      <c r="AD926" s="131"/>
    </row>
    <row r="927" spans="1:30" ht="20.100000000000001" customHeight="1">
      <c r="A927" s="126"/>
      <c r="B927" s="126"/>
      <c r="C927" s="131"/>
      <c r="D927" s="126" t="s">
        <v>6934</v>
      </c>
      <c r="E927" s="131"/>
      <c r="F927" s="355"/>
      <c r="G927" s="314"/>
      <c r="H927" s="18"/>
      <c r="I927" s="19"/>
      <c r="J927" s="18"/>
      <c r="K927" s="19"/>
      <c r="L927" s="18"/>
      <c r="M927" s="19"/>
      <c r="N927" s="58"/>
      <c r="O927" s="59"/>
      <c r="P927" s="58"/>
      <c r="Q927" s="59"/>
      <c r="R927" s="58"/>
      <c r="S927" s="59"/>
      <c r="T927" s="58"/>
      <c r="U927" s="59"/>
      <c r="V927" s="131"/>
      <c r="W927" s="131"/>
      <c r="X927" s="131"/>
      <c r="Y927" s="131"/>
      <c r="Z927" s="131"/>
      <c r="AA927" s="131"/>
      <c r="AB927" s="131"/>
      <c r="AC927" s="131"/>
      <c r="AD927" s="131"/>
    </row>
    <row r="928" spans="1:30" ht="20.100000000000001" customHeight="1">
      <c r="A928" s="126"/>
      <c r="B928" s="126"/>
      <c r="C928" s="131"/>
      <c r="D928" s="126" t="s">
        <v>6935</v>
      </c>
      <c r="E928" s="131"/>
      <c r="F928" s="355"/>
      <c r="G928" s="314"/>
      <c r="H928" s="18"/>
      <c r="I928" s="19"/>
      <c r="J928" s="18"/>
      <c r="K928" s="19"/>
      <c r="L928" s="18"/>
      <c r="M928" s="19"/>
      <c r="N928" s="58"/>
      <c r="O928" s="59"/>
      <c r="P928" s="58"/>
      <c r="Q928" s="59"/>
      <c r="R928" s="58"/>
      <c r="S928" s="59"/>
      <c r="T928" s="58"/>
      <c r="U928" s="59"/>
      <c r="V928" s="131"/>
      <c r="W928" s="131"/>
      <c r="X928" s="131"/>
      <c r="Y928" s="131"/>
      <c r="Z928" s="131"/>
      <c r="AA928" s="131"/>
      <c r="AB928" s="131"/>
      <c r="AC928" s="131"/>
      <c r="AD928" s="131"/>
    </row>
    <row r="929" spans="1:30" ht="20.100000000000001" customHeight="1">
      <c r="A929" s="126"/>
      <c r="B929" s="126"/>
      <c r="C929" s="131"/>
      <c r="D929" s="126" t="s">
        <v>6936</v>
      </c>
      <c r="E929" s="131"/>
      <c r="F929" s="355"/>
      <c r="G929" s="314"/>
      <c r="H929" s="18"/>
      <c r="I929" s="19"/>
      <c r="J929" s="18"/>
      <c r="K929" s="19"/>
      <c r="L929" s="18"/>
      <c r="M929" s="19"/>
      <c r="N929" s="58"/>
      <c r="O929" s="59"/>
      <c r="P929" s="58"/>
      <c r="Q929" s="59"/>
      <c r="R929" s="58"/>
      <c r="S929" s="59"/>
      <c r="T929" s="58"/>
      <c r="U929" s="59"/>
      <c r="V929" s="131"/>
      <c r="W929" s="131"/>
      <c r="X929" s="131"/>
      <c r="Y929" s="131"/>
      <c r="Z929" s="131"/>
      <c r="AA929" s="131"/>
      <c r="AB929" s="131"/>
      <c r="AC929" s="131"/>
      <c r="AD929" s="131"/>
    </row>
    <row r="930" spans="1:30" ht="20.100000000000001" customHeight="1">
      <c r="A930" s="126"/>
      <c r="B930" s="126"/>
      <c r="C930" s="131"/>
      <c r="D930" s="126" t="s">
        <v>6937</v>
      </c>
      <c r="E930" s="131"/>
      <c r="F930" s="355"/>
      <c r="G930" s="314"/>
      <c r="H930" s="18"/>
      <c r="I930" s="19"/>
      <c r="J930" s="18"/>
      <c r="K930" s="19"/>
      <c r="L930" s="18"/>
      <c r="M930" s="19"/>
      <c r="N930" s="58"/>
      <c r="O930" s="59"/>
      <c r="P930" s="58"/>
      <c r="Q930" s="59"/>
      <c r="R930" s="58"/>
      <c r="S930" s="59"/>
      <c r="T930" s="58"/>
      <c r="U930" s="59"/>
      <c r="V930" s="131"/>
      <c r="W930" s="131"/>
      <c r="X930" s="131"/>
      <c r="Y930" s="131"/>
      <c r="Z930" s="131"/>
      <c r="AA930" s="131"/>
      <c r="AB930" s="131"/>
      <c r="AC930" s="131"/>
      <c r="AD930" s="131"/>
    </row>
    <row r="931" spans="1:30" ht="20.100000000000001" customHeight="1">
      <c r="A931" s="126"/>
      <c r="B931" s="126"/>
      <c r="C931" s="131"/>
      <c r="D931" s="126" t="s">
        <v>6938</v>
      </c>
      <c r="E931" s="131"/>
      <c r="F931" s="355"/>
      <c r="G931" s="314"/>
      <c r="H931" s="18"/>
      <c r="I931" s="19"/>
      <c r="J931" s="18"/>
      <c r="K931" s="19"/>
      <c r="L931" s="18"/>
      <c r="M931" s="19"/>
      <c r="N931" s="58"/>
      <c r="O931" s="59"/>
      <c r="P931" s="58"/>
      <c r="Q931" s="59"/>
      <c r="R931" s="58"/>
      <c r="S931" s="59"/>
      <c r="T931" s="58"/>
      <c r="U931" s="59"/>
      <c r="V931" s="131"/>
      <c r="W931" s="131"/>
      <c r="X931" s="131"/>
      <c r="Y931" s="131"/>
      <c r="Z931" s="131"/>
      <c r="AA931" s="131"/>
      <c r="AB931" s="131"/>
      <c r="AC931" s="131"/>
      <c r="AD931" s="131"/>
    </row>
    <row r="932" spans="1:30" ht="20.100000000000001" customHeight="1">
      <c r="A932" s="126"/>
      <c r="B932" s="126"/>
      <c r="C932" s="131"/>
      <c r="D932" s="126" t="s">
        <v>6939</v>
      </c>
      <c r="E932" s="131"/>
      <c r="F932" s="355"/>
      <c r="G932" s="314"/>
      <c r="H932" s="18"/>
      <c r="I932" s="19"/>
      <c r="J932" s="18"/>
      <c r="K932" s="19"/>
      <c r="L932" s="18"/>
      <c r="M932" s="19"/>
      <c r="N932" s="58"/>
      <c r="O932" s="59"/>
      <c r="P932" s="58"/>
      <c r="Q932" s="59"/>
      <c r="R932" s="58"/>
      <c r="S932" s="59"/>
      <c r="T932" s="58"/>
      <c r="U932" s="59"/>
      <c r="V932" s="131"/>
      <c r="W932" s="131"/>
      <c r="X932" s="131"/>
      <c r="Y932" s="131"/>
      <c r="Z932" s="131"/>
      <c r="AA932" s="131"/>
      <c r="AB932" s="131"/>
      <c r="AC932" s="131"/>
      <c r="AD932" s="131"/>
    </row>
    <row r="933" spans="1:30" ht="20.100000000000001" customHeight="1">
      <c r="A933" s="126"/>
      <c r="B933" s="126"/>
      <c r="C933" s="131"/>
      <c r="D933" s="126" t="s">
        <v>6940</v>
      </c>
      <c r="E933" s="131"/>
      <c r="F933" s="355"/>
      <c r="G933" s="314"/>
      <c r="H933" s="18"/>
      <c r="I933" s="19"/>
      <c r="J933" s="18"/>
      <c r="K933" s="19"/>
      <c r="L933" s="18"/>
      <c r="M933" s="19"/>
      <c r="N933" s="58"/>
      <c r="O933" s="59"/>
      <c r="P933" s="58"/>
      <c r="Q933" s="59"/>
      <c r="R933" s="58"/>
      <c r="S933" s="59"/>
      <c r="T933" s="58"/>
      <c r="U933" s="59"/>
      <c r="V933" s="131"/>
      <c r="W933" s="131"/>
      <c r="X933" s="131"/>
      <c r="Y933" s="131"/>
      <c r="Z933" s="131"/>
      <c r="AA933" s="131"/>
      <c r="AB933" s="131"/>
      <c r="AC933" s="131"/>
      <c r="AD933" s="131"/>
    </row>
    <row r="934" spans="1:30" ht="20.100000000000001" customHeight="1">
      <c r="A934" s="126"/>
      <c r="B934" s="126"/>
      <c r="C934" s="131"/>
      <c r="D934" s="126" t="s">
        <v>6941</v>
      </c>
      <c r="E934" s="131"/>
      <c r="F934" s="355"/>
      <c r="G934" s="314"/>
      <c r="H934" s="18"/>
      <c r="I934" s="19"/>
      <c r="J934" s="18"/>
      <c r="K934" s="19"/>
      <c r="L934" s="18"/>
      <c r="M934" s="19"/>
      <c r="N934" s="58"/>
      <c r="O934" s="59"/>
      <c r="P934" s="58"/>
      <c r="Q934" s="59"/>
      <c r="R934" s="58"/>
      <c r="S934" s="59"/>
      <c r="T934" s="58"/>
      <c r="U934" s="59"/>
      <c r="V934" s="131"/>
      <c r="W934" s="131"/>
      <c r="X934" s="131"/>
      <c r="Y934" s="131"/>
      <c r="Z934" s="131"/>
      <c r="AA934" s="131"/>
      <c r="AB934" s="131"/>
      <c r="AC934" s="131"/>
      <c r="AD934" s="131"/>
    </row>
    <row r="935" spans="1:30" ht="20.100000000000001" customHeight="1">
      <c r="A935" s="126"/>
      <c r="B935" s="126"/>
      <c r="C935" s="131"/>
      <c r="D935" s="126" t="s">
        <v>2388</v>
      </c>
      <c r="E935" s="131"/>
      <c r="F935" s="355"/>
      <c r="G935" s="314"/>
      <c r="H935" s="18"/>
      <c r="I935" s="19"/>
      <c r="J935" s="18"/>
      <c r="K935" s="19"/>
      <c r="L935" s="18"/>
      <c r="M935" s="19"/>
      <c r="N935" s="58"/>
      <c r="O935" s="59"/>
      <c r="P935" s="58"/>
      <c r="Q935" s="59"/>
      <c r="R935" s="58"/>
      <c r="S935" s="59"/>
      <c r="T935" s="58"/>
      <c r="U935" s="59"/>
      <c r="V935" s="131"/>
      <c r="W935" s="131"/>
      <c r="X935" s="131"/>
      <c r="Y935" s="131"/>
      <c r="Z935" s="131"/>
      <c r="AA935" s="131"/>
      <c r="AB935" s="131"/>
      <c r="AC935" s="131"/>
      <c r="AD935" s="131"/>
    </row>
    <row r="936" spans="1:30" ht="20.100000000000001" customHeight="1">
      <c r="A936" s="126"/>
      <c r="B936" s="126"/>
      <c r="C936" s="131"/>
      <c r="D936" s="126" t="s">
        <v>3777</v>
      </c>
      <c r="E936" s="131"/>
      <c r="F936" s="355"/>
      <c r="G936" s="314"/>
      <c r="H936" s="18"/>
      <c r="I936" s="19"/>
      <c r="J936" s="18"/>
      <c r="K936" s="19"/>
      <c r="L936" s="18"/>
      <c r="M936" s="19"/>
      <c r="N936" s="58"/>
      <c r="O936" s="59"/>
      <c r="P936" s="58"/>
      <c r="Q936" s="59"/>
      <c r="R936" s="58"/>
      <c r="S936" s="59"/>
      <c r="T936" s="58"/>
      <c r="U936" s="59"/>
      <c r="V936" s="131"/>
      <c r="W936" s="131"/>
      <c r="X936" s="131"/>
      <c r="Y936" s="131"/>
      <c r="Z936" s="131"/>
      <c r="AA936" s="131"/>
      <c r="AB936" s="131"/>
      <c r="AC936" s="131"/>
      <c r="AD936" s="131"/>
    </row>
    <row r="937" spans="1:30" ht="20.100000000000001" customHeight="1">
      <c r="A937" s="125" t="s">
        <v>5636</v>
      </c>
      <c r="B937" s="125" t="s">
        <v>242</v>
      </c>
      <c r="C937" s="134" t="s">
        <v>2407</v>
      </c>
      <c r="D937" s="66" t="s">
        <v>2104</v>
      </c>
      <c r="E937" s="134" t="s">
        <v>245</v>
      </c>
      <c r="F937" s="354">
        <v>4</v>
      </c>
      <c r="G937" s="12">
        <v>16</v>
      </c>
      <c r="H937" s="11">
        <v>3</v>
      </c>
      <c r="I937" s="12">
        <v>13.043478260869565</v>
      </c>
      <c r="J937" s="11">
        <v>3</v>
      </c>
      <c r="K937" s="12">
        <v>10.344827586206897</v>
      </c>
      <c r="L937" s="11">
        <v>5</v>
      </c>
      <c r="M937" s="12">
        <v>14.285714285714286</v>
      </c>
      <c r="N937" s="56">
        <v>9</v>
      </c>
      <c r="O937" s="57">
        <v>19.565217391304348</v>
      </c>
      <c r="P937" s="56">
        <v>10</v>
      </c>
      <c r="Q937" s="57">
        <v>25.641025641025642</v>
      </c>
      <c r="R937" s="56">
        <v>3</v>
      </c>
      <c r="S937" s="57">
        <v>8.8235294117647065</v>
      </c>
      <c r="T937" s="56">
        <v>22</v>
      </c>
      <c r="U937" s="57">
        <v>11.282051282051283</v>
      </c>
      <c r="V937" s="134" t="s">
        <v>28</v>
      </c>
      <c r="W937" s="134" t="s">
        <v>28</v>
      </c>
      <c r="X937" s="134" t="s">
        <v>28</v>
      </c>
      <c r="Y937" s="134" t="s">
        <v>28</v>
      </c>
      <c r="Z937" s="134" t="s">
        <v>28</v>
      </c>
      <c r="AA937" s="134" t="s">
        <v>28</v>
      </c>
      <c r="AB937" s="134" t="s">
        <v>28</v>
      </c>
      <c r="AC937" s="134" t="s">
        <v>28</v>
      </c>
      <c r="AD937" s="134"/>
    </row>
    <row r="938" spans="1:30" ht="20.100000000000001" customHeight="1">
      <c r="A938" s="126"/>
      <c r="B938" s="126"/>
      <c r="C938" s="131"/>
      <c r="D938" s="85" t="s">
        <v>2105</v>
      </c>
      <c r="E938" s="131"/>
      <c r="F938" s="355">
        <v>9</v>
      </c>
      <c r="G938" s="314">
        <v>36</v>
      </c>
      <c r="H938" s="18">
        <v>5</v>
      </c>
      <c r="I938" s="19">
        <v>21.739130434782609</v>
      </c>
      <c r="J938" s="18">
        <v>7</v>
      </c>
      <c r="K938" s="19">
        <v>24.137931034482758</v>
      </c>
      <c r="L938" s="18">
        <v>9</v>
      </c>
      <c r="M938" s="19">
        <v>25.714285714285715</v>
      </c>
      <c r="N938" s="58">
        <v>10</v>
      </c>
      <c r="O938" s="59">
        <v>21.739130434782609</v>
      </c>
      <c r="P938" s="58">
        <v>9</v>
      </c>
      <c r="Q938" s="59">
        <v>23.076923076923077</v>
      </c>
      <c r="R938" s="58">
        <v>3</v>
      </c>
      <c r="S938" s="59">
        <v>8.8235294117647065</v>
      </c>
      <c r="T938" s="58">
        <v>35</v>
      </c>
      <c r="U938" s="59">
        <v>17.948717948717949</v>
      </c>
      <c r="V938" s="131"/>
      <c r="W938" s="131"/>
      <c r="X938" s="131"/>
      <c r="Y938" s="131"/>
      <c r="Z938" s="131"/>
      <c r="AA938" s="131"/>
      <c r="AB938" s="131"/>
      <c r="AC938" s="131"/>
      <c r="AD938" s="131"/>
    </row>
    <row r="939" spans="1:30" ht="20.100000000000001" customHeight="1">
      <c r="A939" s="126"/>
      <c r="B939" s="126"/>
      <c r="C939" s="131"/>
      <c r="D939" s="85" t="s">
        <v>2106</v>
      </c>
      <c r="E939" s="131"/>
      <c r="F939" s="355">
        <v>11</v>
      </c>
      <c r="G939" s="314">
        <v>44</v>
      </c>
      <c r="H939" s="18">
        <v>13</v>
      </c>
      <c r="I939" s="19">
        <v>56.521739130434781</v>
      </c>
      <c r="J939" s="18">
        <v>17</v>
      </c>
      <c r="K939" s="19">
        <v>58.620689655172413</v>
      </c>
      <c r="L939" s="18">
        <v>16</v>
      </c>
      <c r="M939" s="19">
        <v>45.714285714285715</v>
      </c>
      <c r="N939" s="58">
        <v>19</v>
      </c>
      <c r="O939" s="59">
        <v>41.304347826086953</v>
      </c>
      <c r="P939" s="58">
        <v>14</v>
      </c>
      <c r="Q939" s="59">
        <v>35.897435897435898</v>
      </c>
      <c r="R939" s="58">
        <v>20</v>
      </c>
      <c r="S939" s="59">
        <v>58.823529411764703</v>
      </c>
      <c r="T939" s="58">
        <v>97</v>
      </c>
      <c r="U939" s="59">
        <v>49.743589743589745</v>
      </c>
      <c r="V939" s="131"/>
      <c r="W939" s="131"/>
      <c r="X939" s="131"/>
      <c r="Y939" s="131"/>
      <c r="Z939" s="131"/>
      <c r="AA939" s="131"/>
      <c r="AB939" s="131"/>
      <c r="AC939" s="131"/>
      <c r="AD939" s="131"/>
    </row>
    <row r="940" spans="1:30" ht="20.100000000000001" customHeight="1">
      <c r="A940" s="126"/>
      <c r="B940" s="126"/>
      <c r="C940" s="131"/>
      <c r="D940" s="85" t="s">
        <v>2107</v>
      </c>
      <c r="E940" s="131"/>
      <c r="F940" s="355">
        <v>1</v>
      </c>
      <c r="G940" s="314">
        <v>4</v>
      </c>
      <c r="H940" s="18">
        <v>2</v>
      </c>
      <c r="I940" s="19">
        <v>8.695652173913043</v>
      </c>
      <c r="J940" s="18">
        <v>2</v>
      </c>
      <c r="K940" s="19">
        <v>6.8965517241379306</v>
      </c>
      <c r="L940" s="18">
        <v>5</v>
      </c>
      <c r="M940" s="19">
        <v>14.285714285714286</v>
      </c>
      <c r="N940" s="58">
        <v>8</v>
      </c>
      <c r="O940" s="59">
        <v>17.391304347826086</v>
      </c>
      <c r="P940" s="58">
        <v>6</v>
      </c>
      <c r="Q940" s="59">
        <v>15.384615384615385</v>
      </c>
      <c r="R940" s="58">
        <v>8</v>
      </c>
      <c r="S940" s="59">
        <v>23.529411764705884</v>
      </c>
      <c r="T940" s="58">
        <v>41</v>
      </c>
      <c r="U940" s="59">
        <v>21.025641025641026</v>
      </c>
      <c r="V940" s="131"/>
      <c r="W940" s="131"/>
      <c r="X940" s="131"/>
      <c r="Y940" s="131"/>
      <c r="Z940" s="131"/>
      <c r="AA940" s="131"/>
      <c r="AB940" s="131"/>
      <c r="AC940" s="131"/>
      <c r="AD940" s="131"/>
    </row>
    <row r="941" spans="1:30" ht="20.100000000000001" customHeight="1">
      <c r="A941" s="126"/>
      <c r="B941" s="126"/>
      <c r="C941" s="131"/>
      <c r="D941" s="162" t="s">
        <v>2409</v>
      </c>
      <c r="E941" s="131"/>
      <c r="F941" s="355"/>
      <c r="G941" s="314"/>
      <c r="H941" s="18"/>
      <c r="I941" s="19"/>
      <c r="J941" s="18"/>
      <c r="K941" s="19"/>
      <c r="L941" s="18"/>
      <c r="M941" s="19"/>
      <c r="N941" s="58"/>
      <c r="O941" s="59"/>
      <c r="P941" s="58"/>
      <c r="Q941" s="59"/>
      <c r="R941" s="58"/>
      <c r="S941" s="59"/>
      <c r="T941" s="58"/>
      <c r="U941" s="59"/>
      <c r="V941" s="131"/>
      <c r="W941" s="131"/>
      <c r="X941" s="131"/>
      <c r="Y941" s="131"/>
      <c r="Z941" s="131"/>
      <c r="AA941" s="131"/>
      <c r="AB941" s="131"/>
      <c r="AC941" s="131"/>
      <c r="AD941" s="131"/>
    </row>
    <row r="942" spans="1:30" ht="20.100000000000001" customHeight="1">
      <c r="A942" s="126"/>
      <c r="B942" s="126"/>
      <c r="C942" s="131"/>
      <c r="D942" s="162" t="s">
        <v>2410</v>
      </c>
      <c r="E942" s="131"/>
      <c r="F942" s="355"/>
      <c r="G942" s="314"/>
      <c r="H942" s="18"/>
      <c r="I942" s="19"/>
      <c r="J942" s="18"/>
      <c r="K942" s="19"/>
      <c r="L942" s="18"/>
      <c r="M942" s="19"/>
      <c r="N942" s="58"/>
      <c r="O942" s="59"/>
      <c r="P942" s="58"/>
      <c r="Q942" s="59"/>
      <c r="R942" s="58"/>
      <c r="S942" s="59"/>
      <c r="T942" s="58"/>
      <c r="U942" s="59"/>
      <c r="V942" s="131"/>
      <c r="W942" s="131"/>
      <c r="X942" s="131"/>
      <c r="Y942" s="131"/>
      <c r="Z942" s="131"/>
      <c r="AA942" s="131"/>
      <c r="AB942" s="131"/>
      <c r="AC942" s="131"/>
      <c r="AD942" s="131"/>
    </row>
    <row r="943" spans="1:30" ht="20.100000000000001" customHeight="1">
      <c r="A943" s="125" t="s">
        <v>5637</v>
      </c>
      <c r="B943" s="125" t="s">
        <v>243</v>
      </c>
      <c r="C943" s="134" t="s">
        <v>218</v>
      </c>
      <c r="D943" s="66" t="s">
        <v>4610</v>
      </c>
      <c r="E943" s="134" t="s">
        <v>245</v>
      </c>
      <c r="F943" s="354">
        <v>1</v>
      </c>
      <c r="G943" s="12">
        <v>0.58823529411764708</v>
      </c>
      <c r="H943" s="11">
        <v>2</v>
      </c>
      <c r="I943" s="12">
        <v>1.2345679012345678</v>
      </c>
      <c r="J943" s="11">
        <v>3</v>
      </c>
      <c r="K943" s="12">
        <v>1.7751479289940828</v>
      </c>
      <c r="L943" s="11">
        <v>5</v>
      </c>
      <c r="M943" s="12">
        <v>2.1367521367521367</v>
      </c>
      <c r="N943" s="56">
        <v>10</v>
      </c>
      <c r="O943" s="57">
        <v>4.3859649122807021</v>
      </c>
      <c r="P943" s="56">
        <v>8</v>
      </c>
      <c r="Q943" s="57">
        <v>2.6315789473684212</v>
      </c>
      <c r="R943" s="56">
        <v>10</v>
      </c>
      <c r="S943" s="57">
        <v>3.3</v>
      </c>
      <c r="T943" s="56">
        <v>54</v>
      </c>
      <c r="U943" s="57">
        <v>4.4628099173553721</v>
      </c>
      <c r="V943" s="134" t="s">
        <v>28</v>
      </c>
      <c r="W943" s="134" t="s">
        <v>28</v>
      </c>
      <c r="X943" s="134" t="s">
        <v>28</v>
      </c>
      <c r="Y943" s="134" t="s">
        <v>28</v>
      </c>
      <c r="Z943" s="134" t="s">
        <v>28</v>
      </c>
      <c r="AA943" s="134" t="s">
        <v>28</v>
      </c>
      <c r="AB943" s="134" t="s">
        <v>28</v>
      </c>
      <c r="AC943" s="134" t="s">
        <v>28</v>
      </c>
      <c r="AD943" s="134"/>
    </row>
    <row r="944" spans="1:30" ht="20.100000000000001" customHeight="1">
      <c r="A944" s="126"/>
      <c r="B944" s="126"/>
      <c r="C944" s="131"/>
      <c r="D944" s="85" t="s">
        <v>4611</v>
      </c>
      <c r="E944" s="131"/>
      <c r="F944" s="355">
        <v>26</v>
      </c>
      <c r="G944" s="314">
        <v>15.294117647058824</v>
      </c>
      <c r="H944" s="18">
        <v>26</v>
      </c>
      <c r="I944" s="19">
        <v>16.049382716049383</v>
      </c>
      <c r="J944" s="18">
        <v>38</v>
      </c>
      <c r="K944" s="19">
        <v>22.485207100591715</v>
      </c>
      <c r="L944" s="18">
        <v>55</v>
      </c>
      <c r="M944" s="19">
        <v>23.504273504273506</v>
      </c>
      <c r="N944" s="58">
        <v>39</v>
      </c>
      <c r="O944" s="59">
        <v>17.105263157894736</v>
      </c>
      <c r="P944" s="58">
        <v>64</v>
      </c>
      <c r="Q944" s="59">
        <v>21.05263157894737</v>
      </c>
      <c r="R944" s="58">
        <v>70</v>
      </c>
      <c r="S944" s="59">
        <v>23.4</v>
      </c>
      <c r="T944" s="58">
        <v>353</v>
      </c>
      <c r="U944" s="59">
        <v>29.1</v>
      </c>
      <c r="V944" s="131"/>
      <c r="W944" s="131"/>
      <c r="X944" s="131"/>
      <c r="Y944" s="131"/>
      <c r="Z944" s="131"/>
      <c r="AA944" s="131"/>
      <c r="AB944" s="131"/>
      <c r="AC944" s="131"/>
      <c r="AD944" s="131"/>
    </row>
    <row r="945" spans="1:30" ht="20.100000000000001" customHeight="1">
      <c r="A945" s="126"/>
      <c r="B945" s="126"/>
      <c r="C945" s="131"/>
      <c r="D945" s="85" t="s">
        <v>4612</v>
      </c>
      <c r="E945" s="131"/>
      <c r="F945" s="355">
        <v>124</v>
      </c>
      <c r="G945" s="314">
        <v>72.941176470588232</v>
      </c>
      <c r="H945" s="18">
        <v>123</v>
      </c>
      <c r="I945" s="19">
        <v>75.925925925925924</v>
      </c>
      <c r="J945" s="18">
        <v>120</v>
      </c>
      <c r="K945" s="19">
        <v>71.005917159763314</v>
      </c>
      <c r="L945" s="18">
        <v>162</v>
      </c>
      <c r="M945" s="19">
        <v>69.230769230769226</v>
      </c>
      <c r="N945" s="58">
        <v>159</v>
      </c>
      <c r="O945" s="59">
        <v>69.736842105263165</v>
      </c>
      <c r="P945" s="58">
        <v>206</v>
      </c>
      <c r="Q945" s="59">
        <v>67.763157894736835</v>
      </c>
      <c r="R945" s="58">
        <v>191</v>
      </c>
      <c r="S945" s="59">
        <v>63.9</v>
      </c>
      <c r="T945" s="58">
        <v>706</v>
      </c>
      <c r="U945" s="59">
        <v>58.3</v>
      </c>
      <c r="V945" s="131"/>
      <c r="W945" s="131"/>
      <c r="X945" s="131"/>
      <c r="Y945" s="131"/>
      <c r="Z945" s="131"/>
      <c r="AA945" s="131"/>
      <c r="AB945" s="131"/>
      <c r="AC945" s="131"/>
      <c r="AD945" s="131"/>
    </row>
    <row r="946" spans="1:30" ht="20.100000000000001" customHeight="1">
      <c r="A946" s="126"/>
      <c r="B946" s="126"/>
      <c r="C946" s="131"/>
      <c r="D946" s="85" t="s">
        <v>4613</v>
      </c>
      <c r="E946" s="131"/>
      <c r="F946" s="355">
        <v>18</v>
      </c>
      <c r="G946" s="314">
        <v>10.588235294117647</v>
      </c>
      <c r="H946" s="18">
        <v>11</v>
      </c>
      <c r="I946" s="19">
        <v>6.7901234567901234</v>
      </c>
      <c r="J946" s="18">
        <v>8</v>
      </c>
      <c r="K946" s="19">
        <v>4.7337278106508878</v>
      </c>
      <c r="L946" s="18">
        <v>12</v>
      </c>
      <c r="M946" s="19">
        <v>5.1282051282051286</v>
      </c>
      <c r="N946" s="58">
        <v>20</v>
      </c>
      <c r="O946" s="59">
        <v>8.7719298245614041</v>
      </c>
      <c r="P946" s="58">
        <v>26</v>
      </c>
      <c r="Q946" s="59">
        <v>8.5526315789473681</v>
      </c>
      <c r="R946" s="58">
        <v>25</v>
      </c>
      <c r="S946" s="59">
        <v>8.4</v>
      </c>
      <c r="T946" s="58">
        <v>97</v>
      </c>
      <c r="U946" s="59">
        <v>8</v>
      </c>
      <c r="V946" s="131"/>
      <c r="W946" s="131"/>
      <c r="X946" s="131"/>
      <c r="Y946" s="131"/>
      <c r="Z946" s="131"/>
      <c r="AA946" s="131"/>
      <c r="AB946" s="131"/>
      <c r="AC946" s="131"/>
      <c r="AD946" s="131"/>
    </row>
    <row r="947" spans="1:30" ht="20.100000000000001" customHeight="1">
      <c r="A947" s="126"/>
      <c r="B947" s="126"/>
      <c r="C947" s="131"/>
      <c r="D947" s="162" t="s">
        <v>2409</v>
      </c>
      <c r="E947" s="131"/>
      <c r="F947" s="355"/>
      <c r="G947" s="314">
        <v>0</v>
      </c>
      <c r="H947" s="18"/>
      <c r="I947" s="19"/>
      <c r="J947" s="18"/>
      <c r="K947" s="19"/>
      <c r="L947" s="18"/>
      <c r="M947" s="19"/>
      <c r="N947" s="58"/>
      <c r="O947" s="59"/>
      <c r="P947" s="58"/>
      <c r="Q947" s="59"/>
      <c r="R947" s="58"/>
      <c r="S947" s="59"/>
      <c r="T947" s="58"/>
      <c r="U947" s="59"/>
      <c r="V947" s="131"/>
      <c r="W947" s="131"/>
      <c r="X947" s="131"/>
      <c r="Y947" s="131"/>
      <c r="Z947" s="131"/>
      <c r="AA947" s="131"/>
      <c r="AB947" s="131"/>
      <c r="AC947" s="131"/>
      <c r="AD947" s="131"/>
    </row>
    <row r="948" spans="1:30" ht="20.100000000000001" customHeight="1">
      <c r="A948" s="126"/>
      <c r="B948" s="126"/>
      <c r="C948" s="131"/>
      <c r="D948" s="162" t="s">
        <v>2410</v>
      </c>
      <c r="E948" s="131"/>
      <c r="F948" s="355">
        <v>1</v>
      </c>
      <c r="G948" s="314">
        <v>0.58823529411764708</v>
      </c>
      <c r="H948" s="18"/>
      <c r="I948" s="19"/>
      <c r="J948" s="18"/>
      <c r="K948" s="19"/>
      <c r="L948" s="18"/>
      <c r="M948" s="19"/>
      <c r="N948" s="58"/>
      <c r="O948" s="59"/>
      <c r="P948" s="58"/>
      <c r="Q948" s="59"/>
      <c r="R948" s="58">
        <v>3</v>
      </c>
      <c r="S948" s="59">
        <v>1</v>
      </c>
      <c r="T948" s="58">
        <v>2</v>
      </c>
      <c r="U948" s="59">
        <v>0.2</v>
      </c>
      <c r="V948" s="131"/>
      <c r="W948" s="131"/>
      <c r="X948" s="131"/>
      <c r="Y948" s="131"/>
      <c r="Z948" s="131"/>
      <c r="AA948" s="131"/>
      <c r="AB948" s="131"/>
      <c r="AC948" s="131"/>
      <c r="AD948" s="131"/>
    </row>
    <row r="949" spans="1:30" ht="20.100000000000001" customHeight="1">
      <c r="A949" s="125" t="s">
        <v>5638</v>
      </c>
      <c r="B949" s="125" t="s">
        <v>196</v>
      </c>
      <c r="C949" s="134" t="s">
        <v>218</v>
      </c>
      <c r="D949" s="125" t="s">
        <v>1434</v>
      </c>
      <c r="E949" s="134"/>
      <c r="F949" s="354">
        <v>46</v>
      </c>
      <c r="G949" s="12">
        <v>27.058823529411764</v>
      </c>
      <c r="H949" s="11">
        <v>41</v>
      </c>
      <c r="I949" s="12">
        <v>25.308641975308642</v>
      </c>
      <c r="J949" s="11">
        <v>47</v>
      </c>
      <c r="K949" s="12">
        <v>27.810650887573964</v>
      </c>
      <c r="L949" s="11">
        <v>52</v>
      </c>
      <c r="M949" s="12">
        <v>22.222222222222221</v>
      </c>
      <c r="N949" s="56">
        <v>49</v>
      </c>
      <c r="O949" s="57">
        <v>21.491228070175438</v>
      </c>
      <c r="P949" s="56">
        <v>64</v>
      </c>
      <c r="Q949" s="57">
        <v>21.05263157894737</v>
      </c>
      <c r="R949" s="56">
        <v>72</v>
      </c>
      <c r="S949" s="57">
        <v>24.1</v>
      </c>
      <c r="T949" s="56">
        <v>291</v>
      </c>
      <c r="U949" s="57">
        <v>24.009900990099009</v>
      </c>
      <c r="V949" s="134" t="s">
        <v>28</v>
      </c>
      <c r="W949" s="134" t="s">
        <v>28</v>
      </c>
      <c r="X949" s="134" t="s">
        <v>28</v>
      </c>
      <c r="Y949" s="134" t="s">
        <v>28</v>
      </c>
      <c r="Z949" s="134" t="s">
        <v>28</v>
      </c>
      <c r="AA949" s="134" t="s">
        <v>28</v>
      </c>
      <c r="AB949" s="134" t="s">
        <v>28</v>
      </c>
      <c r="AC949" s="134" t="s">
        <v>28</v>
      </c>
      <c r="AD949" s="134"/>
    </row>
    <row r="950" spans="1:30" ht="20.100000000000001" customHeight="1">
      <c r="A950" s="126"/>
      <c r="B950" s="126"/>
      <c r="C950" s="131"/>
      <c r="D950" s="126" t="s">
        <v>1435</v>
      </c>
      <c r="E950" s="131"/>
      <c r="F950" s="355">
        <v>1</v>
      </c>
      <c r="G950" s="314">
        <v>0.58823529411764708</v>
      </c>
      <c r="H950" s="18">
        <v>2</v>
      </c>
      <c r="I950" s="19">
        <v>1.2345679012345678</v>
      </c>
      <c r="J950" s="18">
        <v>1</v>
      </c>
      <c r="K950" s="19">
        <v>0.59171597633136097</v>
      </c>
      <c r="L950" s="18">
        <v>4</v>
      </c>
      <c r="M950" s="19">
        <v>1.7094017094017093</v>
      </c>
      <c r="N950" s="58">
        <v>2</v>
      </c>
      <c r="O950" s="59">
        <v>0.8771929824561403</v>
      </c>
      <c r="P950" s="58">
        <v>4</v>
      </c>
      <c r="Q950" s="59">
        <v>1.3157894736842106</v>
      </c>
      <c r="R950" s="58">
        <v>6</v>
      </c>
      <c r="S950" s="59">
        <v>2</v>
      </c>
      <c r="T950" s="58">
        <v>22</v>
      </c>
      <c r="U950" s="59">
        <v>1.8151815181518152</v>
      </c>
      <c r="V950" s="131"/>
      <c r="W950" s="131"/>
      <c r="X950" s="131"/>
      <c r="Y950" s="131"/>
      <c r="Z950" s="131"/>
      <c r="AA950" s="131"/>
      <c r="AB950" s="131"/>
      <c r="AC950" s="131"/>
      <c r="AD950" s="131"/>
    </row>
    <row r="951" spans="1:30" ht="20.100000000000001" customHeight="1">
      <c r="A951" s="126"/>
      <c r="B951" s="126"/>
      <c r="C951" s="131"/>
      <c r="D951" s="126" t="s">
        <v>1436</v>
      </c>
      <c r="E951" s="131"/>
      <c r="F951" s="355">
        <v>1</v>
      </c>
      <c r="G951" s="314">
        <v>0.58823529411764708</v>
      </c>
      <c r="H951" s="18">
        <v>7</v>
      </c>
      <c r="I951" s="19">
        <v>4.3209876543209873</v>
      </c>
      <c r="J951" s="18">
        <v>6</v>
      </c>
      <c r="K951" s="19">
        <v>3.5502958579881656</v>
      </c>
      <c r="L951" s="18">
        <v>12</v>
      </c>
      <c r="M951" s="19">
        <v>5.1282051282051286</v>
      </c>
      <c r="N951" s="58">
        <v>5</v>
      </c>
      <c r="O951" s="59">
        <v>2.192982456140351</v>
      </c>
      <c r="P951" s="58">
        <v>14</v>
      </c>
      <c r="Q951" s="59">
        <v>4.6052631578947372</v>
      </c>
      <c r="R951" s="58">
        <v>14</v>
      </c>
      <c r="S951" s="59">
        <v>4.7</v>
      </c>
      <c r="T951" s="58">
        <v>71</v>
      </c>
      <c r="U951" s="59">
        <v>5.8580858085808583</v>
      </c>
      <c r="V951" s="131"/>
      <c r="W951" s="131"/>
      <c r="X951" s="131"/>
      <c r="Y951" s="131"/>
      <c r="Z951" s="131"/>
      <c r="AA951" s="131"/>
      <c r="AB951" s="131"/>
      <c r="AC951" s="131"/>
      <c r="AD951" s="131"/>
    </row>
    <row r="952" spans="1:30" ht="20.100000000000001" customHeight="1">
      <c r="A952" s="126"/>
      <c r="B952" s="126"/>
      <c r="C952" s="131"/>
      <c r="D952" s="126" t="s">
        <v>1437</v>
      </c>
      <c r="E952" s="131"/>
      <c r="F952" s="355">
        <v>2</v>
      </c>
      <c r="G952" s="314">
        <v>1.1764705882352942</v>
      </c>
      <c r="H952" s="18">
        <v>2</v>
      </c>
      <c r="I952" s="19">
        <v>1.2345679012345678</v>
      </c>
      <c r="J952" s="18">
        <v>3</v>
      </c>
      <c r="K952" s="19">
        <v>1.7751479289940828</v>
      </c>
      <c r="L952" s="18">
        <v>3</v>
      </c>
      <c r="M952" s="19">
        <v>1.2820512820512822</v>
      </c>
      <c r="N952" s="58">
        <v>5</v>
      </c>
      <c r="O952" s="59">
        <v>2.192982456140351</v>
      </c>
      <c r="P952" s="58">
        <v>5</v>
      </c>
      <c r="Q952" s="59">
        <v>1.6447368421052631</v>
      </c>
      <c r="R952" s="58">
        <v>5</v>
      </c>
      <c r="S952" s="59">
        <v>1.7</v>
      </c>
      <c r="T952" s="58">
        <v>27</v>
      </c>
      <c r="U952" s="59">
        <v>2.2277227722772279</v>
      </c>
      <c r="V952" s="131"/>
      <c r="W952" s="131"/>
      <c r="X952" s="131"/>
      <c r="Y952" s="131"/>
      <c r="Z952" s="131"/>
      <c r="AA952" s="131"/>
      <c r="AB952" s="131"/>
      <c r="AC952" s="131"/>
      <c r="AD952" s="131"/>
    </row>
    <row r="953" spans="1:30" ht="20.100000000000001" customHeight="1">
      <c r="A953" s="126"/>
      <c r="B953" s="126"/>
      <c r="C953" s="131"/>
      <c r="D953" s="126" t="s">
        <v>1438</v>
      </c>
      <c r="E953" s="131"/>
      <c r="F953" s="355">
        <v>6</v>
      </c>
      <c r="G953" s="314">
        <v>3.5294117647058822</v>
      </c>
      <c r="H953" s="18">
        <v>2</v>
      </c>
      <c r="I953" s="19">
        <v>1.2345679012345678</v>
      </c>
      <c r="J953" s="18">
        <v>4</v>
      </c>
      <c r="K953" s="19">
        <v>2.3668639053254439</v>
      </c>
      <c r="L953" s="18">
        <v>2</v>
      </c>
      <c r="M953" s="19">
        <v>0.85470085470085466</v>
      </c>
      <c r="N953" s="58">
        <v>5</v>
      </c>
      <c r="O953" s="59">
        <v>2.192982456140351</v>
      </c>
      <c r="P953" s="58">
        <v>4</v>
      </c>
      <c r="Q953" s="59">
        <v>1.3157894736842106</v>
      </c>
      <c r="R953" s="58">
        <v>2</v>
      </c>
      <c r="S953" s="59">
        <v>0.7</v>
      </c>
      <c r="T953" s="58">
        <v>41</v>
      </c>
      <c r="U953" s="59">
        <v>3.382838283828383</v>
      </c>
      <c r="V953" s="131"/>
      <c r="W953" s="131"/>
      <c r="X953" s="131"/>
      <c r="Y953" s="131"/>
      <c r="Z953" s="131"/>
      <c r="AA953" s="131"/>
      <c r="AB953" s="131"/>
      <c r="AC953" s="131"/>
      <c r="AD953" s="131"/>
    </row>
    <row r="954" spans="1:30" ht="20.100000000000001" customHeight="1">
      <c r="A954" s="126"/>
      <c r="B954" s="126"/>
      <c r="C954" s="131"/>
      <c r="D954" s="126" t="s">
        <v>1559</v>
      </c>
      <c r="E954" s="131"/>
      <c r="F954" s="355">
        <v>31</v>
      </c>
      <c r="G954" s="314">
        <v>18.235294117647058</v>
      </c>
      <c r="H954" s="18">
        <v>36</v>
      </c>
      <c r="I954" s="19">
        <v>22.222222222222221</v>
      </c>
      <c r="J954" s="18">
        <v>35</v>
      </c>
      <c r="K954" s="19">
        <v>20.710059171597631</v>
      </c>
      <c r="L954" s="18">
        <v>34</v>
      </c>
      <c r="M954" s="19">
        <v>14.52991452991453</v>
      </c>
      <c r="N954" s="58">
        <v>47</v>
      </c>
      <c r="O954" s="59">
        <v>20.614035087719298</v>
      </c>
      <c r="P954" s="58">
        <v>55</v>
      </c>
      <c r="Q954" s="59">
        <v>18.092105263157894</v>
      </c>
      <c r="R954" s="58">
        <v>48</v>
      </c>
      <c r="S954" s="59">
        <v>16.100000000000001</v>
      </c>
      <c r="T954" s="58">
        <v>148</v>
      </c>
      <c r="U954" s="59">
        <v>12.211221122112212</v>
      </c>
      <c r="V954" s="131"/>
      <c r="W954" s="131"/>
      <c r="X954" s="131"/>
      <c r="Y954" s="131"/>
      <c r="Z954" s="131"/>
      <c r="AA954" s="131"/>
      <c r="AB954" s="131"/>
      <c r="AC954" s="131"/>
      <c r="AD954" s="131"/>
    </row>
    <row r="955" spans="1:30" ht="20.100000000000001" customHeight="1">
      <c r="A955" s="126"/>
      <c r="B955" s="126"/>
      <c r="C955" s="131"/>
      <c r="D955" s="126" t="s">
        <v>1560</v>
      </c>
      <c r="E955" s="131"/>
      <c r="F955" s="355">
        <v>1</v>
      </c>
      <c r="G955" s="314">
        <v>0.58823529411764708</v>
      </c>
      <c r="H955" s="18">
        <v>3</v>
      </c>
      <c r="I955" s="19">
        <v>1.8518518518518519</v>
      </c>
      <c r="J955" s="18">
        <v>4</v>
      </c>
      <c r="K955" s="19">
        <v>2.3668639053254439</v>
      </c>
      <c r="L955" s="18">
        <v>7</v>
      </c>
      <c r="M955" s="19">
        <v>2.9914529914529915</v>
      </c>
      <c r="N955" s="58">
        <v>6</v>
      </c>
      <c r="O955" s="59">
        <v>2.6315789473684212</v>
      </c>
      <c r="P955" s="58">
        <v>6</v>
      </c>
      <c r="Q955" s="59">
        <v>1.9736842105263157</v>
      </c>
      <c r="R955" s="58">
        <v>12</v>
      </c>
      <c r="S955" s="59">
        <v>4</v>
      </c>
      <c r="T955" s="58">
        <v>56</v>
      </c>
      <c r="U955" s="59">
        <v>4.6204620462046204</v>
      </c>
      <c r="V955" s="131"/>
      <c r="W955" s="131"/>
      <c r="X955" s="131"/>
      <c r="Y955" s="131"/>
      <c r="Z955" s="131"/>
      <c r="AA955" s="131"/>
      <c r="AB955" s="131"/>
      <c r="AC955" s="131"/>
      <c r="AD955" s="131"/>
    </row>
    <row r="956" spans="1:30" ht="20.100000000000001" customHeight="1">
      <c r="A956" s="126"/>
      <c r="B956" s="126"/>
      <c r="C956" s="131"/>
      <c r="D956" s="126" t="s">
        <v>1439</v>
      </c>
      <c r="E956" s="131"/>
      <c r="F956" s="355">
        <v>22</v>
      </c>
      <c r="G956" s="314">
        <v>12.941176470588236</v>
      </c>
      <c r="H956" s="18">
        <v>32</v>
      </c>
      <c r="I956" s="19">
        <v>19.753086419753085</v>
      </c>
      <c r="J956" s="18">
        <v>20</v>
      </c>
      <c r="K956" s="19">
        <v>11.834319526627219</v>
      </c>
      <c r="L956" s="18">
        <v>49</v>
      </c>
      <c r="M956" s="19">
        <v>20.94017094017094</v>
      </c>
      <c r="N956" s="58">
        <v>29</v>
      </c>
      <c r="O956" s="59">
        <v>12.719298245614034</v>
      </c>
      <c r="P956" s="58">
        <v>53</v>
      </c>
      <c r="Q956" s="59">
        <v>17.434210526315791</v>
      </c>
      <c r="R956" s="58">
        <v>46</v>
      </c>
      <c r="S956" s="59">
        <v>15.4</v>
      </c>
      <c r="T956" s="58">
        <v>198</v>
      </c>
      <c r="U956" s="59">
        <v>16.336633663366335</v>
      </c>
      <c r="V956" s="131"/>
      <c r="W956" s="131"/>
      <c r="X956" s="131"/>
      <c r="Y956" s="131"/>
      <c r="Z956" s="131"/>
      <c r="AA956" s="131"/>
      <c r="AB956" s="131"/>
      <c r="AC956" s="131"/>
      <c r="AD956" s="131"/>
    </row>
    <row r="957" spans="1:30" ht="20.100000000000001" customHeight="1">
      <c r="A957" s="126"/>
      <c r="B957" s="126"/>
      <c r="C957" s="131"/>
      <c r="D957" s="126" t="s">
        <v>1561</v>
      </c>
      <c r="E957" s="131"/>
      <c r="F957" s="355">
        <v>16</v>
      </c>
      <c r="G957" s="314">
        <v>9.4117647058823533</v>
      </c>
      <c r="H957" s="18">
        <v>12</v>
      </c>
      <c r="I957" s="19">
        <v>7.4074074074074074</v>
      </c>
      <c r="J957" s="18">
        <v>21</v>
      </c>
      <c r="K957" s="19">
        <v>12.42603550295858</v>
      </c>
      <c r="L957" s="18">
        <v>16</v>
      </c>
      <c r="M957" s="19">
        <v>6.8376068376068373</v>
      </c>
      <c r="N957" s="58">
        <v>27</v>
      </c>
      <c r="O957" s="59">
        <v>11.842105263157896</v>
      </c>
      <c r="P957" s="58">
        <v>23</v>
      </c>
      <c r="Q957" s="59">
        <v>7.5657894736842106</v>
      </c>
      <c r="R957" s="58">
        <v>14</v>
      </c>
      <c r="S957" s="59">
        <v>4.7</v>
      </c>
      <c r="T957" s="58">
        <v>82</v>
      </c>
      <c r="U957" s="59">
        <v>6.7656765676567661</v>
      </c>
      <c r="V957" s="131"/>
      <c r="W957" s="131"/>
      <c r="X957" s="131"/>
      <c r="Y957" s="131"/>
      <c r="Z957" s="131"/>
      <c r="AA957" s="131"/>
      <c r="AB957" s="131"/>
      <c r="AC957" s="131"/>
      <c r="AD957" s="131"/>
    </row>
    <row r="958" spans="1:30" ht="20.100000000000001" customHeight="1">
      <c r="A958" s="126"/>
      <c r="B958" s="126"/>
      <c r="C958" s="131"/>
      <c r="D958" s="126" t="s">
        <v>4360</v>
      </c>
      <c r="E958" s="131"/>
      <c r="F958" s="355">
        <v>7</v>
      </c>
      <c r="G958" s="314">
        <v>4.117647058823529</v>
      </c>
      <c r="H958" s="18">
        <v>7</v>
      </c>
      <c r="I958" s="19">
        <v>4.3209876543209873</v>
      </c>
      <c r="J958" s="18">
        <v>6</v>
      </c>
      <c r="K958" s="19">
        <v>3.5502958579881656</v>
      </c>
      <c r="L958" s="18">
        <v>9</v>
      </c>
      <c r="M958" s="19">
        <v>3.8461538461538463</v>
      </c>
      <c r="N958" s="58">
        <v>10</v>
      </c>
      <c r="O958" s="59">
        <v>4.3859649122807021</v>
      </c>
      <c r="P958" s="58">
        <v>13</v>
      </c>
      <c r="Q958" s="59">
        <v>4.2763157894736841</v>
      </c>
      <c r="R958" s="58">
        <v>8</v>
      </c>
      <c r="S958" s="59">
        <v>2.7</v>
      </c>
      <c r="T958" s="58">
        <v>22</v>
      </c>
      <c r="U958" s="59">
        <v>1.8151815181518152</v>
      </c>
      <c r="V958" s="131"/>
      <c r="W958" s="131"/>
      <c r="X958" s="131"/>
      <c r="Y958" s="131"/>
      <c r="Z958" s="131"/>
      <c r="AA958" s="131"/>
      <c r="AB958" s="131"/>
      <c r="AC958" s="131"/>
      <c r="AD958" s="131"/>
    </row>
    <row r="959" spans="1:30" ht="20.100000000000001" customHeight="1">
      <c r="A959" s="126"/>
      <c r="B959" s="126"/>
      <c r="C959" s="131"/>
      <c r="D959" s="126" t="s">
        <v>4361</v>
      </c>
      <c r="E959" s="131"/>
      <c r="F959" s="355">
        <v>1</v>
      </c>
      <c r="G959" s="314">
        <v>0.58823529411764708</v>
      </c>
      <c r="H959" s="18"/>
      <c r="I959" s="19"/>
      <c r="J959" s="18"/>
      <c r="K959" s="19"/>
      <c r="L959" s="18">
        <v>2</v>
      </c>
      <c r="M959" s="19">
        <v>0.85470085470085466</v>
      </c>
      <c r="N959" s="58">
        <v>4</v>
      </c>
      <c r="O959" s="59">
        <v>1.7543859649122806</v>
      </c>
      <c r="P959" s="58">
        <v>4</v>
      </c>
      <c r="Q959" s="59">
        <v>1.3157894736842106</v>
      </c>
      <c r="R959" s="58">
        <v>2</v>
      </c>
      <c r="S959" s="59">
        <v>0.66666666666666663</v>
      </c>
      <c r="T959" s="58">
        <v>15</v>
      </c>
      <c r="U959" s="59">
        <v>1.2376237623762376</v>
      </c>
      <c r="V959" s="131"/>
      <c r="W959" s="131"/>
      <c r="X959" s="131"/>
      <c r="Y959" s="131"/>
      <c r="Z959" s="131"/>
      <c r="AA959" s="131"/>
      <c r="AB959" s="131"/>
      <c r="AC959" s="131"/>
      <c r="AD959" s="131"/>
    </row>
    <row r="960" spans="1:30" ht="20.100000000000001" customHeight="1">
      <c r="A960" s="126"/>
      <c r="B960" s="126"/>
      <c r="C960" s="131"/>
      <c r="D960" s="126" t="s">
        <v>4362</v>
      </c>
      <c r="E960" s="131"/>
      <c r="F960" s="355">
        <v>1</v>
      </c>
      <c r="G960" s="314">
        <v>0.58823529411764708</v>
      </c>
      <c r="H960" s="18">
        <v>1</v>
      </c>
      <c r="I960" s="19">
        <v>0.61728395061728392</v>
      </c>
      <c r="J960" s="18">
        <v>4</v>
      </c>
      <c r="K960" s="19">
        <v>2.3668639053254439</v>
      </c>
      <c r="L960" s="18">
        <v>2</v>
      </c>
      <c r="M960" s="19">
        <v>0.85470085470085466</v>
      </c>
      <c r="N960" s="58">
        <v>3</v>
      </c>
      <c r="O960" s="59">
        <v>1.3157894736842106</v>
      </c>
      <c r="P960" s="58">
        <v>3</v>
      </c>
      <c r="Q960" s="59">
        <v>0.98684210526315785</v>
      </c>
      <c r="R960" s="58">
        <v>6</v>
      </c>
      <c r="S960" s="59">
        <v>2</v>
      </c>
      <c r="T960" s="58">
        <v>22</v>
      </c>
      <c r="U960" s="59">
        <v>1.8151815181518152</v>
      </c>
      <c r="V960" s="131"/>
      <c r="W960" s="131"/>
      <c r="X960" s="131"/>
      <c r="Y960" s="131"/>
      <c r="Z960" s="131"/>
      <c r="AA960" s="131"/>
      <c r="AB960" s="131"/>
      <c r="AC960" s="131"/>
      <c r="AD960" s="131"/>
    </row>
    <row r="961" spans="1:30" ht="20.100000000000001" customHeight="1">
      <c r="A961" s="126"/>
      <c r="B961" s="126"/>
      <c r="C961" s="131"/>
      <c r="D961" s="126" t="s">
        <v>6943</v>
      </c>
      <c r="E961" s="131"/>
      <c r="F961" s="355">
        <v>11</v>
      </c>
      <c r="G961" s="314">
        <v>6.4705882352941178</v>
      </c>
      <c r="H961" s="18">
        <v>8</v>
      </c>
      <c r="I961" s="19">
        <v>4.9382716049382713</v>
      </c>
      <c r="J961" s="18">
        <v>12</v>
      </c>
      <c r="K961" s="19">
        <v>7.1005917159763312</v>
      </c>
      <c r="L961" s="18">
        <v>15</v>
      </c>
      <c r="M961" s="19">
        <v>6.4102564102564106</v>
      </c>
      <c r="N961" s="58">
        <v>15</v>
      </c>
      <c r="O961" s="59">
        <v>6.5789473684210522</v>
      </c>
      <c r="P961" s="58">
        <v>25</v>
      </c>
      <c r="Q961" s="59">
        <v>8.223684210526315</v>
      </c>
      <c r="R961" s="58">
        <v>19</v>
      </c>
      <c r="S961" s="59">
        <v>6.4</v>
      </c>
      <c r="T961" s="58">
        <v>40</v>
      </c>
      <c r="U961" s="59">
        <v>3.3003300330033003</v>
      </c>
      <c r="V961" s="131"/>
      <c r="W961" s="131"/>
      <c r="X961" s="131"/>
      <c r="Y961" s="131"/>
      <c r="Z961" s="131"/>
      <c r="AA961" s="131"/>
      <c r="AB961" s="131"/>
      <c r="AC961" s="131"/>
      <c r="AD961" s="131"/>
    </row>
    <row r="962" spans="1:30" ht="20.100000000000001" customHeight="1">
      <c r="A962" s="126"/>
      <c r="B962" s="126"/>
      <c r="C962" s="131"/>
      <c r="D962" s="126" t="s">
        <v>6944</v>
      </c>
      <c r="E962" s="131"/>
      <c r="F962" s="355">
        <v>2</v>
      </c>
      <c r="G962" s="314">
        <v>1.1764705882352942</v>
      </c>
      <c r="H962" s="18">
        <v>1</v>
      </c>
      <c r="I962" s="19">
        <v>0.61728395061728392</v>
      </c>
      <c r="J962" s="18">
        <v>1</v>
      </c>
      <c r="K962" s="19">
        <v>0.59171597633136097</v>
      </c>
      <c r="L962" s="18">
        <v>1</v>
      </c>
      <c r="M962" s="19">
        <v>0.42735042735042733</v>
      </c>
      <c r="N962" s="58">
        <v>2</v>
      </c>
      <c r="O962" s="59">
        <v>0.8771929824561403</v>
      </c>
      <c r="P962" s="58">
        <v>4</v>
      </c>
      <c r="Q962" s="59">
        <v>1.3157894736842106</v>
      </c>
      <c r="R962" s="58">
        <v>5</v>
      </c>
      <c r="S962" s="59">
        <v>1.6666666666666667</v>
      </c>
      <c r="T962" s="58">
        <v>34</v>
      </c>
      <c r="U962" s="59">
        <v>2.8052805280528053</v>
      </c>
      <c r="V962" s="131"/>
      <c r="W962" s="131"/>
      <c r="X962" s="131"/>
      <c r="Y962" s="131"/>
      <c r="Z962" s="131"/>
      <c r="AA962" s="131"/>
      <c r="AB962" s="131"/>
      <c r="AC962" s="131"/>
      <c r="AD962" s="131"/>
    </row>
    <row r="963" spans="1:30" ht="20.100000000000001" customHeight="1">
      <c r="A963" s="126"/>
      <c r="B963" s="126"/>
      <c r="C963" s="131"/>
      <c r="D963" s="126" t="s">
        <v>6945</v>
      </c>
      <c r="E963" s="131"/>
      <c r="F963" s="355">
        <v>8</v>
      </c>
      <c r="G963" s="314">
        <v>4.7058823529411766</v>
      </c>
      <c r="H963" s="18">
        <v>3</v>
      </c>
      <c r="I963" s="19">
        <v>1.8518518518518519</v>
      </c>
      <c r="J963" s="18">
        <v>1</v>
      </c>
      <c r="K963" s="19">
        <v>0.59171597633136097</v>
      </c>
      <c r="L963" s="18">
        <v>12</v>
      </c>
      <c r="M963" s="19">
        <v>5.1282051282051286</v>
      </c>
      <c r="N963" s="58">
        <v>9</v>
      </c>
      <c r="O963" s="59">
        <v>3.9473684210526314</v>
      </c>
      <c r="P963" s="58">
        <v>14</v>
      </c>
      <c r="Q963" s="59">
        <v>4.6052631578947372</v>
      </c>
      <c r="R963" s="58">
        <v>16</v>
      </c>
      <c r="S963" s="59">
        <v>5.4</v>
      </c>
      <c r="T963" s="58">
        <v>45</v>
      </c>
      <c r="U963" s="59">
        <v>3.7128712871287131</v>
      </c>
      <c r="V963" s="131"/>
      <c r="W963" s="131"/>
      <c r="X963" s="131"/>
      <c r="Y963" s="131"/>
      <c r="Z963" s="131"/>
      <c r="AA963" s="131"/>
      <c r="AB963" s="131"/>
      <c r="AC963" s="131"/>
      <c r="AD963" s="131"/>
    </row>
    <row r="964" spans="1:30" ht="20.100000000000001" customHeight="1">
      <c r="A964" s="126"/>
      <c r="B964" s="126"/>
      <c r="C964" s="131"/>
      <c r="D964" s="126" t="s">
        <v>6967</v>
      </c>
      <c r="E964" s="131"/>
      <c r="F964" s="355">
        <v>1</v>
      </c>
      <c r="G964" s="314">
        <v>0.58823529411764708</v>
      </c>
      <c r="H964" s="18">
        <v>2</v>
      </c>
      <c r="I964" s="19">
        <v>1.2345679012345678</v>
      </c>
      <c r="J964" s="18">
        <v>1</v>
      </c>
      <c r="K964" s="19">
        <v>0.59171597633136097</v>
      </c>
      <c r="L964" s="18">
        <v>2</v>
      </c>
      <c r="M964" s="19">
        <v>0.85470085470085466</v>
      </c>
      <c r="N964" s="58">
        <v>2</v>
      </c>
      <c r="O964" s="59">
        <v>0.8771929824561403</v>
      </c>
      <c r="P964" s="58">
        <v>5</v>
      </c>
      <c r="Q964" s="59">
        <v>1.6447368421052631</v>
      </c>
      <c r="R964" s="58">
        <v>5</v>
      </c>
      <c r="S964" s="59">
        <v>1.6666666666666667</v>
      </c>
      <c r="T964" s="58">
        <v>18</v>
      </c>
      <c r="U964" s="59">
        <v>1.4851485148514851</v>
      </c>
      <c r="V964" s="131"/>
      <c r="W964" s="131"/>
      <c r="X964" s="131"/>
      <c r="Y964" s="131"/>
      <c r="Z964" s="131"/>
      <c r="AA964" s="131"/>
      <c r="AB964" s="131"/>
      <c r="AC964" s="131"/>
      <c r="AD964" s="131"/>
    </row>
    <row r="965" spans="1:30" ht="20.100000000000001" customHeight="1">
      <c r="A965" s="126"/>
      <c r="B965" s="126"/>
      <c r="C965" s="131"/>
      <c r="D965" s="126" t="s">
        <v>3100</v>
      </c>
      <c r="E965" s="131"/>
      <c r="F965" s="355">
        <v>1</v>
      </c>
      <c r="G965" s="314">
        <v>0.58823529411764708</v>
      </c>
      <c r="H965" s="18">
        <v>3</v>
      </c>
      <c r="I965" s="19">
        <v>1.8518518518518519</v>
      </c>
      <c r="J965" s="18">
        <v>3</v>
      </c>
      <c r="K965" s="19">
        <v>1.7751479289940828</v>
      </c>
      <c r="L965" s="18">
        <v>12</v>
      </c>
      <c r="M965" s="19">
        <v>5.1282051282051286</v>
      </c>
      <c r="N965" s="58">
        <v>8</v>
      </c>
      <c r="O965" s="59">
        <v>3.5087719298245612</v>
      </c>
      <c r="P965" s="58">
        <v>8</v>
      </c>
      <c r="Q965" s="59">
        <v>2.6315789473684212</v>
      </c>
      <c r="R965" s="58">
        <v>19</v>
      </c>
      <c r="S965" s="59">
        <v>6.4</v>
      </c>
      <c r="T965" s="58">
        <v>80</v>
      </c>
      <c r="U965" s="59">
        <v>6.6006600660066006</v>
      </c>
      <c r="V965" s="131"/>
      <c r="W965" s="131"/>
      <c r="X965" s="131"/>
      <c r="Y965" s="131"/>
      <c r="Z965" s="131"/>
      <c r="AA965" s="131"/>
      <c r="AB965" s="131"/>
      <c r="AC965" s="131"/>
      <c r="AD965" s="131"/>
    </row>
    <row r="966" spans="1:30" ht="20.100000000000001" customHeight="1">
      <c r="A966" s="126"/>
      <c r="B966" s="126"/>
      <c r="C966" s="131"/>
      <c r="D966" s="126" t="s">
        <v>6946</v>
      </c>
      <c r="E966" s="131"/>
      <c r="F966" s="355">
        <v>12</v>
      </c>
      <c r="G966" s="314">
        <v>7.0588235294117645</v>
      </c>
      <c r="H966" s="18"/>
      <c r="I966" s="19"/>
      <c r="J966" s="18"/>
      <c r="K966" s="19"/>
      <c r="L966" s="18"/>
      <c r="M966" s="19"/>
      <c r="N966" s="58"/>
      <c r="O966" s="59"/>
      <c r="P966" s="58"/>
      <c r="Q966" s="59"/>
      <c r="R966" s="58"/>
      <c r="S966" s="59"/>
      <c r="T966" s="58"/>
      <c r="U966" s="59"/>
      <c r="V966" s="131"/>
      <c r="W966" s="131"/>
      <c r="X966" s="131"/>
      <c r="Y966" s="131"/>
      <c r="Z966" s="131"/>
      <c r="AA966" s="131"/>
      <c r="AB966" s="131"/>
      <c r="AC966" s="131"/>
      <c r="AD966" s="131"/>
    </row>
    <row r="967" spans="1:30" ht="20.100000000000001" customHeight="1">
      <c r="A967" s="125" t="s">
        <v>5639</v>
      </c>
      <c r="B967" s="125" t="s">
        <v>197</v>
      </c>
      <c r="C967" s="134" t="s">
        <v>5640</v>
      </c>
      <c r="D967" s="225"/>
      <c r="E967" s="134"/>
      <c r="F967" s="354">
        <v>1</v>
      </c>
      <c r="G967" s="12">
        <v>100</v>
      </c>
      <c r="H967" s="11">
        <v>3</v>
      </c>
      <c r="I967" s="12">
        <v>100</v>
      </c>
      <c r="J967" s="11">
        <v>3</v>
      </c>
      <c r="K967" s="12">
        <v>100</v>
      </c>
      <c r="L967" s="11">
        <v>12</v>
      </c>
      <c r="M967" s="12">
        <v>100</v>
      </c>
      <c r="N967" s="56">
        <v>8</v>
      </c>
      <c r="O967" s="57">
        <v>100</v>
      </c>
      <c r="P967" s="56">
        <v>8</v>
      </c>
      <c r="Q967" s="57">
        <v>100</v>
      </c>
      <c r="R967" s="56">
        <v>19</v>
      </c>
      <c r="S967" s="57">
        <v>100</v>
      </c>
      <c r="T967" s="56">
        <v>80</v>
      </c>
      <c r="U967" s="57">
        <v>100</v>
      </c>
      <c r="V967" s="134" t="s">
        <v>28</v>
      </c>
      <c r="W967" s="134" t="s">
        <v>28</v>
      </c>
      <c r="X967" s="134" t="s">
        <v>28</v>
      </c>
      <c r="Y967" s="134" t="s">
        <v>28</v>
      </c>
      <c r="Z967" s="134" t="s">
        <v>28</v>
      </c>
      <c r="AA967" s="134" t="s">
        <v>28</v>
      </c>
      <c r="AB967" s="134" t="s">
        <v>28</v>
      </c>
      <c r="AC967" s="134" t="s">
        <v>28</v>
      </c>
      <c r="AD967" s="134"/>
    </row>
    <row r="968" spans="1:30" ht="20.100000000000001" customHeight="1">
      <c r="A968" s="125" t="s">
        <v>6968</v>
      </c>
      <c r="B968" s="125" t="s">
        <v>198</v>
      </c>
      <c r="C968" s="134" t="s">
        <v>218</v>
      </c>
      <c r="D968" s="125" t="s">
        <v>1434</v>
      </c>
      <c r="E968" s="134"/>
      <c r="F968" s="354">
        <v>9</v>
      </c>
      <c r="G968" s="12">
        <v>5.2941176470588234</v>
      </c>
      <c r="H968" s="11">
        <v>9</v>
      </c>
      <c r="I968" s="12">
        <v>5.5555555555555554</v>
      </c>
      <c r="J968" s="11">
        <v>3</v>
      </c>
      <c r="K968" s="12">
        <v>1.7751479289940828</v>
      </c>
      <c r="L968" s="11">
        <v>6</v>
      </c>
      <c r="M968" s="12">
        <v>2.5641025641025643</v>
      </c>
      <c r="N968" s="56">
        <v>8</v>
      </c>
      <c r="O968" s="57">
        <v>3.5087719298245612</v>
      </c>
      <c r="P968" s="56">
        <v>17</v>
      </c>
      <c r="Q968" s="57">
        <v>5.5921052631578947</v>
      </c>
      <c r="R968" s="56">
        <v>9</v>
      </c>
      <c r="S968" s="57">
        <v>3</v>
      </c>
      <c r="T968" s="56">
        <v>51</v>
      </c>
      <c r="U968" s="57">
        <v>4.2079207920792081</v>
      </c>
      <c r="V968" s="134" t="s">
        <v>28</v>
      </c>
      <c r="W968" s="134" t="s">
        <v>28</v>
      </c>
      <c r="X968" s="134" t="s">
        <v>28</v>
      </c>
      <c r="Y968" s="134" t="s">
        <v>28</v>
      </c>
      <c r="Z968" s="134" t="s">
        <v>28</v>
      </c>
      <c r="AA968" s="134" t="s">
        <v>28</v>
      </c>
      <c r="AB968" s="134" t="s">
        <v>28</v>
      </c>
      <c r="AC968" s="134" t="s">
        <v>28</v>
      </c>
      <c r="AD968" s="134"/>
    </row>
    <row r="969" spans="1:30" ht="20.100000000000001" customHeight="1">
      <c r="A969" s="126"/>
      <c r="B969" s="126"/>
      <c r="C969" s="131"/>
      <c r="D969" s="126" t="s">
        <v>1435</v>
      </c>
      <c r="E969" s="131"/>
      <c r="F969" s="355">
        <v>6</v>
      </c>
      <c r="G969" s="314">
        <v>3.5294117647058822</v>
      </c>
      <c r="H969" s="18">
        <v>3</v>
      </c>
      <c r="I969" s="19">
        <v>1.8518518518518519</v>
      </c>
      <c r="J969" s="18">
        <v>11</v>
      </c>
      <c r="K969" s="19">
        <v>6.5088757396449708</v>
      </c>
      <c r="L969" s="18">
        <v>10</v>
      </c>
      <c r="M969" s="19">
        <v>4.2735042735042734</v>
      </c>
      <c r="N969" s="58">
        <v>3</v>
      </c>
      <c r="O969" s="59">
        <v>1.3157894736842106</v>
      </c>
      <c r="P969" s="58">
        <v>7</v>
      </c>
      <c r="Q969" s="59">
        <v>2.3026315789473686</v>
      </c>
      <c r="R969" s="58">
        <v>12</v>
      </c>
      <c r="S969" s="59">
        <v>4</v>
      </c>
      <c r="T969" s="58">
        <v>41</v>
      </c>
      <c r="U969" s="59">
        <v>3.382838283828383</v>
      </c>
      <c r="V969" s="131"/>
      <c r="W969" s="131"/>
      <c r="X969" s="131"/>
      <c r="Y969" s="131"/>
      <c r="Z969" s="131"/>
      <c r="AA969" s="131"/>
      <c r="AB969" s="131"/>
      <c r="AC969" s="131"/>
      <c r="AD969" s="131"/>
    </row>
    <row r="970" spans="1:30" ht="20.100000000000001" customHeight="1">
      <c r="A970" s="126"/>
      <c r="B970" s="126"/>
      <c r="C970" s="131"/>
      <c r="D970" s="126" t="s">
        <v>1436</v>
      </c>
      <c r="E970" s="131"/>
      <c r="F970" s="355">
        <v>3</v>
      </c>
      <c r="G970" s="314">
        <v>1.7647058823529411</v>
      </c>
      <c r="H970" s="18">
        <v>1</v>
      </c>
      <c r="I970" s="19">
        <v>0.61728395061728392</v>
      </c>
      <c r="J970" s="18">
        <v>1</v>
      </c>
      <c r="K970" s="19">
        <v>0.59171597633136097</v>
      </c>
      <c r="L970" s="18">
        <v>3</v>
      </c>
      <c r="M970" s="19">
        <v>1.2820512820512822</v>
      </c>
      <c r="N970" s="58"/>
      <c r="O970" s="59"/>
      <c r="P970" s="58">
        <v>5</v>
      </c>
      <c r="Q970" s="59">
        <v>1.6447368421052631</v>
      </c>
      <c r="R970" s="58">
        <v>3</v>
      </c>
      <c r="S970" s="59">
        <v>1</v>
      </c>
      <c r="T970" s="58">
        <v>24</v>
      </c>
      <c r="U970" s="59">
        <v>1.9801980198019802</v>
      </c>
      <c r="V970" s="131"/>
      <c r="W970" s="131"/>
      <c r="X970" s="131"/>
      <c r="Y970" s="131"/>
      <c r="Z970" s="131"/>
      <c r="AA970" s="131"/>
      <c r="AB970" s="131"/>
      <c r="AC970" s="131"/>
      <c r="AD970" s="131"/>
    </row>
    <row r="971" spans="1:30" ht="20.100000000000001" customHeight="1">
      <c r="A971" s="126"/>
      <c r="B971" s="126"/>
      <c r="C971" s="131"/>
      <c r="D971" s="126" t="s">
        <v>1437</v>
      </c>
      <c r="E971" s="131"/>
      <c r="F971" s="355">
        <v>1</v>
      </c>
      <c r="G971" s="314">
        <v>0.58823529411764708</v>
      </c>
      <c r="H971" s="18">
        <v>2</v>
      </c>
      <c r="I971" s="19">
        <v>1.2345679012345678</v>
      </c>
      <c r="J971" s="18">
        <v>3</v>
      </c>
      <c r="K971" s="19">
        <v>1.7751479289940828</v>
      </c>
      <c r="L971" s="18">
        <v>4</v>
      </c>
      <c r="M971" s="19">
        <v>1.7094017094017093</v>
      </c>
      <c r="N971" s="58">
        <v>2</v>
      </c>
      <c r="O971" s="59">
        <v>0.8771929824561403</v>
      </c>
      <c r="P971" s="58">
        <v>2</v>
      </c>
      <c r="Q971" s="59">
        <v>0.65789473684210531</v>
      </c>
      <c r="R971" s="58">
        <v>4</v>
      </c>
      <c r="S971" s="59">
        <v>1.3333333333333333</v>
      </c>
      <c r="T971" s="58">
        <v>20</v>
      </c>
      <c r="U971" s="59">
        <v>1.6501650165016502</v>
      </c>
      <c r="V971" s="131"/>
      <c r="W971" s="131"/>
      <c r="X971" s="131"/>
      <c r="Y971" s="131"/>
      <c r="Z971" s="131"/>
      <c r="AA971" s="131"/>
      <c r="AB971" s="131"/>
      <c r="AC971" s="131"/>
      <c r="AD971" s="131"/>
    </row>
    <row r="972" spans="1:30" ht="20.100000000000001" customHeight="1">
      <c r="A972" s="126"/>
      <c r="B972" s="126"/>
      <c r="C972" s="131"/>
      <c r="D972" s="126" t="s">
        <v>1438</v>
      </c>
      <c r="E972" s="131"/>
      <c r="F972" s="355">
        <v>3</v>
      </c>
      <c r="G972" s="314">
        <v>1.7647058823529411</v>
      </c>
      <c r="H972" s="18">
        <v>4</v>
      </c>
      <c r="I972" s="19">
        <v>2.4691358024691357</v>
      </c>
      <c r="J972" s="18">
        <v>4</v>
      </c>
      <c r="K972" s="19">
        <v>2.3668639053254439</v>
      </c>
      <c r="L972" s="18">
        <v>3</v>
      </c>
      <c r="M972" s="19">
        <v>1.2820512820512822</v>
      </c>
      <c r="N972" s="58">
        <v>3</v>
      </c>
      <c r="O972" s="59">
        <v>1.3157894736842106</v>
      </c>
      <c r="P972" s="58">
        <v>4</v>
      </c>
      <c r="Q972" s="59">
        <v>1.3157894736842106</v>
      </c>
      <c r="R972" s="58">
        <v>4</v>
      </c>
      <c r="S972" s="59">
        <v>1.3333333333333333</v>
      </c>
      <c r="T972" s="58">
        <v>25</v>
      </c>
      <c r="U972" s="59">
        <v>2.0627062706270629</v>
      </c>
      <c r="V972" s="131"/>
      <c r="W972" s="131"/>
      <c r="X972" s="131"/>
      <c r="Y972" s="131"/>
      <c r="Z972" s="131"/>
      <c r="AA972" s="131"/>
      <c r="AB972" s="131"/>
      <c r="AC972" s="131"/>
      <c r="AD972" s="131"/>
    </row>
    <row r="973" spans="1:30" ht="20.100000000000001" customHeight="1">
      <c r="A973" s="126"/>
      <c r="B973" s="126"/>
      <c r="C973" s="131"/>
      <c r="D973" s="126" t="s">
        <v>1559</v>
      </c>
      <c r="E973" s="131"/>
      <c r="F973" s="355">
        <v>13</v>
      </c>
      <c r="G973" s="314">
        <v>7.6470588235294121</v>
      </c>
      <c r="H973" s="18">
        <v>10</v>
      </c>
      <c r="I973" s="19">
        <v>6.1728395061728394</v>
      </c>
      <c r="J973" s="18">
        <v>12</v>
      </c>
      <c r="K973" s="19">
        <v>7.1005917159763312</v>
      </c>
      <c r="L973" s="18">
        <v>18</v>
      </c>
      <c r="M973" s="19">
        <v>7.6923076923076925</v>
      </c>
      <c r="N973" s="58">
        <v>20</v>
      </c>
      <c r="O973" s="59">
        <v>8.7719298245614041</v>
      </c>
      <c r="P973" s="58">
        <v>21</v>
      </c>
      <c r="Q973" s="59">
        <v>6.9078947368421053</v>
      </c>
      <c r="R973" s="58">
        <v>12</v>
      </c>
      <c r="S973" s="59">
        <v>4</v>
      </c>
      <c r="T973" s="58">
        <v>79</v>
      </c>
      <c r="U973" s="59">
        <v>6.5181518151815183</v>
      </c>
      <c r="V973" s="131"/>
      <c r="W973" s="131"/>
      <c r="X973" s="131"/>
      <c r="Y973" s="131"/>
      <c r="Z973" s="131"/>
      <c r="AA973" s="131"/>
      <c r="AB973" s="131"/>
      <c r="AC973" s="131"/>
      <c r="AD973" s="131"/>
    </row>
    <row r="974" spans="1:30" ht="20.100000000000001" customHeight="1">
      <c r="A974" s="126"/>
      <c r="B974" s="126"/>
      <c r="C974" s="131"/>
      <c r="D974" s="126" t="s">
        <v>1560</v>
      </c>
      <c r="E974" s="131"/>
      <c r="F974" s="355">
        <v>3</v>
      </c>
      <c r="G974" s="314">
        <v>1.7647058823529411</v>
      </c>
      <c r="H974" s="18">
        <v>6</v>
      </c>
      <c r="I974" s="19">
        <v>3.7037037037037037</v>
      </c>
      <c r="J974" s="18">
        <v>1</v>
      </c>
      <c r="K974" s="19">
        <v>0.59171597633136097</v>
      </c>
      <c r="L974" s="18">
        <v>4</v>
      </c>
      <c r="M974" s="19">
        <v>1.7094017094017093</v>
      </c>
      <c r="N974" s="58">
        <v>5</v>
      </c>
      <c r="O974" s="59">
        <v>2.192982456140351</v>
      </c>
      <c r="P974" s="58">
        <v>7</v>
      </c>
      <c r="Q974" s="59">
        <v>2.3026315789473686</v>
      </c>
      <c r="R974" s="58">
        <v>7</v>
      </c>
      <c r="S974" s="59">
        <v>2.3333333333333335</v>
      </c>
      <c r="T974" s="58">
        <v>37</v>
      </c>
      <c r="U974" s="59">
        <v>3.052805280528053</v>
      </c>
      <c r="V974" s="131"/>
      <c r="W974" s="131"/>
      <c r="X974" s="131"/>
      <c r="Y974" s="131"/>
      <c r="Z974" s="131"/>
      <c r="AA974" s="131"/>
      <c r="AB974" s="131"/>
      <c r="AC974" s="131"/>
      <c r="AD974" s="131"/>
    </row>
    <row r="975" spans="1:30" ht="20.100000000000001" customHeight="1">
      <c r="A975" s="126"/>
      <c r="B975" s="126"/>
      <c r="C975" s="131"/>
      <c r="D975" s="126" t="s">
        <v>1439</v>
      </c>
      <c r="E975" s="131"/>
      <c r="F975" s="355">
        <v>16</v>
      </c>
      <c r="G975" s="314">
        <v>9.4117647058823533</v>
      </c>
      <c r="H975" s="18">
        <v>11</v>
      </c>
      <c r="I975" s="19">
        <v>6.7901234567901234</v>
      </c>
      <c r="J975" s="18">
        <v>20</v>
      </c>
      <c r="K975" s="19">
        <v>11.834319526627219</v>
      </c>
      <c r="L975" s="18">
        <v>19</v>
      </c>
      <c r="M975" s="19">
        <v>8.1196581196581192</v>
      </c>
      <c r="N975" s="58">
        <v>22</v>
      </c>
      <c r="O975" s="59">
        <v>9.6491228070175445</v>
      </c>
      <c r="P975" s="58">
        <v>19</v>
      </c>
      <c r="Q975" s="59">
        <v>6.25</v>
      </c>
      <c r="R975" s="58">
        <v>19</v>
      </c>
      <c r="S975" s="59">
        <v>6.4</v>
      </c>
      <c r="T975" s="58">
        <v>109</v>
      </c>
      <c r="U975" s="59">
        <v>8.993399339933994</v>
      </c>
      <c r="V975" s="131"/>
      <c r="W975" s="131"/>
      <c r="X975" s="131"/>
      <c r="Y975" s="131"/>
      <c r="Z975" s="131"/>
      <c r="AA975" s="131"/>
      <c r="AB975" s="131"/>
      <c r="AC975" s="131"/>
      <c r="AD975" s="131"/>
    </row>
    <row r="976" spans="1:30" ht="20.100000000000001" customHeight="1">
      <c r="A976" s="126"/>
      <c r="B976" s="126"/>
      <c r="C976" s="131"/>
      <c r="D976" s="126" t="s">
        <v>1561</v>
      </c>
      <c r="E976" s="131"/>
      <c r="F976" s="355">
        <v>5</v>
      </c>
      <c r="G976" s="314">
        <v>2.9411764705882355</v>
      </c>
      <c r="H976" s="18">
        <v>7</v>
      </c>
      <c r="I976" s="19">
        <v>4.3209876543209873</v>
      </c>
      <c r="J976" s="18">
        <v>7</v>
      </c>
      <c r="K976" s="19">
        <v>4.1420118343195265</v>
      </c>
      <c r="L976" s="18">
        <v>4</v>
      </c>
      <c r="M976" s="19">
        <v>1.7094017094017093</v>
      </c>
      <c r="N976" s="58">
        <v>7</v>
      </c>
      <c r="O976" s="59">
        <v>3.0701754385964914</v>
      </c>
      <c r="P976" s="58">
        <v>12</v>
      </c>
      <c r="Q976" s="59">
        <v>3.9473684210526314</v>
      </c>
      <c r="R976" s="58">
        <v>4</v>
      </c>
      <c r="S976" s="59">
        <v>1.3333333333333333</v>
      </c>
      <c r="T976" s="58">
        <v>35</v>
      </c>
      <c r="U976" s="59">
        <v>2.887788778877888</v>
      </c>
      <c r="V976" s="131"/>
      <c r="W976" s="131"/>
      <c r="X976" s="131"/>
      <c r="Y976" s="131"/>
      <c r="Z976" s="131"/>
      <c r="AA976" s="131"/>
      <c r="AB976" s="131"/>
      <c r="AC976" s="131"/>
      <c r="AD976" s="131"/>
    </row>
    <row r="977" spans="1:30" ht="20.100000000000001" customHeight="1">
      <c r="A977" s="126"/>
      <c r="B977" s="126"/>
      <c r="C977" s="131"/>
      <c r="D977" s="126" t="s">
        <v>4360</v>
      </c>
      <c r="E977" s="131"/>
      <c r="F977" s="355">
        <v>3</v>
      </c>
      <c r="G977" s="314">
        <v>1.7647058823529411</v>
      </c>
      <c r="H977" s="18">
        <v>4</v>
      </c>
      <c r="I977" s="19">
        <v>2.4691358024691357</v>
      </c>
      <c r="J977" s="18">
        <v>2</v>
      </c>
      <c r="K977" s="19">
        <v>1.1834319526627219</v>
      </c>
      <c r="L977" s="18">
        <v>2</v>
      </c>
      <c r="M977" s="19">
        <v>0.85470085470085466</v>
      </c>
      <c r="N977" s="58">
        <v>4</v>
      </c>
      <c r="O977" s="59">
        <v>1.7543859649122806</v>
      </c>
      <c r="P977" s="58">
        <v>5</v>
      </c>
      <c r="Q977" s="59">
        <v>1.6447368421052631</v>
      </c>
      <c r="R977" s="58">
        <v>3</v>
      </c>
      <c r="S977" s="59">
        <v>1</v>
      </c>
      <c r="T977" s="58">
        <v>12</v>
      </c>
      <c r="U977" s="59">
        <v>0.99009900990099009</v>
      </c>
      <c r="V977" s="131"/>
      <c r="W977" s="131"/>
      <c r="X977" s="131"/>
      <c r="Y977" s="131"/>
      <c r="Z977" s="131"/>
      <c r="AA977" s="131"/>
      <c r="AB977" s="131"/>
      <c r="AC977" s="131"/>
      <c r="AD977" s="131"/>
    </row>
    <row r="978" spans="1:30" ht="20.100000000000001" customHeight="1">
      <c r="A978" s="126"/>
      <c r="B978" s="126"/>
      <c r="C978" s="131"/>
      <c r="D978" s="126" t="s">
        <v>4361</v>
      </c>
      <c r="E978" s="131"/>
      <c r="F978" s="355"/>
      <c r="G978" s="314"/>
      <c r="H978" s="18"/>
      <c r="I978" s="19"/>
      <c r="J978" s="18"/>
      <c r="K978" s="19"/>
      <c r="L978" s="18">
        <v>1</v>
      </c>
      <c r="M978" s="19">
        <v>0.42735042735042733</v>
      </c>
      <c r="N978" s="58">
        <v>1</v>
      </c>
      <c r="O978" s="59">
        <v>0.43859649122807015</v>
      </c>
      <c r="P978" s="58">
        <v>1</v>
      </c>
      <c r="Q978" s="59">
        <v>0.32894736842105265</v>
      </c>
      <c r="R978" s="58"/>
      <c r="S978" s="59"/>
      <c r="T978" s="58">
        <v>15</v>
      </c>
      <c r="U978" s="59">
        <v>1.2376237623762376</v>
      </c>
      <c r="V978" s="131"/>
      <c r="W978" s="131"/>
      <c r="X978" s="131"/>
      <c r="Y978" s="131"/>
      <c r="Z978" s="131"/>
      <c r="AA978" s="131"/>
      <c r="AB978" s="131"/>
      <c r="AC978" s="131"/>
      <c r="AD978" s="131"/>
    </row>
    <row r="979" spans="1:30" ht="20.100000000000001" customHeight="1">
      <c r="A979" s="126"/>
      <c r="B979" s="126"/>
      <c r="C979" s="131"/>
      <c r="D979" s="126" t="s">
        <v>4362</v>
      </c>
      <c r="E979" s="131"/>
      <c r="F979" s="355">
        <v>1</v>
      </c>
      <c r="G979" s="314">
        <v>0.58823529411764708</v>
      </c>
      <c r="H979" s="18">
        <v>2</v>
      </c>
      <c r="I979" s="19">
        <v>1.2345679012345678</v>
      </c>
      <c r="J979" s="18">
        <v>4</v>
      </c>
      <c r="K979" s="19">
        <v>2.3668639053254439</v>
      </c>
      <c r="L979" s="18">
        <v>2</v>
      </c>
      <c r="M979" s="19">
        <v>0.85470085470085466</v>
      </c>
      <c r="N979" s="58">
        <v>3</v>
      </c>
      <c r="O979" s="59">
        <v>1.3157894736842106</v>
      </c>
      <c r="P979" s="58">
        <v>1</v>
      </c>
      <c r="Q979" s="59">
        <v>0.32894736842105265</v>
      </c>
      <c r="R979" s="58">
        <v>2</v>
      </c>
      <c r="S979" s="59">
        <v>0.66666666666666663</v>
      </c>
      <c r="T979" s="58">
        <v>14</v>
      </c>
      <c r="U979" s="59">
        <v>1.1551155115511551</v>
      </c>
      <c r="V979" s="131"/>
      <c r="W979" s="131"/>
      <c r="X979" s="131"/>
      <c r="Y979" s="131"/>
      <c r="Z979" s="131"/>
      <c r="AA979" s="131"/>
      <c r="AB979" s="131"/>
      <c r="AC979" s="131"/>
      <c r="AD979" s="131"/>
    </row>
    <row r="980" spans="1:30" ht="20.100000000000001" customHeight="1">
      <c r="A980" s="126"/>
      <c r="B980" s="126"/>
      <c r="C980" s="131"/>
      <c r="D980" s="126" t="s">
        <v>6943</v>
      </c>
      <c r="E980" s="131"/>
      <c r="F980" s="355">
        <v>2</v>
      </c>
      <c r="G980" s="314">
        <v>1.1764705882352942</v>
      </c>
      <c r="H980" s="18">
        <v>4</v>
      </c>
      <c r="I980" s="19">
        <v>2.4691358024691357</v>
      </c>
      <c r="J980" s="18">
        <v>1</v>
      </c>
      <c r="K980" s="19">
        <v>0.59171597633136097</v>
      </c>
      <c r="L980" s="18">
        <v>5</v>
      </c>
      <c r="M980" s="19">
        <v>2.1367521367521367</v>
      </c>
      <c r="N980" s="58">
        <v>3</v>
      </c>
      <c r="O980" s="59">
        <v>1.3157894736842106</v>
      </c>
      <c r="P980" s="58">
        <v>7</v>
      </c>
      <c r="Q980" s="59">
        <v>2.3026315789473686</v>
      </c>
      <c r="R980" s="58">
        <v>7</v>
      </c>
      <c r="S980" s="59">
        <v>2.3333333333333335</v>
      </c>
      <c r="T980" s="58">
        <v>16</v>
      </c>
      <c r="U980" s="59">
        <v>1.3201320132013201</v>
      </c>
      <c r="V980" s="131"/>
      <c r="W980" s="131"/>
      <c r="X980" s="131"/>
      <c r="Y980" s="131"/>
      <c r="Z980" s="131"/>
      <c r="AA980" s="131"/>
      <c r="AB980" s="131"/>
      <c r="AC980" s="131"/>
      <c r="AD980" s="131"/>
    </row>
    <row r="981" spans="1:30" ht="20.100000000000001" customHeight="1">
      <c r="A981" s="126"/>
      <c r="B981" s="126"/>
      <c r="C981" s="131"/>
      <c r="D981" s="126" t="s">
        <v>6944</v>
      </c>
      <c r="E981" s="131"/>
      <c r="F981" s="355"/>
      <c r="G981" s="314"/>
      <c r="H981" s="18"/>
      <c r="I981" s="19"/>
      <c r="J981" s="18">
        <v>2</v>
      </c>
      <c r="K981" s="19">
        <v>1.1834319526627219</v>
      </c>
      <c r="L981" s="18">
        <v>1</v>
      </c>
      <c r="M981" s="19">
        <v>0.42735042735042733</v>
      </c>
      <c r="N981" s="58"/>
      <c r="O981" s="59"/>
      <c r="P981" s="58">
        <v>3</v>
      </c>
      <c r="Q981" s="59">
        <v>0.98684210526315785</v>
      </c>
      <c r="R981" s="58">
        <v>3</v>
      </c>
      <c r="S981" s="59">
        <v>1</v>
      </c>
      <c r="T981" s="58">
        <v>20</v>
      </c>
      <c r="U981" s="59">
        <v>1.6501650165016502</v>
      </c>
      <c r="V981" s="131"/>
      <c r="W981" s="131"/>
      <c r="X981" s="131"/>
      <c r="Y981" s="131"/>
      <c r="Z981" s="131"/>
      <c r="AA981" s="131"/>
      <c r="AB981" s="131"/>
      <c r="AC981" s="131"/>
      <c r="AD981" s="131"/>
    </row>
    <row r="982" spans="1:30" ht="20.100000000000001" customHeight="1">
      <c r="A982" s="126"/>
      <c r="B982" s="126"/>
      <c r="C982" s="131"/>
      <c r="D982" s="126" t="s">
        <v>6945</v>
      </c>
      <c r="E982" s="131"/>
      <c r="F982" s="355">
        <v>3</v>
      </c>
      <c r="G982" s="314">
        <v>1.7647058823529411</v>
      </c>
      <c r="H982" s="18">
        <v>2</v>
      </c>
      <c r="I982" s="19">
        <v>1.2345679012345678</v>
      </c>
      <c r="J982" s="18">
        <v>7</v>
      </c>
      <c r="K982" s="19">
        <v>4.1420118343195265</v>
      </c>
      <c r="L982" s="18">
        <v>15</v>
      </c>
      <c r="M982" s="19">
        <v>6.4102564102564106</v>
      </c>
      <c r="N982" s="58">
        <v>6</v>
      </c>
      <c r="O982" s="59">
        <v>2.6315789473684212</v>
      </c>
      <c r="P982" s="58">
        <v>7</v>
      </c>
      <c r="Q982" s="59">
        <v>2.3026315789473686</v>
      </c>
      <c r="R982" s="58">
        <v>16</v>
      </c>
      <c r="S982" s="59">
        <v>5.4</v>
      </c>
      <c r="T982" s="58">
        <v>73</v>
      </c>
      <c r="U982" s="59">
        <v>6.0231023102310228</v>
      </c>
      <c r="V982" s="131"/>
      <c r="W982" s="131"/>
      <c r="X982" s="131"/>
      <c r="Y982" s="131"/>
      <c r="Z982" s="131"/>
      <c r="AA982" s="131"/>
      <c r="AB982" s="131"/>
      <c r="AC982" s="131"/>
      <c r="AD982" s="131"/>
    </row>
    <row r="983" spans="1:30" ht="20.100000000000001" customHeight="1">
      <c r="A983" s="126"/>
      <c r="B983" s="126"/>
      <c r="C983" s="131"/>
      <c r="D983" s="126" t="s">
        <v>6967</v>
      </c>
      <c r="E983" s="131"/>
      <c r="F983" s="355"/>
      <c r="G983" s="314"/>
      <c r="H983" s="18"/>
      <c r="I983" s="19"/>
      <c r="J983" s="18"/>
      <c r="K983" s="19"/>
      <c r="L983" s="18">
        <v>1</v>
      </c>
      <c r="M983" s="19">
        <v>0.42735042735042733</v>
      </c>
      <c r="N983" s="58">
        <v>3</v>
      </c>
      <c r="O983" s="59">
        <v>1.3157894736842106</v>
      </c>
      <c r="P983" s="58">
        <v>2</v>
      </c>
      <c r="Q983" s="59">
        <v>0.65789473684210531</v>
      </c>
      <c r="R983" s="58">
        <v>2</v>
      </c>
      <c r="S983" s="59">
        <v>0.66666666666666663</v>
      </c>
      <c r="T983" s="58">
        <v>5</v>
      </c>
      <c r="U983" s="59">
        <v>0.41254125412541254</v>
      </c>
      <c r="V983" s="131"/>
      <c r="W983" s="131"/>
      <c r="X983" s="131"/>
      <c r="Y983" s="131"/>
      <c r="Z983" s="131"/>
      <c r="AA983" s="131"/>
      <c r="AB983" s="131"/>
      <c r="AC983" s="131"/>
      <c r="AD983" s="131"/>
    </row>
    <row r="984" spans="1:30" ht="20.100000000000001" customHeight="1">
      <c r="A984" s="126"/>
      <c r="B984" s="126"/>
      <c r="C984" s="131"/>
      <c r="D984" s="126" t="s">
        <v>3100</v>
      </c>
      <c r="E984" s="131"/>
      <c r="F984" s="355"/>
      <c r="G984" s="314"/>
      <c r="H984" s="18">
        <v>1</v>
      </c>
      <c r="I984" s="19">
        <v>0.61728395061728392</v>
      </c>
      <c r="J984" s="18"/>
      <c r="K984" s="19"/>
      <c r="L984" s="18"/>
      <c r="M984" s="19"/>
      <c r="N984" s="58"/>
      <c r="O984" s="59"/>
      <c r="P984" s="58"/>
      <c r="Q984" s="59"/>
      <c r="R984" s="58">
        <v>1</v>
      </c>
      <c r="S984" s="59">
        <v>0.33333333333333331</v>
      </c>
      <c r="T984" s="58">
        <v>15</v>
      </c>
      <c r="U984" s="59">
        <v>1.2376237623762376</v>
      </c>
      <c r="V984" s="131"/>
      <c r="W984" s="131"/>
      <c r="X984" s="131"/>
      <c r="Y984" s="131"/>
      <c r="Z984" s="131"/>
      <c r="AA984" s="131"/>
      <c r="AB984" s="131"/>
      <c r="AC984" s="131"/>
      <c r="AD984" s="131"/>
    </row>
    <row r="985" spans="1:30" ht="20.100000000000001" customHeight="1">
      <c r="A985" s="126"/>
      <c r="B985" s="126"/>
      <c r="C985" s="131"/>
      <c r="D985" s="126" t="s">
        <v>6946</v>
      </c>
      <c r="E985" s="131"/>
      <c r="F985" s="355">
        <v>102</v>
      </c>
      <c r="G985" s="314">
        <v>60</v>
      </c>
      <c r="H985" s="18">
        <v>96</v>
      </c>
      <c r="I985" s="19">
        <v>59.25925925925926</v>
      </c>
      <c r="J985" s="18">
        <v>91</v>
      </c>
      <c r="K985" s="19">
        <v>53.846153846153847</v>
      </c>
      <c r="L985" s="18">
        <v>136</v>
      </c>
      <c r="M985" s="19">
        <v>58.119658119658119</v>
      </c>
      <c r="N985" s="58">
        <v>138</v>
      </c>
      <c r="O985" s="59">
        <v>60.526315789473685</v>
      </c>
      <c r="P985" s="58">
        <v>184</v>
      </c>
      <c r="Q985" s="59">
        <v>60.526315789473685</v>
      </c>
      <c r="R985" s="58">
        <v>191</v>
      </c>
      <c r="S985" s="59">
        <v>63.9</v>
      </c>
      <c r="T985" s="58">
        <v>621</v>
      </c>
      <c r="U985" s="59">
        <v>51.237623762376238</v>
      </c>
      <c r="V985" s="131"/>
      <c r="W985" s="131"/>
      <c r="X985" s="131"/>
      <c r="Y985" s="131"/>
      <c r="Z985" s="131"/>
      <c r="AA985" s="131"/>
      <c r="AB985" s="131"/>
      <c r="AC985" s="131"/>
      <c r="AD985" s="131"/>
    </row>
    <row r="986" spans="1:30" ht="20.100000000000001" customHeight="1">
      <c r="A986" s="125" t="s">
        <v>5641</v>
      </c>
      <c r="B986" s="125" t="s">
        <v>199</v>
      </c>
      <c r="C986" s="134" t="s">
        <v>5642</v>
      </c>
      <c r="D986" s="125"/>
      <c r="E986" s="134"/>
      <c r="F986" s="354"/>
      <c r="G986" s="12"/>
      <c r="H986" s="11">
        <v>1</v>
      </c>
      <c r="I986" s="12">
        <v>100</v>
      </c>
      <c r="J986" s="11"/>
      <c r="K986" s="12"/>
      <c r="L986" s="11"/>
      <c r="M986" s="12"/>
      <c r="N986" s="56"/>
      <c r="O986" s="57"/>
      <c r="P986" s="56"/>
      <c r="Q986" s="57"/>
      <c r="R986" s="56">
        <v>1</v>
      </c>
      <c r="S986" s="57">
        <v>100</v>
      </c>
      <c r="T986" s="56">
        <v>15</v>
      </c>
      <c r="U986" s="57">
        <v>100</v>
      </c>
      <c r="V986" s="134" t="s">
        <v>28</v>
      </c>
      <c r="W986" s="134" t="s">
        <v>28</v>
      </c>
      <c r="X986" s="134" t="s">
        <v>28</v>
      </c>
      <c r="Y986" s="134" t="s">
        <v>28</v>
      </c>
      <c r="Z986" s="134" t="s">
        <v>28</v>
      </c>
      <c r="AA986" s="134" t="s">
        <v>28</v>
      </c>
      <c r="AB986" s="134" t="s">
        <v>28</v>
      </c>
      <c r="AC986" s="134" t="s">
        <v>28</v>
      </c>
      <c r="AD986" s="134"/>
    </row>
    <row r="987" spans="1:30" ht="20.100000000000001" customHeight="1">
      <c r="A987" s="125" t="s">
        <v>5643</v>
      </c>
      <c r="B987" s="125" t="s">
        <v>200</v>
      </c>
      <c r="C987" s="134" t="s">
        <v>218</v>
      </c>
      <c r="D987" s="125" t="s">
        <v>1440</v>
      </c>
      <c r="E987" s="223" t="s">
        <v>245</v>
      </c>
      <c r="F987" s="354">
        <v>59</v>
      </c>
      <c r="G987" s="12">
        <v>37.579617834394902</v>
      </c>
      <c r="H987" s="11">
        <v>54</v>
      </c>
      <c r="I987" s="12">
        <v>33.333333333333336</v>
      </c>
      <c r="J987" s="11">
        <v>62</v>
      </c>
      <c r="K987" s="12">
        <v>36.68639053254438</v>
      </c>
      <c r="L987" s="11">
        <v>89</v>
      </c>
      <c r="M987" s="12">
        <v>38</v>
      </c>
      <c r="N987" s="56">
        <v>75</v>
      </c>
      <c r="O987" s="57">
        <v>32.89473684210526</v>
      </c>
      <c r="P987" s="56">
        <v>116</v>
      </c>
      <c r="Q987" s="57">
        <v>38.157894736842103</v>
      </c>
      <c r="R987" s="56">
        <v>115</v>
      </c>
      <c r="S987" s="57">
        <v>38.5</v>
      </c>
      <c r="T987" s="56">
        <v>558</v>
      </c>
      <c r="U987" s="57">
        <v>46.039603960396036</v>
      </c>
      <c r="V987" s="134" t="s">
        <v>28</v>
      </c>
      <c r="W987" s="134" t="s">
        <v>28</v>
      </c>
      <c r="X987" s="134" t="s">
        <v>28</v>
      </c>
      <c r="Y987" s="134" t="s">
        <v>28</v>
      </c>
      <c r="Z987" s="134" t="s">
        <v>28</v>
      </c>
      <c r="AA987" s="134" t="s">
        <v>28</v>
      </c>
      <c r="AB987" s="134" t="s">
        <v>28</v>
      </c>
      <c r="AC987" s="134" t="s">
        <v>28</v>
      </c>
      <c r="AD987" s="134"/>
    </row>
    <row r="988" spans="1:30" ht="20.25" customHeight="1">
      <c r="A988" s="126"/>
      <c r="B988" s="126"/>
      <c r="C988" s="131"/>
      <c r="D988" s="126" t="s">
        <v>1441</v>
      </c>
      <c r="E988" s="131"/>
      <c r="F988" s="355">
        <v>98</v>
      </c>
      <c r="G988" s="314">
        <v>62.420382165605098</v>
      </c>
      <c r="H988" s="18">
        <v>108</v>
      </c>
      <c r="I988" s="19">
        <v>66.666666666666671</v>
      </c>
      <c r="J988" s="18">
        <v>107</v>
      </c>
      <c r="K988" s="19">
        <v>63.31360946745562</v>
      </c>
      <c r="L988" s="18">
        <v>145</v>
      </c>
      <c r="M988" s="19">
        <v>62</v>
      </c>
      <c r="N988" s="58">
        <v>153</v>
      </c>
      <c r="O988" s="59">
        <v>67.10526315789474</v>
      </c>
      <c r="P988" s="58">
        <v>188</v>
      </c>
      <c r="Q988" s="59">
        <v>61.842105263157897</v>
      </c>
      <c r="R988" s="58">
        <v>184</v>
      </c>
      <c r="S988" s="59">
        <v>61.5</v>
      </c>
      <c r="T988" s="58">
        <v>654</v>
      </c>
      <c r="U988" s="59">
        <v>53.960396039603964</v>
      </c>
      <c r="V988" s="131"/>
      <c r="W988" s="131"/>
      <c r="X988" s="131"/>
      <c r="Y988" s="131"/>
      <c r="Z988" s="131"/>
      <c r="AA988" s="131"/>
      <c r="AB988" s="131"/>
      <c r="AC988" s="131"/>
      <c r="AD988" s="131"/>
    </row>
    <row r="989" spans="1:30" s="51" customFormat="1" ht="20.100000000000001" customHeight="1">
      <c r="A989" s="144"/>
      <c r="B989" s="311"/>
      <c r="C989" s="224"/>
      <c r="D989" s="126" t="s">
        <v>2409</v>
      </c>
      <c r="E989" s="224"/>
      <c r="F989" s="355"/>
      <c r="G989" s="314"/>
      <c r="H989" s="18"/>
      <c r="I989" s="19"/>
      <c r="J989" s="18"/>
      <c r="K989" s="19"/>
      <c r="L989" s="18"/>
      <c r="M989" s="19"/>
      <c r="N989" s="58"/>
      <c r="O989" s="59"/>
      <c r="P989" s="58"/>
      <c r="Q989" s="59"/>
      <c r="R989" s="58"/>
      <c r="S989" s="59"/>
      <c r="T989" s="58"/>
      <c r="U989" s="59"/>
      <c r="V989" s="346"/>
      <c r="W989" s="224"/>
      <c r="X989" s="250"/>
      <c r="Y989" s="224"/>
      <c r="Z989" s="224"/>
      <c r="AA989" s="224"/>
      <c r="AB989" s="224"/>
      <c r="AC989" s="224"/>
      <c r="AD989" s="224"/>
    </row>
    <row r="990" spans="1:30" s="51" customFormat="1" ht="20.100000000000001" customHeight="1">
      <c r="A990" s="144"/>
      <c r="B990" s="111"/>
      <c r="C990" s="224"/>
      <c r="D990" s="126" t="s">
        <v>2410</v>
      </c>
      <c r="E990" s="224"/>
      <c r="F990" s="356"/>
      <c r="G990" s="314"/>
      <c r="H990" s="18"/>
      <c r="I990" s="19"/>
      <c r="J990" s="18"/>
      <c r="K990" s="19"/>
      <c r="L990" s="18"/>
      <c r="M990" s="19"/>
      <c r="N990" s="58"/>
      <c r="O990" s="59"/>
      <c r="P990" s="58"/>
      <c r="Q990" s="59"/>
      <c r="R990" s="58"/>
      <c r="S990" s="59"/>
      <c r="T990" s="58"/>
      <c r="U990" s="59"/>
      <c r="V990" s="346"/>
      <c r="W990" s="224"/>
      <c r="X990" s="250"/>
      <c r="Y990" s="224"/>
      <c r="Z990" s="224"/>
      <c r="AA990" s="224"/>
      <c r="AB990" s="224"/>
      <c r="AC990" s="224"/>
      <c r="AD990" s="224"/>
    </row>
    <row r="991" spans="1:30" ht="20.100000000000001" customHeight="1">
      <c r="A991" s="125" t="s">
        <v>5644</v>
      </c>
      <c r="B991" s="125" t="s">
        <v>201</v>
      </c>
      <c r="C991" s="134" t="s">
        <v>218</v>
      </c>
      <c r="D991" s="125" t="s">
        <v>1440</v>
      </c>
      <c r="E991" s="223" t="s">
        <v>245</v>
      </c>
      <c r="F991" s="354">
        <v>24</v>
      </c>
      <c r="G991" s="12">
        <v>35.294117647058826</v>
      </c>
      <c r="H991" s="11">
        <v>22</v>
      </c>
      <c r="I991" s="12">
        <v>33.333333333333336</v>
      </c>
      <c r="J991" s="11">
        <v>22</v>
      </c>
      <c r="K991" s="12">
        <v>28.205128205128204</v>
      </c>
      <c r="L991" s="11">
        <v>40</v>
      </c>
      <c r="M991" s="12">
        <v>40.799999999999997</v>
      </c>
      <c r="N991" s="56">
        <v>28</v>
      </c>
      <c r="O991" s="57">
        <v>31.111111111111111</v>
      </c>
      <c r="P991" s="56">
        <v>46</v>
      </c>
      <c r="Q991" s="57">
        <v>38.333333333333336</v>
      </c>
      <c r="R991" s="56">
        <v>45</v>
      </c>
      <c r="S991" s="57">
        <v>41.7</v>
      </c>
      <c r="T991" s="56">
        <v>268</v>
      </c>
      <c r="U991" s="57">
        <v>45.346869712351946</v>
      </c>
      <c r="V991" s="134" t="s">
        <v>28</v>
      </c>
      <c r="W991" s="134" t="s">
        <v>28</v>
      </c>
      <c r="X991" s="134" t="s">
        <v>28</v>
      </c>
      <c r="Y991" s="134" t="s">
        <v>28</v>
      </c>
      <c r="Z991" s="134" t="s">
        <v>28</v>
      </c>
      <c r="AA991" s="134" t="s">
        <v>28</v>
      </c>
      <c r="AB991" s="134" t="s">
        <v>28</v>
      </c>
      <c r="AC991" s="134" t="s">
        <v>28</v>
      </c>
      <c r="AD991" s="134"/>
    </row>
    <row r="992" spans="1:30" ht="20.100000000000001" customHeight="1">
      <c r="A992" s="126"/>
      <c r="B992" s="126"/>
      <c r="C992" s="131" t="s">
        <v>6969</v>
      </c>
      <c r="D992" s="126" t="s">
        <v>1441</v>
      </c>
      <c r="E992" s="131"/>
      <c r="F992" s="355">
        <v>44</v>
      </c>
      <c r="G992" s="314">
        <v>64.705882352941174</v>
      </c>
      <c r="H992" s="18">
        <v>44</v>
      </c>
      <c r="I992" s="19">
        <v>66.666666666666671</v>
      </c>
      <c r="J992" s="18">
        <v>56</v>
      </c>
      <c r="K992" s="19">
        <v>71.794871794871796</v>
      </c>
      <c r="L992" s="18">
        <v>58</v>
      </c>
      <c r="M992" s="19">
        <v>59.2</v>
      </c>
      <c r="N992" s="58">
        <v>62</v>
      </c>
      <c r="O992" s="59">
        <v>68.888888888888886</v>
      </c>
      <c r="P992" s="58">
        <v>74</v>
      </c>
      <c r="Q992" s="59">
        <v>61.666666666666664</v>
      </c>
      <c r="R992" s="58">
        <v>63</v>
      </c>
      <c r="S992" s="59">
        <v>58.3</v>
      </c>
      <c r="T992" s="58">
        <v>323</v>
      </c>
      <c r="U992" s="59">
        <v>54.653130287648054</v>
      </c>
      <c r="V992" s="131"/>
      <c r="W992" s="131"/>
      <c r="X992" s="131"/>
      <c r="Y992" s="131"/>
      <c r="Z992" s="131"/>
      <c r="AA992" s="131"/>
      <c r="AB992" s="131"/>
      <c r="AC992" s="131"/>
      <c r="AD992" s="131"/>
    </row>
    <row r="993" spans="1:30" s="51" customFormat="1" ht="20.100000000000001" customHeight="1">
      <c r="A993" s="144"/>
      <c r="B993" s="311"/>
      <c r="C993" s="224"/>
      <c r="D993" s="126" t="s">
        <v>2409</v>
      </c>
      <c r="E993" s="224"/>
      <c r="F993" s="355"/>
      <c r="G993" s="314"/>
      <c r="H993" s="18"/>
      <c r="I993" s="19"/>
      <c r="J993" s="18"/>
      <c r="K993" s="19"/>
      <c r="L993" s="18"/>
      <c r="M993" s="19"/>
      <c r="N993" s="58"/>
      <c r="O993" s="59"/>
      <c r="P993" s="58"/>
      <c r="Q993" s="59"/>
      <c r="R993" s="58"/>
      <c r="S993" s="59"/>
      <c r="T993" s="58"/>
      <c r="U993" s="59"/>
      <c r="V993" s="346"/>
      <c r="W993" s="224"/>
      <c r="X993" s="250"/>
      <c r="Y993" s="224"/>
      <c r="Z993" s="224"/>
      <c r="AA993" s="224"/>
      <c r="AB993" s="224"/>
      <c r="AC993" s="224"/>
      <c r="AD993" s="224"/>
    </row>
    <row r="994" spans="1:30" s="51" customFormat="1" ht="20.100000000000001" customHeight="1">
      <c r="A994" s="144"/>
      <c r="B994" s="111"/>
      <c r="C994" s="224"/>
      <c r="D994" s="126" t="s">
        <v>2410</v>
      </c>
      <c r="E994" s="224"/>
      <c r="F994" s="355"/>
      <c r="G994" s="314"/>
      <c r="H994" s="18"/>
      <c r="I994" s="19"/>
      <c r="J994" s="18"/>
      <c r="K994" s="19"/>
      <c r="L994" s="18"/>
      <c r="M994" s="19"/>
      <c r="N994" s="58"/>
      <c r="O994" s="59"/>
      <c r="P994" s="58"/>
      <c r="Q994" s="59"/>
      <c r="R994" s="58"/>
      <c r="S994" s="59"/>
      <c r="T994" s="58"/>
      <c r="U994" s="59"/>
      <c r="V994" s="346"/>
      <c r="W994" s="224"/>
      <c r="X994" s="250"/>
      <c r="Y994" s="224"/>
      <c r="Z994" s="224"/>
      <c r="AA994" s="224"/>
      <c r="AB994" s="224"/>
      <c r="AC994" s="224"/>
      <c r="AD994" s="224"/>
    </row>
    <row r="995" spans="1:30" ht="20.100000000000001" customHeight="1">
      <c r="A995" s="125" t="s">
        <v>5645</v>
      </c>
      <c r="B995" s="125" t="s">
        <v>202</v>
      </c>
      <c r="C995" s="134" t="s">
        <v>218</v>
      </c>
      <c r="D995" s="125" t="s">
        <v>1853</v>
      </c>
      <c r="E995" s="134" t="s">
        <v>245</v>
      </c>
      <c r="F995" s="354">
        <v>165</v>
      </c>
      <c r="G995" s="12">
        <v>97.058823529411768</v>
      </c>
      <c r="H995" s="11">
        <v>153</v>
      </c>
      <c r="I995" s="12">
        <v>94.444444444444443</v>
      </c>
      <c r="J995" s="11">
        <v>155</v>
      </c>
      <c r="K995" s="12">
        <v>91.715976331360949</v>
      </c>
      <c r="L995" s="11">
        <v>222</v>
      </c>
      <c r="M995" s="12">
        <v>94.871794871794876</v>
      </c>
      <c r="N995" s="56">
        <v>209</v>
      </c>
      <c r="O995" s="57">
        <v>91.666666666666671</v>
      </c>
      <c r="P995" s="56">
        <v>273</v>
      </c>
      <c r="Q995" s="57">
        <v>89.80263157894737</v>
      </c>
      <c r="R995" s="56">
        <v>271</v>
      </c>
      <c r="S995" s="57">
        <v>90.6</v>
      </c>
      <c r="T995" s="56">
        <v>1076</v>
      </c>
      <c r="U995" s="57">
        <v>88.8</v>
      </c>
      <c r="V995" s="134" t="s">
        <v>28</v>
      </c>
      <c r="W995" s="134" t="s">
        <v>28</v>
      </c>
      <c r="X995" s="134" t="s">
        <v>28</v>
      </c>
      <c r="Y995" s="134" t="s">
        <v>28</v>
      </c>
      <c r="Z995" s="134" t="s">
        <v>28</v>
      </c>
      <c r="AA995" s="134" t="s">
        <v>28</v>
      </c>
      <c r="AB995" s="134" t="s">
        <v>28</v>
      </c>
      <c r="AC995" s="134" t="s">
        <v>28</v>
      </c>
      <c r="AD995" s="134"/>
    </row>
    <row r="996" spans="1:30" ht="20.100000000000001" customHeight="1">
      <c r="A996" s="126"/>
      <c r="B996" s="126"/>
      <c r="C996" s="131"/>
      <c r="D996" s="126" t="s">
        <v>1854</v>
      </c>
      <c r="E996" s="131"/>
      <c r="F996" s="355">
        <v>5</v>
      </c>
      <c r="G996" s="314">
        <v>2.9411764705882355</v>
      </c>
      <c r="H996" s="18">
        <v>9</v>
      </c>
      <c r="I996" s="19">
        <v>5.5555555555555554</v>
      </c>
      <c r="J996" s="18">
        <v>14</v>
      </c>
      <c r="K996" s="19">
        <v>8.2840236686390529</v>
      </c>
      <c r="L996" s="18">
        <v>12</v>
      </c>
      <c r="M996" s="19">
        <v>5.1282051282051286</v>
      </c>
      <c r="N996" s="58">
        <v>19</v>
      </c>
      <c r="O996" s="59">
        <v>8.3333333333333339</v>
      </c>
      <c r="P996" s="58">
        <v>31</v>
      </c>
      <c r="Q996" s="59">
        <v>10.197368421052632</v>
      </c>
      <c r="R996" s="58">
        <v>27</v>
      </c>
      <c r="S996" s="59">
        <v>9</v>
      </c>
      <c r="T996" s="58">
        <v>135</v>
      </c>
      <c r="U996" s="59">
        <v>11.1</v>
      </c>
      <c r="V996" s="131"/>
      <c r="W996" s="131"/>
      <c r="X996" s="131"/>
      <c r="Y996" s="131"/>
      <c r="Z996" s="131"/>
      <c r="AA996" s="131"/>
      <c r="AB996" s="131"/>
      <c r="AC996" s="131"/>
      <c r="AD996" s="131"/>
    </row>
    <row r="997" spans="1:30" ht="20.100000000000001" customHeight="1">
      <c r="A997" s="126"/>
      <c r="B997" s="126"/>
      <c r="C997" s="131"/>
      <c r="D997" s="126" t="s">
        <v>2409</v>
      </c>
      <c r="E997" s="131"/>
      <c r="F997" s="355"/>
      <c r="G997" s="314"/>
      <c r="H997" s="18"/>
      <c r="I997" s="19"/>
      <c r="J997" s="18"/>
      <c r="K997" s="19"/>
      <c r="L997" s="18"/>
      <c r="M997" s="19"/>
      <c r="N997" s="58"/>
      <c r="O997" s="59"/>
      <c r="P997" s="58"/>
      <c r="Q997" s="59"/>
      <c r="R997" s="58">
        <v>1</v>
      </c>
      <c r="S997" s="59">
        <v>0.3</v>
      </c>
      <c r="T997" s="58"/>
      <c r="U997" s="59"/>
      <c r="V997" s="131"/>
      <c r="W997" s="131"/>
      <c r="X997" s="131"/>
      <c r="Y997" s="131"/>
      <c r="Z997" s="131"/>
      <c r="AA997" s="131"/>
      <c r="AB997" s="131"/>
      <c r="AC997" s="131"/>
      <c r="AD997" s="131"/>
    </row>
    <row r="998" spans="1:30" ht="20.100000000000001" customHeight="1">
      <c r="A998" s="126"/>
      <c r="B998" s="126"/>
      <c r="C998" s="131"/>
      <c r="D998" s="126" t="s">
        <v>2410</v>
      </c>
      <c r="E998" s="131"/>
      <c r="F998" s="355"/>
      <c r="G998" s="314"/>
      <c r="H998" s="18"/>
      <c r="I998" s="19"/>
      <c r="J998" s="18"/>
      <c r="K998" s="19"/>
      <c r="L998" s="18"/>
      <c r="M998" s="19"/>
      <c r="N998" s="58"/>
      <c r="O998" s="59"/>
      <c r="P998" s="58"/>
      <c r="Q998" s="59"/>
      <c r="R998" s="58"/>
      <c r="S998" s="59"/>
      <c r="T998" s="58">
        <v>1</v>
      </c>
      <c r="U998" s="59">
        <v>0.1</v>
      </c>
      <c r="V998" s="131"/>
      <c r="W998" s="131"/>
      <c r="X998" s="131"/>
      <c r="Y998" s="131"/>
      <c r="Z998" s="131"/>
      <c r="AA998" s="131"/>
      <c r="AB998" s="131"/>
      <c r="AC998" s="131"/>
      <c r="AD998" s="131"/>
    </row>
    <row r="999" spans="1:30" ht="20.100000000000001" customHeight="1">
      <c r="A999" s="125" t="s">
        <v>5646</v>
      </c>
      <c r="B999" s="125" t="s">
        <v>203</v>
      </c>
      <c r="C999" s="134" t="s">
        <v>5647</v>
      </c>
      <c r="D999" s="125" t="s">
        <v>1442</v>
      </c>
      <c r="E999" s="134"/>
      <c r="F999" s="354">
        <v>1</v>
      </c>
      <c r="G999" s="12">
        <v>20</v>
      </c>
      <c r="H999" s="11">
        <v>1</v>
      </c>
      <c r="I999" s="12">
        <v>11.111111111111111</v>
      </c>
      <c r="J999" s="11">
        <v>2</v>
      </c>
      <c r="K999" s="12">
        <v>14.285714285714286</v>
      </c>
      <c r="L999" s="11">
        <v>5</v>
      </c>
      <c r="M999" s="12">
        <v>41.666666666666664</v>
      </c>
      <c r="N999" s="56"/>
      <c r="O999" s="57"/>
      <c r="P999" s="56">
        <v>3</v>
      </c>
      <c r="Q999" s="57">
        <v>9.67741935483871</v>
      </c>
      <c r="R999" s="56">
        <v>8</v>
      </c>
      <c r="S999" s="57">
        <v>29.6</v>
      </c>
      <c r="T999" s="56">
        <v>20</v>
      </c>
      <c r="U999" s="57">
        <v>14.814814814814815</v>
      </c>
      <c r="V999" s="134" t="s">
        <v>28</v>
      </c>
      <c r="W999" s="134" t="s">
        <v>28</v>
      </c>
      <c r="X999" s="134" t="s">
        <v>28</v>
      </c>
      <c r="Y999" s="134" t="s">
        <v>28</v>
      </c>
      <c r="Z999" s="134" t="s">
        <v>28</v>
      </c>
      <c r="AA999" s="134" t="s">
        <v>28</v>
      </c>
      <c r="AB999" s="134" t="s">
        <v>28</v>
      </c>
      <c r="AC999" s="134" t="s">
        <v>28</v>
      </c>
      <c r="AD999" s="134"/>
    </row>
    <row r="1000" spans="1:30" ht="20.100000000000001" customHeight="1">
      <c r="A1000" s="126"/>
      <c r="B1000" s="126"/>
      <c r="C1000" s="131"/>
      <c r="D1000" s="126" t="s">
        <v>1443</v>
      </c>
      <c r="E1000" s="131"/>
      <c r="F1000" s="355"/>
      <c r="G1000" s="314"/>
      <c r="H1000" s="18"/>
      <c r="I1000" s="19"/>
      <c r="J1000" s="18">
        <v>1</v>
      </c>
      <c r="K1000" s="19">
        <v>7.1428571428571432</v>
      </c>
      <c r="L1000" s="18"/>
      <c r="M1000" s="19"/>
      <c r="N1000" s="58"/>
      <c r="O1000" s="59"/>
      <c r="P1000" s="58">
        <v>1</v>
      </c>
      <c r="Q1000" s="59">
        <v>3.225806451612903</v>
      </c>
      <c r="R1000" s="58"/>
      <c r="S1000" s="59"/>
      <c r="T1000" s="58">
        <v>10</v>
      </c>
      <c r="U1000" s="59">
        <v>7.4074074074074074</v>
      </c>
      <c r="V1000" s="131"/>
      <c r="W1000" s="131"/>
      <c r="X1000" s="131"/>
      <c r="Y1000" s="131"/>
      <c r="Z1000" s="131"/>
      <c r="AA1000" s="131"/>
      <c r="AB1000" s="131"/>
      <c r="AC1000" s="131"/>
      <c r="AD1000" s="131"/>
    </row>
    <row r="1001" spans="1:30" ht="20.100000000000001" customHeight="1">
      <c r="A1001" s="126"/>
      <c r="B1001" s="126"/>
      <c r="C1001" s="131"/>
      <c r="D1001" s="126" t="s">
        <v>1444</v>
      </c>
      <c r="E1001" s="131"/>
      <c r="F1001" s="355">
        <v>1</v>
      </c>
      <c r="G1001" s="314">
        <v>20</v>
      </c>
      <c r="H1001" s="18">
        <v>1</v>
      </c>
      <c r="I1001" s="19">
        <v>11.111111111111111</v>
      </c>
      <c r="J1001" s="18">
        <v>1</v>
      </c>
      <c r="K1001" s="19">
        <v>7.1428571428571432</v>
      </c>
      <c r="L1001" s="18">
        <v>1</v>
      </c>
      <c r="M1001" s="19">
        <v>8.3333333333333339</v>
      </c>
      <c r="N1001" s="58">
        <v>2</v>
      </c>
      <c r="O1001" s="59">
        <v>10.526315789473685</v>
      </c>
      <c r="P1001" s="58">
        <v>4</v>
      </c>
      <c r="Q1001" s="59">
        <v>12.903225806451612</v>
      </c>
      <c r="R1001" s="58"/>
      <c r="S1001" s="59"/>
      <c r="T1001" s="58">
        <v>26</v>
      </c>
      <c r="U1001" s="59">
        <v>19.25925925925926</v>
      </c>
      <c r="V1001" s="131"/>
      <c r="W1001" s="131"/>
      <c r="X1001" s="131"/>
      <c r="Y1001" s="131"/>
      <c r="Z1001" s="131"/>
      <c r="AA1001" s="131"/>
      <c r="AB1001" s="131"/>
      <c r="AC1001" s="131"/>
      <c r="AD1001" s="131"/>
    </row>
    <row r="1002" spans="1:30" ht="20.100000000000001" customHeight="1">
      <c r="A1002" s="126"/>
      <c r="B1002" s="126"/>
      <c r="C1002" s="131"/>
      <c r="D1002" s="126" t="s">
        <v>1445</v>
      </c>
      <c r="E1002" s="131"/>
      <c r="F1002" s="355"/>
      <c r="G1002" s="314"/>
      <c r="H1002" s="18"/>
      <c r="I1002" s="19"/>
      <c r="J1002" s="18"/>
      <c r="K1002" s="19"/>
      <c r="L1002" s="18"/>
      <c r="M1002" s="19"/>
      <c r="N1002" s="58">
        <v>2</v>
      </c>
      <c r="O1002" s="59">
        <v>10.526315789473685</v>
      </c>
      <c r="P1002" s="58"/>
      <c r="Q1002" s="59"/>
      <c r="R1002" s="58"/>
      <c r="S1002" s="59"/>
      <c r="T1002" s="58">
        <v>2</v>
      </c>
      <c r="U1002" s="59">
        <v>1.4814814814814814</v>
      </c>
      <c r="V1002" s="131"/>
      <c r="W1002" s="131"/>
      <c r="X1002" s="131"/>
      <c r="Y1002" s="131"/>
      <c r="Z1002" s="131"/>
      <c r="AA1002" s="131"/>
      <c r="AB1002" s="131"/>
      <c r="AC1002" s="131"/>
      <c r="AD1002" s="131"/>
    </row>
    <row r="1003" spans="1:30" ht="20.100000000000001" customHeight="1">
      <c r="A1003" s="126"/>
      <c r="B1003" s="126"/>
      <c r="C1003" s="131"/>
      <c r="D1003" s="126" t="s">
        <v>1446</v>
      </c>
      <c r="E1003" s="131"/>
      <c r="F1003" s="355"/>
      <c r="G1003" s="314"/>
      <c r="H1003" s="18"/>
      <c r="I1003" s="19"/>
      <c r="J1003" s="18"/>
      <c r="K1003" s="19"/>
      <c r="L1003" s="18"/>
      <c r="M1003" s="19"/>
      <c r="N1003" s="58"/>
      <c r="O1003" s="59"/>
      <c r="P1003" s="58">
        <v>2</v>
      </c>
      <c r="Q1003" s="59">
        <v>6.4516129032258061</v>
      </c>
      <c r="R1003" s="58">
        <v>5</v>
      </c>
      <c r="S1003" s="59">
        <v>18.5</v>
      </c>
      <c r="T1003" s="58">
        <v>14</v>
      </c>
      <c r="U1003" s="59">
        <v>10.37037037037037</v>
      </c>
      <c r="V1003" s="131"/>
      <c r="W1003" s="131"/>
      <c r="X1003" s="131"/>
      <c r="Y1003" s="131"/>
      <c r="Z1003" s="131"/>
      <c r="AA1003" s="131"/>
      <c r="AB1003" s="131"/>
      <c r="AC1003" s="131"/>
      <c r="AD1003" s="131"/>
    </row>
    <row r="1004" spans="1:30" ht="20.100000000000001" customHeight="1">
      <c r="A1004" s="126"/>
      <c r="B1004" s="126"/>
      <c r="C1004" s="131"/>
      <c r="D1004" s="126" t="s">
        <v>1447</v>
      </c>
      <c r="E1004" s="131"/>
      <c r="F1004" s="355">
        <v>2</v>
      </c>
      <c r="G1004" s="314">
        <v>40</v>
      </c>
      <c r="H1004" s="18">
        <v>2</v>
      </c>
      <c r="I1004" s="19">
        <v>22.222222222222221</v>
      </c>
      <c r="J1004" s="18">
        <v>2</v>
      </c>
      <c r="K1004" s="19">
        <v>14.285714285714286</v>
      </c>
      <c r="L1004" s="18">
        <v>2</v>
      </c>
      <c r="M1004" s="19">
        <v>16.666666666666668</v>
      </c>
      <c r="N1004" s="58">
        <v>5</v>
      </c>
      <c r="O1004" s="59">
        <v>26.315789473684209</v>
      </c>
      <c r="P1004" s="58">
        <v>6</v>
      </c>
      <c r="Q1004" s="59">
        <v>19.35483870967742</v>
      </c>
      <c r="R1004" s="58">
        <v>3</v>
      </c>
      <c r="S1004" s="59">
        <v>11.1</v>
      </c>
      <c r="T1004" s="58">
        <v>15</v>
      </c>
      <c r="U1004" s="59">
        <v>11.111111111111111</v>
      </c>
      <c r="V1004" s="131"/>
      <c r="W1004" s="131"/>
      <c r="X1004" s="131"/>
      <c r="Y1004" s="131"/>
      <c r="Z1004" s="131"/>
      <c r="AA1004" s="131"/>
      <c r="AB1004" s="131"/>
      <c r="AC1004" s="131"/>
      <c r="AD1004" s="131"/>
    </row>
    <row r="1005" spans="1:30" ht="20.100000000000001" customHeight="1">
      <c r="A1005" s="126"/>
      <c r="B1005" s="126"/>
      <c r="C1005" s="131"/>
      <c r="D1005" s="126" t="s">
        <v>1448</v>
      </c>
      <c r="E1005" s="131"/>
      <c r="F1005" s="355"/>
      <c r="G1005" s="314"/>
      <c r="H1005" s="18">
        <v>1</v>
      </c>
      <c r="I1005" s="19">
        <v>11.111111111111111</v>
      </c>
      <c r="J1005" s="18"/>
      <c r="K1005" s="19"/>
      <c r="L1005" s="18">
        <v>1</v>
      </c>
      <c r="M1005" s="19">
        <v>8.3333333333333339</v>
      </c>
      <c r="N1005" s="58">
        <v>1</v>
      </c>
      <c r="O1005" s="59">
        <v>5.2631578947368425</v>
      </c>
      <c r="P1005" s="58"/>
      <c r="Q1005" s="59"/>
      <c r="R1005" s="58"/>
      <c r="S1005" s="59"/>
      <c r="T1005" s="58">
        <v>4</v>
      </c>
      <c r="U1005" s="59">
        <v>2.9629629629629628</v>
      </c>
      <c r="V1005" s="131"/>
      <c r="W1005" s="131"/>
      <c r="X1005" s="131"/>
      <c r="Y1005" s="131"/>
      <c r="Z1005" s="131"/>
      <c r="AA1005" s="131"/>
      <c r="AB1005" s="131"/>
      <c r="AC1005" s="131"/>
      <c r="AD1005" s="131"/>
    </row>
    <row r="1006" spans="1:30" ht="20.100000000000001" customHeight="1">
      <c r="A1006" s="126"/>
      <c r="B1006" s="126"/>
      <c r="C1006" s="131"/>
      <c r="D1006" s="126" t="s">
        <v>1449</v>
      </c>
      <c r="E1006" s="131"/>
      <c r="F1006" s="355"/>
      <c r="G1006" s="314"/>
      <c r="H1006" s="18">
        <v>2</v>
      </c>
      <c r="I1006" s="19">
        <v>22.222222222222221</v>
      </c>
      <c r="J1006" s="18"/>
      <c r="K1006" s="19"/>
      <c r="L1006" s="18">
        <v>1</v>
      </c>
      <c r="M1006" s="19">
        <v>8.3333333333333339</v>
      </c>
      <c r="N1006" s="58">
        <v>1</v>
      </c>
      <c r="O1006" s="59">
        <v>5.2631578947368425</v>
      </c>
      <c r="P1006" s="58"/>
      <c r="Q1006" s="59"/>
      <c r="R1006" s="58">
        <v>1</v>
      </c>
      <c r="S1006" s="59">
        <v>3.7</v>
      </c>
      <c r="T1006" s="58">
        <v>2</v>
      </c>
      <c r="U1006" s="59">
        <v>1.4814814814814814</v>
      </c>
      <c r="V1006" s="131"/>
      <c r="W1006" s="131"/>
      <c r="X1006" s="131"/>
      <c r="Y1006" s="131"/>
      <c r="Z1006" s="131"/>
      <c r="AA1006" s="131"/>
      <c r="AB1006" s="131"/>
      <c r="AC1006" s="131"/>
      <c r="AD1006" s="131"/>
    </row>
    <row r="1007" spans="1:30" ht="20.100000000000001" customHeight="1">
      <c r="A1007" s="126"/>
      <c r="B1007" s="126"/>
      <c r="C1007" s="131"/>
      <c r="D1007" s="126" t="s">
        <v>1450</v>
      </c>
      <c r="E1007" s="131"/>
      <c r="F1007" s="355"/>
      <c r="G1007" s="314"/>
      <c r="H1007" s="18"/>
      <c r="I1007" s="19"/>
      <c r="J1007" s="18"/>
      <c r="K1007" s="19"/>
      <c r="L1007" s="18"/>
      <c r="M1007" s="19"/>
      <c r="N1007" s="58"/>
      <c r="O1007" s="59"/>
      <c r="P1007" s="58"/>
      <c r="Q1007" s="59"/>
      <c r="R1007" s="58"/>
      <c r="S1007" s="59"/>
      <c r="T1007" s="58">
        <v>1</v>
      </c>
      <c r="U1007" s="59">
        <v>0.7407407407407407</v>
      </c>
      <c r="V1007" s="131"/>
      <c r="W1007" s="131"/>
      <c r="X1007" s="131"/>
      <c r="Y1007" s="131"/>
      <c r="Z1007" s="131"/>
      <c r="AA1007" s="131"/>
      <c r="AB1007" s="131"/>
      <c r="AC1007" s="131"/>
      <c r="AD1007" s="131"/>
    </row>
    <row r="1008" spans="1:30" ht="20.100000000000001" customHeight="1">
      <c r="A1008" s="126"/>
      <c r="B1008" s="126"/>
      <c r="C1008" s="131"/>
      <c r="D1008" s="126" t="s">
        <v>4368</v>
      </c>
      <c r="E1008" s="131"/>
      <c r="F1008" s="355"/>
      <c r="G1008" s="314"/>
      <c r="H1008" s="18"/>
      <c r="I1008" s="19"/>
      <c r="J1008" s="18">
        <v>1</v>
      </c>
      <c r="K1008" s="19">
        <v>7.1428571428571432</v>
      </c>
      <c r="L1008" s="18"/>
      <c r="M1008" s="19"/>
      <c r="N1008" s="58">
        <v>1</v>
      </c>
      <c r="O1008" s="59">
        <v>5.2631578947368425</v>
      </c>
      <c r="P1008" s="58">
        <v>4</v>
      </c>
      <c r="Q1008" s="59">
        <v>12.903225806451612</v>
      </c>
      <c r="R1008" s="58"/>
      <c r="S1008" s="59"/>
      <c r="T1008" s="58">
        <v>2</v>
      </c>
      <c r="U1008" s="59">
        <v>1.4814814814814814</v>
      </c>
      <c r="V1008" s="131"/>
      <c r="W1008" s="131"/>
      <c r="X1008" s="131"/>
      <c r="Y1008" s="131"/>
      <c r="Z1008" s="131"/>
      <c r="AA1008" s="131"/>
      <c r="AB1008" s="131"/>
      <c r="AC1008" s="131"/>
      <c r="AD1008" s="131"/>
    </row>
    <row r="1009" spans="1:30" ht="20.100000000000001" customHeight="1">
      <c r="A1009" s="126"/>
      <c r="B1009" s="126"/>
      <c r="C1009" s="131"/>
      <c r="D1009" s="126" t="s">
        <v>4369</v>
      </c>
      <c r="E1009" s="131"/>
      <c r="F1009" s="355"/>
      <c r="G1009" s="314"/>
      <c r="H1009" s="18">
        <v>2</v>
      </c>
      <c r="I1009" s="19">
        <v>22.222222222222221</v>
      </c>
      <c r="J1009" s="18">
        <v>6</v>
      </c>
      <c r="K1009" s="19">
        <v>42.857142857142854</v>
      </c>
      <c r="L1009" s="18">
        <v>1</v>
      </c>
      <c r="M1009" s="19">
        <v>8.3333333333333339</v>
      </c>
      <c r="N1009" s="58">
        <v>7</v>
      </c>
      <c r="O1009" s="59">
        <v>36.842105263157897</v>
      </c>
      <c r="P1009" s="58">
        <v>10</v>
      </c>
      <c r="Q1009" s="59">
        <v>32.258064516129032</v>
      </c>
      <c r="R1009" s="58">
        <v>5</v>
      </c>
      <c r="S1009" s="59">
        <v>18.5</v>
      </c>
      <c r="T1009" s="58">
        <v>12</v>
      </c>
      <c r="U1009" s="59">
        <v>8.8888888888888893</v>
      </c>
      <c r="V1009" s="131"/>
      <c r="W1009" s="131"/>
      <c r="X1009" s="131"/>
      <c r="Y1009" s="131"/>
      <c r="Z1009" s="131"/>
      <c r="AA1009" s="131"/>
      <c r="AB1009" s="131"/>
      <c r="AC1009" s="131"/>
      <c r="AD1009" s="131"/>
    </row>
    <row r="1010" spans="1:30" ht="20.100000000000001" customHeight="1">
      <c r="A1010" s="126"/>
      <c r="B1010" s="126"/>
      <c r="C1010" s="131"/>
      <c r="D1010" s="126" t="s">
        <v>4370</v>
      </c>
      <c r="E1010" s="131"/>
      <c r="F1010" s="355"/>
      <c r="G1010" s="314"/>
      <c r="H1010" s="18"/>
      <c r="I1010" s="19"/>
      <c r="J1010" s="18">
        <v>1</v>
      </c>
      <c r="K1010" s="19">
        <v>7.1428571428571432</v>
      </c>
      <c r="L1010" s="18">
        <v>1</v>
      </c>
      <c r="M1010" s="19">
        <v>8.3333333333333339</v>
      </c>
      <c r="N1010" s="58"/>
      <c r="O1010" s="59"/>
      <c r="P1010" s="58"/>
      <c r="Q1010" s="59"/>
      <c r="R1010" s="58"/>
      <c r="S1010" s="59"/>
      <c r="T1010" s="58">
        <v>8</v>
      </c>
      <c r="U1010" s="59">
        <v>5.9259259259259256</v>
      </c>
      <c r="V1010" s="131"/>
      <c r="W1010" s="131"/>
      <c r="X1010" s="131"/>
      <c r="Y1010" s="131"/>
      <c r="Z1010" s="131"/>
      <c r="AA1010" s="131"/>
      <c r="AB1010" s="131"/>
      <c r="AC1010" s="131"/>
      <c r="AD1010" s="131"/>
    </row>
    <row r="1011" spans="1:30" ht="20.100000000000001" customHeight="1">
      <c r="A1011" s="126"/>
      <c r="B1011" s="126"/>
      <c r="C1011" s="131"/>
      <c r="D1011" s="126" t="s">
        <v>6947</v>
      </c>
      <c r="E1011" s="131"/>
      <c r="F1011" s="355">
        <v>1</v>
      </c>
      <c r="G1011" s="314">
        <v>20</v>
      </c>
      <c r="H1011" s="18"/>
      <c r="I1011" s="19"/>
      <c r="J1011" s="18"/>
      <c r="K1011" s="19"/>
      <c r="L1011" s="18"/>
      <c r="M1011" s="19"/>
      <c r="N1011" s="58"/>
      <c r="O1011" s="59"/>
      <c r="P1011" s="58"/>
      <c r="Q1011" s="59"/>
      <c r="R1011" s="58"/>
      <c r="S1011" s="59"/>
      <c r="T1011" s="58"/>
      <c r="U1011" s="59"/>
      <c r="V1011" s="131"/>
      <c r="W1011" s="131"/>
      <c r="X1011" s="131"/>
      <c r="Y1011" s="131"/>
      <c r="Z1011" s="131"/>
      <c r="AA1011" s="131"/>
      <c r="AB1011" s="131"/>
      <c r="AC1011" s="131"/>
      <c r="AD1011" s="131"/>
    </row>
    <row r="1012" spans="1:30" ht="20.100000000000001" customHeight="1">
      <c r="A1012" s="126"/>
      <c r="B1012" s="126"/>
      <c r="C1012" s="131"/>
      <c r="D1012" s="126" t="s">
        <v>4364</v>
      </c>
      <c r="E1012" s="131"/>
      <c r="F1012" s="355"/>
      <c r="G1012" s="314"/>
      <c r="H1012" s="18"/>
      <c r="I1012" s="19"/>
      <c r="J1012" s="18"/>
      <c r="K1012" s="19"/>
      <c r="L1012" s="18"/>
      <c r="M1012" s="19"/>
      <c r="N1012" s="58"/>
      <c r="O1012" s="59"/>
      <c r="P1012" s="58"/>
      <c r="Q1012" s="59"/>
      <c r="R1012" s="58"/>
      <c r="S1012" s="59"/>
      <c r="T1012" s="58">
        <v>12</v>
      </c>
      <c r="U1012" s="59">
        <v>8.9</v>
      </c>
      <c r="V1012" s="131"/>
      <c r="W1012" s="131"/>
      <c r="X1012" s="131"/>
      <c r="Y1012" s="131"/>
      <c r="Z1012" s="131"/>
      <c r="AA1012" s="131"/>
      <c r="AB1012" s="131"/>
      <c r="AC1012" s="131"/>
      <c r="AD1012" s="131"/>
    </row>
    <row r="1013" spans="1:30" ht="20.100000000000001" customHeight="1">
      <c r="A1013" s="126"/>
      <c r="B1013" s="126"/>
      <c r="C1013" s="131"/>
      <c r="D1013" s="126" t="s">
        <v>4372</v>
      </c>
      <c r="E1013" s="131"/>
      <c r="F1013" s="355"/>
      <c r="G1013" s="314"/>
      <c r="H1013" s="18"/>
      <c r="I1013" s="19"/>
      <c r="J1013" s="18"/>
      <c r="K1013" s="19"/>
      <c r="L1013" s="18"/>
      <c r="M1013" s="19"/>
      <c r="N1013" s="58"/>
      <c r="O1013" s="59"/>
      <c r="P1013" s="58"/>
      <c r="Q1013" s="59"/>
      <c r="R1013" s="58">
        <v>1</v>
      </c>
      <c r="S1013" s="59">
        <v>3.7</v>
      </c>
      <c r="T1013" s="58">
        <v>4</v>
      </c>
      <c r="U1013" s="59">
        <v>2.9629629629629628</v>
      </c>
      <c r="V1013" s="131"/>
      <c r="W1013" s="131"/>
      <c r="X1013" s="131"/>
      <c r="Y1013" s="131"/>
      <c r="Z1013" s="131"/>
      <c r="AA1013" s="131"/>
      <c r="AB1013" s="131"/>
      <c r="AC1013" s="131"/>
      <c r="AD1013" s="131"/>
    </row>
    <row r="1014" spans="1:30" ht="20.100000000000001" customHeight="1">
      <c r="A1014" s="126"/>
      <c r="B1014" s="126"/>
      <c r="C1014" s="131"/>
      <c r="D1014" s="126" t="s">
        <v>4366</v>
      </c>
      <c r="E1014" s="131"/>
      <c r="F1014" s="355"/>
      <c r="G1014" s="314"/>
      <c r="H1014" s="18"/>
      <c r="I1014" s="19"/>
      <c r="J1014" s="18"/>
      <c r="K1014" s="19"/>
      <c r="L1014" s="18"/>
      <c r="M1014" s="19"/>
      <c r="N1014" s="58"/>
      <c r="O1014" s="59"/>
      <c r="P1014" s="58">
        <v>1</v>
      </c>
      <c r="Q1014" s="59">
        <v>3.225806451612903</v>
      </c>
      <c r="R1014" s="58">
        <v>4</v>
      </c>
      <c r="S1014" s="59">
        <v>14.8</v>
      </c>
      <c r="T1014" s="58">
        <v>3</v>
      </c>
      <c r="U1014" s="59">
        <v>2.2222222222222223</v>
      </c>
      <c r="V1014" s="131"/>
      <c r="W1014" s="131"/>
      <c r="X1014" s="131"/>
      <c r="Y1014" s="131"/>
      <c r="Z1014" s="131"/>
      <c r="AA1014" s="131"/>
      <c r="AB1014" s="131"/>
      <c r="AC1014" s="131"/>
      <c r="AD1014" s="131"/>
    </row>
    <row r="1015" spans="1:30" ht="20.100000000000001" customHeight="1">
      <c r="A1015" s="126"/>
      <c r="B1015" s="126"/>
      <c r="C1015" s="131"/>
      <c r="D1015" s="126" t="s">
        <v>4367</v>
      </c>
      <c r="E1015" s="131"/>
      <c r="F1015" s="355"/>
      <c r="G1015" s="314"/>
      <c r="H1015" s="18"/>
      <c r="I1015" s="19"/>
      <c r="J1015" s="18"/>
      <c r="K1015" s="19"/>
      <c r="L1015" s="18"/>
      <c r="M1015" s="19"/>
      <c r="N1015" s="58"/>
      <c r="O1015" s="59"/>
      <c r="P1015" s="58"/>
      <c r="Q1015" s="59"/>
      <c r="R1015" s="58"/>
      <c r="S1015" s="59"/>
      <c r="T1015" s="58"/>
      <c r="U1015" s="59"/>
      <c r="V1015" s="131"/>
      <c r="W1015" s="131"/>
      <c r="X1015" s="131"/>
      <c r="Y1015" s="131"/>
      <c r="Z1015" s="131"/>
      <c r="AA1015" s="131"/>
      <c r="AB1015" s="131"/>
      <c r="AC1015" s="131"/>
      <c r="AD1015" s="131"/>
    </row>
    <row r="1016" spans="1:30" ht="20.100000000000001" customHeight="1">
      <c r="A1016" s="125" t="s">
        <v>5648</v>
      </c>
      <c r="B1016" s="125" t="s">
        <v>658</v>
      </c>
      <c r="C1016" s="134" t="s">
        <v>5649</v>
      </c>
      <c r="D1016" s="125"/>
      <c r="E1016" s="134"/>
      <c r="F1016" s="354"/>
      <c r="G1016" s="12"/>
      <c r="H1016" s="11"/>
      <c r="I1016" s="12"/>
      <c r="J1016" s="11"/>
      <c r="K1016" s="12"/>
      <c r="L1016" s="11"/>
      <c r="M1016" s="12"/>
      <c r="N1016" s="56"/>
      <c r="O1016" s="57"/>
      <c r="P1016" s="56">
        <v>1</v>
      </c>
      <c r="Q1016" s="57">
        <v>100</v>
      </c>
      <c r="R1016" s="56">
        <v>4</v>
      </c>
      <c r="S1016" s="57">
        <v>100</v>
      </c>
      <c r="T1016" s="56">
        <v>3</v>
      </c>
      <c r="U1016" s="57">
        <v>100</v>
      </c>
      <c r="V1016" s="134" t="s">
        <v>28</v>
      </c>
      <c r="W1016" s="134" t="s">
        <v>28</v>
      </c>
      <c r="X1016" s="134" t="s">
        <v>28</v>
      </c>
      <c r="Y1016" s="134" t="s">
        <v>28</v>
      </c>
      <c r="Z1016" s="134" t="s">
        <v>28</v>
      </c>
      <c r="AA1016" s="134" t="s">
        <v>28</v>
      </c>
      <c r="AB1016" s="134" t="s">
        <v>28</v>
      </c>
      <c r="AC1016" s="134" t="s">
        <v>28</v>
      </c>
      <c r="AD1016" s="134"/>
    </row>
    <row r="1017" spans="1:30" ht="20.100000000000001" customHeight="1">
      <c r="A1017" s="125" t="s">
        <v>6970</v>
      </c>
      <c r="B1017" s="125" t="s">
        <v>659</v>
      </c>
      <c r="C1017" s="134" t="s">
        <v>5647</v>
      </c>
      <c r="D1017" s="125" t="s">
        <v>1442</v>
      </c>
      <c r="E1017" s="134"/>
      <c r="F1017" s="354"/>
      <c r="G1017" s="12"/>
      <c r="H1017" s="11"/>
      <c r="I1017" s="12"/>
      <c r="J1017" s="11"/>
      <c r="K1017" s="12"/>
      <c r="L1017" s="11"/>
      <c r="M1017" s="12"/>
      <c r="N1017" s="56">
        <v>2</v>
      </c>
      <c r="O1017" s="57">
        <v>10.5</v>
      </c>
      <c r="P1017" s="56">
        <v>2</v>
      </c>
      <c r="Q1017" s="57">
        <v>6.4516129032258061</v>
      </c>
      <c r="R1017" s="56"/>
      <c r="S1017" s="57"/>
      <c r="T1017" s="56">
        <v>7</v>
      </c>
      <c r="U1017" s="57">
        <v>5.1851851851851851</v>
      </c>
      <c r="V1017" s="134" t="s">
        <v>28</v>
      </c>
      <c r="W1017" s="134" t="s">
        <v>28</v>
      </c>
      <c r="X1017" s="134" t="s">
        <v>28</v>
      </c>
      <c r="Y1017" s="134" t="s">
        <v>28</v>
      </c>
      <c r="Z1017" s="134" t="s">
        <v>28</v>
      </c>
      <c r="AA1017" s="134" t="s">
        <v>28</v>
      </c>
      <c r="AB1017" s="134" t="s">
        <v>28</v>
      </c>
      <c r="AC1017" s="134" t="s">
        <v>28</v>
      </c>
      <c r="AD1017" s="134"/>
    </row>
    <row r="1018" spans="1:30" ht="20.100000000000001" customHeight="1">
      <c r="A1018" s="126"/>
      <c r="B1018" s="126"/>
      <c r="C1018" s="131"/>
      <c r="D1018" s="126" t="s">
        <v>1443</v>
      </c>
      <c r="E1018" s="131"/>
      <c r="F1018" s="355"/>
      <c r="G1018" s="314"/>
      <c r="H1018" s="18"/>
      <c r="I1018" s="19"/>
      <c r="J1018" s="18"/>
      <c r="K1018" s="19"/>
      <c r="L1018" s="18"/>
      <c r="M1018" s="19"/>
      <c r="N1018" s="58"/>
      <c r="O1018" s="59"/>
      <c r="P1018" s="58">
        <v>1</v>
      </c>
      <c r="Q1018" s="59">
        <v>3.225806451612903</v>
      </c>
      <c r="R1018" s="58">
        <v>2</v>
      </c>
      <c r="S1018" s="59">
        <v>7.4</v>
      </c>
      <c r="T1018" s="58">
        <v>8</v>
      </c>
      <c r="U1018" s="59">
        <v>5.9259259259259256</v>
      </c>
      <c r="V1018" s="131"/>
      <c r="W1018" s="131"/>
      <c r="X1018" s="131"/>
      <c r="Y1018" s="131"/>
      <c r="Z1018" s="131"/>
      <c r="AA1018" s="131"/>
      <c r="AB1018" s="131"/>
      <c r="AC1018" s="131"/>
      <c r="AD1018" s="131"/>
    </row>
    <row r="1019" spans="1:30" ht="20.100000000000001" customHeight="1">
      <c r="A1019" s="126"/>
      <c r="B1019" s="126"/>
      <c r="C1019" s="131"/>
      <c r="D1019" s="126" t="s">
        <v>1444</v>
      </c>
      <c r="E1019" s="131"/>
      <c r="F1019" s="355"/>
      <c r="G1019" s="314"/>
      <c r="H1019" s="18"/>
      <c r="I1019" s="19"/>
      <c r="J1019" s="18"/>
      <c r="K1019" s="19"/>
      <c r="L1019" s="18">
        <v>3</v>
      </c>
      <c r="M1019" s="19">
        <v>25</v>
      </c>
      <c r="N1019" s="58">
        <v>3</v>
      </c>
      <c r="O1019" s="59">
        <v>15.8</v>
      </c>
      <c r="P1019" s="58">
        <v>1</v>
      </c>
      <c r="Q1019" s="59">
        <v>3.225806451612903</v>
      </c>
      <c r="R1019" s="58">
        <v>2</v>
      </c>
      <c r="S1019" s="59">
        <v>7.4</v>
      </c>
      <c r="T1019" s="58">
        <v>12</v>
      </c>
      <c r="U1019" s="59">
        <v>8.8888888888888893</v>
      </c>
      <c r="V1019" s="131"/>
      <c r="W1019" s="131"/>
      <c r="X1019" s="131"/>
      <c r="Y1019" s="131"/>
      <c r="Z1019" s="131"/>
      <c r="AA1019" s="131"/>
      <c r="AB1019" s="131"/>
      <c r="AC1019" s="131"/>
      <c r="AD1019" s="131"/>
    </row>
    <row r="1020" spans="1:30" ht="20.100000000000001" customHeight="1">
      <c r="A1020" s="126"/>
      <c r="B1020" s="126"/>
      <c r="C1020" s="131"/>
      <c r="D1020" s="126" t="s">
        <v>1445</v>
      </c>
      <c r="E1020" s="131"/>
      <c r="F1020" s="355"/>
      <c r="G1020" s="314"/>
      <c r="H1020" s="18"/>
      <c r="I1020" s="19"/>
      <c r="J1020" s="18"/>
      <c r="K1020" s="19"/>
      <c r="L1020" s="18"/>
      <c r="M1020" s="19"/>
      <c r="N1020" s="58">
        <v>1</v>
      </c>
      <c r="O1020" s="59">
        <v>5.3</v>
      </c>
      <c r="P1020" s="58"/>
      <c r="Q1020" s="59"/>
      <c r="R1020" s="58">
        <v>1</v>
      </c>
      <c r="S1020" s="59">
        <v>3.7</v>
      </c>
      <c r="T1020" s="58">
        <v>8</v>
      </c>
      <c r="U1020" s="59">
        <v>5.9259259259259256</v>
      </c>
      <c r="V1020" s="131"/>
      <c r="W1020" s="131"/>
      <c r="X1020" s="131"/>
      <c r="Y1020" s="131"/>
      <c r="Z1020" s="131"/>
      <c r="AA1020" s="131"/>
      <c r="AB1020" s="131"/>
      <c r="AC1020" s="131"/>
      <c r="AD1020" s="131"/>
    </row>
    <row r="1021" spans="1:30" ht="20.100000000000001" customHeight="1">
      <c r="A1021" s="126"/>
      <c r="B1021" s="126"/>
      <c r="C1021" s="131"/>
      <c r="D1021" s="126" t="s">
        <v>1446</v>
      </c>
      <c r="E1021" s="131"/>
      <c r="F1021" s="355"/>
      <c r="G1021" s="314"/>
      <c r="H1021" s="18"/>
      <c r="I1021" s="19"/>
      <c r="J1021" s="18"/>
      <c r="K1021" s="19"/>
      <c r="L1021" s="18"/>
      <c r="M1021" s="19"/>
      <c r="N1021" s="58">
        <v>3</v>
      </c>
      <c r="O1021" s="59">
        <v>15.8</v>
      </c>
      <c r="P1021" s="58"/>
      <c r="Q1021" s="59"/>
      <c r="R1021" s="58">
        <v>2</v>
      </c>
      <c r="S1021" s="59">
        <v>7.4</v>
      </c>
      <c r="T1021" s="58">
        <v>10</v>
      </c>
      <c r="U1021" s="59">
        <v>7.4074074074074074</v>
      </c>
      <c r="V1021" s="131"/>
      <c r="W1021" s="131"/>
      <c r="X1021" s="131"/>
      <c r="Y1021" s="131"/>
      <c r="Z1021" s="131"/>
      <c r="AA1021" s="131"/>
      <c r="AB1021" s="131"/>
      <c r="AC1021" s="131"/>
      <c r="AD1021" s="131"/>
    </row>
    <row r="1022" spans="1:30" ht="20.100000000000001" customHeight="1">
      <c r="A1022" s="126"/>
      <c r="B1022" s="126"/>
      <c r="C1022" s="131"/>
      <c r="D1022" s="126" t="s">
        <v>1447</v>
      </c>
      <c r="E1022" s="131"/>
      <c r="F1022" s="355"/>
      <c r="G1022" s="314"/>
      <c r="H1022" s="18">
        <v>2</v>
      </c>
      <c r="I1022" s="19">
        <v>22.222222222222221</v>
      </c>
      <c r="J1022" s="18"/>
      <c r="K1022" s="19"/>
      <c r="L1022" s="18">
        <v>3</v>
      </c>
      <c r="M1022" s="19">
        <v>25</v>
      </c>
      <c r="N1022" s="58">
        <v>1</v>
      </c>
      <c r="O1022" s="59">
        <v>5.3</v>
      </c>
      <c r="P1022" s="58">
        <v>3</v>
      </c>
      <c r="Q1022" s="59">
        <v>9.67741935483871</v>
      </c>
      <c r="R1022" s="58">
        <v>2</v>
      </c>
      <c r="S1022" s="59">
        <v>7.4</v>
      </c>
      <c r="T1022" s="58">
        <v>18</v>
      </c>
      <c r="U1022" s="59">
        <v>13.333333333333334</v>
      </c>
      <c r="V1022" s="131"/>
      <c r="W1022" s="131"/>
      <c r="X1022" s="131"/>
      <c r="Y1022" s="131"/>
      <c r="Z1022" s="131"/>
      <c r="AA1022" s="131"/>
      <c r="AB1022" s="131"/>
      <c r="AC1022" s="131"/>
      <c r="AD1022" s="131"/>
    </row>
    <row r="1023" spans="1:30" ht="20.100000000000001" customHeight="1">
      <c r="A1023" s="126"/>
      <c r="B1023" s="126"/>
      <c r="C1023" s="131"/>
      <c r="D1023" s="126" t="s">
        <v>1448</v>
      </c>
      <c r="E1023" s="131"/>
      <c r="F1023" s="355"/>
      <c r="G1023" s="314"/>
      <c r="H1023" s="18">
        <v>1</v>
      </c>
      <c r="I1023" s="19">
        <v>11.111111111111111</v>
      </c>
      <c r="J1023" s="18">
        <v>1</v>
      </c>
      <c r="K1023" s="19">
        <v>7.1428571428571432</v>
      </c>
      <c r="L1023" s="18"/>
      <c r="M1023" s="19"/>
      <c r="N1023" s="58"/>
      <c r="O1023" s="59"/>
      <c r="P1023" s="58">
        <v>2</v>
      </c>
      <c r="Q1023" s="59">
        <v>6.4516129032258061</v>
      </c>
      <c r="R1023" s="58">
        <v>3</v>
      </c>
      <c r="S1023" s="59">
        <v>11.1</v>
      </c>
      <c r="T1023" s="58">
        <v>1</v>
      </c>
      <c r="U1023" s="59">
        <v>0.7407407407407407</v>
      </c>
      <c r="V1023" s="131"/>
      <c r="W1023" s="131"/>
      <c r="X1023" s="131"/>
      <c r="Y1023" s="131"/>
      <c r="Z1023" s="131"/>
      <c r="AA1023" s="131"/>
      <c r="AB1023" s="131"/>
      <c r="AC1023" s="131"/>
      <c r="AD1023" s="131"/>
    </row>
    <row r="1024" spans="1:30" ht="20.100000000000001" customHeight="1">
      <c r="A1024" s="126"/>
      <c r="B1024" s="126"/>
      <c r="C1024" s="131"/>
      <c r="D1024" s="126" t="s">
        <v>1449</v>
      </c>
      <c r="E1024" s="131"/>
      <c r="F1024" s="355"/>
      <c r="G1024" s="314"/>
      <c r="H1024" s="18">
        <v>1</v>
      </c>
      <c r="I1024" s="19">
        <v>11.111111111111111</v>
      </c>
      <c r="J1024" s="18">
        <v>1</v>
      </c>
      <c r="K1024" s="19">
        <v>7.1428571428571432</v>
      </c>
      <c r="L1024" s="18"/>
      <c r="M1024" s="19"/>
      <c r="N1024" s="58"/>
      <c r="O1024" s="59"/>
      <c r="P1024" s="58">
        <v>1</v>
      </c>
      <c r="Q1024" s="59">
        <v>3.225806451612903</v>
      </c>
      <c r="R1024" s="58"/>
      <c r="S1024" s="59"/>
      <c r="T1024" s="58">
        <v>2</v>
      </c>
      <c r="U1024" s="59">
        <v>1.4814814814814814</v>
      </c>
      <c r="V1024" s="131"/>
      <c r="W1024" s="131"/>
      <c r="X1024" s="131"/>
      <c r="Y1024" s="131"/>
      <c r="Z1024" s="131"/>
      <c r="AA1024" s="131"/>
      <c r="AB1024" s="131"/>
      <c r="AC1024" s="131"/>
      <c r="AD1024" s="131"/>
    </row>
    <row r="1025" spans="1:30" ht="20.100000000000001" customHeight="1">
      <c r="A1025" s="126"/>
      <c r="B1025" s="126"/>
      <c r="C1025" s="131"/>
      <c r="D1025" s="126" t="s">
        <v>1450</v>
      </c>
      <c r="E1025" s="131"/>
      <c r="F1025" s="355">
        <v>1</v>
      </c>
      <c r="G1025" s="314">
        <v>20</v>
      </c>
      <c r="H1025" s="18"/>
      <c r="I1025" s="19"/>
      <c r="J1025" s="18"/>
      <c r="K1025" s="19"/>
      <c r="L1025" s="18"/>
      <c r="M1025" s="19"/>
      <c r="N1025" s="58"/>
      <c r="O1025" s="59"/>
      <c r="P1025" s="58"/>
      <c r="Q1025" s="59"/>
      <c r="R1025" s="58"/>
      <c r="S1025" s="59"/>
      <c r="T1025" s="58">
        <v>2</v>
      </c>
      <c r="U1025" s="59">
        <v>1.4814814814814814</v>
      </c>
      <c r="V1025" s="131"/>
      <c r="W1025" s="131"/>
      <c r="X1025" s="131"/>
      <c r="Y1025" s="131"/>
      <c r="Z1025" s="131"/>
      <c r="AA1025" s="131"/>
      <c r="AB1025" s="131"/>
      <c r="AC1025" s="131"/>
      <c r="AD1025" s="131"/>
    </row>
    <row r="1026" spans="1:30" ht="20.100000000000001" customHeight="1">
      <c r="A1026" s="126"/>
      <c r="B1026" s="126"/>
      <c r="C1026" s="131"/>
      <c r="D1026" s="126" t="s">
        <v>4368</v>
      </c>
      <c r="E1026" s="131"/>
      <c r="F1026" s="355"/>
      <c r="G1026" s="314"/>
      <c r="H1026" s="18"/>
      <c r="I1026" s="19"/>
      <c r="J1026" s="18">
        <v>1</v>
      </c>
      <c r="K1026" s="19">
        <v>7.1428571428571432</v>
      </c>
      <c r="L1026" s="18"/>
      <c r="M1026" s="19"/>
      <c r="N1026" s="58"/>
      <c r="O1026" s="59"/>
      <c r="P1026" s="58">
        <v>1</v>
      </c>
      <c r="Q1026" s="59">
        <v>3.225806451612903</v>
      </c>
      <c r="R1026" s="58">
        <v>3</v>
      </c>
      <c r="S1026" s="59">
        <v>11.1</v>
      </c>
      <c r="T1026" s="58"/>
      <c r="U1026" s="59"/>
      <c r="V1026" s="131"/>
      <c r="W1026" s="131"/>
      <c r="X1026" s="131"/>
      <c r="Y1026" s="131"/>
      <c r="Z1026" s="131"/>
      <c r="AA1026" s="131"/>
      <c r="AB1026" s="131"/>
      <c r="AC1026" s="131"/>
      <c r="AD1026" s="131"/>
    </row>
    <row r="1027" spans="1:30" ht="20.100000000000001" customHeight="1">
      <c r="A1027" s="126"/>
      <c r="B1027" s="126"/>
      <c r="C1027" s="131"/>
      <c r="D1027" s="126" t="s">
        <v>4369</v>
      </c>
      <c r="E1027" s="131"/>
      <c r="F1027" s="355"/>
      <c r="G1027" s="314"/>
      <c r="H1027" s="18">
        <v>1</v>
      </c>
      <c r="I1027" s="19">
        <v>11.111111111111111</v>
      </c>
      <c r="J1027" s="18">
        <v>1</v>
      </c>
      <c r="K1027" s="19">
        <v>7.1428571428571432</v>
      </c>
      <c r="L1027" s="18"/>
      <c r="M1027" s="19"/>
      <c r="N1027" s="58"/>
      <c r="O1027" s="59"/>
      <c r="P1027" s="58">
        <v>1</v>
      </c>
      <c r="Q1027" s="59">
        <v>3.225806451612903</v>
      </c>
      <c r="R1027" s="58"/>
      <c r="S1027" s="59"/>
      <c r="T1027" s="58">
        <v>2</v>
      </c>
      <c r="U1027" s="59">
        <v>1.4814814814814814</v>
      </c>
      <c r="V1027" s="131"/>
      <c r="W1027" s="131"/>
      <c r="X1027" s="131"/>
      <c r="Y1027" s="131"/>
      <c r="Z1027" s="131"/>
      <c r="AA1027" s="131"/>
      <c r="AB1027" s="131"/>
      <c r="AC1027" s="131"/>
      <c r="AD1027" s="131"/>
    </row>
    <row r="1028" spans="1:30" ht="20.100000000000001" customHeight="1">
      <c r="A1028" s="126"/>
      <c r="B1028" s="126"/>
      <c r="C1028" s="131"/>
      <c r="D1028" s="126" t="s">
        <v>4370</v>
      </c>
      <c r="E1028" s="131"/>
      <c r="F1028" s="355"/>
      <c r="G1028" s="314"/>
      <c r="H1028" s="18"/>
      <c r="I1028" s="19"/>
      <c r="J1028" s="18">
        <v>1</v>
      </c>
      <c r="K1028" s="19">
        <v>7.1428571428571432</v>
      </c>
      <c r="L1028" s="18"/>
      <c r="M1028" s="19"/>
      <c r="N1028" s="58"/>
      <c r="O1028" s="59"/>
      <c r="P1028" s="58"/>
      <c r="Q1028" s="59"/>
      <c r="R1028" s="58"/>
      <c r="S1028" s="59"/>
      <c r="T1028" s="58">
        <v>2</v>
      </c>
      <c r="U1028" s="59">
        <v>1.4814814814814814</v>
      </c>
      <c r="V1028" s="131"/>
      <c r="W1028" s="131"/>
      <c r="X1028" s="131"/>
      <c r="Y1028" s="131"/>
      <c r="Z1028" s="131"/>
      <c r="AA1028" s="131"/>
      <c r="AB1028" s="131"/>
      <c r="AC1028" s="131"/>
      <c r="AD1028" s="131"/>
    </row>
    <row r="1029" spans="1:30" ht="20.100000000000001" customHeight="1">
      <c r="A1029" s="126"/>
      <c r="B1029" s="126"/>
      <c r="C1029" s="131"/>
      <c r="D1029" s="126" t="s">
        <v>6947</v>
      </c>
      <c r="E1029" s="131"/>
      <c r="F1029" s="355"/>
      <c r="G1029" s="314"/>
      <c r="H1029" s="18"/>
      <c r="I1029" s="19"/>
      <c r="J1029" s="18"/>
      <c r="K1029" s="19"/>
      <c r="L1029" s="18"/>
      <c r="M1029" s="19"/>
      <c r="N1029" s="58"/>
      <c r="O1029" s="59"/>
      <c r="P1029" s="58"/>
      <c r="Q1029" s="59"/>
      <c r="R1029" s="58">
        <v>1</v>
      </c>
      <c r="S1029" s="59">
        <v>3.7</v>
      </c>
      <c r="T1029" s="58"/>
      <c r="U1029" s="59"/>
      <c r="V1029" s="131"/>
      <c r="W1029" s="131"/>
      <c r="X1029" s="131"/>
      <c r="Y1029" s="131"/>
      <c r="Z1029" s="131"/>
      <c r="AA1029" s="131"/>
      <c r="AB1029" s="131"/>
      <c r="AC1029" s="131"/>
      <c r="AD1029" s="131"/>
    </row>
    <row r="1030" spans="1:30" ht="20.100000000000001" customHeight="1">
      <c r="A1030" s="126"/>
      <c r="B1030" s="126"/>
      <c r="C1030" s="131"/>
      <c r="D1030" s="126" t="s">
        <v>4364</v>
      </c>
      <c r="E1030" s="131"/>
      <c r="F1030" s="355"/>
      <c r="G1030" s="314"/>
      <c r="H1030" s="18"/>
      <c r="I1030" s="19"/>
      <c r="J1030" s="18">
        <v>1</v>
      </c>
      <c r="K1030" s="19">
        <v>7.1428571428571432</v>
      </c>
      <c r="L1030" s="18">
        <v>3</v>
      </c>
      <c r="M1030" s="19">
        <v>25</v>
      </c>
      <c r="N1030" s="58"/>
      <c r="O1030" s="59"/>
      <c r="P1030" s="58">
        <v>1</v>
      </c>
      <c r="Q1030" s="59">
        <v>3.225806451612903</v>
      </c>
      <c r="R1030" s="58">
        <v>1</v>
      </c>
      <c r="S1030" s="59">
        <v>3.7</v>
      </c>
      <c r="T1030" s="58">
        <v>8</v>
      </c>
      <c r="U1030" s="59">
        <v>5.9259259259259256</v>
      </c>
      <c r="V1030" s="131"/>
      <c r="W1030" s="131"/>
      <c r="X1030" s="131"/>
      <c r="Y1030" s="131"/>
      <c r="Z1030" s="131"/>
      <c r="AA1030" s="131"/>
      <c r="AB1030" s="131"/>
      <c r="AC1030" s="131"/>
      <c r="AD1030" s="131"/>
    </row>
    <row r="1031" spans="1:30" ht="20.100000000000001" customHeight="1">
      <c r="A1031" s="126"/>
      <c r="B1031" s="126"/>
      <c r="C1031" s="131"/>
      <c r="D1031" s="126" t="s">
        <v>4372</v>
      </c>
      <c r="E1031" s="131"/>
      <c r="F1031" s="355"/>
      <c r="G1031" s="314"/>
      <c r="H1031" s="18"/>
      <c r="I1031" s="19"/>
      <c r="J1031" s="18"/>
      <c r="K1031" s="19"/>
      <c r="L1031" s="18"/>
      <c r="M1031" s="19"/>
      <c r="N1031" s="58"/>
      <c r="O1031" s="59"/>
      <c r="P1031" s="58"/>
      <c r="Q1031" s="59"/>
      <c r="R1031" s="58"/>
      <c r="S1031" s="59"/>
      <c r="T1031" s="58">
        <v>1</v>
      </c>
      <c r="U1031" s="59">
        <v>0.7407407407407407</v>
      </c>
      <c r="V1031" s="131"/>
      <c r="W1031" s="131"/>
      <c r="X1031" s="131"/>
      <c r="Y1031" s="131"/>
      <c r="Z1031" s="131"/>
      <c r="AA1031" s="131"/>
      <c r="AB1031" s="131"/>
      <c r="AC1031" s="131"/>
      <c r="AD1031" s="131"/>
    </row>
    <row r="1032" spans="1:30" ht="20.100000000000001" customHeight="1">
      <c r="A1032" s="126"/>
      <c r="B1032" s="126"/>
      <c r="C1032" s="131"/>
      <c r="D1032" s="126" t="s">
        <v>4366</v>
      </c>
      <c r="E1032" s="131"/>
      <c r="F1032" s="355"/>
      <c r="G1032" s="314"/>
      <c r="H1032" s="18"/>
      <c r="I1032" s="19"/>
      <c r="J1032" s="18"/>
      <c r="K1032" s="19"/>
      <c r="L1032" s="18"/>
      <c r="M1032" s="19"/>
      <c r="N1032" s="58">
        <v>1</v>
      </c>
      <c r="O1032" s="59">
        <v>5.3</v>
      </c>
      <c r="P1032" s="58">
        <v>1</v>
      </c>
      <c r="Q1032" s="59">
        <v>3.225806451612903</v>
      </c>
      <c r="R1032" s="58"/>
      <c r="S1032" s="59"/>
      <c r="T1032" s="58">
        <v>4</v>
      </c>
      <c r="U1032" s="59">
        <v>2.9629629629629628</v>
      </c>
      <c r="V1032" s="131"/>
      <c r="W1032" s="131"/>
      <c r="X1032" s="131"/>
      <c r="Y1032" s="131"/>
      <c r="Z1032" s="131"/>
      <c r="AA1032" s="131"/>
      <c r="AB1032" s="131"/>
      <c r="AC1032" s="131"/>
      <c r="AD1032" s="131"/>
    </row>
    <row r="1033" spans="1:30" ht="20.100000000000001" customHeight="1">
      <c r="A1033" s="126"/>
      <c r="B1033" s="126"/>
      <c r="C1033" s="131"/>
      <c r="D1033" s="126" t="s">
        <v>4367</v>
      </c>
      <c r="E1033" s="131"/>
      <c r="F1033" s="355">
        <v>4</v>
      </c>
      <c r="G1033" s="314">
        <v>80</v>
      </c>
      <c r="H1033" s="18">
        <v>4</v>
      </c>
      <c r="I1033" s="19">
        <v>44.444444444444443</v>
      </c>
      <c r="J1033" s="18">
        <v>8</v>
      </c>
      <c r="K1033" s="19">
        <v>57.142857142857146</v>
      </c>
      <c r="L1033" s="18">
        <v>3</v>
      </c>
      <c r="M1033" s="19">
        <v>25</v>
      </c>
      <c r="N1033" s="58">
        <v>8</v>
      </c>
      <c r="O1033" s="59">
        <v>42.1</v>
      </c>
      <c r="P1033" s="58">
        <v>17</v>
      </c>
      <c r="Q1033" s="59">
        <v>54.838709677419352</v>
      </c>
      <c r="R1033" s="58">
        <v>10</v>
      </c>
      <c r="S1033" s="59">
        <v>37</v>
      </c>
      <c r="T1033" s="58">
        <v>50</v>
      </c>
      <c r="U1033" s="59">
        <v>37.037037037037038</v>
      </c>
      <c r="V1033" s="131"/>
      <c r="W1033" s="131"/>
      <c r="X1033" s="131"/>
      <c r="Y1033" s="131"/>
      <c r="Z1033" s="131"/>
      <c r="AA1033" s="131"/>
      <c r="AB1033" s="131"/>
      <c r="AC1033" s="131"/>
      <c r="AD1033" s="131"/>
    </row>
    <row r="1034" spans="1:30" ht="20.100000000000001" customHeight="1">
      <c r="A1034" s="125" t="s">
        <v>5650</v>
      </c>
      <c r="B1034" s="125" t="s">
        <v>660</v>
      </c>
      <c r="C1034" s="134" t="s">
        <v>5651</v>
      </c>
      <c r="D1034" s="125"/>
      <c r="E1034" s="134"/>
      <c r="F1034" s="354"/>
      <c r="G1034" s="12"/>
      <c r="H1034" s="11"/>
      <c r="I1034" s="12"/>
      <c r="J1034" s="11"/>
      <c r="K1034" s="12"/>
      <c r="L1034" s="11"/>
      <c r="M1034" s="12"/>
      <c r="N1034" s="56">
        <v>1</v>
      </c>
      <c r="O1034" s="57">
        <v>100</v>
      </c>
      <c r="P1034" s="56">
        <v>1</v>
      </c>
      <c r="Q1034" s="57">
        <v>100</v>
      </c>
      <c r="R1034" s="56"/>
      <c r="S1034" s="57"/>
      <c r="T1034" s="56">
        <v>4</v>
      </c>
      <c r="U1034" s="57">
        <v>100</v>
      </c>
      <c r="V1034" s="134" t="s">
        <v>28</v>
      </c>
      <c r="W1034" s="134" t="s">
        <v>28</v>
      </c>
      <c r="X1034" s="134" t="s">
        <v>28</v>
      </c>
      <c r="Y1034" s="134" t="s">
        <v>28</v>
      </c>
      <c r="Z1034" s="134" t="s">
        <v>28</v>
      </c>
      <c r="AA1034" s="134" t="s">
        <v>28</v>
      </c>
      <c r="AB1034" s="134" t="s">
        <v>28</v>
      </c>
      <c r="AC1034" s="134" t="s">
        <v>28</v>
      </c>
      <c r="AD1034" s="134"/>
    </row>
    <row r="1035" spans="1:30" ht="20.100000000000001" customHeight="1">
      <c r="A1035" s="125" t="s">
        <v>5652</v>
      </c>
      <c r="B1035" s="125" t="s">
        <v>661</v>
      </c>
      <c r="C1035" s="134" t="s">
        <v>5647</v>
      </c>
      <c r="D1035" s="125" t="s">
        <v>1440</v>
      </c>
      <c r="E1035" s="134" t="s">
        <v>245</v>
      </c>
      <c r="F1035" s="354">
        <v>1</v>
      </c>
      <c r="G1035" s="12">
        <v>20</v>
      </c>
      <c r="H1035" s="11"/>
      <c r="I1035" s="12"/>
      <c r="J1035" s="11">
        <v>2</v>
      </c>
      <c r="K1035" s="12">
        <v>14.285714285714286</v>
      </c>
      <c r="L1035" s="11">
        <v>7</v>
      </c>
      <c r="M1035" s="12">
        <v>58.3</v>
      </c>
      <c r="N1035" s="56">
        <v>2</v>
      </c>
      <c r="O1035" s="57">
        <v>10.5</v>
      </c>
      <c r="P1035" s="56">
        <v>4</v>
      </c>
      <c r="Q1035" s="57">
        <v>12.903225806451612</v>
      </c>
      <c r="R1035" s="56">
        <v>10</v>
      </c>
      <c r="S1035" s="57">
        <v>37</v>
      </c>
      <c r="T1035" s="56">
        <v>47</v>
      </c>
      <c r="U1035" s="57">
        <v>34.814814814814817</v>
      </c>
      <c r="V1035" s="134" t="s">
        <v>28</v>
      </c>
      <c r="W1035" s="134" t="s">
        <v>28</v>
      </c>
      <c r="X1035" s="134" t="s">
        <v>28</v>
      </c>
      <c r="Y1035" s="134" t="s">
        <v>28</v>
      </c>
      <c r="Z1035" s="134" t="s">
        <v>28</v>
      </c>
      <c r="AA1035" s="134" t="s">
        <v>28</v>
      </c>
      <c r="AB1035" s="134" t="s">
        <v>28</v>
      </c>
      <c r="AC1035" s="134" t="s">
        <v>28</v>
      </c>
      <c r="AD1035" s="134"/>
    </row>
    <row r="1036" spans="1:30" ht="20.100000000000001" customHeight="1">
      <c r="A1036" s="126"/>
      <c r="B1036" s="126"/>
      <c r="C1036" s="131"/>
      <c r="D1036" s="126" t="s">
        <v>1441</v>
      </c>
      <c r="E1036" s="131"/>
      <c r="F1036" s="355">
        <v>4</v>
      </c>
      <c r="G1036" s="314">
        <v>80</v>
      </c>
      <c r="H1036" s="18">
        <v>9</v>
      </c>
      <c r="I1036" s="19">
        <v>100</v>
      </c>
      <c r="J1036" s="18">
        <v>12</v>
      </c>
      <c r="K1036" s="19">
        <v>85.714285714285708</v>
      </c>
      <c r="L1036" s="18">
        <v>5</v>
      </c>
      <c r="M1036" s="19">
        <v>41.7</v>
      </c>
      <c r="N1036" s="58">
        <v>17</v>
      </c>
      <c r="O1036" s="59">
        <v>89.5</v>
      </c>
      <c r="P1036" s="58">
        <v>27</v>
      </c>
      <c r="Q1036" s="59">
        <v>87.096774193548384</v>
      </c>
      <c r="R1036" s="58">
        <v>17</v>
      </c>
      <c r="S1036" s="59">
        <v>63</v>
      </c>
      <c r="T1036" s="58">
        <v>88</v>
      </c>
      <c r="U1036" s="59">
        <v>65.18518518518519</v>
      </c>
      <c r="V1036" s="131"/>
      <c r="W1036" s="131"/>
      <c r="X1036" s="131"/>
      <c r="Y1036" s="131"/>
      <c r="Z1036" s="131"/>
      <c r="AA1036" s="131"/>
      <c r="AB1036" s="131"/>
      <c r="AC1036" s="131"/>
      <c r="AD1036" s="131"/>
    </row>
    <row r="1037" spans="1:30" ht="20.100000000000001" customHeight="1">
      <c r="A1037" s="126"/>
      <c r="B1037" s="126"/>
      <c r="C1037" s="131"/>
      <c r="D1037" s="126" t="s">
        <v>2409</v>
      </c>
      <c r="E1037" s="131"/>
      <c r="F1037" s="355"/>
      <c r="G1037" s="314"/>
      <c r="H1037" s="18"/>
      <c r="I1037" s="19"/>
      <c r="J1037" s="18"/>
      <c r="K1037" s="19"/>
      <c r="L1037" s="18"/>
      <c r="M1037" s="19"/>
      <c r="N1037" s="58"/>
      <c r="O1037" s="59"/>
      <c r="P1037" s="58"/>
      <c r="Q1037" s="59"/>
      <c r="R1037" s="58"/>
      <c r="S1037" s="59"/>
      <c r="T1037" s="58"/>
      <c r="U1037" s="59"/>
      <c r="V1037" s="131"/>
      <c r="W1037" s="131"/>
      <c r="X1037" s="131"/>
      <c r="Y1037" s="131"/>
      <c r="Z1037" s="131"/>
      <c r="AA1037" s="131"/>
      <c r="AB1037" s="131"/>
      <c r="AC1037" s="131"/>
      <c r="AD1037" s="131"/>
    </row>
    <row r="1038" spans="1:30" ht="20.100000000000001" customHeight="1">
      <c r="A1038" s="126"/>
      <c r="B1038" s="126"/>
      <c r="C1038" s="131"/>
      <c r="D1038" s="126" t="s">
        <v>2410</v>
      </c>
      <c r="E1038" s="131"/>
      <c r="F1038" s="355"/>
      <c r="G1038" s="314"/>
      <c r="H1038" s="18"/>
      <c r="I1038" s="19"/>
      <c r="J1038" s="18"/>
      <c r="K1038" s="19"/>
      <c r="L1038" s="18"/>
      <c r="M1038" s="19"/>
      <c r="N1038" s="58"/>
      <c r="O1038" s="59"/>
      <c r="P1038" s="58"/>
      <c r="Q1038" s="59"/>
      <c r="R1038" s="58"/>
      <c r="S1038" s="59"/>
      <c r="T1038" s="58"/>
      <c r="U1038" s="59"/>
      <c r="V1038" s="131"/>
      <c r="W1038" s="131"/>
      <c r="X1038" s="131"/>
      <c r="Y1038" s="131"/>
      <c r="Z1038" s="131"/>
      <c r="AA1038" s="131"/>
      <c r="AB1038" s="131"/>
      <c r="AC1038" s="131"/>
      <c r="AD1038" s="131"/>
    </row>
    <row r="1039" spans="1:30" ht="20.100000000000001" customHeight="1">
      <c r="A1039" s="125" t="s">
        <v>5653</v>
      </c>
      <c r="B1039" s="125" t="s">
        <v>662</v>
      </c>
      <c r="C1039" s="134" t="s">
        <v>5647</v>
      </c>
      <c r="D1039" s="125" t="s">
        <v>1440</v>
      </c>
      <c r="E1039" s="134" t="s">
        <v>245</v>
      </c>
      <c r="F1039" s="354">
        <v>1</v>
      </c>
      <c r="G1039" s="12">
        <v>100</v>
      </c>
      <c r="H1039" s="11">
        <v>1</v>
      </c>
      <c r="I1039" s="12">
        <v>20</v>
      </c>
      <c r="J1039" s="11">
        <v>1</v>
      </c>
      <c r="K1039" s="12">
        <v>16.666666666666668</v>
      </c>
      <c r="L1039" s="11">
        <v>5</v>
      </c>
      <c r="M1039" s="12">
        <v>55.6</v>
      </c>
      <c r="N1039" s="56">
        <v>2</v>
      </c>
      <c r="O1039" s="57">
        <v>18.2</v>
      </c>
      <c r="P1039" s="56">
        <v>5</v>
      </c>
      <c r="Q1039" s="57">
        <v>35.714285714285715</v>
      </c>
      <c r="R1039" s="56">
        <v>4</v>
      </c>
      <c r="S1039" s="57">
        <v>23.529411764705884</v>
      </c>
      <c r="T1039" s="56">
        <v>33</v>
      </c>
      <c r="U1039" s="57">
        <v>38.823529411764703</v>
      </c>
      <c r="V1039" s="134" t="s">
        <v>28</v>
      </c>
      <c r="W1039" s="134" t="s">
        <v>28</v>
      </c>
      <c r="X1039" s="134" t="s">
        <v>28</v>
      </c>
      <c r="Y1039" s="134" t="s">
        <v>28</v>
      </c>
      <c r="Z1039" s="134" t="s">
        <v>28</v>
      </c>
      <c r="AA1039" s="134" t="s">
        <v>28</v>
      </c>
      <c r="AB1039" s="134" t="s">
        <v>28</v>
      </c>
      <c r="AC1039" s="134" t="s">
        <v>28</v>
      </c>
      <c r="AD1039" s="134"/>
    </row>
    <row r="1040" spans="1:30" ht="20.100000000000001" customHeight="1">
      <c r="A1040" s="126"/>
      <c r="B1040" s="126"/>
      <c r="C1040" s="131" t="s">
        <v>6971</v>
      </c>
      <c r="D1040" s="126" t="s">
        <v>1441</v>
      </c>
      <c r="E1040" s="131"/>
      <c r="F1040" s="355"/>
      <c r="G1040" s="314"/>
      <c r="H1040" s="18">
        <v>4</v>
      </c>
      <c r="I1040" s="19">
        <v>80</v>
      </c>
      <c r="J1040" s="18">
        <v>5</v>
      </c>
      <c r="K1040" s="19">
        <v>83.333333333333329</v>
      </c>
      <c r="L1040" s="18">
        <v>4</v>
      </c>
      <c r="M1040" s="19">
        <v>44.4</v>
      </c>
      <c r="N1040" s="58">
        <v>9</v>
      </c>
      <c r="O1040" s="59">
        <v>81.8</v>
      </c>
      <c r="P1040" s="58">
        <v>9</v>
      </c>
      <c r="Q1040" s="59">
        <v>64.285714285714292</v>
      </c>
      <c r="R1040" s="58">
        <v>13</v>
      </c>
      <c r="S1040" s="59">
        <v>76.470588235294116</v>
      </c>
      <c r="T1040" s="58">
        <v>52</v>
      </c>
      <c r="U1040" s="59">
        <v>61.176470588235297</v>
      </c>
      <c r="V1040" s="131"/>
      <c r="W1040" s="131"/>
      <c r="X1040" s="131"/>
      <c r="Y1040" s="131"/>
      <c r="Z1040" s="131"/>
      <c r="AA1040" s="131"/>
      <c r="AB1040" s="131"/>
      <c r="AC1040" s="131"/>
      <c r="AD1040" s="131"/>
    </row>
    <row r="1041" spans="1:30" ht="20.100000000000001" customHeight="1">
      <c r="A1041" s="126"/>
      <c r="B1041" s="126"/>
      <c r="C1041" s="131"/>
      <c r="D1041" s="126" t="s">
        <v>2409</v>
      </c>
      <c r="E1041" s="131"/>
      <c r="F1041" s="355"/>
      <c r="G1041" s="314"/>
      <c r="H1041" s="18"/>
      <c r="I1041" s="19"/>
      <c r="J1041" s="18"/>
      <c r="K1041" s="19"/>
      <c r="L1041" s="18"/>
      <c r="M1041" s="19"/>
      <c r="N1041" s="58"/>
      <c r="O1041" s="59"/>
      <c r="P1041" s="58"/>
      <c r="Q1041" s="59"/>
      <c r="R1041" s="58"/>
      <c r="S1041" s="59"/>
      <c r="T1041" s="58"/>
      <c r="U1041" s="59"/>
      <c r="V1041" s="131"/>
      <c r="W1041" s="131"/>
      <c r="X1041" s="131"/>
      <c r="Y1041" s="131"/>
      <c r="Z1041" s="131"/>
      <c r="AA1041" s="131"/>
      <c r="AB1041" s="131"/>
      <c r="AC1041" s="131"/>
      <c r="AD1041" s="131"/>
    </row>
    <row r="1042" spans="1:30" ht="20.100000000000001" customHeight="1">
      <c r="A1042" s="126"/>
      <c r="B1042" s="126"/>
      <c r="C1042" s="131"/>
      <c r="D1042" s="126" t="s">
        <v>2410</v>
      </c>
      <c r="E1042" s="131"/>
      <c r="F1042" s="355"/>
      <c r="G1042" s="314"/>
      <c r="H1042" s="18"/>
      <c r="I1042" s="19"/>
      <c r="J1042" s="18"/>
      <c r="K1042" s="19"/>
      <c r="L1042" s="18"/>
      <c r="M1042" s="19"/>
      <c r="N1042" s="58"/>
      <c r="O1042" s="59"/>
      <c r="P1042" s="58"/>
      <c r="Q1042" s="59"/>
      <c r="R1042" s="58"/>
      <c r="S1042" s="59"/>
      <c r="T1042" s="58"/>
      <c r="U1042" s="59"/>
      <c r="V1042" s="131"/>
      <c r="W1042" s="131"/>
      <c r="X1042" s="131"/>
      <c r="Y1042" s="131"/>
      <c r="Z1042" s="131"/>
      <c r="AA1042" s="131"/>
      <c r="AB1042" s="131"/>
      <c r="AC1042" s="131"/>
      <c r="AD1042" s="131"/>
    </row>
    <row r="1043" spans="1:30" ht="20.100000000000001" customHeight="1">
      <c r="A1043" s="125" t="s">
        <v>5654</v>
      </c>
      <c r="B1043" s="125" t="s">
        <v>663</v>
      </c>
      <c r="C1043" s="134" t="s">
        <v>5647</v>
      </c>
      <c r="D1043" s="125" t="s">
        <v>1853</v>
      </c>
      <c r="E1043" s="167">
        <v>8</v>
      </c>
      <c r="F1043" s="354">
        <v>1</v>
      </c>
      <c r="G1043" s="12">
        <v>20</v>
      </c>
      <c r="H1043" s="11">
        <v>2</v>
      </c>
      <c r="I1043" s="12">
        <v>22.222222222222221</v>
      </c>
      <c r="J1043" s="11">
        <v>1</v>
      </c>
      <c r="K1043" s="12">
        <v>7.1428571428571432</v>
      </c>
      <c r="L1043" s="11">
        <v>2</v>
      </c>
      <c r="M1043" s="12">
        <v>16.7</v>
      </c>
      <c r="N1043" s="56">
        <v>6</v>
      </c>
      <c r="O1043" s="57">
        <v>31.6</v>
      </c>
      <c r="P1043" s="56">
        <v>8</v>
      </c>
      <c r="Q1043" s="57">
        <v>25.806451612903224</v>
      </c>
      <c r="R1043" s="56">
        <v>4</v>
      </c>
      <c r="S1043" s="57">
        <v>14.8</v>
      </c>
      <c r="T1043" s="56">
        <v>41</v>
      </c>
      <c r="U1043" s="57">
        <v>30.37037037037037</v>
      </c>
      <c r="V1043" s="134" t="s">
        <v>28</v>
      </c>
      <c r="W1043" s="134" t="s">
        <v>28</v>
      </c>
      <c r="X1043" s="134" t="s">
        <v>28</v>
      </c>
      <c r="Y1043" s="134" t="s">
        <v>28</v>
      </c>
      <c r="Z1043" s="134" t="s">
        <v>28</v>
      </c>
      <c r="AA1043" s="134" t="s">
        <v>28</v>
      </c>
      <c r="AB1043" s="134" t="s">
        <v>28</v>
      </c>
      <c r="AC1043" s="134" t="s">
        <v>28</v>
      </c>
      <c r="AD1043" s="134"/>
    </row>
    <row r="1044" spans="1:30" ht="20.100000000000001" customHeight="1">
      <c r="A1044" s="126"/>
      <c r="B1044" s="126"/>
      <c r="C1044" s="131"/>
      <c r="D1044" s="126" t="s">
        <v>1854</v>
      </c>
      <c r="E1044" s="131"/>
      <c r="F1044" s="355">
        <v>4</v>
      </c>
      <c r="G1044" s="314">
        <v>80</v>
      </c>
      <c r="H1044" s="18">
        <v>7</v>
      </c>
      <c r="I1044" s="19">
        <v>77.777777777777771</v>
      </c>
      <c r="J1044" s="18">
        <v>13</v>
      </c>
      <c r="K1044" s="19">
        <v>92.857142857142861</v>
      </c>
      <c r="L1044" s="18">
        <v>10</v>
      </c>
      <c r="M1044" s="19">
        <v>83.3</v>
      </c>
      <c r="N1044" s="58">
        <v>13</v>
      </c>
      <c r="O1044" s="59">
        <v>68.400000000000006</v>
      </c>
      <c r="P1044" s="58">
        <v>23</v>
      </c>
      <c r="Q1044" s="59">
        <v>74.193548387096769</v>
      </c>
      <c r="R1044" s="58">
        <v>23</v>
      </c>
      <c r="S1044" s="59">
        <v>85.2</v>
      </c>
      <c r="T1044" s="58">
        <v>94</v>
      </c>
      <c r="U1044" s="59">
        <v>69.629629629629633</v>
      </c>
      <c r="V1044" s="131"/>
      <c r="W1044" s="131"/>
      <c r="X1044" s="131"/>
      <c r="Y1044" s="131"/>
      <c r="Z1044" s="131"/>
      <c r="AA1044" s="131"/>
      <c r="AB1044" s="131"/>
      <c r="AC1044" s="131"/>
      <c r="AD1044" s="131"/>
    </row>
    <row r="1045" spans="1:30" ht="20.100000000000001" customHeight="1">
      <c r="A1045" s="126"/>
      <c r="B1045" s="126"/>
      <c r="C1045" s="131"/>
      <c r="D1045" s="126" t="s">
        <v>2409</v>
      </c>
      <c r="E1045" s="131"/>
      <c r="F1045" s="355"/>
      <c r="G1045" s="314"/>
      <c r="H1045" s="18"/>
      <c r="I1045" s="19"/>
      <c r="J1045" s="18"/>
      <c r="K1045" s="19"/>
      <c r="L1045" s="18"/>
      <c r="M1045" s="19"/>
      <c r="N1045" s="58"/>
      <c r="O1045" s="59"/>
      <c r="P1045" s="58"/>
      <c r="Q1045" s="59"/>
      <c r="R1045" s="58"/>
      <c r="S1045" s="59"/>
      <c r="T1045" s="58"/>
      <c r="U1045" s="59"/>
      <c r="V1045" s="131"/>
      <c r="W1045" s="131"/>
      <c r="X1045" s="131"/>
      <c r="Y1045" s="131"/>
      <c r="Z1045" s="131"/>
      <c r="AA1045" s="131"/>
      <c r="AB1045" s="131"/>
      <c r="AC1045" s="131"/>
      <c r="AD1045" s="131"/>
    </row>
    <row r="1046" spans="1:30" ht="20.100000000000001" customHeight="1">
      <c r="A1046" s="125" t="s">
        <v>5655</v>
      </c>
      <c r="B1046" s="125" t="s">
        <v>664</v>
      </c>
      <c r="C1046" s="134" t="s">
        <v>5647</v>
      </c>
      <c r="D1046" s="125" t="s">
        <v>1451</v>
      </c>
      <c r="E1046" s="134"/>
      <c r="F1046" s="354"/>
      <c r="G1046" s="12"/>
      <c r="H1046" s="11">
        <v>2</v>
      </c>
      <c r="I1046" s="12">
        <v>22.222222222222221</v>
      </c>
      <c r="J1046" s="11">
        <v>2</v>
      </c>
      <c r="K1046" s="12">
        <v>14.285714285714286</v>
      </c>
      <c r="L1046" s="11"/>
      <c r="M1046" s="12"/>
      <c r="N1046" s="56"/>
      <c r="O1046" s="57"/>
      <c r="P1046" s="56">
        <v>2</v>
      </c>
      <c r="Q1046" s="57">
        <v>6.4516129032258061</v>
      </c>
      <c r="R1046" s="56">
        <v>2</v>
      </c>
      <c r="S1046" s="57">
        <v>7.4</v>
      </c>
      <c r="T1046" s="56">
        <v>8</v>
      </c>
      <c r="U1046" s="57">
        <v>5.9259259259259256</v>
      </c>
      <c r="V1046" s="134" t="s">
        <v>28</v>
      </c>
      <c r="W1046" s="134" t="s">
        <v>28</v>
      </c>
      <c r="X1046" s="134" t="s">
        <v>28</v>
      </c>
      <c r="Y1046" s="134" t="s">
        <v>28</v>
      </c>
      <c r="Z1046" s="134" t="s">
        <v>28</v>
      </c>
      <c r="AA1046" s="134" t="s">
        <v>28</v>
      </c>
      <c r="AB1046" s="134" t="s">
        <v>28</v>
      </c>
      <c r="AC1046" s="134" t="s">
        <v>28</v>
      </c>
      <c r="AD1046" s="134"/>
    </row>
    <row r="1047" spans="1:30" ht="20.100000000000001" customHeight="1">
      <c r="A1047" s="126"/>
      <c r="B1047" s="126"/>
      <c r="C1047" s="131"/>
      <c r="D1047" s="126" t="s">
        <v>1452</v>
      </c>
      <c r="E1047" s="131"/>
      <c r="F1047" s="355"/>
      <c r="G1047" s="314"/>
      <c r="H1047" s="18"/>
      <c r="I1047" s="19"/>
      <c r="J1047" s="18"/>
      <c r="K1047" s="19"/>
      <c r="L1047" s="18"/>
      <c r="M1047" s="19"/>
      <c r="N1047" s="58"/>
      <c r="O1047" s="59"/>
      <c r="P1047" s="58"/>
      <c r="Q1047" s="59"/>
      <c r="R1047" s="58"/>
      <c r="S1047" s="59"/>
      <c r="T1047" s="58">
        <v>1</v>
      </c>
      <c r="U1047" s="59">
        <v>0.7407407407407407</v>
      </c>
      <c r="V1047" s="131"/>
      <c r="W1047" s="131"/>
      <c r="X1047" s="131"/>
      <c r="Y1047" s="131"/>
      <c r="Z1047" s="131"/>
      <c r="AA1047" s="131"/>
      <c r="AB1047" s="131"/>
      <c r="AC1047" s="131"/>
      <c r="AD1047" s="131"/>
    </row>
    <row r="1048" spans="1:30" ht="20.100000000000001" customHeight="1">
      <c r="A1048" s="126"/>
      <c r="B1048" s="126"/>
      <c r="C1048" s="131"/>
      <c r="D1048" s="126" t="s">
        <v>1453</v>
      </c>
      <c r="E1048" s="131"/>
      <c r="F1048" s="355"/>
      <c r="G1048" s="314"/>
      <c r="H1048" s="18"/>
      <c r="I1048" s="19"/>
      <c r="J1048" s="18"/>
      <c r="K1048" s="19"/>
      <c r="L1048" s="18"/>
      <c r="M1048" s="19"/>
      <c r="N1048" s="58"/>
      <c r="O1048" s="59"/>
      <c r="P1048" s="58"/>
      <c r="Q1048" s="59"/>
      <c r="R1048" s="58"/>
      <c r="S1048" s="59"/>
      <c r="T1048" s="58"/>
      <c r="U1048" s="59"/>
      <c r="V1048" s="131"/>
      <c r="W1048" s="131"/>
      <c r="X1048" s="131"/>
      <c r="Y1048" s="131"/>
      <c r="Z1048" s="131"/>
      <c r="AA1048" s="131"/>
      <c r="AB1048" s="131"/>
      <c r="AC1048" s="131"/>
      <c r="AD1048" s="131"/>
    </row>
    <row r="1049" spans="1:30" ht="20.100000000000001" customHeight="1">
      <c r="A1049" s="126"/>
      <c r="B1049" s="126"/>
      <c r="C1049" s="131"/>
      <c r="D1049" s="126" t="s">
        <v>1454</v>
      </c>
      <c r="E1049" s="131"/>
      <c r="F1049" s="355"/>
      <c r="G1049" s="314"/>
      <c r="H1049" s="18"/>
      <c r="I1049" s="19"/>
      <c r="J1049" s="18"/>
      <c r="K1049" s="19"/>
      <c r="L1049" s="18"/>
      <c r="M1049" s="19"/>
      <c r="N1049" s="58"/>
      <c r="O1049" s="59"/>
      <c r="P1049" s="58"/>
      <c r="Q1049" s="59"/>
      <c r="R1049" s="58"/>
      <c r="S1049" s="59"/>
      <c r="T1049" s="58"/>
      <c r="U1049" s="59"/>
      <c r="V1049" s="131"/>
      <c r="W1049" s="131"/>
      <c r="X1049" s="131"/>
      <c r="Y1049" s="131"/>
      <c r="Z1049" s="131"/>
      <c r="AA1049" s="131"/>
      <c r="AB1049" s="131"/>
      <c r="AC1049" s="131"/>
      <c r="AD1049" s="131"/>
    </row>
    <row r="1050" spans="1:30" ht="20.100000000000001" customHeight="1">
      <c r="A1050" s="126"/>
      <c r="B1050" s="126"/>
      <c r="C1050" s="131"/>
      <c r="D1050" s="126" t="s">
        <v>1455</v>
      </c>
      <c r="E1050" s="131"/>
      <c r="F1050" s="355"/>
      <c r="G1050" s="314"/>
      <c r="H1050" s="18"/>
      <c r="I1050" s="19"/>
      <c r="J1050" s="18"/>
      <c r="K1050" s="19"/>
      <c r="L1050" s="18"/>
      <c r="M1050" s="19"/>
      <c r="N1050" s="58"/>
      <c r="O1050" s="59"/>
      <c r="P1050" s="58"/>
      <c r="Q1050" s="59"/>
      <c r="R1050" s="58"/>
      <c r="S1050" s="59"/>
      <c r="T1050" s="58">
        <v>1</v>
      </c>
      <c r="U1050" s="59">
        <v>0.7407407407407407</v>
      </c>
      <c r="V1050" s="131"/>
      <c r="W1050" s="131"/>
      <c r="X1050" s="131"/>
      <c r="Y1050" s="131"/>
      <c r="Z1050" s="131"/>
      <c r="AA1050" s="131"/>
      <c r="AB1050" s="131"/>
      <c r="AC1050" s="131"/>
      <c r="AD1050" s="131"/>
    </row>
    <row r="1051" spans="1:30" ht="20.100000000000001" customHeight="1">
      <c r="A1051" s="126"/>
      <c r="B1051" s="126"/>
      <c r="C1051" s="131"/>
      <c r="D1051" s="126" t="s">
        <v>6948</v>
      </c>
      <c r="E1051" s="131"/>
      <c r="F1051" s="355">
        <v>2</v>
      </c>
      <c r="G1051" s="314">
        <v>40</v>
      </c>
      <c r="H1051" s="18"/>
      <c r="I1051" s="19"/>
      <c r="J1051" s="18">
        <v>1</v>
      </c>
      <c r="K1051" s="19">
        <v>7.1428571428571432</v>
      </c>
      <c r="L1051" s="18">
        <v>3</v>
      </c>
      <c r="M1051" s="19">
        <v>25</v>
      </c>
      <c r="N1051" s="58">
        <v>4</v>
      </c>
      <c r="O1051" s="59">
        <v>21.1</v>
      </c>
      <c r="P1051" s="58"/>
      <c r="Q1051" s="59"/>
      <c r="R1051" s="58"/>
      <c r="S1051" s="59"/>
      <c r="T1051" s="58">
        <v>10</v>
      </c>
      <c r="U1051" s="59">
        <v>7.4074074074074074</v>
      </c>
      <c r="V1051" s="131"/>
      <c r="W1051" s="131"/>
      <c r="X1051" s="131"/>
      <c r="Y1051" s="131"/>
      <c r="Z1051" s="131"/>
      <c r="AA1051" s="131"/>
      <c r="AB1051" s="131"/>
      <c r="AC1051" s="131"/>
      <c r="AD1051" s="131"/>
    </row>
    <row r="1052" spans="1:30" ht="20.100000000000001" customHeight="1">
      <c r="A1052" s="126"/>
      <c r="B1052" s="126"/>
      <c r="C1052" s="131"/>
      <c r="D1052" s="126" t="s">
        <v>1456</v>
      </c>
      <c r="E1052" s="131"/>
      <c r="F1052" s="355"/>
      <c r="G1052" s="314"/>
      <c r="H1052" s="18"/>
      <c r="I1052" s="19"/>
      <c r="J1052" s="18"/>
      <c r="K1052" s="19"/>
      <c r="L1052" s="18"/>
      <c r="M1052" s="19"/>
      <c r="N1052" s="58"/>
      <c r="O1052" s="59"/>
      <c r="P1052" s="58"/>
      <c r="Q1052" s="59"/>
      <c r="R1052" s="58"/>
      <c r="S1052" s="59"/>
      <c r="T1052" s="58"/>
      <c r="U1052" s="59"/>
      <c r="V1052" s="131"/>
      <c r="W1052" s="131"/>
      <c r="X1052" s="131"/>
      <c r="Y1052" s="131"/>
      <c r="Z1052" s="131"/>
      <c r="AA1052" s="131"/>
      <c r="AB1052" s="131"/>
      <c r="AC1052" s="131"/>
      <c r="AD1052" s="131"/>
    </row>
    <row r="1053" spans="1:30" ht="20.100000000000001" customHeight="1">
      <c r="A1053" s="126"/>
      <c r="B1053" s="126"/>
      <c r="C1053" s="131"/>
      <c r="D1053" s="126" t="s">
        <v>1457</v>
      </c>
      <c r="E1053" s="131"/>
      <c r="F1053" s="355"/>
      <c r="G1053" s="314"/>
      <c r="H1053" s="18"/>
      <c r="I1053" s="19"/>
      <c r="J1053" s="18"/>
      <c r="K1053" s="19"/>
      <c r="L1053" s="18"/>
      <c r="M1053" s="19"/>
      <c r="N1053" s="58"/>
      <c r="O1053" s="59"/>
      <c r="P1053" s="58"/>
      <c r="Q1053" s="59"/>
      <c r="R1053" s="58"/>
      <c r="S1053" s="59"/>
      <c r="T1053" s="58">
        <v>3</v>
      </c>
      <c r="U1053" s="59">
        <v>2.2222222222222223</v>
      </c>
      <c r="V1053" s="131"/>
      <c r="W1053" s="131"/>
      <c r="X1053" s="131"/>
      <c r="Y1053" s="131"/>
      <c r="Z1053" s="131"/>
      <c r="AA1053" s="131"/>
      <c r="AB1053" s="131"/>
      <c r="AC1053" s="131"/>
      <c r="AD1053" s="131"/>
    </row>
    <row r="1054" spans="1:30" ht="20.100000000000001" customHeight="1">
      <c r="A1054" s="126"/>
      <c r="B1054" s="126"/>
      <c r="C1054" s="131"/>
      <c r="D1054" s="126" t="s">
        <v>1458</v>
      </c>
      <c r="E1054" s="131"/>
      <c r="F1054" s="355"/>
      <c r="G1054" s="314"/>
      <c r="H1054" s="18">
        <v>1</v>
      </c>
      <c r="I1054" s="19">
        <v>11.111111111111111</v>
      </c>
      <c r="J1054" s="18"/>
      <c r="K1054" s="19"/>
      <c r="L1054" s="18"/>
      <c r="M1054" s="19"/>
      <c r="N1054" s="58">
        <v>1</v>
      </c>
      <c r="O1054" s="59">
        <v>5.3</v>
      </c>
      <c r="P1054" s="58">
        <v>3</v>
      </c>
      <c r="Q1054" s="59">
        <v>9.67741935483871</v>
      </c>
      <c r="R1054" s="58">
        <v>1</v>
      </c>
      <c r="S1054" s="59">
        <v>3.7</v>
      </c>
      <c r="T1054" s="58">
        <v>7</v>
      </c>
      <c r="U1054" s="59">
        <v>5.1851851851851851</v>
      </c>
      <c r="V1054" s="131"/>
      <c r="W1054" s="131"/>
      <c r="X1054" s="131"/>
      <c r="Y1054" s="131"/>
      <c r="Z1054" s="131"/>
      <c r="AA1054" s="131"/>
      <c r="AB1054" s="131"/>
      <c r="AC1054" s="131"/>
      <c r="AD1054" s="131"/>
    </row>
    <row r="1055" spans="1:30" ht="20.100000000000001" customHeight="1">
      <c r="A1055" s="126"/>
      <c r="B1055" s="126"/>
      <c r="C1055" s="131"/>
      <c r="D1055" s="126" t="s">
        <v>4373</v>
      </c>
      <c r="E1055" s="131"/>
      <c r="F1055" s="355"/>
      <c r="G1055" s="314"/>
      <c r="H1055" s="18"/>
      <c r="I1055" s="19"/>
      <c r="J1055" s="18"/>
      <c r="K1055" s="19"/>
      <c r="L1055" s="18"/>
      <c r="M1055" s="19"/>
      <c r="N1055" s="58"/>
      <c r="O1055" s="59"/>
      <c r="P1055" s="58"/>
      <c r="Q1055" s="59"/>
      <c r="R1055" s="58"/>
      <c r="S1055" s="59"/>
      <c r="T1055" s="58">
        <v>4</v>
      </c>
      <c r="U1055" s="59">
        <v>2.9629629629629628</v>
      </c>
      <c r="V1055" s="131"/>
      <c r="W1055" s="131"/>
      <c r="X1055" s="131"/>
      <c r="Y1055" s="131"/>
      <c r="Z1055" s="131"/>
      <c r="AA1055" s="131"/>
      <c r="AB1055" s="131"/>
      <c r="AC1055" s="131"/>
      <c r="AD1055" s="131"/>
    </row>
    <row r="1056" spans="1:30" ht="20.100000000000001" customHeight="1">
      <c r="A1056" s="126"/>
      <c r="B1056" s="126"/>
      <c r="C1056" s="131"/>
      <c r="D1056" s="126" t="s">
        <v>1526</v>
      </c>
      <c r="E1056" s="131"/>
      <c r="F1056" s="355">
        <v>3</v>
      </c>
      <c r="G1056" s="314">
        <v>60</v>
      </c>
      <c r="H1056" s="18">
        <v>6</v>
      </c>
      <c r="I1056" s="19">
        <v>66.666666666666671</v>
      </c>
      <c r="J1056" s="18">
        <v>11</v>
      </c>
      <c r="K1056" s="19">
        <v>78.571428571428569</v>
      </c>
      <c r="L1056" s="18">
        <v>9</v>
      </c>
      <c r="M1056" s="19">
        <v>75</v>
      </c>
      <c r="N1056" s="58">
        <v>14</v>
      </c>
      <c r="O1056" s="59">
        <v>73.7</v>
      </c>
      <c r="P1056" s="58">
        <v>26</v>
      </c>
      <c r="Q1056" s="59">
        <v>83.870967741935488</v>
      </c>
      <c r="R1056" s="58">
        <v>24</v>
      </c>
      <c r="S1056" s="59">
        <v>88.9</v>
      </c>
      <c r="T1056" s="58">
        <v>101</v>
      </c>
      <c r="U1056" s="59">
        <v>74.81481481481481</v>
      </c>
      <c r="V1056" s="131"/>
      <c r="W1056" s="131"/>
      <c r="X1056" s="131"/>
      <c r="Y1056" s="131"/>
      <c r="Z1056" s="131"/>
      <c r="AA1056" s="131"/>
      <c r="AB1056" s="131"/>
      <c r="AC1056" s="131"/>
      <c r="AD1056" s="131"/>
    </row>
    <row r="1057" spans="1:30" ht="20.100000000000001" customHeight="1">
      <c r="A1057" s="125" t="s">
        <v>5656</v>
      </c>
      <c r="B1057" s="125" t="s">
        <v>665</v>
      </c>
      <c r="C1057" s="134" t="s">
        <v>5657</v>
      </c>
      <c r="D1057" s="125"/>
      <c r="E1057" s="134"/>
      <c r="F1057" s="354"/>
      <c r="G1057" s="12"/>
      <c r="H1057" s="11"/>
      <c r="I1057" s="12"/>
      <c r="J1057" s="11"/>
      <c r="K1057" s="12"/>
      <c r="L1057" s="11"/>
      <c r="M1057" s="12"/>
      <c r="N1057" s="56"/>
      <c r="O1057" s="57"/>
      <c r="P1057" s="56"/>
      <c r="Q1057" s="57"/>
      <c r="R1057" s="56"/>
      <c r="S1057" s="57"/>
      <c r="T1057" s="56">
        <v>4</v>
      </c>
      <c r="U1057" s="57">
        <v>100</v>
      </c>
      <c r="V1057" s="134" t="s">
        <v>28</v>
      </c>
      <c r="W1057" s="134" t="s">
        <v>28</v>
      </c>
      <c r="X1057" s="134" t="s">
        <v>28</v>
      </c>
      <c r="Y1057" s="134" t="s">
        <v>28</v>
      </c>
      <c r="Z1057" s="134" t="s">
        <v>28</v>
      </c>
      <c r="AA1057" s="134" t="s">
        <v>28</v>
      </c>
      <c r="AB1057" s="134" t="s">
        <v>28</v>
      </c>
      <c r="AC1057" s="134" t="s">
        <v>28</v>
      </c>
      <c r="AD1057" s="134"/>
    </row>
    <row r="1058" spans="1:30" ht="20.100000000000001" customHeight="1">
      <c r="A1058" s="125" t="s">
        <v>6972</v>
      </c>
      <c r="B1058" s="125" t="s">
        <v>666</v>
      </c>
      <c r="C1058" s="134" t="s">
        <v>5647</v>
      </c>
      <c r="D1058" s="125" t="s">
        <v>1451</v>
      </c>
      <c r="E1058" s="134"/>
      <c r="F1058" s="354"/>
      <c r="G1058" s="12"/>
      <c r="H1058" s="11"/>
      <c r="I1058" s="12"/>
      <c r="J1058" s="11"/>
      <c r="K1058" s="12"/>
      <c r="L1058" s="11"/>
      <c r="M1058" s="12"/>
      <c r="N1058" s="56"/>
      <c r="O1058" s="57"/>
      <c r="P1058" s="56"/>
      <c r="Q1058" s="57"/>
      <c r="R1058" s="56"/>
      <c r="S1058" s="57"/>
      <c r="T1058" s="56"/>
      <c r="U1058" s="57"/>
      <c r="V1058" s="134" t="s">
        <v>28</v>
      </c>
      <c r="W1058" s="134" t="s">
        <v>28</v>
      </c>
      <c r="X1058" s="134" t="s">
        <v>28</v>
      </c>
      <c r="Y1058" s="134" t="s">
        <v>28</v>
      </c>
      <c r="Z1058" s="134" t="s">
        <v>28</v>
      </c>
      <c r="AA1058" s="134" t="s">
        <v>28</v>
      </c>
      <c r="AB1058" s="134" t="s">
        <v>28</v>
      </c>
      <c r="AC1058" s="134" t="s">
        <v>28</v>
      </c>
      <c r="AD1058" s="134"/>
    </row>
    <row r="1059" spans="1:30" ht="20.100000000000001" customHeight="1">
      <c r="A1059" s="126"/>
      <c r="B1059" s="126"/>
      <c r="C1059" s="131" t="s">
        <v>6973</v>
      </c>
      <c r="D1059" s="126" t="s">
        <v>1452</v>
      </c>
      <c r="E1059" s="131"/>
      <c r="F1059" s="355">
        <v>1</v>
      </c>
      <c r="G1059" s="314">
        <v>50</v>
      </c>
      <c r="H1059" s="18"/>
      <c r="I1059" s="19"/>
      <c r="J1059" s="18">
        <v>1</v>
      </c>
      <c r="K1059" s="19">
        <v>33.333333333333336</v>
      </c>
      <c r="L1059" s="18"/>
      <c r="M1059" s="19"/>
      <c r="N1059" s="58"/>
      <c r="O1059" s="59"/>
      <c r="P1059" s="58">
        <v>1</v>
      </c>
      <c r="Q1059" s="59">
        <v>20</v>
      </c>
      <c r="R1059" s="58"/>
      <c r="S1059" s="59"/>
      <c r="T1059" s="58">
        <v>2</v>
      </c>
      <c r="U1059" s="59">
        <v>5.882352941176471</v>
      </c>
      <c r="V1059" s="131"/>
      <c r="W1059" s="131"/>
      <c r="X1059" s="131"/>
      <c r="Y1059" s="131"/>
      <c r="Z1059" s="131"/>
      <c r="AA1059" s="131"/>
      <c r="AB1059" s="131"/>
      <c r="AC1059" s="131"/>
      <c r="AD1059" s="131"/>
    </row>
    <row r="1060" spans="1:30" ht="20.100000000000001" customHeight="1">
      <c r="A1060" s="126"/>
      <c r="B1060" s="126"/>
      <c r="C1060" s="131"/>
      <c r="D1060" s="126" t="s">
        <v>1453</v>
      </c>
      <c r="E1060" s="131"/>
      <c r="F1060" s="355"/>
      <c r="G1060" s="314"/>
      <c r="H1060" s="18"/>
      <c r="I1060" s="19"/>
      <c r="J1060" s="18"/>
      <c r="K1060" s="19"/>
      <c r="L1060" s="18"/>
      <c r="M1060" s="19"/>
      <c r="N1060" s="58"/>
      <c r="O1060" s="59"/>
      <c r="P1060" s="58"/>
      <c r="Q1060" s="59"/>
      <c r="R1060" s="58"/>
      <c r="S1060" s="59"/>
      <c r="T1060" s="58"/>
      <c r="U1060" s="59"/>
      <c r="V1060" s="131"/>
      <c r="W1060" s="131"/>
      <c r="X1060" s="131"/>
      <c r="Y1060" s="131"/>
      <c r="Z1060" s="131"/>
      <c r="AA1060" s="131"/>
      <c r="AB1060" s="131"/>
      <c r="AC1060" s="131"/>
      <c r="AD1060" s="131"/>
    </row>
    <row r="1061" spans="1:30" ht="20.100000000000001" customHeight="1">
      <c r="A1061" s="126"/>
      <c r="B1061" s="126"/>
      <c r="C1061" s="131"/>
      <c r="D1061" s="126" t="s">
        <v>1454</v>
      </c>
      <c r="E1061" s="131"/>
      <c r="F1061" s="355"/>
      <c r="G1061" s="314"/>
      <c r="H1061" s="18"/>
      <c r="I1061" s="19"/>
      <c r="J1061" s="18"/>
      <c r="K1061" s="19"/>
      <c r="L1061" s="18"/>
      <c r="M1061" s="19"/>
      <c r="N1061" s="58"/>
      <c r="O1061" s="59"/>
      <c r="P1061" s="58"/>
      <c r="Q1061" s="59"/>
      <c r="R1061" s="58"/>
      <c r="S1061" s="59"/>
      <c r="T1061" s="58"/>
      <c r="U1061" s="59"/>
      <c r="V1061" s="131"/>
      <c r="W1061" s="131"/>
      <c r="X1061" s="131"/>
      <c r="Y1061" s="131"/>
      <c r="Z1061" s="131"/>
      <c r="AA1061" s="131"/>
      <c r="AB1061" s="131"/>
      <c r="AC1061" s="131"/>
      <c r="AD1061" s="131"/>
    </row>
    <row r="1062" spans="1:30" ht="20.100000000000001" customHeight="1">
      <c r="A1062" s="126"/>
      <c r="B1062" s="126"/>
      <c r="C1062" s="131"/>
      <c r="D1062" s="126" t="s">
        <v>1455</v>
      </c>
      <c r="E1062" s="131"/>
      <c r="F1062" s="355"/>
      <c r="G1062" s="314"/>
      <c r="H1062" s="18"/>
      <c r="I1062" s="19"/>
      <c r="J1062" s="18"/>
      <c r="K1062" s="19"/>
      <c r="L1062" s="18"/>
      <c r="M1062" s="19"/>
      <c r="N1062" s="58">
        <v>2</v>
      </c>
      <c r="O1062" s="59">
        <v>40</v>
      </c>
      <c r="P1062" s="58"/>
      <c r="Q1062" s="59"/>
      <c r="R1062" s="58"/>
      <c r="S1062" s="59"/>
      <c r="T1062" s="58"/>
      <c r="U1062" s="59"/>
      <c r="V1062" s="131"/>
      <c r="W1062" s="131"/>
      <c r="X1062" s="131"/>
      <c r="Y1062" s="131"/>
      <c r="Z1062" s="131"/>
      <c r="AA1062" s="131"/>
      <c r="AB1062" s="131"/>
      <c r="AC1062" s="131"/>
      <c r="AD1062" s="131"/>
    </row>
    <row r="1063" spans="1:30" ht="20.100000000000001" customHeight="1">
      <c r="A1063" s="126"/>
      <c r="B1063" s="126"/>
      <c r="C1063" s="131"/>
      <c r="D1063" s="126" t="s">
        <v>6948</v>
      </c>
      <c r="E1063" s="131"/>
      <c r="F1063" s="355"/>
      <c r="G1063" s="314"/>
      <c r="H1063" s="18"/>
      <c r="I1063" s="19"/>
      <c r="J1063" s="18">
        <v>1</v>
      </c>
      <c r="K1063" s="19">
        <v>33.333333333333336</v>
      </c>
      <c r="L1063" s="18"/>
      <c r="M1063" s="19"/>
      <c r="N1063" s="58"/>
      <c r="O1063" s="59"/>
      <c r="P1063" s="58"/>
      <c r="Q1063" s="59"/>
      <c r="R1063" s="58"/>
      <c r="S1063" s="59"/>
      <c r="T1063" s="58">
        <v>2</v>
      </c>
      <c r="U1063" s="59">
        <v>5.882352941176471</v>
      </c>
      <c r="V1063" s="131"/>
      <c r="W1063" s="131"/>
      <c r="X1063" s="131"/>
      <c r="Y1063" s="131"/>
      <c r="Z1063" s="131"/>
      <c r="AA1063" s="131"/>
      <c r="AB1063" s="131"/>
      <c r="AC1063" s="131"/>
      <c r="AD1063" s="131"/>
    </row>
    <row r="1064" spans="1:30" ht="20.100000000000001" customHeight="1">
      <c r="A1064" s="126"/>
      <c r="B1064" s="126"/>
      <c r="C1064" s="131"/>
      <c r="D1064" s="126" t="s">
        <v>1456</v>
      </c>
      <c r="E1064" s="131"/>
      <c r="F1064" s="355"/>
      <c r="G1064" s="314"/>
      <c r="H1064" s="18"/>
      <c r="I1064" s="19"/>
      <c r="J1064" s="18"/>
      <c r="K1064" s="19"/>
      <c r="L1064" s="18"/>
      <c r="M1064" s="19"/>
      <c r="N1064" s="58"/>
      <c r="O1064" s="59"/>
      <c r="P1064" s="58"/>
      <c r="Q1064" s="59"/>
      <c r="R1064" s="58"/>
      <c r="S1064" s="59"/>
      <c r="T1064" s="58"/>
      <c r="U1064" s="59"/>
      <c r="V1064" s="131"/>
      <c r="W1064" s="131"/>
      <c r="X1064" s="131"/>
      <c r="Y1064" s="131"/>
      <c r="Z1064" s="131"/>
      <c r="AA1064" s="131"/>
      <c r="AB1064" s="131"/>
      <c r="AC1064" s="131"/>
      <c r="AD1064" s="131"/>
    </row>
    <row r="1065" spans="1:30" ht="20.100000000000001" customHeight="1">
      <c r="A1065" s="126"/>
      <c r="B1065" s="126"/>
      <c r="C1065" s="131"/>
      <c r="D1065" s="126" t="s">
        <v>1457</v>
      </c>
      <c r="E1065" s="131"/>
      <c r="F1065" s="355"/>
      <c r="G1065" s="314"/>
      <c r="H1065" s="18"/>
      <c r="I1065" s="19"/>
      <c r="J1065" s="18"/>
      <c r="K1065" s="19"/>
      <c r="L1065" s="18"/>
      <c r="M1065" s="19"/>
      <c r="N1065" s="58"/>
      <c r="O1065" s="59"/>
      <c r="P1065" s="58"/>
      <c r="Q1065" s="59"/>
      <c r="R1065" s="58"/>
      <c r="S1065" s="59"/>
      <c r="T1065" s="58"/>
      <c r="U1065" s="59"/>
      <c r="V1065" s="131"/>
      <c r="W1065" s="131"/>
      <c r="X1065" s="131"/>
      <c r="Y1065" s="131"/>
      <c r="Z1065" s="131"/>
      <c r="AA1065" s="131"/>
      <c r="AB1065" s="131"/>
      <c r="AC1065" s="131"/>
      <c r="AD1065" s="131"/>
    </row>
    <row r="1066" spans="1:30" ht="20.100000000000001" customHeight="1">
      <c r="A1066" s="126"/>
      <c r="B1066" s="126"/>
      <c r="C1066" s="131"/>
      <c r="D1066" s="126" t="s">
        <v>1458</v>
      </c>
      <c r="E1066" s="131"/>
      <c r="F1066" s="355"/>
      <c r="G1066" s="314"/>
      <c r="H1066" s="18"/>
      <c r="I1066" s="19"/>
      <c r="J1066" s="18"/>
      <c r="K1066" s="19"/>
      <c r="L1066" s="18"/>
      <c r="M1066" s="19"/>
      <c r="N1066" s="58">
        <v>1</v>
      </c>
      <c r="O1066" s="59">
        <v>20</v>
      </c>
      <c r="P1066" s="58"/>
      <c r="Q1066" s="59"/>
      <c r="R1066" s="58"/>
      <c r="S1066" s="59"/>
      <c r="T1066" s="58">
        <v>1</v>
      </c>
      <c r="U1066" s="59">
        <v>2.9411764705882355</v>
      </c>
      <c r="V1066" s="131"/>
      <c r="W1066" s="131"/>
      <c r="X1066" s="131"/>
      <c r="Y1066" s="131"/>
      <c r="Z1066" s="131"/>
      <c r="AA1066" s="131"/>
      <c r="AB1066" s="131"/>
      <c r="AC1066" s="131"/>
      <c r="AD1066" s="131"/>
    </row>
    <row r="1067" spans="1:30" ht="20.100000000000001" customHeight="1">
      <c r="A1067" s="126"/>
      <c r="B1067" s="126"/>
      <c r="C1067" s="131"/>
      <c r="D1067" s="126" t="s">
        <v>4373</v>
      </c>
      <c r="E1067" s="131"/>
      <c r="F1067" s="355"/>
      <c r="G1067" s="314"/>
      <c r="H1067" s="18"/>
      <c r="I1067" s="19"/>
      <c r="J1067" s="18"/>
      <c r="K1067" s="19"/>
      <c r="L1067" s="18"/>
      <c r="M1067" s="19"/>
      <c r="N1067" s="58"/>
      <c r="O1067" s="59"/>
      <c r="P1067" s="58"/>
      <c r="Q1067" s="59"/>
      <c r="R1067" s="58"/>
      <c r="S1067" s="59"/>
      <c r="T1067" s="58">
        <v>4</v>
      </c>
      <c r="U1067" s="59">
        <v>11.764705882352942</v>
      </c>
      <c r="V1067" s="131"/>
      <c r="W1067" s="131"/>
      <c r="X1067" s="131"/>
      <c r="Y1067" s="131"/>
      <c r="Z1067" s="131"/>
      <c r="AA1067" s="131"/>
      <c r="AB1067" s="131"/>
      <c r="AC1067" s="131"/>
      <c r="AD1067" s="131"/>
    </row>
    <row r="1068" spans="1:30" ht="20.100000000000001" customHeight="1">
      <c r="A1068" s="126"/>
      <c r="B1068" s="126"/>
      <c r="C1068" s="131"/>
      <c r="D1068" s="126" t="s">
        <v>1526</v>
      </c>
      <c r="E1068" s="131"/>
      <c r="F1068" s="355">
        <v>1</v>
      </c>
      <c r="G1068" s="314">
        <v>50</v>
      </c>
      <c r="H1068" s="18">
        <v>3</v>
      </c>
      <c r="I1068" s="19">
        <v>100</v>
      </c>
      <c r="J1068" s="18">
        <v>1</v>
      </c>
      <c r="K1068" s="19">
        <v>33.333333333333336</v>
      </c>
      <c r="L1068" s="18">
        <v>3</v>
      </c>
      <c r="M1068" s="19">
        <v>100</v>
      </c>
      <c r="N1068" s="58">
        <v>2</v>
      </c>
      <c r="O1068" s="59">
        <v>40</v>
      </c>
      <c r="P1068" s="58">
        <v>4</v>
      </c>
      <c r="Q1068" s="59">
        <v>80</v>
      </c>
      <c r="R1068" s="58">
        <v>3</v>
      </c>
      <c r="S1068" s="59">
        <v>100</v>
      </c>
      <c r="T1068" s="58">
        <v>25</v>
      </c>
      <c r="U1068" s="59">
        <v>73.529411764705884</v>
      </c>
      <c r="V1068" s="131"/>
      <c r="W1068" s="131"/>
      <c r="X1068" s="131"/>
      <c r="Y1068" s="131"/>
      <c r="Z1068" s="131"/>
      <c r="AA1068" s="131"/>
      <c r="AB1068" s="131"/>
      <c r="AC1068" s="131"/>
      <c r="AD1068" s="131"/>
    </row>
    <row r="1069" spans="1:30" ht="20.100000000000001" customHeight="1">
      <c r="A1069" s="125" t="s">
        <v>5658</v>
      </c>
      <c r="B1069" s="125" t="s">
        <v>667</v>
      </c>
      <c r="C1069" s="134" t="s">
        <v>5659</v>
      </c>
      <c r="D1069" s="125"/>
      <c r="E1069" s="134"/>
      <c r="F1069" s="354"/>
      <c r="G1069" s="12"/>
      <c r="H1069" s="11"/>
      <c r="I1069" s="12"/>
      <c r="J1069" s="11"/>
      <c r="K1069" s="12"/>
      <c r="L1069" s="11"/>
      <c r="M1069" s="12"/>
      <c r="N1069" s="56"/>
      <c r="O1069" s="57"/>
      <c r="P1069" s="56"/>
      <c r="Q1069" s="57"/>
      <c r="R1069" s="56"/>
      <c r="S1069" s="57"/>
      <c r="T1069" s="56">
        <v>4</v>
      </c>
      <c r="U1069" s="57">
        <v>100</v>
      </c>
      <c r="V1069" s="134" t="s">
        <v>28</v>
      </c>
      <c r="W1069" s="134" t="s">
        <v>28</v>
      </c>
      <c r="X1069" s="134" t="s">
        <v>28</v>
      </c>
      <c r="Y1069" s="134" t="s">
        <v>28</v>
      </c>
      <c r="Z1069" s="134" t="s">
        <v>28</v>
      </c>
      <c r="AA1069" s="134" t="s">
        <v>28</v>
      </c>
      <c r="AB1069" s="134" t="s">
        <v>28</v>
      </c>
      <c r="AC1069" s="134" t="s">
        <v>28</v>
      </c>
      <c r="AD1069" s="134"/>
    </row>
    <row r="1070" spans="1:30" ht="20.100000000000001" customHeight="1">
      <c r="A1070" s="125" t="s">
        <v>5660</v>
      </c>
      <c r="B1070" s="125" t="s">
        <v>668</v>
      </c>
      <c r="C1070" s="134" t="s">
        <v>218</v>
      </c>
      <c r="D1070" s="125" t="s">
        <v>1459</v>
      </c>
      <c r="E1070" s="134" t="s">
        <v>245</v>
      </c>
      <c r="F1070" s="354">
        <v>9</v>
      </c>
      <c r="G1070" s="12">
        <v>5.2941176470588234</v>
      </c>
      <c r="H1070" s="11">
        <v>11</v>
      </c>
      <c r="I1070" s="12">
        <v>6.7901234567901234</v>
      </c>
      <c r="J1070" s="11">
        <v>12</v>
      </c>
      <c r="K1070" s="12">
        <v>7.1005917159763312</v>
      </c>
      <c r="L1070" s="11">
        <v>20</v>
      </c>
      <c r="M1070" s="12">
        <v>8.5</v>
      </c>
      <c r="N1070" s="56">
        <v>14</v>
      </c>
      <c r="O1070" s="57">
        <v>6.1403508771929829</v>
      </c>
      <c r="P1070" s="56">
        <v>33</v>
      </c>
      <c r="Q1070" s="57">
        <v>10.855263157894736</v>
      </c>
      <c r="R1070" s="56">
        <v>25</v>
      </c>
      <c r="S1070" s="57">
        <v>8.4</v>
      </c>
      <c r="T1070" s="56">
        <v>151</v>
      </c>
      <c r="U1070" s="57">
        <v>12.479338842975206</v>
      </c>
      <c r="V1070" s="134" t="s">
        <v>28</v>
      </c>
      <c r="W1070" s="134" t="s">
        <v>28</v>
      </c>
      <c r="X1070" s="134" t="s">
        <v>28</v>
      </c>
      <c r="Y1070" s="134" t="s">
        <v>28</v>
      </c>
      <c r="Z1070" s="134" t="s">
        <v>28</v>
      </c>
      <c r="AA1070" s="134" t="s">
        <v>28</v>
      </c>
      <c r="AB1070" s="134" t="s">
        <v>28</v>
      </c>
      <c r="AC1070" s="134" t="s">
        <v>28</v>
      </c>
      <c r="AD1070" s="134"/>
    </row>
    <row r="1071" spans="1:30" ht="20.100000000000001" customHeight="1">
      <c r="A1071" s="126"/>
      <c r="B1071" s="126"/>
      <c r="C1071" s="131"/>
      <c r="D1071" s="126" t="s">
        <v>1460</v>
      </c>
      <c r="E1071" s="131"/>
      <c r="F1071" s="355">
        <v>10</v>
      </c>
      <c r="G1071" s="314">
        <v>5.8823529411764701</v>
      </c>
      <c r="H1071" s="18">
        <v>11</v>
      </c>
      <c r="I1071" s="19">
        <v>6.7901234567901234</v>
      </c>
      <c r="J1071" s="18">
        <v>10</v>
      </c>
      <c r="K1071" s="19">
        <v>5.9171597633136095</v>
      </c>
      <c r="L1071" s="18">
        <v>22</v>
      </c>
      <c r="M1071" s="19">
        <v>9.4</v>
      </c>
      <c r="N1071" s="58">
        <v>26</v>
      </c>
      <c r="O1071" s="59">
        <v>11.403508771929825</v>
      </c>
      <c r="P1071" s="58">
        <v>31</v>
      </c>
      <c r="Q1071" s="59">
        <v>10.197368421052632</v>
      </c>
      <c r="R1071" s="58">
        <v>35</v>
      </c>
      <c r="S1071" s="59">
        <v>11.7</v>
      </c>
      <c r="T1071" s="58">
        <v>255</v>
      </c>
      <c r="U1071" s="59">
        <v>21</v>
      </c>
      <c r="V1071" s="131"/>
      <c r="W1071" s="131"/>
      <c r="X1071" s="131"/>
      <c r="Y1071" s="131"/>
      <c r="Z1071" s="131"/>
      <c r="AA1071" s="131"/>
      <c r="AB1071" s="131"/>
      <c r="AC1071" s="131"/>
      <c r="AD1071" s="131"/>
    </row>
    <row r="1072" spans="1:30" ht="20.100000000000001" customHeight="1">
      <c r="A1072" s="126"/>
      <c r="B1072" s="126"/>
      <c r="C1072" s="131"/>
      <c r="D1072" s="126" t="s">
        <v>1461</v>
      </c>
      <c r="E1072" s="131"/>
      <c r="F1072" s="355">
        <v>150</v>
      </c>
      <c r="G1072" s="314">
        <v>88.235294117647058</v>
      </c>
      <c r="H1072" s="18">
        <v>140</v>
      </c>
      <c r="I1072" s="19">
        <v>86.419753086419746</v>
      </c>
      <c r="J1072" s="18">
        <v>147</v>
      </c>
      <c r="K1072" s="19">
        <v>86.982248520710058</v>
      </c>
      <c r="L1072" s="18">
        <v>192</v>
      </c>
      <c r="M1072" s="19">
        <v>82.1</v>
      </c>
      <c r="N1072" s="58">
        <v>188</v>
      </c>
      <c r="O1072" s="59">
        <v>82.456140350877192</v>
      </c>
      <c r="P1072" s="58">
        <v>240</v>
      </c>
      <c r="Q1072" s="59">
        <v>78.94736842105263</v>
      </c>
      <c r="R1072" s="58">
        <v>239</v>
      </c>
      <c r="S1072" s="59">
        <v>79.900000000000006</v>
      </c>
      <c r="T1072" s="58">
        <v>804</v>
      </c>
      <c r="U1072" s="59">
        <v>66.3</v>
      </c>
      <c r="V1072" s="131"/>
      <c r="W1072" s="131"/>
      <c r="X1072" s="131"/>
      <c r="Y1072" s="131"/>
      <c r="Z1072" s="131"/>
      <c r="AA1072" s="131"/>
      <c r="AB1072" s="131"/>
      <c r="AC1072" s="131"/>
      <c r="AD1072" s="131"/>
    </row>
    <row r="1073" spans="1:30" ht="20.100000000000001" customHeight="1">
      <c r="A1073" s="126"/>
      <c r="B1073" s="126"/>
      <c r="C1073" s="131"/>
      <c r="D1073" s="126" t="s">
        <v>2409</v>
      </c>
      <c r="E1073" s="131"/>
      <c r="F1073" s="355"/>
      <c r="G1073" s="314">
        <v>0</v>
      </c>
      <c r="H1073" s="18"/>
      <c r="I1073" s="19"/>
      <c r="J1073" s="18"/>
      <c r="K1073" s="19"/>
      <c r="L1073" s="18"/>
      <c r="M1073" s="19"/>
      <c r="N1073" s="58"/>
      <c r="O1073" s="59"/>
      <c r="P1073" s="58"/>
      <c r="Q1073" s="59"/>
      <c r="R1073" s="58"/>
      <c r="S1073" s="59"/>
      <c r="T1073" s="58"/>
      <c r="U1073" s="59"/>
      <c r="V1073" s="131"/>
      <c r="W1073" s="131"/>
      <c r="X1073" s="131"/>
      <c r="Y1073" s="131"/>
      <c r="Z1073" s="131"/>
      <c r="AA1073" s="131"/>
      <c r="AB1073" s="131"/>
      <c r="AC1073" s="131"/>
      <c r="AD1073" s="131"/>
    </row>
    <row r="1074" spans="1:30" ht="20.100000000000001" customHeight="1">
      <c r="A1074" s="126"/>
      <c r="B1074" s="126"/>
      <c r="C1074" s="131"/>
      <c r="D1074" s="126" t="s">
        <v>2410</v>
      </c>
      <c r="E1074" s="131"/>
      <c r="F1074" s="355">
        <v>1</v>
      </c>
      <c r="G1074" s="314">
        <v>0.58823529411764708</v>
      </c>
      <c r="H1074" s="18"/>
      <c r="I1074" s="19"/>
      <c r="J1074" s="18"/>
      <c r="K1074" s="19"/>
      <c r="L1074" s="18"/>
      <c r="M1074" s="19"/>
      <c r="N1074" s="58"/>
      <c r="O1074" s="59"/>
      <c r="P1074" s="58"/>
      <c r="Q1074" s="59"/>
      <c r="R1074" s="58"/>
      <c r="S1074" s="59"/>
      <c r="T1074" s="58">
        <v>2</v>
      </c>
      <c r="U1074" s="59">
        <v>0.2</v>
      </c>
      <c r="V1074" s="131"/>
      <c r="W1074" s="131"/>
      <c r="X1074" s="131"/>
      <c r="Y1074" s="131"/>
      <c r="Z1074" s="131"/>
      <c r="AA1074" s="131"/>
      <c r="AB1074" s="131"/>
      <c r="AC1074" s="131"/>
      <c r="AD1074" s="131"/>
    </row>
    <row r="1075" spans="1:30" ht="20.100000000000001" customHeight="1">
      <c r="A1075" s="125" t="s">
        <v>5661</v>
      </c>
      <c r="B1075" s="125" t="s">
        <v>669</v>
      </c>
      <c r="C1075" s="134" t="s">
        <v>5662</v>
      </c>
      <c r="D1075" s="125" t="s">
        <v>1462</v>
      </c>
      <c r="E1075" s="134" t="s">
        <v>245</v>
      </c>
      <c r="F1075" s="354">
        <v>12</v>
      </c>
      <c r="G1075" s="12">
        <v>63.157894736842103</v>
      </c>
      <c r="H1075" s="11">
        <v>12</v>
      </c>
      <c r="I1075" s="12">
        <v>54.545454545454547</v>
      </c>
      <c r="J1075" s="11">
        <v>10</v>
      </c>
      <c r="K1075" s="12">
        <v>45.454545454545453</v>
      </c>
      <c r="L1075" s="11">
        <v>20</v>
      </c>
      <c r="M1075" s="12">
        <v>47.6</v>
      </c>
      <c r="N1075" s="56">
        <v>17</v>
      </c>
      <c r="O1075" s="57">
        <v>42.5</v>
      </c>
      <c r="P1075" s="56">
        <v>35</v>
      </c>
      <c r="Q1075" s="57">
        <v>54.6875</v>
      </c>
      <c r="R1075" s="56">
        <v>33</v>
      </c>
      <c r="S1075" s="57">
        <v>55</v>
      </c>
      <c r="T1075" s="56">
        <v>185</v>
      </c>
      <c r="U1075" s="57">
        <v>45.566502463054185</v>
      </c>
      <c r="V1075" s="134" t="s">
        <v>28</v>
      </c>
      <c r="W1075" s="134" t="s">
        <v>28</v>
      </c>
      <c r="X1075" s="134" t="s">
        <v>28</v>
      </c>
      <c r="Y1075" s="134" t="s">
        <v>28</v>
      </c>
      <c r="Z1075" s="134" t="s">
        <v>28</v>
      </c>
      <c r="AA1075" s="134" t="s">
        <v>28</v>
      </c>
      <c r="AB1075" s="134" t="s">
        <v>28</v>
      </c>
      <c r="AC1075" s="134" t="s">
        <v>28</v>
      </c>
      <c r="AD1075" s="134"/>
    </row>
    <row r="1076" spans="1:30" ht="20.100000000000001" customHeight="1">
      <c r="A1076" s="126"/>
      <c r="B1076" s="126"/>
      <c r="C1076" s="131"/>
      <c r="D1076" s="126" t="s">
        <v>1463</v>
      </c>
      <c r="E1076" s="131"/>
      <c r="F1076" s="355">
        <v>5</v>
      </c>
      <c r="G1076" s="314">
        <v>26.315789473684209</v>
      </c>
      <c r="H1076" s="18">
        <v>4</v>
      </c>
      <c r="I1076" s="19">
        <v>18.181818181818183</v>
      </c>
      <c r="J1076" s="18">
        <v>8</v>
      </c>
      <c r="K1076" s="19">
        <v>36.363636363636367</v>
      </c>
      <c r="L1076" s="18">
        <v>17</v>
      </c>
      <c r="M1076" s="19">
        <v>40.5</v>
      </c>
      <c r="N1076" s="58">
        <v>13</v>
      </c>
      <c r="O1076" s="59">
        <v>32.5</v>
      </c>
      <c r="P1076" s="58">
        <v>18</v>
      </c>
      <c r="Q1076" s="59">
        <v>28.125</v>
      </c>
      <c r="R1076" s="58">
        <v>16</v>
      </c>
      <c r="S1076" s="59">
        <v>26.666666666666668</v>
      </c>
      <c r="T1076" s="58">
        <v>126</v>
      </c>
      <c r="U1076" s="59">
        <v>31.03448275862069</v>
      </c>
      <c r="V1076" s="131"/>
      <c r="W1076" s="131"/>
      <c r="X1076" s="131"/>
      <c r="Y1076" s="131"/>
      <c r="Z1076" s="131"/>
      <c r="AA1076" s="131"/>
      <c r="AB1076" s="131"/>
      <c r="AC1076" s="131"/>
      <c r="AD1076" s="131"/>
    </row>
    <row r="1077" spans="1:30" ht="20.100000000000001" customHeight="1">
      <c r="A1077" s="126"/>
      <c r="B1077" s="126"/>
      <c r="C1077" s="131"/>
      <c r="D1077" s="126" t="s">
        <v>1464</v>
      </c>
      <c r="E1077" s="131"/>
      <c r="F1077" s="355">
        <v>1</v>
      </c>
      <c r="G1077" s="314">
        <v>5.2631578947368425</v>
      </c>
      <c r="H1077" s="18">
        <v>2</v>
      </c>
      <c r="I1077" s="19">
        <v>9.0909090909090917</v>
      </c>
      <c r="J1077" s="18">
        <v>3</v>
      </c>
      <c r="K1077" s="19">
        <v>13.636363636363635</v>
      </c>
      <c r="L1077" s="18">
        <v>2</v>
      </c>
      <c r="M1077" s="19">
        <v>4.8</v>
      </c>
      <c r="N1077" s="58">
        <v>2</v>
      </c>
      <c r="O1077" s="59">
        <v>5</v>
      </c>
      <c r="P1077" s="58">
        <v>4</v>
      </c>
      <c r="Q1077" s="59">
        <v>6.25</v>
      </c>
      <c r="R1077" s="58">
        <v>1</v>
      </c>
      <c r="S1077" s="59">
        <v>1.6666666666666667</v>
      </c>
      <c r="T1077" s="58">
        <v>32</v>
      </c>
      <c r="U1077" s="59">
        <v>7.8817733990147785</v>
      </c>
      <c r="V1077" s="131"/>
      <c r="W1077" s="131"/>
      <c r="X1077" s="131"/>
      <c r="Y1077" s="131"/>
      <c r="Z1077" s="131"/>
      <c r="AA1077" s="131"/>
      <c r="AB1077" s="131"/>
      <c r="AC1077" s="131"/>
      <c r="AD1077" s="131"/>
    </row>
    <row r="1078" spans="1:30" ht="20.100000000000001" customHeight="1">
      <c r="A1078" s="126"/>
      <c r="B1078" s="126"/>
      <c r="C1078" s="131"/>
      <c r="D1078" s="126" t="s">
        <v>1465</v>
      </c>
      <c r="E1078" s="131"/>
      <c r="F1078" s="46"/>
      <c r="G1078" s="314"/>
      <c r="H1078" s="46"/>
      <c r="I1078" s="19"/>
      <c r="J1078" s="46"/>
      <c r="K1078" s="19"/>
      <c r="L1078" s="46"/>
      <c r="M1078" s="19"/>
      <c r="N1078" s="58"/>
      <c r="O1078" s="59"/>
      <c r="P1078" s="58">
        <v>4</v>
      </c>
      <c r="Q1078" s="59">
        <v>6.25</v>
      </c>
      <c r="R1078" s="58"/>
      <c r="S1078" s="59"/>
      <c r="T1078" s="58">
        <v>8</v>
      </c>
      <c r="U1078" s="59">
        <v>1.9704433497536946</v>
      </c>
      <c r="V1078" s="131"/>
      <c r="W1078" s="131"/>
      <c r="X1078" s="131"/>
      <c r="Y1078" s="131"/>
      <c r="Z1078" s="131"/>
      <c r="AA1078" s="131"/>
      <c r="AB1078" s="131"/>
      <c r="AC1078" s="131"/>
      <c r="AD1078" s="131"/>
    </row>
    <row r="1079" spans="1:30" ht="20.100000000000001" customHeight="1">
      <c r="A1079" s="126"/>
      <c r="B1079" s="126"/>
      <c r="C1079" s="131"/>
      <c r="D1079" s="126" t="s">
        <v>1466</v>
      </c>
      <c r="E1079" s="131"/>
      <c r="F1079" s="355"/>
      <c r="G1079" s="314"/>
      <c r="H1079" s="18">
        <v>2</v>
      </c>
      <c r="I1079" s="19">
        <v>9.0909090909090917</v>
      </c>
      <c r="J1079" s="18">
        <v>1</v>
      </c>
      <c r="K1079" s="19">
        <v>4.5454545454545459</v>
      </c>
      <c r="L1079" s="18">
        <v>1</v>
      </c>
      <c r="M1079" s="19">
        <v>2.4</v>
      </c>
      <c r="N1079" s="58">
        <v>5</v>
      </c>
      <c r="O1079" s="59">
        <v>12.5</v>
      </c>
      <c r="P1079" s="58"/>
      <c r="Q1079" s="59"/>
      <c r="R1079" s="58">
        <v>6</v>
      </c>
      <c r="S1079" s="59">
        <v>10</v>
      </c>
      <c r="T1079" s="58">
        <v>24</v>
      </c>
      <c r="U1079" s="59">
        <v>5.9113300492610836</v>
      </c>
      <c r="V1079" s="131"/>
      <c r="W1079" s="131"/>
      <c r="X1079" s="131"/>
      <c r="Y1079" s="131"/>
      <c r="Z1079" s="131"/>
      <c r="AA1079" s="131"/>
      <c r="AB1079" s="131"/>
      <c r="AC1079" s="131"/>
      <c r="AD1079" s="131"/>
    </row>
    <row r="1080" spans="1:30" ht="20.100000000000001" customHeight="1">
      <c r="A1080" s="126"/>
      <c r="B1080" s="126"/>
      <c r="C1080" s="131"/>
      <c r="D1080" s="126" t="s">
        <v>2001</v>
      </c>
      <c r="E1080" s="131"/>
      <c r="F1080" s="355">
        <v>1</v>
      </c>
      <c r="G1080" s="314">
        <v>5.2631578947368425</v>
      </c>
      <c r="H1080" s="18">
        <v>2</v>
      </c>
      <c r="I1080" s="19">
        <v>9.0909090909090917</v>
      </c>
      <c r="J1080" s="18"/>
      <c r="K1080" s="19"/>
      <c r="L1080" s="18">
        <v>2</v>
      </c>
      <c r="M1080" s="19">
        <v>4.8</v>
      </c>
      <c r="N1080" s="58">
        <v>3</v>
      </c>
      <c r="O1080" s="59">
        <v>7.5</v>
      </c>
      <c r="P1080" s="58">
        <v>3</v>
      </c>
      <c r="Q1080" s="59">
        <v>4.6875</v>
      </c>
      <c r="R1080" s="58">
        <v>4</v>
      </c>
      <c r="S1080" s="59">
        <v>6.666666666666667</v>
      </c>
      <c r="T1080" s="58">
        <v>31</v>
      </c>
      <c r="U1080" s="59">
        <v>7.6354679802955667</v>
      </c>
      <c r="V1080" s="131"/>
      <c r="W1080" s="131"/>
      <c r="X1080" s="131"/>
      <c r="Y1080" s="131"/>
      <c r="Z1080" s="131"/>
      <c r="AA1080" s="131"/>
      <c r="AB1080" s="131"/>
      <c r="AC1080" s="131"/>
      <c r="AD1080" s="131"/>
    </row>
    <row r="1081" spans="1:30" ht="20.100000000000001" customHeight="1">
      <c r="A1081" s="126"/>
      <c r="B1081" s="126"/>
      <c r="C1081" s="131"/>
      <c r="D1081" s="126" t="s">
        <v>2409</v>
      </c>
      <c r="E1081" s="131"/>
      <c r="F1081" s="355"/>
      <c r="G1081" s="314"/>
      <c r="H1081" s="18"/>
      <c r="I1081" s="19"/>
      <c r="J1081" s="18"/>
      <c r="K1081" s="19"/>
      <c r="L1081" s="18"/>
      <c r="M1081" s="19"/>
      <c r="N1081" s="58"/>
      <c r="O1081" s="59"/>
      <c r="P1081" s="58"/>
      <c r="Q1081" s="59"/>
      <c r="R1081" s="58"/>
      <c r="S1081" s="59"/>
      <c r="T1081" s="58"/>
      <c r="U1081" s="59"/>
      <c r="V1081" s="131"/>
      <c r="W1081" s="131"/>
      <c r="X1081" s="131"/>
      <c r="Y1081" s="131"/>
      <c r="Z1081" s="131"/>
      <c r="AA1081" s="131"/>
      <c r="AB1081" s="131"/>
      <c r="AC1081" s="131"/>
      <c r="AD1081" s="131"/>
    </row>
    <row r="1082" spans="1:30" ht="20.100000000000001" customHeight="1">
      <c r="A1082" s="126"/>
      <c r="B1082" s="126"/>
      <c r="C1082" s="131"/>
      <c r="D1082" s="126" t="s">
        <v>2410</v>
      </c>
      <c r="E1082" s="131"/>
      <c r="F1082" s="355"/>
      <c r="G1082" s="314"/>
      <c r="H1082" s="18"/>
      <c r="I1082" s="19"/>
      <c r="J1082" s="18"/>
      <c r="K1082" s="19"/>
      <c r="L1082" s="18"/>
      <c r="M1082" s="19"/>
      <c r="N1082" s="58"/>
      <c r="O1082" s="59"/>
      <c r="P1082" s="58"/>
      <c r="Q1082" s="59"/>
      <c r="R1082" s="58"/>
      <c r="S1082" s="59"/>
      <c r="T1082" s="58"/>
      <c r="U1082" s="59"/>
      <c r="V1082" s="131"/>
      <c r="W1082" s="131"/>
      <c r="X1082" s="131"/>
      <c r="Y1082" s="131"/>
      <c r="Z1082" s="131"/>
      <c r="AA1082" s="131"/>
      <c r="AB1082" s="131"/>
      <c r="AC1082" s="131"/>
      <c r="AD1082" s="131"/>
    </row>
    <row r="1083" spans="1:30" ht="20.100000000000001" customHeight="1">
      <c r="A1083" s="125" t="s">
        <v>5663</v>
      </c>
      <c r="B1083" s="125" t="s">
        <v>670</v>
      </c>
      <c r="C1083" s="134" t="s">
        <v>5662</v>
      </c>
      <c r="D1083" s="125" t="s">
        <v>1462</v>
      </c>
      <c r="E1083" s="134" t="s">
        <v>245</v>
      </c>
      <c r="F1083" s="354"/>
      <c r="G1083" s="12"/>
      <c r="H1083" s="11"/>
      <c r="I1083" s="12"/>
      <c r="J1083" s="11"/>
      <c r="K1083" s="12"/>
      <c r="L1083" s="11"/>
      <c r="M1083" s="12"/>
      <c r="N1083" s="56">
        <v>1</v>
      </c>
      <c r="O1083" s="57">
        <v>16.7</v>
      </c>
      <c r="P1083" s="56">
        <v>2</v>
      </c>
      <c r="Q1083" s="57">
        <v>28.571428571428573</v>
      </c>
      <c r="R1083" s="56">
        <v>3</v>
      </c>
      <c r="S1083" s="57">
        <v>33.333333333333336</v>
      </c>
      <c r="T1083" s="56">
        <v>12</v>
      </c>
      <c r="U1083" s="57">
        <v>22.641509433962263</v>
      </c>
      <c r="V1083" s="134" t="s">
        <v>28</v>
      </c>
      <c r="W1083" s="134" t="s">
        <v>28</v>
      </c>
      <c r="X1083" s="134" t="s">
        <v>28</v>
      </c>
      <c r="Y1083" s="134" t="s">
        <v>28</v>
      </c>
      <c r="Z1083" s="134" t="s">
        <v>28</v>
      </c>
      <c r="AA1083" s="134" t="s">
        <v>28</v>
      </c>
      <c r="AB1083" s="134" t="s">
        <v>28</v>
      </c>
      <c r="AC1083" s="134" t="s">
        <v>28</v>
      </c>
      <c r="AD1083" s="134"/>
    </row>
    <row r="1084" spans="1:30" ht="20.100000000000001" customHeight="1">
      <c r="A1084" s="126"/>
      <c r="B1084" s="126"/>
      <c r="C1084" s="131"/>
      <c r="D1084" s="126" t="s">
        <v>1463</v>
      </c>
      <c r="E1084" s="131"/>
      <c r="F1084" s="355">
        <v>3</v>
      </c>
      <c r="G1084" s="314">
        <v>75</v>
      </c>
      <c r="H1084" s="18">
        <v>1</v>
      </c>
      <c r="I1084" s="19">
        <v>100</v>
      </c>
      <c r="J1084" s="18">
        <v>4</v>
      </c>
      <c r="K1084" s="19">
        <v>100</v>
      </c>
      <c r="L1084" s="18">
        <v>1</v>
      </c>
      <c r="M1084" s="19">
        <v>33.299999999999997</v>
      </c>
      <c r="N1084" s="58">
        <v>5</v>
      </c>
      <c r="O1084" s="59">
        <v>83.3</v>
      </c>
      <c r="P1084" s="58">
        <v>3</v>
      </c>
      <c r="Q1084" s="59">
        <v>42.857142857142854</v>
      </c>
      <c r="R1084" s="58">
        <v>6</v>
      </c>
      <c r="S1084" s="59">
        <v>66.666666666666671</v>
      </c>
      <c r="T1084" s="58">
        <v>22</v>
      </c>
      <c r="U1084" s="59">
        <v>41.509433962264154</v>
      </c>
      <c r="V1084" s="131"/>
      <c r="W1084" s="131"/>
      <c r="X1084" s="131"/>
      <c r="Y1084" s="131"/>
      <c r="Z1084" s="131"/>
      <c r="AA1084" s="131"/>
      <c r="AB1084" s="131"/>
      <c r="AC1084" s="131"/>
      <c r="AD1084" s="131"/>
    </row>
    <row r="1085" spans="1:30" ht="20.100000000000001" customHeight="1">
      <c r="A1085" s="126"/>
      <c r="B1085" s="126"/>
      <c r="C1085" s="131"/>
      <c r="D1085" s="126" t="s">
        <v>1464</v>
      </c>
      <c r="E1085" s="131"/>
      <c r="F1085" s="315"/>
      <c r="G1085" s="54"/>
      <c r="H1085" s="58"/>
      <c r="J1085" s="58"/>
      <c r="L1085" s="18">
        <v>1</v>
      </c>
      <c r="M1085" s="19">
        <v>33.299999999999997</v>
      </c>
      <c r="N1085" s="58"/>
      <c r="O1085" s="59"/>
      <c r="P1085" s="58"/>
      <c r="Q1085" s="59"/>
      <c r="R1085" s="58"/>
      <c r="S1085" s="59"/>
      <c r="T1085" s="58">
        <v>5</v>
      </c>
      <c r="U1085" s="59">
        <v>9.433962264150944</v>
      </c>
      <c r="V1085" s="131"/>
      <c r="W1085" s="131"/>
      <c r="X1085" s="131"/>
      <c r="Y1085" s="131"/>
      <c r="Z1085" s="131"/>
      <c r="AA1085" s="131"/>
      <c r="AB1085" s="131"/>
      <c r="AC1085" s="131"/>
      <c r="AD1085" s="131"/>
    </row>
    <row r="1086" spans="1:30" ht="20.100000000000001" customHeight="1">
      <c r="A1086" s="126"/>
      <c r="B1086" s="126"/>
      <c r="C1086" s="131"/>
      <c r="D1086" s="126" t="s">
        <v>1465</v>
      </c>
      <c r="E1086" s="131"/>
      <c r="F1086" s="355">
        <v>1</v>
      </c>
      <c r="G1086" s="314">
        <v>25</v>
      </c>
      <c r="H1086" s="18"/>
      <c r="I1086" s="19"/>
      <c r="J1086" s="18"/>
      <c r="K1086" s="19"/>
      <c r="L1086" s="18"/>
      <c r="M1086" s="19"/>
      <c r="N1086" s="58"/>
      <c r="O1086" s="59"/>
      <c r="P1086" s="58"/>
      <c r="Q1086" s="59"/>
      <c r="R1086" s="58"/>
      <c r="S1086" s="59"/>
      <c r="T1086" s="58">
        <v>3</v>
      </c>
      <c r="U1086" s="59">
        <v>5.6603773584905657</v>
      </c>
      <c r="V1086" s="131"/>
      <c r="W1086" s="131"/>
      <c r="X1086" s="131"/>
      <c r="Y1086" s="131"/>
      <c r="Z1086" s="131"/>
      <c r="AA1086" s="131"/>
      <c r="AB1086" s="131"/>
      <c r="AC1086" s="131"/>
      <c r="AD1086" s="131"/>
    </row>
    <row r="1087" spans="1:30" ht="20.100000000000001" customHeight="1">
      <c r="A1087" s="126"/>
      <c r="B1087" s="126"/>
      <c r="C1087" s="131"/>
      <c r="D1087" s="126" t="s">
        <v>1466</v>
      </c>
      <c r="E1087" s="131"/>
      <c r="F1087" s="355"/>
      <c r="G1087" s="314"/>
      <c r="H1087" s="18"/>
      <c r="I1087" s="19"/>
      <c r="J1087" s="18"/>
      <c r="K1087" s="19"/>
      <c r="L1087" s="18">
        <v>1</v>
      </c>
      <c r="M1087" s="19">
        <v>33.299999999999997</v>
      </c>
      <c r="N1087" s="58"/>
      <c r="O1087" s="59"/>
      <c r="P1087" s="58">
        <v>2</v>
      </c>
      <c r="Q1087" s="59">
        <v>28.571428571428573</v>
      </c>
      <c r="R1087" s="58"/>
      <c r="S1087" s="59"/>
      <c r="T1087" s="58">
        <v>7</v>
      </c>
      <c r="U1087" s="59">
        <v>13.20754716981132</v>
      </c>
      <c r="V1087" s="131"/>
      <c r="W1087" s="131"/>
      <c r="X1087" s="131"/>
      <c r="Y1087" s="131"/>
      <c r="Z1087" s="131"/>
      <c r="AA1087" s="131"/>
      <c r="AB1087" s="131"/>
      <c r="AC1087" s="131"/>
      <c r="AD1087" s="131"/>
    </row>
    <row r="1088" spans="1:30" ht="20.100000000000001" customHeight="1">
      <c r="A1088" s="126"/>
      <c r="B1088" s="126"/>
      <c r="C1088" s="131"/>
      <c r="D1088" s="126" t="s">
        <v>2001</v>
      </c>
      <c r="E1088" s="131"/>
      <c r="F1088" s="355"/>
      <c r="G1088" s="314"/>
      <c r="H1088" s="18"/>
      <c r="I1088" s="19"/>
      <c r="J1088" s="18"/>
      <c r="K1088" s="19"/>
      <c r="L1088" s="18"/>
      <c r="M1088" s="19"/>
      <c r="N1088" s="58"/>
      <c r="O1088" s="59"/>
      <c r="P1088" s="58"/>
      <c r="Q1088" s="59"/>
      <c r="R1088" s="58"/>
      <c r="S1088" s="59"/>
      <c r="T1088" s="58">
        <v>4</v>
      </c>
      <c r="U1088" s="59">
        <v>7.5471698113207548</v>
      </c>
      <c r="V1088" s="131"/>
      <c r="W1088" s="131"/>
      <c r="X1088" s="131"/>
      <c r="Y1088" s="131"/>
      <c r="Z1088" s="131"/>
      <c r="AA1088" s="131"/>
      <c r="AB1088" s="131"/>
      <c r="AC1088" s="131"/>
      <c r="AD1088" s="131"/>
    </row>
    <row r="1089" spans="1:30" ht="20.100000000000001" customHeight="1">
      <c r="A1089" s="126"/>
      <c r="B1089" s="126"/>
      <c r="C1089" s="131"/>
      <c r="D1089" s="126" t="s">
        <v>2409</v>
      </c>
      <c r="E1089" s="131"/>
      <c r="F1089" s="355"/>
      <c r="G1089" s="314"/>
      <c r="H1089" s="18"/>
      <c r="I1089" s="19"/>
      <c r="J1089" s="18"/>
      <c r="K1089" s="19"/>
      <c r="L1089" s="18"/>
      <c r="M1089" s="19"/>
      <c r="N1089" s="58"/>
      <c r="O1089" s="59"/>
      <c r="P1089" s="58"/>
      <c r="Q1089" s="59"/>
      <c r="R1089" s="58"/>
      <c r="S1089" s="59"/>
      <c r="T1089" s="58"/>
      <c r="U1089" s="59"/>
      <c r="V1089" s="131"/>
      <c r="W1089" s="131"/>
      <c r="X1089" s="131"/>
      <c r="Y1089" s="131"/>
      <c r="Z1089" s="131"/>
      <c r="AA1089" s="131"/>
      <c r="AB1089" s="131"/>
      <c r="AC1089" s="131"/>
      <c r="AD1089" s="131"/>
    </row>
    <row r="1090" spans="1:30" ht="20.100000000000001" customHeight="1">
      <c r="A1090" s="126"/>
      <c r="B1090" s="126"/>
      <c r="C1090" s="131"/>
      <c r="D1090" s="126" t="s">
        <v>2410</v>
      </c>
      <c r="E1090" s="131"/>
      <c r="F1090" s="355"/>
      <c r="G1090" s="314"/>
      <c r="H1090" s="18"/>
      <c r="I1090" s="19"/>
      <c r="J1090" s="18"/>
      <c r="K1090" s="19"/>
      <c r="L1090" s="18"/>
      <c r="M1090" s="19"/>
      <c r="N1090" s="58"/>
      <c r="O1090" s="59"/>
      <c r="P1090" s="58"/>
      <c r="Q1090" s="59"/>
      <c r="R1090" s="58"/>
      <c r="S1090" s="59"/>
      <c r="T1090" s="58"/>
      <c r="U1090" s="59"/>
      <c r="V1090" s="131"/>
      <c r="W1090" s="131"/>
      <c r="X1090" s="131"/>
      <c r="Y1090" s="131"/>
      <c r="Z1090" s="131"/>
      <c r="AA1090" s="131"/>
      <c r="AB1090" s="131"/>
      <c r="AC1090" s="131"/>
      <c r="AD1090" s="131"/>
    </row>
    <row r="1091" spans="1:30" ht="20.100000000000001" customHeight="1">
      <c r="A1091" s="125" t="s">
        <v>5664</v>
      </c>
      <c r="B1091" s="125" t="s">
        <v>671</v>
      </c>
      <c r="C1091" s="134" t="s">
        <v>5662</v>
      </c>
      <c r="D1091" s="125" t="s">
        <v>1462</v>
      </c>
      <c r="E1091" s="134" t="s">
        <v>245</v>
      </c>
      <c r="F1091" s="354"/>
      <c r="G1091" s="12"/>
      <c r="H1091" s="11"/>
      <c r="I1091" s="12"/>
      <c r="J1091" s="11"/>
      <c r="K1091" s="12"/>
      <c r="L1091" s="11"/>
      <c r="M1091" s="12"/>
      <c r="N1091" s="56"/>
      <c r="O1091" s="57"/>
      <c r="P1091" s="56"/>
      <c r="Q1091" s="57"/>
      <c r="R1091" s="56"/>
      <c r="S1091" s="57"/>
      <c r="T1091" s="56">
        <v>1</v>
      </c>
      <c r="U1091" s="57">
        <v>12.5</v>
      </c>
      <c r="V1091" s="134" t="s">
        <v>28</v>
      </c>
      <c r="W1091" s="134" t="s">
        <v>28</v>
      </c>
      <c r="X1091" s="134" t="s">
        <v>28</v>
      </c>
      <c r="Y1091" s="134" t="s">
        <v>28</v>
      </c>
      <c r="Z1091" s="134" t="s">
        <v>28</v>
      </c>
      <c r="AA1091" s="134" t="s">
        <v>28</v>
      </c>
      <c r="AB1091" s="134" t="s">
        <v>28</v>
      </c>
      <c r="AC1091" s="134" t="s">
        <v>28</v>
      </c>
      <c r="AD1091" s="134"/>
    </row>
    <row r="1092" spans="1:30" ht="20.100000000000001" customHeight="1">
      <c r="A1092" s="126"/>
      <c r="B1092" s="126"/>
      <c r="C1092" s="131"/>
      <c r="D1092" s="126" t="s">
        <v>1463</v>
      </c>
      <c r="E1092" s="131"/>
      <c r="F1092" s="355"/>
      <c r="G1092" s="314"/>
      <c r="H1092" s="18"/>
      <c r="I1092" s="19"/>
      <c r="J1092" s="18"/>
      <c r="K1092" s="19"/>
      <c r="L1092" s="18"/>
      <c r="M1092" s="19"/>
      <c r="N1092" s="58"/>
      <c r="O1092" s="59"/>
      <c r="P1092" s="58"/>
      <c r="Q1092" s="59"/>
      <c r="R1092" s="58"/>
      <c r="S1092" s="59"/>
      <c r="T1092" s="58"/>
      <c r="U1092" s="59"/>
      <c r="V1092" s="131"/>
      <c r="W1092" s="131"/>
      <c r="X1092" s="131"/>
      <c r="Y1092" s="131"/>
      <c r="Z1092" s="131"/>
      <c r="AA1092" s="131"/>
      <c r="AB1092" s="131"/>
      <c r="AC1092" s="131"/>
      <c r="AD1092" s="131"/>
    </row>
    <row r="1093" spans="1:30" ht="20.100000000000001" customHeight="1">
      <c r="A1093" s="126"/>
      <c r="B1093" s="126"/>
      <c r="C1093" s="131"/>
      <c r="D1093" s="126" t="s">
        <v>1464</v>
      </c>
      <c r="E1093" s="131"/>
      <c r="F1093" s="355"/>
      <c r="G1093" s="314"/>
      <c r="H1093" s="18"/>
      <c r="I1093" s="19"/>
      <c r="J1093" s="18"/>
      <c r="K1093" s="19"/>
      <c r="L1093" s="18"/>
      <c r="M1093" s="19"/>
      <c r="N1093" s="58"/>
      <c r="O1093" s="59"/>
      <c r="P1093" s="58"/>
      <c r="Q1093" s="59"/>
      <c r="R1093" s="58">
        <v>2</v>
      </c>
      <c r="S1093" s="59">
        <v>100</v>
      </c>
      <c r="T1093" s="58">
        <v>2</v>
      </c>
      <c r="U1093" s="59">
        <v>25</v>
      </c>
      <c r="V1093" s="131"/>
      <c r="W1093" s="131"/>
      <c r="X1093" s="131"/>
      <c r="Y1093" s="131"/>
      <c r="Z1093" s="131"/>
      <c r="AA1093" s="131"/>
      <c r="AB1093" s="131"/>
      <c r="AC1093" s="131"/>
      <c r="AD1093" s="131"/>
    </row>
    <row r="1094" spans="1:30" ht="20.100000000000001" customHeight="1">
      <c r="A1094" s="126"/>
      <c r="B1094" s="126"/>
      <c r="C1094" s="131"/>
      <c r="D1094" s="126" t="s">
        <v>1465</v>
      </c>
      <c r="E1094" s="131"/>
      <c r="F1094" s="355">
        <v>2</v>
      </c>
      <c r="G1094" s="314">
        <v>100</v>
      </c>
      <c r="H1094" s="18"/>
      <c r="I1094" s="19"/>
      <c r="J1094" s="18"/>
      <c r="K1094" s="19"/>
      <c r="L1094" s="18"/>
      <c r="M1094" s="19"/>
      <c r="N1094" s="58"/>
      <c r="O1094" s="59"/>
      <c r="P1094" s="58">
        <v>1</v>
      </c>
      <c r="Q1094" s="59">
        <v>50</v>
      </c>
      <c r="R1094" s="58"/>
      <c r="S1094" s="59"/>
      <c r="T1094" s="58">
        <v>1</v>
      </c>
      <c r="U1094" s="59">
        <v>12.5</v>
      </c>
      <c r="V1094" s="131"/>
      <c r="W1094" s="131"/>
      <c r="X1094" s="131"/>
      <c r="Y1094" s="131"/>
      <c r="Z1094" s="131"/>
      <c r="AA1094" s="131"/>
      <c r="AB1094" s="131"/>
      <c r="AC1094" s="131"/>
      <c r="AD1094" s="131"/>
    </row>
    <row r="1095" spans="1:30" ht="20.100000000000001" customHeight="1">
      <c r="A1095" s="126"/>
      <c r="B1095" s="126"/>
      <c r="C1095" s="131"/>
      <c r="D1095" s="126" t="s">
        <v>1466</v>
      </c>
      <c r="E1095" s="131"/>
      <c r="F1095" s="355"/>
      <c r="G1095" s="314"/>
      <c r="H1095" s="18"/>
      <c r="I1095" s="19"/>
      <c r="J1095" s="18"/>
      <c r="K1095" s="19"/>
      <c r="L1095" s="18"/>
      <c r="M1095" s="19"/>
      <c r="N1095" s="58">
        <v>1</v>
      </c>
      <c r="O1095" s="59">
        <v>100</v>
      </c>
      <c r="P1095" s="58">
        <v>1</v>
      </c>
      <c r="Q1095" s="59">
        <v>50</v>
      </c>
      <c r="R1095" s="58"/>
      <c r="S1095" s="59"/>
      <c r="T1095" s="58">
        <v>3</v>
      </c>
      <c r="U1095" s="59">
        <v>37.5</v>
      </c>
      <c r="V1095" s="131"/>
      <c r="W1095" s="131"/>
      <c r="X1095" s="131"/>
      <c r="Y1095" s="131"/>
      <c r="Z1095" s="131"/>
      <c r="AA1095" s="131"/>
      <c r="AB1095" s="131"/>
      <c r="AC1095" s="131"/>
      <c r="AD1095" s="131"/>
    </row>
    <row r="1096" spans="1:30" ht="20.100000000000001" customHeight="1">
      <c r="A1096" s="126"/>
      <c r="B1096" s="126"/>
      <c r="C1096" s="131"/>
      <c r="D1096" s="126" t="s">
        <v>2001</v>
      </c>
      <c r="E1096" s="131"/>
      <c r="F1096" s="355"/>
      <c r="G1096" s="314"/>
      <c r="H1096" s="18"/>
      <c r="I1096" s="19"/>
      <c r="J1096" s="18"/>
      <c r="K1096" s="19"/>
      <c r="L1096" s="18"/>
      <c r="M1096" s="19"/>
      <c r="N1096" s="58"/>
      <c r="O1096" s="59"/>
      <c r="P1096" s="58"/>
      <c r="Q1096" s="59"/>
      <c r="R1096" s="58"/>
      <c r="S1096" s="59"/>
      <c r="T1096" s="58">
        <v>1</v>
      </c>
      <c r="U1096" s="59">
        <v>12.5</v>
      </c>
      <c r="V1096" s="131"/>
      <c r="W1096" s="131"/>
      <c r="X1096" s="131"/>
      <c r="Y1096" s="131"/>
      <c r="Z1096" s="131"/>
      <c r="AA1096" s="131"/>
      <c r="AB1096" s="131"/>
      <c r="AC1096" s="131"/>
      <c r="AD1096" s="131"/>
    </row>
    <row r="1097" spans="1:30" ht="20.100000000000001" customHeight="1">
      <c r="A1097" s="126"/>
      <c r="B1097" s="126"/>
      <c r="C1097" s="131"/>
      <c r="D1097" s="126" t="s">
        <v>2409</v>
      </c>
      <c r="E1097" s="131"/>
      <c r="F1097" s="355"/>
      <c r="G1097" s="314"/>
      <c r="H1097" s="18"/>
      <c r="I1097" s="19"/>
      <c r="J1097" s="18"/>
      <c r="K1097" s="19"/>
      <c r="L1097" s="18"/>
      <c r="M1097" s="19"/>
      <c r="N1097" s="58"/>
      <c r="O1097" s="59"/>
      <c r="P1097" s="58"/>
      <c r="Q1097" s="59"/>
      <c r="R1097" s="58"/>
      <c r="S1097" s="59"/>
      <c r="T1097" s="58"/>
      <c r="U1097" s="59"/>
      <c r="V1097" s="131"/>
      <c r="W1097" s="131"/>
      <c r="X1097" s="131"/>
      <c r="Y1097" s="131"/>
      <c r="Z1097" s="131"/>
      <c r="AA1097" s="131"/>
      <c r="AB1097" s="131"/>
      <c r="AC1097" s="131"/>
      <c r="AD1097" s="131"/>
    </row>
    <row r="1098" spans="1:30" ht="20.100000000000001" customHeight="1">
      <c r="A1098" s="126"/>
      <c r="B1098" s="126"/>
      <c r="C1098" s="131"/>
      <c r="D1098" s="126" t="s">
        <v>2410</v>
      </c>
      <c r="E1098" s="131"/>
      <c r="F1098" s="355"/>
      <c r="G1098" s="314"/>
      <c r="H1098" s="18"/>
      <c r="I1098" s="19"/>
      <c r="J1098" s="18"/>
      <c r="K1098" s="19"/>
      <c r="L1098" s="18"/>
      <c r="M1098" s="19"/>
      <c r="N1098" s="58"/>
      <c r="O1098" s="59"/>
      <c r="P1098" s="58"/>
      <c r="Q1098" s="59"/>
      <c r="R1098" s="58"/>
      <c r="S1098" s="59"/>
      <c r="T1098" s="58"/>
      <c r="U1098" s="59"/>
      <c r="V1098" s="131"/>
      <c r="W1098" s="131"/>
      <c r="X1098" s="131"/>
      <c r="Y1098" s="131"/>
      <c r="Z1098" s="131"/>
      <c r="AA1098" s="131"/>
      <c r="AB1098" s="131"/>
      <c r="AC1098" s="131"/>
      <c r="AD1098" s="131"/>
    </row>
    <row r="1099" spans="1:30" ht="20.100000000000001" customHeight="1">
      <c r="A1099" s="125" t="s">
        <v>5665</v>
      </c>
      <c r="B1099" s="125" t="s">
        <v>672</v>
      </c>
      <c r="C1099" s="134" t="s">
        <v>5662</v>
      </c>
      <c r="D1099" s="125" t="s">
        <v>1462</v>
      </c>
      <c r="E1099" s="134" t="s">
        <v>245</v>
      </c>
      <c r="F1099" s="354"/>
      <c r="G1099" s="12"/>
      <c r="H1099" s="11"/>
      <c r="I1099" s="12"/>
      <c r="J1099" s="11"/>
      <c r="K1099" s="12"/>
      <c r="L1099" s="11"/>
      <c r="M1099" s="12"/>
      <c r="N1099" s="56"/>
      <c r="O1099" s="57"/>
      <c r="P1099" s="56"/>
      <c r="Q1099" s="57"/>
      <c r="R1099" s="56"/>
      <c r="S1099" s="57"/>
      <c r="T1099" s="56"/>
      <c r="U1099" s="57"/>
      <c r="V1099" s="134" t="s">
        <v>28</v>
      </c>
      <c r="W1099" s="134" t="s">
        <v>28</v>
      </c>
      <c r="X1099" s="134" t="s">
        <v>28</v>
      </c>
      <c r="Y1099" s="134" t="s">
        <v>28</v>
      </c>
      <c r="Z1099" s="134" t="s">
        <v>28</v>
      </c>
      <c r="AA1099" s="134" t="s">
        <v>28</v>
      </c>
      <c r="AB1099" s="134" t="s">
        <v>28</v>
      </c>
      <c r="AC1099" s="134" t="s">
        <v>28</v>
      </c>
      <c r="AD1099" s="134"/>
    </row>
    <row r="1100" spans="1:30" ht="20.100000000000001" customHeight="1">
      <c r="A1100" s="126"/>
      <c r="B1100" s="126"/>
      <c r="C1100" s="131"/>
      <c r="D1100" s="126" t="s">
        <v>1463</v>
      </c>
      <c r="E1100" s="131"/>
      <c r="F1100" s="355"/>
      <c r="G1100" s="314"/>
      <c r="H1100" s="18"/>
      <c r="I1100" s="19"/>
      <c r="J1100" s="18"/>
      <c r="K1100" s="19"/>
      <c r="L1100" s="18"/>
      <c r="M1100" s="19"/>
      <c r="N1100" s="58"/>
      <c r="O1100" s="59"/>
      <c r="P1100" s="58"/>
      <c r="Q1100" s="59"/>
      <c r="R1100" s="58"/>
      <c r="S1100" s="59"/>
      <c r="T1100" s="58"/>
      <c r="U1100" s="59"/>
      <c r="V1100" s="131"/>
      <c r="W1100" s="131"/>
      <c r="X1100" s="131"/>
      <c r="Y1100" s="131"/>
      <c r="Z1100" s="131"/>
      <c r="AA1100" s="131"/>
      <c r="AB1100" s="131"/>
      <c r="AC1100" s="131"/>
      <c r="AD1100" s="131"/>
    </row>
    <row r="1101" spans="1:30" ht="20.100000000000001" customHeight="1">
      <c r="A1101" s="126"/>
      <c r="B1101" s="126"/>
      <c r="C1101" s="131"/>
      <c r="D1101" s="126" t="s">
        <v>1464</v>
      </c>
      <c r="E1101" s="131"/>
      <c r="F1101" s="355"/>
      <c r="G1101" s="314"/>
      <c r="H1101" s="18"/>
      <c r="I1101" s="19"/>
      <c r="J1101" s="18"/>
      <c r="K1101" s="19"/>
      <c r="L1101" s="18"/>
      <c r="M1101" s="19"/>
      <c r="N1101" s="58"/>
      <c r="O1101" s="59"/>
      <c r="P1101" s="58"/>
      <c r="Q1101" s="59"/>
      <c r="R1101" s="58"/>
      <c r="S1101" s="59"/>
      <c r="T1101" s="58"/>
      <c r="U1101" s="59"/>
      <c r="V1101" s="131"/>
      <c r="W1101" s="131"/>
      <c r="X1101" s="131"/>
      <c r="Y1101" s="131"/>
      <c r="Z1101" s="131"/>
      <c r="AA1101" s="131"/>
      <c r="AB1101" s="131"/>
      <c r="AC1101" s="131"/>
      <c r="AD1101" s="131"/>
    </row>
    <row r="1102" spans="1:30" ht="20.100000000000001" customHeight="1">
      <c r="A1102" s="126"/>
      <c r="B1102" s="126"/>
      <c r="C1102" s="131"/>
      <c r="D1102" s="126" t="s">
        <v>1465</v>
      </c>
      <c r="E1102" s="131"/>
      <c r="F1102" s="355"/>
      <c r="G1102" s="314"/>
      <c r="H1102" s="18"/>
      <c r="I1102" s="19"/>
      <c r="J1102" s="18"/>
      <c r="K1102" s="19"/>
      <c r="L1102" s="18"/>
      <c r="M1102" s="19"/>
      <c r="N1102" s="58"/>
      <c r="O1102" s="59"/>
      <c r="P1102" s="58"/>
      <c r="Q1102" s="59"/>
      <c r="R1102" s="58">
        <v>2</v>
      </c>
      <c r="S1102" s="59">
        <v>100</v>
      </c>
      <c r="T1102" s="58">
        <v>1</v>
      </c>
      <c r="U1102" s="59">
        <v>50</v>
      </c>
      <c r="V1102" s="131"/>
      <c r="W1102" s="131"/>
      <c r="X1102" s="131"/>
      <c r="Y1102" s="131"/>
      <c r="Z1102" s="131"/>
      <c r="AA1102" s="131"/>
      <c r="AB1102" s="131"/>
      <c r="AC1102" s="131"/>
      <c r="AD1102" s="131"/>
    </row>
    <row r="1103" spans="1:30" ht="20.100000000000001" customHeight="1">
      <c r="A1103" s="126"/>
      <c r="B1103" s="126"/>
      <c r="C1103" s="131"/>
      <c r="D1103" s="126" t="s">
        <v>1466</v>
      </c>
      <c r="E1103" s="131"/>
      <c r="F1103" s="355"/>
      <c r="G1103" s="314"/>
      <c r="H1103" s="18"/>
      <c r="I1103" s="19"/>
      <c r="J1103" s="18"/>
      <c r="K1103" s="19"/>
      <c r="L1103" s="18"/>
      <c r="M1103" s="19"/>
      <c r="N1103" s="58"/>
      <c r="O1103" s="59"/>
      <c r="P1103" s="58"/>
      <c r="Q1103" s="59"/>
      <c r="R1103" s="58"/>
      <c r="S1103" s="59"/>
      <c r="T1103" s="58">
        <v>1</v>
      </c>
      <c r="U1103" s="59">
        <v>50</v>
      </c>
      <c r="V1103" s="131"/>
      <c r="W1103" s="131"/>
      <c r="X1103" s="131"/>
      <c r="Y1103" s="131"/>
      <c r="Z1103" s="131"/>
      <c r="AA1103" s="131"/>
      <c r="AB1103" s="131"/>
      <c r="AC1103" s="131"/>
      <c r="AD1103" s="131"/>
    </row>
    <row r="1104" spans="1:30" ht="20.100000000000001" customHeight="1">
      <c r="A1104" s="126"/>
      <c r="B1104" s="126"/>
      <c r="C1104" s="131"/>
      <c r="D1104" s="126" t="s">
        <v>2001</v>
      </c>
      <c r="E1104" s="131"/>
      <c r="F1104" s="355"/>
      <c r="G1104" s="314"/>
      <c r="H1104" s="18"/>
      <c r="I1104" s="19"/>
      <c r="J1104" s="18"/>
      <c r="K1104" s="19"/>
      <c r="L1104" s="18"/>
      <c r="M1104" s="19"/>
      <c r="N1104" s="58"/>
      <c r="O1104" s="59"/>
      <c r="P1104" s="58"/>
      <c r="Q1104" s="59"/>
      <c r="R1104" s="58"/>
      <c r="S1104" s="59"/>
      <c r="T1104" s="58"/>
      <c r="U1104" s="59"/>
      <c r="V1104" s="131"/>
      <c r="W1104" s="131"/>
      <c r="X1104" s="131"/>
      <c r="Y1104" s="131"/>
      <c r="Z1104" s="131"/>
      <c r="AA1104" s="131"/>
      <c r="AB1104" s="131"/>
      <c r="AC1104" s="131"/>
      <c r="AD1104" s="131"/>
    </row>
    <row r="1105" spans="1:30" ht="20.100000000000001" customHeight="1">
      <c r="A1105" s="126"/>
      <c r="B1105" s="126"/>
      <c r="C1105" s="131"/>
      <c r="D1105" s="126" t="s">
        <v>2409</v>
      </c>
      <c r="E1105" s="131"/>
      <c r="F1105" s="355"/>
      <c r="G1105" s="314"/>
      <c r="H1105" s="18"/>
      <c r="I1105" s="19"/>
      <c r="J1105" s="18"/>
      <c r="K1105" s="19"/>
      <c r="L1105" s="18"/>
      <c r="M1105" s="19"/>
      <c r="N1105" s="58"/>
      <c r="O1105" s="59"/>
      <c r="P1105" s="58"/>
      <c r="Q1105" s="59"/>
      <c r="R1105" s="58"/>
      <c r="S1105" s="59"/>
      <c r="T1105" s="58"/>
      <c r="U1105" s="59"/>
      <c r="V1105" s="131"/>
      <c r="W1105" s="131"/>
      <c r="X1105" s="131"/>
      <c r="Y1105" s="131"/>
      <c r="Z1105" s="131"/>
      <c r="AA1105" s="131"/>
      <c r="AB1105" s="131"/>
      <c r="AC1105" s="131"/>
      <c r="AD1105" s="131"/>
    </row>
    <row r="1106" spans="1:30" ht="20.100000000000001" customHeight="1">
      <c r="A1106" s="126"/>
      <c r="B1106" s="126"/>
      <c r="C1106" s="131"/>
      <c r="D1106" s="126" t="s">
        <v>2410</v>
      </c>
      <c r="E1106" s="131"/>
      <c r="F1106" s="355"/>
      <c r="G1106" s="314"/>
      <c r="H1106" s="18"/>
      <c r="I1106" s="19"/>
      <c r="J1106" s="18"/>
      <c r="K1106" s="19"/>
      <c r="L1106" s="18"/>
      <c r="M1106" s="19"/>
      <c r="N1106" s="58"/>
      <c r="O1106" s="59"/>
      <c r="P1106" s="58"/>
      <c r="Q1106" s="59"/>
      <c r="R1106" s="58"/>
      <c r="S1106" s="59"/>
      <c r="T1106" s="58"/>
      <c r="U1106" s="59"/>
      <c r="V1106" s="131"/>
      <c r="W1106" s="131"/>
      <c r="X1106" s="131"/>
      <c r="Y1106" s="131"/>
      <c r="Z1106" s="131"/>
      <c r="AA1106" s="131"/>
      <c r="AB1106" s="131"/>
      <c r="AC1106" s="131"/>
      <c r="AD1106" s="131"/>
    </row>
    <row r="1107" spans="1:30" ht="20.100000000000001" customHeight="1">
      <c r="A1107" s="125" t="s">
        <v>5666</v>
      </c>
      <c r="B1107" s="125" t="s">
        <v>673</v>
      </c>
      <c r="C1107" s="134" t="s">
        <v>5662</v>
      </c>
      <c r="D1107" s="125" t="s">
        <v>1462</v>
      </c>
      <c r="E1107" s="134" t="s">
        <v>245</v>
      </c>
      <c r="F1107" s="354"/>
      <c r="G1107" s="12"/>
      <c r="H1107" s="11"/>
      <c r="I1107" s="12"/>
      <c r="J1107" s="11"/>
      <c r="K1107" s="12"/>
      <c r="L1107" s="11"/>
      <c r="M1107" s="12"/>
      <c r="N1107" s="56"/>
      <c r="O1107" s="57"/>
      <c r="P1107" s="56"/>
      <c r="Q1107" s="57"/>
      <c r="R1107" s="56"/>
      <c r="S1107" s="57"/>
      <c r="T1107" s="56"/>
      <c r="U1107" s="57"/>
      <c r="V1107" s="134" t="s">
        <v>28</v>
      </c>
      <c r="W1107" s="134" t="s">
        <v>28</v>
      </c>
      <c r="X1107" s="134" t="s">
        <v>28</v>
      </c>
      <c r="Y1107" s="134" t="s">
        <v>28</v>
      </c>
      <c r="Z1107" s="134" t="s">
        <v>28</v>
      </c>
      <c r="AA1107" s="134" t="s">
        <v>28</v>
      </c>
      <c r="AB1107" s="134" t="s">
        <v>28</v>
      </c>
      <c r="AC1107" s="134" t="s">
        <v>28</v>
      </c>
      <c r="AD1107" s="134"/>
    </row>
    <row r="1108" spans="1:30" ht="20.100000000000001" customHeight="1">
      <c r="A1108" s="126"/>
      <c r="B1108" s="126"/>
      <c r="C1108" s="131"/>
      <c r="D1108" s="126" t="s">
        <v>1463</v>
      </c>
      <c r="E1108" s="131"/>
      <c r="F1108" s="355"/>
      <c r="G1108" s="314"/>
      <c r="H1108" s="18"/>
      <c r="I1108" s="19"/>
      <c r="J1108" s="18"/>
      <c r="K1108" s="19"/>
      <c r="L1108" s="18"/>
      <c r="M1108" s="19"/>
      <c r="N1108" s="58"/>
      <c r="O1108" s="59"/>
      <c r="P1108" s="58"/>
      <c r="Q1108" s="59"/>
      <c r="R1108" s="58"/>
      <c r="S1108" s="59"/>
      <c r="T1108" s="58"/>
      <c r="U1108" s="59"/>
      <c r="V1108" s="131"/>
      <c r="W1108" s="131"/>
      <c r="X1108" s="131"/>
      <c r="Y1108" s="131"/>
      <c r="Z1108" s="131"/>
      <c r="AA1108" s="131"/>
      <c r="AB1108" s="131"/>
      <c r="AC1108" s="131"/>
      <c r="AD1108" s="131"/>
    </row>
    <row r="1109" spans="1:30" ht="20.100000000000001" customHeight="1">
      <c r="A1109" s="126"/>
      <c r="B1109" s="126"/>
      <c r="C1109" s="131"/>
      <c r="D1109" s="126" t="s">
        <v>1464</v>
      </c>
      <c r="E1109" s="131"/>
      <c r="F1109" s="355"/>
      <c r="G1109" s="314"/>
      <c r="H1109" s="18"/>
      <c r="I1109" s="19"/>
      <c r="J1109" s="18"/>
      <c r="K1109" s="19"/>
      <c r="L1109" s="18"/>
      <c r="M1109" s="19"/>
      <c r="N1109" s="58"/>
      <c r="O1109" s="59"/>
      <c r="P1109" s="58"/>
      <c r="Q1109" s="59"/>
      <c r="R1109" s="58"/>
      <c r="S1109" s="59"/>
      <c r="T1109" s="58"/>
      <c r="U1109" s="59"/>
      <c r="V1109" s="131"/>
      <c r="W1109" s="131"/>
      <c r="X1109" s="131"/>
      <c r="Y1109" s="131"/>
      <c r="Z1109" s="131"/>
      <c r="AA1109" s="131"/>
      <c r="AB1109" s="131"/>
      <c r="AC1109" s="131"/>
      <c r="AD1109" s="131"/>
    </row>
    <row r="1110" spans="1:30" ht="20.100000000000001" customHeight="1">
      <c r="A1110" s="126"/>
      <c r="B1110" s="126"/>
      <c r="C1110" s="131"/>
      <c r="D1110" s="126" t="s">
        <v>1465</v>
      </c>
      <c r="E1110" s="131"/>
      <c r="F1110" s="355"/>
      <c r="G1110" s="314"/>
      <c r="H1110" s="18"/>
      <c r="I1110" s="19"/>
      <c r="J1110" s="18"/>
      <c r="K1110" s="19"/>
      <c r="L1110" s="18"/>
      <c r="M1110" s="19"/>
      <c r="N1110" s="58"/>
      <c r="O1110" s="59"/>
      <c r="P1110" s="58"/>
      <c r="Q1110" s="59"/>
      <c r="R1110" s="58"/>
      <c r="S1110" s="59"/>
      <c r="T1110" s="58"/>
      <c r="U1110" s="59"/>
      <c r="V1110" s="131"/>
      <c r="W1110" s="131"/>
      <c r="X1110" s="131"/>
      <c r="Y1110" s="131"/>
      <c r="Z1110" s="131"/>
      <c r="AA1110" s="131"/>
      <c r="AB1110" s="131"/>
      <c r="AC1110" s="131"/>
      <c r="AD1110" s="131"/>
    </row>
    <row r="1111" spans="1:30" ht="20.100000000000001" customHeight="1">
      <c r="A1111" s="126"/>
      <c r="B1111" s="126"/>
      <c r="C1111" s="131"/>
      <c r="D1111" s="126" t="s">
        <v>1466</v>
      </c>
      <c r="E1111" s="131"/>
      <c r="F1111" s="355"/>
      <c r="G1111" s="314"/>
      <c r="H1111" s="18"/>
      <c r="I1111" s="19"/>
      <c r="J1111" s="18"/>
      <c r="K1111" s="19"/>
      <c r="L1111" s="18"/>
      <c r="M1111" s="19"/>
      <c r="N1111" s="58"/>
      <c r="O1111" s="59"/>
      <c r="P1111" s="58"/>
      <c r="Q1111" s="59"/>
      <c r="R1111" s="58">
        <v>1</v>
      </c>
      <c r="S1111" s="59">
        <v>100</v>
      </c>
      <c r="T1111" s="58"/>
      <c r="U1111" s="59"/>
      <c r="V1111" s="131"/>
      <c r="W1111" s="131"/>
      <c r="X1111" s="131"/>
      <c r="Y1111" s="131"/>
      <c r="Z1111" s="131"/>
      <c r="AA1111" s="131"/>
      <c r="AB1111" s="131"/>
      <c r="AC1111" s="131"/>
      <c r="AD1111" s="131"/>
    </row>
    <row r="1112" spans="1:30" ht="20.100000000000001" customHeight="1">
      <c r="A1112" s="126"/>
      <c r="B1112" s="126"/>
      <c r="C1112" s="131"/>
      <c r="D1112" s="126" t="s">
        <v>2001</v>
      </c>
      <c r="E1112" s="131"/>
      <c r="F1112" s="355"/>
      <c r="G1112" s="314"/>
      <c r="H1112" s="18"/>
      <c r="I1112" s="19"/>
      <c r="J1112" s="18"/>
      <c r="K1112" s="19"/>
      <c r="L1112" s="18"/>
      <c r="M1112" s="19"/>
      <c r="N1112" s="58"/>
      <c r="O1112" s="59"/>
      <c r="P1112" s="58"/>
      <c r="Q1112" s="59"/>
      <c r="R1112" s="58"/>
      <c r="S1112" s="59"/>
      <c r="T1112" s="58"/>
      <c r="U1112" s="59"/>
      <c r="V1112" s="131"/>
      <c r="W1112" s="131"/>
      <c r="X1112" s="131"/>
      <c r="Y1112" s="131"/>
      <c r="Z1112" s="131"/>
      <c r="AA1112" s="131"/>
      <c r="AB1112" s="131"/>
      <c r="AC1112" s="131"/>
      <c r="AD1112" s="131"/>
    </row>
    <row r="1113" spans="1:30" ht="20.100000000000001" customHeight="1">
      <c r="A1113" s="126"/>
      <c r="B1113" s="126"/>
      <c r="C1113" s="131"/>
      <c r="D1113" s="126" t="s">
        <v>2409</v>
      </c>
      <c r="E1113" s="131"/>
      <c r="F1113" s="355"/>
      <c r="G1113" s="314"/>
      <c r="H1113" s="18"/>
      <c r="I1113" s="19"/>
      <c r="J1113" s="18"/>
      <c r="K1113" s="19"/>
      <c r="L1113" s="18"/>
      <c r="M1113" s="19"/>
      <c r="N1113" s="58"/>
      <c r="O1113" s="59"/>
      <c r="P1113" s="58"/>
      <c r="Q1113" s="59"/>
      <c r="R1113" s="58"/>
      <c r="S1113" s="59"/>
      <c r="T1113" s="58"/>
      <c r="U1113" s="59"/>
      <c r="V1113" s="131"/>
      <c r="W1113" s="131"/>
      <c r="X1113" s="131"/>
      <c r="Y1113" s="131"/>
      <c r="Z1113" s="131"/>
      <c r="AA1113" s="131"/>
      <c r="AB1113" s="131"/>
      <c r="AC1113" s="131"/>
      <c r="AD1113" s="131"/>
    </row>
    <row r="1114" spans="1:30" ht="20.100000000000001" customHeight="1">
      <c r="A1114" s="126"/>
      <c r="B1114" s="126"/>
      <c r="C1114" s="131"/>
      <c r="D1114" s="126" t="s">
        <v>2410</v>
      </c>
      <c r="E1114" s="131"/>
      <c r="F1114" s="355"/>
      <c r="G1114" s="314"/>
      <c r="H1114" s="18"/>
      <c r="I1114" s="19"/>
      <c r="J1114" s="18"/>
      <c r="K1114" s="19"/>
      <c r="L1114" s="18"/>
      <c r="M1114" s="19"/>
      <c r="N1114" s="58"/>
      <c r="O1114" s="59"/>
      <c r="P1114" s="58"/>
      <c r="Q1114" s="59"/>
      <c r="R1114" s="58"/>
      <c r="S1114" s="59"/>
      <c r="T1114" s="58"/>
      <c r="U1114" s="59"/>
      <c r="V1114" s="131"/>
      <c r="W1114" s="131"/>
      <c r="X1114" s="131"/>
      <c r="Y1114" s="131"/>
      <c r="Z1114" s="131"/>
      <c r="AA1114" s="131"/>
      <c r="AB1114" s="131"/>
      <c r="AC1114" s="131"/>
      <c r="AD1114" s="131"/>
    </row>
    <row r="1115" spans="1:30" ht="20.100000000000001" customHeight="1">
      <c r="A1115" s="125" t="s">
        <v>5667</v>
      </c>
      <c r="B1115" s="125" t="s">
        <v>674</v>
      </c>
      <c r="C1115" s="134" t="s">
        <v>5662</v>
      </c>
      <c r="D1115" s="125" t="s">
        <v>1462</v>
      </c>
      <c r="E1115" s="134" t="s">
        <v>245</v>
      </c>
      <c r="F1115" s="354"/>
      <c r="G1115" s="12"/>
      <c r="H1115" s="11"/>
      <c r="I1115" s="12"/>
      <c r="J1115" s="11"/>
      <c r="K1115" s="12"/>
      <c r="L1115" s="11"/>
      <c r="M1115" s="12"/>
      <c r="N1115" s="56"/>
      <c r="O1115" s="57"/>
      <c r="P1115" s="56"/>
      <c r="Q1115" s="57"/>
      <c r="R1115" s="56"/>
      <c r="S1115" s="57"/>
      <c r="T1115" s="56"/>
      <c r="U1115" s="57"/>
      <c r="V1115" s="134" t="s">
        <v>28</v>
      </c>
      <c r="W1115" s="134" t="s">
        <v>28</v>
      </c>
      <c r="X1115" s="134" t="s">
        <v>28</v>
      </c>
      <c r="Y1115" s="134" t="s">
        <v>28</v>
      </c>
      <c r="Z1115" s="134" t="s">
        <v>28</v>
      </c>
      <c r="AA1115" s="134" t="s">
        <v>28</v>
      </c>
      <c r="AB1115" s="134" t="s">
        <v>28</v>
      </c>
      <c r="AC1115" s="134" t="s">
        <v>28</v>
      </c>
      <c r="AD1115" s="134"/>
    </row>
    <row r="1116" spans="1:30" ht="20.100000000000001" customHeight="1">
      <c r="A1116" s="126"/>
      <c r="B1116" s="126"/>
      <c r="C1116" s="131"/>
      <c r="D1116" s="126" t="s">
        <v>1463</v>
      </c>
      <c r="E1116" s="131"/>
      <c r="F1116" s="355"/>
      <c r="G1116" s="314"/>
      <c r="H1116" s="18"/>
      <c r="I1116" s="19"/>
      <c r="J1116" s="18"/>
      <c r="K1116" s="19"/>
      <c r="L1116" s="18"/>
      <c r="M1116" s="19"/>
      <c r="N1116" s="58"/>
      <c r="O1116" s="59"/>
      <c r="P1116" s="58"/>
      <c r="Q1116" s="59"/>
      <c r="R1116" s="58"/>
      <c r="S1116" s="59"/>
      <c r="T1116" s="58"/>
      <c r="U1116" s="59"/>
      <c r="V1116" s="131"/>
      <c r="W1116" s="131"/>
      <c r="X1116" s="131"/>
      <c r="Y1116" s="131"/>
      <c r="Z1116" s="131"/>
      <c r="AA1116" s="131"/>
      <c r="AB1116" s="131"/>
      <c r="AC1116" s="131"/>
      <c r="AD1116" s="131"/>
    </row>
    <row r="1117" spans="1:30" ht="20.100000000000001" customHeight="1">
      <c r="A1117" s="126"/>
      <c r="B1117" s="126"/>
      <c r="C1117" s="131"/>
      <c r="D1117" s="126" t="s">
        <v>1464</v>
      </c>
      <c r="E1117" s="131"/>
      <c r="F1117" s="355"/>
      <c r="G1117" s="314"/>
      <c r="H1117" s="18"/>
      <c r="I1117" s="19"/>
      <c r="J1117" s="18"/>
      <c r="K1117" s="19"/>
      <c r="L1117" s="18"/>
      <c r="M1117" s="19"/>
      <c r="N1117" s="58"/>
      <c r="O1117" s="59"/>
      <c r="P1117" s="58"/>
      <c r="Q1117" s="59"/>
      <c r="R1117" s="58"/>
      <c r="S1117" s="59"/>
      <c r="T1117" s="58"/>
      <c r="U1117" s="59"/>
      <c r="V1117" s="131"/>
      <c r="W1117" s="131"/>
      <c r="X1117" s="131"/>
      <c r="Y1117" s="131"/>
      <c r="Z1117" s="131"/>
      <c r="AA1117" s="131"/>
      <c r="AB1117" s="131"/>
      <c r="AC1117" s="131"/>
      <c r="AD1117" s="131"/>
    </row>
    <row r="1118" spans="1:30" ht="20.100000000000001" customHeight="1">
      <c r="A1118" s="126"/>
      <c r="B1118" s="126"/>
      <c r="C1118" s="131"/>
      <c r="D1118" s="126" t="s">
        <v>1465</v>
      </c>
      <c r="E1118" s="131"/>
      <c r="F1118" s="355"/>
      <c r="G1118" s="314"/>
      <c r="H1118" s="18"/>
      <c r="I1118" s="19"/>
      <c r="J1118" s="18"/>
      <c r="K1118" s="19"/>
      <c r="L1118" s="18"/>
      <c r="M1118" s="19"/>
      <c r="N1118" s="58"/>
      <c r="O1118" s="59"/>
      <c r="P1118" s="58"/>
      <c r="Q1118" s="59"/>
      <c r="R1118" s="58"/>
      <c r="S1118" s="59"/>
      <c r="T1118" s="58"/>
      <c r="U1118" s="59"/>
      <c r="V1118" s="131"/>
      <c r="W1118" s="131"/>
      <c r="X1118" s="131"/>
      <c r="Y1118" s="131"/>
      <c r="Z1118" s="131"/>
      <c r="AA1118" s="131"/>
      <c r="AB1118" s="131"/>
      <c r="AC1118" s="131"/>
      <c r="AD1118" s="131"/>
    </row>
    <row r="1119" spans="1:30" ht="20.100000000000001" customHeight="1">
      <c r="A1119" s="126"/>
      <c r="B1119" s="126"/>
      <c r="C1119" s="131"/>
      <c r="D1119" s="126" t="s">
        <v>1466</v>
      </c>
      <c r="E1119" s="131"/>
      <c r="F1119" s="355"/>
      <c r="G1119" s="314"/>
      <c r="H1119" s="18"/>
      <c r="I1119" s="19"/>
      <c r="J1119" s="18"/>
      <c r="K1119" s="19"/>
      <c r="L1119" s="18"/>
      <c r="M1119" s="19"/>
      <c r="N1119" s="58"/>
      <c r="O1119" s="59"/>
      <c r="P1119" s="58"/>
      <c r="Q1119" s="59"/>
      <c r="R1119" s="58"/>
      <c r="S1119" s="59"/>
      <c r="T1119" s="58"/>
      <c r="U1119" s="59"/>
      <c r="V1119" s="131"/>
      <c r="W1119" s="131"/>
      <c r="X1119" s="131"/>
      <c r="Y1119" s="131"/>
      <c r="Z1119" s="131"/>
      <c r="AA1119" s="131"/>
      <c r="AB1119" s="131"/>
      <c r="AC1119" s="131"/>
      <c r="AD1119" s="131"/>
    </row>
    <row r="1120" spans="1:30" ht="20.100000000000001" customHeight="1">
      <c r="A1120" s="126"/>
      <c r="B1120" s="126"/>
      <c r="C1120" s="131"/>
      <c r="D1120" s="126" t="s">
        <v>2001</v>
      </c>
      <c r="E1120" s="131"/>
      <c r="F1120" s="355"/>
      <c r="G1120" s="314"/>
      <c r="H1120" s="18"/>
      <c r="I1120" s="19"/>
      <c r="J1120" s="18"/>
      <c r="K1120" s="19"/>
      <c r="L1120" s="18"/>
      <c r="M1120" s="19"/>
      <c r="N1120" s="58"/>
      <c r="O1120" s="59"/>
      <c r="P1120" s="58"/>
      <c r="Q1120" s="59"/>
      <c r="R1120" s="58"/>
      <c r="S1120" s="59"/>
      <c r="T1120" s="58"/>
      <c r="U1120" s="59"/>
      <c r="V1120" s="131"/>
      <c r="W1120" s="131"/>
      <c r="X1120" s="131"/>
      <c r="Y1120" s="131"/>
      <c r="Z1120" s="131"/>
      <c r="AA1120" s="131"/>
      <c r="AB1120" s="131"/>
      <c r="AC1120" s="131"/>
      <c r="AD1120" s="131"/>
    </row>
    <row r="1121" spans="1:30" ht="20.100000000000001" customHeight="1">
      <c r="A1121" s="126"/>
      <c r="B1121" s="126"/>
      <c r="C1121" s="131"/>
      <c r="D1121" s="126" t="s">
        <v>2409</v>
      </c>
      <c r="E1121" s="131"/>
      <c r="F1121" s="355"/>
      <c r="G1121" s="314"/>
      <c r="H1121" s="18"/>
      <c r="I1121" s="19"/>
      <c r="J1121" s="18"/>
      <c r="K1121" s="19"/>
      <c r="L1121" s="18"/>
      <c r="M1121" s="19"/>
      <c r="N1121" s="58"/>
      <c r="O1121" s="59"/>
      <c r="P1121" s="58"/>
      <c r="Q1121" s="59"/>
      <c r="R1121" s="58"/>
      <c r="S1121" s="59"/>
      <c r="T1121" s="58"/>
      <c r="U1121" s="59"/>
      <c r="V1121" s="131"/>
      <c r="W1121" s="131"/>
      <c r="X1121" s="131"/>
      <c r="Y1121" s="131"/>
      <c r="Z1121" s="131"/>
      <c r="AA1121" s="131"/>
      <c r="AB1121" s="131"/>
      <c r="AC1121" s="131"/>
      <c r="AD1121" s="131"/>
    </row>
    <row r="1122" spans="1:30" ht="20.100000000000001" customHeight="1">
      <c r="A1122" s="126"/>
      <c r="B1122" s="126"/>
      <c r="C1122" s="131"/>
      <c r="D1122" s="126" t="s">
        <v>2410</v>
      </c>
      <c r="E1122" s="131"/>
      <c r="F1122" s="355"/>
      <c r="G1122" s="314"/>
      <c r="H1122" s="18"/>
      <c r="I1122" s="19"/>
      <c r="J1122" s="18"/>
      <c r="K1122" s="19"/>
      <c r="L1122" s="18"/>
      <c r="M1122" s="19"/>
      <c r="N1122" s="58"/>
      <c r="O1122" s="59"/>
      <c r="P1122" s="58"/>
      <c r="Q1122" s="59"/>
      <c r="R1122" s="58"/>
      <c r="S1122" s="59"/>
      <c r="T1122" s="58"/>
      <c r="U1122" s="59"/>
      <c r="V1122" s="131"/>
      <c r="W1122" s="131"/>
      <c r="X1122" s="131"/>
      <c r="Y1122" s="131"/>
      <c r="Z1122" s="131"/>
      <c r="AA1122" s="131"/>
      <c r="AB1122" s="131"/>
      <c r="AC1122" s="131"/>
      <c r="AD1122" s="131"/>
    </row>
    <row r="1123" spans="1:30" ht="20.100000000000001" customHeight="1">
      <c r="A1123" s="125" t="s">
        <v>5668</v>
      </c>
      <c r="B1123" s="125" t="s">
        <v>675</v>
      </c>
      <c r="C1123" s="134" t="s">
        <v>5669</v>
      </c>
      <c r="D1123" s="125"/>
      <c r="E1123" s="134"/>
      <c r="F1123" s="354">
        <v>1</v>
      </c>
      <c r="G1123" s="12">
        <v>100</v>
      </c>
      <c r="H1123" s="11">
        <v>2</v>
      </c>
      <c r="I1123" s="12">
        <v>100</v>
      </c>
      <c r="J1123" s="11"/>
      <c r="K1123" s="12"/>
      <c r="L1123" s="11">
        <v>2</v>
      </c>
      <c r="M1123" s="12">
        <v>100</v>
      </c>
      <c r="N1123" s="56">
        <v>3</v>
      </c>
      <c r="O1123" s="57">
        <v>100</v>
      </c>
      <c r="P1123" s="56">
        <v>3</v>
      </c>
      <c r="Q1123" s="57">
        <v>100</v>
      </c>
      <c r="R1123" s="56">
        <v>4</v>
      </c>
      <c r="S1123" s="57">
        <v>100</v>
      </c>
      <c r="T1123" s="56">
        <v>36</v>
      </c>
      <c r="U1123" s="57">
        <v>100</v>
      </c>
      <c r="V1123" s="134" t="s">
        <v>28</v>
      </c>
      <c r="W1123" s="134" t="s">
        <v>28</v>
      </c>
      <c r="X1123" s="134" t="s">
        <v>28</v>
      </c>
      <c r="Y1123" s="134" t="s">
        <v>28</v>
      </c>
      <c r="Z1123" s="134" t="s">
        <v>28</v>
      </c>
      <c r="AA1123" s="134" t="s">
        <v>28</v>
      </c>
      <c r="AB1123" s="134" t="s">
        <v>28</v>
      </c>
      <c r="AC1123" s="134" t="s">
        <v>28</v>
      </c>
      <c r="AD1123" s="134"/>
    </row>
    <row r="1124" spans="1:30" ht="20.100000000000001" customHeight="1">
      <c r="A1124" s="125" t="s">
        <v>5670</v>
      </c>
      <c r="B1124" s="125" t="s">
        <v>676</v>
      </c>
      <c r="C1124" s="134" t="s">
        <v>218</v>
      </c>
      <c r="D1124" s="125" t="s">
        <v>1459</v>
      </c>
      <c r="E1124" s="134" t="s">
        <v>245</v>
      </c>
      <c r="F1124" s="354">
        <v>3</v>
      </c>
      <c r="G1124" s="12">
        <v>1.7647058823529411</v>
      </c>
      <c r="H1124" s="11">
        <v>7</v>
      </c>
      <c r="I1124" s="12">
        <v>4.3209876543209873</v>
      </c>
      <c r="J1124" s="11">
        <v>9</v>
      </c>
      <c r="K1124" s="12">
        <v>5.3254437869822491</v>
      </c>
      <c r="L1124" s="11">
        <v>14</v>
      </c>
      <c r="M1124" s="12">
        <v>5.982905982905983</v>
      </c>
      <c r="N1124" s="56">
        <v>7</v>
      </c>
      <c r="O1124" s="57">
        <v>3.0701754385964914</v>
      </c>
      <c r="P1124" s="56">
        <v>13</v>
      </c>
      <c r="Q1124" s="57">
        <v>4.2763157894736841</v>
      </c>
      <c r="R1124" s="56">
        <v>19</v>
      </c>
      <c r="S1124" s="57">
        <v>6.4</v>
      </c>
      <c r="T1124" s="56">
        <v>112</v>
      </c>
      <c r="U1124" s="57">
        <v>9.2409240924092408</v>
      </c>
      <c r="V1124" s="134" t="s">
        <v>28</v>
      </c>
      <c r="W1124" s="134" t="s">
        <v>28</v>
      </c>
      <c r="X1124" s="134" t="s">
        <v>28</v>
      </c>
      <c r="Y1124" s="134" t="s">
        <v>28</v>
      </c>
      <c r="Z1124" s="134" t="s">
        <v>28</v>
      </c>
      <c r="AA1124" s="134" t="s">
        <v>28</v>
      </c>
      <c r="AB1124" s="134" t="s">
        <v>28</v>
      </c>
      <c r="AC1124" s="134" t="s">
        <v>28</v>
      </c>
      <c r="AD1124" s="134"/>
    </row>
    <row r="1125" spans="1:30" ht="20.100000000000001" customHeight="1">
      <c r="A1125" s="126"/>
      <c r="B1125" s="126"/>
      <c r="C1125" s="131"/>
      <c r="D1125" s="126" t="s">
        <v>1460</v>
      </c>
      <c r="E1125" s="131"/>
      <c r="F1125" s="355">
        <v>7</v>
      </c>
      <c r="G1125" s="314">
        <v>4.117647058823529</v>
      </c>
      <c r="H1125" s="18">
        <v>8</v>
      </c>
      <c r="I1125" s="19">
        <v>4.9382716049382713</v>
      </c>
      <c r="J1125" s="18">
        <v>7</v>
      </c>
      <c r="K1125" s="19">
        <v>4.1420118343195274</v>
      </c>
      <c r="L1125" s="18">
        <v>12</v>
      </c>
      <c r="M1125" s="19">
        <v>5.1282051282051277</v>
      </c>
      <c r="N1125" s="58">
        <v>23</v>
      </c>
      <c r="O1125" s="59">
        <v>10.087719298245615</v>
      </c>
      <c r="P1125" s="58">
        <v>26</v>
      </c>
      <c r="Q1125" s="59">
        <v>8.5526315789473681</v>
      </c>
      <c r="R1125" s="58">
        <v>27</v>
      </c>
      <c r="S1125" s="59">
        <v>9</v>
      </c>
      <c r="T1125" s="58">
        <v>203</v>
      </c>
      <c r="U1125" s="59">
        <v>16.74917491749175</v>
      </c>
      <c r="V1125" s="131"/>
      <c r="W1125" s="131"/>
      <c r="X1125" s="131"/>
      <c r="Y1125" s="131"/>
      <c r="Z1125" s="131"/>
      <c r="AA1125" s="131"/>
      <c r="AB1125" s="131"/>
      <c r="AC1125" s="131"/>
      <c r="AD1125" s="131"/>
    </row>
    <row r="1126" spans="1:30" ht="20.100000000000001" customHeight="1">
      <c r="A1126" s="126"/>
      <c r="B1126" s="126"/>
      <c r="C1126" s="131"/>
      <c r="D1126" s="126" t="s">
        <v>1461</v>
      </c>
      <c r="E1126" s="131"/>
      <c r="F1126" s="355">
        <v>159</v>
      </c>
      <c r="G1126" s="314">
        <v>93.529411764705884</v>
      </c>
      <c r="H1126" s="18">
        <v>147</v>
      </c>
      <c r="I1126" s="19">
        <v>90.740740740740748</v>
      </c>
      <c r="J1126" s="18">
        <v>153</v>
      </c>
      <c r="K1126" s="19">
        <v>90.532544378698219</v>
      </c>
      <c r="L1126" s="18">
        <v>208</v>
      </c>
      <c r="M1126" s="19">
        <v>88.888888888888886</v>
      </c>
      <c r="N1126" s="58">
        <v>198</v>
      </c>
      <c r="O1126" s="59">
        <v>86.84210526315789</v>
      </c>
      <c r="P1126" s="58">
        <v>265</v>
      </c>
      <c r="Q1126" s="59">
        <v>87.171052631578945</v>
      </c>
      <c r="R1126" s="58">
        <v>253</v>
      </c>
      <c r="S1126" s="59">
        <v>84.6</v>
      </c>
      <c r="T1126" s="58">
        <v>897</v>
      </c>
      <c r="U1126" s="59">
        <v>74.009900990099013</v>
      </c>
      <c r="V1126" s="131"/>
      <c r="W1126" s="131"/>
      <c r="X1126" s="131"/>
      <c r="Y1126" s="131"/>
      <c r="Z1126" s="131"/>
      <c r="AA1126" s="131"/>
      <c r="AB1126" s="131"/>
      <c r="AC1126" s="131"/>
      <c r="AD1126" s="131"/>
    </row>
    <row r="1127" spans="1:30" ht="20.100000000000001" customHeight="1">
      <c r="A1127" s="126"/>
      <c r="B1127" s="126"/>
      <c r="C1127" s="131"/>
      <c r="D1127" s="126" t="s">
        <v>2409</v>
      </c>
      <c r="E1127" s="131"/>
      <c r="F1127" s="355"/>
      <c r="G1127" s="314">
        <v>0</v>
      </c>
      <c r="H1127" s="18"/>
      <c r="I1127" s="19"/>
      <c r="J1127" s="18"/>
      <c r="K1127" s="19"/>
      <c r="L1127" s="18"/>
      <c r="M1127" s="19"/>
      <c r="N1127" s="58"/>
      <c r="O1127" s="59"/>
      <c r="P1127" s="58"/>
      <c r="Q1127" s="59"/>
      <c r="R1127" s="58"/>
      <c r="S1127" s="59"/>
      <c r="T1127" s="58"/>
      <c r="U1127" s="59"/>
      <c r="V1127" s="131"/>
      <c r="W1127" s="131"/>
      <c r="X1127" s="131"/>
      <c r="Y1127" s="131"/>
      <c r="Z1127" s="131"/>
      <c r="AA1127" s="131"/>
      <c r="AB1127" s="131"/>
      <c r="AC1127" s="131"/>
      <c r="AD1127" s="131"/>
    </row>
    <row r="1128" spans="1:30" ht="20.100000000000001" customHeight="1">
      <c r="A1128" s="126"/>
      <c r="B1128" s="126"/>
      <c r="C1128" s="131"/>
      <c r="D1128" s="126" t="s">
        <v>2410</v>
      </c>
      <c r="E1128" s="131"/>
      <c r="F1128" s="355">
        <v>1</v>
      </c>
      <c r="G1128" s="314">
        <v>0.58823529411764708</v>
      </c>
      <c r="H1128" s="18"/>
      <c r="I1128" s="19"/>
      <c r="J1128" s="18"/>
      <c r="K1128" s="19"/>
      <c r="L1128" s="18"/>
      <c r="M1128" s="19"/>
      <c r="N1128" s="58"/>
      <c r="O1128" s="59"/>
      <c r="P1128" s="58"/>
      <c r="Q1128" s="59"/>
      <c r="R1128" s="58"/>
      <c r="S1128" s="59"/>
      <c r="T1128" s="58"/>
      <c r="U1128" s="59"/>
      <c r="V1128" s="131"/>
      <c r="W1128" s="131"/>
      <c r="X1128" s="131"/>
      <c r="Y1128" s="131"/>
      <c r="Z1128" s="131"/>
      <c r="AA1128" s="131"/>
      <c r="AB1128" s="131"/>
      <c r="AC1128" s="131"/>
      <c r="AD1128" s="131"/>
    </row>
    <row r="1129" spans="1:30" ht="20.100000000000001" customHeight="1">
      <c r="A1129" s="125" t="s">
        <v>5671</v>
      </c>
      <c r="B1129" s="125" t="s">
        <v>677</v>
      </c>
      <c r="C1129" s="134" t="s">
        <v>5672</v>
      </c>
      <c r="D1129" s="125" t="s">
        <v>1467</v>
      </c>
      <c r="E1129" s="134" t="s">
        <v>245</v>
      </c>
      <c r="F1129" s="354">
        <v>2</v>
      </c>
      <c r="G1129" s="12">
        <v>20</v>
      </c>
      <c r="H1129" s="11">
        <v>2</v>
      </c>
      <c r="I1129" s="12">
        <v>13.333333333333334</v>
      </c>
      <c r="J1129" s="11">
        <v>5</v>
      </c>
      <c r="K1129" s="12">
        <v>31.25</v>
      </c>
      <c r="L1129" s="11">
        <v>9</v>
      </c>
      <c r="M1129" s="12">
        <v>34.615384615384613</v>
      </c>
      <c r="N1129" s="56">
        <v>4</v>
      </c>
      <c r="O1129" s="57">
        <v>13.333333333333334</v>
      </c>
      <c r="P1129" s="56">
        <v>4</v>
      </c>
      <c r="Q1129" s="57">
        <v>10.256410256410257</v>
      </c>
      <c r="R1129" s="56">
        <v>8</v>
      </c>
      <c r="S1129" s="57">
        <v>17.391304347826086</v>
      </c>
      <c r="T1129" s="56">
        <v>50</v>
      </c>
      <c r="U1129" s="57">
        <v>15.873015873015873</v>
      </c>
      <c r="V1129" s="134" t="s">
        <v>28</v>
      </c>
      <c r="W1129" s="134" t="s">
        <v>28</v>
      </c>
      <c r="X1129" s="134" t="s">
        <v>28</v>
      </c>
      <c r="Y1129" s="134" t="s">
        <v>28</v>
      </c>
      <c r="Z1129" s="134" t="s">
        <v>28</v>
      </c>
      <c r="AA1129" s="134" t="s">
        <v>28</v>
      </c>
      <c r="AB1129" s="134" t="s">
        <v>28</v>
      </c>
      <c r="AC1129" s="134" t="s">
        <v>28</v>
      </c>
      <c r="AD1129" s="134"/>
    </row>
    <row r="1130" spans="1:30" ht="20.100000000000001" customHeight="1">
      <c r="A1130" s="126"/>
      <c r="B1130" s="126"/>
      <c r="C1130" s="131"/>
      <c r="D1130" s="126" t="s">
        <v>1468</v>
      </c>
      <c r="E1130" s="131"/>
      <c r="F1130" s="355">
        <v>3</v>
      </c>
      <c r="G1130" s="314">
        <v>30</v>
      </c>
      <c r="H1130" s="18">
        <v>3</v>
      </c>
      <c r="I1130" s="19">
        <v>20</v>
      </c>
      <c r="J1130" s="18">
        <v>5</v>
      </c>
      <c r="K1130" s="19">
        <v>31.25</v>
      </c>
      <c r="L1130" s="18">
        <v>2</v>
      </c>
      <c r="M1130" s="19">
        <v>7.6923076923076925</v>
      </c>
      <c r="N1130" s="58">
        <v>3</v>
      </c>
      <c r="O1130" s="59">
        <v>10</v>
      </c>
      <c r="P1130" s="58">
        <v>7</v>
      </c>
      <c r="Q1130" s="59">
        <v>17.948717948717949</v>
      </c>
      <c r="R1130" s="58">
        <v>4</v>
      </c>
      <c r="S1130" s="59">
        <v>8.695652173913043</v>
      </c>
      <c r="T1130" s="58">
        <v>47</v>
      </c>
      <c r="U1130" s="59">
        <v>14.920634920634921</v>
      </c>
      <c r="V1130" s="131"/>
      <c r="W1130" s="131"/>
      <c r="X1130" s="131"/>
      <c r="Y1130" s="131"/>
      <c r="Z1130" s="131"/>
      <c r="AA1130" s="131"/>
      <c r="AB1130" s="131"/>
      <c r="AC1130" s="131"/>
      <c r="AD1130" s="131"/>
    </row>
    <row r="1131" spans="1:30" ht="20.100000000000001" customHeight="1">
      <c r="A1131" s="126"/>
      <c r="B1131" s="126"/>
      <c r="C1131" s="131"/>
      <c r="D1131" s="126" t="s">
        <v>6974</v>
      </c>
      <c r="E1131" s="131"/>
      <c r="F1131" s="355">
        <v>2</v>
      </c>
      <c r="G1131" s="314">
        <v>20</v>
      </c>
      <c r="H1131" s="18"/>
      <c r="I1131" s="19"/>
      <c r="J1131" s="18">
        <v>1</v>
      </c>
      <c r="K1131" s="19">
        <v>6.25</v>
      </c>
      <c r="L1131" s="18">
        <v>4</v>
      </c>
      <c r="M1131" s="19">
        <v>15.384615384615385</v>
      </c>
      <c r="N1131" s="58">
        <v>8</v>
      </c>
      <c r="O1131" s="59">
        <v>26.666666666666668</v>
      </c>
      <c r="P1131" s="58">
        <v>7</v>
      </c>
      <c r="Q1131" s="59">
        <v>17.948717948717949</v>
      </c>
      <c r="R1131" s="58">
        <v>9</v>
      </c>
      <c r="S1131" s="59">
        <v>19.565217391304348</v>
      </c>
      <c r="T1131" s="58">
        <v>75</v>
      </c>
      <c r="U1131" s="59">
        <v>23.80952380952381</v>
      </c>
      <c r="V1131" s="131"/>
      <c r="W1131" s="131"/>
      <c r="X1131" s="131"/>
      <c r="Y1131" s="131"/>
      <c r="Z1131" s="131"/>
      <c r="AA1131" s="131"/>
      <c r="AB1131" s="131"/>
      <c r="AC1131" s="131"/>
      <c r="AD1131" s="131"/>
    </row>
    <row r="1132" spans="1:30" ht="20.100000000000001" customHeight="1">
      <c r="A1132" s="126"/>
      <c r="B1132" s="126"/>
      <c r="C1132" s="131"/>
      <c r="D1132" s="126" t="s">
        <v>1470</v>
      </c>
      <c r="E1132" s="131"/>
      <c r="F1132" s="355">
        <v>3</v>
      </c>
      <c r="G1132" s="314">
        <v>30</v>
      </c>
      <c r="H1132" s="18">
        <v>9</v>
      </c>
      <c r="I1132" s="19">
        <v>60</v>
      </c>
      <c r="J1132" s="18">
        <v>5</v>
      </c>
      <c r="K1132" s="19">
        <v>31.25</v>
      </c>
      <c r="L1132" s="18">
        <v>8</v>
      </c>
      <c r="M1132" s="19">
        <v>30.76923076923077</v>
      </c>
      <c r="N1132" s="58">
        <v>14</v>
      </c>
      <c r="O1132" s="59">
        <v>46.666666666666664</v>
      </c>
      <c r="P1132" s="58">
        <v>20</v>
      </c>
      <c r="Q1132" s="59">
        <v>51.282051282051285</v>
      </c>
      <c r="R1132" s="58">
        <v>23</v>
      </c>
      <c r="S1132" s="59">
        <v>50</v>
      </c>
      <c r="T1132" s="58">
        <v>110</v>
      </c>
      <c r="U1132" s="59">
        <v>34.920634920634917</v>
      </c>
      <c r="V1132" s="131"/>
      <c r="W1132" s="131"/>
      <c r="X1132" s="131"/>
      <c r="Y1132" s="131"/>
      <c r="Z1132" s="131"/>
      <c r="AA1132" s="131"/>
      <c r="AB1132" s="131"/>
      <c r="AC1132" s="131"/>
      <c r="AD1132" s="131"/>
    </row>
    <row r="1133" spans="1:30" ht="20.100000000000001" customHeight="1">
      <c r="A1133" s="126"/>
      <c r="B1133" s="126"/>
      <c r="C1133" s="131"/>
      <c r="D1133" s="126" t="s">
        <v>1885</v>
      </c>
      <c r="E1133" s="131"/>
      <c r="F1133" s="355"/>
      <c r="G1133" s="314"/>
      <c r="H1133" s="18">
        <v>1</v>
      </c>
      <c r="I1133" s="19">
        <v>6.666666666666667</v>
      </c>
      <c r="J1133" s="18"/>
      <c r="K1133" s="19"/>
      <c r="L1133" s="18">
        <v>3</v>
      </c>
      <c r="M1133" s="19">
        <v>11.538461538461538</v>
      </c>
      <c r="N1133" s="58">
        <v>1</v>
      </c>
      <c r="O1133" s="59">
        <v>3.3333333333333335</v>
      </c>
      <c r="P1133" s="58">
        <v>1</v>
      </c>
      <c r="Q1133" s="59">
        <v>2.5641025641025643</v>
      </c>
      <c r="R1133" s="58">
        <v>2</v>
      </c>
      <c r="S1133" s="59">
        <v>4.3478260869565215</v>
      </c>
      <c r="T1133" s="58">
        <v>33</v>
      </c>
      <c r="U1133" s="59">
        <v>10.476190476190476</v>
      </c>
      <c r="V1133" s="131"/>
      <c r="W1133" s="131"/>
      <c r="X1133" s="131"/>
      <c r="Y1133" s="131"/>
      <c r="Z1133" s="131"/>
      <c r="AA1133" s="131"/>
      <c r="AB1133" s="131"/>
      <c r="AC1133" s="131"/>
      <c r="AD1133" s="131"/>
    </row>
    <row r="1134" spans="1:30" ht="20.100000000000001" customHeight="1">
      <c r="A1134" s="126"/>
      <c r="B1134" s="126"/>
      <c r="C1134" s="131"/>
      <c r="D1134" s="126" t="s">
        <v>2409</v>
      </c>
      <c r="E1134" s="131"/>
      <c r="F1134" s="355"/>
      <c r="G1134" s="314"/>
      <c r="H1134" s="18"/>
      <c r="I1134" s="19"/>
      <c r="J1134" s="18"/>
      <c r="K1134" s="19"/>
      <c r="L1134" s="18"/>
      <c r="M1134" s="19"/>
      <c r="N1134" s="58"/>
      <c r="O1134" s="59"/>
      <c r="P1134" s="58"/>
      <c r="Q1134" s="59"/>
      <c r="R1134" s="58"/>
      <c r="S1134" s="59"/>
      <c r="T1134" s="58"/>
      <c r="U1134" s="59"/>
      <c r="V1134" s="131"/>
      <c r="W1134" s="131"/>
      <c r="X1134" s="131"/>
      <c r="Y1134" s="131"/>
      <c r="Z1134" s="131"/>
      <c r="AA1134" s="131"/>
      <c r="AB1134" s="131"/>
      <c r="AC1134" s="131"/>
      <c r="AD1134" s="131"/>
    </row>
    <row r="1135" spans="1:30" ht="20.100000000000001" customHeight="1">
      <c r="A1135" s="126"/>
      <c r="B1135" s="126"/>
      <c r="C1135" s="131"/>
      <c r="D1135" s="126" t="s">
        <v>2410</v>
      </c>
      <c r="E1135" s="131"/>
      <c r="F1135" s="355"/>
      <c r="G1135" s="314"/>
      <c r="H1135" s="18"/>
      <c r="I1135" s="19"/>
      <c r="J1135" s="18"/>
      <c r="K1135" s="19"/>
      <c r="L1135" s="18"/>
      <c r="M1135" s="19"/>
      <c r="N1135" s="58"/>
      <c r="O1135" s="59"/>
      <c r="P1135" s="58"/>
      <c r="Q1135" s="59"/>
      <c r="R1135" s="58"/>
      <c r="S1135" s="59"/>
      <c r="T1135" s="58"/>
      <c r="U1135" s="59"/>
      <c r="V1135" s="131"/>
      <c r="W1135" s="131"/>
      <c r="X1135" s="131"/>
      <c r="Y1135" s="131"/>
      <c r="Z1135" s="131"/>
      <c r="AA1135" s="131"/>
      <c r="AB1135" s="131"/>
      <c r="AC1135" s="131"/>
      <c r="AD1135" s="131"/>
    </row>
    <row r="1136" spans="1:30" ht="20.100000000000001" customHeight="1">
      <c r="A1136" s="125" t="s">
        <v>5673</v>
      </c>
      <c r="B1136" s="125" t="s">
        <v>678</v>
      </c>
      <c r="C1136" s="134" t="s">
        <v>5672</v>
      </c>
      <c r="D1136" s="125" t="s">
        <v>1467</v>
      </c>
      <c r="E1136" s="134" t="s">
        <v>245</v>
      </c>
      <c r="F1136" s="354"/>
      <c r="G1136" s="12"/>
      <c r="H1136" s="11"/>
      <c r="I1136" s="12"/>
      <c r="J1136" s="11"/>
      <c r="K1136" s="12"/>
      <c r="L1136" s="11"/>
      <c r="M1136" s="12"/>
      <c r="N1136" s="56">
        <v>1</v>
      </c>
      <c r="O1136" s="57">
        <v>25</v>
      </c>
      <c r="P1136" s="56"/>
      <c r="Q1136" s="57"/>
      <c r="R1136" s="56"/>
      <c r="S1136" s="57"/>
      <c r="T1136" s="56">
        <v>3</v>
      </c>
      <c r="U1136" s="57">
        <v>13.043478260869565</v>
      </c>
      <c r="V1136" s="134" t="s">
        <v>28</v>
      </c>
      <c r="W1136" s="134" t="s">
        <v>28</v>
      </c>
      <c r="X1136" s="134" t="s">
        <v>28</v>
      </c>
      <c r="Y1136" s="134" t="s">
        <v>28</v>
      </c>
      <c r="Z1136" s="134" t="s">
        <v>28</v>
      </c>
      <c r="AA1136" s="134" t="s">
        <v>28</v>
      </c>
      <c r="AB1136" s="134" t="s">
        <v>28</v>
      </c>
      <c r="AC1136" s="134" t="s">
        <v>28</v>
      </c>
      <c r="AD1136" s="134"/>
    </row>
    <row r="1137" spans="1:30" ht="20.100000000000001" customHeight="1">
      <c r="A1137" s="126"/>
      <c r="B1137" s="126"/>
      <c r="C1137" s="131"/>
      <c r="D1137" s="126" t="s">
        <v>1468</v>
      </c>
      <c r="E1137" s="131"/>
      <c r="F1137" s="355"/>
      <c r="G1137" s="314"/>
      <c r="H1137" s="18">
        <v>1</v>
      </c>
      <c r="I1137" s="19">
        <v>50</v>
      </c>
      <c r="J1137" s="18">
        <v>1</v>
      </c>
      <c r="K1137" s="19">
        <v>100</v>
      </c>
      <c r="L1137" s="18"/>
      <c r="M1137" s="19"/>
      <c r="N1137" s="58"/>
      <c r="O1137" s="59"/>
      <c r="P1137" s="58">
        <v>1</v>
      </c>
      <c r="Q1137" s="59">
        <v>25</v>
      </c>
      <c r="R1137" s="58">
        <v>2</v>
      </c>
      <c r="S1137" s="59">
        <v>40</v>
      </c>
      <c r="T1137" s="58">
        <v>2</v>
      </c>
      <c r="U1137" s="59">
        <v>8.695652173913043</v>
      </c>
      <c r="V1137" s="131"/>
      <c r="W1137" s="131"/>
      <c r="X1137" s="131"/>
      <c r="Y1137" s="131"/>
      <c r="Z1137" s="131"/>
      <c r="AA1137" s="131"/>
      <c r="AB1137" s="131"/>
      <c r="AC1137" s="131"/>
      <c r="AD1137" s="131"/>
    </row>
    <row r="1138" spans="1:30" ht="20.100000000000001" customHeight="1">
      <c r="A1138" s="126"/>
      <c r="B1138" s="126"/>
      <c r="C1138" s="131"/>
      <c r="D1138" s="126" t="s">
        <v>6974</v>
      </c>
      <c r="E1138" s="131"/>
      <c r="F1138" s="355">
        <v>1</v>
      </c>
      <c r="G1138" s="314">
        <v>100</v>
      </c>
      <c r="H1138" s="18">
        <v>1</v>
      </c>
      <c r="I1138" s="19">
        <v>50</v>
      </c>
      <c r="J1138" s="18"/>
      <c r="K1138" s="19"/>
      <c r="L1138" s="18">
        <v>1</v>
      </c>
      <c r="M1138" s="19">
        <v>25</v>
      </c>
      <c r="N1138" s="58"/>
      <c r="O1138" s="59"/>
      <c r="P1138" s="58">
        <v>3</v>
      </c>
      <c r="Q1138" s="59">
        <v>75</v>
      </c>
      <c r="R1138" s="58">
        <v>1</v>
      </c>
      <c r="S1138" s="59">
        <v>20</v>
      </c>
      <c r="T1138" s="58">
        <v>7</v>
      </c>
      <c r="U1138" s="59">
        <v>30.434782608695652</v>
      </c>
      <c r="V1138" s="131"/>
      <c r="W1138" s="131"/>
      <c r="X1138" s="131"/>
      <c r="Y1138" s="131"/>
      <c r="Z1138" s="131"/>
      <c r="AA1138" s="131"/>
      <c r="AB1138" s="131"/>
      <c r="AC1138" s="131"/>
      <c r="AD1138" s="131"/>
    </row>
    <row r="1139" spans="1:30" ht="20.100000000000001" customHeight="1">
      <c r="A1139" s="126"/>
      <c r="B1139" s="126"/>
      <c r="C1139" s="131"/>
      <c r="D1139" s="126" t="s">
        <v>1470</v>
      </c>
      <c r="E1139" s="131"/>
      <c r="F1139" s="355"/>
      <c r="G1139" s="314"/>
      <c r="H1139" s="18"/>
      <c r="I1139" s="19"/>
      <c r="J1139" s="18"/>
      <c r="K1139" s="19"/>
      <c r="L1139" s="18">
        <v>3</v>
      </c>
      <c r="M1139" s="19">
        <v>75</v>
      </c>
      <c r="N1139" s="58">
        <v>3</v>
      </c>
      <c r="O1139" s="59">
        <v>75</v>
      </c>
      <c r="P1139" s="58"/>
      <c r="Q1139" s="59"/>
      <c r="R1139" s="58">
        <v>2</v>
      </c>
      <c r="S1139" s="59">
        <v>40</v>
      </c>
      <c r="T1139" s="58">
        <v>10</v>
      </c>
      <c r="U1139" s="59">
        <v>43.478260869565219</v>
      </c>
      <c r="V1139" s="131"/>
      <c r="W1139" s="131"/>
      <c r="X1139" s="131"/>
      <c r="Y1139" s="131"/>
      <c r="Z1139" s="131"/>
      <c r="AA1139" s="131"/>
      <c r="AB1139" s="131"/>
      <c r="AC1139" s="131"/>
      <c r="AD1139" s="131"/>
    </row>
    <row r="1140" spans="1:30" ht="20.100000000000001" customHeight="1">
      <c r="A1140" s="126"/>
      <c r="B1140" s="126"/>
      <c r="C1140" s="131"/>
      <c r="D1140" s="126" t="s">
        <v>1885</v>
      </c>
      <c r="E1140" s="131"/>
      <c r="F1140" s="355"/>
      <c r="G1140" s="314"/>
      <c r="H1140" s="18"/>
      <c r="I1140" s="19"/>
      <c r="J1140" s="18"/>
      <c r="K1140" s="19"/>
      <c r="L1140" s="18"/>
      <c r="M1140" s="19"/>
      <c r="N1140" s="58"/>
      <c r="O1140" s="59"/>
      <c r="P1140" s="58"/>
      <c r="Q1140" s="59"/>
      <c r="R1140" s="58"/>
      <c r="S1140" s="59"/>
      <c r="T1140" s="58">
        <v>1</v>
      </c>
      <c r="U1140" s="59">
        <v>4.3478260869565215</v>
      </c>
      <c r="V1140" s="131"/>
      <c r="W1140" s="131"/>
      <c r="X1140" s="131"/>
      <c r="Y1140" s="131"/>
      <c r="Z1140" s="131"/>
      <c r="AA1140" s="131"/>
      <c r="AB1140" s="131"/>
      <c r="AC1140" s="131"/>
      <c r="AD1140" s="131"/>
    </row>
    <row r="1141" spans="1:30" ht="20.100000000000001" customHeight="1">
      <c r="A1141" s="126"/>
      <c r="B1141" s="126"/>
      <c r="C1141" s="131"/>
      <c r="D1141" s="126" t="s">
        <v>2409</v>
      </c>
      <c r="E1141" s="131"/>
      <c r="F1141" s="355"/>
      <c r="G1141" s="314"/>
      <c r="H1141" s="18"/>
      <c r="I1141" s="19"/>
      <c r="J1141" s="18"/>
      <c r="K1141" s="19"/>
      <c r="L1141" s="18"/>
      <c r="M1141" s="19"/>
      <c r="N1141" s="58"/>
      <c r="O1141" s="59"/>
      <c r="P1141" s="58"/>
      <c r="Q1141" s="59"/>
      <c r="R1141" s="58"/>
      <c r="S1141" s="59"/>
      <c r="T1141" s="58"/>
      <c r="U1141" s="59"/>
      <c r="V1141" s="131"/>
      <c r="W1141" s="131"/>
      <c r="X1141" s="131"/>
      <c r="Y1141" s="131"/>
      <c r="Z1141" s="131"/>
      <c r="AA1141" s="131"/>
      <c r="AB1141" s="131"/>
      <c r="AC1141" s="131"/>
      <c r="AD1141" s="131"/>
    </row>
    <row r="1142" spans="1:30" ht="20.100000000000001" customHeight="1">
      <c r="A1142" s="126"/>
      <c r="B1142" s="126"/>
      <c r="C1142" s="131"/>
      <c r="D1142" s="126" t="s">
        <v>2410</v>
      </c>
      <c r="E1142" s="131"/>
      <c r="F1142" s="355"/>
      <c r="G1142" s="314"/>
      <c r="H1142" s="18"/>
      <c r="I1142" s="19"/>
      <c r="J1142" s="18"/>
      <c r="K1142" s="19"/>
      <c r="L1142" s="18"/>
      <c r="M1142" s="19"/>
      <c r="N1142" s="58"/>
      <c r="O1142" s="59"/>
      <c r="P1142" s="58"/>
      <c r="Q1142" s="59"/>
      <c r="R1142" s="58"/>
      <c r="S1142" s="59"/>
      <c r="T1142" s="58"/>
      <c r="U1142" s="59"/>
      <c r="V1142" s="131"/>
      <c r="W1142" s="131"/>
      <c r="X1142" s="131"/>
      <c r="Y1142" s="131"/>
      <c r="Z1142" s="131"/>
      <c r="AA1142" s="131"/>
      <c r="AB1142" s="131"/>
      <c r="AC1142" s="131"/>
      <c r="AD1142" s="131"/>
    </row>
    <row r="1143" spans="1:30" ht="20.100000000000001" customHeight="1">
      <c r="A1143" s="125" t="s">
        <v>5674</v>
      </c>
      <c r="B1143" s="125" t="s">
        <v>679</v>
      </c>
      <c r="C1143" s="134" t="s">
        <v>5672</v>
      </c>
      <c r="D1143" s="125" t="s">
        <v>1467</v>
      </c>
      <c r="E1143" s="134" t="s">
        <v>245</v>
      </c>
      <c r="F1143" s="354"/>
      <c r="G1143" s="12"/>
      <c r="H1143" s="11"/>
      <c r="I1143" s="12"/>
      <c r="J1143" s="11"/>
      <c r="K1143" s="12"/>
      <c r="L1143" s="11"/>
      <c r="M1143" s="12"/>
      <c r="N1143" s="56"/>
      <c r="O1143" s="57"/>
      <c r="P1143" s="56"/>
      <c r="Q1143" s="57"/>
      <c r="R1143" s="56"/>
      <c r="S1143" s="57"/>
      <c r="T1143" s="56"/>
      <c r="U1143" s="57"/>
      <c r="V1143" s="134" t="s">
        <v>28</v>
      </c>
      <c r="W1143" s="134" t="s">
        <v>28</v>
      </c>
      <c r="X1143" s="134" t="s">
        <v>28</v>
      </c>
      <c r="Y1143" s="134" t="s">
        <v>28</v>
      </c>
      <c r="Z1143" s="134" t="s">
        <v>28</v>
      </c>
      <c r="AA1143" s="134" t="s">
        <v>28</v>
      </c>
      <c r="AB1143" s="134" t="s">
        <v>28</v>
      </c>
      <c r="AC1143" s="134" t="s">
        <v>28</v>
      </c>
      <c r="AD1143" s="134"/>
    </row>
    <row r="1144" spans="1:30" ht="20.100000000000001" customHeight="1">
      <c r="A1144" s="126"/>
      <c r="B1144" s="126"/>
      <c r="C1144" s="131"/>
      <c r="D1144" s="126" t="s">
        <v>1468</v>
      </c>
      <c r="E1144" s="131"/>
      <c r="F1144" s="355"/>
      <c r="G1144" s="314"/>
      <c r="H1144" s="18"/>
      <c r="I1144" s="19"/>
      <c r="J1144" s="18"/>
      <c r="K1144" s="19"/>
      <c r="L1144" s="18">
        <v>1</v>
      </c>
      <c r="M1144" s="19">
        <v>100</v>
      </c>
      <c r="N1144" s="58"/>
      <c r="O1144" s="59"/>
      <c r="P1144" s="58">
        <v>1</v>
      </c>
      <c r="Q1144" s="59">
        <v>33.333333333333336</v>
      </c>
      <c r="R1144" s="58"/>
      <c r="S1144" s="59"/>
      <c r="T1144" s="58"/>
      <c r="U1144" s="59"/>
      <c r="V1144" s="131"/>
      <c r="W1144" s="131"/>
      <c r="X1144" s="131"/>
      <c r="Y1144" s="131"/>
      <c r="Z1144" s="131"/>
      <c r="AA1144" s="131"/>
      <c r="AB1144" s="131"/>
      <c r="AC1144" s="131"/>
      <c r="AD1144" s="131"/>
    </row>
    <row r="1145" spans="1:30" ht="20.100000000000001" customHeight="1">
      <c r="A1145" s="126"/>
      <c r="B1145" s="126"/>
      <c r="C1145" s="131"/>
      <c r="D1145" s="126" t="s">
        <v>6974</v>
      </c>
      <c r="E1145" s="131"/>
      <c r="F1145" s="355"/>
      <c r="G1145" s="314"/>
      <c r="H1145" s="18">
        <v>1</v>
      </c>
      <c r="I1145" s="19">
        <v>50</v>
      </c>
      <c r="J1145" s="18">
        <v>1</v>
      </c>
      <c r="K1145" s="19">
        <v>100</v>
      </c>
      <c r="L1145" s="18"/>
      <c r="M1145" s="19"/>
      <c r="N1145" s="58">
        <v>1</v>
      </c>
      <c r="O1145" s="59">
        <v>100</v>
      </c>
      <c r="P1145" s="58"/>
      <c r="Q1145" s="59"/>
      <c r="R1145" s="58">
        <v>2</v>
      </c>
      <c r="S1145" s="59">
        <v>100</v>
      </c>
      <c r="T1145" s="58">
        <v>1</v>
      </c>
      <c r="U1145" s="59">
        <v>25</v>
      </c>
      <c r="V1145" s="131"/>
      <c r="W1145" s="131"/>
      <c r="X1145" s="131"/>
      <c r="Y1145" s="131"/>
      <c r="Z1145" s="131"/>
      <c r="AA1145" s="131"/>
      <c r="AB1145" s="131"/>
      <c r="AC1145" s="131"/>
      <c r="AD1145" s="131"/>
    </row>
    <row r="1146" spans="1:30" ht="20.100000000000001" customHeight="1">
      <c r="A1146" s="126"/>
      <c r="B1146" s="126"/>
      <c r="C1146" s="131"/>
      <c r="D1146" s="126" t="s">
        <v>1470</v>
      </c>
      <c r="E1146" s="131"/>
      <c r="F1146" s="355">
        <v>1</v>
      </c>
      <c r="G1146" s="314">
        <v>100</v>
      </c>
      <c r="H1146" s="18">
        <v>1</v>
      </c>
      <c r="I1146" s="19">
        <v>50</v>
      </c>
      <c r="J1146" s="18"/>
      <c r="K1146" s="19"/>
      <c r="L1146" s="18"/>
      <c r="M1146" s="19"/>
      <c r="N1146" s="58"/>
      <c r="O1146" s="59"/>
      <c r="P1146" s="58">
        <v>2</v>
      </c>
      <c r="Q1146" s="59">
        <v>66.666666666666671</v>
      </c>
      <c r="R1146" s="58"/>
      <c r="S1146" s="59"/>
      <c r="T1146" s="58">
        <v>2</v>
      </c>
      <c r="U1146" s="59">
        <v>50</v>
      </c>
      <c r="V1146" s="131"/>
      <c r="W1146" s="131"/>
      <c r="X1146" s="131"/>
      <c r="Y1146" s="131"/>
      <c r="Z1146" s="131"/>
      <c r="AA1146" s="131"/>
      <c r="AB1146" s="131"/>
      <c r="AC1146" s="131"/>
      <c r="AD1146" s="131"/>
    </row>
    <row r="1147" spans="1:30" ht="20.100000000000001" customHeight="1">
      <c r="A1147" s="126"/>
      <c r="B1147" s="126"/>
      <c r="C1147" s="131"/>
      <c r="D1147" s="126" t="s">
        <v>1885</v>
      </c>
      <c r="E1147" s="131"/>
      <c r="F1147" s="355"/>
      <c r="G1147" s="314"/>
      <c r="H1147" s="18"/>
      <c r="I1147" s="19"/>
      <c r="J1147" s="18"/>
      <c r="K1147" s="19"/>
      <c r="L1147" s="18"/>
      <c r="M1147" s="19"/>
      <c r="N1147" s="58"/>
      <c r="O1147" s="59"/>
      <c r="P1147" s="58"/>
      <c r="Q1147" s="59"/>
      <c r="R1147" s="58"/>
      <c r="S1147" s="59"/>
      <c r="T1147" s="58">
        <v>1</v>
      </c>
      <c r="U1147" s="59">
        <v>25</v>
      </c>
      <c r="V1147" s="131"/>
      <c r="W1147" s="131"/>
      <c r="X1147" s="131"/>
      <c r="Y1147" s="131"/>
      <c r="Z1147" s="131"/>
      <c r="AA1147" s="131"/>
      <c r="AB1147" s="131"/>
      <c r="AC1147" s="131"/>
      <c r="AD1147" s="131"/>
    </row>
    <row r="1148" spans="1:30" ht="20.100000000000001" customHeight="1">
      <c r="A1148" s="126"/>
      <c r="B1148" s="126"/>
      <c r="C1148" s="131"/>
      <c r="D1148" s="126" t="s">
        <v>2409</v>
      </c>
      <c r="E1148" s="131"/>
      <c r="F1148" s="355"/>
      <c r="G1148" s="314"/>
      <c r="H1148" s="18"/>
      <c r="I1148" s="19"/>
      <c r="J1148" s="18"/>
      <c r="K1148" s="19"/>
      <c r="L1148" s="18"/>
      <c r="M1148" s="19"/>
      <c r="N1148" s="58"/>
      <c r="O1148" s="59"/>
      <c r="P1148" s="58"/>
      <c r="Q1148" s="59"/>
      <c r="R1148" s="58"/>
      <c r="S1148" s="59"/>
      <c r="T1148" s="58"/>
      <c r="U1148" s="59"/>
      <c r="V1148" s="131"/>
      <c r="W1148" s="131"/>
      <c r="X1148" s="131"/>
      <c r="Y1148" s="131"/>
      <c r="Z1148" s="131"/>
      <c r="AA1148" s="131"/>
      <c r="AB1148" s="131"/>
      <c r="AC1148" s="131"/>
      <c r="AD1148" s="131"/>
    </row>
    <row r="1149" spans="1:30" ht="20.100000000000001" customHeight="1">
      <c r="A1149" s="126"/>
      <c r="B1149" s="126"/>
      <c r="C1149" s="131"/>
      <c r="D1149" s="126" t="s">
        <v>2410</v>
      </c>
      <c r="E1149" s="131"/>
      <c r="F1149" s="355"/>
      <c r="G1149" s="314"/>
      <c r="H1149" s="18"/>
      <c r="I1149" s="19"/>
      <c r="J1149" s="18"/>
      <c r="K1149" s="19"/>
      <c r="L1149" s="18"/>
      <c r="M1149" s="19"/>
      <c r="N1149" s="58"/>
      <c r="O1149" s="59"/>
      <c r="P1149" s="58"/>
      <c r="Q1149" s="59"/>
      <c r="R1149" s="58"/>
      <c r="S1149" s="59"/>
      <c r="T1149" s="58"/>
      <c r="U1149" s="59"/>
      <c r="V1149" s="131"/>
      <c r="W1149" s="131"/>
      <c r="X1149" s="131"/>
      <c r="Y1149" s="131"/>
      <c r="Z1149" s="131"/>
      <c r="AA1149" s="131"/>
      <c r="AB1149" s="131"/>
      <c r="AC1149" s="131"/>
      <c r="AD1149" s="131"/>
    </row>
    <row r="1150" spans="1:30" ht="20.100000000000001" customHeight="1">
      <c r="A1150" s="125" t="s">
        <v>5675</v>
      </c>
      <c r="B1150" s="125" t="s">
        <v>680</v>
      </c>
      <c r="C1150" s="134" t="s">
        <v>5672</v>
      </c>
      <c r="D1150" s="125" t="s">
        <v>1467</v>
      </c>
      <c r="E1150" s="134" t="s">
        <v>245</v>
      </c>
      <c r="F1150" s="354"/>
      <c r="G1150" s="12"/>
      <c r="H1150" s="11"/>
      <c r="I1150" s="12"/>
      <c r="J1150" s="11"/>
      <c r="K1150" s="12"/>
      <c r="L1150" s="11"/>
      <c r="M1150" s="12"/>
      <c r="N1150" s="56"/>
      <c r="O1150" s="57"/>
      <c r="P1150" s="56"/>
      <c r="Q1150" s="57"/>
      <c r="R1150" s="56"/>
      <c r="S1150" s="57"/>
      <c r="T1150" s="56"/>
      <c r="U1150" s="57"/>
      <c r="V1150" s="134" t="s">
        <v>28</v>
      </c>
      <c r="W1150" s="134" t="s">
        <v>28</v>
      </c>
      <c r="X1150" s="134" t="s">
        <v>28</v>
      </c>
      <c r="Y1150" s="134" t="s">
        <v>28</v>
      </c>
      <c r="Z1150" s="134" t="s">
        <v>28</v>
      </c>
      <c r="AA1150" s="134" t="s">
        <v>28</v>
      </c>
      <c r="AB1150" s="134" t="s">
        <v>28</v>
      </c>
      <c r="AC1150" s="134" t="s">
        <v>28</v>
      </c>
      <c r="AD1150" s="134"/>
    </row>
    <row r="1151" spans="1:30" ht="20.100000000000001" customHeight="1">
      <c r="A1151" s="126"/>
      <c r="B1151" s="126"/>
      <c r="C1151" s="131"/>
      <c r="D1151" s="126" t="s">
        <v>1468</v>
      </c>
      <c r="E1151" s="131"/>
      <c r="F1151" s="355"/>
      <c r="G1151" s="314"/>
      <c r="H1151" s="18"/>
      <c r="I1151" s="19"/>
      <c r="J1151" s="18"/>
      <c r="K1151" s="19"/>
      <c r="L1151" s="18"/>
      <c r="M1151" s="19"/>
      <c r="N1151" s="58"/>
      <c r="O1151" s="59"/>
      <c r="P1151" s="58"/>
      <c r="Q1151" s="59"/>
      <c r="R1151" s="58"/>
      <c r="S1151" s="59"/>
      <c r="T1151" s="58">
        <v>1</v>
      </c>
      <c r="U1151" s="59">
        <v>100</v>
      </c>
      <c r="V1151" s="131"/>
      <c r="W1151" s="131"/>
      <c r="X1151" s="131"/>
      <c r="Y1151" s="131"/>
      <c r="Z1151" s="131"/>
      <c r="AA1151" s="131"/>
      <c r="AB1151" s="131"/>
      <c r="AC1151" s="131"/>
      <c r="AD1151" s="131"/>
    </row>
    <row r="1152" spans="1:30" ht="20.100000000000001" customHeight="1">
      <c r="A1152" s="126"/>
      <c r="B1152" s="126"/>
      <c r="C1152" s="131"/>
      <c r="D1152" s="126" t="s">
        <v>6974</v>
      </c>
      <c r="E1152" s="131"/>
      <c r="F1152" s="355"/>
      <c r="G1152" s="314"/>
      <c r="H1152" s="18"/>
      <c r="I1152" s="19"/>
      <c r="J1152" s="18"/>
      <c r="K1152" s="19"/>
      <c r="L1152" s="18"/>
      <c r="M1152" s="19"/>
      <c r="N1152" s="58"/>
      <c r="O1152" s="59"/>
      <c r="P1152" s="58"/>
      <c r="Q1152" s="59"/>
      <c r="R1152" s="58"/>
      <c r="S1152" s="59"/>
      <c r="T1152" s="58"/>
      <c r="U1152" s="59"/>
      <c r="V1152" s="131"/>
      <c r="W1152" s="131"/>
      <c r="X1152" s="131"/>
      <c r="Y1152" s="131"/>
      <c r="Z1152" s="131"/>
      <c r="AA1152" s="131"/>
      <c r="AB1152" s="131"/>
      <c r="AC1152" s="131"/>
      <c r="AD1152" s="131"/>
    </row>
    <row r="1153" spans="1:30" ht="20.100000000000001" customHeight="1">
      <c r="A1153" s="126"/>
      <c r="B1153" s="126"/>
      <c r="C1153" s="131"/>
      <c r="D1153" s="126" t="s">
        <v>1470</v>
      </c>
      <c r="E1153" s="131"/>
      <c r="F1153" s="355"/>
      <c r="G1153" s="314"/>
      <c r="H1153" s="18">
        <v>1</v>
      </c>
      <c r="I1153" s="19">
        <v>100</v>
      </c>
      <c r="J1153" s="18"/>
      <c r="K1153" s="19"/>
      <c r="L1153" s="18"/>
      <c r="M1153" s="19"/>
      <c r="N1153" s="58"/>
      <c r="O1153" s="59"/>
      <c r="P1153" s="58"/>
      <c r="Q1153" s="59"/>
      <c r="R1153" s="58">
        <v>2</v>
      </c>
      <c r="S1153" s="59">
        <v>100</v>
      </c>
      <c r="T1153" s="58"/>
      <c r="U1153" s="59"/>
      <c r="V1153" s="131"/>
      <c r="W1153" s="131"/>
      <c r="X1153" s="131"/>
      <c r="Y1153" s="131"/>
      <c r="Z1153" s="131"/>
      <c r="AA1153" s="131"/>
      <c r="AB1153" s="131"/>
      <c r="AC1153" s="131"/>
      <c r="AD1153" s="131"/>
    </row>
    <row r="1154" spans="1:30" ht="20.100000000000001" customHeight="1">
      <c r="A1154" s="126"/>
      <c r="B1154" s="126"/>
      <c r="C1154" s="131"/>
      <c r="D1154" s="126" t="s">
        <v>1885</v>
      </c>
      <c r="E1154" s="131"/>
      <c r="F1154" s="355"/>
      <c r="G1154" s="314"/>
      <c r="H1154" s="18"/>
      <c r="I1154" s="19"/>
      <c r="J1154" s="18"/>
      <c r="K1154" s="19"/>
      <c r="L1154" s="18"/>
      <c r="M1154" s="19"/>
      <c r="N1154" s="58"/>
      <c r="O1154" s="59"/>
      <c r="P1154" s="58"/>
      <c r="Q1154" s="59"/>
      <c r="R1154" s="58"/>
      <c r="S1154" s="59"/>
      <c r="T1154" s="58"/>
      <c r="U1154" s="59"/>
      <c r="V1154" s="131"/>
      <c r="W1154" s="131"/>
      <c r="X1154" s="131"/>
      <c r="Y1154" s="131"/>
      <c r="Z1154" s="131"/>
      <c r="AA1154" s="131"/>
      <c r="AB1154" s="131"/>
      <c r="AC1154" s="131"/>
      <c r="AD1154" s="131"/>
    </row>
    <row r="1155" spans="1:30" ht="20.100000000000001" customHeight="1">
      <c r="A1155" s="126"/>
      <c r="B1155" s="126"/>
      <c r="C1155" s="131"/>
      <c r="D1155" s="126" t="s">
        <v>2409</v>
      </c>
      <c r="E1155" s="131"/>
      <c r="F1155" s="355"/>
      <c r="G1155" s="314"/>
      <c r="H1155" s="18"/>
      <c r="I1155" s="19"/>
      <c r="J1155" s="18"/>
      <c r="K1155" s="19"/>
      <c r="L1155" s="18"/>
      <c r="M1155" s="19"/>
      <c r="N1155" s="58"/>
      <c r="O1155" s="59"/>
      <c r="P1155" s="58"/>
      <c r="Q1155" s="59"/>
      <c r="R1155" s="58"/>
      <c r="S1155" s="59"/>
      <c r="T1155" s="58"/>
      <c r="U1155" s="59"/>
      <c r="V1155" s="131"/>
      <c r="W1155" s="131"/>
      <c r="X1155" s="131"/>
      <c r="Y1155" s="131"/>
      <c r="Z1155" s="131"/>
      <c r="AA1155" s="131"/>
      <c r="AB1155" s="131"/>
      <c r="AC1155" s="131"/>
      <c r="AD1155" s="131"/>
    </row>
    <row r="1156" spans="1:30" ht="20.100000000000001" customHeight="1">
      <c r="A1156" s="126"/>
      <c r="B1156" s="126"/>
      <c r="C1156" s="131"/>
      <c r="D1156" s="126" t="s">
        <v>2410</v>
      </c>
      <c r="E1156" s="131"/>
      <c r="F1156" s="355"/>
      <c r="G1156" s="314"/>
      <c r="H1156" s="18"/>
      <c r="I1156" s="19"/>
      <c r="J1156" s="18"/>
      <c r="K1156" s="19"/>
      <c r="L1156" s="18"/>
      <c r="M1156" s="19"/>
      <c r="N1156" s="58"/>
      <c r="O1156" s="59"/>
      <c r="P1156" s="58"/>
      <c r="Q1156" s="59"/>
      <c r="R1156" s="58"/>
      <c r="S1156" s="59"/>
      <c r="T1156" s="58"/>
      <c r="U1156" s="59"/>
      <c r="V1156" s="131"/>
      <c r="W1156" s="131"/>
      <c r="X1156" s="131"/>
      <c r="Y1156" s="131"/>
      <c r="Z1156" s="131"/>
      <c r="AA1156" s="131"/>
      <c r="AB1156" s="131"/>
      <c r="AC1156" s="131"/>
      <c r="AD1156" s="131"/>
    </row>
    <row r="1157" spans="1:30" ht="20.100000000000001" customHeight="1">
      <c r="A1157" s="125" t="s">
        <v>5676</v>
      </c>
      <c r="B1157" s="125" t="s">
        <v>681</v>
      </c>
      <c r="C1157" s="134" t="s">
        <v>5677</v>
      </c>
      <c r="D1157" s="125" t="s">
        <v>1467</v>
      </c>
      <c r="E1157" s="134" t="s">
        <v>245</v>
      </c>
      <c r="F1157" s="354"/>
      <c r="G1157" s="12"/>
      <c r="H1157" s="11"/>
      <c r="I1157" s="12"/>
      <c r="J1157" s="11"/>
      <c r="K1157" s="12"/>
      <c r="L1157" s="11"/>
      <c r="M1157" s="12"/>
      <c r="N1157" s="56"/>
      <c r="O1157" s="57"/>
      <c r="P1157" s="56"/>
      <c r="Q1157" s="57"/>
      <c r="R1157" s="56"/>
      <c r="S1157" s="57"/>
      <c r="T1157" s="56"/>
      <c r="U1157" s="57"/>
      <c r="V1157" s="134" t="s">
        <v>28</v>
      </c>
      <c r="W1157" s="134" t="s">
        <v>28</v>
      </c>
      <c r="X1157" s="134" t="s">
        <v>28</v>
      </c>
      <c r="Y1157" s="134" t="s">
        <v>28</v>
      </c>
      <c r="Z1157" s="134" t="s">
        <v>28</v>
      </c>
      <c r="AA1157" s="134" t="s">
        <v>28</v>
      </c>
      <c r="AB1157" s="134" t="s">
        <v>28</v>
      </c>
      <c r="AC1157" s="134" t="s">
        <v>28</v>
      </c>
      <c r="AD1157" s="134"/>
    </row>
    <row r="1158" spans="1:30" ht="20.100000000000001" customHeight="1">
      <c r="A1158" s="126"/>
      <c r="B1158" s="126"/>
      <c r="C1158" s="131"/>
      <c r="D1158" s="126" t="s">
        <v>1468</v>
      </c>
      <c r="E1158" s="131"/>
      <c r="F1158" s="355"/>
      <c r="G1158" s="314"/>
      <c r="H1158" s="18"/>
      <c r="I1158" s="19"/>
      <c r="J1158" s="18"/>
      <c r="K1158" s="19"/>
      <c r="L1158" s="18"/>
      <c r="M1158" s="19"/>
      <c r="N1158" s="58"/>
      <c r="O1158" s="59"/>
      <c r="P1158" s="58"/>
      <c r="Q1158" s="59"/>
      <c r="R1158" s="58"/>
      <c r="S1158" s="59"/>
      <c r="T1158" s="58"/>
      <c r="U1158" s="59"/>
      <c r="V1158" s="131"/>
      <c r="W1158" s="131"/>
      <c r="X1158" s="131"/>
      <c r="Y1158" s="131"/>
      <c r="Z1158" s="131"/>
      <c r="AA1158" s="131"/>
      <c r="AB1158" s="131"/>
      <c r="AC1158" s="131"/>
      <c r="AD1158" s="131"/>
    </row>
    <row r="1159" spans="1:30" ht="20.100000000000001" customHeight="1">
      <c r="A1159" s="126"/>
      <c r="B1159" s="126"/>
      <c r="C1159" s="131"/>
      <c r="D1159" s="126" t="s">
        <v>6974</v>
      </c>
      <c r="E1159" s="131"/>
      <c r="F1159" s="355"/>
      <c r="G1159" s="314"/>
      <c r="H1159" s="18"/>
      <c r="I1159" s="19"/>
      <c r="J1159" s="18"/>
      <c r="K1159" s="19"/>
      <c r="L1159" s="18"/>
      <c r="M1159" s="19"/>
      <c r="N1159" s="58"/>
      <c r="O1159" s="59"/>
      <c r="P1159" s="58"/>
      <c r="Q1159" s="59"/>
      <c r="R1159" s="58"/>
      <c r="S1159" s="59"/>
      <c r="T1159" s="58"/>
      <c r="U1159" s="59"/>
      <c r="V1159" s="131"/>
      <c r="W1159" s="131"/>
      <c r="X1159" s="131"/>
      <c r="Y1159" s="131"/>
      <c r="Z1159" s="131"/>
      <c r="AA1159" s="131"/>
      <c r="AB1159" s="131"/>
      <c r="AC1159" s="131"/>
      <c r="AD1159" s="131"/>
    </row>
    <row r="1160" spans="1:30" ht="20.100000000000001" customHeight="1">
      <c r="A1160" s="126"/>
      <c r="B1160" s="126"/>
      <c r="C1160" s="131"/>
      <c r="D1160" s="126" t="s">
        <v>1470</v>
      </c>
      <c r="E1160" s="131"/>
      <c r="F1160" s="355"/>
      <c r="G1160" s="314"/>
      <c r="H1160" s="18"/>
      <c r="I1160" s="19"/>
      <c r="J1160" s="18"/>
      <c r="K1160" s="19"/>
      <c r="L1160" s="18"/>
      <c r="M1160" s="19"/>
      <c r="N1160" s="58"/>
      <c r="O1160" s="59"/>
      <c r="P1160" s="58"/>
      <c r="Q1160" s="59"/>
      <c r="R1160" s="58"/>
      <c r="S1160" s="59"/>
      <c r="T1160" s="58"/>
      <c r="U1160" s="59"/>
      <c r="V1160" s="131"/>
      <c r="W1160" s="131"/>
      <c r="X1160" s="131"/>
      <c r="Y1160" s="131"/>
      <c r="Z1160" s="131"/>
      <c r="AA1160" s="131"/>
      <c r="AB1160" s="131"/>
      <c r="AC1160" s="131"/>
      <c r="AD1160" s="131"/>
    </row>
    <row r="1161" spans="1:30" ht="20.100000000000001" customHeight="1">
      <c r="A1161" s="126"/>
      <c r="B1161" s="126"/>
      <c r="C1161" s="131"/>
      <c r="D1161" s="126" t="s">
        <v>1885</v>
      </c>
      <c r="E1161" s="131"/>
      <c r="F1161" s="355"/>
      <c r="G1161" s="314"/>
      <c r="H1161" s="18"/>
      <c r="I1161" s="19"/>
      <c r="J1161" s="18"/>
      <c r="K1161" s="19"/>
      <c r="L1161" s="18"/>
      <c r="M1161" s="19"/>
      <c r="N1161" s="58"/>
      <c r="O1161" s="59"/>
      <c r="P1161" s="58"/>
      <c r="Q1161" s="59"/>
      <c r="R1161" s="58"/>
      <c r="S1161" s="59"/>
      <c r="T1161" s="58"/>
      <c r="U1161" s="59"/>
      <c r="V1161" s="131"/>
      <c r="W1161" s="131"/>
      <c r="X1161" s="131"/>
      <c r="Y1161" s="131"/>
      <c r="Z1161" s="131"/>
      <c r="AA1161" s="131"/>
      <c r="AB1161" s="131"/>
      <c r="AC1161" s="131"/>
      <c r="AD1161" s="131"/>
    </row>
    <row r="1162" spans="1:30" ht="20.100000000000001" customHeight="1">
      <c r="A1162" s="126"/>
      <c r="B1162" s="126"/>
      <c r="C1162" s="131"/>
      <c r="D1162" s="126" t="s">
        <v>2409</v>
      </c>
      <c r="E1162" s="131"/>
      <c r="F1162" s="355"/>
      <c r="G1162" s="314"/>
      <c r="H1162" s="18"/>
      <c r="I1162" s="19"/>
      <c r="J1162" s="18"/>
      <c r="K1162" s="19"/>
      <c r="L1162" s="18"/>
      <c r="M1162" s="19"/>
      <c r="N1162" s="58"/>
      <c r="O1162" s="59"/>
      <c r="P1162" s="58"/>
      <c r="Q1162" s="59"/>
      <c r="R1162" s="58"/>
      <c r="S1162" s="59"/>
      <c r="T1162" s="58"/>
      <c r="U1162" s="59"/>
      <c r="V1162" s="131"/>
      <c r="W1162" s="131"/>
      <c r="X1162" s="131"/>
      <c r="Y1162" s="131"/>
      <c r="Z1162" s="131"/>
      <c r="AA1162" s="131"/>
      <c r="AB1162" s="131"/>
      <c r="AC1162" s="131"/>
      <c r="AD1162" s="131"/>
    </row>
    <row r="1163" spans="1:30" ht="20.100000000000001" customHeight="1">
      <c r="A1163" s="126"/>
      <c r="B1163" s="126"/>
      <c r="C1163" s="131"/>
      <c r="D1163" s="126" t="s">
        <v>2410</v>
      </c>
      <c r="E1163" s="131"/>
      <c r="F1163" s="355"/>
      <c r="G1163" s="314"/>
      <c r="H1163" s="18"/>
      <c r="I1163" s="19"/>
      <c r="J1163" s="18"/>
      <c r="K1163" s="19"/>
      <c r="L1163" s="18"/>
      <c r="M1163" s="19"/>
      <c r="N1163" s="58"/>
      <c r="O1163" s="59"/>
      <c r="P1163" s="58"/>
      <c r="Q1163" s="59"/>
      <c r="R1163" s="58"/>
      <c r="S1163" s="59"/>
      <c r="T1163" s="58"/>
      <c r="U1163" s="59"/>
      <c r="V1163" s="131"/>
      <c r="W1163" s="131"/>
      <c r="X1163" s="131"/>
      <c r="Y1163" s="131"/>
      <c r="Z1163" s="131"/>
      <c r="AA1163" s="131"/>
      <c r="AB1163" s="131"/>
      <c r="AC1163" s="131"/>
      <c r="AD1163" s="131"/>
    </row>
    <row r="1164" spans="1:30" ht="20.100000000000001" customHeight="1">
      <c r="A1164" s="125" t="s">
        <v>6975</v>
      </c>
      <c r="B1164" s="125" t="s">
        <v>682</v>
      </c>
      <c r="C1164" s="134" t="s">
        <v>5678</v>
      </c>
      <c r="D1164" s="125"/>
      <c r="E1164" s="134"/>
      <c r="F1164" s="354"/>
      <c r="G1164" s="12"/>
      <c r="H1164" s="11">
        <v>1</v>
      </c>
      <c r="I1164" s="12">
        <v>100</v>
      </c>
      <c r="J1164" s="11"/>
      <c r="K1164" s="12"/>
      <c r="L1164" s="11">
        <v>3</v>
      </c>
      <c r="M1164" s="12">
        <v>100</v>
      </c>
      <c r="N1164" s="56">
        <v>1</v>
      </c>
      <c r="O1164" s="57">
        <v>100</v>
      </c>
      <c r="P1164" s="56">
        <v>1</v>
      </c>
      <c r="Q1164" s="57">
        <v>100</v>
      </c>
      <c r="R1164" s="56">
        <v>2</v>
      </c>
      <c r="S1164" s="57">
        <v>100</v>
      </c>
      <c r="T1164" s="56">
        <v>35</v>
      </c>
      <c r="U1164" s="57">
        <v>100</v>
      </c>
      <c r="V1164" s="134" t="s">
        <v>28</v>
      </c>
      <c r="W1164" s="134" t="s">
        <v>28</v>
      </c>
      <c r="X1164" s="134" t="s">
        <v>28</v>
      </c>
      <c r="Y1164" s="134" t="s">
        <v>28</v>
      </c>
      <c r="Z1164" s="134" t="s">
        <v>28</v>
      </c>
      <c r="AA1164" s="134" t="s">
        <v>28</v>
      </c>
      <c r="AB1164" s="134" t="s">
        <v>28</v>
      </c>
      <c r="AC1164" s="134" t="s">
        <v>28</v>
      </c>
      <c r="AD1164" s="134"/>
    </row>
    <row r="1165" spans="1:30" ht="20.100000000000001" customHeight="1">
      <c r="A1165" s="125" t="s">
        <v>6976</v>
      </c>
      <c r="B1165" s="125" t="s">
        <v>683</v>
      </c>
      <c r="C1165" s="134" t="s">
        <v>218</v>
      </c>
      <c r="D1165" s="125" t="s">
        <v>1853</v>
      </c>
      <c r="E1165" s="134" t="s">
        <v>245</v>
      </c>
      <c r="F1165" s="354">
        <v>9</v>
      </c>
      <c r="G1165" s="12">
        <v>5.2941176470588234</v>
      </c>
      <c r="H1165" s="11">
        <v>7</v>
      </c>
      <c r="I1165" s="12">
        <v>4.3209876543209873</v>
      </c>
      <c r="J1165" s="11">
        <v>10</v>
      </c>
      <c r="K1165" s="12">
        <v>5.9171597633136095</v>
      </c>
      <c r="L1165" s="11">
        <v>13</v>
      </c>
      <c r="M1165" s="12">
        <v>5.6</v>
      </c>
      <c r="N1165" s="56">
        <v>11</v>
      </c>
      <c r="O1165" s="57">
        <v>4.8245614035087723</v>
      </c>
      <c r="P1165" s="56">
        <v>16</v>
      </c>
      <c r="Q1165" s="57">
        <v>5.2631578947368425</v>
      </c>
      <c r="R1165" s="56">
        <v>23</v>
      </c>
      <c r="S1165" s="57">
        <v>7.666666666666667</v>
      </c>
      <c r="T1165" s="56">
        <v>115</v>
      </c>
      <c r="U1165" s="57">
        <v>9.4884488448844877</v>
      </c>
      <c r="V1165" s="134" t="s">
        <v>28</v>
      </c>
      <c r="W1165" s="134" t="s">
        <v>28</v>
      </c>
      <c r="X1165" s="134" t="s">
        <v>28</v>
      </c>
      <c r="Y1165" s="134" t="s">
        <v>28</v>
      </c>
      <c r="Z1165" s="134" t="s">
        <v>28</v>
      </c>
      <c r="AA1165" s="134" t="s">
        <v>28</v>
      </c>
      <c r="AB1165" s="134" t="s">
        <v>28</v>
      </c>
      <c r="AC1165" s="134" t="s">
        <v>28</v>
      </c>
      <c r="AD1165" s="134"/>
    </row>
    <row r="1166" spans="1:30" ht="20.100000000000001" customHeight="1">
      <c r="A1166" s="126"/>
      <c r="B1166" s="126"/>
      <c r="C1166" s="131"/>
      <c r="D1166" s="126" t="s">
        <v>1854</v>
      </c>
      <c r="E1166" s="131"/>
      <c r="F1166" s="355">
        <v>161</v>
      </c>
      <c r="G1166" s="314">
        <v>94.705882352941174</v>
      </c>
      <c r="H1166" s="18">
        <v>155</v>
      </c>
      <c r="I1166" s="19">
        <v>95.679012345679013</v>
      </c>
      <c r="J1166" s="18">
        <v>159</v>
      </c>
      <c r="K1166" s="19">
        <v>94.082840236686394</v>
      </c>
      <c r="L1166" s="18">
        <v>221</v>
      </c>
      <c r="M1166" s="19">
        <v>94.4</v>
      </c>
      <c r="N1166" s="58">
        <v>217</v>
      </c>
      <c r="O1166" s="59">
        <v>95.175438596491233</v>
      </c>
      <c r="P1166" s="58">
        <v>288</v>
      </c>
      <c r="Q1166" s="59">
        <v>94.736842105263165</v>
      </c>
      <c r="R1166" s="58">
        <v>276</v>
      </c>
      <c r="S1166" s="59">
        <v>92.333333333333329</v>
      </c>
      <c r="T1166" s="58">
        <v>1097</v>
      </c>
      <c r="U1166" s="59">
        <v>90.511551155115512</v>
      </c>
      <c r="V1166" s="131"/>
      <c r="W1166" s="131"/>
      <c r="X1166" s="131"/>
      <c r="Y1166" s="131"/>
      <c r="Z1166" s="131"/>
      <c r="AA1166" s="131"/>
      <c r="AB1166" s="131"/>
      <c r="AC1166" s="131"/>
      <c r="AD1166" s="131"/>
    </row>
    <row r="1167" spans="1:30" ht="20.100000000000001" customHeight="1">
      <c r="A1167" s="126"/>
      <c r="B1167" s="126"/>
      <c r="C1167" s="131"/>
      <c r="D1167" s="126" t="s">
        <v>2409</v>
      </c>
      <c r="E1167" s="131"/>
      <c r="F1167" s="355"/>
      <c r="G1167" s="314"/>
      <c r="H1167" s="18"/>
      <c r="I1167" s="19"/>
      <c r="J1167" s="18"/>
      <c r="K1167" s="19"/>
      <c r="L1167" s="18"/>
      <c r="M1167" s="19"/>
      <c r="N1167" s="58"/>
      <c r="O1167" s="59"/>
      <c r="P1167" s="58"/>
      <c r="Q1167" s="59"/>
      <c r="R1167" s="58"/>
      <c r="S1167" s="59"/>
      <c r="T1167" s="58"/>
      <c r="U1167" s="59"/>
      <c r="V1167" s="131"/>
      <c r="W1167" s="131"/>
      <c r="X1167" s="131"/>
      <c r="Y1167" s="131"/>
      <c r="Z1167" s="131"/>
      <c r="AA1167" s="131"/>
      <c r="AB1167" s="131"/>
      <c r="AC1167" s="131"/>
      <c r="AD1167" s="131"/>
    </row>
    <row r="1168" spans="1:30" ht="20.100000000000001" customHeight="1">
      <c r="A1168" s="126"/>
      <c r="B1168" s="126"/>
      <c r="C1168" s="131"/>
      <c r="D1168" s="126" t="s">
        <v>2410</v>
      </c>
      <c r="E1168" s="131"/>
      <c r="F1168" s="355"/>
      <c r="G1168" s="314"/>
      <c r="H1168" s="18"/>
      <c r="I1168" s="19"/>
      <c r="J1168" s="18"/>
      <c r="K1168" s="19"/>
      <c r="L1168" s="18"/>
      <c r="M1168" s="19"/>
      <c r="N1168" s="58"/>
      <c r="O1168" s="59"/>
      <c r="P1168" s="58"/>
      <c r="Q1168" s="59"/>
      <c r="R1168" s="58"/>
      <c r="S1168" s="59"/>
      <c r="T1168" s="58"/>
      <c r="U1168" s="59"/>
      <c r="V1168" s="131"/>
      <c r="W1168" s="131"/>
      <c r="X1168" s="131"/>
      <c r="Y1168" s="131"/>
      <c r="Z1168" s="131"/>
      <c r="AA1168" s="131"/>
      <c r="AB1168" s="131"/>
      <c r="AC1168" s="131"/>
      <c r="AD1168" s="131"/>
    </row>
    <row r="1169" spans="1:30" ht="20.100000000000001" customHeight="1">
      <c r="A1169" s="125" t="s">
        <v>5679</v>
      </c>
      <c r="B1169" s="125" t="s">
        <v>684</v>
      </c>
      <c r="C1169" s="134" t="s">
        <v>5680</v>
      </c>
      <c r="D1169" s="125" t="s">
        <v>1471</v>
      </c>
      <c r="E1169" s="134"/>
      <c r="F1169" s="354">
        <v>4</v>
      </c>
      <c r="G1169" s="12">
        <v>44.444444444444443</v>
      </c>
      <c r="H1169" s="11">
        <v>6</v>
      </c>
      <c r="I1169" s="12">
        <v>85.714285714285708</v>
      </c>
      <c r="J1169" s="11">
        <v>5</v>
      </c>
      <c r="K1169" s="12">
        <v>50</v>
      </c>
      <c r="L1169" s="11">
        <v>4</v>
      </c>
      <c r="M1169" s="12">
        <v>30.8</v>
      </c>
      <c r="N1169" s="56">
        <v>6</v>
      </c>
      <c r="O1169" s="57">
        <v>54.5</v>
      </c>
      <c r="P1169" s="56">
        <v>9</v>
      </c>
      <c r="Q1169" s="57">
        <v>56.25</v>
      </c>
      <c r="R1169" s="56">
        <v>8</v>
      </c>
      <c r="S1169" s="57">
        <v>34.782608695652172</v>
      </c>
      <c r="T1169" s="56">
        <v>26</v>
      </c>
      <c r="U1169" s="57">
        <v>22.608695652173914</v>
      </c>
      <c r="V1169" s="134" t="s">
        <v>28</v>
      </c>
      <c r="W1169" s="134" t="s">
        <v>28</v>
      </c>
      <c r="X1169" s="134" t="s">
        <v>28</v>
      </c>
      <c r="Y1169" s="134" t="s">
        <v>28</v>
      </c>
      <c r="Z1169" s="134" t="s">
        <v>28</v>
      </c>
      <c r="AA1169" s="134" t="s">
        <v>28</v>
      </c>
      <c r="AB1169" s="134" t="s">
        <v>28</v>
      </c>
      <c r="AC1169" s="134" t="s">
        <v>28</v>
      </c>
      <c r="AD1169" s="134"/>
    </row>
    <row r="1170" spans="1:30" ht="20.100000000000001" customHeight="1">
      <c r="A1170" s="126"/>
      <c r="B1170" s="126"/>
      <c r="C1170" s="131"/>
      <c r="D1170" s="126" t="s">
        <v>1472</v>
      </c>
      <c r="E1170" s="131"/>
      <c r="F1170" s="355">
        <v>5</v>
      </c>
      <c r="G1170" s="314">
        <v>55.555555555555557</v>
      </c>
      <c r="H1170" s="18">
        <v>1</v>
      </c>
      <c r="I1170" s="19">
        <v>14.285714285714286</v>
      </c>
      <c r="J1170" s="18">
        <v>5</v>
      </c>
      <c r="K1170" s="19">
        <v>50</v>
      </c>
      <c r="L1170" s="18">
        <v>9</v>
      </c>
      <c r="M1170" s="19">
        <v>69.2</v>
      </c>
      <c r="N1170" s="58">
        <v>5</v>
      </c>
      <c r="O1170" s="59">
        <v>45.5</v>
      </c>
      <c r="P1170" s="58">
        <v>7</v>
      </c>
      <c r="Q1170" s="59">
        <v>43.75</v>
      </c>
      <c r="R1170" s="58">
        <v>15</v>
      </c>
      <c r="S1170" s="59">
        <v>65.217391304347828</v>
      </c>
      <c r="T1170" s="58">
        <v>89</v>
      </c>
      <c r="U1170" s="59">
        <v>77.391304347826093</v>
      </c>
      <c r="V1170" s="131"/>
      <c r="W1170" s="131"/>
      <c r="X1170" s="131"/>
      <c r="Y1170" s="131"/>
      <c r="Z1170" s="131"/>
      <c r="AA1170" s="131"/>
      <c r="AB1170" s="131"/>
      <c r="AC1170" s="131"/>
      <c r="AD1170" s="131"/>
    </row>
    <row r="1171" spans="1:30" ht="20.100000000000001" customHeight="1">
      <c r="A1171" s="125" t="s">
        <v>5681</v>
      </c>
      <c r="B1171" s="125" t="s">
        <v>685</v>
      </c>
      <c r="C1171" s="134" t="s">
        <v>5680</v>
      </c>
      <c r="D1171" s="125" t="s">
        <v>1853</v>
      </c>
      <c r="E1171" s="134"/>
      <c r="F1171" s="354">
        <v>2</v>
      </c>
      <c r="G1171" s="12">
        <v>22.222222222222221</v>
      </c>
      <c r="H1171" s="11">
        <v>4</v>
      </c>
      <c r="I1171" s="12">
        <v>57.142857142857146</v>
      </c>
      <c r="J1171" s="11">
        <v>4</v>
      </c>
      <c r="K1171" s="12">
        <v>40</v>
      </c>
      <c r="L1171" s="11">
        <v>2</v>
      </c>
      <c r="M1171" s="12">
        <v>15.4</v>
      </c>
      <c r="N1171" s="56">
        <v>4</v>
      </c>
      <c r="O1171" s="57">
        <v>36.4</v>
      </c>
      <c r="P1171" s="56">
        <v>7</v>
      </c>
      <c r="Q1171" s="57">
        <v>43.75</v>
      </c>
      <c r="R1171" s="56">
        <v>5</v>
      </c>
      <c r="S1171" s="57">
        <v>21.739130434782609</v>
      </c>
      <c r="T1171" s="56">
        <v>18</v>
      </c>
      <c r="U1171" s="57">
        <v>15.652173913043478</v>
      </c>
      <c r="V1171" s="134" t="s">
        <v>28</v>
      </c>
      <c r="W1171" s="134" t="s">
        <v>28</v>
      </c>
      <c r="X1171" s="134" t="s">
        <v>28</v>
      </c>
      <c r="Y1171" s="134" t="s">
        <v>28</v>
      </c>
      <c r="Z1171" s="134" t="s">
        <v>28</v>
      </c>
      <c r="AA1171" s="134" t="s">
        <v>28</v>
      </c>
      <c r="AB1171" s="134" t="s">
        <v>28</v>
      </c>
      <c r="AC1171" s="134" t="s">
        <v>28</v>
      </c>
      <c r="AD1171" s="134"/>
    </row>
    <row r="1172" spans="1:30" ht="20.100000000000001" customHeight="1">
      <c r="A1172" s="126"/>
      <c r="B1172" s="126"/>
      <c r="C1172" s="131"/>
      <c r="D1172" s="126" t="s">
        <v>1854</v>
      </c>
      <c r="E1172" s="131"/>
      <c r="F1172" s="355">
        <v>7</v>
      </c>
      <c r="G1172" s="314">
        <v>77.777777777777771</v>
      </c>
      <c r="H1172" s="18">
        <v>3</v>
      </c>
      <c r="I1172" s="19">
        <v>42.857142857142854</v>
      </c>
      <c r="J1172" s="18">
        <v>6</v>
      </c>
      <c r="K1172" s="19">
        <v>60</v>
      </c>
      <c r="L1172" s="18">
        <v>11</v>
      </c>
      <c r="M1172" s="19">
        <v>84.6</v>
      </c>
      <c r="N1172" s="58">
        <v>7</v>
      </c>
      <c r="O1172" s="59">
        <v>63.6</v>
      </c>
      <c r="P1172" s="58">
        <v>9</v>
      </c>
      <c r="Q1172" s="59">
        <v>56.25</v>
      </c>
      <c r="R1172" s="58">
        <v>18</v>
      </c>
      <c r="S1172" s="59">
        <v>78.260869565217391</v>
      </c>
      <c r="T1172" s="58">
        <v>97</v>
      </c>
      <c r="U1172" s="59">
        <v>84.347826086956516</v>
      </c>
      <c r="V1172" s="131"/>
      <c r="W1172" s="131"/>
      <c r="X1172" s="131"/>
      <c r="Y1172" s="131"/>
      <c r="Z1172" s="131"/>
      <c r="AA1172" s="131"/>
      <c r="AB1172" s="131"/>
      <c r="AC1172" s="131"/>
      <c r="AD1172" s="131"/>
    </row>
    <row r="1173" spans="1:30" ht="20.100000000000001" customHeight="1">
      <c r="A1173" s="125" t="s">
        <v>5682</v>
      </c>
      <c r="B1173" s="125" t="s">
        <v>686</v>
      </c>
      <c r="C1173" s="134" t="s">
        <v>5683</v>
      </c>
      <c r="D1173" s="125" t="s">
        <v>1473</v>
      </c>
      <c r="E1173" s="134" t="s">
        <v>245</v>
      </c>
      <c r="F1173" s="354"/>
      <c r="G1173" s="12"/>
      <c r="H1173" s="11">
        <v>1</v>
      </c>
      <c r="I1173" s="12">
        <v>25</v>
      </c>
      <c r="J1173" s="11">
        <v>1</v>
      </c>
      <c r="K1173" s="12">
        <v>25</v>
      </c>
      <c r="L1173" s="11">
        <v>1</v>
      </c>
      <c r="M1173" s="12">
        <v>50</v>
      </c>
      <c r="N1173" s="56">
        <v>3</v>
      </c>
      <c r="O1173" s="57">
        <v>75</v>
      </c>
      <c r="P1173" s="56">
        <v>1</v>
      </c>
      <c r="Q1173" s="57">
        <v>14.285714285714286</v>
      </c>
      <c r="R1173" s="56">
        <v>1</v>
      </c>
      <c r="S1173" s="57">
        <v>20</v>
      </c>
      <c r="T1173" s="56">
        <v>3</v>
      </c>
      <c r="U1173" s="57">
        <v>16.666666666666668</v>
      </c>
      <c r="V1173" s="134" t="s">
        <v>28</v>
      </c>
      <c r="W1173" s="134" t="s">
        <v>28</v>
      </c>
      <c r="X1173" s="134" t="s">
        <v>28</v>
      </c>
      <c r="Y1173" s="134" t="s">
        <v>28</v>
      </c>
      <c r="Z1173" s="134" t="s">
        <v>28</v>
      </c>
      <c r="AA1173" s="134" t="s">
        <v>28</v>
      </c>
      <c r="AB1173" s="134" t="s">
        <v>28</v>
      </c>
      <c r="AC1173" s="134" t="s">
        <v>28</v>
      </c>
      <c r="AD1173" s="134"/>
    </row>
    <row r="1174" spans="1:30" ht="20.100000000000001" customHeight="1">
      <c r="A1174" s="126"/>
      <c r="B1174" s="126"/>
      <c r="C1174" s="131"/>
      <c r="D1174" s="126" t="s">
        <v>1474</v>
      </c>
      <c r="E1174" s="131"/>
      <c r="F1174" s="355"/>
      <c r="G1174" s="314"/>
      <c r="H1174" s="18"/>
      <c r="I1174" s="19"/>
      <c r="J1174" s="18">
        <v>1</v>
      </c>
      <c r="K1174" s="19">
        <v>25</v>
      </c>
      <c r="L1174" s="18">
        <v>1</v>
      </c>
      <c r="M1174" s="19">
        <v>50</v>
      </c>
      <c r="N1174" s="58"/>
      <c r="O1174" s="59"/>
      <c r="P1174" s="58">
        <v>3</v>
      </c>
      <c r="Q1174" s="59">
        <v>42.857142857142854</v>
      </c>
      <c r="R1174" s="58"/>
      <c r="S1174" s="59"/>
      <c r="T1174" s="58">
        <v>1</v>
      </c>
      <c r="U1174" s="59">
        <v>5.5555555555555554</v>
      </c>
      <c r="V1174" s="131"/>
      <c r="W1174" s="131"/>
      <c r="X1174" s="131"/>
      <c r="Y1174" s="131"/>
      <c r="Z1174" s="131"/>
      <c r="AA1174" s="131"/>
      <c r="AB1174" s="131"/>
      <c r="AC1174" s="131"/>
      <c r="AD1174" s="131"/>
    </row>
    <row r="1175" spans="1:30" ht="20.100000000000001" customHeight="1">
      <c r="A1175" s="126"/>
      <c r="B1175" s="126"/>
      <c r="C1175" s="131"/>
      <c r="D1175" s="126" t="s">
        <v>1475</v>
      </c>
      <c r="E1175" s="131"/>
      <c r="F1175" s="355"/>
      <c r="G1175" s="314"/>
      <c r="H1175" s="18"/>
      <c r="I1175" s="19"/>
      <c r="J1175" s="18"/>
      <c r="K1175" s="19"/>
      <c r="L1175" s="18"/>
      <c r="M1175" s="19"/>
      <c r="N1175" s="58"/>
      <c r="O1175" s="59"/>
      <c r="P1175" s="58"/>
      <c r="Q1175" s="59"/>
      <c r="R1175" s="58"/>
      <c r="S1175" s="59"/>
      <c r="T1175" s="58">
        <v>4</v>
      </c>
      <c r="U1175" s="59">
        <v>22.222222222222221</v>
      </c>
      <c r="V1175" s="131"/>
      <c r="W1175" s="131"/>
      <c r="X1175" s="131"/>
      <c r="Y1175" s="131"/>
      <c r="Z1175" s="131"/>
      <c r="AA1175" s="131"/>
      <c r="AB1175" s="131"/>
      <c r="AC1175" s="131"/>
      <c r="AD1175" s="131"/>
    </row>
    <row r="1176" spans="1:30" ht="20.100000000000001" customHeight="1">
      <c r="A1176" s="126"/>
      <c r="B1176" s="126"/>
      <c r="C1176" s="131"/>
      <c r="D1176" s="126" t="s">
        <v>1476</v>
      </c>
      <c r="E1176" s="131"/>
      <c r="F1176" s="355">
        <v>1</v>
      </c>
      <c r="G1176" s="314">
        <v>50</v>
      </c>
      <c r="H1176" s="18">
        <v>2</v>
      </c>
      <c r="I1176" s="19">
        <v>50</v>
      </c>
      <c r="J1176" s="18"/>
      <c r="K1176" s="19"/>
      <c r="L1176" s="18"/>
      <c r="M1176" s="19"/>
      <c r="N1176" s="58">
        <v>1</v>
      </c>
      <c r="O1176" s="59">
        <v>25</v>
      </c>
      <c r="P1176" s="58">
        <v>3</v>
      </c>
      <c r="Q1176" s="59">
        <v>42.857142857142854</v>
      </c>
      <c r="R1176" s="58">
        <v>2</v>
      </c>
      <c r="S1176" s="59">
        <v>40</v>
      </c>
      <c r="T1176" s="58">
        <v>9</v>
      </c>
      <c r="U1176" s="59">
        <v>50</v>
      </c>
      <c r="V1176" s="131"/>
      <c r="W1176" s="131"/>
      <c r="X1176" s="131"/>
      <c r="Y1176" s="131"/>
      <c r="Z1176" s="131"/>
      <c r="AA1176" s="131"/>
      <c r="AB1176" s="131"/>
      <c r="AC1176" s="131"/>
      <c r="AD1176" s="131"/>
    </row>
    <row r="1177" spans="1:30" ht="20.100000000000001" customHeight="1">
      <c r="A1177" s="126"/>
      <c r="B1177" s="126"/>
      <c r="C1177" s="131"/>
      <c r="D1177" s="126" t="s">
        <v>1477</v>
      </c>
      <c r="E1177" s="131"/>
      <c r="F1177" s="355">
        <v>1</v>
      </c>
      <c r="G1177" s="314">
        <v>50</v>
      </c>
      <c r="H1177" s="18">
        <v>1</v>
      </c>
      <c r="I1177" s="19">
        <v>25</v>
      </c>
      <c r="J1177" s="18">
        <v>2</v>
      </c>
      <c r="K1177" s="19">
        <v>50</v>
      </c>
      <c r="L1177" s="18"/>
      <c r="M1177" s="19"/>
      <c r="N1177" s="58"/>
      <c r="O1177" s="59"/>
      <c r="P1177" s="58"/>
      <c r="Q1177" s="59"/>
      <c r="R1177" s="58">
        <v>1</v>
      </c>
      <c r="S1177" s="59">
        <v>20</v>
      </c>
      <c r="T1177" s="58">
        <v>1</v>
      </c>
      <c r="U1177" s="59">
        <v>5.5555555555555554</v>
      </c>
      <c r="V1177" s="131"/>
      <c r="W1177" s="131"/>
      <c r="X1177" s="131"/>
      <c r="Y1177" s="131"/>
      <c r="Z1177" s="131"/>
      <c r="AA1177" s="131"/>
      <c r="AB1177" s="131"/>
      <c r="AC1177" s="131"/>
      <c r="AD1177" s="131"/>
    </row>
    <row r="1178" spans="1:30" ht="20.100000000000001" customHeight="1">
      <c r="A1178" s="126"/>
      <c r="B1178" s="126"/>
      <c r="C1178" s="131"/>
      <c r="D1178" s="126" t="s">
        <v>2001</v>
      </c>
      <c r="E1178" s="131"/>
      <c r="F1178" s="355"/>
      <c r="G1178" s="314"/>
      <c r="H1178" s="18"/>
      <c r="I1178" s="19"/>
      <c r="J1178" s="18"/>
      <c r="K1178" s="19"/>
      <c r="L1178" s="18"/>
      <c r="M1178" s="19"/>
      <c r="N1178" s="58"/>
      <c r="O1178" s="59"/>
      <c r="P1178" s="58"/>
      <c r="Q1178" s="59"/>
      <c r="R1178" s="58">
        <v>1</v>
      </c>
      <c r="S1178" s="59">
        <v>20</v>
      </c>
      <c r="T1178" s="58"/>
      <c r="U1178" s="59"/>
      <c r="V1178" s="131"/>
      <c r="W1178" s="131"/>
      <c r="X1178" s="131"/>
      <c r="Y1178" s="131"/>
      <c r="Z1178" s="131"/>
      <c r="AA1178" s="131"/>
      <c r="AB1178" s="131"/>
      <c r="AC1178" s="131"/>
      <c r="AD1178" s="131"/>
    </row>
    <row r="1179" spans="1:30" ht="20.100000000000001" customHeight="1">
      <c r="A1179" s="126"/>
      <c r="B1179" s="126"/>
      <c r="C1179" s="131"/>
      <c r="D1179" s="126" t="s">
        <v>2409</v>
      </c>
      <c r="E1179" s="131"/>
      <c r="F1179" s="355"/>
      <c r="G1179" s="314"/>
      <c r="H1179" s="18"/>
      <c r="I1179" s="19"/>
      <c r="J1179" s="18"/>
      <c r="K1179" s="19"/>
      <c r="L1179" s="18"/>
      <c r="M1179" s="19"/>
      <c r="N1179" s="58"/>
      <c r="O1179" s="59"/>
      <c r="P1179" s="58"/>
      <c r="Q1179" s="59"/>
      <c r="R1179" s="58"/>
      <c r="S1179" s="59"/>
      <c r="T1179" s="58"/>
      <c r="U1179" s="59"/>
      <c r="V1179" s="131"/>
      <c r="W1179" s="131"/>
      <c r="X1179" s="131"/>
      <c r="Y1179" s="131"/>
      <c r="Z1179" s="131"/>
      <c r="AA1179" s="131"/>
      <c r="AB1179" s="131"/>
      <c r="AC1179" s="131"/>
      <c r="AD1179" s="131"/>
    </row>
    <row r="1180" spans="1:30" ht="20.100000000000001" customHeight="1">
      <c r="A1180" s="126"/>
      <c r="B1180" s="126"/>
      <c r="C1180" s="131"/>
      <c r="D1180" s="126" t="s">
        <v>2410</v>
      </c>
      <c r="E1180" s="131"/>
      <c r="F1180" s="355"/>
      <c r="G1180" s="314"/>
      <c r="H1180" s="18"/>
      <c r="I1180" s="19"/>
      <c r="J1180" s="18"/>
      <c r="K1180" s="19"/>
      <c r="L1180" s="18"/>
      <c r="M1180" s="19"/>
      <c r="N1180" s="58"/>
      <c r="O1180" s="59"/>
      <c r="P1180" s="58"/>
      <c r="Q1180" s="59"/>
      <c r="R1180" s="58"/>
      <c r="S1180" s="59"/>
      <c r="T1180" s="58"/>
      <c r="U1180" s="59"/>
      <c r="V1180" s="131"/>
      <c r="W1180" s="131"/>
      <c r="X1180" s="131"/>
      <c r="Y1180" s="131"/>
      <c r="Z1180" s="131"/>
      <c r="AA1180" s="131"/>
      <c r="AB1180" s="131"/>
      <c r="AC1180" s="131"/>
      <c r="AD1180" s="131"/>
    </row>
    <row r="1181" spans="1:30" ht="20.100000000000001" customHeight="1">
      <c r="A1181" s="125" t="s">
        <v>5684</v>
      </c>
      <c r="B1181" s="125" t="s">
        <v>687</v>
      </c>
      <c r="C1181" s="134" t="s">
        <v>5685</v>
      </c>
      <c r="D1181" s="125"/>
      <c r="E1181" s="134"/>
      <c r="F1181" s="354"/>
      <c r="G1181" s="12"/>
      <c r="H1181" s="11"/>
      <c r="I1181" s="12"/>
      <c r="J1181" s="11"/>
      <c r="K1181" s="12"/>
      <c r="L1181" s="11"/>
      <c r="M1181" s="12"/>
      <c r="N1181" s="56"/>
      <c r="O1181" s="57"/>
      <c r="P1181" s="56"/>
      <c r="Q1181" s="57"/>
      <c r="R1181" s="56">
        <v>1</v>
      </c>
      <c r="S1181" s="57">
        <v>100</v>
      </c>
      <c r="T1181" s="56"/>
      <c r="U1181" s="57"/>
      <c r="V1181" s="134" t="s">
        <v>28</v>
      </c>
      <c r="W1181" s="134" t="s">
        <v>28</v>
      </c>
      <c r="X1181" s="134" t="s">
        <v>28</v>
      </c>
      <c r="Y1181" s="134" t="s">
        <v>28</v>
      </c>
      <c r="Z1181" s="134" t="s">
        <v>28</v>
      </c>
      <c r="AA1181" s="134" t="s">
        <v>28</v>
      </c>
      <c r="AB1181" s="134" t="s">
        <v>28</v>
      </c>
      <c r="AC1181" s="134" t="s">
        <v>28</v>
      </c>
      <c r="AD1181" s="134"/>
    </row>
    <row r="1182" spans="1:30" ht="20.100000000000001" customHeight="1">
      <c r="A1182" s="125" t="s">
        <v>5686</v>
      </c>
      <c r="B1182" s="125" t="s">
        <v>688</v>
      </c>
      <c r="C1182" s="134" t="s">
        <v>5683</v>
      </c>
      <c r="D1182" s="154"/>
      <c r="E1182" s="134"/>
      <c r="F1182" s="354">
        <v>2</v>
      </c>
      <c r="G1182" s="12">
        <v>100</v>
      </c>
      <c r="H1182" s="11">
        <v>4</v>
      </c>
      <c r="I1182" s="12">
        <v>100</v>
      </c>
      <c r="J1182" s="11">
        <v>4</v>
      </c>
      <c r="K1182" s="12">
        <v>100</v>
      </c>
      <c r="L1182" s="11">
        <v>2</v>
      </c>
      <c r="M1182" s="12">
        <v>100</v>
      </c>
      <c r="N1182" s="56">
        <v>4</v>
      </c>
      <c r="O1182" s="57">
        <v>100</v>
      </c>
      <c r="P1182" s="56">
        <v>7</v>
      </c>
      <c r="Q1182" s="57">
        <v>100</v>
      </c>
      <c r="R1182" s="56">
        <v>5</v>
      </c>
      <c r="S1182" s="57">
        <v>100</v>
      </c>
      <c r="T1182" s="56">
        <v>18</v>
      </c>
      <c r="U1182" s="57">
        <v>100</v>
      </c>
      <c r="V1182" s="134" t="s">
        <v>28</v>
      </c>
      <c r="W1182" s="134" t="s">
        <v>28</v>
      </c>
      <c r="X1182" s="134" t="s">
        <v>28</v>
      </c>
      <c r="Y1182" s="134" t="s">
        <v>28</v>
      </c>
      <c r="Z1182" s="134" t="s">
        <v>28</v>
      </c>
      <c r="AA1182" s="134" t="s">
        <v>28</v>
      </c>
      <c r="AB1182" s="134" t="s">
        <v>28</v>
      </c>
      <c r="AC1182" s="134" t="s">
        <v>28</v>
      </c>
      <c r="AD1182" s="134"/>
    </row>
    <row r="1183" spans="1:30" ht="20.100000000000001" customHeight="1">
      <c r="A1183" s="126"/>
      <c r="B1183" s="126"/>
      <c r="C1183" s="131"/>
      <c r="D1183" s="126" t="s">
        <v>1970</v>
      </c>
      <c r="E1183" s="131" t="s">
        <v>1335</v>
      </c>
      <c r="F1183" s="355"/>
      <c r="G1183" s="314"/>
      <c r="H1183" s="18"/>
      <c r="I1183" s="19"/>
      <c r="J1183" s="18"/>
      <c r="K1183" s="19"/>
      <c r="L1183" s="18"/>
      <c r="M1183" s="19"/>
      <c r="N1183" s="58"/>
      <c r="O1183" s="59"/>
      <c r="P1183" s="58"/>
      <c r="Q1183" s="59"/>
      <c r="R1183" s="58"/>
      <c r="S1183" s="59"/>
      <c r="T1183" s="58"/>
      <c r="U1183" s="59"/>
      <c r="V1183" s="131"/>
      <c r="W1183" s="131"/>
      <c r="X1183" s="131"/>
      <c r="Y1183" s="131"/>
      <c r="Z1183" s="131"/>
      <c r="AA1183" s="131"/>
      <c r="AB1183" s="131"/>
      <c r="AC1183" s="131"/>
      <c r="AD1183" s="131"/>
    </row>
    <row r="1184" spans="1:30" ht="20.100000000000001" customHeight="1">
      <c r="A1184" s="126"/>
      <c r="B1184" s="126"/>
      <c r="C1184" s="131"/>
      <c r="D1184" s="126" t="s">
        <v>1971</v>
      </c>
      <c r="E1184" s="131"/>
      <c r="F1184" s="355"/>
      <c r="G1184" s="314"/>
      <c r="H1184" s="18"/>
      <c r="I1184" s="19"/>
      <c r="J1184" s="18"/>
      <c r="K1184" s="19"/>
      <c r="L1184" s="18"/>
      <c r="M1184" s="19"/>
      <c r="N1184" s="58"/>
      <c r="O1184" s="59"/>
      <c r="P1184" s="58"/>
      <c r="Q1184" s="59"/>
      <c r="R1184" s="58"/>
      <c r="S1184" s="59"/>
      <c r="T1184" s="58"/>
      <c r="U1184" s="59"/>
      <c r="V1184" s="131"/>
      <c r="W1184" s="131"/>
      <c r="X1184" s="131"/>
      <c r="Y1184" s="131"/>
      <c r="Z1184" s="131"/>
      <c r="AA1184" s="131"/>
      <c r="AB1184" s="131"/>
      <c r="AC1184" s="131"/>
      <c r="AD1184" s="131"/>
    </row>
    <row r="1185" spans="1:30" ht="20.100000000000001" customHeight="1">
      <c r="A1185" s="125" t="s">
        <v>5687</v>
      </c>
      <c r="B1185" s="125" t="s">
        <v>689</v>
      </c>
      <c r="C1185" s="134" t="s">
        <v>5683</v>
      </c>
      <c r="D1185" s="154"/>
      <c r="E1185" s="154"/>
      <c r="F1185" s="354">
        <v>2</v>
      </c>
      <c r="G1185" s="12">
        <v>100</v>
      </c>
      <c r="H1185" s="11">
        <v>4</v>
      </c>
      <c r="I1185" s="12">
        <v>100</v>
      </c>
      <c r="J1185" s="11">
        <v>4</v>
      </c>
      <c r="K1185" s="12">
        <v>100</v>
      </c>
      <c r="L1185" s="11">
        <v>2</v>
      </c>
      <c r="M1185" s="12">
        <v>100</v>
      </c>
      <c r="N1185" s="56">
        <v>4</v>
      </c>
      <c r="O1185" s="57">
        <v>100</v>
      </c>
      <c r="P1185" s="56">
        <v>7</v>
      </c>
      <c r="Q1185" s="57">
        <v>100</v>
      </c>
      <c r="R1185" s="56">
        <v>5</v>
      </c>
      <c r="S1185" s="57">
        <v>100</v>
      </c>
      <c r="T1185" s="56">
        <v>18</v>
      </c>
      <c r="U1185" s="57">
        <v>100</v>
      </c>
      <c r="V1185" s="134" t="s">
        <v>28</v>
      </c>
      <c r="W1185" s="134" t="s">
        <v>28</v>
      </c>
      <c r="X1185" s="134" t="s">
        <v>28</v>
      </c>
      <c r="Y1185" s="134" t="s">
        <v>28</v>
      </c>
      <c r="Z1185" s="134" t="s">
        <v>28</v>
      </c>
      <c r="AA1185" s="134" t="s">
        <v>28</v>
      </c>
      <c r="AB1185" s="134" t="s">
        <v>28</v>
      </c>
      <c r="AC1185" s="134" t="s">
        <v>28</v>
      </c>
      <c r="AD1185" s="134"/>
    </row>
    <row r="1186" spans="1:30" ht="20.100000000000001" customHeight="1">
      <c r="A1186" s="126"/>
      <c r="B1186" s="126"/>
      <c r="C1186" s="131"/>
      <c r="D1186" s="126" t="s">
        <v>1529</v>
      </c>
      <c r="E1186" s="131" t="s">
        <v>244</v>
      </c>
      <c r="F1186" s="355"/>
      <c r="G1186" s="314"/>
      <c r="H1186" s="18"/>
      <c r="I1186" s="19"/>
      <c r="J1186" s="18"/>
      <c r="K1186" s="19"/>
      <c r="L1186" s="18"/>
      <c r="M1186" s="19"/>
      <c r="N1186" s="58"/>
      <c r="O1186" s="59"/>
      <c r="P1186" s="58"/>
      <c r="Q1186" s="59"/>
      <c r="R1186" s="58"/>
      <c r="S1186" s="59"/>
      <c r="T1186" s="58"/>
      <c r="U1186" s="59"/>
      <c r="V1186" s="131"/>
      <c r="W1186" s="131"/>
      <c r="X1186" s="131"/>
      <c r="Y1186" s="131"/>
      <c r="Z1186" s="131"/>
      <c r="AA1186" s="131"/>
      <c r="AB1186" s="131"/>
      <c r="AC1186" s="131"/>
      <c r="AD1186" s="131"/>
    </row>
    <row r="1187" spans="1:30" ht="20.100000000000001" customHeight="1">
      <c r="A1187" s="126"/>
      <c r="B1187" s="126"/>
      <c r="C1187" s="131"/>
      <c r="D1187" s="126" t="s">
        <v>1530</v>
      </c>
      <c r="E1187" s="131"/>
      <c r="F1187" s="355"/>
      <c r="G1187" s="314"/>
      <c r="H1187" s="18"/>
      <c r="I1187" s="19"/>
      <c r="J1187" s="18"/>
      <c r="K1187" s="19"/>
      <c r="L1187" s="18"/>
      <c r="M1187" s="19"/>
      <c r="N1187" s="58"/>
      <c r="O1187" s="59"/>
      <c r="P1187" s="58"/>
      <c r="Q1187" s="59"/>
      <c r="R1187" s="58"/>
      <c r="S1187" s="59"/>
      <c r="T1187" s="58"/>
      <c r="U1187" s="59"/>
      <c r="V1187" s="131"/>
      <c r="W1187" s="131"/>
      <c r="X1187" s="131"/>
      <c r="Y1187" s="131"/>
      <c r="Z1187" s="131"/>
      <c r="AA1187" s="131"/>
      <c r="AB1187" s="131"/>
      <c r="AC1187" s="131"/>
      <c r="AD1187" s="131"/>
    </row>
    <row r="1188" spans="1:30" ht="20.100000000000001" customHeight="1">
      <c r="A1188" s="125" t="s">
        <v>5688</v>
      </c>
      <c r="B1188" s="125" t="s">
        <v>690</v>
      </c>
      <c r="C1188" s="134" t="s">
        <v>5680</v>
      </c>
      <c r="D1188" s="125" t="s">
        <v>1471</v>
      </c>
      <c r="E1188" s="134"/>
      <c r="F1188" s="354">
        <v>4</v>
      </c>
      <c r="G1188" s="12">
        <v>44.444444444444443</v>
      </c>
      <c r="H1188" s="11">
        <v>1</v>
      </c>
      <c r="I1188" s="12">
        <v>14.285714285714286</v>
      </c>
      <c r="J1188" s="11">
        <v>2</v>
      </c>
      <c r="K1188" s="12">
        <v>20</v>
      </c>
      <c r="L1188" s="11">
        <v>3</v>
      </c>
      <c r="M1188" s="12">
        <v>23.1</v>
      </c>
      <c r="N1188" s="56">
        <v>3</v>
      </c>
      <c r="O1188" s="57">
        <v>27.3</v>
      </c>
      <c r="P1188" s="56">
        <v>3</v>
      </c>
      <c r="Q1188" s="57">
        <v>18.75</v>
      </c>
      <c r="R1188" s="56">
        <v>4</v>
      </c>
      <c r="S1188" s="57">
        <v>17.391304347826086</v>
      </c>
      <c r="T1188" s="56">
        <v>22</v>
      </c>
      <c r="U1188" s="57">
        <v>19.130434782608695</v>
      </c>
      <c r="V1188" s="134" t="s">
        <v>28</v>
      </c>
      <c r="W1188" s="134"/>
      <c r="X1188" s="134"/>
      <c r="Y1188" s="134"/>
      <c r="Z1188" s="134"/>
      <c r="AA1188" s="134"/>
      <c r="AB1188" s="134"/>
      <c r="AC1188" s="134"/>
      <c r="AD1188" s="134"/>
    </row>
    <row r="1189" spans="1:30" ht="20.100000000000001" customHeight="1">
      <c r="A1189" s="126"/>
      <c r="B1189" s="126"/>
      <c r="C1189" s="131"/>
      <c r="D1189" s="126" t="s">
        <v>1472</v>
      </c>
      <c r="E1189" s="131"/>
      <c r="F1189" s="355">
        <v>5</v>
      </c>
      <c r="G1189" s="314">
        <v>55.555555555555557</v>
      </c>
      <c r="H1189" s="18">
        <v>6</v>
      </c>
      <c r="I1189" s="19">
        <v>85.714285714285708</v>
      </c>
      <c r="J1189" s="18">
        <v>8</v>
      </c>
      <c r="K1189" s="19">
        <v>80</v>
      </c>
      <c r="L1189" s="18">
        <v>10</v>
      </c>
      <c r="M1189" s="19">
        <v>76.900000000000006</v>
      </c>
      <c r="N1189" s="58">
        <v>8</v>
      </c>
      <c r="O1189" s="59">
        <v>72.7</v>
      </c>
      <c r="P1189" s="58">
        <v>13</v>
      </c>
      <c r="Q1189" s="59">
        <v>81.25</v>
      </c>
      <c r="R1189" s="58">
        <v>19</v>
      </c>
      <c r="S1189" s="59">
        <v>82.608695652173907</v>
      </c>
      <c r="T1189" s="58">
        <v>93</v>
      </c>
      <c r="U1189" s="59">
        <v>80.869565217391298</v>
      </c>
      <c r="V1189" s="131"/>
      <c r="W1189" s="131"/>
      <c r="X1189" s="131"/>
      <c r="Y1189" s="131"/>
      <c r="Z1189" s="131"/>
      <c r="AA1189" s="131"/>
      <c r="AB1189" s="131"/>
      <c r="AC1189" s="131"/>
      <c r="AD1189" s="131"/>
    </row>
    <row r="1190" spans="1:30" ht="20.100000000000001" customHeight="1">
      <c r="A1190" s="125" t="s">
        <v>5689</v>
      </c>
      <c r="B1190" s="125" t="s">
        <v>691</v>
      </c>
      <c r="C1190" s="134" t="s">
        <v>5680</v>
      </c>
      <c r="D1190" s="125" t="s">
        <v>1853</v>
      </c>
      <c r="E1190" s="134"/>
      <c r="F1190" s="354">
        <v>3</v>
      </c>
      <c r="G1190" s="12">
        <v>33.333333333333336</v>
      </c>
      <c r="H1190" s="11">
        <v>1</v>
      </c>
      <c r="I1190" s="12">
        <v>14.285714285714286</v>
      </c>
      <c r="J1190" s="11">
        <v>2</v>
      </c>
      <c r="K1190" s="12">
        <v>20</v>
      </c>
      <c r="L1190" s="11">
        <v>3</v>
      </c>
      <c r="M1190" s="12">
        <v>23.1</v>
      </c>
      <c r="N1190" s="56">
        <v>3</v>
      </c>
      <c r="O1190" s="57">
        <v>27.3</v>
      </c>
      <c r="P1190" s="56">
        <v>3</v>
      </c>
      <c r="Q1190" s="57">
        <v>18.75</v>
      </c>
      <c r="R1190" s="56">
        <v>3</v>
      </c>
      <c r="S1190" s="57">
        <v>13.043478260869565</v>
      </c>
      <c r="T1190" s="56">
        <v>19</v>
      </c>
      <c r="U1190" s="57">
        <v>16.521739130434781</v>
      </c>
      <c r="V1190" s="134" t="s">
        <v>28</v>
      </c>
      <c r="W1190" s="134" t="s">
        <v>28</v>
      </c>
      <c r="X1190" s="134" t="s">
        <v>28</v>
      </c>
      <c r="Y1190" s="134" t="s">
        <v>28</v>
      </c>
      <c r="Z1190" s="134" t="s">
        <v>28</v>
      </c>
      <c r="AA1190" s="134" t="s">
        <v>28</v>
      </c>
      <c r="AB1190" s="134" t="s">
        <v>28</v>
      </c>
      <c r="AC1190" s="134" t="s">
        <v>28</v>
      </c>
      <c r="AD1190" s="134"/>
    </row>
    <row r="1191" spans="1:30" ht="20.100000000000001" customHeight="1">
      <c r="A1191" s="126"/>
      <c r="B1191" s="126"/>
      <c r="C1191" s="131"/>
      <c r="D1191" s="126" t="s">
        <v>1854</v>
      </c>
      <c r="E1191" s="131"/>
      <c r="F1191" s="355">
        <v>6</v>
      </c>
      <c r="G1191" s="314">
        <v>66.666666666666671</v>
      </c>
      <c r="H1191" s="18">
        <v>6</v>
      </c>
      <c r="I1191" s="19">
        <v>85.714285714285708</v>
      </c>
      <c r="J1191" s="18">
        <v>8</v>
      </c>
      <c r="K1191" s="19">
        <v>80</v>
      </c>
      <c r="L1191" s="18">
        <v>10</v>
      </c>
      <c r="M1191" s="19">
        <v>76.900000000000006</v>
      </c>
      <c r="N1191" s="58">
        <v>8</v>
      </c>
      <c r="O1191" s="59">
        <v>72.7</v>
      </c>
      <c r="P1191" s="58">
        <v>13</v>
      </c>
      <c r="Q1191" s="59">
        <v>81.25</v>
      </c>
      <c r="R1191" s="58">
        <v>20</v>
      </c>
      <c r="S1191" s="59">
        <v>86.956521739130437</v>
      </c>
      <c r="T1191" s="58">
        <v>96</v>
      </c>
      <c r="U1191" s="59">
        <v>83.478260869565219</v>
      </c>
      <c r="V1191" s="131"/>
      <c r="W1191" s="131"/>
      <c r="X1191" s="131"/>
      <c r="Y1191" s="131"/>
      <c r="Z1191" s="131"/>
      <c r="AA1191" s="131"/>
      <c r="AB1191" s="131"/>
      <c r="AC1191" s="131"/>
      <c r="AD1191" s="131"/>
    </row>
    <row r="1192" spans="1:30" ht="20.100000000000001" customHeight="1">
      <c r="A1192" s="125" t="s">
        <v>5690</v>
      </c>
      <c r="B1192" s="125" t="s">
        <v>692</v>
      </c>
      <c r="C1192" s="134" t="s">
        <v>5691</v>
      </c>
      <c r="D1192" s="125" t="s">
        <v>1473</v>
      </c>
      <c r="E1192" s="134" t="s">
        <v>245</v>
      </c>
      <c r="F1192" s="354">
        <v>2</v>
      </c>
      <c r="G1192" s="12">
        <v>66.666666666666671</v>
      </c>
      <c r="H1192" s="11"/>
      <c r="I1192" s="12"/>
      <c r="J1192" s="11"/>
      <c r="K1192" s="12"/>
      <c r="L1192" s="11">
        <v>1</v>
      </c>
      <c r="M1192" s="12">
        <v>33.299999999999997</v>
      </c>
      <c r="N1192" s="56">
        <v>1</v>
      </c>
      <c r="O1192" s="57">
        <v>33.299999999999997</v>
      </c>
      <c r="P1192" s="56"/>
      <c r="Q1192" s="57"/>
      <c r="R1192" s="56">
        <v>1</v>
      </c>
      <c r="S1192" s="57">
        <v>33.333333333333336</v>
      </c>
      <c r="T1192" s="56">
        <v>2</v>
      </c>
      <c r="U1192" s="57">
        <v>10.526315789473685</v>
      </c>
      <c r="V1192" s="134" t="s">
        <v>28</v>
      </c>
      <c r="W1192" s="134" t="s">
        <v>28</v>
      </c>
      <c r="X1192" s="134" t="s">
        <v>28</v>
      </c>
      <c r="Y1192" s="134" t="s">
        <v>28</v>
      </c>
      <c r="Z1192" s="134" t="s">
        <v>28</v>
      </c>
      <c r="AA1192" s="134" t="s">
        <v>28</v>
      </c>
      <c r="AB1192" s="134" t="s">
        <v>28</v>
      </c>
      <c r="AC1192" s="134" t="s">
        <v>28</v>
      </c>
      <c r="AD1192" s="134"/>
    </row>
    <row r="1193" spans="1:30" ht="20.100000000000001" customHeight="1">
      <c r="A1193" s="126"/>
      <c r="B1193" s="126"/>
      <c r="C1193" s="131"/>
      <c r="D1193" s="126" t="s">
        <v>1474</v>
      </c>
      <c r="E1193" s="131"/>
      <c r="F1193" s="355"/>
      <c r="G1193" s="314"/>
      <c r="H1193" s="18"/>
      <c r="I1193" s="19"/>
      <c r="J1193" s="18"/>
      <c r="K1193" s="19"/>
      <c r="L1193" s="18"/>
      <c r="M1193" s="19"/>
      <c r="N1193" s="58"/>
      <c r="O1193" s="59"/>
      <c r="P1193" s="58">
        <v>1</v>
      </c>
      <c r="Q1193" s="59">
        <v>33.333333333333336</v>
      </c>
      <c r="R1193" s="58"/>
      <c r="S1193" s="59"/>
      <c r="T1193" s="58">
        <v>2</v>
      </c>
      <c r="U1193" s="59">
        <v>10.526315789473685</v>
      </c>
      <c r="V1193" s="131"/>
      <c r="W1193" s="131"/>
      <c r="X1193" s="131"/>
      <c r="Y1193" s="131"/>
      <c r="Z1193" s="131"/>
      <c r="AA1193" s="131"/>
      <c r="AB1193" s="131"/>
      <c r="AC1193" s="131"/>
      <c r="AD1193" s="131"/>
    </row>
    <row r="1194" spans="1:30" ht="20.100000000000001" customHeight="1">
      <c r="A1194" s="126"/>
      <c r="B1194" s="126"/>
      <c r="C1194" s="131"/>
      <c r="D1194" s="126" t="s">
        <v>1475</v>
      </c>
      <c r="E1194" s="131"/>
      <c r="F1194" s="355"/>
      <c r="G1194" s="314"/>
      <c r="H1194" s="18"/>
      <c r="I1194" s="19"/>
      <c r="J1194" s="18"/>
      <c r="K1194" s="19"/>
      <c r="L1194" s="18"/>
      <c r="M1194" s="19"/>
      <c r="N1194" s="58"/>
      <c r="O1194" s="59"/>
      <c r="P1194" s="58"/>
      <c r="Q1194" s="59"/>
      <c r="R1194" s="58"/>
      <c r="S1194" s="59"/>
      <c r="T1194" s="58">
        <v>2</v>
      </c>
      <c r="U1194" s="59">
        <v>10.526315789473685</v>
      </c>
      <c r="V1194" s="131"/>
      <c r="W1194" s="131"/>
      <c r="X1194" s="131"/>
      <c r="Y1194" s="131"/>
      <c r="Z1194" s="131"/>
      <c r="AA1194" s="131"/>
      <c r="AB1194" s="131"/>
      <c r="AC1194" s="131"/>
      <c r="AD1194" s="131"/>
    </row>
    <row r="1195" spans="1:30" ht="20.100000000000001" customHeight="1">
      <c r="A1195" s="126"/>
      <c r="B1195" s="126"/>
      <c r="C1195" s="131"/>
      <c r="D1195" s="126" t="s">
        <v>1476</v>
      </c>
      <c r="E1195" s="131"/>
      <c r="F1195" s="355">
        <v>1</v>
      </c>
      <c r="G1195" s="314">
        <v>33.333333333333336</v>
      </c>
      <c r="H1195" s="18">
        <v>1</v>
      </c>
      <c r="I1195" s="19">
        <v>100</v>
      </c>
      <c r="J1195" s="18">
        <v>1</v>
      </c>
      <c r="K1195" s="19">
        <v>50</v>
      </c>
      <c r="L1195" s="18">
        <v>2</v>
      </c>
      <c r="M1195" s="19">
        <v>66.7</v>
      </c>
      <c r="N1195" s="58">
        <v>2</v>
      </c>
      <c r="O1195" s="59">
        <v>66.7</v>
      </c>
      <c r="P1195" s="58">
        <v>2</v>
      </c>
      <c r="Q1195" s="59">
        <v>66.666666666666671</v>
      </c>
      <c r="R1195" s="58">
        <v>2</v>
      </c>
      <c r="S1195" s="59">
        <v>66.666666666666671</v>
      </c>
      <c r="T1195" s="58">
        <v>13</v>
      </c>
      <c r="U1195" s="59">
        <v>68.421052631578945</v>
      </c>
      <c r="V1195" s="131"/>
      <c r="W1195" s="131"/>
      <c r="X1195" s="131"/>
      <c r="Y1195" s="131"/>
      <c r="Z1195" s="131"/>
      <c r="AA1195" s="131"/>
      <c r="AB1195" s="131"/>
      <c r="AC1195" s="131"/>
      <c r="AD1195" s="131"/>
    </row>
    <row r="1196" spans="1:30" ht="20.100000000000001" customHeight="1">
      <c r="A1196" s="126"/>
      <c r="B1196" s="126"/>
      <c r="C1196" s="131"/>
      <c r="D1196" s="126" t="s">
        <v>1477</v>
      </c>
      <c r="E1196" s="131"/>
      <c r="F1196" s="355"/>
      <c r="G1196" s="314"/>
      <c r="H1196" s="18"/>
      <c r="I1196" s="19"/>
      <c r="J1196" s="18">
        <v>1</v>
      </c>
      <c r="K1196" s="19">
        <v>50</v>
      </c>
      <c r="L1196" s="18"/>
      <c r="M1196" s="19"/>
      <c r="N1196" s="58"/>
      <c r="O1196" s="59"/>
      <c r="P1196" s="58"/>
      <c r="Q1196" s="59"/>
      <c r="R1196" s="58"/>
      <c r="S1196" s="59"/>
      <c r="T1196" s="58"/>
      <c r="U1196" s="59"/>
      <c r="V1196" s="131"/>
      <c r="W1196" s="131"/>
      <c r="X1196" s="131"/>
      <c r="Y1196" s="131"/>
      <c r="Z1196" s="131"/>
      <c r="AA1196" s="131"/>
      <c r="AB1196" s="131"/>
      <c r="AC1196" s="131"/>
      <c r="AD1196" s="131"/>
    </row>
    <row r="1197" spans="1:30" ht="20.100000000000001" customHeight="1">
      <c r="A1197" s="126"/>
      <c r="B1197" s="126"/>
      <c r="C1197" s="131"/>
      <c r="D1197" s="126" t="s">
        <v>2001</v>
      </c>
      <c r="E1197" s="131"/>
      <c r="F1197" s="355"/>
      <c r="G1197" s="314"/>
      <c r="H1197" s="18"/>
      <c r="I1197" s="19"/>
      <c r="J1197" s="18"/>
      <c r="K1197" s="19"/>
      <c r="L1197" s="18"/>
      <c r="M1197" s="19"/>
      <c r="N1197" s="58"/>
      <c r="O1197" s="59"/>
      <c r="P1197" s="58"/>
      <c r="Q1197" s="59"/>
      <c r="R1197" s="58"/>
      <c r="S1197" s="59"/>
      <c r="T1197" s="58"/>
      <c r="U1197" s="59"/>
      <c r="V1197" s="131"/>
      <c r="W1197" s="131"/>
      <c r="X1197" s="131"/>
      <c r="Y1197" s="131"/>
      <c r="Z1197" s="131"/>
      <c r="AA1197" s="131"/>
      <c r="AB1197" s="131"/>
      <c r="AC1197" s="131"/>
      <c r="AD1197" s="131"/>
    </row>
    <row r="1198" spans="1:30" ht="20.100000000000001" customHeight="1">
      <c r="A1198" s="126"/>
      <c r="B1198" s="126"/>
      <c r="C1198" s="131"/>
      <c r="D1198" s="126" t="s">
        <v>2409</v>
      </c>
      <c r="E1198" s="131"/>
      <c r="F1198" s="355"/>
      <c r="G1198" s="314"/>
      <c r="H1198" s="18"/>
      <c r="I1198" s="19"/>
      <c r="J1198" s="18"/>
      <c r="K1198" s="19"/>
      <c r="L1198" s="18"/>
      <c r="M1198" s="19"/>
      <c r="N1198" s="58"/>
      <c r="O1198" s="59"/>
      <c r="P1198" s="58"/>
      <c r="Q1198" s="59"/>
      <c r="R1198" s="58"/>
      <c r="S1198" s="59"/>
      <c r="T1198" s="58"/>
      <c r="U1198" s="59"/>
      <c r="V1198" s="131"/>
      <c r="W1198" s="131"/>
      <c r="X1198" s="131"/>
      <c r="Y1198" s="131"/>
      <c r="Z1198" s="131"/>
      <c r="AA1198" s="131"/>
      <c r="AB1198" s="131"/>
      <c r="AC1198" s="131"/>
      <c r="AD1198" s="131"/>
    </row>
    <row r="1199" spans="1:30" ht="20.100000000000001" customHeight="1">
      <c r="A1199" s="126"/>
      <c r="B1199" s="126"/>
      <c r="C1199" s="131"/>
      <c r="D1199" s="126" t="s">
        <v>2410</v>
      </c>
      <c r="E1199" s="131"/>
      <c r="F1199" s="355"/>
      <c r="G1199" s="314"/>
      <c r="H1199" s="18"/>
      <c r="I1199" s="19"/>
      <c r="J1199" s="18"/>
      <c r="K1199" s="19"/>
      <c r="L1199" s="18"/>
      <c r="M1199" s="19"/>
      <c r="N1199" s="58"/>
      <c r="O1199" s="59"/>
      <c r="P1199" s="58"/>
      <c r="Q1199" s="59"/>
      <c r="R1199" s="58"/>
      <c r="S1199" s="59"/>
      <c r="T1199" s="58"/>
      <c r="U1199" s="59"/>
      <c r="V1199" s="131"/>
      <c r="W1199" s="131"/>
      <c r="X1199" s="131"/>
      <c r="Y1199" s="131"/>
      <c r="Z1199" s="131"/>
      <c r="AA1199" s="131"/>
      <c r="AB1199" s="131"/>
      <c r="AC1199" s="131"/>
      <c r="AD1199" s="131"/>
    </row>
    <row r="1200" spans="1:30" ht="20.100000000000001" customHeight="1">
      <c r="A1200" s="125" t="s">
        <v>5692</v>
      </c>
      <c r="B1200" s="125" t="s">
        <v>693</v>
      </c>
      <c r="C1200" s="134" t="s">
        <v>5693</v>
      </c>
      <c r="D1200" s="125"/>
      <c r="E1200" s="134"/>
      <c r="F1200" s="354"/>
      <c r="G1200" s="12"/>
      <c r="H1200" s="11"/>
      <c r="I1200" s="12"/>
      <c r="J1200" s="11"/>
      <c r="K1200" s="12"/>
      <c r="L1200" s="11"/>
      <c r="M1200" s="12"/>
      <c r="N1200" s="56"/>
      <c r="O1200" s="57"/>
      <c r="P1200" s="56"/>
      <c r="Q1200" s="57"/>
      <c r="R1200" s="56"/>
      <c r="S1200" s="57"/>
      <c r="T1200" s="56"/>
      <c r="U1200" s="57"/>
      <c r="V1200" s="134" t="s">
        <v>28</v>
      </c>
      <c r="W1200" s="134" t="s">
        <v>28</v>
      </c>
      <c r="X1200" s="134" t="s">
        <v>28</v>
      </c>
      <c r="Y1200" s="134" t="s">
        <v>28</v>
      </c>
      <c r="Z1200" s="134" t="s">
        <v>28</v>
      </c>
      <c r="AA1200" s="134" t="s">
        <v>28</v>
      </c>
      <c r="AB1200" s="134" t="s">
        <v>28</v>
      </c>
      <c r="AC1200" s="134" t="s">
        <v>28</v>
      </c>
      <c r="AD1200" s="134"/>
    </row>
    <row r="1201" spans="1:30" ht="20.100000000000001" customHeight="1">
      <c r="A1201" s="125" t="s">
        <v>5694</v>
      </c>
      <c r="B1201" s="125" t="s">
        <v>694</v>
      </c>
      <c r="C1201" s="134" t="s">
        <v>5691</v>
      </c>
      <c r="D1201" s="154"/>
      <c r="E1201" s="134"/>
      <c r="F1201" s="354">
        <v>3</v>
      </c>
      <c r="G1201" s="12">
        <v>100</v>
      </c>
      <c r="H1201" s="11">
        <v>1</v>
      </c>
      <c r="I1201" s="12">
        <v>100</v>
      </c>
      <c r="J1201" s="11">
        <v>2</v>
      </c>
      <c r="K1201" s="12">
        <v>100</v>
      </c>
      <c r="L1201" s="11">
        <v>3</v>
      </c>
      <c r="M1201" s="12">
        <v>100</v>
      </c>
      <c r="N1201" s="56">
        <v>3</v>
      </c>
      <c r="O1201" s="57">
        <v>100</v>
      </c>
      <c r="P1201" s="56">
        <v>3</v>
      </c>
      <c r="Q1201" s="57">
        <v>100</v>
      </c>
      <c r="R1201" s="56">
        <v>3</v>
      </c>
      <c r="S1201" s="57">
        <v>100</v>
      </c>
      <c r="T1201" s="56">
        <v>19</v>
      </c>
      <c r="U1201" s="57">
        <v>100</v>
      </c>
      <c r="V1201" s="134" t="s">
        <v>28</v>
      </c>
      <c r="W1201" s="134" t="s">
        <v>28</v>
      </c>
      <c r="X1201" s="134" t="s">
        <v>28</v>
      </c>
      <c r="Y1201" s="134" t="s">
        <v>28</v>
      </c>
      <c r="Z1201" s="134" t="s">
        <v>28</v>
      </c>
      <c r="AA1201" s="134" t="s">
        <v>28</v>
      </c>
      <c r="AB1201" s="134" t="s">
        <v>28</v>
      </c>
      <c r="AC1201" s="134" t="s">
        <v>28</v>
      </c>
      <c r="AD1201" s="134"/>
    </row>
    <row r="1202" spans="1:30" ht="20.100000000000001" customHeight="1">
      <c r="A1202" s="126"/>
      <c r="B1202" s="126"/>
      <c r="C1202" s="131"/>
      <c r="D1202" s="126" t="s">
        <v>1970</v>
      </c>
      <c r="E1202" s="131" t="s">
        <v>1335</v>
      </c>
      <c r="F1202" s="355"/>
      <c r="G1202" s="314"/>
      <c r="H1202" s="18"/>
      <c r="I1202" s="19"/>
      <c r="J1202" s="18"/>
      <c r="K1202" s="19"/>
      <c r="L1202" s="18"/>
      <c r="M1202" s="19"/>
      <c r="N1202" s="58"/>
      <c r="O1202" s="59"/>
      <c r="P1202" s="58"/>
      <c r="Q1202" s="59"/>
      <c r="R1202" s="58"/>
      <c r="S1202" s="59"/>
      <c r="T1202" s="58"/>
      <c r="U1202" s="59"/>
      <c r="V1202" s="131"/>
      <c r="W1202" s="131"/>
      <c r="X1202" s="131"/>
      <c r="Y1202" s="131"/>
      <c r="Z1202" s="131"/>
      <c r="AA1202" s="131"/>
      <c r="AB1202" s="131"/>
      <c r="AC1202" s="131"/>
      <c r="AD1202" s="131"/>
    </row>
    <row r="1203" spans="1:30" ht="20.100000000000001" customHeight="1">
      <c r="A1203" s="126"/>
      <c r="B1203" s="126"/>
      <c r="C1203" s="131"/>
      <c r="D1203" s="126" t="s">
        <v>1971</v>
      </c>
      <c r="E1203" s="131"/>
      <c r="F1203" s="355"/>
      <c r="G1203" s="314"/>
      <c r="H1203" s="18"/>
      <c r="I1203" s="19"/>
      <c r="J1203" s="18"/>
      <c r="K1203" s="19"/>
      <c r="L1203" s="18"/>
      <c r="M1203" s="19"/>
      <c r="N1203" s="58"/>
      <c r="O1203" s="59"/>
      <c r="P1203" s="58"/>
      <c r="Q1203" s="59"/>
      <c r="R1203" s="58"/>
      <c r="S1203" s="59"/>
      <c r="T1203" s="58"/>
      <c r="U1203" s="59"/>
      <c r="V1203" s="131"/>
      <c r="W1203" s="131"/>
      <c r="X1203" s="131"/>
      <c r="Y1203" s="131"/>
      <c r="Z1203" s="131"/>
      <c r="AA1203" s="131"/>
      <c r="AB1203" s="131"/>
      <c r="AC1203" s="131"/>
      <c r="AD1203" s="131"/>
    </row>
    <row r="1204" spans="1:30" ht="20.100000000000001" customHeight="1">
      <c r="A1204" s="125" t="s">
        <v>5695</v>
      </c>
      <c r="B1204" s="125" t="s">
        <v>695</v>
      </c>
      <c r="C1204" s="134" t="s">
        <v>5691</v>
      </c>
      <c r="D1204" s="154"/>
      <c r="E1204" s="134"/>
      <c r="F1204" s="354">
        <v>3</v>
      </c>
      <c r="G1204" s="12">
        <v>100</v>
      </c>
      <c r="H1204" s="11">
        <v>1</v>
      </c>
      <c r="I1204" s="12">
        <v>100</v>
      </c>
      <c r="J1204" s="11">
        <v>2</v>
      </c>
      <c r="K1204" s="12">
        <v>100</v>
      </c>
      <c r="L1204" s="11">
        <v>3</v>
      </c>
      <c r="M1204" s="12">
        <v>100</v>
      </c>
      <c r="N1204" s="56">
        <v>3</v>
      </c>
      <c r="O1204" s="57">
        <v>100</v>
      </c>
      <c r="P1204" s="56">
        <v>3</v>
      </c>
      <c r="Q1204" s="57">
        <v>100</v>
      </c>
      <c r="R1204" s="56">
        <v>3</v>
      </c>
      <c r="S1204" s="57">
        <v>100</v>
      </c>
      <c r="T1204" s="56">
        <v>19</v>
      </c>
      <c r="U1204" s="57">
        <v>100</v>
      </c>
      <c r="V1204" s="134" t="s">
        <v>28</v>
      </c>
      <c r="W1204" s="134" t="s">
        <v>28</v>
      </c>
      <c r="X1204" s="134" t="s">
        <v>28</v>
      </c>
      <c r="Y1204" s="134" t="s">
        <v>28</v>
      </c>
      <c r="Z1204" s="134" t="s">
        <v>28</v>
      </c>
      <c r="AA1204" s="134" t="s">
        <v>28</v>
      </c>
      <c r="AB1204" s="134" t="s">
        <v>28</v>
      </c>
      <c r="AC1204" s="134" t="s">
        <v>28</v>
      </c>
      <c r="AD1204" s="134"/>
    </row>
    <row r="1205" spans="1:30" ht="20.100000000000001" customHeight="1">
      <c r="A1205" s="126"/>
      <c r="B1205" s="126"/>
      <c r="C1205" s="131"/>
      <c r="D1205" s="126" t="s">
        <v>1529</v>
      </c>
      <c r="E1205" s="131" t="s">
        <v>73</v>
      </c>
      <c r="F1205" s="355"/>
      <c r="G1205" s="314"/>
      <c r="H1205" s="18"/>
      <c r="I1205" s="19"/>
      <c r="J1205" s="18"/>
      <c r="K1205" s="19"/>
      <c r="L1205" s="18"/>
      <c r="M1205" s="19"/>
      <c r="N1205" s="58"/>
      <c r="O1205" s="59"/>
      <c r="P1205" s="58"/>
      <c r="Q1205" s="59"/>
      <c r="R1205" s="58"/>
      <c r="S1205" s="59"/>
      <c r="T1205" s="58"/>
      <c r="U1205" s="59"/>
      <c r="V1205" s="131"/>
      <c r="W1205" s="131"/>
      <c r="X1205" s="131"/>
      <c r="Y1205" s="131"/>
      <c r="Z1205" s="131"/>
      <c r="AA1205" s="131"/>
      <c r="AB1205" s="131"/>
      <c r="AC1205" s="131"/>
      <c r="AD1205" s="131"/>
    </row>
    <row r="1206" spans="1:30" ht="20.100000000000001" customHeight="1">
      <c r="A1206" s="126"/>
      <c r="B1206" s="126"/>
      <c r="C1206" s="131"/>
      <c r="D1206" s="126" t="s">
        <v>1530</v>
      </c>
      <c r="E1206" s="131"/>
      <c r="F1206" s="355"/>
      <c r="G1206" s="314"/>
      <c r="H1206" s="18"/>
      <c r="I1206" s="19"/>
      <c r="J1206" s="18"/>
      <c r="K1206" s="19"/>
      <c r="L1206" s="18"/>
      <c r="M1206" s="19"/>
      <c r="N1206" s="58"/>
      <c r="O1206" s="59"/>
      <c r="P1206" s="58"/>
      <c r="Q1206" s="59"/>
      <c r="R1206" s="58"/>
      <c r="S1206" s="59"/>
      <c r="T1206" s="58"/>
      <c r="U1206" s="59"/>
      <c r="V1206" s="131"/>
      <c r="W1206" s="131"/>
      <c r="X1206" s="131"/>
      <c r="Y1206" s="131"/>
      <c r="Z1206" s="131"/>
      <c r="AA1206" s="131"/>
      <c r="AB1206" s="131"/>
      <c r="AC1206" s="131"/>
      <c r="AD1206" s="131"/>
    </row>
    <row r="1207" spans="1:30" ht="20.100000000000001" customHeight="1">
      <c r="A1207" s="125" t="s">
        <v>5696</v>
      </c>
      <c r="B1207" s="125" t="s">
        <v>696</v>
      </c>
      <c r="C1207" s="134" t="s">
        <v>5680</v>
      </c>
      <c r="D1207" s="125" t="s">
        <v>1471</v>
      </c>
      <c r="E1207" s="134"/>
      <c r="F1207" s="354">
        <v>5</v>
      </c>
      <c r="G1207" s="12">
        <v>55.555555555555557</v>
      </c>
      <c r="H1207" s="11">
        <v>4</v>
      </c>
      <c r="I1207" s="12">
        <v>57.142857142857146</v>
      </c>
      <c r="J1207" s="11">
        <v>3</v>
      </c>
      <c r="K1207" s="12">
        <v>30</v>
      </c>
      <c r="L1207" s="11">
        <v>8</v>
      </c>
      <c r="M1207" s="12">
        <v>61.5</v>
      </c>
      <c r="N1207" s="56">
        <v>5</v>
      </c>
      <c r="O1207" s="57">
        <v>45.5</v>
      </c>
      <c r="P1207" s="56">
        <v>9</v>
      </c>
      <c r="Q1207" s="57">
        <v>56.25</v>
      </c>
      <c r="R1207" s="56">
        <v>15</v>
      </c>
      <c r="S1207" s="57">
        <v>65.217391304347828</v>
      </c>
      <c r="T1207" s="56">
        <v>62</v>
      </c>
      <c r="U1207" s="57">
        <v>53.913043478260867</v>
      </c>
      <c r="V1207" s="134" t="s">
        <v>28</v>
      </c>
      <c r="W1207" s="134" t="s">
        <v>28</v>
      </c>
      <c r="X1207" s="134" t="s">
        <v>28</v>
      </c>
      <c r="Y1207" s="134" t="s">
        <v>28</v>
      </c>
      <c r="Z1207" s="134" t="s">
        <v>28</v>
      </c>
      <c r="AA1207" s="134" t="s">
        <v>28</v>
      </c>
      <c r="AB1207" s="134" t="s">
        <v>28</v>
      </c>
      <c r="AC1207" s="134" t="s">
        <v>28</v>
      </c>
      <c r="AD1207" s="134"/>
    </row>
    <row r="1208" spans="1:30" ht="20.100000000000001" customHeight="1">
      <c r="A1208" s="126"/>
      <c r="B1208" s="126"/>
      <c r="C1208" s="131"/>
      <c r="D1208" s="126" t="s">
        <v>1472</v>
      </c>
      <c r="E1208" s="131"/>
      <c r="F1208" s="355">
        <v>4</v>
      </c>
      <c r="G1208" s="314">
        <v>44.444444444444443</v>
      </c>
      <c r="H1208" s="18">
        <v>3</v>
      </c>
      <c r="I1208" s="19">
        <v>42.857142857142854</v>
      </c>
      <c r="J1208" s="18">
        <v>7</v>
      </c>
      <c r="K1208" s="19">
        <v>70</v>
      </c>
      <c r="L1208" s="18">
        <v>5</v>
      </c>
      <c r="M1208" s="19">
        <v>38.5</v>
      </c>
      <c r="N1208" s="58">
        <v>6</v>
      </c>
      <c r="O1208" s="59">
        <v>54.5</v>
      </c>
      <c r="P1208" s="58">
        <v>7</v>
      </c>
      <c r="Q1208" s="59">
        <v>43.75</v>
      </c>
      <c r="R1208" s="58">
        <v>8</v>
      </c>
      <c r="S1208" s="59">
        <v>34.782608695652172</v>
      </c>
      <c r="T1208" s="58">
        <v>53</v>
      </c>
      <c r="U1208" s="59">
        <v>46.086956521739133</v>
      </c>
      <c r="V1208" s="131"/>
      <c r="W1208" s="131"/>
      <c r="X1208" s="131"/>
      <c r="Y1208" s="131"/>
      <c r="Z1208" s="131"/>
      <c r="AA1208" s="131"/>
      <c r="AB1208" s="131"/>
      <c r="AC1208" s="131"/>
      <c r="AD1208" s="131"/>
    </row>
    <row r="1209" spans="1:30" ht="20.100000000000001" customHeight="1">
      <c r="A1209" s="125" t="s">
        <v>5697</v>
      </c>
      <c r="B1209" s="125" t="s">
        <v>697</v>
      </c>
      <c r="C1209" s="134" t="s">
        <v>5680</v>
      </c>
      <c r="D1209" s="125" t="s">
        <v>1853</v>
      </c>
      <c r="E1209" s="134"/>
      <c r="F1209" s="354">
        <v>4</v>
      </c>
      <c r="G1209" s="12">
        <v>44.444444444444443</v>
      </c>
      <c r="H1209" s="11">
        <v>3</v>
      </c>
      <c r="I1209" s="12">
        <v>42.857142857142854</v>
      </c>
      <c r="J1209" s="11">
        <v>3</v>
      </c>
      <c r="K1209" s="12">
        <v>30</v>
      </c>
      <c r="L1209" s="11">
        <v>5</v>
      </c>
      <c r="M1209" s="12">
        <v>38.5</v>
      </c>
      <c r="N1209" s="56">
        <v>3</v>
      </c>
      <c r="O1209" s="57">
        <v>27.3</v>
      </c>
      <c r="P1209" s="56">
        <v>9</v>
      </c>
      <c r="Q1209" s="57">
        <v>56.25</v>
      </c>
      <c r="R1209" s="56">
        <v>10</v>
      </c>
      <c r="S1209" s="57">
        <v>43.478260869565219</v>
      </c>
      <c r="T1209" s="56">
        <v>46</v>
      </c>
      <c r="U1209" s="57">
        <v>40</v>
      </c>
      <c r="V1209" s="134" t="s">
        <v>28</v>
      </c>
      <c r="W1209" s="134" t="s">
        <v>28</v>
      </c>
      <c r="X1209" s="134" t="s">
        <v>28</v>
      </c>
      <c r="Y1209" s="134" t="s">
        <v>28</v>
      </c>
      <c r="Z1209" s="134" t="s">
        <v>28</v>
      </c>
      <c r="AA1209" s="134" t="s">
        <v>28</v>
      </c>
      <c r="AB1209" s="134" t="s">
        <v>28</v>
      </c>
      <c r="AC1209" s="134" t="s">
        <v>28</v>
      </c>
      <c r="AD1209" s="134"/>
    </row>
    <row r="1210" spans="1:30" ht="20.100000000000001" customHeight="1">
      <c r="A1210" s="126"/>
      <c r="B1210" s="126"/>
      <c r="C1210" s="131"/>
      <c r="D1210" s="126" t="s">
        <v>1854</v>
      </c>
      <c r="E1210" s="131"/>
      <c r="F1210" s="355">
        <v>5</v>
      </c>
      <c r="G1210" s="314">
        <v>55.555555555555557</v>
      </c>
      <c r="H1210" s="18">
        <v>4</v>
      </c>
      <c r="I1210" s="19">
        <v>57.142857142857146</v>
      </c>
      <c r="J1210" s="18">
        <v>7</v>
      </c>
      <c r="K1210" s="19">
        <v>70</v>
      </c>
      <c r="L1210" s="18">
        <v>8</v>
      </c>
      <c r="M1210" s="19">
        <v>61.5</v>
      </c>
      <c r="N1210" s="58">
        <v>8</v>
      </c>
      <c r="O1210" s="59">
        <v>72.7</v>
      </c>
      <c r="P1210" s="58">
        <v>7</v>
      </c>
      <c r="Q1210" s="59">
        <v>43.75</v>
      </c>
      <c r="R1210" s="58">
        <v>13</v>
      </c>
      <c r="S1210" s="59">
        <v>56.521739130434781</v>
      </c>
      <c r="T1210" s="58">
        <v>69</v>
      </c>
      <c r="U1210" s="59">
        <v>60</v>
      </c>
      <c r="V1210" s="131"/>
      <c r="W1210" s="131"/>
      <c r="X1210" s="131"/>
      <c r="Y1210" s="131"/>
      <c r="Z1210" s="131"/>
      <c r="AA1210" s="131"/>
      <c r="AB1210" s="131"/>
      <c r="AC1210" s="131"/>
      <c r="AD1210" s="131"/>
    </row>
    <row r="1211" spans="1:30" ht="20.100000000000001" customHeight="1">
      <c r="A1211" s="125" t="s">
        <v>5698</v>
      </c>
      <c r="B1211" s="125" t="s">
        <v>698</v>
      </c>
      <c r="C1211" s="134" t="s">
        <v>5699</v>
      </c>
      <c r="D1211" s="125" t="s">
        <v>1473</v>
      </c>
      <c r="E1211" s="134" t="s">
        <v>245</v>
      </c>
      <c r="F1211" s="354">
        <v>1</v>
      </c>
      <c r="G1211" s="12">
        <v>25</v>
      </c>
      <c r="H1211" s="11"/>
      <c r="I1211" s="12"/>
      <c r="J1211" s="11">
        <v>1</v>
      </c>
      <c r="K1211" s="12">
        <v>33.333333333333336</v>
      </c>
      <c r="L1211" s="11">
        <v>1</v>
      </c>
      <c r="M1211" s="12">
        <v>20</v>
      </c>
      <c r="N1211" s="56">
        <v>2</v>
      </c>
      <c r="O1211" s="57">
        <v>66.7</v>
      </c>
      <c r="P1211" s="56">
        <v>1</v>
      </c>
      <c r="Q1211" s="57">
        <v>11.111111111111111</v>
      </c>
      <c r="R1211" s="56">
        <v>1</v>
      </c>
      <c r="S1211" s="57">
        <v>10</v>
      </c>
      <c r="T1211" s="56">
        <v>3</v>
      </c>
      <c r="U1211" s="57">
        <v>6.5217391304347823</v>
      </c>
      <c r="V1211" s="134" t="s">
        <v>28</v>
      </c>
      <c r="W1211" s="134" t="s">
        <v>28</v>
      </c>
      <c r="X1211" s="134" t="s">
        <v>28</v>
      </c>
      <c r="Y1211" s="134" t="s">
        <v>28</v>
      </c>
      <c r="Z1211" s="134" t="s">
        <v>28</v>
      </c>
      <c r="AA1211" s="134" t="s">
        <v>28</v>
      </c>
      <c r="AB1211" s="134" t="s">
        <v>28</v>
      </c>
      <c r="AC1211" s="134" t="s">
        <v>28</v>
      </c>
      <c r="AD1211" s="134"/>
    </row>
    <row r="1212" spans="1:30" ht="20.100000000000001" customHeight="1">
      <c r="A1212" s="126"/>
      <c r="B1212" s="126"/>
      <c r="C1212" s="131"/>
      <c r="D1212" s="126" t="s">
        <v>1474</v>
      </c>
      <c r="E1212" s="131"/>
      <c r="F1212" s="355">
        <v>1</v>
      </c>
      <c r="G1212" s="314">
        <v>25</v>
      </c>
      <c r="H1212" s="18"/>
      <c r="I1212" s="19"/>
      <c r="J1212" s="18"/>
      <c r="K1212" s="19"/>
      <c r="L1212" s="18">
        <v>1</v>
      </c>
      <c r="M1212" s="19">
        <v>20</v>
      </c>
      <c r="N1212" s="58"/>
      <c r="O1212" s="59"/>
      <c r="P1212" s="58">
        <v>5</v>
      </c>
      <c r="Q1212" s="59">
        <v>55.555555555555557</v>
      </c>
      <c r="R1212" s="58"/>
      <c r="S1212" s="59"/>
      <c r="T1212" s="58">
        <v>2</v>
      </c>
      <c r="U1212" s="59">
        <v>4.3478260869565215</v>
      </c>
      <c r="V1212" s="131"/>
      <c r="W1212" s="131"/>
      <c r="X1212" s="131"/>
      <c r="Y1212" s="131"/>
      <c r="Z1212" s="131"/>
      <c r="AA1212" s="131"/>
      <c r="AB1212" s="131"/>
      <c r="AC1212" s="131"/>
      <c r="AD1212" s="131"/>
    </row>
    <row r="1213" spans="1:30" ht="20.100000000000001" customHeight="1">
      <c r="A1213" s="126"/>
      <c r="B1213" s="126"/>
      <c r="C1213" s="131"/>
      <c r="D1213" s="126" t="s">
        <v>1475</v>
      </c>
      <c r="E1213" s="131"/>
      <c r="F1213" s="355"/>
      <c r="G1213" s="314"/>
      <c r="H1213" s="18">
        <v>1</v>
      </c>
      <c r="I1213" s="19">
        <v>33.333333333333336</v>
      </c>
      <c r="J1213" s="18">
        <v>1</v>
      </c>
      <c r="K1213" s="19">
        <v>33.333333333333336</v>
      </c>
      <c r="L1213" s="18"/>
      <c r="M1213" s="19"/>
      <c r="N1213" s="58"/>
      <c r="O1213" s="59"/>
      <c r="P1213" s="58"/>
      <c r="Q1213" s="59"/>
      <c r="R1213" s="58"/>
      <c r="S1213" s="59"/>
      <c r="T1213" s="58">
        <v>7</v>
      </c>
      <c r="U1213" s="59">
        <v>15.217391304347826</v>
      </c>
      <c r="V1213" s="131"/>
      <c r="W1213" s="131"/>
      <c r="X1213" s="131"/>
      <c r="Y1213" s="131"/>
      <c r="Z1213" s="131"/>
      <c r="AA1213" s="131"/>
      <c r="AB1213" s="131"/>
      <c r="AC1213" s="131"/>
      <c r="AD1213" s="131"/>
    </row>
    <row r="1214" spans="1:30" ht="20.100000000000001" customHeight="1">
      <c r="A1214" s="126"/>
      <c r="B1214" s="126"/>
      <c r="C1214" s="131"/>
      <c r="D1214" s="126" t="s">
        <v>1476</v>
      </c>
      <c r="E1214" s="131"/>
      <c r="F1214" s="355">
        <v>2</v>
      </c>
      <c r="G1214" s="314">
        <v>50</v>
      </c>
      <c r="H1214" s="18">
        <v>2</v>
      </c>
      <c r="I1214" s="19">
        <v>66.666666666666671</v>
      </c>
      <c r="J1214" s="18"/>
      <c r="K1214" s="19"/>
      <c r="L1214" s="18">
        <v>2</v>
      </c>
      <c r="M1214" s="19">
        <v>40</v>
      </c>
      <c r="N1214" s="58">
        <v>1</v>
      </c>
      <c r="O1214" s="59">
        <v>33.299999999999997</v>
      </c>
      <c r="P1214" s="58">
        <v>3</v>
      </c>
      <c r="Q1214" s="59">
        <v>33.333333333333336</v>
      </c>
      <c r="R1214" s="58">
        <v>8</v>
      </c>
      <c r="S1214" s="59">
        <v>80</v>
      </c>
      <c r="T1214" s="58">
        <v>30</v>
      </c>
      <c r="U1214" s="59">
        <v>65.217391304347828</v>
      </c>
      <c r="V1214" s="131"/>
      <c r="W1214" s="131"/>
      <c r="X1214" s="131"/>
      <c r="Y1214" s="131"/>
      <c r="Z1214" s="131"/>
      <c r="AA1214" s="131"/>
      <c r="AB1214" s="131"/>
      <c r="AC1214" s="131"/>
      <c r="AD1214" s="131"/>
    </row>
    <row r="1215" spans="1:30" ht="20.100000000000001" customHeight="1">
      <c r="A1215" s="126"/>
      <c r="B1215" s="126"/>
      <c r="C1215" s="131"/>
      <c r="D1215" s="126" t="s">
        <v>1477</v>
      </c>
      <c r="E1215" s="131"/>
      <c r="F1215" s="355"/>
      <c r="G1215" s="314"/>
      <c r="H1215" s="18"/>
      <c r="I1215" s="19"/>
      <c r="J1215" s="18">
        <v>1</v>
      </c>
      <c r="K1215" s="19">
        <v>33.333333333333336</v>
      </c>
      <c r="L1215" s="18">
        <v>1</v>
      </c>
      <c r="M1215" s="19">
        <v>20</v>
      </c>
      <c r="N1215" s="58"/>
      <c r="O1215" s="59"/>
      <c r="P1215" s="58"/>
      <c r="Q1215" s="59"/>
      <c r="R1215" s="58">
        <v>1</v>
      </c>
      <c r="S1215" s="59">
        <v>10</v>
      </c>
      <c r="T1215" s="58">
        <v>4</v>
      </c>
      <c r="U1215" s="59">
        <v>8.695652173913043</v>
      </c>
      <c r="V1215" s="131"/>
      <c r="W1215" s="131"/>
      <c r="X1215" s="131"/>
      <c r="Y1215" s="131"/>
      <c r="Z1215" s="131"/>
      <c r="AA1215" s="131"/>
      <c r="AB1215" s="131"/>
      <c r="AC1215" s="131"/>
      <c r="AD1215" s="131"/>
    </row>
    <row r="1216" spans="1:30" ht="20.100000000000001" customHeight="1">
      <c r="A1216" s="126"/>
      <c r="B1216" s="126"/>
      <c r="C1216" s="131"/>
      <c r="D1216" s="126" t="s">
        <v>2001</v>
      </c>
      <c r="E1216" s="131"/>
      <c r="F1216" s="355"/>
      <c r="G1216" s="314"/>
      <c r="H1216" s="18"/>
      <c r="I1216" s="19"/>
      <c r="J1216" s="18"/>
      <c r="K1216" s="19"/>
      <c r="L1216" s="18"/>
      <c r="M1216" s="19"/>
      <c r="N1216" s="58"/>
      <c r="O1216" s="59"/>
      <c r="P1216" s="58"/>
      <c r="Q1216" s="59"/>
      <c r="R1216" s="58"/>
      <c r="S1216" s="59"/>
      <c r="T1216" s="58"/>
      <c r="U1216" s="59"/>
      <c r="V1216" s="131"/>
      <c r="W1216" s="131"/>
      <c r="X1216" s="131"/>
      <c r="Y1216" s="131"/>
      <c r="Z1216" s="131"/>
      <c r="AA1216" s="131"/>
      <c r="AB1216" s="131"/>
      <c r="AC1216" s="131"/>
      <c r="AD1216" s="131"/>
    </row>
    <row r="1217" spans="1:30" ht="20.100000000000001" customHeight="1">
      <c r="A1217" s="126"/>
      <c r="B1217" s="126"/>
      <c r="C1217" s="131"/>
      <c r="D1217" s="126" t="s">
        <v>2409</v>
      </c>
      <c r="E1217" s="131"/>
      <c r="F1217" s="355"/>
      <c r="G1217" s="314"/>
      <c r="H1217" s="18"/>
      <c r="I1217" s="19"/>
      <c r="J1217" s="18"/>
      <c r="K1217" s="19"/>
      <c r="L1217" s="18"/>
      <c r="M1217" s="19"/>
      <c r="N1217" s="58"/>
      <c r="O1217" s="59"/>
      <c r="P1217" s="58"/>
      <c r="Q1217" s="59"/>
      <c r="R1217" s="58"/>
      <c r="S1217" s="59"/>
      <c r="T1217" s="58"/>
      <c r="U1217" s="59"/>
      <c r="V1217" s="131"/>
      <c r="W1217" s="131"/>
      <c r="X1217" s="131"/>
      <c r="Y1217" s="131"/>
      <c r="Z1217" s="131"/>
      <c r="AA1217" s="131"/>
      <c r="AB1217" s="131"/>
      <c r="AC1217" s="131"/>
      <c r="AD1217" s="131"/>
    </row>
    <row r="1218" spans="1:30" ht="20.100000000000001" customHeight="1">
      <c r="A1218" s="126"/>
      <c r="B1218" s="126"/>
      <c r="C1218" s="131"/>
      <c r="D1218" s="126" t="s">
        <v>2410</v>
      </c>
      <c r="E1218" s="131"/>
      <c r="F1218" s="355"/>
      <c r="G1218" s="314"/>
      <c r="H1218" s="18"/>
      <c r="I1218" s="19"/>
      <c r="J1218" s="18"/>
      <c r="K1218" s="19"/>
      <c r="L1218" s="18"/>
      <c r="M1218" s="19"/>
      <c r="N1218" s="58"/>
      <c r="O1218" s="59"/>
      <c r="P1218" s="58"/>
      <c r="Q1218" s="59"/>
      <c r="R1218" s="58"/>
      <c r="S1218" s="59"/>
      <c r="T1218" s="58"/>
      <c r="U1218" s="59"/>
      <c r="V1218" s="131"/>
      <c r="W1218" s="131"/>
      <c r="X1218" s="131"/>
      <c r="Y1218" s="131"/>
      <c r="Z1218" s="131"/>
      <c r="AA1218" s="131"/>
      <c r="AB1218" s="131"/>
      <c r="AC1218" s="131"/>
      <c r="AD1218" s="131"/>
    </row>
    <row r="1219" spans="1:30" ht="20.100000000000001" customHeight="1">
      <c r="A1219" s="125" t="s">
        <v>5700</v>
      </c>
      <c r="B1219" s="125" t="s">
        <v>699</v>
      </c>
      <c r="C1219" s="134" t="s">
        <v>5701</v>
      </c>
      <c r="D1219" s="125"/>
      <c r="E1219" s="134"/>
      <c r="F1219" s="354"/>
      <c r="G1219" s="12"/>
      <c r="H1219" s="11"/>
      <c r="I1219" s="12"/>
      <c r="J1219" s="11"/>
      <c r="K1219" s="12"/>
      <c r="L1219" s="11"/>
      <c r="M1219" s="12"/>
      <c r="N1219" s="56"/>
      <c r="O1219" s="57"/>
      <c r="P1219" s="56"/>
      <c r="Q1219" s="57"/>
      <c r="R1219" s="56"/>
      <c r="S1219" s="57"/>
      <c r="T1219" s="56"/>
      <c r="U1219" s="57"/>
      <c r="V1219" s="134" t="s">
        <v>28</v>
      </c>
      <c r="W1219" s="134" t="s">
        <v>28</v>
      </c>
      <c r="X1219" s="134" t="s">
        <v>28</v>
      </c>
      <c r="Y1219" s="134" t="s">
        <v>28</v>
      </c>
      <c r="Z1219" s="134" t="s">
        <v>28</v>
      </c>
      <c r="AA1219" s="134" t="s">
        <v>28</v>
      </c>
      <c r="AB1219" s="134" t="s">
        <v>28</v>
      </c>
      <c r="AC1219" s="134" t="s">
        <v>28</v>
      </c>
      <c r="AD1219" s="134"/>
    </row>
    <row r="1220" spans="1:30" ht="20.100000000000001" customHeight="1">
      <c r="A1220" s="125" t="s">
        <v>5702</v>
      </c>
      <c r="B1220" s="125" t="s">
        <v>700</v>
      </c>
      <c r="C1220" s="134" t="s">
        <v>5699</v>
      </c>
      <c r="D1220" s="154"/>
      <c r="E1220" s="134"/>
      <c r="F1220" s="354">
        <v>4</v>
      </c>
      <c r="G1220" s="12">
        <v>100</v>
      </c>
      <c r="H1220" s="11">
        <v>3</v>
      </c>
      <c r="I1220" s="12">
        <v>100</v>
      </c>
      <c r="J1220" s="11">
        <v>3</v>
      </c>
      <c r="K1220" s="12">
        <v>100</v>
      </c>
      <c r="L1220" s="11">
        <v>5</v>
      </c>
      <c r="M1220" s="12">
        <v>100</v>
      </c>
      <c r="N1220" s="56">
        <v>3</v>
      </c>
      <c r="O1220" s="57">
        <v>100</v>
      </c>
      <c r="P1220" s="56">
        <v>9</v>
      </c>
      <c r="Q1220" s="57">
        <v>100</v>
      </c>
      <c r="R1220" s="56">
        <v>10</v>
      </c>
      <c r="S1220" s="57">
        <v>100</v>
      </c>
      <c r="T1220" s="56">
        <v>43</v>
      </c>
      <c r="U1220" s="57">
        <v>93.5</v>
      </c>
      <c r="V1220" s="134" t="s">
        <v>28</v>
      </c>
      <c r="W1220" s="134" t="s">
        <v>28</v>
      </c>
      <c r="X1220" s="134" t="s">
        <v>28</v>
      </c>
      <c r="Y1220" s="134" t="s">
        <v>28</v>
      </c>
      <c r="Z1220" s="134" t="s">
        <v>28</v>
      </c>
      <c r="AA1220" s="134" t="s">
        <v>28</v>
      </c>
      <c r="AB1220" s="134" t="s">
        <v>28</v>
      </c>
      <c r="AC1220" s="134" t="s">
        <v>28</v>
      </c>
      <c r="AD1220" s="134"/>
    </row>
    <row r="1221" spans="1:30" ht="20.100000000000001" customHeight="1">
      <c r="A1221" s="126"/>
      <c r="B1221" s="126"/>
      <c r="C1221" s="131"/>
      <c r="D1221" s="126" t="s">
        <v>1970</v>
      </c>
      <c r="E1221" s="131" t="s">
        <v>1335</v>
      </c>
      <c r="F1221" s="355"/>
      <c r="G1221" s="314"/>
      <c r="H1221" s="18"/>
      <c r="I1221" s="19"/>
      <c r="J1221" s="18"/>
      <c r="K1221" s="19"/>
      <c r="L1221" s="18"/>
      <c r="M1221" s="19"/>
      <c r="N1221" s="58"/>
      <c r="O1221" s="59"/>
      <c r="P1221" s="58"/>
      <c r="Q1221" s="59"/>
      <c r="R1221" s="58"/>
      <c r="S1221" s="59"/>
      <c r="T1221" s="58"/>
      <c r="U1221" s="59"/>
      <c r="V1221" s="131"/>
      <c r="W1221" s="131"/>
      <c r="X1221" s="131"/>
      <c r="Y1221" s="131"/>
      <c r="Z1221" s="131"/>
      <c r="AA1221" s="131"/>
      <c r="AB1221" s="131"/>
      <c r="AC1221" s="131"/>
      <c r="AD1221" s="131"/>
    </row>
    <row r="1222" spans="1:30" ht="20.100000000000001" customHeight="1">
      <c r="A1222" s="126"/>
      <c r="B1222" s="126"/>
      <c r="C1222" s="131"/>
      <c r="D1222" s="126" t="s">
        <v>1971</v>
      </c>
      <c r="E1222" s="131"/>
      <c r="F1222" s="355"/>
      <c r="G1222" s="314"/>
      <c r="H1222" s="18"/>
      <c r="I1222" s="19"/>
      <c r="J1222" s="18"/>
      <c r="K1222" s="19"/>
      <c r="L1222" s="18"/>
      <c r="M1222" s="19"/>
      <c r="N1222" s="58"/>
      <c r="O1222" s="59"/>
      <c r="P1222" s="58"/>
      <c r="Q1222" s="59"/>
      <c r="R1222" s="58"/>
      <c r="S1222" s="59"/>
      <c r="T1222" s="58">
        <v>3</v>
      </c>
      <c r="U1222" s="59">
        <v>6.5</v>
      </c>
      <c r="V1222" s="131"/>
      <c r="W1222" s="131"/>
      <c r="X1222" s="131"/>
      <c r="Y1222" s="131"/>
      <c r="Z1222" s="131"/>
      <c r="AA1222" s="131"/>
      <c r="AB1222" s="131"/>
      <c r="AC1222" s="131"/>
      <c r="AD1222" s="131"/>
    </row>
    <row r="1223" spans="1:30" ht="20.100000000000001" customHeight="1">
      <c r="A1223" s="125" t="s">
        <v>5703</v>
      </c>
      <c r="B1223" s="125" t="s">
        <v>701</v>
      </c>
      <c r="C1223" s="134" t="s">
        <v>5699</v>
      </c>
      <c r="D1223" s="154"/>
      <c r="E1223" s="134"/>
      <c r="F1223" s="354">
        <v>4</v>
      </c>
      <c r="G1223" s="12">
        <v>100</v>
      </c>
      <c r="H1223" s="11">
        <v>3</v>
      </c>
      <c r="I1223" s="12">
        <v>100</v>
      </c>
      <c r="J1223" s="11">
        <v>3</v>
      </c>
      <c r="K1223" s="12">
        <v>100</v>
      </c>
      <c r="L1223" s="11">
        <v>5</v>
      </c>
      <c r="M1223" s="12">
        <v>100</v>
      </c>
      <c r="N1223" s="56">
        <v>3</v>
      </c>
      <c r="O1223" s="57">
        <v>100</v>
      </c>
      <c r="P1223" s="56">
        <v>9</v>
      </c>
      <c r="Q1223" s="57">
        <v>100</v>
      </c>
      <c r="R1223" s="56">
        <v>10</v>
      </c>
      <c r="S1223" s="57">
        <v>100</v>
      </c>
      <c r="T1223" s="56">
        <v>45</v>
      </c>
      <c r="U1223" s="57">
        <v>97.8</v>
      </c>
      <c r="V1223" s="134" t="s">
        <v>28</v>
      </c>
      <c r="W1223" s="134" t="s">
        <v>28</v>
      </c>
      <c r="X1223" s="134" t="s">
        <v>28</v>
      </c>
      <c r="Y1223" s="134" t="s">
        <v>28</v>
      </c>
      <c r="Z1223" s="134" t="s">
        <v>28</v>
      </c>
      <c r="AA1223" s="134" t="s">
        <v>28</v>
      </c>
      <c r="AB1223" s="134" t="s">
        <v>28</v>
      </c>
      <c r="AC1223" s="134" t="s">
        <v>28</v>
      </c>
      <c r="AD1223" s="134"/>
    </row>
    <row r="1224" spans="1:30" ht="20.100000000000001" customHeight="1">
      <c r="A1224" s="126"/>
      <c r="B1224" s="126"/>
      <c r="C1224" s="131"/>
      <c r="D1224" s="126" t="s">
        <v>1529</v>
      </c>
      <c r="E1224" s="131" t="s">
        <v>73</v>
      </c>
      <c r="F1224" s="355"/>
      <c r="G1224" s="314"/>
      <c r="H1224" s="18"/>
      <c r="I1224" s="19"/>
      <c r="J1224" s="18"/>
      <c r="K1224" s="19"/>
      <c r="L1224" s="18"/>
      <c r="M1224" s="19"/>
      <c r="N1224" s="58"/>
      <c r="O1224" s="59"/>
      <c r="P1224" s="58"/>
      <c r="Q1224" s="59"/>
      <c r="R1224" s="58"/>
      <c r="S1224" s="59"/>
      <c r="T1224" s="58"/>
      <c r="U1224" s="59"/>
      <c r="V1224" s="131"/>
      <c r="W1224" s="131"/>
      <c r="X1224" s="131"/>
      <c r="Y1224" s="131"/>
      <c r="Z1224" s="131"/>
      <c r="AA1224" s="131"/>
      <c r="AB1224" s="131"/>
      <c r="AC1224" s="131"/>
      <c r="AD1224" s="131"/>
    </row>
    <row r="1225" spans="1:30" ht="20.100000000000001" customHeight="1">
      <c r="A1225" s="126"/>
      <c r="B1225" s="126"/>
      <c r="C1225" s="131"/>
      <c r="D1225" s="126" t="s">
        <v>1530</v>
      </c>
      <c r="E1225" s="131"/>
      <c r="F1225" s="355"/>
      <c r="G1225" s="314"/>
      <c r="H1225" s="18"/>
      <c r="I1225" s="19"/>
      <c r="J1225" s="18"/>
      <c r="K1225" s="19"/>
      <c r="L1225" s="18"/>
      <c r="M1225" s="19"/>
      <c r="N1225" s="58"/>
      <c r="O1225" s="59"/>
      <c r="P1225" s="58"/>
      <c r="Q1225" s="59"/>
      <c r="R1225" s="58"/>
      <c r="S1225" s="59"/>
      <c r="T1225" s="58">
        <v>1</v>
      </c>
      <c r="U1225" s="59">
        <v>2.2000000000000002</v>
      </c>
      <c r="V1225" s="131"/>
      <c r="W1225" s="131"/>
      <c r="X1225" s="131"/>
      <c r="Y1225" s="131"/>
      <c r="Z1225" s="131"/>
      <c r="AA1225" s="131"/>
      <c r="AB1225" s="131"/>
      <c r="AC1225" s="131"/>
      <c r="AD1225" s="131"/>
    </row>
    <row r="1226" spans="1:30" ht="20.100000000000001" customHeight="1">
      <c r="A1226" s="125" t="s">
        <v>5704</v>
      </c>
      <c r="B1226" s="125" t="s">
        <v>702</v>
      </c>
      <c r="C1226" s="134" t="s">
        <v>5680</v>
      </c>
      <c r="D1226" s="125" t="s">
        <v>1471</v>
      </c>
      <c r="E1226" s="134"/>
      <c r="F1226" s="354">
        <v>3</v>
      </c>
      <c r="G1226" s="12">
        <v>33.333333333333336</v>
      </c>
      <c r="H1226" s="11">
        <v>1</v>
      </c>
      <c r="I1226" s="12">
        <v>14.285714285714286</v>
      </c>
      <c r="J1226" s="11">
        <v>2</v>
      </c>
      <c r="K1226" s="12">
        <v>20</v>
      </c>
      <c r="L1226" s="11">
        <v>7</v>
      </c>
      <c r="M1226" s="12">
        <v>53.8</v>
      </c>
      <c r="N1226" s="56">
        <v>2</v>
      </c>
      <c r="O1226" s="57">
        <v>18.2</v>
      </c>
      <c r="P1226" s="56">
        <v>3</v>
      </c>
      <c r="Q1226" s="57">
        <v>18.75</v>
      </c>
      <c r="R1226" s="56">
        <v>6</v>
      </c>
      <c r="S1226" s="57">
        <v>26.086956521739129</v>
      </c>
      <c r="T1226" s="56">
        <v>20</v>
      </c>
      <c r="U1226" s="57">
        <v>17.391304347826086</v>
      </c>
      <c r="V1226" s="134" t="s">
        <v>28</v>
      </c>
      <c r="W1226" s="134" t="s">
        <v>28</v>
      </c>
      <c r="X1226" s="134" t="s">
        <v>28</v>
      </c>
      <c r="Y1226" s="134" t="s">
        <v>28</v>
      </c>
      <c r="Z1226" s="134" t="s">
        <v>28</v>
      </c>
      <c r="AA1226" s="134" t="s">
        <v>28</v>
      </c>
      <c r="AB1226" s="134" t="s">
        <v>28</v>
      </c>
      <c r="AC1226" s="134" t="s">
        <v>28</v>
      </c>
      <c r="AD1226" s="134"/>
    </row>
    <row r="1227" spans="1:30" ht="20.100000000000001" customHeight="1">
      <c r="A1227" s="126"/>
      <c r="B1227" s="126"/>
      <c r="C1227" s="131"/>
      <c r="D1227" s="126" t="s">
        <v>1472</v>
      </c>
      <c r="E1227" s="131"/>
      <c r="F1227" s="355">
        <v>6</v>
      </c>
      <c r="G1227" s="314">
        <v>66.666666666666671</v>
      </c>
      <c r="H1227" s="18">
        <v>6</v>
      </c>
      <c r="I1227" s="19">
        <v>85.714285714285708</v>
      </c>
      <c r="J1227" s="18">
        <v>8</v>
      </c>
      <c r="K1227" s="19">
        <v>80</v>
      </c>
      <c r="L1227" s="18">
        <v>6</v>
      </c>
      <c r="M1227" s="19">
        <v>46.2</v>
      </c>
      <c r="N1227" s="58">
        <v>9</v>
      </c>
      <c r="O1227" s="59">
        <v>81.8</v>
      </c>
      <c r="P1227" s="58">
        <v>13</v>
      </c>
      <c r="Q1227" s="59">
        <v>81.25</v>
      </c>
      <c r="R1227" s="58">
        <v>17</v>
      </c>
      <c r="S1227" s="59">
        <v>73.913043478260875</v>
      </c>
      <c r="T1227" s="58">
        <v>95</v>
      </c>
      <c r="U1227" s="59">
        <v>82.608695652173907</v>
      </c>
      <c r="V1227" s="131"/>
      <c r="W1227" s="131"/>
      <c r="X1227" s="131"/>
      <c r="Y1227" s="131"/>
      <c r="Z1227" s="131"/>
      <c r="AA1227" s="131"/>
      <c r="AB1227" s="131"/>
      <c r="AC1227" s="131"/>
      <c r="AD1227" s="131"/>
    </row>
    <row r="1228" spans="1:30" ht="20.100000000000001" customHeight="1">
      <c r="A1228" s="125" t="s">
        <v>5705</v>
      </c>
      <c r="B1228" s="125" t="s">
        <v>703</v>
      </c>
      <c r="C1228" s="134" t="s">
        <v>5680</v>
      </c>
      <c r="D1228" s="125" t="s">
        <v>1853</v>
      </c>
      <c r="E1228" s="134"/>
      <c r="F1228" s="354">
        <v>3</v>
      </c>
      <c r="G1228" s="12">
        <v>33.333333333333336</v>
      </c>
      <c r="H1228" s="11">
        <v>1</v>
      </c>
      <c r="I1228" s="12">
        <v>14.285714285714286</v>
      </c>
      <c r="J1228" s="11">
        <v>1</v>
      </c>
      <c r="K1228" s="12">
        <v>10</v>
      </c>
      <c r="L1228" s="11">
        <v>5</v>
      </c>
      <c r="M1228" s="12">
        <v>38.5</v>
      </c>
      <c r="N1228" s="56">
        <v>1</v>
      </c>
      <c r="O1228" s="57">
        <v>9.1</v>
      </c>
      <c r="P1228" s="56">
        <v>3</v>
      </c>
      <c r="Q1228" s="57">
        <v>18.75</v>
      </c>
      <c r="R1228" s="56">
        <v>3</v>
      </c>
      <c r="S1228" s="57">
        <v>13.043478260869565</v>
      </c>
      <c r="T1228" s="56">
        <v>15</v>
      </c>
      <c r="U1228" s="57">
        <v>13.043478260869565</v>
      </c>
      <c r="V1228" s="134" t="s">
        <v>28</v>
      </c>
      <c r="W1228" s="134" t="s">
        <v>28</v>
      </c>
      <c r="X1228" s="134" t="s">
        <v>28</v>
      </c>
      <c r="Y1228" s="134" t="s">
        <v>28</v>
      </c>
      <c r="Z1228" s="134" t="s">
        <v>28</v>
      </c>
      <c r="AA1228" s="134" t="s">
        <v>28</v>
      </c>
      <c r="AB1228" s="134" t="s">
        <v>28</v>
      </c>
      <c r="AC1228" s="134" t="s">
        <v>28</v>
      </c>
      <c r="AD1228" s="134"/>
    </row>
    <row r="1229" spans="1:30" ht="20.100000000000001" customHeight="1">
      <c r="A1229" s="126"/>
      <c r="B1229" s="126"/>
      <c r="C1229" s="131"/>
      <c r="D1229" s="126" t="s">
        <v>1854</v>
      </c>
      <c r="E1229" s="131"/>
      <c r="F1229" s="355">
        <v>6</v>
      </c>
      <c r="G1229" s="314">
        <v>66.666666666666671</v>
      </c>
      <c r="H1229" s="18">
        <v>6</v>
      </c>
      <c r="I1229" s="19">
        <v>85.714285714285708</v>
      </c>
      <c r="J1229" s="18">
        <v>9</v>
      </c>
      <c r="K1229" s="19">
        <v>90</v>
      </c>
      <c r="L1229" s="18">
        <v>8</v>
      </c>
      <c r="M1229" s="19">
        <v>61.5</v>
      </c>
      <c r="N1229" s="58">
        <v>10</v>
      </c>
      <c r="O1229" s="59">
        <v>90.9</v>
      </c>
      <c r="P1229" s="58">
        <v>13</v>
      </c>
      <c r="Q1229" s="59">
        <v>81.25</v>
      </c>
      <c r="R1229" s="58">
        <v>20</v>
      </c>
      <c r="S1229" s="59">
        <v>86.956521739130437</v>
      </c>
      <c r="T1229" s="58">
        <v>100</v>
      </c>
      <c r="U1229" s="59">
        <v>86.956521739130437</v>
      </c>
      <c r="V1229" s="131"/>
      <c r="W1229" s="131"/>
      <c r="X1229" s="131"/>
      <c r="Y1229" s="131"/>
      <c r="Z1229" s="131"/>
      <c r="AA1229" s="131"/>
      <c r="AB1229" s="131"/>
      <c r="AC1229" s="131"/>
      <c r="AD1229" s="131"/>
    </row>
    <row r="1230" spans="1:30" ht="20.100000000000001" customHeight="1">
      <c r="A1230" s="125" t="s">
        <v>5706</v>
      </c>
      <c r="B1230" s="125" t="s">
        <v>704</v>
      </c>
      <c r="C1230" s="134" t="s">
        <v>5707</v>
      </c>
      <c r="D1230" s="125" t="s">
        <v>1473</v>
      </c>
      <c r="E1230" s="134" t="s">
        <v>245</v>
      </c>
      <c r="F1230" s="354">
        <v>1</v>
      </c>
      <c r="G1230" s="12">
        <v>33.333333333333336</v>
      </c>
      <c r="H1230" s="11"/>
      <c r="I1230" s="12"/>
      <c r="J1230" s="11"/>
      <c r="K1230" s="12"/>
      <c r="L1230" s="11">
        <v>1</v>
      </c>
      <c r="M1230" s="12">
        <v>20</v>
      </c>
      <c r="N1230" s="56"/>
      <c r="O1230" s="57"/>
      <c r="P1230" s="56"/>
      <c r="Q1230" s="57"/>
      <c r="R1230" s="56">
        <v>1</v>
      </c>
      <c r="S1230" s="57">
        <v>33.333333333333336</v>
      </c>
      <c r="T1230" s="56">
        <v>2</v>
      </c>
      <c r="U1230" s="57">
        <v>13.333333333333334</v>
      </c>
      <c r="V1230" s="134" t="s">
        <v>28</v>
      </c>
      <c r="W1230" s="134" t="s">
        <v>28</v>
      </c>
      <c r="X1230" s="134" t="s">
        <v>28</v>
      </c>
      <c r="Y1230" s="134" t="s">
        <v>28</v>
      </c>
      <c r="Z1230" s="134" t="s">
        <v>28</v>
      </c>
      <c r="AA1230" s="134" t="s">
        <v>28</v>
      </c>
      <c r="AB1230" s="134" t="s">
        <v>28</v>
      </c>
      <c r="AC1230" s="134" t="s">
        <v>28</v>
      </c>
      <c r="AD1230" s="134"/>
    </row>
    <row r="1231" spans="1:30" ht="20.100000000000001" customHeight="1">
      <c r="A1231" s="126"/>
      <c r="B1231" s="126"/>
      <c r="C1231" s="131"/>
      <c r="D1231" s="126" t="s">
        <v>1474</v>
      </c>
      <c r="E1231" s="131"/>
      <c r="F1231" s="355"/>
      <c r="G1231" s="314"/>
      <c r="H1231" s="18"/>
      <c r="I1231" s="19"/>
      <c r="J1231" s="18"/>
      <c r="K1231" s="19"/>
      <c r="L1231" s="18">
        <v>3</v>
      </c>
      <c r="M1231" s="19">
        <v>60</v>
      </c>
      <c r="N1231" s="58"/>
      <c r="O1231" s="59"/>
      <c r="P1231" s="58">
        <v>1</v>
      </c>
      <c r="Q1231" s="59">
        <v>33.333333333333336</v>
      </c>
      <c r="R1231" s="58"/>
      <c r="S1231" s="59"/>
      <c r="T1231" s="58">
        <v>2</v>
      </c>
      <c r="U1231" s="59">
        <v>13.333333333333334</v>
      </c>
      <c r="V1231" s="131"/>
      <c r="W1231" s="131"/>
      <c r="X1231" s="131"/>
      <c r="Y1231" s="131"/>
      <c r="Z1231" s="131"/>
      <c r="AA1231" s="131"/>
      <c r="AB1231" s="131"/>
      <c r="AC1231" s="131"/>
      <c r="AD1231" s="131"/>
    </row>
    <row r="1232" spans="1:30" ht="20.100000000000001" customHeight="1">
      <c r="A1232" s="126"/>
      <c r="B1232" s="126"/>
      <c r="C1232" s="131"/>
      <c r="D1232" s="126" t="s">
        <v>1475</v>
      </c>
      <c r="E1232" s="131"/>
      <c r="F1232" s="355">
        <v>1</v>
      </c>
      <c r="G1232" s="314">
        <v>33.333333333333336</v>
      </c>
      <c r="H1232" s="18"/>
      <c r="I1232" s="19"/>
      <c r="J1232" s="18"/>
      <c r="K1232" s="19"/>
      <c r="L1232" s="18"/>
      <c r="M1232" s="19"/>
      <c r="N1232" s="58"/>
      <c r="O1232" s="59"/>
      <c r="P1232" s="58"/>
      <c r="Q1232" s="59"/>
      <c r="R1232" s="58"/>
      <c r="S1232" s="59"/>
      <c r="T1232" s="58">
        <v>2</v>
      </c>
      <c r="U1232" s="59">
        <v>13.333333333333334</v>
      </c>
      <c r="V1232" s="131"/>
      <c r="W1232" s="131"/>
      <c r="X1232" s="131"/>
      <c r="Y1232" s="131"/>
      <c r="Z1232" s="131"/>
      <c r="AA1232" s="131"/>
      <c r="AB1232" s="131"/>
      <c r="AC1232" s="131"/>
      <c r="AD1232" s="131"/>
    </row>
    <row r="1233" spans="1:30" ht="20.100000000000001" customHeight="1">
      <c r="A1233" s="126"/>
      <c r="B1233" s="126"/>
      <c r="C1233" s="131"/>
      <c r="D1233" s="126" t="s">
        <v>1476</v>
      </c>
      <c r="E1233" s="131"/>
      <c r="F1233" s="355">
        <v>1</v>
      </c>
      <c r="G1233" s="314">
        <v>33.333333333333336</v>
      </c>
      <c r="H1233" s="18">
        <v>1</v>
      </c>
      <c r="I1233" s="19">
        <v>100</v>
      </c>
      <c r="J1233" s="18">
        <v>1</v>
      </c>
      <c r="K1233" s="19">
        <v>100</v>
      </c>
      <c r="L1233" s="18">
        <v>1</v>
      </c>
      <c r="M1233" s="19">
        <v>20</v>
      </c>
      <c r="N1233" s="58">
        <v>1</v>
      </c>
      <c r="O1233" s="59">
        <v>100</v>
      </c>
      <c r="P1233" s="58">
        <v>2</v>
      </c>
      <c r="Q1233" s="59">
        <v>66.666666666666671</v>
      </c>
      <c r="R1233" s="58">
        <v>2</v>
      </c>
      <c r="S1233" s="59">
        <v>66.666666666666671</v>
      </c>
      <c r="T1233" s="58">
        <v>9</v>
      </c>
      <c r="U1233" s="59">
        <v>60</v>
      </c>
      <c r="V1233" s="131"/>
      <c r="W1233" s="131"/>
      <c r="X1233" s="131"/>
      <c r="Y1233" s="131"/>
      <c r="Z1233" s="131"/>
      <c r="AA1233" s="131"/>
      <c r="AB1233" s="131"/>
      <c r="AC1233" s="131"/>
      <c r="AD1233" s="131"/>
    </row>
    <row r="1234" spans="1:30" ht="20.100000000000001" customHeight="1">
      <c r="A1234" s="126"/>
      <c r="B1234" s="126"/>
      <c r="C1234" s="131"/>
      <c r="D1234" s="126" t="s">
        <v>1477</v>
      </c>
      <c r="E1234" s="131"/>
      <c r="F1234" s="355"/>
      <c r="G1234" s="314"/>
      <c r="H1234" s="18"/>
      <c r="I1234" s="19"/>
      <c r="J1234" s="18"/>
      <c r="K1234" s="19"/>
      <c r="L1234" s="18"/>
      <c r="M1234" s="19"/>
      <c r="N1234" s="58"/>
      <c r="O1234" s="59"/>
      <c r="P1234" s="58"/>
      <c r="Q1234" s="59"/>
      <c r="R1234" s="58"/>
      <c r="S1234" s="59"/>
      <c r="T1234" s="58"/>
      <c r="U1234" s="59"/>
      <c r="V1234" s="131"/>
      <c r="W1234" s="131"/>
      <c r="X1234" s="131"/>
      <c r="Y1234" s="131"/>
      <c r="Z1234" s="131"/>
      <c r="AA1234" s="131"/>
      <c r="AB1234" s="131"/>
      <c r="AC1234" s="131"/>
      <c r="AD1234" s="131"/>
    </row>
    <row r="1235" spans="1:30" ht="20.100000000000001" customHeight="1">
      <c r="A1235" s="126"/>
      <c r="B1235" s="126"/>
      <c r="C1235" s="131"/>
      <c r="D1235" s="126" t="s">
        <v>2001</v>
      </c>
      <c r="E1235" s="131"/>
      <c r="F1235" s="355"/>
      <c r="G1235" s="314"/>
      <c r="H1235" s="18"/>
      <c r="I1235" s="19"/>
      <c r="J1235" s="18"/>
      <c r="K1235" s="19"/>
      <c r="L1235" s="18"/>
      <c r="M1235" s="19"/>
      <c r="N1235" s="58"/>
      <c r="O1235" s="59"/>
      <c r="P1235" s="58"/>
      <c r="Q1235" s="59"/>
      <c r="R1235" s="58"/>
      <c r="S1235" s="59"/>
      <c r="T1235" s="58"/>
      <c r="U1235" s="59"/>
      <c r="V1235" s="131"/>
      <c r="W1235" s="131"/>
      <c r="X1235" s="131"/>
      <c r="Y1235" s="131"/>
      <c r="Z1235" s="131"/>
      <c r="AA1235" s="131"/>
      <c r="AB1235" s="131"/>
      <c r="AC1235" s="131"/>
      <c r="AD1235" s="131"/>
    </row>
    <row r="1236" spans="1:30" ht="20.100000000000001" customHeight="1">
      <c r="A1236" s="126"/>
      <c r="B1236" s="126"/>
      <c r="C1236" s="131"/>
      <c r="D1236" s="126" t="s">
        <v>2409</v>
      </c>
      <c r="E1236" s="131"/>
      <c r="F1236" s="355"/>
      <c r="G1236" s="314"/>
      <c r="H1236" s="18"/>
      <c r="I1236" s="19"/>
      <c r="J1236" s="18"/>
      <c r="K1236" s="19"/>
      <c r="L1236" s="18"/>
      <c r="M1236" s="19"/>
      <c r="N1236" s="58"/>
      <c r="O1236" s="59"/>
      <c r="P1236" s="58"/>
      <c r="Q1236" s="59"/>
      <c r="R1236" s="58"/>
      <c r="S1236" s="59"/>
      <c r="T1236" s="58"/>
      <c r="U1236" s="59"/>
      <c r="V1236" s="131"/>
      <c r="W1236" s="131"/>
      <c r="X1236" s="131"/>
      <c r="Y1236" s="131"/>
      <c r="Z1236" s="131"/>
      <c r="AA1236" s="131"/>
      <c r="AB1236" s="131"/>
      <c r="AC1236" s="131"/>
      <c r="AD1236" s="131"/>
    </row>
    <row r="1237" spans="1:30" ht="20.100000000000001" customHeight="1">
      <c r="A1237" s="126"/>
      <c r="B1237" s="126"/>
      <c r="C1237" s="131"/>
      <c r="D1237" s="126" t="s">
        <v>2410</v>
      </c>
      <c r="E1237" s="131"/>
      <c r="F1237" s="355"/>
      <c r="G1237" s="314"/>
      <c r="H1237" s="18"/>
      <c r="I1237" s="19"/>
      <c r="J1237" s="18"/>
      <c r="K1237" s="19"/>
      <c r="L1237" s="18"/>
      <c r="M1237" s="19"/>
      <c r="N1237" s="58"/>
      <c r="O1237" s="59"/>
      <c r="P1237" s="58"/>
      <c r="Q1237" s="59"/>
      <c r="R1237" s="58"/>
      <c r="S1237" s="59"/>
      <c r="T1237" s="58"/>
      <c r="U1237" s="59"/>
      <c r="V1237" s="131"/>
      <c r="W1237" s="131"/>
      <c r="X1237" s="131"/>
      <c r="Y1237" s="131"/>
      <c r="Z1237" s="131"/>
      <c r="AA1237" s="131"/>
      <c r="AB1237" s="131"/>
      <c r="AC1237" s="131"/>
      <c r="AD1237" s="131"/>
    </row>
    <row r="1238" spans="1:30" ht="20.100000000000001" customHeight="1">
      <c r="A1238" s="125" t="s">
        <v>5708</v>
      </c>
      <c r="B1238" s="125" t="s">
        <v>705</v>
      </c>
      <c r="C1238" s="134" t="s">
        <v>5709</v>
      </c>
      <c r="D1238" s="125"/>
      <c r="E1238" s="134"/>
      <c r="F1238" s="354"/>
      <c r="G1238" s="12"/>
      <c r="H1238" s="11"/>
      <c r="I1238" s="12"/>
      <c r="J1238" s="11"/>
      <c r="K1238" s="12"/>
      <c r="L1238" s="11"/>
      <c r="M1238" s="12"/>
      <c r="N1238" s="56"/>
      <c r="O1238" s="57"/>
      <c r="P1238" s="56"/>
      <c r="Q1238" s="57"/>
      <c r="R1238" s="56"/>
      <c r="S1238" s="57"/>
      <c r="T1238" s="56"/>
      <c r="U1238" s="57"/>
      <c r="V1238" s="134" t="s">
        <v>28</v>
      </c>
      <c r="W1238" s="134" t="s">
        <v>28</v>
      </c>
      <c r="X1238" s="134" t="s">
        <v>28</v>
      </c>
      <c r="Y1238" s="134" t="s">
        <v>28</v>
      </c>
      <c r="Z1238" s="134" t="s">
        <v>28</v>
      </c>
      <c r="AA1238" s="134" t="s">
        <v>28</v>
      </c>
      <c r="AB1238" s="134" t="s">
        <v>28</v>
      </c>
      <c r="AC1238" s="134" t="s">
        <v>28</v>
      </c>
      <c r="AD1238" s="134"/>
    </row>
    <row r="1239" spans="1:30" ht="20.100000000000001" customHeight="1">
      <c r="A1239" s="125" t="s">
        <v>5710</v>
      </c>
      <c r="B1239" s="125" t="s">
        <v>706</v>
      </c>
      <c r="C1239" s="134" t="s">
        <v>5707</v>
      </c>
      <c r="D1239" s="154"/>
      <c r="E1239" s="134"/>
      <c r="F1239" s="354">
        <v>3</v>
      </c>
      <c r="G1239" s="12">
        <v>100</v>
      </c>
      <c r="H1239" s="11">
        <v>1</v>
      </c>
      <c r="I1239" s="12">
        <v>100</v>
      </c>
      <c r="J1239" s="11">
        <v>1</v>
      </c>
      <c r="K1239" s="12">
        <v>100</v>
      </c>
      <c r="L1239" s="11">
        <v>5</v>
      </c>
      <c r="M1239" s="12">
        <v>100</v>
      </c>
      <c r="N1239" s="56">
        <v>1</v>
      </c>
      <c r="O1239" s="57">
        <v>100</v>
      </c>
      <c r="P1239" s="56">
        <v>3</v>
      </c>
      <c r="Q1239" s="57">
        <v>100</v>
      </c>
      <c r="R1239" s="56">
        <v>3</v>
      </c>
      <c r="S1239" s="57">
        <v>100</v>
      </c>
      <c r="T1239" s="56">
        <v>15</v>
      </c>
      <c r="U1239" s="57">
        <v>100</v>
      </c>
      <c r="V1239" s="134" t="s">
        <v>28</v>
      </c>
      <c r="W1239" s="134" t="s">
        <v>28</v>
      </c>
      <c r="X1239" s="134" t="s">
        <v>28</v>
      </c>
      <c r="Y1239" s="134" t="s">
        <v>28</v>
      </c>
      <c r="Z1239" s="134" t="s">
        <v>28</v>
      </c>
      <c r="AA1239" s="134" t="s">
        <v>28</v>
      </c>
      <c r="AB1239" s="134" t="s">
        <v>28</v>
      </c>
      <c r="AC1239" s="134" t="s">
        <v>28</v>
      </c>
      <c r="AD1239" s="134"/>
    </row>
    <row r="1240" spans="1:30" ht="20.100000000000001" customHeight="1">
      <c r="A1240" s="126"/>
      <c r="B1240" s="126"/>
      <c r="C1240" s="131"/>
      <c r="D1240" s="126" t="s">
        <v>1970</v>
      </c>
      <c r="E1240" s="131" t="s">
        <v>1335</v>
      </c>
      <c r="F1240" s="355"/>
      <c r="G1240" s="314"/>
      <c r="H1240" s="18"/>
      <c r="I1240" s="19"/>
      <c r="J1240" s="18"/>
      <c r="K1240" s="19"/>
      <c r="L1240" s="18"/>
      <c r="M1240" s="19"/>
      <c r="N1240" s="58"/>
      <c r="O1240" s="59"/>
      <c r="P1240" s="58"/>
      <c r="Q1240" s="59"/>
      <c r="R1240" s="58"/>
      <c r="S1240" s="59"/>
      <c r="T1240" s="58"/>
      <c r="U1240" s="59"/>
      <c r="V1240" s="131"/>
      <c r="W1240" s="131"/>
      <c r="X1240" s="131"/>
      <c r="Y1240" s="131"/>
      <c r="Z1240" s="131"/>
      <c r="AA1240" s="131"/>
      <c r="AB1240" s="131"/>
      <c r="AC1240" s="131"/>
      <c r="AD1240" s="131"/>
    </row>
    <row r="1241" spans="1:30" ht="20.100000000000001" customHeight="1">
      <c r="A1241" s="126"/>
      <c r="B1241" s="126"/>
      <c r="C1241" s="131"/>
      <c r="D1241" s="126" t="s">
        <v>1971</v>
      </c>
      <c r="E1241" s="131"/>
      <c r="F1241" s="355"/>
      <c r="G1241" s="314"/>
      <c r="H1241" s="18"/>
      <c r="I1241" s="19"/>
      <c r="J1241" s="18"/>
      <c r="K1241" s="19"/>
      <c r="L1241" s="18"/>
      <c r="M1241" s="19"/>
      <c r="N1241" s="58"/>
      <c r="O1241" s="59"/>
      <c r="P1241" s="58"/>
      <c r="Q1241" s="59"/>
      <c r="R1241" s="58"/>
      <c r="S1241" s="59"/>
      <c r="T1241" s="58"/>
      <c r="U1241" s="59"/>
      <c r="V1241" s="131"/>
      <c r="W1241" s="131"/>
      <c r="X1241" s="131"/>
      <c r="Y1241" s="131"/>
      <c r="Z1241" s="131"/>
      <c r="AA1241" s="131"/>
      <c r="AB1241" s="131"/>
      <c r="AC1241" s="131"/>
      <c r="AD1241" s="131"/>
    </row>
    <row r="1242" spans="1:30" ht="20.100000000000001" customHeight="1">
      <c r="A1242" s="125" t="s">
        <v>5711</v>
      </c>
      <c r="B1242" s="125" t="s">
        <v>707</v>
      </c>
      <c r="C1242" s="134" t="s">
        <v>5707</v>
      </c>
      <c r="D1242" s="154"/>
      <c r="E1242" s="134"/>
      <c r="F1242" s="354">
        <v>3</v>
      </c>
      <c r="G1242" s="12">
        <v>100</v>
      </c>
      <c r="H1242" s="11">
        <v>1</v>
      </c>
      <c r="I1242" s="12">
        <v>100</v>
      </c>
      <c r="J1242" s="11">
        <v>1</v>
      </c>
      <c r="K1242" s="12">
        <v>100</v>
      </c>
      <c r="L1242" s="11">
        <v>5</v>
      </c>
      <c r="M1242" s="12">
        <v>100</v>
      </c>
      <c r="N1242" s="56">
        <v>1</v>
      </c>
      <c r="O1242" s="57">
        <v>100</v>
      </c>
      <c r="P1242" s="56">
        <v>3</v>
      </c>
      <c r="Q1242" s="57">
        <v>100</v>
      </c>
      <c r="R1242" s="56">
        <v>3</v>
      </c>
      <c r="S1242" s="57">
        <v>100</v>
      </c>
      <c r="T1242" s="56">
        <v>15</v>
      </c>
      <c r="U1242" s="57">
        <v>100</v>
      </c>
      <c r="V1242" s="134" t="s">
        <v>28</v>
      </c>
      <c r="W1242" s="134" t="s">
        <v>28</v>
      </c>
      <c r="X1242" s="134" t="s">
        <v>28</v>
      </c>
      <c r="Y1242" s="134" t="s">
        <v>28</v>
      </c>
      <c r="Z1242" s="134" t="s">
        <v>28</v>
      </c>
      <c r="AA1242" s="134" t="s">
        <v>28</v>
      </c>
      <c r="AB1242" s="134" t="s">
        <v>28</v>
      </c>
      <c r="AC1242" s="134" t="s">
        <v>28</v>
      </c>
      <c r="AD1242" s="134"/>
    </row>
    <row r="1243" spans="1:30" ht="20.100000000000001" customHeight="1">
      <c r="A1243" s="126"/>
      <c r="B1243" s="126"/>
      <c r="C1243" s="131"/>
      <c r="D1243" s="126" t="s">
        <v>1529</v>
      </c>
      <c r="E1243" s="131" t="s">
        <v>73</v>
      </c>
      <c r="F1243" s="355"/>
      <c r="G1243" s="314"/>
      <c r="H1243" s="18"/>
      <c r="I1243" s="19"/>
      <c r="J1243" s="18"/>
      <c r="K1243" s="19"/>
      <c r="L1243" s="18"/>
      <c r="M1243" s="19"/>
      <c r="N1243" s="58"/>
      <c r="O1243" s="59"/>
      <c r="P1243" s="58"/>
      <c r="Q1243" s="59"/>
      <c r="R1243" s="58"/>
      <c r="S1243" s="59"/>
      <c r="T1243" s="58"/>
      <c r="U1243" s="59"/>
      <c r="V1243" s="131"/>
      <c r="W1243" s="131"/>
      <c r="X1243" s="131"/>
      <c r="Y1243" s="131"/>
      <c r="Z1243" s="131"/>
      <c r="AA1243" s="131"/>
      <c r="AB1243" s="131"/>
      <c r="AC1243" s="131"/>
      <c r="AD1243" s="131"/>
    </row>
    <row r="1244" spans="1:30" ht="20.100000000000001" customHeight="1">
      <c r="A1244" s="126"/>
      <c r="B1244" s="126"/>
      <c r="C1244" s="131"/>
      <c r="D1244" s="126" t="s">
        <v>1530</v>
      </c>
      <c r="E1244" s="131"/>
      <c r="F1244" s="355"/>
      <c r="G1244" s="314"/>
      <c r="H1244" s="18"/>
      <c r="I1244" s="19"/>
      <c r="J1244" s="18"/>
      <c r="K1244" s="19"/>
      <c r="L1244" s="18"/>
      <c r="M1244" s="19"/>
      <c r="N1244" s="58"/>
      <c r="O1244" s="59"/>
      <c r="P1244" s="58"/>
      <c r="Q1244" s="59"/>
      <c r="R1244" s="58"/>
      <c r="S1244" s="59"/>
      <c r="T1244" s="58"/>
      <c r="U1244" s="59"/>
      <c r="V1244" s="131"/>
      <c r="W1244" s="131"/>
      <c r="X1244" s="131"/>
      <c r="Y1244" s="131"/>
      <c r="Z1244" s="131"/>
      <c r="AA1244" s="131"/>
      <c r="AB1244" s="131"/>
      <c r="AC1244" s="131"/>
      <c r="AD1244" s="131"/>
    </row>
    <row r="1245" spans="1:30" ht="20.100000000000001" customHeight="1">
      <c r="A1245" s="125" t="s">
        <v>5712</v>
      </c>
      <c r="B1245" s="125" t="s">
        <v>708</v>
      </c>
      <c r="C1245" s="134" t="s">
        <v>5680</v>
      </c>
      <c r="D1245" s="125" t="s">
        <v>1471</v>
      </c>
      <c r="E1245" s="134"/>
      <c r="F1245" s="354">
        <v>2</v>
      </c>
      <c r="G1245" s="12">
        <v>22.222222222222221</v>
      </c>
      <c r="H1245" s="11">
        <v>1</v>
      </c>
      <c r="I1245" s="12">
        <v>14.285714285714286</v>
      </c>
      <c r="J1245" s="11">
        <v>1</v>
      </c>
      <c r="K1245" s="12">
        <v>10</v>
      </c>
      <c r="L1245" s="11">
        <v>2</v>
      </c>
      <c r="M1245" s="12">
        <v>15.4</v>
      </c>
      <c r="N1245" s="56">
        <v>5</v>
      </c>
      <c r="O1245" s="57">
        <v>45.5</v>
      </c>
      <c r="P1245" s="56">
        <v>5</v>
      </c>
      <c r="Q1245" s="57">
        <v>31.25</v>
      </c>
      <c r="R1245" s="56">
        <v>6</v>
      </c>
      <c r="S1245" s="57">
        <v>26.086956521739129</v>
      </c>
      <c r="T1245" s="56">
        <v>21</v>
      </c>
      <c r="U1245" s="57">
        <v>18.260869565217391</v>
      </c>
      <c r="V1245" s="134" t="s">
        <v>28</v>
      </c>
      <c r="W1245" s="134" t="s">
        <v>28</v>
      </c>
      <c r="X1245" s="134" t="s">
        <v>28</v>
      </c>
      <c r="Y1245" s="134" t="s">
        <v>28</v>
      </c>
      <c r="Z1245" s="134" t="s">
        <v>28</v>
      </c>
      <c r="AA1245" s="134" t="s">
        <v>28</v>
      </c>
      <c r="AB1245" s="134" t="s">
        <v>28</v>
      </c>
      <c r="AC1245" s="134" t="s">
        <v>28</v>
      </c>
      <c r="AD1245" s="134"/>
    </row>
    <row r="1246" spans="1:30" ht="20.100000000000001" customHeight="1">
      <c r="A1246" s="126"/>
      <c r="B1246" s="126"/>
      <c r="C1246" s="131"/>
      <c r="D1246" s="126" t="s">
        <v>1472</v>
      </c>
      <c r="E1246" s="131"/>
      <c r="F1246" s="355">
        <v>7</v>
      </c>
      <c r="G1246" s="314">
        <v>77.777777777777771</v>
      </c>
      <c r="H1246" s="18">
        <v>6</v>
      </c>
      <c r="I1246" s="19">
        <v>85.714285714285708</v>
      </c>
      <c r="J1246" s="18">
        <v>9</v>
      </c>
      <c r="K1246" s="19">
        <v>90</v>
      </c>
      <c r="L1246" s="18">
        <v>11</v>
      </c>
      <c r="M1246" s="19">
        <v>84.6</v>
      </c>
      <c r="N1246" s="58">
        <v>6</v>
      </c>
      <c r="O1246" s="59">
        <v>54.5</v>
      </c>
      <c r="P1246" s="58">
        <v>11</v>
      </c>
      <c r="Q1246" s="59">
        <v>68.75</v>
      </c>
      <c r="R1246" s="58">
        <v>17</v>
      </c>
      <c r="S1246" s="59">
        <v>73.913043478260875</v>
      </c>
      <c r="T1246" s="58">
        <v>94</v>
      </c>
      <c r="U1246" s="59">
        <v>81.739130434782609</v>
      </c>
      <c r="V1246" s="131"/>
      <c r="W1246" s="131"/>
      <c r="X1246" s="131"/>
      <c r="Y1246" s="131"/>
      <c r="Z1246" s="131"/>
      <c r="AA1246" s="131"/>
      <c r="AB1246" s="131"/>
      <c r="AC1246" s="131"/>
      <c r="AD1246" s="131"/>
    </row>
    <row r="1247" spans="1:30" ht="20.100000000000001" customHeight="1">
      <c r="A1247" s="125" t="s">
        <v>5713</v>
      </c>
      <c r="B1247" s="125" t="s">
        <v>709</v>
      </c>
      <c r="C1247" s="134" t="s">
        <v>5680</v>
      </c>
      <c r="D1247" s="125" t="s">
        <v>1853</v>
      </c>
      <c r="E1247" s="134"/>
      <c r="F1247" s="354">
        <v>1</v>
      </c>
      <c r="G1247" s="12">
        <v>11.111111111111111</v>
      </c>
      <c r="H1247" s="11">
        <v>1</v>
      </c>
      <c r="I1247" s="12">
        <v>14.285714285714286</v>
      </c>
      <c r="J1247" s="11">
        <v>1</v>
      </c>
      <c r="K1247" s="12">
        <v>10</v>
      </c>
      <c r="L1247" s="11">
        <v>1</v>
      </c>
      <c r="M1247" s="12">
        <v>7.7</v>
      </c>
      <c r="N1247" s="56">
        <v>3</v>
      </c>
      <c r="O1247" s="57">
        <v>27.3</v>
      </c>
      <c r="P1247" s="56">
        <v>3</v>
      </c>
      <c r="Q1247" s="57">
        <v>18.75</v>
      </c>
      <c r="R1247" s="56">
        <v>5</v>
      </c>
      <c r="S1247" s="57">
        <v>21.739130434782609</v>
      </c>
      <c r="T1247" s="56">
        <v>15</v>
      </c>
      <c r="U1247" s="57">
        <v>13.043478260869565</v>
      </c>
      <c r="V1247" s="134" t="s">
        <v>28</v>
      </c>
      <c r="W1247" s="134" t="s">
        <v>28</v>
      </c>
      <c r="X1247" s="134" t="s">
        <v>28</v>
      </c>
      <c r="Y1247" s="134" t="s">
        <v>28</v>
      </c>
      <c r="Z1247" s="134" t="s">
        <v>28</v>
      </c>
      <c r="AA1247" s="134" t="s">
        <v>28</v>
      </c>
      <c r="AB1247" s="134" t="s">
        <v>28</v>
      </c>
      <c r="AC1247" s="134" t="s">
        <v>28</v>
      </c>
      <c r="AD1247" s="134"/>
    </row>
    <row r="1248" spans="1:30" ht="20.100000000000001" customHeight="1">
      <c r="A1248" s="126"/>
      <c r="B1248" s="126"/>
      <c r="C1248" s="131"/>
      <c r="D1248" s="126" t="s">
        <v>1854</v>
      </c>
      <c r="E1248" s="131"/>
      <c r="F1248" s="355">
        <v>8</v>
      </c>
      <c r="G1248" s="314">
        <v>88.888888888888886</v>
      </c>
      <c r="H1248" s="18">
        <v>6</v>
      </c>
      <c r="I1248" s="19">
        <v>85.714285714285708</v>
      </c>
      <c r="J1248" s="18">
        <v>9</v>
      </c>
      <c r="K1248" s="19">
        <v>90</v>
      </c>
      <c r="L1248" s="18">
        <v>12</v>
      </c>
      <c r="M1248" s="19">
        <v>92.3</v>
      </c>
      <c r="N1248" s="58">
        <v>8</v>
      </c>
      <c r="O1248" s="59">
        <v>72.7</v>
      </c>
      <c r="P1248" s="58">
        <v>13</v>
      </c>
      <c r="Q1248" s="59">
        <v>81.25</v>
      </c>
      <c r="R1248" s="58">
        <v>18</v>
      </c>
      <c r="S1248" s="59">
        <v>78.260869565217391</v>
      </c>
      <c r="T1248" s="58">
        <v>100</v>
      </c>
      <c r="U1248" s="59">
        <v>86.956521739130437</v>
      </c>
      <c r="V1248" s="131"/>
      <c r="W1248" s="131"/>
      <c r="X1248" s="131"/>
      <c r="Y1248" s="131"/>
      <c r="Z1248" s="131"/>
      <c r="AA1248" s="131"/>
      <c r="AB1248" s="131"/>
      <c r="AC1248" s="131"/>
      <c r="AD1248" s="131"/>
    </row>
    <row r="1249" spans="1:30" ht="20.100000000000001" customHeight="1">
      <c r="A1249" s="125" t="s">
        <v>5714</v>
      </c>
      <c r="B1249" s="125" t="s">
        <v>710</v>
      </c>
      <c r="C1249" s="134" t="s">
        <v>5715</v>
      </c>
      <c r="D1249" s="125" t="s">
        <v>1473</v>
      </c>
      <c r="E1249" s="134" t="s">
        <v>245</v>
      </c>
      <c r="F1249" s="354">
        <v>1</v>
      </c>
      <c r="G1249" s="12">
        <v>100</v>
      </c>
      <c r="H1249" s="11">
        <v>1</v>
      </c>
      <c r="I1249" s="12">
        <v>100</v>
      </c>
      <c r="J1249" s="11"/>
      <c r="K1249" s="12"/>
      <c r="L1249" s="11"/>
      <c r="M1249" s="12"/>
      <c r="N1249" s="56">
        <v>2</v>
      </c>
      <c r="O1249" s="57">
        <v>66.7</v>
      </c>
      <c r="P1249" s="56">
        <v>1</v>
      </c>
      <c r="Q1249" s="57">
        <v>33.333333333333336</v>
      </c>
      <c r="R1249" s="56">
        <v>1</v>
      </c>
      <c r="S1249" s="57">
        <v>20</v>
      </c>
      <c r="T1249" s="56">
        <v>2</v>
      </c>
      <c r="U1249" s="57">
        <v>13.333333333333334</v>
      </c>
      <c r="V1249" s="134" t="s">
        <v>28</v>
      </c>
      <c r="W1249" s="134" t="s">
        <v>28</v>
      </c>
      <c r="X1249" s="134" t="s">
        <v>28</v>
      </c>
      <c r="Y1249" s="134" t="s">
        <v>28</v>
      </c>
      <c r="Z1249" s="134" t="s">
        <v>28</v>
      </c>
      <c r="AA1249" s="134" t="s">
        <v>28</v>
      </c>
      <c r="AB1249" s="134" t="s">
        <v>28</v>
      </c>
      <c r="AC1249" s="134" t="s">
        <v>28</v>
      </c>
      <c r="AD1249" s="134"/>
    </row>
    <row r="1250" spans="1:30" ht="20.100000000000001" customHeight="1">
      <c r="A1250" s="126"/>
      <c r="B1250" s="126"/>
      <c r="C1250" s="131"/>
      <c r="D1250" s="126" t="s">
        <v>1474</v>
      </c>
      <c r="E1250" s="131"/>
      <c r="F1250" s="355"/>
      <c r="G1250" s="314"/>
      <c r="H1250" s="18"/>
      <c r="I1250" s="19"/>
      <c r="J1250" s="18"/>
      <c r="K1250" s="19"/>
      <c r="L1250" s="18"/>
      <c r="M1250" s="19"/>
      <c r="N1250" s="58"/>
      <c r="O1250" s="59"/>
      <c r="P1250" s="58"/>
      <c r="Q1250" s="59"/>
      <c r="R1250" s="58"/>
      <c r="S1250" s="59"/>
      <c r="T1250" s="58">
        <v>2</v>
      </c>
      <c r="U1250" s="59">
        <v>13.333333333333334</v>
      </c>
      <c r="V1250" s="131"/>
      <c r="W1250" s="131"/>
      <c r="X1250" s="131"/>
      <c r="Y1250" s="131"/>
      <c r="Z1250" s="131"/>
      <c r="AA1250" s="131"/>
      <c r="AB1250" s="131"/>
      <c r="AC1250" s="131"/>
      <c r="AD1250" s="131"/>
    </row>
    <row r="1251" spans="1:30" ht="20.100000000000001" customHeight="1">
      <c r="A1251" s="126"/>
      <c r="B1251" s="126"/>
      <c r="C1251" s="131"/>
      <c r="D1251" s="126" t="s">
        <v>1475</v>
      </c>
      <c r="E1251" s="131"/>
      <c r="F1251" s="355"/>
      <c r="G1251" s="314"/>
      <c r="H1251" s="18"/>
      <c r="I1251" s="19"/>
      <c r="J1251" s="18"/>
      <c r="K1251" s="19"/>
      <c r="L1251" s="18"/>
      <c r="M1251" s="19"/>
      <c r="N1251" s="58"/>
      <c r="O1251" s="59"/>
      <c r="P1251" s="58"/>
      <c r="Q1251" s="59"/>
      <c r="R1251" s="58"/>
      <c r="S1251" s="59"/>
      <c r="T1251" s="58">
        <v>2</v>
      </c>
      <c r="U1251" s="59">
        <v>13.333333333333334</v>
      </c>
      <c r="V1251" s="131"/>
      <c r="W1251" s="131"/>
      <c r="X1251" s="131"/>
      <c r="Y1251" s="131"/>
      <c r="Z1251" s="131"/>
      <c r="AA1251" s="131"/>
      <c r="AB1251" s="131"/>
      <c r="AC1251" s="131"/>
      <c r="AD1251" s="131"/>
    </row>
    <row r="1252" spans="1:30" ht="20.100000000000001" customHeight="1">
      <c r="A1252" s="126"/>
      <c r="B1252" s="126"/>
      <c r="C1252" s="131"/>
      <c r="D1252" s="126" t="s">
        <v>1476</v>
      </c>
      <c r="E1252" s="131"/>
      <c r="F1252" s="355"/>
      <c r="G1252" s="314"/>
      <c r="H1252" s="18"/>
      <c r="I1252" s="19"/>
      <c r="J1252" s="18"/>
      <c r="K1252" s="19"/>
      <c r="L1252" s="18">
        <v>1</v>
      </c>
      <c r="M1252" s="19">
        <v>100</v>
      </c>
      <c r="N1252" s="58"/>
      <c r="O1252" s="59"/>
      <c r="P1252" s="58">
        <v>2</v>
      </c>
      <c r="Q1252" s="59">
        <v>66.666666666666671</v>
      </c>
      <c r="R1252" s="58">
        <v>3</v>
      </c>
      <c r="S1252" s="59">
        <v>60</v>
      </c>
      <c r="T1252" s="58">
        <v>8</v>
      </c>
      <c r="U1252" s="59">
        <v>53.333333333333336</v>
      </c>
      <c r="V1252" s="131"/>
      <c r="W1252" s="131"/>
      <c r="X1252" s="131"/>
      <c r="Y1252" s="131"/>
      <c r="Z1252" s="131"/>
      <c r="AA1252" s="131"/>
      <c r="AB1252" s="131"/>
      <c r="AC1252" s="131"/>
      <c r="AD1252" s="131"/>
    </row>
    <row r="1253" spans="1:30" ht="20.100000000000001" customHeight="1">
      <c r="A1253" s="126"/>
      <c r="B1253" s="126"/>
      <c r="C1253" s="131"/>
      <c r="D1253" s="126" t="s">
        <v>1477</v>
      </c>
      <c r="E1253" s="131"/>
      <c r="F1253" s="355"/>
      <c r="G1253" s="314"/>
      <c r="H1253" s="18"/>
      <c r="I1253" s="19"/>
      <c r="J1253" s="18">
        <v>1</v>
      </c>
      <c r="K1253" s="19">
        <v>100</v>
      </c>
      <c r="L1253" s="18"/>
      <c r="M1253" s="19"/>
      <c r="N1253" s="58">
        <v>1</v>
      </c>
      <c r="O1253" s="59">
        <v>33.299999999999997</v>
      </c>
      <c r="P1253" s="58"/>
      <c r="Q1253" s="59"/>
      <c r="R1253" s="58">
        <v>1</v>
      </c>
      <c r="S1253" s="59">
        <v>20</v>
      </c>
      <c r="T1253" s="58"/>
      <c r="U1253" s="59"/>
      <c r="V1253" s="131"/>
      <c r="W1253" s="131"/>
      <c r="X1253" s="131"/>
      <c r="Y1253" s="131"/>
      <c r="Z1253" s="131"/>
      <c r="AA1253" s="131"/>
      <c r="AB1253" s="131"/>
      <c r="AC1253" s="131"/>
      <c r="AD1253" s="131"/>
    </row>
    <row r="1254" spans="1:30" ht="20.100000000000001" customHeight="1">
      <c r="A1254" s="126"/>
      <c r="B1254" s="126"/>
      <c r="C1254" s="131"/>
      <c r="D1254" s="126" t="s">
        <v>2001</v>
      </c>
      <c r="E1254" s="131"/>
      <c r="F1254" s="355"/>
      <c r="G1254" s="314"/>
      <c r="H1254" s="18"/>
      <c r="I1254" s="19"/>
      <c r="J1254" s="18"/>
      <c r="K1254" s="19"/>
      <c r="L1254" s="18"/>
      <c r="M1254" s="19"/>
      <c r="N1254" s="58"/>
      <c r="O1254" s="59"/>
      <c r="P1254" s="58"/>
      <c r="Q1254" s="59"/>
      <c r="R1254" s="58"/>
      <c r="S1254" s="59"/>
      <c r="T1254" s="58">
        <v>1</v>
      </c>
      <c r="U1254" s="59">
        <v>6.666666666666667</v>
      </c>
      <c r="V1254" s="131"/>
      <c r="W1254" s="131"/>
      <c r="X1254" s="131"/>
      <c r="Y1254" s="131"/>
      <c r="Z1254" s="131"/>
      <c r="AA1254" s="131"/>
      <c r="AB1254" s="131"/>
      <c r="AC1254" s="131"/>
      <c r="AD1254" s="131"/>
    </row>
    <row r="1255" spans="1:30" ht="20.100000000000001" customHeight="1">
      <c r="A1255" s="126"/>
      <c r="B1255" s="126"/>
      <c r="C1255" s="131"/>
      <c r="D1255" s="126" t="s">
        <v>2409</v>
      </c>
      <c r="E1255" s="131"/>
      <c r="F1255" s="355"/>
      <c r="G1255" s="314"/>
      <c r="H1255" s="18"/>
      <c r="I1255" s="19"/>
      <c r="J1255" s="18"/>
      <c r="K1255" s="19"/>
      <c r="L1255" s="18"/>
      <c r="M1255" s="19"/>
      <c r="N1255" s="58"/>
      <c r="O1255" s="59"/>
      <c r="P1255" s="58"/>
      <c r="Q1255" s="59"/>
      <c r="R1255" s="58"/>
      <c r="S1255" s="59"/>
      <c r="T1255" s="58"/>
      <c r="U1255" s="59"/>
      <c r="V1255" s="131"/>
      <c r="W1255" s="131"/>
      <c r="X1255" s="131"/>
      <c r="Y1255" s="131"/>
      <c r="Z1255" s="131"/>
      <c r="AA1255" s="131"/>
      <c r="AB1255" s="131"/>
      <c r="AC1255" s="131"/>
      <c r="AD1255" s="131"/>
    </row>
    <row r="1256" spans="1:30" ht="20.100000000000001" customHeight="1">
      <c r="A1256" s="126"/>
      <c r="B1256" s="126"/>
      <c r="C1256" s="131"/>
      <c r="D1256" s="126" t="s">
        <v>2410</v>
      </c>
      <c r="E1256" s="131"/>
      <c r="F1256" s="355"/>
      <c r="G1256" s="314"/>
      <c r="H1256" s="18"/>
      <c r="I1256" s="19"/>
      <c r="J1256" s="18"/>
      <c r="K1256" s="19"/>
      <c r="L1256" s="18"/>
      <c r="M1256" s="19"/>
      <c r="N1256" s="58"/>
      <c r="O1256" s="59"/>
      <c r="P1256" s="58"/>
      <c r="Q1256" s="59"/>
      <c r="R1256" s="58"/>
      <c r="S1256" s="59"/>
      <c r="T1256" s="58"/>
      <c r="U1256" s="59"/>
      <c r="V1256" s="131"/>
      <c r="W1256" s="131"/>
      <c r="X1256" s="131"/>
      <c r="Y1256" s="131"/>
      <c r="Z1256" s="131"/>
      <c r="AA1256" s="131"/>
      <c r="AB1256" s="131"/>
      <c r="AC1256" s="131"/>
      <c r="AD1256" s="131"/>
    </row>
    <row r="1257" spans="1:30" ht="20.100000000000001" customHeight="1">
      <c r="A1257" s="125" t="s">
        <v>5716</v>
      </c>
      <c r="B1257" s="125" t="s">
        <v>711</v>
      </c>
      <c r="C1257" s="134" t="s">
        <v>5717</v>
      </c>
      <c r="D1257" s="125"/>
      <c r="E1257" s="134"/>
      <c r="F1257" s="354"/>
      <c r="G1257" s="12"/>
      <c r="H1257" s="11"/>
      <c r="I1257" s="12"/>
      <c r="J1257" s="11"/>
      <c r="K1257" s="12"/>
      <c r="L1257" s="11"/>
      <c r="M1257" s="12"/>
      <c r="N1257" s="56"/>
      <c r="O1257" s="57"/>
      <c r="P1257" s="56"/>
      <c r="Q1257" s="57"/>
      <c r="R1257" s="56"/>
      <c r="S1257" s="57"/>
      <c r="T1257" s="56">
        <v>1</v>
      </c>
      <c r="U1257" s="57">
        <v>100</v>
      </c>
      <c r="V1257" s="134" t="s">
        <v>28</v>
      </c>
      <c r="W1257" s="134" t="s">
        <v>28</v>
      </c>
      <c r="X1257" s="134" t="s">
        <v>28</v>
      </c>
      <c r="Y1257" s="134" t="s">
        <v>28</v>
      </c>
      <c r="Z1257" s="134" t="s">
        <v>28</v>
      </c>
      <c r="AA1257" s="134" t="s">
        <v>28</v>
      </c>
      <c r="AB1257" s="134" t="s">
        <v>28</v>
      </c>
      <c r="AC1257" s="134" t="s">
        <v>28</v>
      </c>
      <c r="AD1257" s="134"/>
    </row>
    <row r="1258" spans="1:30" ht="20.100000000000001" customHeight="1">
      <c r="A1258" s="125" t="s">
        <v>5718</v>
      </c>
      <c r="B1258" s="125" t="s">
        <v>712</v>
      </c>
      <c r="C1258" s="134" t="s">
        <v>5715</v>
      </c>
      <c r="D1258" s="154"/>
      <c r="E1258" s="134"/>
      <c r="F1258" s="354">
        <v>1</v>
      </c>
      <c r="G1258" s="12">
        <v>100</v>
      </c>
      <c r="H1258" s="11">
        <v>1</v>
      </c>
      <c r="I1258" s="12">
        <v>100</v>
      </c>
      <c r="J1258" s="11">
        <v>1</v>
      </c>
      <c r="K1258" s="12">
        <v>100</v>
      </c>
      <c r="L1258" s="11">
        <v>1</v>
      </c>
      <c r="M1258" s="12">
        <v>100</v>
      </c>
      <c r="N1258" s="56">
        <v>3</v>
      </c>
      <c r="O1258" s="57">
        <v>100</v>
      </c>
      <c r="P1258" s="56">
        <v>3</v>
      </c>
      <c r="Q1258" s="57">
        <v>100</v>
      </c>
      <c r="R1258" s="56">
        <v>5</v>
      </c>
      <c r="S1258" s="57">
        <v>100</v>
      </c>
      <c r="T1258" s="56">
        <v>15</v>
      </c>
      <c r="U1258" s="57">
        <v>100</v>
      </c>
      <c r="V1258" s="134" t="s">
        <v>28</v>
      </c>
      <c r="W1258" s="134" t="s">
        <v>28</v>
      </c>
      <c r="X1258" s="134" t="s">
        <v>28</v>
      </c>
      <c r="Y1258" s="134" t="s">
        <v>28</v>
      </c>
      <c r="Z1258" s="134" t="s">
        <v>28</v>
      </c>
      <c r="AA1258" s="134" t="s">
        <v>28</v>
      </c>
      <c r="AB1258" s="134" t="s">
        <v>28</v>
      </c>
      <c r="AC1258" s="134" t="s">
        <v>28</v>
      </c>
      <c r="AD1258" s="134"/>
    </row>
    <row r="1259" spans="1:30" ht="20.100000000000001" customHeight="1">
      <c r="A1259" s="126"/>
      <c r="B1259" s="126"/>
      <c r="C1259" s="131"/>
      <c r="D1259" s="126" t="s">
        <v>1970</v>
      </c>
      <c r="E1259" s="131" t="s">
        <v>1335</v>
      </c>
      <c r="F1259" s="355"/>
      <c r="G1259" s="314"/>
      <c r="H1259" s="18"/>
      <c r="I1259" s="19"/>
      <c r="J1259" s="18"/>
      <c r="K1259" s="19"/>
      <c r="L1259" s="18"/>
      <c r="M1259" s="19"/>
      <c r="N1259" s="58"/>
      <c r="O1259" s="59"/>
      <c r="P1259" s="58"/>
      <c r="Q1259" s="59"/>
      <c r="R1259" s="58"/>
      <c r="S1259" s="59"/>
      <c r="T1259" s="58"/>
      <c r="U1259" s="59"/>
      <c r="V1259" s="131"/>
      <c r="W1259" s="131"/>
      <c r="X1259" s="131"/>
      <c r="Y1259" s="131"/>
      <c r="Z1259" s="131"/>
      <c r="AA1259" s="131"/>
      <c r="AB1259" s="131"/>
      <c r="AC1259" s="131"/>
      <c r="AD1259" s="131"/>
    </row>
    <row r="1260" spans="1:30" ht="20.100000000000001" customHeight="1">
      <c r="A1260" s="126"/>
      <c r="B1260" s="126"/>
      <c r="C1260" s="131"/>
      <c r="D1260" s="126" t="s">
        <v>1971</v>
      </c>
      <c r="E1260" s="131"/>
      <c r="F1260" s="355"/>
      <c r="G1260" s="314"/>
      <c r="H1260" s="18"/>
      <c r="I1260" s="19"/>
      <c r="J1260" s="18"/>
      <c r="K1260" s="19"/>
      <c r="L1260" s="18"/>
      <c r="M1260" s="19"/>
      <c r="N1260" s="58"/>
      <c r="O1260" s="59"/>
      <c r="P1260" s="58"/>
      <c r="Q1260" s="59"/>
      <c r="R1260" s="58"/>
      <c r="S1260" s="59"/>
      <c r="T1260" s="58"/>
      <c r="U1260" s="59"/>
      <c r="V1260" s="131"/>
      <c r="W1260" s="131"/>
      <c r="X1260" s="131"/>
      <c r="Y1260" s="131"/>
      <c r="Z1260" s="131"/>
      <c r="AA1260" s="131"/>
      <c r="AB1260" s="131"/>
      <c r="AC1260" s="131"/>
      <c r="AD1260" s="131"/>
    </row>
    <row r="1261" spans="1:30" ht="20.100000000000001" customHeight="1">
      <c r="A1261" s="125" t="s">
        <v>5719</v>
      </c>
      <c r="B1261" s="125" t="s">
        <v>713</v>
      </c>
      <c r="C1261" s="134" t="s">
        <v>5715</v>
      </c>
      <c r="D1261" s="154"/>
      <c r="E1261" s="134"/>
      <c r="F1261" s="354">
        <v>1</v>
      </c>
      <c r="G1261" s="12">
        <v>100</v>
      </c>
      <c r="H1261" s="11">
        <v>1</v>
      </c>
      <c r="I1261" s="12">
        <v>100</v>
      </c>
      <c r="J1261" s="11">
        <v>1</v>
      </c>
      <c r="K1261" s="12">
        <v>100</v>
      </c>
      <c r="L1261" s="11">
        <v>1</v>
      </c>
      <c r="M1261" s="12">
        <v>100</v>
      </c>
      <c r="N1261" s="56">
        <v>3</v>
      </c>
      <c r="O1261" s="57">
        <v>100</v>
      </c>
      <c r="P1261" s="56">
        <v>3</v>
      </c>
      <c r="Q1261" s="57">
        <v>100</v>
      </c>
      <c r="R1261" s="56">
        <v>5</v>
      </c>
      <c r="S1261" s="57">
        <v>100</v>
      </c>
      <c r="T1261" s="56">
        <v>15</v>
      </c>
      <c r="U1261" s="57">
        <v>100</v>
      </c>
      <c r="V1261" s="134" t="s">
        <v>28</v>
      </c>
      <c r="W1261" s="134" t="s">
        <v>28</v>
      </c>
      <c r="X1261" s="134" t="s">
        <v>28</v>
      </c>
      <c r="Y1261" s="134" t="s">
        <v>28</v>
      </c>
      <c r="Z1261" s="134" t="s">
        <v>28</v>
      </c>
      <c r="AA1261" s="134" t="s">
        <v>28</v>
      </c>
      <c r="AB1261" s="134" t="s">
        <v>28</v>
      </c>
      <c r="AC1261" s="134" t="s">
        <v>28</v>
      </c>
      <c r="AD1261" s="134"/>
    </row>
    <row r="1262" spans="1:30" ht="20.100000000000001" customHeight="1">
      <c r="A1262" s="126"/>
      <c r="B1262" s="126"/>
      <c r="C1262" s="131"/>
      <c r="D1262" s="126" t="s">
        <v>1529</v>
      </c>
      <c r="E1262" s="131" t="s">
        <v>73</v>
      </c>
      <c r="F1262" s="355"/>
      <c r="G1262" s="314"/>
      <c r="H1262" s="18"/>
      <c r="I1262" s="19"/>
      <c r="J1262" s="18"/>
      <c r="K1262" s="19"/>
      <c r="L1262" s="18"/>
      <c r="M1262" s="19"/>
      <c r="N1262" s="58"/>
      <c r="O1262" s="59"/>
      <c r="P1262" s="58"/>
      <c r="Q1262" s="59"/>
      <c r="R1262" s="58"/>
      <c r="S1262" s="59"/>
      <c r="T1262" s="58"/>
      <c r="U1262" s="59"/>
      <c r="V1262" s="131"/>
      <c r="W1262" s="131"/>
      <c r="X1262" s="131"/>
      <c r="Y1262" s="131"/>
      <c r="Z1262" s="131"/>
      <c r="AA1262" s="131"/>
      <c r="AB1262" s="131"/>
      <c r="AC1262" s="131"/>
      <c r="AD1262" s="131"/>
    </row>
    <row r="1263" spans="1:30" ht="20.100000000000001" customHeight="1">
      <c r="A1263" s="126"/>
      <c r="B1263" s="126"/>
      <c r="C1263" s="131"/>
      <c r="D1263" s="126" t="s">
        <v>1530</v>
      </c>
      <c r="E1263" s="131"/>
      <c r="F1263" s="355"/>
      <c r="G1263" s="314"/>
      <c r="H1263" s="18"/>
      <c r="I1263" s="19"/>
      <c r="J1263" s="18"/>
      <c r="K1263" s="19"/>
      <c r="L1263" s="18"/>
      <c r="M1263" s="19"/>
      <c r="N1263" s="58"/>
      <c r="O1263" s="59"/>
      <c r="P1263" s="58"/>
      <c r="Q1263" s="59"/>
      <c r="R1263" s="58"/>
      <c r="S1263" s="59"/>
      <c r="T1263" s="58"/>
      <c r="U1263" s="59"/>
      <c r="V1263" s="131"/>
      <c r="W1263" s="131"/>
      <c r="X1263" s="131"/>
      <c r="Y1263" s="131"/>
      <c r="Z1263" s="131"/>
      <c r="AA1263" s="131"/>
      <c r="AB1263" s="131"/>
      <c r="AC1263" s="131"/>
      <c r="AD1263" s="131"/>
    </row>
    <row r="1264" spans="1:30" ht="20.100000000000001" customHeight="1">
      <c r="A1264" s="125" t="s">
        <v>5720</v>
      </c>
      <c r="B1264" s="125" t="s">
        <v>714</v>
      </c>
      <c r="C1264" s="134" t="s">
        <v>5680</v>
      </c>
      <c r="D1264" s="125" t="s">
        <v>1471</v>
      </c>
      <c r="E1264" s="134"/>
      <c r="F1264" s="354">
        <v>2</v>
      </c>
      <c r="G1264" s="12">
        <v>22.222222222222221</v>
      </c>
      <c r="H1264" s="11"/>
      <c r="I1264" s="12"/>
      <c r="J1264" s="11">
        <v>1</v>
      </c>
      <c r="K1264" s="12">
        <v>10</v>
      </c>
      <c r="L1264" s="11">
        <v>1</v>
      </c>
      <c r="M1264" s="12">
        <v>7.7</v>
      </c>
      <c r="N1264" s="56">
        <v>5</v>
      </c>
      <c r="O1264" s="57">
        <v>45.5</v>
      </c>
      <c r="P1264" s="56">
        <v>1</v>
      </c>
      <c r="Q1264" s="57">
        <v>6.25</v>
      </c>
      <c r="R1264" s="56">
        <v>5</v>
      </c>
      <c r="S1264" s="57">
        <v>21.739130434782609</v>
      </c>
      <c r="T1264" s="56">
        <v>10</v>
      </c>
      <c r="U1264" s="57">
        <v>8.695652173913043</v>
      </c>
      <c r="V1264" s="134" t="s">
        <v>28</v>
      </c>
      <c r="W1264" s="134" t="s">
        <v>28</v>
      </c>
      <c r="X1264" s="134" t="s">
        <v>28</v>
      </c>
      <c r="Y1264" s="134" t="s">
        <v>28</v>
      </c>
      <c r="Z1264" s="134" t="s">
        <v>28</v>
      </c>
      <c r="AA1264" s="134" t="s">
        <v>28</v>
      </c>
      <c r="AB1264" s="134" t="s">
        <v>28</v>
      </c>
      <c r="AC1264" s="134" t="s">
        <v>28</v>
      </c>
      <c r="AD1264" s="134"/>
    </row>
    <row r="1265" spans="1:30" ht="20.100000000000001" customHeight="1">
      <c r="A1265" s="126"/>
      <c r="B1265" s="126"/>
      <c r="C1265" s="131"/>
      <c r="D1265" s="126" t="s">
        <v>1472</v>
      </c>
      <c r="E1265" s="131"/>
      <c r="F1265" s="355">
        <v>7</v>
      </c>
      <c r="G1265" s="314">
        <v>77.777777777777771</v>
      </c>
      <c r="H1265" s="18">
        <v>7</v>
      </c>
      <c r="I1265" s="19">
        <v>100</v>
      </c>
      <c r="J1265" s="18">
        <v>9</v>
      </c>
      <c r="K1265" s="19">
        <v>90</v>
      </c>
      <c r="L1265" s="18">
        <v>12</v>
      </c>
      <c r="M1265" s="19">
        <v>92.3</v>
      </c>
      <c r="N1265" s="58">
        <v>6</v>
      </c>
      <c r="O1265" s="59">
        <v>54.5</v>
      </c>
      <c r="P1265" s="58">
        <v>15</v>
      </c>
      <c r="Q1265" s="59">
        <v>93.75</v>
      </c>
      <c r="R1265" s="58">
        <v>18</v>
      </c>
      <c r="S1265" s="59">
        <v>78.260869565217391</v>
      </c>
      <c r="T1265" s="58">
        <v>105</v>
      </c>
      <c r="U1265" s="59">
        <v>91.304347826086953</v>
      </c>
      <c r="V1265" s="131"/>
      <c r="W1265" s="131"/>
      <c r="X1265" s="131"/>
      <c r="Y1265" s="131"/>
      <c r="Z1265" s="131"/>
      <c r="AA1265" s="131"/>
      <c r="AB1265" s="131"/>
      <c r="AC1265" s="131"/>
      <c r="AD1265" s="131"/>
    </row>
    <row r="1266" spans="1:30" ht="20.100000000000001" customHeight="1">
      <c r="A1266" s="125" t="s">
        <v>5721</v>
      </c>
      <c r="B1266" s="125" t="s">
        <v>715</v>
      </c>
      <c r="C1266" s="134" t="s">
        <v>5680</v>
      </c>
      <c r="D1266" s="125" t="s">
        <v>1853</v>
      </c>
      <c r="E1266" s="134"/>
      <c r="F1266" s="354">
        <v>1</v>
      </c>
      <c r="G1266" s="12">
        <v>11.111111111111111</v>
      </c>
      <c r="H1266" s="11"/>
      <c r="I1266" s="12"/>
      <c r="J1266" s="11">
        <v>1</v>
      </c>
      <c r="K1266" s="12">
        <v>10</v>
      </c>
      <c r="L1266" s="11">
        <v>1</v>
      </c>
      <c r="M1266" s="12">
        <v>7.7</v>
      </c>
      <c r="N1266" s="56">
        <v>4</v>
      </c>
      <c r="O1266" s="57">
        <v>36.4</v>
      </c>
      <c r="P1266" s="56">
        <v>1</v>
      </c>
      <c r="Q1266" s="57">
        <v>6.25</v>
      </c>
      <c r="R1266" s="56">
        <v>4</v>
      </c>
      <c r="S1266" s="57">
        <v>17.391304347826086</v>
      </c>
      <c r="T1266" s="56">
        <v>8</v>
      </c>
      <c r="U1266" s="57">
        <v>6.9565217391304346</v>
      </c>
      <c r="V1266" s="134" t="s">
        <v>28</v>
      </c>
      <c r="W1266" s="134" t="s">
        <v>28</v>
      </c>
      <c r="X1266" s="134" t="s">
        <v>28</v>
      </c>
      <c r="Y1266" s="134" t="s">
        <v>28</v>
      </c>
      <c r="Z1266" s="134" t="s">
        <v>28</v>
      </c>
      <c r="AA1266" s="134" t="s">
        <v>28</v>
      </c>
      <c r="AB1266" s="134" t="s">
        <v>28</v>
      </c>
      <c r="AC1266" s="134" t="s">
        <v>28</v>
      </c>
      <c r="AD1266" s="134"/>
    </row>
    <row r="1267" spans="1:30" ht="20.100000000000001" customHeight="1">
      <c r="A1267" s="126"/>
      <c r="B1267" s="126"/>
      <c r="C1267" s="131"/>
      <c r="D1267" s="126" t="s">
        <v>1854</v>
      </c>
      <c r="E1267" s="131"/>
      <c r="F1267" s="355">
        <v>8</v>
      </c>
      <c r="G1267" s="314">
        <v>88.888888888888886</v>
      </c>
      <c r="H1267" s="18">
        <v>7</v>
      </c>
      <c r="I1267" s="19">
        <v>100</v>
      </c>
      <c r="J1267" s="18">
        <v>9</v>
      </c>
      <c r="K1267" s="19">
        <v>90</v>
      </c>
      <c r="L1267" s="18">
        <v>12</v>
      </c>
      <c r="M1267" s="19">
        <v>92.3</v>
      </c>
      <c r="N1267" s="58">
        <v>7</v>
      </c>
      <c r="O1267" s="59">
        <v>63.6</v>
      </c>
      <c r="P1267" s="58">
        <v>15</v>
      </c>
      <c r="Q1267" s="59">
        <v>93.75</v>
      </c>
      <c r="R1267" s="58">
        <v>19</v>
      </c>
      <c r="S1267" s="59">
        <v>82.608695652173907</v>
      </c>
      <c r="T1267" s="58">
        <v>107</v>
      </c>
      <c r="U1267" s="59">
        <v>93.043478260869563</v>
      </c>
      <c r="V1267" s="131"/>
      <c r="W1267" s="131"/>
      <c r="X1267" s="131"/>
      <c r="Y1267" s="131"/>
      <c r="Z1267" s="131"/>
      <c r="AA1267" s="131"/>
      <c r="AB1267" s="131"/>
      <c r="AC1267" s="131"/>
      <c r="AD1267" s="131"/>
    </row>
    <row r="1268" spans="1:30" ht="20.100000000000001" customHeight="1">
      <c r="A1268" s="125" t="s">
        <v>5722</v>
      </c>
      <c r="B1268" s="125" t="s">
        <v>716</v>
      </c>
      <c r="C1268" s="134" t="s">
        <v>5723</v>
      </c>
      <c r="D1268" s="125" t="s">
        <v>1473</v>
      </c>
      <c r="E1268" s="134" t="s">
        <v>245</v>
      </c>
      <c r="F1268" s="354">
        <v>1</v>
      </c>
      <c r="G1268" s="12">
        <v>100</v>
      </c>
      <c r="H1268" s="11"/>
      <c r="I1268" s="12"/>
      <c r="J1268" s="11"/>
      <c r="K1268" s="12"/>
      <c r="L1268" s="11"/>
      <c r="M1268" s="12"/>
      <c r="N1268" s="56">
        <v>3</v>
      </c>
      <c r="O1268" s="57">
        <v>75</v>
      </c>
      <c r="P1268" s="56"/>
      <c r="Q1268" s="57"/>
      <c r="R1268" s="56"/>
      <c r="S1268" s="57"/>
      <c r="T1268" s="56">
        <v>2</v>
      </c>
      <c r="U1268" s="57">
        <v>25</v>
      </c>
      <c r="V1268" s="134" t="s">
        <v>28</v>
      </c>
      <c r="W1268" s="134" t="s">
        <v>28</v>
      </c>
      <c r="X1268" s="134" t="s">
        <v>28</v>
      </c>
      <c r="Y1268" s="134" t="s">
        <v>28</v>
      </c>
      <c r="Z1268" s="134" t="s">
        <v>28</v>
      </c>
      <c r="AA1268" s="134" t="s">
        <v>28</v>
      </c>
      <c r="AB1268" s="134" t="s">
        <v>28</v>
      </c>
      <c r="AC1268" s="134" t="s">
        <v>28</v>
      </c>
      <c r="AD1268" s="134"/>
    </row>
    <row r="1269" spans="1:30" ht="20.100000000000001" customHeight="1">
      <c r="A1269" s="126"/>
      <c r="B1269" s="126"/>
      <c r="C1269" s="131"/>
      <c r="D1269" s="126" t="s">
        <v>1474</v>
      </c>
      <c r="E1269" s="131"/>
      <c r="F1269" s="355"/>
      <c r="G1269" s="314"/>
      <c r="H1269" s="18"/>
      <c r="I1269" s="19"/>
      <c r="J1269" s="18"/>
      <c r="K1269" s="19"/>
      <c r="L1269" s="18"/>
      <c r="M1269" s="19"/>
      <c r="N1269" s="58"/>
      <c r="O1269" s="59"/>
      <c r="P1269" s="58"/>
      <c r="Q1269" s="59"/>
      <c r="R1269" s="58"/>
      <c r="S1269" s="59"/>
      <c r="T1269" s="58"/>
      <c r="U1269" s="59"/>
      <c r="V1269" s="131"/>
      <c r="W1269" s="131"/>
      <c r="X1269" s="131"/>
      <c r="Y1269" s="131"/>
      <c r="Z1269" s="131"/>
      <c r="AA1269" s="131"/>
      <c r="AB1269" s="131"/>
      <c r="AC1269" s="131"/>
      <c r="AD1269" s="131"/>
    </row>
    <row r="1270" spans="1:30" ht="20.100000000000001" customHeight="1">
      <c r="A1270" s="126"/>
      <c r="B1270" s="126"/>
      <c r="C1270" s="131"/>
      <c r="D1270" s="126" t="s">
        <v>1475</v>
      </c>
      <c r="E1270" s="131"/>
      <c r="F1270" s="355"/>
      <c r="G1270" s="314"/>
      <c r="H1270" s="18"/>
      <c r="I1270" s="19"/>
      <c r="J1270" s="18"/>
      <c r="K1270" s="19"/>
      <c r="L1270" s="18"/>
      <c r="M1270" s="19"/>
      <c r="N1270" s="58"/>
      <c r="O1270" s="59"/>
      <c r="P1270" s="58"/>
      <c r="Q1270" s="59"/>
      <c r="R1270" s="58"/>
      <c r="S1270" s="59"/>
      <c r="T1270" s="58">
        <v>1</v>
      </c>
      <c r="U1270" s="59">
        <v>12.5</v>
      </c>
      <c r="V1270" s="131"/>
      <c r="W1270" s="131"/>
      <c r="X1270" s="131"/>
      <c r="Y1270" s="131"/>
      <c r="Z1270" s="131"/>
      <c r="AA1270" s="131"/>
      <c r="AB1270" s="131"/>
      <c r="AC1270" s="131"/>
      <c r="AD1270" s="131"/>
    </row>
    <row r="1271" spans="1:30" ht="20.100000000000001" customHeight="1">
      <c r="A1271" s="126"/>
      <c r="B1271" s="126"/>
      <c r="C1271" s="131"/>
      <c r="D1271" s="126" t="s">
        <v>1476</v>
      </c>
      <c r="E1271" s="131"/>
      <c r="F1271" s="355"/>
      <c r="G1271" s="314"/>
      <c r="H1271" s="18"/>
      <c r="I1271" s="19"/>
      <c r="J1271" s="18"/>
      <c r="K1271" s="19"/>
      <c r="L1271" s="18"/>
      <c r="M1271" s="19"/>
      <c r="N1271" s="58"/>
      <c r="O1271" s="59"/>
      <c r="P1271" s="58">
        <v>1</v>
      </c>
      <c r="Q1271" s="59">
        <v>100</v>
      </c>
      <c r="R1271" s="58">
        <v>3</v>
      </c>
      <c r="S1271" s="59">
        <v>75</v>
      </c>
      <c r="T1271" s="58">
        <v>3</v>
      </c>
      <c r="U1271" s="59">
        <v>37.5</v>
      </c>
      <c r="V1271" s="131"/>
      <c r="W1271" s="131"/>
      <c r="X1271" s="131"/>
      <c r="Y1271" s="131"/>
      <c r="Z1271" s="131"/>
      <c r="AA1271" s="131"/>
      <c r="AB1271" s="131"/>
      <c r="AC1271" s="131"/>
      <c r="AD1271" s="131"/>
    </row>
    <row r="1272" spans="1:30" ht="20.100000000000001" customHeight="1">
      <c r="A1272" s="126"/>
      <c r="B1272" s="126"/>
      <c r="C1272" s="131"/>
      <c r="D1272" s="126" t="s">
        <v>1477</v>
      </c>
      <c r="E1272" s="131"/>
      <c r="F1272" s="355"/>
      <c r="G1272" s="314"/>
      <c r="H1272" s="18"/>
      <c r="I1272" s="19"/>
      <c r="J1272" s="18">
        <v>1</v>
      </c>
      <c r="K1272" s="19">
        <v>100</v>
      </c>
      <c r="L1272" s="18"/>
      <c r="M1272" s="19"/>
      <c r="N1272" s="58">
        <v>1</v>
      </c>
      <c r="O1272" s="59">
        <v>25</v>
      </c>
      <c r="P1272" s="58"/>
      <c r="Q1272" s="59"/>
      <c r="R1272" s="58">
        <v>1</v>
      </c>
      <c r="S1272" s="59">
        <v>25</v>
      </c>
      <c r="T1272" s="58">
        <v>2</v>
      </c>
      <c r="U1272" s="59">
        <v>25</v>
      </c>
      <c r="V1272" s="131"/>
      <c r="W1272" s="131"/>
      <c r="X1272" s="131"/>
      <c r="Y1272" s="131"/>
      <c r="Z1272" s="131"/>
      <c r="AA1272" s="131"/>
      <c r="AB1272" s="131"/>
      <c r="AC1272" s="131"/>
      <c r="AD1272" s="131"/>
    </row>
    <row r="1273" spans="1:30" ht="20.100000000000001" customHeight="1">
      <c r="A1273" s="126"/>
      <c r="B1273" s="126"/>
      <c r="C1273" s="131"/>
      <c r="D1273" s="126" t="s">
        <v>2001</v>
      </c>
      <c r="E1273" s="131"/>
      <c r="F1273" s="355"/>
      <c r="G1273" s="314"/>
      <c r="H1273" s="18"/>
      <c r="I1273" s="19"/>
      <c r="J1273" s="18"/>
      <c r="K1273" s="19"/>
      <c r="L1273" s="18">
        <v>1</v>
      </c>
      <c r="M1273" s="19">
        <v>100</v>
      </c>
      <c r="N1273" s="58"/>
      <c r="O1273" s="59"/>
      <c r="P1273" s="58"/>
      <c r="Q1273" s="59"/>
      <c r="R1273" s="58"/>
      <c r="S1273" s="59"/>
      <c r="T1273" s="149"/>
      <c r="U1273" s="59"/>
      <c r="V1273" s="131"/>
      <c r="W1273" s="131"/>
      <c r="X1273" s="131"/>
      <c r="Y1273" s="131"/>
      <c r="Z1273" s="131"/>
      <c r="AA1273" s="131"/>
      <c r="AB1273" s="131"/>
      <c r="AC1273" s="131"/>
      <c r="AD1273" s="131"/>
    </row>
    <row r="1274" spans="1:30" ht="20.100000000000001" customHeight="1">
      <c r="A1274" s="126"/>
      <c r="B1274" s="126"/>
      <c r="C1274" s="131"/>
      <c r="D1274" s="126" t="s">
        <v>2409</v>
      </c>
      <c r="E1274" s="131"/>
      <c r="F1274" s="355"/>
      <c r="G1274" s="314"/>
      <c r="H1274" s="18"/>
      <c r="I1274" s="19"/>
      <c r="J1274" s="18"/>
      <c r="K1274" s="19"/>
      <c r="L1274" s="18"/>
      <c r="M1274" s="19"/>
      <c r="N1274" s="58"/>
      <c r="O1274" s="59"/>
      <c r="P1274" s="58"/>
      <c r="Q1274" s="59"/>
      <c r="R1274" s="58"/>
      <c r="S1274" s="59"/>
      <c r="T1274" s="58"/>
      <c r="U1274" s="59"/>
      <c r="V1274" s="131"/>
      <c r="W1274" s="131"/>
      <c r="X1274" s="131"/>
      <c r="Y1274" s="131"/>
      <c r="Z1274" s="131"/>
      <c r="AA1274" s="131"/>
      <c r="AB1274" s="131"/>
      <c r="AC1274" s="131"/>
      <c r="AD1274" s="131"/>
    </row>
    <row r="1275" spans="1:30" ht="20.100000000000001" customHeight="1">
      <c r="A1275" s="126"/>
      <c r="B1275" s="126"/>
      <c r="C1275" s="131"/>
      <c r="D1275" s="126" t="s">
        <v>2410</v>
      </c>
      <c r="E1275" s="131"/>
      <c r="F1275" s="355"/>
      <c r="G1275" s="314"/>
      <c r="H1275" s="18"/>
      <c r="I1275" s="19"/>
      <c r="J1275" s="18"/>
      <c r="K1275" s="19"/>
      <c r="L1275" s="18"/>
      <c r="M1275" s="19"/>
      <c r="N1275" s="58"/>
      <c r="O1275" s="59"/>
      <c r="P1275" s="58"/>
      <c r="Q1275" s="59"/>
      <c r="R1275" s="58"/>
      <c r="S1275" s="59"/>
      <c r="T1275" s="58"/>
      <c r="U1275" s="59"/>
      <c r="V1275" s="131"/>
      <c r="W1275" s="131"/>
      <c r="X1275" s="131"/>
      <c r="Y1275" s="131"/>
      <c r="Z1275" s="131"/>
      <c r="AA1275" s="131"/>
      <c r="AB1275" s="131"/>
      <c r="AC1275" s="131"/>
      <c r="AD1275" s="131"/>
    </row>
    <row r="1276" spans="1:30" ht="20.100000000000001" customHeight="1">
      <c r="A1276" s="125" t="s">
        <v>5724</v>
      </c>
      <c r="B1276" s="125" t="s">
        <v>717</v>
      </c>
      <c r="C1276" s="134" t="s">
        <v>5725</v>
      </c>
      <c r="D1276" s="125"/>
      <c r="E1276" s="134"/>
      <c r="F1276" s="354"/>
      <c r="G1276" s="12"/>
      <c r="H1276" s="11"/>
      <c r="I1276" s="12"/>
      <c r="J1276" s="11"/>
      <c r="K1276" s="12"/>
      <c r="L1276" s="11">
        <v>1</v>
      </c>
      <c r="M1276" s="12">
        <v>100</v>
      </c>
      <c r="N1276" s="56"/>
      <c r="O1276" s="57"/>
      <c r="P1276" s="56"/>
      <c r="Q1276" s="57"/>
      <c r="R1276" s="56"/>
      <c r="S1276" s="57"/>
      <c r="T1276" s="56"/>
      <c r="U1276" s="57"/>
      <c r="V1276" s="134" t="s">
        <v>28</v>
      </c>
      <c r="W1276" s="134" t="s">
        <v>28</v>
      </c>
      <c r="X1276" s="134" t="s">
        <v>28</v>
      </c>
      <c r="Y1276" s="134" t="s">
        <v>28</v>
      </c>
      <c r="Z1276" s="134" t="s">
        <v>28</v>
      </c>
      <c r="AA1276" s="134" t="s">
        <v>28</v>
      </c>
      <c r="AB1276" s="134" t="s">
        <v>28</v>
      </c>
      <c r="AC1276" s="134" t="s">
        <v>28</v>
      </c>
      <c r="AD1276" s="134"/>
    </row>
    <row r="1277" spans="1:30" ht="20.100000000000001" customHeight="1">
      <c r="A1277" s="125" t="s">
        <v>5726</v>
      </c>
      <c r="B1277" s="125" t="s">
        <v>718</v>
      </c>
      <c r="C1277" s="134" t="s">
        <v>5723</v>
      </c>
      <c r="D1277" s="154"/>
      <c r="E1277" s="134"/>
      <c r="F1277" s="354">
        <v>1</v>
      </c>
      <c r="G1277" s="12">
        <v>100</v>
      </c>
      <c r="H1277" s="11"/>
      <c r="I1277" s="12"/>
      <c r="J1277" s="11">
        <v>1</v>
      </c>
      <c r="K1277" s="12">
        <v>100</v>
      </c>
      <c r="L1277" s="11">
        <v>1</v>
      </c>
      <c r="M1277" s="12">
        <v>100</v>
      </c>
      <c r="N1277" s="56">
        <v>4</v>
      </c>
      <c r="O1277" s="57">
        <v>100</v>
      </c>
      <c r="P1277" s="56">
        <v>1</v>
      </c>
      <c r="Q1277" s="57">
        <v>100</v>
      </c>
      <c r="R1277" s="56">
        <v>4</v>
      </c>
      <c r="S1277" s="57">
        <v>100</v>
      </c>
      <c r="T1277" s="56">
        <v>8</v>
      </c>
      <c r="U1277" s="57">
        <v>100</v>
      </c>
      <c r="V1277" s="134" t="s">
        <v>28</v>
      </c>
      <c r="W1277" s="134" t="s">
        <v>28</v>
      </c>
      <c r="X1277" s="134" t="s">
        <v>28</v>
      </c>
      <c r="Y1277" s="134" t="s">
        <v>28</v>
      </c>
      <c r="Z1277" s="134" t="s">
        <v>28</v>
      </c>
      <c r="AA1277" s="134" t="s">
        <v>28</v>
      </c>
      <c r="AB1277" s="134" t="s">
        <v>28</v>
      </c>
      <c r="AC1277" s="134" t="s">
        <v>28</v>
      </c>
      <c r="AD1277" s="134"/>
    </row>
    <row r="1278" spans="1:30" ht="20.100000000000001" customHeight="1">
      <c r="A1278" s="126"/>
      <c r="B1278" s="126"/>
      <c r="C1278" s="131"/>
      <c r="D1278" s="126" t="s">
        <v>1970</v>
      </c>
      <c r="E1278" s="131" t="s">
        <v>1335</v>
      </c>
      <c r="F1278" s="355"/>
      <c r="G1278" s="314"/>
      <c r="H1278" s="18"/>
      <c r="I1278" s="19"/>
      <c r="J1278" s="18"/>
      <c r="K1278" s="19"/>
      <c r="L1278" s="18"/>
      <c r="M1278" s="19"/>
      <c r="N1278" s="58"/>
      <c r="O1278" s="59"/>
      <c r="P1278" s="58"/>
      <c r="Q1278" s="59"/>
      <c r="R1278" s="58"/>
      <c r="S1278" s="59"/>
      <c r="T1278" s="58"/>
      <c r="U1278" s="59"/>
      <c r="V1278" s="131"/>
      <c r="W1278" s="131"/>
      <c r="X1278" s="131"/>
      <c r="Y1278" s="131"/>
      <c r="Z1278" s="131"/>
      <c r="AA1278" s="131"/>
      <c r="AB1278" s="131"/>
      <c r="AC1278" s="131"/>
      <c r="AD1278" s="131"/>
    </row>
    <row r="1279" spans="1:30" ht="20.100000000000001" customHeight="1">
      <c r="A1279" s="126"/>
      <c r="B1279" s="126"/>
      <c r="C1279" s="131"/>
      <c r="D1279" s="126" t="s">
        <v>1971</v>
      </c>
      <c r="E1279" s="131"/>
      <c r="F1279" s="355"/>
      <c r="G1279" s="314"/>
      <c r="H1279" s="18"/>
      <c r="I1279" s="19"/>
      <c r="J1279" s="18"/>
      <c r="K1279" s="19"/>
      <c r="L1279" s="18"/>
      <c r="M1279" s="19"/>
      <c r="N1279" s="58"/>
      <c r="O1279" s="59"/>
      <c r="P1279" s="58"/>
      <c r="Q1279" s="59"/>
      <c r="R1279" s="58"/>
      <c r="S1279" s="59"/>
      <c r="T1279" s="58"/>
      <c r="U1279" s="59"/>
      <c r="V1279" s="131"/>
      <c r="W1279" s="131"/>
      <c r="X1279" s="131"/>
      <c r="Y1279" s="131"/>
      <c r="Z1279" s="131"/>
      <c r="AA1279" s="131"/>
      <c r="AB1279" s="131"/>
      <c r="AC1279" s="131"/>
      <c r="AD1279" s="131"/>
    </row>
    <row r="1280" spans="1:30" ht="20.100000000000001" customHeight="1">
      <c r="A1280" s="125" t="s">
        <v>5727</v>
      </c>
      <c r="B1280" s="125" t="s">
        <v>719</v>
      </c>
      <c r="C1280" s="134" t="s">
        <v>5723</v>
      </c>
      <c r="D1280" s="154"/>
      <c r="E1280" s="134"/>
      <c r="F1280" s="354">
        <v>1</v>
      </c>
      <c r="G1280" s="12">
        <v>100</v>
      </c>
      <c r="H1280" s="11"/>
      <c r="I1280" s="12"/>
      <c r="J1280" s="11">
        <v>1</v>
      </c>
      <c r="K1280" s="12">
        <v>100</v>
      </c>
      <c r="L1280" s="11">
        <v>1</v>
      </c>
      <c r="M1280" s="12">
        <v>100</v>
      </c>
      <c r="N1280" s="56">
        <v>4</v>
      </c>
      <c r="O1280" s="57">
        <v>100</v>
      </c>
      <c r="P1280" s="56">
        <v>1</v>
      </c>
      <c r="Q1280" s="57">
        <v>100</v>
      </c>
      <c r="R1280" s="56">
        <v>4</v>
      </c>
      <c r="S1280" s="57">
        <v>100</v>
      </c>
      <c r="T1280" s="56">
        <v>8</v>
      </c>
      <c r="U1280" s="57">
        <v>100</v>
      </c>
      <c r="V1280" s="134" t="s">
        <v>28</v>
      </c>
      <c r="W1280" s="134" t="s">
        <v>28</v>
      </c>
      <c r="X1280" s="134" t="s">
        <v>28</v>
      </c>
      <c r="Y1280" s="134" t="s">
        <v>28</v>
      </c>
      <c r="Z1280" s="134" t="s">
        <v>28</v>
      </c>
      <c r="AA1280" s="134" t="s">
        <v>28</v>
      </c>
      <c r="AB1280" s="134" t="s">
        <v>28</v>
      </c>
      <c r="AC1280" s="134" t="s">
        <v>28</v>
      </c>
      <c r="AD1280" s="134"/>
    </row>
    <row r="1281" spans="1:30" ht="20.100000000000001" customHeight="1">
      <c r="A1281" s="126"/>
      <c r="B1281" s="126"/>
      <c r="C1281" s="131"/>
      <c r="D1281" s="126" t="s">
        <v>1529</v>
      </c>
      <c r="E1281" s="131" t="s">
        <v>73</v>
      </c>
      <c r="F1281" s="355"/>
      <c r="G1281" s="314"/>
      <c r="H1281" s="18"/>
      <c r="I1281" s="19"/>
      <c r="J1281" s="18"/>
      <c r="K1281" s="19"/>
      <c r="L1281" s="18"/>
      <c r="M1281" s="19"/>
      <c r="N1281" s="58"/>
      <c r="O1281" s="59"/>
      <c r="P1281" s="58"/>
      <c r="Q1281" s="59"/>
      <c r="R1281" s="58"/>
      <c r="S1281" s="59"/>
      <c r="T1281" s="58"/>
      <c r="U1281" s="59"/>
      <c r="V1281" s="131"/>
      <c r="W1281" s="131"/>
      <c r="X1281" s="131"/>
      <c r="Y1281" s="131"/>
      <c r="Z1281" s="131"/>
      <c r="AA1281" s="131"/>
      <c r="AB1281" s="131"/>
      <c r="AC1281" s="131"/>
      <c r="AD1281" s="131"/>
    </row>
    <row r="1282" spans="1:30" ht="20.100000000000001" customHeight="1">
      <c r="A1282" s="126"/>
      <c r="B1282" s="126"/>
      <c r="C1282" s="131"/>
      <c r="D1282" s="126" t="s">
        <v>1530</v>
      </c>
      <c r="E1282" s="131"/>
      <c r="F1282" s="355"/>
      <c r="G1282" s="314"/>
      <c r="H1282" s="18"/>
      <c r="I1282" s="19"/>
      <c r="J1282" s="18"/>
      <c r="K1282" s="19"/>
      <c r="L1282" s="18"/>
      <c r="M1282" s="19"/>
      <c r="N1282" s="58"/>
      <c r="O1282" s="59"/>
      <c r="P1282" s="58"/>
      <c r="Q1282" s="59"/>
      <c r="R1282" s="58"/>
      <c r="S1282" s="59"/>
      <c r="T1282" s="58"/>
      <c r="U1282" s="59"/>
      <c r="V1282" s="131"/>
      <c r="W1282" s="131"/>
      <c r="X1282" s="131"/>
      <c r="Y1282" s="131"/>
      <c r="Z1282" s="131"/>
      <c r="AA1282" s="131"/>
      <c r="AB1282" s="131"/>
      <c r="AC1282" s="131"/>
      <c r="AD1282" s="131"/>
    </row>
    <row r="1283" spans="1:30" ht="20.100000000000001" customHeight="1">
      <c r="A1283" s="125" t="s">
        <v>5728</v>
      </c>
      <c r="B1283" s="125" t="s">
        <v>720</v>
      </c>
      <c r="C1283" s="134" t="s">
        <v>218</v>
      </c>
      <c r="D1283" s="125" t="s">
        <v>2398</v>
      </c>
      <c r="E1283" s="134" t="s">
        <v>245</v>
      </c>
      <c r="F1283" s="354">
        <v>1</v>
      </c>
      <c r="G1283" s="12">
        <v>0.58823529411764708</v>
      </c>
      <c r="H1283" s="11"/>
      <c r="I1283" s="12"/>
      <c r="J1283" s="11">
        <v>2</v>
      </c>
      <c r="K1283" s="12">
        <v>1.1834319526627219</v>
      </c>
      <c r="L1283" s="11">
        <v>1</v>
      </c>
      <c r="M1283" s="12">
        <v>0.42735042735042733</v>
      </c>
      <c r="N1283" s="56">
        <v>1</v>
      </c>
      <c r="O1283" s="57">
        <v>0.43859649122807015</v>
      </c>
      <c r="P1283" s="56"/>
      <c r="Q1283" s="57"/>
      <c r="R1283" s="56"/>
      <c r="S1283" s="57"/>
      <c r="T1283" s="56">
        <v>18</v>
      </c>
      <c r="U1283" s="57">
        <v>1.4851485148514851</v>
      </c>
      <c r="V1283" s="134" t="s">
        <v>28</v>
      </c>
      <c r="W1283" s="134" t="s">
        <v>28</v>
      </c>
      <c r="X1283" s="134" t="s">
        <v>28</v>
      </c>
      <c r="Y1283" s="134" t="s">
        <v>28</v>
      </c>
      <c r="Z1283" s="134" t="s">
        <v>28</v>
      </c>
      <c r="AA1283" s="134" t="s">
        <v>28</v>
      </c>
      <c r="AB1283" s="134" t="s">
        <v>28</v>
      </c>
      <c r="AC1283" s="134" t="s">
        <v>28</v>
      </c>
      <c r="AD1283" s="134"/>
    </row>
    <row r="1284" spans="1:30" ht="20.100000000000001" customHeight="1">
      <c r="A1284" s="126"/>
      <c r="B1284" s="126"/>
      <c r="C1284" s="131"/>
      <c r="D1284" s="126" t="s">
        <v>2399</v>
      </c>
      <c r="E1284" s="131"/>
      <c r="F1284" s="355">
        <v>2</v>
      </c>
      <c r="G1284" s="314">
        <v>1.1764705882352942</v>
      </c>
      <c r="H1284" s="18">
        <v>1</v>
      </c>
      <c r="I1284" s="19">
        <v>0.61728395061728392</v>
      </c>
      <c r="J1284" s="18"/>
      <c r="K1284" s="19"/>
      <c r="L1284" s="18">
        <v>1</v>
      </c>
      <c r="M1284" s="19">
        <v>0.42735042735042733</v>
      </c>
      <c r="N1284" s="58"/>
      <c r="O1284" s="59"/>
      <c r="P1284" s="58">
        <v>2</v>
      </c>
      <c r="Q1284" s="59">
        <v>0.65789473684210531</v>
      </c>
      <c r="R1284" s="58">
        <v>4</v>
      </c>
      <c r="S1284" s="59">
        <v>1.3333333333333333</v>
      </c>
      <c r="T1284" s="58">
        <v>23</v>
      </c>
      <c r="U1284" s="59">
        <v>1.8976897689768977</v>
      </c>
      <c r="V1284" s="131"/>
      <c r="W1284" s="131"/>
      <c r="X1284" s="131"/>
      <c r="Y1284" s="131"/>
      <c r="Z1284" s="131"/>
      <c r="AA1284" s="131"/>
      <c r="AB1284" s="131"/>
      <c r="AC1284" s="131"/>
      <c r="AD1284" s="131"/>
    </row>
    <row r="1285" spans="1:30" ht="20.100000000000001" customHeight="1">
      <c r="A1285" s="126"/>
      <c r="B1285" s="126"/>
      <c r="C1285" s="131"/>
      <c r="D1285" s="126" t="s">
        <v>2400</v>
      </c>
      <c r="E1285" s="131"/>
      <c r="F1285" s="355">
        <v>1</v>
      </c>
      <c r="G1285" s="314">
        <v>0.58823529411764708</v>
      </c>
      <c r="H1285" s="18"/>
      <c r="I1285" s="19"/>
      <c r="J1285" s="18">
        <v>2</v>
      </c>
      <c r="K1285" s="19">
        <v>1.1834319526627219</v>
      </c>
      <c r="L1285" s="18">
        <v>2</v>
      </c>
      <c r="M1285" s="19">
        <v>0.85470085470085466</v>
      </c>
      <c r="N1285" s="58">
        <v>2</v>
      </c>
      <c r="O1285" s="59">
        <v>0.8771929824561403</v>
      </c>
      <c r="P1285" s="58"/>
      <c r="Q1285" s="59"/>
      <c r="R1285" s="58">
        <v>4</v>
      </c>
      <c r="S1285" s="59">
        <v>1.3333333333333333</v>
      </c>
      <c r="T1285" s="58">
        <v>28</v>
      </c>
      <c r="U1285" s="59">
        <v>2.3102310231023102</v>
      </c>
      <c r="V1285" s="131"/>
      <c r="W1285" s="131"/>
      <c r="X1285" s="131"/>
      <c r="Y1285" s="131"/>
      <c r="Z1285" s="131"/>
      <c r="AA1285" s="131"/>
      <c r="AB1285" s="131"/>
      <c r="AC1285" s="131"/>
      <c r="AD1285" s="131"/>
    </row>
    <row r="1286" spans="1:30" ht="20.100000000000001" customHeight="1">
      <c r="A1286" s="126"/>
      <c r="B1286" s="126"/>
      <c r="C1286" s="131"/>
      <c r="D1286" s="126" t="s">
        <v>2401</v>
      </c>
      <c r="E1286" s="131"/>
      <c r="F1286" s="355">
        <v>1</v>
      </c>
      <c r="G1286" s="314">
        <v>0.58823529411764708</v>
      </c>
      <c r="H1286" s="18">
        <v>1</v>
      </c>
      <c r="I1286" s="19">
        <v>0.61728395061728392</v>
      </c>
      <c r="J1286" s="18"/>
      <c r="K1286" s="19"/>
      <c r="L1286" s="18"/>
      <c r="M1286" s="19"/>
      <c r="N1286" s="58"/>
      <c r="O1286" s="59"/>
      <c r="P1286" s="58"/>
      <c r="Q1286" s="59"/>
      <c r="R1286" s="58"/>
      <c r="S1286" s="59"/>
      <c r="T1286" s="58">
        <v>5</v>
      </c>
      <c r="U1286" s="59">
        <v>0.41254125412541254</v>
      </c>
      <c r="V1286" s="131"/>
      <c r="W1286" s="131"/>
      <c r="X1286" s="131"/>
      <c r="Y1286" s="131"/>
      <c r="Z1286" s="131"/>
      <c r="AA1286" s="131"/>
      <c r="AB1286" s="131"/>
      <c r="AC1286" s="131"/>
      <c r="AD1286" s="131"/>
    </row>
    <row r="1287" spans="1:30" ht="20.100000000000001" customHeight="1">
      <c r="A1287" s="126"/>
      <c r="B1287" s="126"/>
      <c r="C1287" s="131"/>
      <c r="D1287" s="126" t="s">
        <v>1885</v>
      </c>
      <c r="E1287" s="131"/>
      <c r="F1287" s="355"/>
      <c r="G1287" s="314"/>
      <c r="H1287" s="18"/>
      <c r="I1287" s="19"/>
      <c r="J1287" s="18"/>
      <c r="K1287" s="19"/>
      <c r="L1287" s="18"/>
      <c r="M1287" s="19"/>
      <c r="N1287" s="58"/>
      <c r="O1287" s="59"/>
      <c r="P1287" s="58"/>
      <c r="Q1287" s="59"/>
      <c r="R1287" s="58"/>
      <c r="S1287" s="59"/>
      <c r="T1287" s="58">
        <v>4</v>
      </c>
      <c r="U1287" s="59">
        <v>0.33003300330033003</v>
      </c>
      <c r="V1287" s="131"/>
      <c r="W1287" s="131"/>
      <c r="X1287" s="131"/>
      <c r="Y1287" s="131"/>
      <c r="Z1287" s="131"/>
      <c r="AA1287" s="131"/>
      <c r="AB1287" s="131"/>
      <c r="AC1287" s="131"/>
      <c r="AD1287" s="131"/>
    </row>
    <row r="1288" spans="1:30" ht="20.100000000000001" customHeight="1">
      <c r="A1288" s="126"/>
      <c r="B1288" s="126"/>
      <c r="C1288" s="131"/>
      <c r="D1288" s="126" t="s">
        <v>6977</v>
      </c>
      <c r="E1288" s="131"/>
      <c r="F1288" s="355">
        <v>165</v>
      </c>
      <c r="G1288" s="314">
        <v>97.058823529411768</v>
      </c>
      <c r="H1288" s="18">
        <v>160</v>
      </c>
      <c r="I1288" s="19">
        <v>98.76543209876543</v>
      </c>
      <c r="J1288" s="18">
        <v>165</v>
      </c>
      <c r="K1288" s="19">
        <v>97.633136094674555</v>
      </c>
      <c r="L1288" s="18">
        <v>230</v>
      </c>
      <c r="M1288" s="19">
        <v>98.290598290598297</v>
      </c>
      <c r="N1288" s="58">
        <v>225</v>
      </c>
      <c r="O1288" s="59">
        <v>98.684210526315795</v>
      </c>
      <c r="P1288" s="58">
        <v>302</v>
      </c>
      <c r="Q1288" s="59">
        <v>99.34210526315789</v>
      </c>
      <c r="R1288" s="58">
        <v>291</v>
      </c>
      <c r="S1288" s="59">
        <v>97.333333333333329</v>
      </c>
      <c r="T1288" s="58">
        <v>1134</v>
      </c>
      <c r="U1288" s="59">
        <v>93.56435643564356</v>
      </c>
      <c r="V1288" s="131"/>
      <c r="W1288" s="131"/>
      <c r="X1288" s="131"/>
      <c r="Y1288" s="131"/>
      <c r="Z1288" s="131"/>
      <c r="AA1288" s="131"/>
      <c r="AB1288" s="131"/>
      <c r="AC1288" s="131"/>
      <c r="AD1288" s="131"/>
    </row>
    <row r="1289" spans="1:30" ht="20.100000000000001" customHeight="1">
      <c r="A1289" s="126"/>
      <c r="B1289" s="126"/>
      <c r="C1289" s="131"/>
      <c r="D1289" s="126" t="s">
        <v>1970</v>
      </c>
      <c r="E1289" s="131"/>
      <c r="F1289" s="355"/>
      <c r="G1289" s="314"/>
      <c r="H1289" s="18"/>
      <c r="I1289" s="19"/>
      <c r="J1289" s="18"/>
      <c r="K1289" s="19"/>
      <c r="L1289" s="18"/>
      <c r="M1289" s="19"/>
      <c r="N1289" s="58"/>
      <c r="O1289" s="59"/>
      <c r="P1289" s="58"/>
      <c r="Q1289" s="59"/>
      <c r="R1289" s="58"/>
      <c r="S1289" s="59"/>
      <c r="T1289" s="58"/>
      <c r="U1289" s="59"/>
      <c r="V1289" s="131"/>
      <c r="W1289" s="131"/>
      <c r="X1289" s="131"/>
      <c r="Y1289" s="131"/>
      <c r="Z1289" s="131"/>
      <c r="AA1289" s="131"/>
      <c r="AB1289" s="131"/>
      <c r="AC1289" s="131"/>
      <c r="AD1289" s="131"/>
    </row>
    <row r="1290" spans="1:30" ht="20.100000000000001" customHeight="1">
      <c r="A1290" s="126"/>
      <c r="B1290" s="126"/>
      <c r="C1290" s="131"/>
      <c r="D1290" s="126" t="s">
        <v>1971</v>
      </c>
      <c r="E1290" s="131"/>
      <c r="F1290" s="355"/>
      <c r="G1290" s="314"/>
      <c r="H1290" s="18"/>
      <c r="I1290" s="19"/>
      <c r="J1290" s="18"/>
      <c r="K1290" s="19"/>
      <c r="L1290" s="18"/>
      <c r="M1290" s="19"/>
      <c r="N1290" s="58"/>
      <c r="O1290" s="59"/>
      <c r="P1290" s="58"/>
      <c r="Q1290" s="59"/>
      <c r="R1290" s="58"/>
      <c r="S1290" s="59"/>
      <c r="T1290" s="58"/>
      <c r="U1290" s="59"/>
      <c r="V1290" s="131"/>
      <c r="W1290" s="131"/>
      <c r="X1290" s="131"/>
      <c r="Y1290" s="131"/>
      <c r="Z1290" s="131"/>
      <c r="AA1290" s="131"/>
      <c r="AB1290" s="131"/>
      <c r="AC1290" s="131"/>
      <c r="AD1290" s="131"/>
    </row>
    <row r="1291" spans="1:30" ht="20.100000000000001" customHeight="1">
      <c r="A1291" s="125" t="s">
        <v>5729</v>
      </c>
      <c r="B1291" s="125" t="s">
        <v>721</v>
      </c>
      <c r="C1291" s="134" t="s">
        <v>218</v>
      </c>
      <c r="D1291" s="125" t="s">
        <v>2398</v>
      </c>
      <c r="E1291" s="134" t="s">
        <v>245</v>
      </c>
      <c r="F1291" s="354"/>
      <c r="G1291" s="12"/>
      <c r="H1291" s="11"/>
      <c r="I1291" s="12"/>
      <c r="J1291" s="11"/>
      <c r="K1291" s="12"/>
      <c r="L1291" s="11"/>
      <c r="M1291" s="12"/>
      <c r="N1291" s="56"/>
      <c r="O1291" s="57"/>
      <c r="P1291" s="56"/>
      <c r="Q1291" s="57"/>
      <c r="R1291" s="56"/>
      <c r="S1291" s="57"/>
      <c r="T1291" s="56"/>
      <c r="U1291" s="57"/>
      <c r="V1291" s="134" t="s">
        <v>28</v>
      </c>
      <c r="W1291" s="134" t="s">
        <v>28</v>
      </c>
      <c r="X1291" s="134" t="s">
        <v>28</v>
      </c>
      <c r="Y1291" s="134" t="s">
        <v>28</v>
      </c>
      <c r="Z1291" s="134" t="s">
        <v>28</v>
      </c>
      <c r="AA1291" s="134" t="s">
        <v>28</v>
      </c>
      <c r="AB1291" s="134" t="s">
        <v>28</v>
      </c>
      <c r="AC1291" s="134" t="s">
        <v>28</v>
      </c>
      <c r="AD1291" s="134"/>
    </row>
    <row r="1292" spans="1:30" ht="20.100000000000001" customHeight="1">
      <c r="A1292" s="126"/>
      <c r="B1292" s="126"/>
      <c r="C1292" s="131"/>
      <c r="D1292" s="126" t="s">
        <v>2399</v>
      </c>
      <c r="E1292" s="131"/>
      <c r="F1292" s="355"/>
      <c r="G1292" s="314"/>
      <c r="H1292" s="18"/>
      <c r="I1292" s="19"/>
      <c r="J1292" s="18"/>
      <c r="K1292" s="19"/>
      <c r="L1292" s="18"/>
      <c r="M1292" s="19"/>
      <c r="N1292" s="58"/>
      <c r="O1292" s="59"/>
      <c r="P1292" s="58"/>
      <c r="Q1292" s="59"/>
      <c r="R1292" s="58"/>
      <c r="S1292" s="59"/>
      <c r="T1292" s="58">
        <v>1</v>
      </c>
      <c r="U1292" s="59">
        <v>50</v>
      </c>
      <c r="V1292" s="131"/>
      <c r="W1292" s="131"/>
      <c r="X1292" s="131"/>
      <c r="Y1292" s="131"/>
      <c r="Z1292" s="131"/>
      <c r="AA1292" s="131"/>
      <c r="AB1292" s="131"/>
      <c r="AC1292" s="131"/>
      <c r="AD1292" s="131"/>
    </row>
    <row r="1293" spans="1:30" ht="20.100000000000001" customHeight="1">
      <c r="A1293" s="126"/>
      <c r="B1293" s="126"/>
      <c r="C1293" s="131"/>
      <c r="D1293" s="126" t="s">
        <v>2400</v>
      </c>
      <c r="E1293" s="131"/>
      <c r="F1293" s="355"/>
      <c r="G1293" s="314"/>
      <c r="H1293" s="18"/>
      <c r="I1293" s="19"/>
      <c r="J1293" s="18"/>
      <c r="K1293" s="19"/>
      <c r="L1293" s="18"/>
      <c r="M1293" s="19"/>
      <c r="N1293" s="58"/>
      <c r="O1293" s="59"/>
      <c r="P1293" s="58"/>
      <c r="Q1293" s="59"/>
      <c r="R1293" s="58"/>
      <c r="S1293" s="59"/>
      <c r="T1293" s="58"/>
      <c r="U1293" s="59"/>
      <c r="V1293" s="131"/>
      <c r="W1293" s="131"/>
      <c r="X1293" s="131"/>
      <c r="Y1293" s="131"/>
      <c r="Z1293" s="131"/>
      <c r="AA1293" s="131"/>
      <c r="AB1293" s="131"/>
      <c r="AC1293" s="131"/>
      <c r="AD1293" s="131"/>
    </row>
    <row r="1294" spans="1:30" ht="20.100000000000001" customHeight="1">
      <c r="A1294" s="126"/>
      <c r="B1294" s="126"/>
      <c r="C1294" s="131"/>
      <c r="D1294" s="126" t="s">
        <v>2401</v>
      </c>
      <c r="E1294" s="131"/>
      <c r="F1294" s="355"/>
      <c r="G1294" s="314"/>
      <c r="H1294" s="18"/>
      <c r="I1294" s="19"/>
      <c r="J1294" s="18"/>
      <c r="K1294" s="19"/>
      <c r="L1294" s="18"/>
      <c r="M1294" s="19"/>
      <c r="N1294" s="58"/>
      <c r="O1294" s="59"/>
      <c r="P1294" s="58"/>
      <c r="Q1294" s="59"/>
      <c r="R1294" s="58"/>
      <c r="S1294" s="59"/>
      <c r="T1294" s="58">
        <v>1</v>
      </c>
      <c r="U1294" s="59">
        <v>50</v>
      </c>
      <c r="V1294" s="131"/>
      <c r="W1294" s="131"/>
      <c r="X1294" s="131"/>
      <c r="Y1294" s="131"/>
      <c r="Z1294" s="131"/>
      <c r="AA1294" s="131"/>
      <c r="AB1294" s="131"/>
      <c r="AC1294" s="131"/>
      <c r="AD1294" s="131"/>
    </row>
    <row r="1295" spans="1:30" ht="20.100000000000001" customHeight="1">
      <c r="A1295" s="126"/>
      <c r="B1295" s="126"/>
      <c r="C1295" s="131"/>
      <c r="D1295" s="126" t="s">
        <v>1885</v>
      </c>
      <c r="E1295" s="131"/>
      <c r="F1295" s="355"/>
      <c r="G1295" s="314"/>
      <c r="H1295" s="18"/>
      <c r="I1295" s="19"/>
      <c r="J1295" s="18"/>
      <c r="K1295" s="19"/>
      <c r="L1295" s="18"/>
      <c r="M1295" s="19"/>
      <c r="N1295" s="58"/>
      <c r="O1295" s="59"/>
      <c r="P1295" s="58"/>
      <c r="Q1295" s="59"/>
      <c r="R1295" s="58"/>
      <c r="S1295" s="59"/>
      <c r="T1295" s="58"/>
      <c r="U1295" s="59"/>
      <c r="V1295" s="131"/>
      <c r="W1295" s="131"/>
      <c r="X1295" s="131"/>
      <c r="Y1295" s="131"/>
      <c r="Z1295" s="131"/>
      <c r="AA1295" s="131"/>
      <c r="AB1295" s="131"/>
      <c r="AC1295" s="131"/>
      <c r="AD1295" s="131"/>
    </row>
    <row r="1296" spans="1:30" ht="20.100000000000001" customHeight="1">
      <c r="A1296" s="126"/>
      <c r="B1296" s="126"/>
      <c r="C1296" s="131"/>
      <c r="D1296" s="126" t="s">
        <v>6977</v>
      </c>
      <c r="E1296" s="131"/>
      <c r="F1296" s="355"/>
      <c r="G1296" s="314"/>
      <c r="H1296" s="18"/>
      <c r="I1296" s="19"/>
      <c r="J1296" s="18"/>
      <c r="K1296" s="19"/>
      <c r="L1296" s="18"/>
      <c r="M1296" s="19"/>
      <c r="N1296" s="58"/>
      <c r="O1296" s="59"/>
      <c r="P1296" s="58"/>
      <c r="Q1296" s="59"/>
      <c r="R1296" s="58"/>
      <c r="S1296" s="59"/>
      <c r="T1296" s="58"/>
      <c r="U1296" s="59"/>
      <c r="V1296" s="131"/>
      <c r="W1296" s="131"/>
      <c r="X1296" s="131"/>
      <c r="Y1296" s="131"/>
      <c r="Z1296" s="131"/>
      <c r="AA1296" s="131"/>
      <c r="AB1296" s="131"/>
      <c r="AC1296" s="131"/>
      <c r="AD1296" s="131"/>
    </row>
    <row r="1297" spans="1:30" ht="20.100000000000001" customHeight="1">
      <c r="A1297" s="126"/>
      <c r="B1297" s="126"/>
      <c r="C1297" s="131"/>
      <c r="D1297" s="126" t="s">
        <v>2409</v>
      </c>
      <c r="E1297" s="131"/>
      <c r="F1297" s="355"/>
      <c r="G1297" s="314"/>
      <c r="H1297" s="18"/>
      <c r="I1297" s="19"/>
      <c r="J1297" s="18"/>
      <c r="K1297" s="19"/>
      <c r="L1297" s="18"/>
      <c r="M1297" s="19"/>
      <c r="N1297" s="58"/>
      <c r="O1297" s="59"/>
      <c r="P1297" s="58"/>
      <c r="Q1297" s="59"/>
      <c r="R1297" s="58"/>
      <c r="S1297" s="59"/>
      <c r="T1297" s="58"/>
      <c r="U1297" s="59"/>
      <c r="V1297" s="131"/>
      <c r="W1297" s="131"/>
      <c r="X1297" s="131"/>
      <c r="Y1297" s="131"/>
      <c r="Z1297" s="131"/>
      <c r="AA1297" s="131"/>
      <c r="AB1297" s="131"/>
      <c r="AC1297" s="131"/>
      <c r="AD1297" s="131"/>
    </row>
    <row r="1298" spans="1:30" ht="20.100000000000001" customHeight="1">
      <c r="A1298" s="126"/>
      <c r="B1298" s="126"/>
      <c r="C1298" s="131"/>
      <c r="D1298" s="126" t="s">
        <v>2410</v>
      </c>
      <c r="E1298" s="131"/>
      <c r="F1298" s="355"/>
      <c r="G1298" s="314"/>
      <c r="H1298" s="18"/>
      <c r="I1298" s="19"/>
      <c r="J1298" s="18"/>
      <c r="K1298" s="19"/>
      <c r="L1298" s="18"/>
      <c r="M1298" s="19"/>
      <c r="N1298" s="58"/>
      <c r="O1298" s="59"/>
      <c r="P1298" s="58"/>
      <c r="Q1298" s="59"/>
      <c r="R1298" s="58"/>
      <c r="S1298" s="59"/>
      <c r="T1298" s="58"/>
      <c r="U1298" s="59"/>
      <c r="V1298" s="131"/>
      <c r="W1298" s="131"/>
      <c r="X1298" s="131"/>
      <c r="Y1298" s="131"/>
      <c r="Z1298" s="131"/>
      <c r="AA1298" s="131"/>
      <c r="AB1298" s="131"/>
      <c r="AC1298" s="131"/>
      <c r="AD1298" s="131"/>
    </row>
    <row r="1299" spans="1:30" ht="20.100000000000001" customHeight="1">
      <c r="A1299" s="125" t="s">
        <v>5730</v>
      </c>
      <c r="B1299" s="125" t="s">
        <v>722</v>
      </c>
      <c r="C1299" s="134" t="s">
        <v>218</v>
      </c>
      <c r="D1299" s="125" t="s">
        <v>2398</v>
      </c>
      <c r="E1299" s="134" t="s">
        <v>245</v>
      </c>
      <c r="F1299" s="354"/>
      <c r="G1299" s="12"/>
      <c r="H1299" s="11"/>
      <c r="I1299" s="12"/>
      <c r="J1299" s="11"/>
      <c r="K1299" s="12"/>
      <c r="L1299" s="11"/>
      <c r="M1299" s="12"/>
      <c r="N1299" s="56"/>
      <c r="O1299" s="57"/>
      <c r="P1299" s="56"/>
      <c r="Q1299" s="57"/>
      <c r="R1299" s="56"/>
      <c r="S1299" s="57"/>
      <c r="T1299" s="56"/>
      <c r="U1299" s="57"/>
      <c r="V1299" s="134" t="s">
        <v>28</v>
      </c>
      <c r="W1299" s="134" t="s">
        <v>28</v>
      </c>
      <c r="X1299" s="134" t="s">
        <v>28</v>
      </c>
      <c r="Y1299" s="134" t="s">
        <v>28</v>
      </c>
      <c r="Z1299" s="134" t="s">
        <v>28</v>
      </c>
      <c r="AA1299" s="134" t="s">
        <v>28</v>
      </c>
      <c r="AB1299" s="134" t="s">
        <v>28</v>
      </c>
      <c r="AC1299" s="134" t="s">
        <v>28</v>
      </c>
      <c r="AD1299" s="134"/>
    </row>
    <row r="1300" spans="1:30" ht="20.100000000000001" customHeight="1">
      <c r="A1300" s="126"/>
      <c r="B1300" s="126"/>
      <c r="C1300" s="131"/>
      <c r="D1300" s="126" t="s">
        <v>2399</v>
      </c>
      <c r="E1300" s="131"/>
      <c r="F1300" s="355"/>
      <c r="G1300" s="314"/>
      <c r="H1300" s="18"/>
      <c r="I1300" s="19"/>
      <c r="J1300" s="18"/>
      <c r="K1300" s="19"/>
      <c r="L1300" s="18"/>
      <c r="M1300" s="19"/>
      <c r="N1300" s="58"/>
      <c r="O1300" s="59"/>
      <c r="P1300" s="58"/>
      <c r="Q1300" s="59"/>
      <c r="R1300" s="58"/>
      <c r="S1300" s="59"/>
      <c r="T1300" s="58"/>
      <c r="U1300" s="59"/>
      <c r="V1300" s="131"/>
      <c r="W1300" s="131"/>
      <c r="X1300" s="131"/>
      <c r="Y1300" s="131"/>
      <c r="Z1300" s="131"/>
      <c r="AA1300" s="131"/>
      <c r="AB1300" s="131"/>
      <c r="AC1300" s="131"/>
      <c r="AD1300" s="131"/>
    </row>
    <row r="1301" spans="1:30" ht="20.100000000000001" customHeight="1">
      <c r="A1301" s="126"/>
      <c r="B1301" s="126"/>
      <c r="C1301" s="131"/>
      <c r="D1301" s="126" t="s">
        <v>2400</v>
      </c>
      <c r="E1301" s="131"/>
      <c r="F1301" s="355"/>
      <c r="G1301" s="314"/>
      <c r="H1301" s="18"/>
      <c r="I1301" s="19"/>
      <c r="J1301" s="18"/>
      <c r="K1301" s="19"/>
      <c r="L1301" s="18"/>
      <c r="M1301" s="19"/>
      <c r="N1301" s="58"/>
      <c r="O1301" s="59"/>
      <c r="P1301" s="58"/>
      <c r="Q1301" s="59"/>
      <c r="R1301" s="58"/>
      <c r="S1301" s="59"/>
      <c r="T1301" s="58">
        <v>1</v>
      </c>
      <c r="U1301" s="59">
        <v>100</v>
      </c>
      <c r="V1301" s="131"/>
      <c r="W1301" s="131"/>
      <c r="X1301" s="131"/>
      <c r="Y1301" s="131"/>
      <c r="Z1301" s="131"/>
      <c r="AA1301" s="131"/>
      <c r="AB1301" s="131"/>
      <c r="AC1301" s="131"/>
      <c r="AD1301" s="131"/>
    </row>
    <row r="1302" spans="1:30" ht="20.100000000000001" customHeight="1">
      <c r="A1302" s="126"/>
      <c r="B1302" s="126"/>
      <c r="C1302" s="131"/>
      <c r="D1302" s="126" t="s">
        <v>2401</v>
      </c>
      <c r="E1302" s="131"/>
      <c r="F1302" s="355"/>
      <c r="G1302" s="314"/>
      <c r="H1302" s="18"/>
      <c r="I1302" s="19"/>
      <c r="J1302" s="18"/>
      <c r="K1302" s="19"/>
      <c r="L1302" s="18"/>
      <c r="M1302" s="19"/>
      <c r="N1302" s="58"/>
      <c r="O1302" s="59"/>
      <c r="P1302" s="58"/>
      <c r="Q1302" s="59"/>
      <c r="R1302" s="58"/>
      <c r="S1302" s="59"/>
      <c r="T1302" s="58"/>
      <c r="U1302" s="59"/>
      <c r="V1302" s="131"/>
      <c r="W1302" s="131"/>
      <c r="X1302" s="131"/>
      <c r="Y1302" s="131"/>
      <c r="Z1302" s="131"/>
      <c r="AA1302" s="131"/>
      <c r="AB1302" s="131"/>
      <c r="AC1302" s="131"/>
      <c r="AD1302" s="131"/>
    </row>
    <row r="1303" spans="1:30" ht="20.100000000000001" customHeight="1">
      <c r="A1303" s="126"/>
      <c r="B1303" s="126"/>
      <c r="C1303" s="131"/>
      <c r="D1303" s="126" t="s">
        <v>1885</v>
      </c>
      <c r="E1303" s="131"/>
      <c r="F1303" s="355"/>
      <c r="G1303" s="314"/>
      <c r="H1303" s="18"/>
      <c r="I1303" s="19"/>
      <c r="J1303" s="18"/>
      <c r="K1303" s="19"/>
      <c r="L1303" s="18"/>
      <c r="M1303" s="19"/>
      <c r="N1303" s="58"/>
      <c r="O1303" s="59"/>
      <c r="P1303" s="58"/>
      <c r="Q1303" s="59"/>
      <c r="R1303" s="58"/>
      <c r="S1303" s="59"/>
      <c r="T1303" s="58"/>
      <c r="U1303" s="59"/>
      <c r="V1303" s="131"/>
      <c r="W1303" s="131"/>
      <c r="X1303" s="131"/>
      <c r="Y1303" s="131"/>
      <c r="Z1303" s="131"/>
      <c r="AA1303" s="131"/>
      <c r="AB1303" s="131"/>
      <c r="AC1303" s="131"/>
      <c r="AD1303" s="131"/>
    </row>
    <row r="1304" spans="1:30" ht="20.100000000000001" customHeight="1">
      <c r="A1304" s="126"/>
      <c r="B1304" s="126"/>
      <c r="C1304" s="131"/>
      <c r="D1304" s="126" t="s">
        <v>6977</v>
      </c>
      <c r="E1304" s="131"/>
      <c r="F1304" s="355"/>
      <c r="G1304" s="314"/>
      <c r="H1304" s="18"/>
      <c r="I1304" s="19"/>
      <c r="J1304" s="18"/>
      <c r="K1304" s="19"/>
      <c r="L1304" s="18"/>
      <c r="M1304" s="19"/>
      <c r="N1304" s="58"/>
      <c r="O1304" s="59"/>
      <c r="P1304" s="58"/>
      <c r="Q1304" s="59"/>
      <c r="R1304" s="58"/>
      <c r="S1304" s="59"/>
      <c r="T1304" s="58"/>
      <c r="U1304" s="59"/>
      <c r="V1304" s="131"/>
      <c r="W1304" s="131"/>
      <c r="X1304" s="131"/>
      <c r="Y1304" s="131"/>
      <c r="Z1304" s="131"/>
      <c r="AA1304" s="131"/>
      <c r="AB1304" s="131"/>
      <c r="AC1304" s="131"/>
      <c r="AD1304" s="131"/>
    </row>
    <row r="1305" spans="1:30" ht="20.100000000000001" customHeight="1">
      <c r="A1305" s="126"/>
      <c r="B1305" s="126"/>
      <c r="C1305" s="131"/>
      <c r="D1305" s="126" t="s">
        <v>2409</v>
      </c>
      <c r="E1305" s="131"/>
      <c r="F1305" s="355"/>
      <c r="G1305" s="314"/>
      <c r="H1305" s="18"/>
      <c r="I1305" s="19"/>
      <c r="J1305" s="18"/>
      <c r="K1305" s="19"/>
      <c r="L1305" s="18"/>
      <c r="M1305" s="19"/>
      <c r="N1305" s="58"/>
      <c r="O1305" s="59"/>
      <c r="P1305" s="58"/>
      <c r="Q1305" s="59"/>
      <c r="R1305" s="58"/>
      <c r="S1305" s="59"/>
      <c r="T1305" s="58"/>
      <c r="U1305" s="59"/>
      <c r="V1305" s="131"/>
      <c r="W1305" s="131"/>
      <c r="X1305" s="131"/>
      <c r="Y1305" s="131"/>
      <c r="Z1305" s="131"/>
      <c r="AA1305" s="131"/>
      <c r="AB1305" s="131"/>
      <c r="AC1305" s="131"/>
      <c r="AD1305" s="131"/>
    </row>
    <row r="1306" spans="1:30" ht="20.100000000000001" customHeight="1">
      <c r="A1306" s="126"/>
      <c r="B1306" s="126"/>
      <c r="C1306" s="131"/>
      <c r="D1306" s="126" t="s">
        <v>2410</v>
      </c>
      <c r="E1306" s="131"/>
      <c r="F1306" s="355"/>
      <c r="G1306" s="314"/>
      <c r="H1306" s="18"/>
      <c r="I1306" s="19"/>
      <c r="J1306" s="18"/>
      <c r="K1306" s="19"/>
      <c r="L1306" s="18"/>
      <c r="M1306" s="19"/>
      <c r="N1306" s="58"/>
      <c r="O1306" s="59"/>
      <c r="P1306" s="58"/>
      <c r="Q1306" s="59"/>
      <c r="R1306" s="58"/>
      <c r="S1306" s="59"/>
      <c r="T1306" s="58"/>
      <c r="U1306" s="59"/>
      <c r="V1306" s="131"/>
      <c r="W1306" s="131"/>
      <c r="X1306" s="131"/>
      <c r="Y1306" s="131"/>
      <c r="Z1306" s="131"/>
      <c r="AA1306" s="131"/>
      <c r="AB1306" s="131"/>
      <c r="AC1306" s="131"/>
      <c r="AD1306" s="131"/>
    </row>
    <row r="1307" spans="1:30" ht="20.100000000000001" customHeight="1">
      <c r="A1307" s="125" t="s">
        <v>5731</v>
      </c>
      <c r="B1307" s="125" t="s">
        <v>723</v>
      </c>
      <c r="C1307" s="134" t="s">
        <v>218</v>
      </c>
      <c r="D1307" s="125" t="s">
        <v>2398</v>
      </c>
      <c r="E1307" s="134" t="s">
        <v>245</v>
      </c>
      <c r="F1307" s="354"/>
      <c r="G1307" s="12"/>
      <c r="H1307" s="11"/>
      <c r="I1307" s="12"/>
      <c r="J1307" s="11"/>
      <c r="K1307" s="12"/>
      <c r="L1307" s="11"/>
      <c r="M1307" s="12"/>
      <c r="N1307" s="56"/>
      <c r="O1307" s="57"/>
      <c r="P1307" s="56"/>
      <c r="Q1307" s="57"/>
      <c r="R1307" s="56"/>
      <c r="S1307" s="57"/>
      <c r="T1307" s="56"/>
      <c r="U1307" s="57"/>
      <c r="V1307" s="134" t="s">
        <v>28</v>
      </c>
      <c r="W1307" s="134" t="s">
        <v>28</v>
      </c>
      <c r="X1307" s="134" t="s">
        <v>28</v>
      </c>
      <c r="Y1307" s="134" t="s">
        <v>28</v>
      </c>
      <c r="Z1307" s="134" t="s">
        <v>28</v>
      </c>
      <c r="AA1307" s="134" t="s">
        <v>28</v>
      </c>
      <c r="AB1307" s="134" t="s">
        <v>28</v>
      </c>
      <c r="AC1307" s="134" t="s">
        <v>28</v>
      </c>
      <c r="AD1307" s="134"/>
    </row>
    <row r="1308" spans="1:30" ht="20.100000000000001" customHeight="1">
      <c r="A1308" s="126"/>
      <c r="B1308" s="126"/>
      <c r="C1308" s="131"/>
      <c r="D1308" s="126" t="s">
        <v>2399</v>
      </c>
      <c r="E1308" s="131"/>
      <c r="F1308" s="355"/>
      <c r="G1308" s="314"/>
      <c r="H1308" s="18"/>
      <c r="I1308" s="19"/>
      <c r="J1308" s="18"/>
      <c r="K1308" s="19"/>
      <c r="L1308" s="18"/>
      <c r="M1308" s="19"/>
      <c r="N1308" s="58"/>
      <c r="O1308" s="59"/>
      <c r="P1308" s="58"/>
      <c r="Q1308" s="59"/>
      <c r="R1308" s="58"/>
      <c r="S1308" s="59"/>
      <c r="T1308" s="58"/>
      <c r="U1308" s="59"/>
      <c r="V1308" s="131"/>
      <c r="W1308" s="131"/>
      <c r="X1308" s="131"/>
      <c r="Y1308" s="131"/>
      <c r="Z1308" s="131"/>
      <c r="AA1308" s="131"/>
      <c r="AB1308" s="131"/>
      <c r="AC1308" s="131"/>
      <c r="AD1308" s="131"/>
    </row>
    <row r="1309" spans="1:30" ht="20.100000000000001" customHeight="1">
      <c r="A1309" s="126"/>
      <c r="B1309" s="126"/>
      <c r="C1309" s="131"/>
      <c r="D1309" s="126" t="s">
        <v>2400</v>
      </c>
      <c r="E1309" s="131"/>
      <c r="F1309" s="355"/>
      <c r="G1309" s="314"/>
      <c r="H1309" s="18"/>
      <c r="I1309" s="19"/>
      <c r="J1309" s="18"/>
      <c r="K1309" s="19"/>
      <c r="L1309" s="18"/>
      <c r="M1309" s="19"/>
      <c r="N1309" s="58"/>
      <c r="O1309" s="59"/>
      <c r="P1309" s="58"/>
      <c r="Q1309" s="59"/>
      <c r="R1309" s="58"/>
      <c r="S1309" s="59"/>
      <c r="T1309" s="58"/>
      <c r="U1309" s="59"/>
      <c r="V1309" s="131"/>
      <c r="W1309" s="131"/>
      <c r="X1309" s="131"/>
      <c r="Y1309" s="131"/>
      <c r="Z1309" s="131"/>
      <c r="AA1309" s="131"/>
      <c r="AB1309" s="131"/>
      <c r="AC1309" s="131"/>
      <c r="AD1309" s="131"/>
    </row>
    <row r="1310" spans="1:30" ht="20.100000000000001" customHeight="1">
      <c r="A1310" s="126"/>
      <c r="B1310" s="126"/>
      <c r="C1310" s="131"/>
      <c r="D1310" s="126" t="s">
        <v>2401</v>
      </c>
      <c r="E1310" s="131"/>
      <c r="F1310" s="355"/>
      <c r="G1310" s="314"/>
      <c r="H1310" s="18"/>
      <c r="I1310" s="19"/>
      <c r="J1310" s="18"/>
      <c r="K1310" s="19"/>
      <c r="L1310" s="18"/>
      <c r="M1310" s="19"/>
      <c r="N1310" s="58"/>
      <c r="O1310" s="59"/>
      <c r="P1310" s="58"/>
      <c r="Q1310" s="59"/>
      <c r="R1310" s="58"/>
      <c r="S1310" s="59"/>
      <c r="T1310" s="58">
        <v>1</v>
      </c>
      <c r="U1310" s="59">
        <v>100</v>
      </c>
      <c r="V1310" s="131"/>
      <c r="W1310" s="131"/>
      <c r="X1310" s="131"/>
      <c r="Y1310" s="131"/>
      <c r="Z1310" s="131"/>
      <c r="AA1310" s="131"/>
      <c r="AB1310" s="131"/>
      <c r="AC1310" s="131"/>
      <c r="AD1310" s="131"/>
    </row>
    <row r="1311" spans="1:30" ht="20.100000000000001" customHeight="1">
      <c r="A1311" s="126"/>
      <c r="B1311" s="126"/>
      <c r="C1311" s="131"/>
      <c r="D1311" s="126" t="s">
        <v>1885</v>
      </c>
      <c r="E1311" s="131"/>
      <c r="F1311" s="355"/>
      <c r="G1311" s="314"/>
      <c r="H1311" s="18"/>
      <c r="I1311" s="19"/>
      <c r="J1311" s="18"/>
      <c r="K1311" s="19"/>
      <c r="L1311" s="18"/>
      <c r="M1311" s="19"/>
      <c r="N1311" s="58"/>
      <c r="O1311" s="59"/>
      <c r="P1311" s="58"/>
      <c r="Q1311" s="59"/>
      <c r="R1311" s="58"/>
      <c r="S1311" s="59"/>
      <c r="T1311" s="58"/>
      <c r="U1311" s="59"/>
      <c r="V1311" s="131"/>
      <c r="W1311" s="131"/>
      <c r="X1311" s="131"/>
      <c r="Y1311" s="131"/>
      <c r="Z1311" s="131"/>
      <c r="AA1311" s="131"/>
      <c r="AB1311" s="131"/>
      <c r="AC1311" s="131"/>
      <c r="AD1311" s="131"/>
    </row>
    <row r="1312" spans="1:30" ht="20.100000000000001" customHeight="1">
      <c r="A1312" s="126"/>
      <c r="B1312" s="126"/>
      <c r="C1312" s="131"/>
      <c r="D1312" s="126" t="s">
        <v>6977</v>
      </c>
      <c r="E1312" s="131"/>
      <c r="F1312" s="355"/>
      <c r="G1312" s="314"/>
      <c r="H1312" s="18"/>
      <c r="I1312" s="19"/>
      <c r="J1312" s="18"/>
      <c r="K1312" s="19"/>
      <c r="L1312" s="18"/>
      <c r="M1312" s="19"/>
      <c r="N1312" s="58"/>
      <c r="O1312" s="59"/>
      <c r="P1312" s="58"/>
      <c r="Q1312" s="59"/>
      <c r="R1312" s="58"/>
      <c r="S1312" s="59"/>
      <c r="T1312" s="58"/>
      <c r="U1312" s="59"/>
      <c r="V1312" s="131"/>
      <c r="W1312" s="131"/>
      <c r="X1312" s="131"/>
      <c r="Y1312" s="131"/>
      <c r="Z1312" s="131"/>
      <c r="AA1312" s="131"/>
      <c r="AB1312" s="131"/>
      <c r="AC1312" s="131"/>
      <c r="AD1312" s="131"/>
    </row>
    <row r="1313" spans="1:30" ht="20.100000000000001" customHeight="1">
      <c r="A1313" s="126"/>
      <c r="B1313" s="126"/>
      <c r="C1313" s="131"/>
      <c r="D1313" s="126" t="s">
        <v>2409</v>
      </c>
      <c r="E1313" s="131"/>
      <c r="F1313" s="355"/>
      <c r="G1313" s="314"/>
      <c r="H1313" s="18"/>
      <c r="I1313" s="19"/>
      <c r="J1313" s="18"/>
      <c r="K1313" s="19"/>
      <c r="L1313" s="18"/>
      <c r="M1313" s="19"/>
      <c r="N1313" s="58"/>
      <c r="O1313" s="59"/>
      <c r="P1313" s="58"/>
      <c r="Q1313" s="59"/>
      <c r="R1313" s="58"/>
      <c r="S1313" s="59"/>
      <c r="T1313" s="58"/>
      <c r="U1313" s="59"/>
      <c r="V1313" s="131"/>
      <c r="W1313" s="131"/>
      <c r="X1313" s="131"/>
      <c r="Y1313" s="131"/>
      <c r="Z1313" s="131"/>
      <c r="AA1313" s="131"/>
      <c r="AB1313" s="131"/>
      <c r="AC1313" s="131"/>
      <c r="AD1313" s="131"/>
    </row>
    <row r="1314" spans="1:30" ht="20.100000000000001" customHeight="1">
      <c r="A1314" s="126"/>
      <c r="B1314" s="126"/>
      <c r="C1314" s="131"/>
      <c r="D1314" s="126" t="s">
        <v>2410</v>
      </c>
      <c r="E1314" s="131"/>
      <c r="F1314" s="355"/>
      <c r="G1314" s="314"/>
      <c r="H1314" s="18"/>
      <c r="I1314" s="19"/>
      <c r="J1314" s="18"/>
      <c r="K1314" s="19"/>
      <c r="L1314" s="18"/>
      <c r="M1314" s="19"/>
      <c r="N1314" s="58"/>
      <c r="O1314" s="59"/>
      <c r="P1314" s="58"/>
      <c r="Q1314" s="59"/>
      <c r="R1314" s="58"/>
      <c r="S1314" s="59"/>
      <c r="T1314" s="58"/>
      <c r="U1314" s="59"/>
      <c r="V1314" s="131"/>
      <c r="W1314" s="131"/>
      <c r="X1314" s="131"/>
      <c r="Y1314" s="131"/>
      <c r="Z1314" s="131"/>
      <c r="AA1314" s="131"/>
      <c r="AB1314" s="131"/>
      <c r="AC1314" s="131"/>
      <c r="AD1314" s="131"/>
    </row>
    <row r="1315" spans="1:30" ht="20.100000000000001" customHeight="1">
      <c r="A1315" s="125" t="s">
        <v>5732</v>
      </c>
      <c r="B1315" s="125" t="s">
        <v>724</v>
      </c>
      <c r="C1315" s="134" t="s">
        <v>218</v>
      </c>
      <c r="D1315" s="125" t="s">
        <v>2398</v>
      </c>
      <c r="E1315" s="134" t="s">
        <v>245</v>
      </c>
      <c r="F1315" s="354"/>
      <c r="G1315" s="12"/>
      <c r="H1315" s="11"/>
      <c r="I1315" s="12"/>
      <c r="J1315" s="11"/>
      <c r="K1315" s="12"/>
      <c r="L1315" s="11"/>
      <c r="M1315" s="12"/>
      <c r="N1315" s="56"/>
      <c r="O1315" s="57"/>
      <c r="P1315" s="56"/>
      <c r="Q1315" s="57"/>
      <c r="R1315" s="56"/>
      <c r="S1315" s="57"/>
      <c r="T1315" s="56"/>
      <c r="U1315" s="57"/>
      <c r="V1315" s="134" t="s">
        <v>28</v>
      </c>
      <c r="W1315" s="134" t="s">
        <v>28</v>
      </c>
      <c r="X1315" s="134" t="s">
        <v>28</v>
      </c>
      <c r="Y1315" s="134" t="s">
        <v>28</v>
      </c>
      <c r="Z1315" s="134" t="s">
        <v>28</v>
      </c>
      <c r="AA1315" s="134" t="s">
        <v>28</v>
      </c>
      <c r="AB1315" s="134" t="s">
        <v>28</v>
      </c>
      <c r="AC1315" s="134" t="s">
        <v>28</v>
      </c>
      <c r="AD1315" s="134"/>
    </row>
    <row r="1316" spans="1:30" ht="20.100000000000001" customHeight="1">
      <c r="A1316" s="126"/>
      <c r="B1316" s="126"/>
      <c r="C1316" s="131"/>
      <c r="D1316" s="126" t="s">
        <v>2399</v>
      </c>
      <c r="E1316" s="131"/>
      <c r="F1316" s="355"/>
      <c r="G1316" s="314"/>
      <c r="H1316" s="18"/>
      <c r="I1316" s="19"/>
      <c r="J1316" s="18"/>
      <c r="K1316" s="19"/>
      <c r="L1316" s="18"/>
      <c r="M1316" s="19"/>
      <c r="N1316" s="58"/>
      <c r="O1316" s="59"/>
      <c r="P1316" s="58"/>
      <c r="Q1316" s="59"/>
      <c r="R1316" s="58"/>
      <c r="S1316" s="59"/>
      <c r="T1316" s="58"/>
      <c r="U1316" s="59"/>
      <c r="V1316" s="131"/>
      <c r="W1316" s="131"/>
      <c r="X1316" s="131"/>
      <c r="Y1316" s="131"/>
      <c r="Z1316" s="131"/>
      <c r="AA1316" s="131"/>
      <c r="AB1316" s="131"/>
      <c r="AC1316" s="131"/>
      <c r="AD1316" s="131"/>
    </row>
    <row r="1317" spans="1:30" ht="20.100000000000001" customHeight="1">
      <c r="A1317" s="126"/>
      <c r="B1317" s="126"/>
      <c r="C1317" s="131"/>
      <c r="D1317" s="126" t="s">
        <v>2400</v>
      </c>
      <c r="E1317" s="131"/>
      <c r="F1317" s="355"/>
      <c r="G1317" s="314"/>
      <c r="H1317" s="18"/>
      <c r="I1317" s="19"/>
      <c r="J1317" s="18"/>
      <c r="K1317" s="19"/>
      <c r="L1317" s="18"/>
      <c r="M1317" s="19"/>
      <c r="N1317" s="58"/>
      <c r="O1317" s="59"/>
      <c r="P1317" s="58"/>
      <c r="Q1317" s="59"/>
      <c r="R1317" s="58"/>
      <c r="S1317" s="59"/>
      <c r="T1317" s="58"/>
      <c r="U1317" s="59"/>
      <c r="V1317" s="131"/>
      <c r="W1317" s="131"/>
      <c r="X1317" s="131"/>
      <c r="Y1317" s="131"/>
      <c r="Z1317" s="131"/>
      <c r="AA1317" s="131"/>
      <c r="AB1317" s="131"/>
      <c r="AC1317" s="131"/>
      <c r="AD1317" s="131"/>
    </row>
    <row r="1318" spans="1:30" ht="20.100000000000001" customHeight="1">
      <c r="A1318" s="126"/>
      <c r="B1318" s="126"/>
      <c r="C1318" s="131"/>
      <c r="D1318" s="126" t="s">
        <v>2401</v>
      </c>
      <c r="E1318" s="131"/>
      <c r="F1318" s="355"/>
      <c r="G1318" s="314"/>
      <c r="H1318" s="18"/>
      <c r="I1318" s="19"/>
      <c r="J1318" s="18"/>
      <c r="K1318" s="19"/>
      <c r="L1318" s="18"/>
      <c r="M1318" s="19"/>
      <c r="N1318" s="58"/>
      <c r="O1318" s="59"/>
      <c r="P1318" s="58"/>
      <c r="Q1318" s="59"/>
      <c r="R1318" s="58"/>
      <c r="S1318" s="59"/>
      <c r="T1318" s="58"/>
      <c r="U1318" s="59"/>
      <c r="V1318" s="131"/>
      <c r="W1318" s="131"/>
      <c r="X1318" s="131"/>
      <c r="Y1318" s="131"/>
      <c r="Z1318" s="131"/>
      <c r="AA1318" s="131"/>
      <c r="AB1318" s="131"/>
      <c r="AC1318" s="131"/>
      <c r="AD1318" s="131"/>
    </row>
    <row r="1319" spans="1:30" ht="20.100000000000001" customHeight="1">
      <c r="A1319" s="126"/>
      <c r="B1319" s="126"/>
      <c r="C1319" s="131"/>
      <c r="D1319" s="126" t="s">
        <v>1885</v>
      </c>
      <c r="E1319" s="131"/>
      <c r="F1319" s="355"/>
      <c r="G1319" s="314"/>
      <c r="H1319" s="18"/>
      <c r="I1319" s="19"/>
      <c r="J1319" s="18"/>
      <c r="K1319" s="19"/>
      <c r="L1319" s="18"/>
      <c r="M1319" s="19"/>
      <c r="N1319" s="58"/>
      <c r="O1319" s="59"/>
      <c r="P1319" s="58"/>
      <c r="Q1319" s="59"/>
      <c r="R1319" s="58"/>
      <c r="S1319" s="59"/>
      <c r="T1319" s="58"/>
      <c r="U1319" s="59"/>
      <c r="V1319" s="131"/>
      <c r="W1319" s="131"/>
      <c r="X1319" s="131"/>
      <c r="Y1319" s="131"/>
      <c r="Z1319" s="131"/>
      <c r="AA1319" s="131"/>
      <c r="AB1319" s="131"/>
      <c r="AC1319" s="131"/>
      <c r="AD1319" s="131"/>
    </row>
    <row r="1320" spans="1:30" ht="20.100000000000001" customHeight="1">
      <c r="A1320" s="126"/>
      <c r="B1320" s="126"/>
      <c r="C1320" s="131"/>
      <c r="D1320" s="126" t="s">
        <v>6977</v>
      </c>
      <c r="E1320" s="131"/>
      <c r="F1320" s="355"/>
      <c r="G1320" s="314"/>
      <c r="H1320" s="18"/>
      <c r="I1320" s="19"/>
      <c r="J1320" s="18"/>
      <c r="K1320" s="19"/>
      <c r="L1320" s="18"/>
      <c r="M1320" s="19"/>
      <c r="N1320" s="58"/>
      <c r="O1320" s="59"/>
      <c r="P1320" s="58"/>
      <c r="Q1320" s="59"/>
      <c r="R1320" s="58"/>
      <c r="S1320" s="59"/>
      <c r="T1320" s="58"/>
      <c r="U1320" s="59"/>
      <c r="V1320" s="131"/>
      <c r="W1320" s="131"/>
      <c r="X1320" s="131"/>
      <c r="Y1320" s="131"/>
      <c r="Z1320" s="131"/>
      <c r="AA1320" s="131"/>
      <c r="AB1320" s="131"/>
      <c r="AC1320" s="131"/>
      <c r="AD1320" s="131"/>
    </row>
    <row r="1321" spans="1:30" ht="20.100000000000001" customHeight="1">
      <c r="A1321" s="126"/>
      <c r="B1321" s="126"/>
      <c r="C1321" s="131"/>
      <c r="D1321" s="126" t="s">
        <v>2409</v>
      </c>
      <c r="E1321" s="131"/>
      <c r="F1321" s="355"/>
      <c r="G1321" s="314"/>
      <c r="H1321" s="18"/>
      <c r="I1321" s="19"/>
      <c r="J1321" s="18"/>
      <c r="K1321" s="19"/>
      <c r="L1321" s="18"/>
      <c r="M1321" s="19"/>
      <c r="N1321" s="58"/>
      <c r="O1321" s="59"/>
      <c r="P1321" s="58"/>
      <c r="Q1321" s="59"/>
      <c r="R1321" s="58"/>
      <c r="S1321" s="59"/>
      <c r="T1321" s="58"/>
      <c r="U1321" s="59"/>
      <c r="V1321" s="131"/>
      <c r="W1321" s="131"/>
      <c r="X1321" s="131"/>
      <c r="Y1321" s="131"/>
      <c r="Z1321" s="131"/>
      <c r="AA1321" s="131"/>
      <c r="AB1321" s="131"/>
      <c r="AC1321" s="131"/>
      <c r="AD1321" s="131"/>
    </row>
    <row r="1322" spans="1:30" ht="20.100000000000001" customHeight="1">
      <c r="A1322" s="126"/>
      <c r="B1322" s="126"/>
      <c r="C1322" s="131"/>
      <c r="D1322" s="126" t="s">
        <v>2410</v>
      </c>
      <c r="E1322" s="131"/>
      <c r="F1322" s="355"/>
      <c r="G1322" s="314"/>
      <c r="H1322" s="18"/>
      <c r="I1322" s="19"/>
      <c r="J1322" s="18"/>
      <c r="K1322" s="19"/>
      <c r="L1322" s="18"/>
      <c r="M1322" s="19"/>
      <c r="N1322" s="58"/>
      <c r="O1322" s="59"/>
      <c r="P1322" s="58"/>
      <c r="Q1322" s="59"/>
      <c r="R1322" s="58"/>
      <c r="S1322" s="59"/>
      <c r="T1322" s="58"/>
      <c r="U1322" s="59"/>
      <c r="V1322" s="131"/>
      <c r="W1322" s="131"/>
      <c r="X1322" s="131"/>
      <c r="Y1322" s="131"/>
      <c r="Z1322" s="131"/>
      <c r="AA1322" s="131"/>
      <c r="AB1322" s="131"/>
      <c r="AC1322" s="131"/>
      <c r="AD1322" s="131"/>
    </row>
    <row r="1323" spans="1:30" ht="20.100000000000001" customHeight="1">
      <c r="A1323" s="125" t="s">
        <v>5733</v>
      </c>
      <c r="B1323" s="125" t="s">
        <v>725</v>
      </c>
      <c r="C1323" s="134" t="s">
        <v>5734</v>
      </c>
      <c r="D1323" s="125"/>
      <c r="E1323" s="134"/>
      <c r="F1323" s="354"/>
      <c r="G1323" s="12"/>
      <c r="H1323" s="11"/>
      <c r="I1323" s="12"/>
      <c r="J1323" s="11"/>
      <c r="K1323" s="12"/>
      <c r="L1323" s="11"/>
      <c r="M1323" s="12"/>
      <c r="N1323" s="56"/>
      <c r="O1323" s="57"/>
      <c r="P1323" s="56"/>
      <c r="Q1323" s="57"/>
      <c r="R1323" s="56"/>
      <c r="S1323" s="57"/>
      <c r="T1323" s="56">
        <v>4</v>
      </c>
      <c r="U1323" s="57">
        <v>100</v>
      </c>
      <c r="V1323" s="134" t="s">
        <v>28</v>
      </c>
      <c r="W1323" s="134" t="s">
        <v>28</v>
      </c>
      <c r="X1323" s="134" t="s">
        <v>28</v>
      </c>
      <c r="Y1323" s="134" t="s">
        <v>28</v>
      </c>
      <c r="Z1323" s="134" t="s">
        <v>28</v>
      </c>
      <c r="AA1323" s="134" t="s">
        <v>28</v>
      </c>
      <c r="AB1323" s="134" t="s">
        <v>28</v>
      </c>
      <c r="AC1323" s="134" t="s">
        <v>28</v>
      </c>
      <c r="AD1323" s="134"/>
    </row>
    <row r="1324" spans="1:30" ht="20.100000000000001" customHeight="1">
      <c r="A1324" s="125" t="s">
        <v>5735</v>
      </c>
      <c r="B1324" s="125" t="s">
        <v>726</v>
      </c>
      <c r="C1324" s="134" t="s">
        <v>218</v>
      </c>
      <c r="D1324" s="125" t="s">
        <v>1853</v>
      </c>
      <c r="E1324" s="134" t="s">
        <v>245</v>
      </c>
      <c r="F1324" s="354">
        <v>2</v>
      </c>
      <c r="G1324" s="12">
        <v>1.1764705882352942</v>
      </c>
      <c r="H1324" s="11"/>
      <c r="I1324" s="12"/>
      <c r="J1324" s="11">
        <v>1</v>
      </c>
      <c r="K1324" s="12">
        <v>0.59171597633136097</v>
      </c>
      <c r="L1324" s="11">
        <v>3</v>
      </c>
      <c r="M1324" s="12">
        <v>1.2820512820512822</v>
      </c>
      <c r="N1324" s="56">
        <v>2</v>
      </c>
      <c r="O1324" s="57">
        <v>0.9</v>
      </c>
      <c r="P1324" s="56"/>
      <c r="Q1324" s="57"/>
      <c r="R1324" s="56">
        <v>3</v>
      </c>
      <c r="S1324" s="57">
        <v>1</v>
      </c>
      <c r="T1324" s="56">
        <v>28</v>
      </c>
      <c r="U1324" s="57">
        <v>2.3102310231023102</v>
      </c>
      <c r="V1324" s="134" t="s">
        <v>28</v>
      </c>
      <c r="W1324" s="134" t="s">
        <v>28</v>
      </c>
      <c r="X1324" s="134" t="s">
        <v>28</v>
      </c>
      <c r="Y1324" s="134" t="s">
        <v>28</v>
      </c>
      <c r="Z1324" s="134" t="s">
        <v>28</v>
      </c>
      <c r="AA1324" s="134" t="s">
        <v>28</v>
      </c>
      <c r="AB1324" s="134" t="s">
        <v>28</v>
      </c>
      <c r="AC1324" s="134" t="s">
        <v>28</v>
      </c>
      <c r="AD1324" s="134"/>
    </row>
    <row r="1325" spans="1:30" ht="20.100000000000001" customHeight="1">
      <c r="A1325" s="126"/>
      <c r="B1325" s="126"/>
      <c r="C1325" s="131"/>
      <c r="D1325" s="126" t="s">
        <v>1854</v>
      </c>
      <c r="E1325" s="131"/>
      <c r="F1325" s="355">
        <v>168</v>
      </c>
      <c r="G1325" s="314">
        <v>98.82352941176471</v>
      </c>
      <c r="H1325" s="18">
        <v>162</v>
      </c>
      <c r="I1325" s="19">
        <v>100</v>
      </c>
      <c r="J1325" s="18">
        <v>168</v>
      </c>
      <c r="K1325" s="19">
        <v>99.408284023668642</v>
      </c>
      <c r="L1325" s="18">
        <v>231</v>
      </c>
      <c r="M1325" s="19">
        <v>98.717948717948715</v>
      </c>
      <c r="N1325" s="58">
        <v>226</v>
      </c>
      <c r="O1325" s="59">
        <v>99.1</v>
      </c>
      <c r="P1325" s="58">
        <v>304</v>
      </c>
      <c r="Q1325" s="59">
        <v>100</v>
      </c>
      <c r="R1325" s="58">
        <v>296</v>
      </c>
      <c r="S1325" s="59">
        <v>99</v>
      </c>
      <c r="T1325" s="58">
        <v>1184</v>
      </c>
      <c r="U1325" s="59">
        <v>97.689768976897696</v>
      </c>
      <c r="V1325" s="131"/>
      <c r="W1325" s="131"/>
      <c r="X1325" s="131"/>
      <c r="Y1325" s="131"/>
      <c r="Z1325" s="131"/>
      <c r="AA1325" s="131"/>
      <c r="AB1325" s="131"/>
      <c r="AC1325" s="131"/>
      <c r="AD1325" s="131"/>
    </row>
    <row r="1326" spans="1:30" ht="20.100000000000001" customHeight="1">
      <c r="A1326" s="126"/>
      <c r="B1326" s="126"/>
      <c r="C1326" s="131"/>
      <c r="D1326" s="126" t="s">
        <v>2409</v>
      </c>
      <c r="E1326" s="131"/>
      <c r="F1326" s="355"/>
      <c r="G1326" s="314"/>
      <c r="H1326" s="18"/>
      <c r="I1326" s="19"/>
      <c r="J1326" s="18"/>
      <c r="K1326" s="19"/>
      <c r="L1326" s="18"/>
      <c r="M1326" s="19"/>
      <c r="N1326" s="58"/>
      <c r="O1326" s="59"/>
      <c r="P1326" s="58"/>
      <c r="Q1326" s="59"/>
      <c r="R1326" s="58"/>
      <c r="S1326" s="59"/>
      <c r="T1326" s="58"/>
      <c r="U1326" s="59"/>
      <c r="V1326" s="131"/>
      <c r="W1326" s="131"/>
      <c r="X1326" s="131"/>
      <c r="Y1326" s="131"/>
      <c r="Z1326" s="131"/>
      <c r="AA1326" s="131"/>
      <c r="AB1326" s="131"/>
      <c r="AC1326" s="131"/>
      <c r="AD1326" s="131"/>
    </row>
    <row r="1327" spans="1:30" ht="20.100000000000001" customHeight="1">
      <c r="A1327" s="126"/>
      <c r="B1327" s="126"/>
      <c r="C1327" s="131"/>
      <c r="D1327" s="126" t="s">
        <v>2410</v>
      </c>
      <c r="E1327" s="131"/>
      <c r="F1327" s="355"/>
      <c r="G1327" s="314"/>
      <c r="H1327" s="18"/>
      <c r="I1327" s="19"/>
      <c r="J1327" s="18"/>
      <c r="K1327" s="19"/>
      <c r="L1327" s="18"/>
      <c r="M1327" s="19"/>
      <c r="N1327" s="58"/>
      <c r="O1327" s="59"/>
      <c r="P1327" s="58"/>
      <c r="Q1327" s="59"/>
      <c r="R1327" s="58"/>
      <c r="S1327" s="59"/>
      <c r="T1327" s="58"/>
      <c r="U1327" s="59"/>
      <c r="V1327" s="131"/>
      <c r="W1327" s="131"/>
      <c r="X1327" s="131"/>
      <c r="Y1327" s="131"/>
      <c r="Z1327" s="131"/>
      <c r="AA1327" s="131"/>
      <c r="AB1327" s="131"/>
      <c r="AC1327" s="131"/>
      <c r="AD1327" s="131"/>
    </row>
    <row r="1328" spans="1:30" ht="20.100000000000001" customHeight="1">
      <c r="A1328" s="125" t="s">
        <v>5736</v>
      </c>
      <c r="B1328" s="125" t="s">
        <v>727</v>
      </c>
      <c r="C1328" s="134" t="s">
        <v>5737</v>
      </c>
      <c r="D1328" s="125" t="s">
        <v>2398</v>
      </c>
      <c r="E1328" s="134" t="s">
        <v>245</v>
      </c>
      <c r="F1328" s="354"/>
      <c r="G1328" s="12"/>
      <c r="H1328" s="11"/>
      <c r="I1328" s="12"/>
      <c r="J1328" s="11">
        <v>1</v>
      </c>
      <c r="K1328" s="12">
        <v>100</v>
      </c>
      <c r="L1328" s="11">
        <v>1</v>
      </c>
      <c r="M1328" s="12">
        <v>33.333333333333336</v>
      </c>
      <c r="N1328" s="56">
        <v>1</v>
      </c>
      <c r="O1328" s="57">
        <v>50</v>
      </c>
      <c r="P1328" s="56"/>
      <c r="Q1328" s="57"/>
      <c r="R1328" s="56"/>
      <c r="S1328" s="57"/>
      <c r="T1328" s="56">
        <v>6</v>
      </c>
      <c r="U1328" s="57">
        <v>21.428571428571427</v>
      </c>
      <c r="V1328" s="134" t="s">
        <v>28</v>
      </c>
      <c r="W1328" s="134" t="s">
        <v>28</v>
      </c>
      <c r="X1328" s="134" t="s">
        <v>28</v>
      </c>
      <c r="Y1328" s="134" t="s">
        <v>28</v>
      </c>
      <c r="Z1328" s="134" t="s">
        <v>28</v>
      </c>
      <c r="AA1328" s="134" t="s">
        <v>28</v>
      </c>
      <c r="AB1328" s="134" t="s">
        <v>28</v>
      </c>
      <c r="AC1328" s="134" t="s">
        <v>28</v>
      </c>
      <c r="AD1328" s="134"/>
    </row>
    <row r="1329" spans="1:30" ht="20.100000000000001" customHeight="1">
      <c r="A1329" s="126"/>
      <c r="B1329" s="126"/>
      <c r="C1329" s="131"/>
      <c r="D1329" s="126" t="s">
        <v>2399</v>
      </c>
      <c r="E1329" s="131"/>
      <c r="F1329" s="355">
        <v>1</v>
      </c>
      <c r="G1329" s="314">
        <v>50</v>
      </c>
      <c r="H1329" s="18"/>
      <c r="I1329" s="19"/>
      <c r="J1329" s="18"/>
      <c r="K1329" s="19"/>
      <c r="L1329" s="18"/>
      <c r="M1329" s="19"/>
      <c r="N1329" s="58"/>
      <c r="O1329" s="59"/>
      <c r="P1329" s="58"/>
      <c r="Q1329" s="59"/>
      <c r="R1329" s="58">
        <v>2</v>
      </c>
      <c r="S1329" s="59">
        <v>66.666666666666671</v>
      </c>
      <c r="T1329" s="58">
        <v>4</v>
      </c>
      <c r="U1329" s="59">
        <v>14.285714285714286</v>
      </c>
      <c r="V1329" s="131"/>
      <c r="W1329" s="131"/>
      <c r="X1329" s="131"/>
      <c r="Y1329" s="131"/>
      <c r="Z1329" s="131"/>
      <c r="AA1329" s="131"/>
      <c r="AB1329" s="131"/>
      <c r="AC1329" s="131"/>
      <c r="AD1329" s="131"/>
    </row>
    <row r="1330" spans="1:30" ht="20.100000000000001" customHeight="1">
      <c r="A1330" s="126"/>
      <c r="B1330" s="126"/>
      <c r="C1330" s="131"/>
      <c r="D1330" s="126" t="s">
        <v>2400</v>
      </c>
      <c r="E1330" s="131"/>
      <c r="F1330" s="355">
        <v>1</v>
      </c>
      <c r="G1330" s="314">
        <v>50</v>
      </c>
      <c r="H1330" s="18"/>
      <c r="I1330" s="19"/>
      <c r="J1330" s="18"/>
      <c r="K1330" s="19"/>
      <c r="L1330" s="18">
        <v>2</v>
      </c>
      <c r="M1330" s="19">
        <v>66.666666666666671</v>
      </c>
      <c r="N1330" s="58">
        <v>1</v>
      </c>
      <c r="O1330" s="59">
        <v>50</v>
      </c>
      <c r="P1330" s="58"/>
      <c r="Q1330" s="59"/>
      <c r="R1330" s="58">
        <v>1</v>
      </c>
      <c r="S1330" s="59">
        <v>33.333333333333336</v>
      </c>
      <c r="T1330" s="58">
        <v>6</v>
      </c>
      <c r="U1330" s="59">
        <v>21.428571428571427</v>
      </c>
      <c r="V1330" s="131"/>
      <c r="W1330" s="131"/>
      <c r="X1330" s="131"/>
      <c r="Y1330" s="131"/>
      <c r="Z1330" s="131"/>
      <c r="AA1330" s="131"/>
      <c r="AB1330" s="131"/>
      <c r="AC1330" s="131"/>
      <c r="AD1330" s="131"/>
    </row>
    <row r="1331" spans="1:30" ht="20.100000000000001" customHeight="1">
      <c r="A1331" s="126"/>
      <c r="B1331" s="126"/>
      <c r="C1331" s="131"/>
      <c r="D1331" s="126" t="s">
        <v>2401</v>
      </c>
      <c r="E1331" s="131"/>
      <c r="F1331" s="355"/>
      <c r="G1331" s="314"/>
      <c r="H1331" s="18"/>
      <c r="I1331" s="19"/>
      <c r="J1331" s="18"/>
      <c r="K1331" s="19"/>
      <c r="L1331" s="18"/>
      <c r="M1331" s="19"/>
      <c r="N1331" s="58"/>
      <c r="O1331" s="59"/>
      <c r="P1331" s="58"/>
      <c r="Q1331" s="59"/>
      <c r="R1331" s="58"/>
      <c r="S1331" s="59"/>
      <c r="T1331" s="58">
        <v>4</v>
      </c>
      <c r="U1331" s="59">
        <v>14.285714285714286</v>
      </c>
      <c r="V1331" s="131"/>
      <c r="W1331" s="131"/>
      <c r="X1331" s="131"/>
      <c r="Y1331" s="131"/>
      <c r="Z1331" s="131"/>
      <c r="AA1331" s="131"/>
      <c r="AB1331" s="131"/>
      <c r="AC1331" s="131"/>
      <c r="AD1331" s="131"/>
    </row>
    <row r="1332" spans="1:30" ht="20.100000000000001" customHeight="1">
      <c r="A1332" s="126"/>
      <c r="B1332" s="126"/>
      <c r="C1332" s="131"/>
      <c r="D1332" s="126" t="s">
        <v>1885</v>
      </c>
      <c r="E1332" s="131"/>
      <c r="F1332" s="355"/>
      <c r="G1332" s="314"/>
      <c r="H1332" s="18"/>
      <c r="I1332" s="19"/>
      <c r="J1332" s="18"/>
      <c r="K1332" s="19"/>
      <c r="L1332" s="18"/>
      <c r="M1332" s="19"/>
      <c r="N1332" s="58"/>
      <c r="O1332" s="59"/>
      <c r="P1332" s="58"/>
      <c r="Q1332" s="59"/>
      <c r="R1332" s="58"/>
      <c r="S1332" s="59"/>
      <c r="T1332" s="58">
        <v>8</v>
      </c>
      <c r="U1332" s="59">
        <v>28.571428571428573</v>
      </c>
      <c r="V1332" s="131"/>
      <c r="W1332" s="131"/>
      <c r="X1332" s="131"/>
      <c r="Y1332" s="131"/>
      <c r="Z1332" s="131"/>
      <c r="AA1332" s="131"/>
      <c r="AB1332" s="131"/>
      <c r="AC1332" s="131"/>
      <c r="AD1332" s="131"/>
    </row>
    <row r="1333" spans="1:30" ht="20.100000000000001" customHeight="1">
      <c r="A1333" s="126"/>
      <c r="B1333" s="126"/>
      <c r="C1333" s="131"/>
      <c r="D1333" s="126" t="s">
        <v>2409</v>
      </c>
      <c r="E1333" s="131"/>
      <c r="F1333" s="355"/>
      <c r="G1333" s="314"/>
      <c r="H1333" s="18"/>
      <c r="I1333" s="19"/>
      <c r="J1333" s="18"/>
      <c r="K1333" s="19"/>
      <c r="L1333" s="18"/>
      <c r="M1333" s="19"/>
      <c r="N1333" s="58"/>
      <c r="O1333" s="59"/>
      <c r="P1333" s="58"/>
      <c r="Q1333" s="59"/>
      <c r="R1333" s="58"/>
      <c r="S1333" s="59"/>
      <c r="T1333" s="58"/>
      <c r="U1333" s="59"/>
      <c r="V1333" s="131"/>
      <c r="W1333" s="131"/>
      <c r="X1333" s="131"/>
      <c r="Y1333" s="131"/>
      <c r="Z1333" s="131"/>
      <c r="AA1333" s="131"/>
      <c r="AB1333" s="131"/>
      <c r="AC1333" s="131"/>
      <c r="AD1333" s="131"/>
    </row>
    <row r="1334" spans="1:30" ht="20.100000000000001" customHeight="1">
      <c r="A1334" s="126"/>
      <c r="B1334" s="126"/>
      <c r="C1334" s="131"/>
      <c r="D1334" s="126" t="s">
        <v>2410</v>
      </c>
      <c r="E1334" s="131"/>
      <c r="F1334" s="355"/>
      <c r="G1334" s="314"/>
      <c r="H1334" s="18"/>
      <c r="I1334" s="19"/>
      <c r="J1334" s="18"/>
      <c r="K1334" s="19"/>
      <c r="L1334" s="18"/>
      <c r="M1334" s="19"/>
      <c r="N1334" s="58"/>
      <c r="O1334" s="59"/>
      <c r="P1334" s="58"/>
      <c r="Q1334" s="59"/>
      <c r="R1334" s="58"/>
      <c r="S1334" s="59"/>
      <c r="T1334" s="58"/>
      <c r="U1334" s="59"/>
      <c r="V1334" s="131"/>
      <c r="W1334" s="131"/>
      <c r="X1334" s="131"/>
      <c r="Y1334" s="131"/>
      <c r="Z1334" s="131"/>
      <c r="AA1334" s="131"/>
      <c r="AB1334" s="131"/>
      <c r="AC1334" s="131"/>
      <c r="AD1334" s="131"/>
    </row>
    <row r="1335" spans="1:30" ht="20.100000000000001" customHeight="1">
      <c r="A1335" s="125" t="s">
        <v>5738</v>
      </c>
      <c r="B1335" s="125" t="s">
        <v>728</v>
      </c>
      <c r="C1335" s="134" t="s">
        <v>5737</v>
      </c>
      <c r="D1335" s="125" t="s">
        <v>2398</v>
      </c>
      <c r="E1335" s="134" t="s">
        <v>245</v>
      </c>
      <c r="F1335" s="354"/>
      <c r="G1335" s="12"/>
      <c r="H1335" s="11"/>
      <c r="I1335" s="12"/>
      <c r="J1335" s="11"/>
      <c r="K1335" s="12"/>
      <c r="L1335" s="11"/>
      <c r="M1335" s="12"/>
      <c r="N1335" s="56"/>
      <c r="O1335" s="57"/>
      <c r="P1335" s="56"/>
      <c r="Q1335" s="57"/>
      <c r="R1335" s="56"/>
      <c r="S1335" s="57"/>
      <c r="T1335" s="56"/>
      <c r="U1335" s="57"/>
      <c r="V1335" s="134" t="s">
        <v>28</v>
      </c>
      <c r="W1335" s="134" t="s">
        <v>28</v>
      </c>
      <c r="X1335" s="134" t="s">
        <v>28</v>
      </c>
      <c r="Y1335" s="134" t="s">
        <v>28</v>
      </c>
      <c r="Z1335" s="134" t="s">
        <v>28</v>
      </c>
      <c r="AA1335" s="134" t="s">
        <v>28</v>
      </c>
      <c r="AB1335" s="134" t="s">
        <v>28</v>
      </c>
      <c r="AC1335" s="134" t="s">
        <v>28</v>
      </c>
      <c r="AD1335" s="134"/>
    </row>
    <row r="1336" spans="1:30" ht="20.100000000000001" customHeight="1">
      <c r="A1336" s="126"/>
      <c r="B1336" s="126"/>
      <c r="C1336" s="131"/>
      <c r="D1336" s="126" t="s">
        <v>2399</v>
      </c>
      <c r="E1336" s="131"/>
      <c r="F1336" s="355"/>
      <c r="G1336" s="314"/>
      <c r="H1336" s="18"/>
      <c r="I1336" s="19"/>
      <c r="J1336" s="18"/>
      <c r="K1336" s="19"/>
      <c r="L1336" s="18"/>
      <c r="M1336" s="19"/>
      <c r="N1336" s="58"/>
      <c r="O1336" s="59"/>
      <c r="P1336" s="58"/>
      <c r="Q1336" s="59"/>
      <c r="R1336" s="58"/>
      <c r="S1336" s="59"/>
      <c r="T1336" s="58">
        <v>1</v>
      </c>
      <c r="U1336" s="59">
        <v>50</v>
      </c>
      <c r="V1336" s="131"/>
      <c r="W1336" s="131"/>
      <c r="X1336" s="131"/>
      <c r="Y1336" s="131"/>
      <c r="Z1336" s="131"/>
      <c r="AA1336" s="131"/>
      <c r="AB1336" s="131"/>
      <c r="AC1336" s="131"/>
      <c r="AD1336" s="131"/>
    </row>
    <row r="1337" spans="1:30" ht="20.100000000000001" customHeight="1">
      <c r="A1337" s="126"/>
      <c r="B1337" s="126"/>
      <c r="C1337" s="131"/>
      <c r="D1337" s="126" t="s">
        <v>2400</v>
      </c>
      <c r="E1337" s="131"/>
      <c r="F1337" s="355"/>
      <c r="G1337" s="314"/>
      <c r="H1337" s="18"/>
      <c r="I1337" s="19"/>
      <c r="J1337" s="18"/>
      <c r="K1337" s="19"/>
      <c r="L1337" s="18"/>
      <c r="M1337" s="19"/>
      <c r="N1337" s="58"/>
      <c r="O1337" s="59"/>
      <c r="P1337" s="58"/>
      <c r="Q1337" s="59"/>
      <c r="R1337" s="58"/>
      <c r="S1337" s="59"/>
      <c r="T1337" s="58"/>
      <c r="U1337" s="59"/>
      <c r="V1337" s="131"/>
      <c r="W1337" s="131"/>
      <c r="X1337" s="131"/>
      <c r="Y1337" s="131"/>
      <c r="Z1337" s="131"/>
      <c r="AA1337" s="131"/>
      <c r="AB1337" s="131"/>
      <c r="AC1337" s="131"/>
      <c r="AD1337" s="131"/>
    </row>
    <row r="1338" spans="1:30" ht="20.100000000000001" customHeight="1">
      <c r="A1338" s="126"/>
      <c r="B1338" s="126"/>
      <c r="C1338" s="131"/>
      <c r="D1338" s="126" t="s">
        <v>2401</v>
      </c>
      <c r="E1338" s="131"/>
      <c r="F1338" s="355"/>
      <c r="G1338" s="314"/>
      <c r="H1338" s="18"/>
      <c r="I1338" s="19"/>
      <c r="J1338" s="18"/>
      <c r="K1338" s="19"/>
      <c r="L1338" s="18"/>
      <c r="M1338" s="19"/>
      <c r="N1338" s="58"/>
      <c r="O1338" s="59"/>
      <c r="P1338" s="58"/>
      <c r="Q1338" s="59"/>
      <c r="R1338" s="58"/>
      <c r="S1338" s="59"/>
      <c r="T1338" s="58">
        <v>1</v>
      </c>
      <c r="U1338" s="59">
        <v>50</v>
      </c>
      <c r="V1338" s="131"/>
      <c r="W1338" s="131"/>
      <c r="X1338" s="131"/>
      <c r="Y1338" s="131"/>
      <c r="Z1338" s="131"/>
      <c r="AA1338" s="131"/>
      <c r="AB1338" s="131"/>
      <c r="AC1338" s="131"/>
      <c r="AD1338" s="131"/>
    </row>
    <row r="1339" spans="1:30" ht="20.100000000000001" customHeight="1">
      <c r="A1339" s="126"/>
      <c r="B1339" s="126"/>
      <c r="C1339" s="131"/>
      <c r="D1339" s="126" t="s">
        <v>1885</v>
      </c>
      <c r="E1339" s="131"/>
      <c r="F1339" s="355"/>
      <c r="G1339" s="314"/>
      <c r="H1339" s="18"/>
      <c r="I1339" s="19"/>
      <c r="J1339" s="18"/>
      <c r="K1339" s="19"/>
      <c r="L1339" s="18"/>
      <c r="M1339" s="19"/>
      <c r="N1339" s="58"/>
      <c r="O1339" s="59"/>
      <c r="P1339" s="58"/>
      <c r="Q1339" s="59"/>
      <c r="R1339" s="58"/>
      <c r="S1339" s="59"/>
      <c r="T1339" s="58"/>
      <c r="U1339" s="59"/>
      <c r="V1339" s="131"/>
      <c r="W1339" s="131"/>
      <c r="X1339" s="131"/>
      <c r="Y1339" s="131"/>
      <c r="Z1339" s="131"/>
      <c r="AA1339" s="131"/>
      <c r="AB1339" s="131"/>
      <c r="AC1339" s="131"/>
      <c r="AD1339" s="131"/>
    </row>
    <row r="1340" spans="1:30" ht="20.100000000000001" customHeight="1">
      <c r="A1340" s="126"/>
      <c r="B1340" s="126"/>
      <c r="C1340" s="131"/>
      <c r="D1340" s="126" t="s">
        <v>2409</v>
      </c>
      <c r="E1340" s="131"/>
      <c r="F1340" s="355"/>
      <c r="G1340" s="314"/>
      <c r="H1340" s="18"/>
      <c r="I1340" s="19"/>
      <c r="J1340" s="18"/>
      <c r="K1340" s="19"/>
      <c r="L1340" s="18"/>
      <c r="M1340" s="19"/>
      <c r="N1340" s="58"/>
      <c r="O1340" s="59"/>
      <c r="P1340" s="58"/>
      <c r="Q1340" s="59"/>
      <c r="R1340" s="58"/>
      <c r="S1340" s="59"/>
      <c r="T1340" s="58"/>
      <c r="U1340" s="59"/>
      <c r="V1340" s="131"/>
      <c r="W1340" s="131"/>
      <c r="X1340" s="131"/>
      <c r="Y1340" s="131"/>
      <c r="Z1340" s="131"/>
      <c r="AA1340" s="131"/>
      <c r="AB1340" s="131"/>
      <c r="AC1340" s="131"/>
      <c r="AD1340" s="131"/>
    </row>
    <row r="1341" spans="1:30" ht="20.100000000000001" customHeight="1">
      <c r="A1341" s="126"/>
      <c r="B1341" s="126"/>
      <c r="C1341" s="131"/>
      <c r="D1341" s="126" t="s">
        <v>2410</v>
      </c>
      <c r="E1341" s="131"/>
      <c r="F1341" s="355"/>
      <c r="G1341" s="314"/>
      <c r="H1341" s="18"/>
      <c r="I1341" s="19"/>
      <c r="J1341" s="18"/>
      <c r="K1341" s="19"/>
      <c r="L1341" s="18"/>
      <c r="M1341" s="19"/>
      <c r="N1341" s="58"/>
      <c r="O1341" s="59"/>
      <c r="P1341" s="58"/>
      <c r="Q1341" s="59"/>
      <c r="R1341" s="58"/>
      <c r="S1341" s="59"/>
      <c r="T1341" s="58"/>
      <c r="U1341" s="59"/>
      <c r="V1341" s="131"/>
      <c r="W1341" s="131"/>
      <c r="X1341" s="131"/>
      <c r="Y1341" s="131"/>
      <c r="Z1341" s="131"/>
      <c r="AA1341" s="131"/>
      <c r="AB1341" s="131"/>
      <c r="AC1341" s="131"/>
      <c r="AD1341" s="131"/>
    </row>
    <row r="1342" spans="1:30" ht="20.100000000000001" customHeight="1">
      <c r="A1342" s="125" t="s">
        <v>5739</v>
      </c>
      <c r="B1342" s="125" t="s">
        <v>729</v>
      </c>
      <c r="C1342" s="134" t="s">
        <v>5737</v>
      </c>
      <c r="D1342" s="125" t="s">
        <v>2398</v>
      </c>
      <c r="E1342" s="134" t="s">
        <v>245</v>
      </c>
      <c r="F1342" s="354"/>
      <c r="G1342" s="12"/>
      <c r="H1342" s="11"/>
      <c r="I1342" s="12"/>
      <c r="J1342" s="11"/>
      <c r="K1342" s="12"/>
      <c r="L1342" s="11"/>
      <c r="M1342" s="12"/>
      <c r="N1342" s="56"/>
      <c r="O1342" s="57"/>
      <c r="P1342" s="56"/>
      <c r="Q1342" s="57"/>
      <c r="R1342" s="56"/>
      <c r="S1342" s="57"/>
      <c r="T1342" s="56"/>
      <c r="U1342" s="57"/>
      <c r="V1342" s="134" t="s">
        <v>28</v>
      </c>
      <c r="W1342" s="134" t="s">
        <v>28</v>
      </c>
      <c r="X1342" s="134" t="s">
        <v>28</v>
      </c>
      <c r="Y1342" s="134" t="s">
        <v>28</v>
      </c>
      <c r="Z1342" s="134" t="s">
        <v>28</v>
      </c>
      <c r="AA1342" s="134" t="s">
        <v>28</v>
      </c>
      <c r="AB1342" s="134" t="s">
        <v>28</v>
      </c>
      <c r="AC1342" s="134" t="s">
        <v>28</v>
      </c>
      <c r="AD1342" s="134"/>
    </row>
    <row r="1343" spans="1:30" ht="20.100000000000001" customHeight="1">
      <c r="A1343" s="126"/>
      <c r="B1343" s="126"/>
      <c r="C1343" s="131"/>
      <c r="D1343" s="126" t="s">
        <v>2399</v>
      </c>
      <c r="E1343" s="131"/>
      <c r="F1343" s="355"/>
      <c r="G1343" s="314"/>
      <c r="H1343" s="18"/>
      <c r="I1343" s="19"/>
      <c r="J1343" s="18"/>
      <c r="K1343" s="19"/>
      <c r="L1343" s="18"/>
      <c r="M1343" s="19"/>
      <c r="N1343" s="58"/>
      <c r="O1343" s="59"/>
      <c r="P1343" s="58"/>
      <c r="Q1343" s="59"/>
      <c r="R1343" s="58"/>
      <c r="S1343" s="59"/>
      <c r="T1343" s="58"/>
      <c r="U1343" s="59"/>
      <c r="V1343" s="131"/>
      <c r="W1343" s="131"/>
      <c r="X1343" s="131"/>
      <c r="Y1343" s="131"/>
      <c r="Z1343" s="131"/>
      <c r="AA1343" s="131"/>
      <c r="AB1343" s="131"/>
      <c r="AC1343" s="131"/>
      <c r="AD1343" s="131"/>
    </row>
    <row r="1344" spans="1:30" ht="20.100000000000001" customHeight="1">
      <c r="A1344" s="126"/>
      <c r="B1344" s="126"/>
      <c r="C1344" s="131"/>
      <c r="D1344" s="126" t="s">
        <v>2400</v>
      </c>
      <c r="E1344" s="131"/>
      <c r="F1344" s="355"/>
      <c r="G1344" s="314"/>
      <c r="H1344" s="18"/>
      <c r="I1344" s="19"/>
      <c r="J1344" s="18"/>
      <c r="K1344" s="19"/>
      <c r="L1344" s="18"/>
      <c r="M1344" s="19"/>
      <c r="N1344" s="58"/>
      <c r="O1344" s="59"/>
      <c r="P1344" s="58"/>
      <c r="Q1344" s="59"/>
      <c r="R1344" s="58"/>
      <c r="S1344" s="59"/>
      <c r="T1344" s="58">
        <v>1</v>
      </c>
      <c r="U1344" s="59">
        <v>100</v>
      </c>
      <c r="V1344" s="131"/>
      <c r="W1344" s="131"/>
      <c r="X1344" s="131"/>
      <c r="Y1344" s="131"/>
      <c r="Z1344" s="131"/>
      <c r="AA1344" s="131"/>
      <c r="AB1344" s="131"/>
      <c r="AC1344" s="131"/>
      <c r="AD1344" s="131"/>
    </row>
    <row r="1345" spans="1:30" ht="20.100000000000001" customHeight="1">
      <c r="A1345" s="126"/>
      <c r="B1345" s="126"/>
      <c r="C1345" s="131"/>
      <c r="D1345" s="126" t="s">
        <v>2401</v>
      </c>
      <c r="E1345" s="131"/>
      <c r="F1345" s="355"/>
      <c r="G1345" s="314"/>
      <c r="H1345" s="18"/>
      <c r="I1345" s="19"/>
      <c r="J1345" s="18"/>
      <c r="K1345" s="19"/>
      <c r="L1345" s="18"/>
      <c r="M1345" s="19"/>
      <c r="N1345" s="58"/>
      <c r="O1345" s="59"/>
      <c r="P1345" s="58"/>
      <c r="Q1345" s="59"/>
      <c r="R1345" s="58"/>
      <c r="S1345" s="59"/>
      <c r="T1345" s="58"/>
      <c r="U1345" s="59"/>
      <c r="V1345" s="131"/>
      <c r="W1345" s="131"/>
      <c r="X1345" s="131"/>
      <c r="Y1345" s="131"/>
      <c r="Z1345" s="131"/>
      <c r="AA1345" s="131"/>
      <c r="AB1345" s="131"/>
      <c r="AC1345" s="131"/>
      <c r="AD1345" s="131"/>
    </row>
    <row r="1346" spans="1:30" ht="20.100000000000001" customHeight="1">
      <c r="A1346" s="126"/>
      <c r="B1346" s="126"/>
      <c r="C1346" s="131"/>
      <c r="D1346" s="126" t="s">
        <v>1885</v>
      </c>
      <c r="E1346" s="131"/>
      <c r="F1346" s="355"/>
      <c r="G1346" s="314"/>
      <c r="H1346" s="18"/>
      <c r="I1346" s="19"/>
      <c r="J1346" s="18"/>
      <c r="K1346" s="19"/>
      <c r="L1346" s="18"/>
      <c r="M1346" s="19"/>
      <c r="N1346" s="58"/>
      <c r="O1346" s="59"/>
      <c r="P1346" s="58"/>
      <c r="Q1346" s="59"/>
      <c r="R1346" s="58"/>
      <c r="S1346" s="59"/>
      <c r="T1346" s="58"/>
      <c r="U1346" s="59"/>
      <c r="V1346" s="131"/>
      <c r="W1346" s="131"/>
      <c r="X1346" s="131"/>
      <c r="Y1346" s="131"/>
      <c r="Z1346" s="131"/>
      <c r="AA1346" s="131"/>
      <c r="AB1346" s="131"/>
      <c r="AC1346" s="131"/>
      <c r="AD1346" s="131"/>
    </row>
    <row r="1347" spans="1:30" ht="20.100000000000001" customHeight="1">
      <c r="A1347" s="126"/>
      <c r="B1347" s="126"/>
      <c r="C1347" s="131"/>
      <c r="D1347" s="126" t="s">
        <v>2409</v>
      </c>
      <c r="E1347" s="131"/>
      <c r="F1347" s="355"/>
      <c r="G1347" s="314"/>
      <c r="H1347" s="18"/>
      <c r="I1347" s="19"/>
      <c r="J1347" s="18"/>
      <c r="K1347" s="19"/>
      <c r="L1347" s="18"/>
      <c r="M1347" s="19"/>
      <c r="N1347" s="58"/>
      <c r="O1347" s="59"/>
      <c r="P1347" s="58"/>
      <c r="Q1347" s="59"/>
      <c r="R1347" s="58"/>
      <c r="S1347" s="59"/>
      <c r="T1347" s="58"/>
      <c r="U1347" s="59"/>
      <c r="V1347" s="131"/>
      <c r="W1347" s="131"/>
      <c r="X1347" s="131"/>
      <c r="Y1347" s="131"/>
      <c r="Z1347" s="131"/>
      <c r="AA1347" s="131"/>
      <c r="AB1347" s="131"/>
      <c r="AC1347" s="131"/>
      <c r="AD1347" s="131"/>
    </row>
    <row r="1348" spans="1:30" ht="20.100000000000001" customHeight="1">
      <c r="A1348" s="126"/>
      <c r="B1348" s="126"/>
      <c r="C1348" s="131"/>
      <c r="D1348" s="126" t="s">
        <v>2410</v>
      </c>
      <c r="E1348" s="131"/>
      <c r="F1348" s="355"/>
      <c r="G1348" s="314"/>
      <c r="H1348" s="18"/>
      <c r="I1348" s="19"/>
      <c r="J1348" s="18"/>
      <c r="K1348" s="19"/>
      <c r="L1348" s="18"/>
      <c r="M1348" s="19"/>
      <c r="N1348" s="58"/>
      <c r="O1348" s="59"/>
      <c r="P1348" s="58"/>
      <c r="Q1348" s="59"/>
      <c r="R1348" s="58"/>
      <c r="S1348" s="59"/>
      <c r="T1348" s="58"/>
      <c r="U1348" s="59"/>
      <c r="V1348" s="131"/>
      <c r="W1348" s="131"/>
      <c r="X1348" s="131"/>
      <c r="Y1348" s="131"/>
      <c r="Z1348" s="131"/>
      <c r="AA1348" s="131"/>
      <c r="AB1348" s="131"/>
      <c r="AC1348" s="131"/>
      <c r="AD1348" s="131"/>
    </row>
    <row r="1349" spans="1:30" ht="20.100000000000001" customHeight="1">
      <c r="A1349" s="125" t="s">
        <v>5740</v>
      </c>
      <c r="B1349" s="125" t="s">
        <v>730</v>
      </c>
      <c r="C1349" s="134" t="s">
        <v>5737</v>
      </c>
      <c r="D1349" s="125" t="s">
        <v>2398</v>
      </c>
      <c r="E1349" s="134" t="s">
        <v>245</v>
      </c>
      <c r="F1349" s="354"/>
      <c r="G1349" s="12"/>
      <c r="H1349" s="11"/>
      <c r="I1349" s="12"/>
      <c r="J1349" s="11"/>
      <c r="K1349" s="12"/>
      <c r="L1349" s="11"/>
      <c r="M1349" s="12"/>
      <c r="N1349" s="56"/>
      <c r="O1349" s="57"/>
      <c r="P1349" s="56"/>
      <c r="Q1349" s="57"/>
      <c r="R1349" s="56"/>
      <c r="S1349" s="57"/>
      <c r="T1349" s="56"/>
      <c r="U1349" s="57"/>
      <c r="V1349" s="134" t="s">
        <v>28</v>
      </c>
      <c r="W1349" s="134" t="s">
        <v>28</v>
      </c>
      <c r="X1349" s="134" t="s">
        <v>28</v>
      </c>
      <c r="Y1349" s="134" t="s">
        <v>28</v>
      </c>
      <c r="Z1349" s="134" t="s">
        <v>28</v>
      </c>
      <c r="AA1349" s="134" t="s">
        <v>28</v>
      </c>
      <c r="AB1349" s="134" t="s">
        <v>28</v>
      </c>
      <c r="AC1349" s="134" t="s">
        <v>28</v>
      </c>
      <c r="AD1349" s="134"/>
    </row>
    <row r="1350" spans="1:30" ht="20.100000000000001" customHeight="1">
      <c r="A1350" s="126"/>
      <c r="B1350" s="126"/>
      <c r="C1350" s="131"/>
      <c r="D1350" s="126" t="s">
        <v>2399</v>
      </c>
      <c r="E1350" s="131"/>
      <c r="F1350" s="355"/>
      <c r="G1350" s="314"/>
      <c r="H1350" s="18"/>
      <c r="I1350" s="19"/>
      <c r="J1350" s="18"/>
      <c r="K1350" s="19"/>
      <c r="L1350" s="18"/>
      <c r="M1350" s="19"/>
      <c r="N1350" s="58"/>
      <c r="O1350" s="59"/>
      <c r="P1350" s="58"/>
      <c r="Q1350" s="59"/>
      <c r="R1350" s="58"/>
      <c r="S1350" s="59"/>
      <c r="T1350" s="58"/>
      <c r="U1350" s="59"/>
      <c r="V1350" s="131"/>
      <c r="W1350" s="131"/>
      <c r="X1350" s="131"/>
      <c r="Y1350" s="131"/>
      <c r="Z1350" s="131"/>
      <c r="AA1350" s="131"/>
      <c r="AB1350" s="131"/>
      <c r="AC1350" s="131"/>
      <c r="AD1350" s="131"/>
    </row>
    <row r="1351" spans="1:30" ht="20.100000000000001" customHeight="1">
      <c r="A1351" s="126"/>
      <c r="B1351" s="126"/>
      <c r="C1351" s="131"/>
      <c r="D1351" s="126" t="s">
        <v>2400</v>
      </c>
      <c r="E1351" s="131"/>
      <c r="F1351" s="355"/>
      <c r="G1351" s="314"/>
      <c r="H1351" s="18"/>
      <c r="I1351" s="19"/>
      <c r="J1351" s="18"/>
      <c r="K1351" s="19"/>
      <c r="L1351" s="18"/>
      <c r="M1351" s="19"/>
      <c r="N1351" s="58"/>
      <c r="O1351" s="59"/>
      <c r="P1351" s="58"/>
      <c r="Q1351" s="59"/>
      <c r="R1351" s="58"/>
      <c r="S1351" s="59"/>
      <c r="T1351" s="58"/>
      <c r="U1351" s="59"/>
      <c r="V1351" s="131"/>
      <c r="W1351" s="131"/>
      <c r="X1351" s="131"/>
      <c r="Y1351" s="131"/>
      <c r="Z1351" s="131"/>
      <c r="AA1351" s="131"/>
      <c r="AB1351" s="131"/>
      <c r="AC1351" s="131"/>
      <c r="AD1351" s="131"/>
    </row>
    <row r="1352" spans="1:30" ht="20.100000000000001" customHeight="1">
      <c r="A1352" s="126"/>
      <c r="B1352" s="126"/>
      <c r="C1352" s="131"/>
      <c r="D1352" s="126" t="s">
        <v>2401</v>
      </c>
      <c r="E1352" s="131"/>
      <c r="F1352" s="355"/>
      <c r="G1352" s="314"/>
      <c r="H1352" s="18"/>
      <c r="I1352" s="19"/>
      <c r="J1352" s="18"/>
      <c r="K1352" s="19"/>
      <c r="L1352" s="18"/>
      <c r="M1352" s="19"/>
      <c r="N1352" s="58"/>
      <c r="O1352" s="59"/>
      <c r="P1352" s="58"/>
      <c r="Q1352" s="59"/>
      <c r="R1352" s="58"/>
      <c r="S1352" s="59"/>
      <c r="T1352" s="58"/>
      <c r="U1352" s="59"/>
      <c r="V1352" s="131"/>
      <c r="W1352" s="131"/>
      <c r="X1352" s="131"/>
      <c r="Y1352" s="131"/>
      <c r="Z1352" s="131"/>
      <c r="AA1352" s="131"/>
      <c r="AB1352" s="131"/>
      <c r="AC1352" s="131"/>
      <c r="AD1352" s="131"/>
    </row>
    <row r="1353" spans="1:30" ht="20.100000000000001" customHeight="1">
      <c r="A1353" s="126"/>
      <c r="B1353" s="126"/>
      <c r="C1353" s="131"/>
      <c r="D1353" s="126" t="s">
        <v>1885</v>
      </c>
      <c r="E1353" s="131"/>
      <c r="F1353" s="355"/>
      <c r="G1353" s="314"/>
      <c r="H1353" s="18"/>
      <c r="I1353" s="19"/>
      <c r="J1353" s="18"/>
      <c r="K1353" s="19"/>
      <c r="L1353" s="18"/>
      <c r="M1353" s="19"/>
      <c r="N1353" s="58"/>
      <c r="O1353" s="59"/>
      <c r="P1353" s="58"/>
      <c r="Q1353" s="59"/>
      <c r="R1353" s="58"/>
      <c r="S1353" s="59"/>
      <c r="T1353" s="58"/>
      <c r="U1353" s="59"/>
      <c r="V1353" s="131"/>
      <c r="W1353" s="131"/>
      <c r="X1353" s="131"/>
      <c r="Y1353" s="131"/>
      <c r="Z1353" s="131"/>
      <c r="AA1353" s="131"/>
      <c r="AB1353" s="131"/>
      <c r="AC1353" s="131"/>
      <c r="AD1353" s="131"/>
    </row>
    <row r="1354" spans="1:30" ht="20.100000000000001" customHeight="1">
      <c r="A1354" s="126"/>
      <c r="B1354" s="126"/>
      <c r="C1354" s="131"/>
      <c r="D1354" s="126" t="s">
        <v>2409</v>
      </c>
      <c r="E1354" s="131"/>
      <c r="F1354" s="355"/>
      <c r="G1354" s="314"/>
      <c r="H1354" s="18"/>
      <c r="I1354" s="19"/>
      <c r="J1354" s="18"/>
      <c r="K1354" s="19"/>
      <c r="L1354" s="18"/>
      <c r="M1354" s="19"/>
      <c r="N1354" s="58"/>
      <c r="O1354" s="59"/>
      <c r="P1354" s="58"/>
      <c r="Q1354" s="59"/>
      <c r="R1354" s="58"/>
      <c r="S1354" s="59"/>
      <c r="T1354" s="58"/>
      <c r="U1354" s="59"/>
      <c r="V1354" s="131"/>
      <c r="W1354" s="131"/>
      <c r="X1354" s="131"/>
      <c r="Y1354" s="131"/>
      <c r="Z1354" s="131"/>
      <c r="AA1354" s="131"/>
      <c r="AB1354" s="131"/>
      <c r="AC1354" s="131"/>
      <c r="AD1354" s="131"/>
    </row>
    <row r="1355" spans="1:30" ht="20.100000000000001" customHeight="1">
      <c r="A1355" s="126"/>
      <c r="B1355" s="126"/>
      <c r="C1355" s="131"/>
      <c r="D1355" s="126" t="s">
        <v>2410</v>
      </c>
      <c r="E1355" s="131"/>
      <c r="F1355" s="355"/>
      <c r="G1355" s="314"/>
      <c r="H1355" s="18"/>
      <c r="I1355" s="19"/>
      <c r="J1355" s="18"/>
      <c r="K1355" s="19"/>
      <c r="L1355" s="18"/>
      <c r="M1355" s="19"/>
      <c r="N1355" s="58"/>
      <c r="O1355" s="59"/>
      <c r="P1355" s="58"/>
      <c r="Q1355" s="59"/>
      <c r="R1355" s="58"/>
      <c r="S1355" s="59"/>
      <c r="T1355" s="58"/>
      <c r="U1355" s="59"/>
      <c r="V1355" s="131"/>
      <c r="W1355" s="131"/>
      <c r="X1355" s="131"/>
      <c r="Y1355" s="131"/>
      <c r="Z1355" s="131"/>
      <c r="AA1355" s="131"/>
      <c r="AB1355" s="131"/>
      <c r="AC1355" s="131"/>
      <c r="AD1355" s="131"/>
    </row>
    <row r="1356" spans="1:30" ht="20.100000000000001" customHeight="1">
      <c r="A1356" s="125" t="s">
        <v>5741</v>
      </c>
      <c r="B1356" s="125" t="s">
        <v>731</v>
      </c>
      <c r="C1356" s="134" t="s">
        <v>5737</v>
      </c>
      <c r="D1356" s="125" t="s">
        <v>2398</v>
      </c>
      <c r="E1356" s="134" t="s">
        <v>245</v>
      </c>
      <c r="F1356" s="354"/>
      <c r="G1356" s="12"/>
      <c r="H1356" s="11"/>
      <c r="I1356" s="12"/>
      <c r="J1356" s="11"/>
      <c r="K1356" s="12"/>
      <c r="L1356" s="11"/>
      <c r="M1356" s="12"/>
      <c r="N1356" s="56"/>
      <c r="O1356" s="57"/>
      <c r="P1356" s="56"/>
      <c r="Q1356" s="57"/>
      <c r="R1356" s="56"/>
      <c r="S1356" s="57"/>
      <c r="T1356" s="56"/>
      <c r="U1356" s="57"/>
      <c r="V1356" s="134" t="s">
        <v>28</v>
      </c>
      <c r="W1356" s="134" t="s">
        <v>28</v>
      </c>
      <c r="X1356" s="134" t="s">
        <v>28</v>
      </c>
      <c r="Y1356" s="134" t="s">
        <v>28</v>
      </c>
      <c r="Z1356" s="134" t="s">
        <v>28</v>
      </c>
      <c r="AA1356" s="134" t="s">
        <v>28</v>
      </c>
      <c r="AB1356" s="134" t="s">
        <v>28</v>
      </c>
      <c r="AC1356" s="134" t="s">
        <v>28</v>
      </c>
      <c r="AD1356" s="134"/>
    </row>
    <row r="1357" spans="1:30" ht="20.100000000000001" customHeight="1">
      <c r="A1357" s="126"/>
      <c r="B1357" s="126"/>
      <c r="C1357" s="131"/>
      <c r="D1357" s="126" t="s">
        <v>2399</v>
      </c>
      <c r="E1357" s="131"/>
      <c r="F1357" s="355"/>
      <c r="G1357" s="314"/>
      <c r="H1357" s="18"/>
      <c r="I1357" s="19"/>
      <c r="J1357" s="18"/>
      <c r="K1357" s="19"/>
      <c r="L1357" s="18"/>
      <c r="M1357" s="19"/>
      <c r="N1357" s="58"/>
      <c r="O1357" s="59"/>
      <c r="P1357" s="58"/>
      <c r="Q1357" s="59"/>
      <c r="R1357" s="58"/>
      <c r="S1357" s="59"/>
      <c r="T1357" s="58"/>
      <c r="U1357" s="59"/>
      <c r="V1357" s="131"/>
      <c r="W1357" s="131"/>
      <c r="X1357" s="131"/>
      <c r="Y1357" s="131"/>
      <c r="Z1357" s="131"/>
      <c r="AA1357" s="131"/>
      <c r="AB1357" s="131"/>
      <c r="AC1357" s="131"/>
      <c r="AD1357" s="131"/>
    </row>
    <row r="1358" spans="1:30" ht="20.100000000000001" customHeight="1">
      <c r="A1358" s="126"/>
      <c r="B1358" s="126"/>
      <c r="C1358" s="131"/>
      <c r="D1358" s="126" t="s">
        <v>2400</v>
      </c>
      <c r="E1358" s="131"/>
      <c r="F1358" s="355"/>
      <c r="G1358" s="314"/>
      <c r="H1358" s="18"/>
      <c r="I1358" s="19"/>
      <c r="J1358" s="18"/>
      <c r="K1358" s="19"/>
      <c r="L1358" s="18"/>
      <c r="M1358" s="19"/>
      <c r="N1358" s="58"/>
      <c r="O1358" s="59"/>
      <c r="P1358" s="58"/>
      <c r="Q1358" s="59"/>
      <c r="R1358" s="58"/>
      <c r="S1358" s="59"/>
      <c r="T1358" s="58"/>
      <c r="U1358" s="59"/>
      <c r="V1358" s="131"/>
      <c r="W1358" s="131"/>
      <c r="X1358" s="131"/>
      <c r="Y1358" s="131"/>
      <c r="Z1358" s="131"/>
      <c r="AA1358" s="131"/>
      <c r="AB1358" s="131"/>
      <c r="AC1358" s="131"/>
      <c r="AD1358" s="131"/>
    </row>
    <row r="1359" spans="1:30" ht="20.100000000000001" customHeight="1">
      <c r="A1359" s="126"/>
      <c r="B1359" s="126"/>
      <c r="C1359" s="131"/>
      <c r="D1359" s="126" t="s">
        <v>2401</v>
      </c>
      <c r="E1359" s="131"/>
      <c r="F1359" s="355"/>
      <c r="G1359" s="314"/>
      <c r="H1359" s="18"/>
      <c r="I1359" s="19"/>
      <c r="J1359" s="18"/>
      <c r="K1359" s="19"/>
      <c r="L1359" s="18"/>
      <c r="M1359" s="19"/>
      <c r="N1359" s="58"/>
      <c r="O1359" s="59"/>
      <c r="P1359" s="58"/>
      <c r="Q1359" s="59"/>
      <c r="R1359" s="58"/>
      <c r="S1359" s="59"/>
      <c r="T1359" s="58"/>
      <c r="U1359" s="59"/>
      <c r="V1359" s="131"/>
      <c r="W1359" s="131"/>
      <c r="X1359" s="131"/>
      <c r="Y1359" s="131"/>
      <c r="Z1359" s="131"/>
      <c r="AA1359" s="131"/>
      <c r="AB1359" s="131"/>
      <c r="AC1359" s="131"/>
      <c r="AD1359" s="131"/>
    </row>
    <row r="1360" spans="1:30" ht="20.100000000000001" customHeight="1">
      <c r="A1360" s="126"/>
      <c r="B1360" s="126"/>
      <c r="C1360" s="131"/>
      <c r="D1360" s="126" t="s">
        <v>1885</v>
      </c>
      <c r="E1360" s="131"/>
      <c r="F1360" s="355"/>
      <c r="G1360" s="314"/>
      <c r="H1360" s="18"/>
      <c r="I1360" s="19"/>
      <c r="J1360" s="18"/>
      <c r="K1360" s="19"/>
      <c r="L1360" s="18"/>
      <c r="M1360" s="19"/>
      <c r="N1360" s="58"/>
      <c r="O1360" s="59"/>
      <c r="P1360" s="58"/>
      <c r="Q1360" s="59"/>
      <c r="R1360" s="58"/>
      <c r="S1360" s="59"/>
      <c r="T1360" s="58"/>
      <c r="U1360" s="59"/>
      <c r="V1360" s="131"/>
      <c r="W1360" s="131"/>
      <c r="X1360" s="131"/>
      <c r="Y1360" s="131"/>
      <c r="Z1360" s="131"/>
      <c r="AA1360" s="131"/>
      <c r="AB1360" s="131"/>
      <c r="AC1360" s="131"/>
      <c r="AD1360" s="131"/>
    </row>
    <row r="1361" spans="1:30" ht="20.100000000000001" customHeight="1">
      <c r="A1361" s="126"/>
      <c r="B1361" s="126"/>
      <c r="C1361" s="131"/>
      <c r="D1361" s="126" t="s">
        <v>2409</v>
      </c>
      <c r="E1361" s="131"/>
      <c r="F1361" s="355"/>
      <c r="G1361" s="314"/>
      <c r="H1361" s="18"/>
      <c r="I1361" s="19"/>
      <c r="J1361" s="18"/>
      <c r="K1361" s="19"/>
      <c r="L1361" s="18"/>
      <c r="M1361" s="19"/>
      <c r="N1361" s="58"/>
      <c r="O1361" s="59"/>
      <c r="P1361" s="58"/>
      <c r="Q1361" s="59"/>
      <c r="R1361" s="58"/>
      <c r="S1361" s="59"/>
      <c r="T1361" s="58"/>
      <c r="U1361" s="59"/>
      <c r="V1361" s="131"/>
      <c r="W1361" s="131"/>
      <c r="X1361" s="131"/>
      <c r="Y1361" s="131"/>
      <c r="Z1361" s="131"/>
      <c r="AA1361" s="131"/>
      <c r="AB1361" s="131"/>
      <c r="AC1361" s="131"/>
      <c r="AD1361" s="131"/>
    </row>
    <row r="1362" spans="1:30" ht="20.100000000000001" customHeight="1">
      <c r="A1362" s="126"/>
      <c r="B1362" s="126"/>
      <c r="C1362" s="131"/>
      <c r="D1362" s="126" t="s">
        <v>2410</v>
      </c>
      <c r="E1362" s="131"/>
      <c r="F1362" s="355"/>
      <c r="G1362" s="314"/>
      <c r="H1362" s="18"/>
      <c r="I1362" s="19"/>
      <c r="J1362" s="18"/>
      <c r="K1362" s="19"/>
      <c r="L1362" s="18"/>
      <c r="M1362" s="19"/>
      <c r="N1362" s="58"/>
      <c r="O1362" s="59"/>
      <c r="P1362" s="58"/>
      <c r="Q1362" s="59"/>
      <c r="R1362" s="58"/>
      <c r="S1362" s="59"/>
      <c r="T1362" s="58"/>
      <c r="U1362" s="59"/>
      <c r="V1362" s="131"/>
      <c r="W1362" s="131"/>
      <c r="X1362" s="131"/>
      <c r="Y1362" s="131"/>
      <c r="Z1362" s="131"/>
      <c r="AA1362" s="131"/>
      <c r="AB1362" s="131"/>
      <c r="AC1362" s="131"/>
      <c r="AD1362" s="131"/>
    </row>
    <row r="1363" spans="1:30" ht="20.100000000000001" customHeight="1">
      <c r="A1363" s="125" t="s">
        <v>5742</v>
      </c>
      <c r="B1363" s="125" t="s">
        <v>732</v>
      </c>
      <c r="C1363" s="134" t="s">
        <v>5743</v>
      </c>
      <c r="D1363" s="125"/>
      <c r="E1363" s="134"/>
      <c r="F1363" s="354"/>
      <c r="G1363" s="12"/>
      <c r="H1363" s="11"/>
      <c r="I1363" s="12"/>
      <c r="J1363" s="11"/>
      <c r="K1363" s="12"/>
      <c r="L1363" s="11"/>
      <c r="M1363" s="12"/>
      <c r="N1363" s="56"/>
      <c r="O1363" s="57"/>
      <c r="P1363" s="56"/>
      <c r="Q1363" s="57"/>
      <c r="R1363" s="56"/>
      <c r="S1363" s="57"/>
      <c r="T1363" s="56">
        <v>8</v>
      </c>
      <c r="U1363" s="57">
        <v>100</v>
      </c>
      <c r="V1363" s="134" t="s">
        <v>28</v>
      </c>
      <c r="W1363" s="134" t="s">
        <v>28</v>
      </c>
      <c r="X1363" s="134" t="s">
        <v>28</v>
      </c>
      <c r="Y1363" s="134" t="s">
        <v>28</v>
      </c>
      <c r="Z1363" s="134" t="s">
        <v>28</v>
      </c>
      <c r="AA1363" s="134" t="s">
        <v>28</v>
      </c>
      <c r="AB1363" s="134" t="s">
        <v>28</v>
      </c>
      <c r="AC1363" s="134" t="s">
        <v>28</v>
      </c>
      <c r="AD1363" s="134"/>
    </row>
    <row r="1364" spans="1:30" ht="20.100000000000001" customHeight="1">
      <c r="A1364" s="125" t="s">
        <v>5744</v>
      </c>
      <c r="B1364" s="125" t="s">
        <v>733</v>
      </c>
      <c r="C1364" s="134" t="s">
        <v>218</v>
      </c>
      <c r="D1364" s="125" t="s">
        <v>1478</v>
      </c>
      <c r="E1364" s="134" t="s">
        <v>244</v>
      </c>
      <c r="F1364" s="354">
        <v>14</v>
      </c>
      <c r="G1364" s="12">
        <v>8.235294117647058</v>
      </c>
      <c r="H1364" s="11">
        <v>7</v>
      </c>
      <c r="I1364" s="12">
        <v>4.3209876543209873</v>
      </c>
      <c r="J1364" s="11">
        <v>13</v>
      </c>
      <c r="K1364" s="12">
        <v>7.6923076923076925</v>
      </c>
      <c r="L1364" s="11">
        <v>9</v>
      </c>
      <c r="M1364" s="12">
        <v>3.8461538461538463</v>
      </c>
      <c r="N1364" s="56">
        <v>13</v>
      </c>
      <c r="O1364" s="57">
        <v>5.7017543859649127</v>
      </c>
      <c r="P1364" s="56">
        <v>16</v>
      </c>
      <c r="Q1364" s="57">
        <v>5.2631578947368425</v>
      </c>
      <c r="R1364" s="56">
        <v>14</v>
      </c>
      <c r="S1364" s="57">
        <v>4.666666666666667</v>
      </c>
      <c r="T1364" s="56">
        <v>61</v>
      </c>
      <c r="U1364" s="57">
        <v>5.0330033003300327</v>
      </c>
      <c r="V1364" s="134" t="s">
        <v>28</v>
      </c>
      <c r="W1364" s="134" t="s">
        <v>28</v>
      </c>
      <c r="X1364" s="134" t="s">
        <v>28</v>
      </c>
      <c r="Y1364" s="134" t="s">
        <v>28</v>
      </c>
      <c r="Z1364" s="134" t="s">
        <v>28</v>
      </c>
      <c r="AA1364" s="134" t="s">
        <v>28</v>
      </c>
      <c r="AB1364" s="134" t="s">
        <v>28</v>
      </c>
      <c r="AC1364" s="134" t="s">
        <v>28</v>
      </c>
      <c r="AD1364" s="134"/>
    </row>
    <row r="1365" spans="1:30" ht="20.100000000000001" customHeight="1">
      <c r="A1365" s="126"/>
      <c r="B1365" s="126"/>
      <c r="C1365" s="131"/>
      <c r="D1365" s="126" t="s">
        <v>1479</v>
      </c>
      <c r="E1365" s="131"/>
      <c r="F1365" s="355">
        <v>1</v>
      </c>
      <c r="G1365" s="314">
        <v>0.58823529411764708</v>
      </c>
      <c r="H1365" s="18">
        <v>1</v>
      </c>
      <c r="I1365" s="19">
        <v>0.61728395061728392</v>
      </c>
      <c r="J1365" s="18"/>
      <c r="K1365" s="19"/>
      <c r="L1365" s="18">
        <v>3</v>
      </c>
      <c r="M1365" s="19">
        <v>1.2820512820512822</v>
      </c>
      <c r="N1365" s="58">
        <v>3</v>
      </c>
      <c r="O1365" s="59">
        <v>1.3157894736842106</v>
      </c>
      <c r="P1365" s="58">
        <v>5</v>
      </c>
      <c r="Q1365" s="59">
        <v>1.6447368421052631</v>
      </c>
      <c r="R1365" s="58">
        <v>3</v>
      </c>
      <c r="S1365" s="59">
        <v>1</v>
      </c>
      <c r="T1365" s="58">
        <v>26</v>
      </c>
      <c r="U1365" s="59">
        <v>2.1452145214521452</v>
      </c>
      <c r="V1365" s="131"/>
      <c r="W1365" s="131"/>
      <c r="X1365" s="131"/>
      <c r="Y1365" s="131"/>
      <c r="Z1365" s="131"/>
      <c r="AA1365" s="131"/>
      <c r="AB1365" s="131"/>
      <c r="AC1365" s="131"/>
      <c r="AD1365" s="131"/>
    </row>
    <row r="1366" spans="1:30" ht="20.100000000000001" customHeight="1">
      <c r="A1366" s="126"/>
      <c r="B1366" s="126"/>
      <c r="C1366" s="131"/>
      <c r="D1366" s="126" t="s">
        <v>1480</v>
      </c>
      <c r="E1366" s="131"/>
      <c r="F1366" s="355">
        <v>2</v>
      </c>
      <c r="G1366" s="314">
        <v>1.1764705882352942</v>
      </c>
      <c r="H1366" s="18"/>
      <c r="I1366" s="19"/>
      <c r="J1366" s="18">
        <v>2</v>
      </c>
      <c r="K1366" s="19">
        <v>1.1834319526627219</v>
      </c>
      <c r="L1366" s="18">
        <v>2</v>
      </c>
      <c r="M1366" s="19">
        <v>0.85470085470085466</v>
      </c>
      <c r="N1366" s="58">
        <v>6</v>
      </c>
      <c r="O1366" s="59">
        <v>2.6315789473684212</v>
      </c>
      <c r="P1366" s="58">
        <v>4</v>
      </c>
      <c r="Q1366" s="59">
        <v>1.3157894736842106</v>
      </c>
      <c r="R1366" s="58">
        <v>1</v>
      </c>
      <c r="S1366" s="59">
        <v>0.33333333333333331</v>
      </c>
      <c r="T1366" s="58">
        <v>15</v>
      </c>
      <c r="U1366" s="59">
        <v>1.2376237623762376</v>
      </c>
      <c r="V1366" s="131"/>
      <c r="W1366" s="131"/>
      <c r="X1366" s="131"/>
      <c r="Y1366" s="131"/>
      <c r="Z1366" s="131"/>
      <c r="AA1366" s="131"/>
      <c r="AB1366" s="131"/>
      <c r="AC1366" s="131"/>
      <c r="AD1366" s="131"/>
    </row>
    <row r="1367" spans="1:30" ht="20.100000000000001" customHeight="1">
      <c r="A1367" s="126"/>
      <c r="B1367" s="126"/>
      <c r="C1367" s="131"/>
      <c r="D1367" s="126" t="s">
        <v>1481</v>
      </c>
      <c r="E1367" s="131"/>
      <c r="F1367" s="355"/>
      <c r="G1367" s="314"/>
      <c r="H1367" s="18"/>
      <c r="I1367" s="19"/>
      <c r="J1367" s="18"/>
      <c r="K1367" s="19"/>
      <c r="L1367" s="18">
        <v>1</v>
      </c>
      <c r="M1367" s="19">
        <v>0.42735042735042733</v>
      </c>
      <c r="N1367" s="58"/>
      <c r="O1367" s="59"/>
      <c r="P1367" s="58">
        <v>3</v>
      </c>
      <c r="Q1367" s="59">
        <v>0.98684210526315785</v>
      </c>
      <c r="R1367" s="58"/>
      <c r="S1367" s="59"/>
      <c r="T1367" s="58"/>
      <c r="U1367" s="59"/>
      <c r="V1367" s="131"/>
      <c r="W1367" s="131"/>
      <c r="X1367" s="131"/>
      <c r="Y1367" s="131"/>
      <c r="Z1367" s="131"/>
      <c r="AA1367" s="131"/>
      <c r="AB1367" s="131"/>
      <c r="AC1367" s="131"/>
      <c r="AD1367" s="131"/>
    </row>
    <row r="1368" spans="1:30" ht="20.100000000000001" customHeight="1">
      <c r="A1368" s="126"/>
      <c r="B1368" s="126"/>
      <c r="C1368" s="131"/>
      <c r="D1368" s="126" t="s">
        <v>1482</v>
      </c>
      <c r="E1368" s="131"/>
      <c r="F1368" s="355">
        <v>2</v>
      </c>
      <c r="G1368" s="314">
        <v>1.1764705882352942</v>
      </c>
      <c r="H1368" s="18">
        <v>4</v>
      </c>
      <c r="I1368" s="19">
        <v>2.4691358024691357</v>
      </c>
      <c r="J1368" s="18">
        <v>2</v>
      </c>
      <c r="K1368" s="19">
        <v>1.1834319526627219</v>
      </c>
      <c r="L1368" s="18">
        <v>6</v>
      </c>
      <c r="M1368" s="19">
        <v>2.5641025641025643</v>
      </c>
      <c r="N1368" s="58">
        <v>2</v>
      </c>
      <c r="O1368" s="59">
        <v>0.8771929824561403</v>
      </c>
      <c r="P1368" s="58">
        <v>3</v>
      </c>
      <c r="Q1368" s="59">
        <v>0.98684210526315785</v>
      </c>
      <c r="R1368" s="58">
        <v>2</v>
      </c>
      <c r="S1368" s="59">
        <v>0.66666666666666663</v>
      </c>
      <c r="T1368" s="58">
        <v>12</v>
      </c>
      <c r="U1368" s="59">
        <v>0.99009900990099009</v>
      </c>
      <c r="V1368" s="131"/>
      <c r="W1368" s="131"/>
      <c r="X1368" s="131"/>
      <c r="Y1368" s="131"/>
      <c r="Z1368" s="131"/>
      <c r="AA1368" s="131"/>
      <c r="AB1368" s="131"/>
      <c r="AC1368" s="131"/>
      <c r="AD1368" s="131"/>
    </row>
    <row r="1369" spans="1:30" ht="20.100000000000001" customHeight="1">
      <c r="A1369" s="126"/>
      <c r="B1369" s="126"/>
      <c r="C1369" s="131"/>
      <c r="D1369" s="126" t="s">
        <v>1483</v>
      </c>
      <c r="E1369" s="131"/>
      <c r="F1369" s="355">
        <v>2</v>
      </c>
      <c r="G1369" s="314">
        <v>1.1764705882352942</v>
      </c>
      <c r="H1369" s="18"/>
      <c r="I1369" s="19"/>
      <c r="J1369" s="18">
        <v>1</v>
      </c>
      <c r="K1369" s="19">
        <v>0.59171597633136097</v>
      </c>
      <c r="L1369" s="18">
        <v>3</v>
      </c>
      <c r="M1369" s="19">
        <v>1.2820512820512822</v>
      </c>
      <c r="N1369" s="58">
        <v>4</v>
      </c>
      <c r="O1369" s="59">
        <v>1.7543859649122806</v>
      </c>
      <c r="P1369" s="58">
        <v>5</v>
      </c>
      <c r="Q1369" s="59">
        <v>1.6447368421052631</v>
      </c>
      <c r="R1369" s="58">
        <v>6</v>
      </c>
      <c r="S1369" s="59">
        <v>2</v>
      </c>
      <c r="T1369" s="58">
        <v>20</v>
      </c>
      <c r="U1369" s="59">
        <v>1.6501650165016502</v>
      </c>
      <c r="V1369" s="131"/>
      <c r="W1369" s="131"/>
      <c r="X1369" s="131"/>
      <c r="Y1369" s="131"/>
      <c r="Z1369" s="131"/>
      <c r="AA1369" s="131"/>
      <c r="AB1369" s="131"/>
      <c r="AC1369" s="131"/>
      <c r="AD1369" s="131"/>
    </row>
    <row r="1370" spans="1:30" ht="20.100000000000001" customHeight="1">
      <c r="A1370" s="126"/>
      <c r="B1370" s="126"/>
      <c r="C1370" s="131"/>
      <c r="D1370" s="126" t="s">
        <v>1484</v>
      </c>
      <c r="E1370" s="131"/>
      <c r="F1370" s="355"/>
      <c r="G1370" s="314"/>
      <c r="H1370" s="18"/>
      <c r="I1370" s="19"/>
      <c r="J1370" s="18"/>
      <c r="K1370" s="19"/>
      <c r="L1370" s="18">
        <v>1</v>
      </c>
      <c r="M1370" s="19">
        <v>0.42735042735042733</v>
      </c>
      <c r="N1370" s="58">
        <v>1</v>
      </c>
      <c r="O1370" s="59">
        <v>0.43859649122807015</v>
      </c>
      <c r="P1370" s="58"/>
      <c r="Q1370" s="59"/>
      <c r="R1370" s="58"/>
      <c r="S1370" s="59"/>
      <c r="T1370" s="58">
        <v>10</v>
      </c>
      <c r="U1370" s="59">
        <v>0.82508250825082508</v>
      </c>
      <c r="V1370" s="131"/>
      <c r="W1370" s="131"/>
      <c r="X1370" s="131"/>
      <c r="Y1370" s="131"/>
      <c r="Z1370" s="131"/>
      <c r="AA1370" s="131"/>
      <c r="AB1370" s="131"/>
      <c r="AC1370" s="131"/>
      <c r="AD1370" s="131"/>
    </row>
    <row r="1371" spans="1:30" ht="20.100000000000001" customHeight="1">
      <c r="A1371" s="126"/>
      <c r="B1371" s="126"/>
      <c r="C1371" s="131"/>
      <c r="D1371" s="126" t="s">
        <v>1912</v>
      </c>
      <c r="E1371" s="131"/>
      <c r="F1371" s="355"/>
      <c r="G1371" s="314"/>
      <c r="H1371" s="18"/>
      <c r="I1371" s="19"/>
      <c r="J1371" s="18"/>
      <c r="K1371" s="19"/>
      <c r="L1371" s="18"/>
      <c r="M1371" s="19"/>
      <c r="N1371" s="58">
        <v>1</v>
      </c>
      <c r="O1371" s="59">
        <v>0.43859649122807015</v>
      </c>
      <c r="P1371" s="58"/>
      <c r="Q1371" s="59"/>
      <c r="R1371" s="58"/>
      <c r="S1371" s="59"/>
      <c r="T1371" s="58">
        <v>5</v>
      </c>
      <c r="U1371" s="59">
        <v>0.41254125412541254</v>
      </c>
      <c r="V1371" s="131"/>
      <c r="W1371" s="131"/>
      <c r="X1371" s="131"/>
      <c r="Y1371" s="131"/>
      <c r="Z1371" s="131"/>
      <c r="AA1371" s="131"/>
      <c r="AB1371" s="131"/>
      <c r="AC1371" s="131"/>
      <c r="AD1371" s="131"/>
    </row>
    <row r="1372" spans="1:30" ht="20.100000000000001" customHeight="1">
      <c r="A1372" s="126"/>
      <c r="B1372" s="126"/>
      <c r="C1372" s="131"/>
      <c r="D1372" s="126" t="s">
        <v>2403</v>
      </c>
      <c r="E1372" s="131"/>
      <c r="F1372" s="355">
        <v>149</v>
      </c>
      <c r="G1372" s="314">
        <v>87.647058823529406</v>
      </c>
      <c r="H1372" s="18">
        <v>150</v>
      </c>
      <c r="I1372" s="19">
        <v>92.592592592592595</v>
      </c>
      <c r="J1372" s="18">
        <v>151</v>
      </c>
      <c r="K1372" s="19">
        <v>89.349112426035504</v>
      </c>
      <c r="L1372" s="18">
        <v>209</v>
      </c>
      <c r="M1372" s="19">
        <v>89.316239316239319</v>
      </c>
      <c r="N1372" s="58">
        <v>198</v>
      </c>
      <c r="O1372" s="59">
        <v>86.84210526315789</v>
      </c>
      <c r="P1372" s="58">
        <v>268</v>
      </c>
      <c r="Q1372" s="59">
        <v>88.15789473684211</v>
      </c>
      <c r="R1372" s="58">
        <v>273</v>
      </c>
      <c r="S1372" s="59">
        <v>91.333333333333329</v>
      </c>
      <c r="T1372" s="58">
        <v>1063</v>
      </c>
      <c r="U1372" s="59">
        <v>87.706270627062707</v>
      </c>
      <c r="V1372" s="131"/>
      <c r="W1372" s="131"/>
      <c r="X1372" s="131"/>
      <c r="Y1372" s="131"/>
      <c r="Z1372" s="131"/>
      <c r="AA1372" s="131"/>
      <c r="AB1372" s="131"/>
      <c r="AC1372" s="131"/>
      <c r="AD1372" s="131"/>
    </row>
    <row r="1373" spans="1:30" ht="20.100000000000001" customHeight="1">
      <c r="A1373" s="126"/>
      <c r="B1373" s="126"/>
      <c r="C1373" s="131"/>
      <c r="D1373" s="126" t="s">
        <v>2388</v>
      </c>
      <c r="E1373" s="131"/>
      <c r="F1373" s="355"/>
      <c r="G1373" s="314"/>
      <c r="H1373" s="18"/>
      <c r="I1373" s="19"/>
      <c r="J1373" s="18"/>
      <c r="K1373" s="19"/>
      <c r="L1373" s="18"/>
      <c r="M1373" s="19"/>
      <c r="N1373" s="58"/>
      <c r="O1373" s="59"/>
      <c r="P1373" s="58"/>
      <c r="Q1373" s="59"/>
      <c r="R1373" s="58"/>
      <c r="S1373" s="59"/>
      <c r="T1373" s="58"/>
      <c r="U1373" s="59"/>
      <c r="V1373" s="131"/>
      <c r="W1373" s="131"/>
      <c r="X1373" s="131"/>
      <c r="Y1373" s="131"/>
      <c r="Z1373" s="131"/>
      <c r="AA1373" s="131"/>
      <c r="AB1373" s="131"/>
      <c r="AC1373" s="131"/>
      <c r="AD1373" s="131"/>
    </row>
    <row r="1374" spans="1:30" ht="20.100000000000001" customHeight="1">
      <c r="A1374" s="126"/>
      <c r="B1374" s="126"/>
      <c r="C1374" s="131"/>
      <c r="D1374" s="126" t="s">
        <v>3777</v>
      </c>
      <c r="E1374" s="131"/>
      <c r="F1374" s="355"/>
      <c r="G1374" s="314"/>
      <c r="H1374" s="18"/>
      <c r="I1374" s="19"/>
      <c r="J1374" s="18"/>
      <c r="K1374" s="19"/>
      <c r="L1374" s="18"/>
      <c r="M1374" s="19"/>
      <c r="N1374" s="58"/>
      <c r="O1374" s="59"/>
      <c r="P1374" s="58"/>
      <c r="Q1374" s="59"/>
      <c r="R1374" s="58"/>
      <c r="S1374" s="59"/>
      <c r="T1374" s="58"/>
      <c r="U1374" s="59"/>
      <c r="V1374" s="131"/>
      <c r="W1374" s="131"/>
      <c r="X1374" s="131"/>
      <c r="Y1374" s="131"/>
      <c r="Z1374" s="131"/>
      <c r="AA1374" s="131"/>
      <c r="AB1374" s="131"/>
      <c r="AC1374" s="131"/>
      <c r="AD1374" s="131"/>
    </row>
    <row r="1375" spans="1:30" ht="20.100000000000001" customHeight="1">
      <c r="A1375" s="125" t="s">
        <v>5745</v>
      </c>
      <c r="B1375" s="125" t="s">
        <v>734</v>
      </c>
      <c r="C1375" s="134" t="s">
        <v>218</v>
      </c>
      <c r="D1375" s="125" t="s">
        <v>1478</v>
      </c>
      <c r="E1375" s="134" t="s">
        <v>244</v>
      </c>
      <c r="F1375" s="354"/>
      <c r="G1375" s="12"/>
      <c r="H1375" s="11">
        <v>1</v>
      </c>
      <c r="I1375" s="12">
        <v>16.666666666666668</v>
      </c>
      <c r="J1375" s="11">
        <v>1</v>
      </c>
      <c r="K1375" s="12">
        <v>7.1428571428571432</v>
      </c>
      <c r="L1375" s="11"/>
      <c r="M1375" s="12"/>
      <c r="N1375" s="56">
        <v>1</v>
      </c>
      <c r="O1375" s="57">
        <v>7.7</v>
      </c>
      <c r="P1375" s="56">
        <v>1</v>
      </c>
      <c r="Q1375" s="57">
        <v>4.5454545454545459</v>
      </c>
      <c r="R1375" s="56">
        <v>3</v>
      </c>
      <c r="S1375" s="57">
        <v>17.647058823529413</v>
      </c>
      <c r="T1375" s="56">
        <v>5</v>
      </c>
      <c r="U1375" s="57">
        <v>6.4935064935064934</v>
      </c>
      <c r="V1375" s="134" t="s">
        <v>28</v>
      </c>
      <c r="W1375" s="134" t="s">
        <v>28</v>
      </c>
      <c r="X1375" s="134" t="s">
        <v>28</v>
      </c>
      <c r="Y1375" s="134" t="s">
        <v>28</v>
      </c>
      <c r="Z1375" s="134" t="s">
        <v>28</v>
      </c>
      <c r="AA1375" s="134" t="s">
        <v>28</v>
      </c>
      <c r="AB1375" s="134" t="s">
        <v>28</v>
      </c>
      <c r="AC1375" s="134" t="s">
        <v>28</v>
      </c>
      <c r="AD1375" s="134"/>
    </row>
    <row r="1376" spans="1:30" ht="20.100000000000001" customHeight="1">
      <c r="A1376" s="126"/>
      <c r="B1376" s="126"/>
      <c r="C1376" s="131"/>
      <c r="D1376" s="126" t="s">
        <v>1479</v>
      </c>
      <c r="E1376" s="131"/>
      <c r="F1376" s="355">
        <v>8</v>
      </c>
      <c r="G1376" s="314">
        <v>66.666666666666671</v>
      </c>
      <c r="H1376" s="18">
        <v>3</v>
      </c>
      <c r="I1376" s="19">
        <v>50</v>
      </c>
      <c r="J1376" s="18">
        <v>9</v>
      </c>
      <c r="K1376" s="19">
        <v>64.285714285714292</v>
      </c>
      <c r="L1376" s="18">
        <v>4</v>
      </c>
      <c r="M1376" s="19">
        <v>44.444444444444443</v>
      </c>
      <c r="N1376" s="58">
        <v>6</v>
      </c>
      <c r="O1376" s="59">
        <v>46.2</v>
      </c>
      <c r="P1376" s="58">
        <v>13</v>
      </c>
      <c r="Q1376" s="59">
        <v>59.090909090909093</v>
      </c>
      <c r="R1376" s="58">
        <v>10</v>
      </c>
      <c r="S1376" s="59">
        <v>58.823529411764703</v>
      </c>
      <c r="T1376" s="58">
        <v>41</v>
      </c>
      <c r="U1376" s="59">
        <v>53.246753246753244</v>
      </c>
      <c r="V1376" s="131"/>
      <c r="W1376" s="131"/>
      <c r="X1376" s="131"/>
      <c r="Y1376" s="131"/>
      <c r="Z1376" s="131"/>
      <c r="AA1376" s="131"/>
      <c r="AB1376" s="131"/>
      <c r="AC1376" s="131"/>
      <c r="AD1376" s="131"/>
    </row>
    <row r="1377" spans="1:30" ht="20.100000000000001" customHeight="1">
      <c r="A1377" s="126"/>
      <c r="B1377" s="126"/>
      <c r="C1377" s="131"/>
      <c r="D1377" s="126" t="s">
        <v>1480</v>
      </c>
      <c r="E1377" s="131"/>
      <c r="F1377" s="355">
        <v>1</v>
      </c>
      <c r="G1377" s="314">
        <v>8.3333333333333339</v>
      </c>
      <c r="H1377" s="18">
        <v>1</v>
      </c>
      <c r="I1377" s="19">
        <v>16.666666666666668</v>
      </c>
      <c r="J1377" s="18">
        <v>1</v>
      </c>
      <c r="K1377" s="19">
        <v>7.1428571428571432</v>
      </c>
      <c r="L1377" s="18">
        <v>2</v>
      </c>
      <c r="M1377" s="19">
        <v>22.222222222222221</v>
      </c>
      <c r="N1377" s="58">
        <v>3</v>
      </c>
      <c r="O1377" s="59">
        <v>23.1</v>
      </c>
      <c r="P1377" s="58">
        <v>3</v>
      </c>
      <c r="Q1377" s="59">
        <v>13.636363636363637</v>
      </c>
      <c r="R1377" s="58">
        <v>2</v>
      </c>
      <c r="S1377" s="59">
        <v>11.764705882352942</v>
      </c>
      <c r="T1377" s="58">
        <v>9</v>
      </c>
      <c r="U1377" s="59">
        <v>11.688311688311689</v>
      </c>
      <c r="V1377" s="131"/>
      <c r="W1377" s="131"/>
      <c r="X1377" s="131"/>
      <c r="Y1377" s="131"/>
      <c r="Z1377" s="131"/>
      <c r="AA1377" s="131"/>
      <c r="AB1377" s="131"/>
      <c r="AC1377" s="131"/>
      <c r="AD1377" s="131"/>
    </row>
    <row r="1378" spans="1:30" ht="20.100000000000001" customHeight="1">
      <c r="A1378" s="126"/>
      <c r="B1378" s="126"/>
      <c r="C1378" s="131"/>
      <c r="D1378" s="126" t="s">
        <v>1481</v>
      </c>
      <c r="E1378" s="131"/>
      <c r="F1378" s="355">
        <v>1</v>
      </c>
      <c r="G1378" s="314">
        <v>8.3333333333333339</v>
      </c>
      <c r="H1378" s="18"/>
      <c r="I1378" s="19"/>
      <c r="J1378" s="18"/>
      <c r="K1378" s="19"/>
      <c r="L1378" s="18"/>
      <c r="M1378" s="19"/>
      <c r="N1378" s="58"/>
      <c r="O1378" s="59"/>
      <c r="P1378" s="58"/>
      <c r="Q1378" s="59"/>
      <c r="R1378" s="58">
        <v>1</v>
      </c>
      <c r="S1378" s="59">
        <v>5.882352941176471</v>
      </c>
      <c r="T1378" s="58"/>
      <c r="U1378" s="59"/>
      <c r="V1378" s="131"/>
      <c r="W1378" s="131"/>
      <c r="X1378" s="131"/>
      <c r="Y1378" s="131"/>
      <c r="Z1378" s="131"/>
      <c r="AA1378" s="131"/>
      <c r="AB1378" s="131"/>
      <c r="AC1378" s="131"/>
      <c r="AD1378" s="131"/>
    </row>
    <row r="1379" spans="1:30" ht="20.100000000000001" customHeight="1">
      <c r="A1379" s="126"/>
      <c r="B1379" s="126"/>
      <c r="C1379" s="131"/>
      <c r="D1379" s="126" t="s">
        <v>1482</v>
      </c>
      <c r="E1379" s="131"/>
      <c r="F1379" s="355">
        <v>1</v>
      </c>
      <c r="G1379" s="314">
        <v>8.3333333333333339</v>
      </c>
      <c r="H1379" s="18"/>
      <c r="I1379" s="19"/>
      <c r="J1379" s="18"/>
      <c r="K1379" s="19"/>
      <c r="L1379" s="18">
        <v>1</v>
      </c>
      <c r="M1379" s="19">
        <v>11.111111111111111</v>
      </c>
      <c r="N1379" s="58">
        <v>3</v>
      </c>
      <c r="O1379" s="59">
        <v>23.1</v>
      </c>
      <c r="P1379" s="58">
        <v>3</v>
      </c>
      <c r="Q1379" s="59">
        <v>13.636363636363637</v>
      </c>
      <c r="R1379" s="58">
        <v>1</v>
      </c>
      <c r="S1379" s="59">
        <v>5.882352941176471</v>
      </c>
      <c r="T1379" s="58">
        <v>13</v>
      </c>
      <c r="U1379" s="59">
        <v>16.883116883116884</v>
      </c>
      <c r="V1379" s="131"/>
      <c r="W1379" s="131"/>
      <c r="X1379" s="131"/>
      <c r="Y1379" s="131"/>
      <c r="Z1379" s="131"/>
      <c r="AA1379" s="131"/>
      <c r="AB1379" s="131"/>
      <c r="AC1379" s="131"/>
      <c r="AD1379" s="131"/>
    </row>
    <row r="1380" spans="1:30" ht="20.100000000000001" customHeight="1">
      <c r="A1380" s="126"/>
      <c r="B1380" s="126"/>
      <c r="C1380" s="131"/>
      <c r="D1380" s="126" t="s">
        <v>1483</v>
      </c>
      <c r="E1380" s="131"/>
      <c r="F1380" s="355">
        <v>1</v>
      </c>
      <c r="G1380" s="314">
        <v>8.3333333333333339</v>
      </c>
      <c r="H1380" s="18">
        <v>1</v>
      </c>
      <c r="I1380" s="19">
        <v>16.666666666666668</v>
      </c>
      <c r="J1380" s="18">
        <v>3</v>
      </c>
      <c r="K1380" s="19">
        <v>21.428571428571427</v>
      </c>
      <c r="L1380" s="18">
        <v>2</v>
      </c>
      <c r="M1380" s="19">
        <v>22.222222222222221</v>
      </c>
      <c r="N1380" s="58"/>
      <c r="O1380" s="59"/>
      <c r="P1380" s="58">
        <v>1</v>
      </c>
      <c r="Q1380" s="59">
        <v>4.5454545454545459</v>
      </c>
      <c r="R1380" s="58"/>
      <c r="S1380" s="59"/>
      <c r="T1380" s="58">
        <v>7</v>
      </c>
      <c r="U1380" s="59">
        <v>9.0909090909090917</v>
      </c>
      <c r="V1380" s="131"/>
      <c r="W1380" s="131"/>
      <c r="X1380" s="131"/>
      <c r="Y1380" s="131"/>
      <c r="Z1380" s="131"/>
      <c r="AA1380" s="131"/>
      <c r="AB1380" s="131"/>
      <c r="AC1380" s="131"/>
      <c r="AD1380" s="131"/>
    </row>
    <row r="1381" spans="1:30" ht="20.100000000000001" customHeight="1">
      <c r="A1381" s="126"/>
      <c r="B1381" s="126"/>
      <c r="C1381" s="131"/>
      <c r="D1381" s="126" t="s">
        <v>1484</v>
      </c>
      <c r="E1381" s="131"/>
      <c r="F1381" s="355"/>
      <c r="G1381" s="314"/>
      <c r="H1381" s="18"/>
      <c r="I1381" s="19"/>
      <c r="J1381" s="18"/>
      <c r="K1381" s="19"/>
      <c r="L1381" s="18"/>
      <c r="M1381" s="19"/>
      <c r="N1381" s="58"/>
      <c r="O1381" s="59"/>
      <c r="P1381" s="58">
        <v>1</v>
      </c>
      <c r="Q1381" s="59">
        <v>4.5454545454545459</v>
      </c>
      <c r="R1381" s="58"/>
      <c r="S1381" s="59"/>
      <c r="T1381" s="58">
        <v>2</v>
      </c>
      <c r="U1381" s="59">
        <v>2.5974025974025974</v>
      </c>
      <c r="V1381" s="131"/>
      <c r="W1381" s="131"/>
      <c r="X1381" s="131"/>
      <c r="Y1381" s="131"/>
      <c r="Z1381" s="131"/>
      <c r="AA1381" s="131"/>
      <c r="AB1381" s="131"/>
      <c r="AC1381" s="131"/>
      <c r="AD1381" s="131"/>
    </row>
    <row r="1382" spans="1:30" ht="20.100000000000001" customHeight="1">
      <c r="A1382" s="126"/>
      <c r="B1382" s="126"/>
      <c r="C1382" s="131"/>
      <c r="D1382" s="126" t="s">
        <v>1912</v>
      </c>
      <c r="E1382" s="131"/>
      <c r="F1382" s="355"/>
      <c r="G1382" s="314"/>
      <c r="H1382" s="18"/>
      <c r="I1382" s="19"/>
      <c r="J1382" s="18"/>
      <c r="K1382" s="19"/>
      <c r="L1382" s="18"/>
      <c r="M1382" s="19"/>
      <c r="N1382" s="58"/>
      <c r="O1382" s="59"/>
      <c r="P1382" s="58"/>
      <c r="Q1382" s="59"/>
      <c r="R1382" s="58"/>
      <c r="S1382" s="59"/>
      <c r="T1382" s="58"/>
      <c r="U1382" s="59"/>
      <c r="V1382" s="131"/>
      <c r="W1382" s="131"/>
      <c r="X1382" s="131"/>
      <c r="Y1382" s="131"/>
      <c r="Z1382" s="131"/>
      <c r="AA1382" s="131"/>
      <c r="AB1382" s="131"/>
      <c r="AC1382" s="131"/>
      <c r="AD1382" s="131"/>
    </row>
    <row r="1383" spans="1:30" ht="20.100000000000001" customHeight="1">
      <c r="A1383" s="126"/>
      <c r="B1383" s="126"/>
      <c r="C1383" s="131"/>
      <c r="D1383" s="126" t="s">
        <v>2403</v>
      </c>
      <c r="E1383" s="131"/>
      <c r="F1383" s="355"/>
      <c r="G1383" s="314"/>
      <c r="H1383" s="18"/>
      <c r="I1383" s="19"/>
      <c r="J1383" s="18"/>
      <c r="K1383" s="19"/>
      <c r="L1383" s="18"/>
      <c r="M1383" s="19"/>
      <c r="N1383" s="58"/>
      <c r="O1383" s="59"/>
      <c r="P1383" s="58"/>
      <c r="Q1383" s="59"/>
      <c r="R1383" s="58"/>
      <c r="S1383" s="59"/>
      <c r="T1383" s="58"/>
      <c r="U1383" s="59"/>
      <c r="V1383" s="131"/>
      <c r="W1383" s="131"/>
      <c r="X1383" s="131"/>
      <c r="Y1383" s="131"/>
      <c r="Z1383" s="131"/>
      <c r="AA1383" s="131"/>
      <c r="AB1383" s="131"/>
      <c r="AC1383" s="131"/>
      <c r="AD1383" s="131"/>
    </row>
    <row r="1384" spans="1:30" ht="20.100000000000001" customHeight="1">
      <c r="A1384" s="126"/>
      <c r="B1384" s="126"/>
      <c r="C1384" s="131"/>
      <c r="D1384" s="126" t="s">
        <v>2388</v>
      </c>
      <c r="E1384" s="131"/>
      <c r="F1384" s="355"/>
      <c r="G1384" s="314"/>
      <c r="H1384" s="18"/>
      <c r="I1384" s="19"/>
      <c r="J1384" s="18"/>
      <c r="K1384" s="19"/>
      <c r="L1384" s="18"/>
      <c r="M1384" s="19"/>
      <c r="N1384" s="58"/>
      <c r="O1384" s="59"/>
      <c r="P1384" s="58"/>
      <c r="Q1384" s="59"/>
      <c r="R1384" s="58"/>
      <c r="S1384" s="59"/>
      <c r="T1384" s="58"/>
      <c r="U1384" s="59"/>
      <c r="V1384" s="131"/>
      <c r="W1384" s="131"/>
      <c r="X1384" s="131"/>
      <c r="Y1384" s="131"/>
      <c r="Z1384" s="131"/>
      <c r="AA1384" s="131"/>
      <c r="AB1384" s="131"/>
      <c r="AC1384" s="131"/>
      <c r="AD1384" s="131"/>
    </row>
    <row r="1385" spans="1:30" ht="20.100000000000001" customHeight="1">
      <c r="A1385" s="126"/>
      <c r="B1385" s="126"/>
      <c r="C1385" s="131"/>
      <c r="D1385" s="126" t="s">
        <v>3777</v>
      </c>
      <c r="E1385" s="131"/>
      <c r="F1385" s="355"/>
      <c r="G1385" s="314"/>
      <c r="H1385" s="18"/>
      <c r="I1385" s="19"/>
      <c r="J1385" s="18"/>
      <c r="K1385" s="19"/>
      <c r="L1385" s="18"/>
      <c r="M1385" s="19"/>
      <c r="N1385" s="58"/>
      <c r="O1385" s="59"/>
      <c r="P1385" s="58"/>
      <c r="Q1385" s="59"/>
      <c r="R1385" s="58"/>
      <c r="S1385" s="59"/>
      <c r="T1385" s="58"/>
      <c r="U1385" s="59"/>
      <c r="V1385" s="131"/>
      <c r="W1385" s="131"/>
      <c r="X1385" s="131"/>
      <c r="Y1385" s="131"/>
      <c r="Z1385" s="131"/>
      <c r="AA1385" s="131"/>
      <c r="AB1385" s="131"/>
      <c r="AC1385" s="131"/>
      <c r="AD1385" s="131"/>
    </row>
    <row r="1386" spans="1:30" ht="20.100000000000001" customHeight="1">
      <c r="A1386" s="125" t="s">
        <v>5746</v>
      </c>
      <c r="B1386" s="125" t="s">
        <v>735</v>
      </c>
      <c r="C1386" s="134" t="s">
        <v>218</v>
      </c>
      <c r="D1386" s="125" t="s">
        <v>1478</v>
      </c>
      <c r="E1386" s="134" t="s">
        <v>244</v>
      </c>
      <c r="F1386" s="354"/>
      <c r="G1386" s="12"/>
      <c r="H1386" s="11"/>
      <c r="I1386" s="12"/>
      <c r="J1386" s="11"/>
      <c r="K1386" s="12"/>
      <c r="L1386" s="11"/>
      <c r="M1386" s="12"/>
      <c r="N1386" s="56">
        <v>1</v>
      </c>
      <c r="O1386" s="57">
        <v>10</v>
      </c>
      <c r="P1386" s="56">
        <v>1</v>
      </c>
      <c r="Q1386" s="57">
        <v>5.882352941176471</v>
      </c>
      <c r="R1386" s="56">
        <v>1</v>
      </c>
      <c r="S1386" s="57">
        <v>6.666666666666667</v>
      </c>
      <c r="T1386" s="56">
        <v>5</v>
      </c>
      <c r="U1386" s="57">
        <v>8.9285714285714288</v>
      </c>
      <c r="V1386" s="134" t="s">
        <v>28</v>
      </c>
      <c r="W1386" s="134" t="s">
        <v>28</v>
      </c>
      <c r="X1386" s="134" t="s">
        <v>28</v>
      </c>
      <c r="Y1386" s="134" t="s">
        <v>28</v>
      </c>
      <c r="Z1386" s="134" t="s">
        <v>28</v>
      </c>
      <c r="AA1386" s="134" t="s">
        <v>28</v>
      </c>
      <c r="AB1386" s="134" t="s">
        <v>28</v>
      </c>
      <c r="AC1386" s="134" t="s">
        <v>28</v>
      </c>
      <c r="AD1386" s="134"/>
    </row>
    <row r="1387" spans="1:30" ht="20.100000000000001" customHeight="1">
      <c r="A1387" s="126"/>
      <c r="B1387" s="126"/>
      <c r="C1387" s="131"/>
      <c r="D1387" s="126" t="s">
        <v>1479</v>
      </c>
      <c r="E1387" s="131"/>
      <c r="F1387" s="355"/>
      <c r="G1387" s="314"/>
      <c r="H1387" s="18"/>
      <c r="I1387" s="19"/>
      <c r="J1387" s="18"/>
      <c r="K1387" s="19"/>
      <c r="L1387" s="18">
        <v>1</v>
      </c>
      <c r="M1387" s="19">
        <v>20</v>
      </c>
      <c r="N1387" s="58">
        <v>1</v>
      </c>
      <c r="O1387" s="59">
        <v>10</v>
      </c>
      <c r="P1387" s="58">
        <v>3</v>
      </c>
      <c r="Q1387" s="59">
        <v>17.647058823529413</v>
      </c>
      <c r="R1387" s="58">
        <v>3</v>
      </c>
      <c r="S1387" s="59">
        <v>20</v>
      </c>
      <c r="T1387" s="58">
        <v>2</v>
      </c>
      <c r="U1387" s="59">
        <v>3.5714285714285716</v>
      </c>
      <c r="V1387" s="131"/>
      <c r="W1387" s="131"/>
      <c r="X1387" s="131"/>
      <c r="Y1387" s="131"/>
      <c r="Z1387" s="131"/>
      <c r="AA1387" s="131"/>
      <c r="AB1387" s="131"/>
      <c r="AC1387" s="131"/>
      <c r="AD1387" s="131"/>
    </row>
    <row r="1388" spans="1:30" ht="20.100000000000001" customHeight="1">
      <c r="A1388" s="126"/>
      <c r="B1388" s="126"/>
      <c r="C1388" s="131"/>
      <c r="D1388" s="126" t="s">
        <v>1480</v>
      </c>
      <c r="E1388" s="131"/>
      <c r="F1388" s="355">
        <v>6</v>
      </c>
      <c r="G1388" s="314">
        <v>66.666666666666671</v>
      </c>
      <c r="H1388" s="18">
        <v>2</v>
      </c>
      <c r="I1388" s="19">
        <v>66.666666666666671</v>
      </c>
      <c r="J1388" s="18">
        <v>7</v>
      </c>
      <c r="K1388" s="19">
        <v>70</v>
      </c>
      <c r="L1388" s="18">
        <v>3</v>
      </c>
      <c r="M1388" s="19">
        <v>60</v>
      </c>
      <c r="N1388" s="58">
        <v>3</v>
      </c>
      <c r="O1388" s="59">
        <v>30</v>
      </c>
      <c r="P1388" s="58">
        <v>8</v>
      </c>
      <c r="Q1388" s="59">
        <v>47.058823529411768</v>
      </c>
      <c r="R1388" s="58">
        <v>7</v>
      </c>
      <c r="S1388" s="59">
        <v>46.666666666666664</v>
      </c>
      <c r="T1388" s="58">
        <v>28</v>
      </c>
      <c r="U1388" s="59">
        <v>50</v>
      </c>
      <c r="V1388" s="131"/>
      <c r="W1388" s="131"/>
      <c r="X1388" s="131"/>
      <c r="Y1388" s="131"/>
      <c r="Z1388" s="131"/>
      <c r="AA1388" s="131"/>
      <c r="AB1388" s="131"/>
      <c r="AC1388" s="131"/>
      <c r="AD1388" s="131"/>
    </row>
    <row r="1389" spans="1:30" ht="20.100000000000001" customHeight="1">
      <c r="A1389" s="126"/>
      <c r="B1389" s="126"/>
      <c r="C1389" s="131"/>
      <c r="D1389" s="126" t="s">
        <v>1481</v>
      </c>
      <c r="E1389" s="131"/>
      <c r="F1389" s="355"/>
      <c r="G1389" s="314"/>
      <c r="H1389" s="18"/>
      <c r="I1389" s="19"/>
      <c r="J1389" s="18"/>
      <c r="K1389" s="19"/>
      <c r="L1389" s="18"/>
      <c r="M1389" s="19"/>
      <c r="N1389" s="58"/>
      <c r="O1389" s="59"/>
      <c r="P1389" s="58"/>
      <c r="Q1389" s="59"/>
      <c r="R1389" s="58">
        <v>1</v>
      </c>
      <c r="S1389" s="59">
        <v>6.666666666666667</v>
      </c>
      <c r="T1389" s="58">
        <v>3</v>
      </c>
      <c r="U1389" s="59">
        <v>5.3571428571428568</v>
      </c>
      <c r="V1389" s="131"/>
      <c r="W1389" s="131"/>
      <c r="X1389" s="131"/>
      <c r="Y1389" s="131"/>
      <c r="Z1389" s="131"/>
      <c r="AA1389" s="131"/>
      <c r="AB1389" s="131"/>
      <c r="AC1389" s="131"/>
      <c r="AD1389" s="131"/>
    </row>
    <row r="1390" spans="1:30" ht="20.100000000000001" customHeight="1">
      <c r="A1390" s="126"/>
      <c r="B1390" s="126"/>
      <c r="C1390" s="131"/>
      <c r="D1390" s="126" t="s">
        <v>1482</v>
      </c>
      <c r="E1390" s="131"/>
      <c r="F1390" s="355">
        <v>1</v>
      </c>
      <c r="G1390" s="314">
        <v>11.111111111111111</v>
      </c>
      <c r="H1390" s="18">
        <v>1</v>
      </c>
      <c r="I1390" s="19">
        <v>33.333333333333336</v>
      </c>
      <c r="J1390" s="18">
        <v>2</v>
      </c>
      <c r="K1390" s="19">
        <v>20</v>
      </c>
      <c r="L1390" s="18">
        <v>1</v>
      </c>
      <c r="M1390" s="19">
        <v>20</v>
      </c>
      <c r="N1390" s="58">
        <v>2</v>
      </c>
      <c r="O1390" s="59">
        <v>20</v>
      </c>
      <c r="P1390" s="58">
        <v>5</v>
      </c>
      <c r="Q1390" s="59">
        <v>29.411764705882351</v>
      </c>
      <c r="R1390" s="58">
        <v>2</v>
      </c>
      <c r="S1390" s="59">
        <v>13.333333333333334</v>
      </c>
      <c r="T1390" s="58">
        <v>6</v>
      </c>
      <c r="U1390" s="59">
        <v>10.714285714285714</v>
      </c>
      <c r="V1390" s="131"/>
      <c r="W1390" s="131"/>
      <c r="X1390" s="131"/>
      <c r="Y1390" s="131"/>
      <c r="Z1390" s="131"/>
      <c r="AA1390" s="131"/>
      <c r="AB1390" s="131"/>
      <c r="AC1390" s="131"/>
      <c r="AD1390" s="131"/>
    </row>
    <row r="1391" spans="1:30" ht="20.100000000000001" customHeight="1">
      <c r="A1391" s="126"/>
      <c r="B1391" s="126"/>
      <c r="C1391" s="131"/>
      <c r="D1391" s="126" t="s">
        <v>1483</v>
      </c>
      <c r="E1391" s="131"/>
      <c r="F1391" s="355">
        <v>2</v>
      </c>
      <c r="G1391" s="314">
        <v>22.222222222222221</v>
      </c>
      <c r="H1391" s="18"/>
      <c r="I1391" s="19"/>
      <c r="J1391" s="18"/>
      <c r="K1391" s="19"/>
      <c r="L1391" s="18"/>
      <c r="M1391" s="19"/>
      <c r="N1391" s="58">
        <v>3</v>
      </c>
      <c r="O1391" s="59">
        <v>30</v>
      </c>
      <c r="P1391" s="58"/>
      <c r="Q1391" s="59"/>
      <c r="R1391" s="58">
        <v>1</v>
      </c>
      <c r="S1391" s="59">
        <v>6.666666666666667</v>
      </c>
      <c r="T1391" s="58">
        <v>8</v>
      </c>
      <c r="U1391" s="59">
        <v>14.285714285714286</v>
      </c>
      <c r="V1391" s="131"/>
      <c r="W1391" s="131"/>
      <c r="X1391" s="131"/>
      <c r="Y1391" s="131"/>
      <c r="Z1391" s="131"/>
      <c r="AA1391" s="131"/>
      <c r="AB1391" s="131"/>
      <c r="AC1391" s="131"/>
      <c r="AD1391" s="131"/>
    </row>
    <row r="1392" spans="1:30" ht="20.100000000000001" customHeight="1">
      <c r="A1392" s="126"/>
      <c r="B1392" s="126"/>
      <c r="C1392" s="131"/>
      <c r="D1392" s="126" t="s">
        <v>1484</v>
      </c>
      <c r="E1392" s="131"/>
      <c r="F1392" s="355"/>
      <c r="G1392" s="314"/>
      <c r="H1392" s="18"/>
      <c r="I1392" s="19"/>
      <c r="J1392" s="18">
        <v>1</v>
      </c>
      <c r="K1392" s="19">
        <v>10</v>
      </c>
      <c r="L1392" s="18"/>
      <c r="M1392" s="19"/>
      <c r="N1392" s="58"/>
      <c r="O1392" s="59"/>
      <c r="P1392" s="58"/>
      <c r="Q1392" s="59"/>
      <c r="R1392" s="58"/>
      <c r="S1392" s="59"/>
      <c r="T1392" s="58">
        <v>4</v>
      </c>
      <c r="U1392" s="59">
        <v>7.1428571428571432</v>
      </c>
      <c r="V1392" s="131"/>
      <c r="W1392" s="131"/>
      <c r="X1392" s="131"/>
      <c r="Y1392" s="131"/>
      <c r="Z1392" s="131"/>
      <c r="AA1392" s="131"/>
      <c r="AB1392" s="131"/>
      <c r="AC1392" s="131"/>
      <c r="AD1392" s="131"/>
    </row>
    <row r="1393" spans="1:30" ht="20.100000000000001" customHeight="1">
      <c r="A1393" s="126"/>
      <c r="B1393" s="126"/>
      <c r="C1393" s="131"/>
      <c r="D1393" s="126" t="s">
        <v>1912</v>
      </c>
      <c r="E1393" s="131"/>
      <c r="F1393" s="355"/>
      <c r="G1393" s="314"/>
      <c r="H1393" s="18"/>
      <c r="I1393" s="19"/>
      <c r="J1393" s="18"/>
      <c r="K1393" s="19"/>
      <c r="L1393" s="18"/>
      <c r="M1393" s="19"/>
      <c r="N1393" s="58"/>
      <c r="O1393" s="59"/>
      <c r="P1393" s="58"/>
      <c r="Q1393" s="59"/>
      <c r="R1393" s="58"/>
      <c r="S1393" s="59"/>
      <c r="T1393" s="58"/>
      <c r="U1393" s="59"/>
      <c r="V1393" s="131"/>
      <c r="W1393" s="131"/>
      <c r="X1393" s="131"/>
      <c r="Y1393" s="131"/>
      <c r="Z1393" s="131"/>
      <c r="AA1393" s="131"/>
      <c r="AB1393" s="131"/>
      <c r="AC1393" s="131"/>
      <c r="AD1393" s="131"/>
    </row>
    <row r="1394" spans="1:30" ht="20.100000000000001" customHeight="1">
      <c r="A1394" s="126"/>
      <c r="B1394" s="126"/>
      <c r="C1394" s="131"/>
      <c r="D1394" s="126" t="s">
        <v>2403</v>
      </c>
      <c r="E1394" s="131"/>
      <c r="F1394" s="355"/>
      <c r="G1394" s="314"/>
      <c r="H1394" s="18"/>
      <c r="I1394" s="19"/>
      <c r="J1394" s="18"/>
      <c r="K1394" s="19"/>
      <c r="L1394" s="18"/>
      <c r="M1394" s="19"/>
      <c r="N1394" s="58"/>
      <c r="O1394" s="59"/>
      <c r="P1394" s="58"/>
      <c r="Q1394" s="59"/>
      <c r="R1394" s="58"/>
      <c r="S1394" s="59"/>
      <c r="T1394" s="58"/>
      <c r="U1394" s="59"/>
      <c r="V1394" s="131"/>
      <c r="W1394" s="131"/>
      <c r="X1394" s="131"/>
      <c r="Y1394" s="131"/>
      <c r="Z1394" s="131"/>
      <c r="AA1394" s="131"/>
      <c r="AB1394" s="131"/>
      <c r="AC1394" s="131"/>
      <c r="AD1394" s="131"/>
    </row>
    <row r="1395" spans="1:30" ht="20.100000000000001" customHeight="1">
      <c r="A1395" s="126"/>
      <c r="B1395" s="126"/>
      <c r="C1395" s="131"/>
      <c r="D1395" s="126" t="s">
        <v>2388</v>
      </c>
      <c r="E1395" s="131"/>
      <c r="F1395" s="355"/>
      <c r="G1395" s="314"/>
      <c r="H1395" s="18"/>
      <c r="I1395" s="19"/>
      <c r="J1395" s="18"/>
      <c r="K1395" s="19"/>
      <c r="L1395" s="18"/>
      <c r="M1395" s="19"/>
      <c r="N1395" s="58"/>
      <c r="O1395" s="59"/>
      <c r="P1395" s="58"/>
      <c r="Q1395" s="59"/>
      <c r="R1395" s="58"/>
      <c r="S1395" s="59"/>
      <c r="T1395" s="58"/>
      <c r="U1395" s="59"/>
      <c r="V1395" s="131"/>
      <c r="W1395" s="131"/>
      <c r="X1395" s="131"/>
      <c r="Y1395" s="131"/>
      <c r="Z1395" s="131"/>
      <c r="AA1395" s="131"/>
      <c r="AB1395" s="131"/>
      <c r="AC1395" s="131"/>
      <c r="AD1395" s="131"/>
    </row>
    <row r="1396" spans="1:30" ht="20.100000000000001" customHeight="1">
      <c r="A1396" s="126"/>
      <c r="B1396" s="126"/>
      <c r="C1396" s="131"/>
      <c r="D1396" s="126" t="s">
        <v>3777</v>
      </c>
      <c r="E1396" s="131"/>
      <c r="F1396" s="355"/>
      <c r="G1396" s="314"/>
      <c r="H1396" s="18"/>
      <c r="I1396" s="19"/>
      <c r="J1396" s="18"/>
      <c r="K1396" s="19"/>
      <c r="L1396" s="18"/>
      <c r="M1396" s="19"/>
      <c r="N1396" s="58"/>
      <c r="O1396" s="59"/>
      <c r="P1396" s="58"/>
      <c r="Q1396" s="59"/>
      <c r="R1396" s="58"/>
      <c r="S1396" s="59"/>
      <c r="T1396" s="58"/>
      <c r="U1396" s="59"/>
      <c r="V1396" s="131"/>
      <c r="W1396" s="131"/>
      <c r="X1396" s="131"/>
      <c r="Y1396" s="131"/>
      <c r="Z1396" s="131"/>
      <c r="AA1396" s="131"/>
      <c r="AB1396" s="131"/>
      <c r="AC1396" s="131"/>
      <c r="AD1396" s="131"/>
    </row>
    <row r="1397" spans="1:30" ht="20.100000000000001" customHeight="1">
      <c r="A1397" s="125" t="s">
        <v>5747</v>
      </c>
      <c r="B1397" s="125" t="s">
        <v>736</v>
      </c>
      <c r="C1397" s="134" t="s">
        <v>218</v>
      </c>
      <c r="D1397" s="125" t="s">
        <v>1478</v>
      </c>
      <c r="E1397" s="134" t="s">
        <v>244</v>
      </c>
      <c r="F1397" s="354"/>
      <c r="G1397" s="12"/>
      <c r="H1397" s="11"/>
      <c r="I1397" s="12"/>
      <c r="J1397" s="11"/>
      <c r="K1397" s="12"/>
      <c r="L1397" s="11"/>
      <c r="M1397" s="12"/>
      <c r="N1397" s="56"/>
      <c r="O1397" s="57"/>
      <c r="P1397" s="56"/>
      <c r="Q1397" s="57"/>
      <c r="R1397" s="56">
        <v>1</v>
      </c>
      <c r="S1397" s="57">
        <v>9.0909090909090917</v>
      </c>
      <c r="T1397" s="56">
        <v>1</v>
      </c>
      <c r="U1397" s="57">
        <v>3.125</v>
      </c>
      <c r="V1397" s="134" t="s">
        <v>28</v>
      </c>
      <c r="W1397" s="134" t="s">
        <v>28</v>
      </c>
      <c r="X1397" s="134" t="s">
        <v>28</v>
      </c>
      <c r="Y1397" s="134" t="s">
        <v>28</v>
      </c>
      <c r="Z1397" s="134" t="s">
        <v>28</v>
      </c>
      <c r="AA1397" s="134" t="s">
        <v>28</v>
      </c>
      <c r="AB1397" s="134" t="s">
        <v>28</v>
      </c>
      <c r="AC1397" s="134" t="s">
        <v>28</v>
      </c>
      <c r="AD1397" s="134"/>
    </row>
    <row r="1398" spans="1:30" ht="20.100000000000001" customHeight="1">
      <c r="A1398" s="126"/>
      <c r="B1398" s="126"/>
      <c r="C1398" s="131"/>
      <c r="D1398" s="126" t="s">
        <v>1479</v>
      </c>
      <c r="E1398" s="131"/>
      <c r="F1398" s="355"/>
      <c r="G1398" s="314"/>
      <c r="H1398" s="18"/>
      <c r="I1398" s="19"/>
      <c r="J1398" s="18">
        <v>1</v>
      </c>
      <c r="K1398" s="19">
        <v>11.111111111111111</v>
      </c>
      <c r="L1398" s="18"/>
      <c r="M1398" s="19"/>
      <c r="N1398" s="58"/>
      <c r="O1398" s="59"/>
      <c r="P1398" s="58"/>
      <c r="Q1398" s="59"/>
      <c r="R1398" s="58">
        <v>1</v>
      </c>
      <c r="S1398" s="59">
        <v>9.0909090909090917</v>
      </c>
      <c r="T1398" s="58">
        <v>2</v>
      </c>
      <c r="U1398" s="59">
        <v>6.25</v>
      </c>
      <c r="V1398" s="131"/>
      <c r="W1398" s="131"/>
      <c r="X1398" s="131"/>
      <c r="Y1398" s="131"/>
      <c r="Z1398" s="131"/>
      <c r="AA1398" s="131"/>
      <c r="AB1398" s="131"/>
      <c r="AC1398" s="131"/>
      <c r="AD1398" s="131"/>
    </row>
    <row r="1399" spans="1:30" ht="20.100000000000001" customHeight="1">
      <c r="A1399" s="126"/>
      <c r="B1399" s="126"/>
      <c r="C1399" s="131"/>
      <c r="D1399" s="126" t="s">
        <v>1480</v>
      </c>
      <c r="E1399" s="131"/>
      <c r="F1399" s="355"/>
      <c r="G1399" s="314"/>
      <c r="H1399" s="18"/>
      <c r="I1399" s="19"/>
      <c r="J1399" s="18">
        <v>1</v>
      </c>
      <c r="K1399" s="19">
        <v>11.111111111111111</v>
      </c>
      <c r="L1399" s="18">
        <v>1</v>
      </c>
      <c r="M1399" s="19">
        <v>25</v>
      </c>
      <c r="N1399" s="58"/>
      <c r="O1399" s="59"/>
      <c r="P1399" s="58">
        <v>2</v>
      </c>
      <c r="Q1399" s="59">
        <v>22.222222222222221</v>
      </c>
      <c r="R1399" s="58"/>
      <c r="S1399" s="59"/>
      <c r="T1399" s="58">
        <v>1</v>
      </c>
      <c r="U1399" s="59">
        <v>3.125</v>
      </c>
      <c r="V1399" s="131"/>
      <c r="W1399" s="131"/>
      <c r="X1399" s="131"/>
      <c r="Y1399" s="131"/>
      <c r="Z1399" s="131"/>
      <c r="AA1399" s="131"/>
      <c r="AB1399" s="131"/>
      <c r="AC1399" s="131"/>
      <c r="AD1399" s="131"/>
    </row>
    <row r="1400" spans="1:30" ht="20.100000000000001" customHeight="1">
      <c r="A1400" s="126"/>
      <c r="B1400" s="126"/>
      <c r="C1400" s="131"/>
      <c r="D1400" s="126" t="s">
        <v>1481</v>
      </c>
      <c r="E1400" s="131"/>
      <c r="F1400" s="355">
        <v>1</v>
      </c>
      <c r="G1400" s="314">
        <v>16.666666666666668</v>
      </c>
      <c r="H1400" s="18"/>
      <c r="I1400" s="19"/>
      <c r="J1400" s="18">
        <v>1</v>
      </c>
      <c r="K1400" s="19">
        <v>11.111111111111111</v>
      </c>
      <c r="L1400" s="18">
        <v>1</v>
      </c>
      <c r="M1400" s="19">
        <v>25</v>
      </c>
      <c r="N1400" s="58"/>
      <c r="O1400" s="59"/>
      <c r="P1400" s="58">
        <v>2</v>
      </c>
      <c r="Q1400" s="59">
        <v>22.222222222222221</v>
      </c>
      <c r="R1400" s="58">
        <v>1</v>
      </c>
      <c r="S1400" s="59">
        <v>9.0909090909090917</v>
      </c>
      <c r="T1400" s="58">
        <v>1</v>
      </c>
      <c r="U1400" s="59">
        <v>3.125</v>
      </c>
      <c r="V1400" s="131"/>
      <c r="W1400" s="131"/>
      <c r="X1400" s="131"/>
      <c r="Y1400" s="131"/>
      <c r="Z1400" s="131"/>
      <c r="AA1400" s="131"/>
      <c r="AB1400" s="131"/>
      <c r="AC1400" s="131"/>
      <c r="AD1400" s="131"/>
    </row>
    <row r="1401" spans="1:30" ht="20.100000000000001" customHeight="1">
      <c r="A1401" s="126"/>
      <c r="B1401" s="126"/>
      <c r="C1401" s="131"/>
      <c r="D1401" s="126" t="s">
        <v>1482</v>
      </c>
      <c r="E1401" s="131"/>
      <c r="F1401" s="355">
        <v>5</v>
      </c>
      <c r="G1401" s="314">
        <v>83.333333333333329</v>
      </c>
      <c r="H1401" s="18">
        <v>2</v>
      </c>
      <c r="I1401" s="19">
        <v>66.666666666666671</v>
      </c>
      <c r="J1401" s="18">
        <v>4</v>
      </c>
      <c r="K1401" s="19">
        <v>44.444444444444443</v>
      </c>
      <c r="L1401" s="18">
        <v>1</v>
      </c>
      <c r="M1401" s="19">
        <v>25</v>
      </c>
      <c r="N1401" s="58">
        <v>3</v>
      </c>
      <c r="O1401" s="59">
        <v>50</v>
      </c>
      <c r="P1401" s="58">
        <v>2</v>
      </c>
      <c r="Q1401" s="59">
        <v>22.222222222222221</v>
      </c>
      <c r="R1401" s="58">
        <v>7</v>
      </c>
      <c r="S1401" s="59">
        <v>63.636363636363633</v>
      </c>
      <c r="T1401" s="58">
        <v>16</v>
      </c>
      <c r="U1401" s="59">
        <v>50</v>
      </c>
      <c r="V1401" s="131"/>
      <c r="W1401" s="131"/>
      <c r="X1401" s="131"/>
      <c r="Y1401" s="131"/>
      <c r="Z1401" s="131"/>
      <c r="AA1401" s="131"/>
      <c r="AB1401" s="131"/>
      <c r="AC1401" s="131"/>
      <c r="AD1401" s="131"/>
    </row>
    <row r="1402" spans="1:30" ht="20.100000000000001" customHeight="1">
      <c r="A1402" s="126"/>
      <c r="B1402" s="126"/>
      <c r="C1402" s="131"/>
      <c r="D1402" s="126" t="s">
        <v>1483</v>
      </c>
      <c r="E1402" s="131"/>
      <c r="F1402" s="355"/>
      <c r="G1402" s="314"/>
      <c r="H1402" s="18">
        <v>1</v>
      </c>
      <c r="I1402" s="19">
        <v>33.333333333333336</v>
      </c>
      <c r="J1402" s="18">
        <v>2</v>
      </c>
      <c r="K1402" s="19">
        <v>22.222222222222221</v>
      </c>
      <c r="L1402" s="18">
        <v>1</v>
      </c>
      <c r="M1402" s="19">
        <v>25</v>
      </c>
      <c r="N1402" s="58">
        <v>2</v>
      </c>
      <c r="O1402" s="59">
        <v>33.299999999999997</v>
      </c>
      <c r="P1402" s="58">
        <v>3</v>
      </c>
      <c r="Q1402" s="59">
        <v>33.333333333333336</v>
      </c>
      <c r="R1402" s="58">
        <v>1</v>
      </c>
      <c r="S1402" s="59">
        <v>9.0909090909090917</v>
      </c>
      <c r="T1402" s="58">
        <v>6</v>
      </c>
      <c r="U1402" s="59">
        <v>18.75</v>
      </c>
      <c r="V1402" s="131"/>
      <c r="W1402" s="131"/>
      <c r="X1402" s="131"/>
      <c r="Y1402" s="131"/>
      <c r="Z1402" s="131"/>
      <c r="AA1402" s="131"/>
      <c r="AB1402" s="131"/>
      <c r="AC1402" s="131"/>
      <c r="AD1402" s="131"/>
    </row>
    <row r="1403" spans="1:30" ht="20.100000000000001" customHeight="1">
      <c r="A1403" s="126"/>
      <c r="B1403" s="126"/>
      <c r="C1403" s="131"/>
      <c r="D1403" s="126" t="s">
        <v>1484</v>
      </c>
      <c r="E1403" s="131"/>
      <c r="F1403" s="355"/>
      <c r="G1403" s="314"/>
      <c r="H1403" s="18"/>
      <c r="I1403" s="19"/>
      <c r="J1403" s="18"/>
      <c r="K1403" s="19"/>
      <c r="L1403" s="18"/>
      <c r="M1403" s="19"/>
      <c r="N1403" s="58">
        <v>1</v>
      </c>
      <c r="O1403" s="59">
        <v>16.7</v>
      </c>
      <c r="P1403" s="58"/>
      <c r="Q1403" s="59"/>
      <c r="R1403" s="58"/>
      <c r="S1403" s="59"/>
      <c r="T1403" s="58">
        <v>5</v>
      </c>
      <c r="U1403" s="59">
        <v>15.625</v>
      </c>
      <c r="V1403" s="131"/>
      <c r="W1403" s="131"/>
      <c r="X1403" s="131"/>
      <c r="Y1403" s="131"/>
      <c r="Z1403" s="131"/>
      <c r="AA1403" s="131"/>
      <c r="AB1403" s="131"/>
      <c r="AC1403" s="131"/>
      <c r="AD1403" s="131"/>
    </row>
    <row r="1404" spans="1:30" ht="20.100000000000001" customHeight="1">
      <c r="A1404" s="126"/>
      <c r="B1404" s="126"/>
      <c r="C1404" s="131"/>
      <c r="D1404" s="126" t="s">
        <v>1912</v>
      </c>
      <c r="E1404" s="131"/>
      <c r="F1404" s="355"/>
      <c r="G1404" s="314"/>
      <c r="H1404" s="18"/>
      <c r="I1404" s="19"/>
      <c r="J1404" s="18"/>
      <c r="K1404" s="19"/>
      <c r="L1404" s="18"/>
      <c r="M1404" s="19"/>
      <c r="N1404" s="58"/>
      <c r="O1404" s="59"/>
      <c r="P1404" s="58"/>
      <c r="Q1404" s="59"/>
      <c r="R1404" s="58"/>
      <c r="S1404" s="59"/>
      <c r="T1404" s="58"/>
      <c r="U1404" s="59"/>
      <c r="V1404" s="131"/>
      <c r="W1404" s="131"/>
      <c r="X1404" s="131"/>
      <c r="Y1404" s="131"/>
      <c r="Z1404" s="131"/>
      <c r="AA1404" s="131"/>
      <c r="AB1404" s="131"/>
      <c r="AC1404" s="131"/>
      <c r="AD1404" s="131"/>
    </row>
    <row r="1405" spans="1:30" ht="20.100000000000001" customHeight="1">
      <c r="A1405" s="126"/>
      <c r="B1405" s="126"/>
      <c r="C1405" s="131"/>
      <c r="D1405" s="126" t="s">
        <v>2403</v>
      </c>
      <c r="E1405" s="131"/>
      <c r="F1405" s="355"/>
      <c r="G1405" s="314"/>
      <c r="H1405" s="18"/>
      <c r="I1405" s="19"/>
      <c r="J1405" s="18"/>
      <c r="K1405" s="19"/>
      <c r="L1405" s="18"/>
      <c r="M1405" s="19"/>
      <c r="N1405" s="58"/>
      <c r="O1405" s="59"/>
      <c r="P1405" s="58"/>
      <c r="Q1405" s="59"/>
      <c r="R1405" s="58"/>
      <c r="S1405" s="59"/>
      <c r="T1405" s="58"/>
      <c r="U1405" s="59"/>
      <c r="V1405" s="131"/>
      <c r="W1405" s="131"/>
      <c r="X1405" s="131"/>
      <c r="Y1405" s="131"/>
      <c r="Z1405" s="131"/>
      <c r="AA1405" s="131"/>
      <c r="AB1405" s="131"/>
      <c r="AC1405" s="131"/>
      <c r="AD1405" s="131"/>
    </row>
    <row r="1406" spans="1:30" ht="20.100000000000001" customHeight="1">
      <c r="A1406" s="126"/>
      <c r="B1406" s="126"/>
      <c r="C1406" s="131"/>
      <c r="D1406" s="126" t="s">
        <v>2388</v>
      </c>
      <c r="E1406" s="131"/>
      <c r="F1406" s="355"/>
      <c r="G1406" s="314"/>
      <c r="H1406" s="18"/>
      <c r="I1406" s="19"/>
      <c r="J1406" s="18"/>
      <c r="K1406" s="19"/>
      <c r="L1406" s="18"/>
      <c r="M1406" s="19"/>
      <c r="N1406" s="58"/>
      <c r="O1406" s="59"/>
      <c r="P1406" s="58"/>
      <c r="Q1406" s="59"/>
      <c r="R1406" s="58"/>
      <c r="S1406" s="59"/>
      <c r="T1406" s="58"/>
      <c r="U1406" s="59"/>
      <c r="V1406" s="131"/>
      <c r="W1406" s="131"/>
      <c r="X1406" s="131"/>
      <c r="Y1406" s="131"/>
      <c r="Z1406" s="131"/>
      <c r="AA1406" s="131"/>
      <c r="AB1406" s="131"/>
      <c r="AC1406" s="131"/>
      <c r="AD1406" s="131"/>
    </row>
    <row r="1407" spans="1:30" ht="20.100000000000001" customHeight="1">
      <c r="A1407" s="126"/>
      <c r="B1407" s="126"/>
      <c r="C1407" s="131"/>
      <c r="D1407" s="126" t="s">
        <v>3777</v>
      </c>
      <c r="E1407" s="131"/>
      <c r="F1407" s="355"/>
      <c r="G1407" s="314"/>
      <c r="H1407" s="18"/>
      <c r="I1407" s="19"/>
      <c r="J1407" s="18"/>
      <c r="K1407" s="19"/>
      <c r="L1407" s="18"/>
      <c r="M1407" s="19"/>
      <c r="N1407" s="58"/>
      <c r="O1407" s="59"/>
      <c r="P1407" s="58"/>
      <c r="Q1407" s="59"/>
      <c r="R1407" s="58"/>
      <c r="S1407" s="59"/>
      <c r="T1407" s="58"/>
      <c r="U1407" s="59"/>
      <c r="V1407" s="131"/>
      <c r="W1407" s="131"/>
      <c r="X1407" s="131"/>
      <c r="Y1407" s="131"/>
      <c r="Z1407" s="131"/>
      <c r="AA1407" s="131"/>
      <c r="AB1407" s="131"/>
      <c r="AC1407" s="131"/>
      <c r="AD1407" s="131"/>
    </row>
    <row r="1408" spans="1:30" ht="20.100000000000001" customHeight="1">
      <c r="A1408" s="125" t="s">
        <v>5748</v>
      </c>
      <c r="B1408" s="125" t="s">
        <v>737</v>
      </c>
      <c r="C1408" s="134" t="s">
        <v>218</v>
      </c>
      <c r="D1408" s="125" t="s">
        <v>1478</v>
      </c>
      <c r="E1408" s="134" t="s">
        <v>244</v>
      </c>
      <c r="F1408" s="354"/>
      <c r="G1408" s="12"/>
      <c r="H1408" s="11"/>
      <c r="I1408" s="12"/>
      <c r="J1408" s="11"/>
      <c r="K1408" s="12"/>
      <c r="L1408" s="11"/>
      <c r="M1408" s="12"/>
      <c r="N1408" s="56"/>
      <c r="O1408" s="57"/>
      <c r="P1408" s="56">
        <v>1</v>
      </c>
      <c r="Q1408" s="57">
        <v>25</v>
      </c>
      <c r="R1408" s="56"/>
      <c r="S1408" s="57"/>
      <c r="T1408" s="56">
        <v>1</v>
      </c>
      <c r="U1408" s="57">
        <v>6.666666666666667</v>
      </c>
      <c r="V1408" s="134" t="s">
        <v>28</v>
      </c>
      <c r="W1408" s="134" t="s">
        <v>28</v>
      </c>
      <c r="X1408" s="134" t="s">
        <v>28</v>
      </c>
      <c r="Y1408" s="134" t="s">
        <v>28</v>
      </c>
      <c r="Z1408" s="134" t="s">
        <v>28</v>
      </c>
      <c r="AA1408" s="134" t="s">
        <v>28</v>
      </c>
      <c r="AB1408" s="134" t="s">
        <v>28</v>
      </c>
      <c r="AC1408" s="134" t="s">
        <v>28</v>
      </c>
      <c r="AD1408" s="134"/>
    </row>
    <row r="1409" spans="1:30" ht="20.100000000000001" customHeight="1">
      <c r="A1409" s="126"/>
      <c r="B1409" s="126"/>
      <c r="C1409" s="131"/>
      <c r="D1409" s="126" t="s">
        <v>1479</v>
      </c>
      <c r="E1409" s="131"/>
      <c r="F1409" s="355"/>
      <c r="G1409" s="314"/>
      <c r="H1409" s="18"/>
      <c r="I1409" s="19"/>
      <c r="J1409" s="18"/>
      <c r="K1409" s="19"/>
      <c r="L1409" s="18"/>
      <c r="M1409" s="19"/>
      <c r="N1409" s="58"/>
      <c r="O1409" s="59"/>
      <c r="P1409" s="58"/>
      <c r="Q1409" s="59"/>
      <c r="R1409" s="58"/>
      <c r="S1409" s="59"/>
      <c r="T1409" s="58"/>
      <c r="U1409" s="59"/>
      <c r="V1409" s="131"/>
      <c r="W1409" s="131"/>
      <c r="X1409" s="131"/>
      <c r="Y1409" s="131"/>
      <c r="Z1409" s="131"/>
      <c r="AA1409" s="131"/>
      <c r="AB1409" s="131"/>
      <c r="AC1409" s="131"/>
      <c r="AD1409" s="131"/>
    </row>
    <row r="1410" spans="1:30" ht="20.100000000000001" customHeight="1">
      <c r="A1410" s="126"/>
      <c r="B1410" s="126"/>
      <c r="C1410" s="131"/>
      <c r="D1410" s="126" t="s">
        <v>1480</v>
      </c>
      <c r="E1410" s="131"/>
      <c r="F1410" s="355"/>
      <c r="G1410" s="314"/>
      <c r="H1410" s="18"/>
      <c r="I1410" s="19"/>
      <c r="J1410" s="18"/>
      <c r="K1410" s="19"/>
      <c r="L1410" s="18"/>
      <c r="M1410" s="19"/>
      <c r="N1410" s="58"/>
      <c r="O1410" s="59"/>
      <c r="P1410" s="58"/>
      <c r="Q1410" s="59"/>
      <c r="R1410" s="58"/>
      <c r="S1410" s="59"/>
      <c r="T1410" s="58"/>
      <c r="U1410" s="59"/>
      <c r="V1410" s="131"/>
      <c r="W1410" s="131"/>
      <c r="X1410" s="131"/>
      <c r="Y1410" s="131"/>
      <c r="Z1410" s="131"/>
      <c r="AA1410" s="131"/>
      <c r="AB1410" s="131"/>
      <c r="AC1410" s="131"/>
      <c r="AD1410" s="131"/>
    </row>
    <row r="1411" spans="1:30" ht="20.100000000000001" customHeight="1">
      <c r="A1411" s="126"/>
      <c r="B1411" s="126"/>
      <c r="C1411" s="131"/>
      <c r="D1411" s="126" t="s">
        <v>1481</v>
      </c>
      <c r="E1411" s="131"/>
      <c r="F1411" s="355"/>
      <c r="G1411" s="314"/>
      <c r="H1411" s="18"/>
      <c r="I1411" s="19"/>
      <c r="J1411" s="18"/>
      <c r="K1411" s="19"/>
      <c r="L1411" s="18"/>
      <c r="M1411" s="19"/>
      <c r="N1411" s="58"/>
      <c r="O1411" s="59"/>
      <c r="P1411" s="58"/>
      <c r="Q1411" s="59"/>
      <c r="R1411" s="58"/>
      <c r="S1411" s="59"/>
      <c r="T1411" s="58"/>
      <c r="U1411" s="59"/>
      <c r="V1411" s="131"/>
      <c r="W1411" s="131"/>
      <c r="X1411" s="131"/>
      <c r="Y1411" s="131"/>
      <c r="Z1411" s="131"/>
      <c r="AA1411" s="131"/>
      <c r="AB1411" s="131"/>
      <c r="AC1411" s="131"/>
      <c r="AD1411" s="131"/>
    </row>
    <row r="1412" spans="1:30" ht="20.100000000000001" customHeight="1">
      <c r="A1412" s="126"/>
      <c r="B1412" s="126"/>
      <c r="C1412" s="131"/>
      <c r="D1412" s="126" t="s">
        <v>1482</v>
      </c>
      <c r="E1412" s="131"/>
      <c r="F1412" s="355">
        <v>1</v>
      </c>
      <c r="G1412" s="314">
        <v>16.666666666666668</v>
      </c>
      <c r="H1412" s="18"/>
      <c r="I1412" s="19"/>
      <c r="J1412" s="18"/>
      <c r="K1412" s="19"/>
      <c r="L1412" s="18">
        <v>1</v>
      </c>
      <c r="M1412" s="19">
        <v>50</v>
      </c>
      <c r="N1412" s="58">
        <v>1</v>
      </c>
      <c r="O1412" s="59">
        <v>25</v>
      </c>
      <c r="P1412" s="58">
        <v>1</v>
      </c>
      <c r="Q1412" s="59">
        <v>25</v>
      </c>
      <c r="R1412" s="58">
        <v>1</v>
      </c>
      <c r="S1412" s="59">
        <v>12.5</v>
      </c>
      <c r="T1412" s="58">
        <v>2</v>
      </c>
      <c r="U1412" s="59">
        <v>13.333333333333334</v>
      </c>
      <c r="V1412" s="131"/>
      <c r="W1412" s="131"/>
      <c r="X1412" s="131"/>
      <c r="Y1412" s="131"/>
      <c r="Z1412" s="131"/>
      <c r="AA1412" s="131"/>
      <c r="AB1412" s="131"/>
      <c r="AC1412" s="131"/>
      <c r="AD1412" s="131"/>
    </row>
    <row r="1413" spans="1:30" ht="20.100000000000001" customHeight="1">
      <c r="A1413" s="126"/>
      <c r="B1413" s="126"/>
      <c r="C1413" s="131"/>
      <c r="D1413" s="126" t="s">
        <v>1483</v>
      </c>
      <c r="E1413" s="131"/>
      <c r="F1413" s="355">
        <v>5</v>
      </c>
      <c r="G1413" s="314">
        <v>83.333333333333329</v>
      </c>
      <c r="H1413" s="18">
        <v>2</v>
      </c>
      <c r="I1413" s="19">
        <v>100</v>
      </c>
      <c r="J1413" s="18">
        <v>4</v>
      </c>
      <c r="K1413" s="19">
        <v>80</v>
      </c>
      <c r="L1413" s="18">
        <v>1</v>
      </c>
      <c r="M1413" s="19">
        <v>50</v>
      </c>
      <c r="N1413" s="58">
        <v>2</v>
      </c>
      <c r="O1413" s="59">
        <v>50</v>
      </c>
      <c r="P1413" s="58">
        <v>2</v>
      </c>
      <c r="Q1413" s="59">
        <v>50</v>
      </c>
      <c r="R1413" s="58">
        <v>5</v>
      </c>
      <c r="S1413" s="59">
        <v>62.5</v>
      </c>
      <c r="T1413" s="58">
        <v>10</v>
      </c>
      <c r="U1413" s="59">
        <v>66.666666666666671</v>
      </c>
      <c r="V1413" s="131"/>
      <c r="W1413" s="131"/>
      <c r="X1413" s="131"/>
      <c r="Y1413" s="131"/>
      <c r="Z1413" s="131"/>
      <c r="AA1413" s="131"/>
      <c r="AB1413" s="131"/>
      <c r="AC1413" s="131"/>
      <c r="AD1413" s="131"/>
    </row>
    <row r="1414" spans="1:30" ht="20.100000000000001" customHeight="1">
      <c r="A1414" s="126"/>
      <c r="B1414" s="126"/>
      <c r="C1414" s="131"/>
      <c r="D1414" s="126" t="s">
        <v>1484</v>
      </c>
      <c r="E1414" s="131"/>
      <c r="F1414" s="355"/>
      <c r="G1414" s="314"/>
      <c r="H1414" s="18"/>
      <c r="I1414" s="19"/>
      <c r="J1414" s="18">
        <v>1</v>
      </c>
      <c r="K1414" s="19">
        <v>20</v>
      </c>
      <c r="L1414" s="18"/>
      <c r="M1414" s="19"/>
      <c r="N1414" s="58">
        <v>1</v>
      </c>
      <c r="O1414" s="59">
        <v>25</v>
      </c>
      <c r="P1414" s="58"/>
      <c r="Q1414" s="59"/>
      <c r="R1414" s="58">
        <v>2</v>
      </c>
      <c r="S1414" s="59">
        <v>25</v>
      </c>
      <c r="T1414" s="58">
        <v>2</v>
      </c>
      <c r="U1414" s="59">
        <v>13.333333333333334</v>
      </c>
      <c r="V1414" s="131"/>
      <c r="W1414" s="131"/>
      <c r="X1414" s="131"/>
      <c r="Y1414" s="131"/>
      <c r="Z1414" s="131"/>
      <c r="AA1414" s="131"/>
      <c r="AB1414" s="131"/>
      <c r="AC1414" s="131"/>
      <c r="AD1414" s="131"/>
    </row>
    <row r="1415" spans="1:30" ht="20.100000000000001" customHeight="1">
      <c r="A1415" s="126"/>
      <c r="B1415" s="126"/>
      <c r="C1415" s="131"/>
      <c r="D1415" s="126" t="s">
        <v>1912</v>
      </c>
      <c r="E1415" s="131"/>
      <c r="F1415" s="355"/>
      <c r="G1415" s="314"/>
      <c r="H1415" s="18"/>
      <c r="I1415" s="19"/>
      <c r="J1415" s="18"/>
      <c r="K1415" s="19"/>
      <c r="L1415" s="18"/>
      <c r="M1415" s="19"/>
      <c r="N1415" s="58"/>
      <c r="O1415" s="59"/>
      <c r="P1415" s="58"/>
      <c r="Q1415" s="59"/>
      <c r="R1415" s="58"/>
      <c r="S1415" s="59"/>
      <c r="T1415" s="58"/>
      <c r="U1415" s="59"/>
      <c r="V1415" s="131"/>
      <c r="W1415" s="131"/>
      <c r="X1415" s="131"/>
      <c r="Y1415" s="131"/>
      <c r="Z1415" s="131"/>
      <c r="AA1415" s="131"/>
      <c r="AB1415" s="131"/>
      <c r="AC1415" s="131"/>
      <c r="AD1415" s="131"/>
    </row>
    <row r="1416" spans="1:30" ht="20.100000000000001" customHeight="1">
      <c r="A1416" s="126"/>
      <c r="B1416" s="126"/>
      <c r="C1416" s="131"/>
      <c r="D1416" s="126" t="s">
        <v>2403</v>
      </c>
      <c r="E1416" s="131"/>
      <c r="F1416" s="355"/>
      <c r="G1416" s="314"/>
      <c r="H1416" s="18"/>
      <c r="I1416" s="19"/>
      <c r="J1416" s="18"/>
      <c r="K1416" s="19"/>
      <c r="L1416" s="18"/>
      <c r="M1416" s="19"/>
      <c r="N1416" s="58"/>
      <c r="O1416" s="59"/>
      <c r="P1416" s="58"/>
      <c r="Q1416" s="59"/>
      <c r="R1416" s="58"/>
      <c r="S1416" s="59"/>
      <c r="T1416" s="58"/>
      <c r="U1416" s="59"/>
      <c r="V1416" s="131"/>
      <c r="W1416" s="131"/>
      <c r="X1416" s="131"/>
      <c r="Y1416" s="131"/>
      <c r="Z1416" s="131"/>
      <c r="AA1416" s="131"/>
      <c r="AB1416" s="131"/>
      <c r="AC1416" s="131"/>
      <c r="AD1416" s="131"/>
    </row>
    <row r="1417" spans="1:30" ht="20.100000000000001" customHeight="1">
      <c r="A1417" s="126"/>
      <c r="B1417" s="126"/>
      <c r="C1417" s="131"/>
      <c r="D1417" s="126" t="s">
        <v>2388</v>
      </c>
      <c r="E1417" s="131"/>
      <c r="F1417" s="355"/>
      <c r="G1417" s="314"/>
      <c r="H1417" s="18"/>
      <c r="I1417" s="19"/>
      <c r="J1417" s="18"/>
      <c r="K1417" s="19"/>
      <c r="L1417" s="18"/>
      <c r="M1417" s="19"/>
      <c r="N1417" s="58"/>
      <c r="O1417" s="59"/>
      <c r="P1417" s="58"/>
      <c r="Q1417" s="59"/>
      <c r="R1417" s="58"/>
      <c r="S1417" s="59"/>
      <c r="T1417" s="58"/>
      <c r="U1417" s="59"/>
      <c r="V1417" s="131"/>
      <c r="W1417" s="131"/>
      <c r="X1417" s="131"/>
      <c r="Y1417" s="131"/>
      <c r="Z1417" s="131"/>
      <c r="AA1417" s="131"/>
      <c r="AB1417" s="131"/>
      <c r="AC1417" s="131"/>
      <c r="AD1417" s="131"/>
    </row>
    <row r="1418" spans="1:30" ht="20.100000000000001" customHeight="1">
      <c r="A1418" s="126"/>
      <c r="B1418" s="126"/>
      <c r="C1418" s="131"/>
      <c r="D1418" s="126" t="s">
        <v>3777</v>
      </c>
      <c r="E1418" s="131"/>
      <c r="F1418" s="355"/>
      <c r="G1418" s="314"/>
      <c r="H1418" s="18"/>
      <c r="I1418" s="19"/>
      <c r="J1418" s="18"/>
      <c r="K1418" s="19"/>
      <c r="L1418" s="18"/>
      <c r="M1418" s="19"/>
      <c r="N1418" s="58"/>
      <c r="O1418" s="59"/>
      <c r="P1418" s="58"/>
      <c r="Q1418" s="59"/>
      <c r="R1418" s="58"/>
      <c r="S1418" s="59"/>
      <c r="T1418" s="58"/>
      <c r="U1418" s="59"/>
      <c r="V1418" s="131"/>
      <c r="W1418" s="131"/>
      <c r="X1418" s="131"/>
      <c r="Y1418" s="131"/>
      <c r="Z1418" s="131"/>
      <c r="AA1418" s="131"/>
      <c r="AB1418" s="131"/>
      <c r="AC1418" s="131"/>
      <c r="AD1418" s="131"/>
    </row>
    <row r="1419" spans="1:30" ht="20.100000000000001" customHeight="1">
      <c r="A1419" s="125" t="s">
        <v>5749</v>
      </c>
      <c r="B1419" s="125" t="s">
        <v>738</v>
      </c>
      <c r="C1419" s="134" t="s">
        <v>218</v>
      </c>
      <c r="D1419" s="125" t="s">
        <v>1478</v>
      </c>
      <c r="E1419" s="134" t="s">
        <v>244</v>
      </c>
      <c r="F1419" s="354"/>
      <c r="G1419" s="12"/>
      <c r="H1419" s="11"/>
      <c r="I1419" s="12"/>
      <c r="J1419" s="11"/>
      <c r="K1419" s="12"/>
      <c r="L1419" s="11"/>
      <c r="M1419" s="12"/>
      <c r="N1419" s="56"/>
      <c r="O1419" s="57"/>
      <c r="P1419" s="56"/>
      <c r="Q1419" s="57"/>
      <c r="R1419" s="56"/>
      <c r="S1419" s="57"/>
      <c r="T1419" s="56"/>
      <c r="U1419" s="57"/>
      <c r="V1419" s="134" t="s">
        <v>28</v>
      </c>
      <c r="W1419" s="134" t="s">
        <v>28</v>
      </c>
      <c r="X1419" s="134" t="s">
        <v>28</v>
      </c>
      <c r="Y1419" s="134" t="s">
        <v>28</v>
      </c>
      <c r="Z1419" s="134" t="s">
        <v>28</v>
      </c>
      <c r="AA1419" s="134" t="s">
        <v>28</v>
      </c>
      <c r="AB1419" s="134" t="s">
        <v>28</v>
      </c>
      <c r="AC1419" s="134" t="s">
        <v>28</v>
      </c>
      <c r="AD1419" s="134"/>
    </row>
    <row r="1420" spans="1:30" ht="20.100000000000001" customHeight="1">
      <c r="A1420" s="126"/>
      <c r="B1420" s="126"/>
      <c r="C1420" s="131"/>
      <c r="D1420" s="126" t="s">
        <v>1479</v>
      </c>
      <c r="E1420" s="131"/>
      <c r="F1420" s="355"/>
      <c r="G1420" s="314"/>
      <c r="H1420" s="18"/>
      <c r="I1420" s="19"/>
      <c r="J1420" s="18"/>
      <c r="K1420" s="19"/>
      <c r="L1420" s="18"/>
      <c r="M1420" s="19"/>
      <c r="N1420" s="58"/>
      <c r="O1420" s="59"/>
      <c r="P1420" s="58"/>
      <c r="Q1420" s="59"/>
      <c r="R1420" s="58"/>
      <c r="S1420" s="59"/>
      <c r="T1420" s="58"/>
      <c r="U1420" s="59"/>
      <c r="V1420" s="131"/>
      <c r="W1420" s="131"/>
      <c r="X1420" s="131"/>
      <c r="Y1420" s="131"/>
      <c r="Z1420" s="131"/>
      <c r="AA1420" s="131"/>
      <c r="AB1420" s="131"/>
      <c r="AC1420" s="131"/>
      <c r="AD1420" s="131"/>
    </row>
    <row r="1421" spans="1:30" ht="20.100000000000001" customHeight="1">
      <c r="A1421" s="126"/>
      <c r="B1421" s="126"/>
      <c r="C1421" s="131"/>
      <c r="D1421" s="126" t="s">
        <v>1480</v>
      </c>
      <c r="E1421" s="131"/>
      <c r="F1421" s="355"/>
      <c r="G1421" s="314"/>
      <c r="H1421" s="18"/>
      <c r="I1421" s="19"/>
      <c r="J1421" s="18"/>
      <c r="K1421" s="19"/>
      <c r="L1421" s="18"/>
      <c r="M1421" s="19"/>
      <c r="N1421" s="58"/>
      <c r="O1421" s="59"/>
      <c r="P1421" s="58"/>
      <c r="Q1421" s="59"/>
      <c r="R1421" s="58"/>
      <c r="S1421" s="59"/>
      <c r="T1421" s="58">
        <v>1</v>
      </c>
      <c r="U1421" s="59">
        <v>25</v>
      </c>
      <c r="V1421" s="131"/>
      <c r="W1421" s="131"/>
      <c r="X1421" s="131"/>
      <c r="Y1421" s="131"/>
      <c r="Z1421" s="131"/>
      <c r="AA1421" s="131"/>
      <c r="AB1421" s="131"/>
      <c r="AC1421" s="131"/>
      <c r="AD1421" s="131"/>
    </row>
    <row r="1422" spans="1:30" ht="20.100000000000001" customHeight="1">
      <c r="A1422" s="126"/>
      <c r="B1422" s="126"/>
      <c r="C1422" s="131"/>
      <c r="D1422" s="126" t="s">
        <v>1481</v>
      </c>
      <c r="E1422" s="131"/>
      <c r="F1422" s="355"/>
      <c r="G1422" s="314"/>
      <c r="H1422" s="18"/>
      <c r="I1422" s="19"/>
      <c r="J1422" s="18"/>
      <c r="K1422" s="19"/>
      <c r="L1422" s="18"/>
      <c r="M1422" s="19"/>
      <c r="N1422" s="58"/>
      <c r="O1422" s="59"/>
      <c r="P1422" s="58"/>
      <c r="Q1422" s="59"/>
      <c r="R1422" s="58"/>
      <c r="S1422" s="59"/>
      <c r="T1422" s="58"/>
      <c r="U1422" s="59"/>
      <c r="V1422" s="131"/>
      <c r="W1422" s="131"/>
      <c r="X1422" s="131"/>
      <c r="Y1422" s="131"/>
      <c r="Z1422" s="131"/>
      <c r="AA1422" s="131"/>
      <c r="AB1422" s="131"/>
      <c r="AC1422" s="131"/>
      <c r="AD1422" s="131"/>
    </row>
    <row r="1423" spans="1:30" ht="20.100000000000001" customHeight="1">
      <c r="A1423" s="126"/>
      <c r="B1423" s="126"/>
      <c r="C1423" s="131"/>
      <c r="D1423" s="126" t="s">
        <v>1482</v>
      </c>
      <c r="E1423" s="131"/>
      <c r="F1423" s="355"/>
      <c r="G1423" s="314"/>
      <c r="H1423" s="18"/>
      <c r="I1423" s="19"/>
      <c r="J1423" s="18"/>
      <c r="K1423" s="19"/>
      <c r="L1423" s="18"/>
      <c r="M1423" s="19"/>
      <c r="N1423" s="58"/>
      <c r="O1423" s="59"/>
      <c r="P1423" s="58"/>
      <c r="Q1423" s="59"/>
      <c r="R1423" s="58"/>
      <c r="S1423" s="59"/>
      <c r="T1423" s="58"/>
      <c r="U1423" s="59"/>
      <c r="V1423" s="131"/>
      <c r="W1423" s="131"/>
      <c r="X1423" s="131"/>
      <c r="Y1423" s="131"/>
      <c r="Z1423" s="131"/>
      <c r="AA1423" s="131"/>
      <c r="AB1423" s="131"/>
      <c r="AC1423" s="131"/>
      <c r="AD1423" s="131"/>
    </row>
    <row r="1424" spans="1:30" ht="20.100000000000001" customHeight="1">
      <c r="A1424" s="126"/>
      <c r="B1424" s="126"/>
      <c r="C1424" s="131"/>
      <c r="D1424" s="126" t="s">
        <v>1483</v>
      </c>
      <c r="E1424" s="131"/>
      <c r="F1424" s="355">
        <v>1</v>
      </c>
      <c r="G1424" s="314">
        <v>50</v>
      </c>
      <c r="H1424" s="18"/>
      <c r="I1424" s="19"/>
      <c r="J1424" s="18"/>
      <c r="K1424" s="19"/>
      <c r="L1424" s="18">
        <v>1</v>
      </c>
      <c r="M1424" s="19">
        <v>100</v>
      </c>
      <c r="N1424" s="58"/>
      <c r="O1424" s="59"/>
      <c r="P1424" s="58">
        <v>1</v>
      </c>
      <c r="Q1424" s="59">
        <v>50</v>
      </c>
      <c r="R1424" s="58"/>
      <c r="S1424" s="59"/>
      <c r="T1424" s="58"/>
      <c r="U1424" s="59"/>
      <c r="V1424" s="131"/>
      <c r="W1424" s="131"/>
      <c r="X1424" s="131"/>
      <c r="Y1424" s="131"/>
      <c r="Z1424" s="131"/>
      <c r="AA1424" s="131"/>
      <c r="AB1424" s="131"/>
      <c r="AC1424" s="131"/>
      <c r="AD1424" s="131"/>
    </row>
    <row r="1425" spans="1:30" ht="20.100000000000001" customHeight="1">
      <c r="A1425" s="126"/>
      <c r="B1425" s="126"/>
      <c r="C1425" s="131"/>
      <c r="D1425" s="126" t="s">
        <v>1484</v>
      </c>
      <c r="E1425" s="131"/>
      <c r="F1425" s="355">
        <v>1</v>
      </c>
      <c r="G1425" s="314">
        <v>50</v>
      </c>
      <c r="H1425" s="18"/>
      <c r="I1425" s="19"/>
      <c r="J1425" s="18">
        <v>2</v>
      </c>
      <c r="K1425" s="19">
        <v>100</v>
      </c>
      <c r="L1425" s="18"/>
      <c r="M1425" s="19"/>
      <c r="N1425" s="58">
        <v>1</v>
      </c>
      <c r="O1425" s="59">
        <v>100</v>
      </c>
      <c r="P1425" s="58">
        <v>1</v>
      </c>
      <c r="Q1425" s="59">
        <v>50</v>
      </c>
      <c r="R1425" s="58">
        <v>1</v>
      </c>
      <c r="S1425" s="59">
        <v>100</v>
      </c>
      <c r="T1425" s="58">
        <v>3</v>
      </c>
      <c r="U1425" s="59">
        <v>75</v>
      </c>
      <c r="V1425" s="131"/>
      <c r="W1425" s="131"/>
      <c r="X1425" s="131"/>
      <c r="Y1425" s="131"/>
      <c r="Z1425" s="131"/>
      <c r="AA1425" s="131"/>
      <c r="AB1425" s="131"/>
      <c r="AC1425" s="131"/>
      <c r="AD1425" s="131"/>
    </row>
    <row r="1426" spans="1:30" ht="20.100000000000001" customHeight="1">
      <c r="A1426" s="126"/>
      <c r="B1426" s="126"/>
      <c r="C1426" s="131"/>
      <c r="D1426" s="126" t="s">
        <v>1912</v>
      </c>
      <c r="E1426" s="131"/>
      <c r="F1426" s="355"/>
      <c r="G1426" s="314"/>
      <c r="H1426" s="18"/>
      <c r="I1426" s="19"/>
      <c r="J1426" s="18"/>
      <c r="K1426" s="19"/>
      <c r="L1426" s="18"/>
      <c r="M1426" s="19"/>
      <c r="N1426" s="58"/>
      <c r="O1426" s="59"/>
      <c r="P1426" s="58"/>
      <c r="Q1426" s="59"/>
      <c r="R1426" s="58"/>
      <c r="S1426" s="59"/>
      <c r="T1426" s="58"/>
      <c r="U1426" s="59"/>
      <c r="V1426" s="131"/>
      <c r="W1426" s="131"/>
      <c r="X1426" s="131"/>
      <c r="Y1426" s="131"/>
      <c r="Z1426" s="131"/>
      <c r="AA1426" s="131"/>
      <c r="AB1426" s="131"/>
      <c r="AC1426" s="131"/>
      <c r="AD1426" s="131"/>
    </row>
    <row r="1427" spans="1:30" ht="20.100000000000001" customHeight="1">
      <c r="A1427" s="126"/>
      <c r="B1427" s="126"/>
      <c r="C1427" s="131"/>
      <c r="D1427" s="126" t="s">
        <v>2403</v>
      </c>
      <c r="E1427" s="131"/>
      <c r="F1427" s="355"/>
      <c r="G1427" s="314"/>
      <c r="H1427" s="18"/>
      <c r="I1427" s="19"/>
      <c r="J1427" s="18"/>
      <c r="K1427" s="19"/>
      <c r="L1427" s="18"/>
      <c r="M1427" s="19"/>
      <c r="N1427" s="58"/>
      <c r="O1427" s="59"/>
      <c r="P1427" s="58"/>
      <c r="Q1427" s="59"/>
      <c r="R1427" s="58"/>
      <c r="S1427" s="59"/>
      <c r="T1427" s="58"/>
      <c r="U1427" s="59"/>
      <c r="V1427" s="131"/>
      <c r="W1427" s="131"/>
      <c r="X1427" s="131"/>
      <c r="Y1427" s="131"/>
      <c r="Z1427" s="131"/>
      <c r="AA1427" s="131"/>
      <c r="AB1427" s="131"/>
      <c r="AC1427" s="131"/>
      <c r="AD1427" s="131"/>
    </row>
    <row r="1428" spans="1:30" ht="20.100000000000001" customHeight="1">
      <c r="A1428" s="126"/>
      <c r="B1428" s="126"/>
      <c r="C1428" s="131"/>
      <c r="D1428" s="126" t="s">
        <v>2388</v>
      </c>
      <c r="E1428" s="131"/>
      <c r="F1428" s="355"/>
      <c r="G1428" s="314"/>
      <c r="H1428" s="18"/>
      <c r="I1428" s="19"/>
      <c r="J1428" s="18"/>
      <c r="K1428" s="19"/>
      <c r="L1428" s="18"/>
      <c r="M1428" s="19"/>
      <c r="N1428" s="58"/>
      <c r="O1428" s="59"/>
      <c r="P1428" s="58"/>
      <c r="Q1428" s="59"/>
      <c r="R1428" s="58"/>
      <c r="S1428" s="59"/>
      <c r="T1428" s="58"/>
      <c r="U1428" s="59"/>
      <c r="V1428" s="131"/>
      <c r="W1428" s="131"/>
      <c r="X1428" s="131"/>
      <c r="Y1428" s="131"/>
      <c r="Z1428" s="131"/>
      <c r="AA1428" s="131"/>
      <c r="AB1428" s="131"/>
      <c r="AC1428" s="131"/>
      <c r="AD1428" s="131"/>
    </row>
    <row r="1429" spans="1:30" ht="20.100000000000001" customHeight="1">
      <c r="A1429" s="126"/>
      <c r="B1429" s="126"/>
      <c r="C1429" s="131"/>
      <c r="D1429" s="126" t="s">
        <v>3777</v>
      </c>
      <c r="E1429" s="131"/>
      <c r="F1429" s="355"/>
      <c r="G1429" s="314"/>
      <c r="H1429" s="18"/>
      <c r="I1429" s="19"/>
      <c r="J1429" s="18"/>
      <c r="K1429" s="19"/>
      <c r="L1429" s="18"/>
      <c r="M1429" s="19"/>
      <c r="N1429" s="58"/>
      <c r="O1429" s="59"/>
      <c r="P1429" s="58"/>
      <c r="Q1429" s="59"/>
      <c r="R1429" s="58"/>
      <c r="S1429" s="59"/>
      <c r="T1429" s="58"/>
      <c r="U1429" s="59"/>
      <c r="V1429" s="131"/>
      <c r="W1429" s="131"/>
      <c r="X1429" s="131"/>
      <c r="Y1429" s="131"/>
      <c r="Z1429" s="131"/>
      <c r="AA1429" s="131"/>
      <c r="AB1429" s="131"/>
      <c r="AC1429" s="131"/>
      <c r="AD1429" s="131"/>
    </row>
    <row r="1430" spans="1:30" ht="20.100000000000001" customHeight="1">
      <c r="A1430" s="125" t="s">
        <v>5750</v>
      </c>
      <c r="B1430" s="125" t="s">
        <v>739</v>
      </c>
      <c r="C1430" s="134" t="s">
        <v>218</v>
      </c>
      <c r="D1430" s="125" t="s">
        <v>1478</v>
      </c>
      <c r="E1430" s="134" t="s">
        <v>244</v>
      </c>
      <c r="F1430" s="354"/>
      <c r="G1430" s="12"/>
      <c r="H1430" s="11"/>
      <c r="I1430" s="12"/>
      <c r="J1430" s="11"/>
      <c r="K1430" s="12"/>
      <c r="L1430" s="11"/>
      <c r="M1430" s="12"/>
      <c r="N1430" s="56"/>
      <c r="O1430" s="57"/>
      <c r="P1430" s="56"/>
      <c r="Q1430" s="57"/>
      <c r="R1430" s="56"/>
      <c r="S1430" s="57"/>
      <c r="T1430" s="56"/>
      <c r="U1430" s="57"/>
      <c r="V1430" s="134" t="s">
        <v>28</v>
      </c>
      <c r="W1430" s="134" t="s">
        <v>28</v>
      </c>
      <c r="X1430" s="134" t="s">
        <v>28</v>
      </c>
      <c r="Y1430" s="134" t="s">
        <v>28</v>
      </c>
      <c r="Z1430" s="134" t="s">
        <v>28</v>
      </c>
      <c r="AA1430" s="134" t="s">
        <v>28</v>
      </c>
      <c r="AB1430" s="134" t="s">
        <v>28</v>
      </c>
      <c r="AC1430" s="134" t="s">
        <v>28</v>
      </c>
      <c r="AD1430" s="134"/>
    </row>
    <row r="1431" spans="1:30" ht="20.100000000000001" customHeight="1">
      <c r="A1431" s="126"/>
      <c r="B1431" s="126"/>
      <c r="C1431" s="131"/>
      <c r="D1431" s="126" t="s">
        <v>1479</v>
      </c>
      <c r="E1431" s="131"/>
      <c r="F1431" s="355"/>
      <c r="G1431" s="314"/>
      <c r="H1431" s="18"/>
      <c r="I1431" s="19"/>
      <c r="J1431" s="18"/>
      <c r="K1431" s="19"/>
      <c r="L1431" s="18"/>
      <c r="M1431" s="19"/>
      <c r="N1431" s="58"/>
      <c r="O1431" s="59"/>
      <c r="P1431" s="58"/>
      <c r="Q1431" s="59"/>
      <c r="R1431" s="58"/>
      <c r="S1431" s="59"/>
      <c r="T1431" s="58"/>
      <c r="U1431" s="59"/>
      <c r="V1431" s="131"/>
      <c r="W1431" s="131"/>
      <c r="X1431" s="131"/>
      <c r="Y1431" s="131"/>
      <c r="Z1431" s="131"/>
      <c r="AA1431" s="131"/>
      <c r="AB1431" s="131"/>
      <c r="AC1431" s="131"/>
      <c r="AD1431" s="131"/>
    </row>
    <row r="1432" spans="1:30" ht="20.100000000000001" customHeight="1">
      <c r="A1432" s="126"/>
      <c r="B1432" s="126"/>
      <c r="C1432" s="131"/>
      <c r="D1432" s="126" t="s">
        <v>1480</v>
      </c>
      <c r="E1432" s="131"/>
      <c r="F1432" s="355"/>
      <c r="G1432" s="314"/>
      <c r="H1432" s="18"/>
      <c r="I1432" s="19"/>
      <c r="J1432" s="18"/>
      <c r="K1432" s="19"/>
      <c r="L1432" s="18"/>
      <c r="M1432" s="19"/>
      <c r="N1432" s="58"/>
      <c r="O1432" s="59"/>
      <c r="P1432" s="58"/>
      <c r="Q1432" s="59"/>
      <c r="R1432" s="58"/>
      <c r="S1432" s="59"/>
      <c r="T1432" s="58"/>
      <c r="U1432" s="59"/>
      <c r="V1432" s="131"/>
      <c r="W1432" s="131"/>
      <c r="X1432" s="131"/>
      <c r="Y1432" s="131"/>
      <c r="Z1432" s="131"/>
      <c r="AA1432" s="131"/>
      <c r="AB1432" s="131"/>
      <c r="AC1432" s="131"/>
      <c r="AD1432" s="131"/>
    </row>
    <row r="1433" spans="1:30" ht="20.100000000000001" customHeight="1">
      <c r="A1433" s="126"/>
      <c r="B1433" s="126"/>
      <c r="C1433" s="131"/>
      <c r="D1433" s="126" t="s">
        <v>1481</v>
      </c>
      <c r="E1433" s="131"/>
      <c r="F1433" s="355"/>
      <c r="G1433" s="314"/>
      <c r="H1433" s="18"/>
      <c r="I1433" s="19"/>
      <c r="J1433" s="18"/>
      <c r="K1433" s="19"/>
      <c r="L1433" s="18"/>
      <c r="M1433" s="19"/>
      <c r="N1433" s="58"/>
      <c r="O1433" s="59"/>
      <c r="P1433" s="58"/>
      <c r="Q1433" s="59"/>
      <c r="R1433" s="58"/>
      <c r="S1433" s="59"/>
      <c r="T1433" s="58"/>
      <c r="U1433" s="59"/>
      <c r="V1433" s="131"/>
      <c r="W1433" s="131"/>
      <c r="X1433" s="131"/>
      <c r="Y1433" s="131"/>
      <c r="Z1433" s="131"/>
      <c r="AA1433" s="131"/>
      <c r="AB1433" s="131"/>
      <c r="AC1433" s="131"/>
      <c r="AD1433" s="131"/>
    </row>
    <row r="1434" spans="1:30" ht="20.100000000000001" customHeight="1">
      <c r="A1434" s="126"/>
      <c r="B1434" s="126"/>
      <c r="C1434" s="131"/>
      <c r="D1434" s="126" t="s">
        <v>1482</v>
      </c>
      <c r="E1434" s="131"/>
      <c r="F1434" s="355"/>
      <c r="G1434" s="314"/>
      <c r="H1434" s="18"/>
      <c r="I1434" s="19"/>
      <c r="J1434" s="18"/>
      <c r="K1434" s="19"/>
      <c r="L1434" s="18"/>
      <c r="M1434" s="19"/>
      <c r="N1434" s="58"/>
      <c r="O1434" s="59"/>
      <c r="P1434" s="58"/>
      <c r="Q1434" s="59"/>
      <c r="R1434" s="58"/>
      <c r="S1434" s="59"/>
      <c r="T1434" s="58"/>
      <c r="U1434" s="59"/>
      <c r="V1434" s="131"/>
      <c r="W1434" s="131"/>
      <c r="X1434" s="131"/>
      <c r="Y1434" s="131"/>
      <c r="Z1434" s="131"/>
      <c r="AA1434" s="131"/>
      <c r="AB1434" s="131"/>
      <c r="AC1434" s="131"/>
      <c r="AD1434" s="131"/>
    </row>
    <row r="1435" spans="1:30" ht="20.100000000000001" customHeight="1">
      <c r="A1435" s="126"/>
      <c r="B1435" s="126"/>
      <c r="C1435" s="131"/>
      <c r="D1435" s="126" t="s">
        <v>1483</v>
      </c>
      <c r="E1435" s="131"/>
      <c r="F1435" s="355"/>
      <c r="G1435" s="314"/>
      <c r="H1435" s="18"/>
      <c r="I1435" s="19"/>
      <c r="J1435" s="18"/>
      <c r="K1435" s="19"/>
      <c r="L1435" s="18"/>
      <c r="M1435" s="19"/>
      <c r="N1435" s="58"/>
      <c r="O1435" s="59"/>
      <c r="P1435" s="58"/>
      <c r="Q1435" s="59"/>
      <c r="R1435" s="58"/>
      <c r="S1435" s="59"/>
      <c r="T1435" s="58"/>
      <c r="U1435" s="59"/>
      <c r="V1435" s="131"/>
      <c r="W1435" s="131"/>
      <c r="X1435" s="131"/>
      <c r="Y1435" s="131"/>
      <c r="Z1435" s="131"/>
      <c r="AA1435" s="131"/>
      <c r="AB1435" s="131"/>
      <c r="AC1435" s="131"/>
      <c r="AD1435" s="131"/>
    </row>
    <row r="1436" spans="1:30" ht="20.100000000000001" customHeight="1">
      <c r="A1436" s="126"/>
      <c r="B1436" s="126"/>
      <c r="C1436" s="131"/>
      <c r="D1436" s="126" t="s">
        <v>1484</v>
      </c>
      <c r="E1436" s="131"/>
      <c r="F1436" s="355"/>
      <c r="G1436" s="314"/>
      <c r="H1436" s="18"/>
      <c r="I1436" s="19"/>
      <c r="J1436" s="18"/>
      <c r="K1436" s="19"/>
      <c r="L1436" s="18">
        <v>1</v>
      </c>
      <c r="M1436" s="19">
        <v>100</v>
      </c>
      <c r="N1436" s="58"/>
      <c r="O1436" s="59"/>
      <c r="P1436" s="58"/>
      <c r="Q1436" s="59"/>
      <c r="R1436" s="58"/>
      <c r="S1436" s="59"/>
      <c r="T1436" s="58"/>
      <c r="U1436" s="59"/>
      <c r="V1436" s="131"/>
      <c r="W1436" s="131"/>
      <c r="X1436" s="131"/>
      <c r="Y1436" s="131"/>
      <c r="Z1436" s="131"/>
      <c r="AA1436" s="131"/>
      <c r="AB1436" s="131"/>
      <c r="AC1436" s="131"/>
      <c r="AD1436" s="131"/>
    </row>
    <row r="1437" spans="1:30" ht="20.100000000000001" customHeight="1">
      <c r="A1437" s="126"/>
      <c r="B1437" s="126"/>
      <c r="C1437" s="131"/>
      <c r="D1437" s="126" t="s">
        <v>1912</v>
      </c>
      <c r="E1437" s="131"/>
      <c r="F1437" s="355"/>
      <c r="G1437" s="314"/>
      <c r="H1437" s="18"/>
      <c r="I1437" s="19"/>
      <c r="J1437" s="18"/>
      <c r="K1437" s="19"/>
      <c r="L1437" s="18"/>
      <c r="M1437" s="19"/>
      <c r="N1437" s="58"/>
      <c r="O1437" s="59"/>
      <c r="P1437" s="58"/>
      <c r="Q1437" s="59"/>
      <c r="R1437" s="58"/>
      <c r="S1437" s="59"/>
      <c r="T1437" s="58"/>
      <c r="U1437" s="59"/>
      <c r="V1437" s="131"/>
      <c r="W1437" s="131"/>
      <c r="X1437" s="131"/>
      <c r="Y1437" s="131"/>
      <c r="Z1437" s="131"/>
      <c r="AA1437" s="131"/>
      <c r="AB1437" s="131"/>
      <c r="AC1437" s="131"/>
      <c r="AD1437" s="131"/>
    </row>
    <row r="1438" spans="1:30" ht="20.100000000000001" customHeight="1">
      <c r="A1438" s="126"/>
      <c r="B1438" s="126"/>
      <c r="C1438" s="131"/>
      <c r="D1438" s="126" t="s">
        <v>2403</v>
      </c>
      <c r="E1438" s="131"/>
      <c r="F1438" s="355"/>
      <c r="G1438" s="314"/>
      <c r="H1438" s="18"/>
      <c r="I1438" s="19"/>
      <c r="J1438" s="18"/>
      <c r="K1438" s="19"/>
      <c r="L1438" s="18"/>
      <c r="M1438" s="19"/>
      <c r="N1438" s="58"/>
      <c r="O1438" s="59"/>
      <c r="P1438" s="58"/>
      <c r="Q1438" s="59"/>
      <c r="R1438" s="58"/>
      <c r="S1438" s="59"/>
      <c r="T1438" s="58"/>
      <c r="U1438" s="59"/>
      <c r="V1438" s="131"/>
      <c r="W1438" s="131"/>
      <c r="X1438" s="131"/>
      <c r="Y1438" s="131"/>
      <c r="Z1438" s="131"/>
      <c r="AA1438" s="131"/>
      <c r="AB1438" s="131"/>
      <c r="AC1438" s="131"/>
      <c r="AD1438" s="131"/>
    </row>
    <row r="1439" spans="1:30" ht="20.100000000000001" customHeight="1">
      <c r="A1439" s="126"/>
      <c r="B1439" s="126"/>
      <c r="C1439" s="131"/>
      <c r="D1439" s="126" t="s">
        <v>2388</v>
      </c>
      <c r="E1439" s="131"/>
      <c r="F1439" s="355"/>
      <c r="G1439" s="314"/>
      <c r="H1439" s="18"/>
      <c r="I1439" s="19"/>
      <c r="J1439" s="18"/>
      <c r="K1439" s="19"/>
      <c r="L1439" s="18"/>
      <c r="M1439" s="19"/>
      <c r="N1439" s="58"/>
      <c r="O1439" s="59"/>
      <c r="P1439" s="58"/>
      <c r="Q1439" s="59"/>
      <c r="R1439" s="58"/>
      <c r="S1439" s="59"/>
      <c r="T1439" s="58"/>
      <c r="U1439" s="59"/>
      <c r="V1439" s="131"/>
      <c r="W1439" s="131"/>
      <c r="X1439" s="131"/>
      <c r="Y1439" s="131"/>
      <c r="Z1439" s="131"/>
      <c r="AA1439" s="131"/>
      <c r="AB1439" s="131"/>
      <c r="AC1439" s="131"/>
      <c r="AD1439" s="131"/>
    </row>
    <row r="1440" spans="1:30" ht="20.100000000000001" customHeight="1">
      <c r="A1440" s="126"/>
      <c r="B1440" s="126"/>
      <c r="C1440" s="131"/>
      <c r="D1440" s="126" t="s">
        <v>3777</v>
      </c>
      <c r="E1440" s="131"/>
      <c r="F1440" s="355"/>
      <c r="G1440" s="314"/>
      <c r="H1440" s="18"/>
      <c r="I1440" s="19"/>
      <c r="J1440" s="18"/>
      <c r="K1440" s="19"/>
      <c r="L1440" s="18"/>
      <c r="M1440" s="19"/>
      <c r="N1440" s="58"/>
      <c r="O1440" s="59"/>
      <c r="P1440" s="58"/>
      <c r="Q1440" s="59"/>
      <c r="R1440" s="58"/>
      <c r="S1440" s="59"/>
      <c r="T1440" s="58"/>
      <c r="U1440" s="59"/>
      <c r="V1440" s="131"/>
      <c r="W1440" s="131"/>
      <c r="X1440" s="131"/>
      <c r="Y1440" s="131"/>
      <c r="Z1440" s="131"/>
      <c r="AA1440" s="131"/>
      <c r="AB1440" s="131"/>
      <c r="AC1440" s="131"/>
      <c r="AD1440" s="131"/>
    </row>
    <row r="1441" spans="1:30" ht="20.100000000000001" customHeight="1">
      <c r="A1441" s="125" t="s">
        <v>5751</v>
      </c>
      <c r="B1441" s="125" t="s">
        <v>740</v>
      </c>
      <c r="C1441" s="134" t="s">
        <v>218</v>
      </c>
      <c r="D1441" s="125" t="s">
        <v>1478</v>
      </c>
      <c r="E1441" s="134" t="s">
        <v>244</v>
      </c>
      <c r="F1441" s="354"/>
      <c r="G1441" s="12"/>
      <c r="H1441" s="11"/>
      <c r="I1441" s="12"/>
      <c r="J1441" s="11"/>
      <c r="K1441" s="12"/>
      <c r="L1441" s="11"/>
      <c r="M1441" s="12"/>
      <c r="N1441" s="56"/>
      <c r="O1441" s="57"/>
      <c r="P1441" s="56"/>
      <c r="Q1441" s="57"/>
      <c r="R1441" s="56"/>
      <c r="S1441" s="57"/>
      <c r="T1441" s="56"/>
      <c r="U1441" s="57"/>
      <c r="V1441" s="134" t="s">
        <v>28</v>
      </c>
      <c r="W1441" s="134" t="s">
        <v>28</v>
      </c>
      <c r="X1441" s="134" t="s">
        <v>28</v>
      </c>
      <c r="Y1441" s="134" t="s">
        <v>28</v>
      </c>
      <c r="Z1441" s="134" t="s">
        <v>28</v>
      </c>
      <c r="AA1441" s="134" t="s">
        <v>28</v>
      </c>
      <c r="AB1441" s="134" t="s">
        <v>28</v>
      </c>
      <c r="AC1441" s="134" t="s">
        <v>28</v>
      </c>
      <c r="AD1441" s="134"/>
    </row>
    <row r="1442" spans="1:30" ht="20.100000000000001" customHeight="1">
      <c r="A1442" s="126"/>
      <c r="B1442" s="126"/>
      <c r="C1442" s="131"/>
      <c r="D1442" s="126" t="s">
        <v>1479</v>
      </c>
      <c r="E1442" s="131"/>
      <c r="F1442" s="355"/>
      <c r="G1442" s="314"/>
      <c r="H1442" s="18"/>
      <c r="I1442" s="19"/>
      <c r="J1442" s="18"/>
      <c r="K1442" s="19"/>
      <c r="L1442" s="18"/>
      <c r="M1442" s="19"/>
      <c r="N1442" s="58"/>
      <c r="O1442" s="59"/>
      <c r="P1442" s="58"/>
      <c r="Q1442" s="59"/>
      <c r="R1442" s="58"/>
      <c r="S1442" s="59"/>
      <c r="T1442" s="58"/>
      <c r="U1442" s="59"/>
      <c r="V1442" s="131"/>
      <c r="W1442" s="131"/>
      <c r="X1442" s="131"/>
      <c r="Y1442" s="131"/>
      <c r="Z1442" s="131"/>
      <c r="AA1442" s="131"/>
      <c r="AB1442" s="131"/>
      <c r="AC1442" s="131"/>
      <c r="AD1442" s="131"/>
    </row>
    <row r="1443" spans="1:30" ht="20.100000000000001" customHeight="1">
      <c r="A1443" s="126"/>
      <c r="B1443" s="126"/>
      <c r="C1443" s="131"/>
      <c r="D1443" s="126" t="s">
        <v>1480</v>
      </c>
      <c r="E1443" s="131"/>
      <c r="F1443" s="355"/>
      <c r="G1443" s="314"/>
      <c r="H1443" s="18"/>
      <c r="I1443" s="19"/>
      <c r="J1443" s="18"/>
      <c r="K1443" s="19"/>
      <c r="L1443" s="18"/>
      <c r="M1443" s="19"/>
      <c r="N1443" s="58"/>
      <c r="O1443" s="59"/>
      <c r="P1443" s="58"/>
      <c r="Q1443" s="59"/>
      <c r="R1443" s="58"/>
      <c r="S1443" s="59"/>
      <c r="T1443" s="58"/>
      <c r="U1443" s="59"/>
      <c r="V1443" s="131"/>
      <c r="W1443" s="131"/>
      <c r="X1443" s="131"/>
      <c r="Y1443" s="131"/>
      <c r="Z1443" s="131"/>
      <c r="AA1443" s="131"/>
      <c r="AB1443" s="131"/>
      <c r="AC1443" s="131"/>
      <c r="AD1443" s="131"/>
    </row>
    <row r="1444" spans="1:30" ht="20.100000000000001" customHeight="1">
      <c r="A1444" s="126"/>
      <c r="B1444" s="126"/>
      <c r="C1444" s="131"/>
      <c r="D1444" s="126" t="s">
        <v>1481</v>
      </c>
      <c r="E1444" s="131"/>
      <c r="F1444" s="355"/>
      <c r="G1444" s="314"/>
      <c r="H1444" s="18"/>
      <c r="I1444" s="19"/>
      <c r="J1444" s="18"/>
      <c r="K1444" s="19"/>
      <c r="L1444" s="18"/>
      <c r="M1444" s="19"/>
      <c r="N1444" s="58"/>
      <c r="O1444" s="59"/>
      <c r="P1444" s="58"/>
      <c r="Q1444" s="59"/>
      <c r="R1444" s="58"/>
      <c r="S1444" s="59"/>
      <c r="T1444" s="58"/>
      <c r="U1444" s="59"/>
      <c r="V1444" s="131"/>
      <c r="W1444" s="131"/>
      <c r="X1444" s="131"/>
      <c r="Y1444" s="131"/>
      <c r="Z1444" s="131"/>
      <c r="AA1444" s="131"/>
      <c r="AB1444" s="131"/>
      <c r="AC1444" s="131"/>
      <c r="AD1444" s="131"/>
    </row>
    <row r="1445" spans="1:30" ht="20.100000000000001" customHeight="1">
      <c r="A1445" s="126"/>
      <c r="B1445" s="126"/>
      <c r="C1445" s="131"/>
      <c r="D1445" s="126" t="s">
        <v>1482</v>
      </c>
      <c r="E1445" s="131"/>
      <c r="F1445" s="355"/>
      <c r="G1445" s="314"/>
      <c r="H1445" s="18"/>
      <c r="I1445" s="19"/>
      <c r="J1445" s="18"/>
      <c r="K1445" s="19"/>
      <c r="L1445" s="18"/>
      <c r="M1445" s="19"/>
      <c r="N1445" s="58"/>
      <c r="O1445" s="59"/>
      <c r="P1445" s="58"/>
      <c r="Q1445" s="59"/>
      <c r="R1445" s="58"/>
      <c r="S1445" s="59"/>
      <c r="T1445" s="58"/>
      <c r="U1445" s="59"/>
      <c r="V1445" s="131"/>
      <c r="W1445" s="131"/>
      <c r="X1445" s="131"/>
      <c r="Y1445" s="131"/>
      <c r="Z1445" s="131"/>
      <c r="AA1445" s="131"/>
      <c r="AB1445" s="131"/>
      <c r="AC1445" s="131"/>
      <c r="AD1445" s="131"/>
    </row>
    <row r="1446" spans="1:30" ht="20.100000000000001" customHeight="1">
      <c r="A1446" s="126"/>
      <c r="B1446" s="126"/>
      <c r="C1446" s="131"/>
      <c r="D1446" s="126" t="s">
        <v>1483</v>
      </c>
      <c r="E1446" s="131"/>
      <c r="F1446" s="355"/>
      <c r="G1446" s="314"/>
      <c r="H1446" s="18"/>
      <c r="I1446" s="19"/>
      <c r="J1446" s="18"/>
      <c r="K1446" s="19"/>
      <c r="L1446" s="18"/>
      <c r="M1446" s="19"/>
      <c r="N1446" s="58"/>
      <c r="O1446" s="59"/>
      <c r="P1446" s="58"/>
      <c r="Q1446" s="59"/>
      <c r="R1446" s="58"/>
      <c r="S1446" s="59"/>
      <c r="T1446" s="58"/>
      <c r="U1446" s="59"/>
      <c r="V1446" s="131"/>
      <c r="W1446" s="131"/>
      <c r="X1446" s="131"/>
      <c r="Y1446" s="131"/>
      <c r="Z1446" s="131"/>
      <c r="AA1446" s="131"/>
      <c r="AB1446" s="131"/>
      <c r="AC1446" s="131"/>
      <c r="AD1446" s="131"/>
    </row>
    <row r="1447" spans="1:30" ht="20.100000000000001" customHeight="1">
      <c r="A1447" s="126"/>
      <c r="B1447" s="126"/>
      <c r="C1447" s="131"/>
      <c r="D1447" s="126" t="s">
        <v>1484</v>
      </c>
      <c r="E1447" s="131"/>
      <c r="F1447" s="355"/>
      <c r="G1447" s="314"/>
      <c r="H1447" s="18"/>
      <c r="I1447" s="19"/>
      <c r="J1447" s="18"/>
      <c r="K1447" s="19"/>
      <c r="L1447" s="18"/>
      <c r="M1447" s="19"/>
      <c r="N1447" s="58"/>
      <c r="O1447" s="59"/>
      <c r="P1447" s="58"/>
      <c r="Q1447" s="59"/>
      <c r="R1447" s="58"/>
      <c r="S1447" s="59"/>
      <c r="T1447" s="58"/>
      <c r="U1447" s="59"/>
      <c r="V1447" s="131"/>
      <c r="W1447" s="131"/>
      <c r="X1447" s="131"/>
      <c r="Y1447" s="131"/>
      <c r="Z1447" s="131"/>
      <c r="AA1447" s="131"/>
      <c r="AB1447" s="131"/>
      <c r="AC1447" s="131"/>
      <c r="AD1447" s="131"/>
    </row>
    <row r="1448" spans="1:30" ht="20.100000000000001" customHeight="1">
      <c r="A1448" s="126"/>
      <c r="B1448" s="126"/>
      <c r="C1448" s="131"/>
      <c r="D1448" s="126" t="s">
        <v>1912</v>
      </c>
      <c r="E1448" s="131"/>
      <c r="F1448" s="355"/>
      <c r="G1448" s="314"/>
      <c r="H1448" s="18"/>
      <c r="I1448" s="19"/>
      <c r="J1448" s="18"/>
      <c r="K1448" s="19"/>
      <c r="L1448" s="18"/>
      <c r="M1448" s="19"/>
      <c r="N1448" s="58"/>
      <c r="O1448" s="59"/>
      <c r="P1448" s="58"/>
      <c r="Q1448" s="59"/>
      <c r="R1448" s="58"/>
      <c r="S1448" s="59"/>
      <c r="T1448" s="58"/>
      <c r="U1448" s="59"/>
      <c r="V1448" s="131"/>
      <c r="W1448" s="131"/>
      <c r="X1448" s="131"/>
      <c r="Y1448" s="131"/>
      <c r="Z1448" s="131"/>
      <c r="AA1448" s="131"/>
      <c r="AB1448" s="131"/>
      <c r="AC1448" s="131"/>
      <c r="AD1448" s="131"/>
    </row>
    <row r="1449" spans="1:30" ht="20.100000000000001" customHeight="1">
      <c r="A1449" s="126"/>
      <c r="B1449" s="126"/>
      <c r="C1449" s="131"/>
      <c r="D1449" s="126" t="s">
        <v>2403</v>
      </c>
      <c r="E1449" s="131"/>
      <c r="F1449" s="355"/>
      <c r="G1449" s="314"/>
      <c r="H1449" s="18"/>
      <c r="I1449" s="19"/>
      <c r="J1449" s="18"/>
      <c r="K1449" s="19"/>
      <c r="L1449" s="18"/>
      <c r="M1449" s="19"/>
      <c r="N1449" s="58"/>
      <c r="O1449" s="59"/>
      <c r="P1449" s="58"/>
      <c r="Q1449" s="59"/>
      <c r="R1449" s="58"/>
      <c r="S1449" s="59"/>
      <c r="T1449" s="58"/>
      <c r="U1449" s="59"/>
      <c r="V1449" s="131"/>
      <c r="W1449" s="131"/>
      <c r="X1449" s="131"/>
      <c r="Y1449" s="131"/>
      <c r="Z1449" s="131"/>
      <c r="AA1449" s="131"/>
      <c r="AB1449" s="131"/>
      <c r="AC1449" s="131"/>
      <c r="AD1449" s="131"/>
    </row>
    <row r="1450" spans="1:30" ht="20.100000000000001" customHeight="1">
      <c r="A1450" s="126"/>
      <c r="B1450" s="126"/>
      <c r="C1450" s="131"/>
      <c r="D1450" s="126" t="s">
        <v>2388</v>
      </c>
      <c r="E1450" s="131"/>
      <c r="F1450" s="355"/>
      <c r="G1450" s="314"/>
      <c r="H1450" s="18"/>
      <c r="I1450" s="19"/>
      <c r="J1450" s="18"/>
      <c r="K1450" s="19"/>
      <c r="L1450" s="18"/>
      <c r="M1450" s="19"/>
      <c r="N1450" s="58"/>
      <c r="O1450" s="59"/>
      <c r="P1450" s="58"/>
      <c r="Q1450" s="59"/>
      <c r="R1450" s="58"/>
      <c r="S1450" s="59"/>
      <c r="T1450" s="58"/>
      <c r="U1450" s="59"/>
      <c r="V1450" s="131"/>
      <c r="W1450" s="131"/>
      <c r="X1450" s="131"/>
      <c r="Y1450" s="131"/>
      <c r="Z1450" s="131"/>
      <c r="AA1450" s="131"/>
      <c r="AB1450" s="131"/>
      <c r="AC1450" s="131"/>
      <c r="AD1450" s="131"/>
    </row>
    <row r="1451" spans="1:30" ht="20.100000000000001" customHeight="1">
      <c r="A1451" s="126"/>
      <c r="B1451" s="126"/>
      <c r="C1451" s="131"/>
      <c r="D1451" s="126" t="s">
        <v>3777</v>
      </c>
      <c r="E1451" s="131"/>
      <c r="F1451" s="355"/>
      <c r="G1451" s="314"/>
      <c r="H1451" s="18"/>
      <c r="I1451" s="19"/>
      <c r="J1451" s="18"/>
      <c r="K1451" s="19"/>
      <c r="L1451" s="18"/>
      <c r="M1451" s="19"/>
      <c r="N1451" s="58"/>
      <c r="O1451" s="59"/>
      <c r="P1451" s="58"/>
      <c r="Q1451" s="59"/>
      <c r="R1451" s="58"/>
      <c r="S1451" s="59"/>
      <c r="T1451" s="58"/>
      <c r="U1451" s="59"/>
      <c r="V1451" s="131"/>
      <c r="W1451" s="131"/>
      <c r="X1451" s="131"/>
      <c r="Y1451" s="131"/>
      <c r="Z1451" s="131"/>
      <c r="AA1451" s="131"/>
      <c r="AB1451" s="131"/>
      <c r="AC1451" s="131"/>
      <c r="AD1451" s="131"/>
    </row>
    <row r="1452" spans="1:30" ht="20.100000000000001" customHeight="1">
      <c r="A1452" s="125" t="s">
        <v>5752</v>
      </c>
      <c r="B1452" s="125" t="s">
        <v>741</v>
      </c>
      <c r="C1452" s="134" t="s">
        <v>5753</v>
      </c>
      <c r="D1452" s="125"/>
      <c r="E1452" s="134"/>
      <c r="F1452" s="354"/>
      <c r="G1452" s="12"/>
      <c r="H1452" s="11"/>
      <c r="I1452" s="12"/>
      <c r="J1452" s="11"/>
      <c r="K1452" s="12"/>
      <c r="L1452" s="11"/>
      <c r="M1452" s="12"/>
      <c r="N1452" s="56">
        <v>1</v>
      </c>
      <c r="O1452" s="57">
        <v>100</v>
      </c>
      <c r="P1452" s="56"/>
      <c r="Q1452" s="57"/>
      <c r="R1452" s="56"/>
      <c r="S1452" s="57"/>
      <c r="T1452" s="56">
        <v>5</v>
      </c>
      <c r="U1452" s="57">
        <v>100</v>
      </c>
      <c r="V1452" s="134" t="s">
        <v>28</v>
      </c>
      <c r="W1452" s="134" t="s">
        <v>28</v>
      </c>
      <c r="X1452" s="134" t="s">
        <v>28</v>
      </c>
      <c r="Y1452" s="134" t="s">
        <v>28</v>
      </c>
      <c r="Z1452" s="134" t="s">
        <v>28</v>
      </c>
      <c r="AA1452" s="134" t="s">
        <v>28</v>
      </c>
      <c r="AB1452" s="134" t="s">
        <v>28</v>
      </c>
      <c r="AC1452" s="134" t="s">
        <v>28</v>
      </c>
      <c r="AD1452" s="134"/>
    </row>
    <row r="1453" spans="1:30" ht="20.100000000000001" customHeight="1">
      <c r="A1453" s="125" t="s">
        <v>5754</v>
      </c>
      <c r="B1453" s="125" t="s">
        <v>742</v>
      </c>
      <c r="C1453" s="134" t="s">
        <v>218</v>
      </c>
      <c r="D1453" s="125" t="s">
        <v>1478</v>
      </c>
      <c r="E1453" s="134" t="s">
        <v>244</v>
      </c>
      <c r="F1453" s="354">
        <v>19</v>
      </c>
      <c r="G1453" s="12">
        <v>11.176470588235293</v>
      </c>
      <c r="H1453" s="11">
        <v>14</v>
      </c>
      <c r="I1453" s="12">
        <v>8.6419753086419746</v>
      </c>
      <c r="J1453" s="11">
        <v>21</v>
      </c>
      <c r="K1453" s="12">
        <v>12.42603550295858</v>
      </c>
      <c r="L1453" s="11">
        <v>33</v>
      </c>
      <c r="M1453" s="12">
        <v>14.102564102564102</v>
      </c>
      <c r="N1453" s="56">
        <v>30</v>
      </c>
      <c r="O1453" s="57">
        <v>13.2</v>
      </c>
      <c r="P1453" s="56">
        <v>40</v>
      </c>
      <c r="Q1453" s="57">
        <v>13.157894736842104</v>
      </c>
      <c r="R1453" s="56">
        <v>26</v>
      </c>
      <c r="S1453" s="57">
        <v>8.6666666666666661</v>
      </c>
      <c r="T1453" s="56">
        <v>140</v>
      </c>
      <c r="U1453" s="57">
        <v>11.551155115511552</v>
      </c>
      <c r="V1453" s="134" t="s">
        <v>28</v>
      </c>
      <c r="W1453" s="134" t="s">
        <v>28</v>
      </c>
      <c r="X1453" s="134" t="s">
        <v>28</v>
      </c>
      <c r="Y1453" s="134" t="s">
        <v>28</v>
      </c>
      <c r="Z1453" s="134" t="s">
        <v>28</v>
      </c>
      <c r="AA1453" s="134" t="s">
        <v>28</v>
      </c>
      <c r="AB1453" s="134" t="s">
        <v>28</v>
      </c>
      <c r="AC1453" s="134" t="s">
        <v>28</v>
      </c>
      <c r="AD1453" s="134"/>
    </row>
    <row r="1454" spans="1:30" ht="20.100000000000001" customHeight="1">
      <c r="A1454" s="126"/>
      <c r="B1454" s="126"/>
      <c r="C1454" s="131"/>
      <c r="D1454" s="126" t="s">
        <v>1479</v>
      </c>
      <c r="E1454" s="131"/>
      <c r="F1454" s="355">
        <v>4</v>
      </c>
      <c r="G1454" s="314">
        <v>2.3529411764705883</v>
      </c>
      <c r="H1454" s="18">
        <v>4</v>
      </c>
      <c r="I1454" s="19">
        <v>2.4691358024691357</v>
      </c>
      <c r="J1454" s="18">
        <v>2</v>
      </c>
      <c r="K1454" s="19">
        <v>1.1834319526627219</v>
      </c>
      <c r="L1454" s="18">
        <v>5</v>
      </c>
      <c r="M1454" s="19">
        <v>2.1367521367521367</v>
      </c>
      <c r="N1454" s="58">
        <v>1</v>
      </c>
      <c r="O1454" s="59">
        <v>0.4</v>
      </c>
      <c r="P1454" s="58">
        <v>9</v>
      </c>
      <c r="Q1454" s="59">
        <v>2.9605263157894739</v>
      </c>
      <c r="R1454" s="58">
        <v>7</v>
      </c>
      <c r="S1454" s="59">
        <v>2.3333333333333335</v>
      </c>
      <c r="T1454" s="58">
        <v>31</v>
      </c>
      <c r="U1454" s="59">
        <v>2.557755775577558</v>
      </c>
      <c r="V1454" s="131"/>
      <c r="W1454" s="131"/>
      <c r="X1454" s="131"/>
      <c r="Y1454" s="131"/>
      <c r="Z1454" s="131"/>
      <c r="AA1454" s="131"/>
      <c r="AB1454" s="131"/>
      <c r="AC1454" s="131"/>
      <c r="AD1454" s="131"/>
    </row>
    <row r="1455" spans="1:30" ht="20.100000000000001" customHeight="1">
      <c r="A1455" s="126"/>
      <c r="B1455" s="126"/>
      <c r="C1455" s="131"/>
      <c r="D1455" s="126" t="s">
        <v>1480</v>
      </c>
      <c r="E1455" s="131"/>
      <c r="F1455" s="355">
        <v>6</v>
      </c>
      <c r="G1455" s="314">
        <v>3.5294117647058822</v>
      </c>
      <c r="H1455" s="18">
        <v>2</v>
      </c>
      <c r="I1455" s="19">
        <v>1.2345679012345678</v>
      </c>
      <c r="J1455" s="18">
        <v>2</v>
      </c>
      <c r="K1455" s="19">
        <v>1.1834319526627219</v>
      </c>
      <c r="L1455" s="18">
        <v>3</v>
      </c>
      <c r="M1455" s="19">
        <v>1.2820512820512822</v>
      </c>
      <c r="N1455" s="58">
        <v>6</v>
      </c>
      <c r="O1455" s="59">
        <v>2.6</v>
      </c>
      <c r="P1455" s="58">
        <v>10</v>
      </c>
      <c r="Q1455" s="59">
        <v>3.2894736842105261</v>
      </c>
      <c r="R1455" s="58">
        <v>5</v>
      </c>
      <c r="S1455" s="59">
        <v>1.6666666666666667</v>
      </c>
      <c r="T1455" s="58">
        <v>19</v>
      </c>
      <c r="U1455" s="59">
        <v>1.5676567656765676</v>
      </c>
      <c r="V1455" s="131"/>
      <c r="W1455" s="131"/>
      <c r="X1455" s="131"/>
      <c r="Y1455" s="131"/>
      <c r="Z1455" s="131"/>
      <c r="AA1455" s="131"/>
      <c r="AB1455" s="131"/>
      <c r="AC1455" s="131"/>
      <c r="AD1455" s="131"/>
    </row>
    <row r="1456" spans="1:30" ht="20.100000000000001" customHeight="1">
      <c r="A1456" s="126"/>
      <c r="B1456" s="126"/>
      <c r="C1456" s="131"/>
      <c r="D1456" s="126" t="s">
        <v>1481</v>
      </c>
      <c r="E1456" s="131"/>
      <c r="F1456" s="355"/>
      <c r="G1456" s="314"/>
      <c r="H1456" s="18"/>
      <c r="I1456" s="19"/>
      <c r="J1456" s="18">
        <v>1</v>
      </c>
      <c r="K1456" s="19">
        <v>0.59171597633136097</v>
      </c>
      <c r="L1456" s="18"/>
      <c r="M1456" s="19"/>
      <c r="N1456" s="58"/>
      <c r="O1456" s="59"/>
      <c r="P1456" s="58">
        <v>4</v>
      </c>
      <c r="Q1456" s="59">
        <v>1.3157894736842106</v>
      </c>
      <c r="R1456" s="58">
        <v>1</v>
      </c>
      <c r="S1456" s="59">
        <v>0.33333333333333331</v>
      </c>
      <c r="T1456" s="58"/>
      <c r="U1456" s="59"/>
      <c r="V1456" s="131"/>
      <c r="W1456" s="131"/>
      <c r="X1456" s="131"/>
      <c r="Y1456" s="131"/>
      <c r="Z1456" s="131"/>
      <c r="AA1456" s="131"/>
      <c r="AB1456" s="131"/>
      <c r="AC1456" s="131"/>
      <c r="AD1456" s="131"/>
    </row>
    <row r="1457" spans="1:30" ht="20.100000000000001" customHeight="1">
      <c r="A1457" s="126"/>
      <c r="B1457" s="126"/>
      <c r="C1457" s="131"/>
      <c r="D1457" s="126" t="s">
        <v>1482</v>
      </c>
      <c r="E1457" s="131"/>
      <c r="F1457" s="355">
        <v>2</v>
      </c>
      <c r="G1457" s="314">
        <v>1.1764705882352942</v>
      </c>
      <c r="H1457" s="18">
        <v>6</v>
      </c>
      <c r="I1457" s="19">
        <v>3.7037037037037037</v>
      </c>
      <c r="J1457" s="18">
        <v>7</v>
      </c>
      <c r="K1457" s="19">
        <v>4.1420118343195265</v>
      </c>
      <c r="L1457" s="18">
        <v>10</v>
      </c>
      <c r="M1457" s="19">
        <v>4.2735042735042734</v>
      </c>
      <c r="N1457" s="58">
        <v>6</v>
      </c>
      <c r="O1457" s="59">
        <v>2.6</v>
      </c>
      <c r="P1457" s="58">
        <v>4</v>
      </c>
      <c r="Q1457" s="59">
        <v>1.3157894736842106</v>
      </c>
      <c r="R1457" s="58">
        <v>3</v>
      </c>
      <c r="S1457" s="59">
        <v>1</v>
      </c>
      <c r="T1457" s="58">
        <v>26</v>
      </c>
      <c r="U1457" s="59">
        <v>2.1452145214521452</v>
      </c>
      <c r="V1457" s="131"/>
      <c r="W1457" s="131"/>
      <c r="X1457" s="131"/>
      <c r="Y1457" s="131"/>
      <c r="Z1457" s="131"/>
      <c r="AA1457" s="131"/>
      <c r="AB1457" s="131"/>
      <c r="AC1457" s="131"/>
      <c r="AD1457" s="131"/>
    </row>
    <row r="1458" spans="1:30" ht="20.100000000000001" customHeight="1">
      <c r="A1458" s="126"/>
      <c r="B1458" s="126"/>
      <c r="C1458" s="131"/>
      <c r="D1458" s="126" t="s">
        <v>1483</v>
      </c>
      <c r="E1458" s="131"/>
      <c r="F1458" s="355">
        <v>2</v>
      </c>
      <c r="G1458" s="314">
        <v>1.1764705882352942</v>
      </c>
      <c r="H1458" s="18">
        <v>2</v>
      </c>
      <c r="I1458" s="19">
        <v>1.2345679012345678</v>
      </c>
      <c r="J1458" s="18"/>
      <c r="K1458" s="19"/>
      <c r="L1458" s="18">
        <v>3</v>
      </c>
      <c r="M1458" s="19">
        <v>1.2820512820512822</v>
      </c>
      <c r="N1458" s="58">
        <v>2</v>
      </c>
      <c r="O1458" s="59">
        <v>0.9</v>
      </c>
      <c r="P1458" s="58">
        <v>6</v>
      </c>
      <c r="Q1458" s="59">
        <v>1.9736842105263157</v>
      </c>
      <c r="R1458" s="58">
        <v>3</v>
      </c>
      <c r="S1458" s="59">
        <v>1</v>
      </c>
      <c r="T1458" s="58">
        <v>23</v>
      </c>
      <c r="U1458" s="59">
        <v>1.8976897689768977</v>
      </c>
      <c r="V1458" s="131"/>
      <c r="W1458" s="131"/>
      <c r="X1458" s="131"/>
      <c r="Y1458" s="131"/>
      <c r="Z1458" s="131"/>
      <c r="AA1458" s="131"/>
      <c r="AB1458" s="131"/>
      <c r="AC1458" s="131"/>
      <c r="AD1458" s="131"/>
    </row>
    <row r="1459" spans="1:30" ht="20.100000000000001" customHeight="1">
      <c r="A1459" s="126"/>
      <c r="B1459" s="126"/>
      <c r="C1459" s="131"/>
      <c r="D1459" s="126" t="s">
        <v>1484</v>
      </c>
      <c r="E1459" s="131"/>
      <c r="F1459" s="355"/>
      <c r="G1459" s="314"/>
      <c r="H1459" s="18">
        <v>1</v>
      </c>
      <c r="I1459" s="19">
        <v>0.61728395061728392</v>
      </c>
      <c r="J1459" s="18"/>
      <c r="K1459" s="19"/>
      <c r="L1459" s="18">
        <v>1</v>
      </c>
      <c r="M1459" s="19">
        <v>0.42735042735042733</v>
      </c>
      <c r="N1459" s="58"/>
      <c r="O1459" s="59"/>
      <c r="P1459" s="58"/>
      <c r="Q1459" s="59"/>
      <c r="R1459" s="58"/>
      <c r="S1459" s="59"/>
      <c r="T1459" s="58">
        <v>8</v>
      </c>
      <c r="U1459" s="59">
        <v>0.66006600660066006</v>
      </c>
      <c r="V1459" s="131"/>
      <c r="W1459" s="131"/>
      <c r="X1459" s="131"/>
      <c r="Y1459" s="131"/>
      <c r="Z1459" s="131"/>
      <c r="AA1459" s="131"/>
      <c r="AB1459" s="131"/>
      <c r="AC1459" s="131"/>
      <c r="AD1459" s="131"/>
    </row>
    <row r="1460" spans="1:30" ht="20.100000000000001" customHeight="1">
      <c r="A1460" s="126"/>
      <c r="B1460" s="126"/>
      <c r="C1460" s="131"/>
      <c r="D1460" s="126" t="s">
        <v>1912</v>
      </c>
      <c r="E1460" s="131"/>
      <c r="F1460" s="355"/>
      <c r="G1460" s="314"/>
      <c r="H1460" s="18"/>
      <c r="I1460" s="19"/>
      <c r="J1460" s="18"/>
      <c r="K1460" s="19"/>
      <c r="L1460" s="18"/>
      <c r="M1460" s="19"/>
      <c r="N1460" s="58"/>
      <c r="O1460" s="59"/>
      <c r="P1460" s="58"/>
      <c r="Q1460" s="59"/>
      <c r="R1460" s="58"/>
      <c r="S1460" s="59"/>
      <c r="T1460" s="58">
        <v>1</v>
      </c>
      <c r="U1460" s="59">
        <v>8.2508250825082508E-2</v>
      </c>
      <c r="V1460" s="131"/>
      <c r="W1460" s="131"/>
      <c r="X1460" s="131"/>
      <c r="Y1460" s="131"/>
      <c r="Z1460" s="131"/>
      <c r="AA1460" s="131"/>
      <c r="AB1460" s="131"/>
      <c r="AC1460" s="131"/>
      <c r="AD1460" s="131"/>
    </row>
    <row r="1461" spans="1:30" ht="20.100000000000001" customHeight="1">
      <c r="A1461" s="126"/>
      <c r="B1461" s="126"/>
      <c r="C1461" s="131"/>
      <c r="D1461" s="126" t="s">
        <v>2404</v>
      </c>
      <c r="E1461" s="131"/>
      <c r="F1461" s="355">
        <v>137</v>
      </c>
      <c r="G1461" s="314">
        <v>80.588235294117652</v>
      </c>
      <c r="H1461" s="18">
        <v>133</v>
      </c>
      <c r="I1461" s="19">
        <v>82.098765432098759</v>
      </c>
      <c r="J1461" s="18">
        <v>136</v>
      </c>
      <c r="K1461" s="19">
        <v>80.473372781065095</v>
      </c>
      <c r="L1461" s="18">
        <v>179</v>
      </c>
      <c r="M1461" s="19">
        <v>76.495726495726501</v>
      </c>
      <c r="N1461" s="58">
        <v>183</v>
      </c>
      <c r="O1461" s="59">
        <v>80.3</v>
      </c>
      <c r="P1461" s="58">
        <v>231</v>
      </c>
      <c r="Q1461" s="59">
        <v>75.986842105263165</v>
      </c>
      <c r="R1461" s="58">
        <v>254</v>
      </c>
      <c r="S1461" s="59">
        <v>84.9</v>
      </c>
      <c r="T1461" s="58">
        <v>964</v>
      </c>
      <c r="U1461" s="59">
        <v>79.537953795379536</v>
      </c>
      <c r="V1461" s="131"/>
      <c r="W1461" s="131"/>
      <c r="X1461" s="131"/>
      <c r="Y1461" s="131"/>
      <c r="Z1461" s="131"/>
      <c r="AA1461" s="131"/>
      <c r="AB1461" s="131"/>
      <c r="AC1461" s="131"/>
      <c r="AD1461" s="131"/>
    </row>
    <row r="1462" spans="1:30" ht="20.100000000000001" customHeight="1">
      <c r="A1462" s="126"/>
      <c r="B1462" s="126"/>
      <c r="C1462" s="131"/>
      <c r="D1462" s="126" t="s">
        <v>2388</v>
      </c>
      <c r="E1462" s="131"/>
      <c r="F1462" s="355"/>
      <c r="G1462" s="314"/>
      <c r="H1462" s="18"/>
      <c r="I1462" s="19"/>
      <c r="J1462" s="18"/>
      <c r="K1462" s="19"/>
      <c r="L1462" s="18"/>
      <c r="M1462" s="19"/>
      <c r="N1462" s="58"/>
      <c r="O1462" s="59"/>
      <c r="P1462" s="58"/>
      <c r="Q1462" s="59"/>
      <c r="R1462" s="58"/>
      <c r="S1462" s="59"/>
      <c r="T1462" s="58"/>
      <c r="U1462" s="59"/>
      <c r="V1462" s="131"/>
      <c r="W1462" s="131"/>
      <c r="X1462" s="131"/>
      <c r="Y1462" s="131"/>
      <c r="Z1462" s="131"/>
      <c r="AA1462" s="131"/>
      <c r="AB1462" s="131"/>
      <c r="AC1462" s="131"/>
      <c r="AD1462" s="131"/>
    </row>
    <row r="1463" spans="1:30" ht="20.100000000000001" customHeight="1">
      <c r="A1463" s="126"/>
      <c r="B1463" s="126"/>
      <c r="C1463" s="131"/>
      <c r="D1463" s="126" t="s">
        <v>3777</v>
      </c>
      <c r="E1463" s="131"/>
      <c r="F1463" s="355"/>
      <c r="G1463" s="314"/>
      <c r="H1463" s="18"/>
      <c r="I1463" s="19"/>
      <c r="J1463" s="18"/>
      <c r="K1463" s="19"/>
      <c r="L1463" s="18"/>
      <c r="M1463" s="19"/>
      <c r="N1463" s="58"/>
      <c r="O1463" s="59"/>
      <c r="P1463" s="58"/>
      <c r="Q1463" s="59"/>
      <c r="R1463" s="58"/>
      <c r="S1463" s="59"/>
      <c r="T1463" s="58"/>
      <c r="U1463" s="59"/>
      <c r="V1463" s="131"/>
      <c r="W1463" s="131"/>
      <c r="X1463" s="131"/>
      <c r="Y1463" s="131"/>
      <c r="Z1463" s="131"/>
      <c r="AA1463" s="131"/>
      <c r="AB1463" s="131"/>
      <c r="AC1463" s="131"/>
      <c r="AD1463" s="131"/>
    </row>
    <row r="1464" spans="1:30" ht="20.100000000000001" customHeight="1">
      <c r="A1464" s="125" t="s">
        <v>5755</v>
      </c>
      <c r="B1464" s="125" t="s">
        <v>743</v>
      </c>
      <c r="C1464" s="134" t="s">
        <v>218</v>
      </c>
      <c r="D1464" s="125" t="s">
        <v>1478</v>
      </c>
      <c r="E1464" s="134" t="s">
        <v>244</v>
      </c>
      <c r="F1464" s="354">
        <v>1</v>
      </c>
      <c r="G1464" s="12">
        <v>4</v>
      </c>
      <c r="H1464" s="11"/>
      <c r="I1464" s="12"/>
      <c r="J1464" s="11">
        <v>1</v>
      </c>
      <c r="K1464" s="12">
        <v>3.7037037037037037</v>
      </c>
      <c r="L1464" s="11"/>
      <c r="M1464" s="12"/>
      <c r="N1464" s="56">
        <v>3</v>
      </c>
      <c r="O1464" s="57">
        <v>8.3000000000000007</v>
      </c>
      <c r="P1464" s="56">
        <v>1</v>
      </c>
      <c r="Q1464" s="57">
        <v>1.7857142857142858</v>
      </c>
      <c r="R1464" s="56"/>
      <c r="S1464" s="57"/>
      <c r="T1464" s="56">
        <v>5</v>
      </c>
      <c r="U1464" s="57">
        <v>2.9940119760479043</v>
      </c>
      <c r="V1464" s="134" t="s">
        <v>28</v>
      </c>
      <c r="W1464" s="134" t="s">
        <v>28</v>
      </c>
      <c r="X1464" s="134" t="s">
        <v>28</v>
      </c>
      <c r="Y1464" s="134" t="s">
        <v>28</v>
      </c>
      <c r="Z1464" s="134" t="s">
        <v>28</v>
      </c>
      <c r="AA1464" s="134" t="s">
        <v>28</v>
      </c>
      <c r="AB1464" s="134" t="s">
        <v>28</v>
      </c>
      <c r="AC1464" s="134" t="s">
        <v>28</v>
      </c>
      <c r="AD1464" s="134"/>
    </row>
    <row r="1465" spans="1:30" ht="20.100000000000001" customHeight="1">
      <c r="A1465" s="126"/>
      <c r="B1465" s="126"/>
      <c r="C1465" s="131"/>
      <c r="D1465" s="126" t="s">
        <v>1479</v>
      </c>
      <c r="E1465" s="131"/>
      <c r="F1465" s="355">
        <v>14</v>
      </c>
      <c r="G1465" s="314">
        <v>56</v>
      </c>
      <c r="H1465" s="18">
        <v>11</v>
      </c>
      <c r="I1465" s="19">
        <v>52.38095238095238</v>
      </c>
      <c r="J1465" s="18">
        <v>15</v>
      </c>
      <c r="K1465" s="19">
        <v>55.555555555555557</v>
      </c>
      <c r="L1465" s="18">
        <v>23</v>
      </c>
      <c r="M1465" s="19">
        <v>57.5</v>
      </c>
      <c r="N1465" s="58">
        <v>18</v>
      </c>
      <c r="O1465" s="59">
        <v>50</v>
      </c>
      <c r="P1465" s="58">
        <v>33</v>
      </c>
      <c r="Q1465" s="59">
        <v>58.928571428571431</v>
      </c>
      <c r="R1465" s="58">
        <v>20</v>
      </c>
      <c r="S1465" s="59">
        <v>60.606060606060609</v>
      </c>
      <c r="T1465" s="58">
        <v>101</v>
      </c>
      <c r="U1465" s="59">
        <v>60.479041916167667</v>
      </c>
      <c r="V1465" s="131"/>
      <c r="W1465" s="131"/>
      <c r="X1465" s="131"/>
      <c r="Y1465" s="131"/>
      <c r="Z1465" s="131"/>
      <c r="AA1465" s="131"/>
      <c r="AB1465" s="131"/>
      <c r="AC1465" s="131"/>
      <c r="AD1465" s="131"/>
    </row>
    <row r="1466" spans="1:30" ht="20.100000000000001" customHeight="1">
      <c r="A1466" s="126"/>
      <c r="B1466" s="126"/>
      <c r="C1466" s="131"/>
      <c r="D1466" s="126" t="s">
        <v>1480</v>
      </c>
      <c r="E1466" s="131"/>
      <c r="F1466" s="355">
        <v>4</v>
      </c>
      <c r="G1466" s="314">
        <v>16</v>
      </c>
      <c r="H1466" s="18">
        <v>2</v>
      </c>
      <c r="I1466" s="19">
        <v>9.5238095238095237</v>
      </c>
      <c r="J1466" s="18">
        <v>3</v>
      </c>
      <c r="K1466" s="19">
        <v>11.111111111111111</v>
      </c>
      <c r="L1466" s="18">
        <v>3</v>
      </c>
      <c r="M1466" s="19">
        <v>7.5</v>
      </c>
      <c r="N1466" s="58">
        <v>6</v>
      </c>
      <c r="O1466" s="59">
        <v>16.7</v>
      </c>
      <c r="P1466" s="58">
        <v>9</v>
      </c>
      <c r="Q1466" s="59">
        <v>16.071428571428573</v>
      </c>
      <c r="R1466" s="58">
        <v>5</v>
      </c>
      <c r="S1466" s="59">
        <v>15.151515151515152</v>
      </c>
      <c r="T1466" s="58">
        <v>20</v>
      </c>
      <c r="U1466" s="59">
        <v>11.976047904191617</v>
      </c>
      <c r="V1466" s="131"/>
      <c r="W1466" s="131"/>
      <c r="X1466" s="131"/>
      <c r="Y1466" s="131"/>
      <c r="Z1466" s="131"/>
      <c r="AA1466" s="131"/>
      <c r="AB1466" s="131"/>
      <c r="AC1466" s="131"/>
      <c r="AD1466" s="131"/>
    </row>
    <row r="1467" spans="1:30" ht="20.100000000000001" customHeight="1">
      <c r="A1467" s="126"/>
      <c r="B1467" s="126"/>
      <c r="C1467" s="131"/>
      <c r="D1467" s="126" t="s">
        <v>1481</v>
      </c>
      <c r="E1467" s="131"/>
      <c r="F1467" s="355"/>
      <c r="G1467" s="314"/>
      <c r="H1467" s="18">
        <v>3</v>
      </c>
      <c r="I1467" s="19">
        <v>14.285714285714286</v>
      </c>
      <c r="J1467" s="18"/>
      <c r="K1467" s="19"/>
      <c r="L1467" s="18">
        <v>3</v>
      </c>
      <c r="M1467" s="19">
        <v>7.5</v>
      </c>
      <c r="N1467" s="58">
        <v>3</v>
      </c>
      <c r="O1467" s="59">
        <v>8.3000000000000007</v>
      </c>
      <c r="P1467" s="58">
        <v>1</v>
      </c>
      <c r="Q1467" s="59">
        <v>1.7857142857142858</v>
      </c>
      <c r="R1467" s="58">
        <v>2</v>
      </c>
      <c r="S1467" s="59">
        <v>6.0606060606060606</v>
      </c>
      <c r="T1467" s="58">
        <v>4</v>
      </c>
      <c r="U1467" s="59">
        <v>2.3952095808383231</v>
      </c>
      <c r="V1467" s="131"/>
      <c r="W1467" s="131"/>
      <c r="X1467" s="131"/>
      <c r="Y1467" s="131"/>
      <c r="Z1467" s="131"/>
      <c r="AA1467" s="131"/>
      <c r="AB1467" s="131"/>
      <c r="AC1467" s="131"/>
      <c r="AD1467" s="131"/>
    </row>
    <row r="1468" spans="1:30" ht="20.100000000000001" customHeight="1">
      <c r="A1468" s="126"/>
      <c r="B1468" s="126"/>
      <c r="C1468" s="131"/>
      <c r="D1468" s="126" t="s">
        <v>1482</v>
      </c>
      <c r="E1468" s="131"/>
      <c r="F1468" s="355">
        <v>4</v>
      </c>
      <c r="G1468" s="314">
        <v>16</v>
      </c>
      <c r="H1468" s="18">
        <v>3</v>
      </c>
      <c r="I1468" s="19">
        <v>14.285714285714286</v>
      </c>
      <c r="J1468" s="18">
        <v>5</v>
      </c>
      <c r="K1468" s="19">
        <v>18.518518518518519</v>
      </c>
      <c r="L1468" s="18">
        <v>8</v>
      </c>
      <c r="M1468" s="19">
        <v>20</v>
      </c>
      <c r="N1468" s="58">
        <v>3</v>
      </c>
      <c r="O1468" s="59">
        <v>8.3000000000000007</v>
      </c>
      <c r="P1468" s="58">
        <v>8</v>
      </c>
      <c r="Q1468" s="59">
        <v>14.285714285714286</v>
      </c>
      <c r="R1468" s="58">
        <v>4</v>
      </c>
      <c r="S1468" s="59">
        <v>12.121212121212121</v>
      </c>
      <c r="T1468" s="58">
        <v>21</v>
      </c>
      <c r="U1468" s="59">
        <v>12.574850299401197</v>
      </c>
      <c r="V1468" s="131"/>
      <c r="W1468" s="131"/>
      <c r="X1468" s="131"/>
      <c r="Y1468" s="131"/>
      <c r="Z1468" s="131"/>
      <c r="AA1468" s="131"/>
      <c r="AB1468" s="131"/>
      <c r="AC1468" s="131"/>
      <c r="AD1468" s="131"/>
    </row>
    <row r="1469" spans="1:30" ht="20.100000000000001" customHeight="1">
      <c r="A1469" s="126"/>
      <c r="B1469" s="126"/>
      <c r="C1469" s="131"/>
      <c r="D1469" s="126" t="s">
        <v>1483</v>
      </c>
      <c r="E1469" s="131"/>
      <c r="F1469" s="355">
        <v>2</v>
      </c>
      <c r="G1469" s="314">
        <v>8</v>
      </c>
      <c r="H1469" s="18">
        <v>2</v>
      </c>
      <c r="I1469" s="19">
        <v>9.5238095238095237</v>
      </c>
      <c r="J1469" s="18">
        <v>3</v>
      </c>
      <c r="K1469" s="19">
        <v>11.111111111111111</v>
      </c>
      <c r="L1469" s="18">
        <v>2</v>
      </c>
      <c r="M1469" s="19">
        <v>5</v>
      </c>
      <c r="N1469" s="58">
        <v>3</v>
      </c>
      <c r="O1469" s="59">
        <v>8.3000000000000007</v>
      </c>
      <c r="P1469" s="58">
        <v>2</v>
      </c>
      <c r="Q1469" s="59">
        <v>3.5714285714285716</v>
      </c>
      <c r="R1469" s="58">
        <v>2</v>
      </c>
      <c r="S1469" s="59">
        <v>6.0606060606060606</v>
      </c>
      <c r="T1469" s="58">
        <v>14</v>
      </c>
      <c r="U1469" s="59">
        <v>8.3832335329341312</v>
      </c>
      <c r="V1469" s="131"/>
      <c r="W1469" s="131"/>
      <c r="X1469" s="131"/>
      <c r="Y1469" s="131"/>
      <c r="Z1469" s="131"/>
      <c r="AA1469" s="131"/>
      <c r="AB1469" s="131"/>
      <c r="AC1469" s="131"/>
      <c r="AD1469" s="131"/>
    </row>
    <row r="1470" spans="1:30" ht="20.100000000000001" customHeight="1">
      <c r="A1470" s="126"/>
      <c r="B1470" s="126"/>
      <c r="C1470" s="131"/>
      <c r="D1470" s="126" t="s">
        <v>1484</v>
      </c>
      <c r="E1470" s="131"/>
      <c r="F1470" s="355"/>
      <c r="G1470" s="314"/>
      <c r="H1470" s="18"/>
      <c r="I1470" s="19"/>
      <c r="J1470" s="18"/>
      <c r="K1470" s="19"/>
      <c r="L1470" s="18">
        <v>1</v>
      </c>
      <c r="M1470" s="19">
        <v>2.5</v>
      </c>
      <c r="N1470" s="58"/>
      <c r="O1470" s="59"/>
      <c r="P1470" s="58">
        <v>2</v>
      </c>
      <c r="Q1470" s="59">
        <v>3.5714285714285716</v>
      </c>
      <c r="R1470" s="58"/>
      <c r="S1470" s="59"/>
      <c r="T1470" s="58">
        <v>2</v>
      </c>
      <c r="U1470" s="59">
        <v>1.1976047904191616</v>
      </c>
      <c r="V1470" s="131"/>
      <c r="W1470" s="131"/>
      <c r="X1470" s="131"/>
      <c r="Y1470" s="131"/>
      <c r="Z1470" s="131"/>
      <c r="AA1470" s="131"/>
      <c r="AB1470" s="131"/>
      <c r="AC1470" s="131"/>
      <c r="AD1470" s="131"/>
    </row>
    <row r="1471" spans="1:30" ht="20.100000000000001" customHeight="1">
      <c r="A1471" s="126"/>
      <c r="B1471" s="126"/>
      <c r="C1471" s="131"/>
      <c r="D1471" s="126" t="s">
        <v>1912</v>
      </c>
      <c r="E1471" s="131"/>
      <c r="F1471" s="355"/>
      <c r="G1471" s="314"/>
      <c r="H1471" s="18"/>
      <c r="I1471" s="19"/>
      <c r="J1471" s="18"/>
      <c r="K1471" s="19"/>
      <c r="L1471" s="18"/>
      <c r="M1471" s="19"/>
      <c r="N1471" s="58"/>
      <c r="O1471" s="59"/>
      <c r="P1471" s="58"/>
      <c r="Q1471" s="59"/>
      <c r="R1471" s="58"/>
      <c r="S1471" s="59"/>
      <c r="T1471" s="58"/>
      <c r="U1471" s="59"/>
      <c r="V1471" s="131"/>
      <c r="W1471" s="131"/>
      <c r="X1471" s="131"/>
      <c r="Y1471" s="131"/>
      <c r="Z1471" s="131"/>
      <c r="AA1471" s="131"/>
      <c r="AB1471" s="131"/>
      <c r="AC1471" s="131"/>
      <c r="AD1471" s="131"/>
    </row>
    <row r="1472" spans="1:30" ht="20.100000000000001" customHeight="1">
      <c r="A1472" s="126"/>
      <c r="B1472" s="126"/>
      <c r="C1472" s="131"/>
      <c r="D1472" s="126" t="s">
        <v>2404</v>
      </c>
      <c r="E1472" s="131"/>
      <c r="F1472" s="355"/>
      <c r="G1472" s="314"/>
      <c r="H1472" s="18"/>
      <c r="I1472" s="19"/>
      <c r="J1472" s="18"/>
      <c r="K1472" s="19"/>
      <c r="L1472" s="18"/>
      <c r="M1472" s="19"/>
      <c r="N1472" s="58"/>
      <c r="O1472" s="59"/>
      <c r="P1472" s="58"/>
      <c r="Q1472" s="59"/>
      <c r="R1472" s="58"/>
      <c r="S1472" s="59"/>
      <c r="T1472" s="58"/>
      <c r="U1472" s="59"/>
      <c r="V1472" s="131"/>
      <c r="W1472" s="131"/>
      <c r="X1472" s="131"/>
      <c r="Y1472" s="131"/>
      <c r="Z1472" s="131"/>
      <c r="AA1472" s="131"/>
      <c r="AB1472" s="131"/>
      <c r="AC1472" s="131"/>
      <c r="AD1472" s="131"/>
    </row>
    <row r="1473" spans="1:30" ht="20.100000000000001" customHeight="1">
      <c r="A1473" s="126"/>
      <c r="B1473" s="126"/>
      <c r="C1473" s="131"/>
      <c r="D1473" s="126" t="s">
        <v>2388</v>
      </c>
      <c r="E1473" s="131"/>
      <c r="F1473" s="355"/>
      <c r="G1473" s="314"/>
      <c r="H1473" s="18"/>
      <c r="I1473" s="19"/>
      <c r="J1473" s="18"/>
      <c r="K1473" s="19"/>
      <c r="L1473" s="18"/>
      <c r="M1473" s="19"/>
      <c r="N1473" s="58"/>
      <c r="O1473" s="59"/>
      <c r="P1473" s="58"/>
      <c r="Q1473" s="59"/>
      <c r="R1473" s="58"/>
      <c r="S1473" s="59"/>
      <c r="T1473" s="58"/>
      <c r="U1473" s="59"/>
      <c r="V1473" s="131"/>
      <c r="W1473" s="131"/>
      <c r="X1473" s="131"/>
      <c r="Y1473" s="131"/>
      <c r="Z1473" s="131"/>
      <c r="AA1473" s="131"/>
      <c r="AB1473" s="131"/>
      <c r="AC1473" s="131"/>
      <c r="AD1473" s="131"/>
    </row>
    <row r="1474" spans="1:30" ht="20.100000000000001" customHeight="1">
      <c r="A1474" s="126"/>
      <c r="B1474" s="126"/>
      <c r="C1474" s="131"/>
      <c r="D1474" s="126" t="s">
        <v>3777</v>
      </c>
      <c r="E1474" s="131"/>
      <c r="F1474" s="355"/>
      <c r="G1474" s="314"/>
      <c r="H1474" s="18"/>
      <c r="I1474" s="19"/>
      <c r="J1474" s="18"/>
      <c r="K1474" s="19"/>
      <c r="L1474" s="18"/>
      <c r="M1474" s="19"/>
      <c r="N1474" s="58"/>
      <c r="O1474" s="59"/>
      <c r="P1474" s="58"/>
      <c r="Q1474" s="59"/>
      <c r="R1474" s="58"/>
      <c r="S1474" s="59"/>
      <c r="T1474" s="58"/>
      <c r="U1474" s="59"/>
      <c r="V1474" s="131"/>
      <c r="W1474" s="131"/>
      <c r="X1474" s="131"/>
      <c r="Y1474" s="131"/>
      <c r="Z1474" s="131"/>
      <c r="AA1474" s="131"/>
      <c r="AB1474" s="131"/>
      <c r="AC1474" s="131"/>
      <c r="AD1474" s="131"/>
    </row>
    <row r="1475" spans="1:30" ht="20.100000000000001" customHeight="1">
      <c r="A1475" s="125" t="s">
        <v>5756</v>
      </c>
      <c r="B1475" s="125" t="s">
        <v>744</v>
      </c>
      <c r="C1475" s="134" t="s">
        <v>218</v>
      </c>
      <c r="D1475" s="125" t="s">
        <v>1478</v>
      </c>
      <c r="E1475" s="134" t="s">
        <v>244</v>
      </c>
      <c r="F1475" s="354">
        <v>2</v>
      </c>
      <c r="G1475" s="12">
        <v>10</v>
      </c>
      <c r="H1475" s="11">
        <v>3</v>
      </c>
      <c r="I1475" s="12">
        <v>16.666666666666668</v>
      </c>
      <c r="J1475" s="11"/>
      <c r="K1475" s="12"/>
      <c r="L1475" s="11">
        <v>1</v>
      </c>
      <c r="M1475" s="12">
        <v>3.1</v>
      </c>
      <c r="N1475" s="56"/>
      <c r="O1475" s="57"/>
      <c r="P1475" s="56">
        <v>4</v>
      </c>
      <c r="Q1475" s="57">
        <v>8.8888888888888893</v>
      </c>
      <c r="R1475" s="56">
        <v>2</v>
      </c>
      <c r="S1475" s="57">
        <v>7.1428571428571432</v>
      </c>
      <c r="T1475" s="56">
        <v>6</v>
      </c>
      <c r="U1475" s="57">
        <v>4.8</v>
      </c>
      <c r="V1475" s="134" t="s">
        <v>28</v>
      </c>
      <c r="W1475" s="134" t="s">
        <v>28</v>
      </c>
      <c r="X1475" s="134" t="s">
        <v>28</v>
      </c>
      <c r="Y1475" s="134" t="s">
        <v>28</v>
      </c>
      <c r="Z1475" s="134" t="s">
        <v>28</v>
      </c>
      <c r="AA1475" s="134" t="s">
        <v>28</v>
      </c>
      <c r="AB1475" s="134" t="s">
        <v>28</v>
      </c>
      <c r="AC1475" s="134" t="s">
        <v>28</v>
      </c>
      <c r="AD1475" s="134"/>
    </row>
    <row r="1476" spans="1:30" ht="20.100000000000001" customHeight="1">
      <c r="A1476" s="126"/>
      <c r="B1476" s="126"/>
      <c r="C1476" s="131"/>
      <c r="D1476" s="126" t="s">
        <v>1479</v>
      </c>
      <c r="E1476" s="131"/>
      <c r="F1476" s="355"/>
      <c r="G1476" s="314"/>
      <c r="H1476" s="18">
        <v>1</v>
      </c>
      <c r="I1476" s="19">
        <v>5.5555555555555554</v>
      </c>
      <c r="J1476" s="18">
        <v>1</v>
      </c>
      <c r="K1476" s="19">
        <v>4.5454545454545459</v>
      </c>
      <c r="L1476" s="18"/>
      <c r="M1476" s="19"/>
      <c r="N1476" s="58">
        <v>2</v>
      </c>
      <c r="O1476" s="59">
        <v>7.7</v>
      </c>
      <c r="P1476" s="58"/>
      <c r="Q1476" s="59"/>
      <c r="R1476" s="58"/>
      <c r="S1476" s="59"/>
      <c r="T1476" s="58">
        <v>3</v>
      </c>
      <c r="U1476" s="59">
        <v>2.4</v>
      </c>
      <c r="V1476" s="131"/>
      <c r="W1476" s="131"/>
      <c r="X1476" s="131"/>
      <c r="Y1476" s="131"/>
      <c r="Z1476" s="131"/>
      <c r="AA1476" s="131"/>
      <c r="AB1476" s="131"/>
      <c r="AC1476" s="131"/>
      <c r="AD1476" s="131"/>
    </row>
    <row r="1477" spans="1:30" ht="20.100000000000001" customHeight="1">
      <c r="A1477" s="126"/>
      <c r="B1477" s="126"/>
      <c r="C1477" s="131"/>
      <c r="D1477" s="126" t="s">
        <v>1480</v>
      </c>
      <c r="E1477" s="131"/>
      <c r="F1477" s="355">
        <v>8</v>
      </c>
      <c r="G1477" s="314">
        <v>40</v>
      </c>
      <c r="H1477" s="18">
        <v>5</v>
      </c>
      <c r="I1477" s="19">
        <v>27.777777777777779</v>
      </c>
      <c r="J1477" s="18">
        <v>12</v>
      </c>
      <c r="K1477" s="19">
        <v>54.545454545454547</v>
      </c>
      <c r="L1477" s="18">
        <v>18</v>
      </c>
      <c r="M1477" s="19">
        <v>56.3</v>
      </c>
      <c r="N1477" s="58">
        <v>11</v>
      </c>
      <c r="O1477" s="59">
        <v>42.3</v>
      </c>
      <c r="P1477" s="58">
        <v>21</v>
      </c>
      <c r="Q1477" s="59">
        <v>46.666666666666664</v>
      </c>
      <c r="R1477" s="58">
        <v>12</v>
      </c>
      <c r="S1477" s="59">
        <v>42.857142857142854</v>
      </c>
      <c r="T1477" s="58">
        <v>62</v>
      </c>
      <c r="U1477" s="59">
        <v>49.6</v>
      </c>
      <c r="V1477" s="131"/>
      <c r="W1477" s="131"/>
      <c r="X1477" s="131"/>
      <c r="Y1477" s="131"/>
      <c r="Z1477" s="131"/>
      <c r="AA1477" s="131"/>
      <c r="AB1477" s="131"/>
      <c r="AC1477" s="131"/>
      <c r="AD1477" s="131"/>
    </row>
    <row r="1478" spans="1:30" ht="20.100000000000001" customHeight="1">
      <c r="A1478" s="126"/>
      <c r="B1478" s="126"/>
      <c r="C1478" s="131"/>
      <c r="D1478" s="126" t="s">
        <v>1481</v>
      </c>
      <c r="E1478" s="131"/>
      <c r="F1478" s="355">
        <v>5</v>
      </c>
      <c r="G1478" s="314">
        <v>25</v>
      </c>
      <c r="H1478" s="18">
        <v>3</v>
      </c>
      <c r="I1478" s="19">
        <v>16.666666666666668</v>
      </c>
      <c r="J1478" s="18">
        <v>1</v>
      </c>
      <c r="K1478" s="19">
        <v>4.5454545454545459</v>
      </c>
      <c r="L1478" s="18">
        <v>1</v>
      </c>
      <c r="M1478" s="19">
        <v>3.1</v>
      </c>
      <c r="N1478" s="58">
        <v>1</v>
      </c>
      <c r="O1478" s="59">
        <v>3.8</v>
      </c>
      <c r="P1478" s="58">
        <v>6</v>
      </c>
      <c r="Q1478" s="59">
        <v>13.333333333333334</v>
      </c>
      <c r="R1478" s="58">
        <v>5</v>
      </c>
      <c r="S1478" s="59">
        <v>17.857142857142858</v>
      </c>
      <c r="T1478" s="58">
        <v>15</v>
      </c>
      <c r="U1478" s="59">
        <v>12</v>
      </c>
      <c r="V1478" s="131"/>
      <c r="W1478" s="131"/>
      <c r="X1478" s="131"/>
      <c r="Y1478" s="131"/>
      <c r="Z1478" s="131"/>
      <c r="AA1478" s="131"/>
      <c r="AB1478" s="131"/>
      <c r="AC1478" s="131"/>
      <c r="AD1478" s="131"/>
    </row>
    <row r="1479" spans="1:30" ht="20.100000000000001" customHeight="1">
      <c r="A1479" s="126"/>
      <c r="B1479" s="126"/>
      <c r="C1479" s="131"/>
      <c r="D1479" s="126" t="s">
        <v>1482</v>
      </c>
      <c r="E1479" s="131"/>
      <c r="F1479" s="355">
        <v>3</v>
      </c>
      <c r="G1479" s="314">
        <v>15</v>
      </c>
      <c r="H1479" s="18">
        <v>5</v>
      </c>
      <c r="I1479" s="19">
        <v>27.777777777777779</v>
      </c>
      <c r="J1479" s="18">
        <v>3</v>
      </c>
      <c r="K1479" s="19">
        <v>13.636363636363637</v>
      </c>
      <c r="L1479" s="18">
        <v>6</v>
      </c>
      <c r="M1479" s="19">
        <v>18.8</v>
      </c>
      <c r="N1479" s="58">
        <v>4</v>
      </c>
      <c r="O1479" s="59">
        <v>15.4</v>
      </c>
      <c r="P1479" s="58">
        <v>8</v>
      </c>
      <c r="Q1479" s="59">
        <v>17.777777777777779</v>
      </c>
      <c r="R1479" s="58">
        <v>7</v>
      </c>
      <c r="S1479" s="59">
        <v>25</v>
      </c>
      <c r="T1479" s="58">
        <v>29</v>
      </c>
      <c r="U1479" s="59">
        <v>23.2</v>
      </c>
      <c r="V1479" s="131"/>
      <c r="W1479" s="131"/>
      <c r="X1479" s="131"/>
      <c r="Y1479" s="131"/>
      <c r="Z1479" s="131"/>
      <c r="AA1479" s="131"/>
      <c r="AB1479" s="131"/>
      <c r="AC1479" s="131"/>
      <c r="AD1479" s="131"/>
    </row>
    <row r="1480" spans="1:30" ht="20.100000000000001" customHeight="1">
      <c r="A1480" s="126"/>
      <c r="B1480" s="126"/>
      <c r="C1480" s="131"/>
      <c r="D1480" s="126" t="s">
        <v>1483</v>
      </c>
      <c r="E1480" s="131"/>
      <c r="F1480" s="355">
        <v>2</v>
      </c>
      <c r="G1480" s="314">
        <v>10</v>
      </c>
      <c r="H1480" s="18">
        <v>1</v>
      </c>
      <c r="I1480" s="19">
        <v>5.5555555555555554</v>
      </c>
      <c r="J1480" s="18">
        <v>5</v>
      </c>
      <c r="K1480" s="19">
        <v>22.727272727272727</v>
      </c>
      <c r="L1480" s="18">
        <v>6</v>
      </c>
      <c r="M1480" s="19">
        <v>18.8</v>
      </c>
      <c r="N1480" s="58">
        <v>8</v>
      </c>
      <c r="O1480" s="59">
        <v>30.8</v>
      </c>
      <c r="P1480" s="58">
        <v>6</v>
      </c>
      <c r="Q1480" s="59">
        <v>13.333333333333334</v>
      </c>
      <c r="R1480" s="58">
        <v>2</v>
      </c>
      <c r="S1480" s="59">
        <v>7.1428571428571432</v>
      </c>
      <c r="T1480" s="58">
        <v>10</v>
      </c>
      <c r="U1480" s="59">
        <v>8</v>
      </c>
      <c r="V1480" s="131"/>
      <c r="W1480" s="131"/>
      <c r="X1480" s="131"/>
      <c r="Y1480" s="131"/>
      <c r="Z1480" s="131"/>
      <c r="AA1480" s="131"/>
      <c r="AB1480" s="131"/>
      <c r="AC1480" s="131"/>
      <c r="AD1480" s="131"/>
    </row>
    <row r="1481" spans="1:30" ht="20.100000000000001" customHeight="1">
      <c r="A1481" s="126"/>
      <c r="B1481" s="126"/>
      <c r="C1481" s="131"/>
      <c r="D1481" s="126" t="s">
        <v>1484</v>
      </c>
      <c r="E1481" s="131"/>
      <c r="F1481" s="355"/>
      <c r="G1481" s="314"/>
      <c r="H1481" s="18"/>
      <c r="I1481" s="19"/>
      <c r="J1481" s="18"/>
      <c r="K1481" s="19"/>
      <c r="L1481" s="18"/>
      <c r="M1481" s="19"/>
      <c r="N1481" s="58"/>
      <c r="O1481" s="59"/>
      <c r="P1481" s="58"/>
      <c r="Q1481" s="59"/>
      <c r="R1481" s="58"/>
      <c r="S1481" s="59"/>
      <c r="T1481" s="58"/>
      <c r="U1481" s="59"/>
      <c r="V1481" s="131"/>
      <c r="W1481" s="131"/>
      <c r="X1481" s="131"/>
      <c r="Y1481" s="131"/>
      <c r="Z1481" s="131"/>
      <c r="AA1481" s="131"/>
      <c r="AB1481" s="131"/>
      <c r="AC1481" s="131"/>
      <c r="AD1481" s="131"/>
    </row>
    <row r="1482" spans="1:30" ht="20.100000000000001" customHeight="1">
      <c r="A1482" s="126"/>
      <c r="B1482" s="126"/>
      <c r="C1482" s="131"/>
      <c r="D1482" s="126" t="s">
        <v>1912</v>
      </c>
      <c r="E1482" s="131"/>
      <c r="F1482" s="355"/>
      <c r="G1482" s="314"/>
      <c r="H1482" s="18"/>
      <c r="I1482" s="19"/>
      <c r="J1482" s="18"/>
      <c r="K1482" s="19"/>
      <c r="L1482" s="18"/>
      <c r="M1482" s="19"/>
      <c r="N1482" s="58"/>
      <c r="O1482" s="59"/>
      <c r="P1482" s="58"/>
      <c r="Q1482" s="59"/>
      <c r="R1482" s="58"/>
      <c r="S1482" s="59"/>
      <c r="T1482" s="58"/>
      <c r="U1482" s="59"/>
      <c r="V1482" s="131"/>
      <c r="W1482" s="131"/>
      <c r="X1482" s="131"/>
      <c r="Y1482" s="131"/>
      <c r="Z1482" s="131"/>
      <c r="AA1482" s="131"/>
      <c r="AB1482" s="131"/>
      <c r="AC1482" s="131"/>
      <c r="AD1482" s="131"/>
    </row>
    <row r="1483" spans="1:30" ht="20.100000000000001" customHeight="1">
      <c r="A1483" s="126"/>
      <c r="B1483" s="126"/>
      <c r="C1483" s="131"/>
      <c r="D1483" s="126" t="s">
        <v>2404</v>
      </c>
      <c r="E1483" s="131"/>
      <c r="F1483" s="355"/>
      <c r="G1483" s="314"/>
      <c r="H1483" s="18"/>
      <c r="I1483" s="19"/>
      <c r="J1483" s="18"/>
      <c r="K1483" s="19"/>
      <c r="L1483" s="18"/>
      <c r="M1483" s="19"/>
      <c r="N1483" s="58"/>
      <c r="O1483" s="59"/>
      <c r="P1483" s="58"/>
      <c r="Q1483" s="59"/>
      <c r="R1483" s="58"/>
      <c r="S1483" s="59"/>
      <c r="T1483" s="58"/>
      <c r="U1483" s="59"/>
      <c r="V1483" s="131"/>
      <c r="W1483" s="131"/>
      <c r="X1483" s="131"/>
      <c r="Y1483" s="131"/>
      <c r="Z1483" s="131"/>
      <c r="AA1483" s="131"/>
      <c r="AB1483" s="131"/>
      <c r="AC1483" s="131"/>
      <c r="AD1483" s="131"/>
    </row>
    <row r="1484" spans="1:30" ht="20.100000000000001" customHeight="1">
      <c r="A1484" s="126"/>
      <c r="B1484" s="126"/>
      <c r="C1484" s="131"/>
      <c r="D1484" s="126" t="s">
        <v>2388</v>
      </c>
      <c r="E1484" s="131"/>
      <c r="F1484" s="355"/>
      <c r="G1484" s="314"/>
      <c r="H1484" s="18"/>
      <c r="I1484" s="19"/>
      <c r="J1484" s="18"/>
      <c r="K1484" s="19"/>
      <c r="L1484" s="18"/>
      <c r="M1484" s="19"/>
      <c r="N1484" s="58"/>
      <c r="O1484" s="59"/>
      <c r="P1484" s="58"/>
      <c r="Q1484" s="59"/>
      <c r="R1484" s="58"/>
      <c r="S1484" s="59"/>
      <c r="T1484" s="58"/>
      <c r="U1484" s="59"/>
      <c r="V1484" s="131"/>
      <c r="W1484" s="131"/>
      <c r="X1484" s="131"/>
      <c r="Y1484" s="131"/>
      <c r="Z1484" s="131"/>
      <c r="AA1484" s="131"/>
      <c r="AB1484" s="131"/>
      <c r="AC1484" s="131"/>
      <c r="AD1484" s="131"/>
    </row>
    <row r="1485" spans="1:30" ht="20.100000000000001" customHeight="1">
      <c r="A1485" s="126"/>
      <c r="B1485" s="126"/>
      <c r="C1485" s="131"/>
      <c r="D1485" s="126" t="s">
        <v>3777</v>
      </c>
      <c r="E1485" s="131"/>
      <c r="F1485" s="355"/>
      <c r="G1485" s="314"/>
      <c r="H1485" s="18"/>
      <c r="I1485" s="19"/>
      <c r="J1485" s="18"/>
      <c r="K1485" s="19"/>
      <c r="L1485" s="18"/>
      <c r="M1485" s="19"/>
      <c r="N1485" s="58"/>
      <c r="O1485" s="59"/>
      <c r="P1485" s="58"/>
      <c r="Q1485" s="59"/>
      <c r="R1485" s="58"/>
      <c r="S1485" s="59"/>
      <c r="T1485" s="58"/>
      <c r="U1485" s="59"/>
      <c r="V1485" s="131"/>
      <c r="W1485" s="131"/>
      <c r="X1485" s="131"/>
      <c r="Y1485" s="131"/>
      <c r="Z1485" s="131"/>
      <c r="AA1485" s="131"/>
      <c r="AB1485" s="131"/>
      <c r="AC1485" s="131"/>
      <c r="AD1485" s="131"/>
    </row>
    <row r="1486" spans="1:30" ht="20.100000000000001" customHeight="1">
      <c r="A1486" s="125" t="s">
        <v>5757</v>
      </c>
      <c r="B1486" s="125" t="s">
        <v>745</v>
      </c>
      <c r="C1486" s="134" t="s">
        <v>218</v>
      </c>
      <c r="D1486" s="125" t="s">
        <v>1478</v>
      </c>
      <c r="E1486" s="134" t="s">
        <v>244</v>
      </c>
      <c r="F1486" s="354"/>
      <c r="G1486" s="12"/>
      <c r="H1486" s="11"/>
      <c r="I1486" s="12"/>
      <c r="J1486" s="11"/>
      <c r="K1486" s="12"/>
      <c r="L1486" s="11"/>
      <c r="M1486" s="12"/>
      <c r="N1486" s="56"/>
      <c r="O1486" s="57"/>
      <c r="P1486" s="56">
        <v>1</v>
      </c>
      <c r="Q1486" s="57">
        <v>2.7027027027027026</v>
      </c>
      <c r="R1486" s="56">
        <v>1</v>
      </c>
      <c r="S1486" s="57">
        <v>4.166666666666667</v>
      </c>
      <c r="T1486" s="56">
        <v>1</v>
      </c>
      <c r="U1486" s="57">
        <v>1.0204081632653061</v>
      </c>
      <c r="V1486" s="134" t="s">
        <v>28</v>
      </c>
      <c r="W1486" s="134" t="s">
        <v>28</v>
      </c>
      <c r="X1486" s="134" t="s">
        <v>28</v>
      </c>
      <c r="Y1486" s="134" t="s">
        <v>28</v>
      </c>
      <c r="Z1486" s="134" t="s">
        <v>28</v>
      </c>
      <c r="AA1486" s="134" t="s">
        <v>28</v>
      </c>
      <c r="AB1486" s="134" t="s">
        <v>28</v>
      </c>
      <c r="AC1486" s="134" t="s">
        <v>28</v>
      </c>
      <c r="AD1486" s="134"/>
    </row>
    <row r="1487" spans="1:30" ht="20.100000000000001" customHeight="1">
      <c r="A1487" s="126"/>
      <c r="B1487" s="126"/>
      <c r="C1487" s="131"/>
      <c r="D1487" s="126" t="s">
        <v>1479</v>
      </c>
      <c r="E1487" s="131"/>
      <c r="F1487" s="355">
        <v>2</v>
      </c>
      <c r="G1487" s="314">
        <v>12.5</v>
      </c>
      <c r="H1487" s="18">
        <v>2</v>
      </c>
      <c r="I1487" s="19">
        <v>14.285714285714286</v>
      </c>
      <c r="J1487" s="18">
        <v>1</v>
      </c>
      <c r="K1487" s="19">
        <v>7.6923076923076925</v>
      </c>
      <c r="L1487" s="18"/>
      <c r="M1487" s="19"/>
      <c r="N1487" s="58">
        <v>1</v>
      </c>
      <c r="O1487" s="59">
        <v>6.3</v>
      </c>
      <c r="P1487" s="58">
        <v>1</v>
      </c>
      <c r="Q1487" s="59">
        <v>2.7027027027027026</v>
      </c>
      <c r="R1487" s="58">
        <v>2</v>
      </c>
      <c r="S1487" s="59">
        <v>8.3333333333333339</v>
      </c>
      <c r="T1487" s="58">
        <v>2</v>
      </c>
      <c r="U1487" s="59">
        <v>2.0408163265306123</v>
      </c>
      <c r="V1487" s="131"/>
      <c r="W1487" s="131"/>
      <c r="X1487" s="131"/>
      <c r="Y1487" s="131"/>
      <c r="Z1487" s="131"/>
      <c r="AA1487" s="131"/>
      <c r="AB1487" s="131"/>
      <c r="AC1487" s="131"/>
      <c r="AD1487" s="131"/>
    </row>
    <row r="1488" spans="1:30" ht="20.100000000000001" customHeight="1">
      <c r="A1488" s="126"/>
      <c r="B1488" s="126"/>
      <c r="C1488" s="131"/>
      <c r="D1488" s="126" t="s">
        <v>1480</v>
      </c>
      <c r="E1488" s="131"/>
      <c r="F1488" s="355"/>
      <c r="G1488" s="314"/>
      <c r="H1488" s="18"/>
      <c r="I1488" s="19"/>
      <c r="J1488" s="18">
        <v>1</v>
      </c>
      <c r="K1488" s="19">
        <v>7.6923076923076925</v>
      </c>
      <c r="L1488" s="18"/>
      <c r="M1488" s="19"/>
      <c r="N1488" s="58"/>
      <c r="O1488" s="59"/>
      <c r="P1488" s="58"/>
      <c r="Q1488" s="59"/>
      <c r="R1488" s="58"/>
      <c r="S1488" s="59"/>
      <c r="T1488" s="58">
        <v>1</v>
      </c>
      <c r="U1488" s="59">
        <v>1.0204081632653061</v>
      </c>
      <c r="V1488" s="131"/>
      <c r="W1488" s="131"/>
      <c r="X1488" s="131"/>
      <c r="Y1488" s="131"/>
      <c r="Z1488" s="131"/>
      <c r="AA1488" s="131"/>
      <c r="AB1488" s="131"/>
      <c r="AC1488" s="131"/>
      <c r="AD1488" s="131"/>
    </row>
    <row r="1489" spans="1:30" ht="20.100000000000001" customHeight="1">
      <c r="A1489" s="126"/>
      <c r="B1489" s="126"/>
      <c r="C1489" s="131"/>
      <c r="D1489" s="126" t="s">
        <v>1481</v>
      </c>
      <c r="E1489" s="131"/>
      <c r="F1489" s="355">
        <v>4</v>
      </c>
      <c r="G1489" s="314">
        <v>25</v>
      </c>
      <c r="H1489" s="18">
        <v>2</v>
      </c>
      <c r="I1489" s="19">
        <v>14.285714285714286</v>
      </c>
      <c r="J1489" s="18">
        <v>2</v>
      </c>
      <c r="K1489" s="19">
        <v>15.384615384615385</v>
      </c>
      <c r="L1489" s="18">
        <v>9</v>
      </c>
      <c r="M1489" s="19">
        <v>42.9</v>
      </c>
      <c r="N1489" s="58">
        <v>6</v>
      </c>
      <c r="O1489" s="59">
        <v>37.5</v>
      </c>
      <c r="P1489" s="58">
        <v>13</v>
      </c>
      <c r="Q1489" s="59">
        <v>35.135135135135137</v>
      </c>
      <c r="R1489" s="58">
        <v>5</v>
      </c>
      <c r="S1489" s="59">
        <v>20.833333333333332</v>
      </c>
      <c r="T1489" s="58">
        <v>36</v>
      </c>
      <c r="U1489" s="59">
        <v>36.734693877551024</v>
      </c>
      <c r="V1489" s="131"/>
      <c r="W1489" s="131"/>
      <c r="X1489" s="131"/>
      <c r="Y1489" s="131"/>
      <c r="Z1489" s="131"/>
      <c r="AA1489" s="131"/>
      <c r="AB1489" s="131"/>
      <c r="AC1489" s="131"/>
      <c r="AD1489" s="131"/>
    </row>
    <row r="1490" spans="1:30" ht="20.100000000000001" customHeight="1">
      <c r="A1490" s="126"/>
      <c r="B1490" s="126"/>
      <c r="C1490" s="131"/>
      <c r="D1490" s="126" t="s">
        <v>1482</v>
      </c>
      <c r="E1490" s="131"/>
      <c r="F1490" s="355">
        <v>9</v>
      </c>
      <c r="G1490" s="314">
        <v>56.25</v>
      </c>
      <c r="H1490" s="18">
        <v>6</v>
      </c>
      <c r="I1490" s="19">
        <v>42.857142857142854</v>
      </c>
      <c r="J1490" s="18">
        <v>6</v>
      </c>
      <c r="K1490" s="19">
        <v>46.153846153846153</v>
      </c>
      <c r="L1490" s="18">
        <v>6</v>
      </c>
      <c r="M1490" s="19">
        <v>28.6</v>
      </c>
      <c r="N1490" s="58">
        <v>5</v>
      </c>
      <c r="O1490" s="59">
        <v>31.3</v>
      </c>
      <c r="P1490" s="58">
        <v>12</v>
      </c>
      <c r="Q1490" s="59">
        <v>32.432432432432435</v>
      </c>
      <c r="R1490" s="58">
        <v>9</v>
      </c>
      <c r="S1490" s="59">
        <v>37.5</v>
      </c>
      <c r="T1490" s="58">
        <v>36</v>
      </c>
      <c r="U1490" s="59">
        <v>36.734693877551024</v>
      </c>
      <c r="V1490" s="131"/>
      <c r="W1490" s="131"/>
      <c r="X1490" s="131"/>
      <c r="Y1490" s="131"/>
      <c r="Z1490" s="131"/>
      <c r="AA1490" s="131"/>
      <c r="AB1490" s="131"/>
      <c r="AC1490" s="131"/>
      <c r="AD1490" s="131"/>
    </row>
    <row r="1491" spans="1:30" ht="20.100000000000001" customHeight="1">
      <c r="A1491" s="126"/>
      <c r="B1491" s="126"/>
      <c r="C1491" s="131"/>
      <c r="D1491" s="126" t="s">
        <v>1483</v>
      </c>
      <c r="E1491" s="131"/>
      <c r="F1491" s="355">
        <v>1</v>
      </c>
      <c r="G1491" s="314">
        <v>6.25</v>
      </c>
      <c r="H1491" s="18">
        <v>4</v>
      </c>
      <c r="I1491" s="19">
        <v>28.571428571428573</v>
      </c>
      <c r="J1491" s="18">
        <v>3</v>
      </c>
      <c r="K1491" s="19">
        <v>23.076923076923077</v>
      </c>
      <c r="L1491" s="18">
        <v>6</v>
      </c>
      <c r="M1491" s="19">
        <v>28.6</v>
      </c>
      <c r="N1491" s="58">
        <v>4</v>
      </c>
      <c r="O1491" s="59">
        <v>25</v>
      </c>
      <c r="P1491" s="58">
        <v>8</v>
      </c>
      <c r="Q1491" s="59">
        <v>21.621621621621621</v>
      </c>
      <c r="R1491" s="58">
        <v>6</v>
      </c>
      <c r="S1491" s="59">
        <v>25</v>
      </c>
      <c r="T1491" s="58">
        <v>19</v>
      </c>
      <c r="U1491" s="59">
        <v>19.387755102040817</v>
      </c>
      <c r="V1491" s="131"/>
      <c r="W1491" s="131"/>
      <c r="X1491" s="131"/>
      <c r="Y1491" s="131"/>
      <c r="Z1491" s="131"/>
      <c r="AA1491" s="131"/>
      <c r="AB1491" s="131"/>
      <c r="AC1491" s="131"/>
      <c r="AD1491" s="131"/>
    </row>
    <row r="1492" spans="1:30" ht="20.100000000000001" customHeight="1">
      <c r="A1492" s="126"/>
      <c r="B1492" s="126"/>
      <c r="C1492" s="131"/>
      <c r="D1492" s="126" t="s">
        <v>1484</v>
      </c>
      <c r="E1492" s="131"/>
      <c r="F1492" s="355"/>
      <c r="G1492" s="314"/>
      <c r="H1492" s="18"/>
      <c r="I1492" s="19"/>
      <c r="J1492" s="18"/>
      <c r="K1492" s="19"/>
      <c r="L1492" s="18"/>
      <c r="M1492" s="19"/>
      <c r="N1492" s="58"/>
      <c r="O1492" s="59"/>
      <c r="P1492" s="58">
        <v>2</v>
      </c>
      <c r="Q1492" s="59">
        <v>5.4054054054054053</v>
      </c>
      <c r="R1492" s="58">
        <v>1</v>
      </c>
      <c r="S1492" s="59">
        <v>4.166666666666667</v>
      </c>
      <c r="T1492" s="58">
        <v>3</v>
      </c>
      <c r="U1492" s="59">
        <v>3.0612244897959182</v>
      </c>
      <c r="V1492" s="131"/>
      <c r="W1492" s="131"/>
      <c r="X1492" s="131"/>
      <c r="Y1492" s="131"/>
      <c r="Z1492" s="131"/>
      <c r="AA1492" s="131"/>
      <c r="AB1492" s="131"/>
      <c r="AC1492" s="131"/>
      <c r="AD1492" s="131"/>
    </row>
    <row r="1493" spans="1:30" ht="20.100000000000001" customHeight="1">
      <c r="A1493" s="126"/>
      <c r="B1493" s="126"/>
      <c r="C1493" s="131"/>
      <c r="D1493" s="126" t="s">
        <v>1912</v>
      </c>
      <c r="E1493" s="131"/>
      <c r="F1493" s="355"/>
      <c r="G1493" s="314"/>
      <c r="H1493" s="18"/>
      <c r="I1493" s="19"/>
      <c r="J1493" s="18"/>
      <c r="K1493" s="19"/>
      <c r="L1493" s="18"/>
      <c r="M1493" s="19"/>
      <c r="N1493" s="58"/>
      <c r="O1493" s="59"/>
      <c r="P1493" s="58"/>
      <c r="Q1493" s="59"/>
      <c r="R1493" s="58"/>
      <c r="S1493" s="59"/>
      <c r="T1493" s="58"/>
      <c r="U1493" s="59"/>
      <c r="V1493" s="131"/>
      <c r="W1493" s="131"/>
      <c r="X1493" s="131"/>
      <c r="Y1493" s="131"/>
      <c r="Z1493" s="131"/>
      <c r="AA1493" s="131"/>
      <c r="AB1493" s="131"/>
      <c r="AC1493" s="131"/>
      <c r="AD1493" s="131"/>
    </row>
    <row r="1494" spans="1:30" ht="20.100000000000001" customHeight="1">
      <c r="A1494" s="126"/>
      <c r="B1494" s="126"/>
      <c r="C1494" s="131"/>
      <c r="D1494" s="126" t="s">
        <v>2404</v>
      </c>
      <c r="E1494" s="131"/>
      <c r="F1494" s="355"/>
      <c r="G1494" s="314"/>
      <c r="H1494" s="18"/>
      <c r="I1494" s="19"/>
      <c r="J1494" s="18"/>
      <c r="K1494" s="19"/>
      <c r="L1494" s="18"/>
      <c r="M1494" s="19"/>
      <c r="N1494" s="58"/>
      <c r="O1494" s="59"/>
      <c r="P1494" s="58"/>
      <c r="Q1494" s="59"/>
      <c r="R1494" s="58"/>
      <c r="S1494" s="59"/>
      <c r="T1494" s="58"/>
      <c r="U1494" s="59"/>
      <c r="V1494" s="131"/>
      <c r="W1494" s="131"/>
      <c r="X1494" s="131"/>
      <c r="Y1494" s="131"/>
      <c r="Z1494" s="131"/>
      <c r="AA1494" s="131"/>
      <c r="AB1494" s="131"/>
      <c r="AC1494" s="131"/>
      <c r="AD1494" s="131"/>
    </row>
    <row r="1495" spans="1:30" ht="20.100000000000001" customHeight="1">
      <c r="A1495" s="126"/>
      <c r="B1495" s="126"/>
      <c r="C1495" s="131"/>
      <c r="D1495" s="126" t="s">
        <v>2388</v>
      </c>
      <c r="E1495" s="131"/>
      <c r="F1495" s="355"/>
      <c r="G1495" s="314"/>
      <c r="H1495" s="18"/>
      <c r="I1495" s="19"/>
      <c r="J1495" s="18"/>
      <c r="K1495" s="19"/>
      <c r="L1495" s="18"/>
      <c r="M1495" s="19"/>
      <c r="N1495" s="58"/>
      <c r="O1495" s="59"/>
      <c r="P1495" s="58"/>
      <c r="Q1495" s="59"/>
      <c r="R1495" s="58"/>
      <c r="S1495" s="59"/>
      <c r="T1495" s="58"/>
      <c r="U1495" s="59"/>
      <c r="V1495" s="131"/>
      <c r="W1495" s="131"/>
      <c r="X1495" s="131"/>
      <c r="Y1495" s="131"/>
      <c r="Z1495" s="131"/>
      <c r="AA1495" s="131"/>
      <c r="AB1495" s="131"/>
      <c r="AC1495" s="131"/>
      <c r="AD1495" s="131"/>
    </row>
    <row r="1496" spans="1:30" ht="20.100000000000001" customHeight="1">
      <c r="A1496" s="126"/>
      <c r="B1496" s="126"/>
      <c r="C1496" s="131"/>
      <c r="D1496" s="126" t="s">
        <v>3777</v>
      </c>
      <c r="E1496" s="131"/>
      <c r="F1496" s="355"/>
      <c r="G1496" s="314"/>
      <c r="H1496" s="18"/>
      <c r="I1496" s="19"/>
      <c r="J1496" s="18"/>
      <c r="K1496" s="19"/>
      <c r="L1496" s="18"/>
      <c r="M1496" s="19"/>
      <c r="N1496" s="58"/>
      <c r="O1496" s="59"/>
      <c r="P1496" s="58"/>
      <c r="Q1496" s="59"/>
      <c r="R1496" s="58"/>
      <c r="S1496" s="59"/>
      <c r="T1496" s="58"/>
      <c r="U1496" s="59"/>
      <c r="V1496" s="131"/>
      <c r="W1496" s="131"/>
      <c r="X1496" s="131"/>
      <c r="Y1496" s="131"/>
      <c r="Z1496" s="131"/>
      <c r="AA1496" s="131"/>
      <c r="AB1496" s="131"/>
      <c r="AC1496" s="131"/>
      <c r="AD1496" s="131"/>
    </row>
    <row r="1497" spans="1:30" ht="20.100000000000001" customHeight="1">
      <c r="A1497" s="125" t="s">
        <v>5758</v>
      </c>
      <c r="B1497" s="125" t="s">
        <v>746</v>
      </c>
      <c r="C1497" s="134" t="s">
        <v>218</v>
      </c>
      <c r="D1497" s="125" t="s">
        <v>1478</v>
      </c>
      <c r="E1497" s="134" t="s">
        <v>244</v>
      </c>
      <c r="F1497" s="354">
        <v>1</v>
      </c>
      <c r="G1497" s="12">
        <v>8.3333333333333339</v>
      </c>
      <c r="H1497" s="11"/>
      <c r="I1497" s="12"/>
      <c r="J1497" s="11"/>
      <c r="K1497" s="12"/>
      <c r="L1497" s="11"/>
      <c r="M1497" s="12"/>
      <c r="N1497" s="56"/>
      <c r="O1497" s="57"/>
      <c r="P1497" s="56"/>
      <c r="Q1497" s="57"/>
      <c r="R1497" s="56"/>
      <c r="S1497" s="57"/>
      <c r="T1497" s="56">
        <v>1</v>
      </c>
      <c r="U1497" s="57">
        <v>1.4705882352941178</v>
      </c>
      <c r="V1497" s="134" t="s">
        <v>28</v>
      </c>
      <c r="W1497" s="134" t="s">
        <v>28</v>
      </c>
      <c r="X1497" s="134" t="s">
        <v>28</v>
      </c>
      <c r="Y1497" s="134" t="s">
        <v>28</v>
      </c>
      <c r="Z1497" s="134" t="s">
        <v>28</v>
      </c>
      <c r="AA1497" s="134" t="s">
        <v>28</v>
      </c>
      <c r="AB1497" s="134" t="s">
        <v>28</v>
      </c>
      <c r="AC1497" s="134" t="s">
        <v>28</v>
      </c>
      <c r="AD1497" s="134"/>
    </row>
    <row r="1498" spans="1:30" ht="20.100000000000001" customHeight="1">
      <c r="A1498" s="126"/>
      <c r="B1498" s="126"/>
      <c r="C1498" s="131"/>
      <c r="D1498" s="126" t="s">
        <v>1479</v>
      </c>
      <c r="E1498" s="131"/>
      <c r="F1498" s="355"/>
      <c r="G1498" s="314"/>
      <c r="H1498" s="18"/>
      <c r="I1498" s="19"/>
      <c r="J1498" s="18">
        <v>1</v>
      </c>
      <c r="K1498" s="19">
        <v>12.5</v>
      </c>
      <c r="L1498" s="18"/>
      <c r="M1498" s="19"/>
      <c r="N1498" s="58"/>
      <c r="O1498" s="59"/>
      <c r="P1498" s="58"/>
      <c r="Q1498" s="59"/>
      <c r="R1498" s="58"/>
      <c r="S1498" s="59"/>
      <c r="T1498" s="58">
        <v>2</v>
      </c>
      <c r="U1498" s="59">
        <v>2.9411764705882355</v>
      </c>
      <c r="V1498" s="131"/>
      <c r="W1498" s="131"/>
      <c r="X1498" s="131"/>
      <c r="Y1498" s="131"/>
      <c r="Z1498" s="131"/>
      <c r="AA1498" s="131"/>
      <c r="AB1498" s="131"/>
      <c r="AC1498" s="131"/>
      <c r="AD1498" s="131"/>
    </row>
    <row r="1499" spans="1:30" ht="20.100000000000001" customHeight="1">
      <c r="A1499" s="126"/>
      <c r="B1499" s="126"/>
      <c r="C1499" s="131"/>
      <c r="D1499" s="126" t="s">
        <v>1480</v>
      </c>
      <c r="E1499" s="131"/>
      <c r="F1499" s="355"/>
      <c r="G1499" s="314"/>
      <c r="H1499" s="18">
        <v>1</v>
      </c>
      <c r="I1499" s="19">
        <v>11.111111111111111</v>
      </c>
      <c r="J1499" s="18"/>
      <c r="K1499" s="19"/>
      <c r="L1499" s="18"/>
      <c r="M1499" s="19"/>
      <c r="N1499" s="58"/>
      <c r="O1499" s="59"/>
      <c r="P1499" s="58"/>
      <c r="Q1499" s="59"/>
      <c r="R1499" s="58">
        <v>1</v>
      </c>
      <c r="S1499" s="59">
        <v>5.882352941176471</v>
      </c>
      <c r="T1499" s="58">
        <v>2</v>
      </c>
      <c r="U1499" s="59">
        <v>2.9411764705882355</v>
      </c>
      <c r="V1499" s="131"/>
      <c r="W1499" s="131"/>
      <c r="X1499" s="131"/>
      <c r="Y1499" s="131"/>
      <c r="Z1499" s="131"/>
      <c r="AA1499" s="131"/>
      <c r="AB1499" s="131"/>
      <c r="AC1499" s="131"/>
      <c r="AD1499" s="131"/>
    </row>
    <row r="1500" spans="1:30" ht="20.100000000000001" customHeight="1">
      <c r="A1500" s="126"/>
      <c r="B1500" s="126"/>
      <c r="C1500" s="131"/>
      <c r="D1500" s="126" t="s">
        <v>1481</v>
      </c>
      <c r="E1500" s="131"/>
      <c r="F1500" s="355">
        <v>1</v>
      </c>
      <c r="G1500" s="314">
        <v>8.3333333333333339</v>
      </c>
      <c r="H1500" s="18"/>
      <c r="I1500" s="19"/>
      <c r="J1500" s="18"/>
      <c r="K1500" s="19"/>
      <c r="L1500" s="18"/>
      <c r="M1500" s="19"/>
      <c r="N1500" s="58"/>
      <c r="O1500" s="59"/>
      <c r="P1500" s="58">
        <v>4</v>
      </c>
      <c r="Q1500" s="59">
        <v>14.285714285714286</v>
      </c>
      <c r="R1500" s="58"/>
      <c r="S1500" s="59"/>
      <c r="T1500" s="58">
        <v>3</v>
      </c>
      <c r="U1500" s="59">
        <v>4.4117647058823533</v>
      </c>
      <c r="V1500" s="131"/>
      <c r="W1500" s="131"/>
      <c r="X1500" s="131"/>
      <c r="Y1500" s="131"/>
      <c r="Z1500" s="131"/>
      <c r="AA1500" s="131"/>
      <c r="AB1500" s="131"/>
      <c r="AC1500" s="131"/>
      <c r="AD1500" s="131"/>
    </row>
    <row r="1501" spans="1:30" ht="20.100000000000001" customHeight="1">
      <c r="A1501" s="126"/>
      <c r="B1501" s="126"/>
      <c r="C1501" s="131"/>
      <c r="D1501" s="126" t="s">
        <v>1482</v>
      </c>
      <c r="E1501" s="131"/>
      <c r="F1501" s="355">
        <v>4</v>
      </c>
      <c r="G1501" s="314">
        <v>33.333333333333336</v>
      </c>
      <c r="H1501" s="18">
        <v>2</v>
      </c>
      <c r="I1501" s="19">
        <v>22.222222222222221</v>
      </c>
      <c r="J1501" s="18">
        <v>2</v>
      </c>
      <c r="K1501" s="19">
        <v>25</v>
      </c>
      <c r="L1501" s="18">
        <v>9</v>
      </c>
      <c r="M1501" s="19">
        <v>60</v>
      </c>
      <c r="N1501" s="58">
        <v>7</v>
      </c>
      <c r="O1501" s="59">
        <v>100</v>
      </c>
      <c r="P1501" s="58">
        <v>13</v>
      </c>
      <c r="Q1501" s="59">
        <v>46.428571428571431</v>
      </c>
      <c r="R1501" s="58">
        <v>3</v>
      </c>
      <c r="S1501" s="59">
        <v>17.647058823529413</v>
      </c>
      <c r="T1501" s="58">
        <v>35</v>
      </c>
      <c r="U1501" s="59">
        <v>51.470588235294116</v>
      </c>
      <c r="V1501" s="131"/>
      <c r="W1501" s="131"/>
      <c r="X1501" s="131"/>
      <c r="Y1501" s="131"/>
      <c r="Z1501" s="131"/>
      <c r="AA1501" s="131"/>
      <c r="AB1501" s="131"/>
      <c r="AC1501" s="131"/>
      <c r="AD1501" s="131"/>
    </row>
    <row r="1502" spans="1:30" ht="20.100000000000001" customHeight="1">
      <c r="A1502" s="126"/>
      <c r="B1502" s="126"/>
      <c r="C1502" s="131"/>
      <c r="D1502" s="126" t="s">
        <v>1483</v>
      </c>
      <c r="E1502" s="131"/>
      <c r="F1502" s="355">
        <v>6</v>
      </c>
      <c r="G1502" s="314">
        <v>50</v>
      </c>
      <c r="H1502" s="18">
        <v>6</v>
      </c>
      <c r="I1502" s="19">
        <v>66.666666666666671</v>
      </c>
      <c r="J1502" s="18">
        <v>5</v>
      </c>
      <c r="K1502" s="19">
        <v>62.5</v>
      </c>
      <c r="L1502" s="18">
        <v>6</v>
      </c>
      <c r="M1502" s="19">
        <v>40</v>
      </c>
      <c r="N1502" s="58"/>
      <c r="O1502" s="59"/>
      <c r="P1502" s="58">
        <v>10</v>
      </c>
      <c r="Q1502" s="59">
        <v>35.714285714285715</v>
      </c>
      <c r="R1502" s="58">
        <v>10</v>
      </c>
      <c r="S1502" s="59">
        <v>58.823529411764703</v>
      </c>
      <c r="T1502" s="58">
        <v>19</v>
      </c>
      <c r="U1502" s="59">
        <v>27.941176470588236</v>
      </c>
      <c r="V1502" s="131"/>
      <c r="W1502" s="131"/>
      <c r="X1502" s="131"/>
      <c r="Y1502" s="131"/>
      <c r="Z1502" s="131"/>
      <c r="AA1502" s="131"/>
      <c r="AB1502" s="131"/>
      <c r="AC1502" s="131"/>
      <c r="AD1502" s="131"/>
    </row>
    <row r="1503" spans="1:30" ht="20.100000000000001" customHeight="1">
      <c r="A1503" s="126"/>
      <c r="B1503" s="126"/>
      <c r="C1503" s="131"/>
      <c r="D1503" s="126" t="s">
        <v>1484</v>
      </c>
      <c r="E1503" s="131"/>
      <c r="F1503" s="355"/>
      <c r="G1503" s="314"/>
      <c r="H1503" s="18"/>
      <c r="I1503" s="19"/>
      <c r="J1503" s="18"/>
      <c r="K1503" s="19"/>
      <c r="L1503" s="18"/>
      <c r="M1503" s="19"/>
      <c r="N1503" s="58"/>
      <c r="O1503" s="59"/>
      <c r="P1503" s="58">
        <v>1</v>
      </c>
      <c r="Q1503" s="59">
        <v>3.5714285714285716</v>
      </c>
      <c r="R1503" s="58">
        <v>3</v>
      </c>
      <c r="S1503" s="59">
        <v>17.647058823529413</v>
      </c>
      <c r="T1503" s="58">
        <v>6</v>
      </c>
      <c r="U1503" s="59">
        <v>8.8235294117647065</v>
      </c>
      <c r="V1503" s="131"/>
      <c r="W1503" s="131"/>
      <c r="X1503" s="131"/>
      <c r="Y1503" s="131"/>
      <c r="Z1503" s="131"/>
      <c r="AA1503" s="131"/>
      <c r="AB1503" s="131"/>
      <c r="AC1503" s="131"/>
      <c r="AD1503" s="131"/>
    </row>
    <row r="1504" spans="1:30" ht="20.100000000000001" customHeight="1">
      <c r="A1504" s="126"/>
      <c r="B1504" s="126"/>
      <c r="C1504" s="131"/>
      <c r="D1504" s="126" t="s">
        <v>1912</v>
      </c>
      <c r="E1504" s="131"/>
      <c r="F1504" s="355"/>
      <c r="G1504" s="314"/>
      <c r="H1504" s="18"/>
      <c r="I1504" s="19"/>
      <c r="J1504" s="18"/>
      <c r="K1504" s="19"/>
      <c r="L1504" s="18"/>
      <c r="M1504" s="19"/>
      <c r="N1504" s="58"/>
      <c r="O1504" s="59"/>
      <c r="P1504" s="58"/>
      <c r="Q1504" s="59"/>
      <c r="R1504" s="58"/>
      <c r="S1504" s="59"/>
      <c r="T1504" s="58"/>
      <c r="U1504" s="59"/>
      <c r="V1504" s="131"/>
      <c r="W1504" s="131"/>
      <c r="X1504" s="131"/>
      <c r="Y1504" s="131"/>
      <c r="Z1504" s="131"/>
      <c r="AA1504" s="131"/>
      <c r="AB1504" s="131"/>
      <c r="AC1504" s="131"/>
      <c r="AD1504" s="131"/>
    </row>
    <row r="1505" spans="1:30" ht="20.100000000000001" customHeight="1">
      <c r="A1505" s="126"/>
      <c r="B1505" s="126"/>
      <c r="C1505" s="131"/>
      <c r="D1505" s="126" t="s">
        <v>2404</v>
      </c>
      <c r="E1505" s="131"/>
      <c r="F1505" s="355"/>
      <c r="G1505" s="314"/>
      <c r="H1505" s="18"/>
      <c r="I1505" s="19"/>
      <c r="J1505" s="18"/>
      <c r="K1505" s="19"/>
      <c r="L1505" s="18"/>
      <c r="M1505" s="19"/>
      <c r="N1505" s="58"/>
      <c r="O1505" s="59"/>
      <c r="P1505" s="58"/>
      <c r="Q1505" s="59"/>
      <c r="R1505" s="58"/>
      <c r="S1505" s="59"/>
      <c r="T1505" s="58"/>
      <c r="U1505" s="59"/>
      <c r="V1505" s="131"/>
      <c r="W1505" s="131"/>
      <c r="X1505" s="131"/>
      <c r="Y1505" s="131"/>
      <c r="Z1505" s="131"/>
      <c r="AA1505" s="131"/>
      <c r="AB1505" s="131"/>
      <c r="AC1505" s="131"/>
      <c r="AD1505" s="131"/>
    </row>
    <row r="1506" spans="1:30" ht="20.100000000000001" customHeight="1">
      <c r="A1506" s="126"/>
      <c r="B1506" s="126"/>
      <c r="C1506" s="131"/>
      <c r="D1506" s="126" t="s">
        <v>2388</v>
      </c>
      <c r="E1506" s="131"/>
      <c r="F1506" s="355"/>
      <c r="G1506" s="314"/>
      <c r="H1506" s="18"/>
      <c r="I1506" s="19"/>
      <c r="J1506" s="18"/>
      <c r="K1506" s="19"/>
      <c r="L1506" s="18"/>
      <c r="M1506" s="19"/>
      <c r="N1506" s="58"/>
      <c r="O1506" s="59"/>
      <c r="P1506" s="58"/>
      <c r="Q1506" s="59"/>
      <c r="R1506" s="58"/>
      <c r="S1506" s="59"/>
      <c r="T1506" s="58"/>
      <c r="U1506" s="59"/>
      <c r="V1506" s="131"/>
      <c r="W1506" s="131"/>
      <c r="X1506" s="131"/>
      <c r="Y1506" s="131"/>
      <c r="Z1506" s="131"/>
      <c r="AA1506" s="131"/>
      <c r="AB1506" s="131"/>
      <c r="AC1506" s="131"/>
      <c r="AD1506" s="131"/>
    </row>
    <row r="1507" spans="1:30" ht="20.100000000000001" customHeight="1">
      <c r="A1507" s="126"/>
      <c r="B1507" s="126"/>
      <c r="C1507" s="131"/>
      <c r="D1507" s="126" t="s">
        <v>3777</v>
      </c>
      <c r="E1507" s="131"/>
      <c r="F1507" s="355"/>
      <c r="G1507" s="314"/>
      <c r="H1507" s="18"/>
      <c r="I1507" s="19"/>
      <c r="J1507" s="18"/>
      <c r="K1507" s="19"/>
      <c r="L1507" s="18"/>
      <c r="M1507" s="19"/>
      <c r="N1507" s="58"/>
      <c r="O1507" s="59"/>
      <c r="P1507" s="58"/>
      <c r="Q1507" s="59"/>
      <c r="R1507" s="58"/>
      <c r="S1507" s="59"/>
      <c r="T1507" s="58"/>
      <c r="U1507" s="59"/>
      <c r="V1507" s="131"/>
      <c r="W1507" s="131"/>
      <c r="X1507" s="131"/>
      <c r="Y1507" s="131"/>
      <c r="Z1507" s="131"/>
      <c r="AA1507" s="131"/>
      <c r="AB1507" s="131"/>
      <c r="AC1507" s="131"/>
      <c r="AD1507" s="131"/>
    </row>
    <row r="1508" spans="1:30" ht="20.100000000000001" customHeight="1">
      <c r="A1508" s="125" t="s">
        <v>5759</v>
      </c>
      <c r="B1508" s="125" t="s">
        <v>747</v>
      </c>
      <c r="C1508" s="134" t="s">
        <v>218</v>
      </c>
      <c r="D1508" s="125" t="s">
        <v>1478</v>
      </c>
      <c r="E1508" s="134" t="s">
        <v>244</v>
      </c>
      <c r="F1508" s="354"/>
      <c r="G1508" s="12"/>
      <c r="H1508" s="11"/>
      <c r="I1508" s="12"/>
      <c r="J1508" s="11">
        <v>1</v>
      </c>
      <c r="K1508" s="12">
        <v>50</v>
      </c>
      <c r="L1508" s="11"/>
      <c r="M1508" s="12"/>
      <c r="N1508" s="56"/>
      <c r="O1508" s="57"/>
      <c r="P1508" s="56"/>
      <c r="Q1508" s="57"/>
      <c r="R1508" s="56"/>
      <c r="S1508" s="57"/>
      <c r="T1508" s="56">
        <v>2</v>
      </c>
      <c r="U1508" s="57">
        <v>4.5454545454545459</v>
      </c>
      <c r="V1508" s="134" t="s">
        <v>28</v>
      </c>
      <c r="W1508" s="134" t="s">
        <v>28</v>
      </c>
      <c r="X1508" s="134" t="s">
        <v>28</v>
      </c>
      <c r="Y1508" s="134" t="s">
        <v>28</v>
      </c>
      <c r="Z1508" s="134" t="s">
        <v>28</v>
      </c>
      <c r="AA1508" s="134" t="s">
        <v>28</v>
      </c>
      <c r="AB1508" s="134" t="s">
        <v>28</v>
      </c>
      <c r="AC1508" s="134" t="s">
        <v>28</v>
      </c>
      <c r="AD1508" s="134"/>
    </row>
    <row r="1509" spans="1:30" ht="20.100000000000001" customHeight="1">
      <c r="A1509" s="126"/>
      <c r="B1509" s="126"/>
      <c r="C1509" s="131"/>
      <c r="D1509" s="126" t="s">
        <v>1479</v>
      </c>
      <c r="E1509" s="131"/>
      <c r="F1509" s="355"/>
      <c r="G1509" s="314"/>
      <c r="H1509" s="18"/>
      <c r="I1509" s="19"/>
      <c r="J1509" s="18"/>
      <c r="K1509" s="19"/>
      <c r="L1509" s="18"/>
      <c r="M1509" s="19"/>
      <c r="N1509" s="58"/>
      <c r="O1509" s="59"/>
      <c r="P1509" s="58"/>
      <c r="Q1509" s="59"/>
      <c r="R1509" s="58"/>
      <c r="S1509" s="59"/>
      <c r="T1509" s="58">
        <v>2</v>
      </c>
      <c r="U1509" s="59">
        <v>4.5454545454545459</v>
      </c>
      <c r="V1509" s="131"/>
      <c r="W1509" s="131"/>
      <c r="X1509" s="131"/>
      <c r="Y1509" s="131"/>
      <c r="Z1509" s="131"/>
      <c r="AA1509" s="131"/>
      <c r="AB1509" s="131"/>
      <c r="AC1509" s="131"/>
      <c r="AD1509" s="131"/>
    </row>
    <row r="1510" spans="1:30" ht="20.100000000000001" customHeight="1">
      <c r="A1510" s="126"/>
      <c r="B1510" s="126"/>
      <c r="C1510" s="131"/>
      <c r="D1510" s="126" t="s">
        <v>1480</v>
      </c>
      <c r="E1510" s="131"/>
      <c r="F1510" s="355"/>
      <c r="G1510" s="314"/>
      <c r="H1510" s="18"/>
      <c r="I1510" s="19"/>
      <c r="J1510" s="18"/>
      <c r="K1510" s="19"/>
      <c r="L1510" s="18"/>
      <c r="M1510" s="19"/>
      <c r="N1510" s="58"/>
      <c r="O1510" s="59"/>
      <c r="P1510" s="58"/>
      <c r="Q1510" s="59"/>
      <c r="R1510" s="58"/>
      <c r="S1510" s="59"/>
      <c r="T1510" s="58"/>
      <c r="U1510" s="59"/>
      <c r="V1510" s="131"/>
      <c r="W1510" s="131"/>
      <c r="X1510" s="131"/>
      <c r="Y1510" s="131"/>
      <c r="Z1510" s="131"/>
      <c r="AA1510" s="131"/>
      <c r="AB1510" s="131"/>
      <c r="AC1510" s="131"/>
      <c r="AD1510" s="131"/>
    </row>
    <row r="1511" spans="1:30" ht="20.100000000000001" customHeight="1">
      <c r="A1511" s="126"/>
      <c r="B1511" s="126"/>
      <c r="C1511" s="131"/>
      <c r="D1511" s="126" t="s">
        <v>1481</v>
      </c>
      <c r="E1511" s="131"/>
      <c r="F1511" s="355"/>
      <c r="G1511" s="314"/>
      <c r="H1511" s="18"/>
      <c r="I1511" s="19"/>
      <c r="J1511" s="18"/>
      <c r="K1511" s="19"/>
      <c r="L1511" s="18">
        <v>1</v>
      </c>
      <c r="M1511" s="19">
        <v>11.1</v>
      </c>
      <c r="N1511" s="58">
        <v>1</v>
      </c>
      <c r="O1511" s="59">
        <v>14.3</v>
      </c>
      <c r="P1511" s="58">
        <v>1</v>
      </c>
      <c r="Q1511" s="59">
        <v>6.25</v>
      </c>
      <c r="R1511" s="58"/>
      <c r="S1511" s="59"/>
      <c r="T1511" s="58"/>
      <c r="U1511" s="59"/>
      <c r="V1511" s="131"/>
      <c r="W1511" s="131"/>
      <c r="X1511" s="131"/>
      <c r="Y1511" s="131"/>
      <c r="Z1511" s="131"/>
      <c r="AA1511" s="131"/>
      <c r="AB1511" s="131"/>
      <c r="AC1511" s="131"/>
      <c r="AD1511" s="131"/>
    </row>
    <row r="1512" spans="1:30" ht="20.100000000000001" customHeight="1">
      <c r="A1512" s="126"/>
      <c r="B1512" s="126"/>
      <c r="C1512" s="131"/>
      <c r="D1512" s="126" t="s">
        <v>1482</v>
      </c>
      <c r="E1512" s="131"/>
      <c r="F1512" s="355"/>
      <c r="G1512" s="314"/>
      <c r="H1512" s="18"/>
      <c r="I1512" s="19"/>
      <c r="J1512" s="18"/>
      <c r="K1512" s="19"/>
      <c r="L1512" s="18"/>
      <c r="M1512" s="19"/>
      <c r="N1512" s="58"/>
      <c r="O1512" s="59"/>
      <c r="P1512" s="58">
        <v>3</v>
      </c>
      <c r="Q1512" s="59">
        <v>18.75</v>
      </c>
      <c r="R1512" s="58">
        <v>1</v>
      </c>
      <c r="S1512" s="59">
        <v>25</v>
      </c>
      <c r="T1512" s="58">
        <v>2</v>
      </c>
      <c r="U1512" s="59">
        <v>4.5454545454545459</v>
      </c>
      <c r="V1512" s="131"/>
      <c r="W1512" s="131"/>
      <c r="X1512" s="131"/>
      <c r="Y1512" s="131"/>
      <c r="Z1512" s="131"/>
      <c r="AA1512" s="131"/>
      <c r="AB1512" s="131"/>
      <c r="AC1512" s="131"/>
      <c r="AD1512" s="131"/>
    </row>
    <row r="1513" spans="1:30" ht="20.100000000000001" customHeight="1">
      <c r="A1513" s="126"/>
      <c r="B1513" s="126"/>
      <c r="C1513" s="131"/>
      <c r="D1513" s="126" t="s">
        <v>1483</v>
      </c>
      <c r="E1513" s="131"/>
      <c r="F1513" s="355">
        <v>5</v>
      </c>
      <c r="G1513" s="314">
        <v>83.333333333333329</v>
      </c>
      <c r="H1513" s="18">
        <v>2</v>
      </c>
      <c r="I1513" s="19">
        <v>100</v>
      </c>
      <c r="J1513" s="18"/>
      <c r="K1513" s="19"/>
      <c r="L1513" s="18">
        <v>7</v>
      </c>
      <c r="M1513" s="19">
        <v>77.8</v>
      </c>
      <c r="N1513" s="58">
        <v>6</v>
      </c>
      <c r="O1513" s="59">
        <v>85.7</v>
      </c>
      <c r="P1513" s="58">
        <v>10</v>
      </c>
      <c r="Q1513" s="59">
        <v>62.5</v>
      </c>
      <c r="R1513" s="58">
        <v>3</v>
      </c>
      <c r="S1513" s="59">
        <v>75</v>
      </c>
      <c r="T1513" s="58">
        <v>34</v>
      </c>
      <c r="U1513" s="59">
        <v>77.272727272727266</v>
      </c>
      <c r="V1513" s="131"/>
      <c r="W1513" s="131"/>
      <c r="X1513" s="131"/>
      <c r="Y1513" s="131"/>
      <c r="Z1513" s="131"/>
      <c r="AA1513" s="131"/>
      <c r="AB1513" s="131"/>
      <c r="AC1513" s="131"/>
      <c r="AD1513" s="131"/>
    </row>
    <row r="1514" spans="1:30" ht="20.100000000000001" customHeight="1">
      <c r="A1514" s="126"/>
      <c r="B1514" s="126"/>
      <c r="C1514" s="131"/>
      <c r="D1514" s="126" t="s">
        <v>1484</v>
      </c>
      <c r="E1514" s="131"/>
      <c r="F1514" s="355">
        <v>1</v>
      </c>
      <c r="G1514" s="314">
        <v>16.666666666666668</v>
      </c>
      <c r="H1514" s="18"/>
      <c r="I1514" s="19"/>
      <c r="J1514" s="18">
        <v>1</v>
      </c>
      <c r="K1514" s="19">
        <v>50</v>
      </c>
      <c r="L1514" s="18">
        <v>1</v>
      </c>
      <c r="M1514" s="19">
        <v>11.1</v>
      </c>
      <c r="N1514" s="58"/>
      <c r="O1514" s="59"/>
      <c r="P1514" s="58">
        <v>2</v>
      </c>
      <c r="Q1514" s="59">
        <v>12.5</v>
      </c>
      <c r="R1514" s="58"/>
      <c r="S1514" s="59"/>
      <c r="T1514" s="58">
        <v>4</v>
      </c>
      <c r="U1514" s="59">
        <v>9.0909090909090917</v>
      </c>
      <c r="V1514" s="131"/>
      <c r="W1514" s="131"/>
      <c r="X1514" s="131"/>
      <c r="Y1514" s="131"/>
      <c r="Z1514" s="131"/>
      <c r="AA1514" s="131"/>
      <c r="AB1514" s="131"/>
      <c r="AC1514" s="131"/>
      <c r="AD1514" s="131"/>
    </row>
    <row r="1515" spans="1:30" ht="20.100000000000001" customHeight="1">
      <c r="A1515" s="126"/>
      <c r="B1515" s="126"/>
      <c r="C1515" s="131"/>
      <c r="D1515" s="126" t="s">
        <v>1912</v>
      </c>
      <c r="E1515" s="131"/>
      <c r="F1515" s="355"/>
      <c r="G1515" s="314"/>
      <c r="H1515" s="18"/>
      <c r="I1515" s="19"/>
      <c r="J1515" s="18"/>
      <c r="K1515" s="19"/>
      <c r="L1515" s="18"/>
      <c r="M1515" s="19"/>
      <c r="N1515" s="58"/>
      <c r="O1515" s="59"/>
      <c r="P1515" s="58"/>
      <c r="Q1515" s="59"/>
      <c r="R1515" s="58"/>
      <c r="S1515" s="59"/>
      <c r="T1515" s="58"/>
      <c r="U1515" s="59"/>
      <c r="V1515" s="131"/>
      <c r="W1515" s="131"/>
      <c r="X1515" s="131"/>
      <c r="Y1515" s="131"/>
      <c r="Z1515" s="131"/>
      <c r="AA1515" s="131"/>
      <c r="AB1515" s="131"/>
      <c r="AC1515" s="131"/>
      <c r="AD1515" s="131"/>
    </row>
    <row r="1516" spans="1:30" ht="20.100000000000001" customHeight="1">
      <c r="A1516" s="126"/>
      <c r="B1516" s="126"/>
      <c r="C1516" s="131"/>
      <c r="D1516" s="126" t="s">
        <v>2404</v>
      </c>
      <c r="E1516" s="131"/>
      <c r="F1516" s="355"/>
      <c r="G1516" s="314"/>
      <c r="H1516" s="18"/>
      <c r="I1516" s="19"/>
      <c r="J1516" s="18"/>
      <c r="K1516" s="19"/>
      <c r="L1516" s="18"/>
      <c r="M1516" s="19"/>
      <c r="N1516" s="58"/>
      <c r="O1516" s="59"/>
      <c r="P1516" s="58"/>
      <c r="Q1516" s="59"/>
      <c r="R1516" s="58"/>
      <c r="S1516" s="59"/>
      <c r="T1516" s="58"/>
      <c r="U1516" s="59"/>
      <c r="V1516" s="131"/>
      <c r="W1516" s="131"/>
      <c r="X1516" s="131"/>
      <c r="Y1516" s="131"/>
      <c r="Z1516" s="131"/>
      <c r="AA1516" s="131"/>
      <c r="AB1516" s="131"/>
      <c r="AC1516" s="131"/>
      <c r="AD1516" s="131"/>
    </row>
    <row r="1517" spans="1:30" ht="20.100000000000001" customHeight="1">
      <c r="A1517" s="126"/>
      <c r="B1517" s="126"/>
      <c r="C1517" s="131"/>
      <c r="D1517" s="126" t="s">
        <v>2388</v>
      </c>
      <c r="E1517" s="131"/>
      <c r="F1517" s="355"/>
      <c r="G1517" s="314"/>
      <c r="H1517" s="18"/>
      <c r="I1517" s="19"/>
      <c r="J1517" s="18"/>
      <c r="K1517" s="19"/>
      <c r="L1517" s="18"/>
      <c r="M1517" s="19"/>
      <c r="N1517" s="58"/>
      <c r="O1517" s="59"/>
      <c r="P1517" s="58"/>
      <c r="Q1517" s="59"/>
      <c r="R1517" s="58"/>
      <c r="S1517" s="59"/>
      <c r="T1517" s="58"/>
      <c r="U1517" s="59"/>
      <c r="V1517" s="131"/>
      <c r="W1517" s="131"/>
      <c r="X1517" s="131"/>
      <c r="Y1517" s="131"/>
      <c r="Z1517" s="131"/>
      <c r="AA1517" s="131"/>
      <c r="AB1517" s="131"/>
      <c r="AC1517" s="131"/>
      <c r="AD1517" s="131"/>
    </row>
    <row r="1518" spans="1:30" ht="20.100000000000001" customHeight="1">
      <c r="A1518" s="126"/>
      <c r="B1518" s="126"/>
      <c r="C1518" s="131"/>
      <c r="D1518" s="126" t="s">
        <v>3777</v>
      </c>
      <c r="E1518" s="131"/>
      <c r="F1518" s="355"/>
      <c r="G1518" s="314"/>
      <c r="H1518" s="18"/>
      <c r="I1518" s="19"/>
      <c r="J1518" s="18"/>
      <c r="K1518" s="19"/>
      <c r="L1518" s="18"/>
      <c r="M1518" s="19"/>
      <c r="N1518" s="58"/>
      <c r="O1518" s="59"/>
      <c r="P1518" s="58"/>
      <c r="Q1518" s="59"/>
      <c r="R1518" s="58"/>
      <c r="S1518" s="59"/>
      <c r="T1518" s="58"/>
      <c r="U1518" s="59"/>
      <c r="V1518" s="131"/>
      <c r="W1518" s="131"/>
      <c r="X1518" s="131"/>
      <c r="Y1518" s="131"/>
      <c r="Z1518" s="131"/>
      <c r="AA1518" s="131"/>
      <c r="AB1518" s="131"/>
      <c r="AC1518" s="131"/>
      <c r="AD1518" s="131"/>
    </row>
    <row r="1519" spans="1:30" ht="20.100000000000001" customHeight="1">
      <c r="A1519" s="125" t="s">
        <v>5760</v>
      </c>
      <c r="B1519" s="125" t="s">
        <v>748</v>
      </c>
      <c r="C1519" s="134" t="s">
        <v>218</v>
      </c>
      <c r="D1519" s="125" t="s">
        <v>1478</v>
      </c>
      <c r="E1519" s="134" t="s">
        <v>244</v>
      </c>
      <c r="F1519" s="354"/>
      <c r="G1519" s="12"/>
      <c r="H1519" s="11"/>
      <c r="I1519" s="12"/>
      <c r="J1519" s="11"/>
      <c r="K1519" s="12"/>
      <c r="L1519" s="11"/>
      <c r="M1519" s="12"/>
      <c r="N1519" s="56"/>
      <c r="O1519" s="57"/>
      <c r="P1519" s="56"/>
      <c r="Q1519" s="57"/>
      <c r="R1519" s="56"/>
      <c r="S1519" s="57"/>
      <c r="T1519" s="56"/>
      <c r="U1519" s="57"/>
      <c r="V1519" s="134" t="s">
        <v>28</v>
      </c>
      <c r="W1519" s="134" t="s">
        <v>28</v>
      </c>
      <c r="X1519" s="134" t="s">
        <v>28</v>
      </c>
      <c r="Y1519" s="134" t="s">
        <v>28</v>
      </c>
      <c r="Z1519" s="134" t="s">
        <v>28</v>
      </c>
      <c r="AA1519" s="134" t="s">
        <v>28</v>
      </c>
      <c r="AB1519" s="134" t="s">
        <v>28</v>
      </c>
      <c r="AC1519" s="134" t="s">
        <v>28</v>
      </c>
      <c r="AD1519" s="134"/>
    </row>
    <row r="1520" spans="1:30" ht="20.100000000000001" customHeight="1">
      <c r="A1520" s="126"/>
      <c r="B1520" s="126"/>
      <c r="C1520" s="131"/>
      <c r="D1520" s="126" t="s">
        <v>1479</v>
      </c>
      <c r="E1520" s="131"/>
      <c r="F1520" s="355"/>
      <c r="G1520" s="314"/>
      <c r="H1520" s="18"/>
      <c r="I1520" s="19"/>
      <c r="J1520" s="18"/>
      <c r="K1520" s="19"/>
      <c r="L1520" s="18"/>
      <c r="M1520" s="19"/>
      <c r="N1520" s="58"/>
      <c r="O1520" s="59"/>
      <c r="P1520" s="58"/>
      <c r="Q1520" s="59"/>
      <c r="R1520" s="58"/>
      <c r="S1520" s="59"/>
      <c r="T1520" s="58"/>
      <c r="U1520" s="59"/>
      <c r="V1520" s="131"/>
      <c r="W1520" s="131"/>
      <c r="X1520" s="131"/>
      <c r="Y1520" s="131"/>
      <c r="Z1520" s="131"/>
      <c r="AA1520" s="131"/>
      <c r="AB1520" s="131"/>
      <c r="AC1520" s="131"/>
      <c r="AD1520" s="131"/>
    </row>
    <row r="1521" spans="1:30" ht="20.100000000000001" customHeight="1">
      <c r="A1521" s="126"/>
      <c r="B1521" s="126"/>
      <c r="C1521" s="131"/>
      <c r="D1521" s="126" t="s">
        <v>1480</v>
      </c>
      <c r="E1521" s="131"/>
      <c r="F1521" s="355"/>
      <c r="G1521" s="314"/>
      <c r="H1521" s="18"/>
      <c r="I1521" s="19"/>
      <c r="J1521" s="18"/>
      <c r="K1521" s="19"/>
      <c r="L1521" s="18"/>
      <c r="M1521" s="19"/>
      <c r="N1521" s="58"/>
      <c r="O1521" s="59"/>
      <c r="P1521" s="58"/>
      <c r="Q1521" s="59"/>
      <c r="R1521" s="58"/>
      <c r="S1521" s="59"/>
      <c r="T1521" s="58"/>
      <c r="U1521" s="59"/>
      <c r="V1521" s="131"/>
      <c r="W1521" s="131"/>
      <c r="X1521" s="131"/>
      <c r="Y1521" s="131"/>
      <c r="Z1521" s="131"/>
      <c r="AA1521" s="131"/>
      <c r="AB1521" s="131"/>
      <c r="AC1521" s="131"/>
      <c r="AD1521" s="131"/>
    </row>
    <row r="1522" spans="1:30" ht="20.100000000000001" customHeight="1">
      <c r="A1522" s="126"/>
      <c r="B1522" s="126"/>
      <c r="C1522" s="131"/>
      <c r="D1522" s="126" t="s">
        <v>1481</v>
      </c>
      <c r="E1522" s="131"/>
      <c r="F1522" s="355"/>
      <c r="G1522" s="314"/>
      <c r="H1522" s="18"/>
      <c r="I1522" s="19"/>
      <c r="J1522" s="18"/>
      <c r="K1522" s="19"/>
      <c r="L1522" s="18"/>
      <c r="M1522" s="19"/>
      <c r="N1522" s="58"/>
      <c r="O1522" s="59"/>
      <c r="P1522" s="58"/>
      <c r="Q1522" s="59"/>
      <c r="R1522" s="58"/>
      <c r="S1522" s="59"/>
      <c r="T1522" s="58"/>
      <c r="U1522" s="59"/>
      <c r="V1522" s="131"/>
      <c r="W1522" s="131"/>
      <c r="X1522" s="131"/>
      <c r="Y1522" s="131"/>
      <c r="Z1522" s="131"/>
      <c r="AA1522" s="131"/>
      <c r="AB1522" s="131"/>
      <c r="AC1522" s="131"/>
      <c r="AD1522" s="131"/>
    </row>
    <row r="1523" spans="1:30" ht="20.100000000000001" customHeight="1">
      <c r="A1523" s="126"/>
      <c r="B1523" s="126"/>
      <c r="C1523" s="131"/>
      <c r="D1523" s="126" t="s">
        <v>1482</v>
      </c>
      <c r="E1523" s="131"/>
      <c r="F1523" s="355"/>
      <c r="G1523" s="314"/>
      <c r="H1523" s="18"/>
      <c r="I1523" s="19"/>
      <c r="J1523" s="18"/>
      <c r="K1523" s="19"/>
      <c r="L1523" s="18"/>
      <c r="M1523" s="19"/>
      <c r="N1523" s="58"/>
      <c r="O1523" s="59"/>
      <c r="P1523" s="58"/>
      <c r="Q1523" s="59"/>
      <c r="R1523" s="58"/>
      <c r="S1523" s="59"/>
      <c r="T1523" s="58"/>
      <c r="U1523" s="59"/>
      <c r="V1523" s="131"/>
      <c r="W1523" s="131"/>
      <c r="X1523" s="131"/>
      <c r="Y1523" s="131"/>
      <c r="Z1523" s="131"/>
      <c r="AA1523" s="131"/>
      <c r="AB1523" s="131"/>
      <c r="AC1523" s="131"/>
      <c r="AD1523" s="131"/>
    </row>
    <row r="1524" spans="1:30" ht="20.100000000000001" customHeight="1">
      <c r="A1524" s="126"/>
      <c r="B1524" s="126"/>
      <c r="C1524" s="131"/>
      <c r="D1524" s="126" t="s">
        <v>1483</v>
      </c>
      <c r="E1524" s="131"/>
      <c r="F1524" s="355"/>
      <c r="G1524" s="314"/>
      <c r="H1524" s="18"/>
      <c r="I1524" s="19"/>
      <c r="J1524" s="18"/>
      <c r="K1524" s="19"/>
      <c r="L1524" s="18"/>
      <c r="M1524" s="19"/>
      <c r="N1524" s="58"/>
      <c r="O1524" s="59"/>
      <c r="P1524" s="58"/>
      <c r="Q1524" s="59"/>
      <c r="R1524" s="58"/>
      <c r="S1524" s="59"/>
      <c r="T1524" s="58"/>
      <c r="U1524" s="59"/>
      <c r="V1524" s="131"/>
      <c r="W1524" s="131"/>
      <c r="X1524" s="131"/>
      <c r="Y1524" s="131"/>
      <c r="Z1524" s="131"/>
      <c r="AA1524" s="131"/>
      <c r="AB1524" s="131"/>
      <c r="AC1524" s="131"/>
      <c r="AD1524" s="131"/>
    </row>
    <row r="1525" spans="1:30" ht="20.100000000000001" customHeight="1">
      <c r="A1525" s="126"/>
      <c r="B1525" s="126"/>
      <c r="C1525" s="131"/>
      <c r="D1525" s="126" t="s">
        <v>1484</v>
      </c>
      <c r="E1525" s="131"/>
      <c r="F1525" s="355">
        <v>1</v>
      </c>
      <c r="G1525" s="314">
        <v>100</v>
      </c>
      <c r="H1525" s="18">
        <v>1</v>
      </c>
      <c r="I1525" s="19">
        <v>100</v>
      </c>
      <c r="J1525" s="18"/>
      <c r="K1525" s="19"/>
      <c r="L1525" s="18">
        <v>3</v>
      </c>
      <c r="M1525" s="19">
        <v>100</v>
      </c>
      <c r="N1525" s="58">
        <v>2</v>
      </c>
      <c r="O1525" s="59">
        <v>100</v>
      </c>
      <c r="P1525" s="58">
        <v>1</v>
      </c>
      <c r="Q1525" s="59">
        <v>100</v>
      </c>
      <c r="R1525" s="58">
        <v>1</v>
      </c>
      <c r="S1525" s="59">
        <v>100</v>
      </c>
      <c r="T1525" s="58">
        <v>15</v>
      </c>
      <c r="U1525" s="59">
        <v>100</v>
      </c>
      <c r="V1525" s="131"/>
      <c r="W1525" s="131"/>
      <c r="X1525" s="131"/>
      <c r="Y1525" s="131"/>
      <c r="Z1525" s="131"/>
      <c r="AA1525" s="131"/>
      <c r="AB1525" s="131"/>
      <c r="AC1525" s="131"/>
      <c r="AD1525" s="131"/>
    </row>
    <row r="1526" spans="1:30" ht="20.100000000000001" customHeight="1">
      <c r="A1526" s="126"/>
      <c r="B1526" s="126"/>
      <c r="C1526" s="131"/>
      <c r="D1526" s="126" t="s">
        <v>1912</v>
      </c>
      <c r="E1526" s="131"/>
      <c r="F1526" s="355"/>
      <c r="G1526" s="314"/>
      <c r="H1526" s="18"/>
      <c r="I1526" s="19"/>
      <c r="J1526" s="18"/>
      <c r="K1526" s="19"/>
      <c r="L1526" s="18"/>
      <c r="M1526" s="19"/>
      <c r="N1526" s="58"/>
      <c r="O1526" s="59"/>
      <c r="P1526" s="58"/>
      <c r="Q1526" s="59"/>
      <c r="R1526" s="58"/>
      <c r="S1526" s="59"/>
      <c r="T1526" s="58"/>
      <c r="U1526" s="59"/>
      <c r="V1526" s="131"/>
      <c r="W1526" s="131"/>
      <c r="X1526" s="131"/>
      <c r="Y1526" s="131"/>
      <c r="Z1526" s="131"/>
      <c r="AA1526" s="131"/>
      <c r="AB1526" s="131"/>
      <c r="AC1526" s="131"/>
      <c r="AD1526" s="131"/>
    </row>
    <row r="1527" spans="1:30" ht="20.100000000000001" customHeight="1">
      <c r="A1527" s="126"/>
      <c r="B1527" s="126"/>
      <c r="C1527" s="131"/>
      <c r="D1527" s="126" t="s">
        <v>2404</v>
      </c>
      <c r="E1527" s="131"/>
      <c r="F1527" s="355"/>
      <c r="G1527" s="314"/>
      <c r="H1527" s="18"/>
      <c r="I1527" s="19"/>
      <c r="J1527" s="18"/>
      <c r="K1527" s="19"/>
      <c r="L1527" s="18"/>
      <c r="M1527" s="19"/>
      <c r="N1527" s="58"/>
      <c r="O1527" s="59"/>
      <c r="P1527" s="58"/>
      <c r="Q1527" s="59"/>
      <c r="R1527" s="58"/>
      <c r="S1527" s="59"/>
      <c r="T1527" s="58"/>
      <c r="U1527" s="59"/>
      <c r="V1527" s="131"/>
      <c r="W1527" s="131"/>
      <c r="X1527" s="131"/>
      <c r="Y1527" s="131"/>
      <c r="Z1527" s="131"/>
      <c r="AA1527" s="131"/>
      <c r="AB1527" s="131"/>
      <c r="AC1527" s="131"/>
      <c r="AD1527" s="131"/>
    </row>
    <row r="1528" spans="1:30" ht="20.100000000000001" customHeight="1">
      <c r="A1528" s="126"/>
      <c r="B1528" s="126"/>
      <c r="C1528" s="131"/>
      <c r="D1528" s="126" t="s">
        <v>2388</v>
      </c>
      <c r="E1528" s="131"/>
      <c r="F1528" s="355"/>
      <c r="G1528" s="314"/>
      <c r="H1528" s="18"/>
      <c r="I1528" s="19"/>
      <c r="J1528" s="18"/>
      <c r="K1528" s="19"/>
      <c r="L1528" s="18"/>
      <c r="M1528" s="19"/>
      <c r="N1528" s="58"/>
      <c r="O1528" s="59"/>
      <c r="P1528" s="58"/>
      <c r="Q1528" s="59"/>
      <c r="R1528" s="58"/>
      <c r="S1528" s="59"/>
      <c r="T1528" s="58"/>
      <c r="U1528" s="59"/>
      <c r="V1528" s="131"/>
      <c r="W1528" s="131"/>
      <c r="X1528" s="131"/>
      <c r="Y1528" s="131"/>
      <c r="Z1528" s="131"/>
      <c r="AA1528" s="131"/>
      <c r="AB1528" s="131"/>
      <c r="AC1528" s="131"/>
      <c r="AD1528" s="131"/>
    </row>
    <row r="1529" spans="1:30" ht="20.100000000000001" customHeight="1">
      <c r="A1529" s="126"/>
      <c r="B1529" s="126"/>
      <c r="C1529" s="131"/>
      <c r="D1529" s="126" t="s">
        <v>3777</v>
      </c>
      <c r="E1529" s="131"/>
      <c r="F1529" s="355"/>
      <c r="G1529" s="314"/>
      <c r="H1529" s="18"/>
      <c r="I1529" s="19"/>
      <c r="J1529" s="18"/>
      <c r="K1529" s="19"/>
      <c r="L1529" s="18"/>
      <c r="M1529" s="19"/>
      <c r="N1529" s="58"/>
      <c r="O1529" s="59"/>
      <c r="P1529" s="58"/>
      <c r="Q1529" s="59"/>
      <c r="R1529" s="58"/>
      <c r="S1529" s="59"/>
      <c r="T1529" s="58"/>
      <c r="U1529" s="59"/>
      <c r="V1529" s="131"/>
      <c r="W1529" s="131"/>
      <c r="X1529" s="131"/>
      <c r="Y1529" s="131"/>
      <c r="Z1529" s="131"/>
      <c r="AA1529" s="131"/>
      <c r="AB1529" s="131"/>
      <c r="AC1529" s="131"/>
      <c r="AD1529" s="131"/>
    </row>
    <row r="1530" spans="1:30" ht="20.100000000000001" customHeight="1">
      <c r="A1530" s="125" t="s">
        <v>5761</v>
      </c>
      <c r="B1530" s="125" t="s">
        <v>749</v>
      </c>
      <c r="C1530" s="134" t="s">
        <v>218</v>
      </c>
      <c r="D1530" s="125" t="s">
        <v>1478</v>
      </c>
      <c r="E1530" s="134" t="s">
        <v>244</v>
      </c>
      <c r="F1530" s="354"/>
      <c r="G1530" s="12"/>
      <c r="H1530" s="11"/>
      <c r="I1530" s="12"/>
      <c r="J1530" s="11"/>
      <c r="K1530" s="12"/>
      <c r="L1530" s="11"/>
      <c r="M1530" s="12"/>
      <c r="N1530" s="56"/>
      <c r="O1530" s="57"/>
      <c r="P1530" s="56"/>
      <c r="Q1530" s="57"/>
      <c r="R1530" s="56"/>
      <c r="S1530" s="57"/>
      <c r="T1530" s="56"/>
      <c r="U1530" s="57"/>
      <c r="V1530" s="134" t="s">
        <v>28</v>
      </c>
      <c r="W1530" s="134" t="s">
        <v>28</v>
      </c>
      <c r="X1530" s="134" t="s">
        <v>28</v>
      </c>
      <c r="Y1530" s="134" t="s">
        <v>28</v>
      </c>
      <c r="Z1530" s="134" t="s">
        <v>28</v>
      </c>
      <c r="AA1530" s="134" t="s">
        <v>28</v>
      </c>
      <c r="AB1530" s="134" t="s">
        <v>28</v>
      </c>
      <c r="AC1530" s="134" t="s">
        <v>28</v>
      </c>
      <c r="AD1530" s="134"/>
    </row>
    <row r="1531" spans="1:30" ht="20.100000000000001" customHeight="1">
      <c r="A1531" s="126"/>
      <c r="B1531" s="126"/>
      <c r="C1531" s="131"/>
      <c r="D1531" s="126" t="s">
        <v>1479</v>
      </c>
      <c r="E1531" s="131"/>
      <c r="F1531" s="355"/>
      <c r="G1531" s="314"/>
      <c r="H1531" s="18"/>
      <c r="I1531" s="19"/>
      <c r="J1531" s="18"/>
      <c r="K1531" s="19"/>
      <c r="L1531" s="18"/>
      <c r="M1531" s="19"/>
      <c r="N1531" s="58"/>
      <c r="O1531" s="59"/>
      <c r="P1531" s="58"/>
      <c r="Q1531" s="59"/>
      <c r="R1531" s="58"/>
      <c r="S1531" s="59"/>
      <c r="T1531" s="58"/>
      <c r="U1531" s="59"/>
      <c r="V1531" s="131"/>
      <c r="W1531" s="131"/>
      <c r="X1531" s="131"/>
      <c r="Y1531" s="131"/>
      <c r="Z1531" s="131"/>
      <c r="AA1531" s="131"/>
      <c r="AB1531" s="131"/>
      <c r="AC1531" s="131"/>
      <c r="AD1531" s="131"/>
    </row>
    <row r="1532" spans="1:30" ht="20.100000000000001" customHeight="1">
      <c r="A1532" s="126"/>
      <c r="B1532" s="126"/>
      <c r="C1532" s="131"/>
      <c r="D1532" s="126" t="s">
        <v>1480</v>
      </c>
      <c r="E1532" s="131"/>
      <c r="F1532" s="355"/>
      <c r="G1532" s="314"/>
      <c r="H1532" s="18"/>
      <c r="I1532" s="19"/>
      <c r="J1532" s="18"/>
      <c r="K1532" s="19"/>
      <c r="L1532" s="18"/>
      <c r="M1532" s="19"/>
      <c r="N1532" s="58"/>
      <c r="O1532" s="59"/>
      <c r="P1532" s="58"/>
      <c r="Q1532" s="59"/>
      <c r="R1532" s="58"/>
      <c r="S1532" s="59"/>
      <c r="T1532" s="58"/>
      <c r="U1532" s="59"/>
      <c r="V1532" s="131"/>
      <c r="W1532" s="131"/>
      <c r="X1532" s="131"/>
      <c r="Y1532" s="131"/>
      <c r="Z1532" s="131"/>
      <c r="AA1532" s="131"/>
      <c r="AB1532" s="131"/>
      <c r="AC1532" s="131"/>
      <c r="AD1532" s="131"/>
    </row>
    <row r="1533" spans="1:30" ht="20.100000000000001" customHeight="1">
      <c r="A1533" s="126"/>
      <c r="B1533" s="126"/>
      <c r="C1533" s="131"/>
      <c r="D1533" s="126" t="s">
        <v>1481</v>
      </c>
      <c r="E1533" s="131"/>
      <c r="F1533" s="355"/>
      <c r="G1533" s="314"/>
      <c r="H1533" s="18"/>
      <c r="I1533" s="19"/>
      <c r="J1533" s="18"/>
      <c r="K1533" s="19"/>
      <c r="L1533" s="18"/>
      <c r="M1533" s="19"/>
      <c r="N1533" s="58"/>
      <c r="O1533" s="59"/>
      <c r="P1533" s="58"/>
      <c r="Q1533" s="59"/>
      <c r="R1533" s="58"/>
      <c r="S1533" s="59"/>
      <c r="T1533" s="58"/>
      <c r="U1533" s="59"/>
      <c r="V1533" s="131"/>
      <c r="W1533" s="131"/>
      <c r="X1533" s="131"/>
      <c r="Y1533" s="131"/>
      <c r="Z1533" s="131"/>
      <c r="AA1533" s="131"/>
      <c r="AB1533" s="131"/>
      <c r="AC1533" s="131"/>
      <c r="AD1533" s="131"/>
    </row>
    <row r="1534" spans="1:30" ht="20.100000000000001" customHeight="1">
      <c r="A1534" s="126"/>
      <c r="B1534" s="126"/>
      <c r="C1534" s="131"/>
      <c r="D1534" s="126" t="s">
        <v>1482</v>
      </c>
      <c r="E1534" s="131"/>
      <c r="F1534" s="355"/>
      <c r="G1534" s="314"/>
      <c r="H1534" s="18"/>
      <c r="I1534" s="19"/>
      <c r="J1534" s="18"/>
      <c r="K1534" s="19"/>
      <c r="L1534" s="18"/>
      <c r="M1534" s="19"/>
      <c r="N1534" s="58"/>
      <c r="O1534" s="59"/>
      <c r="P1534" s="58"/>
      <c r="Q1534" s="59"/>
      <c r="R1534" s="58"/>
      <c r="S1534" s="59"/>
      <c r="T1534" s="58"/>
      <c r="U1534" s="59"/>
      <c r="V1534" s="131"/>
      <c r="W1534" s="131"/>
      <c r="X1534" s="131"/>
      <c r="Y1534" s="131"/>
      <c r="Z1534" s="131"/>
      <c r="AA1534" s="131"/>
      <c r="AB1534" s="131"/>
      <c r="AC1534" s="131"/>
      <c r="AD1534" s="131"/>
    </row>
    <row r="1535" spans="1:30" ht="20.100000000000001" customHeight="1">
      <c r="A1535" s="126"/>
      <c r="B1535" s="126"/>
      <c r="C1535" s="131"/>
      <c r="D1535" s="126" t="s">
        <v>1483</v>
      </c>
      <c r="E1535" s="131"/>
      <c r="F1535" s="355"/>
      <c r="G1535" s="314"/>
      <c r="H1535" s="18"/>
      <c r="I1535" s="19"/>
      <c r="J1535" s="18"/>
      <c r="K1535" s="19"/>
      <c r="L1535" s="18"/>
      <c r="M1535" s="19"/>
      <c r="N1535" s="58"/>
      <c r="O1535" s="59"/>
      <c r="P1535" s="58"/>
      <c r="Q1535" s="59"/>
      <c r="R1535" s="58"/>
      <c r="S1535" s="59"/>
      <c r="T1535" s="58"/>
      <c r="U1535" s="59"/>
      <c r="V1535" s="131"/>
      <c r="W1535" s="131"/>
      <c r="X1535" s="131"/>
      <c r="Y1535" s="131"/>
      <c r="Z1535" s="131"/>
      <c r="AA1535" s="131"/>
      <c r="AB1535" s="131"/>
      <c r="AC1535" s="131"/>
      <c r="AD1535" s="131"/>
    </row>
    <row r="1536" spans="1:30" ht="20.100000000000001" customHeight="1">
      <c r="A1536" s="126"/>
      <c r="B1536" s="126"/>
      <c r="C1536" s="131"/>
      <c r="D1536" s="126" t="s">
        <v>1484</v>
      </c>
      <c r="E1536" s="131"/>
      <c r="F1536" s="355"/>
      <c r="G1536" s="314"/>
      <c r="H1536" s="18"/>
      <c r="I1536" s="19"/>
      <c r="J1536" s="18"/>
      <c r="K1536" s="19"/>
      <c r="L1536" s="18"/>
      <c r="M1536" s="19"/>
      <c r="N1536" s="58"/>
      <c r="O1536" s="59"/>
      <c r="P1536" s="58"/>
      <c r="Q1536" s="59"/>
      <c r="R1536" s="58"/>
      <c r="S1536" s="59"/>
      <c r="T1536" s="58"/>
      <c r="U1536" s="59"/>
      <c r="V1536" s="131"/>
      <c r="W1536" s="131"/>
      <c r="X1536" s="131"/>
      <c r="Y1536" s="131"/>
      <c r="Z1536" s="131"/>
      <c r="AA1536" s="131"/>
      <c r="AB1536" s="131"/>
      <c r="AC1536" s="131"/>
      <c r="AD1536" s="131"/>
    </row>
    <row r="1537" spans="1:30" ht="20.100000000000001" customHeight="1">
      <c r="A1537" s="126"/>
      <c r="B1537" s="126"/>
      <c r="C1537" s="131"/>
      <c r="D1537" s="126" t="s">
        <v>1912</v>
      </c>
      <c r="E1537" s="131"/>
      <c r="F1537" s="355"/>
      <c r="G1537" s="314"/>
      <c r="H1537" s="18"/>
      <c r="I1537" s="19"/>
      <c r="J1537" s="18"/>
      <c r="K1537" s="19"/>
      <c r="L1537" s="18"/>
      <c r="M1537" s="19"/>
      <c r="N1537" s="58"/>
      <c r="O1537" s="59"/>
      <c r="P1537" s="58"/>
      <c r="Q1537" s="59"/>
      <c r="R1537" s="58"/>
      <c r="S1537" s="59"/>
      <c r="T1537" s="58"/>
      <c r="U1537" s="59"/>
      <c r="V1537" s="131"/>
      <c r="W1537" s="131"/>
      <c r="X1537" s="131"/>
      <c r="Y1537" s="131"/>
      <c r="Z1537" s="131"/>
      <c r="AA1537" s="131"/>
      <c r="AB1537" s="131"/>
      <c r="AC1537" s="131"/>
      <c r="AD1537" s="131"/>
    </row>
    <row r="1538" spans="1:30" ht="20.100000000000001" customHeight="1">
      <c r="A1538" s="126"/>
      <c r="B1538" s="126"/>
      <c r="C1538" s="131"/>
      <c r="D1538" s="126" t="s">
        <v>2404</v>
      </c>
      <c r="E1538" s="131"/>
      <c r="F1538" s="355"/>
      <c r="G1538" s="314"/>
      <c r="H1538" s="18"/>
      <c r="I1538" s="19"/>
      <c r="J1538" s="18"/>
      <c r="K1538" s="19"/>
      <c r="L1538" s="18"/>
      <c r="M1538" s="19"/>
      <c r="N1538" s="58"/>
      <c r="O1538" s="59"/>
      <c r="P1538" s="58"/>
      <c r="Q1538" s="59"/>
      <c r="R1538" s="58"/>
      <c r="S1538" s="59"/>
      <c r="T1538" s="58"/>
      <c r="U1538" s="59"/>
      <c r="V1538" s="131"/>
      <c r="W1538" s="131"/>
      <c r="X1538" s="131"/>
      <c r="Y1538" s="131"/>
      <c r="Z1538" s="131"/>
      <c r="AA1538" s="131"/>
      <c r="AB1538" s="131"/>
      <c r="AC1538" s="131"/>
      <c r="AD1538" s="131"/>
    </row>
    <row r="1539" spans="1:30" ht="20.100000000000001" customHeight="1">
      <c r="A1539" s="126"/>
      <c r="B1539" s="126"/>
      <c r="C1539" s="131"/>
      <c r="D1539" s="126" t="s">
        <v>2388</v>
      </c>
      <c r="E1539" s="131"/>
      <c r="F1539" s="355"/>
      <c r="G1539" s="314"/>
      <c r="H1539" s="18"/>
      <c r="I1539" s="19"/>
      <c r="J1539" s="18"/>
      <c r="K1539" s="19"/>
      <c r="L1539" s="18"/>
      <c r="M1539" s="19"/>
      <c r="N1539" s="58"/>
      <c r="O1539" s="59"/>
      <c r="P1539" s="58"/>
      <c r="Q1539" s="59"/>
      <c r="R1539" s="58"/>
      <c r="S1539" s="59"/>
      <c r="T1539" s="58"/>
      <c r="U1539" s="59"/>
      <c r="V1539" s="131"/>
      <c r="W1539" s="131"/>
      <c r="X1539" s="131"/>
      <c r="Y1539" s="131"/>
      <c r="Z1539" s="131"/>
      <c r="AA1539" s="131"/>
      <c r="AB1539" s="131"/>
      <c r="AC1539" s="131"/>
      <c r="AD1539" s="131"/>
    </row>
    <row r="1540" spans="1:30" ht="20.100000000000001" customHeight="1">
      <c r="A1540" s="126"/>
      <c r="B1540" s="126"/>
      <c r="C1540" s="131"/>
      <c r="D1540" s="126" t="s">
        <v>3777</v>
      </c>
      <c r="E1540" s="131"/>
      <c r="F1540" s="355"/>
      <c r="G1540" s="314"/>
      <c r="H1540" s="18"/>
      <c r="I1540" s="19"/>
      <c r="J1540" s="18"/>
      <c r="K1540" s="19"/>
      <c r="L1540" s="18"/>
      <c r="M1540" s="19"/>
      <c r="N1540" s="58"/>
      <c r="O1540" s="59"/>
      <c r="P1540" s="58"/>
      <c r="Q1540" s="59"/>
      <c r="R1540" s="58"/>
      <c r="S1540" s="59"/>
      <c r="T1540" s="58"/>
      <c r="U1540" s="59"/>
      <c r="V1540" s="131"/>
      <c r="W1540" s="131"/>
      <c r="X1540" s="131"/>
      <c r="Y1540" s="131"/>
      <c r="Z1540" s="131"/>
      <c r="AA1540" s="131"/>
      <c r="AB1540" s="131"/>
      <c r="AC1540" s="131"/>
      <c r="AD1540" s="131"/>
    </row>
    <row r="1541" spans="1:30" ht="20.100000000000001" customHeight="1">
      <c r="A1541" s="125" t="s">
        <v>5762</v>
      </c>
      <c r="B1541" s="125" t="s">
        <v>750</v>
      </c>
      <c r="C1541" s="134" t="s">
        <v>5763</v>
      </c>
      <c r="D1541" s="125"/>
      <c r="E1541" s="134"/>
      <c r="F1541" s="354"/>
      <c r="G1541" s="12"/>
      <c r="H1541" s="11"/>
      <c r="I1541" s="12"/>
      <c r="J1541" s="11"/>
      <c r="K1541" s="12"/>
      <c r="L1541" s="11"/>
      <c r="M1541" s="12"/>
      <c r="N1541" s="56"/>
      <c r="O1541" s="57"/>
      <c r="P1541" s="56"/>
      <c r="Q1541" s="57"/>
      <c r="R1541" s="56"/>
      <c r="S1541" s="57"/>
      <c r="T1541" s="56">
        <v>1</v>
      </c>
      <c r="U1541" s="57">
        <v>100</v>
      </c>
      <c r="V1541" s="134" t="s">
        <v>28</v>
      </c>
      <c r="W1541" s="134" t="s">
        <v>28</v>
      </c>
      <c r="X1541" s="134" t="s">
        <v>28</v>
      </c>
      <c r="Y1541" s="134" t="s">
        <v>28</v>
      </c>
      <c r="Z1541" s="134" t="s">
        <v>28</v>
      </c>
      <c r="AA1541" s="134" t="s">
        <v>28</v>
      </c>
      <c r="AB1541" s="134" t="s">
        <v>28</v>
      </c>
      <c r="AC1541" s="134" t="s">
        <v>28</v>
      </c>
      <c r="AD1541" s="134"/>
    </row>
    <row r="1542" spans="1:30" ht="20.100000000000001" customHeight="1">
      <c r="A1542" s="125" t="s">
        <v>5764</v>
      </c>
      <c r="B1542" s="125" t="s">
        <v>751</v>
      </c>
      <c r="C1542" s="134" t="s">
        <v>218</v>
      </c>
      <c r="D1542" s="125" t="s">
        <v>1485</v>
      </c>
      <c r="E1542" s="134" t="s">
        <v>245</v>
      </c>
      <c r="F1542" s="354"/>
      <c r="G1542" s="12"/>
      <c r="H1542" s="11">
        <v>4</v>
      </c>
      <c r="I1542" s="12">
        <v>2.4691358024691357</v>
      </c>
      <c r="J1542" s="11">
        <v>4</v>
      </c>
      <c r="K1542" s="12">
        <v>2.3668639053254439</v>
      </c>
      <c r="L1542" s="11">
        <v>4</v>
      </c>
      <c r="M1542" s="12">
        <v>1.7094017094017093</v>
      </c>
      <c r="N1542" s="56">
        <v>7</v>
      </c>
      <c r="O1542" s="57">
        <v>3.0701754385964914</v>
      </c>
      <c r="P1542" s="56">
        <v>3</v>
      </c>
      <c r="Q1542" s="57">
        <v>0.98684210526315785</v>
      </c>
      <c r="R1542" s="56">
        <v>5</v>
      </c>
      <c r="S1542" s="57">
        <v>1.6666666666666667</v>
      </c>
      <c r="T1542" s="56">
        <v>40</v>
      </c>
      <c r="U1542" s="57">
        <v>3.3003300330033003</v>
      </c>
      <c r="V1542" s="134" t="s">
        <v>28</v>
      </c>
      <c r="W1542" s="134" t="s">
        <v>28</v>
      </c>
      <c r="X1542" s="134" t="s">
        <v>28</v>
      </c>
      <c r="Y1542" s="134" t="s">
        <v>28</v>
      </c>
      <c r="Z1542" s="134" t="s">
        <v>28</v>
      </c>
      <c r="AA1542" s="134" t="s">
        <v>28</v>
      </c>
      <c r="AB1542" s="134" t="s">
        <v>28</v>
      </c>
      <c r="AC1542" s="134" t="s">
        <v>28</v>
      </c>
      <c r="AD1542" s="134"/>
    </row>
    <row r="1543" spans="1:30" ht="20.100000000000001" customHeight="1">
      <c r="A1543" s="126"/>
      <c r="B1543" s="126"/>
      <c r="C1543" s="131"/>
      <c r="D1543" s="126" t="s">
        <v>1486</v>
      </c>
      <c r="E1543" s="131"/>
      <c r="F1543" s="355">
        <v>35</v>
      </c>
      <c r="G1543" s="314">
        <v>20.588235294117649</v>
      </c>
      <c r="H1543" s="18">
        <v>27</v>
      </c>
      <c r="I1543" s="19">
        <v>16.666666666666668</v>
      </c>
      <c r="J1543" s="18">
        <v>32</v>
      </c>
      <c r="K1543" s="19">
        <v>18.934911242603551</v>
      </c>
      <c r="L1543" s="18">
        <v>47</v>
      </c>
      <c r="M1543" s="19">
        <v>20.085470085470085</v>
      </c>
      <c r="N1543" s="58">
        <v>36</v>
      </c>
      <c r="O1543" s="59">
        <v>15.789473684210526</v>
      </c>
      <c r="P1543" s="58">
        <v>86</v>
      </c>
      <c r="Q1543" s="59">
        <v>28.289473684210527</v>
      </c>
      <c r="R1543" s="58">
        <v>74</v>
      </c>
      <c r="S1543" s="59">
        <v>24.7</v>
      </c>
      <c r="T1543" s="58">
        <v>330</v>
      </c>
      <c r="U1543" s="59">
        <v>27.227722772277229</v>
      </c>
      <c r="V1543" s="131"/>
      <c r="W1543" s="131"/>
      <c r="X1543" s="131"/>
      <c r="Y1543" s="131"/>
      <c r="Z1543" s="131"/>
      <c r="AA1543" s="131"/>
      <c r="AB1543" s="131"/>
      <c r="AC1543" s="131"/>
      <c r="AD1543" s="131"/>
    </row>
    <row r="1544" spans="1:30" ht="20.100000000000001" customHeight="1">
      <c r="A1544" s="126"/>
      <c r="B1544" s="126"/>
      <c r="C1544" s="131"/>
      <c r="D1544" s="126" t="s">
        <v>1487</v>
      </c>
      <c r="E1544" s="131"/>
      <c r="F1544" s="355">
        <v>110</v>
      </c>
      <c r="G1544" s="314">
        <v>64.705882352941174</v>
      </c>
      <c r="H1544" s="18">
        <v>104</v>
      </c>
      <c r="I1544" s="19">
        <v>64.197530864197532</v>
      </c>
      <c r="J1544" s="18">
        <v>116</v>
      </c>
      <c r="K1544" s="19">
        <v>68.639053254437869</v>
      </c>
      <c r="L1544" s="18">
        <v>161</v>
      </c>
      <c r="M1544" s="19">
        <v>68.803418803418808</v>
      </c>
      <c r="N1544" s="58">
        <v>140</v>
      </c>
      <c r="O1544" s="59">
        <v>61.403508771929822</v>
      </c>
      <c r="P1544" s="58">
        <v>177</v>
      </c>
      <c r="Q1544" s="59">
        <v>58.223684210526315</v>
      </c>
      <c r="R1544" s="58">
        <v>185</v>
      </c>
      <c r="S1544" s="59">
        <v>61.9</v>
      </c>
      <c r="T1544" s="58">
        <v>676</v>
      </c>
      <c r="U1544" s="59">
        <v>55.775577557755774</v>
      </c>
      <c r="V1544" s="131"/>
      <c r="W1544" s="131"/>
      <c r="X1544" s="131"/>
      <c r="Y1544" s="131"/>
      <c r="Z1544" s="131"/>
      <c r="AA1544" s="131"/>
      <c r="AB1544" s="131"/>
      <c r="AC1544" s="131"/>
      <c r="AD1544" s="131"/>
    </row>
    <row r="1545" spans="1:30" ht="20.100000000000001" customHeight="1">
      <c r="A1545" s="126"/>
      <c r="B1545" s="126"/>
      <c r="C1545" s="131"/>
      <c r="D1545" s="126" t="s">
        <v>1488</v>
      </c>
      <c r="E1545" s="131"/>
      <c r="F1545" s="355">
        <v>25</v>
      </c>
      <c r="G1545" s="314">
        <v>14.705882352941176</v>
      </c>
      <c r="H1545" s="18">
        <v>27</v>
      </c>
      <c r="I1545" s="19">
        <v>16.666666666666668</v>
      </c>
      <c r="J1545" s="18">
        <v>17</v>
      </c>
      <c r="K1545" s="19">
        <v>10.059171597633137</v>
      </c>
      <c r="L1545" s="18">
        <v>22</v>
      </c>
      <c r="M1545" s="19">
        <v>9.4017094017094021</v>
      </c>
      <c r="N1545" s="58">
        <v>45</v>
      </c>
      <c r="O1545" s="59">
        <v>19.736842105263158</v>
      </c>
      <c r="P1545" s="58">
        <v>38</v>
      </c>
      <c r="Q1545" s="59">
        <v>12.5</v>
      </c>
      <c r="R1545" s="58">
        <v>35</v>
      </c>
      <c r="S1545" s="59">
        <v>11.666666666666666</v>
      </c>
      <c r="T1545" s="58">
        <v>166</v>
      </c>
      <c r="U1545" s="59">
        <v>13.696369636963697</v>
      </c>
      <c r="V1545" s="131"/>
      <c r="W1545" s="131"/>
      <c r="X1545" s="131"/>
      <c r="Y1545" s="131"/>
      <c r="Z1545" s="131"/>
      <c r="AA1545" s="131"/>
      <c r="AB1545" s="131"/>
      <c r="AC1545" s="131"/>
      <c r="AD1545" s="131"/>
    </row>
    <row r="1546" spans="1:30" ht="20.100000000000001" customHeight="1">
      <c r="A1546" s="126"/>
      <c r="B1546" s="126"/>
      <c r="C1546" s="131"/>
      <c r="D1546" s="126" t="s">
        <v>2409</v>
      </c>
      <c r="E1546" s="131"/>
      <c r="F1546" s="355"/>
      <c r="G1546" s="314"/>
      <c r="H1546" s="18"/>
      <c r="I1546" s="19"/>
      <c r="J1546" s="18"/>
      <c r="K1546" s="19"/>
      <c r="L1546" s="18"/>
      <c r="M1546" s="19"/>
      <c r="N1546" s="58"/>
      <c r="O1546" s="59"/>
      <c r="P1546" s="58"/>
      <c r="Q1546" s="59"/>
      <c r="R1546" s="58"/>
      <c r="S1546" s="59"/>
      <c r="T1546" s="58"/>
      <c r="U1546" s="59"/>
      <c r="V1546" s="131"/>
      <c r="W1546" s="131"/>
      <c r="X1546" s="131"/>
      <c r="Y1546" s="131"/>
      <c r="Z1546" s="131"/>
      <c r="AA1546" s="131"/>
      <c r="AB1546" s="131"/>
      <c r="AC1546" s="131"/>
      <c r="AD1546" s="131"/>
    </row>
    <row r="1547" spans="1:30" ht="20.100000000000001" customHeight="1">
      <c r="A1547" s="126"/>
      <c r="B1547" s="126"/>
      <c r="C1547" s="131"/>
      <c r="D1547" s="126" t="s">
        <v>2410</v>
      </c>
      <c r="E1547" s="131"/>
      <c r="F1547" s="355"/>
      <c r="G1547" s="314"/>
      <c r="H1547" s="18"/>
      <c r="I1547" s="19"/>
      <c r="J1547" s="18"/>
      <c r="K1547" s="19"/>
      <c r="L1547" s="18"/>
      <c r="M1547" s="19"/>
      <c r="N1547" s="58"/>
      <c r="O1547" s="59"/>
      <c r="P1547" s="58"/>
      <c r="Q1547" s="59"/>
      <c r="R1547" s="58"/>
      <c r="S1547" s="59"/>
      <c r="T1547" s="58"/>
      <c r="U1547" s="59"/>
      <c r="V1547" s="131"/>
      <c r="W1547" s="131"/>
      <c r="X1547" s="131"/>
      <c r="Y1547" s="131"/>
      <c r="Z1547" s="131"/>
      <c r="AA1547" s="131"/>
      <c r="AB1547" s="131"/>
      <c r="AC1547" s="131"/>
      <c r="AD1547" s="131"/>
    </row>
    <row r="1548" spans="1:30" ht="20.100000000000001" customHeight="1">
      <c r="A1548" s="125" t="s">
        <v>5765</v>
      </c>
      <c r="B1548" s="125" t="s">
        <v>752</v>
      </c>
      <c r="C1548" s="134" t="s">
        <v>218</v>
      </c>
      <c r="D1548" s="125" t="s">
        <v>1853</v>
      </c>
      <c r="E1548" s="134" t="s">
        <v>245</v>
      </c>
      <c r="F1548" s="354">
        <v>2</v>
      </c>
      <c r="G1548" s="12">
        <v>1.1764705882352942</v>
      </c>
      <c r="H1548" s="11"/>
      <c r="I1548" s="12"/>
      <c r="J1548" s="11">
        <v>3</v>
      </c>
      <c r="K1548" s="12">
        <v>1.7751479289940828</v>
      </c>
      <c r="L1548" s="11">
        <v>3</v>
      </c>
      <c r="M1548" s="12">
        <v>1.3</v>
      </c>
      <c r="N1548" s="56">
        <v>2</v>
      </c>
      <c r="O1548" s="57">
        <v>0.8771929824561403</v>
      </c>
      <c r="P1548" s="56">
        <v>5</v>
      </c>
      <c r="Q1548" s="57">
        <v>1.6447368421052631</v>
      </c>
      <c r="R1548" s="56">
        <v>3</v>
      </c>
      <c r="S1548" s="57">
        <v>1</v>
      </c>
      <c r="T1548" s="56">
        <v>107</v>
      </c>
      <c r="U1548" s="57">
        <v>8.8283828382838276</v>
      </c>
      <c r="V1548" s="134" t="s">
        <v>28</v>
      </c>
      <c r="W1548" s="134" t="s">
        <v>28</v>
      </c>
      <c r="X1548" s="134" t="s">
        <v>28</v>
      </c>
      <c r="Y1548" s="134" t="s">
        <v>28</v>
      </c>
      <c r="Z1548" s="134" t="s">
        <v>28</v>
      </c>
      <c r="AA1548" s="134" t="s">
        <v>28</v>
      </c>
      <c r="AB1548" s="134" t="s">
        <v>28</v>
      </c>
      <c r="AC1548" s="134" t="s">
        <v>28</v>
      </c>
      <c r="AD1548" s="134"/>
    </row>
    <row r="1549" spans="1:30" ht="20.100000000000001" customHeight="1">
      <c r="A1549" s="126"/>
      <c r="B1549" s="126"/>
      <c r="C1549" s="131"/>
      <c r="D1549" s="126" t="s">
        <v>1854</v>
      </c>
      <c r="E1549" s="131"/>
      <c r="F1549" s="355">
        <v>168</v>
      </c>
      <c r="G1549" s="314">
        <v>98.82352941176471</v>
      </c>
      <c r="H1549" s="18">
        <v>162</v>
      </c>
      <c r="I1549" s="19">
        <v>100</v>
      </c>
      <c r="J1549" s="18">
        <v>166</v>
      </c>
      <c r="K1549" s="19">
        <v>98.224852071005913</v>
      </c>
      <c r="L1549" s="18">
        <v>231</v>
      </c>
      <c r="M1549" s="19">
        <v>98.7</v>
      </c>
      <c r="N1549" s="58">
        <v>226</v>
      </c>
      <c r="O1549" s="59">
        <v>99.122807017543863</v>
      </c>
      <c r="P1549" s="58">
        <v>299</v>
      </c>
      <c r="Q1549" s="59">
        <v>98.35526315789474</v>
      </c>
      <c r="R1549" s="58">
        <v>296</v>
      </c>
      <c r="S1549" s="59">
        <v>99</v>
      </c>
      <c r="T1549" s="58">
        <v>1105</v>
      </c>
      <c r="U1549" s="59">
        <v>91.171617161716171</v>
      </c>
      <c r="V1549" s="131"/>
      <c r="W1549" s="131"/>
      <c r="X1549" s="131"/>
      <c r="Y1549" s="131"/>
      <c r="Z1549" s="131"/>
      <c r="AA1549" s="131"/>
      <c r="AB1549" s="131"/>
      <c r="AC1549" s="131"/>
      <c r="AD1549" s="131"/>
    </row>
    <row r="1550" spans="1:30" ht="20.100000000000001" customHeight="1">
      <c r="A1550" s="126"/>
      <c r="B1550" s="126"/>
      <c r="C1550" s="131"/>
      <c r="D1550" s="126" t="s">
        <v>2409</v>
      </c>
      <c r="E1550" s="131"/>
      <c r="F1550" s="355"/>
      <c r="G1550" s="314"/>
      <c r="H1550" s="18"/>
      <c r="I1550" s="19"/>
      <c r="J1550" s="18"/>
      <c r="K1550" s="19"/>
      <c r="L1550" s="18"/>
      <c r="M1550" s="19"/>
      <c r="N1550" s="58"/>
      <c r="O1550" s="59"/>
      <c r="P1550" s="58"/>
      <c r="Q1550" s="59"/>
      <c r="R1550" s="58"/>
      <c r="S1550" s="59"/>
      <c r="T1550" s="58"/>
      <c r="U1550" s="59"/>
      <c r="V1550" s="131"/>
      <c r="W1550" s="131"/>
      <c r="X1550" s="131"/>
      <c r="Y1550" s="131"/>
      <c r="Z1550" s="131"/>
      <c r="AA1550" s="131"/>
      <c r="AB1550" s="131"/>
      <c r="AC1550" s="131"/>
      <c r="AD1550" s="131"/>
    </row>
    <row r="1551" spans="1:30" ht="20.100000000000001" customHeight="1">
      <c r="A1551" s="126"/>
      <c r="B1551" s="126"/>
      <c r="C1551" s="131"/>
      <c r="D1551" s="126" t="s">
        <v>2410</v>
      </c>
      <c r="E1551" s="131"/>
      <c r="F1551" s="355"/>
      <c r="G1551" s="314"/>
      <c r="H1551" s="18"/>
      <c r="I1551" s="19"/>
      <c r="J1551" s="18"/>
      <c r="K1551" s="19"/>
      <c r="L1551" s="18"/>
      <c r="M1551" s="19"/>
      <c r="N1551" s="58"/>
      <c r="O1551" s="59"/>
      <c r="P1551" s="58"/>
      <c r="Q1551" s="59"/>
      <c r="R1551" s="58"/>
      <c r="S1551" s="59"/>
      <c r="T1551" s="58"/>
      <c r="U1551" s="59"/>
      <c r="V1551" s="131"/>
      <c r="W1551" s="131"/>
      <c r="X1551" s="131"/>
      <c r="Y1551" s="131"/>
      <c r="Z1551" s="131"/>
      <c r="AA1551" s="131"/>
      <c r="AB1551" s="131"/>
      <c r="AC1551" s="131"/>
      <c r="AD1551" s="131"/>
    </row>
    <row r="1552" spans="1:30" ht="20.100000000000001" customHeight="1">
      <c r="A1552" s="125" t="s">
        <v>5766</v>
      </c>
      <c r="B1552" s="125" t="s">
        <v>753</v>
      </c>
      <c r="C1552" s="134" t="s">
        <v>5767</v>
      </c>
      <c r="D1552" s="125"/>
      <c r="E1552" s="134"/>
      <c r="F1552" s="354">
        <v>2</v>
      </c>
      <c r="G1552" s="12">
        <v>100</v>
      </c>
      <c r="H1552" s="11"/>
      <c r="I1552" s="12"/>
      <c r="J1552" s="11">
        <v>3</v>
      </c>
      <c r="K1552" s="12">
        <v>100</v>
      </c>
      <c r="L1552" s="11">
        <v>3</v>
      </c>
      <c r="M1552" s="12">
        <v>100</v>
      </c>
      <c r="N1552" s="56">
        <v>2</v>
      </c>
      <c r="O1552" s="57">
        <v>100</v>
      </c>
      <c r="P1552" s="56">
        <v>5</v>
      </c>
      <c r="Q1552" s="57">
        <v>100</v>
      </c>
      <c r="R1552" s="56">
        <v>3</v>
      </c>
      <c r="S1552" s="57">
        <v>100</v>
      </c>
      <c r="T1552" s="56">
        <v>106</v>
      </c>
      <c r="U1552" s="57">
        <v>99.1</v>
      </c>
      <c r="V1552" s="134" t="s">
        <v>28</v>
      </c>
      <c r="W1552" s="134" t="s">
        <v>28</v>
      </c>
      <c r="X1552" s="134" t="s">
        <v>28</v>
      </c>
      <c r="Y1552" s="134" t="s">
        <v>28</v>
      </c>
      <c r="Z1552" s="134" t="s">
        <v>28</v>
      </c>
      <c r="AA1552" s="134" t="s">
        <v>28</v>
      </c>
      <c r="AB1552" s="134" t="s">
        <v>28</v>
      </c>
      <c r="AC1552" s="134" t="s">
        <v>28</v>
      </c>
      <c r="AD1552" s="134"/>
    </row>
    <row r="1553" spans="1:30" s="132" customFormat="1" ht="20.100000000000001" customHeight="1">
      <c r="A1553" s="126"/>
      <c r="B1553" s="126"/>
      <c r="C1553" s="131"/>
      <c r="D1553" s="126" t="s">
        <v>6954</v>
      </c>
      <c r="E1553" s="131" t="s">
        <v>2406</v>
      </c>
      <c r="F1553" s="355"/>
      <c r="G1553" s="314"/>
      <c r="H1553" s="18"/>
      <c r="I1553" s="19"/>
      <c r="J1553" s="18"/>
      <c r="K1553" s="19"/>
      <c r="L1553" s="18"/>
      <c r="M1553" s="19"/>
      <c r="N1553" s="58"/>
      <c r="O1553" s="59"/>
      <c r="P1553" s="58"/>
      <c r="Q1553" s="59"/>
      <c r="R1553" s="58"/>
      <c r="S1553" s="59"/>
      <c r="T1553" s="58"/>
      <c r="U1553" s="59"/>
      <c r="V1553" s="131"/>
      <c r="W1553" s="131"/>
      <c r="X1553" s="131"/>
      <c r="Y1553" s="131"/>
      <c r="Z1553" s="131"/>
      <c r="AA1553" s="131"/>
      <c r="AB1553" s="131"/>
      <c r="AC1553" s="131"/>
      <c r="AD1553" s="126"/>
    </row>
    <row r="1554" spans="1:30" s="132" customFormat="1" ht="20.100000000000001" customHeight="1">
      <c r="A1554" s="126"/>
      <c r="B1554" s="126"/>
      <c r="C1554" s="131"/>
      <c r="D1554" s="126" t="s">
        <v>6955</v>
      </c>
      <c r="E1554" s="131"/>
      <c r="F1554" s="355"/>
      <c r="G1554" s="314"/>
      <c r="H1554" s="18"/>
      <c r="I1554" s="19"/>
      <c r="J1554" s="18"/>
      <c r="K1554" s="19"/>
      <c r="L1554" s="18"/>
      <c r="M1554" s="19"/>
      <c r="N1554" s="58"/>
      <c r="O1554" s="59"/>
      <c r="P1554" s="58"/>
      <c r="Q1554" s="59"/>
      <c r="R1554" s="58"/>
      <c r="S1554" s="59"/>
      <c r="T1554" s="58">
        <v>1</v>
      </c>
      <c r="U1554" s="59">
        <v>0.9</v>
      </c>
      <c r="V1554" s="131"/>
      <c r="W1554" s="131"/>
      <c r="X1554" s="131"/>
      <c r="Y1554" s="131"/>
      <c r="Z1554" s="131"/>
      <c r="AA1554" s="131"/>
      <c r="AB1554" s="131"/>
      <c r="AC1554" s="131"/>
      <c r="AD1554" s="126"/>
    </row>
    <row r="1555" spans="1:30" s="132" customFormat="1" ht="20.100000000000001" customHeight="1">
      <c r="A1555" s="125" t="s">
        <v>5768</v>
      </c>
      <c r="B1555" s="125" t="s">
        <v>754</v>
      </c>
      <c r="C1555" s="134" t="s">
        <v>5767</v>
      </c>
      <c r="D1555" s="154"/>
      <c r="E1555" s="154"/>
      <c r="F1555" s="354">
        <v>2</v>
      </c>
      <c r="G1555" s="12">
        <v>100</v>
      </c>
      <c r="H1555" s="11"/>
      <c r="I1555" s="12"/>
      <c r="J1555" s="11">
        <v>3</v>
      </c>
      <c r="K1555" s="12">
        <v>100</v>
      </c>
      <c r="L1555" s="11">
        <v>3</v>
      </c>
      <c r="M1555" s="12">
        <v>100</v>
      </c>
      <c r="N1555" s="56">
        <v>2</v>
      </c>
      <c r="O1555" s="57">
        <v>100</v>
      </c>
      <c r="P1555" s="56">
        <v>4</v>
      </c>
      <c r="Q1555" s="57">
        <v>80</v>
      </c>
      <c r="R1555" s="56">
        <v>3</v>
      </c>
      <c r="S1555" s="57">
        <v>100</v>
      </c>
      <c r="T1555" s="56">
        <v>102</v>
      </c>
      <c r="U1555" s="57">
        <v>95.3</v>
      </c>
      <c r="V1555" s="134" t="s">
        <v>28</v>
      </c>
      <c r="W1555" s="134" t="s">
        <v>28</v>
      </c>
      <c r="X1555" s="134" t="s">
        <v>28</v>
      </c>
      <c r="Y1555" s="134" t="s">
        <v>28</v>
      </c>
      <c r="Z1555" s="134" t="s">
        <v>28</v>
      </c>
      <c r="AA1555" s="134" t="s">
        <v>28</v>
      </c>
      <c r="AB1555" s="134" t="s">
        <v>28</v>
      </c>
      <c r="AC1555" s="134" t="s">
        <v>28</v>
      </c>
      <c r="AD1555" s="125"/>
    </row>
    <row r="1556" spans="1:30" s="132" customFormat="1" ht="20.100000000000001" customHeight="1">
      <c r="A1556" s="126"/>
      <c r="B1556" s="126"/>
      <c r="C1556" s="131"/>
      <c r="D1556" s="126" t="s">
        <v>1529</v>
      </c>
      <c r="E1556" s="131" t="s">
        <v>244</v>
      </c>
      <c r="F1556" s="355"/>
      <c r="G1556" s="314"/>
      <c r="H1556" s="18"/>
      <c r="I1556" s="19"/>
      <c r="J1556" s="18"/>
      <c r="K1556" s="19"/>
      <c r="L1556" s="18"/>
      <c r="M1556" s="19"/>
      <c r="N1556" s="58"/>
      <c r="O1556" s="59"/>
      <c r="P1556" s="58"/>
      <c r="Q1556" s="59"/>
      <c r="R1556" s="58"/>
      <c r="S1556" s="59"/>
      <c r="T1556" s="58"/>
      <c r="U1556" s="59"/>
      <c r="V1556" s="131"/>
      <c r="W1556" s="131"/>
      <c r="X1556" s="131"/>
      <c r="Y1556" s="131"/>
      <c r="Z1556" s="131"/>
      <c r="AA1556" s="131"/>
      <c r="AB1556" s="131"/>
      <c r="AC1556" s="131"/>
      <c r="AD1556" s="126"/>
    </row>
    <row r="1557" spans="1:30" s="132" customFormat="1" ht="20.100000000000001" customHeight="1">
      <c r="A1557" s="126"/>
      <c r="B1557" s="126"/>
      <c r="C1557" s="131"/>
      <c r="D1557" s="126" t="s">
        <v>1530</v>
      </c>
      <c r="E1557" s="131"/>
      <c r="F1557" s="355"/>
      <c r="G1557" s="314"/>
      <c r="H1557" s="18"/>
      <c r="I1557" s="19"/>
      <c r="J1557" s="18"/>
      <c r="K1557" s="19"/>
      <c r="L1557" s="18"/>
      <c r="M1557" s="19"/>
      <c r="N1557" s="58"/>
      <c r="O1557" s="59"/>
      <c r="P1557" s="58">
        <v>1</v>
      </c>
      <c r="Q1557" s="59">
        <v>20</v>
      </c>
      <c r="R1557" s="58"/>
      <c r="S1557" s="59"/>
      <c r="T1557" s="58">
        <v>5</v>
      </c>
      <c r="U1557" s="59">
        <v>4.7</v>
      </c>
      <c r="V1557" s="131"/>
      <c r="W1557" s="131"/>
      <c r="X1557" s="131"/>
      <c r="Y1557" s="131"/>
      <c r="Z1557" s="131"/>
      <c r="AA1557" s="131"/>
      <c r="AB1557" s="131"/>
      <c r="AC1557" s="131"/>
      <c r="AD1557" s="126"/>
    </row>
    <row r="1558" spans="1:30" ht="20.100000000000001" customHeight="1">
      <c r="A1558" s="125" t="s">
        <v>5769</v>
      </c>
      <c r="B1558" s="125" t="s">
        <v>755</v>
      </c>
      <c r="C1558" s="134" t="s">
        <v>5770</v>
      </c>
      <c r="D1558" s="125" t="s">
        <v>1961</v>
      </c>
      <c r="E1558" s="134" t="s">
        <v>244</v>
      </c>
      <c r="F1558" s="354"/>
      <c r="G1558" s="12"/>
      <c r="H1558" s="11"/>
      <c r="I1558" s="12"/>
      <c r="J1558" s="11"/>
      <c r="K1558" s="12"/>
      <c r="L1558" s="11"/>
      <c r="M1558" s="12"/>
      <c r="N1558" s="56"/>
      <c r="O1558" s="57"/>
      <c r="P1558" s="56">
        <v>1</v>
      </c>
      <c r="Q1558" s="57">
        <v>100</v>
      </c>
      <c r="R1558" s="56"/>
      <c r="S1558" s="57"/>
      <c r="T1558" s="56"/>
      <c r="U1558" s="57"/>
      <c r="V1558" s="134" t="s">
        <v>28</v>
      </c>
      <c r="W1558" s="134"/>
      <c r="X1558" s="134"/>
      <c r="Y1558" s="134"/>
      <c r="Z1558" s="134"/>
      <c r="AA1558" s="134"/>
      <c r="AB1558" s="134"/>
      <c r="AC1558" s="134"/>
      <c r="AD1558" s="134"/>
    </row>
    <row r="1559" spans="1:30" ht="20.100000000000001" customHeight="1">
      <c r="A1559" s="126"/>
      <c r="B1559" s="126"/>
      <c r="C1559" s="131"/>
      <c r="D1559" s="126" t="s">
        <v>1962</v>
      </c>
      <c r="E1559" s="131"/>
      <c r="F1559" s="355"/>
      <c r="G1559" s="314"/>
      <c r="H1559" s="18"/>
      <c r="I1559" s="19"/>
      <c r="J1559" s="18"/>
      <c r="K1559" s="19"/>
      <c r="L1559" s="18"/>
      <c r="M1559" s="19"/>
      <c r="N1559" s="58"/>
      <c r="O1559" s="59"/>
      <c r="P1559" s="58"/>
      <c r="Q1559" s="59"/>
      <c r="R1559" s="58"/>
      <c r="S1559" s="59"/>
      <c r="T1559" s="58">
        <v>2</v>
      </c>
      <c r="U1559" s="59">
        <v>40</v>
      </c>
      <c r="V1559" s="131"/>
      <c r="W1559" s="131"/>
      <c r="X1559" s="131"/>
      <c r="Y1559" s="131"/>
      <c r="Z1559" s="131"/>
      <c r="AA1559" s="131"/>
      <c r="AB1559" s="131"/>
      <c r="AC1559" s="131"/>
      <c r="AD1559" s="131"/>
    </row>
    <row r="1560" spans="1:30" ht="20.100000000000001" customHeight="1">
      <c r="A1560" s="126"/>
      <c r="B1560" s="126"/>
      <c r="C1560" s="131"/>
      <c r="D1560" s="126" t="s">
        <v>1963</v>
      </c>
      <c r="E1560" s="131"/>
      <c r="F1560" s="355"/>
      <c r="G1560" s="314"/>
      <c r="H1560" s="18"/>
      <c r="I1560" s="19"/>
      <c r="J1560" s="18"/>
      <c r="K1560" s="19"/>
      <c r="L1560" s="18"/>
      <c r="M1560" s="19"/>
      <c r="N1560" s="58"/>
      <c r="O1560" s="59"/>
      <c r="P1560" s="58"/>
      <c r="Q1560" s="59"/>
      <c r="R1560" s="58"/>
      <c r="S1560" s="59"/>
      <c r="T1560" s="58">
        <v>2</v>
      </c>
      <c r="U1560" s="59">
        <v>40</v>
      </c>
      <c r="V1560" s="131"/>
      <c r="W1560" s="131"/>
      <c r="X1560" s="131"/>
      <c r="Y1560" s="131"/>
      <c r="Z1560" s="131"/>
      <c r="AA1560" s="131"/>
      <c r="AB1560" s="131"/>
      <c r="AC1560" s="131"/>
      <c r="AD1560" s="131"/>
    </row>
    <row r="1561" spans="1:30" ht="20.100000000000001" customHeight="1">
      <c r="A1561" s="126"/>
      <c r="B1561" s="126"/>
      <c r="C1561" s="131"/>
      <c r="D1561" s="126" t="s">
        <v>1964</v>
      </c>
      <c r="E1561" s="131"/>
      <c r="F1561" s="355"/>
      <c r="G1561" s="314"/>
      <c r="H1561" s="18"/>
      <c r="I1561" s="19"/>
      <c r="J1561" s="18"/>
      <c r="K1561" s="19"/>
      <c r="L1561" s="18"/>
      <c r="M1561" s="19"/>
      <c r="N1561" s="58"/>
      <c r="O1561" s="59"/>
      <c r="P1561" s="58"/>
      <c r="Q1561" s="59"/>
      <c r="R1561" s="58"/>
      <c r="S1561" s="59"/>
      <c r="T1561" s="58"/>
      <c r="U1561" s="59"/>
      <c r="V1561" s="131"/>
      <c r="W1561" s="131"/>
      <c r="X1561" s="131"/>
      <c r="Y1561" s="131"/>
      <c r="Z1561" s="131"/>
      <c r="AA1561" s="131"/>
      <c r="AB1561" s="131"/>
      <c r="AC1561" s="131"/>
      <c r="AD1561" s="131"/>
    </row>
    <row r="1562" spans="1:30" ht="20.100000000000001" customHeight="1">
      <c r="A1562" s="126"/>
      <c r="B1562" s="126"/>
      <c r="C1562" s="131"/>
      <c r="D1562" s="126" t="s">
        <v>1529</v>
      </c>
      <c r="E1562" s="131"/>
      <c r="F1562" s="355"/>
      <c r="G1562" s="314"/>
      <c r="H1562" s="18"/>
      <c r="I1562" s="19"/>
      <c r="J1562" s="18"/>
      <c r="K1562" s="19"/>
      <c r="L1562" s="18"/>
      <c r="M1562" s="19"/>
      <c r="N1562" s="58"/>
      <c r="O1562" s="59"/>
      <c r="P1562" s="58"/>
      <c r="Q1562" s="59"/>
      <c r="R1562" s="58"/>
      <c r="S1562" s="59"/>
      <c r="T1562" s="58"/>
      <c r="U1562" s="59"/>
      <c r="V1562" s="131"/>
      <c r="W1562" s="131"/>
      <c r="X1562" s="131"/>
      <c r="Y1562" s="131"/>
      <c r="Z1562" s="131"/>
      <c r="AA1562" s="131"/>
      <c r="AB1562" s="131"/>
      <c r="AC1562" s="131"/>
      <c r="AD1562" s="131"/>
    </row>
    <row r="1563" spans="1:30" ht="20.100000000000001" customHeight="1">
      <c r="A1563" s="126"/>
      <c r="B1563" s="126"/>
      <c r="C1563" s="131"/>
      <c r="D1563" s="126" t="s">
        <v>1530</v>
      </c>
      <c r="E1563" s="131"/>
      <c r="F1563" s="355"/>
      <c r="G1563" s="314"/>
      <c r="H1563" s="18"/>
      <c r="I1563" s="19"/>
      <c r="J1563" s="18"/>
      <c r="K1563" s="19"/>
      <c r="L1563" s="18"/>
      <c r="M1563" s="19"/>
      <c r="N1563" s="58"/>
      <c r="O1563" s="59"/>
      <c r="P1563" s="58"/>
      <c r="Q1563" s="59"/>
      <c r="R1563" s="58"/>
      <c r="S1563" s="59"/>
      <c r="T1563" s="58">
        <v>1</v>
      </c>
      <c r="U1563" s="59">
        <v>20</v>
      </c>
      <c r="V1563" s="131"/>
      <c r="W1563" s="131"/>
      <c r="X1563" s="131"/>
      <c r="Y1563" s="131"/>
      <c r="Z1563" s="131"/>
      <c r="AA1563" s="131"/>
      <c r="AB1563" s="131"/>
      <c r="AC1563" s="131"/>
      <c r="AD1563" s="131"/>
    </row>
    <row r="1564" spans="1:30" ht="20.100000000000001" customHeight="1">
      <c r="A1564" s="125" t="s">
        <v>5771</v>
      </c>
      <c r="B1564" s="125" t="s">
        <v>756</v>
      </c>
      <c r="C1564" s="134" t="s">
        <v>5767</v>
      </c>
      <c r="D1564" s="125" t="s">
        <v>1853</v>
      </c>
      <c r="E1564" s="134" t="s">
        <v>245</v>
      </c>
      <c r="F1564" s="354"/>
      <c r="G1564" s="12"/>
      <c r="H1564" s="11"/>
      <c r="I1564" s="12"/>
      <c r="J1564" s="11"/>
      <c r="K1564" s="12"/>
      <c r="L1564" s="11"/>
      <c r="M1564" s="12"/>
      <c r="N1564" s="56"/>
      <c r="O1564" s="57"/>
      <c r="P1564" s="56">
        <v>1</v>
      </c>
      <c r="Q1564" s="57">
        <v>20</v>
      </c>
      <c r="R1564" s="56"/>
      <c r="S1564" s="57"/>
      <c r="T1564" s="56">
        <v>38</v>
      </c>
      <c r="U1564" s="57">
        <v>35.514018691588788</v>
      </c>
      <c r="V1564" s="134" t="s">
        <v>28</v>
      </c>
      <c r="W1564" s="134" t="s">
        <v>28</v>
      </c>
      <c r="X1564" s="134" t="s">
        <v>28</v>
      </c>
      <c r="Y1564" s="134" t="s">
        <v>28</v>
      </c>
      <c r="Z1564" s="134" t="s">
        <v>28</v>
      </c>
      <c r="AA1564" s="134" t="s">
        <v>28</v>
      </c>
      <c r="AB1564" s="134" t="s">
        <v>28</v>
      </c>
      <c r="AC1564" s="134" t="s">
        <v>28</v>
      </c>
      <c r="AD1564" s="134"/>
    </row>
    <row r="1565" spans="1:30" ht="20.100000000000001" customHeight="1">
      <c r="A1565" s="126"/>
      <c r="B1565" s="126"/>
      <c r="C1565" s="131"/>
      <c r="D1565" s="126" t="s">
        <v>1854</v>
      </c>
      <c r="E1565" s="131"/>
      <c r="F1565" s="355">
        <v>2</v>
      </c>
      <c r="G1565" s="314">
        <v>100</v>
      </c>
      <c r="H1565" s="18"/>
      <c r="I1565" s="19"/>
      <c r="J1565" s="18">
        <v>3</v>
      </c>
      <c r="K1565" s="19">
        <v>100</v>
      </c>
      <c r="L1565" s="18">
        <v>3</v>
      </c>
      <c r="M1565" s="19">
        <v>100</v>
      </c>
      <c r="N1565" s="58">
        <v>2</v>
      </c>
      <c r="O1565" s="59">
        <v>100</v>
      </c>
      <c r="P1565" s="58">
        <v>4</v>
      </c>
      <c r="Q1565" s="59">
        <v>80</v>
      </c>
      <c r="R1565" s="58">
        <v>3</v>
      </c>
      <c r="S1565" s="59">
        <v>100</v>
      </c>
      <c r="T1565" s="58">
        <v>69</v>
      </c>
      <c r="U1565" s="59">
        <v>64.485981308411212</v>
      </c>
      <c r="V1565" s="131"/>
      <c r="W1565" s="131"/>
      <c r="X1565" s="131"/>
      <c r="Y1565" s="131"/>
      <c r="Z1565" s="131"/>
      <c r="AA1565" s="131"/>
      <c r="AB1565" s="131"/>
      <c r="AC1565" s="131"/>
      <c r="AD1565" s="131"/>
    </row>
    <row r="1566" spans="1:30" ht="20.100000000000001" customHeight="1">
      <c r="A1566" s="126"/>
      <c r="B1566" s="126"/>
      <c r="C1566" s="131"/>
      <c r="D1566" s="126" t="s">
        <v>2409</v>
      </c>
      <c r="E1566" s="131"/>
      <c r="F1566" s="355"/>
      <c r="G1566" s="314"/>
      <c r="H1566" s="18"/>
      <c r="I1566" s="19"/>
      <c r="J1566" s="18"/>
      <c r="K1566" s="19"/>
      <c r="L1566" s="18"/>
      <c r="M1566" s="19"/>
      <c r="N1566" s="58"/>
      <c r="O1566" s="59"/>
      <c r="P1566" s="58"/>
      <c r="Q1566" s="59"/>
      <c r="R1566" s="58"/>
      <c r="S1566" s="59"/>
      <c r="T1566" s="58"/>
      <c r="U1566" s="59"/>
      <c r="V1566" s="131"/>
      <c r="W1566" s="131"/>
      <c r="X1566" s="131"/>
      <c r="Y1566" s="131"/>
      <c r="Z1566" s="131"/>
      <c r="AA1566" s="131"/>
      <c r="AB1566" s="131"/>
      <c r="AC1566" s="131"/>
      <c r="AD1566" s="131"/>
    </row>
    <row r="1567" spans="1:30" ht="20.100000000000001" customHeight="1">
      <c r="A1567" s="126"/>
      <c r="B1567" s="126"/>
      <c r="C1567" s="131"/>
      <c r="D1567" s="126" t="s">
        <v>2410</v>
      </c>
      <c r="E1567" s="131"/>
      <c r="F1567" s="355"/>
      <c r="G1567" s="314"/>
      <c r="H1567" s="18"/>
      <c r="I1567" s="19"/>
      <c r="J1567" s="18"/>
      <c r="K1567" s="19"/>
      <c r="L1567" s="18"/>
      <c r="M1567" s="19"/>
      <c r="N1567" s="58"/>
      <c r="O1567" s="59"/>
      <c r="P1567" s="58"/>
      <c r="Q1567" s="59"/>
      <c r="R1567" s="58"/>
      <c r="S1567" s="59"/>
      <c r="T1567" s="58"/>
      <c r="U1567" s="59"/>
      <c r="V1567" s="131"/>
      <c r="W1567" s="131"/>
      <c r="X1567" s="131"/>
      <c r="Y1567" s="131"/>
      <c r="Z1567" s="131"/>
      <c r="AA1567" s="131"/>
      <c r="AB1567" s="131"/>
      <c r="AC1567" s="131"/>
      <c r="AD1567" s="131"/>
    </row>
    <row r="1568" spans="1:30" s="132" customFormat="1" ht="20.100000000000001" customHeight="1">
      <c r="A1568" s="125" t="s">
        <v>5772</v>
      </c>
      <c r="B1568" s="125" t="s">
        <v>757</v>
      </c>
      <c r="C1568" s="134" t="s">
        <v>5773</v>
      </c>
      <c r="D1568" s="154"/>
      <c r="E1568" s="134"/>
      <c r="F1568" s="354"/>
      <c r="G1568" s="12"/>
      <c r="H1568" s="11"/>
      <c r="I1568" s="12"/>
      <c r="J1568" s="11"/>
      <c r="K1568" s="12"/>
      <c r="L1568" s="11"/>
      <c r="M1568" s="12"/>
      <c r="N1568" s="56"/>
      <c r="O1568" s="57"/>
      <c r="P1568" s="56">
        <v>1</v>
      </c>
      <c r="Q1568" s="57">
        <v>100</v>
      </c>
      <c r="R1568" s="56"/>
      <c r="S1568" s="57"/>
      <c r="T1568" s="56">
        <v>33</v>
      </c>
      <c r="U1568" s="57">
        <v>86.8</v>
      </c>
      <c r="V1568" s="134" t="s">
        <v>28</v>
      </c>
      <c r="W1568" s="134" t="s">
        <v>28</v>
      </c>
      <c r="X1568" s="134" t="s">
        <v>28</v>
      </c>
      <c r="Y1568" s="134" t="s">
        <v>28</v>
      </c>
      <c r="Z1568" s="134" t="s">
        <v>28</v>
      </c>
      <c r="AA1568" s="134" t="s">
        <v>28</v>
      </c>
      <c r="AB1568" s="134" t="s">
        <v>28</v>
      </c>
      <c r="AC1568" s="134" t="s">
        <v>28</v>
      </c>
      <c r="AD1568" s="125"/>
    </row>
    <row r="1569" spans="1:30" s="132" customFormat="1" ht="20.100000000000001" customHeight="1">
      <c r="A1569" s="126"/>
      <c r="B1569" s="126"/>
      <c r="C1569" s="131"/>
      <c r="D1569" s="126" t="s">
        <v>1529</v>
      </c>
      <c r="E1569" s="131" t="s">
        <v>73</v>
      </c>
      <c r="F1569" s="355"/>
      <c r="G1569" s="314"/>
      <c r="H1569" s="18"/>
      <c r="I1569" s="19"/>
      <c r="J1569" s="18"/>
      <c r="K1569" s="19"/>
      <c r="L1569" s="18"/>
      <c r="M1569" s="19"/>
      <c r="N1569" s="58"/>
      <c r="O1569" s="59"/>
      <c r="P1569" s="58"/>
      <c r="Q1569" s="59"/>
      <c r="R1569" s="58"/>
      <c r="S1569" s="59"/>
      <c r="T1569" s="58"/>
      <c r="U1569" s="59"/>
      <c r="V1569" s="131"/>
      <c r="W1569" s="131"/>
      <c r="X1569" s="131"/>
      <c r="Y1569" s="131"/>
      <c r="Z1569" s="131"/>
      <c r="AA1569" s="131"/>
      <c r="AB1569" s="131"/>
      <c r="AC1569" s="131"/>
      <c r="AD1569" s="126"/>
    </row>
    <row r="1570" spans="1:30" s="132" customFormat="1" ht="20.100000000000001" customHeight="1">
      <c r="A1570" s="126"/>
      <c r="B1570" s="126"/>
      <c r="C1570" s="131"/>
      <c r="D1570" s="126" t="s">
        <v>1530</v>
      </c>
      <c r="E1570" s="131"/>
      <c r="F1570" s="355"/>
      <c r="G1570" s="314"/>
      <c r="H1570" s="18"/>
      <c r="I1570" s="19"/>
      <c r="J1570" s="18"/>
      <c r="K1570" s="19"/>
      <c r="L1570" s="18"/>
      <c r="M1570" s="19"/>
      <c r="N1570" s="58"/>
      <c r="O1570" s="59"/>
      <c r="P1570" s="58"/>
      <c r="Q1570" s="59"/>
      <c r="R1570" s="58"/>
      <c r="S1570" s="59"/>
      <c r="T1570" s="58">
        <v>5</v>
      </c>
      <c r="U1570" s="59">
        <v>13.2</v>
      </c>
      <c r="V1570" s="131"/>
      <c r="W1570" s="131"/>
      <c r="X1570" s="131"/>
      <c r="Y1570" s="131"/>
      <c r="Z1570" s="131"/>
      <c r="AA1570" s="131"/>
      <c r="AB1570" s="131"/>
      <c r="AC1570" s="131"/>
      <c r="AD1570" s="126"/>
    </row>
    <row r="1571" spans="1:30" ht="20.100000000000001" customHeight="1">
      <c r="A1571" s="125" t="s">
        <v>5774</v>
      </c>
      <c r="B1571" s="125" t="s">
        <v>759</v>
      </c>
      <c r="C1571" s="134" t="s">
        <v>218</v>
      </c>
      <c r="D1571" s="125" t="s">
        <v>1853</v>
      </c>
      <c r="E1571" s="134" t="s">
        <v>245</v>
      </c>
      <c r="F1571" s="354">
        <v>11</v>
      </c>
      <c r="G1571" s="12">
        <v>6.4705882352941178</v>
      </c>
      <c r="H1571" s="11">
        <v>4</v>
      </c>
      <c r="I1571" s="12">
        <v>2.4691358024691357</v>
      </c>
      <c r="J1571" s="11">
        <v>5</v>
      </c>
      <c r="K1571" s="12">
        <v>2.9585798816568047</v>
      </c>
      <c r="L1571" s="11">
        <v>12</v>
      </c>
      <c r="M1571" s="12">
        <v>5.1282051282051277</v>
      </c>
      <c r="N1571" s="56">
        <v>12</v>
      </c>
      <c r="O1571" s="57">
        <v>5.3</v>
      </c>
      <c r="P1571" s="56">
        <v>13</v>
      </c>
      <c r="Q1571" s="57">
        <v>4.2763157894736841</v>
      </c>
      <c r="R1571" s="56">
        <v>15</v>
      </c>
      <c r="S1571" s="57">
        <v>5.0167224080267561</v>
      </c>
      <c r="T1571" s="56">
        <v>155</v>
      </c>
      <c r="U1571" s="57">
        <v>12.8</v>
      </c>
      <c r="V1571" s="134" t="s">
        <v>28</v>
      </c>
      <c r="W1571" s="134" t="s">
        <v>28</v>
      </c>
      <c r="X1571" s="134" t="s">
        <v>28</v>
      </c>
      <c r="Y1571" s="134" t="s">
        <v>28</v>
      </c>
      <c r="Z1571" s="134" t="s">
        <v>28</v>
      </c>
      <c r="AA1571" s="134" t="s">
        <v>28</v>
      </c>
      <c r="AB1571" s="134" t="s">
        <v>28</v>
      </c>
      <c r="AC1571" s="134" t="s">
        <v>28</v>
      </c>
      <c r="AD1571" s="134"/>
    </row>
    <row r="1572" spans="1:30" ht="20.100000000000001" customHeight="1">
      <c r="A1572" s="126"/>
      <c r="B1572" s="126"/>
      <c r="C1572" s="131"/>
      <c r="D1572" s="126" t="s">
        <v>1854</v>
      </c>
      <c r="E1572" s="131"/>
      <c r="F1572" s="355">
        <v>159</v>
      </c>
      <c r="G1572" s="314">
        <v>93.529411764705884</v>
      </c>
      <c r="H1572" s="18">
        <v>157</v>
      </c>
      <c r="I1572" s="19">
        <v>96.913580246913583</v>
      </c>
      <c r="J1572" s="18">
        <v>164</v>
      </c>
      <c r="K1572" s="19">
        <v>97.041420118343197</v>
      </c>
      <c r="L1572" s="18">
        <v>221</v>
      </c>
      <c r="M1572" s="19">
        <v>94.444444444444443</v>
      </c>
      <c r="N1572" s="58">
        <v>215</v>
      </c>
      <c r="O1572" s="59">
        <v>94.3</v>
      </c>
      <c r="P1572" s="58">
        <v>291</v>
      </c>
      <c r="Q1572" s="59">
        <v>95.723684210526315</v>
      </c>
      <c r="R1572" s="58">
        <v>283</v>
      </c>
      <c r="S1572" s="59">
        <v>94.6</v>
      </c>
      <c r="T1572" s="58">
        <v>1053</v>
      </c>
      <c r="U1572" s="59">
        <v>86.9</v>
      </c>
      <c r="V1572" s="131"/>
      <c r="W1572" s="131"/>
      <c r="X1572" s="131"/>
      <c r="Y1572" s="131"/>
      <c r="Z1572" s="131"/>
      <c r="AA1572" s="131"/>
      <c r="AB1572" s="131"/>
      <c r="AC1572" s="131"/>
      <c r="AD1572" s="131"/>
    </row>
    <row r="1573" spans="1:30" ht="20.100000000000001" customHeight="1">
      <c r="A1573" s="126"/>
      <c r="B1573" s="126"/>
      <c r="C1573" s="131"/>
      <c r="D1573" s="126" t="s">
        <v>2409</v>
      </c>
      <c r="E1573" s="131"/>
      <c r="F1573" s="355"/>
      <c r="G1573" s="314"/>
      <c r="H1573" s="18"/>
      <c r="I1573" s="19"/>
      <c r="J1573" s="18"/>
      <c r="K1573" s="19"/>
      <c r="L1573" s="18"/>
      <c r="M1573" s="19"/>
      <c r="N1573" s="58"/>
      <c r="O1573" s="59"/>
      <c r="P1573" s="58"/>
      <c r="Q1573" s="59"/>
      <c r="R1573" s="58"/>
      <c r="S1573" s="59"/>
      <c r="T1573" s="58"/>
      <c r="U1573" s="59"/>
      <c r="V1573" s="131"/>
      <c r="W1573" s="131"/>
      <c r="X1573" s="131"/>
      <c r="Y1573" s="131"/>
      <c r="Z1573" s="131"/>
      <c r="AA1573" s="131"/>
      <c r="AB1573" s="131"/>
      <c r="AC1573" s="131"/>
      <c r="AD1573" s="131"/>
    </row>
    <row r="1574" spans="1:30" ht="20.100000000000001" customHeight="1">
      <c r="A1574" s="126"/>
      <c r="B1574" s="126"/>
      <c r="C1574" s="131"/>
      <c r="D1574" s="126" t="s">
        <v>2410</v>
      </c>
      <c r="E1574" s="131"/>
      <c r="F1574" s="355"/>
      <c r="G1574" s="314"/>
      <c r="H1574" s="18">
        <v>1</v>
      </c>
      <c r="I1574" s="19">
        <v>0.61728395061728392</v>
      </c>
      <c r="J1574" s="18"/>
      <c r="K1574" s="19"/>
      <c r="L1574" s="18">
        <v>1</v>
      </c>
      <c r="M1574" s="19">
        <v>0.42735042735042739</v>
      </c>
      <c r="N1574" s="58">
        <v>1</v>
      </c>
      <c r="O1574" s="59">
        <v>0.4</v>
      </c>
      <c r="P1574" s="58"/>
      <c r="Q1574" s="59"/>
      <c r="R1574" s="58">
        <v>1</v>
      </c>
      <c r="S1574" s="59">
        <v>0.3</v>
      </c>
      <c r="T1574" s="58">
        <v>4</v>
      </c>
      <c r="U1574" s="59">
        <v>0.3</v>
      </c>
      <c r="V1574" s="131"/>
      <c r="W1574" s="131"/>
      <c r="X1574" s="131"/>
      <c r="Y1574" s="131"/>
      <c r="Z1574" s="131"/>
      <c r="AA1574" s="131"/>
      <c r="AB1574" s="131"/>
      <c r="AC1574" s="131"/>
      <c r="AD1574" s="131"/>
    </row>
    <row r="1575" spans="1:30" ht="20.100000000000001" customHeight="1">
      <c r="A1575" s="125" t="s">
        <v>6978</v>
      </c>
      <c r="B1575" s="125" t="s">
        <v>760</v>
      </c>
      <c r="C1575" s="134" t="s">
        <v>5775</v>
      </c>
      <c r="D1575" s="125" t="s">
        <v>1853</v>
      </c>
      <c r="E1575" s="134" t="s">
        <v>245</v>
      </c>
      <c r="F1575" s="354">
        <v>4</v>
      </c>
      <c r="G1575" s="12">
        <v>36.363636363636367</v>
      </c>
      <c r="H1575" s="11">
        <v>3</v>
      </c>
      <c r="I1575" s="12">
        <v>75</v>
      </c>
      <c r="J1575" s="11">
        <v>2</v>
      </c>
      <c r="K1575" s="12">
        <v>40</v>
      </c>
      <c r="L1575" s="11">
        <v>6</v>
      </c>
      <c r="M1575" s="12">
        <v>50</v>
      </c>
      <c r="N1575" s="56">
        <v>4</v>
      </c>
      <c r="O1575" s="57">
        <v>33.333333333333336</v>
      </c>
      <c r="P1575" s="56">
        <v>5</v>
      </c>
      <c r="Q1575" s="57">
        <v>38.46153846153846</v>
      </c>
      <c r="R1575" s="56">
        <v>7</v>
      </c>
      <c r="S1575" s="57">
        <v>46.666666666666664</v>
      </c>
      <c r="T1575" s="56">
        <v>96</v>
      </c>
      <c r="U1575" s="57">
        <v>61.9</v>
      </c>
      <c r="V1575" s="134" t="s">
        <v>28</v>
      </c>
      <c r="W1575" s="134" t="s">
        <v>28</v>
      </c>
      <c r="X1575" s="134" t="s">
        <v>28</v>
      </c>
      <c r="Y1575" s="134" t="s">
        <v>28</v>
      </c>
      <c r="Z1575" s="134" t="s">
        <v>28</v>
      </c>
      <c r="AA1575" s="134" t="s">
        <v>28</v>
      </c>
      <c r="AB1575" s="134" t="s">
        <v>28</v>
      </c>
      <c r="AC1575" s="134" t="s">
        <v>28</v>
      </c>
      <c r="AD1575" s="134"/>
    </row>
    <row r="1576" spans="1:30" ht="20.100000000000001" customHeight="1">
      <c r="A1576" s="126"/>
      <c r="B1576" s="126"/>
      <c r="C1576" s="131"/>
      <c r="D1576" s="126" t="s">
        <v>1854</v>
      </c>
      <c r="E1576" s="131"/>
      <c r="F1576" s="355">
        <v>7</v>
      </c>
      <c r="G1576" s="314">
        <v>63.636363636363633</v>
      </c>
      <c r="H1576" s="18">
        <v>1</v>
      </c>
      <c r="I1576" s="19">
        <v>25</v>
      </c>
      <c r="J1576" s="18">
        <v>3</v>
      </c>
      <c r="K1576" s="19">
        <v>60</v>
      </c>
      <c r="L1576" s="18">
        <v>6</v>
      </c>
      <c r="M1576" s="19">
        <v>50</v>
      </c>
      <c r="N1576" s="58">
        <v>8</v>
      </c>
      <c r="O1576" s="59">
        <v>66.666666666666671</v>
      </c>
      <c r="P1576" s="58">
        <v>8</v>
      </c>
      <c r="Q1576" s="59">
        <v>61.53846153846154</v>
      </c>
      <c r="R1576" s="58">
        <v>8</v>
      </c>
      <c r="S1576" s="59">
        <v>53.333333333333336</v>
      </c>
      <c r="T1576" s="58">
        <v>58</v>
      </c>
      <c r="U1576" s="59">
        <v>37.4</v>
      </c>
      <c r="V1576" s="131"/>
      <c r="W1576" s="131"/>
      <c r="X1576" s="131"/>
      <c r="Y1576" s="131"/>
      <c r="Z1576" s="131"/>
      <c r="AA1576" s="131"/>
      <c r="AB1576" s="131"/>
      <c r="AC1576" s="131"/>
      <c r="AD1576" s="131"/>
    </row>
    <row r="1577" spans="1:30" ht="20.100000000000001" customHeight="1">
      <c r="A1577" s="126"/>
      <c r="B1577" s="126"/>
      <c r="C1577" s="131"/>
      <c r="D1577" s="126" t="s">
        <v>2409</v>
      </c>
      <c r="E1577" s="131"/>
      <c r="F1577" s="355"/>
      <c r="G1577" s="314"/>
      <c r="H1577" s="18"/>
      <c r="I1577" s="19"/>
      <c r="J1577" s="18"/>
      <c r="K1577" s="19"/>
      <c r="L1577" s="18"/>
      <c r="M1577" s="19"/>
      <c r="N1577" s="58"/>
      <c r="O1577" s="59"/>
      <c r="P1577" s="58"/>
      <c r="Q1577" s="59"/>
      <c r="R1577" s="58"/>
      <c r="S1577" s="59"/>
      <c r="T1577" s="58"/>
      <c r="U1577" s="59"/>
      <c r="V1577" s="131"/>
      <c r="W1577" s="131"/>
      <c r="X1577" s="131"/>
      <c r="Y1577" s="131"/>
      <c r="Z1577" s="131"/>
      <c r="AA1577" s="131"/>
      <c r="AB1577" s="131"/>
      <c r="AC1577" s="131"/>
      <c r="AD1577" s="131"/>
    </row>
    <row r="1578" spans="1:30" ht="20.100000000000001" customHeight="1">
      <c r="A1578" s="126"/>
      <c r="B1578" s="126"/>
      <c r="C1578" s="131"/>
      <c r="D1578" s="126" t="s">
        <v>2410</v>
      </c>
      <c r="E1578" s="131"/>
      <c r="F1578" s="355"/>
      <c r="G1578" s="314"/>
      <c r="H1578" s="18"/>
      <c r="I1578" s="19"/>
      <c r="J1578" s="18"/>
      <c r="K1578" s="19"/>
      <c r="L1578" s="18"/>
      <c r="M1578" s="19"/>
      <c r="N1578" s="58"/>
      <c r="O1578" s="59"/>
      <c r="P1578" s="58"/>
      <c r="Q1578" s="59"/>
      <c r="R1578" s="58"/>
      <c r="S1578" s="59"/>
      <c r="T1578" s="58">
        <v>1</v>
      </c>
      <c r="U1578" s="59">
        <v>0.6</v>
      </c>
      <c r="V1578" s="131"/>
      <c r="W1578" s="131"/>
      <c r="X1578" s="131"/>
      <c r="Y1578" s="131"/>
      <c r="Z1578" s="131"/>
      <c r="AA1578" s="131"/>
      <c r="AB1578" s="131"/>
      <c r="AC1578" s="131"/>
      <c r="AD1578" s="131"/>
    </row>
    <row r="1579" spans="1:30" ht="20.100000000000001" customHeight="1">
      <c r="A1579" s="125" t="s">
        <v>6979</v>
      </c>
      <c r="B1579" s="125" t="s">
        <v>6174</v>
      </c>
      <c r="C1579" s="134" t="s">
        <v>6980</v>
      </c>
      <c r="D1579" s="125" t="s">
        <v>1853</v>
      </c>
      <c r="E1579" s="134" t="s">
        <v>245</v>
      </c>
      <c r="F1579" s="354"/>
      <c r="G1579" s="12"/>
      <c r="H1579" s="11"/>
      <c r="I1579" s="12"/>
      <c r="J1579" s="11">
        <v>1</v>
      </c>
      <c r="K1579" s="12">
        <v>50</v>
      </c>
      <c r="L1579" s="11">
        <v>3</v>
      </c>
      <c r="M1579" s="12">
        <v>50</v>
      </c>
      <c r="N1579" s="56">
        <v>1</v>
      </c>
      <c r="O1579" s="57">
        <v>25</v>
      </c>
      <c r="P1579" s="56"/>
      <c r="Q1579" s="57"/>
      <c r="R1579" s="56"/>
      <c r="S1579" s="57"/>
      <c r="T1579" s="56"/>
      <c r="U1579" s="57"/>
      <c r="V1579" s="134"/>
      <c r="W1579" s="134" t="s">
        <v>28</v>
      </c>
      <c r="X1579" s="134"/>
      <c r="Y1579" s="134" t="s">
        <v>28</v>
      </c>
      <c r="Z1579" s="134" t="s">
        <v>28</v>
      </c>
      <c r="AA1579" s="134"/>
      <c r="AB1579" s="134"/>
      <c r="AC1579" s="134"/>
      <c r="AD1579" s="134"/>
    </row>
    <row r="1580" spans="1:30" ht="20.100000000000001" customHeight="1">
      <c r="A1580" s="126"/>
      <c r="B1580" s="126"/>
      <c r="C1580" s="131"/>
      <c r="D1580" s="126" t="s">
        <v>1854</v>
      </c>
      <c r="E1580" s="131"/>
      <c r="F1580" s="355"/>
      <c r="G1580" s="314"/>
      <c r="H1580" s="18"/>
      <c r="I1580" s="19"/>
      <c r="J1580" s="18">
        <v>1</v>
      </c>
      <c r="K1580" s="19">
        <v>50</v>
      </c>
      <c r="L1580" s="18">
        <v>3</v>
      </c>
      <c r="M1580" s="19">
        <v>50</v>
      </c>
      <c r="N1580" s="58">
        <v>3</v>
      </c>
      <c r="O1580" s="59">
        <v>75</v>
      </c>
      <c r="P1580" s="58"/>
      <c r="Q1580" s="59"/>
      <c r="R1580" s="58"/>
      <c r="S1580" s="59"/>
      <c r="T1580" s="58"/>
      <c r="U1580" s="59"/>
      <c r="V1580" s="131"/>
      <c r="W1580" s="131"/>
      <c r="X1580" s="131"/>
      <c r="Y1580" s="131"/>
      <c r="Z1580" s="131"/>
      <c r="AA1580" s="131"/>
      <c r="AB1580" s="131"/>
      <c r="AC1580" s="131"/>
      <c r="AD1580" s="131"/>
    </row>
    <row r="1581" spans="1:30" ht="20.100000000000001" customHeight="1">
      <c r="A1581" s="126"/>
      <c r="B1581" s="126"/>
      <c r="C1581" s="131"/>
      <c r="D1581" s="126" t="s">
        <v>2409</v>
      </c>
      <c r="E1581" s="131"/>
      <c r="F1581" s="355"/>
      <c r="G1581" s="314"/>
      <c r="H1581" s="18"/>
      <c r="I1581" s="19"/>
      <c r="J1581" s="18"/>
      <c r="K1581" s="19"/>
      <c r="L1581" s="18"/>
      <c r="M1581" s="19"/>
      <c r="N1581" s="58"/>
      <c r="O1581" s="59"/>
      <c r="P1581" s="58"/>
      <c r="Q1581" s="59"/>
      <c r="R1581" s="58"/>
      <c r="S1581" s="59"/>
      <c r="T1581" s="58"/>
      <c r="U1581" s="59"/>
      <c r="V1581" s="131"/>
      <c r="W1581" s="131"/>
      <c r="X1581" s="131"/>
      <c r="Y1581" s="131"/>
      <c r="Z1581" s="131"/>
      <c r="AA1581" s="131"/>
      <c r="AB1581" s="131"/>
      <c r="AC1581" s="131"/>
      <c r="AD1581" s="131"/>
    </row>
    <row r="1582" spans="1:30" ht="20.100000000000001" customHeight="1">
      <c r="A1582" s="126"/>
      <c r="B1582" s="126"/>
      <c r="C1582" s="131"/>
      <c r="D1582" s="126" t="s">
        <v>2410</v>
      </c>
      <c r="E1582" s="131"/>
      <c r="F1582" s="355"/>
      <c r="G1582" s="314"/>
      <c r="H1582" s="18"/>
      <c r="I1582" s="19"/>
      <c r="J1582" s="18"/>
      <c r="K1582" s="19"/>
      <c r="L1582" s="18"/>
      <c r="M1582" s="19"/>
      <c r="N1582" s="58"/>
      <c r="O1582" s="59"/>
      <c r="P1582" s="58"/>
      <c r="Q1582" s="59"/>
      <c r="R1582" s="58"/>
      <c r="S1582" s="59"/>
      <c r="T1582" s="58"/>
      <c r="U1582" s="59"/>
      <c r="V1582" s="131"/>
      <c r="W1582" s="131"/>
      <c r="X1582" s="131"/>
      <c r="Y1582" s="131"/>
      <c r="Z1582" s="131"/>
      <c r="AA1582" s="131"/>
      <c r="AB1582" s="131"/>
      <c r="AC1582" s="131"/>
      <c r="AD1582" s="131"/>
    </row>
    <row r="1583" spans="1:30" ht="20.100000000000001" customHeight="1">
      <c r="A1583" s="125" t="s">
        <v>5776</v>
      </c>
      <c r="B1583" s="125" t="s">
        <v>761</v>
      </c>
      <c r="C1583" s="134" t="s">
        <v>5777</v>
      </c>
      <c r="D1583" s="125" t="s">
        <v>1489</v>
      </c>
      <c r="E1583" s="134" t="s">
        <v>245</v>
      </c>
      <c r="F1583" s="354"/>
      <c r="G1583" s="12"/>
      <c r="H1583" s="11"/>
      <c r="I1583" s="12"/>
      <c r="J1583" s="11"/>
      <c r="K1583" s="12"/>
      <c r="L1583" s="11"/>
      <c r="M1583" s="12"/>
      <c r="N1583" s="56">
        <v>1</v>
      </c>
      <c r="O1583" s="57">
        <v>25</v>
      </c>
      <c r="P1583" s="56"/>
      <c r="Q1583" s="57"/>
      <c r="R1583" s="56"/>
      <c r="S1583" s="57"/>
      <c r="T1583" s="56"/>
      <c r="U1583" s="57"/>
      <c r="V1583" s="134"/>
      <c r="W1583" s="134" t="s">
        <v>28</v>
      </c>
      <c r="X1583" s="134"/>
      <c r="Y1583" s="134" t="s">
        <v>28</v>
      </c>
      <c r="Z1583" s="134" t="s">
        <v>28</v>
      </c>
      <c r="AA1583" s="134" t="s">
        <v>28</v>
      </c>
      <c r="AB1583" s="134" t="s">
        <v>28</v>
      </c>
      <c r="AC1583" s="134"/>
      <c r="AD1583" s="134"/>
    </row>
    <row r="1584" spans="1:30" ht="20.100000000000001" customHeight="1">
      <c r="A1584" s="126"/>
      <c r="B1584" s="126"/>
      <c r="C1584" s="131"/>
      <c r="D1584" s="126" t="s">
        <v>1490</v>
      </c>
      <c r="E1584" s="131"/>
      <c r="F1584" s="355"/>
      <c r="G1584" s="314"/>
      <c r="H1584" s="18"/>
      <c r="I1584" s="19"/>
      <c r="J1584" s="18">
        <v>1</v>
      </c>
      <c r="K1584" s="19">
        <v>50</v>
      </c>
      <c r="L1584" s="18"/>
      <c r="M1584" s="19"/>
      <c r="N1584" s="58">
        <v>2</v>
      </c>
      <c r="O1584" s="59">
        <v>50</v>
      </c>
      <c r="P1584" s="58">
        <v>3</v>
      </c>
      <c r="Q1584" s="59">
        <v>60</v>
      </c>
      <c r="R1584" s="58">
        <v>5</v>
      </c>
      <c r="S1584" s="59">
        <v>71.428571428571431</v>
      </c>
      <c r="T1584" s="58"/>
      <c r="U1584" s="59"/>
      <c r="V1584" s="131"/>
      <c r="W1584" s="131"/>
      <c r="X1584" s="131"/>
      <c r="Y1584" s="131"/>
      <c r="Z1584" s="131"/>
      <c r="AA1584" s="131"/>
      <c r="AB1584" s="131"/>
      <c r="AC1584" s="131"/>
      <c r="AD1584" s="131"/>
    </row>
    <row r="1585" spans="1:30" ht="20.100000000000001" customHeight="1">
      <c r="A1585" s="126"/>
      <c r="B1585" s="126"/>
      <c r="C1585" s="131"/>
      <c r="D1585" s="126" t="s">
        <v>1491</v>
      </c>
      <c r="E1585" s="131"/>
      <c r="F1585" s="355"/>
      <c r="G1585" s="314"/>
      <c r="H1585" s="18"/>
      <c r="I1585" s="19"/>
      <c r="J1585" s="18">
        <v>1</v>
      </c>
      <c r="K1585" s="19">
        <v>50</v>
      </c>
      <c r="L1585" s="18">
        <v>6</v>
      </c>
      <c r="M1585" s="19">
        <v>100</v>
      </c>
      <c r="N1585" s="58">
        <v>1</v>
      </c>
      <c r="O1585" s="59">
        <v>25</v>
      </c>
      <c r="P1585" s="58">
        <v>1</v>
      </c>
      <c r="Q1585" s="59">
        <v>20</v>
      </c>
      <c r="R1585" s="58">
        <v>2</v>
      </c>
      <c r="S1585" s="59">
        <v>28.571428571428573</v>
      </c>
      <c r="T1585" s="58"/>
      <c r="U1585" s="59"/>
      <c r="V1585" s="131"/>
      <c r="W1585" s="131"/>
      <c r="X1585" s="131"/>
      <c r="Y1585" s="131"/>
      <c r="Z1585" s="131"/>
      <c r="AA1585" s="131"/>
      <c r="AB1585" s="131"/>
      <c r="AC1585" s="131"/>
      <c r="AD1585" s="131"/>
    </row>
    <row r="1586" spans="1:30" ht="20.100000000000001" customHeight="1">
      <c r="A1586" s="126"/>
      <c r="B1586" s="126"/>
      <c r="C1586" s="131"/>
      <c r="D1586" s="126" t="s">
        <v>1492</v>
      </c>
      <c r="E1586" s="131"/>
      <c r="F1586" s="355"/>
      <c r="G1586" s="314"/>
      <c r="H1586" s="18"/>
      <c r="I1586" s="19"/>
      <c r="J1586" s="18"/>
      <c r="K1586" s="19"/>
      <c r="L1586" s="18"/>
      <c r="M1586" s="19"/>
      <c r="N1586" s="58"/>
      <c r="O1586" s="59"/>
      <c r="P1586" s="58"/>
      <c r="Q1586" s="59"/>
      <c r="R1586" s="58"/>
      <c r="S1586" s="59"/>
      <c r="T1586" s="58"/>
      <c r="U1586" s="59"/>
      <c r="V1586" s="131"/>
      <c r="W1586" s="131"/>
      <c r="X1586" s="131"/>
      <c r="Y1586" s="131"/>
      <c r="Z1586" s="131"/>
      <c r="AA1586" s="131"/>
      <c r="AB1586" s="131"/>
      <c r="AC1586" s="131"/>
      <c r="AD1586" s="131"/>
    </row>
    <row r="1587" spans="1:30" ht="20.100000000000001" customHeight="1">
      <c r="A1587" s="126"/>
      <c r="B1587" s="126"/>
      <c r="C1587" s="131"/>
      <c r="D1587" s="126" t="s">
        <v>2409</v>
      </c>
      <c r="E1587" s="131"/>
      <c r="F1587" s="355"/>
      <c r="G1587" s="314"/>
      <c r="H1587" s="18"/>
      <c r="I1587" s="19"/>
      <c r="J1587" s="18"/>
      <c r="K1587" s="19"/>
      <c r="L1587" s="18"/>
      <c r="M1587" s="19"/>
      <c r="N1587" s="58"/>
      <c r="O1587" s="59"/>
      <c r="P1587" s="58"/>
      <c r="Q1587" s="59"/>
      <c r="R1587" s="58"/>
      <c r="S1587" s="59"/>
      <c r="T1587" s="58"/>
      <c r="U1587" s="59"/>
      <c r="V1587" s="131"/>
      <c r="W1587" s="131"/>
      <c r="X1587" s="131"/>
      <c r="Y1587" s="131"/>
      <c r="Z1587" s="131"/>
      <c r="AA1587" s="131"/>
      <c r="AB1587" s="131"/>
      <c r="AC1587" s="131"/>
      <c r="AD1587" s="131"/>
    </row>
    <row r="1588" spans="1:30" ht="20.100000000000001" customHeight="1">
      <c r="A1588" s="126"/>
      <c r="B1588" s="126"/>
      <c r="C1588" s="131"/>
      <c r="D1588" s="126" t="s">
        <v>2410</v>
      </c>
      <c r="E1588" s="131"/>
      <c r="F1588" s="355"/>
      <c r="G1588" s="314"/>
      <c r="H1588" s="18"/>
      <c r="I1588" s="19"/>
      <c r="J1588" s="18"/>
      <c r="K1588" s="19"/>
      <c r="L1588" s="18"/>
      <c r="M1588" s="19"/>
      <c r="N1588" s="58"/>
      <c r="O1588" s="59"/>
      <c r="P1588" s="58">
        <v>1</v>
      </c>
      <c r="Q1588" s="59">
        <v>20</v>
      </c>
      <c r="R1588" s="58"/>
      <c r="S1588" s="59"/>
      <c r="T1588" s="58"/>
      <c r="U1588" s="59"/>
      <c r="V1588" s="131"/>
      <c r="W1588" s="131"/>
      <c r="X1588" s="131"/>
      <c r="Y1588" s="131"/>
      <c r="Z1588" s="131"/>
      <c r="AA1588" s="131"/>
      <c r="AB1588" s="131"/>
      <c r="AC1588" s="131"/>
      <c r="AD1588" s="131"/>
    </row>
    <row r="1589" spans="1:30" ht="20.100000000000001" customHeight="1">
      <c r="A1589" s="125" t="s">
        <v>5778</v>
      </c>
      <c r="B1589" s="125" t="s">
        <v>762</v>
      </c>
      <c r="C1589" s="134" t="s">
        <v>5779</v>
      </c>
      <c r="D1589" s="125" t="s">
        <v>1493</v>
      </c>
      <c r="E1589" s="134" t="s">
        <v>245</v>
      </c>
      <c r="F1589" s="354"/>
      <c r="G1589" s="12"/>
      <c r="H1589" s="11"/>
      <c r="I1589" s="12"/>
      <c r="J1589" s="11">
        <v>1</v>
      </c>
      <c r="K1589" s="12">
        <v>33.333333333333336</v>
      </c>
      <c r="L1589" s="11">
        <v>2</v>
      </c>
      <c r="M1589" s="12">
        <v>33.299999999999997</v>
      </c>
      <c r="N1589" s="56">
        <v>5</v>
      </c>
      <c r="O1589" s="57"/>
      <c r="P1589" s="56">
        <v>5</v>
      </c>
      <c r="Q1589" s="57">
        <v>62.5</v>
      </c>
      <c r="R1589" s="56">
        <v>6</v>
      </c>
      <c r="S1589" s="57">
        <v>75</v>
      </c>
      <c r="T1589" s="56"/>
      <c r="U1589" s="57"/>
      <c r="V1589" s="134"/>
      <c r="W1589" s="134" t="s">
        <v>28</v>
      </c>
      <c r="X1589" s="134"/>
      <c r="Y1589" s="134" t="s">
        <v>28</v>
      </c>
      <c r="Z1589" s="134" t="s">
        <v>28</v>
      </c>
      <c r="AA1589" s="134" t="s">
        <v>28</v>
      </c>
      <c r="AB1589" s="134" t="s">
        <v>28</v>
      </c>
      <c r="AC1589" s="134"/>
      <c r="AD1589" s="134"/>
    </row>
    <row r="1590" spans="1:30" ht="20.100000000000001" customHeight="1">
      <c r="A1590" s="126"/>
      <c r="B1590" s="126"/>
      <c r="C1590" s="131"/>
      <c r="D1590" s="126" t="s">
        <v>1494</v>
      </c>
      <c r="E1590" s="131"/>
      <c r="F1590" s="355"/>
      <c r="G1590" s="314"/>
      <c r="H1590" s="18"/>
      <c r="I1590" s="19"/>
      <c r="J1590" s="18"/>
      <c r="K1590" s="19"/>
      <c r="L1590" s="18"/>
      <c r="M1590" s="19"/>
      <c r="N1590" s="58"/>
      <c r="O1590" s="59"/>
      <c r="P1590" s="58"/>
      <c r="Q1590" s="59"/>
      <c r="R1590" s="58"/>
      <c r="S1590" s="59"/>
      <c r="T1590" s="58"/>
      <c r="U1590" s="59"/>
      <c r="V1590" s="131"/>
      <c r="W1590" s="131"/>
      <c r="X1590" s="131"/>
      <c r="Y1590" s="131"/>
      <c r="Z1590" s="131"/>
      <c r="AA1590" s="131"/>
      <c r="AB1590" s="131"/>
      <c r="AC1590" s="131"/>
      <c r="AD1590" s="131"/>
    </row>
    <row r="1591" spans="1:30" ht="20.100000000000001" customHeight="1">
      <c r="A1591" s="126"/>
      <c r="B1591" s="126"/>
      <c r="C1591" s="131"/>
      <c r="D1591" s="126" t="s">
        <v>1495</v>
      </c>
      <c r="E1591" s="131"/>
      <c r="F1591" s="355"/>
      <c r="G1591" s="314"/>
      <c r="H1591" s="18"/>
      <c r="I1591" s="19"/>
      <c r="J1591" s="18"/>
      <c r="K1591" s="19"/>
      <c r="L1591" s="18"/>
      <c r="M1591" s="19"/>
      <c r="N1591" s="58"/>
      <c r="O1591" s="59"/>
      <c r="P1591" s="58"/>
      <c r="Q1591" s="59"/>
      <c r="R1591" s="58"/>
      <c r="S1591" s="59"/>
      <c r="T1591" s="58"/>
      <c r="U1591" s="59"/>
      <c r="V1591" s="131"/>
      <c r="W1591" s="131"/>
      <c r="X1591" s="131"/>
      <c r="Y1591" s="131"/>
      <c r="Z1591" s="131"/>
      <c r="AA1591" s="131"/>
      <c r="AB1591" s="131"/>
      <c r="AC1591" s="131"/>
      <c r="AD1591" s="131"/>
    </row>
    <row r="1592" spans="1:30" ht="20.100000000000001" customHeight="1">
      <c r="A1592" s="126"/>
      <c r="B1592" s="126"/>
      <c r="C1592" s="131"/>
      <c r="D1592" s="126" t="s">
        <v>1496</v>
      </c>
      <c r="E1592" s="131"/>
      <c r="F1592" s="355"/>
      <c r="G1592" s="314"/>
      <c r="H1592" s="18"/>
      <c r="I1592" s="19"/>
      <c r="J1592" s="18"/>
      <c r="K1592" s="19"/>
      <c r="L1592" s="18"/>
      <c r="M1592" s="19"/>
      <c r="N1592" s="58"/>
      <c r="O1592" s="59"/>
      <c r="P1592" s="58"/>
      <c r="Q1592" s="59"/>
      <c r="R1592" s="58"/>
      <c r="S1592" s="59"/>
      <c r="T1592" s="58"/>
      <c r="U1592" s="59"/>
      <c r="V1592" s="131"/>
      <c r="W1592" s="131"/>
      <c r="X1592" s="131"/>
      <c r="Y1592" s="131"/>
      <c r="Z1592" s="131"/>
      <c r="AA1592" s="131"/>
      <c r="AB1592" s="131"/>
      <c r="AC1592" s="131"/>
      <c r="AD1592" s="131"/>
    </row>
    <row r="1593" spans="1:30" ht="20.100000000000001" customHeight="1">
      <c r="A1593" s="126"/>
      <c r="B1593" s="126"/>
      <c r="C1593" s="131"/>
      <c r="D1593" s="126" t="s">
        <v>6987</v>
      </c>
      <c r="E1593" s="131"/>
      <c r="F1593" s="355"/>
      <c r="G1593" s="314"/>
      <c r="H1593" s="18"/>
      <c r="I1593" s="19"/>
      <c r="J1593" s="18">
        <v>2</v>
      </c>
      <c r="K1593" s="19">
        <v>66.666666666666671</v>
      </c>
      <c r="L1593" s="18">
        <v>4</v>
      </c>
      <c r="M1593" s="19">
        <v>66.7</v>
      </c>
      <c r="N1593" s="58">
        <v>3</v>
      </c>
      <c r="O1593" s="59"/>
      <c r="P1593" s="58">
        <v>3</v>
      </c>
      <c r="Q1593" s="59">
        <v>37.5</v>
      </c>
      <c r="R1593" s="58">
        <v>2</v>
      </c>
      <c r="S1593" s="59">
        <v>25</v>
      </c>
      <c r="T1593" s="58"/>
      <c r="U1593" s="59"/>
      <c r="V1593" s="131"/>
      <c r="W1593" s="131"/>
      <c r="X1593" s="131"/>
      <c r="Y1593" s="131"/>
      <c r="Z1593" s="131"/>
      <c r="AA1593" s="131"/>
      <c r="AB1593" s="131"/>
      <c r="AC1593" s="131"/>
      <c r="AD1593" s="131"/>
    </row>
    <row r="1594" spans="1:30" ht="20.100000000000001" customHeight="1">
      <c r="A1594" s="126"/>
      <c r="B1594" s="126"/>
      <c r="C1594" s="131"/>
      <c r="D1594" s="126" t="s">
        <v>5860</v>
      </c>
      <c r="E1594" s="131"/>
      <c r="F1594" s="355"/>
      <c r="G1594" s="314"/>
      <c r="H1594" s="18"/>
      <c r="I1594" s="19"/>
      <c r="J1594" s="18"/>
      <c r="K1594" s="19"/>
      <c r="L1594" s="18"/>
      <c r="M1594" s="19"/>
      <c r="N1594" s="58"/>
      <c r="O1594" s="59"/>
      <c r="P1594" s="58"/>
      <c r="Q1594" s="59"/>
      <c r="R1594" s="58"/>
      <c r="S1594" s="59"/>
      <c r="T1594" s="58"/>
      <c r="U1594" s="59"/>
      <c r="V1594" s="131"/>
      <c r="W1594" s="131"/>
      <c r="X1594" s="131"/>
      <c r="Y1594" s="131"/>
      <c r="Z1594" s="131"/>
      <c r="AA1594" s="131"/>
      <c r="AB1594" s="131"/>
      <c r="AC1594" s="131"/>
      <c r="AD1594" s="131"/>
    </row>
    <row r="1595" spans="1:30" ht="20.100000000000001" customHeight="1">
      <c r="A1595" s="126"/>
      <c r="B1595" s="126"/>
      <c r="C1595" s="131"/>
      <c r="D1595" s="126" t="s">
        <v>2409</v>
      </c>
      <c r="E1595" s="131"/>
      <c r="F1595" s="355"/>
      <c r="G1595" s="314"/>
      <c r="H1595" s="18"/>
      <c r="I1595" s="19"/>
      <c r="J1595" s="18"/>
      <c r="K1595" s="19"/>
      <c r="L1595" s="18"/>
      <c r="M1595" s="19"/>
      <c r="N1595" s="58"/>
      <c r="O1595" s="59"/>
      <c r="P1595" s="58"/>
      <c r="Q1595" s="59"/>
      <c r="R1595" s="58"/>
      <c r="S1595" s="59"/>
      <c r="T1595" s="58"/>
      <c r="U1595" s="59"/>
      <c r="V1595" s="131"/>
      <c r="W1595" s="131"/>
      <c r="X1595" s="131"/>
      <c r="Y1595" s="131"/>
      <c r="Z1595" s="131"/>
      <c r="AA1595" s="131"/>
      <c r="AB1595" s="131"/>
      <c r="AC1595" s="131"/>
      <c r="AD1595" s="131"/>
    </row>
    <row r="1596" spans="1:30" ht="20.100000000000001" customHeight="1">
      <c r="A1596" s="126"/>
      <c r="B1596" s="126"/>
      <c r="C1596" s="131"/>
      <c r="D1596" s="126" t="s">
        <v>2410</v>
      </c>
      <c r="E1596" s="131"/>
      <c r="F1596" s="355"/>
      <c r="G1596" s="314"/>
      <c r="H1596" s="18"/>
      <c r="I1596" s="19"/>
      <c r="J1596" s="18"/>
      <c r="K1596" s="19"/>
      <c r="L1596" s="18"/>
      <c r="M1596" s="19"/>
      <c r="N1596" s="58"/>
      <c r="O1596" s="59"/>
      <c r="P1596" s="58"/>
      <c r="Q1596" s="59"/>
      <c r="R1596" s="58"/>
      <c r="S1596" s="59"/>
      <c r="T1596" s="58"/>
      <c r="U1596" s="59"/>
      <c r="V1596" s="131"/>
      <c r="W1596" s="131"/>
      <c r="X1596" s="131"/>
      <c r="Y1596" s="131"/>
      <c r="Z1596" s="131"/>
      <c r="AA1596" s="131"/>
      <c r="AB1596" s="131"/>
      <c r="AC1596" s="131"/>
      <c r="AD1596" s="131"/>
    </row>
    <row r="1597" spans="1:30" ht="20.100000000000001" customHeight="1">
      <c r="A1597" s="125" t="s">
        <v>5780</v>
      </c>
      <c r="B1597" s="125" t="s">
        <v>763</v>
      </c>
      <c r="C1597" s="134" t="s">
        <v>5781</v>
      </c>
      <c r="D1597" s="125"/>
      <c r="E1597" s="134"/>
      <c r="F1597" s="354"/>
      <c r="G1597" s="12"/>
      <c r="H1597" s="11"/>
      <c r="I1597" s="12"/>
      <c r="J1597" s="11"/>
      <c r="K1597" s="12"/>
      <c r="L1597" s="11"/>
      <c r="M1597" s="12"/>
      <c r="N1597" s="56"/>
      <c r="O1597" s="57"/>
      <c r="P1597" s="56"/>
      <c r="Q1597" s="57"/>
      <c r="R1597" s="56"/>
      <c r="S1597" s="57"/>
      <c r="T1597" s="56"/>
      <c r="U1597" s="57"/>
      <c r="V1597" s="134"/>
      <c r="W1597" s="134" t="s">
        <v>28</v>
      </c>
      <c r="X1597" s="134"/>
      <c r="Y1597" s="134" t="s">
        <v>28</v>
      </c>
      <c r="Z1597" s="134" t="s">
        <v>28</v>
      </c>
      <c r="AA1597" s="134" t="s">
        <v>28</v>
      </c>
      <c r="AB1597" s="134" t="s">
        <v>28</v>
      </c>
      <c r="AC1597" s="134"/>
      <c r="AD1597" s="134"/>
    </row>
    <row r="1598" spans="1:30" ht="20.100000000000001" customHeight="1">
      <c r="A1598" s="125" t="s">
        <v>5782</v>
      </c>
      <c r="B1598" s="125" t="s">
        <v>764</v>
      </c>
      <c r="C1598" s="134" t="s">
        <v>218</v>
      </c>
      <c r="D1598" s="125" t="s">
        <v>1498</v>
      </c>
      <c r="E1598" s="134"/>
      <c r="F1598" s="354">
        <v>2</v>
      </c>
      <c r="G1598" s="12">
        <v>1.1764705882352942</v>
      </c>
      <c r="H1598" s="11"/>
      <c r="I1598" s="12"/>
      <c r="J1598" s="11">
        <v>1</v>
      </c>
      <c r="K1598" s="12">
        <v>0.59171597633136097</v>
      </c>
      <c r="L1598" s="11">
        <v>5</v>
      </c>
      <c r="M1598" s="12">
        <v>2.1367521367521367</v>
      </c>
      <c r="N1598" s="56">
        <v>2</v>
      </c>
      <c r="O1598" s="57">
        <v>0.8771929824561403</v>
      </c>
      <c r="P1598" s="56">
        <v>4</v>
      </c>
      <c r="Q1598" s="57">
        <v>1.3157894736842106</v>
      </c>
      <c r="R1598" s="56">
        <v>1</v>
      </c>
      <c r="S1598" s="57">
        <v>0.33333333333333331</v>
      </c>
      <c r="T1598" s="56">
        <v>9</v>
      </c>
      <c r="U1598" s="57">
        <v>0.74257425742574257</v>
      </c>
      <c r="V1598" s="134" t="s">
        <v>28</v>
      </c>
      <c r="W1598" s="134" t="s">
        <v>28</v>
      </c>
      <c r="X1598" s="134" t="s">
        <v>28</v>
      </c>
      <c r="Y1598" s="134" t="s">
        <v>28</v>
      </c>
      <c r="Z1598" s="134" t="s">
        <v>28</v>
      </c>
      <c r="AA1598" s="134" t="s">
        <v>28</v>
      </c>
      <c r="AB1598" s="134" t="s">
        <v>28</v>
      </c>
      <c r="AC1598" s="134" t="s">
        <v>28</v>
      </c>
      <c r="AD1598" s="134"/>
    </row>
    <row r="1599" spans="1:30" ht="20.100000000000001" customHeight="1">
      <c r="A1599" s="126"/>
      <c r="B1599" s="126"/>
      <c r="C1599" s="131"/>
      <c r="D1599" s="126" t="s">
        <v>1499</v>
      </c>
      <c r="E1599" s="131"/>
      <c r="F1599" s="355"/>
      <c r="G1599" s="314"/>
      <c r="H1599" s="18"/>
      <c r="I1599" s="19"/>
      <c r="J1599" s="18"/>
      <c r="K1599" s="19"/>
      <c r="L1599" s="18"/>
      <c r="M1599" s="19"/>
      <c r="N1599" s="58">
        <v>5</v>
      </c>
      <c r="O1599" s="59">
        <v>2.192982456140351</v>
      </c>
      <c r="P1599" s="58">
        <v>1</v>
      </c>
      <c r="Q1599" s="59">
        <v>0.32894736842105265</v>
      </c>
      <c r="R1599" s="58">
        <v>2</v>
      </c>
      <c r="S1599" s="59">
        <v>0.66666666666666663</v>
      </c>
      <c r="T1599" s="58">
        <v>10</v>
      </c>
      <c r="U1599" s="59">
        <v>0.82508250825082508</v>
      </c>
      <c r="V1599" s="131"/>
      <c r="W1599" s="131"/>
      <c r="X1599" s="131"/>
      <c r="Y1599" s="131"/>
      <c r="Z1599" s="131"/>
      <c r="AA1599" s="131"/>
      <c r="AB1599" s="131"/>
      <c r="AC1599" s="131"/>
      <c r="AD1599" s="131"/>
    </row>
    <row r="1600" spans="1:30" ht="20.100000000000001" customHeight="1">
      <c r="A1600" s="126"/>
      <c r="B1600" s="126"/>
      <c r="C1600" s="131"/>
      <c r="D1600" s="126" t="s">
        <v>1500</v>
      </c>
      <c r="E1600" s="131"/>
      <c r="F1600" s="355">
        <v>1</v>
      </c>
      <c r="G1600" s="314">
        <v>0.58823529411764708</v>
      </c>
      <c r="H1600" s="18">
        <v>3</v>
      </c>
      <c r="I1600" s="19">
        <v>1.8518518518518519</v>
      </c>
      <c r="J1600" s="18">
        <v>1</v>
      </c>
      <c r="K1600" s="19">
        <v>0.59171597633136097</v>
      </c>
      <c r="L1600" s="18">
        <v>2</v>
      </c>
      <c r="M1600" s="19">
        <v>0.85470085470085477</v>
      </c>
      <c r="N1600" s="58">
        <v>6</v>
      </c>
      <c r="O1600" s="59">
        <v>2.6315789473684212</v>
      </c>
      <c r="P1600" s="58">
        <v>6</v>
      </c>
      <c r="Q1600" s="59">
        <v>1.9736842105263157</v>
      </c>
      <c r="R1600" s="58">
        <v>1</v>
      </c>
      <c r="S1600" s="59">
        <v>0.33333333333333331</v>
      </c>
      <c r="T1600" s="58">
        <v>30</v>
      </c>
      <c r="U1600" s="59">
        <v>2.4752475247524752</v>
      </c>
      <c r="V1600" s="131"/>
      <c r="W1600" s="131"/>
      <c r="X1600" s="131"/>
      <c r="Y1600" s="131"/>
      <c r="Z1600" s="131"/>
      <c r="AA1600" s="131"/>
      <c r="AB1600" s="131"/>
      <c r="AC1600" s="131"/>
      <c r="AD1600" s="131"/>
    </row>
    <row r="1601" spans="1:30" ht="36">
      <c r="A1601" s="126"/>
      <c r="B1601" s="126"/>
      <c r="C1601" s="131"/>
      <c r="D1601" s="126" t="s">
        <v>6736</v>
      </c>
      <c r="E1601" s="131"/>
      <c r="F1601" s="355"/>
      <c r="G1601" s="314"/>
      <c r="H1601" s="18"/>
      <c r="I1601" s="19"/>
      <c r="J1601" s="18">
        <v>1</v>
      </c>
      <c r="K1601" s="19">
        <v>0.59171597633136097</v>
      </c>
      <c r="L1601" s="18"/>
      <c r="M1601" s="19"/>
      <c r="N1601" s="58">
        <v>2</v>
      </c>
      <c r="O1601" s="59">
        <v>0.8771929824561403</v>
      </c>
      <c r="P1601" s="58"/>
      <c r="Q1601" s="59"/>
      <c r="R1601" s="58"/>
      <c r="S1601" s="59"/>
      <c r="T1601" s="58">
        <v>5</v>
      </c>
      <c r="U1601" s="59">
        <v>0.41254125412541254</v>
      </c>
      <c r="V1601" s="131"/>
      <c r="W1601" s="131"/>
      <c r="X1601" s="131"/>
      <c r="Y1601" s="131"/>
      <c r="Z1601" s="131"/>
      <c r="AA1601" s="131"/>
      <c r="AB1601" s="131"/>
      <c r="AC1601" s="131"/>
      <c r="AD1601" s="131"/>
    </row>
    <row r="1602" spans="1:30" ht="20.100000000000001" customHeight="1">
      <c r="A1602" s="126"/>
      <c r="B1602" s="126"/>
      <c r="C1602" s="131"/>
      <c r="D1602" s="126" t="s">
        <v>1501</v>
      </c>
      <c r="E1602" s="131"/>
      <c r="F1602" s="355">
        <v>1</v>
      </c>
      <c r="G1602" s="314">
        <v>0.58823529411764708</v>
      </c>
      <c r="H1602" s="18">
        <v>1</v>
      </c>
      <c r="I1602" s="19">
        <v>0.61728395061728392</v>
      </c>
      <c r="J1602" s="18"/>
      <c r="K1602" s="19"/>
      <c r="L1602" s="18">
        <v>1</v>
      </c>
      <c r="M1602" s="19">
        <v>0.42735042735042739</v>
      </c>
      <c r="N1602" s="58">
        <v>1</v>
      </c>
      <c r="O1602" s="59">
        <v>0.43859649122807015</v>
      </c>
      <c r="P1602" s="58">
        <v>2</v>
      </c>
      <c r="Q1602" s="59">
        <v>0.65789473684210531</v>
      </c>
      <c r="R1602" s="58">
        <v>1</v>
      </c>
      <c r="S1602" s="59">
        <v>0.3</v>
      </c>
      <c r="T1602" s="58">
        <v>10</v>
      </c>
      <c r="U1602" s="59">
        <v>0.82508250825082508</v>
      </c>
      <c r="V1602" s="131"/>
      <c r="W1602" s="131"/>
      <c r="X1602" s="131"/>
      <c r="Y1602" s="131"/>
      <c r="Z1602" s="131"/>
      <c r="AA1602" s="131"/>
      <c r="AB1602" s="131"/>
      <c r="AC1602" s="131"/>
      <c r="AD1602" s="131"/>
    </row>
    <row r="1603" spans="1:30" ht="20.100000000000001" customHeight="1">
      <c r="A1603" s="126"/>
      <c r="B1603" s="126"/>
      <c r="C1603" s="131"/>
      <c r="D1603" s="126" t="s">
        <v>1502</v>
      </c>
      <c r="E1603" s="131"/>
      <c r="F1603" s="355"/>
      <c r="G1603" s="314"/>
      <c r="H1603" s="18">
        <v>2</v>
      </c>
      <c r="I1603" s="19">
        <v>1.2345679012345678</v>
      </c>
      <c r="J1603" s="18"/>
      <c r="K1603" s="19"/>
      <c r="L1603" s="18"/>
      <c r="M1603" s="19"/>
      <c r="N1603" s="58">
        <v>2</v>
      </c>
      <c r="O1603" s="59">
        <v>0.8771929824561403</v>
      </c>
      <c r="P1603" s="58"/>
      <c r="Q1603" s="59"/>
      <c r="R1603" s="58"/>
      <c r="S1603" s="59"/>
      <c r="T1603" s="58">
        <v>7</v>
      </c>
      <c r="U1603" s="59">
        <v>0.57755775577557755</v>
      </c>
      <c r="V1603" s="131"/>
      <c r="W1603" s="131"/>
      <c r="X1603" s="131"/>
      <c r="Y1603" s="131"/>
      <c r="Z1603" s="131"/>
      <c r="AA1603" s="131"/>
      <c r="AB1603" s="131"/>
      <c r="AC1603" s="131"/>
      <c r="AD1603" s="131"/>
    </row>
    <row r="1604" spans="1:30" ht="20.100000000000001" customHeight="1">
      <c r="A1604" s="126"/>
      <c r="B1604" s="126"/>
      <c r="C1604" s="131"/>
      <c r="D1604" s="126" t="s">
        <v>1503</v>
      </c>
      <c r="E1604" s="131"/>
      <c r="F1604" s="355"/>
      <c r="G1604" s="314"/>
      <c r="H1604" s="18"/>
      <c r="I1604" s="19"/>
      <c r="J1604" s="18"/>
      <c r="K1604" s="19"/>
      <c r="L1604" s="18"/>
      <c r="M1604" s="19"/>
      <c r="N1604" s="58"/>
      <c r="O1604" s="59"/>
      <c r="P1604" s="58"/>
      <c r="Q1604" s="59"/>
      <c r="R1604" s="58"/>
      <c r="S1604" s="59"/>
      <c r="T1604" s="58">
        <v>1</v>
      </c>
      <c r="U1604" s="59">
        <v>8.2508250825082508E-2</v>
      </c>
      <c r="V1604" s="131"/>
      <c r="W1604" s="131"/>
      <c r="X1604" s="131"/>
      <c r="Y1604" s="131"/>
      <c r="Z1604" s="131"/>
      <c r="AA1604" s="131"/>
      <c r="AB1604" s="131"/>
      <c r="AC1604" s="131"/>
      <c r="AD1604" s="131"/>
    </row>
    <row r="1605" spans="1:30" ht="20.100000000000001" customHeight="1">
      <c r="A1605" s="126"/>
      <c r="B1605" s="126"/>
      <c r="C1605" s="131"/>
      <c r="D1605" s="126" t="s">
        <v>1504</v>
      </c>
      <c r="E1605" s="131"/>
      <c r="F1605" s="355"/>
      <c r="G1605" s="314"/>
      <c r="H1605" s="18"/>
      <c r="I1605" s="19"/>
      <c r="J1605" s="18"/>
      <c r="K1605" s="19"/>
      <c r="L1605" s="18"/>
      <c r="M1605" s="19"/>
      <c r="N1605" s="58">
        <v>1</v>
      </c>
      <c r="O1605" s="59">
        <v>0.43859649122807015</v>
      </c>
      <c r="P1605" s="58"/>
      <c r="Q1605" s="59"/>
      <c r="R1605" s="58"/>
      <c r="S1605" s="59"/>
      <c r="T1605" s="58">
        <v>5</v>
      </c>
      <c r="U1605" s="59">
        <v>0.41254125412541254</v>
      </c>
      <c r="V1605" s="131"/>
      <c r="W1605" s="131"/>
      <c r="X1605" s="131"/>
      <c r="Y1605" s="131"/>
      <c r="Z1605" s="131"/>
      <c r="AA1605" s="131"/>
      <c r="AB1605" s="131"/>
      <c r="AC1605" s="131"/>
      <c r="AD1605" s="131"/>
    </row>
    <row r="1606" spans="1:30" ht="20.100000000000001" customHeight="1">
      <c r="A1606" s="126"/>
      <c r="B1606" s="126"/>
      <c r="C1606" s="131"/>
      <c r="D1606" s="126" t="s">
        <v>1505</v>
      </c>
      <c r="E1606" s="131"/>
      <c r="F1606" s="355"/>
      <c r="G1606" s="314"/>
      <c r="H1606" s="18"/>
      <c r="I1606" s="19"/>
      <c r="J1606" s="18"/>
      <c r="K1606" s="19"/>
      <c r="L1606" s="18"/>
      <c r="M1606" s="19"/>
      <c r="N1606" s="58">
        <v>1</v>
      </c>
      <c r="O1606" s="59">
        <v>0.43859649122807015</v>
      </c>
      <c r="P1606" s="58"/>
      <c r="Q1606" s="59"/>
      <c r="R1606" s="58"/>
      <c r="S1606" s="59"/>
      <c r="T1606" s="58">
        <v>3</v>
      </c>
      <c r="U1606" s="59">
        <v>0.24752475247524752</v>
      </c>
      <c r="V1606" s="131"/>
      <c r="W1606" s="131"/>
      <c r="X1606" s="131"/>
      <c r="Y1606" s="131"/>
      <c r="Z1606" s="131"/>
      <c r="AA1606" s="131"/>
      <c r="AB1606" s="131"/>
      <c r="AC1606" s="131"/>
      <c r="AD1606" s="131"/>
    </row>
    <row r="1607" spans="1:30" ht="36">
      <c r="A1607" s="126"/>
      <c r="B1607" s="126"/>
      <c r="C1607" s="131"/>
      <c r="D1607" s="126" t="s">
        <v>6737</v>
      </c>
      <c r="E1607" s="131"/>
      <c r="F1607" s="355">
        <v>1</v>
      </c>
      <c r="G1607" s="314">
        <v>0.58823529411764708</v>
      </c>
      <c r="H1607" s="18"/>
      <c r="I1607" s="19"/>
      <c r="J1607" s="18">
        <v>1</v>
      </c>
      <c r="K1607" s="19">
        <v>0.59171597633136097</v>
      </c>
      <c r="L1607" s="18"/>
      <c r="M1607" s="19"/>
      <c r="N1607" s="58">
        <v>1</v>
      </c>
      <c r="O1607" s="59">
        <v>0.43859649122807015</v>
      </c>
      <c r="P1607" s="58">
        <v>1</v>
      </c>
      <c r="Q1607" s="59">
        <v>0.32894736842105265</v>
      </c>
      <c r="R1607" s="58"/>
      <c r="S1607" s="59"/>
      <c r="T1607" s="58">
        <v>8</v>
      </c>
      <c r="U1607" s="59">
        <v>0.66006600660066006</v>
      </c>
      <c r="V1607" s="131"/>
      <c r="W1607" s="131"/>
      <c r="X1607" s="131"/>
      <c r="Y1607" s="131"/>
      <c r="Z1607" s="131"/>
      <c r="AA1607" s="131"/>
      <c r="AB1607" s="131"/>
      <c r="AC1607" s="131"/>
      <c r="AD1607" s="131"/>
    </row>
    <row r="1608" spans="1:30" ht="20.100000000000001" customHeight="1">
      <c r="A1608" s="126"/>
      <c r="B1608" s="126"/>
      <c r="C1608" s="131"/>
      <c r="D1608" s="126" t="s">
        <v>1958</v>
      </c>
      <c r="E1608" s="131"/>
      <c r="F1608" s="355"/>
      <c r="G1608" s="314"/>
      <c r="H1608" s="18">
        <v>1</v>
      </c>
      <c r="I1608" s="19">
        <v>0.61728395061728392</v>
      </c>
      <c r="J1608" s="18"/>
      <c r="K1608" s="19"/>
      <c r="L1608" s="18">
        <v>1</v>
      </c>
      <c r="M1608" s="19">
        <v>0.42735042735042739</v>
      </c>
      <c r="N1608" s="58">
        <v>1</v>
      </c>
      <c r="O1608" s="59">
        <v>0.43859649122807015</v>
      </c>
      <c r="P1608" s="58">
        <v>3</v>
      </c>
      <c r="Q1608" s="59">
        <v>0.98684210526315785</v>
      </c>
      <c r="R1608" s="58">
        <v>4</v>
      </c>
      <c r="S1608" s="59">
        <v>1.3333333333333333</v>
      </c>
      <c r="T1608" s="58">
        <v>3</v>
      </c>
      <c r="U1608" s="59">
        <v>0.24752475247524752</v>
      </c>
      <c r="V1608" s="131"/>
      <c r="W1608" s="131"/>
      <c r="X1608" s="131"/>
      <c r="Y1608" s="131"/>
      <c r="Z1608" s="131"/>
      <c r="AA1608" s="131"/>
      <c r="AB1608" s="131"/>
      <c r="AC1608" s="131"/>
      <c r="AD1608" s="131"/>
    </row>
    <row r="1609" spans="1:30" ht="20.100000000000001" customHeight="1">
      <c r="A1609" s="126"/>
      <c r="B1609" s="126"/>
      <c r="C1609" s="131"/>
      <c r="D1609" s="126" t="s">
        <v>1527</v>
      </c>
      <c r="E1609" s="131"/>
      <c r="F1609" s="355">
        <v>165</v>
      </c>
      <c r="G1609" s="314">
        <v>97.058823529411768</v>
      </c>
      <c r="H1609" s="18">
        <v>155</v>
      </c>
      <c r="I1609" s="19">
        <v>95.679012345679013</v>
      </c>
      <c r="J1609" s="18">
        <v>165</v>
      </c>
      <c r="K1609" s="19">
        <v>97.633136094674555</v>
      </c>
      <c r="L1609" s="18">
        <v>225</v>
      </c>
      <c r="M1609" s="19">
        <v>96.15384615384616</v>
      </c>
      <c r="N1609" s="58">
        <v>206</v>
      </c>
      <c r="O1609" s="59">
        <v>90.350877192982452</v>
      </c>
      <c r="P1609" s="58">
        <v>287</v>
      </c>
      <c r="Q1609" s="59">
        <v>94.40789473684211</v>
      </c>
      <c r="R1609" s="58">
        <v>290</v>
      </c>
      <c r="S1609" s="59">
        <v>97</v>
      </c>
      <c r="T1609" s="58">
        <v>1121</v>
      </c>
      <c r="U1609" s="59">
        <v>92.491749174917487</v>
      </c>
      <c r="V1609" s="131"/>
      <c r="W1609" s="131"/>
      <c r="X1609" s="131"/>
      <c r="Y1609" s="131"/>
      <c r="Z1609" s="131"/>
      <c r="AA1609" s="131"/>
      <c r="AB1609" s="131"/>
      <c r="AC1609" s="131"/>
      <c r="AD1609" s="131"/>
    </row>
    <row r="1610" spans="1:30" ht="20.100000000000001" customHeight="1">
      <c r="A1610" s="125" t="s">
        <v>5783</v>
      </c>
      <c r="B1610" s="125" t="s">
        <v>765</v>
      </c>
      <c r="C1610" s="134" t="s">
        <v>5784</v>
      </c>
      <c r="D1610" s="125"/>
      <c r="E1610" s="134"/>
      <c r="F1610" s="354"/>
      <c r="G1610" s="12"/>
      <c r="H1610" s="11">
        <v>1</v>
      </c>
      <c r="I1610" s="12">
        <v>100</v>
      </c>
      <c r="J1610" s="11"/>
      <c r="K1610" s="12"/>
      <c r="L1610" s="11">
        <v>1</v>
      </c>
      <c r="M1610" s="12">
        <v>100</v>
      </c>
      <c r="N1610" s="56">
        <v>1</v>
      </c>
      <c r="O1610" s="57">
        <v>100</v>
      </c>
      <c r="P1610" s="56">
        <v>3</v>
      </c>
      <c r="Q1610" s="57">
        <v>100</v>
      </c>
      <c r="R1610" s="56">
        <v>4</v>
      </c>
      <c r="S1610" s="57">
        <v>100</v>
      </c>
      <c r="T1610" s="56">
        <v>3</v>
      </c>
      <c r="U1610" s="57">
        <v>100</v>
      </c>
      <c r="V1610" s="134" t="s">
        <v>28</v>
      </c>
      <c r="W1610" s="134" t="s">
        <v>28</v>
      </c>
      <c r="X1610" s="134" t="s">
        <v>28</v>
      </c>
      <c r="Y1610" s="134" t="s">
        <v>28</v>
      </c>
      <c r="Z1610" s="134" t="s">
        <v>28</v>
      </c>
      <c r="AA1610" s="134" t="s">
        <v>28</v>
      </c>
      <c r="AB1610" s="134" t="s">
        <v>28</v>
      </c>
      <c r="AC1610" s="134" t="s">
        <v>28</v>
      </c>
      <c r="AD1610" s="134"/>
    </row>
    <row r="1611" spans="1:30" ht="20.100000000000001" customHeight="1">
      <c r="A1611" s="125" t="s">
        <v>6981</v>
      </c>
      <c r="B1611" s="125" t="s">
        <v>766</v>
      </c>
      <c r="C1611" s="134" t="s">
        <v>218</v>
      </c>
      <c r="D1611" s="125" t="s">
        <v>1498</v>
      </c>
      <c r="E1611" s="134"/>
      <c r="F1611" s="354">
        <v>1</v>
      </c>
      <c r="G1611" s="12">
        <v>20</v>
      </c>
      <c r="H1611" s="11"/>
      <c r="I1611" s="12"/>
      <c r="J1611" s="11"/>
      <c r="K1611" s="12"/>
      <c r="L1611" s="11"/>
      <c r="M1611" s="12"/>
      <c r="N1611" s="56">
        <v>2</v>
      </c>
      <c r="O1611" s="57">
        <v>9.1</v>
      </c>
      <c r="P1611" s="56"/>
      <c r="Q1611" s="57"/>
      <c r="R1611" s="56"/>
      <c r="S1611" s="57"/>
      <c r="T1611" s="56">
        <v>3</v>
      </c>
      <c r="U1611" s="57">
        <v>3.2967032967032965</v>
      </c>
      <c r="V1611" s="134" t="s">
        <v>28</v>
      </c>
      <c r="W1611" s="134" t="s">
        <v>28</v>
      </c>
      <c r="X1611" s="134" t="s">
        <v>28</v>
      </c>
      <c r="Y1611" s="134" t="s">
        <v>28</v>
      </c>
      <c r="Z1611" s="134" t="s">
        <v>28</v>
      </c>
      <c r="AA1611" s="134" t="s">
        <v>28</v>
      </c>
      <c r="AB1611" s="134" t="s">
        <v>28</v>
      </c>
      <c r="AC1611" s="134" t="s">
        <v>28</v>
      </c>
      <c r="AD1611" s="134"/>
    </row>
    <row r="1612" spans="1:30" ht="20.100000000000001" customHeight="1">
      <c r="A1612" s="126"/>
      <c r="B1612" s="126"/>
      <c r="C1612" s="131" t="s">
        <v>6982</v>
      </c>
      <c r="D1612" s="126" t="s">
        <v>1499</v>
      </c>
      <c r="E1612" s="131"/>
      <c r="F1612" s="355"/>
      <c r="G1612" s="314"/>
      <c r="H1612" s="18"/>
      <c r="I1612" s="19"/>
      <c r="J1612" s="18">
        <v>1</v>
      </c>
      <c r="K1612" s="19">
        <v>25</v>
      </c>
      <c r="L1612" s="18">
        <v>2</v>
      </c>
      <c r="M1612" s="19">
        <v>22.2</v>
      </c>
      <c r="N1612" s="58">
        <v>1</v>
      </c>
      <c r="O1612" s="59">
        <v>4.5</v>
      </c>
      <c r="P1612" s="58">
        <v>1</v>
      </c>
      <c r="Q1612" s="59">
        <v>5.882352941176471</v>
      </c>
      <c r="R1612" s="58"/>
      <c r="S1612" s="59"/>
      <c r="T1612" s="58">
        <v>2</v>
      </c>
      <c r="U1612" s="59">
        <v>2.197802197802198</v>
      </c>
      <c r="V1612" s="131"/>
      <c r="W1612" s="131"/>
      <c r="X1612" s="131"/>
      <c r="Y1612" s="131"/>
      <c r="Z1612" s="131"/>
      <c r="AA1612" s="131"/>
      <c r="AB1612" s="131"/>
      <c r="AC1612" s="131"/>
      <c r="AD1612" s="131"/>
    </row>
    <row r="1613" spans="1:30" ht="20.100000000000001" customHeight="1">
      <c r="A1613" s="126"/>
      <c r="B1613" s="126"/>
      <c r="C1613" s="131"/>
      <c r="D1613" s="126" t="s">
        <v>1500</v>
      </c>
      <c r="E1613" s="131"/>
      <c r="F1613" s="355"/>
      <c r="G1613" s="314"/>
      <c r="H1613" s="18"/>
      <c r="I1613" s="19"/>
      <c r="J1613" s="18"/>
      <c r="K1613" s="19"/>
      <c r="L1613" s="18"/>
      <c r="M1613" s="19"/>
      <c r="N1613" s="58"/>
      <c r="O1613" s="59"/>
      <c r="P1613" s="58"/>
      <c r="Q1613" s="59"/>
      <c r="R1613" s="58">
        <v>1</v>
      </c>
      <c r="S1613" s="59">
        <v>11.111111111111111</v>
      </c>
      <c r="T1613" s="58">
        <v>4</v>
      </c>
      <c r="U1613" s="59">
        <v>4.395604395604396</v>
      </c>
      <c r="V1613" s="131"/>
      <c r="W1613" s="131"/>
      <c r="X1613" s="131"/>
      <c r="Y1613" s="131"/>
      <c r="Z1613" s="131"/>
      <c r="AA1613" s="131"/>
      <c r="AB1613" s="131"/>
      <c r="AC1613" s="131"/>
      <c r="AD1613" s="131"/>
    </row>
    <row r="1614" spans="1:30" ht="36">
      <c r="A1614" s="126"/>
      <c r="B1614" s="126"/>
      <c r="C1614" s="131"/>
      <c r="D1614" s="126" t="s">
        <v>6736</v>
      </c>
      <c r="E1614" s="131"/>
      <c r="F1614" s="355"/>
      <c r="G1614" s="314"/>
      <c r="H1614" s="18"/>
      <c r="I1614" s="19"/>
      <c r="J1614" s="18"/>
      <c r="K1614" s="19"/>
      <c r="L1614" s="18"/>
      <c r="M1614" s="19"/>
      <c r="N1614" s="58"/>
      <c r="O1614" s="59"/>
      <c r="P1614" s="58">
        <v>1</v>
      </c>
      <c r="Q1614" s="59">
        <v>5.882352941176471</v>
      </c>
      <c r="R1614" s="58"/>
      <c r="S1614" s="59"/>
      <c r="T1614" s="58">
        <v>1</v>
      </c>
      <c r="U1614" s="59">
        <v>1.098901098901099</v>
      </c>
      <c r="V1614" s="131"/>
      <c r="W1614" s="131"/>
      <c r="X1614" s="131"/>
      <c r="Y1614" s="131"/>
      <c r="Z1614" s="131"/>
      <c r="AA1614" s="131"/>
      <c r="AB1614" s="131"/>
      <c r="AC1614" s="131"/>
      <c r="AD1614" s="131"/>
    </row>
    <row r="1615" spans="1:30" ht="20.100000000000001" customHeight="1">
      <c r="A1615" s="126"/>
      <c r="B1615" s="126"/>
      <c r="C1615" s="131"/>
      <c r="D1615" s="126" t="s">
        <v>1501</v>
      </c>
      <c r="E1615" s="131"/>
      <c r="F1615" s="355"/>
      <c r="G1615" s="314"/>
      <c r="H1615" s="18"/>
      <c r="I1615" s="19"/>
      <c r="J1615" s="18">
        <v>1</v>
      </c>
      <c r="K1615" s="19">
        <v>25</v>
      </c>
      <c r="L1615" s="18"/>
      <c r="M1615" s="19"/>
      <c r="N1615" s="58">
        <v>1</v>
      </c>
      <c r="O1615" s="59">
        <v>4.5</v>
      </c>
      <c r="P1615" s="58"/>
      <c r="Q1615" s="59"/>
      <c r="R1615" s="58"/>
      <c r="S1615" s="59"/>
      <c r="T1615" s="58">
        <v>1</v>
      </c>
      <c r="U1615" s="59">
        <v>1.098901098901099</v>
      </c>
      <c r="V1615" s="131"/>
      <c r="W1615" s="131"/>
      <c r="X1615" s="131"/>
      <c r="Y1615" s="131"/>
      <c r="Z1615" s="131"/>
      <c r="AA1615" s="131"/>
      <c r="AB1615" s="131"/>
      <c r="AC1615" s="131"/>
      <c r="AD1615" s="131"/>
    </row>
    <row r="1616" spans="1:30" ht="20.100000000000001" customHeight="1">
      <c r="A1616" s="126"/>
      <c r="B1616" s="126"/>
      <c r="C1616" s="131"/>
      <c r="D1616" s="126" t="s">
        <v>1502</v>
      </c>
      <c r="E1616" s="131"/>
      <c r="F1616" s="355"/>
      <c r="G1616" s="314"/>
      <c r="H1616" s="18"/>
      <c r="I1616" s="19"/>
      <c r="J1616" s="18"/>
      <c r="K1616" s="19"/>
      <c r="L1616" s="18"/>
      <c r="M1616" s="19"/>
      <c r="N1616" s="58"/>
      <c r="O1616" s="59"/>
      <c r="P1616" s="58"/>
      <c r="Q1616" s="59"/>
      <c r="R1616" s="58"/>
      <c r="S1616" s="59"/>
      <c r="T1616" s="58">
        <v>6</v>
      </c>
      <c r="U1616" s="59">
        <v>6.5934065934065931</v>
      </c>
      <c r="V1616" s="131"/>
      <c r="W1616" s="131"/>
      <c r="X1616" s="131"/>
      <c r="Y1616" s="131"/>
      <c r="Z1616" s="131"/>
      <c r="AA1616" s="131"/>
      <c r="AB1616" s="131"/>
      <c r="AC1616" s="131"/>
      <c r="AD1616" s="131"/>
    </row>
    <row r="1617" spans="1:30" ht="20.100000000000001" customHeight="1">
      <c r="A1617" s="126"/>
      <c r="B1617" s="126"/>
      <c r="C1617" s="131"/>
      <c r="D1617" s="126" t="s">
        <v>1503</v>
      </c>
      <c r="E1617" s="131"/>
      <c r="F1617" s="355"/>
      <c r="G1617" s="314"/>
      <c r="H1617" s="18"/>
      <c r="I1617" s="19"/>
      <c r="J1617" s="18"/>
      <c r="K1617" s="19"/>
      <c r="L1617" s="18"/>
      <c r="M1617" s="19"/>
      <c r="N1617" s="58"/>
      <c r="O1617" s="59"/>
      <c r="P1617" s="58"/>
      <c r="Q1617" s="59"/>
      <c r="R1617" s="58"/>
      <c r="S1617" s="59"/>
      <c r="T1617" s="58">
        <v>3</v>
      </c>
      <c r="U1617" s="59">
        <v>3.2967032967032965</v>
      </c>
      <c r="V1617" s="131"/>
      <c r="W1617" s="131"/>
      <c r="X1617" s="131"/>
      <c r="Y1617" s="131"/>
      <c r="Z1617" s="131"/>
      <c r="AA1617" s="131"/>
      <c r="AB1617" s="131"/>
      <c r="AC1617" s="131"/>
      <c r="AD1617" s="131"/>
    </row>
    <row r="1618" spans="1:30" ht="20.100000000000001" customHeight="1">
      <c r="A1618" s="126"/>
      <c r="B1618" s="126"/>
      <c r="C1618" s="131"/>
      <c r="D1618" s="126" t="s">
        <v>1504</v>
      </c>
      <c r="E1618" s="131"/>
      <c r="F1618" s="355"/>
      <c r="G1618" s="314"/>
      <c r="H1618" s="18"/>
      <c r="I1618" s="19"/>
      <c r="J1618" s="18"/>
      <c r="K1618" s="19"/>
      <c r="L1618" s="18"/>
      <c r="M1618" s="19"/>
      <c r="N1618" s="58"/>
      <c r="O1618" s="59"/>
      <c r="P1618" s="58"/>
      <c r="Q1618" s="59"/>
      <c r="R1618" s="58">
        <v>1</v>
      </c>
      <c r="S1618" s="59">
        <v>11.111111111111111</v>
      </c>
      <c r="T1618" s="58">
        <v>1</v>
      </c>
      <c r="U1618" s="59">
        <v>1.098901098901099</v>
      </c>
      <c r="V1618" s="131"/>
      <c r="W1618" s="131"/>
      <c r="X1618" s="131"/>
      <c r="Y1618" s="131"/>
      <c r="Z1618" s="131"/>
      <c r="AA1618" s="131"/>
      <c r="AB1618" s="131"/>
      <c r="AC1618" s="131"/>
      <c r="AD1618" s="131"/>
    </row>
    <row r="1619" spans="1:30" ht="20.100000000000001" customHeight="1">
      <c r="A1619" s="126"/>
      <c r="B1619" s="126"/>
      <c r="C1619" s="131"/>
      <c r="D1619" s="126" t="s">
        <v>1505</v>
      </c>
      <c r="E1619" s="131"/>
      <c r="F1619" s="355"/>
      <c r="G1619" s="314"/>
      <c r="H1619" s="18"/>
      <c r="I1619" s="19"/>
      <c r="J1619" s="18"/>
      <c r="K1619" s="19"/>
      <c r="L1619" s="18"/>
      <c r="M1619" s="19"/>
      <c r="N1619" s="58"/>
      <c r="O1619" s="59"/>
      <c r="P1619" s="58"/>
      <c r="Q1619" s="59"/>
      <c r="R1619" s="58"/>
      <c r="S1619" s="59"/>
      <c r="T1619" s="58">
        <v>3</v>
      </c>
      <c r="U1619" s="59">
        <v>3.2967032967032965</v>
      </c>
      <c r="V1619" s="131"/>
      <c r="W1619" s="131"/>
      <c r="X1619" s="131"/>
      <c r="Y1619" s="131"/>
      <c r="Z1619" s="131"/>
      <c r="AA1619" s="131"/>
      <c r="AB1619" s="131"/>
      <c r="AC1619" s="131"/>
      <c r="AD1619" s="131"/>
    </row>
    <row r="1620" spans="1:30" ht="36">
      <c r="A1620" s="126"/>
      <c r="B1620" s="126"/>
      <c r="C1620" s="131"/>
      <c r="D1620" s="126" t="s">
        <v>6737</v>
      </c>
      <c r="E1620" s="131"/>
      <c r="F1620" s="355">
        <v>1</v>
      </c>
      <c r="G1620" s="314">
        <v>20</v>
      </c>
      <c r="H1620" s="18"/>
      <c r="I1620" s="19"/>
      <c r="J1620" s="18"/>
      <c r="K1620" s="19"/>
      <c r="L1620" s="18"/>
      <c r="M1620" s="19"/>
      <c r="N1620" s="58"/>
      <c r="O1620" s="59"/>
      <c r="P1620" s="58">
        <v>2</v>
      </c>
      <c r="Q1620" s="59">
        <v>11.764705882352942</v>
      </c>
      <c r="R1620" s="58">
        <v>1</v>
      </c>
      <c r="S1620" s="59">
        <v>11.111111111111111</v>
      </c>
      <c r="T1620" s="58">
        <v>5</v>
      </c>
      <c r="U1620" s="59">
        <v>5.4945054945054945</v>
      </c>
      <c r="V1620" s="131"/>
      <c r="W1620" s="131"/>
      <c r="X1620" s="131"/>
      <c r="Y1620" s="131"/>
      <c r="Z1620" s="131"/>
      <c r="AA1620" s="131"/>
      <c r="AB1620" s="131"/>
      <c r="AC1620" s="131"/>
      <c r="AD1620" s="131"/>
    </row>
    <row r="1621" spans="1:30" ht="20.100000000000001" customHeight="1">
      <c r="A1621" s="126"/>
      <c r="B1621" s="126"/>
      <c r="C1621" s="131"/>
      <c r="D1621" s="126" t="s">
        <v>6983</v>
      </c>
      <c r="E1621" s="131"/>
      <c r="F1621" s="355"/>
      <c r="G1621" s="314"/>
      <c r="H1621" s="18"/>
      <c r="I1621" s="19"/>
      <c r="J1621" s="18">
        <v>1</v>
      </c>
      <c r="K1621" s="19">
        <v>25</v>
      </c>
      <c r="L1621" s="18"/>
      <c r="M1621" s="19"/>
      <c r="N1621" s="58"/>
      <c r="O1621" s="59"/>
      <c r="P1621" s="58"/>
      <c r="Q1621" s="59"/>
      <c r="R1621" s="58"/>
      <c r="S1621" s="59"/>
      <c r="T1621" s="58">
        <v>4</v>
      </c>
      <c r="U1621" s="59">
        <v>4.395604395604396</v>
      </c>
      <c r="V1621" s="131"/>
      <c r="W1621" s="131"/>
      <c r="X1621" s="131"/>
      <c r="Y1621" s="131"/>
      <c r="Z1621" s="131"/>
      <c r="AA1621" s="131"/>
      <c r="AB1621" s="131"/>
      <c r="AC1621" s="131"/>
      <c r="AD1621" s="131"/>
    </row>
    <row r="1622" spans="1:30" ht="20.100000000000001" customHeight="1">
      <c r="A1622" s="126"/>
      <c r="B1622" s="126"/>
      <c r="C1622" s="131"/>
      <c r="D1622" s="126" t="s">
        <v>1527</v>
      </c>
      <c r="E1622" s="131"/>
      <c r="F1622" s="355">
        <v>3</v>
      </c>
      <c r="G1622" s="314">
        <v>60</v>
      </c>
      <c r="H1622" s="18">
        <v>7</v>
      </c>
      <c r="I1622" s="19">
        <v>100</v>
      </c>
      <c r="J1622" s="18">
        <v>1</v>
      </c>
      <c r="K1622" s="19">
        <v>25</v>
      </c>
      <c r="L1622" s="18">
        <v>7</v>
      </c>
      <c r="M1622" s="19">
        <v>77.8</v>
      </c>
      <c r="N1622" s="58">
        <v>18</v>
      </c>
      <c r="O1622" s="59">
        <v>81.8</v>
      </c>
      <c r="P1622" s="58">
        <v>13</v>
      </c>
      <c r="Q1622" s="59">
        <v>76.470588235294116</v>
      </c>
      <c r="R1622" s="58">
        <v>6</v>
      </c>
      <c r="S1622" s="59">
        <v>66.666666666666671</v>
      </c>
      <c r="T1622" s="58">
        <v>58</v>
      </c>
      <c r="U1622" s="59">
        <v>63.736263736263737</v>
      </c>
      <c r="V1622" s="131"/>
      <c r="W1622" s="131"/>
      <c r="X1622" s="131"/>
      <c r="Y1622" s="131"/>
      <c r="Z1622" s="131"/>
      <c r="AA1622" s="131"/>
      <c r="AB1622" s="131"/>
      <c r="AC1622" s="131"/>
      <c r="AD1622" s="131"/>
    </row>
    <row r="1623" spans="1:30" ht="20.100000000000001" customHeight="1">
      <c r="A1623" s="125" t="s">
        <v>5785</v>
      </c>
      <c r="B1623" s="125" t="s">
        <v>767</v>
      </c>
      <c r="C1623" s="134" t="s">
        <v>5786</v>
      </c>
      <c r="D1623" s="125"/>
      <c r="E1623" s="134"/>
      <c r="F1623" s="354"/>
      <c r="G1623" s="12"/>
      <c r="H1623" s="11"/>
      <c r="I1623" s="12"/>
      <c r="J1623" s="11">
        <v>1</v>
      </c>
      <c r="K1623" s="12">
        <v>100</v>
      </c>
      <c r="L1623" s="11"/>
      <c r="M1623" s="12"/>
      <c r="N1623" s="56"/>
      <c r="O1623" s="57"/>
      <c r="P1623" s="56"/>
      <c r="Q1623" s="57"/>
      <c r="R1623" s="56"/>
      <c r="S1623" s="57"/>
      <c r="T1623" s="56">
        <v>4</v>
      </c>
      <c r="U1623" s="57">
        <v>100</v>
      </c>
      <c r="V1623" s="134" t="s">
        <v>28</v>
      </c>
      <c r="W1623" s="134" t="s">
        <v>28</v>
      </c>
      <c r="X1623" s="134" t="s">
        <v>28</v>
      </c>
      <c r="Y1623" s="134" t="s">
        <v>28</v>
      </c>
      <c r="Z1623" s="134" t="s">
        <v>28</v>
      </c>
      <c r="AA1623" s="134" t="s">
        <v>28</v>
      </c>
      <c r="AB1623" s="134" t="s">
        <v>28</v>
      </c>
      <c r="AC1623" s="134" t="s">
        <v>28</v>
      </c>
      <c r="AD1623" s="134"/>
    </row>
    <row r="1624" spans="1:30" ht="20.100000000000001" customHeight="1">
      <c r="A1624" s="125" t="s">
        <v>5787</v>
      </c>
      <c r="B1624" s="125" t="s">
        <v>768</v>
      </c>
      <c r="C1624" s="134" t="s">
        <v>218</v>
      </c>
      <c r="D1624" s="125" t="s">
        <v>1506</v>
      </c>
      <c r="E1624" s="134" t="s">
        <v>245</v>
      </c>
      <c r="F1624" s="354">
        <v>7</v>
      </c>
      <c r="G1624" s="12">
        <v>4.117647058823529</v>
      </c>
      <c r="H1624" s="11">
        <v>7</v>
      </c>
      <c r="I1624" s="12">
        <v>4.3209876543209873</v>
      </c>
      <c r="J1624" s="11">
        <v>2</v>
      </c>
      <c r="K1624" s="12">
        <v>1.1834319526627219</v>
      </c>
      <c r="L1624" s="11">
        <v>10</v>
      </c>
      <c r="M1624" s="12">
        <v>4.2735042735042734</v>
      </c>
      <c r="N1624" s="56">
        <v>7</v>
      </c>
      <c r="O1624" s="57">
        <v>3.0701754385964914</v>
      </c>
      <c r="P1624" s="56">
        <v>11</v>
      </c>
      <c r="Q1624" s="57">
        <v>3.6184210526315788</v>
      </c>
      <c r="R1624" s="56">
        <v>5</v>
      </c>
      <c r="S1624" s="57">
        <v>1.6666666666666667</v>
      </c>
      <c r="T1624" s="56">
        <v>39</v>
      </c>
      <c r="U1624" s="57">
        <v>3.217821782178218</v>
      </c>
      <c r="V1624" s="134" t="s">
        <v>28</v>
      </c>
      <c r="W1624" s="134" t="s">
        <v>28</v>
      </c>
      <c r="X1624" s="134" t="s">
        <v>28</v>
      </c>
      <c r="Y1624" s="134" t="s">
        <v>28</v>
      </c>
      <c r="Z1624" s="134" t="s">
        <v>28</v>
      </c>
      <c r="AA1624" s="134" t="s">
        <v>28</v>
      </c>
      <c r="AB1624" s="134" t="s">
        <v>28</v>
      </c>
      <c r="AC1624" s="134" t="s">
        <v>28</v>
      </c>
      <c r="AD1624" s="134"/>
    </row>
    <row r="1625" spans="1:30" ht="20.100000000000001" customHeight="1">
      <c r="A1625" s="126"/>
      <c r="B1625" s="126"/>
      <c r="C1625" s="131"/>
      <c r="D1625" s="126" t="s">
        <v>1490</v>
      </c>
      <c r="E1625" s="131"/>
      <c r="F1625" s="355">
        <v>51</v>
      </c>
      <c r="G1625" s="314">
        <v>30</v>
      </c>
      <c r="H1625" s="18">
        <v>56</v>
      </c>
      <c r="I1625" s="19">
        <v>34.567901234567898</v>
      </c>
      <c r="J1625" s="18">
        <v>40</v>
      </c>
      <c r="K1625" s="19">
        <v>23.668639053254438</v>
      </c>
      <c r="L1625" s="18">
        <v>68</v>
      </c>
      <c r="M1625" s="19">
        <v>29.05982905982906</v>
      </c>
      <c r="N1625" s="58">
        <v>61</v>
      </c>
      <c r="O1625" s="59">
        <v>26.754385964912281</v>
      </c>
      <c r="P1625" s="58">
        <v>106</v>
      </c>
      <c r="Q1625" s="59">
        <v>34.868421052631582</v>
      </c>
      <c r="R1625" s="58">
        <v>63</v>
      </c>
      <c r="S1625" s="59">
        <v>21.1</v>
      </c>
      <c r="T1625" s="58">
        <v>303</v>
      </c>
      <c r="U1625" s="59">
        <v>25</v>
      </c>
      <c r="V1625" s="131"/>
      <c r="W1625" s="131"/>
      <c r="X1625" s="131"/>
      <c r="Y1625" s="131"/>
      <c r="Z1625" s="131"/>
      <c r="AA1625" s="131"/>
      <c r="AB1625" s="131"/>
      <c r="AC1625" s="131"/>
      <c r="AD1625" s="131"/>
    </row>
    <row r="1626" spans="1:30" ht="20.100000000000001" customHeight="1">
      <c r="A1626" s="126"/>
      <c r="B1626" s="126"/>
      <c r="C1626" s="131"/>
      <c r="D1626" s="126" t="s">
        <v>1507</v>
      </c>
      <c r="E1626" s="131"/>
      <c r="F1626" s="355">
        <v>90</v>
      </c>
      <c r="G1626" s="314">
        <v>52.941176470588232</v>
      </c>
      <c r="H1626" s="18">
        <v>77</v>
      </c>
      <c r="I1626" s="19">
        <v>47.530864197530867</v>
      </c>
      <c r="J1626" s="18">
        <v>105</v>
      </c>
      <c r="K1626" s="19">
        <v>62.130177514792898</v>
      </c>
      <c r="L1626" s="18">
        <v>118</v>
      </c>
      <c r="M1626" s="19">
        <v>50.427350427350426</v>
      </c>
      <c r="N1626" s="58">
        <v>122</v>
      </c>
      <c r="O1626" s="59">
        <v>53.508771929824562</v>
      </c>
      <c r="P1626" s="58">
        <v>118</v>
      </c>
      <c r="Q1626" s="59">
        <v>38.815789473684212</v>
      </c>
      <c r="R1626" s="58">
        <v>166</v>
      </c>
      <c r="S1626" s="59">
        <v>55.5</v>
      </c>
      <c r="T1626" s="58">
        <v>597</v>
      </c>
      <c r="U1626" s="59">
        <v>49.257425742574256</v>
      </c>
      <c r="V1626" s="131"/>
      <c r="W1626" s="131"/>
      <c r="X1626" s="131"/>
      <c r="Y1626" s="131"/>
      <c r="Z1626" s="131"/>
      <c r="AA1626" s="131"/>
      <c r="AB1626" s="131"/>
      <c r="AC1626" s="131"/>
      <c r="AD1626" s="131"/>
    </row>
    <row r="1627" spans="1:30" ht="20.100000000000001" customHeight="1">
      <c r="A1627" s="126"/>
      <c r="B1627" s="126"/>
      <c r="C1627" s="131"/>
      <c r="D1627" s="126" t="s">
        <v>1508</v>
      </c>
      <c r="E1627" s="131"/>
      <c r="F1627" s="355">
        <v>22</v>
      </c>
      <c r="G1627" s="314">
        <v>12.941176470588236</v>
      </c>
      <c r="H1627" s="18">
        <v>21</v>
      </c>
      <c r="I1627" s="19">
        <v>12.962962962962964</v>
      </c>
      <c r="J1627" s="18">
        <v>21</v>
      </c>
      <c r="K1627" s="19">
        <v>12.42603550295858</v>
      </c>
      <c r="L1627" s="18">
        <v>38</v>
      </c>
      <c r="M1627" s="19">
        <v>16.239316239316238</v>
      </c>
      <c r="N1627" s="58">
        <v>35</v>
      </c>
      <c r="O1627" s="59">
        <v>15.350877192982455</v>
      </c>
      <c r="P1627" s="58">
        <v>62</v>
      </c>
      <c r="Q1627" s="59">
        <v>20.394736842105264</v>
      </c>
      <c r="R1627" s="58">
        <v>60</v>
      </c>
      <c r="S1627" s="59">
        <v>20.100000000000001</v>
      </c>
      <c r="T1627" s="58">
        <v>243</v>
      </c>
      <c r="U1627" s="59">
        <v>20.049504950495049</v>
      </c>
      <c r="V1627" s="131"/>
      <c r="W1627" s="131"/>
      <c r="X1627" s="131"/>
      <c r="Y1627" s="131"/>
      <c r="Z1627" s="131"/>
      <c r="AA1627" s="131"/>
      <c r="AB1627" s="131"/>
      <c r="AC1627" s="131"/>
      <c r="AD1627" s="131"/>
    </row>
    <row r="1628" spans="1:30" ht="20.100000000000001" customHeight="1">
      <c r="A1628" s="126"/>
      <c r="B1628" s="126"/>
      <c r="C1628" s="131"/>
      <c r="D1628" s="126" t="s">
        <v>1509</v>
      </c>
      <c r="E1628" s="131"/>
      <c r="F1628" s="355"/>
      <c r="G1628" s="314"/>
      <c r="H1628" s="18">
        <v>1</v>
      </c>
      <c r="I1628" s="19">
        <v>0.61728395061728392</v>
      </c>
      <c r="J1628" s="18">
        <v>1</v>
      </c>
      <c r="K1628" s="19">
        <v>0.59171597633136097</v>
      </c>
      <c r="L1628" s="18"/>
      <c r="M1628" s="19"/>
      <c r="N1628" s="58">
        <v>3</v>
      </c>
      <c r="O1628" s="59">
        <v>1.3157894736842106</v>
      </c>
      <c r="P1628" s="58">
        <v>7</v>
      </c>
      <c r="Q1628" s="59">
        <v>2.3026315789473686</v>
      </c>
      <c r="R1628" s="58">
        <v>5</v>
      </c>
      <c r="S1628" s="59">
        <v>1.7</v>
      </c>
      <c r="T1628" s="58">
        <v>30</v>
      </c>
      <c r="U1628" s="59">
        <v>2.4752475247524752</v>
      </c>
      <c r="V1628" s="131"/>
      <c r="W1628" s="131"/>
      <c r="X1628" s="131"/>
      <c r="Y1628" s="131"/>
      <c r="Z1628" s="131"/>
      <c r="AA1628" s="131"/>
      <c r="AB1628" s="131"/>
      <c r="AC1628" s="131"/>
      <c r="AD1628" s="131"/>
    </row>
    <row r="1629" spans="1:30" ht="20.100000000000001" customHeight="1">
      <c r="A1629" s="126"/>
      <c r="B1629" s="126"/>
      <c r="C1629" s="131"/>
      <c r="D1629" s="126" t="s">
        <v>2409</v>
      </c>
      <c r="E1629" s="131"/>
      <c r="F1629" s="355"/>
      <c r="G1629" s="314"/>
      <c r="H1629" s="18"/>
      <c r="I1629" s="19"/>
      <c r="J1629" s="18"/>
      <c r="K1629" s="19"/>
      <c r="L1629" s="18"/>
      <c r="M1629" s="19"/>
      <c r="N1629" s="58"/>
      <c r="O1629" s="59"/>
      <c r="P1629" s="58"/>
      <c r="Q1629" s="59"/>
      <c r="R1629" s="58"/>
      <c r="S1629" s="59"/>
      <c r="T1629" s="58"/>
      <c r="U1629" s="59"/>
      <c r="V1629" s="131"/>
      <c r="W1629" s="131"/>
      <c r="X1629" s="131"/>
      <c r="Y1629" s="131"/>
      <c r="Z1629" s="131"/>
      <c r="AA1629" s="131"/>
      <c r="AB1629" s="131"/>
      <c r="AC1629" s="131"/>
      <c r="AD1629" s="131"/>
    </row>
    <row r="1630" spans="1:30" ht="20.100000000000001" customHeight="1">
      <c r="A1630" s="126"/>
      <c r="B1630" s="126"/>
      <c r="C1630" s="131"/>
      <c r="D1630" s="126" t="s">
        <v>2410</v>
      </c>
      <c r="E1630" s="131"/>
      <c r="F1630" s="355"/>
      <c r="G1630" s="314"/>
      <c r="H1630" s="18"/>
      <c r="I1630" s="19"/>
      <c r="J1630" s="18"/>
      <c r="K1630" s="19"/>
      <c r="L1630" s="18"/>
      <c r="M1630" s="19"/>
      <c r="N1630" s="58"/>
      <c r="O1630" s="59"/>
      <c r="P1630" s="58"/>
      <c r="Q1630" s="59"/>
      <c r="R1630" s="58"/>
      <c r="S1630" s="59"/>
      <c r="T1630" s="58"/>
      <c r="U1630" s="59"/>
      <c r="V1630" s="131"/>
      <c r="W1630" s="131"/>
      <c r="X1630" s="131"/>
      <c r="Y1630" s="131"/>
      <c r="Z1630" s="131"/>
      <c r="AA1630" s="131"/>
      <c r="AB1630" s="131"/>
      <c r="AC1630" s="131"/>
      <c r="AD1630" s="131"/>
    </row>
    <row r="1631" spans="1:30" ht="20.100000000000001" customHeight="1">
      <c r="A1631" s="125" t="s">
        <v>5788</v>
      </c>
      <c r="B1631" s="125" t="s">
        <v>769</v>
      </c>
      <c r="C1631" s="134" t="s">
        <v>218</v>
      </c>
      <c r="D1631" s="125" t="s">
        <v>1506</v>
      </c>
      <c r="E1631" s="134" t="s">
        <v>245</v>
      </c>
      <c r="F1631" s="354">
        <v>8</v>
      </c>
      <c r="G1631" s="12">
        <v>4.7058823529411766</v>
      </c>
      <c r="H1631" s="11">
        <v>4</v>
      </c>
      <c r="I1631" s="12">
        <v>2.4691358024691357</v>
      </c>
      <c r="J1631" s="11">
        <v>3</v>
      </c>
      <c r="K1631" s="12">
        <v>1.7751479289940828</v>
      </c>
      <c r="L1631" s="11">
        <v>11</v>
      </c>
      <c r="M1631" s="12">
        <v>4.700854700854701</v>
      </c>
      <c r="N1631" s="56">
        <v>5</v>
      </c>
      <c r="O1631" s="57">
        <v>2.192982456140351</v>
      </c>
      <c r="P1631" s="56">
        <v>11</v>
      </c>
      <c r="Q1631" s="57">
        <v>3.6184210526315788</v>
      </c>
      <c r="R1631" s="56">
        <v>8</v>
      </c>
      <c r="S1631" s="57">
        <v>2.6666666666666665</v>
      </c>
      <c r="T1631" s="56">
        <v>38</v>
      </c>
      <c r="U1631" s="57">
        <v>3.1353135313531353</v>
      </c>
      <c r="V1631" s="134" t="s">
        <v>28</v>
      </c>
      <c r="W1631" s="134" t="s">
        <v>28</v>
      </c>
      <c r="X1631" s="134" t="s">
        <v>28</v>
      </c>
      <c r="Y1631" s="134" t="s">
        <v>28</v>
      </c>
      <c r="Z1631" s="134" t="s">
        <v>28</v>
      </c>
      <c r="AA1631" s="134" t="s">
        <v>28</v>
      </c>
      <c r="AB1631" s="134" t="s">
        <v>28</v>
      </c>
      <c r="AC1631" s="134" t="s">
        <v>28</v>
      </c>
      <c r="AD1631" s="134"/>
    </row>
    <row r="1632" spans="1:30" ht="20.100000000000001" customHeight="1">
      <c r="A1632" s="126"/>
      <c r="B1632" s="126"/>
      <c r="C1632" s="131"/>
      <c r="D1632" s="126" t="s">
        <v>1490</v>
      </c>
      <c r="E1632" s="131"/>
      <c r="F1632" s="355">
        <v>57</v>
      </c>
      <c r="G1632" s="314">
        <v>33.529411764705884</v>
      </c>
      <c r="H1632" s="18">
        <v>60</v>
      </c>
      <c r="I1632" s="19">
        <v>37.037037037037038</v>
      </c>
      <c r="J1632" s="18">
        <v>40</v>
      </c>
      <c r="K1632" s="19">
        <v>23.668639053254438</v>
      </c>
      <c r="L1632" s="18">
        <v>73</v>
      </c>
      <c r="M1632" s="19">
        <v>31.196581196581196</v>
      </c>
      <c r="N1632" s="58">
        <v>66</v>
      </c>
      <c r="O1632" s="59">
        <v>28.94736842105263</v>
      </c>
      <c r="P1632" s="58">
        <v>108</v>
      </c>
      <c r="Q1632" s="59">
        <v>35.526315789473685</v>
      </c>
      <c r="R1632" s="58">
        <v>60</v>
      </c>
      <c r="S1632" s="59">
        <v>20.100000000000001</v>
      </c>
      <c r="T1632" s="58">
        <v>320</v>
      </c>
      <c r="U1632" s="59">
        <v>26.402640264026402</v>
      </c>
      <c r="V1632" s="131"/>
      <c r="W1632" s="131"/>
      <c r="X1632" s="131"/>
      <c r="Y1632" s="131"/>
      <c r="Z1632" s="131"/>
      <c r="AA1632" s="131"/>
      <c r="AB1632" s="131"/>
      <c r="AC1632" s="131"/>
      <c r="AD1632" s="131"/>
    </row>
    <row r="1633" spans="1:30" ht="20.100000000000001" customHeight="1">
      <c r="A1633" s="126"/>
      <c r="B1633" s="126"/>
      <c r="C1633" s="131"/>
      <c r="D1633" s="126" t="s">
        <v>1507</v>
      </c>
      <c r="E1633" s="131"/>
      <c r="F1633" s="355">
        <v>82</v>
      </c>
      <c r="G1633" s="314">
        <v>48.235294117647058</v>
      </c>
      <c r="H1633" s="18">
        <v>75</v>
      </c>
      <c r="I1633" s="19">
        <v>46.296296296296298</v>
      </c>
      <c r="J1633" s="18">
        <v>107</v>
      </c>
      <c r="K1633" s="19">
        <v>63.31360946745562</v>
      </c>
      <c r="L1633" s="18">
        <v>117</v>
      </c>
      <c r="M1633" s="19">
        <v>50</v>
      </c>
      <c r="N1633" s="58">
        <v>127</v>
      </c>
      <c r="O1633" s="59">
        <v>55.701754385964911</v>
      </c>
      <c r="P1633" s="58">
        <v>130</v>
      </c>
      <c r="Q1633" s="59">
        <v>42.763157894736842</v>
      </c>
      <c r="R1633" s="58">
        <v>170</v>
      </c>
      <c r="S1633" s="59">
        <v>56.9</v>
      </c>
      <c r="T1633" s="58">
        <v>604</v>
      </c>
      <c r="U1633" s="59">
        <v>49.834983498349835</v>
      </c>
      <c r="V1633" s="131"/>
      <c r="W1633" s="131"/>
      <c r="X1633" s="131"/>
      <c r="Y1633" s="131"/>
      <c r="Z1633" s="131"/>
      <c r="AA1633" s="131"/>
      <c r="AB1633" s="131"/>
      <c r="AC1633" s="131"/>
      <c r="AD1633" s="131"/>
    </row>
    <row r="1634" spans="1:30" ht="20.100000000000001" customHeight="1">
      <c r="A1634" s="126"/>
      <c r="B1634" s="126"/>
      <c r="C1634" s="131"/>
      <c r="D1634" s="126" t="s">
        <v>1508</v>
      </c>
      <c r="E1634" s="131"/>
      <c r="F1634" s="355">
        <v>23</v>
      </c>
      <c r="G1634" s="314">
        <v>13.529411764705882</v>
      </c>
      <c r="H1634" s="18">
        <v>22</v>
      </c>
      <c r="I1634" s="19">
        <v>13.580246913580247</v>
      </c>
      <c r="J1634" s="18">
        <v>19</v>
      </c>
      <c r="K1634" s="19">
        <v>11.242603550295858</v>
      </c>
      <c r="L1634" s="18">
        <v>33</v>
      </c>
      <c r="M1634" s="19">
        <v>14.102564102564102</v>
      </c>
      <c r="N1634" s="58">
        <v>28</v>
      </c>
      <c r="O1634" s="59">
        <v>12.280701754385966</v>
      </c>
      <c r="P1634" s="58">
        <v>52</v>
      </c>
      <c r="Q1634" s="59">
        <v>17.105263157894736</v>
      </c>
      <c r="R1634" s="58">
        <v>57</v>
      </c>
      <c r="S1634" s="59">
        <v>19.100000000000001</v>
      </c>
      <c r="T1634" s="58">
        <v>223</v>
      </c>
      <c r="U1634" s="59">
        <v>18.399339933993399</v>
      </c>
      <c r="V1634" s="131"/>
      <c r="W1634" s="131"/>
      <c r="X1634" s="131"/>
      <c r="Y1634" s="131"/>
      <c r="Z1634" s="131"/>
      <c r="AA1634" s="131"/>
      <c r="AB1634" s="131"/>
      <c r="AC1634" s="131"/>
      <c r="AD1634" s="131"/>
    </row>
    <row r="1635" spans="1:30" ht="20.100000000000001" customHeight="1">
      <c r="A1635" s="126"/>
      <c r="B1635" s="126"/>
      <c r="C1635" s="131"/>
      <c r="D1635" s="126" t="s">
        <v>1509</v>
      </c>
      <c r="E1635" s="131"/>
      <c r="F1635" s="355"/>
      <c r="G1635" s="314"/>
      <c r="H1635" s="18">
        <v>1</v>
      </c>
      <c r="I1635" s="19">
        <v>0.61728395061728392</v>
      </c>
      <c r="J1635" s="18"/>
      <c r="K1635" s="19"/>
      <c r="L1635" s="18"/>
      <c r="M1635" s="19"/>
      <c r="N1635" s="58">
        <v>2</v>
      </c>
      <c r="O1635" s="59">
        <v>0.8771929824561403</v>
      </c>
      <c r="P1635" s="58">
        <v>3</v>
      </c>
      <c r="Q1635" s="59">
        <v>0.98684210526315785</v>
      </c>
      <c r="R1635" s="58">
        <v>4</v>
      </c>
      <c r="S1635" s="59">
        <v>1.3</v>
      </c>
      <c r="T1635" s="58">
        <v>27</v>
      </c>
      <c r="U1635" s="59">
        <v>2.2277227722772279</v>
      </c>
      <c r="V1635" s="131"/>
      <c r="W1635" s="131"/>
      <c r="X1635" s="131"/>
      <c r="Y1635" s="131"/>
      <c r="Z1635" s="131"/>
      <c r="AA1635" s="131"/>
      <c r="AB1635" s="131"/>
      <c r="AC1635" s="131"/>
      <c r="AD1635" s="131"/>
    </row>
    <row r="1636" spans="1:30" ht="20.100000000000001" customHeight="1">
      <c r="A1636" s="126"/>
      <c r="B1636" s="126"/>
      <c r="C1636" s="131"/>
      <c r="D1636" s="126" t="s">
        <v>2409</v>
      </c>
      <c r="E1636" s="131"/>
      <c r="F1636" s="355"/>
      <c r="G1636" s="314"/>
      <c r="H1636" s="18"/>
      <c r="I1636" s="19"/>
      <c r="J1636" s="18"/>
      <c r="K1636" s="19"/>
      <c r="L1636" s="18"/>
      <c r="M1636" s="19"/>
      <c r="N1636" s="58"/>
      <c r="O1636" s="59"/>
      <c r="P1636" s="58"/>
      <c r="Q1636" s="59"/>
      <c r="R1636" s="58"/>
      <c r="S1636" s="59"/>
      <c r="T1636" s="58"/>
      <c r="U1636" s="59"/>
      <c r="V1636" s="131"/>
      <c r="W1636" s="131"/>
      <c r="X1636" s="131"/>
      <c r="Y1636" s="131"/>
      <c r="Z1636" s="131"/>
      <c r="AA1636" s="131"/>
      <c r="AB1636" s="131"/>
      <c r="AC1636" s="131"/>
      <c r="AD1636" s="131"/>
    </row>
    <row r="1637" spans="1:30" ht="20.100000000000001" customHeight="1">
      <c r="A1637" s="126"/>
      <c r="B1637" s="126"/>
      <c r="C1637" s="131"/>
      <c r="D1637" s="126" t="s">
        <v>2410</v>
      </c>
      <c r="E1637" s="131"/>
      <c r="F1637" s="355"/>
      <c r="G1637" s="314"/>
      <c r="H1637" s="18"/>
      <c r="I1637" s="19"/>
      <c r="J1637" s="18"/>
      <c r="K1637" s="19"/>
      <c r="L1637" s="18"/>
      <c r="M1637" s="19"/>
      <c r="N1637" s="58"/>
      <c r="O1637" s="59"/>
      <c r="P1637" s="58"/>
      <c r="Q1637" s="59"/>
      <c r="R1637" s="58"/>
      <c r="S1637" s="59"/>
      <c r="T1637" s="58"/>
      <c r="U1637" s="59"/>
      <c r="V1637" s="131"/>
      <c r="W1637" s="131"/>
      <c r="X1637" s="131"/>
      <c r="Y1637" s="131"/>
      <c r="Z1637" s="131"/>
      <c r="AA1637" s="131"/>
      <c r="AB1637" s="131"/>
      <c r="AC1637" s="131"/>
      <c r="AD1637" s="131"/>
    </row>
    <row r="1638" spans="1:30" ht="20.100000000000001" customHeight="1">
      <c r="A1638" s="125" t="s">
        <v>5789</v>
      </c>
      <c r="B1638" s="125" t="s">
        <v>770</v>
      </c>
      <c r="C1638" s="134" t="s">
        <v>218</v>
      </c>
      <c r="D1638" s="125" t="s">
        <v>1506</v>
      </c>
      <c r="E1638" s="134" t="s">
        <v>245</v>
      </c>
      <c r="F1638" s="354">
        <v>5</v>
      </c>
      <c r="G1638" s="12">
        <v>2.9411764705882355</v>
      </c>
      <c r="H1638" s="11">
        <v>3</v>
      </c>
      <c r="I1638" s="12">
        <v>1.8518518518518519</v>
      </c>
      <c r="J1638" s="11">
        <v>5</v>
      </c>
      <c r="K1638" s="12">
        <v>2.9585798816568047</v>
      </c>
      <c r="L1638" s="11">
        <v>6</v>
      </c>
      <c r="M1638" s="12">
        <v>2.5641025641025643</v>
      </c>
      <c r="N1638" s="56">
        <v>4</v>
      </c>
      <c r="O1638" s="57">
        <v>1.7543859649122806</v>
      </c>
      <c r="P1638" s="56">
        <v>9</v>
      </c>
      <c r="Q1638" s="57">
        <v>2.9605263157894739</v>
      </c>
      <c r="R1638" s="56">
        <v>11</v>
      </c>
      <c r="S1638" s="57">
        <v>3.6666666666666665</v>
      </c>
      <c r="T1638" s="56">
        <v>54</v>
      </c>
      <c r="U1638" s="57">
        <v>4.4554455445544559</v>
      </c>
      <c r="V1638" s="134" t="s">
        <v>28</v>
      </c>
      <c r="W1638" s="134" t="s">
        <v>28</v>
      </c>
      <c r="X1638" s="134" t="s">
        <v>28</v>
      </c>
      <c r="Y1638" s="134" t="s">
        <v>28</v>
      </c>
      <c r="Z1638" s="134" t="s">
        <v>28</v>
      </c>
      <c r="AA1638" s="134" t="s">
        <v>28</v>
      </c>
      <c r="AB1638" s="134" t="s">
        <v>28</v>
      </c>
      <c r="AC1638" s="134" t="s">
        <v>28</v>
      </c>
      <c r="AD1638" s="134"/>
    </row>
    <row r="1639" spans="1:30" ht="20.100000000000001" customHeight="1">
      <c r="A1639" s="126"/>
      <c r="B1639" s="126"/>
      <c r="C1639" s="131"/>
      <c r="D1639" s="126" t="s">
        <v>1490</v>
      </c>
      <c r="E1639" s="131"/>
      <c r="F1639" s="355">
        <v>33</v>
      </c>
      <c r="G1639" s="314">
        <v>19.411764705882351</v>
      </c>
      <c r="H1639" s="18">
        <v>35</v>
      </c>
      <c r="I1639" s="19">
        <v>21.604938271604937</v>
      </c>
      <c r="J1639" s="18">
        <v>30</v>
      </c>
      <c r="K1639" s="19">
        <v>17.751479289940828</v>
      </c>
      <c r="L1639" s="18">
        <v>43</v>
      </c>
      <c r="M1639" s="19">
        <v>18.376068376068375</v>
      </c>
      <c r="N1639" s="58">
        <v>42</v>
      </c>
      <c r="O1639" s="59">
        <v>18.421052631578949</v>
      </c>
      <c r="P1639" s="58">
        <v>71</v>
      </c>
      <c r="Q1639" s="59">
        <v>23.355263157894736</v>
      </c>
      <c r="R1639" s="58">
        <v>50</v>
      </c>
      <c r="S1639" s="59">
        <v>16.666666666666668</v>
      </c>
      <c r="T1639" s="58">
        <v>288</v>
      </c>
      <c r="U1639" s="59">
        <v>23.762376237623762</v>
      </c>
      <c r="V1639" s="131"/>
      <c r="W1639" s="131"/>
      <c r="X1639" s="131"/>
      <c r="Y1639" s="131"/>
      <c r="Z1639" s="131"/>
      <c r="AA1639" s="131"/>
      <c r="AB1639" s="131"/>
      <c r="AC1639" s="131"/>
      <c r="AD1639" s="131"/>
    </row>
    <row r="1640" spans="1:30" ht="20.100000000000001" customHeight="1">
      <c r="A1640" s="126"/>
      <c r="B1640" s="126"/>
      <c r="C1640" s="131"/>
      <c r="D1640" s="126" t="s">
        <v>1507</v>
      </c>
      <c r="E1640" s="131"/>
      <c r="F1640" s="355">
        <v>75</v>
      </c>
      <c r="G1640" s="314">
        <v>44.117647058823529</v>
      </c>
      <c r="H1640" s="18">
        <v>71</v>
      </c>
      <c r="I1640" s="19">
        <v>43.827160493827158</v>
      </c>
      <c r="J1640" s="18">
        <v>90</v>
      </c>
      <c r="K1640" s="19">
        <v>53.254437869822482</v>
      </c>
      <c r="L1640" s="18">
        <v>114</v>
      </c>
      <c r="M1640" s="19">
        <v>48.717948717948715</v>
      </c>
      <c r="N1640" s="58">
        <v>96</v>
      </c>
      <c r="O1640" s="59">
        <v>42.10526315789474</v>
      </c>
      <c r="P1640" s="58">
        <v>123</v>
      </c>
      <c r="Q1640" s="59">
        <v>40.460526315789473</v>
      </c>
      <c r="R1640" s="58">
        <v>156</v>
      </c>
      <c r="S1640" s="59">
        <v>52.2</v>
      </c>
      <c r="T1640" s="58">
        <v>460</v>
      </c>
      <c r="U1640" s="59">
        <v>37.953795379537951</v>
      </c>
      <c r="V1640" s="131"/>
      <c r="W1640" s="131"/>
      <c r="X1640" s="131"/>
      <c r="Y1640" s="131"/>
      <c r="Z1640" s="131"/>
      <c r="AA1640" s="131"/>
      <c r="AB1640" s="131"/>
      <c r="AC1640" s="131"/>
      <c r="AD1640" s="131"/>
    </row>
    <row r="1641" spans="1:30" ht="20.100000000000001" customHeight="1">
      <c r="A1641" s="126"/>
      <c r="B1641" s="126"/>
      <c r="C1641" s="131"/>
      <c r="D1641" s="126" t="s">
        <v>1508</v>
      </c>
      <c r="E1641" s="131"/>
      <c r="F1641" s="355">
        <v>55</v>
      </c>
      <c r="G1641" s="314">
        <v>32.352941176470587</v>
      </c>
      <c r="H1641" s="18">
        <v>45</v>
      </c>
      <c r="I1641" s="19">
        <v>27.777777777777779</v>
      </c>
      <c r="J1641" s="18">
        <v>41</v>
      </c>
      <c r="K1641" s="19">
        <v>24.260355029585799</v>
      </c>
      <c r="L1641" s="18">
        <v>67</v>
      </c>
      <c r="M1641" s="19">
        <v>28.632478632478634</v>
      </c>
      <c r="N1641" s="58">
        <v>80</v>
      </c>
      <c r="O1641" s="59">
        <v>35.087719298245617</v>
      </c>
      <c r="P1641" s="58">
        <v>89</v>
      </c>
      <c r="Q1641" s="59">
        <v>29.276315789473685</v>
      </c>
      <c r="R1641" s="58">
        <v>73</v>
      </c>
      <c r="S1641" s="59">
        <v>24.4</v>
      </c>
      <c r="T1641" s="58">
        <v>362</v>
      </c>
      <c r="U1641" s="59">
        <v>29.867986798679869</v>
      </c>
      <c r="V1641" s="131"/>
      <c r="W1641" s="131"/>
      <c r="X1641" s="131"/>
      <c r="Y1641" s="131"/>
      <c r="Z1641" s="131"/>
      <c r="AA1641" s="131"/>
      <c r="AB1641" s="131"/>
      <c r="AC1641" s="131"/>
      <c r="AD1641" s="131"/>
    </row>
    <row r="1642" spans="1:30" ht="20.100000000000001" customHeight="1">
      <c r="A1642" s="126"/>
      <c r="B1642" s="126"/>
      <c r="C1642" s="131"/>
      <c r="D1642" s="126" t="s">
        <v>1509</v>
      </c>
      <c r="E1642" s="131"/>
      <c r="F1642" s="355">
        <v>2</v>
      </c>
      <c r="G1642" s="314">
        <v>1.1764705882352942</v>
      </c>
      <c r="H1642" s="18">
        <v>8</v>
      </c>
      <c r="I1642" s="19">
        <v>4.9382716049382713</v>
      </c>
      <c r="J1642" s="18">
        <v>3</v>
      </c>
      <c r="K1642" s="19">
        <v>1.7751479289940828</v>
      </c>
      <c r="L1642" s="18">
        <v>4</v>
      </c>
      <c r="M1642" s="19">
        <v>1.7094017094017093</v>
      </c>
      <c r="N1642" s="58">
        <v>6</v>
      </c>
      <c r="O1642" s="59">
        <v>2.6315789473684212</v>
      </c>
      <c r="P1642" s="58">
        <v>12</v>
      </c>
      <c r="Q1642" s="59">
        <v>3.9473684210526314</v>
      </c>
      <c r="R1642" s="58">
        <v>9</v>
      </c>
      <c r="S1642" s="59">
        <v>3</v>
      </c>
      <c r="T1642" s="58">
        <v>48</v>
      </c>
      <c r="U1642" s="59">
        <v>3.9603960396039604</v>
      </c>
      <c r="V1642" s="131"/>
      <c r="W1642" s="131"/>
      <c r="X1642" s="131"/>
      <c r="Y1642" s="131"/>
      <c r="Z1642" s="131"/>
      <c r="AA1642" s="131"/>
      <c r="AB1642" s="131"/>
      <c r="AC1642" s="131"/>
      <c r="AD1642" s="131"/>
    </row>
    <row r="1643" spans="1:30" ht="20.100000000000001" customHeight="1">
      <c r="A1643" s="126"/>
      <c r="B1643" s="126"/>
      <c r="C1643" s="131"/>
      <c r="D1643" s="126" t="s">
        <v>2409</v>
      </c>
      <c r="E1643" s="131"/>
      <c r="F1643" s="355"/>
      <c r="G1643" s="314"/>
      <c r="H1643" s="18"/>
      <c r="I1643" s="19"/>
      <c r="J1643" s="18"/>
      <c r="K1643" s="19"/>
      <c r="L1643" s="18"/>
      <c r="M1643" s="19"/>
      <c r="N1643" s="58"/>
      <c r="O1643" s="59"/>
      <c r="P1643" s="58"/>
      <c r="Q1643" s="59"/>
      <c r="R1643" s="58"/>
      <c r="S1643" s="59"/>
      <c r="T1643" s="58"/>
      <c r="U1643" s="59"/>
      <c r="V1643" s="131"/>
      <c r="W1643" s="131"/>
      <c r="X1643" s="131"/>
      <c r="Y1643" s="131"/>
      <c r="Z1643" s="131"/>
      <c r="AA1643" s="131"/>
      <c r="AB1643" s="131"/>
      <c r="AC1643" s="131"/>
      <c r="AD1643" s="131"/>
    </row>
    <row r="1644" spans="1:30" ht="20.100000000000001" customHeight="1">
      <c r="A1644" s="126"/>
      <c r="B1644" s="126"/>
      <c r="C1644" s="131"/>
      <c r="D1644" s="126" t="s">
        <v>2410</v>
      </c>
      <c r="E1644" s="131"/>
      <c r="F1644" s="355"/>
      <c r="G1644" s="314"/>
      <c r="H1644" s="18"/>
      <c r="I1644" s="19"/>
      <c r="J1644" s="18"/>
      <c r="K1644" s="19"/>
      <c r="L1644" s="18"/>
      <c r="M1644" s="19"/>
      <c r="N1644" s="58"/>
      <c r="O1644" s="59"/>
      <c r="P1644" s="58"/>
      <c r="Q1644" s="59"/>
      <c r="R1644" s="58"/>
      <c r="S1644" s="59"/>
      <c r="T1644" s="58"/>
      <c r="U1644" s="59"/>
      <c r="V1644" s="131"/>
      <c r="W1644" s="131"/>
      <c r="X1644" s="131"/>
      <c r="Y1644" s="131"/>
      <c r="Z1644" s="131"/>
      <c r="AA1644" s="131"/>
      <c r="AB1644" s="131"/>
      <c r="AC1644" s="131"/>
      <c r="AD1644" s="131"/>
    </row>
    <row r="1645" spans="1:30" s="51" customFormat="1" ht="20.100000000000001" customHeight="1">
      <c r="A1645" s="9" t="s">
        <v>7564</v>
      </c>
      <c r="B1645" s="9" t="s">
        <v>7559</v>
      </c>
      <c r="C1645" s="134" t="s">
        <v>218</v>
      </c>
      <c r="D1645" s="119" t="s">
        <v>1506</v>
      </c>
      <c r="E1645" s="249" t="s">
        <v>245</v>
      </c>
      <c r="F1645" s="354">
        <v>1</v>
      </c>
      <c r="G1645" s="12">
        <v>0.58823529411764708</v>
      </c>
      <c r="H1645" s="11">
        <v>1</v>
      </c>
      <c r="I1645" s="12">
        <v>0.61728395061728392</v>
      </c>
      <c r="J1645" s="11"/>
      <c r="K1645" s="12"/>
      <c r="L1645" s="11"/>
      <c r="M1645" s="12"/>
      <c r="N1645" s="56"/>
      <c r="O1645" s="57"/>
      <c r="P1645" s="56"/>
      <c r="Q1645" s="57"/>
      <c r="R1645" s="56"/>
      <c r="S1645" s="57"/>
      <c r="T1645" s="56"/>
      <c r="U1645" s="57"/>
      <c r="V1645" s="345" t="s">
        <v>28</v>
      </c>
      <c r="W1645" s="249" t="s">
        <v>28</v>
      </c>
      <c r="X1645" s="249"/>
      <c r="Y1645" s="249"/>
      <c r="Z1645" s="249"/>
      <c r="AA1645" s="249"/>
      <c r="AB1645" s="249"/>
      <c r="AC1645" s="249"/>
      <c r="AD1645" s="9"/>
    </row>
    <row r="1646" spans="1:30" s="51" customFormat="1" ht="20.100000000000001" customHeight="1">
      <c r="A1646" s="16"/>
      <c r="B1646" s="311"/>
      <c r="C1646" s="250"/>
      <c r="D1646" s="120" t="s">
        <v>1490</v>
      </c>
      <c r="E1646" s="250"/>
      <c r="F1646" s="355">
        <v>9</v>
      </c>
      <c r="G1646" s="314">
        <v>5.2941176470588234</v>
      </c>
      <c r="H1646" s="18">
        <v>11</v>
      </c>
      <c r="I1646" s="19">
        <v>6.7901234567901234</v>
      </c>
      <c r="J1646" s="18"/>
      <c r="K1646" s="19"/>
      <c r="L1646" s="18"/>
      <c r="M1646" s="19"/>
      <c r="N1646" s="58"/>
      <c r="O1646" s="59"/>
      <c r="P1646" s="58"/>
      <c r="Q1646" s="59"/>
      <c r="R1646" s="58"/>
      <c r="S1646" s="59"/>
      <c r="T1646" s="58"/>
      <c r="U1646" s="59"/>
      <c r="V1646" s="346"/>
      <c r="W1646" s="250"/>
      <c r="X1646" s="250"/>
      <c r="Y1646" s="250"/>
      <c r="Z1646" s="250"/>
      <c r="AA1646" s="250"/>
      <c r="AB1646" s="250"/>
      <c r="AC1646" s="250"/>
      <c r="AD1646" s="16"/>
    </row>
    <row r="1647" spans="1:30" s="51" customFormat="1" ht="20.100000000000001" customHeight="1">
      <c r="A1647" s="16"/>
      <c r="B1647" s="311"/>
      <c r="C1647" s="250"/>
      <c r="D1647" s="120" t="s">
        <v>1507</v>
      </c>
      <c r="E1647" s="250"/>
      <c r="F1647" s="355">
        <v>68</v>
      </c>
      <c r="G1647" s="314">
        <v>40</v>
      </c>
      <c r="H1647" s="18">
        <v>72</v>
      </c>
      <c r="I1647" s="19">
        <v>44.444444444444443</v>
      </c>
      <c r="J1647" s="18"/>
      <c r="K1647" s="19"/>
      <c r="L1647" s="18"/>
      <c r="M1647" s="19"/>
      <c r="N1647" s="58"/>
      <c r="O1647" s="59"/>
      <c r="P1647" s="58"/>
      <c r="Q1647" s="59"/>
      <c r="R1647" s="58"/>
      <c r="S1647" s="59"/>
      <c r="T1647" s="58"/>
      <c r="U1647" s="59"/>
      <c r="V1647" s="346"/>
      <c r="W1647" s="250"/>
      <c r="X1647" s="250"/>
      <c r="Y1647" s="250"/>
      <c r="Z1647" s="250"/>
      <c r="AA1647" s="250"/>
      <c r="AB1647" s="250"/>
      <c r="AC1647" s="250"/>
      <c r="AD1647" s="16"/>
    </row>
    <row r="1648" spans="1:30" s="51" customFormat="1" ht="20.100000000000001" customHeight="1">
      <c r="A1648" s="16"/>
      <c r="B1648" s="311"/>
      <c r="C1648" s="250"/>
      <c r="D1648" s="120" t="s">
        <v>1508</v>
      </c>
      <c r="E1648" s="250"/>
      <c r="F1648" s="355">
        <v>88</v>
      </c>
      <c r="G1648" s="314">
        <v>51.764705882352942</v>
      </c>
      <c r="H1648" s="18">
        <v>70</v>
      </c>
      <c r="I1648" s="19">
        <v>43.209876543209873</v>
      </c>
      <c r="J1648" s="18"/>
      <c r="K1648" s="19"/>
      <c r="L1648" s="18"/>
      <c r="M1648" s="19"/>
      <c r="N1648" s="58"/>
      <c r="O1648" s="59"/>
      <c r="P1648" s="58"/>
      <c r="Q1648" s="59"/>
      <c r="R1648" s="58"/>
      <c r="S1648" s="59"/>
      <c r="T1648" s="58"/>
      <c r="U1648" s="59"/>
      <c r="V1648" s="346"/>
      <c r="W1648" s="250"/>
      <c r="X1648" s="250"/>
      <c r="Y1648" s="250"/>
      <c r="Z1648" s="250"/>
      <c r="AA1648" s="250"/>
      <c r="AB1648" s="250"/>
      <c r="AC1648" s="250"/>
      <c r="AD1648" s="16"/>
    </row>
    <row r="1649" spans="1:30" s="51" customFormat="1" ht="20.100000000000001" customHeight="1">
      <c r="A1649" s="16"/>
      <c r="B1649" s="311"/>
      <c r="C1649" s="250"/>
      <c r="D1649" s="120" t="s">
        <v>1509</v>
      </c>
      <c r="E1649" s="250"/>
      <c r="F1649" s="355">
        <v>4</v>
      </c>
      <c r="G1649" s="314">
        <v>2.3529411764705883</v>
      </c>
      <c r="H1649" s="18">
        <v>8</v>
      </c>
      <c r="I1649" s="19">
        <v>4.9382716049382713</v>
      </c>
      <c r="J1649" s="18"/>
      <c r="K1649" s="19"/>
      <c r="L1649" s="18"/>
      <c r="M1649" s="19"/>
      <c r="N1649" s="58"/>
      <c r="O1649" s="59"/>
      <c r="P1649" s="58"/>
      <c r="Q1649" s="59"/>
      <c r="R1649" s="58"/>
      <c r="S1649" s="59"/>
      <c r="T1649" s="58"/>
      <c r="U1649" s="59"/>
      <c r="V1649" s="346"/>
      <c r="W1649" s="250"/>
      <c r="X1649" s="250"/>
      <c r="Y1649" s="250"/>
      <c r="Z1649" s="250"/>
      <c r="AA1649" s="250"/>
      <c r="AB1649" s="250"/>
      <c r="AC1649" s="250"/>
      <c r="AD1649" s="16"/>
    </row>
    <row r="1650" spans="1:30" s="51" customFormat="1" ht="20.100000000000001" customHeight="1">
      <c r="A1650" s="16"/>
      <c r="B1650" s="311"/>
      <c r="C1650" s="250"/>
      <c r="D1650" s="120" t="s">
        <v>2409</v>
      </c>
      <c r="E1650" s="250"/>
      <c r="F1650" s="355"/>
      <c r="G1650" s="314"/>
      <c r="H1650" s="18"/>
      <c r="I1650" s="19"/>
      <c r="J1650" s="18"/>
      <c r="K1650" s="19"/>
      <c r="L1650" s="18"/>
      <c r="M1650" s="19"/>
      <c r="N1650" s="58"/>
      <c r="O1650" s="59"/>
      <c r="P1650" s="58"/>
      <c r="Q1650" s="59"/>
      <c r="R1650" s="58"/>
      <c r="S1650" s="59"/>
      <c r="T1650" s="58"/>
      <c r="U1650" s="59"/>
      <c r="V1650" s="346"/>
      <c r="W1650" s="250"/>
      <c r="X1650" s="250"/>
      <c r="Y1650" s="250"/>
      <c r="Z1650" s="250"/>
      <c r="AA1650" s="250"/>
      <c r="AB1650" s="250"/>
      <c r="AC1650" s="250"/>
      <c r="AD1650" s="16"/>
    </row>
    <row r="1651" spans="1:30" s="51" customFormat="1" ht="20.100000000000001" customHeight="1">
      <c r="A1651" s="16"/>
      <c r="B1651" s="311"/>
      <c r="C1651" s="250"/>
      <c r="D1651" s="120" t="s">
        <v>2410</v>
      </c>
      <c r="E1651" s="250"/>
      <c r="F1651" s="355"/>
      <c r="G1651" s="314"/>
      <c r="H1651" s="18"/>
      <c r="I1651" s="19"/>
      <c r="J1651" s="18"/>
      <c r="K1651" s="19"/>
      <c r="L1651" s="18"/>
      <c r="M1651" s="19"/>
      <c r="N1651" s="58"/>
      <c r="O1651" s="59"/>
      <c r="P1651" s="58"/>
      <c r="Q1651" s="59"/>
      <c r="R1651" s="58"/>
      <c r="S1651" s="59"/>
      <c r="T1651" s="58"/>
      <c r="U1651" s="59"/>
      <c r="V1651" s="346"/>
      <c r="W1651" s="250"/>
      <c r="X1651" s="250"/>
      <c r="Y1651" s="250"/>
      <c r="Z1651" s="250"/>
      <c r="AA1651" s="250"/>
      <c r="AB1651" s="250"/>
      <c r="AC1651" s="250"/>
      <c r="AD1651" s="16"/>
    </row>
    <row r="1652" spans="1:30" s="51" customFormat="1" ht="20.100000000000001" customHeight="1">
      <c r="A1652" s="9" t="s">
        <v>7565</v>
      </c>
      <c r="B1652" s="9" t="s">
        <v>7560</v>
      </c>
      <c r="C1652" s="134" t="s">
        <v>218</v>
      </c>
      <c r="D1652" s="119" t="s">
        <v>1506</v>
      </c>
      <c r="E1652" s="249" t="s">
        <v>245</v>
      </c>
      <c r="F1652" s="354">
        <v>1</v>
      </c>
      <c r="G1652" s="12">
        <v>0.58823529411764708</v>
      </c>
      <c r="H1652" s="11">
        <v>1</v>
      </c>
      <c r="I1652" s="12">
        <v>0.61728395061728392</v>
      </c>
      <c r="J1652" s="11"/>
      <c r="K1652" s="12"/>
      <c r="L1652" s="11"/>
      <c r="M1652" s="12"/>
      <c r="N1652" s="56"/>
      <c r="O1652" s="57"/>
      <c r="P1652" s="56"/>
      <c r="Q1652" s="57"/>
      <c r="R1652" s="56"/>
      <c r="S1652" s="57"/>
      <c r="T1652" s="56"/>
      <c r="U1652" s="57"/>
      <c r="V1652" s="345" t="s">
        <v>28</v>
      </c>
      <c r="W1652" s="249" t="s">
        <v>28</v>
      </c>
      <c r="X1652" s="249"/>
      <c r="Y1652" s="249"/>
      <c r="Z1652" s="249"/>
      <c r="AA1652" s="249"/>
      <c r="AB1652" s="249"/>
      <c r="AC1652" s="249"/>
      <c r="AD1652" s="9"/>
    </row>
    <row r="1653" spans="1:30" s="51" customFormat="1" ht="20.100000000000001" customHeight="1">
      <c r="A1653" s="16"/>
      <c r="B1653" s="311"/>
      <c r="C1653" s="250"/>
      <c r="D1653" s="120" t="s">
        <v>1490</v>
      </c>
      <c r="E1653" s="250"/>
      <c r="F1653" s="355">
        <v>12</v>
      </c>
      <c r="G1653" s="314">
        <v>7.0588235294117645</v>
      </c>
      <c r="H1653" s="18">
        <v>7</v>
      </c>
      <c r="I1653" s="19">
        <v>4.3209876543209873</v>
      </c>
      <c r="J1653" s="18"/>
      <c r="K1653" s="19"/>
      <c r="L1653" s="18"/>
      <c r="M1653" s="19"/>
      <c r="N1653" s="58"/>
      <c r="O1653" s="59"/>
      <c r="P1653" s="58"/>
      <c r="Q1653" s="59"/>
      <c r="R1653" s="58"/>
      <c r="S1653" s="59"/>
      <c r="T1653" s="58"/>
      <c r="U1653" s="59"/>
      <c r="V1653" s="346"/>
      <c r="W1653" s="250"/>
      <c r="X1653" s="250"/>
      <c r="Y1653" s="250"/>
      <c r="Z1653" s="250"/>
      <c r="AA1653" s="250"/>
      <c r="AB1653" s="250"/>
      <c r="AC1653" s="250"/>
      <c r="AD1653" s="16"/>
    </row>
    <row r="1654" spans="1:30" s="51" customFormat="1" ht="20.100000000000001" customHeight="1">
      <c r="A1654" s="16"/>
      <c r="B1654" s="311"/>
      <c r="C1654" s="250"/>
      <c r="D1654" s="120" t="s">
        <v>1507</v>
      </c>
      <c r="E1654" s="250"/>
      <c r="F1654" s="355">
        <v>66</v>
      </c>
      <c r="G1654" s="314">
        <v>38.823529411764703</v>
      </c>
      <c r="H1654" s="18">
        <v>74</v>
      </c>
      <c r="I1654" s="19">
        <v>45.679012345679013</v>
      </c>
      <c r="J1654" s="18"/>
      <c r="K1654" s="19"/>
      <c r="L1654" s="18"/>
      <c r="M1654" s="19"/>
      <c r="N1654" s="58"/>
      <c r="O1654" s="59"/>
      <c r="P1654" s="58"/>
      <c r="Q1654" s="59"/>
      <c r="R1654" s="58"/>
      <c r="S1654" s="59"/>
      <c r="T1654" s="58"/>
      <c r="U1654" s="59"/>
      <c r="V1654" s="346"/>
      <c r="W1654" s="250"/>
      <c r="X1654" s="250"/>
      <c r="Y1654" s="250"/>
      <c r="Z1654" s="250"/>
      <c r="AA1654" s="250"/>
      <c r="AB1654" s="250"/>
      <c r="AC1654" s="250"/>
      <c r="AD1654" s="16"/>
    </row>
    <row r="1655" spans="1:30" s="51" customFormat="1" ht="20.100000000000001" customHeight="1">
      <c r="A1655" s="16"/>
      <c r="B1655" s="311"/>
      <c r="C1655" s="250"/>
      <c r="D1655" s="120" t="s">
        <v>1508</v>
      </c>
      <c r="E1655" s="250"/>
      <c r="F1655" s="355">
        <v>87</v>
      </c>
      <c r="G1655" s="314">
        <v>51.176470588235297</v>
      </c>
      <c r="H1655" s="18">
        <v>72</v>
      </c>
      <c r="I1655" s="19">
        <v>44.444444444444443</v>
      </c>
      <c r="J1655" s="18"/>
      <c r="K1655" s="19"/>
      <c r="L1655" s="18"/>
      <c r="M1655" s="19"/>
      <c r="N1655" s="58"/>
      <c r="O1655" s="59"/>
      <c r="P1655" s="58"/>
      <c r="Q1655" s="59"/>
      <c r="R1655" s="58"/>
      <c r="S1655" s="59"/>
      <c r="T1655" s="58"/>
      <c r="U1655" s="59"/>
      <c r="V1655" s="346"/>
      <c r="W1655" s="250"/>
      <c r="X1655" s="250"/>
      <c r="Y1655" s="250"/>
      <c r="Z1655" s="250"/>
      <c r="AA1655" s="250"/>
      <c r="AB1655" s="250"/>
      <c r="AC1655" s="250"/>
      <c r="AD1655" s="16"/>
    </row>
    <row r="1656" spans="1:30" s="51" customFormat="1" ht="20.100000000000001" customHeight="1">
      <c r="A1656" s="16"/>
      <c r="B1656" s="311"/>
      <c r="C1656" s="250"/>
      <c r="D1656" s="120" t="s">
        <v>1509</v>
      </c>
      <c r="E1656" s="250"/>
      <c r="F1656" s="355">
        <v>4</v>
      </c>
      <c r="G1656" s="314">
        <v>2.3529411764705883</v>
      </c>
      <c r="H1656" s="18">
        <v>8</v>
      </c>
      <c r="I1656" s="19">
        <v>4.9382716049382713</v>
      </c>
      <c r="J1656" s="18"/>
      <c r="K1656" s="19"/>
      <c r="L1656" s="18"/>
      <c r="M1656" s="19"/>
      <c r="N1656" s="58"/>
      <c r="O1656" s="59"/>
      <c r="P1656" s="58"/>
      <c r="Q1656" s="59"/>
      <c r="R1656" s="58"/>
      <c r="S1656" s="59"/>
      <c r="T1656" s="58"/>
      <c r="U1656" s="59"/>
      <c r="V1656" s="346"/>
      <c r="W1656" s="250"/>
      <c r="X1656" s="250"/>
      <c r="Y1656" s="250"/>
      <c r="Z1656" s="250"/>
      <c r="AA1656" s="250"/>
      <c r="AB1656" s="250"/>
      <c r="AC1656" s="250"/>
      <c r="AD1656" s="16"/>
    </row>
    <row r="1657" spans="1:30" s="51" customFormat="1" ht="20.100000000000001" customHeight="1">
      <c r="A1657" s="16"/>
      <c r="B1657" s="311"/>
      <c r="C1657" s="250"/>
      <c r="D1657" s="120" t="s">
        <v>2409</v>
      </c>
      <c r="E1657" s="250"/>
      <c r="F1657" s="355"/>
      <c r="G1657" s="314"/>
      <c r="H1657" s="18"/>
      <c r="I1657" s="19"/>
      <c r="J1657" s="18"/>
      <c r="K1657" s="19"/>
      <c r="L1657" s="18"/>
      <c r="M1657" s="19"/>
      <c r="N1657" s="58"/>
      <c r="O1657" s="59"/>
      <c r="P1657" s="58"/>
      <c r="Q1657" s="59"/>
      <c r="R1657" s="58"/>
      <c r="S1657" s="59"/>
      <c r="T1657" s="58"/>
      <c r="U1657" s="59"/>
      <c r="V1657" s="346"/>
      <c r="W1657" s="250"/>
      <c r="X1657" s="250"/>
      <c r="Y1657" s="250"/>
      <c r="Z1657" s="250"/>
      <c r="AA1657" s="250"/>
      <c r="AB1657" s="250"/>
      <c r="AC1657" s="250"/>
      <c r="AD1657" s="16"/>
    </row>
    <row r="1658" spans="1:30" s="51" customFormat="1" ht="20.100000000000001" customHeight="1">
      <c r="A1658" s="16"/>
      <c r="B1658" s="311"/>
      <c r="C1658" s="250"/>
      <c r="D1658" s="120" t="s">
        <v>2410</v>
      </c>
      <c r="E1658" s="250"/>
      <c r="F1658" s="355"/>
      <c r="G1658" s="314"/>
      <c r="H1658" s="18"/>
      <c r="I1658" s="19"/>
      <c r="J1658" s="18"/>
      <c r="K1658" s="19"/>
      <c r="L1658" s="18"/>
      <c r="M1658" s="19"/>
      <c r="N1658" s="58"/>
      <c r="O1658" s="59"/>
      <c r="P1658" s="58"/>
      <c r="Q1658" s="59"/>
      <c r="R1658" s="58"/>
      <c r="S1658" s="59"/>
      <c r="T1658" s="58"/>
      <c r="U1658" s="59"/>
      <c r="V1658" s="346"/>
      <c r="W1658" s="250"/>
      <c r="X1658" s="250"/>
      <c r="Y1658" s="250"/>
      <c r="Z1658" s="250"/>
      <c r="AA1658" s="250"/>
      <c r="AB1658" s="250"/>
      <c r="AC1658" s="250"/>
      <c r="AD1658" s="16"/>
    </row>
    <row r="1659" spans="1:30" s="51" customFormat="1" ht="20.100000000000001" customHeight="1">
      <c r="A1659" s="9" t="s">
        <v>7566</v>
      </c>
      <c r="B1659" s="9" t="s">
        <v>7561</v>
      </c>
      <c r="C1659" s="134" t="s">
        <v>218</v>
      </c>
      <c r="D1659" s="119" t="s">
        <v>1506</v>
      </c>
      <c r="E1659" s="249" t="s">
        <v>245</v>
      </c>
      <c r="F1659" s="354">
        <v>2</v>
      </c>
      <c r="G1659" s="12">
        <v>1.1764705882352942</v>
      </c>
      <c r="H1659" s="11">
        <v>2</v>
      </c>
      <c r="I1659" s="12">
        <v>1.2345679012345678</v>
      </c>
      <c r="J1659" s="11"/>
      <c r="K1659" s="12"/>
      <c r="L1659" s="11"/>
      <c r="M1659" s="12"/>
      <c r="N1659" s="56"/>
      <c r="O1659" s="57"/>
      <c r="P1659" s="56"/>
      <c r="Q1659" s="57"/>
      <c r="R1659" s="56"/>
      <c r="S1659" s="57"/>
      <c r="T1659" s="56"/>
      <c r="U1659" s="57"/>
      <c r="V1659" s="345" t="s">
        <v>28</v>
      </c>
      <c r="W1659" s="249" t="s">
        <v>28</v>
      </c>
      <c r="X1659" s="249"/>
      <c r="Y1659" s="249"/>
      <c r="Z1659" s="249"/>
      <c r="AA1659" s="249"/>
      <c r="AB1659" s="249"/>
      <c r="AC1659" s="249"/>
      <c r="AD1659" s="9"/>
    </row>
    <row r="1660" spans="1:30" s="51" customFormat="1" ht="20.100000000000001" customHeight="1">
      <c r="A1660" s="16"/>
      <c r="B1660" s="311"/>
      <c r="C1660" s="250"/>
      <c r="D1660" s="120" t="s">
        <v>1490</v>
      </c>
      <c r="E1660" s="250"/>
      <c r="F1660" s="355">
        <v>9</v>
      </c>
      <c r="G1660" s="314">
        <v>5.2941176470588234</v>
      </c>
      <c r="H1660" s="18">
        <v>7</v>
      </c>
      <c r="I1660" s="19">
        <v>4.3209876543209873</v>
      </c>
      <c r="J1660" s="18"/>
      <c r="K1660" s="19"/>
      <c r="L1660" s="18"/>
      <c r="M1660" s="19"/>
      <c r="N1660" s="58"/>
      <c r="O1660" s="59"/>
      <c r="P1660" s="58"/>
      <c r="Q1660" s="59"/>
      <c r="R1660" s="58"/>
      <c r="S1660" s="59"/>
      <c r="T1660" s="58"/>
      <c r="U1660" s="59"/>
      <c r="V1660" s="346"/>
      <c r="W1660" s="250"/>
      <c r="X1660" s="250"/>
      <c r="Y1660" s="250"/>
      <c r="Z1660" s="250"/>
      <c r="AA1660" s="250"/>
      <c r="AB1660" s="250"/>
      <c r="AC1660" s="250"/>
      <c r="AD1660" s="16"/>
    </row>
    <row r="1661" spans="1:30" s="51" customFormat="1" ht="20.100000000000001" customHeight="1">
      <c r="A1661" s="16"/>
      <c r="B1661" s="311"/>
      <c r="C1661" s="250"/>
      <c r="D1661" s="120" t="s">
        <v>1507</v>
      </c>
      <c r="E1661" s="250"/>
      <c r="F1661" s="355">
        <v>67</v>
      </c>
      <c r="G1661" s="314">
        <v>39.411764705882355</v>
      </c>
      <c r="H1661" s="18">
        <v>81</v>
      </c>
      <c r="I1661" s="19">
        <v>50</v>
      </c>
      <c r="J1661" s="18"/>
      <c r="K1661" s="19"/>
      <c r="L1661" s="18"/>
      <c r="M1661" s="19"/>
      <c r="N1661" s="58"/>
      <c r="O1661" s="59"/>
      <c r="P1661" s="58"/>
      <c r="Q1661" s="59"/>
      <c r="R1661" s="58"/>
      <c r="S1661" s="59"/>
      <c r="T1661" s="58"/>
      <c r="U1661" s="59"/>
      <c r="V1661" s="346"/>
      <c r="W1661" s="250"/>
      <c r="X1661" s="250"/>
      <c r="Y1661" s="250"/>
      <c r="Z1661" s="250"/>
      <c r="AA1661" s="250"/>
      <c r="AB1661" s="250"/>
      <c r="AC1661" s="250"/>
      <c r="AD1661" s="16"/>
    </row>
    <row r="1662" spans="1:30" s="51" customFormat="1" ht="20.100000000000001" customHeight="1">
      <c r="A1662" s="16"/>
      <c r="B1662" s="311"/>
      <c r="C1662" s="250"/>
      <c r="D1662" s="120" t="s">
        <v>1508</v>
      </c>
      <c r="E1662" s="250"/>
      <c r="F1662" s="355">
        <v>87</v>
      </c>
      <c r="G1662" s="314">
        <v>51.176470588235297</v>
      </c>
      <c r="H1662" s="18">
        <v>66</v>
      </c>
      <c r="I1662" s="19">
        <v>40.74074074074074</v>
      </c>
      <c r="J1662" s="18"/>
      <c r="K1662" s="19"/>
      <c r="L1662" s="18"/>
      <c r="M1662" s="19"/>
      <c r="N1662" s="58"/>
      <c r="O1662" s="59"/>
      <c r="P1662" s="58"/>
      <c r="Q1662" s="59"/>
      <c r="R1662" s="58"/>
      <c r="S1662" s="59"/>
      <c r="T1662" s="58"/>
      <c r="U1662" s="59"/>
      <c r="V1662" s="346"/>
      <c r="W1662" s="250"/>
      <c r="X1662" s="250"/>
      <c r="Y1662" s="250"/>
      <c r="Z1662" s="250"/>
      <c r="AA1662" s="250"/>
      <c r="AB1662" s="250"/>
      <c r="AC1662" s="250"/>
      <c r="AD1662" s="16"/>
    </row>
    <row r="1663" spans="1:30" s="51" customFormat="1" ht="20.100000000000001" customHeight="1">
      <c r="A1663" s="16"/>
      <c r="B1663" s="311"/>
      <c r="C1663" s="250"/>
      <c r="D1663" s="120" t="s">
        <v>1509</v>
      </c>
      <c r="E1663" s="250"/>
      <c r="F1663" s="355">
        <v>5</v>
      </c>
      <c r="G1663" s="314">
        <v>2.9411764705882355</v>
      </c>
      <c r="H1663" s="18">
        <v>6</v>
      </c>
      <c r="I1663" s="19">
        <v>3.7037037037037037</v>
      </c>
      <c r="J1663" s="18"/>
      <c r="K1663" s="19"/>
      <c r="L1663" s="18"/>
      <c r="M1663" s="19"/>
      <c r="N1663" s="58"/>
      <c r="O1663" s="59"/>
      <c r="P1663" s="58"/>
      <c r="Q1663" s="59"/>
      <c r="R1663" s="58"/>
      <c r="S1663" s="59"/>
      <c r="T1663" s="58"/>
      <c r="U1663" s="59"/>
      <c r="V1663" s="346"/>
      <c r="W1663" s="250"/>
      <c r="X1663" s="250"/>
      <c r="Y1663" s="250"/>
      <c r="Z1663" s="250"/>
      <c r="AA1663" s="250"/>
      <c r="AB1663" s="250"/>
      <c r="AC1663" s="250"/>
      <c r="AD1663" s="16"/>
    </row>
    <row r="1664" spans="1:30" s="51" customFormat="1" ht="20.100000000000001" customHeight="1">
      <c r="A1664" s="16"/>
      <c r="B1664" s="311"/>
      <c r="C1664" s="250"/>
      <c r="D1664" s="120" t="s">
        <v>2409</v>
      </c>
      <c r="E1664" s="250"/>
      <c r="F1664" s="355"/>
      <c r="G1664" s="314"/>
      <c r="H1664" s="18"/>
      <c r="I1664" s="19"/>
      <c r="J1664" s="18"/>
      <c r="K1664" s="19"/>
      <c r="L1664" s="18"/>
      <c r="M1664" s="19"/>
      <c r="N1664" s="58"/>
      <c r="O1664" s="59"/>
      <c r="P1664" s="58"/>
      <c r="Q1664" s="59"/>
      <c r="R1664" s="58"/>
      <c r="S1664" s="59"/>
      <c r="T1664" s="58"/>
      <c r="U1664" s="59"/>
      <c r="V1664" s="346"/>
      <c r="W1664" s="250"/>
      <c r="X1664" s="250"/>
      <c r="Y1664" s="250"/>
      <c r="Z1664" s="250"/>
      <c r="AA1664" s="250"/>
      <c r="AB1664" s="250"/>
      <c r="AC1664" s="250"/>
      <c r="AD1664" s="16"/>
    </row>
    <row r="1665" spans="1:30" s="51" customFormat="1" ht="20.100000000000001" customHeight="1">
      <c r="A1665" s="16"/>
      <c r="B1665" s="311"/>
      <c r="C1665" s="250"/>
      <c r="D1665" s="120" t="s">
        <v>2410</v>
      </c>
      <c r="E1665" s="250"/>
      <c r="F1665" s="355"/>
      <c r="G1665" s="314"/>
      <c r="H1665" s="18"/>
      <c r="I1665" s="19"/>
      <c r="J1665" s="18"/>
      <c r="K1665" s="19"/>
      <c r="L1665" s="18"/>
      <c r="M1665" s="19"/>
      <c r="N1665" s="58"/>
      <c r="O1665" s="59"/>
      <c r="P1665" s="58"/>
      <c r="Q1665" s="59"/>
      <c r="R1665" s="58"/>
      <c r="S1665" s="59"/>
      <c r="T1665" s="58"/>
      <c r="U1665" s="59"/>
      <c r="V1665" s="346"/>
      <c r="W1665" s="250"/>
      <c r="X1665" s="250"/>
      <c r="Y1665" s="250"/>
      <c r="Z1665" s="250"/>
      <c r="AA1665" s="250"/>
      <c r="AB1665" s="250"/>
      <c r="AC1665" s="250"/>
      <c r="AD1665" s="16"/>
    </row>
    <row r="1666" spans="1:30" s="51" customFormat="1" ht="20.100000000000001" customHeight="1">
      <c r="A1666" s="9" t="s">
        <v>7567</v>
      </c>
      <c r="B1666" s="9" t="s">
        <v>7562</v>
      </c>
      <c r="C1666" s="134" t="s">
        <v>218</v>
      </c>
      <c r="D1666" s="119" t="s">
        <v>1506</v>
      </c>
      <c r="E1666" s="249" t="s">
        <v>245</v>
      </c>
      <c r="F1666" s="354"/>
      <c r="G1666" s="12"/>
      <c r="H1666" s="11">
        <v>2</v>
      </c>
      <c r="I1666" s="12">
        <v>1.2345679012345678</v>
      </c>
      <c r="J1666" s="11"/>
      <c r="K1666" s="12"/>
      <c r="L1666" s="11"/>
      <c r="M1666" s="12"/>
      <c r="N1666" s="56"/>
      <c r="O1666" s="57"/>
      <c r="P1666" s="56"/>
      <c r="Q1666" s="57"/>
      <c r="R1666" s="56"/>
      <c r="S1666" s="57"/>
      <c r="T1666" s="56"/>
      <c r="U1666" s="57"/>
      <c r="V1666" s="345" t="s">
        <v>28</v>
      </c>
      <c r="W1666" s="249" t="s">
        <v>28</v>
      </c>
      <c r="X1666" s="249"/>
      <c r="Y1666" s="249"/>
      <c r="Z1666" s="249"/>
      <c r="AA1666" s="249"/>
      <c r="AB1666" s="249"/>
      <c r="AC1666" s="249"/>
      <c r="AD1666" s="9"/>
    </row>
    <row r="1667" spans="1:30" s="51" customFormat="1" ht="20.100000000000001" customHeight="1">
      <c r="A1667" s="16"/>
      <c r="B1667" s="311"/>
      <c r="C1667" s="250"/>
      <c r="D1667" s="120" t="s">
        <v>1490</v>
      </c>
      <c r="E1667" s="250"/>
      <c r="F1667" s="355">
        <v>6</v>
      </c>
      <c r="G1667" s="314">
        <v>3.5294117647058822</v>
      </c>
      <c r="H1667" s="18">
        <v>5</v>
      </c>
      <c r="I1667" s="19">
        <v>3.0864197530864197</v>
      </c>
      <c r="J1667" s="18"/>
      <c r="K1667" s="19"/>
      <c r="L1667" s="18"/>
      <c r="M1667" s="19"/>
      <c r="N1667" s="58"/>
      <c r="O1667" s="59"/>
      <c r="P1667" s="58"/>
      <c r="Q1667" s="59"/>
      <c r="R1667" s="58"/>
      <c r="S1667" s="59"/>
      <c r="T1667" s="58"/>
      <c r="U1667" s="59"/>
      <c r="V1667" s="346"/>
      <c r="W1667" s="250"/>
      <c r="X1667" s="250"/>
      <c r="Y1667" s="250"/>
      <c r="Z1667" s="250"/>
      <c r="AA1667" s="250"/>
      <c r="AB1667" s="250"/>
      <c r="AC1667" s="250"/>
      <c r="AD1667" s="16"/>
    </row>
    <row r="1668" spans="1:30" s="51" customFormat="1" ht="20.100000000000001" customHeight="1">
      <c r="A1668" s="16"/>
      <c r="B1668" s="311"/>
      <c r="C1668" s="250"/>
      <c r="D1668" s="120" t="s">
        <v>1507</v>
      </c>
      <c r="E1668" s="250"/>
      <c r="F1668" s="355">
        <v>47</v>
      </c>
      <c r="G1668" s="314">
        <v>27.647058823529413</v>
      </c>
      <c r="H1668" s="18">
        <v>51</v>
      </c>
      <c r="I1668" s="19">
        <v>31.481481481481481</v>
      </c>
      <c r="J1668" s="18"/>
      <c r="K1668" s="19"/>
      <c r="L1668" s="18"/>
      <c r="M1668" s="19"/>
      <c r="N1668" s="58"/>
      <c r="O1668" s="59"/>
      <c r="P1668" s="58"/>
      <c r="Q1668" s="59"/>
      <c r="R1668" s="58"/>
      <c r="S1668" s="59"/>
      <c r="T1668" s="58"/>
      <c r="U1668" s="59"/>
      <c r="V1668" s="346"/>
      <c r="W1668" s="250"/>
      <c r="X1668" s="250"/>
      <c r="Y1668" s="250"/>
      <c r="Z1668" s="250"/>
      <c r="AA1668" s="250"/>
      <c r="AB1668" s="250"/>
      <c r="AC1668" s="250"/>
      <c r="AD1668" s="16"/>
    </row>
    <row r="1669" spans="1:30" s="51" customFormat="1" ht="20.100000000000001" customHeight="1">
      <c r="A1669" s="16"/>
      <c r="B1669" s="311"/>
      <c r="C1669" s="250"/>
      <c r="D1669" s="120" t="s">
        <v>1508</v>
      </c>
      <c r="E1669" s="250"/>
      <c r="F1669" s="355">
        <v>106</v>
      </c>
      <c r="G1669" s="314">
        <v>62.352941176470587</v>
      </c>
      <c r="H1669" s="18">
        <v>89</v>
      </c>
      <c r="I1669" s="19">
        <v>54.938271604938272</v>
      </c>
      <c r="J1669" s="18"/>
      <c r="K1669" s="19"/>
      <c r="L1669" s="18"/>
      <c r="M1669" s="19"/>
      <c r="N1669" s="58"/>
      <c r="O1669" s="59"/>
      <c r="P1669" s="58"/>
      <c r="Q1669" s="59"/>
      <c r="R1669" s="58"/>
      <c r="S1669" s="59"/>
      <c r="T1669" s="58"/>
      <c r="U1669" s="59"/>
      <c r="V1669" s="346"/>
      <c r="W1669" s="250"/>
      <c r="X1669" s="250"/>
      <c r="Y1669" s="250"/>
      <c r="Z1669" s="250"/>
      <c r="AA1669" s="250"/>
      <c r="AB1669" s="250"/>
      <c r="AC1669" s="250"/>
      <c r="AD1669" s="16"/>
    </row>
    <row r="1670" spans="1:30" s="51" customFormat="1" ht="20.100000000000001" customHeight="1">
      <c r="A1670" s="16"/>
      <c r="B1670" s="311"/>
      <c r="C1670" s="250"/>
      <c r="D1670" s="120" t="s">
        <v>1509</v>
      </c>
      <c r="E1670" s="250"/>
      <c r="F1670" s="355">
        <v>11</v>
      </c>
      <c r="G1670" s="314">
        <v>6.4705882352941178</v>
      </c>
      <c r="H1670" s="18">
        <v>15</v>
      </c>
      <c r="I1670" s="19">
        <v>9.2592592592592595</v>
      </c>
      <c r="J1670" s="18"/>
      <c r="K1670" s="19"/>
      <c r="L1670" s="18"/>
      <c r="M1670" s="19"/>
      <c r="N1670" s="58"/>
      <c r="O1670" s="59"/>
      <c r="P1670" s="58"/>
      <c r="Q1670" s="59"/>
      <c r="R1670" s="58"/>
      <c r="S1670" s="59"/>
      <c r="T1670" s="58"/>
      <c r="U1670" s="59"/>
      <c r="V1670" s="346"/>
      <c r="W1670" s="250"/>
      <c r="X1670" s="250"/>
      <c r="Y1670" s="250"/>
      <c r="Z1670" s="250"/>
      <c r="AA1670" s="250"/>
      <c r="AB1670" s="250"/>
      <c r="AC1670" s="250"/>
      <c r="AD1670" s="16"/>
    </row>
    <row r="1671" spans="1:30" s="51" customFormat="1" ht="20.100000000000001" customHeight="1">
      <c r="A1671" s="16"/>
      <c r="B1671" s="311"/>
      <c r="C1671" s="250"/>
      <c r="D1671" s="120" t="s">
        <v>2409</v>
      </c>
      <c r="E1671" s="250"/>
      <c r="F1671" s="355"/>
      <c r="G1671" s="314"/>
      <c r="H1671" s="18"/>
      <c r="I1671" s="19"/>
      <c r="J1671" s="18"/>
      <c r="K1671" s="19"/>
      <c r="L1671" s="18"/>
      <c r="M1671" s="19"/>
      <c r="N1671" s="58"/>
      <c r="O1671" s="59"/>
      <c r="P1671" s="58"/>
      <c r="Q1671" s="59"/>
      <c r="R1671" s="58"/>
      <c r="S1671" s="59"/>
      <c r="T1671" s="58"/>
      <c r="U1671" s="59"/>
      <c r="V1671" s="346"/>
      <c r="W1671" s="250"/>
      <c r="X1671" s="250"/>
      <c r="Y1671" s="250"/>
      <c r="Z1671" s="250"/>
      <c r="AA1671" s="250"/>
      <c r="AB1671" s="250"/>
      <c r="AC1671" s="250"/>
      <c r="AD1671" s="16"/>
    </row>
    <row r="1672" spans="1:30" s="51" customFormat="1" ht="20.100000000000001" customHeight="1">
      <c r="A1672" s="16"/>
      <c r="B1672" s="311"/>
      <c r="C1672" s="250"/>
      <c r="D1672" s="120" t="s">
        <v>2410</v>
      </c>
      <c r="E1672" s="250"/>
      <c r="F1672" s="355"/>
      <c r="G1672" s="314"/>
      <c r="H1672" s="18"/>
      <c r="I1672" s="19"/>
      <c r="J1672" s="18"/>
      <c r="K1672" s="19"/>
      <c r="L1672" s="18"/>
      <c r="M1672" s="19"/>
      <c r="N1672" s="58"/>
      <c r="O1672" s="59"/>
      <c r="P1672" s="58"/>
      <c r="Q1672" s="59"/>
      <c r="R1672" s="58"/>
      <c r="S1672" s="59"/>
      <c r="T1672" s="58"/>
      <c r="U1672" s="59"/>
      <c r="V1672" s="346"/>
      <c r="W1672" s="250"/>
      <c r="X1672" s="250"/>
      <c r="Y1672" s="250"/>
      <c r="Z1672" s="250"/>
      <c r="AA1672" s="250"/>
      <c r="AB1672" s="250"/>
      <c r="AC1672" s="250"/>
      <c r="AD1672" s="16"/>
    </row>
    <row r="1673" spans="1:30" s="51" customFormat="1" ht="20.100000000000001" customHeight="1">
      <c r="A1673" s="9" t="s">
        <v>7569</v>
      </c>
      <c r="B1673" s="9" t="s">
        <v>7563</v>
      </c>
      <c r="C1673" s="134" t="s">
        <v>218</v>
      </c>
      <c r="D1673" s="119" t="s">
        <v>1510</v>
      </c>
      <c r="E1673" s="249" t="s">
        <v>245</v>
      </c>
      <c r="F1673" s="354">
        <v>1</v>
      </c>
      <c r="G1673" s="12">
        <v>0.58823529411764708</v>
      </c>
      <c r="H1673" s="11">
        <v>1</v>
      </c>
      <c r="I1673" s="12">
        <v>0.61728395061728392</v>
      </c>
      <c r="J1673" s="11"/>
      <c r="K1673" s="12"/>
      <c r="L1673" s="11"/>
      <c r="M1673" s="12"/>
      <c r="N1673" s="56"/>
      <c r="O1673" s="57"/>
      <c r="P1673" s="56"/>
      <c r="Q1673" s="57"/>
      <c r="R1673" s="56"/>
      <c r="S1673" s="57"/>
      <c r="T1673" s="56"/>
      <c r="U1673" s="57"/>
      <c r="V1673" s="345" t="s">
        <v>28</v>
      </c>
      <c r="W1673" s="249" t="s">
        <v>28</v>
      </c>
      <c r="X1673" s="249"/>
      <c r="Y1673" s="249"/>
      <c r="Z1673" s="249"/>
      <c r="AA1673" s="249"/>
      <c r="AB1673" s="249"/>
      <c r="AC1673" s="249"/>
      <c r="AD1673" s="9"/>
    </row>
    <row r="1674" spans="1:30" s="51" customFormat="1" ht="20.100000000000001" customHeight="1">
      <c r="A1674" s="16"/>
      <c r="B1674" s="311"/>
      <c r="C1674" s="250"/>
      <c r="D1674" s="120" t="s">
        <v>1511</v>
      </c>
      <c r="E1674" s="250"/>
      <c r="F1674" s="355">
        <v>8</v>
      </c>
      <c r="G1674" s="314">
        <v>4.7058823529411766</v>
      </c>
      <c r="H1674" s="18">
        <v>10</v>
      </c>
      <c r="I1674" s="19">
        <v>6.1728395061728394</v>
      </c>
      <c r="J1674" s="18"/>
      <c r="K1674" s="19"/>
      <c r="L1674" s="18"/>
      <c r="M1674" s="19"/>
      <c r="N1674" s="58"/>
      <c r="O1674" s="59"/>
      <c r="P1674" s="58"/>
      <c r="Q1674" s="59"/>
      <c r="R1674" s="58"/>
      <c r="S1674" s="59"/>
      <c r="T1674" s="58"/>
      <c r="U1674" s="59"/>
      <c r="V1674" s="346"/>
      <c r="W1674" s="250"/>
      <c r="X1674" s="250"/>
      <c r="Y1674" s="250"/>
      <c r="Z1674" s="250"/>
      <c r="AA1674" s="250"/>
      <c r="AB1674" s="250"/>
      <c r="AC1674" s="250"/>
      <c r="AD1674" s="16"/>
    </row>
    <row r="1675" spans="1:30" s="51" customFormat="1" ht="20.100000000000001" customHeight="1">
      <c r="A1675" s="16"/>
      <c r="B1675" s="311"/>
      <c r="C1675" s="250"/>
      <c r="D1675" s="120" t="s">
        <v>1512</v>
      </c>
      <c r="E1675" s="250"/>
      <c r="F1675" s="355">
        <v>83</v>
      </c>
      <c r="G1675" s="314">
        <v>48.823529411764703</v>
      </c>
      <c r="H1675" s="18">
        <v>79</v>
      </c>
      <c r="I1675" s="19">
        <v>48.76543209876543</v>
      </c>
      <c r="J1675" s="18"/>
      <c r="K1675" s="19"/>
      <c r="L1675" s="18"/>
      <c r="M1675" s="19"/>
      <c r="N1675" s="58"/>
      <c r="O1675" s="59"/>
      <c r="P1675" s="58"/>
      <c r="Q1675" s="59"/>
      <c r="R1675" s="58"/>
      <c r="S1675" s="59"/>
      <c r="T1675" s="58"/>
      <c r="U1675" s="59"/>
      <c r="V1675" s="346"/>
      <c r="W1675" s="250"/>
      <c r="X1675" s="250"/>
      <c r="Y1675" s="250"/>
      <c r="Z1675" s="250"/>
      <c r="AA1675" s="250"/>
      <c r="AB1675" s="250"/>
      <c r="AC1675" s="250"/>
      <c r="AD1675" s="16"/>
    </row>
    <row r="1676" spans="1:30" s="51" customFormat="1" ht="20.100000000000001" customHeight="1">
      <c r="A1676" s="16"/>
      <c r="B1676" s="311"/>
      <c r="C1676" s="250"/>
      <c r="D1676" s="120" t="s">
        <v>1513</v>
      </c>
      <c r="E1676" s="250"/>
      <c r="F1676" s="355">
        <v>74</v>
      </c>
      <c r="G1676" s="314">
        <v>43.529411764705884</v>
      </c>
      <c r="H1676" s="18">
        <v>69</v>
      </c>
      <c r="I1676" s="19">
        <v>42.592592592592595</v>
      </c>
      <c r="J1676" s="18"/>
      <c r="K1676" s="19"/>
      <c r="L1676" s="18"/>
      <c r="M1676" s="19"/>
      <c r="N1676" s="58"/>
      <c r="O1676" s="59"/>
      <c r="P1676" s="58"/>
      <c r="Q1676" s="59"/>
      <c r="R1676" s="58"/>
      <c r="S1676" s="59"/>
      <c r="T1676" s="58"/>
      <c r="U1676" s="59"/>
      <c r="V1676" s="346"/>
      <c r="W1676" s="250"/>
      <c r="X1676" s="250"/>
      <c r="Y1676" s="250"/>
      <c r="Z1676" s="250"/>
      <c r="AA1676" s="250"/>
      <c r="AB1676" s="250"/>
      <c r="AC1676" s="250"/>
      <c r="AD1676" s="16"/>
    </row>
    <row r="1677" spans="1:30" s="51" customFormat="1" ht="20.100000000000001" customHeight="1">
      <c r="A1677" s="16"/>
      <c r="B1677" s="311"/>
      <c r="C1677" s="250"/>
      <c r="D1677" s="120" t="s">
        <v>1514</v>
      </c>
      <c r="E1677" s="250"/>
      <c r="F1677" s="355">
        <v>4</v>
      </c>
      <c r="G1677" s="314">
        <v>2.3529411764705883</v>
      </c>
      <c r="H1677" s="18">
        <v>3</v>
      </c>
      <c r="I1677" s="19">
        <v>1.8518518518518519</v>
      </c>
      <c r="J1677" s="18"/>
      <c r="K1677" s="19"/>
      <c r="L1677" s="18"/>
      <c r="M1677" s="19"/>
      <c r="N1677" s="58"/>
      <c r="O1677" s="59"/>
      <c r="P1677" s="58"/>
      <c r="Q1677" s="59"/>
      <c r="R1677" s="58"/>
      <c r="S1677" s="59"/>
      <c r="T1677" s="58"/>
      <c r="U1677" s="59"/>
      <c r="V1677" s="346"/>
      <c r="W1677" s="250"/>
      <c r="X1677" s="250"/>
      <c r="Y1677" s="250"/>
      <c r="Z1677" s="250"/>
      <c r="AA1677" s="250"/>
      <c r="AB1677" s="250"/>
      <c r="AC1677" s="250"/>
      <c r="AD1677" s="16"/>
    </row>
    <row r="1678" spans="1:30" s="51" customFormat="1" ht="20.100000000000001" customHeight="1">
      <c r="A1678" s="16"/>
      <c r="B1678" s="311"/>
      <c r="C1678" s="250"/>
      <c r="D1678" s="120" t="s">
        <v>2409</v>
      </c>
      <c r="E1678" s="250"/>
      <c r="F1678" s="355"/>
      <c r="G1678" s="314"/>
      <c r="H1678" s="18"/>
      <c r="I1678" s="19"/>
      <c r="J1678" s="18"/>
      <c r="K1678" s="19"/>
      <c r="L1678" s="18"/>
      <c r="M1678" s="19"/>
      <c r="N1678" s="58"/>
      <c r="O1678" s="59"/>
      <c r="P1678" s="58"/>
      <c r="Q1678" s="59"/>
      <c r="R1678" s="58"/>
      <c r="S1678" s="59"/>
      <c r="T1678" s="58"/>
      <c r="U1678" s="59"/>
      <c r="V1678" s="346"/>
      <c r="W1678" s="250"/>
      <c r="X1678" s="250"/>
      <c r="Y1678" s="250"/>
      <c r="Z1678" s="250"/>
      <c r="AA1678" s="250"/>
      <c r="AB1678" s="250"/>
      <c r="AC1678" s="250"/>
      <c r="AD1678" s="16"/>
    </row>
    <row r="1679" spans="1:30" s="51" customFormat="1" ht="20.100000000000001" customHeight="1">
      <c r="A1679" s="16"/>
      <c r="B1679" s="311"/>
      <c r="C1679" s="250"/>
      <c r="D1679" s="120" t="s">
        <v>2410</v>
      </c>
      <c r="E1679" s="250"/>
      <c r="F1679" s="355"/>
      <c r="G1679" s="314"/>
      <c r="H1679" s="18"/>
      <c r="I1679" s="19"/>
      <c r="J1679" s="18"/>
      <c r="K1679" s="19"/>
      <c r="L1679" s="18"/>
      <c r="M1679" s="19"/>
      <c r="N1679" s="58"/>
      <c r="O1679" s="59"/>
      <c r="P1679" s="58"/>
      <c r="Q1679" s="59"/>
      <c r="R1679" s="58"/>
      <c r="S1679" s="59"/>
      <c r="T1679" s="58"/>
      <c r="U1679" s="59"/>
      <c r="V1679" s="346"/>
      <c r="W1679" s="250"/>
      <c r="X1679" s="250"/>
      <c r="Y1679" s="250"/>
      <c r="Z1679" s="250"/>
      <c r="AA1679" s="250"/>
      <c r="AB1679" s="250"/>
      <c r="AC1679" s="250"/>
      <c r="AD1679" s="16"/>
    </row>
    <row r="1680" spans="1:30" ht="20.100000000000001" customHeight="1">
      <c r="A1680" s="125" t="s">
        <v>5790</v>
      </c>
      <c r="B1680" s="125" t="s">
        <v>771</v>
      </c>
      <c r="C1680" s="134" t="s">
        <v>218</v>
      </c>
      <c r="D1680" s="125" t="s">
        <v>1510</v>
      </c>
      <c r="E1680" s="134" t="s">
        <v>245</v>
      </c>
      <c r="F1680" s="354">
        <v>4</v>
      </c>
      <c r="G1680" s="12">
        <v>2.3529411764705883</v>
      </c>
      <c r="H1680" s="11">
        <v>6</v>
      </c>
      <c r="I1680" s="12">
        <v>3.7037037037037037</v>
      </c>
      <c r="J1680" s="11">
        <v>10</v>
      </c>
      <c r="K1680" s="12">
        <v>5.9171597633136095</v>
      </c>
      <c r="L1680" s="11">
        <v>9</v>
      </c>
      <c r="M1680" s="12">
        <v>3.8461538461538463</v>
      </c>
      <c r="N1680" s="56">
        <v>12</v>
      </c>
      <c r="O1680" s="57">
        <v>5.2631578947368425</v>
      </c>
      <c r="P1680" s="56">
        <v>18</v>
      </c>
      <c r="Q1680" s="57">
        <v>5.9210526315789478</v>
      </c>
      <c r="R1680" s="56">
        <v>17</v>
      </c>
      <c r="S1680" s="57">
        <v>5.666666666666667</v>
      </c>
      <c r="T1680" s="56">
        <v>96</v>
      </c>
      <c r="U1680" s="57">
        <v>7.9207920792079207</v>
      </c>
      <c r="V1680" s="134" t="s">
        <v>28</v>
      </c>
      <c r="W1680" s="134" t="s">
        <v>28</v>
      </c>
      <c r="X1680" s="134" t="s">
        <v>28</v>
      </c>
      <c r="Y1680" s="134" t="s">
        <v>28</v>
      </c>
      <c r="Z1680" s="134" t="s">
        <v>28</v>
      </c>
      <c r="AA1680" s="134" t="s">
        <v>28</v>
      </c>
      <c r="AB1680" s="134" t="s">
        <v>28</v>
      </c>
      <c r="AC1680" s="134" t="s">
        <v>28</v>
      </c>
      <c r="AD1680" s="134"/>
    </row>
    <row r="1681" spans="1:30" ht="20.100000000000001" customHeight="1">
      <c r="A1681" s="126"/>
      <c r="B1681" s="126"/>
      <c r="C1681" s="131"/>
      <c r="D1681" s="126" t="s">
        <v>1511</v>
      </c>
      <c r="E1681" s="131"/>
      <c r="F1681" s="355">
        <v>46</v>
      </c>
      <c r="G1681" s="314">
        <v>27.058823529411764</v>
      </c>
      <c r="H1681" s="18">
        <v>52</v>
      </c>
      <c r="I1681" s="19">
        <v>32.098765432098766</v>
      </c>
      <c r="J1681" s="18">
        <v>57</v>
      </c>
      <c r="K1681" s="19">
        <v>33.727810650887577</v>
      </c>
      <c r="L1681" s="18">
        <v>69</v>
      </c>
      <c r="M1681" s="19">
        <v>29.487179487179485</v>
      </c>
      <c r="N1681" s="58">
        <v>87</v>
      </c>
      <c r="O1681" s="59">
        <v>38.157894736842103</v>
      </c>
      <c r="P1681" s="58">
        <v>97</v>
      </c>
      <c r="Q1681" s="59">
        <v>31.907894736842106</v>
      </c>
      <c r="R1681" s="58">
        <v>116</v>
      </c>
      <c r="S1681" s="59">
        <v>38.799999999999997</v>
      </c>
      <c r="T1681" s="58">
        <v>493</v>
      </c>
      <c r="U1681" s="59">
        <v>40.676567656765677</v>
      </c>
      <c r="V1681" s="131"/>
      <c r="W1681" s="131"/>
      <c r="X1681" s="131"/>
      <c r="Y1681" s="131"/>
      <c r="Z1681" s="131"/>
      <c r="AA1681" s="131"/>
      <c r="AB1681" s="131"/>
      <c r="AC1681" s="131"/>
      <c r="AD1681" s="131"/>
    </row>
    <row r="1682" spans="1:30" ht="20.100000000000001" customHeight="1">
      <c r="A1682" s="126"/>
      <c r="B1682" s="126"/>
      <c r="C1682" s="131"/>
      <c r="D1682" s="126" t="s">
        <v>1512</v>
      </c>
      <c r="E1682" s="131"/>
      <c r="F1682" s="355">
        <v>79</v>
      </c>
      <c r="G1682" s="314">
        <v>46.470588235294116</v>
      </c>
      <c r="H1682" s="18">
        <v>71</v>
      </c>
      <c r="I1682" s="19">
        <v>43.827160493827158</v>
      </c>
      <c r="J1682" s="18">
        <v>76</v>
      </c>
      <c r="K1682" s="19">
        <v>44.970414201183431</v>
      </c>
      <c r="L1682" s="18">
        <v>120</v>
      </c>
      <c r="M1682" s="19">
        <v>51.282051282051285</v>
      </c>
      <c r="N1682" s="58">
        <v>85</v>
      </c>
      <c r="O1682" s="59">
        <v>37.280701754385966</v>
      </c>
      <c r="P1682" s="58">
        <v>131</v>
      </c>
      <c r="Q1682" s="59">
        <v>43.092105263157897</v>
      </c>
      <c r="R1682" s="58">
        <v>110</v>
      </c>
      <c r="S1682" s="59">
        <v>36.799999999999997</v>
      </c>
      <c r="T1682" s="58">
        <v>421</v>
      </c>
      <c r="U1682" s="59">
        <v>34.735973597359738</v>
      </c>
      <c r="V1682" s="131"/>
      <c r="W1682" s="131"/>
      <c r="X1682" s="131"/>
      <c r="Y1682" s="131"/>
      <c r="Z1682" s="131"/>
      <c r="AA1682" s="131"/>
      <c r="AB1682" s="131"/>
      <c r="AC1682" s="131"/>
      <c r="AD1682" s="131"/>
    </row>
    <row r="1683" spans="1:30" ht="20.100000000000001" customHeight="1">
      <c r="A1683" s="126"/>
      <c r="B1683" s="126"/>
      <c r="C1683" s="131"/>
      <c r="D1683" s="126" t="s">
        <v>1513</v>
      </c>
      <c r="E1683" s="131"/>
      <c r="F1683" s="355">
        <v>40</v>
      </c>
      <c r="G1683" s="314">
        <v>23.529411764705884</v>
      </c>
      <c r="H1683" s="18">
        <v>33</v>
      </c>
      <c r="I1683" s="19">
        <v>20.37037037037037</v>
      </c>
      <c r="J1683" s="18">
        <v>25</v>
      </c>
      <c r="K1683" s="19">
        <v>14.792899408284024</v>
      </c>
      <c r="L1683" s="18">
        <v>34</v>
      </c>
      <c r="M1683" s="19">
        <v>14.52991452991453</v>
      </c>
      <c r="N1683" s="58">
        <v>44</v>
      </c>
      <c r="O1683" s="59">
        <v>19.298245614035089</v>
      </c>
      <c r="P1683" s="58">
        <v>55</v>
      </c>
      <c r="Q1683" s="59">
        <v>18.092105263157894</v>
      </c>
      <c r="R1683" s="58">
        <v>55</v>
      </c>
      <c r="S1683" s="59">
        <v>18.399999999999999</v>
      </c>
      <c r="T1683" s="58">
        <v>189</v>
      </c>
      <c r="U1683" s="59">
        <v>15.594059405940595</v>
      </c>
      <c r="V1683" s="131"/>
      <c r="W1683" s="131"/>
      <c r="X1683" s="131"/>
      <c r="Y1683" s="131"/>
      <c r="Z1683" s="131"/>
      <c r="AA1683" s="131"/>
      <c r="AB1683" s="131"/>
      <c r="AC1683" s="131"/>
      <c r="AD1683" s="131"/>
    </row>
    <row r="1684" spans="1:30" ht="20.100000000000001" customHeight="1">
      <c r="A1684" s="126"/>
      <c r="B1684" s="126"/>
      <c r="C1684" s="131"/>
      <c r="D1684" s="126" t="s">
        <v>1514</v>
      </c>
      <c r="E1684" s="131"/>
      <c r="F1684" s="355">
        <v>1</v>
      </c>
      <c r="G1684" s="314">
        <v>0.58823529411764708</v>
      </c>
      <c r="H1684" s="18"/>
      <c r="I1684" s="19"/>
      <c r="J1684" s="18">
        <v>1</v>
      </c>
      <c r="K1684" s="19">
        <v>0.59171597633136097</v>
      </c>
      <c r="L1684" s="18">
        <v>2</v>
      </c>
      <c r="M1684" s="19">
        <v>0.85470085470085466</v>
      </c>
      <c r="N1684" s="58"/>
      <c r="O1684" s="59"/>
      <c r="P1684" s="58">
        <v>3</v>
      </c>
      <c r="Q1684" s="59">
        <v>0.98684210526315785</v>
      </c>
      <c r="R1684" s="58">
        <v>1</v>
      </c>
      <c r="S1684" s="59">
        <v>0.3</v>
      </c>
      <c r="T1684" s="58">
        <v>13</v>
      </c>
      <c r="U1684" s="59">
        <v>1.0726072607260726</v>
      </c>
      <c r="V1684" s="131"/>
      <c r="W1684" s="131"/>
      <c r="X1684" s="131"/>
      <c r="Y1684" s="131"/>
      <c r="Z1684" s="131"/>
      <c r="AA1684" s="131"/>
      <c r="AB1684" s="131"/>
      <c r="AC1684" s="131"/>
      <c r="AD1684" s="131"/>
    </row>
    <row r="1685" spans="1:30" ht="20.100000000000001" customHeight="1">
      <c r="A1685" s="126"/>
      <c r="B1685" s="126"/>
      <c r="C1685" s="131"/>
      <c r="D1685" s="126" t="s">
        <v>2409</v>
      </c>
      <c r="E1685" s="131"/>
      <c r="F1685" s="355"/>
      <c r="G1685" s="314"/>
      <c r="H1685" s="18"/>
      <c r="I1685" s="19"/>
      <c r="J1685" s="18"/>
      <c r="K1685" s="19"/>
      <c r="L1685" s="18"/>
      <c r="M1685" s="19"/>
      <c r="N1685" s="58"/>
      <c r="O1685" s="59"/>
      <c r="P1685" s="58"/>
      <c r="Q1685" s="59"/>
      <c r="R1685" s="58"/>
      <c r="S1685" s="59"/>
      <c r="T1685" s="58"/>
      <c r="U1685" s="59"/>
      <c r="V1685" s="131"/>
      <c r="W1685" s="131"/>
      <c r="X1685" s="131"/>
      <c r="Y1685" s="131"/>
      <c r="Z1685" s="131"/>
      <c r="AA1685" s="131"/>
      <c r="AB1685" s="131"/>
      <c r="AC1685" s="131"/>
      <c r="AD1685" s="131"/>
    </row>
    <row r="1686" spans="1:30" ht="20.100000000000001" customHeight="1">
      <c r="A1686" s="126"/>
      <c r="B1686" s="126"/>
      <c r="C1686" s="131"/>
      <c r="D1686" s="126" t="s">
        <v>2410</v>
      </c>
      <c r="E1686" s="131"/>
      <c r="F1686" s="355"/>
      <c r="G1686" s="314"/>
      <c r="H1686" s="18"/>
      <c r="I1686" s="19"/>
      <c r="J1686" s="18"/>
      <c r="K1686" s="19"/>
      <c r="L1686" s="18"/>
      <c r="M1686" s="19"/>
      <c r="N1686" s="58"/>
      <c r="O1686" s="59"/>
      <c r="P1686" s="58"/>
      <c r="Q1686" s="59"/>
      <c r="R1686" s="58"/>
      <c r="S1686" s="59"/>
      <c r="T1686" s="58"/>
      <c r="U1686" s="59"/>
      <c r="V1686" s="131"/>
      <c r="W1686" s="131"/>
      <c r="X1686" s="131"/>
      <c r="Y1686" s="131"/>
      <c r="Z1686" s="131"/>
      <c r="AA1686" s="131"/>
      <c r="AB1686" s="131"/>
      <c r="AC1686" s="131"/>
      <c r="AD1686" s="131"/>
    </row>
    <row r="1687" spans="1:30" ht="20.100000000000001" customHeight="1">
      <c r="A1687" s="125" t="s">
        <v>5791</v>
      </c>
      <c r="B1687" s="125" t="s">
        <v>204</v>
      </c>
      <c r="C1687" s="134" t="s">
        <v>218</v>
      </c>
      <c r="D1687" s="125" t="s">
        <v>1510</v>
      </c>
      <c r="E1687" s="134" t="s">
        <v>245</v>
      </c>
      <c r="F1687" s="354">
        <v>6</v>
      </c>
      <c r="G1687" s="12">
        <v>3.5294117647058822</v>
      </c>
      <c r="H1687" s="11">
        <v>7</v>
      </c>
      <c r="I1687" s="12">
        <v>4.3209876543209873</v>
      </c>
      <c r="J1687" s="11">
        <v>7</v>
      </c>
      <c r="K1687" s="12">
        <v>4.1420118343195265</v>
      </c>
      <c r="L1687" s="11">
        <v>6</v>
      </c>
      <c r="M1687" s="12">
        <v>2.5641025641025643</v>
      </c>
      <c r="N1687" s="56">
        <v>11</v>
      </c>
      <c r="O1687" s="57">
        <v>4.8245614035087723</v>
      </c>
      <c r="P1687" s="56">
        <v>19</v>
      </c>
      <c r="Q1687" s="57">
        <v>6.25</v>
      </c>
      <c r="R1687" s="56">
        <v>16</v>
      </c>
      <c r="S1687" s="57">
        <v>5.4</v>
      </c>
      <c r="T1687" s="56">
        <v>57</v>
      </c>
      <c r="U1687" s="57">
        <v>4.7029702970297027</v>
      </c>
      <c r="V1687" s="134" t="s">
        <v>28</v>
      </c>
      <c r="W1687" s="134" t="s">
        <v>28</v>
      </c>
      <c r="X1687" s="134" t="s">
        <v>28</v>
      </c>
      <c r="Y1687" s="134" t="s">
        <v>28</v>
      </c>
      <c r="Z1687" s="134" t="s">
        <v>28</v>
      </c>
      <c r="AA1687" s="134" t="s">
        <v>28</v>
      </c>
      <c r="AB1687" s="134" t="s">
        <v>28</v>
      </c>
      <c r="AC1687" s="134" t="s">
        <v>28</v>
      </c>
      <c r="AD1687" s="134"/>
    </row>
    <row r="1688" spans="1:30" ht="20.100000000000001" customHeight="1">
      <c r="A1688" s="126"/>
      <c r="B1688" s="126"/>
      <c r="C1688" s="131"/>
      <c r="D1688" s="126" t="s">
        <v>1511</v>
      </c>
      <c r="E1688" s="131"/>
      <c r="F1688" s="355">
        <v>24</v>
      </c>
      <c r="G1688" s="314">
        <v>14.117647058823529</v>
      </c>
      <c r="H1688" s="18">
        <v>30</v>
      </c>
      <c r="I1688" s="19">
        <v>18.518518518518519</v>
      </c>
      <c r="J1688" s="18">
        <v>44</v>
      </c>
      <c r="K1688" s="19">
        <v>26.035502958579883</v>
      </c>
      <c r="L1688" s="18">
        <v>52</v>
      </c>
      <c r="M1688" s="19">
        <v>22.222222222222221</v>
      </c>
      <c r="N1688" s="58">
        <v>56</v>
      </c>
      <c r="O1688" s="59">
        <v>24.561403508771932</v>
      </c>
      <c r="P1688" s="58">
        <v>75</v>
      </c>
      <c r="Q1688" s="59">
        <v>24.671052631578949</v>
      </c>
      <c r="R1688" s="58">
        <v>83</v>
      </c>
      <c r="S1688" s="59">
        <v>27.8</v>
      </c>
      <c r="T1688" s="58">
        <v>333</v>
      </c>
      <c r="U1688" s="59">
        <v>27.475247524752476</v>
      </c>
      <c r="V1688" s="131"/>
      <c r="W1688" s="131"/>
      <c r="X1688" s="131"/>
      <c r="Y1688" s="131"/>
      <c r="Z1688" s="131"/>
      <c r="AA1688" s="131"/>
      <c r="AB1688" s="131"/>
      <c r="AC1688" s="131"/>
      <c r="AD1688" s="131"/>
    </row>
    <row r="1689" spans="1:30" ht="20.100000000000001" customHeight="1">
      <c r="A1689" s="126"/>
      <c r="B1689" s="126"/>
      <c r="C1689" s="131"/>
      <c r="D1689" s="126" t="s">
        <v>1512</v>
      </c>
      <c r="E1689" s="131"/>
      <c r="F1689" s="355">
        <v>91</v>
      </c>
      <c r="G1689" s="314">
        <v>53.529411764705884</v>
      </c>
      <c r="H1689" s="18">
        <v>81</v>
      </c>
      <c r="I1689" s="19">
        <v>50</v>
      </c>
      <c r="J1689" s="18">
        <v>87</v>
      </c>
      <c r="K1689" s="19">
        <v>51.479289940828401</v>
      </c>
      <c r="L1689" s="18">
        <v>127</v>
      </c>
      <c r="M1689" s="19">
        <v>54.273504273504273</v>
      </c>
      <c r="N1689" s="58">
        <v>94</v>
      </c>
      <c r="O1689" s="59">
        <v>41.228070175438596</v>
      </c>
      <c r="P1689" s="58">
        <v>133</v>
      </c>
      <c r="Q1689" s="59">
        <v>43.75</v>
      </c>
      <c r="R1689" s="58">
        <v>137</v>
      </c>
      <c r="S1689" s="59">
        <v>45.8</v>
      </c>
      <c r="T1689" s="58">
        <v>466</v>
      </c>
      <c r="U1689" s="59">
        <v>38.448844884488452</v>
      </c>
      <c r="V1689" s="131"/>
      <c r="W1689" s="131"/>
      <c r="X1689" s="131"/>
      <c r="Y1689" s="131"/>
      <c r="Z1689" s="131"/>
      <c r="AA1689" s="131"/>
      <c r="AB1689" s="131"/>
      <c r="AC1689" s="131"/>
      <c r="AD1689" s="131"/>
    </row>
    <row r="1690" spans="1:30" ht="20.100000000000001" customHeight="1">
      <c r="A1690" s="126"/>
      <c r="B1690" s="126"/>
      <c r="C1690" s="131"/>
      <c r="D1690" s="126" t="s">
        <v>1513</v>
      </c>
      <c r="E1690" s="131"/>
      <c r="F1690" s="355">
        <v>47</v>
      </c>
      <c r="G1690" s="314">
        <v>27.647058823529413</v>
      </c>
      <c r="H1690" s="18">
        <v>40</v>
      </c>
      <c r="I1690" s="19">
        <v>24.691358024691358</v>
      </c>
      <c r="J1690" s="18">
        <v>30</v>
      </c>
      <c r="K1690" s="19">
        <v>17.751479289940828</v>
      </c>
      <c r="L1690" s="18">
        <v>47</v>
      </c>
      <c r="M1690" s="19">
        <v>20.085470085470085</v>
      </c>
      <c r="N1690" s="58">
        <v>66</v>
      </c>
      <c r="O1690" s="59">
        <v>28.94736842105263</v>
      </c>
      <c r="P1690" s="58">
        <v>75</v>
      </c>
      <c r="Q1690" s="59">
        <v>24.671052631578949</v>
      </c>
      <c r="R1690" s="58">
        <v>58</v>
      </c>
      <c r="S1690" s="59">
        <v>19.399999999999999</v>
      </c>
      <c r="T1690" s="58">
        <v>331</v>
      </c>
      <c r="U1690" s="59">
        <v>27.310231023102311</v>
      </c>
      <c r="V1690" s="131"/>
      <c r="W1690" s="131"/>
      <c r="X1690" s="131"/>
      <c r="Y1690" s="131"/>
      <c r="Z1690" s="131"/>
      <c r="AA1690" s="131"/>
      <c r="AB1690" s="131"/>
      <c r="AC1690" s="131"/>
      <c r="AD1690" s="131"/>
    </row>
    <row r="1691" spans="1:30" ht="20.100000000000001" customHeight="1">
      <c r="A1691" s="126"/>
      <c r="B1691" s="126"/>
      <c r="C1691" s="131"/>
      <c r="D1691" s="126" t="s">
        <v>1514</v>
      </c>
      <c r="E1691" s="131"/>
      <c r="F1691" s="355">
        <v>2</v>
      </c>
      <c r="G1691" s="314">
        <v>1.1764705882352942</v>
      </c>
      <c r="H1691" s="18">
        <v>4</v>
      </c>
      <c r="I1691" s="19">
        <v>2.4691358024691357</v>
      </c>
      <c r="J1691" s="18">
        <v>1</v>
      </c>
      <c r="K1691" s="19">
        <v>0.59171597633136097</v>
      </c>
      <c r="L1691" s="18">
        <v>2</v>
      </c>
      <c r="M1691" s="19">
        <v>0.85470085470085466</v>
      </c>
      <c r="N1691" s="58">
        <v>1</v>
      </c>
      <c r="O1691" s="59">
        <v>0.43859649122807015</v>
      </c>
      <c r="P1691" s="58">
        <v>2</v>
      </c>
      <c r="Q1691" s="59">
        <v>0.65789473684210531</v>
      </c>
      <c r="R1691" s="58">
        <v>5</v>
      </c>
      <c r="S1691" s="59">
        <v>1.6666666666666667</v>
      </c>
      <c r="T1691" s="58">
        <v>25</v>
      </c>
      <c r="U1691" s="59">
        <v>2.0627062706270629</v>
      </c>
      <c r="V1691" s="131"/>
      <c r="W1691" s="131"/>
      <c r="X1691" s="131"/>
      <c r="Y1691" s="131"/>
      <c r="Z1691" s="131"/>
      <c r="AA1691" s="131"/>
      <c r="AB1691" s="131"/>
      <c r="AC1691" s="131"/>
      <c r="AD1691" s="131"/>
    </row>
    <row r="1692" spans="1:30" ht="20.100000000000001" customHeight="1">
      <c r="A1692" s="126"/>
      <c r="B1692" s="126"/>
      <c r="C1692" s="131"/>
      <c r="D1692" s="126" t="s">
        <v>2409</v>
      </c>
      <c r="E1692" s="131"/>
      <c r="F1692" s="355"/>
      <c r="G1692" s="314"/>
      <c r="H1692" s="18"/>
      <c r="I1692" s="19"/>
      <c r="J1692" s="18"/>
      <c r="K1692" s="19"/>
      <c r="L1692" s="18"/>
      <c r="M1692" s="19"/>
      <c r="N1692" s="58"/>
      <c r="O1692" s="59"/>
      <c r="P1692" s="58"/>
      <c r="Q1692" s="59"/>
      <c r="R1692" s="58"/>
      <c r="S1692" s="59"/>
      <c r="T1692" s="58"/>
      <c r="U1692" s="59"/>
      <c r="V1692" s="131"/>
      <c r="W1692" s="131"/>
      <c r="X1692" s="131"/>
      <c r="Y1692" s="131"/>
      <c r="Z1692" s="131"/>
      <c r="AA1692" s="131"/>
      <c r="AB1692" s="131"/>
      <c r="AC1692" s="131"/>
      <c r="AD1692" s="131"/>
    </row>
    <row r="1693" spans="1:30" ht="20.100000000000001" customHeight="1">
      <c r="A1693" s="126"/>
      <c r="B1693" s="126"/>
      <c r="C1693" s="131"/>
      <c r="D1693" s="126" t="s">
        <v>2410</v>
      </c>
      <c r="E1693" s="131"/>
      <c r="F1693" s="355"/>
      <c r="G1693" s="314"/>
      <c r="H1693" s="18"/>
      <c r="I1693" s="19"/>
      <c r="J1693" s="18"/>
      <c r="K1693" s="19"/>
      <c r="L1693" s="18"/>
      <c r="M1693" s="19"/>
      <c r="N1693" s="58"/>
      <c r="O1693" s="59"/>
      <c r="P1693" s="58"/>
      <c r="Q1693" s="59"/>
      <c r="R1693" s="58"/>
      <c r="S1693" s="59"/>
      <c r="T1693" s="58"/>
      <c r="U1693" s="59"/>
      <c r="V1693" s="131"/>
      <c r="W1693" s="131"/>
      <c r="X1693" s="131"/>
      <c r="Y1693" s="131"/>
      <c r="Z1693" s="131"/>
      <c r="AA1693" s="131"/>
      <c r="AB1693" s="131"/>
      <c r="AC1693" s="131"/>
      <c r="AD1693" s="131"/>
    </row>
    <row r="1694" spans="1:30" ht="20.100000000000001" customHeight="1">
      <c r="A1694" s="125" t="s">
        <v>5792</v>
      </c>
      <c r="B1694" s="125" t="s">
        <v>205</v>
      </c>
      <c r="C1694" s="134" t="s">
        <v>218</v>
      </c>
      <c r="D1694" s="125" t="s">
        <v>1510</v>
      </c>
      <c r="E1694" s="134" t="s">
        <v>245</v>
      </c>
      <c r="F1694" s="354">
        <v>3</v>
      </c>
      <c r="G1694" s="12">
        <v>1.7647058823529411</v>
      </c>
      <c r="H1694" s="11">
        <v>1</v>
      </c>
      <c r="I1694" s="12">
        <v>0.61728395061728392</v>
      </c>
      <c r="J1694" s="11">
        <v>2</v>
      </c>
      <c r="K1694" s="12">
        <v>1.1834319526627219</v>
      </c>
      <c r="L1694" s="11">
        <v>4</v>
      </c>
      <c r="M1694" s="12">
        <v>1.7094017094017093</v>
      </c>
      <c r="N1694" s="56">
        <v>5</v>
      </c>
      <c r="O1694" s="57">
        <v>2.192982456140351</v>
      </c>
      <c r="P1694" s="56">
        <v>5</v>
      </c>
      <c r="Q1694" s="57">
        <v>1.6447368421052631</v>
      </c>
      <c r="R1694" s="56">
        <v>4</v>
      </c>
      <c r="S1694" s="57">
        <v>1.3333333333333333</v>
      </c>
      <c r="T1694" s="56">
        <v>28</v>
      </c>
      <c r="U1694" s="57">
        <v>2.3102310231023102</v>
      </c>
      <c r="V1694" s="134" t="s">
        <v>28</v>
      </c>
      <c r="W1694" s="134" t="s">
        <v>28</v>
      </c>
      <c r="X1694" s="134" t="s">
        <v>28</v>
      </c>
      <c r="Y1694" s="134" t="s">
        <v>28</v>
      </c>
      <c r="Z1694" s="134" t="s">
        <v>28</v>
      </c>
      <c r="AA1694" s="134" t="s">
        <v>28</v>
      </c>
      <c r="AB1694" s="134" t="s">
        <v>28</v>
      </c>
      <c r="AC1694" s="134" t="s">
        <v>28</v>
      </c>
      <c r="AD1694" s="134"/>
    </row>
    <row r="1695" spans="1:30" ht="20.100000000000001" customHeight="1">
      <c r="A1695" s="126"/>
      <c r="B1695" s="126"/>
      <c r="C1695" s="131"/>
      <c r="D1695" s="126" t="s">
        <v>1511</v>
      </c>
      <c r="E1695" s="131"/>
      <c r="F1695" s="355">
        <v>14</v>
      </c>
      <c r="G1695" s="314">
        <v>8.235294117647058</v>
      </c>
      <c r="H1695" s="18">
        <v>18</v>
      </c>
      <c r="I1695" s="19">
        <v>11.111111111111111</v>
      </c>
      <c r="J1695" s="18">
        <v>32</v>
      </c>
      <c r="K1695" s="19">
        <v>18.934911242603551</v>
      </c>
      <c r="L1695" s="18">
        <v>35</v>
      </c>
      <c r="M1695" s="19">
        <v>14.957264957264957</v>
      </c>
      <c r="N1695" s="58">
        <v>28</v>
      </c>
      <c r="O1695" s="59">
        <v>12.280701754385966</v>
      </c>
      <c r="P1695" s="58">
        <v>39</v>
      </c>
      <c r="Q1695" s="59">
        <v>12.828947368421053</v>
      </c>
      <c r="R1695" s="58">
        <v>38</v>
      </c>
      <c r="S1695" s="59">
        <v>12.7</v>
      </c>
      <c r="T1695" s="58">
        <v>252</v>
      </c>
      <c r="U1695" s="59">
        <v>20.792079207920793</v>
      </c>
      <c r="V1695" s="131"/>
      <c r="W1695" s="131"/>
      <c r="X1695" s="131"/>
      <c r="Y1695" s="131"/>
      <c r="Z1695" s="131"/>
      <c r="AA1695" s="131"/>
      <c r="AB1695" s="131"/>
      <c r="AC1695" s="131"/>
      <c r="AD1695" s="131"/>
    </row>
    <row r="1696" spans="1:30" ht="20.100000000000001" customHeight="1">
      <c r="A1696" s="126"/>
      <c r="B1696" s="126"/>
      <c r="C1696" s="131"/>
      <c r="D1696" s="126" t="s">
        <v>1512</v>
      </c>
      <c r="E1696" s="131"/>
      <c r="F1696" s="355">
        <v>82</v>
      </c>
      <c r="G1696" s="314">
        <v>48.235294117647058</v>
      </c>
      <c r="H1696" s="18">
        <v>85</v>
      </c>
      <c r="I1696" s="19">
        <v>52.469135802469133</v>
      </c>
      <c r="J1696" s="18">
        <v>96</v>
      </c>
      <c r="K1696" s="19">
        <v>56.80473372781065</v>
      </c>
      <c r="L1696" s="18">
        <v>134</v>
      </c>
      <c r="M1696" s="19">
        <v>57.264957264957268</v>
      </c>
      <c r="N1696" s="58">
        <v>108</v>
      </c>
      <c r="O1696" s="59">
        <v>47.368421052631582</v>
      </c>
      <c r="P1696" s="58">
        <v>152</v>
      </c>
      <c r="Q1696" s="59">
        <v>50</v>
      </c>
      <c r="R1696" s="58">
        <v>170</v>
      </c>
      <c r="S1696" s="59">
        <v>56.9</v>
      </c>
      <c r="T1696" s="58">
        <v>537</v>
      </c>
      <c r="U1696" s="59">
        <v>44.306930693069305</v>
      </c>
      <c r="V1696" s="131"/>
      <c r="W1696" s="131"/>
      <c r="X1696" s="131"/>
      <c r="Y1696" s="131"/>
      <c r="Z1696" s="131"/>
      <c r="AA1696" s="131"/>
      <c r="AB1696" s="131"/>
      <c r="AC1696" s="131"/>
      <c r="AD1696" s="131"/>
    </row>
    <row r="1697" spans="1:30" ht="20.100000000000001" customHeight="1">
      <c r="A1697" s="126"/>
      <c r="B1697" s="126"/>
      <c r="C1697" s="131"/>
      <c r="D1697" s="126" t="s">
        <v>1513</v>
      </c>
      <c r="E1697" s="131"/>
      <c r="F1697" s="355">
        <v>68</v>
      </c>
      <c r="G1697" s="314">
        <v>40</v>
      </c>
      <c r="H1697" s="18">
        <v>56</v>
      </c>
      <c r="I1697" s="19">
        <v>34.567901234567898</v>
      </c>
      <c r="J1697" s="18">
        <v>38</v>
      </c>
      <c r="K1697" s="19">
        <v>22.485207100591715</v>
      </c>
      <c r="L1697" s="18">
        <v>58</v>
      </c>
      <c r="M1697" s="19">
        <v>24.786324786324787</v>
      </c>
      <c r="N1697" s="58">
        <v>83</v>
      </c>
      <c r="O1697" s="59">
        <v>36.403508771929822</v>
      </c>
      <c r="P1697" s="58">
        <v>101</v>
      </c>
      <c r="Q1697" s="59">
        <v>33.223684210526315</v>
      </c>
      <c r="R1697" s="58">
        <v>83</v>
      </c>
      <c r="S1697" s="59">
        <v>27.8</v>
      </c>
      <c r="T1697" s="58">
        <v>379</v>
      </c>
      <c r="U1697" s="59">
        <v>31.270627062706271</v>
      </c>
      <c r="V1697" s="131"/>
      <c r="W1697" s="131"/>
      <c r="X1697" s="131"/>
      <c r="Y1697" s="131"/>
      <c r="Z1697" s="131"/>
      <c r="AA1697" s="131"/>
      <c r="AB1697" s="131"/>
      <c r="AC1697" s="131"/>
      <c r="AD1697" s="131"/>
    </row>
    <row r="1698" spans="1:30" ht="20.100000000000001" customHeight="1">
      <c r="A1698" s="126"/>
      <c r="B1698" s="126"/>
      <c r="C1698" s="131"/>
      <c r="D1698" s="126" t="s">
        <v>1514</v>
      </c>
      <c r="E1698" s="131"/>
      <c r="F1698" s="355">
        <v>3</v>
      </c>
      <c r="G1698" s="314">
        <v>1.7647058823529411</v>
      </c>
      <c r="H1698" s="18">
        <v>2</v>
      </c>
      <c r="I1698" s="19">
        <v>1.2345679012345678</v>
      </c>
      <c r="J1698" s="18">
        <v>1</v>
      </c>
      <c r="K1698" s="19">
        <v>0.59171597633136097</v>
      </c>
      <c r="L1698" s="18">
        <v>3</v>
      </c>
      <c r="M1698" s="19">
        <v>1.2820512820512822</v>
      </c>
      <c r="N1698" s="58">
        <v>4</v>
      </c>
      <c r="O1698" s="59">
        <v>1.7543859649122806</v>
      </c>
      <c r="P1698" s="58">
        <v>7</v>
      </c>
      <c r="Q1698" s="59">
        <v>2.3026315789473686</v>
      </c>
      <c r="R1698" s="58">
        <v>4</v>
      </c>
      <c r="S1698" s="59">
        <v>1.3333333333333333</v>
      </c>
      <c r="T1698" s="58">
        <v>16</v>
      </c>
      <c r="U1698" s="59">
        <v>1.3201320132013201</v>
      </c>
      <c r="V1698" s="131"/>
      <c r="W1698" s="131"/>
      <c r="X1698" s="131"/>
      <c r="Y1698" s="131"/>
      <c r="Z1698" s="131"/>
      <c r="AA1698" s="131"/>
      <c r="AB1698" s="131"/>
      <c r="AC1698" s="131"/>
      <c r="AD1698" s="131"/>
    </row>
    <row r="1699" spans="1:30" ht="20.100000000000001" customHeight="1">
      <c r="A1699" s="126"/>
      <c r="B1699" s="126"/>
      <c r="C1699" s="131"/>
      <c r="D1699" s="126" t="s">
        <v>2409</v>
      </c>
      <c r="E1699" s="131"/>
      <c r="F1699" s="355"/>
      <c r="G1699" s="314"/>
      <c r="H1699" s="18"/>
      <c r="I1699" s="19"/>
      <c r="J1699" s="18"/>
      <c r="K1699" s="19"/>
      <c r="L1699" s="18"/>
      <c r="M1699" s="19"/>
      <c r="N1699" s="58"/>
      <c r="O1699" s="59"/>
      <c r="P1699" s="58"/>
      <c r="Q1699" s="59"/>
      <c r="R1699" s="58"/>
      <c r="S1699" s="59"/>
      <c r="T1699" s="58"/>
      <c r="U1699" s="59"/>
      <c r="V1699" s="131"/>
      <c r="W1699" s="131"/>
      <c r="X1699" s="131"/>
      <c r="Y1699" s="131"/>
      <c r="Z1699" s="131"/>
      <c r="AA1699" s="131"/>
      <c r="AB1699" s="131"/>
      <c r="AC1699" s="131"/>
      <c r="AD1699" s="131"/>
    </row>
    <row r="1700" spans="1:30" ht="20.100000000000001" customHeight="1">
      <c r="A1700" s="126"/>
      <c r="B1700" s="126"/>
      <c r="C1700" s="131"/>
      <c r="D1700" s="126" t="s">
        <v>2410</v>
      </c>
      <c r="E1700" s="131"/>
      <c r="F1700" s="355"/>
      <c r="G1700" s="314"/>
      <c r="H1700" s="18"/>
      <c r="I1700" s="19"/>
      <c r="J1700" s="18"/>
      <c r="K1700" s="19"/>
      <c r="L1700" s="18"/>
      <c r="M1700" s="19"/>
      <c r="N1700" s="58"/>
      <c r="O1700" s="59"/>
      <c r="P1700" s="58"/>
      <c r="Q1700" s="59"/>
      <c r="R1700" s="58"/>
      <c r="S1700" s="59"/>
      <c r="T1700" s="58"/>
      <c r="U1700" s="59"/>
      <c r="V1700" s="131"/>
      <c r="W1700" s="131"/>
      <c r="X1700" s="131"/>
      <c r="Y1700" s="131"/>
      <c r="Z1700" s="131"/>
      <c r="AA1700" s="131"/>
      <c r="AB1700" s="131"/>
      <c r="AC1700" s="131"/>
      <c r="AD1700" s="131"/>
    </row>
    <row r="1701" spans="1:30" ht="20.100000000000001" customHeight="1">
      <c r="A1701" s="125" t="s">
        <v>5793</v>
      </c>
      <c r="B1701" s="125" t="s">
        <v>206</v>
      </c>
      <c r="C1701" s="134" t="s">
        <v>218</v>
      </c>
      <c r="D1701" s="125" t="s">
        <v>1510</v>
      </c>
      <c r="E1701" s="134" t="s">
        <v>245</v>
      </c>
      <c r="F1701" s="354">
        <v>4</v>
      </c>
      <c r="G1701" s="12">
        <v>2.3529411764705883</v>
      </c>
      <c r="H1701" s="11">
        <v>1</v>
      </c>
      <c r="I1701" s="12">
        <v>0.61728395061728392</v>
      </c>
      <c r="J1701" s="11">
        <v>5</v>
      </c>
      <c r="K1701" s="12">
        <v>2.9585798816568047</v>
      </c>
      <c r="L1701" s="11">
        <v>3</v>
      </c>
      <c r="M1701" s="12">
        <v>1.2820512820512822</v>
      </c>
      <c r="N1701" s="56">
        <v>5</v>
      </c>
      <c r="O1701" s="57">
        <v>2.192982456140351</v>
      </c>
      <c r="P1701" s="56">
        <v>9</v>
      </c>
      <c r="Q1701" s="57">
        <v>2.9605263157894739</v>
      </c>
      <c r="R1701" s="56">
        <v>4</v>
      </c>
      <c r="S1701" s="57">
        <v>1.3333333333333333</v>
      </c>
      <c r="T1701" s="56">
        <v>29</v>
      </c>
      <c r="U1701" s="57">
        <v>2.3927392739273929</v>
      </c>
      <c r="V1701" s="134" t="s">
        <v>28</v>
      </c>
      <c r="W1701" s="134" t="s">
        <v>28</v>
      </c>
      <c r="X1701" s="134" t="s">
        <v>28</v>
      </c>
      <c r="Y1701" s="134" t="s">
        <v>28</v>
      </c>
      <c r="Z1701" s="134" t="s">
        <v>28</v>
      </c>
      <c r="AA1701" s="134" t="s">
        <v>28</v>
      </c>
      <c r="AB1701" s="134" t="s">
        <v>28</v>
      </c>
      <c r="AC1701" s="134" t="s">
        <v>28</v>
      </c>
      <c r="AD1701" s="134"/>
    </row>
    <row r="1702" spans="1:30" ht="20.100000000000001" customHeight="1">
      <c r="A1702" s="126"/>
      <c r="B1702" s="126"/>
      <c r="C1702" s="131"/>
      <c r="D1702" s="126" t="s">
        <v>1511</v>
      </c>
      <c r="E1702" s="131"/>
      <c r="F1702" s="355">
        <v>24</v>
      </c>
      <c r="G1702" s="314">
        <v>14.117647058823529</v>
      </c>
      <c r="H1702" s="18">
        <v>19</v>
      </c>
      <c r="I1702" s="19">
        <v>11.728395061728396</v>
      </c>
      <c r="J1702" s="18">
        <v>32</v>
      </c>
      <c r="K1702" s="19">
        <v>18.934911242603551</v>
      </c>
      <c r="L1702" s="18">
        <v>43</v>
      </c>
      <c r="M1702" s="19">
        <v>18.376068376068375</v>
      </c>
      <c r="N1702" s="58">
        <v>37</v>
      </c>
      <c r="O1702" s="59">
        <v>16.228070175438596</v>
      </c>
      <c r="P1702" s="58">
        <v>48</v>
      </c>
      <c r="Q1702" s="59">
        <v>15.789473684210526</v>
      </c>
      <c r="R1702" s="58">
        <v>57</v>
      </c>
      <c r="S1702" s="59">
        <v>19.100000000000001</v>
      </c>
      <c r="T1702" s="58">
        <v>325</v>
      </c>
      <c r="U1702" s="59">
        <v>26.815181518151814</v>
      </c>
      <c r="V1702" s="131"/>
      <c r="W1702" s="131"/>
      <c r="X1702" s="131"/>
      <c r="Y1702" s="131"/>
      <c r="Z1702" s="131"/>
      <c r="AA1702" s="131"/>
      <c r="AB1702" s="131"/>
      <c r="AC1702" s="131"/>
      <c r="AD1702" s="131"/>
    </row>
    <row r="1703" spans="1:30" ht="20.100000000000001" customHeight="1">
      <c r="A1703" s="126"/>
      <c r="B1703" s="126"/>
      <c r="C1703" s="131"/>
      <c r="D1703" s="126" t="s">
        <v>1512</v>
      </c>
      <c r="E1703" s="131"/>
      <c r="F1703" s="355">
        <v>79</v>
      </c>
      <c r="G1703" s="314">
        <v>46.470588235294116</v>
      </c>
      <c r="H1703" s="18">
        <v>87</v>
      </c>
      <c r="I1703" s="19">
        <v>53.703703703703702</v>
      </c>
      <c r="J1703" s="18">
        <v>91</v>
      </c>
      <c r="K1703" s="19">
        <v>53.846153846153847</v>
      </c>
      <c r="L1703" s="18">
        <v>127</v>
      </c>
      <c r="M1703" s="19">
        <v>54.273504273504273</v>
      </c>
      <c r="N1703" s="58">
        <v>111</v>
      </c>
      <c r="O1703" s="59">
        <v>48.684210526315788</v>
      </c>
      <c r="P1703" s="58">
        <v>151</v>
      </c>
      <c r="Q1703" s="59">
        <v>49.671052631578945</v>
      </c>
      <c r="R1703" s="58">
        <v>162</v>
      </c>
      <c r="S1703" s="59">
        <v>54.2</v>
      </c>
      <c r="T1703" s="58">
        <v>505</v>
      </c>
      <c r="U1703" s="59">
        <v>41.666666666666664</v>
      </c>
      <c r="V1703" s="131"/>
      <c r="W1703" s="131"/>
      <c r="X1703" s="131"/>
      <c r="Y1703" s="131"/>
      <c r="Z1703" s="131"/>
      <c r="AA1703" s="131"/>
      <c r="AB1703" s="131"/>
      <c r="AC1703" s="131"/>
      <c r="AD1703" s="131"/>
    </row>
    <row r="1704" spans="1:30" ht="20.100000000000001" customHeight="1">
      <c r="A1704" s="126"/>
      <c r="B1704" s="126"/>
      <c r="C1704" s="131"/>
      <c r="D1704" s="126" t="s">
        <v>1513</v>
      </c>
      <c r="E1704" s="131"/>
      <c r="F1704" s="355">
        <v>60</v>
      </c>
      <c r="G1704" s="314">
        <v>35.294117647058826</v>
      </c>
      <c r="H1704" s="18">
        <v>50</v>
      </c>
      <c r="I1704" s="19">
        <v>30.864197530864196</v>
      </c>
      <c r="J1704" s="18">
        <v>40</v>
      </c>
      <c r="K1704" s="19">
        <v>23.668639053254438</v>
      </c>
      <c r="L1704" s="18">
        <v>59</v>
      </c>
      <c r="M1704" s="19">
        <v>25.213675213675213</v>
      </c>
      <c r="N1704" s="58">
        <v>73</v>
      </c>
      <c r="O1704" s="59">
        <v>32.017543859649123</v>
      </c>
      <c r="P1704" s="58">
        <v>88</v>
      </c>
      <c r="Q1704" s="59">
        <v>28.94736842105263</v>
      </c>
      <c r="R1704" s="58">
        <v>72</v>
      </c>
      <c r="S1704" s="59">
        <v>24.1</v>
      </c>
      <c r="T1704" s="58">
        <v>337</v>
      </c>
      <c r="U1704" s="59">
        <v>27.805280528052805</v>
      </c>
      <c r="V1704" s="131"/>
      <c r="W1704" s="131"/>
      <c r="X1704" s="131"/>
      <c r="Y1704" s="131"/>
      <c r="Z1704" s="131"/>
      <c r="AA1704" s="131"/>
      <c r="AB1704" s="131"/>
      <c r="AC1704" s="131"/>
      <c r="AD1704" s="131"/>
    </row>
    <row r="1705" spans="1:30" ht="20.100000000000001" customHeight="1">
      <c r="A1705" s="126"/>
      <c r="B1705" s="126"/>
      <c r="C1705" s="131"/>
      <c r="D1705" s="126" t="s">
        <v>1514</v>
      </c>
      <c r="E1705" s="131"/>
      <c r="F1705" s="355">
        <v>3</v>
      </c>
      <c r="G1705" s="314">
        <v>1.7647058823529411</v>
      </c>
      <c r="H1705" s="18">
        <v>5</v>
      </c>
      <c r="I1705" s="19">
        <v>3.0864197530864197</v>
      </c>
      <c r="J1705" s="18">
        <v>1</v>
      </c>
      <c r="K1705" s="19">
        <v>0.59171597633136097</v>
      </c>
      <c r="L1705" s="18">
        <v>2</v>
      </c>
      <c r="M1705" s="19">
        <v>0.85470085470085466</v>
      </c>
      <c r="N1705" s="58">
        <v>2</v>
      </c>
      <c r="O1705" s="59">
        <v>0.8771929824561403</v>
      </c>
      <c r="P1705" s="58">
        <v>8</v>
      </c>
      <c r="Q1705" s="59">
        <v>2.6315789473684212</v>
      </c>
      <c r="R1705" s="58">
        <v>4</v>
      </c>
      <c r="S1705" s="59">
        <v>1.3333333333333333</v>
      </c>
      <c r="T1705" s="58">
        <v>16</v>
      </c>
      <c r="U1705" s="59">
        <v>1.3201320132013201</v>
      </c>
      <c r="V1705" s="131"/>
      <c r="W1705" s="131"/>
      <c r="X1705" s="131"/>
      <c r="Y1705" s="131"/>
      <c r="Z1705" s="131"/>
      <c r="AA1705" s="131"/>
      <c r="AB1705" s="131"/>
      <c r="AC1705" s="131"/>
      <c r="AD1705" s="131"/>
    </row>
    <row r="1706" spans="1:30" ht="20.100000000000001" customHeight="1">
      <c r="A1706" s="126"/>
      <c r="B1706" s="126"/>
      <c r="C1706" s="131"/>
      <c r="D1706" s="126" t="s">
        <v>2409</v>
      </c>
      <c r="E1706" s="131"/>
      <c r="F1706" s="355"/>
      <c r="G1706" s="314"/>
      <c r="H1706" s="18"/>
      <c r="I1706" s="19"/>
      <c r="J1706" s="18"/>
      <c r="K1706" s="19"/>
      <c r="L1706" s="18"/>
      <c r="M1706" s="19"/>
      <c r="N1706" s="58"/>
      <c r="O1706" s="59"/>
      <c r="P1706" s="58"/>
      <c r="Q1706" s="59"/>
      <c r="R1706" s="58"/>
      <c r="S1706" s="59"/>
      <c r="T1706" s="58"/>
      <c r="U1706" s="59"/>
      <c r="V1706" s="131"/>
      <c r="W1706" s="131"/>
      <c r="X1706" s="131"/>
      <c r="Y1706" s="131"/>
      <c r="Z1706" s="131"/>
      <c r="AA1706" s="131"/>
      <c r="AB1706" s="131"/>
      <c r="AC1706" s="131"/>
      <c r="AD1706" s="131"/>
    </row>
    <row r="1707" spans="1:30" ht="20.100000000000001" customHeight="1">
      <c r="A1707" s="126"/>
      <c r="B1707" s="126"/>
      <c r="C1707" s="131"/>
      <c r="D1707" s="126" t="s">
        <v>2410</v>
      </c>
      <c r="E1707" s="131"/>
      <c r="F1707" s="355"/>
      <c r="G1707" s="314"/>
      <c r="H1707" s="18"/>
      <c r="I1707" s="19"/>
      <c r="J1707" s="18"/>
      <c r="K1707" s="19"/>
      <c r="L1707" s="18"/>
      <c r="M1707" s="19"/>
      <c r="N1707" s="58"/>
      <c r="O1707" s="59"/>
      <c r="P1707" s="58"/>
      <c r="Q1707" s="59"/>
      <c r="R1707" s="58"/>
      <c r="S1707" s="59"/>
      <c r="T1707" s="58"/>
      <c r="U1707" s="59"/>
      <c r="V1707" s="131"/>
      <c r="W1707" s="131"/>
      <c r="X1707" s="131"/>
      <c r="Y1707" s="131"/>
      <c r="Z1707" s="131"/>
      <c r="AA1707" s="131"/>
      <c r="AB1707" s="131"/>
      <c r="AC1707" s="131"/>
      <c r="AD1707" s="131"/>
    </row>
    <row r="1708" spans="1:30" ht="20.100000000000001" customHeight="1">
      <c r="A1708" s="125" t="s">
        <v>5794</v>
      </c>
      <c r="B1708" s="125" t="s">
        <v>207</v>
      </c>
      <c r="C1708" s="134" t="s">
        <v>218</v>
      </c>
      <c r="D1708" s="125" t="s">
        <v>1510</v>
      </c>
      <c r="E1708" s="134" t="s">
        <v>245</v>
      </c>
      <c r="F1708" s="354">
        <v>4</v>
      </c>
      <c r="G1708" s="12">
        <v>2.3529411764705883</v>
      </c>
      <c r="H1708" s="11">
        <v>2</v>
      </c>
      <c r="I1708" s="12">
        <v>1.2345679012345678</v>
      </c>
      <c r="J1708" s="11">
        <v>5</v>
      </c>
      <c r="K1708" s="12">
        <v>2.9585798816568047</v>
      </c>
      <c r="L1708" s="11">
        <v>6</v>
      </c>
      <c r="M1708" s="12">
        <v>2.5641025641025643</v>
      </c>
      <c r="N1708" s="56">
        <v>6</v>
      </c>
      <c r="O1708" s="57">
        <v>2.6315789473684212</v>
      </c>
      <c r="P1708" s="56">
        <v>5</v>
      </c>
      <c r="Q1708" s="57">
        <v>1.6447368421052631</v>
      </c>
      <c r="R1708" s="56">
        <v>4</v>
      </c>
      <c r="S1708" s="57">
        <v>1.3333333333333333</v>
      </c>
      <c r="T1708" s="56">
        <v>35</v>
      </c>
      <c r="U1708" s="57">
        <v>2.887788778877888</v>
      </c>
      <c r="V1708" s="134" t="s">
        <v>28</v>
      </c>
      <c r="W1708" s="134" t="s">
        <v>28</v>
      </c>
      <c r="X1708" s="134" t="s">
        <v>28</v>
      </c>
      <c r="Y1708" s="134" t="s">
        <v>28</v>
      </c>
      <c r="Z1708" s="134" t="s">
        <v>28</v>
      </c>
      <c r="AA1708" s="134" t="s">
        <v>28</v>
      </c>
      <c r="AB1708" s="134" t="s">
        <v>28</v>
      </c>
      <c r="AC1708" s="134" t="s">
        <v>28</v>
      </c>
      <c r="AD1708" s="134"/>
    </row>
    <row r="1709" spans="1:30" ht="20.100000000000001" customHeight="1">
      <c r="A1709" s="126"/>
      <c r="B1709" s="126"/>
      <c r="C1709" s="131"/>
      <c r="D1709" s="126" t="s">
        <v>1511</v>
      </c>
      <c r="E1709" s="131"/>
      <c r="F1709" s="355">
        <v>17</v>
      </c>
      <c r="G1709" s="314">
        <v>10</v>
      </c>
      <c r="H1709" s="18">
        <v>20</v>
      </c>
      <c r="I1709" s="19">
        <v>12.345679012345679</v>
      </c>
      <c r="J1709" s="18">
        <v>22</v>
      </c>
      <c r="K1709" s="19">
        <v>13.017751479289942</v>
      </c>
      <c r="L1709" s="18">
        <v>38</v>
      </c>
      <c r="M1709" s="19">
        <v>16.239316239316238</v>
      </c>
      <c r="N1709" s="58">
        <v>34</v>
      </c>
      <c r="O1709" s="59">
        <v>14.912280701754385</v>
      </c>
      <c r="P1709" s="58">
        <v>50</v>
      </c>
      <c r="Q1709" s="59">
        <v>16.44736842105263</v>
      </c>
      <c r="R1709" s="58">
        <v>51</v>
      </c>
      <c r="S1709" s="59">
        <v>17.100000000000001</v>
      </c>
      <c r="T1709" s="58">
        <v>253</v>
      </c>
      <c r="U1709" s="59">
        <v>20.874587458745875</v>
      </c>
      <c r="V1709" s="131"/>
      <c r="W1709" s="131"/>
      <c r="X1709" s="131"/>
      <c r="Y1709" s="131"/>
      <c r="Z1709" s="131"/>
      <c r="AA1709" s="131"/>
      <c r="AB1709" s="131"/>
      <c r="AC1709" s="131"/>
      <c r="AD1709" s="131"/>
    </row>
    <row r="1710" spans="1:30" ht="20.100000000000001" customHeight="1">
      <c r="A1710" s="126"/>
      <c r="B1710" s="126"/>
      <c r="C1710" s="131"/>
      <c r="D1710" s="126" t="s">
        <v>1512</v>
      </c>
      <c r="E1710" s="131"/>
      <c r="F1710" s="355">
        <v>81</v>
      </c>
      <c r="G1710" s="314">
        <v>47.647058823529413</v>
      </c>
      <c r="H1710" s="18">
        <v>81</v>
      </c>
      <c r="I1710" s="19">
        <v>50</v>
      </c>
      <c r="J1710" s="18">
        <v>92</v>
      </c>
      <c r="K1710" s="19">
        <v>54.437869822485204</v>
      </c>
      <c r="L1710" s="18">
        <v>112</v>
      </c>
      <c r="M1710" s="19">
        <v>47.863247863247864</v>
      </c>
      <c r="N1710" s="58">
        <v>93</v>
      </c>
      <c r="O1710" s="59">
        <v>40.789473684210527</v>
      </c>
      <c r="P1710" s="58">
        <v>128</v>
      </c>
      <c r="Q1710" s="59">
        <v>42.10526315789474</v>
      </c>
      <c r="R1710" s="58">
        <v>145</v>
      </c>
      <c r="S1710" s="59">
        <v>48.5</v>
      </c>
      <c r="T1710" s="58">
        <v>500</v>
      </c>
      <c r="U1710" s="59">
        <v>41.254125412541256</v>
      </c>
      <c r="V1710" s="131"/>
      <c r="W1710" s="131"/>
      <c r="X1710" s="131"/>
      <c r="Y1710" s="131"/>
      <c r="Z1710" s="131"/>
      <c r="AA1710" s="131"/>
      <c r="AB1710" s="131"/>
      <c r="AC1710" s="131"/>
      <c r="AD1710" s="131"/>
    </row>
    <row r="1711" spans="1:30" ht="20.100000000000001" customHeight="1">
      <c r="A1711" s="126"/>
      <c r="B1711" s="126"/>
      <c r="C1711" s="131"/>
      <c r="D1711" s="126" t="s">
        <v>1513</v>
      </c>
      <c r="E1711" s="131"/>
      <c r="F1711" s="355">
        <v>65</v>
      </c>
      <c r="G1711" s="314">
        <v>38.235294117647058</v>
      </c>
      <c r="H1711" s="18">
        <v>54</v>
      </c>
      <c r="I1711" s="19">
        <v>33.333333333333336</v>
      </c>
      <c r="J1711" s="18">
        <v>49</v>
      </c>
      <c r="K1711" s="19">
        <v>28.994082840236686</v>
      </c>
      <c r="L1711" s="18">
        <v>76</v>
      </c>
      <c r="M1711" s="19">
        <v>32.478632478632477</v>
      </c>
      <c r="N1711" s="58">
        <v>95</v>
      </c>
      <c r="O1711" s="59">
        <v>41.666666666666664</v>
      </c>
      <c r="P1711" s="58">
        <v>113</v>
      </c>
      <c r="Q1711" s="59">
        <v>37.171052631578945</v>
      </c>
      <c r="R1711" s="58">
        <v>93</v>
      </c>
      <c r="S1711" s="59">
        <v>31.1</v>
      </c>
      <c r="T1711" s="58">
        <v>408</v>
      </c>
      <c r="U1711" s="59">
        <v>33.663366336633665</v>
      </c>
      <c r="V1711" s="131"/>
      <c r="W1711" s="131"/>
      <c r="X1711" s="131"/>
      <c r="Y1711" s="131"/>
      <c r="Z1711" s="131"/>
      <c r="AA1711" s="131"/>
      <c r="AB1711" s="131"/>
      <c r="AC1711" s="131"/>
      <c r="AD1711" s="131"/>
    </row>
    <row r="1712" spans="1:30" ht="20.100000000000001" customHeight="1">
      <c r="A1712" s="126"/>
      <c r="B1712" s="126"/>
      <c r="C1712" s="131"/>
      <c r="D1712" s="126" t="s">
        <v>1514</v>
      </c>
      <c r="E1712" s="131"/>
      <c r="F1712" s="355">
        <v>3</v>
      </c>
      <c r="G1712" s="314">
        <v>1.7647058823529411</v>
      </c>
      <c r="H1712" s="18">
        <v>5</v>
      </c>
      <c r="I1712" s="19">
        <v>3.0864197530864197</v>
      </c>
      <c r="J1712" s="18">
        <v>1</v>
      </c>
      <c r="K1712" s="19">
        <v>0.59171597633136097</v>
      </c>
      <c r="L1712" s="18">
        <v>2</v>
      </c>
      <c r="M1712" s="19">
        <v>0.85470085470085466</v>
      </c>
      <c r="N1712" s="58"/>
      <c r="O1712" s="59"/>
      <c r="P1712" s="58">
        <v>8</v>
      </c>
      <c r="Q1712" s="59">
        <v>2.6315789473684212</v>
      </c>
      <c r="R1712" s="58">
        <v>6</v>
      </c>
      <c r="S1712" s="59">
        <v>2</v>
      </c>
      <c r="T1712" s="58">
        <v>16</v>
      </c>
      <c r="U1712" s="59">
        <v>1.3201320132013201</v>
      </c>
      <c r="V1712" s="131"/>
      <c r="W1712" s="131"/>
      <c r="X1712" s="131"/>
      <c r="Y1712" s="131"/>
      <c r="Z1712" s="131"/>
      <c r="AA1712" s="131"/>
      <c r="AB1712" s="131"/>
      <c r="AC1712" s="131"/>
      <c r="AD1712" s="131"/>
    </row>
    <row r="1713" spans="1:30" ht="20.100000000000001" customHeight="1">
      <c r="A1713" s="126"/>
      <c r="B1713" s="126"/>
      <c r="C1713" s="131"/>
      <c r="D1713" s="126" t="s">
        <v>2409</v>
      </c>
      <c r="E1713" s="131"/>
      <c r="F1713" s="355"/>
      <c r="G1713" s="314"/>
      <c r="H1713" s="18"/>
      <c r="I1713" s="19"/>
      <c r="J1713" s="18"/>
      <c r="K1713" s="19"/>
      <c r="L1713" s="18"/>
      <c r="M1713" s="19"/>
      <c r="N1713" s="58"/>
      <c r="O1713" s="59"/>
      <c r="P1713" s="58"/>
      <c r="Q1713" s="59"/>
      <c r="R1713" s="58"/>
      <c r="S1713" s="59"/>
      <c r="T1713" s="58"/>
      <c r="U1713" s="59"/>
      <c r="V1713" s="131"/>
      <c r="W1713" s="131"/>
      <c r="X1713" s="131"/>
      <c r="Y1713" s="131"/>
      <c r="Z1713" s="131"/>
      <c r="AA1713" s="131"/>
      <c r="AB1713" s="131"/>
      <c r="AC1713" s="131"/>
      <c r="AD1713" s="131"/>
    </row>
    <row r="1714" spans="1:30" ht="20.100000000000001" customHeight="1">
      <c r="A1714" s="126"/>
      <c r="B1714" s="126"/>
      <c r="C1714" s="131"/>
      <c r="D1714" s="126" t="s">
        <v>2410</v>
      </c>
      <c r="E1714" s="131"/>
      <c r="F1714" s="355"/>
      <c r="G1714" s="314"/>
      <c r="H1714" s="18"/>
      <c r="I1714" s="19"/>
      <c r="J1714" s="18"/>
      <c r="K1714" s="19"/>
      <c r="L1714" s="18"/>
      <c r="M1714" s="19"/>
      <c r="N1714" s="58"/>
      <c r="O1714" s="59"/>
      <c r="P1714" s="58"/>
      <c r="Q1714" s="59"/>
      <c r="R1714" s="58"/>
      <c r="S1714" s="59"/>
      <c r="T1714" s="58"/>
      <c r="U1714" s="59"/>
      <c r="V1714" s="131"/>
      <c r="W1714" s="131"/>
      <c r="X1714" s="131"/>
      <c r="Y1714" s="131"/>
      <c r="Z1714" s="131"/>
      <c r="AA1714" s="131"/>
      <c r="AB1714" s="131"/>
      <c r="AC1714" s="131"/>
      <c r="AD1714" s="131"/>
    </row>
    <row r="1715" spans="1:30" ht="20.100000000000001" customHeight="1">
      <c r="A1715" s="125" t="s">
        <v>5795</v>
      </c>
      <c r="B1715" s="125" t="s">
        <v>208</v>
      </c>
      <c r="C1715" s="134" t="s">
        <v>218</v>
      </c>
      <c r="D1715" s="125" t="s">
        <v>1510</v>
      </c>
      <c r="E1715" s="134" t="s">
        <v>245</v>
      </c>
      <c r="F1715" s="354">
        <v>4</v>
      </c>
      <c r="G1715" s="12">
        <v>2.3529411764705883</v>
      </c>
      <c r="H1715" s="11">
        <v>2</v>
      </c>
      <c r="I1715" s="12">
        <v>1.2345679012345678</v>
      </c>
      <c r="J1715" s="11">
        <v>4</v>
      </c>
      <c r="K1715" s="12">
        <v>2.3668639053254439</v>
      </c>
      <c r="L1715" s="11">
        <v>7</v>
      </c>
      <c r="M1715" s="12">
        <v>2.9914529914529915</v>
      </c>
      <c r="N1715" s="56">
        <v>6</v>
      </c>
      <c r="O1715" s="57">
        <v>2.6315789473684212</v>
      </c>
      <c r="P1715" s="56">
        <v>13</v>
      </c>
      <c r="Q1715" s="57">
        <v>4.2763157894736841</v>
      </c>
      <c r="R1715" s="56">
        <v>10</v>
      </c>
      <c r="S1715" s="57">
        <v>3.3333333333333335</v>
      </c>
      <c r="T1715" s="56">
        <v>61</v>
      </c>
      <c r="U1715" s="57">
        <v>5.0330033003300327</v>
      </c>
      <c r="V1715" s="134" t="s">
        <v>28</v>
      </c>
      <c r="W1715" s="134" t="s">
        <v>28</v>
      </c>
      <c r="X1715" s="134" t="s">
        <v>28</v>
      </c>
      <c r="Y1715" s="134" t="s">
        <v>28</v>
      </c>
      <c r="Z1715" s="134" t="s">
        <v>28</v>
      </c>
      <c r="AA1715" s="134" t="s">
        <v>28</v>
      </c>
      <c r="AB1715" s="134" t="s">
        <v>28</v>
      </c>
      <c r="AC1715" s="134" t="s">
        <v>28</v>
      </c>
      <c r="AD1715" s="134"/>
    </row>
    <row r="1716" spans="1:30" ht="20.100000000000001" customHeight="1">
      <c r="A1716" s="126"/>
      <c r="B1716" s="126"/>
      <c r="C1716" s="131"/>
      <c r="D1716" s="126" t="s">
        <v>1511</v>
      </c>
      <c r="E1716" s="131"/>
      <c r="F1716" s="355">
        <v>31</v>
      </c>
      <c r="G1716" s="314">
        <v>18.235294117647058</v>
      </c>
      <c r="H1716" s="18">
        <v>26</v>
      </c>
      <c r="I1716" s="19">
        <v>16.049382716049383</v>
      </c>
      <c r="J1716" s="18">
        <v>34</v>
      </c>
      <c r="K1716" s="19">
        <v>20.118343195266274</v>
      </c>
      <c r="L1716" s="18">
        <v>51</v>
      </c>
      <c r="M1716" s="19">
        <v>21.794871794871796</v>
      </c>
      <c r="N1716" s="58">
        <v>50</v>
      </c>
      <c r="O1716" s="59">
        <v>21.92982456140351</v>
      </c>
      <c r="P1716" s="58">
        <v>71</v>
      </c>
      <c r="Q1716" s="59">
        <v>23.355263157894736</v>
      </c>
      <c r="R1716" s="58">
        <v>76</v>
      </c>
      <c r="S1716" s="59">
        <v>25.4</v>
      </c>
      <c r="T1716" s="58">
        <v>346</v>
      </c>
      <c r="U1716" s="59">
        <v>28.547854785478549</v>
      </c>
      <c r="V1716" s="131"/>
      <c r="W1716" s="131"/>
      <c r="X1716" s="131"/>
      <c r="Y1716" s="131"/>
      <c r="Z1716" s="131"/>
      <c r="AA1716" s="131"/>
      <c r="AB1716" s="131"/>
      <c r="AC1716" s="131"/>
      <c r="AD1716" s="131"/>
    </row>
    <row r="1717" spans="1:30" ht="20.100000000000001" customHeight="1">
      <c r="A1717" s="126"/>
      <c r="B1717" s="126"/>
      <c r="C1717" s="131"/>
      <c r="D1717" s="126" t="s">
        <v>1512</v>
      </c>
      <c r="E1717" s="131"/>
      <c r="F1717" s="355">
        <v>106</v>
      </c>
      <c r="G1717" s="314">
        <v>62.352941176470587</v>
      </c>
      <c r="H1717" s="18">
        <v>105</v>
      </c>
      <c r="I1717" s="19">
        <v>64.81481481481481</v>
      </c>
      <c r="J1717" s="18">
        <v>107</v>
      </c>
      <c r="K1717" s="19">
        <v>63.31360946745562</v>
      </c>
      <c r="L1717" s="18">
        <v>150</v>
      </c>
      <c r="M1717" s="19">
        <v>64.102564102564102</v>
      </c>
      <c r="N1717" s="58">
        <v>127</v>
      </c>
      <c r="O1717" s="59">
        <v>55.701754385964911</v>
      </c>
      <c r="P1717" s="58">
        <v>170</v>
      </c>
      <c r="Q1717" s="59">
        <v>55.921052631578945</v>
      </c>
      <c r="R1717" s="58">
        <v>164</v>
      </c>
      <c r="S1717" s="59">
        <v>54.8</v>
      </c>
      <c r="T1717" s="58">
        <v>596</v>
      </c>
      <c r="U1717" s="59">
        <v>49.174917491749177</v>
      </c>
      <c r="V1717" s="131"/>
      <c r="W1717" s="131"/>
      <c r="X1717" s="131"/>
      <c r="Y1717" s="131"/>
      <c r="Z1717" s="131"/>
      <c r="AA1717" s="131"/>
      <c r="AB1717" s="131"/>
      <c r="AC1717" s="131"/>
      <c r="AD1717" s="131"/>
    </row>
    <row r="1718" spans="1:30" ht="20.100000000000001" customHeight="1">
      <c r="A1718" s="126"/>
      <c r="B1718" s="126"/>
      <c r="C1718" s="131"/>
      <c r="D1718" s="126" t="s">
        <v>1513</v>
      </c>
      <c r="E1718" s="131"/>
      <c r="F1718" s="355">
        <v>28</v>
      </c>
      <c r="G1718" s="314">
        <v>16.470588235294116</v>
      </c>
      <c r="H1718" s="18">
        <v>26</v>
      </c>
      <c r="I1718" s="19">
        <v>16.049382716049383</v>
      </c>
      <c r="J1718" s="18">
        <v>23</v>
      </c>
      <c r="K1718" s="19">
        <v>13.609467455621301</v>
      </c>
      <c r="L1718" s="18">
        <v>24</v>
      </c>
      <c r="M1718" s="19">
        <v>10.256410256410257</v>
      </c>
      <c r="N1718" s="58">
        <v>44</v>
      </c>
      <c r="O1718" s="59">
        <v>19.298245614035089</v>
      </c>
      <c r="P1718" s="58">
        <v>49</v>
      </c>
      <c r="Q1718" s="59">
        <v>16.118421052631579</v>
      </c>
      <c r="R1718" s="58">
        <v>48</v>
      </c>
      <c r="S1718" s="59">
        <v>16.100000000000001</v>
      </c>
      <c r="T1718" s="58">
        <v>197</v>
      </c>
      <c r="U1718" s="59">
        <v>16.254125412541253</v>
      </c>
      <c r="V1718" s="131"/>
      <c r="W1718" s="131"/>
      <c r="X1718" s="131"/>
      <c r="Y1718" s="131"/>
      <c r="Z1718" s="131"/>
      <c r="AA1718" s="131"/>
      <c r="AB1718" s="131"/>
      <c r="AC1718" s="131"/>
      <c r="AD1718" s="131"/>
    </row>
    <row r="1719" spans="1:30" ht="20.100000000000001" customHeight="1">
      <c r="A1719" s="126"/>
      <c r="B1719" s="126"/>
      <c r="C1719" s="131"/>
      <c r="D1719" s="126" t="s">
        <v>1514</v>
      </c>
      <c r="E1719" s="131"/>
      <c r="F1719" s="355">
        <v>1</v>
      </c>
      <c r="G1719" s="314">
        <v>0.58823529411764708</v>
      </c>
      <c r="H1719" s="18">
        <v>3</v>
      </c>
      <c r="I1719" s="19">
        <v>1.8518518518518519</v>
      </c>
      <c r="J1719" s="18">
        <v>1</v>
      </c>
      <c r="K1719" s="19">
        <v>0.59171597633136097</v>
      </c>
      <c r="L1719" s="18">
        <v>2</v>
      </c>
      <c r="M1719" s="19">
        <v>0.85470085470085466</v>
      </c>
      <c r="N1719" s="58">
        <v>1</v>
      </c>
      <c r="O1719" s="59">
        <v>0.43859649122807015</v>
      </c>
      <c r="P1719" s="58">
        <v>1</v>
      </c>
      <c r="Q1719" s="59">
        <v>0.32894736842105265</v>
      </c>
      <c r="R1719" s="58">
        <v>1</v>
      </c>
      <c r="S1719" s="59">
        <v>0.33333333333333331</v>
      </c>
      <c r="T1719" s="58">
        <v>12</v>
      </c>
      <c r="U1719" s="59">
        <v>0.99009900990099009</v>
      </c>
      <c r="V1719" s="131"/>
      <c r="W1719" s="131"/>
      <c r="X1719" s="131"/>
      <c r="Y1719" s="131"/>
      <c r="Z1719" s="131"/>
      <c r="AA1719" s="131"/>
      <c r="AB1719" s="131"/>
      <c r="AC1719" s="131"/>
      <c r="AD1719" s="131"/>
    </row>
    <row r="1720" spans="1:30" ht="20.100000000000001" customHeight="1">
      <c r="A1720" s="126"/>
      <c r="B1720" s="126"/>
      <c r="C1720" s="131"/>
      <c r="D1720" s="126" t="s">
        <v>2409</v>
      </c>
      <c r="E1720" s="131"/>
      <c r="F1720" s="355"/>
      <c r="G1720" s="314"/>
      <c r="H1720" s="18"/>
      <c r="I1720" s="19"/>
      <c r="J1720" s="18"/>
      <c r="K1720" s="19"/>
      <c r="L1720" s="18"/>
      <c r="M1720" s="19"/>
      <c r="N1720" s="58"/>
      <c r="O1720" s="59"/>
      <c r="P1720" s="58"/>
      <c r="Q1720" s="59"/>
      <c r="R1720" s="58"/>
      <c r="S1720" s="59"/>
      <c r="T1720" s="58"/>
      <c r="U1720" s="59"/>
      <c r="V1720" s="131"/>
      <c r="W1720" s="131"/>
      <c r="X1720" s="131"/>
      <c r="Y1720" s="131"/>
      <c r="Z1720" s="131"/>
      <c r="AA1720" s="131"/>
      <c r="AB1720" s="131"/>
      <c r="AC1720" s="131"/>
      <c r="AD1720" s="131"/>
    </row>
    <row r="1721" spans="1:30" ht="20.100000000000001" customHeight="1">
      <c r="A1721" s="126"/>
      <c r="B1721" s="126"/>
      <c r="C1721" s="131"/>
      <c r="D1721" s="126" t="s">
        <v>2410</v>
      </c>
      <c r="E1721" s="131"/>
      <c r="F1721" s="355"/>
      <c r="G1721" s="314"/>
      <c r="H1721" s="18"/>
      <c r="I1721" s="19"/>
      <c r="J1721" s="18"/>
      <c r="K1721" s="19"/>
      <c r="L1721" s="18"/>
      <c r="M1721" s="19"/>
      <c r="N1721" s="58"/>
      <c r="O1721" s="59"/>
      <c r="P1721" s="58"/>
      <c r="Q1721" s="59"/>
      <c r="R1721" s="58"/>
      <c r="S1721" s="59"/>
      <c r="T1721" s="58"/>
      <c r="U1721" s="59"/>
      <c r="V1721" s="131"/>
      <c r="W1721" s="131"/>
      <c r="X1721" s="131"/>
      <c r="Y1721" s="131"/>
      <c r="Z1721" s="131"/>
      <c r="AA1721" s="131"/>
      <c r="AB1721" s="131"/>
      <c r="AC1721" s="131"/>
      <c r="AD1721" s="131"/>
    </row>
    <row r="1722" spans="1:30" ht="20.100000000000001" customHeight="1">
      <c r="A1722" s="125" t="s">
        <v>5796</v>
      </c>
      <c r="B1722" s="125" t="s">
        <v>209</v>
      </c>
      <c r="C1722" s="134" t="s">
        <v>218</v>
      </c>
      <c r="D1722" s="125" t="s">
        <v>1510</v>
      </c>
      <c r="E1722" s="134" t="s">
        <v>245</v>
      </c>
      <c r="F1722" s="354">
        <v>2</v>
      </c>
      <c r="G1722" s="12">
        <v>1.1764705882352942</v>
      </c>
      <c r="H1722" s="11">
        <v>3</v>
      </c>
      <c r="I1722" s="12">
        <v>1.8518518518518519</v>
      </c>
      <c r="J1722" s="11">
        <v>2</v>
      </c>
      <c r="K1722" s="12">
        <v>1.1834319526627219</v>
      </c>
      <c r="L1722" s="11">
        <v>2</v>
      </c>
      <c r="M1722" s="12">
        <v>0.85470085470085466</v>
      </c>
      <c r="N1722" s="56">
        <v>2</v>
      </c>
      <c r="O1722" s="57">
        <v>0.8771929824561403</v>
      </c>
      <c r="P1722" s="56">
        <v>6</v>
      </c>
      <c r="Q1722" s="57">
        <v>1.9736842105263157</v>
      </c>
      <c r="R1722" s="56">
        <v>4</v>
      </c>
      <c r="S1722" s="57">
        <v>1.3333333333333333</v>
      </c>
      <c r="T1722" s="56">
        <v>15</v>
      </c>
      <c r="U1722" s="57">
        <v>1.2376237623762376</v>
      </c>
      <c r="V1722" s="134" t="s">
        <v>28</v>
      </c>
      <c r="W1722" s="134" t="s">
        <v>28</v>
      </c>
      <c r="X1722" s="134" t="s">
        <v>28</v>
      </c>
      <c r="Y1722" s="134" t="s">
        <v>28</v>
      </c>
      <c r="Z1722" s="134" t="s">
        <v>28</v>
      </c>
      <c r="AA1722" s="134" t="s">
        <v>28</v>
      </c>
      <c r="AB1722" s="134" t="s">
        <v>28</v>
      </c>
      <c r="AC1722" s="134" t="s">
        <v>28</v>
      </c>
      <c r="AD1722" s="134"/>
    </row>
    <row r="1723" spans="1:30" ht="20.100000000000001" customHeight="1">
      <c r="A1723" s="126"/>
      <c r="B1723" s="126"/>
      <c r="C1723" s="131"/>
      <c r="D1723" s="126" t="s">
        <v>1511</v>
      </c>
      <c r="E1723" s="131"/>
      <c r="F1723" s="355">
        <v>10</v>
      </c>
      <c r="G1723" s="314">
        <v>5.882352941176471</v>
      </c>
      <c r="H1723" s="18">
        <v>9</v>
      </c>
      <c r="I1723" s="19">
        <v>5.5555555555555554</v>
      </c>
      <c r="J1723" s="18">
        <v>17</v>
      </c>
      <c r="K1723" s="19">
        <v>10.059171597633137</v>
      </c>
      <c r="L1723" s="18">
        <v>17</v>
      </c>
      <c r="M1723" s="19">
        <v>7.2649572649572649</v>
      </c>
      <c r="N1723" s="58">
        <v>20</v>
      </c>
      <c r="O1723" s="59">
        <v>8.7719298245614041</v>
      </c>
      <c r="P1723" s="58">
        <v>27</v>
      </c>
      <c r="Q1723" s="59">
        <v>8.8815789473684212</v>
      </c>
      <c r="R1723" s="58">
        <v>28</v>
      </c>
      <c r="S1723" s="59">
        <v>9.4</v>
      </c>
      <c r="T1723" s="58">
        <v>117</v>
      </c>
      <c r="U1723" s="59">
        <v>9.653465346534654</v>
      </c>
      <c r="V1723" s="131"/>
      <c r="W1723" s="131"/>
      <c r="X1723" s="131"/>
      <c r="Y1723" s="131"/>
      <c r="Z1723" s="131"/>
      <c r="AA1723" s="131"/>
      <c r="AB1723" s="131"/>
      <c r="AC1723" s="131"/>
      <c r="AD1723" s="131"/>
    </row>
    <row r="1724" spans="1:30" ht="20.100000000000001" customHeight="1">
      <c r="A1724" s="126"/>
      <c r="B1724" s="126"/>
      <c r="C1724" s="131"/>
      <c r="D1724" s="126" t="s">
        <v>1512</v>
      </c>
      <c r="E1724" s="131"/>
      <c r="F1724" s="355">
        <v>94</v>
      </c>
      <c r="G1724" s="314">
        <v>55.294117647058826</v>
      </c>
      <c r="H1724" s="18">
        <v>88</v>
      </c>
      <c r="I1724" s="19">
        <v>54.320987654320987</v>
      </c>
      <c r="J1724" s="18">
        <v>95</v>
      </c>
      <c r="K1724" s="19">
        <v>56.213017751479292</v>
      </c>
      <c r="L1724" s="18">
        <v>134</v>
      </c>
      <c r="M1724" s="19">
        <v>57.264957264957268</v>
      </c>
      <c r="N1724" s="58">
        <v>115</v>
      </c>
      <c r="O1724" s="59">
        <v>50.438596491228068</v>
      </c>
      <c r="P1724" s="58">
        <v>132</v>
      </c>
      <c r="Q1724" s="59">
        <v>43.421052631578945</v>
      </c>
      <c r="R1724" s="58">
        <v>163</v>
      </c>
      <c r="S1724" s="59">
        <v>54.5</v>
      </c>
      <c r="T1724" s="58">
        <v>543</v>
      </c>
      <c r="U1724" s="59">
        <v>44.801980198019805</v>
      </c>
      <c r="V1724" s="131"/>
      <c r="W1724" s="131"/>
      <c r="X1724" s="131"/>
      <c r="Y1724" s="131"/>
      <c r="Z1724" s="131"/>
      <c r="AA1724" s="131"/>
      <c r="AB1724" s="131"/>
      <c r="AC1724" s="131"/>
      <c r="AD1724" s="131"/>
    </row>
    <row r="1725" spans="1:30" ht="20.100000000000001" customHeight="1">
      <c r="A1725" s="126"/>
      <c r="B1725" s="126"/>
      <c r="C1725" s="131"/>
      <c r="D1725" s="126" t="s">
        <v>1513</v>
      </c>
      <c r="E1725" s="131"/>
      <c r="F1725" s="355">
        <v>62</v>
      </c>
      <c r="G1725" s="314">
        <v>36.470588235294116</v>
      </c>
      <c r="H1725" s="18">
        <v>60</v>
      </c>
      <c r="I1725" s="19">
        <v>37.037037037037038</v>
      </c>
      <c r="J1725" s="18">
        <v>54</v>
      </c>
      <c r="K1725" s="19">
        <v>31.952662721893493</v>
      </c>
      <c r="L1725" s="18">
        <v>78</v>
      </c>
      <c r="M1725" s="19">
        <v>33.333333333333336</v>
      </c>
      <c r="N1725" s="58">
        <v>88</v>
      </c>
      <c r="O1725" s="59">
        <v>38.596491228070178</v>
      </c>
      <c r="P1725" s="58">
        <v>132</v>
      </c>
      <c r="Q1725" s="59">
        <v>43.421052631578945</v>
      </c>
      <c r="R1725" s="58">
        <v>98</v>
      </c>
      <c r="S1725" s="59">
        <v>32.799999999999997</v>
      </c>
      <c r="T1725" s="58">
        <v>512</v>
      </c>
      <c r="U1725" s="59">
        <v>42.244224422442244</v>
      </c>
      <c r="V1725" s="131"/>
      <c r="W1725" s="131"/>
      <c r="X1725" s="131"/>
      <c r="Y1725" s="131"/>
      <c r="Z1725" s="131"/>
      <c r="AA1725" s="131"/>
      <c r="AB1725" s="131"/>
      <c r="AC1725" s="131"/>
      <c r="AD1725" s="131"/>
    </row>
    <row r="1726" spans="1:30" ht="20.100000000000001" customHeight="1">
      <c r="A1726" s="126"/>
      <c r="B1726" s="126"/>
      <c r="C1726" s="131"/>
      <c r="D1726" s="126" t="s">
        <v>1514</v>
      </c>
      <c r="E1726" s="131"/>
      <c r="F1726" s="355">
        <v>2</v>
      </c>
      <c r="G1726" s="314">
        <v>1.1764705882352942</v>
      </c>
      <c r="H1726" s="18">
        <v>2</v>
      </c>
      <c r="I1726" s="19">
        <v>1.2345679012345678</v>
      </c>
      <c r="J1726" s="18">
        <v>1</v>
      </c>
      <c r="K1726" s="19">
        <v>0.59171597633136097</v>
      </c>
      <c r="L1726" s="18">
        <v>3</v>
      </c>
      <c r="M1726" s="19">
        <v>1.2820512820512822</v>
      </c>
      <c r="N1726" s="58">
        <v>3</v>
      </c>
      <c r="O1726" s="59">
        <v>1.3157894736842106</v>
      </c>
      <c r="P1726" s="58">
        <v>7</v>
      </c>
      <c r="Q1726" s="59">
        <v>2.3026315789473686</v>
      </c>
      <c r="R1726" s="58">
        <v>6</v>
      </c>
      <c r="S1726" s="59">
        <v>2</v>
      </c>
      <c r="T1726" s="58">
        <v>25</v>
      </c>
      <c r="U1726" s="59">
        <v>2.0627062706270629</v>
      </c>
      <c r="V1726" s="131"/>
      <c r="W1726" s="131"/>
      <c r="X1726" s="131"/>
      <c r="Y1726" s="131"/>
      <c r="Z1726" s="131"/>
      <c r="AA1726" s="131"/>
      <c r="AB1726" s="131"/>
      <c r="AC1726" s="131"/>
      <c r="AD1726" s="131"/>
    </row>
    <row r="1727" spans="1:30" ht="20.100000000000001" customHeight="1">
      <c r="A1727" s="126"/>
      <c r="B1727" s="126"/>
      <c r="C1727" s="131"/>
      <c r="D1727" s="126" t="s">
        <v>2409</v>
      </c>
      <c r="E1727" s="131"/>
      <c r="F1727" s="355"/>
      <c r="G1727" s="314"/>
      <c r="H1727" s="18"/>
      <c r="I1727" s="19"/>
      <c r="J1727" s="18"/>
      <c r="K1727" s="19"/>
      <c r="L1727" s="18"/>
      <c r="M1727" s="19"/>
      <c r="N1727" s="58"/>
      <c r="O1727" s="59"/>
      <c r="P1727" s="58"/>
      <c r="Q1727" s="59"/>
      <c r="R1727" s="58"/>
      <c r="S1727" s="59"/>
      <c r="T1727" s="58"/>
      <c r="U1727" s="59"/>
      <c r="V1727" s="131"/>
      <c r="W1727" s="131"/>
      <c r="X1727" s="131"/>
      <c r="Y1727" s="131"/>
      <c r="Z1727" s="131"/>
      <c r="AA1727" s="131"/>
      <c r="AB1727" s="131"/>
      <c r="AC1727" s="131"/>
      <c r="AD1727" s="131"/>
    </row>
    <row r="1728" spans="1:30" ht="20.100000000000001" customHeight="1">
      <c r="A1728" s="126"/>
      <c r="B1728" s="126"/>
      <c r="C1728" s="131"/>
      <c r="D1728" s="126" t="s">
        <v>2410</v>
      </c>
      <c r="E1728" s="131"/>
      <c r="F1728" s="355"/>
      <c r="G1728" s="314"/>
      <c r="H1728" s="18"/>
      <c r="I1728" s="19"/>
      <c r="J1728" s="18"/>
      <c r="K1728" s="19"/>
      <c r="L1728" s="18"/>
      <c r="M1728" s="19"/>
      <c r="N1728" s="58"/>
      <c r="O1728" s="59"/>
      <c r="P1728" s="58"/>
      <c r="Q1728" s="59"/>
      <c r="R1728" s="58"/>
      <c r="S1728" s="59"/>
      <c r="T1728" s="58"/>
      <c r="U1728" s="59"/>
      <c r="V1728" s="131"/>
      <c r="W1728" s="131"/>
      <c r="X1728" s="131"/>
      <c r="Y1728" s="131"/>
      <c r="Z1728" s="131"/>
      <c r="AA1728" s="131"/>
      <c r="AB1728" s="131"/>
      <c r="AC1728" s="131"/>
      <c r="AD1728" s="131"/>
    </row>
    <row r="1729" spans="1:30" ht="20.100000000000001" customHeight="1">
      <c r="A1729" s="125" t="s">
        <v>5797</v>
      </c>
      <c r="B1729" s="125" t="s">
        <v>210</v>
      </c>
      <c r="C1729" s="134" t="s">
        <v>218</v>
      </c>
      <c r="D1729" s="125" t="s">
        <v>1510</v>
      </c>
      <c r="E1729" s="134" t="s">
        <v>245</v>
      </c>
      <c r="F1729" s="354">
        <v>2</v>
      </c>
      <c r="G1729" s="12">
        <v>1.1764705882352942</v>
      </c>
      <c r="H1729" s="11">
        <v>1</v>
      </c>
      <c r="I1729" s="12">
        <v>0.61728395061728392</v>
      </c>
      <c r="J1729" s="11">
        <v>1</v>
      </c>
      <c r="K1729" s="12">
        <v>0.59171597633136097</v>
      </c>
      <c r="L1729" s="11">
        <v>2</v>
      </c>
      <c r="M1729" s="12">
        <v>0.85470085470085477</v>
      </c>
      <c r="N1729" s="56">
        <v>4</v>
      </c>
      <c r="O1729" s="57">
        <v>1.7543859649122806</v>
      </c>
      <c r="P1729" s="56">
        <v>5</v>
      </c>
      <c r="Q1729" s="57">
        <v>1.6447368421052631</v>
      </c>
      <c r="R1729" s="56">
        <v>1</v>
      </c>
      <c r="S1729" s="57">
        <v>0.34482758620689657</v>
      </c>
      <c r="T1729" s="56">
        <v>23</v>
      </c>
      <c r="U1729" s="57">
        <v>1.9</v>
      </c>
      <c r="V1729" s="134" t="s">
        <v>28</v>
      </c>
      <c r="W1729" s="134" t="s">
        <v>28</v>
      </c>
      <c r="X1729" s="134" t="s">
        <v>28</v>
      </c>
      <c r="Y1729" s="134" t="s">
        <v>28</v>
      </c>
      <c r="Z1729" s="134" t="s">
        <v>28</v>
      </c>
      <c r="AA1729" s="134" t="s">
        <v>28</v>
      </c>
      <c r="AB1729" s="134" t="s">
        <v>28</v>
      </c>
      <c r="AC1729" s="134" t="s">
        <v>28</v>
      </c>
      <c r="AD1729" s="134"/>
    </row>
    <row r="1730" spans="1:30" ht="20.100000000000001" customHeight="1">
      <c r="A1730" s="126"/>
      <c r="B1730" s="126"/>
      <c r="C1730" s="131"/>
      <c r="D1730" s="126" t="s">
        <v>1511</v>
      </c>
      <c r="E1730" s="131"/>
      <c r="F1730" s="355">
        <v>21</v>
      </c>
      <c r="G1730" s="314">
        <v>12.352941176470589</v>
      </c>
      <c r="H1730" s="18">
        <v>9</v>
      </c>
      <c r="I1730" s="19">
        <v>5.5555555555555554</v>
      </c>
      <c r="J1730" s="18">
        <v>17</v>
      </c>
      <c r="K1730" s="19">
        <v>10.059171597633137</v>
      </c>
      <c r="L1730" s="18">
        <v>20</v>
      </c>
      <c r="M1730" s="19">
        <v>8.5470085470085468</v>
      </c>
      <c r="N1730" s="58">
        <v>17</v>
      </c>
      <c r="O1730" s="59">
        <v>7.4561403508771926</v>
      </c>
      <c r="P1730" s="58">
        <v>30</v>
      </c>
      <c r="Q1730" s="59">
        <v>9.8684210526315788</v>
      </c>
      <c r="R1730" s="58">
        <v>31</v>
      </c>
      <c r="S1730" s="59">
        <v>10.4</v>
      </c>
      <c r="T1730" s="58">
        <v>159</v>
      </c>
      <c r="U1730" s="59">
        <v>13.1</v>
      </c>
      <c r="V1730" s="131"/>
      <c r="W1730" s="131"/>
      <c r="X1730" s="131"/>
      <c r="Y1730" s="131"/>
      <c r="Z1730" s="131"/>
      <c r="AA1730" s="131"/>
      <c r="AB1730" s="131"/>
      <c r="AC1730" s="131"/>
      <c r="AD1730" s="131"/>
    </row>
    <row r="1731" spans="1:30" ht="20.100000000000001" customHeight="1">
      <c r="A1731" s="126"/>
      <c r="B1731" s="126"/>
      <c r="C1731" s="131"/>
      <c r="D1731" s="126" t="s">
        <v>1512</v>
      </c>
      <c r="E1731" s="131"/>
      <c r="F1731" s="355">
        <v>114</v>
      </c>
      <c r="G1731" s="314">
        <v>67.058823529411768</v>
      </c>
      <c r="H1731" s="18">
        <v>127</v>
      </c>
      <c r="I1731" s="19">
        <v>78.395061728395063</v>
      </c>
      <c r="J1731" s="18">
        <v>131</v>
      </c>
      <c r="K1731" s="19">
        <v>77.514792899408278</v>
      </c>
      <c r="L1731" s="18">
        <v>174</v>
      </c>
      <c r="M1731" s="19">
        <v>74.358974358974365</v>
      </c>
      <c r="N1731" s="58">
        <v>169</v>
      </c>
      <c r="O1731" s="59">
        <v>74.122807017543863</v>
      </c>
      <c r="P1731" s="58">
        <v>206</v>
      </c>
      <c r="Q1731" s="59">
        <v>67.763157894736835</v>
      </c>
      <c r="R1731" s="58">
        <v>201</v>
      </c>
      <c r="S1731" s="59">
        <v>67.2</v>
      </c>
      <c r="T1731" s="58">
        <v>721</v>
      </c>
      <c r="U1731" s="59">
        <v>59.5</v>
      </c>
      <c r="V1731" s="131"/>
      <c r="W1731" s="131"/>
      <c r="X1731" s="131"/>
      <c r="Y1731" s="131"/>
      <c r="Z1731" s="131"/>
      <c r="AA1731" s="131"/>
      <c r="AB1731" s="131"/>
      <c r="AC1731" s="131"/>
      <c r="AD1731" s="131"/>
    </row>
    <row r="1732" spans="1:30" ht="20.100000000000001" customHeight="1">
      <c r="A1732" s="126"/>
      <c r="B1732" s="126"/>
      <c r="C1732" s="131"/>
      <c r="D1732" s="126" t="s">
        <v>1513</v>
      </c>
      <c r="E1732" s="131"/>
      <c r="F1732" s="355">
        <v>33</v>
      </c>
      <c r="G1732" s="314">
        <v>19.411764705882351</v>
      </c>
      <c r="H1732" s="18">
        <v>23</v>
      </c>
      <c r="I1732" s="19">
        <v>14.197530864197532</v>
      </c>
      <c r="J1732" s="18">
        <v>19</v>
      </c>
      <c r="K1732" s="19">
        <v>11.242603550295858</v>
      </c>
      <c r="L1732" s="18">
        <v>35</v>
      </c>
      <c r="M1732" s="19">
        <v>14.957264957264957</v>
      </c>
      <c r="N1732" s="58">
        <v>38</v>
      </c>
      <c r="O1732" s="59">
        <v>16.666666666666668</v>
      </c>
      <c r="P1732" s="58">
        <v>60</v>
      </c>
      <c r="Q1732" s="59">
        <v>19.736842105263158</v>
      </c>
      <c r="R1732" s="58">
        <v>53</v>
      </c>
      <c r="S1732" s="59">
        <v>17.7</v>
      </c>
      <c r="T1732" s="58">
        <v>289</v>
      </c>
      <c r="U1732" s="59">
        <v>23.8</v>
      </c>
      <c r="V1732" s="131"/>
      <c r="W1732" s="131"/>
      <c r="X1732" s="131"/>
      <c r="Y1732" s="131"/>
      <c r="Z1732" s="131"/>
      <c r="AA1732" s="131"/>
      <c r="AB1732" s="131"/>
      <c r="AC1732" s="131"/>
      <c r="AD1732" s="131"/>
    </row>
    <row r="1733" spans="1:30" ht="20.100000000000001" customHeight="1">
      <c r="A1733" s="126"/>
      <c r="B1733" s="126"/>
      <c r="C1733" s="131"/>
      <c r="D1733" s="126" t="s">
        <v>1514</v>
      </c>
      <c r="E1733" s="131"/>
      <c r="F1733" s="355"/>
      <c r="G1733" s="314"/>
      <c r="H1733" s="18">
        <v>2</v>
      </c>
      <c r="I1733" s="19">
        <v>1.2345679012345678</v>
      </c>
      <c r="J1733" s="18">
        <v>1</v>
      </c>
      <c r="K1733" s="19">
        <v>0.59171597633136097</v>
      </c>
      <c r="L1733" s="18">
        <v>1</v>
      </c>
      <c r="M1733" s="19">
        <v>0.42735042735042739</v>
      </c>
      <c r="N1733" s="58"/>
      <c r="O1733" s="59"/>
      <c r="P1733" s="58">
        <v>3</v>
      </c>
      <c r="Q1733" s="59">
        <v>0.98684210526315785</v>
      </c>
      <c r="R1733" s="58">
        <v>3</v>
      </c>
      <c r="S1733" s="59">
        <v>1</v>
      </c>
      <c r="T1733" s="58">
        <v>10</v>
      </c>
      <c r="U1733" s="59">
        <v>0.8</v>
      </c>
      <c r="V1733" s="131"/>
      <c r="W1733" s="131"/>
      <c r="X1733" s="131"/>
      <c r="Y1733" s="131"/>
      <c r="Z1733" s="131"/>
      <c r="AA1733" s="131"/>
      <c r="AB1733" s="131"/>
      <c r="AC1733" s="131"/>
      <c r="AD1733" s="131"/>
    </row>
    <row r="1734" spans="1:30" ht="20.100000000000001" customHeight="1">
      <c r="A1734" s="126"/>
      <c r="B1734" s="126"/>
      <c r="C1734" s="131"/>
      <c r="D1734" s="126" t="s">
        <v>2409</v>
      </c>
      <c r="E1734" s="131"/>
      <c r="F1734" s="355"/>
      <c r="G1734" s="314"/>
      <c r="H1734" s="18"/>
      <c r="I1734" s="19"/>
      <c r="J1734" s="18"/>
      <c r="K1734" s="19"/>
      <c r="L1734" s="18">
        <v>1</v>
      </c>
      <c r="M1734" s="19">
        <v>0.42735042735042739</v>
      </c>
      <c r="N1734" s="58"/>
      <c r="O1734" s="59"/>
      <c r="P1734" s="58"/>
      <c r="Q1734" s="59"/>
      <c r="R1734" s="58"/>
      <c r="S1734" s="59"/>
      <c r="T1734" s="58"/>
      <c r="U1734" s="59"/>
      <c r="V1734" s="131"/>
      <c r="W1734" s="131"/>
      <c r="X1734" s="131"/>
      <c r="Y1734" s="131"/>
      <c r="Z1734" s="131"/>
      <c r="AA1734" s="131"/>
      <c r="AB1734" s="131"/>
      <c r="AC1734" s="131"/>
      <c r="AD1734" s="131"/>
    </row>
    <row r="1735" spans="1:30" ht="20.100000000000001" customHeight="1">
      <c r="A1735" s="126"/>
      <c r="B1735" s="126"/>
      <c r="C1735" s="131"/>
      <c r="D1735" s="126" t="s">
        <v>2410</v>
      </c>
      <c r="E1735" s="131"/>
      <c r="F1735" s="355"/>
      <c r="G1735" s="314"/>
      <c r="H1735" s="18"/>
      <c r="I1735" s="19"/>
      <c r="J1735" s="18"/>
      <c r="K1735" s="19"/>
      <c r="L1735" s="18">
        <v>1</v>
      </c>
      <c r="M1735" s="19">
        <v>0.42735042735042739</v>
      </c>
      <c r="N1735" s="58"/>
      <c r="O1735" s="59"/>
      <c r="P1735" s="58"/>
      <c r="Q1735" s="59"/>
      <c r="R1735" s="58">
        <v>10</v>
      </c>
      <c r="S1735" s="59">
        <v>3.3</v>
      </c>
      <c r="T1735" s="58">
        <v>10</v>
      </c>
      <c r="U1735" s="59">
        <v>0.8</v>
      </c>
      <c r="V1735" s="131"/>
      <c r="W1735" s="131"/>
      <c r="X1735" s="131"/>
      <c r="Y1735" s="131"/>
      <c r="Z1735" s="131"/>
      <c r="AA1735" s="131"/>
      <c r="AB1735" s="131"/>
      <c r="AC1735" s="131"/>
      <c r="AD1735" s="131"/>
    </row>
    <row r="1736" spans="1:30" ht="20.100000000000001" customHeight="1">
      <c r="A1736" s="125" t="s">
        <v>5798</v>
      </c>
      <c r="B1736" s="125" t="s">
        <v>211</v>
      </c>
      <c r="C1736" s="134" t="s">
        <v>218</v>
      </c>
      <c r="D1736" s="125" t="s">
        <v>1510</v>
      </c>
      <c r="E1736" s="134" t="s">
        <v>245</v>
      </c>
      <c r="F1736" s="354">
        <v>9</v>
      </c>
      <c r="G1736" s="12">
        <v>5.2941176470588234</v>
      </c>
      <c r="H1736" s="11">
        <v>6</v>
      </c>
      <c r="I1736" s="12">
        <v>3.7037037037037037</v>
      </c>
      <c r="J1736" s="11">
        <v>11</v>
      </c>
      <c r="K1736" s="12">
        <v>6.5088757396449708</v>
      </c>
      <c r="L1736" s="11">
        <v>15</v>
      </c>
      <c r="M1736" s="12">
        <v>6.4102564102564106</v>
      </c>
      <c r="N1736" s="56">
        <v>16</v>
      </c>
      <c r="O1736" s="57">
        <v>7.0175438596491224</v>
      </c>
      <c r="P1736" s="56">
        <v>17</v>
      </c>
      <c r="Q1736" s="57">
        <v>5.5921052631578947</v>
      </c>
      <c r="R1736" s="56">
        <v>24</v>
      </c>
      <c r="S1736" s="57">
        <v>8</v>
      </c>
      <c r="T1736" s="56">
        <v>84</v>
      </c>
      <c r="U1736" s="57">
        <v>6.9</v>
      </c>
      <c r="V1736" s="134" t="s">
        <v>28</v>
      </c>
      <c r="W1736" s="134" t="s">
        <v>28</v>
      </c>
      <c r="X1736" s="134" t="s">
        <v>28</v>
      </c>
      <c r="Y1736" s="134" t="s">
        <v>28</v>
      </c>
      <c r="Z1736" s="134" t="s">
        <v>28</v>
      </c>
      <c r="AA1736" s="134" t="s">
        <v>28</v>
      </c>
      <c r="AB1736" s="134" t="s">
        <v>28</v>
      </c>
      <c r="AC1736" s="134" t="s">
        <v>28</v>
      </c>
      <c r="AD1736" s="134"/>
    </row>
    <row r="1737" spans="1:30" ht="20.100000000000001" customHeight="1">
      <c r="A1737" s="126"/>
      <c r="B1737" s="126"/>
      <c r="C1737" s="131"/>
      <c r="D1737" s="126" t="s">
        <v>1511</v>
      </c>
      <c r="E1737" s="131"/>
      <c r="F1737" s="355">
        <v>44</v>
      </c>
      <c r="G1737" s="314">
        <v>25.882352941176471</v>
      </c>
      <c r="H1737" s="18">
        <v>34</v>
      </c>
      <c r="I1737" s="19">
        <v>20.987654320987655</v>
      </c>
      <c r="J1737" s="18">
        <v>44</v>
      </c>
      <c r="K1737" s="19">
        <v>26.035502958579883</v>
      </c>
      <c r="L1737" s="18">
        <v>72</v>
      </c>
      <c r="M1737" s="19">
        <v>30.76923076923077</v>
      </c>
      <c r="N1737" s="58">
        <v>68</v>
      </c>
      <c r="O1737" s="59">
        <v>29.82456140350877</v>
      </c>
      <c r="P1737" s="58">
        <v>80</v>
      </c>
      <c r="Q1737" s="59">
        <v>26.315789473684209</v>
      </c>
      <c r="R1737" s="58">
        <v>88</v>
      </c>
      <c r="S1737" s="59">
        <v>29.4</v>
      </c>
      <c r="T1737" s="58">
        <v>425</v>
      </c>
      <c r="U1737" s="59">
        <v>35.1</v>
      </c>
      <c r="V1737" s="131"/>
      <c r="W1737" s="131"/>
      <c r="X1737" s="131"/>
      <c r="Y1737" s="131"/>
      <c r="Z1737" s="131"/>
      <c r="AA1737" s="131"/>
      <c r="AB1737" s="131"/>
      <c r="AC1737" s="131"/>
      <c r="AD1737" s="131"/>
    </row>
    <row r="1738" spans="1:30" ht="20.100000000000001" customHeight="1">
      <c r="A1738" s="126"/>
      <c r="B1738" s="126"/>
      <c r="C1738" s="131"/>
      <c r="D1738" s="126" t="s">
        <v>1512</v>
      </c>
      <c r="E1738" s="131"/>
      <c r="F1738" s="355">
        <v>85</v>
      </c>
      <c r="G1738" s="314">
        <v>50</v>
      </c>
      <c r="H1738" s="18">
        <v>85</v>
      </c>
      <c r="I1738" s="19">
        <v>52.469135802469133</v>
      </c>
      <c r="J1738" s="18">
        <v>91</v>
      </c>
      <c r="K1738" s="19">
        <v>53.846153846153847</v>
      </c>
      <c r="L1738" s="18">
        <v>104</v>
      </c>
      <c r="M1738" s="19">
        <v>44.444444444444443</v>
      </c>
      <c r="N1738" s="58">
        <v>102</v>
      </c>
      <c r="O1738" s="59">
        <v>44.736842105263158</v>
      </c>
      <c r="P1738" s="58">
        <v>142</v>
      </c>
      <c r="Q1738" s="59">
        <v>46.710526315789473</v>
      </c>
      <c r="R1738" s="58">
        <v>144</v>
      </c>
      <c r="S1738" s="59">
        <v>48.2</v>
      </c>
      <c r="T1738" s="58">
        <v>442</v>
      </c>
      <c r="U1738" s="59">
        <v>36.5</v>
      </c>
      <c r="V1738" s="131"/>
      <c r="W1738" s="131"/>
      <c r="X1738" s="131"/>
      <c r="Y1738" s="131"/>
      <c r="Z1738" s="131"/>
      <c r="AA1738" s="131"/>
      <c r="AB1738" s="131"/>
      <c r="AC1738" s="131"/>
      <c r="AD1738" s="131"/>
    </row>
    <row r="1739" spans="1:30" ht="20.100000000000001" customHeight="1">
      <c r="A1739" s="126"/>
      <c r="B1739" s="126"/>
      <c r="C1739" s="131"/>
      <c r="D1739" s="126" t="s">
        <v>1513</v>
      </c>
      <c r="E1739" s="131"/>
      <c r="F1739" s="355">
        <v>31</v>
      </c>
      <c r="G1739" s="314">
        <v>18.235294117647058</v>
      </c>
      <c r="H1739" s="18">
        <v>36</v>
      </c>
      <c r="I1739" s="19">
        <v>22.222222222222221</v>
      </c>
      <c r="J1739" s="18">
        <v>22</v>
      </c>
      <c r="K1739" s="19">
        <v>13.017751479289942</v>
      </c>
      <c r="L1739" s="18">
        <v>39</v>
      </c>
      <c r="M1739" s="19">
        <v>16.666666666666668</v>
      </c>
      <c r="N1739" s="58">
        <v>38</v>
      </c>
      <c r="O1739" s="59">
        <v>16.666666666666668</v>
      </c>
      <c r="P1739" s="58">
        <v>64</v>
      </c>
      <c r="Q1739" s="59">
        <v>21.05263157894737</v>
      </c>
      <c r="R1739" s="58">
        <v>40</v>
      </c>
      <c r="S1739" s="59">
        <v>13.4</v>
      </c>
      <c r="T1739" s="58">
        <v>253</v>
      </c>
      <c r="U1739" s="59">
        <v>20.9</v>
      </c>
      <c r="V1739" s="131"/>
      <c r="W1739" s="131"/>
      <c r="X1739" s="131"/>
      <c r="Y1739" s="131"/>
      <c r="Z1739" s="131"/>
      <c r="AA1739" s="131"/>
      <c r="AB1739" s="131"/>
      <c r="AC1739" s="131"/>
      <c r="AD1739" s="131"/>
    </row>
    <row r="1740" spans="1:30" ht="20.100000000000001" customHeight="1">
      <c r="A1740" s="126"/>
      <c r="B1740" s="126"/>
      <c r="C1740" s="131"/>
      <c r="D1740" s="126" t="s">
        <v>1514</v>
      </c>
      <c r="E1740" s="131"/>
      <c r="F1740" s="355">
        <v>1</v>
      </c>
      <c r="G1740" s="314">
        <v>0.58823529411764708</v>
      </c>
      <c r="H1740" s="18">
        <v>1</v>
      </c>
      <c r="I1740" s="19">
        <v>0.61728395061728392</v>
      </c>
      <c r="J1740" s="18">
        <v>1</v>
      </c>
      <c r="K1740" s="19">
        <v>0.59171597633136097</v>
      </c>
      <c r="L1740" s="18">
        <v>4</v>
      </c>
      <c r="M1740" s="19">
        <v>1.7094017094017093</v>
      </c>
      <c r="N1740" s="58">
        <v>4</v>
      </c>
      <c r="O1740" s="59">
        <v>1.7543859649122806</v>
      </c>
      <c r="P1740" s="58">
        <v>1</v>
      </c>
      <c r="Q1740" s="59">
        <v>0.32894736842105265</v>
      </c>
      <c r="R1740" s="58">
        <v>3</v>
      </c>
      <c r="S1740" s="59">
        <v>1</v>
      </c>
      <c r="T1740" s="58">
        <v>5</v>
      </c>
      <c r="U1740" s="59">
        <v>0.4</v>
      </c>
      <c r="V1740" s="131"/>
      <c r="W1740" s="131"/>
      <c r="X1740" s="131"/>
      <c r="Y1740" s="131"/>
      <c r="Z1740" s="131"/>
      <c r="AA1740" s="131"/>
      <c r="AB1740" s="131"/>
      <c r="AC1740" s="131"/>
      <c r="AD1740" s="131"/>
    </row>
    <row r="1741" spans="1:30" ht="20.100000000000001" customHeight="1">
      <c r="A1741" s="126"/>
      <c r="B1741" s="126"/>
      <c r="C1741" s="131"/>
      <c r="D1741" s="126" t="s">
        <v>2409</v>
      </c>
      <c r="E1741" s="131"/>
      <c r="F1741" s="355"/>
      <c r="G1741" s="314"/>
      <c r="H1741" s="18"/>
      <c r="I1741" s="19"/>
      <c r="J1741" s="18"/>
      <c r="K1741" s="19"/>
      <c r="L1741" s="18"/>
      <c r="M1741" s="19"/>
      <c r="N1741" s="58"/>
      <c r="O1741" s="59"/>
      <c r="P1741" s="58"/>
      <c r="Q1741" s="59"/>
      <c r="R1741" s="58"/>
      <c r="S1741" s="59"/>
      <c r="T1741" s="58"/>
      <c r="U1741" s="59"/>
      <c r="V1741" s="131"/>
      <c r="W1741" s="131"/>
      <c r="X1741" s="131"/>
      <c r="Y1741" s="131"/>
      <c r="Z1741" s="131"/>
      <c r="AA1741" s="131"/>
      <c r="AB1741" s="131"/>
      <c r="AC1741" s="131"/>
      <c r="AD1741" s="131"/>
    </row>
    <row r="1742" spans="1:30" ht="20.100000000000001" customHeight="1">
      <c r="A1742" s="126"/>
      <c r="B1742" s="126"/>
      <c r="C1742" s="131"/>
      <c r="D1742" s="126" t="s">
        <v>2410</v>
      </c>
      <c r="E1742" s="131"/>
      <c r="F1742" s="355"/>
      <c r="G1742" s="314"/>
      <c r="H1742" s="18"/>
      <c r="I1742" s="19"/>
      <c r="J1742" s="18"/>
      <c r="K1742" s="19"/>
      <c r="L1742" s="18"/>
      <c r="M1742" s="19"/>
      <c r="N1742" s="58"/>
      <c r="O1742" s="59"/>
      <c r="P1742" s="58"/>
      <c r="Q1742" s="59"/>
      <c r="R1742" s="58"/>
      <c r="S1742" s="59"/>
      <c r="T1742" s="58">
        <v>3</v>
      </c>
      <c r="U1742" s="59">
        <v>0.2</v>
      </c>
      <c r="V1742" s="131"/>
      <c r="W1742" s="131"/>
      <c r="X1742" s="131"/>
      <c r="Y1742" s="131"/>
      <c r="Z1742" s="131"/>
      <c r="AA1742" s="131"/>
      <c r="AB1742" s="131"/>
      <c r="AC1742" s="131"/>
      <c r="AD1742" s="131"/>
    </row>
    <row r="1743" spans="1:30" ht="20.100000000000001" customHeight="1">
      <c r="A1743" s="125" t="s">
        <v>6984</v>
      </c>
      <c r="B1743" s="125" t="s">
        <v>6742</v>
      </c>
      <c r="C1743" s="134" t="s">
        <v>218</v>
      </c>
      <c r="D1743" s="125" t="s">
        <v>1510</v>
      </c>
      <c r="E1743" s="134" t="s">
        <v>245</v>
      </c>
      <c r="F1743" s="354">
        <v>9</v>
      </c>
      <c r="G1743" s="12">
        <v>5.2941176470588234</v>
      </c>
      <c r="H1743" s="11">
        <v>4</v>
      </c>
      <c r="I1743" s="12">
        <v>2.4691358024691357</v>
      </c>
      <c r="J1743" s="11">
        <v>7</v>
      </c>
      <c r="K1743" s="12">
        <v>4.1420118343195265</v>
      </c>
      <c r="L1743" s="11">
        <v>11</v>
      </c>
      <c r="M1743" s="12">
        <v>4.700854700854701</v>
      </c>
      <c r="N1743" s="56"/>
      <c r="O1743" s="57"/>
      <c r="P1743" s="56"/>
      <c r="Q1743" s="57"/>
      <c r="R1743" s="56"/>
      <c r="S1743" s="57"/>
      <c r="T1743" s="56"/>
      <c r="U1743" s="57"/>
      <c r="V1743" s="134" t="s">
        <v>28</v>
      </c>
      <c r="W1743" s="134" t="s">
        <v>28</v>
      </c>
      <c r="X1743" s="134" t="s">
        <v>28</v>
      </c>
      <c r="Y1743" s="134" t="s">
        <v>28</v>
      </c>
      <c r="Z1743" s="134"/>
      <c r="AA1743" s="134"/>
      <c r="AB1743" s="134"/>
      <c r="AC1743" s="134"/>
      <c r="AD1743" s="134"/>
    </row>
    <row r="1744" spans="1:30" ht="20.100000000000001" customHeight="1">
      <c r="A1744" s="126"/>
      <c r="B1744" s="126"/>
      <c r="C1744" s="131"/>
      <c r="D1744" s="126" t="s">
        <v>1511</v>
      </c>
      <c r="E1744" s="131"/>
      <c r="F1744" s="355">
        <v>19</v>
      </c>
      <c r="G1744" s="314">
        <v>11.176470588235293</v>
      </c>
      <c r="H1744" s="18">
        <v>23</v>
      </c>
      <c r="I1744" s="19">
        <v>14.197530864197532</v>
      </c>
      <c r="J1744" s="18">
        <v>37</v>
      </c>
      <c r="K1744" s="19">
        <v>21.893491124260354</v>
      </c>
      <c r="L1744" s="18">
        <v>41</v>
      </c>
      <c r="M1744" s="19">
        <v>17.52136752136752</v>
      </c>
      <c r="N1744" s="58"/>
      <c r="O1744" s="59"/>
      <c r="P1744" s="58"/>
      <c r="Q1744" s="59"/>
      <c r="R1744" s="58"/>
      <c r="S1744" s="59"/>
      <c r="T1744" s="58"/>
      <c r="U1744" s="59"/>
      <c r="V1744" s="131"/>
      <c r="W1744" s="131"/>
      <c r="X1744" s="131"/>
      <c r="Y1744" s="131"/>
      <c r="Z1744" s="131"/>
      <c r="AA1744" s="131"/>
      <c r="AB1744" s="131"/>
      <c r="AC1744" s="131"/>
      <c r="AD1744" s="131"/>
    </row>
    <row r="1745" spans="1:30" ht="20.100000000000001" customHeight="1">
      <c r="A1745" s="126"/>
      <c r="B1745" s="126"/>
      <c r="C1745" s="131"/>
      <c r="D1745" s="126" t="s">
        <v>1512</v>
      </c>
      <c r="E1745" s="131"/>
      <c r="F1745" s="355">
        <v>119</v>
      </c>
      <c r="G1745" s="314">
        <v>70</v>
      </c>
      <c r="H1745" s="18">
        <v>117</v>
      </c>
      <c r="I1745" s="19">
        <v>72.222222222222229</v>
      </c>
      <c r="J1745" s="18">
        <v>113</v>
      </c>
      <c r="K1745" s="19">
        <v>66.863905325443781</v>
      </c>
      <c r="L1745" s="18">
        <v>165</v>
      </c>
      <c r="M1745" s="19">
        <v>70.512820512820511</v>
      </c>
      <c r="N1745" s="58"/>
      <c r="O1745" s="59"/>
      <c r="P1745" s="58"/>
      <c r="Q1745" s="59"/>
      <c r="R1745" s="58"/>
      <c r="S1745" s="59"/>
      <c r="T1745" s="58"/>
      <c r="U1745" s="59"/>
      <c r="V1745" s="131"/>
      <c r="W1745" s="131"/>
      <c r="X1745" s="131"/>
      <c r="Y1745" s="131"/>
      <c r="Z1745" s="131"/>
      <c r="AA1745" s="131"/>
      <c r="AB1745" s="131"/>
      <c r="AC1745" s="131"/>
      <c r="AD1745" s="131"/>
    </row>
    <row r="1746" spans="1:30" ht="20.100000000000001" customHeight="1">
      <c r="A1746" s="126"/>
      <c r="B1746" s="126"/>
      <c r="C1746" s="131"/>
      <c r="D1746" s="126" t="s">
        <v>1513</v>
      </c>
      <c r="E1746" s="131"/>
      <c r="F1746" s="355">
        <v>23</v>
      </c>
      <c r="G1746" s="314">
        <v>13.529411764705882</v>
      </c>
      <c r="H1746" s="18">
        <v>17</v>
      </c>
      <c r="I1746" s="19">
        <v>10.493827160493828</v>
      </c>
      <c r="J1746" s="18">
        <v>12</v>
      </c>
      <c r="K1746" s="19">
        <v>7.1005917159763312</v>
      </c>
      <c r="L1746" s="18">
        <v>15</v>
      </c>
      <c r="M1746" s="19">
        <v>6.4102564102564097</v>
      </c>
      <c r="N1746" s="58"/>
      <c r="O1746" s="59"/>
      <c r="P1746" s="58"/>
      <c r="Q1746" s="59"/>
      <c r="R1746" s="58"/>
      <c r="S1746" s="59"/>
      <c r="T1746" s="58"/>
      <c r="U1746" s="59"/>
      <c r="V1746" s="131"/>
      <c r="W1746" s="131"/>
      <c r="X1746" s="131"/>
      <c r="Y1746" s="131"/>
      <c r="Z1746" s="131"/>
      <c r="AA1746" s="131"/>
      <c r="AB1746" s="131"/>
      <c r="AC1746" s="131"/>
      <c r="AD1746" s="131"/>
    </row>
    <row r="1747" spans="1:30" ht="20.100000000000001" customHeight="1">
      <c r="A1747" s="126"/>
      <c r="B1747" s="126"/>
      <c r="C1747" s="131"/>
      <c r="D1747" s="126" t="s">
        <v>1514</v>
      </c>
      <c r="E1747" s="131"/>
      <c r="F1747" s="355"/>
      <c r="G1747" s="314"/>
      <c r="H1747" s="18">
        <v>1</v>
      </c>
      <c r="I1747" s="19">
        <v>0.61728395061728392</v>
      </c>
      <c r="J1747" s="18"/>
      <c r="K1747" s="19"/>
      <c r="L1747" s="18">
        <v>1</v>
      </c>
      <c r="M1747" s="19">
        <v>0.42735042735042739</v>
      </c>
      <c r="N1747" s="58"/>
      <c r="O1747" s="59"/>
      <c r="P1747" s="58"/>
      <c r="Q1747" s="59"/>
      <c r="R1747" s="58"/>
      <c r="S1747" s="59"/>
      <c r="T1747" s="58"/>
      <c r="U1747" s="59"/>
      <c r="V1747" s="131"/>
      <c r="W1747" s="131"/>
      <c r="X1747" s="131"/>
      <c r="Y1747" s="131"/>
      <c r="Z1747" s="131"/>
      <c r="AA1747" s="131"/>
      <c r="AB1747" s="131"/>
      <c r="AC1747" s="131"/>
      <c r="AD1747" s="131"/>
    </row>
    <row r="1748" spans="1:30" ht="20.100000000000001" customHeight="1">
      <c r="A1748" s="126"/>
      <c r="B1748" s="126"/>
      <c r="C1748" s="131"/>
      <c r="D1748" s="126" t="s">
        <v>2409</v>
      </c>
      <c r="E1748" s="131"/>
      <c r="F1748" s="355"/>
      <c r="G1748" s="314"/>
      <c r="H1748" s="18"/>
      <c r="I1748" s="19"/>
      <c r="J1748" s="18"/>
      <c r="K1748" s="19"/>
      <c r="L1748" s="18"/>
      <c r="M1748" s="19"/>
      <c r="N1748" s="58"/>
      <c r="O1748" s="59"/>
      <c r="P1748" s="58"/>
      <c r="Q1748" s="59"/>
      <c r="R1748" s="58"/>
      <c r="S1748" s="59"/>
      <c r="T1748" s="58"/>
      <c r="U1748" s="59"/>
      <c r="V1748" s="131"/>
      <c r="W1748" s="131"/>
      <c r="X1748" s="131"/>
      <c r="Y1748" s="131"/>
      <c r="Z1748" s="131"/>
      <c r="AA1748" s="131"/>
      <c r="AB1748" s="131"/>
      <c r="AC1748" s="131"/>
      <c r="AD1748" s="131"/>
    </row>
    <row r="1749" spans="1:30" ht="20.100000000000001" customHeight="1">
      <c r="A1749" s="126"/>
      <c r="B1749" s="126"/>
      <c r="C1749" s="131"/>
      <c r="D1749" s="126" t="s">
        <v>2410</v>
      </c>
      <c r="E1749" s="131"/>
      <c r="F1749" s="355"/>
      <c r="G1749" s="314"/>
      <c r="H1749" s="18"/>
      <c r="I1749" s="19"/>
      <c r="J1749" s="18"/>
      <c r="K1749" s="19"/>
      <c r="L1749" s="18">
        <v>1</v>
      </c>
      <c r="M1749" s="19">
        <v>0.42735042735042739</v>
      </c>
      <c r="N1749" s="58"/>
      <c r="O1749" s="59"/>
      <c r="P1749" s="58"/>
      <c r="Q1749" s="59"/>
      <c r="R1749" s="58"/>
      <c r="S1749" s="59"/>
      <c r="T1749" s="58"/>
      <c r="U1749" s="59"/>
      <c r="V1749" s="131"/>
      <c r="W1749" s="131"/>
      <c r="X1749" s="131"/>
      <c r="Y1749" s="131"/>
      <c r="Z1749" s="131"/>
      <c r="AA1749" s="131"/>
      <c r="AB1749" s="131"/>
      <c r="AC1749" s="131"/>
      <c r="AD1749" s="131"/>
    </row>
    <row r="1750" spans="1:30" ht="20.100000000000001" customHeight="1">
      <c r="A1750" s="125" t="s">
        <v>6985</v>
      </c>
      <c r="B1750" s="125" t="s">
        <v>6720</v>
      </c>
      <c r="C1750" s="134" t="s">
        <v>218</v>
      </c>
      <c r="D1750" s="125" t="s">
        <v>1510</v>
      </c>
      <c r="E1750" s="134" t="s">
        <v>245</v>
      </c>
      <c r="F1750" s="354">
        <v>4</v>
      </c>
      <c r="G1750" s="12">
        <v>2.3529411764705883</v>
      </c>
      <c r="H1750" s="11">
        <v>1</v>
      </c>
      <c r="I1750" s="12">
        <v>0.61728395061728392</v>
      </c>
      <c r="J1750" s="11">
        <v>6</v>
      </c>
      <c r="K1750" s="12">
        <v>3.5502958579881656</v>
      </c>
      <c r="L1750" s="11">
        <v>2</v>
      </c>
      <c r="M1750" s="12">
        <v>0.85470085470085466</v>
      </c>
      <c r="N1750" s="56"/>
      <c r="O1750" s="57"/>
      <c r="P1750" s="56"/>
      <c r="Q1750" s="57"/>
      <c r="R1750" s="56"/>
      <c r="S1750" s="57"/>
      <c r="T1750" s="56"/>
      <c r="U1750" s="57"/>
      <c r="V1750" s="134" t="s">
        <v>28</v>
      </c>
      <c r="W1750" s="134" t="s">
        <v>28</v>
      </c>
      <c r="X1750" s="134" t="s">
        <v>28</v>
      </c>
      <c r="Y1750" s="134" t="s">
        <v>28</v>
      </c>
      <c r="Z1750" s="134"/>
      <c r="AA1750" s="134"/>
      <c r="AB1750" s="134"/>
      <c r="AC1750" s="134"/>
      <c r="AD1750" s="134"/>
    </row>
    <row r="1751" spans="1:30" ht="20.100000000000001" customHeight="1">
      <c r="A1751" s="126"/>
      <c r="B1751" s="126"/>
      <c r="C1751" s="131"/>
      <c r="D1751" s="126" t="s">
        <v>1511</v>
      </c>
      <c r="E1751" s="131"/>
      <c r="F1751" s="355">
        <v>10</v>
      </c>
      <c r="G1751" s="314">
        <v>5.882352941176471</v>
      </c>
      <c r="H1751" s="18">
        <v>12</v>
      </c>
      <c r="I1751" s="19">
        <v>7.4074074074074074</v>
      </c>
      <c r="J1751" s="18">
        <v>19</v>
      </c>
      <c r="K1751" s="19">
        <v>11.242603550295858</v>
      </c>
      <c r="L1751" s="18">
        <v>29</v>
      </c>
      <c r="M1751" s="19">
        <v>12.393162393162394</v>
      </c>
      <c r="N1751" s="58"/>
      <c r="O1751" s="59"/>
      <c r="P1751" s="58"/>
      <c r="Q1751" s="59"/>
      <c r="R1751" s="58"/>
      <c r="S1751" s="59"/>
      <c r="T1751" s="58"/>
      <c r="U1751" s="59"/>
      <c r="V1751" s="131"/>
      <c r="W1751" s="131"/>
      <c r="X1751" s="131"/>
      <c r="Y1751" s="131"/>
      <c r="Z1751" s="131"/>
      <c r="AA1751" s="131"/>
      <c r="AB1751" s="131"/>
      <c r="AC1751" s="131"/>
      <c r="AD1751" s="131"/>
    </row>
    <row r="1752" spans="1:30" ht="20.100000000000001" customHeight="1">
      <c r="A1752" s="126"/>
      <c r="B1752" s="126"/>
      <c r="C1752" s="131"/>
      <c r="D1752" s="126" t="s">
        <v>1512</v>
      </c>
      <c r="E1752" s="131"/>
      <c r="F1752" s="355">
        <v>119</v>
      </c>
      <c r="G1752" s="314">
        <v>70</v>
      </c>
      <c r="H1752" s="18">
        <v>110</v>
      </c>
      <c r="I1752" s="19">
        <v>67.901234567901241</v>
      </c>
      <c r="J1752" s="18">
        <v>122</v>
      </c>
      <c r="K1752" s="19">
        <v>72.189349112426029</v>
      </c>
      <c r="L1752" s="18">
        <v>154</v>
      </c>
      <c r="M1752" s="19">
        <v>65.811965811965806</v>
      </c>
      <c r="N1752" s="58"/>
      <c r="O1752" s="59"/>
      <c r="P1752" s="58"/>
      <c r="Q1752" s="59"/>
      <c r="R1752" s="58"/>
      <c r="S1752" s="59"/>
      <c r="T1752" s="58"/>
      <c r="U1752" s="59"/>
      <c r="V1752" s="131"/>
      <c r="W1752" s="131"/>
      <c r="X1752" s="131"/>
      <c r="Y1752" s="131"/>
      <c r="Z1752" s="131"/>
      <c r="AA1752" s="131"/>
      <c r="AB1752" s="131"/>
      <c r="AC1752" s="131"/>
      <c r="AD1752" s="131"/>
    </row>
    <row r="1753" spans="1:30" ht="20.100000000000001" customHeight="1">
      <c r="A1753" s="126"/>
      <c r="B1753" s="126"/>
      <c r="C1753" s="131"/>
      <c r="D1753" s="126" t="s">
        <v>1513</v>
      </c>
      <c r="E1753" s="131"/>
      <c r="F1753" s="355">
        <v>37</v>
      </c>
      <c r="G1753" s="314">
        <v>21.764705882352942</v>
      </c>
      <c r="H1753" s="18">
        <v>38</v>
      </c>
      <c r="I1753" s="19">
        <v>23.456790123456791</v>
      </c>
      <c r="J1753" s="18">
        <v>21</v>
      </c>
      <c r="K1753" s="19">
        <v>12.42603550295858</v>
      </c>
      <c r="L1753" s="18">
        <v>48</v>
      </c>
      <c r="M1753" s="19">
        <v>20.512820512820515</v>
      </c>
      <c r="N1753" s="58"/>
      <c r="O1753" s="59"/>
      <c r="P1753" s="58"/>
      <c r="Q1753" s="59"/>
      <c r="R1753" s="58"/>
      <c r="S1753" s="59"/>
      <c r="T1753" s="58"/>
      <c r="U1753" s="59"/>
      <c r="V1753" s="131"/>
      <c r="W1753" s="131"/>
      <c r="X1753" s="131"/>
      <c r="Y1753" s="131"/>
      <c r="Z1753" s="131"/>
      <c r="AA1753" s="131"/>
      <c r="AB1753" s="131"/>
      <c r="AC1753" s="131"/>
      <c r="AD1753" s="131"/>
    </row>
    <row r="1754" spans="1:30" ht="20.100000000000001" customHeight="1">
      <c r="A1754" s="126"/>
      <c r="B1754" s="126"/>
      <c r="C1754" s="131"/>
      <c r="D1754" s="126" t="s">
        <v>1514</v>
      </c>
      <c r="E1754" s="131"/>
      <c r="F1754" s="355"/>
      <c r="G1754" s="314"/>
      <c r="H1754" s="18">
        <v>1</v>
      </c>
      <c r="I1754" s="19">
        <v>0.61728395061728392</v>
      </c>
      <c r="J1754" s="18">
        <v>1</v>
      </c>
      <c r="K1754" s="19">
        <v>0.59171597633136097</v>
      </c>
      <c r="L1754" s="18">
        <v>1</v>
      </c>
      <c r="M1754" s="19">
        <v>0.42735042735042733</v>
      </c>
      <c r="N1754" s="58"/>
      <c r="O1754" s="59"/>
      <c r="P1754" s="58"/>
      <c r="Q1754" s="59"/>
      <c r="R1754" s="58"/>
      <c r="S1754" s="59"/>
      <c r="T1754" s="58"/>
      <c r="U1754" s="59"/>
      <c r="V1754" s="131"/>
      <c r="W1754" s="131"/>
      <c r="X1754" s="131"/>
      <c r="Y1754" s="131"/>
      <c r="Z1754" s="131"/>
      <c r="AA1754" s="131"/>
      <c r="AB1754" s="131"/>
      <c r="AC1754" s="131"/>
      <c r="AD1754" s="131"/>
    </row>
    <row r="1755" spans="1:30" ht="20.100000000000001" customHeight="1">
      <c r="A1755" s="126"/>
      <c r="B1755" s="126"/>
      <c r="C1755" s="131"/>
      <c r="D1755" s="126" t="s">
        <v>2409</v>
      </c>
      <c r="E1755" s="131"/>
      <c r="F1755" s="355"/>
      <c r="G1755" s="314"/>
      <c r="H1755" s="18"/>
      <c r="I1755" s="19"/>
      <c r="J1755" s="18"/>
      <c r="K1755" s="19"/>
      <c r="L1755" s="18"/>
      <c r="M1755" s="19"/>
      <c r="N1755" s="58"/>
      <c r="O1755" s="59"/>
      <c r="P1755" s="58"/>
      <c r="Q1755" s="59"/>
      <c r="R1755" s="58"/>
      <c r="S1755" s="59"/>
      <c r="T1755" s="58"/>
      <c r="U1755" s="59"/>
      <c r="V1755" s="131"/>
      <c r="W1755" s="131"/>
      <c r="X1755" s="131"/>
      <c r="Y1755" s="131"/>
      <c r="Z1755" s="131"/>
      <c r="AA1755" s="131"/>
      <c r="AB1755" s="131"/>
      <c r="AC1755" s="131"/>
      <c r="AD1755" s="131"/>
    </row>
    <row r="1756" spans="1:30" ht="20.100000000000001" customHeight="1">
      <c r="A1756" s="126"/>
      <c r="B1756" s="126"/>
      <c r="C1756" s="131"/>
      <c r="D1756" s="126" t="s">
        <v>2410</v>
      </c>
      <c r="E1756" s="131"/>
      <c r="F1756" s="355"/>
      <c r="G1756" s="314"/>
      <c r="H1756" s="18"/>
      <c r="I1756" s="19"/>
      <c r="J1756" s="18"/>
      <c r="K1756" s="19"/>
      <c r="L1756" s="18"/>
      <c r="M1756" s="19"/>
      <c r="N1756" s="58"/>
      <c r="O1756" s="59"/>
      <c r="P1756" s="58"/>
      <c r="Q1756" s="59"/>
      <c r="R1756" s="58"/>
      <c r="S1756" s="59"/>
      <c r="T1756" s="58"/>
      <c r="U1756" s="59"/>
      <c r="V1756" s="131"/>
      <c r="W1756" s="131"/>
      <c r="X1756" s="131"/>
      <c r="Y1756" s="131"/>
      <c r="Z1756" s="131"/>
      <c r="AA1756" s="131"/>
      <c r="AB1756" s="131"/>
      <c r="AC1756" s="131"/>
      <c r="AD1756" s="131"/>
    </row>
    <row r="1757" spans="1:30" ht="20.100000000000001" customHeight="1">
      <c r="A1757" s="125" t="s">
        <v>5799</v>
      </c>
      <c r="B1757" s="125" t="s">
        <v>212</v>
      </c>
      <c r="C1757" s="134" t="s">
        <v>218</v>
      </c>
      <c r="D1757" s="125" t="s">
        <v>1510</v>
      </c>
      <c r="E1757" s="134" t="s">
        <v>245</v>
      </c>
      <c r="F1757" s="354">
        <v>3</v>
      </c>
      <c r="G1757" s="12">
        <v>1.7647058823529411</v>
      </c>
      <c r="H1757" s="11">
        <v>1</v>
      </c>
      <c r="I1757" s="12">
        <v>0.61728395061728392</v>
      </c>
      <c r="J1757" s="11">
        <v>3</v>
      </c>
      <c r="K1757" s="12">
        <v>1.7751479289940828</v>
      </c>
      <c r="L1757" s="11">
        <v>3</v>
      </c>
      <c r="M1757" s="12">
        <v>1.2820512820512822</v>
      </c>
      <c r="N1757" s="56">
        <v>2</v>
      </c>
      <c r="O1757" s="57">
        <v>0.8771929824561403</v>
      </c>
      <c r="P1757" s="56">
        <v>7</v>
      </c>
      <c r="Q1757" s="57">
        <v>2.3026315789473686</v>
      </c>
      <c r="R1757" s="56">
        <v>3</v>
      </c>
      <c r="S1757" s="57">
        <v>1</v>
      </c>
      <c r="T1757" s="56">
        <v>28</v>
      </c>
      <c r="U1757" s="57">
        <v>2.3102310231023102</v>
      </c>
      <c r="V1757" s="134" t="s">
        <v>28</v>
      </c>
      <c r="W1757" s="134" t="s">
        <v>28</v>
      </c>
      <c r="X1757" s="134" t="s">
        <v>28</v>
      </c>
      <c r="Y1757" s="134" t="s">
        <v>28</v>
      </c>
      <c r="Z1757" s="134" t="s">
        <v>28</v>
      </c>
      <c r="AA1757" s="134" t="s">
        <v>28</v>
      </c>
      <c r="AB1757" s="134" t="s">
        <v>28</v>
      </c>
      <c r="AC1757" s="134" t="s">
        <v>28</v>
      </c>
      <c r="AD1757" s="134"/>
    </row>
    <row r="1758" spans="1:30" ht="20.100000000000001" customHeight="1">
      <c r="A1758" s="126"/>
      <c r="B1758" s="126"/>
      <c r="C1758" s="131"/>
      <c r="D1758" s="126" t="s">
        <v>1511</v>
      </c>
      <c r="E1758" s="131"/>
      <c r="F1758" s="355">
        <v>9</v>
      </c>
      <c r="G1758" s="314">
        <v>5.2941176470588234</v>
      </c>
      <c r="H1758" s="18">
        <v>14</v>
      </c>
      <c r="I1758" s="19">
        <v>8.6419753086419746</v>
      </c>
      <c r="J1758" s="18">
        <v>16</v>
      </c>
      <c r="K1758" s="19">
        <v>9.4674556213017755</v>
      </c>
      <c r="L1758" s="18">
        <v>32</v>
      </c>
      <c r="M1758" s="19">
        <v>13.675213675213675</v>
      </c>
      <c r="N1758" s="58">
        <v>27</v>
      </c>
      <c r="O1758" s="59">
        <v>11.842105263157896</v>
      </c>
      <c r="P1758" s="58">
        <v>37</v>
      </c>
      <c r="Q1758" s="59">
        <v>12.171052631578947</v>
      </c>
      <c r="R1758" s="58">
        <v>42</v>
      </c>
      <c r="S1758" s="59">
        <v>14</v>
      </c>
      <c r="T1758" s="58">
        <v>233</v>
      </c>
      <c r="U1758" s="59">
        <v>19.224422442244226</v>
      </c>
      <c r="V1758" s="131"/>
      <c r="W1758" s="131"/>
      <c r="X1758" s="131"/>
      <c r="Y1758" s="131"/>
      <c r="Z1758" s="131"/>
      <c r="AA1758" s="131"/>
      <c r="AB1758" s="131"/>
      <c r="AC1758" s="131"/>
      <c r="AD1758" s="131"/>
    </row>
    <row r="1759" spans="1:30" ht="20.100000000000001" customHeight="1">
      <c r="A1759" s="126"/>
      <c r="B1759" s="126"/>
      <c r="C1759" s="131"/>
      <c r="D1759" s="126" t="s">
        <v>1512</v>
      </c>
      <c r="E1759" s="131"/>
      <c r="F1759" s="355">
        <v>97</v>
      </c>
      <c r="G1759" s="314">
        <v>57.058823529411768</v>
      </c>
      <c r="H1759" s="18">
        <v>96</v>
      </c>
      <c r="I1759" s="19">
        <v>59.25925925925926</v>
      </c>
      <c r="J1759" s="18">
        <v>112</v>
      </c>
      <c r="K1759" s="19">
        <v>66.272189349112423</v>
      </c>
      <c r="L1759" s="18">
        <v>149</v>
      </c>
      <c r="M1759" s="19">
        <v>63.675213675213676</v>
      </c>
      <c r="N1759" s="58">
        <v>129</v>
      </c>
      <c r="O1759" s="59">
        <v>56.578947368421055</v>
      </c>
      <c r="P1759" s="58">
        <v>164</v>
      </c>
      <c r="Q1759" s="59">
        <v>53.94736842105263</v>
      </c>
      <c r="R1759" s="58">
        <v>185</v>
      </c>
      <c r="S1759" s="59">
        <v>61.9</v>
      </c>
      <c r="T1759" s="58">
        <v>648</v>
      </c>
      <c r="U1759" s="59">
        <v>53.465346534653463</v>
      </c>
      <c r="V1759" s="131"/>
      <c r="W1759" s="131"/>
      <c r="X1759" s="131"/>
      <c r="Y1759" s="131"/>
      <c r="Z1759" s="131"/>
      <c r="AA1759" s="131"/>
      <c r="AB1759" s="131"/>
      <c r="AC1759" s="131"/>
      <c r="AD1759" s="131"/>
    </row>
    <row r="1760" spans="1:30" ht="20.100000000000001" customHeight="1">
      <c r="A1760" s="126"/>
      <c r="B1760" s="126"/>
      <c r="C1760" s="131"/>
      <c r="D1760" s="126" t="s">
        <v>1513</v>
      </c>
      <c r="E1760" s="131"/>
      <c r="F1760" s="355">
        <v>60</v>
      </c>
      <c r="G1760" s="314">
        <v>35.294117647058826</v>
      </c>
      <c r="H1760" s="18">
        <v>49</v>
      </c>
      <c r="I1760" s="19">
        <v>30.246913580246915</v>
      </c>
      <c r="J1760" s="18">
        <v>38</v>
      </c>
      <c r="K1760" s="19">
        <v>22.485207100591715</v>
      </c>
      <c r="L1760" s="18">
        <v>49</v>
      </c>
      <c r="M1760" s="19">
        <v>20.94017094017094</v>
      </c>
      <c r="N1760" s="58">
        <v>69</v>
      </c>
      <c r="O1760" s="59">
        <v>30.263157894736842</v>
      </c>
      <c r="P1760" s="58">
        <v>91</v>
      </c>
      <c r="Q1760" s="59">
        <v>29.934210526315791</v>
      </c>
      <c r="R1760" s="58">
        <v>68</v>
      </c>
      <c r="S1760" s="59">
        <v>22.666666666666668</v>
      </c>
      <c r="T1760" s="58">
        <v>298</v>
      </c>
      <c r="U1760" s="59">
        <v>24.587458745874589</v>
      </c>
      <c r="V1760" s="131"/>
      <c r="W1760" s="131"/>
      <c r="X1760" s="131"/>
      <c r="Y1760" s="131"/>
      <c r="Z1760" s="131"/>
      <c r="AA1760" s="131"/>
      <c r="AB1760" s="131"/>
      <c r="AC1760" s="131"/>
      <c r="AD1760" s="131"/>
    </row>
    <row r="1761" spans="1:30" ht="20.100000000000001" customHeight="1">
      <c r="A1761" s="126"/>
      <c r="B1761" s="126"/>
      <c r="C1761" s="131"/>
      <c r="D1761" s="126" t="s">
        <v>1514</v>
      </c>
      <c r="E1761" s="131"/>
      <c r="F1761" s="355">
        <v>1</v>
      </c>
      <c r="G1761" s="314">
        <v>0.58823529411764708</v>
      </c>
      <c r="H1761" s="18">
        <v>2</v>
      </c>
      <c r="I1761" s="19">
        <v>1.2345679012345678</v>
      </c>
      <c r="J1761" s="18"/>
      <c r="K1761" s="19"/>
      <c r="L1761" s="18">
        <v>1</v>
      </c>
      <c r="M1761" s="19">
        <v>0.42735042735042733</v>
      </c>
      <c r="N1761" s="58">
        <v>1</v>
      </c>
      <c r="O1761" s="59">
        <v>0.43859649122807015</v>
      </c>
      <c r="P1761" s="58">
        <v>5</v>
      </c>
      <c r="Q1761" s="59">
        <v>1.6447368421052631</v>
      </c>
      <c r="R1761" s="58">
        <v>1</v>
      </c>
      <c r="S1761" s="59">
        <v>0.33333333333333331</v>
      </c>
      <c r="T1761" s="58">
        <v>5</v>
      </c>
      <c r="U1761" s="59">
        <v>0.41254125412541254</v>
      </c>
      <c r="V1761" s="131"/>
      <c r="W1761" s="131"/>
      <c r="X1761" s="131"/>
      <c r="Y1761" s="131"/>
      <c r="Z1761" s="131"/>
      <c r="AA1761" s="131"/>
      <c r="AB1761" s="131"/>
      <c r="AC1761" s="131"/>
      <c r="AD1761" s="131"/>
    </row>
    <row r="1762" spans="1:30" ht="20.100000000000001" customHeight="1">
      <c r="A1762" s="126"/>
      <c r="B1762" s="126"/>
      <c r="C1762" s="131"/>
      <c r="D1762" s="126" t="s">
        <v>2409</v>
      </c>
      <c r="E1762" s="131"/>
      <c r="F1762" s="355"/>
      <c r="G1762" s="314"/>
      <c r="H1762" s="18"/>
      <c r="I1762" s="19"/>
      <c r="J1762" s="18"/>
      <c r="K1762" s="19"/>
      <c r="L1762" s="18"/>
      <c r="M1762" s="19"/>
      <c r="N1762" s="58"/>
      <c r="O1762" s="59"/>
      <c r="P1762" s="58"/>
      <c r="Q1762" s="59"/>
      <c r="R1762" s="58"/>
      <c r="S1762" s="59"/>
      <c r="T1762" s="58"/>
      <c r="U1762" s="59"/>
      <c r="V1762" s="131"/>
      <c r="W1762" s="131"/>
      <c r="X1762" s="131"/>
      <c r="Y1762" s="131"/>
      <c r="Z1762" s="131"/>
      <c r="AA1762" s="131"/>
      <c r="AB1762" s="131"/>
      <c r="AC1762" s="131"/>
      <c r="AD1762" s="131"/>
    </row>
    <row r="1763" spans="1:30" ht="20.100000000000001" customHeight="1">
      <c r="A1763" s="157"/>
      <c r="B1763" s="157"/>
      <c r="C1763" s="165"/>
      <c r="D1763" s="126" t="s">
        <v>2410</v>
      </c>
      <c r="E1763" s="165"/>
      <c r="F1763" s="319"/>
      <c r="G1763" s="320"/>
      <c r="H1763" s="62"/>
      <c r="I1763" s="37"/>
      <c r="J1763" s="62"/>
      <c r="K1763" s="37"/>
      <c r="L1763" s="62"/>
      <c r="M1763" s="37"/>
      <c r="N1763" s="63"/>
      <c r="O1763" s="64"/>
      <c r="P1763" s="63"/>
      <c r="Q1763" s="64"/>
      <c r="R1763" s="63"/>
      <c r="S1763" s="64"/>
      <c r="T1763" s="63"/>
      <c r="U1763" s="64"/>
      <c r="V1763" s="165"/>
      <c r="W1763" s="165"/>
      <c r="X1763" s="165"/>
      <c r="Y1763" s="165"/>
      <c r="Z1763" s="165"/>
      <c r="AA1763" s="165"/>
      <c r="AB1763" s="165"/>
      <c r="AC1763" s="165"/>
      <c r="AD1763" s="165"/>
    </row>
    <row r="1764" spans="1:30" s="51" customFormat="1" ht="20.100000000000001" customHeight="1">
      <c r="A1764" s="66" t="s">
        <v>6986</v>
      </c>
      <c r="B1764" s="9" t="s">
        <v>2677</v>
      </c>
      <c r="C1764" s="134" t="s">
        <v>218</v>
      </c>
      <c r="D1764" s="66" t="s">
        <v>2389</v>
      </c>
      <c r="E1764" s="127"/>
      <c r="F1764" s="354"/>
      <c r="G1764" s="12"/>
      <c r="H1764" s="11"/>
      <c r="I1764" s="12"/>
      <c r="J1764" s="11"/>
      <c r="K1764" s="12"/>
      <c r="L1764" s="11"/>
      <c r="M1764" s="12"/>
      <c r="N1764" s="56"/>
      <c r="O1764" s="57"/>
      <c r="P1764" s="56"/>
      <c r="Q1764" s="57"/>
      <c r="R1764" s="56"/>
      <c r="S1764" s="57"/>
      <c r="T1764" s="56">
        <v>112</v>
      </c>
      <c r="U1764" s="57">
        <v>9.1999999999999993</v>
      </c>
      <c r="V1764" s="127"/>
      <c r="W1764" s="127"/>
      <c r="X1764" s="127"/>
      <c r="Y1764" s="127"/>
      <c r="Z1764" s="127"/>
      <c r="AA1764" s="127"/>
      <c r="AB1764" s="127"/>
      <c r="AC1764" s="127" t="s">
        <v>28</v>
      </c>
      <c r="AD1764" s="66"/>
    </row>
    <row r="1765" spans="1:30" s="51" customFormat="1" ht="20.100000000000001" customHeight="1">
      <c r="A1765" s="86"/>
      <c r="B1765" s="317"/>
      <c r="C1765" s="168"/>
      <c r="D1765" s="86" t="s">
        <v>2390</v>
      </c>
      <c r="E1765" s="168"/>
      <c r="F1765" s="319"/>
      <c r="G1765" s="320"/>
      <c r="H1765" s="62"/>
      <c r="I1765" s="37"/>
      <c r="J1765" s="62"/>
      <c r="K1765" s="37"/>
      <c r="L1765" s="62"/>
      <c r="M1765" s="37"/>
      <c r="N1765" s="63"/>
      <c r="O1765" s="64"/>
      <c r="P1765" s="63"/>
      <c r="Q1765" s="64"/>
      <c r="R1765" s="63"/>
      <c r="S1765" s="64"/>
      <c r="T1765" s="63">
        <v>1100</v>
      </c>
      <c r="U1765" s="64">
        <v>90.8</v>
      </c>
      <c r="V1765" s="168"/>
      <c r="W1765" s="168"/>
      <c r="X1765" s="168"/>
      <c r="Y1765" s="168"/>
      <c r="Z1765" s="168"/>
      <c r="AA1765" s="168"/>
      <c r="AB1765" s="168"/>
      <c r="AC1765" s="168"/>
      <c r="AD1765" s="86"/>
    </row>
    <row r="1766" spans="1:30" s="51" customFormat="1" ht="20.100000000000001" customHeight="1">
      <c r="A1766" s="169" t="s">
        <v>5802</v>
      </c>
      <c r="B1766" s="328" t="s">
        <v>2676</v>
      </c>
      <c r="C1766" s="170" t="s">
        <v>5803</v>
      </c>
      <c r="D1766" s="169"/>
      <c r="E1766" s="170"/>
      <c r="F1766" s="330"/>
      <c r="G1766" s="331"/>
      <c r="H1766" s="43"/>
      <c r="I1766" s="44"/>
      <c r="J1766" s="43"/>
      <c r="K1766" s="44"/>
      <c r="L1766" s="43"/>
      <c r="M1766" s="44"/>
      <c r="N1766" s="71"/>
      <c r="O1766" s="72"/>
      <c r="P1766" s="71"/>
      <c r="Q1766" s="72"/>
      <c r="R1766" s="71"/>
      <c r="S1766" s="72"/>
      <c r="T1766" s="71">
        <v>112</v>
      </c>
      <c r="U1766" s="72">
        <v>100</v>
      </c>
      <c r="V1766" s="170"/>
      <c r="W1766" s="170"/>
      <c r="X1766" s="170"/>
      <c r="Y1766" s="170"/>
      <c r="Z1766" s="170"/>
      <c r="AA1766" s="170"/>
      <c r="AB1766" s="170"/>
      <c r="AC1766" s="170" t="s">
        <v>28</v>
      </c>
      <c r="AD1766" s="169"/>
    </row>
    <row r="1767" spans="1:30" s="51" customFormat="1" ht="20.100000000000001" customHeight="1">
      <c r="A1767" s="169" t="s">
        <v>5804</v>
      </c>
      <c r="B1767" s="328" t="s">
        <v>2675</v>
      </c>
      <c r="C1767" s="170" t="s">
        <v>5803</v>
      </c>
      <c r="D1767" s="169"/>
      <c r="E1767" s="170"/>
      <c r="F1767" s="330"/>
      <c r="G1767" s="331"/>
      <c r="H1767" s="43"/>
      <c r="I1767" s="44"/>
      <c r="J1767" s="43"/>
      <c r="K1767" s="44"/>
      <c r="L1767" s="43"/>
      <c r="M1767" s="44"/>
      <c r="N1767" s="71"/>
      <c r="O1767" s="72"/>
      <c r="P1767" s="71"/>
      <c r="Q1767" s="72"/>
      <c r="R1767" s="71"/>
      <c r="S1767" s="72"/>
      <c r="T1767" s="71">
        <v>112</v>
      </c>
      <c r="U1767" s="72">
        <v>100</v>
      </c>
      <c r="V1767" s="170"/>
      <c r="W1767" s="170"/>
      <c r="X1767" s="170"/>
      <c r="Y1767" s="170"/>
      <c r="Z1767" s="170"/>
      <c r="AA1767" s="170"/>
      <c r="AB1767" s="170"/>
      <c r="AC1767" s="170" t="s">
        <v>28</v>
      </c>
      <c r="AD1767" s="169"/>
    </row>
    <row r="1768" spans="1:30" s="51" customFormat="1" ht="20.100000000000001" customHeight="1">
      <c r="A1768" s="66" t="s">
        <v>5805</v>
      </c>
      <c r="B1768" s="9" t="s">
        <v>2674</v>
      </c>
      <c r="C1768" s="127" t="s">
        <v>5803</v>
      </c>
      <c r="D1768" s="103" t="s">
        <v>2567</v>
      </c>
      <c r="E1768" s="127" t="s">
        <v>2391</v>
      </c>
      <c r="F1768" s="354"/>
      <c r="G1768" s="12"/>
      <c r="H1768" s="11"/>
      <c r="I1768" s="12"/>
      <c r="J1768" s="11"/>
      <c r="K1768" s="12"/>
      <c r="L1768" s="11"/>
      <c r="M1768" s="12"/>
      <c r="N1768" s="56"/>
      <c r="O1768" s="57"/>
      <c r="P1768" s="56"/>
      <c r="Q1768" s="57"/>
      <c r="R1768" s="56"/>
      <c r="S1768" s="57"/>
      <c r="T1768" s="56">
        <v>8</v>
      </c>
      <c r="U1768" s="57">
        <v>7.1</v>
      </c>
      <c r="V1768" s="127"/>
      <c r="W1768" s="127"/>
      <c r="X1768" s="127"/>
      <c r="Y1768" s="127"/>
      <c r="Z1768" s="127"/>
      <c r="AA1768" s="127"/>
      <c r="AB1768" s="127"/>
      <c r="AC1768" s="127" t="s">
        <v>28</v>
      </c>
      <c r="AD1768" s="66"/>
    </row>
    <row r="1769" spans="1:30" s="51" customFormat="1" ht="20.100000000000001" customHeight="1">
      <c r="A1769" s="85"/>
      <c r="B1769" s="311"/>
      <c r="C1769" s="111"/>
      <c r="D1769" s="111" t="s">
        <v>2510</v>
      </c>
      <c r="E1769" s="128"/>
      <c r="F1769" s="355"/>
      <c r="G1769" s="314"/>
      <c r="H1769" s="18"/>
      <c r="I1769" s="19"/>
      <c r="J1769" s="18"/>
      <c r="K1769" s="19"/>
      <c r="L1769" s="18"/>
      <c r="M1769" s="19"/>
      <c r="N1769" s="58"/>
      <c r="O1769" s="59"/>
      <c r="P1769" s="58"/>
      <c r="Q1769" s="59"/>
      <c r="R1769" s="58"/>
      <c r="S1769" s="59"/>
      <c r="T1769" s="58"/>
      <c r="U1769" s="59"/>
      <c r="V1769" s="128"/>
      <c r="W1769" s="128"/>
      <c r="X1769" s="128"/>
      <c r="Y1769" s="128"/>
      <c r="Z1769" s="128"/>
      <c r="AA1769" s="128"/>
      <c r="AB1769" s="128"/>
      <c r="AC1769" s="128"/>
      <c r="AD1769" s="85"/>
    </row>
    <row r="1770" spans="1:30" s="51" customFormat="1" ht="20.100000000000001" customHeight="1">
      <c r="A1770" s="85"/>
      <c r="B1770" s="311"/>
      <c r="C1770" s="111"/>
      <c r="D1770" s="111" t="s">
        <v>2511</v>
      </c>
      <c r="E1770" s="128"/>
      <c r="F1770" s="355"/>
      <c r="G1770" s="314"/>
      <c r="H1770" s="18"/>
      <c r="I1770" s="19"/>
      <c r="J1770" s="18"/>
      <c r="K1770" s="19"/>
      <c r="L1770" s="18"/>
      <c r="M1770" s="19"/>
      <c r="N1770" s="58"/>
      <c r="O1770" s="59"/>
      <c r="P1770" s="58"/>
      <c r="Q1770" s="59"/>
      <c r="R1770" s="58"/>
      <c r="S1770" s="59"/>
      <c r="T1770" s="58"/>
      <c r="U1770" s="59"/>
      <c r="V1770" s="128"/>
      <c r="W1770" s="128"/>
      <c r="X1770" s="128"/>
      <c r="Y1770" s="128"/>
      <c r="Z1770" s="128"/>
      <c r="AA1770" s="128"/>
      <c r="AB1770" s="128"/>
      <c r="AC1770" s="128"/>
      <c r="AD1770" s="85"/>
    </row>
    <row r="1771" spans="1:30" s="51" customFormat="1" ht="20.100000000000001" customHeight="1">
      <c r="A1771" s="85"/>
      <c r="B1771" s="311"/>
      <c r="C1771" s="111"/>
      <c r="D1771" s="111" t="s">
        <v>2512</v>
      </c>
      <c r="E1771" s="128"/>
      <c r="F1771" s="355"/>
      <c r="G1771" s="314"/>
      <c r="H1771" s="18"/>
      <c r="I1771" s="19"/>
      <c r="J1771" s="18"/>
      <c r="K1771" s="19"/>
      <c r="L1771" s="18"/>
      <c r="M1771" s="19"/>
      <c r="N1771" s="58"/>
      <c r="O1771" s="59"/>
      <c r="P1771" s="58"/>
      <c r="Q1771" s="59"/>
      <c r="R1771" s="58"/>
      <c r="S1771" s="59"/>
      <c r="T1771" s="58">
        <v>27</v>
      </c>
      <c r="U1771" s="59">
        <v>24.1</v>
      </c>
      <c r="V1771" s="128"/>
      <c r="W1771" s="128"/>
      <c r="X1771" s="128"/>
      <c r="Y1771" s="128"/>
      <c r="Z1771" s="128"/>
      <c r="AA1771" s="128"/>
      <c r="AB1771" s="128"/>
      <c r="AC1771" s="128"/>
      <c r="AD1771" s="85"/>
    </row>
    <row r="1772" spans="1:30" s="51" customFormat="1" ht="20.100000000000001" customHeight="1">
      <c r="A1772" s="85"/>
      <c r="B1772" s="311"/>
      <c r="C1772" s="111"/>
      <c r="D1772" s="111" t="s">
        <v>2513</v>
      </c>
      <c r="E1772" s="128"/>
      <c r="F1772" s="355"/>
      <c r="G1772" s="314"/>
      <c r="H1772" s="18"/>
      <c r="I1772" s="19"/>
      <c r="J1772" s="18"/>
      <c r="K1772" s="19"/>
      <c r="L1772" s="18"/>
      <c r="M1772" s="19"/>
      <c r="N1772" s="58"/>
      <c r="O1772" s="59"/>
      <c r="P1772" s="58"/>
      <c r="Q1772" s="59"/>
      <c r="R1772" s="58"/>
      <c r="S1772" s="59"/>
      <c r="T1772" s="58">
        <v>3</v>
      </c>
      <c r="U1772" s="59">
        <v>2.7</v>
      </c>
      <c r="V1772" s="128"/>
      <c r="W1772" s="128"/>
      <c r="X1772" s="128"/>
      <c r="Y1772" s="128"/>
      <c r="Z1772" s="128"/>
      <c r="AA1772" s="128"/>
      <c r="AB1772" s="128"/>
      <c r="AC1772" s="128"/>
      <c r="AD1772" s="85"/>
    </row>
    <row r="1773" spans="1:30" s="51" customFormat="1" ht="20.100000000000001" customHeight="1">
      <c r="A1773" s="85"/>
      <c r="B1773" s="311"/>
      <c r="C1773" s="111"/>
      <c r="D1773" s="111" t="s">
        <v>2514</v>
      </c>
      <c r="E1773" s="128"/>
      <c r="F1773" s="355"/>
      <c r="G1773" s="314"/>
      <c r="H1773" s="18"/>
      <c r="I1773" s="19"/>
      <c r="J1773" s="18"/>
      <c r="K1773" s="19"/>
      <c r="L1773" s="18"/>
      <c r="M1773" s="19"/>
      <c r="N1773" s="58"/>
      <c r="O1773" s="59"/>
      <c r="P1773" s="58"/>
      <c r="Q1773" s="59"/>
      <c r="R1773" s="58"/>
      <c r="S1773" s="59"/>
      <c r="T1773" s="58">
        <v>14</v>
      </c>
      <c r="U1773" s="59">
        <v>12.5</v>
      </c>
      <c r="V1773" s="128"/>
      <c r="W1773" s="128"/>
      <c r="X1773" s="128"/>
      <c r="Y1773" s="128"/>
      <c r="Z1773" s="128"/>
      <c r="AA1773" s="128"/>
      <c r="AB1773" s="128"/>
      <c r="AC1773" s="128"/>
      <c r="AD1773" s="85"/>
    </row>
    <row r="1774" spans="1:30" s="51" customFormat="1" ht="20.100000000000001" customHeight="1">
      <c r="A1774" s="85"/>
      <c r="B1774" s="311"/>
      <c r="C1774" s="111"/>
      <c r="D1774" s="111" t="s">
        <v>2515</v>
      </c>
      <c r="E1774" s="128"/>
      <c r="F1774" s="355"/>
      <c r="G1774" s="314"/>
      <c r="H1774" s="18"/>
      <c r="I1774" s="19"/>
      <c r="J1774" s="18"/>
      <c r="K1774" s="19"/>
      <c r="L1774" s="18"/>
      <c r="M1774" s="19"/>
      <c r="N1774" s="58"/>
      <c r="O1774" s="59"/>
      <c r="P1774" s="58"/>
      <c r="Q1774" s="59"/>
      <c r="R1774" s="58"/>
      <c r="S1774" s="59"/>
      <c r="T1774" s="58">
        <v>13</v>
      </c>
      <c r="U1774" s="59">
        <v>11.6</v>
      </c>
      <c r="V1774" s="128"/>
      <c r="W1774" s="128"/>
      <c r="X1774" s="128"/>
      <c r="Y1774" s="128"/>
      <c r="Z1774" s="128"/>
      <c r="AA1774" s="128"/>
      <c r="AB1774" s="128"/>
      <c r="AC1774" s="128"/>
      <c r="AD1774" s="85"/>
    </row>
    <row r="1775" spans="1:30" s="51" customFormat="1" ht="20.100000000000001" customHeight="1">
      <c r="A1775" s="85"/>
      <c r="B1775" s="311"/>
      <c r="C1775" s="111"/>
      <c r="D1775" s="111" t="s">
        <v>2516</v>
      </c>
      <c r="E1775" s="128"/>
      <c r="F1775" s="355"/>
      <c r="G1775" s="314"/>
      <c r="H1775" s="18"/>
      <c r="I1775" s="19"/>
      <c r="J1775" s="18"/>
      <c r="K1775" s="19"/>
      <c r="L1775" s="18"/>
      <c r="M1775" s="19"/>
      <c r="N1775" s="58"/>
      <c r="O1775" s="59"/>
      <c r="P1775" s="58"/>
      <c r="Q1775" s="59"/>
      <c r="R1775" s="58"/>
      <c r="S1775" s="59"/>
      <c r="T1775" s="58">
        <v>9</v>
      </c>
      <c r="U1775" s="59">
        <v>8</v>
      </c>
      <c r="V1775" s="128"/>
      <c r="W1775" s="128"/>
      <c r="X1775" s="128"/>
      <c r="Y1775" s="128"/>
      <c r="Z1775" s="128"/>
      <c r="AA1775" s="128"/>
      <c r="AB1775" s="128"/>
      <c r="AC1775" s="128"/>
      <c r="AD1775" s="85"/>
    </row>
    <row r="1776" spans="1:30" s="51" customFormat="1" ht="20.100000000000001" customHeight="1">
      <c r="A1776" s="85"/>
      <c r="B1776" s="311"/>
      <c r="C1776" s="111"/>
      <c r="D1776" s="111" t="s">
        <v>2517</v>
      </c>
      <c r="E1776" s="128"/>
      <c r="F1776" s="355"/>
      <c r="G1776" s="314"/>
      <c r="H1776" s="18"/>
      <c r="I1776" s="19"/>
      <c r="J1776" s="18"/>
      <c r="K1776" s="19"/>
      <c r="L1776" s="18"/>
      <c r="M1776" s="19"/>
      <c r="N1776" s="58"/>
      <c r="O1776" s="59"/>
      <c r="P1776" s="58"/>
      <c r="Q1776" s="59"/>
      <c r="R1776" s="58"/>
      <c r="S1776" s="59"/>
      <c r="T1776" s="58">
        <v>10</v>
      </c>
      <c r="U1776" s="59">
        <v>8.9</v>
      </c>
      <c r="V1776" s="128"/>
      <c r="W1776" s="128"/>
      <c r="X1776" s="128"/>
      <c r="Y1776" s="128"/>
      <c r="Z1776" s="128"/>
      <c r="AA1776" s="128"/>
      <c r="AB1776" s="128"/>
      <c r="AC1776" s="128"/>
      <c r="AD1776" s="85"/>
    </row>
    <row r="1777" spans="1:30" s="51" customFormat="1" ht="20.100000000000001" customHeight="1">
      <c r="A1777" s="85"/>
      <c r="B1777" s="311"/>
      <c r="C1777" s="111"/>
      <c r="D1777" s="111" t="s">
        <v>2518</v>
      </c>
      <c r="E1777" s="128"/>
      <c r="F1777" s="355"/>
      <c r="G1777" s="314"/>
      <c r="H1777" s="18"/>
      <c r="I1777" s="19"/>
      <c r="J1777" s="18"/>
      <c r="K1777" s="19"/>
      <c r="L1777" s="18"/>
      <c r="M1777" s="19"/>
      <c r="N1777" s="58"/>
      <c r="O1777" s="59"/>
      <c r="P1777" s="58"/>
      <c r="Q1777" s="59"/>
      <c r="R1777" s="58"/>
      <c r="S1777" s="59"/>
      <c r="T1777" s="58">
        <v>1</v>
      </c>
      <c r="U1777" s="59">
        <v>0.9</v>
      </c>
      <c r="V1777" s="128"/>
      <c r="W1777" s="128"/>
      <c r="X1777" s="128"/>
      <c r="Y1777" s="128"/>
      <c r="Z1777" s="128"/>
      <c r="AA1777" s="128"/>
      <c r="AB1777" s="128"/>
      <c r="AC1777" s="128"/>
      <c r="AD1777" s="85"/>
    </row>
    <row r="1778" spans="1:30" s="51" customFormat="1" ht="20.100000000000001" customHeight="1">
      <c r="A1778" s="85"/>
      <c r="B1778" s="311"/>
      <c r="C1778" s="111"/>
      <c r="D1778" s="111" t="s">
        <v>2519</v>
      </c>
      <c r="E1778" s="128"/>
      <c r="F1778" s="355"/>
      <c r="G1778" s="314"/>
      <c r="H1778" s="18"/>
      <c r="I1778" s="19"/>
      <c r="J1778" s="18"/>
      <c r="K1778" s="19"/>
      <c r="L1778" s="18"/>
      <c r="M1778" s="19"/>
      <c r="N1778" s="58"/>
      <c r="O1778" s="59"/>
      <c r="P1778" s="58"/>
      <c r="Q1778" s="59"/>
      <c r="R1778" s="58"/>
      <c r="S1778" s="59"/>
      <c r="T1778" s="58">
        <v>1</v>
      </c>
      <c r="U1778" s="59">
        <v>0.9</v>
      </c>
      <c r="V1778" s="128"/>
      <c r="W1778" s="128"/>
      <c r="X1778" s="128"/>
      <c r="Y1778" s="128"/>
      <c r="Z1778" s="128"/>
      <c r="AA1778" s="128"/>
      <c r="AB1778" s="128"/>
      <c r="AC1778" s="128"/>
      <c r="AD1778" s="85"/>
    </row>
    <row r="1779" spans="1:30" s="51" customFormat="1" ht="20.100000000000001" customHeight="1">
      <c r="A1779" s="85"/>
      <c r="B1779" s="311"/>
      <c r="C1779" s="111"/>
      <c r="D1779" s="111" t="s">
        <v>2520</v>
      </c>
      <c r="E1779" s="128"/>
      <c r="F1779" s="355"/>
      <c r="G1779" s="314"/>
      <c r="H1779" s="18"/>
      <c r="I1779" s="19"/>
      <c r="J1779" s="18"/>
      <c r="K1779" s="19"/>
      <c r="L1779" s="18"/>
      <c r="M1779" s="19"/>
      <c r="N1779" s="58"/>
      <c r="O1779" s="59"/>
      <c r="P1779" s="58"/>
      <c r="Q1779" s="59"/>
      <c r="R1779" s="58"/>
      <c r="S1779" s="59"/>
      <c r="T1779" s="58">
        <v>2</v>
      </c>
      <c r="U1779" s="59">
        <v>1.8</v>
      </c>
      <c r="V1779" s="128"/>
      <c r="W1779" s="128"/>
      <c r="X1779" s="128"/>
      <c r="Y1779" s="128"/>
      <c r="Z1779" s="128"/>
      <c r="AA1779" s="128"/>
      <c r="AB1779" s="128"/>
      <c r="AC1779" s="128"/>
      <c r="AD1779" s="85"/>
    </row>
    <row r="1780" spans="1:30" s="51" customFormat="1" ht="20.100000000000001" customHeight="1">
      <c r="A1780" s="85"/>
      <c r="B1780" s="311"/>
      <c r="C1780" s="111"/>
      <c r="D1780" s="111" t="s">
        <v>2521</v>
      </c>
      <c r="E1780" s="128"/>
      <c r="F1780" s="355"/>
      <c r="G1780" s="314"/>
      <c r="H1780" s="18"/>
      <c r="I1780" s="19"/>
      <c r="J1780" s="18"/>
      <c r="K1780" s="19"/>
      <c r="L1780" s="18"/>
      <c r="M1780" s="19"/>
      <c r="N1780" s="58"/>
      <c r="O1780" s="59"/>
      <c r="P1780" s="58"/>
      <c r="Q1780" s="59"/>
      <c r="R1780" s="58"/>
      <c r="S1780" s="59"/>
      <c r="T1780" s="58">
        <v>6</v>
      </c>
      <c r="U1780" s="59">
        <v>5.4</v>
      </c>
      <c r="V1780" s="128"/>
      <c r="W1780" s="128"/>
      <c r="X1780" s="128"/>
      <c r="Y1780" s="128"/>
      <c r="Z1780" s="128"/>
      <c r="AA1780" s="128"/>
      <c r="AB1780" s="128"/>
      <c r="AC1780" s="128"/>
      <c r="AD1780" s="85"/>
    </row>
    <row r="1781" spans="1:30" s="51" customFormat="1" ht="20.100000000000001" customHeight="1">
      <c r="A1781" s="85"/>
      <c r="B1781" s="311"/>
      <c r="C1781" s="111"/>
      <c r="D1781" s="111" t="s">
        <v>2522</v>
      </c>
      <c r="E1781" s="128"/>
      <c r="F1781" s="355"/>
      <c r="G1781" s="314"/>
      <c r="H1781" s="18"/>
      <c r="I1781" s="19"/>
      <c r="J1781" s="18"/>
      <c r="K1781" s="19"/>
      <c r="L1781" s="18"/>
      <c r="M1781" s="19"/>
      <c r="N1781" s="58"/>
      <c r="O1781" s="59"/>
      <c r="P1781" s="58"/>
      <c r="Q1781" s="59"/>
      <c r="R1781" s="58"/>
      <c r="S1781" s="59"/>
      <c r="T1781" s="58">
        <v>6</v>
      </c>
      <c r="U1781" s="59">
        <v>5.4</v>
      </c>
      <c r="V1781" s="128"/>
      <c r="W1781" s="128"/>
      <c r="X1781" s="128"/>
      <c r="Y1781" s="128"/>
      <c r="Z1781" s="128"/>
      <c r="AA1781" s="128"/>
      <c r="AB1781" s="128"/>
      <c r="AC1781" s="128"/>
      <c r="AD1781" s="85"/>
    </row>
    <row r="1782" spans="1:30" s="51" customFormat="1" ht="20.100000000000001" customHeight="1">
      <c r="A1782" s="85"/>
      <c r="B1782" s="311"/>
      <c r="C1782" s="111"/>
      <c r="D1782" s="111" t="s">
        <v>2523</v>
      </c>
      <c r="E1782" s="128"/>
      <c r="F1782" s="355"/>
      <c r="G1782" s="314"/>
      <c r="H1782" s="18"/>
      <c r="I1782" s="19"/>
      <c r="J1782" s="18"/>
      <c r="K1782" s="19"/>
      <c r="L1782" s="18"/>
      <c r="M1782" s="19"/>
      <c r="N1782" s="58"/>
      <c r="O1782" s="59"/>
      <c r="P1782" s="58"/>
      <c r="Q1782" s="59"/>
      <c r="R1782" s="58"/>
      <c r="S1782" s="59"/>
      <c r="T1782" s="58"/>
      <c r="U1782" s="59"/>
      <c r="V1782" s="128"/>
      <c r="W1782" s="128"/>
      <c r="X1782" s="128"/>
      <c r="Y1782" s="128"/>
      <c r="Z1782" s="128"/>
      <c r="AA1782" s="128"/>
      <c r="AB1782" s="128"/>
      <c r="AC1782" s="128"/>
      <c r="AD1782" s="85"/>
    </row>
    <row r="1783" spans="1:30" s="51" customFormat="1" ht="20.100000000000001" customHeight="1">
      <c r="A1783" s="85"/>
      <c r="B1783" s="311"/>
      <c r="C1783" s="111"/>
      <c r="D1783" s="111" t="s">
        <v>2524</v>
      </c>
      <c r="E1783" s="128"/>
      <c r="F1783" s="355"/>
      <c r="G1783" s="314"/>
      <c r="H1783" s="18"/>
      <c r="I1783" s="19"/>
      <c r="J1783" s="18"/>
      <c r="K1783" s="19"/>
      <c r="L1783" s="18"/>
      <c r="M1783" s="19"/>
      <c r="N1783" s="58"/>
      <c r="O1783" s="59"/>
      <c r="P1783" s="58"/>
      <c r="Q1783" s="59"/>
      <c r="R1783" s="58"/>
      <c r="S1783" s="59"/>
      <c r="T1783" s="58">
        <v>4</v>
      </c>
      <c r="U1783" s="59">
        <v>3.6</v>
      </c>
      <c r="V1783" s="128"/>
      <c r="W1783" s="128"/>
      <c r="X1783" s="128"/>
      <c r="Y1783" s="128"/>
      <c r="Z1783" s="128"/>
      <c r="AA1783" s="128"/>
      <c r="AB1783" s="128"/>
      <c r="AC1783" s="128"/>
      <c r="AD1783" s="85"/>
    </row>
    <row r="1784" spans="1:30" s="51" customFormat="1" ht="20.100000000000001" customHeight="1">
      <c r="A1784" s="85"/>
      <c r="B1784" s="311"/>
      <c r="C1784" s="111"/>
      <c r="D1784" s="111" t="s">
        <v>2525</v>
      </c>
      <c r="E1784" s="128"/>
      <c r="F1784" s="355"/>
      <c r="G1784" s="314"/>
      <c r="H1784" s="18"/>
      <c r="I1784" s="19"/>
      <c r="J1784" s="18"/>
      <c r="K1784" s="19"/>
      <c r="L1784" s="18"/>
      <c r="M1784" s="19"/>
      <c r="N1784" s="58"/>
      <c r="O1784" s="59"/>
      <c r="P1784" s="58"/>
      <c r="Q1784" s="59"/>
      <c r="R1784" s="58"/>
      <c r="S1784" s="59"/>
      <c r="T1784" s="58">
        <v>4</v>
      </c>
      <c r="U1784" s="59">
        <v>3.6</v>
      </c>
      <c r="V1784" s="128"/>
      <c r="W1784" s="128"/>
      <c r="X1784" s="128"/>
      <c r="Y1784" s="128"/>
      <c r="Z1784" s="128"/>
      <c r="AA1784" s="128"/>
      <c r="AB1784" s="128"/>
      <c r="AC1784" s="128"/>
      <c r="AD1784" s="85"/>
    </row>
    <row r="1785" spans="1:30" s="51" customFormat="1" ht="20.100000000000001" customHeight="1">
      <c r="A1785" s="85"/>
      <c r="B1785" s="311"/>
      <c r="C1785" s="111"/>
      <c r="D1785" s="111" t="s">
        <v>2526</v>
      </c>
      <c r="E1785" s="128"/>
      <c r="F1785" s="355"/>
      <c r="G1785" s="314"/>
      <c r="H1785" s="18"/>
      <c r="I1785" s="19"/>
      <c r="J1785" s="18"/>
      <c r="K1785" s="19"/>
      <c r="L1785" s="18"/>
      <c r="M1785" s="19"/>
      <c r="N1785" s="58"/>
      <c r="O1785" s="59"/>
      <c r="P1785" s="58"/>
      <c r="Q1785" s="59"/>
      <c r="R1785" s="58"/>
      <c r="S1785" s="59"/>
      <c r="T1785" s="58">
        <v>2</v>
      </c>
      <c r="U1785" s="59">
        <v>1.8</v>
      </c>
      <c r="V1785" s="128"/>
      <c r="W1785" s="128"/>
      <c r="X1785" s="128"/>
      <c r="Y1785" s="128"/>
      <c r="Z1785" s="128"/>
      <c r="AA1785" s="128"/>
      <c r="AB1785" s="128"/>
      <c r="AC1785" s="128"/>
      <c r="AD1785" s="85"/>
    </row>
    <row r="1786" spans="1:30" s="51" customFormat="1" ht="20.100000000000001" customHeight="1">
      <c r="A1786" s="85"/>
      <c r="B1786" s="311"/>
      <c r="C1786" s="111"/>
      <c r="D1786" s="111" t="s">
        <v>2527</v>
      </c>
      <c r="E1786" s="128"/>
      <c r="F1786" s="355"/>
      <c r="G1786" s="314"/>
      <c r="H1786" s="18"/>
      <c r="I1786" s="19"/>
      <c r="J1786" s="18"/>
      <c r="K1786" s="19"/>
      <c r="L1786" s="18"/>
      <c r="M1786" s="19"/>
      <c r="N1786" s="58"/>
      <c r="O1786" s="59"/>
      <c r="P1786" s="58"/>
      <c r="Q1786" s="59"/>
      <c r="R1786" s="58"/>
      <c r="S1786" s="59"/>
      <c r="T1786" s="58">
        <v>1</v>
      </c>
      <c r="U1786" s="59">
        <v>0.9</v>
      </c>
      <c r="V1786" s="128"/>
      <c r="W1786" s="128"/>
      <c r="X1786" s="128"/>
      <c r="Y1786" s="128"/>
      <c r="Z1786" s="128"/>
      <c r="AA1786" s="128"/>
      <c r="AB1786" s="128"/>
      <c r="AC1786" s="128"/>
      <c r="AD1786" s="85"/>
    </row>
    <row r="1787" spans="1:30" s="51" customFormat="1" ht="20.100000000000001" customHeight="1">
      <c r="A1787" s="85"/>
      <c r="B1787" s="311"/>
      <c r="C1787" s="111"/>
      <c r="D1787" s="111" t="s">
        <v>2528</v>
      </c>
      <c r="E1787" s="128"/>
      <c r="F1787" s="355"/>
      <c r="G1787" s="314"/>
      <c r="H1787" s="18"/>
      <c r="I1787" s="19"/>
      <c r="J1787" s="18"/>
      <c r="K1787" s="19"/>
      <c r="L1787" s="18"/>
      <c r="M1787" s="19"/>
      <c r="N1787" s="58"/>
      <c r="O1787" s="59"/>
      <c r="P1787" s="58"/>
      <c r="Q1787" s="59"/>
      <c r="R1787" s="58"/>
      <c r="S1787" s="59"/>
      <c r="T1787" s="58"/>
      <c r="U1787" s="59"/>
      <c r="V1787" s="128"/>
      <c r="W1787" s="128"/>
      <c r="X1787" s="128"/>
      <c r="Y1787" s="128"/>
      <c r="Z1787" s="128"/>
      <c r="AA1787" s="128"/>
      <c r="AB1787" s="128"/>
      <c r="AC1787" s="128"/>
      <c r="AD1787" s="85"/>
    </row>
    <row r="1788" spans="1:30" s="51" customFormat="1" ht="19.5" customHeight="1">
      <c r="A1788" s="111"/>
      <c r="B1788" s="111"/>
      <c r="C1788" s="145"/>
      <c r="D1788" s="16" t="s">
        <v>6734</v>
      </c>
      <c r="E1788" s="145"/>
      <c r="F1788" s="160"/>
      <c r="G1788" s="161"/>
      <c r="H1788" s="160"/>
      <c r="I1788" s="161"/>
      <c r="J1788" s="160"/>
      <c r="K1788" s="161"/>
      <c r="L1788" s="160"/>
      <c r="M1788" s="161"/>
      <c r="N1788" s="76"/>
      <c r="O1788" s="77"/>
      <c r="P1788" s="76"/>
      <c r="Q1788" s="77"/>
      <c r="R1788" s="76"/>
      <c r="S1788" s="77"/>
      <c r="T1788" s="58"/>
      <c r="U1788" s="59"/>
      <c r="V1788" s="145"/>
      <c r="W1788" s="145"/>
      <c r="X1788" s="145"/>
      <c r="Y1788" s="145"/>
      <c r="Z1788" s="145"/>
      <c r="AA1788" s="145"/>
      <c r="AB1788" s="145"/>
      <c r="AC1788" s="145"/>
      <c r="AD1788" s="111"/>
    </row>
    <row r="1789" spans="1:30" s="51" customFormat="1" ht="19.5" customHeight="1">
      <c r="A1789" s="106"/>
      <c r="B1789" s="106"/>
      <c r="C1789" s="171"/>
      <c r="D1789" s="60" t="s">
        <v>6735</v>
      </c>
      <c r="E1789" s="171"/>
      <c r="F1789" s="172"/>
      <c r="G1789" s="173"/>
      <c r="H1789" s="172"/>
      <c r="I1789" s="173"/>
      <c r="J1789" s="172"/>
      <c r="K1789" s="173"/>
      <c r="L1789" s="172"/>
      <c r="M1789" s="173"/>
      <c r="N1789" s="78"/>
      <c r="O1789" s="79"/>
      <c r="P1789" s="78"/>
      <c r="Q1789" s="79"/>
      <c r="R1789" s="78"/>
      <c r="S1789" s="79"/>
      <c r="T1789" s="63">
        <v>1</v>
      </c>
      <c r="U1789" s="64">
        <v>0.9</v>
      </c>
      <c r="V1789" s="171"/>
      <c r="W1789" s="171"/>
      <c r="X1789" s="171"/>
      <c r="Y1789" s="171"/>
      <c r="Z1789" s="171"/>
      <c r="AA1789" s="171"/>
      <c r="AB1789" s="171"/>
      <c r="AC1789" s="171"/>
      <c r="AD1789" s="106"/>
    </row>
    <row r="1790" spans="1:30" s="51" customFormat="1" ht="20.100000000000001" customHeight="1">
      <c r="A1790" s="169" t="s">
        <v>5806</v>
      </c>
      <c r="B1790" s="328" t="s">
        <v>2673</v>
      </c>
      <c r="C1790" s="170" t="s">
        <v>5803</v>
      </c>
      <c r="D1790" s="169"/>
      <c r="E1790" s="170"/>
      <c r="F1790" s="330"/>
      <c r="G1790" s="331"/>
      <c r="H1790" s="43"/>
      <c r="I1790" s="44"/>
      <c r="J1790" s="43"/>
      <c r="K1790" s="44"/>
      <c r="L1790" s="43"/>
      <c r="M1790" s="44"/>
      <c r="N1790" s="71"/>
      <c r="O1790" s="72"/>
      <c r="P1790" s="71"/>
      <c r="Q1790" s="72"/>
      <c r="R1790" s="71"/>
      <c r="S1790" s="72"/>
      <c r="T1790" s="71">
        <v>112</v>
      </c>
      <c r="U1790" s="72">
        <v>100</v>
      </c>
      <c r="V1790" s="170"/>
      <c r="W1790" s="170"/>
      <c r="X1790" s="170"/>
      <c r="Y1790" s="170"/>
      <c r="Z1790" s="170"/>
      <c r="AA1790" s="170"/>
      <c r="AB1790" s="170"/>
      <c r="AC1790" s="170" t="s">
        <v>28</v>
      </c>
      <c r="AD1790" s="169"/>
    </row>
    <row r="1791" spans="1:30" s="51" customFormat="1" ht="20.100000000000001" customHeight="1">
      <c r="A1791" s="66" t="s">
        <v>5807</v>
      </c>
      <c r="B1791" s="9" t="s">
        <v>2672</v>
      </c>
      <c r="C1791" s="127" t="s">
        <v>5803</v>
      </c>
      <c r="D1791" s="103" t="s">
        <v>2530</v>
      </c>
      <c r="E1791" s="127"/>
      <c r="F1791" s="354"/>
      <c r="G1791" s="12"/>
      <c r="H1791" s="11"/>
      <c r="I1791" s="12"/>
      <c r="J1791" s="11"/>
      <c r="K1791" s="12"/>
      <c r="L1791" s="11"/>
      <c r="M1791" s="12"/>
      <c r="N1791" s="56"/>
      <c r="O1791" s="57"/>
      <c r="P1791" s="56"/>
      <c r="Q1791" s="57"/>
      <c r="R1791" s="56"/>
      <c r="S1791" s="57"/>
      <c r="T1791" s="56"/>
      <c r="U1791" s="57"/>
      <c r="V1791" s="127"/>
      <c r="W1791" s="127"/>
      <c r="X1791" s="127"/>
      <c r="Y1791" s="127"/>
      <c r="Z1791" s="127"/>
      <c r="AA1791" s="127"/>
      <c r="AB1791" s="127"/>
      <c r="AC1791" s="127" t="s">
        <v>138</v>
      </c>
      <c r="AD1791" s="66"/>
    </row>
    <row r="1792" spans="1:30" s="51" customFormat="1" ht="20.100000000000001" customHeight="1">
      <c r="A1792" s="85"/>
      <c r="B1792" s="311"/>
      <c r="C1792" s="128"/>
      <c r="D1792" s="111" t="s">
        <v>2531</v>
      </c>
      <c r="E1792" s="128"/>
      <c r="F1792" s="355"/>
      <c r="G1792" s="314"/>
      <c r="H1792" s="18"/>
      <c r="I1792" s="19"/>
      <c r="J1792" s="18"/>
      <c r="K1792" s="19"/>
      <c r="L1792" s="18"/>
      <c r="M1792" s="19"/>
      <c r="N1792" s="58"/>
      <c r="O1792" s="59"/>
      <c r="P1792" s="58"/>
      <c r="Q1792" s="59"/>
      <c r="R1792" s="58"/>
      <c r="S1792" s="59"/>
      <c r="T1792" s="58">
        <v>2</v>
      </c>
      <c r="U1792" s="59">
        <v>1.8</v>
      </c>
      <c r="V1792" s="128"/>
      <c r="W1792" s="128"/>
      <c r="X1792" s="128"/>
      <c r="Y1792" s="128"/>
      <c r="Z1792" s="128"/>
      <c r="AA1792" s="128"/>
      <c r="AB1792" s="128"/>
      <c r="AC1792" s="128"/>
      <c r="AD1792" s="85"/>
    </row>
    <row r="1793" spans="1:30" s="51" customFormat="1" ht="20.100000000000001" customHeight="1">
      <c r="A1793" s="85"/>
      <c r="B1793" s="311"/>
      <c r="C1793" s="128"/>
      <c r="D1793" s="111" t="s">
        <v>2532</v>
      </c>
      <c r="E1793" s="128"/>
      <c r="F1793" s="355"/>
      <c r="G1793" s="314"/>
      <c r="H1793" s="18"/>
      <c r="I1793" s="19"/>
      <c r="J1793" s="18"/>
      <c r="K1793" s="19"/>
      <c r="L1793" s="18"/>
      <c r="M1793" s="19"/>
      <c r="N1793" s="58"/>
      <c r="O1793" s="59"/>
      <c r="P1793" s="58"/>
      <c r="Q1793" s="59"/>
      <c r="R1793" s="58"/>
      <c r="S1793" s="59"/>
      <c r="T1793" s="58">
        <v>2</v>
      </c>
      <c r="U1793" s="59">
        <v>1.8</v>
      </c>
      <c r="V1793" s="128"/>
      <c r="W1793" s="128"/>
      <c r="X1793" s="128"/>
      <c r="Y1793" s="128"/>
      <c r="Z1793" s="128"/>
      <c r="AA1793" s="128"/>
      <c r="AB1793" s="128"/>
      <c r="AC1793" s="128"/>
      <c r="AD1793" s="85"/>
    </row>
    <row r="1794" spans="1:30" s="51" customFormat="1" ht="20.100000000000001" customHeight="1">
      <c r="A1794" s="85"/>
      <c r="B1794" s="311"/>
      <c r="C1794" s="128"/>
      <c r="D1794" s="111" t="s">
        <v>2533</v>
      </c>
      <c r="E1794" s="128"/>
      <c r="F1794" s="355"/>
      <c r="G1794" s="314"/>
      <c r="H1794" s="18"/>
      <c r="I1794" s="19"/>
      <c r="J1794" s="18"/>
      <c r="K1794" s="19"/>
      <c r="L1794" s="18"/>
      <c r="M1794" s="19"/>
      <c r="N1794" s="58"/>
      <c r="O1794" s="59"/>
      <c r="P1794" s="58"/>
      <c r="Q1794" s="59"/>
      <c r="R1794" s="58"/>
      <c r="S1794" s="59"/>
      <c r="T1794" s="58">
        <v>10</v>
      </c>
      <c r="U1794" s="59">
        <v>8.9</v>
      </c>
      <c r="V1794" s="128"/>
      <c r="W1794" s="128"/>
      <c r="X1794" s="128"/>
      <c r="Y1794" s="128"/>
      <c r="Z1794" s="128"/>
      <c r="AA1794" s="128"/>
      <c r="AB1794" s="128"/>
      <c r="AC1794" s="128"/>
      <c r="AD1794" s="85"/>
    </row>
    <row r="1795" spans="1:30" s="51" customFormat="1" ht="20.100000000000001" customHeight="1">
      <c r="A1795" s="85"/>
      <c r="B1795" s="311"/>
      <c r="C1795" s="128"/>
      <c r="D1795" s="111" t="s">
        <v>2534</v>
      </c>
      <c r="E1795" s="128"/>
      <c r="F1795" s="355"/>
      <c r="G1795" s="314"/>
      <c r="H1795" s="18"/>
      <c r="I1795" s="19"/>
      <c r="J1795" s="18"/>
      <c r="K1795" s="19"/>
      <c r="L1795" s="18"/>
      <c r="M1795" s="19"/>
      <c r="N1795" s="58"/>
      <c r="O1795" s="59"/>
      <c r="P1795" s="58"/>
      <c r="Q1795" s="59"/>
      <c r="R1795" s="58"/>
      <c r="S1795" s="59"/>
      <c r="T1795" s="58">
        <v>11</v>
      </c>
      <c r="U1795" s="59">
        <v>9.8000000000000007</v>
      </c>
      <c r="V1795" s="128"/>
      <c r="W1795" s="128"/>
      <c r="X1795" s="128"/>
      <c r="Y1795" s="128"/>
      <c r="Z1795" s="128"/>
      <c r="AA1795" s="128"/>
      <c r="AB1795" s="128"/>
      <c r="AC1795" s="128"/>
      <c r="AD1795" s="85"/>
    </row>
    <row r="1796" spans="1:30" s="51" customFormat="1" ht="20.100000000000001" customHeight="1">
      <c r="A1796" s="85"/>
      <c r="B1796" s="311"/>
      <c r="C1796" s="128"/>
      <c r="D1796" s="111" t="s">
        <v>2535</v>
      </c>
      <c r="E1796" s="128"/>
      <c r="F1796" s="355"/>
      <c r="G1796" s="314"/>
      <c r="H1796" s="18"/>
      <c r="I1796" s="19"/>
      <c r="J1796" s="18"/>
      <c r="K1796" s="19"/>
      <c r="L1796" s="18"/>
      <c r="M1796" s="19"/>
      <c r="N1796" s="58"/>
      <c r="O1796" s="59"/>
      <c r="P1796" s="58"/>
      <c r="Q1796" s="59"/>
      <c r="R1796" s="58"/>
      <c r="S1796" s="59"/>
      <c r="T1796" s="58">
        <v>7</v>
      </c>
      <c r="U1796" s="59">
        <v>6.3</v>
      </c>
      <c r="V1796" s="128"/>
      <c r="W1796" s="128"/>
      <c r="X1796" s="128"/>
      <c r="Y1796" s="128"/>
      <c r="Z1796" s="128"/>
      <c r="AA1796" s="128"/>
      <c r="AB1796" s="128"/>
      <c r="AC1796" s="128"/>
      <c r="AD1796" s="85"/>
    </row>
    <row r="1797" spans="1:30" s="51" customFormat="1" ht="20.100000000000001" customHeight="1">
      <c r="A1797" s="85"/>
      <c r="B1797" s="311"/>
      <c r="C1797" s="128"/>
      <c r="D1797" s="111" t="s">
        <v>2536</v>
      </c>
      <c r="E1797" s="128"/>
      <c r="F1797" s="355"/>
      <c r="G1797" s="314"/>
      <c r="H1797" s="18"/>
      <c r="I1797" s="19"/>
      <c r="J1797" s="18"/>
      <c r="K1797" s="19"/>
      <c r="L1797" s="18"/>
      <c r="M1797" s="19"/>
      <c r="N1797" s="58"/>
      <c r="O1797" s="59"/>
      <c r="P1797" s="58"/>
      <c r="Q1797" s="59"/>
      <c r="R1797" s="58"/>
      <c r="S1797" s="59"/>
      <c r="T1797" s="58">
        <v>4</v>
      </c>
      <c r="U1797" s="59">
        <v>3.6</v>
      </c>
      <c r="V1797" s="128"/>
      <c r="W1797" s="128"/>
      <c r="X1797" s="128"/>
      <c r="Y1797" s="128"/>
      <c r="Z1797" s="128"/>
      <c r="AA1797" s="128"/>
      <c r="AB1797" s="128"/>
      <c r="AC1797" s="128"/>
      <c r="AD1797" s="85"/>
    </row>
    <row r="1798" spans="1:30" s="51" customFormat="1" ht="20.100000000000001" customHeight="1">
      <c r="A1798" s="85"/>
      <c r="B1798" s="311"/>
      <c r="C1798" s="128"/>
      <c r="D1798" s="111" t="s">
        <v>2537</v>
      </c>
      <c r="E1798" s="128"/>
      <c r="F1798" s="355"/>
      <c r="G1798" s="314"/>
      <c r="H1798" s="18"/>
      <c r="I1798" s="19"/>
      <c r="J1798" s="18"/>
      <c r="K1798" s="19"/>
      <c r="L1798" s="18"/>
      <c r="M1798" s="19"/>
      <c r="N1798" s="58"/>
      <c r="O1798" s="59"/>
      <c r="P1798" s="58"/>
      <c r="Q1798" s="59"/>
      <c r="R1798" s="58"/>
      <c r="S1798" s="59"/>
      <c r="T1798" s="58">
        <v>14</v>
      </c>
      <c r="U1798" s="59">
        <v>12.5</v>
      </c>
      <c r="V1798" s="128"/>
      <c r="W1798" s="128"/>
      <c r="X1798" s="128"/>
      <c r="Y1798" s="128"/>
      <c r="Z1798" s="128"/>
      <c r="AA1798" s="128"/>
      <c r="AB1798" s="128"/>
      <c r="AC1798" s="128"/>
      <c r="AD1798" s="85"/>
    </row>
    <row r="1799" spans="1:30" s="51" customFormat="1" ht="20.100000000000001" customHeight="1">
      <c r="A1799" s="85"/>
      <c r="B1799" s="311"/>
      <c r="C1799" s="128"/>
      <c r="D1799" s="111" t="s">
        <v>2538</v>
      </c>
      <c r="E1799" s="128"/>
      <c r="F1799" s="355"/>
      <c r="G1799" s="314"/>
      <c r="H1799" s="18"/>
      <c r="I1799" s="19"/>
      <c r="J1799" s="18"/>
      <c r="K1799" s="19"/>
      <c r="L1799" s="18"/>
      <c r="M1799" s="19"/>
      <c r="N1799" s="58"/>
      <c r="O1799" s="59"/>
      <c r="P1799" s="58"/>
      <c r="Q1799" s="59"/>
      <c r="R1799" s="58"/>
      <c r="S1799" s="59"/>
      <c r="T1799" s="58">
        <v>5</v>
      </c>
      <c r="U1799" s="59">
        <v>4.5</v>
      </c>
      <c r="V1799" s="128"/>
      <c r="W1799" s="128"/>
      <c r="X1799" s="128"/>
      <c r="Y1799" s="128"/>
      <c r="Z1799" s="128"/>
      <c r="AA1799" s="128"/>
      <c r="AB1799" s="128"/>
      <c r="AC1799" s="128"/>
      <c r="AD1799" s="85"/>
    </row>
    <row r="1800" spans="1:30" s="51" customFormat="1" ht="20.100000000000001" customHeight="1">
      <c r="A1800" s="85"/>
      <c r="B1800" s="311"/>
      <c r="C1800" s="128"/>
      <c r="D1800" s="111" t="s">
        <v>2539</v>
      </c>
      <c r="E1800" s="128"/>
      <c r="F1800" s="355"/>
      <c r="G1800" s="314"/>
      <c r="H1800" s="18"/>
      <c r="I1800" s="19"/>
      <c r="J1800" s="18"/>
      <c r="K1800" s="19"/>
      <c r="L1800" s="18"/>
      <c r="M1800" s="19"/>
      <c r="N1800" s="58"/>
      <c r="O1800" s="59"/>
      <c r="P1800" s="58"/>
      <c r="Q1800" s="59"/>
      <c r="R1800" s="58"/>
      <c r="S1800" s="59"/>
      <c r="T1800" s="58">
        <v>57</v>
      </c>
      <c r="U1800" s="59">
        <v>50.9</v>
      </c>
      <c r="V1800" s="128"/>
      <c r="W1800" s="128"/>
      <c r="X1800" s="128"/>
      <c r="Y1800" s="128"/>
      <c r="Z1800" s="128"/>
      <c r="AA1800" s="128"/>
      <c r="AB1800" s="128"/>
      <c r="AC1800" s="128"/>
      <c r="AD1800" s="85"/>
    </row>
    <row r="1801" spans="1:30" s="51" customFormat="1" ht="20.100000000000001" customHeight="1">
      <c r="B1801" s="317"/>
      <c r="C1801" s="128"/>
      <c r="D1801" s="111" t="s">
        <v>2540</v>
      </c>
      <c r="E1801" s="128"/>
      <c r="F1801" s="355"/>
      <c r="G1801" s="314"/>
      <c r="H1801" s="18"/>
      <c r="I1801" s="19"/>
      <c r="J1801" s="18"/>
      <c r="K1801" s="19"/>
      <c r="L1801" s="18"/>
      <c r="M1801" s="19"/>
      <c r="N1801" s="58"/>
      <c r="O1801" s="59"/>
      <c r="P1801" s="58"/>
      <c r="Q1801" s="59"/>
      <c r="R1801" s="58"/>
      <c r="S1801" s="59"/>
      <c r="T1801" s="58"/>
      <c r="U1801" s="59"/>
      <c r="V1801" s="128"/>
      <c r="W1801" s="128"/>
      <c r="X1801" s="128"/>
      <c r="Y1801" s="128"/>
      <c r="Z1801" s="128"/>
      <c r="AA1801" s="128"/>
      <c r="AB1801" s="128"/>
      <c r="AC1801" s="128"/>
      <c r="AD1801" s="85"/>
    </row>
    <row r="1802" spans="1:30" s="51" customFormat="1" ht="20.100000000000001" customHeight="1">
      <c r="A1802" s="66" t="s">
        <v>5808</v>
      </c>
      <c r="B1802" s="9" t="s">
        <v>2668</v>
      </c>
      <c r="C1802" s="127" t="s">
        <v>5803</v>
      </c>
      <c r="D1802" s="66"/>
      <c r="E1802" s="127"/>
      <c r="F1802" s="354"/>
      <c r="G1802" s="12"/>
      <c r="H1802" s="11"/>
      <c r="I1802" s="12"/>
      <c r="J1802" s="11"/>
      <c r="K1802" s="12"/>
      <c r="L1802" s="11"/>
      <c r="M1802" s="12"/>
      <c r="N1802" s="56"/>
      <c r="O1802" s="57"/>
      <c r="P1802" s="56"/>
      <c r="Q1802" s="57"/>
      <c r="R1802" s="56"/>
      <c r="S1802" s="57"/>
      <c r="T1802" s="56">
        <v>112</v>
      </c>
      <c r="U1802" s="57">
        <v>100</v>
      </c>
      <c r="V1802" s="127"/>
      <c r="W1802" s="127"/>
      <c r="X1802" s="127"/>
      <c r="Y1802" s="127"/>
      <c r="Z1802" s="127"/>
      <c r="AA1802" s="127"/>
      <c r="AB1802" s="127"/>
      <c r="AC1802" s="127" t="s">
        <v>138</v>
      </c>
      <c r="AD1802" s="66"/>
    </row>
    <row r="1803" spans="1:30" s="51" customFormat="1" ht="19.5" customHeight="1">
      <c r="A1803" s="111"/>
      <c r="B1803" s="111"/>
      <c r="C1803" s="145"/>
      <c r="D1803" s="16" t="s">
        <v>2660</v>
      </c>
      <c r="E1803" s="145" t="s">
        <v>2406</v>
      </c>
      <c r="F1803" s="160"/>
      <c r="G1803" s="161"/>
      <c r="H1803" s="160"/>
      <c r="I1803" s="161"/>
      <c r="J1803" s="160"/>
      <c r="K1803" s="161"/>
      <c r="L1803" s="160"/>
      <c r="M1803" s="161"/>
      <c r="N1803" s="76"/>
      <c r="O1803" s="77"/>
      <c r="P1803" s="76"/>
      <c r="Q1803" s="77"/>
      <c r="R1803" s="76"/>
      <c r="S1803" s="77"/>
      <c r="T1803" s="58"/>
      <c r="U1803" s="59"/>
      <c r="V1803" s="145"/>
      <c r="W1803" s="145"/>
      <c r="X1803" s="145"/>
      <c r="Y1803" s="145"/>
      <c r="Z1803" s="145"/>
      <c r="AA1803" s="145"/>
      <c r="AB1803" s="145"/>
      <c r="AC1803" s="145"/>
      <c r="AD1803" s="111"/>
    </row>
    <row r="1804" spans="1:30" s="51" customFormat="1" ht="19.5" customHeight="1">
      <c r="A1804" s="106"/>
      <c r="B1804" s="106"/>
      <c r="C1804" s="171"/>
      <c r="D1804" s="60" t="s">
        <v>2661</v>
      </c>
      <c r="E1804" s="171"/>
      <c r="F1804" s="172"/>
      <c r="G1804" s="173"/>
      <c r="H1804" s="172"/>
      <c r="I1804" s="173"/>
      <c r="J1804" s="172"/>
      <c r="K1804" s="173"/>
      <c r="L1804" s="172"/>
      <c r="M1804" s="173"/>
      <c r="N1804" s="78"/>
      <c r="O1804" s="79"/>
      <c r="P1804" s="78"/>
      <c r="Q1804" s="79"/>
      <c r="R1804" s="78"/>
      <c r="S1804" s="79"/>
      <c r="T1804" s="63"/>
      <c r="U1804" s="64"/>
      <c r="V1804" s="171"/>
      <c r="W1804" s="171"/>
      <c r="X1804" s="171"/>
      <c r="Y1804" s="171"/>
      <c r="Z1804" s="171"/>
      <c r="AA1804" s="171"/>
      <c r="AB1804" s="171"/>
      <c r="AC1804" s="171"/>
      <c r="AD1804" s="106"/>
    </row>
    <row r="1805" spans="1:30" s="51" customFormat="1" ht="20.100000000000001" customHeight="1">
      <c r="A1805" s="85" t="s">
        <v>5809</v>
      </c>
      <c r="B1805" s="311" t="s">
        <v>2669</v>
      </c>
      <c r="C1805" s="127" t="s">
        <v>5803</v>
      </c>
      <c r="D1805" s="85"/>
      <c r="E1805" s="128"/>
      <c r="F1805" s="355"/>
      <c r="G1805" s="314"/>
      <c r="H1805" s="18"/>
      <c r="I1805" s="19"/>
      <c r="J1805" s="18"/>
      <c r="K1805" s="19"/>
      <c r="L1805" s="18"/>
      <c r="M1805" s="19"/>
      <c r="N1805" s="58"/>
      <c r="O1805" s="59"/>
      <c r="P1805" s="58"/>
      <c r="Q1805" s="59"/>
      <c r="R1805" s="58"/>
      <c r="S1805" s="59"/>
      <c r="T1805" s="58">
        <v>110</v>
      </c>
      <c r="U1805" s="59">
        <v>98.2</v>
      </c>
      <c r="V1805" s="128"/>
      <c r="W1805" s="128"/>
      <c r="X1805" s="128"/>
      <c r="Y1805" s="128"/>
      <c r="Z1805" s="128"/>
      <c r="AA1805" s="128"/>
      <c r="AB1805" s="128"/>
      <c r="AC1805" s="127" t="s">
        <v>138</v>
      </c>
      <c r="AD1805" s="85"/>
    </row>
    <row r="1806" spans="1:30" s="51" customFormat="1" ht="19.5" customHeight="1">
      <c r="A1806" s="111"/>
      <c r="B1806" s="111"/>
      <c r="C1806" s="145"/>
      <c r="D1806" s="16" t="s">
        <v>6734</v>
      </c>
      <c r="E1806" s="145" t="s">
        <v>2391</v>
      </c>
      <c r="F1806" s="160"/>
      <c r="G1806" s="161"/>
      <c r="H1806" s="160"/>
      <c r="I1806" s="161"/>
      <c r="J1806" s="160"/>
      <c r="K1806" s="161"/>
      <c r="L1806" s="160"/>
      <c r="M1806" s="161"/>
      <c r="N1806" s="76"/>
      <c r="O1806" s="77"/>
      <c r="P1806" s="76"/>
      <c r="Q1806" s="77"/>
      <c r="R1806" s="76"/>
      <c r="S1806" s="77"/>
      <c r="T1806" s="58"/>
      <c r="U1806" s="59"/>
      <c r="V1806" s="145"/>
      <c r="W1806" s="145"/>
      <c r="X1806" s="145"/>
      <c r="Y1806" s="145"/>
      <c r="Z1806" s="145"/>
      <c r="AA1806" s="145"/>
      <c r="AB1806" s="145"/>
      <c r="AC1806" s="145"/>
      <c r="AD1806" s="111"/>
    </row>
    <row r="1807" spans="1:30" s="51" customFormat="1" ht="19.5" customHeight="1">
      <c r="A1807" s="106"/>
      <c r="B1807" s="106"/>
      <c r="C1807" s="171"/>
      <c r="D1807" s="60" t="s">
        <v>6735</v>
      </c>
      <c r="E1807" s="171"/>
      <c r="F1807" s="172"/>
      <c r="G1807" s="173"/>
      <c r="H1807" s="172"/>
      <c r="I1807" s="173"/>
      <c r="J1807" s="172"/>
      <c r="K1807" s="173"/>
      <c r="L1807" s="172"/>
      <c r="M1807" s="173"/>
      <c r="N1807" s="78"/>
      <c r="O1807" s="79"/>
      <c r="P1807" s="78"/>
      <c r="Q1807" s="79"/>
      <c r="R1807" s="78"/>
      <c r="S1807" s="79"/>
      <c r="T1807" s="63">
        <v>2</v>
      </c>
      <c r="U1807" s="64">
        <v>1.8</v>
      </c>
      <c r="V1807" s="171"/>
      <c r="W1807" s="171"/>
      <c r="X1807" s="171"/>
      <c r="Y1807" s="171"/>
      <c r="Z1807" s="171"/>
      <c r="AA1807" s="171"/>
      <c r="AB1807" s="171"/>
      <c r="AC1807" s="171"/>
      <c r="AD1807" s="106"/>
    </row>
    <row r="1808" spans="1:30" s="51" customFormat="1" ht="20.100000000000001" customHeight="1">
      <c r="A1808" s="85" t="s">
        <v>5810</v>
      </c>
      <c r="B1808" s="311" t="s">
        <v>2670</v>
      </c>
      <c r="C1808" s="128" t="s">
        <v>5811</v>
      </c>
      <c r="D1808" s="85" t="s">
        <v>2662</v>
      </c>
      <c r="E1808" s="128" t="s">
        <v>2391</v>
      </c>
      <c r="F1808" s="355"/>
      <c r="G1808" s="314"/>
      <c r="H1808" s="18"/>
      <c r="I1808" s="19"/>
      <c r="J1808" s="18"/>
      <c r="K1808" s="19"/>
      <c r="L1808" s="18"/>
      <c r="M1808" s="19"/>
      <c r="N1808" s="58"/>
      <c r="O1808" s="59"/>
      <c r="P1808" s="58"/>
      <c r="Q1808" s="59"/>
      <c r="R1808" s="58"/>
      <c r="S1808" s="59"/>
      <c r="T1808" s="58"/>
      <c r="U1808" s="59"/>
      <c r="V1808" s="128"/>
      <c r="W1808" s="128"/>
      <c r="X1808" s="128"/>
      <c r="Y1808" s="128"/>
      <c r="Z1808" s="128"/>
      <c r="AA1808" s="128"/>
      <c r="AB1808" s="128"/>
      <c r="AC1808" s="127" t="s">
        <v>138</v>
      </c>
      <c r="AD1808" s="85"/>
    </row>
    <row r="1809" spans="1:30" s="51" customFormat="1" ht="20.100000000000001" customHeight="1">
      <c r="A1809" s="85"/>
      <c r="B1809" s="311"/>
      <c r="C1809" s="128"/>
      <c r="D1809" s="85" t="s">
        <v>2663</v>
      </c>
      <c r="E1809" s="128"/>
      <c r="F1809" s="355"/>
      <c r="G1809" s="314"/>
      <c r="H1809" s="18"/>
      <c r="I1809" s="19"/>
      <c r="J1809" s="18"/>
      <c r="K1809" s="19"/>
      <c r="L1809" s="18"/>
      <c r="M1809" s="19"/>
      <c r="N1809" s="58"/>
      <c r="O1809" s="59"/>
      <c r="P1809" s="58"/>
      <c r="Q1809" s="59"/>
      <c r="R1809" s="58"/>
      <c r="S1809" s="59"/>
      <c r="T1809" s="58"/>
      <c r="U1809" s="59"/>
      <c r="V1809" s="128"/>
      <c r="W1809" s="128"/>
      <c r="X1809" s="128"/>
      <c r="Y1809" s="128"/>
      <c r="Z1809" s="128"/>
      <c r="AA1809" s="128"/>
      <c r="AB1809" s="128"/>
      <c r="AC1809" s="128"/>
      <c r="AD1809" s="85"/>
    </row>
    <row r="1810" spans="1:30" s="51" customFormat="1" ht="20.100000000000001" customHeight="1">
      <c r="A1810" s="85"/>
      <c r="B1810" s="311"/>
      <c r="C1810" s="128"/>
      <c r="D1810" s="85" t="s">
        <v>2664</v>
      </c>
      <c r="E1810" s="128"/>
      <c r="F1810" s="355"/>
      <c r="G1810" s="314"/>
      <c r="H1810" s="18"/>
      <c r="I1810" s="19"/>
      <c r="J1810" s="18"/>
      <c r="K1810" s="19"/>
      <c r="L1810" s="18"/>
      <c r="M1810" s="19"/>
      <c r="N1810" s="58"/>
      <c r="O1810" s="59"/>
      <c r="P1810" s="58"/>
      <c r="Q1810" s="59"/>
      <c r="R1810" s="58"/>
      <c r="S1810" s="59"/>
      <c r="T1810" s="58">
        <v>1</v>
      </c>
      <c r="U1810" s="59">
        <v>50</v>
      </c>
      <c r="V1810" s="128"/>
      <c r="W1810" s="128"/>
      <c r="X1810" s="128"/>
      <c r="Y1810" s="128"/>
      <c r="Z1810" s="128"/>
      <c r="AA1810" s="128"/>
      <c r="AB1810" s="128"/>
      <c r="AC1810" s="128"/>
      <c r="AD1810" s="85"/>
    </row>
    <row r="1811" spans="1:30" s="51" customFormat="1" ht="20.100000000000001" customHeight="1">
      <c r="A1811" s="85"/>
      <c r="B1811" s="311"/>
      <c r="C1811" s="128"/>
      <c r="D1811" s="85" t="s">
        <v>2665</v>
      </c>
      <c r="E1811" s="128"/>
      <c r="F1811" s="355"/>
      <c r="G1811" s="314"/>
      <c r="H1811" s="18"/>
      <c r="I1811" s="19"/>
      <c r="J1811" s="18"/>
      <c r="K1811" s="19"/>
      <c r="L1811" s="18"/>
      <c r="M1811" s="19"/>
      <c r="N1811" s="58"/>
      <c r="O1811" s="59"/>
      <c r="P1811" s="58"/>
      <c r="Q1811" s="59"/>
      <c r="R1811" s="58"/>
      <c r="S1811" s="59"/>
      <c r="T1811" s="58"/>
      <c r="U1811" s="59"/>
      <c r="V1811" s="128"/>
      <c r="W1811" s="128"/>
      <c r="X1811" s="128"/>
      <c r="Y1811" s="128"/>
      <c r="Z1811" s="128"/>
      <c r="AA1811" s="128"/>
      <c r="AB1811" s="128"/>
      <c r="AC1811" s="128"/>
      <c r="AD1811" s="85"/>
    </row>
    <row r="1812" spans="1:30" s="51" customFormat="1" ht="20.100000000000001" customHeight="1">
      <c r="A1812" s="85"/>
      <c r="B1812" s="311"/>
      <c r="C1812" s="128"/>
      <c r="D1812" s="85" t="s">
        <v>2666</v>
      </c>
      <c r="E1812" s="128"/>
      <c r="F1812" s="355"/>
      <c r="G1812" s="314"/>
      <c r="H1812" s="18"/>
      <c r="I1812" s="19"/>
      <c r="J1812" s="18"/>
      <c r="K1812" s="19"/>
      <c r="L1812" s="18"/>
      <c r="M1812" s="19"/>
      <c r="N1812" s="58"/>
      <c r="O1812" s="59"/>
      <c r="P1812" s="58"/>
      <c r="Q1812" s="59"/>
      <c r="R1812" s="58"/>
      <c r="S1812" s="59"/>
      <c r="T1812" s="58"/>
      <c r="U1812" s="59"/>
      <c r="V1812" s="128"/>
      <c r="W1812" s="128"/>
      <c r="X1812" s="128"/>
      <c r="Y1812" s="128"/>
      <c r="Z1812" s="128"/>
      <c r="AA1812" s="128"/>
      <c r="AB1812" s="128"/>
      <c r="AC1812" s="128"/>
      <c r="AD1812" s="85"/>
    </row>
    <row r="1813" spans="1:30" s="51" customFormat="1" ht="20.100000000000001" customHeight="1">
      <c r="A1813" s="86"/>
      <c r="B1813" s="317"/>
      <c r="C1813" s="168"/>
      <c r="D1813" s="86" t="s">
        <v>2667</v>
      </c>
      <c r="E1813" s="168"/>
      <c r="F1813" s="319"/>
      <c r="G1813" s="320"/>
      <c r="H1813" s="62"/>
      <c r="I1813" s="37"/>
      <c r="J1813" s="62"/>
      <c r="K1813" s="37"/>
      <c r="L1813" s="62"/>
      <c r="M1813" s="37"/>
      <c r="N1813" s="63"/>
      <c r="O1813" s="64"/>
      <c r="P1813" s="63"/>
      <c r="Q1813" s="64"/>
      <c r="R1813" s="63"/>
      <c r="S1813" s="64"/>
      <c r="T1813" s="63">
        <v>1</v>
      </c>
      <c r="U1813" s="64">
        <v>50</v>
      </c>
      <c r="V1813" s="168"/>
      <c r="W1813" s="168"/>
      <c r="X1813" s="168"/>
      <c r="Y1813" s="168"/>
      <c r="Z1813" s="168"/>
      <c r="AA1813" s="168"/>
      <c r="AB1813" s="168"/>
      <c r="AC1813" s="168"/>
      <c r="AD1813" s="86"/>
    </row>
    <row r="1814" spans="1:30" s="51" customFormat="1" ht="20.100000000000001" customHeight="1">
      <c r="A1814" s="66" t="s">
        <v>5812</v>
      </c>
      <c r="B1814" s="9" t="s">
        <v>2671</v>
      </c>
      <c r="C1814" s="127" t="s">
        <v>5803</v>
      </c>
      <c r="D1814" s="66"/>
      <c r="E1814" s="127"/>
      <c r="F1814" s="354"/>
      <c r="G1814" s="12"/>
      <c r="H1814" s="11"/>
      <c r="I1814" s="12"/>
      <c r="J1814" s="11"/>
      <c r="K1814" s="12"/>
      <c r="L1814" s="11"/>
      <c r="M1814" s="12"/>
      <c r="N1814" s="56"/>
      <c r="O1814" s="57"/>
      <c r="P1814" s="56"/>
      <c r="Q1814" s="57"/>
      <c r="R1814" s="56"/>
      <c r="S1814" s="57"/>
      <c r="T1814" s="56">
        <v>110</v>
      </c>
      <c r="U1814" s="57">
        <v>98.2</v>
      </c>
      <c r="V1814" s="127"/>
      <c r="W1814" s="127"/>
      <c r="X1814" s="127"/>
      <c r="Y1814" s="127"/>
      <c r="Z1814" s="127"/>
      <c r="AA1814" s="127"/>
      <c r="AB1814" s="127"/>
      <c r="AC1814" s="127" t="s">
        <v>138</v>
      </c>
      <c r="AD1814" s="66"/>
    </row>
    <row r="1815" spans="1:30" s="51" customFormat="1" ht="20.100000000000001" customHeight="1">
      <c r="A1815" s="85"/>
      <c r="B1815" s="311"/>
      <c r="C1815" s="145"/>
      <c r="D1815" s="16" t="s">
        <v>2660</v>
      </c>
      <c r="E1815" s="145" t="s">
        <v>2406</v>
      </c>
      <c r="F1815" s="160"/>
      <c r="G1815" s="161"/>
      <c r="H1815" s="160"/>
      <c r="I1815" s="161"/>
      <c r="J1815" s="160"/>
      <c r="K1815" s="161"/>
      <c r="L1815" s="160"/>
      <c r="M1815" s="161"/>
      <c r="N1815" s="76"/>
      <c r="O1815" s="77"/>
      <c r="P1815" s="76"/>
      <c r="Q1815" s="77"/>
      <c r="R1815" s="76"/>
      <c r="S1815" s="77"/>
      <c r="T1815" s="58"/>
      <c r="U1815" s="59"/>
      <c r="V1815" s="145"/>
      <c r="W1815" s="145"/>
      <c r="X1815" s="145"/>
      <c r="Y1815" s="145"/>
      <c r="Z1815" s="145"/>
      <c r="AA1815" s="145"/>
      <c r="AB1815" s="145"/>
      <c r="AC1815" s="145"/>
      <c r="AD1815" s="111"/>
    </row>
    <row r="1816" spans="1:30" s="51" customFormat="1" ht="20.100000000000001" customHeight="1">
      <c r="A1816" s="86"/>
      <c r="B1816" s="317"/>
      <c r="C1816" s="171"/>
      <c r="D1816" s="60" t="s">
        <v>2661</v>
      </c>
      <c r="E1816" s="171"/>
      <c r="F1816" s="172"/>
      <c r="G1816" s="173"/>
      <c r="H1816" s="172"/>
      <c r="I1816" s="173"/>
      <c r="J1816" s="172"/>
      <c r="K1816" s="173"/>
      <c r="L1816" s="172"/>
      <c r="M1816" s="173"/>
      <c r="N1816" s="78"/>
      <c r="O1816" s="79"/>
      <c r="P1816" s="78"/>
      <c r="Q1816" s="79"/>
      <c r="R1816" s="78"/>
      <c r="S1816" s="79"/>
      <c r="T1816" s="63">
        <v>2</v>
      </c>
      <c r="U1816" s="64">
        <v>1.8</v>
      </c>
      <c r="V1816" s="171"/>
      <c r="W1816" s="171"/>
      <c r="X1816" s="171"/>
      <c r="Y1816" s="171"/>
      <c r="Z1816" s="171"/>
      <c r="AA1816" s="171"/>
      <c r="AB1816" s="171"/>
      <c r="AC1816" s="171"/>
      <c r="AD1816" s="106"/>
    </row>
    <row r="1817" spans="1:30" s="51" customFormat="1" ht="20.100000000000001" customHeight="1">
      <c r="A1817" s="66" t="s">
        <v>5813</v>
      </c>
      <c r="B1817" s="9" t="s">
        <v>2678</v>
      </c>
      <c r="C1817" s="127" t="s">
        <v>5803</v>
      </c>
      <c r="D1817" s="85"/>
      <c r="E1817" s="127"/>
      <c r="F1817" s="354"/>
      <c r="G1817" s="12"/>
      <c r="H1817" s="11"/>
      <c r="I1817" s="12"/>
      <c r="J1817" s="11"/>
      <c r="K1817" s="12"/>
      <c r="L1817" s="11"/>
      <c r="M1817" s="12"/>
      <c r="N1817" s="56"/>
      <c r="O1817" s="57"/>
      <c r="P1817" s="56"/>
      <c r="Q1817" s="57"/>
      <c r="R1817" s="56"/>
      <c r="S1817" s="57"/>
      <c r="T1817" s="56">
        <v>107</v>
      </c>
      <c r="U1817" s="57">
        <v>95.5</v>
      </c>
      <c r="V1817" s="127"/>
      <c r="W1817" s="127"/>
      <c r="X1817" s="127"/>
      <c r="Y1817" s="127"/>
      <c r="Z1817" s="127"/>
      <c r="AA1817" s="127"/>
      <c r="AB1817" s="127"/>
      <c r="AC1817" s="127" t="s">
        <v>138</v>
      </c>
      <c r="AD1817" s="66"/>
    </row>
    <row r="1818" spans="1:30" s="51" customFormat="1" ht="20.100000000000001" customHeight="1">
      <c r="A1818" s="85"/>
      <c r="B1818" s="311"/>
      <c r="C1818" s="128"/>
      <c r="D1818" s="16" t="s">
        <v>6734</v>
      </c>
      <c r="E1818" s="145" t="s">
        <v>2391</v>
      </c>
      <c r="F1818" s="355"/>
      <c r="G1818" s="314"/>
      <c r="H1818" s="18"/>
      <c r="I1818" s="19"/>
      <c r="J1818" s="18"/>
      <c r="K1818" s="19"/>
      <c r="L1818" s="18"/>
      <c r="M1818" s="19"/>
      <c r="N1818" s="58"/>
      <c r="O1818" s="59"/>
      <c r="P1818" s="58"/>
      <c r="Q1818" s="59"/>
      <c r="R1818" s="58"/>
      <c r="S1818" s="59"/>
      <c r="T1818" s="58"/>
      <c r="U1818" s="59"/>
      <c r="V1818" s="128"/>
      <c r="W1818" s="128"/>
      <c r="X1818" s="128"/>
      <c r="Y1818" s="128"/>
      <c r="Z1818" s="128"/>
      <c r="AA1818" s="128"/>
      <c r="AB1818" s="128"/>
      <c r="AC1818" s="128"/>
      <c r="AD1818" s="85"/>
    </row>
    <row r="1819" spans="1:30" s="51" customFormat="1" ht="20.100000000000001" customHeight="1">
      <c r="A1819" s="86"/>
      <c r="B1819" s="317"/>
      <c r="C1819" s="168"/>
      <c r="D1819" s="60" t="s">
        <v>6735</v>
      </c>
      <c r="E1819" s="171"/>
      <c r="F1819" s="319"/>
      <c r="G1819" s="320"/>
      <c r="H1819" s="62"/>
      <c r="I1819" s="37"/>
      <c r="J1819" s="62"/>
      <c r="K1819" s="37"/>
      <c r="L1819" s="62"/>
      <c r="M1819" s="37"/>
      <c r="N1819" s="63"/>
      <c r="O1819" s="64"/>
      <c r="P1819" s="63"/>
      <c r="Q1819" s="64"/>
      <c r="R1819" s="63"/>
      <c r="S1819" s="64"/>
      <c r="T1819" s="63">
        <v>5</v>
      </c>
      <c r="U1819" s="64">
        <v>4.5</v>
      </c>
      <c r="V1819" s="168"/>
      <c r="W1819" s="168"/>
      <c r="X1819" s="168"/>
      <c r="Y1819" s="168"/>
      <c r="Z1819" s="168"/>
      <c r="AA1819" s="168"/>
      <c r="AB1819" s="168"/>
      <c r="AC1819" s="168"/>
      <c r="AD1819" s="86"/>
    </row>
    <row r="1820" spans="1:30" s="51" customFormat="1" ht="20.100000000000001" customHeight="1">
      <c r="A1820" s="66" t="s">
        <v>5814</v>
      </c>
      <c r="B1820" s="9" t="s">
        <v>2679</v>
      </c>
      <c r="C1820" s="127" t="s">
        <v>5815</v>
      </c>
      <c r="D1820" s="66" t="s">
        <v>2662</v>
      </c>
      <c r="E1820" s="127" t="s">
        <v>2391</v>
      </c>
      <c r="F1820" s="354"/>
      <c r="G1820" s="12"/>
      <c r="H1820" s="11"/>
      <c r="I1820" s="12"/>
      <c r="J1820" s="11"/>
      <c r="K1820" s="12"/>
      <c r="L1820" s="11"/>
      <c r="M1820" s="12"/>
      <c r="N1820" s="56"/>
      <c r="O1820" s="57"/>
      <c r="P1820" s="56"/>
      <c r="Q1820" s="57"/>
      <c r="R1820" s="56"/>
      <c r="S1820" s="57"/>
      <c r="T1820" s="56"/>
      <c r="U1820" s="57"/>
      <c r="V1820" s="127"/>
      <c r="W1820" s="127"/>
      <c r="X1820" s="127"/>
      <c r="Y1820" s="127"/>
      <c r="Z1820" s="127"/>
      <c r="AA1820" s="127"/>
      <c r="AB1820" s="127"/>
      <c r="AC1820" s="127" t="s">
        <v>138</v>
      </c>
      <c r="AD1820" s="66"/>
    </row>
    <row r="1821" spans="1:30" s="51" customFormat="1" ht="20.100000000000001" customHeight="1">
      <c r="A1821" s="85"/>
      <c r="B1821" s="311"/>
      <c r="C1821" s="128"/>
      <c r="D1821" s="85" t="s">
        <v>2663</v>
      </c>
      <c r="E1821" s="128"/>
      <c r="F1821" s="355"/>
      <c r="G1821" s="314"/>
      <c r="H1821" s="18"/>
      <c r="I1821" s="19"/>
      <c r="J1821" s="18"/>
      <c r="K1821" s="19"/>
      <c r="L1821" s="18"/>
      <c r="M1821" s="19"/>
      <c r="N1821" s="58"/>
      <c r="O1821" s="59"/>
      <c r="P1821" s="58"/>
      <c r="Q1821" s="59"/>
      <c r="R1821" s="58"/>
      <c r="S1821" s="59"/>
      <c r="T1821" s="58">
        <v>1</v>
      </c>
      <c r="U1821" s="59">
        <v>20</v>
      </c>
      <c r="V1821" s="128"/>
      <c r="W1821" s="128"/>
      <c r="X1821" s="128"/>
      <c r="Y1821" s="128"/>
      <c r="Z1821" s="128"/>
      <c r="AA1821" s="128"/>
      <c r="AB1821" s="128"/>
      <c r="AC1821" s="128"/>
      <c r="AD1821" s="85"/>
    </row>
    <row r="1822" spans="1:30" s="51" customFormat="1" ht="20.100000000000001" customHeight="1">
      <c r="A1822" s="85"/>
      <c r="B1822" s="311"/>
      <c r="C1822" s="128"/>
      <c r="D1822" s="85" t="s">
        <v>2664</v>
      </c>
      <c r="E1822" s="128"/>
      <c r="F1822" s="355"/>
      <c r="G1822" s="314"/>
      <c r="H1822" s="18"/>
      <c r="I1822" s="19"/>
      <c r="J1822" s="18"/>
      <c r="K1822" s="19"/>
      <c r="L1822" s="18"/>
      <c r="M1822" s="19"/>
      <c r="N1822" s="58"/>
      <c r="O1822" s="59"/>
      <c r="P1822" s="58"/>
      <c r="Q1822" s="59"/>
      <c r="R1822" s="58"/>
      <c r="S1822" s="59"/>
      <c r="T1822" s="58"/>
      <c r="U1822" s="59"/>
      <c r="V1822" s="128"/>
      <c r="W1822" s="128"/>
      <c r="X1822" s="128"/>
      <c r="Y1822" s="128"/>
      <c r="Z1822" s="128"/>
      <c r="AA1822" s="128"/>
      <c r="AB1822" s="128"/>
      <c r="AC1822" s="128"/>
      <c r="AD1822" s="85"/>
    </row>
    <row r="1823" spans="1:30" s="51" customFormat="1" ht="20.100000000000001" customHeight="1">
      <c r="A1823" s="85"/>
      <c r="B1823" s="311"/>
      <c r="C1823" s="128"/>
      <c r="D1823" s="85" t="s">
        <v>2665</v>
      </c>
      <c r="E1823" s="128"/>
      <c r="F1823" s="355"/>
      <c r="G1823" s="314"/>
      <c r="H1823" s="18"/>
      <c r="I1823" s="19"/>
      <c r="J1823" s="18"/>
      <c r="K1823" s="19"/>
      <c r="L1823" s="18"/>
      <c r="M1823" s="19"/>
      <c r="N1823" s="58"/>
      <c r="O1823" s="59"/>
      <c r="P1823" s="58"/>
      <c r="Q1823" s="59"/>
      <c r="R1823" s="58"/>
      <c r="S1823" s="59"/>
      <c r="T1823" s="58"/>
      <c r="U1823" s="59"/>
      <c r="V1823" s="128"/>
      <c r="W1823" s="128"/>
      <c r="X1823" s="128"/>
      <c r="Y1823" s="128"/>
      <c r="Z1823" s="128"/>
      <c r="AA1823" s="128"/>
      <c r="AB1823" s="128"/>
      <c r="AC1823" s="128"/>
      <c r="AD1823" s="85"/>
    </row>
    <row r="1824" spans="1:30" s="51" customFormat="1" ht="20.100000000000001" customHeight="1">
      <c r="A1824" s="85"/>
      <c r="B1824" s="311"/>
      <c r="C1824" s="128"/>
      <c r="D1824" s="85" t="s">
        <v>2666</v>
      </c>
      <c r="E1824" s="128"/>
      <c r="F1824" s="355"/>
      <c r="G1824" s="314"/>
      <c r="H1824" s="18"/>
      <c r="I1824" s="19"/>
      <c r="J1824" s="18"/>
      <c r="K1824" s="19"/>
      <c r="L1824" s="18"/>
      <c r="M1824" s="19"/>
      <c r="N1824" s="58"/>
      <c r="O1824" s="59"/>
      <c r="P1824" s="58"/>
      <c r="Q1824" s="59"/>
      <c r="R1824" s="58"/>
      <c r="S1824" s="59"/>
      <c r="T1824" s="58"/>
      <c r="U1824" s="59"/>
      <c r="V1824" s="128"/>
      <c r="W1824" s="128"/>
      <c r="X1824" s="128"/>
      <c r="Y1824" s="128"/>
      <c r="Z1824" s="128"/>
      <c r="AA1824" s="128"/>
      <c r="AB1824" s="128"/>
      <c r="AC1824" s="128"/>
      <c r="AD1824" s="85"/>
    </row>
    <row r="1825" spans="1:30" s="51" customFormat="1" ht="20.100000000000001" customHeight="1">
      <c r="A1825" s="86"/>
      <c r="B1825" s="317"/>
      <c r="C1825" s="168"/>
      <c r="D1825" s="86" t="s">
        <v>2667</v>
      </c>
      <c r="E1825" s="168"/>
      <c r="F1825" s="319"/>
      <c r="G1825" s="320"/>
      <c r="H1825" s="62"/>
      <c r="I1825" s="37"/>
      <c r="J1825" s="62"/>
      <c r="K1825" s="37"/>
      <c r="L1825" s="62"/>
      <c r="M1825" s="37"/>
      <c r="N1825" s="63"/>
      <c r="O1825" s="64"/>
      <c r="P1825" s="63"/>
      <c r="Q1825" s="64"/>
      <c r="R1825" s="63"/>
      <c r="S1825" s="64"/>
      <c r="T1825" s="63">
        <v>4</v>
      </c>
      <c r="U1825" s="64">
        <v>80</v>
      </c>
      <c r="V1825" s="168"/>
      <c r="W1825" s="168"/>
      <c r="X1825" s="168"/>
      <c r="Y1825" s="168"/>
      <c r="Z1825" s="168"/>
      <c r="AA1825" s="168"/>
      <c r="AB1825" s="168"/>
      <c r="AC1825" s="168"/>
      <c r="AD1825" s="86"/>
    </row>
    <row r="1826" spans="1:30" s="51" customFormat="1" ht="20.100000000000001" customHeight="1">
      <c r="A1826" s="66" t="s">
        <v>5816</v>
      </c>
      <c r="B1826" s="9" t="s">
        <v>2680</v>
      </c>
      <c r="C1826" s="127" t="s">
        <v>5803</v>
      </c>
      <c r="D1826" s="103" t="s">
        <v>2542</v>
      </c>
      <c r="E1826" s="127"/>
      <c r="F1826" s="354"/>
      <c r="G1826" s="12"/>
      <c r="H1826" s="11"/>
      <c r="I1826" s="12"/>
      <c r="J1826" s="11"/>
      <c r="K1826" s="12"/>
      <c r="L1826" s="11"/>
      <c r="M1826" s="12"/>
      <c r="N1826" s="56"/>
      <c r="O1826" s="57"/>
      <c r="P1826" s="56"/>
      <c r="Q1826" s="57"/>
      <c r="R1826" s="56"/>
      <c r="S1826" s="57"/>
      <c r="T1826" s="56">
        <v>26</v>
      </c>
      <c r="U1826" s="57">
        <v>23.2</v>
      </c>
      <c r="V1826" s="127"/>
      <c r="W1826" s="127"/>
      <c r="X1826" s="127"/>
      <c r="Y1826" s="127"/>
      <c r="Z1826" s="127"/>
      <c r="AA1826" s="127"/>
      <c r="AB1826" s="127"/>
      <c r="AC1826" s="127" t="s">
        <v>138</v>
      </c>
      <c r="AD1826" s="66"/>
    </row>
    <row r="1827" spans="1:30" s="51" customFormat="1" ht="20.100000000000001" customHeight="1">
      <c r="A1827" s="85"/>
      <c r="B1827" s="311"/>
      <c r="C1827" s="128"/>
      <c r="D1827" s="111" t="s">
        <v>2543</v>
      </c>
      <c r="E1827" s="128"/>
      <c r="F1827" s="355"/>
      <c r="G1827" s="314"/>
      <c r="H1827" s="18"/>
      <c r="I1827" s="19"/>
      <c r="J1827" s="18"/>
      <c r="K1827" s="19"/>
      <c r="L1827" s="18"/>
      <c r="M1827" s="19"/>
      <c r="N1827" s="58"/>
      <c r="O1827" s="59"/>
      <c r="P1827" s="58"/>
      <c r="Q1827" s="59"/>
      <c r="R1827" s="58"/>
      <c r="S1827" s="59"/>
      <c r="T1827" s="58">
        <v>16</v>
      </c>
      <c r="U1827" s="59">
        <v>14.3</v>
      </c>
      <c r="V1827" s="128"/>
      <c r="W1827" s="128"/>
      <c r="X1827" s="128"/>
      <c r="Y1827" s="128"/>
      <c r="Z1827" s="128"/>
      <c r="AA1827" s="128"/>
      <c r="AB1827" s="128"/>
      <c r="AC1827" s="128"/>
      <c r="AD1827" s="85"/>
    </row>
    <row r="1828" spans="1:30" s="51" customFormat="1" ht="20.100000000000001" customHeight="1">
      <c r="A1828" s="85"/>
      <c r="B1828" s="311"/>
      <c r="C1828" s="128"/>
      <c r="D1828" s="111" t="s">
        <v>2544</v>
      </c>
      <c r="E1828" s="128"/>
      <c r="F1828" s="355"/>
      <c r="G1828" s="314"/>
      <c r="H1828" s="18"/>
      <c r="I1828" s="19"/>
      <c r="J1828" s="18"/>
      <c r="K1828" s="19"/>
      <c r="L1828" s="18"/>
      <c r="M1828" s="19"/>
      <c r="N1828" s="58"/>
      <c r="O1828" s="59"/>
      <c r="P1828" s="58"/>
      <c r="Q1828" s="59"/>
      <c r="R1828" s="58"/>
      <c r="S1828" s="59"/>
      <c r="T1828" s="58">
        <v>20</v>
      </c>
      <c r="U1828" s="59">
        <v>17.899999999999999</v>
      </c>
      <c r="V1828" s="128"/>
      <c r="W1828" s="128"/>
      <c r="X1828" s="128"/>
      <c r="Y1828" s="128"/>
      <c r="Z1828" s="128"/>
      <c r="AA1828" s="128"/>
      <c r="AB1828" s="128"/>
      <c r="AC1828" s="128"/>
      <c r="AD1828" s="85"/>
    </row>
    <row r="1829" spans="1:30" s="51" customFormat="1" ht="20.100000000000001" customHeight="1">
      <c r="A1829" s="85"/>
      <c r="B1829" s="311"/>
      <c r="C1829" s="128"/>
      <c r="D1829" s="111" t="s">
        <v>2545</v>
      </c>
      <c r="E1829" s="128"/>
      <c r="F1829" s="355"/>
      <c r="G1829" s="314"/>
      <c r="H1829" s="18"/>
      <c r="I1829" s="19"/>
      <c r="J1829" s="18"/>
      <c r="K1829" s="19"/>
      <c r="L1829" s="18"/>
      <c r="M1829" s="19"/>
      <c r="N1829" s="58"/>
      <c r="O1829" s="59"/>
      <c r="P1829" s="58"/>
      <c r="Q1829" s="59"/>
      <c r="R1829" s="58"/>
      <c r="S1829" s="59"/>
      <c r="T1829" s="58">
        <v>38</v>
      </c>
      <c r="U1829" s="59">
        <v>33.9</v>
      </c>
      <c r="V1829" s="128"/>
      <c r="W1829" s="128"/>
      <c r="X1829" s="128"/>
      <c r="Y1829" s="128"/>
      <c r="Z1829" s="128"/>
      <c r="AA1829" s="128"/>
      <c r="AB1829" s="128"/>
      <c r="AC1829" s="128"/>
      <c r="AD1829" s="85"/>
    </row>
    <row r="1830" spans="1:30" s="51" customFormat="1" ht="20.100000000000001" customHeight="1">
      <c r="A1830" s="85"/>
      <c r="B1830" s="311"/>
      <c r="C1830" s="128"/>
      <c r="D1830" s="111" t="s">
        <v>2546</v>
      </c>
      <c r="E1830" s="128"/>
      <c r="F1830" s="355"/>
      <c r="G1830" s="314"/>
      <c r="H1830" s="18"/>
      <c r="I1830" s="19"/>
      <c r="J1830" s="18"/>
      <c r="K1830" s="19"/>
      <c r="L1830" s="18"/>
      <c r="M1830" s="19"/>
      <c r="N1830" s="58"/>
      <c r="O1830" s="59"/>
      <c r="P1830" s="58"/>
      <c r="Q1830" s="59"/>
      <c r="R1830" s="58"/>
      <c r="S1830" s="59"/>
      <c r="T1830" s="58">
        <v>5</v>
      </c>
      <c r="U1830" s="59">
        <v>4.5</v>
      </c>
      <c r="V1830" s="128"/>
      <c r="W1830" s="128"/>
      <c r="X1830" s="128"/>
      <c r="Y1830" s="128"/>
      <c r="Z1830" s="128"/>
      <c r="AA1830" s="128"/>
      <c r="AB1830" s="128"/>
      <c r="AC1830" s="128"/>
      <c r="AD1830" s="85"/>
    </row>
    <row r="1831" spans="1:30" s="51" customFormat="1" ht="20.100000000000001" customHeight="1">
      <c r="A1831" s="85"/>
      <c r="B1831" s="311"/>
      <c r="C1831" s="128"/>
      <c r="D1831" s="111" t="s">
        <v>2547</v>
      </c>
      <c r="E1831" s="128"/>
      <c r="F1831" s="355"/>
      <c r="G1831" s="314"/>
      <c r="H1831" s="18"/>
      <c r="I1831" s="19"/>
      <c r="J1831" s="18"/>
      <c r="K1831" s="19"/>
      <c r="L1831" s="18"/>
      <c r="M1831" s="19"/>
      <c r="N1831" s="58"/>
      <c r="O1831" s="59"/>
      <c r="P1831" s="58"/>
      <c r="Q1831" s="59"/>
      <c r="R1831" s="58"/>
      <c r="S1831" s="59"/>
      <c r="T1831" s="58">
        <v>2</v>
      </c>
      <c r="U1831" s="59">
        <v>1.8</v>
      </c>
      <c r="V1831" s="128"/>
      <c r="W1831" s="128"/>
      <c r="X1831" s="128"/>
      <c r="Y1831" s="128"/>
      <c r="Z1831" s="128"/>
      <c r="AA1831" s="128"/>
      <c r="AB1831" s="128"/>
      <c r="AC1831" s="128"/>
      <c r="AD1831" s="85"/>
    </row>
    <row r="1832" spans="1:30" s="51" customFormat="1" ht="20.100000000000001" customHeight="1">
      <c r="A1832" s="85"/>
      <c r="B1832" s="311"/>
      <c r="C1832" s="128"/>
      <c r="D1832" s="111" t="s">
        <v>2548</v>
      </c>
      <c r="E1832" s="128"/>
      <c r="F1832" s="355"/>
      <c r="G1832" s="314"/>
      <c r="H1832" s="18"/>
      <c r="I1832" s="19"/>
      <c r="J1832" s="18"/>
      <c r="K1832" s="19"/>
      <c r="L1832" s="18"/>
      <c r="M1832" s="19"/>
      <c r="N1832" s="58"/>
      <c r="O1832" s="59"/>
      <c r="P1832" s="58"/>
      <c r="Q1832" s="59"/>
      <c r="R1832" s="58"/>
      <c r="S1832" s="59"/>
      <c r="T1832" s="58">
        <v>3</v>
      </c>
      <c r="U1832" s="59">
        <v>2.7</v>
      </c>
      <c r="V1832" s="128"/>
      <c r="W1832" s="128"/>
      <c r="X1832" s="128"/>
      <c r="Y1832" s="128"/>
      <c r="Z1832" s="128"/>
      <c r="AA1832" s="128"/>
      <c r="AB1832" s="128"/>
      <c r="AC1832" s="128"/>
      <c r="AD1832" s="85"/>
    </row>
    <row r="1833" spans="1:30" s="51" customFormat="1" ht="20.100000000000001" customHeight="1">
      <c r="A1833" s="86"/>
      <c r="B1833" s="317"/>
      <c r="C1833" s="168"/>
      <c r="D1833" s="106" t="s">
        <v>2549</v>
      </c>
      <c r="E1833" s="168"/>
      <c r="F1833" s="319"/>
      <c r="G1833" s="320"/>
      <c r="H1833" s="62"/>
      <c r="I1833" s="37"/>
      <c r="J1833" s="62"/>
      <c r="K1833" s="37"/>
      <c r="L1833" s="62"/>
      <c r="M1833" s="37"/>
      <c r="N1833" s="63"/>
      <c r="O1833" s="64"/>
      <c r="P1833" s="63"/>
      <c r="Q1833" s="64"/>
      <c r="R1833" s="63"/>
      <c r="S1833" s="64"/>
      <c r="T1833" s="63">
        <v>2</v>
      </c>
      <c r="U1833" s="64">
        <v>1.8</v>
      </c>
      <c r="V1833" s="168"/>
      <c r="W1833" s="168"/>
      <c r="X1833" s="168"/>
      <c r="Y1833" s="168"/>
      <c r="Z1833" s="168"/>
      <c r="AA1833" s="168"/>
      <c r="AB1833" s="168"/>
      <c r="AC1833" s="168"/>
      <c r="AD1833" s="86"/>
    </row>
    <row r="1834" spans="1:30" s="51" customFormat="1" ht="20.100000000000001" customHeight="1">
      <c r="A1834" s="66" t="s">
        <v>5817</v>
      </c>
      <c r="B1834" s="9" t="s">
        <v>2681</v>
      </c>
      <c r="C1834" s="127" t="s">
        <v>5803</v>
      </c>
      <c r="D1834" s="66"/>
      <c r="E1834" s="127"/>
      <c r="F1834" s="354"/>
      <c r="G1834" s="12"/>
      <c r="H1834" s="11"/>
      <c r="I1834" s="12"/>
      <c r="J1834" s="11"/>
      <c r="K1834" s="12"/>
      <c r="L1834" s="11"/>
      <c r="M1834" s="12"/>
      <c r="N1834" s="56"/>
      <c r="O1834" s="57"/>
      <c r="P1834" s="56"/>
      <c r="Q1834" s="57"/>
      <c r="R1834" s="56"/>
      <c r="S1834" s="57"/>
      <c r="T1834" s="56">
        <v>109</v>
      </c>
      <c r="U1834" s="57">
        <v>97.3</v>
      </c>
      <c r="V1834" s="127"/>
      <c r="W1834" s="127"/>
      <c r="X1834" s="127"/>
      <c r="Y1834" s="127"/>
      <c r="Z1834" s="127"/>
      <c r="AA1834" s="127"/>
      <c r="AB1834" s="127"/>
      <c r="AC1834" s="127" t="s">
        <v>138</v>
      </c>
      <c r="AD1834" s="66"/>
    </row>
    <row r="1835" spans="1:30" s="51" customFormat="1" ht="19.5" customHeight="1">
      <c r="A1835" s="111"/>
      <c r="B1835" s="111"/>
      <c r="C1835" s="145"/>
      <c r="D1835" s="16" t="s">
        <v>2568</v>
      </c>
      <c r="E1835" s="145" t="s">
        <v>233</v>
      </c>
      <c r="F1835" s="160"/>
      <c r="G1835" s="161"/>
      <c r="H1835" s="160"/>
      <c r="I1835" s="161"/>
      <c r="J1835" s="160"/>
      <c r="K1835" s="161"/>
      <c r="L1835" s="160"/>
      <c r="M1835" s="161"/>
      <c r="N1835" s="76"/>
      <c r="O1835" s="77"/>
      <c r="P1835" s="76"/>
      <c r="Q1835" s="77"/>
      <c r="R1835" s="76"/>
      <c r="S1835" s="77"/>
      <c r="T1835" s="58">
        <v>1</v>
      </c>
      <c r="U1835" s="59">
        <v>0.9</v>
      </c>
      <c r="V1835" s="145"/>
      <c r="W1835" s="145"/>
      <c r="X1835" s="145"/>
      <c r="Y1835" s="145"/>
      <c r="Z1835" s="145"/>
      <c r="AA1835" s="145"/>
      <c r="AB1835" s="145"/>
      <c r="AC1835" s="145"/>
      <c r="AD1835" s="111"/>
    </row>
    <row r="1836" spans="1:30" s="51" customFormat="1" ht="19.5" customHeight="1">
      <c r="A1836" s="106"/>
      <c r="B1836" s="106"/>
      <c r="C1836" s="171"/>
      <c r="D1836" s="60" t="s">
        <v>2569</v>
      </c>
      <c r="E1836" s="171"/>
      <c r="F1836" s="172"/>
      <c r="G1836" s="173"/>
      <c r="H1836" s="172"/>
      <c r="I1836" s="173"/>
      <c r="J1836" s="172"/>
      <c r="K1836" s="173"/>
      <c r="L1836" s="172"/>
      <c r="M1836" s="173"/>
      <c r="N1836" s="78"/>
      <c r="O1836" s="79"/>
      <c r="P1836" s="78"/>
      <c r="Q1836" s="79"/>
      <c r="R1836" s="78"/>
      <c r="S1836" s="79"/>
      <c r="T1836" s="63">
        <v>2</v>
      </c>
      <c r="U1836" s="64">
        <v>1.8</v>
      </c>
      <c r="V1836" s="171"/>
      <c r="W1836" s="171"/>
      <c r="X1836" s="171"/>
      <c r="Y1836" s="171"/>
      <c r="Z1836" s="171"/>
      <c r="AA1836" s="171"/>
      <c r="AB1836" s="171"/>
      <c r="AC1836" s="171"/>
      <c r="AD1836" s="106"/>
    </row>
    <row r="1837" spans="1:30" s="51" customFormat="1" ht="19.5" customHeight="1">
      <c r="A1837" s="66" t="s">
        <v>5818</v>
      </c>
      <c r="B1837" s="9" t="s">
        <v>2682</v>
      </c>
      <c r="C1837" s="127" t="s">
        <v>5819</v>
      </c>
      <c r="D1837" s="103" t="s">
        <v>2683</v>
      </c>
      <c r="E1837" s="146" t="s">
        <v>2391</v>
      </c>
      <c r="F1837" s="174"/>
      <c r="G1837" s="175"/>
      <c r="H1837" s="174"/>
      <c r="I1837" s="175"/>
      <c r="J1837" s="174"/>
      <c r="K1837" s="175"/>
      <c r="L1837" s="174"/>
      <c r="M1837" s="175"/>
      <c r="N1837" s="73"/>
      <c r="O1837" s="74"/>
      <c r="P1837" s="73"/>
      <c r="Q1837" s="74"/>
      <c r="R1837" s="73"/>
      <c r="S1837" s="74"/>
      <c r="T1837" s="56">
        <v>3</v>
      </c>
      <c r="U1837" s="57">
        <v>100</v>
      </c>
      <c r="V1837" s="146"/>
      <c r="W1837" s="146"/>
      <c r="X1837" s="146"/>
      <c r="Y1837" s="146"/>
      <c r="Z1837" s="146"/>
      <c r="AA1837" s="146"/>
      <c r="AB1837" s="146"/>
      <c r="AC1837" s="146" t="s">
        <v>138</v>
      </c>
      <c r="AD1837" s="103"/>
    </row>
    <row r="1838" spans="1:30" s="51" customFormat="1" ht="19.5" customHeight="1">
      <c r="A1838" s="111"/>
      <c r="B1838" s="111"/>
      <c r="C1838" s="145"/>
      <c r="D1838" s="111" t="s">
        <v>2684</v>
      </c>
      <c r="E1838" s="145"/>
      <c r="F1838" s="160"/>
      <c r="G1838" s="161"/>
      <c r="H1838" s="160"/>
      <c r="I1838" s="161"/>
      <c r="J1838" s="160"/>
      <c r="K1838" s="161"/>
      <c r="L1838" s="160"/>
      <c r="M1838" s="161"/>
      <c r="N1838" s="76"/>
      <c r="O1838" s="77"/>
      <c r="P1838" s="76"/>
      <c r="Q1838" s="77"/>
      <c r="R1838" s="76"/>
      <c r="S1838" s="77"/>
      <c r="T1838" s="58"/>
      <c r="U1838" s="59"/>
      <c r="V1838" s="145"/>
      <c r="W1838" s="145"/>
      <c r="X1838" s="145"/>
      <c r="Y1838" s="145"/>
      <c r="Z1838" s="145"/>
      <c r="AA1838" s="145"/>
      <c r="AB1838" s="145"/>
      <c r="AC1838" s="145"/>
      <c r="AD1838" s="111"/>
    </row>
    <row r="1839" spans="1:30" s="51" customFormat="1" ht="19.5" customHeight="1">
      <c r="A1839" s="111"/>
      <c r="B1839" s="111"/>
      <c r="C1839" s="145"/>
      <c r="D1839" s="111" t="s">
        <v>2685</v>
      </c>
      <c r="E1839" s="145"/>
      <c r="F1839" s="160"/>
      <c r="G1839" s="161"/>
      <c r="H1839" s="160"/>
      <c r="I1839" s="161"/>
      <c r="J1839" s="160"/>
      <c r="K1839" s="161"/>
      <c r="L1839" s="160"/>
      <c r="M1839" s="161"/>
      <c r="N1839" s="76"/>
      <c r="O1839" s="77"/>
      <c r="P1839" s="76"/>
      <c r="Q1839" s="77"/>
      <c r="R1839" s="76"/>
      <c r="S1839" s="77"/>
      <c r="T1839" s="58"/>
      <c r="U1839" s="59"/>
      <c r="V1839" s="145"/>
      <c r="W1839" s="145"/>
      <c r="X1839" s="145"/>
      <c r="Y1839" s="145"/>
      <c r="Z1839" s="145"/>
      <c r="AA1839" s="145"/>
      <c r="AB1839" s="145"/>
      <c r="AC1839" s="145"/>
      <c r="AD1839" s="111"/>
    </row>
    <row r="1840" spans="1:30" s="51" customFormat="1" ht="19.5" customHeight="1">
      <c r="A1840" s="111"/>
      <c r="B1840" s="111"/>
      <c r="C1840" s="145"/>
      <c r="D1840" s="111" t="s">
        <v>2553</v>
      </c>
      <c r="E1840" s="145"/>
      <c r="F1840" s="160"/>
      <c r="G1840" s="161"/>
      <c r="H1840" s="160"/>
      <c r="I1840" s="161"/>
      <c r="J1840" s="160"/>
      <c r="K1840" s="161"/>
      <c r="L1840" s="160"/>
      <c r="M1840" s="161"/>
      <c r="N1840" s="76"/>
      <c r="O1840" s="77"/>
      <c r="P1840" s="76"/>
      <c r="Q1840" s="77"/>
      <c r="R1840" s="76"/>
      <c r="S1840" s="77"/>
      <c r="T1840" s="58"/>
      <c r="U1840" s="59"/>
      <c r="V1840" s="145"/>
      <c r="W1840" s="145"/>
      <c r="X1840" s="145"/>
      <c r="Y1840" s="145"/>
      <c r="Z1840" s="145"/>
      <c r="AA1840" s="145"/>
      <c r="AB1840" s="145"/>
      <c r="AC1840" s="145"/>
      <c r="AD1840" s="111"/>
    </row>
    <row r="1841" spans="1:30" s="51" customFormat="1" ht="19.5" customHeight="1">
      <c r="A1841" s="111"/>
      <c r="B1841" s="111"/>
      <c r="C1841" s="145"/>
      <c r="D1841" s="111" t="s">
        <v>2554</v>
      </c>
      <c r="E1841" s="145"/>
      <c r="F1841" s="160"/>
      <c r="G1841" s="161"/>
      <c r="H1841" s="160"/>
      <c r="I1841" s="161"/>
      <c r="J1841" s="160"/>
      <c r="K1841" s="161"/>
      <c r="L1841" s="160"/>
      <c r="M1841" s="161"/>
      <c r="N1841" s="76"/>
      <c r="O1841" s="77"/>
      <c r="P1841" s="76"/>
      <c r="Q1841" s="77"/>
      <c r="R1841" s="76"/>
      <c r="S1841" s="77"/>
      <c r="T1841" s="58"/>
      <c r="U1841" s="59"/>
      <c r="V1841" s="145"/>
      <c r="W1841" s="145"/>
      <c r="X1841" s="145"/>
      <c r="Y1841" s="145"/>
      <c r="Z1841" s="145"/>
      <c r="AA1841" s="145"/>
      <c r="AB1841" s="145"/>
      <c r="AC1841" s="145"/>
      <c r="AD1841" s="111"/>
    </row>
    <row r="1842" spans="1:30" s="51" customFormat="1" ht="19.5" customHeight="1">
      <c r="A1842" s="111"/>
      <c r="B1842" s="111"/>
      <c r="C1842" s="145"/>
      <c r="D1842" s="111" t="s">
        <v>2555</v>
      </c>
      <c r="E1842" s="145"/>
      <c r="F1842" s="160"/>
      <c r="G1842" s="161"/>
      <c r="H1842" s="160"/>
      <c r="I1842" s="161"/>
      <c r="J1842" s="160"/>
      <c r="K1842" s="161"/>
      <c r="L1842" s="160"/>
      <c r="M1842" s="161"/>
      <c r="N1842" s="76"/>
      <c r="O1842" s="77"/>
      <c r="P1842" s="76"/>
      <c r="Q1842" s="77"/>
      <c r="R1842" s="76"/>
      <c r="S1842" s="77"/>
      <c r="T1842" s="58"/>
      <c r="U1842" s="59"/>
      <c r="V1842" s="145"/>
      <c r="W1842" s="145"/>
      <c r="X1842" s="145"/>
      <c r="Y1842" s="145"/>
      <c r="Z1842" s="145"/>
      <c r="AA1842" s="145"/>
      <c r="AB1842" s="145"/>
      <c r="AC1842" s="145"/>
      <c r="AD1842" s="111"/>
    </row>
    <row r="1843" spans="1:30" s="51" customFormat="1" ht="19.5" customHeight="1">
      <c r="A1843" s="111"/>
      <c r="B1843" s="111"/>
      <c r="C1843" s="145"/>
      <c r="D1843" s="111" t="s">
        <v>2556</v>
      </c>
      <c r="E1843" s="145"/>
      <c r="F1843" s="160"/>
      <c r="G1843" s="161"/>
      <c r="H1843" s="160"/>
      <c r="I1843" s="161"/>
      <c r="J1843" s="160"/>
      <c r="K1843" s="161"/>
      <c r="L1843" s="160"/>
      <c r="M1843" s="161"/>
      <c r="N1843" s="76"/>
      <c r="O1843" s="77"/>
      <c r="P1843" s="76"/>
      <c r="Q1843" s="77"/>
      <c r="R1843" s="76"/>
      <c r="S1843" s="77"/>
      <c r="T1843" s="58"/>
      <c r="U1843" s="59"/>
      <c r="V1843" s="145"/>
      <c r="W1843" s="145"/>
      <c r="X1843" s="145"/>
      <c r="Y1843" s="145"/>
      <c r="Z1843" s="145"/>
      <c r="AA1843" s="145"/>
      <c r="AB1843" s="145"/>
      <c r="AC1843" s="145"/>
      <c r="AD1843" s="111"/>
    </row>
    <row r="1844" spans="1:30" s="51" customFormat="1" ht="19.5" customHeight="1">
      <c r="A1844" s="111"/>
      <c r="B1844" s="111"/>
      <c r="C1844" s="145"/>
      <c r="D1844" s="111" t="s">
        <v>2557</v>
      </c>
      <c r="E1844" s="145"/>
      <c r="F1844" s="160"/>
      <c r="G1844" s="161"/>
      <c r="H1844" s="160"/>
      <c r="I1844" s="161"/>
      <c r="J1844" s="160"/>
      <c r="K1844" s="161"/>
      <c r="L1844" s="160"/>
      <c r="M1844" s="161"/>
      <c r="N1844" s="76"/>
      <c r="O1844" s="77"/>
      <c r="P1844" s="76"/>
      <c r="Q1844" s="77"/>
      <c r="R1844" s="76"/>
      <c r="S1844" s="77"/>
      <c r="T1844" s="58"/>
      <c r="U1844" s="59"/>
      <c r="V1844" s="145"/>
      <c r="W1844" s="145"/>
      <c r="X1844" s="145"/>
      <c r="Y1844" s="145"/>
      <c r="Z1844" s="145"/>
      <c r="AA1844" s="145"/>
      <c r="AB1844" s="145"/>
      <c r="AC1844" s="145"/>
      <c r="AD1844" s="111"/>
    </row>
    <row r="1845" spans="1:30" s="51" customFormat="1" ht="19.5" customHeight="1">
      <c r="A1845" s="111"/>
      <c r="B1845" s="111"/>
      <c r="C1845" s="145"/>
      <c r="D1845" s="16" t="s">
        <v>2686</v>
      </c>
      <c r="E1845" s="145"/>
      <c r="F1845" s="160"/>
      <c r="G1845" s="161"/>
      <c r="H1845" s="160"/>
      <c r="I1845" s="161"/>
      <c r="J1845" s="160"/>
      <c r="K1845" s="161"/>
      <c r="L1845" s="160"/>
      <c r="M1845" s="161"/>
      <c r="N1845" s="76"/>
      <c r="O1845" s="77"/>
      <c r="P1845" s="76"/>
      <c r="Q1845" s="77"/>
      <c r="R1845" s="76"/>
      <c r="S1845" s="77"/>
      <c r="T1845" s="58"/>
      <c r="U1845" s="59"/>
      <c r="V1845" s="145"/>
      <c r="W1845" s="145"/>
      <c r="X1845" s="145"/>
      <c r="Y1845" s="145"/>
      <c r="Z1845" s="145"/>
      <c r="AA1845" s="145"/>
      <c r="AB1845" s="145"/>
      <c r="AC1845" s="145"/>
      <c r="AD1845" s="111"/>
    </row>
    <row r="1846" spans="1:30" s="51" customFormat="1" ht="19.5" customHeight="1">
      <c r="A1846" s="106"/>
      <c r="B1846" s="106"/>
      <c r="C1846" s="171"/>
      <c r="D1846" s="60" t="s">
        <v>2687</v>
      </c>
      <c r="E1846" s="171"/>
      <c r="F1846" s="172"/>
      <c r="G1846" s="173"/>
      <c r="H1846" s="172"/>
      <c r="I1846" s="173"/>
      <c r="J1846" s="172"/>
      <c r="K1846" s="173"/>
      <c r="L1846" s="172"/>
      <c r="M1846" s="173"/>
      <c r="N1846" s="78"/>
      <c r="O1846" s="79"/>
      <c r="P1846" s="78"/>
      <c r="Q1846" s="79"/>
      <c r="R1846" s="78"/>
      <c r="S1846" s="79"/>
      <c r="T1846" s="63"/>
      <c r="U1846" s="64"/>
      <c r="V1846" s="171"/>
      <c r="W1846" s="171"/>
      <c r="X1846" s="171"/>
      <c r="Y1846" s="171"/>
      <c r="Z1846" s="171"/>
      <c r="AA1846" s="171"/>
      <c r="AB1846" s="171"/>
      <c r="AC1846" s="171"/>
      <c r="AD1846" s="106"/>
    </row>
    <row r="1847" spans="1:30" s="51" customFormat="1" ht="20.100000000000001" customHeight="1">
      <c r="A1847" s="169" t="s">
        <v>5820</v>
      </c>
      <c r="B1847" s="328" t="s">
        <v>2698</v>
      </c>
      <c r="C1847" s="170" t="s">
        <v>5803</v>
      </c>
      <c r="D1847" s="169"/>
      <c r="E1847" s="170"/>
      <c r="F1847" s="330"/>
      <c r="G1847" s="331"/>
      <c r="H1847" s="43"/>
      <c r="I1847" s="44"/>
      <c r="J1847" s="43"/>
      <c r="K1847" s="44"/>
      <c r="L1847" s="43"/>
      <c r="M1847" s="44"/>
      <c r="N1847" s="71"/>
      <c r="O1847" s="72"/>
      <c r="P1847" s="71"/>
      <c r="Q1847" s="72"/>
      <c r="R1847" s="71"/>
      <c r="S1847" s="72"/>
      <c r="T1847" s="71">
        <v>10</v>
      </c>
      <c r="U1847" s="72">
        <v>100</v>
      </c>
      <c r="V1847" s="170"/>
      <c r="W1847" s="170"/>
      <c r="X1847" s="170"/>
      <c r="Y1847" s="170"/>
      <c r="Z1847" s="170"/>
      <c r="AA1847" s="170"/>
      <c r="AB1847" s="170"/>
      <c r="AC1847" s="170" t="s">
        <v>28</v>
      </c>
      <c r="AD1847" s="169"/>
    </row>
    <row r="1848" spans="1:30" s="51" customFormat="1" ht="20.100000000000001" customHeight="1">
      <c r="A1848" s="66" t="s">
        <v>5821</v>
      </c>
      <c r="B1848" s="9" t="s">
        <v>2699</v>
      </c>
      <c r="C1848" s="127" t="s">
        <v>5803</v>
      </c>
      <c r="D1848" s="103" t="s">
        <v>2567</v>
      </c>
      <c r="E1848" s="127" t="s">
        <v>2391</v>
      </c>
      <c r="F1848" s="354"/>
      <c r="G1848" s="12"/>
      <c r="H1848" s="11"/>
      <c r="I1848" s="12"/>
      <c r="J1848" s="11"/>
      <c r="K1848" s="12"/>
      <c r="L1848" s="11"/>
      <c r="M1848" s="12"/>
      <c r="N1848" s="56"/>
      <c r="O1848" s="57"/>
      <c r="P1848" s="56"/>
      <c r="Q1848" s="57"/>
      <c r="R1848" s="56"/>
      <c r="S1848" s="57"/>
      <c r="T1848" s="56">
        <v>1</v>
      </c>
      <c r="U1848" s="57">
        <v>10</v>
      </c>
      <c r="V1848" s="127"/>
      <c r="W1848" s="127"/>
      <c r="X1848" s="127"/>
      <c r="Y1848" s="127"/>
      <c r="Z1848" s="127"/>
      <c r="AA1848" s="127"/>
      <c r="AB1848" s="127"/>
      <c r="AC1848" s="127" t="s">
        <v>28</v>
      </c>
      <c r="AD1848" s="66"/>
    </row>
    <row r="1849" spans="1:30" s="51" customFormat="1" ht="20.100000000000001" customHeight="1">
      <c r="A1849" s="85"/>
      <c r="B1849" s="311"/>
      <c r="C1849" s="111"/>
      <c r="D1849" s="111" t="s">
        <v>2510</v>
      </c>
      <c r="E1849" s="128"/>
      <c r="F1849" s="355"/>
      <c r="G1849" s="314"/>
      <c r="H1849" s="18"/>
      <c r="I1849" s="19"/>
      <c r="J1849" s="18"/>
      <c r="K1849" s="19"/>
      <c r="L1849" s="18"/>
      <c r="M1849" s="19"/>
      <c r="N1849" s="58"/>
      <c r="O1849" s="59"/>
      <c r="P1849" s="58"/>
      <c r="Q1849" s="59"/>
      <c r="R1849" s="58"/>
      <c r="S1849" s="59"/>
      <c r="T1849" s="58"/>
      <c r="U1849" s="59"/>
      <c r="V1849" s="128"/>
      <c r="W1849" s="128"/>
      <c r="X1849" s="128"/>
      <c r="Y1849" s="128"/>
      <c r="Z1849" s="128"/>
      <c r="AA1849" s="128"/>
      <c r="AB1849" s="128"/>
      <c r="AC1849" s="128"/>
      <c r="AD1849" s="85"/>
    </row>
    <row r="1850" spans="1:30" s="51" customFormat="1" ht="20.100000000000001" customHeight="1">
      <c r="A1850" s="85"/>
      <c r="B1850" s="311"/>
      <c r="C1850" s="111"/>
      <c r="D1850" s="111" t="s">
        <v>2511</v>
      </c>
      <c r="E1850" s="128"/>
      <c r="F1850" s="355"/>
      <c r="G1850" s="314"/>
      <c r="H1850" s="18"/>
      <c r="I1850" s="19"/>
      <c r="J1850" s="18"/>
      <c r="K1850" s="19"/>
      <c r="L1850" s="18"/>
      <c r="M1850" s="19"/>
      <c r="N1850" s="58"/>
      <c r="O1850" s="59"/>
      <c r="P1850" s="58"/>
      <c r="Q1850" s="59"/>
      <c r="R1850" s="58"/>
      <c r="S1850" s="59"/>
      <c r="T1850" s="58"/>
      <c r="U1850" s="59"/>
      <c r="V1850" s="128"/>
      <c r="W1850" s="128"/>
      <c r="X1850" s="128"/>
      <c r="Y1850" s="128"/>
      <c r="Z1850" s="128"/>
      <c r="AA1850" s="128"/>
      <c r="AB1850" s="128"/>
      <c r="AC1850" s="128"/>
      <c r="AD1850" s="85"/>
    </row>
    <row r="1851" spans="1:30" s="51" customFormat="1" ht="20.100000000000001" customHeight="1">
      <c r="A1851" s="85"/>
      <c r="B1851" s="311"/>
      <c r="C1851" s="111"/>
      <c r="D1851" s="111" t="s">
        <v>2512</v>
      </c>
      <c r="E1851" s="128"/>
      <c r="F1851" s="355"/>
      <c r="G1851" s="314"/>
      <c r="H1851" s="18"/>
      <c r="I1851" s="19"/>
      <c r="J1851" s="18"/>
      <c r="K1851" s="19"/>
      <c r="L1851" s="18"/>
      <c r="M1851" s="19"/>
      <c r="N1851" s="58"/>
      <c r="O1851" s="59"/>
      <c r="P1851" s="58"/>
      <c r="Q1851" s="59"/>
      <c r="R1851" s="58"/>
      <c r="S1851" s="59"/>
      <c r="T1851" s="58">
        <v>3</v>
      </c>
      <c r="U1851" s="59">
        <v>30</v>
      </c>
      <c r="V1851" s="128"/>
      <c r="W1851" s="128"/>
      <c r="X1851" s="128"/>
      <c r="Y1851" s="128"/>
      <c r="Z1851" s="128"/>
      <c r="AA1851" s="128"/>
      <c r="AB1851" s="128"/>
      <c r="AC1851" s="128"/>
      <c r="AD1851" s="85"/>
    </row>
    <row r="1852" spans="1:30" s="51" customFormat="1" ht="20.100000000000001" customHeight="1">
      <c r="A1852" s="85"/>
      <c r="B1852" s="311"/>
      <c r="C1852" s="111"/>
      <c r="D1852" s="111" t="s">
        <v>2513</v>
      </c>
      <c r="E1852" s="128"/>
      <c r="F1852" s="355"/>
      <c r="G1852" s="314"/>
      <c r="H1852" s="18"/>
      <c r="I1852" s="19"/>
      <c r="J1852" s="18"/>
      <c r="K1852" s="19"/>
      <c r="L1852" s="18"/>
      <c r="M1852" s="19"/>
      <c r="N1852" s="58"/>
      <c r="O1852" s="59"/>
      <c r="P1852" s="58"/>
      <c r="Q1852" s="59"/>
      <c r="R1852" s="58"/>
      <c r="S1852" s="59"/>
      <c r="T1852" s="58"/>
      <c r="U1852" s="59"/>
      <c r="V1852" s="128"/>
      <c r="W1852" s="128"/>
      <c r="X1852" s="128"/>
      <c r="Y1852" s="128"/>
      <c r="Z1852" s="128"/>
      <c r="AA1852" s="128"/>
      <c r="AB1852" s="128"/>
      <c r="AC1852" s="128"/>
      <c r="AD1852" s="85"/>
    </row>
    <row r="1853" spans="1:30" s="51" customFormat="1" ht="20.100000000000001" customHeight="1">
      <c r="A1853" s="85"/>
      <c r="B1853" s="311"/>
      <c r="C1853" s="111"/>
      <c r="D1853" s="111" t="s">
        <v>2514</v>
      </c>
      <c r="E1853" s="128"/>
      <c r="F1853" s="355"/>
      <c r="G1853" s="314"/>
      <c r="H1853" s="18"/>
      <c r="I1853" s="19"/>
      <c r="J1853" s="18"/>
      <c r="K1853" s="19"/>
      <c r="L1853" s="18"/>
      <c r="M1853" s="19"/>
      <c r="N1853" s="58"/>
      <c r="O1853" s="59"/>
      <c r="P1853" s="58"/>
      <c r="Q1853" s="59"/>
      <c r="R1853" s="58"/>
      <c r="S1853" s="59"/>
      <c r="T1853" s="58">
        <v>3</v>
      </c>
      <c r="U1853" s="59">
        <v>30</v>
      </c>
      <c r="V1853" s="128"/>
      <c r="W1853" s="128"/>
      <c r="X1853" s="128"/>
      <c r="Y1853" s="128"/>
      <c r="Z1853" s="128"/>
      <c r="AA1853" s="128"/>
      <c r="AB1853" s="128"/>
      <c r="AC1853" s="128"/>
      <c r="AD1853" s="85"/>
    </row>
    <row r="1854" spans="1:30" s="51" customFormat="1" ht="20.100000000000001" customHeight="1">
      <c r="A1854" s="85"/>
      <c r="B1854" s="311"/>
      <c r="C1854" s="111"/>
      <c r="D1854" s="111" t="s">
        <v>2515</v>
      </c>
      <c r="E1854" s="128"/>
      <c r="F1854" s="355"/>
      <c r="G1854" s="314"/>
      <c r="H1854" s="18"/>
      <c r="I1854" s="19"/>
      <c r="J1854" s="18"/>
      <c r="K1854" s="19"/>
      <c r="L1854" s="18"/>
      <c r="M1854" s="19"/>
      <c r="N1854" s="58"/>
      <c r="O1854" s="59"/>
      <c r="P1854" s="58"/>
      <c r="Q1854" s="59"/>
      <c r="R1854" s="58"/>
      <c r="S1854" s="59"/>
      <c r="T1854" s="58">
        <v>1</v>
      </c>
      <c r="U1854" s="59">
        <v>10</v>
      </c>
      <c r="V1854" s="128"/>
      <c r="W1854" s="128"/>
      <c r="X1854" s="128"/>
      <c r="Y1854" s="128"/>
      <c r="Z1854" s="128"/>
      <c r="AA1854" s="128"/>
      <c r="AB1854" s="128"/>
      <c r="AC1854" s="128"/>
      <c r="AD1854" s="85"/>
    </row>
    <row r="1855" spans="1:30" s="51" customFormat="1" ht="20.100000000000001" customHeight="1">
      <c r="A1855" s="85"/>
      <c r="B1855" s="311"/>
      <c r="C1855" s="111"/>
      <c r="D1855" s="111" t="s">
        <v>2516</v>
      </c>
      <c r="E1855" s="128"/>
      <c r="F1855" s="355"/>
      <c r="G1855" s="314"/>
      <c r="H1855" s="18"/>
      <c r="I1855" s="19"/>
      <c r="J1855" s="18"/>
      <c r="K1855" s="19"/>
      <c r="L1855" s="18"/>
      <c r="M1855" s="19"/>
      <c r="N1855" s="58"/>
      <c r="O1855" s="59"/>
      <c r="P1855" s="58"/>
      <c r="Q1855" s="59"/>
      <c r="R1855" s="58"/>
      <c r="S1855" s="59"/>
      <c r="T1855" s="58"/>
      <c r="U1855" s="59"/>
      <c r="V1855" s="128"/>
      <c r="W1855" s="128"/>
      <c r="X1855" s="128"/>
      <c r="Y1855" s="128"/>
      <c r="Z1855" s="128"/>
      <c r="AA1855" s="128"/>
      <c r="AB1855" s="128"/>
      <c r="AC1855" s="128"/>
      <c r="AD1855" s="85"/>
    </row>
    <row r="1856" spans="1:30" s="51" customFormat="1" ht="20.100000000000001" customHeight="1">
      <c r="A1856" s="85"/>
      <c r="B1856" s="311"/>
      <c r="C1856" s="111"/>
      <c r="D1856" s="111" t="s">
        <v>2517</v>
      </c>
      <c r="E1856" s="128"/>
      <c r="F1856" s="355"/>
      <c r="G1856" s="314"/>
      <c r="H1856" s="18"/>
      <c r="I1856" s="19"/>
      <c r="J1856" s="18"/>
      <c r="K1856" s="19"/>
      <c r="L1856" s="18"/>
      <c r="M1856" s="19"/>
      <c r="N1856" s="58"/>
      <c r="O1856" s="59"/>
      <c r="P1856" s="58"/>
      <c r="Q1856" s="59"/>
      <c r="R1856" s="58"/>
      <c r="S1856" s="59"/>
      <c r="T1856" s="58"/>
      <c r="U1856" s="59"/>
      <c r="V1856" s="128"/>
      <c r="W1856" s="128"/>
      <c r="X1856" s="128"/>
      <c r="Y1856" s="128"/>
      <c r="Z1856" s="128"/>
      <c r="AA1856" s="128"/>
      <c r="AB1856" s="128"/>
      <c r="AC1856" s="128"/>
      <c r="AD1856" s="85"/>
    </row>
    <row r="1857" spans="1:30" s="51" customFormat="1" ht="20.100000000000001" customHeight="1">
      <c r="A1857" s="85"/>
      <c r="B1857" s="311"/>
      <c r="C1857" s="111"/>
      <c r="D1857" s="111" t="s">
        <v>2518</v>
      </c>
      <c r="E1857" s="128"/>
      <c r="F1857" s="355"/>
      <c r="G1857" s="314"/>
      <c r="H1857" s="18"/>
      <c r="I1857" s="19"/>
      <c r="J1857" s="18"/>
      <c r="K1857" s="19"/>
      <c r="L1857" s="18"/>
      <c r="M1857" s="19"/>
      <c r="N1857" s="58"/>
      <c r="O1857" s="59"/>
      <c r="P1857" s="58"/>
      <c r="Q1857" s="59"/>
      <c r="R1857" s="58"/>
      <c r="S1857" s="59"/>
      <c r="T1857" s="58"/>
      <c r="U1857" s="59"/>
      <c r="V1857" s="128"/>
      <c r="W1857" s="128"/>
      <c r="X1857" s="128"/>
      <c r="Y1857" s="128"/>
      <c r="Z1857" s="128"/>
      <c r="AA1857" s="128"/>
      <c r="AB1857" s="128"/>
      <c r="AC1857" s="128"/>
      <c r="AD1857" s="85"/>
    </row>
    <row r="1858" spans="1:30" s="51" customFormat="1" ht="20.100000000000001" customHeight="1">
      <c r="A1858" s="85"/>
      <c r="B1858" s="311"/>
      <c r="C1858" s="111"/>
      <c r="D1858" s="111" t="s">
        <v>2519</v>
      </c>
      <c r="E1858" s="128"/>
      <c r="F1858" s="355"/>
      <c r="G1858" s="314"/>
      <c r="H1858" s="18"/>
      <c r="I1858" s="19"/>
      <c r="J1858" s="18"/>
      <c r="K1858" s="19"/>
      <c r="L1858" s="18"/>
      <c r="M1858" s="19"/>
      <c r="N1858" s="58"/>
      <c r="O1858" s="59"/>
      <c r="P1858" s="58"/>
      <c r="Q1858" s="59"/>
      <c r="R1858" s="58"/>
      <c r="S1858" s="59"/>
      <c r="T1858" s="58"/>
      <c r="U1858" s="59"/>
      <c r="V1858" s="128"/>
      <c r="W1858" s="128"/>
      <c r="X1858" s="128"/>
      <c r="Y1858" s="128"/>
      <c r="Z1858" s="128"/>
      <c r="AA1858" s="128"/>
      <c r="AB1858" s="128"/>
      <c r="AC1858" s="128"/>
      <c r="AD1858" s="85"/>
    </row>
    <row r="1859" spans="1:30" s="51" customFormat="1" ht="20.100000000000001" customHeight="1">
      <c r="A1859" s="85"/>
      <c r="B1859" s="311"/>
      <c r="C1859" s="111"/>
      <c r="D1859" s="111" t="s">
        <v>2520</v>
      </c>
      <c r="E1859" s="128"/>
      <c r="F1859" s="355"/>
      <c r="G1859" s="314"/>
      <c r="H1859" s="18"/>
      <c r="I1859" s="19"/>
      <c r="J1859" s="18"/>
      <c r="K1859" s="19"/>
      <c r="L1859" s="18"/>
      <c r="M1859" s="19"/>
      <c r="N1859" s="58"/>
      <c r="O1859" s="59"/>
      <c r="P1859" s="58"/>
      <c r="Q1859" s="59"/>
      <c r="R1859" s="58"/>
      <c r="S1859" s="59"/>
      <c r="T1859" s="58"/>
      <c r="U1859" s="59"/>
      <c r="V1859" s="128"/>
      <c r="W1859" s="128"/>
      <c r="X1859" s="128"/>
      <c r="Y1859" s="128"/>
      <c r="Z1859" s="128"/>
      <c r="AA1859" s="128"/>
      <c r="AB1859" s="128"/>
      <c r="AC1859" s="128"/>
      <c r="AD1859" s="85"/>
    </row>
    <row r="1860" spans="1:30" s="51" customFormat="1" ht="20.100000000000001" customHeight="1">
      <c r="A1860" s="85"/>
      <c r="B1860" s="311"/>
      <c r="C1860" s="111"/>
      <c r="D1860" s="111" t="s">
        <v>2521</v>
      </c>
      <c r="E1860" s="128"/>
      <c r="F1860" s="355"/>
      <c r="G1860" s="314"/>
      <c r="H1860" s="18"/>
      <c r="I1860" s="19"/>
      <c r="J1860" s="18"/>
      <c r="K1860" s="19"/>
      <c r="L1860" s="18"/>
      <c r="M1860" s="19"/>
      <c r="N1860" s="58"/>
      <c r="O1860" s="59"/>
      <c r="P1860" s="58"/>
      <c r="Q1860" s="59"/>
      <c r="R1860" s="58"/>
      <c r="S1860" s="59"/>
      <c r="T1860" s="58"/>
      <c r="U1860" s="59"/>
      <c r="V1860" s="128"/>
      <c r="W1860" s="128"/>
      <c r="X1860" s="128"/>
      <c r="Y1860" s="128"/>
      <c r="Z1860" s="128"/>
      <c r="AA1860" s="128"/>
      <c r="AB1860" s="128"/>
      <c r="AC1860" s="128"/>
      <c r="AD1860" s="85"/>
    </row>
    <row r="1861" spans="1:30" s="51" customFormat="1" ht="20.100000000000001" customHeight="1">
      <c r="A1861" s="85"/>
      <c r="B1861" s="311"/>
      <c r="C1861" s="111"/>
      <c r="D1861" s="111" t="s">
        <v>2522</v>
      </c>
      <c r="E1861" s="128"/>
      <c r="F1861" s="355"/>
      <c r="G1861" s="314"/>
      <c r="H1861" s="18"/>
      <c r="I1861" s="19"/>
      <c r="J1861" s="18"/>
      <c r="K1861" s="19"/>
      <c r="L1861" s="18"/>
      <c r="M1861" s="19"/>
      <c r="N1861" s="58"/>
      <c r="O1861" s="59"/>
      <c r="P1861" s="58"/>
      <c r="Q1861" s="59"/>
      <c r="R1861" s="58"/>
      <c r="S1861" s="59"/>
      <c r="T1861" s="58">
        <v>1</v>
      </c>
      <c r="U1861" s="59">
        <v>10</v>
      </c>
      <c r="V1861" s="128"/>
      <c r="W1861" s="128"/>
      <c r="X1861" s="128"/>
      <c r="Y1861" s="128"/>
      <c r="Z1861" s="128"/>
      <c r="AA1861" s="128"/>
      <c r="AB1861" s="128"/>
      <c r="AC1861" s="128"/>
      <c r="AD1861" s="85"/>
    </row>
    <row r="1862" spans="1:30" s="51" customFormat="1" ht="20.100000000000001" customHeight="1">
      <c r="A1862" s="85"/>
      <c r="B1862" s="311"/>
      <c r="C1862" s="111"/>
      <c r="D1862" s="111" t="s">
        <v>2523</v>
      </c>
      <c r="E1862" s="128"/>
      <c r="F1862" s="355"/>
      <c r="G1862" s="314"/>
      <c r="H1862" s="18"/>
      <c r="I1862" s="19"/>
      <c r="J1862" s="18"/>
      <c r="K1862" s="19"/>
      <c r="L1862" s="18"/>
      <c r="M1862" s="19"/>
      <c r="N1862" s="58"/>
      <c r="O1862" s="59"/>
      <c r="P1862" s="58"/>
      <c r="Q1862" s="59"/>
      <c r="R1862" s="58"/>
      <c r="S1862" s="59"/>
      <c r="T1862" s="58"/>
      <c r="U1862" s="59"/>
      <c r="V1862" s="128"/>
      <c r="W1862" s="128"/>
      <c r="X1862" s="128"/>
      <c r="Y1862" s="128"/>
      <c r="Z1862" s="128"/>
      <c r="AA1862" s="128"/>
      <c r="AB1862" s="128"/>
      <c r="AC1862" s="128"/>
      <c r="AD1862" s="85"/>
    </row>
    <row r="1863" spans="1:30" s="51" customFormat="1" ht="20.100000000000001" customHeight="1">
      <c r="A1863" s="85"/>
      <c r="B1863" s="311"/>
      <c r="C1863" s="111"/>
      <c r="D1863" s="111" t="s">
        <v>2524</v>
      </c>
      <c r="E1863" s="128"/>
      <c r="F1863" s="355"/>
      <c r="G1863" s="314"/>
      <c r="H1863" s="18"/>
      <c r="I1863" s="19"/>
      <c r="J1863" s="18"/>
      <c r="K1863" s="19"/>
      <c r="L1863" s="18"/>
      <c r="M1863" s="19"/>
      <c r="N1863" s="58"/>
      <c r="O1863" s="59"/>
      <c r="P1863" s="58"/>
      <c r="Q1863" s="59"/>
      <c r="R1863" s="58"/>
      <c r="S1863" s="59"/>
      <c r="T1863" s="58"/>
      <c r="U1863" s="59"/>
      <c r="V1863" s="128"/>
      <c r="W1863" s="128"/>
      <c r="X1863" s="128"/>
      <c r="Y1863" s="128"/>
      <c r="Z1863" s="128"/>
      <c r="AA1863" s="128"/>
      <c r="AB1863" s="128"/>
      <c r="AC1863" s="128"/>
      <c r="AD1863" s="85"/>
    </row>
    <row r="1864" spans="1:30" s="51" customFormat="1" ht="20.100000000000001" customHeight="1">
      <c r="A1864" s="85"/>
      <c r="B1864" s="311"/>
      <c r="C1864" s="111"/>
      <c r="D1864" s="111" t="s">
        <v>2525</v>
      </c>
      <c r="E1864" s="128"/>
      <c r="F1864" s="355"/>
      <c r="G1864" s="314"/>
      <c r="H1864" s="18"/>
      <c r="I1864" s="19"/>
      <c r="J1864" s="18"/>
      <c r="K1864" s="19"/>
      <c r="L1864" s="18"/>
      <c r="M1864" s="19"/>
      <c r="N1864" s="58"/>
      <c r="O1864" s="59"/>
      <c r="P1864" s="58"/>
      <c r="Q1864" s="59"/>
      <c r="R1864" s="58"/>
      <c r="S1864" s="59"/>
      <c r="T1864" s="58">
        <v>1</v>
      </c>
      <c r="U1864" s="59">
        <v>10</v>
      </c>
      <c r="V1864" s="128"/>
      <c r="W1864" s="128"/>
      <c r="X1864" s="128"/>
      <c r="Y1864" s="128"/>
      <c r="Z1864" s="128"/>
      <c r="AA1864" s="128"/>
      <c r="AB1864" s="128"/>
      <c r="AC1864" s="128"/>
      <c r="AD1864" s="85"/>
    </row>
    <row r="1865" spans="1:30" s="51" customFormat="1" ht="20.100000000000001" customHeight="1">
      <c r="A1865" s="85"/>
      <c r="B1865" s="311"/>
      <c r="C1865" s="111"/>
      <c r="D1865" s="111" t="s">
        <v>2526</v>
      </c>
      <c r="E1865" s="128"/>
      <c r="F1865" s="355"/>
      <c r="G1865" s="314"/>
      <c r="H1865" s="18"/>
      <c r="I1865" s="19"/>
      <c r="J1865" s="18"/>
      <c r="K1865" s="19"/>
      <c r="L1865" s="18"/>
      <c r="M1865" s="19"/>
      <c r="N1865" s="58"/>
      <c r="O1865" s="59"/>
      <c r="P1865" s="58"/>
      <c r="Q1865" s="59"/>
      <c r="R1865" s="58"/>
      <c r="S1865" s="59"/>
      <c r="T1865" s="58"/>
      <c r="U1865" s="59"/>
      <c r="V1865" s="128"/>
      <c r="W1865" s="128"/>
      <c r="X1865" s="128"/>
      <c r="Y1865" s="128"/>
      <c r="Z1865" s="128"/>
      <c r="AA1865" s="128"/>
      <c r="AB1865" s="128"/>
      <c r="AC1865" s="128"/>
      <c r="AD1865" s="85"/>
    </row>
    <row r="1866" spans="1:30" s="51" customFormat="1" ht="20.100000000000001" customHeight="1">
      <c r="A1866" s="85"/>
      <c r="B1866" s="311"/>
      <c r="C1866" s="111"/>
      <c r="D1866" s="111" t="s">
        <v>2527</v>
      </c>
      <c r="E1866" s="128"/>
      <c r="F1866" s="355"/>
      <c r="G1866" s="314"/>
      <c r="H1866" s="18"/>
      <c r="I1866" s="19"/>
      <c r="J1866" s="18"/>
      <c r="K1866" s="19"/>
      <c r="L1866" s="18"/>
      <c r="M1866" s="19"/>
      <c r="N1866" s="58"/>
      <c r="O1866" s="59"/>
      <c r="P1866" s="58"/>
      <c r="Q1866" s="59"/>
      <c r="R1866" s="58"/>
      <c r="S1866" s="59"/>
      <c r="T1866" s="58"/>
      <c r="U1866" s="59"/>
      <c r="V1866" s="128"/>
      <c r="W1866" s="128"/>
      <c r="X1866" s="128"/>
      <c r="Y1866" s="128"/>
      <c r="Z1866" s="128"/>
      <c r="AA1866" s="128"/>
      <c r="AB1866" s="128"/>
      <c r="AC1866" s="128"/>
      <c r="AD1866" s="85"/>
    </row>
    <row r="1867" spans="1:30" s="51" customFormat="1" ht="20.100000000000001" customHeight="1">
      <c r="A1867" s="85"/>
      <c r="B1867" s="311"/>
      <c r="C1867" s="111"/>
      <c r="D1867" s="111" t="s">
        <v>2528</v>
      </c>
      <c r="E1867" s="128"/>
      <c r="F1867" s="355"/>
      <c r="G1867" s="314"/>
      <c r="H1867" s="18"/>
      <c r="I1867" s="19"/>
      <c r="J1867" s="18"/>
      <c r="K1867" s="19"/>
      <c r="L1867" s="18"/>
      <c r="M1867" s="19"/>
      <c r="N1867" s="58"/>
      <c r="O1867" s="59"/>
      <c r="P1867" s="58"/>
      <c r="Q1867" s="59"/>
      <c r="R1867" s="58"/>
      <c r="S1867" s="59"/>
      <c r="T1867" s="58"/>
      <c r="U1867" s="59"/>
      <c r="V1867" s="128"/>
      <c r="W1867" s="128"/>
      <c r="X1867" s="128"/>
      <c r="Y1867" s="128"/>
      <c r="Z1867" s="128"/>
      <c r="AA1867" s="128"/>
      <c r="AB1867" s="128"/>
      <c r="AC1867" s="128"/>
      <c r="AD1867" s="85"/>
    </row>
    <row r="1868" spans="1:30" s="51" customFormat="1" ht="19.5" customHeight="1">
      <c r="A1868" s="111"/>
      <c r="B1868" s="111"/>
      <c r="C1868" s="145"/>
      <c r="D1868" s="16" t="s">
        <v>6734</v>
      </c>
      <c r="E1868" s="145"/>
      <c r="F1868" s="160"/>
      <c r="G1868" s="161"/>
      <c r="H1868" s="160"/>
      <c r="I1868" s="161"/>
      <c r="J1868" s="160"/>
      <c r="K1868" s="161"/>
      <c r="L1868" s="160"/>
      <c r="M1868" s="161"/>
      <c r="N1868" s="76"/>
      <c r="O1868" s="77"/>
      <c r="P1868" s="76"/>
      <c r="Q1868" s="77"/>
      <c r="R1868" s="76"/>
      <c r="S1868" s="77"/>
      <c r="T1868" s="58"/>
      <c r="U1868" s="59"/>
      <c r="V1868" s="145"/>
      <c r="W1868" s="145"/>
      <c r="X1868" s="145"/>
      <c r="Y1868" s="145"/>
      <c r="Z1868" s="145"/>
      <c r="AA1868" s="145"/>
      <c r="AB1868" s="145"/>
      <c r="AC1868" s="145"/>
      <c r="AD1868" s="111"/>
    </row>
    <row r="1869" spans="1:30" s="51" customFormat="1" ht="19.5" customHeight="1">
      <c r="A1869" s="106"/>
      <c r="B1869" s="106"/>
      <c r="C1869" s="171"/>
      <c r="D1869" s="60" t="s">
        <v>6735</v>
      </c>
      <c r="E1869" s="171"/>
      <c r="F1869" s="172"/>
      <c r="G1869" s="173"/>
      <c r="H1869" s="172"/>
      <c r="I1869" s="173"/>
      <c r="J1869" s="172"/>
      <c r="K1869" s="173"/>
      <c r="L1869" s="172"/>
      <c r="M1869" s="173"/>
      <c r="N1869" s="78"/>
      <c r="O1869" s="79"/>
      <c r="P1869" s="78"/>
      <c r="Q1869" s="79"/>
      <c r="R1869" s="78"/>
      <c r="S1869" s="79"/>
      <c r="T1869" s="63"/>
      <c r="U1869" s="64"/>
      <c r="V1869" s="171"/>
      <c r="W1869" s="171"/>
      <c r="X1869" s="171"/>
      <c r="Y1869" s="171"/>
      <c r="Z1869" s="171"/>
      <c r="AA1869" s="171"/>
      <c r="AB1869" s="171"/>
      <c r="AC1869" s="171"/>
      <c r="AD1869" s="106"/>
    </row>
    <row r="1870" spans="1:30" s="51" customFormat="1" ht="20.100000000000001" customHeight="1">
      <c r="A1870" s="169" t="s">
        <v>5822</v>
      </c>
      <c r="B1870" s="328" t="s">
        <v>2700</v>
      </c>
      <c r="C1870" s="170" t="s">
        <v>5803</v>
      </c>
      <c r="D1870" s="169"/>
      <c r="E1870" s="170"/>
      <c r="F1870" s="330"/>
      <c r="G1870" s="331"/>
      <c r="H1870" s="43"/>
      <c r="I1870" s="44"/>
      <c r="J1870" s="43"/>
      <c r="K1870" s="44"/>
      <c r="L1870" s="43"/>
      <c r="M1870" s="44"/>
      <c r="N1870" s="71"/>
      <c r="O1870" s="72"/>
      <c r="P1870" s="71"/>
      <c r="Q1870" s="72"/>
      <c r="R1870" s="71"/>
      <c r="S1870" s="72"/>
      <c r="T1870" s="71">
        <v>10</v>
      </c>
      <c r="U1870" s="72">
        <v>100</v>
      </c>
      <c r="V1870" s="170"/>
      <c r="W1870" s="170"/>
      <c r="X1870" s="170"/>
      <c r="Y1870" s="170"/>
      <c r="Z1870" s="170"/>
      <c r="AA1870" s="170"/>
      <c r="AB1870" s="170"/>
      <c r="AC1870" s="170" t="s">
        <v>28</v>
      </c>
      <c r="AD1870" s="169"/>
    </row>
    <row r="1871" spans="1:30" s="51" customFormat="1" ht="20.100000000000001" customHeight="1">
      <c r="A1871" s="66" t="s">
        <v>5823</v>
      </c>
      <c r="B1871" s="9" t="s">
        <v>2701</v>
      </c>
      <c r="C1871" s="127" t="s">
        <v>5803</v>
      </c>
      <c r="D1871" s="103" t="s">
        <v>2530</v>
      </c>
      <c r="E1871" s="127"/>
      <c r="F1871" s="354"/>
      <c r="G1871" s="12"/>
      <c r="H1871" s="11"/>
      <c r="I1871" s="12"/>
      <c r="J1871" s="11"/>
      <c r="K1871" s="12"/>
      <c r="L1871" s="11"/>
      <c r="M1871" s="12"/>
      <c r="N1871" s="56"/>
      <c r="O1871" s="57"/>
      <c r="P1871" s="56"/>
      <c r="Q1871" s="57"/>
      <c r="R1871" s="56"/>
      <c r="S1871" s="57"/>
      <c r="T1871" s="56"/>
      <c r="U1871" s="57"/>
      <c r="V1871" s="127"/>
      <c r="W1871" s="127"/>
      <c r="X1871" s="127"/>
      <c r="Y1871" s="127"/>
      <c r="Z1871" s="127"/>
      <c r="AA1871" s="127"/>
      <c r="AB1871" s="127"/>
      <c r="AC1871" s="127" t="s">
        <v>138</v>
      </c>
      <c r="AD1871" s="66"/>
    </row>
    <row r="1872" spans="1:30" s="51" customFormat="1" ht="20.100000000000001" customHeight="1">
      <c r="A1872" s="85"/>
      <c r="B1872" s="311"/>
      <c r="C1872" s="128"/>
      <c r="D1872" s="111" t="s">
        <v>2531</v>
      </c>
      <c r="E1872" s="128"/>
      <c r="F1872" s="355"/>
      <c r="G1872" s="314"/>
      <c r="H1872" s="18"/>
      <c r="I1872" s="19"/>
      <c r="J1872" s="18"/>
      <c r="K1872" s="19"/>
      <c r="L1872" s="18"/>
      <c r="M1872" s="19"/>
      <c r="N1872" s="58"/>
      <c r="O1872" s="59"/>
      <c r="P1872" s="58"/>
      <c r="Q1872" s="59"/>
      <c r="R1872" s="58"/>
      <c r="S1872" s="59"/>
      <c r="T1872" s="58"/>
      <c r="U1872" s="59"/>
      <c r="V1872" s="128"/>
      <c r="W1872" s="128"/>
      <c r="X1872" s="128"/>
      <c r="Y1872" s="128"/>
      <c r="Z1872" s="128"/>
      <c r="AA1872" s="128"/>
      <c r="AB1872" s="128"/>
      <c r="AC1872" s="128"/>
      <c r="AD1872" s="85"/>
    </row>
    <row r="1873" spans="1:30" s="51" customFormat="1" ht="20.100000000000001" customHeight="1">
      <c r="A1873" s="85"/>
      <c r="B1873" s="311"/>
      <c r="C1873" s="128"/>
      <c r="D1873" s="111" t="s">
        <v>2532</v>
      </c>
      <c r="E1873" s="128"/>
      <c r="F1873" s="355"/>
      <c r="G1873" s="314"/>
      <c r="H1873" s="18"/>
      <c r="I1873" s="19"/>
      <c r="J1873" s="18"/>
      <c r="K1873" s="19"/>
      <c r="L1873" s="18"/>
      <c r="M1873" s="19"/>
      <c r="N1873" s="58"/>
      <c r="O1873" s="59"/>
      <c r="P1873" s="58"/>
      <c r="Q1873" s="59"/>
      <c r="R1873" s="58"/>
      <c r="S1873" s="59"/>
      <c r="T1873" s="58"/>
      <c r="U1873" s="59"/>
      <c r="V1873" s="128"/>
      <c r="W1873" s="128"/>
      <c r="X1873" s="128"/>
      <c r="Y1873" s="128"/>
      <c r="Z1873" s="128"/>
      <c r="AA1873" s="128"/>
      <c r="AB1873" s="128"/>
      <c r="AC1873" s="128"/>
      <c r="AD1873" s="85"/>
    </row>
    <row r="1874" spans="1:30" s="51" customFormat="1" ht="20.100000000000001" customHeight="1">
      <c r="A1874" s="85"/>
      <c r="B1874" s="311"/>
      <c r="C1874" s="128"/>
      <c r="D1874" s="111" t="s">
        <v>2533</v>
      </c>
      <c r="E1874" s="128"/>
      <c r="F1874" s="355"/>
      <c r="G1874" s="314"/>
      <c r="H1874" s="18"/>
      <c r="I1874" s="19"/>
      <c r="J1874" s="18"/>
      <c r="K1874" s="19"/>
      <c r="L1874" s="18"/>
      <c r="M1874" s="19"/>
      <c r="N1874" s="58"/>
      <c r="O1874" s="59"/>
      <c r="P1874" s="58"/>
      <c r="Q1874" s="59"/>
      <c r="R1874" s="58"/>
      <c r="S1874" s="59"/>
      <c r="T1874" s="58">
        <v>2</v>
      </c>
      <c r="U1874" s="59">
        <v>20</v>
      </c>
      <c r="V1874" s="128"/>
      <c r="W1874" s="128"/>
      <c r="X1874" s="128"/>
      <c r="Y1874" s="128"/>
      <c r="Z1874" s="128"/>
      <c r="AA1874" s="128"/>
      <c r="AB1874" s="128"/>
      <c r="AC1874" s="128"/>
      <c r="AD1874" s="85"/>
    </row>
    <row r="1875" spans="1:30" s="51" customFormat="1" ht="20.100000000000001" customHeight="1">
      <c r="A1875" s="85"/>
      <c r="B1875" s="311"/>
      <c r="C1875" s="128"/>
      <c r="D1875" s="111" t="s">
        <v>2534</v>
      </c>
      <c r="E1875" s="128"/>
      <c r="F1875" s="355"/>
      <c r="G1875" s="314"/>
      <c r="H1875" s="18"/>
      <c r="I1875" s="19"/>
      <c r="J1875" s="18"/>
      <c r="K1875" s="19"/>
      <c r="L1875" s="18"/>
      <c r="M1875" s="19"/>
      <c r="N1875" s="58"/>
      <c r="O1875" s="59"/>
      <c r="P1875" s="58"/>
      <c r="Q1875" s="59"/>
      <c r="R1875" s="58"/>
      <c r="S1875" s="59"/>
      <c r="T1875" s="58"/>
      <c r="U1875" s="59"/>
      <c r="V1875" s="128"/>
      <c r="W1875" s="128"/>
      <c r="X1875" s="128"/>
      <c r="Y1875" s="128"/>
      <c r="Z1875" s="128"/>
      <c r="AA1875" s="128"/>
      <c r="AB1875" s="128"/>
      <c r="AC1875" s="128"/>
      <c r="AD1875" s="85"/>
    </row>
    <row r="1876" spans="1:30" s="51" customFormat="1" ht="20.100000000000001" customHeight="1">
      <c r="A1876" s="85"/>
      <c r="B1876" s="311"/>
      <c r="C1876" s="128"/>
      <c r="D1876" s="111" t="s">
        <v>2535</v>
      </c>
      <c r="E1876" s="128"/>
      <c r="F1876" s="355"/>
      <c r="G1876" s="314"/>
      <c r="H1876" s="18"/>
      <c r="I1876" s="19"/>
      <c r="J1876" s="18"/>
      <c r="K1876" s="19"/>
      <c r="L1876" s="18"/>
      <c r="M1876" s="19"/>
      <c r="N1876" s="58"/>
      <c r="O1876" s="59"/>
      <c r="P1876" s="58"/>
      <c r="Q1876" s="59"/>
      <c r="R1876" s="58"/>
      <c r="S1876" s="59"/>
      <c r="T1876" s="58"/>
      <c r="U1876" s="59"/>
      <c r="V1876" s="128"/>
      <c r="W1876" s="128"/>
      <c r="X1876" s="128"/>
      <c r="Y1876" s="128"/>
      <c r="Z1876" s="128"/>
      <c r="AA1876" s="128"/>
      <c r="AB1876" s="128"/>
      <c r="AC1876" s="128"/>
      <c r="AD1876" s="85"/>
    </row>
    <row r="1877" spans="1:30" s="51" customFormat="1" ht="20.100000000000001" customHeight="1">
      <c r="A1877" s="85"/>
      <c r="B1877" s="311"/>
      <c r="C1877" s="128"/>
      <c r="D1877" s="111" t="s">
        <v>2536</v>
      </c>
      <c r="E1877" s="128"/>
      <c r="F1877" s="355"/>
      <c r="G1877" s="314"/>
      <c r="H1877" s="18"/>
      <c r="I1877" s="19"/>
      <c r="J1877" s="18"/>
      <c r="K1877" s="19"/>
      <c r="L1877" s="18"/>
      <c r="M1877" s="19"/>
      <c r="N1877" s="58"/>
      <c r="O1877" s="59"/>
      <c r="P1877" s="58"/>
      <c r="Q1877" s="59"/>
      <c r="R1877" s="58"/>
      <c r="S1877" s="59"/>
      <c r="T1877" s="58">
        <v>1</v>
      </c>
      <c r="U1877" s="59">
        <v>10</v>
      </c>
      <c r="V1877" s="128"/>
      <c r="W1877" s="128"/>
      <c r="X1877" s="128"/>
      <c r="Y1877" s="128"/>
      <c r="Z1877" s="128"/>
      <c r="AA1877" s="128"/>
      <c r="AB1877" s="128"/>
      <c r="AC1877" s="128"/>
      <c r="AD1877" s="85"/>
    </row>
    <row r="1878" spans="1:30" s="51" customFormat="1" ht="20.100000000000001" customHeight="1">
      <c r="A1878" s="85"/>
      <c r="B1878" s="311"/>
      <c r="C1878" s="128"/>
      <c r="D1878" s="111" t="s">
        <v>2537</v>
      </c>
      <c r="E1878" s="128"/>
      <c r="F1878" s="355"/>
      <c r="G1878" s="314"/>
      <c r="H1878" s="18"/>
      <c r="I1878" s="19"/>
      <c r="J1878" s="18"/>
      <c r="K1878" s="19"/>
      <c r="L1878" s="18"/>
      <c r="M1878" s="19"/>
      <c r="N1878" s="58"/>
      <c r="O1878" s="59"/>
      <c r="P1878" s="58"/>
      <c r="Q1878" s="59"/>
      <c r="R1878" s="58"/>
      <c r="S1878" s="59"/>
      <c r="T1878" s="58">
        <v>2</v>
      </c>
      <c r="U1878" s="59">
        <v>20</v>
      </c>
      <c r="V1878" s="128"/>
      <c r="W1878" s="128"/>
      <c r="X1878" s="128"/>
      <c r="Y1878" s="128"/>
      <c r="Z1878" s="128"/>
      <c r="AA1878" s="128"/>
      <c r="AB1878" s="128"/>
      <c r="AC1878" s="128"/>
      <c r="AD1878" s="85"/>
    </row>
    <row r="1879" spans="1:30" s="51" customFormat="1" ht="20.100000000000001" customHeight="1">
      <c r="A1879" s="85"/>
      <c r="B1879" s="311"/>
      <c r="C1879" s="128"/>
      <c r="D1879" s="111" t="s">
        <v>2538</v>
      </c>
      <c r="E1879" s="128"/>
      <c r="F1879" s="355"/>
      <c r="G1879" s="314"/>
      <c r="H1879" s="18"/>
      <c r="I1879" s="19"/>
      <c r="J1879" s="18"/>
      <c r="K1879" s="19"/>
      <c r="L1879" s="18"/>
      <c r="M1879" s="19"/>
      <c r="N1879" s="58"/>
      <c r="O1879" s="59"/>
      <c r="P1879" s="58"/>
      <c r="Q1879" s="59"/>
      <c r="R1879" s="58"/>
      <c r="S1879" s="59"/>
      <c r="T1879" s="58">
        <v>1</v>
      </c>
      <c r="U1879" s="59">
        <v>10</v>
      </c>
      <c r="V1879" s="128"/>
      <c r="W1879" s="128"/>
      <c r="X1879" s="128"/>
      <c r="Y1879" s="128"/>
      <c r="Z1879" s="128"/>
      <c r="AA1879" s="128"/>
      <c r="AB1879" s="128"/>
      <c r="AC1879" s="128"/>
      <c r="AD1879" s="85"/>
    </row>
    <row r="1880" spans="1:30" s="51" customFormat="1" ht="20.100000000000001" customHeight="1">
      <c r="A1880" s="85"/>
      <c r="B1880" s="311"/>
      <c r="C1880" s="128"/>
      <c r="D1880" s="111" t="s">
        <v>2539</v>
      </c>
      <c r="E1880" s="128"/>
      <c r="F1880" s="355"/>
      <c r="G1880" s="314"/>
      <c r="H1880" s="18"/>
      <c r="I1880" s="19"/>
      <c r="J1880" s="18"/>
      <c r="K1880" s="19"/>
      <c r="L1880" s="18"/>
      <c r="M1880" s="19"/>
      <c r="N1880" s="58"/>
      <c r="O1880" s="59"/>
      <c r="P1880" s="58"/>
      <c r="Q1880" s="59"/>
      <c r="R1880" s="58"/>
      <c r="S1880" s="59"/>
      <c r="T1880" s="58">
        <v>4</v>
      </c>
      <c r="U1880" s="59">
        <v>40</v>
      </c>
      <c r="V1880" s="128"/>
      <c r="W1880" s="128"/>
      <c r="X1880" s="128"/>
      <c r="Y1880" s="128"/>
      <c r="Z1880" s="128"/>
      <c r="AA1880" s="128"/>
      <c r="AB1880" s="128"/>
      <c r="AC1880" s="128"/>
      <c r="AD1880" s="85"/>
    </row>
    <row r="1881" spans="1:30" s="51" customFormat="1" ht="20.100000000000001" customHeight="1">
      <c r="B1881" s="317"/>
      <c r="C1881" s="128"/>
      <c r="D1881" s="111" t="s">
        <v>2540</v>
      </c>
      <c r="E1881" s="128"/>
      <c r="F1881" s="355"/>
      <c r="G1881" s="314"/>
      <c r="H1881" s="18"/>
      <c r="I1881" s="19"/>
      <c r="J1881" s="18"/>
      <c r="K1881" s="19"/>
      <c r="L1881" s="18"/>
      <c r="M1881" s="19"/>
      <c r="N1881" s="58"/>
      <c r="O1881" s="59"/>
      <c r="P1881" s="58"/>
      <c r="Q1881" s="59"/>
      <c r="R1881" s="58"/>
      <c r="S1881" s="59"/>
      <c r="T1881" s="58"/>
      <c r="U1881" s="59"/>
      <c r="V1881" s="128"/>
      <c r="W1881" s="128"/>
      <c r="X1881" s="128"/>
      <c r="Y1881" s="128"/>
      <c r="Z1881" s="128"/>
      <c r="AA1881" s="128"/>
      <c r="AB1881" s="128"/>
      <c r="AC1881" s="128"/>
      <c r="AD1881" s="85"/>
    </row>
    <row r="1882" spans="1:30" s="51" customFormat="1" ht="20.100000000000001" customHeight="1">
      <c r="A1882" s="66" t="s">
        <v>5824</v>
      </c>
      <c r="B1882" s="9" t="s">
        <v>2702</v>
      </c>
      <c r="C1882" s="127" t="s">
        <v>5803</v>
      </c>
      <c r="D1882" s="66"/>
      <c r="E1882" s="127"/>
      <c r="F1882" s="354"/>
      <c r="G1882" s="12"/>
      <c r="H1882" s="11"/>
      <c r="I1882" s="12"/>
      <c r="J1882" s="11"/>
      <c r="K1882" s="12"/>
      <c r="L1882" s="11"/>
      <c r="M1882" s="12"/>
      <c r="N1882" s="56"/>
      <c r="O1882" s="57"/>
      <c r="P1882" s="56"/>
      <c r="Q1882" s="57"/>
      <c r="R1882" s="56"/>
      <c r="S1882" s="57"/>
      <c r="T1882" s="56">
        <v>10</v>
      </c>
      <c r="U1882" s="57">
        <v>100</v>
      </c>
      <c r="V1882" s="127"/>
      <c r="W1882" s="127"/>
      <c r="X1882" s="127"/>
      <c r="Y1882" s="127"/>
      <c r="Z1882" s="127"/>
      <c r="AA1882" s="127"/>
      <c r="AB1882" s="127"/>
      <c r="AC1882" s="127" t="s">
        <v>138</v>
      </c>
      <c r="AD1882" s="66"/>
    </row>
    <row r="1883" spans="1:30" s="51" customFormat="1" ht="19.5" customHeight="1">
      <c r="A1883" s="111"/>
      <c r="B1883" s="111"/>
      <c r="C1883" s="145"/>
      <c r="D1883" s="16" t="s">
        <v>2660</v>
      </c>
      <c r="E1883" s="145" t="s">
        <v>2406</v>
      </c>
      <c r="F1883" s="160"/>
      <c r="G1883" s="161"/>
      <c r="H1883" s="160"/>
      <c r="I1883" s="161"/>
      <c r="J1883" s="160"/>
      <c r="K1883" s="161"/>
      <c r="L1883" s="160"/>
      <c r="M1883" s="161"/>
      <c r="N1883" s="76"/>
      <c r="O1883" s="77"/>
      <c r="P1883" s="76"/>
      <c r="Q1883" s="77"/>
      <c r="R1883" s="76"/>
      <c r="S1883" s="77"/>
      <c r="T1883" s="58"/>
      <c r="U1883" s="59"/>
      <c r="V1883" s="145"/>
      <c r="W1883" s="145"/>
      <c r="X1883" s="145"/>
      <c r="Y1883" s="145"/>
      <c r="Z1883" s="145"/>
      <c r="AA1883" s="145"/>
      <c r="AB1883" s="145"/>
      <c r="AC1883" s="145"/>
      <c r="AD1883" s="111"/>
    </row>
    <row r="1884" spans="1:30" s="51" customFormat="1" ht="19.5" customHeight="1">
      <c r="A1884" s="106"/>
      <c r="B1884" s="106"/>
      <c r="C1884" s="171"/>
      <c r="D1884" s="60" t="s">
        <v>2661</v>
      </c>
      <c r="E1884" s="171"/>
      <c r="F1884" s="172"/>
      <c r="G1884" s="173"/>
      <c r="H1884" s="172"/>
      <c r="I1884" s="173"/>
      <c r="J1884" s="172"/>
      <c r="K1884" s="173"/>
      <c r="L1884" s="172"/>
      <c r="M1884" s="173"/>
      <c r="N1884" s="78"/>
      <c r="O1884" s="79"/>
      <c r="P1884" s="78"/>
      <c r="Q1884" s="79"/>
      <c r="R1884" s="78"/>
      <c r="S1884" s="79"/>
      <c r="T1884" s="63"/>
      <c r="U1884" s="64"/>
      <c r="V1884" s="171"/>
      <c r="W1884" s="171"/>
      <c r="X1884" s="171"/>
      <c r="Y1884" s="171"/>
      <c r="Z1884" s="171"/>
      <c r="AA1884" s="171"/>
      <c r="AB1884" s="171"/>
      <c r="AC1884" s="171"/>
      <c r="AD1884" s="106"/>
    </row>
    <row r="1885" spans="1:30" s="51" customFormat="1" ht="20.100000000000001" customHeight="1">
      <c r="A1885" s="85" t="s">
        <v>5825</v>
      </c>
      <c r="B1885" s="311" t="s">
        <v>2703</v>
      </c>
      <c r="C1885" s="127" t="s">
        <v>5803</v>
      </c>
      <c r="D1885" s="85"/>
      <c r="E1885" s="128"/>
      <c r="F1885" s="355"/>
      <c r="G1885" s="314"/>
      <c r="H1885" s="18"/>
      <c r="I1885" s="19"/>
      <c r="J1885" s="18"/>
      <c r="K1885" s="19"/>
      <c r="L1885" s="18"/>
      <c r="M1885" s="19"/>
      <c r="N1885" s="58"/>
      <c r="O1885" s="59"/>
      <c r="P1885" s="58"/>
      <c r="Q1885" s="59"/>
      <c r="R1885" s="58"/>
      <c r="S1885" s="59"/>
      <c r="T1885" s="58">
        <v>9</v>
      </c>
      <c r="U1885" s="59">
        <v>90</v>
      </c>
      <c r="V1885" s="128"/>
      <c r="W1885" s="128"/>
      <c r="X1885" s="128"/>
      <c r="Y1885" s="128"/>
      <c r="Z1885" s="128"/>
      <c r="AA1885" s="128"/>
      <c r="AB1885" s="128"/>
      <c r="AC1885" s="127" t="s">
        <v>138</v>
      </c>
      <c r="AD1885" s="85"/>
    </row>
    <row r="1886" spans="1:30" s="51" customFormat="1" ht="19.5" customHeight="1">
      <c r="A1886" s="111"/>
      <c r="B1886" s="111"/>
      <c r="C1886" s="145"/>
      <c r="D1886" s="16" t="s">
        <v>6734</v>
      </c>
      <c r="E1886" s="145" t="s">
        <v>2391</v>
      </c>
      <c r="F1886" s="160"/>
      <c r="G1886" s="161"/>
      <c r="H1886" s="160"/>
      <c r="I1886" s="161"/>
      <c r="J1886" s="160"/>
      <c r="K1886" s="161"/>
      <c r="L1886" s="160"/>
      <c r="M1886" s="161"/>
      <c r="N1886" s="76"/>
      <c r="O1886" s="77"/>
      <c r="P1886" s="76"/>
      <c r="Q1886" s="77"/>
      <c r="R1886" s="76"/>
      <c r="S1886" s="77"/>
      <c r="T1886" s="58"/>
      <c r="U1886" s="59"/>
      <c r="V1886" s="145"/>
      <c r="W1886" s="145"/>
      <c r="X1886" s="145"/>
      <c r="Y1886" s="145"/>
      <c r="Z1886" s="145"/>
      <c r="AA1886" s="145"/>
      <c r="AB1886" s="145"/>
      <c r="AC1886" s="145"/>
      <c r="AD1886" s="111"/>
    </row>
    <row r="1887" spans="1:30" s="51" customFormat="1" ht="19.5" customHeight="1">
      <c r="A1887" s="106"/>
      <c r="B1887" s="106"/>
      <c r="C1887" s="171"/>
      <c r="D1887" s="60" t="s">
        <v>6735</v>
      </c>
      <c r="E1887" s="171"/>
      <c r="F1887" s="172"/>
      <c r="G1887" s="173"/>
      <c r="H1887" s="172"/>
      <c r="I1887" s="173"/>
      <c r="J1887" s="172"/>
      <c r="K1887" s="173"/>
      <c r="L1887" s="172"/>
      <c r="M1887" s="173"/>
      <c r="N1887" s="78"/>
      <c r="O1887" s="79"/>
      <c r="P1887" s="78"/>
      <c r="Q1887" s="79"/>
      <c r="R1887" s="78"/>
      <c r="S1887" s="79"/>
      <c r="T1887" s="63">
        <v>1</v>
      </c>
      <c r="U1887" s="64">
        <v>10</v>
      </c>
      <c r="V1887" s="171"/>
      <c r="W1887" s="171"/>
      <c r="X1887" s="171"/>
      <c r="Y1887" s="171"/>
      <c r="Z1887" s="171"/>
      <c r="AA1887" s="171"/>
      <c r="AB1887" s="171"/>
      <c r="AC1887" s="171"/>
      <c r="AD1887" s="106"/>
    </row>
    <row r="1888" spans="1:30" s="51" customFormat="1" ht="20.100000000000001" customHeight="1">
      <c r="A1888" s="85" t="s">
        <v>5826</v>
      </c>
      <c r="B1888" s="311" t="s">
        <v>2704</v>
      </c>
      <c r="C1888" s="128" t="s">
        <v>5827</v>
      </c>
      <c r="D1888" s="66" t="s">
        <v>2662</v>
      </c>
      <c r="E1888" s="128" t="s">
        <v>2391</v>
      </c>
      <c r="F1888" s="355"/>
      <c r="G1888" s="314"/>
      <c r="H1888" s="18"/>
      <c r="I1888" s="19"/>
      <c r="J1888" s="18"/>
      <c r="K1888" s="19"/>
      <c r="L1888" s="18"/>
      <c r="M1888" s="19"/>
      <c r="N1888" s="58"/>
      <c r="O1888" s="59"/>
      <c r="P1888" s="58"/>
      <c r="Q1888" s="59"/>
      <c r="R1888" s="58"/>
      <c r="S1888" s="59"/>
      <c r="T1888" s="58"/>
      <c r="U1888" s="59"/>
      <c r="V1888" s="128"/>
      <c r="W1888" s="128"/>
      <c r="X1888" s="128"/>
      <c r="Y1888" s="128"/>
      <c r="Z1888" s="128"/>
      <c r="AA1888" s="128"/>
      <c r="AB1888" s="128"/>
      <c r="AC1888" s="127" t="s">
        <v>138</v>
      </c>
      <c r="AD1888" s="85"/>
    </row>
    <row r="1889" spans="1:30" s="51" customFormat="1" ht="20.100000000000001" customHeight="1">
      <c r="A1889" s="85"/>
      <c r="B1889" s="311"/>
      <c r="C1889" s="128"/>
      <c r="D1889" s="85" t="s">
        <v>2663</v>
      </c>
      <c r="E1889" s="128"/>
      <c r="F1889" s="355"/>
      <c r="G1889" s="314"/>
      <c r="H1889" s="18"/>
      <c r="I1889" s="19"/>
      <c r="J1889" s="18"/>
      <c r="K1889" s="19"/>
      <c r="L1889" s="18"/>
      <c r="M1889" s="19"/>
      <c r="N1889" s="58"/>
      <c r="O1889" s="59"/>
      <c r="P1889" s="58"/>
      <c r="Q1889" s="59"/>
      <c r="R1889" s="58"/>
      <c r="S1889" s="59"/>
      <c r="T1889" s="58"/>
      <c r="U1889" s="59"/>
      <c r="V1889" s="128"/>
      <c r="W1889" s="128"/>
      <c r="X1889" s="128"/>
      <c r="Y1889" s="128"/>
      <c r="Z1889" s="128"/>
      <c r="AA1889" s="128"/>
      <c r="AB1889" s="128"/>
      <c r="AC1889" s="128"/>
      <c r="AD1889" s="85"/>
    </row>
    <row r="1890" spans="1:30" s="51" customFormat="1" ht="20.100000000000001" customHeight="1">
      <c r="A1890" s="85"/>
      <c r="B1890" s="311"/>
      <c r="C1890" s="128"/>
      <c r="D1890" s="85" t="s">
        <v>2664</v>
      </c>
      <c r="E1890" s="128"/>
      <c r="F1890" s="355"/>
      <c r="G1890" s="314"/>
      <c r="H1890" s="18"/>
      <c r="I1890" s="19"/>
      <c r="J1890" s="18"/>
      <c r="K1890" s="19"/>
      <c r="L1890" s="18"/>
      <c r="M1890" s="19"/>
      <c r="N1890" s="58"/>
      <c r="O1890" s="59"/>
      <c r="P1890" s="58"/>
      <c r="Q1890" s="59"/>
      <c r="R1890" s="58"/>
      <c r="S1890" s="59"/>
      <c r="T1890" s="58"/>
      <c r="U1890" s="59"/>
      <c r="V1890" s="128"/>
      <c r="W1890" s="128"/>
      <c r="X1890" s="128"/>
      <c r="Y1890" s="128"/>
      <c r="Z1890" s="128"/>
      <c r="AA1890" s="128"/>
      <c r="AB1890" s="128"/>
      <c r="AC1890" s="128"/>
      <c r="AD1890" s="85"/>
    </row>
    <row r="1891" spans="1:30" s="51" customFormat="1" ht="20.100000000000001" customHeight="1">
      <c r="A1891" s="85"/>
      <c r="B1891" s="311"/>
      <c r="C1891" s="128"/>
      <c r="D1891" s="85" t="s">
        <v>2665</v>
      </c>
      <c r="E1891" s="128"/>
      <c r="F1891" s="355"/>
      <c r="G1891" s="314"/>
      <c r="H1891" s="18"/>
      <c r="I1891" s="19"/>
      <c r="J1891" s="18"/>
      <c r="K1891" s="19"/>
      <c r="L1891" s="18"/>
      <c r="M1891" s="19"/>
      <c r="N1891" s="58"/>
      <c r="O1891" s="59"/>
      <c r="P1891" s="58"/>
      <c r="Q1891" s="59"/>
      <c r="R1891" s="58"/>
      <c r="S1891" s="59"/>
      <c r="T1891" s="58"/>
      <c r="U1891" s="59"/>
      <c r="V1891" s="128"/>
      <c r="W1891" s="128"/>
      <c r="X1891" s="128"/>
      <c r="Y1891" s="128"/>
      <c r="Z1891" s="128"/>
      <c r="AA1891" s="128"/>
      <c r="AB1891" s="128"/>
      <c r="AC1891" s="128"/>
      <c r="AD1891" s="85"/>
    </row>
    <row r="1892" spans="1:30" s="51" customFormat="1" ht="20.100000000000001" customHeight="1">
      <c r="A1892" s="85"/>
      <c r="B1892" s="311"/>
      <c r="C1892" s="128"/>
      <c r="D1892" s="85" t="s">
        <v>6732</v>
      </c>
      <c r="E1892" s="128"/>
      <c r="F1892" s="355"/>
      <c r="G1892" s="314"/>
      <c r="H1892" s="18"/>
      <c r="I1892" s="19"/>
      <c r="J1892" s="18"/>
      <c r="K1892" s="19"/>
      <c r="L1892" s="18"/>
      <c r="M1892" s="19"/>
      <c r="N1892" s="58"/>
      <c r="O1892" s="59"/>
      <c r="P1892" s="58"/>
      <c r="Q1892" s="59"/>
      <c r="R1892" s="58"/>
      <c r="S1892" s="59"/>
      <c r="T1892" s="58"/>
      <c r="U1892" s="59"/>
      <c r="V1892" s="128"/>
      <c r="W1892" s="128"/>
      <c r="X1892" s="128"/>
      <c r="Y1892" s="128"/>
      <c r="Z1892" s="128"/>
      <c r="AA1892" s="128"/>
      <c r="AB1892" s="128"/>
      <c r="AC1892" s="128"/>
      <c r="AD1892" s="85"/>
    </row>
    <row r="1893" spans="1:30" s="51" customFormat="1" ht="20.100000000000001" customHeight="1">
      <c r="A1893" s="86"/>
      <c r="B1893" s="317"/>
      <c r="C1893" s="168"/>
      <c r="D1893" s="86" t="s">
        <v>6733</v>
      </c>
      <c r="E1893" s="168"/>
      <c r="F1893" s="319"/>
      <c r="G1893" s="320"/>
      <c r="H1893" s="62"/>
      <c r="I1893" s="37"/>
      <c r="J1893" s="62"/>
      <c r="K1893" s="37"/>
      <c r="L1893" s="62"/>
      <c r="M1893" s="37"/>
      <c r="N1893" s="63"/>
      <c r="O1893" s="64"/>
      <c r="P1893" s="63"/>
      <c r="Q1893" s="64"/>
      <c r="R1893" s="63"/>
      <c r="S1893" s="64"/>
      <c r="T1893" s="63">
        <v>1</v>
      </c>
      <c r="U1893" s="64">
        <v>100</v>
      </c>
      <c r="V1893" s="168"/>
      <c r="W1893" s="168"/>
      <c r="X1893" s="168"/>
      <c r="Y1893" s="168"/>
      <c r="Z1893" s="168"/>
      <c r="AA1893" s="168"/>
      <c r="AB1893" s="168"/>
      <c r="AC1893" s="168"/>
      <c r="AD1893" s="86"/>
    </row>
    <row r="1894" spans="1:30" s="51" customFormat="1" ht="20.100000000000001" customHeight="1">
      <c r="A1894" s="66" t="s">
        <v>5828</v>
      </c>
      <c r="B1894" s="9" t="s">
        <v>2705</v>
      </c>
      <c r="C1894" s="127" t="s">
        <v>5803</v>
      </c>
      <c r="D1894" s="66"/>
      <c r="E1894" s="127"/>
      <c r="F1894" s="354"/>
      <c r="G1894" s="12"/>
      <c r="H1894" s="11"/>
      <c r="I1894" s="12"/>
      <c r="J1894" s="11"/>
      <c r="K1894" s="12"/>
      <c r="L1894" s="11"/>
      <c r="M1894" s="12"/>
      <c r="N1894" s="56"/>
      <c r="O1894" s="57"/>
      <c r="P1894" s="56"/>
      <c r="Q1894" s="57"/>
      <c r="R1894" s="56"/>
      <c r="S1894" s="57"/>
      <c r="T1894" s="56">
        <v>10</v>
      </c>
      <c r="U1894" s="57">
        <v>100</v>
      </c>
      <c r="V1894" s="127"/>
      <c r="W1894" s="127"/>
      <c r="X1894" s="127"/>
      <c r="Y1894" s="127"/>
      <c r="Z1894" s="127"/>
      <c r="AA1894" s="127"/>
      <c r="AB1894" s="127"/>
      <c r="AC1894" s="127" t="s">
        <v>138</v>
      </c>
      <c r="AD1894" s="66"/>
    </row>
    <row r="1895" spans="1:30" s="51" customFormat="1" ht="20.100000000000001" customHeight="1">
      <c r="A1895" s="85"/>
      <c r="B1895" s="311"/>
      <c r="C1895" s="145"/>
      <c r="D1895" s="16" t="s">
        <v>2660</v>
      </c>
      <c r="E1895" s="145" t="s">
        <v>2406</v>
      </c>
      <c r="F1895" s="160"/>
      <c r="G1895" s="161"/>
      <c r="H1895" s="160"/>
      <c r="I1895" s="161"/>
      <c r="J1895" s="160"/>
      <c r="K1895" s="161"/>
      <c r="L1895" s="160"/>
      <c r="M1895" s="161"/>
      <c r="N1895" s="76"/>
      <c r="O1895" s="77"/>
      <c r="P1895" s="76"/>
      <c r="Q1895" s="77"/>
      <c r="R1895" s="76"/>
      <c r="S1895" s="77"/>
      <c r="T1895" s="58"/>
      <c r="U1895" s="59"/>
      <c r="V1895" s="145"/>
      <c r="W1895" s="145"/>
      <c r="X1895" s="145"/>
      <c r="Y1895" s="145"/>
      <c r="Z1895" s="145"/>
      <c r="AA1895" s="145"/>
      <c r="AB1895" s="145"/>
      <c r="AC1895" s="145"/>
      <c r="AD1895" s="111"/>
    </row>
    <row r="1896" spans="1:30" s="51" customFormat="1" ht="20.100000000000001" customHeight="1">
      <c r="A1896" s="86"/>
      <c r="B1896" s="317"/>
      <c r="C1896" s="171"/>
      <c r="D1896" s="60" t="s">
        <v>2661</v>
      </c>
      <c r="E1896" s="171"/>
      <c r="F1896" s="172"/>
      <c r="G1896" s="173"/>
      <c r="H1896" s="172"/>
      <c r="I1896" s="173"/>
      <c r="J1896" s="172"/>
      <c r="K1896" s="173"/>
      <c r="L1896" s="172"/>
      <c r="M1896" s="173"/>
      <c r="N1896" s="78"/>
      <c r="O1896" s="79"/>
      <c r="P1896" s="78"/>
      <c r="Q1896" s="79"/>
      <c r="R1896" s="78"/>
      <c r="S1896" s="79"/>
      <c r="T1896" s="63"/>
      <c r="U1896" s="64"/>
      <c r="V1896" s="171"/>
      <c r="W1896" s="171"/>
      <c r="X1896" s="171"/>
      <c r="Y1896" s="171"/>
      <c r="Z1896" s="171"/>
      <c r="AA1896" s="171"/>
      <c r="AB1896" s="171"/>
      <c r="AC1896" s="171"/>
      <c r="AD1896" s="106"/>
    </row>
    <row r="1897" spans="1:30" s="51" customFormat="1" ht="20.100000000000001" customHeight="1">
      <c r="A1897" s="66" t="s">
        <v>5829</v>
      </c>
      <c r="B1897" s="9" t="s">
        <v>2706</v>
      </c>
      <c r="C1897" s="127" t="s">
        <v>5803</v>
      </c>
      <c r="D1897" s="85"/>
      <c r="E1897" s="127"/>
      <c r="F1897" s="354"/>
      <c r="G1897" s="12"/>
      <c r="H1897" s="11"/>
      <c r="I1897" s="12"/>
      <c r="J1897" s="11"/>
      <c r="K1897" s="12"/>
      <c r="L1897" s="11"/>
      <c r="M1897" s="12"/>
      <c r="N1897" s="56"/>
      <c r="O1897" s="57"/>
      <c r="P1897" s="56"/>
      <c r="Q1897" s="57"/>
      <c r="R1897" s="56"/>
      <c r="S1897" s="57"/>
      <c r="T1897" s="58">
        <v>9</v>
      </c>
      <c r="U1897" s="59">
        <v>90</v>
      </c>
      <c r="V1897" s="127"/>
      <c r="W1897" s="127"/>
      <c r="X1897" s="127"/>
      <c r="Y1897" s="127"/>
      <c r="Z1897" s="127"/>
      <c r="AA1897" s="127"/>
      <c r="AB1897" s="127"/>
      <c r="AC1897" s="127" t="s">
        <v>138</v>
      </c>
      <c r="AD1897" s="66"/>
    </row>
    <row r="1898" spans="1:30" s="51" customFormat="1" ht="20.100000000000001" customHeight="1">
      <c r="A1898" s="85"/>
      <c r="B1898" s="311"/>
      <c r="C1898" s="128"/>
      <c r="D1898" s="16" t="s">
        <v>6734</v>
      </c>
      <c r="E1898" s="145" t="s">
        <v>2391</v>
      </c>
      <c r="F1898" s="355"/>
      <c r="G1898" s="314"/>
      <c r="H1898" s="18"/>
      <c r="I1898" s="19"/>
      <c r="J1898" s="18"/>
      <c r="K1898" s="19"/>
      <c r="L1898" s="18"/>
      <c r="M1898" s="19"/>
      <c r="N1898" s="58"/>
      <c r="O1898" s="59"/>
      <c r="P1898" s="58"/>
      <c r="Q1898" s="59"/>
      <c r="R1898" s="58"/>
      <c r="S1898" s="59"/>
      <c r="T1898" s="58"/>
      <c r="U1898" s="59"/>
      <c r="V1898" s="128"/>
      <c r="W1898" s="128"/>
      <c r="X1898" s="128"/>
      <c r="Y1898" s="128"/>
      <c r="Z1898" s="128"/>
      <c r="AA1898" s="128"/>
      <c r="AB1898" s="128"/>
      <c r="AC1898" s="128"/>
      <c r="AD1898" s="85"/>
    </row>
    <row r="1899" spans="1:30" s="51" customFormat="1" ht="20.100000000000001" customHeight="1">
      <c r="A1899" s="86"/>
      <c r="B1899" s="317"/>
      <c r="C1899" s="168"/>
      <c r="D1899" s="60" t="s">
        <v>6735</v>
      </c>
      <c r="E1899" s="171"/>
      <c r="F1899" s="319"/>
      <c r="G1899" s="320"/>
      <c r="H1899" s="62"/>
      <c r="I1899" s="37"/>
      <c r="J1899" s="62"/>
      <c r="K1899" s="37"/>
      <c r="L1899" s="62"/>
      <c r="M1899" s="37"/>
      <c r="N1899" s="63"/>
      <c r="O1899" s="64"/>
      <c r="P1899" s="63"/>
      <c r="Q1899" s="64"/>
      <c r="R1899" s="63"/>
      <c r="S1899" s="64"/>
      <c r="T1899" s="63">
        <v>1</v>
      </c>
      <c r="U1899" s="64">
        <v>10</v>
      </c>
      <c r="V1899" s="168"/>
      <c r="W1899" s="168"/>
      <c r="X1899" s="168"/>
      <c r="Y1899" s="168"/>
      <c r="Z1899" s="168"/>
      <c r="AA1899" s="168"/>
      <c r="AB1899" s="168"/>
      <c r="AC1899" s="168"/>
      <c r="AD1899" s="86"/>
    </row>
    <row r="1900" spans="1:30" s="51" customFormat="1" ht="20.100000000000001" customHeight="1">
      <c r="A1900" s="66" t="s">
        <v>5830</v>
      </c>
      <c r="B1900" s="9" t="s">
        <v>2707</v>
      </c>
      <c r="C1900" s="127" t="s">
        <v>5831</v>
      </c>
      <c r="D1900" s="66" t="s">
        <v>2662</v>
      </c>
      <c r="E1900" s="127" t="s">
        <v>2391</v>
      </c>
      <c r="F1900" s="354"/>
      <c r="G1900" s="12"/>
      <c r="H1900" s="11"/>
      <c r="I1900" s="12"/>
      <c r="J1900" s="11"/>
      <c r="K1900" s="12"/>
      <c r="L1900" s="11"/>
      <c r="M1900" s="12"/>
      <c r="N1900" s="56"/>
      <c r="O1900" s="57"/>
      <c r="P1900" s="56"/>
      <c r="Q1900" s="57"/>
      <c r="R1900" s="56"/>
      <c r="S1900" s="57"/>
      <c r="T1900" s="56"/>
      <c r="U1900" s="57"/>
      <c r="V1900" s="127"/>
      <c r="W1900" s="127"/>
      <c r="X1900" s="127"/>
      <c r="Y1900" s="127"/>
      <c r="Z1900" s="127"/>
      <c r="AA1900" s="127"/>
      <c r="AB1900" s="127"/>
      <c r="AC1900" s="127" t="s">
        <v>138</v>
      </c>
      <c r="AD1900" s="66"/>
    </row>
    <row r="1901" spans="1:30" s="51" customFormat="1" ht="20.100000000000001" customHeight="1">
      <c r="A1901" s="85"/>
      <c r="B1901" s="311"/>
      <c r="C1901" s="128"/>
      <c r="D1901" s="85" t="s">
        <v>2663</v>
      </c>
      <c r="E1901" s="128"/>
      <c r="F1901" s="355"/>
      <c r="G1901" s="314"/>
      <c r="H1901" s="18"/>
      <c r="I1901" s="19"/>
      <c r="J1901" s="18"/>
      <c r="K1901" s="19"/>
      <c r="L1901" s="18"/>
      <c r="M1901" s="19"/>
      <c r="N1901" s="58"/>
      <c r="O1901" s="59"/>
      <c r="P1901" s="58"/>
      <c r="Q1901" s="59"/>
      <c r="R1901" s="58"/>
      <c r="S1901" s="59"/>
      <c r="T1901" s="58"/>
      <c r="U1901" s="59"/>
      <c r="V1901" s="128"/>
      <c r="W1901" s="128"/>
      <c r="X1901" s="128"/>
      <c r="Y1901" s="128"/>
      <c r="Z1901" s="128"/>
      <c r="AA1901" s="128"/>
      <c r="AB1901" s="128"/>
      <c r="AC1901" s="128"/>
      <c r="AD1901" s="85"/>
    </row>
    <row r="1902" spans="1:30" s="51" customFormat="1" ht="20.100000000000001" customHeight="1">
      <c r="A1902" s="85"/>
      <c r="B1902" s="311"/>
      <c r="C1902" s="128"/>
      <c r="D1902" s="85" t="s">
        <v>2664</v>
      </c>
      <c r="E1902" s="128"/>
      <c r="F1902" s="355"/>
      <c r="G1902" s="314"/>
      <c r="H1902" s="18"/>
      <c r="I1902" s="19"/>
      <c r="J1902" s="18"/>
      <c r="K1902" s="19"/>
      <c r="L1902" s="18"/>
      <c r="M1902" s="19"/>
      <c r="N1902" s="58"/>
      <c r="O1902" s="59"/>
      <c r="P1902" s="58"/>
      <c r="Q1902" s="59"/>
      <c r="R1902" s="58"/>
      <c r="S1902" s="59"/>
      <c r="T1902" s="58"/>
      <c r="U1902" s="59"/>
      <c r="V1902" s="128"/>
      <c r="W1902" s="128"/>
      <c r="X1902" s="128"/>
      <c r="Y1902" s="128"/>
      <c r="Z1902" s="128"/>
      <c r="AA1902" s="128"/>
      <c r="AB1902" s="128"/>
      <c r="AC1902" s="128"/>
      <c r="AD1902" s="85"/>
    </row>
    <row r="1903" spans="1:30" s="51" customFormat="1" ht="20.100000000000001" customHeight="1">
      <c r="A1903" s="85"/>
      <c r="B1903" s="311"/>
      <c r="C1903" s="128"/>
      <c r="D1903" s="85" t="s">
        <v>2665</v>
      </c>
      <c r="E1903" s="128"/>
      <c r="F1903" s="355"/>
      <c r="G1903" s="314"/>
      <c r="H1903" s="18"/>
      <c r="I1903" s="19"/>
      <c r="J1903" s="18"/>
      <c r="K1903" s="19"/>
      <c r="L1903" s="18"/>
      <c r="M1903" s="19"/>
      <c r="N1903" s="58"/>
      <c r="O1903" s="59"/>
      <c r="P1903" s="58"/>
      <c r="Q1903" s="59"/>
      <c r="R1903" s="58"/>
      <c r="S1903" s="59"/>
      <c r="T1903" s="58"/>
      <c r="U1903" s="59"/>
      <c r="V1903" s="128"/>
      <c r="W1903" s="128"/>
      <c r="X1903" s="128"/>
      <c r="Y1903" s="128"/>
      <c r="Z1903" s="128"/>
      <c r="AA1903" s="128"/>
      <c r="AB1903" s="128"/>
      <c r="AC1903" s="128"/>
      <c r="AD1903" s="85"/>
    </row>
    <row r="1904" spans="1:30" s="51" customFormat="1" ht="20.100000000000001" customHeight="1">
      <c r="A1904" s="85"/>
      <c r="B1904" s="311"/>
      <c r="C1904" s="128"/>
      <c r="D1904" s="85" t="s">
        <v>6732</v>
      </c>
      <c r="E1904" s="128"/>
      <c r="F1904" s="355"/>
      <c r="G1904" s="314"/>
      <c r="H1904" s="18"/>
      <c r="I1904" s="19"/>
      <c r="J1904" s="18"/>
      <c r="K1904" s="19"/>
      <c r="L1904" s="18"/>
      <c r="M1904" s="19"/>
      <c r="N1904" s="58"/>
      <c r="O1904" s="59"/>
      <c r="P1904" s="58"/>
      <c r="Q1904" s="59"/>
      <c r="R1904" s="58"/>
      <c r="S1904" s="59"/>
      <c r="T1904" s="58"/>
      <c r="U1904" s="59"/>
      <c r="V1904" s="128"/>
      <c r="W1904" s="128"/>
      <c r="X1904" s="128"/>
      <c r="Y1904" s="128"/>
      <c r="Z1904" s="128"/>
      <c r="AA1904" s="128"/>
      <c r="AB1904" s="128"/>
      <c r="AC1904" s="128"/>
      <c r="AD1904" s="85"/>
    </row>
    <row r="1905" spans="1:30" s="51" customFormat="1" ht="20.100000000000001" customHeight="1">
      <c r="A1905" s="86"/>
      <c r="B1905" s="317"/>
      <c r="C1905" s="168"/>
      <c r="D1905" s="86" t="s">
        <v>6733</v>
      </c>
      <c r="E1905" s="168"/>
      <c r="F1905" s="319"/>
      <c r="G1905" s="320"/>
      <c r="H1905" s="62"/>
      <c r="I1905" s="37"/>
      <c r="J1905" s="62"/>
      <c r="K1905" s="37"/>
      <c r="L1905" s="62"/>
      <c r="M1905" s="37"/>
      <c r="N1905" s="63"/>
      <c r="O1905" s="64"/>
      <c r="P1905" s="63"/>
      <c r="Q1905" s="64"/>
      <c r="R1905" s="63"/>
      <c r="S1905" s="64"/>
      <c r="T1905" s="63">
        <v>1</v>
      </c>
      <c r="U1905" s="64">
        <v>100</v>
      </c>
      <c r="V1905" s="168"/>
      <c r="W1905" s="168"/>
      <c r="X1905" s="168"/>
      <c r="Y1905" s="168"/>
      <c r="Z1905" s="168"/>
      <c r="AA1905" s="168"/>
      <c r="AB1905" s="168"/>
      <c r="AC1905" s="168"/>
      <c r="AD1905" s="86"/>
    </row>
    <row r="1906" spans="1:30" s="51" customFormat="1" ht="20.100000000000001" customHeight="1">
      <c r="A1906" s="66" t="s">
        <v>5832</v>
      </c>
      <c r="B1906" s="9" t="s">
        <v>2708</v>
      </c>
      <c r="C1906" s="127" t="s">
        <v>5803</v>
      </c>
      <c r="D1906" s="103" t="s">
        <v>2542</v>
      </c>
      <c r="E1906" s="127"/>
      <c r="F1906" s="354"/>
      <c r="G1906" s="12"/>
      <c r="H1906" s="11"/>
      <c r="I1906" s="12"/>
      <c r="J1906" s="11"/>
      <c r="K1906" s="12"/>
      <c r="L1906" s="11"/>
      <c r="M1906" s="12"/>
      <c r="N1906" s="56"/>
      <c r="O1906" s="57"/>
      <c r="P1906" s="56"/>
      <c r="Q1906" s="57"/>
      <c r="R1906" s="56"/>
      <c r="S1906" s="57"/>
      <c r="T1906" s="56">
        <v>2</v>
      </c>
      <c r="U1906" s="57">
        <v>20</v>
      </c>
      <c r="V1906" s="127"/>
      <c r="W1906" s="127"/>
      <c r="X1906" s="127"/>
      <c r="Y1906" s="127"/>
      <c r="Z1906" s="127"/>
      <c r="AA1906" s="127"/>
      <c r="AB1906" s="127"/>
      <c r="AC1906" s="127" t="s">
        <v>138</v>
      </c>
      <c r="AD1906" s="66"/>
    </row>
    <row r="1907" spans="1:30" s="51" customFormat="1" ht="20.100000000000001" customHeight="1">
      <c r="A1907" s="85"/>
      <c r="B1907" s="311"/>
      <c r="C1907" s="128"/>
      <c r="D1907" s="111" t="s">
        <v>2543</v>
      </c>
      <c r="E1907" s="128"/>
      <c r="F1907" s="355"/>
      <c r="G1907" s="314"/>
      <c r="H1907" s="18"/>
      <c r="I1907" s="19"/>
      <c r="J1907" s="18"/>
      <c r="K1907" s="19"/>
      <c r="L1907" s="18"/>
      <c r="M1907" s="19"/>
      <c r="N1907" s="58"/>
      <c r="O1907" s="59"/>
      <c r="P1907" s="58"/>
      <c r="Q1907" s="59"/>
      <c r="R1907" s="58"/>
      <c r="S1907" s="59"/>
      <c r="T1907" s="58"/>
      <c r="U1907" s="59"/>
      <c r="V1907" s="128"/>
      <c r="W1907" s="128"/>
      <c r="X1907" s="128"/>
      <c r="Y1907" s="128"/>
      <c r="Z1907" s="128"/>
      <c r="AA1907" s="128"/>
      <c r="AB1907" s="128"/>
      <c r="AC1907" s="128"/>
      <c r="AD1907" s="85"/>
    </row>
    <row r="1908" spans="1:30" s="51" customFormat="1" ht="20.100000000000001" customHeight="1">
      <c r="A1908" s="85"/>
      <c r="B1908" s="311"/>
      <c r="C1908" s="128"/>
      <c r="D1908" s="111" t="s">
        <v>2544</v>
      </c>
      <c r="E1908" s="128"/>
      <c r="F1908" s="355"/>
      <c r="G1908" s="314"/>
      <c r="H1908" s="18"/>
      <c r="I1908" s="19"/>
      <c r="J1908" s="18"/>
      <c r="K1908" s="19"/>
      <c r="L1908" s="18"/>
      <c r="M1908" s="19"/>
      <c r="N1908" s="58"/>
      <c r="O1908" s="59"/>
      <c r="P1908" s="58"/>
      <c r="Q1908" s="59"/>
      <c r="R1908" s="58"/>
      <c r="S1908" s="59"/>
      <c r="T1908" s="58">
        <v>3</v>
      </c>
      <c r="U1908" s="59">
        <v>30</v>
      </c>
      <c r="V1908" s="128"/>
      <c r="W1908" s="128"/>
      <c r="X1908" s="128"/>
      <c r="Y1908" s="128"/>
      <c r="Z1908" s="128"/>
      <c r="AA1908" s="128"/>
      <c r="AB1908" s="128"/>
      <c r="AC1908" s="128"/>
      <c r="AD1908" s="85"/>
    </row>
    <row r="1909" spans="1:30" s="51" customFormat="1" ht="20.100000000000001" customHeight="1">
      <c r="A1909" s="85"/>
      <c r="B1909" s="311"/>
      <c r="C1909" s="128"/>
      <c r="D1909" s="111" t="s">
        <v>2545</v>
      </c>
      <c r="E1909" s="128"/>
      <c r="F1909" s="355"/>
      <c r="G1909" s="314"/>
      <c r="H1909" s="18"/>
      <c r="I1909" s="19"/>
      <c r="J1909" s="18"/>
      <c r="K1909" s="19"/>
      <c r="L1909" s="18"/>
      <c r="M1909" s="19"/>
      <c r="N1909" s="58"/>
      <c r="O1909" s="59"/>
      <c r="P1909" s="58"/>
      <c r="Q1909" s="59"/>
      <c r="R1909" s="58"/>
      <c r="S1909" s="59"/>
      <c r="T1909" s="58">
        <v>4</v>
      </c>
      <c r="U1909" s="59">
        <v>40</v>
      </c>
      <c r="V1909" s="128"/>
      <c r="W1909" s="128"/>
      <c r="X1909" s="128"/>
      <c r="Y1909" s="128"/>
      <c r="Z1909" s="128"/>
      <c r="AA1909" s="128"/>
      <c r="AB1909" s="128"/>
      <c r="AC1909" s="128"/>
      <c r="AD1909" s="85"/>
    </row>
    <row r="1910" spans="1:30" s="51" customFormat="1" ht="20.100000000000001" customHeight="1">
      <c r="A1910" s="85"/>
      <c r="B1910" s="311"/>
      <c r="C1910" s="128"/>
      <c r="D1910" s="111" t="s">
        <v>2546</v>
      </c>
      <c r="E1910" s="128"/>
      <c r="F1910" s="355"/>
      <c r="G1910" s="314"/>
      <c r="H1910" s="18"/>
      <c r="I1910" s="19"/>
      <c r="J1910" s="18"/>
      <c r="K1910" s="19"/>
      <c r="L1910" s="18"/>
      <c r="M1910" s="19"/>
      <c r="N1910" s="58"/>
      <c r="O1910" s="59"/>
      <c r="P1910" s="58"/>
      <c r="Q1910" s="59"/>
      <c r="R1910" s="58"/>
      <c r="S1910" s="59"/>
      <c r="T1910" s="58">
        <v>1</v>
      </c>
      <c r="U1910" s="59">
        <v>10</v>
      </c>
      <c r="V1910" s="128"/>
      <c r="W1910" s="128"/>
      <c r="X1910" s="128"/>
      <c r="Y1910" s="128"/>
      <c r="Z1910" s="128"/>
      <c r="AA1910" s="128"/>
      <c r="AB1910" s="128"/>
      <c r="AC1910" s="128"/>
      <c r="AD1910" s="85"/>
    </row>
    <row r="1911" spans="1:30" s="51" customFormat="1" ht="20.100000000000001" customHeight="1">
      <c r="A1911" s="85"/>
      <c r="B1911" s="311"/>
      <c r="C1911" s="128"/>
      <c r="D1911" s="111" t="s">
        <v>2547</v>
      </c>
      <c r="E1911" s="128"/>
      <c r="F1911" s="355"/>
      <c r="G1911" s="314"/>
      <c r="H1911" s="18"/>
      <c r="I1911" s="19"/>
      <c r="J1911" s="18"/>
      <c r="K1911" s="19"/>
      <c r="L1911" s="18"/>
      <c r="M1911" s="19"/>
      <c r="N1911" s="58"/>
      <c r="O1911" s="59"/>
      <c r="P1911" s="58"/>
      <c r="Q1911" s="59"/>
      <c r="R1911" s="58"/>
      <c r="S1911" s="59"/>
      <c r="T1911" s="58"/>
      <c r="U1911" s="59"/>
      <c r="V1911" s="128"/>
      <c r="W1911" s="128"/>
      <c r="X1911" s="128"/>
      <c r="Y1911" s="128"/>
      <c r="Z1911" s="128"/>
      <c r="AA1911" s="128"/>
      <c r="AB1911" s="128"/>
      <c r="AC1911" s="128"/>
      <c r="AD1911" s="85"/>
    </row>
    <row r="1912" spans="1:30" s="51" customFormat="1" ht="20.100000000000001" customHeight="1">
      <c r="A1912" s="85"/>
      <c r="B1912" s="311"/>
      <c r="C1912" s="128"/>
      <c r="D1912" s="111" t="s">
        <v>2548</v>
      </c>
      <c r="E1912" s="128"/>
      <c r="F1912" s="355"/>
      <c r="G1912" s="314"/>
      <c r="H1912" s="18"/>
      <c r="I1912" s="19"/>
      <c r="J1912" s="18"/>
      <c r="K1912" s="19"/>
      <c r="L1912" s="18"/>
      <c r="M1912" s="19"/>
      <c r="N1912" s="58"/>
      <c r="O1912" s="59"/>
      <c r="P1912" s="58"/>
      <c r="Q1912" s="59"/>
      <c r="R1912" s="58"/>
      <c r="S1912" s="59"/>
      <c r="T1912" s="58"/>
      <c r="U1912" s="59"/>
      <c r="V1912" s="128"/>
      <c r="W1912" s="128"/>
      <c r="X1912" s="128"/>
      <c r="Y1912" s="128"/>
      <c r="Z1912" s="128"/>
      <c r="AA1912" s="128"/>
      <c r="AB1912" s="128"/>
      <c r="AC1912" s="128"/>
      <c r="AD1912" s="85"/>
    </row>
    <row r="1913" spans="1:30" s="51" customFormat="1" ht="20.100000000000001" customHeight="1">
      <c r="A1913" s="86"/>
      <c r="B1913" s="317"/>
      <c r="C1913" s="168"/>
      <c r="D1913" s="106" t="s">
        <v>2549</v>
      </c>
      <c r="E1913" s="168"/>
      <c r="F1913" s="319"/>
      <c r="G1913" s="320"/>
      <c r="H1913" s="62"/>
      <c r="I1913" s="37"/>
      <c r="J1913" s="62"/>
      <c r="K1913" s="37"/>
      <c r="L1913" s="62"/>
      <c r="M1913" s="37"/>
      <c r="N1913" s="63"/>
      <c r="O1913" s="64"/>
      <c r="P1913" s="63"/>
      <c r="Q1913" s="64"/>
      <c r="R1913" s="63"/>
      <c r="S1913" s="64"/>
      <c r="T1913" s="63"/>
      <c r="U1913" s="64"/>
      <c r="V1913" s="168"/>
      <c r="W1913" s="168"/>
      <c r="X1913" s="168"/>
      <c r="Y1913" s="168"/>
      <c r="Z1913" s="168"/>
      <c r="AA1913" s="168"/>
      <c r="AB1913" s="168"/>
      <c r="AC1913" s="168"/>
      <c r="AD1913" s="86"/>
    </row>
    <row r="1914" spans="1:30" s="51" customFormat="1" ht="20.100000000000001" customHeight="1">
      <c r="A1914" s="66" t="s">
        <v>5833</v>
      </c>
      <c r="B1914" s="9" t="s">
        <v>2709</v>
      </c>
      <c r="C1914" s="127" t="s">
        <v>5803</v>
      </c>
      <c r="D1914" s="66"/>
      <c r="E1914" s="127"/>
      <c r="F1914" s="354"/>
      <c r="G1914" s="12"/>
      <c r="H1914" s="11"/>
      <c r="I1914" s="12"/>
      <c r="J1914" s="11"/>
      <c r="K1914" s="12"/>
      <c r="L1914" s="11"/>
      <c r="M1914" s="12"/>
      <c r="N1914" s="56"/>
      <c r="O1914" s="57"/>
      <c r="P1914" s="56"/>
      <c r="Q1914" s="57"/>
      <c r="R1914" s="56"/>
      <c r="S1914" s="57"/>
      <c r="T1914" s="56">
        <v>9</v>
      </c>
      <c r="U1914" s="57">
        <v>90</v>
      </c>
      <c r="V1914" s="127"/>
      <c r="W1914" s="127"/>
      <c r="X1914" s="127"/>
      <c r="Y1914" s="127"/>
      <c r="Z1914" s="127"/>
      <c r="AA1914" s="127"/>
      <c r="AB1914" s="127"/>
      <c r="AC1914" s="127" t="s">
        <v>138</v>
      </c>
      <c r="AD1914" s="66"/>
    </row>
    <row r="1915" spans="1:30" s="51" customFormat="1" ht="19.5" customHeight="1">
      <c r="A1915" s="111"/>
      <c r="B1915" s="111"/>
      <c r="C1915" s="145"/>
      <c r="D1915" s="16" t="s">
        <v>2568</v>
      </c>
      <c r="E1915" s="145" t="s">
        <v>233</v>
      </c>
      <c r="F1915" s="160"/>
      <c r="G1915" s="161"/>
      <c r="H1915" s="160"/>
      <c r="I1915" s="161"/>
      <c r="J1915" s="160"/>
      <c r="K1915" s="161"/>
      <c r="L1915" s="160"/>
      <c r="M1915" s="161"/>
      <c r="N1915" s="76"/>
      <c r="O1915" s="77"/>
      <c r="P1915" s="76"/>
      <c r="Q1915" s="77"/>
      <c r="R1915" s="76"/>
      <c r="S1915" s="77"/>
      <c r="T1915" s="58"/>
      <c r="U1915" s="59"/>
      <c r="V1915" s="145"/>
      <c r="W1915" s="145"/>
      <c r="X1915" s="145"/>
      <c r="Y1915" s="145"/>
      <c r="Z1915" s="145"/>
      <c r="AA1915" s="145"/>
      <c r="AB1915" s="145"/>
      <c r="AC1915" s="145"/>
      <c r="AD1915" s="111"/>
    </row>
    <row r="1916" spans="1:30" s="51" customFormat="1" ht="19.5" customHeight="1">
      <c r="A1916" s="106"/>
      <c r="B1916" s="106"/>
      <c r="C1916" s="171"/>
      <c r="D1916" s="60" t="s">
        <v>2569</v>
      </c>
      <c r="E1916" s="171"/>
      <c r="F1916" s="172"/>
      <c r="G1916" s="173"/>
      <c r="H1916" s="172"/>
      <c r="I1916" s="173"/>
      <c r="J1916" s="172"/>
      <c r="K1916" s="173"/>
      <c r="L1916" s="172"/>
      <c r="M1916" s="173"/>
      <c r="N1916" s="78"/>
      <c r="O1916" s="79"/>
      <c r="P1916" s="78"/>
      <c r="Q1916" s="79"/>
      <c r="R1916" s="78"/>
      <c r="S1916" s="79"/>
      <c r="T1916" s="63">
        <v>1</v>
      </c>
      <c r="U1916" s="64">
        <v>10</v>
      </c>
      <c r="V1916" s="171"/>
      <c r="W1916" s="171"/>
      <c r="X1916" s="171"/>
      <c r="Y1916" s="171"/>
      <c r="Z1916" s="171"/>
      <c r="AA1916" s="171"/>
      <c r="AB1916" s="171"/>
      <c r="AC1916" s="171"/>
      <c r="AD1916" s="106"/>
    </row>
    <row r="1917" spans="1:30" s="51" customFormat="1" ht="19.5" customHeight="1">
      <c r="A1917" s="66" t="s">
        <v>5834</v>
      </c>
      <c r="B1917" s="9" t="s">
        <v>2710</v>
      </c>
      <c r="C1917" s="127" t="s">
        <v>5835</v>
      </c>
      <c r="D1917" s="103" t="s">
        <v>2683</v>
      </c>
      <c r="E1917" s="146" t="s">
        <v>2391</v>
      </c>
      <c r="F1917" s="174"/>
      <c r="G1917" s="175"/>
      <c r="H1917" s="174"/>
      <c r="I1917" s="175"/>
      <c r="J1917" s="174"/>
      <c r="K1917" s="175"/>
      <c r="L1917" s="174"/>
      <c r="M1917" s="175"/>
      <c r="N1917" s="73"/>
      <c r="O1917" s="74"/>
      <c r="P1917" s="73"/>
      <c r="Q1917" s="74"/>
      <c r="R1917" s="73"/>
      <c r="S1917" s="74"/>
      <c r="T1917" s="56">
        <v>1</v>
      </c>
      <c r="U1917" s="57">
        <v>100</v>
      </c>
      <c r="V1917" s="146"/>
      <c r="W1917" s="146"/>
      <c r="X1917" s="146"/>
      <c r="Y1917" s="146"/>
      <c r="Z1917" s="146"/>
      <c r="AA1917" s="146"/>
      <c r="AB1917" s="146"/>
      <c r="AC1917" s="146" t="s">
        <v>138</v>
      </c>
      <c r="AD1917" s="103"/>
    </row>
    <row r="1918" spans="1:30" s="51" customFormat="1" ht="19.5" customHeight="1">
      <c r="A1918" s="111"/>
      <c r="B1918" s="111"/>
      <c r="C1918" s="145"/>
      <c r="D1918" s="111" t="s">
        <v>2684</v>
      </c>
      <c r="E1918" s="145"/>
      <c r="F1918" s="160"/>
      <c r="G1918" s="161"/>
      <c r="H1918" s="160"/>
      <c r="I1918" s="161"/>
      <c r="J1918" s="160"/>
      <c r="K1918" s="161"/>
      <c r="L1918" s="160"/>
      <c r="M1918" s="161"/>
      <c r="N1918" s="76"/>
      <c r="O1918" s="77"/>
      <c r="P1918" s="76"/>
      <c r="Q1918" s="77"/>
      <c r="R1918" s="76"/>
      <c r="S1918" s="77"/>
      <c r="T1918" s="58"/>
      <c r="U1918" s="59"/>
      <c r="V1918" s="145"/>
      <c r="W1918" s="145"/>
      <c r="X1918" s="145"/>
      <c r="Y1918" s="145"/>
      <c r="Z1918" s="145"/>
      <c r="AA1918" s="145"/>
      <c r="AB1918" s="145"/>
      <c r="AC1918" s="145"/>
      <c r="AD1918" s="111"/>
    </row>
    <row r="1919" spans="1:30" s="51" customFormat="1" ht="19.5" customHeight="1">
      <c r="A1919" s="111"/>
      <c r="B1919" s="111"/>
      <c r="C1919" s="145"/>
      <c r="D1919" s="111" t="s">
        <v>2685</v>
      </c>
      <c r="E1919" s="145"/>
      <c r="F1919" s="160"/>
      <c r="G1919" s="161"/>
      <c r="H1919" s="160"/>
      <c r="I1919" s="161"/>
      <c r="J1919" s="160"/>
      <c r="K1919" s="161"/>
      <c r="L1919" s="160"/>
      <c r="M1919" s="161"/>
      <c r="N1919" s="76"/>
      <c r="O1919" s="77"/>
      <c r="P1919" s="76"/>
      <c r="Q1919" s="77"/>
      <c r="R1919" s="76"/>
      <c r="S1919" s="77"/>
      <c r="T1919" s="58"/>
      <c r="U1919" s="59"/>
      <c r="V1919" s="145"/>
      <c r="W1919" s="145"/>
      <c r="X1919" s="145"/>
      <c r="Y1919" s="145"/>
      <c r="Z1919" s="145"/>
      <c r="AA1919" s="145"/>
      <c r="AB1919" s="145"/>
      <c r="AC1919" s="145"/>
      <c r="AD1919" s="111"/>
    </row>
    <row r="1920" spans="1:30" s="51" customFormat="1" ht="19.5" customHeight="1">
      <c r="A1920" s="111"/>
      <c r="B1920" s="111"/>
      <c r="C1920" s="145"/>
      <c r="D1920" s="111" t="s">
        <v>2553</v>
      </c>
      <c r="E1920" s="145"/>
      <c r="F1920" s="160"/>
      <c r="G1920" s="161"/>
      <c r="H1920" s="160"/>
      <c r="I1920" s="161"/>
      <c r="J1920" s="160"/>
      <c r="K1920" s="161"/>
      <c r="L1920" s="160"/>
      <c r="M1920" s="161"/>
      <c r="N1920" s="76"/>
      <c r="O1920" s="77"/>
      <c r="P1920" s="76"/>
      <c r="Q1920" s="77"/>
      <c r="R1920" s="76"/>
      <c r="S1920" s="77"/>
      <c r="T1920" s="58"/>
      <c r="U1920" s="59"/>
      <c r="V1920" s="145"/>
      <c r="W1920" s="145"/>
      <c r="X1920" s="145"/>
      <c r="Y1920" s="145"/>
      <c r="Z1920" s="145"/>
      <c r="AA1920" s="145"/>
      <c r="AB1920" s="145"/>
      <c r="AC1920" s="145"/>
      <c r="AD1920" s="111"/>
    </row>
    <row r="1921" spans="1:30" s="51" customFormat="1" ht="19.5" customHeight="1">
      <c r="A1921" s="111"/>
      <c r="B1921" s="111"/>
      <c r="C1921" s="145"/>
      <c r="D1921" s="111" t="s">
        <v>2554</v>
      </c>
      <c r="E1921" s="145"/>
      <c r="F1921" s="160"/>
      <c r="G1921" s="161"/>
      <c r="H1921" s="160"/>
      <c r="I1921" s="161"/>
      <c r="J1921" s="160"/>
      <c r="K1921" s="161"/>
      <c r="L1921" s="160"/>
      <c r="M1921" s="161"/>
      <c r="N1921" s="76"/>
      <c r="O1921" s="77"/>
      <c r="P1921" s="76"/>
      <c r="Q1921" s="77"/>
      <c r="R1921" s="76"/>
      <c r="S1921" s="77"/>
      <c r="T1921" s="58"/>
      <c r="U1921" s="59"/>
      <c r="V1921" s="145"/>
      <c r="W1921" s="145"/>
      <c r="X1921" s="145"/>
      <c r="Y1921" s="145"/>
      <c r="Z1921" s="145"/>
      <c r="AA1921" s="145"/>
      <c r="AB1921" s="145"/>
      <c r="AC1921" s="145"/>
      <c r="AD1921" s="111"/>
    </row>
    <row r="1922" spans="1:30" s="51" customFormat="1" ht="19.5" customHeight="1">
      <c r="A1922" s="111"/>
      <c r="B1922" s="111"/>
      <c r="C1922" s="145"/>
      <c r="D1922" s="111" t="s">
        <v>2555</v>
      </c>
      <c r="E1922" s="145"/>
      <c r="F1922" s="160"/>
      <c r="G1922" s="161"/>
      <c r="H1922" s="160"/>
      <c r="I1922" s="161"/>
      <c r="J1922" s="160"/>
      <c r="K1922" s="161"/>
      <c r="L1922" s="160"/>
      <c r="M1922" s="161"/>
      <c r="N1922" s="76"/>
      <c r="O1922" s="77"/>
      <c r="P1922" s="76"/>
      <c r="Q1922" s="77"/>
      <c r="R1922" s="76"/>
      <c r="S1922" s="77"/>
      <c r="T1922" s="58"/>
      <c r="U1922" s="59"/>
      <c r="V1922" s="145"/>
      <c r="W1922" s="145"/>
      <c r="X1922" s="145"/>
      <c r="Y1922" s="145"/>
      <c r="Z1922" s="145"/>
      <c r="AA1922" s="145"/>
      <c r="AB1922" s="145"/>
      <c r="AC1922" s="145"/>
      <c r="AD1922" s="111"/>
    </row>
    <row r="1923" spans="1:30" s="51" customFormat="1" ht="19.5" customHeight="1">
      <c r="A1923" s="111"/>
      <c r="B1923" s="111"/>
      <c r="C1923" s="145"/>
      <c r="D1923" s="111" t="s">
        <v>2556</v>
      </c>
      <c r="E1923" s="145"/>
      <c r="F1923" s="160"/>
      <c r="G1923" s="161"/>
      <c r="H1923" s="160"/>
      <c r="I1923" s="161"/>
      <c r="J1923" s="160"/>
      <c r="K1923" s="161"/>
      <c r="L1923" s="160"/>
      <c r="M1923" s="161"/>
      <c r="N1923" s="76"/>
      <c r="O1923" s="77"/>
      <c r="P1923" s="76"/>
      <c r="Q1923" s="77"/>
      <c r="R1923" s="76"/>
      <c r="S1923" s="77"/>
      <c r="T1923" s="58"/>
      <c r="U1923" s="59"/>
      <c r="V1923" s="145"/>
      <c r="W1923" s="145"/>
      <c r="X1923" s="145"/>
      <c r="Y1923" s="145"/>
      <c r="Z1923" s="145"/>
      <c r="AA1923" s="145"/>
      <c r="AB1923" s="145"/>
      <c r="AC1923" s="145"/>
      <c r="AD1923" s="111"/>
    </row>
    <row r="1924" spans="1:30" s="51" customFormat="1" ht="19.5" customHeight="1">
      <c r="A1924" s="111"/>
      <c r="B1924" s="111"/>
      <c r="C1924" s="145"/>
      <c r="D1924" s="111" t="s">
        <v>2557</v>
      </c>
      <c r="E1924" s="145"/>
      <c r="F1924" s="160"/>
      <c r="G1924" s="161"/>
      <c r="H1924" s="160"/>
      <c r="I1924" s="161"/>
      <c r="J1924" s="160"/>
      <c r="K1924" s="161"/>
      <c r="L1924" s="160"/>
      <c r="M1924" s="161"/>
      <c r="N1924" s="76"/>
      <c r="O1924" s="77"/>
      <c r="P1924" s="76"/>
      <c r="Q1924" s="77"/>
      <c r="R1924" s="76"/>
      <c r="S1924" s="77"/>
      <c r="T1924" s="58"/>
      <c r="U1924" s="59"/>
      <c r="V1924" s="145"/>
      <c r="W1924" s="145"/>
      <c r="X1924" s="145"/>
      <c r="Y1924" s="145"/>
      <c r="Z1924" s="145"/>
      <c r="AA1924" s="145"/>
      <c r="AB1924" s="145"/>
      <c r="AC1924" s="145"/>
      <c r="AD1924" s="111"/>
    </row>
    <row r="1925" spans="1:30" s="51" customFormat="1" ht="19.5" customHeight="1">
      <c r="A1925" s="111"/>
      <c r="B1925" s="111"/>
      <c r="C1925" s="145"/>
      <c r="D1925" s="16" t="s">
        <v>2686</v>
      </c>
      <c r="E1925" s="145"/>
      <c r="F1925" s="160"/>
      <c r="G1925" s="161"/>
      <c r="H1925" s="160"/>
      <c r="I1925" s="161"/>
      <c r="J1925" s="160"/>
      <c r="K1925" s="161"/>
      <c r="L1925" s="160"/>
      <c r="M1925" s="161"/>
      <c r="N1925" s="76"/>
      <c r="O1925" s="77"/>
      <c r="P1925" s="76"/>
      <c r="Q1925" s="77"/>
      <c r="R1925" s="76"/>
      <c r="S1925" s="77"/>
      <c r="T1925" s="58"/>
      <c r="U1925" s="59"/>
      <c r="V1925" s="145"/>
      <c r="W1925" s="145"/>
      <c r="X1925" s="145"/>
      <c r="Y1925" s="145"/>
      <c r="Z1925" s="145"/>
      <c r="AA1925" s="145"/>
      <c r="AB1925" s="145"/>
      <c r="AC1925" s="145"/>
      <c r="AD1925" s="111"/>
    </row>
    <row r="1926" spans="1:30" s="51" customFormat="1" ht="19.5" customHeight="1">
      <c r="A1926" s="106"/>
      <c r="B1926" s="106"/>
      <c r="C1926" s="171"/>
      <c r="D1926" s="60" t="s">
        <v>2687</v>
      </c>
      <c r="E1926" s="171"/>
      <c r="F1926" s="172"/>
      <c r="G1926" s="173"/>
      <c r="H1926" s="172"/>
      <c r="I1926" s="173"/>
      <c r="J1926" s="172"/>
      <c r="K1926" s="173"/>
      <c r="L1926" s="172"/>
      <c r="M1926" s="173"/>
      <c r="N1926" s="78"/>
      <c r="O1926" s="79"/>
      <c r="P1926" s="78"/>
      <c r="Q1926" s="79"/>
      <c r="R1926" s="78"/>
      <c r="S1926" s="79"/>
      <c r="T1926" s="63"/>
      <c r="U1926" s="64"/>
      <c r="V1926" s="171"/>
      <c r="W1926" s="171"/>
      <c r="X1926" s="171"/>
      <c r="Y1926" s="171"/>
      <c r="Z1926" s="171"/>
      <c r="AA1926" s="171"/>
      <c r="AB1926" s="171"/>
      <c r="AC1926" s="171"/>
      <c r="AD1926" s="106"/>
    </row>
    <row r="1927" spans="1:30" s="51" customFormat="1" ht="20.100000000000001" customHeight="1">
      <c r="A1927" s="169" t="s">
        <v>5836</v>
      </c>
      <c r="B1927" s="328" t="s">
        <v>2723</v>
      </c>
      <c r="C1927" s="170" t="s">
        <v>5803</v>
      </c>
      <c r="D1927" s="169"/>
      <c r="E1927" s="170"/>
      <c r="F1927" s="330"/>
      <c r="G1927" s="331"/>
      <c r="H1927" s="43"/>
      <c r="I1927" s="44"/>
      <c r="J1927" s="43"/>
      <c r="K1927" s="44"/>
      <c r="L1927" s="43"/>
      <c r="M1927" s="44"/>
      <c r="N1927" s="71"/>
      <c r="O1927" s="72"/>
      <c r="P1927" s="71"/>
      <c r="Q1927" s="72"/>
      <c r="R1927" s="71"/>
      <c r="S1927" s="72"/>
      <c r="T1927" s="71">
        <v>2</v>
      </c>
      <c r="U1927" s="72">
        <v>100</v>
      </c>
      <c r="V1927" s="170"/>
      <c r="W1927" s="170"/>
      <c r="X1927" s="170"/>
      <c r="Y1927" s="170"/>
      <c r="Z1927" s="170"/>
      <c r="AA1927" s="170"/>
      <c r="AB1927" s="170"/>
      <c r="AC1927" s="170" t="s">
        <v>28</v>
      </c>
      <c r="AD1927" s="169"/>
    </row>
    <row r="1928" spans="1:30" s="51" customFormat="1" ht="20.100000000000001" customHeight="1">
      <c r="A1928" s="66" t="s">
        <v>5837</v>
      </c>
      <c r="B1928" s="9" t="s">
        <v>2722</v>
      </c>
      <c r="C1928" s="127" t="s">
        <v>5803</v>
      </c>
      <c r="D1928" s="103" t="s">
        <v>2567</v>
      </c>
      <c r="E1928" s="127" t="s">
        <v>2391</v>
      </c>
      <c r="F1928" s="354"/>
      <c r="G1928" s="12"/>
      <c r="H1928" s="11"/>
      <c r="I1928" s="12"/>
      <c r="J1928" s="11"/>
      <c r="K1928" s="12"/>
      <c r="L1928" s="11"/>
      <c r="M1928" s="12"/>
      <c r="N1928" s="56"/>
      <c r="O1928" s="57"/>
      <c r="P1928" s="56"/>
      <c r="Q1928" s="57"/>
      <c r="R1928" s="56"/>
      <c r="S1928" s="57"/>
      <c r="T1928" s="56"/>
      <c r="U1928" s="57"/>
      <c r="V1928" s="127"/>
      <c r="W1928" s="127"/>
      <c r="X1928" s="127"/>
      <c r="Y1928" s="127"/>
      <c r="Z1928" s="127"/>
      <c r="AA1928" s="127"/>
      <c r="AB1928" s="127"/>
      <c r="AC1928" s="127" t="s">
        <v>28</v>
      </c>
      <c r="AD1928" s="66"/>
    </row>
    <row r="1929" spans="1:30" s="51" customFormat="1" ht="20.100000000000001" customHeight="1">
      <c r="A1929" s="85"/>
      <c r="B1929" s="311"/>
      <c r="C1929" s="111"/>
      <c r="D1929" s="111" t="s">
        <v>2510</v>
      </c>
      <c r="E1929" s="128"/>
      <c r="F1929" s="355"/>
      <c r="G1929" s="314"/>
      <c r="H1929" s="18"/>
      <c r="I1929" s="19"/>
      <c r="J1929" s="18"/>
      <c r="K1929" s="19"/>
      <c r="L1929" s="18"/>
      <c r="M1929" s="19"/>
      <c r="N1929" s="58"/>
      <c r="O1929" s="59"/>
      <c r="P1929" s="58"/>
      <c r="Q1929" s="59"/>
      <c r="R1929" s="58"/>
      <c r="S1929" s="59"/>
      <c r="T1929" s="58"/>
      <c r="U1929" s="59"/>
      <c r="V1929" s="128"/>
      <c r="W1929" s="128"/>
      <c r="X1929" s="128"/>
      <c r="Y1929" s="128"/>
      <c r="Z1929" s="128"/>
      <c r="AA1929" s="128"/>
      <c r="AB1929" s="128"/>
      <c r="AC1929" s="128"/>
      <c r="AD1929" s="85"/>
    </row>
    <row r="1930" spans="1:30" s="51" customFormat="1" ht="20.100000000000001" customHeight="1">
      <c r="A1930" s="85"/>
      <c r="B1930" s="311"/>
      <c r="C1930" s="111"/>
      <c r="D1930" s="111" t="s">
        <v>2511</v>
      </c>
      <c r="E1930" s="128"/>
      <c r="F1930" s="355"/>
      <c r="G1930" s="314"/>
      <c r="H1930" s="18"/>
      <c r="I1930" s="19"/>
      <c r="J1930" s="18"/>
      <c r="K1930" s="19"/>
      <c r="L1930" s="18"/>
      <c r="M1930" s="19"/>
      <c r="N1930" s="58"/>
      <c r="O1930" s="59"/>
      <c r="P1930" s="58"/>
      <c r="Q1930" s="59"/>
      <c r="R1930" s="58"/>
      <c r="S1930" s="59"/>
      <c r="T1930" s="58"/>
      <c r="U1930" s="59"/>
      <c r="V1930" s="128"/>
      <c r="W1930" s="128"/>
      <c r="X1930" s="128"/>
      <c r="Y1930" s="128"/>
      <c r="Z1930" s="128"/>
      <c r="AA1930" s="128"/>
      <c r="AB1930" s="128"/>
      <c r="AC1930" s="128"/>
      <c r="AD1930" s="85"/>
    </row>
    <row r="1931" spans="1:30" s="51" customFormat="1" ht="20.100000000000001" customHeight="1">
      <c r="A1931" s="85"/>
      <c r="B1931" s="311"/>
      <c r="C1931" s="111"/>
      <c r="D1931" s="111" t="s">
        <v>2512</v>
      </c>
      <c r="E1931" s="128"/>
      <c r="F1931" s="355"/>
      <c r="G1931" s="314"/>
      <c r="H1931" s="18"/>
      <c r="I1931" s="19"/>
      <c r="J1931" s="18"/>
      <c r="K1931" s="19"/>
      <c r="L1931" s="18"/>
      <c r="M1931" s="19"/>
      <c r="N1931" s="58"/>
      <c r="O1931" s="59"/>
      <c r="P1931" s="58"/>
      <c r="Q1931" s="59"/>
      <c r="R1931" s="58"/>
      <c r="S1931" s="59"/>
      <c r="T1931" s="58"/>
      <c r="U1931" s="59"/>
      <c r="V1931" s="128"/>
      <c r="W1931" s="128"/>
      <c r="X1931" s="128"/>
      <c r="Y1931" s="128"/>
      <c r="Z1931" s="128"/>
      <c r="AA1931" s="128"/>
      <c r="AB1931" s="128"/>
      <c r="AC1931" s="128"/>
      <c r="AD1931" s="85"/>
    </row>
    <row r="1932" spans="1:30" s="51" customFormat="1" ht="20.100000000000001" customHeight="1">
      <c r="A1932" s="85"/>
      <c r="B1932" s="311"/>
      <c r="C1932" s="111"/>
      <c r="D1932" s="111" t="s">
        <v>2513</v>
      </c>
      <c r="E1932" s="128"/>
      <c r="F1932" s="355"/>
      <c r="G1932" s="314"/>
      <c r="H1932" s="18"/>
      <c r="I1932" s="19"/>
      <c r="J1932" s="18"/>
      <c r="K1932" s="19"/>
      <c r="L1932" s="18"/>
      <c r="M1932" s="19"/>
      <c r="N1932" s="58"/>
      <c r="O1932" s="59"/>
      <c r="P1932" s="58"/>
      <c r="Q1932" s="59"/>
      <c r="R1932" s="58"/>
      <c r="S1932" s="59"/>
      <c r="T1932" s="58"/>
      <c r="U1932" s="59"/>
      <c r="V1932" s="128"/>
      <c r="W1932" s="128"/>
      <c r="X1932" s="128"/>
      <c r="Y1932" s="128"/>
      <c r="Z1932" s="128"/>
      <c r="AA1932" s="128"/>
      <c r="AB1932" s="128"/>
      <c r="AC1932" s="128"/>
      <c r="AD1932" s="85"/>
    </row>
    <row r="1933" spans="1:30" s="51" customFormat="1" ht="20.100000000000001" customHeight="1">
      <c r="A1933" s="85"/>
      <c r="B1933" s="311"/>
      <c r="C1933" s="111"/>
      <c r="D1933" s="111" t="s">
        <v>2514</v>
      </c>
      <c r="E1933" s="128"/>
      <c r="F1933" s="355"/>
      <c r="G1933" s="314"/>
      <c r="H1933" s="18"/>
      <c r="I1933" s="19"/>
      <c r="J1933" s="18"/>
      <c r="K1933" s="19"/>
      <c r="L1933" s="18"/>
      <c r="M1933" s="19"/>
      <c r="N1933" s="58"/>
      <c r="O1933" s="59"/>
      <c r="P1933" s="58"/>
      <c r="Q1933" s="59"/>
      <c r="R1933" s="58"/>
      <c r="S1933" s="59"/>
      <c r="T1933" s="58">
        <v>1</v>
      </c>
      <c r="U1933" s="59">
        <v>50</v>
      </c>
      <c r="V1933" s="128"/>
      <c r="W1933" s="128"/>
      <c r="X1933" s="128"/>
      <c r="Y1933" s="128"/>
      <c r="Z1933" s="128"/>
      <c r="AA1933" s="128"/>
      <c r="AB1933" s="128"/>
      <c r="AC1933" s="128"/>
      <c r="AD1933" s="85"/>
    </row>
    <row r="1934" spans="1:30" s="51" customFormat="1" ht="20.100000000000001" customHeight="1">
      <c r="A1934" s="85"/>
      <c r="B1934" s="311"/>
      <c r="C1934" s="111"/>
      <c r="D1934" s="111" t="s">
        <v>2515</v>
      </c>
      <c r="E1934" s="128"/>
      <c r="F1934" s="355"/>
      <c r="G1934" s="314"/>
      <c r="H1934" s="18"/>
      <c r="I1934" s="19"/>
      <c r="J1934" s="18"/>
      <c r="K1934" s="19"/>
      <c r="L1934" s="18"/>
      <c r="M1934" s="19"/>
      <c r="N1934" s="58"/>
      <c r="O1934" s="59"/>
      <c r="P1934" s="58"/>
      <c r="Q1934" s="59"/>
      <c r="R1934" s="58"/>
      <c r="S1934" s="59"/>
      <c r="T1934" s="58"/>
      <c r="U1934" s="59"/>
      <c r="V1934" s="128"/>
      <c r="W1934" s="128"/>
      <c r="X1934" s="128"/>
      <c r="Y1934" s="128"/>
      <c r="Z1934" s="128"/>
      <c r="AA1934" s="128"/>
      <c r="AB1934" s="128"/>
      <c r="AC1934" s="128"/>
      <c r="AD1934" s="85"/>
    </row>
    <row r="1935" spans="1:30" s="51" customFormat="1" ht="20.100000000000001" customHeight="1">
      <c r="A1935" s="85"/>
      <c r="B1935" s="311"/>
      <c r="C1935" s="111"/>
      <c r="D1935" s="111" t="s">
        <v>2516</v>
      </c>
      <c r="E1935" s="128"/>
      <c r="F1935" s="355"/>
      <c r="G1935" s="314"/>
      <c r="H1935" s="18"/>
      <c r="I1935" s="19"/>
      <c r="J1935" s="18"/>
      <c r="K1935" s="19"/>
      <c r="L1935" s="18"/>
      <c r="M1935" s="19"/>
      <c r="N1935" s="58"/>
      <c r="O1935" s="59"/>
      <c r="P1935" s="58"/>
      <c r="Q1935" s="59"/>
      <c r="R1935" s="58"/>
      <c r="S1935" s="59"/>
      <c r="T1935" s="58"/>
      <c r="U1935" s="59"/>
      <c r="V1935" s="128"/>
      <c r="W1935" s="128"/>
      <c r="X1935" s="128"/>
      <c r="Y1935" s="128"/>
      <c r="Z1935" s="128"/>
      <c r="AA1935" s="128"/>
      <c r="AB1935" s="128"/>
      <c r="AC1935" s="128"/>
      <c r="AD1935" s="85"/>
    </row>
    <row r="1936" spans="1:30" s="51" customFormat="1" ht="20.100000000000001" customHeight="1">
      <c r="A1936" s="85"/>
      <c r="B1936" s="311"/>
      <c r="C1936" s="111"/>
      <c r="D1936" s="111" t="s">
        <v>2517</v>
      </c>
      <c r="E1936" s="128"/>
      <c r="F1936" s="355"/>
      <c r="G1936" s="314"/>
      <c r="H1936" s="18"/>
      <c r="I1936" s="19"/>
      <c r="J1936" s="18"/>
      <c r="K1936" s="19"/>
      <c r="L1936" s="18"/>
      <c r="M1936" s="19"/>
      <c r="N1936" s="58"/>
      <c r="O1936" s="59"/>
      <c r="P1936" s="58"/>
      <c r="Q1936" s="59"/>
      <c r="R1936" s="58"/>
      <c r="S1936" s="59"/>
      <c r="T1936" s="58"/>
      <c r="U1936" s="59"/>
      <c r="V1936" s="128"/>
      <c r="W1936" s="128"/>
      <c r="X1936" s="128"/>
      <c r="Y1936" s="128"/>
      <c r="Z1936" s="128"/>
      <c r="AA1936" s="128"/>
      <c r="AB1936" s="128"/>
      <c r="AC1936" s="128"/>
      <c r="AD1936" s="85"/>
    </row>
    <row r="1937" spans="1:30" s="51" customFormat="1" ht="20.100000000000001" customHeight="1">
      <c r="A1937" s="85"/>
      <c r="B1937" s="311"/>
      <c r="C1937" s="111"/>
      <c r="D1937" s="111" t="s">
        <v>2518</v>
      </c>
      <c r="E1937" s="128"/>
      <c r="F1937" s="355"/>
      <c r="G1937" s="314"/>
      <c r="H1937" s="18"/>
      <c r="I1937" s="19"/>
      <c r="J1937" s="18"/>
      <c r="K1937" s="19"/>
      <c r="L1937" s="18"/>
      <c r="M1937" s="19"/>
      <c r="N1937" s="58"/>
      <c r="O1937" s="59"/>
      <c r="P1937" s="58"/>
      <c r="Q1937" s="59"/>
      <c r="R1937" s="58"/>
      <c r="S1937" s="59"/>
      <c r="T1937" s="58"/>
      <c r="U1937" s="59"/>
      <c r="V1937" s="128"/>
      <c r="W1937" s="128"/>
      <c r="X1937" s="128"/>
      <c r="Y1937" s="128"/>
      <c r="Z1937" s="128"/>
      <c r="AA1937" s="128"/>
      <c r="AB1937" s="128"/>
      <c r="AC1937" s="128"/>
      <c r="AD1937" s="85"/>
    </row>
    <row r="1938" spans="1:30" s="51" customFormat="1" ht="20.100000000000001" customHeight="1">
      <c r="A1938" s="85"/>
      <c r="B1938" s="311"/>
      <c r="C1938" s="111"/>
      <c r="D1938" s="111" t="s">
        <v>2519</v>
      </c>
      <c r="E1938" s="128"/>
      <c r="F1938" s="355"/>
      <c r="G1938" s="314"/>
      <c r="H1938" s="18"/>
      <c r="I1938" s="19"/>
      <c r="J1938" s="18"/>
      <c r="K1938" s="19"/>
      <c r="L1938" s="18"/>
      <c r="M1938" s="19"/>
      <c r="N1938" s="58"/>
      <c r="O1938" s="59"/>
      <c r="P1938" s="58"/>
      <c r="Q1938" s="59"/>
      <c r="R1938" s="58"/>
      <c r="S1938" s="59"/>
      <c r="T1938" s="58"/>
      <c r="U1938" s="59"/>
      <c r="V1938" s="128"/>
      <c r="W1938" s="128"/>
      <c r="X1938" s="128"/>
      <c r="Y1938" s="128"/>
      <c r="Z1938" s="128"/>
      <c r="AA1938" s="128"/>
      <c r="AB1938" s="128"/>
      <c r="AC1938" s="128"/>
      <c r="AD1938" s="85"/>
    </row>
    <row r="1939" spans="1:30" s="51" customFormat="1" ht="20.100000000000001" customHeight="1">
      <c r="A1939" s="85"/>
      <c r="B1939" s="311"/>
      <c r="C1939" s="111"/>
      <c r="D1939" s="111" t="s">
        <v>2520</v>
      </c>
      <c r="E1939" s="128"/>
      <c r="F1939" s="355"/>
      <c r="G1939" s="314"/>
      <c r="H1939" s="18"/>
      <c r="I1939" s="19"/>
      <c r="J1939" s="18"/>
      <c r="K1939" s="19"/>
      <c r="L1939" s="18"/>
      <c r="M1939" s="19"/>
      <c r="N1939" s="58"/>
      <c r="O1939" s="59"/>
      <c r="P1939" s="58"/>
      <c r="Q1939" s="59"/>
      <c r="R1939" s="58"/>
      <c r="S1939" s="59"/>
      <c r="T1939" s="58"/>
      <c r="U1939" s="59"/>
      <c r="V1939" s="128"/>
      <c r="W1939" s="128"/>
      <c r="X1939" s="128"/>
      <c r="Y1939" s="128"/>
      <c r="Z1939" s="128"/>
      <c r="AA1939" s="128"/>
      <c r="AB1939" s="128"/>
      <c r="AC1939" s="128"/>
      <c r="AD1939" s="85"/>
    </row>
    <row r="1940" spans="1:30" s="51" customFormat="1" ht="20.100000000000001" customHeight="1">
      <c r="A1940" s="85"/>
      <c r="B1940" s="311"/>
      <c r="C1940" s="111"/>
      <c r="D1940" s="111" t="s">
        <v>2521</v>
      </c>
      <c r="E1940" s="128"/>
      <c r="F1940" s="355"/>
      <c r="G1940" s="314"/>
      <c r="H1940" s="18"/>
      <c r="I1940" s="19"/>
      <c r="J1940" s="18"/>
      <c r="K1940" s="19"/>
      <c r="L1940" s="18"/>
      <c r="M1940" s="19"/>
      <c r="N1940" s="58"/>
      <c r="O1940" s="59"/>
      <c r="P1940" s="58"/>
      <c r="Q1940" s="59"/>
      <c r="R1940" s="58"/>
      <c r="S1940" s="59"/>
      <c r="T1940" s="58"/>
      <c r="U1940" s="59"/>
      <c r="V1940" s="128"/>
      <c r="W1940" s="128"/>
      <c r="X1940" s="128"/>
      <c r="Y1940" s="128"/>
      <c r="Z1940" s="128"/>
      <c r="AA1940" s="128"/>
      <c r="AB1940" s="128"/>
      <c r="AC1940" s="128"/>
      <c r="AD1940" s="85"/>
    </row>
    <row r="1941" spans="1:30" s="51" customFormat="1" ht="20.100000000000001" customHeight="1">
      <c r="A1941" s="85"/>
      <c r="B1941" s="311"/>
      <c r="C1941" s="111"/>
      <c r="D1941" s="111" t="s">
        <v>2522</v>
      </c>
      <c r="E1941" s="128"/>
      <c r="F1941" s="355"/>
      <c r="G1941" s="314"/>
      <c r="H1941" s="18"/>
      <c r="I1941" s="19"/>
      <c r="J1941" s="18"/>
      <c r="K1941" s="19"/>
      <c r="L1941" s="18"/>
      <c r="M1941" s="19"/>
      <c r="N1941" s="58"/>
      <c r="O1941" s="59"/>
      <c r="P1941" s="58"/>
      <c r="Q1941" s="59"/>
      <c r="R1941" s="58"/>
      <c r="S1941" s="59"/>
      <c r="T1941" s="58">
        <v>1</v>
      </c>
      <c r="U1941" s="59">
        <v>50</v>
      </c>
      <c r="V1941" s="128"/>
      <c r="W1941" s="128"/>
      <c r="X1941" s="128"/>
      <c r="Y1941" s="128"/>
      <c r="Z1941" s="128"/>
      <c r="AA1941" s="128"/>
      <c r="AB1941" s="128"/>
      <c r="AC1941" s="128"/>
      <c r="AD1941" s="85"/>
    </row>
    <row r="1942" spans="1:30" s="51" customFormat="1" ht="20.100000000000001" customHeight="1">
      <c r="A1942" s="85"/>
      <c r="B1942" s="311"/>
      <c r="C1942" s="111"/>
      <c r="D1942" s="111" t="s">
        <v>2523</v>
      </c>
      <c r="E1942" s="128"/>
      <c r="F1942" s="355"/>
      <c r="G1942" s="314"/>
      <c r="H1942" s="18"/>
      <c r="I1942" s="19"/>
      <c r="J1942" s="18"/>
      <c r="K1942" s="19"/>
      <c r="L1942" s="18"/>
      <c r="M1942" s="19"/>
      <c r="N1942" s="58"/>
      <c r="O1942" s="59"/>
      <c r="P1942" s="58"/>
      <c r="Q1942" s="59"/>
      <c r="R1942" s="58"/>
      <c r="S1942" s="59"/>
      <c r="T1942" s="58"/>
      <c r="U1942" s="59"/>
      <c r="V1942" s="128"/>
      <c r="W1942" s="128"/>
      <c r="X1942" s="128"/>
      <c r="Y1942" s="128"/>
      <c r="Z1942" s="128"/>
      <c r="AA1942" s="128"/>
      <c r="AB1942" s="128"/>
      <c r="AC1942" s="128"/>
      <c r="AD1942" s="85"/>
    </row>
    <row r="1943" spans="1:30" s="51" customFormat="1" ht="20.100000000000001" customHeight="1">
      <c r="A1943" s="85"/>
      <c r="B1943" s="311"/>
      <c r="C1943" s="111"/>
      <c r="D1943" s="111" t="s">
        <v>2524</v>
      </c>
      <c r="E1943" s="128"/>
      <c r="F1943" s="355"/>
      <c r="G1943" s="314"/>
      <c r="H1943" s="18"/>
      <c r="I1943" s="19"/>
      <c r="J1943" s="18"/>
      <c r="K1943" s="19"/>
      <c r="L1943" s="18"/>
      <c r="M1943" s="19"/>
      <c r="N1943" s="58"/>
      <c r="O1943" s="59"/>
      <c r="P1943" s="58"/>
      <c r="Q1943" s="59"/>
      <c r="R1943" s="58"/>
      <c r="S1943" s="59"/>
      <c r="T1943" s="58"/>
      <c r="U1943" s="59"/>
      <c r="V1943" s="128"/>
      <c r="W1943" s="128"/>
      <c r="X1943" s="128"/>
      <c r="Y1943" s="128"/>
      <c r="Z1943" s="128"/>
      <c r="AA1943" s="128"/>
      <c r="AB1943" s="128"/>
      <c r="AC1943" s="128"/>
      <c r="AD1943" s="85"/>
    </row>
    <row r="1944" spans="1:30" s="51" customFormat="1" ht="20.100000000000001" customHeight="1">
      <c r="A1944" s="85"/>
      <c r="B1944" s="311"/>
      <c r="C1944" s="111"/>
      <c r="D1944" s="111" t="s">
        <v>2525</v>
      </c>
      <c r="E1944" s="128"/>
      <c r="F1944" s="355"/>
      <c r="G1944" s="314"/>
      <c r="H1944" s="18"/>
      <c r="I1944" s="19"/>
      <c r="J1944" s="18"/>
      <c r="K1944" s="19"/>
      <c r="L1944" s="18"/>
      <c r="M1944" s="19"/>
      <c r="N1944" s="58"/>
      <c r="O1944" s="59"/>
      <c r="P1944" s="58"/>
      <c r="Q1944" s="59"/>
      <c r="R1944" s="58"/>
      <c r="S1944" s="59"/>
      <c r="T1944" s="58"/>
      <c r="U1944" s="59"/>
      <c r="V1944" s="128"/>
      <c r="W1944" s="128"/>
      <c r="X1944" s="128"/>
      <c r="Y1944" s="128"/>
      <c r="Z1944" s="128"/>
      <c r="AA1944" s="128"/>
      <c r="AB1944" s="128"/>
      <c r="AC1944" s="128"/>
      <c r="AD1944" s="85"/>
    </row>
    <row r="1945" spans="1:30" s="51" customFormat="1" ht="20.100000000000001" customHeight="1">
      <c r="A1945" s="85"/>
      <c r="B1945" s="311"/>
      <c r="C1945" s="111"/>
      <c r="D1945" s="111" t="s">
        <v>2526</v>
      </c>
      <c r="E1945" s="128"/>
      <c r="F1945" s="355"/>
      <c r="G1945" s="314"/>
      <c r="H1945" s="18"/>
      <c r="I1945" s="19"/>
      <c r="J1945" s="18"/>
      <c r="K1945" s="19"/>
      <c r="L1945" s="18"/>
      <c r="M1945" s="19"/>
      <c r="N1945" s="58"/>
      <c r="O1945" s="59"/>
      <c r="P1945" s="58"/>
      <c r="Q1945" s="59"/>
      <c r="R1945" s="58"/>
      <c r="S1945" s="59"/>
      <c r="T1945" s="58"/>
      <c r="U1945" s="59"/>
      <c r="V1945" s="128"/>
      <c r="W1945" s="128"/>
      <c r="X1945" s="128"/>
      <c r="Y1945" s="128"/>
      <c r="Z1945" s="128"/>
      <c r="AA1945" s="128"/>
      <c r="AB1945" s="128"/>
      <c r="AC1945" s="128"/>
      <c r="AD1945" s="85"/>
    </row>
    <row r="1946" spans="1:30" s="51" customFormat="1" ht="20.100000000000001" customHeight="1">
      <c r="A1946" s="85"/>
      <c r="B1946" s="311"/>
      <c r="C1946" s="111"/>
      <c r="D1946" s="111" t="s">
        <v>2527</v>
      </c>
      <c r="E1946" s="128"/>
      <c r="F1946" s="355"/>
      <c r="G1946" s="314"/>
      <c r="H1946" s="18"/>
      <c r="I1946" s="19"/>
      <c r="J1946" s="18"/>
      <c r="K1946" s="19"/>
      <c r="L1946" s="18"/>
      <c r="M1946" s="19"/>
      <c r="N1946" s="58"/>
      <c r="O1946" s="59"/>
      <c r="P1946" s="58"/>
      <c r="Q1946" s="59"/>
      <c r="R1946" s="58"/>
      <c r="S1946" s="59"/>
      <c r="T1946" s="58"/>
      <c r="U1946" s="59"/>
      <c r="V1946" s="128"/>
      <c r="W1946" s="128"/>
      <c r="X1946" s="128"/>
      <c r="Y1946" s="128"/>
      <c r="Z1946" s="128"/>
      <c r="AA1946" s="128"/>
      <c r="AB1946" s="128"/>
      <c r="AC1946" s="128"/>
      <c r="AD1946" s="85"/>
    </row>
    <row r="1947" spans="1:30" s="51" customFormat="1" ht="20.100000000000001" customHeight="1">
      <c r="A1947" s="85"/>
      <c r="B1947" s="311"/>
      <c r="C1947" s="111"/>
      <c r="D1947" s="111" t="s">
        <v>2528</v>
      </c>
      <c r="E1947" s="128"/>
      <c r="F1947" s="355"/>
      <c r="G1947" s="314"/>
      <c r="H1947" s="18"/>
      <c r="I1947" s="19"/>
      <c r="J1947" s="18"/>
      <c r="K1947" s="19"/>
      <c r="L1947" s="18"/>
      <c r="M1947" s="19"/>
      <c r="N1947" s="58"/>
      <c r="O1947" s="59"/>
      <c r="P1947" s="58"/>
      <c r="Q1947" s="59"/>
      <c r="R1947" s="58"/>
      <c r="S1947" s="59"/>
      <c r="T1947" s="58"/>
      <c r="U1947" s="59"/>
      <c r="V1947" s="128"/>
      <c r="W1947" s="128"/>
      <c r="X1947" s="128"/>
      <c r="Y1947" s="128"/>
      <c r="Z1947" s="128"/>
      <c r="AA1947" s="128"/>
      <c r="AB1947" s="128"/>
      <c r="AC1947" s="128"/>
      <c r="AD1947" s="85"/>
    </row>
    <row r="1948" spans="1:30" s="51" customFormat="1" ht="19.5" customHeight="1">
      <c r="A1948" s="111"/>
      <c r="B1948" s="111"/>
      <c r="C1948" s="145"/>
      <c r="D1948" s="16" t="s">
        <v>6734</v>
      </c>
      <c r="E1948" s="145"/>
      <c r="F1948" s="160"/>
      <c r="G1948" s="161"/>
      <c r="H1948" s="160"/>
      <c r="I1948" s="161"/>
      <c r="J1948" s="160"/>
      <c r="K1948" s="161"/>
      <c r="L1948" s="160"/>
      <c r="M1948" s="161"/>
      <c r="N1948" s="76"/>
      <c r="O1948" s="77"/>
      <c r="P1948" s="76"/>
      <c r="Q1948" s="77"/>
      <c r="R1948" s="76"/>
      <c r="S1948" s="77"/>
      <c r="T1948" s="58"/>
      <c r="U1948" s="59"/>
      <c r="V1948" s="145"/>
      <c r="W1948" s="145"/>
      <c r="X1948" s="145"/>
      <c r="Y1948" s="145"/>
      <c r="Z1948" s="145"/>
      <c r="AA1948" s="145"/>
      <c r="AB1948" s="145"/>
      <c r="AC1948" s="145"/>
      <c r="AD1948" s="111"/>
    </row>
    <row r="1949" spans="1:30" s="51" customFormat="1" ht="19.5" customHeight="1">
      <c r="A1949" s="106"/>
      <c r="B1949" s="106"/>
      <c r="C1949" s="171"/>
      <c r="D1949" s="60" t="s">
        <v>6735</v>
      </c>
      <c r="E1949" s="171"/>
      <c r="F1949" s="172"/>
      <c r="G1949" s="173"/>
      <c r="H1949" s="172"/>
      <c r="I1949" s="173"/>
      <c r="J1949" s="172"/>
      <c r="K1949" s="173"/>
      <c r="L1949" s="172"/>
      <c r="M1949" s="173"/>
      <c r="N1949" s="78"/>
      <c r="O1949" s="79"/>
      <c r="P1949" s="78"/>
      <c r="Q1949" s="79"/>
      <c r="R1949" s="78"/>
      <c r="S1949" s="79"/>
      <c r="T1949" s="63"/>
      <c r="U1949" s="64"/>
      <c r="V1949" s="171"/>
      <c r="W1949" s="171"/>
      <c r="X1949" s="171"/>
      <c r="Y1949" s="171"/>
      <c r="Z1949" s="171"/>
      <c r="AA1949" s="171"/>
      <c r="AB1949" s="171"/>
      <c r="AC1949" s="171"/>
      <c r="AD1949" s="106"/>
    </row>
    <row r="1950" spans="1:30" s="51" customFormat="1" ht="20.100000000000001" customHeight="1">
      <c r="A1950" s="169" t="s">
        <v>5838</v>
      </c>
      <c r="B1950" s="328" t="s">
        <v>2721</v>
      </c>
      <c r="C1950" s="170" t="s">
        <v>5803</v>
      </c>
      <c r="D1950" s="169"/>
      <c r="E1950" s="170"/>
      <c r="F1950" s="330"/>
      <c r="G1950" s="331"/>
      <c r="H1950" s="43"/>
      <c r="I1950" s="44"/>
      <c r="J1950" s="43"/>
      <c r="K1950" s="44"/>
      <c r="L1950" s="43"/>
      <c r="M1950" s="44"/>
      <c r="N1950" s="71"/>
      <c r="O1950" s="72"/>
      <c r="P1950" s="71"/>
      <c r="Q1950" s="72"/>
      <c r="R1950" s="71"/>
      <c r="S1950" s="72"/>
      <c r="T1950" s="71">
        <v>2</v>
      </c>
      <c r="U1950" s="72">
        <v>100</v>
      </c>
      <c r="V1950" s="170"/>
      <c r="W1950" s="170"/>
      <c r="X1950" s="170"/>
      <c r="Y1950" s="170"/>
      <c r="Z1950" s="170"/>
      <c r="AA1950" s="170"/>
      <c r="AB1950" s="170"/>
      <c r="AC1950" s="170" t="s">
        <v>28</v>
      </c>
      <c r="AD1950" s="169"/>
    </row>
    <row r="1951" spans="1:30" s="51" customFormat="1" ht="20.100000000000001" customHeight="1">
      <c r="A1951" s="66" t="s">
        <v>5839</v>
      </c>
      <c r="B1951" s="9" t="s">
        <v>2720</v>
      </c>
      <c r="C1951" s="127" t="s">
        <v>5803</v>
      </c>
      <c r="D1951" s="103" t="s">
        <v>2530</v>
      </c>
      <c r="E1951" s="127"/>
      <c r="F1951" s="354"/>
      <c r="G1951" s="12"/>
      <c r="H1951" s="11"/>
      <c r="I1951" s="12"/>
      <c r="J1951" s="11"/>
      <c r="K1951" s="12"/>
      <c r="L1951" s="11"/>
      <c r="M1951" s="12"/>
      <c r="N1951" s="56"/>
      <c r="O1951" s="57"/>
      <c r="P1951" s="56"/>
      <c r="Q1951" s="57"/>
      <c r="R1951" s="56"/>
      <c r="S1951" s="57"/>
      <c r="T1951" s="56"/>
      <c r="U1951" s="57"/>
      <c r="V1951" s="127"/>
      <c r="W1951" s="127"/>
      <c r="X1951" s="127"/>
      <c r="Y1951" s="127"/>
      <c r="Z1951" s="127"/>
      <c r="AA1951" s="127"/>
      <c r="AB1951" s="127"/>
      <c r="AC1951" s="127" t="s">
        <v>138</v>
      </c>
      <c r="AD1951" s="66"/>
    </row>
    <row r="1952" spans="1:30" s="51" customFormat="1" ht="20.100000000000001" customHeight="1">
      <c r="A1952" s="85"/>
      <c r="B1952" s="311"/>
      <c r="C1952" s="128"/>
      <c r="D1952" s="111" t="s">
        <v>2531</v>
      </c>
      <c r="E1952" s="128"/>
      <c r="F1952" s="355"/>
      <c r="G1952" s="314"/>
      <c r="H1952" s="18"/>
      <c r="I1952" s="19"/>
      <c r="J1952" s="18"/>
      <c r="K1952" s="19"/>
      <c r="L1952" s="18"/>
      <c r="M1952" s="19"/>
      <c r="N1952" s="58"/>
      <c r="O1952" s="59"/>
      <c r="P1952" s="58"/>
      <c r="Q1952" s="59"/>
      <c r="R1952" s="58"/>
      <c r="S1952" s="59"/>
      <c r="T1952" s="58"/>
      <c r="U1952" s="59"/>
      <c r="V1952" s="128"/>
      <c r="W1952" s="128"/>
      <c r="X1952" s="128"/>
      <c r="Y1952" s="128"/>
      <c r="Z1952" s="128"/>
      <c r="AA1952" s="128"/>
      <c r="AB1952" s="128"/>
      <c r="AC1952" s="128"/>
      <c r="AD1952" s="85"/>
    </row>
    <row r="1953" spans="1:30" s="51" customFormat="1" ht="20.100000000000001" customHeight="1">
      <c r="A1953" s="85"/>
      <c r="B1953" s="311"/>
      <c r="C1953" s="128"/>
      <c r="D1953" s="111" t="s">
        <v>2532</v>
      </c>
      <c r="E1953" s="128"/>
      <c r="F1953" s="355"/>
      <c r="G1953" s="314"/>
      <c r="H1953" s="18"/>
      <c r="I1953" s="19"/>
      <c r="J1953" s="18"/>
      <c r="K1953" s="19"/>
      <c r="L1953" s="18"/>
      <c r="M1953" s="19"/>
      <c r="N1953" s="58"/>
      <c r="O1953" s="59"/>
      <c r="P1953" s="58"/>
      <c r="Q1953" s="59"/>
      <c r="R1953" s="58"/>
      <c r="S1953" s="59"/>
      <c r="T1953" s="58"/>
      <c r="U1953" s="59"/>
      <c r="V1953" s="128"/>
      <c r="W1953" s="128"/>
      <c r="X1953" s="128"/>
      <c r="Y1953" s="128"/>
      <c r="Z1953" s="128"/>
      <c r="AA1953" s="128"/>
      <c r="AB1953" s="128"/>
      <c r="AC1953" s="128"/>
      <c r="AD1953" s="85"/>
    </row>
    <row r="1954" spans="1:30" s="51" customFormat="1" ht="20.100000000000001" customHeight="1">
      <c r="A1954" s="85"/>
      <c r="B1954" s="311"/>
      <c r="C1954" s="128"/>
      <c r="D1954" s="111" t="s">
        <v>2533</v>
      </c>
      <c r="E1954" s="128"/>
      <c r="F1954" s="355"/>
      <c r="G1954" s="314"/>
      <c r="H1954" s="18"/>
      <c r="I1954" s="19"/>
      <c r="J1954" s="18"/>
      <c r="K1954" s="19"/>
      <c r="L1954" s="18"/>
      <c r="M1954" s="19"/>
      <c r="N1954" s="58"/>
      <c r="O1954" s="59"/>
      <c r="P1954" s="58"/>
      <c r="Q1954" s="59"/>
      <c r="R1954" s="58"/>
      <c r="S1954" s="59"/>
      <c r="T1954" s="58"/>
      <c r="U1954" s="59"/>
      <c r="V1954" s="128"/>
      <c r="W1954" s="128"/>
      <c r="X1954" s="128"/>
      <c r="Y1954" s="128"/>
      <c r="Z1954" s="128"/>
      <c r="AA1954" s="128"/>
      <c r="AB1954" s="128"/>
      <c r="AC1954" s="128"/>
      <c r="AD1954" s="85"/>
    </row>
    <row r="1955" spans="1:30" s="51" customFormat="1" ht="20.100000000000001" customHeight="1">
      <c r="A1955" s="85"/>
      <c r="B1955" s="311"/>
      <c r="C1955" s="128"/>
      <c r="D1955" s="111" t="s">
        <v>2534</v>
      </c>
      <c r="E1955" s="128"/>
      <c r="F1955" s="355"/>
      <c r="G1955" s="314"/>
      <c r="H1955" s="18"/>
      <c r="I1955" s="19"/>
      <c r="J1955" s="18"/>
      <c r="K1955" s="19"/>
      <c r="L1955" s="18"/>
      <c r="M1955" s="19"/>
      <c r="N1955" s="58"/>
      <c r="O1955" s="59"/>
      <c r="P1955" s="58"/>
      <c r="Q1955" s="59"/>
      <c r="R1955" s="58"/>
      <c r="S1955" s="59"/>
      <c r="T1955" s="58"/>
      <c r="U1955" s="59"/>
      <c r="V1955" s="128"/>
      <c r="W1955" s="128"/>
      <c r="X1955" s="128"/>
      <c r="Y1955" s="128"/>
      <c r="Z1955" s="128"/>
      <c r="AA1955" s="128"/>
      <c r="AB1955" s="128"/>
      <c r="AC1955" s="128"/>
      <c r="AD1955" s="85"/>
    </row>
    <row r="1956" spans="1:30" s="51" customFormat="1" ht="20.100000000000001" customHeight="1">
      <c r="A1956" s="85"/>
      <c r="B1956" s="311"/>
      <c r="C1956" s="128"/>
      <c r="D1956" s="111" t="s">
        <v>2535</v>
      </c>
      <c r="E1956" s="128"/>
      <c r="F1956" s="355"/>
      <c r="G1956" s="314"/>
      <c r="H1956" s="18"/>
      <c r="I1956" s="19"/>
      <c r="J1956" s="18"/>
      <c r="K1956" s="19"/>
      <c r="L1956" s="18"/>
      <c r="M1956" s="19"/>
      <c r="N1956" s="58"/>
      <c r="O1956" s="59"/>
      <c r="P1956" s="58"/>
      <c r="Q1956" s="59"/>
      <c r="R1956" s="58"/>
      <c r="S1956" s="59"/>
      <c r="T1956" s="58"/>
      <c r="U1956" s="59"/>
      <c r="V1956" s="128"/>
      <c r="W1956" s="128"/>
      <c r="X1956" s="128"/>
      <c r="Y1956" s="128"/>
      <c r="Z1956" s="128"/>
      <c r="AA1956" s="128"/>
      <c r="AB1956" s="128"/>
      <c r="AC1956" s="128"/>
      <c r="AD1956" s="85"/>
    </row>
    <row r="1957" spans="1:30" s="51" customFormat="1" ht="20.100000000000001" customHeight="1">
      <c r="A1957" s="85"/>
      <c r="B1957" s="311"/>
      <c r="C1957" s="128"/>
      <c r="D1957" s="111" t="s">
        <v>2536</v>
      </c>
      <c r="E1957" s="128"/>
      <c r="F1957" s="355"/>
      <c r="G1957" s="314"/>
      <c r="H1957" s="18"/>
      <c r="I1957" s="19"/>
      <c r="J1957" s="18"/>
      <c r="K1957" s="19"/>
      <c r="L1957" s="18"/>
      <c r="M1957" s="19"/>
      <c r="N1957" s="58"/>
      <c r="O1957" s="59"/>
      <c r="P1957" s="58"/>
      <c r="Q1957" s="59"/>
      <c r="R1957" s="58"/>
      <c r="S1957" s="59"/>
      <c r="T1957" s="58"/>
      <c r="U1957" s="59"/>
      <c r="V1957" s="128"/>
      <c r="W1957" s="128"/>
      <c r="X1957" s="128"/>
      <c r="Y1957" s="128"/>
      <c r="Z1957" s="128"/>
      <c r="AA1957" s="128"/>
      <c r="AB1957" s="128"/>
      <c r="AC1957" s="128"/>
      <c r="AD1957" s="85"/>
    </row>
    <row r="1958" spans="1:30" s="51" customFormat="1" ht="20.100000000000001" customHeight="1">
      <c r="A1958" s="85"/>
      <c r="B1958" s="311"/>
      <c r="C1958" s="128"/>
      <c r="D1958" s="111" t="s">
        <v>2537</v>
      </c>
      <c r="E1958" s="128"/>
      <c r="F1958" s="355"/>
      <c r="G1958" s="314"/>
      <c r="H1958" s="18"/>
      <c r="I1958" s="19"/>
      <c r="J1958" s="18"/>
      <c r="K1958" s="19"/>
      <c r="L1958" s="18"/>
      <c r="M1958" s="19"/>
      <c r="N1958" s="58"/>
      <c r="O1958" s="59"/>
      <c r="P1958" s="58"/>
      <c r="Q1958" s="59"/>
      <c r="R1958" s="58"/>
      <c r="S1958" s="59"/>
      <c r="T1958" s="58"/>
      <c r="U1958" s="59"/>
      <c r="V1958" s="128"/>
      <c r="W1958" s="128"/>
      <c r="X1958" s="128"/>
      <c r="Y1958" s="128"/>
      <c r="Z1958" s="128"/>
      <c r="AA1958" s="128"/>
      <c r="AB1958" s="128"/>
      <c r="AC1958" s="128"/>
      <c r="AD1958" s="85"/>
    </row>
    <row r="1959" spans="1:30" s="51" customFormat="1" ht="20.100000000000001" customHeight="1">
      <c r="A1959" s="85"/>
      <c r="B1959" s="311"/>
      <c r="C1959" s="128"/>
      <c r="D1959" s="111" t="s">
        <v>2538</v>
      </c>
      <c r="E1959" s="128"/>
      <c r="F1959" s="355"/>
      <c r="G1959" s="314"/>
      <c r="H1959" s="18"/>
      <c r="I1959" s="19"/>
      <c r="J1959" s="18"/>
      <c r="K1959" s="19"/>
      <c r="L1959" s="18"/>
      <c r="M1959" s="19"/>
      <c r="N1959" s="58"/>
      <c r="O1959" s="59"/>
      <c r="P1959" s="58"/>
      <c r="Q1959" s="59"/>
      <c r="R1959" s="58"/>
      <c r="S1959" s="59"/>
      <c r="T1959" s="58"/>
      <c r="U1959" s="59"/>
      <c r="V1959" s="128"/>
      <c r="W1959" s="128"/>
      <c r="X1959" s="128"/>
      <c r="Y1959" s="128"/>
      <c r="Z1959" s="128"/>
      <c r="AA1959" s="128"/>
      <c r="AB1959" s="128"/>
      <c r="AC1959" s="128"/>
      <c r="AD1959" s="85"/>
    </row>
    <row r="1960" spans="1:30" s="51" customFormat="1" ht="20.100000000000001" customHeight="1">
      <c r="A1960" s="85"/>
      <c r="B1960" s="311"/>
      <c r="C1960" s="128"/>
      <c r="D1960" s="111" t="s">
        <v>2539</v>
      </c>
      <c r="E1960" s="128"/>
      <c r="F1960" s="355"/>
      <c r="G1960" s="314"/>
      <c r="H1960" s="18"/>
      <c r="I1960" s="19"/>
      <c r="J1960" s="18"/>
      <c r="K1960" s="19"/>
      <c r="L1960" s="18"/>
      <c r="M1960" s="19"/>
      <c r="N1960" s="58"/>
      <c r="O1960" s="59"/>
      <c r="P1960" s="58"/>
      <c r="Q1960" s="59"/>
      <c r="R1960" s="58"/>
      <c r="S1960" s="59"/>
      <c r="T1960" s="58">
        <v>2</v>
      </c>
      <c r="U1960" s="59">
        <v>100</v>
      </c>
      <c r="V1960" s="128"/>
      <c r="W1960" s="128"/>
      <c r="X1960" s="128"/>
      <c r="Y1960" s="128"/>
      <c r="Z1960" s="128"/>
      <c r="AA1960" s="128"/>
      <c r="AB1960" s="128"/>
      <c r="AC1960" s="128"/>
      <c r="AD1960" s="85"/>
    </row>
    <row r="1961" spans="1:30" s="51" customFormat="1" ht="20.100000000000001" customHeight="1">
      <c r="B1961" s="317"/>
      <c r="C1961" s="128"/>
      <c r="D1961" s="111" t="s">
        <v>2540</v>
      </c>
      <c r="E1961" s="128"/>
      <c r="F1961" s="355"/>
      <c r="G1961" s="314"/>
      <c r="H1961" s="18"/>
      <c r="I1961" s="19"/>
      <c r="J1961" s="18"/>
      <c r="K1961" s="19"/>
      <c r="L1961" s="18"/>
      <c r="M1961" s="19"/>
      <c r="N1961" s="58"/>
      <c r="O1961" s="59"/>
      <c r="P1961" s="58"/>
      <c r="Q1961" s="59"/>
      <c r="R1961" s="58"/>
      <c r="S1961" s="59"/>
      <c r="T1961" s="58"/>
      <c r="U1961" s="59"/>
      <c r="V1961" s="128"/>
      <c r="W1961" s="128"/>
      <c r="X1961" s="128"/>
      <c r="Y1961" s="128"/>
      <c r="Z1961" s="128"/>
      <c r="AA1961" s="128"/>
      <c r="AB1961" s="128"/>
      <c r="AC1961" s="128"/>
      <c r="AD1961" s="85"/>
    </row>
    <row r="1962" spans="1:30" s="51" customFormat="1" ht="20.100000000000001" customHeight="1">
      <c r="A1962" s="66" t="s">
        <v>5840</v>
      </c>
      <c r="B1962" s="9" t="s">
        <v>2719</v>
      </c>
      <c r="C1962" s="127" t="s">
        <v>5803</v>
      </c>
      <c r="D1962" s="66"/>
      <c r="E1962" s="127"/>
      <c r="F1962" s="354"/>
      <c r="G1962" s="12"/>
      <c r="H1962" s="11"/>
      <c r="I1962" s="12"/>
      <c r="J1962" s="11"/>
      <c r="K1962" s="12"/>
      <c r="L1962" s="11"/>
      <c r="M1962" s="12"/>
      <c r="N1962" s="56"/>
      <c r="O1962" s="57"/>
      <c r="P1962" s="56"/>
      <c r="Q1962" s="57"/>
      <c r="R1962" s="56"/>
      <c r="S1962" s="57"/>
      <c r="T1962" s="56">
        <v>2</v>
      </c>
      <c r="U1962" s="57">
        <v>100</v>
      </c>
      <c r="V1962" s="127"/>
      <c r="W1962" s="127"/>
      <c r="X1962" s="127"/>
      <c r="Y1962" s="127"/>
      <c r="Z1962" s="127"/>
      <c r="AA1962" s="127"/>
      <c r="AB1962" s="127"/>
      <c r="AC1962" s="127" t="s">
        <v>138</v>
      </c>
      <c r="AD1962" s="66"/>
    </row>
    <row r="1963" spans="1:30" s="51" customFormat="1" ht="19.5" customHeight="1">
      <c r="A1963" s="111"/>
      <c r="B1963" s="111"/>
      <c r="C1963" s="145"/>
      <c r="D1963" s="16" t="s">
        <v>2660</v>
      </c>
      <c r="E1963" s="145" t="s">
        <v>2406</v>
      </c>
      <c r="F1963" s="160"/>
      <c r="G1963" s="161"/>
      <c r="H1963" s="160"/>
      <c r="I1963" s="161"/>
      <c r="J1963" s="160"/>
      <c r="K1963" s="161"/>
      <c r="L1963" s="160"/>
      <c r="M1963" s="161"/>
      <c r="N1963" s="76"/>
      <c r="O1963" s="77"/>
      <c r="P1963" s="76"/>
      <c r="Q1963" s="77"/>
      <c r="R1963" s="76"/>
      <c r="S1963" s="77"/>
      <c r="T1963" s="58"/>
      <c r="U1963" s="59"/>
      <c r="V1963" s="145"/>
      <c r="W1963" s="145"/>
      <c r="X1963" s="145"/>
      <c r="Y1963" s="145"/>
      <c r="Z1963" s="145"/>
      <c r="AA1963" s="145"/>
      <c r="AB1963" s="145"/>
      <c r="AC1963" s="145"/>
      <c r="AD1963" s="111"/>
    </row>
    <row r="1964" spans="1:30" s="51" customFormat="1" ht="19.5" customHeight="1">
      <c r="A1964" s="106"/>
      <c r="B1964" s="106"/>
      <c r="C1964" s="171"/>
      <c r="D1964" s="60" t="s">
        <v>2661</v>
      </c>
      <c r="E1964" s="171"/>
      <c r="F1964" s="172"/>
      <c r="G1964" s="173"/>
      <c r="H1964" s="172"/>
      <c r="I1964" s="173"/>
      <c r="J1964" s="172"/>
      <c r="K1964" s="173"/>
      <c r="L1964" s="172"/>
      <c r="M1964" s="173"/>
      <c r="N1964" s="78"/>
      <c r="O1964" s="79"/>
      <c r="P1964" s="78"/>
      <c r="Q1964" s="79"/>
      <c r="R1964" s="78"/>
      <c r="S1964" s="79"/>
      <c r="T1964" s="63"/>
      <c r="U1964" s="64"/>
      <c r="V1964" s="171"/>
      <c r="W1964" s="171"/>
      <c r="X1964" s="171"/>
      <c r="Y1964" s="171"/>
      <c r="Z1964" s="171"/>
      <c r="AA1964" s="171"/>
      <c r="AB1964" s="171"/>
      <c r="AC1964" s="171"/>
      <c r="AD1964" s="106"/>
    </row>
    <row r="1965" spans="1:30" s="51" customFormat="1" ht="20.100000000000001" customHeight="1">
      <c r="A1965" s="85" t="s">
        <v>5841</v>
      </c>
      <c r="B1965" s="311" t="s">
        <v>2718</v>
      </c>
      <c r="C1965" s="127" t="s">
        <v>5803</v>
      </c>
      <c r="D1965" s="85"/>
      <c r="E1965" s="128"/>
      <c r="F1965" s="355"/>
      <c r="G1965" s="314"/>
      <c r="H1965" s="18"/>
      <c r="I1965" s="19"/>
      <c r="J1965" s="18"/>
      <c r="K1965" s="19"/>
      <c r="L1965" s="18"/>
      <c r="M1965" s="19"/>
      <c r="N1965" s="58"/>
      <c r="O1965" s="59"/>
      <c r="P1965" s="58"/>
      <c r="Q1965" s="59"/>
      <c r="R1965" s="58"/>
      <c r="S1965" s="59"/>
      <c r="T1965" s="58">
        <v>2</v>
      </c>
      <c r="U1965" s="59">
        <v>100</v>
      </c>
      <c r="V1965" s="128"/>
      <c r="W1965" s="128"/>
      <c r="X1965" s="128"/>
      <c r="Y1965" s="128"/>
      <c r="Z1965" s="128"/>
      <c r="AA1965" s="128"/>
      <c r="AB1965" s="128"/>
      <c r="AC1965" s="127" t="s">
        <v>138</v>
      </c>
      <c r="AD1965" s="85"/>
    </row>
    <row r="1966" spans="1:30" s="51" customFormat="1" ht="19.5" customHeight="1">
      <c r="A1966" s="111"/>
      <c r="B1966" s="111"/>
      <c r="C1966" s="145"/>
      <c r="D1966" s="16" t="s">
        <v>6734</v>
      </c>
      <c r="E1966" s="145" t="s">
        <v>2391</v>
      </c>
      <c r="F1966" s="160"/>
      <c r="G1966" s="161"/>
      <c r="H1966" s="160"/>
      <c r="I1966" s="161"/>
      <c r="J1966" s="160"/>
      <c r="K1966" s="161"/>
      <c r="L1966" s="160"/>
      <c r="M1966" s="161"/>
      <c r="N1966" s="76"/>
      <c r="O1966" s="77"/>
      <c r="P1966" s="76"/>
      <c r="Q1966" s="77"/>
      <c r="R1966" s="76"/>
      <c r="S1966" s="77"/>
      <c r="T1966" s="58"/>
      <c r="U1966" s="59"/>
      <c r="V1966" s="145"/>
      <c r="W1966" s="145"/>
      <c r="X1966" s="145"/>
      <c r="Y1966" s="145"/>
      <c r="Z1966" s="145"/>
      <c r="AA1966" s="145"/>
      <c r="AB1966" s="145"/>
      <c r="AC1966" s="145"/>
      <c r="AD1966" s="111"/>
    </row>
    <row r="1967" spans="1:30" s="51" customFormat="1" ht="19.5" customHeight="1">
      <c r="A1967" s="106"/>
      <c r="B1967" s="106"/>
      <c r="C1967" s="171"/>
      <c r="D1967" s="60" t="s">
        <v>6735</v>
      </c>
      <c r="E1967" s="171"/>
      <c r="F1967" s="172"/>
      <c r="G1967" s="173"/>
      <c r="H1967" s="172"/>
      <c r="I1967" s="173"/>
      <c r="J1967" s="172"/>
      <c r="K1967" s="173"/>
      <c r="L1967" s="172"/>
      <c r="M1967" s="173"/>
      <c r="N1967" s="78"/>
      <c r="O1967" s="79"/>
      <c r="P1967" s="78"/>
      <c r="Q1967" s="79"/>
      <c r="R1967" s="78"/>
      <c r="S1967" s="79"/>
      <c r="T1967" s="63"/>
      <c r="U1967" s="64"/>
      <c r="V1967" s="171"/>
      <c r="W1967" s="171"/>
      <c r="X1967" s="171"/>
      <c r="Y1967" s="171"/>
      <c r="Z1967" s="171"/>
      <c r="AA1967" s="171"/>
      <c r="AB1967" s="171"/>
      <c r="AC1967" s="171"/>
      <c r="AD1967" s="106"/>
    </row>
    <row r="1968" spans="1:30" s="51" customFormat="1" ht="20.100000000000001" customHeight="1">
      <c r="A1968" s="85" t="s">
        <v>5842</v>
      </c>
      <c r="B1968" s="311" t="s">
        <v>2717</v>
      </c>
      <c r="C1968" s="128" t="s">
        <v>5843</v>
      </c>
      <c r="D1968" s="66" t="s">
        <v>2662</v>
      </c>
      <c r="E1968" s="128" t="s">
        <v>2391</v>
      </c>
      <c r="F1968" s="355"/>
      <c r="G1968" s="314"/>
      <c r="H1968" s="18"/>
      <c r="I1968" s="19"/>
      <c r="J1968" s="18"/>
      <c r="K1968" s="19"/>
      <c r="L1968" s="18"/>
      <c r="M1968" s="19"/>
      <c r="N1968" s="58"/>
      <c r="O1968" s="59"/>
      <c r="P1968" s="58"/>
      <c r="Q1968" s="59"/>
      <c r="R1968" s="58"/>
      <c r="S1968" s="59"/>
      <c r="T1968" s="58"/>
      <c r="U1968" s="59"/>
      <c r="V1968" s="128"/>
      <c r="W1968" s="128"/>
      <c r="X1968" s="128"/>
      <c r="Y1968" s="128"/>
      <c r="Z1968" s="128"/>
      <c r="AA1968" s="128"/>
      <c r="AB1968" s="128"/>
      <c r="AC1968" s="127" t="s">
        <v>138</v>
      </c>
      <c r="AD1968" s="85"/>
    </row>
    <row r="1969" spans="1:30" s="51" customFormat="1" ht="20.100000000000001" customHeight="1">
      <c r="A1969" s="85"/>
      <c r="B1969" s="311"/>
      <c r="C1969" s="128"/>
      <c r="D1969" s="85" t="s">
        <v>2663</v>
      </c>
      <c r="E1969" s="128"/>
      <c r="F1969" s="355"/>
      <c r="G1969" s="314"/>
      <c r="H1969" s="18"/>
      <c r="I1969" s="19"/>
      <c r="J1969" s="18"/>
      <c r="K1969" s="19"/>
      <c r="L1969" s="18"/>
      <c r="M1969" s="19"/>
      <c r="N1969" s="58"/>
      <c r="O1969" s="59"/>
      <c r="P1969" s="58"/>
      <c r="Q1969" s="59"/>
      <c r="R1969" s="58"/>
      <c r="S1969" s="59"/>
      <c r="T1969" s="58"/>
      <c r="U1969" s="59"/>
      <c r="V1969" s="128"/>
      <c r="W1969" s="128"/>
      <c r="X1969" s="128"/>
      <c r="Y1969" s="128"/>
      <c r="Z1969" s="128"/>
      <c r="AA1969" s="128"/>
      <c r="AB1969" s="128"/>
      <c r="AC1969" s="128"/>
      <c r="AD1969" s="85"/>
    </row>
    <row r="1970" spans="1:30" s="51" customFormat="1" ht="20.100000000000001" customHeight="1">
      <c r="A1970" s="85"/>
      <c r="B1970" s="311"/>
      <c r="C1970" s="128"/>
      <c r="D1970" s="85" t="s">
        <v>2664</v>
      </c>
      <c r="E1970" s="128"/>
      <c r="F1970" s="355"/>
      <c r="G1970" s="314"/>
      <c r="H1970" s="18"/>
      <c r="I1970" s="19"/>
      <c r="J1970" s="18"/>
      <c r="K1970" s="19"/>
      <c r="L1970" s="18"/>
      <c r="M1970" s="19"/>
      <c r="N1970" s="58"/>
      <c r="O1970" s="59"/>
      <c r="P1970" s="58"/>
      <c r="Q1970" s="59"/>
      <c r="R1970" s="58"/>
      <c r="S1970" s="59"/>
      <c r="T1970" s="58"/>
      <c r="U1970" s="59"/>
      <c r="V1970" s="128"/>
      <c r="W1970" s="128"/>
      <c r="X1970" s="128"/>
      <c r="Y1970" s="128"/>
      <c r="Z1970" s="128"/>
      <c r="AA1970" s="128"/>
      <c r="AB1970" s="128"/>
      <c r="AC1970" s="128"/>
      <c r="AD1970" s="85"/>
    </row>
    <row r="1971" spans="1:30" s="51" customFormat="1" ht="20.100000000000001" customHeight="1">
      <c r="A1971" s="85"/>
      <c r="B1971" s="311"/>
      <c r="C1971" s="128"/>
      <c r="D1971" s="85" t="s">
        <v>2665</v>
      </c>
      <c r="E1971" s="128"/>
      <c r="F1971" s="355"/>
      <c r="G1971" s="314"/>
      <c r="H1971" s="18"/>
      <c r="I1971" s="19"/>
      <c r="J1971" s="18"/>
      <c r="K1971" s="19"/>
      <c r="L1971" s="18"/>
      <c r="M1971" s="19"/>
      <c r="N1971" s="58"/>
      <c r="O1971" s="59"/>
      <c r="P1971" s="58"/>
      <c r="Q1971" s="59"/>
      <c r="R1971" s="58"/>
      <c r="S1971" s="59"/>
      <c r="T1971" s="58"/>
      <c r="U1971" s="59"/>
      <c r="V1971" s="128"/>
      <c r="W1971" s="128"/>
      <c r="X1971" s="128"/>
      <c r="Y1971" s="128"/>
      <c r="Z1971" s="128"/>
      <c r="AA1971" s="128"/>
      <c r="AB1971" s="128"/>
      <c r="AC1971" s="128"/>
      <c r="AD1971" s="85"/>
    </row>
    <row r="1972" spans="1:30" s="51" customFormat="1" ht="20.100000000000001" customHeight="1">
      <c r="A1972" s="85"/>
      <c r="B1972" s="311"/>
      <c r="C1972" s="128"/>
      <c r="D1972" s="85" t="s">
        <v>6732</v>
      </c>
      <c r="E1972" s="128"/>
      <c r="F1972" s="355"/>
      <c r="G1972" s="314"/>
      <c r="H1972" s="18"/>
      <c r="I1972" s="19"/>
      <c r="J1972" s="18"/>
      <c r="K1972" s="19"/>
      <c r="L1972" s="18"/>
      <c r="M1972" s="19"/>
      <c r="N1972" s="58"/>
      <c r="O1972" s="59"/>
      <c r="P1972" s="58"/>
      <c r="Q1972" s="59"/>
      <c r="R1972" s="58"/>
      <c r="S1972" s="59"/>
      <c r="T1972" s="58"/>
      <c r="U1972" s="59"/>
      <c r="V1972" s="128"/>
      <c r="W1972" s="128"/>
      <c r="X1972" s="128"/>
      <c r="Y1972" s="128"/>
      <c r="Z1972" s="128"/>
      <c r="AA1972" s="128"/>
      <c r="AB1972" s="128"/>
      <c r="AC1972" s="128"/>
      <c r="AD1972" s="85"/>
    </row>
    <row r="1973" spans="1:30" s="51" customFormat="1" ht="20.100000000000001" customHeight="1">
      <c r="A1973" s="86"/>
      <c r="B1973" s="317"/>
      <c r="C1973" s="168"/>
      <c r="D1973" s="86" t="s">
        <v>6733</v>
      </c>
      <c r="E1973" s="168"/>
      <c r="F1973" s="319"/>
      <c r="G1973" s="320"/>
      <c r="H1973" s="62"/>
      <c r="I1973" s="37"/>
      <c r="J1973" s="62"/>
      <c r="K1973" s="37"/>
      <c r="L1973" s="62"/>
      <c r="M1973" s="37"/>
      <c r="N1973" s="63"/>
      <c r="O1973" s="64"/>
      <c r="P1973" s="63"/>
      <c r="Q1973" s="64"/>
      <c r="R1973" s="63"/>
      <c r="S1973" s="64"/>
      <c r="T1973" s="63"/>
      <c r="U1973" s="64"/>
      <c r="V1973" s="168"/>
      <c r="W1973" s="168"/>
      <c r="X1973" s="168"/>
      <c r="Y1973" s="168"/>
      <c r="Z1973" s="168"/>
      <c r="AA1973" s="168"/>
      <c r="AB1973" s="168"/>
      <c r="AC1973" s="168"/>
      <c r="AD1973" s="86"/>
    </row>
    <row r="1974" spans="1:30" s="51" customFormat="1" ht="20.100000000000001" customHeight="1">
      <c r="A1974" s="66" t="s">
        <v>5844</v>
      </c>
      <c r="B1974" s="9" t="s">
        <v>2716</v>
      </c>
      <c r="C1974" s="127" t="s">
        <v>5803</v>
      </c>
      <c r="D1974" s="66"/>
      <c r="E1974" s="127"/>
      <c r="F1974" s="354"/>
      <c r="G1974" s="12"/>
      <c r="H1974" s="11"/>
      <c r="I1974" s="12"/>
      <c r="J1974" s="11"/>
      <c r="K1974" s="12"/>
      <c r="L1974" s="11"/>
      <c r="M1974" s="12"/>
      <c r="N1974" s="56"/>
      <c r="O1974" s="57"/>
      <c r="P1974" s="56"/>
      <c r="Q1974" s="57"/>
      <c r="R1974" s="56"/>
      <c r="S1974" s="57"/>
      <c r="T1974" s="56">
        <v>2</v>
      </c>
      <c r="U1974" s="57">
        <v>100</v>
      </c>
      <c r="V1974" s="127"/>
      <c r="W1974" s="127"/>
      <c r="X1974" s="127"/>
      <c r="Y1974" s="127"/>
      <c r="Z1974" s="127"/>
      <c r="AA1974" s="127"/>
      <c r="AB1974" s="127"/>
      <c r="AC1974" s="127" t="s">
        <v>138</v>
      </c>
      <c r="AD1974" s="66"/>
    </row>
    <row r="1975" spans="1:30" s="51" customFormat="1" ht="20.100000000000001" customHeight="1">
      <c r="A1975" s="85"/>
      <c r="B1975" s="311"/>
      <c r="C1975" s="145"/>
      <c r="D1975" s="16" t="s">
        <v>2660</v>
      </c>
      <c r="E1975" s="145" t="s">
        <v>2406</v>
      </c>
      <c r="F1975" s="160"/>
      <c r="G1975" s="161"/>
      <c r="H1975" s="160"/>
      <c r="I1975" s="161"/>
      <c r="J1975" s="160"/>
      <c r="K1975" s="161"/>
      <c r="L1975" s="160"/>
      <c r="M1975" s="161"/>
      <c r="N1975" s="76"/>
      <c r="O1975" s="77"/>
      <c r="P1975" s="76"/>
      <c r="Q1975" s="77"/>
      <c r="R1975" s="76"/>
      <c r="S1975" s="77"/>
      <c r="T1975" s="58"/>
      <c r="U1975" s="59"/>
      <c r="V1975" s="145"/>
      <c r="W1975" s="145"/>
      <c r="X1975" s="145"/>
      <c r="Y1975" s="145"/>
      <c r="Z1975" s="145"/>
      <c r="AA1975" s="145"/>
      <c r="AB1975" s="145"/>
      <c r="AC1975" s="145"/>
      <c r="AD1975" s="111"/>
    </row>
    <row r="1976" spans="1:30" s="51" customFormat="1" ht="20.100000000000001" customHeight="1">
      <c r="A1976" s="86"/>
      <c r="B1976" s="317"/>
      <c r="C1976" s="171"/>
      <c r="D1976" s="60" t="s">
        <v>2661</v>
      </c>
      <c r="E1976" s="171"/>
      <c r="F1976" s="172"/>
      <c r="G1976" s="173"/>
      <c r="H1976" s="172"/>
      <c r="I1976" s="173"/>
      <c r="J1976" s="172"/>
      <c r="K1976" s="173"/>
      <c r="L1976" s="172"/>
      <c r="M1976" s="173"/>
      <c r="N1976" s="78"/>
      <c r="O1976" s="79"/>
      <c r="P1976" s="78"/>
      <c r="Q1976" s="79"/>
      <c r="R1976" s="78"/>
      <c r="S1976" s="79"/>
      <c r="T1976" s="63"/>
      <c r="U1976" s="64"/>
      <c r="V1976" s="171"/>
      <c r="W1976" s="171"/>
      <c r="X1976" s="171"/>
      <c r="Y1976" s="171"/>
      <c r="Z1976" s="171"/>
      <c r="AA1976" s="171"/>
      <c r="AB1976" s="171"/>
      <c r="AC1976" s="171"/>
      <c r="AD1976" s="106"/>
    </row>
    <row r="1977" spans="1:30" s="51" customFormat="1" ht="20.100000000000001" customHeight="1">
      <c r="A1977" s="66" t="s">
        <v>5845</v>
      </c>
      <c r="B1977" s="9" t="s">
        <v>2715</v>
      </c>
      <c r="C1977" s="127" t="s">
        <v>5803</v>
      </c>
      <c r="D1977" s="85"/>
      <c r="E1977" s="127"/>
      <c r="F1977" s="354"/>
      <c r="G1977" s="12"/>
      <c r="H1977" s="11"/>
      <c r="I1977" s="12"/>
      <c r="J1977" s="11"/>
      <c r="K1977" s="12"/>
      <c r="L1977" s="11"/>
      <c r="M1977" s="12"/>
      <c r="N1977" s="56"/>
      <c r="O1977" s="57"/>
      <c r="P1977" s="56"/>
      <c r="Q1977" s="57"/>
      <c r="R1977" s="56"/>
      <c r="S1977" s="57"/>
      <c r="T1977" s="56">
        <v>2</v>
      </c>
      <c r="U1977" s="57">
        <v>100</v>
      </c>
      <c r="V1977" s="127"/>
      <c r="W1977" s="127"/>
      <c r="X1977" s="127"/>
      <c r="Y1977" s="127"/>
      <c r="Z1977" s="127"/>
      <c r="AA1977" s="127"/>
      <c r="AB1977" s="127"/>
      <c r="AC1977" s="127" t="s">
        <v>138</v>
      </c>
      <c r="AD1977" s="66"/>
    </row>
    <row r="1978" spans="1:30" s="51" customFormat="1" ht="20.100000000000001" customHeight="1">
      <c r="A1978" s="85"/>
      <c r="B1978" s="311"/>
      <c r="C1978" s="128"/>
      <c r="D1978" s="16" t="s">
        <v>6734</v>
      </c>
      <c r="E1978" s="145" t="s">
        <v>2391</v>
      </c>
      <c r="F1978" s="355"/>
      <c r="G1978" s="314"/>
      <c r="H1978" s="18"/>
      <c r="I1978" s="19"/>
      <c r="J1978" s="18"/>
      <c r="K1978" s="19"/>
      <c r="L1978" s="18"/>
      <c r="M1978" s="19"/>
      <c r="N1978" s="58"/>
      <c r="O1978" s="59"/>
      <c r="P1978" s="58"/>
      <c r="Q1978" s="59"/>
      <c r="R1978" s="58"/>
      <c r="S1978" s="59"/>
      <c r="T1978" s="58"/>
      <c r="U1978" s="59"/>
      <c r="V1978" s="128"/>
      <c r="W1978" s="128"/>
      <c r="X1978" s="128"/>
      <c r="Y1978" s="128"/>
      <c r="Z1978" s="128"/>
      <c r="AA1978" s="128"/>
      <c r="AB1978" s="128"/>
      <c r="AC1978" s="128"/>
      <c r="AD1978" s="85"/>
    </row>
    <row r="1979" spans="1:30" s="51" customFormat="1" ht="20.100000000000001" customHeight="1">
      <c r="A1979" s="86"/>
      <c r="B1979" s="317"/>
      <c r="C1979" s="168"/>
      <c r="D1979" s="60" t="s">
        <v>6735</v>
      </c>
      <c r="E1979" s="171"/>
      <c r="F1979" s="319"/>
      <c r="G1979" s="320"/>
      <c r="H1979" s="62"/>
      <c r="I1979" s="37"/>
      <c r="J1979" s="62"/>
      <c r="K1979" s="37"/>
      <c r="L1979" s="62"/>
      <c r="M1979" s="37"/>
      <c r="N1979" s="63"/>
      <c r="O1979" s="64"/>
      <c r="P1979" s="63"/>
      <c r="Q1979" s="64"/>
      <c r="R1979" s="63"/>
      <c r="S1979" s="64"/>
      <c r="T1979" s="63"/>
      <c r="U1979" s="64"/>
      <c r="V1979" s="168"/>
      <c r="W1979" s="168"/>
      <c r="X1979" s="168"/>
      <c r="Y1979" s="168"/>
      <c r="Z1979" s="168"/>
      <c r="AA1979" s="168"/>
      <c r="AB1979" s="168"/>
      <c r="AC1979" s="168"/>
      <c r="AD1979" s="86"/>
    </row>
    <row r="1980" spans="1:30" s="51" customFormat="1" ht="20.100000000000001" customHeight="1">
      <c r="A1980" s="66" t="s">
        <v>5846</v>
      </c>
      <c r="B1980" s="9" t="s">
        <v>2714</v>
      </c>
      <c r="C1980" s="127" t="s">
        <v>5847</v>
      </c>
      <c r="D1980" s="66" t="s">
        <v>2662</v>
      </c>
      <c r="E1980" s="127" t="s">
        <v>2391</v>
      </c>
      <c r="F1980" s="354"/>
      <c r="G1980" s="12"/>
      <c r="H1980" s="11"/>
      <c r="I1980" s="12"/>
      <c r="J1980" s="11"/>
      <c r="K1980" s="12"/>
      <c r="L1980" s="11"/>
      <c r="M1980" s="12"/>
      <c r="N1980" s="56"/>
      <c r="O1980" s="57"/>
      <c r="P1980" s="56"/>
      <c r="Q1980" s="57"/>
      <c r="R1980" s="56"/>
      <c r="S1980" s="57"/>
      <c r="T1980" s="56"/>
      <c r="U1980" s="57"/>
      <c r="V1980" s="127"/>
      <c r="W1980" s="127"/>
      <c r="X1980" s="127"/>
      <c r="Y1980" s="127"/>
      <c r="Z1980" s="127"/>
      <c r="AA1980" s="127"/>
      <c r="AB1980" s="127"/>
      <c r="AC1980" s="127" t="s">
        <v>138</v>
      </c>
      <c r="AD1980" s="66"/>
    </row>
    <row r="1981" spans="1:30" s="51" customFormat="1" ht="20.100000000000001" customHeight="1">
      <c r="A1981" s="85"/>
      <c r="B1981" s="311"/>
      <c r="C1981" s="128"/>
      <c r="D1981" s="85" t="s">
        <v>2663</v>
      </c>
      <c r="E1981" s="128"/>
      <c r="F1981" s="355"/>
      <c r="G1981" s="314"/>
      <c r="H1981" s="18"/>
      <c r="I1981" s="19"/>
      <c r="J1981" s="18"/>
      <c r="K1981" s="19"/>
      <c r="L1981" s="18"/>
      <c r="M1981" s="19"/>
      <c r="N1981" s="58"/>
      <c r="O1981" s="59"/>
      <c r="P1981" s="58"/>
      <c r="Q1981" s="59"/>
      <c r="R1981" s="58"/>
      <c r="S1981" s="59"/>
      <c r="T1981" s="58"/>
      <c r="U1981" s="59"/>
      <c r="V1981" s="128"/>
      <c r="W1981" s="128"/>
      <c r="X1981" s="128"/>
      <c r="Y1981" s="128"/>
      <c r="Z1981" s="128"/>
      <c r="AA1981" s="128"/>
      <c r="AB1981" s="128"/>
      <c r="AC1981" s="128"/>
      <c r="AD1981" s="85"/>
    </row>
    <row r="1982" spans="1:30" s="51" customFormat="1" ht="20.100000000000001" customHeight="1">
      <c r="A1982" s="85"/>
      <c r="B1982" s="311"/>
      <c r="C1982" s="128"/>
      <c r="D1982" s="85" t="s">
        <v>2664</v>
      </c>
      <c r="E1982" s="128"/>
      <c r="F1982" s="355"/>
      <c r="G1982" s="314"/>
      <c r="H1982" s="18"/>
      <c r="I1982" s="19"/>
      <c r="J1982" s="18"/>
      <c r="K1982" s="19"/>
      <c r="L1982" s="18"/>
      <c r="M1982" s="19"/>
      <c r="N1982" s="58"/>
      <c r="O1982" s="59"/>
      <c r="P1982" s="58"/>
      <c r="Q1982" s="59"/>
      <c r="R1982" s="58"/>
      <c r="S1982" s="59"/>
      <c r="T1982" s="58"/>
      <c r="U1982" s="59"/>
      <c r="V1982" s="128"/>
      <c r="W1982" s="128"/>
      <c r="X1982" s="128"/>
      <c r="Y1982" s="128"/>
      <c r="Z1982" s="128"/>
      <c r="AA1982" s="128"/>
      <c r="AB1982" s="128"/>
      <c r="AC1982" s="128"/>
      <c r="AD1982" s="85"/>
    </row>
    <row r="1983" spans="1:30" s="51" customFormat="1" ht="20.100000000000001" customHeight="1">
      <c r="A1983" s="85"/>
      <c r="B1983" s="311"/>
      <c r="C1983" s="128"/>
      <c r="D1983" s="85" t="s">
        <v>2665</v>
      </c>
      <c r="E1983" s="128"/>
      <c r="F1983" s="355"/>
      <c r="G1983" s="314"/>
      <c r="H1983" s="18"/>
      <c r="I1983" s="19"/>
      <c r="J1983" s="18"/>
      <c r="K1983" s="19"/>
      <c r="L1983" s="18"/>
      <c r="M1983" s="19"/>
      <c r="N1983" s="58"/>
      <c r="O1983" s="59"/>
      <c r="P1983" s="58"/>
      <c r="Q1983" s="59"/>
      <c r="R1983" s="58"/>
      <c r="S1983" s="59"/>
      <c r="T1983" s="58"/>
      <c r="U1983" s="59"/>
      <c r="V1983" s="128"/>
      <c r="W1983" s="128"/>
      <c r="X1983" s="128"/>
      <c r="Y1983" s="128"/>
      <c r="Z1983" s="128"/>
      <c r="AA1983" s="128"/>
      <c r="AB1983" s="128"/>
      <c r="AC1983" s="128"/>
      <c r="AD1983" s="85"/>
    </row>
    <row r="1984" spans="1:30" s="51" customFormat="1" ht="20.100000000000001" customHeight="1">
      <c r="A1984" s="85"/>
      <c r="B1984" s="311"/>
      <c r="C1984" s="128"/>
      <c r="D1984" s="85" t="s">
        <v>6732</v>
      </c>
      <c r="E1984" s="128"/>
      <c r="F1984" s="355"/>
      <c r="G1984" s="314"/>
      <c r="H1984" s="18"/>
      <c r="I1984" s="19"/>
      <c r="J1984" s="18"/>
      <c r="K1984" s="19"/>
      <c r="L1984" s="18"/>
      <c r="M1984" s="19"/>
      <c r="N1984" s="58"/>
      <c r="O1984" s="59"/>
      <c r="P1984" s="58"/>
      <c r="Q1984" s="59"/>
      <c r="R1984" s="58"/>
      <c r="S1984" s="59"/>
      <c r="T1984" s="58"/>
      <c r="U1984" s="59"/>
      <c r="V1984" s="128"/>
      <c r="W1984" s="128"/>
      <c r="X1984" s="128"/>
      <c r="Y1984" s="128"/>
      <c r="Z1984" s="128"/>
      <c r="AA1984" s="128"/>
      <c r="AB1984" s="128"/>
      <c r="AC1984" s="128"/>
      <c r="AD1984" s="85"/>
    </row>
    <row r="1985" spans="1:30" s="51" customFormat="1" ht="20.100000000000001" customHeight="1">
      <c r="A1985" s="86"/>
      <c r="B1985" s="317"/>
      <c r="C1985" s="168"/>
      <c r="D1985" s="86" t="s">
        <v>6733</v>
      </c>
      <c r="E1985" s="168"/>
      <c r="F1985" s="319"/>
      <c r="G1985" s="320"/>
      <c r="H1985" s="62"/>
      <c r="I1985" s="37"/>
      <c r="J1985" s="62"/>
      <c r="K1985" s="37"/>
      <c r="L1985" s="62"/>
      <c r="M1985" s="37"/>
      <c r="N1985" s="63"/>
      <c r="O1985" s="64"/>
      <c r="P1985" s="63"/>
      <c r="Q1985" s="64"/>
      <c r="R1985" s="63"/>
      <c r="S1985" s="64"/>
      <c r="T1985" s="63"/>
      <c r="U1985" s="64"/>
      <c r="V1985" s="168"/>
      <c r="W1985" s="168"/>
      <c r="X1985" s="168"/>
      <c r="Y1985" s="168"/>
      <c r="Z1985" s="168"/>
      <c r="AA1985" s="168"/>
      <c r="AB1985" s="168"/>
      <c r="AC1985" s="168"/>
      <c r="AD1985" s="86"/>
    </row>
    <row r="1986" spans="1:30" s="51" customFormat="1" ht="20.100000000000001" customHeight="1">
      <c r="A1986" s="66" t="s">
        <v>5848</v>
      </c>
      <c r="B1986" s="9" t="s">
        <v>2713</v>
      </c>
      <c r="C1986" s="127" t="s">
        <v>5803</v>
      </c>
      <c r="D1986" s="103" t="s">
        <v>2542</v>
      </c>
      <c r="E1986" s="127"/>
      <c r="F1986" s="354"/>
      <c r="G1986" s="12"/>
      <c r="H1986" s="11"/>
      <c r="I1986" s="12"/>
      <c r="J1986" s="11"/>
      <c r="K1986" s="12"/>
      <c r="L1986" s="11"/>
      <c r="M1986" s="12"/>
      <c r="N1986" s="56"/>
      <c r="O1986" s="57"/>
      <c r="P1986" s="56"/>
      <c r="Q1986" s="57"/>
      <c r="R1986" s="56"/>
      <c r="S1986" s="57"/>
      <c r="T1986" s="56"/>
      <c r="U1986" s="57"/>
      <c r="V1986" s="127"/>
      <c r="W1986" s="127"/>
      <c r="X1986" s="127"/>
      <c r="Y1986" s="127"/>
      <c r="Z1986" s="127"/>
      <c r="AA1986" s="127"/>
      <c r="AB1986" s="127"/>
      <c r="AC1986" s="127" t="s">
        <v>138</v>
      </c>
      <c r="AD1986" s="66"/>
    </row>
    <row r="1987" spans="1:30" s="51" customFormat="1" ht="20.100000000000001" customHeight="1">
      <c r="A1987" s="85"/>
      <c r="B1987" s="311"/>
      <c r="C1987" s="128"/>
      <c r="D1987" s="111" t="s">
        <v>2543</v>
      </c>
      <c r="E1987" s="128"/>
      <c r="F1987" s="355"/>
      <c r="G1987" s="314"/>
      <c r="H1987" s="18"/>
      <c r="I1987" s="19"/>
      <c r="J1987" s="18"/>
      <c r="K1987" s="19"/>
      <c r="L1987" s="18"/>
      <c r="M1987" s="19"/>
      <c r="N1987" s="58"/>
      <c r="O1987" s="59"/>
      <c r="P1987" s="58"/>
      <c r="Q1987" s="59"/>
      <c r="R1987" s="58"/>
      <c r="S1987" s="59"/>
      <c r="T1987" s="58">
        <v>1</v>
      </c>
      <c r="U1987" s="59">
        <v>50</v>
      </c>
      <c r="V1987" s="128"/>
      <c r="W1987" s="128"/>
      <c r="X1987" s="128"/>
      <c r="Y1987" s="128"/>
      <c r="Z1987" s="128"/>
      <c r="AA1987" s="128"/>
      <c r="AB1987" s="128"/>
      <c r="AC1987" s="128"/>
      <c r="AD1987" s="85"/>
    </row>
    <row r="1988" spans="1:30" s="51" customFormat="1" ht="20.100000000000001" customHeight="1">
      <c r="A1988" s="85"/>
      <c r="B1988" s="311"/>
      <c r="C1988" s="128"/>
      <c r="D1988" s="111" t="s">
        <v>2544</v>
      </c>
      <c r="E1988" s="128"/>
      <c r="F1988" s="355"/>
      <c r="G1988" s="314"/>
      <c r="H1988" s="18"/>
      <c r="I1988" s="19"/>
      <c r="J1988" s="18"/>
      <c r="K1988" s="19"/>
      <c r="L1988" s="18"/>
      <c r="M1988" s="19"/>
      <c r="N1988" s="58"/>
      <c r="O1988" s="59"/>
      <c r="P1988" s="58"/>
      <c r="Q1988" s="59"/>
      <c r="R1988" s="58"/>
      <c r="S1988" s="59"/>
      <c r="T1988" s="58">
        <v>1</v>
      </c>
      <c r="U1988" s="59">
        <v>50</v>
      </c>
      <c r="V1988" s="128"/>
      <c r="W1988" s="128"/>
      <c r="X1988" s="128"/>
      <c r="Y1988" s="128"/>
      <c r="Z1988" s="128"/>
      <c r="AA1988" s="128"/>
      <c r="AB1988" s="128"/>
      <c r="AC1988" s="128"/>
      <c r="AD1988" s="85"/>
    </row>
    <row r="1989" spans="1:30" s="51" customFormat="1" ht="20.100000000000001" customHeight="1">
      <c r="A1989" s="85"/>
      <c r="B1989" s="311"/>
      <c r="C1989" s="128"/>
      <c r="D1989" s="111" t="s">
        <v>2545</v>
      </c>
      <c r="E1989" s="128"/>
      <c r="F1989" s="355"/>
      <c r="G1989" s="314"/>
      <c r="H1989" s="18"/>
      <c r="I1989" s="19"/>
      <c r="J1989" s="18"/>
      <c r="K1989" s="19"/>
      <c r="L1989" s="18"/>
      <c r="M1989" s="19"/>
      <c r="N1989" s="58"/>
      <c r="O1989" s="59"/>
      <c r="P1989" s="58"/>
      <c r="Q1989" s="59"/>
      <c r="R1989" s="58"/>
      <c r="S1989" s="59"/>
      <c r="T1989" s="58"/>
      <c r="U1989" s="59"/>
      <c r="V1989" s="128"/>
      <c r="W1989" s="128"/>
      <c r="X1989" s="128"/>
      <c r="Y1989" s="128"/>
      <c r="Z1989" s="128"/>
      <c r="AA1989" s="128"/>
      <c r="AB1989" s="128"/>
      <c r="AC1989" s="128"/>
      <c r="AD1989" s="85"/>
    </row>
    <row r="1990" spans="1:30" s="51" customFormat="1" ht="20.100000000000001" customHeight="1">
      <c r="A1990" s="85"/>
      <c r="B1990" s="311"/>
      <c r="C1990" s="128"/>
      <c r="D1990" s="111" t="s">
        <v>2546</v>
      </c>
      <c r="E1990" s="128"/>
      <c r="F1990" s="355"/>
      <c r="G1990" s="314"/>
      <c r="H1990" s="18"/>
      <c r="I1990" s="19"/>
      <c r="J1990" s="18"/>
      <c r="K1990" s="19"/>
      <c r="L1990" s="18"/>
      <c r="M1990" s="19"/>
      <c r="N1990" s="58"/>
      <c r="O1990" s="59"/>
      <c r="P1990" s="58"/>
      <c r="Q1990" s="59"/>
      <c r="R1990" s="58"/>
      <c r="S1990" s="59"/>
      <c r="T1990" s="58"/>
      <c r="U1990" s="59"/>
      <c r="V1990" s="128"/>
      <c r="W1990" s="128"/>
      <c r="X1990" s="128"/>
      <c r="Y1990" s="128"/>
      <c r="Z1990" s="128"/>
      <c r="AA1990" s="128"/>
      <c r="AB1990" s="128"/>
      <c r="AC1990" s="128"/>
      <c r="AD1990" s="85"/>
    </row>
    <row r="1991" spans="1:30" s="51" customFormat="1" ht="20.100000000000001" customHeight="1">
      <c r="A1991" s="85"/>
      <c r="B1991" s="311"/>
      <c r="C1991" s="128"/>
      <c r="D1991" s="111" t="s">
        <v>2547</v>
      </c>
      <c r="E1991" s="128"/>
      <c r="F1991" s="355"/>
      <c r="G1991" s="314"/>
      <c r="H1991" s="18"/>
      <c r="I1991" s="19"/>
      <c r="J1991" s="18"/>
      <c r="K1991" s="19"/>
      <c r="L1991" s="18"/>
      <c r="M1991" s="19"/>
      <c r="N1991" s="58"/>
      <c r="O1991" s="59"/>
      <c r="P1991" s="58"/>
      <c r="Q1991" s="59"/>
      <c r="R1991" s="58"/>
      <c r="S1991" s="59"/>
      <c r="T1991" s="58"/>
      <c r="U1991" s="59"/>
      <c r="V1991" s="128"/>
      <c r="W1991" s="128"/>
      <c r="X1991" s="128"/>
      <c r="Y1991" s="128"/>
      <c r="Z1991" s="128"/>
      <c r="AA1991" s="128"/>
      <c r="AB1991" s="128"/>
      <c r="AC1991" s="128"/>
      <c r="AD1991" s="85"/>
    </row>
    <row r="1992" spans="1:30" s="51" customFormat="1" ht="20.100000000000001" customHeight="1">
      <c r="A1992" s="85"/>
      <c r="B1992" s="311"/>
      <c r="C1992" s="128"/>
      <c r="D1992" s="111" t="s">
        <v>2548</v>
      </c>
      <c r="E1992" s="128"/>
      <c r="F1992" s="355"/>
      <c r="G1992" s="314"/>
      <c r="H1992" s="18"/>
      <c r="I1992" s="19"/>
      <c r="J1992" s="18"/>
      <c r="K1992" s="19"/>
      <c r="L1992" s="18"/>
      <c r="M1992" s="19"/>
      <c r="N1992" s="58"/>
      <c r="O1992" s="59"/>
      <c r="P1992" s="58"/>
      <c r="Q1992" s="59"/>
      <c r="R1992" s="58"/>
      <c r="S1992" s="59"/>
      <c r="T1992" s="58"/>
      <c r="U1992" s="59"/>
      <c r="V1992" s="128"/>
      <c r="W1992" s="128"/>
      <c r="X1992" s="128"/>
      <c r="Y1992" s="128"/>
      <c r="Z1992" s="128"/>
      <c r="AA1992" s="128"/>
      <c r="AB1992" s="128"/>
      <c r="AC1992" s="128"/>
      <c r="AD1992" s="85"/>
    </row>
    <row r="1993" spans="1:30" s="51" customFormat="1" ht="20.100000000000001" customHeight="1">
      <c r="A1993" s="86"/>
      <c r="B1993" s="317"/>
      <c r="C1993" s="168"/>
      <c r="D1993" s="106" t="s">
        <v>2549</v>
      </c>
      <c r="E1993" s="168"/>
      <c r="F1993" s="319"/>
      <c r="G1993" s="320"/>
      <c r="H1993" s="62"/>
      <c r="I1993" s="37"/>
      <c r="J1993" s="62"/>
      <c r="K1993" s="37"/>
      <c r="L1993" s="62"/>
      <c r="M1993" s="37"/>
      <c r="N1993" s="63"/>
      <c r="O1993" s="64"/>
      <c r="P1993" s="63"/>
      <c r="Q1993" s="64"/>
      <c r="R1993" s="63"/>
      <c r="S1993" s="64"/>
      <c r="T1993" s="63"/>
      <c r="U1993" s="64"/>
      <c r="V1993" s="168"/>
      <c r="W1993" s="168"/>
      <c r="X1993" s="168"/>
      <c r="Y1993" s="168"/>
      <c r="Z1993" s="168"/>
      <c r="AA1993" s="168"/>
      <c r="AB1993" s="168"/>
      <c r="AC1993" s="168"/>
      <c r="AD1993" s="86"/>
    </row>
    <row r="1994" spans="1:30" s="51" customFormat="1" ht="20.100000000000001" customHeight="1">
      <c r="A1994" s="66" t="s">
        <v>5849</v>
      </c>
      <c r="B1994" s="9" t="s">
        <v>2712</v>
      </c>
      <c r="C1994" s="127" t="s">
        <v>5803</v>
      </c>
      <c r="D1994" s="66"/>
      <c r="E1994" s="127"/>
      <c r="F1994" s="354"/>
      <c r="G1994" s="12"/>
      <c r="H1994" s="11"/>
      <c r="I1994" s="12"/>
      <c r="J1994" s="11"/>
      <c r="K1994" s="12"/>
      <c r="L1994" s="11"/>
      <c r="M1994" s="12"/>
      <c r="N1994" s="56"/>
      <c r="O1994" s="57"/>
      <c r="P1994" s="56"/>
      <c r="Q1994" s="57"/>
      <c r="R1994" s="56"/>
      <c r="S1994" s="57"/>
      <c r="T1994" s="56">
        <v>2</v>
      </c>
      <c r="U1994" s="57">
        <v>100</v>
      </c>
      <c r="V1994" s="127"/>
      <c r="W1994" s="127"/>
      <c r="X1994" s="127"/>
      <c r="Y1994" s="127"/>
      <c r="Z1994" s="127"/>
      <c r="AA1994" s="127"/>
      <c r="AB1994" s="127"/>
      <c r="AC1994" s="127" t="s">
        <v>138</v>
      </c>
      <c r="AD1994" s="66"/>
    </row>
    <row r="1995" spans="1:30" s="51" customFormat="1" ht="19.5" customHeight="1">
      <c r="A1995" s="111"/>
      <c r="B1995" s="111"/>
      <c r="C1995" s="145"/>
      <c r="D1995" s="16" t="s">
        <v>2568</v>
      </c>
      <c r="E1995" s="145" t="s">
        <v>233</v>
      </c>
      <c r="F1995" s="160"/>
      <c r="G1995" s="161"/>
      <c r="H1995" s="160"/>
      <c r="I1995" s="161"/>
      <c r="J1995" s="160"/>
      <c r="K1995" s="161"/>
      <c r="L1995" s="160"/>
      <c r="M1995" s="161"/>
      <c r="N1995" s="76"/>
      <c r="O1995" s="77"/>
      <c r="P1995" s="76"/>
      <c r="Q1995" s="77"/>
      <c r="R1995" s="76"/>
      <c r="S1995" s="77"/>
      <c r="T1995" s="58"/>
      <c r="U1995" s="59"/>
      <c r="V1995" s="145"/>
      <c r="W1995" s="145"/>
      <c r="X1995" s="145"/>
      <c r="Y1995" s="145"/>
      <c r="Z1995" s="145"/>
      <c r="AA1995" s="145"/>
      <c r="AB1995" s="145"/>
      <c r="AC1995" s="145"/>
      <c r="AD1995" s="111"/>
    </row>
    <row r="1996" spans="1:30" s="51" customFormat="1" ht="19.5" customHeight="1">
      <c r="A1996" s="106"/>
      <c r="B1996" s="106"/>
      <c r="C1996" s="171"/>
      <c r="D1996" s="60" t="s">
        <v>2569</v>
      </c>
      <c r="E1996" s="171"/>
      <c r="F1996" s="172"/>
      <c r="G1996" s="173"/>
      <c r="H1996" s="172"/>
      <c r="I1996" s="173"/>
      <c r="J1996" s="172"/>
      <c r="K1996" s="173"/>
      <c r="L1996" s="172"/>
      <c r="M1996" s="173"/>
      <c r="N1996" s="78"/>
      <c r="O1996" s="79"/>
      <c r="P1996" s="78"/>
      <c r="Q1996" s="79"/>
      <c r="R1996" s="78"/>
      <c r="S1996" s="79"/>
      <c r="T1996" s="63"/>
      <c r="U1996" s="64"/>
      <c r="V1996" s="171"/>
      <c r="W1996" s="171"/>
      <c r="X1996" s="171"/>
      <c r="Y1996" s="171"/>
      <c r="Z1996" s="171"/>
      <c r="AA1996" s="171"/>
      <c r="AB1996" s="171"/>
      <c r="AC1996" s="171"/>
      <c r="AD1996" s="106"/>
    </row>
    <row r="1997" spans="1:30" s="51" customFormat="1" ht="19.5" customHeight="1">
      <c r="A1997" s="66" t="s">
        <v>5850</v>
      </c>
      <c r="B1997" s="9" t="s">
        <v>2711</v>
      </c>
      <c r="C1997" s="127" t="s">
        <v>5851</v>
      </c>
      <c r="D1997" s="103" t="s">
        <v>2683</v>
      </c>
      <c r="E1997" s="146" t="s">
        <v>2391</v>
      </c>
      <c r="F1997" s="174"/>
      <c r="G1997" s="175"/>
      <c r="H1997" s="174"/>
      <c r="I1997" s="175"/>
      <c r="J1997" s="174"/>
      <c r="K1997" s="175"/>
      <c r="L1997" s="174"/>
      <c r="M1997" s="175"/>
      <c r="N1997" s="73"/>
      <c r="O1997" s="74"/>
      <c r="P1997" s="73"/>
      <c r="Q1997" s="74"/>
      <c r="R1997" s="73"/>
      <c r="S1997" s="74"/>
      <c r="T1997" s="56"/>
      <c r="U1997" s="57"/>
      <c r="V1997" s="146"/>
      <c r="W1997" s="146"/>
      <c r="X1997" s="146"/>
      <c r="Y1997" s="146"/>
      <c r="Z1997" s="146"/>
      <c r="AA1997" s="146"/>
      <c r="AB1997" s="146"/>
      <c r="AC1997" s="146" t="s">
        <v>138</v>
      </c>
      <c r="AD1997" s="103"/>
    </row>
    <row r="1998" spans="1:30" s="51" customFormat="1" ht="19.5" customHeight="1">
      <c r="A1998" s="111"/>
      <c r="B1998" s="111"/>
      <c r="C1998" s="145"/>
      <c r="D1998" s="111" t="s">
        <v>2684</v>
      </c>
      <c r="E1998" s="145"/>
      <c r="F1998" s="160"/>
      <c r="G1998" s="161"/>
      <c r="H1998" s="160"/>
      <c r="I1998" s="161"/>
      <c r="J1998" s="160"/>
      <c r="K1998" s="161"/>
      <c r="L1998" s="160"/>
      <c r="M1998" s="161"/>
      <c r="N1998" s="76"/>
      <c r="O1998" s="77"/>
      <c r="P1998" s="76"/>
      <c r="Q1998" s="77"/>
      <c r="R1998" s="76"/>
      <c r="S1998" s="77"/>
      <c r="T1998" s="58"/>
      <c r="U1998" s="59"/>
      <c r="V1998" s="145"/>
      <c r="W1998" s="145"/>
      <c r="X1998" s="145"/>
      <c r="Y1998" s="145"/>
      <c r="Z1998" s="145"/>
      <c r="AA1998" s="145"/>
      <c r="AB1998" s="145"/>
      <c r="AC1998" s="145"/>
      <c r="AD1998" s="111"/>
    </row>
    <row r="1999" spans="1:30" s="51" customFormat="1" ht="19.5" customHeight="1">
      <c r="A1999" s="111"/>
      <c r="B1999" s="111"/>
      <c r="C1999" s="145"/>
      <c r="D1999" s="111" t="s">
        <v>2685</v>
      </c>
      <c r="E1999" s="145"/>
      <c r="F1999" s="160"/>
      <c r="G1999" s="161"/>
      <c r="H1999" s="160"/>
      <c r="I1999" s="161"/>
      <c r="J1999" s="160"/>
      <c r="K1999" s="161"/>
      <c r="L1999" s="160"/>
      <c r="M1999" s="161"/>
      <c r="N1999" s="76"/>
      <c r="O1999" s="77"/>
      <c r="P1999" s="76"/>
      <c r="Q1999" s="77"/>
      <c r="R1999" s="76"/>
      <c r="S1999" s="77"/>
      <c r="T1999" s="58"/>
      <c r="U1999" s="59"/>
      <c r="V1999" s="145"/>
      <c r="W1999" s="145"/>
      <c r="X1999" s="145"/>
      <c r="Y1999" s="145"/>
      <c r="Z1999" s="145"/>
      <c r="AA1999" s="145"/>
      <c r="AB1999" s="145"/>
      <c r="AC1999" s="145"/>
      <c r="AD1999" s="111"/>
    </row>
    <row r="2000" spans="1:30" s="51" customFormat="1" ht="19.5" customHeight="1">
      <c r="A2000" s="111"/>
      <c r="B2000" s="111"/>
      <c r="C2000" s="145"/>
      <c r="D2000" s="111" t="s">
        <v>2553</v>
      </c>
      <c r="E2000" s="145"/>
      <c r="F2000" s="160"/>
      <c r="G2000" s="161"/>
      <c r="H2000" s="160"/>
      <c r="I2000" s="161"/>
      <c r="J2000" s="160"/>
      <c r="K2000" s="161"/>
      <c r="L2000" s="160"/>
      <c r="M2000" s="161"/>
      <c r="N2000" s="76"/>
      <c r="O2000" s="77"/>
      <c r="P2000" s="76"/>
      <c r="Q2000" s="77"/>
      <c r="R2000" s="76"/>
      <c r="S2000" s="77"/>
      <c r="T2000" s="58"/>
      <c r="U2000" s="59"/>
      <c r="V2000" s="145"/>
      <c r="W2000" s="145"/>
      <c r="X2000" s="145"/>
      <c r="Y2000" s="145"/>
      <c r="Z2000" s="145"/>
      <c r="AA2000" s="145"/>
      <c r="AB2000" s="145"/>
      <c r="AC2000" s="145"/>
      <c r="AD2000" s="111"/>
    </row>
    <row r="2001" spans="1:30" s="51" customFormat="1" ht="19.5" customHeight="1">
      <c r="A2001" s="111"/>
      <c r="B2001" s="111"/>
      <c r="C2001" s="145"/>
      <c r="D2001" s="111" t="s">
        <v>2554</v>
      </c>
      <c r="E2001" s="145"/>
      <c r="F2001" s="160"/>
      <c r="G2001" s="161"/>
      <c r="H2001" s="160"/>
      <c r="I2001" s="161"/>
      <c r="J2001" s="160"/>
      <c r="K2001" s="161"/>
      <c r="L2001" s="160"/>
      <c r="M2001" s="161"/>
      <c r="N2001" s="76"/>
      <c r="O2001" s="77"/>
      <c r="P2001" s="76"/>
      <c r="Q2001" s="77"/>
      <c r="R2001" s="76"/>
      <c r="S2001" s="77"/>
      <c r="T2001" s="58"/>
      <c r="U2001" s="59"/>
      <c r="V2001" s="145"/>
      <c r="W2001" s="145"/>
      <c r="X2001" s="145"/>
      <c r="Y2001" s="145"/>
      <c r="Z2001" s="145"/>
      <c r="AA2001" s="145"/>
      <c r="AB2001" s="145"/>
      <c r="AC2001" s="145"/>
      <c r="AD2001" s="111"/>
    </row>
    <row r="2002" spans="1:30" s="51" customFormat="1" ht="19.5" customHeight="1">
      <c r="A2002" s="111"/>
      <c r="B2002" s="111"/>
      <c r="C2002" s="145"/>
      <c r="D2002" s="111" t="s">
        <v>2555</v>
      </c>
      <c r="E2002" s="145"/>
      <c r="F2002" s="160"/>
      <c r="G2002" s="161"/>
      <c r="H2002" s="160"/>
      <c r="I2002" s="161"/>
      <c r="J2002" s="160"/>
      <c r="K2002" s="161"/>
      <c r="L2002" s="160"/>
      <c r="M2002" s="161"/>
      <c r="N2002" s="76"/>
      <c r="O2002" s="77"/>
      <c r="P2002" s="76"/>
      <c r="Q2002" s="77"/>
      <c r="R2002" s="76"/>
      <c r="S2002" s="77"/>
      <c r="T2002" s="58"/>
      <c r="U2002" s="59"/>
      <c r="V2002" s="145"/>
      <c r="W2002" s="145"/>
      <c r="X2002" s="145"/>
      <c r="Y2002" s="145"/>
      <c r="Z2002" s="145"/>
      <c r="AA2002" s="145"/>
      <c r="AB2002" s="145"/>
      <c r="AC2002" s="145"/>
      <c r="AD2002" s="111"/>
    </row>
    <row r="2003" spans="1:30" s="51" customFormat="1" ht="19.5" customHeight="1">
      <c r="A2003" s="111"/>
      <c r="B2003" s="111"/>
      <c r="C2003" s="145"/>
      <c r="D2003" s="111" t="s">
        <v>2556</v>
      </c>
      <c r="E2003" s="145"/>
      <c r="F2003" s="160"/>
      <c r="G2003" s="161"/>
      <c r="H2003" s="160"/>
      <c r="I2003" s="161"/>
      <c r="J2003" s="160"/>
      <c r="K2003" s="161"/>
      <c r="L2003" s="160"/>
      <c r="M2003" s="161"/>
      <c r="N2003" s="76"/>
      <c r="O2003" s="77"/>
      <c r="P2003" s="76"/>
      <c r="Q2003" s="77"/>
      <c r="R2003" s="76"/>
      <c r="S2003" s="77"/>
      <c r="T2003" s="58"/>
      <c r="U2003" s="59"/>
      <c r="V2003" s="145"/>
      <c r="W2003" s="145"/>
      <c r="X2003" s="145"/>
      <c r="Y2003" s="145"/>
      <c r="Z2003" s="145"/>
      <c r="AA2003" s="145"/>
      <c r="AB2003" s="145"/>
      <c r="AC2003" s="145"/>
      <c r="AD2003" s="111"/>
    </row>
    <row r="2004" spans="1:30" s="51" customFormat="1" ht="19.5" customHeight="1">
      <c r="A2004" s="111"/>
      <c r="B2004" s="111"/>
      <c r="C2004" s="145"/>
      <c r="D2004" s="111" t="s">
        <v>2557</v>
      </c>
      <c r="E2004" s="145"/>
      <c r="F2004" s="160"/>
      <c r="G2004" s="161"/>
      <c r="H2004" s="160"/>
      <c r="I2004" s="161"/>
      <c r="J2004" s="160"/>
      <c r="K2004" s="161"/>
      <c r="L2004" s="160"/>
      <c r="M2004" s="161"/>
      <c r="N2004" s="76"/>
      <c r="O2004" s="77"/>
      <c r="P2004" s="76"/>
      <c r="Q2004" s="77"/>
      <c r="R2004" s="76"/>
      <c r="S2004" s="77"/>
      <c r="T2004" s="58"/>
      <c r="U2004" s="59"/>
      <c r="V2004" s="145"/>
      <c r="W2004" s="145"/>
      <c r="X2004" s="145"/>
      <c r="Y2004" s="145"/>
      <c r="Z2004" s="145"/>
      <c r="AA2004" s="145"/>
      <c r="AB2004" s="145"/>
      <c r="AC2004" s="145"/>
      <c r="AD2004" s="111"/>
    </row>
    <row r="2005" spans="1:30" s="51" customFormat="1" ht="19.5" customHeight="1">
      <c r="A2005" s="111"/>
      <c r="B2005" s="111"/>
      <c r="C2005" s="145"/>
      <c r="D2005" s="16" t="s">
        <v>2686</v>
      </c>
      <c r="E2005" s="145"/>
      <c r="F2005" s="160"/>
      <c r="G2005" s="161"/>
      <c r="H2005" s="160"/>
      <c r="I2005" s="161"/>
      <c r="J2005" s="160"/>
      <c r="K2005" s="161"/>
      <c r="L2005" s="160"/>
      <c r="M2005" s="161"/>
      <c r="N2005" s="76"/>
      <c r="O2005" s="77"/>
      <c r="P2005" s="76"/>
      <c r="Q2005" s="77"/>
      <c r="R2005" s="76"/>
      <c r="S2005" s="77"/>
      <c r="T2005" s="58"/>
      <c r="U2005" s="59"/>
      <c r="V2005" s="145"/>
      <c r="W2005" s="145"/>
      <c r="X2005" s="145"/>
      <c r="Y2005" s="145"/>
      <c r="Z2005" s="145"/>
      <c r="AA2005" s="145"/>
      <c r="AB2005" s="145"/>
      <c r="AC2005" s="145"/>
      <c r="AD2005" s="111"/>
    </row>
    <row r="2006" spans="1:30" s="51" customFormat="1" ht="19.5" customHeight="1">
      <c r="A2006" s="106"/>
      <c r="B2006" s="106"/>
      <c r="C2006" s="171"/>
      <c r="D2006" s="60" t="s">
        <v>2687</v>
      </c>
      <c r="E2006" s="171"/>
      <c r="F2006" s="172"/>
      <c r="G2006" s="173"/>
      <c r="H2006" s="172"/>
      <c r="I2006" s="173"/>
      <c r="J2006" s="172"/>
      <c r="K2006" s="173"/>
      <c r="L2006" s="172"/>
      <c r="M2006" s="173"/>
      <c r="N2006" s="78"/>
      <c r="O2006" s="79"/>
      <c r="P2006" s="78"/>
      <c r="Q2006" s="79"/>
      <c r="R2006" s="78"/>
      <c r="S2006" s="79"/>
      <c r="T2006" s="63"/>
      <c r="U2006" s="64"/>
      <c r="V2006" s="171"/>
      <c r="W2006" s="171"/>
      <c r="X2006" s="171"/>
      <c r="Y2006" s="171"/>
      <c r="Z2006" s="171"/>
      <c r="AA2006" s="171"/>
      <c r="AB2006" s="171"/>
      <c r="AC2006" s="171"/>
      <c r="AD2006" s="106"/>
    </row>
  </sheetData>
  <mergeCells count="15">
    <mergeCell ref="F1:G1"/>
    <mergeCell ref="V1:AC1"/>
    <mergeCell ref="J1:K1"/>
    <mergeCell ref="H1:I1"/>
    <mergeCell ref="AD1:AD2"/>
    <mergeCell ref="L1:M1"/>
    <mergeCell ref="N1:O1"/>
    <mergeCell ref="P1:Q1"/>
    <mergeCell ref="R1:S1"/>
    <mergeCell ref="T1:U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코드집-BA2파트</oddHeader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3"/>
  </sheetPr>
  <dimension ref="A1:AE1504"/>
  <sheetViews>
    <sheetView zoomScale="80" zoomScaleNormal="80" workbookViewId="0">
      <pane xSplit="3" ySplit="2" topLeftCell="D1467" activePane="bottomRight" state="frozen"/>
      <selection activeCell="D19" sqref="D19"/>
      <selection pane="topRight" activeCell="D19" sqref="D19"/>
      <selection pane="bottomLeft" activeCell="D19" sqref="D19"/>
      <selection pane="bottomRight" activeCell="F1482" sqref="F1482:F1488"/>
    </sheetView>
  </sheetViews>
  <sheetFormatPr defaultRowHeight="20.100000000000001" customHeight="1"/>
  <cols>
    <col min="1" max="1" width="13" style="186" customWidth="1"/>
    <col min="2" max="2" width="37.42578125" style="51" customWidth="1"/>
    <col min="3" max="3" width="37.42578125" style="52" customWidth="1"/>
    <col min="4" max="4" width="51.7109375" style="51" bestFit="1" customWidth="1"/>
    <col min="5" max="5" width="17.5703125" style="52" customWidth="1"/>
    <col min="6" max="6" width="10" style="52" customWidth="1"/>
    <col min="7" max="7" width="10" style="176" customWidth="1"/>
    <col min="8" max="8" width="9.7109375" style="53" customWidth="1"/>
    <col min="9" max="9" width="9.7109375" style="54" customWidth="1"/>
    <col min="10" max="10" width="9.7109375" style="53" customWidth="1"/>
    <col min="11" max="11" width="9.7109375" style="54" customWidth="1"/>
    <col min="12" max="12" width="9.7109375" style="53" customWidth="1"/>
    <col min="13" max="13" width="9.7109375" style="54" customWidth="1"/>
    <col min="14" max="14" width="9.7109375" style="53" customWidth="1"/>
    <col min="15" max="15" width="9.7109375" style="54" customWidth="1"/>
    <col min="16" max="16" width="9.7109375" style="53" customWidth="1"/>
    <col min="17" max="17" width="9.7109375" style="54" customWidth="1"/>
    <col min="18" max="18" width="9.7109375" style="53" customWidth="1"/>
    <col min="19" max="19" width="9.7109375" style="54" customWidth="1"/>
    <col min="20" max="26" width="9.7109375" style="52" customWidth="1"/>
    <col min="27" max="29" width="9.85546875" style="52" customWidth="1"/>
    <col min="30" max="30" width="30.85546875" style="52" bestFit="1" customWidth="1"/>
    <col min="31" max="16384" width="9.140625" style="51"/>
  </cols>
  <sheetData>
    <row r="1" spans="1:30" s="5" customFormat="1" ht="20.100000000000001" customHeight="1">
      <c r="A1" s="600" t="s">
        <v>7857</v>
      </c>
      <c r="B1" s="585" t="s">
        <v>7858</v>
      </c>
      <c r="C1" s="585" t="s">
        <v>7859</v>
      </c>
      <c r="D1" s="585" t="s">
        <v>7860</v>
      </c>
      <c r="E1" s="585" t="s">
        <v>7861</v>
      </c>
      <c r="F1" s="581" t="s">
        <v>7884</v>
      </c>
      <c r="G1" s="581"/>
      <c r="H1" s="581" t="s">
        <v>7862</v>
      </c>
      <c r="I1" s="581"/>
      <c r="J1" s="581" t="s">
        <v>7863</v>
      </c>
      <c r="K1" s="581"/>
      <c r="L1" s="581" t="s">
        <v>7864</v>
      </c>
      <c r="M1" s="581"/>
      <c r="N1" s="581" t="s">
        <v>7865</v>
      </c>
      <c r="O1" s="581"/>
      <c r="P1" s="581" t="s">
        <v>7866</v>
      </c>
      <c r="Q1" s="581"/>
      <c r="R1" s="581" t="s">
        <v>7867</v>
      </c>
      <c r="S1" s="581"/>
      <c r="T1" s="585" t="s">
        <v>7868</v>
      </c>
      <c r="U1" s="585"/>
      <c r="V1" s="593" t="s">
        <v>7869</v>
      </c>
      <c r="W1" s="583"/>
      <c r="X1" s="583"/>
      <c r="Y1" s="583"/>
      <c r="Z1" s="583"/>
      <c r="AA1" s="583"/>
      <c r="AB1" s="583"/>
      <c r="AC1" s="584"/>
      <c r="AD1" s="585" t="s">
        <v>7870</v>
      </c>
    </row>
    <row r="2" spans="1:30" ht="27">
      <c r="A2" s="600"/>
      <c r="B2" s="585"/>
      <c r="C2" s="585"/>
      <c r="D2" s="585"/>
      <c r="E2" s="585"/>
      <c r="F2" s="398" t="s">
        <v>7871</v>
      </c>
      <c r="G2" s="421" t="s">
        <v>7872</v>
      </c>
      <c r="H2" s="398" t="s">
        <v>7871</v>
      </c>
      <c r="I2" s="399" t="s">
        <v>7872</v>
      </c>
      <c r="J2" s="398" t="s">
        <v>7871</v>
      </c>
      <c r="K2" s="399" t="s">
        <v>7872</v>
      </c>
      <c r="L2" s="398" t="s">
        <v>7871</v>
      </c>
      <c r="M2" s="399" t="s">
        <v>7872</v>
      </c>
      <c r="N2" s="398" t="s">
        <v>7871</v>
      </c>
      <c r="O2" s="399" t="s">
        <v>7872</v>
      </c>
      <c r="P2" s="398" t="s">
        <v>7871</v>
      </c>
      <c r="Q2" s="399" t="s">
        <v>7872</v>
      </c>
      <c r="R2" s="398" t="s">
        <v>7871</v>
      </c>
      <c r="S2" s="399" t="s">
        <v>7872</v>
      </c>
      <c r="T2" s="415" t="s">
        <v>7871</v>
      </c>
      <c r="U2" s="399" t="s">
        <v>7872</v>
      </c>
      <c r="V2" s="422" t="s">
        <v>7885</v>
      </c>
      <c r="W2" s="422" t="s">
        <v>7873</v>
      </c>
      <c r="X2" s="422" t="s">
        <v>7874</v>
      </c>
      <c r="Y2" s="422" t="s">
        <v>7875</v>
      </c>
      <c r="Z2" s="404" t="s">
        <v>7876</v>
      </c>
      <c r="AA2" s="405" t="s">
        <v>7877</v>
      </c>
      <c r="AB2" s="405" t="s">
        <v>7878</v>
      </c>
      <c r="AC2" s="406" t="s">
        <v>7879</v>
      </c>
      <c r="AD2" s="585"/>
    </row>
    <row r="3" spans="1:30" ht="20.100000000000001" customHeight="1">
      <c r="A3" s="144" t="s">
        <v>7880</v>
      </c>
      <c r="B3" s="311" t="s">
        <v>68</v>
      </c>
      <c r="C3" s="352" t="s">
        <v>7881</v>
      </c>
      <c r="D3" s="311"/>
      <c r="E3" s="352"/>
      <c r="F3" s="356">
        <v>476</v>
      </c>
      <c r="G3" s="314">
        <v>100</v>
      </c>
      <c r="H3" s="356">
        <v>493</v>
      </c>
      <c r="I3" s="314">
        <v>100</v>
      </c>
      <c r="J3" s="356">
        <v>504</v>
      </c>
      <c r="K3" s="314">
        <v>100</v>
      </c>
      <c r="L3" s="356">
        <v>507</v>
      </c>
      <c r="M3" s="314">
        <v>100</v>
      </c>
      <c r="N3" s="356">
        <v>528</v>
      </c>
      <c r="O3" s="316">
        <v>100</v>
      </c>
      <c r="P3" s="356">
        <v>535</v>
      </c>
      <c r="Q3" s="316">
        <v>100</v>
      </c>
      <c r="R3" s="356">
        <v>501</v>
      </c>
      <c r="S3" s="316">
        <v>100</v>
      </c>
      <c r="T3" s="352"/>
      <c r="U3" s="352"/>
      <c r="V3" s="351" t="s">
        <v>7882</v>
      </c>
      <c r="W3" s="352" t="s">
        <v>7882</v>
      </c>
      <c r="X3" s="352" t="s">
        <v>7882</v>
      </c>
      <c r="Y3" s="352" t="s">
        <v>7882</v>
      </c>
      <c r="Z3" s="352" t="s">
        <v>7882</v>
      </c>
      <c r="AA3" s="352" t="s">
        <v>7882</v>
      </c>
      <c r="AB3" s="352" t="s">
        <v>7882</v>
      </c>
      <c r="AC3" s="352"/>
      <c r="AD3" s="352"/>
    </row>
    <row r="4" spans="1:30" s="178" customFormat="1" ht="20.100000000000001" customHeight="1">
      <c r="A4" s="177" t="s">
        <v>7883</v>
      </c>
      <c r="B4" s="103" t="s">
        <v>70</v>
      </c>
      <c r="C4" s="351" t="s">
        <v>7881</v>
      </c>
      <c r="D4" s="103"/>
      <c r="E4" s="351"/>
      <c r="F4" s="354">
        <v>203</v>
      </c>
      <c r="G4" s="12">
        <v>100</v>
      </c>
      <c r="H4" s="354">
        <v>221</v>
      </c>
      <c r="I4" s="12">
        <v>100</v>
      </c>
      <c r="J4" s="354">
        <v>220</v>
      </c>
      <c r="K4" s="12">
        <v>100</v>
      </c>
      <c r="L4" s="354">
        <v>222</v>
      </c>
      <c r="M4" s="12">
        <v>100</v>
      </c>
      <c r="N4" s="354">
        <v>234</v>
      </c>
      <c r="O4" s="57">
        <v>100</v>
      </c>
      <c r="P4" s="354">
        <v>248</v>
      </c>
      <c r="Q4" s="57">
        <v>100</v>
      </c>
      <c r="R4" s="354">
        <v>228</v>
      </c>
      <c r="S4" s="57">
        <v>100</v>
      </c>
      <c r="T4" s="351"/>
      <c r="U4" s="351"/>
      <c r="V4" s="351" t="s">
        <v>7882</v>
      </c>
      <c r="W4" s="351" t="s">
        <v>7882</v>
      </c>
      <c r="X4" s="351" t="s">
        <v>7882</v>
      </c>
      <c r="Y4" s="351" t="s">
        <v>7882</v>
      </c>
      <c r="Z4" s="351" t="s">
        <v>7882</v>
      </c>
      <c r="AA4" s="351" t="s">
        <v>7882</v>
      </c>
      <c r="AB4" s="351" t="s">
        <v>7882</v>
      </c>
      <c r="AC4" s="351"/>
      <c r="AD4" s="9"/>
    </row>
    <row r="5" spans="1:30" s="178" customFormat="1" ht="20.100000000000001" customHeight="1">
      <c r="A5" s="177" t="s">
        <v>4979</v>
      </c>
      <c r="B5" s="103" t="s">
        <v>71</v>
      </c>
      <c r="C5" s="351" t="s">
        <v>7881</v>
      </c>
      <c r="D5" s="103"/>
      <c r="E5" s="351"/>
      <c r="F5" s="354"/>
      <c r="G5" s="12"/>
      <c r="H5" s="354">
        <v>493</v>
      </c>
      <c r="I5" s="12">
        <v>100</v>
      </c>
      <c r="J5" s="354">
        <v>504</v>
      </c>
      <c r="K5" s="12">
        <v>100</v>
      </c>
      <c r="L5" s="354">
        <v>507</v>
      </c>
      <c r="M5" s="12">
        <v>100</v>
      </c>
      <c r="N5" s="354">
        <v>528</v>
      </c>
      <c r="O5" s="57">
        <v>100</v>
      </c>
      <c r="P5" s="354">
        <v>535</v>
      </c>
      <c r="Q5" s="57">
        <v>100</v>
      </c>
      <c r="R5" s="354">
        <v>501</v>
      </c>
      <c r="S5" s="57">
        <v>100</v>
      </c>
      <c r="T5" s="351"/>
      <c r="U5" s="351"/>
      <c r="V5" s="351" t="s">
        <v>7882</v>
      </c>
      <c r="W5" s="351" t="s">
        <v>7882</v>
      </c>
      <c r="X5" s="351" t="s">
        <v>7882</v>
      </c>
      <c r="Y5" s="351" t="s">
        <v>7882</v>
      </c>
      <c r="Z5" s="351" t="s">
        <v>7882</v>
      </c>
      <c r="AA5" s="351" t="s">
        <v>7882</v>
      </c>
      <c r="AB5" s="351" t="s">
        <v>7882</v>
      </c>
      <c r="AC5" s="351"/>
      <c r="AD5" s="9"/>
    </row>
    <row r="6" spans="1:30" s="178" customFormat="1" ht="20.100000000000001" customHeight="1">
      <c r="A6" s="177" t="s">
        <v>4980</v>
      </c>
      <c r="B6" s="103" t="s">
        <v>7886</v>
      </c>
      <c r="C6" s="351" t="s">
        <v>7881</v>
      </c>
      <c r="D6" s="103" t="s">
        <v>1916</v>
      </c>
      <c r="E6" s="351" t="s">
        <v>7887</v>
      </c>
      <c r="F6" s="354">
        <v>37</v>
      </c>
      <c r="G6" s="121">
        <v>7.7731092436974789</v>
      </c>
      <c r="H6" s="354">
        <v>45</v>
      </c>
      <c r="I6" s="121">
        <v>9.1277890466531435</v>
      </c>
      <c r="J6" s="354">
        <v>47</v>
      </c>
      <c r="K6" s="121">
        <v>9.325396825396826</v>
      </c>
      <c r="L6" s="354">
        <v>47</v>
      </c>
      <c r="M6" s="121">
        <v>9.2702169625246551</v>
      </c>
      <c r="N6" s="56">
        <v>54</v>
      </c>
      <c r="O6" s="122">
        <v>10.246679316888045</v>
      </c>
      <c r="P6" s="56">
        <v>52</v>
      </c>
      <c r="Q6" s="122">
        <v>9.6999999999999993</v>
      </c>
      <c r="R6" s="56">
        <v>53</v>
      </c>
      <c r="S6" s="57">
        <v>10.62124248496994</v>
      </c>
      <c r="T6" s="179"/>
      <c r="U6" s="351"/>
      <c r="V6" s="351" t="s">
        <v>7882</v>
      </c>
      <c r="W6" s="351" t="s">
        <v>7882</v>
      </c>
      <c r="X6" s="351" t="s">
        <v>7882</v>
      </c>
      <c r="Y6" s="351" t="s">
        <v>7882</v>
      </c>
      <c r="Z6" s="351" t="s">
        <v>7882</v>
      </c>
      <c r="AA6" s="351" t="s">
        <v>7882</v>
      </c>
      <c r="AB6" s="351" t="s">
        <v>7882</v>
      </c>
      <c r="AC6" s="351"/>
      <c r="AD6" s="9"/>
    </row>
    <row r="7" spans="1:30" s="178" customFormat="1" ht="20.100000000000001" customHeight="1">
      <c r="A7" s="144"/>
      <c r="B7" s="111"/>
      <c r="C7" s="352"/>
      <c r="D7" s="111" t="s">
        <v>1917</v>
      </c>
      <c r="E7" s="352"/>
      <c r="F7" s="356">
        <v>17</v>
      </c>
      <c r="G7" s="123">
        <v>3.5714285714285716</v>
      </c>
      <c r="H7" s="356">
        <v>19</v>
      </c>
      <c r="I7" s="123">
        <v>3.8539553752535496</v>
      </c>
      <c r="J7" s="356">
        <v>18</v>
      </c>
      <c r="K7" s="123">
        <v>3.5714285714285712</v>
      </c>
      <c r="L7" s="356">
        <v>20</v>
      </c>
      <c r="M7" s="123">
        <v>3.9447731755424065</v>
      </c>
      <c r="N7" s="315">
        <v>23</v>
      </c>
      <c r="O7" s="124">
        <v>4.3643263757115749</v>
      </c>
      <c r="P7" s="315">
        <v>25</v>
      </c>
      <c r="Q7" s="124">
        <v>4.7</v>
      </c>
      <c r="R7" s="315">
        <v>24</v>
      </c>
      <c r="S7" s="316">
        <v>4.8096192384769543</v>
      </c>
      <c r="T7" s="162"/>
      <c r="U7" s="352"/>
      <c r="V7" s="352"/>
      <c r="W7" s="352"/>
      <c r="X7" s="352"/>
      <c r="Y7" s="352"/>
      <c r="Z7" s="352"/>
      <c r="AA7" s="352"/>
      <c r="AB7" s="352"/>
      <c r="AC7" s="352"/>
      <c r="AD7" s="311"/>
    </row>
    <row r="8" spans="1:30" s="178" customFormat="1" ht="20.100000000000001" customHeight="1">
      <c r="A8" s="144"/>
      <c r="B8" s="111"/>
      <c r="C8" s="352"/>
      <c r="D8" s="111" t="s">
        <v>1918</v>
      </c>
      <c r="E8" s="352"/>
      <c r="F8" s="356">
        <v>14</v>
      </c>
      <c r="G8" s="123">
        <v>2.9411764705882355</v>
      </c>
      <c r="H8" s="356">
        <v>12</v>
      </c>
      <c r="I8" s="123">
        <v>2.4340770791075053</v>
      </c>
      <c r="J8" s="356">
        <v>12</v>
      </c>
      <c r="K8" s="123">
        <v>2.3809523809523809</v>
      </c>
      <c r="L8" s="356">
        <v>14</v>
      </c>
      <c r="M8" s="123">
        <v>2.7613412228796843</v>
      </c>
      <c r="N8" s="315">
        <v>15</v>
      </c>
      <c r="O8" s="124">
        <v>2.8462998102466792</v>
      </c>
      <c r="P8" s="315">
        <v>14</v>
      </c>
      <c r="Q8" s="124">
        <v>2.6</v>
      </c>
      <c r="R8" s="315">
        <v>15</v>
      </c>
      <c r="S8" s="316">
        <v>3.0060120240480961</v>
      </c>
      <c r="T8" s="162"/>
      <c r="U8" s="352"/>
      <c r="V8" s="352"/>
      <c r="W8" s="352"/>
      <c r="X8" s="352"/>
      <c r="Y8" s="352"/>
      <c r="Z8" s="352"/>
      <c r="AA8" s="352"/>
      <c r="AB8" s="352"/>
      <c r="AC8" s="352"/>
      <c r="AD8" s="311"/>
    </row>
    <row r="9" spans="1:30" ht="20.100000000000001" customHeight="1">
      <c r="A9" s="144"/>
      <c r="B9" s="111"/>
      <c r="C9" s="352"/>
      <c r="D9" s="311" t="s">
        <v>1919</v>
      </c>
      <c r="E9" s="352"/>
      <c r="F9" s="356">
        <v>14</v>
      </c>
      <c r="G9" s="123">
        <v>2.9411764705882355</v>
      </c>
      <c r="H9" s="356">
        <v>15</v>
      </c>
      <c r="I9" s="123">
        <v>3.0425963488843815</v>
      </c>
      <c r="J9" s="356">
        <v>17</v>
      </c>
      <c r="K9" s="123">
        <v>3.373015873015873</v>
      </c>
      <c r="L9" s="356">
        <v>18</v>
      </c>
      <c r="M9" s="123">
        <v>3.5502958579881656</v>
      </c>
      <c r="N9" s="315">
        <v>15</v>
      </c>
      <c r="O9" s="124">
        <v>2.8462998102466792</v>
      </c>
      <c r="P9" s="315">
        <v>16</v>
      </c>
      <c r="Q9" s="124">
        <v>3.007518796992481</v>
      </c>
      <c r="R9" s="315">
        <v>19</v>
      </c>
      <c r="S9" s="316">
        <v>3.8076152304609217</v>
      </c>
      <c r="T9" s="128"/>
      <c r="U9" s="352"/>
      <c r="V9" s="352"/>
      <c r="W9" s="352"/>
      <c r="X9" s="352"/>
      <c r="Y9" s="352"/>
      <c r="Z9" s="352"/>
      <c r="AA9" s="352"/>
      <c r="AB9" s="352"/>
      <c r="AC9" s="352"/>
      <c r="AD9" s="352"/>
    </row>
    <row r="10" spans="1:30" ht="20.100000000000001" customHeight="1">
      <c r="A10" s="144"/>
      <c r="B10" s="111"/>
      <c r="C10" s="352"/>
      <c r="D10" s="311" t="s">
        <v>1920</v>
      </c>
      <c r="E10" s="352"/>
      <c r="F10" s="356">
        <v>9</v>
      </c>
      <c r="G10" s="123">
        <v>1.8907563025210083</v>
      </c>
      <c r="H10" s="356">
        <v>11</v>
      </c>
      <c r="I10" s="123">
        <v>2.2312373225152129</v>
      </c>
      <c r="J10" s="356">
        <v>11</v>
      </c>
      <c r="K10" s="123">
        <v>2.1825396825396823</v>
      </c>
      <c r="L10" s="356">
        <v>10</v>
      </c>
      <c r="M10" s="123">
        <v>1.9723865877712032</v>
      </c>
      <c r="N10" s="315">
        <v>9</v>
      </c>
      <c r="O10" s="124">
        <v>1.7077798861480076</v>
      </c>
      <c r="P10" s="315">
        <v>6</v>
      </c>
      <c r="Q10" s="124">
        <v>1.1278195488721803</v>
      </c>
      <c r="R10" s="315">
        <v>3</v>
      </c>
      <c r="S10" s="316">
        <v>0.60120240480961928</v>
      </c>
      <c r="T10" s="128"/>
      <c r="U10" s="352"/>
      <c r="V10" s="352"/>
      <c r="W10" s="352"/>
      <c r="X10" s="352"/>
      <c r="Y10" s="352"/>
      <c r="Z10" s="352"/>
      <c r="AA10" s="352"/>
      <c r="AB10" s="352"/>
      <c r="AC10" s="352"/>
      <c r="AD10" s="352"/>
    </row>
    <row r="11" spans="1:30" ht="20.100000000000001" customHeight="1">
      <c r="A11" s="144"/>
      <c r="B11" s="111"/>
      <c r="C11" s="352"/>
      <c r="D11" s="311" t="s">
        <v>1921</v>
      </c>
      <c r="E11" s="352"/>
      <c r="F11" s="356">
        <v>5</v>
      </c>
      <c r="G11" s="123">
        <v>1.0504201680672269</v>
      </c>
      <c r="H11" s="356">
        <v>7</v>
      </c>
      <c r="I11" s="123">
        <v>1.4198782961460445</v>
      </c>
      <c r="J11" s="356">
        <v>7</v>
      </c>
      <c r="K11" s="123">
        <v>1.3888888888888888</v>
      </c>
      <c r="L11" s="356">
        <v>7</v>
      </c>
      <c r="M11" s="123">
        <v>1.3806706114398422</v>
      </c>
      <c r="N11" s="315">
        <v>9</v>
      </c>
      <c r="O11" s="124">
        <v>1.7077798861480076</v>
      </c>
      <c r="P11" s="315">
        <v>11</v>
      </c>
      <c r="Q11" s="124">
        <v>2.0676691729323307</v>
      </c>
      <c r="R11" s="315">
        <v>8</v>
      </c>
      <c r="S11" s="316">
        <v>1.6032064128256514</v>
      </c>
      <c r="T11" s="128"/>
      <c r="U11" s="352"/>
      <c r="V11" s="352"/>
      <c r="W11" s="352"/>
      <c r="X11" s="352"/>
      <c r="Y11" s="352"/>
      <c r="Z11" s="352"/>
      <c r="AA11" s="352"/>
      <c r="AB11" s="352"/>
      <c r="AC11" s="352"/>
      <c r="AD11" s="352"/>
    </row>
    <row r="12" spans="1:30" ht="20.100000000000001" customHeight="1">
      <c r="A12" s="144"/>
      <c r="B12" s="111"/>
      <c r="C12" s="352"/>
      <c r="D12" s="311" t="s">
        <v>1922</v>
      </c>
      <c r="E12" s="352"/>
      <c r="F12" s="356">
        <v>9</v>
      </c>
      <c r="G12" s="123">
        <v>1.8907563025210083</v>
      </c>
      <c r="H12" s="356">
        <v>9</v>
      </c>
      <c r="I12" s="123">
        <v>1.8255578093306288</v>
      </c>
      <c r="J12" s="356">
        <v>11</v>
      </c>
      <c r="K12" s="123">
        <v>2.1825396825396823</v>
      </c>
      <c r="L12" s="356">
        <v>10</v>
      </c>
      <c r="M12" s="123">
        <v>1.9723865877712032</v>
      </c>
      <c r="N12" s="315">
        <v>10</v>
      </c>
      <c r="O12" s="124">
        <v>1.8975332068311195</v>
      </c>
      <c r="P12" s="315">
        <v>7</v>
      </c>
      <c r="Q12" s="124">
        <v>1.3157894736842104</v>
      </c>
      <c r="R12" s="315">
        <v>6</v>
      </c>
      <c r="S12" s="316">
        <v>1.2024048096192386</v>
      </c>
      <c r="T12" s="128"/>
      <c r="U12" s="352"/>
      <c r="V12" s="352"/>
      <c r="W12" s="352"/>
      <c r="X12" s="352"/>
      <c r="Y12" s="352"/>
      <c r="Z12" s="352"/>
      <c r="AA12" s="352"/>
      <c r="AB12" s="352"/>
      <c r="AC12" s="352"/>
      <c r="AD12" s="352"/>
    </row>
    <row r="13" spans="1:30" ht="20.100000000000001" customHeight="1">
      <c r="A13" s="144"/>
      <c r="B13" s="111"/>
      <c r="C13" s="352"/>
      <c r="D13" s="311" t="s">
        <v>1923</v>
      </c>
      <c r="E13" s="352"/>
      <c r="F13" s="356">
        <v>52</v>
      </c>
      <c r="G13" s="123">
        <v>10.92436974789916</v>
      </c>
      <c r="H13" s="356">
        <v>52</v>
      </c>
      <c r="I13" s="123">
        <v>10.547667342799189</v>
      </c>
      <c r="J13" s="356">
        <v>48</v>
      </c>
      <c r="K13" s="123">
        <v>9.5238095238095237</v>
      </c>
      <c r="L13" s="356">
        <v>45</v>
      </c>
      <c r="M13" s="123">
        <v>8.8757396449704142</v>
      </c>
      <c r="N13" s="315">
        <v>50</v>
      </c>
      <c r="O13" s="124">
        <v>9.4876660341555983</v>
      </c>
      <c r="P13" s="315">
        <v>57</v>
      </c>
      <c r="Q13" s="124">
        <v>10.714285714285714</v>
      </c>
      <c r="R13" s="315">
        <v>53</v>
      </c>
      <c r="S13" s="316">
        <v>10.62124248496994</v>
      </c>
      <c r="T13" s="128"/>
      <c r="U13" s="352"/>
      <c r="V13" s="352"/>
      <c r="W13" s="352"/>
      <c r="X13" s="352"/>
      <c r="Y13" s="352"/>
      <c r="Z13" s="352"/>
      <c r="AA13" s="352"/>
      <c r="AB13" s="352"/>
      <c r="AC13" s="352"/>
      <c r="AD13" s="352"/>
    </row>
    <row r="14" spans="1:30" ht="20.100000000000001" customHeight="1">
      <c r="A14" s="144"/>
      <c r="B14" s="111"/>
      <c r="C14" s="352"/>
      <c r="D14" s="311" t="s">
        <v>1924</v>
      </c>
      <c r="E14" s="352"/>
      <c r="F14" s="356">
        <v>32</v>
      </c>
      <c r="G14" s="123">
        <v>6.7226890756302522</v>
      </c>
      <c r="H14" s="356">
        <v>32</v>
      </c>
      <c r="I14" s="123">
        <v>6.4908722109533468</v>
      </c>
      <c r="J14" s="356">
        <v>32</v>
      </c>
      <c r="K14" s="123">
        <v>6.3492063492063489</v>
      </c>
      <c r="L14" s="356">
        <v>31</v>
      </c>
      <c r="M14" s="123">
        <v>6.1143984220907299</v>
      </c>
      <c r="N14" s="315">
        <v>34</v>
      </c>
      <c r="O14" s="124">
        <v>6.4</v>
      </c>
      <c r="P14" s="315">
        <v>33</v>
      </c>
      <c r="Q14" s="124">
        <v>6.2030075187969924</v>
      </c>
      <c r="R14" s="315">
        <v>27</v>
      </c>
      <c r="S14" s="316">
        <v>5.4108216432865728</v>
      </c>
      <c r="T14" s="128"/>
      <c r="U14" s="352"/>
      <c r="V14" s="352"/>
      <c r="W14" s="352"/>
      <c r="X14" s="352"/>
      <c r="Y14" s="352"/>
      <c r="Z14" s="352"/>
      <c r="AA14" s="352"/>
      <c r="AB14" s="352"/>
      <c r="AC14" s="352"/>
      <c r="AD14" s="352"/>
    </row>
    <row r="15" spans="1:30" ht="20.100000000000001" customHeight="1">
      <c r="A15" s="144"/>
      <c r="B15" s="111"/>
      <c r="C15" s="352"/>
      <c r="D15" s="311" t="s">
        <v>1520</v>
      </c>
      <c r="E15" s="352"/>
      <c r="F15" s="356">
        <v>21</v>
      </c>
      <c r="G15" s="123">
        <v>4.4117647058823533</v>
      </c>
      <c r="H15" s="356">
        <v>22</v>
      </c>
      <c r="I15" s="123">
        <v>4.4624746450304258</v>
      </c>
      <c r="J15" s="356">
        <v>21</v>
      </c>
      <c r="K15" s="123">
        <v>4.1666666666666661</v>
      </c>
      <c r="L15" s="356">
        <v>22</v>
      </c>
      <c r="M15" s="123">
        <v>4.3392504930966469</v>
      </c>
      <c r="N15" s="315">
        <v>21</v>
      </c>
      <c r="O15" s="124">
        <v>3.9848197343453511</v>
      </c>
      <c r="P15" s="315">
        <v>20</v>
      </c>
      <c r="Q15" s="124">
        <v>3.7</v>
      </c>
      <c r="R15" s="315">
        <v>14</v>
      </c>
      <c r="S15" s="316">
        <v>2.8056112224448899</v>
      </c>
      <c r="T15" s="128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</row>
    <row r="16" spans="1:30" ht="20.100000000000001" customHeight="1">
      <c r="A16" s="144"/>
      <c r="B16" s="111"/>
      <c r="C16" s="352"/>
      <c r="D16" s="311" t="s">
        <v>1521</v>
      </c>
      <c r="E16" s="352"/>
      <c r="F16" s="356">
        <v>43</v>
      </c>
      <c r="G16" s="123">
        <v>9.0336134453781511</v>
      </c>
      <c r="H16" s="356">
        <v>43</v>
      </c>
      <c r="I16" s="123">
        <v>8.7221095334685597</v>
      </c>
      <c r="J16" s="356">
        <v>44</v>
      </c>
      <c r="K16" s="123">
        <v>8.7301587301587293</v>
      </c>
      <c r="L16" s="356">
        <v>45</v>
      </c>
      <c r="M16" s="123">
        <v>8.8757396449704142</v>
      </c>
      <c r="N16" s="315">
        <v>43</v>
      </c>
      <c r="O16" s="124">
        <v>8.1</v>
      </c>
      <c r="P16" s="315">
        <v>45</v>
      </c>
      <c r="Q16" s="124">
        <v>8.4</v>
      </c>
      <c r="R16" s="315">
        <v>38</v>
      </c>
      <c r="S16" s="316">
        <v>7.6152304609218433</v>
      </c>
      <c r="T16" s="128"/>
      <c r="U16" s="352"/>
      <c r="V16" s="352"/>
      <c r="W16" s="352"/>
      <c r="X16" s="352"/>
      <c r="Y16" s="352"/>
      <c r="Z16" s="352"/>
      <c r="AA16" s="352"/>
      <c r="AB16" s="352"/>
      <c r="AC16" s="352"/>
      <c r="AD16" s="352"/>
    </row>
    <row r="17" spans="1:30" ht="20.100000000000001" customHeight="1">
      <c r="A17" s="144"/>
      <c r="B17" s="111"/>
      <c r="C17" s="352"/>
      <c r="D17" s="311" t="s">
        <v>1522</v>
      </c>
      <c r="E17" s="352"/>
      <c r="F17" s="356">
        <v>53</v>
      </c>
      <c r="G17" s="123">
        <v>11.134453781512605</v>
      </c>
      <c r="H17" s="356">
        <v>55</v>
      </c>
      <c r="I17" s="123">
        <v>11.156186612576064</v>
      </c>
      <c r="J17" s="356">
        <v>58</v>
      </c>
      <c r="K17" s="123">
        <v>11.507936507936508</v>
      </c>
      <c r="L17" s="356">
        <v>58</v>
      </c>
      <c r="M17" s="123">
        <v>11.439842209072978</v>
      </c>
      <c r="N17" s="315">
        <v>58</v>
      </c>
      <c r="O17" s="124">
        <v>11.005692599620494</v>
      </c>
      <c r="P17" s="315">
        <v>55</v>
      </c>
      <c r="Q17" s="124">
        <v>10.338345864661653</v>
      </c>
      <c r="R17" s="315">
        <v>56</v>
      </c>
      <c r="S17" s="316">
        <v>11.22244488977956</v>
      </c>
      <c r="T17" s="128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</row>
    <row r="18" spans="1:30" ht="20.100000000000001" customHeight="1">
      <c r="A18" s="144"/>
      <c r="B18" s="111"/>
      <c r="C18" s="352"/>
      <c r="D18" s="311" t="s">
        <v>1523</v>
      </c>
      <c r="E18" s="352"/>
      <c r="F18" s="356">
        <v>58</v>
      </c>
      <c r="G18" s="123">
        <v>12.184873949579831</v>
      </c>
      <c r="H18" s="356">
        <v>60</v>
      </c>
      <c r="I18" s="123">
        <v>12.170385395537526</v>
      </c>
      <c r="J18" s="356">
        <v>62</v>
      </c>
      <c r="K18" s="123">
        <v>12.301587301587301</v>
      </c>
      <c r="L18" s="356">
        <v>63</v>
      </c>
      <c r="M18" s="123">
        <v>12.42603550295858</v>
      </c>
      <c r="N18" s="315">
        <v>63</v>
      </c>
      <c r="O18" s="124">
        <v>11.9</v>
      </c>
      <c r="P18" s="315">
        <v>64</v>
      </c>
      <c r="Q18" s="124">
        <v>12.030075187969924</v>
      </c>
      <c r="R18" s="315">
        <v>64</v>
      </c>
      <c r="S18" s="316">
        <v>12.825651302605211</v>
      </c>
      <c r="T18" s="128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</row>
    <row r="19" spans="1:30" ht="20.100000000000001" customHeight="1">
      <c r="A19" s="144"/>
      <c r="B19" s="111"/>
      <c r="C19" s="352"/>
      <c r="D19" s="311" t="s">
        <v>1524</v>
      </c>
      <c r="E19" s="352"/>
      <c r="F19" s="356">
        <v>64</v>
      </c>
      <c r="G19" s="123">
        <v>13.445378151260504</v>
      </c>
      <c r="H19" s="356">
        <v>64</v>
      </c>
      <c r="I19" s="123">
        <v>12.981744421906694</v>
      </c>
      <c r="J19" s="356">
        <v>65</v>
      </c>
      <c r="K19" s="123">
        <v>12.896825396825399</v>
      </c>
      <c r="L19" s="356">
        <v>63</v>
      </c>
      <c r="M19" s="123">
        <v>12.42603550295858</v>
      </c>
      <c r="N19" s="315">
        <v>65</v>
      </c>
      <c r="O19" s="124">
        <v>12.333965844402277</v>
      </c>
      <c r="P19" s="315">
        <v>68</v>
      </c>
      <c r="Q19" s="124">
        <v>12.7</v>
      </c>
      <c r="R19" s="315">
        <v>64</v>
      </c>
      <c r="S19" s="316">
        <v>12.825651302605211</v>
      </c>
      <c r="T19" s="128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</row>
    <row r="20" spans="1:30" ht="20.100000000000001" customHeight="1">
      <c r="A20" s="144"/>
      <c r="B20" s="111"/>
      <c r="C20" s="352"/>
      <c r="D20" s="311" t="s">
        <v>1525</v>
      </c>
      <c r="E20" s="352"/>
      <c r="F20" s="356">
        <v>48</v>
      </c>
      <c r="G20" s="123">
        <v>10.084033613445378</v>
      </c>
      <c r="H20" s="356">
        <v>47</v>
      </c>
      <c r="I20" s="123">
        <v>9.5334685598377273</v>
      </c>
      <c r="J20" s="356">
        <v>50</v>
      </c>
      <c r="K20" s="123">
        <v>9.9206349206349209</v>
      </c>
      <c r="L20" s="356">
        <v>53</v>
      </c>
      <c r="M20" s="123">
        <v>10.453648915187378</v>
      </c>
      <c r="N20" s="315">
        <v>58</v>
      </c>
      <c r="O20" s="124">
        <v>11.005692599620494</v>
      </c>
      <c r="P20" s="315">
        <v>59</v>
      </c>
      <c r="Q20" s="124">
        <v>11</v>
      </c>
      <c r="R20" s="315">
        <v>55</v>
      </c>
      <c r="S20" s="316">
        <v>11.022044088176353</v>
      </c>
      <c r="T20" s="128"/>
      <c r="U20" s="352"/>
      <c r="V20" s="352"/>
      <c r="W20" s="352"/>
      <c r="X20" s="352"/>
      <c r="Y20" s="352"/>
      <c r="Z20" s="352"/>
      <c r="AA20" s="352"/>
      <c r="AB20" s="352"/>
      <c r="AC20" s="352"/>
      <c r="AD20" s="352"/>
    </row>
    <row r="21" spans="1:30" ht="20.100000000000001" customHeight="1">
      <c r="A21" s="144"/>
      <c r="B21" s="111"/>
      <c r="C21" s="352"/>
      <c r="D21" s="311" t="s">
        <v>1959</v>
      </c>
      <c r="E21" s="352"/>
      <c r="F21" s="356"/>
      <c r="G21" s="314"/>
      <c r="H21" s="356"/>
      <c r="I21" s="314"/>
      <c r="J21" s="356">
        <v>1</v>
      </c>
      <c r="K21" s="314">
        <v>0.1984126984126984</v>
      </c>
      <c r="L21" s="356">
        <v>1</v>
      </c>
      <c r="M21" s="314">
        <v>0.19723865877712032</v>
      </c>
      <c r="N21" s="315">
        <v>1</v>
      </c>
      <c r="O21" s="316">
        <v>0.2</v>
      </c>
      <c r="P21" s="315">
        <v>1</v>
      </c>
      <c r="Q21" s="316">
        <v>0.2</v>
      </c>
      <c r="R21" s="315">
        <v>1</v>
      </c>
      <c r="S21" s="316">
        <v>0.2</v>
      </c>
      <c r="T21" s="180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</row>
    <row r="22" spans="1:30" ht="20.100000000000001" customHeight="1">
      <c r="A22" s="144"/>
      <c r="B22" s="111"/>
      <c r="C22" s="352"/>
      <c r="D22" s="311" t="s">
        <v>1960</v>
      </c>
      <c r="E22" s="352"/>
      <c r="F22" s="319"/>
      <c r="G22" s="47"/>
      <c r="H22" s="319"/>
      <c r="I22" s="47"/>
      <c r="J22" s="319"/>
      <c r="K22" s="47"/>
      <c r="L22" s="356"/>
      <c r="M22" s="314"/>
      <c r="N22" s="315"/>
      <c r="O22" s="316"/>
      <c r="P22" s="315">
        <v>2</v>
      </c>
      <c r="Q22" s="316">
        <v>0.4</v>
      </c>
      <c r="R22" s="315">
        <v>1</v>
      </c>
      <c r="S22" s="316">
        <v>0.2</v>
      </c>
      <c r="T22" s="181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</row>
    <row r="23" spans="1:30" ht="20.100000000000001" customHeight="1">
      <c r="A23" s="177" t="s">
        <v>4981</v>
      </c>
      <c r="B23" s="9" t="s">
        <v>77</v>
      </c>
      <c r="C23" s="351" t="s">
        <v>7881</v>
      </c>
      <c r="D23" s="9" t="s">
        <v>1853</v>
      </c>
      <c r="E23" s="351"/>
      <c r="F23" s="354">
        <v>4</v>
      </c>
      <c r="G23" s="12">
        <v>0.84033613445378152</v>
      </c>
      <c r="H23" s="354">
        <v>3</v>
      </c>
      <c r="I23" s="12">
        <v>0.60851926977687631</v>
      </c>
      <c r="J23" s="354">
        <v>1</v>
      </c>
      <c r="K23" s="12">
        <v>0.1984126984126984</v>
      </c>
      <c r="L23" s="354">
        <v>5</v>
      </c>
      <c r="M23" s="12">
        <v>1</v>
      </c>
      <c r="N23" s="56">
        <v>8</v>
      </c>
      <c r="O23" s="57">
        <v>1.5</v>
      </c>
      <c r="P23" s="56">
        <v>27</v>
      </c>
      <c r="Q23" s="57">
        <v>5.0467289719626169</v>
      </c>
      <c r="R23" s="56">
        <v>19</v>
      </c>
      <c r="S23" s="57">
        <v>3.7924151696606785</v>
      </c>
      <c r="T23" s="127"/>
      <c r="U23" s="351"/>
      <c r="V23" s="351" t="s">
        <v>7882</v>
      </c>
      <c r="W23" s="351" t="s">
        <v>7882</v>
      </c>
      <c r="X23" s="351" t="s">
        <v>7882</v>
      </c>
      <c r="Y23" s="351" t="s">
        <v>7882</v>
      </c>
      <c r="Z23" s="351" t="s">
        <v>7882</v>
      </c>
      <c r="AA23" s="351" t="s">
        <v>7882</v>
      </c>
      <c r="AB23" s="351" t="s">
        <v>7882</v>
      </c>
      <c r="AC23" s="351"/>
      <c r="AD23" s="351"/>
    </row>
    <row r="24" spans="1:30" ht="20.100000000000001" customHeight="1">
      <c r="A24" s="144"/>
      <c r="B24" s="111"/>
      <c r="C24" s="352"/>
      <c r="D24" s="311" t="s">
        <v>1854</v>
      </c>
      <c r="E24" s="352"/>
      <c r="F24" s="356">
        <v>472</v>
      </c>
      <c r="G24" s="314">
        <v>99.159663865546221</v>
      </c>
      <c r="H24" s="356">
        <v>490</v>
      </c>
      <c r="I24" s="314">
        <v>99.391480730223122</v>
      </c>
      <c r="J24" s="356">
        <v>503</v>
      </c>
      <c r="K24" s="314">
        <v>99.801587301587304</v>
      </c>
      <c r="L24" s="356">
        <v>502</v>
      </c>
      <c r="M24" s="314">
        <v>99</v>
      </c>
      <c r="N24" s="315">
        <v>520</v>
      </c>
      <c r="O24" s="316">
        <v>98.5</v>
      </c>
      <c r="P24" s="315">
        <v>508</v>
      </c>
      <c r="Q24" s="316">
        <v>94.953271028037378</v>
      </c>
      <c r="R24" s="315">
        <v>482</v>
      </c>
      <c r="S24" s="316">
        <v>96.207584830339314</v>
      </c>
      <c r="T24" s="128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</row>
    <row r="25" spans="1:30" ht="20.100000000000001" customHeight="1">
      <c r="A25" s="177" t="s">
        <v>4982</v>
      </c>
      <c r="B25" s="9" t="s">
        <v>78</v>
      </c>
      <c r="C25" s="394" t="s">
        <v>4983</v>
      </c>
      <c r="D25" s="9"/>
      <c r="E25" s="351"/>
      <c r="F25" s="354">
        <v>202</v>
      </c>
      <c r="G25" s="12">
        <v>100</v>
      </c>
      <c r="H25" s="354">
        <v>222</v>
      </c>
      <c r="I25" s="12">
        <v>100</v>
      </c>
      <c r="J25" s="354">
        <v>219</v>
      </c>
      <c r="K25" s="12">
        <v>100</v>
      </c>
      <c r="L25" s="354">
        <v>223</v>
      </c>
      <c r="M25" s="12">
        <v>100</v>
      </c>
      <c r="N25" s="354">
        <v>235</v>
      </c>
      <c r="O25" s="57">
        <v>100</v>
      </c>
      <c r="P25" s="354">
        <v>245</v>
      </c>
      <c r="Q25" s="57">
        <v>100</v>
      </c>
      <c r="R25" s="354">
        <v>237</v>
      </c>
      <c r="S25" s="57">
        <v>100</v>
      </c>
      <c r="T25" s="351"/>
      <c r="U25" s="351"/>
      <c r="V25" s="351" t="s">
        <v>7882</v>
      </c>
      <c r="W25" s="351" t="s">
        <v>7882</v>
      </c>
      <c r="X25" s="351" t="s">
        <v>7882</v>
      </c>
      <c r="Y25" s="351" t="s">
        <v>7882</v>
      </c>
      <c r="Z25" s="351" t="s">
        <v>7882</v>
      </c>
      <c r="AA25" s="351" t="s">
        <v>7882</v>
      </c>
      <c r="AB25" s="351" t="s">
        <v>7882</v>
      </c>
      <c r="AC25" s="351"/>
      <c r="AD25" s="351"/>
    </row>
    <row r="26" spans="1:30" ht="20.100000000000001" customHeight="1">
      <c r="A26" s="177" t="s">
        <v>4984</v>
      </c>
      <c r="B26" s="9" t="s">
        <v>79</v>
      </c>
      <c r="C26" s="394" t="s">
        <v>4983</v>
      </c>
      <c r="D26" s="9"/>
      <c r="E26" s="351"/>
      <c r="F26" s="354">
        <v>476</v>
      </c>
      <c r="G26" s="12">
        <v>100</v>
      </c>
      <c r="H26" s="354">
        <v>493</v>
      </c>
      <c r="I26" s="12">
        <v>100</v>
      </c>
      <c r="J26" s="354">
        <v>504</v>
      </c>
      <c r="K26" s="12">
        <v>100</v>
      </c>
      <c r="L26" s="354">
        <v>507</v>
      </c>
      <c r="M26" s="12">
        <v>100</v>
      </c>
      <c r="N26" s="354">
        <v>528</v>
      </c>
      <c r="O26" s="57">
        <v>100</v>
      </c>
      <c r="P26" s="354">
        <v>535</v>
      </c>
      <c r="Q26" s="57">
        <v>100</v>
      </c>
      <c r="R26" s="354">
        <v>501</v>
      </c>
      <c r="S26" s="57">
        <v>100</v>
      </c>
      <c r="T26" s="351"/>
      <c r="U26" s="351"/>
      <c r="V26" s="351" t="s">
        <v>7882</v>
      </c>
      <c r="W26" s="351" t="s">
        <v>7882</v>
      </c>
      <c r="X26" s="351" t="s">
        <v>7882</v>
      </c>
      <c r="Y26" s="351" t="s">
        <v>7882</v>
      </c>
      <c r="Z26" s="351" t="s">
        <v>7882</v>
      </c>
      <c r="AA26" s="351" t="s">
        <v>7882</v>
      </c>
      <c r="AB26" s="351" t="s">
        <v>7882</v>
      </c>
      <c r="AC26" s="351"/>
      <c r="AD26" s="351"/>
    </row>
    <row r="27" spans="1:30" ht="20.100000000000001" customHeight="1">
      <c r="A27" s="177" t="s">
        <v>4985</v>
      </c>
      <c r="B27" s="9" t="s">
        <v>80</v>
      </c>
      <c r="C27" s="394" t="s">
        <v>4983</v>
      </c>
      <c r="D27" s="9" t="s">
        <v>1916</v>
      </c>
      <c r="E27" s="351" t="s">
        <v>7887</v>
      </c>
      <c r="F27" s="354">
        <v>37</v>
      </c>
      <c r="G27" s="12">
        <v>7.7731092436974789</v>
      </c>
      <c r="H27" s="354">
        <v>45</v>
      </c>
      <c r="I27" s="12">
        <v>9.1277890466531435</v>
      </c>
      <c r="J27" s="354">
        <v>47</v>
      </c>
      <c r="K27" s="12">
        <v>9.325396825396826</v>
      </c>
      <c r="L27" s="354">
        <v>47</v>
      </c>
      <c r="M27" s="12">
        <v>9.2702169625246551</v>
      </c>
      <c r="N27" s="56">
        <v>53</v>
      </c>
      <c r="O27" s="57">
        <v>10</v>
      </c>
      <c r="P27" s="56">
        <v>51</v>
      </c>
      <c r="Q27" s="57">
        <v>9.5327102803738324</v>
      </c>
      <c r="R27" s="56">
        <v>52</v>
      </c>
      <c r="S27" s="57">
        <v>10.420841683366733</v>
      </c>
      <c r="T27" s="127"/>
      <c r="U27" s="351"/>
      <c r="V27" s="351" t="s">
        <v>7882</v>
      </c>
      <c r="W27" s="351" t="s">
        <v>7882</v>
      </c>
      <c r="X27" s="351" t="s">
        <v>7882</v>
      </c>
      <c r="Y27" s="351" t="s">
        <v>7882</v>
      </c>
      <c r="Z27" s="351" t="s">
        <v>7882</v>
      </c>
      <c r="AA27" s="351" t="s">
        <v>7882</v>
      </c>
      <c r="AB27" s="351" t="s">
        <v>7882</v>
      </c>
      <c r="AC27" s="351"/>
      <c r="AD27" s="351"/>
    </row>
    <row r="28" spans="1:30" ht="20.100000000000001" customHeight="1">
      <c r="A28" s="144"/>
      <c r="B28" s="111"/>
      <c r="C28" s="395"/>
      <c r="D28" s="311" t="s">
        <v>1917</v>
      </c>
      <c r="E28" s="352"/>
      <c r="F28" s="356">
        <v>17</v>
      </c>
      <c r="G28" s="314">
        <v>3.5714285714285716</v>
      </c>
      <c r="H28" s="356">
        <v>19</v>
      </c>
      <c r="I28" s="314">
        <v>3.8539553752535496</v>
      </c>
      <c r="J28" s="356">
        <v>18</v>
      </c>
      <c r="K28" s="314">
        <v>3.5714285714285716</v>
      </c>
      <c r="L28" s="356">
        <v>20</v>
      </c>
      <c r="M28" s="314">
        <v>3.9447731755424065</v>
      </c>
      <c r="N28" s="315">
        <v>23</v>
      </c>
      <c r="O28" s="316">
        <v>4.3643263757115749</v>
      </c>
      <c r="P28" s="315">
        <v>25</v>
      </c>
      <c r="Q28" s="316">
        <v>4.6728971962616823</v>
      </c>
      <c r="R28" s="315">
        <v>24</v>
      </c>
      <c r="S28" s="316">
        <v>4.8096192384769543</v>
      </c>
      <c r="T28" s="128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</row>
    <row r="29" spans="1:30" ht="20.100000000000001" customHeight="1">
      <c r="A29" s="144"/>
      <c r="B29" s="111"/>
      <c r="C29" s="395"/>
      <c r="D29" s="311" t="s">
        <v>1918</v>
      </c>
      <c r="E29" s="352"/>
      <c r="F29" s="356">
        <v>14</v>
      </c>
      <c r="G29" s="314">
        <v>2.9411764705882355</v>
      </c>
      <c r="H29" s="356">
        <v>12</v>
      </c>
      <c r="I29" s="314">
        <v>2.4340770791075053</v>
      </c>
      <c r="J29" s="356">
        <v>12</v>
      </c>
      <c r="K29" s="314">
        <v>2.3809523809523809</v>
      </c>
      <c r="L29" s="356">
        <v>14</v>
      </c>
      <c r="M29" s="314">
        <v>2.7613412228796843</v>
      </c>
      <c r="N29" s="315">
        <v>15</v>
      </c>
      <c r="O29" s="316">
        <v>2.8462998102466792</v>
      </c>
      <c r="P29" s="315">
        <v>14</v>
      </c>
      <c r="Q29" s="316">
        <v>2.6168224299065419</v>
      </c>
      <c r="R29" s="315">
        <v>15</v>
      </c>
      <c r="S29" s="316">
        <v>3.0060120240480961</v>
      </c>
      <c r="T29" s="128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</row>
    <row r="30" spans="1:30" ht="20.100000000000001" customHeight="1">
      <c r="A30" s="144"/>
      <c r="B30" s="111"/>
      <c r="C30" s="352"/>
      <c r="D30" s="311" t="s">
        <v>1919</v>
      </c>
      <c r="E30" s="352"/>
      <c r="F30" s="356">
        <v>14</v>
      </c>
      <c r="G30" s="314">
        <v>2.9411764705882355</v>
      </c>
      <c r="H30" s="356">
        <v>15</v>
      </c>
      <c r="I30" s="314">
        <v>3.0425963488843815</v>
      </c>
      <c r="J30" s="356">
        <v>17</v>
      </c>
      <c r="K30" s="314">
        <v>3.373015873015873</v>
      </c>
      <c r="L30" s="356">
        <v>18</v>
      </c>
      <c r="M30" s="314">
        <v>3.5502958579881656</v>
      </c>
      <c r="N30" s="315">
        <v>15</v>
      </c>
      <c r="O30" s="316">
        <v>2.8462998102466792</v>
      </c>
      <c r="P30" s="315">
        <v>16</v>
      </c>
      <c r="Q30" s="316">
        <v>2.9906542056074765</v>
      </c>
      <c r="R30" s="315">
        <v>19</v>
      </c>
      <c r="S30" s="316">
        <v>3.8076152304609217</v>
      </c>
      <c r="T30" s="128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</row>
    <row r="31" spans="1:30" ht="20.100000000000001" customHeight="1">
      <c r="A31" s="144"/>
      <c r="B31" s="111"/>
      <c r="C31" s="352"/>
      <c r="D31" s="311" t="s">
        <v>1920</v>
      </c>
      <c r="E31" s="352"/>
      <c r="F31" s="356">
        <v>9</v>
      </c>
      <c r="G31" s="314">
        <v>1.8907563025210083</v>
      </c>
      <c r="H31" s="356">
        <v>11</v>
      </c>
      <c r="I31" s="314">
        <v>2.2312373225152129</v>
      </c>
      <c r="J31" s="356">
        <v>11</v>
      </c>
      <c r="K31" s="314">
        <v>2.1825396825396823</v>
      </c>
      <c r="L31" s="356">
        <v>10</v>
      </c>
      <c r="M31" s="314">
        <v>1.9723865877712032</v>
      </c>
      <c r="N31" s="315">
        <v>9</v>
      </c>
      <c r="O31" s="316">
        <v>1.7077798861480076</v>
      </c>
      <c r="P31" s="315">
        <v>6</v>
      </c>
      <c r="Q31" s="316">
        <v>1.1214953271028036</v>
      </c>
      <c r="R31" s="315">
        <v>3</v>
      </c>
      <c r="S31" s="316">
        <v>0.60120240480961928</v>
      </c>
      <c r="T31" s="128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</row>
    <row r="32" spans="1:30" ht="20.100000000000001" customHeight="1">
      <c r="A32" s="144"/>
      <c r="B32" s="111"/>
      <c r="C32" s="352"/>
      <c r="D32" s="311" t="s">
        <v>1921</v>
      </c>
      <c r="E32" s="352"/>
      <c r="F32" s="356">
        <v>5</v>
      </c>
      <c r="G32" s="314">
        <v>1.0504201680672269</v>
      </c>
      <c r="H32" s="356">
        <v>7</v>
      </c>
      <c r="I32" s="314">
        <v>1.4198782961460445</v>
      </c>
      <c r="J32" s="356">
        <v>7</v>
      </c>
      <c r="K32" s="314">
        <v>1.3888888888888888</v>
      </c>
      <c r="L32" s="356">
        <v>7</v>
      </c>
      <c r="M32" s="314">
        <v>1.3806706114398422</v>
      </c>
      <c r="N32" s="315">
        <v>9</v>
      </c>
      <c r="O32" s="316">
        <v>1.7077798861480076</v>
      </c>
      <c r="P32" s="315">
        <v>11</v>
      </c>
      <c r="Q32" s="316">
        <v>2.05607476635514</v>
      </c>
      <c r="R32" s="315">
        <v>8</v>
      </c>
      <c r="S32" s="316">
        <v>1.6032064128256514</v>
      </c>
      <c r="T32" s="128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</row>
    <row r="33" spans="1:30" ht="20.100000000000001" customHeight="1">
      <c r="A33" s="144"/>
      <c r="B33" s="111"/>
      <c r="C33" s="352"/>
      <c r="D33" s="311" t="s">
        <v>1922</v>
      </c>
      <c r="E33" s="352"/>
      <c r="F33" s="356">
        <v>9</v>
      </c>
      <c r="G33" s="314">
        <v>1.8907563025210083</v>
      </c>
      <c r="H33" s="356">
        <v>9</v>
      </c>
      <c r="I33" s="314">
        <v>1.8255578093306288</v>
      </c>
      <c r="J33" s="356">
        <v>11</v>
      </c>
      <c r="K33" s="314">
        <v>2.1825396825396823</v>
      </c>
      <c r="L33" s="356">
        <v>10</v>
      </c>
      <c r="M33" s="314">
        <v>1.9723865877712032</v>
      </c>
      <c r="N33" s="315">
        <v>10</v>
      </c>
      <c r="O33" s="316">
        <v>1.8975332068311195</v>
      </c>
      <c r="P33" s="315">
        <v>7</v>
      </c>
      <c r="Q33" s="316">
        <v>1.308411214953271</v>
      </c>
      <c r="R33" s="315">
        <v>6</v>
      </c>
      <c r="S33" s="316">
        <v>1.2024048096192386</v>
      </c>
      <c r="T33" s="128"/>
      <c r="U33" s="352"/>
      <c r="V33" s="352"/>
      <c r="W33" s="352"/>
      <c r="X33" s="352"/>
      <c r="Y33" s="352"/>
      <c r="Z33" s="352"/>
      <c r="AA33" s="352"/>
      <c r="AB33" s="352"/>
      <c r="AC33" s="352"/>
      <c r="AD33" s="352"/>
    </row>
    <row r="34" spans="1:30" ht="20.100000000000001" customHeight="1">
      <c r="A34" s="144"/>
      <c r="B34" s="111"/>
      <c r="C34" s="352"/>
      <c r="D34" s="311" t="s">
        <v>1923</v>
      </c>
      <c r="E34" s="352"/>
      <c r="F34" s="356">
        <v>52</v>
      </c>
      <c r="G34" s="314">
        <v>10.92436974789916</v>
      </c>
      <c r="H34" s="356">
        <v>52</v>
      </c>
      <c r="I34" s="314">
        <v>10.547667342799189</v>
      </c>
      <c r="J34" s="356">
        <v>48</v>
      </c>
      <c r="K34" s="314">
        <v>9.5238095238095237</v>
      </c>
      <c r="L34" s="356">
        <v>45</v>
      </c>
      <c r="M34" s="314">
        <v>8.8757396449704142</v>
      </c>
      <c r="N34" s="315">
        <v>51</v>
      </c>
      <c r="O34" s="316">
        <v>9.67741935483871</v>
      </c>
      <c r="P34" s="315">
        <v>59</v>
      </c>
      <c r="Q34" s="316">
        <v>11.028037383177571</v>
      </c>
      <c r="R34" s="315">
        <v>54</v>
      </c>
      <c r="S34" s="316">
        <v>10.821643286573146</v>
      </c>
      <c r="T34" s="128"/>
      <c r="U34" s="352"/>
      <c r="V34" s="352"/>
      <c r="W34" s="352"/>
      <c r="X34" s="352"/>
      <c r="Y34" s="352"/>
      <c r="Z34" s="352"/>
      <c r="AA34" s="352"/>
      <c r="AB34" s="352"/>
      <c r="AC34" s="352"/>
      <c r="AD34" s="352"/>
    </row>
    <row r="35" spans="1:30" ht="20.100000000000001" customHeight="1">
      <c r="A35" s="144"/>
      <c r="B35" s="111"/>
      <c r="C35" s="352"/>
      <c r="D35" s="311" t="s">
        <v>1924</v>
      </c>
      <c r="E35" s="352"/>
      <c r="F35" s="356">
        <v>32</v>
      </c>
      <c r="G35" s="314">
        <v>6.7226890756302522</v>
      </c>
      <c r="H35" s="356">
        <v>32</v>
      </c>
      <c r="I35" s="314">
        <v>6.4908722109533468</v>
      </c>
      <c r="J35" s="356">
        <v>32</v>
      </c>
      <c r="K35" s="314">
        <v>6.3492063492063489</v>
      </c>
      <c r="L35" s="356">
        <v>32</v>
      </c>
      <c r="M35" s="314">
        <v>6.3116370808678504</v>
      </c>
      <c r="N35" s="315">
        <v>34</v>
      </c>
      <c r="O35" s="316">
        <v>6.4</v>
      </c>
      <c r="P35" s="315">
        <v>32</v>
      </c>
      <c r="Q35" s="316">
        <v>5.981308411214953</v>
      </c>
      <c r="R35" s="315">
        <v>28</v>
      </c>
      <c r="S35" s="316">
        <v>5.6112224448897798</v>
      </c>
      <c r="T35" s="128"/>
      <c r="U35" s="352"/>
      <c r="V35" s="352"/>
      <c r="W35" s="352"/>
      <c r="X35" s="352"/>
      <c r="Y35" s="352"/>
      <c r="Z35" s="352"/>
      <c r="AA35" s="352"/>
      <c r="AB35" s="352"/>
      <c r="AC35" s="352"/>
      <c r="AD35" s="352"/>
    </row>
    <row r="36" spans="1:30" ht="20.100000000000001" customHeight="1">
      <c r="A36" s="144"/>
      <c r="B36" s="111"/>
      <c r="C36" s="352"/>
      <c r="D36" s="311" t="s">
        <v>1520</v>
      </c>
      <c r="E36" s="352"/>
      <c r="F36" s="356">
        <v>21</v>
      </c>
      <c r="G36" s="314">
        <v>4.4117647058823533</v>
      </c>
      <c r="H36" s="356">
        <v>22</v>
      </c>
      <c r="I36" s="314">
        <v>4.4624746450304258</v>
      </c>
      <c r="J36" s="356">
        <v>21</v>
      </c>
      <c r="K36" s="314">
        <v>4.166666666666667</v>
      </c>
      <c r="L36" s="356">
        <v>21</v>
      </c>
      <c r="M36" s="314">
        <v>4.1420118343195274</v>
      </c>
      <c r="N36" s="315">
        <v>21</v>
      </c>
      <c r="O36" s="316">
        <v>3.9848197343453511</v>
      </c>
      <c r="P36" s="315">
        <v>21</v>
      </c>
      <c r="Q36" s="316">
        <v>3.9252336448598131</v>
      </c>
      <c r="R36" s="315">
        <v>14</v>
      </c>
      <c r="S36" s="316">
        <v>2.8056112224448899</v>
      </c>
      <c r="T36" s="128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</row>
    <row r="37" spans="1:30" ht="20.100000000000001" customHeight="1">
      <c r="A37" s="144"/>
      <c r="B37" s="111"/>
      <c r="C37" s="352"/>
      <c r="D37" s="311" t="s">
        <v>1521</v>
      </c>
      <c r="E37" s="352"/>
      <c r="F37" s="356">
        <v>43</v>
      </c>
      <c r="G37" s="314">
        <v>9.0336134453781511</v>
      </c>
      <c r="H37" s="356">
        <v>43</v>
      </c>
      <c r="I37" s="314">
        <v>8.7221095334685597</v>
      </c>
      <c r="J37" s="356">
        <v>44</v>
      </c>
      <c r="K37" s="314">
        <v>8.7301587301587293</v>
      </c>
      <c r="L37" s="356">
        <v>45</v>
      </c>
      <c r="M37" s="314">
        <v>8.8757396449704142</v>
      </c>
      <c r="N37" s="315">
        <v>43</v>
      </c>
      <c r="O37" s="316">
        <v>8.1</v>
      </c>
      <c r="P37" s="315">
        <v>45</v>
      </c>
      <c r="Q37" s="316">
        <v>8.4112149532710276</v>
      </c>
      <c r="R37" s="315">
        <v>38</v>
      </c>
      <c r="S37" s="316">
        <v>7.6152304609218433</v>
      </c>
      <c r="T37" s="128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</row>
    <row r="38" spans="1:30" ht="20.100000000000001" customHeight="1">
      <c r="A38" s="144"/>
      <c r="B38" s="111"/>
      <c r="C38" s="352"/>
      <c r="D38" s="311" t="s">
        <v>1522</v>
      </c>
      <c r="E38" s="352"/>
      <c r="F38" s="356">
        <v>53</v>
      </c>
      <c r="G38" s="314">
        <v>11.134453781512605</v>
      </c>
      <c r="H38" s="356">
        <v>55</v>
      </c>
      <c r="I38" s="314">
        <v>11.156186612576064</v>
      </c>
      <c r="J38" s="356">
        <v>58</v>
      </c>
      <c r="K38" s="314">
        <v>11.507936507936508</v>
      </c>
      <c r="L38" s="356">
        <v>58</v>
      </c>
      <c r="M38" s="314">
        <v>11.439842209072978</v>
      </c>
      <c r="N38" s="315">
        <v>58</v>
      </c>
      <c r="O38" s="316">
        <v>11.005692599620494</v>
      </c>
      <c r="P38" s="315">
        <v>55</v>
      </c>
      <c r="Q38" s="316">
        <v>10.280373831775702</v>
      </c>
      <c r="R38" s="315">
        <v>56</v>
      </c>
      <c r="S38" s="316">
        <v>11.22244488977956</v>
      </c>
      <c r="T38" s="128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</row>
    <row r="39" spans="1:30" ht="20.100000000000001" customHeight="1">
      <c r="A39" s="144"/>
      <c r="B39" s="111"/>
      <c r="C39" s="352"/>
      <c r="D39" s="311" t="s">
        <v>1523</v>
      </c>
      <c r="E39" s="352"/>
      <c r="F39" s="356">
        <v>58</v>
      </c>
      <c r="G39" s="314">
        <v>12.184873949579831</v>
      </c>
      <c r="H39" s="356">
        <v>60</v>
      </c>
      <c r="I39" s="314">
        <v>12.170385395537526</v>
      </c>
      <c r="J39" s="356">
        <v>62</v>
      </c>
      <c r="K39" s="314">
        <v>12.301587301587302</v>
      </c>
      <c r="L39" s="356">
        <v>63</v>
      </c>
      <c r="M39" s="314">
        <v>12.42603550295858</v>
      </c>
      <c r="N39" s="315">
        <v>63</v>
      </c>
      <c r="O39" s="316">
        <v>11.9</v>
      </c>
      <c r="P39" s="315">
        <v>65</v>
      </c>
      <c r="Q39" s="316">
        <v>12.149532710280374</v>
      </c>
      <c r="R39" s="315">
        <v>63</v>
      </c>
      <c r="S39" s="316">
        <v>12.625250501002004</v>
      </c>
      <c r="T39" s="128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</row>
    <row r="40" spans="1:30" ht="20.100000000000001" customHeight="1">
      <c r="A40" s="144"/>
      <c r="B40" s="111"/>
      <c r="C40" s="352"/>
      <c r="D40" s="311" t="s">
        <v>1524</v>
      </c>
      <c r="E40" s="352"/>
      <c r="F40" s="356">
        <v>64</v>
      </c>
      <c r="G40" s="314">
        <v>13.445378151260504</v>
      </c>
      <c r="H40" s="356">
        <v>64</v>
      </c>
      <c r="I40" s="314">
        <v>12.981744421906694</v>
      </c>
      <c r="J40" s="356">
        <v>65</v>
      </c>
      <c r="K40" s="314">
        <v>12.896825396825397</v>
      </c>
      <c r="L40" s="356">
        <v>63</v>
      </c>
      <c r="M40" s="314">
        <v>12.42603550295858</v>
      </c>
      <c r="N40" s="315">
        <v>65</v>
      </c>
      <c r="O40" s="316">
        <v>12.333965844402277</v>
      </c>
      <c r="P40" s="315">
        <v>68</v>
      </c>
      <c r="Q40" s="316">
        <v>12.710280373831775</v>
      </c>
      <c r="R40" s="315">
        <v>64</v>
      </c>
      <c r="S40" s="316">
        <v>12.825651302605211</v>
      </c>
      <c r="T40" s="128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</row>
    <row r="41" spans="1:30" ht="20.100000000000001" customHeight="1">
      <c r="A41" s="144"/>
      <c r="B41" s="111"/>
      <c r="C41" s="352"/>
      <c r="D41" s="311" t="s">
        <v>1525</v>
      </c>
      <c r="E41" s="352"/>
      <c r="F41" s="356">
        <v>48</v>
      </c>
      <c r="G41" s="314">
        <v>10.084033613445378</v>
      </c>
      <c r="H41" s="356">
        <v>47</v>
      </c>
      <c r="I41" s="314">
        <v>9.5334685598377273</v>
      </c>
      <c r="J41" s="356">
        <v>50</v>
      </c>
      <c r="K41" s="314">
        <v>9.9206349206349209</v>
      </c>
      <c r="L41" s="356">
        <v>53</v>
      </c>
      <c r="M41" s="314">
        <v>10.453648915187378</v>
      </c>
      <c r="N41" s="315">
        <v>58</v>
      </c>
      <c r="O41" s="316">
        <v>11.005692599620494</v>
      </c>
      <c r="P41" s="315">
        <v>59</v>
      </c>
      <c r="Q41" s="316">
        <v>11.028037383177571</v>
      </c>
      <c r="R41" s="315">
        <v>55</v>
      </c>
      <c r="S41" s="316">
        <v>11.022044088176353</v>
      </c>
      <c r="T41" s="128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</row>
    <row r="42" spans="1:30" ht="20.100000000000001" customHeight="1">
      <c r="A42" s="144"/>
      <c r="B42" s="111"/>
      <c r="C42" s="352"/>
      <c r="D42" s="311" t="s">
        <v>1959</v>
      </c>
      <c r="E42" s="352"/>
      <c r="F42" s="356"/>
      <c r="G42" s="314"/>
      <c r="H42" s="356"/>
      <c r="I42" s="314"/>
      <c r="J42" s="356">
        <v>1</v>
      </c>
      <c r="K42" s="314">
        <v>0.1984126984126984</v>
      </c>
      <c r="L42" s="356">
        <v>1</v>
      </c>
      <c r="M42" s="314">
        <v>0.19723865877712032</v>
      </c>
      <c r="N42" s="315">
        <v>1</v>
      </c>
      <c r="O42" s="316">
        <v>0.2</v>
      </c>
      <c r="P42" s="315">
        <v>1</v>
      </c>
      <c r="Q42" s="316">
        <v>0.18691588785046728</v>
      </c>
      <c r="R42" s="315">
        <v>1</v>
      </c>
      <c r="S42" s="316">
        <v>0.2</v>
      </c>
      <c r="T42" s="180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</row>
    <row r="43" spans="1:30" ht="20.100000000000001" customHeight="1">
      <c r="A43" s="144"/>
      <c r="B43" s="111"/>
      <c r="C43" s="352"/>
      <c r="D43" s="311" t="s">
        <v>1960</v>
      </c>
      <c r="E43" s="352"/>
      <c r="F43" s="356"/>
      <c r="G43" s="314"/>
      <c r="H43" s="356"/>
      <c r="I43" s="314"/>
      <c r="J43" s="356"/>
      <c r="K43" s="314"/>
      <c r="L43" s="356"/>
      <c r="M43" s="314"/>
      <c r="N43" s="356"/>
      <c r="O43" s="314"/>
      <c r="P43" s="356"/>
      <c r="Q43" s="314"/>
      <c r="R43" s="315">
        <v>1</v>
      </c>
      <c r="S43" s="316">
        <v>0.2</v>
      </c>
      <c r="T43" s="181"/>
      <c r="U43" s="352"/>
      <c r="V43" s="352"/>
      <c r="W43" s="352"/>
      <c r="X43" s="352"/>
      <c r="Y43" s="352"/>
      <c r="Z43" s="352"/>
      <c r="AA43" s="352"/>
      <c r="AB43" s="352"/>
      <c r="AC43" s="352"/>
      <c r="AD43" s="352"/>
    </row>
    <row r="44" spans="1:30" ht="20.100000000000001" customHeight="1">
      <c r="A44" s="177" t="s">
        <v>4986</v>
      </c>
      <c r="B44" s="9" t="s">
        <v>84</v>
      </c>
      <c r="C44" s="351" t="s">
        <v>7881</v>
      </c>
      <c r="D44" s="9" t="s">
        <v>1853</v>
      </c>
      <c r="E44" s="351"/>
      <c r="F44" s="354">
        <v>2</v>
      </c>
      <c r="G44" s="12">
        <v>0.42016806722689076</v>
      </c>
      <c r="H44" s="354">
        <v>1</v>
      </c>
      <c r="I44" s="12">
        <v>0.20283975659229209</v>
      </c>
      <c r="J44" s="354">
        <v>5</v>
      </c>
      <c r="K44" s="12">
        <v>0.99206349206349209</v>
      </c>
      <c r="L44" s="354">
        <v>8</v>
      </c>
      <c r="M44" s="12">
        <v>1.6</v>
      </c>
      <c r="N44" s="56">
        <v>4</v>
      </c>
      <c r="O44" s="57">
        <v>0.8</v>
      </c>
      <c r="P44" s="56">
        <v>5</v>
      </c>
      <c r="Q44" s="57">
        <v>0.93457943925233644</v>
      </c>
      <c r="R44" s="56">
        <v>6</v>
      </c>
      <c r="S44" s="57">
        <v>1.1976047904191616</v>
      </c>
      <c r="T44" s="127"/>
      <c r="U44" s="351"/>
      <c r="V44" s="351" t="s">
        <v>7882</v>
      </c>
      <c r="W44" s="351" t="s">
        <v>7882</v>
      </c>
      <c r="X44" s="351" t="s">
        <v>7882</v>
      </c>
      <c r="Y44" s="351" t="s">
        <v>7882</v>
      </c>
      <c r="Z44" s="351" t="s">
        <v>7882</v>
      </c>
      <c r="AA44" s="351" t="s">
        <v>7882</v>
      </c>
      <c r="AB44" s="351" t="s">
        <v>7882</v>
      </c>
      <c r="AC44" s="351"/>
      <c r="AD44" s="351"/>
    </row>
    <row r="45" spans="1:30" ht="20.100000000000001" customHeight="1">
      <c r="A45" s="144"/>
      <c r="B45" s="111"/>
      <c r="C45" s="352"/>
      <c r="D45" s="311" t="s">
        <v>1854</v>
      </c>
      <c r="E45" s="352"/>
      <c r="F45" s="356">
        <v>474</v>
      </c>
      <c r="G45" s="314">
        <v>99.579831932773104</v>
      </c>
      <c r="H45" s="356">
        <v>492</v>
      </c>
      <c r="I45" s="314">
        <v>99.797160243407703</v>
      </c>
      <c r="J45" s="356">
        <v>499</v>
      </c>
      <c r="K45" s="314">
        <v>99.007936507936506</v>
      </c>
      <c r="L45" s="356">
        <v>499</v>
      </c>
      <c r="M45" s="314">
        <v>98.4</v>
      </c>
      <c r="N45" s="315">
        <v>524</v>
      </c>
      <c r="O45" s="316">
        <v>99.2</v>
      </c>
      <c r="P45" s="315">
        <v>530</v>
      </c>
      <c r="Q45" s="316">
        <v>99.065420560747668</v>
      </c>
      <c r="R45" s="315">
        <v>495</v>
      </c>
      <c r="S45" s="316">
        <v>98.802395209580837</v>
      </c>
      <c r="T45" s="128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</row>
    <row r="46" spans="1:30" ht="20.100000000000001" customHeight="1">
      <c r="A46" s="177" t="s">
        <v>4987</v>
      </c>
      <c r="B46" s="9" t="s">
        <v>85</v>
      </c>
      <c r="C46" s="351" t="s">
        <v>7881</v>
      </c>
      <c r="D46" s="9" t="s">
        <v>7888</v>
      </c>
      <c r="E46" s="351"/>
      <c r="F46" s="354">
        <v>474</v>
      </c>
      <c r="G46" s="12">
        <v>99.579831932773104</v>
      </c>
      <c r="H46" s="354">
        <v>492</v>
      </c>
      <c r="I46" s="12">
        <v>99.797160243407703</v>
      </c>
      <c r="J46" s="354">
        <v>499</v>
      </c>
      <c r="K46" s="12">
        <v>99.007936507936506</v>
      </c>
      <c r="L46" s="354">
        <v>499</v>
      </c>
      <c r="M46" s="12">
        <v>98.4</v>
      </c>
      <c r="N46" s="56">
        <v>524</v>
      </c>
      <c r="O46" s="12">
        <v>99.2</v>
      </c>
      <c r="P46" s="56">
        <v>530</v>
      </c>
      <c r="Q46" s="12">
        <v>99.1</v>
      </c>
      <c r="R46" s="56"/>
      <c r="S46" s="57"/>
      <c r="T46" s="127"/>
      <c r="U46" s="351"/>
      <c r="V46" s="351" t="s">
        <v>7882</v>
      </c>
      <c r="W46" s="351" t="s">
        <v>7882</v>
      </c>
      <c r="X46" s="351" t="s">
        <v>7882</v>
      </c>
      <c r="Y46" s="351" t="s">
        <v>7882</v>
      </c>
      <c r="Z46" s="351" t="s">
        <v>7882</v>
      </c>
      <c r="AA46" s="351" t="s">
        <v>7882</v>
      </c>
      <c r="AB46" s="351" t="s">
        <v>7882</v>
      </c>
      <c r="AC46" s="351"/>
      <c r="AD46" s="351"/>
    </row>
    <row r="47" spans="1:30" ht="20.100000000000001" customHeight="1">
      <c r="A47" s="144"/>
      <c r="B47" s="311"/>
      <c r="C47" s="352"/>
      <c r="D47" s="311" t="s">
        <v>7889</v>
      </c>
      <c r="E47" s="352"/>
      <c r="F47" s="356">
        <v>1</v>
      </c>
      <c r="G47" s="314">
        <v>0.21008403361344538</v>
      </c>
      <c r="H47" s="356"/>
      <c r="I47" s="314"/>
      <c r="J47" s="356">
        <v>2</v>
      </c>
      <c r="K47" s="314">
        <v>0.3968253968253968</v>
      </c>
      <c r="L47" s="356">
        <v>2</v>
      </c>
      <c r="M47" s="314">
        <v>0.4</v>
      </c>
      <c r="N47" s="315">
        <v>1</v>
      </c>
      <c r="O47" s="314">
        <v>0.2</v>
      </c>
      <c r="P47" s="315">
        <v>1</v>
      </c>
      <c r="Q47" s="314">
        <v>0.2</v>
      </c>
      <c r="R47" s="315">
        <v>2</v>
      </c>
      <c r="S47" s="316">
        <v>33.299999999999997</v>
      </c>
      <c r="T47" s="128"/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</row>
    <row r="48" spans="1:30" ht="20.100000000000001" customHeight="1">
      <c r="A48" s="144"/>
      <c r="B48" s="311"/>
      <c r="C48" s="352"/>
      <c r="D48" s="311" t="s">
        <v>7890</v>
      </c>
      <c r="E48" s="352"/>
      <c r="F48" s="356">
        <v>1</v>
      </c>
      <c r="G48" s="314">
        <v>0.21008403361344538</v>
      </c>
      <c r="H48" s="356">
        <v>1</v>
      </c>
      <c r="I48" s="314">
        <v>0.20283975659229209</v>
      </c>
      <c r="J48" s="356">
        <v>3</v>
      </c>
      <c r="K48" s="314">
        <v>0.59523809523809523</v>
      </c>
      <c r="L48" s="356">
        <v>6</v>
      </c>
      <c r="M48" s="314">
        <v>1.2</v>
      </c>
      <c r="N48" s="315">
        <v>3</v>
      </c>
      <c r="O48" s="314">
        <v>0.6</v>
      </c>
      <c r="P48" s="315">
        <v>4</v>
      </c>
      <c r="Q48" s="314">
        <v>0.7</v>
      </c>
      <c r="R48" s="315">
        <v>4</v>
      </c>
      <c r="S48" s="316">
        <v>66.666666666666671</v>
      </c>
      <c r="T48" s="128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</row>
    <row r="49" spans="1:31" ht="20.100000000000001" customHeight="1">
      <c r="A49" s="177" t="s">
        <v>4988</v>
      </c>
      <c r="B49" s="9" t="s">
        <v>86</v>
      </c>
      <c r="C49" s="351" t="s">
        <v>7881</v>
      </c>
      <c r="D49" s="9" t="s">
        <v>7888</v>
      </c>
      <c r="E49" s="351"/>
      <c r="F49" s="354"/>
      <c r="G49" s="12"/>
      <c r="H49" s="354"/>
      <c r="I49" s="12"/>
      <c r="J49" s="354"/>
      <c r="K49" s="12"/>
      <c r="L49" s="354"/>
      <c r="M49" s="12"/>
      <c r="N49" s="354"/>
      <c r="O49" s="12"/>
      <c r="P49" s="354"/>
      <c r="Q49" s="12"/>
      <c r="R49" s="354"/>
      <c r="S49" s="12"/>
      <c r="T49" s="351"/>
      <c r="U49" s="351"/>
      <c r="V49" s="351" t="s">
        <v>7882</v>
      </c>
      <c r="W49" s="351" t="s">
        <v>7882</v>
      </c>
      <c r="X49" s="351" t="s">
        <v>7882</v>
      </c>
      <c r="Y49" s="351" t="s">
        <v>7882</v>
      </c>
      <c r="Z49" s="351" t="s">
        <v>7882</v>
      </c>
      <c r="AA49" s="351" t="s">
        <v>7882</v>
      </c>
      <c r="AB49" s="351" t="s">
        <v>7882</v>
      </c>
      <c r="AC49" s="351"/>
      <c r="AD49" s="351"/>
    </row>
    <row r="50" spans="1:31" ht="20.100000000000001" customHeight="1">
      <c r="A50" s="144"/>
      <c r="B50" s="311"/>
      <c r="C50" s="352"/>
      <c r="D50" s="311" t="s">
        <v>7889</v>
      </c>
      <c r="E50" s="352"/>
      <c r="F50" s="356"/>
      <c r="G50" s="314"/>
      <c r="H50" s="356"/>
      <c r="I50" s="314"/>
      <c r="J50" s="356"/>
      <c r="K50" s="314"/>
      <c r="L50" s="356"/>
      <c r="M50" s="314"/>
      <c r="N50" s="356"/>
      <c r="O50" s="314"/>
      <c r="P50" s="356"/>
      <c r="Q50" s="314"/>
      <c r="R50" s="356"/>
      <c r="S50" s="314"/>
      <c r="T50" s="352"/>
      <c r="U50" s="352"/>
      <c r="V50" s="352"/>
      <c r="W50" s="352"/>
      <c r="X50" s="352"/>
      <c r="Y50" s="352"/>
      <c r="Z50" s="352"/>
      <c r="AA50" s="352"/>
      <c r="AB50" s="352"/>
      <c r="AC50" s="352"/>
      <c r="AD50" s="352"/>
    </row>
    <row r="51" spans="1:31" ht="20.100000000000001" customHeight="1">
      <c r="A51" s="144"/>
      <c r="B51" s="311"/>
      <c r="C51" s="352"/>
      <c r="D51" s="311" t="s">
        <v>7890</v>
      </c>
      <c r="E51" s="352"/>
      <c r="F51" s="356"/>
      <c r="G51" s="314"/>
      <c r="H51" s="356"/>
      <c r="I51" s="314"/>
      <c r="J51" s="356">
        <v>1</v>
      </c>
      <c r="K51" s="314">
        <v>100</v>
      </c>
      <c r="L51" s="356">
        <v>1</v>
      </c>
      <c r="M51" s="314">
        <v>100</v>
      </c>
      <c r="N51" s="356">
        <v>1</v>
      </c>
      <c r="O51" s="314">
        <v>100</v>
      </c>
      <c r="P51" s="356"/>
      <c r="Q51" s="314"/>
      <c r="R51" s="315">
        <v>1</v>
      </c>
      <c r="S51" s="316">
        <v>100</v>
      </c>
      <c r="T51" s="352"/>
      <c r="U51" s="352"/>
      <c r="V51" s="352"/>
      <c r="W51" s="352"/>
      <c r="X51" s="352"/>
      <c r="Y51" s="352"/>
      <c r="Z51" s="352"/>
      <c r="AA51" s="352"/>
      <c r="AB51" s="352"/>
      <c r="AC51" s="352"/>
      <c r="AD51" s="352"/>
    </row>
    <row r="52" spans="1:31" ht="20.100000000000001" customHeight="1">
      <c r="A52" s="177" t="s">
        <v>4989</v>
      </c>
      <c r="B52" s="9" t="s">
        <v>90</v>
      </c>
      <c r="C52" s="351" t="s">
        <v>4990</v>
      </c>
      <c r="D52" s="9"/>
      <c r="E52" s="351"/>
      <c r="F52" s="354">
        <v>1</v>
      </c>
      <c r="G52" s="12">
        <v>100</v>
      </c>
      <c r="H52" s="354"/>
      <c r="I52" s="12"/>
      <c r="J52" s="354">
        <v>2</v>
      </c>
      <c r="K52" s="12">
        <v>100</v>
      </c>
      <c r="L52" s="354">
        <v>2</v>
      </c>
      <c r="M52" s="12">
        <v>100</v>
      </c>
      <c r="N52" s="354">
        <v>1</v>
      </c>
      <c r="O52" s="57">
        <v>100</v>
      </c>
      <c r="P52" s="354">
        <v>1</v>
      </c>
      <c r="Q52" s="57">
        <v>99.980361351139038</v>
      </c>
      <c r="R52" s="354">
        <v>2</v>
      </c>
      <c r="S52" s="57">
        <v>99.980361351139038</v>
      </c>
      <c r="T52" s="351"/>
      <c r="U52" s="351"/>
      <c r="V52" s="351" t="s">
        <v>7882</v>
      </c>
      <c r="W52" s="351" t="s">
        <v>7882</v>
      </c>
      <c r="X52" s="351" t="s">
        <v>7882</v>
      </c>
      <c r="Y52" s="351" t="s">
        <v>7882</v>
      </c>
      <c r="Z52" s="351" t="s">
        <v>7882</v>
      </c>
      <c r="AA52" s="351" t="s">
        <v>7882</v>
      </c>
      <c r="AB52" s="351" t="s">
        <v>7882</v>
      </c>
      <c r="AC52" s="351"/>
      <c r="AD52" s="351"/>
    </row>
    <row r="53" spans="1:31" ht="20.100000000000001" customHeight="1">
      <c r="A53" s="177" t="s">
        <v>4991</v>
      </c>
      <c r="B53" s="9" t="s">
        <v>91</v>
      </c>
      <c r="C53" s="351" t="s">
        <v>4990</v>
      </c>
      <c r="D53" s="9"/>
      <c r="E53" s="351"/>
      <c r="F53" s="354">
        <v>1</v>
      </c>
      <c r="G53" s="12">
        <v>100</v>
      </c>
      <c r="H53" s="354"/>
      <c r="I53" s="12"/>
      <c r="J53" s="354">
        <v>2</v>
      </c>
      <c r="K53" s="12">
        <v>100</v>
      </c>
      <c r="L53" s="354">
        <v>2</v>
      </c>
      <c r="M53" s="12">
        <v>100</v>
      </c>
      <c r="N53" s="354">
        <v>1</v>
      </c>
      <c r="O53" s="57">
        <v>100</v>
      </c>
      <c r="P53" s="354">
        <v>1</v>
      </c>
      <c r="Q53" s="57">
        <v>99.980361351139038</v>
      </c>
      <c r="R53" s="354">
        <v>2</v>
      </c>
      <c r="S53" s="57">
        <v>99.980361351139038</v>
      </c>
      <c r="T53" s="351"/>
      <c r="U53" s="351"/>
      <c r="V53" s="351" t="s">
        <v>7882</v>
      </c>
      <c r="W53" s="351" t="s">
        <v>7882</v>
      </c>
      <c r="X53" s="351" t="s">
        <v>7882</v>
      </c>
      <c r="Y53" s="351" t="s">
        <v>7882</v>
      </c>
      <c r="Z53" s="351" t="s">
        <v>7882</v>
      </c>
      <c r="AA53" s="351" t="s">
        <v>7882</v>
      </c>
      <c r="AB53" s="351" t="s">
        <v>7882</v>
      </c>
      <c r="AC53" s="351"/>
      <c r="AD53" s="351"/>
    </row>
    <row r="54" spans="1:31" s="5" customFormat="1" ht="20.100000000000001" customHeight="1">
      <c r="A54" s="177" t="s">
        <v>4992</v>
      </c>
      <c r="B54" s="9" t="s">
        <v>92</v>
      </c>
      <c r="C54" s="351" t="s">
        <v>4990</v>
      </c>
      <c r="D54" s="66"/>
      <c r="E54" s="351" t="s">
        <v>7887</v>
      </c>
      <c r="F54" s="354">
        <v>1</v>
      </c>
      <c r="G54" s="12">
        <v>100</v>
      </c>
      <c r="H54" s="354"/>
      <c r="I54" s="12"/>
      <c r="J54" s="354">
        <v>2</v>
      </c>
      <c r="K54" s="12">
        <v>100</v>
      </c>
      <c r="L54" s="354">
        <v>2</v>
      </c>
      <c r="M54" s="12">
        <v>100</v>
      </c>
      <c r="N54" s="354">
        <v>1</v>
      </c>
      <c r="O54" s="57">
        <v>100</v>
      </c>
      <c r="P54" s="354">
        <v>1</v>
      </c>
      <c r="Q54" s="57">
        <v>99.980361351139038</v>
      </c>
      <c r="R54" s="354">
        <v>2</v>
      </c>
      <c r="S54" s="57">
        <v>99.980361351139038</v>
      </c>
      <c r="T54" s="351"/>
      <c r="U54" s="351"/>
      <c r="V54" s="351" t="s">
        <v>7882</v>
      </c>
      <c r="W54" s="351" t="s">
        <v>7882</v>
      </c>
      <c r="X54" s="351" t="s">
        <v>7882</v>
      </c>
      <c r="Y54" s="351" t="s">
        <v>7882</v>
      </c>
      <c r="Z54" s="351" t="s">
        <v>7882</v>
      </c>
      <c r="AA54" s="351" t="s">
        <v>7882</v>
      </c>
      <c r="AB54" s="351" t="s">
        <v>7882</v>
      </c>
      <c r="AC54" s="351"/>
      <c r="AD54" s="9"/>
      <c r="AE54" s="51"/>
    </row>
    <row r="55" spans="1:31" s="5" customFormat="1" ht="20.100000000000001" customHeight="1">
      <c r="A55" s="144"/>
      <c r="B55" s="311"/>
      <c r="C55" s="352"/>
      <c r="D55" s="311" t="s">
        <v>1959</v>
      </c>
      <c r="E55" s="352"/>
      <c r="F55" s="356"/>
      <c r="G55" s="314"/>
      <c r="H55" s="356"/>
      <c r="I55" s="314"/>
      <c r="J55" s="356"/>
      <c r="K55" s="314"/>
      <c r="L55" s="356"/>
      <c r="M55" s="314"/>
      <c r="N55" s="356"/>
      <c r="O55" s="314"/>
      <c r="P55" s="356"/>
      <c r="Q55" s="314"/>
      <c r="R55" s="356"/>
      <c r="S55" s="314"/>
      <c r="T55" s="352"/>
      <c r="U55" s="352"/>
      <c r="V55" s="352"/>
      <c r="W55" s="352"/>
      <c r="X55" s="352"/>
      <c r="Y55" s="352"/>
      <c r="Z55" s="352"/>
      <c r="AA55" s="352"/>
      <c r="AB55" s="352"/>
      <c r="AC55" s="352"/>
      <c r="AD55" s="311"/>
      <c r="AE55" s="51"/>
    </row>
    <row r="56" spans="1:31" s="5" customFormat="1" ht="20.100000000000001" customHeight="1">
      <c r="A56" s="144"/>
      <c r="B56" s="311"/>
      <c r="C56" s="352"/>
      <c r="D56" s="311" t="s">
        <v>1960</v>
      </c>
      <c r="E56" s="352"/>
      <c r="F56" s="356"/>
      <c r="G56" s="314"/>
      <c r="H56" s="356"/>
      <c r="I56" s="314"/>
      <c r="J56" s="356"/>
      <c r="K56" s="314"/>
      <c r="L56" s="356"/>
      <c r="M56" s="314"/>
      <c r="N56" s="356"/>
      <c r="O56" s="314"/>
      <c r="P56" s="356"/>
      <c r="Q56" s="314"/>
      <c r="R56" s="356"/>
      <c r="S56" s="314"/>
      <c r="T56" s="352"/>
      <c r="U56" s="352"/>
      <c r="V56" s="352"/>
      <c r="W56" s="352"/>
      <c r="X56" s="352"/>
      <c r="Y56" s="352"/>
      <c r="Z56" s="352"/>
      <c r="AA56" s="352"/>
      <c r="AB56" s="352"/>
      <c r="AC56" s="352"/>
      <c r="AD56" s="311"/>
      <c r="AE56" s="51"/>
    </row>
    <row r="57" spans="1:31" ht="20.100000000000001" customHeight="1">
      <c r="A57" s="177" t="s">
        <v>4993</v>
      </c>
      <c r="B57" s="9" t="s">
        <v>93</v>
      </c>
      <c r="C57" s="182" t="s">
        <v>4994</v>
      </c>
      <c r="D57" s="9" t="s">
        <v>7891</v>
      </c>
      <c r="E57" s="351" t="s">
        <v>7887</v>
      </c>
      <c r="F57" s="354"/>
      <c r="G57" s="12"/>
      <c r="H57" s="354"/>
      <c r="I57" s="12"/>
      <c r="J57" s="354"/>
      <c r="K57" s="12"/>
      <c r="L57" s="354"/>
      <c r="M57" s="12"/>
      <c r="N57" s="354"/>
      <c r="O57" s="12"/>
      <c r="P57" s="354"/>
      <c r="Q57" s="12"/>
      <c r="R57" s="354"/>
      <c r="S57" s="12"/>
      <c r="T57" s="351"/>
      <c r="U57" s="351"/>
      <c r="V57" s="351" t="s">
        <v>7882</v>
      </c>
      <c r="W57" s="351" t="s">
        <v>7882</v>
      </c>
      <c r="X57" s="351" t="s">
        <v>7882</v>
      </c>
      <c r="Y57" s="351" t="s">
        <v>7882</v>
      </c>
      <c r="Z57" s="351" t="s">
        <v>7882</v>
      </c>
      <c r="AA57" s="351" t="s">
        <v>7882</v>
      </c>
      <c r="AB57" s="351" t="s">
        <v>7882</v>
      </c>
      <c r="AC57" s="351"/>
      <c r="AD57" s="351"/>
    </row>
    <row r="58" spans="1:31" ht="20.100000000000001" customHeight="1">
      <c r="A58" s="144"/>
      <c r="B58" s="111"/>
      <c r="C58" s="352"/>
      <c r="D58" s="311" t="s">
        <v>7892</v>
      </c>
      <c r="E58" s="352"/>
      <c r="F58" s="356"/>
      <c r="G58" s="314"/>
      <c r="H58" s="356"/>
      <c r="I58" s="314"/>
      <c r="J58" s="356"/>
      <c r="K58" s="314"/>
      <c r="L58" s="356"/>
      <c r="M58" s="314"/>
      <c r="N58" s="356"/>
      <c r="O58" s="314"/>
      <c r="P58" s="356"/>
      <c r="Q58" s="314"/>
      <c r="R58" s="356"/>
      <c r="S58" s="314"/>
      <c r="T58" s="352"/>
      <c r="U58" s="352"/>
      <c r="V58" s="352"/>
      <c r="W58" s="352"/>
      <c r="X58" s="352"/>
      <c r="Y58" s="352"/>
      <c r="Z58" s="352"/>
      <c r="AA58" s="352"/>
      <c r="AB58" s="352"/>
      <c r="AC58" s="352"/>
      <c r="AD58" s="352"/>
    </row>
    <row r="59" spans="1:31" ht="20.100000000000001" customHeight="1">
      <c r="A59" s="144"/>
      <c r="B59" s="111"/>
      <c r="C59" s="352"/>
      <c r="D59" s="311" t="s">
        <v>7893</v>
      </c>
      <c r="E59" s="352"/>
      <c r="F59" s="356"/>
      <c r="G59" s="314"/>
      <c r="H59" s="356"/>
      <c r="I59" s="314"/>
      <c r="J59" s="356"/>
      <c r="K59" s="314"/>
      <c r="L59" s="356"/>
      <c r="M59" s="314"/>
      <c r="N59" s="356"/>
      <c r="O59" s="314"/>
      <c r="P59" s="356"/>
      <c r="Q59" s="314"/>
      <c r="R59" s="356"/>
      <c r="S59" s="314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</row>
    <row r="60" spans="1:31" ht="20.100000000000001" customHeight="1">
      <c r="A60" s="144"/>
      <c r="B60" s="111"/>
      <c r="C60" s="352"/>
      <c r="D60" s="311" t="s">
        <v>7894</v>
      </c>
      <c r="E60" s="352"/>
      <c r="F60" s="356"/>
      <c r="G60" s="314"/>
      <c r="H60" s="356"/>
      <c r="I60" s="314"/>
      <c r="J60" s="356"/>
      <c r="K60" s="314"/>
      <c r="L60" s="356"/>
      <c r="M60" s="314"/>
      <c r="N60" s="356"/>
      <c r="O60" s="314"/>
      <c r="P60" s="356"/>
      <c r="Q60" s="314"/>
      <c r="R60" s="356"/>
      <c r="S60" s="314"/>
      <c r="T60" s="352"/>
      <c r="U60" s="352"/>
      <c r="V60" s="352"/>
      <c r="W60" s="352"/>
      <c r="X60" s="352"/>
      <c r="Y60" s="352"/>
      <c r="Z60" s="352"/>
      <c r="AA60" s="352"/>
      <c r="AB60" s="352"/>
      <c r="AC60" s="352"/>
      <c r="AD60" s="352"/>
    </row>
    <row r="61" spans="1:31" ht="20.100000000000001" customHeight="1">
      <c r="A61" s="144"/>
      <c r="B61" s="111"/>
      <c r="C61" s="352"/>
      <c r="D61" s="311" t="s">
        <v>1959</v>
      </c>
      <c r="E61" s="352"/>
      <c r="F61" s="356"/>
      <c r="G61" s="314"/>
      <c r="H61" s="356"/>
      <c r="I61" s="314"/>
      <c r="J61" s="356"/>
      <c r="K61" s="314"/>
      <c r="L61" s="356"/>
      <c r="M61" s="314"/>
      <c r="N61" s="356"/>
      <c r="O61" s="314"/>
      <c r="P61" s="356"/>
      <c r="Q61" s="314"/>
      <c r="R61" s="356"/>
      <c r="S61" s="314"/>
      <c r="T61" s="352"/>
      <c r="U61" s="352"/>
      <c r="V61" s="352"/>
      <c r="W61" s="352"/>
      <c r="X61" s="352"/>
      <c r="Y61" s="352"/>
      <c r="Z61" s="352"/>
      <c r="AA61" s="352"/>
      <c r="AB61" s="352"/>
      <c r="AC61" s="352"/>
      <c r="AD61" s="352"/>
    </row>
    <row r="62" spans="1:31" ht="20.100000000000001" customHeight="1">
      <c r="A62" s="144"/>
      <c r="B62" s="111"/>
      <c r="C62" s="352"/>
      <c r="D62" s="311" t="s">
        <v>1960</v>
      </c>
      <c r="E62" s="352"/>
      <c r="F62" s="356"/>
      <c r="G62" s="314"/>
      <c r="H62" s="356"/>
      <c r="I62" s="314"/>
      <c r="J62" s="356"/>
      <c r="K62" s="314"/>
      <c r="L62" s="356"/>
      <c r="M62" s="314"/>
      <c r="N62" s="356"/>
      <c r="O62" s="314"/>
      <c r="P62" s="356"/>
      <c r="Q62" s="314"/>
      <c r="R62" s="356"/>
      <c r="S62" s="314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</row>
    <row r="63" spans="1:31" ht="20.100000000000001" customHeight="1">
      <c r="A63" s="177" t="s">
        <v>4995</v>
      </c>
      <c r="B63" s="9" t="s">
        <v>94</v>
      </c>
      <c r="C63" s="351" t="s">
        <v>4990</v>
      </c>
      <c r="D63" s="9"/>
      <c r="E63" s="351"/>
      <c r="F63" s="354">
        <v>1</v>
      </c>
      <c r="G63" s="12">
        <v>100</v>
      </c>
      <c r="H63" s="354">
        <v>1</v>
      </c>
      <c r="I63" s="12">
        <v>100</v>
      </c>
      <c r="J63" s="354">
        <v>4</v>
      </c>
      <c r="K63" s="12">
        <v>100</v>
      </c>
      <c r="L63" s="354">
        <v>7</v>
      </c>
      <c r="M63" s="12">
        <v>100</v>
      </c>
      <c r="N63" s="354">
        <v>4</v>
      </c>
      <c r="O63" s="57">
        <v>100</v>
      </c>
      <c r="P63" s="354">
        <v>4</v>
      </c>
      <c r="Q63" s="57">
        <v>99.980361351139038</v>
      </c>
      <c r="R63" s="354">
        <v>5</v>
      </c>
      <c r="S63" s="57">
        <v>99.980361351139038</v>
      </c>
      <c r="T63" s="351"/>
      <c r="U63" s="351"/>
      <c r="V63" s="351" t="s">
        <v>7882</v>
      </c>
      <c r="W63" s="351" t="s">
        <v>7882</v>
      </c>
      <c r="X63" s="351" t="s">
        <v>7882</v>
      </c>
      <c r="Y63" s="351" t="s">
        <v>7882</v>
      </c>
      <c r="Z63" s="351" t="s">
        <v>7882</v>
      </c>
      <c r="AA63" s="351" t="s">
        <v>7882</v>
      </c>
      <c r="AB63" s="351" t="s">
        <v>7882</v>
      </c>
      <c r="AC63" s="351"/>
      <c r="AD63" s="351"/>
    </row>
    <row r="64" spans="1:31" ht="20.100000000000001" customHeight="1">
      <c r="A64" s="177" t="s">
        <v>4996</v>
      </c>
      <c r="B64" s="9" t="s">
        <v>95</v>
      </c>
      <c r="C64" s="351" t="s">
        <v>4990</v>
      </c>
      <c r="D64" s="9"/>
      <c r="E64" s="351"/>
      <c r="F64" s="354">
        <v>1</v>
      </c>
      <c r="G64" s="12">
        <v>100</v>
      </c>
      <c r="H64" s="354">
        <v>1</v>
      </c>
      <c r="I64" s="12">
        <v>100</v>
      </c>
      <c r="J64" s="354">
        <v>4</v>
      </c>
      <c r="K64" s="12">
        <v>100</v>
      </c>
      <c r="L64" s="354">
        <v>7</v>
      </c>
      <c r="M64" s="12">
        <v>100</v>
      </c>
      <c r="N64" s="354">
        <v>4</v>
      </c>
      <c r="O64" s="57">
        <v>100</v>
      </c>
      <c r="P64" s="354">
        <v>4</v>
      </c>
      <c r="Q64" s="57">
        <v>99.980361351139038</v>
      </c>
      <c r="R64" s="354">
        <v>5</v>
      </c>
      <c r="S64" s="57">
        <v>99.980361351139038</v>
      </c>
      <c r="T64" s="351"/>
      <c r="U64" s="351"/>
      <c r="V64" s="351" t="s">
        <v>7882</v>
      </c>
      <c r="W64" s="351" t="s">
        <v>7882</v>
      </c>
      <c r="X64" s="351" t="s">
        <v>7882</v>
      </c>
      <c r="Y64" s="351" t="s">
        <v>7882</v>
      </c>
      <c r="Z64" s="351" t="s">
        <v>7882</v>
      </c>
      <c r="AA64" s="351" t="s">
        <v>7882</v>
      </c>
      <c r="AB64" s="351" t="s">
        <v>7882</v>
      </c>
      <c r="AC64" s="351"/>
      <c r="AD64" s="351"/>
    </row>
    <row r="65" spans="1:31" s="5" customFormat="1" ht="20.100000000000001" customHeight="1">
      <c r="A65" s="177" t="s">
        <v>4997</v>
      </c>
      <c r="B65" s="9" t="s">
        <v>96</v>
      </c>
      <c r="C65" s="351" t="s">
        <v>4990</v>
      </c>
      <c r="D65" s="66"/>
      <c r="E65" s="351" t="s">
        <v>7887</v>
      </c>
      <c r="F65" s="354">
        <v>1</v>
      </c>
      <c r="G65" s="12">
        <v>100</v>
      </c>
      <c r="H65" s="354">
        <v>1</v>
      </c>
      <c r="I65" s="12">
        <v>100</v>
      </c>
      <c r="J65" s="354">
        <v>4</v>
      </c>
      <c r="K65" s="12">
        <v>100</v>
      </c>
      <c r="L65" s="354">
        <v>7</v>
      </c>
      <c r="M65" s="12">
        <v>100</v>
      </c>
      <c r="N65" s="354">
        <v>4</v>
      </c>
      <c r="O65" s="57">
        <v>100</v>
      </c>
      <c r="P65" s="354">
        <v>4</v>
      </c>
      <c r="Q65" s="57">
        <v>99.980361351139038</v>
      </c>
      <c r="R65" s="354">
        <v>5</v>
      </c>
      <c r="S65" s="57">
        <v>99.980361351139038</v>
      </c>
      <c r="T65" s="351"/>
      <c r="U65" s="351"/>
      <c r="V65" s="351" t="s">
        <v>7882</v>
      </c>
      <c r="W65" s="351" t="s">
        <v>7882</v>
      </c>
      <c r="X65" s="351" t="s">
        <v>7882</v>
      </c>
      <c r="Y65" s="351" t="s">
        <v>7882</v>
      </c>
      <c r="Z65" s="351" t="s">
        <v>7882</v>
      </c>
      <c r="AA65" s="351" t="s">
        <v>7882</v>
      </c>
      <c r="AB65" s="351" t="s">
        <v>7882</v>
      </c>
      <c r="AC65" s="351"/>
      <c r="AD65" s="9"/>
      <c r="AE65" s="51"/>
    </row>
    <row r="66" spans="1:31" s="5" customFormat="1" ht="20.100000000000001" customHeight="1">
      <c r="A66" s="144"/>
      <c r="B66" s="311"/>
      <c r="C66" s="352"/>
      <c r="D66" s="311" t="s">
        <v>1959</v>
      </c>
      <c r="E66" s="352"/>
      <c r="F66" s="356"/>
      <c r="G66" s="314"/>
      <c r="H66" s="356"/>
      <c r="I66" s="314"/>
      <c r="J66" s="356"/>
      <c r="K66" s="314"/>
      <c r="L66" s="356"/>
      <c r="M66" s="314"/>
      <c r="N66" s="356"/>
      <c r="O66" s="314"/>
      <c r="P66" s="356"/>
      <c r="Q66" s="314"/>
      <c r="R66" s="356"/>
      <c r="S66" s="314"/>
      <c r="T66" s="352"/>
      <c r="U66" s="352"/>
      <c r="V66" s="352"/>
      <c r="W66" s="352"/>
      <c r="X66" s="352"/>
      <c r="Y66" s="352"/>
      <c r="Z66" s="352"/>
      <c r="AA66" s="352"/>
      <c r="AB66" s="352"/>
      <c r="AC66" s="352"/>
      <c r="AD66" s="311"/>
      <c r="AE66" s="51"/>
    </row>
    <row r="67" spans="1:31" s="5" customFormat="1" ht="20.100000000000001" customHeight="1">
      <c r="A67" s="144"/>
      <c r="B67" s="311"/>
      <c r="C67" s="352"/>
      <c r="D67" s="311" t="s">
        <v>1960</v>
      </c>
      <c r="E67" s="352"/>
      <c r="F67" s="356"/>
      <c r="G67" s="314"/>
      <c r="H67" s="356"/>
      <c r="I67" s="314"/>
      <c r="J67" s="356"/>
      <c r="K67" s="314"/>
      <c r="L67" s="356"/>
      <c r="M67" s="314"/>
      <c r="N67" s="356"/>
      <c r="O67" s="314"/>
      <c r="P67" s="356"/>
      <c r="Q67" s="314"/>
      <c r="R67" s="356"/>
      <c r="S67" s="314"/>
      <c r="T67" s="352"/>
      <c r="U67" s="352"/>
      <c r="V67" s="352"/>
      <c r="W67" s="352"/>
      <c r="X67" s="352"/>
      <c r="Y67" s="352"/>
      <c r="Z67" s="352"/>
      <c r="AA67" s="352"/>
      <c r="AB67" s="352"/>
      <c r="AC67" s="352"/>
      <c r="AD67" s="311"/>
      <c r="AE67" s="51"/>
    </row>
    <row r="68" spans="1:31" ht="20.100000000000001" customHeight="1">
      <c r="A68" s="177" t="s">
        <v>4998</v>
      </c>
      <c r="B68" s="9" t="s">
        <v>97</v>
      </c>
      <c r="C68" s="182" t="s">
        <v>4999</v>
      </c>
      <c r="D68" s="9" t="s">
        <v>7891</v>
      </c>
      <c r="E68" s="351" t="s">
        <v>7887</v>
      </c>
      <c r="F68" s="354"/>
      <c r="G68" s="12"/>
      <c r="H68" s="354"/>
      <c r="I68" s="12"/>
      <c r="J68" s="354"/>
      <c r="K68" s="12"/>
      <c r="L68" s="354"/>
      <c r="M68" s="12"/>
      <c r="N68" s="354"/>
      <c r="O68" s="12"/>
      <c r="P68" s="354"/>
      <c r="Q68" s="12"/>
      <c r="R68" s="354"/>
      <c r="S68" s="12"/>
      <c r="T68" s="351"/>
      <c r="U68" s="351"/>
      <c r="V68" s="351" t="s">
        <v>7882</v>
      </c>
      <c r="W68" s="351" t="s">
        <v>7882</v>
      </c>
      <c r="X68" s="351" t="s">
        <v>7882</v>
      </c>
      <c r="Y68" s="351" t="s">
        <v>7882</v>
      </c>
      <c r="Z68" s="351" t="s">
        <v>7882</v>
      </c>
      <c r="AA68" s="351" t="s">
        <v>7882</v>
      </c>
      <c r="AB68" s="351" t="s">
        <v>7882</v>
      </c>
      <c r="AC68" s="351"/>
      <c r="AD68" s="351"/>
    </row>
    <row r="69" spans="1:31" ht="20.100000000000001" customHeight="1">
      <c r="A69" s="144"/>
      <c r="B69" s="111"/>
      <c r="C69" s="352"/>
      <c r="D69" s="311" t="s">
        <v>7892</v>
      </c>
      <c r="E69" s="352"/>
      <c r="F69" s="356"/>
      <c r="G69" s="314"/>
      <c r="H69" s="356"/>
      <c r="I69" s="314"/>
      <c r="J69" s="356"/>
      <c r="K69" s="314"/>
      <c r="L69" s="356"/>
      <c r="M69" s="314"/>
      <c r="N69" s="356"/>
      <c r="O69" s="314"/>
      <c r="P69" s="356"/>
      <c r="Q69" s="314"/>
      <c r="R69" s="356"/>
      <c r="S69" s="314"/>
      <c r="T69" s="352"/>
      <c r="U69" s="352"/>
      <c r="V69" s="352"/>
      <c r="W69" s="352"/>
      <c r="X69" s="352"/>
      <c r="Y69" s="352"/>
      <c r="Z69" s="352"/>
      <c r="AA69" s="352"/>
      <c r="AB69" s="352"/>
      <c r="AC69" s="352"/>
      <c r="AD69" s="352"/>
    </row>
    <row r="70" spans="1:31" ht="20.100000000000001" customHeight="1">
      <c r="A70" s="144"/>
      <c r="B70" s="111"/>
      <c r="C70" s="352"/>
      <c r="D70" s="311" t="s">
        <v>7893</v>
      </c>
      <c r="E70" s="352"/>
      <c r="F70" s="356"/>
      <c r="G70" s="314"/>
      <c r="H70" s="356"/>
      <c r="I70" s="314"/>
      <c r="J70" s="356"/>
      <c r="K70" s="314"/>
      <c r="L70" s="356"/>
      <c r="M70" s="314"/>
      <c r="N70" s="356"/>
      <c r="O70" s="314"/>
      <c r="P70" s="356"/>
      <c r="Q70" s="314"/>
      <c r="R70" s="356"/>
      <c r="S70" s="314"/>
      <c r="T70" s="352"/>
      <c r="U70" s="352"/>
      <c r="V70" s="352"/>
      <c r="W70" s="352"/>
      <c r="X70" s="352"/>
      <c r="Y70" s="352"/>
      <c r="Z70" s="352"/>
      <c r="AA70" s="352"/>
      <c r="AB70" s="352"/>
      <c r="AC70" s="352"/>
      <c r="AD70" s="352"/>
    </row>
    <row r="71" spans="1:31" ht="20.100000000000001" customHeight="1">
      <c r="A71" s="144"/>
      <c r="B71" s="111"/>
      <c r="C71" s="352"/>
      <c r="D71" s="311" t="s">
        <v>7894</v>
      </c>
      <c r="E71" s="352"/>
      <c r="F71" s="356"/>
      <c r="G71" s="314"/>
      <c r="H71" s="356"/>
      <c r="I71" s="314"/>
      <c r="J71" s="356"/>
      <c r="K71" s="314"/>
      <c r="L71" s="356"/>
      <c r="M71" s="314"/>
      <c r="N71" s="356"/>
      <c r="O71" s="314"/>
      <c r="P71" s="356"/>
      <c r="Q71" s="314"/>
      <c r="R71" s="356"/>
      <c r="S71" s="314"/>
      <c r="T71" s="352"/>
      <c r="U71" s="352"/>
      <c r="V71" s="352"/>
      <c r="W71" s="352"/>
      <c r="X71" s="352"/>
      <c r="Y71" s="352"/>
      <c r="Z71" s="352"/>
      <c r="AA71" s="352"/>
      <c r="AB71" s="352"/>
      <c r="AC71" s="352"/>
      <c r="AD71" s="352"/>
    </row>
    <row r="72" spans="1:31" ht="20.100000000000001" customHeight="1">
      <c r="A72" s="144"/>
      <c r="B72" s="111"/>
      <c r="C72" s="352"/>
      <c r="D72" s="311" t="s">
        <v>1959</v>
      </c>
      <c r="E72" s="352"/>
      <c r="F72" s="356"/>
      <c r="G72" s="314"/>
      <c r="H72" s="356"/>
      <c r="I72" s="314"/>
      <c r="J72" s="356"/>
      <c r="K72" s="314"/>
      <c r="L72" s="356"/>
      <c r="M72" s="314"/>
      <c r="N72" s="356"/>
      <c r="O72" s="314"/>
      <c r="P72" s="356"/>
      <c r="Q72" s="314"/>
      <c r="R72" s="356"/>
      <c r="S72" s="314"/>
      <c r="T72" s="352"/>
      <c r="U72" s="352"/>
      <c r="V72" s="352"/>
      <c r="W72" s="352"/>
      <c r="X72" s="352"/>
      <c r="Y72" s="352"/>
      <c r="Z72" s="352"/>
      <c r="AA72" s="352"/>
      <c r="AB72" s="352"/>
      <c r="AC72" s="352"/>
      <c r="AD72" s="352"/>
    </row>
    <row r="73" spans="1:31" ht="20.100000000000001" customHeight="1">
      <c r="A73" s="144"/>
      <c r="B73" s="111"/>
      <c r="C73" s="352"/>
      <c r="D73" s="311" t="s">
        <v>1960</v>
      </c>
      <c r="E73" s="352"/>
      <c r="F73" s="356"/>
      <c r="G73" s="314"/>
      <c r="H73" s="356"/>
      <c r="I73" s="314"/>
      <c r="J73" s="356"/>
      <c r="K73" s="314"/>
      <c r="L73" s="356"/>
      <c r="M73" s="314"/>
      <c r="N73" s="356"/>
      <c r="O73" s="314"/>
      <c r="P73" s="356"/>
      <c r="Q73" s="314"/>
      <c r="R73" s="356"/>
      <c r="S73" s="314"/>
      <c r="T73" s="352"/>
      <c r="U73" s="352"/>
      <c r="V73" s="352"/>
      <c r="W73" s="352"/>
      <c r="X73" s="352"/>
      <c r="Y73" s="352"/>
      <c r="Z73" s="352"/>
      <c r="AA73" s="352"/>
      <c r="AB73" s="352"/>
      <c r="AC73" s="352"/>
      <c r="AD73" s="352"/>
    </row>
    <row r="74" spans="1:31" ht="20.100000000000001" customHeight="1">
      <c r="A74" s="177" t="s">
        <v>5000</v>
      </c>
      <c r="B74" s="9" t="s">
        <v>110</v>
      </c>
      <c r="C74" s="351" t="s">
        <v>7881</v>
      </c>
      <c r="D74" s="9"/>
      <c r="E74" s="351"/>
      <c r="F74" s="354">
        <v>203</v>
      </c>
      <c r="G74" s="12">
        <v>100</v>
      </c>
      <c r="H74" s="354">
        <v>222</v>
      </c>
      <c r="I74" s="12">
        <v>100</v>
      </c>
      <c r="J74" s="354">
        <v>219</v>
      </c>
      <c r="K74" s="12">
        <v>100</v>
      </c>
      <c r="L74" s="354">
        <v>223</v>
      </c>
      <c r="M74" s="12">
        <v>100</v>
      </c>
      <c r="N74" s="354">
        <v>235</v>
      </c>
      <c r="O74" s="57">
        <v>100</v>
      </c>
      <c r="P74" s="354">
        <v>245</v>
      </c>
      <c r="Q74" s="57">
        <v>99.980361351139038</v>
      </c>
      <c r="R74" s="354">
        <v>240</v>
      </c>
      <c r="S74" s="57">
        <v>99.980361351139038</v>
      </c>
      <c r="T74" s="351"/>
      <c r="U74" s="351"/>
      <c r="V74" s="351" t="s">
        <v>7882</v>
      </c>
      <c r="W74" s="351" t="s">
        <v>7882</v>
      </c>
      <c r="X74" s="351" t="s">
        <v>7882</v>
      </c>
      <c r="Y74" s="351" t="s">
        <v>7882</v>
      </c>
      <c r="Z74" s="351" t="s">
        <v>7882</v>
      </c>
      <c r="AA74" s="351" t="s">
        <v>7882</v>
      </c>
      <c r="AB74" s="351" t="s">
        <v>7882</v>
      </c>
      <c r="AC74" s="351"/>
      <c r="AD74" s="351"/>
    </row>
    <row r="75" spans="1:31" ht="20.100000000000001" customHeight="1">
      <c r="A75" s="177" t="s">
        <v>5001</v>
      </c>
      <c r="B75" s="9" t="s">
        <v>111</v>
      </c>
      <c r="C75" s="351" t="s">
        <v>7881</v>
      </c>
      <c r="D75" s="9"/>
      <c r="E75" s="351"/>
      <c r="F75" s="354">
        <v>476</v>
      </c>
      <c r="G75" s="12">
        <v>100</v>
      </c>
      <c r="H75" s="354">
        <v>493</v>
      </c>
      <c r="I75" s="12">
        <v>100</v>
      </c>
      <c r="J75" s="354">
        <v>504</v>
      </c>
      <c r="K75" s="12">
        <v>100</v>
      </c>
      <c r="L75" s="354">
        <v>507</v>
      </c>
      <c r="M75" s="12">
        <v>100</v>
      </c>
      <c r="N75" s="354">
        <v>528</v>
      </c>
      <c r="O75" s="57">
        <v>100</v>
      </c>
      <c r="P75" s="354">
        <v>535</v>
      </c>
      <c r="Q75" s="57">
        <v>99.980361351139038</v>
      </c>
      <c r="R75" s="354">
        <v>501</v>
      </c>
      <c r="S75" s="57">
        <v>99.980361351139038</v>
      </c>
      <c r="T75" s="351"/>
      <c r="U75" s="351"/>
      <c r="V75" s="351" t="s">
        <v>7882</v>
      </c>
      <c r="W75" s="351" t="s">
        <v>7882</v>
      </c>
      <c r="X75" s="351" t="s">
        <v>7882</v>
      </c>
      <c r="Y75" s="351" t="s">
        <v>7882</v>
      </c>
      <c r="Z75" s="351" t="s">
        <v>7882</v>
      </c>
      <c r="AA75" s="351" t="s">
        <v>7882</v>
      </c>
      <c r="AB75" s="351" t="s">
        <v>7882</v>
      </c>
      <c r="AC75" s="351"/>
      <c r="AD75" s="351"/>
    </row>
    <row r="76" spans="1:31" ht="20.100000000000001" customHeight="1">
      <c r="A76" s="177" t="s">
        <v>5002</v>
      </c>
      <c r="B76" s="9" t="s">
        <v>112</v>
      </c>
      <c r="C76" s="351" t="s">
        <v>7881</v>
      </c>
      <c r="D76" s="9" t="s">
        <v>1916</v>
      </c>
      <c r="E76" s="351" t="s">
        <v>7887</v>
      </c>
      <c r="F76" s="354">
        <v>37</v>
      </c>
      <c r="G76" s="12">
        <v>7.7731092436974789</v>
      </c>
      <c r="H76" s="354">
        <v>45</v>
      </c>
      <c r="I76" s="12">
        <v>9.1277890466531435</v>
      </c>
      <c r="J76" s="354">
        <v>47</v>
      </c>
      <c r="K76" s="12">
        <v>9.325396825396826</v>
      </c>
      <c r="L76" s="354">
        <v>47</v>
      </c>
      <c r="M76" s="12">
        <v>9.2702169625246551</v>
      </c>
      <c r="N76" s="56">
        <v>53</v>
      </c>
      <c r="O76" s="57">
        <v>10</v>
      </c>
      <c r="P76" s="56">
        <v>51</v>
      </c>
      <c r="Q76" s="57">
        <v>9.5</v>
      </c>
      <c r="R76" s="56">
        <v>52</v>
      </c>
      <c r="S76" s="57">
        <v>10.420841683366733</v>
      </c>
      <c r="T76" s="127"/>
      <c r="U76" s="351"/>
      <c r="V76" s="351" t="s">
        <v>7882</v>
      </c>
      <c r="W76" s="351" t="s">
        <v>7882</v>
      </c>
      <c r="X76" s="351" t="s">
        <v>7882</v>
      </c>
      <c r="Y76" s="351" t="s">
        <v>7882</v>
      </c>
      <c r="Z76" s="351" t="s">
        <v>7882</v>
      </c>
      <c r="AA76" s="351" t="s">
        <v>7882</v>
      </c>
      <c r="AB76" s="351" t="s">
        <v>7882</v>
      </c>
      <c r="AC76" s="351"/>
      <c r="AD76" s="351"/>
    </row>
    <row r="77" spans="1:31" ht="20.100000000000001" customHeight="1">
      <c r="A77" s="144"/>
      <c r="B77" s="111"/>
      <c r="C77" s="352"/>
      <c r="D77" s="311" t="s">
        <v>1917</v>
      </c>
      <c r="E77" s="352"/>
      <c r="F77" s="356">
        <v>17</v>
      </c>
      <c r="G77" s="314">
        <v>3.5714285714285716</v>
      </c>
      <c r="H77" s="356">
        <v>19</v>
      </c>
      <c r="I77" s="314">
        <v>3.8539553752535496</v>
      </c>
      <c r="J77" s="356">
        <v>18</v>
      </c>
      <c r="K77" s="314">
        <v>3.5714285714285712</v>
      </c>
      <c r="L77" s="356">
        <v>20</v>
      </c>
      <c r="M77" s="314">
        <v>3.9447731755424065</v>
      </c>
      <c r="N77" s="315">
        <v>23</v>
      </c>
      <c r="O77" s="316">
        <v>4.3643263757115749</v>
      </c>
      <c r="P77" s="315">
        <v>25</v>
      </c>
      <c r="Q77" s="316">
        <v>4.6816479400749067</v>
      </c>
      <c r="R77" s="315">
        <v>24</v>
      </c>
      <c r="S77" s="316">
        <v>4.8096192384769543</v>
      </c>
      <c r="T77" s="128"/>
      <c r="U77" s="352"/>
      <c r="V77" s="352"/>
      <c r="W77" s="352"/>
      <c r="X77" s="352"/>
      <c r="Y77" s="352"/>
      <c r="Z77" s="352"/>
      <c r="AA77" s="352"/>
      <c r="AB77" s="352"/>
      <c r="AC77" s="352"/>
      <c r="AD77" s="352"/>
    </row>
    <row r="78" spans="1:31" ht="20.100000000000001" customHeight="1">
      <c r="A78" s="144"/>
      <c r="B78" s="111"/>
      <c r="C78" s="352"/>
      <c r="D78" s="311" t="s">
        <v>1918</v>
      </c>
      <c r="E78" s="352"/>
      <c r="F78" s="356">
        <v>14</v>
      </c>
      <c r="G78" s="314">
        <v>2.9411764705882355</v>
      </c>
      <c r="H78" s="356">
        <v>12</v>
      </c>
      <c r="I78" s="314">
        <v>2.4340770791075053</v>
      </c>
      <c r="J78" s="356">
        <v>12</v>
      </c>
      <c r="K78" s="314">
        <v>2.3809523809523809</v>
      </c>
      <c r="L78" s="356">
        <v>14</v>
      </c>
      <c r="M78" s="314">
        <v>2.7613412228796843</v>
      </c>
      <c r="N78" s="315">
        <v>15</v>
      </c>
      <c r="O78" s="316">
        <v>2.8462998102466792</v>
      </c>
      <c r="P78" s="315">
        <v>14</v>
      </c>
      <c r="Q78" s="316">
        <v>2.6217228464419478</v>
      </c>
      <c r="R78" s="315">
        <v>15</v>
      </c>
      <c r="S78" s="316">
        <v>3.0060120240480961</v>
      </c>
      <c r="T78" s="128"/>
      <c r="U78" s="352"/>
      <c r="V78" s="352"/>
      <c r="W78" s="352"/>
      <c r="X78" s="352"/>
      <c r="Y78" s="352"/>
      <c r="Z78" s="352"/>
      <c r="AA78" s="352"/>
      <c r="AB78" s="352"/>
      <c r="AC78" s="352"/>
      <c r="AD78" s="352"/>
    </row>
    <row r="79" spans="1:31" ht="20.100000000000001" customHeight="1">
      <c r="A79" s="144"/>
      <c r="B79" s="111"/>
      <c r="C79" s="352"/>
      <c r="D79" s="311" t="s">
        <v>1919</v>
      </c>
      <c r="E79" s="352"/>
      <c r="F79" s="356">
        <v>14</v>
      </c>
      <c r="G79" s="314">
        <v>2.9411764705882355</v>
      </c>
      <c r="H79" s="356">
        <v>15</v>
      </c>
      <c r="I79" s="314">
        <v>3.0425963488843815</v>
      </c>
      <c r="J79" s="356">
        <v>17</v>
      </c>
      <c r="K79" s="314">
        <v>3.373015873015873</v>
      </c>
      <c r="L79" s="356">
        <v>17</v>
      </c>
      <c r="M79" s="314">
        <v>3.3530571992110452</v>
      </c>
      <c r="N79" s="315">
        <v>15</v>
      </c>
      <c r="O79" s="316">
        <v>2.8462998102466792</v>
      </c>
      <c r="P79" s="315">
        <v>16</v>
      </c>
      <c r="Q79" s="316">
        <v>2.9962546816479403</v>
      </c>
      <c r="R79" s="315">
        <v>19</v>
      </c>
      <c r="S79" s="316">
        <v>3.8076152304609217</v>
      </c>
      <c r="T79" s="128"/>
      <c r="U79" s="352"/>
      <c r="V79" s="352"/>
      <c r="W79" s="352"/>
      <c r="X79" s="352"/>
      <c r="Y79" s="352"/>
      <c r="Z79" s="352"/>
      <c r="AA79" s="352"/>
      <c r="AB79" s="352"/>
      <c r="AC79" s="352"/>
      <c r="AD79" s="352"/>
    </row>
    <row r="80" spans="1:31" ht="20.100000000000001" customHeight="1">
      <c r="A80" s="144"/>
      <c r="B80" s="111"/>
      <c r="C80" s="352"/>
      <c r="D80" s="311" t="s">
        <v>1920</v>
      </c>
      <c r="E80" s="352"/>
      <c r="F80" s="356">
        <v>9</v>
      </c>
      <c r="G80" s="314">
        <v>1.8907563025210083</v>
      </c>
      <c r="H80" s="356">
        <v>11</v>
      </c>
      <c r="I80" s="314">
        <v>2.2312373225152129</v>
      </c>
      <c r="J80" s="356">
        <v>11</v>
      </c>
      <c r="K80" s="314">
        <v>2.1825396825396823</v>
      </c>
      <c r="L80" s="356">
        <v>10</v>
      </c>
      <c r="M80" s="314">
        <v>1.9723865877712032</v>
      </c>
      <c r="N80" s="315">
        <v>8</v>
      </c>
      <c r="O80" s="316">
        <v>1.5180265654648957</v>
      </c>
      <c r="P80" s="315">
        <v>6</v>
      </c>
      <c r="Q80" s="316">
        <v>1.1235955056179776</v>
      </c>
      <c r="R80" s="315">
        <v>3</v>
      </c>
      <c r="S80" s="316">
        <v>0.60120240480961928</v>
      </c>
      <c r="T80" s="128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</row>
    <row r="81" spans="1:30" ht="20.100000000000001" customHeight="1">
      <c r="A81" s="144"/>
      <c r="B81" s="111"/>
      <c r="C81" s="352"/>
      <c r="D81" s="311" t="s">
        <v>1921</v>
      </c>
      <c r="E81" s="352"/>
      <c r="F81" s="356">
        <v>5</v>
      </c>
      <c r="G81" s="314">
        <v>1.0504201680672269</v>
      </c>
      <c r="H81" s="356">
        <v>7</v>
      </c>
      <c r="I81" s="314">
        <v>1.4198782961460445</v>
      </c>
      <c r="J81" s="356">
        <v>7</v>
      </c>
      <c r="K81" s="314">
        <v>1.3888888888888888</v>
      </c>
      <c r="L81" s="356">
        <v>7</v>
      </c>
      <c r="M81" s="314">
        <v>1.3806706114398422</v>
      </c>
      <c r="N81" s="315">
        <v>9</v>
      </c>
      <c r="O81" s="316">
        <v>1.7077798861480076</v>
      </c>
      <c r="P81" s="315">
        <v>11</v>
      </c>
      <c r="Q81" s="316">
        <v>2.0599250936329585</v>
      </c>
      <c r="R81" s="315">
        <v>8</v>
      </c>
      <c r="S81" s="316">
        <v>1.6032064128256514</v>
      </c>
      <c r="T81" s="128"/>
      <c r="U81" s="352"/>
      <c r="V81" s="352"/>
      <c r="W81" s="352"/>
      <c r="X81" s="352"/>
      <c r="Y81" s="352"/>
      <c r="Z81" s="352"/>
      <c r="AA81" s="352"/>
      <c r="AB81" s="352"/>
      <c r="AC81" s="352"/>
      <c r="AD81" s="352"/>
    </row>
    <row r="82" spans="1:30" ht="20.100000000000001" customHeight="1">
      <c r="A82" s="144"/>
      <c r="B82" s="111"/>
      <c r="C82" s="352"/>
      <c r="D82" s="111" t="s">
        <v>1922</v>
      </c>
      <c r="E82" s="352"/>
      <c r="F82" s="356">
        <v>9</v>
      </c>
      <c r="G82" s="314">
        <v>1.8907563025210083</v>
      </c>
      <c r="H82" s="356">
        <v>9</v>
      </c>
      <c r="I82" s="314">
        <v>1.8255578093306288</v>
      </c>
      <c r="J82" s="356">
        <v>11</v>
      </c>
      <c r="K82" s="314">
        <v>2.1825396825396823</v>
      </c>
      <c r="L82" s="356">
        <v>10</v>
      </c>
      <c r="M82" s="314">
        <v>1.9723865877712032</v>
      </c>
      <c r="N82" s="315">
        <v>10</v>
      </c>
      <c r="O82" s="316">
        <v>1.8975332068311195</v>
      </c>
      <c r="P82" s="315">
        <v>7</v>
      </c>
      <c r="Q82" s="316">
        <v>1.3108614232209739</v>
      </c>
      <c r="R82" s="315">
        <v>6</v>
      </c>
      <c r="S82" s="316">
        <v>1.2024048096192386</v>
      </c>
      <c r="T82" s="128"/>
      <c r="U82" s="352"/>
      <c r="V82" s="352"/>
      <c r="W82" s="352"/>
      <c r="X82" s="352"/>
      <c r="Y82" s="352"/>
      <c r="Z82" s="352"/>
      <c r="AA82" s="352"/>
      <c r="AB82" s="352"/>
      <c r="AC82" s="352"/>
      <c r="AD82" s="352"/>
    </row>
    <row r="83" spans="1:30" ht="20.100000000000001" customHeight="1">
      <c r="A83" s="144"/>
      <c r="B83" s="111"/>
      <c r="C83" s="352"/>
      <c r="D83" s="111" t="s">
        <v>1923</v>
      </c>
      <c r="E83" s="352"/>
      <c r="F83" s="356">
        <v>52</v>
      </c>
      <c r="G83" s="314">
        <v>10.92436974789916</v>
      </c>
      <c r="H83" s="356">
        <v>52</v>
      </c>
      <c r="I83" s="314">
        <v>10.547667342799189</v>
      </c>
      <c r="J83" s="356">
        <v>48</v>
      </c>
      <c r="K83" s="314">
        <v>9.5238095238095237</v>
      </c>
      <c r="L83" s="356">
        <v>46</v>
      </c>
      <c r="M83" s="314">
        <v>9.0729783037475347</v>
      </c>
      <c r="N83" s="315">
        <v>51</v>
      </c>
      <c r="O83" s="316">
        <v>9.67741935483871</v>
      </c>
      <c r="P83" s="315">
        <v>59</v>
      </c>
      <c r="Q83" s="316">
        <v>11.04868913857678</v>
      </c>
      <c r="R83" s="315">
        <v>54</v>
      </c>
      <c r="S83" s="316">
        <v>10.821643286573146</v>
      </c>
      <c r="T83" s="128"/>
      <c r="U83" s="352"/>
      <c r="V83" s="352"/>
      <c r="W83" s="352"/>
      <c r="X83" s="352"/>
      <c r="Y83" s="352"/>
      <c r="Z83" s="352"/>
      <c r="AA83" s="352"/>
      <c r="AB83" s="352"/>
      <c r="AC83" s="352"/>
      <c r="AD83" s="352"/>
    </row>
    <row r="84" spans="1:30" ht="20.100000000000001" customHeight="1">
      <c r="A84" s="144"/>
      <c r="B84" s="111"/>
      <c r="C84" s="352"/>
      <c r="D84" s="311" t="s">
        <v>1924</v>
      </c>
      <c r="E84" s="352"/>
      <c r="F84" s="356">
        <v>32</v>
      </c>
      <c r="G84" s="314">
        <v>6.7226890756302522</v>
      </c>
      <c r="H84" s="356">
        <v>32</v>
      </c>
      <c r="I84" s="314">
        <v>6.4908722109533468</v>
      </c>
      <c r="J84" s="356">
        <v>31</v>
      </c>
      <c r="K84" s="314">
        <v>6.1507936507936503</v>
      </c>
      <c r="L84" s="356">
        <v>32</v>
      </c>
      <c r="M84" s="314">
        <v>6.3116370808678504</v>
      </c>
      <c r="N84" s="315">
        <v>34</v>
      </c>
      <c r="O84" s="316">
        <v>6.4</v>
      </c>
      <c r="P84" s="315">
        <v>32</v>
      </c>
      <c r="Q84" s="316">
        <v>5.9925093632958806</v>
      </c>
      <c r="R84" s="315">
        <v>28</v>
      </c>
      <c r="S84" s="316">
        <v>5.6112224448897798</v>
      </c>
      <c r="T84" s="128"/>
      <c r="U84" s="352"/>
      <c r="V84" s="352"/>
      <c r="W84" s="352"/>
      <c r="X84" s="352"/>
      <c r="Y84" s="352"/>
      <c r="Z84" s="352"/>
      <c r="AA84" s="352"/>
      <c r="AB84" s="352"/>
      <c r="AC84" s="352"/>
      <c r="AD84" s="352"/>
    </row>
    <row r="85" spans="1:30" ht="20.100000000000001" customHeight="1">
      <c r="A85" s="144"/>
      <c r="B85" s="111"/>
      <c r="C85" s="352"/>
      <c r="D85" s="311" t="s">
        <v>1520</v>
      </c>
      <c r="E85" s="352"/>
      <c r="F85" s="356">
        <v>21</v>
      </c>
      <c r="G85" s="314">
        <v>4.4117647058823533</v>
      </c>
      <c r="H85" s="356">
        <v>22</v>
      </c>
      <c r="I85" s="314">
        <v>4.4624746450304258</v>
      </c>
      <c r="J85" s="356">
        <v>22</v>
      </c>
      <c r="K85" s="314">
        <v>4.3650793650793647</v>
      </c>
      <c r="L85" s="356">
        <v>21</v>
      </c>
      <c r="M85" s="314">
        <v>4.1420118343195274</v>
      </c>
      <c r="N85" s="315">
        <v>21</v>
      </c>
      <c r="O85" s="316">
        <v>3.9848197343453511</v>
      </c>
      <c r="P85" s="315">
        <v>21</v>
      </c>
      <c r="Q85" s="316">
        <v>3.9325842696629212</v>
      </c>
      <c r="R85" s="315">
        <v>14</v>
      </c>
      <c r="S85" s="316">
        <v>2.8056112224448899</v>
      </c>
      <c r="T85" s="128"/>
      <c r="U85" s="352"/>
      <c r="V85" s="352"/>
      <c r="W85" s="352"/>
      <c r="X85" s="352"/>
      <c r="Y85" s="352"/>
      <c r="Z85" s="352"/>
      <c r="AA85" s="352"/>
      <c r="AB85" s="352"/>
      <c r="AC85" s="352"/>
      <c r="AD85" s="352"/>
    </row>
    <row r="86" spans="1:30" ht="20.100000000000001" customHeight="1">
      <c r="A86" s="144"/>
      <c r="B86" s="111"/>
      <c r="C86" s="352"/>
      <c r="D86" s="311" t="s">
        <v>1521</v>
      </c>
      <c r="E86" s="352"/>
      <c r="F86" s="356">
        <v>43</v>
      </c>
      <c r="G86" s="314">
        <v>9.0336134453781511</v>
      </c>
      <c r="H86" s="356">
        <v>43</v>
      </c>
      <c r="I86" s="314">
        <v>8.7221095334685597</v>
      </c>
      <c r="J86" s="356">
        <v>44</v>
      </c>
      <c r="K86" s="314">
        <v>8.7301587301587293</v>
      </c>
      <c r="L86" s="356">
        <v>45</v>
      </c>
      <c r="M86" s="314">
        <v>8.8757396449704142</v>
      </c>
      <c r="N86" s="315">
        <v>43</v>
      </c>
      <c r="O86" s="316">
        <v>8.1</v>
      </c>
      <c r="P86" s="315">
        <v>45</v>
      </c>
      <c r="Q86" s="316">
        <v>8.4269662921348321</v>
      </c>
      <c r="R86" s="315">
        <v>38</v>
      </c>
      <c r="S86" s="316">
        <v>7.6152304609218433</v>
      </c>
      <c r="T86" s="128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</row>
    <row r="87" spans="1:30" ht="20.100000000000001" customHeight="1">
      <c r="A87" s="144"/>
      <c r="B87" s="111"/>
      <c r="C87" s="352"/>
      <c r="D87" s="311" t="s">
        <v>1522</v>
      </c>
      <c r="E87" s="352"/>
      <c r="F87" s="356">
        <v>53</v>
      </c>
      <c r="G87" s="314">
        <v>11.134453781512605</v>
      </c>
      <c r="H87" s="356">
        <v>55</v>
      </c>
      <c r="I87" s="314">
        <v>11.156186612576064</v>
      </c>
      <c r="J87" s="356">
        <v>58</v>
      </c>
      <c r="K87" s="314">
        <v>11.507936507936508</v>
      </c>
      <c r="L87" s="356">
        <v>58</v>
      </c>
      <c r="M87" s="314">
        <v>11.439842209072978</v>
      </c>
      <c r="N87" s="315">
        <v>58</v>
      </c>
      <c r="O87" s="316">
        <v>11.005692599620494</v>
      </c>
      <c r="P87" s="315">
        <v>55</v>
      </c>
      <c r="Q87" s="316">
        <v>10.299625468164795</v>
      </c>
      <c r="R87" s="315">
        <v>56</v>
      </c>
      <c r="S87" s="316">
        <v>11.22244488977956</v>
      </c>
      <c r="T87" s="128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</row>
    <row r="88" spans="1:30" ht="20.100000000000001" customHeight="1">
      <c r="A88" s="144"/>
      <c r="B88" s="111"/>
      <c r="C88" s="352"/>
      <c r="D88" s="311" t="s">
        <v>1523</v>
      </c>
      <c r="E88" s="352"/>
      <c r="F88" s="356">
        <v>58</v>
      </c>
      <c r="G88" s="314">
        <v>12.184873949579831</v>
      </c>
      <c r="H88" s="356">
        <v>60</v>
      </c>
      <c r="I88" s="314">
        <v>12.170385395537526</v>
      </c>
      <c r="J88" s="356">
        <v>62</v>
      </c>
      <c r="K88" s="314">
        <v>12.301587301587301</v>
      </c>
      <c r="L88" s="356">
        <v>63</v>
      </c>
      <c r="M88" s="314">
        <v>12.42603550295858</v>
      </c>
      <c r="N88" s="315">
        <v>64</v>
      </c>
      <c r="O88" s="316">
        <v>12.144212523719165</v>
      </c>
      <c r="P88" s="315">
        <v>65</v>
      </c>
      <c r="Q88" s="316">
        <v>12.1</v>
      </c>
      <c r="R88" s="315">
        <v>63</v>
      </c>
      <c r="S88" s="316">
        <v>12.625250501002004</v>
      </c>
      <c r="T88" s="128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</row>
    <row r="89" spans="1:30" ht="20.100000000000001" customHeight="1">
      <c r="A89" s="144"/>
      <c r="B89" s="111"/>
      <c r="C89" s="352"/>
      <c r="D89" s="311" t="s">
        <v>1524</v>
      </c>
      <c r="E89" s="352"/>
      <c r="F89" s="356">
        <v>64</v>
      </c>
      <c r="G89" s="314">
        <v>13.445378151260504</v>
      </c>
      <c r="H89" s="356">
        <v>64</v>
      </c>
      <c r="I89" s="314">
        <v>12.981744421906694</v>
      </c>
      <c r="J89" s="356">
        <v>65</v>
      </c>
      <c r="K89" s="314">
        <v>12.896825396825399</v>
      </c>
      <c r="L89" s="356">
        <v>63</v>
      </c>
      <c r="M89" s="314">
        <v>12.42603550295858</v>
      </c>
      <c r="N89" s="315">
        <v>65</v>
      </c>
      <c r="O89" s="316">
        <v>12.333965844402277</v>
      </c>
      <c r="P89" s="315">
        <v>68</v>
      </c>
      <c r="Q89" s="316">
        <v>12.734082397003746</v>
      </c>
      <c r="R89" s="315">
        <v>64</v>
      </c>
      <c r="S89" s="316">
        <v>12.825651302605211</v>
      </c>
      <c r="T89" s="128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</row>
    <row r="90" spans="1:30" ht="20.100000000000001" customHeight="1">
      <c r="A90" s="144"/>
      <c r="B90" s="111"/>
      <c r="C90" s="352"/>
      <c r="D90" s="311" t="s">
        <v>1525</v>
      </c>
      <c r="E90" s="352"/>
      <c r="F90" s="356">
        <v>48</v>
      </c>
      <c r="G90" s="314">
        <v>10.084033613445378</v>
      </c>
      <c r="H90" s="356">
        <v>47</v>
      </c>
      <c r="I90" s="314">
        <v>9.5334685598377273</v>
      </c>
      <c r="J90" s="356">
        <v>50</v>
      </c>
      <c r="K90" s="314">
        <v>9.9206349206349209</v>
      </c>
      <c r="L90" s="356">
        <v>53</v>
      </c>
      <c r="M90" s="314">
        <v>10.453648915187378</v>
      </c>
      <c r="N90" s="315">
        <v>58</v>
      </c>
      <c r="O90" s="316">
        <v>11.005692599620494</v>
      </c>
      <c r="P90" s="315">
        <v>59</v>
      </c>
      <c r="Q90" s="316">
        <v>11.04868913857678</v>
      </c>
      <c r="R90" s="315">
        <v>55</v>
      </c>
      <c r="S90" s="316">
        <v>11.022044088176353</v>
      </c>
      <c r="T90" s="128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</row>
    <row r="91" spans="1:30" ht="20.100000000000001" customHeight="1">
      <c r="A91" s="144"/>
      <c r="B91" s="111"/>
      <c r="C91" s="352"/>
      <c r="D91" s="311" t="s">
        <v>1959</v>
      </c>
      <c r="E91" s="352"/>
      <c r="F91" s="356"/>
      <c r="G91" s="314"/>
      <c r="H91" s="356"/>
      <c r="I91" s="314"/>
      <c r="J91" s="356">
        <v>1</v>
      </c>
      <c r="K91" s="314">
        <v>0.1984126984126984</v>
      </c>
      <c r="L91" s="356">
        <v>1</v>
      </c>
      <c r="M91" s="314">
        <v>0.19723865877712032</v>
      </c>
      <c r="N91" s="315">
        <v>1</v>
      </c>
      <c r="O91" s="316">
        <v>0.2</v>
      </c>
      <c r="P91" s="315">
        <v>1</v>
      </c>
      <c r="Q91" s="316">
        <v>0.2</v>
      </c>
      <c r="R91" s="315">
        <v>1</v>
      </c>
      <c r="S91" s="316">
        <v>0.2</v>
      </c>
      <c r="T91" s="180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</row>
    <row r="92" spans="1:30" ht="20.100000000000001" customHeight="1">
      <c r="A92" s="144"/>
      <c r="B92" s="111"/>
      <c r="C92" s="352"/>
      <c r="D92" s="311" t="s">
        <v>1960</v>
      </c>
      <c r="E92" s="352"/>
      <c r="F92" s="319"/>
      <c r="G92" s="47"/>
      <c r="H92" s="319"/>
      <c r="I92" s="47"/>
      <c r="J92" s="319"/>
      <c r="K92" s="47"/>
      <c r="L92" s="356"/>
      <c r="M92" s="314"/>
      <c r="N92" s="356"/>
      <c r="O92" s="314"/>
      <c r="P92" s="356"/>
      <c r="Q92" s="314"/>
      <c r="R92" s="315">
        <v>1</v>
      </c>
      <c r="S92" s="316">
        <v>0.2</v>
      </c>
      <c r="T92" s="181"/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</row>
    <row r="93" spans="1:30" s="38" customFormat="1" ht="20.100000000000001" customHeight="1">
      <c r="A93" s="177" t="s">
        <v>5003</v>
      </c>
      <c r="B93" s="9" t="s">
        <v>926</v>
      </c>
      <c r="C93" s="351" t="s">
        <v>7881</v>
      </c>
      <c r="D93" s="9" t="s">
        <v>1570</v>
      </c>
      <c r="E93" s="351"/>
      <c r="F93" s="354">
        <v>29</v>
      </c>
      <c r="G93" s="12">
        <v>6.0924369747899156</v>
      </c>
      <c r="H93" s="354">
        <v>40</v>
      </c>
      <c r="I93" s="12">
        <v>8.1135902636916839</v>
      </c>
      <c r="J93" s="354">
        <v>51</v>
      </c>
      <c r="K93" s="12">
        <v>10.119047619047619</v>
      </c>
      <c r="L93" s="354">
        <v>50</v>
      </c>
      <c r="M93" s="12">
        <v>9.8619329388560164</v>
      </c>
      <c r="N93" s="354">
        <v>54</v>
      </c>
      <c r="O93" s="12">
        <v>10.227272727272727</v>
      </c>
      <c r="P93" s="354">
        <v>56</v>
      </c>
      <c r="Q93" s="12">
        <v>10.467289719626168</v>
      </c>
      <c r="R93" s="354">
        <v>92</v>
      </c>
      <c r="S93" s="12">
        <v>18.363273453093811</v>
      </c>
      <c r="T93" s="351"/>
      <c r="U93" s="351"/>
      <c r="V93" s="351" t="s">
        <v>7882</v>
      </c>
      <c r="W93" s="351" t="s">
        <v>7882</v>
      </c>
      <c r="X93" s="351" t="s">
        <v>7882</v>
      </c>
      <c r="Y93" s="351" t="s">
        <v>7882</v>
      </c>
      <c r="Z93" s="351" t="s">
        <v>7882</v>
      </c>
      <c r="AA93" s="351" t="s">
        <v>7882</v>
      </c>
      <c r="AB93" s="351" t="s">
        <v>7882</v>
      </c>
      <c r="AC93" s="351"/>
      <c r="AD93" s="351"/>
    </row>
    <row r="94" spans="1:30" s="38" customFormat="1" ht="20.100000000000001" customHeight="1">
      <c r="A94" s="144"/>
      <c r="B94" s="111"/>
      <c r="C94" s="352"/>
      <c r="D94" s="311" t="s">
        <v>7895</v>
      </c>
      <c r="E94" s="352"/>
      <c r="F94" s="356">
        <v>232</v>
      </c>
      <c r="G94" s="314">
        <v>48.739495798319325</v>
      </c>
      <c r="H94" s="356">
        <v>237</v>
      </c>
      <c r="I94" s="314">
        <v>48.073022312373226</v>
      </c>
      <c r="J94" s="356">
        <v>229</v>
      </c>
      <c r="K94" s="314">
        <v>45.436507936507937</v>
      </c>
      <c r="L94" s="356">
        <v>232</v>
      </c>
      <c r="M94" s="314">
        <v>45.759368836291912</v>
      </c>
      <c r="N94" s="356">
        <v>243</v>
      </c>
      <c r="O94" s="314">
        <v>46.022727272727273</v>
      </c>
      <c r="P94" s="356">
        <v>243</v>
      </c>
      <c r="Q94" s="314">
        <v>45.420560747663551</v>
      </c>
      <c r="R94" s="356">
        <v>182</v>
      </c>
      <c r="S94" s="314">
        <v>36.327345309381236</v>
      </c>
      <c r="T94" s="352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</row>
    <row r="95" spans="1:30" s="38" customFormat="1" ht="20.100000000000001" customHeight="1">
      <c r="A95" s="144"/>
      <c r="B95" s="111"/>
      <c r="C95" s="352"/>
      <c r="D95" s="311" t="s">
        <v>1572</v>
      </c>
      <c r="E95" s="352"/>
      <c r="F95" s="356">
        <v>204</v>
      </c>
      <c r="G95" s="314">
        <v>42.857142857142854</v>
      </c>
      <c r="H95" s="356">
        <v>205</v>
      </c>
      <c r="I95" s="314">
        <v>41.582150101419877</v>
      </c>
      <c r="J95" s="356">
        <v>214</v>
      </c>
      <c r="K95" s="314">
        <v>42.460317460317462</v>
      </c>
      <c r="L95" s="356">
        <v>214</v>
      </c>
      <c r="M95" s="314">
        <v>42.209072978303745</v>
      </c>
      <c r="N95" s="356">
        <v>222</v>
      </c>
      <c r="O95" s="314">
        <v>42.045454545454547</v>
      </c>
      <c r="P95" s="356">
        <v>224</v>
      </c>
      <c r="Q95" s="314">
        <v>41.86915887850467</v>
      </c>
      <c r="R95" s="356">
        <v>214</v>
      </c>
      <c r="S95" s="314">
        <v>42.71457085828343</v>
      </c>
      <c r="T95" s="352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</row>
    <row r="96" spans="1:30" s="38" customFormat="1" ht="20.100000000000001" customHeight="1">
      <c r="A96" s="144"/>
      <c r="B96" s="111"/>
      <c r="C96" s="352"/>
      <c r="D96" s="311" t="s">
        <v>7896</v>
      </c>
      <c r="E96" s="352"/>
      <c r="F96" s="356">
        <v>5</v>
      </c>
      <c r="G96" s="314">
        <v>1.0504201680672269</v>
      </c>
      <c r="H96" s="356">
        <v>5</v>
      </c>
      <c r="I96" s="314">
        <v>1.0141987829614605</v>
      </c>
      <c r="J96" s="356">
        <v>5</v>
      </c>
      <c r="K96" s="314">
        <v>0.99206349206349198</v>
      </c>
      <c r="L96" s="356">
        <v>6</v>
      </c>
      <c r="M96" s="314">
        <v>1.1834319526627219</v>
      </c>
      <c r="N96" s="356">
        <v>3</v>
      </c>
      <c r="O96" s="314">
        <v>0.56818181818181823</v>
      </c>
      <c r="P96" s="356">
        <v>3</v>
      </c>
      <c r="Q96" s="314">
        <v>0.56074766355140182</v>
      </c>
      <c r="R96" s="356">
        <v>5</v>
      </c>
      <c r="S96" s="314">
        <v>0.99800399201596801</v>
      </c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</row>
    <row r="97" spans="1:30" s="38" customFormat="1" ht="20.100000000000001" customHeight="1">
      <c r="A97" s="144"/>
      <c r="B97" s="111"/>
      <c r="C97" s="352"/>
      <c r="D97" s="311" t="s">
        <v>7897</v>
      </c>
      <c r="E97" s="352"/>
      <c r="F97" s="356"/>
      <c r="G97" s="314"/>
      <c r="H97" s="356">
        <v>3</v>
      </c>
      <c r="I97" s="314">
        <v>0.60851926977687631</v>
      </c>
      <c r="J97" s="356">
        <v>3</v>
      </c>
      <c r="K97" s="314">
        <v>0.59523809523809523</v>
      </c>
      <c r="L97" s="356">
        <v>2</v>
      </c>
      <c r="M97" s="314">
        <v>0.39447731755424065</v>
      </c>
      <c r="N97" s="356">
        <v>1</v>
      </c>
      <c r="O97" s="314">
        <v>0.18939393939393939</v>
      </c>
      <c r="P97" s="356">
        <v>1</v>
      </c>
      <c r="Q97" s="314">
        <v>0.18691588785046728</v>
      </c>
      <c r="R97" s="356"/>
      <c r="S97" s="314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</row>
    <row r="98" spans="1:30" s="38" customFormat="1" ht="20.100000000000001" customHeight="1">
      <c r="A98" s="144"/>
      <c r="B98" s="111"/>
      <c r="C98" s="352"/>
      <c r="D98" s="311" t="s">
        <v>7898</v>
      </c>
      <c r="E98" s="352"/>
      <c r="F98" s="356">
        <v>6</v>
      </c>
      <c r="G98" s="314">
        <v>1.2605042016806722</v>
      </c>
      <c r="H98" s="356">
        <v>2</v>
      </c>
      <c r="I98" s="314">
        <v>0.40567951318458417</v>
      </c>
      <c r="J98" s="356">
        <v>2</v>
      </c>
      <c r="K98" s="314">
        <v>0.3968253968253968</v>
      </c>
      <c r="L98" s="356">
        <v>3</v>
      </c>
      <c r="M98" s="314">
        <v>0.59171597633136097</v>
      </c>
      <c r="N98" s="356">
        <v>5</v>
      </c>
      <c r="O98" s="314">
        <v>0.94696969696969702</v>
      </c>
      <c r="P98" s="356">
        <v>7</v>
      </c>
      <c r="Q98" s="314">
        <v>1.308411214953271</v>
      </c>
      <c r="R98" s="356">
        <v>3</v>
      </c>
      <c r="S98" s="314">
        <v>0.6</v>
      </c>
      <c r="T98" s="352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</row>
    <row r="99" spans="1:30" s="38" customFormat="1" ht="20.100000000000001" customHeight="1">
      <c r="A99" s="144"/>
      <c r="B99" s="111"/>
      <c r="C99" s="352"/>
      <c r="D99" s="311" t="s">
        <v>2299</v>
      </c>
      <c r="E99" s="352"/>
      <c r="F99" s="356"/>
      <c r="G99" s="314"/>
      <c r="H99" s="356">
        <v>1</v>
      </c>
      <c r="I99" s="314">
        <v>0.20283975659229209</v>
      </c>
      <c r="J99" s="356"/>
      <c r="K99" s="314"/>
      <c r="L99" s="356"/>
      <c r="M99" s="314"/>
      <c r="N99" s="356"/>
      <c r="O99" s="314"/>
      <c r="P99" s="356">
        <v>1</v>
      </c>
      <c r="Q99" s="314">
        <v>0.18691588785046728</v>
      </c>
      <c r="R99" s="356">
        <v>5</v>
      </c>
      <c r="S99" s="314">
        <v>0.99800399201596801</v>
      </c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</row>
    <row r="100" spans="1:30" ht="20.100000000000001" customHeight="1">
      <c r="A100" s="177" t="s">
        <v>5004</v>
      </c>
      <c r="B100" s="9" t="s">
        <v>927</v>
      </c>
      <c r="C100" s="351" t="s">
        <v>5005</v>
      </c>
      <c r="D100" s="9"/>
      <c r="E100" s="351"/>
      <c r="F100" s="330"/>
      <c r="G100" s="12"/>
      <c r="H100" s="330">
        <v>1</v>
      </c>
      <c r="I100" s="12">
        <v>100</v>
      </c>
      <c r="J100" s="330"/>
      <c r="K100" s="12"/>
      <c r="L100" s="330"/>
      <c r="M100" s="12"/>
      <c r="N100" s="332"/>
      <c r="O100" s="57"/>
      <c r="P100" s="332">
        <v>1</v>
      </c>
      <c r="Q100" s="57">
        <v>100</v>
      </c>
      <c r="R100" s="56">
        <v>5</v>
      </c>
      <c r="S100" s="57">
        <v>100</v>
      </c>
      <c r="T100" s="351"/>
      <c r="U100" s="351"/>
      <c r="V100" s="351" t="s">
        <v>7882</v>
      </c>
      <c r="W100" s="351" t="s">
        <v>7882</v>
      </c>
      <c r="X100" s="351" t="s">
        <v>7882</v>
      </c>
      <c r="Y100" s="351" t="s">
        <v>7882</v>
      </c>
      <c r="Z100" s="351" t="s">
        <v>7882</v>
      </c>
      <c r="AA100" s="351" t="s">
        <v>7882</v>
      </c>
      <c r="AB100" s="351" t="s">
        <v>7882</v>
      </c>
      <c r="AC100" s="351"/>
      <c r="AD100" s="351"/>
    </row>
    <row r="101" spans="1:30" ht="20.100000000000001" customHeight="1">
      <c r="A101" s="183" t="s">
        <v>5006</v>
      </c>
      <c r="B101" s="66" t="s">
        <v>928</v>
      </c>
      <c r="C101" s="127" t="s">
        <v>7899</v>
      </c>
      <c r="D101" s="66"/>
      <c r="E101" s="127"/>
      <c r="F101" s="354">
        <v>476</v>
      </c>
      <c r="G101" s="12">
        <v>100</v>
      </c>
      <c r="H101" s="354">
        <v>493</v>
      </c>
      <c r="I101" s="12">
        <v>100</v>
      </c>
      <c r="J101" s="354">
        <v>504</v>
      </c>
      <c r="K101" s="12">
        <v>100</v>
      </c>
      <c r="L101" s="354">
        <v>507</v>
      </c>
      <c r="M101" s="12">
        <v>100</v>
      </c>
      <c r="N101" s="354">
        <v>528</v>
      </c>
      <c r="O101" s="57">
        <v>100</v>
      </c>
      <c r="P101" s="354">
        <v>534</v>
      </c>
      <c r="Q101" s="57">
        <v>99.8</v>
      </c>
      <c r="R101" s="354">
        <v>500</v>
      </c>
      <c r="S101" s="57">
        <v>99.8</v>
      </c>
      <c r="T101" s="351"/>
      <c r="U101" s="351"/>
      <c r="V101" s="351" t="s">
        <v>7882</v>
      </c>
      <c r="W101" s="127" t="s">
        <v>7882</v>
      </c>
      <c r="X101" s="127" t="s">
        <v>7882</v>
      </c>
      <c r="Y101" s="127" t="s">
        <v>7882</v>
      </c>
      <c r="Z101" s="127" t="s">
        <v>7882</v>
      </c>
      <c r="AA101" s="127" t="s">
        <v>7882</v>
      </c>
      <c r="AB101" s="127" t="s">
        <v>7882</v>
      </c>
      <c r="AC101" s="66"/>
      <c r="AD101" s="66"/>
    </row>
    <row r="102" spans="1:30" ht="20.100000000000001" customHeight="1">
      <c r="A102" s="184"/>
      <c r="B102" s="85"/>
      <c r="C102" s="128"/>
      <c r="D102" s="311" t="s">
        <v>7900</v>
      </c>
      <c r="E102" s="128" t="s">
        <v>233</v>
      </c>
      <c r="F102" s="356"/>
      <c r="G102" s="314"/>
      <c r="H102" s="356"/>
      <c r="I102" s="314"/>
      <c r="J102" s="356"/>
      <c r="K102" s="314"/>
      <c r="L102" s="356"/>
      <c r="M102" s="314"/>
      <c r="N102" s="356"/>
      <c r="O102" s="314"/>
      <c r="P102" s="356"/>
      <c r="Q102" s="314"/>
      <c r="R102" s="356"/>
      <c r="S102" s="314"/>
      <c r="T102" s="352"/>
      <c r="U102" s="352"/>
      <c r="V102" s="352"/>
      <c r="W102" s="128"/>
      <c r="X102" s="128"/>
      <c r="Y102" s="128"/>
      <c r="Z102" s="128"/>
      <c r="AA102" s="128"/>
      <c r="AB102" s="128"/>
      <c r="AC102" s="85"/>
      <c r="AD102" s="85"/>
    </row>
    <row r="103" spans="1:30" ht="20.100000000000001" customHeight="1">
      <c r="A103" s="144"/>
      <c r="B103" s="85"/>
      <c r="C103" s="128"/>
      <c r="D103" s="311" t="s">
        <v>7901</v>
      </c>
      <c r="E103" s="85"/>
      <c r="F103" s="356"/>
      <c r="G103" s="314"/>
      <c r="H103" s="356"/>
      <c r="I103" s="314"/>
      <c r="J103" s="356"/>
      <c r="K103" s="314"/>
      <c r="L103" s="356"/>
      <c r="M103" s="314"/>
      <c r="N103" s="356"/>
      <c r="O103" s="314"/>
      <c r="P103" s="356">
        <v>1</v>
      </c>
      <c r="Q103" s="314">
        <v>0.2</v>
      </c>
      <c r="R103" s="356">
        <v>1</v>
      </c>
      <c r="S103" s="314">
        <v>0.2</v>
      </c>
      <c r="T103" s="352"/>
      <c r="U103" s="352"/>
      <c r="V103" s="352"/>
      <c r="W103" s="85"/>
      <c r="X103" s="85"/>
      <c r="Y103" s="85"/>
      <c r="Z103" s="85"/>
      <c r="AA103" s="85"/>
      <c r="AB103" s="85"/>
      <c r="AC103" s="85"/>
      <c r="AD103" s="85"/>
    </row>
    <row r="104" spans="1:30" ht="20.100000000000001" customHeight="1">
      <c r="A104" s="183" t="s">
        <v>5007</v>
      </c>
      <c r="B104" s="66" t="s">
        <v>930</v>
      </c>
      <c r="C104" s="127" t="s">
        <v>7899</v>
      </c>
      <c r="D104" s="66"/>
      <c r="E104" s="127"/>
      <c r="F104" s="354">
        <v>476</v>
      </c>
      <c r="G104" s="12">
        <v>100</v>
      </c>
      <c r="H104" s="354">
        <v>493</v>
      </c>
      <c r="I104" s="12">
        <v>100</v>
      </c>
      <c r="J104" s="354">
        <v>504</v>
      </c>
      <c r="K104" s="12">
        <v>100</v>
      </c>
      <c r="L104" s="354">
        <v>507</v>
      </c>
      <c r="M104" s="12">
        <v>100</v>
      </c>
      <c r="N104" s="354">
        <v>528</v>
      </c>
      <c r="O104" s="57">
        <v>100</v>
      </c>
      <c r="P104" s="354">
        <v>534</v>
      </c>
      <c r="Q104" s="57">
        <v>99.8</v>
      </c>
      <c r="R104" s="354">
        <v>500</v>
      </c>
      <c r="S104" s="57">
        <v>99.8</v>
      </c>
      <c r="T104" s="351"/>
      <c r="U104" s="351"/>
      <c r="V104" s="351" t="s">
        <v>7882</v>
      </c>
      <c r="W104" s="127" t="s">
        <v>7882</v>
      </c>
      <c r="X104" s="127" t="s">
        <v>7882</v>
      </c>
      <c r="Y104" s="127" t="s">
        <v>7882</v>
      </c>
      <c r="Z104" s="127" t="s">
        <v>7882</v>
      </c>
      <c r="AA104" s="127" t="s">
        <v>7882</v>
      </c>
      <c r="AB104" s="127" t="s">
        <v>7882</v>
      </c>
      <c r="AC104" s="66"/>
      <c r="AD104" s="66"/>
    </row>
    <row r="105" spans="1:30" ht="20.100000000000001" customHeight="1">
      <c r="A105" s="184"/>
      <c r="B105" s="85"/>
      <c r="C105" s="128"/>
      <c r="D105" s="311" t="s">
        <v>7902</v>
      </c>
      <c r="E105" s="128" t="s">
        <v>177</v>
      </c>
      <c r="F105" s="356"/>
      <c r="G105" s="314"/>
      <c r="H105" s="356"/>
      <c r="I105" s="314"/>
      <c r="J105" s="356"/>
      <c r="K105" s="314"/>
      <c r="L105" s="356"/>
      <c r="M105" s="314"/>
      <c r="N105" s="356"/>
      <c r="O105" s="314"/>
      <c r="P105" s="356"/>
      <c r="Q105" s="314"/>
      <c r="R105" s="356"/>
      <c r="S105" s="314"/>
      <c r="T105" s="352"/>
      <c r="U105" s="352"/>
      <c r="V105" s="352"/>
      <c r="W105" s="128"/>
      <c r="X105" s="128"/>
      <c r="Y105" s="128"/>
      <c r="Z105" s="128"/>
      <c r="AA105" s="128"/>
      <c r="AB105" s="128"/>
      <c r="AC105" s="85"/>
      <c r="AD105" s="85"/>
    </row>
    <row r="106" spans="1:30" ht="20.100000000000001" customHeight="1">
      <c r="A106" s="144"/>
      <c r="B106" s="85"/>
      <c r="C106" s="128"/>
      <c r="D106" s="311" t="s">
        <v>7903</v>
      </c>
      <c r="E106" s="85"/>
      <c r="F106" s="356"/>
      <c r="G106" s="314"/>
      <c r="H106" s="356"/>
      <c r="I106" s="314"/>
      <c r="J106" s="356"/>
      <c r="K106" s="314"/>
      <c r="L106" s="356"/>
      <c r="M106" s="314"/>
      <c r="N106" s="356"/>
      <c r="O106" s="314"/>
      <c r="P106" s="356">
        <v>1</v>
      </c>
      <c r="Q106" s="314">
        <v>0.2</v>
      </c>
      <c r="R106" s="356">
        <v>1</v>
      </c>
      <c r="S106" s="314">
        <v>0.2</v>
      </c>
      <c r="T106" s="352"/>
      <c r="U106" s="352"/>
      <c r="V106" s="352"/>
      <c r="W106" s="85"/>
      <c r="X106" s="85"/>
      <c r="Y106" s="85"/>
      <c r="Z106" s="85"/>
      <c r="AA106" s="85"/>
      <c r="AB106" s="85"/>
      <c r="AC106" s="85"/>
      <c r="AD106" s="85"/>
    </row>
    <row r="107" spans="1:30" ht="20.100000000000001" customHeight="1">
      <c r="A107" s="183" t="s">
        <v>5008</v>
      </c>
      <c r="B107" s="66" t="s">
        <v>931</v>
      </c>
      <c r="C107" s="127" t="s">
        <v>7899</v>
      </c>
      <c r="D107" s="66"/>
      <c r="E107" s="127"/>
      <c r="F107" s="354">
        <v>476</v>
      </c>
      <c r="G107" s="12">
        <v>100</v>
      </c>
      <c r="H107" s="354">
        <v>493</v>
      </c>
      <c r="I107" s="12">
        <v>100</v>
      </c>
      <c r="J107" s="354">
        <v>504</v>
      </c>
      <c r="K107" s="12">
        <v>100</v>
      </c>
      <c r="L107" s="354">
        <v>507</v>
      </c>
      <c r="M107" s="12">
        <v>100</v>
      </c>
      <c r="N107" s="354">
        <v>528</v>
      </c>
      <c r="O107" s="57">
        <v>100</v>
      </c>
      <c r="P107" s="354">
        <v>534</v>
      </c>
      <c r="Q107" s="57">
        <v>99.8</v>
      </c>
      <c r="R107" s="354">
        <v>500</v>
      </c>
      <c r="S107" s="57">
        <v>99.8</v>
      </c>
      <c r="T107" s="351"/>
      <c r="U107" s="351"/>
      <c r="V107" s="351" t="s">
        <v>7882</v>
      </c>
      <c r="W107" s="127" t="s">
        <v>7882</v>
      </c>
      <c r="X107" s="127" t="s">
        <v>7882</v>
      </c>
      <c r="Y107" s="127" t="s">
        <v>7882</v>
      </c>
      <c r="Z107" s="127" t="s">
        <v>7882</v>
      </c>
      <c r="AA107" s="127" t="s">
        <v>7882</v>
      </c>
      <c r="AB107" s="127" t="s">
        <v>7882</v>
      </c>
      <c r="AC107" s="66"/>
      <c r="AD107" s="66"/>
    </row>
    <row r="108" spans="1:30" ht="20.100000000000001" customHeight="1">
      <c r="A108" s="184"/>
      <c r="B108" s="85"/>
      <c r="C108" s="128"/>
      <c r="D108" s="311" t="s">
        <v>7902</v>
      </c>
      <c r="E108" s="128" t="s">
        <v>177</v>
      </c>
      <c r="F108" s="356"/>
      <c r="G108" s="314"/>
      <c r="H108" s="356"/>
      <c r="I108" s="314"/>
      <c r="J108" s="356"/>
      <c r="K108" s="314"/>
      <c r="L108" s="356"/>
      <c r="M108" s="314"/>
      <c r="N108" s="356"/>
      <c r="O108" s="314"/>
      <c r="P108" s="356"/>
      <c r="Q108" s="314"/>
      <c r="R108" s="356"/>
      <c r="S108" s="314"/>
      <c r="T108" s="352"/>
      <c r="U108" s="352"/>
      <c r="V108" s="352"/>
      <c r="W108" s="128"/>
      <c r="X108" s="128"/>
      <c r="Y108" s="128"/>
      <c r="Z108" s="128"/>
      <c r="AA108" s="128"/>
      <c r="AB108" s="128"/>
      <c r="AC108" s="85"/>
      <c r="AD108" s="85"/>
    </row>
    <row r="109" spans="1:30" ht="20.100000000000001" customHeight="1">
      <c r="A109" s="144"/>
      <c r="B109" s="85"/>
      <c r="C109" s="128"/>
      <c r="D109" s="311" t="s">
        <v>7903</v>
      </c>
      <c r="E109" s="85"/>
      <c r="F109" s="356"/>
      <c r="G109" s="314"/>
      <c r="H109" s="356"/>
      <c r="I109" s="314"/>
      <c r="J109" s="356"/>
      <c r="K109" s="314"/>
      <c r="L109" s="356"/>
      <c r="M109" s="314"/>
      <c r="N109" s="356"/>
      <c r="O109" s="314"/>
      <c r="P109" s="356">
        <v>1</v>
      </c>
      <c r="Q109" s="314">
        <v>0.2</v>
      </c>
      <c r="R109" s="356">
        <v>1</v>
      </c>
      <c r="S109" s="314">
        <v>0.2</v>
      </c>
      <c r="T109" s="352"/>
      <c r="U109" s="352"/>
      <c r="V109" s="352"/>
      <c r="W109" s="85"/>
      <c r="X109" s="85"/>
      <c r="Y109" s="85"/>
      <c r="Z109" s="85"/>
      <c r="AA109" s="85"/>
      <c r="AB109" s="85"/>
      <c r="AC109" s="85"/>
      <c r="AD109" s="85"/>
    </row>
    <row r="110" spans="1:30" ht="20.100000000000001" customHeight="1">
      <c r="A110" s="183" t="s">
        <v>5009</v>
      </c>
      <c r="B110" s="66" t="s">
        <v>929</v>
      </c>
      <c r="C110" s="127" t="s">
        <v>7899</v>
      </c>
      <c r="D110" s="66"/>
      <c r="E110" s="127"/>
      <c r="F110" s="354">
        <v>476</v>
      </c>
      <c r="G110" s="12">
        <v>100</v>
      </c>
      <c r="H110" s="354">
        <v>493</v>
      </c>
      <c r="I110" s="12">
        <v>100</v>
      </c>
      <c r="J110" s="354">
        <v>504</v>
      </c>
      <c r="K110" s="12">
        <v>100</v>
      </c>
      <c r="L110" s="354">
        <v>507</v>
      </c>
      <c r="M110" s="12">
        <v>100</v>
      </c>
      <c r="N110" s="354">
        <v>528</v>
      </c>
      <c r="O110" s="57">
        <v>100</v>
      </c>
      <c r="P110" s="354">
        <v>534</v>
      </c>
      <c r="Q110" s="57">
        <v>99.8</v>
      </c>
      <c r="R110" s="354">
        <v>500</v>
      </c>
      <c r="S110" s="57">
        <v>99.8</v>
      </c>
      <c r="T110" s="351"/>
      <c r="U110" s="351"/>
      <c r="V110" s="351" t="s">
        <v>7882</v>
      </c>
      <c r="W110" s="127" t="s">
        <v>7882</v>
      </c>
      <c r="X110" s="127" t="s">
        <v>7882</v>
      </c>
      <c r="Y110" s="127" t="s">
        <v>7882</v>
      </c>
      <c r="Z110" s="127" t="s">
        <v>7882</v>
      </c>
      <c r="AA110" s="127" t="s">
        <v>7882</v>
      </c>
      <c r="AB110" s="127" t="s">
        <v>7882</v>
      </c>
      <c r="AC110" s="66"/>
      <c r="AD110" s="66"/>
    </row>
    <row r="111" spans="1:30" ht="20.100000000000001" customHeight="1">
      <c r="A111" s="184"/>
      <c r="B111" s="85"/>
      <c r="C111" s="128"/>
      <c r="D111" s="311" t="s">
        <v>7902</v>
      </c>
      <c r="E111" s="128" t="s">
        <v>177</v>
      </c>
      <c r="F111" s="356"/>
      <c r="G111" s="314"/>
      <c r="H111" s="356"/>
      <c r="I111" s="314"/>
      <c r="J111" s="356"/>
      <c r="K111" s="314"/>
      <c r="L111" s="356"/>
      <c r="M111" s="314"/>
      <c r="N111" s="356"/>
      <c r="O111" s="314"/>
      <c r="P111" s="356"/>
      <c r="Q111" s="314"/>
      <c r="R111" s="356"/>
      <c r="S111" s="314"/>
      <c r="T111" s="352"/>
      <c r="U111" s="352"/>
      <c r="V111" s="352"/>
      <c r="W111" s="128"/>
      <c r="X111" s="128"/>
      <c r="Y111" s="128"/>
      <c r="Z111" s="128"/>
      <c r="AA111" s="128"/>
      <c r="AB111" s="128"/>
      <c r="AC111" s="85"/>
      <c r="AD111" s="85"/>
    </row>
    <row r="112" spans="1:30" ht="20.100000000000001" customHeight="1">
      <c r="A112" s="144"/>
      <c r="B112" s="85"/>
      <c r="C112" s="128"/>
      <c r="D112" s="311" t="s">
        <v>7903</v>
      </c>
      <c r="E112" s="85"/>
      <c r="F112" s="356"/>
      <c r="G112" s="314"/>
      <c r="H112" s="356"/>
      <c r="I112" s="314"/>
      <c r="J112" s="356"/>
      <c r="K112" s="314"/>
      <c r="L112" s="356"/>
      <c r="M112" s="314"/>
      <c r="N112" s="356"/>
      <c r="O112" s="314"/>
      <c r="P112" s="356">
        <v>1</v>
      </c>
      <c r="Q112" s="314">
        <v>0.2</v>
      </c>
      <c r="R112" s="356">
        <v>1</v>
      </c>
      <c r="S112" s="314">
        <v>0.2</v>
      </c>
      <c r="T112" s="352"/>
      <c r="U112" s="352"/>
      <c r="V112" s="352"/>
      <c r="W112" s="85"/>
      <c r="X112" s="85"/>
      <c r="Y112" s="85"/>
      <c r="Z112" s="85"/>
      <c r="AA112" s="85"/>
      <c r="AB112" s="85"/>
      <c r="AC112" s="85"/>
      <c r="AD112" s="85"/>
    </row>
    <row r="113" spans="1:30" ht="20.100000000000001" customHeight="1">
      <c r="A113" s="177" t="s">
        <v>5010</v>
      </c>
      <c r="B113" s="66" t="s">
        <v>932</v>
      </c>
      <c r="C113" s="127" t="s">
        <v>7899</v>
      </c>
      <c r="D113" s="66"/>
      <c r="E113" s="127"/>
      <c r="F113" s="354">
        <v>475</v>
      </c>
      <c r="G113" s="12">
        <v>99.789915966386559</v>
      </c>
      <c r="H113" s="354">
        <v>489</v>
      </c>
      <c r="I113" s="12">
        <v>99.188640973630825</v>
      </c>
      <c r="J113" s="354">
        <v>502</v>
      </c>
      <c r="K113" s="12">
        <v>99.603174603174608</v>
      </c>
      <c r="L113" s="354">
        <v>505</v>
      </c>
      <c r="M113" s="12">
        <v>99.6</v>
      </c>
      <c r="N113" s="56">
        <v>525</v>
      </c>
      <c r="O113" s="57">
        <v>99.4</v>
      </c>
      <c r="P113" s="56">
        <v>524</v>
      </c>
      <c r="Q113" s="57">
        <v>97.9</v>
      </c>
      <c r="R113" s="56">
        <v>493</v>
      </c>
      <c r="S113" s="57">
        <v>98.4</v>
      </c>
      <c r="T113" s="66"/>
      <c r="U113" s="351"/>
      <c r="V113" s="351" t="s">
        <v>7882</v>
      </c>
      <c r="W113" s="127" t="s">
        <v>7882</v>
      </c>
      <c r="X113" s="127" t="s">
        <v>7882</v>
      </c>
      <c r="Y113" s="127" t="s">
        <v>7882</v>
      </c>
      <c r="Z113" s="127" t="s">
        <v>7882</v>
      </c>
      <c r="AA113" s="127" t="s">
        <v>7882</v>
      </c>
      <c r="AB113" s="127" t="s">
        <v>7882</v>
      </c>
      <c r="AC113" s="66"/>
      <c r="AD113" s="66"/>
    </row>
    <row r="114" spans="1:30" ht="20.100000000000001" customHeight="1">
      <c r="A114" s="144"/>
      <c r="B114" s="85"/>
      <c r="C114" s="128"/>
      <c r="D114" s="311" t="s">
        <v>1568</v>
      </c>
      <c r="E114" s="128" t="s">
        <v>132</v>
      </c>
      <c r="F114" s="356"/>
      <c r="G114" s="314"/>
      <c r="H114" s="356">
        <v>1</v>
      </c>
      <c r="I114" s="314">
        <v>0.20283975659229209</v>
      </c>
      <c r="J114" s="356"/>
      <c r="K114" s="314"/>
      <c r="L114" s="356"/>
      <c r="M114" s="314"/>
      <c r="N114" s="315"/>
      <c r="O114" s="314"/>
      <c r="P114" s="315"/>
      <c r="Q114" s="314"/>
      <c r="R114" s="315">
        <v>5</v>
      </c>
      <c r="S114" s="316">
        <v>1</v>
      </c>
      <c r="T114" s="181"/>
      <c r="U114" s="352"/>
      <c r="V114" s="352"/>
      <c r="W114" s="128"/>
      <c r="X114" s="128"/>
      <c r="Y114" s="128"/>
      <c r="Z114" s="128"/>
      <c r="AA114" s="128"/>
      <c r="AB114" s="128"/>
      <c r="AC114" s="85"/>
      <c r="AD114" s="85"/>
    </row>
    <row r="115" spans="1:30" ht="20.100000000000001" customHeight="1">
      <c r="A115" s="144"/>
      <c r="B115" s="85"/>
      <c r="C115" s="128"/>
      <c r="D115" s="311" t="s">
        <v>1569</v>
      </c>
      <c r="E115" s="85"/>
      <c r="F115" s="356">
        <v>1</v>
      </c>
      <c r="G115" s="314">
        <v>0.21008403361344538</v>
      </c>
      <c r="H115" s="356">
        <v>3</v>
      </c>
      <c r="I115" s="314">
        <v>0.6085192697768762</v>
      </c>
      <c r="J115" s="356">
        <v>2</v>
      </c>
      <c r="K115" s="314">
        <v>0.3968253968253968</v>
      </c>
      <c r="L115" s="356">
        <v>2</v>
      </c>
      <c r="M115" s="314">
        <v>0.4</v>
      </c>
      <c r="N115" s="315">
        <v>3</v>
      </c>
      <c r="O115" s="314">
        <v>0.6</v>
      </c>
      <c r="P115" s="315">
        <v>11</v>
      </c>
      <c r="Q115" s="314">
        <v>2.1</v>
      </c>
      <c r="R115" s="315">
        <v>3</v>
      </c>
      <c r="S115" s="316">
        <v>0.6</v>
      </c>
      <c r="T115" s="181"/>
      <c r="U115" s="352"/>
      <c r="V115" s="352"/>
      <c r="W115" s="85"/>
      <c r="X115" s="85"/>
      <c r="Y115" s="85"/>
      <c r="Z115" s="85"/>
      <c r="AA115" s="85"/>
      <c r="AB115" s="85"/>
      <c r="AC115" s="85"/>
      <c r="AD115" s="85"/>
    </row>
    <row r="116" spans="1:30" ht="20.100000000000001" customHeight="1">
      <c r="A116" s="177" t="s">
        <v>5011</v>
      </c>
      <c r="B116" s="9" t="s">
        <v>933</v>
      </c>
      <c r="C116" s="182" t="s">
        <v>5012</v>
      </c>
      <c r="D116" s="9" t="s">
        <v>1573</v>
      </c>
      <c r="E116" s="351" t="s">
        <v>7887</v>
      </c>
      <c r="F116" s="354"/>
      <c r="G116" s="12"/>
      <c r="H116" s="354"/>
      <c r="I116" s="12"/>
      <c r="J116" s="354">
        <v>1</v>
      </c>
      <c r="K116" s="12">
        <v>50</v>
      </c>
      <c r="L116" s="354"/>
      <c r="M116" s="12"/>
      <c r="N116" s="56"/>
      <c r="O116" s="57"/>
      <c r="P116" s="56"/>
      <c r="Q116" s="57"/>
      <c r="R116" s="56"/>
      <c r="S116" s="57"/>
      <c r="T116" s="351"/>
      <c r="U116" s="351"/>
      <c r="V116" s="351" t="s">
        <v>7882</v>
      </c>
      <c r="W116" s="351" t="s">
        <v>7882</v>
      </c>
      <c r="X116" s="351" t="s">
        <v>7882</v>
      </c>
      <c r="Y116" s="351" t="s">
        <v>7882</v>
      </c>
      <c r="Z116" s="351" t="s">
        <v>7882</v>
      </c>
      <c r="AA116" s="351" t="s">
        <v>7882</v>
      </c>
      <c r="AB116" s="351" t="s">
        <v>7882</v>
      </c>
      <c r="AC116" s="351"/>
      <c r="AD116" s="351"/>
    </row>
    <row r="117" spans="1:30" ht="20.100000000000001" customHeight="1">
      <c r="A117" s="144"/>
      <c r="B117" s="111"/>
      <c r="C117" s="352"/>
      <c r="D117" s="311" t="s">
        <v>1574</v>
      </c>
      <c r="E117" s="352"/>
      <c r="F117" s="356"/>
      <c r="G117" s="314"/>
      <c r="H117" s="356">
        <v>1</v>
      </c>
      <c r="I117" s="314">
        <v>25</v>
      </c>
      <c r="J117" s="356">
        <v>1</v>
      </c>
      <c r="K117" s="314">
        <v>50</v>
      </c>
      <c r="L117" s="356"/>
      <c r="M117" s="314"/>
      <c r="N117" s="315"/>
      <c r="O117" s="316"/>
      <c r="P117" s="315"/>
      <c r="Q117" s="316"/>
      <c r="R117" s="315"/>
      <c r="S117" s="316"/>
      <c r="T117" s="352"/>
      <c r="U117" s="352"/>
      <c r="V117" s="352"/>
      <c r="W117" s="352"/>
      <c r="X117" s="352"/>
      <c r="Y117" s="352"/>
      <c r="Z117" s="352"/>
      <c r="AA117" s="352"/>
      <c r="AB117" s="352"/>
      <c r="AC117" s="352"/>
      <c r="AD117" s="352"/>
    </row>
    <row r="118" spans="1:30" ht="20.100000000000001" customHeight="1">
      <c r="A118" s="144"/>
      <c r="B118" s="111"/>
      <c r="C118" s="352"/>
      <c r="D118" s="311" t="s">
        <v>1575</v>
      </c>
      <c r="E118" s="352"/>
      <c r="F118" s="356"/>
      <c r="G118" s="314"/>
      <c r="H118" s="356">
        <v>1</v>
      </c>
      <c r="I118" s="314">
        <v>25</v>
      </c>
      <c r="J118" s="356"/>
      <c r="K118" s="314"/>
      <c r="L118" s="356"/>
      <c r="M118" s="314"/>
      <c r="N118" s="315"/>
      <c r="O118" s="316"/>
      <c r="P118" s="315"/>
      <c r="Q118" s="316"/>
      <c r="R118" s="315">
        <v>1</v>
      </c>
      <c r="S118" s="316">
        <v>12.5</v>
      </c>
      <c r="T118" s="128"/>
      <c r="U118" s="128"/>
      <c r="V118" s="128"/>
      <c r="W118" s="352"/>
      <c r="X118" s="352"/>
      <c r="Y118" s="352"/>
      <c r="Z118" s="352"/>
      <c r="AA118" s="352"/>
      <c r="AB118" s="352"/>
      <c r="AC118" s="352"/>
      <c r="AD118" s="352"/>
    </row>
    <row r="119" spans="1:30" ht="20.100000000000001" customHeight="1">
      <c r="A119" s="144"/>
      <c r="B119" s="111"/>
      <c r="C119" s="352"/>
      <c r="D119" s="311" t="s">
        <v>1576</v>
      </c>
      <c r="E119" s="352"/>
      <c r="F119" s="356"/>
      <c r="G119" s="314"/>
      <c r="H119" s="356"/>
      <c r="I119" s="314"/>
      <c r="J119" s="356"/>
      <c r="K119" s="314"/>
      <c r="L119" s="356"/>
      <c r="M119" s="314"/>
      <c r="N119" s="315"/>
      <c r="O119" s="316"/>
      <c r="P119" s="315">
        <v>2</v>
      </c>
      <c r="Q119" s="316">
        <v>18.2</v>
      </c>
      <c r="R119" s="315">
        <v>2</v>
      </c>
      <c r="S119" s="316">
        <v>25</v>
      </c>
      <c r="T119" s="128"/>
      <c r="U119" s="128"/>
      <c r="V119" s="128"/>
      <c r="W119" s="352"/>
      <c r="X119" s="352"/>
      <c r="Y119" s="352"/>
      <c r="Z119" s="352"/>
      <c r="AA119" s="352"/>
      <c r="AB119" s="352"/>
      <c r="AC119" s="352"/>
      <c r="AD119" s="352"/>
    </row>
    <row r="120" spans="1:30" ht="20.100000000000001" customHeight="1">
      <c r="A120" s="144"/>
      <c r="B120" s="111"/>
      <c r="C120" s="352"/>
      <c r="D120" s="311" t="s">
        <v>1577</v>
      </c>
      <c r="E120" s="352"/>
      <c r="F120" s="356">
        <v>1</v>
      </c>
      <c r="G120" s="314">
        <v>100</v>
      </c>
      <c r="H120" s="356"/>
      <c r="I120" s="314"/>
      <c r="J120" s="356"/>
      <c r="K120" s="314"/>
      <c r="L120" s="356">
        <v>2</v>
      </c>
      <c r="M120" s="314">
        <v>50</v>
      </c>
      <c r="N120" s="315">
        <v>3</v>
      </c>
      <c r="O120" s="316">
        <v>100</v>
      </c>
      <c r="P120" s="315">
        <v>6</v>
      </c>
      <c r="Q120" s="316">
        <v>54.5</v>
      </c>
      <c r="R120" s="315">
        <v>2</v>
      </c>
      <c r="S120" s="316">
        <v>25</v>
      </c>
      <c r="T120" s="128"/>
      <c r="U120" s="128"/>
      <c r="V120" s="128"/>
      <c r="W120" s="352"/>
      <c r="X120" s="352"/>
      <c r="Y120" s="352"/>
      <c r="Z120" s="352"/>
      <c r="AA120" s="352"/>
      <c r="AB120" s="352"/>
      <c r="AC120" s="352"/>
      <c r="AD120" s="352"/>
    </row>
    <row r="121" spans="1:30" ht="20.100000000000001" customHeight="1">
      <c r="A121" s="144"/>
      <c r="B121" s="111"/>
      <c r="C121" s="352"/>
      <c r="D121" s="311" t="s">
        <v>1578</v>
      </c>
      <c r="E121" s="352"/>
      <c r="F121" s="356"/>
      <c r="G121" s="314"/>
      <c r="H121" s="356"/>
      <c r="I121" s="314"/>
      <c r="J121" s="356"/>
      <c r="K121" s="314"/>
      <c r="L121" s="356"/>
      <c r="M121" s="314"/>
      <c r="N121" s="315"/>
      <c r="O121" s="316"/>
      <c r="P121" s="315">
        <v>2</v>
      </c>
      <c r="Q121" s="316">
        <v>18.2</v>
      </c>
      <c r="R121" s="315">
        <v>1</v>
      </c>
      <c r="S121" s="316">
        <v>12.5</v>
      </c>
      <c r="T121" s="128"/>
      <c r="U121" s="128"/>
      <c r="V121" s="128"/>
      <c r="W121" s="352"/>
      <c r="X121" s="352"/>
      <c r="Y121" s="352"/>
      <c r="Z121" s="352"/>
      <c r="AA121" s="352"/>
      <c r="AB121" s="352"/>
      <c r="AC121" s="352"/>
      <c r="AD121" s="352"/>
    </row>
    <row r="122" spans="1:30" ht="20.100000000000001" customHeight="1">
      <c r="A122" s="144"/>
      <c r="B122" s="111"/>
      <c r="C122" s="352"/>
      <c r="D122" s="311" t="s">
        <v>1579</v>
      </c>
      <c r="E122" s="352"/>
      <c r="F122" s="356"/>
      <c r="G122" s="314"/>
      <c r="H122" s="356">
        <v>1</v>
      </c>
      <c r="I122" s="314">
        <v>25</v>
      </c>
      <c r="J122" s="356"/>
      <c r="K122" s="314"/>
      <c r="L122" s="356"/>
      <c r="M122" s="314"/>
      <c r="N122" s="356"/>
      <c r="O122" s="314"/>
      <c r="P122" s="356"/>
      <c r="Q122" s="314"/>
      <c r="R122" s="356"/>
      <c r="S122" s="314"/>
      <c r="T122" s="352"/>
      <c r="U122" s="352"/>
      <c r="V122" s="352"/>
      <c r="W122" s="352"/>
      <c r="X122" s="352"/>
      <c r="Y122" s="352"/>
      <c r="Z122" s="352"/>
      <c r="AA122" s="352"/>
      <c r="AB122" s="352"/>
      <c r="AC122" s="352"/>
      <c r="AD122" s="352"/>
    </row>
    <row r="123" spans="1:30" ht="20.100000000000001" customHeight="1">
      <c r="A123" s="144"/>
      <c r="B123" s="111"/>
      <c r="C123" s="352"/>
      <c r="D123" s="311" t="s">
        <v>1580</v>
      </c>
      <c r="E123" s="352"/>
      <c r="F123" s="356"/>
      <c r="G123" s="314"/>
      <c r="H123" s="356"/>
      <c r="I123" s="314"/>
      <c r="J123" s="356"/>
      <c r="K123" s="314"/>
      <c r="L123" s="356"/>
      <c r="M123" s="314"/>
      <c r="N123" s="356"/>
      <c r="O123" s="314"/>
      <c r="P123" s="356"/>
      <c r="Q123" s="314"/>
      <c r="R123" s="356"/>
      <c r="S123" s="314"/>
      <c r="T123" s="352"/>
      <c r="U123" s="352"/>
      <c r="V123" s="352"/>
      <c r="W123" s="352"/>
      <c r="X123" s="352"/>
      <c r="Y123" s="352"/>
      <c r="Z123" s="352"/>
      <c r="AA123" s="352"/>
      <c r="AB123" s="352"/>
      <c r="AC123" s="352"/>
      <c r="AD123" s="352"/>
    </row>
    <row r="124" spans="1:30" ht="20.100000000000001" customHeight="1">
      <c r="A124" s="144"/>
      <c r="B124" s="111"/>
      <c r="C124" s="352"/>
      <c r="D124" s="311" t="s">
        <v>1581</v>
      </c>
      <c r="E124" s="352"/>
      <c r="F124" s="356"/>
      <c r="G124" s="314"/>
      <c r="H124" s="356"/>
      <c r="I124" s="314"/>
      <c r="J124" s="356"/>
      <c r="K124" s="314"/>
      <c r="L124" s="356"/>
      <c r="M124" s="314"/>
      <c r="N124" s="356"/>
      <c r="O124" s="314"/>
      <c r="P124" s="356"/>
      <c r="Q124" s="314"/>
      <c r="R124" s="356"/>
      <c r="S124" s="314"/>
      <c r="T124" s="352"/>
      <c r="U124" s="352"/>
      <c r="V124" s="352"/>
      <c r="W124" s="352"/>
      <c r="X124" s="352"/>
      <c r="Y124" s="352"/>
      <c r="Z124" s="352"/>
      <c r="AA124" s="352"/>
      <c r="AB124" s="352"/>
      <c r="AC124" s="352"/>
      <c r="AD124" s="352"/>
    </row>
    <row r="125" spans="1:30" ht="20.100000000000001" customHeight="1">
      <c r="A125" s="144"/>
      <c r="B125" s="111"/>
      <c r="C125" s="352"/>
      <c r="D125" s="311" t="s">
        <v>1959</v>
      </c>
      <c r="E125" s="352"/>
      <c r="F125" s="356"/>
      <c r="G125" s="314"/>
      <c r="H125" s="356"/>
      <c r="I125" s="314"/>
      <c r="J125" s="356"/>
      <c r="K125" s="314"/>
      <c r="L125" s="356"/>
      <c r="M125" s="314"/>
      <c r="N125" s="356"/>
      <c r="O125" s="314"/>
      <c r="P125" s="356"/>
      <c r="Q125" s="314"/>
      <c r="R125" s="356">
        <v>1</v>
      </c>
      <c r="S125" s="314">
        <v>12.5</v>
      </c>
      <c r="T125" s="352"/>
      <c r="U125" s="352"/>
      <c r="V125" s="352"/>
      <c r="W125" s="352"/>
      <c r="X125" s="352"/>
      <c r="Y125" s="352"/>
      <c r="Z125" s="352"/>
      <c r="AA125" s="352"/>
      <c r="AB125" s="352"/>
      <c r="AC125" s="352"/>
      <c r="AD125" s="352"/>
    </row>
    <row r="126" spans="1:30" ht="20.100000000000001" customHeight="1">
      <c r="A126" s="144"/>
      <c r="B126" s="111"/>
      <c r="C126" s="352"/>
      <c r="D126" s="311" t="s">
        <v>1960</v>
      </c>
      <c r="E126" s="352"/>
      <c r="F126" s="356"/>
      <c r="G126" s="314"/>
      <c r="H126" s="356">
        <v>1</v>
      </c>
      <c r="I126" s="314">
        <v>25</v>
      </c>
      <c r="J126" s="356"/>
      <c r="K126" s="314"/>
      <c r="L126" s="356"/>
      <c r="M126" s="314"/>
      <c r="N126" s="315"/>
      <c r="O126" s="314"/>
      <c r="P126" s="315">
        <v>1</v>
      </c>
      <c r="Q126" s="314">
        <v>9.1</v>
      </c>
      <c r="R126" s="356">
        <v>1</v>
      </c>
      <c r="S126" s="314">
        <v>12.5</v>
      </c>
      <c r="T126" s="352"/>
      <c r="U126" s="352"/>
      <c r="V126" s="352"/>
      <c r="W126" s="352"/>
      <c r="X126" s="352"/>
      <c r="Y126" s="352"/>
      <c r="Z126" s="352"/>
      <c r="AA126" s="352"/>
      <c r="AB126" s="352"/>
      <c r="AC126" s="352"/>
      <c r="AD126" s="352"/>
    </row>
    <row r="127" spans="1:30" ht="20.100000000000001" customHeight="1">
      <c r="A127" s="177" t="s">
        <v>7904</v>
      </c>
      <c r="B127" s="103" t="s">
        <v>934</v>
      </c>
      <c r="C127" s="127" t="s">
        <v>7899</v>
      </c>
      <c r="D127" s="9" t="s">
        <v>1582</v>
      </c>
      <c r="E127" s="351"/>
      <c r="F127" s="354">
        <v>460</v>
      </c>
      <c r="G127" s="12">
        <v>96.638655462184872</v>
      </c>
      <c r="H127" s="354">
        <v>476</v>
      </c>
      <c r="I127" s="12">
        <v>96.551724137931032</v>
      </c>
      <c r="J127" s="354">
        <v>491</v>
      </c>
      <c r="K127" s="12">
        <v>97.420634920634924</v>
      </c>
      <c r="L127" s="354">
        <v>481</v>
      </c>
      <c r="M127" s="12">
        <v>94.9</v>
      </c>
      <c r="N127" s="56">
        <v>500</v>
      </c>
      <c r="O127" s="57">
        <v>94.7</v>
      </c>
      <c r="P127" s="56">
        <v>508</v>
      </c>
      <c r="Q127" s="57">
        <v>94.953271028037378</v>
      </c>
      <c r="R127" s="56"/>
      <c r="S127" s="12"/>
      <c r="T127" s="351"/>
      <c r="U127" s="351"/>
      <c r="V127" s="351" t="s">
        <v>7882</v>
      </c>
      <c r="W127" s="351" t="s">
        <v>7882</v>
      </c>
      <c r="X127" s="351" t="s">
        <v>7882</v>
      </c>
      <c r="Y127" s="351" t="s">
        <v>7882</v>
      </c>
      <c r="Z127" s="351" t="s">
        <v>7882</v>
      </c>
      <c r="AA127" s="351" t="s">
        <v>7882</v>
      </c>
      <c r="AB127" s="351"/>
      <c r="AC127" s="351"/>
      <c r="AD127" s="353" t="s">
        <v>7905</v>
      </c>
    </row>
    <row r="128" spans="1:30" ht="20.100000000000001" customHeight="1">
      <c r="A128" s="144"/>
      <c r="B128" s="111"/>
      <c r="C128" s="352"/>
      <c r="D128" s="311" t="s">
        <v>1583</v>
      </c>
      <c r="E128" s="352"/>
      <c r="F128" s="356">
        <v>16</v>
      </c>
      <c r="G128" s="314">
        <v>3.3613445378151261</v>
      </c>
      <c r="H128" s="356">
        <v>17</v>
      </c>
      <c r="I128" s="314">
        <v>3.4482758620689653</v>
      </c>
      <c r="J128" s="356">
        <v>13</v>
      </c>
      <c r="K128" s="314">
        <v>2.5793650793650795</v>
      </c>
      <c r="L128" s="356">
        <v>26</v>
      </c>
      <c r="M128" s="314">
        <v>5.0999999999999996</v>
      </c>
      <c r="N128" s="315">
        <v>28</v>
      </c>
      <c r="O128" s="316">
        <v>5.3</v>
      </c>
      <c r="P128" s="315">
        <v>27</v>
      </c>
      <c r="Q128" s="316">
        <v>5.0467289719626169</v>
      </c>
      <c r="R128" s="315"/>
      <c r="S128" s="314"/>
      <c r="T128" s="352"/>
      <c r="U128" s="352"/>
      <c r="V128" s="352"/>
      <c r="W128" s="352"/>
      <c r="X128" s="352"/>
      <c r="Y128" s="352"/>
      <c r="Z128" s="352"/>
      <c r="AA128" s="352"/>
      <c r="AB128" s="352"/>
      <c r="AC128" s="352"/>
      <c r="AD128" s="352"/>
    </row>
    <row r="129" spans="1:30" ht="20.100000000000001" customHeight="1">
      <c r="A129" s="177" t="s">
        <v>5013</v>
      </c>
      <c r="B129" s="9" t="s">
        <v>935</v>
      </c>
      <c r="C129" s="351" t="s">
        <v>7881</v>
      </c>
      <c r="D129" s="66"/>
      <c r="E129" s="351" t="s">
        <v>7906</v>
      </c>
      <c r="F129" s="354">
        <v>458</v>
      </c>
      <c r="G129" s="12">
        <v>99.565217391304344</v>
      </c>
      <c r="H129" s="354">
        <v>474</v>
      </c>
      <c r="I129" s="12">
        <v>99.579831932773118</v>
      </c>
      <c r="J129" s="354">
        <v>490</v>
      </c>
      <c r="K129" s="12">
        <v>99.796334012219958</v>
      </c>
      <c r="L129" s="354">
        <v>480</v>
      </c>
      <c r="M129" s="12">
        <v>99.8</v>
      </c>
      <c r="N129" s="56">
        <v>497</v>
      </c>
      <c r="O129" s="12">
        <v>99.4</v>
      </c>
      <c r="P129" s="56">
        <v>526</v>
      </c>
      <c r="Q129" s="12">
        <v>98.3</v>
      </c>
      <c r="R129" s="56">
        <v>495</v>
      </c>
      <c r="S129" s="57">
        <v>98.8</v>
      </c>
      <c r="T129" s="127"/>
      <c r="U129" s="351"/>
      <c r="V129" s="351" t="s">
        <v>7882</v>
      </c>
      <c r="W129" s="351" t="s">
        <v>7882</v>
      </c>
      <c r="X129" s="351" t="s">
        <v>7882</v>
      </c>
      <c r="Y129" s="351" t="s">
        <v>7882</v>
      </c>
      <c r="Z129" s="351" t="s">
        <v>7882</v>
      </c>
      <c r="AA129" s="351" t="s">
        <v>7882</v>
      </c>
      <c r="AB129" s="351" t="s">
        <v>7882</v>
      </c>
      <c r="AC129" s="351"/>
      <c r="AD129" s="353" t="s">
        <v>7905</v>
      </c>
    </row>
    <row r="130" spans="1:30" ht="20.100000000000001" customHeight="1">
      <c r="A130" s="144"/>
      <c r="B130" s="311"/>
      <c r="C130" s="352"/>
      <c r="D130" s="311" t="s">
        <v>1568</v>
      </c>
      <c r="E130" s="352"/>
      <c r="F130" s="356"/>
      <c r="G130" s="314"/>
      <c r="H130" s="356"/>
      <c r="I130" s="314"/>
      <c r="J130" s="356"/>
      <c r="K130" s="314"/>
      <c r="L130" s="356"/>
      <c r="M130" s="314"/>
      <c r="N130" s="315">
        <v>1</v>
      </c>
      <c r="O130" s="314">
        <v>0.2</v>
      </c>
      <c r="P130" s="315"/>
      <c r="Q130" s="314"/>
      <c r="R130" s="315">
        <v>4</v>
      </c>
      <c r="S130" s="316">
        <v>0.8</v>
      </c>
      <c r="T130" s="181"/>
      <c r="U130" s="352"/>
      <c r="V130" s="352"/>
      <c r="W130" s="352"/>
      <c r="X130" s="352"/>
      <c r="Y130" s="352"/>
      <c r="Z130" s="352"/>
      <c r="AA130" s="352"/>
      <c r="AB130" s="352"/>
      <c r="AC130" s="352"/>
      <c r="AD130" s="352"/>
    </row>
    <row r="131" spans="1:30" ht="20.100000000000001" customHeight="1">
      <c r="A131" s="144"/>
      <c r="B131" s="311"/>
      <c r="C131" s="352"/>
      <c r="D131" s="311" t="s">
        <v>1569</v>
      </c>
      <c r="E131" s="352"/>
      <c r="F131" s="356">
        <v>2</v>
      </c>
      <c r="G131" s="314">
        <v>0.43478260869565216</v>
      </c>
      <c r="H131" s="356">
        <v>2</v>
      </c>
      <c r="I131" s="314">
        <v>0.42016806722689076</v>
      </c>
      <c r="J131" s="356">
        <v>1</v>
      </c>
      <c r="K131" s="314">
        <v>0.20366598778004072</v>
      </c>
      <c r="L131" s="356">
        <v>1</v>
      </c>
      <c r="M131" s="314">
        <v>0.2</v>
      </c>
      <c r="N131" s="315">
        <v>2</v>
      </c>
      <c r="O131" s="314">
        <v>0.4</v>
      </c>
      <c r="P131" s="315">
        <v>9</v>
      </c>
      <c r="Q131" s="314">
        <v>1.7</v>
      </c>
      <c r="R131" s="315">
        <v>2</v>
      </c>
      <c r="S131" s="316">
        <v>0.4</v>
      </c>
      <c r="T131" s="181"/>
      <c r="U131" s="352"/>
      <c r="V131" s="352"/>
      <c r="W131" s="352"/>
      <c r="X131" s="352"/>
      <c r="Y131" s="352"/>
      <c r="Z131" s="352"/>
      <c r="AA131" s="352"/>
      <c r="AB131" s="352"/>
      <c r="AC131" s="352"/>
      <c r="AD131" s="352"/>
    </row>
    <row r="132" spans="1:30" ht="20.100000000000001" customHeight="1">
      <c r="A132" s="177" t="s">
        <v>5014</v>
      </c>
      <c r="B132" s="9" t="s">
        <v>936</v>
      </c>
      <c r="C132" s="351" t="s">
        <v>5015</v>
      </c>
      <c r="D132" s="9" t="s">
        <v>1573</v>
      </c>
      <c r="E132" s="351" t="s">
        <v>7887</v>
      </c>
      <c r="F132" s="354"/>
      <c r="G132" s="12"/>
      <c r="H132" s="354"/>
      <c r="I132" s="12"/>
      <c r="J132" s="354"/>
      <c r="K132" s="12"/>
      <c r="L132" s="354"/>
      <c r="M132" s="12"/>
      <c r="N132" s="56"/>
      <c r="O132" s="57"/>
      <c r="P132" s="56">
        <v>1</v>
      </c>
      <c r="Q132" s="57">
        <v>11.1</v>
      </c>
      <c r="R132" s="56"/>
      <c r="S132" s="57"/>
      <c r="T132" s="351"/>
      <c r="U132" s="351"/>
      <c r="V132" s="351" t="s">
        <v>7882</v>
      </c>
      <c r="W132" s="351" t="s">
        <v>7882</v>
      </c>
      <c r="X132" s="351" t="s">
        <v>7882</v>
      </c>
      <c r="Y132" s="351" t="s">
        <v>7882</v>
      </c>
      <c r="Z132" s="351" t="s">
        <v>7882</v>
      </c>
      <c r="AA132" s="351" t="s">
        <v>7882</v>
      </c>
      <c r="AB132" s="351" t="s">
        <v>7882</v>
      </c>
      <c r="AC132" s="351"/>
      <c r="AD132" s="353" t="s">
        <v>7905</v>
      </c>
    </row>
    <row r="133" spans="1:30" ht="20.100000000000001" customHeight="1">
      <c r="A133" s="144"/>
      <c r="B133" s="111"/>
      <c r="C133" s="352"/>
      <c r="D133" s="311" t="s">
        <v>1574</v>
      </c>
      <c r="E133" s="352"/>
      <c r="F133" s="356"/>
      <c r="G133" s="314"/>
      <c r="H133" s="356"/>
      <c r="I133" s="314"/>
      <c r="J133" s="356"/>
      <c r="K133" s="314"/>
      <c r="L133" s="356"/>
      <c r="M133" s="314"/>
      <c r="N133" s="315"/>
      <c r="O133" s="316"/>
      <c r="P133" s="315"/>
      <c r="Q133" s="316"/>
      <c r="R133" s="315">
        <v>1</v>
      </c>
      <c r="S133" s="316">
        <v>16.7</v>
      </c>
      <c r="T133" s="128"/>
      <c r="U133" s="128"/>
      <c r="V133" s="128"/>
      <c r="W133" s="352"/>
      <c r="X133" s="352"/>
      <c r="Y133" s="352"/>
      <c r="Z133" s="352"/>
      <c r="AA133" s="352"/>
      <c r="AB133" s="352"/>
      <c r="AC133" s="352"/>
      <c r="AD133" s="352"/>
    </row>
    <row r="134" spans="1:30" ht="20.100000000000001" customHeight="1">
      <c r="A134" s="144"/>
      <c r="B134" s="111"/>
      <c r="C134" s="352"/>
      <c r="D134" s="311" t="s">
        <v>1575</v>
      </c>
      <c r="E134" s="352"/>
      <c r="F134" s="356"/>
      <c r="G134" s="314"/>
      <c r="H134" s="356"/>
      <c r="I134" s="314"/>
      <c r="J134" s="356"/>
      <c r="K134" s="314"/>
      <c r="L134" s="356"/>
      <c r="M134" s="314"/>
      <c r="N134" s="315"/>
      <c r="O134" s="316"/>
      <c r="P134" s="315">
        <v>1</v>
      </c>
      <c r="Q134" s="316">
        <v>11.1</v>
      </c>
      <c r="R134" s="315">
        <v>1</v>
      </c>
      <c r="S134" s="316">
        <v>16.7</v>
      </c>
      <c r="T134" s="128"/>
      <c r="U134" s="128"/>
      <c r="V134" s="128"/>
      <c r="W134" s="352"/>
      <c r="X134" s="352"/>
      <c r="Y134" s="352"/>
      <c r="Z134" s="352"/>
      <c r="AA134" s="352"/>
      <c r="AB134" s="352"/>
      <c r="AC134" s="352"/>
      <c r="AD134" s="352"/>
    </row>
    <row r="135" spans="1:30" ht="20.100000000000001" customHeight="1">
      <c r="A135" s="144"/>
      <c r="B135" s="111"/>
      <c r="C135" s="352"/>
      <c r="D135" s="311" t="s">
        <v>1576</v>
      </c>
      <c r="E135" s="352"/>
      <c r="F135" s="356">
        <v>1</v>
      </c>
      <c r="G135" s="314">
        <v>50</v>
      </c>
      <c r="H135" s="356">
        <v>1</v>
      </c>
      <c r="I135" s="314">
        <v>50</v>
      </c>
      <c r="J135" s="356">
        <v>1</v>
      </c>
      <c r="K135" s="314">
        <v>100</v>
      </c>
      <c r="L135" s="356">
        <v>1</v>
      </c>
      <c r="M135" s="314">
        <v>100</v>
      </c>
      <c r="N135" s="315">
        <v>2</v>
      </c>
      <c r="O135" s="316">
        <v>66.7</v>
      </c>
      <c r="P135" s="315">
        <v>2</v>
      </c>
      <c r="Q135" s="316">
        <v>22.2</v>
      </c>
      <c r="R135" s="315">
        <v>2</v>
      </c>
      <c r="S135" s="316">
        <v>33.299999999999997</v>
      </c>
      <c r="T135" s="128"/>
      <c r="U135" s="128"/>
      <c r="V135" s="128"/>
      <c r="W135" s="352"/>
      <c r="X135" s="352"/>
      <c r="Y135" s="352"/>
      <c r="Z135" s="352"/>
      <c r="AA135" s="352"/>
      <c r="AB135" s="352"/>
      <c r="AC135" s="352"/>
      <c r="AD135" s="352"/>
    </row>
    <row r="136" spans="1:30" ht="20.100000000000001" customHeight="1">
      <c r="A136" s="144"/>
      <c r="B136" s="111"/>
      <c r="C136" s="352"/>
      <c r="D136" s="311" t="s">
        <v>1577</v>
      </c>
      <c r="E136" s="352"/>
      <c r="F136" s="356">
        <v>1</v>
      </c>
      <c r="G136" s="314">
        <v>50</v>
      </c>
      <c r="H136" s="356"/>
      <c r="I136" s="314"/>
      <c r="J136" s="356"/>
      <c r="K136" s="314"/>
      <c r="L136" s="356"/>
      <c r="M136" s="314"/>
      <c r="N136" s="315">
        <v>1</v>
      </c>
      <c r="O136" s="316">
        <v>33.299999999999997</v>
      </c>
      <c r="P136" s="315">
        <v>3</v>
      </c>
      <c r="Q136" s="316">
        <v>33.299999999999997</v>
      </c>
      <c r="R136" s="315">
        <v>1</v>
      </c>
      <c r="S136" s="316">
        <v>16.7</v>
      </c>
      <c r="T136" s="128"/>
      <c r="U136" s="128"/>
      <c r="V136" s="128"/>
      <c r="W136" s="352"/>
      <c r="X136" s="352"/>
      <c r="Y136" s="352"/>
      <c r="Z136" s="352"/>
      <c r="AA136" s="352"/>
      <c r="AB136" s="352"/>
      <c r="AC136" s="352"/>
      <c r="AD136" s="352"/>
    </row>
    <row r="137" spans="1:30" ht="20.100000000000001" customHeight="1">
      <c r="A137" s="144"/>
      <c r="B137" s="111"/>
      <c r="C137" s="352"/>
      <c r="D137" s="311" t="s">
        <v>1578</v>
      </c>
      <c r="E137" s="352"/>
      <c r="F137" s="356"/>
      <c r="G137" s="314"/>
      <c r="H137" s="356"/>
      <c r="I137" s="314"/>
      <c r="J137" s="356"/>
      <c r="K137" s="314"/>
      <c r="L137" s="356"/>
      <c r="M137" s="314"/>
      <c r="N137" s="356"/>
      <c r="O137" s="314"/>
      <c r="P137" s="356"/>
      <c r="Q137" s="314"/>
      <c r="R137" s="356"/>
      <c r="S137" s="314"/>
      <c r="T137" s="352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</row>
    <row r="138" spans="1:30" ht="20.100000000000001" customHeight="1">
      <c r="A138" s="144"/>
      <c r="B138" s="111"/>
      <c r="C138" s="352"/>
      <c r="D138" s="311" t="s">
        <v>1579</v>
      </c>
      <c r="E138" s="352"/>
      <c r="F138" s="356"/>
      <c r="G138" s="314"/>
      <c r="H138" s="356"/>
      <c r="I138" s="314"/>
      <c r="J138" s="356"/>
      <c r="K138" s="314"/>
      <c r="L138" s="356"/>
      <c r="M138" s="314"/>
      <c r="N138" s="356"/>
      <c r="O138" s="314"/>
      <c r="P138" s="356"/>
      <c r="Q138" s="314"/>
      <c r="R138" s="356"/>
      <c r="S138" s="314"/>
      <c r="T138" s="352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</row>
    <row r="139" spans="1:30" ht="20.100000000000001" customHeight="1">
      <c r="A139" s="144"/>
      <c r="B139" s="111"/>
      <c r="C139" s="352"/>
      <c r="D139" s="311" t="s">
        <v>1580</v>
      </c>
      <c r="E139" s="352"/>
      <c r="F139" s="356"/>
      <c r="G139" s="314"/>
      <c r="H139" s="356"/>
      <c r="I139" s="314"/>
      <c r="J139" s="356"/>
      <c r="K139" s="314"/>
      <c r="L139" s="356"/>
      <c r="M139" s="314"/>
      <c r="N139" s="356"/>
      <c r="O139" s="314"/>
      <c r="P139" s="356"/>
      <c r="Q139" s="314"/>
      <c r="R139" s="356"/>
      <c r="S139" s="314"/>
      <c r="T139" s="352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</row>
    <row r="140" spans="1:30" ht="20.100000000000001" customHeight="1">
      <c r="A140" s="144"/>
      <c r="B140" s="111"/>
      <c r="C140" s="352"/>
      <c r="D140" s="311" t="s">
        <v>1581</v>
      </c>
      <c r="E140" s="352"/>
      <c r="F140" s="356"/>
      <c r="G140" s="314"/>
      <c r="H140" s="356"/>
      <c r="I140" s="314"/>
      <c r="J140" s="356"/>
      <c r="K140" s="314"/>
      <c r="L140" s="356"/>
      <c r="M140" s="314"/>
      <c r="N140" s="356"/>
      <c r="O140" s="314"/>
      <c r="P140" s="356"/>
      <c r="Q140" s="314"/>
      <c r="R140" s="356"/>
      <c r="S140" s="314"/>
      <c r="T140" s="352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</row>
    <row r="141" spans="1:30" ht="20.100000000000001" customHeight="1">
      <c r="A141" s="144"/>
      <c r="B141" s="111"/>
      <c r="C141" s="352"/>
      <c r="D141" s="311" t="s">
        <v>1959</v>
      </c>
      <c r="E141" s="352"/>
      <c r="F141" s="356"/>
      <c r="G141" s="314"/>
      <c r="H141" s="356"/>
      <c r="I141" s="314"/>
      <c r="J141" s="356"/>
      <c r="K141" s="314"/>
      <c r="L141" s="356"/>
      <c r="M141" s="314"/>
      <c r="N141" s="356"/>
      <c r="O141" s="314"/>
      <c r="P141" s="356"/>
      <c r="Q141" s="314"/>
      <c r="R141" s="356"/>
      <c r="S141" s="314"/>
      <c r="T141" s="352"/>
      <c r="U141" s="352"/>
      <c r="V141" s="352"/>
      <c r="W141" s="352"/>
      <c r="X141" s="352"/>
      <c r="Y141" s="352"/>
      <c r="Z141" s="352"/>
      <c r="AA141" s="352"/>
      <c r="AB141" s="352"/>
      <c r="AC141" s="352"/>
      <c r="AD141" s="352"/>
    </row>
    <row r="142" spans="1:30" ht="20.100000000000001" customHeight="1">
      <c r="A142" s="144"/>
      <c r="B142" s="111"/>
      <c r="C142" s="352"/>
      <c r="D142" s="311" t="s">
        <v>1960</v>
      </c>
      <c r="E142" s="352"/>
      <c r="F142" s="356"/>
      <c r="G142" s="314"/>
      <c r="H142" s="356">
        <v>1</v>
      </c>
      <c r="I142" s="314">
        <v>50</v>
      </c>
      <c r="J142" s="356"/>
      <c r="K142" s="314"/>
      <c r="L142" s="356"/>
      <c r="M142" s="314"/>
      <c r="N142" s="356"/>
      <c r="O142" s="314"/>
      <c r="P142" s="356">
        <v>2</v>
      </c>
      <c r="Q142" s="314">
        <v>22.2</v>
      </c>
      <c r="R142" s="356">
        <v>1</v>
      </c>
      <c r="S142" s="314">
        <v>16.7</v>
      </c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</row>
    <row r="143" spans="1:30" ht="20.100000000000001" customHeight="1">
      <c r="A143" s="177" t="s">
        <v>7907</v>
      </c>
      <c r="B143" s="9" t="s">
        <v>5518</v>
      </c>
      <c r="C143" s="351" t="s">
        <v>7881</v>
      </c>
      <c r="D143" s="66"/>
      <c r="E143" s="601" t="s">
        <v>7906</v>
      </c>
      <c r="F143" s="354">
        <v>13</v>
      </c>
      <c r="G143" s="12">
        <v>81.25</v>
      </c>
      <c r="H143" s="354">
        <v>13</v>
      </c>
      <c r="I143" s="12">
        <v>76.470588235294116</v>
      </c>
      <c r="J143" s="354">
        <v>9</v>
      </c>
      <c r="K143" s="12">
        <v>69.230769230769226</v>
      </c>
      <c r="L143" s="354">
        <v>23</v>
      </c>
      <c r="M143" s="12">
        <v>88.5</v>
      </c>
      <c r="N143" s="56">
        <v>28</v>
      </c>
      <c r="O143" s="57">
        <v>100</v>
      </c>
      <c r="P143" s="56"/>
      <c r="Q143" s="57"/>
      <c r="R143" s="56"/>
      <c r="S143" s="57"/>
      <c r="T143" s="56"/>
      <c r="U143" s="57"/>
      <c r="V143" s="351" t="s">
        <v>7882</v>
      </c>
      <c r="W143" s="351" t="s">
        <v>7882</v>
      </c>
      <c r="X143" s="351" t="s">
        <v>7882</v>
      </c>
      <c r="Y143" s="351" t="s">
        <v>7882</v>
      </c>
      <c r="Z143" s="351" t="s">
        <v>7882</v>
      </c>
      <c r="AA143" s="351"/>
      <c r="AB143" s="351"/>
      <c r="AC143" s="351"/>
      <c r="AD143" s="353" t="s">
        <v>7905</v>
      </c>
    </row>
    <row r="144" spans="1:30" ht="20.100000000000001" customHeight="1">
      <c r="A144" s="144"/>
      <c r="B144" s="311"/>
      <c r="C144" s="128" t="s">
        <v>7908</v>
      </c>
      <c r="D144" s="311" t="s">
        <v>1568</v>
      </c>
      <c r="E144" s="602"/>
      <c r="F144" s="356">
        <v>2</v>
      </c>
      <c r="G144" s="314">
        <v>12.5</v>
      </c>
      <c r="H144" s="356">
        <v>1</v>
      </c>
      <c r="I144" s="314">
        <v>5.8823529411764701</v>
      </c>
      <c r="J144" s="356">
        <v>1</v>
      </c>
      <c r="K144" s="314">
        <v>7.6923076923076925</v>
      </c>
      <c r="L144" s="356">
        <v>1</v>
      </c>
      <c r="M144" s="314">
        <v>3.8</v>
      </c>
      <c r="N144" s="315"/>
      <c r="O144" s="316"/>
      <c r="P144" s="315"/>
      <c r="Q144" s="316"/>
      <c r="R144" s="315"/>
      <c r="S144" s="316"/>
      <c r="T144" s="315"/>
      <c r="U144" s="316"/>
      <c r="V144" s="316"/>
      <c r="W144" s="352"/>
      <c r="X144" s="352"/>
      <c r="Y144" s="352"/>
      <c r="Z144" s="352"/>
      <c r="AA144" s="352"/>
      <c r="AB144" s="352"/>
      <c r="AC144" s="352"/>
      <c r="AD144" s="352"/>
    </row>
    <row r="145" spans="1:30" ht="20.100000000000001" customHeight="1">
      <c r="A145" s="144"/>
      <c r="B145" s="311"/>
      <c r="C145" s="352"/>
      <c r="D145" s="311" t="s">
        <v>1569</v>
      </c>
      <c r="E145" s="602"/>
      <c r="F145" s="356">
        <v>1</v>
      </c>
      <c r="G145" s="314">
        <v>6.25</v>
      </c>
      <c r="H145" s="356">
        <v>3</v>
      </c>
      <c r="I145" s="314">
        <v>17.647058823529413</v>
      </c>
      <c r="J145" s="356">
        <v>3</v>
      </c>
      <c r="K145" s="314">
        <v>23.076923076923077</v>
      </c>
      <c r="L145" s="356">
        <v>2</v>
      </c>
      <c r="M145" s="314">
        <v>7.7</v>
      </c>
      <c r="N145" s="315"/>
      <c r="O145" s="316"/>
      <c r="P145" s="315"/>
      <c r="Q145" s="316"/>
      <c r="R145" s="315"/>
      <c r="S145" s="316"/>
      <c r="T145" s="315"/>
      <c r="U145" s="316"/>
      <c r="V145" s="316"/>
      <c r="W145" s="352"/>
      <c r="X145" s="352"/>
      <c r="Y145" s="352"/>
      <c r="Z145" s="352"/>
      <c r="AA145" s="352"/>
      <c r="AB145" s="352"/>
      <c r="AC145" s="352"/>
      <c r="AD145" s="352"/>
    </row>
    <row r="146" spans="1:30" ht="20.100000000000001" customHeight="1">
      <c r="A146" s="177" t="s">
        <v>7909</v>
      </c>
      <c r="B146" s="9" t="s">
        <v>5519</v>
      </c>
      <c r="C146" s="351" t="s">
        <v>7910</v>
      </c>
      <c r="D146" s="103" t="s">
        <v>1573</v>
      </c>
      <c r="E146" s="351" t="s">
        <v>7887</v>
      </c>
      <c r="F146" s="354"/>
      <c r="G146" s="12"/>
      <c r="H146" s="354">
        <v>1</v>
      </c>
      <c r="I146" s="12">
        <v>25</v>
      </c>
      <c r="J146" s="354">
        <v>1</v>
      </c>
      <c r="K146" s="12">
        <v>25</v>
      </c>
      <c r="L146" s="354">
        <v>1</v>
      </c>
      <c r="M146" s="12">
        <v>33.299999999999997</v>
      </c>
      <c r="N146" s="56"/>
      <c r="O146" s="57"/>
      <c r="P146" s="56"/>
      <c r="Q146" s="57"/>
      <c r="R146" s="56"/>
      <c r="S146" s="57"/>
      <c r="T146" s="56"/>
      <c r="U146" s="57"/>
      <c r="V146" s="351" t="s">
        <v>7882</v>
      </c>
      <c r="W146" s="351" t="s">
        <v>138</v>
      </c>
      <c r="X146" s="351" t="s">
        <v>138</v>
      </c>
      <c r="Y146" s="351" t="s">
        <v>138</v>
      </c>
      <c r="Z146" s="351" t="s">
        <v>138</v>
      </c>
      <c r="AA146" s="351"/>
      <c r="AB146" s="351"/>
      <c r="AC146" s="351"/>
      <c r="AD146" s="353" t="s">
        <v>7905</v>
      </c>
    </row>
    <row r="147" spans="1:30" ht="20.100000000000001" customHeight="1">
      <c r="A147" s="144"/>
      <c r="B147" s="111"/>
      <c r="C147" s="352"/>
      <c r="D147" s="111" t="s">
        <v>1574</v>
      </c>
      <c r="E147" s="352"/>
      <c r="F147" s="356"/>
      <c r="G147" s="314"/>
      <c r="H147" s="356">
        <v>1</v>
      </c>
      <c r="I147" s="314">
        <v>25</v>
      </c>
      <c r="J147" s="356"/>
      <c r="K147" s="314"/>
      <c r="L147" s="356"/>
      <c r="M147" s="314"/>
      <c r="N147" s="315"/>
      <c r="O147" s="316"/>
      <c r="P147" s="315"/>
      <c r="Q147" s="316"/>
      <c r="R147" s="315"/>
      <c r="S147" s="316"/>
      <c r="T147" s="315"/>
      <c r="U147" s="316"/>
      <c r="V147" s="316"/>
      <c r="W147" s="352"/>
      <c r="X147" s="352"/>
      <c r="Y147" s="352"/>
      <c r="Z147" s="352"/>
      <c r="AA147" s="352"/>
      <c r="AB147" s="352"/>
      <c r="AC147" s="352"/>
      <c r="AD147" s="352"/>
    </row>
    <row r="148" spans="1:30" ht="20.100000000000001" customHeight="1">
      <c r="A148" s="144"/>
      <c r="B148" s="111"/>
      <c r="C148" s="352"/>
      <c r="D148" s="111" t="s">
        <v>1575</v>
      </c>
      <c r="E148" s="352"/>
      <c r="F148" s="356">
        <v>1</v>
      </c>
      <c r="G148" s="314">
        <v>33.333333333333336</v>
      </c>
      <c r="H148" s="356"/>
      <c r="I148" s="314"/>
      <c r="J148" s="356"/>
      <c r="K148" s="314"/>
      <c r="L148" s="356">
        <v>1</v>
      </c>
      <c r="M148" s="314">
        <v>33.299999999999997</v>
      </c>
      <c r="N148" s="315"/>
      <c r="O148" s="316"/>
      <c r="P148" s="315"/>
      <c r="Q148" s="316"/>
      <c r="R148" s="315"/>
      <c r="S148" s="316"/>
      <c r="T148" s="315"/>
      <c r="U148" s="316"/>
      <c r="V148" s="316"/>
      <c r="W148" s="352"/>
      <c r="X148" s="352"/>
      <c r="Y148" s="352"/>
      <c r="Z148" s="352"/>
      <c r="AA148" s="352"/>
      <c r="AB148" s="352"/>
      <c r="AC148" s="352"/>
      <c r="AD148" s="352"/>
    </row>
    <row r="149" spans="1:30" ht="20.100000000000001" customHeight="1">
      <c r="A149" s="144"/>
      <c r="B149" s="111"/>
      <c r="C149" s="352"/>
      <c r="D149" s="311" t="s">
        <v>1576</v>
      </c>
      <c r="E149" s="352"/>
      <c r="F149" s="356">
        <v>2</v>
      </c>
      <c r="G149" s="314">
        <v>66.666666666666671</v>
      </c>
      <c r="H149" s="356"/>
      <c r="I149" s="314"/>
      <c r="J149" s="356"/>
      <c r="K149" s="314"/>
      <c r="L149" s="356">
        <v>1</v>
      </c>
      <c r="M149" s="314">
        <v>33.299999999999997</v>
      </c>
      <c r="N149" s="315"/>
      <c r="O149" s="316"/>
      <c r="P149" s="315"/>
      <c r="Q149" s="316"/>
      <c r="R149" s="315"/>
      <c r="S149" s="316"/>
      <c r="T149" s="315"/>
      <c r="U149" s="316"/>
      <c r="V149" s="316"/>
      <c r="W149" s="352"/>
      <c r="X149" s="352"/>
      <c r="Y149" s="352"/>
      <c r="Z149" s="352"/>
      <c r="AA149" s="352"/>
      <c r="AB149" s="352"/>
      <c r="AC149" s="352"/>
      <c r="AD149" s="352"/>
    </row>
    <row r="150" spans="1:30" ht="20.100000000000001" customHeight="1">
      <c r="A150" s="144"/>
      <c r="B150" s="111"/>
      <c r="C150" s="352"/>
      <c r="D150" s="111" t="s">
        <v>1577</v>
      </c>
      <c r="E150" s="352"/>
      <c r="F150" s="356"/>
      <c r="G150" s="314"/>
      <c r="H150" s="356">
        <v>1</v>
      </c>
      <c r="I150" s="314">
        <v>25</v>
      </c>
      <c r="J150" s="356">
        <v>1</v>
      </c>
      <c r="K150" s="314">
        <v>25</v>
      </c>
      <c r="L150" s="356"/>
      <c r="M150" s="314"/>
      <c r="N150" s="315"/>
      <c r="O150" s="316"/>
      <c r="P150" s="315"/>
      <c r="Q150" s="316"/>
      <c r="R150" s="315"/>
      <c r="S150" s="316"/>
      <c r="T150" s="315"/>
      <c r="U150" s="316"/>
      <c r="V150" s="316"/>
      <c r="W150" s="352"/>
      <c r="X150" s="352"/>
      <c r="Y150" s="352"/>
      <c r="Z150" s="352"/>
      <c r="AA150" s="352"/>
      <c r="AB150" s="352"/>
      <c r="AC150" s="352"/>
      <c r="AD150" s="352"/>
    </row>
    <row r="151" spans="1:30" ht="20.100000000000001" customHeight="1">
      <c r="A151" s="144"/>
      <c r="B151" s="111"/>
      <c r="C151" s="352"/>
      <c r="D151" s="111" t="s">
        <v>1578</v>
      </c>
      <c r="E151" s="352"/>
      <c r="F151" s="356"/>
      <c r="G151" s="314"/>
      <c r="H151" s="356"/>
      <c r="I151" s="314"/>
      <c r="J151" s="356"/>
      <c r="K151" s="314"/>
      <c r="L151" s="356"/>
      <c r="M151" s="314"/>
      <c r="N151" s="315"/>
      <c r="O151" s="316"/>
      <c r="P151" s="315"/>
      <c r="Q151" s="316"/>
      <c r="R151" s="315"/>
      <c r="S151" s="316"/>
      <c r="T151" s="315"/>
      <c r="U151" s="316"/>
      <c r="V151" s="316"/>
      <c r="W151" s="352"/>
      <c r="X151" s="352"/>
      <c r="Y151" s="352"/>
      <c r="Z151" s="352"/>
      <c r="AA151" s="352"/>
      <c r="AB151" s="352"/>
      <c r="AC151" s="352"/>
      <c r="AD151" s="352"/>
    </row>
    <row r="152" spans="1:30" ht="20.100000000000001" customHeight="1">
      <c r="A152" s="144"/>
      <c r="B152" s="111"/>
      <c r="C152" s="352"/>
      <c r="D152" s="111" t="s">
        <v>1579</v>
      </c>
      <c r="E152" s="352"/>
      <c r="F152" s="356"/>
      <c r="G152" s="314"/>
      <c r="H152" s="356"/>
      <c r="I152" s="314"/>
      <c r="J152" s="356"/>
      <c r="K152" s="314"/>
      <c r="L152" s="356"/>
      <c r="M152" s="314"/>
      <c r="N152" s="315"/>
      <c r="O152" s="316"/>
      <c r="P152" s="315"/>
      <c r="Q152" s="316"/>
      <c r="R152" s="315"/>
      <c r="S152" s="316"/>
      <c r="T152" s="315"/>
      <c r="U152" s="316"/>
      <c r="V152" s="316"/>
      <c r="W152" s="352"/>
      <c r="X152" s="352"/>
      <c r="Y152" s="352"/>
      <c r="Z152" s="352"/>
      <c r="AA152" s="352"/>
      <c r="AB152" s="352"/>
      <c r="AC152" s="352"/>
      <c r="AD152" s="352"/>
    </row>
    <row r="153" spans="1:30" ht="20.100000000000001" customHeight="1">
      <c r="A153" s="144"/>
      <c r="B153" s="111"/>
      <c r="C153" s="352"/>
      <c r="D153" s="111" t="s">
        <v>1580</v>
      </c>
      <c r="E153" s="352"/>
      <c r="F153" s="356"/>
      <c r="G153" s="314"/>
      <c r="H153" s="356"/>
      <c r="I153" s="314"/>
      <c r="J153" s="356"/>
      <c r="K153" s="314"/>
      <c r="L153" s="356"/>
      <c r="M153" s="314"/>
      <c r="N153" s="315"/>
      <c r="O153" s="316"/>
      <c r="P153" s="315"/>
      <c r="Q153" s="316"/>
      <c r="R153" s="315"/>
      <c r="S153" s="316"/>
      <c r="T153" s="315"/>
      <c r="U153" s="316"/>
      <c r="V153" s="316"/>
      <c r="W153" s="352"/>
      <c r="X153" s="352"/>
      <c r="Y153" s="352"/>
      <c r="Z153" s="352"/>
      <c r="AA153" s="352"/>
      <c r="AB153" s="352"/>
      <c r="AC153" s="352"/>
      <c r="AD153" s="352"/>
    </row>
    <row r="154" spans="1:30" ht="20.100000000000001" customHeight="1">
      <c r="A154" s="144"/>
      <c r="B154" s="111"/>
      <c r="C154" s="352"/>
      <c r="D154" s="111" t="s">
        <v>1581</v>
      </c>
      <c r="E154" s="352"/>
      <c r="F154" s="356"/>
      <c r="G154" s="314"/>
      <c r="H154" s="356"/>
      <c r="I154" s="314"/>
      <c r="J154" s="356"/>
      <c r="K154" s="314"/>
      <c r="L154" s="356"/>
      <c r="M154" s="314"/>
      <c r="N154" s="315"/>
      <c r="O154" s="316"/>
      <c r="P154" s="315"/>
      <c r="Q154" s="316"/>
      <c r="R154" s="315"/>
      <c r="S154" s="316"/>
      <c r="T154" s="315"/>
      <c r="U154" s="316"/>
      <c r="V154" s="316"/>
      <c r="W154" s="352"/>
      <c r="X154" s="352"/>
      <c r="Y154" s="352"/>
      <c r="Z154" s="352"/>
      <c r="AA154" s="352"/>
      <c r="AB154" s="352"/>
      <c r="AC154" s="352"/>
      <c r="AD154" s="352"/>
    </row>
    <row r="155" spans="1:30" ht="20.100000000000001" customHeight="1">
      <c r="A155" s="144"/>
      <c r="B155" s="111"/>
      <c r="C155" s="352"/>
      <c r="D155" s="311" t="s">
        <v>7911</v>
      </c>
      <c r="E155" s="352"/>
      <c r="F155" s="356"/>
      <c r="G155" s="314"/>
      <c r="H155" s="356"/>
      <c r="I155" s="314"/>
      <c r="J155" s="356"/>
      <c r="K155" s="314"/>
      <c r="L155" s="356"/>
      <c r="M155" s="314"/>
      <c r="N155" s="315"/>
      <c r="O155" s="316"/>
      <c r="P155" s="315"/>
      <c r="Q155" s="316"/>
      <c r="R155" s="315"/>
      <c r="S155" s="316"/>
      <c r="T155" s="315"/>
      <c r="U155" s="316"/>
      <c r="V155" s="316"/>
      <c r="W155" s="352"/>
      <c r="X155" s="352"/>
      <c r="Y155" s="352"/>
      <c r="Z155" s="352"/>
      <c r="AA155" s="352"/>
      <c r="AB155" s="352"/>
      <c r="AC155" s="352"/>
      <c r="AD155" s="352"/>
    </row>
    <row r="156" spans="1:30" ht="20.100000000000001" customHeight="1">
      <c r="A156" s="144"/>
      <c r="B156" s="111"/>
      <c r="C156" s="352"/>
      <c r="D156" s="311" t="s">
        <v>7912</v>
      </c>
      <c r="E156" s="352"/>
      <c r="F156" s="356"/>
      <c r="G156" s="314"/>
      <c r="H156" s="356">
        <v>1</v>
      </c>
      <c r="I156" s="314">
        <v>25</v>
      </c>
      <c r="J156" s="356">
        <v>2</v>
      </c>
      <c r="K156" s="314">
        <v>50</v>
      </c>
      <c r="L156" s="356"/>
      <c r="M156" s="314"/>
      <c r="N156" s="315"/>
      <c r="O156" s="316"/>
      <c r="P156" s="315"/>
      <c r="Q156" s="316"/>
      <c r="R156" s="315"/>
      <c r="S156" s="316"/>
      <c r="T156" s="315"/>
      <c r="U156" s="316"/>
      <c r="V156" s="316"/>
      <c r="W156" s="352"/>
      <c r="X156" s="352"/>
      <c r="Y156" s="352"/>
      <c r="Z156" s="352"/>
      <c r="AA156" s="352"/>
      <c r="AB156" s="352"/>
      <c r="AC156" s="352"/>
      <c r="AD156" s="352"/>
    </row>
    <row r="157" spans="1:30" ht="20.100000000000001" customHeight="1">
      <c r="A157" s="177" t="s">
        <v>5016</v>
      </c>
      <c r="B157" s="9" t="s">
        <v>937</v>
      </c>
      <c r="C157" s="351" t="s">
        <v>7881</v>
      </c>
      <c r="D157" s="66"/>
      <c r="E157" s="351" t="s">
        <v>7906</v>
      </c>
      <c r="F157" s="354">
        <v>476</v>
      </c>
      <c r="G157" s="12">
        <v>100</v>
      </c>
      <c r="H157" s="354">
        <v>492</v>
      </c>
      <c r="I157" s="12">
        <v>99.797160243407717</v>
      </c>
      <c r="J157" s="354">
        <v>504</v>
      </c>
      <c r="K157" s="12">
        <v>100</v>
      </c>
      <c r="L157" s="354">
        <v>506</v>
      </c>
      <c r="M157" s="12">
        <v>99.8</v>
      </c>
      <c r="N157" s="56">
        <v>528</v>
      </c>
      <c r="O157" s="57">
        <v>100</v>
      </c>
      <c r="P157" s="56">
        <v>534</v>
      </c>
      <c r="Q157" s="57">
        <v>100</v>
      </c>
      <c r="R157" s="56">
        <v>496</v>
      </c>
      <c r="S157" s="57">
        <v>99</v>
      </c>
      <c r="T157" s="127"/>
      <c r="U157" s="351"/>
      <c r="V157" s="351" t="s">
        <v>7882</v>
      </c>
      <c r="W157" s="351" t="s">
        <v>7882</v>
      </c>
      <c r="X157" s="351" t="s">
        <v>7882</v>
      </c>
      <c r="Y157" s="351" t="s">
        <v>7882</v>
      </c>
      <c r="Z157" s="351" t="s">
        <v>7882</v>
      </c>
      <c r="AA157" s="351" t="s">
        <v>7882</v>
      </c>
      <c r="AB157" s="351" t="s">
        <v>7882</v>
      </c>
      <c r="AC157" s="351"/>
      <c r="AD157" s="351"/>
    </row>
    <row r="158" spans="1:30" ht="20.100000000000001" customHeight="1">
      <c r="A158" s="144"/>
      <c r="B158" s="311"/>
      <c r="C158" s="352"/>
      <c r="D158" s="311" t="s">
        <v>1568</v>
      </c>
      <c r="E158" s="352"/>
      <c r="F158" s="356"/>
      <c r="G158" s="314"/>
      <c r="H158" s="356"/>
      <c r="I158" s="314"/>
      <c r="J158" s="356"/>
      <c r="K158" s="314"/>
      <c r="L158" s="356"/>
      <c r="M158" s="314"/>
      <c r="N158" s="315"/>
      <c r="O158" s="316"/>
      <c r="P158" s="315"/>
      <c r="Q158" s="316"/>
      <c r="R158" s="315">
        <v>2</v>
      </c>
      <c r="S158" s="316">
        <v>0.4</v>
      </c>
      <c r="T158" s="181"/>
      <c r="U158" s="352"/>
      <c r="V158" s="352"/>
      <c r="W158" s="352"/>
      <c r="X158" s="352"/>
      <c r="Y158" s="352"/>
      <c r="Z158" s="352"/>
      <c r="AA158" s="352"/>
      <c r="AB158" s="352"/>
      <c r="AC158" s="352"/>
      <c r="AD158" s="352"/>
    </row>
    <row r="159" spans="1:30" ht="20.100000000000001" customHeight="1">
      <c r="A159" s="144"/>
      <c r="B159" s="311"/>
      <c r="C159" s="352"/>
      <c r="D159" s="311" t="s">
        <v>1569</v>
      </c>
      <c r="E159" s="352"/>
      <c r="F159" s="356"/>
      <c r="G159" s="314"/>
      <c r="H159" s="356">
        <v>1</v>
      </c>
      <c r="I159" s="314">
        <v>0.20283975659229209</v>
      </c>
      <c r="J159" s="356"/>
      <c r="K159" s="314"/>
      <c r="L159" s="356">
        <v>1</v>
      </c>
      <c r="M159" s="314">
        <v>0.2</v>
      </c>
      <c r="N159" s="315"/>
      <c r="O159" s="314"/>
      <c r="P159" s="315">
        <v>1</v>
      </c>
      <c r="Q159" s="314"/>
      <c r="R159" s="315">
        <v>3</v>
      </c>
      <c r="S159" s="316">
        <v>0.6</v>
      </c>
      <c r="T159" s="181"/>
      <c r="U159" s="352"/>
      <c r="V159" s="352"/>
      <c r="W159" s="352"/>
      <c r="X159" s="352"/>
      <c r="Y159" s="352"/>
      <c r="Z159" s="352"/>
      <c r="AA159" s="352"/>
      <c r="AB159" s="352"/>
      <c r="AC159" s="352"/>
      <c r="AD159" s="352"/>
    </row>
    <row r="160" spans="1:30" ht="20.100000000000001" customHeight="1">
      <c r="A160" s="177" t="s">
        <v>5017</v>
      </c>
      <c r="B160" s="9" t="s">
        <v>938</v>
      </c>
      <c r="C160" s="351" t="s">
        <v>5018</v>
      </c>
      <c r="D160" s="9" t="s">
        <v>1573</v>
      </c>
      <c r="E160" s="351" t="s">
        <v>7887</v>
      </c>
      <c r="F160" s="354"/>
      <c r="G160" s="12"/>
      <c r="H160" s="354"/>
      <c r="I160" s="12"/>
      <c r="J160" s="354"/>
      <c r="K160" s="12"/>
      <c r="L160" s="354"/>
      <c r="M160" s="12"/>
      <c r="N160" s="354"/>
      <c r="O160" s="12"/>
      <c r="P160" s="354"/>
      <c r="Q160" s="12"/>
      <c r="R160" s="56">
        <v>1</v>
      </c>
      <c r="S160" s="57">
        <v>20</v>
      </c>
      <c r="T160" s="127"/>
      <c r="U160" s="127"/>
      <c r="V160" s="351" t="s">
        <v>7882</v>
      </c>
      <c r="W160" s="351" t="s">
        <v>7882</v>
      </c>
      <c r="X160" s="351" t="s">
        <v>7882</v>
      </c>
      <c r="Y160" s="351" t="s">
        <v>7882</v>
      </c>
      <c r="Z160" s="351" t="s">
        <v>7882</v>
      </c>
      <c r="AA160" s="351" t="s">
        <v>7882</v>
      </c>
      <c r="AB160" s="351" t="s">
        <v>7882</v>
      </c>
      <c r="AC160" s="351"/>
      <c r="AD160" s="351"/>
    </row>
    <row r="161" spans="1:30" ht="20.100000000000001" customHeight="1">
      <c r="A161" s="144"/>
      <c r="B161" s="111"/>
      <c r="C161" s="352"/>
      <c r="D161" s="311" t="s">
        <v>1574</v>
      </c>
      <c r="E161" s="352"/>
      <c r="F161" s="356"/>
      <c r="G161" s="314"/>
      <c r="H161" s="356"/>
      <c r="I161" s="314"/>
      <c r="J161" s="356"/>
      <c r="K161" s="314"/>
      <c r="L161" s="356"/>
      <c r="M161" s="314"/>
      <c r="N161" s="356"/>
      <c r="O161" s="314"/>
      <c r="P161" s="356"/>
      <c r="Q161" s="314"/>
      <c r="R161" s="315"/>
      <c r="S161" s="316"/>
      <c r="T161" s="128"/>
      <c r="U161" s="128"/>
      <c r="V161" s="128"/>
      <c r="W161" s="352"/>
      <c r="X161" s="352"/>
      <c r="Y161" s="352"/>
      <c r="Z161" s="352"/>
      <c r="AA161" s="352"/>
      <c r="AB161" s="352"/>
      <c r="AC161" s="352"/>
      <c r="AD161" s="352"/>
    </row>
    <row r="162" spans="1:30" ht="20.100000000000001" customHeight="1">
      <c r="A162" s="144"/>
      <c r="B162" s="111"/>
      <c r="C162" s="352"/>
      <c r="D162" s="311" t="s">
        <v>1575</v>
      </c>
      <c r="E162" s="352"/>
      <c r="F162" s="356"/>
      <c r="G162" s="314"/>
      <c r="H162" s="356"/>
      <c r="I162" s="314"/>
      <c r="J162" s="356"/>
      <c r="K162" s="314"/>
      <c r="L162" s="356"/>
      <c r="M162" s="314"/>
      <c r="N162" s="356"/>
      <c r="O162" s="314"/>
      <c r="P162" s="356"/>
      <c r="Q162" s="314"/>
      <c r="R162" s="315"/>
      <c r="S162" s="316"/>
      <c r="T162" s="128"/>
      <c r="U162" s="128"/>
      <c r="V162" s="128"/>
      <c r="W162" s="352"/>
      <c r="X162" s="352"/>
      <c r="Y162" s="352"/>
      <c r="Z162" s="352"/>
      <c r="AA162" s="352"/>
      <c r="AB162" s="352"/>
      <c r="AC162" s="352"/>
      <c r="AD162" s="352"/>
    </row>
    <row r="163" spans="1:30" ht="20.100000000000001" customHeight="1">
      <c r="A163" s="144"/>
      <c r="B163" s="111"/>
      <c r="C163" s="352"/>
      <c r="D163" s="311" t="s">
        <v>1576</v>
      </c>
      <c r="E163" s="352"/>
      <c r="F163" s="356"/>
      <c r="G163" s="314"/>
      <c r="H163" s="356"/>
      <c r="I163" s="314"/>
      <c r="J163" s="356"/>
      <c r="K163" s="314"/>
      <c r="L163" s="356"/>
      <c r="M163" s="314"/>
      <c r="N163" s="356"/>
      <c r="O163" s="314"/>
      <c r="P163" s="356"/>
      <c r="Q163" s="314"/>
      <c r="R163" s="356"/>
      <c r="S163" s="314"/>
      <c r="T163" s="128"/>
      <c r="U163" s="128"/>
      <c r="V163" s="128"/>
      <c r="W163" s="352"/>
      <c r="X163" s="352"/>
      <c r="Y163" s="352"/>
      <c r="Z163" s="352"/>
      <c r="AA163" s="352"/>
      <c r="AB163" s="352"/>
      <c r="AC163" s="352"/>
      <c r="AD163" s="352"/>
    </row>
    <row r="164" spans="1:30" ht="20.100000000000001" customHeight="1">
      <c r="A164" s="144"/>
      <c r="B164" s="111"/>
      <c r="C164" s="352"/>
      <c r="D164" s="311" t="s">
        <v>1577</v>
      </c>
      <c r="E164" s="352"/>
      <c r="F164" s="356"/>
      <c r="G164" s="314"/>
      <c r="H164" s="356"/>
      <c r="I164" s="314"/>
      <c r="J164" s="356"/>
      <c r="K164" s="314"/>
      <c r="L164" s="356">
        <v>1</v>
      </c>
      <c r="M164" s="314">
        <v>100</v>
      </c>
      <c r="N164" s="315"/>
      <c r="O164" s="316"/>
      <c r="P164" s="315"/>
      <c r="Q164" s="316"/>
      <c r="R164" s="315">
        <v>2</v>
      </c>
      <c r="S164" s="316">
        <v>40</v>
      </c>
      <c r="T164" s="128"/>
      <c r="U164" s="128"/>
      <c r="V164" s="128"/>
      <c r="W164" s="352"/>
      <c r="X164" s="352"/>
      <c r="Y164" s="352"/>
      <c r="Z164" s="352"/>
      <c r="AA164" s="352"/>
      <c r="AB164" s="352"/>
      <c r="AC164" s="352"/>
      <c r="AD164" s="352"/>
    </row>
    <row r="165" spans="1:30" ht="20.100000000000001" customHeight="1">
      <c r="A165" s="144"/>
      <c r="B165" s="111"/>
      <c r="C165" s="352"/>
      <c r="D165" s="311" t="s">
        <v>1578</v>
      </c>
      <c r="E165" s="352"/>
      <c r="F165" s="356"/>
      <c r="G165" s="314"/>
      <c r="H165" s="356"/>
      <c r="I165" s="314"/>
      <c r="J165" s="356"/>
      <c r="K165" s="314"/>
      <c r="L165" s="356"/>
      <c r="M165" s="314"/>
      <c r="N165" s="315"/>
      <c r="O165" s="316"/>
      <c r="P165" s="315"/>
      <c r="Q165" s="316"/>
      <c r="R165" s="315"/>
      <c r="S165" s="316"/>
      <c r="T165" s="128"/>
      <c r="U165" s="128"/>
      <c r="V165" s="128"/>
      <c r="W165" s="352"/>
      <c r="X165" s="352"/>
      <c r="Y165" s="352"/>
      <c r="Z165" s="352"/>
      <c r="AA165" s="352"/>
      <c r="AB165" s="352"/>
      <c r="AC165" s="352"/>
      <c r="AD165" s="352"/>
    </row>
    <row r="166" spans="1:30" ht="20.100000000000001" customHeight="1">
      <c r="A166" s="144"/>
      <c r="B166" s="111"/>
      <c r="C166" s="352"/>
      <c r="D166" s="311" t="s">
        <v>1579</v>
      </c>
      <c r="E166" s="352"/>
      <c r="F166" s="356"/>
      <c r="G166" s="314"/>
      <c r="H166" s="356"/>
      <c r="I166" s="314"/>
      <c r="J166" s="356"/>
      <c r="K166" s="314"/>
      <c r="L166" s="356"/>
      <c r="M166" s="314"/>
      <c r="N166" s="315"/>
      <c r="O166" s="316"/>
      <c r="P166" s="315"/>
      <c r="Q166" s="316"/>
      <c r="R166" s="315"/>
      <c r="S166" s="316"/>
      <c r="T166" s="128"/>
      <c r="U166" s="128"/>
      <c r="V166" s="128"/>
      <c r="W166" s="352"/>
      <c r="X166" s="352"/>
      <c r="Y166" s="352"/>
      <c r="Z166" s="352"/>
      <c r="AA166" s="352"/>
      <c r="AB166" s="352"/>
      <c r="AC166" s="352"/>
      <c r="AD166" s="352"/>
    </row>
    <row r="167" spans="1:30" ht="20.100000000000001" customHeight="1">
      <c r="A167" s="144"/>
      <c r="B167" s="111"/>
      <c r="C167" s="352"/>
      <c r="D167" s="311" t="s">
        <v>1580</v>
      </c>
      <c r="E167" s="352"/>
      <c r="F167" s="356"/>
      <c r="G167" s="314"/>
      <c r="H167" s="356"/>
      <c r="I167" s="314"/>
      <c r="J167" s="356"/>
      <c r="K167" s="314"/>
      <c r="L167" s="356"/>
      <c r="M167" s="314"/>
      <c r="N167" s="315"/>
      <c r="O167" s="316"/>
      <c r="P167" s="315"/>
      <c r="Q167" s="316"/>
      <c r="R167" s="315">
        <v>1</v>
      </c>
      <c r="S167" s="316">
        <v>20</v>
      </c>
      <c r="T167" s="128"/>
      <c r="U167" s="128"/>
      <c r="V167" s="128"/>
      <c r="W167" s="352"/>
      <c r="X167" s="352"/>
      <c r="Y167" s="352"/>
      <c r="Z167" s="352"/>
      <c r="AA167" s="352"/>
      <c r="AB167" s="352"/>
      <c r="AC167" s="352"/>
      <c r="AD167" s="352"/>
    </row>
    <row r="168" spans="1:30" ht="20.100000000000001" customHeight="1">
      <c r="A168" s="144"/>
      <c r="B168" s="111"/>
      <c r="C168" s="352"/>
      <c r="D168" s="311" t="s">
        <v>1581</v>
      </c>
      <c r="E168" s="352"/>
      <c r="F168" s="356"/>
      <c r="G168" s="314"/>
      <c r="H168" s="356"/>
      <c r="I168" s="314"/>
      <c r="J168" s="356"/>
      <c r="K168" s="314"/>
      <c r="L168" s="356"/>
      <c r="M168" s="314"/>
      <c r="N168" s="315"/>
      <c r="O168" s="316"/>
      <c r="P168" s="315"/>
      <c r="Q168" s="316"/>
      <c r="R168" s="315"/>
      <c r="S168" s="316"/>
      <c r="T168" s="128"/>
      <c r="U168" s="128"/>
      <c r="V168" s="128"/>
      <c r="W168" s="352"/>
      <c r="X168" s="352"/>
      <c r="Y168" s="352"/>
      <c r="Z168" s="352"/>
      <c r="AA168" s="352"/>
      <c r="AB168" s="352"/>
      <c r="AC168" s="352"/>
      <c r="AD168" s="352"/>
    </row>
    <row r="169" spans="1:30" ht="20.100000000000001" customHeight="1">
      <c r="A169" s="144"/>
      <c r="B169" s="111"/>
      <c r="C169" s="352"/>
      <c r="D169" s="311" t="s">
        <v>1959</v>
      </c>
      <c r="E169" s="352"/>
      <c r="F169" s="356"/>
      <c r="G169" s="314"/>
      <c r="H169" s="356"/>
      <c r="I169" s="314"/>
      <c r="J169" s="356"/>
      <c r="K169" s="314"/>
      <c r="L169" s="356"/>
      <c r="M169" s="314"/>
      <c r="N169" s="315"/>
      <c r="O169" s="316"/>
      <c r="P169" s="315"/>
      <c r="Q169" s="316"/>
      <c r="R169" s="315">
        <v>1</v>
      </c>
      <c r="S169" s="316">
        <v>20</v>
      </c>
      <c r="T169" s="128"/>
      <c r="U169" s="128"/>
      <c r="V169" s="128"/>
      <c r="W169" s="352"/>
      <c r="X169" s="352"/>
      <c r="Y169" s="352"/>
      <c r="Z169" s="352"/>
      <c r="AA169" s="352"/>
      <c r="AB169" s="352"/>
      <c r="AC169" s="352"/>
      <c r="AD169" s="352"/>
    </row>
    <row r="170" spans="1:30" ht="20.100000000000001" customHeight="1">
      <c r="A170" s="144"/>
      <c r="B170" s="111"/>
      <c r="C170" s="352"/>
      <c r="D170" s="311" t="s">
        <v>1960</v>
      </c>
      <c r="E170" s="352"/>
      <c r="F170" s="356"/>
      <c r="G170" s="314"/>
      <c r="H170" s="356">
        <v>1</v>
      </c>
      <c r="I170" s="314">
        <v>100</v>
      </c>
      <c r="J170" s="356"/>
      <c r="K170" s="314"/>
      <c r="L170" s="356"/>
      <c r="M170" s="314"/>
      <c r="N170" s="315"/>
      <c r="O170" s="316"/>
      <c r="P170" s="315">
        <v>1</v>
      </c>
      <c r="Q170" s="316">
        <v>100</v>
      </c>
      <c r="R170" s="315"/>
      <c r="S170" s="316"/>
      <c r="T170" s="128"/>
      <c r="U170" s="128"/>
      <c r="V170" s="128"/>
      <c r="W170" s="352"/>
      <c r="X170" s="352"/>
      <c r="Y170" s="352"/>
      <c r="Z170" s="352"/>
      <c r="AA170" s="352"/>
      <c r="AB170" s="352"/>
      <c r="AC170" s="352"/>
      <c r="AD170" s="352"/>
    </row>
    <row r="171" spans="1:30" ht="20.100000000000001" customHeight="1">
      <c r="A171" s="177" t="s">
        <v>5019</v>
      </c>
      <c r="B171" s="9" t="s">
        <v>939</v>
      </c>
      <c r="C171" s="351" t="s">
        <v>7881</v>
      </c>
      <c r="D171" s="9" t="s">
        <v>1584</v>
      </c>
      <c r="E171" s="351" t="s">
        <v>7913</v>
      </c>
      <c r="F171" s="354">
        <v>13</v>
      </c>
      <c r="G171" s="12">
        <v>2.7</v>
      </c>
      <c r="H171" s="354">
        <v>22</v>
      </c>
      <c r="I171" s="12">
        <v>4.4624746450304258</v>
      </c>
      <c r="J171" s="354">
        <v>25</v>
      </c>
      <c r="K171" s="12">
        <v>4.9603174603174605</v>
      </c>
      <c r="L171" s="354">
        <v>27</v>
      </c>
      <c r="M171" s="12">
        <v>5.3254437869822491</v>
      </c>
      <c r="N171" s="56">
        <v>27</v>
      </c>
      <c r="O171" s="57">
        <v>5.0999999999999996</v>
      </c>
      <c r="P171" s="56">
        <v>30</v>
      </c>
      <c r="Q171" s="57">
        <v>5.617977528089888</v>
      </c>
      <c r="R171" s="56">
        <v>71</v>
      </c>
      <c r="S171" s="57">
        <v>14.2</v>
      </c>
      <c r="T171" s="127"/>
      <c r="U171" s="127"/>
      <c r="V171" s="351" t="s">
        <v>7882</v>
      </c>
      <c r="W171" s="351" t="s">
        <v>7882</v>
      </c>
      <c r="X171" s="351" t="s">
        <v>7882</v>
      </c>
      <c r="Y171" s="351" t="s">
        <v>7882</v>
      </c>
      <c r="Z171" s="351" t="s">
        <v>7882</v>
      </c>
      <c r="AA171" s="351" t="s">
        <v>7882</v>
      </c>
      <c r="AB171" s="351" t="s">
        <v>7882</v>
      </c>
      <c r="AC171" s="351"/>
      <c r="AD171" s="351"/>
    </row>
    <row r="172" spans="1:30" ht="20.100000000000001" customHeight="1">
      <c r="A172" s="144"/>
      <c r="B172" s="111"/>
      <c r="C172" s="352"/>
      <c r="D172" s="311" t="s">
        <v>1585</v>
      </c>
      <c r="E172" s="352"/>
      <c r="F172" s="356">
        <v>404</v>
      </c>
      <c r="G172" s="314">
        <v>84.9</v>
      </c>
      <c r="H172" s="356">
        <v>410</v>
      </c>
      <c r="I172" s="314">
        <v>83.164300202839755</v>
      </c>
      <c r="J172" s="356">
        <v>417</v>
      </c>
      <c r="K172" s="314">
        <v>82.738095238095241</v>
      </c>
      <c r="L172" s="356">
        <v>415</v>
      </c>
      <c r="M172" s="314">
        <v>81.854043392504934</v>
      </c>
      <c r="N172" s="315">
        <v>444</v>
      </c>
      <c r="O172" s="316">
        <v>84.1</v>
      </c>
      <c r="P172" s="315">
        <v>448</v>
      </c>
      <c r="Q172" s="316">
        <v>83.7</v>
      </c>
      <c r="R172" s="315">
        <v>366</v>
      </c>
      <c r="S172" s="316">
        <v>73.099999999999994</v>
      </c>
      <c r="T172" s="128"/>
      <c r="U172" s="128"/>
      <c r="V172" s="128"/>
      <c r="W172" s="352"/>
      <c r="X172" s="352"/>
      <c r="Y172" s="352"/>
      <c r="Z172" s="352"/>
      <c r="AA172" s="352"/>
      <c r="AB172" s="352"/>
      <c r="AC172" s="352"/>
      <c r="AD172" s="352"/>
    </row>
    <row r="173" spans="1:30" ht="20.100000000000001" customHeight="1">
      <c r="A173" s="144"/>
      <c r="B173" s="111"/>
      <c r="C173" s="352"/>
      <c r="D173" s="311" t="s">
        <v>1586</v>
      </c>
      <c r="E173" s="352"/>
      <c r="F173" s="356">
        <v>39</v>
      </c>
      <c r="G173" s="314">
        <v>8.1999999999999993</v>
      </c>
      <c r="H173" s="356">
        <v>38</v>
      </c>
      <c r="I173" s="314">
        <v>7.7079107505070992</v>
      </c>
      <c r="J173" s="356">
        <v>41</v>
      </c>
      <c r="K173" s="314">
        <v>8.1349206349206344</v>
      </c>
      <c r="L173" s="356">
        <v>45</v>
      </c>
      <c r="M173" s="314">
        <v>8.8757396449704142</v>
      </c>
      <c r="N173" s="315">
        <v>38</v>
      </c>
      <c r="O173" s="316">
        <v>7.1969696969696972</v>
      </c>
      <c r="P173" s="315">
        <v>38</v>
      </c>
      <c r="Q173" s="316">
        <v>7.1161048689138573</v>
      </c>
      <c r="R173" s="315">
        <v>42</v>
      </c>
      <c r="S173" s="316">
        <v>8.4</v>
      </c>
      <c r="T173" s="128"/>
      <c r="U173" s="128"/>
      <c r="V173" s="128"/>
      <c r="W173" s="352"/>
      <c r="X173" s="352"/>
      <c r="Y173" s="352"/>
      <c r="Z173" s="352"/>
      <c r="AA173" s="352"/>
      <c r="AB173" s="352"/>
      <c r="AC173" s="352"/>
      <c r="AD173" s="352"/>
    </row>
    <row r="174" spans="1:30" ht="20.100000000000001" customHeight="1">
      <c r="A174" s="144"/>
      <c r="B174" s="111"/>
      <c r="C174" s="352"/>
      <c r="D174" s="311" t="s">
        <v>1587</v>
      </c>
      <c r="E174" s="352"/>
      <c r="F174" s="356">
        <v>11</v>
      </c>
      <c r="G174" s="314">
        <v>2.3109243697478989</v>
      </c>
      <c r="H174" s="356">
        <v>12</v>
      </c>
      <c r="I174" s="314">
        <v>2.4340770791075048</v>
      </c>
      <c r="J174" s="356">
        <v>12</v>
      </c>
      <c r="K174" s="314">
        <v>2.3809523809523809</v>
      </c>
      <c r="L174" s="356">
        <v>12</v>
      </c>
      <c r="M174" s="314">
        <v>2.3668639053254439</v>
      </c>
      <c r="N174" s="315">
        <v>13</v>
      </c>
      <c r="O174" s="316">
        <v>2.4621212121212119</v>
      </c>
      <c r="P174" s="315">
        <v>11</v>
      </c>
      <c r="Q174" s="316">
        <v>2.0599250936329589</v>
      </c>
      <c r="R174" s="315">
        <v>12</v>
      </c>
      <c r="S174" s="316">
        <v>2.4</v>
      </c>
      <c r="T174" s="128"/>
      <c r="U174" s="128"/>
      <c r="V174" s="128"/>
      <c r="W174" s="352"/>
      <c r="X174" s="352"/>
      <c r="Y174" s="352"/>
      <c r="Z174" s="352"/>
      <c r="AA174" s="352"/>
      <c r="AB174" s="352"/>
      <c r="AC174" s="352"/>
      <c r="AD174" s="352"/>
    </row>
    <row r="175" spans="1:30" ht="20.100000000000001" customHeight="1">
      <c r="A175" s="144"/>
      <c r="B175" s="111"/>
      <c r="C175" s="352"/>
      <c r="D175" s="311" t="s">
        <v>1588</v>
      </c>
      <c r="E175" s="352"/>
      <c r="F175" s="356">
        <v>2</v>
      </c>
      <c r="G175" s="314">
        <v>0.42016806722689076</v>
      </c>
      <c r="H175" s="356">
        <v>4</v>
      </c>
      <c r="I175" s="314">
        <v>0.81135902636916835</v>
      </c>
      <c r="J175" s="356">
        <v>2</v>
      </c>
      <c r="K175" s="314">
        <v>0.3968253968253968</v>
      </c>
      <c r="L175" s="356">
        <v>1</v>
      </c>
      <c r="M175" s="314">
        <v>0.19723865877712032</v>
      </c>
      <c r="N175" s="315">
        <v>2</v>
      </c>
      <c r="O175" s="316">
        <v>0.37878787878787878</v>
      </c>
      <c r="P175" s="315">
        <v>2</v>
      </c>
      <c r="Q175" s="316">
        <v>0.37453183520599254</v>
      </c>
      <c r="R175" s="315">
        <v>2</v>
      </c>
      <c r="S175" s="316">
        <v>0.4</v>
      </c>
      <c r="T175" s="128"/>
      <c r="U175" s="128"/>
      <c r="V175" s="128"/>
      <c r="W175" s="352"/>
      <c r="X175" s="352"/>
      <c r="Y175" s="352"/>
      <c r="Z175" s="352"/>
      <c r="AA175" s="352"/>
      <c r="AB175" s="352"/>
      <c r="AC175" s="352"/>
      <c r="AD175" s="352"/>
    </row>
    <row r="176" spans="1:30" ht="20.100000000000001" customHeight="1">
      <c r="A176" s="144"/>
      <c r="B176" s="111"/>
      <c r="C176" s="352"/>
      <c r="D176" s="311" t="s">
        <v>1589</v>
      </c>
      <c r="E176" s="352"/>
      <c r="F176" s="356">
        <v>2</v>
      </c>
      <c r="G176" s="314">
        <v>0.42016806722689076</v>
      </c>
      <c r="H176" s="356">
        <v>1</v>
      </c>
      <c r="I176" s="314">
        <v>0.20283975659229209</v>
      </c>
      <c r="J176" s="356">
        <v>3</v>
      </c>
      <c r="K176" s="314">
        <v>0.59523809523809523</v>
      </c>
      <c r="L176" s="356">
        <v>3</v>
      </c>
      <c r="M176" s="314">
        <v>0.59171597633136097</v>
      </c>
      <c r="N176" s="315">
        <v>1</v>
      </c>
      <c r="O176" s="316">
        <v>0.18939393939393939</v>
      </c>
      <c r="P176" s="315">
        <v>2</v>
      </c>
      <c r="Q176" s="316">
        <v>0.37453183520599254</v>
      </c>
      <c r="R176" s="315">
        <v>4</v>
      </c>
      <c r="S176" s="316">
        <v>0.8</v>
      </c>
      <c r="T176" s="128"/>
      <c r="U176" s="128"/>
      <c r="V176" s="128"/>
      <c r="W176" s="352"/>
      <c r="X176" s="352"/>
      <c r="Y176" s="352"/>
      <c r="Z176" s="352"/>
      <c r="AA176" s="352"/>
      <c r="AB176" s="352"/>
      <c r="AC176" s="352"/>
      <c r="AD176" s="352"/>
    </row>
    <row r="177" spans="1:30" ht="20.100000000000001" customHeight="1">
      <c r="A177" s="144"/>
      <c r="B177" s="111"/>
      <c r="C177" s="352"/>
      <c r="D177" s="311" t="s">
        <v>1590</v>
      </c>
      <c r="E177" s="352"/>
      <c r="F177" s="356">
        <v>5</v>
      </c>
      <c r="G177" s="314">
        <v>1.0504201680672269</v>
      </c>
      <c r="H177" s="356">
        <v>5</v>
      </c>
      <c r="I177" s="314">
        <v>1.0141987829614605</v>
      </c>
      <c r="J177" s="356">
        <v>4</v>
      </c>
      <c r="K177" s="314">
        <v>0.79365079365079361</v>
      </c>
      <c r="L177" s="356">
        <v>4</v>
      </c>
      <c r="M177" s="314">
        <v>0.78895463510848129</v>
      </c>
      <c r="N177" s="315">
        <v>3</v>
      </c>
      <c r="O177" s="316">
        <v>0.56818181818181823</v>
      </c>
      <c r="P177" s="315">
        <v>3</v>
      </c>
      <c r="Q177" s="316">
        <v>0.5617977528089888</v>
      </c>
      <c r="R177" s="315">
        <v>3</v>
      </c>
      <c r="S177" s="316">
        <v>0.6</v>
      </c>
      <c r="T177" s="128"/>
      <c r="U177" s="128"/>
      <c r="V177" s="128"/>
      <c r="W177" s="352"/>
      <c r="X177" s="352"/>
      <c r="Y177" s="352"/>
      <c r="Z177" s="352"/>
      <c r="AA177" s="352"/>
      <c r="AB177" s="352"/>
      <c r="AC177" s="352"/>
      <c r="AD177" s="352"/>
    </row>
    <row r="178" spans="1:30" ht="20.100000000000001" customHeight="1">
      <c r="A178" s="144"/>
      <c r="B178" s="111"/>
      <c r="C178" s="352"/>
      <c r="D178" s="311" t="s">
        <v>7914</v>
      </c>
      <c r="E178" s="352"/>
      <c r="F178" s="356"/>
      <c r="G178" s="314"/>
      <c r="H178" s="356"/>
      <c r="I178" s="314"/>
      <c r="J178" s="356"/>
      <c r="K178" s="314"/>
      <c r="L178" s="356"/>
      <c r="M178" s="314"/>
      <c r="N178" s="315"/>
      <c r="O178" s="316"/>
      <c r="P178" s="315"/>
      <c r="Q178" s="316"/>
      <c r="R178" s="315"/>
      <c r="S178" s="316"/>
      <c r="T178" s="128"/>
      <c r="U178" s="128"/>
      <c r="V178" s="128"/>
      <c r="W178" s="352"/>
      <c r="X178" s="352"/>
      <c r="Y178" s="352"/>
      <c r="Z178" s="352"/>
      <c r="AA178" s="352"/>
      <c r="AB178" s="352"/>
      <c r="AC178" s="352"/>
      <c r="AD178" s="352"/>
    </row>
    <row r="179" spans="1:30" ht="20.100000000000001" customHeight="1">
      <c r="A179" s="144"/>
      <c r="B179" s="111"/>
      <c r="C179" s="352"/>
      <c r="D179" s="311" t="s">
        <v>7915</v>
      </c>
      <c r="E179" s="352"/>
      <c r="F179" s="356"/>
      <c r="G179" s="314"/>
      <c r="H179" s="356">
        <v>1</v>
      </c>
      <c r="I179" s="314">
        <v>0.20283975659229209</v>
      </c>
      <c r="J179" s="356"/>
      <c r="K179" s="314"/>
      <c r="L179" s="356"/>
      <c r="M179" s="314"/>
      <c r="N179" s="315"/>
      <c r="O179" s="316"/>
      <c r="P179" s="315">
        <v>1</v>
      </c>
      <c r="Q179" s="316">
        <v>0.2</v>
      </c>
      <c r="R179" s="315">
        <v>1</v>
      </c>
      <c r="S179" s="316">
        <v>0.2</v>
      </c>
      <c r="T179" s="128"/>
      <c r="U179" s="128"/>
      <c r="V179" s="128"/>
      <c r="W179" s="352"/>
      <c r="X179" s="352"/>
      <c r="Y179" s="352"/>
      <c r="Z179" s="352"/>
      <c r="AA179" s="352"/>
      <c r="AB179" s="352"/>
      <c r="AC179" s="352"/>
      <c r="AD179" s="352"/>
    </row>
    <row r="180" spans="1:30" ht="20.100000000000001" customHeight="1">
      <c r="A180" s="177" t="s">
        <v>5020</v>
      </c>
      <c r="B180" s="9" t="s">
        <v>940</v>
      </c>
      <c r="C180" s="351" t="s">
        <v>5021</v>
      </c>
      <c r="D180" s="9" t="s">
        <v>1591</v>
      </c>
      <c r="E180" s="351" t="s">
        <v>7887</v>
      </c>
      <c r="F180" s="354">
        <v>24</v>
      </c>
      <c r="G180" s="12">
        <v>5.2</v>
      </c>
      <c r="H180" s="354">
        <v>28</v>
      </c>
      <c r="I180" s="12">
        <v>5.957446808510638</v>
      </c>
      <c r="J180" s="354">
        <v>26</v>
      </c>
      <c r="K180" s="12">
        <v>5.4279749478079333</v>
      </c>
      <c r="L180" s="354">
        <v>19</v>
      </c>
      <c r="M180" s="12">
        <v>3.958333333333333</v>
      </c>
      <c r="N180" s="56">
        <v>23</v>
      </c>
      <c r="O180" s="57">
        <v>4.5908183632734527</v>
      </c>
      <c r="P180" s="56">
        <v>29</v>
      </c>
      <c r="Q180" s="57">
        <v>5.753968253968254</v>
      </c>
      <c r="R180" s="56">
        <v>31</v>
      </c>
      <c r="S180" s="57">
        <v>7.2261072261072261</v>
      </c>
      <c r="T180" s="127"/>
      <c r="U180" s="127"/>
      <c r="V180" s="351" t="s">
        <v>7882</v>
      </c>
      <c r="W180" s="351" t="s">
        <v>7882</v>
      </c>
      <c r="X180" s="351" t="s">
        <v>7882</v>
      </c>
      <c r="Y180" s="351" t="s">
        <v>7882</v>
      </c>
      <c r="Z180" s="351" t="s">
        <v>7882</v>
      </c>
      <c r="AA180" s="351" t="s">
        <v>7882</v>
      </c>
      <c r="AB180" s="351" t="s">
        <v>7882</v>
      </c>
      <c r="AC180" s="351"/>
      <c r="AD180" s="351"/>
    </row>
    <row r="181" spans="1:30" ht="20.100000000000001" customHeight="1">
      <c r="A181" s="144"/>
      <c r="B181" s="111"/>
      <c r="C181" s="352"/>
      <c r="D181" s="311" t="s">
        <v>1592</v>
      </c>
      <c r="E181" s="352"/>
      <c r="F181" s="356">
        <v>66</v>
      </c>
      <c r="G181" s="314">
        <v>14.3</v>
      </c>
      <c r="H181" s="356">
        <v>65</v>
      </c>
      <c r="I181" s="314">
        <v>13.829787234042554</v>
      </c>
      <c r="J181" s="356">
        <v>67</v>
      </c>
      <c r="K181" s="314">
        <v>13.987473903966597</v>
      </c>
      <c r="L181" s="356">
        <v>63</v>
      </c>
      <c r="M181" s="314">
        <v>13.125</v>
      </c>
      <c r="N181" s="315">
        <v>62</v>
      </c>
      <c r="O181" s="316">
        <v>12.375249500998004</v>
      </c>
      <c r="P181" s="315">
        <v>56</v>
      </c>
      <c r="Q181" s="316">
        <v>11.111111111111111</v>
      </c>
      <c r="R181" s="315">
        <v>45</v>
      </c>
      <c r="S181" s="316">
        <v>10.48951048951049</v>
      </c>
      <c r="T181" s="128"/>
      <c r="U181" s="128"/>
      <c r="V181" s="128"/>
      <c r="W181" s="352"/>
      <c r="X181" s="352"/>
      <c r="Y181" s="352"/>
      <c r="Z181" s="352"/>
      <c r="AA181" s="352"/>
      <c r="AB181" s="352"/>
      <c r="AC181" s="352"/>
      <c r="AD181" s="352"/>
    </row>
    <row r="182" spans="1:30" ht="20.100000000000001" customHeight="1">
      <c r="A182" s="144"/>
      <c r="B182" s="111"/>
      <c r="C182" s="352"/>
      <c r="D182" s="311" t="s">
        <v>1593</v>
      </c>
      <c r="E182" s="352"/>
      <c r="F182" s="356">
        <v>116</v>
      </c>
      <c r="G182" s="314">
        <v>25.1</v>
      </c>
      <c r="H182" s="356">
        <v>119</v>
      </c>
      <c r="I182" s="314">
        <v>25.319148936170212</v>
      </c>
      <c r="J182" s="356">
        <v>116</v>
      </c>
      <c r="K182" s="314">
        <v>24.217118997912316</v>
      </c>
      <c r="L182" s="356">
        <v>127</v>
      </c>
      <c r="M182" s="314">
        <v>26.458333333333332</v>
      </c>
      <c r="N182" s="315">
        <v>138</v>
      </c>
      <c r="O182" s="316">
        <v>27.54491017964072</v>
      </c>
      <c r="P182" s="315">
        <v>128</v>
      </c>
      <c r="Q182" s="316">
        <v>25.396825396825395</v>
      </c>
      <c r="R182" s="315">
        <v>102</v>
      </c>
      <c r="S182" s="316">
        <v>23.7</v>
      </c>
      <c r="T182" s="128"/>
      <c r="U182" s="128"/>
      <c r="V182" s="128"/>
      <c r="W182" s="352"/>
      <c r="X182" s="352"/>
      <c r="Y182" s="352"/>
      <c r="Z182" s="352"/>
      <c r="AA182" s="352"/>
      <c r="AB182" s="352"/>
      <c r="AC182" s="352"/>
      <c r="AD182" s="352"/>
    </row>
    <row r="183" spans="1:30" ht="20.100000000000001" customHeight="1">
      <c r="A183" s="144"/>
      <c r="B183" s="111"/>
      <c r="C183" s="352"/>
      <c r="D183" s="311" t="s">
        <v>1594</v>
      </c>
      <c r="E183" s="352"/>
      <c r="F183" s="356">
        <v>26</v>
      </c>
      <c r="G183" s="314">
        <v>5.6</v>
      </c>
      <c r="H183" s="356">
        <v>23</v>
      </c>
      <c r="I183" s="314">
        <v>4.8936170212765955</v>
      </c>
      <c r="J183" s="356">
        <v>26</v>
      </c>
      <c r="K183" s="314">
        <v>5.4279749478079333</v>
      </c>
      <c r="L183" s="356">
        <v>27</v>
      </c>
      <c r="M183" s="314">
        <v>5.625</v>
      </c>
      <c r="N183" s="315">
        <v>28</v>
      </c>
      <c r="O183" s="316">
        <v>5.5888223552894214</v>
      </c>
      <c r="P183" s="315">
        <v>30</v>
      </c>
      <c r="Q183" s="316">
        <v>5.9523809523809526</v>
      </c>
      <c r="R183" s="315">
        <v>26</v>
      </c>
      <c r="S183" s="316">
        <v>6</v>
      </c>
      <c r="T183" s="128"/>
      <c r="U183" s="128"/>
      <c r="V183" s="128"/>
      <c r="W183" s="352"/>
      <c r="X183" s="352"/>
      <c r="Y183" s="352"/>
      <c r="Z183" s="352"/>
      <c r="AA183" s="352"/>
      <c r="AB183" s="352"/>
      <c r="AC183" s="352"/>
      <c r="AD183" s="352"/>
    </row>
    <row r="184" spans="1:30" ht="20.100000000000001" customHeight="1">
      <c r="A184" s="144"/>
      <c r="B184" s="111"/>
      <c r="C184" s="352"/>
      <c r="D184" s="311" t="s">
        <v>1595</v>
      </c>
      <c r="E184" s="352"/>
      <c r="F184" s="356">
        <v>9</v>
      </c>
      <c r="G184" s="314">
        <v>1.9</v>
      </c>
      <c r="H184" s="356">
        <v>11</v>
      </c>
      <c r="I184" s="314">
        <v>2.3404255319148937</v>
      </c>
      <c r="J184" s="356">
        <v>11</v>
      </c>
      <c r="K184" s="314">
        <v>2.2964509394572024</v>
      </c>
      <c r="L184" s="356">
        <v>9</v>
      </c>
      <c r="M184" s="314">
        <v>1.875</v>
      </c>
      <c r="N184" s="315">
        <v>8</v>
      </c>
      <c r="O184" s="316">
        <v>1.5968063872255489</v>
      </c>
      <c r="P184" s="315">
        <v>11</v>
      </c>
      <c r="Q184" s="316">
        <v>2.1825396825396823</v>
      </c>
      <c r="R184" s="315">
        <v>6</v>
      </c>
      <c r="S184" s="316">
        <v>1.3986013986013985</v>
      </c>
      <c r="T184" s="128"/>
      <c r="U184" s="128"/>
      <c r="V184" s="128"/>
      <c r="W184" s="352"/>
      <c r="X184" s="352"/>
      <c r="Y184" s="352"/>
      <c r="Z184" s="352"/>
      <c r="AA184" s="352"/>
      <c r="AB184" s="352"/>
      <c r="AC184" s="352"/>
      <c r="AD184" s="352"/>
    </row>
    <row r="185" spans="1:30" ht="20.100000000000001" customHeight="1">
      <c r="A185" s="144"/>
      <c r="B185" s="111"/>
      <c r="C185" s="352"/>
      <c r="D185" s="311" t="s">
        <v>1596</v>
      </c>
      <c r="E185" s="352"/>
      <c r="F185" s="356">
        <v>3</v>
      </c>
      <c r="G185" s="314">
        <v>0.6</v>
      </c>
      <c r="H185" s="356">
        <v>3</v>
      </c>
      <c r="I185" s="314">
        <v>0.63829787234042556</v>
      </c>
      <c r="J185" s="356">
        <v>6</v>
      </c>
      <c r="K185" s="314">
        <v>1.2526096033402923</v>
      </c>
      <c r="L185" s="356">
        <v>7</v>
      </c>
      <c r="M185" s="314">
        <v>1.4583333333333333</v>
      </c>
      <c r="N185" s="315">
        <v>4</v>
      </c>
      <c r="O185" s="316">
        <v>0.79840319361277445</v>
      </c>
      <c r="P185" s="315">
        <v>7</v>
      </c>
      <c r="Q185" s="316">
        <v>1.3888888888888888</v>
      </c>
      <c r="R185" s="315">
        <v>3</v>
      </c>
      <c r="S185" s="316">
        <v>0.69930069930069927</v>
      </c>
      <c r="T185" s="128"/>
      <c r="U185" s="128"/>
      <c r="V185" s="128"/>
      <c r="W185" s="352"/>
      <c r="X185" s="352"/>
      <c r="Y185" s="352"/>
      <c r="Z185" s="352"/>
      <c r="AA185" s="352"/>
      <c r="AB185" s="352"/>
      <c r="AC185" s="352"/>
      <c r="AD185" s="352"/>
    </row>
    <row r="186" spans="1:30" ht="20.100000000000001" customHeight="1">
      <c r="A186" s="144"/>
      <c r="B186" s="111"/>
      <c r="C186" s="352"/>
      <c r="D186" s="311" t="s">
        <v>1597</v>
      </c>
      <c r="E186" s="352"/>
      <c r="F186" s="356">
        <v>1</v>
      </c>
      <c r="G186" s="314">
        <v>0.2</v>
      </c>
      <c r="H186" s="356">
        <v>2</v>
      </c>
      <c r="I186" s="314">
        <v>0.42553191489361702</v>
      </c>
      <c r="J186" s="356">
        <v>3</v>
      </c>
      <c r="K186" s="314">
        <v>0.62630480167014613</v>
      </c>
      <c r="L186" s="356">
        <v>3</v>
      </c>
      <c r="M186" s="314">
        <v>0.625</v>
      </c>
      <c r="N186" s="315">
        <v>1</v>
      </c>
      <c r="O186" s="316">
        <v>0.19960079840319361</v>
      </c>
      <c r="P186" s="315"/>
      <c r="Q186" s="316"/>
      <c r="R186" s="315"/>
      <c r="S186" s="316"/>
      <c r="T186" s="128"/>
      <c r="U186" s="128"/>
      <c r="V186" s="128"/>
      <c r="W186" s="352"/>
      <c r="X186" s="352"/>
      <c r="Y186" s="352"/>
      <c r="Z186" s="352"/>
      <c r="AA186" s="352"/>
      <c r="AB186" s="352"/>
      <c r="AC186" s="352"/>
      <c r="AD186" s="352"/>
    </row>
    <row r="187" spans="1:30" ht="20.100000000000001" customHeight="1">
      <c r="A187" s="144"/>
      <c r="B187" s="111"/>
      <c r="C187" s="352"/>
      <c r="D187" s="311" t="s">
        <v>1598</v>
      </c>
      <c r="E187" s="352"/>
      <c r="F187" s="356">
        <v>6</v>
      </c>
      <c r="G187" s="314">
        <v>1.3</v>
      </c>
      <c r="H187" s="356">
        <v>6</v>
      </c>
      <c r="I187" s="314">
        <v>1.2765957446808511</v>
      </c>
      <c r="J187" s="356">
        <v>5</v>
      </c>
      <c r="K187" s="314">
        <v>1.0438413361169103</v>
      </c>
      <c r="L187" s="356">
        <v>4</v>
      </c>
      <c r="M187" s="314">
        <v>0.83333333333333337</v>
      </c>
      <c r="N187" s="315">
        <v>3</v>
      </c>
      <c r="O187" s="316">
        <v>0.59880239520958078</v>
      </c>
      <c r="P187" s="315">
        <v>1</v>
      </c>
      <c r="Q187" s="316">
        <v>0.1984126984126984</v>
      </c>
      <c r="R187" s="315">
        <v>4</v>
      </c>
      <c r="S187" s="316">
        <v>0.93240093240093236</v>
      </c>
      <c r="T187" s="128"/>
      <c r="U187" s="128"/>
      <c r="V187" s="128"/>
      <c r="W187" s="352"/>
      <c r="X187" s="352"/>
      <c r="Y187" s="352"/>
      <c r="Z187" s="352"/>
      <c r="AA187" s="352"/>
      <c r="AB187" s="352"/>
      <c r="AC187" s="352"/>
      <c r="AD187" s="352"/>
    </row>
    <row r="188" spans="1:30" ht="20.100000000000001" customHeight="1">
      <c r="A188" s="144"/>
      <c r="B188" s="111"/>
      <c r="C188" s="352"/>
      <c r="D188" s="311" t="s">
        <v>7916</v>
      </c>
      <c r="E188" s="352"/>
      <c r="F188" s="356">
        <v>189</v>
      </c>
      <c r="G188" s="314">
        <v>40.799999999999997</v>
      </c>
      <c r="H188" s="356">
        <v>189</v>
      </c>
      <c r="I188" s="314">
        <v>40.212765957446805</v>
      </c>
      <c r="J188" s="356">
        <v>198</v>
      </c>
      <c r="K188" s="314">
        <v>41.336116910229649</v>
      </c>
      <c r="L188" s="356">
        <v>201</v>
      </c>
      <c r="M188" s="314">
        <v>41.875</v>
      </c>
      <c r="N188" s="315">
        <v>205</v>
      </c>
      <c r="O188" s="316">
        <v>40.918163672654693</v>
      </c>
      <c r="P188" s="315">
        <v>205</v>
      </c>
      <c r="Q188" s="316">
        <v>40.674603174603178</v>
      </c>
      <c r="R188" s="315">
        <v>183</v>
      </c>
      <c r="S188" s="316">
        <v>42.6</v>
      </c>
      <c r="T188" s="128"/>
      <c r="U188" s="128"/>
      <c r="V188" s="128"/>
      <c r="W188" s="352"/>
      <c r="X188" s="352"/>
      <c r="Y188" s="352"/>
      <c r="Z188" s="352"/>
      <c r="AA188" s="352"/>
      <c r="AB188" s="352"/>
      <c r="AC188" s="352"/>
      <c r="AD188" s="352"/>
    </row>
    <row r="189" spans="1:30" ht="20.100000000000001" customHeight="1">
      <c r="A189" s="144"/>
      <c r="B189" s="111"/>
      <c r="C189" s="352"/>
      <c r="D189" s="311" t="s">
        <v>7917</v>
      </c>
      <c r="E189" s="352"/>
      <c r="F189" s="356">
        <v>5</v>
      </c>
      <c r="G189" s="314">
        <v>1.1000000000000001</v>
      </c>
      <c r="H189" s="356">
        <v>5</v>
      </c>
      <c r="I189" s="314">
        <v>1.0638297872340425</v>
      </c>
      <c r="J189" s="356">
        <v>3</v>
      </c>
      <c r="K189" s="314">
        <v>0.62630480167014613</v>
      </c>
      <c r="L189" s="356">
        <v>4</v>
      </c>
      <c r="M189" s="314">
        <v>0.83333333333333337</v>
      </c>
      <c r="N189" s="315">
        <v>6</v>
      </c>
      <c r="O189" s="316">
        <v>1.1976047904191616</v>
      </c>
      <c r="P189" s="315">
        <v>7</v>
      </c>
      <c r="Q189" s="316">
        <v>1.3888888888888888</v>
      </c>
      <c r="R189" s="315">
        <v>8</v>
      </c>
      <c r="S189" s="316">
        <v>1.8648018648018647</v>
      </c>
      <c r="T189" s="128"/>
      <c r="U189" s="128"/>
      <c r="V189" s="128"/>
      <c r="W189" s="352"/>
      <c r="X189" s="352"/>
      <c r="Y189" s="352"/>
      <c r="Z189" s="352"/>
      <c r="AA189" s="352"/>
      <c r="AB189" s="352"/>
      <c r="AC189" s="352"/>
      <c r="AD189" s="352"/>
    </row>
    <row r="190" spans="1:30" ht="20.100000000000001" customHeight="1">
      <c r="A190" s="144"/>
      <c r="B190" s="111"/>
      <c r="C190" s="352"/>
      <c r="D190" s="311" t="s">
        <v>7918</v>
      </c>
      <c r="E190" s="352"/>
      <c r="F190" s="356">
        <v>8</v>
      </c>
      <c r="G190" s="314">
        <v>1.7</v>
      </c>
      <c r="H190" s="356">
        <v>7</v>
      </c>
      <c r="I190" s="314">
        <v>1.4893617021276595</v>
      </c>
      <c r="J190" s="356">
        <v>6</v>
      </c>
      <c r="K190" s="314">
        <v>1.2526096033402923</v>
      </c>
      <c r="L190" s="356">
        <v>6</v>
      </c>
      <c r="M190" s="314">
        <v>1.25</v>
      </c>
      <c r="N190" s="315">
        <v>9</v>
      </c>
      <c r="O190" s="316">
        <v>1.7964071856287425</v>
      </c>
      <c r="P190" s="315">
        <v>10</v>
      </c>
      <c r="Q190" s="316">
        <v>1.9841269841269842</v>
      </c>
      <c r="R190" s="315">
        <v>6</v>
      </c>
      <c r="S190" s="316">
        <v>1.3986013986013985</v>
      </c>
      <c r="T190" s="128"/>
      <c r="U190" s="128"/>
      <c r="V190" s="128"/>
      <c r="W190" s="352"/>
      <c r="X190" s="352"/>
      <c r="Y190" s="352"/>
      <c r="Z190" s="352"/>
      <c r="AA190" s="352"/>
      <c r="AB190" s="352"/>
      <c r="AC190" s="352"/>
      <c r="AD190" s="352"/>
    </row>
    <row r="191" spans="1:30" ht="20.100000000000001" customHeight="1">
      <c r="A191" s="144"/>
      <c r="B191" s="111"/>
      <c r="C191" s="352"/>
      <c r="D191" s="311" t="s">
        <v>7919</v>
      </c>
      <c r="E191" s="352"/>
      <c r="F191" s="356">
        <v>2</v>
      </c>
      <c r="G191" s="314">
        <v>0.4</v>
      </c>
      <c r="H191" s="356">
        <v>2</v>
      </c>
      <c r="I191" s="314">
        <v>0.42553191489361702</v>
      </c>
      <c r="J191" s="356">
        <v>1</v>
      </c>
      <c r="K191" s="314">
        <v>0.20876826722338204</v>
      </c>
      <c r="L191" s="356">
        <v>2</v>
      </c>
      <c r="M191" s="314">
        <v>0.41666666666666669</v>
      </c>
      <c r="N191" s="315">
        <v>2</v>
      </c>
      <c r="O191" s="316">
        <v>0.39920159680638723</v>
      </c>
      <c r="P191" s="315">
        <v>1</v>
      </c>
      <c r="Q191" s="316">
        <v>0.1984126984126984</v>
      </c>
      <c r="R191" s="315">
        <v>2</v>
      </c>
      <c r="S191" s="316">
        <v>0.46620046620046618</v>
      </c>
      <c r="T191" s="128"/>
      <c r="U191" s="128"/>
      <c r="V191" s="128"/>
      <c r="W191" s="352"/>
      <c r="X191" s="352"/>
      <c r="Y191" s="352"/>
      <c r="Z191" s="352"/>
      <c r="AA191" s="352"/>
      <c r="AB191" s="352"/>
      <c r="AC191" s="352"/>
      <c r="AD191" s="352"/>
    </row>
    <row r="192" spans="1:30" ht="20.100000000000001" customHeight="1">
      <c r="A192" s="144"/>
      <c r="B192" s="111"/>
      <c r="C192" s="352"/>
      <c r="D192" s="311" t="s">
        <v>7920</v>
      </c>
      <c r="E192" s="352"/>
      <c r="F192" s="356">
        <v>8</v>
      </c>
      <c r="G192" s="314">
        <v>1.7</v>
      </c>
      <c r="H192" s="356">
        <v>10</v>
      </c>
      <c r="I192" s="314">
        <v>2.1276595744680851</v>
      </c>
      <c r="J192" s="356">
        <v>11</v>
      </c>
      <c r="K192" s="314">
        <v>2.2964509394572024</v>
      </c>
      <c r="L192" s="356">
        <v>8</v>
      </c>
      <c r="M192" s="314">
        <v>1.6666666666666667</v>
      </c>
      <c r="N192" s="315">
        <v>12</v>
      </c>
      <c r="O192" s="316">
        <v>2.3952095808383231</v>
      </c>
      <c r="P192" s="315">
        <v>19</v>
      </c>
      <c r="Q192" s="316">
        <v>3.7698412698412698</v>
      </c>
      <c r="R192" s="315">
        <v>13</v>
      </c>
      <c r="S192" s="316">
        <v>3.0303030303030303</v>
      </c>
      <c r="T192" s="128"/>
      <c r="U192" s="128"/>
      <c r="V192" s="128"/>
      <c r="W192" s="352"/>
      <c r="X192" s="352"/>
      <c r="Y192" s="352"/>
      <c r="Z192" s="352"/>
      <c r="AA192" s="352"/>
      <c r="AB192" s="352"/>
      <c r="AC192" s="352"/>
      <c r="AD192" s="352"/>
    </row>
    <row r="193" spans="1:30" ht="20.100000000000001" customHeight="1">
      <c r="A193" s="144"/>
      <c r="B193" s="111"/>
      <c r="C193" s="352"/>
      <c r="D193" s="311" t="s">
        <v>1959</v>
      </c>
      <c r="E193" s="352"/>
      <c r="F193" s="356"/>
      <c r="G193" s="314"/>
      <c r="H193" s="356"/>
      <c r="I193" s="314"/>
      <c r="J193" s="356"/>
      <c r="K193" s="314"/>
      <c r="L193" s="356"/>
      <c r="M193" s="314"/>
      <c r="N193" s="315"/>
      <c r="O193" s="316"/>
      <c r="P193" s="315"/>
      <c r="Q193" s="316"/>
      <c r="R193" s="315"/>
      <c r="S193" s="316"/>
      <c r="T193" s="128"/>
      <c r="U193" s="128"/>
      <c r="V193" s="128"/>
      <c r="W193" s="352"/>
      <c r="X193" s="352"/>
      <c r="Y193" s="352"/>
      <c r="Z193" s="352"/>
      <c r="AA193" s="352"/>
      <c r="AB193" s="352"/>
      <c r="AC193" s="352"/>
      <c r="AD193" s="352"/>
    </row>
    <row r="194" spans="1:30" ht="20.100000000000001" customHeight="1">
      <c r="A194" s="144"/>
      <c r="B194" s="111"/>
      <c r="C194" s="352"/>
      <c r="D194" s="311" t="s">
        <v>1960</v>
      </c>
      <c r="E194" s="352"/>
      <c r="F194" s="356"/>
      <c r="G194" s="314"/>
      <c r="H194" s="356"/>
      <c r="I194" s="314"/>
      <c r="J194" s="356"/>
      <c r="K194" s="314"/>
      <c r="L194" s="356"/>
      <c r="M194" s="314"/>
      <c r="N194" s="315"/>
      <c r="O194" s="316"/>
      <c r="P194" s="315"/>
      <c r="Q194" s="316"/>
      <c r="R194" s="315">
        <v>1</v>
      </c>
      <c r="S194" s="316">
        <v>0.2</v>
      </c>
      <c r="T194" s="128"/>
      <c r="U194" s="128"/>
      <c r="V194" s="128"/>
      <c r="W194" s="352"/>
      <c r="X194" s="352"/>
      <c r="Y194" s="352"/>
      <c r="Z194" s="352"/>
      <c r="AA194" s="352"/>
      <c r="AB194" s="352"/>
      <c r="AC194" s="352"/>
      <c r="AD194" s="352"/>
    </row>
    <row r="195" spans="1:30" ht="20.100000000000001" customHeight="1">
      <c r="A195" s="177" t="s">
        <v>5022</v>
      </c>
      <c r="B195" s="9" t="s">
        <v>941</v>
      </c>
      <c r="C195" s="351" t="s">
        <v>5021</v>
      </c>
      <c r="D195" s="9" t="s">
        <v>1591</v>
      </c>
      <c r="E195" s="351" t="s">
        <v>7887</v>
      </c>
      <c r="F195" s="354"/>
      <c r="G195" s="12"/>
      <c r="H195" s="354"/>
      <c r="I195" s="12"/>
      <c r="J195" s="354"/>
      <c r="K195" s="12"/>
      <c r="L195" s="354"/>
      <c r="M195" s="12"/>
      <c r="N195" s="56"/>
      <c r="O195" s="57"/>
      <c r="P195" s="56"/>
      <c r="Q195" s="57"/>
      <c r="R195" s="56"/>
      <c r="S195" s="57"/>
      <c r="T195" s="127"/>
      <c r="U195" s="127"/>
      <c r="V195" s="351" t="s">
        <v>7882</v>
      </c>
      <c r="W195" s="351" t="s">
        <v>7882</v>
      </c>
      <c r="X195" s="351" t="s">
        <v>7882</v>
      </c>
      <c r="Y195" s="351" t="s">
        <v>7882</v>
      </c>
      <c r="Z195" s="351" t="s">
        <v>7882</v>
      </c>
      <c r="AA195" s="351" t="s">
        <v>7882</v>
      </c>
      <c r="AB195" s="351" t="s">
        <v>7882</v>
      </c>
      <c r="AC195" s="351"/>
      <c r="AD195" s="351"/>
    </row>
    <row r="196" spans="1:30" ht="20.100000000000001" customHeight="1">
      <c r="A196" s="144"/>
      <c r="B196" s="111"/>
      <c r="C196" s="352"/>
      <c r="D196" s="311" t="s">
        <v>1592</v>
      </c>
      <c r="E196" s="352"/>
      <c r="F196" s="356">
        <v>1</v>
      </c>
      <c r="G196" s="314">
        <v>6.3</v>
      </c>
      <c r="H196" s="356">
        <v>1</v>
      </c>
      <c r="I196" s="314">
        <v>4.7619047619047619</v>
      </c>
      <c r="J196" s="356"/>
      <c r="K196" s="314"/>
      <c r="L196" s="356">
        <v>1</v>
      </c>
      <c r="M196" s="314">
        <v>4.7619047619047619</v>
      </c>
      <c r="N196" s="315">
        <v>3</v>
      </c>
      <c r="O196" s="316">
        <v>12.5</v>
      </c>
      <c r="P196" s="315">
        <v>3</v>
      </c>
      <c r="Q196" s="316">
        <v>13.636363636363637</v>
      </c>
      <c r="R196" s="315">
        <v>2</v>
      </c>
      <c r="S196" s="316">
        <v>10</v>
      </c>
      <c r="T196" s="180"/>
      <c r="U196" s="128"/>
      <c r="V196" s="128"/>
      <c r="W196" s="352"/>
      <c r="X196" s="352"/>
      <c r="Y196" s="352"/>
      <c r="Z196" s="352"/>
      <c r="AA196" s="352"/>
      <c r="AB196" s="352"/>
      <c r="AC196" s="352"/>
      <c r="AD196" s="352"/>
    </row>
    <row r="197" spans="1:30" ht="20.100000000000001" customHeight="1">
      <c r="A197" s="144"/>
      <c r="B197" s="111"/>
      <c r="C197" s="352"/>
      <c r="D197" s="311" t="s">
        <v>1593</v>
      </c>
      <c r="E197" s="352"/>
      <c r="F197" s="356"/>
      <c r="G197" s="314"/>
      <c r="H197" s="356">
        <v>4</v>
      </c>
      <c r="I197" s="314">
        <v>19.047619047619047</v>
      </c>
      <c r="J197" s="356">
        <v>1</v>
      </c>
      <c r="K197" s="314">
        <v>5.2631578947368425</v>
      </c>
      <c r="L197" s="356">
        <v>1</v>
      </c>
      <c r="M197" s="314">
        <v>4.7619047619047619</v>
      </c>
      <c r="N197" s="315">
        <v>1</v>
      </c>
      <c r="O197" s="316">
        <v>4.2</v>
      </c>
      <c r="P197" s="315"/>
      <c r="Q197" s="316"/>
      <c r="R197" s="315"/>
      <c r="S197" s="316"/>
      <c r="T197" s="128"/>
      <c r="U197" s="128"/>
      <c r="V197" s="128"/>
      <c r="W197" s="352"/>
      <c r="X197" s="352"/>
      <c r="Y197" s="352"/>
      <c r="Z197" s="352"/>
      <c r="AA197" s="352"/>
      <c r="AB197" s="352"/>
      <c r="AC197" s="352"/>
      <c r="AD197" s="352"/>
    </row>
    <row r="198" spans="1:30" ht="20.100000000000001" customHeight="1">
      <c r="A198" s="144"/>
      <c r="B198" s="111"/>
      <c r="C198" s="352"/>
      <c r="D198" s="311" t="s">
        <v>1594</v>
      </c>
      <c r="E198" s="352"/>
      <c r="F198" s="356">
        <v>1</v>
      </c>
      <c r="G198" s="314">
        <v>6.3</v>
      </c>
      <c r="H198" s="356">
        <v>1</v>
      </c>
      <c r="I198" s="314">
        <v>4.7619047619047619</v>
      </c>
      <c r="J198" s="356"/>
      <c r="K198" s="314"/>
      <c r="L198" s="356"/>
      <c r="M198" s="314"/>
      <c r="N198" s="315"/>
      <c r="O198" s="316"/>
      <c r="P198" s="315"/>
      <c r="Q198" s="316"/>
      <c r="R198" s="315"/>
      <c r="S198" s="316"/>
      <c r="T198" s="128"/>
      <c r="U198" s="128"/>
      <c r="V198" s="128"/>
      <c r="W198" s="352"/>
      <c r="X198" s="352"/>
      <c r="Y198" s="352"/>
      <c r="Z198" s="352"/>
      <c r="AA198" s="352"/>
      <c r="AB198" s="352"/>
      <c r="AC198" s="352"/>
      <c r="AD198" s="352"/>
    </row>
    <row r="199" spans="1:30" ht="20.100000000000001" customHeight="1">
      <c r="A199" s="144"/>
      <c r="B199" s="111"/>
      <c r="C199" s="352"/>
      <c r="D199" s="311" t="s">
        <v>1595</v>
      </c>
      <c r="E199" s="352"/>
      <c r="F199" s="356">
        <v>1</v>
      </c>
      <c r="G199" s="314">
        <v>6.3</v>
      </c>
      <c r="H199" s="356">
        <v>1</v>
      </c>
      <c r="I199" s="314">
        <v>4.7619047619047619</v>
      </c>
      <c r="J199" s="356">
        <v>1</v>
      </c>
      <c r="K199" s="314">
        <v>5.2631578947368425</v>
      </c>
      <c r="L199" s="356">
        <v>1</v>
      </c>
      <c r="M199" s="314">
        <v>4.7619047619047619</v>
      </c>
      <c r="N199" s="315"/>
      <c r="O199" s="316"/>
      <c r="P199" s="315"/>
      <c r="Q199" s="316"/>
      <c r="R199" s="315">
        <v>1</v>
      </c>
      <c r="S199" s="316">
        <v>5</v>
      </c>
      <c r="T199" s="180"/>
      <c r="U199" s="128"/>
      <c r="V199" s="128"/>
      <c r="W199" s="352"/>
      <c r="X199" s="352"/>
      <c r="Y199" s="352"/>
      <c r="Z199" s="352"/>
      <c r="AA199" s="352"/>
      <c r="AB199" s="352"/>
      <c r="AC199" s="352"/>
      <c r="AD199" s="352"/>
    </row>
    <row r="200" spans="1:30" ht="20.100000000000001" customHeight="1">
      <c r="A200" s="144"/>
      <c r="B200" s="111"/>
      <c r="C200" s="352"/>
      <c r="D200" s="311" t="s">
        <v>1596</v>
      </c>
      <c r="E200" s="352"/>
      <c r="F200" s="356">
        <v>1</v>
      </c>
      <c r="G200" s="314">
        <v>6.3</v>
      </c>
      <c r="H200" s="356">
        <v>1</v>
      </c>
      <c r="I200" s="314">
        <v>4.7619047619047619</v>
      </c>
      <c r="J200" s="356">
        <v>1</v>
      </c>
      <c r="K200" s="314">
        <v>5.2631578947368425</v>
      </c>
      <c r="L200" s="356">
        <v>1</v>
      </c>
      <c r="M200" s="314">
        <v>4.7619047619047619</v>
      </c>
      <c r="N200" s="315">
        <v>1</v>
      </c>
      <c r="O200" s="316">
        <v>4.2</v>
      </c>
      <c r="P200" s="315"/>
      <c r="Q200" s="316"/>
      <c r="R200" s="315">
        <v>1</v>
      </c>
      <c r="S200" s="316">
        <v>5</v>
      </c>
      <c r="T200" s="180"/>
      <c r="U200" s="128"/>
      <c r="V200" s="128"/>
      <c r="W200" s="352"/>
      <c r="X200" s="352"/>
      <c r="Y200" s="352"/>
      <c r="Z200" s="352"/>
      <c r="AA200" s="352"/>
      <c r="AB200" s="352"/>
      <c r="AC200" s="352"/>
      <c r="AD200" s="352"/>
    </row>
    <row r="201" spans="1:30" ht="20.100000000000001" customHeight="1">
      <c r="A201" s="144"/>
      <c r="B201" s="111"/>
      <c r="C201" s="352"/>
      <c r="D201" s="311" t="s">
        <v>1597</v>
      </c>
      <c r="E201" s="352"/>
      <c r="F201" s="356"/>
      <c r="G201" s="314"/>
      <c r="H201" s="356"/>
      <c r="I201" s="314"/>
      <c r="J201" s="356"/>
      <c r="K201" s="314"/>
      <c r="L201" s="356"/>
      <c r="M201" s="314"/>
      <c r="N201" s="315"/>
      <c r="O201" s="316"/>
      <c r="P201" s="315"/>
      <c r="Q201" s="316"/>
      <c r="R201" s="315"/>
      <c r="S201" s="316"/>
      <c r="T201" s="128"/>
      <c r="U201" s="128"/>
      <c r="V201" s="128"/>
      <c r="W201" s="352"/>
      <c r="X201" s="352"/>
      <c r="Y201" s="352"/>
      <c r="Z201" s="352"/>
      <c r="AA201" s="352"/>
      <c r="AB201" s="352"/>
      <c r="AC201" s="352"/>
      <c r="AD201" s="352"/>
    </row>
    <row r="202" spans="1:30" ht="20.100000000000001" customHeight="1">
      <c r="A202" s="144"/>
      <c r="B202" s="111"/>
      <c r="C202" s="352"/>
      <c r="D202" s="311" t="s">
        <v>1598</v>
      </c>
      <c r="E202" s="352"/>
      <c r="F202" s="356"/>
      <c r="G202" s="314"/>
      <c r="H202" s="356"/>
      <c r="I202" s="314"/>
      <c r="J202" s="356"/>
      <c r="K202" s="314"/>
      <c r="L202" s="356"/>
      <c r="M202" s="314"/>
      <c r="N202" s="315"/>
      <c r="O202" s="316"/>
      <c r="P202" s="315"/>
      <c r="Q202" s="316"/>
      <c r="R202" s="315"/>
      <c r="S202" s="316"/>
      <c r="T202" s="128"/>
      <c r="U202" s="128"/>
      <c r="V202" s="128"/>
      <c r="W202" s="352"/>
      <c r="X202" s="352"/>
      <c r="Y202" s="352"/>
      <c r="Z202" s="352"/>
      <c r="AA202" s="352"/>
      <c r="AB202" s="352"/>
      <c r="AC202" s="352"/>
      <c r="AD202" s="352"/>
    </row>
    <row r="203" spans="1:30" ht="20.100000000000001" customHeight="1">
      <c r="A203" s="144"/>
      <c r="B203" s="111"/>
      <c r="C203" s="352"/>
      <c r="D203" s="311" t="s">
        <v>7916</v>
      </c>
      <c r="E203" s="352"/>
      <c r="F203" s="356">
        <v>3</v>
      </c>
      <c r="G203" s="314">
        <v>18.8</v>
      </c>
      <c r="H203" s="356">
        <v>1</v>
      </c>
      <c r="I203" s="314">
        <v>4.7619047619047619</v>
      </c>
      <c r="J203" s="356">
        <v>2</v>
      </c>
      <c r="K203" s="314">
        <v>10.526315789473685</v>
      </c>
      <c r="L203" s="356"/>
      <c r="M203" s="314"/>
      <c r="N203" s="315">
        <v>2</v>
      </c>
      <c r="O203" s="316">
        <v>8.3000000000000007</v>
      </c>
      <c r="P203" s="315">
        <v>5</v>
      </c>
      <c r="Q203" s="316">
        <v>22.727272727272727</v>
      </c>
      <c r="R203" s="315">
        <v>3</v>
      </c>
      <c r="S203" s="316">
        <v>15</v>
      </c>
      <c r="T203" s="180"/>
      <c r="U203" s="128"/>
      <c r="V203" s="128"/>
      <c r="W203" s="352"/>
      <c r="X203" s="352"/>
      <c r="Y203" s="352"/>
      <c r="Z203" s="352"/>
      <c r="AA203" s="352"/>
      <c r="AB203" s="352"/>
      <c r="AC203" s="352"/>
      <c r="AD203" s="352"/>
    </row>
    <row r="204" spans="1:30" ht="20.100000000000001" customHeight="1">
      <c r="A204" s="144"/>
      <c r="B204" s="111"/>
      <c r="C204" s="352"/>
      <c r="D204" s="311" t="s">
        <v>7917</v>
      </c>
      <c r="E204" s="352"/>
      <c r="F204" s="356"/>
      <c r="G204" s="314"/>
      <c r="H204" s="356"/>
      <c r="I204" s="314"/>
      <c r="J204" s="356">
        <v>1</v>
      </c>
      <c r="K204" s="314">
        <v>5.2631578947368425</v>
      </c>
      <c r="L204" s="356"/>
      <c r="M204" s="314"/>
      <c r="N204" s="315"/>
      <c r="O204" s="316"/>
      <c r="P204" s="315"/>
      <c r="Q204" s="316"/>
      <c r="R204" s="315"/>
      <c r="S204" s="316"/>
      <c r="T204" s="128"/>
      <c r="U204" s="128"/>
      <c r="V204" s="128"/>
      <c r="W204" s="352"/>
      <c r="X204" s="352"/>
      <c r="Y204" s="352"/>
      <c r="Z204" s="352"/>
      <c r="AA204" s="352"/>
      <c r="AB204" s="352"/>
      <c r="AC204" s="352"/>
      <c r="AD204" s="352"/>
    </row>
    <row r="205" spans="1:30" ht="20.100000000000001" customHeight="1">
      <c r="A205" s="144"/>
      <c r="B205" s="111"/>
      <c r="C205" s="352"/>
      <c r="D205" s="311" t="s">
        <v>7918</v>
      </c>
      <c r="E205" s="352"/>
      <c r="F205" s="356">
        <v>9</v>
      </c>
      <c r="G205" s="314">
        <v>56.3</v>
      </c>
      <c r="H205" s="356">
        <v>12</v>
      </c>
      <c r="I205" s="314">
        <v>57.142857142857146</v>
      </c>
      <c r="J205" s="356">
        <v>13</v>
      </c>
      <c r="K205" s="314">
        <v>68.421052631578945</v>
      </c>
      <c r="L205" s="356">
        <v>17</v>
      </c>
      <c r="M205" s="314">
        <v>80.952380952380949</v>
      </c>
      <c r="N205" s="315">
        <v>17</v>
      </c>
      <c r="O205" s="316">
        <v>70.8</v>
      </c>
      <c r="P205" s="315">
        <v>12</v>
      </c>
      <c r="Q205" s="316">
        <v>54.545454545454547</v>
      </c>
      <c r="R205" s="315">
        <v>12</v>
      </c>
      <c r="S205" s="316">
        <v>60</v>
      </c>
      <c r="T205" s="180"/>
      <c r="U205" s="128"/>
      <c r="V205" s="128"/>
      <c r="W205" s="352"/>
      <c r="X205" s="352"/>
      <c r="Y205" s="352"/>
      <c r="Z205" s="352"/>
      <c r="AA205" s="352"/>
      <c r="AB205" s="352"/>
      <c r="AC205" s="352"/>
      <c r="AD205" s="352"/>
    </row>
    <row r="206" spans="1:30" ht="20.100000000000001" customHeight="1">
      <c r="A206" s="144"/>
      <c r="B206" s="111"/>
      <c r="C206" s="352"/>
      <c r="D206" s="311" t="s">
        <v>7919</v>
      </c>
      <c r="E206" s="352"/>
      <c r="F206" s="356"/>
      <c r="G206" s="314"/>
      <c r="H206" s="356"/>
      <c r="I206" s="314"/>
      <c r="J206" s="356"/>
      <c r="K206" s="314"/>
      <c r="L206" s="356"/>
      <c r="M206" s="314"/>
      <c r="N206" s="315"/>
      <c r="O206" s="316"/>
      <c r="P206" s="315"/>
      <c r="Q206" s="316"/>
      <c r="R206" s="315"/>
      <c r="S206" s="316"/>
      <c r="T206" s="128"/>
      <c r="U206" s="128"/>
      <c r="V206" s="128"/>
      <c r="W206" s="352"/>
      <c r="X206" s="352"/>
      <c r="Y206" s="352"/>
      <c r="Z206" s="352"/>
      <c r="AA206" s="352"/>
      <c r="AB206" s="352"/>
      <c r="AC206" s="352"/>
      <c r="AD206" s="352"/>
    </row>
    <row r="207" spans="1:30" ht="20.100000000000001" customHeight="1">
      <c r="A207" s="144"/>
      <c r="B207" s="111"/>
      <c r="C207" s="352"/>
      <c r="D207" s="311" t="s">
        <v>7920</v>
      </c>
      <c r="E207" s="352"/>
      <c r="F207" s="356"/>
      <c r="G207" s="314"/>
      <c r="H207" s="356"/>
      <c r="I207" s="314"/>
      <c r="J207" s="356"/>
      <c r="K207" s="314"/>
      <c r="L207" s="356"/>
      <c r="M207" s="314"/>
      <c r="N207" s="315"/>
      <c r="O207" s="316"/>
      <c r="P207" s="315">
        <v>2</v>
      </c>
      <c r="Q207" s="316">
        <v>9.1</v>
      </c>
      <c r="R207" s="315">
        <v>1</v>
      </c>
      <c r="S207" s="316">
        <v>5</v>
      </c>
      <c r="T207" s="180"/>
      <c r="U207" s="128"/>
      <c r="V207" s="128"/>
      <c r="W207" s="352"/>
      <c r="X207" s="352"/>
      <c r="Y207" s="352"/>
      <c r="Z207" s="352"/>
      <c r="AA207" s="352"/>
      <c r="AB207" s="352"/>
      <c r="AC207" s="352"/>
      <c r="AD207" s="352"/>
    </row>
    <row r="208" spans="1:30" ht="20.100000000000001" customHeight="1">
      <c r="A208" s="144"/>
      <c r="B208" s="111"/>
      <c r="C208" s="352"/>
      <c r="D208" s="311" t="s">
        <v>1959</v>
      </c>
      <c r="E208" s="352"/>
      <c r="F208" s="356"/>
      <c r="G208" s="314"/>
      <c r="H208" s="356"/>
      <c r="I208" s="314"/>
      <c r="J208" s="356"/>
      <c r="K208" s="314"/>
      <c r="L208" s="356"/>
      <c r="M208" s="314"/>
      <c r="N208" s="315"/>
      <c r="O208" s="316"/>
      <c r="P208" s="315"/>
      <c r="Q208" s="316"/>
      <c r="R208" s="315"/>
      <c r="S208" s="316"/>
      <c r="T208" s="128"/>
      <c r="U208" s="128"/>
      <c r="V208" s="128"/>
      <c r="W208" s="352"/>
      <c r="X208" s="352"/>
      <c r="Y208" s="352"/>
      <c r="Z208" s="352"/>
      <c r="AA208" s="352"/>
      <c r="AB208" s="352"/>
      <c r="AC208" s="352"/>
      <c r="AD208" s="352"/>
    </row>
    <row r="209" spans="1:30" ht="20.100000000000001" customHeight="1">
      <c r="A209" s="144"/>
      <c r="B209" s="111"/>
      <c r="C209" s="352"/>
      <c r="D209" s="311" t="s">
        <v>1960</v>
      </c>
      <c r="E209" s="352"/>
      <c r="F209" s="356"/>
      <c r="G209" s="314"/>
      <c r="H209" s="356"/>
      <c r="I209" s="314"/>
      <c r="J209" s="356"/>
      <c r="K209" s="314"/>
      <c r="L209" s="356"/>
      <c r="M209" s="314"/>
      <c r="N209" s="315"/>
      <c r="O209" s="316"/>
      <c r="P209" s="315"/>
      <c r="Q209" s="316"/>
      <c r="R209" s="315"/>
      <c r="S209" s="316"/>
      <c r="T209" s="128"/>
      <c r="U209" s="128"/>
      <c r="V209" s="128"/>
      <c r="W209" s="352"/>
      <c r="X209" s="352"/>
      <c r="Y209" s="352"/>
      <c r="Z209" s="352"/>
      <c r="AA209" s="352"/>
      <c r="AB209" s="352"/>
      <c r="AC209" s="352"/>
      <c r="AD209" s="352"/>
    </row>
    <row r="210" spans="1:30" ht="20.100000000000001" customHeight="1">
      <c r="A210" s="177" t="s">
        <v>5023</v>
      </c>
      <c r="B210" s="9" t="s">
        <v>942</v>
      </c>
      <c r="C210" s="351" t="s">
        <v>5021</v>
      </c>
      <c r="D210" s="9" t="s">
        <v>1591</v>
      </c>
      <c r="E210" s="351" t="s">
        <v>7887</v>
      </c>
      <c r="F210" s="354"/>
      <c r="G210" s="12"/>
      <c r="H210" s="354"/>
      <c r="I210" s="12"/>
      <c r="J210" s="354"/>
      <c r="K210" s="12"/>
      <c r="L210" s="354"/>
      <c r="M210" s="12"/>
      <c r="N210" s="56"/>
      <c r="O210" s="57"/>
      <c r="P210" s="56"/>
      <c r="Q210" s="57"/>
      <c r="R210" s="56"/>
      <c r="S210" s="57"/>
      <c r="T210" s="127"/>
      <c r="U210" s="127"/>
      <c r="V210" s="351" t="s">
        <v>7882</v>
      </c>
      <c r="W210" s="351" t="s">
        <v>7882</v>
      </c>
      <c r="X210" s="351" t="s">
        <v>7882</v>
      </c>
      <c r="Y210" s="351" t="s">
        <v>7882</v>
      </c>
      <c r="Z210" s="351" t="s">
        <v>7882</v>
      </c>
      <c r="AA210" s="351" t="s">
        <v>7882</v>
      </c>
      <c r="AB210" s="351" t="s">
        <v>7882</v>
      </c>
      <c r="AC210" s="351"/>
      <c r="AD210" s="351"/>
    </row>
    <row r="211" spans="1:30" ht="20.100000000000001" customHeight="1">
      <c r="A211" s="144"/>
      <c r="B211" s="111"/>
      <c r="C211" s="352"/>
      <c r="D211" s="311" t="s">
        <v>1592</v>
      </c>
      <c r="E211" s="352"/>
      <c r="F211" s="356"/>
      <c r="G211" s="314"/>
      <c r="H211" s="356"/>
      <c r="I211" s="314"/>
      <c r="J211" s="356"/>
      <c r="K211" s="314"/>
      <c r="L211" s="356"/>
      <c r="M211" s="314"/>
      <c r="N211" s="315"/>
      <c r="O211" s="316"/>
      <c r="P211" s="315"/>
      <c r="Q211" s="316"/>
      <c r="R211" s="315"/>
      <c r="S211" s="316"/>
      <c r="T211" s="128"/>
      <c r="U211" s="128"/>
      <c r="V211" s="128"/>
      <c r="W211" s="352"/>
      <c r="X211" s="352"/>
      <c r="Y211" s="352"/>
      <c r="Z211" s="352"/>
      <c r="AA211" s="352"/>
      <c r="AB211" s="352"/>
      <c r="AC211" s="352"/>
      <c r="AD211" s="352"/>
    </row>
    <row r="212" spans="1:30" ht="20.100000000000001" customHeight="1">
      <c r="A212" s="144"/>
      <c r="B212" s="111"/>
      <c r="C212" s="352"/>
      <c r="D212" s="311" t="s">
        <v>1593</v>
      </c>
      <c r="E212" s="352"/>
      <c r="F212" s="356"/>
      <c r="G212" s="314"/>
      <c r="H212" s="356"/>
      <c r="I212" s="314"/>
      <c r="J212" s="356"/>
      <c r="K212" s="314"/>
      <c r="L212" s="356"/>
      <c r="M212" s="314"/>
      <c r="N212" s="315"/>
      <c r="O212" s="316"/>
      <c r="P212" s="315"/>
      <c r="Q212" s="316"/>
      <c r="R212" s="315"/>
      <c r="S212" s="316"/>
      <c r="T212" s="128"/>
      <c r="U212" s="128"/>
      <c r="V212" s="128"/>
      <c r="W212" s="352"/>
      <c r="X212" s="352"/>
      <c r="Y212" s="352"/>
      <c r="Z212" s="352"/>
      <c r="AA212" s="352"/>
      <c r="AB212" s="352"/>
      <c r="AC212" s="352"/>
      <c r="AD212" s="352"/>
    </row>
    <row r="213" spans="1:30" ht="20.100000000000001" customHeight="1">
      <c r="A213" s="144"/>
      <c r="B213" s="111"/>
      <c r="C213" s="352"/>
      <c r="D213" s="311" t="s">
        <v>1594</v>
      </c>
      <c r="E213" s="352"/>
      <c r="F213" s="356"/>
      <c r="G213" s="314"/>
      <c r="H213" s="356"/>
      <c r="I213" s="314"/>
      <c r="J213" s="356"/>
      <c r="K213" s="314"/>
      <c r="L213" s="356"/>
      <c r="M213" s="314"/>
      <c r="N213" s="315"/>
      <c r="O213" s="316"/>
      <c r="P213" s="315"/>
      <c r="Q213" s="316"/>
      <c r="R213" s="315"/>
      <c r="S213" s="316"/>
      <c r="T213" s="128"/>
      <c r="U213" s="128"/>
      <c r="V213" s="128"/>
      <c r="W213" s="352"/>
      <c r="X213" s="352"/>
      <c r="Y213" s="352"/>
      <c r="Z213" s="352"/>
      <c r="AA213" s="352"/>
      <c r="AB213" s="352"/>
      <c r="AC213" s="352"/>
      <c r="AD213" s="352"/>
    </row>
    <row r="214" spans="1:30" ht="20.100000000000001" customHeight="1">
      <c r="A214" s="144"/>
      <c r="B214" s="111"/>
      <c r="C214" s="352"/>
      <c r="D214" s="311" t="s">
        <v>1595</v>
      </c>
      <c r="E214" s="352"/>
      <c r="F214" s="356"/>
      <c r="G214" s="314"/>
      <c r="H214" s="356"/>
      <c r="I214" s="314"/>
      <c r="J214" s="356"/>
      <c r="K214" s="314"/>
      <c r="L214" s="356"/>
      <c r="M214" s="314"/>
      <c r="N214" s="315"/>
      <c r="O214" s="316"/>
      <c r="P214" s="315"/>
      <c r="Q214" s="316"/>
      <c r="R214" s="315"/>
      <c r="S214" s="316"/>
      <c r="T214" s="128"/>
      <c r="U214" s="128"/>
      <c r="V214" s="128"/>
      <c r="W214" s="352"/>
      <c r="X214" s="352"/>
      <c r="Y214" s="352"/>
      <c r="Z214" s="352"/>
      <c r="AA214" s="352"/>
      <c r="AB214" s="352"/>
      <c r="AC214" s="352"/>
      <c r="AD214" s="352"/>
    </row>
    <row r="215" spans="1:30" ht="20.100000000000001" customHeight="1">
      <c r="A215" s="144"/>
      <c r="B215" s="111"/>
      <c r="C215" s="352"/>
      <c r="D215" s="311" t="s">
        <v>1596</v>
      </c>
      <c r="E215" s="352"/>
      <c r="F215" s="356"/>
      <c r="G215" s="314"/>
      <c r="H215" s="356"/>
      <c r="I215" s="314"/>
      <c r="J215" s="356"/>
      <c r="K215" s="314"/>
      <c r="L215" s="356"/>
      <c r="M215" s="314"/>
      <c r="N215" s="315"/>
      <c r="O215" s="316"/>
      <c r="P215" s="315"/>
      <c r="Q215" s="316"/>
      <c r="R215" s="315"/>
      <c r="S215" s="316"/>
      <c r="T215" s="128"/>
      <c r="U215" s="128"/>
      <c r="V215" s="128"/>
      <c r="W215" s="352"/>
      <c r="X215" s="352"/>
      <c r="Y215" s="352"/>
      <c r="Z215" s="352"/>
      <c r="AA215" s="352"/>
      <c r="AB215" s="352"/>
      <c r="AC215" s="352"/>
      <c r="AD215" s="352"/>
    </row>
    <row r="216" spans="1:30" ht="20.100000000000001" customHeight="1">
      <c r="A216" s="144"/>
      <c r="B216" s="111"/>
      <c r="C216" s="352"/>
      <c r="D216" s="311" t="s">
        <v>1597</v>
      </c>
      <c r="E216" s="352"/>
      <c r="F216" s="356"/>
      <c r="G216" s="314"/>
      <c r="H216" s="356"/>
      <c r="I216" s="314"/>
      <c r="J216" s="356"/>
      <c r="K216" s="314"/>
      <c r="L216" s="356"/>
      <c r="M216" s="314"/>
      <c r="N216" s="315"/>
      <c r="O216" s="316"/>
      <c r="P216" s="315"/>
      <c r="Q216" s="316"/>
      <c r="R216" s="315">
        <v>1</v>
      </c>
      <c r="S216" s="316">
        <v>33.333333333333336</v>
      </c>
      <c r="T216" s="180"/>
      <c r="U216" s="128"/>
      <c r="V216" s="128"/>
      <c r="W216" s="352"/>
      <c r="X216" s="352"/>
      <c r="Y216" s="352"/>
      <c r="Z216" s="352"/>
      <c r="AA216" s="352"/>
      <c r="AB216" s="352"/>
      <c r="AC216" s="352"/>
      <c r="AD216" s="352"/>
    </row>
    <row r="217" spans="1:30" ht="20.100000000000001" customHeight="1">
      <c r="A217" s="144"/>
      <c r="B217" s="111"/>
      <c r="C217" s="352"/>
      <c r="D217" s="311" t="s">
        <v>1598</v>
      </c>
      <c r="E217" s="352"/>
      <c r="F217" s="356"/>
      <c r="G217" s="314"/>
      <c r="H217" s="356"/>
      <c r="I217" s="314"/>
      <c r="J217" s="356"/>
      <c r="K217" s="314"/>
      <c r="L217" s="356"/>
      <c r="M217" s="314"/>
      <c r="N217" s="315"/>
      <c r="O217" s="316"/>
      <c r="P217" s="315"/>
      <c r="Q217" s="316"/>
      <c r="R217" s="315"/>
      <c r="S217" s="316"/>
      <c r="T217" s="128"/>
      <c r="U217" s="128"/>
      <c r="V217" s="128"/>
      <c r="W217" s="352"/>
      <c r="X217" s="352"/>
      <c r="Y217" s="352"/>
      <c r="Z217" s="352"/>
      <c r="AA217" s="352"/>
      <c r="AB217" s="352"/>
      <c r="AC217" s="352"/>
      <c r="AD217" s="352"/>
    </row>
    <row r="218" spans="1:30" ht="20.100000000000001" customHeight="1">
      <c r="A218" s="144"/>
      <c r="B218" s="111"/>
      <c r="C218" s="352"/>
      <c r="D218" s="311" t="s">
        <v>7916</v>
      </c>
      <c r="E218" s="352"/>
      <c r="F218" s="356"/>
      <c r="G218" s="314"/>
      <c r="H218" s="356"/>
      <c r="I218" s="314"/>
      <c r="J218" s="356"/>
      <c r="K218" s="314"/>
      <c r="L218" s="356"/>
      <c r="M218" s="314"/>
      <c r="N218" s="315"/>
      <c r="O218" s="316"/>
      <c r="P218" s="315"/>
      <c r="Q218" s="316"/>
      <c r="R218" s="315">
        <v>1</v>
      </c>
      <c r="S218" s="316">
        <v>33.333333333333336</v>
      </c>
      <c r="T218" s="180"/>
      <c r="U218" s="128"/>
      <c r="V218" s="128"/>
      <c r="W218" s="352"/>
      <c r="X218" s="352"/>
      <c r="Y218" s="352"/>
      <c r="Z218" s="352"/>
      <c r="AA218" s="352"/>
      <c r="AB218" s="352"/>
      <c r="AC218" s="352"/>
      <c r="AD218" s="352"/>
    </row>
    <row r="219" spans="1:30" ht="20.100000000000001" customHeight="1">
      <c r="A219" s="144"/>
      <c r="B219" s="111"/>
      <c r="C219" s="352"/>
      <c r="D219" s="311" t="s">
        <v>7917</v>
      </c>
      <c r="E219" s="352"/>
      <c r="F219" s="356"/>
      <c r="G219" s="314"/>
      <c r="H219" s="356"/>
      <c r="I219" s="314"/>
      <c r="J219" s="356"/>
      <c r="K219" s="314"/>
      <c r="L219" s="356"/>
      <c r="M219" s="314"/>
      <c r="N219" s="315"/>
      <c r="O219" s="316"/>
      <c r="P219" s="315"/>
      <c r="Q219" s="316"/>
      <c r="R219" s="315"/>
      <c r="S219" s="316"/>
      <c r="T219" s="128"/>
      <c r="U219" s="128"/>
      <c r="V219" s="128"/>
      <c r="W219" s="352"/>
      <c r="X219" s="352"/>
      <c r="Y219" s="352"/>
      <c r="Z219" s="352"/>
      <c r="AA219" s="352"/>
      <c r="AB219" s="352"/>
      <c r="AC219" s="352"/>
      <c r="AD219" s="352"/>
    </row>
    <row r="220" spans="1:30" ht="20.100000000000001" customHeight="1">
      <c r="A220" s="144"/>
      <c r="B220" s="111"/>
      <c r="C220" s="352"/>
      <c r="D220" s="311" t="s">
        <v>7918</v>
      </c>
      <c r="E220" s="352"/>
      <c r="F220" s="356"/>
      <c r="G220" s="314"/>
      <c r="H220" s="356"/>
      <c r="I220" s="314"/>
      <c r="J220" s="356"/>
      <c r="K220" s="314"/>
      <c r="L220" s="356"/>
      <c r="M220" s="314"/>
      <c r="N220" s="315"/>
      <c r="O220" s="316"/>
      <c r="P220" s="315"/>
      <c r="Q220" s="316"/>
      <c r="R220" s="315">
        <v>1</v>
      </c>
      <c r="S220" s="316">
        <v>33.333333333333336</v>
      </c>
      <c r="T220" s="180"/>
      <c r="U220" s="128"/>
      <c r="V220" s="128"/>
      <c r="W220" s="352"/>
      <c r="X220" s="352"/>
      <c r="Y220" s="352"/>
      <c r="Z220" s="352"/>
      <c r="AA220" s="352"/>
      <c r="AB220" s="352"/>
      <c r="AC220" s="352"/>
      <c r="AD220" s="352"/>
    </row>
    <row r="221" spans="1:30" ht="20.100000000000001" customHeight="1">
      <c r="A221" s="144"/>
      <c r="B221" s="111"/>
      <c r="C221" s="352"/>
      <c r="D221" s="311" t="s">
        <v>7919</v>
      </c>
      <c r="E221" s="352"/>
      <c r="F221" s="356"/>
      <c r="G221" s="314"/>
      <c r="H221" s="356"/>
      <c r="I221" s="314"/>
      <c r="J221" s="356"/>
      <c r="K221" s="314"/>
      <c r="L221" s="356"/>
      <c r="M221" s="314"/>
      <c r="N221" s="315"/>
      <c r="O221" s="316"/>
      <c r="P221" s="315"/>
      <c r="Q221" s="316"/>
      <c r="R221" s="315"/>
      <c r="S221" s="316"/>
      <c r="T221" s="128"/>
      <c r="U221" s="128"/>
      <c r="V221" s="128"/>
      <c r="W221" s="352"/>
      <c r="X221" s="352"/>
      <c r="Y221" s="352"/>
      <c r="Z221" s="352"/>
      <c r="AA221" s="352"/>
      <c r="AB221" s="352"/>
      <c r="AC221" s="352"/>
      <c r="AD221" s="352"/>
    </row>
    <row r="222" spans="1:30" ht="20.100000000000001" customHeight="1">
      <c r="A222" s="144"/>
      <c r="B222" s="111"/>
      <c r="C222" s="352"/>
      <c r="D222" s="311" t="s">
        <v>7920</v>
      </c>
      <c r="E222" s="352"/>
      <c r="F222" s="356"/>
      <c r="G222" s="314"/>
      <c r="H222" s="356"/>
      <c r="I222" s="314"/>
      <c r="J222" s="356"/>
      <c r="K222" s="314"/>
      <c r="L222" s="356"/>
      <c r="M222" s="314"/>
      <c r="N222" s="315"/>
      <c r="O222" s="316"/>
      <c r="P222" s="315"/>
      <c r="Q222" s="316"/>
      <c r="R222" s="315"/>
      <c r="S222" s="316"/>
      <c r="T222" s="128"/>
      <c r="U222" s="128"/>
      <c r="V222" s="128"/>
      <c r="W222" s="352"/>
      <c r="X222" s="352"/>
      <c r="Y222" s="352"/>
      <c r="Z222" s="352"/>
      <c r="AA222" s="352"/>
      <c r="AB222" s="352"/>
      <c r="AC222" s="352"/>
      <c r="AD222" s="352"/>
    </row>
    <row r="223" spans="1:30" ht="20.100000000000001" customHeight="1">
      <c r="A223" s="144"/>
      <c r="B223" s="111"/>
      <c r="C223" s="352"/>
      <c r="D223" s="311" t="s">
        <v>1959</v>
      </c>
      <c r="E223" s="352"/>
      <c r="F223" s="356"/>
      <c r="G223" s="314"/>
      <c r="H223" s="356"/>
      <c r="I223" s="314"/>
      <c r="J223" s="356"/>
      <c r="K223" s="314"/>
      <c r="L223" s="356"/>
      <c r="M223" s="314"/>
      <c r="N223" s="315"/>
      <c r="O223" s="316"/>
      <c r="P223" s="315"/>
      <c r="Q223" s="316"/>
      <c r="R223" s="315"/>
      <c r="S223" s="316"/>
      <c r="T223" s="128"/>
      <c r="U223" s="128"/>
      <c r="V223" s="128"/>
      <c r="W223" s="352"/>
      <c r="X223" s="352"/>
      <c r="Y223" s="352"/>
      <c r="Z223" s="352"/>
      <c r="AA223" s="352"/>
      <c r="AB223" s="352"/>
      <c r="AC223" s="352"/>
      <c r="AD223" s="352"/>
    </row>
    <row r="224" spans="1:30" ht="20.100000000000001" customHeight="1">
      <c r="A224" s="144"/>
      <c r="B224" s="111"/>
      <c r="C224" s="352"/>
      <c r="D224" s="311" t="s">
        <v>1960</v>
      </c>
      <c r="E224" s="352"/>
      <c r="F224" s="356"/>
      <c r="G224" s="314"/>
      <c r="H224" s="356"/>
      <c r="I224" s="314"/>
      <c r="J224" s="356"/>
      <c r="K224" s="314"/>
      <c r="L224" s="356"/>
      <c r="M224" s="314"/>
      <c r="N224" s="315"/>
      <c r="O224" s="316"/>
      <c r="P224" s="315"/>
      <c r="Q224" s="316"/>
      <c r="R224" s="315"/>
      <c r="S224" s="316"/>
      <c r="T224" s="128"/>
      <c r="U224" s="128"/>
      <c r="V224" s="128"/>
      <c r="W224" s="352"/>
      <c r="X224" s="352"/>
      <c r="Y224" s="352"/>
      <c r="Z224" s="352"/>
      <c r="AA224" s="352"/>
      <c r="AB224" s="352"/>
      <c r="AC224" s="352"/>
      <c r="AD224" s="352"/>
    </row>
    <row r="225" spans="1:30" ht="20.100000000000001" customHeight="1">
      <c r="A225" s="177" t="s">
        <v>5024</v>
      </c>
      <c r="B225" s="9" t="s">
        <v>943</v>
      </c>
      <c r="C225" s="351" t="s">
        <v>5021</v>
      </c>
      <c r="D225" s="9" t="s">
        <v>1591</v>
      </c>
      <c r="E225" s="351" t="s">
        <v>7887</v>
      </c>
      <c r="F225" s="354"/>
      <c r="G225" s="12"/>
      <c r="H225" s="354"/>
      <c r="I225" s="12"/>
      <c r="J225" s="354"/>
      <c r="K225" s="12"/>
      <c r="L225" s="354"/>
      <c r="M225" s="12"/>
      <c r="N225" s="56"/>
      <c r="O225" s="57"/>
      <c r="P225" s="56"/>
      <c r="Q225" s="57"/>
      <c r="R225" s="56"/>
      <c r="S225" s="57"/>
      <c r="T225" s="127"/>
      <c r="U225" s="127"/>
      <c r="V225" s="351" t="s">
        <v>7882</v>
      </c>
      <c r="W225" s="351" t="s">
        <v>7882</v>
      </c>
      <c r="X225" s="351" t="s">
        <v>7882</v>
      </c>
      <c r="Y225" s="351" t="s">
        <v>7882</v>
      </c>
      <c r="Z225" s="351" t="s">
        <v>7882</v>
      </c>
      <c r="AA225" s="351" t="s">
        <v>7882</v>
      </c>
      <c r="AB225" s="351" t="s">
        <v>7882</v>
      </c>
      <c r="AC225" s="351"/>
      <c r="AD225" s="351"/>
    </row>
    <row r="226" spans="1:30" ht="20.100000000000001" customHeight="1">
      <c r="A226" s="144"/>
      <c r="B226" s="111"/>
      <c r="C226" s="352"/>
      <c r="D226" s="311" t="s">
        <v>1592</v>
      </c>
      <c r="E226" s="352"/>
      <c r="F226" s="356"/>
      <c r="G226" s="314"/>
      <c r="H226" s="356"/>
      <c r="I226" s="314"/>
      <c r="J226" s="356"/>
      <c r="K226" s="314"/>
      <c r="L226" s="356"/>
      <c r="M226" s="314"/>
      <c r="N226" s="315"/>
      <c r="O226" s="316"/>
      <c r="P226" s="315"/>
      <c r="Q226" s="316"/>
      <c r="R226" s="315"/>
      <c r="S226" s="316"/>
      <c r="T226" s="128"/>
      <c r="U226" s="128"/>
      <c r="V226" s="128"/>
      <c r="W226" s="352"/>
      <c r="X226" s="352"/>
      <c r="Y226" s="352"/>
      <c r="Z226" s="352"/>
      <c r="AA226" s="352"/>
      <c r="AB226" s="352"/>
      <c r="AC226" s="352"/>
      <c r="AD226" s="352"/>
    </row>
    <row r="227" spans="1:30" ht="20.100000000000001" customHeight="1">
      <c r="A227" s="144"/>
      <c r="B227" s="111"/>
      <c r="C227" s="352"/>
      <c r="D227" s="311" t="s">
        <v>1593</v>
      </c>
      <c r="E227" s="352"/>
      <c r="F227" s="356"/>
      <c r="G227" s="314"/>
      <c r="H227" s="356"/>
      <c r="I227" s="314"/>
      <c r="J227" s="356"/>
      <c r="K227" s="314"/>
      <c r="L227" s="356"/>
      <c r="M227" s="314"/>
      <c r="N227" s="315"/>
      <c r="O227" s="316"/>
      <c r="P227" s="315"/>
      <c r="Q227" s="316"/>
      <c r="R227" s="315"/>
      <c r="S227" s="316"/>
      <c r="T227" s="128"/>
      <c r="U227" s="128"/>
      <c r="V227" s="128"/>
      <c r="W227" s="352"/>
      <c r="X227" s="352"/>
      <c r="Y227" s="352"/>
      <c r="Z227" s="352"/>
      <c r="AA227" s="352"/>
      <c r="AB227" s="352"/>
      <c r="AC227" s="352"/>
      <c r="AD227" s="352"/>
    </row>
    <row r="228" spans="1:30" ht="20.100000000000001" customHeight="1">
      <c r="A228" s="144"/>
      <c r="B228" s="111"/>
      <c r="C228" s="352"/>
      <c r="D228" s="311" t="s">
        <v>1594</v>
      </c>
      <c r="E228" s="352"/>
      <c r="F228" s="356"/>
      <c r="G228" s="314"/>
      <c r="H228" s="356"/>
      <c r="I228" s="314"/>
      <c r="J228" s="356"/>
      <c r="K228" s="314"/>
      <c r="L228" s="356"/>
      <c r="M228" s="314"/>
      <c r="N228" s="315"/>
      <c r="O228" s="316"/>
      <c r="P228" s="315"/>
      <c r="Q228" s="316"/>
      <c r="R228" s="315"/>
      <c r="S228" s="316"/>
      <c r="T228" s="128"/>
      <c r="U228" s="128"/>
      <c r="V228" s="128"/>
      <c r="W228" s="352"/>
      <c r="X228" s="352"/>
      <c r="Y228" s="352"/>
      <c r="Z228" s="352"/>
      <c r="AA228" s="352"/>
      <c r="AB228" s="352"/>
      <c r="AC228" s="352"/>
      <c r="AD228" s="352"/>
    </row>
    <row r="229" spans="1:30" ht="20.100000000000001" customHeight="1">
      <c r="A229" s="144"/>
      <c r="B229" s="111"/>
      <c r="C229" s="352"/>
      <c r="D229" s="311" t="s">
        <v>1595</v>
      </c>
      <c r="E229" s="352"/>
      <c r="F229" s="356"/>
      <c r="G229" s="314"/>
      <c r="H229" s="356"/>
      <c r="I229" s="314"/>
      <c r="J229" s="356"/>
      <c r="K229" s="314"/>
      <c r="L229" s="356"/>
      <c r="M229" s="314"/>
      <c r="N229" s="315"/>
      <c r="O229" s="316"/>
      <c r="P229" s="315"/>
      <c r="Q229" s="316"/>
      <c r="R229" s="315"/>
      <c r="S229" s="316"/>
      <c r="T229" s="128"/>
      <c r="U229" s="128"/>
      <c r="V229" s="128"/>
      <c r="W229" s="352"/>
      <c r="X229" s="352"/>
      <c r="Y229" s="352"/>
      <c r="Z229" s="352"/>
      <c r="AA229" s="352"/>
      <c r="AB229" s="352"/>
      <c r="AC229" s="352"/>
      <c r="AD229" s="352"/>
    </row>
    <row r="230" spans="1:30" ht="20.100000000000001" customHeight="1">
      <c r="A230" s="144"/>
      <c r="B230" s="111"/>
      <c r="C230" s="352"/>
      <c r="D230" s="311" t="s">
        <v>1596</v>
      </c>
      <c r="E230" s="352"/>
      <c r="F230" s="356"/>
      <c r="G230" s="314"/>
      <c r="H230" s="356"/>
      <c r="I230" s="314"/>
      <c r="J230" s="356"/>
      <c r="K230" s="314"/>
      <c r="L230" s="356"/>
      <c r="M230" s="314"/>
      <c r="N230" s="315"/>
      <c r="O230" s="316"/>
      <c r="P230" s="315"/>
      <c r="Q230" s="316"/>
      <c r="R230" s="315"/>
      <c r="S230" s="316"/>
      <c r="T230" s="128"/>
      <c r="U230" s="128"/>
      <c r="V230" s="128"/>
      <c r="W230" s="352"/>
      <c r="X230" s="352"/>
      <c r="Y230" s="352"/>
      <c r="Z230" s="352"/>
      <c r="AA230" s="352"/>
      <c r="AB230" s="352"/>
      <c r="AC230" s="352"/>
      <c r="AD230" s="352"/>
    </row>
    <row r="231" spans="1:30" ht="20.100000000000001" customHeight="1">
      <c r="A231" s="144"/>
      <c r="B231" s="111"/>
      <c r="C231" s="352"/>
      <c r="D231" s="311" t="s">
        <v>1597</v>
      </c>
      <c r="E231" s="352"/>
      <c r="F231" s="356"/>
      <c r="G231" s="314"/>
      <c r="H231" s="356"/>
      <c r="I231" s="314"/>
      <c r="J231" s="356"/>
      <c r="K231" s="314"/>
      <c r="L231" s="356"/>
      <c r="M231" s="314"/>
      <c r="N231" s="315"/>
      <c r="O231" s="316"/>
      <c r="P231" s="315"/>
      <c r="Q231" s="316"/>
      <c r="R231" s="315"/>
      <c r="S231" s="316"/>
      <c r="T231" s="128"/>
      <c r="U231" s="128"/>
      <c r="V231" s="128"/>
      <c r="W231" s="352"/>
      <c r="X231" s="352"/>
      <c r="Y231" s="352"/>
      <c r="Z231" s="352"/>
      <c r="AA231" s="352"/>
      <c r="AB231" s="352"/>
      <c r="AC231" s="352"/>
      <c r="AD231" s="352"/>
    </row>
    <row r="232" spans="1:30" ht="20.100000000000001" customHeight="1">
      <c r="A232" s="144"/>
      <c r="B232" s="111"/>
      <c r="C232" s="352"/>
      <c r="D232" s="311" t="s">
        <v>1598</v>
      </c>
      <c r="E232" s="352"/>
      <c r="F232" s="356"/>
      <c r="G232" s="314"/>
      <c r="H232" s="356"/>
      <c r="I232" s="314"/>
      <c r="J232" s="356"/>
      <c r="K232" s="314"/>
      <c r="L232" s="356"/>
      <c r="M232" s="314"/>
      <c r="N232" s="315"/>
      <c r="O232" s="316"/>
      <c r="P232" s="315"/>
      <c r="Q232" s="316"/>
      <c r="R232" s="315"/>
      <c r="S232" s="316"/>
      <c r="T232" s="128"/>
      <c r="U232" s="128"/>
      <c r="V232" s="128"/>
      <c r="W232" s="352"/>
      <c r="X232" s="352"/>
      <c r="Y232" s="352"/>
      <c r="Z232" s="352"/>
      <c r="AA232" s="352"/>
      <c r="AB232" s="352"/>
      <c r="AC232" s="352"/>
      <c r="AD232" s="352"/>
    </row>
    <row r="233" spans="1:30" ht="20.100000000000001" customHeight="1">
      <c r="A233" s="144"/>
      <c r="B233" s="111"/>
      <c r="C233" s="352"/>
      <c r="D233" s="311" t="s">
        <v>7916</v>
      </c>
      <c r="E233" s="352"/>
      <c r="F233" s="356"/>
      <c r="G233" s="314"/>
      <c r="H233" s="356"/>
      <c r="I233" s="314"/>
      <c r="J233" s="356"/>
      <c r="K233" s="314"/>
      <c r="L233" s="356"/>
      <c r="M233" s="314"/>
      <c r="N233" s="315"/>
      <c r="O233" s="316"/>
      <c r="P233" s="315"/>
      <c r="Q233" s="316"/>
      <c r="R233" s="315"/>
      <c r="S233" s="316"/>
      <c r="T233" s="128"/>
      <c r="U233" s="128"/>
      <c r="V233" s="128"/>
      <c r="W233" s="352"/>
      <c r="X233" s="352"/>
      <c r="Y233" s="352"/>
      <c r="Z233" s="352"/>
      <c r="AA233" s="352"/>
      <c r="AB233" s="352"/>
      <c r="AC233" s="352"/>
      <c r="AD233" s="352"/>
    </row>
    <row r="234" spans="1:30" ht="20.100000000000001" customHeight="1">
      <c r="A234" s="144"/>
      <c r="B234" s="111"/>
      <c r="C234" s="352"/>
      <c r="D234" s="311" t="s">
        <v>7917</v>
      </c>
      <c r="E234" s="352"/>
      <c r="F234" s="356"/>
      <c r="G234" s="314"/>
      <c r="H234" s="356"/>
      <c r="I234" s="314"/>
      <c r="J234" s="356"/>
      <c r="K234" s="314"/>
      <c r="L234" s="356"/>
      <c r="M234" s="314"/>
      <c r="N234" s="315"/>
      <c r="O234" s="316"/>
      <c r="P234" s="315"/>
      <c r="Q234" s="316"/>
      <c r="R234" s="315"/>
      <c r="S234" s="316"/>
      <c r="T234" s="128"/>
      <c r="U234" s="128"/>
      <c r="V234" s="128"/>
      <c r="W234" s="352"/>
      <c r="X234" s="352"/>
      <c r="Y234" s="352"/>
      <c r="Z234" s="352"/>
      <c r="AA234" s="352"/>
      <c r="AB234" s="352"/>
      <c r="AC234" s="352"/>
      <c r="AD234" s="352"/>
    </row>
    <row r="235" spans="1:30" ht="20.100000000000001" customHeight="1">
      <c r="A235" s="144"/>
      <c r="B235" s="111"/>
      <c r="C235" s="352"/>
      <c r="D235" s="311" t="s">
        <v>7918</v>
      </c>
      <c r="E235" s="352"/>
      <c r="F235" s="356"/>
      <c r="G235" s="314"/>
      <c r="H235" s="356"/>
      <c r="I235" s="314"/>
      <c r="J235" s="356"/>
      <c r="K235" s="314"/>
      <c r="L235" s="356"/>
      <c r="M235" s="314"/>
      <c r="N235" s="315"/>
      <c r="O235" s="316"/>
      <c r="P235" s="315"/>
      <c r="Q235" s="316"/>
      <c r="R235" s="315"/>
      <c r="S235" s="316"/>
      <c r="T235" s="128"/>
      <c r="U235" s="128"/>
      <c r="V235" s="128"/>
      <c r="W235" s="352"/>
      <c r="X235" s="352"/>
      <c r="Y235" s="352"/>
      <c r="Z235" s="352"/>
      <c r="AA235" s="352"/>
      <c r="AB235" s="352"/>
      <c r="AC235" s="352"/>
      <c r="AD235" s="352"/>
    </row>
    <row r="236" spans="1:30" ht="20.100000000000001" customHeight="1">
      <c r="A236" s="144"/>
      <c r="B236" s="111"/>
      <c r="C236" s="352"/>
      <c r="D236" s="311" t="s">
        <v>7919</v>
      </c>
      <c r="E236" s="352"/>
      <c r="F236" s="356"/>
      <c r="G236" s="314"/>
      <c r="H236" s="356"/>
      <c r="I236" s="314"/>
      <c r="J236" s="356"/>
      <c r="K236" s="314"/>
      <c r="L236" s="356"/>
      <c r="M236" s="314"/>
      <c r="N236" s="315"/>
      <c r="O236" s="316"/>
      <c r="P236" s="315"/>
      <c r="Q236" s="316"/>
      <c r="R236" s="315"/>
      <c r="S236" s="316"/>
      <c r="T236" s="128"/>
      <c r="U236" s="128"/>
      <c r="V236" s="128"/>
      <c r="W236" s="352"/>
      <c r="X236" s="352"/>
      <c r="Y236" s="352"/>
      <c r="Z236" s="352"/>
      <c r="AA236" s="352"/>
      <c r="AB236" s="352"/>
      <c r="AC236" s="352"/>
      <c r="AD236" s="352"/>
    </row>
    <row r="237" spans="1:30" ht="20.100000000000001" customHeight="1">
      <c r="A237" s="144"/>
      <c r="B237" s="111"/>
      <c r="C237" s="352"/>
      <c r="D237" s="311" t="s">
        <v>7920</v>
      </c>
      <c r="E237" s="352"/>
      <c r="F237" s="356"/>
      <c r="G237" s="314"/>
      <c r="H237" s="356"/>
      <c r="I237" s="314"/>
      <c r="J237" s="356"/>
      <c r="K237" s="314"/>
      <c r="L237" s="356"/>
      <c r="M237" s="314"/>
      <c r="N237" s="315"/>
      <c r="O237" s="316"/>
      <c r="P237" s="315"/>
      <c r="Q237" s="316"/>
      <c r="R237" s="315"/>
      <c r="S237" s="316"/>
      <c r="T237" s="128"/>
      <c r="U237" s="128"/>
      <c r="V237" s="128"/>
      <c r="W237" s="352"/>
      <c r="X237" s="352"/>
      <c r="Y237" s="352"/>
      <c r="Z237" s="352"/>
      <c r="AA237" s="352"/>
      <c r="AB237" s="352"/>
      <c r="AC237" s="352"/>
      <c r="AD237" s="352"/>
    </row>
    <row r="238" spans="1:30" ht="20.100000000000001" customHeight="1">
      <c r="A238" s="144"/>
      <c r="B238" s="111"/>
      <c r="C238" s="352"/>
      <c r="D238" s="311" t="s">
        <v>1959</v>
      </c>
      <c r="E238" s="352"/>
      <c r="F238" s="356"/>
      <c r="G238" s="314"/>
      <c r="H238" s="356"/>
      <c r="I238" s="314"/>
      <c r="J238" s="356"/>
      <c r="K238" s="314"/>
      <c r="L238" s="356"/>
      <c r="M238" s="314"/>
      <c r="N238" s="315"/>
      <c r="O238" s="316"/>
      <c r="P238" s="315"/>
      <c r="Q238" s="316"/>
      <c r="R238" s="315"/>
      <c r="S238" s="316"/>
      <c r="T238" s="128"/>
      <c r="U238" s="128"/>
      <c r="V238" s="128"/>
      <c r="W238" s="352"/>
      <c r="X238" s="352"/>
      <c r="Y238" s="352"/>
      <c r="Z238" s="352"/>
      <c r="AA238" s="352"/>
      <c r="AB238" s="352"/>
      <c r="AC238" s="352"/>
      <c r="AD238" s="352"/>
    </row>
    <row r="239" spans="1:30" ht="20.100000000000001" customHeight="1">
      <c r="A239" s="144"/>
      <c r="B239" s="111"/>
      <c r="C239" s="352"/>
      <c r="D239" s="311" t="s">
        <v>1960</v>
      </c>
      <c r="E239" s="352"/>
      <c r="F239" s="356"/>
      <c r="G239" s="314"/>
      <c r="H239" s="356"/>
      <c r="I239" s="314"/>
      <c r="J239" s="356"/>
      <c r="K239" s="314"/>
      <c r="L239" s="356"/>
      <c r="M239" s="314"/>
      <c r="N239" s="315"/>
      <c r="O239" s="316"/>
      <c r="P239" s="315"/>
      <c r="Q239" s="316"/>
      <c r="R239" s="315"/>
      <c r="S239" s="316"/>
      <c r="T239" s="128"/>
      <c r="U239" s="128"/>
      <c r="V239" s="128"/>
      <c r="W239" s="352"/>
      <c r="X239" s="352"/>
      <c r="Y239" s="352"/>
      <c r="Z239" s="352"/>
      <c r="AA239" s="352"/>
      <c r="AB239" s="352"/>
      <c r="AC239" s="352"/>
      <c r="AD239" s="352"/>
    </row>
    <row r="240" spans="1:30" ht="20.100000000000001" customHeight="1">
      <c r="A240" s="177" t="s">
        <v>5025</v>
      </c>
      <c r="B240" s="9" t="s">
        <v>944</v>
      </c>
      <c r="C240" s="351" t="s">
        <v>5021</v>
      </c>
      <c r="D240" s="9" t="s">
        <v>1591</v>
      </c>
      <c r="E240" s="351" t="s">
        <v>7887</v>
      </c>
      <c r="F240" s="354"/>
      <c r="G240" s="12"/>
      <c r="H240" s="354"/>
      <c r="I240" s="12"/>
      <c r="J240" s="354"/>
      <c r="K240" s="12"/>
      <c r="L240" s="354"/>
      <c r="M240" s="12"/>
      <c r="N240" s="56"/>
      <c r="O240" s="57"/>
      <c r="P240" s="56"/>
      <c r="Q240" s="57"/>
      <c r="R240" s="56"/>
      <c r="S240" s="57"/>
      <c r="T240" s="127"/>
      <c r="U240" s="127"/>
      <c r="V240" s="351" t="s">
        <v>7882</v>
      </c>
      <c r="W240" s="351" t="s">
        <v>7882</v>
      </c>
      <c r="X240" s="351" t="s">
        <v>7882</v>
      </c>
      <c r="Y240" s="351" t="s">
        <v>7882</v>
      </c>
      <c r="Z240" s="351" t="s">
        <v>7882</v>
      </c>
      <c r="AA240" s="351" t="s">
        <v>7882</v>
      </c>
      <c r="AB240" s="351" t="s">
        <v>7882</v>
      </c>
      <c r="AC240" s="351"/>
      <c r="AD240" s="351"/>
    </row>
    <row r="241" spans="1:30" ht="20.100000000000001" customHeight="1">
      <c r="A241" s="144"/>
      <c r="B241" s="111"/>
      <c r="C241" s="352"/>
      <c r="D241" s="311" t="s">
        <v>1592</v>
      </c>
      <c r="E241" s="352"/>
      <c r="F241" s="356"/>
      <c r="G241" s="314"/>
      <c r="H241" s="356"/>
      <c r="I241" s="314"/>
      <c r="J241" s="356"/>
      <c r="K241" s="314"/>
      <c r="L241" s="356"/>
      <c r="M241" s="314"/>
      <c r="N241" s="315"/>
      <c r="O241" s="316"/>
      <c r="P241" s="315"/>
      <c r="Q241" s="316"/>
      <c r="R241" s="315"/>
      <c r="S241" s="316"/>
      <c r="T241" s="128"/>
      <c r="U241" s="128"/>
      <c r="V241" s="128"/>
      <c r="W241" s="352"/>
      <c r="X241" s="352"/>
      <c r="Y241" s="352"/>
      <c r="Z241" s="352"/>
      <c r="AA241" s="352"/>
      <c r="AB241" s="352"/>
      <c r="AC241" s="352"/>
      <c r="AD241" s="352"/>
    </row>
    <row r="242" spans="1:30" ht="20.100000000000001" customHeight="1">
      <c r="A242" s="144"/>
      <c r="B242" s="111"/>
      <c r="C242" s="352"/>
      <c r="D242" s="311" t="s">
        <v>1593</v>
      </c>
      <c r="E242" s="352"/>
      <c r="F242" s="356"/>
      <c r="G242" s="314"/>
      <c r="H242" s="356"/>
      <c r="I242" s="314"/>
      <c r="J242" s="356"/>
      <c r="K242" s="314"/>
      <c r="L242" s="356"/>
      <c r="M242" s="314"/>
      <c r="N242" s="315"/>
      <c r="O242" s="316"/>
      <c r="P242" s="315"/>
      <c r="Q242" s="316"/>
      <c r="R242" s="315"/>
      <c r="S242" s="316"/>
      <c r="T242" s="128"/>
      <c r="U242" s="128"/>
      <c r="V242" s="128"/>
      <c r="W242" s="352"/>
      <c r="X242" s="352"/>
      <c r="Y242" s="352"/>
      <c r="Z242" s="352"/>
      <c r="AA242" s="352"/>
      <c r="AB242" s="352"/>
      <c r="AC242" s="352"/>
      <c r="AD242" s="352"/>
    </row>
    <row r="243" spans="1:30" ht="20.100000000000001" customHeight="1">
      <c r="A243" s="144"/>
      <c r="B243" s="111"/>
      <c r="C243" s="352"/>
      <c r="D243" s="311" t="s">
        <v>1594</v>
      </c>
      <c r="E243" s="352"/>
      <c r="F243" s="356"/>
      <c r="G243" s="314"/>
      <c r="H243" s="356"/>
      <c r="I243" s="314"/>
      <c r="J243" s="356"/>
      <c r="K243" s="314"/>
      <c r="L243" s="356"/>
      <c r="M243" s="314"/>
      <c r="N243" s="315"/>
      <c r="O243" s="316"/>
      <c r="P243" s="315"/>
      <c r="Q243" s="316"/>
      <c r="R243" s="315"/>
      <c r="S243" s="316"/>
      <c r="T243" s="128"/>
      <c r="U243" s="128"/>
      <c r="V243" s="128"/>
      <c r="W243" s="352"/>
      <c r="X243" s="352"/>
      <c r="Y243" s="352"/>
      <c r="Z243" s="352"/>
      <c r="AA243" s="352"/>
      <c r="AB243" s="352"/>
      <c r="AC243" s="352"/>
      <c r="AD243" s="352"/>
    </row>
    <row r="244" spans="1:30" ht="20.100000000000001" customHeight="1">
      <c r="A244" s="144"/>
      <c r="B244" s="111"/>
      <c r="C244" s="352"/>
      <c r="D244" s="311" t="s">
        <v>1595</v>
      </c>
      <c r="E244" s="352"/>
      <c r="F244" s="356"/>
      <c r="G244" s="314"/>
      <c r="H244" s="356"/>
      <c r="I244" s="314"/>
      <c r="J244" s="356"/>
      <c r="K244" s="314"/>
      <c r="L244" s="356"/>
      <c r="M244" s="314"/>
      <c r="N244" s="315"/>
      <c r="O244" s="316"/>
      <c r="P244" s="315"/>
      <c r="Q244" s="316"/>
      <c r="R244" s="315"/>
      <c r="S244" s="316"/>
      <c r="T244" s="128"/>
      <c r="U244" s="128"/>
      <c r="V244" s="128"/>
      <c r="W244" s="352"/>
      <c r="X244" s="352"/>
      <c r="Y244" s="352"/>
      <c r="Z244" s="352"/>
      <c r="AA244" s="352"/>
      <c r="AB244" s="352"/>
      <c r="AC244" s="352"/>
      <c r="AD244" s="352"/>
    </row>
    <row r="245" spans="1:30" ht="20.100000000000001" customHeight="1">
      <c r="A245" s="144"/>
      <c r="B245" s="111"/>
      <c r="C245" s="352"/>
      <c r="D245" s="311" t="s">
        <v>1596</v>
      </c>
      <c r="E245" s="352"/>
      <c r="F245" s="356"/>
      <c r="G245" s="314"/>
      <c r="H245" s="356"/>
      <c r="I245" s="314"/>
      <c r="J245" s="356"/>
      <c r="K245" s="314"/>
      <c r="L245" s="356"/>
      <c r="M245" s="314"/>
      <c r="N245" s="315"/>
      <c r="O245" s="316"/>
      <c r="P245" s="315"/>
      <c r="Q245" s="316"/>
      <c r="R245" s="315"/>
      <c r="S245" s="316"/>
      <c r="T245" s="128"/>
      <c r="U245" s="128"/>
      <c r="V245" s="128"/>
      <c r="W245" s="352"/>
      <c r="X245" s="352"/>
      <c r="Y245" s="352"/>
      <c r="Z245" s="352"/>
      <c r="AA245" s="352"/>
      <c r="AB245" s="352"/>
      <c r="AC245" s="352"/>
      <c r="AD245" s="352"/>
    </row>
    <row r="246" spans="1:30" ht="20.100000000000001" customHeight="1">
      <c r="A246" s="144"/>
      <c r="B246" s="111"/>
      <c r="C246" s="352"/>
      <c r="D246" s="311" t="s">
        <v>1597</v>
      </c>
      <c r="E246" s="352"/>
      <c r="F246" s="356"/>
      <c r="G246" s="314"/>
      <c r="H246" s="356"/>
      <c r="I246" s="314"/>
      <c r="J246" s="356"/>
      <c r="K246" s="314"/>
      <c r="L246" s="356"/>
      <c r="M246" s="314"/>
      <c r="N246" s="315"/>
      <c r="O246" s="316"/>
      <c r="P246" s="315"/>
      <c r="Q246" s="316"/>
      <c r="R246" s="315"/>
      <c r="S246" s="316"/>
      <c r="T246" s="128"/>
      <c r="U246" s="128"/>
      <c r="V246" s="128"/>
      <c r="W246" s="352"/>
      <c r="X246" s="352"/>
      <c r="Y246" s="352"/>
      <c r="Z246" s="352"/>
      <c r="AA246" s="352"/>
      <c r="AB246" s="352"/>
      <c r="AC246" s="352"/>
      <c r="AD246" s="352"/>
    </row>
    <row r="247" spans="1:30" ht="20.100000000000001" customHeight="1">
      <c r="A247" s="144"/>
      <c r="B247" s="111"/>
      <c r="C247" s="352"/>
      <c r="D247" s="311" t="s">
        <v>1598</v>
      </c>
      <c r="E247" s="352"/>
      <c r="F247" s="356"/>
      <c r="G247" s="314"/>
      <c r="H247" s="356"/>
      <c r="I247" s="314"/>
      <c r="J247" s="356"/>
      <c r="K247" s="314"/>
      <c r="L247" s="356"/>
      <c r="M247" s="314"/>
      <c r="N247" s="315"/>
      <c r="O247" s="316"/>
      <c r="P247" s="315"/>
      <c r="Q247" s="316"/>
      <c r="R247" s="315"/>
      <c r="S247" s="316"/>
      <c r="T247" s="128"/>
      <c r="U247" s="128"/>
      <c r="V247" s="128"/>
      <c r="W247" s="352"/>
      <c r="X247" s="352"/>
      <c r="Y247" s="352"/>
      <c r="Z247" s="352"/>
      <c r="AA247" s="352"/>
      <c r="AB247" s="352"/>
      <c r="AC247" s="352"/>
      <c r="AD247" s="352"/>
    </row>
    <row r="248" spans="1:30" ht="20.100000000000001" customHeight="1">
      <c r="A248" s="144"/>
      <c r="B248" s="111"/>
      <c r="C248" s="352"/>
      <c r="D248" s="311" t="s">
        <v>7916</v>
      </c>
      <c r="E248" s="352"/>
      <c r="F248" s="356"/>
      <c r="G248" s="314"/>
      <c r="H248" s="356"/>
      <c r="I248" s="314"/>
      <c r="J248" s="356"/>
      <c r="K248" s="314"/>
      <c r="L248" s="356"/>
      <c r="M248" s="314"/>
      <c r="N248" s="315"/>
      <c r="O248" s="316"/>
      <c r="P248" s="315"/>
      <c r="Q248" s="316"/>
      <c r="R248" s="315"/>
      <c r="S248" s="316"/>
      <c r="T248" s="128"/>
      <c r="U248" s="128"/>
      <c r="V248" s="128"/>
      <c r="W248" s="352"/>
      <c r="X248" s="352"/>
      <c r="Y248" s="352"/>
      <c r="Z248" s="352"/>
      <c r="AA248" s="352"/>
      <c r="AB248" s="352"/>
      <c r="AC248" s="352"/>
      <c r="AD248" s="352"/>
    </row>
    <row r="249" spans="1:30" ht="20.100000000000001" customHeight="1">
      <c r="A249" s="144"/>
      <c r="B249" s="111"/>
      <c r="C249" s="352"/>
      <c r="D249" s="311" t="s">
        <v>7917</v>
      </c>
      <c r="E249" s="352"/>
      <c r="F249" s="356"/>
      <c r="G249" s="314"/>
      <c r="H249" s="356"/>
      <c r="I249" s="314"/>
      <c r="J249" s="356"/>
      <c r="K249" s="314"/>
      <c r="L249" s="356"/>
      <c r="M249" s="314"/>
      <c r="N249" s="315"/>
      <c r="O249" s="316"/>
      <c r="P249" s="315"/>
      <c r="Q249" s="316"/>
      <c r="R249" s="315"/>
      <c r="S249" s="316"/>
      <c r="T249" s="128"/>
      <c r="U249" s="128"/>
      <c r="V249" s="128"/>
      <c r="W249" s="352"/>
      <c r="X249" s="352"/>
      <c r="Y249" s="352"/>
      <c r="Z249" s="352"/>
      <c r="AA249" s="352"/>
      <c r="AB249" s="352"/>
      <c r="AC249" s="352"/>
      <c r="AD249" s="352"/>
    </row>
    <row r="250" spans="1:30" ht="20.100000000000001" customHeight="1">
      <c r="A250" s="144"/>
      <c r="B250" s="111"/>
      <c r="C250" s="352"/>
      <c r="D250" s="311" t="s">
        <v>7918</v>
      </c>
      <c r="E250" s="352"/>
      <c r="F250" s="356"/>
      <c r="G250" s="314"/>
      <c r="H250" s="356"/>
      <c r="I250" s="314"/>
      <c r="J250" s="356"/>
      <c r="K250" s="314"/>
      <c r="L250" s="356"/>
      <c r="M250" s="314"/>
      <c r="N250" s="315"/>
      <c r="O250" s="316"/>
      <c r="P250" s="315"/>
      <c r="Q250" s="316"/>
      <c r="R250" s="315"/>
      <c r="S250" s="316"/>
      <c r="T250" s="128"/>
      <c r="U250" s="128"/>
      <c r="V250" s="128"/>
      <c r="W250" s="352"/>
      <c r="X250" s="352"/>
      <c r="Y250" s="352"/>
      <c r="Z250" s="352"/>
      <c r="AA250" s="352"/>
      <c r="AB250" s="352"/>
      <c r="AC250" s="352"/>
      <c r="AD250" s="352"/>
    </row>
    <row r="251" spans="1:30" ht="20.100000000000001" customHeight="1">
      <c r="A251" s="144"/>
      <c r="B251" s="111"/>
      <c r="C251" s="352"/>
      <c r="D251" s="311" t="s">
        <v>7919</v>
      </c>
      <c r="E251" s="352"/>
      <c r="F251" s="356"/>
      <c r="G251" s="314"/>
      <c r="H251" s="356"/>
      <c r="I251" s="314"/>
      <c r="J251" s="356"/>
      <c r="K251" s="314"/>
      <c r="L251" s="356"/>
      <c r="M251" s="314"/>
      <c r="N251" s="315"/>
      <c r="O251" s="316"/>
      <c r="P251" s="315"/>
      <c r="Q251" s="316"/>
      <c r="R251" s="315"/>
      <c r="S251" s="316"/>
      <c r="T251" s="128"/>
      <c r="U251" s="128"/>
      <c r="V251" s="128"/>
      <c r="W251" s="352"/>
      <c r="X251" s="352"/>
      <c r="Y251" s="352"/>
      <c r="Z251" s="352"/>
      <c r="AA251" s="352"/>
      <c r="AB251" s="352"/>
      <c r="AC251" s="352"/>
      <c r="AD251" s="352"/>
    </row>
    <row r="252" spans="1:30" ht="20.100000000000001" customHeight="1">
      <c r="A252" s="144"/>
      <c r="B252" s="111"/>
      <c r="C252" s="352"/>
      <c r="D252" s="311" t="s">
        <v>7920</v>
      </c>
      <c r="E252" s="352"/>
      <c r="F252" s="356"/>
      <c r="G252" s="314"/>
      <c r="H252" s="356"/>
      <c r="I252" s="314"/>
      <c r="J252" s="356"/>
      <c r="K252" s="314"/>
      <c r="L252" s="356"/>
      <c r="M252" s="314"/>
      <c r="N252" s="315"/>
      <c r="O252" s="316"/>
      <c r="P252" s="315"/>
      <c r="Q252" s="316"/>
      <c r="R252" s="315"/>
      <c r="S252" s="316"/>
      <c r="T252" s="128"/>
      <c r="U252" s="128"/>
      <c r="V252" s="128"/>
      <c r="W252" s="352"/>
      <c r="X252" s="352"/>
      <c r="Y252" s="352"/>
      <c r="Z252" s="352"/>
      <c r="AA252" s="352"/>
      <c r="AB252" s="352"/>
      <c r="AC252" s="352"/>
      <c r="AD252" s="352"/>
    </row>
    <row r="253" spans="1:30" ht="20.100000000000001" customHeight="1">
      <c r="A253" s="144"/>
      <c r="B253" s="111"/>
      <c r="C253" s="352"/>
      <c r="D253" s="311" t="s">
        <v>1959</v>
      </c>
      <c r="E253" s="356"/>
      <c r="F253" s="356"/>
      <c r="G253" s="314"/>
      <c r="H253" s="356"/>
      <c r="I253" s="314"/>
      <c r="J253" s="356"/>
      <c r="K253" s="314"/>
      <c r="L253" s="356"/>
      <c r="M253" s="314"/>
      <c r="N253" s="315"/>
      <c r="O253" s="316"/>
      <c r="P253" s="315"/>
      <c r="Q253" s="316"/>
      <c r="R253" s="315"/>
      <c r="S253" s="316"/>
      <c r="T253" s="128"/>
      <c r="U253" s="128"/>
      <c r="V253" s="128"/>
      <c r="W253" s="352"/>
      <c r="X253" s="352"/>
      <c r="Y253" s="352"/>
      <c r="Z253" s="352"/>
      <c r="AA253" s="352"/>
      <c r="AB253" s="352"/>
      <c r="AC253" s="352"/>
      <c r="AD253" s="352"/>
    </row>
    <row r="254" spans="1:30" ht="20.100000000000001" customHeight="1">
      <c r="A254" s="144"/>
      <c r="B254" s="111"/>
      <c r="C254" s="352"/>
      <c r="D254" s="311" t="s">
        <v>1960</v>
      </c>
      <c r="E254" s="356"/>
      <c r="F254" s="356"/>
      <c r="G254" s="314"/>
      <c r="H254" s="356"/>
      <c r="I254" s="314"/>
      <c r="J254" s="356"/>
      <c r="K254" s="314"/>
      <c r="L254" s="356"/>
      <c r="M254" s="314"/>
      <c r="N254" s="315"/>
      <c r="O254" s="316"/>
      <c r="P254" s="315"/>
      <c r="Q254" s="316"/>
      <c r="R254" s="315"/>
      <c r="S254" s="316"/>
      <c r="T254" s="128"/>
      <c r="U254" s="128"/>
      <c r="V254" s="128"/>
      <c r="W254" s="352"/>
      <c r="X254" s="352"/>
      <c r="Y254" s="352"/>
      <c r="Z254" s="352"/>
      <c r="AA254" s="352"/>
      <c r="AB254" s="352"/>
      <c r="AC254" s="352"/>
      <c r="AD254" s="352"/>
    </row>
    <row r="255" spans="1:30" ht="20.100000000000001" customHeight="1">
      <c r="A255" s="177" t="s">
        <v>5026</v>
      </c>
      <c r="B255" s="9" t="s">
        <v>945</v>
      </c>
      <c r="C255" s="351" t="s">
        <v>5021</v>
      </c>
      <c r="D255" s="9" t="s">
        <v>1591</v>
      </c>
      <c r="E255" s="354" t="s">
        <v>7887</v>
      </c>
      <c r="F255" s="354"/>
      <c r="G255" s="12"/>
      <c r="H255" s="354"/>
      <c r="I255" s="12"/>
      <c r="J255" s="354"/>
      <c r="K255" s="12"/>
      <c r="L255" s="354"/>
      <c r="M255" s="12"/>
      <c r="N255" s="56"/>
      <c r="O255" s="57"/>
      <c r="P255" s="56"/>
      <c r="Q255" s="57"/>
      <c r="R255" s="56"/>
      <c r="S255" s="57"/>
      <c r="T255" s="127"/>
      <c r="U255" s="127"/>
      <c r="V255" s="351" t="s">
        <v>7882</v>
      </c>
      <c r="W255" s="351" t="s">
        <v>7882</v>
      </c>
      <c r="X255" s="351" t="s">
        <v>7882</v>
      </c>
      <c r="Y255" s="351" t="s">
        <v>7882</v>
      </c>
      <c r="Z255" s="351" t="s">
        <v>7882</v>
      </c>
      <c r="AA255" s="351" t="s">
        <v>7882</v>
      </c>
      <c r="AB255" s="351" t="s">
        <v>7882</v>
      </c>
      <c r="AC255" s="351"/>
      <c r="AD255" s="351"/>
    </row>
    <row r="256" spans="1:30" ht="20.100000000000001" customHeight="1">
      <c r="A256" s="144"/>
      <c r="B256" s="111"/>
      <c r="C256" s="352"/>
      <c r="D256" s="311" t="s">
        <v>1592</v>
      </c>
      <c r="E256" s="356"/>
      <c r="F256" s="356"/>
      <c r="G256" s="314"/>
      <c r="H256" s="356"/>
      <c r="I256" s="314"/>
      <c r="J256" s="356"/>
      <c r="K256" s="314"/>
      <c r="L256" s="356"/>
      <c r="M256" s="314"/>
      <c r="N256" s="315"/>
      <c r="O256" s="316"/>
      <c r="P256" s="315"/>
      <c r="Q256" s="316"/>
      <c r="R256" s="315"/>
      <c r="S256" s="316"/>
      <c r="T256" s="128"/>
      <c r="U256" s="128"/>
      <c r="V256" s="128"/>
      <c r="W256" s="352"/>
      <c r="X256" s="352"/>
      <c r="Y256" s="352"/>
      <c r="Z256" s="352"/>
      <c r="AA256" s="352"/>
      <c r="AB256" s="352"/>
      <c r="AC256" s="352"/>
      <c r="AD256" s="352"/>
    </row>
    <row r="257" spans="1:30" ht="20.100000000000001" customHeight="1">
      <c r="A257" s="144"/>
      <c r="B257" s="111"/>
      <c r="C257" s="352"/>
      <c r="D257" s="311" t="s">
        <v>1593</v>
      </c>
      <c r="E257" s="356"/>
      <c r="F257" s="356"/>
      <c r="G257" s="314"/>
      <c r="H257" s="356"/>
      <c r="I257" s="314"/>
      <c r="J257" s="356"/>
      <c r="K257" s="314"/>
      <c r="L257" s="356"/>
      <c r="M257" s="314"/>
      <c r="N257" s="315"/>
      <c r="O257" s="316"/>
      <c r="P257" s="315"/>
      <c r="Q257" s="316"/>
      <c r="R257" s="315"/>
      <c r="S257" s="316"/>
      <c r="T257" s="128"/>
      <c r="U257" s="128"/>
      <c r="V257" s="128"/>
      <c r="W257" s="352"/>
      <c r="X257" s="352"/>
      <c r="Y257" s="352"/>
      <c r="Z257" s="352"/>
      <c r="AA257" s="352"/>
      <c r="AB257" s="352"/>
      <c r="AC257" s="352"/>
      <c r="AD257" s="352"/>
    </row>
    <row r="258" spans="1:30" ht="20.100000000000001" customHeight="1">
      <c r="A258" s="144"/>
      <c r="B258" s="111"/>
      <c r="C258" s="352"/>
      <c r="D258" s="311" t="s">
        <v>1594</v>
      </c>
      <c r="E258" s="356"/>
      <c r="F258" s="356"/>
      <c r="G258" s="314"/>
      <c r="H258" s="356"/>
      <c r="I258" s="314"/>
      <c r="J258" s="356"/>
      <c r="K258" s="314"/>
      <c r="L258" s="356"/>
      <c r="M258" s="314"/>
      <c r="N258" s="315"/>
      <c r="O258" s="316"/>
      <c r="P258" s="315"/>
      <c r="Q258" s="316"/>
      <c r="R258" s="315"/>
      <c r="S258" s="316"/>
      <c r="T258" s="128"/>
      <c r="U258" s="128"/>
      <c r="V258" s="128"/>
      <c r="W258" s="352"/>
      <c r="X258" s="352"/>
      <c r="Y258" s="352"/>
      <c r="Z258" s="352"/>
      <c r="AA258" s="352"/>
      <c r="AB258" s="352"/>
      <c r="AC258" s="352"/>
      <c r="AD258" s="352"/>
    </row>
    <row r="259" spans="1:30" ht="20.100000000000001" customHeight="1">
      <c r="A259" s="144"/>
      <c r="B259" s="111"/>
      <c r="C259" s="352"/>
      <c r="D259" s="311" t="s">
        <v>1595</v>
      </c>
      <c r="E259" s="356"/>
      <c r="F259" s="356"/>
      <c r="G259" s="314"/>
      <c r="H259" s="356"/>
      <c r="I259" s="314"/>
      <c r="J259" s="356"/>
      <c r="K259" s="314"/>
      <c r="L259" s="356"/>
      <c r="M259" s="314"/>
      <c r="N259" s="315"/>
      <c r="O259" s="316"/>
      <c r="P259" s="315"/>
      <c r="Q259" s="316"/>
      <c r="R259" s="315"/>
      <c r="S259" s="316"/>
      <c r="T259" s="128"/>
      <c r="U259" s="128"/>
      <c r="V259" s="128"/>
      <c r="W259" s="352"/>
      <c r="X259" s="352"/>
      <c r="Y259" s="352"/>
      <c r="Z259" s="352"/>
      <c r="AA259" s="352"/>
      <c r="AB259" s="352"/>
      <c r="AC259" s="352"/>
      <c r="AD259" s="352"/>
    </row>
    <row r="260" spans="1:30" ht="20.100000000000001" customHeight="1">
      <c r="A260" s="144"/>
      <c r="B260" s="111"/>
      <c r="C260" s="352"/>
      <c r="D260" s="311" t="s">
        <v>1596</v>
      </c>
      <c r="E260" s="356"/>
      <c r="F260" s="356"/>
      <c r="G260" s="314"/>
      <c r="H260" s="356"/>
      <c r="I260" s="314"/>
      <c r="J260" s="356"/>
      <c r="K260" s="314"/>
      <c r="L260" s="356"/>
      <c r="M260" s="314"/>
      <c r="N260" s="315"/>
      <c r="O260" s="316"/>
      <c r="P260" s="315"/>
      <c r="Q260" s="316"/>
      <c r="R260" s="315"/>
      <c r="S260" s="316"/>
      <c r="T260" s="128"/>
      <c r="U260" s="128"/>
      <c r="V260" s="128"/>
      <c r="W260" s="352"/>
      <c r="X260" s="352"/>
      <c r="Y260" s="352"/>
      <c r="Z260" s="352"/>
      <c r="AA260" s="352"/>
      <c r="AB260" s="352"/>
      <c r="AC260" s="352"/>
      <c r="AD260" s="352"/>
    </row>
    <row r="261" spans="1:30" ht="20.100000000000001" customHeight="1">
      <c r="A261" s="144"/>
      <c r="B261" s="111"/>
      <c r="C261" s="352"/>
      <c r="D261" s="311" t="s">
        <v>1597</v>
      </c>
      <c r="E261" s="356"/>
      <c r="F261" s="356"/>
      <c r="G261" s="314"/>
      <c r="H261" s="356"/>
      <c r="I261" s="314"/>
      <c r="J261" s="356"/>
      <c r="K261" s="314"/>
      <c r="L261" s="356"/>
      <c r="M261" s="314"/>
      <c r="N261" s="315"/>
      <c r="O261" s="316"/>
      <c r="P261" s="315"/>
      <c r="Q261" s="316"/>
      <c r="R261" s="315"/>
      <c r="S261" s="316"/>
      <c r="T261" s="128"/>
      <c r="U261" s="128"/>
      <c r="V261" s="128"/>
      <c r="W261" s="352"/>
      <c r="X261" s="352"/>
      <c r="Y261" s="352"/>
      <c r="Z261" s="352"/>
      <c r="AA261" s="352"/>
      <c r="AB261" s="352"/>
      <c r="AC261" s="352"/>
      <c r="AD261" s="352"/>
    </row>
    <row r="262" spans="1:30" ht="20.100000000000001" customHeight="1">
      <c r="A262" s="144"/>
      <c r="B262" s="111"/>
      <c r="C262" s="352"/>
      <c r="D262" s="311" t="s">
        <v>1598</v>
      </c>
      <c r="E262" s="356"/>
      <c r="F262" s="356"/>
      <c r="G262" s="314"/>
      <c r="H262" s="356"/>
      <c r="I262" s="314"/>
      <c r="J262" s="356"/>
      <c r="K262" s="314"/>
      <c r="L262" s="356"/>
      <c r="M262" s="314"/>
      <c r="N262" s="315"/>
      <c r="O262" s="316"/>
      <c r="P262" s="315"/>
      <c r="Q262" s="316"/>
      <c r="R262" s="315"/>
      <c r="S262" s="316"/>
      <c r="T262" s="128"/>
      <c r="U262" s="128"/>
      <c r="V262" s="128"/>
      <c r="W262" s="352"/>
      <c r="X262" s="352"/>
      <c r="Y262" s="352"/>
      <c r="Z262" s="352"/>
      <c r="AA262" s="352"/>
      <c r="AB262" s="352"/>
      <c r="AC262" s="352"/>
      <c r="AD262" s="352"/>
    </row>
    <row r="263" spans="1:30" ht="20.100000000000001" customHeight="1">
      <c r="A263" s="144"/>
      <c r="B263" s="111"/>
      <c r="C263" s="352"/>
      <c r="D263" s="311" t="s">
        <v>7916</v>
      </c>
      <c r="E263" s="356"/>
      <c r="F263" s="356"/>
      <c r="G263" s="314"/>
      <c r="H263" s="356"/>
      <c r="I263" s="314"/>
      <c r="J263" s="356"/>
      <c r="K263" s="314"/>
      <c r="L263" s="356"/>
      <c r="M263" s="314"/>
      <c r="N263" s="315"/>
      <c r="O263" s="316"/>
      <c r="P263" s="315"/>
      <c r="Q263" s="316"/>
      <c r="R263" s="315"/>
      <c r="S263" s="316"/>
      <c r="T263" s="128"/>
      <c r="U263" s="128"/>
      <c r="V263" s="128"/>
      <c r="W263" s="352"/>
      <c r="X263" s="352"/>
      <c r="Y263" s="352"/>
      <c r="Z263" s="352"/>
      <c r="AA263" s="352"/>
      <c r="AB263" s="352"/>
      <c r="AC263" s="352"/>
      <c r="AD263" s="352"/>
    </row>
    <row r="264" spans="1:30" ht="20.100000000000001" customHeight="1">
      <c r="A264" s="144"/>
      <c r="B264" s="111"/>
      <c r="C264" s="352"/>
      <c r="D264" s="311" t="s">
        <v>7917</v>
      </c>
      <c r="E264" s="356"/>
      <c r="F264" s="356"/>
      <c r="G264" s="314"/>
      <c r="H264" s="356"/>
      <c r="I264" s="314"/>
      <c r="J264" s="356"/>
      <c r="K264" s="314"/>
      <c r="L264" s="356"/>
      <c r="M264" s="314"/>
      <c r="N264" s="315"/>
      <c r="O264" s="316"/>
      <c r="P264" s="315"/>
      <c r="Q264" s="316"/>
      <c r="R264" s="315"/>
      <c r="S264" s="316"/>
      <c r="T264" s="128"/>
      <c r="U264" s="128"/>
      <c r="V264" s="128"/>
      <c r="W264" s="352"/>
      <c r="X264" s="352"/>
      <c r="Y264" s="352"/>
      <c r="Z264" s="352"/>
      <c r="AA264" s="352"/>
      <c r="AB264" s="352"/>
      <c r="AC264" s="352"/>
      <c r="AD264" s="352"/>
    </row>
    <row r="265" spans="1:30" ht="20.100000000000001" customHeight="1">
      <c r="A265" s="144"/>
      <c r="B265" s="111"/>
      <c r="C265" s="352"/>
      <c r="D265" s="311" t="s">
        <v>7918</v>
      </c>
      <c r="E265" s="356"/>
      <c r="F265" s="356"/>
      <c r="G265" s="314"/>
      <c r="H265" s="356"/>
      <c r="I265" s="314"/>
      <c r="J265" s="356"/>
      <c r="K265" s="314"/>
      <c r="L265" s="356"/>
      <c r="M265" s="314"/>
      <c r="N265" s="315"/>
      <c r="O265" s="316"/>
      <c r="P265" s="315"/>
      <c r="Q265" s="316"/>
      <c r="R265" s="315"/>
      <c r="S265" s="316"/>
      <c r="T265" s="128"/>
      <c r="U265" s="128"/>
      <c r="V265" s="128"/>
      <c r="W265" s="352"/>
      <c r="X265" s="352"/>
      <c r="Y265" s="352"/>
      <c r="Z265" s="352"/>
      <c r="AA265" s="352"/>
      <c r="AB265" s="352"/>
      <c r="AC265" s="352"/>
      <c r="AD265" s="352"/>
    </row>
    <row r="266" spans="1:30" ht="20.100000000000001" customHeight="1">
      <c r="A266" s="144"/>
      <c r="B266" s="111"/>
      <c r="C266" s="352"/>
      <c r="D266" s="311" t="s">
        <v>7919</v>
      </c>
      <c r="E266" s="356"/>
      <c r="F266" s="356"/>
      <c r="G266" s="314"/>
      <c r="H266" s="356"/>
      <c r="I266" s="314"/>
      <c r="J266" s="356"/>
      <c r="K266" s="314"/>
      <c r="L266" s="356"/>
      <c r="M266" s="314"/>
      <c r="N266" s="315"/>
      <c r="O266" s="316"/>
      <c r="P266" s="315"/>
      <c r="Q266" s="316"/>
      <c r="R266" s="315"/>
      <c r="S266" s="316"/>
      <c r="T266" s="128"/>
      <c r="U266" s="128"/>
      <c r="V266" s="128"/>
      <c r="W266" s="352"/>
      <c r="X266" s="352"/>
      <c r="Y266" s="352"/>
      <c r="Z266" s="352"/>
      <c r="AA266" s="352"/>
      <c r="AB266" s="352"/>
      <c r="AC266" s="352"/>
      <c r="AD266" s="352"/>
    </row>
    <row r="267" spans="1:30" ht="20.100000000000001" customHeight="1">
      <c r="A267" s="144"/>
      <c r="B267" s="111"/>
      <c r="C267" s="352"/>
      <c r="D267" s="311" t="s">
        <v>7920</v>
      </c>
      <c r="E267" s="356"/>
      <c r="F267" s="356"/>
      <c r="G267" s="314"/>
      <c r="H267" s="356"/>
      <c r="I267" s="314"/>
      <c r="J267" s="356"/>
      <c r="K267" s="314"/>
      <c r="L267" s="356"/>
      <c r="M267" s="314"/>
      <c r="N267" s="315"/>
      <c r="O267" s="316"/>
      <c r="P267" s="315"/>
      <c r="Q267" s="316"/>
      <c r="R267" s="315"/>
      <c r="S267" s="316"/>
      <c r="T267" s="128"/>
      <c r="U267" s="128"/>
      <c r="V267" s="128"/>
      <c r="W267" s="352"/>
      <c r="X267" s="352"/>
      <c r="Y267" s="352"/>
      <c r="Z267" s="352"/>
      <c r="AA267" s="352"/>
      <c r="AB267" s="352"/>
      <c r="AC267" s="352"/>
      <c r="AD267" s="352"/>
    </row>
    <row r="268" spans="1:30" ht="20.100000000000001" customHeight="1">
      <c r="A268" s="144"/>
      <c r="B268" s="111"/>
      <c r="C268" s="352"/>
      <c r="D268" s="311" t="s">
        <v>1959</v>
      </c>
      <c r="E268" s="352"/>
      <c r="F268" s="356"/>
      <c r="G268" s="314"/>
      <c r="H268" s="356"/>
      <c r="I268" s="314"/>
      <c r="J268" s="356"/>
      <c r="K268" s="314"/>
      <c r="L268" s="356"/>
      <c r="M268" s="314"/>
      <c r="N268" s="315"/>
      <c r="O268" s="316"/>
      <c r="P268" s="315"/>
      <c r="Q268" s="316"/>
      <c r="R268" s="315"/>
      <c r="S268" s="316"/>
      <c r="T268" s="128"/>
      <c r="U268" s="128"/>
      <c r="V268" s="128"/>
      <c r="W268" s="352"/>
      <c r="X268" s="352"/>
      <c r="Y268" s="352"/>
      <c r="Z268" s="352"/>
      <c r="AA268" s="352"/>
      <c r="AB268" s="352"/>
      <c r="AC268" s="352"/>
      <c r="AD268" s="352"/>
    </row>
    <row r="269" spans="1:30" ht="20.100000000000001" customHeight="1">
      <c r="A269" s="144"/>
      <c r="B269" s="111"/>
      <c r="C269" s="352"/>
      <c r="D269" s="311" t="s">
        <v>1960</v>
      </c>
      <c r="E269" s="352"/>
      <c r="F269" s="356"/>
      <c r="G269" s="314"/>
      <c r="H269" s="356"/>
      <c r="I269" s="314"/>
      <c r="J269" s="356"/>
      <c r="K269" s="314"/>
      <c r="L269" s="356"/>
      <c r="M269" s="314"/>
      <c r="N269" s="315"/>
      <c r="O269" s="316"/>
      <c r="P269" s="315"/>
      <c r="Q269" s="316"/>
      <c r="R269" s="315"/>
      <c r="S269" s="316"/>
      <c r="T269" s="128"/>
      <c r="U269" s="128"/>
      <c r="V269" s="128"/>
      <c r="W269" s="352"/>
      <c r="X269" s="352"/>
      <c r="Y269" s="352"/>
      <c r="Z269" s="352"/>
      <c r="AA269" s="352"/>
      <c r="AB269" s="352"/>
      <c r="AC269" s="352"/>
      <c r="AD269" s="352"/>
    </row>
    <row r="270" spans="1:30" ht="20.100000000000001" customHeight="1">
      <c r="A270" s="177" t="s">
        <v>5027</v>
      </c>
      <c r="B270" s="9" t="s">
        <v>946</v>
      </c>
      <c r="C270" s="351" t="s">
        <v>5021</v>
      </c>
      <c r="D270" s="9" t="s">
        <v>1591</v>
      </c>
      <c r="E270" s="351" t="s">
        <v>7887</v>
      </c>
      <c r="F270" s="354"/>
      <c r="G270" s="12"/>
      <c r="H270" s="354"/>
      <c r="I270" s="12"/>
      <c r="J270" s="354"/>
      <c r="K270" s="12"/>
      <c r="L270" s="354"/>
      <c r="M270" s="12"/>
      <c r="N270" s="56"/>
      <c r="O270" s="57"/>
      <c r="P270" s="56"/>
      <c r="Q270" s="57"/>
      <c r="R270" s="56"/>
      <c r="S270" s="57"/>
      <c r="T270" s="127"/>
      <c r="U270" s="127"/>
      <c r="V270" s="351" t="s">
        <v>7882</v>
      </c>
      <c r="W270" s="351" t="s">
        <v>7882</v>
      </c>
      <c r="X270" s="351" t="s">
        <v>7882</v>
      </c>
      <c r="Y270" s="351" t="s">
        <v>7882</v>
      </c>
      <c r="Z270" s="351" t="s">
        <v>7882</v>
      </c>
      <c r="AA270" s="351" t="s">
        <v>7882</v>
      </c>
      <c r="AB270" s="351" t="s">
        <v>7882</v>
      </c>
      <c r="AC270" s="351"/>
      <c r="AD270" s="351"/>
    </row>
    <row r="271" spans="1:30" ht="20.100000000000001" customHeight="1">
      <c r="A271" s="144"/>
      <c r="B271" s="111"/>
      <c r="C271" s="352"/>
      <c r="D271" s="311" t="s">
        <v>1592</v>
      </c>
      <c r="E271" s="352"/>
      <c r="F271" s="356"/>
      <c r="G271" s="314"/>
      <c r="H271" s="356"/>
      <c r="I271" s="314"/>
      <c r="J271" s="356"/>
      <c r="K271" s="314"/>
      <c r="L271" s="356"/>
      <c r="M271" s="314"/>
      <c r="N271" s="315"/>
      <c r="O271" s="316"/>
      <c r="P271" s="315"/>
      <c r="Q271" s="316"/>
      <c r="R271" s="315"/>
      <c r="S271" s="316"/>
      <c r="T271" s="128"/>
      <c r="U271" s="128"/>
      <c r="V271" s="128"/>
      <c r="W271" s="352"/>
      <c r="X271" s="352"/>
      <c r="Y271" s="352"/>
      <c r="Z271" s="352"/>
      <c r="AA271" s="352"/>
      <c r="AB271" s="352"/>
      <c r="AC271" s="352"/>
      <c r="AD271" s="352"/>
    </row>
    <row r="272" spans="1:30" ht="20.100000000000001" customHeight="1">
      <c r="A272" s="144"/>
      <c r="B272" s="111"/>
      <c r="C272" s="352"/>
      <c r="D272" s="311" t="s">
        <v>1593</v>
      </c>
      <c r="E272" s="352"/>
      <c r="F272" s="356"/>
      <c r="G272" s="314"/>
      <c r="H272" s="356"/>
      <c r="I272" s="314"/>
      <c r="J272" s="356"/>
      <c r="K272" s="314"/>
      <c r="L272" s="356"/>
      <c r="M272" s="314"/>
      <c r="N272" s="315"/>
      <c r="O272" s="316"/>
      <c r="P272" s="315"/>
      <c r="Q272" s="316"/>
      <c r="R272" s="315"/>
      <c r="S272" s="316"/>
      <c r="T272" s="128"/>
      <c r="U272" s="128"/>
      <c r="V272" s="128"/>
      <c r="W272" s="352"/>
      <c r="X272" s="352"/>
      <c r="Y272" s="352"/>
      <c r="Z272" s="352"/>
      <c r="AA272" s="352"/>
      <c r="AB272" s="352"/>
      <c r="AC272" s="352"/>
      <c r="AD272" s="352"/>
    </row>
    <row r="273" spans="1:30" ht="20.100000000000001" customHeight="1">
      <c r="A273" s="144"/>
      <c r="B273" s="111"/>
      <c r="C273" s="352"/>
      <c r="D273" s="311" t="s">
        <v>1594</v>
      </c>
      <c r="E273" s="352"/>
      <c r="F273" s="356"/>
      <c r="G273" s="314"/>
      <c r="H273" s="356"/>
      <c r="I273" s="314"/>
      <c r="J273" s="356"/>
      <c r="K273" s="314"/>
      <c r="L273" s="356"/>
      <c r="M273" s="314"/>
      <c r="N273" s="315"/>
      <c r="O273" s="316"/>
      <c r="P273" s="315"/>
      <c r="Q273" s="316"/>
      <c r="R273" s="315"/>
      <c r="S273" s="316"/>
      <c r="T273" s="128"/>
      <c r="U273" s="128"/>
      <c r="V273" s="128"/>
      <c r="W273" s="352"/>
      <c r="X273" s="352"/>
      <c r="Y273" s="352"/>
      <c r="Z273" s="352"/>
      <c r="AA273" s="352"/>
      <c r="AB273" s="352"/>
      <c r="AC273" s="352"/>
      <c r="AD273" s="352"/>
    </row>
    <row r="274" spans="1:30" ht="20.100000000000001" customHeight="1">
      <c r="A274" s="144"/>
      <c r="B274" s="111"/>
      <c r="C274" s="352"/>
      <c r="D274" s="311" t="s">
        <v>1595</v>
      </c>
      <c r="E274" s="352"/>
      <c r="F274" s="356"/>
      <c r="G274" s="314"/>
      <c r="H274" s="356"/>
      <c r="I274" s="314"/>
      <c r="J274" s="356"/>
      <c r="K274" s="314"/>
      <c r="L274" s="356"/>
      <c r="M274" s="314"/>
      <c r="N274" s="315"/>
      <c r="O274" s="316"/>
      <c r="P274" s="315"/>
      <c r="Q274" s="316"/>
      <c r="R274" s="315"/>
      <c r="S274" s="316"/>
      <c r="T274" s="128"/>
      <c r="U274" s="128"/>
      <c r="V274" s="128"/>
      <c r="W274" s="352"/>
      <c r="X274" s="352"/>
      <c r="Y274" s="352"/>
      <c r="Z274" s="352"/>
      <c r="AA274" s="352"/>
      <c r="AB274" s="352"/>
      <c r="AC274" s="352"/>
      <c r="AD274" s="352"/>
    </row>
    <row r="275" spans="1:30" ht="20.100000000000001" customHeight="1">
      <c r="A275" s="144"/>
      <c r="B275" s="111"/>
      <c r="C275" s="352"/>
      <c r="D275" s="311" t="s">
        <v>1596</v>
      </c>
      <c r="E275" s="352"/>
      <c r="F275" s="356"/>
      <c r="G275" s="314"/>
      <c r="H275" s="356"/>
      <c r="I275" s="314"/>
      <c r="J275" s="356"/>
      <c r="K275" s="314"/>
      <c r="L275" s="356"/>
      <c r="M275" s="314"/>
      <c r="N275" s="315"/>
      <c r="O275" s="316"/>
      <c r="P275" s="315"/>
      <c r="Q275" s="316"/>
      <c r="R275" s="315"/>
      <c r="S275" s="316"/>
      <c r="T275" s="128"/>
      <c r="U275" s="128"/>
      <c r="V275" s="128"/>
      <c r="W275" s="352"/>
      <c r="X275" s="352"/>
      <c r="Y275" s="352"/>
      <c r="Z275" s="352"/>
      <c r="AA275" s="352"/>
      <c r="AB275" s="352"/>
      <c r="AC275" s="352"/>
      <c r="AD275" s="352"/>
    </row>
    <row r="276" spans="1:30" ht="20.100000000000001" customHeight="1">
      <c r="A276" s="144"/>
      <c r="B276" s="111"/>
      <c r="C276" s="352"/>
      <c r="D276" s="311" t="s">
        <v>1597</v>
      </c>
      <c r="E276" s="352"/>
      <c r="F276" s="356"/>
      <c r="G276" s="314"/>
      <c r="H276" s="356"/>
      <c r="I276" s="314"/>
      <c r="J276" s="356"/>
      <c r="K276" s="314"/>
      <c r="L276" s="356"/>
      <c r="M276" s="314"/>
      <c r="N276" s="315"/>
      <c r="O276" s="316"/>
      <c r="P276" s="315"/>
      <c r="Q276" s="316"/>
      <c r="R276" s="315"/>
      <c r="S276" s="316"/>
      <c r="T276" s="128"/>
      <c r="U276" s="128"/>
      <c r="V276" s="128"/>
      <c r="W276" s="352"/>
      <c r="X276" s="352"/>
      <c r="Y276" s="352"/>
      <c r="Z276" s="352"/>
      <c r="AA276" s="352"/>
      <c r="AB276" s="352"/>
      <c r="AC276" s="352"/>
      <c r="AD276" s="352"/>
    </row>
    <row r="277" spans="1:30" ht="20.100000000000001" customHeight="1">
      <c r="A277" s="144"/>
      <c r="B277" s="111"/>
      <c r="C277" s="352"/>
      <c r="D277" s="311" t="s">
        <v>1598</v>
      </c>
      <c r="E277" s="352"/>
      <c r="F277" s="356"/>
      <c r="G277" s="314"/>
      <c r="H277" s="356"/>
      <c r="I277" s="314"/>
      <c r="J277" s="356"/>
      <c r="K277" s="314"/>
      <c r="L277" s="356"/>
      <c r="M277" s="314"/>
      <c r="N277" s="315"/>
      <c r="O277" s="316"/>
      <c r="P277" s="315"/>
      <c r="Q277" s="316"/>
      <c r="R277" s="315"/>
      <c r="S277" s="316"/>
      <c r="T277" s="128"/>
      <c r="U277" s="128"/>
      <c r="V277" s="128"/>
      <c r="W277" s="352"/>
      <c r="X277" s="352"/>
      <c r="Y277" s="352"/>
      <c r="Z277" s="352"/>
      <c r="AA277" s="352"/>
      <c r="AB277" s="352"/>
      <c r="AC277" s="352"/>
      <c r="AD277" s="352"/>
    </row>
    <row r="278" spans="1:30" ht="20.100000000000001" customHeight="1">
      <c r="A278" s="144"/>
      <c r="B278" s="111"/>
      <c r="C278" s="352"/>
      <c r="D278" s="311" t="s">
        <v>7916</v>
      </c>
      <c r="E278" s="352"/>
      <c r="F278" s="356"/>
      <c r="G278" s="314"/>
      <c r="H278" s="356"/>
      <c r="I278" s="314"/>
      <c r="J278" s="356"/>
      <c r="K278" s="314"/>
      <c r="L278" s="356"/>
      <c r="M278" s="314"/>
      <c r="N278" s="315"/>
      <c r="O278" s="316"/>
      <c r="P278" s="315"/>
      <c r="Q278" s="316"/>
      <c r="R278" s="315"/>
      <c r="S278" s="316"/>
      <c r="T278" s="128"/>
      <c r="U278" s="128"/>
      <c r="V278" s="128"/>
      <c r="W278" s="352"/>
      <c r="X278" s="352"/>
      <c r="Y278" s="352"/>
      <c r="Z278" s="352"/>
      <c r="AA278" s="352"/>
      <c r="AB278" s="352"/>
      <c r="AC278" s="352"/>
      <c r="AD278" s="352"/>
    </row>
    <row r="279" spans="1:30" ht="20.100000000000001" customHeight="1">
      <c r="A279" s="144"/>
      <c r="B279" s="111"/>
      <c r="C279" s="352"/>
      <c r="D279" s="311" t="s">
        <v>7917</v>
      </c>
      <c r="E279" s="352"/>
      <c r="F279" s="356"/>
      <c r="G279" s="314"/>
      <c r="H279" s="356"/>
      <c r="I279" s="314"/>
      <c r="J279" s="356"/>
      <c r="K279" s="314"/>
      <c r="L279" s="356"/>
      <c r="M279" s="314"/>
      <c r="N279" s="315"/>
      <c r="O279" s="316"/>
      <c r="P279" s="315"/>
      <c r="Q279" s="316"/>
      <c r="R279" s="315"/>
      <c r="S279" s="316"/>
      <c r="T279" s="128"/>
      <c r="U279" s="128"/>
      <c r="V279" s="128"/>
      <c r="W279" s="352"/>
      <c r="X279" s="352"/>
      <c r="Y279" s="352"/>
      <c r="Z279" s="352"/>
      <c r="AA279" s="352"/>
      <c r="AB279" s="352"/>
      <c r="AC279" s="352"/>
      <c r="AD279" s="352"/>
    </row>
    <row r="280" spans="1:30" ht="20.100000000000001" customHeight="1">
      <c r="A280" s="144"/>
      <c r="B280" s="111"/>
      <c r="C280" s="352"/>
      <c r="D280" s="311" t="s">
        <v>7918</v>
      </c>
      <c r="E280" s="352"/>
      <c r="F280" s="356"/>
      <c r="G280" s="314"/>
      <c r="H280" s="356"/>
      <c r="I280" s="314"/>
      <c r="J280" s="356"/>
      <c r="K280" s="314"/>
      <c r="L280" s="356"/>
      <c r="M280" s="314"/>
      <c r="N280" s="315"/>
      <c r="O280" s="316"/>
      <c r="P280" s="315"/>
      <c r="Q280" s="316"/>
      <c r="R280" s="315"/>
      <c r="S280" s="316"/>
      <c r="T280" s="128"/>
      <c r="U280" s="128"/>
      <c r="V280" s="128"/>
      <c r="W280" s="352"/>
      <c r="X280" s="352"/>
      <c r="Y280" s="352"/>
      <c r="Z280" s="352"/>
      <c r="AA280" s="352"/>
      <c r="AB280" s="352"/>
      <c r="AC280" s="352"/>
      <c r="AD280" s="352"/>
    </row>
    <row r="281" spans="1:30" ht="20.100000000000001" customHeight="1">
      <c r="A281" s="144"/>
      <c r="B281" s="111"/>
      <c r="C281" s="352"/>
      <c r="D281" s="311" t="s">
        <v>7919</v>
      </c>
      <c r="E281" s="352"/>
      <c r="F281" s="356"/>
      <c r="G281" s="314"/>
      <c r="H281" s="356"/>
      <c r="I281" s="314"/>
      <c r="J281" s="356"/>
      <c r="K281" s="314"/>
      <c r="L281" s="356"/>
      <c r="M281" s="314"/>
      <c r="N281" s="315"/>
      <c r="O281" s="316"/>
      <c r="P281" s="315"/>
      <c r="Q281" s="316"/>
      <c r="R281" s="315"/>
      <c r="S281" s="316"/>
      <c r="T281" s="128"/>
      <c r="U281" s="128"/>
      <c r="V281" s="128"/>
      <c r="W281" s="352"/>
      <c r="X281" s="352"/>
      <c r="Y281" s="352"/>
      <c r="Z281" s="352"/>
      <c r="AA281" s="352"/>
      <c r="AB281" s="352"/>
      <c r="AC281" s="352"/>
      <c r="AD281" s="352"/>
    </row>
    <row r="282" spans="1:30" ht="20.100000000000001" customHeight="1">
      <c r="A282" s="144"/>
      <c r="B282" s="111"/>
      <c r="C282" s="352"/>
      <c r="D282" s="311" t="s">
        <v>7920</v>
      </c>
      <c r="E282" s="352"/>
      <c r="F282" s="356"/>
      <c r="G282" s="314"/>
      <c r="H282" s="356"/>
      <c r="I282" s="314"/>
      <c r="J282" s="356"/>
      <c r="K282" s="314"/>
      <c r="L282" s="356"/>
      <c r="M282" s="314"/>
      <c r="N282" s="315"/>
      <c r="O282" s="316"/>
      <c r="P282" s="315"/>
      <c r="Q282" s="316"/>
      <c r="R282" s="315"/>
      <c r="S282" s="316"/>
      <c r="T282" s="128"/>
      <c r="U282" s="128"/>
      <c r="V282" s="128"/>
      <c r="W282" s="352"/>
      <c r="X282" s="352"/>
      <c r="Y282" s="352"/>
      <c r="Z282" s="352"/>
      <c r="AA282" s="352"/>
      <c r="AB282" s="352"/>
      <c r="AC282" s="352"/>
      <c r="AD282" s="352"/>
    </row>
    <row r="283" spans="1:30" ht="20.100000000000001" customHeight="1">
      <c r="A283" s="144"/>
      <c r="B283" s="111"/>
      <c r="C283" s="352"/>
      <c r="D283" s="311" t="s">
        <v>1959</v>
      </c>
      <c r="E283" s="352"/>
      <c r="F283" s="356"/>
      <c r="G283" s="314"/>
      <c r="H283" s="356"/>
      <c r="I283" s="314"/>
      <c r="J283" s="356"/>
      <c r="K283" s="314"/>
      <c r="L283" s="356"/>
      <c r="M283" s="314"/>
      <c r="N283" s="315"/>
      <c r="O283" s="316"/>
      <c r="P283" s="315"/>
      <c r="Q283" s="316"/>
      <c r="R283" s="315"/>
      <c r="S283" s="316"/>
      <c r="T283" s="128"/>
      <c r="U283" s="128"/>
      <c r="V283" s="128"/>
      <c r="W283" s="352"/>
      <c r="X283" s="352"/>
      <c r="Y283" s="352"/>
      <c r="Z283" s="352"/>
      <c r="AA283" s="352"/>
      <c r="AB283" s="352"/>
      <c r="AC283" s="352"/>
      <c r="AD283" s="352"/>
    </row>
    <row r="284" spans="1:30" ht="20.100000000000001" customHeight="1">
      <c r="A284" s="144"/>
      <c r="B284" s="111"/>
      <c r="C284" s="352"/>
      <c r="D284" s="311" t="s">
        <v>1960</v>
      </c>
      <c r="E284" s="352"/>
      <c r="F284" s="356"/>
      <c r="G284" s="314"/>
      <c r="H284" s="356"/>
      <c r="I284" s="314"/>
      <c r="J284" s="356"/>
      <c r="K284" s="314"/>
      <c r="L284" s="356"/>
      <c r="M284" s="314"/>
      <c r="N284" s="315"/>
      <c r="O284" s="316"/>
      <c r="P284" s="315"/>
      <c r="Q284" s="316"/>
      <c r="R284" s="315"/>
      <c r="S284" s="316"/>
      <c r="T284" s="128"/>
      <c r="U284" s="128"/>
      <c r="V284" s="128"/>
      <c r="W284" s="352"/>
      <c r="X284" s="352"/>
      <c r="Y284" s="352"/>
      <c r="Z284" s="352"/>
      <c r="AA284" s="352"/>
      <c r="AB284" s="352"/>
      <c r="AC284" s="352"/>
      <c r="AD284" s="352"/>
    </row>
    <row r="285" spans="1:30" ht="20.100000000000001" customHeight="1">
      <c r="A285" s="177" t="s">
        <v>5028</v>
      </c>
      <c r="B285" s="9" t="s">
        <v>947</v>
      </c>
      <c r="C285" s="351" t="s">
        <v>5021</v>
      </c>
      <c r="D285" s="9" t="s">
        <v>1591</v>
      </c>
      <c r="E285" s="351" t="s">
        <v>7887</v>
      </c>
      <c r="F285" s="354"/>
      <c r="G285" s="12"/>
      <c r="H285" s="354"/>
      <c r="I285" s="12"/>
      <c r="J285" s="354"/>
      <c r="K285" s="12"/>
      <c r="L285" s="354"/>
      <c r="M285" s="12"/>
      <c r="N285" s="56"/>
      <c r="O285" s="57"/>
      <c r="P285" s="56"/>
      <c r="Q285" s="57"/>
      <c r="R285" s="56"/>
      <c r="S285" s="57"/>
      <c r="T285" s="127"/>
      <c r="U285" s="127"/>
      <c r="V285" s="351" t="s">
        <v>7882</v>
      </c>
      <c r="W285" s="351" t="s">
        <v>7882</v>
      </c>
      <c r="X285" s="351" t="s">
        <v>7882</v>
      </c>
      <c r="Y285" s="351" t="s">
        <v>7882</v>
      </c>
      <c r="Z285" s="351" t="s">
        <v>7882</v>
      </c>
      <c r="AA285" s="351" t="s">
        <v>7882</v>
      </c>
      <c r="AB285" s="351" t="s">
        <v>7882</v>
      </c>
      <c r="AC285" s="351"/>
      <c r="AD285" s="351"/>
    </row>
    <row r="286" spans="1:30" ht="20.100000000000001" customHeight="1">
      <c r="A286" s="144"/>
      <c r="B286" s="111"/>
      <c r="C286" s="352"/>
      <c r="D286" s="311" t="s">
        <v>1592</v>
      </c>
      <c r="E286" s="352"/>
      <c r="F286" s="356"/>
      <c r="G286" s="314"/>
      <c r="H286" s="356"/>
      <c r="I286" s="314"/>
      <c r="J286" s="356"/>
      <c r="K286" s="314"/>
      <c r="L286" s="356"/>
      <c r="M286" s="314"/>
      <c r="N286" s="315"/>
      <c r="O286" s="316"/>
      <c r="P286" s="315"/>
      <c r="Q286" s="316"/>
      <c r="R286" s="315"/>
      <c r="S286" s="316"/>
      <c r="T286" s="128"/>
      <c r="U286" s="128"/>
      <c r="V286" s="128"/>
      <c r="W286" s="352"/>
      <c r="X286" s="352"/>
      <c r="Y286" s="352"/>
      <c r="Z286" s="352"/>
      <c r="AA286" s="352"/>
      <c r="AB286" s="352"/>
      <c r="AC286" s="352"/>
      <c r="AD286" s="352"/>
    </row>
    <row r="287" spans="1:30" ht="20.100000000000001" customHeight="1">
      <c r="A287" s="144"/>
      <c r="B287" s="111"/>
      <c r="C287" s="352"/>
      <c r="D287" s="311" t="s">
        <v>1593</v>
      </c>
      <c r="E287" s="352"/>
      <c r="F287" s="356"/>
      <c r="G287" s="314"/>
      <c r="H287" s="356"/>
      <c r="I287" s="314"/>
      <c r="J287" s="356"/>
      <c r="K287" s="314"/>
      <c r="L287" s="356"/>
      <c r="M287" s="314"/>
      <c r="N287" s="315"/>
      <c r="O287" s="316"/>
      <c r="P287" s="315"/>
      <c r="Q287" s="316"/>
      <c r="R287" s="315"/>
      <c r="S287" s="316"/>
      <c r="T287" s="128"/>
      <c r="U287" s="128"/>
      <c r="V287" s="128"/>
      <c r="W287" s="352"/>
      <c r="X287" s="352"/>
      <c r="Y287" s="352"/>
      <c r="Z287" s="352"/>
      <c r="AA287" s="352"/>
      <c r="AB287" s="352"/>
      <c r="AC287" s="352"/>
      <c r="AD287" s="352"/>
    </row>
    <row r="288" spans="1:30" ht="20.100000000000001" customHeight="1">
      <c r="A288" s="144"/>
      <c r="B288" s="111"/>
      <c r="C288" s="352"/>
      <c r="D288" s="311" t="s">
        <v>1594</v>
      </c>
      <c r="E288" s="352"/>
      <c r="F288" s="356"/>
      <c r="G288" s="314"/>
      <c r="H288" s="356"/>
      <c r="I288" s="314"/>
      <c r="J288" s="356"/>
      <c r="K288" s="314"/>
      <c r="L288" s="356"/>
      <c r="M288" s="314"/>
      <c r="N288" s="315"/>
      <c r="O288" s="316"/>
      <c r="P288" s="315"/>
      <c r="Q288" s="316"/>
      <c r="R288" s="315"/>
      <c r="S288" s="316"/>
      <c r="T288" s="128"/>
      <c r="U288" s="128"/>
      <c r="V288" s="128"/>
      <c r="W288" s="352"/>
      <c r="X288" s="352"/>
      <c r="Y288" s="352"/>
      <c r="Z288" s="352"/>
      <c r="AA288" s="352"/>
      <c r="AB288" s="352"/>
      <c r="AC288" s="352"/>
      <c r="AD288" s="352"/>
    </row>
    <row r="289" spans="1:30" ht="20.100000000000001" customHeight="1">
      <c r="A289" s="144"/>
      <c r="B289" s="111"/>
      <c r="C289" s="352"/>
      <c r="D289" s="311" t="s">
        <v>1595</v>
      </c>
      <c r="E289" s="352"/>
      <c r="F289" s="356"/>
      <c r="G289" s="314"/>
      <c r="H289" s="356"/>
      <c r="I289" s="314"/>
      <c r="J289" s="356"/>
      <c r="K289" s="314"/>
      <c r="L289" s="356"/>
      <c r="M289" s="314"/>
      <c r="N289" s="315"/>
      <c r="O289" s="316"/>
      <c r="P289" s="315"/>
      <c r="Q289" s="316"/>
      <c r="R289" s="315"/>
      <c r="S289" s="316"/>
      <c r="T289" s="128"/>
      <c r="U289" s="128"/>
      <c r="V289" s="128"/>
      <c r="W289" s="352"/>
      <c r="X289" s="352"/>
      <c r="Y289" s="352"/>
      <c r="Z289" s="352"/>
      <c r="AA289" s="352"/>
      <c r="AB289" s="352"/>
      <c r="AC289" s="352"/>
      <c r="AD289" s="352"/>
    </row>
    <row r="290" spans="1:30" ht="20.100000000000001" customHeight="1">
      <c r="A290" s="144"/>
      <c r="B290" s="111"/>
      <c r="C290" s="352"/>
      <c r="D290" s="311" t="s">
        <v>1596</v>
      </c>
      <c r="E290" s="352"/>
      <c r="F290" s="356"/>
      <c r="G290" s="314"/>
      <c r="H290" s="356"/>
      <c r="I290" s="314"/>
      <c r="J290" s="356"/>
      <c r="K290" s="314"/>
      <c r="L290" s="356"/>
      <c r="M290" s="314"/>
      <c r="N290" s="315"/>
      <c r="O290" s="316"/>
      <c r="P290" s="315"/>
      <c r="Q290" s="316"/>
      <c r="R290" s="315"/>
      <c r="S290" s="316"/>
      <c r="T290" s="128"/>
      <c r="U290" s="128"/>
      <c r="V290" s="128"/>
      <c r="W290" s="352"/>
      <c r="X290" s="352"/>
      <c r="Y290" s="352"/>
      <c r="Z290" s="352"/>
      <c r="AA290" s="352"/>
      <c r="AB290" s="352"/>
      <c r="AC290" s="352"/>
      <c r="AD290" s="352"/>
    </row>
    <row r="291" spans="1:30" ht="20.100000000000001" customHeight="1">
      <c r="A291" s="144"/>
      <c r="B291" s="111"/>
      <c r="C291" s="352"/>
      <c r="D291" s="311" t="s">
        <v>1597</v>
      </c>
      <c r="E291" s="352"/>
      <c r="F291" s="356"/>
      <c r="G291" s="314"/>
      <c r="H291" s="356"/>
      <c r="I291" s="314"/>
      <c r="J291" s="356"/>
      <c r="K291" s="314"/>
      <c r="L291" s="356"/>
      <c r="M291" s="314"/>
      <c r="N291" s="315"/>
      <c r="O291" s="316"/>
      <c r="P291" s="315"/>
      <c r="Q291" s="316"/>
      <c r="R291" s="315"/>
      <c r="S291" s="316"/>
      <c r="T291" s="128"/>
      <c r="U291" s="128"/>
      <c r="V291" s="128"/>
      <c r="W291" s="352"/>
      <c r="X291" s="352"/>
      <c r="Y291" s="352"/>
      <c r="Z291" s="352"/>
      <c r="AA291" s="352"/>
      <c r="AB291" s="352"/>
      <c r="AC291" s="352"/>
      <c r="AD291" s="352"/>
    </row>
    <row r="292" spans="1:30" ht="20.100000000000001" customHeight="1">
      <c r="A292" s="144"/>
      <c r="B292" s="111"/>
      <c r="C292" s="352"/>
      <c r="D292" s="311" t="s">
        <v>1598</v>
      </c>
      <c r="E292" s="352"/>
      <c r="F292" s="356"/>
      <c r="G292" s="314"/>
      <c r="H292" s="356"/>
      <c r="I292" s="314"/>
      <c r="J292" s="356"/>
      <c r="K292" s="314"/>
      <c r="L292" s="356"/>
      <c r="M292" s="314"/>
      <c r="N292" s="315"/>
      <c r="O292" s="316"/>
      <c r="P292" s="315"/>
      <c r="Q292" s="316"/>
      <c r="R292" s="315"/>
      <c r="S292" s="316"/>
      <c r="T292" s="128"/>
      <c r="U292" s="128"/>
      <c r="V292" s="128"/>
      <c r="W292" s="352"/>
      <c r="X292" s="352"/>
      <c r="Y292" s="352"/>
      <c r="Z292" s="352"/>
      <c r="AA292" s="352"/>
      <c r="AB292" s="352"/>
      <c r="AC292" s="352"/>
      <c r="AD292" s="352"/>
    </row>
    <row r="293" spans="1:30" ht="20.100000000000001" customHeight="1">
      <c r="A293" s="144"/>
      <c r="B293" s="111"/>
      <c r="C293" s="352"/>
      <c r="D293" s="311" t="s">
        <v>7916</v>
      </c>
      <c r="E293" s="352"/>
      <c r="F293" s="356"/>
      <c r="G293" s="314"/>
      <c r="H293" s="356"/>
      <c r="I293" s="314"/>
      <c r="J293" s="356"/>
      <c r="K293" s="314"/>
      <c r="L293" s="356"/>
      <c r="M293" s="314"/>
      <c r="N293" s="315"/>
      <c r="O293" s="316"/>
      <c r="P293" s="315"/>
      <c r="Q293" s="316"/>
      <c r="R293" s="315"/>
      <c r="S293" s="316"/>
      <c r="T293" s="128"/>
      <c r="U293" s="128"/>
      <c r="V293" s="128"/>
      <c r="W293" s="352"/>
      <c r="X293" s="352"/>
      <c r="Y293" s="352"/>
      <c r="Z293" s="352"/>
      <c r="AA293" s="352"/>
      <c r="AB293" s="352"/>
      <c r="AC293" s="352"/>
      <c r="AD293" s="352"/>
    </row>
    <row r="294" spans="1:30" ht="20.100000000000001" customHeight="1">
      <c r="A294" s="144"/>
      <c r="B294" s="111"/>
      <c r="C294" s="352"/>
      <c r="D294" s="311" t="s">
        <v>7917</v>
      </c>
      <c r="E294" s="352"/>
      <c r="F294" s="356"/>
      <c r="G294" s="314"/>
      <c r="H294" s="356"/>
      <c r="I294" s="314"/>
      <c r="J294" s="356"/>
      <c r="K294" s="314"/>
      <c r="L294" s="356"/>
      <c r="M294" s="314"/>
      <c r="N294" s="315"/>
      <c r="O294" s="316"/>
      <c r="P294" s="315"/>
      <c r="Q294" s="316"/>
      <c r="R294" s="315"/>
      <c r="S294" s="316"/>
      <c r="T294" s="128"/>
      <c r="U294" s="128"/>
      <c r="V294" s="128"/>
      <c r="W294" s="352"/>
      <c r="X294" s="352"/>
      <c r="Y294" s="352"/>
      <c r="Z294" s="352"/>
      <c r="AA294" s="352"/>
      <c r="AB294" s="352"/>
      <c r="AC294" s="352"/>
      <c r="AD294" s="352"/>
    </row>
    <row r="295" spans="1:30" ht="20.100000000000001" customHeight="1">
      <c r="A295" s="144"/>
      <c r="B295" s="111"/>
      <c r="C295" s="352"/>
      <c r="D295" s="311" t="s">
        <v>7918</v>
      </c>
      <c r="E295" s="352"/>
      <c r="F295" s="356"/>
      <c r="G295" s="314"/>
      <c r="H295" s="356"/>
      <c r="I295" s="314"/>
      <c r="J295" s="356"/>
      <c r="K295" s="314"/>
      <c r="L295" s="356"/>
      <c r="M295" s="314"/>
      <c r="N295" s="315"/>
      <c r="O295" s="316"/>
      <c r="P295" s="315"/>
      <c r="Q295" s="316"/>
      <c r="R295" s="315"/>
      <c r="S295" s="316"/>
      <c r="T295" s="128"/>
      <c r="U295" s="128"/>
      <c r="V295" s="128"/>
      <c r="W295" s="352"/>
      <c r="X295" s="352"/>
      <c r="Y295" s="352"/>
      <c r="Z295" s="352"/>
      <c r="AA295" s="352"/>
      <c r="AB295" s="352"/>
      <c r="AC295" s="352"/>
      <c r="AD295" s="352"/>
    </row>
    <row r="296" spans="1:30" ht="20.100000000000001" customHeight="1">
      <c r="A296" s="144"/>
      <c r="B296" s="111"/>
      <c r="C296" s="352"/>
      <c r="D296" s="311" t="s">
        <v>7919</v>
      </c>
      <c r="E296" s="352"/>
      <c r="F296" s="356"/>
      <c r="G296" s="314"/>
      <c r="H296" s="356"/>
      <c r="I296" s="314"/>
      <c r="J296" s="356"/>
      <c r="K296" s="314"/>
      <c r="L296" s="356"/>
      <c r="M296" s="314"/>
      <c r="N296" s="315"/>
      <c r="O296" s="316"/>
      <c r="P296" s="315"/>
      <c r="Q296" s="316"/>
      <c r="R296" s="315"/>
      <c r="S296" s="316"/>
      <c r="T296" s="128"/>
      <c r="U296" s="128"/>
      <c r="V296" s="128"/>
      <c r="W296" s="352"/>
      <c r="X296" s="352"/>
      <c r="Y296" s="352"/>
      <c r="Z296" s="352"/>
      <c r="AA296" s="352"/>
      <c r="AB296" s="352"/>
      <c r="AC296" s="352"/>
      <c r="AD296" s="352"/>
    </row>
    <row r="297" spans="1:30" ht="20.100000000000001" customHeight="1">
      <c r="A297" s="144"/>
      <c r="B297" s="111"/>
      <c r="C297" s="352"/>
      <c r="D297" s="311" t="s">
        <v>7920</v>
      </c>
      <c r="E297" s="352"/>
      <c r="F297" s="356"/>
      <c r="G297" s="314"/>
      <c r="H297" s="356"/>
      <c r="I297" s="314"/>
      <c r="J297" s="356"/>
      <c r="K297" s="314"/>
      <c r="L297" s="356"/>
      <c r="M297" s="314"/>
      <c r="N297" s="315"/>
      <c r="O297" s="316"/>
      <c r="P297" s="315"/>
      <c r="Q297" s="316"/>
      <c r="R297" s="315"/>
      <c r="S297" s="316"/>
      <c r="T297" s="128"/>
      <c r="U297" s="128"/>
      <c r="V297" s="128"/>
      <c r="W297" s="352"/>
      <c r="X297" s="352"/>
      <c r="Y297" s="352"/>
      <c r="Z297" s="352"/>
      <c r="AA297" s="352"/>
      <c r="AB297" s="352"/>
      <c r="AC297" s="352"/>
      <c r="AD297" s="352"/>
    </row>
    <row r="298" spans="1:30" ht="20.100000000000001" customHeight="1">
      <c r="A298" s="144"/>
      <c r="B298" s="111"/>
      <c r="C298" s="352"/>
      <c r="D298" s="311" t="s">
        <v>1959</v>
      </c>
      <c r="E298" s="352"/>
      <c r="F298" s="356"/>
      <c r="G298" s="314"/>
      <c r="H298" s="356"/>
      <c r="I298" s="314"/>
      <c r="J298" s="356"/>
      <c r="K298" s="314"/>
      <c r="L298" s="356"/>
      <c r="M298" s="314"/>
      <c r="N298" s="315"/>
      <c r="O298" s="316"/>
      <c r="P298" s="315"/>
      <c r="Q298" s="316"/>
      <c r="R298" s="315"/>
      <c r="S298" s="316"/>
      <c r="T298" s="128"/>
      <c r="U298" s="128"/>
      <c r="V298" s="128"/>
      <c r="W298" s="352"/>
      <c r="X298" s="352"/>
      <c r="Y298" s="352"/>
      <c r="Z298" s="352"/>
      <c r="AA298" s="352"/>
      <c r="AB298" s="352"/>
      <c r="AC298" s="352"/>
      <c r="AD298" s="352"/>
    </row>
    <row r="299" spans="1:30" ht="20.100000000000001" customHeight="1">
      <c r="A299" s="144"/>
      <c r="B299" s="111"/>
      <c r="C299" s="352"/>
      <c r="D299" s="311" t="s">
        <v>1960</v>
      </c>
      <c r="E299" s="352"/>
      <c r="F299" s="356"/>
      <c r="G299" s="314"/>
      <c r="H299" s="356"/>
      <c r="I299" s="314"/>
      <c r="J299" s="356"/>
      <c r="K299" s="314"/>
      <c r="L299" s="356"/>
      <c r="M299" s="314"/>
      <c r="N299" s="315"/>
      <c r="O299" s="316"/>
      <c r="P299" s="315"/>
      <c r="Q299" s="316"/>
      <c r="R299" s="315"/>
      <c r="S299" s="316"/>
      <c r="T299" s="128"/>
      <c r="U299" s="128"/>
      <c r="V299" s="128"/>
      <c r="W299" s="352"/>
      <c r="X299" s="352"/>
      <c r="Y299" s="352"/>
      <c r="Z299" s="352"/>
      <c r="AA299" s="352"/>
      <c r="AB299" s="352"/>
      <c r="AC299" s="352"/>
      <c r="AD299" s="352"/>
    </row>
    <row r="300" spans="1:30" ht="20.100000000000001" customHeight="1">
      <c r="A300" s="177" t="s">
        <v>5029</v>
      </c>
      <c r="B300" s="9" t="s">
        <v>948</v>
      </c>
      <c r="C300" s="351" t="s">
        <v>5021</v>
      </c>
      <c r="D300" s="9" t="s">
        <v>1591</v>
      </c>
      <c r="E300" s="351" t="s">
        <v>7887</v>
      </c>
      <c r="F300" s="354"/>
      <c r="G300" s="12"/>
      <c r="H300" s="354"/>
      <c r="I300" s="12"/>
      <c r="J300" s="354"/>
      <c r="K300" s="12"/>
      <c r="L300" s="354"/>
      <c r="M300" s="12"/>
      <c r="N300" s="56"/>
      <c r="O300" s="57"/>
      <c r="P300" s="56"/>
      <c r="Q300" s="57"/>
      <c r="R300" s="56"/>
      <c r="S300" s="57"/>
      <c r="T300" s="127"/>
      <c r="U300" s="127"/>
      <c r="V300" s="351" t="s">
        <v>7882</v>
      </c>
      <c r="W300" s="351" t="s">
        <v>7882</v>
      </c>
      <c r="X300" s="351" t="s">
        <v>7882</v>
      </c>
      <c r="Y300" s="351" t="s">
        <v>7882</v>
      </c>
      <c r="Z300" s="351" t="s">
        <v>7882</v>
      </c>
      <c r="AA300" s="351" t="s">
        <v>7882</v>
      </c>
      <c r="AB300" s="351" t="s">
        <v>7882</v>
      </c>
      <c r="AC300" s="351"/>
      <c r="AD300" s="351"/>
    </row>
    <row r="301" spans="1:30" ht="20.100000000000001" customHeight="1">
      <c r="A301" s="144"/>
      <c r="B301" s="111"/>
      <c r="C301" s="352"/>
      <c r="D301" s="311" t="s">
        <v>1592</v>
      </c>
      <c r="E301" s="352"/>
      <c r="F301" s="356"/>
      <c r="G301" s="314"/>
      <c r="H301" s="356"/>
      <c r="I301" s="314"/>
      <c r="J301" s="356"/>
      <c r="K301" s="314"/>
      <c r="L301" s="356"/>
      <c r="M301" s="314"/>
      <c r="N301" s="315"/>
      <c r="O301" s="316"/>
      <c r="P301" s="315"/>
      <c r="Q301" s="316"/>
      <c r="R301" s="315"/>
      <c r="S301" s="316"/>
      <c r="T301" s="128"/>
      <c r="U301" s="128"/>
      <c r="V301" s="128"/>
      <c r="W301" s="352"/>
      <c r="X301" s="352"/>
      <c r="Y301" s="352"/>
      <c r="Z301" s="352"/>
      <c r="AA301" s="352"/>
      <c r="AB301" s="352"/>
      <c r="AC301" s="352"/>
      <c r="AD301" s="352"/>
    </row>
    <row r="302" spans="1:30" ht="20.100000000000001" customHeight="1">
      <c r="A302" s="144"/>
      <c r="B302" s="111"/>
      <c r="C302" s="352"/>
      <c r="D302" s="311" t="s">
        <v>1593</v>
      </c>
      <c r="E302" s="352"/>
      <c r="F302" s="356"/>
      <c r="G302" s="314"/>
      <c r="H302" s="356"/>
      <c r="I302" s="314"/>
      <c r="J302" s="356"/>
      <c r="K302" s="314"/>
      <c r="L302" s="356"/>
      <c r="M302" s="314"/>
      <c r="N302" s="315"/>
      <c r="O302" s="316"/>
      <c r="P302" s="315"/>
      <c r="Q302" s="316"/>
      <c r="R302" s="315"/>
      <c r="S302" s="316"/>
      <c r="T302" s="128"/>
      <c r="U302" s="128"/>
      <c r="V302" s="128"/>
      <c r="W302" s="352"/>
      <c r="X302" s="352"/>
      <c r="Y302" s="352"/>
      <c r="Z302" s="352"/>
      <c r="AA302" s="352"/>
      <c r="AB302" s="352"/>
      <c r="AC302" s="352"/>
      <c r="AD302" s="352"/>
    </row>
    <row r="303" spans="1:30" ht="20.100000000000001" customHeight="1">
      <c r="A303" s="144"/>
      <c r="B303" s="111"/>
      <c r="C303" s="352"/>
      <c r="D303" s="311" t="s">
        <v>1594</v>
      </c>
      <c r="E303" s="352"/>
      <c r="F303" s="356"/>
      <c r="G303" s="314"/>
      <c r="H303" s="356"/>
      <c r="I303" s="314"/>
      <c r="J303" s="356"/>
      <c r="K303" s="314"/>
      <c r="L303" s="356"/>
      <c r="M303" s="314"/>
      <c r="N303" s="315"/>
      <c r="O303" s="316"/>
      <c r="P303" s="315"/>
      <c r="Q303" s="316"/>
      <c r="R303" s="315"/>
      <c r="S303" s="316"/>
      <c r="T303" s="128"/>
      <c r="U303" s="128"/>
      <c r="V303" s="128"/>
      <c r="W303" s="352"/>
      <c r="X303" s="352"/>
      <c r="Y303" s="352"/>
      <c r="Z303" s="352"/>
      <c r="AA303" s="352"/>
      <c r="AB303" s="352"/>
      <c r="AC303" s="352"/>
      <c r="AD303" s="352"/>
    </row>
    <row r="304" spans="1:30" ht="20.100000000000001" customHeight="1">
      <c r="A304" s="144"/>
      <c r="B304" s="111"/>
      <c r="C304" s="352"/>
      <c r="D304" s="311" t="s">
        <v>1595</v>
      </c>
      <c r="E304" s="352"/>
      <c r="F304" s="356"/>
      <c r="G304" s="314"/>
      <c r="H304" s="356"/>
      <c r="I304" s="314"/>
      <c r="J304" s="356"/>
      <c r="K304" s="314"/>
      <c r="L304" s="356"/>
      <c r="M304" s="314"/>
      <c r="N304" s="315"/>
      <c r="O304" s="316"/>
      <c r="P304" s="315"/>
      <c r="Q304" s="316"/>
      <c r="R304" s="315"/>
      <c r="S304" s="316"/>
      <c r="T304" s="128"/>
      <c r="U304" s="128"/>
      <c r="V304" s="128"/>
      <c r="W304" s="352"/>
      <c r="X304" s="352"/>
      <c r="Y304" s="352"/>
      <c r="Z304" s="352"/>
      <c r="AA304" s="352"/>
      <c r="AB304" s="352"/>
      <c r="AC304" s="352"/>
      <c r="AD304" s="352"/>
    </row>
    <row r="305" spans="1:30" ht="20.100000000000001" customHeight="1">
      <c r="A305" s="144"/>
      <c r="B305" s="111"/>
      <c r="C305" s="352"/>
      <c r="D305" s="311" t="s">
        <v>1596</v>
      </c>
      <c r="E305" s="352"/>
      <c r="F305" s="356"/>
      <c r="G305" s="314"/>
      <c r="H305" s="356"/>
      <c r="I305" s="314"/>
      <c r="J305" s="356"/>
      <c r="K305" s="314"/>
      <c r="L305" s="356"/>
      <c r="M305" s="314"/>
      <c r="N305" s="315"/>
      <c r="O305" s="316"/>
      <c r="P305" s="315"/>
      <c r="Q305" s="316"/>
      <c r="R305" s="315"/>
      <c r="S305" s="316"/>
      <c r="T305" s="128"/>
      <c r="U305" s="128"/>
      <c r="V305" s="128"/>
      <c r="W305" s="352"/>
      <c r="X305" s="352"/>
      <c r="Y305" s="352"/>
      <c r="Z305" s="352"/>
      <c r="AA305" s="352"/>
      <c r="AB305" s="352"/>
      <c r="AC305" s="352"/>
      <c r="AD305" s="352"/>
    </row>
    <row r="306" spans="1:30" ht="20.100000000000001" customHeight="1">
      <c r="A306" s="144"/>
      <c r="B306" s="111"/>
      <c r="C306" s="352"/>
      <c r="D306" s="311" t="s">
        <v>1597</v>
      </c>
      <c r="E306" s="352"/>
      <c r="F306" s="356"/>
      <c r="G306" s="314"/>
      <c r="H306" s="356"/>
      <c r="I306" s="314"/>
      <c r="J306" s="356"/>
      <c r="K306" s="314"/>
      <c r="L306" s="356"/>
      <c r="M306" s="314"/>
      <c r="N306" s="315"/>
      <c r="O306" s="316"/>
      <c r="P306" s="315"/>
      <c r="Q306" s="316"/>
      <c r="R306" s="315"/>
      <c r="S306" s="316"/>
      <c r="T306" s="128"/>
      <c r="U306" s="128"/>
      <c r="V306" s="128"/>
      <c r="W306" s="352"/>
      <c r="X306" s="352"/>
      <c r="Y306" s="352"/>
      <c r="Z306" s="352"/>
      <c r="AA306" s="352"/>
      <c r="AB306" s="352"/>
      <c r="AC306" s="352"/>
      <c r="AD306" s="352"/>
    </row>
    <row r="307" spans="1:30" ht="20.100000000000001" customHeight="1">
      <c r="A307" s="144"/>
      <c r="B307" s="111"/>
      <c r="C307" s="352"/>
      <c r="D307" s="311" t="s">
        <v>1598</v>
      </c>
      <c r="E307" s="352"/>
      <c r="F307" s="356"/>
      <c r="G307" s="314"/>
      <c r="H307" s="356"/>
      <c r="I307" s="314"/>
      <c r="J307" s="356"/>
      <c r="K307" s="314"/>
      <c r="L307" s="356"/>
      <c r="M307" s="314"/>
      <c r="N307" s="315"/>
      <c r="O307" s="316"/>
      <c r="P307" s="315"/>
      <c r="Q307" s="316"/>
      <c r="R307" s="315"/>
      <c r="S307" s="316"/>
      <c r="T307" s="128"/>
      <c r="U307" s="128"/>
      <c r="V307" s="128"/>
      <c r="W307" s="352"/>
      <c r="X307" s="352"/>
      <c r="Y307" s="352"/>
      <c r="Z307" s="352"/>
      <c r="AA307" s="352"/>
      <c r="AB307" s="352"/>
      <c r="AC307" s="352"/>
      <c r="AD307" s="352"/>
    </row>
    <row r="308" spans="1:30" ht="20.100000000000001" customHeight="1">
      <c r="A308" s="144"/>
      <c r="B308" s="111"/>
      <c r="C308" s="352"/>
      <c r="D308" s="311" t="s">
        <v>7916</v>
      </c>
      <c r="E308" s="352"/>
      <c r="F308" s="356"/>
      <c r="G308" s="314"/>
      <c r="H308" s="356"/>
      <c r="I308" s="314"/>
      <c r="J308" s="356"/>
      <c r="K308" s="314"/>
      <c r="L308" s="356"/>
      <c r="M308" s="314"/>
      <c r="N308" s="315"/>
      <c r="O308" s="316"/>
      <c r="P308" s="315"/>
      <c r="Q308" s="316"/>
      <c r="R308" s="315"/>
      <c r="S308" s="316"/>
      <c r="T308" s="128"/>
      <c r="U308" s="128"/>
      <c r="V308" s="128"/>
      <c r="W308" s="352"/>
      <c r="X308" s="352"/>
      <c r="Y308" s="352"/>
      <c r="Z308" s="352"/>
      <c r="AA308" s="352"/>
      <c r="AB308" s="352"/>
      <c r="AC308" s="352"/>
      <c r="AD308" s="352"/>
    </row>
    <row r="309" spans="1:30" ht="20.100000000000001" customHeight="1">
      <c r="A309" s="144"/>
      <c r="B309" s="111"/>
      <c r="C309" s="352"/>
      <c r="D309" s="311" t="s">
        <v>7917</v>
      </c>
      <c r="E309" s="352"/>
      <c r="F309" s="356"/>
      <c r="G309" s="314"/>
      <c r="H309" s="356"/>
      <c r="I309" s="314"/>
      <c r="J309" s="356"/>
      <c r="K309" s="314"/>
      <c r="L309" s="356"/>
      <c r="M309" s="314"/>
      <c r="N309" s="315"/>
      <c r="O309" s="316"/>
      <c r="P309" s="315"/>
      <c r="Q309" s="316"/>
      <c r="R309" s="315"/>
      <c r="S309" s="316"/>
      <c r="T309" s="128"/>
      <c r="U309" s="128"/>
      <c r="V309" s="128"/>
      <c r="W309" s="352"/>
      <c r="X309" s="352"/>
      <c r="Y309" s="352"/>
      <c r="Z309" s="352"/>
      <c r="AA309" s="352"/>
      <c r="AB309" s="352"/>
      <c r="AC309" s="352"/>
      <c r="AD309" s="352"/>
    </row>
    <row r="310" spans="1:30" ht="20.100000000000001" customHeight="1">
      <c r="A310" s="144"/>
      <c r="B310" s="111"/>
      <c r="C310" s="352"/>
      <c r="D310" s="311" t="s">
        <v>7918</v>
      </c>
      <c r="E310" s="352"/>
      <c r="F310" s="356"/>
      <c r="G310" s="314"/>
      <c r="H310" s="356"/>
      <c r="I310" s="314"/>
      <c r="J310" s="356"/>
      <c r="K310" s="314"/>
      <c r="L310" s="356"/>
      <c r="M310" s="314"/>
      <c r="N310" s="315"/>
      <c r="O310" s="316"/>
      <c r="P310" s="315"/>
      <c r="Q310" s="316"/>
      <c r="R310" s="315"/>
      <c r="S310" s="316"/>
      <c r="T310" s="128"/>
      <c r="U310" s="128"/>
      <c r="V310" s="128"/>
      <c r="W310" s="352"/>
      <c r="X310" s="352"/>
      <c r="Y310" s="352"/>
      <c r="Z310" s="352"/>
      <c r="AA310" s="352"/>
      <c r="AB310" s="352"/>
      <c r="AC310" s="352"/>
      <c r="AD310" s="352"/>
    </row>
    <row r="311" spans="1:30" ht="20.100000000000001" customHeight="1">
      <c r="A311" s="144"/>
      <c r="B311" s="111"/>
      <c r="C311" s="352"/>
      <c r="D311" s="311" t="s">
        <v>7919</v>
      </c>
      <c r="E311" s="352"/>
      <c r="F311" s="356"/>
      <c r="G311" s="314"/>
      <c r="H311" s="356"/>
      <c r="I311" s="314"/>
      <c r="J311" s="356"/>
      <c r="K311" s="314"/>
      <c r="L311" s="356"/>
      <c r="M311" s="314"/>
      <c r="N311" s="315"/>
      <c r="O311" s="316"/>
      <c r="P311" s="315"/>
      <c r="Q311" s="316"/>
      <c r="R311" s="315"/>
      <c r="S311" s="316"/>
      <c r="T311" s="128"/>
      <c r="U311" s="128"/>
      <c r="V311" s="128"/>
      <c r="W311" s="352"/>
      <c r="X311" s="352"/>
      <c r="Y311" s="352"/>
      <c r="Z311" s="352"/>
      <c r="AA311" s="352"/>
      <c r="AB311" s="352"/>
      <c r="AC311" s="352"/>
      <c r="AD311" s="352"/>
    </row>
    <row r="312" spans="1:30" ht="20.100000000000001" customHeight="1">
      <c r="A312" s="144"/>
      <c r="B312" s="111"/>
      <c r="C312" s="352"/>
      <c r="D312" s="311" t="s">
        <v>7920</v>
      </c>
      <c r="E312" s="352"/>
      <c r="F312" s="356"/>
      <c r="G312" s="314"/>
      <c r="H312" s="356"/>
      <c r="I312" s="314"/>
      <c r="J312" s="356"/>
      <c r="K312" s="314"/>
      <c r="L312" s="356"/>
      <c r="M312" s="314"/>
      <c r="N312" s="315"/>
      <c r="O312" s="316"/>
      <c r="P312" s="315"/>
      <c r="Q312" s="316"/>
      <c r="R312" s="315"/>
      <c r="S312" s="316"/>
      <c r="T312" s="128"/>
      <c r="U312" s="128"/>
      <c r="V312" s="128"/>
      <c r="W312" s="352"/>
      <c r="X312" s="352"/>
      <c r="Y312" s="352"/>
      <c r="Z312" s="352"/>
      <c r="AA312" s="352"/>
      <c r="AB312" s="352"/>
      <c r="AC312" s="352"/>
      <c r="AD312" s="352"/>
    </row>
    <row r="313" spans="1:30" ht="20.100000000000001" customHeight="1">
      <c r="A313" s="144"/>
      <c r="B313" s="111"/>
      <c r="C313" s="352"/>
      <c r="D313" s="311" t="s">
        <v>1959</v>
      </c>
      <c r="E313" s="352"/>
      <c r="F313" s="356"/>
      <c r="G313" s="314"/>
      <c r="H313" s="356"/>
      <c r="I313" s="314"/>
      <c r="J313" s="356"/>
      <c r="K313" s="314"/>
      <c r="L313" s="356"/>
      <c r="M313" s="314"/>
      <c r="N313" s="315"/>
      <c r="O313" s="316"/>
      <c r="P313" s="315"/>
      <c r="Q313" s="316"/>
      <c r="R313" s="315"/>
      <c r="S313" s="316"/>
      <c r="T313" s="128"/>
      <c r="U313" s="128"/>
      <c r="V313" s="128"/>
      <c r="W313" s="352"/>
      <c r="X313" s="352"/>
      <c r="Y313" s="352"/>
      <c r="Z313" s="352"/>
      <c r="AA313" s="352"/>
      <c r="AB313" s="352"/>
      <c r="AC313" s="352"/>
      <c r="AD313" s="352"/>
    </row>
    <row r="314" spans="1:30" ht="20.100000000000001" customHeight="1">
      <c r="A314" s="144"/>
      <c r="B314" s="111"/>
      <c r="C314" s="352"/>
      <c r="D314" s="311" t="s">
        <v>1960</v>
      </c>
      <c r="E314" s="352"/>
      <c r="F314" s="356"/>
      <c r="G314" s="314"/>
      <c r="H314" s="356"/>
      <c r="I314" s="314"/>
      <c r="J314" s="356"/>
      <c r="K314" s="314"/>
      <c r="L314" s="356"/>
      <c r="M314" s="314"/>
      <c r="N314" s="315"/>
      <c r="O314" s="316"/>
      <c r="P314" s="315"/>
      <c r="Q314" s="316"/>
      <c r="R314" s="315"/>
      <c r="S314" s="316"/>
      <c r="T314" s="128"/>
      <c r="U314" s="128"/>
      <c r="V314" s="128"/>
      <c r="W314" s="352"/>
      <c r="X314" s="352"/>
      <c r="Y314" s="352"/>
      <c r="Z314" s="352"/>
      <c r="AA314" s="352"/>
      <c r="AB314" s="352"/>
      <c r="AC314" s="352"/>
      <c r="AD314" s="352"/>
    </row>
    <row r="315" spans="1:30" ht="20.100000000000001" customHeight="1">
      <c r="A315" s="177" t="s">
        <v>5030</v>
      </c>
      <c r="B315" s="9" t="s">
        <v>949</v>
      </c>
      <c r="C315" s="351" t="s">
        <v>5021</v>
      </c>
      <c r="D315" s="9" t="s">
        <v>1591</v>
      </c>
      <c r="E315" s="351" t="s">
        <v>7887</v>
      </c>
      <c r="F315" s="354"/>
      <c r="G315" s="12"/>
      <c r="H315" s="354"/>
      <c r="I315" s="12"/>
      <c r="J315" s="354"/>
      <c r="K315" s="12"/>
      <c r="L315" s="354"/>
      <c r="M315" s="12"/>
      <c r="N315" s="56"/>
      <c r="O315" s="57"/>
      <c r="P315" s="56"/>
      <c r="Q315" s="57"/>
      <c r="R315" s="56"/>
      <c r="S315" s="57"/>
      <c r="T315" s="127"/>
      <c r="U315" s="127"/>
      <c r="V315" s="351" t="s">
        <v>7882</v>
      </c>
      <c r="W315" s="351" t="s">
        <v>7882</v>
      </c>
      <c r="X315" s="351" t="s">
        <v>7882</v>
      </c>
      <c r="Y315" s="351" t="s">
        <v>7882</v>
      </c>
      <c r="Z315" s="351" t="s">
        <v>7882</v>
      </c>
      <c r="AA315" s="351" t="s">
        <v>7882</v>
      </c>
      <c r="AB315" s="351" t="s">
        <v>7882</v>
      </c>
      <c r="AC315" s="351"/>
      <c r="AD315" s="351"/>
    </row>
    <row r="316" spans="1:30" ht="20.100000000000001" customHeight="1">
      <c r="A316" s="144"/>
      <c r="B316" s="111"/>
      <c r="C316" s="352"/>
      <c r="D316" s="311" t="s">
        <v>1592</v>
      </c>
      <c r="E316" s="352"/>
      <c r="F316" s="356"/>
      <c r="G316" s="314"/>
      <c r="H316" s="356"/>
      <c r="I316" s="314"/>
      <c r="J316" s="356"/>
      <c r="K316" s="314"/>
      <c r="L316" s="356"/>
      <c r="M316" s="314"/>
      <c r="N316" s="315"/>
      <c r="O316" s="316"/>
      <c r="P316" s="315"/>
      <c r="Q316" s="316"/>
      <c r="R316" s="315"/>
      <c r="S316" s="316"/>
      <c r="T316" s="128"/>
      <c r="U316" s="128"/>
      <c r="V316" s="128"/>
      <c r="W316" s="352"/>
      <c r="X316" s="352"/>
      <c r="Y316" s="352"/>
      <c r="Z316" s="352"/>
      <c r="AA316" s="352"/>
      <c r="AB316" s="352"/>
      <c r="AC316" s="352"/>
      <c r="AD316" s="352"/>
    </row>
    <row r="317" spans="1:30" ht="20.100000000000001" customHeight="1">
      <c r="A317" s="144"/>
      <c r="B317" s="111"/>
      <c r="C317" s="352"/>
      <c r="D317" s="311" t="s">
        <v>1593</v>
      </c>
      <c r="E317" s="352"/>
      <c r="F317" s="356"/>
      <c r="G317" s="314"/>
      <c r="H317" s="356"/>
      <c r="I317" s="314"/>
      <c r="J317" s="356"/>
      <c r="K317" s="314"/>
      <c r="L317" s="356"/>
      <c r="M317" s="314"/>
      <c r="N317" s="315"/>
      <c r="O317" s="316"/>
      <c r="P317" s="315"/>
      <c r="Q317" s="316"/>
      <c r="R317" s="315"/>
      <c r="S317" s="316"/>
      <c r="T317" s="128"/>
      <c r="U317" s="128"/>
      <c r="V317" s="128"/>
      <c r="W317" s="352"/>
      <c r="X317" s="352"/>
      <c r="Y317" s="352"/>
      <c r="Z317" s="352"/>
      <c r="AA317" s="352"/>
      <c r="AB317" s="352"/>
      <c r="AC317" s="352"/>
      <c r="AD317" s="352"/>
    </row>
    <row r="318" spans="1:30" ht="20.100000000000001" customHeight="1">
      <c r="A318" s="144"/>
      <c r="B318" s="111"/>
      <c r="C318" s="352"/>
      <c r="D318" s="311" t="s">
        <v>1594</v>
      </c>
      <c r="E318" s="352"/>
      <c r="F318" s="356"/>
      <c r="G318" s="314"/>
      <c r="H318" s="356"/>
      <c r="I318" s="314"/>
      <c r="J318" s="356"/>
      <c r="K318" s="314"/>
      <c r="L318" s="356"/>
      <c r="M318" s="314"/>
      <c r="N318" s="315"/>
      <c r="O318" s="316"/>
      <c r="P318" s="315"/>
      <c r="Q318" s="316"/>
      <c r="R318" s="315"/>
      <c r="S318" s="316"/>
      <c r="T318" s="128"/>
      <c r="U318" s="128"/>
      <c r="V318" s="128"/>
      <c r="W318" s="352"/>
      <c r="X318" s="352"/>
      <c r="Y318" s="352"/>
      <c r="Z318" s="352"/>
      <c r="AA318" s="352"/>
      <c r="AB318" s="352"/>
      <c r="AC318" s="352"/>
      <c r="AD318" s="352"/>
    </row>
    <row r="319" spans="1:30" ht="20.100000000000001" customHeight="1">
      <c r="A319" s="144"/>
      <c r="B319" s="111"/>
      <c r="C319" s="352"/>
      <c r="D319" s="311" t="s">
        <v>1595</v>
      </c>
      <c r="E319" s="352"/>
      <c r="F319" s="356"/>
      <c r="G319" s="314"/>
      <c r="H319" s="356"/>
      <c r="I319" s="314"/>
      <c r="J319" s="356"/>
      <c r="K319" s="314"/>
      <c r="L319" s="356"/>
      <c r="M319" s="314"/>
      <c r="N319" s="315"/>
      <c r="O319" s="316"/>
      <c r="P319" s="315"/>
      <c r="Q319" s="316"/>
      <c r="R319" s="315"/>
      <c r="S319" s="316"/>
      <c r="T319" s="128"/>
      <c r="U319" s="128"/>
      <c r="V319" s="128"/>
      <c r="W319" s="352"/>
      <c r="X319" s="352"/>
      <c r="Y319" s="352"/>
      <c r="Z319" s="352"/>
      <c r="AA319" s="352"/>
      <c r="AB319" s="352"/>
      <c r="AC319" s="352"/>
      <c r="AD319" s="352"/>
    </row>
    <row r="320" spans="1:30" ht="20.100000000000001" customHeight="1">
      <c r="A320" s="144"/>
      <c r="B320" s="111"/>
      <c r="C320" s="352"/>
      <c r="D320" s="311" t="s">
        <v>1596</v>
      </c>
      <c r="E320" s="352"/>
      <c r="F320" s="356"/>
      <c r="G320" s="314"/>
      <c r="H320" s="356"/>
      <c r="I320" s="314"/>
      <c r="J320" s="356"/>
      <c r="K320" s="314"/>
      <c r="L320" s="356"/>
      <c r="M320" s="314"/>
      <c r="N320" s="315"/>
      <c r="O320" s="316"/>
      <c r="P320" s="315"/>
      <c r="Q320" s="316"/>
      <c r="R320" s="315"/>
      <c r="S320" s="316"/>
      <c r="T320" s="128"/>
      <c r="U320" s="128"/>
      <c r="V320" s="128"/>
      <c r="W320" s="352"/>
      <c r="X320" s="352"/>
      <c r="Y320" s="352"/>
      <c r="Z320" s="352"/>
      <c r="AA320" s="352"/>
      <c r="AB320" s="352"/>
      <c r="AC320" s="352"/>
      <c r="AD320" s="352"/>
    </row>
    <row r="321" spans="1:30" ht="20.100000000000001" customHeight="1">
      <c r="A321" s="144"/>
      <c r="B321" s="111"/>
      <c r="C321" s="352"/>
      <c r="D321" s="311" t="s">
        <v>1597</v>
      </c>
      <c r="E321" s="352"/>
      <c r="F321" s="356"/>
      <c r="G321" s="314"/>
      <c r="H321" s="356"/>
      <c r="I321" s="314"/>
      <c r="J321" s="356"/>
      <c r="K321" s="314"/>
      <c r="L321" s="356"/>
      <c r="M321" s="314"/>
      <c r="N321" s="315"/>
      <c r="O321" s="316"/>
      <c r="P321" s="315"/>
      <c r="Q321" s="316"/>
      <c r="R321" s="315"/>
      <c r="S321" s="316"/>
      <c r="T321" s="128"/>
      <c r="U321" s="128"/>
      <c r="V321" s="128"/>
      <c r="W321" s="352"/>
      <c r="X321" s="352"/>
      <c r="Y321" s="352"/>
      <c r="Z321" s="352"/>
      <c r="AA321" s="352"/>
      <c r="AB321" s="352"/>
      <c r="AC321" s="352"/>
      <c r="AD321" s="352"/>
    </row>
    <row r="322" spans="1:30" ht="20.100000000000001" customHeight="1">
      <c r="A322" s="144"/>
      <c r="B322" s="111"/>
      <c r="C322" s="352"/>
      <c r="D322" s="311" t="s">
        <v>1598</v>
      </c>
      <c r="E322" s="352"/>
      <c r="F322" s="356"/>
      <c r="G322" s="314"/>
      <c r="H322" s="356"/>
      <c r="I322" s="314"/>
      <c r="J322" s="356"/>
      <c r="K322" s="314"/>
      <c r="L322" s="356"/>
      <c r="M322" s="314"/>
      <c r="N322" s="315"/>
      <c r="O322" s="316"/>
      <c r="P322" s="315"/>
      <c r="Q322" s="316"/>
      <c r="R322" s="315"/>
      <c r="S322" s="316"/>
      <c r="T322" s="128"/>
      <c r="U322" s="128"/>
      <c r="V322" s="128"/>
      <c r="W322" s="352"/>
      <c r="X322" s="352"/>
      <c r="Y322" s="352"/>
      <c r="Z322" s="352"/>
      <c r="AA322" s="352"/>
      <c r="AB322" s="352"/>
      <c r="AC322" s="352"/>
      <c r="AD322" s="352"/>
    </row>
    <row r="323" spans="1:30" ht="20.100000000000001" customHeight="1">
      <c r="A323" s="144"/>
      <c r="B323" s="111"/>
      <c r="C323" s="352"/>
      <c r="D323" s="311" t="s">
        <v>7916</v>
      </c>
      <c r="E323" s="352"/>
      <c r="F323" s="356"/>
      <c r="G323" s="314"/>
      <c r="H323" s="356"/>
      <c r="I323" s="314"/>
      <c r="J323" s="356"/>
      <c r="K323" s="314"/>
      <c r="L323" s="356"/>
      <c r="M323" s="314"/>
      <c r="N323" s="315"/>
      <c r="O323" s="316"/>
      <c r="P323" s="315"/>
      <c r="Q323" s="316"/>
      <c r="R323" s="315"/>
      <c r="S323" s="316"/>
      <c r="T323" s="128"/>
      <c r="U323" s="128"/>
      <c r="V323" s="128"/>
      <c r="W323" s="352"/>
      <c r="X323" s="352"/>
      <c r="Y323" s="352"/>
      <c r="Z323" s="352"/>
      <c r="AA323" s="352"/>
      <c r="AB323" s="352"/>
      <c r="AC323" s="352"/>
      <c r="AD323" s="352"/>
    </row>
    <row r="324" spans="1:30" ht="20.100000000000001" customHeight="1">
      <c r="A324" s="144"/>
      <c r="B324" s="111"/>
      <c r="C324" s="352"/>
      <c r="D324" s="311" t="s">
        <v>7917</v>
      </c>
      <c r="E324" s="352"/>
      <c r="F324" s="356"/>
      <c r="G324" s="314"/>
      <c r="H324" s="356"/>
      <c r="I324" s="314"/>
      <c r="J324" s="356"/>
      <c r="K324" s="314"/>
      <c r="L324" s="356"/>
      <c r="M324" s="314"/>
      <c r="N324" s="315"/>
      <c r="O324" s="316"/>
      <c r="P324" s="315"/>
      <c r="Q324" s="316"/>
      <c r="R324" s="315"/>
      <c r="S324" s="316"/>
      <c r="T324" s="128"/>
      <c r="U324" s="128"/>
      <c r="V324" s="128"/>
      <c r="W324" s="352"/>
      <c r="X324" s="352"/>
      <c r="Y324" s="352"/>
      <c r="Z324" s="352"/>
      <c r="AA324" s="352"/>
      <c r="AB324" s="352"/>
      <c r="AC324" s="352"/>
      <c r="AD324" s="352"/>
    </row>
    <row r="325" spans="1:30" ht="20.100000000000001" customHeight="1">
      <c r="A325" s="144"/>
      <c r="B325" s="111"/>
      <c r="C325" s="352"/>
      <c r="D325" s="311" t="s">
        <v>7918</v>
      </c>
      <c r="E325" s="352"/>
      <c r="F325" s="356"/>
      <c r="G325" s="314"/>
      <c r="H325" s="356"/>
      <c r="I325" s="314"/>
      <c r="J325" s="356"/>
      <c r="K325" s="314"/>
      <c r="L325" s="356"/>
      <c r="M325" s="314"/>
      <c r="N325" s="315"/>
      <c r="O325" s="316"/>
      <c r="P325" s="315"/>
      <c r="Q325" s="316"/>
      <c r="R325" s="315"/>
      <c r="S325" s="316"/>
      <c r="T325" s="128"/>
      <c r="U325" s="128"/>
      <c r="V325" s="128"/>
      <c r="W325" s="352"/>
      <c r="X325" s="352"/>
      <c r="Y325" s="352"/>
      <c r="Z325" s="352"/>
      <c r="AA325" s="352"/>
      <c r="AB325" s="352"/>
      <c r="AC325" s="352"/>
      <c r="AD325" s="352"/>
    </row>
    <row r="326" spans="1:30" ht="20.100000000000001" customHeight="1">
      <c r="A326" s="144"/>
      <c r="B326" s="111"/>
      <c r="C326" s="352"/>
      <c r="D326" s="311" t="s">
        <v>7919</v>
      </c>
      <c r="E326" s="352"/>
      <c r="F326" s="356"/>
      <c r="G326" s="314"/>
      <c r="H326" s="356"/>
      <c r="I326" s="314"/>
      <c r="J326" s="356"/>
      <c r="K326" s="314"/>
      <c r="L326" s="356"/>
      <c r="M326" s="314"/>
      <c r="N326" s="315"/>
      <c r="O326" s="316"/>
      <c r="P326" s="315"/>
      <c r="Q326" s="316"/>
      <c r="R326" s="315"/>
      <c r="S326" s="316"/>
      <c r="T326" s="128"/>
      <c r="U326" s="128"/>
      <c r="V326" s="128"/>
      <c r="W326" s="352"/>
      <c r="X326" s="352"/>
      <c r="Y326" s="352"/>
      <c r="Z326" s="352"/>
      <c r="AA326" s="352"/>
      <c r="AB326" s="352"/>
      <c r="AC326" s="352"/>
      <c r="AD326" s="352"/>
    </row>
    <row r="327" spans="1:30" ht="20.100000000000001" customHeight="1">
      <c r="A327" s="144"/>
      <c r="B327" s="111"/>
      <c r="C327" s="352"/>
      <c r="D327" s="311" t="s">
        <v>7920</v>
      </c>
      <c r="E327" s="352"/>
      <c r="F327" s="356"/>
      <c r="G327" s="314"/>
      <c r="H327" s="356"/>
      <c r="I327" s="314"/>
      <c r="J327" s="356"/>
      <c r="K327" s="314"/>
      <c r="L327" s="356"/>
      <c r="M327" s="314"/>
      <c r="N327" s="315"/>
      <c r="O327" s="316"/>
      <c r="P327" s="315"/>
      <c r="Q327" s="316"/>
      <c r="R327" s="315"/>
      <c r="S327" s="316"/>
      <c r="T327" s="128"/>
      <c r="U327" s="128"/>
      <c r="V327" s="128"/>
      <c r="W327" s="352"/>
      <c r="X327" s="352"/>
      <c r="Y327" s="352"/>
      <c r="Z327" s="352"/>
      <c r="AA327" s="352"/>
      <c r="AB327" s="352"/>
      <c r="AC327" s="352"/>
      <c r="AD327" s="352"/>
    </row>
    <row r="328" spans="1:30" ht="20.100000000000001" customHeight="1">
      <c r="A328" s="144"/>
      <c r="B328" s="111"/>
      <c r="C328" s="352"/>
      <c r="D328" s="311" t="s">
        <v>1959</v>
      </c>
      <c r="E328" s="352"/>
      <c r="F328" s="356"/>
      <c r="G328" s="314"/>
      <c r="H328" s="356"/>
      <c r="I328" s="314"/>
      <c r="J328" s="356"/>
      <c r="K328" s="314"/>
      <c r="L328" s="356"/>
      <c r="M328" s="314"/>
      <c r="N328" s="315"/>
      <c r="O328" s="316"/>
      <c r="P328" s="315"/>
      <c r="Q328" s="316"/>
      <c r="R328" s="315"/>
      <c r="S328" s="316"/>
      <c r="T328" s="128"/>
      <c r="U328" s="128"/>
      <c r="V328" s="128"/>
      <c r="W328" s="352"/>
      <c r="X328" s="352"/>
      <c r="Y328" s="352"/>
      <c r="Z328" s="352"/>
      <c r="AA328" s="352"/>
      <c r="AB328" s="352"/>
      <c r="AC328" s="352"/>
      <c r="AD328" s="352"/>
    </row>
    <row r="329" spans="1:30" ht="20.100000000000001" customHeight="1">
      <c r="A329" s="144"/>
      <c r="B329" s="111"/>
      <c r="C329" s="352"/>
      <c r="D329" s="311" t="s">
        <v>1960</v>
      </c>
      <c r="E329" s="352"/>
      <c r="F329" s="356"/>
      <c r="G329" s="314"/>
      <c r="H329" s="356"/>
      <c r="I329" s="314"/>
      <c r="J329" s="356"/>
      <c r="K329" s="314"/>
      <c r="L329" s="356"/>
      <c r="M329" s="314"/>
      <c r="N329" s="315"/>
      <c r="O329" s="316"/>
      <c r="P329" s="315"/>
      <c r="Q329" s="316"/>
      <c r="R329" s="315"/>
      <c r="S329" s="316"/>
      <c r="T329" s="128"/>
      <c r="U329" s="128"/>
      <c r="V329" s="128"/>
      <c r="W329" s="352"/>
      <c r="X329" s="352"/>
      <c r="Y329" s="352"/>
      <c r="Z329" s="352"/>
      <c r="AA329" s="352"/>
      <c r="AB329" s="352"/>
      <c r="AC329" s="352"/>
      <c r="AD329" s="352"/>
    </row>
    <row r="330" spans="1:30" ht="20.100000000000001" customHeight="1">
      <c r="A330" s="177" t="s">
        <v>5031</v>
      </c>
      <c r="B330" s="9" t="s">
        <v>950</v>
      </c>
      <c r="C330" s="351" t="s">
        <v>5021</v>
      </c>
      <c r="D330" s="9" t="s">
        <v>1591</v>
      </c>
      <c r="E330" s="351" t="s">
        <v>7887</v>
      </c>
      <c r="F330" s="354"/>
      <c r="G330" s="12"/>
      <c r="H330" s="354"/>
      <c r="I330" s="12"/>
      <c r="J330" s="354"/>
      <c r="K330" s="12"/>
      <c r="L330" s="354"/>
      <c r="M330" s="12"/>
      <c r="N330" s="56"/>
      <c r="O330" s="57"/>
      <c r="P330" s="56"/>
      <c r="Q330" s="57"/>
      <c r="R330" s="56"/>
      <c r="S330" s="57"/>
      <c r="T330" s="127"/>
      <c r="U330" s="127"/>
      <c r="V330" s="351" t="s">
        <v>7882</v>
      </c>
      <c r="W330" s="351" t="s">
        <v>7882</v>
      </c>
      <c r="X330" s="351" t="s">
        <v>7882</v>
      </c>
      <c r="Y330" s="351" t="s">
        <v>7882</v>
      </c>
      <c r="Z330" s="351" t="s">
        <v>7882</v>
      </c>
      <c r="AA330" s="351" t="s">
        <v>7882</v>
      </c>
      <c r="AB330" s="351" t="s">
        <v>7882</v>
      </c>
      <c r="AC330" s="351"/>
      <c r="AD330" s="351"/>
    </row>
    <row r="331" spans="1:30" ht="20.100000000000001" customHeight="1">
      <c r="A331" s="144"/>
      <c r="B331" s="111"/>
      <c r="C331" s="352"/>
      <c r="D331" s="311" t="s">
        <v>1592</v>
      </c>
      <c r="E331" s="352"/>
      <c r="F331" s="356"/>
      <c r="G331" s="314"/>
      <c r="H331" s="356"/>
      <c r="I331" s="314"/>
      <c r="J331" s="356"/>
      <c r="K331" s="314"/>
      <c r="L331" s="356"/>
      <c r="M331" s="314"/>
      <c r="N331" s="315"/>
      <c r="O331" s="316"/>
      <c r="P331" s="315"/>
      <c r="Q331" s="316"/>
      <c r="R331" s="315"/>
      <c r="S331" s="316"/>
      <c r="T331" s="128"/>
      <c r="U331" s="128"/>
      <c r="V331" s="128"/>
      <c r="W331" s="352"/>
      <c r="X331" s="352"/>
      <c r="Y331" s="352"/>
      <c r="Z331" s="352"/>
      <c r="AA331" s="352"/>
      <c r="AB331" s="352"/>
      <c r="AC331" s="352"/>
      <c r="AD331" s="352"/>
    </row>
    <row r="332" spans="1:30" ht="20.100000000000001" customHeight="1">
      <c r="A332" s="144"/>
      <c r="B332" s="111"/>
      <c r="C332" s="352"/>
      <c r="D332" s="311" t="s">
        <v>1593</v>
      </c>
      <c r="E332" s="352"/>
      <c r="F332" s="356"/>
      <c r="G332" s="314"/>
      <c r="H332" s="356"/>
      <c r="I332" s="314"/>
      <c r="J332" s="356"/>
      <c r="K332" s="314"/>
      <c r="L332" s="356"/>
      <c r="M332" s="314"/>
      <c r="N332" s="315"/>
      <c r="O332" s="316"/>
      <c r="P332" s="315"/>
      <c r="Q332" s="316"/>
      <c r="R332" s="315"/>
      <c r="S332" s="316"/>
      <c r="T332" s="128"/>
      <c r="U332" s="128"/>
      <c r="V332" s="128"/>
      <c r="W332" s="352"/>
      <c r="X332" s="352"/>
      <c r="Y332" s="352"/>
      <c r="Z332" s="352"/>
      <c r="AA332" s="352"/>
      <c r="AB332" s="352"/>
      <c r="AC332" s="352"/>
      <c r="AD332" s="352"/>
    </row>
    <row r="333" spans="1:30" ht="20.100000000000001" customHeight="1">
      <c r="A333" s="144"/>
      <c r="B333" s="111"/>
      <c r="C333" s="352"/>
      <c r="D333" s="311" t="s">
        <v>1594</v>
      </c>
      <c r="E333" s="352"/>
      <c r="F333" s="356"/>
      <c r="G333" s="314"/>
      <c r="H333" s="356"/>
      <c r="I333" s="314"/>
      <c r="J333" s="356"/>
      <c r="K333" s="314"/>
      <c r="L333" s="356"/>
      <c r="M333" s="314"/>
      <c r="N333" s="315"/>
      <c r="O333" s="316"/>
      <c r="P333" s="315"/>
      <c r="Q333" s="316"/>
      <c r="R333" s="315"/>
      <c r="S333" s="316"/>
      <c r="T333" s="128"/>
      <c r="U333" s="128"/>
      <c r="V333" s="128"/>
      <c r="W333" s="352"/>
      <c r="X333" s="352"/>
      <c r="Y333" s="352"/>
      <c r="Z333" s="352"/>
      <c r="AA333" s="352"/>
      <c r="AB333" s="352"/>
      <c r="AC333" s="352"/>
      <c r="AD333" s="352"/>
    </row>
    <row r="334" spans="1:30" ht="20.100000000000001" customHeight="1">
      <c r="A334" s="144"/>
      <c r="B334" s="111"/>
      <c r="C334" s="352"/>
      <c r="D334" s="311" t="s">
        <v>1595</v>
      </c>
      <c r="E334" s="352"/>
      <c r="F334" s="356"/>
      <c r="G334" s="314"/>
      <c r="H334" s="356"/>
      <c r="I334" s="314"/>
      <c r="J334" s="356"/>
      <c r="K334" s="314"/>
      <c r="L334" s="356"/>
      <c r="M334" s="314"/>
      <c r="N334" s="315"/>
      <c r="O334" s="316"/>
      <c r="P334" s="315"/>
      <c r="Q334" s="316"/>
      <c r="R334" s="315"/>
      <c r="S334" s="316"/>
      <c r="T334" s="128"/>
      <c r="U334" s="128"/>
      <c r="V334" s="128"/>
      <c r="W334" s="352"/>
      <c r="X334" s="352"/>
      <c r="Y334" s="352"/>
      <c r="Z334" s="352"/>
      <c r="AA334" s="352"/>
      <c r="AB334" s="352"/>
      <c r="AC334" s="352"/>
      <c r="AD334" s="352"/>
    </row>
    <row r="335" spans="1:30" ht="20.100000000000001" customHeight="1">
      <c r="A335" s="144"/>
      <c r="B335" s="111"/>
      <c r="C335" s="352"/>
      <c r="D335" s="311" t="s">
        <v>1596</v>
      </c>
      <c r="E335" s="352"/>
      <c r="F335" s="356"/>
      <c r="G335" s="314"/>
      <c r="H335" s="356"/>
      <c r="I335" s="314"/>
      <c r="J335" s="356"/>
      <c r="K335" s="314"/>
      <c r="L335" s="356"/>
      <c r="M335" s="314"/>
      <c r="N335" s="315"/>
      <c r="O335" s="316"/>
      <c r="P335" s="315"/>
      <c r="Q335" s="316"/>
      <c r="R335" s="315"/>
      <c r="S335" s="316"/>
      <c r="T335" s="128"/>
      <c r="U335" s="128"/>
      <c r="V335" s="128"/>
      <c r="W335" s="352"/>
      <c r="X335" s="352"/>
      <c r="Y335" s="352"/>
      <c r="Z335" s="352"/>
      <c r="AA335" s="352"/>
      <c r="AB335" s="352"/>
      <c r="AC335" s="352"/>
      <c r="AD335" s="352"/>
    </row>
    <row r="336" spans="1:30" ht="20.100000000000001" customHeight="1">
      <c r="A336" s="144"/>
      <c r="B336" s="111"/>
      <c r="C336" s="352"/>
      <c r="D336" s="311" t="s">
        <v>1597</v>
      </c>
      <c r="E336" s="352"/>
      <c r="F336" s="356"/>
      <c r="G336" s="314"/>
      <c r="H336" s="356"/>
      <c r="I336" s="314"/>
      <c r="J336" s="356"/>
      <c r="K336" s="314"/>
      <c r="L336" s="356"/>
      <c r="M336" s="314"/>
      <c r="N336" s="315"/>
      <c r="O336" s="316"/>
      <c r="P336" s="315"/>
      <c r="Q336" s="316"/>
      <c r="R336" s="315"/>
      <c r="S336" s="316"/>
      <c r="T336" s="128"/>
      <c r="U336" s="128"/>
      <c r="V336" s="128"/>
      <c r="W336" s="352"/>
      <c r="X336" s="352"/>
      <c r="Y336" s="352"/>
      <c r="Z336" s="352"/>
      <c r="AA336" s="352"/>
      <c r="AB336" s="352"/>
      <c r="AC336" s="352"/>
      <c r="AD336" s="352"/>
    </row>
    <row r="337" spans="1:30" ht="20.100000000000001" customHeight="1">
      <c r="A337" s="144"/>
      <c r="B337" s="111"/>
      <c r="C337" s="352"/>
      <c r="D337" s="311" t="s">
        <v>1598</v>
      </c>
      <c r="E337" s="352"/>
      <c r="F337" s="356"/>
      <c r="G337" s="314"/>
      <c r="H337" s="356"/>
      <c r="I337" s="314"/>
      <c r="J337" s="356"/>
      <c r="K337" s="314"/>
      <c r="L337" s="356"/>
      <c r="M337" s="314"/>
      <c r="N337" s="315"/>
      <c r="O337" s="316"/>
      <c r="P337" s="315"/>
      <c r="Q337" s="316"/>
      <c r="R337" s="315"/>
      <c r="S337" s="316"/>
      <c r="T337" s="128"/>
      <c r="U337" s="128"/>
      <c r="V337" s="128"/>
      <c r="W337" s="352"/>
      <c r="X337" s="352"/>
      <c r="Y337" s="352"/>
      <c r="Z337" s="352"/>
      <c r="AA337" s="352"/>
      <c r="AB337" s="352"/>
      <c r="AC337" s="352"/>
      <c r="AD337" s="352"/>
    </row>
    <row r="338" spans="1:30" ht="20.100000000000001" customHeight="1">
      <c r="A338" s="144"/>
      <c r="B338" s="111"/>
      <c r="C338" s="352"/>
      <c r="D338" s="311" t="s">
        <v>7916</v>
      </c>
      <c r="E338" s="352"/>
      <c r="F338" s="356"/>
      <c r="G338" s="314"/>
      <c r="H338" s="356"/>
      <c r="I338" s="314"/>
      <c r="J338" s="356"/>
      <c r="K338" s="314"/>
      <c r="L338" s="356"/>
      <c r="M338" s="314"/>
      <c r="N338" s="315"/>
      <c r="O338" s="316"/>
      <c r="P338" s="315"/>
      <c r="Q338" s="316"/>
      <c r="R338" s="315"/>
      <c r="S338" s="316"/>
      <c r="T338" s="128"/>
      <c r="U338" s="128"/>
      <c r="V338" s="128"/>
      <c r="W338" s="352"/>
      <c r="X338" s="352"/>
      <c r="Y338" s="352"/>
      <c r="Z338" s="352"/>
      <c r="AA338" s="352"/>
      <c r="AB338" s="352"/>
      <c r="AC338" s="352"/>
      <c r="AD338" s="352"/>
    </row>
    <row r="339" spans="1:30" ht="20.100000000000001" customHeight="1">
      <c r="A339" s="144"/>
      <c r="B339" s="111"/>
      <c r="C339" s="352"/>
      <c r="D339" s="311" t="s">
        <v>7917</v>
      </c>
      <c r="E339" s="352"/>
      <c r="F339" s="356"/>
      <c r="G339" s="314"/>
      <c r="H339" s="356"/>
      <c r="I339" s="314"/>
      <c r="J339" s="356"/>
      <c r="K339" s="314"/>
      <c r="L339" s="356"/>
      <c r="M339" s="314"/>
      <c r="N339" s="315"/>
      <c r="O339" s="316"/>
      <c r="P339" s="315"/>
      <c r="Q339" s="316"/>
      <c r="R339" s="315"/>
      <c r="S339" s="316"/>
      <c r="T339" s="128"/>
      <c r="U339" s="128"/>
      <c r="V339" s="128"/>
      <c r="W339" s="352"/>
      <c r="X339" s="352"/>
      <c r="Y339" s="352"/>
      <c r="Z339" s="352"/>
      <c r="AA339" s="352"/>
      <c r="AB339" s="352"/>
      <c r="AC339" s="352"/>
      <c r="AD339" s="352"/>
    </row>
    <row r="340" spans="1:30" ht="20.100000000000001" customHeight="1">
      <c r="A340" s="144"/>
      <c r="B340" s="111"/>
      <c r="C340" s="352"/>
      <c r="D340" s="311" t="s">
        <v>7918</v>
      </c>
      <c r="E340" s="352"/>
      <c r="F340" s="356"/>
      <c r="G340" s="314"/>
      <c r="H340" s="356"/>
      <c r="I340" s="314"/>
      <c r="J340" s="356"/>
      <c r="K340" s="314"/>
      <c r="L340" s="356"/>
      <c r="M340" s="314"/>
      <c r="N340" s="315"/>
      <c r="O340" s="316"/>
      <c r="P340" s="315"/>
      <c r="Q340" s="316"/>
      <c r="R340" s="315"/>
      <c r="S340" s="316"/>
      <c r="T340" s="128"/>
      <c r="U340" s="128"/>
      <c r="V340" s="128"/>
      <c r="W340" s="352"/>
      <c r="X340" s="352"/>
      <c r="Y340" s="352"/>
      <c r="Z340" s="352"/>
      <c r="AA340" s="352"/>
      <c r="AB340" s="352"/>
      <c r="AC340" s="352"/>
      <c r="AD340" s="352"/>
    </row>
    <row r="341" spans="1:30" ht="20.100000000000001" customHeight="1">
      <c r="A341" s="144"/>
      <c r="B341" s="111"/>
      <c r="C341" s="352"/>
      <c r="D341" s="311" t="s">
        <v>7919</v>
      </c>
      <c r="E341" s="352"/>
      <c r="F341" s="356"/>
      <c r="G341" s="314"/>
      <c r="H341" s="356"/>
      <c r="I341" s="314"/>
      <c r="J341" s="356"/>
      <c r="K341" s="314"/>
      <c r="L341" s="356"/>
      <c r="M341" s="314"/>
      <c r="N341" s="315"/>
      <c r="O341" s="316"/>
      <c r="P341" s="315"/>
      <c r="Q341" s="316"/>
      <c r="R341" s="315"/>
      <c r="S341" s="316"/>
      <c r="T341" s="128"/>
      <c r="U341" s="128"/>
      <c r="V341" s="128"/>
      <c r="W341" s="352"/>
      <c r="X341" s="352"/>
      <c r="Y341" s="352"/>
      <c r="Z341" s="352"/>
      <c r="AA341" s="352"/>
      <c r="AB341" s="352"/>
      <c r="AC341" s="352"/>
      <c r="AD341" s="352"/>
    </row>
    <row r="342" spans="1:30" ht="20.100000000000001" customHeight="1">
      <c r="A342" s="144"/>
      <c r="B342" s="111"/>
      <c r="C342" s="352"/>
      <c r="D342" s="311" t="s">
        <v>7920</v>
      </c>
      <c r="E342" s="352"/>
      <c r="F342" s="356"/>
      <c r="G342" s="314"/>
      <c r="H342" s="356"/>
      <c r="I342" s="314"/>
      <c r="J342" s="356"/>
      <c r="K342" s="314"/>
      <c r="L342" s="356"/>
      <c r="M342" s="314"/>
      <c r="N342" s="315"/>
      <c r="O342" s="316"/>
      <c r="P342" s="315"/>
      <c r="Q342" s="316"/>
      <c r="R342" s="315"/>
      <c r="S342" s="316"/>
      <c r="T342" s="128"/>
      <c r="U342" s="128"/>
      <c r="V342" s="128"/>
      <c r="W342" s="352"/>
      <c r="X342" s="352"/>
      <c r="Y342" s="352"/>
      <c r="Z342" s="352"/>
      <c r="AA342" s="352"/>
      <c r="AB342" s="352"/>
      <c r="AC342" s="352"/>
      <c r="AD342" s="352"/>
    </row>
    <row r="343" spans="1:30" ht="20.100000000000001" customHeight="1">
      <c r="A343" s="144"/>
      <c r="B343" s="111"/>
      <c r="C343" s="352"/>
      <c r="D343" s="311" t="s">
        <v>1959</v>
      </c>
      <c r="E343" s="352"/>
      <c r="F343" s="356"/>
      <c r="G343" s="314"/>
      <c r="H343" s="356"/>
      <c r="I343" s="314"/>
      <c r="J343" s="356"/>
      <c r="K343" s="314"/>
      <c r="L343" s="356"/>
      <c r="M343" s="314"/>
      <c r="N343" s="315"/>
      <c r="O343" s="316"/>
      <c r="P343" s="315"/>
      <c r="Q343" s="316"/>
      <c r="R343" s="315"/>
      <c r="S343" s="316"/>
      <c r="T343" s="128"/>
      <c r="U343" s="128"/>
      <c r="V343" s="128"/>
      <c r="W343" s="352"/>
      <c r="X343" s="352"/>
      <c r="Y343" s="352"/>
      <c r="Z343" s="352"/>
      <c r="AA343" s="352"/>
      <c r="AB343" s="352"/>
      <c r="AC343" s="352"/>
      <c r="AD343" s="352"/>
    </row>
    <row r="344" spans="1:30" ht="20.100000000000001" customHeight="1">
      <c r="A344" s="144"/>
      <c r="B344" s="111"/>
      <c r="C344" s="352"/>
      <c r="D344" s="311" t="s">
        <v>1960</v>
      </c>
      <c r="E344" s="352"/>
      <c r="F344" s="356"/>
      <c r="G344" s="314"/>
      <c r="H344" s="356"/>
      <c r="I344" s="314"/>
      <c r="J344" s="356"/>
      <c r="K344" s="314"/>
      <c r="L344" s="356"/>
      <c r="M344" s="314"/>
      <c r="N344" s="315"/>
      <c r="O344" s="316"/>
      <c r="P344" s="315"/>
      <c r="Q344" s="316"/>
      <c r="R344" s="315"/>
      <c r="S344" s="316"/>
      <c r="T344" s="128"/>
      <c r="U344" s="128"/>
      <c r="V344" s="128"/>
      <c r="W344" s="352"/>
      <c r="X344" s="352"/>
      <c r="Y344" s="352"/>
      <c r="Z344" s="352"/>
      <c r="AA344" s="352"/>
      <c r="AB344" s="352"/>
      <c r="AC344" s="352"/>
      <c r="AD344" s="352"/>
    </row>
    <row r="345" spans="1:30" ht="20.100000000000001" customHeight="1">
      <c r="A345" s="177" t="s">
        <v>5032</v>
      </c>
      <c r="B345" s="9" t="s">
        <v>951</v>
      </c>
      <c r="C345" s="351" t="s">
        <v>5021</v>
      </c>
      <c r="D345" s="9" t="s">
        <v>1591</v>
      </c>
      <c r="E345" s="351" t="s">
        <v>7887</v>
      </c>
      <c r="F345" s="354"/>
      <c r="G345" s="12"/>
      <c r="H345" s="354"/>
      <c r="I345" s="12"/>
      <c r="J345" s="354"/>
      <c r="K345" s="12"/>
      <c r="L345" s="354"/>
      <c r="M345" s="12"/>
      <c r="N345" s="56"/>
      <c r="O345" s="57"/>
      <c r="P345" s="56"/>
      <c r="Q345" s="57"/>
      <c r="R345" s="56"/>
      <c r="S345" s="57"/>
      <c r="T345" s="127"/>
      <c r="U345" s="127"/>
      <c r="V345" s="351" t="s">
        <v>7882</v>
      </c>
      <c r="W345" s="351" t="s">
        <v>7882</v>
      </c>
      <c r="X345" s="351" t="s">
        <v>7882</v>
      </c>
      <c r="Y345" s="351" t="s">
        <v>7882</v>
      </c>
      <c r="Z345" s="351" t="s">
        <v>7882</v>
      </c>
      <c r="AA345" s="351" t="s">
        <v>7882</v>
      </c>
      <c r="AB345" s="351" t="s">
        <v>7882</v>
      </c>
      <c r="AC345" s="351"/>
      <c r="AD345" s="351"/>
    </row>
    <row r="346" spans="1:30" ht="20.100000000000001" customHeight="1">
      <c r="A346" s="144"/>
      <c r="B346" s="111"/>
      <c r="C346" s="352"/>
      <c r="D346" s="311" t="s">
        <v>1592</v>
      </c>
      <c r="E346" s="352"/>
      <c r="F346" s="356"/>
      <c r="G346" s="314"/>
      <c r="H346" s="356"/>
      <c r="I346" s="314"/>
      <c r="J346" s="356"/>
      <c r="K346" s="314"/>
      <c r="L346" s="356"/>
      <c r="M346" s="314"/>
      <c r="N346" s="315"/>
      <c r="O346" s="316"/>
      <c r="P346" s="315"/>
      <c r="Q346" s="316"/>
      <c r="R346" s="315"/>
      <c r="S346" s="316"/>
      <c r="T346" s="128"/>
      <c r="U346" s="128"/>
      <c r="V346" s="128"/>
      <c r="W346" s="352"/>
      <c r="X346" s="352"/>
      <c r="Y346" s="352"/>
      <c r="Z346" s="352"/>
      <c r="AA346" s="352"/>
      <c r="AB346" s="352"/>
      <c r="AC346" s="352"/>
      <c r="AD346" s="352"/>
    </row>
    <row r="347" spans="1:30" ht="20.100000000000001" customHeight="1">
      <c r="A347" s="144"/>
      <c r="B347" s="111"/>
      <c r="C347" s="352"/>
      <c r="D347" s="311" t="s">
        <v>1593</v>
      </c>
      <c r="E347" s="352"/>
      <c r="F347" s="356"/>
      <c r="G347" s="314"/>
      <c r="H347" s="356"/>
      <c r="I347" s="314"/>
      <c r="J347" s="356"/>
      <c r="K347" s="314"/>
      <c r="L347" s="356"/>
      <c r="M347" s="314"/>
      <c r="N347" s="315"/>
      <c r="O347" s="316"/>
      <c r="P347" s="315"/>
      <c r="Q347" s="316"/>
      <c r="R347" s="315"/>
      <c r="S347" s="316"/>
      <c r="T347" s="128"/>
      <c r="U347" s="128"/>
      <c r="V347" s="128"/>
      <c r="W347" s="352"/>
      <c r="X347" s="352"/>
      <c r="Y347" s="352"/>
      <c r="Z347" s="352"/>
      <c r="AA347" s="352"/>
      <c r="AB347" s="352"/>
      <c r="AC347" s="352"/>
      <c r="AD347" s="352"/>
    </row>
    <row r="348" spans="1:30" ht="20.100000000000001" customHeight="1">
      <c r="A348" s="144"/>
      <c r="B348" s="111"/>
      <c r="C348" s="352"/>
      <c r="D348" s="311" t="s">
        <v>1594</v>
      </c>
      <c r="E348" s="352"/>
      <c r="F348" s="356"/>
      <c r="G348" s="314"/>
      <c r="H348" s="356"/>
      <c r="I348" s="314"/>
      <c r="J348" s="356"/>
      <c r="K348" s="314"/>
      <c r="L348" s="356"/>
      <c r="M348" s="314"/>
      <c r="N348" s="315"/>
      <c r="O348" s="316"/>
      <c r="P348" s="315"/>
      <c r="Q348" s="316"/>
      <c r="R348" s="315"/>
      <c r="S348" s="316"/>
      <c r="T348" s="128"/>
      <c r="U348" s="128"/>
      <c r="V348" s="128"/>
      <c r="W348" s="352"/>
      <c r="X348" s="352"/>
      <c r="Y348" s="352"/>
      <c r="Z348" s="352"/>
      <c r="AA348" s="352"/>
      <c r="AB348" s="352"/>
      <c r="AC348" s="352"/>
      <c r="AD348" s="352"/>
    </row>
    <row r="349" spans="1:30" ht="20.100000000000001" customHeight="1">
      <c r="A349" s="144"/>
      <c r="B349" s="111"/>
      <c r="C349" s="352"/>
      <c r="D349" s="311" t="s">
        <v>1595</v>
      </c>
      <c r="E349" s="352"/>
      <c r="F349" s="356"/>
      <c r="G349" s="314"/>
      <c r="H349" s="356"/>
      <c r="I349" s="314"/>
      <c r="J349" s="356"/>
      <c r="K349" s="314"/>
      <c r="L349" s="356"/>
      <c r="M349" s="314"/>
      <c r="N349" s="315"/>
      <c r="O349" s="316"/>
      <c r="P349" s="315"/>
      <c r="Q349" s="316"/>
      <c r="R349" s="315"/>
      <c r="S349" s="316"/>
      <c r="T349" s="128"/>
      <c r="U349" s="128"/>
      <c r="V349" s="128"/>
      <c r="W349" s="352"/>
      <c r="X349" s="352"/>
      <c r="Y349" s="352"/>
      <c r="Z349" s="352"/>
      <c r="AA349" s="352"/>
      <c r="AB349" s="352"/>
      <c r="AC349" s="352"/>
      <c r="AD349" s="352"/>
    </row>
    <row r="350" spans="1:30" ht="20.100000000000001" customHeight="1">
      <c r="A350" s="144"/>
      <c r="B350" s="111"/>
      <c r="C350" s="352"/>
      <c r="D350" s="311" t="s">
        <v>1596</v>
      </c>
      <c r="E350" s="352"/>
      <c r="F350" s="356"/>
      <c r="G350" s="314"/>
      <c r="H350" s="356"/>
      <c r="I350" s="314"/>
      <c r="J350" s="356"/>
      <c r="K350" s="314"/>
      <c r="L350" s="356"/>
      <c r="M350" s="314"/>
      <c r="N350" s="315"/>
      <c r="O350" s="316"/>
      <c r="P350" s="315"/>
      <c r="Q350" s="316"/>
      <c r="R350" s="315"/>
      <c r="S350" s="316"/>
      <c r="T350" s="128"/>
      <c r="U350" s="128"/>
      <c r="V350" s="128"/>
      <c r="W350" s="352"/>
      <c r="X350" s="352"/>
      <c r="Y350" s="352"/>
      <c r="Z350" s="352"/>
      <c r="AA350" s="352"/>
      <c r="AB350" s="352"/>
      <c r="AC350" s="352"/>
      <c r="AD350" s="352"/>
    </row>
    <row r="351" spans="1:30" ht="20.100000000000001" customHeight="1">
      <c r="A351" s="144"/>
      <c r="B351" s="111"/>
      <c r="C351" s="352"/>
      <c r="D351" s="311" t="s">
        <v>1597</v>
      </c>
      <c r="E351" s="352"/>
      <c r="F351" s="356"/>
      <c r="G351" s="314"/>
      <c r="H351" s="356"/>
      <c r="I351" s="314"/>
      <c r="J351" s="356"/>
      <c r="K351" s="314"/>
      <c r="L351" s="356"/>
      <c r="M351" s="314"/>
      <c r="N351" s="315"/>
      <c r="O351" s="316"/>
      <c r="P351" s="315"/>
      <c r="Q351" s="316"/>
      <c r="R351" s="315"/>
      <c r="S351" s="316"/>
      <c r="T351" s="128"/>
      <c r="U351" s="128"/>
      <c r="V351" s="128"/>
      <c r="W351" s="352"/>
      <c r="X351" s="352"/>
      <c r="Y351" s="352"/>
      <c r="Z351" s="352"/>
      <c r="AA351" s="352"/>
      <c r="AB351" s="352"/>
      <c r="AC351" s="352"/>
      <c r="AD351" s="352"/>
    </row>
    <row r="352" spans="1:30" ht="20.100000000000001" customHeight="1">
      <c r="A352" s="144"/>
      <c r="B352" s="111"/>
      <c r="C352" s="352"/>
      <c r="D352" s="311" t="s">
        <v>1598</v>
      </c>
      <c r="E352" s="352"/>
      <c r="F352" s="356"/>
      <c r="G352" s="314"/>
      <c r="H352" s="356"/>
      <c r="I352" s="314"/>
      <c r="J352" s="356"/>
      <c r="K352" s="314"/>
      <c r="L352" s="356"/>
      <c r="M352" s="314"/>
      <c r="N352" s="315"/>
      <c r="O352" s="316"/>
      <c r="P352" s="315"/>
      <c r="Q352" s="316"/>
      <c r="R352" s="315"/>
      <c r="S352" s="316"/>
      <c r="T352" s="128"/>
      <c r="U352" s="128"/>
      <c r="V352" s="128"/>
      <c r="W352" s="352"/>
      <c r="X352" s="352"/>
      <c r="Y352" s="352"/>
      <c r="Z352" s="352"/>
      <c r="AA352" s="352"/>
      <c r="AB352" s="352"/>
      <c r="AC352" s="352"/>
      <c r="AD352" s="352"/>
    </row>
    <row r="353" spans="1:30" ht="20.100000000000001" customHeight="1">
      <c r="A353" s="144"/>
      <c r="B353" s="111"/>
      <c r="C353" s="352"/>
      <c r="D353" s="311" t="s">
        <v>7916</v>
      </c>
      <c r="E353" s="352"/>
      <c r="F353" s="356"/>
      <c r="G353" s="314"/>
      <c r="H353" s="356"/>
      <c r="I353" s="314"/>
      <c r="J353" s="356"/>
      <c r="K353" s="314"/>
      <c r="L353" s="356"/>
      <c r="M353" s="314"/>
      <c r="N353" s="315"/>
      <c r="O353" s="316"/>
      <c r="P353" s="315"/>
      <c r="Q353" s="316"/>
      <c r="R353" s="315"/>
      <c r="S353" s="316"/>
      <c r="T353" s="128"/>
      <c r="U353" s="128"/>
      <c r="V353" s="128"/>
      <c r="W353" s="352"/>
      <c r="X353" s="352"/>
      <c r="Y353" s="352"/>
      <c r="Z353" s="352"/>
      <c r="AA353" s="352"/>
      <c r="AB353" s="352"/>
      <c r="AC353" s="352"/>
      <c r="AD353" s="352"/>
    </row>
    <row r="354" spans="1:30" ht="20.100000000000001" customHeight="1">
      <c r="A354" s="144"/>
      <c r="B354" s="111"/>
      <c r="C354" s="352"/>
      <c r="D354" s="311" t="s">
        <v>7917</v>
      </c>
      <c r="E354" s="352"/>
      <c r="F354" s="356"/>
      <c r="G354" s="314"/>
      <c r="H354" s="356"/>
      <c r="I354" s="314"/>
      <c r="J354" s="356"/>
      <c r="K354" s="314"/>
      <c r="L354" s="356"/>
      <c r="M354" s="314"/>
      <c r="N354" s="315"/>
      <c r="O354" s="316"/>
      <c r="P354" s="315"/>
      <c r="Q354" s="316"/>
      <c r="R354" s="315"/>
      <c r="S354" s="316"/>
      <c r="T354" s="128"/>
      <c r="U354" s="128"/>
      <c r="V354" s="128"/>
      <c r="W354" s="352"/>
      <c r="X354" s="352"/>
      <c r="Y354" s="352"/>
      <c r="Z354" s="352"/>
      <c r="AA354" s="352"/>
      <c r="AB354" s="352"/>
      <c r="AC354" s="352"/>
      <c r="AD354" s="352"/>
    </row>
    <row r="355" spans="1:30" ht="20.100000000000001" customHeight="1">
      <c r="A355" s="144"/>
      <c r="B355" s="111"/>
      <c r="C355" s="352"/>
      <c r="D355" s="311" t="s">
        <v>7918</v>
      </c>
      <c r="E355" s="352"/>
      <c r="F355" s="356"/>
      <c r="G355" s="314"/>
      <c r="H355" s="356"/>
      <c r="I355" s="314"/>
      <c r="J355" s="356"/>
      <c r="K355" s="314"/>
      <c r="L355" s="356"/>
      <c r="M355" s="314"/>
      <c r="N355" s="315"/>
      <c r="O355" s="316"/>
      <c r="P355" s="315"/>
      <c r="Q355" s="316"/>
      <c r="R355" s="315"/>
      <c r="S355" s="316"/>
      <c r="T355" s="128"/>
      <c r="U355" s="128"/>
      <c r="V355" s="128"/>
      <c r="W355" s="352"/>
      <c r="X355" s="352"/>
      <c r="Y355" s="352"/>
      <c r="Z355" s="352"/>
      <c r="AA355" s="352"/>
      <c r="AB355" s="352"/>
      <c r="AC355" s="352"/>
      <c r="AD355" s="352"/>
    </row>
    <row r="356" spans="1:30" ht="20.100000000000001" customHeight="1">
      <c r="A356" s="144"/>
      <c r="B356" s="111"/>
      <c r="C356" s="352"/>
      <c r="D356" s="311" t="s">
        <v>7919</v>
      </c>
      <c r="E356" s="352"/>
      <c r="F356" s="356"/>
      <c r="G356" s="314"/>
      <c r="H356" s="356"/>
      <c r="I356" s="314"/>
      <c r="J356" s="356"/>
      <c r="K356" s="314"/>
      <c r="L356" s="356"/>
      <c r="M356" s="314"/>
      <c r="N356" s="315"/>
      <c r="O356" s="316"/>
      <c r="P356" s="315"/>
      <c r="Q356" s="316"/>
      <c r="R356" s="315"/>
      <c r="S356" s="316"/>
      <c r="T356" s="128"/>
      <c r="U356" s="128"/>
      <c r="V356" s="128"/>
      <c r="W356" s="352"/>
      <c r="X356" s="352"/>
      <c r="Y356" s="352"/>
      <c r="Z356" s="352"/>
      <c r="AA356" s="352"/>
      <c r="AB356" s="352"/>
      <c r="AC356" s="352"/>
      <c r="AD356" s="352"/>
    </row>
    <row r="357" spans="1:30" ht="20.100000000000001" customHeight="1">
      <c r="A357" s="144"/>
      <c r="B357" s="111"/>
      <c r="C357" s="352"/>
      <c r="D357" s="311" t="s">
        <v>7920</v>
      </c>
      <c r="E357" s="352"/>
      <c r="F357" s="356"/>
      <c r="G357" s="314"/>
      <c r="H357" s="356"/>
      <c r="I357" s="314"/>
      <c r="J357" s="356"/>
      <c r="K357" s="314"/>
      <c r="L357" s="356"/>
      <c r="M357" s="314"/>
      <c r="N357" s="315"/>
      <c r="O357" s="316"/>
      <c r="P357" s="315"/>
      <c r="Q357" s="316"/>
      <c r="R357" s="315"/>
      <c r="S357" s="316"/>
      <c r="T357" s="128"/>
      <c r="U357" s="128"/>
      <c r="V357" s="128"/>
      <c r="W357" s="352"/>
      <c r="X357" s="352"/>
      <c r="Y357" s="352"/>
      <c r="Z357" s="352"/>
      <c r="AA357" s="352"/>
      <c r="AB357" s="352"/>
      <c r="AC357" s="352"/>
      <c r="AD357" s="352"/>
    </row>
    <row r="358" spans="1:30" ht="20.100000000000001" customHeight="1">
      <c r="A358" s="144"/>
      <c r="B358" s="111"/>
      <c r="C358" s="352"/>
      <c r="D358" s="311" t="s">
        <v>1959</v>
      </c>
      <c r="E358" s="352"/>
      <c r="F358" s="356"/>
      <c r="G358" s="314"/>
      <c r="H358" s="356"/>
      <c r="I358" s="314"/>
      <c r="J358" s="356"/>
      <c r="K358" s="314"/>
      <c r="L358" s="356"/>
      <c r="M358" s="314"/>
      <c r="N358" s="315"/>
      <c r="O358" s="316"/>
      <c r="P358" s="315"/>
      <c r="Q358" s="316"/>
      <c r="R358" s="315"/>
      <c r="S358" s="316"/>
      <c r="T358" s="128"/>
      <c r="U358" s="128"/>
      <c r="V358" s="128"/>
      <c r="W358" s="352"/>
      <c r="X358" s="352"/>
      <c r="Y358" s="352"/>
      <c r="Z358" s="352"/>
      <c r="AA358" s="352"/>
      <c r="AB358" s="352"/>
      <c r="AC358" s="352"/>
      <c r="AD358" s="352"/>
    </row>
    <row r="359" spans="1:30" ht="20.100000000000001" customHeight="1">
      <c r="A359" s="144"/>
      <c r="B359" s="111"/>
      <c r="C359" s="352"/>
      <c r="D359" s="311" t="s">
        <v>1960</v>
      </c>
      <c r="E359" s="352"/>
      <c r="F359" s="356"/>
      <c r="G359" s="314"/>
      <c r="H359" s="356"/>
      <c r="I359" s="314"/>
      <c r="J359" s="356"/>
      <c r="K359" s="314"/>
      <c r="L359" s="356"/>
      <c r="M359" s="314"/>
      <c r="N359" s="315"/>
      <c r="O359" s="316"/>
      <c r="P359" s="315"/>
      <c r="Q359" s="316"/>
      <c r="R359" s="315"/>
      <c r="S359" s="316"/>
      <c r="T359" s="128"/>
      <c r="U359" s="128"/>
      <c r="V359" s="128"/>
      <c r="W359" s="352"/>
      <c r="X359" s="352"/>
      <c r="Y359" s="352"/>
      <c r="Z359" s="352"/>
      <c r="AA359" s="352"/>
      <c r="AB359" s="352"/>
      <c r="AC359" s="352"/>
      <c r="AD359" s="352"/>
    </row>
    <row r="360" spans="1:30" ht="20.100000000000001" customHeight="1">
      <c r="A360" s="177" t="s">
        <v>5033</v>
      </c>
      <c r="B360" s="9" t="s">
        <v>952</v>
      </c>
      <c r="C360" s="351" t="s">
        <v>5021</v>
      </c>
      <c r="D360" s="9" t="s">
        <v>1591</v>
      </c>
      <c r="E360" s="351" t="s">
        <v>7887</v>
      </c>
      <c r="F360" s="354"/>
      <c r="G360" s="12"/>
      <c r="H360" s="354"/>
      <c r="I360" s="12"/>
      <c r="J360" s="354"/>
      <c r="K360" s="12"/>
      <c r="L360" s="354"/>
      <c r="M360" s="12"/>
      <c r="N360" s="56"/>
      <c r="O360" s="57"/>
      <c r="P360" s="56"/>
      <c r="Q360" s="57"/>
      <c r="R360" s="56"/>
      <c r="S360" s="57"/>
      <c r="T360" s="127"/>
      <c r="U360" s="127"/>
      <c r="V360" s="351" t="s">
        <v>7882</v>
      </c>
      <c r="W360" s="351" t="s">
        <v>7882</v>
      </c>
      <c r="X360" s="351" t="s">
        <v>7882</v>
      </c>
      <c r="Y360" s="351" t="s">
        <v>7882</v>
      </c>
      <c r="Z360" s="351" t="s">
        <v>7882</v>
      </c>
      <c r="AA360" s="351" t="s">
        <v>7882</v>
      </c>
      <c r="AB360" s="351" t="s">
        <v>7882</v>
      </c>
      <c r="AC360" s="351"/>
      <c r="AD360" s="351"/>
    </row>
    <row r="361" spans="1:30" ht="20.100000000000001" customHeight="1">
      <c r="A361" s="144"/>
      <c r="B361" s="111"/>
      <c r="C361" s="352"/>
      <c r="D361" s="311" t="s">
        <v>1592</v>
      </c>
      <c r="E361" s="352"/>
      <c r="F361" s="356"/>
      <c r="G361" s="314"/>
      <c r="H361" s="356"/>
      <c r="I361" s="314"/>
      <c r="J361" s="356"/>
      <c r="K361" s="314"/>
      <c r="L361" s="356"/>
      <c r="M361" s="314"/>
      <c r="N361" s="315"/>
      <c r="O361" s="316"/>
      <c r="P361" s="315"/>
      <c r="Q361" s="316"/>
      <c r="R361" s="315"/>
      <c r="S361" s="316"/>
      <c r="T361" s="128"/>
      <c r="U361" s="128"/>
      <c r="V361" s="128"/>
      <c r="W361" s="352"/>
      <c r="X361" s="352"/>
      <c r="Y361" s="352"/>
      <c r="Z361" s="352"/>
      <c r="AA361" s="352"/>
      <c r="AB361" s="352"/>
      <c r="AC361" s="352"/>
      <c r="AD361" s="352"/>
    </row>
    <row r="362" spans="1:30" ht="20.100000000000001" customHeight="1">
      <c r="A362" s="144"/>
      <c r="B362" s="111"/>
      <c r="C362" s="352"/>
      <c r="D362" s="311" t="s">
        <v>1593</v>
      </c>
      <c r="E362" s="352"/>
      <c r="F362" s="356"/>
      <c r="G362" s="314"/>
      <c r="H362" s="356"/>
      <c r="I362" s="314"/>
      <c r="J362" s="356"/>
      <c r="K362" s="314"/>
      <c r="L362" s="356"/>
      <c r="M362" s="314"/>
      <c r="N362" s="315"/>
      <c r="O362" s="316"/>
      <c r="P362" s="315"/>
      <c r="Q362" s="316"/>
      <c r="R362" s="315"/>
      <c r="S362" s="316"/>
      <c r="T362" s="128"/>
      <c r="U362" s="128"/>
      <c r="V362" s="128"/>
      <c r="W362" s="352"/>
      <c r="X362" s="352"/>
      <c r="Y362" s="352"/>
      <c r="Z362" s="352"/>
      <c r="AA362" s="352"/>
      <c r="AB362" s="352"/>
      <c r="AC362" s="352"/>
      <c r="AD362" s="352"/>
    </row>
    <row r="363" spans="1:30" ht="20.100000000000001" customHeight="1">
      <c r="A363" s="144"/>
      <c r="B363" s="111"/>
      <c r="C363" s="352"/>
      <c r="D363" s="311" t="s">
        <v>1594</v>
      </c>
      <c r="E363" s="352"/>
      <c r="F363" s="356"/>
      <c r="G363" s="314"/>
      <c r="H363" s="356"/>
      <c r="I363" s="314"/>
      <c r="J363" s="356"/>
      <c r="K363" s="314"/>
      <c r="L363" s="356"/>
      <c r="M363" s="314"/>
      <c r="N363" s="315"/>
      <c r="O363" s="316"/>
      <c r="P363" s="315"/>
      <c r="Q363" s="316"/>
      <c r="R363" s="315"/>
      <c r="S363" s="316"/>
      <c r="T363" s="128"/>
      <c r="U363" s="128"/>
      <c r="V363" s="128"/>
      <c r="W363" s="352"/>
      <c r="X363" s="352"/>
      <c r="Y363" s="352"/>
      <c r="Z363" s="352"/>
      <c r="AA363" s="352"/>
      <c r="AB363" s="352"/>
      <c r="AC363" s="352"/>
      <c r="AD363" s="352"/>
    </row>
    <row r="364" spans="1:30" ht="20.100000000000001" customHeight="1">
      <c r="A364" s="144"/>
      <c r="B364" s="111"/>
      <c r="C364" s="352"/>
      <c r="D364" s="311" t="s">
        <v>1595</v>
      </c>
      <c r="E364" s="352"/>
      <c r="F364" s="356"/>
      <c r="G364" s="314"/>
      <c r="H364" s="356"/>
      <c r="I364" s="314"/>
      <c r="J364" s="356"/>
      <c r="K364" s="314"/>
      <c r="L364" s="356"/>
      <c r="M364" s="314"/>
      <c r="N364" s="315"/>
      <c r="O364" s="316"/>
      <c r="P364" s="315"/>
      <c r="Q364" s="316"/>
      <c r="R364" s="315"/>
      <c r="S364" s="316"/>
      <c r="T364" s="128"/>
      <c r="U364" s="128"/>
      <c r="V364" s="128"/>
      <c r="W364" s="352"/>
      <c r="X364" s="352"/>
      <c r="Y364" s="352"/>
      <c r="Z364" s="352"/>
      <c r="AA364" s="352"/>
      <c r="AB364" s="352"/>
      <c r="AC364" s="352"/>
      <c r="AD364" s="352"/>
    </row>
    <row r="365" spans="1:30" ht="20.100000000000001" customHeight="1">
      <c r="A365" s="144"/>
      <c r="B365" s="111"/>
      <c r="C365" s="352"/>
      <c r="D365" s="311" t="s">
        <v>1596</v>
      </c>
      <c r="E365" s="352"/>
      <c r="F365" s="356"/>
      <c r="G365" s="314"/>
      <c r="H365" s="356"/>
      <c r="I365" s="314"/>
      <c r="J365" s="356"/>
      <c r="K365" s="314"/>
      <c r="L365" s="356"/>
      <c r="M365" s="314"/>
      <c r="N365" s="315"/>
      <c r="O365" s="316"/>
      <c r="P365" s="315"/>
      <c r="Q365" s="316"/>
      <c r="R365" s="315"/>
      <c r="S365" s="316"/>
      <c r="T365" s="128"/>
      <c r="U365" s="128"/>
      <c r="V365" s="128"/>
      <c r="W365" s="352"/>
      <c r="X365" s="352"/>
      <c r="Y365" s="352"/>
      <c r="Z365" s="352"/>
      <c r="AA365" s="352"/>
      <c r="AB365" s="352"/>
      <c r="AC365" s="352"/>
      <c r="AD365" s="352"/>
    </row>
    <row r="366" spans="1:30" ht="20.100000000000001" customHeight="1">
      <c r="A366" s="144"/>
      <c r="B366" s="111"/>
      <c r="C366" s="352"/>
      <c r="D366" s="311" t="s">
        <v>1597</v>
      </c>
      <c r="E366" s="352"/>
      <c r="F366" s="356"/>
      <c r="G366" s="314"/>
      <c r="H366" s="356"/>
      <c r="I366" s="314"/>
      <c r="J366" s="356"/>
      <c r="K366" s="314"/>
      <c r="L366" s="356"/>
      <c r="M366" s="314"/>
      <c r="N366" s="315"/>
      <c r="O366" s="316"/>
      <c r="P366" s="315"/>
      <c r="Q366" s="316"/>
      <c r="R366" s="315"/>
      <c r="S366" s="316"/>
      <c r="T366" s="128"/>
      <c r="U366" s="128"/>
      <c r="V366" s="128"/>
      <c r="W366" s="352"/>
      <c r="X366" s="352"/>
      <c r="Y366" s="352"/>
      <c r="Z366" s="352"/>
      <c r="AA366" s="352"/>
      <c r="AB366" s="352"/>
      <c r="AC366" s="352"/>
      <c r="AD366" s="352"/>
    </row>
    <row r="367" spans="1:30" ht="20.100000000000001" customHeight="1">
      <c r="A367" s="144"/>
      <c r="B367" s="111"/>
      <c r="C367" s="352"/>
      <c r="D367" s="311" t="s">
        <v>1598</v>
      </c>
      <c r="E367" s="352"/>
      <c r="F367" s="356"/>
      <c r="G367" s="314"/>
      <c r="H367" s="356"/>
      <c r="I367" s="314"/>
      <c r="J367" s="356"/>
      <c r="K367" s="314"/>
      <c r="L367" s="356"/>
      <c r="M367" s="314"/>
      <c r="N367" s="315"/>
      <c r="O367" s="316"/>
      <c r="P367" s="315"/>
      <c r="Q367" s="316"/>
      <c r="R367" s="315"/>
      <c r="S367" s="316"/>
      <c r="T367" s="128"/>
      <c r="U367" s="128"/>
      <c r="V367" s="128"/>
      <c r="W367" s="352"/>
      <c r="X367" s="352"/>
      <c r="Y367" s="352"/>
      <c r="Z367" s="352"/>
      <c r="AA367" s="352"/>
      <c r="AB367" s="352"/>
      <c r="AC367" s="352"/>
      <c r="AD367" s="352"/>
    </row>
    <row r="368" spans="1:30" ht="20.100000000000001" customHeight="1">
      <c r="A368" s="144"/>
      <c r="B368" s="111"/>
      <c r="C368" s="352"/>
      <c r="D368" s="311" t="s">
        <v>7916</v>
      </c>
      <c r="E368" s="352"/>
      <c r="F368" s="356"/>
      <c r="G368" s="314"/>
      <c r="H368" s="356"/>
      <c r="I368" s="314"/>
      <c r="J368" s="356"/>
      <c r="K368" s="314"/>
      <c r="L368" s="356"/>
      <c r="M368" s="314"/>
      <c r="N368" s="315"/>
      <c r="O368" s="316"/>
      <c r="P368" s="315"/>
      <c r="Q368" s="316"/>
      <c r="R368" s="315"/>
      <c r="S368" s="316"/>
      <c r="T368" s="128"/>
      <c r="U368" s="128"/>
      <c r="V368" s="128"/>
      <c r="W368" s="352"/>
      <c r="X368" s="352"/>
      <c r="Y368" s="352"/>
      <c r="Z368" s="352"/>
      <c r="AA368" s="352"/>
      <c r="AB368" s="352"/>
      <c r="AC368" s="352"/>
      <c r="AD368" s="352"/>
    </row>
    <row r="369" spans="1:30" ht="20.100000000000001" customHeight="1">
      <c r="A369" s="144"/>
      <c r="B369" s="177" t="s">
        <v>5036</v>
      </c>
      <c r="C369" s="352"/>
      <c r="D369" s="311" t="s">
        <v>7917</v>
      </c>
      <c r="E369" s="352"/>
      <c r="F369" s="356"/>
      <c r="G369" s="314"/>
      <c r="H369" s="356"/>
      <c r="I369" s="314"/>
      <c r="J369" s="356"/>
      <c r="K369" s="314"/>
      <c r="L369" s="356"/>
      <c r="M369" s="314"/>
      <c r="N369" s="315"/>
      <c r="O369" s="316"/>
      <c r="P369" s="315"/>
      <c r="Q369" s="316"/>
      <c r="R369" s="315"/>
      <c r="S369" s="316"/>
      <c r="T369" s="128"/>
      <c r="U369" s="128"/>
      <c r="V369" s="128"/>
      <c r="W369" s="352"/>
      <c r="X369" s="352"/>
      <c r="Y369" s="352"/>
      <c r="Z369" s="352"/>
      <c r="AA369" s="352"/>
      <c r="AB369" s="352"/>
      <c r="AC369" s="352"/>
      <c r="AD369" s="352"/>
    </row>
    <row r="370" spans="1:30" ht="20.100000000000001" customHeight="1">
      <c r="A370" s="144"/>
      <c r="B370" s="177" t="s">
        <v>5039</v>
      </c>
      <c r="C370" s="352"/>
      <c r="D370" s="311" t="s">
        <v>7918</v>
      </c>
      <c r="E370" s="352"/>
      <c r="F370" s="356"/>
      <c r="G370" s="314"/>
      <c r="H370" s="356"/>
      <c r="I370" s="314"/>
      <c r="J370" s="356"/>
      <c r="K370" s="314"/>
      <c r="L370" s="356"/>
      <c r="M370" s="314"/>
      <c r="N370" s="315"/>
      <c r="O370" s="316"/>
      <c r="P370" s="315"/>
      <c r="Q370" s="316"/>
      <c r="R370" s="315"/>
      <c r="S370" s="316"/>
      <c r="T370" s="128"/>
      <c r="U370" s="128"/>
      <c r="V370" s="128"/>
      <c r="W370" s="352"/>
      <c r="X370" s="352"/>
      <c r="Y370" s="352"/>
      <c r="Z370" s="352"/>
      <c r="AA370" s="352"/>
      <c r="AB370" s="352"/>
      <c r="AC370" s="352"/>
      <c r="AD370" s="352"/>
    </row>
    <row r="371" spans="1:30" ht="20.100000000000001" customHeight="1">
      <c r="A371" s="144"/>
      <c r="B371" s="177" t="s">
        <v>5048</v>
      </c>
      <c r="C371" s="352"/>
      <c r="D371" s="311" t="s">
        <v>7919</v>
      </c>
      <c r="E371" s="352"/>
      <c r="F371" s="356"/>
      <c r="G371" s="314"/>
      <c r="H371" s="356"/>
      <c r="I371" s="314"/>
      <c r="J371" s="356"/>
      <c r="K371" s="314"/>
      <c r="L371" s="356"/>
      <c r="M371" s="314"/>
      <c r="N371" s="315"/>
      <c r="O371" s="316"/>
      <c r="P371" s="315"/>
      <c r="Q371" s="316"/>
      <c r="R371" s="315"/>
      <c r="S371" s="316"/>
      <c r="T371" s="128"/>
      <c r="U371" s="128"/>
      <c r="V371" s="128"/>
      <c r="W371" s="352"/>
      <c r="X371" s="352"/>
      <c r="Y371" s="352"/>
      <c r="Z371" s="352"/>
      <c r="AA371" s="352"/>
      <c r="AB371" s="352"/>
      <c r="AC371" s="352"/>
      <c r="AD371" s="352"/>
    </row>
    <row r="372" spans="1:30" ht="20.100000000000001" customHeight="1">
      <c r="A372" s="144"/>
      <c r="B372" s="111"/>
      <c r="C372" s="352"/>
      <c r="D372" s="311" t="s">
        <v>7920</v>
      </c>
      <c r="E372" s="352"/>
      <c r="F372" s="356"/>
      <c r="G372" s="314"/>
      <c r="H372" s="356"/>
      <c r="I372" s="314"/>
      <c r="J372" s="356"/>
      <c r="K372" s="314"/>
      <c r="L372" s="356"/>
      <c r="M372" s="314"/>
      <c r="N372" s="315"/>
      <c r="O372" s="316"/>
      <c r="P372" s="315"/>
      <c r="Q372" s="316"/>
      <c r="R372" s="315"/>
      <c r="S372" s="316"/>
      <c r="T372" s="128"/>
      <c r="U372" s="128"/>
      <c r="V372" s="128"/>
      <c r="W372" s="352"/>
      <c r="X372" s="352"/>
      <c r="Y372" s="352"/>
      <c r="Z372" s="352"/>
      <c r="AA372" s="352"/>
      <c r="AB372" s="352"/>
      <c r="AC372" s="352"/>
      <c r="AD372" s="352"/>
    </row>
    <row r="373" spans="1:30" ht="20.100000000000001" customHeight="1">
      <c r="A373" s="144"/>
      <c r="B373" s="111"/>
      <c r="C373" s="352"/>
      <c r="D373" s="311" t="s">
        <v>1959</v>
      </c>
      <c r="E373" s="352"/>
      <c r="F373" s="356"/>
      <c r="G373" s="314"/>
      <c r="H373" s="356"/>
      <c r="I373" s="314"/>
      <c r="J373" s="356"/>
      <c r="K373" s="314"/>
      <c r="L373" s="356"/>
      <c r="M373" s="314"/>
      <c r="N373" s="315"/>
      <c r="O373" s="316"/>
      <c r="P373" s="315"/>
      <c r="Q373" s="316"/>
      <c r="R373" s="315"/>
      <c r="S373" s="316"/>
      <c r="T373" s="128"/>
      <c r="U373" s="128"/>
      <c r="V373" s="128"/>
      <c r="W373" s="352"/>
      <c r="X373" s="352"/>
      <c r="Y373" s="352"/>
      <c r="Z373" s="352"/>
      <c r="AA373" s="352"/>
      <c r="AB373" s="352"/>
      <c r="AC373" s="352"/>
      <c r="AD373" s="352"/>
    </row>
    <row r="374" spans="1:30" ht="20.100000000000001" customHeight="1">
      <c r="A374" s="144"/>
      <c r="B374" s="111"/>
      <c r="C374" s="352"/>
      <c r="D374" s="311" t="s">
        <v>1960</v>
      </c>
      <c r="E374" s="352"/>
      <c r="F374" s="356"/>
      <c r="G374" s="314"/>
      <c r="H374" s="356"/>
      <c r="I374" s="314"/>
      <c r="J374" s="356"/>
      <c r="K374" s="314"/>
      <c r="L374" s="356"/>
      <c r="M374" s="314"/>
      <c r="N374" s="315"/>
      <c r="O374" s="316"/>
      <c r="P374" s="315"/>
      <c r="Q374" s="316"/>
      <c r="R374" s="315"/>
      <c r="S374" s="316"/>
      <c r="T374" s="128"/>
      <c r="U374" s="128"/>
      <c r="V374" s="128"/>
      <c r="W374" s="352"/>
      <c r="X374" s="352"/>
      <c r="Y374" s="352"/>
      <c r="Z374" s="352"/>
      <c r="AA374" s="352"/>
      <c r="AB374" s="352"/>
      <c r="AC374" s="352"/>
      <c r="AD374" s="352"/>
    </row>
    <row r="375" spans="1:30" ht="20.100000000000001" customHeight="1">
      <c r="A375" s="177" t="s">
        <v>5034</v>
      </c>
      <c r="B375" s="9" t="s">
        <v>953</v>
      </c>
      <c r="C375" s="351" t="s">
        <v>5035</v>
      </c>
      <c r="D375" s="103"/>
      <c r="E375" s="351"/>
      <c r="F375" s="354">
        <v>8</v>
      </c>
      <c r="G375" s="12">
        <v>100</v>
      </c>
      <c r="H375" s="354">
        <v>10</v>
      </c>
      <c r="I375" s="12">
        <v>100</v>
      </c>
      <c r="J375" s="354">
        <v>11</v>
      </c>
      <c r="K375" s="12">
        <v>100</v>
      </c>
      <c r="L375" s="354">
        <v>8</v>
      </c>
      <c r="M375" s="12">
        <v>100</v>
      </c>
      <c r="N375" s="56">
        <v>12</v>
      </c>
      <c r="O375" s="57">
        <v>100</v>
      </c>
      <c r="P375" s="56">
        <v>21</v>
      </c>
      <c r="Q375" s="57">
        <v>100</v>
      </c>
      <c r="R375" s="56">
        <v>14</v>
      </c>
      <c r="S375" s="57">
        <v>100</v>
      </c>
      <c r="T375" s="127"/>
      <c r="U375" s="127"/>
      <c r="V375" s="351" t="s">
        <v>7882</v>
      </c>
      <c r="W375" s="351" t="s">
        <v>7882</v>
      </c>
      <c r="X375" s="351" t="s">
        <v>7882</v>
      </c>
      <c r="Y375" s="351" t="s">
        <v>7882</v>
      </c>
      <c r="Z375" s="351" t="s">
        <v>7882</v>
      </c>
      <c r="AA375" s="351" t="s">
        <v>7882</v>
      </c>
      <c r="AB375" s="351" t="s">
        <v>7882</v>
      </c>
      <c r="AC375" s="351"/>
      <c r="AD375" s="351"/>
    </row>
    <row r="376" spans="1:30" ht="20.100000000000001" customHeight="1">
      <c r="A376" s="177" t="s">
        <v>5036</v>
      </c>
      <c r="B376" s="9" t="s">
        <v>954</v>
      </c>
      <c r="C376" s="351" t="s">
        <v>5037</v>
      </c>
      <c r="D376" s="66"/>
      <c r="E376" s="351"/>
      <c r="F376" s="354">
        <v>116</v>
      </c>
      <c r="G376" s="12">
        <v>100</v>
      </c>
      <c r="H376" s="354">
        <v>123</v>
      </c>
      <c r="I376" s="12">
        <v>100</v>
      </c>
      <c r="J376" s="354">
        <v>117</v>
      </c>
      <c r="K376" s="12">
        <v>100</v>
      </c>
      <c r="L376" s="354">
        <v>128</v>
      </c>
      <c r="M376" s="12">
        <v>100</v>
      </c>
      <c r="N376" s="56">
        <v>139</v>
      </c>
      <c r="O376" s="57">
        <v>100</v>
      </c>
      <c r="P376" s="56">
        <v>126</v>
      </c>
      <c r="Q376" s="57">
        <v>98.4</v>
      </c>
      <c r="R376" s="56">
        <v>96</v>
      </c>
      <c r="S376" s="57">
        <v>94.1</v>
      </c>
      <c r="T376" s="127"/>
      <c r="U376" s="127"/>
      <c r="V376" s="351" t="s">
        <v>7882</v>
      </c>
      <c r="W376" s="351" t="s">
        <v>7882</v>
      </c>
      <c r="X376" s="351" t="s">
        <v>7882</v>
      </c>
      <c r="Y376" s="351" t="s">
        <v>7882</v>
      </c>
      <c r="Z376" s="351" t="s">
        <v>7882</v>
      </c>
      <c r="AA376" s="351" t="s">
        <v>7882</v>
      </c>
      <c r="AB376" s="351" t="s">
        <v>7882</v>
      </c>
      <c r="AC376" s="351"/>
      <c r="AD376" s="351"/>
    </row>
    <row r="377" spans="1:30" ht="20.100000000000001" customHeight="1">
      <c r="A377" s="144"/>
      <c r="B377" s="311"/>
      <c r="C377" s="352"/>
      <c r="D377" s="85" t="s">
        <v>7921</v>
      </c>
      <c r="E377" s="352" t="s">
        <v>132</v>
      </c>
      <c r="F377" s="356"/>
      <c r="G377" s="314"/>
      <c r="H377" s="356"/>
      <c r="I377" s="314"/>
      <c r="J377" s="356"/>
      <c r="K377" s="314"/>
      <c r="L377" s="356"/>
      <c r="M377" s="314"/>
      <c r="N377" s="315"/>
      <c r="O377" s="316"/>
      <c r="P377" s="315"/>
      <c r="Q377" s="316"/>
      <c r="R377" s="315"/>
      <c r="S377" s="316"/>
      <c r="T377" s="181"/>
      <c r="U377" s="128"/>
      <c r="V377" s="128"/>
      <c r="W377" s="352"/>
      <c r="X377" s="352"/>
      <c r="Y377" s="352"/>
      <c r="Z377" s="352"/>
      <c r="AA377" s="352"/>
      <c r="AB377" s="352"/>
      <c r="AC377" s="352"/>
      <c r="AD377" s="352"/>
    </row>
    <row r="378" spans="1:30" ht="20.100000000000001" customHeight="1">
      <c r="A378" s="144"/>
      <c r="B378" s="311"/>
      <c r="C378" s="352"/>
      <c r="D378" s="85" t="s">
        <v>7922</v>
      </c>
      <c r="E378" s="352"/>
      <c r="F378" s="356"/>
      <c r="G378" s="314"/>
      <c r="H378" s="356"/>
      <c r="I378" s="314"/>
      <c r="J378" s="356"/>
      <c r="K378" s="314"/>
      <c r="L378" s="356"/>
      <c r="M378" s="314"/>
      <c r="N378" s="315"/>
      <c r="O378" s="316"/>
      <c r="P378" s="315">
        <v>2</v>
      </c>
      <c r="Q378" s="316">
        <v>1.6</v>
      </c>
      <c r="R378" s="315">
        <v>6</v>
      </c>
      <c r="S378" s="316">
        <v>5.9</v>
      </c>
      <c r="T378" s="128"/>
      <c r="U378" s="128"/>
      <c r="V378" s="128"/>
      <c r="W378" s="352"/>
      <c r="X378" s="352"/>
      <c r="Y378" s="352"/>
      <c r="Z378" s="352"/>
      <c r="AA378" s="352"/>
      <c r="AB378" s="352"/>
      <c r="AC378" s="352"/>
      <c r="AD378" s="352"/>
    </row>
    <row r="379" spans="1:30" ht="20.100000000000001" customHeight="1">
      <c r="A379" s="177" t="s">
        <v>5038</v>
      </c>
      <c r="B379" s="9" t="s">
        <v>955</v>
      </c>
      <c r="C379" s="351" t="s">
        <v>5037</v>
      </c>
      <c r="D379" s="103" t="s">
        <v>1599</v>
      </c>
      <c r="E379" s="351" t="s">
        <v>7913</v>
      </c>
      <c r="F379" s="354">
        <v>2</v>
      </c>
      <c r="G379" s="12">
        <v>1.7241379310344827</v>
      </c>
      <c r="H379" s="354">
        <v>2</v>
      </c>
      <c r="I379" s="12">
        <v>1.6260162601626016</v>
      </c>
      <c r="J379" s="354">
        <v>2</v>
      </c>
      <c r="K379" s="12">
        <v>1.7094017094017095</v>
      </c>
      <c r="L379" s="354">
        <v>3</v>
      </c>
      <c r="M379" s="12">
        <v>2.2999999999999998</v>
      </c>
      <c r="N379" s="56">
        <v>3</v>
      </c>
      <c r="O379" s="57">
        <v>2.2000000000000002</v>
      </c>
      <c r="P379" s="56"/>
      <c r="Q379" s="57"/>
      <c r="R379" s="56"/>
      <c r="S379" s="57"/>
      <c r="T379" s="127"/>
      <c r="U379" s="127"/>
      <c r="V379" s="351" t="s">
        <v>7882</v>
      </c>
      <c r="W379" s="351" t="s">
        <v>7882</v>
      </c>
      <c r="X379" s="351" t="s">
        <v>7882</v>
      </c>
      <c r="Y379" s="351" t="s">
        <v>7882</v>
      </c>
      <c r="Z379" s="351" t="s">
        <v>7882</v>
      </c>
      <c r="AA379" s="351" t="s">
        <v>7882</v>
      </c>
      <c r="AB379" s="351" t="s">
        <v>7882</v>
      </c>
      <c r="AC379" s="351"/>
      <c r="AD379" s="351"/>
    </row>
    <row r="380" spans="1:30" ht="20.100000000000001" customHeight="1">
      <c r="A380" s="144"/>
      <c r="B380" s="311"/>
      <c r="C380" s="352"/>
      <c r="D380" s="111" t="s">
        <v>7923</v>
      </c>
      <c r="E380" s="352"/>
      <c r="F380" s="356">
        <v>114</v>
      </c>
      <c r="G380" s="314">
        <v>98.275862068965523</v>
      </c>
      <c r="H380" s="356">
        <v>121</v>
      </c>
      <c r="I380" s="314">
        <v>98.373983739837399</v>
      </c>
      <c r="J380" s="356">
        <v>115</v>
      </c>
      <c r="K380" s="314">
        <v>98.290598290598297</v>
      </c>
      <c r="L380" s="356">
        <v>125</v>
      </c>
      <c r="M380" s="314">
        <v>97.7</v>
      </c>
      <c r="N380" s="315">
        <v>135</v>
      </c>
      <c r="O380" s="316">
        <v>97.1</v>
      </c>
      <c r="P380" s="315">
        <v>126</v>
      </c>
      <c r="Q380" s="316">
        <v>100</v>
      </c>
      <c r="R380" s="315">
        <v>101</v>
      </c>
      <c r="S380" s="316">
        <v>99</v>
      </c>
      <c r="T380" s="128"/>
      <c r="U380" s="128"/>
      <c r="V380" s="128"/>
      <c r="W380" s="352"/>
      <c r="X380" s="352"/>
      <c r="Y380" s="352"/>
      <c r="Z380" s="352"/>
      <c r="AA380" s="352"/>
      <c r="AB380" s="352"/>
      <c r="AC380" s="352"/>
      <c r="AD380" s="352"/>
    </row>
    <row r="381" spans="1:30" ht="20.100000000000001" customHeight="1">
      <c r="A381" s="144"/>
      <c r="B381" s="311"/>
      <c r="C381" s="352"/>
      <c r="D381" s="126" t="s">
        <v>7914</v>
      </c>
      <c r="E381" s="352"/>
      <c r="F381" s="356"/>
      <c r="G381" s="314"/>
      <c r="H381" s="356"/>
      <c r="I381" s="314"/>
      <c r="J381" s="356"/>
      <c r="K381" s="314"/>
      <c r="L381" s="356"/>
      <c r="M381" s="314"/>
      <c r="N381" s="315"/>
      <c r="O381" s="316"/>
      <c r="P381" s="315"/>
      <c r="Q381" s="316"/>
      <c r="R381" s="315"/>
      <c r="S381" s="316"/>
      <c r="T381" s="181"/>
      <c r="U381" s="128"/>
      <c r="V381" s="128"/>
      <c r="W381" s="352"/>
      <c r="X381" s="352"/>
      <c r="Y381" s="352"/>
      <c r="Z381" s="352"/>
      <c r="AA381" s="352"/>
      <c r="AB381" s="352"/>
      <c r="AC381" s="352"/>
      <c r="AD381" s="352"/>
    </row>
    <row r="382" spans="1:30" ht="20.100000000000001" customHeight="1">
      <c r="A382" s="144"/>
      <c r="B382" s="111"/>
      <c r="C382" s="352"/>
      <c r="D382" s="157" t="s">
        <v>7915</v>
      </c>
      <c r="E382" s="352"/>
      <c r="F382" s="356"/>
      <c r="G382" s="314"/>
      <c r="H382" s="356"/>
      <c r="I382" s="314"/>
      <c r="J382" s="356"/>
      <c r="K382" s="314"/>
      <c r="L382" s="356"/>
      <c r="M382" s="314"/>
      <c r="N382" s="315">
        <v>1</v>
      </c>
      <c r="O382" s="316">
        <v>0.7</v>
      </c>
      <c r="P382" s="315"/>
      <c r="Q382" s="316"/>
      <c r="R382" s="315">
        <v>1</v>
      </c>
      <c r="S382" s="316">
        <v>1</v>
      </c>
      <c r="T382" s="128"/>
      <c r="U382" s="128"/>
      <c r="V382" s="128"/>
      <c r="W382" s="352"/>
      <c r="X382" s="352"/>
      <c r="Y382" s="352"/>
      <c r="Z382" s="352"/>
      <c r="AA382" s="352"/>
      <c r="AB382" s="352"/>
      <c r="AC382" s="352"/>
      <c r="AD382" s="352"/>
    </row>
    <row r="383" spans="1:30" ht="20.100000000000001" customHeight="1">
      <c r="A383" s="177" t="s">
        <v>5039</v>
      </c>
      <c r="B383" s="9" t="s">
        <v>956</v>
      </c>
      <c r="C383" s="351" t="s">
        <v>5040</v>
      </c>
      <c r="D383" s="66"/>
      <c r="E383" s="351"/>
      <c r="F383" s="354">
        <v>27</v>
      </c>
      <c r="G383" s="12">
        <v>100</v>
      </c>
      <c r="H383" s="354">
        <v>24</v>
      </c>
      <c r="I383" s="12">
        <v>100</v>
      </c>
      <c r="J383" s="354">
        <v>26</v>
      </c>
      <c r="K383" s="12">
        <v>100</v>
      </c>
      <c r="L383" s="354">
        <v>27</v>
      </c>
      <c r="M383" s="12">
        <v>100</v>
      </c>
      <c r="N383" s="56">
        <v>28</v>
      </c>
      <c r="O383" s="57">
        <v>100</v>
      </c>
      <c r="P383" s="56">
        <v>29</v>
      </c>
      <c r="Q383" s="57">
        <v>96.7</v>
      </c>
      <c r="R383" s="56">
        <v>24</v>
      </c>
      <c r="S383" s="57">
        <v>92.3</v>
      </c>
      <c r="T383" s="127"/>
      <c r="U383" s="127"/>
      <c r="V383" s="351" t="s">
        <v>7882</v>
      </c>
      <c r="W383" s="351" t="s">
        <v>7882</v>
      </c>
      <c r="X383" s="351" t="s">
        <v>7882</v>
      </c>
      <c r="Y383" s="351" t="s">
        <v>7882</v>
      </c>
      <c r="Z383" s="351" t="s">
        <v>7882</v>
      </c>
      <c r="AA383" s="351" t="s">
        <v>7882</v>
      </c>
      <c r="AB383" s="351" t="s">
        <v>7882</v>
      </c>
      <c r="AC383" s="351"/>
      <c r="AD383" s="351"/>
    </row>
    <row r="384" spans="1:30" ht="20.100000000000001" customHeight="1">
      <c r="A384" s="144"/>
      <c r="B384" s="311"/>
      <c r="C384" s="352"/>
      <c r="D384" s="85" t="s">
        <v>7921</v>
      </c>
      <c r="E384" s="352" t="s">
        <v>132</v>
      </c>
      <c r="F384" s="356"/>
      <c r="G384" s="314"/>
      <c r="H384" s="356"/>
      <c r="I384" s="314"/>
      <c r="J384" s="356"/>
      <c r="K384" s="314"/>
      <c r="L384" s="356"/>
      <c r="M384" s="314"/>
      <c r="N384" s="315"/>
      <c r="O384" s="316"/>
      <c r="P384" s="315"/>
      <c r="Q384" s="316"/>
      <c r="R384" s="315">
        <v>1</v>
      </c>
      <c r="S384" s="316">
        <v>3.8</v>
      </c>
      <c r="T384" s="181"/>
      <c r="U384" s="128"/>
      <c r="V384" s="128"/>
      <c r="W384" s="352"/>
      <c r="X384" s="352"/>
      <c r="Y384" s="352"/>
      <c r="Z384" s="352"/>
      <c r="AA384" s="352"/>
      <c r="AB384" s="352"/>
      <c r="AC384" s="352"/>
      <c r="AD384" s="352"/>
    </row>
    <row r="385" spans="1:30" ht="20.100000000000001" customHeight="1">
      <c r="A385" s="144"/>
      <c r="B385" s="311"/>
      <c r="C385" s="352"/>
      <c r="D385" s="85" t="s">
        <v>7922</v>
      </c>
      <c r="E385" s="352"/>
      <c r="F385" s="356"/>
      <c r="G385" s="314"/>
      <c r="H385" s="356"/>
      <c r="I385" s="314"/>
      <c r="J385" s="356"/>
      <c r="K385" s="314"/>
      <c r="L385" s="356"/>
      <c r="M385" s="314"/>
      <c r="N385" s="315"/>
      <c r="O385" s="316"/>
      <c r="P385" s="315">
        <v>1</v>
      </c>
      <c r="Q385" s="316">
        <v>3.3</v>
      </c>
      <c r="R385" s="315">
        <v>1</v>
      </c>
      <c r="S385" s="316">
        <v>3.8</v>
      </c>
      <c r="T385" s="181"/>
      <c r="U385" s="128"/>
      <c r="V385" s="128"/>
      <c r="W385" s="352"/>
      <c r="X385" s="352"/>
      <c r="Y385" s="352"/>
      <c r="Z385" s="352"/>
      <c r="AA385" s="352"/>
      <c r="AB385" s="352"/>
      <c r="AC385" s="352"/>
      <c r="AD385" s="352"/>
    </row>
    <row r="386" spans="1:30" ht="20.100000000000001" customHeight="1">
      <c r="A386" s="177" t="s">
        <v>5041</v>
      </c>
      <c r="B386" s="9" t="s">
        <v>957</v>
      </c>
      <c r="C386" s="351" t="s">
        <v>5040</v>
      </c>
      <c r="D386" s="9" t="s">
        <v>1599</v>
      </c>
      <c r="E386" s="351" t="s">
        <v>7913</v>
      </c>
      <c r="F386" s="354">
        <v>1</v>
      </c>
      <c r="G386" s="12">
        <v>3.7037037037037033</v>
      </c>
      <c r="H386" s="354">
        <v>1</v>
      </c>
      <c r="I386" s="12">
        <v>4.166666666666667</v>
      </c>
      <c r="J386" s="354">
        <v>2</v>
      </c>
      <c r="K386" s="12">
        <v>7.6923076923076925</v>
      </c>
      <c r="L386" s="354"/>
      <c r="M386" s="12"/>
      <c r="N386" s="56"/>
      <c r="O386" s="57"/>
      <c r="P386" s="56">
        <v>1</v>
      </c>
      <c r="Q386" s="57">
        <v>3.4482758620689653</v>
      </c>
      <c r="R386" s="56"/>
      <c r="S386" s="57"/>
      <c r="T386" s="127"/>
      <c r="U386" s="127"/>
      <c r="V386" s="351" t="s">
        <v>7882</v>
      </c>
      <c r="W386" s="351" t="s">
        <v>7882</v>
      </c>
      <c r="X386" s="351" t="s">
        <v>7882</v>
      </c>
      <c r="Y386" s="351" t="s">
        <v>7882</v>
      </c>
      <c r="Z386" s="351" t="s">
        <v>7882</v>
      </c>
      <c r="AA386" s="351" t="s">
        <v>7882</v>
      </c>
      <c r="AB386" s="351" t="s">
        <v>7882</v>
      </c>
      <c r="AC386" s="351"/>
      <c r="AD386" s="351"/>
    </row>
    <row r="387" spans="1:30" ht="20.100000000000001" customHeight="1">
      <c r="A387" s="144"/>
      <c r="B387" s="311"/>
      <c r="C387" s="352"/>
      <c r="D387" s="311" t="s">
        <v>1600</v>
      </c>
      <c r="E387" s="352"/>
      <c r="F387" s="356">
        <v>26</v>
      </c>
      <c r="G387" s="314">
        <v>96.296296296296291</v>
      </c>
      <c r="H387" s="356">
        <v>23</v>
      </c>
      <c r="I387" s="314">
        <v>95.833333333333329</v>
      </c>
      <c r="J387" s="356">
        <v>24</v>
      </c>
      <c r="K387" s="314">
        <v>92.307692307692307</v>
      </c>
      <c r="L387" s="356">
        <v>27</v>
      </c>
      <c r="M387" s="314">
        <v>100</v>
      </c>
      <c r="N387" s="315">
        <v>28</v>
      </c>
      <c r="O387" s="316">
        <v>100</v>
      </c>
      <c r="P387" s="315">
        <v>28</v>
      </c>
      <c r="Q387" s="316">
        <v>96.551724137931032</v>
      </c>
      <c r="R387" s="315">
        <v>25</v>
      </c>
      <c r="S387" s="316">
        <v>96.2</v>
      </c>
      <c r="T387" s="128"/>
      <c r="U387" s="128"/>
      <c r="V387" s="128"/>
      <c r="W387" s="352"/>
      <c r="X387" s="352"/>
      <c r="Y387" s="352"/>
      <c r="Z387" s="352"/>
      <c r="AA387" s="352"/>
      <c r="AB387" s="352"/>
      <c r="AC387" s="352"/>
      <c r="AD387" s="352"/>
    </row>
    <row r="388" spans="1:30" ht="20.100000000000001" customHeight="1">
      <c r="A388" s="144"/>
      <c r="B388" s="311"/>
      <c r="C388" s="352"/>
      <c r="D388" s="126" t="s">
        <v>7914</v>
      </c>
      <c r="E388" s="352"/>
      <c r="F388" s="356"/>
      <c r="G388" s="314"/>
      <c r="H388" s="356"/>
      <c r="I388" s="314"/>
      <c r="J388" s="356"/>
      <c r="K388" s="314"/>
      <c r="L388" s="356"/>
      <c r="M388" s="314"/>
      <c r="N388" s="315"/>
      <c r="O388" s="316"/>
      <c r="P388" s="315"/>
      <c r="Q388" s="316"/>
      <c r="R388" s="315">
        <v>1</v>
      </c>
      <c r="S388" s="316">
        <v>3.8</v>
      </c>
      <c r="T388" s="128"/>
      <c r="U388" s="128"/>
      <c r="V388" s="128"/>
      <c r="W388" s="352"/>
      <c r="X388" s="352"/>
      <c r="Y388" s="352"/>
      <c r="Z388" s="352"/>
      <c r="AA388" s="352"/>
      <c r="AB388" s="352"/>
      <c r="AC388" s="352"/>
      <c r="AD388" s="352"/>
    </row>
    <row r="389" spans="1:30" ht="20.100000000000001" customHeight="1">
      <c r="A389" s="144"/>
      <c r="B389" s="111"/>
      <c r="C389" s="352"/>
      <c r="D389" s="157" t="s">
        <v>7915</v>
      </c>
      <c r="E389" s="352"/>
      <c r="F389" s="356"/>
      <c r="G389" s="314"/>
      <c r="H389" s="356"/>
      <c r="I389" s="314"/>
      <c r="J389" s="356"/>
      <c r="K389" s="314"/>
      <c r="L389" s="356"/>
      <c r="M389" s="314"/>
      <c r="N389" s="315"/>
      <c r="O389" s="316"/>
      <c r="P389" s="315"/>
      <c r="Q389" s="316"/>
      <c r="R389" s="315"/>
      <c r="S389" s="316"/>
      <c r="T389" s="128"/>
      <c r="U389" s="128"/>
      <c r="V389" s="128"/>
      <c r="W389" s="352"/>
      <c r="X389" s="352"/>
      <c r="Y389" s="352"/>
      <c r="Z389" s="352"/>
      <c r="AA389" s="352"/>
      <c r="AB389" s="352"/>
      <c r="AC389" s="352"/>
      <c r="AD389" s="352"/>
    </row>
    <row r="390" spans="1:30" ht="20.100000000000001" customHeight="1">
      <c r="A390" s="177" t="s">
        <v>5042</v>
      </c>
      <c r="B390" s="9" t="s">
        <v>958</v>
      </c>
      <c r="C390" s="351" t="s">
        <v>5043</v>
      </c>
      <c r="D390" s="66"/>
      <c r="E390" s="351"/>
      <c r="F390" s="354">
        <v>10</v>
      </c>
      <c r="G390" s="12">
        <v>100</v>
      </c>
      <c r="H390" s="354">
        <v>12</v>
      </c>
      <c r="I390" s="12">
        <v>100</v>
      </c>
      <c r="J390" s="354">
        <v>12</v>
      </c>
      <c r="K390" s="12">
        <v>100</v>
      </c>
      <c r="L390" s="354">
        <v>10</v>
      </c>
      <c r="M390" s="12">
        <v>100</v>
      </c>
      <c r="N390" s="56">
        <v>8</v>
      </c>
      <c r="O390" s="57">
        <v>100</v>
      </c>
      <c r="P390" s="56">
        <v>11</v>
      </c>
      <c r="Q390" s="57">
        <v>100</v>
      </c>
      <c r="R390" s="56">
        <v>7</v>
      </c>
      <c r="S390" s="57">
        <v>100</v>
      </c>
      <c r="T390" s="127"/>
      <c r="U390" s="127"/>
      <c r="V390" s="351" t="s">
        <v>7882</v>
      </c>
      <c r="W390" s="351" t="s">
        <v>7882</v>
      </c>
      <c r="X390" s="351" t="s">
        <v>7882</v>
      </c>
      <c r="Y390" s="351" t="s">
        <v>7882</v>
      </c>
      <c r="Z390" s="351" t="s">
        <v>7882</v>
      </c>
      <c r="AA390" s="351" t="s">
        <v>7882</v>
      </c>
      <c r="AB390" s="351" t="s">
        <v>7882</v>
      </c>
      <c r="AC390" s="351"/>
      <c r="AD390" s="351"/>
    </row>
    <row r="391" spans="1:30" ht="20.100000000000001" customHeight="1">
      <c r="A391" s="144"/>
      <c r="B391" s="311"/>
      <c r="C391" s="352"/>
      <c r="D391" s="85" t="s">
        <v>7921</v>
      </c>
      <c r="E391" s="352" t="s">
        <v>132</v>
      </c>
      <c r="F391" s="356"/>
      <c r="G391" s="314"/>
      <c r="H391" s="356"/>
      <c r="I391" s="314"/>
      <c r="J391" s="356"/>
      <c r="K391" s="314"/>
      <c r="L391" s="356"/>
      <c r="M391" s="314"/>
      <c r="N391" s="315"/>
      <c r="O391" s="316"/>
      <c r="P391" s="315"/>
      <c r="Q391" s="316"/>
      <c r="R391" s="315"/>
      <c r="S391" s="316"/>
      <c r="T391" s="128"/>
      <c r="U391" s="128"/>
      <c r="V391" s="128"/>
      <c r="W391" s="352"/>
      <c r="X391" s="352"/>
      <c r="Y391" s="352"/>
      <c r="Z391" s="352"/>
      <c r="AA391" s="352"/>
      <c r="AB391" s="352"/>
      <c r="AC391" s="352"/>
      <c r="AD391" s="352"/>
    </row>
    <row r="392" spans="1:30" ht="20.100000000000001" customHeight="1">
      <c r="A392" s="144"/>
      <c r="B392" s="311"/>
      <c r="C392" s="352"/>
      <c r="D392" s="85" t="s">
        <v>7922</v>
      </c>
      <c r="E392" s="352"/>
      <c r="F392" s="356"/>
      <c r="G392" s="314"/>
      <c r="H392" s="356"/>
      <c r="I392" s="314"/>
      <c r="J392" s="356"/>
      <c r="K392" s="314"/>
      <c r="L392" s="356"/>
      <c r="M392" s="314"/>
      <c r="N392" s="315"/>
      <c r="O392" s="316"/>
      <c r="P392" s="315"/>
      <c r="Q392" s="316"/>
      <c r="R392" s="315"/>
      <c r="S392" s="316"/>
      <c r="T392" s="128"/>
      <c r="U392" s="128"/>
      <c r="V392" s="128"/>
      <c r="W392" s="352"/>
      <c r="X392" s="352"/>
      <c r="Y392" s="352"/>
      <c r="Z392" s="352"/>
      <c r="AA392" s="352"/>
      <c r="AB392" s="352"/>
      <c r="AC392" s="352"/>
      <c r="AD392" s="352"/>
    </row>
    <row r="393" spans="1:30" ht="20.100000000000001" customHeight="1">
      <c r="A393" s="177" t="s">
        <v>5044</v>
      </c>
      <c r="B393" s="9" t="s">
        <v>959</v>
      </c>
      <c r="C393" s="351" t="s">
        <v>5043</v>
      </c>
      <c r="D393" s="9" t="s">
        <v>1599</v>
      </c>
      <c r="E393" s="351" t="s">
        <v>7913</v>
      </c>
      <c r="F393" s="354"/>
      <c r="G393" s="12"/>
      <c r="H393" s="354">
        <v>1</v>
      </c>
      <c r="I393" s="12">
        <v>8.3333333333333339</v>
      </c>
      <c r="J393" s="354"/>
      <c r="K393" s="12"/>
      <c r="L393" s="354"/>
      <c r="M393" s="12"/>
      <c r="N393" s="56"/>
      <c r="O393" s="57"/>
      <c r="P393" s="56"/>
      <c r="Q393" s="57"/>
      <c r="R393" s="56"/>
      <c r="S393" s="57"/>
      <c r="T393" s="127"/>
      <c r="U393" s="127"/>
      <c r="V393" s="351" t="s">
        <v>7882</v>
      </c>
      <c r="W393" s="351" t="s">
        <v>7882</v>
      </c>
      <c r="X393" s="351" t="s">
        <v>7882</v>
      </c>
      <c r="Y393" s="351" t="s">
        <v>7882</v>
      </c>
      <c r="Z393" s="351" t="s">
        <v>7882</v>
      </c>
      <c r="AA393" s="351" t="s">
        <v>7882</v>
      </c>
      <c r="AB393" s="351" t="s">
        <v>7882</v>
      </c>
      <c r="AC393" s="351"/>
      <c r="AD393" s="351"/>
    </row>
    <row r="394" spans="1:30" ht="20.100000000000001" customHeight="1">
      <c r="A394" s="144"/>
      <c r="B394" s="311"/>
      <c r="C394" s="352"/>
      <c r="D394" s="311" t="s">
        <v>1600</v>
      </c>
      <c r="E394" s="352"/>
      <c r="F394" s="356">
        <v>10</v>
      </c>
      <c r="G394" s="314">
        <v>100</v>
      </c>
      <c r="H394" s="356">
        <v>11</v>
      </c>
      <c r="I394" s="314">
        <v>91.666666666666671</v>
      </c>
      <c r="J394" s="356">
        <v>12</v>
      </c>
      <c r="K394" s="314">
        <v>100</v>
      </c>
      <c r="L394" s="356">
        <v>10</v>
      </c>
      <c r="M394" s="314">
        <v>100</v>
      </c>
      <c r="N394" s="315">
        <v>8</v>
      </c>
      <c r="O394" s="316">
        <v>100</v>
      </c>
      <c r="P394" s="315">
        <v>11</v>
      </c>
      <c r="Q394" s="316">
        <v>100</v>
      </c>
      <c r="R394" s="315">
        <v>7</v>
      </c>
      <c r="S394" s="316">
        <v>100</v>
      </c>
      <c r="T394" s="128"/>
      <c r="U394" s="128"/>
      <c r="V394" s="128"/>
      <c r="W394" s="352"/>
      <c r="X394" s="352"/>
      <c r="Y394" s="352"/>
      <c r="Z394" s="352"/>
      <c r="AA394" s="352"/>
      <c r="AB394" s="352"/>
      <c r="AC394" s="352"/>
      <c r="AD394" s="352"/>
    </row>
    <row r="395" spans="1:30" ht="20.100000000000001" customHeight="1">
      <c r="A395" s="144"/>
      <c r="B395" s="311"/>
      <c r="C395" s="352"/>
      <c r="D395" s="126" t="s">
        <v>7914</v>
      </c>
      <c r="E395" s="352"/>
      <c r="F395" s="356"/>
      <c r="G395" s="314"/>
      <c r="H395" s="356"/>
      <c r="I395" s="314"/>
      <c r="J395" s="356"/>
      <c r="K395" s="314"/>
      <c r="L395" s="356"/>
      <c r="M395" s="314"/>
      <c r="N395" s="315"/>
      <c r="O395" s="316"/>
      <c r="P395" s="315"/>
      <c r="Q395" s="316"/>
      <c r="R395" s="315"/>
      <c r="S395" s="316"/>
      <c r="T395" s="128"/>
      <c r="U395" s="128"/>
      <c r="V395" s="128"/>
      <c r="W395" s="352"/>
      <c r="X395" s="352"/>
      <c r="Y395" s="352"/>
      <c r="Z395" s="352"/>
      <c r="AA395" s="352"/>
      <c r="AB395" s="352"/>
      <c r="AC395" s="352"/>
      <c r="AD395" s="352"/>
    </row>
    <row r="396" spans="1:30" ht="20.100000000000001" customHeight="1">
      <c r="A396" s="144"/>
      <c r="B396" s="111"/>
      <c r="C396" s="352"/>
      <c r="D396" s="157" t="s">
        <v>7915</v>
      </c>
      <c r="E396" s="352"/>
      <c r="F396" s="356"/>
      <c r="G396" s="314"/>
      <c r="H396" s="356"/>
      <c r="I396" s="314"/>
      <c r="J396" s="356"/>
      <c r="K396" s="314"/>
      <c r="L396" s="356"/>
      <c r="M396" s="314"/>
      <c r="N396" s="315"/>
      <c r="O396" s="316"/>
      <c r="P396" s="315"/>
      <c r="Q396" s="316"/>
      <c r="R396" s="315"/>
      <c r="S396" s="316"/>
      <c r="T396" s="128"/>
      <c r="U396" s="128"/>
      <c r="V396" s="128"/>
      <c r="W396" s="352"/>
      <c r="X396" s="352"/>
      <c r="Y396" s="352"/>
      <c r="Z396" s="352"/>
      <c r="AA396" s="352"/>
      <c r="AB396" s="352"/>
      <c r="AC396" s="352"/>
      <c r="AD396" s="352"/>
    </row>
    <row r="397" spans="1:30" ht="20.100000000000001" customHeight="1">
      <c r="A397" s="177" t="s">
        <v>5045</v>
      </c>
      <c r="B397" s="9" t="s">
        <v>960</v>
      </c>
      <c r="C397" s="351" t="s">
        <v>5046</v>
      </c>
      <c r="D397" s="66"/>
      <c r="E397" s="351"/>
      <c r="F397" s="354">
        <v>4</v>
      </c>
      <c r="G397" s="12">
        <v>100</v>
      </c>
      <c r="H397" s="354">
        <v>4</v>
      </c>
      <c r="I397" s="12">
        <v>100</v>
      </c>
      <c r="J397" s="354">
        <v>6</v>
      </c>
      <c r="K397" s="12">
        <v>85.714285714285708</v>
      </c>
      <c r="L397" s="354">
        <v>8</v>
      </c>
      <c r="M397" s="12">
        <v>100</v>
      </c>
      <c r="N397" s="56">
        <v>5</v>
      </c>
      <c r="O397" s="57">
        <v>100</v>
      </c>
      <c r="P397" s="56">
        <v>7</v>
      </c>
      <c r="Q397" s="57">
        <v>100</v>
      </c>
      <c r="R397" s="56">
        <v>4</v>
      </c>
      <c r="S397" s="57">
        <v>100</v>
      </c>
      <c r="T397" s="127"/>
      <c r="U397" s="127"/>
      <c r="V397" s="351" t="s">
        <v>7882</v>
      </c>
      <c r="W397" s="351" t="s">
        <v>7882</v>
      </c>
      <c r="X397" s="351" t="s">
        <v>7882</v>
      </c>
      <c r="Y397" s="351" t="s">
        <v>7882</v>
      </c>
      <c r="Z397" s="351" t="s">
        <v>7882</v>
      </c>
      <c r="AA397" s="351" t="s">
        <v>7882</v>
      </c>
      <c r="AB397" s="351" t="s">
        <v>7882</v>
      </c>
      <c r="AC397" s="351"/>
      <c r="AD397" s="351"/>
    </row>
    <row r="398" spans="1:30" ht="20.100000000000001" customHeight="1">
      <c r="A398" s="144"/>
      <c r="B398" s="311"/>
      <c r="C398" s="352"/>
      <c r="D398" s="85" t="s">
        <v>7921</v>
      </c>
      <c r="E398" s="352" t="s">
        <v>132</v>
      </c>
      <c r="F398" s="356"/>
      <c r="G398" s="314"/>
      <c r="H398" s="356"/>
      <c r="I398" s="314"/>
      <c r="J398" s="356"/>
      <c r="K398" s="314"/>
      <c r="L398" s="356"/>
      <c r="M398" s="314"/>
      <c r="N398" s="315"/>
      <c r="O398" s="316"/>
      <c r="P398" s="315"/>
      <c r="Q398" s="316"/>
      <c r="R398" s="315"/>
      <c r="S398" s="316"/>
      <c r="T398" s="128"/>
      <c r="U398" s="128"/>
      <c r="V398" s="128"/>
      <c r="W398" s="352"/>
      <c r="X398" s="352"/>
      <c r="Y398" s="352"/>
      <c r="Z398" s="352"/>
      <c r="AA398" s="352"/>
      <c r="AB398" s="352"/>
      <c r="AC398" s="352"/>
      <c r="AD398" s="352"/>
    </row>
    <row r="399" spans="1:30" ht="20.100000000000001" customHeight="1">
      <c r="A399" s="144"/>
      <c r="B399" s="311"/>
      <c r="C399" s="352"/>
      <c r="D399" s="85" t="s">
        <v>7922</v>
      </c>
      <c r="E399" s="352"/>
      <c r="F399" s="356"/>
      <c r="G399" s="314"/>
      <c r="H399" s="356"/>
      <c r="I399" s="314"/>
      <c r="J399" s="356">
        <v>1</v>
      </c>
      <c r="K399" s="314">
        <v>14.285714285714285</v>
      </c>
      <c r="L399" s="356"/>
      <c r="M399" s="314"/>
      <c r="N399" s="315"/>
      <c r="O399" s="316"/>
      <c r="P399" s="315"/>
      <c r="Q399" s="316"/>
      <c r="R399" s="315"/>
      <c r="S399" s="316"/>
      <c r="T399" s="128"/>
      <c r="U399" s="128"/>
      <c r="V399" s="128"/>
      <c r="W399" s="352"/>
      <c r="X399" s="352"/>
      <c r="Y399" s="352"/>
      <c r="Z399" s="352"/>
      <c r="AA399" s="352"/>
      <c r="AB399" s="352"/>
      <c r="AC399" s="352"/>
      <c r="AD399" s="352"/>
    </row>
    <row r="400" spans="1:30" ht="20.100000000000001" customHeight="1">
      <c r="A400" s="177" t="s">
        <v>5047</v>
      </c>
      <c r="B400" s="9" t="s">
        <v>961</v>
      </c>
      <c r="C400" s="351" t="s">
        <v>5046</v>
      </c>
      <c r="D400" s="9" t="s">
        <v>1599</v>
      </c>
      <c r="E400" s="351" t="s">
        <v>7913</v>
      </c>
      <c r="F400" s="354"/>
      <c r="G400" s="12"/>
      <c r="H400" s="354"/>
      <c r="I400" s="12"/>
      <c r="J400" s="354"/>
      <c r="K400" s="12"/>
      <c r="L400" s="354"/>
      <c r="M400" s="12"/>
      <c r="N400" s="56"/>
      <c r="O400" s="57"/>
      <c r="P400" s="56"/>
      <c r="Q400" s="57"/>
      <c r="R400" s="56"/>
      <c r="S400" s="57"/>
      <c r="T400" s="127"/>
      <c r="U400" s="127"/>
      <c r="V400" s="351" t="s">
        <v>7882</v>
      </c>
      <c r="W400" s="351" t="s">
        <v>7882</v>
      </c>
      <c r="X400" s="351" t="s">
        <v>7882</v>
      </c>
      <c r="Y400" s="351" t="s">
        <v>7882</v>
      </c>
      <c r="Z400" s="351" t="s">
        <v>7882</v>
      </c>
      <c r="AA400" s="351" t="s">
        <v>7882</v>
      </c>
      <c r="AB400" s="351" t="s">
        <v>7882</v>
      </c>
      <c r="AC400" s="351"/>
      <c r="AD400" s="351"/>
    </row>
    <row r="401" spans="1:30" ht="20.100000000000001" customHeight="1">
      <c r="A401" s="144"/>
      <c r="B401" s="311"/>
      <c r="C401" s="352"/>
      <c r="D401" s="311" t="s">
        <v>1600</v>
      </c>
      <c r="E401" s="352"/>
      <c r="F401" s="356">
        <v>4</v>
      </c>
      <c r="G401" s="314">
        <v>100</v>
      </c>
      <c r="H401" s="356">
        <v>4</v>
      </c>
      <c r="I401" s="314">
        <v>100</v>
      </c>
      <c r="J401" s="356">
        <v>6</v>
      </c>
      <c r="K401" s="314">
        <v>85.714285714285708</v>
      </c>
      <c r="L401" s="356">
        <v>8</v>
      </c>
      <c r="M401" s="314">
        <v>100</v>
      </c>
      <c r="N401" s="315">
        <v>5</v>
      </c>
      <c r="O401" s="316">
        <v>100</v>
      </c>
      <c r="P401" s="315">
        <v>7</v>
      </c>
      <c r="Q401" s="316">
        <v>100</v>
      </c>
      <c r="R401" s="315">
        <v>4</v>
      </c>
      <c r="S401" s="316">
        <v>100</v>
      </c>
      <c r="T401" s="128"/>
      <c r="U401" s="128"/>
      <c r="V401" s="128"/>
      <c r="W401" s="352"/>
      <c r="X401" s="352"/>
      <c r="Y401" s="352"/>
      <c r="Z401" s="352"/>
      <c r="AA401" s="352"/>
      <c r="AB401" s="352"/>
      <c r="AC401" s="352"/>
      <c r="AD401" s="352"/>
    </row>
    <row r="402" spans="1:30" ht="20.100000000000001" customHeight="1">
      <c r="A402" s="144"/>
      <c r="B402" s="311"/>
      <c r="C402" s="352"/>
      <c r="D402" s="126" t="s">
        <v>7914</v>
      </c>
      <c r="E402" s="352"/>
      <c r="F402" s="356"/>
      <c r="G402" s="47"/>
      <c r="H402" s="356"/>
      <c r="I402" s="47"/>
      <c r="J402" s="356"/>
      <c r="K402" s="47"/>
      <c r="L402" s="356"/>
      <c r="M402" s="314"/>
      <c r="N402" s="315"/>
      <c r="O402" s="316"/>
      <c r="P402" s="315"/>
      <c r="Q402" s="316"/>
      <c r="R402" s="315"/>
      <c r="S402" s="316"/>
      <c r="T402" s="128"/>
      <c r="U402" s="128"/>
      <c r="V402" s="128"/>
      <c r="W402" s="352"/>
      <c r="X402" s="352"/>
      <c r="Y402" s="352"/>
      <c r="Z402" s="352"/>
      <c r="AA402" s="352"/>
      <c r="AB402" s="352"/>
      <c r="AC402" s="352"/>
      <c r="AD402" s="352"/>
    </row>
    <row r="403" spans="1:30" ht="20.100000000000001" customHeight="1">
      <c r="A403" s="144"/>
      <c r="B403" s="111"/>
      <c r="C403" s="352"/>
      <c r="D403" s="157" t="s">
        <v>7915</v>
      </c>
      <c r="E403" s="352"/>
      <c r="F403" s="356"/>
      <c r="G403" s="314"/>
      <c r="H403" s="356"/>
      <c r="I403" s="314"/>
      <c r="J403" s="356">
        <v>1</v>
      </c>
      <c r="K403" s="314">
        <v>14.285714285714285</v>
      </c>
      <c r="L403" s="356"/>
      <c r="M403" s="314"/>
      <c r="N403" s="315"/>
      <c r="O403" s="316"/>
      <c r="P403" s="315"/>
      <c r="Q403" s="316"/>
      <c r="R403" s="315"/>
      <c r="S403" s="316"/>
      <c r="T403" s="128"/>
      <c r="U403" s="128"/>
      <c r="V403" s="128"/>
      <c r="W403" s="352"/>
      <c r="X403" s="352"/>
      <c r="Y403" s="352"/>
      <c r="Z403" s="352"/>
      <c r="AA403" s="352"/>
      <c r="AB403" s="352"/>
      <c r="AC403" s="352"/>
      <c r="AD403" s="352"/>
    </row>
    <row r="404" spans="1:30" ht="20.100000000000001" customHeight="1">
      <c r="A404" s="177" t="s">
        <v>5048</v>
      </c>
      <c r="B404" s="9" t="s">
        <v>962</v>
      </c>
      <c r="C404" s="351" t="s">
        <v>5049</v>
      </c>
      <c r="D404" s="66"/>
      <c r="E404" s="351"/>
      <c r="F404" s="354">
        <v>191</v>
      </c>
      <c r="G404" s="12">
        <v>100</v>
      </c>
      <c r="H404" s="354">
        <v>190</v>
      </c>
      <c r="I404" s="12">
        <v>100</v>
      </c>
      <c r="J404" s="354">
        <v>200</v>
      </c>
      <c r="K404" s="12">
        <v>100</v>
      </c>
      <c r="L404" s="354">
        <v>201</v>
      </c>
      <c r="M404" s="12">
        <v>100</v>
      </c>
      <c r="N404" s="56">
        <v>206</v>
      </c>
      <c r="O404" s="57">
        <v>99.5</v>
      </c>
      <c r="P404" s="56">
        <v>203</v>
      </c>
      <c r="Q404" s="57">
        <v>96.7</v>
      </c>
      <c r="R404" s="56">
        <v>183</v>
      </c>
      <c r="S404" s="57">
        <v>97.9</v>
      </c>
      <c r="T404" s="127"/>
      <c r="U404" s="127"/>
      <c r="V404" s="351" t="s">
        <v>7882</v>
      </c>
      <c r="W404" s="351" t="s">
        <v>7882</v>
      </c>
      <c r="X404" s="351" t="s">
        <v>7882</v>
      </c>
      <c r="Y404" s="351" t="s">
        <v>7882</v>
      </c>
      <c r="Z404" s="351" t="s">
        <v>7882</v>
      </c>
      <c r="AA404" s="351" t="s">
        <v>7882</v>
      </c>
      <c r="AB404" s="351" t="s">
        <v>7882</v>
      </c>
      <c r="AC404" s="351"/>
      <c r="AD404" s="351"/>
    </row>
    <row r="405" spans="1:30" ht="20.100000000000001" customHeight="1">
      <c r="A405" s="144"/>
      <c r="B405" s="311"/>
      <c r="C405" s="352"/>
      <c r="D405" s="85" t="s">
        <v>7921</v>
      </c>
      <c r="E405" s="352" t="s">
        <v>132</v>
      </c>
      <c r="F405" s="356"/>
      <c r="G405" s="314"/>
      <c r="H405" s="356"/>
      <c r="I405" s="314"/>
      <c r="J405" s="356"/>
      <c r="K405" s="314"/>
      <c r="L405" s="356"/>
      <c r="M405" s="314"/>
      <c r="N405" s="315"/>
      <c r="O405" s="316"/>
      <c r="P405" s="315">
        <v>6</v>
      </c>
      <c r="Q405" s="316">
        <v>2.9</v>
      </c>
      <c r="R405" s="315">
        <v>2</v>
      </c>
      <c r="S405" s="316">
        <v>1.1000000000000001</v>
      </c>
      <c r="T405" s="181"/>
      <c r="U405" s="128"/>
      <c r="V405" s="128"/>
      <c r="W405" s="352"/>
      <c r="X405" s="352"/>
      <c r="Y405" s="352"/>
      <c r="Z405" s="352"/>
      <c r="AA405" s="352"/>
      <c r="AB405" s="352"/>
      <c r="AC405" s="352"/>
      <c r="AD405" s="352"/>
    </row>
    <row r="406" spans="1:30" ht="20.100000000000001" customHeight="1">
      <c r="A406" s="144"/>
      <c r="B406" s="311"/>
      <c r="C406" s="352"/>
      <c r="D406" s="85" t="s">
        <v>7922</v>
      </c>
      <c r="E406" s="352"/>
      <c r="F406" s="356"/>
      <c r="G406" s="314"/>
      <c r="H406" s="356"/>
      <c r="I406" s="314"/>
      <c r="J406" s="356"/>
      <c r="K406" s="314"/>
      <c r="L406" s="356"/>
      <c r="M406" s="314"/>
      <c r="N406" s="315">
        <v>1</v>
      </c>
      <c r="O406" s="316">
        <v>0.5</v>
      </c>
      <c r="P406" s="315">
        <v>1</v>
      </c>
      <c r="Q406" s="316">
        <v>0.5</v>
      </c>
      <c r="R406" s="315">
        <v>2</v>
      </c>
      <c r="S406" s="316">
        <v>1.1000000000000001</v>
      </c>
      <c r="T406" s="181"/>
      <c r="U406" s="128"/>
      <c r="V406" s="128"/>
      <c r="W406" s="352"/>
      <c r="X406" s="352"/>
      <c r="Y406" s="352"/>
      <c r="Z406" s="352"/>
      <c r="AA406" s="352"/>
      <c r="AB406" s="352"/>
      <c r="AC406" s="352"/>
      <c r="AD406" s="352"/>
    </row>
    <row r="407" spans="1:30" ht="20.100000000000001" customHeight="1">
      <c r="A407" s="177" t="s">
        <v>5050</v>
      </c>
      <c r="B407" s="9" t="s">
        <v>963</v>
      </c>
      <c r="C407" s="351" t="s">
        <v>5049</v>
      </c>
      <c r="D407" s="9" t="s">
        <v>1599</v>
      </c>
      <c r="E407" s="351" t="s">
        <v>7913</v>
      </c>
      <c r="F407" s="354"/>
      <c r="G407" s="12">
        <v>100</v>
      </c>
      <c r="H407" s="354"/>
      <c r="I407" s="12"/>
      <c r="J407" s="354"/>
      <c r="K407" s="12"/>
      <c r="L407" s="354"/>
      <c r="M407" s="12"/>
      <c r="N407" s="56"/>
      <c r="O407" s="57"/>
      <c r="P407" s="56"/>
      <c r="Q407" s="57"/>
      <c r="R407" s="56">
        <v>1</v>
      </c>
      <c r="S407" s="57">
        <v>0.5376344086021505</v>
      </c>
      <c r="T407" s="127"/>
      <c r="U407" s="127"/>
      <c r="V407" s="351" t="s">
        <v>7882</v>
      </c>
      <c r="W407" s="351" t="s">
        <v>7882</v>
      </c>
      <c r="X407" s="351" t="s">
        <v>7882</v>
      </c>
      <c r="Y407" s="351" t="s">
        <v>7882</v>
      </c>
      <c r="Z407" s="351" t="s">
        <v>7882</v>
      </c>
      <c r="AA407" s="351" t="s">
        <v>7882</v>
      </c>
      <c r="AB407" s="351" t="s">
        <v>7882</v>
      </c>
      <c r="AC407" s="351"/>
      <c r="AD407" s="351"/>
    </row>
    <row r="408" spans="1:30" ht="20.100000000000001" customHeight="1">
      <c r="A408" s="144"/>
      <c r="B408" s="311"/>
      <c r="C408" s="352"/>
      <c r="D408" s="311" t="s">
        <v>1600</v>
      </c>
      <c r="E408" s="352"/>
      <c r="F408" s="356">
        <v>191</v>
      </c>
      <c r="G408" s="314"/>
      <c r="H408" s="356">
        <v>190</v>
      </c>
      <c r="I408" s="314">
        <v>100</v>
      </c>
      <c r="J408" s="356">
        <v>200</v>
      </c>
      <c r="K408" s="314">
        <v>100</v>
      </c>
      <c r="L408" s="356">
        <v>201</v>
      </c>
      <c r="M408" s="314">
        <v>100</v>
      </c>
      <c r="N408" s="315">
        <v>205</v>
      </c>
      <c r="O408" s="316">
        <v>99</v>
      </c>
      <c r="P408" s="315">
        <v>203</v>
      </c>
      <c r="Q408" s="316">
        <v>100</v>
      </c>
      <c r="R408" s="315">
        <v>185</v>
      </c>
      <c r="S408" s="316">
        <v>98.9</v>
      </c>
      <c r="T408" s="128"/>
      <c r="U408" s="128"/>
      <c r="V408" s="128"/>
      <c r="W408" s="352"/>
      <c r="X408" s="352"/>
      <c r="Y408" s="352"/>
      <c r="Z408" s="352"/>
      <c r="AA408" s="352"/>
      <c r="AB408" s="352"/>
      <c r="AC408" s="352"/>
      <c r="AD408" s="352"/>
    </row>
    <row r="409" spans="1:30" ht="20.100000000000001" customHeight="1">
      <c r="A409" s="144"/>
      <c r="B409" s="311"/>
      <c r="C409" s="352"/>
      <c r="D409" s="126" t="s">
        <v>7914</v>
      </c>
      <c r="E409" s="352"/>
      <c r="F409" s="356"/>
      <c r="G409" s="314"/>
      <c r="H409" s="356"/>
      <c r="I409" s="314"/>
      <c r="J409" s="356"/>
      <c r="K409" s="314"/>
      <c r="L409" s="356"/>
      <c r="M409" s="314"/>
      <c r="N409" s="315"/>
      <c r="O409" s="316"/>
      <c r="P409" s="315"/>
      <c r="Q409" s="316"/>
      <c r="R409" s="315"/>
      <c r="S409" s="316"/>
      <c r="T409" s="128"/>
      <c r="U409" s="128"/>
      <c r="V409" s="128"/>
      <c r="W409" s="352"/>
      <c r="X409" s="352"/>
      <c r="Y409" s="352"/>
      <c r="Z409" s="352"/>
      <c r="AA409" s="352"/>
      <c r="AB409" s="352"/>
      <c r="AC409" s="352"/>
      <c r="AD409" s="352"/>
    </row>
    <row r="410" spans="1:30" ht="20.100000000000001" customHeight="1">
      <c r="A410" s="144"/>
      <c r="B410" s="111"/>
      <c r="C410" s="352"/>
      <c r="D410" s="157" t="s">
        <v>7915</v>
      </c>
      <c r="E410" s="352"/>
      <c r="F410" s="356"/>
      <c r="G410" s="314"/>
      <c r="H410" s="356"/>
      <c r="I410" s="314"/>
      <c r="J410" s="356"/>
      <c r="K410" s="314"/>
      <c r="L410" s="356"/>
      <c r="M410" s="314"/>
      <c r="N410" s="315">
        <v>2</v>
      </c>
      <c r="O410" s="316">
        <v>1</v>
      </c>
      <c r="P410" s="315"/>
      <c r="Q410" s="316"/>
      <c r="R410" s="315">
        <v>1</v>
      </c>
      <c r="S410" s="316">
        <v>0.5</v>
      </c>
      <c r="T410" s="128"/>
      <c r="U410" s="128"/>
      <c r="V410" s="128"/>
      <c r="W410" s="352"/>
      <c r="X410" s="352"/>
      <c r="Y410" s="352"/>
      <c r="Z410" s="352"/>
      <c r="AA410" s="352"/>
      <c r="AB410" s="352"/>
      <c r="AC410" s="352"/>
      <c r="AD410" s="352"/>
    </row>
    <row r="411" spans="1:30" ht="20.100000000000001" customHeight="1">
      <c r="A411" s="177" t="s">
        <v>5051</v>
      </c>
      <c r="B411" s="9" t="s">
        <v>964</v>
      </c>
      <c r="C411" s="351" t="s">
        <v>5052</v>
      </c>
      <c r="D411" s="66"/>
      <c r="E411" s="351"/>
      <c r="F411" s="354">
        <v>17</v>
      </c>
      <c r="G411" s="12">
        <v>100</v>
      </c>
      <c r="H411" s="354">
        <v>19</v>
      </c>
      <c r="I411" s="12">
        <v>100</v>
      </c>
      <c r="J411" s="354">
        <v>19</v>
      </c>
      <c r="K411" s="12">
        <v>100</v>
      </c>
      <c r="L411" s="354">
        <v>22</v>
      </c>
      <c r="M411" s="12">
        <v>95.7</v>
      </c>
      <c r="N411" s="56">
        <v>26</v>
      </c>
      <c r="O411" s="57">
        <v>100</v>
      </c>
      <c r="P411" s="56">
        <v>22</v>
      </c>
      <c r="Q411" s="57">
        <v>100</v>
      </c>
      <c r="R411" s="56">
        <v>19</v>
      </c>
      <c r="S411" s="57">
        <v>100</v>
      </c>
      <c r="T411" s="127"/>
      <c r="U411" s="127"/>
      <c r="V411" s="351" t="s">
        <v>7882</v>
      </c>
      <c r="W411" s="351" t="s">
        <v>7882</v>
      </c>
      <c r="X411" s="351" t="s">
        <v>7882</v>
      </c>
      <c r="Y411" s="351" t="s">
        <v>7882</v>
      </c>
      <c r="Z411" s="351" t="s">
        <v>7882</v>
      </c>
      <c r="AA411" s="351" t="s">
        <v>7882</v>
      </c>
      <c r="AB411" s="351" t="s">
        <v>7882</v>
      </c>
      <c r="AC411" s="351"/>
      <c r="AD411" s="351"/>
    </row>
    <row r="412" spans="1:30" ht="20.100000000000001" customHeight="1">
      <c r="A412" s="144"/>
      <c r="B412" s="311"/>
      <c r="C412" s="352"/>
      <c r="D412" s="85" t="s">
        <v>7921</v>
      </c>
      <c r="E412" s="352" t="s">
        <v>132</v>
      </c>
      <c r="F412" s="356"/>
      <c r="G412" s="314"/>
      <c r="H412" s="356"/>
      <c r="I412" s="314"/>
      <c r="J412" s="356"/>
      <c r="K412" s="314"/>
      <c r="L412" s="356"/>
      <c r="M412" s="314"/>
      <c r="N412" s="315"/>
      <c r="O412" s="316"/>
      <c r="P412" s="315"/>
      <c r="Q412" s="316"/>
      <c r="R412" s="315"/>
      <c r="S412" s="316"/>
      <c r="T412" s="128"/>
      <c r="U412" s="128"/>
      <c r="V412" s="128"/>
      <c r="W412" s="352"/>
      <c r="X412" s="352"/>
      <c r="Y412" s="352"/>
      <c r="Z412" s="352"/>
      <c r="AA412" s="352"/>
      <c r="AB412" s="352"/>
      <c r="AC412" s="352"/>
      <c r="AD412" s="352"/>
    </row>
    <row r="413" spans="1:30" ht="20.100000000000001" customHeight="1">
      <c r="A413" s="144"/>
      <c r="B413" s="311"/>
      <c r="C413" s="352"/>
      <c r="D413" s="85" t="s">
        <v>7922</v>
      </c>
      <c r="E413" s="352"/>
      <c r="F413" s="356"/>
      <c r="G413" s="314"/>
      <c r="H413" s="356"/>
      <c r="I413" s="314"/>
      <c r="J413" s="356"/>
      <c r="K413" s="314"/>
      <c r="L413" s="356">
        <v>1</v>
      </c>
      <c r="M413" s="314">
        <v>4.3</v>
      </c>
      <c r="N413" s="315"/>
      <c r="O413" s="316"/>
      <c r="P413" s="315"/>
      <c r="Q413" s="316"/>
      <c r="R413" s="315"/>
      <c r="S413" s="316"/>
      <c r="T413" s="128"/>
      <c r="U413" s="128"/>
      <c r="V413" s="128"/>
      <c r="W413" s="352"/>
      <c r="X413" s="352"/>
      <c r="Y413" s="352"/>
      <c r="Z413" s="352"/>
      <c r="AA413" s="352"/>
      <c r="AB413" s="352"/>
      <c r="AC413" s="352"/>
      <c r="AD413" s="352"/>
    </row>
    <row r="414" spans="1:30" ht="20.100000000000001" customHeight="1">
      <c r="A414" s="177" t="s">
        <v>5053</v>
      </c>
      <c r="B414" s="9" t="s">
        <v>965</v>
      </c>
      <c r="C414" s="351" t="s">
        <v>5052</v>
      </c>
      <c r="D414" s="9" t="s">
        <v>1599</v>
      </c>
      <c r="E414" s="351" t="s">
        <v>7913</v>
      </c>
      <c r="F414" s="354"/>
      <c r="G414" s="12"/>
      <c r="H414" s="354"/>
      <c r="I414" s="12"/>
      <c r="J414" s="354"/>
      <c r="K414" s="12"/>
      <c r="L414" s="354"/>
      <c r="M414" s="12"/>
      <c r="N414" s="56"/>
      <c r="O414" s="57"/>
      <c r="P414" s="56"/>
      <c r="Q414" s="57"/>
      <c r="R414" s="56"/>
      <c r="S414" s="57"/>
      <c r="T414" s="127"/>
      <c r="U414" s="127"/>
      <c r="V414" s="351" t="s">
        <v>7882</v>
      </c>
      <c r="W414" s="351" t="s">
        <v>7882</v>
      </c>
      <c r="X414" s="351" t="s">
        <v>7882</v>
      </c>
      <c r="Y414" s="351" t="s">
        <v>7882</v>
      </c>
      <c r="Z414" s="351" t="s">
        <v>7882</v>
      </c>
      <c r="AA414" s="351" t="s">
        <v>7882</v>
      </c>
      <c r="AB414" s="351" t="s">
        <v>7882</v>
      </c>
      <c r="AC414" s="351"/>
      <c r="AD414" s="351"/>
    </row>
    <row r="415" spans="1:30" ht="20.100000000000001" customHeight="1">
      <c r="A415" s="144"/>
      <c r="B415" s="311"/>
      <c r="C415" s="352"/>
      <c r="D415" s="311" t="s">
        <v>1600</v>
      </c>
      <c r="E415" s="352"/>
      <c r="F415" s="356">
        <v>17</v>
      </c>
      <c r="G415" s="314">
        <v>100</v>
      </c>
      <c r="H415" s="356">
        <v>19</v>
      </c>
      <c r="I415" s="314">
        <v>100</v>
      </c>
      <c r="J415" s="356">
        <v>19</v>
      </c>
      <c r="K415" s="314">
        <v>100</v>
      </c>
      <c r="L415" s="356">
        <v>22</v>
      </c>
      <c r="M415" s="314">
        <v>95.7</v>
      </c>
      <c r="N415" s="315">
        <v>26</v>
      </c>
      <c r="O415" s="316">
        <v>100</v>
      </c>
      <c r="P415" s="315">
        <v>22</v>
      </c>
      <c r="Q415" s="316">
        <v>100</v>
      </c>
      <c r="R415" s="315">
        <v>19</v>
      </c>
      <c r="S415" s="316">
        <v>100</v>
      </c>
      <c r="T415" s="128"/>
      <c r="U415" s="128"/>
      <c r="V415" s="128"/>
      <c r="W415" s="352"/>
      <c r="X415" s="352"/>
      <c r="Y415" s="352"/>
      <c r="Z415" s="352"/>
      <c r="AA415" s="352"/>
      <c r="AB415" s="352"/>
      <c r="AC415" s="352"/>
      <c r="AD415" s="352"/>
    </row>
    <row r="416" spans="1:30" ht="20.100000000000001" customHeight="1">
      <c r="A416" s="144"/>
      <c r="B416" s="311"/>
      <c r="C416" s="352"/>
      <c r="D416" s="126" t="s">
        <v>7914</v>
      </c>
      <c r="E416" s="352"/>
      <c r="F416" s="356"/>
      <c r="G416" s="314"/>
      <c r="H416" s="356"/>
      <c r="I416" s="314"/>
      <c r="J416" s="356"/>
      <c r="K416" s="314"/>
      <c r="L416" s="356"/>
      <c r="M416" s="314"/>
      <c r="N416" s="315"/>
      <c r="O416" s="316"/>
      <c r="P416" s="315"/>
      <c r="Q416" s="316"/>
      <c r="R416" s="315"/>
      <c r="S416" s="316"/>
      <c r="T416" s="128"/>
      <c r="U416" s="128"/>
      <c r="V416" s="128"/>
      <c r="W416" s="352"/>
      <c r="X416" s="352"/>
      <c r="Y416" s="352"/>
      <c r="Z416" s="352"/>
      <c r="AA416" s="352"/>
      <c r="AB416" s="352"/>
      <c r="AC416" s="352"/>
      <c r="AD416" s="352"/>
    </row>
    <row r="417" spans="1:30" ht="20.100000000000001" customHeight="1">
      <c r="A417" s="144"/>
      <c r="B417" s="111"/>
      <c r="C417" s="352"/>
      <c r="D417" s="157" t="s">
        <v>7915</v>
      </c>
      <c r="E417" s="352"/>
      <c r="F417" s="356"/>
      <c r="G417" s="314"/>
      <c r="H417" s="356"/>
      <c r="I417" s="314"/>
      <c r="J417" s="356"/>
      <c r="K417" s="314"/>
      <c r="L417" s="356">
        <v>1</v>
      </c>
      <c r="M417" s="314">
        <v>4.3</v>
      </c>
      <c r="N417" s="315"/>
      <c r="O417" s="316"/>
      <c r="P417" s="315"/>
      <c r="Q417" s="316"/>
      <c r="R417" s="315"/>
      <c r="S417" s="316"/>
      <c r="T417" s="128"/>
      <c r="U417" s="128"/>
      <c r="V417" s="128"/>
      <c r="W417" s="352"/>
      <c r="X417" s="352"/>
      <c r="Y417" s="352"/>
      <c r="Z417" s="352"/>
      <c r="AA417" s="352"/>
      <c r="AB417" s="352"/>
      <c r="AC417" s="352"/>
      <c r="AD417" s="352"/>
    </row>
    <row r="418" spans="1:30" ht="20.100000000000001" customHeight="1">
      <c r="A418" s="177" t="s">
        <v>5054</v>
      </c>
      <c r="B418" s="9" t="s">
        <v>966</v>
      </c>
      <c r="C418" s="351" t="s">
        <v>5055</v>
      </c>
      <c r="D418" s="66"/>
      <c r="E418" s="351"/>
      <c r="F418" s="69">
        <v>2</v>
      </c>
      <c r="G418" s="12">
        <v>100</v>
      </c>
      <c r="H418" s="69">
        <v>2</v>
      </c>
      <c r="I418" s="12">
        <v>100</v>
      </c>
      <c r="J418" s="69">
        <v>1</v>
      </c>
      <c r="K418" s="12">
        <v>100</v>
      </c>
      <c r="L418" s="354">
        <v>2</v>
      </c>
      <c r="M418" s="12">
        <v>100</v>
      </c>
      <c r="N418" s="56">
        <v>2</v>
      </c>
      <c r="O418" s="57">
        <v>100</v>
      </c>
      <c r="P418" s="56">
        <v>1</v>
      </c>
      <c r="Q418" s="57">
        <v>100</v>
      </c>
      <c r="R418" s="56">
        <v>2</v>
      </c>
      <c r="S418" s="57">
        <v>100</v>
      </c>
      <c r="T418" s="127"/>
      <c r="U418" s="127"/>
      <c r="V418" s="351" t="s">
        <v>7882</v>
      </c>
      <c r="W418" s="351" t="s">
        <v>7882</v>
      </c>
      <c r="X418" s="351" t="s">
        <v>7882</v>
      </c>
      <c r="Y418" s="351" t="s">
        <v>7882</v>
      </c>
      <c r="Z418" s="351" t="s">
        <v>7882</v>
      </c>
      <c r="AA418" s="351" t="s">
        <v>7882</v>
      </c>
      <c r="AB418" s="351" t="s">
        <v>7882</v>
      </c>
      <c r="AC418" s="351"/>
      <c r="AD418" s="351"/>
    </row>
    <row r="419" spans="1:30" ht="20.100000000000001" customHeight="1">
      <c r="A419" s="144"/>
      <c r="B419" s="311"/>
      <c r="C419" s="352"/>
      <c r="D419" s="85" t="s">
        <v>7921</v>
      </c>
      <c r="E419" s="352" t="s">
        <v>132</v>
      </c>
      <c r="F419" s="70"/>
      <c r="G419" s="314"/>
      <c r="H419" s="70"/>
      <c r="I419" s="314"/>
      <c r="J419" s="70"/>
      <c r="K419" s="314"/>
      <c r="L419" s="356"/>
      <c r="M419" s="314"/>
      <c r="N419" s="315"/>
      <c r="O419" s="316"/>
      <c r="P419" s="315"/>
      <c r="Q419" s="316"/>
      <c r="R419" s="315"/>
      <c r="S419" s="316"/>
      <c r="T419" s="128"/>
      <c r="U419" s="128"/>
      <c r="V419" s="128"/>
      <c r="W419" s="352"/>
      <c r="X419" s="352"/>
      <c r="Y419" s="352"/>
      <c r="Z419" s="352"/>
      <c r="AA419" s="352"/>
      <c r="AB419" s="352"/>
      <c r="AC419" s="352"/>
      <c r="AD419" s="352"/>
    </row>
    <row r="420" spans="1:30" ht="20.100000000000001" customHeight="1">
      <c r="A420" s="144"/>
      <c r="B420" s="311"/>
      <c r="C420" s="352"/>
      <c r="D420" s="85" t="s">
        <v>7922</v>
      </c>
      <c r="E420" s="326"/>
      <c r="F420" s="70"/>
      <c r="G420" s="314"/>
      <c r="H420" s="70"/>
      <c r="I420" s="314"/>
      <c r="J420" s="70"/>
      <c r="K420" s="314"/>
      <c r="L420" s="356"/>
      <c r="M420" s="314"/>
      <c r="N420" s="315"/>
      <c r="O420" s="316"/>
      <c r="P420" s="315"/>
      <c r="Q420" s="316"/>
      <c r="R420" s="315"/>
      <c r="S420" s="316"/>
      <c r="T420" s="128"/>
      <c r="U420" s="128"/>
      <c r="V420" s="128"/>
      <c r="W420" s="352"/>
      <c r="X420" s="352"/>
      <c r="Y420" s="352"/>
      <c r="Z420" s="352"/>
      <c r="AA420" s="352"/>
      <c r="AB420" s="352"/>
      <c r="AC420" s="352"/>
      <c r="AD420" s="352"/>
    </row>
    <row r="421" spans="1:30" ht="20.100000000000001" customHeight="1">
      <c r="A421" s="177" t="s">
        <v>5056</v>
      </c>
      <c r="B421" s="9" t="s">
        <v>967</v>
      </c>
      <c r="C421" s="351" t="s">
        <v>5055</v>
      </c>
      <c r="D421" s="9" t="s">
        <v>1599</v>
      </c>
      <c r="E421" s="351" t="s">
        <v>7913</v>
      </c>
      <c r="F421" s="69"/>
      <c r="G421" s="12"/>
      <c r="H421" s="69"/>
      <c r="I421" s="12"/>
      <c r="J421" s="69"/>
      <c r="K421" s="12"/>
      <c r="L421" s="354"/>
      <c r="M421" s="12"/>
      <c r="N421" s="56"/>
      <c r="O421" s="57"/>
      <c r="P421" s="56"/>
      <c r="Q421" s="57"/>
      <c r="R421" s="56"/>
      <c r="S421" s="57"/>
      <c r="T421" s="127"/>
      <c r="U421" s="127"/>
      <c r="V421" s="351" t="s">
        <v>7882</v>
      </c>
      <c r="W421" s="351" t="s">
        <v>7882</v>
      </c>
      <c r="X421" s="351" t="s">
        <v>7882</v>
      </c>
      <c r="Y421" s="351" t="s">
        <v>7882</v>
      </c>
      <c r="Z421" s="351" t="s">
        <v>7882</v>
      </c>
      <c r="AA421" s="351" t="s">
        <v>7882</v>
      </c>
      <c r="AB421" s="351" t="s">
        <v>7882</v>
      </c>
      <c r="AC421" s="351"/>
      <c r="AD421" s="351"/>
    </row>
    <row r="422" spans="1:30" ht="20.100000000000001" customHeight="1">
      <c r="A422" s="144"/>
      <c r="B422" s="311"/>
      <c r="C422" s="352"/>
      <c r="D422" s="311" t="s">
        <v>1600</v>
      </c>
      <c r="E422" s="323"/>
      <c r="F422" s="70">
        <v>2</v>
      </c>
      <c r="G422" s="314">
        <v>100</v>
      </c>
      <c r="H422" s="70">
        <v>2</v>
      </c>
      <c r="I422" s="314">
        <v>100</v>
      </c>
      <c r="J422" s="70">
        <v>1</v>
      </c>
      <c r="K422" s="314">
        <v>100</v>
      </c>
      <c r="L422" s="356">
        <v>2</v>
      </c>
      <c r="M422" s="314">
        <v>100</v>
      </c>
      <c r="N422" s="315">
        <v>2</v>
      </c>
      <c r="O422" s="316">
        <v>100</v>
      </c>
      <c r="P422" s="315">
        <v>1</v>
      </c>
      <c r="Q422" s="316">
        <v>100</v>
      </c>
      <c r="R422" s="315">
        <v>2</v>
      </c>
      <c r="S422" s="316">
        <v>100</v>
      </c>
      <c r="T422" s="128"/>
      <c r="U422" s="128"/>
      <c r="V422" s="128"/>
      <c r="W422" s="352"/>
      <c r="X422" s="352"/>
      <c r="Y422" s="352"/>
      <c r="Z422" s="352"/>
      <c r="AA422" s="352"/>
      <c r="AB422" s="352"/>
      <c r="AC422" s="352"/>
      <c r="AD422" s="352"/>
    </row>
    <row r="423" spans="1:30" ht="20.100000000000001" customHeight="1">
      <c r="A423" s="144"/>
      <c r="B423" s="311"/>
      <c r="C423" s="352"/>
      <c r="D423" s="126" t="s">
        <v>7914</v>
      </c>
      <c r="E423" s="323"/>
      <c r="F423" s="70"/>
      <c r="G423" s="314"/>
      <c r="H423" s="70"/>
      <c r="I423" s="314"/>
      <c r="J423" s="70"/>
      <c r="K423" s="314"/>
      <c r="L423" s="356"/>
      <c r="M423" s="314"/>
      <c r="N423" s="315"/>
      <c r="O423" s="316"/>
      <c r="P423" s="315"/>
      <c r="Q423" s="316"/>
      <c r="R423" s="315"/>
      <c r="S423" s="316"/>
      <c r="T423" s="128"/>
      <c r="U423" s="128"/>
      <c r="V423" s="128"/>
      <c r="W423" s="352"/>
      <c r="X423" s="352"/>
      <c r="Y423" s="352"/>
      <c r="Z423" s="352"/>
      <c r="AA423" s="352"/>
      <c r="AB423" s="352"/>
      <c r="AC423" s="352"/>
      <c r="AD423" s="352"/>
    </row>
    <row r="424" spans="1:30" ht="20.100000000000001" customHeight="1">
      <c r="A424" s="144"/>
      <c r="B424" s="111"/>
      <c r="C424" s="352"/>
      <c r="D424" s="157" t="s">
        <v>7915</v>
      </c>
      <c r="E424" s="326"/>
      <c r="F424" s="70"/>
      <c r="G424" s="314"/>
      <c r="H424" s="70"/>
      <c r="I424" s="314"/>
      <c r="J424" s="70"/>
      <c r="K424" s="314"/>
      <c r="L424" s="356"/>
      <c r="M424" s="314"/>
      <c r="N424" s="315"/>
      <c r="O424" s="316"/>
      <c r="P424" s="315"/>
      <c r="Q424" s="316"/>
      <c r="R424" s="315"/>
      <c r="S424" s="316"/>
      <c r="T424" s="128"/>
      <c r="U424" s="128"/>
      <c r="V424" s="128"/>
      <c r="W424" s="352"/>
      <c r="X424" s="352"/>
      <c r="Y424" s="352"/>
      <c r="Z424" s="352"/>
      <c r="AA424" s="352"/>
      <c r="AB424" s="352"/>
      <c r="AC424" s="352"/>
      <c r="AD424" s="352"/>
    </row>
    <row r="425" spans="1:30" ht="20.100000000000001" customHeight="1">
      <c r="A425" s="177" t="s">
        <v>5057</v>
      </c>
      <c r="B425" s="9" t="s">
        <v>968</v>
      </c>
      <c r="C425" s="351" t="s">
        <v>7881</v>
      </c>
      <c r="D425" s="9" t="s">
        <v>1853</v>
      </c>
      <c r="E425" s="351" t="s">
        <v>7913</v>
      </c>
      <c r="F425" s="69">
        <v>6</v>
      </c>
      <c r="G425" s="12">
        <v>1.2605042016806722</v>
      </c>
      <c r="H425" s="69">
        <v>7</v>
      </c>
      <c r="I425" s="12">
        <v>1.4198782961460445</v>
      </c>
      <c r="J425" s="69">
        <v>6</v>
      </c>
      <c r="K425" s="12">
        <v>1.1904761904761905</v>
      </c>
      <c r="L425" s="354">
        <v>5</v>
      </c>
      <c r="M425" s="12">
        <v>0.98619329388560162</v>
      </c>
      <c r="N425" s="56">
        <v>4</v>
      </c>
      <c r="O425" s="57">
        <v>0.75757575757575757</v>
      </c>
      <c r="P425" s="56">
        <v>6</v>
      </c>
      <c r="Q425" s="57">
        <v>1.1235955056179776</v>
      </c>
      <c r="R425" s="56">
        <v>5</v>
      </c>
      <c r="S425" s="57">
        <v>0.99800399201596801</v>
      </c>
      <c r="T425" s="127"/>
      <c r="U425" s="127"/>
      <c r="V425" s="351" t="s">
        <v>7882</v>
      </c>
      <c r="W425" s="351" t="s">
        <v>7882</v>
      </c>
      <c r="X425" s="351" t="s">
        <v>7882</v>
      </c>
      <c r="Y425" s="351" t="s">
        <v>7882</v>
      </c>
      <c r="Z425" s="351" t="s">
        <v>7882</v>
      </c>
      <c r="AA425" s="351" t="s">
        <v>7882</v>
      </c>
      <c r="AB425" s="351" t="s">
        <v>7882</v>
      </c>
      <c r="AC425" s="351"/>
      <c r="AD425" s="351"/>
    </row>
    <row r="426" spans="1:30" ht="20.100000000000001" customHeight="1">
      <c r="A426" s="144"/>
      <c r="B426" s="311"/>
      <c r="C426" s="352"/>
      <c r="D426" s="311" t="s">
        <v>1854</v>
      </c>
      <c r="E426" s="323"/>
      <c r="F426" s="70">
        <v>470</v>
      </c>
      <c r="G426" s="314">
        <v>98.739495798319325</v>
      </c>
      <c r="H426" s="70">
        <v>486</v>
      </c>
      <c r="I426" s="314">
        <v>98.580121703853962</v>
      </c>
      <c r="J426" s="70">
        <v>498</v>
      </c>
      <c r="K426" s="314">
        <v>98.80952380952381</v>
      </c>
      <c r="L426" s="356">
        <v>502</v>
      </c>
      <c r="M426" s="314">
        <v>99.013806706114394</v>
      </c>
      <c r="N426" s="315">
        <v>524</v>
      </c>
      <c r="O426" s="316">
        <v>99.242424242424249</v>
      </c>
      <c r="P426" s="315">
        <v>528</v>
      </c>
      <c r="Q426" s="316">
        <v>98.7</v>
      </c>
      <c r="R426" s="315">
        <v>496</v>
      </c>
      <c r="S426" s="316">
        <v>99.001996007984033</v>
      </c>
      <c r="T426" s="128"/>
      <c r="U426" s="128"/>
      <c r="V426" s="128"/>
      <c r="W426" s="352"/>
      <c r="X426" s="352"/>
      <c r="Y426" s="352"/>
      <c r="Z426" s="352"/>
      <c r="AA426" s="352"/>
      <c r="AB426" s="352"/>
      <c r="AC426" s="352"/>
      <c r="AD426" s="352"/>
    </row>
    <row r="427" spans="1:30" ht="20.100000000000001" customHeight="1">
      <c r="A427" s="144"/>
      <c r="B427" s="311"/>
      <c r="C427" s="352"/>
      <c r="D427" s="126" t="s">
        <v>7914</v>
      </c>
      <c r="E427" s="323"/>
      <c r="F427" s="70"/>
      <c r="G427" s="314"/>
      <c r="H427" s="70"/>
      <c r="I427" s="314"/>
      <c r="J427" s="70"/>
      <c r="K427" s="314"/>
      <c r="L427" s="356"/>
      <c r="M427" s="314"/>
      <c r="N427" s="315"/>
      <c r="O427" s="316"/>
      <c r="P427" s="315"/>
      <c r="Q427" s="316"/>
      <c r="R427" s="315"/>
      <c r="S427" s="316"/>
      <c r="T427" s="128"/>
      <c r="U427" s="128"/>
      <c r="V427" s="128"/>
      <c r="W427" s="352"/>
      <c r="X427" s="352"/>
      <c r="Y427" s="352"/>
      <c r="Z427" s="352"/>
      <c r="AA427" s="352"/>
      <c r="AB427" s="352"/>
      <c r="AC427" s="352"/>
      <c r="AD427" s="352"/>
    </row>
    <row r="428" spans="1:30" ht="20.100000000000001" customHeight="1">
      <c r="A428" s="144"/>
      <c r="B428" s="111"/>
      <c r="C428" s="352"/>
      <c r="D428" s="157" t="s">
        <v>7915</v>
      </c>
      <c r="E428" s="326"/>
      <c r="F428" s="70"/>
      <c r="G428" s="314"/>
      <c r="H428" s="70"/>
      <c r="I428" s="314"/>
      <c r="J428" s="70"/>
      <c r="K428" s="314"/>
      <c r="L428" s="356"/>
      <c r="M428" s="314"/>
      <c r="N428" s="315"/>
      <c r="O428" s="316"/>
      <c r="P428" s="315">
        <v>1</v>
      </c>
      <c r="Q428" s="316">
        <v>0.2</v>
      </c>
      <c r="R428" s="315"/>
      <c r="S428" s="316"/>
      <c r="T428" s="128"/>
      <c r="U428" s="128"/>
      <c r="V428" s="128"/>
      <c r="W428" s="352"/>
      <c r="X428" s="352"/>
      <c r="Y428" s="352"/>
      <c r="Z428" s="352"/>
      <c r="AA428" s="352"/>
      <c r="AB428" s="352"/>
      <c r="AC428" s="352"/>
      <c r="AD428" s="352"/>
    </row>
    <row r="429" spans="1:30" ht="20.100000000000001" customHeight="1">
      <c r="A429" s="177" t="s">
        <v>5058</v>
      </c>
      <c r="B429" s="9" t="s">
        <v>969</v>
      </c>
      <c r="C429" s="351" t="s">
        <v>5059</v>
      </c>
      <c r="D429" s="66"/>
      <c r="E429" s="48"/>
      <c r="F429" s="69">
        <v>6</v>
      </c>
      <c r="G429" s="12">
        <v>100</v>
      </c>
      <c r="H429" s="69">
        <v>7</v>
      </c>
      <c r="I429" s="12">
        <v>100</v>
      </c>
      <c r="J429" s="69">
        <v>6</v>
      </c>
      <c r="K429" s="12">
        <v>100</v>
      </c>
      <c r="L429" s="354">
        <v>5</v>
      </c>
      <c r="M429" s="12">
        <v>100</v>
      </c>
      <c r="N429" s="56">
        <v>4</v>
      </c>
      <c r="O429" s="57">
        <v>100</v>
      </c>
      <c r="P429" s="56">
        <v>6</v>
      </c>
      <c r="Q429" s="57">
        <v>100</v>
      </c>
      <c r="R429" s="56">
        <v>5</v>
      </c>
      <c r="S429" s="57">
        <v>100</v>
      </c>
      <c r="T429" s="127"/>
      <c r="U429" s="127"/>
      <c r="V429" s="351" t="s">
        <v>7882</v>
      </c>
      <c r="W429" s="351" t="s">
        <v>7882</v>
      </c>
      <c r="X429" s="351" t="s">
        <v>7882</v>
      </c>
      <c r="Y429" s="351" t="s">
        <v>7882</v>
      </c>
      <c r="Z429" s="351" t="s">
        <v>7882</v>
      </c>
      <c r="AA429" s="351" t="s">
        <v>7882</v>
      </c>
      <c r="AB429" s="351" t="s">
        <v>7882</v>
      </c>
      <c r="AC429" s="351"/>
      <c r="AD429" s="351"/>
    </row>
    <row r="430" spans="1:30" ht="20.100000000000001" customHeight="1">
      <c r="A430" s="144"/>
      <c r="B430" s="311"/>
      <c r="C430" s="352"/>
      <c r="D430" s="85" t="s">
        <v>248</v>
      </c>
      <c r="E430" s="323"/>
      <c r="F430" s="70"/>
      <c r="G430" s="314"/>
      <c r="H430" s="70"/>
      <c r="I430" s="314"/>
      <c r="J430" s="70"/>
      <c r="K430" s="314"/>
      <c r="L430" s="356"/>
      <c r="M430" s="314"/>
      <c r="N430" s="315"/>
      <c r="O430" s="316"/>
      <c r="P430" s="315"/>
      <c r="Q430" s="316"/>
      <c r="R430" s="315"/>
      <c r="S430" s="316"/>
      <c r="T430" s="128"/>
      <c r="U430" s="128"/>
      <c r="V430" s="128"/>
      <c r="W430" s="352"/>
      <c r="X430" s="352"/>
      <c r="Y430" s="352"/>
      <c r="Z430" s="352"/>
      <c r="AA430" s="352"/>
      <c r="AB430" s="352"/>
      <c r="AC430" s="352"/>
      <c r="AD430" s="352"/>
    </row>
    <row r="431" spans="1:30" ht="20.100000000000001" customHeight="1">
      <c r="A431" s="144"/>
      <c r="B431" s="311"/>
      <c r="C431" s="352"/>
      <c r="D431" s="85" t="s">
        <v>249</v>
      </c>
      <c r="E431" s="326"/>
      <c r="F431" s="70"/>
      <c r="G431" s="314"/>
      <c r="H431" s="70"/>
      <c r="I431" s="314"/>
      <c r="J431" s="70"/>
      <c r="K431" s="314"/>
      <c r="L431" s="356"/>
      <c r="M431" s="314"/>
      <c r="N431" s="315"/>
      <c r="O431" s="316"/>
      <c r="P431" s="315"/>
      <c r="Q431" s="316"/>
      <c r="R431" s="315"/>
      <c r="S431" s="316"/>
      <c r="T431" s="128"/>
      <c r="U431" s="128"/>
      <c r="V431" s="128"/>
      <c r="W431" s="352"/>
      <c r="X431" s="352"/>
      <c r="Y431" s="352"/>
      <c r="Z431" s="352"/>
      <c r="AA431" s="352"/>
      <c r="AB431" s="352"/>
      <c r="AC431" s="352"/>
      <c r="AD431" s="352"/>
    </row>
    <row r="432" spans="1:30" ht="20.100000000000001" customHeight="1">
      <c r="A432" s="177" t="s">
        <v>7924</v>
      </c>
      <c r="B432" s="9" t="s">
        <v>971</v>
      </c>
      <c r="C432" s="351" t="s">
        <v>7881</v>
      </c>
      <c r="D432" s="9" t="s">
        <v>1853</v>
      </c>
      <c r="E432" s="48"/>
      <c r="F432" s="69">
        <v>83</v>
      </c>
      <c r="G432" s="12">
        <v>17.436974789915965</v>
      </c>
      <c r="H432" s="69">
        <v>87</v>
      </c>
      <c r="I432" s="12">
        <v>17.647058823529413</v>
      </c>
      <c r="J432" s="69">
        <v>90</v>
      </c>
      <c r="K432" s="12">
        <v>17.857142857142858</v>
      </c>
      <c r="L432" s="354">
        <v>87</v>
      </c>
      <c r="M432" s="12">
        <v>17.159763313609467</v>
      </c>
      <c r="N432" s="56">
        <v>89</v>
      </c>
      <c r="O432" s="57">
        <v>16.899999999999999</v>
      </c>
      <c r="P432" s="56">
        <v>96</v>
      </c>
      <c r="Q432" s="57">
        <v>17.899999999999999</v>
      </c>
      <c r="R432" s="56">
        <v>91</v>
      </c>
      <c r="S432" s="57">
        <v>18.163672654690618</v>
      </c>
      <c r="T432" s="127"/>
      <c r="U432" s="127"/>
      <c r="V432" s="351" t="s">
        <v>7882</v>
      </c>
      <c r="W432" s="351" t="s">
        <v>7882</v>
      </c>
      <c r="X432" s="351" t="s">
        <v>7882</v>
      </c>
      <c r="Y432" s="351" t="s">
        <v>7882</v>
      </c>
      <c r="Z432" s="351" t="s">
        <v>7882</v>
      </c>
      <c r="AA432" s="351" t="s">
        <v>7882</v>
      </c>
      <c r="AB432" s="351" t="s">
        <v>7882</v>
      </c>
      <c r="AC432" s="351"/>
      <c r="AD432" s="351"/>
    </row>
    <row r="433" spans="1:30" ht="20.100000000000001" customHeight="1">
      <c r="A433" s="144"/>
      <c r="B433" s="311"/>
      <c r="C433" s="352"/>
      <c r="D433" s="311" t="s">
        <v>1854</v>
      </c>
      <c r="E433" s="323"/>
      <c r="F433" s="70">
        <v>393</v>
      </c>
      <c r="G433" s="314">
        <v>82.563025210084035</v>
      </c>
      <c r="H433" s="70">
        <v>406</v>
      </c>
      <c r="I433" s="314">
        <v>82.352941176470594</v>
      </c>
      <c r="J433" s="70">
        <v>414</v>
      </c>
      <c r="K433" s="314">
        <v>82.142857142857139</v>
      </c>
      <c r="L433" s="356">
        <v>420</v>
      </c>
      <c r="M433" s="314">
        <v>82.840236686390526</v>
      </c>
      <c r="N433" s="315">
        <v>438</v>
      </c>
      <c r="O433" s="316">
        <v>83</v>
      </c>
      <c r="P433" s="315">
        <v>438</v>
      </c>
      <c r="Q433" s="316">
        <v>81.900000000000006</v>
      </c>
      <c r="R433" s="315">
        <v>410</v>
      </c>
      <c r="S433" s="316">
        <v>81.836327345309385</v>
      </c>
      <c r="T433" s="128"/>
      <c r="U433" s="128"/>
      <c r="V433" s="128"/>
      <c r="W433" s="352"/>
      <c r="X433" s="352"/>
      <c r="Y433" s="352"/>
      <c r="Z433" s="352"/>
      <c r="AA433" s="352"/>
      <c r="AB433" s="352"/>
      <c r="AC433" s="352"/>
      <c r="AD433" s="352"/>
    </row>
    <row r="434" spans="1:30" ht="20.100000000000001" customHeight="1">
      <c r="A434" s="144"/>
      <c r="B434" s="311"/>
      <c r="C434" s="352"/>
      <c r="D434" s="126" t="s">
        <v>7914</v>
      </c>
      <c r="E434" s="352" t="s">
        <v>7925</v>
      </c>
      <c r="F434" s="70"/>
      <c r="G434" s="314"/>
      <c r="H434" s="70"/>
      <c r="I434" s="314"/>
      <c r="J434" s="70"/>
      <c r="K434" s="314"/>
      <c r="L434" s="356"/>
      <c r="M434" s="314"/>
      <c r="N434" s="315"/>
      <c r="O434" s="316"/>
      <c r="P434" s="315"/>
      <c r="Q434" s="316"/>
      <c r="R434" s="315"/>
      <c r="S434" s="316"/>
      <c r="T434" s="128"/>
      <c r="U434" s="128"/>
      <c r="V434" s="128"/>
      <c r="W434" s="352"/>
      <c r="X434" s="352"/>
      <c r="Y434" s="352"/>
      <c r="Z434" s="352"/>
      <c r="AA434" s="352"/>
      <c r="AB434" s="352"/>
      <c r="AC434" s="352"/>
      <c r="AD434" s="352"/>
    </row>
    <row r="435" spans="1:30" ht="20.100000000000001" customHeight="1">
      <c r="A435" s="144"/>
      <c r="B435" s="111"/>
      <c r="C435" s="352"/>
      <c r="D435" s="157" t="s">
        <v>7915</v>
      </c>
      <c r="E435" s="318"/>
      <c r="F435" s="70"/>
      <c r="G435" s="314"/>
      <c r="H435" s="70"/>
      <c r="I435" s="314"/>
      <c r="J435" s="70"/>
      <c r="K435" s="314"/>
      <c r="L435" s="356"/>
      <c r="M435" s="314"/>
      <c r="N435" s="315">
        <v>1</v>
      </c>
      <c r="O435" s="316">
        <v>0.2</v>
      </c>
      <c r="P435" s="315">
        <v>1</v>
      </c>
      <c r="Q435" s="316">
        <v>0.2</v>
      </c>
      <c r="R435" s="315"/>
      <c r="S435" s="316"/>
      <c r="T435" s="128"/>
      <c r="U435" s="128"/>
      <c r="V435" s="128"/>
      <c r="W435" s="352"/>
      <c r="X435" s="352"/>
      <c r="Y435" s="352"/>
      <c r="Z435" s="352"/>
      <c r="AA435" s="352"/>
      <c r="AB435" s="352"/>
      <c r="AC435" s="352"/>
      <c r="AD435" s="352"/>
    </row>
    <row r="436" spans="1:30" ht="20.100000000000001" customHeight="1">
      <c r="A436" s="177" t="s">
        <v>5060</v>
      </c>
      <c r="B436" s="9" t="s">
        <v>972</v>
      </c>
      <c r="C436" s="351" t="s">
        <v>5061</v>
      </c>
      <c r="D436" s="66"/>
      <c r="E436" s="351"/>
      <c r="F436" s="354">
        <v>83</v>
      </c>
      <c r="G436" s="12">
        <v>100</v>
      </c>
      <c r="H436" s="354">
        <v>87</v>
      </c>
      <c r="I436" s="12">
        <v>100</v>
      </c>
      <c r="J436" s="354">
        <v>90</v>
      </c>
      <c r="K436" s="12">
        <v>100</v>
      </c>
      <c r="L436" s="354">
        <v>87</v>
      </c>
      <c r="M436" s="12">
        <v>100</v>
      </c>
      <c r="N436" s="56">
        <v>89</v>
      </c>
      <c r="O436" s="57">
        <v>100</v>
      </c>
      <c r="P436" s="56">
        <v>96</v>
      </c>
      <c r="Q436" s="57">
        <v>100</v>
      </c>
      <c r="R436" s="56">
        <v>91</v>
      </c>
      <c r="S436" s="57">
        <v>100</v>
      </c>
      <c r="T436" s="127"/>
      <c r="U436" s="127"/>
      <c r="V436" s="351" t="s">
        <v>7882</v>
      </c>
      <c r="W436" s="351" t="s">
        <v>7882</v>
      </c>
      <c r="X436" s="351" t="s">
        <v>7882</v>
      </c>
      <c r="Y436" s="351" t="s">
        <v>7882</v>
      </c>
      <c r="Z436" s="351" t="s">
        <v>7882</v>
      </c>
      <c r="AA436" s="351" t="s">
        <v>7882</v>
      </c>
      <c r="AB436" s="351" t="s">
        <v>7882</v>
      </c>
      <c r="AC436" s="351"/>
      <c r="AD436" s="351"/>
    </row>
    <row r="437" spans="1:30" ht="20.100000000000001" customHeight="1">
      <c r="A437" s="144"/>
      <c r="B437" s="311"/>
      <c r="C437" s="352"/>
      <c r="D437" s="311" t="s">
        <v>1959</v>
      </c>
      <c r="E437" s="352" t="s">
        <v>758</v>
      </c>
      <c r="F437" s="356"/>
      <c r="G437" s="314"/>
      <c r="H437" s="356"/>
      <c r="I437" s="314"/>
      <c r="J437" s="356"/>
      <c r="K437" s="314"/>
      <c r="L437" s="356"/>
      <c r="M437" s="314"/>
      <c r="N437" s="315"/>
      <c r="O437" s="316"/>
      <c r="P437" s="315"/>
      <c r="Q437" s="316"/>
      <c r="R437" s="315"/>
      <c r="S437" s="316"/>
      <c r="T437" s="128"/>
      <c r="U437" s="128"/>
      <c r="V437" s="128"/>
      <c r="W437" s="352"/>
      <c r="X437" s="352"/>
      <c r="Y437" s="352"/>
      <c r="Z437" s="352"/>
      <c r="AA437" s="352"/>
      <c r="AB437" s="352"/>
      <c r="AC437" s="352"/>
      <c r="AD437" s="352"/>
    </row>
    <row r="438" spans="1:30" ht="20.100000000000001" customHeight="1">
      <c r="A438" s="144"/>
      <c r="B438" s="311"/>
      <c r="C438" s="352"/>
      <c r="D438" s="311" t="s">
        <v>1960</v>
      </c>
      <c r="E438" s="352"/>
      <c r="F438" s="356"/>
      <c r="G438" s="314"/>
      <c r="H438" s="356"/>
      <c r="I438" s="314"/>
      <c r="J438" s="356"/>
      <c r="K438" s="314"/>
      <c r="L438" s="356"/>
      <c r="M438" s="314"/>
      <c r="N438" s="315"/>
      <c r="O438" s="316"/>
      <c r="P438" s="315"/>
      <c r="Q438" s="316"/>
      <c r="R438" s="315"/>
      <c r="S438" s="316"/>
      <c r="T438" s="128"/>
      <c r="U438" s="128"/>
      <c r="V438" s="128"/>
      <c r="W438" s="352"/>
      <c r="X438" s="352"/>
      <c r="Y438" s="352"/>
      <c r="Z438" s="352"/>
      <c r="AA438" s="352"/>
      <c r="AB438" s="352"/>
      <c r="AC438" s="352"/>
      <c r="AD438" s="352"/>
    </row>
    <row r="439" spans="1:30" ht="20.100000000000001" customHeight="1">
      <c r="A439" s="177" t="s">
        <v>5062</v>
      </c>
      <c r="B439" s="9" t="s">
        <v>973</v>
      </c>
      <c r="C439" s="351" t="s">
        <v>5061</v>
      </c>
      <c r="D439" s="66"/>
      <c r="E439" s="351"/>
      <c r="F439" s="354">
        <v>83</v>
      </c>
      <c r="G439" s="12">
        <v>100</v>
      </c>
      <c r="H439" s="354">
        <v>87</v>
      </c>
      <c r="I439" s="12">
        <v>100</v>
      </c>
      <c r="J439" s="354">
        <v>90</v>
      </c>
      <c r="K439" s="12">
        <v>100</v>
      </c>
      <c r="L439" s="354">
        <v>87</v>
      </c>
      <c r="M439" s="12">
        <v>100</v>
      </c>
      <c r="N439" s="56">
        <v>89</v>
      </c>
      <c r="O439" s="57">
        <v>100</v>
      </c>
      <c r="P439" s="56">
        <v>96</v>
      </c>
      <c r="Q439" s="57">
        <v>100</v>
      </c>
      <c r="R439" s="56">
        <v>91</v>
      </c>
      <c r="S439" s="57">
        <v>100</v>
      </c>
      <c r="T439" s="127"/>
      <c r="U439" s="127"/>
      <c r="V439" s="351" t="s">
        <v>7882</v>
      </c>
      <c r="W439" s="351" t="s">
        <v>7882</v>
      </c>
      <c r="X439" s="351" t="s">
        <v>7882</v>
      </c>
      <c r="Y439" s="351" t="s">
        <v>7882</v>
      </c>
      <c r="Z439" s="351" t="s">
        <v>7882</v>
      </c>
      <c r="AA439" s="351" t="s">
        <v>7882</v>
      </c>
      <c r="AB439" s="351" t="s">
        <v>7882</v>
      </c>
      <c r="AC439" s="351"/>
      <c r="AD439" s="351"/>
    </row>
    <row r="440" spans="1:30" ht="20.100000000000001" customHeight="1">
      <c r="A440" s="144"/>
      <c r="B440" s="311"/>
      <c r="C440" s="352"/>
      <c r="D440" s="311" t="s">
        <v>1959</v>
      </c>
      <c r="E440" s="352" t="s">
        <v>758</v>
      </c>
      <c r="F440" s="356"/>
      <c r="G440" s="314"/>
      <c r="H440" s="356"/>
      <c r="I440" s="314"/>
      <c r="J440" s="356"/>
      <c r="K440" s="314"/>
      <c r="L440" s="356"/>
      <c r="M440" s="314"/>
      <c r="N440" s="315"/>
      <c r="O440" s="316"/>
      <c r="P440" s="315"/>
      <c r="Q440" s="316"/>
      <c r="R440" s="315"/>
      <c r="S440" s="316"/>
      <c r="T440" s="128"/>
      <c r="U440" s="128"/>
      <c r="V440" s="128"/>
      <c r="W440" s="352"/>
      <c r="X440" s="352"/>
      <c r="Y440" s="352"/>
      <c r="Z440" s="352"/>
      <c r="AA440" s="352"/>
      <c r="AB440" s="352"/>
      <c r="AC440" s="352"/>
      <c r="AD440" s="352"/>
    </row>
    <row r="441" spans="1:30" ht="20.100000000000001" customHeight="1">
      <c r="A441" s="144"/>
      <c r="B441" s="311"/>
      <c r="C441" s="352"/>
      <c r="D441" s="311" t="s">
        <v>1960</v>
      </c>
      <c r="E441" s="352"/>
      <c r="F441" s="356"/>
      <c r="G441" s="314"/>
      <c r="H441" s="356"/>
      <c r="I441" s="314"/>
      <c r="J441" s="356"/>
      <c r="K441" s="314"/>
      <c r="L441" s="356"/>
      <c r="M441" s="314"/>
      <c r="N441" s="315"/>
      <c r="O441" s="316"/>
      <c r="P441" s="315"/>
      <c r="Q441" s="316"/>
      <c r="R441" s="315"/>
      <c r="S441" s="316"/>
      <c r="T441" s="128"/>
      <c r="U441" s="128"/>
      <c r="V441" s="128"/>
      <c r="W441" s="352"/>
      <c r="X441" s="352"/>
      <c r="Y441" s="352"/>
      <c r="Z441" s="352"/>
      <c r="AA441" s="352"/>
      <c r="AB441" s="352"/>
      <c r="AC441" s="352"/>
      <c r="AD441" s="352"/>
    </row>
    <row r="442" spans="1:30" ht="20.100000000000001" customHeight="1">
      <c r="A442" s="177" t="s">
        <v>5063</v>
      </c>
      <c r="B442" s="9" t="s">
        <v>147</v>
      </c>
      <c r="C442" s="351" t="s">
        <v>7881</v>
      </c>
      <c r="D442" s="66"/>
      <c r="E442" s="351"/>
      <c r="F442" s="354">
        <v>476</v>
      </c>
      <c r="G442" s="12">
        <v>100</v>
      </c>
      <c r="H442" s="354">
        <v>493</v>
      </c>
      <c r="I442" s="12">
        <v>100</v>
      </c>
      <c r="J442" s="354">
        <v>504</v>
      </c>
      <c r="K442" s="12">
        <v>100</v>
      </c>
      <c r="L442" s="354">
        <v>507</v>
      </c>
      <c r="M442" s="12">
        <v>100</v>
      </c>
      <c r="N442" s="56">
        <v>528</v>
      </c>
      <c r="O442" s="57">
        <v>100</v>
      </c>
      <c r="P442" s="56">
        <v>534</v>
      </c>
      <c r="Q442" s="57">
        <v>99.8</v>
      </c>
      <c r="R442" s="56">
        <v>501</v>
      </c>
      <c r="S442" s="57">
        <v>100</v>
      </c>
      <c r="T442" s="127"/>
      <c r="U442" s="127"/>
      <c r="V442" s="351" t="s">
        <v>7882</v>
      </c>
      <c r="W442" s="351" t="s">
        <v>7882</v>
      </c>
      <c r="X442" s="351" t="s">
        <v>7882</v>
      </c>
      <c r="Y442" s="351" t="s">
        <v>7882</v>
      </c>
      <c r="Z442" s="351" t="s">
        <v>7882</v>
      </c>
      <c r="AA442" s="351" t="s">
        <v>7882</v>
      </c>
      <c r="AB442" s="351" t="s">
        <v>7882</v>
      </c>
      <c r="AC442" s="351"/>
      <c r="AD442" s="351"/>
    </row>
    <row r="443" spans="1:30" ht="20.100000000000001" customHeight="1">
      <c r="A443" s="144"/>
      <c r="B443" s="311"/>
      <c r="C443" s="352"/>
      <c r="D443" s="311" t="s">
        <v>1959</v>
      </c>
      <c r="E443" s="352" t="s">
        <v>758</v>
      </c>
      <c r="F443" s="356"/>
      <c r="G443" s="314"/>
      <c r="H443" s="356"/>
      <c r="I443" s="314"/>
      <c r="J443" s="356"/>
      <c r="K443" s="314"/>
      <c r="L443" s="356"/>
      <c r="M443" s="314"/>
      <c r="N443" s="315"/>
      <c r="O443" s="316"/>
      <c r="P443" s="315"/>
      <c r="Q443" s="316"/>
      <c r="R443" s="315"/>
      <c r="S443" s="316"/>
      <c r="T443" s="128"/>
      <c r="U443" s="128"/>
      <c r="V443" s="128"/>
      <c r="W443" s="352"/>
      <c r="X443" s="352"/>
      <c r="Y443" s="352"/>
      <c r="Z443" s="352"/>
      <c r="AA443" s="352"/>
      <c r="AB443" s="352"/>
      <c r="AC443" s="352"/>
      <c r="AD443" s="352"/>
    </row>
    <row r="444" spans="1:30" ht="20.100000000000001" customHeight="1">
      <c r="A444" s="144"/>
      <c r="B444" s="311"/>
      <c r="C444" s="352"/>
      <c r="D444" s="311" t="s">
        <v>1960</v>
      </c>
      <c r="E444" s="352"/>
      <c r="F444" s="356"/>
      <c r="G444" s="314"/>
      <c r="H444" s="356"/>
      <c r="I444" s="314"/>
      <c r="J444" s="356"/>
      <c r="K444" s="314"/>
      <c r="L444" s="356"/>
      <c r="M444" s="314"/>
      <c r="N444" s="315"/>
      <c r="O444" s="316"/>
      <c r="P444" s="315">
        <v>1</v>
      </c>
      <c r="Q444" s="316">
        <v>0.2</v>
      </c>
      <c r="R444" s="315"/>
      <c r="S444" s="316"/>
      <c r="T444" s="128"/>
      <c r="U444" s="128"/>
      <c r="V444" s="128"/>
      <c r="W444" s="352"/>
      <c r="X444" s="352"/>
      <c r="Y444" s="352"/>
      <c r="Z444" s="352"/>
      <c r="AA444" s="352"/>
      <c r="AB444" s="352"/>
      <c r="AC444" s="352"/>
      <c r="AD444" s="352"/>
    </row>
    <row r="445" spans="1:30" ht="20.100000000000001" customHeight="1">
      <c r="A445" s="177" t="s">
        <v>5064</v>
      </c>
      <c r="B445" s="9" t="s">
        <v>148</v>
      </c>
      <c r="C445" s="351" t="s">
        <v>7881</v>
      </c>
      <c r="D445" s="66"/>
      <c r="E445" s="351"/>
      <c r="F445" s="354">
        <v>476</v>
      </c>
      <c r="G445" s="12">
        <v>100</v>
      </c>
      <c r="H445" s="354">
        <v>493</v>
      </c>
      <c r="I445" s="12">
        <v>100</v>
      </c>
      <c r="J445" s="354">
        <v>504</v>
      </c>
      <c r="K445" s="12">
        <v>100</v>
      </c>
      <c r="L445" s="354">
        <v>506</v>
      </c>
      <c r="M445" s="12">
        <v>99.8</v>
      </c>
      <c r="N445" s="56">
        <v>528</v>
      </c>
      <c r="O445" s="57">
        <v>100</v>
      </c>
      <c r="P445" s="56">
        <v>534</v>
      </c>
      <c r="Q445" s="57">
        <v>99.8</v>
      </c>
      <c r="R445" s="56">
        <v>501</v>
      </c>
      <c r="S445" s="57">
        <v>100</v>
      </c>
      <c r="T445" s="127"/>
      <c r="U445" s="127"/>
      <c r="V445" s="351" t="s">
        <v>7882</v>
      </c>
      <c r="W445" s="351" t="s">
        <v>7882</v>
      </c>
      <c r="X445" s="351" t="s">
        <v>7882</v>
      </c>
      <c r="Y445" s="351" t="s">
        <v>7882</v>
      </c>
      <c r="Z445" s="351" t="s">
        <v>7882</v>
      </c>
      <c r="AA445" s="351" t="s">
        <v>7882</v>
      </c>
      <c r="AB445" s="351" t="s">
        <v>7882</v>
      </c>
      <c r="AC445" s="351"/>
      <c r="AD445" s="351"/>
    </row>
    <row r="446" spans="1:30" ht="20.100000000000001" customHeight="1">
      <c r="A446" s="144"/>
      <c r="B446" s="311"/>
      <c r="C446" s="352"/>
      <c r="D446" s="311" t="s">
        <v>1959</v>
      </c>
      <c r="E446" s="352" t="s">
        <v>758</v>
      </c>
      <c r="F446" s="356"/>
      <c r="G446" s="314"/>
      <c r="H446" s="356"/>
      <c r="I446" s="314"/>
      <c r="J446" s="356"/>
      <c r="K446" s="314"/>
      <c r="L446" s="356"/>
      <c r="M446" s="314"/>
      <c r="N446" s="315"/>
      <c r="O446" s="316"/>
      <c r="P446" s="315"/>
      <c r="Q446" s="316"/>
      <c r="R446" s="315"/>
      <c r="S446" s="316"/>
      <c r="T446" s="128"/>
      <c r="U446" s="128"/>
      <c r="V446" s="128"/>
      <c r="W446" s="352"/>
      <c r="X446" s="352"/>
      <c r="Y446" s="352"/>
      <c r="Z446" s="352"/>
      <c r="AA446" s="352"/>
      <c r="AB446" s="352"/>
      <c r="AC446" s="352"/>
      <c r="AD446" s="352"/>
    </row>
    <row r="447" spans="1:30" ht="20.100000000000001" customHeight="1">
      <c r="A447" s="144"/>
      <c r="B447" s="311"/>
      <c r="C447" s="352"/>
      <c r="D447" s="311" t="s">
        <v>1960</v>
      </c>
      <c r="E447" s="352"/>
      <c r="F447" s="356"/>
      <c r="G447" s="314"/>
      <c r="H447" s="356"/>
      <c r="I447" s="314"/>
      <c r="J447" s="356"/>
      <c r="K447" s="314"/>
      <c r="L447" s="356">
        <v>1</v>
      </c>
      <c r="M447" s="314">
        <v>0.2</v>
      </c>
      <c r="N447" s="315"/>
      <c r="O447" s="316"/>
      <c r="P447" s="315">
        <v>1</v>
      </c>
      <c r="Q447" s="316">
        <v>0.2</v>
      </c>
      <c r="R447" s="315"/>
      <c r="S447" s="316"/>
      <c r="T447" s="128"/>
      <c r="U447" s="128"/>
      <c r="V447" s="128"/>
      <c r="W447" s="352"/>
      <c r="X447" s="352"/>
      <c r="Y447" s="352"/>
      <c r="Z447" s="352"/>
      <c r="AA447" s="352"/>
      <c r="AB447" s="352"/>
      <c r="AC447" s="352"/>
      <c r="AD447" s="352"/>
    </row>
    <row r="448" spans="1:30" ht="20.100000000000001" customHeight="1">
      <c r="A448" s="177" t="s">
        <v>5065</v>
      </c>
      <c r="B448" s="9" t="s">
        <v>149</v>
      </c>
      <c r="C448" s="351" t="s">
        <v>7881</v>
      </c>
      <c r="D448" s="66"/>
      <c r="E448" s="351"/>
      <c r="F448" s="354">
        <v>476</v>
      </c>
      <c r="G448" s="12">
        <v>100</v>
      </c>
      <c r="H448" s="354">
        <v>493</v>
      </c>
      <c r="I448" s="12">
        <v>100</v>
      </c>
      <c r="J448" s="354">
        <v>504</v>
      </c>
      <c r="K448" s="12">
        <v>100</v>
      </c>
      <c r="L448" s="354">
        <v>507</v>
      </c>
      <c r="M448" s="12">
        <v>100</v>
      </c>
      <c r="N448" s="56">
        <v>528</v>
      </c>
      <c r="O448" s="57">
        <v>100</v>
      </c>
      <c r="P448" s="56">
        <v>533</v>
      </c>
      <c r="Q448" s="57">
        <v>99.6</v>
      </c>
      <c r="R448" s="56">
        <v>501</v>
      </c>
      <c r="S448" s="57">
        <v>100</v>
      </c>
      <c r="T448" s="127"/>
      <c r="U448" s="127"/>
      <c r="V448" s="351" t="s">
        <v>7882</v>
      </c>
      <c r="W448" s="351" t="s">
        <v>7882</v>
      </c>
      <c r="X448" s="351" t="s">
        <v>7882</v>
      </c>
      <c r="Y448" s="351" t="s">
        <v>7882</v>
      </c>
      <c r="Z448" s="351" t="s">
        <v>7882</v>
      </c>
      <c r="AA448" s="351" t="s">
        <v>7882</v>
      </c>
      <c r="AB448" s="351" t="s">
        <v>7882</v>
      </c>
      <c r="AC448" s="351"/>
      <c r="AD448" s="351"/>
    </row>
    <row r="449" spans="1:30" ht="20.100000000000001" customHeight="1">
      <c r="A449" s="144"/>
      <c r="B449" s="311"/>
      <c r="C449" s="352"/>
      <c r="D449" s="311" t="s">
        <v>1959</v>
      </c>
      <c r="E449" s="352" t="s">
        <v>758</v>
      </c>
      <c r="F449" s="356"/>
      <c r="G449" s="314"/>
      <c r="H449" s="356"/>
      <c r="I449" s="314"/>
      <c r="J449" s="356"/>
      <c r="K449" s="314"/>
      <c r="L449" s="356"/>
      <c r="M449" s="314"/>
      <c r="N449" s="315"/>
      <c r="O449" s="316"/>
      <c r="P449" s="315"/>
      <c r="Q449" s="316"/>
      <c r="R449" s="315"/>
      <c r="S449" s="316"/>
      <c r="T449" s="128"/>
      <c r="U449" s="128"/>
      <c r="V449" s="128"/>
      <c r="W449" s="352"/>
      <c r="X449" s="352"/>
      <c r="Y449" s="352"/>
      <c r="Z449" s="352"/>
      <c r="AA449" s="352"/>
      <c r="AB449" s="352"/>
      <c r="AC449" s="352"/>
      <c r="AD449" s="352"/>
    </row>
    <row r="450" spans="1:30" ht="20.100000000000001" customHeight="1">
      <c r="A450" s="144"/>
      <c r="B450" s="311"/>
      <c r="C450" s="352"/>
      <c r="D450" s="311" t="s">
        <v>1960</v>
      </c>
      <c r="E450" s="352"/>
      <c r="F450" s="356"/>
      <c r="G450" s="314"/>
      <c r="H450" s="356"/>
      <c r="I450" s="314"/>
      <c r="J450" s="356"/>
      <c r="K450" s="314"/>
      <c r="L450" s="356"/>
      <c r="M450" s="314"/>
      <c r="N450" s="315"/>
      <c r="O450" s="316"/>
      <c r="P450" s="315">
        <v>2</v>
      </c>
      <c r="Q450" s="316">
        <v>0.4</v>
      </c>
      <c r="R450" s="315"/>
      <c r="S450" s="316"/>
      <c r="T450" s="128"/>
      <c r="U450" s="128"/>
      <c r="V450" s="128"/>
      <c r="W450" s="352"/>
      <c r="X450" s="352"/>
      <c r="Y450" s="352"/>
      <c r="Z450" s="352"/>
      <c r="AA450" s="352"/>
      <c r="AB450" s="352"/>
      <c r="AC450" s="352"/>
      <c r="AD450" s="352"/>
    </row>
    <row r="451" spans="1:30" ht="20.100000000000001" customHeight="1">
      <c r="A451" s="177" t="s">
        <v>8087</v>
      </c>
      <c r="B451" s="9" t="s">
        <v>155</v>
      </c>
      <c r="C451" s="351" t="s">
        <v>7881</v>
      </c>
      <c r="D451" s="9" t="s">
        <v>7926</v>
      </c>
      <c r="E451" s="351" t="s">
        <v>7887</v>
      </c>
      <c r="F451" s="354"/>
      <c r="G451" s="12"/>
      <c r="H451" s="354"/>
      <c r="I451" s="12"/>
      <c r="J451" s="354">
        <v>19</v>
      </c>
      <c r="K451" s="12">
        <v>3.7698412698412698</v>
      </c>
      <c r="L451" s="354">
        <v>27</v>
      </c>
      <c r="M451" s="12">
        <v>5.3254437869822482</v>
      </c>
      <c r="N451" s="56">
        <v>18</v>
      </c>
      <c r="O451" s="57">
        <v>3.4090909090909092</v>
      </c>
      <c r="P451" s="56">
        <v>30</v>
      </c>
      <c r="Q451" s="57">
        <v>5.617977528089888</v>
      </c>
      <c r="R451" s="56">
        <v>31</v>
      </c>
      <c r="S451" s="57">
        <v>6.1876247504990021</v>
      </c>
      <c r="T451" s="127"/>
      <c r="U451" s="127"/>
      <c r="V451" s="446"/>
      <c r="W451" s="351"/>
      <c r="X451" s="351" t="s">
        <v>7882</v>
      </c>
      <c r="Y451" s="351" t="s">
        <v>7882</v>
      </c>
      <c r="Z451" s="351" t="s">
        <v>7882</v>
      </c>
      <c r="AA451" s="351" t="s">
        <v>7882</v>
      </c>
      <c r="AB451" s="351" t="s">
        <v>7882</v>
      </c>
      <c r="AC451" s="351"/>
      <c r="AD451" s="351"/>
    </row>
    <row r="452" spans="1:30" ht="20.100000000000001" customHeight="1">
      <c r="A452" s="144"/>
      <c r="B452" s="111"/>
      <c r="C452" s="352"/>
      <c r="D452" s="311" t="s">
        <v>6722</v>
      </c>
      <c r="E452" s="352"/>
      <c r="F452" s="356"/>
      <c r="G452" s="314"/>
      <c r="H452" s="356"/>
      <c r="I452" s="314"/>
      <c r="J452" s="356">
        <v>8</v>
      </c>
      <c r="K452" s="314">
        <v>1.5873015873015872</v>
      </c>
      <c r="L452" s="356">
        <v>6</v>
      </c>
      <c r="M452" s="314">
        <v>1.1834319526627219</v>
      </c>
      <c r="N452" s="315">
        <v>6</v>
      </c>
      <c r="O452" s="316">
        <v>1.1363636363636365</v>
      </c>
      <c r="P452" s="315">
        <v>7</v>
      </c>
      <c r="Q452" s="316">
        <v>1.3108614232209739</v>
      </c>
      <c r="R452" s="315">
        <v>11</v>
      </c>
      <c r="S452" s="316">
        <v>2.1956087824351296</v>
      </c>
      <c r="T452" s="128"/>
      <c r="U452" s="128"/>
      <c r="V452" s="447"/>
      <c r="W452" s="352"/>
      <c r="X452" s="352"/>
      <c r="Y452" s="352"/>
      <c r="Z452" s="352"/>
      <c r="AA452" s="352"/>
      <c r="AB452" s="352"/>
      <c r="AC452" s="352"/>
      <c r="AD452" s="352"/>
    </row>
    <row r="453" spans="1:30" ht="20.100000000000001" customHeight="1">
      <c r="A453" s="144"/>
      <c r="B453" s="111"/>
      <c r="C453" s="352"/>
      <c r="D453" s="311" t="s">
        <v>6723</v>
      </c>
      <c r="E453" s="352"/>
      <c r="F453" s="356"/>
      <c r="G453" s="314"/>
      <c r="H453" s="356"/>
      <c r="I453" s="314"/>
      <c r="J453" s="356">
        <v>5</v>
      </c>
      <c r="K453" s="314">
        <v>0.99206349206349209</v>
      </c>
      <c r="L453" s="356">
        <v>9</v>
      </c>
      <c r="M453" s="314">
        <v>1.7751479289940828</v>
      </c>
      <c r="N453" s="315">
        <v>5</v>
      </c>
      <c r="O453" s="316">
        <v>0.94696969696969702</v>
      </c>
      <c r="P453" s="315">
        <v>6</v>
      </c>
      <c r="Q453" s="316">
        <v>1.1235955056179776</v>
      </c>
      <c r="R453" s="315">
        <v>5</v>
      </c>
      <c r="S453" s="316">
        <v>0.99800399201596801</v>
      </c>
      <c r="T453" s="128"/>
      <c r="U453" s="128"/>
      <c r="V453" s="447"/>
      <c r="W453" s="352"/>
      <c r="X453" s="352"/>
      <c r="Y453" s="352"/>
      <c r="Z453" s="352"/>
      <c r="AA453" s="352"/>
      <c r="AB453" s="352"/>
      <c r="AC453" s="352"/>
      <c r="AD453" s="352"/>
    </row>
    <row r="454" spans="1:30" ht="20.100000000000001" customHeight="1">
      <c r="A454" s="144"/>
      <c r="B454" s="111"/>
      <c r="C454" s="352"/>
      <c r="D454" s="311" t="s">
        <v>6724</v>
      </c>
      <c r="E454" s="352"/>
      <c r="F454" s="356"/>
      <c r="G454" s="314"/>
      <c r="H454" s="356"/>
      <c r="I454" s="314"/>
      <c r="J454" s="356">
        <v>1</v>
      </c>
      <c r="K454" s="314">
        <v>0.1984126984126984</v>
      </c>
      <c r="L454" s="356">
        <v>2</v>
      </c>
      <c r="M454" s="314">
        <v>0.39447731755424065</v>
      </c>
      <c r="N454" s="315">
        <v>1</v>
      </c>
      <c r="O454" s="316">
        <v>0.18939393939393939</v>
      </c>
      <c r="P454" s="315">
        <v>1</v>
      </c>
      <c r="Q454" s="316">
        <v>0.18726591760299627</v>
      </c>
      <c r="R454" s="315">
        <v>3</v>
      </c>
      <c r="S454" s="316">
        <v>0.59880239520958078</v>
      </c>
      <c r="T454" s="128"/>
      <c r="U454" s="128"/>
      <c r="V454" s="447"/>
      <c r="W454" s="352"/>
      <c r="X454" s="352"/>
      <c r="Y454" s="352"/>
      <c r="Z454" s="352"/>
      <c r="AA454" s="352"/>
      <c r="AB454" s="352"/>
      <c r="AC454" s="352"/>
      <c r="AD454" s="352"/>
    </row>
    <row r="455" spans="1:30" ht="20.100000000000001" customHeight="1">
      <c r="A455" s="144"/>
      <c r="B455" s="111"/>
      <c r="C455" s="352"/>
      <c r="D455" s="311" t="s">
        <v>6725</v>
      </c>
      <c r="E455" s="352"/>
      <c r="F455" s="356"/>
      <c r="G455" s="314"/>
      <c r="H455" s="356"/>
      <c r="I455" s="314"/>
      <c r="J455" s="356">
        <v>2</v>
      </c>
      <c r="K455" s="314">
        <v>0.3968253968253968</v>
      </c>
      <c r="L455" s="356">
        <v>3</v>
      </c>
      <c r="M455" s="314">
        <v>0.59171597633136097</v>
      </c>
      <c r="N455" s="315">
        <v>2</v>
      </c>
      <c r="O455" s="316">
        <v>0.37878787878787878</v>
      </c>
      <c r="P455" s="315">
        <v>5</v>
      </c>
      <c r="Q455" s="316">
        <v>0.93632958801498123</v>
      </c>
      <c r="R455" s="315">
        <v>6</v>
      </c>
      <c r="S455" s="316">
        <v>1.1976047904191616</v>
      </c>
      <c r="T455" s="128"/>
      <c r="U455" s="128"/>
      <c r="V455" s="447"/>
      <c r="W455" s="352"/>
      <c r="X455" s="352"/>
      <c r="Y455" s="352"/>
      <c r="Z455" s="352"/>
      <c r="AA455" s="352"/>
      <c r="AB455" s="352"/>
      <c r="AC455" s="352"/>
      <c r="AD455" s="352"/>
    </row>
    <row r="456" spans="1:30" ht="20.100000000000001" customHeight="1">
      <c r="A456" s="144"/>
      <c r="B456" s="111"/>
      <c r="C456" s="352"/>
      <c r="D456" s="311" t="s">
        <v>6726</v>
      </c>
      <c r="E456" s="352"/>
      <c r="F456" s="356"/>
      <c r="G456" s="314"/>
      <c r="H456" s="356"/>
      <c r="I456" s="314"/>
      <c r="J456" s="356">
        <v>20</v>
      </c>
      <c r="K456" s="314">
        <v>3.9682539682539684</v>
      </c>
      <c r="L456" s="356">
        <v>25</v>
      </c>
      <c r="M456" s="314">
        <v>4.9309664694280082</v>
      </c>
      <c r="N456" s="315">
        <v>19</v>
      </c>
      <c r="O456" s="316">
        <v>3.5984848484848486</v>
      </c>
      <c r="P456" s="315">
        <v>51</v>
      </c>
      <c r="Q456" s="316">
        <v>9.5</v>
      </c>
      <c r="R456" s="315">
        <v>41</v>
      </c>
      <c r="S456" s="316">
        <v>8.1836327345309385</v>
      </c>
      <c r="T456" s="128"/>
      <c r="U456" s="128"/>
      <c r="V456" s="447"/>
      <c r="W456" s="352"/>
      <c r="X456" s="352"/>
      <c r="Y456" s="352"/>
      <c r="Z456" s="352"/>
      <c r="AA456" s="352"/>
      <c r="AB456" s="352"/>
      <c r="AC456" s="352"/>
      <c r="AD456" s="352"/>
    </row>
    <row r="457" spans="1:30" ht="20.100000000000001" customHeight="1">
      <c r="A457" s="144"/>
      <c r="B457" s="111"/>
      <c r="C457" s="352"/>
      <c r="D457" s="311" t="s">
        <v>6727</v>
      </c>
      <c r="E457" s="352"/>
      <c r="F457" s="356"/>
      <c r="G457" s="314"/>
      <c r="H457" s="356"/>
      <c r="I457" s="314"/>
      <c r="J457" s="356">
        <v>70</v>
      </c>
      <c r="K457" s="314">
        <v>13.888888888888889</v>
      </c>
      <c r="L457" s="356">
        <v>69</v>
      </c>
      <c r="M457" s="314">
        <v>13.609467455621301</v>
      </c>
      <c r="N457" s="315">
        <v>55</v>
      </c>
      <c r="O457" s="316">
        <v>10.416666666666666</v>
      </c>
      <c r="P457" s="315">
        <v>69</v>
      </c>
      <c r="Q457" s="316">
        <v>12.921348314606741</v>
      </c>
      <c r="R457" s="315">
        <v>72</v>
      </c>
      <c r="S457" s="316">
        <v>14.37125748502994</v>
      </c>
      <c r="T457" s="128"/>
      <c r="U457" s="128"/>
      <c r="V457" s="447"/>
      <c r="W457" s="352"/>
      <c r="X457" s="352"/>
      <c r="Y457" s="352"/>
      <c r="Z457" s="352"/>
      <c r="AA457" s="352"/>
      <c r="AB457" s="352"/>
      <c r="AC457" s="352"/>
      <c r="AD457" s="352"/>
    </row>
    <row r="458" spans="1:30" ht="20.100000000000001" customHeight="1">
      <c r="A458" s="144"/>
      <c r="B458" s="111"/>
      <c r="C458" s="352"/>
      <c r="D458" s="311" t="s">
        <v>6728</v>
      </c>
      <c r="E458" s="352"/>
      <c r="F458" s="356"/>
      <c r="G458" s="314"/>
      <c r="H458" s="356"/>
      <c r="I458" s="314"/>
      <c r="J458" s="356">
        <v>16</v>
      </c>
      <c r="K458" s="314">
        <v>3.1746031746031744</v>
      </c>
      <c r="L458" s="356">
        <v>13</v>
      </c>
      <c r="M458" s="314">
        <v>2.5641025641025643</v>
      </c>
      <c r="N458" s="315">
        <v>25</v>
      </c>
      <c r="O458" s="316">
        <v>4.7348484848484844</v>
      </c>
      <c r="P458" s="315">
        <v>10</v>
      </c>
      <c r="Q458" s="316">
        <v>1.8726591760299625</v>
      </c>
      <c r="R458" s="315">
        <v>18</v>
      </c>
      <c r="S458" s="316">
        <v>3.5928143712574849</v>
      </c>
      <c r="T458" s="128"/>
      <c r="U458" s="128"/>
      <c r="V458" s="447"/>
      <c r="W458" s="352"/>
      <c r="X458" s="352"/>
      <c r="Y458" s="352"/>
      <c r="Z458" s="352"/>
      <c r="AA458" s="352"/>
      <c r="AB458" s="352"/>
      <c r="AC458" s="352"/>
      <c r="AD458" s="352"/>
    </row>
    <row r="459" spans="1:30" ht="20.100000000000001" customHeight="1">
      <c r="A459" s="144"/>
      <c r="B459" s="111"/>
      <c r="C459" s="352"/>
      <c r="D459" s="311" t="s">
        <v>6729</v>
      </c>
      <c r="E459" s="352"/>
      <c r="F459" s="356"/>
      <c r="G459" s="314"/>
      <c r="H459" s="356"/>
      <c r="I459" s="314"/>
      <c r="J459" s="356">
        <v>2</v>
      </c>
      <c r="K459" s="314">
        <v>0.3968253968253968</v>
      </c>
      <c r="L459" s="356">
        <v>3</v>
      </c>
      <c r="M459" s="314">
        <v>0.59171597633136097</v>
      </c>
      <c r="N459" s="315">
        <v>5</v>
      </c>
      <c r="O459" s="316">
        <v>0.94696969696969702</v>
      </c>
      <c r="P459" s="315">
        <v>4</v>
      </c>
      <c r="Q459" s="316">
        <v>0.74906367041198507</v>
      </c>
      <c r="R459" s="315"/>
      <c r="S459" s="316"/>
      <c r="T459" s="128"/>
      <c r="U459" s="128"/>
      <c r="V459" s="447"/>
      <c r="W459" s="352"/>
      <c r="X459" s="352"/>
      <c r="Y459" s="352"/>
      <c r="Z459" s="352"/>
      <c r="AA459" s="352"/>
      <c r="AB459" s="352"/>
      <c r="AC459" s="352"/>
      <c r="AD459" s="352"/>
    </row>
    <row r="460" spans="1:30" ht="20.100000000000001" customHeight="1">
      <c r="A460" s="144"/>
      <c r="B460" s="111"/>
      <c r="C460" s="352"/>
      <c r="D460" s="311" t="s">
        <v>6730</v>
      </c>
      <c r="E460" s="352"/>
      <c r="F460" s="356"/>
      <c r="G460" s="314"/>
      <c r="H460" s="356"/>
      <c r="I460" s="314"/>
      <c r="J460" s="356"/>
      <c r="K460" s="314"/>
      <c r="L460" s="356">
        <v>1</v>
      </c>
      <c r="M460" s="314">
        <v>0.19723865877712032</v>
      </c>
      <c r="N460" s="315">
        <v>2</v>
      </c>
      <c r="O460" s="316">
        <v>0.37878787878787878</v>
      </c>
      <c r="P460" s="315">
        <v>2</v>
      </c>
      <c r="Q460" s="316">
        <v>0.37453183520599254</v>
      </c>
      <c r="R460" s="315">
        <v>1</v>
      </c>
      <c r="S460" s="316">
        <v>0.19960079840319361</v>
      </c>
      <c r="T460" s="128"/>
      <c r="U460" s="128"/>
      <c r="V460" s="447"/>
      <c r="W460" s="352"/>
      <c r="X460" s="352"/>
      <c r="Y460" s="352"/>
      <c r="Z460" s="352"/>
      <c r="AA460" s="352"/>
      <c r="AB460" s="352"/>
      <c r="AC460" s="352"/>
      <c r="AD460" s="352"/>
    </row>
    <row r="461" spans="1:30" ht="20.100000000000001" customHeight="1">
      <c r="A461" s="144"/>
      <c r="B461" s="111"/>
      <c r="C461" s="352"/>
      <c r="D461" s="311" t="s">
        <v>6731</v>
      </c>
      <c r="E461" s="352"/>
      <c r="F461" s="356"/>
      <c r="G461" s="314"/>
      <c r="H461" s="356"/>
      <c r="I461" s="314"/>
      <c r="J461" s="356">
        <v>3</v>
      </c>
      <c r="K461" s="314">
        <v>0.59523809523809523</v>
      </c>
      <c r="L461" s="356"/>
      <c r="M461" s="314"/>
      <c r="N461" s="315">
        <v>7</v>
      </c>
      <c r="O461" s="316">
        <v>1.3257575757575757</v>
      </c>
      <c r="P461" s="315">
        <v>4</v>
      </c>
      <c r="Q461" s="316">
        <v>0.74906367041198507</v>
      </c>
      <c r="R461" s="315">
        <v>6</v>
      </c>
      <c r="S461" s="316">
        <v>1.1976047904191616</v>
      </c>
      <c r="T461" s="128"/>
      <c r="U461" s="128"/>
      <c r="V461" s="447"/>
      <c r="W461" s="352"/>
      <c r="X461" s="352"/>
      <c r="Y461" s="352"/>
      <c r="Z461" s="352"/>
      <c r="AA461" s="352"/>
      <c r="AB461" s="352"/>
      <c r="AC461" s="352"/>
      <c r="AD461" s="352"/>
    </row>
    <row r="462" spans="1:30" ht="20.100000000000001" customHeight="1">
      <c r="A462" s="144"/>
      <c r="B462" s="111"/>
      <c r="C462" s="352"/>
      <c r="D462" s="311" t="s">
        <v>7927</v>
      </c>
      <c r="E462" s="352"/>
      <c r="F462" s="356"/>
      <c r="G462" s="314"/>
      <c r="H462" s="356"/>
      <c r="I462" s="314"/>
      <c r="J462" s="356">
        <v>358</v>
      </c>
      <c r="K462" s="314">
        <v>71.031746031746039</v>
      </c>
      <c r="L462" s="356">
        <v>349</v>
      </c>
      <c r="M462" s="314">
        <v>68.836291913214993</v>
      </c>
      <c r="N462" s="315">
        <v>383</v>
      </c>
      <c r="O462" s="316">
        <v>72.537878787878782</v>
      </c>
      <c r="P462" s="315">
        <v>345</v>
      </c>
      <c r="Q462" s="316">
        <v>64.5</v>
      </c>
      <c r="R462" s="315">
        <v>307</v>
      </c>
      <c r="S462" s="316">
        <v>61.277445109780437</v>
      </c>
      <c r="T462" s="128"/>
      <c r="U462" s="128"/>
      <c r="V462" s="447"/>
      <c r="W462" s="352"/>
      <c r="X462" s="352"/>
      <c r="Y462" s="352"/>
      <c r="Z462" s="352"/>
      <c r="AA462" s="352"/>
      <c r="AB462" s="352"/>
      <c r="AC462" s="352"/>
      <c r="AD462" s="352"/>
    </row>
    <row r="463" spans="1:30" ht="20.100000000000001" customHeight="1">
      <c r="A463" s="144"/>
      <c r="B463" s="111"/>
      <c r="C463" s="352"/>
      <c r="D463" s="311" t="s">
        <v>7911</v>
      </c>
      <c r="E463" s="352"/>
      <c r="F463" s="356"/>
      <c r="G463" s="314"/>
      <c r="H463" s="356"/>
      <c r="I463" s="314"/>
      <c r="J463" s="356"/>
      <c r="K463" s="314"/>
      <c r="L463" s="356"/>
      <c r="M463" s="314"/>
      <c r="N463" s="315"/>
      <c r="O463" s="316"/>
      <c r="P463" s="315"/>
      <c r="Q463" s="316"/>
      <c r="R463" s="315"/>
      <c r="S463" s="316"/>
      <c r="T463" s="128"/>
      <c r="U463" s="128"/>
      <c r="V463" s="447"/>
      <c r="W463" s="352"/>
      <c r="X463" s="352"/>
      <c r="Y463" s="352"/>
      <c r="Z463" s="352"/>
      <c r="AA463" s="352"/>
      <c r="AB463" s="352"/>
      <c r="AC463" s="352"/>
      <c r="AD463" s="352"/>
    </row>
    <row r="464" spans="1:30" ht="20.100000000000001" customHeight="1">
      <c r="A464" s="144"/>
      <c r="B464" s="111"/>
      <c r="C464" s="352"/>
      <c r="D464" s="311" t="s">
        <v>7912</v>
      </c>
      <c r="E464" s="352"/>
      <c r="F464" s="356"/>
      <c r="G464" s="314"/>
      <c r="H464" s="356"/>
      <c r="I464" s="314"/>
      <c r="J464" s="356"/>
      <c r="K464" s="314"/>
      <c r="L464" s="356"/>
      <c r="M464" s="314"/>
      <c r="N464" s="315"/>
      <c r="O464" s="316"/>
      <c r="P464" s="315">
        <v>1</v>
      </c>
      <c r="Q464" s="316">
        <v>0.2</v>
      </c>
      <c r="R464" s="315"/>
      <c r="S464" s="316"/>
      <c r="T464" s="128"/>
      <c r="U464" s="128"/>
      <c r="V464" s="447"/>
      <c r="W464" s="352"/>
      <c r="X464" s="352"/>
      <c r="Y464" s="352"/>
      <c r="Z464" s="352"/>
      <c r="AA464" s="352"/>
      <c r="AB464" s="352"/>
      <c r="AC464" s="352"/>
      <c r="AD464" s="352"/>
    </row>
    <row r="465" spans="1:30" ht="20.100000000000001" customHeight="1">
      <c r="A465" s="177" t="s">
        <v>5066</v>
      </c>
      <c r="B465" s="9" t="s">
        <v>156</v>
      </c>
      <c r="C465" s="351" t="s">
        <v>7881</v>
      </c>
      <c r="D465" s="9" t="s">
        <v>7926</v>
      </c>
      <c r="E465" s="351" t="s">
        <v>7887</v>
      </c>
      <c r="F465" s="354"/>
      <c r="G465" s="12"/>
      <c r="H465" s="354"/>
      <c r="I465" s="12"/>
      <c r="J465" s="354"/>
      <c r="K465" s="12"/>
      <c r="L465" s="354"/>
      <c r="M465" s="12"/>
      <c r="N465" s="56"/>
      <c r="O465" s="57"/>
      <c r="P465" s="56">
        <v>1</v>
      </c>
      <c r="Q465" s="57">
        <v>0.55865921787709494</v>
      </c>
      <c r="R465" s="56">
        <v>1</v>
      </c>
      <c r="S465" s="57">
        <v>0.5376344086021505</v>
      </c>
      <c r="T465" s="127"/>
      <c r="U465" s="127"/>
      <c r="V465" s="446"/>
      <c r="W465" s="351"/>
      <c r="X465" s="351" t="s">
        <v>7882</v>
      </c>
      <c r="Y465" s="351" t="s">
        <v>7882</v>
      </c>
      <c r="Z465" s="351" t="s">
        <v>7882</v>
      </c>
      <c r="AA465" s="351" t="s">
        <v>7882</v>
      </c>
      <c r="AB465" s="351" t="s">
        <v>7882</v>
      </c>
      <c r="AC465" s="351"/>
      <c r="AD465" s="351"/>
    </row>
    <row r="466" spans="1:30" ht="20.100000000000001" customHeight="1">
      <c r="A466" s="144"/>
      <c r="B466" s="111"/>
      <c r="C466" s="352"/>
      <c r="D466" s="311" t="s">
        <v>6722</v>
      </c>
      <c r="E466" s="352"/>
      <c r="F466" s="356"/>
      <c r="G466" s="314"/>
      <c r="H466" s="356"/>
      <c r="I466" s="314"/>
      <c r="J466" s="356">
        <v>17</v>
      </c>
      <c r="K466" s="314">
        <v>12.23021582733813</v>
      </c>
      <c r="L466" s="356">
        <v>27</v>
      </c>
      <c r="M466" s="314">
        <v>17.763157894736842</v>
      </c>
      <c r="N466" s="315">
        <v>17</v>
      </c>
      <c r="O466" s="316">
        <v>12.142857142857142</v>
      </c>
      <c r="P466" s="315">
        <v>29</v>
      </c>
      <c r="Q466" s="316">
        <v>16.201117318435752</v>
      </c>
      <c r="R466" s="315">
        <v>28</v>
      </c>
      <c r="S466" s="316">
        <v>15.053763440860216</v>
      </c>
      <c r="T466" s="128"/>
      <c r="U466" s="128"/>
      <c r="V466" s="447"/>
      <c r="W466" s="352"/>
      <c r="X466" s="352"/>
      <c r="Y466" s="352"/>
      <c r="Z466" s="352"/>
      <c r="AA466" s="352"/>
      <c r="AB466" s="352"/>
      <c r="AC466" s="352"/>
      <c r="AD466" s="352"/>
    </row>
    <row r="467" spans="1:30" ht="20.100000000000001" customHeight="1">
      <c r="A467" s="144"/>
      <c r="B467" s="111"/>
      <c r="C467" s="352"/>
      <c r="D467" s="311" t="s">
        <v>6723</v>
      </c>
      <c r="E467" s="352"/>
      <c r="F467" s="356"/>
      <c r="G467" s="314"/>
      <c r="H467" s="356"/>
      <c r="I467" s="314"/>
      <c r="J467" s="356">
        <v>7</v>
      </c>
      <c r="K467" s="314">
        <v>5.0359712230215825</v>
      </c>
      <c r="L467" s="356">
        <v>5</v>
      </c>
      <c r="M467" s="314">
        <v>3.2894736842105261</v>
      </c>
      <c r="N467" s="315">
        <v>5</v>
      </c>
      <c r="O467" s="316">
        <v>3.5714285714285716</v>
      </c>
      <c r="P467" s="315">
        <v>4</v>
      </c>
      <c r="Q467" s="316">
        <v>2.2346368715083798</v>
      </c>
      <c r="R467" s="315">
        <v>8</v>
      </c>
      <c r="S467" s="316">
        <v>4.301075268817204</v>
      </c>
      <c r="T467" s="128"/>
      <c r="U467" s="128"/>
      <c r="V467" s="447"/>
      <c r="W467" s="352"/>
      <c r="X467" s="352"/>
      <c r="Y467" s="352"/>
      <c r="Z467" s="352"/>
      <c r="AA467" s="352"/>
      <c r="AB467" s="352"/>
      <c r="AC467" s="352"/>
      <c r="AD467" s="352"/>
    </row>
    <row r="468" spans="1:30" ht="20.100000000000001" customHeight="1">
      <c r="A468" s="144"/>
      <c r="B468" s="111"/>
      <c r="C468" s="352"/>
      <c r="D468" s="311" t="s">
        <v>6724</v>
      </c>
      <c r="E468" s="352"/>
      <c r="F468" s="356"/>
      <c r="G468" s="314"/>
      <c r="H468" s="356"/>
      <c r="I468" s="314"/>
      <c r="J468" s="356">
        <v>1</v>
      </c>
      <c r="K468" s="314">
        <v>0.71942446043165464</v>
      </c>
      <c r="L468" s="356">
        <v>3</v>
      </c>
      <c r="M468" s="314">
        <v>1.9736842105263157</v>
      </c>
      <c r="N468" s="315">
        <v>3</v>
      </c>
      <c r="O468" s="316">
        <v>2.1428571428571428</v>
      </c>
      <c r="P468" s="315">
        <v>3</v>
      </c>
      <c r="Q468" s="316">
        <v>1.6759776536312849</v>
      </c>
      <c r="R468" s="315">
        <v>4</v>
      </c>
      <c r="S468" s="316">
        <v>2.150537634408602</v>
      </c>
      <c r="T468" s="128"/>
      <c r="U468" s="128"/>
      <c r="V468" s="447"/>
      <c r="W468" s="352"/>
      <c r="X468" s="352"/>
      <c r="Y468" s="352"/>
      <c r="Z468" s="352"/>
      <c r="AA468" s="352"/>
      <c r="AB468" s="352"/>
      <c r="AC468" s="352"/>
      <c r="AD468" s="352"/>
    </row>
    <row r="469" spans="1:30" ht="20.100000000000001" customHeight="1">
      <c r="A469" s="144"/>
      <c r="B469" s="111"/>
      <c r="C469" s="352"/>
      <c r="D469" s="311" t="s">
        <v>6725</v>
      </c>
      <c r="E469" s="352"/>
      <c r="F469" s="356"/>
      <c r="G469" s="314"/>
      <c r="H469" s="356"/>
      <c r="I469" s="314"/>
      <c r="J469" s="356">
        <v>1</v>
      </c>
      <c r="K469" s="314">
        <v>0.71942446043165464</v>
      </c>
      <c r="L469" s="356">
        <v>2</v>
      </c>
      <c r="M469" s="314">
        <v>1.3157894736842106</v>
      </c>
      <c r="N469" s="315">
        <v>2</v>
      </c>
      <c r="O469" s="316">
        <v>1.4285714285714286</v>
      </c>
      <c r="P469" s="315">
        <v>3</v>
      </c>
      <c r="Q469" s="316">
        <v>1.6759776536312849</v>
      </c>
      <c r="R469" s="315">
        <v>3</v>
      </c>
      <c r="S469" s="316">
        <v>1.6129032258064515</v>
      </c>
      <c r="T469" s="128"/>
      <c r="U469" s="128"/>
      <c r="V469" s="447"/>
      <c r="W469" s="352"/>
      <c r="X469" s="352"/>
      <c r="Y469" s="352"/>
      <c r="Z469" s="352"/>
      <c r="AA469" s="352"/>
      <c r="AB469" s="352"/>
      <c r="AC469" s="352"/>
      <c r="AD469" s="352"/>
    </row>
    <row r="470" spans="1:30" ht="20.100000000000001" customHeight="1">
      <c r="A470" s="144"/>
      <c r="B470" s="111"/>
      <c r="C470" s="352"/>
      <c r="D470" s="311" t="s">
        <v>6726</v>
      </c>
      <c r="E470" s="352"/>
      <c r="F470" s="356"/>
      <c r="G470" s="314"/>
      <c r="H470" s="356"/>
      <c r="I470" s="314"/>
      <c r="J470" s="356">
        <v>4</v>
      </c>
      <c r="K470" s="314">
        <v>2.8776978417266186</v>
      </c>
      <c r="L470" s="356">
        <v>4</v>
      </c>
      <c r="M470" s="314">
        <v>2.6315789473684212</v>
      </c>
      <c r="N470" s="315">
        <v>2</v>
      </c>
      <c r="O470" s="316">
        <v>1.4285714285714286</v>
      </c>
      <c r="P470" s="315">
        <v>4</v>
      </c>
      <c r="Q470" s="316">
        <v>2.2346368715083798</v>
      </c>
      <c r="R470" s="315">
        <v>6</v>
      </c>
      <c r="S470" s="316">
        <v>3.225806451612903</v>
      </c>
      <c r="T470" s="128"/>
      <c r="U470" s="128"/>
      <c r="V470" s="447"/>
      <c r="W470" s="352"/>
      <c r="X470" s="352"/>
      <c r="Y470" s="352"/>
      <c r="Z470" s="352"/>
      <c r="AA470" s="352"/>
      <c r="AB470" s="352"/>
      <c r="AC470" s="352"/>
      <c r="AD470" s="352"/>
    </row>
    <row r="471" spans="1:30" ht="20.100000000000001" customHeight="1">
      <c r="A471" s="144"/>
      <c r="B471" s="111"/>
      <c r="C471" s="352"/>
      <c r="D471" s="311" t="s">
        <v>6727</v>
      </c>
      <c r="E471" s="352"/>
      <c r="F471" s="356"/>
      <c r="G471" s="314"/>
      <c r="H471" s="356"/>
      <c r="I471" s="314"/>
      <c r="J471" s="356">
        <v>30</v>
      </c>
      <c r="K471" s="314">
        <v>21.582733812949641</v>
      </c>
      <c r="L471" s="356">
        <v>33</v>
      </c>
      <c r="M471" s="314">
        <v>21.710526315789473</v>
      </c>
      <c r="N471" s="315">
        <v>27</v>
      </c>
      <c r="O471" s="316">
        <v>19.285714285714285</v>
      </c>
      <c r="P471" s="315">
        <v>57</v>
      </c>
      <c r="Q471" s="316">
        <v>31.843575418994412</v>
      </c>
      <c r="R471" s="315">
        <v>46</v>
      </c>
      <c r="S471" s="316">
        <v>24.731182795698924</v>
      </c>
      <c r="T471" s="128"/>
      <c r="U471" s="128"/>
      <c r="V471" s="447"/>
      <c r="W471" s="352"/>
      <c r="X471" s="352"/>
      <c r="Y471" s="352"/>
      <c r="Z471" s="352"/>
      <c r="AA471" s="352"/>
      <c r="AB471" s="352"/>
      <c r="AC471" s="352"/>
      <c r="AD471" s="352"/>
    </row>
    <row r="472" spans="1:30" ht="20.100000000000001" customHeight="1">
      <c r="A472" s="144"/>
      <c r="B472" s="111"/>
      <c r="C472" s="352"/>
      <c r="D472" s="311" t="s">
        <v>6728</v>
      </c>
      <c r="E472" s="352"/>
      <c r="F472" s="356"/>
      <c r="G472" s="314"/>
      <c r="H472" s="356"/>
      <c r="I472" s="314"/>
      <c r="J472" s="356">
        <v>69</v>
      </c>
      <c r="K472" s="314">
        <v>49.640287769784173</v>
      </c>
      <c r="L472" s="356">
        <v>69</v>
      </c>
      <c r="M472" s="314">
        <v>45.39473684210526</v>
      </c>
      <c r="N472" s="315">
        <v>57</v>
      </c>
      <c r="O472" s="316">
        <v>40.714285714285715</v>
      </c>
      <c r="P472" s="315">
        <v>67</v>
      </c>
      <c r="Q472" s="316">
        <v>37.430167597765362</v>
      </c>
      <c r="R472" s="315">
        <v>73</v>
      </c>
      <c r="S472" s="316">
        <v>39.247311827956992</v>
      </c>
      <c r="T472" s="128"/>
      <c r="U472" s="128"/>
      <c r="V472" s="447"/>
      <c r="W472" s="352"/>
      <c r="X472" s="352"/>
      <c r="Y472" s="352"/>
      <c r="Z472" s="352"/>
      <c r="AA472" s="352"/>
      <c r="AB472" s="352"/>
      <c r="AC472" s="352"/>
      <c r="AD472" s="352"/>
    </row>
    <row r="473" spans="1:30" ht="20.100000000000001" customHeight="1">
      <c r="A473" s="144"/>
      <c r="B473" s="111"/>
      <c r="C473" s="352"/>
      <c r="D473" s="311" t="s">
        <v>6729</v>
      </c>
      <c r="E473" s="352"/>
      <c r="F473" s="356"/>
      <c r="G473" s="314"/>
      <c r="H473" s="356"/>
      <c r="I473" s="314"/>
      <c r="J473" s="356">
        <v>10</v>
      </c>
      <c r="K473" s="314">
        <v>7.1942446043165464</v>
      </c>
      <c r="L473" s="356">
        <v>6</v>
      </c>
      <c r="M473" s="314">
        <v>3.9473684210526314</v>
      </c>
      <c r="N473" s="315">
        <v>20</v>
      </c>
      <c r="O473" s="316">
        <v>14.285714285714286</v>
      </c>
      <c r="P473" s="315">
        <v>6</v>
      </c>
      <c r="Q473" s="316">
        <v>3.3519553072625698</v>
      </c>
      <c r="R473" s="315">
        <v>14</v>
      </c>
      <c r="S473" s="316">
        <v>7.5268817204301079</v>
      </c>
      <c r="T473" s="128"/>
      <c r="U473" s="128"/>
      <c r="V473" s="447"/>
      <c r="W473" s="352"/>
      <c r="X473" s="352"/>
      <c r="Y473" s="352"/>
      <c r="Z473" s="352"/>
      <c r="AA473" s="352"/>
      <c r="AB473" s="352"/>
      <c r="AC473" s="352"/>
      <c r="AD473" s="352"/>
    </row>
    <row r="474" spans="1:30" ht="20.100000000000001" customHeight="1">
      <c r="A474" s="144"/>
      <c r="B474" s="111"/>
      <c r="C474" s="352"/>
      <c r="D474" s="311" t="s">
        <v>6730</v>
      </c>
      <c r="E474" s="352"/>
      <c r="F474" s="356"/>
      <c r="G474" s="314"/>
      <c r="H474" s="356"/>
      <c r="I474" s="314"/>
      <c r="J474" s="356"/>
      <c r="K474" s="314"/>
      <c r="L474" s="356">
        <v>2</v>
      </c>
      <c r="M474" s="314">
        <v>1.3157894736842106</v>
      </c>
      <c r="N474" s="315">
        <v>7</v>
      </c>
      <c r="O474" s="316">
        <v>5</v>
      </c>
      <c r="P474" s="315">
        <v>5</v>
      </c>
      <c r="Q474" s="316">
        <v>2.7932960893854748</v>
      </c>
      <c r="R474" s="315">
        <v>3</v>
      </c>
      <c r="S474" s="316">
        <v>1.6129032258064515</v>
      </c>
      <c r="T474" s="128"/>
      <c r="U474" s="128"/>
      <c r="V474" s="447"/>
      <c r="W474" s="352"/>
      <c r="X474" s="352"/>
      <c r="Y474" s="352"/>
      <c r="Z474" s="352"/>
      <c r="AA474" s="352"/>
      <c r="AB474" s="352"/>
      <c r="AC474" s="352"/>
      <c r="AD474" s="352"/>
    </row>
    <row r="475" spans="1:30" ht="20.100000000000001" customHeight="1">
      <c r="A475" s="144"/>
      <c r="B475" s="111"/>
      <c r="C475" s="352"/>
      <c r="D475" s="311" t="s">
        <v>6731</v>
      </c>
      <c r="E475" s="352"/>
      <c r="F475" s="356"/>
      <c r="G475" s="314"/>
      <c r="H475" s="356"/>
      <c r="I475" s="314"/>
      <c r="J475" s="356"/>
      <c r="K475" s="314"/>
      <c r="L475" s="356">
        <v>1</v>
      </c>
      <c r="M475" s="314">
        <v>0.65789473684210531</v>
      </c>
      <c r="N475" s="315"/>
      <c r="O475" s="316"/>
      <c r="P475" s="315"/>
      <c r="Q475" s="316"/>
      <c r="R475" s="315"/>
      <c r="S475" s="316"/>
      <c r="T475" s="128"/>
      <c r="U475" s="128"/>
      <c r="V475" s="447"/>
      <c r="W475" s="352"/>
      <c r="X475" s="352"/>
      <c r="Y475" s="352"/>
      <c r="Z475" s="352"/>
      <c r="AA475" s="352"/>
      <c r="AB475" s="352"/>
      <c r="AC475" s="352"/>
      <c r="AD475" s="352"/>
    </row>
    <row r="476" spans="1:30" ht="20.100000000000001" customHeight="1">
      <c r="A476" s="144"/>
      <c r="B476" s="111"/>
      <c r="C476" s="352"/>
      <c r="D476" s="311" t="s">
        <v>7927</v>
      </c>
      <c r="E476" s="352"/>
      <c r="F476" s="356"/>
      <c r="G476" s="314"/>
      <c r="H476" s="356"/>
      <c r="I476" s="314"/>
      <c r="J476" s="356"/>
      <c r="K476" s="314"/>
      <c r="L476" s="356"/>
      <c r="M476" s="314"/>
      <c r="N476" s="315"/>
      <c r="O476" s="316"/>
      <c r="P476" s="315"/>
      <c r="Q476" s="316"/>
      <c r="R476" s="315"/>
      <c r="S476" s="316"/>
      <c r="T476" s="128"/>
      <c r="U476" s="128"/>
      <c r="V476" s="447"/>
      <c r="W476" s="352"/>
      <c r="X476" s="352"/>
      <c r="Y476" s="352"/>
      <c r="Z476" s="352"/>
      <c r="AA476" s="352"/>
      <c r="AB476" s="352"/>
      <c r="AC476" s="352"/>
      <c r="AD476" s="352"/>
    </row>
    <row r="477" spans="1:30" ht="20.100000000000001" customHeight="1">
      <c r="A477" s="144"/>
      <c r="B477" s="111"/>
      <c r="C477" s="352"/>
      <c r="D477" s="311" t="s">
        <v>7911</v>
      </c>
      <c r="E477" s="352"/>
      <c r="F477" s="356"/>
      <c r="G477" s="314"/>
      <c r="H477" s="356"/>
      <c r="I477" s="314"/>
      <c r="J477" s="356"/>
      <c r="K477" s="314"/>
      <c r="L477" s="356"/>
      <c r="M477" s="314"/>
      <c r="N477" s="315"/>
      <c r="O477" s="316"/>
      <c r="P477" s="315"/>
      <c r="Q477" s="316"/>
      <c r="R477" s="315"/>
      <c r="S477" s="316"/>
      <c r="T477" s="128"/>
      <c r="U477" s="128"/>
      <c r="V477" s="447"/>
      <c r="W477" s="352"/>
      <c r="X477" s="352"/>
      <c r="Y477" s="352"/>
      <c r="Z477" s="352"/>
      <c r="AA477" s="352"/>
      <c r="AB477" s="352"/>
      <c r="AC477" s="352"/>
      <c r="AD477" s="352"/>
    </row>
    <row r="478" spans="1:30" ht="20.100000000000001" customHeight="1">
      <c r="A478" s="144"/>
      <c r="B478" s="111"/>
      <c r="C478" s="352"/>
      <c r="D478" s="311" t="s">
        <v>7912</v>
      </c>
      <c r="E478" s="352"/>
      <c r="F478" s="356"/>
      <c r="G478" s="314"/>
      <c r="H478" s="356"/>
      <c r="I478" s="314"/>
      <c r="J478" s="356"/>
      <c r="K478" s="314"/>
      <c r="L478" s="356"/>
      <c r="M478" s="314"/>
      <c r="N478" s="315"/>
      <c r="O478" s="316"/>
      <c r="P478" s="315"/>
      <c r="Q478" s="316"/>
      <c r="R478" s="315"/>
      <c r="S478" s="316"/>
      <c r="T478" s="128"/>
      <c r="U478" s="128"/>
      <c r="V478" s="447"/>
      <c r="W478" s="352"/>
      <c r="X478" s="352"/>
      <c r="Y478" s="352"/>
      <c r="Z478" s="352"/>
      <c r="AA478" s="352"/>
      <c r="AB478" s="352"/>
      <c r="AC478" s="352"/>
      <c r="AD478" s="352"/>
    </row>
    <row r="479" spans="1:30" ht="20.100000000000001" customHeight="1">
      <c r="A479" s="177" t="s">
        <v>5067</v>
      </c>
      <c r="B479" s="9" t="s">
        <v>157</v>
      </c>
      <c r="C479" s="351" t="s">
        <v>7881</v>
      </c>
      <c r="D479" s="9" t="s">
        <v>7926</v>
      </c>
      <c r="E479" s="351" t="s">
        <v>7887</v>
      </c>
      <c r="F479" s="354"/>
      <c r="G479" s="12"/>
      <c r="H479" s="354"/>
      <c r="I479" s="12"/>
      <c r="J479" s="354"/>
      <c r="K479" s="12"/>
      <c r="L479" s="354"/>
      <c r="M479" s="12"/>
      <c r="N479" s="56"/>
      <c r="O479" s="57"/>
      <c r="P479" s="56"/>
      <c r="Q479" s="57"/>
      <c r="R479" s="56"/>
      <c r="S479" s="57"/>
      <c r="T479" s="127"/>
      <c r="U479" s="127"/>
      <c r="V479" s="446"/>
      <c r="W479" s="351"/>
      <c r="X479" s="351" t="s">
        <v>7882</v>
      </c>
      <c r="Y479" s="351" t="s">
        <v>7882</v>
      </c>
      <c r="Z479" s="351" t="s">
        <v>7882</v>
      </c>
      <c r="AA479" s="351" t="s">
        <v>7882</v>
      </c>
      <c r="AB479" s="351" t="s">
        <v>7882</v>
      </c>
      <c r="AC479" s="351"/>
      <c r="AD479" s="351"/>
    </row>
    <row r="480" spans="1:30" ht="20.100000000000001" customHeight="1">
      <c r="A480" s="144"/>
      <c r="B480" s="111"/>
      <c r="C480" s="352"/>
      <c r="D480" s="311" t="s">
        <v>6722</v>
      </c>
      <c r="E480" s="352"/>
      <c r="F480" s="356"/>
      <c r="G480" s="314"/>
      <c r="H480" s="356"/>
      <c r="I480" s="314"/>
      <c r="J480" s="356"/>
      <c r="K480" s="314"/>
      <c r="L480" s="356">
        <v>1</v>
      </c>
      <c r="M480" s="314">
        <v>0.74626865671641796</v>
      </c>
      <c r="N480" s="315">
        <v>1</v>
      </c>
      <c r="O480" s="316">
        <v>0.81300813008130079</v>
      </c>
      <c r="P480" s="315"/>
      <c r="Q480" s="316"/>
      <c r="R480" s="315"/>
      <c r="S480" s="316"/>
      <c r="T480" s="128"/>
      <c r="U480" s="128"/>
      <c r="V480" s="447"/>
      <c r="W480" s="352"/>
      <c r="X480" s="352"/>
      <c r="Y480" s="352"/>
      <c r="Z480" s="352"/>
      <c r="AA480" s="352"/>
      <c r="AB480" s="352"/>
      <c r="AC480" s="352"/>
      <c r="AD480" s="352"/>
    </row>
    <row r="481" spans="1:30" ht="20.100000000000001" customHeight="1">
      <c r="A481" s="144"/>
      <c r="B481" s="111"/>
      <c r="C481" s="352"/>
      <c r="D481" s="311" t="s">
        <v>6723</v>
      </c>
      <c r="E481" s="352"/>
      <c r="F481" s="356"/>
      <c r="G481" s="314"/>
      <c r="H481" s="356"/>
      <c r="I481" s="314"/>
      <c r="J481" s="356">
        <v>15</v>
      </c>
      <c r="K481" s="314">
        <v>11.71875</v>
      </c>
      <c r="L481" s="356">
        <v>21</v>
      </c>
      <c r="M481" s="314">
        <v>15.671641791044776</v>
      </c>
      <c r="N481" s="315">
        <v>17</v>
      </c>
      <c r="O481" s="316">
        <v>13.821138211382113</v>
      </c>
      <c r="P481" s="315">
        <v>26</v>
      </c>
      <c r="Q481" s="316">
        <v>15.950920245398773</v>
      </c>
      <c r="R481" s="315">
        <v>27</v>
      </c>
      <c r="S481" s="316">
        <v>15.789473684210526</v>
      </c>
      <c r="T481" s="128"/>
      <c r="U481" s="128"/>
      <c r="V481" s="447"/>
      <c r="W481" s="352"/>
      <c r="X481" s="352"/>
      <c r="Y481" s="352"/>
      <c r="Z481" s="352"/>
      <c r="AA481" s="352"/>
      <c r="AB481" s="352"/>
      <c r="AC481" s="352"/>
      <c r="AD481" s="352"/>
    </row>
    <row r="482" spans="1:30" ht="20.100000000000001" customHeight="1">
      <c r="A482" s="144"/>
      <c r="B482" s="111"/>
      <c r="C482" s="352"/>
      <c r="D482" s="311" t="s">
        <v>6724</v>
      </c>
      <c r="E482" s="352"/>
      <c r="F482" s="356"/>
      <c r="G482" s="314"/>
      <c r="H482" s="356"/>
      <c r="I482" s="314"/>
      <c r="J482" s="356">
        <v>1</v>
      </c>
      <c r="K482" s="314">
        <v>0.78125</v>
      </c>
      <c r="L482" s="356">
        <v>3</v>
      </c>
      <c r="M482" s="314">
        <v>2.2388059701492535</v>
      </c>
      <c r="N482" s="315">
        <v>1</v>
      </c>
      <c r="O482" s="316">
        <v>0.81300813008130079</v>
      </c>
      <c r="P482" s="315">
        <v>1</v>
      </c>
      <c r="Q482" s="316">
        <v>0.61349693251533743</v>
      </c>
      <c r="R482" s="315">
        <v>2</v>
      </c>
      <c r="S482" s="316">
        <v>1.1695906432748537</v>
      </c>
      <c r="T482" s="128"/>
      <c r="U482" s="128"/>
      <c r="V482" s="447"/>
      <c r="W482" s="352"/>
      <c r="X482" s="352"/>
      <c r="Y482" s="352"/>
      <c r="Z482" s="352"/>
      <c r="AA482" s="352"/>
      <c r="AB482" s="352"/>
      <c r="AC482" s="352"/>
      <c r="AD482" s="352"/>
    </row>
    <row r="483" spans="1:30" ht="20.100000000000001" customHeight="1">
      <c r="A483" s="144"/>
      <c r="B483" s="111"/>
      <c r="C483" s="352"/>
      <c r="D483" s="311" t="s">
        <v>6725</v>
      </c>
      <c r="E483" s="352"/>
      <c r="F483" s="356"/>
      <c r="G483" s="314"/>
      <c r="H483" s="356"/>
      <c r="I483" s="314"/>
      <c r="J483" s="356">
        <v>1</v>
      </c>
      <c r="K483" s="314">
        <v>0.78125</v>
      </c>
      <c r="L483" s="356">
        <v>2</v>
      </c>
      <c r="M483" s="314">
        <v>1.4925373134328359</v>
      </c>
      <c r="N483" s="315">
        <v>2</v>
      </c>
      <c r="O483" s="316">
        <v>1.6260162601626016</v>
      </c>
      <c r="P483" s="315">
        <v>2</v>
      </c>
      <c r="Q483" s="316">
        <v>1.2269938650306749</v>
      </c>
      <c r="R483" s="315">
        <v>4</v>
      </c>
      <c r="S483" s="316">
        <v>2.3391812865497075</v>
      </c>
      <c r="T483" s="128"/>
      <c r="U483" s="128"/>
      <c r="V483" s="447"/>
      <c r="W483" s="352"/>
      <c r="X483" s="352"/>
      <c r="Y483" s="352"/>
      <c r="Z483" s="352"/>
      <c r="AA483" s="352"/>
      <c r="AB483" s="352"/>
      <c r="AC483" s="352"/>
      <c r="AD483" s="352"/>
    </row>
    <row r="484" spans="1:30" ht="20.100000000000001" customHeight="1">
      <c r="A484" s="144"/>
      <c r="B484" s="111"/>
      <c r="C484" s="352"/>
      <c r="D484" s="311" t="s">
        <v>6726</v>
      </c>
      <c r="E484" s="352"/>
      <c r="F484" s="356"/>
      <c r="G484" s="314"/>
      <c r="H484" s="356"/>
      <c r="I484" s="314"/>
      <c r="J484" s="356">
        <v>4</v>
      </c>
      <c r="K484" s="314">
        <v>3.125</v>
      </c>
      <c r="L484" s="356">
        <v>8</v>
      </c>
      <c r="M484" s="314">
        <v>5.9701492537313436</v>
      </c>
      <c r="N484" s="315">
        <v>1</v>
      </c>
      <c r="O484" s="316">
        <v>0.81300813008130079</v>
      </c>
      <c r="P484" s="315">
        <v>4</v>
      </c>
      <c r="Q484" s="316">
        <v>2.4539877300613497</v>
      </c>
      <c r="R484" s="315">
        <v>9</v>
      </c>
      <c r="S484" s="316">
        <v>5.2631578947368425</v>
      </c>
      <c r="T484" s="128"/>
      <c r="U484" s="128"/>
      <c r="V484" s="447"/>
      <c r="W484" s="352"/>
      <c r="X484" s="352"/>
      <c r="Y484" s="352"/>
      <c r="Z484" s="352"/>
      <c r="AA484" s="352"/>
      <c r="AB484" s="352"/>
      <c r="AC484" s="352"/>
      <c r="AD484" s="352"/>
    </row>
    <row r="485" spans="1:30" ht="20.100000000000001" customHeight="1">
      <c r="A485" s="144"/>
      <c r="B485" s="111"/>
      <c r="C485" s="352"/>
      <c r="D485" s="311" t="s">
        <v>6727</v>
      </c>
      <c r="E485" s="352"/>
      <c r="F485" s="356"/>
      <c r="G485" s="314"/>
      <c r="H485" s="356"/>
      <c r="I485" s="314"/>
      <c r="J485" s="356">
        <v>9</v>
      </c>
      <c r="K485" s="314">
        <v>7.03125</v>
      </c>
      <c r="L485" s="356">
        <v>5</v>
      </c>
      <c r="M485" s="314">
        <v>3.7313432835820897</v>
      </c>
      <c r="N485" s="315">
        <v>8</v>
      </c>
      <c r="O485" s="316">
        <v>6.5040650406504064</v>
      </c>
      <c r="P485" s="315">
        <v>6</v>
      </c>
      <c r="Q485" s="316">
        <v>3.6809815950920246</v>
      </c>
      <c r="R485" s="315">
        <v>14</v>
      </c>
      <c r="S485" s="316">
        <v>8.1871345029239766</v>
      </c>
      <c r="T485" s="128"/>
      <c r="U485" s="128"/>
      <c r="V485" s="447"/>
      <c r="W485" s="352"/>
      <c r="X485" s="352"/>
      <c r="Y485" s="352"/>
      <c r="Z485" s="352"/>
      <c r="AA485" s="352"/>
      <c r="AB485" s="352"/>
      <c r="AC485" s="352"/>
      <c r="AD485" s="352"/>
    </row>
    <row r="486" spans="1:30" ht="20.100000000000001" customHeight="1">
      <c r="A486" s="144"/>
      <c r="B486" s="111"/>
      <c r="C486" s="352"/>
      <c r="D486" s="311" t="s">
        <v>6728</v>
      </c>
      <c r="E486" s="352"/>
      <c r="F486" s="356"/>
      <c r="G486" s="314"/>
      <c r="H486" s="356"/>
      <c r="I486" s="314"/>
      <c r="J486" s="356">
        <v>25</v>
      </c>
      <c r="K486" s="314">
        <v>19.53125</v>
      </c>
      <c r="L486" s="356">
        <v>30</v>
      </c>
      <c r="M486" s="314">
        <v>22.388059701492537</v>
      </c>
      <c r="N486" s="315">
        <v>26</v>
      </c>
      <c r="O486" s="316">
        <v>21.13821138211382</v>
      </c>
      <c r="P486" s="315">
        <v>51</v>
      </c>
      <c r="Q486" s="316">
        <v>31.288343558282207</v>
      </c>
      <c r="R486" s="315">
        <v>45</v>
      </c>
      <c r="S486" s="316">
        <v>26.315789473684209</v>
      </c>
      <c r="T486" s="128"/>
      <c r="U486" s="128"/>
      <c r="V486" s="447"/>
      <c r="W486" s="352"/>
      <c r="X486" s="352"/>
      <c r="Y486" s="352"/>
      <c r="Z486" s="352"/>
      <c r="AA486" s="352"/>
      <c r="AB486" s="352"/>
      <c r="AC486" s="352"/>
      <c r="AD486" s="352"/>
    </row>
    <row r="487" spans="1:30" ht="20.100000000000001" customHeight="1">
      <c r="A487" s="144"/>
      <c r="B487" s="111"/>
      <c r="C487" s="352"/>
      <c r="D487" s="311" t="s">
        <v>6729</v>
      </c>
      <c r="E487" s="352"/>
      <c r="F487" s="356"/>
      <c r="G487" s="314"/>
      <c r="H487" s="356"/>
      <c r="I487" s="314"/>
      <c r="J487" s="356">
        <v>70</v>
      </c>
      <c r="K487" s="314">
        <v>54.6875</v>
      </c>
      <c r="L487" s="356">
        <v>61</v>
      </c>
      <c r="M487" s="314">
        <v>45.522388059701491</v>
      </c>
      <c r="N487" s="315">
        <v>58</v>
      </c>
      <c r="O487" s="316">
        <v>47.154471544715449</v>
      </c>
      <c r="P487" s="315">
        <v>68</v>
      </c>
      <c r="Q487" s="316">
        <v>41.717791411042946</v>
      </c>
      <c r="R487" s="315">
        <v>63</v>
      </c>
      <c r="S487" s="316">
        <v>36.842105263157897</v>
      </c>
      <c r="T487" s="128"/>
      <c r="U487" s="128"/>
      <c r="V487" s="447"/>
      <c r="W487" s="352"/>
      <c r="X487" s="352"/>
      <c r="Y487" s="352"/>
      <c r="Z487" s="352"/>
      <c r="AA487" s="352"/>
      <c r="AB487" s="352"/>
      <c r="AC487" s="352"/>
      <c r="AD487" s="352"/>
    </row>
    <row r="488" spans="1:30" ht="20.100000000000001" customHeight="1">
      <c r="A488" s="144"/>
      <c r="B488" s="111"/>
      <c r="C488" s="352"/>
      <c r="D488" s="311" t="s">
        <v>6730</v>
      </c>
      <c r="E488" s="352"/>
      <c r="F488" s="356"/>
      <c r="G488" s="314"/>
      <c r="H488" s="356"/>
      <c r="I488" s="314"/>
      <c r="J488" s="356">
        <v>3</v>
      </c>
      <c r="K488" s="314">
        <v>2.34375</v>
      </c>
      <c r="L488" s="356">
        <v>2</v>
      </c>
      <c r="M488" s="314">
        <v>1.4925373134328359</v>
      </c>
      <c r="N488" s="315">
        <v>7</v>
      </c>
      <c r="O488" s="316">
        <v>5.691056910569106</v>
      </c>
      <c r="P488" s="315">
        <v>3</v>
      </c>
      <c r="Q488" s="316">
        <v>1.8404907975460123</v>
      </c>
      <c r="R488" s="315">
        <v>7</v>
      </c>
      <c r="S488" s="316">
        <v>4.0935672514619883</v>
      </c>
      <c r="T488" s="128"/>
      <c r="U488" s="128"/>
      <c r="V488" s="447"/>
      <c r="W488" s="352"/>
      <c r="X488" s="352"/>
      <c r="Y488" s="352"/>
      <c r="Z488" s="352"/>
      <c r="AA488" s="352"/>
      <c r="AB488" s="352"/>
      <c r="AC488" s="352"/>
      <c r="AD488" s="352"/>
    </row>
    <row r="489" spans="1:30" ht="20.100000000000001" customHeight="1">
      <c r="A489" s="144"/>
      <c r="B489" s="111"/>
      <c r="C489" s="352"/>
      <c r="D489" s="311" t="s">
        <v>6731</v>
      </c>
      <c r="E489" s="352"/>
      <c r="F489" s="356"/>
      <c r="G489" s="314"/>
      <c r="H489" s="356"/>
      <c r="I489" s="314"/>
      <c r="J489" s="356"/>
      <c r="K489" s="314"/>
      <c r="L489" s="356">
        <v>1</v>
      </c>
      <c r="M489" s="314">
        <v>0.74626865671641796</v>
      </c>
      <c r="N489" s="315">
        <v>2</v>
      </c>
      <c r="O489" s="316">
        <v>1.6260162601626016</v>
      </c>
      <c r="P489" s="315">
        <v>2</v>
      </c>
      <c r="Q489" s="316">
        <v>1.2269938650306749</v>
      </c>
      <c r="R489" s="315"/>
      <c r="S489" s="316"/>
      <c r="T489" s="128"/>
      <c r="U489" s="128"/>
      <c r="V489" s="447"/>
      <c r="W489" s="352"/>
      <c r="X489" s="352"/>
      <c r="Y489" s="352"/>
      <c r="Z489" s="352"/>
      <c r="AA489" s="352"/>
      <c r="AB489" s="352"/>
      <c r="AC489" s="352"/>
      <c r="AD489" s="352"/>
    </row>
    <row r="490" spans="1:30" ht="20.100000000000001" customHeight="1">
      <c r="A490" s="144"/>
      <c r="B490" s="111"/>
      <c r="C490" s="352"/>
      <c r="D490" s="311" t="s">
        <v>7927</v>
      </c>
      <c r="E490" s="352"/>
      <c r="F490" s="356"/>
      <c r="G490" s="314"/>
      <c r="H490" s="356"/>
      <c r="I490" s="314"/>
      <c r="J490" s="356"/>
      <c r="K490" s="314"/>
      <c r="L490" s="356"/>
      <c r="M490" s="314"/>
      <c r="N490" s="315"/>
      <c r="O490" s="316"/>
      <c r="P490" s="315"/>
      <c r="Q490" s="316"/>
      <c r="R490" s="315"/>
      <c r="S490" s="316"/>
      <c r="T490" s="128"/>
      <c r="U490" s="128"/>
      <c r="V490" s="447"/>
      <c r="W490" s="352"/>
      <c r="X490" s="352"/>
      <c r="Y490" s="352"/>
      <c r="Z490" s="352"/>
      <c r="AA490" s="352"/>
      <c r="AB490" s="352"/>
      <c r="AC490" s="352"/>
      <c r="AD490" s="352"/>
    </row>
    <row r="491" spans="1:30" ht="20.100000000000001" customHeight="1">
      <c r="A491" s="144"/>
      <c r="B491" s="111"/>
      <c r="C491" s="352"/>
      <c r="D491" s="311" t="s">
        <v>7911</v>
      </c>
      <c r="E491" s="352"/>
      <c r="F491" s="356"/>
      <c r="G491" s="314"/>
      <c r="H491" s="356"/>
      <c r="I491" s="314"/>
      <c r="J491" s="356"/>
      <c r="K491" s="314"/>
      <c r="L491" s="356"/>
      <c r="M491" s="314"/>
      <c r="N491" s="315"/>
      <c r="O491" s="316"/>
      <c r="P491" s="315"/>
      <c r="Q491" s="316"/>
      <c r="R491" s="315"/>
      <c r="S491" s="316"/>
      <c r="T491" s="128"/>
      <c r="U491" s="128"/>
      <c r="V491" s="447"/>
      <c r="W491" s="352"/>
      <c r="X491" s="352"/>
      <c r="Y491" s="352"/>
      <c r="Z491" s="352"/>
      <c r="AA491" s="352"/>
      <c r="AB491" s="352"/>
      <c r="AC491" s="352"/>
      <c r="AD491" s="352"/>
    </row>
    <row r="492" spans="1:30" ht="20.100000000000001" customHeight="1">
      <c r="A492" s="144"/>
      <c r="B492" s="111"/>
      <c r="C492" s="352"/>
      <c r="D492" s="311" t="s">
        <v>7912</v>
      </c>
      <c r="E492" s="352"/>
      <c r="F492" s="356"/>
      <c r="G492" s="314"/>
      <c r="H492" s="356"/>
      <c r="I492" s="314"/>
      <c r="J492" s="356"/>
      <c r="K492" s="314"/>
      <c r="L492" s="356"/>
      <c r="M492" s="314"/>
      <c r="N492" s="315"/>
      <c r="O492" s="316"/>
      <c r="P492" s="315"/>
      <c r="Q492" s="316"/>
      <c r="R492" s="315"/>
      <c r="S492" s="316"/>
      <c r="T492" s="128"/>
      <c r="U492" s="128"/>
      <c r="V492" s="447"/>
      <c r="W492" s="352"/>
      <c r="X492" s="352"/>
      <c r="Y492" s="352"/>
      <c r="Z492" s="352"/>
      <c r="AA492" s="352"/>
      <c r="AB492" s="352"/>
      <c r="AC492" s="352"/>
      <c r="AD492" s="352"/>
    </row>
    <row r="493" spans="1:30" ht="20.100000000000001" customHeight="1">
      <c r="A493" s="177" t="s">
        <v>5068</v>
      </c>
      <c r="B493" s="9" t="s">
        <v>158</v>
      </c>
      <c r="C493" s="351" t="s">
        <v>7881</v>
      </c>
      <c r="D493" s="9" t="s">
        <v>7926</v>
      </c>
      <c r="E493" s="351" t="s">
        <v>7887</v>
      </c>
      <c r="F493" s="354"/>
      <c r="G493" s="12"/>
      <c r="H493" s="354"/>
      <c r="I493" s="12"/>
      <c r="J493" s="354">
        <v>1</v>
      </c>
      <c r="K493" s="12">
        <v>1.639344262295082</v>
      </c>
      <c r="L493" s="354"/>
      <c r="M493" s="12"/>
      <c r="N493" s="56"/>
      <c r="O493" s="57"/>
      <c r="P493" s="56">
        <v>1</v>
      </c>
      <c r="Q493" s="57">
        <v>0.970873786407767</v>
      </c>
      <c r="R493" s="56"/>
      <c r="S493" s="57"/>
      <c r="T493" s="127"/>
      <c r="U493" s="127"/>
      <c r="V493" s="446"/>
      <c r="W493" s="351"/>
      <c r="X493" s="351" t="s">
        <v>7882</v>
      </c>
      <c r="Y493" s="351" t="s">
        <v>7882</v>
      </c>
      <c r="Z493" s="351" t="s">
        <v>7882</v>
      </c>
      <c r="AA493" s="351" t="s">
        <v>7882</v>
      </c>
      <c r="AB493" s="351" t="s">
        <v>7882</v>
      </c>
      <c r="AC493" s="351"/>
      <c r="AD493" s="351"/>
    </row>
    <row r="494" spans="1:30" ht="20.100000000000001" customHeight="1">
      <c r="A494" s="144"/>
      <c r="B494" s="111"/>
      <c r="C494" s="352"/>
      <c r="D494" s="311" t="s">
        <v>6722</v>
      </c>
      <c r="E494" s="352"/>
      <c r="F494" s="356"/>
      <c r="G494" s="314"/>
      <c r="H494" s="356"/>
      <c r="I494" s="314"/>
      <c r="J494" s="356"/>
      <c r="K494" s="314"/>
      <c r="L494" s="356">
        <v>2</v>
      </c>
      <c r="M494" s="314">
        <v>2.6666666666666665</v>
      </c>
      <c r="N494" s="315"/>
      <c r="O494" s="316"/>
      <c r="P494" s="315"/>
      <c r="Q494" s="316"/>
      <c r="R494" s="315"/>
      <c r="S494" s="316"/>
      <c r="T494" s="128"/>
      <c r="U494" s="128"/>
      <c r="V494" s="447"/>
      <c r="W494" s="352"/>
      <c r="X494" s="352"/>
      <c r="Y494" s="352"/>
      <c r="Z494" s="352"/>
      <c r="AA494" s="352"/>
      <c r="AB494" s="352"/>
      <c r="AC494" s="352"/>
      <c r="AD494" s="352"/>
    </row>
    <row r="495" spans="1:30" ht="20.100000000000001" customHeight="1">
      <c r="A495" s="144"/>
      <c r="B495" s="111"/>
      <c r="C495" s="352"/>
      <c r="D495" s="311" t="s">
        <v>6723</v>
      </c>
      <c r="E495" s="352"/>
      <c r="F495" s="356"/>
      <c r="G495" s="314"/>
      <c r="H495" s="356"/>
      <c r="I495" s="314"/>
      <c r="J495" s="356">
        <v>1</v>
      </c>
      <c r="K495" s="314">
        <v>1.639344262295082</v>
      </c>
      <c r="L495" s="356">
        <v>1</v>
      </c>
      <c r="M495" s="314">
        <v>1.3333333333333333</v>
      </c>
      <c r="N495" s="315">
        <v>1</v>
      </c>
      <c r="O495" s="316">
        <v>1.6949152542372881</v>
      </c>
      <c r="P495" s="315"/>
      <c r="Q495" s="316"/>
      <c r="R495" s="315">
        <v>2</v>
      </c>
      <c r="S495" s="316">
        <v>1.5503875968992249</v>
      </c>
      <c r="T495" s="128"/>
      <c r="U495" s="128"/>
      <c r="V495" s="447"/>
      <c r="W495" s="352"/>
      <c r="X495" s="352"/>
      <c r="Y495" s="352"/>
      <c r="Z495" s="352"/>
      <c r="AA495" s="352"/>
      <c r="AB495" s="352"/>
      <c r="AC495" s="352"/>
      <c r="AD495" s="352"/>
    </row>
    <row r="496" spans="1:30" ht="20.100000000000001" customHeight="1">
      <c r="A496" s="144"/>
      <c r="B496" s="111"/>
      <c r="C496" s="352"/>
      <c r="D496" s="311" t="s">
        <v>6724</v>
      </c>
      <c r="E496" s="352"/>
      <c r="F496" s="356"/>
      <c r="G496" s="314"/>
      <c r="H496" s="356"/>
      <c r="I496" s="314"/>
      <c r="J496" s="356">
        <v>14</v>
      </c>
      <c r="K496" s="314">
        <v>22.950819672131146</v>
      </c>
      <c r="L496" s="356">
        <v>20</v>
      </c>
      <c r="M496" s="314">
        <v>26.666666666666668</v>
      </c>
      <c r="N496" s="315">
        <v>17</v>
      </c>
      <c r="O496" s="316">
        <v>28.8135593220339</v>
      </c>
      <c r="P496" s="315">
        <v>22</v>
      </c>
      <c r="Q496" s="316">
        <v>21.359223300970875</v>
      </c>
      <c r="R496" s="315">
        <v>17</v>
      </c>
      <c r="S496" s="316">
        <v>13.178294573643411</v>
      </c>
      <c r="T496" s="128"/>
      <c r="U496" s="128"/>
      <c r="V496" s="447"/>
      <c r="W496" s="352"/>
      <c r="X496" s="352"/>
      <c r="Y496" s="352"/>
      <c r="Z496" s="352"/>
      <c r="AA496" s="352"/>
      <c r="AB496" s="352"/>
      <c r="AC496" s="352"/>
      <c r="AD496" s="352"/>
    </row>
    <row r="497" spans="1:30" ht="20.100000000000001" customHeight="1">
      <c r="A497" s="144"/>
      <c r="B497" s="111"/>
      <c r="C497" s="352"/>
      <c r="D497" s="311" t="s">
        <v>6725</v>
      </c>
      <c r="E497" s="352"/>
      <c r="F497" s="356"/>
      <c r="G497" s="314"/>
      <c r="H497" s="356"/>
      <c r="I497" s="314"/>
      <c r="J497" s="356">
        <v>1</v>
      </c>
      <c r="K497" s="314">
        <v>1.639344262295082</v>
      </c>
      <c r="L497" s="356">
        <v>2</v>
      </c>
      <c r="M497" s="314">
        <v>2.6666666666666665</v>
      </c>
      <c r="N497" s="315"/>
      <c r="O497" s="316"/>
      <c r="P497" s="315">
        <v>1</v>
      </c>
      <c r="Q497" s="316">
        <v>0.970873786407767</v>
      </c>
      <c r="R497" s="315">
        <v>1</v>
      </c>
      <c r="S497" s="316">
        <v>0.77519379844961245</v>
      </c>
      <c r="T497" s="128"/>
      <c r="U497" s="128"/>
      <c r="V497" s="447"/>
      <c r="W497" s="352"/>
      <c r="X497" s="352"/>
      <c r="Y497" s="352"/>
      <c r="Z497" s="352"/>
      <c r="AA497" s="352"/>
      <c r="AB497" s="352"/>
      <c r="AC497" s="352"/>
      <c r="AD497" s="352"/>
    </row>
    <row r="498" spans="1:30" ht="20.100000000000001" customHeight="1">
      <c r="A498" s="144"/>
      <c r="B498" s="111"/>
      <c r="C498" s="352"/>
      <c r="D498" s="311" t="s">
        <v>6726</v>
      </c>
      <c r="E498" s="352"/>
      <c r="F498" s="356"/>
      <c r="G498" s="314"/>
      <c r="H498" s="356"/>
      <c r="I498" s="314"/>
      <c r="J498" s="356">
        <v>2</v>
      </c>
      <c r="K498" s="314">
        <v>3.278688524590164</v>
      </c>
      <c r="L498" s="356">
        <v>3</v>
      </c>
      <c r="M498" s="314">
        <v>4</v>
      </c>
      <c r="N498" s="315">
        <v>5</v>
      </c>
      <c r="O498" s="316">
        <v>8.4745762711864412</v>
      </c>
      <c r="P498" s="315">
        <v>4</v>
      </c>
      <c r="Q498" s="316">
        <v>3.883495145631068</v>
      </c>
      <c r="R498" s="315">
        <v>7</v>
      </c>
      <c r="S498" s="316">
        <v>5.4263565891472867</v>
      </c>
      <c r="T498" s="128"/>
      <c r="U498" s="128"/>
      <c r="V498" s="447"/>
      <c r="W498" s="352"/>
      <c r="X498" s="352"/>
      <c r="Y498" s="352"/>
      <c r="Z498" s="352"/>
      <c r="AA498" s="352"/>
      <c r="AB498" s="352"/>
      <c r="AC498" s="352"/>
      <c r="AD498" s="352"/>
    </row>
    <row r="499" spans="1:30" ht="20.100000000000001" customHeight="1">
      <c r="A499" s="144"/>
      <c r="B499" s="111"/>
      <c r="C499" s="352"/>
      <c r="D499" s="311" t="s">
        <v>6727</v>
      </c>
      <c r="E499" s="352"/>
      <c r="F499" s="356"/>
      <c r="G499" s="314"/>
      <c r="H499" s="356"/>
      <c r="I499" s="314"/>
      <c r="J499" s="356">
        <v>6</v>
      </c>
      <c r="K499" s="314">
        <v>9.8360655737704921</v>
      </c>
      <c r="L499" s="356">
        <v>6</v>
      </c>
      <c r="M499" s="314">
        <v>8</v>
      </c>
      <c r="N499" s="315">
        <v>4</v>
      </c>
      <c r="O499" s="316">
        <v>6.7796610169491522</v>
      </c>
      <c r="P499" s="315">
        <v>3</v>
      </c>
      <c r="Q499" s="316">
        <v>2.912621359223301</v>
      </c>
      <c r="R499" s="315">
        <v>8</v>
      </c>
      <c r="S499" s="316">
        <v>6.2015503875968996</v>
      </c>
      <c r="T499" s="128"/>
      <c r="U499" s="128"/>
      <c r="V499" s="447"/>
      <c r="W499" s="352"/>
      <c r="X499" s="352"/>
      <c r="Y499" s="352"/>
      <c r="Z499" s="352"/>
      <c r="AA499" s="352"/>
      <c r="AB499" s="352"/>
      <c r="AC499" s="352"/>
      <c r="AD499" s="352"/>
    </row>
    <row r="500" spans="1:30" ht="20.100000000000001" customHeight="1">
      <c r="A500" s="144"/>
      <c r="B500" s="111"/>
      <c r="C500" s="352"/>
      <c r="D500" s="311" t="s">
        <v>6728</v>
      </c>
      <c r="E500" s="352"/>
      <c r="F500" s="356"/>
      <c r="G500" s="314"/>
      <c r="H500" s="356"/>
      <c r="I500" s="314"/>
      <c r="J500" s="356">
        <v>5</v>
      </c>
      <c r="K500" s="314">
        <v>8.1967213114754092</v>
      </c>
      <c r="L500" s="356">
        <v>4</v>
      </c>
      <c r="M500" s="314">
        <v>5.333333333333333</v>
      </c>
      <c r="N500" s="315">
        <v>5</v>
      </c>
      <c r="O500" s="316">
        <v>8.4745762711864412</v>
      </c>
      <c r="P500" s="315">
        <v>7</v>
      </c>
      <c r="Q500" s="316">
        <v>6.7961165048543686</v>
      </c>
      <c r="R500" s="315">
        <v>11</v>
      </c>
      <c r="S500" s="316">
        <v>8.5271317829457356</v>
      </c>
      <c r="T500" s="128"/>
      <c r="U500" s="128"/>
      <c r="V500" s="447"/>
      <c r="W500" s="352"/>
      <c r="X500" s="352"/>
      <c r="Y500" s="352"/>
      <c r="Z500" s="352"/>
      <c r="AA500" s="352"/>
      <c r="AB500" s="352"/>
      <c r="AC500" s="352"/>
      <c r="AD500" s="352"/>
    </row>
    <row r="501" spans="1:30" ht="20.100000000000001" customHeight="1">
      <c r="A501" s="144"/>
      <c r="B501" s="111"/>
      <c r="C501" s="352"/>
      <c r="D501" s="311" t="s">
        <v>6729</v>
      </c>
      <c r="E501" s="352"/>
      <c r="F501" s="356"/>
      <c r="G501" s="314"/>
      <c r="H501" s="356"/>
      <c r="I501" s="314"/>
      <c r="J501" s="356">
        <v>22</v>
      </c>
      <c r="K501" s="314">
        <v>36.065573770491802</v>
      </c>
      <c r="L501" s="356">
        <v>26</v>
      </c>
      <c r="M501" s="314">
        <v>34.666666666666664</v>
      </c>
      <c r="N501" s="315">
        <v>18</v>
      </c>
      <c r="O501" s="316">
        <v>30.508474576271187</v>
      </c>
      <c r="P501" s="315">
        <v>49</v>
      </c>
      <c r="Q501" s="316">
        <v>47.572815533980581</v>
      </c>
      <c r="R501" s="315">
        <v>47</v>
      </c>
      <c r="S501" s="316">
        <v>36.434108527131784</v>
      </c>
      <c r="T501" s="128"/>
      <c r="U501" s="128"/>
      <c r="V501" s="447"/>
      <c r="W501" s="352"/>
      <c r="X501" s="352"/>
      <c r="Y501" s="352"/>
      <c r="Z501" s="352"/>
      <c r="AA501" s="352"/>
      <c r="AB501" s="352"/>
      <c r="AC501" s="352"/>
      <c r="AD501" s="352"/>
    </row>
    <row r="502" spans="1:30" ht="20.100000000000001" customHeight="1">
      <c r="A502" s="144"/>
      <c r="B502" s="111"/>
      <c r="C502" s="352"/>
      <c r="D502" s="311" t="s">
        <v>6730</v>
      </c>
      <c r="E502" s="352"/>
      <c r="F502" s="356"/>
      <c r="G502" s="314"/>
      <c r="H502" s="356"/>
      <c r="I502" s="314"/>
      <c r="J502" s="356">
        <v>8</v>
      </c>
      <c r="K502" s="314">
        <v>13.114754098360656</v>
      </c>
      <c r="L502" s="356">
        <v>10</v>
      </c>
      <c r="M502" s="314">
        <v>13.333333333333334</v>
      </c>
      <c r="N502" s="315">
        <v>9</v>
      </c>
      <c r="O502" s="316">
        <v>15.254237288135593</v>
      </c>
      <c r="P502" s="315">
        <v>14</v>
      </c>
      <c r="Q502" s="316">
        <v>13.592233009708737</v>
      </c>
      <c r="R502" s="315">
        <v>33</v>
      </c>
      <c r="S502" s="316">
        <v>25.581395348837209</v>
      </c>
      <c r="T502" s="128"/>
      <c r="U502" s="128"/>
      <c r="V502" s="447"/>
      <c r="W502" s="352"/>
      <c r="X502" s="352"/>
      <c r="Y502" s="352"/>
      <c r="Z502" s="352"/>
      <c r="AA502" s="352"/>
      <c r="AB502" s="352"/>
      <c r="AC502" s="352"/>
      <c r="AD502" s="352"/>
    </row>
    <row r="503" spans="1:30" ht="20.100000000000001" customHeight="1">
      <c r="A503" s="144"/>
      <c r="B503" s="111"/>
      <c r="C503" s="352"/>
      <c r="D503" s="311" t="s">
        <v>6731</v>
      </c>
      <c r="E503" s="352"/>
      <c r="F503" s="356"/>
      <c r="G503" s="314"/>
      <c r="H503" s="356"/>
      <c r="I503" s="314"/>
      <c r="J503" s="356">
        <v>1</v>
      </c>
      <c r="K503" s="314">
        <v>1.639344262295082</v>
      </c>
      <c r="L503" s="356">
        <v>1</v>
      </c>
      <c r="M503" s="314">
        <v>1.3333333333333333</v>
      </c>
      <c r="N503" s="315"/>
      <c r="O503" s="316"/>
      <c r="P503" s="315">
        <v>2</v>
      </c>
      <c r="Q503" s="316">
        <v>1.941747572815534</v>
      </c>
      <c r="R503" s="315">
        <v>3</v>
      </c>
      <c r="S503" s="316">
        <v>2.3255813953488373</v>
      </c>
      <c r="T503" s="128"/>
      <c r="U503" s="128"/>
      <c r="V503" s="447"/>
      <c r="W503" s="352"/>
      <c r="X503" s="352"/>
      <c r="Y503" s="352"/>
      <c r="Z503" s="352"/>
      <c r="AA503" s="352"/>
      <c r="AB503" s="352"/>
      <c r="AC503" s="352"/>
      <c r="AD503" s="352"/>
    </row>
    <row r="504" spans="1:30" ht="20.100000000000001" customHeight="1">
      <c r="A504" s="144"/>
      <c r="B504" s="111"/>
      <c r="C504" s="352"/>
      <c r="D504" s="311" t="s">
        <v>7927</v>
      </c>
      <c r="E504" s="352"/>
      <c r="F504" s="356"/>
      <c r="G504" s="314"/>
      <c r="H504" s="356"/>
      <c r="I504" s="314"/>
      <c r="J504" s="356"/>
      <c r="K504" s="314"/>
      <c r="L504" s="356"/>
      <c r="M504" s="314"/>
      <c r="N504" s="315"/>
      <c r="O504" s="316"/>
      <c r="P504" s="315"/>
      <c r="Q504" s="316"/>
      <c r="R504" s="315"/>
      <c r="S504" s="316"/>
      <c r="T504" s="128"/>
      <c r="U504" s="128"/>
      <c r="V504" s="447"/>
      <c r="W504" s="352"/>
      <c r="X504" s="352"/>
      <c r="Y504" s="352"/>
      <c r="Z504" s="352"/>
      <c r="AA504" s="352"/>
      <c r="AB504" s="352"/>
      <c r="AC504" s="352"/>
      <c r="AD504" s="352"/>
    </row>
    <row r="505" spans="1:30" ht="20.100000000000001" customHeight="1">
      <c r="A505" s="144"/>
      <c r="B505" s="111"/>
      <c r="C505" s="352"/>
      <c r="D505" s="311" t="s">
        <v>7911</v>
      </c>
      <c r="E505" s="352"/>
      <c r="F505" s="356"/>
      <c r="G505" s="314"/>
      <c r="H505" s="356"/>
      <c r="I505" s="314"/>
      <c r="J505" s="356"/>
      <c r="K505" s="314"/>
      <c r="L505" s="356"/>
      <c r="M505" s="314"/>
      <c r="N505" s="315"/>
      <c r="O505" s="316"/>
      <c r="P505" s="315"/>
      <c r="Q505" s="316"/>
      <c r="R505" s="315"/>
      <c r="S505" s="316"/>
      <c r="T505" s="128"/>
      <c r="U505" s="128"/>
      <c r="V505" s="447"/>
      <c r="W505" s="352"/>
      <c r="X505" s="352"/>
      <c r="Y505" s="352"/>
      <c r="Z505" s="352"/>
      <c r="AA505" s="352"/>
      <c r="AB505" s="352"/>
      <c r="AC505" s="352"/>
      <c r="AD505" s="352"/>
    </row>
    <row r="506" spans="1:30" ht="20.100000000000001" customHeight="1">
      <c r="A506" s="144"/>
      <c r="B506" s="111"/>
      <c r="C506" s="352"/>
      <c r="D506" s="311" t="s">
        <v>7912</v>
      </c>
      <c r="E506" s="352"/>
      <c r="F506" s="356"/>
      <c r="G506" s="314"/>
      <c r="H506" s="356"/>
      <c r="I506" s="314"/>
      <c r="J506" s="356"/>
      <c r="K506" s="314"/>
      <c r="L506" s="356"/>
      <c r="M506" s="314"/>
      <c r="N506" s="315"/>
      <c r="O506" s="316"/>
      <c r="P506" s="315"/>
      <c r="Q506" s="316"/>
      <c r="R506" s="315"/>
      <c r="S506" s="316"/>
      <c r="T506" s="128"/>
      <c r="U506" s="128"/>
      <c r="V506" s="447"/>
      <c r="W506" s="352"/>
      <c r="X506" s="352"/>
      <c r="Y506" s="352"/>
      <c r="Z506" s="352"/>
      <c r="AA506" s="352"/>
      <c r="AB506" s="352"/>
      <c r="AC506" s="352"/>
      <c r="AD506" s="352"/>
    </row>
    <row r="507" spans="1:30" ht="20.100000000000001" customHeight="1">
      <c r="A507" s="177" t="s">
        <v>5069</v>
      </c>
      <c r="B507" s="9" t="s">
        <v>159</v>
      </c>
      <c r="C507" s="351" t="s">
        <v>7881</v>
      </c>
      <c r="D507" s="9" t="s">
        <v>7926</v>
      </c>
      <c r="E507" s="351" t="s">
        <v>7887</v>
      </c>
      <c r="F507" s="354"/>
      <c r="G507" s="12"/>
      <c r="H507" s="354"/>
      <c r="I507" s="12"/>
      <c r="J507" s="354"/>
      <c r="K507" s="12"/>
      <c r="L507" s="354">
        <v>1</v>
      </c>
      <c r="M507" s="12">
        <v>2</v>
      </c>
      <c r="N507" s="56"/>
      <c r="O507" s="57"/>
      <c r="P507" s="56"/>
      <c r="Q507" s="57"/>
      <c r="R507" s="56"/>
      <c r="S507" s="57"/>
      <c r="T507" s="127"/>
      <c r="U507" s="127"/>
      <c r="V507" s="446"/>
      <c r="W507" s="351"/>
      <c r="X507" s="351" t="s">
        <v>7882</v>
      </c>
      <c r="Y507" s="351" t="s">
        <v>7882</v>
      </c>
      <c r="Z507" s="351" t="s">
        <v>7882</v>
      </c>
      <c r="AA507" s="351" t="s">
        <v>7882</v>
      </c>
      <c r="AB507" s="351" t="s">
        <v>7882</v>
      </c>
      <c r="AC507" s="351"/>
      <c r="AD507" s="351"/>
    </row>
    <row r="508" spans="1:30" ht="20.100000000000001" customHeight="1">
      <c r="A508" s="144"/>
      <c r="B508" s="111"/>
      <c r="C508" s="352"/>
      <c r="D508" s="311" t="s">
        <v>6722</v>
      </c>
      <c r="E508" s="352"/>
      <c r="F508" s="356"/>
      <c r="G508" s="314"/>
      <c r="H508" s="356"/>
      <c r="I508" s="314"/>
      <c r="J508" s="356">
        <v>1</v>
      </c>
      <c r="K508" s="314">
        <v>2.4390243902439024</v>
      </c>
      <c r="L508" s="356"/>
      <c r="M508" s="314"/>
      <c r="N508" s="315"/>
      <c r="O508" s="316"/>
      <c r="P508" s="315">
        <v>1</v>
      </c>
      <c r="Q508" s="316">
        <v>1.639344262295082</v>
      </c>
      <c r="R508" s="315">
        <v>2</v>
      </c>
      <c r="S508" s="316">
        <v>2.9411764705882355</v>
      </c>
      <c r="T508" s="128"/>
      <c r="U508" s="128"/>
      <c r="V508" s="447"/>
      <c r="W508" s="352"/>
      <c r="X508" s="352"/>
      <c r="Y508" s="352"/>
      <c r="Z508" s="352"/>
      <c r="AA508" s="352"/>
      <c r="AB508" s="352"/>
      <c r="AC508" s="352"/>
      <c r="AD508" s="352"/>
    </row>
    <row r="509" spans="1:30" ht="20.100000000000001" customHeight="1">
      <c r="A509" s="144"/>
      <c r="B509" s="111"/>
      <c r="C509" s="352"/>
      <c r="D509" s="311" t="s">
        <v>6723</v>
      </c>
      <c r="E509" s="352"/>
      <c r="F509" s="356"/>
      <c r="G509" s="314"/>
      <c r="H509" s="356"/>
      <c r="I509" s="314"/>
      <c r="J509" s="356"/>
      <c r="K509" s="314"/>
      <c r="L509" s="356">
        <v>1</v>
      </c>
      <c r="M509" s="314">
        <v>2</v>
      </c>
      <c r="N509" s="315"/>
      <c r="O509" s="316"/>
      <c r="P509" s="315"/>
      <c r="Q509" s="316"/>
      <c r="R509" s="315"/>
      <c r="S509" s="316"/>
      <c r="T509" s="128"/>
      <c r="U509" s="128"/>
      <c r="V509" s="447"/>
      <c r="W509" s="352"/>
      <c r="X509" s="352"/>
      <c r="Y509" s="352"/>
      <c r="Z509" s="352"/>
      <c r="AA509" s="352"/>
      <c r="AB509" s="352"/>
      <c r="AC509" s="352"/>
      <c r="AD509" s="352"/>
    </row>
    <row r="510" spans="1:30" ht="20.100000000000001" customHeight="1">
      <c r="A510" s="144"/>
      <c r="B510" s="111"/>
      <c r="C510" s="352"/>
      <c r="D510" s="311" t="s">
        <v>6724</v>
      </c>
      <c r="E510" s="352"/>
      <c r="F510" s="356"/>
      <c r="G510" s="314"/>
      <c r="H510" s="356"/>
      <c r="I510" s="314"/>
      <c r="J510" s="356"/>
      <c r="K510" s="314"/>
      <c r="L510" s="356"/>
      <c r="M510" s="314"/>
      <c r="N510" s="315"/>
      <c r="O510" s="316"/>
      <c r="P510" s="315"/>
      <c r="Q510" s="316"/>
      <c r="R510" s="315"/>
      <c r="S510" s="316"/>
      <c r="T510" s="128"/>
      <c r="U510" s="128"/>
      <c r="V510" s="447"/>
      <c r="W510" s="352"/>
      <c r="X510" s="352"/>
      <c r="Y510" s="352"/>
      <c r="Z510" s="352"/>
      <c r="AA510" s="352"/>
      <c r="AB510" s="352"/>
      <c r="AC510" s="352"/>
      <c r="AD510" s="352"/>
    </row>
    <row r="511" spans="1:30" ht="20.100000000000001" customHeight="1">
      <c r="A511" s="144"/>
      <c r="B511" s="111"/>
      <c r="C511" s="352"/>
      <c r="D511" s="311" t="s">
        <v>6725</v>
      </c>
      <c r="E511" s="352"/>
      <c r="F511" s="356"/>
      <c r="G511" s="314"/>
      <c r="H511" s="356"/>
      <c r="I511" s="314"/>
      <c r="J511" s="356">
        <v>14</v>
      </c>
      <c r="K511" s="314">
        <v>34.146341463414636</v>
      </c>
      <c r="L511" s="356">
        <v>19</v>
      </c>
      <c r="M511" s="314">
        <v>38</v>
      </c>
      <c r="N511" s="315">
        <v>18</v>
      </c>
      <c r="O511" s="316">
        <v>45</v>
      </c>
      <c r="P511" s="315">
        <v>19</v>
      </c>
      <c r="Q511" s="316">
        <v>31.147540983606557</v>
      </c>
      <c r="R511" s="315">
        <v>17</v>
      </c>
      <c r="S511" s="316">
        <v>25</v>
      </c>
      <c r="T511" s="128"/>
      <c r="U511" s="128"/>
      <c r="V511" s="447"/>
      <c r="W511" s="352"/>
      <c r="X511" s="352"/>
      <c r="Y511" s="352"/>
      <c r="Z511" s="352"/>
      <c r="AA511" s="352"/>
      <c r="AB511" s="352"/>
      <c r="AC511" s="352"/>
      <c r="AD511" s="352"/>
    </row>
    <row r="512" spans="1:30" ht="20.100000000000001" customHeight="1">
      <c r="A512" s="144"/>
      <c r="B512" s="111"/>
      <c r="C512" s="352"/>
      <c r="D512" s="311" t="s">
        <v>6726</v>
      </c>
      <c r="E512" s="352"/>
      <c r="F512" s="356"/>
      <c r="G512" s="314"/>
      <c r="H512" s="356"/>
      <c r="I512" s="314"/>
      <c r="J512" s="356">
        <v>1</v>
      </c>
      <c r="K512" s="314">
        <v>2.4390243902439024</v>
      </c>
      <c r="L512" s="356">
        <v>2</v>
      </c>
      <c r="M512" s="314">
        <v>4</v>
      </c>
      <c r="N512" s="315">
        <v>2</v>
      </c>
      <c r="O512" s="316">
        <v>5</v>
      </c>
      <c r="P512" s="315">
        <v>3</v>
      </c>
      <c r="Q512" s="316">
        <v>4.918032786885246</v>
      </c>
      <c r="R512" s="315">
        <v>4</v>
      </c>
      <c r="S512" s="316">
        <v>5.882352941176471</v>
      </c>
      <c r="T512" s="128"/>
      <c r="U512" s="128"/>
      <c r="V512" s="447"/>
      <c r="W512" s="352"/>
      <c r="X512" s="352"/>
      <c r="Y512" s="352"/>
      <c r="Z512" s="352"/>
      <c r="AA512" s="352"/>
      <c r="AB512" s="352"/>
      <c r="AC512" s="352"/>
      <c r="AD512" s="352"/>
    </row>
    <row r="513" spans="1:30" ht="20.100000000000001" customHeight="1">
      <c r="A513" s="144"/>
      <c r="B513" s="111"/>
      <c r="C513" s="352"/>
      <c r="D513" s="311" t="s">
        <v>6727</v>
      </c>
      <c r="E513" s="352"/>
      <c r="F513" s="356"/>
      <c r="G513" s="314"/>
      <c r="H513" s="356"/>
      <c r="I513" s="314"/>
      <c r="J513" s="356">
        <v>1</v>
      </c>
      <c r="K513" s="314">
        <v>2.4390243902439024</v>
      </c>
      <c r="L513" s="356">
        <v>3</v>
      </c>
      <c r="M513" s="314">
        <v>6</v>
      </c>
      <c r="N513" s="315">
        <v>5</v>
      </c>
      <c r="O513" s="316">
        <v>12.5</v>
      </c>
      <c r="P513" s="315">
        <v>4</v>
      </c>
      <c r="Q513" s="316">
        <v>6.557377049180328</v>
      </c>
      <c r="R513" s="315">
        <v>6</v>
      </c>
      <c r="S513" s="316">
        <v>8.8235294117647065</v>
      </c>
      <c r="T513" s="128"/>
      <c r="U513" s="128"/>
      <c r="V513" s="447"/>
      <c r="W513" s="352"/>
      <c r="X513" s="352"/>
      <c r="Y513" s="352"/>
      <c r="Z513" s="352"/>
      <c r="AA513" s="352"/>
      <c r="AB513" s="352"/>
      <c r="AC513" s="352"/>
      <c r="AD513" s="352"/>
    </row>
    <row r="514" spans="1:30" ht="20.100000000000001" customHeight="1">
      <c r="A514" s="144"/>
      <c r="B514" s="111"/>
      <c r="C514" s="352"/>
      <c r="D514" s="311" t="s">
        <v>6728</v>
      </c>
      <c r="E514" s="352"/>
      <c r="F514" s="356"/>
      <c r="G514" s="314"/>
      <c r="H514" s="356"/>
      <c r="I514" s="314"/>
      <c r="J514" s="356">
        <v>4</v>
      </c>
      <c r="K514" s="314">
        <v>9.7560975609756095</v>
      </c>
      <c r="L514" s="356">
        <v>5</v>
      </c>
      <c r="M514" s="314">
        <v>10</v>
      </c>
      <c r="N514" s="315">
        <v>1</v>
      </c>
      <c r="O514" s="316">
        <v>2.5</v>
      </c>
      <c r="P514" s="315">
        <v>3</v>
      </c>
      <c r="Q514" s="316">
        <v>4.918032786885246</v>
      </c>
      <c r="R514" s="315">
        <v>5</v>
      </c>
      <c r="S514" s="316">
        <v>7.3529411764705879</v>
      </c>
      <c r="T514" s="128"/>
      <c r="U514" s="128"/>
      <c r="V514" s="447"/>
      <c r="W514" s="352"/>
      <c r="X514" s="352"/>
      <c r="Y514" s="352"/>
      <c r="Z514" s="352"/>
      <c r="AA514" s="352"/>
      <c r="AB514" s="352"/>
      <c r="AC514" s="352"/>
      <c r="AD514" s="352"/>
    </row>
    <row r="515" spans="1:30" ht="20.100000000000001" customHeight="1">
      <c r="A515" s="144"/>
      <c r="B515" s="111"/>
      <c r="C515" s="352"/>
      <c r="D515" s="311" t="s">
        <v>6729</v>
      </c>
      <c r="E515" s="352"/>
      <c r="F515" s="356"/>
      <c r="G515" s="314"/>
      <c r="H515" s="356"/>
      <c r="I515" s="314"/>
      <c r="J515" s="356">
        <v>4</v>
      </c>
      <c r="K515" s="314">
        <v>9.7560975609756095</v>
      </c>
      <c r="L515" s="356">
        <v>2</v>
      </c>
      <c r="M515" s="314">
        <v>4</v>
      </c>
      <c r="N515" s="315">
        <v>2</v>
      </c>
      <c r="O515" s="316">
        <v>5</v>
      </c>
      <c r="P515" s="315">
        <v>5</v>
      </c>
      <c r="Q515" s="316">
        <v>8.1967213114754092</v>
      </c>
      <c r="R515" s="315">
        <v>9</v>
      </c>
      <c r="S515" s="316">
        <v>13.235294117647058</v>
      </c>
      <c r="T515" s="128"/>
      <c r="U515" s="128"/>
      <c r="V515" s="447"/>
      <c r="W515" s="352"/>
      <c r="X515" s="352"/>
      <c r="Y515" s="352"/>
      <c r="Z515" s="352"/>
      <c r="AA515" s="352"/>
      <c r="AB515" s="352"/>
      <c r="AC515" s="352"/>
      <c r="AD515" s="352"/>
    </row>
    <row r="516" spans="1:30" ht="20.100000000000001" customHeight="1">
      <c r="A516" s="144"/>
      <c r="B516" s="111"/>
      <c r="C516" s="352"/>
      <c r="D516" s="311" t="s">
        <v>6730</v>
      </c>
      <c r="E516" s="352"/>
      <c r="F516" s="356"/>
      <c r="G516" s="314"/>
      <c r="H516" s="356"/>
      <c r="I516" s="314"/>
      <c r="J516" s="356">
        <v>14</v>
      </c>
      <c r="K516" s="314">
        <v>34.146341463414636</v>
      </c>
      <c r="L516" s="356">
        <v>17</v>
      </c>
      <c r="M516" s="314">
        <v>34</v>
      </c>
      <c r="N516" s="315">
        <v>10</v>
      </c>
      <c r="O516" s="316">
        <v>25</v>
      </c>
      <c r="P516" s="315">
        <v>21</v>
      </c>
      <c r="Q516" s="316">
        <v>34.42622950819672</v>
      </c>
      <c r="R516" s="315">
        <v>22</v>
      </c>
      <c r="S516" s="316">
        <v>32.352941176470587</v>
      </c>
      <c r="T516" s="128"/>
      <c r="U516" s="128"/>
      <c r="V516" s="447"/>
      <c r="W516" s="352"/>
      <c r="X516" s="352"/>
      <c r="Y516" s="352"/>
      <c r="Z516" s="352"/>
      <c r="AA516" s="352"/>
      <c r="AB516" s="352"/>
      <c r="AC516" s="352"/>
      <c r="AD516" s="352"/>
    </row>
    <row r="517" spans="1:30" ht="20.100000000000001" customHeight="1">
      <c r="A517" s="144"/>
      <c r="B517" s="111"/>
      <c r="C517" s="352"/>
      <c r="D517" s="311" t="s">
        <v>6731</v>
      </c>
      <c r="E517" s="352"/>
      <c r="F517" s="356"/>
      <c r="G517" s="314"/>
      <c r="H517" s="356"/>
      <c r="I517" s="314"/>
      <c r="J517" s="356">
        <v>2</v>
      </c>
      <c r="K517" s="314">
        <v>4.8780487804878048</v>
      </c>
      <c r="L517" s="356"/>
      <c r="M517" s="314"/>
      <c r="N517" s="315">
        <v>2</v>
      </c>
      <c r="O517" s="316">
        <v>5</v>
      </c>
      <c r="P517" s="315">
        <v>5</v>
      </c>
      <c r="Q517" s="316">
        <v>8.1967213114754092</v>
      </c>
      <c r="R517" s="315">
        <v>3</v>
      </c>
      <c r="S517" s="316">
        <v>4.4117647058823533</v>
      </c>
      <c r="T517" s="128"/>
      <c r="U517" s="128"/>
      <c r="V517" s="447"/>
      <c r="W517" s="352"/>
      <c r="X517" s="352"/>
      <c r="Y517" s="352"/>
      <c r="Z517" s="352"/>
      <c r="AA517" s="352"/>
      <c r="AB517" s="352"/>
      <c r="AC517" s="352"/>
      <c r="AD517" s="352"/>
    </row>
    <row r="518" spans="1:30" ht="20.100000000000001" customHeight="1">
      <c r="A518" s="144"/>
      <c r="B518" s="111"/>
      <c r="C518" s="352"/>
      <c r="D518" s="311" t="s">
        <v>7927</v>
      </c>
      <c r="E518" s="352"/>
      <c r="F518" s="356"/>
      <c r="G518" s="314"/>
      <c r="H518" s="356"/>
      <c r="I518" s="314"/>
      <c r="J518" s="356"/>
      <c r="K518" s="314"/>
      <c r="L518" s="356"/>
      <c r="M518" s="314"/>
      <c r="N518" s="315"/>
      <c r="O518" s="316"/>
      <c r="P518" s="315"/>
      <c r="Q518" s="316"/>
      <c r="R518" s="315"/>
      <c r="S518" s="316"/>
      <c r="T518" s="128"/>
      <c r="U518" s="128"/>
      <c r="V518" s="447"/>
      <c r="W518" s="352"/>
      <c r="X518" s="352"/>
      <c r="Y518" s="352"/>
      <c r="Z518" s="352"/>
      <c r="AA518" s="352"/>
      <c r="AB518" s="352"/>
      <c r="AC518" s="352"/>
      <c r="AD518" s="352"/>
    </row>
    <row r="519" spans="1:30" ht="20.100000000000001" customHeight="1">
      <c r="A519" s="144"/>
      <c r="B519" s="111"/>
      <c r="C519" s="352"/>
      <c r="D519" s="311" t="s">
        <v>7911</v>
      </c>
      <c r="E519" s="352"/>
      <c r="F519" s="356"/>
      <c r="G519" s="314"/>
      <c r="H519" s="356"/>
      <c r="I519" s="314"/>
      <c r="J519" s="356"/>
      <c r="K519" s="314"/>
      <c r="L519" s="356"/>
      <c r="M519" s="314"/>
      <c r="N519" s="315"/>
      <c r="O519" s="316"/>
      <c r="P519" s="315"/>
      <c r="Q519" s="316"/>
      <c r="R519" s="315"/>
      <c r="S519" s="316"/>
      <c r="T519" s="128"/>
      <c r="U519" s="128"/>
      <c r="V519" s="447"/>
      <c r="W519" s="352"/>
      <c r="X519" s="352"/>
      <c r="Y519" s="352"/>
      <c r="Z519" s="352"/>
      <c r="AA519" s="352"/>
      <c r="AB519" s="352"/>
      <c r="AC519" s="352"/>
      <c r="AD519" s="352"/>
    </row>
    <row r="520" spans="1:30" ht="20.100000000000001" customHeight="1">
      <c r="A520" s="144"/>
      <c r="B520" s="111"/>
      <c r="C520" s="352"/>
      <c r="D520" s="311" t="s">
        <v>7912</v>
      </c>
      <c r="E520" s="352"/>
      <c r="F520" s="356"/>
      <c r="G520" s="314"/>
      <c r="H520" s="356"/>
      <c r="I520" s="314"/>
      <c r="J520" s="356"/>
      <c r="K520" s="314"/>
      <c r="L520" s="356"/>
      <c r="M520" s="314"/>
      <c r="N520" s="315"/>
      <c r="O520" s="316"/>
      <c r="P520" s="315"/>
      <c r="Q520" s="316"/>
      <c r="R520" s="315"/>
      <c r="S520" s="316"/>
      <c r="T520" s="128"/>
      <c r="U520" s="128"/>
      <c r="V520" s="447"/>
      <c r="W520" s="352"/>
      <c r="X520" s="352"/>
      <c r="Y520" s="352"/>
      <c r="Z520" s="352"/>
      <c r="AA520" s="352"/>
      <c r="AB520" s="352"/>
      <c r="AC520" s="352"/>
      <c r="AD520" s="352"/>
    </row>
    <row r="521" spans="1:30" ht="20.100000000000001" customHeight="1">
      <c r="A521" s="177" t="s">
        <v>5070</v>
      </c>
      <c r="B521" s="9" t="s">
        <v>160</v>
      </c>
      <c r="C521" s="351" t="s">
        <v>7881</v>
      </c>
      <c r="D521" s="9" t="s">
        <v>7926</v>
      </c>
      <c r="E521" s="351" t="s">
        <v>7887</v>
      </c>
      <c r="F521" s="354"/>
      <c r="G521" s="12"/>
      <c r="H521" s="354"/>
      <c r="I521" s="12"/>
      <c r="J521" s="354">
        <v>1</v>
      </c>
      <c r="K521" s="12">
        <v>3.8461538461538463</v>
      </c>
      <c r="L521" s="354"/>
      <c r="M521" s="12"/>
      <c r="N521" s="56"/>
      <c r="O521" s="57"/>
      <c r="P521" s="56"/>
      <c r="Q521" s="57"/>
      <c r="R521" s="56"/>
      <c r="S521" s="57"/>
      <c r="T521" s="127"/>
      <c r="U521" s="127"/>
      <c r="V521" s="446"/>
      <c r="W521" s="351"/>
      <c r="X521" s="351" t="s">
        <v>7882</v>
      </c>
      <c r="Y521" s="351" t="s">
        <v>7882</v>
      </c>
      <c r="Z521" s="351" t="s">
        <v>7882</v>
      </c>
      <c r="AA521" s="351" t="s">
        <v>7882</v>
      </c>
      <c r="AB521" s="351" t="s">
        <v>7882</v>
      </c>
      <c r="AC521" s="351"/>
      <c r="AD521" s="351"/>
    </row>
    <row r="522" spans="1:30" ht="20.100000000000001" customHeight="1">
      <c r="A522" s="144"/>
      <c r="B522" s="111"/>
      <c r="C522" s="352"/>
      <c r="D522" s="311" t="s">
        <v>6722</v>
      </c>
      <c r="E522" s="352"/>
      <c r="F522" s="356"/>
      <c r="G522" s="314"/>
      <c r="H522" s="356"/>
      <c r="I522" s="314"/>
      <c r="J522" s="356"/>
      <c r="K522" s="314"/>
      <c r="L522" s="356">
        <v>1</v>
      </c>
      <c r="M522" s="314">
        <v>2.6315789473684212</v>
      </c>
      <c r="N522" s="315"/>
      <c r="O522" s="316"/>
      <c r="P522" s="315"/>
      <c r="Q522" s="316"/>
      <c r="R522" s="315">
        <v>1</v>
      </c>
      <c r="S522" s="316">
        <v>2.4390243902439024</v>
      </c>
      <c r="T522" s="128"/>
      <c r="U522" s="128"/>
      <c r="V522" s="447"/>
      <c r="W522" s="352"/>
      <c r="X522" s="352"/>
      <c r="Y522" s="352"/>
      <c r="Z522" s="352"/>
      <c r="AA522" s="352"/>
      <c r="AB522" s="352"/>
      <c r="AC522" s="352"/>
      <c r="AD522" s="352"/>
    </row>
    <row r="523" spans="1:30" ht="20.100000000000001" customHeight="1">
      <c r="A523" s="144"/>
      <c r="B523" s="111"/>
      <c r="C523" s="352"/>
      <c r="D523" s="311" t="s">
        <v>6723</v>
      </c>
      <c r="E523" s="352"/>
      <c r="F523" s="356"/>
      <c r="G523" s="314"/>
      <c r="H523" s="356"/>
      <c r="I523" s="314"/>
      <c r="J523" s="356">
        <v>1</v>
      </c>
      <c r="K523" s="314">
        <v>3.8461538461538463</v>
      </c>
      <c r="L523" s="356"/>
      <c r="M523" s="314"/>
      <c r="N523" s="315"/>
      <c r="O523" s="316"/>
      <c r="P523" s="315">
        <v>1</v>
      </c>
      <c r="Q523" s="316">
        <v>2.7777777777777777</v>
      </c>
      <c r="R523" s="315">
        <v>1</v>
      </c>
      <c r="S523" s="316">
        <v>2.4390243902439024</v>
      </c>
      <c r="T523" s="128"/>
      <c r="U523" s="128"/>
      <c r="V523" s="447"/>
      <c r="W523" s="352"/>
      <c r="X523" s="352"/>
      <c r="Y523" s="352"/>
      <c r="Z523" s="352"/>
      <c r="AA523" s="352"/>
      <c r="AB523" s="352"/>
      <c r="AC523" s="352"/>
      <c r="AD523" s="352"/>
    </row>
    <row r="524" spans="1:30" ht="20.100000000000001" customHeight="1">
      <c r="A524" s="144"/>
      <c r="B524" s="111"/>
      <c r="C524" s="352"/>
      <c r="D524" s="311" t="s">
        <v>6724</v>
      </c>
      <c r="E524" s="352"/>
      <c r="F524" s="356"/>
      <c r="G524" s="314"/>
      <c r="H524" s="356"/>
      <c r="I524" s="314"/>
      <c r="J524" s="356">
        <v>1</v>
      </c>
      <c r="K524" s="314">
        <v>3.8461538461538463</v>
      </c>
      <c r="L524" s="356"/>
      <c r="M524" s="314"/>
      <c r="N524" s="315"/>
      <c r="O524" s="316"/>
      <c r="P524" s="315"/>
      <c r="Q524" s="316"/>
      <c r="R524" s="315">
        <v>1</v>
      </c>
      <c r="S524" s="316">
        <v>2.4390243902439024</v>
      </c>
      <c r="T524" s="128"/>
      <c r="U524" s="128"/>
      <c r="V524" s="447"/>
      <c r="W524" s="352"/>
      <c r="X524" s="352"/>
      <c r="Y524" s="352"/>
      <c r="Z524" s="352"/>
      <c r="AA524" s="352"/>
      <c r="AB524" s="352"/>
      <c r="AC524" s="352"/>
      <c r="AD524" s="352"/>
    </row>
    <row r="525" spans="1:30" ht="20.100000000000001" customHeight="1">
      <c r="A525" s="144"/>
      <c r="B525" s="111"/>
      <c r="C525" s="352"/>
      <c r="D525" s="311" t="s">
        <v>6725</v>
      </c>
      <c r="E525" s="352"/>
      <c r="F525" s="356"/>
      <c r="G525" s="314"/>
      <c r="H525" s="356"/>
      <c r="I525" s="314"/>
      <c r="J525" s="356"/>
      <c r="K525" s="314"/>
      <c r="L525" s="356">
        <v>2</v>
      </c>
      <c r="M525" s="314">
        <v>5.2631578947368425</v>
      </c>
      <c r="N525" s="315"/>
      <c r="O525" s="316"/>
      <c r="P525" s="315">
        <v>1</v>
      </c>
      <c r="Q525" s="316">
        <v>2.7777777777777777</v>
      </c>
      <c r="R525" s="315"/>
      <c r="S525" s="316"/>
      <c r="T525" s="128"/>
      <c r="U525" s="128"/>
      <c r="V525" s="447"/>
      <c r="W525" s="352"/>
      <c r="X525" s="352"/>
      <c r="Y525" s="352"/>
      <c r="Z525" s="352"/>
      <c r="AA525" s="352"/>
      <c r="AB525" s="352"/>
      <c r="AC525" s="352"/>
      <c r="AD525" s="352"/>
    </row>
    <row r="526" spans="1:30" ht="20.100000000000001" customHeight="1">
      <c r="A526" s="144"/>
      <c r="B526" s="111"/>
      <c r="C526" s="352"/>
      <c r="D526" s="311" t="s">
        <v>6726</v>
      </c>
      <c r="E526" s="352"/>
      <c r="F526" s="356"/>
      <c r="G526" s="314"/>
      <c r="H526" s="356"/>
      <c r="I526" s="314"/>
      <c r="J526" s="356">
        <v>14</v>
      </c>
      <c r="K526" s="314">
        <v>53.846153846153847</v>
      </c>
      <c r="L526" s="356">
        <v>19</v>
      </c>
      <c r="M526" s="314">
        <v>50</v>
      </c>
      <c r="N526" s="315">
        <v>19</v>
      </c>
      <c r="O526" s="316">
        <v>73.07692307692308</v>
      </c>
      <c r="P526" s="315">
        <v>20</v>
      </c>
      <c r="Q526" s="316">
        <v>55.555555555555557</v>
      </c>
      <c r="R526" s="315">
        <v>15</v>
      </c>
      <c r="S526" s="316">
        <v>36.585365853658537</v>
      </c>
      <c r="T526" s="128"/>
      <c r="U526" s="128"/>
      <c r="V526" s="447"/>
      <c r="W526" s="352"/>
      <c r="X526" s="352"/>
      <c r="Y526" s="352"/>
      <c r="Z526" s="352"/>
      <c r="AA526" s="352"/>
      <c r="AB526" s="352"/>
      <c r="AC526" s="352"/>
      <c r="AD526" s="352"/>
    </row>
    <row r="527" spans="1:30" ht="20.100000000000001" customHeight="1">
      <c r="A527" s="144"/>
      <c r="B527" s="111"/>
      <c r="C527" s="352"/>
      <c r="D527" s="311" t="s">
        <v>6727</v>
      </c>
      <c r="E527" s="352"/>
      <c r="F527" s="356"/>
      <c r="G527" s="314"/>
      <c r="H527" s="356"/>
      <c r="I527" s="314"/>
      <c r="J527" s="356">
        <v>1</v>
      </c>
      <c r="K527" s="314">
        <v>3.8461538461538463</v>
      </c>
      <c r="L527" s="356">
        <v>1</v>
      </c>
      <c r="M527" s="314">
        <v>2.6315789473684212</v>
      </c>
      <c r="N527" s="315">
        <v>1</v>
      </c>
      <c r="O527" s="316">
        <v>3.8461538461538463</v>
      </c>
      <c r="P527" s="315">
        <v>1</v>
      </c>
      <c r="Q527" s="316">
        <v>2.7777777777777777</v>
      </c>
      <c r="R527" s="315">
        <v>2</v>
      </c>
      <c r="S527" s="316">
        <v>4.8780487804878048</v>
      </c>
      <c r="T527" s="128"/>
      <c r="U527" s="128"/>
      <c r="V527" s="447"/>
      <c r="W527" s="352"/>
      <c r="X527" s="352"/>
      <c r="Y527" s="352"/>
      <c r="Z527" s="352"/>
      <c r="AA527" s="352"/>
      <c r="AB527" s="352"/>
      <c r="AC527" s="352"/>
      <c r="AD527" s="352"/>
    </row>
    <row r="528" spans="1:30" ht="20.100000000000001" customHeight="1">
      <c r="A528" s="144"/>
      <c r="B528" s="111"/>
      <c r="C528" s="352"/>
      <c r="D528" s="311" t="s">
        <v>6728</v>
      </c>
      <c r="E528" s="352"/>
      <c r="F528" s="356"/>
      <c r="G528" s="314"/>
      <c r="H528" s="356"/>
      <c r="I528" s="314"/>
      <c r="J528" s="356"/>
      <c r="K528" s="314"/>
      <c r="L528" s="356">
        <v>3</v>
      </c>
      <c r="M528" s="314">
        <v>7.8947368421052628</v>
      </c>
      <c r="N528" s="315">
        <v>2</v>
      </c>
      <c r="O528" s="316">
        <v>7.6923076923076925</v>
      </c>
      <c r="P528" s="315">
        <v>3</v>
      </c>
      <c r="Q528" s="316">
        <v>8.3333333333333339</v>
      </c>
      <c r="R528" s="315">
        <v>3</v>
      </c>
      <c r="S528" s="316">
        <v>7.3170731707317076</v>
      </c>
      <c r="T528" s="128"/>
      <c r="U528" s="128"/>
      <c r="V528" s="447"/>
      <c r="W528" s="352"/>
      <c r="X528" s="352"/>
      <c r="Y528" s="352"/>
      <c r="Z528" s="352"/>
      <c r="AA528" s="352"/>
      <c r="AB528" s="352"/>
      <c r="AC528" s="352"/>
      <c r="AD528" s="352"/>
    </row>
    <row r="529" spans="1:30" ht="20.100000000000001" customHeight="1">
      <c r="A529" s="144"/>
      <c r="B529" s="111"/>
      <c r="C529" s="352"/>
      <c r="D529" s="311" t="s">
        <v>6729</v>
      </c>
      <c r="E529" s="352"/>
      <c r="F529" s="356"/>
      <c r="G529" s="314"/>
      <c r="H529" s="356"/>
      <c r="I529" s="314"/>
      <c r="J529" s="356">
        <v>4</v>
      </c>
      <c r="K529" s="314">
        <v>15.384615384615385</v>
      </c>
      <c r="L529" s="356">
        <v>6</v>
      </c>
      <c r="M529" s="314">
        <v>15.789473684210526</v>
      </c>
      <c r="N529" s="315">
        <v>1</v>
      </c>
      <c r="O529" s="316">
        <v>3.8461538461538463</v>
      </c>
      <c r="P529" s="315">
        <v>2</v>
      </c>
      <c r="Q529" s="316">
        <v>5.5555555555555554</v>
      </c>
      <c r="R529" s="315">
        <v>5</v>
      </c>
      <c r="S529" s="316">
        <v>12.195121951219512</v>
      </c>
      <c r="T529" s="128"/>
      <c r="U529" s="128"/>
      <c r="V529" s="447"/>
      <c r="W529" s="352"/>
      <c r="X529" s="352"/>
      <c r="Y529" s="352"/>
      <c r="Z529" s="352"/>
      <c r="AA529" s="352"/>
      <c r="AB529" s="352"/>
      <c r="AC529" s="352"/>
      <c r="AD529" s="352"/>
    </row>
    <row r="530" spans="1:30" ht="20.100000000000001" customHeight="1">
      <c r="A530" s="144"/>
      <c r="B530" s="111"/>
      <c r="C530" s="352"/>
      <c r="D530" s="311" t="s">
        <v>6730</v>
      </c>
      <c r="E530" s="352"/>
      <c r="F530" s="356"/>
      <c r="G530" s="314"/>
      <c r="H530" s="356"/>
      <c r="I530" s="314"/>
      <c r="J530" s="356"/>
      <c r="K530" s="314"/>
      <c r="L530" s="356">
        <v>1</v>
      </c>
      <c r="M530" s="314">
        <v>2.6315789473684212</v>
      </c>
      <c r="N530" s="315">
        <v>2</v>
      </c>
      <c r="O530" s="316">
        <v>7.6923076923076925</v>
      </c>
      <c r="P530" s="315">
        <v>4</v>
      </c>
      <c r="Q530" s="316">
        <v>11.111111111111111</v>
      </c>
      <c r="R530" s="315">
        <v>6</v>
      </c>
      <c r="S530" s="316">
        <v>14.634146341463415</v>
      </c>
      <c r="T530" s="128"/>
      <c r="U530" s="128"/>
      <c r="V530" s="447"/>
      <c r="W530" s="352"/>
      <c r="X530" s="352"/>
      <c r="Y530" s="352"/>
      <c r="Z530" s="352"/>
      <c r="AA530" s="352"/>
      <c r="AB530" s="352"/>
      <c r="AC530" s="352"/>
      <c r="AD530" s="352"/>
    </row>
    <row r="531" spans="1:30" ht="20.100000000000001" customHeight="1">
      <c r="A531" s="144"/>
      <c r="B531" s="111"/>
      <c r="C531" s="352"/>
      <c r="D531" s="311" t="s">
        <v>6731</v>
      </c>
      <c r="E531" s="352"/>
      <c r="F531" s="356"/>
      <c r="G531" s="314"/>
      <c r="H531" s="356"/>
      <c r="I531" s="314"/>
      <c r="J531" s="356">
        <v>4</v>
      </c>
      <c r="K531" s="314">
        <v>15.384615384615385</v>
      </c>
      <c r="L531" s="356">
        <v>5</v>
      </c>
      <c r="M531" s="314">
        <v>13.157894736842104</v>
      </c>
      <c r="N531" s="315">
        <v>1</v>
      </c>
      <c r="O531" s="316">
        <v>3.8461538461538463</v>
      </c>
      <c r="P531" s="315">
        <v>4</v>
      </c>
      <c r="Q531" s="316">
        <v>11.111111111111111</v>
      </c>
      <c r="R531" s="315">
        <v>7</v>
      </c>
      <c r="S531" s="316">
        <v>17.073170731707318</v>
      </c>
      <c r="T531" s="128"/>
      <c r="U531" s="128"/>
      <c r="V531" s="447"/>
      <c r="W531" s="352"/>
      <c r="X531" s="352"/>
      <c r="Y531" s="352"/>
      <c r="Z531" s="352"/>
      <c r="AA531" s="352"/>
      <c r="AB531" s="352"/>
      <c r="AC531" s="352"/>
      <c r="AD531" s="352"/>
    </row>
    <row r="532" spans="1:30" ht="20.100000000000001" customHeight="1">
      <c r="A532" s="144"/>
      <c r="B532" s="111"/>
      <c r="C532" s="352"/>
      <c r="D532" s="311" t="s">
        <v>7927</v>
      </c>
      <c r="E532" s="352"/>
      <c r="F532" s="356"/>
      <c r="G532" s="314"/>
      <c r="H532" s="356"/>
      <c r="I532" s="314"/>
      <c r="J532" s="356"/>
      <c r="K532" s="314"/>
      <c r="L532" s="356"/>
      <c r="M532" s="314"/>
      <c r="N532" s="315"/>
      <c r="O532" s="316"/>
      <c r="P532" s="315"/>
      <c r="Q532" s="316"/>
      <c r="R532" s="315"/>
      <c r="S532" s="316"/>
      <c r="T532" s="128"/>
      <c r="U532" s="128"/>
      <c r="V532" s="447"/>
      <c r="W532" s="352"/>
      <c r="X532" s="352"/>
      <c r="Y532" s="352"/>
      <c r="Z532" s="352"/>
      <c r="AA532" s="352"/>
      <c r="AB532" s="352"/>
      <c r="AC532" s="352"/>
      <c r="AD532" s="352"/>
    </row>
    <row r="533" spans="1:30" ht="20.100000000000001" customHeight="1">
      <c r="A533" s="144"/>
      <c r="B533" s="111"/>
      <c r="C533" s="352"/>
      <c r="D533" s="311" t="s">
        <v>7911</v>
      </c>
      <c r="E533" s="352"/>
      <c r="F533" s="356"/>
      <c r="G533" s="314"/>
      <c r="H533" s="356"/>
      <c r="I533" s="314"/>
      <c r="J533" s="356"/>
      <c r="K533" s="314"/>
      <c r="L533" s="356"/>
      <c r="M533" s="314"/>
      <c r="N533" s="315"/>
      <c r="O533" s="316"/>
      <c r="P533" s="315"/>
      <c r="Q533" s="316"/>
      <c r="R533" s="315"/>
      <c r="S533" s="316"/>
      <c r="T533" s="128"/>
      <c r="U533" s="128"/>
      <c r="V533" s="447"/>
      <c r="W533" s="352"/>
      <c r="X533" s="352"/>
      <c r="Y533" s="352"/>
      <c r="Z533" s="352"/>
      <c r="AA533" s="352"/>
      <c r="AB533" s="352"/>
      <c r="AC533" s="352"/>
      <c r="AD533" s="352"/>
    </row>
    <row r="534" spans="1:30" ht="20.100000000000001" customHeight="1">
      <c r="A534" s="144"/>
      <c r="B534" s="111"/>
      <c r="C534" s="352"/>
      <c r="D534" s="311" t="s">
        <v>7912</v>
      </c>
      <c r="E534" s="352"/>
      <c r="F534" s="356"/>
      <c r="G534" s="314"/>
      <c r="H534" s="356"/>
      <c r="I534" s="314"/>
      <c r="J534" s="356"/>
      <c r="K534" s="314"/>
      <c r="L534" s="356"/>
      <c r="M534" s="314"/>
      <c r="N534" s="315"/>
      <c r="O534" s="316"/>
      <c r="P534" s="315"/>
      <c r="Q534" s="316"/>
      <c r="R534" s="315"/>
      <c r="S534" s="316"/>
      <c r="T534" s="128"/>
      <c r="U534" s="128"/>
      <c r="V534" s="447"/>
      <c r="W534" s="352"/>
      <c r="X534" s="352"/>
      <c r="Y534" s="352"/>
      <c r="Z534" s="352"/>
      <c r="AA534" s="352"/>
      <c r="AB534" s="352"/>
      <c r="AC534" s="352"/>
      <c r="AD534" s="352"/>
    </row>
    <row r="535" spans="1:30" ht="20.100000000000001" customHeight="1">
      <c r="A535" s="177" t="s">
        <v>5071</v>
      </c>
      <c r="B535" s="9" t="s">
        <v>161</v>
      </c>
      <c r="C535" s="351" t="s">
        <v>7881</v>
      </c>
      <c r="D535" s="9" t="s">
        <v>7926</v>
      </c>
      <c r="E535" s="351" t="s">
        <v>7887</v>
      </c>
      <c r="F535" s="354"/>
      <c r="G535" s="12"/>
      <c r="H535" s="354"/>
      <c r="I535" s="12"/>
      <c r="J535" s="354"/>
      <c r="K535" s="12"/>
      <c r="L535" s="354"/>
      <c r="M535" s="12"/>
      <c r="N535" s="56"/>
      <c r="O535" s="57"/>
      <c r="P535" s="56"/>
      <c r="Q535" s="57"/>
      <c r="R535" s="56"/>
      <c r="S535" s="57"/>
      <c r="T535" s="127"/>
      <c r="U535" s="127"/>
      <c r="V535" s="446"/>
      <c r="W535" s="351"/>
      <c r="X535" s="351" t="s">
        <v>7882</v>
      </c>
      <c r="Y535" s="351" t="s">
        <v>7882</v>
      </c>
      <c r="Z535" s="351" t="s">
        <v>7882</v>
      </c>
      <c r="AA535" s="351" t="s">
        <v>7882</v>
      </c>
      <c r="AB535" s="351" t="s">
        <v>7882</v>
      </c>
      <c r="AC535" s="351"/>
      <c r="AD535" s="351"/>
    </row>
    <row r="536" spans="1:30" ht="20.100000000000001" customHeight="1">
      <c r="A536" s="144"/>
      <c r="B536" s="111"/>
      <c r="C536" s="352"/>
      <c r="D536" s="311" t="s">
        <v>6722</v>
      </c>
      <c r="E536" s="352"/>
      <c r="F536" s="356"/>
      <c r="G536" s="314"/>
      <c r="H536" s="356"/>
      <c r="I536" s="314"/>
      <c r="J536" s="356"/>
      <c r="K536" s="314"/>
      <c r="L536" s="356"/>
      <c r="M536" s="314"/>
      <c r="N536" s="315"/>
      <c r="O536" s="316"/>
      <c r="P536" s="315"/>
      <c r="Q536" s="316"/>
      <c r="R536" s="315">
        <v>1</v>
      </c>
      <c r="S536" s="316">
        <v>3.8461538461538463</v>
      </c>
      <c r="T536" s="128"/>
      <c r="U536" s="128"/>
      <c r="V536" s="447"/>
      <c r="W536" s="352"/>
      <c r="X536" s="352"/>
      <c r="Y536" s="352"/>
      <c r="Z536" s="352"/>
      <c r="AA536" s="352"/>
      <c r="AB536" s="352"/>
      <c r="AC536" s="352"/>
      <c r="AD536" s="352"/>
    </row>
    <row r="537" spans="1:30" ht="20.100000000000001" customHeight="1">
      <c r="A537" s="144"/>
      <c r="B537" s="111"/>
      <c r="C537" s="352"/>
      <c r="D537" s="311" t="s">
        <v>6723</v>
      </c>
      <c r="E537" s="352"/>
      <c r="F537" s="356"/>
      <c r="G537" s="314"/>
      <c r="H537" s="356"/>
      <c r="I537" s="314"/>
      <c r="J537" s="356"/>
      <c r="K537" s="314"/>
      <c r="L537" s="356">
        <v>2</v>
      </c>
      <c r="M537" s="314">
        <v>7.1428571428571432</v>
      </c>
      <c r="N537" s="315"/>
      <c r="O537" s="316"/>
      <c r="P537" s="315"/>
      <c r="Q537" s="316"/>
      <c r="R537" s="315">
        <v>2</v>
      </c>
      <c r="S537" s="316">
        <v>7.6923076923076925</v>
      </c>
      <c r="T537" s="128"/>
      <c r="U537" s="128"/>
      <c r="V537" s="447"/>
      <c r="W537" s="352"/>
      <c r="X537" s="352"/>
      <c r="Y537" s="352"/>
      <c r="Z537" s="352"/>
      <c r="AA537" s="352"/>
      <c r="AB537" s="352"/>
      <c r="AC537" s="352"/>
      <c r="AD537" s="352"/>
    </row>
    <row r="538" spans="1:30" ht="20.100000000000001" customHeight="1">
      <c r="A538" s="144"/>
      <c r="B538" s="111"/>
      <c r="C538" s="352"/>
      <c r="D538" s="311" t="s">
        <v>6724</v>
      </c>
      <c r="E538" s="352"/>
      <c r="F538" s="356"/>
      <c r="G538" s="314"/>
      <c r="H538" s="356"/>
      <c r="I538" s="314"/>
      <c r="J538" s="356">
        <v>1</v>
      </c>
      <c r="K538" s="314">
        <v>5.2631578947368416</v>
      </c>
      <c r="L538" s="356"/>
      <c r="M538" s="314"/>
      <c r="N538" s="315"/>
      <c r="O538" s="316"/>
      <c r="P538" s="315"/>
      <c r="Q538" s="316"/>
      <c r="R538" s="315"/>
      <c r="S538" s="316"/>
      <c r="T538" s="128"/>
      <c r="U538" s="128"/>
      <c r="V538" s="447"/>
      <c r="W538" s="352"/>
      <c r="X538" s="352"/>
      <c r="Y538" s="352"/>
      <c r="Z538" s="352"/>
      <c r="AA538" s="352"/>
      <c r="AB538" s="352"/>
      <c r="AC538" s="352"/>
      <c r="AD538" s="352"/>
    </row>
    <row r="539" spans="1:30" ht="20.100000000000001" customHeight="1">
      <c r="A539" s="144"/>
      <c r="B539" s="111"/>
      <c r="C539" s="352"/>
      <c r="D539" s="311" t="s">
        <v>6725</v>
      </c>
      <c r="E539" s="352"/>
      <c r="F539" s="356"/>
      <c r="G539" s="314"/>
      <c r="H539" s="356"/>
      <c r="I539" s="314"/>
      <c r="J539" s="356">
        <v>1</v>
      </c>
      <c r="K539" s="314">
        <v>5.2631578947368416</v>
      </c>
      <c r="L539" s="356"/>
      <c r="M539" s="314"/>
      <c r="N539" s="315">
        <v>2</v>
      </c>
      <c r="O539" s="316">
        <v>8.695652173913043</v>
      </c>
      <c r="P539" s="315"/>
      <c r="Q539" s="316"/>
      <c r="R539" s="315"/>
      <c r="S539" s="316"/>
      <c r="T539" s="128"/>
      <c r="U539" s="128"/>
      <c r="V539" s="447"/>
      <c r="W539" s="352"/>
      <c r="X539" s="352"/>
      <c r="Y539" s="352"/>
      <c r="Z539" s="352"/>
      <c r="AA539" s="352"/>
      <c r="AB539" s="352"/>
      <c r="AC539" s="352"/>
      <c r="AD539" s="352"/>
    </row>
    <row r="540" spans="1:30" ht="20.100000000000001" customHeight="1">
      <c r="A540" s="144"/>
      <c r="B540" s="111"/>
      <c r="C540" s="352"/>
      <c r="D540" s="311" t="s">
        <v>6726</v>
      </c>
      <c r="E540" s="352"/>
      <c r="F540" s="356"/>
      <c r="G540" s="314"/>
      <c r="H540" s="356"/>
      <c r="I540" s="314"/>
      <c r="J540" s="356"/>
      <c r="K540" s="314"/>
      <c r="L540" s="356"/>
      <c r="M540" s="314"/>
      <c r="N540" s="315"/>
      <c r="O540" s="316"/>
      <c r="P540" s="315"/>
      <c r="Q540" s="316"/>
      <c r="R540" s="315"/>
      <c r="S540" s="316"/>
      <c r="T540" s="128"/>
      <c r="U540" s="128"/>
      <c r="V540" s="447"/>
      <c r="W540" s="352"/>
      <c r="X540" s="352"/>
      <c r="Y540" s="352"/>
      <c r="Z540" s="352"/>
      <c r="AA540" s="352"/>
      <c r="AB540" s="352"/>
      <c r="AC540" s="352"/>
      <c r="AD540" s="352"/>
    </row>
    <row r="541" spans="1:30" ht="20.100000000000001" customHeight="1">
      <c r="A541" s="144"/>
      <c r="B541" s="111"/>
      <c r="C541" s="352"/>
      <c r="D541" s="311" t="s">
        <v>6727</v>
      </c>
      <c r="E541" s="352"/>
      <c r="F541" s="356"/>
      <c r="G541" s="314"/>
      <c r="H541" s="356"/>
      <c r="I541" s="314"/>
      <c r="J541" s="356">
        <v>13</v>
      </c>
      <c r="K541" s="314">
        <v>68.421052631578945</v>
      </c>
      <c r="L541" s="356">
        <v>19</v>
      </c>
      <c r="M541" s="314">
        <v>67.857142857142861</v>
      </c>
      <c r="N541" s="315">
        <v>15</v>
      </c>
      <c r="O541" s="316">
        <v>65.217391304347828</v>
      </c>
      <c r="P541" s="315">
        <v>21</v>
      </c>
      <c r="Q541" s="316">
        <v>77.777777777777771</v>
      </c>
      <c r="R541" s="315">
        <v>13</v>
      </c>
      <c r="S541" s="316">
        <v>50</v>
      </c>
      <c r="T541" s="128"/>
      <c r="U541" s="128"/>
      <c r="V541" s="447"/>
      <c r="W541" s="352"/>
      <c r="X541" s="352"/>
      <c r="Y541" s="352"/>
      <c r="Z541" s="352"/>
      <c r="AA541" s="352"/>
      <c r="AB541" s="352"/>
      <c r="AC541" s="352"/>
      <c r="AD541" s="352"/>
    </row>
    <row r="542" spans="1:30" ht="20.100000000000001" customHeight="1">
      <c r="A542" s="144"/>
      <c r="B542" s="111"/>
      <c r="C542" s="352"/>
      <c r="D542" s="311" t="s">
        <v>6728</v>
      </c>
      <c r="E542" s="352"/>
      <c r="F542" s="356"/>
      <c r="G542" s="314"/>
      <c r="H542" s="356"/>
      <c r="I542" s="314"/>
      <c r="J542" s="356">
        <v>1</v>
      </c>
      <c r="K542" s="314">
        <v>5.2631578947368416</v>
      </c>
      <c r="L542" s="356"/>
      <c r="M542" s="314"/>
      <c r="N542" s="315">
        <v>2</v>
      </c>
      <c r="O542" s="316">
        <v>8.695652173913043</v>
      </c>
      <c r="P542" s="315">
        <v>1</v>
      </c>
      <c r="Q542" s="316">
        <v>3.7037037037037037</v>
      </c>
      <c r="R542" s="315">
        <v>4</v>
      </c>
      <c r="S542" s="316">
        <v>15.384615384615385</v>
      </c>
      <c r="T542" s="128"/>
      <c r="U542" s="128"/>
      <c r="V542" s="447"/>
      <c r="W542" s="352"/>
      <c r="X542" s="352"/>
      <c r="Y542" s="352"/>
      <c r="Z542" s="352"/>
      <c r="AA542" s="352"/>
      <c r="AB542" s="352"/>
      <c r="AC542" s="352"/>
      <c r="AD542" s="352"/>
    </row>
    <row r="543" spans="1:30" ht="20.100000000000001" customHeight="1">
      <c r="A543" s="144"/>
      <c r="B543" s="111"/>
      <c r="C543" s="352"/>
      <c r="D543" s="311" t="s">
        <v>6729</v>
      </c>
      <c r="E543" s="352"/>
      <c r="F543" s="356"/>
      <c r="G543" s="314"/>
      <c r="H543" s="356"/>
      <c r="I543" s="314"/>
      <c r="J543" s="356"/>
      <c r="K543" s="314"/>
      <c r="L543" s="356">
        <v>3</v>
      </c>
      <c r="M543" s="314">
        <v>10.714285714285714</v>
      </c>
      <c r="N543" s="315">
        <v>3</v>
      </c>
      <c r="O543" s="316">
        <v>13.043478260869565</v>
      </c>
      <c r="P543" s="315">
        <v>3</v>
      </c>
      <c r="Q543" s="316">
        <v>11.111111111111111</v>
      </c>
      <c r="R543" s="315">
        <v>2</v>
      </c>
      <c r="S543" s="316">
        <v>7.6923076923076925</v>
      </c>
      <c r="T543" s="128"/>
      <c r="U543" s="128"/>
      <c r="V543" s="447"/>
      <c r="W543" s="352"/>
      <c r="X543" s="352"/>
      <c r="Y543" s="352"/>
      <c r="Z543" s="352"/>
      <c r="AA543" s="352"/>
      <c r="AB543" s="352"/>
      <c r="AC543" s="352"/>
      <c r="AD543" s="352"/>
    </row>
    <row r="544" spans="1:30" ht="20.100000000000001" customHeight="1">
      <c r="A544" s="144"/>
      <c r="B544" s="111"/>
      <c r="C544" s="352"/>
      <c r="D544" s="311" t="s">
        <v>6730</v>
      </c>
      <c r="E544" s="352"/>
      <c r="F544" s="356"/>
      <c r="G544" s="314"/>
      <c r="H544" s="356"/>
      <c r="I544" s="314"/>
      <c r="J544" s="356">
        <v>3</v>
      </c>
      <c r="K544" s="314">
        <v>15.789473684210526</v>
      </c>
      <c r="L544" s="356">
        <v>3</v>
      </c>
      <c r="M544" s="314">
        <v>10.714285714285714</v>
      </c>
      <c r="N544" s="315"/>
      <c r="O544" s="316"/>
      <c r="P544" s="315">
        <v>1</v>
      </c>
      <c r="Q544" s="316">
        <v>3.7037037037037037</v>
      </c>
      <c r="R544" s="315">
        <v>2</v>
      </c>
      <c r="S544" s="316">
        <v>7.6923076923076925</v>
      </c>
      <c r="T544" s="128"/>
      <c r="U544" s="128"/>
      <c r="V544" s="447"/>
      <c r="W544" s="352"/>
      <c r="X544" s="352"/>
      <c r="Y544" s="352"/>
      <c r="Z544" s="352"/>
      <c r="AA544" s="352"/>
      <c r="AB544" s="352"/>
      <c r="AC544" s="352"/>
      <c r="AD544" s="352"/>
    </row>
    <row r="545" spans="1:30" ht="20.100000000000001" customHeight="1">
      <c r="A545" s="144"/>
      <c r="B545" s="111"/>
      <c r="C545" s="352"/>
      <c r="D545" s="311" t="s">
        <v>6731</v>
      </c>
      <c r="E545" s="352"/>
      <c r="F545" s="356"/>
      <c r="G545" s="314"/>
      <c r="H545" s="356"/>
      <c r="I545" s="314"/>
      <c r="J545" s="356"/>
      <c r="K545" s="314"/>
      <c r="L545" s="356">
        <v>1</v>
      </c>
      <c r="M545" s="314">
        <v>3.5714285714285716</v>
      </c>
      <c r="N545" s="315">
        <v>1</v>
      </c>
      <c r="O545" s="316">
        <v>4.3478260869565215</v>
      </c>
      <c r="P545" s="315">
        <v>1</v>
      </c>
      <c r="Q545" s="316">
        <v>3.7037037037037037</v>
      </c>
      <c r="R545" s="315">
        <v>2</v>
      </c>
      <c r="S545" s="316">
        <v>7.6923076923076925</v>
      </c>
      <c r="T545" s="128"/>
      <c r="U545" s="128"/>
      <c r="V545" s="447"/>
      <c r="W545" s="352"/>
      <c r="X545" s="352"/>
      <c r="Y545" s="352"/>
      <c r="Z545" s="352"/>
      <c r="AA545" s="352"/>
      <c r="AB545" s="352"/>
      <c r="AC545" s="352"/>
      <c r="AD545" s="352"/>
    </row>
    <row r="546" spans="1:30" ht="20.100000000000001" customHeight="1">
      <c r="A546" s="144"/>
      <c r="B546" s="111"/>
      <c r="C546" s="352"/>
      <c r="D546" s="311" t="s">
        <v>7927</v>
      </c>
      <c r="E546" s="352"/>
      <c r="F546" s="356"/>
      <c r="G546" s="314"/>
      <c r="H546" s="356"/>
      <c r="I546" s="314"/>
      <c r="J546" s="356"/>
      <c r="K546" s="314"/>
      <c r="L546" s="356"/>
      <c r="M546" s="314"/>
      <c r="N546" s="315"/>
      <c r="O546" s="316"/>
      <c r="P546" s="315"/>
      <c r="Q546" s="316"/>
      <c r="R546" s="315"/>
      <c r="S546" s="316"/>
      <c r="T546" s="128"/>
      <c r="U546" s="128"/>
      <c r="V546" s="447"/>
      <c r="W546" s="352"/>
      <c r="X546" s="352"/>
      <c r="Y546" s="352"/>
      <c r="Z546" s="352"/>
      <c r="AA546" s="352"/>
      <c r="AB546" s="352"/>
      <c r="AC546" s="352"/>
      <c r="AD546" s="352"/>
    </row>
    <row r="547" spans="1:30" ht="20.100000000000001" customHeight="1">
      <c r="A547" s="144"/>
      <c r="B547" s="111"/>
      <c r="C547" s="352"/>
      <c r="D547" s="311" t="s">
        <v>7911</v>
      </c>
      <c r="E547" s="352"/>
      <c r="F547" s="356"/>
      <c r="G547" s="314"/>
      <c r="H547" s="356"/>
      <c r="I547" s="314"/>
      <c r="J547" s="356"/>
      <c r="K547" s="314"/>
      <c r="L547" s="356"/>
      <c r="M547" s="314"/>
      <c r="N547" s="315"/>
      <c r="O547" s="316"/>
      <c r="P547" s="315"/>
      <c r="Q547" s="316"/>
      <c r="R547" s="315"/>
      <c r="S547" s="316"/>
      <c r="T547" s="128"/>
      <c r="U547" s="128"/>
      <c r="V547" s="447"/>
      <c r="W547" s="352"/>
      <c r="X547" s="352"/>
      <c r="Y547" s="352"/>
      <c r="Z547" s="352"/>
      <c r="AA547" s="352"/>
      <c r="AB547" s="352"/>
      <c r="AC547" s="352"/>
      <c r="AD547" s="352"/>
    </row>
    <row r="548" spans="1:30" ht="20.100000000000001" customHeight="1">
      <c r="A548" s="144"/>
      <c r="B548" s="111"/>
      <c r="C548" s="352"/>
      <c r="D548" s="311" t="s">
        <v>7912</v>
      </c>
      <c r="E548" s="352"/>
      <c r="F548" s="356"/>
      <c r="G548" s="314"/>
      <c r="H548" s="356"/>
      <c r="I548" s="314"/>
      <c r="J548" s="356"/>
      <c r="K548" s="314"/>
      <c r="L548" s="356"/>
      <c r="M548" s="314"/>
      <c r="N548" s="315"/>
      <c r="O548" s="316"/>
      <c r="P548" s="315"/>
      <c r="Q548" s="316"/>
      <c r="R548" s="315"/>
      <c r="S548" s="316"/>
      <c r="T548" s="128"/>
      <c r="U548" s="128"/>
      <c r="V548" s="447"/>
      <c r="W548" s="352"/>
      <c r="X548" s="352"/>
      <c r="Y548" s="352"/>
      <c r="Z548" s="352"/>
      <c r="AA548" s="352"/>
      <c r="AB548" s="352"/>
      <c r="AC548" s="352"/>
      <c r="AD548" s="352"/>
    </row>
    <row r="549" spans="1:30" ht="20.100000000000001" customHeight="1">
      <c r="A549" s="177" t="s">
        <v>5072</v>
      </c>
      <c r="B549" s="9" t="s">
        <v>162</v>
      </c>
      <c r="C549" s="351" t="s">
        <v>7881</v>
      </c>
      <c r="D549" s="9" t="s">
        <v>7926</v>
      </c>
      <c r="E549" s="351" t="s">
        <v>7887</v>
      </c>
      <c r="F549" s="354"/>
      <c r="G549" s="12"/>
      <c r="H549" s="354"/>
      <c r="I549" s="12"/>
      <c r="J549" s="354"/>
      <c r="K549" s="12"/>
      <c r="L549" s="354"/>
      <c r="M549" s="12"/>
      <c r="N549" s="56">
        <v>1</v>
      </c>
      <c r="O549" s="57">
        <v>4.5454545454545459</v>
      </c>
      <c r="P549" s="56"/>
      <c r="Q549" s="57"/>
      <c r="R549" s="56"/>
      <c r="S549" s="57"/>
      <c r="T549" s="127"/>
      <c r="U549" s="127"/>
      <c r="V549" s="446"/>
      <c r="W549" s="351"/>
      <c r="X549" s="351" t="s">
        <v>7882</v>
      </c>
      <c r="Y549" s="351" t="s">
        <v>7882</v>
      </c>
      <c r="Z549" s="351" t="s">
        <v>7882</v>
      </c>
      <c r="AA549" s="351" t="s">
        <v>7882</v>
      </c>
      <c r="AB549" s="351" t="s">
        <v>7882</v>
      </c>
      <c r="AC549" s="351"/>
      <c r="AD549" s="351"/>
    </row>
    <row r="550" spans="1:30" ht="20.100000000000001" customHeight="1">
      <c r="A550" s="144"/>
      <c r="B550" s="111"/>
      <c r="C550" s="352"/>
      <c r="D550" s="311" t="s">
        <v>6722</v>
      </c>
      <c r="E550" s="352"/>
      <c r="F550" s="356"/>
      <c r="G550" s="314"/>
      <c r="H550" s="356"/>
      <c r="I550" s="314"/>
      <c r="J550" s="356"/>
      <c r="K550" s="314"/>
      <c r="L550" s="356">
        <v>1</v>
      </c>
      <c r="M550" s="314">
        <v>4</v>
      </c>
      <c r="N550" s="315"/>
      <c r="O550" s="316"/>
      <c r="P550" s="315"/>
      <c r="Q550" s="316"/>
      <c r="R550" s="315">
        <v>1</v>
      </c>
      <c r="S550" s="316">
        <v>5</v>
      </c>
      <c r="T550" s="128"/>
      <c r="U550" s="128"/>
      <c r="V550" s="447"/>
      <c r="W550" s="352"/>
      <c r="X550" s="352"/>
      <c r="Y550" s="352"/>
      <c r="Z550" s="352"/>
      <c r="AA550" s="352"/>
      <c r="AB550" s="352"/>
      <c r="AC550" s="352"/>
      <c r="AD550" s="352"/>
    </row>
    <row r="551" spans="1:30" ht="20.100000000000001" customHeight="1">
      <c r="A551" s="144"/>
      <c r="B551" s="111"/>
      <c r="C551" s="352"/>
      <c r="D551" s="311" t="s">
        <v>6723</v>
      </c>
      <c r="E551" s="352"/>
      <c r="F551" s="356"/>
      <c r="G551" s="314"/>
      <c r="H551" s="356"/>
      <c r="I551" s="314"/>
      <c r="J551" s="356"/>
      <c r="K551" s="314"/>
      <c r="L551" s="356"/>
      <c r="M551" s="314"/>
      <c r="N551" s="315"/>
      <c r="O551" s="316"/>
      <c r="P551" s="315"/>
      <c r="Q551" s="316"/>
      <c r="R551" s="315">
        <v>1</v>
      </c>
      <c r="S551" s="316">
        <v>5</v>
      </c>
      <c r="T551" s="128"/>
      <c r="U551" s="128"/>
      <c r="V551" s="447"/>
      <c r="W551" s="352"/>
      <c r="X551" s="352"/>
      <c r="Y551" s="352"/>
      <c r="Z551" s="352"/>
      <c r="AA551" s="352"/>
      <c r="AB551" s="352"/>
      <c r="AC551" s="352"/>
      <c r="AD551" s="352"/>
    </row>
    <row r="552" spans="1:30" ht="20.100000000000001" customHeight="1">
      <c r="A552" s="144"/>
      <c r="B552" s="111"/>
      <c r="C552" s="352"/>
      <c r="D552" s="311" t="s">
        <v>6724</v>
      </c>
      <c r="E552" s="352"/>
      <c r="F552" s="356"/>
      <c r="G552" s="314"/>
      <c r="H552" s="356"/>
      <c r="I552" s="314"/>
      <c r="J552" s="356"/>
      <c r="K552" s="314"/>
      <c r="L552" s="356">
        <v>1</v>
      </c>
      <c r="M552" s="314">
        <v>4</v>
      </c>
      <c r="N552" s="315">
        <v>2</v>
      </c>
      <c r="O552" s="316">
        <v>9.0909090909090917</v>
      </c>
      <c r="P552" s="315"/>
      <c r="Q552" s="316"/>
      <c r="R552" s="315"/>
      <c r="S552" s="316"/>
      <c r="T552" s="128"/>
      <c r="U552" s="128"/>
      <c r="V552" s="447"/>
      <c r="W552" s="352"/>
      <c r="X552" s="352"/>
      <c r="Y552" s="352"/>
      <c r="Z552" s="352"/>
      <c r="AA552" s="352"/>
      <c r="AB552" s="352"/>
      <c r="AC552" s="352"/>
      <c r="AD552" s="352"/>
    </row>
    <row r="553" spans="1:30" ht="20.100000000000001" customHeight="1">
      <c r="A553" s="144"/>
      <c r="B553" s="111"/>
      <c r="C553" s="352"/>
      <c r="D553" s="311" t="s">
        <v>6725</v>
      </c>
      <c r="E553" s="352"/>
      <c r="F553" s="356"/>
      <c r="G553" s="314"/>
      <c r="H553" s="356"/>
      <c r="I553" s="314"/>
      <c r="J553" s="356"/>
      <c r="K553" s="314"/>
      <c r="L553" s="356"/>
      <c r="M553" s="314"/>
      <c r="N553" s="315"/>
      <c r="O553" s="316"/>
      <c r="P553" s="315"/>
      <c r="Q553" s="316"/>
      <c r="R553" s="315"/>
      <c r="S553" s="316"/>
      <c r="T553" s="128"/>
      <c r="U553" s="128"/>
      <c r="V553" s="447"/>
      <c r="W553" s="352"/>
      <c r="X553" s="352"/>
      <c r="Y553" s="352"/>
      <c r="Z553" s="352"/>
      <c r="AA553" s="352"/>
      <c r="AB553" s="352"/>
      <c r="AC553" s="352"/>
      <c r="AD553" s="352"/>
    </row>
    <row r="554" spans="1:30" ht="20.100000000000001" customHeight="1">
      <c r="A554" s="144"/>
      <c r="B554" s="111"/>
      <c r="C554" s="352"/>
      <c r="D554" s="311" t="s">
        <v>6726</v>
      </c>
      <c r="E554" s="352"/>
      <c r="F554" s="356"/>
      <c r="G554" s="314"/>
      <c r="H554" s="356"/>
      <c r="I554" s="314"/>
      <c r="J554" s="356">
        <v>1</v>
      </c>
      <c r="K554" s="314">
        <v>5.8823529411764701</v>
      </c>
      <c r="L554" s="356"/>
      <c r="M554" s="314"/>
      <c r="N554" s="315"/>
      <c r="O554" s="316"/>
      <c r="P554" s="315"/>
      <c r="Q554" s="316"/>
      <c r="R554" s="315"/>
      <c r="S554" s="316"/>
      <c r="T554" s="128"/>
      <c r="U554" s="128"/>
      <c r="V554" s="447"/>
      <c r="W554" s="352"/>
      <c r="X554" s="352"/>
      <c r="Y554" s="352"/>
      <c r="Z554" s="352"/>
      <c r="AA554" s="352"/>
      <c r="AB554" s="352"/>
      <c r="AC554" s="352"/>
      <c r="AD554" s="352"/>
    </row>
    <row r="555" spans="1:30" ht="20.100000000000001" customHeight="1">
      <c r="A555" s="144"/>
      <c r="B555" s="111"/>
      <c r="C555" s="352"/>
      <c r="D555" s="311" t="s">
        <v>6727</v>
      </c>
      <c r="E555" s="352"/>
      <c r="F555" s="356"/>
      <c r="G555" s="314"/>
      <c r="H555" s="356"/>
      <c r="I555" s="314"/>
      <c r="J555" s="356"/>
      <c r="K555" s="314"/>
      <c r="L555" s="356"/>
      <c r="M555" s="314"/>
      <c r="N555" s="315">
        <v>1</v>
      </c>
      <c r="O555" s="316">
        <v>4.5454545454545459</v>
      </c>
      <c r="P555" s="315"/>
      <c r="Q555" s="316"/>
      <c r="R555" s="315"/>
      <c r="S555" s="316"/>
      <c r="T555" s="128"/>
      <c r="U555" s="128"/>
      <c r="V555" s="447"/>
      <c r="W555" s="352"/>
      <c r="X555" s="352"/>
      <c r="Y555" s="352"/>
      <c r="Z555" s="352"/>
      <c r="AA555" s="352"/>
      <c r="AB555" s="352"/>
      <c r="AC555" s="352"/>
      <c r="AD555" s="352"/>
    </row>
    <row r="556" spans="1:30" ht="20.100000000000001" customHeight="1">
      <c r="A556" s="144"/>
      <c r="B556" s="111"/>
      <c r="C556" s="352"/>
      <c r="D556" s="311" t="s">
        <v>6728</v>
      </c>
      <c r="E556" s="352"/>
      <c r="F556" s="356"/>
      <c r="G556" s="314"/>
      <c r="H556" s="356"/>
      <c r="I556" s="314"/>
      <c r="J556" s="356">
        <v>13</v>
      </c>
      <c r="K556" s="314">
        <v>76.470588235294116</v>
      </c>
      <c r="L556" s="356">
        <v>19</v>
      </c>
      <c r="M556" s="314">
        <v>76</v>
      </c>
      <c r="N556" s="315">
        <v>15</v>
      </c>
      <c r="O556" s="316">
        <v>68.181818181818187</v>
      </c>
      <c r="P556" s="315">
        <v>21</v>
      </c>
      <c r="Q556" s="316">
        <v>84</v>
      </c>
      <c r="R556" s="315">
        <v>12</v>
      </c>
      <c r="S556" s="316">
        <v>60</v>
      </c>
      <c r="T556" s="128"/>
      <c r="U556" s="128"/>
      <c r="V556" s="447"/>
      <c r="W556" s="352"/>
      <c r="X556" s="352"/>
      <c r="Y556" s="352"/>
      <c r="Z556" s="352"/>
      <c r="AA556" s="352"/>
      <c r="AB556" s="352"/>
      <c r="AC556" s="352"/>
      <c r="AD556" s="352"/>
    </row>
    <row r="557" spans="1:30" ht="20.100000000000001" customHeight="1">
      <c r="A557" s="144"/>
      <c r="B557" s="111"/>
      <c r="C557" s="352"/>
      <c r="D557" s="311" t="s">
        <v>6729</v>
      </c>
      <c r="E557" s="352"/>
      <c r="F557" s="356"/>
      <c r="G557" s="314"/>
      <c r="H557" s="356"/>
      <c r="I557" s="314"/>
      <c r="J557" s="356">
        <v>1</v>
      </c>
      <c r="K557" s="314">
        <v>5.8823529411764701</v>
      </c>
      <c r="L557" s="356"/>
      <c r="M557" s="314"/>
      <c r="N557" s="315"/>
      <c r="O557" s="316"/>
      <c r="P557" s="315">
        <v>1</v>
      </c>
      <c r="Q557" s="316">
        <v>4</v>
      </c>
      <c r="R557" s="315">
        <v>3</v>
      </c>
      <c r="S557" s="316">
        <v>15</v>
      </c>
      <c r="T557" s="128"/>
      <c r="U557" s="128"/>
      <c r="V557" s="447"/>
      <c r="W557" s="352"/>
      <c r="X557" s="352"/>
      <c r="Y557" s="352"/>
      <c r="Z557" s="352"/>
      <c r="AA557" s="352"/>
      <c r="AB557" s="352"/>
      <c r="AC557" s="352"/>
      <c r="AD557" s="352"/>
    </row>
    <row r="558" spans="1:30" ht="20.100000000000001" customHeight="1">
      <c r="A558" s="144"/>
      <c r="B558" s="111"/>
      <c r="C558" s="352"/>
      <c r="D558" s="311" t="s">
        <v>6730</v>
      </c>
      <c r="E558" s="352"/>
      <c r="F558" s="356"/>
      <c r="G558" s="314"/>
      <c r="H558" s="356"/>
      <c r="I558" s="314"/>
      <c r="J558" s="356"/>
      <c r="K558" s="314"/>
      <c r="L558" s="356">
        <v>2</v>
      </c>
      <c r="M558" s="314">
        <v>8</v>
      </c>
      <c r="N558" s="315">
        <v>2</v>
      </c>
      <c r="O558" s="316">
        <v>9.0909090909090917</v>
      </c>
      <c r="P558" s="315">
        <v>3</v>
      </c>
      <c r="Q558" s="316">
        <v>12</v>
      </c>
      <c r="R558" s="315">
        <v>2</v>
      </c>
      <c r="S558" s="316">
        <v>10</v>
      </c>
      <c r="T558" s="128"/>
      <c r="U558" s="128"/>
      <c r="V558" s="447"/>
      <c r="W558" s="352"/>
      <c r="X558" s="352"/>
      <c r="Y558" s="352"/>
      <c r="Z558" s="352"/>
      <c r="AA558" s="352"/>
      <c r="AB558" s="352"/>
      <c r="AC558" s="352"/>
      <c r="AD558" s="352"/>
    </row>
    <row r="559" spans="1:30" ht="20.100000000000001" customHeight="1">
      <c r="A559" s="144"/>
      <c r="B559" s="111"/>
      <c r="C559" s="352"/>
      <c r="D559" s="311" t="s">
        <v>6731</v>
      </c>
      <c r="E559" s="352"/>
      <c r="F559" s="356"/>
      <c r="G559" s="314"/>
      <c r="H559" s="356"/>
      <c r="I559" s="314"/>
      <c r="J559" s="356">
        <v>2</v>
      </c>
      <c r="K559" s="314">
        <v>11.76470588235294</v>
      </c>
      <c r="L559" s="356">
        <v>2</v>
      </c>
      <c r="M559" s="314">
        <v>8</v>
      </c>
      <c r="N559" s="315">
        <v>1</v>
      </c>
      <c r="O559" s="316">
        <v>4.5454545454545459</v>
      </c>
      <c r="P559" s="315"/>
      <c r="Q559" s="316"/>
      <c r="R559" s="315">
        <v>1</v>
      </c>
      <c r="S559" s="316">
        <v>5</v>
      </c>
      <c r="T559" s="128"/>
      <c r="U559" s="128"/>
      <c r="V559" s="447"/>
      <c r="W559" s="352"/>
      <c r="X559" s="352"/>
      <c r="Y559" s="352"/>
      <c r="Z559" s="352"/>
      <c r="AA559" s="352"/>
      <c r="AB559" s="352"/>
      <c r="AC559" s="352"/>
      <c r="AD559" s="352"/>
    </row>
    <row r="560" spans="1:30" ht="20.100000000000001" customHeight="1">
      <c r="A560" s="144"/>
      <c r="B560" s="111"/>
      <c r="C560" s="352"/>
      <c r="D560" s="311" t="s">
        <v>7927</v>
      </c>
      <c r="E560" s="352"/>
      <c r="F560" s="356"/>
      <c r="G560" s="314"/>
      <c r="H560" s="356"/>
      <c r="I560" s="314"/>
      <c r="J560" s="356"/>
      <c r="K560" s="314"/>
      <c r="L560" s="356"/>
      <c r="M560" s="314"/>
      <c r="N560" s="315"/>
      <c r="O560" s="316"/>
      <c r="P560" s="315"/>
      <c r="Q560" s="316"/>
      <c r="R560" s="315"/>
      <c r="S560" s="316"/>
      <c r="T560" s="128"/>
      <c r="U560" s="128"/>
      <c r="V560" s="447"/>
      <c r="W560" s="352"/>
      <c r="X560" s="352"/>
      <c r="Y560" s="352"/>
      <c r="Z560" s="352"/>
      <c r="AA560" s="352"/>
      <c r="AB560" s="352"/>
      <c r="AC560" s="352"/>
      <c r="AD560" s="352"/>
    </row>
    <row r="561" spans="1:30" ht="20.100000000000001" customHeight="1">
      <c r="A561" s="144"/>
      <c r="B561" s="111"/>
      <c r="C561" s="352"/>
      <c r="D561" s="311" t="s">
        <v>7911</v>
      </c>
      <c r="E561" s="352"/>
      <c r="F561" s="356"/>
      <c r="G561" s="314"/>
      <c r="H561" s="356"/>
      <c r="I561" s="314"/>
      <c r="J561" s="356"/>
      <c r="K561" s="314"/>
      <c r="L561" s="356"/>
      <c r="M561" s="314"/>
      <c r="N561" s="315"/>
      <c r="O561" s="316"/>
      <c r="P561" s="315"/>
      <c r="Q561" s="316"/>
      <c r="R561" s="315"/>
      <c r="S561" s="316"/>
      <c r="T561" s="128"/>
      <c r="U561" s="128"/>
      <c r="V561" s="447"/>
      <c r="W561" s="352"/>
      <c r="X561" s="352"/>
      <c r="Y561" s="352"/>
      <c r="Z561" s="352"/>
      <c r="AA561" s="352"/>
      <c r="AB561" s="352"/>
      <c r="AC561" s="352"/>
      <c r="AD561" s="352"/>
    </row>
    <row r="562" spans="1:30" ht="20.100000000000001" customHeight="1">
      <c r="A562" s="144"/>
      <c r="B562" s="111"/>
      <c r="C562" s="352"/>
      <c r="D562" s="311" t="s">
        <v>7912</v>
      </c>
      <c r="E562" s="352"/>
      <c r="F562" s="356"/>
      <c r="G562" s="314"/>
      <c r="H562" s="356"/>
      <c r="I562" s="314"/>
      <c r="J562" s="356"/>
      <c r="K562" s="314"/>
      <c r="L562" s="356"/>
      <c r="M562" s="314"/>
      <c r="N562" s="315"/>
      <c r="O562" s="316"/>
      <c r="P562" s="315"/>
      <c r="Q562" s="316"/>
      <c r="R562" s="315"/>
      <c r="S562" s="316"/>
      <c r="T562" s="128"/>
      <c r="U562" s="128"/>
      <c r="V562" s="447"/>
      <c r="W562" s="352"/>
      <c r="X562" s="352"/>
      <c r="Y562" s="352"/>
      <c r="Z562" s="352"/>
      <c r="AA562" s="352"/>
      <c r="AB562" s="352"/>
      <c r="AC562" s="352"/>
      <c r="AD562" s="352"/>
    </row>
    <row r="563" spans="1:30" ht="20.100000000000001" customHeight="1">
      <c r="A563" s="177" t="s">
        <v>7928</v>
      </c>
      <c r="B563" s="9" t="s">
        <v>163</v>
      </c>
      <c r="C563" s="351" t="s">
        <v>7881</v>
      </c>
      <c r="D563" s="9" t="s">
        <v>7926</v>
      </c>
      <c r="E563" s="351" t="s">
        <v>7887</v>
      </c>
      <c r="F563" s="354"/>
      <c r="G563" s="12"/>
      <c r="H563" s="354"/>
      <c r="I563" s="12"/>
      <c r="J563" s="354"/>
      <c r="K563" s="12"/>
      <c r="L563" s="354"/>
      <c r="M563" s="12"/>
      <c r="N563" s="56"/>
      <c r="O563" s="57"/>
      <c r="P563" s="56"/>
      <c r="Q563" s="57"/>
      <c r="R563" s="56">
        <v>1</v>
      </c>
      <c r="S563" s="57">
        <v>5.5555555555555554</v>
      </c>
      <c r="T563" s="127"/>
      <c r="U563" s="127"/>
      <c r="V563" s="446"/>
      <c r="W563" s="351"/>
      <c r="X563" s="351" t="s">
        <v>7882</v>
      </c>
      <c r="Y563" s="351" t="s">
        <v>7882</v>
      </c>
      <c r="Z563" s="351" t="s">
        <v>7882</v>
      </c>
      <c r="AA563" s="351" t="s">
        <v>7882</v>
      </c>
      <c r="AB563" s="351" t="s">
        <v>7882</v>
      </c>
      <c r="AC563" s="351"/>
      <c r="AD563" s="351"/>
    </row>
    <row r="564" spans="1:30" ht="20.100000000000001" customHeight="1">
      <c r="A564" s="144"/>
      <c r="B564" s="111"/>
      <c r="C564" s="352"/>
      <c r="D564" s="311" t="s">
        <v>6722</v>
      </c>
      <c r="E564" s="352"/>
      <c r="F564" s="356"/>
      <c r="G564" s="314"/>
      <c r="H564" s="356"/>
      <c r="I564" s="314"/>
      <c r="J564" s="356"/>
      <c r="K564" s="314"/>
      <c r="L564" s="356"/>
      <c r="M564" s="314"/>
      <c r="N564" s="315">
        <v>1</v>
      </c>
      <c r="O564" s="316">
        <v>4.7619047619047619</v>
      </c>
      <c r="P564" s="315"/>
      <c r="Q564" s="316"/>
      <c r="R564" s="315">
        <v>1</v>
      </c>
      <c r="S564" s="316">
        <v>5.5555555555555554</v>
      </c>
      <c r="T564" s="128"/>
      <c r="U564" s="128"/>
      <c r="V564" s="447"/>
      <c r="W564" s="352"/>
      <c r="X564" s="352"/>
      <c r="Y564" s="352"/>
      <c r="Z564" s="352"/>
      <c r="AA564" s="352"/>
      <c r="AB564" s="352"/>
      <c r="AC564" s="352"/>
      <c r="AD564" s="352"/>
    </row>
    <row r="565" spans="1:30" ht="20.100000000000001" customHeight="1">
      <c r="A565" s="144"/>
      <c r="B565" s="111"/>
      <c r="C565" s="352"/>
      <c r="D565" s="311" t="s">
        <v>6723</v>
      </c>
      <c r="E565" s="352"/>
      <c r="F565" s="356"/>
      <c r="G565" s="314"/>
      <c r="H565" s="356"/>
      <c r="I565" s="314"/>
      <c r="J565" s="356"/>
      <c r="K565" s="314"/>
      <c r="L565" s="356"/>
      <c r="M565" s="314"/>
      <c r="N565" s="315">
        <v>1</v>
      </c>
      <c r="O565" s="316">
        <v>4.7619047619047619</v>
      </c>
      <c r="P565" s="315"/>
      <c r="Q565" s="316"/>
      <c r="R565" s="315"/>
      <c r="S565" s="316"/>
      <c r="T565" s="128"/>
      <c r="U565" s="128"/>
      <c r="V565" s="447"/>
      <c r="W565" s="352"/>
      <c r="X565" s="352"/>
      <c r="Y565" s="352"/>
      <c r="Z565" s="352"/>
      <c r="AA565" s="352"/>
      <c r="AB565" s="352"/>
      <c r="AC565" s="352"/>
      <c r="AD565" s="352"/>
    </row>
    <row r="566" spans="1:30" ht="20.100000000000001" customHeight="1">
      <c r="A566" s="144"/>
      <c r="B566" s="111"/>
      <c r="C566" s="352"/>
      <c r="D566" s="311" t="s">
        <v>6724</v>
      </c>
      <c r="E566" s="352"/>
      <c r="F566" s="356"/>
      <c r="G566" s="314"/>
      <c r="H566" s="356"/>
      <c r="I566" s="314"/>
      <c r="J566" s="356"/>
      <c r="K566" s="314"/>
      <c r="L566" s="356"/>
      <c r="M566" s="314"/>
      <c r="N566" s="315"/>
      <c r="O566" s="316"/>
      <c r="P566" s="315"/>
      <c r="Q566" s="316"/>
      <c r="R566" s="315"/>
      <c r="S566" s="316"/>
      <c r="T566" s="128"/>
      <c r="U566" s="128"/>
      <c r="V566" s="447"/>
      <c r="W566" s="352"/>
      <c r="X566" s="352"/>
      <c r="Y566" s="352"/>
      <c r="Z566" s="352"/>
      <c r="AA566" s="352"/>
      <c r="AB566" s="352"/>
      <c r="AC566" s="352"/>
      <c r="AD566" s="352"/>
    </row>
    <row r="567" spans="1:30" ht="20.100000000000001" customHeight="1">
      <c r="A567" s="144"/>
      <c r="B567" s="111"/>
      <c r="C567" s="352"/>
      <c r="D567" s="311" t="s">
        <v>6725</v>
      </c>
      <c r="E567" s="352"/>
      <c r="F567" s="356"/>
      <c r="G567" s="314"/>
      <c r="H567" s="356"/>
      <c r="I567" s="314"/>
      <c r="J567" s="356"/>
      <c r="K567" s="314"/>
      <c r="L567" s="356">
        <v>1</v>
      </c>
      <c r="M567" s="314">
        <v>4.5</v>
      </c>
      <c r="N567" s="315"/>
      <c r="O567" s="316"/>
      <c r="P567" s="315"/>
      <c r="Q567" s="316"/>
      <c r="R567" s="315"/>
      <c r="S567" s="316"/>
      <c r="T567" s="128"/>
      <c r="U567" s="128"/>
      <c r="V567" s="447"/>
      <c r="W567" s="352"/>
      <c r="X567" s="352"/>
      <c r="Y567" s="352"/>
      <c r="Z567" s="352"/>
      <c r="AA567" s="352"/>
      <c r="AB567" s="352"/>
      <c r="AC567" s="352"/>
      <c r="AD567" s="352"/>
    </row>
    <row r="568" spans="1:30" ht="20.100000000000001" customHeight="1">
      <c r="A568" s="144"/>
      <c r="B568" s="111"/>
      <c r="C568" s="352"/>
      <c r="D568" s="311" t="s">
        <v>6726</v>
      </c>
      <c r="E568" s="352"/>
      <c r="F568" s="356"/>
      <c r="G568" s="314"/>
      <c r="H568" s="356"/>
      <c r="I568" s="314"/>
      <c r="J568" s="356"/>
      <c r="K568" s="314"/>
      <c r="L568" s="356"/>
      <c r="M568" s="314"/>
      <c r="N568" s="315"/>
      <c r="O568" s="316"/>
      <c r="P568" s="315">
        <v>1</v>
      </c>
      <c r="Q568" s="316">
        <v>4.166666666666667</v>
      </c>
      <c r="R568" s="315"/>
      <c r="S568" s="316"/>
      <c r="T568" s="128"/>
      <c r="U568" s="128"/>
      <c r="V568" s="447"/>
      <c r="W568" s="352"/>
      <c r="X568" s="352"/>
      <c r="Y568" s="352"/>
      <c r="Z568" s="352"/>
      <c r="AA568" s="352"/>
      <c r="AB568" s="352"/>
      <c r="AC568" s="352"/>
      <c r="AD568" s="352"/>
    </row>
    <row r="569" spans="1:30" ht="20.100000000000001" customHeight="1">
      <c r="A569" s="144"/>
      <c r="B569" s="111"/>
      <c r="C569" s="352"/>
      <c r="D569" s="311" t="s">
        <v>6727</v>
      </c>
      <c r="E569" s="352"/>
      <c r="F569" s="356"/>
      <c r="G569" s="314"/>
      <c r="H569" s="356"/>
      <c r="I569" s="314"/>
      <c r="J569" s="356"/>
      <c r="K569" s="314"/>
      <c r="L569" s="356"/>
      <c r="M569" s="314"/>
      <c r="N569" s="315"/>
      <c r="O569" s="316"/>
      <c r="P569" s="315"/>
      <c r="Q569" s="316"/>
      <c r="R569" s="315"/>
      <c r="S569" s="316"/>
      <c r="T569" s="128"/>
      <c r="U569" s="128"/>
      <c r="V569" s="447"/>
      <c r="W569" s="352"/>
      <c r="X569" s="352"/>
      <c r="Y569" s="352"/>
      <c r="Z569" s="352"/>
      <c r="AA569" s="352"/>
      <c r="AB569" s="352"/>
      <c r="AC569" s="352"/>
      <c r="AD569" s="352"/>
    </row>
    <row r="570" spans="1:30" ht="20.100000000000001" customHeight="1">
      <c r="A570" s="144"/>
      <c r="B570" s="111"/>
      <c r="C570" s="352"/>
      <c r="D570" s="311" t="s">
        <v>6728</v>
      </c>
      <c r="E570" s="352"/>
      <c r="F570" s="356"/>
      <c r="G570" s="314"/>
      <c r="H570" s="356"/>
      <c r="I570" s="314"/>
      <c r="J570" s="356"/>
      <c r="K570" s="314"/>
      <c r="L570" s="356"/>
      <c r="M570" s="314"/>
      <c r="N570" s="315"/>
      <c r="O570" s="316"/>
      <c r="P570" s="315"/>
      <c r="Q570" s="316"/>
      <c r="R570" s="315"/>
      <c r="S570" s="316"/>
      <c r="T570" s="128"/>
      <c r="U570" s="128"/>
      <c r="V570" s="447"/>
      <c r="W570" s="352"/>
      <c r="X570" s="352"/>
      <c r="Y570" s="352"/>
      <c r="Z570" s="352"/>
      <c r="AA570" s="352"/>
      <c r="AB570" s="352"/>
      <c r="AC570" s="352"/>
      <c r="AD570" s="352"/>
    </row>
    <row r="571" spans="1:30" ht="20.100000000000001" customHeight="1">
      <c r="A571" s="144"/>
      <c r="B571" s="111"/>
      <c r="C571" s="352"/>
      <c r="D571" s="311" t="s">
        <v>6729</v>
      </c>
      <c r="E571" s="352"/>
      <c r="F571" s="356"/>
      <c r="G571" s="314"/>
      <c r="H571" s="356"/>
      <c r="I571" s="314"/>
      <c r="J571" s="356">
        <v>13</v>
      </c>
      <c r="K571" s="314">
        <v>86.666666666666671</v>
      </c>
      <c r="L571" s="356">
        <v>19</v>
      </c>
      <c r="M571" s="314">
        <v>86.4</v>
      </c>
      <c r="N571" s="315">
        <v>16</v>
      </c>
      <c r="O571" s="316">
        <v>76.19047619047619</v>
      </c>
      <c r="P571" s="315">
        <v>19</v>
      </c>
      <c r="Q571" s="316">
        <v>79.2</v>
      </c>
      <c r="R571" s="315">
        <v>12</v>
      </c>
      <c r="S571" s="316">
        <v>66.666666666666671</v>
      </c>
      <c r="T571" s="128"/>
      <c r="U571" s="128"/>
      <c r="V571" s="447"/>
      <c r="W571" s="352"/>
      <c r="X571" s="352"/>
      <c r="Y571" s="352"/>
      <c r="Z571" s="352"/>
      <c r="AA571" s="352"/>
      <c r="AB571" s="352"/>
      <c r="AC571" s="352"/>
      <c r="AD571" s="352"/>
    </row>
    <row r="572" spans="1:30" ht="20.100000000000001" customHeight="1">
      <c r="A572" s="144"/>
      <c r="B572" s="111"/>
      <c r="C572" s="352"/>
      <c r="D572" s="311" t="s">
        <v>6730</v>
      </c>
      <c r="E572" s="352"/>
      <c r="F572" s="356"/>
      <c r="G572" s="314"/>
      <c r="H572" s="356"/>
      <c r="I572" s="314"/>
      <c r="J572" s="356">
        <v>2</v>
      </c>
      <c r="K572" s="314">
        <v>13.333333333333334</v>
      </c>
      <c r="L572" s="356"/>
      <c r="M572" s="314"/>
      <c r="N572" s="315">
        <v>1</v>
      </c>
      <c r="O572" s="316">
        <v>4.7619047619047619</v>
      </c>
      <c r="P572" s="315">
        <v>2</v>
      </c>
      <c r="Q572" s="316">
        <v>8.3000000000000007</v>
      </c>
      <c r="R572" s="315">
        <v>2</v>
      </c>
      <c r="S572" s="316">
        <v>11.111111111111111</v>
      </c>
      <c r="T572" s="128"/>
      <c r="U572" s="128"/>
      <c r="V572" s="447"/>
      <c r="W572" s="352"/>
      <c r="X572" s="352"/>
      <c r="Y572" s="352"/>
      <c r="Z572" s="352"/>
      <c r="AA572" s="352"/>
      <c r="AB572" s="352"/>
      <c r="AC572" s="352"/>
      <c r="AD572" s="352"/>
    </row>
    <row r="573" spans="1:30" ht="20.100000000000001" customHeight="1">
      <c r="A573" s="144"/>
      <c r="B573" s="111"/>
      <c r="C573" s="352"/>
      <c r="D573" s="311" t="s">
        <v>6731</v>
      </c>
      <c r="E573" s="352"/>
      <c r="F573" s="356"/>
      <c r="G573" s="314"/>
      <c r="H573" s="356"/>
      <c r="I573" s="314"/>
      <c r="J573" s="356"/>
      <c r="K573" s="314"/>
      <c r="L573" s="356">
        <v>2</v>
      </c>
      <c r="M573" s="314">
        <v>9.1</v>
      </c>
      <c r="N573" s="315">
        <v>2</v>
      </c>
      <c r="O573" s="316">
        <v>9.5238095238095237</v>
      </c>
      <c r="P573" s="315">
        <v>2</v>
      </c>
      <c r="Q573" s="316">
        <v>8.3000000000000007</v>
      </c>
      <c r="R573" s="315">
        <v>2</v>
      </c>
      <c r="S573" s="316">
        <v>11.111111111111111</v>
      </c>
      <c r="T573" s="128"/>
      <c r="U573" s="128"/>
      <c r="V573" s="447"/>
      <c r="W573" s="352"/>
      <c r="X573" s="352"/>
      <c r="Y573" s="352"/>
      <c r="Z573" s="352"/>
      <c r="AA573" s="352"/>
      <c r="AB573" s="352"/>
      <c r="AC573" s="352"/>
      <c r="AD573" s="352"/>
    </row>
    <row r="574" spans="1:30" ht="20.100000000000001" customHeight="1">
      <c r="A574" s="144"/>
      <c r="B574" s="111"/>
      <c r="C574" s="352"/>
      <c r="D574" s="311" t="s">
        <v>7927</v>
      </c>
      <c r="E574" s="352"/>
      <c r="F574" s="356"/>
      <c r="G574" s="314"/>
      <c r="H574" s="356"/>
      <c r="I574" s="314"/>
      <c r="J574" s="356"/>
      <c r="K574" s="314"/>
      <c r="L574" s="356"/>
      <c r="M574" s="314"/>
      <c r="N574" s="315"/>
      <c r="O574" s="316"/>
      <c r="P574" s="315"/>
      <c r="Q574" s="316"/>
      <c r="R574" s="315"/>
      <c r="S574" s="316"/>
      <c r="T574" s="128"/>
      <c r="U574" s="128"/>
      <c r="V574" s="447"/>
      <c r="W574" s="352"/>
      <c r="X574" s="352"/>
      <c r="Y574" s="352"/>
      <c r="Z574" s="352"/>
      <c r="AA574" s="352"/>
      <c r="AB574" s="352"/>
      <c r="AC574" s="352"/>
      <c r="AD574" s="352"/>
    </row>
    <row r="575" spans="1:30" ht="20.100000000000001" customHeight="1">
      <c r="A575" s="144"/>
      <c r="B575" s="111"/>
      <c r="C575" s="352"/>
      <c r="D575" s="311" t="s">
        <v>7911</v>
      </c>
      <c r="E575" s="352"/>
      <c r="F575" s="356"/>
      <c r="G575" s="314"/>
      <c r="H575" s="356"/>
      <c r="I575" s="314"/>
      <c r="J575" s="356"/>
      <c r="K575" s="314"/>
      <c r="L575" s="356"/>
      <c r="M575" s="314"/>
      <c r="N575" s="315"/>
      <c r="O575" s="316"/>
      <c r="P575" s="315"/>
      <c r="Q575" s="316"/>
      <c r="R575" s="315"/>
      <c r="S575" s="316"/>
      <c r="T575" s="128"/>
      <c r="U575" s="128"/>
      <c r="V575" s="447"/>
      <c r="W575" s="352"/>
      <c r="X575" s="352"/>
      <c r="Y575" s="352"/>
      <c r="Z575" s="352"/>
      <c r="AA575" s="352"/>
      <c r="AB575" s="352"/>
      <c r="AC575" s="352"/>
      <c r="AD575" s="352"/>
    </row>
    <row r="576" spans="1:30" ht="20.100000000000001" customHeight="1">
      <c r="A576" s="144"/>
      <c r="B576" s="111"/>
      <c r="C576" s="352"/>
      <c r="D576" s="311" t="s">
        <v>7912</v>
      </c>
      <c r="E576" s="352"/>
      <c r="F576" s="356"/>
      <c r="G576" s="314"/>
      <c r="H576" s="356"/>
      <c r="I576" s="314"/>
      <c r="J576" s="356"/>
      <c r="K576" s="314"/>
      <c r="L576" s="356"/>
      <c r="M576" s="314"/>
      <c r="N576" s="315"/>
      <c r="O576" s="316"/>
      <c r="P576" s="315"/>
      <c r="Q576" s="316"/>
      <c r="R576" s="315"/>
      <c r="S576" s="316"/>
      <c r="T576" s="128"/>
      <c r="U576" s="128"/>
      <c r="V576" s="447"/>
      <c r="W576" s="352"/>
      <c r="X576" s="352"/>
      <c r="Y576" s="352"/>
      <c r="Z576" s="352"/>
      <c r="AA576" s="352"/>
      <c r="AB576" s="352"/>
      <c r="AC576" s="352"/>
      <c r="AD576" s="352"/>
    </row>
    <row r="577" spans="1:30" ht="20.100000000000001" customHeight="1">
      <c r="A577" s="177" t="s">
        <v>5073</v>
      </c>
      <c r="B577" s="9" t="s">
        <v>164</v>
      </c>
      <c r="C577" s="351" t="s">
        <v>7881</v>
      </c>
      <c r="D577" s="9" t="s">
        <v>7926</v>
      </c>
      <c r="E577" s="351" t="s">
        <v>7887</v>
      </c>
      <c r="F577" s="354"/>
      <c r="G577" s="12"/>
      <c r="H577" s="354"/>
      <c r="I577" s="12"/>
      <c r="J577" s="354"/>
      <c r="K577" s="12"/>
      <c r="L577" s="354"/>
      <c r="M577" s="12"/>
      <c r="N577" s="56"/>
      <c r="O577" s="57"/>
      <c r="P577" s="56"/>
      <c r="Q577" s="57"/>
      <c r="R577" s="56"/>
      <c r="S577" s="57"/>
      <c r="T577" s="127"/>
      <c r="U577" s="127"/>
      <c r="V577" s="446"/>
      <c r="W577" s="351"/>
      <c r="X577" s="351" t="s">
        <v>7882</v>
      </c>
      <c r="Y577" s="351" t="s">
        <v>7882</v>
      </c>
      <c r="Z577" s="351" t="s">
        <v>7882</v>
      </c>
      <c r="AA577" s="351" t="s">
        <v>7882</v>
      </c>
      <c r="AB577" s="351" t="s">
        <v>7882</v>
      </c>
      <c r="AC577" s="351"/>
      <c r="AD577" s="351"/>
    </row>
    <row r="578" spans="1:30" ht="20.100000000000001" customHeight="1">
      <c r="A578" s="144"/>
      <c r="B578" s="111"/>
      <c r="C578" s="352"/>
      <c r="D578" s="311" t="s">
        <v>6722</v>
      </c>
      <c r="E578" s="352"/>
      <c r="F578" s="356"/>
      <c r="G578" s="314"/>
      <c r="H578" s="356"/>
      <c r="I578" s="314"/>
      <c r="J578" s="356"/>
      <c r="K578" s="314"/>
      <c r="L578" s="356"/>
      <c r="M578" s="314"/>
      <c r="N578" s="315">
        <v>1</v>
      </c>
      <c r="O578" s="316">
        <v>5.3</v>
      </c>
      <c r="P578" s="315"/>
      <c r="Q578" s="316"/>
      <c r="R578" s="315"/>
      <c r="S578" s="316"/>
      <c r="T578" s="128"/>
      <c r="U578" s="128"/>
      <c r="V578" s="447"/>
      <c r="W578" s="352"/>
      <c r="X578" s="352"/>
      <c r="Y578" s="352"/>
      <c r="Z578" s="352"/>
      <c r="AA578" s="352"/>
      <c r="AB578" s="352"/>
      <c r="AC578" s="352"/>
      <c r="AD578" s="352"/>
    </row>
    <row r="579" spans="1:30" ht="20.100000000000001" customHeight="1">
      <c r="A579" s="144"/>
      <c r="B579" s="111"/>
      <c r="C579" s="352"/>
      <c r="D579" s="311" t="s">
        <v>6723</v>
      </c>
      <c r="E579" s="352"/>
      <c r="F579" s="356"/>
      <c r="G579" s="314"/>
      <c r="H579" s="356"/>
      <c r="I579" s="314"/>
      <c r="J579" s="356"/>
      <c r="K579" s="314"/>
      <c r="L579" s="356"/>
      <c r="M579" s="314"/>
      <c r="N579" s="315">
        <v>1</v>
      </c>
      <c r="O579" s="316">
        <v>5.3</v>
      </c>
      <c r="P579" s="315"/>
      <c r="Q579" s="316"/>
      <c r="R579" s="315"/>
      <c r="S579" s="316"/>
      <c r="T579" s="128"/>
      <c r="U579" s="128"/>
      <c r="V579" s="447"/>
      <c r="W579" s="352"/>
      <c r="X579" s="352"/>
      <c r="Y579" s="352"/>
      <c r="Z579" s="352"/>
      <c r="AA579" s="352"/>
      <c r="AB579" s="352"/>
      <c r="AC579" s="352"/>
      <c r="AD579" s="352"/>
    </row>
    <row r="580" spans="1:30" ht="20.100000000000001" customHeight="1">
      <c r="A580" s="144"/>
      <c r="B580" s="111"/>
      <c r="C580" s="352"/>
      <c r="D580" s="311" t="s">
        <v>6724</v>
      </c>
      <c r="E580" s="352"/>
      <c r="F580" s="356"/>
      <c r="G580" s="314"/>
      <c r="H580" s="356"/>
      <c r="I580" s="314"/>
      <c r="J580" s="356"/>
      <c r="K580" s="314"/>
      <c r="L580" s="356"/>
      <c r="M580" s="314"/>
      <c r="N580" s="315"/>
      <c r="O580" s="316"/>
      <c r="P580" s="315"/>
      <c r="Q580" s="316"/>
      <c r="R580" s="315"/>
      <c r="S580" s="316"/>
      <c r="T580" s="128"/>
      <c r="U580" s="128"/>
      <c r="V580" s="447"/>
      <c r="W580" s="352"/>
      <c r="X580" s="352"/>
      <c r="Y580" s="352"/>
      <c r="Z580" s="352"/>
      <c r="AA580" s="352"/>
      <c r="AB580" s="352"/>
      <c r="AC580" s="352"/>
      <c r="AD580" s="352"/>
    </row>
    <row r="581" spans="1:30" ht="20.100000000000001" customHeight="1">
      <c r="A581" s="144"/>
      <c r="B581" s="111"/>
      <c r="C581" s="352"/>
      <c r="D581" s="311" t="s">
        <v>6725</v>
      </c>
      <c r="E581" s="352"/>
      <c r="F581" s="356"/>
      <c r="G581" s="314"/>
      <c r="H581" s="356"/>
      <c r="I581" s="314"/>
      <c r="J581" s="356"/>
      <c r="K581" s="314"/>
      <c r="L581" s="356"/>
      <c r="M581" s="314"/>
      <c r="N581" s="315"/>
      <c r="O581" s="316"/>
      <c r="P581" s="315"/>
      <c r="Q581" s="316"/>
      <c r="R581" s="315"/>
      <c r="S581" s="316"/>
      <c r="T581" s="128"/>
      <c r="U581" s="128"/>
      <c r="V581" s="447"/>
      <c r="W581" s="352"/>
      <c r="X581" s="352"/>
      <c r="Y581" s="352"/>
      <c r="Z581" s="352"/>
      <c r="AA581" s="352"/>
      <c r="AB581" s="352"/>
      <c r="AC581" s="352"/>
      <c r="AD581" s="352"/>
    </row>
    <row r="582" spans="1:30" ht="20.100000000000001" customHeight="1">
      <c r="A582" s="144"/>
      <c r="B582" s="111"/>
      <c r="C582" s="352"/>
      <c r="D582" s="311" t="s">
        <v>6726</v>
      </c>
      <c r="E582" s="352"/>
      <c r="F582" s="356"/>
      <c r="G582" s="314"/>
      <c r="H582" s="356"/>
      <c r="I582" s="314"/>
      <c r="J582" s="356"/>
      <c r="K582" s="314"/>
      <c r="L582" s="356">
        <v>1</v>
      </c>
      <c r="M582" s="314">
        <v>5</v>
      </c>
      <c r="N582" s="315"/>
      <c r="O582" s="316"/>
      <c r="P582" s="315"/>
      <c r="Q582" s="316"/>
      <c r="R582" s="315"/>
      <c r="S582" s="316"/>
      <c r="T582" s="128"/>
      <c r="U582" s="128"/>
      <c r="V582" s="447"/>
      <c r="W582" s="352"/>
      <c r="X582" s="352"/>
      <c r="Y582" s="352"/>
      <c r="Z582" s="352"/>
      <c r="AA582" s="352"/>
      <c r="AB582" s="352"/>
      <c r="AC582" s="352"/>
      <c r="AD582" s="352"/>
    </row>
    <row r="583" spans="1:30" ht="20.100000000000001" customHeight="1">
      <c r="A583" s="144"/>
      <c r="B583" s="111"/>
      <c r="C583" s="352"/>
      <c r="D583" s="311" t="s">
        <v>6727</v>
      </c>
      <c r="E583" s="352"/>
      <c r="F583" s="356"/>
      <c r="G583" s="314"/>
      <c r="H583" s="356"/>
      <c r="I583" s="314"/>
      <c r="J583" s="356"/>
      <c r="K583" s="314"/>
      <c r="L583" s="356"/>
      <c r="M583" s="314"/>
      <c r="N583" s="315"/>
      <c r="O583" s="316"/>
      <c r="P583" s="315"/>
      <c r="Q583" s="316"/>
      <c r="R583" s="315"/>
      <c r="S583" s="316"/>
      <c r="T583" s="128"/>
      <c r="U583" s="128"/>
      <c r="V583" s="447"/>
      <c r="W583" s="352"/>
      <c r="X583" s="352"/>
      <c r="Y583" s="352"/>
      <c r="Z583" s="352"/>
      <c r="AA583" s="352"/>
      <c r="AB583" s="352"/>
      <c r="AC583" s="352"/>
      <c r="AD583" s="352"/>
    </row>
    <row r="584" spans="1:30" ht="20.100000000000001" customHeight="1">
      <c r="A584" s="144"/>
      <c r="B584" s="111"/>
      <c r="C584" s="352"/>
      <c r="D584" s="311" t="s">
        <v>6728</v>
      </c>
      <c r="E584" s="352"/>
      <c r="F584" s="356"/>
      <c r="G584" s="314"/>
      <c r="H584" s="356"/>
      <c r="I584" s="314"/>
      <c r="J584" s="356"/>
      <c r="K584" s="314"/>
      <c r="L584" s="356"/>
      <c r="M584" s="314"/>
      <c r="N584" s="315"/>
      <c r="O584" s="316"/>
      <c r="P584" s="315"/>
      <c r="Q584" s="316"/>
      <c r="R584" s="315"/>
      <c r="S584" s="316"/>
      <c r="T584" s="128"/>
      <c r="U584" s="128"/>
      <c r="V584" s="447"/>
      <c r="W584" s="352"/>
      <c r="X584" s="352"/>
      <c r="Y584" s="352"/>
      <c r="Z584" s="352"/>
      <c r="AA584" s="352"/>
      <c r="AB584" s="352"/>
      <c r="AC584" s="352"/>
      <c r="AD584" s="352"/>
    </row>
    <row r="585" spans="1:30" ht="20.100000000000001" customHeight="1">
      <c r="A585" s="144"/>
      <c r="B585" s="111"/>
      <c r="C585" s="352"/>
      <c r="D585" s="311" t="s">
        <v>6729</v>
      </c>
      <c r="E585" s="352"/>
      <c r="F585" s="356"/>
      <c r="G585" s="314"/>
      <c r="H585" s="356"/>
      <c r="I585" s="314"/>
      <c r="J585" s="356"/>
      <c r="K585" s="314"/>
      <c r="L585" s="356"/>
      <c r="M585" s="314"/>
      <c r="N585" s="315">
        <v>1</v>
      </c>
      <c r="O585" s="316">
        <v>5.3</v>
      </c>
      <c r="P585" s="315"/>
      <c r="Q585" s="316"/>
      <c r="R585" s="315"/>
      <c r="S585" s="316"/>
      <c r="T585" s="128"/>
      <c r="U585" s="128"/>
      <c r="V585" s="447"/>
      <c r="W585" s="352"/>
      <c r="X585" s="352"/>
      <c r="Y585" s="352"/>
      <c r="Z585" s="352"/>
      <c r="AA585" s="352"/>
      <c r="AB585" s="352"/>
      <c r="AC585" s="352"/>
      <c r="AD585" s="352"/>
    </row>
    <row r="586" spans="1:30" ht="20.100000000000001" customHeight="1">
      <c r="A586" s="144"/>
      <c r="B586" s="111"/>
      <c r="C586" s="352"/>
      <c r="D586" s="311" t="s">
        <v>6730</v>
      </c>
      <c r="E586" s="352"/>
      <c r="F586" s="356"/>
      <c r="G586" s="314"/>
      <c r="H586" s="356"/>
      <c r="I586" s="314"/>
      <c r="J586" s="356">
        <v>13</v>
      </c>
      <c r="K586" s="314">
        <v>92.857142857142861</v>
      </c>
      <c r="L586" s="356">
        <v>19</v>
      </c>
      <c r="M586" s="314">
        <v>95</v>
      </c>
      <c r="N586" s="315">
        <v>16</v>
      </c>
      <c r="O586" s="316">
        <v>84.2</v>
      </c>
      <c r="P586" s="315">
        <v>19</v>
      </c>
      <c r="Q586" s="316">
        <v>90.476190476190482</v>
      </c>
      <c r="R586" s="315">
        <v>13</v>
      </c>
      <c r="S586" s="316">
        <v>92.857142857142861</v>
      </c>
      <c r="T586" s="128"/>
      <c r="U586" s="128"/>
      <c r="V586" s="447"/>
      <c r="W586" s="352"/>
      <c r="X586" s="352"/>
      <c r="Y586" s="352"/>
      <c r="Z586" s="352"/>
      <c r="AA586" s="352"/>
      <c r="AB586" s="352"/>
      <c r="AC586" s="352"/>
      <c r="AD586" s="352"/>
    </row>
    <row r="587" spans="1:30" ht="20.100000000000001" customHeight="1">
      <c r="A587" s="144"/>
      <c r="B587" s="111"/>
      <c r="C587" s="352"/>
      <c r="D587" s="311" t="s">
        <v>6731</v>
      </c>
      <c r="E587" s="352"/>
      <c r="F587" s="356"/>
      <c r="G587" s="314"/>
      <c r="H587" s="356"/>
      <c r="I587" s="314"/>
      <c r="J587" s="356">
        <v>1</v>
      </c>
      <c r="K587" s="314">
        <v>7.1428571428571423</v>
      </c>
      <c r="L587" s="356"/>
      <c r="M587" s="314"/>
      <c r="N587" s="315"/>
      <c r="O587" s="316"/>
      <c r="P587" s="315">
        <v>2</v>
      </c>
      <c r="Q587" s="316">
        <v>9.5238095238095237</v>
      </c>
      <c r="R587" s="315">
        <v>1</v>
      </c>
      <c r="S587" s="316">
        <v>7.1428571428571432</v>
      </c>
      <c r="T587" s="128"/>
      <c r="U587" s="128"/>
      <c r="V587" s="447"/>
      <c r="W587" s="352"/>
      <c r="X587" s="352"/>
      <c r="Y587" s="352"/>
      <c r="Z587" s="352"/>
      <c r="AA587" s="352"/>
      <c r="AB587" s="352"/>
      <c r="AC587" s="352"/>
      <c r="AD587" s="352"/>
    </row>
    <row r="588" spans="1:30" ht="20.100000000000001" customHeight="1">
      <c r="A588" s="144"/>
      <c r="B588" s="111"/>
      <c r="C588" s="352"/>
      <c r="D588" s="311" t="s">
        <v>7927</v>
      </c>
      <c r="E588" s="352"/>
      <c r="F588" s="356"/>
      <c r="G588" s="314"/>
      <c r="H588" s="356"/>
      <c r="I588" s="314"/>
      <c r="J588" s="356"/>
      <c r="K588" s="314"/>
      <c r="L588" s="356"/>
      <c r="M588" s="314"/>
      <c r="N588" s="315"/>
      <c r="O588" s="316"/>
      <c r="P588" s="315"/>
      <c r="Q588" s="316"/>
      <c r="R588" s="315"/>
      <c r="S588" s="316"/>
      <c r="T588" s="128"/>
      <c r="U588" s="128"/>
      <c r="V588" s="447"/>
      <c r="W588" s="352"/>
      <c r="X588" s="352"/>
      <c r="Y588" s="352"/>
      <c r="Z588" s="352"/>
      <c r="AA588" s="352"/>
      <c r="AB588" s="352"/>
      <c r="AC588" s="352"/>
      <c r="AD588" s="352"/>
    </row>
    <row r="589" spans="1:30" ht="20.100000000000001" customHeight="1">
      <c r="A589" s="144"/>
      <c r="B589" s="111"/>
      <c r="C589" s="352"/>
      <c r="D589" s="311" t="s">
        <v>7911</v>
      </c>
      <c r="E589" s="352"/>
      <c r="F589" s="356"/>
      <c r="G589" s="314"/>
      <c r="H589" s="356"/>
      <c r="I589" s="314"/>
      <c r="J589" s="356"/>
      <c r="K589" s="314"/>
      <c r="L589" s="356"/>
      <c r="M589" s="314"/>
      <c r="N589" s="315"/>
      <c r="O589" s="316"/>
      <c r="P589" s="315"/>
      <c r="Q589" s="316"/>
      <c r="R589" s="315"/>
      <c r="S589" s="316"/>
      <c r="T589" s="128"/>
      <c r="U589" s="128"/>
      <c r="V589" s="447"/>
      <c r="W589" s="352"/>
      <c r="X589" s="352"/>
      <c r="Y589" s="352"/>
      <c r="Z589" s="352"/>
      <c r="AA589" s="352"/>
      <c r="AB589" s="352"/>
      <c r="AC589" s="352"/>
      <c r="AD589" s="352"/>
    </row>
    <row r="590" spans="1:30" ht="20.100000000000001" customHeight="1">
      <c r="A590" s="144"/>
      <c r="B590" s="111"/>
      <c r="C590" s="352"/>
      <c r="D590" s="311" t="s">
        <v>7912</v>
      </c>
      <c r="E590" s="352"/>
      <c r="F590" s="356"/>
      <c r="G590" s="314"/>
      <c r="H590" s="356"/>
      <c r="I590" s="314"/>
      <c r="J590" s="356"/>
      <c r="K590" s="314"/>
      <c r="L590" s="356"/>
      <c r="M590" s="314"/>
      <c r="N590" s="315"/>
      <c r="O590" s="316"/>
      <c r="P590" s="315"/>
      <c r="Q590" s="316"/>
      <c r="R590" s="315"/>
      <c r="S590" s="316"/>
      <c r="T590" s="128"/>
      <c r="U590" s="128"/>
      <c r="V590" s="447"/>
      <c r="W590" s="352"/>
      <c r="X590" s="352"/>
      <c r="Y590" s="352"/>
      <c r="Z590" s="352"/>
      <c r="AA590" s="352"/>
      <c r="AB590" s="352"/>
      <c r="AC590" s="352"/>
      <c r="AD590" s="352"/>
    </row>
    <row r="591" spans="1:30" ht="20.100000000000001" customHeight="1">
      <c r="A591" s="177" t="s">
        <v>5074</v>
      </c>
      <c r="B591" s="9" t="s">
        <v>165</v>
      </c>
      <c r="C591" s="351" t="s">
        <v>7881</v>
      </c>
      <c r="D591" s="9" t="s">
        <v>7926</v>
      </c>
      <c r="E591" s="351" t="s">
        <v>7887</v>
      </c>
      <c r="F591" s="354"/>
      <c r="G591" s="12"/>
      <c r="H591" s="354"/>
      <c r="I591" s="12"/>
      <c r="J591" s="354"/>
      <c r="K591" s="12"/>
      <c r="L591" s="354"/>
      <c r="M591" s="12"/>
      <c r="N591" s="56">
        <v>1</v>
      </c>
      <c r="O591" s="57">
        <v>5.6</v>
      </c>
      <c r="P591" s="56"/>
      <c r="Q591" s="57"/>
      <c r="R591" s="56"/>
      <c r="S591" s="57"/>
      <c r="T591" s="127"/>
      <c r="U591" s="127"/>
      <c r="V591" s="446"/>
      <c r="W591" s="351"/>
      <c r="X591" s="351" t="s">
        <v>7882</v>
      </c>
      <c r="Y591" s="351" t="s">
        <v>7882</v>
      </c>
      <c r="Z591" s="351" t="s">
        <v>7882</v>
      </c>
      <c r="AA591" s="351" t="s">
        <v>7882</v>
      </c>
      <c r="AB591" s="351" t="s">
        <v>7882</v>
      </c>
      <c r="AC591" s="351"/>
      <c r="AD591" s="351"/>
    </row>
    <row r="592" spans="1:30" ht="20.100000000000001" customHeight="1">
      <c r="A592" s="144"/>
      <c r="B592" s="111"/>
      <c r="C592" s="352"/>
      <c r="D592" s="311" t="s">
        <v>6722</v>
      </c>
      <c r="E592" s="352"/>
      <c r="F592" s="356"/>
      <c r="G592" s="314"/>
      <c r="H592" s="356"/>
      <c r="I592" s="314"/>
      <c r="J592" s="356"/>
      <c r="K592" s="314"/>
      <c r="L592" s="356"/>
      <c r="M592" s="314"/>
      <c r="N592" s="315"/>
      <c r="O592" s="316"/>
      <c r="P592" s="315"/>
      <c r="Q592" s="316"/>
      <c r="R592" s="315"/>
      <c r="S592" s="316"/>
      <c r="T592" s="128"/>
      <c r="U592" s="128"/>
      <c r="V592" s="447"/>
      <c r="W592" s="352"/>
      <c r="X592" s="352"/>
      <c r="Y592" s="352"/>
      <c r="Z592" s="352"/>
      <c r="AA592" s="352"/>
      <c r="AB592" s="352"/>
      <c r="AC592" s="352"/>
      <c r="AD592" s="352"/>
    </row>
    <row r="593" spans="1:30" ht="20.100000000000001" customHeight="1">
      <c r="A593" s="144"/>
      <c r="B593" s="111"/>
      <c r="C593" s="352"/>
      <c r="D593" s="311" t="s">
        <v>6723</v>
      </c>
      <c r="E593" s="352"/>
      <c r="F593" s="356"/>
      <c r="G593" s="314"/>
      <c r="H593" s="356"/>
      <c r="I593" s="314"/>
      <c r="J593" s="356"/>
      <c r="K593" s="314"/>
      <c r="L593" s="356"/>
      <c r="M593" s="314"/>
      <c r="N593" s="315"/>
      <c r="O593" s="316"/>
      <c r="P593" s="315"/>
      <c r="Q593" s="316"/>
      <c r="R593" s="315"/>
      <c r="S593" s="316"/>
      <c r="T593" s="128"/>
      <c r="U593" s="128"/>
      <c r="V593" s="447"/>
      <c r="W593" s="352"/>
      <c r="X593" s="352"/>
      <c r="Y593" s="352"/>
      <c r="Z593" s="352"/>
      <c r="AA593" s="352"/>
      <c r="AB593" s="352"/>
      <c r="AC593" s="352"/>
      <c r="AD593" s="352"/>
    </row>
    <row r="594" spans="1:30" ht="20.100000000000001" customHeight="1">
      <c r="A594" s="144"/>
      <c r="B594" s="111"/>
      <c r="C594" s="352"/>
      <c r="D594" s="311" t="s">
        <v>6724</v>
      </c>
      <c r="E594" s="352"/>
      <c r="F594" s="356"/>
      <c r="G594" s="314"/>
      <c r="H594" s="356"/>
      <c r="I594" s="314"/>
      <c r="J594" s="356"/>
      <c r="K594" s="314"/>
      <c r="L594" s="356"/>
      <c r="M594" s="314"/>
      <c r="N594" s="315">
        <v>1</v>
      </c>
      <c r="O594" s="316">
        <v>5.6</v>
      </c>
      <c r="P594" s="315"/>
      <c r="Q594" s="316"/>
      <c r="R594" s="315"/>
      <c r="S594" s="316"/>
      <c r="T594" s="128"/>
      <c r="U594" s="128"/>
      <c r="V594" s="447"/>
      <c r="W594" s="352"/>
      <c r="X594" s="352"/>
      <c r="Y594" s="352"/>
      <c r="Z594" s="352"/>
      <c r="AA594" s="352"/>
      <c r="AB594" s="352"/>
      <c r="AC594" s="352"/>
      <c r="AD594" s="352"/>
    </row>
    <row r="595" spans="1:30" ht="20.100000000000001" customHeight="1">
      <c r="A595" s="144"/>
      <c r="B595" s="111"/>
      <c r="C595" s="352"/>
      <c r="D595" s="311" t="s">
        <v>6725</v>
      </c>
      <c r="E595" s="352"/>
      <c r="F595" s="356"/>
      <c r="G595" s="314"/>
      <c r="H595" s="356"/>
      <c r="I595" s="314"/>
      <c r="J595" s="356"/>
      <c r="K595" s="314"/>
      <c r="L595" s="356"/>
      <c r="M595" s="314"/>
      <c r="N595" s="315"/>
      <c r="O595" s="316"/>
      <c r="P595" s="315"/>
      <c r="Q595" s="316"/>
      <c r="R595" s="315"/>
      <c r="S595" s="316"/>
      <c r="T595" s="128"/>
      <c r="U595" s="128"/>
      <c r="V595" s="447"/>
      <c r="W595" s="352"/>
      <c r="X595" s="352"/>
      <c r="Y595" s="352"/>
      <c r="Z595" s="352"/>
      <c r="AA595" s="352"/>
      <c r="AB595" s="352"/>
      <c r="AC595" s="352"/>
      <c r="AD595" s="352"/>
    </row>
    <row r="596" spans="1:30" ht="20.100000000000001" customHeight="1">
      <c r="A596" s="144"/>
      <c r="B596" s="111"/>
      <c r="C596" s="352"/>
      <c r="D596" s="311" t="s">
        <v>6726</v>
      </c>
      <c r="E596" s="352"/>
      <c r="F596" s="356"/>
      <c r="G596" s="314"/>
      <c r="H596" s="356"/>
      <c r="I596" s="314"/>
      <c r="J596" s="356"/>
      <c r="K596" s="314"/>
      <c r="L596" s="356"/>
      <c r="M596" s="314"/>
      <c r="N596" s="315"/>
      <c r="O596" s="316"/>
      <c r="P596" s="315"/>
      <c r="Q596" s="316"/>
      <c r="R596" s="315"/>
      <c r="S596" s="316"/>
      <c r="T596" s="128"/>
      <c r="U596" s="128"/>
      <c r="V596" s="447"/>
      <c r="W596" s="352"/>
      <c r="X596" s="352"/>
      <c r="Y596" s="352"/>
      <c r="Z596" s="352"/>
      <c r="AA596" s="352"/>
      <c r="AB596" s="352"/>
      <c r="AC596" s="352"/>
      <c r="AD596" s="352"/>
    </row>
    <row r="597" spans="1:30" ht="20.100000000000001" customHeight="1">
      <c r="A597" s="144"/>
      <c r="B597" s="111"/>
      <c r="C597" s="352"/>
      <c r="D597" s="311" t="s">
        <v>6727</v>
      </c>
      <c r="E597" s="352"/>
      <c r="F597" s="356"/>
      <c r="G597" s="314"/>
      <c r="H597" s="356"/>
      <c r="I597" s="314"/>
      <c r="J597" s="356"/>
      <c r="K597" s="314"/>
      <c r="L597" s="356"/>
      <c r="M597" s="314"/>
      <c r="N597" s="315"/>
      <c r="O597" s="316"/>
      <c r="P597" s="315"/>
      <c r="Q597" s="316"/>
      <c r="R597" s="315"/>
      <c r="S597" s="316"/>
      <c r="T597" s="128"/>
      <c r="U597" s="128"/>
      <c r="V597" s="447"/>
      <c r="W597" s="352"/>
      <c r="X597" s="352"/>
      <c r="Y597" s="352"/>
      <c r="Z597" s="352"/>
      <c r="AA597" s="352"/>
      <c r="AB597" s="352"/>
      <c r="AC597" s="352"/>
      <c r="AD597" s="352"/>
    </row>
    <row r="598" spans="1:30" ht="20.100000000000001" customHeight="1">
      <c r="A598" s="144"/>
      <c r="B598" s="111"/>
      <c r="C598" s="352"/>
      <c r="D598" s="311" t="s">
        <v>6728</v>
      </c>
      <c r="E598" s="352"/>
      <c r="F598" s="356"/>
      <c r="G598" s="314"/>
      <c r="H598" s="356"/>
      <c r="I598" s="314"/>
      <c r="J598" s="356"/>
      <c r="K598" s="314"/>
      <c r="L598" s="356"/>
      <c r="M598" s="314"/>
      <c r="N598" s="315"/>
      <c r="O598" s="316"/>
      <c r="P598" s="315"/>
      <c r="Q598" s="316"/>
      <c r="R598" s="315"/>
      <c r="S598" s="316"/>
      <c r="T598" s="128"/>
      <c r="U598" s="128"/>
      <c r="V598" s="447"/>
      <c r="W598" s="352"/>
      <c r="X598" s="352"/>
      <c r="Y598" s="352"/>
      <c r="Z598" s="352"/>
      <c r="AA598" s="352"/>
      <c r="AB598" s="352"/>
      <c r="AC598" s="352"/>
      <c r="AD598" s="352"/>
    </row>
    <row r="599" spans="1:30" ht="20.100000000000001" customHeight="1">
      <c r="A599" s="144"/>
      <c r="B599" s="111"/>
      <c r="C599" s="352"/>
      <c r="D599" s="311" t="s">
        <v>6729</v>
      </c>
      <c r="E599" s="352"/>
      <c r="F599" s="356"/>
      <c r="G599" s="314"/>
      <c r="H599" s="356"/>
      <c r="I599" s="314"/>
      <c r="J599" s="356"/>
      <c r="K599" s="314"/>
      <c r="L599" s="356"/>
      <c r="M599" s="314"/>
      <c r="N599" s="315"/>
      <c r="O599" s="316"/>
      <c r="P599" s="315"/>
      <c r="Q599" s="316"/>
      <c r="R599" s="315">
        <v>1</v>
      </c>
      <c r="S599" s="316">
        <v>7.6923076923076925</v>
      </c>
      <c r="T599" s="128"/>
      <c r="U599" s="128"/>
      <c r="V599" s="447"/>
      <c r="W599" s="352"/>
      <c r="X599" s="352"/>
      <c r="Y599" s="352"/>
      <c r="Z599" s="352"/>
      <c r="AA599" s="352"/>
      <c r="AB599" s="352"/>
      <c r="AC599" s="352"/>
      <c r="AD599" s="352"/>
    </row>
    <row r="600" spans="1:30" ht="20.100000000000001" customHeight="1">
      <c r="A600" s="144"/>
      <c r="B600" s="111"/>
      <c r="C600" s="352"/>
      <c r="D600" s="311" t="s">
        <v>6730</v>
      </c>
      <c r="E600" s="352"/>
      <c r="F600" s="356"/>
      <c r="G600" s="314"/>
      <c r="H600" s="356"/>
      <c r="I600" s="314"/>
      <c r="J600" s="356"/>
      <c r="K600" s="314"/>
      <c r="L600" s="356"/>
      <c r="M600" s="314"/>
      <c r="N600" s="315"/>
      <c r="O600" s="316"/>
      <c r="P600" s="315"/>
      <c r="Q600" s="316"/>
      <c r="R600" s="315"/>
      <c r="S600" s="316"/>
      <c r="T600" s="128"/>
      <c r="U600" s="128"/>
      <c r="V600" s="447"/>
      <c r="W600" s="352"/>
      <c r="X600" s="352"/>
      <c r="Y600" s="352"/>
      <c r="Z600" s="352"/>
      <c r="AA600" s="352"/>
      <c r="AB600" s="352"/>
      <c r="AC600" s="352"/>
      <c r="AD600" s="352"/>
    </row>
    <row r="601" spans="1:30" ht="20.100000000000001" customHeight="1">
      <c r="A601" s="144"/>
      <c r="B601" s="111"/>
      <c r="C601" s="352"/>
      <c r="D601" s="311" t="s">
        <v>6731</v>
      </c>
      <c r="E601" s="352"/>
      <c r="F601" s="356"/>
      <c r="G601" s="314"/>
      <c r="H601" s="356"/>
      <c r="I601" s="314"/>
      <c r="J601" s="356">
        <v>13</v>
      </c>
      <c r="K601" s="314">
        <v>100</v>
      </c>
      <c r="L601" s="356">
        <v>20</v>
      </c>
      <c r="M601" s="314">
        <v>100</v>
      </c>
      <c r="N601" s="315">
        <v>16</v>
      </c>
      <c r="O601" s="316">
        <v>88.9</v>
      </c>
      <c r="P601" s="315">
        <v>19</v>
      </c>
      <c r="Q601" s="316">
        <v>100</v>
      </c>
      <c r="R601" s="315">
        <v>12</v>
      </c>
      <c r="S601" s="316">
        <v>92.307692307692307</v>
      </c>
      <c r="T601" s="128"/>
      <c r="U601" s="128"/>
      <c r="V601" s="447"/>
      <c r="W601" s="352"/>
      <c r="X601" s="352"/>
      <c r="Y601" s="352"/>
      <c r="Z601" s="352"/>
      <c r="AA601" s="352"/>
      <c r="AB601" s="352"/>
      <c r="AC601" s="352"/>
      <c r="AD601" s="352"/>
    </row>
    <row r="602" spans="1:30" ht="20.100000000000001" customHeight="1">
      <c r="A602" s="144"/>
      <c r="B602" s="111"/>
      <c r="C602" s="352"/>
      <c r="D602" s="311" t="s">
        <v>7927</v>
      </c>
      <c r="E602" s="352"/>
      <c r="F602" s="356"/>
      <c r="G602" s="314"/>
      <c r="H602" s="356"/>
      <c r="I602" s="314"/>
      <c r="J602" s="356"/>
      <c r="K602" s="314"/>
      <c r="L602" s="356"/>
      <c r="M602" s="314"/>
      <c r="N602" s="315"/>
      <c r="O602" s="316"/>
      <c r="P602" s="315"/>
      <c r="Q602" s="316"/>
      <c r="R602" s="315"/>
      <c r="S602" s="316"/>
      <c r="T602" s="128"/>
      <c r="U602" s="128"/>
      <c r="V602" s="447"/>
      <c r="W602" s="352"/>
      <c r="X602" s="352"/>
      <c r="Y602" s="352"/>
      <c r="Z602" s="352"/>
      <c r="AA602" s="352"/>
      <c r="AB602" s="352"/>
      <c r="AC602" s="352"/>
      <c r="AD602" s="352"/>
    </row>
    <row r="603" spans="1:30" ht="20.100000000000001" customHeight="1">
      <c r="A603" s="144"/>
      <c r="B603" s="111"/>
      <c r="C603" s="352"/>
      <c r="D603" s="311" t="s">
        <v>7911</v>
      </c>
      <c r="E603" s="352"/>
      <c r="F603" s="356"/>
      <c r="G603" s="314"/>
      <c r="H603" s="356"/>
      <c r="I603" s="314"/>
      <c r="J603" s="356"/>
      <c r="K603" s="314"/>
      <c r="L603" s="356"/>
      <c r="M603" s="314"/>
      <c r="N603" s="315"/>
      <c r="O603" s="316"/>
      <c r="P603" s="315"/>
      <c r="Q603" s="316"/>
      <c r="R603" s="315"/>
      <c r="S603" s="316"/>
      <c r="T603" s="128"/>
      <c r="U603" s="128"/>
      <c r="V603" s="447"/>
      <c r="W603" s="352"/>
      <c r="X603" s="352"/>
      <c r="Y603" s="352"/>
      <c r="Z603" s="352"/>
      <c r="AA603" s="352"/>
      <c r="AB603" s="352"/>
      <c r="AC603" s="352"/>
      <c r="AD603" s="352"/>
    </row>
    <row r="604" spans="1:30" ht="20.100000000000001" customHeight="1">
      <c r="A604" s="144"/>
      <c r="B604" s="111"/>
      <c r="C604" s="352"/>
      <c r="D604" s="311" t="s">
        <v>7912</v>
      </c>
      <c r="E604" s="352"/>
      <c r="F604" s="356"/>
      <c r="G604" s="314"/>
      <c r="H604" s="356"/>
      <c r="I604" s="314"/>
      <c r="J604" s="356"/>
      <c r="K604" s="314"/>
      <c r="L604" s="356"/>
      <c r="M604" s="314"/>
      <c r="N604" s="315"/>
      <c r="O604" s="316"/>
      <c r="P604" s="315"/>
      <c r="Q604" s="316"/>
      <c r="R604" s="315"/>
      <c r="S604" s="316"/>
      <c r="T604" s="128"/>
      <c r="U604" s="128"/>
      <c r="V604" s="447"/>
      <c r="W604" s="352"/>
      <c r="X604" s="352"/>
      <c r="Y604" s="352"/>
      <c r="Z604" s="352"/>
      <c r="AA604" s="352"/>
      <c r="AB604" s="352"/>
      <c r="AC604" s="352"/>
      <c r="AD604" s="352"/>
    </row>
    <row r="605" spans="1:30" ht="20.100000000000001" customHeight="1">
      <c r="A605" s="177" t="s">
        <v>5075</v>
      </c>
      <c r="B605" s="9" t="s">
        <v>974</v>
      </c>
      <c r="C605" s="351" t="s">
        <v>7929</v>
      </c>
      <c r="D605" s="9" t="s">
        <v>7930</v>
      </c>
      <c r="E605" s="351" t="s">
        <v>7913</v>
      </c>
      <c r="F605" s="354">
        <v>10</v>
      </c>
      <c r="G605" s="12">
        <v>11.363636363636363</v>
      </c>
      <c r="H605" s="354">
        <v>15</v>
      </c>
      <c r="I605" s="12">
        <v>14.150943396226415</v>
      </c>
      <c r="J605" s="354">
        <v>15</v>
      </c>
      <c r="K605" s="12">
        <v>13.043478260869565</v>
      </c>
      <c r="L605" s="354">
        <v>44</v>
      </c>
      <c r="M605" s="12">
        <v>28.387096774193548</v>
      </c>
      <c r="N605" s="56">
        <v>48</v>
      </c>
      <c r="O605" s="57">
        <v>23.300970873786408</v>
      </c>
      <c r="P605" s="56">
        <v>81</v>
      </c>
      <c r="Q605" s="57">
        <v>28.9</v>
      </c>
      <c r="R605" s="56">
        <v>225</v>
      </c>
      <c r="S605" s="57">
        <v>44.9</v>
      </c>
      <c r="T605" s="127"/>
      <c r="U605" s="127"/>
      <c r="V605" s="351" t="s">
        <v>7882</v>
      </c>
      <c r="W605" s="351" t="s">
        <v>7882</v>
      </c>
      <c r="X605" s="351" t="s">
        <v>7882</v>
      </c>
      <c r="Y605" s="351" t="s">
        <v>7882</v>
      </c>
      <c r="Z605" s="351" t="s">
        <v>7882</v>
      </c>
      <c r="AA605" s="351" t="s">
        <v>7882</v>
      </c>
      <c r="AB605" s="351" t="s">
        <v>7882</v>
      </c>
      <c r="AC605" s="351"/>
      <c r="AD605" s="351"/>
    </row>
    <row r="606" spans="1:30" ht="20.100000000000001" customHeight="1">
      <c r="A606" s="144"/>
      <c r="B606" s="311"/>
      <c r="C606" s="352"/>
      <c r="D606" s="311" t="s">
        <v>7931</v>
      </c>
      <c r="E606" s="352"/>
      <c r="F606" s="356">
        <v>78</v>
      </c>
      <c r="G606" s="314">
        <v>88.63636363636364</v>
      </c>
      <c r="H606" s="356">
        <v>91</v>
      </c>
      <c r="I606" s="314">
        <v>85.84905660377359</v>
      </c>
      <c r="J606" s="356">
        <v>100</v>
      </c>
      <c r="K606" s="314">
        <v>86.956521739130437</v>
      </c>
      <c r="L606" s="356">
        <v>111</v>
      </c>
      <c r="M606" s="314">
        <v>71.612903225806448</v>
      </c>
      <c r="N606" s="315">
        <v>158</v>
      </c>
      <c r="O606" s="316">
        <v>76.699029126213588</v>
      </c>
      <c r="P606" s="315">
        <v>198</v>
      </c>
      <c r="Q606" s="316">
        <v>70.7</v>
      </c>
      <c r="R606" s="315">
        <v>269</v>
      </c>
      <c r="S606" s="316">
        <v>53.7</v>
      </c>
      <c r="T606" s="128"/>
      <c r="U606" s="128"/>
      <c r="V606" s="128"/>
      <c r="W606" s="352"/>
      <c r="X606" s="352"/>
      <c r="Y606" s="352"/>
      <c r="Z606" s="352"/>
      <c r="AA606" s="352"/>
      <c r="AB606" s="352"/>
      <c r="AC606" s="352"/>
      <c r="AD606" s="352"/>
    </row>
    <row r="607" spans="1:30" ht="20.100000000000001" customHeight="1">
      <c r="A607" s="144"/>
      <c r="B607" s="311"/>
      <c r="C607" s="352"/>
      <c r="D607" s="311" t="s">
        <v>7932</v>
      </c>
      <c r="E607" s="352"/>
      <c r="F607" s="356"/>
      <c r="G607" s="314"/>
      <c r="H607" s="356"/>
      <c r="I607" s="314"/>
      <c r="J607" s="356"/>
      <c r="K607" s="314"/>
      <c r="L607" s="356"/>
      <c r="M607" s="314"/>
      <c r="N607" s="315"/>
      <c r="O607" s="316"/>
      <c r="P607" s="315"/>
      <c r="Q607" s="316"/>
      <c r="R607" s="315"/>
      <c r="S607" s="316"/>
      <c r="T607" s="128"/>
      <c r="U607" s="128"/>
      <c r="V607" s="128"/>
      <c r="W607" s="352"/>
      <c r="X607" s="352"/>
      <c r="Y607" s="352"/>
      <c r="Z607" s="352"/>
      <c r="AA607" s="352"/>
      <c r="AB607" s="352"/>
      <c r="AC607" s="352"/>
      <c r="AD607" s="352"/>
    </row>
    <row r="608" spans="1:30" ht="20.100000000000001" customHeight="1">
      <c r="A608" s="144"/>
      <c r="B608" s="111"/>
      <c r="C608" s="352"/>
      <c r="D608" s="311" t="s">
        <v>7933</v>
      </c>
      <c r="E608" s="352"/>
      <c r="F608" s="356"/>
      <c r="G608" s="314"/>
      <c r="H608" s="356"/>
      <c r="I608" s="314"/>
      <c r="J608" s="356"/>
      <c r="K608" s="314"/>
      <c r="L608" s="356"/>
      <c r="M608" s="314"/>
      <c r="N608" s="315"/>
      <c r="O608" s="316"/>
      <c r="P608" s="315">
        <v>1</v>
      </c>
      <c r="Q608" s="316">
        <v>0.4</v>
      </c>
      <c r="R608" s="315">
        <v>7</v>
      </c>
      <c r="S608" s="316">
        <v>1.4</v>
      </c>
      <c r="T608" s="128"/>
      <c r="U608" s="128"/>
      <c r="V608" s="128"/>
      <c r="W608" s="352"/>
      <c r="X608" s="352"/>
      <c r="Y608" s="352"/>
      <c r="Z608" s="352"/>
      <c r="AA608" s="352"/>
      <c r="AB608" s="352"/>
      <c r="AC608" s="352"/>
      <c r="AD608" s="352"/>
    </row>
    <row r="609" spans="1:30" ht="20.100000000000001" customHeight="1">
      <c r="A609" s="177" t="s">
        <v>5076</v>
      </c>
      <c r="B609" s="9" t="s">
        <v>975</v>
      </c>
      <c r="C609" s="351" t="s">
        <v>5077</v>
      </c>
      <c r="D609" s="66"/>
      <c r="E609" s="351"/>
      <c r="F609" s="354">
        <v>10</v>
      </c>
      <c r="G609" s="12">
        <v>100</v>
      </c>
      <c r="H609" s="354">
        <v>14</v>
      </c>
      <c r="I609" s="12">
        <v>93.3</v>
      </c>
      <c r="J609" s="354">
        <v>14</v>
      </c>
      <c r="K609" s="12">
        <v>93.333333333333329</v>
      </c>
      <c r="L609" s="354">
        <v>42</v>
      </c>
      <c r="M609" s="12">
        <v>95.5</v>
      </c>
      <c r="N609" s="56">
        <v>47</v>
      </c>
      <c r="O609" s="57">
        <v>97.9</v>
      </c>
      <c r="P609" s="56">
        <v>75</v>
      </c>
      <c r="Q609" s="57">
        <v>92.6</v>
      </c>
      <c r="R609" s="56">
        <v>220</v>
      </c>
      <c r="S609" s="57">
        <v>97.8</v>
      </c>
      <c r="T609" s="127"/>
      <c r="U609" s="127"/>
      <c r="V609" s="351" t="s">
        <v>7882</v>
      </c>
      <c r="W609" s="351" t="s">
        <v>7882</v>
      </c>
      <c r="X609" s="351" t="s">
        <v>7882</v>
      </c>
      <c r="Y609" s="351" t="s">
        <v>7882</v>
      </c>
      <c r="Z609" s="351" t="s">
        <v>7882</v>
      </c>
      <c r="AA609" s="351" t="s">
        <v>7882</v>
      </c>
      <c r="AB609" s="351" t="s">
        <v>7882</v>
      </c>
      <c r="AC609" s="351"/>
      <c r="AD609" s="351"/>
    </row>
    <row r="610" spans="1:30" ht="20.100000000000001" customHeight="1">
      <c r="A610" s="144"/>
      <c r="B610" s="311"/>
      <c r="C610" s="352"/>
      <c r="D610" s="85" t="s">
        <v>248</v>
      </c>
      <c r="E610" s="352" t="s">
        <v>2411</v>
      </c>
      <c r="F610" s="356"/>
      <c r="G610" s="314"/>
      <c r="H610" s="356"/>
      <c r="I610" s="314"/>
      <c r="J610" s="356">
        <v>1</v>
      </c>
      <c r="K610" s="314">
        <v>6.666666666666667</v>
      </c>
      <c r="L610" s="356">
        <v>1</v>
      </c>
      <c r="M610" s="314">
        <v>2.2999999999999998</v>
      </c>
      <c r="N610" s="315"/>
      <c r="O610" s="316"/>
      <c r="P610" s="315"/>
      <c r="Q610" s="316"/>
      <c r="R610" s="315"/>
      <c r="S610" s="316"/>
      <c r="T610" s="181"/>
      <c r="U610" s="128"/>
      <c r="V610" s="128"/>
      <c r="W610" s="352"/>
      <c r="X610" s="352"/>
      <c r="Y610" s="352"/>
      <c r="Z610" s="352"/>
      <c r="AA610" s="352"/>
      <c r="AB610" s="352"/>
      <c r="AC610" s="352"/>
      <c r="AD610" s="352"/>
    </row>
    <row r="611" spans="1:30" ht="20.100000000000001" customHeight="1">
      <c r="A611" s="144"/>
      <c r="B611" s="311"/>
      <c r="C611" s="352"/>
      <c r="D611" s="85" t="s">
        <v>249</v>
      </c>
      <c r="E611" s="352"/>
      <c r="F611" s="321"/>
      <c r="G611" s="54"/>
      <c r="H611" s="321">
        <v>1</v>
      </c>
      <c r="I611" s="54">
        <v>6.7</v>
      </c>
      <c r="J611" s="321"/>
      <c r="L611" s="356">
        <v>1</v>
      </c>
      <c r="M611" s="314">
        <v>2.2999999999999998</v>
      </c>
      <c r="N611" s="315">
        <v>1</v>
      </c>
      <c r="O611" s="316">
        <v>2.1</v>
      </c>
      <c r="P611" s="315">
        <v>6</v>
      </c>
      <c r="Q611" s="316">
        <v>7.4</v>
      </c>
      <c r="R611" s="315">
        <v>5</v>
      </c>
      <c r="S611" s="316">
        <v>2.2000000000000002</v>
      </c>
      <c r="T611" s="128"/>
      <c r="U611" s="128"/>
      <c r="V611" s="128"/>
      <c r="W611" s="352"/>
      <c r="X611" s="352"/>
      <c r="Y611" s="352"/>
      <c r="Z611" s="352"/>
      <c r="AA611" s="352"/>
      <c r="AB611" s="352"/>
      <c r="AC611" s="352"/>
      <c r="AD611" s="352"/>
    </row>
    <row r="612" spans="1:30" ht="20.100000000000001" customHeight="1">
      <c r="A612" s="177" t="s">
        <v>5078</v>
      </c>
      <c r="B612" s="9" t="s">
        <v>196</v>
      </c>
      <c r="C612" s="351" t="s">
        <v>7881</v>
      </c>
      <c r="D612" s="9" t="s">
        <v>1434</v>
      </c>
      <c r="E612" s="351"/>
      <c r="F612" s="354">
        <v>157</v>
      </c>
      <c r="G612" s="12">
        <v>32.983193277310924</v>
      </c>
      <c r="H612" s="354">
        <v>152</v>
      </c>
      <c r="I612" s="12">
        <v>30.831643002028397</v>
      </c>
      <c r="J612" s="354">
        <v>171</v>
      </c>
      <c r="K612" s="12">
        <v>33.928571428571431</v>
      </c>
      <c r="L612" s="354">
        <v>163</v>
      </c>
      <c r="M612" s="12">
        <v>32.149901380670613</v>
      </c>
      <c r="N612" s="56">
        <v>165</v>
      </c>
      <c r="O612" s="57">
        <v>31.25</v>
      </c>
      <c r="P612" s="56">
        <v>140</v>
      </c>
      <c r="Q612" s="57">
        <v>26.168224299065422</v>
      </c>
      <c r="R612" s="56">
        <v>154</v>
      </c>
      <c r="S612" s="57">
        <v>30.738522954091817</v>
      </c>
      <c r="T612" s="127"/>
      <c r="U612" s="127"/>
      <c r="V612" s="351" t="s">
        <v>7882</v>
      </c>
      <c r="W612" s="351" t="s">
        <v>7882</v>
      </c>
      <c r="X612" s="351" t="s">
        <v>7882</v>
      </c>
      <c r="Y612" s="351" t="s">
        <v>7882</v>
      </c>
      <c r="Z612" s="351" t="s">
        <v>7882</v>
      </c>
      <c r="AA612" s="351" t="s">
        <v>7882</v>
      </c>
      <c r="AB612" s="351" t="s">
        <v>7882</v>
      </c>
      <c r="AC612" s="351"/>
      <c r="AD612" s="351"/>
    </row>
    <row r="613" spans="1:30" ht="20.100000000000001" customHeight="1">
      <c r="A613" s="144"/>
      <c r="B613" s="111"/>
      <c r="C613" s="352"/>
      <c r="D613" s="311" t="s">
        <v>1435</v>
      </c>
      <c r="E613" s="352"/>
      <c r="F613" s="356">
        <v>13</v>
      </c>
      <c r="G613" s="314">
        <v>2.73109243697479</v>
      </c>
      <c r="H613" s="356">
        <v>13</v>
      </c>
      <c r="I613" s="314">
        <v>2.6369168356997972</v>
      </c>
      <c r="J613" s="356">
        <v>7</v>
      </c>
      <c r="K613" s="314">
        <v>1.3888888888888888</v>
      </c>
      <c r="L613" s="356">
        <v>18</v>
      </c>
      <c r="M613" s="314">
        <v>3.5502958579881656</v>
      </c>
      <c r="N613" s="315">
        <v>12</v>
      </c>
      <c r="O613" s="316">
        <v>2.2727272727272729</v>
      </c>
      <c r="P613" s="315">
        <v>21</v>
      </c>
      <c r="Q613" s="316">
        <v>3.9252336448598131</v>
      </c>
      <c r="R613" s="315">
        <v>12</v>
      </c>
      <c r="S613" s="316">
        <v>2.3952095808383231</v>
      </c>
      <c r="T613" s="128"/>
      <c r="U613" s="128"/>
      <c r="V613" s="128"/>
      <c r="W613" s="352"/>
      <c r="X613" s="352"/>
      <c r="Y613" s="352"/>
      <c r="Z613" s="352"/>
      <c r="AA613" s="352"/>
      <c r="AB613" s="352"/>
      <c r="AC613" s="352"/>
      <c r="AD613" s="352"/>
    </row>
    <row r="614" spans="1:30" ht="20.100000000000001" customHeight="1">
      <c r="A614" s="144"/>
      <c r="B614" s="111"/>
      <c r="C614" s="352"/>
      <c r="D614" s="311" t="s">
        <v>1436</v>
      </c>
      <c r="E614" s="352"/>
      <c r="F614" s="356">
        <v>19</v>
      </c>
      <c r="G614" s="314">
        <v>3.9915966386554622</v>
      </c>
      <c r="H614" s="356">
        <v>20</v>
      </c>
      <c r="I614" s="314">
        <v>4.056795131845842</v>
      </c>
      <c r="J614" s="356">
        <v>18</v>
      </c>
      <c r="K614" s="314">
        <v>3.5714285714285716</v>
      </c>
      <c r="L614" s="356">
        <v>24</v>
      </c>
      <c r="M614" s="314">
        <v>4.7337278106508878</v>
      </c>
      <c r="N614" s="315">
        <v>23</v>
      </c>
      <c r="O614" s="316">
        <v>4.3560606060606064</v>
      </c>
      <c r="P614" s="315">
        <v>23</v>
      </c>
      <c r="Q614" s="316">
        <v>4.2990654205607477</v>
      </c>
      <c r="R614" s="315">
        <v>26</v>
      </c>
      <c r="S614" s="316">
        <v>5.1896207584830343</v>
      </c>
      <c r="T614" s="128"/>
      <c r="U614" s="128"/>
      <c r="V614" s="128"/>
      <c r="W614" s="352"/>
      <c r="X614" s="352"/>
      <c r="Y614" s="352"/>
      <c r="Z614" s="352"/>
      <c r="AA614" s="352"/>
      <c r="AB614" s="352"/>
      <c r="AC614" s="352"/>
      <c r="AD614" s="352"/>
    </row>
    <row r="615" spans="1:30" ht="20.100000000000001" customHeight="1">
      <c r="A615" s="144"/>
      <c r="B615" s="111"/>
      <c r="C615" s="352"/>
      <c r="D615" s="311" t="s">
        <v>1437</v>
      </c>
      <c r="E615" s="352"/>
      <c r="F615" s="356">
        <v>34</v>
      </c>
      <c r="G615" s="314">
        <v>7.1428571428571432</v>
      </c>
      <c r="H615" s="356">
        <v>32</v>
      </c>
      <c r="I615" s="314">
        <v>6.4908722109533468</v>
      </c>
      <c r="J615" s="356">
        <v>26</v>
      </c>
      <c r="K615" s="314">
        <v>5.1587301587301591</v>
      </c>
      <c r="L615" s="356">
        <v>16</v>
      </c>
      <c r="M615" s="314">
        <v>3.1558185404339252</v>
      </c>
      <c r="N615" s="315">
        <v>21</v>
      </c>
      <c r="O615" s="316">
        <v>3.9772727272727271</v>
      </c>
      <c r="P615" s="315">
        <v>22</v>
      </c>
      <c r="Q615" s="316">
        <v>4.1121495327102799</v>
      </c>
      <c r="R615" s="315">
        <v>20</v>
      </c>
      <c r="S615" s="316">
        <v>3.992015968063872</v>
      </c>
      <c r="T615" s="128"/>
      <c r="U615" s="128"/>
      <c r="V615" s="128"/>
      <c r="W615" s="352"/>
      <c r="X615" s="352"/>
      <c r="Y615" s="352"/>
      <c r="Z615" s="352"/>
      <c r="AA615" s="352"/>
      <c r="AB615" s="352"/>
      <c r="AC615" s="352"/>
      <c r="AD615" s="352"/>
    </row>
    <row r="616" spans="1:30" ht="20.100000000000001" customHeight="1">
      <c r="A616" s="144"/>
      <c r="B616" s="111"/>
      <c r="C616" s="352"/>
      <c r="D616" s="311" t="s">
        <v>1438</v>
      </c>
      <c r="E616" s="352"/>
      <c r="F616" s="356">
        <v>26</v>
      </c>
      <c r="G616" s="314">
        <v>5.46218487394958</v>
      </c>
      <c r="H616" s="356">
        <v>22</v>
      </c>
      <c r="I616" s="314">
        <v>4.4624746450304258</v>
      </c>
      <c r="J616" s="356">
        <v>21</v>
      </c>
      <c r="K616" s="314">
        <v>4.166666666666667</v>
      </c>
      <c r="L616" s="356">
        <v>20</v>
      </c>
      <c r="M616" s="314">
        <v>3.9447731755424065</v>
      </c>
      <c r="N616" s="315">
        <v>23</v>
      </c>
      <c r="O616" s="316">
        <v>4.3560606060606064</v>
      </c>
      <c r="P616" s="315">
        <v>38</v>
      </c>
      <c r="Q616" s="316">
        <v>7.1028037383177569</v>
      </c>
      <c r="R616" s="315">
        <v>11</v>
      </c>
      <c r="S616" s="316">
        <v>2.1956087824351296</v>
      </c>
      <c r="T616" s="128"/>
      <c r="U616" s="128"/>
      <c r="V616" s="128"/>
      <c r="W616" s="352"/>
      <c r="X616" s="352"/>
      <c r="Y616" s="352"/>
      <c r="Z616" s="352"/>
      <c r="AA616" s="352"/>
      <c r="AB616" s="352"/>
      <c r="AC616" s="352"/>
      <c r="AD616" s="352"/>
    </row>
    <row r="617" spans="1:30" ht="20.100000000000001" customHeight="1">
      <c r="A617" s="144"/>
      <c r="B617" s="111"/>
      <c r="C617" s="352"/>
      <c r="D617" s="311" t="s">
        <v>1447</v>
      </c>
      <c r="E617" s="352"/>
      <c r="F617" s="356">
        <v>143</v>
      </c>
      <c r="G617" s="314">
        <v>30.042016806722689</v>
      </c>
      <c r="H617" s="356">
        <v>165</v>
      </c>
      <c r="I617" s="314">
        <v>33.468559837728193</v>
      </c>
      <c r="J617" s="356">
        <v>180</v>
      </c>
      <c r="K617" s="314">
        <v>35.714285714285715</v>
      </c>
      <c r="L617" s="356">
        <v>174</v>
      </c>
      <c r="M617" s="314">
        <v>34.319526627218934</v>
      </c>
      <c r="N617" s="315">
        <v>184</v>
      </c>
      <c r="O617" s="316">
        <v>34.848484848484851</v>
      </c>
      <c r="P617" s="315">
        <v>184</v>
      </c>
      <c r="Q617" s="316">
        <v>34.392523364485982</v>
      </c>
      <c r="R617" s="315">
        <v>160</v>
      </c>
      <c r="S617" s="316">
        <v>31.936127744510976</v>
      </c>
      <c r="T617" s="128"/>
      <c r="U617" s="128"/>
      <c r="V617" s="128"/>
      <c r="W617" s="352"/>
      <c r="X617" s="352"/>
      <c r="Y617" s="352"/>
      <c r="Z617" s="352"/>
      <c r="AA617" s="352"/>
      <c r="AB617" s="352"/>
      <c r="AC617" s="352"/>
      <c r="AD617" s="352"/>
    </row>
    <row r="618" spans="1:30" ht="20.100000000000001" customHeight="1">
      <c r="A618" s="144"/>
      <c r="B618" s="111"/>
      <c r="C618" s="352"/>
      <c r="D618" s="311" t="s">
        <v>1601</v>
      </c>
      <c r="E618" s="352"/>
      <c r="F618" s="356">
        <v>18</v>
      </c>
      <c r="G618" s="314">
        <v>3.7815126050420167</v>
      </c>
      <c r="H618" s="356">
        <v>12</v>
      </c>
      <c r="I618" s="314">
        <v>2.4340770791075053</v>
      </c>
      <c r="J618" s="356">
        <v>16</v>
      </c>
      <c r="K618" s="314">
        <v>3.1746031746031744</v>
      </c>
      <c r="L618" s="356">
        <v>12</v>
      </c>
      <c r="M618" s="314">
        <v>2.3668639053254439</v>
      </c>
      <c r="N618" s="315">
        <v>23</v>
      </c>
      <c r="O618" s="316">
        <v>4.3560606060606064</v>
      </c>
      <c r="P618" s="315">
        <v>14</v>
      </c>
      <c r="Q618" s="316">
        <v>2.6168224299065419</v>
      </c>
      <c r="R618" s="315">
        <v>14</v>
      </c>
      <c r="S618" s="316">
        <v>2.7944111776447107</v>
      </c>
      <c r="T618" s="128"/>
      <c r="U618" s="128"/>
      <c r="V618" s="128"/>
      <c r="W618" s="352"/>
      <c r="X618" s="352"/>
      <c r="Y618" s="352"/>
      <c r="Z618" s="352"/>
      <c r="AA618" s="352"/>
      <c r="AB618" s="352"/>
      <c r="AC618" s="352"/>
      <c r="AD618" s="352"/>
    </row>
    <row r="619" spans="1:30" ht="20.100000000000001" customHeight="1">
      <c r="A619" s="144"/>
      <c r="B619" s="111"/>
      <c r="C619" s="352"/>
      <c r="D619" s="311" t="s">
        <v>1602</v>
      </c>
      <c r="E619" s="352"/>
      <c r="F619" s="356">
        <v>1</v>
      </c>
      <c r="G619" s="314">
        <v>0.21008403361344538</v>
      </c>
      <c r="H619" s="356"/>
      <c r="I619" s="314"/>
      <c r="J619" s="356">
        <v>2</v>
      </c>
      <c r="K619" s="314">
        <v>0.3968253968253968</v>
      </c>
      <c r="L619" s="356">
        <v>1</v>
      </c>
      <c r="M619" s="314">
        <v>0.19723865877712032</v>
      </c>
      <c r="N619" s="315">
        <v>3</v>
      </c>
      <c r="O619" s="316">
        <v>0.56818181818181823</v>
      </c>
      <c r="P619" s="315">
        <v>3</v>
      </c>
      <c r="Q619" s="316">
        <v>0.56074766355140182</v>
      </c>
      <c r="R619" s="315">
        <v>7</v>
      </c>
      <c r="S619" s="316">
        <v>1.3972055888223553</v>
      </c>
      <c r="T619" s="128"/>
      <c r="U619" s="128"/>
      <c r="V619" s="128"/>
      <c r="W619" s="352"/>
      <c r="X619" s="352"/>
      <c r="Y619" s="352"/>
      <c r="Z619" s="352"/>
      <c r="AA619" s="352"/>
      <c r="AB619" s="352"/>
      <c r="AC619" s="352"/>
      <c r="AD619" s="352"/>
    </row>
    <row r="620" spans="1:30" ht="20.100000000000001" customHeight="1">
      <c r="A620" s="144"/>
      <c r="B620" s="111"/>
      <c r="C620" s="352"/>
      <c r="D620" s="311" t="s">
        <v>1603</v>
      </c>
      <c r="E620" s="352"/>
      <c r="F620" s="356">
        <v>2</v>
      </c>
      <c r="G620" s="314">
        <v>0.42016806722689076</v>
      </c>
      <c r="H620" s="356">
        <v>5</v>
      </c>
      <c r="I620" s="314">
        <v>1.0141987829614605</v>
      </c>
      <c r="J620" s="356">
        <v>1</v>
      </c>
      <c r="K620" s="314">
        <v>0.1984126984126984</v>
      </c>
      <c r="L620" s="356">
        <v>4</v>
      </c>
      <c r="M620" s="314">
        <v>0.78895463510848129</v>
      </c>
      <c r="N620" s="315">
        <v>2</v>
      </c>
      <c r="O620" s="316">
        <v>0.37878787878787878</v>
      </c>
      <c r="P620" s="315">
        <v>6</v>
      </c>
      <c r="Q620" s="316">
        <v>1.1214953271028036</v>
      </c>
      <c r="R620" s="315">
        <v>3</v>
      </c>
      <c r="S620" s="316">
        <v>0.59880239520958078</v>
      </c>
      <c r="T620" s="128"/>
      <c r="U620" s="128"/>
      <c r="V620" s="128"/>
      <c r="W620" s="352"/>
      <c r="X620" s="352"/>
      <c r="Y620" s="352"/>
      <c r="Z620" s="352"/>
      <c r="AA620" s="352"/>
      <c r="AB620" s="352"/>
      <c r="AC620" s="352"/>
      <c r="AD620" s="352"/>
    </row>
    <row r="621" spans="1:30" ht="20.100000000000001" customHeight="1">
      <c r="A621" s="144"/>
      <c r="B621" s="111"/>
      <c r="C621" s="352"/>
      <c r="D621" s="311" t="s">
        <v>7934</v>
      </c>
      <c r="E621" s="352"/>
      <c r="F621" s="356">
        <v>43</v>
      </c>
      <c r="G621" s="314">
        <v>9.0336134453781511</v>
      </c>
      <c r="H621" s="356">
        <v>49</v>
      </c>
      <c r="I621" s="314">
        <v>9.939148073022313</v>
      </c>
      <c r="J621" s="356">
        <v>44</v>
      </c>
      <c r="K621" s="314">
        <v>8.7301587301587293</v>
      </c>
      <c r="L621" s="356">
        <v>38</v>
      </c>
      <c r="M621" s="314">
        <v>7.4950690335305721</v>
      </c>
      <c r="N621" s="315">
        <v>56</v>
      </c>
      <c r="O621" s="316">
        <v>10.606060606060606</v>
      </c>
      <c r="P621" s="315">
        <v>64</v>
      </c>
      <c r="Q621" s="316">
        <v>11.962616822429906</v>
      </c>
      <c r="R621" s="315">
        <v>44</v>
      </c>
      <c r="S621" s="316">
        <v>8.7824351297405183</v>
      </c>
      <c r="T621" s="128"/>
      <c r="U621" s="128"/>
      <c r="V621" s="128"/>
      <c r="W621" s="352"/>
      <c r="X621" s="352"/>
      <c r="Y621" s="352"/>
      <c r="Z621" s="352"/>
      <c r="AA621" s="352"/>
      <c r="AB621" s="352"/>
      <c r="AC621" s="352"/>
      <c r="AD621" s="352"/>
    </row>
    <row r="622" spans="1:30" ht="20.100000000000001" customHeight="1">
      <c r="A622" s="144"/>
      <c r="B622" s="111"/>
      <c r="C622" s="352"/>
      <c r="D622" s="311" t="s">
        <v>7935</v>
      </c>
      <c r="E622" s="352"/>
      <c r="F622" s="356">
        <v>7</v>
      </c>
      <c r="G622" s="314">
        <v>1.4705882352941178</v>
      </c>
      <c r="H622" s="356">
        <v>4</v>
      </c>
      <c r="I622" s="314">
        <v>0.81135902636916835</v>
      </c>
      <c r="J622" s="356">
        <v>6</v>
      </c>
      <c r="K622" s="314">
        <v>1.1904761904761905</v>
      </c>
      <c r="L622" s="356">
        <v>9</v>
      </c>
      <c r="M622" s="314">
        <v>1.7751479289940828</v>
      </c>
      <c r="N622" s="315">
        <v>1</v>
      </c>
      <c r="O622" s="316">
        <v>0.18939393939393939</v>
      </c>
      <c r="P622" s="315">
        <v>3</v>
      </c>
      <c r="Q622" s="316">
        <v>0.56074766355140182</v>
      </c>
      <c r="R622" s="315">
        <v>7</v>
      </c>
      <c r="S622" s="316">
        <v>1.3972055888223553</v>
      </c>
      <c r="T622" s="128"/>
      <c r="U622" s="128"/>
      <c r="V622" s="128"/>
      <c r="W622" s="352"/>
      <c r="X622" s="352"/>
      <c r="Y622" s="352"/>
      <c r="Z622" s="352"/>
      <c r="AA622" s="352"/>
      <c r="AB622" s="352"/>
      <c r="AC622" s="352"/>
      <c r="AD622" s="352"/>
    </row>
    <row r="623" spans="1:30" ht="20.100000000000001" customHeight="1">
      <c r="A623" s="144"/>
      <c r="B623" s="111"/>
      <c r="C623" s="352"/>
      <c r="D623" s="311" t="s">
        <v>7936</v>
      </c>
      <c r="E623" s="352"/>
      <c r="F623" s="356"/>
      <c r="G623" s="314"/>
      <c r="H623" s="356">
        <v>19</v>
      </c>
      <c r="I623" s="314">
        <v>3.8539553752535496</v>
      </c>
      <c r="J623" s="356">
        <v>12</v>
      </c>
      <c r="K623" s="314">
        <v>2.3809523809523809</v>
      </c>
      <c r="L623" s="356">
        <v>28</v>
      </c>
      <c r="M623" s="314">
        <v>5.5226824457593686</v>
      </c>
      <c r="N623" s="315">
        <v>15</v>
      </c>
      <c r="O623" s="316">
        <v>2.8409090909090908</v>
      </c>
      <c r="P623" s="315">
        <v>17</v>
      </c>
      <c r="Q623" s="316">
        <v>3.1775700934579438</v>
      </c>
      <c r="R623" s="315">
        <v>43</v>
      </c>
      <c r="S623" s="316">
        <v>8.5828343313373257</v>
      </c>
      <c r="T623" s="128"/>
      <c r="U623" s="128"/>
      <c r="V623" s="128"/>
      <c r="W623" s="352"/>
      <c r="X623" s="352"/>
      <c r="Y623" s="352"/>
      <c r="Z623" s="352"/>
      <c r="AA623" s="352"/>
      <c r="AB623" s="352"/>
      <c r="AC623" s="352"/>
      <c r="AD623" s="352"/>
    </row>
    <row r="624" spans="1:30" ht="20.100000000000001" customHeight="1">
      <c r="A624" s="144"/>
      <c r="B624" s="111"/>
      <c r="C624" s="352"/>
      <c r="D624" s="311" t="s">
        <v>7937</v>
      </c>
      <c r="E624" s="352"/>
      <c r="F624" s="356">
        <v>13</v>
      </c>
      <c r="G624" s="314">
        <v>2.73109243697479</v>
      </c>
      <c r="H624" s="356"/>
      <c r="I624" s="314"/>
      <c r="J624" s="356"/>
      <c r="K624" s="314"/>
      <c r="L624" s="356"/>
      <c r="M624" s="314"/>
      <c r="N624" s="315"/>
      <c r="O624" s="316"/>
      <c r="P624" s="315"/>
      <c r="Q624" s="316"/>
      <c r="R624" s="315"/>
      <c r="S624" s="316"/>
      <c r="T624" s="128"/>
      <c r="U624" s="128"/>
      <c r="V624" s="128"/>
      <c r="W624" s="352"/>
      <c r="X624" s="352"/>
      <c r="Y624" s="352"/>
      <c r="Z624" s="352"/>
      <c r="AA624" s="352"/>
      <c r="AB624" s="352"/>
      <c r="AC624" s="352"/>
      <c r="AD624" s="352"/>
    </row>
    <row r="625" spans="1:30" ht="20.100000000000001" customHeight="1">
      <c r="A625" s="177" t="s">
        <v>5079</v>
      </c>
      <c r="B625" s="9" t="s">
        <v>197</v>
      </c>
      <c r="C625" s="351" t="s">
        <v>5080</v>
      </c>
      <c r="D625" s="9"/>
      <c r="E625" s="351"/>
      <c r="F625" s="354"/>
      <c r="G625" s="12"/>
      <c r="H625" s="354">
        <v>19</v>
      </c>
      <c r="I625" s="12">
        <v>100</v>
      </c>
      <c r="J625" s="354">
        <v>12</v>
      </c>
      <c r="K625" s="12">
        <v>100</v>
      </c>
      <c r="L625" s="354">
        <v>28</v>
      </c>
      <c r="M625" s="12">
        <v>100</v>
      </c>
      <c r="N625" s="56">
        <v>15</v>
      </c>
      <c r="O625" s="57">
        <v>100</v>
      </c>
      <c r="P625" s="56">
        <v>17</v>
      </c>
      <c r="Q625" s="57">
        <v>100</v>
      </c>
      <c r="R625" s="56">
        <v>43</v>
      </c>
      <c r="S625" s="57">
        <v>100</v>
      </c>
      <c r="T625" s="127"/>
      <c r="U625" s="127"/>
      <c r="V625" s="351" t="s">
        <v>7882</v>
      </c>
      <c r="W625" s="351" t="s">
        <v>7882</v>
      </c>
      <c r="X625" s="351" t="s">
        <v>7882</v>
      </c>
      <c r="Y625" s="351" t="s">
        <v>7882</v>
      </c>
      <c r="Z625" s="351" t="s">
        <v>7882</v>
      </c>
      <c r="AA625" s="351" t="s">
        <v>7882</v>
      </c>
      <c r="AB625" s="351" t="s">
        <v>7882</v>
      </c>
      <c r="AC625" s="351"/>
      <c r="AD625" s="351"/>
    </row>
    <row r="626" spans="1:30" ht="20.100000000000001" customHeight="1">
      <c r="A626" s="177" t="s">
        <v>7938</v>
      </c>
      <c r="B626" s="9" t="s">
        <v>198</v>
      </c>
      <c r="C626" s="351" t="s">
        <v>7881</v>
      </c>
      <c r="D626" s="9" t="s">
        <v>1434</v>
      </c>
      <c r="E626" s="351"/>
      <c r="F626" s="354">
        <v>39</v>
      </c>
      <c r="G626" s="12">
        <v>8.1932773109243691</v>
      </c>
      <c r="H626" s="354">
        <v>33</v>
      </c>
      <c r="I626" s="12">
        <v>6.6937119675456387</v>
      </c>
      <c r="J626" s="354">
        <v>26</v>
      </c>
      <c r="K626" s="12">
        <v>5.1587301587301591</v>
      </c>
      <c r="L626" s="354">
        <v>53</v>
      </c>
      <c r="M626" s="12">
        <v>10.453648915187378</v>
      </c>
      <c r="N626" s="56">
        <v>46</v>
      </c>
      <c r="O626" s="57">
        <v>8.7121212121212128</v>
      </c>
      <c r="P626" s="56">
        <v>42</v>
      </c>
      <c r="Q626" s="57">
        <v>7.8504672897196262</v>
      </c>
      <c r="R626" s="56">
        <v>45</v>
      </c>
      <c r="S626" s="57">
        <v>8.9820359281437128</v>
      </c>
      <c r="T626" s="127"/>
      <c r="U626" s="127"/>
      <c r="V626" s="351" t="s">
        <v>7882</v>
      </c>
      <c r="W626" s="351" t="s">
        <v>7882</v>
      </c>
      <c r="X626" s="351" t="s">
        <v>7882</v>
      </c>
      <c r="Y626" s="351" t="s">
        <v>7882</v>
      </c>
      <c r="Z626" s="351" t="s">
        <v>7882</v>
      </c>
      <c r="AA626" s="351" t="s">
        <v>7882</v>
      </c>
      <c r="AB626" s="351" t="s">
        <v>7882</v>
      </c>
      <c r="AC626" s="351"/>
      <c r="AD626" s="351"/>
    </row>
    <row r="627" spans="1:30" ht="20.100000000000001" customHeight="1">
      <c r="A627" s="144"/>
      <c r="B627" s="111"/>
      <c r="C627" s="352"/>
      <c r="D627" s="311" t="s">
        <v>1435</v>
      </c>
      <c r="E627" s="352"/>
      <c r="F627" s="356">
        <v>28</v>
      </c>
      <c r="G627" s="314">
        <v>5.882352941176471</v>
      </c>
      <c r="H627" s="356">
        <v>21</v>
      </c>
      <c r="I627" s="314">
        <v>4.2596348884381339</v>
      </c>
      <c r="J627" s="356">
        <v>29</v>
      </c>
      <c r="K627" s="314">
        <v>5.753968253968254</v>
      </c>
      <c r="L627" s="356">
        <v>31</v>
      </c>
      <c r="M627" s="314">
        <v>6.1143984220907299</v>
      </c>
      <c r="N627" s="315">
        <v>36</v>
      </c>
      <c r="O627" s="316">
        <v>6.8181818181818183</v>
      </c>
      <c r="P627" s="315">
        <v>30</v>
      </c>
      <c r="Q627" s="316">
        <v>5.6074766355140184</v>
      </c>
      <c r="R627" s="315">
        <v>29</v>
      </c>
      <c r="S627" s="316">
        <v>5.788423153692615</v>
      </c>
      <c r="T627" s="128"/>
      <c r="U627" s="128"/>
      <c r="V627" s="128"/>
      <c r="W627" s="352"/>
      <c r="X627" s="352"/>
      <c r="Y627" s="352"/>
      <c r="Z627" s="352"/>
      <c r="AA627" s="352"/>
      <c r="AB627" s="352"/>
      <c r="AC627" s="352"/>
      <c r="AD627" s="352"/>
    </row>
    <row r="628" spans="1:30" ht="20.100000000000001" customHeight="1">
      <c r="A628" s="144"/>
      <c r="B628" s="111"/>
      <c r="C628" s="352"/>
      <c r="D628" s="311" t="s">
        <v>1436</v>
      </c>
      <c r="E628" s="352"/>
      <c r="F628" s="356">
        <v>5</v>
      </c>
      <c r="G628" s="314">
        <v>1.0504201680672269</v>
      </c>
      <c r="H628" s="356">
        <v>5</v>
      </c>
      <c r="I628" s="314">
        <v>1.0141987829614605</v>
      </c>
      <c r="J628" s="356">
        <v>4</v>
      </c>
      <c r="K628" s="314">
        <v>0.79365079365079361</v>
      </c>
      <c r="L628" s="356">
        <v>3</v>
      </c>
      <c r="M628" s="314">
        <v>0.59171597633136097</v>
      </c>
      <c r="N628" s="315">
        <v>9</v>
      </c>
      <c r="O628" s="316">
        <v>1.7045454545454546</v>
      </c>
      <c r="P628" s="315">
        <v>11</v>
      </c>
      <c r="Q628" s="316">
        <v>2.05607476635514</v>
      </c>
      <c r="R628" s="315">
        <v>4</v>
      </c>
      <c r="S628" s="316">
        <v>0.79840319361277445</v>
      </c>
      <c r="T628" s="128"/>
      <c r="U628" s="128"/>
      <c r="V628" s="128"/>
      <c r="W628" s="352"/>
      <c r="X628" s="352"/>
      <c r="Y628" s="352"/>
      <c r="Z628" s="352"/>
      <c r="AA628" s="352"/>
      <c r="AB628" s="352"/>
      <c r="AC628" s="352"/>
      <c r="AD628" s="352"/>
    </row>
    <row r="629" spans="1:30" ht="20.100000000000001" customHeight="1">
      <c r="A629" s="144"/>
      <c r="B629" s="111"/>
      <c r="C629" s="352"/>
      <c r="D629" s="311" t="s">
        <v>1437</v>
      </c>
      <c r="E629" s="352"/>
      <c r="F629" s="356">
        <v>18</v>
      </c>
      <c r="G629" s="314">
        <v>3.7815126050420167</v>
      </c>
      <c r="H629" s="356">
        <v>20</v>
      </c>
      <c r="I629" s="314">
        <v>4.056795131845842</v>
      </c>
      <c r="J629" s="356">
        <v>21</v>
      </c>
      <c r="K629" s="314">
        <v>4.166666666666667</v>
      </c>
      <c r="L629" s="356">
        <v>17</v>
      </c>
      <c r="M629" s="314">
        <v>3.3530571992110452</v>
      </c>
      <c r="N629" s="315">
        <v>35</v>
      </c>
      <c r="O629" s="316">
        <v>6.6287878787878789</v>
      </c>
      <c r="P629" s="315">
        <v>25</v>
      </c>
      <c r="Q629" s="316">
        <v>4.6728971962616823</v>
      </c>
      <c r="R629" s="315">
        <v>15</v>
      </c>
      <c r="S629" s="316">
        <v>2.9940119760479043</v>
      </c>
      <c r="T629" s="128"/>
      <c r="U629" s="128"/>
      <c r="V629" s="128"/>
      <c r="W629" s="352"/>
      <c r="X629" s="352"/>
      <c r="Y629" s="352"/>
      <c r="Z629" s="352"/>
      <c r="AA629" s="352"/>
      <c r="AB629" s="352"/>
      <c r="AC629" s="352"/>
      <c r="AD629" s="352"/>
    </row>
    <row r="630" spans="1:30" ht="20.100000000000001" customHeight="1">
      <c r="A630" s="144"/>
      <c r="B630" s="111"/>
      <c r="C630" s="352"/>
      <c r="D630" s="311" t="s">
        <v>1438</v>
      </c>
      <c r="E630" s="352"/>
      <c r="F630" s="356">
        <v>25</v>
      </c>
      <c r="G630" s="314">
        <v>5.2521008403361344</v>
      </c>
      <c r="H630" s="356">
        <v>19</v>
      </c>
      <c r="I630" s="314">
        <v>3.8539553752535496</v>
      </c>
      <c r="J630" s="356">
        <v>15</v>
      </c>
      <c r="K630" s="314">
        <v>2.9761904761904763</v>
      </c>
      <c r="L630" s="356">
        <v>12</v>
      </c>
      <c r="M630" s="314">
        <v>2.3668639053254439</v>
      </c>
      <c r="N630" s="315">
        <v>22</v>
      </c>
      <c r="O630" s="316">
        <v>4.166666666666667</v>
      </c>
      <c r="P630" s="315">
        <v>23</v>
      </c>
      <c r="Q630" s="316">
        <v>4.2990654205607477</v>
      </c>
      <c r="R630" s="315">
        <v>19</v>
      </c>
      <c r="S630" s="316">
        <v>3.7924151696606785</v>
      </c>
      <c r="T630" s="128"/>
      <c r="U630" s="128"/>
      <c r="V630" s="128"/>
      <c r="W630" s="352"/>
      <c r="X630" s="352"/>
      <c r="Y630" s="352"/>
      <c r="Z630" s="352"/>
      <c r="AA630" s="352"/>
      <c r="AB630" s="352"/>
      <c r="AC630" s="352"/>
      <c r="AD630" s="352"/>
    </row>
    <row r="631" spans="1:30" ht="20.100000000000001" customHeight="1">
      <c r="A631" s="144"/>
      <c r="B631" s="111"/>
      <c r="C631" s="352"/>
      <c r="D631" s="311" t="s">
        <v>1447</v>
      </c>
      <c r="E631" s="352"/>
      <c r="F631" s="356">
        <v>65</v>
      </c>
      <c r="G631" s="314">
        <v>13.655462184873949</v>
      </c>
      <c r="H631" s="356">
        <v>67</v>
      </c>
      <c r="I631" s="314">
        <v>13.590263691683569</v>
      </c>
      <c r="J631" s="356">
        <v>60</v>
      </c>
      <c r="K631" s="314">
        <v>11.904761904761905</v>
      </c>
      <c r="L631" s="356">
        <v>59</v>
      </c>
      <c r="M631" s="314">
        <v>11.637080867850099</v>
      </c>
      <c r="N631" s="315">
        <v>77</v>
      </c>
      <c r="O631" s="316">
        <v>14.583333333333334</v>
      </c>
      <c r="P631" s="315">
        <v>97</v>
      </c>
      <c r="Q631" s="316">
        <v>18.130841121495326</v>
      </c>
      <c r="R631" s="315">
        <v>79</v>
      </c>
      <c r="S631" s="316">
        <v>15.768463073852296</v>
      </c>
      <c r="T631" s="128"/>
      <c r="U631" s="128"/>
      <c r="V631" s="128"/>
      <c r="W631" s="352"/>
      <c r="X631" s="352"/>
      <c r="Y631" s="352"/>
      <c r="Z631" s="352"/>
      <c r="AA631" s="352"/>
      <c r="AB631" s="352"/>
      <c r="AC631" s="352"/>
      <c r="AD631" s="352"/>
    </row>
    <row r="632" spans="1:30" ht="20.100000000000001" customHeight="1">
      <c r="A632" s="144"/>
      <c r="B632" s="111"/>
      <c r="C632" s="352"/>
      <c r="D632" s="311" t="s">
        <v>1601</v>
      </c>
      <c r="E632" s="352"/>
      <c r="F632" s="356">
        <v>8</v>
      </c>
      <c r="G632" s="314">
        <v>1.680672268907563</v>
      </c>
      <c r="H632" s="356">
        <v>17</v>
      </c>
      <c r="I632" s="314">
        <v>3.4482758620689653</v>
      </c>
      <c r="J632" s="356">
        <v>16</v>
      </c>
      <c r="K632" s="314">
        <v>3.1746031746031744</v>
      </c>
      <c r="L632" s="356">
        <v>11</v>
      </c>
      <c r="M632" s="314">
        <v>2.1696252465483234</v>
      </c>
      <c r="N632" s="315">
        <v>20</v>
      </c>
      <c r="O632" s="316">
        <v>3.7878787878787881</v>
      </c>
      <c r="P632" s="315">
        <v>27</v>
      </c>
      <c r="Q632" s="316">
        <v>5.0467289719626169</v>
      </c>
      <c r="R632" s="315">
        <v>23</v>
      </c>
      <c r="S632" s="316">
        <v>4.5908183632734527</v>
      </c>
      <c r="T632" s="128"/>
      <c r="U632" s="128"/>
      <c r="V632" s="128"/>
      <c r="W632" s="352"/>
      <c r="X632" s="352"/>
      <c r="Y632" s="352"/>
      <c r="Z632" s="352"/>
      <c r="AA632" s="352"/>
      <c r="AB632" s="352"/>
      <c r="AC632" s="352"/>
      <c r="AD632" s="352"/>
    </row>
    <row r="633" spans="1:30" ht="20.100000000000001" customHeight="1">
      <c r="A633" s="144"/>
      <c r="B633" s="111"/>
      <c r="C633" s="352"/>
      <c r="D633" s="311" t="s">
        <v>1602</v>
      </c>
      <c r="E633" s="352"/>
      <c r="F633" s="356"/>
      <c r="G633" s="314"/>
      <c r="H633" s="356"/>
      <c r="I633" s="314"/>
      <c r="J633" s="356">
        <v>5</v>
      </c>
      <c r="K633" s="314">
        <v>0.99206349206349209</v>
      </c>
      <c r="L633" s="356">
        <v>2</v>
      </c>
      <c r="M633" s="314">
        <v>0.39447731755424065</v>
      </c>
      <c r="N633" s="315">
        <v>5</v>
      </c>
      <c r="O633" s="316">
        <v>0.94696969696969702</v>
      </c>
      <c r="P633" s="315">
        <v>6</v>
      </c>
      <c r="Q633" s="316">
        <v>1.1214953271028036</v>
      </c>
      <c r="R633" s="315">
        <v>10</v>
      </c>
      <c r="S633" s="316">
        <v>1.996007984031936</v>
      </c>
      <c r="T633" s="128"/>
      <c r="U633" s="128"/>
      <c r="V633" s="128"/>
      <c r="W633" s="352"/>
      <c r="X633" s="352"/>
      <c r="Y633" s="352"/>
      <c r="Z633" s="352"/>
      <c r="AA633" s="352"/>
      <c r="AB633" s="352"/>
      <c r="AC633" s="352"/>
      <c r="AD633" s="352"/>
    </row>
    <row r="634" spans="1:30" ht="20.100000000000001" customHeight="1">
      <c r="A634" s="144"/>
      <c r="B634" s="111"/>
      <c r="C634" s="352"/>
      <c r="D634" s="311" t="s">
        <v>1603</v>
      </c>
      <c r="E634" s="352"/>
      <c r="F634" s="356"/>
      <c r="G634" s="314"/>
      <c r="H634" s="356"/>
      <c r="I634" s="314"/>
      <c r="J634" s="356">
        <v>1</v>
      </c>
      <c r="K634" s="314">
        <v>0.1984126984126984</v>
      </c>
      <c r="L634" s="356">
        <v>3</v>
      </c>
      <c r="M634" s="314">
        <v>0.59171597633136097</v>
      </c>
      <c r="N634" s="315">
        <v>2</v>
      </c>
      <c r="O634" s="316">
        <v>0.37878787878787878</v>
      </c>
      <c r="P634" s="315">
        <v>2</v>
      </c>
      <c r="Q634" s="316">
        <v>0.37383177570093457</v>
      </c>
      <c r="R634" s="315">
        <v>3</v>
      </c>
      <c r="S634" s="316">
        <v>0.59880239520958078</v>
      </c>
      <c r="T634" s="128"/>
      <c r="U634" s="128"/>
      <c r="V634" s="128"/>
      <c r="W634" s="352"/>
      <c r="X634" s="352"/>
      <c r="Y634" s="352"/>
      <c r="Z634" s="352"/>
      <c r="AA634" s="352"/>
      <c r="AB634" s="352"/>
      <c r="AC634" s="352"/>
      <c r="AD634" s="352"/>
    </row>
    <row r="635" spans="1:30" ht="20.100000000000001" customHeight="1">
      <c r="A635" s="144"/>
      <c r="B635" s="111"/>
      <c r="C635" s="352"/>
      <c r="D635" s="311" t="s">
        <v>7934</v>
      </c>
      <c r="E635" s="352"/>
      <c r="F635" s="356">
        <v>33</v>
      </c>
      <c r="G635" s="314">
        <v>6.9327731092436977</v>
      </c>
      <c r="H635" s="356">
        <v>24</v>
      </c>
      <c r="I635" s="314">
        <v>4.8681541582150105</v>
      </c>
      <c r="J635" s="356">
        <v>37</v>
      </c>
      <c r="K635" s="314">
        <v>7.3412698412698409</v>
      </c>
      <c r="L635" s="356">
        <v>28</v>
      </c>
      <c r="M635" s="314">
        <v>5.5226824457593686</v>
      </c>
      <c r="N635" s="315">
        <v>64</v>
      </c>
      <c r="O635" s="316">
        <v>12.121212121212121</v>
      </c>
      <c r="P635" s="315">
        <v>67</v>
      </c>
      <c r="Q635" s="316">
        <v>12.523364485981308</v>
      </c>
      <c r="R635" s="315">
        <v>31</v>
      </c>
      <c r="S635" s="316">
        <v>6.1876247504990021</v>
      </c>
      <c r="T635" s="128"/>
      <c r="U635" s="128"/>
      <c r="V635" s="128"/>
      <c r="W635" s="352"/>
      <c r="X635" s="352"/>
      <c r="Y635" s="352"/>
      <c r="Z635" s="352"/>
      <c r="AA635" s="352"/>
      <c r="AB635" s="352"/>
      <c r="AC635" s="352"/>
      <c r="AD635" s="352"/>
    </row>
    <row r="636" spans="1:30" ht="20.100000000000001" customHeight="1">
      <c r="A636" s="144"/>
      <c r="B636" s="111"/>
      <c r="C636" s="352"/>
      <c r="D636" s="311" t="s">
        <v>7935</v>
      </c>
      <c r="E636" s="352"/>
      <c r="F636" s="356">
        <v>4</v>
      </c>
      <c r="G636" s="314">
        <v>0.84033613445378152</v>
      </c>
      <c r="H636" s="356">
        <v>3</v>
      </c>
      <c r="I636" s="314">
        <v>0.60851926977687631</v>
      </c>
      <c r="J636" s="356">
        <v>1</v>
      </c>
      <c r="K636" s="314">
        <v>0.1984126984126984</v>
      </c>
      <c r="L636" s="356">
        <v>3</v>
      </c>
      <c r="M636" s="314">
        <v>0.59171597633136097</v>
      </c>
      <c r="N636" s="315">
        <v>1</v>
      </c>
      <c r="O636" s="316">
        <v>0.18939393939393939</v>
      </c>
      <c r="P636" s="315">
        <v>3</v>
      </c>
      <c r="Q636" s="316">
        <v>0.56074766355140182</v>
      </c>
      <c r="R636" s="315">
        <v>2</v>
      </c>
      <c r="S636" s="316">
        <v>0.39920159680638723</v>
      </c>
      <c r="T636" s="128"/>
      <c r="U636" s="128"/>
      <c r="V636" s="128"/>
      <c r="W636" s="352"/>
      <c r="X636" s="352"/>
      <c r="Y636" s="352"/>
      <c r="Z636" s="352"/>
      <c r="AA636" s="352"/>
      <c r="AB636" s="352"/>
      <c r="AC636" s="352"/>
      <c r="AD636" s="352"/>
    </row>
    <row r="637" spans="1:30" ht="20.100000000000001" customHeight="1">
      <c r="A637" s="144"/>
      <c r="B637" s="111"/>
      <c r="C637" s="352"/>
      <c r="D637" s="311" t="s">
        <v>7936</v>
      </c>
      <c r="E637" s="352"/>
      <c r="F637" s="356"/>
      <c r="G637" s="314"/>
      <c r="H637" s="356">
        <v>4</v>
      </c>
      <c r="I637" s="314">
        <v>0.81135902636916835</v>
      </c>
      <c r="J637" s="356">
        <v>5</v>
      </c>
      <c r="K637" s="314">
        <v>0.99206349206349209</v>
      </c>
      <c r="L637" s="356">
        <v>1</v>
      </c>
      <c r="M637" s="314">
        <v>0.19723865877712032</v>
      </c>
      <c r="N637" s="315">
        <v>1</v>
      </c>
      <c r="O637" s="316">
        <v>0.18939393939393939</v>
      </c>
      <c r="P637" s="315"/>
      <c r="Q637" s="316"/>
      <c r="R637" s="315">
        <v>9</v>
      </c>
      <c r="S637" s="316">
        <v>1.7964071856287425</v>
      </c>
      <c r="T637" s="128"/>
      <c r="U637" s="128"/>
      <c r="V637" s="128"/>
      <c r="W637" s="352"/>
      <c r="X637" s="352"/>
      <c r="Y637" s="352"/>
      <c r="Z637" s="352"/>
      <c r="AA637" s="352"/>
      <c r="AB637" s="352"/>
      <c r="AC637" s="352"/>
      <c r="AD637" s="352"/>
    </row>
    <row r="638" spans="1:30" ht="20.100000000000001" customHeight="1">
      <c r="A638" s="144"/>
      <c r="B638" s="111"/>
      <c r="C638" s="352"/>
      <c r="D638" s="311" t="s">
        <v>7937</v>
      </c>
      <c r="E638" s="352"/>
      <c r="F638" s="356">
        <v>251</v>
      </c>
      <c r="G638" s="314">
        <v>52.731092436974791</v>
      </c>
      <c r="H638" s="356">
        <v>280</v>
      </c>
      <c r="I638" s="314">
        <v>56.795131845841787</v>
      </c>
      <c r="J638" s="356">
        <v>284</v>
      </c>
      <c r="K638" s="314">
        <v>56.349206349206348</v>
      </c>
      <c r="L638" s="356">
        <v>284</v>
      </c>
      <c r="M638" s="314">
        <v>56.015779092702168</v>
      </c>
      <c r="N638" s="315">
        <v>210</v>
      </c>
      <c r="O638" s="316">
        <v>39.772727272727273</v>
      </c>
      <c r="P638" s="315">
        <v>202</v>
      </c>
      <c r="Q638" s="316">
        <v>37.757009345794394</v>
      </c>
      <c r="R638" s="315">
        <v>232</v>
      </c>
      <c r="S638" s="316">
        <v>46.30738522954092</v>
      </c>
      <c r="T638" s="128"/>
      <c r="U638" s="128"/>
      <c r="V638" s="128"/>
      <c r="W638" s="352"/>
      <c r="X638" s="352"/>
      <c r="Y638" s="352"/>
      <c r="Z638" s="352"/>
      <c r="AA638" s="352"/>
      <c r="AB638" s="352"/>
      <c r="AC638" s="352"/>
      <c r="AD638" s="352"/>
    </row>
    <row r="639" spans="1:30" ht="20.100000000000001" customHeight="1">
      <c r="A639" s="177" t="s">
        <v>5081</v>
      </c>
      <c r="B639" s="9" t="s">
        <v>199</v>
      </c>
      <c r="C639" s="351" t="s">
        <v>5082</v>
      </c>
      <c r="D639" s="9"/>
      <c r="E639" s="351"/>
      <c r="F639" s="354"/>
      <c r="G639" s="12"/>
      <c r="H639" s="354">
        <v>4</v>
      </c>
      <c r="I639" s="12">
        <v>100</v>
      </c>
      <c r="J639" s="354">
        <v>5</v>
      </c>
      <c r="K639" s="12">
        <v>100</v>
      </c>
      <c r="L639" s="354">
        <v>1</v>
      </c>
      <c r="M639" s="12">
        <v>100</v>
      </c>
      <c r="N639" s="56">
        <v>1</v>
      </c>
      <c r="O639" s="57">
        <v>100</v>
      </c>
      <c r="P639" s="56"/>
      <c r="Q639" s="57"/>
      <c r="R639" s="56">
        <v>9</v>
      </c>
      <c r="S639" s="57">
        <v>100</v>
      </c>
      <c r="T639" s="127"/>
      <c r="U639" s="127"/>
      <c r="V639" s="351" t="s">
        <v>7882</v>
      </c>
      <c r="W639" s="351" t="s">
        <v>7882</v>
      </c>
      <c r="X639" s="351" t="s">
        <v>7882</v>
      </c>
      <c r="Y639" s="351" t="s">
        <v>7882</v>
      </c>
      <c r="Z639" s="351" t="s">
        <v>7882</v>
      </c>
      <c r="AA639" s="351" t="s">
        <v>7882</v>
      </c>
      <c r="AB639" s="351" t="s">
        <v>7882</v>
      </c>
      <c r="AC639" s="351"/>
      <c r="AD639" s="351"/>
    </row>
    <row r="640" spans="1:30" ht="20.100000000000001" customHeight="1">
      <c r="A640" s="177" t="s">
        <v>5083</v>
      </c>
      <c r="B640" s="9" t="s">
        <v>200</v>
      </c>
      <c r="C640" s="351" t="s">
        <v>7881</v>
      </c>
      <c r="D640" s="9" t="s">
        <v>7939</v>
      </c>
      <c r="E640" s="351" t="s">
        <v>7913</v>
      </c>
      <c r="F640" s="354">
        <v>208</v>
      </c>
      <c r="G640" s="12">
        <v>44.9244060475162</v>
      </c>
      <c r="H640" s="354">
        <v>209</v>
      </c>
      <c r="I640" s="12">
        <v>42.393509127789045</v>
      </c>
      <c r="J640" s="354">
        <v>236</v>
      </c>
      <c r="K640" s="12">
        <v>46.825396825396822</v>
      </c>
      <c r="L640" s="354">
        <v>254</v>
      </c>
      <c r="M640" s="12">
        <v>50.098619329388562</v>
      </c>
      <c r="N640" s="56">
        <v>270</v>
      </c>
      <c r="O640" s="57">
        <v>51.136363636363633</v>
      </c>
      <c r="P640" s="56">
        <v>266</v>
      </c>
      <c r="Q640" s="57">
        <v>49.7</v>
      </c>
      <c r="R640" s="56">
        <v>279</v>
      </c>
      <c r="S640" s="57">
        <v>55.688622754491021</v>
      </c>
      <c r="T640" s="127"/>
      <c r="U640" s="127"/>
      <c r="V640" s="351" t="s">
        <v>7882</v>
      </c>
      <c r="W640" s="351" t="s">
        <v>7882</v>
      </c>
      <c r="X640" s="351" t="s">
        <v>7882</v>
      </c>
      <c r="Y640" s="351" t="s">
        <v>7882</v>
      </c>
      <c r="Z640" s="351" t="s">
        <v>7882</v>
      </c>
      <c r="AA640" s="351" t="s">
        <v>7882</v>
      </c>
      <c r="AB640" s="351" t="s">
        <v>7882</v>
      </c>
      <c r="AC640" s="351"/>
      <c r="AD640" s="351"/>
    </row>
    <row r="641" spans="1:30" ht="20.100000000000001" customHeight="1">
      <c r="A641" s="144"/>
      <c r="B641" s="311"/>
      <c r="C641" s="352"/>
      <c r="D641" s="311" t="s">
        <v>7940</v>
      </c>
      <c r="E641" s="352"/>
      <c r="F641" s="356">
        <v>255</v>
      </c>
      <c r="G641" s="314">
        <v>55.0755939524838</v>
      </c>
      <c r="H641" s="356">
        <v>284</v>
      </c>
      <c r="I641" s="314">
        <v>57.606490872210955</v>
      </c>
      <c r="J641" s="356">
        <v>268</v>
      </c>
      <c r="K641" s="314">
        <v>53.174603174603178</v>
      </c>
      <c r="L641" s="356">
        <v>253</v>
      </c>
      <c r="M641" s="314">
        <v>49.901380670611438</v>
      </c>
      <c r="N641" s="315">
        <v>258</v>
      </c>
      <c r="O641" s="316">
        <v>48.863636363636367</v>
      </c>
      <c r="P641" s="315">
        <v>268</v>
      </c>
      <c r="Q641" s="316">
        <v>50.1</v>
      </c>
      <c r="R641" s="315">
        <v>222</v>
      </c>
      <c r="S641" s="316">
        <v>44.311377245508979</v>
      </c>
      <c r="T641" s="128"/>
      <c r="U641" s="128"/>
      <c r="V641" s="128"/>
      <c r="W641" s="352"/>
      <c r="X641" s="352"/>
      <c r="Y641" s="352"/>
      <c r="Z641" s="352"/>
      <c r="AA641" s="352"/>
      <c r="AB641" s="352"/>
      <c r="AC641" s="352"/>
      <c r="AD641" s="352"/>
    </row>
    <row r="642" spans="1:30" ht="20.100000000000001" customHeight="1">
      <c r="A642" s="144"/>
      <c r="B642" s="311"/>
      <c r="C642" s="352"/>
      <c r="D642" s="311" t="s">
        <v>7932</v>
      </c>
      <c r="E642" s="352"/>
      <c r="F642" s="356"/>
      <c r="G642" s="314"/>
      <c r="H642" s="356"/>
      <c r="I642" s="314"/>
      <c r="J642" s="356"/>
      <c r="K642" s="314"/>
      <c r="L642" s="356"/>
      <c r="M642" s="314"/>
      <c r="N642" s="315"/>
      <c r="O642" s="316"/>
      <c r="P642" s="315"/>
      <c r="Q642" s="316"/>
      <c r="R642" s="315"/>
      <c r="S642" s="316"/>
      <c r="T642" s="128"/>
      <c r="U642" s="128"/>
      <c r="V642" s="128"/>
      <c r="W642" s="352"/>
      <c r="X642" s="352"/>
      <c r="Y642" s="352"/>
      <c r="Z642" s="352"/>
      <c r="AA642" s="352"/>
      <c r="AB642" s="352"/>
      <c r="AC642" s="352"/>
      <c r="AD642" s="352"/>
    </row>
    <row r="643" spans="1:30" ht="20.100000000000001" customHeight="1">
      <c r="A643" s="144"/>
      <c r="B643" s="111"/>
      <c r="C643" s="395"/>
      <c r="D643" s="311" t="s">
        <v>7933</v>
      </c>
      <c r="E643" s="352"/>
      <c r="F643" s="356"/>
      <c r="G643" s="314"/>
      <c r="H643" s="356"/>
      <c r="I643" s="314"/>
      <c r="J643" s="356"/>
      <c r="K643" s="314"/>
      <c r="L643" s="356"/>
      <c r="M643" s="314"/>
      <c r="N643" s="315"/>
      <c r="O643" s="316"/>
      <c r="P643" s="315">
        <v>1</v>
      </c>
      <c r="Q643" s="316">
        <v>0.2</v>
      </c>
      <c r="R643" s="315"/>
      <c r="S643" s="316"/>
      <c r="T643" s="128"/>
      <c r="U643" s="128"/>
      <c r="V643" s="128"/>
      <c r="W643" s="352"/>
      <c r="X643" s="352"/>
      <c r="Y643" s="352"/>
      <c r="Z643" s="352"/>
      <c r="AA643" s="352"/>
      <c r="AB643" s="352"/>
      <c r="AC643" s="352"/>
      <c r="AD643" s="352"/>
    </row>
    <row r="644" spans="1:30" ht="20.100000000000001" customHeight="1">
      <c r="A644" s="177" t="s">
        <v>5084</v>
      </c>
      <c r="B644" s="9" t="s">
        <v>201</v>
      </c>
      <c r="C644" s="394" t="s">
        <v>7881</v>
      </c>
      <c r="D644" s="9" t="s">
        <v>7939</v>
      </c>
      <c r="E644" s="351" t="s">
        <v>7913</v>
      </c>
      <c r="F644" s="354">
        <v>108</v>
      </c>
      <c r="G644" s="12">
        <v>48</v>
      </c>
      <c r="H644" s="354">
        <v>104</v>
      </c>
      <c r="I644" s="12">
        <v>48.826291079812208</v>
      </c>
      <c r="J644" s="354">
        <v>110</v>
      </c>
      <c r="K644" s="12">
        <v>50</v>
      </c>
      <c r="L644" s="354">
        <v>133</v>
      </c>
      <c r="M644" s="12">
        <v>59.641255605381161</v>
      </c>
      <c r="N644" s="56">
        <v>170</v>
      </c>
      <c r="O644" s="57">
        <v>53.459119496855344</v>
      </c>
      <c r="P644" s="56">
        <v>175</v>
      </c>
      <c r="Q644" s="57">
        <v>52.6</v>
      </c>
      <c r="R644" s="56">
        <v>164</v>
      </c>
      <c r="S644" s="57">
        <v>60.966542750929371</v>
      </c>
      <c r="T644" s="127"/>
      <c r="U644" s="127"/>
      <c r="V644" s="351" t="s">
        <v>7882</v>
      </c>
      <c r="W644" s="351" t="s">
        <v>7882</v>
      </c>
      <c r="X644" s="351" t="s">
        <v>7882</v>
      </c>
      <c r="Y644" s="351" t="s">
        <v>7882</v>
      </c>
      <c r="Z644" s="351" t="s">
        <v>7882</v>
      </c>
      <c r="AA644" s="351" t="s">
        <v>7882</v>
      </c>
      <c r="AB644" s="351" t="s">
        <v>7882</v>
      </c>
      <c r="AC644" s="351"/>
      <c r="AD644" s="351"/>
    </row>
    <row r="645" spans="1:30" ht="20.100000000000001" customHeight="1">
      <c r="A645" s="144"/>
      <c r="B645" s="311"/>
      <c r="C645" s="395" t="s">
        <v>8063</v>
      </c>
      <c r="D645" s="311" t="s">
        <v>7940</v>
      </c>
      <c r="E645" s="352"/>
      <c r="F645" s="356">
        <v>117</v>
      </c>
      <c r="G645" s="314">
        <v>52</v>
      </c>
      <c r="H645" s="356">
        <v>109</v>
      </c>
      <c r="I645" s="314">
        <v>51.173708920187792</v>
      </c>
      <c r="J645" s="356">
        <v>110</v>
      </c>
      <c r="K645" s="314">
        <v>50</v>
      </c>
      <c r="L645" s="356">
        <v>90</v>
      </c>
      <c r="M645" s="314">
        <v>40.358744394618832</v>
      </c>
      <c r="N645" s="315">
        <v>148</v>
      </c>
      <c r="O645" s="316">
        <v>46.540880503144656</v>
      </c>
      <c r="P645" s="315">
        <v>157</v>
      </c>
      <c r="Q645" s="316">
        <v>47.1</v>
      </c>
      <c r="R645" s="315">
        <v>105</v>
      </c>
      <c r="S645" s="316">
        <v>39.033457249070629</v>
      </c>
      <c r="T645" s="128"/>
      <c r="U645" s="128"/>
      <c r="V645" s="128"/>
      <c r="W645" s="352"/>
      <c r="X645" s="352"/>
      <c r="Y645" s="352"/>
      <c r="Z645" s="352"/>
      <c r="AA645" s="352"/>
      <c r="AB645" s="352"/>
      <c r="AC645" s="352"/>
      <c r="AD645" s="352"/>
    </row>
    <row r="646" spans="1:30" ht="20.100000000000001" customHeight="1">
      <c r="A646" s="144"/>
      <c r="B646" s="311"/>
      <c r="C646" s="352"/>
      <c r="D646" s="311" t="s">
        <v>7932</v>
      </c>
      <c r="E646" s="352"/>
      <c r="F646" s="356"/>
      <c r="G646" s="314"/>
      <c r="H646" s="356"/>
      <c r="I646" s="314"/>
      <c r="J646" s="356"/>
      <c r="K646" s="314"/>
      <c r="L646" s="356"/>
      <c r="M646" s="314"/>
      <c r="N646" s="315"/>
      <c r="O646" s="316"/>
      <c r="P646" s="315"/>
      <c r="Q646" s="316"/>
      <c r="R646" s="315"/>
      <c r="S646" s="316"/>
      <c r="T646" s="128"/>
      <c r="U646" s="128"/>
      <c r="V646" s="128"/>
      <c r="W646" s="352"/>
      <c r="X646" s="352"/>
      <c r="Y646" s="352"/>
      <c r="Z646" s="352"/>
      <c r="AA646" s="352"/>
      <c r="AB646" s="352"/>
      <c r="AC646" s="352"/>
      <c r="AD646" s="352"/>
    </row>
    <row r="647" spans="1:30" ht="20.100000000000001" customHeight="1">
      <c r="A647" s="144"/>
      <c r="B647" s="111"/>
      <c r="C647" s="352"/>
      <c r="D647" s="311" t="s">
        <v>7933</v>
      </c>
      <c r="E647" s="352"/>
      <c r="F647" s="356"/>
      <c r="G647" s="314"/>
      <c r="H647" s="356"/>
      <c r="I647" s="314"/>
      <c r="J647" s="356"/>
      <c r="K647" s="314"/>
      <c r="L647" s="356"/>
      <c r="M647" s="314"/>
      <c r="N647" s="315"/>
      <c r="O647" s="316"/>
      <c r="P647" s="315">
        <v>1</v>
      </c>
      <c r="Q647" s="316">
        <v>0.3</v>
      </c>
      <c r="R647" s="315"/>
      <c r="S647" s="316"/>
      <c r="T647" s="128"/>
      <c r="U647" s="128"/>
      <c r="V647" s="128"/>
      <c r="W647" s="352"/>
      <c r="X647" s="352"/>
      <c r="Y647" s="352"/>
      <c r="Z647" s="352"/>
      <c r="AA647" s="352"/>
      <c r="AB647" s="352"/>
      <c r="AC647" s="352"/>
      <c r="AD647" s="352"/>
    </row>
    <row r="648" spans="1:30" ht="20.100000000000001" customHeight="1">
      <c r="A648" s="177" t="s">
        <v>7941</v>
      </c>
      <c r="B648" s="9" t="s">
        <v>976</v>
      </c>
      <c r="C648" s="351" t="s">
        <v>7881</v>
      </c>
      <c r="D648" s="9" t="s">
        <v>1604</v>
      </c>
      <c r="E648" s="351"/>
      <c r="F648" s="354">
        <v>396</v>
      </c>
      <c r="G648" s="12">
        <v>83.193277310924373</v>
      </c>
      <c r="H648" s="354">
        <v>395</v>
      </c>
      <c r="I648" s="12">
        <v>80.121703853955381</v>
      </c>
      <c r="J648" s="354">
        <v>408</v>
      </c>
      <c r="K648" s="12">
        <v>80.952380952380949</v>
      </c>
      <c r="L648" s="354">
        <v>433</v>
      </c>
      <c r="M648" s="12">
        <v>85.404339250493095</v>
      </c>
      <c r="N648" s="56">
        <v>417</v>
      </c>
      <c r="O648" s="57">
        <v>78.977272727272734</v>
      </c>
      <c r="P648" s="56">
        <v>429</v>
      </c>
      <c r="Q648" s="57">
        <v>80.186915887850461</v>
      </c>
      <c r="R648" s="56">
        <v>395</v>
      </c>
      <c r="S648" s="57">
        <v>78.84231536926147</v>
      </c>
      <c r="T648" s="127"/>
      <c r="U648" s="127"/>
      <c r="V648" s="351" t="s">
        <v>7882</v>
      </c>
      <c r="W648" s="351" t="s">
        <v>7882</v>
      </c>
      <c r="X648" s="351" t="s">
        <v>7882</v>
      </c>
      <c r="Y648" s="351" t="s">
        <v>7882</v>
      </c>
      <c r="Z648" s="351" t="s">
        <v>7882</v>
      </c>
      <c r="AA648" s="351" t="s">
        <v>7882</v>
      </c>
      <c r="AB648" s="351" t="s">
        <v>7882</v>
      </c>
      <c r="AC648" s="351"/>
      <c r="AD648" s="351"/>
    </row>
    <row r="649" spans="1:30" ht="20.100000000000001" customHeight="1">
      <c r="A649" s="144"/>
      <c r="B649" s="111"/>
      <c r="C649" s="352"/>
      <c r="D649" s="311" t="s">
        <v>1605</v>
      </c>
      <c r="E649" s="352"/>
      <c r="F649" s="356">
        <v>10</v>
      </c>
      <c r="G649" s="314">
        <v>2.1008403361344539</v>
      </c>
      <c r="H649" s="356">
        <v>15</v>
      </c>
      <c r="I649" s="314">
        <v>3.0425963488843815</v>
      </c>
      <c r="J649" s="356">
        <v>26</v>
      </c>
      <c r="K649" s="314">
        <v>5.1587301587301591</v>
      </c>
      <c r="L649" s="356">
        <v>13</v>
      </c>
      <c r="M649" s="314">
        <v>2.5641025641025643</v>
      </c>
      <c r="N649" s="315">
        <v>19</v>
      </c>
      <c r="O649" s="316">
        <v>3.5984848484848486</v>
      </c>
      <c r="P649" s="315">
        <v>27</v>
      </c>
      <c r="Q649" s="316">
        <v>5.0467289719626169</v>
      </c>
      <c r="R649" s="315">
        <v>21</v>
      </c>
      <c r="S649" s="316">
        <v>4.1916167664670656</v>
      </c>
      <c r="T649" s="128"/>
      <c r="U649" s="128"/>
      <c r="V649" s="128"/>
      <c r="W649" s="352"/>
      <c r="X649" s="352"/>
      <c r="Y649" s="352"/>
      <c r="Z649" s="352"/>
      <c r="AA649" s="352"/>
      <c r="AB649" s="352"/>
      <c r="AC649" s="352"/>
      <c r="AD649" s="352"/>
    </row>
    <row r="650" spans="1:30" ht="20.100000000000001" customHeight="1">
      <c r="A650" s="144"/>
      <c r="B650" s="111"/>
      <c r="C650" s="352"/>
      <c r="D650" s="311" t="s">
        <v>1606</v>
      </c>
      <c r="E650" s="352"/>
      <c r="F650" s="356">
        <v>22</v>
      </c>
      <c r="G650" s="314">
        <v>4.6218487394957979</v>
      </c>
      <c r="H650" s="356">
        <v>27</v>
      </c>
      <c r="I650" s="314">
        <v>5.4766734279918863</v>
      </c>
      <c r="J650" s="356">
        <v>32</v>
      </c>
      <c r="K650" s="314">
        <v>6.3492063492063489</v>
      </c>
      <c r="L650" s="356">
        <v>16</v>
      </c>
      <c r="M650" s="314">
        <v>3.1558185404339252</v>
      </c>
      <c r="N650" s="315">
        <v>37</v>
      </c>
      <c r="O650" s="316">
        <v>7.0075757575757578</v>
      </c>
      <c r="P650" s="315">
        <v>34</v>
      </c>
      <c r="Q650" s="316">
        <v>6.3551401869158877</v>
      </c>
      <c r="R650" s="315">
        <v>28</v>
      </c>
      <c r="S650" s="316">
        <v>5.5888223552894214</v>
      </c>
      <c r="T650" s="128"/>
      <c r="U650" s="128"/>
      <c r="V650" s="128"/>
      <c r="W650" s="352"/>
      <c r="X650" s="352"/>
      <c r="Y650" s="352"/>
      <c r="Z650" s="352"/>
      <c r="AA650" s="352"/>
      <c r="AB650" s="352"/>
      <c r="AC650" s="352"/>
      <c r="AD650" s="352"/>
    </row>
    <row r="651" spans="1:30" ht="20.100000000000001" customHeight="1">
      <c r="A651" s="144"/>
      <c r="B651" s="111"/>
      <c r="C651" s="352"/>
      <c r="D651" s="311" t="s">
        <v>1607</v>
      </c>
      <c r="E651" s="352"/>
      <c r="F651" s="356">
        <v>9</v>
      </c>
      <c r="G651" s="314">
        <v>1.8907563025210083</v>
      </c>
      <c r="H651" s="356">
        <v>7</v>
      </c>
      <c r="I651" s="314">
        <v>1.4198782961460445</v>
      </c>
      <c r="J651" s="356">
        <v>3</v>
      </c>
      <c r="K651" s="314">
        <v>0.59523809523809523</v>
      </c>
      <c r="L651" s="356">
        <v>5</v>
      </c>
      <c r="M651" s="314">
        <v>0.98619329388560162</v>
      </c>
      <c r="N651" s="315">
        <v>3</v>
      </c>
      <c r="O651" s="316">
        <v>0.56818181818181823</v>
      </c>
      <c r="P651" s="315">
        <v>8</v>
      </c>
      <c r="Q651" s="316">
        <v>1.4953271028037383</v>
      </c>
      <c r="R651" s="315">
        <v>5</v>
      </c>
      <c r="S651" s="316">
        <v>0.99800399201596801</v>
      </c>
      <c r="T651" s="128"/>
      <c r="U651" s="128"/>
      <c r="V651" s="128"/>
      <c r="W651" s="352"/>
      <c r="X651" s="352"/>
      <c r="Y651" s="352"/>
      <c r="Z651" s="352"/>
      <c r="AA651" s="352"/>
      <c r="AB651" s="352"/>
      <c r="AC651" s="352"/>
      <c r="AD651" s="352"/>
    </row>
    <row r="652" spans="1:30" ht="20.100000000000001" customHeight="1">
      <c r="A652" s="144"/>
      <c r="B652" s="111"/>
      <c r="C652" s="352"/>
      <c r="D652" s="311" t="s">
        <v>1608</v>
      </c>
      <c r="E652" s="352"/>
      <c r="F652" s="356"/>
      <c r="G652" s="314"/>
      <c r="H652" s="356">
        <v>2</v>
      </c>
      <c r="I652" s="314">
        <v>0.40567951318458417</v>
      </c>
      <c r="J652" s="356">
        <v>2</v>
      </c>
      <c r="K652" s="314">
        <v>0.3968253968253968</v>
      </c>
      <c r="L652" s="356">
        <v>3</v>
      </c>
      <c r="M652" s="314">
        <v>0.59171597633136097</v>
      </c>
      <c r="N652" s="315">
        <v>2</v>
      </c>
      <c r="O652" s="316">
        <v>0.37878787878787878</v>
      </c>
      <c r="P652" s="315">
        <v>1</v>
      </c>
      <c r="Q652" s="316">
        <v>0.18691588785046728</v>
      </c>
      <c r="R652" s="315">
        <v>1</v>
      </c>
      <c r="S652" s="316">
        <v>0.19960079840319361</v>
      </c>
      <c r="T652" s="128"/>
      <c r="U652" s="128"/>
      <c r="V652" s="128"/>
      <c r="W652" s="352"/>
      <c r="X652" s="352"/>
      <c r="Y652" s="352"/>
      <c r="Z652" s="352"/>
      <c r="AA652" s="352"/>
      <c r="AB652" s="352"/>
      <c r="AC652" s="352"/>
      <c r="AD652" s="352"/>
    </row>
    <row r="653" spans="1:30" ht="20.100000000000001" customHeight="1">
      <c r="A653" s="144"/>
      <c r="B653" s="111"/>
      <c r="C653" s="352"/>
      <c r="D653" s="311" t="s">
        <v>1609</v>
      </c>
      <c r="E653" s="352"/>
      <c r="F653" s="356">
        <v>1</v>
      </c>
      <c r="G653" s="314">
        <v>0.21008403361344538</v>
      </c>
      <c r="H653" s="356">
        <v>1</v>
      </c>
      <c r="I653" s="314">
        <v>0.20283975659229209</v>
      </c>
      <c r="J653" s="356">
        <v>1</v>
      </c>
      <c r="K653" s="314">
        <v>0.1984126984126984</v>
      </c>
      <c r="L653" s="356"/>
      <c r="M653" s="314"/>
      <c r="N653" s="315"/>
      <c r="O653" s="316"/>
      <c r="P653" s="315">
        <v>2</v>
      </c>
      <c r="Q653" s="316">
        <v>0.37383177570093457</v>
      </c>
      <c r="R653" s="315"/>
      <c r="S653" s="316"/>
      <c r="T653" s="128"/>
      <c r="U653" s="128"/>
      <c r="V653" s="128"/>
      <c r="W653" s="352"/>
      <c r="X653" s="352"/>
      <c r="Y653" s="352"/>
      <c r="Z653" s="352"/>
      <c r="AA653" s="352"/>
      <c r="AB653" s="352"/>
      <c r="AC653" s="352"/>
      <c r="AD653" s="352"/>
    </row>
    <row r="654" spans="1:30" ht="20.100000000000001" customHeight="1">
      <c r="A654" s="144"/>
      <c r="B654" s="111"/>
      <c r="C654" s="352"/>
      <c r="D654" s="311" t="s">
        <v>1610</v>
      </c>
      <c r="E654" s="352"/>
      <c r="F654" s="356">
        <v>2</v>
      </c>
      <c r="G654" s="314">
        <v>0.42016806722689076</v>
      </c>
      <c r="H654" s="356">
        <v>5</v>
      </c>
      <c r="I654" s="314">
        <v>1.0141987829614605</v>
      </c>
      <c r="J654" s="356">
        <v>1</v>
      </c>
      <c r="K654" s="314">
        <v>0.1984126984126984</v>
      </c>
      <c r="L654" s="356">
        <v>4</v>
      </c>
      <c r="M654" s="314">
        <v>0.78895463510848129</v>
      </c>
      <c r="N654" s="315">
        <v>3</v>
      </c>
      <c r="O654" s="316">
        <v>0.56818181818181823</v>
      </c>
      <c r="P654" s="315">
        <v>3</v>
      </c>
      <c r="Q654" s="316">
        <v>0.56074766355140182</v>
      </c>
      <c r="R654" s="315">
        <v>4</v>
      </c>
      <c r="S654" s="316">
        <v>0.79840319361277445</v>
      </c>
      <c r="T654" s="128"/>
      <c r="U654" s="128"/>
      <c r="V654" s="128"/>
      <c r="W654" s="352"/>
      <c r="X654" s="352"/>
      <c r="Y654" s="352"/>
      <c r="Z654" s="352"/>
      <c r="AA654" s="352"/>
      <c r="AB654" s="352"/>
      <c r="AC654" s="352"/>
      <c r="AD654" s="352"/>
    </row>
    <row r="655" spans="1:30" ht="20.100000000000001" customHeight="1">
      <c r="A655" s="144"/>
      <c r="B655" s="111"/>
      <c r="C655" s="352"/>
      <c r="D655" s="311" t="s">
        <v>1611</v>
      </c>
      <c r="E655" s="352"/>
      <c r="F655" s="356">
        <v>32</v>
      </c>
      <c r="G655" s="314">
        <v>6.7226890756302522</v>
      </c>
      <c r="H655" s="356">
        <v>31</v>
      </c>
      <c r="I655" s="314">
        <v>6.2880324543610548</v>
      </c>
      <c r="J655" s="356">
        <v>28</v>
      </c>
      <c r="K655" s="314">
        <v>5.5555555555555554</v>
      </c>
      <c r="L655" s="356">
        <v>23</v>
      </c>
      <c r="M655" s="314">
        <v>4.5364891518737673</v>
      </c>
      <c r="N655" s="315">
        <v>30</v>
      </c>
      <c r="O655" s="316">
        <v>5.6818181818181817</v>
      </c>
      <c r="P655" s="315">
        <v>13</v>
      </c>
      <c r="Q655" s="316">
        <v>2.4299065420560746</v>
      </c>
      <c r="R655" s="315">
        <v>29</v>
      </c>
      <c r="S655" s="316">
        <v>5.788423153692615</v>
      </c>
      <c r="T655" s="128"/>
      <c r="U655" s="128"/>
      <c r="V655" s="128"/>
      <c r="W655" s="352"/>
      <c r="X655" s="352"/>
      <c r="Y655" s="352"/>
      <c r="Z655" s="352"/>
      <c r="AA655" s="352"/>
      <c r="AB655" s="352"/>
      <c r="AC655" s="352"/>
      <c r="AD655" s="352"/>
    </row>
    <row r="656" spans="1:30" ht="20.100000000000001" customHeight="1">
      <c r="A656" s="144"/>
      <c r="B656" s="111"/>
      <c r="C656" s="352"/>
      <c r="D656" s="311" t="s">
        <v>2337</v>
      </c>
      <c r="E656" s="352"/>
      <c r="F656" s="356">
        <v>1</v>
      </c>
      <c r="G656" s="314">
        <v>0.21008403361344538</v>
      </c>
      <c r="H656" s="356">
        <v>10</v>
      </c>
      <c r="I656" s="314">
        <v>2.028397565922921</v>
      </c>
      <c r="J656" s="356">
        <v>3</v>
      </c>
      <c r="K656" s="314">
        <v>0.59523809523809523</v>
      </c>
      <c r="L656" s="356">
        <v>10</v>
      </c>
      <c r="M656" s="314">
        <v>1.9723865877712032</v>
      </c>
      <c r="N656" s="315">
        <v>17</v>
      </c>
      <c r="O656" s="316">
        <v>3.2196969696969697</v>
      </c>
      <c r="P656" s="315">
        <v>18</v>
      </c>
      <c r="Q656" s="316">
        <v>3.3644859813084111</v>
      </c>
      <c r="R656" s="315">
        <v>18</v>
      </c>
      <c r="S656" s="316">
        <v>3.5928143712574849</v>
      </c>
      <c r="T656" s="128"/>
      <c r="U656" s="128"/>
      <c r="V656" s="128"/>
      <c r="W656" s="352"/>
      <c r="X656" s="352"/>
      <c r="Y656" s="352"/>
      <c r="Z656" s="352"/>
      <c r="AA656" s="352"/>
      <c r="AB656" s="352"/>
      <c r="AC656" s="352"/>
      <c r="AD656" s="352"/>
    </row>
    <row r="657" spans="1:30" ht="20.100000000000001" customHeight="1">
      <c r="A657" s="144"/>
      <c r="B657" s="111"/>
      <c r="C657" s="352"/>
      <c r="D657" s="311" t="s">
        <v>7942</v>
      </c>
      <c r="E657" s="352"/>
      <c r="F657" s="356">
        <v>3</v>
      </c>
      <c r="G657" s="314">
        <v>0.63025210084033612</v>
      </c>
      <c r="H657" s="356"/>
      <c r="I657" s="314"/>
      <c r="J657" s="356"/>
      <c r="K657" s="314"/>
      <c r="L657" s="356"/>
      <c r="M657" s="314"/>
      <c r="N657" s="315"/>
      <c r="O657" s="316"/>
      <c r="P657" s="315"/>
      <c r="Q657" s="316"/>
      <c r="R657" s="315"/>
      <c r="S657" s="316"/>
      <c r="T657" s="128"/>
      <c r="U657" s="128"/>
      <c r="V657" s="128"/>
      <c r="W657" s="352"/>
      <c r="X657" s="352"/>
      <c r="Y657" s="352"/>
      <c r="Z657" s="352"/>
      <c r="AA657" s="352"/>
      <c r="AB657" s="352"/>
      <c r="AC657" s="352"/>
      <c r="AD657" s="352"/>
    </row>
    <row r="658" spans="1:30" ht="20.100000000000001" customHeight="1">
      <c r="A658" s="177" t="s">
        <v>5085</v>
      </c>
      <c r="B658" s="9" t="s">
        <v>977</v>
      </c>
      <c r="C658" s="351" t="s">
        <v>5086</v>
      </c>
      <c r="D658" s="9"/>
      <c r="E658" s="351"/>
      <c r="F658" s="354">
        <v>1</v>
      </c>
      <c r="G658" s="12">
        <v>100</v>
      </c>
      <c r="H658" s="354">
        <v>10</v>
      </c>
      <c r="I658" s="12">
        <v>100</v>
      </c>
      <c r="J658" s="354">
        <v>3</v>
      </c>
      <c r="K658" s="12">
        <v>100</v>
      </c>
      <c r="L658" s="354">
        <v>10</v>
      </c>
      <c r="M658" s="12">
        <v>100</v>
      </c>
      <c r="N658" s="56">
        <v>17</v>
      </c>
      <c r="O658" s="57">
        <v>100</v>
      </c>
      <c r="P658" s="56">
        <v>18</v>
      </c>
      <c r="Q658" s="57">
        <v>100</v>
      </c>
      <c r="R658" s="56">
        <v>18</v>
      </c>
      <c r="S658" s="57">
        <v>100</v>
      </c>
      <c r="T658" s="127"/>
      <c r="U658" s="127"/>
      <c r="V658" s="351" t="s">
        <v>7882</v>
      </c>
      <c r="W658" s="351" t="s">
        <v>7882</v>
      </c>
      <c r="X658" s="351" t="s">
        <v>7882</v>
      </c>
      <c r="Y658" s="351" t="s">
        <v>7882</v>
      </c>
      <c r="Z658" s="351" t="s">
        <v>7882</v>
      </c>
      <c r="AA658" s="351" t="s">
        <v>7882</v>
      </c>
      <c r="AB658" s="351" t="s">
        <v>7882</v>
      </c>
      <c r="AC658" s="351"/>
      <c r="AD658" s="351"/>
    </row>
    <row r="659" spans="1:30" ht="20.100000000000001" customHeight="1">
      <c r="A659" s="177" t="s">
        <v>5087</v>
      </c>
      <c r="B659" s="9" t="s">
        <v>978</v>
      </c>
      <c r="C659" s="351" t="s">
        <v>7881</v>
      </c>
      <c r="D659" s="9" t="s">
        <v>1604</v>
      </c>
      <c r="E659" s="351"/>
      <c r="F659" s="354">
        <v>17</v>
      </c>
      <c r="G659" s="12">
        <v>3.5714285714285716</v>
      </c>
      <c r="H659" s="354">
        <v>33</v>
      </c>
      <c r="I659" s="12">
        <v>6.6937119675456387</v>
      </c>
      <c r="J659" s="354">
        <v>22</v>
      </c>
      <c r="K659" s="12">
        <v>4.3650793650793647</v>
      </c>
      <c r="L659" s="354">
        <v>13</v>
      </c>
      <c r="M659" s="12">
        <v>2.5641025641025643</v>
      </c>
      <c r="N659" s="56">
        <v>33</v>
      </c>
      <c r="O659" s="57">
        <v>6.25</v>
      </c>
      <c r="P659" s="56">
        <v>20</v>
      </c>
      <c r="Q659" s="57">
        <v>3.7383177570093458</v>
      </c>
      <c r="R659" s="56">
        <v>37</v>
      </c>
      <c r="S659" s="57">
        <v>7.3852295409181634</v>
      </c>
      <c r="T659" s="127"/>
      <c r="U659" s="127"/>
      <c r="V659" s="351" t="s">
        <v>7882</v>
      </c>
      <c r="W659" s="351" t="s">
        <v>7882</v>
      </c>
      <c r="X659" s="351" t="s">
        <v>7882</v>
      </c>
      <c r="Y659" s="351" t="s">
        <v>7882</v>
      </c>
      <c r="Z659" s="351" t="s">
        <v>7882</v>
      </c>
      <c r="AA659" s="351" t="s">
        <v>7882</v>
      </c>
      <c r="AB659" s="351" t="s">
        <v>7882</v>
      </c>
      <c r="AC659" s="351"/>
      <c r="AD659" s="351"/>
    </row>
    <row r="660" spans="1:30" ht="20.100000000000001" customHeight="1">
      <c r="A660" s="144"/>
      <c r="B660" s="111"/>
      <c r="C660" s="352"/>
      <c r="D660" s="311" t="s">
        <v>1605</v>
      </c>
      <c r="E660" s="352"/>
      <c r="F660" s="356">
        <v>36</v>
      </c>
      <c r="G660" s="314">
        <v>7.5630252100840334</v>
      </c>
      <c r="H660" s="356">
        <v>39</v>
      </c>
      <c r="I660" s="314">
        <v>7.9107505070993911</v>
      </c>
      <c r="J660" s="356">
        <v>43</v>
      </c>
      <c r="K660" s="314">
        <v>8.5317460317460316</v>
      </c>
      <c r="L660" s="356">
        <v>45</v>
      </c>
      <c r="M660" s="314">
        <v>8.8757396449704142</v>
      </c>
      <c r="N660" s="315">
        <v>54</v>
      </c>
      <c r="O660" s="316">
        <v>10.227272727272727</v>
      </c>
      <c r="P660" s="315">
        <v>47</v>
      </c>
      <c r="Q660" s="316">
        <v>8.7850467289719631</v>
      </c>
      <c r="R660" s="315">
        <v>57</v>
      </c>
      <c r="S660" s="316">
        <v>11.377245508982035</v>
      </c>
      <c r="T660" s="128"/>
      <c r="U660" s="128"/>
      <c r="V660" s="128"/>
      <c r="W660" s="352"/>
      <c r="X660" s="352"/>
      <c r="Y660" s="352"/>
      <c r="Z660" s="352"/>
      <c r="AA660" s="352"/>
      <c r="AB660" s="352"/>
      <c r="AC660" s="352"/>
      <c r="AD660" s="352"/>
    </row>
    <row r="661" spans="1:30" ht="20.100000000000001" customHeight="1">
      <c r="A661" s="144"/>
      <c r="B661" s="111"/>
      <c r="C661" s="352"/>
      <c r="D661" s="311" t="s">
        <v>1606</v>
      </c>
      <c r="E661" s="352"/>
      <c r="F661" s="356">
        <v>26</v>
      </c>
      <c r="G661" s="314">
        <v>5.46218487394958</v>
      </c>
      <c r="H661" s="356">
        <v>27</v>
      </c>
      <c r="I661" s="314">
        <v>5.4766734279918863</v>
      </c>
      <c r="J661" s="356">
        <v>27</v>
      </c>
      <c r="K661" s="314">
        <v>5.3571428571428568</v>
      </c>
      <c r="L661" s="356">
        <v>33</v>
      </c>
      <c r="M661" s="314">
        <v>6.5088757396449708</v>
      </c>
      <c r="N661" s="315">
        <v>32</v>
      </c>
      <c r="O661" s="316">
        <v>6.0606060606060606</v>
      </c>
      <c r="P661" s="315">
        <v>28</v>
      </c>
      <c r="Q661" s="316">
        <v>5.2336448598130838</v>
      </c>
      <c r="R661" s="315">
        <v>24</v>
      </c>
      <c r="S661" s="316">
        <v>4.7904191616766463</v>
      </c>
      <c r="T661" s="128"/>
      <c r="U661" s="128"/>
      <c r="V661" s="128"/>
      <c r="W661" s="352"/>
      <c r="X661" s="352"/>
      <c r="Y661" s="352"/>
      <c r="Z661" s="352"/>
      <c r="AA661" s="352"/>
      <c r="AB661" s="352"/>
      <c r="AC661" s="352"/>
      <c r="AD661" s="352"/>
    </row>
    <row r="662" spans="1:30" ht="20.100000000000001" customHeight="1">
      <c r="A662" s="144"/>
      <c r="B662" s="111"/>
      <c r="C662" s="352"/>
      <c r="D662" s="311" t="s">
        <v>1607</v>
      </c>
      <c r="E662" s="352"/>
      <c r="F662" s="356">
        <v>5</v>
      </c>
      <c r="G662" s="314">
        <v>1.0504201680672269</v>
      </c>
      <c r="H662" s="356">
        <v>9</v>
      </c>
      <c r="I662" s="314">
        <v>1.8255578093306288</v>
      </c>
      <c r="J662" s="356">
        <v>3</v>
      </c>
      <c r="K662" s="314">
        <v>0.59523809523809523</v>
      </c>
      <c r="L662" s="356">
        <v>3</v>
      </c>
      <c r="M662" s="314">
        <v>0.59171597633136097</v>
      </c>
      <c r="N662" s="315">
        <v>9</v>
      </c>
      <c r="O662" s="316">
        <v>1.7045454545454546</v>
      </c>
      <c r="P662" s="315">
        <v>6</v>
      </c>
      <c r="Q662" s="316">
        <v>1.1214953271028036</v>
      </c>
      <c r="R662" s="315">
        <v>7</v>
      </c>
      <c r="S662" s="316">
        <v>1.3972055888223553</v>
      </c>
      <c r="T662" s="128"/>
      <c r="U662" s="128"/>
      <c r="V662" s="128"/>
      <c r="W662" s="352"/>
      <c r="X662" s="352"/>
      <c r="Y662" s="352"/>
      <c r="Z662" s="352"/>
      <c r="AA662" s="352"/>
      <c r="AB662" s="352"/>
      <c r="AC662" s="352"/>
      <c r="AD662" s="352"/>
    </row>
    <row r="663" spans="1:30" ht="20.100000000000001" customHeight="1">
      <c r="A663" s="144"/>
      <c r="B663" s="111"/>
      <c r="C663" s="352"/>
      <c r="D663" s="311" t="s">
        <v>1608</v>
      </c>
      <c r="E663" s="352"/>
      <c r="F663" s="356">
        <v>5</v>
      </c>
      <c r="G663" s="314">
        <v>1.0504201680672269</v>
      </c>
      <c r="H663" s="356">
        <v>2</v>
      </c>
      <c r="I663" s="314">
        <v>0.40567951318458417</v>
      </c>
      <c r="J663" s="356">
        <v>1</v>
      </c>
      <c r="K663" s="314">
        <v>0.1984126984126984</v>
      </c>
      <c r="L663" s="356">
        <v>1</v>
      </c>
      <c r="M663" s="314">
        <v>0.19723865877712032</v>
      </c>
      <c r="N663" s="315"/>
      <c r="O663" s="316"/>
      <c r="P663" s="315">
        <v>2</v>
      </c>
      <c r="Q663" s="316">
        <v>0.37383177570093457</v>
      </c>
      <c r="R663" s="315">
        <v>2</v>
      </c>
      <c r="S663" s="316">
        <v>0.39920159680638723</v>
      </c>
      <c r="T663" s="128"/>
      <c r="U663" s="128"/>
      <c r="V663" s="128"/>
      <c r="W663" s="352"/>
      <c r="X663" s="352"/>
      <c r="Y663" s="352"/>
      <c r="Z663" s="352"/>
      <c r="AA663" s="352"/>
      <c r="AB663" s="352"/>
      <c r="AC663" s="352"/>
      <c r="AD663" s="352"/>
    </row>
    <row r="664" spans="1:30" ht="20.100000000000001" customHeight="1">
      <c r="A664" s="144"/>
      <c r="B664" s="111"/>
      <c r="C664" s="352"/>
      <c r="D664" s="311" t="s">
        <v>1609</v>
      </c>
      <c r="E664" s="352"/>
      <c r="F664" s="356">
        <v>1</v>
      </c>
      <c r="G664" s="314">
        <v>0.21008403361344538</v>
      </c>
      <c r="H664" s="356"/>
      <c r="I664" s="314"/>
      <c r="J664" s="356"/>
      <c r="K664" s="314"/>
      <c r="L664" s="356">
        <v>1</v>
      </c>
      <c r="M664" s="314">
        <v>0.19723865877712032</v>
      </c>
      <c r="N664" s="315"/>
      <c r="O664" s="316"/>
      <c r="P664" s="315">
        <v>2</v>
      </c>
      <c r="Q664" s="316">
        <v>0.37383177570093457</v>
      </c>
      <c r="R664" s="315">
        <v>3</v>
      </c>
      <c r="S664" s="316">
        <v>0.59880239520958078</v>
      </c>
      <c r="T664" s="128"/>
      <c r="U664" s="128"/>
      <c r="V664" s="128"/>
      <c r="W664" s="352"/>
      <c r="X664" s="352"/>
      <c r="Y664" s="352"/>
      <c r="Z664" s="352"/>
      <c r="AA664" s="352"/>
      <c r="AB664" s="352"/>
      <c r="AC664" s="352"/>
      <c r="AD664" s="352"/>
    </row>
    <row r="665" spans="1:30" ht="20.100000000000001" customHeight="1">
      <c r="A665" s="144"/>
      <c r="B665" s="111"/>
      <c r="C665" s="352"/>
      <c r="D665" s="311" t="s">
        <v>1610</v>
      </c>
      <c r="E665" s="352"/>
      <c r="F665" s="356">
        <v>5</v>
      </c>
      <c r="G665" s="314">
        <v>1.0504201680672269</v>
      </c>
      <c r="H665" s="356">
        <v>9</v>
      </c>
      <c r="I665" s="314">
        <v>1.8255578093306288</v>
      </c>
      <c r="J665" s="356">
        <v>6</v>
      </c>
      <c r="K665" s="314">
        <v>1.1904761904761905</v>
      </c>
      <c r="L665" s="356">
        <v>4</v>
      </c>
      <c r="M665" s="314">
        <v>0.78895463510848129</v>
      </c>
      <c r="N665" s="315">
        <v>3</v>
      </c>
      <c r="O665" s="316">
        <v>0.56818181818181823</v>
      </c>
      <c r="P665" s="315">
        <v>7</v>
      </c>
      <c r="Q665" s="316">
        <v>1.308411214953271</v>
      </c>
      <c r="R665" s="315">
        <v>2</v>
      </c>
      <c r="S665" s="316">
        <v>0.39920159680638723</v>
      </c>
      <c r="T665" s="128"/>
      <c r="U665" s="128"/>
      <c r="V665" s="128"/>
      <c r="W665" s="352"/>
      <c r="X665" s="352"/>
      <c r="Y665" s="352"/>
      <c r="Z665" s="352"/>
      <c r="AA665" s="352"/>
      <c r="AB665" s="352"/>
      <c r="AC665" s="352"/>
      <c r="AD665" s="352"/>
    </row>
    <row r="666" spans="1:30" ht="20.100000000000001" customHeight="1">
      <c r="A666" s="144"/>
      <c r="B666" s="111"/>
      <c r="C666" s="352"/>
      <c r="D666" s="311" t="s">
        <v>1611</v>
      </c>
      <c r="E666" s="352"/>
      <c r="F666" s="356">
        <v>40</v>
      </c>
      <c r="G666" s="314">
        <v>8.4033613445378155</v>
      </c>
      <c r="H666" s="356">
        <v>30</v>
      </c>
      <c r="I666" s="314">
        <v>6.0851926977687629</v>
      </c>
      <c r="J666" s="356">
        <v>33</v>
      </c>
      <c r="K666" s="314">
        <v>6.5476190476190474</v>
      </c>
      <c r="L666" s="356">
        <v>35</v>
      </c>
      <c r="M666" s="314">
        <v>6.9033530571992108</v>
      </c>
      <c r="N666" s="315">
        <v>36</v>
      </c>
      <c r="O666" s="316">
        <v>6.8181818181818183</v>
      </c>
      <c r="P666" s="315">
        <v>30</v>
      </c>
      <c r="Q666" s="316">
        <v>5.6074766355140184</v>
      </c>
      <c r="R666" s="315">
        <v>36</v>
      </c>
      <c r="S666" s="316">
        <v>7.1856287425149699</v>
      </c>
      <c r="T666" s="128"/>
      <c r="U666" s="128"/>
      <c r="V666" s="128"/>
      <c r="W666" s="352"/>
      <c r="X666" s="352"/>
      <c r="Y666" s="352"/>
      <c r="Z666" s="352"/>
      <c r="AA666" s="352"/>
      <c r="AB666" s="352"/>
      <c r="AC666" s="352"/>
      <c r="AD666" s="352"/>
    </row>
    <row r="667" spans="1:30" ht="20.100000000000001" customHeight="1">
      <c r="A667" s="144"/>
      <c r="B667" s="111"/>
      <c r="C667" s="352"/>
      <c r="D667" s="311" t="s">
        <v>2337</v>
      </c>
      <c r="E667" s="352"/>
      <c r="F667" s="356"/>
      <c r="G667" s="314"/>
      <c r="H667" s="356">
        <v>2</v>
      </c>
      <c r="I667" s="314">
        <v>0.40567951318458417</v>
      </c>
      <c r="J667" s="356">
        <v>5</v>
      </c>
      <c r="K667" s="314">
        <v>0.99206349206349209</v>
      </c>
      <c r="L667" s="356">
        <v>8</v>
      </c>
      <c r="M667" s="314">
        <v>1.5779092702169626</v>
      </c>
      <c r="N667" s="315">
        <v>1</v>
      </c>
      <c r="O667" s="316">
        <v>0.18939393939393939</v>
      </c>
      <c r="P667" s="315">
        <v>11</v>
      </c>
      <c r="Q667" s="316">
        <v>2.05607476635514</v>
      </c>
      <c r="R667" s="315">
        <v>12</v>
      </c>
      <c r="S667" s="316">
        <v>2.3952095808383231</v>
      </c>
      <c r="T667" s="128"/>
      <c r="U667" s="128"/>
      <c r="V667" s="128"/>
      <c r="W667" s="352"/>
      <c r="X667" s="352"/>
      <c r="Y667" s="352"/>
      <c r="Z667" s="352"/>
      <c r="AA667" s="352"/>
      <c r="AB667" s="352"/>
      <c r="AC667" s="352"/>
      <c r="AD667" s="352"/>
    </row>
    <row r="668" spans="1:30" ht="20.100000000000001" customHeight="1">
      <c r="A668" s="144"/>
      <c r="B668" s="111"/>
      <c r="C668" s="352"/>
      <c r="D668" s="311" t="s">
        <v>7942</v>
      </c>
      <c r="E668" s="352"/>
      <c r="F668" s="356">
        <v>341</v>
      </c>
      <c r="G668" s="314">
        <v>71.638655462184872</v>
      </c>
      <c r="H668" s="356">
        <v>342</v>
      </c>
      <c r="I668" s="314">
        <v>69.371196754563897</v>
      </c>
      <c r="J668" s="356">
        <v>364</v>
      </c>
      <c r="K668" s="314">
        <v>72.222222222222229</v>
      </c>
      <c r="L668" s="356">
        <v>364</v>
      </c>
      <c r="M668" s="314">
        <v>71.794871794871796</v>
      </c>
      <c r="N668" s="315">
        <v>360</v>
      </c>
      <c r="O668" s="316">
        <v>68.181818181818187</v>
      </c>
      <c r="P668" s="315">
        <v>382</v>
      </c>
      <c r="Q668" s="316">
        <v>71.401869158878512</v>
      </c>
      <c r="R668" s="315">
        <v>321</v>
      </c>
      <c r="S668" s="316">
        <v>64.071856287425149</v>
      </c>
      <c r="T668" s="128"/>
      <c r="U668" s="128"/>
      <c r="V668" s="128"/>
      <c r="W668" s="352"/>
      <c r="X668" s="352"/>
      <c r="Y668" s="352"/>
      <c r="Z668" s="352"/>
      <c r="AA668" s="352"/>
      <c r="AB668" s="352"/>
      <c r="AC668" s="352"/>
      <c r="AD668" s="352"/>
    </row>
    <row r="669" spans="1:30" ht="20.100000000000001" customHeight="1">
      <c r="A669" s="177" t="s">
        <v>5088</v>
      </c>
      <c r="B669" s="9" t="s">
        <v>979</v>
      </c>
      <c r="C669" s="351" t="s">
        <v>5089</v>
      </c>
      <c r="D669" s="9"/>
      <c r="E669" s="351"/>
      <c r="F669" s="354"/>
      <c r="G669" s="12"/>
      <c r="H669" s="354">
        <v>2</v>
      </c>
      <c r="I669" s="12">
        <v>100</v>
      </c>
      <c r="J669" s="354">
        <v>5</v>
      </c>
      <c r="K669" s="12">
        <v>100</v>
      </c>
      <c r="L669" s="354">
        <v>8</v>
      </c>
      <c r="M669" s="12">
        <v>100</v>
      </c>
      <c r="N669" s="56">
        <v>1</v>
      </c>
      <c r="O669" s="57">
        <v>100</v>
      </c>
      <c r="P669" s="56">
        <v>11</v>
      </c>
      <c r="Q669" s="57">
        <v>100</v>
      </c>
      <c r="R669" s="56">
        <v>12</v>
      </c>
      <c r="S669" s="57">
        <v>100</v>
      </c>
      <c r="T669" s="127"/>
      <c r="U669" s="127"/>
      <c r="V669" s="351" t="s">
        <v>7882</v>
      </c>
      <c r="W669" s="351" t="s">
        <v>7882</v>
      </c>
      <c r="X669" s="351" t="s">
        <v>7882</v>
      </c>
      <c r="Y669" s="351" t="s">
        <v>7882</v>
      </c>
      <c r="Z669" s="351" t="s">
        <v>7882</v>
      </c>
      <c r="AA669" s="351" t="s">
        <v>7882</v>
      </c>
      <c r="AB669" s="351" t="s">
        <v>7882</v>
      </c>
      <c r="AC669" s="351"/>
      <c r="AD669" s="351"/>
    </row>
    <row r="670" spans="1:30" ht="20.100000000000001" customHeight="1">
      <c r="A670" s="177" t="s">
        <v>5090</v>
      </c>
      <c r="B670" s="9" t="s">
        <v>202</v>
      </c>
      <c r="C670" s="351" t="s">
        <v>7881</v>
      </c>
      <c r="D670" s="9" t="s">
        <v>7943</v>
      </c>
      <c r="E670" s="351" t="s">
        <v>7913</v>
      </c>
      <c r="F670" s="354">
        <v>454</v>
      </c>
      <c r="G670" s="12">
        <v>95.378151260504197</v>
      </c>
      <c r="H670" s="354">
        <v>473</v>
      </c>
      <c r="I670" s="12">
        <v>95.943204868154154</v>
      </c>
      <c r="J670" s="354">
        <v>475</v>
      </c>
      <c r="K670" s="12">
        <v>94.246031746031747</v>
      </c>
      <c r="L670" s="354">
        <v>480</v>
      </c>
      <c r="M670" s="12">
        <v>94.674556213017752</v>
      </c>
      <c r="N670" s="56">
        <v>495</v>
      </c>
      <c r="O670" s="57">
        <v>93.75</v>
      </c>
      <c r="P670" s="56">
        <v>497</v>
      </c>
      <c r="Q670" s="57">
        <v>92.9</v>
      </c>
      <c r="R670" s="56">
        <v>486</v>
      </c>
      <c r="S670" s="57">
        <v>97.005988023952099</v>
      </c>
      <c r="T670" s="127"/>
      <c r="U670" s="127"/>
      <c r="V670" s="351" t="s">
        <v>7882</v>
      </c>
      <c r="W670" s="351" t="s">
        <v>7882</v>
      </c>
      <c r="X670" s="351" t="s">
        <v>7882</v>
      </c>
      <c r="Y670" s="351" t="s">
        <v>7882</v>
      </c>
      <c r="Z670" s="351" t="s">
        <v>7882</v>
      </c>
      <c r="AA670" s="351" t="s">
        <v>7882</v>
      </c>
      <c r="AB670" s="351" t="s">
        <v>7882</v>
      </c>
      <c r="AC670" s="351"/>
      <c r="AD670" s="351"/>
    </row>
    <row r="671" spans="1:30" ht="20.100000000000001" customHeight="1">
      <c r="A671" s="144"/>
      <c r="B671" s="311"/>
      <c r="C671" s="352"/>
      <c r="D671" s="311" t="s">
        <v>7944</v>
      </c>
      <c r="E671" s="352"/>
      <c r="F671" s="356">
        <v>22</v>
      </c>
      <c r="G671" s="314">
        <v>4.6218487394957979</v>
      </c>
      <c r="H671" s="356">
        <v>20</v>
      </c>
      <c r="I671" s="314">
        <v>4.056795131845842</v>
      </c>
      <c r="J671" s="356">
        <v>29</v>
      </c>
      <c r="K671" s="314">
        <v>5.753968253968254</v>
      </c>
      <c r="L671" s="356">
        <v>27</v>
      </c>
      <c r="M671" s="314">
        <v>5.3254437869822482</v>
      </c>
      <c r="N671" s="315">
        <v>33</v>
      </c>
      <c r="O671" s="316">
        <v>6.25</v>
      </c>
      <c r="P671" s="315">
        <v>37</v>
      </c>
      <c r="Q671" s="316">
        <v>6.9</v>
      </c>
      <c r="R671" s="315">
        <v>15</v>
      </c>
      <c r="S671" s="316">
        <v>2.9940119760479043</v>
      </c>
      <c r="T671" s="128"/>
      <c r="U671" s="128"/>
      <c r="V671" s="128"/>
      <c r="W671" s="352"/>
      <c r="X671" s="352"/>
      <c r="Y671" s="352"/>
      <c r="Z671" s="352"/>
      <c r="AA671" s="352"/>
      <c r="AB671" s="352"/>
      <c r="AC671" s="352"/>
      <c r="AD671" s="352"/>
    </row>
    <row r="672" spans="1:30" ht="20.100000000000001" customHeight="1">
      <c r="A672" s="144"/>
      <c r="B672" s="311"/>
      <c r="C672" s="352"/>
      <c r="D672" s="311" t="s">
        <v>7932</v>
      </c>
      <c r="E672" s="352"/>
      <c r="F672" s="356"/>
      <c r="G672" s="314"/>
      <c r="H672" s="356"/>
      <c r="I672" s="314"/>
      <c r="J672" s="356"/>
      <c r="K672" s="314"/>
      <c r="L672" s="356"/>
      <c r="M672" s="314"/>
      <c r="N672" s="315"/>
      <c r="O672" s="316"/>
      <c r="P672" s="315"/>
      <c r="Q672" s="316"/>
      <c r="R672" s="315"/>
      <c r="S672" s="316"/>
      <c r="T672" s="128"/>
      <c r="U672" s="128"/>
      <c r="V672" s="128"/>
      <c r="W672" s="352"/>
      <c r="X672" s="352"/>
      <c r="Y672" s="352"/>
      <c r="Z672" s="352"/>
      <c r="AA672" s="352"/>
      <c r="AB672" s="352"/>
      <c r="AC672" s="352"/>
      <c r="AD672" s="352"/>
    </row>
    <row r="673" spans="1:30" ht="20.100000000000001" customHeight="1">
      <c r="A673" s="144"/>
      <c r="B673" s="111"/>
      <c r="C673" s="352"/>
      <c r="D673" s="311" t="s">
        <v>7933</v>
      </c>
      <c r="E673" s="352"/>
      <c r="F673" s="356"/>
      <c r="G673" s="314"/>
      <c r="H673" s="356"/>
      <c r="I673" s="314"/>
      <c r="J673" s="356"/>
      <c r="K673" s="314"/>
      <c r="L673" s="356"/>
      <c r="M673" s="314"/>
      <c r="N673" s="315"/>
      <c r="O673" s="316"/>
      <c r="P673" s="315">
        <v>1</v>
      </c>
      <c r="Q673" s="316">
        <v>0.2</v>
      </c>
      <c r="R673" s="315"/>
      <c r="S673" s="316"/>
      <c r="T673" s="128"/>
      <c r="U673" s="128"/>
      <c r="V673" s="128"/>
      <c r="W673" s="352"/>
      <c r="X673" s="352"/>
      <c r="Y673" s="352"/>
      <c r="Z673" s="352"/>
      <c r="AA673" s="352"/>
      <c r="AB673" s="352"/>
      <c r="AC673" s="352"/>
      <c r="AD673" s="352"/>
    </row>
    <row r="674" spans="1:30" ht="20.100000000000001" customHeight="1">
      <c r="A674" s="177" t="s">
        <v>5091</v>
      </c>
      <c r="B674" s="9" t="s">
        <v>203</v>
      </c>
      <c r="C674" s="351" t="s">
        <v>5092</v>
      </c>
      <c r="D674" s="9" t="s">
        <v>1612</v>
      </c>
      <c r="E674" s="351"/>
      <c r="F674" s="354">
        <v>1</v>
      </c>
      <c r="G674" s="12">
        <v>4.5454545454545459</v>
      </c>
      <c r="H674" s="354">
        <v>2</v>
      </c>
      <c r="I674" s="12">
        <v>10</v>
      </c>
      <c r="J674" s="354">
        <v>4</v>
      </c>
      <c r="K674" s="12">
        <v>13.793103448275861</v>
      </c>
      <c r="L674" s="354">
        <v>3</v>
      </c>
      <c r="M674" s="12">
        <v>11.111111111111111</v>
      </c>
      <c r="N674" s="56">
        <v>3</v>
      </c>
      <c r="O674" s="57">
        <v>9.0909090909090917</v>
      </c>
      <c r="P674" s="56">
        <v>8</v>
      </c>
      <c r="Q674" s="57">
        <v>21.621621621621621</v>
      </c>
      <c r="R674" s="56">
        <v>2</v>
      </c>
      <c r="S674" s="57">
        <v>13.333333333333334</v>
      </c>
      <c r="T674" s="127"/>
      <c r="U674" s="127"/>
      <c r="V674" s="351" t="s">
        <v>7882</v>
      </c>
      <c r="W674" s="351" t="s">
        <v>7882</v>
      </c>
      <c r="X674" s="351" t="s">
        <v>7882</v>
      </c>
      <c r="Y674" s="351" t="s">
        <v>7882</v>
      </c>
      <c r="Z674" s="351" t="s">
        <v>7882</v>
      </c>
      <c r="AA674" s="351" t="s">
        <v>7882</v>
      </c>
      <c r="AB674" s="351" t="s">
        <v>7882</v>
      </c>
      <c r="AC674" s="351"/>
      <c r="AD674" s="351"/>
    </row>
    <row r="675" spans="1:30" ht="20.100000000000001" customHeight="1">
      <c r="A675" s="144"/>
      <c r="B675" s="111"/>
      <c r="C675" s="352"/>
      <c r="D675" s="311" t="s">
        <v>1613</v>
      </c>
      <c r="E675" s="352"/>
      <c r="F675" s="356">
        <v>1</v>
      </c>
      <c r="G675" s="314">
        <v>4.5454545454545459</v>
      </c>
      <c r="H675" s="356">
        <v>2</v>
      </c>
      <c r="I675" s="314">
        <v>10</v>
      </c>
      <c r="J675" s="356">
        <v>3</v>
      </c>
      <c r="K675" s="314">
        <v>10.344827586206897</v>
      </c>
      <c r="L675" s="356">
        <v>1</v>
      </c>
      <c r="M675" s="314">
        <v>3.7037037037037037</v>
      </c>
      <c r="N675" s="315">
        <v>3</v>
      </c>
      <c r="O675" s="316">
        <v>9.0909090909090917</v>
      </c>
      <c r="P675" s="315">
        <v>2</v>
      </c>
      <c r="Q675" s="316">
        <v>5.4054054054054053</v>
      </c>
      <c r="R675" s="315">
        <v>5</v>
      </c>
      <c r="S675" s="316">
        <v>33.333333333333336</v>
      </c>
      <c r="T675" s="128"/>
      <c r="U675" s="128"/>
      <c r="V675" s="128"/>
      <c r="W675" s="352"/>
      <c r="X675" s="352"/>
      <c r="Y675" s="352"/>
      <c r="Z675" s="352"/>
      <c r="AA675" s="352"/>
      <c r="AB675" s="352"/>
      <c r="AC675" s="352"/>
      <c r="AD675" s="352"/>
    </row>
    <row r="676" spans="1:30" ht="20.100000000000001" customHeight="1">
      <c r="A676" s="144"/>
      <c r="B676" s="111"/>
      <c r="C676" s="352"/>
      <c r="D676" s="311" t="s">
        <v>1614</v>
      </c>
      <c r="E676" s="352"/>
      <c r="F676" s="356">
        <v>19</v>
      </c>
      <c r="G676" s="314">
        <v>86.36363636363636</v>
      </c>
      <c r="H676" s="356">
        <v>13</v>
      </c>
      <c r="I676" s="314">
        <v>65</v>
      </c>
      <c r="J676" s="356">
        <v>19</v>
      </c>
      <c r="K676" s="314">
        <v>65.517241379310349</v>
      </c>
      <c r="L676" s="356">
        <v>18</v>
      </c>
      <c r="M676" s="314">
        <v>66.666666666666671</v>
      </c>
      <c r="N676" s="315">
        <v>17</v>
      </c>
      <c r="O676" s="316">
        <v>51.515151515151516</v>
      </c>
      <c r="P676" s="315">
        <v>18</v>
      </c>
      <c r="Q676" s="316">
        <v>48.648648648648646</v>
      </c>
      <c r="R676" s="315">
        <v>5</v>
      </c>
      <c r="S676" s="316">
        <v>33.333333333333336</v>
      </c>
      <c r="T676" s="128"/>
      <c r="U676" s="128"/>
      <c r="V676" s="128"/>
      <c r="W676" s="352"/>
      <c r="X676" s="352"/>
      <c r="Y676" s="352"/>
      <c r="Z676" s="352"/>
      <c r="AA676" s="352"/>
      <c r="AB676" s="352"/>
      <c r="AC676" s="352"/>
      <c r="AD676" s="352"/>
    </row>
    <row r="677" spans="1:30" ht="20.100000000000001" customHeight="1">
      <c r="A677" s="144"/>
      <c r="B677" s="111"/>
      <c r="C677" s="352"/>
      <c r="D677" s="311" t="s">
        <v>1615</v>
      </c>
      <c r="E677" s="352"/>
      <c r="F677" s="356">
        <v>1</v>
      </c>
      <c r="G677" s="314">
        <v>4.5454545454545459</v>
      </c>
      <c r="H677" s="356">
        <v>1</v>
      </c>
      <c r="I677" s="314">
        <v>5</v>
      </c>
      <c r="J677" s="356">
        <v>1</v>
      </c>
      <c r="K677" s="314">
        <v>3.4482758620689653</v>
      </c>
      <c r="L677" s="356">
        <v>4</v>
      </c>
      <c r="M677" s="314">
        <v>14.814814814814815</v>
      </c>
      <c r="N677" s="315">
        <v>8</v>
      </c>
      <c r="O677" s="316">
        <v>24.242424242424242</v>
      </c>
      <c r="P677" s="315">
        <v>6</v>
      </c>
      <c r="Q677" s="316">
        <v>16.216216216216218</v>
      </c>
      <c r="R677" s="315">
        <v>2</v>
      </c>
      <c r="S677" s="316">
        <v>13.333333333333334</v>
      </c>
      <c r="T677" s="128"/>
      <c r="U677" s="128"/>
      <c r="V677" s="128"/>
      <c r="W677" s="352"/>
      <c r="X677" s="352"/>
      <c r="Y677" s="352"/>
      <c r="Z677" s="352"/>
      <c r="AA677" s="352"/>
      <c r="AB677" s="352"/>
      <c r="AC677" s="352"/>
      <c r="AD677" s="352"/>
    </row>
    <row r="678" spans="1:30" ht="20.100000000000001" customHeight="1">
      <c r="A678" s="144"/>
      <c r="B678" s="111"/>
      <c r="C678" s="352"/>
      <c r="D678" s="311" t="s">
        <v>1616</v>
      </c>
      <c r="E678" s="352"/>
      <c r="F678" s="46"/>
      <c r="G678" s="314"/>
      <c r="H678" s="46">
        <v>1</v>
      </c>
      <c r="I678" s="314">
        <v>5</v>
      </c>
      <c r="J678" s="46">
        <v>1</v>
      </c>
      <c r="K678" s="314">
        <v>3.4482758620689653</v>
      </c>
      <c r="L678" s="46"/>
      <c r="M678" s="314">
        <v>3.7037037037037037</v>
      </c>
      <c r="N678" s="315"/>
      <c r="O678" s="316"/>
      <c r="P678" s="315"/>
      <c r="Q678" s="316"/>
      <c r="R678" s="315"/>
      <c r="S678" s="316"/>
      <c r="T678" s="128"/>
      <c r="U678" s="128"/>
      <c r="V678" s="128"/>
      <c r="W678" s="352"/>
      <c r="X678" s="352"/>
      <c r="Y678" s="352"/>
      <c r="Z678" s="352"/>
      <c r="AA678" s="352"/>
      <c r="AB678" s="352"/>
      <c r="AC678" s="352"/>
      <c r="AD678" s="352"/>
    </row>
    <row r="679" spans="1:30" ht="20.100000000000001" customHeight="1">
      <c r="A679" s="144"/>
      <c r="B679" s="111"/>
      <c r="C679" s="352"/>
      <c r="D679" s="311" t="s">
        <v>1617</v>
      </c>
      <c r="E679" s="352"/>
      <c r="F679" s="356"/>
      <c r="G679" s="314"/>
      <c r="H679" s="356"/>
      <c r="I679" s="314"/>
      <c r="J679" s="356"/>
      <c r="K679" s="314"/>
      <c r="L679" s="356"/>
      <c r="M679" s="314"/>
      <c r="N679" s="315"/>
      <c r="O679" s="316"/>
      <c r="P679" s="315"/>
      <c r="Q679" s="316"/>
      <c r="R679" s="315"/>
      <c r="S679" s="316"/>
      <c r="T679" s="128"/>
      <c r="U679" s="128"/>
      <c r="V679" s="128"/>
      <c r="W679" s="352"/>
      <c r="X679" s="352"/>
      <c r="Y679" s="352"/>
      <c r="Z679" s="352"/>
      <c r="AA679" s="352"/>
      <c r="AB679" s="352"/>
      <c r="AC679" s="352"/>
      <c r="AD679" s="352"/>
    </row>
    <row r="680" spans="1:30" ht="20.100000000000001" customHeight="1">
      <c r="A680" s="144"/>
      <c r="B680" s="111"/>
      <c r="C680" s="352"/>
      <c r="D680" s="311" t="s">
        <v>1618</v>
      </c>
      <c r="E680" s="352"/>
      <c r="F680" s="356"/>
      <c r="G680" s="314"/>
      <c r="H680" s="356"/>
      <c r="I680" s="314"/>
      <c r="J680" s="356"/>
      <c r="K680" s="314"/>
      <c r="L680" s="356"/>
      <c r="M680" s="314"/>
      <c r="N680" s="315"/>
      <c r="O680" s="316"/>
      <c r="P680" s="315"/>
      <c r="Q680" s="316"/>
      <c r="R680" s="315"/>
      <c r="S680" s="316"/>
      <c r="T680" s="128"/>
      <c r="U680" s="128"/>
      <c r="V680" s="128"/>
      <c r="W680" s="352"/>
      <c r="X680" s="352"/>
      <c r="Y680" s="352"/>
      <c r="Z680" s="352"/>
      <c r="AA680" s="352"/>
      <c r="AB680" s="352"/>
      <c r="AC680" s="352"/>
      <c r="AD680" s="352"/>
    </row>
    <row r="681" spans="1:30" ht="20.100000000000001" customHeight="1">
      <c r="A681" s="144"/>
      <c r="B681" s="111"/>
      <c r="C681" s="352"/>
      <c r="D681" s="311" t="s">
        <v>1619</v>
      </c>
      <c r="E681" s="352"/>
      <c r="F681" s="356"/>
      <c r="G681" s="314"/>
      <c r="H681" s="356"/>
      <c r="I681" s="314"/>
      <c r="J681" s="356">
        <v>1</v>
      </c>
      <c r="K681" s="314">
        <v>3.4482758620689653</v>
      </c>
      <c r="L681" s="356"/>
      <c r="M681" s="314"/>
      <c r="N681" s="315">
        <v>1</v>
      </c>
      <c r="O681" s="316">
        <v>3.0303030303030303</v>
      </c>
      <c r="P681" s="315">
        <v>3</v>
      </c>
      <c r="Q681" s="316">
        <v>8.1081081081081088</v>
      </c>
      <c r="R681" s="315"/>
      <c r="S681" s="316"/>
      <c r="T681" s="128"/>
      <c r="U681" s="128"/>
      <c r="V681" s="128"/>
      <c r="W681" s="352"/>
      <c r="X681" s="352"/>
      <c r="Y681" s="352"/>
      <c r="Z681" s="352"/>
      <c r="AA681" s="352"/>
      <c r="AB681" s="352"/>
      <c r="AC681" s="352"/>
      <c r="AD681" s="352"/>
    </row>
    <row r="682" spans="1:30" ht="20.100000000000001" customHeight="1">
      <c r="A682" s="144"/>
      <c r="B682" s="111"/>
      <c r="C682" s="352"/>
      <c r="D682" s="311" t="s">
        <v>2337</v>
      </c>
      <c r="E682" s="352"/>
      <c r="F682" s="356"/>
      <c r="G682" s="314"/>
      <c r="H682" s="356">
        <v>1</v>
      </c>
      <c r="I682" s="314">
        <v>5</v>
      </c>
      <c r="J682" s="356"/>
      <c r="K682" s="314"/>
      <c r="L682" s="356">
        <v>1</v>
      </c>
      <c r="M682" s="314">
        <v>3.7037037037037037</v>
      </c>
      <c r="N682" s="315">
        <v>1</v>
      </c>
      <c r="O682" s="316">
        <v>3.0303030303030303</v>
      </c>
      <c r="P682" s="315"/>
      <c r="Q682" s="316"/>
      <c r="R682" s="315">
        <v>1</v>
      </c>
      <c r="S682" s="316">
        <v>6.666666666666667</v>
      </c>
      <c r="T682" s="128"/>
      <c r="U682" s="128"/>
      <c r="V682" s="128"/>
      <c r="W682" s="352"/>
      <c r="X682" s="352"/>
      <c r="Y682" s="352"/>
      <c r="Z682" s="352"/>
      <c r="AA682" s="352"/>
      <c r="AB682" s="352"/>
      <c r="AC682" s="352"/>
      <c r="AD682" s="352"/>
    </row>
    <row r="683" spans="1:30" ht="20.100000000000001" customHeight="1">
      <c r="A683" s="144"/>
      <c r="B683" s="111"/>
      <c r="C683" s="352"/>
      <c r="D683" s="311" t="s">
        <v>7942</v>
      </c>
      <c r="E683" s="352"/>
      <c r="F683" s="356"/>
      <c r="G683" s="314"/>
      <c r="H683" s="356"/>
      <c r="I683" s="314"/>
      <c r="J683" s="356"/>
      <c r="K683" s="314"/>
      <c r="L683" s="356"/>
      <c r="M683" s="314"/>
      <c r="N683" s="315"/>
      <c r="O683" s="316"/>
      <c r="P683" s="315"/>
      <c r="Q683" s="316"/>
      <c r="R683" s="315"/>
      <c r="S683" s="316"/>
      <c r="T683" s="128"/>
      <c r="U683" s="128"/>
      <c r="V683" s="128"/>
      <c r="W683" s="352"/>
      <c r="X683" s="352"/>
      <c r="Y683" s="352"/>
      <c r="Z683" s="352"/>
      <c r="AA683" s="352"/>
      <c r="AB683" s="352"/>
      <c r="AC683" s="352"/>
      <c r="AD683" s="352"/>
    </row>
    <row r="684" spans="1:30" ht="20.100000000000001" customHeight="1">
      <c r="A684" s="177" t="s">
        <v>5093</v>
      </c>
      <c r="B684" s="9" t="s">
        <v>658</v>
      </c>
      <c r="C684" s="351" t="s">
        <v>5094</v>
      </c>
      <c r="D684" s="9"/>
      <c r="E684" s="351"/>
      <c r="F684" s="354"/>
      <c r="G684" s="12"/>
      <c r="H684" s="354">
        <v>1</v>
      </c>
      <c r="I684" s="12">
        <v>100</v>
      </c>
      <c r="J684" s="354"/>
      <c r="K684" s="12"/>
      <c r="L684" s="354">
        <v>1</v>
      </c>
      <c r="M684" s="12">
        <v>100</v>
      </c>
      <c r="N684" s="56">
        <v>1</v>
      </c>
      <c r="O684" s="57">
        <v>100</v>
      </c>
      <c r="P684" s="56"/>
      <c r="Q684" s="57"/>
      <c r="R684" s="56">
        <v>1</v>
      </c>
      <c r="S684" s="57">
        <v>100</v>
      </c>
      <c r="T684" s="127"/>
      <c r="U684" s="127"/>
      <c r="V684" s="351" t="s">
        <v>7882</v>
      </c>
      <c r="W684" s="351" t="s">
        <v>7882</v>
      </c>
      <c r="X684" s="351" t="s">
        <v>7882</v>
      </c>
      <c r="Y684" s="351" t="s">
        <v>7882</v>
      </c>
      <c r="Z684" s="351" t="s">
        <v>7882</v>
      </c>
      <c r="AA684" s="351" t="s">
        <v>7882</v>
      </c>
      <c r="AB684" s="351" t="s">
        <v>7882</v>
      </c>
      <c r="AC684" s="351"/>
      <c r="AD684" s="351"/>
    </row>
    <row r="685" spans="1:30" ht="20.100000000000001" customHeight="1">
      <c r="A685" s="177" t="s">
        <v>7945</v>
      </c>
      <c r="B685" s="9" t="s">
        <v>659</v>
      </c>
      <c r="C685" s="351" t="s">
        <v>5092</v>
      </c>
      <c r="D685" s="9" t="s">
        <v>1612</v>
      </c>
      <c r="E685" s="351"/>
      <c r="F685" s="354">
        <v>1</v>
      </c>
      <c r="G685" s="12">
        <v>4.5454545454545459</v>
      </c>
      <c r="H685" s="354">
        <v>2</v>
      </c>
      <c r="I685" s="12">
        <v>10</v>
      </c>
      <c r="J685" s="354">
        <v>3</v>
      </c>
      <c r="K685" s="12">
        <v>10.344827586206897</v>
      </c>
      <c r="L685" s="354">
        <v>2</v>
      </c>
      <c r="M685" s="12">
        <v>7.4074074074074074</v>
      </c>
      <c r="N685" s="56">
        <v>5</v>
      </c>
      <c r="O685" s="57">
        <v>15.151515151515152</v>
      </c>
      <c r="P685" s="56">
        <v>2</v>
      </c>
      <c r="Q685" s="57">
        <v>5.4054054054054053</v>
      </c>
      <c r="R685" s="56">
        <v>1</v>
      </c>
      <c r="S685" s="57">
        <v>6.666666666666667</v>
      </c>
      <c r="T685" s="127"/>
      <c r="U685" s="127"/>
      <c r="V685" s="351" t="s">
        <v>7882</v>
      </c>
      <c r="W685" s="351" t="s">
        <v>7882</v>
      </c>
      <c r="X685" s="351" t="s">
        <v>7882</v>
      </c>
      <c r="Y685" s="351" t="s">
        <v>7882</v>
      </c>
      <c r="Z685" s="351" t="s">
        <v>7882</v>
      </c>
      <c r="AA685" s="351" t="s">
        <v>7882</v>
      </c>
      <c r="AB685" s="351" t="s">
        <v>7882</v>
      </c>
      <c r="AC685" s="351"/>
      <c r="AD685" s="351"/>
    </row>
    <row r="686" spans="1:30" ht="20.100000000000001" customHeight="1">
      <c r="A686" s="144"/>
      <c r="B686" s="111"/>
      <c r="C686" s="352"/>
      <c r="D686" s="311" t="s">
        <v>1613</v>
      </c>
      <c r="E686" s="352"/>
      <c r="F686" s="356">
        <v>1</v>
      </c>
      <c r="G686" s="314">
        <v>4.5454545454545459</v>
      </c>
      <c r="H686" s="356">
        <v>1</v>
      </c>
      <c r="I686" s="314">
        <v>5</v>
      </c>
      <c r="J686" s="356">
        <v>4</v>
      </c>
      <c r="K686" s="314">
        <v>13.793103448275861</v>
      </c>
      <c r="L686" s="356">
        <v>4</v>
      </c>
      <c r="M686" s="314">
        <v>14.814814814814815</v>
      </c>
      <c r="N686" s="315"/>
      <c r="O686" s="316"/>
      <c r="P686" s="315">
        <v>1</v>
      </c>
      <c r="Q686" s="316">
        <v>2.7027027027027026</v>
      </c>
      <c r="R686" s="315">
        <v>1</v>
      </c>
      <c r="S686" s="316">
        <v>6.666666666666667</v>
      </c>
      <c r="T686" s="128"/>
      <c r="U686" s="128"/>
      <c r="V686" s="128"/>
      <c r="W686" s="352"/>
      <c r="X686" s="352"/>
      <c r="Y686" s="352"/>
      <c r="Z686" s="352"/>
      <c r="AA686" s="352"/>
      <c r="AB686" s="352"/>
      <c r="AC686" s="352"/>
      <c r="AD686" s="352"/>
    </row>
    <row r="687" spans="1:30" ht="20.100000000000001" customHeight="1">
      <c r="A687" s="144"/>
      <c r="B687" s="111"/>
      <c r="C687" s="352"/>
      <c r="D687" s="311" t="s">
        <v>1614</v>
      </c>
      <c r="E687" s="352"/>
      <c r="F687" s="356"/>
      <c r="G687" s="314"/>
      <c r="H687" s="356">
        <v>3</v>
      </c>
      <c r="I687" s="314">
        <v>15</v>
      </c>
      <c r="J687" s="356">
        <v>5</v>
      </c>
      <c r="K687" s="314">
        <v>17.241379310344829</v>
      </c>
      <c r="L687" s="356">
        <v>5</v>
      </c>
      <c r="M687" s="314">
        <v>18.518518518518519</v>
      </c>
      <c r="N687" s="315">
        <v>8</v>
      </c>
      <c r="O687" s="316">
        <v>24.242424242424242</v>
      </c>
      <c r="P687" s="315">
        <v>7</v>
      </c>
      <c r="Q687" s="316">
        <v>18.918918918918919</v>
      </c>
      <c r="R687" s="315">
        <v>3</v>
      </c>
      <c r="S687" s="316">
        <v>20</v>
      </c>
      <c r="T687" s="128"/>
      <c r="U687" s="128"/>
      <c r="V687" s="128"/>
      <c r="W687" s="352"/>
      <c r="X687" s="352"/>
      <c r="Y687" s="352"/>
      <c r="Z687" s="352"/>
      <c r="AA687" s="352"/>
      <c r="AB687" s="352"/>
      <c r="AC687" s="352"/>
      <c r="AD687" s="352"/>
    </row>
    <row r="688" spans="1:30" ht="20.100000000000001" customHeight="1">
      <c r="A688" s="144"/>
      <c r="B688" s="111"/>
      <c r="C688" s="352"/>
      <c r="D688" s="311" t="s">
        <v>1615</v>
      </c>
      <c r="E688" s="352"/>
      <c r="F688" s="356">
        <v>8</v>
      </c>
      <c r="G688" s="314">
        <v>36.363636363636367</v>
      </c>
      <c r="H688" s="356">
        <v>2</v>
      </c>
      <c r="I688" s="314">
        <v>10</v>
      </c>
      <c r="J688" s="356">
        <v>8</v>
      </c>
      <c r="K688" s="314">
        <v>27.586206896551722</v>
      </c>
      <c r="L688" s="356">
        <v>8</v>
      </c>
      <c r="M688" s="314">
        <v>29.62962962962963</v>
      </c>
      <c r="N688" s="315">
        <v>11</v>
      </c>
      <c r="O688" s="316">
        <v>33.333333333333336</v>
      </c>
      <c r="P688" s="315">
        <v>8</v>
      </c>
      <c r="Q688" s="316">
        <v>21.621621621621621</v>
      </c>
      <c r="R688" s="315">
        <v>6</v>
      </c>
      <c r="S688" s="316">
        <v>40</v>
      </c>
      <c r="T688" s="128"/>
      <c r="U688" s="128"/>
      <c r="V688" s="128"/>
      <c r="W688" s="352"/>
      <c r="X688" s="352"/>
      <c r="Y688" s="352"/>
      <c r="Z688" s="352"/>
      <c r="AA688" s="352"/>
      <c r="AB688" s="352"/>
      <c r="AC688" s="352"/>
      <c r="AD688" s="352"/>
    </row>
    <row r="689" spans="1:30" ht="20.100000000000001" customHeight="1">
      <c r="A689" s="144"/>
      <c r="B689" s="111"/>
      <c r="C689" s="352"/>
      <c r="D689" s="311" t="s">
        <v>1616</v>
      </c>
      <c r="E689" s="352"/>
      <c r="F689" s="356"/>
      <c r="G689" s="314"/>
      <c r="H689" s="356">
        <v>1</v>
      </c>
      <c r="I689" s="314">
        <v>5</v>
      </c>
      <c r="J689" s="356"/>
      <c r="K689" s="314"/>
      <c r="L689" s="356">
        <v>1</v>
      </c>
      <c r="M689" s="314">
        <v>3.7037037037037037</v>
      </c>
      <c r="N689" s="315">
        <v>1</v>
      </c>
      <c r="O689" s="316">
        <v>3.0303030303030303</v>
      </c>
      <c r="P689" s="315">
        <v>1</v>
      </c>
      <c r="Q689" s="316">
        <v>2.7027027027027026</v>
      </c>
      <c r="R689" s="315"/>
      <c r="S689" s="316"/>
      <c r="T689" s="128"/>
      <c r="U689" s="128"/>
      <c r="V689" s="128"/>
      <c r="W689" s="352"/>
      <c r="X689" s="352"/>
      <c r="Y689" s="352"/>
      <c r="Z689" s="352"/>
      <c r="AA689" s="352"/>
      <c r="AB689" s="352"/>
      <c r="AC689" s="352"/>
      <c r="AD689" s="352"/>
    </row>
    <row r="690" spans="1:30" ht="20.100000000000001" customHeight="1">
      <c r="A690" s="144"/>
      <c r="B690" s="111"/>
      <c r="C690" s="352"/>
      <c r="D690" s="311" t="s">
        <v>1617</v>
      </c>
      <c r="E690" s="352"/>
      <c r="F690" s="356"/>
      <c r="G690" s="314"/>
      <c r="H690" s="356">
        <v>2</v>
      </c>
      <c r="I690" s="314">
        <v>10</v>
      </c>
      <c r="J690" s="356"/>
      <c r="K690" s="314"/>
      <c r="L690" s="356">
        <v>1</v>
      </c>
      <c r="M690" s="314">
        <v>3.7037037037037037</v>
      </c>
      <c r="N690" s="315">
        <v>1</v>
      </c>
      <c r="O690" s="316">
        <v>3.0303030303030303</v>
      </c>
      <c r="P690" s="315"/>
      <c r="Q690" s="316"/>
      <c r="R690" s="315"/>
      <c r="S690" s="316"/>
      <c r="T690" s="128"/>
      <c r="U690" s="128"/>
      <c r="V690" s="128"/>
      <c r="W690" s="352"/>
      <c r="X690" s="352"/>
      <c r="Y690" s="352"/>
      <c r="Z690" s="352"/>
      <c r="AA690" s="352"/>
      <c r="AB690" s="352"/>
      <c r="AC690" s="352"/>
      <c r="AD690" s="352"/>
    </row>
    <row r="691" spans="1:30" ht="20.100000000000001" customHeight="1">
      <c r="A691" s="144"/>
      <c r="B691" s="111"/>
      <c r="C691" s="352"/>
      <c r="D691" s="311" t="s">
        <v>1618</v>
      </c>
      <c r="E691" s="352"/>
      <c r="F691" s="356">
        <v>1</v>
      </c>
      <c r="G691" s="314">
        <v>4.5454545454545459</v>
      </c>
      <c r="H691" s="356"/>
      <c r="I691" s="314"/>
      <c r="J691" s="356"/>
      <c r="K691" s="314"/>
      <c r="L691" s="356"/>
      <c r="M691" s="314"/>
      <c r="N691" s="315"/>
      <c r="O691" s="316"/>
      <c r="P691" s="315">
        <v>2</v>
      </c>
      <c r="Q691" s="316">
        <v>5.4054054054054053</v>
      </c>
      <c r="R691" s="315"/>
      <c r="S691" s="316"/>
      <c r="T691" s="128"/>
      <c r="U691" s="128"/>
      <c r="V691" s="128"/>
      <c r="W691" s="352"/>
      <c r="X691" s="352"/>
      <c r="Y691" s="352"/>
      <c r="Z691" s="352"/>
      <c r="AA691" s="352"/>
      <c r="AB691" s="352"/>
      <c r="AC691" s="352"/>
      <c r="AD691" s="352"/>
    </row>
    <row r="692" spans="1:30" ht="20.100000000000001" customHeight="1">
      <c r="A692" s="144"/>
      <c r="B692" s="111"/>
      <c r="C692" s="352"/>
      <c r="D692" s="311" t="s">
        <v>1619</v>
      </c>
      <c r="E692" s="352"/>
      <c r="F692" s="356"/>
      <c r="G692" s="314"/>
      <c r="H692" s="356">
        <v>1</v>
      </c>
      <c r="I692" s="314">
        <v>5</v>
      </c>
      <c r="J692" s="356"/>
      <c r="K692" s="314"/>
      <c r="L692" s="356">
        <v>1</v>
      </c>
      <c r="M692" s="314">
        <v>3.7037037037037037</v>
      </c>
      <c r="N692" s="315"/>
      <c r="O692" s="316"/>
      <c r="P692" s="315"/>
      <c r="Q692" s="316"/>
      <c r="R692" s="315"/>
      <c r="S692" s="316"/>
      <c r="T692" s="128"/>
      <c r="U692" s="128"/>
      <c r="V692" s="128"/>
      <c r="W692" s="352"/>
      <c r="X692" s="352"/>
      <c r="Y692" s="352"/>
      <c r="Z692" s="352"/>
      <c r="AA692" s="352"/>
      <c r="AB692" s="352"/>
      <c r="AC692" s="352"/>
      <c r="AD692" s="352"/>
    </row>
    <row r="693" spans="1:30" ht="20.100000000000001" customHeight="1">
      <c r="A693" s="144"/>
      <c r="B693" s="111"/>
      <c r="C693" s="352"/>
      <c r="D693" s="311" t="s">
        <v>2337</v>
      </c>
      <c r="E693" s="352"/>
      <c r="F693" s="356"/>
      <c r="G693" s="314"/>
      <c r="H693" s="356"/>
      <c r="I693" s="314"/>
      <c r="J693" s="356"/>
      <c r="K693" s="314"/>
      <c r="L693" s="356"/>
      <c r="M693" s="314"/>
      <c r="N693" s="315"/>
      <c r="O693" s="316"/>
      <c r="P693" s="315"/>
      <c r="Q693" s="316"/>
      <c r="R693" s="315"/>
      <c r="S693" s="316"/>
      <c r="T693" s="128"/>
      <c r="U693" s="128"/>
      <c r="V693" s="128"/>
      <c r="W693" s="352"/>
      <c r="X693" s="352"/>
      <c r="Y693" s="352"/>
      <c r="Z693" s="352"/>
      <c r="AA693" s="352"/>
      <c r="AB693" s="352"/>
      <c r="AC693" s="352"/>
      <c r="AD693" s="352"/>
    </row>
    <row r="694" spans="1:30" ht="20.100000000000001" customHeight="1">
      <c r="A694" s="144"/>
      <c r="B694" s="111"/>
      <c r="C694" s="352"/>
      <c r="D694" s="311" t="s">
        <v>7942</v>
      </c>
      <c r="E694" s="352"/>
      <c r="F694" s="356">
        <v>11</v>
      </c>
      <c r="G694" s="314">
        <v>50</v>
      </c>
      <c r="H694" s="356">
        <v>8</v>
      </c>
      <c r="I694" s="314">
        <v>40</v>
      </c>
      <c r="J694" s="356">
        <v>9</v>
      </c>
      <c r="K694" s="314">
        <v>31.03448275862069</v>
      </c>
      <c r="L694" s="356">
        <v>5</v>
      </c>
      <c r="M694" s="314">
        <v>18.518518518518519</v>
      </c>
      <c r="N694" s="315">
        <v>7</v>
      </c>
      <c r="O694" s="316">
        <v>21.212121212121211</v>
      </c>
      <c r="P694" s="315">
        <v>16</v>
      </c>
      <c r="Q694" s="316">
        <v>43.2</v>
      </c>
      <c r="R694" s="315">
        <v>4</v>
      </c>
      <c r="S694" s="316">
        <v>26.666666666666668</v>
      </c>
      <c r="T694" s="128"/>
      <c r="U694" s="128"/>
      <c r="V694" s="128"/>
      <c r="W694" s="352"/>
      <c r="X694" s="352"/>
      <c r="Y694" s="352"/>
      <c r="Z694" s="352"/>
      <c r="AA694" s="352"/>
      <c r="AB694" s="352"/>
      <c r="AC694" s="352"/>
      <c r="AD694" s="352"/>
    </row>
    <row r="695" spans="1:30" ht="20.100000000000001" customHeight="1">
      <c r="A695" s="177" t="s">
        <v>5095</v>
      </c>
      <c r="B695" s="9" t="s">
        <v>660</v>
      </c>
      <c r="C695" s="351" t="s">
        <v>5096</v>
      </c>
      <c r="D695" s="9"/>
      <c r="E695" s="351"/>
      <c r="F695" s="354"/>
      <c r="G695" s="12"/>
      <c r="H695" s="354"/>
      <c r="I695" s="12"/>
      <c r="J695" s="354"/>
      <c r="K695" s="12"/>
      <c r="L695" s="354"/>
      <c r="M695" s="12"/>
      <c r="N695" s="56"/>
      <c r="O695" s="57"/>
      <c r="P695" s="56"/>
      <c r="Q695" s="57"/>
      <c r="R695" s="56"/>
      <c r="S695" s="57"/>
      <c r="T695" s="127"/>
      <c r="U695" s="127"/>
      <c r="V695" s="351" t="s">
        <v>7882</v>
      </c>
      <c r="W695" s="351" t="s">
        <v>7882</v>
      </c>
      <c r="X695" s="351" t="s">
        <v>7882</v>
      </c>
      <c r="Y695" s="351" t="s">
        <v>7882</v>
      </c>
      <c r="Z695" s="351" t="s">
        <v>7882</v>
      </c>
      <c r="AA695" s="351" t="s">
        <v>7882</v>
      </c>
      <c r="AB695" s="351" t="s">
        <v>7882</v>
      </c>
      <c r="AC695" s="351"/>
      <c r="AD695" s="351"/>
    </row>
    <row r="696" spans="1:30" ht="20.100000000000001" customHeight="1">
      <c r="A696" s="177" t="s">
        <v>5097</v>
      </c>
      <c r="B696" s="9" t="s">
        <v>661</v>
      </c>
      <c r="C696" s="351" t="s">
        <v>5092</v>
      </c>
      <c r="D696" s="9" t="s">
        <v>7939</v>
      </c>
      <c r="E696" s="351" t="s">
        <v>7913</v>
      </c>
      <c r="F696" s="354">
        <v>2</v>
      </c>
      <c r="G696" s="12">
        <v>9.0909090909090917</v>
      </c>
      <c r="H696" s="354">
        <v>3</v>
      </c>
      <c r="I696" s="12">
        <v>15</v>
      </c>
      <c r="J696" s="354">
        <v>5</v>
      </c>
      <c r="K696" s="12">
        <v>17.241379310344829</v>
      </c>
      <c r="L696" s="354">
        <v>4</v>
      </c>
      <c r="M696" s="12">
        <v>14.8</v>
      </c>
      <c r="N696" s="56">
        <v>6</v>
      </c>
      <c r="O696" s="57">
        <v>18.2</v>
      </c>
      <c r="P696" s="56">
        <v>13</v>
      </c>
      <c r="Q696" s="57">
        <v>35.135135135135137</v>
      </c>
      <c r="R696" s="56">
        <v>4</v>
      </c>
      <c r="S696" s="57">
        <v>26.666666666666668</v>
      </c>
      <c r="T696" s="127"/>
      <c r="U696" s="127"/>
      <c r="V696" s="351" t="s">
        <v>7882</v>
      </c>
      <c r="W696" s="351" t="s">
        <v>7882</v>
      </c>
      <c r="X696" s="351" t="s">
        <v>7882</v>
      </c>
      <c r="Y696" s="351" t="s">
        <v>7882</v>
      </c>
      <c r="Z696" s="351" t="s">
        <v>7882</v>
      </c>
      <c r="AA696" s="351" t="s">
        <v>7882</v>
      </c>
      <c r="AB696" s="351" t="s">
        <v>7882</v>
      </c>
      <c r="AC696" s="351"/>
      <c r="AD696" s="351"/>
    </row>
    <row r="697" spans="1:30" ht="20.100000000000001" customHeight="1">
      <c r="A697" s="144"/>
      <c r="B697" s="311"/>
      <c r="C697" s="352"/>
      <c r="D697" s="311" t="s">
        <v>7940</v>
      </c>
      <c r="E697" s="352"/>
      <c r="F697" s="356">
        <v>20</v>
      </c>
      <c r="G697" s="314">
        <v>90.909090909090907</v>
      </c>
      <c r="H697" s="356">
        <v>17</v>
      </c>
      <c r="I697" s="314">
        <v>85</v>
      </c>
      <c r="J697" s="356">
        <v>24</v>
      </c>
      <c r="K697" s="314">
        <v>82.758620689655174</v>
      </c>
      <c r="L697" s="356">
        <v>23</v>
      </c>
      <c r="M697" s="314">
        <v>85.2</v>
      </c>
      <c r="N697" s="315">
        <v>27</v>
      </c>
      <c r="O697" s="316">
        <v>81.8</v>
      </c>
      <c r="P697" s="315">
        <v>24</v>
      </c>
      <c r="Q697" s="316">
        <v>64.86486486486487</v>
      </c>
      <c r="R697" s="315">
        <v>11</v>
      </c>
      <c r="S697" s="316">
        <v>73.333333333333329</v>
      </c>
      <c r="T697" s="128"/>
      <c r="U697" s="128"/>
      <c r="V697" s="128"/>
      <c r="W697" s="352"/>
      <c r="X697" s="352"/>
      <c r="Y697" s="352"/>
      <c r="Z697" s="352"/>
      <c r="AA697" s="352"/>
      <c r="AB697" s="352"/>
      <c r="AC697" s="352"/>
      <c r="AD697" s="352"/>
    </row>
    <row r="698" spans="1:30" ht="20.100000000000001" customHeight="1">
      <c r="A698" s="144"/>
      <c r="B698" s="311"/>
      <c r="C698" s="352"/>
      <c r="D698" s="311" t="s">
        <v>7932</v>
      </c>
      <c r="E698" s="352"/>
      <c r="F698" s="356"/>
      <c r="G698" s="314"/>
      <c r="H698" s="356"/>
      <c r="I698" s="314"/>
      <c r="J698" s="356"/>
      <c r="K698" s="314"/>
      <c r="L698" s="356"/>
      <c r="M698" s="314"/>
      <c r="N698" s="315"/>
      <c r="O698" s="316"/>
      <c r="P698" s="315"/>
      <c r="Q698" s="316"/>
      <c r="R698" s="315"/>
      <c r="S698" s="316"/>
      <c r="T698" s="128"/>
      <c r="U698" s="128"/>
      <c r="V698" s="128"/>
      <c r="W698" s="352"/>
      <c r="X698" s="352"/>
      <c r="Y698" s="352"/>
      <c r="Z698" s="352"/>
      <c r="AA698" s="352"/>
      <c r="AB698" s="352"/>
      <c r="AC698" s="352"/>
      <c r="AD698" s="352"/>
    </row>
    <row r="699" spans="1:30" ht="20.100000000000001" customHeight="1">
      <c r="A699" s="144"/>
      <c r="B699" s="111"/>
      <c r="C699" s="352"/>
      <c r="D699" s="311" t="s">
        <v>7933</v>
      </c>
      <c r="E699" s="352"/>
      <c r="F699" s="356"/>
      <c r="G699" s="314"/>
      <c r="H699" s="356"/>
      <c r="I699" s="314"/>
      <c r="J699" s="356"/>
      <c r="K699" s="314"/>
      <c r="L699" s="356"/>
      <c r="M699" s="314"/>
      <c r="N699" s="315"/>
      <c r="O699" s="316"/>
      <c r="P699" s="315"/>
      <c r="Q699" s="316"/>
      <c r="R699" s="315"/>
      <c r="S699" s="316"/>
      <c r="T699" s="128"/>
      <c r="U699" s="128"/>
      <c r="V699" s="128"/>
      <c r="W699" s="352"/>
      <c r="X699" s="352"/>
      <c r="Y699" s="352"/>
      <c r="Z699" s="352"/>
      <c r="AA699" s="352"/>
      <c r="AB699" s="352"/>
      <c r="AC699" s="352"/>
      <c r="AD699" s="352"/>
    </row>
    <row r="700" spans="1:30" ht="20.100000000000001" customHeight="1">
      <c r="A700" s="177" t="s">
        <v>5098</v>
      </c>
      <c r="B700" s="9" t="s">
        <v>662</v>
      </c>
      <c r="C700" s="351" t="s">
        <v>5092</v>
      </c>
      <c r="D700" s="9" t="s">
        <v>7939</v>
      </c>
      <c r="E700" s="351" t="s">
        <v>7913</v>
      </c>
      <c r="F700" s="354">
        <v>5</v>
      </c>
      <c r="G700" s="12">
        <v>45.454545454545453</v>
      </c>
      <c r="H700" s="354">
        <v>2</v>
      </c>
      <c r="I700" s="12">
        <v>16.666666666666668</v>
      </c>
      <c r="J700" s="354">
        <v>6</v>
      </c>
      <c r="K700" s="12">
        <v>30</v>
      </c>
      <c r="L700" s="354">
        <v>5</v>
      </c>
      <c r="M700" s="12">
        <v>22.7</v>
      </c>
      <c r="N700" s="56">
        <v>11</v>
      </c>
      <c r="O700" s="57">
        <v>42.3</v>
      </c>
      <c r="P700" s="56">
        <v>8</v>
      </c>
      <c r="Q700" s="57">
        <v>38.095238095238095</v>
      </c>
      <c r="R700" s="56">
        <v>4</v>
      </c>
      <c r="S700" s="57">
        <v>36.363636363636367</v>
      </c>
      <c r="T700" s="127"/>
      <c r="U700" s="127"/>
      <c r="V700" s="351" t="s">
        <v>7882</v>
      </c>
      <c r="W700" s="351" t="s">
        <v>7882</v>
      </c>
      <c r="X700" s="351" t="s">
        <v>7882</v>
      </c>
      <c r="Y700" s="351" t="s">
        <v>7882</v>
      </c>
      <c r="Z700" s="351" t="s">
        <v>7882</v>
      </c>
      <c r="AA700" s="351" t="s">
        <v>7882</v>
      </c>
      <c r="AB700" s="351" t="s">
        <v>7882</v>
      </c>
      <c r="AC700" s="351"/>
      <c r="AD700" s="351"/>
    </row>
    <row r="701" spans="1:30" ht="20.100000000000001" customHeight="1">
      <c r="A701" s="144"/>
      <c r="B701" s="311"/>
      <c r="C701" s="128" t="s">
        <v>7946</v>
      </c>
      <c r="D701" s="311" t="s">
        <v>7940</v>
      </c>
      <c r="E701" s="352"/>
      <c r="F701" s="356">
        <v>6</v>
      </c>
      <c r="G701" s="314">
        <v>54.545454545454547</v>
      </c>
      <c r="H701" s="356">
        <v>10</v>
      </c>
      <c r="I701" s="314">
        <v>83.333333333333329</v>
      </c>
      <c r="J701" s="356">
        <v>14</v>
      </c>
      <c r="K701" s="314">
        <v>70</v>
      </c>
      <c r="L701" s="356">
        <v>17</v>
      </c>
      <c r="M701" s="314">
        <v>77.3</v>
      </c>
      <c r="N701" s="315">
        <v>15</v>
      </c>
      <c r="O701" s="316">
        <v>57.7</v>
      </c>
      <c r="P701" s="315">
        <v>13</v>
      </c>
      <c r="Q701" s="316">
        <v>61.904761904761905</v>
      </c>
      <c r="R701" s="315">
        <v>7</v>
      </c>
      <c r="S701" s="316">
        <v>63.636363636363633</v>
      </c>
      <c r="T701" s="128"/>
      <c r="U701" s="128"/>
      <c r="V701" s="128"/>
      <c r="W701" s="352"/>
      <c r="X701" s="352"/>
      <c r="Y701" s="352"/>
      <c r="Z701" s="352"/>
      <c r="AA701" s="352"/>
      <c r="AB701" s="352"/>
      <c r="AC701" s="352"/>
      <c r="AD701" s="352"/>
    </row>
    <row r="702" spans="1:30" ht="20.100000000000001" customHeight="1">
      <c r="A702" s="144"/>
      <c r="B702" s="311"/>
      <c r="C702" s="352"/>
      <c r="D702" s="311" t="s">
        <v>7932</v>
      </c>
      <c r="E702" s="352"/>
      <c r="F702" s="356"/>
      <c r="G702" s="314"/>
      <c r="H702" s="356"/>
      <c r="I702" s="314"/>
      <c r="J702" s="356"/>
      <c r="K702" s="314"/>
      <c r="L702" s="356"/>
      <c r="M702" s="314"/>
      <c r="N702" s="315"/>
      <c r="O702" s="316"/>
      <c r="P702" s="315"/>
      <c r="Q702" s="316"/>
      <c r="R702" s="315"/>
      <c r="S702" s="316"/>
      <c r="T702" s="128"/>
      <c r="U702" s="128"/>
      <c r="V702" s="128"/>
      <c r="W702" s="352"/>
      <c r="X702" s="352"/>
      <c r="Y702" s="352"/>
      <c r="Z702" s="352"/>
      <c r="AA702" s="352"/>
      <c r="AB702" s="352"/>
      <c r="AC702" s="352"/>
      <c r="AD702" s="352"/>
    </row>
    <row r="703" spans="1:30" ht="20.100000000000001" customHeight="1">
      <c r="A703" s="144"/>
      <c r="B703" s="111"/>
      <c r="C703" s="352"/>
      <c r="D703" s="311" t="s">
        <v>7933</v>
      </c>
      <c r="E703" s="352"/>
      <c r="F703" s="356"/>
      <c r="G703" s="314"/>
      <c r="H703" s="356"/>
      <c r="I703" s="314"/>
      <c r="J703" s="356"/>
      <c r="K703" s="314"/>
      <c r="L703" s="356"/>
      <c r="M703" s="314"/>
      <c r="N703" s="315"/>
      <c r="O703" s="316"/>
      <c r="P703" s="315"/>
      <c r="Q703" s="316"/>
      <c r="R703" s="315"/>
      <c r="S703" s="316"/>
      <c r="T703" s="128"/>
      <c r="U703" s="128"/>
      <c r="V703" s="128"/>
      <c r="W703" s="352"/>
      <c r="X703" s="352"/>
      <c r="Y703" s="352"/>
      <c r="Z703" s="352"/>
      <c r="AA703" s="352"/>
      <c r="AB703" s="352"/>
      <c r="AC703" s="352"/>
      <c r="AD703" s="352"/>
    </row>
    <row r="704" spans="1:30" ht="20.100000000000001" customHeight="1">
      <c r="A704" s="177" t="s">
        <v>5099</v>
      </c>
      <c r="B704" s="9" t="s">
        <v>663</v>
      </c>
      <c r="C704" s="351" t="s">
        <v>5092</v>
      </c>
      <c r="D704" s="9" t="s">
        <v>1853</v>
      </c>
      <c r="E704" s="351">
        <v>8</v>
      </c>
      <c r="F704" s="354"/>
      <c r="G704" s="12"/>
      <c r="H704" s="354">
        <v>4</v>
      </c>
      <c r="I704" s="12">
        <v>20</v>
      </c>
      <c r="J704" s="354"/>
      <c r="K704" s="12"/>
      <c r="L704" s="354">
        <v>2</v>
      </c>
      <c r="M704" s="12">
        <v>7.4074074074074074</v>
      </c>
      <c r="N704" s="56">
        <v>3</v>
      </c>
      <c r="O704" s="57">
        <v>9.1</v>
      </c>
      <c r="P704" s="56">
        <v>3</v>
      </c>
      <c r="Q704" s="57">
        <v>8.1081081081081088</v>
      </c>
      <c r="R704" s="56">
        <v>1</v>
      </c>
      <c r="S704" s="57">
        <v>6.666666666666667</v>
      </c>
      <c r="T704" s="127"/>
      <c r="U704" s="127"/>
      <c r="V704" s="351" t="s">
        <v>7882</v>
      </c>
      <c r="W704" s="351" t="s">
        <v>7882</v>
      </c>
      <c r="X704" s="351" t="s">
        <v>7882</v>
      </c>
      <c r="Y704" s="351" t="s">
        <v>7882</v>
      </c>
      <c r="Z704" s="351" t="s">
        <v>7882</v>
      </c>
      <c r="AA704" s="351" t="s">
        <v>7882</v>
      </c>
      <c r="AB704" s="351" t="s">
        <v>7882</v>
      </c>
      <c r="AC704" s="351"/>
      <c r="AD704" s="351"/>
    </row>
    <row r="705" spans="1:30" ht="20.100000000000001" customHeight="1">
      <c r="A705" s="144"/>
      <c r="B705" s="311"/>
      <c r="C705" s="352"/>
      <c r="D705" s="311" t="s">
        <v>1854</v>
      </c>
      <c r="E705" s="352"/>
      <c r="F705" s="356">
        <v>22</v>
      </c>
      <c r="G705" s="314">
        <v>100</v>
      </c>
      <c r="H705" s="356">
        <v>16</v>
      </c>
      <c r="I705" s="314">
        <v>80</v>
      </c>
      <c r="J705" s="356">
        <v>29</v>
      </c>
      <c r="K705" s="314">
        <v>100</v>
      </c>
      <c r="L705" s="356">
        <v>25</v>
      </c>
      <c r="M705" s="314">
        <v>92.592592592592595</v>
      </c>
      <c r="N705" s="315">
        <v>30</v>
      </c>
      <c r="O705" s="316">
        <v>90.9</v>
      </c>
      <c r="P705" s="315">
        <v>34</v>
      </c>
      <c r="Q705" s="316">
        <v>91.891891891891888</v>
      </c>
      <c r="R705" s="315">
        <v>14</v>
      </c>
      <c r="S705" s="316">
        <v>93.333333333333329</v>
      </c>
      <c r="T705" s="128"/>
      <c r="U705" s="128"/>
      <c r="V705" s="352"/>
      <c r="W705" s="352"/>
      <c r="X705" s="352"/>
      <c r="Y705" s="352"/>
      <c r="Z705" s="352"/>
      <c r="AA705" s="352"/>
      <c r="AB705" s="352"/>
      <c r="AC705" s="352"/>
      <c r="AD705" s="352"/>
    </row>
    <row r="706" spans="1:30" ht="20.100000000000001" customHeight="1">
      <c r="A706" s="144"/>
      <c r="B706" s="111"/>
      <c r="C706" s="352"/>
      <c r="D706" s="126" t="s">
        <v>7914</v>
      </c>
      <c r="E706" s="352"/>
      <c r="F706" s="356"/>
      <c r="G706" s="314"/>
      <c r="H706" s="356"/>
      <c r="I706" s="314"/>
      <c r="J706" s="356"/>
      <c r="K706" s="314"/>
      <c r="L706" s="356"/>
      <c r="M706" s="314"/>
      <c r="N706" s="315"/>
      <c r="O706" s="316"/>
      <c r="P706" s="315"/>
      <c r="Q706" s="316"/>
      <c r="R706" s="315"/>
      <c r="S706" s="316"/>
      <c r="T706" s="128"/>
      <c r="U706" s="128"/>
      <c r="V706" s="352"/>
      <c r="W706" s="352"/>
      <c r="X706" s="352"/>
      <c r="Y706" s="352"/>
      <c r="Z706" s="352"/>
      <c r="AA706" s="352"/>
      <c r="AB706" s="352"/>
      <c r="AC706" s="352"/>
      <c r="AD706" s="352"/>
    </row>
    <row r="707" spans="1:30" ht="20.100000000000001" customHeight="1">
      <c r="A707" s="177" t="s">
        <v>7947</v>
      </c>
      <c r="B707" s="9" t="s">
        <v>664</v>
      </c>
      <c r="C707" s="351" t="s">
        <v>5100</v>
      </c>
      <c r="D707" s="9" t="s">
        <v>1451</v>
      </c>
      <c r="E707" s="351"/>
      <c r="F707" s="354"/>
      <c r="G707" s="12"/>
      <c r="H707" s="354">
        <v>2</v>
      </c>
      <c r="I707" s="12">
        <v>10</v>
      </c>
      <c r="J707" s="354">
        <v>1</v>
      </c>
      <c r="K707" s="12">
        <v>3.4482758620689653</v>
      </c>
      <c r="L707" s="354"/>
      <c r="M707" s="12"/>
      <c r="N707" s="56">
        <v>2</v>
      </c>
      <c r="O707" s="57">
        <v>6.1</v>
      </c>
      <c r="P707" s="56"/>
      <c r="Q707" s="57"/>
      <c r="R707" s="56"/>
      <c r="S707" s="57"/>
      <c r="T707" s="127"/>
      <c r="U707" s="127"/>
      <c r="V707" s="351" t="s">
        <v>7882</v>
      </c>
      <c r="W707" s="351" t="s">
        <v>7882</v>
      </c>
      <c r="X707" s="351" t="s">
        <v>7882</v>
      </c>
      <c r="Y707" s="351" t="s">
        <v>7882</v>
      </c>
      <c r="Z707" s="351" t="s">
        <v>7882</v>
      </c>
      <c r="AA707" s="351" t="s">
        <v>7882</v>
      </c>
      <c r="AB707" s="351" t="s">
        <v>7882</v>
      </c>
      <c r="AC707" s="351"/>
      <c r="AD707" s="351"/>
    </row>
    <row r="708" spans="1:30" ht="20.100000000000001" customHeight="1">
      <c r="A708" s="144"/>
      <c r="B708" s="111"/>
      <c r="C708" s="352"/>
      <c r="D708" s="311" t="s">
        <v>1452</v>
      </c>
      <c r="E708" s="352"/>
      <c r="F708" s="356"/>
      <c r="G708" s="314"/>
      <c r="H708" s="356"/>
      <c r="I708" s="314"/>
      <c r="J708" s="356"/>
      <c r="K708" s="314"/>
      <c r="L708" s="356"/>
      <c r="M708" s="314"/>
      <c r="N708" s="315"/>
      <c r="O708" s="316"/>
      <c r="P708" s="315"/>
      <c r="Q708" s="316"/>
      <c r="R708" s="315"/>
      <c r="S708" s="316"/>
      <c r="T708" s="128"/>
      <c r="U708" s="128"/>
      <c r="V708" s="352"/>
      <c r="W708" s="352"/>
      <c r="X708" s="352"/>
      <c r="Y708" s="352"/>
      <c r="Z708" s="352"/>
      <c r="AA708" s="352"/>
      <c r="AB708" s="352"/>
      <c r="AC708" s="352"/>
      <c r="AD708" s="352"/>
    </row>
    <row r="709" spans="1:30" ht="20.100000000000001" customHeight="1">
      <c r="A709" s="144"/>
      <c r="B709" s="111"/>
      <c r="C709" s="352"/>
      <c r="D709" s="311" t="s">
        <v>1453</v>
      </c>
      <c r="E709" s="352"/>
      <c r="F709" s="356"/>
      <c r="G709" s="314"/>
      <c r="H709" s="356"/>
      <c r="I709" s="314"/>
      <c r="J709" s="356"/>
      <c r="K709" s="314"/>
      <c r="L709" s="356"/>
      <c r="M709" s="314"/>
      <c r="N709" s="315"/>
      <c r="O709" s="316"/>
      <c r="P709" s="315"/>
      <c r="Q709" s="316"/>
      <c r="R709" s="315"/>
      <c r="S709" s="316"/>
      <c r="T709" s="128"/>
      <c r="U709" s="128"/>
      <c r="V709" s="352"/>
      <c r="W709" s="352"/>
      <c r="X709" s="352"/>
      <c r="Y709" s="352"/>
      <c r="Z709" s="352"/>
      <c r="AA709" s="352"/>
      <c r="AB709" s="352"/>
      <c r="AC709" s="352"/>
      <c r="AD709" s="352"/>
    </row>
    <row r="710" spans="1:30" ht="20.100000000000001" customHeight="1">
      <c r="A710" s="144"/>
      <c r="B710" s="111"/>
      <c r="C710" s="352"/>
      <c r="D710" s="311" t="s">
        <v>1454</v>
      </c>
      <c r="E710" s="352"/>
      <c r="F710" s="356"/>
      <c r="G710" s="314"/>
      <c r="H710" s="356"/>
      <c r="I710" s="314"/>
      <c r="J710" s="356"/>
      <c r="K710" s="314"/>
      <c r="L710" s="356"/>
      <c r="M710" s="314"/>
      <c r="N710" s="315"/>
      <c r="O710" s="316"/>
      <c r="P710" s="315"/>
      <c r="Q710" s="316"/>
      <c r="R710" s="315"/>
      <c r="S710" s="316"/>
      <c r="T710" s="128"/>
      <c r="U710" s="128"/>
      <c r="V710" s="352"/>
      <c r="W710" s="352"/>
      <c r="X710" s="352"/>
      <c r="Y710" s="352"/>
      <c r="Z710" s="352"/>
      <c r="AA710" s="352"/>
      <c r="AB710" s="352"/>
      <c r="AC710" s="352"/>
      <c r="AD710" s="352"/>
    </row>
    <row r="711" spans="1:30" ht="20.100000000000001" customHeight="1">
      <c r="A711" s="144"/>
      <c r="B711" s="111"/>
      <c r="C711" s="352"/>
      <c r="D711" s="311" t="s">
        <v>1455</v>
      </c>
      <c r="E711" s="352"/>
      <c r="F711" s="356"/>
      <c r="G711" s="314"/>
      <c r="H711" s="356"/>
      <c r="I711" s="314"/>
      <c r="J711" s="356"/>
      <c r="K711" s="314"/>
      <c r="L711" s="356"/>
      <c r="M711" s="314"/>
      <c r="N711" s="315"/>
      <c r="O711" s="316"/>
      <c r="P711" s="315"/>
      <c r="Q711" s="316"/>
      <c r="R711" s="315"/>
      <c r="S711" s="316"/>
      <c r="T711" s="128"/>
      <c r="U711" s="128"/>
      <c r="V711" s="352"/>
      <c r="W711" s="352"/>
      <c r="X711" s="352"/>
      <c r="Y711" s="352"/>
      <c r="Z711" s="352"/>
      <c r="AA711" s="352"/>
      <c r="AB711" s="352"/>
      <c r="AC711" s="352"/>
      <c r="AD711" s="352"/>
    </row>
    <row r="712" spans="1:30" ht="20.100000000000001" customHeight="1">
      <c r="A712" s="144"/>
      <c r="B712" s="111"/>
      <c r="C712" s="352"/>
      <c r="D712" s="311" t="s">
        <v>1620</v>
      </c>
      <c r="E712" s="352"/>
      <c r="F712" s="356"/>
      <c r="G712" s="314"/>
      <c r="H712" s="356">
        <v>1</v>
      </c>
      <c r="I712" s="314">
        <v>5</v>
      </c>
      <c r="J712" s="356"/>
      <c r="K712" s="314"/>
      <c r="L712" s="356"/>
      <c r="M712" s="314"/>
      <c r="N712" s="315">
        <v>1</v>
      </c>
      <c r="O712" s="316">
        <v>3</v>
      </c>
      <c r="P712" s="315"/>
      <c r="Q712" s="316"/>
      <c r="R712" s="315"/>
      <c r="S712" s="316"/>
      <c r="T712" s="128"/>
      <c r="U712" s="128"/>
      <c r="V712" s="352"/>
      <c r="W712" s="352"/>
      <c r="X712" s="352"/>
      <c r="Y712" s="352"/>
      <c r="Z712" s="352"/>
      <c r="AA712" s="352"/>
      <c r="AB712" s="352"/>
      <c r="AC712" s="352"/>
      <c r="AD712" s="352"/>
    </row>
    <row r="713" spans="1:30" ht="20.100000000000001" customHeight="1">
      <c r="A713" s="144"/>
      <c r="B713" s="111"/>
      <c r="C713" s="352"/>
      <c r="D713" s="311" t="s">
        <v>1456</v>
      </c>
      <c r="E713" s="352"/>
      <c r="F713" s="356"/>
      <c r="G713" s="314"/>
      <c r="H713" s="356"/>
      <c r="I713" s="314"/>
      <c r="J713" s="356"/>
      <c r="K713" s="314"/>
      <c r="L713" s="356"/>
      <c r="M713" s="314"/>
      <c r="N713" s="315"/>
      <c r="O713" s="316"/>
      <c r="P713" s="315"/>
      <c r="Q713" s="316"/>
      <c r="R713" s="315"/>
      <c r="S713" s="316"/>
      <c r="T713" s="128"/>
      <c r="U713" s="128"/>
      <c r="V713" s="352"/>
      <c r="W713" s="352"/>
      <c r="X713" s="352"/>
      <c r="Y713" s="352"/>
      <c r="Z713" s="352"/>
      <c r="AA713" s="352"/>
      <c r="AB713" s="352"/>
      <c r="AC713" s="352"/>
      <c r="AD713" s="352"/>
    </row>
    <row r="714" spans="1:30" ht="20.100000000000001" customHeight="1">
      <c r="A714" s="144"/>
      <c r="B714" s="111"/>
      <c r="C714" s="352"/>
      <c r="D714" s="311" t="s">
        <v>7948</v>
      </c>
      <c r="E714" s="352"/>
      <c r="F714" s="356"/>
      <c r="G714" s="314"/>
      <c r="H714" s="356"/>
      <c r="I714" s="314"/>
      <c r="J714" s="356"/>
      <c r="K714" s="314"/>
      <c r="L714" s="356"/>
      <c r="M714" s="314"/>
      <c r="N714" s="315"/>
      <c r="O714" s="316"/>
      <c r="P714" s="315"/>
      <c r="Q714" s="316"/>
      <c r="R714" s="315"/>
      <c r="S714" s="316"/>
      <c r="T714" s="128"/>
      <c r="U714" s="128"/>
      <c r="V714" s="352"/>
      <c r="W714" s="352"/>
      <c r="X714" s="352"/>
      <c r="Y714" s="352"/>
      <c r="Z714" s="352"/>
      <c r="AA714" s="352"/>
      <c r="AB714" s="352"/>
      <c r="AC714" s="352"/>
      <c r="AD714" s="352"/>
    </row>
    <row r="715" spans="1:30" ht="20.100000000000001" customHeight="1">
      <c r="A715" s="144"/>
      <c r="B715" s="111"/>
      <c r="C715" s="352"/>
      <c r="D715" s="311" t="s">
        <v>1458</v>
      </c>
      <c r="E715" s="352"/>
      <c r="F715" s="356"/>
      <c r="G715" s="314"/>
      <c r="H715" s="356">
        <v>1</v>
      </c>
      <c r="I715" s="314">
        <v>5</v>
      </c>
      <c r="J715" s="356"/>
      <c r="K715" s="314"/>
      <c r="L715" s="356">
        <v>1</v>
      </c>
      <c r="M715" s="314">
        <v>3.7</v>
      </c>
      <c r="N715" s="315"/>
      <c r="O715" s="316"/>
      <c r="P715" s="315"/>
      <c r="Q715" s="316"/>
      <c r="R715" s="315"/>
      <c r="S715" s="316"/>
      <c r="T715" s="128"/>
      <c r="U715" s="128"/>
      <c r="V715" s="352"/>
      <c r="W715" s="352"/>
      <c r="X715" s="352"/>
      <c r="Y715" s="352"/>
      <c r="Z715" s="352"/>
      <c r="AA715" s="352"/>
      <c r="AB715" s="352"/>
      <c r="AC715" s="352"/>
      <c r="AD715" s="352"/>
    </row>
    <row r="716" spans="1:30" ht="20.100000000000001" customHeight="1">
      <c r="A716" s="144"/>
      <c r="B716" s="111"/>
      <c r="C716" s="352"/>
      <c r="D716" s="311" t="s">
        <v>7949</v>
      </c>
      <c r="E716" s="352"/>
      <c r="F716" s="356"/>
      <c r="G716" s="314"/>
      <c r="H716" s="356"/>
      <c r="I716" s="314"/>
      <c r="J716" s="356"/>
      <c r="K716" s="314"/>
      <c r="L716" s="356"/>
      <c r="M716" s="314"/>
      <c r="N716" s="315"/>
      <c r="O716" s="316"/>
      <c r="P716" s="315">
        <v>2</v>
      </c>
      <c r="Q716" s="316">
        <v>5.4054054054054053</v>
      </c>
      <c r="R716" s="315"/>
      <c r="S716" s="316"/>
      <c r="T716" s="128"/>
      <c r="U716" s="128"/>
      <c r="V716" s="352"/>
      <c r="W716" s="352"/>
      <c r="X716" s="352"/>
      <c r="Y716" s="352"/>
      <c r="Z716" s="352"/>
      <c r="AA716" s="352"/>
      <c r="AB716" s="352"/>
      <c r="AC716" s="352"/>
      <c r="AD716" s="352"/>
    </row>
    <row r="717" spans="1:30" ht="20.100000000000001" customHeight="1">
      <c r="A717" s="144"/>
      <c r="B717" s="111"/>
      <c r="C717" s="352"/>
      <c r="D717" s="311" t="s">
        <v>7950</v>
      </c>
      <c r="E717" s="352"/>
      <c r="F717" s="356">
        <v>22</v>
      </c>
      <c r="G717" s="314">
        <v>100</v>
      </c>
      <c r="H717" s="356">
        <v>16</v>
      </c>
      <c r="I717" s="314">
        <v>80</v>
      </c>
      <c r="J717" s="356">
        <v>28</v>
      </c>
      <c r="K717" s="314">
        <v>96.551724137931032</v>
      </c>
      <c r="L717" s="356">
        <v>26</v>
      </c>
      <c r="M717" s="314">
        <v>96.3</v>
      </c>
      <c r="N717" s="315">
        <v>30</v>
      </c>
      <c r="O717" s="316">
        <v>90.9</v>
      </c>
      <c r="P717" s="315">
        <v>35</v>
      </c>
      <c r="Q717" s="316">
        <v>94.594594594594597</v>
      </c>
      <c r="R717" s="315">
        <v>15</v>
      </c>
      <c r="S717" s="316">
        <v>100</v>
      </c>
      <c r="T717" s="128"/>
      <c r="U717" s="128"/>
      <c r="V717" s="352"/>
      <c r="W717" s="352"/>
      <c r="X717" s="352"/>
      <c r="Y717" s="352"/>
      <c r="Z717" s="352"/>
      <c r="AA717" s="352"/>
      <c r="AB717" s="352"/>
      <c r="AC717" s="352"/>
      <c r="AD717" s="352"/>
    </row>
    <row r="718" spans="1:30" ht="20.100000000000001" customHeight="1">
      <c r="A718" s="177" t="s">
        <v>5101</v>
      </c>
      <c r="B718" s="9" t="s">
        <v>665</v>
      </c>
      <c r="C718" s="351" t="s">
        <v>5102</v>
      </c>
      <c r="D718" s="9"/>
      <c r="E718" s="351"/>
      <c r="F718" s="354"/>
      <c r="G718" s="12"/>
      <c r="H718" s="354"/>
      <c r="I718" s="12"/>
      <c r="J718" s="354"/>
      <c r="K718" s="12"/>
      <c r="L718" s="354"/>
      <c r="M718" s="12"/>
      <c r="N718" s="56"/>
      <c r="O718" s="57"/>
      <c r="P718" s="56">
        <v>2</v>
      </c>
      <c r="Q718" s="57">
        <v>100</v>
      </c>
      <c r="R718" s="56"/>
      <c r="S718" s="57"/>
      <c r="T718" s="127"/>
      <c r="U718" s="127"/>
      <c r="V718" s="351" t="s">
        <v>7882</v>
      </c>
      <c r="W718" s="351" t="s">
        <v>7882</v>
      </c>
      <c r="X718" s="351" t="s">
        <v>7882</v>
      </c>
      <c r="Y718" s="351" t="s">
        <v>7882</v>
      </c>
      <c r="Z718" s="351" t="s">
        <v>7882</v>
      </c>
      <c r="AA718" s="351" t="s">
        <v>7882</v>
      </c>
      <c r="AB718" s="351" t="s">
        <v>7882</v>
      </c>
      <c r="AC718" s="351"/>
      <c r="AD718" s="351"/>
    </row>
    <row r="719" spans="1:30" ht="20.100000000000001" customHeight="1">
      <c r="A719" s="177" t="s">
        <v>5103</v>
      </c>
      <c r="B719" s="9" t="s">
        <v>666</v>
      </c>
      <c r="C719" s="351" t="s">
        <v>5092</v>
      </c>
      <c r="D719" s="9" t="s">
        <v>1451</v>
      </c>
      <c r="E719" s="351"/>
      <c r="F719" s="354"/>
      <c r="G719" s="12"/>
      <c r="H719" s="354"/>
      <c r="I719" s="12"/>
      <c r="J719" s="354"/>
      <c r="K719" s="12"/>
      <c r="L719" s="354"/>
      <c r="M719" s="12"/>
      <c r="N719" s="56"/>
      <c r="O719" s="57"/>
      <c r="P719" s="56">
        <v>1</v>
      </c>
      <c r="Q719" s="57">
        <v>50</v>
      </c>
      <c r="R719" s="56"/>
      <c r="S719" s="57"/>
      <c r="T719" s="127"/>
      <c r="U719" s="127"/>
      <c r="V719" s="351" t="s">
        <v>7882</v>
      </c>
      <c r="W719" s="351" t="s">
        <v>7882</v>
      </c>
      <c r="X719" s="351" t="s">
        <v>7882</v>
      </c>
      <c r="Y719" s="351" t="s">
        <v>7882</v>
      </c>
      <c r="Z719" s="351" t="s">
        <v>7882</v>
      </c>
      <c r="AA719" s="351" t="s">
        <v>7882</v>
      </c>
      <c r="AB719" s="351" t="s">
        <v>7882</v>
      </c>
      <c r="AC719" s="351"/>
      <c r="AD719" s="351"/>
    </row>
    <row r="720" spans="1:30" ht="20.100000000000001" customHeight="1">
      <c r="A720" s="144"/>
      <c r="B720" s="111"/>
      <c r="C720" s="128" t="s">
        <v>7951</v>
      </c>
      <c r="D720" s="311" t="s">
        <v>1452</v>
      </c>
      <c r="E720" s="352"/>
      <c r="F720" s="356"/>
      <c r="G720" s="314"/>
      <c r="H720" s="356"/>
      <c r="I720" s="314"/>
      <c r="J720" s="356"/>
      <c r="K720" s="314"/>
      <c r="L720" s="356"/>
      <c r="M720" s="314"/>
      <c r="N720" s="315"/>
      <c r="O720" s="316"/>
      <c r="P720" s="315"/>
      <c r="Q720" s="316"/>
      <c r="R720" s="315"/>
      <c r="S720" s="316"/>
      <c r="T720" s="128"/>
      <c r="U720" s="128"/>
      <c r="V720" s="352"/>
      <c r="W720" s="352"/>
      <c r="X720" s="352"/>
      <c r="Y720" s="352"/>
      <c r="Z720" s="352"/>
      <c r="AA720" s="352"/>
      <c r="AB720" s="352"/>
      <c r="AC720" s="352"/>
      <c r="AD720" s="352"/>
    </row>
    <row r="721" spans="1:30" ht="20.100000000000001" customHeight="1">
      <c r="A721" s="144"/>
      <c r="B721" s="111"/>
      <c r="C721" s="352"/>
      <c r="D721" s="311" t="s">
        <v>1453</v>
      </c>
      <c r="E721" s="352"/>
      <c r="F721" s="356"/>
      <c r="G721" s="314"/>
      <c r="H721" s="356"/>
      <c r="I721" s="314"/>
      <c r="J721" s="356"/>
      <c r="K721" s="314"/>
      <c r="L721" s="356"/>
      <c r="M721" s="314"/>
      <c r="N721" s="315"/>
      <c r="O721" s="316"/>
      <c r="P721" s="315"/>
      <c r="Q721" s="316"/>
      <c r="R721" s="315"/>
      <c r="S721" s="316"/>
      <c r="T721" s="128"/>
      <c r="U721" s="128"/>
      <c r="V721" s="352"/>
      <c r="W721" s="352"/>
      <c r="X721" s="352"/>
      <c r="Y721" s="352"/>
      <c r="Z721" s="352"/>
      <c r="AA721" s="352"/>
      <c r="AB721" s="352"/>
      <c r="AC721" s="352"/>
      <c r="AD721" s="352"/>
    </row>
    <row r="722" spans="1:30" ht="20.100000000000001" customHeight="1">
      <c r="A722" s="144"/>
      <c r="B722" s="111"/>
      <c r="C722" s="352"/>
      <c r="D722" s="311" t="s">
        <v>1454</v>
      </c>
      <c r="E722" s="352"/>
      <c r="F722" s="356"/>
      <c r="G722" s="314"/>
      <c r="H722" s="356"/>
      <c r="I722" s="314"/>
      <c r="J722" s="356"/>
      <c r="K722" s="314"/>
      <c r="L722" s="356"/>
      <c r="M722" s="314"/>
      <c r="N722" s="315"/>
      <c r="O722" s="316"/>
      <c r="P722" s="315"/>
      <c r="Q722" s="316"/>
      <c r="R722" s="315"/>
      <c r="S722" s="316"/>
      <c r="T722" s="128"/>
      <c r="U722" s="128"/>
      <c r="V722" s="352"/>
      <c r="W722" s="352"/>
      <c r="X722" s="352"/>
      <c r="Y722" s="352"/>
      <c r="Z722" s="352"/>
      <c r="AA722" s="352"/>
      <c r="AB722" s="352"/>
      <c r="AC722" s="352"/>
      <c r="AD722" s="352"/>
    </row>
    <row r="723" spans="1:30" ht="20.100000000000001" customHeight="1">
      <c r="A723" s="144"/>
      <c r="B723" s="111"/>
      <c r="C723" s="352"/>
      <c r="D723" s="311" t="s">
        <v>1455</v>
      </c>
      <c r="E723" s="352"/>
      <c r="F723" s="356"/>
      <c r="G723" s="314"/>
      <c r="H723" s="356"/>
      <c r="I723" s="314"/>
      <c r="J723" s="356"/>
      <c r="K723" s="314"/>
      <c r="L723" s="356"/>
      <c r="M723" s="314"/>
      <c r="N723" s="315"/>
      <c r="O723" s="316"/>
      <c r="P723" s="315"/>
      <c r="Q723" s="316"/>
      <c r="R723" s="315"/>
      <c r="S723" s="316"/>
      <c r="T723" s="128"/>
      <c r="U723" s="128"/>
      <c r="V723" s="352"/>
      <c r="W723" s="352"/>
      <c r="X723" s="352"/>
      <c r="Y723" s="352"/>
      <c r="Z723" s="352"/>
      <c r="AA723" s="352"/>
      <c r="AB723" s="352"/>
      <c r="AC723" s="352"/>
      <c r="AD723" s="352"/>
    </row>
    <row r="724" spans="1:30" ht="20.100000000000001" customHeight="1">
      <c r="A724" s="144"/>
      <c r="B724" s="111"/>
      <c r="C724" s="352"/>
      <c r="D724" s="311" t="s">
        <v>1620</v>
      </c>
      <c r="E724" s="352"/>
      <c r="F724" s="356"/>
      <c r="G724" s="314"/>
      <c r="H724" s="356">
        <v>1</v>
      </c>
      <c r="I724" s="314">
        <v>25</v>
      </c>
      <c r="J724" s="356"/>
      <c r="K724" s="314"/>
      <c r="L724" s="356"/>
      <c r="M724" s="314"/>
      <c r="N724" s="315"/>
      <c r="O724" s="316"/>
      <c r="P724" s="315"/>
      <c r="Q724" s="316"/>
      <c r="R724" s="315"/>
      <c r="S724" s="316"/>
      <c r="T724" s="128"/>
      <c r="U724" s="128"/>
      <c r="V724" s="352"/>
      <c r="W724" s="352"/>
      <c r="X724" s="352"/>
      <c r="Y724" s="352"/>
      <c r="Z724" s="352"/>
      <c r="AA724" s="352"/>
      <c r="AB724" s="352"/>
      <c r="AC724" s="352"/>
      <c r="AD724" s="352"/>
    </row>
    <row r="725" spans="1:30" ht="20.100000000000001" customHeight="1">
      <c r="A725" s="144"/>
      <c r="B725" s="111"/>
      <c r="C725" s="352"/>
      <c r="D725" s="311" t="s">
        <v>1456</v>
      </c>
      <c r="E725" s="352"/>
      <c r="F725" s="356"/>
      <c r="G725" s="314"/>
      <c r="H725" s="356"/>
      <c r="I725" s="314"/>
      <c r="J725" s="356"/>
      <c r="K725" s="314"/>
      <c r="L725" s="356"/>
      <c r="M725" s="314"/>
      <c r="N725" s="315"/>
      <c r="O725" s="316"/>
      <c r="P725" s="315"/>
      <c r="Q725" s="316"/>
      <c r="R725" s="315"/>
      <c r="S725" s="316"/>
      <c r="T725" s="128"/>
      <c r="U725" s="128"/>
      <c r="V725" s="352"/>
      <c r="W725" s="352"/>
      <c r="X725" s="352"/>
      <c r="Y725" s="352"/>
      <c r="Z725" s="352"/>
      <c r="AA725" s="352"/>
      <c r="AB725" s="352"/>
      <c r="AC725" s="352"/>
      <c r="AD725" s="352"/>
    </row>
    <row r="726" spans="1:30" ht="20.100000000000001" customHeight="1">
      <c r="A726" s="144"/>
      <c r="B726" s="111"/>
      <c r="C726" s="352"/>
      <c r="D726" s="311" t="s">
        <v>7948</v>
      </c>
      <c r="E726" s="352"/>
      <c r="F726" s="356"/>
      <c r="G726" s="314"/>
      <c r="H726" s="356">
        <v>1</v>
      </c>
      <c r="I726" s="314">
        <v>25</v>
      </c>
      <c r="J726" s="356"/>
      <c r="K726" s="314"/>
      <c r="L726" s="356"/>
      <c r="M726" s="314"/>
      <c r="N726" s="315"/>
      <c r="O726" s="316"/>
      <c r="P726" s="315"/>
      <c r="Q726" s="316"/>
      <c r="R726" s="315"/>
      <c r="S726" s="316"/>
      <c r="T726" s="128"/>
      <c r="U726" s="128"/>
      <c r="V726" s="352"/>
      <c r="W726" s="352"/>
      <c r="X726" s="352"/>
      <c r="Y726" s="352"/>
      <c r="Z726" s="352"/>
      <c r="AA726" s="352"/>
      <c r="AB726" s="352"/>
      <c r="AC726" s="352"/>
      <c r="AD726" s="352"/>
    </row>
    <row r="727" spans="1:30" ht="20.100000000000001" customHeight="1">
      <c r="A727" s="144"/>
      <c r="B727" s="111"/>
      <c r="C727" s="352"/>
      <c r="D727" s="311" t="s">
        <v>1458</v>
      </c>
      <c r="E727" s="352"/>
      <c r="F727" s="356"/>
      <c r="G727" s="314"/>
      <c r="H727" s="356">
        <v>1</v>
      </c>
      <c r="I727" s="314">
        <v>25</v>
      </c>
      <c r="J727" s="356"/>
      <c r="K727" s="314"/>
      <c r="L727" s="356"/>
      <c r="M727" s="314"/>
      <c r="N727" s="315">
        <v>1</v>
      </c>
      <c r="O727" s="316">
        <v>33.299999999999997</v>
      </c>
      <c r="P727" s="315"/>
      <c r="Q727" s="316"/>
      <c r="R727" s="315"/>
      <c r="S727" s="316"/>
      <c r="T727" s="128"/>
      <c r="U727" s="128"/>
      <c r="V727" s="352"/>
      <c r="W727" s="352"/>
      <c r="X727" s="352"/>
      <c r="Y727" s="352"/>
      <c r="Z727" s="352"/>
      <c r="AA727" s="352"/>
      <c r="AB727" s="352"/>
      <c r="AC727" s="352"/>
      <c r="AD727" s="352"/>
    </row>
    <row r="728" spans="1:30" ht="20.100000000000001" customHeight="1">
      <c r="A728" s="144"/>
      <c r="B728" s="111"/>
      <c r="C728" s="352"/>
      <c r="D728" s="311" t="s">
        <v>7949</v>
      </c>
      <c r="E728" s="352"/>
      <c r="F728" s="356"/>
      <c r="G728" s="314"/>
      <c r="H728" s="356"/>
      <c r="I728" s="314"/>
      <c r="J728" s="356"/>
      <c r="K728" s="314"/>
      <c r="L728" s="356"/>
      <c r="M728" s="314"/>
      <c r="N728" s="315"/>
      <c r="O728" s="316"/>
      <c r="P728" s="315"/>
      <c r="Q728" s="316"/>
      <c r="R728" s="315"/>
      <c r="S728" s="316"/>
      <c r="T728" s="128"/>
      <c r="U728" s="128"/>
      <c r="V728" s="352"/>
      <c r="W728" s="352"/>
      <c r="X728" s="352"/>
      <c r="Y728" s="352"/>
      <c r="Z728" s="352"/>
      <c r="AA728" s="352"/>
      <c r="AB728" s="352"/>
      <c r="AC728" s="352"/>
      <c r="AD728" s="352"/>
    </row>
    <row r="729" spans="1:30" ht="20.100000000000001" customHeight="1">
      <c r="A729" s="144"/>
      <c r="B729" s="111"/>
      <c r="C729" s="352"/>
      <c r="D729" s="311" t="s">
        <v>7950</v>
      </c>
      <c r="E729" s="352"/>
      <c r="F729" s="356"/>
      <c r="G729" s="314"/>
      <c r="H729" s="356">
        <v>1</v>
      </c>
      <c r="I729" s="314">
        <v>25</v>
      </c>
      <c r="J729" s="356">
        <v>1</v>
      </c>
      <c r="K729" s="314">
        <v>100</v>
      </c>
      <c r="L729" s="356">
        <v>1</v>
      </c>
      <c r="M729" s="314">
        <v>100</v>
      </c>
      <c r="N729" s="315">
        <v>2</v>
      </c>
      <c r="O729" s="316">
        <v>66.7</v>
      </c>
      <c r="P729" s="315">
        <v>1</v>
      </c>
      <c r="Q729" s="316">
        <v>50</v>
      </c>
      <c r="R729" s="315"/>
      <c r="S729" s="316"/>
      <c r="T729" s="128"/>
      <c r="U729" s="128"/>
      <c r="V729" s="352"/>
      <c r="W729" s="352"/>
      <c r="X729" s="352"/>
      <c r="Y729" s="352"/>
      <c r="Z729" s="352"/>
      <c r="AA729" s="352"/>
      <c r="AB729" s="352"/>
      <c r="AC729" s="352"/>
      <c r="AD729" s="352"/>
    </row>
    <row r="730" spans="1:30" ht="20.100000000000001" customHeight="1">
      <c r="A730" s="177" t="s">
        <v>5104</v>
      </c>
      <c r="B730" s="9" t="s">
        <v>667</v>
      </c>
      <c r="C730" s="351" t="s">
        <v>5105</v>
      </c>
      <c r="D730" s="9"/>
      <c r="E730" s="351"/>
      <c r="F730" s="354"/>
      <c r="G730" s="12"/>
      <c r="H730" s="354"/>
      <c r="I730" s="12"/>
      <c r="J730" s="354"/>
      <c r="K730" s="12"/>
      <c r="L730" s="354"/>
      <c r="M730" s="12"/>
      <c r="N730" s="56"/>
      <c r="O730" s="57"/>
      <c r="P730" s="56"/>
      <c r="Q730" s="57"/>
      <c r="R730" s="56"/>
      <c r="S730" s="57"/>
      <c r="T730" s="127"/>
      <c r="U730" s="127"/>
      <c r="V730" s="351" t="s">
        <v>7882</v>
      </c>
      <c r="W730" s="351" t="s">
        <v>7882</v>
      </c>
      <c r="X730" s="351" t="s">
        <v>7882</v>
      </c>
      <c r="Y730" s="351" t="s">
        <v>7882</v>
      </c>
      <c r="Z730" s="351" t="s">
        <v>7882</v>
      </c>
      <c r="AA730" s="351" t="s">
        <v>7882</v>
      </c>
      <c r="AB730" s="351" t="s">
        <v>7882</v>
      </c>
      <c r="AC730" s="351"/>
      <c r="AD730" s="351"/>
    </row>
    <row r="731" spans="1:30" ht="20.100000000000001" customHeight="1">
      <c r="A731" s="177" t="s">
        <v>5106</v>
      </c>
      <c r="B731" s="9" t="s">
        <v>7952</v>
      </c>
      <c r="C731" s="351" t="s">
        <v>7881</v>
      </c>
      <c r="D731" s="9" t="s">
        <v>7953</v>
      </c>
      <c r="E731" s="351" t="s">
        <v>7913</v>
      </c>
      <c r="F731" s="354">
        <v>277</v>
      </c>
      <c r="G731" s="12">
        <v>58.193277310924373</v>
      </c>
      <c r="H731" s="354">
        <v>253</v>
      </c>
      <c r="I731" s="12">
        <v>51.318458417849897</v>
      </c>
      <c r="J731" s="354">
        <v>235</v>
      </c>
      <c r="K731" s="12">
        <v>46.626984126984127</v>
      </c>
      <c r="L731" s="354">
        <v>270</v>
      </c>
      <c r="M731" s="12">
        <v>53.254437869822482</v>
      </c>
      <c r="N731" s="56">
        <v>264</v>
      </c>
      <c r="O731" s="57">
        <v>50</v>
      </c>
      <c r="P731" s="56">
        <v>235</v>
      </c>
      <c r="Q731" s="57">
        <v>43.9</v>
      </c>
      <c r="R731" s="56"/>
      <c r="S731" s="57"/>
      <c r="T731" s="127"/>
      <c r="U731" s="127"/>
      <c r="V731" s="351" t="s">
        <v>7882</v>
      </c>
      <c r="W731" s="351" t="s">
        <v>7882</v>
      </c>
      <c r="X731" s="351" t="s">
        <v>7882</v>
      </c>
      <c r="Y731" s="351" t="s">
        <v>7882</v>
      </c>
      <c r="Z731" s="351" t="s">
        <v>7882</v>
      </c>
      <c r="AA731" s="351" t="s">
        <v>7882</v>
      </c>
      <c r="AB731" s="351"/>
      <c r="AC731" s="351"/>
      <c r="AD731" s="351"/>
    </row>
    <row r="732" spans="1:30" ht="20.100000000000001" customHeight="1">
      <c r="A732" s="144"/>
      <c r="B732" s="311"/>
      <c r="C732" s="352"/>
      <c r="D732" s="311" t="s">
        <v>7954</v>
      </c>
      <c r="E732" s="352"/>
      <c r="F732" s="356">
        <v>180</v>
      </c>
      <c r="G732" s="314">
        <v>37.815126050420169</v>
      </c>
      <c r="H732" s="356">
        <v>207</v>
      </c>
      <c r="I732" s="314">
        <v>41.987829614604465</v>
      </c>
      <c r="J732" s="356">
        <v>237</v>
      </c>
      <c r="K732" s="314">
        <v>47.023809523809526</v>
      </c>
      <c r="L732" s="356">
        <v>199</v>
      </c>
      <c r="M732" s="314">
        <v>39.250493096646942</v>
      </c>
      <c r="N732" s="315">
        <v>222</v>
      </c>
      <c r="O732" s="316">
        <v>42.045454545454547</v>
      </c>
      <c r="P732" s="315">
        <v>248</v>
      </c>
      <c r="Q732" s="316">
        <v>46.441947565543074</v>
      </c>
      <c r="R732" s="315"/>
      <c r="S732" s="316"/>
      <c r="T732" s="128"/>
      <c r="U732" s="128"/>
      <c r="V732" s="128"/>
      <c r="W732" s="352"/>
      <c r="X732" s="352"/>
      <c r="Y732" s="352"/>
      <c r="Z732" s="352"/>
      <c r="AA732" s="352"/>
      <c r="AB732" s="352"/>
      <c r="AC732" s="352"/>
      <c r="AD732" s="352"/>
    </row>
    <row r="733" spans="1:30" ht="20.100000000000001" customHeight="1">
      <c r="A733" s="144"/>
      <c r="B733" s="311"/>
      <c r="C733" s="352"/>
      <c r="D733" s="311" t="s">
        <v>7955</v>
      </c>
      <c r="E733" s="352"/>
      <c r="F733" s="356">
        <v>14</v>
      </c>
      <c r="G733" s="314">
        <v>2.9411764705882355</v>
      </c>
      <c r="H733" s="356">
        <v>27</v>
      </c>
      <c r="I733" s="314">
        <v>5.4766734279918863</v>
      </c>
      <c r="J733" s="356">
        <v>22</v>
      </c>
      <c r="K733" s="314">
        <v>4.3650793650793647</v>
      </c>
      <c r="L733" s="356">
        <v>33</v>
      </c>
      <c r="M733" s="314">
        <v>6.5088757396449708</v>
      </c>
      <c r="N733" s="315">
        <v>35</v>
      </c>
      <c r="O733" s="316">
        <v>6.6287878787878789</v>
      </c>
      <c r="P733" s="315">
        <v>42</v>
      </c>
      <c r="Q733" s="316">
        <v>7.8651685393258424</v>
      </c>
      <c r="R733" s="315"/>
      <c r="S733" s="316"/>
      <c r="T733" s="128"/>
      <c r="U733" s="128"/>
      <c r="V733" s="128"/>
      <c r="W733" s="352"/>
      <c r="X733" s="352"/>
      <c r="Y733" s="352"/>
      <c r="Z733" s="352"/>
      <c r="AA733" s="352"/>
      <c r="AB733" s="352"/>
      <c r="AC733" s="352"/>
      <c r="AD733" s="352"/>
    </row>
    <row r="734" spans="1:30" ht="20.100000000000001" customHeight="1">
      <c r="A734" s="144"/>
      <c r="B734" s="311"/>
      <c r="C734" s="352"/>
      <c r="D734" s="311" t="s">
        <v>7956</v>
      </c>
      <c r="E734" s="352"/>
      <c r="F734" s="356">
        <v>5</v>
      </c>
      <c r="G734" s="314">
        <v>1.0504201680672269</v>
      </c>
      <c r="H734" s="356">
        <v>6</v>
      </c>
      <c r="I734" s="314">
        <v>1.2170385395537526</v>
      </c>
      <c r="J734" s="356">
        <v>10</v>
      </c>
      <c r="K734" s="314">
        <v>1.9841269841269842</v>
      </c>
      <c r="L734" s="356">
        <v>5</v>
      </c>
      <c r="M734" s="314">
        <v>0.98619329388560162</v>
      </c>
      <c r="N734" s="315">
        <v>7</v>
      </c>
      <c r="O734" s="316">
        <v>1.3257575757575757</v>
      </c>
      <c r="P734" s="315">
        <v>9</v>
      </c>
      <c r="Q734" s="316">
        <v>1.6853932584269662</v>
      </c>
      <c r="R734" s="315"/>
      <c r="S734" s="316"/>
      <c r="T734" s="128"/>
      <c r="U734" s="128"/>
      <c r="V734" s="128"/>
      <c r="W734" s="352"/>
      <c r="X734" s="352"/>
      <c r="Y734" s="352"/>
      <c r="Z734" s="352"/>
      <c r="AA734" s="352"/>
      <c r="AB734" s="352"/>
      <c r="AC734" s="352"/>
      <c r="AD734" s="352"/>
    </row>
    <row r="735" spans="1:30" ht="20.100000000000001" customHeight="1">
      <c r="A735" s="144"/>
      <c r="B735" s="311"/>
      <c r="C735" s="352"/>
      <c r="D735" s="311" t="s">
        <v>7932</v>
      </c>
      <c r="E735" s="352"/>
      <c r="F735" s="356"/>
      <c r="G735" s="314"/>
      <c r="H735" s="356"/>
      <c r="I735" s="314"/>
      <c r="J735" s="356"/>
      <c r="K735" s="314"/>
      <c r="L735" s="356"/>
      <c r="M735" s="314"/>
      <c r="N735" s="315"/>
      <c r="O735" s="316"/>
      <c r="P735" s="315"/>
      <c r="Q735" s="316"/>
      <c r="R735" s="315"/>
      <c r="S735" s="316"/>
      <c r="T735" s="128"/>
      <c r="U735" s="128"/>
      <c r="V735" s="128"/>
      <c r="W735" s="352"/>
      <c r="X735" s="352"/>
      <c r="Y735" s="352"/>
      <c r="Z735" s="352"/>
      <c r="AA735" s="352"/>
      <c r="AB735" s="352"/>
      <c r="AC735" s="352"/>
      <c r="AD735" s="352"/>
    </row>
    <row r="736" spans="1:30" ht="20.100000000000001" customHeight="1">
      <c r="A736" s="144"/>
      <c r="B736" s="311"/>
      <c r="C736" s="352"/>
      <c r="D736" s="311" t="s">
        <v>7933</v>
      </c>
      <c r="E736" s="352"/>
      <c r="F736" s="356"/>
      <c r="G736" s="314"/>
      <c r="H736" s="356"/>
      <c r="I736" s="314"/>
      <c r="J736" s="356"/>
      <c r="K736" s="314"/>
      <c r="L736" s="356"/>
      <c r="M736" s="314"/>
      <c r="N736" s="315"/>
      <c r="O736" s="316"/>
      <c r="P736" s="315">
        <v>1</v>
      </c>
      <c r="Q736" s="316">
        <v>0.2</v>
      </c>
      <c r="R736" s="315"/>
      <c r="S736" s="316"/>
      <c r="T736" s="128"/>
      <c r="U736" s="128"/>
      <c r="V736" s="128"/>
      <c r="W736" s="352"/>
      <c r="X736" s="352"/>
      <c r="Y736" s="352"/>
      <c r="Z736" s="352"/>
      <c r="AA736" s="352"/>
      <c r="AB736" s="352"/>
      <c r="AC736" s="352"/>
      <c r="AD736" s="352"/>
    </row>
    <row r="737" spans="1:30" ht="20.100000000000001" customHeight="1">
      <c r="A737" s="177" t="s">
        <v>5107</v>
      </c>
      <c r="B737" s="9" t="s">
        <v>980</v>
      </c>
      <c r="C737" s="351" t="s">
        <v>7881</v>
      </c>
      <c r="D737" s="9" t="s">
        <v>7943</v>
      </c>
      <c r="E737" s="351" t="s">
        <v>7913</v>
      </c>
      <c r="F737" s="354"/>
      <c r="G737" s="12"/>
      <c r="H737" s="354"/>
      <c r="I737" s="12"/>
      <c r="J737" s="354">
        <v>4</v>
      </c>
      <c r="K737" s="12">
        <v>0.79365079365079361</v>
      </c>
      <c r="L737" s="354">
        <v>6</v>
      </c>
      <c r="M737" s="12">
        <v>1.1834319526627219</v>
      </c>
      <c r="N737" s="56">
        <v>5</v>
      </c>
      <c r="O737" s="57">
        <v>0.94696969696969702</v>
      </c>
      <c r="P737" s="56">
        <v>13</v>
      </c>
      <c r="Q737" s="57">
        <v>2.4344569288389515</v>
      </c>
      <c r="R737" s="56">
        <v>9</v>
      </c>
      <c r="S737" s="57">
        <v>1.7964071856287425</v>
      </c>
      <c r="T737" s="127"/>
      <c r="U737" s="127"/>
      <c r="V737" s="446"/>
      <c r="W737" s="351"/>
      <c r="X737" s="351" t="s">
        <v>7882</v>
      </c>
      <c r="Y737" s="351" t="s">
        <v>7882</v>
      </c>
      <c r="Z737" s="351" t="s">
        <v>7882</v>
      </c>
      <c r="AA737" s="351" t="s">
        <v>7882</v>
      </c>
      <c r="AB737" s="351" t="s">
        <v>7882</v>
      </c>
      <c r="AC737" s="351"/>
      <c r="AD737" s="351"/>
    </row>
    <row r="738" spans="1:30" ht="20.100000000000001" customHeight="1">
      <c r="A738" s="144"/>
      <c r="B738" s="311"/>
      <c r="C738" s="352"/>
      <c r="D738" s="311" t="s">
        <v>7944</v>
      </c>
      <c r="E738" s="352"/>
      <c r="F738" s="356"/>
      <c r="G738" s="314"/>
      <c r="H738" s="356"/>
      <c r="I738" s="314"/>
      <c r="J738" s="356">
        <v>500</v>
      </c>
      <c r="K738" s="314">
        <v>99.206349206349202</v>
      </c>
      <c r="L738" s="356">
        <v>501</v>
      </c>
      <c r="M738" s="314">
        <v>98.816568047337284</v>
      </c>
      <c r="N738" s="315">
        <v>523</v>
      </c>
      <c r="O738" s="316">
        <v>99.053030303030297</v>
      </c>
      <c r="P738" s="315">
        <v>521</v>
      </c>
      <c r="Q738" s="316">
        <v>97.4</v>
      </c>
      <c r="R738" s="315">
        <v>492</v>
      </c>
      <c r="S738" s="316">
        <v>98.203592814371262</v>
      </c>
      <c r="T738" s="128"/>
      <c r="U738" s="128"/>
      <c r="V738" s="447"/>
      <c r="W738" s="352"/>
      <c r="X738" s="352"/>
      <c r="Y738" s="352"/>
      <c r="Z738" s="352"/>
      <c r="AA738" s="352"/>
      <c r="AB738" s="352"/>
      <c r="AC738" s="352"/>
      <c r="AD738" s="352"/>
    </row>
    <row r="739" spans="1:30" ht="20.100000000000001" customHeight="1">
      <c r="A739" s="144"/>
      <c r="B739" s="311"/>
      <c r="C739" s="352"/>
      <c r="D739" s="311" t="s">
        <v>7932</v>
      </c>
      <c r="E739" s="352"/>
      <c r="F739" s="356"/>
      <c r="G739" s="314"/>
      <c r="H739" s="356"/>
      <c r="I739" s="314"/>
      <c r="J739" s="356"/>
      <c r="K739" s="314"/>
      <c r="L739" s="356"/>
      <c r="M739" s="314"/>
      <c r="N739" s="315"/>
      <c r="O739" s="316"/>
      <c r="P739" s="315"/>
      <c r="Q739" s="316"/>
      <c r="R739" s="315"/>
      <c r="S739" s="316"/>
      <c r="T739" s="128"/>
      <c r="U739" s="128"/>
      <c r="V739" s="447"/>
      <c r="W739" s="352"/>
      <c r="X739" s="352"/>
      <c r="Y739" s="352"/>
      <c r="Z739" s="352"/>
      <c r="AA739" s="352"/>
      <c r="AB739" s="352"/>
      <c r="AC739" s="352"/>
      <c r="AD739" s="352"/>
    </row>
    <row r="740" spans="1:30" ht="20.100000000000001" customHeight="1">
      <c r="A740" s="144"/>
      <c r="B740" s="111"/>
      <c r="C740" s="352"/>
      <c r="D740" s="311" t="s">
        <v>7933</v>
      </c>
      <c r="E740" s="352"/>
      <c r="F740" s="356"/>
      <c r="G740" s="314"/>
      <c r="H740" s="356"/>
      <c r="I740" s="314"/>
      <c r="J740" s="356"/>
      <c r="K740" s="314"/>
      <c r="L740" s="356"/>
      <c r="M740" s="314"/>
      <c r="N740" s="315"/>
      <c r="O740" s="316"/>
      <c r="P740" s="315">
        <v>1</v>
      </c>
      <c r="Q740" s="316">
        <v>0.2</v>
      </c>
      <c r="R740" s="315"/>
      <c r="S740" s="316"/>
      <c r="T740" s="128"/>
      <c r="U740" s="128"/>
      <c r="V740" s="447"/>
      <c r="W740" s="352"/>
      <c r="X740" s="352"/>
      <c r="Y740" s="352"/>
      <c r="Z740" s="352"/>
      <c r="AA740" s="352"/>
      <c r="AB740" s="352"/>
      <c r="AC740" s="352"/>
      <c r="AD740" s="352"/>
    </row>
    <row r="741" spans="1:30" ht="20.100000000000001" customHeight="1">
      <c r="A741" s="177" t="s">
        <v>5108</v>
      </c>
      <c r="B741" s="9" t="s">
        <v>981</v>
      </c>
      <c r="C741" s="351" t="s">
        <v>5109</v>
      </c>
      <c r="D741" s="9" t="s">
        <v>1621</v>
      </c>
      <c r="E741" s="351" t="s">
        <v>7887</v>
      </c>
      <c r="F741" s="354"/>
      <c r="G741" s="12"/>
      <c r="H741" s="354"/>
      <c r="I741" s="12"/>
      <c r="J741" s="354"/>
      <c r="K741" s="12"/>
      <c r="L741" s="354"/>
      <c r="M741" s="12"/>
      <c r="N741" s="56"/>
      <c r="O741" s="57"/>
      <c r="P741" s="56">
        <v>1</v>
      </c>
      <c r="Q741" s="57">
        <v>7.6923076923076925</v>
      </c>
      <c r="R741" s="56">
        <v>1</v>
      </c>
      <c r="S741" s="57">
        <v>11.111111111111111</v>
      </c>
      <c r="T741" s="127"/>
      <c r="U741" s="127"/>
      <c r="V741" s="446"/>
      <c r="W741" s="351"/>
      <c r="X741" s="351" t="s">
        <v>7882</v>
      </c>
      <c r="Y741" s="351" t="s">
        <v>7882</v>
      </c>
      <c r="Z741" s="351" t="s">
        <v>7882</v>
      </c>
      <c r="AA741" s="351" t="s">
        <v>7882</v>
      </c>
      <c r="AB741" s="351" t="s">
        <v>7882</v>
      </c>
      <c r="AC741" s="351"/>
      <c r="AD741" s="351"/>
    </row>
    <row r="742" spans="1:30" ht="20.100000000000001" customHeight="1">
      <c r="A742" s="144"/>
      <c r="B742" s="111"/>
      <c r="C742" s="352"/>
      <c r="D742" s="311" t="s">
        <v>1622</v>
      </c>
      <c r="E742" s="352"/>
      <c r="F742" s="356"/>
      <c r="G742" s="314"/>
      <c r="H742" s="356"/>
      <c r="I742" s="314"/>
      <c r="J742" s="356">
        <v>1</v>
      </c>
      <c r="K742" s="314">
        <v>25</v>
      </c>
      <c r="L742" s="356">
        <v>2</v>
      </c>
      <c r="M742" s="314">
        <v>33.299999999999997</v>
      </c>
      <c r="N742" s="315"/>
      <c r="O742" s="316"/>
      <c r="P742" s="315">
        <v>1</v>
      </c>
      <c r="Q742" s="316">
        <v>7.6923076923076925</v>
      </c>
      <c r="R742" s="315">
        <v>1</v>
      </c>
      <c r="S742" s="316">
        <v>11.111111111111111</v>
      </c>
      <c r="T742" s="128"/>
      <c r="U742" s="128"/>
      <c r="V742" s="447"/>
      <c r="W742" s="352"/>
      <c r="X742" s="352"/>
      <c r="Y742" s="352"/>
      <c r="Z742" s="352"/>
      <c r="AA742" s="352"/>
      <c r="AB742" s="352"/>
      <c r="AC742" s="352"/>
      <c r="AD742" s="352"/>
    </row>
    <row r="743" spans="1:30" ht="20.100000000000001" customHeight="1">
      <c r="A743" s="144"/>
      <c r="B743" s="111"/>
      <c r="C743" s="352"/>
      <c r="D743" s="311" t="s">
        <v>1623</v>
      </c>
      <c r="E743" s="352"/>
      <c r="F743" s="356"/>
      <c r="G743" s="314"/>
      <c r="H743" s="356"/>
      <c r="I743" s="314"/>
      <c r="J743" s="356"/>
      <c r="K743" s="314"/>
      <c r="L743" s="356"/>
      <c r="M743" s="314"/>
      <c r="N743" s="315"/>
      <c r="O743" s="316"/>
      <c r="P743" s="315"/>
      <c r="Q743" s="316"/>
      <c r="R743" s="315"/>
      <c r="S743" s="316"/>
      <c r="T743" s="128"/>
      <c r="U743" s="128"/>
      <c r="V743" s="447"/>
      <c r="W743" s="352"/>
      <c r="X743" s="352"/>
      <c r="Y743" s="352"/>
      <c r="Z743" s="352"/>
      <c r="AA743" s="352"/>
      <c r="AB743" s="352"/>
      <c r="AC743" s="352"/>
      <c r="AD743" s="352"/>
    </row>
    <row r="744" spans="1:30" ht="20.100000000000001" customHeight="1">
      <c r="A744" s="144"/>
      <c r="B744" s="111"/>
      <c r="C744" s="352"/>
      <c r="D744" s="311" t="s">
        <v>1624</v>
      </c>
      <c r="E744" s="352"/>
      <c r="F744" s="356"/>
      <c r="G744" s="314"/>
      <c r="H744" s="356"/>
      <c r="I744" s="314"/>
      <c r="J744" s="356"/>
      <c r="K744" s="314"/>
      <c r="L744" s="356">
        <v>1</v>
      </c>
      <c r="M744" s="314">
        <v>16.7</v>
      </c>
      <c r="N744" s="315"/>
      <c r="O744" s="316"/>
      <c r="P744" s="315">
        <v>1</v>
      </c>
      <c r="Q744" s="316">
        <v>7.6923076923076925</v>
      </c>
      <c r="R744" s="315"/>
      <c r="S744" s="316"/>
      <c r="T744" s="128"/>
      <c r="U744" s="128"/>
      <c r="V744" s="447"/>
      <c r="W744" s="352"/>
      <c r="X744" s="352"/>
      <c r="Y744" s="352"/>
      <c r="Z744" s="352"/>
      <c r="AA744" s="352"/>
      <c r="AB744" s="352"/>
      <c r="AC744" s="352"/>
      <c r="AD744" s="352"/>
    </row>
    <row r="745" spans="1:30" ht="20.100000000000001" customHeight="1">
      <c r="A745" s="144"/>
      <c r="B745" s="111"/>
      <c r="C745" s="352"/>
      <c r="D745" s="311" t="s">
        <v>1625</v>
      </c>
      <c r="E745" s="352"/>
      <c r="F745" s="356"/>
      <c r="G745" s="314"/>
      <c r="H745" s="356"/>
      <c r="I745" s="314"/>
      <c r="J745" s="356">
        <v>1</v>
      </c>
      <c r="K745" s="314">
        <v>25</v>
      </c>
      <c r="L745" s="356">
        <v>1</v>
      </c>
      <c r="M745" s="314">
        <v>16.7</v>
      </c>
      <c r="N745" s="315">
        <v>2</v>
      </c>
      <c r="O745" s="316">
        <v>40</v>
      </c>
      <c r="P745" s="315"/>
      <c r="Q745" s="316"/>
      <c r="R745" s="315">
        <v>3</v>
      </c>
      <c r="S745" s="316">
        <v>33.333333333333336</v>
      </c>
      <c r="T745" s="128"/>
      <c r="U745" s="128"/>
      <c r="V745" s="447"/>
      <c r="W745" s="352"/>
      <c r="X745" s="352"/>
      <c r="Y745" s="352"/>
      <c r="Z745" s="352"/>
      <c r="AA745" s="352"/>
      <c r="AB745" s="352"/>
      <c r="AC745" s="352"/>
      <c r="AD745" s="352"/>
    </row>
    <row r="746" spans="1:30" ht="20.100000000000001" customHeight="1">
      <c r="A746" s="144"/>
      <c r="B746" s="111"/>
      <c r="C746" s="352"/>
      <c r="D746" s="311" t="s">
        <v>1626</v>
      </c>
      <c r="E746" s="352"/>
      <c r="F746" s="356"/>
      <c r="G746" s="314"/>
      <c r="H746" s="356"/>
      <c r="I746" s="314"/>
      <c r="J746" s="356"/>
      <c r="K746" s="314"/>
      <c r="L746" s="356">
        <v>1</v>
      </c>
      <c r="M746" s="314">
        <v>16.7</v>
      </c>
      <c r="N746" s="315">
        <v>1</v>
      </c>
      <c r="O746" s="316">
        <v>20</v>
      </c>
      <c r="P746" s="315">
        <v>5</v>
      </c>
      <c r="Q746" s="316">
        <v>38.46153846153846</v>
      </c>
      <c r="R746" s="315">
        <v>2</v>
      </c>
      <c r="S746" s="316">
        <v>22.222222222222221</v>
      </c>
      <c r="T746" s="128"/>
      <c r="U746" s="128"/>
      <c r="V746" s="447"/>
      <c r="W746" s="352"/>
      <c r="X746" s="352"/>
      <c r="Y746" s="352"/>
      <c r="Z746" s="352"/>
      <c r="AA746" s="352"/>
      <c r="AB746" s="352"/>
      <c r="AC746" s="352"/>
      <c r="AD746" s="352"/>
    </row>
    <row r="747" spans="1:30" ht="20.100000000000001" customHeight="1">
      <c r="A747" s="144"/>
      <c r="B747" s="111"/>
      <c r="C747" s="352"/>
      <c r="D747" s="311" t="s">
        <v>1627</v>
      </c>
      <c r="E747" s="352"/>
      <c r="F747" s="356"/>
      <c r="G747" s="314"/>
      <c r="H747" s="356"/>
      <c r="I747" s="314"/>
      <c r="J747" s="356"/>
      <c r="K747" s="314"/>
      <c r="L747" s="356">
        <v>1</v>
      </c>
      <c r="M747" s="314">
        <v>16.7</v>
      </c>
      <c r="N747" s="315">
        <v>2</v>
      </c>
      <c r="O747" s="316">
        <v>40</v>
      </c>
      <c r="P747" s="315">
        <v>1</v>
      </c>
      <c r="Q747" s="316">
        <v>7.6923076923076925</v>
      </c>
      <c r="R747" s="315"/>
      <c r="S747" s="316"/>
      <c r="T747" s="128"/>
      <c r="U747" s="128"/>
      <c r="V747" s="447"/>
      <c r="W747" s="352"/>
      <c r="X747" s="352"/>
      <c r="Y747" s="352"/>
      <c r="Z747" s="352"/>
      <c r="AA747" s="352"/>
      <c r="AB747" s="352"/>
      <c r="AC747" s="352"/>
      <c r="AD747" s="352"/>
    </row>
    <row r="748" spans="1:30" ht="20.100000000000001" customHeight="1">
      <c r="A748" s="144"/>
      <c r="B748" s="111"/>
      <c r="C748" s="352"/>
      <c r="D748" s="311" t="s">
        <v>1628</v>
      </c>
      <c r="E748" s="352"/>
      <c r="F748" s="356"/>
      <c r="G748" s="314"/>
      <c r="H748" s="356"/>
      <c r="I748" s="314"/>
      <c r="J748" s="356">
        <v>2</v>
      </c>
      <c r="K748" s="314">
        <v>50</v>
      </c>
      <c r="L748" s="356"/>
      <c r="M748" s="314"/>
      <c r="N748" s="315"/>
      <c r="O748" s="316"/>
      <c r="P748" s="315">
        <v>3</v>
      </c>
      <c r="Q748" s="316">
        <v>23.076923076923077</v>
      </c>
      <c r="R748" s="315">
        <v>1</v>
      </c>
      <c r="S748" s="316">
        <v>11.111111111111111</v>
      </c>
      <c r="T748" s="128"/>
      <c r="U748" s="128"/>
      <c r="V748" s="447"/>
      <c r="W748" s="352"/>
      <c r="X748" s="352"/>
      <c r="Y748" s="352"/>
      <c r="Z748" s="352"/>
      <c r="AA748" s="352"/>
      <c r="AB748" s="352"/>
      <c r="AC748" s="352"/>
      <c r="AD748" s="352"/>
    </row>
    <row r="749" spans="1:30" ht="20.100000000000001" customHeight="1">
      <c r="A749" s="144"/>
      <c r="B749" s="111"/>
      <c r="C749" s="352"/>
      <c r="D749" s="311" t="s">
        <v>1629</v>
      </c>
      <c r="E749" s="352"/>
      <c r="F749" s="356"/>
      <c r="G749" s="314"/>
      <c r="H749" s="356"/>
      <c r="I749" s="314"/>
      <c r="J749" s="356"/>
      <c r="K749" s="314"/>
      <c r="L749" s="356"/>
      <c r="M749" s="314"/>
      <c r="N749" s="315"/>
      <c r="O749" s="316"/>
      <c r="P749" s="315"/>
      <c r="Q749" s="316"/>
      <c r="R749" s="315"/>
      <c r="S749" s="316"/>
      <c r="T749" s="128"/>
      <c r="U749" s="128"/>
      <c r="V749" s="447"/>
      <c r="W749" s="352"/>
      <c r="X749" s="352"/>
      <c r="Y749" s="352"/>
      <c r="Z749" s="352"/>
      <c r="AA749" s="352"/>
      <c r="AB749" s="352"/>
      <c r="AC749" s="352"/>
      <c r="AD749" s="352"/>
    </row>
    <row r="750" spans="1:30" ht="20.100000000000001" customHeight="1">
      <c r="A750" s="144"/>
      <c r="B750" s="111"/>
      <c r="C750" s="352"/>
      <c r="D750" s="311" t="s">
        <v>7957</v>
      </c>
      <c r="E750" s="352"/>
      <c r="F750" s="356"/>
      <c r="G750" s="314"/>
      <c r="H750" s="356"/>
      <c r="I750" s="314"/>
      <c r="J750" s="356"/>
      <c r="K750" s="314"/>
      <c r="L750" s="356"/>
      <c r="M750" s="314"/>
      <c r="N750" s="315"/>
      <c r="O750" s="316"/>
      <c r="P750" s="315"/>
      <c r="Q750" s="316"/>
      <c r="R750" s="315"/>
      <c r="S750" s="316"/>
      <c r="T750" s="128"/>
      <c r="U750" s="128"/>
      <c r="V750" s="447"/>
      <c r="W750" s="352"/>
      <c r="X750" s="352"/>
      <c r="Y750" s="352"/>
      <c r="Z750" s="352"/>
      <c r="AA750" s="352"/>
      <c r="AB750" s="352"/>
      <c r="AC750" s="352"/>
      <c r="AD750" s="352"/>
    </row>
    <row r="751" spans="1:30" ht="20.100000000000001" customHeight="1">
      <c r="A751" s="144"/>
      <c r="B751" s="111"/>
      <c r="C751" s="352"/>
      <c r="D751" s="311" t="s">
        <v>7958</v>
      </c>
      <c r="E751" s="352"/>
      <c r="F751" s="356"/>
      <c r="G751" s="314"/>
      <c r="H751" s="356"/>
      <c r="I751" s="314"/>
      <c r="J751" s="356"/>
      <c r="K751" s="314"/>
      <c r="L751" s="356"/>
      <c r="M751" s="314"/>
      <c r="N751" s="315"/>
      <c r="O751" s="316"/>
      <c r="P751" s="315">
        <v>1</v>
      </c>
      <c r="Q751" s="316">
        <v>7.6923076923076925</v>
      </c>
      <c r="R751" s="315"/>
      <c r="S751" s="316"/>
      <c r="T751" s="128"/>
      <c r="U751" s="128"/>
      <c r="V751" s="447"/>
      <c r="W751" s="352"/>
      <c r="X751" s="352"/>
      <c r="Y751" s="352"/>
      <c r="Z751" s="352"/>
      <c r="AA751" s="352"/>
      <c r="AB751" s="352"/>
      <c r="AC751" s="352"/>
      <c r="AD751" s="352"/>
    </row>
    <row r="752" spans="1:30" ht="20.100000000000001" customHeight="1">
      <c r="A752" s="144"/>
      <c r="B752" s="111"/>
      <c r="C752" s="352"/>
      <c r="D752" s="311" t="s">
        <v>7959</v>
      </c>
      <c r="E752" s="352"/>
      <c r="F752" s="356"/>
      <c r="G752" s="314"/>
      <c r="H752" s="356"/>
      <c r="I752" s="314"/>
      <c r="J752" s="356"/>
      <c r="K752" s="314"/>
      <c r="L752" s="356"/>
      <c r="M752" s="314"/>
      <c r="N752" s="315"/>
      <c r="O752" s="316"/>
      <c r="P752" s="315"/>
      <c r="Q752" s="316"/>
      <c r="R752" s="315"/>
      <c r="S752" s="316"/>
      <c r="T752" s="128"/>
      <c r="U752" s="128"/>
      <c r="V752" s="447"/>
      <c r="W752" s="352"/>
      <c r="X752" s="352"/>
      <c r="Y752" s="352"/>
      <c r="Z752" s="352"/>
      <c r="AA752" s="352"/>
      <c r="AB752" s="352"/>
      <c r="AC752" s="352"/>
      <c r="AD752" s="352"/>
    </row>
    <row r="753" spans="1:30" ht="20.100000000000001" customHeight="1">
      <c r="A753" s="144"/>
      <c r="B753" s="111"/>
      <c r="C753" s="352"/>
      <c r="D753" s="311" t="s">
        <v>7920</v>
      </c>
      <c r="E753" s="352"/>
      <c r="F753" s="356"/>
      <c r="G753" s="314"/>
      <c r="H753" s="356"/>
      <c r="I753" s="314"/>
      <c r="J753" s="356"/>
      <c r="K753" s="314"/>
      <c r="L753" s="356"/>
      <c r="M753" s="314"/>
      <c r="N753" s="315"/>
      <c r="O753" s="316"/>
      <c r="P753" s="315"/>
      <c r="Q753" s="316"/>
      <c r="R753" s="315">
        <v>1</v>
      </c>
      <c r="S753" s="316">
        <v>11.111111111111111</v>
      </c>
      <c r="T753" s="128"/>
      <c r="U753" s="128"/>
      <c r="V753" s="447"/>
      <c r="W753" s="352"/>
      <c r="X753" s="352"/>
      <c r="Y753" s="352"/>
      <c r="Z753" s="352"/>
      <c r="AA753" s="352"/>
      <c r="AB753" s="352"/>
      <c r="AC753" s="352"/>
      <c r="AD753" s="352"/>
    </row>
    <row r="754" spans="1:30" ht="20.100000000000001" customHeight="1">
      <c r="A754" s="144"/>
      <c r="B754" s="111"/>
      <c r="C754" s="352"/>
      <c r="D754" s="311" t="s">
        <v>1959</v>
      </c>
      <c r="E754" s="352"/>
      <c r="F754" s="356"/>
      <c r="G754" s="314"/>
      <c r="H754" s="356"/>
      <c r="I754" s="314"/>
      <c r="J754" s="356"/>
      <c r="K754" s="314"/>
      <c r="L754" s="356"/>
      <c r="M754" s="314"/>
      <c r="N754" s="315"/>
      <c r="O754" s="316"/>
      <c r="P754" s="315"/>
      <c r="Q754" s="316"/>
      <c r="R754" s="315"/>
      <c r="S754" s="316"/>
      <c r="T754" s="128"/>
      <c r="U754" s="128"/>
      <c r="V754" s="447"/>
      <c r="W754" s="352"/>
      <c r="X754" s="352"/>
      <c r="Y754" s="352"/>
      <c r="Z754" s="352"/>
      <c r="AA754" s="352"/>
      <c r="AB754" s="352"/>
      <c r="AC754" s="352"/>
      <c r="AD754" s="352"/>
    </row>
    <row r="755" spans="1:30" ht="20.100000000000001" customHeight="1">
      <c r="A755" s="144"/>
      <c r="B755" s="111"/>
      <c r="C755" s="352"/>
      <c r="D755" s="311" t="s">
        <v>1960</v>
      </c>
      <c r="E755" s="352"/>
      <c r="F755" s="356"/>
      <c r="G755" s="314"/>
      <c r="H755" s="356"/>
      <c r="I755" s="314"/>
      <c r="J755" s="356"/>
      <c r="K755" s="314"/>
      <c r="L755" s="356"/>
      <c r="M755" s="314"/>
      <c r="N755" s="315"/>
      <c r="O755" s="316"/>
      <c r="P755" s="315"/>
      <c r="Q755" s="316"/>
      <c r="R755" s="315"/>
      <c r="S755" s="316"/>
      <c r="T755" s="128"/>
      <c r="U755" s="128"/>
      <c r="V755" s="447"/>
      <c r="W755" s="352"/>
      <c r="X755" s="352"/>
      <c r="Y755" s="352"/>
      <c r="Z755" s="352"/>
      <c r="AA755" s="352"/>
      <c r="AB755" s="352"/>
      <c r="AC755" s="352"/>
      <c r="AD755" s="352"/>
    </row>
    <row r="756" spans="1:30" ht="20.100000000000001" customHeight="1">
      <c r="A756" s="177" t="s">
        <v>5110</v>
      </c>
      <c r="B756" s="9" t="s">
        <v>982</v>
      </c>
      <c r="C756" s="351" t="s">
        <v>5109</v>
      </c>
      <c r="D756" s="9" t="s">
        <v>1621</v>
      </c>
      <c r="E756" s="351" t="s">
        <v>7887</v>
      </c>
      <c r="F756" s="354"/>
      <c r="G756" s="12"/>
      <c r="H756" s="354"/>
      <c r="I756" s="12"/>
      <c r="J756" s="354"/>
      <c r="K756" s="12"/>
      <c r="L756" s="354"/>
      <c r="M756" s="12"/>
      <c r="N756" s="56"/>
      <c r="O756" s="57"/>
      <c r="P756" s="56"/>
      <c r="Q756" s="57"/>
      <c r="R756" s="56"/>
      <c r="S756" s="57"/>
      <c r="T756" s="127"/>
      <c r="U756" s="127"/>
      <c r="V756" s="446"/>
      <c r="W756" s="351"/>
      <c r="X756" s="351" t="s">
        <v>7882</v>
      </c>
      <c r="Y756" s="351" t="s">
        <v>7882</v>
      </c>
      <c r="Z756" s="351" t="s">
        <v>7882</v>
      </c>
      <c r="AA756" s="351" t="s">
        <v>7882</v>
      </c>
      <c r="AB756" s="351" t="s">
        <v>7882</v>
      </c>
      <c r="AC756" s="351"/>
      <c r="AD756" s="351"/>
    </row>
    <row r="757" spans="1:30" ht="20.100000000000001" customHeight="1">
      <c r="A757" s="144"/>
      <c r="B757" s="111"/>
      <c r="C757" s="352"/>
      <c r="D757" s="311" t="s">
        <v>1622</v>
      </c>
      <c r="E757" s="352"/>
      <c r="F757" s="356"/>
      <c r="G757" s="314"/>
      <c r="H757" s="356"/>
      <c r="I757" s="314"/>
      <c r="J757" s="356"/>
      <c r="K757" s="314"/>
      <c r="L757" s="356"/>
      <c r="M757" s="314"/>
      <c r="N757" s="315"/>
      <c r="O757" s="316"/>
      <c r="P757" s="315"/>
      <c r="Q757" s="316"/>
      <c r="R757" s="315"/>
      <c r="S757" s="316"/>
      <c r="T757" s="128"/>
      <c r="U757" s="128"/>
      <c r="V757" s="447"/>
      <c r="W757" s="352"/>
      <c r="X757" s="352"/>
      <c r="Y757" s="352"/>
      <c r="Z757" s="352"/>
      <c r="AA757" s="352"/>
      <c r="AB757" s="352"/>
      <c r="AC757" s="352"/>
      <c r="AD757" s="352"/>
    </row>
    <row r="758" spans="1:30" ht="20.100000000000001" customHeight="1">
      <c r="A758" s="144"/>
      <c r="B758" s="111"/>
      <c r="C758" s="352"/>
      <c r="D758" s="311" t="s">
        <v>1623</v>
      </c>
      <c r="E758" s="352"/>
      <c r="F758" s="356"/>
      <c r="G758" s="314"/>
      <c r="H758" s="356"/>
      <c r="I758" s="314"/>
      <c r="J758" s="356"/>
      <c r="K758" s="314"/>
      <c r="L758" s="356">
        <v>1</v>
      </c>
      <c r="M758" s="314">
        <v>50</v>
      </c>
      <c r="N758" s="315"/>
      <c r="O758" s="316"/>
      <c r="P758" s="315"/>
      <c r="Q758" s="316"/>
      <c r="R758" s="315"/>
      <c r="S758" s="316"/>
      <c r="T758" s="128"/>
      <c r="U758" s="128"/>
      <c r="V758" s="447"/>
      <c r="W758" s="352"/>
      <c r="X758" s="352"/>
      <c r="Y758" s="352"/>
      <c r="Z758" s="352"/>
      <c r="AA758" s="352"/>
      <c r="AB758" s="352"/>
      <c r="AC758" s="352"/>
      <c r="AD758" s="352"/>
    </row>
    <row r="759" spans="1:30" ht="20.100000000000001" customHeight="1">
      <c r="A759" s="144"/>
      <c r="B759" s="111"/>
      <c r="C759" s="352"/>
      <c r="D759" s="311" t="s">
        <v>1624</v>
      </c>
      <c r="E759" s="352"/>
      <c r="F759" s="356"/>
      <c r="G759" s="314"/>
      <c r="H759" s="356"/>
      <c r="I759" s="314"/>
      <c r="J759" s="356"/>
      <c r="K759" s="314"/>
      <c r="L759" s="356"/>
      <c r="M759" s="314"/>
      <c r="N759" s="315"/>
      <c r="O759" s="316"/>
      <c r="P759" s="315"/>
      <c r="Q759" s="316"/>
      <c r="R759" s="315"/>
      <c r="S759" s="316"/>
      <c r="T759" s="128"/>
      <c r="U759" s="128"/>
      <c r="V759" s="447"/>
      <c r="W759" s="352"/>
      <c r="X759" s="352"/>
      <c r="Y759" s="352"/>
      <c r="Z759" s="352"/>
      <c r="AA759" s="352"/>
      <c r="AB759" s="352"/>
      <c r="AC759" s="352"/>
      <c r="AD759" s="352"/>
    </row>
    <row r="760" spans="1:30" ht="20.100000000000001" customHeight="1">
      <c r="A760" s="144"/>
      <c r="B760" s="111"/>
      <c r="C760" s="352"/>
      <c r="D760" s="311" t="s">
        <v>1625</v>
      </c>
      <c r="E760" s="352"/>
      <c r="F760" s="356"/>
      <c r="G760" s="314"/>
      <c r="H760" s="356"/>
      <c r="I760" s="314"/>
      <c r="J760" s="356"/>
      <c r="K760" s="314"/>
      <c r="L760" s="356"/>
      <c r="M760" s="314"/>
      <c r="N760" s="315"/>
      <c r="O760" s="316"/>
      <c r="P760" s="315"/>
      <c r="Q760" s="316"/>
      <c r="R760" s="315">
        <v>2</v>
      </c>
      <c r="S760" s="316">
        <v>40</v>
      </c>
      <c r="T760" s="128"/>
      <c r="U760" s="128"/>
      <c r="V760" s="447"/>
      <c r="W760" s="352"/>
      <c r="X760" s="352"/>
      <c r="Y760" s="352"/>
      <c r="Z760" s="352"/>
      <c r="AA760" s="352"/>
      <c r="AB760" s="352"/>
      <c r="AC760" s="352"/>
      <c r="AD760" s="352"/>
    </row>
    <row r="761" spans="1:30" ht="20.100000000000001" customHeight="1">
      <c r="A761" s="144"/>
      <c r="B761" s="111"/>
      <c r="C761" s="352"/>
      <c r="D761" s="311" t="s">
        <v>1626</v>
      </c>
      <c r="E761" s="352"/>
      <c r="F761" s="356"/>
      <c r="G761" s="314"/>
      <c r="H761" s="356"/>
      <c r="I761" s="314"/>
      <c r="J761" s="356"/>
      <c r="K761" s="314"/>
      <c r="L761" s="356"/>
      <c r="M761" s="314"/>
      <c r="N761" s="315"/>
      <c r="O761" s="316"/>
      <c r="P761" s="315">
        <v>4</v>
      </c>
      <c r="Q761" s="316">
        <v>100</v>
      </c>
      <c r="R761" s="315">
        <v>3</v>
      </c>
      <c r="S761" s="316">
        <v>60</v>
      </c>
      <c r="T761" s="128"/>
      <c r="U761" s="128"/>
      <c r="V761" s="447"/>
      <c r="W761" s="352"/>
      <c r="X761" s="352"/>
      <c r="Y761" s="352"/>
      <c r="Z761" s="352"/>
      <c r="AA761" s="352"/>
      <c r="AB761" s="352"/>
      <c r="AC761" s="352"/>
      <c r="AD761" s="352"/>
    </row>
    <row r="762" spans="1:30" ht="20.100000000000001" customHeight="1">
      <c r="A762" s="144"/>
      <c r="B762" s="111"/>
      <c r="C762" s="352"/>
      <c r="D762" s="311" t="s">
        <v>1627</v>
      </c>
      <c r="E762" s="352"/>
      <c r="F762" s="356"/>
      <c r="G762" s="314"/>
      <c r="H762" s="356"/>
      <c r="I762" s="314"/>
      <c r="J762" s="356"/>
      <c r="K762" s="314"/>
      <c r="L762" s="356">
        <v>1</v>
      </c>
      <c r="M762" s="314">
        <v>50</v>
      </c>
      <c r="N762" s="315"/>
      <c r="O762" s="316"/>
      <c r="P762" s="315"/>
      <c r="Q762" s="316"/>
      <c r="R762" s="315"/>
      <c r="S762" s="316"/>
      <c r="T762" s="128"/>
      <c r="U762" s="128"/>
      <c r="V762" s="447"/>
      <c r="W762" s="352"/>
      <c r="X762" s="352"/>
      <c r="Y762" s="352"/>
      <c r="Z762" s="352"/>
      <c r="AA762" s="352"/>
      <c r="AB762" s="352"/>
      <c r="AC762" s="352"/>
      <c r="AD762" s="352"/>
    </row>
    <row r="763" spans="1:30" ht="20.100000000000001" customHeight="1">
      <c r="A763" s="144"/>
      <c r="B763" s="111"/>
      <c r="C763" s="352"/>
      <c r="D763" s="311" t="s">
        <v>1628</v>
      </c>
      <c r="E763" s="352"/>
      <c r="F763" s="356"/>
      <c r="G763" s="314"/>
      <c r="H763" s="356"/>
      <c r="I763" s="314"/>
      <c r="J763" s="356"/>
      <c r="K763" s="314"/>
      <c r="L763" s="356"/>
      <c r="M763" s="314"/>
      <c r="N763" s="315"/>
      <c r="O763" s="316"/>
      <c r="P763" s="315"/>
      <c r="Q763" s="316"/>
      <c r="R763" s="315"/>
      <c r="S763" s="316"/>
      <c r="T763" s="128"/>
      <c r="U763" s="128"/>
      <c r="V763" s="447"/>
      <c r="W763" s="352"/>
      <c r="X763" s="352"/>
      <c r="Y763" s="352"/>
      <c r="Z763" s="352"/>
      <c r="AA763" s="352"/>
      <c r="AB763" s="352"/>
      <c r="AC763" s="352"/>
      <c r="AD763" s="352"/>
    </row>
    <row r="764" spans="1:30" ht="20.100000000000001" customHeight="1">
      <c r="A764" s="144"/>
      <c r="B764" s="111"/>
      <c r="C764" s="352"/>
      <c r="D764" s="311" t="s">
        <v>1629</v>
      </c>
      <c r="E764" s="352"/>
      <c r="F764" s="356"/>
      <c r="G764" s="314"/>
      <c r="H764" s="356"/>
      <c r="I764" s="314"/>
      <c r="J764" s="356"/>
      <c r="K764" s="314"/>
      <c r="L764" s="356"/>
      <c r="M764" s="314"/>
      <c r="N764" s="315"/>
      <c r="O764" s="316"/>
      <c r="P764" s="315"/>
      <c r="Q764" s="316"/>
      <c r="R764" s="315"/>
      <c r="S764" s="316"/>
      <c r="T764" s="128"/>
      <c r="U764" s="128"/>
      <c r="V764" s="447"/>
      <c r="W764" s="352"/>
      <c r="X764" s="352"/>
      <c r="Y764" s="352"/>
      <c r="Z764" s="352"/>
      <c r="AA764" s="352"/>
      <c r="AB764" s="352"/>
      <c r="AC764" s="352"/>
      <c r="AD764" s="352"/>
    </row>
    <row r="765" spans="1:30" ht="20.100000000000001" customHeight="1">
      <c r="A765" s="144"/>
      <c r="B765" s="111"/>
      <c r="C765" s="352"/>
      <c r="D765" s="311" t="s">
        <v>7957</v>
      </c>
      <c r="E765" s="352"/>
      <c r="F765" s="356"/>
      <c r="G765" s="314"/>
      <c r="H765" s="356"/>
      <c r="I765" s="314"/>
      <c r="J765" s="356"/>
      <c r="K765" s="314"/>
      <c r="L765" s="356"/>
      <c r="M765" s="314"/>
      <c r="N765" s="315"/>
      <c r="O765" s="316"/>
      <c r="P765" s="315"/>
      <c r="Q765" s="316"/>
      <c r="R765" s="315"/>
      <c r="S765" s="316"/>
      <c r="T765" s="128"/>
      <c r="U765" s="128"/>
      <c r="V765" s="447"/>
      <c r="W765" s="352"/>
      <c r="X765" s="352"/>
      <c r="Y765" s="352"/>
      <c r="Z765" s="352"/>
      <c r="AA765" s="352"/>
      <c r="AB765" s="352"/>
      <c r="AC765" s="352"/>
      <c r="AD765" s="352"/>
    </row>
    <row r="766" spans="1:30" ht="20.100000000000001" customHeight="1">
      <c r="A766" s="144"/>
      <c r="B766" s="111"/>
      <c r="C766" s="352"/>
      <c r="D766" s="311" t="s">
        <v>7958</v>
      </c>
      <c r="E766" s="352"/>
      <c r="F766" s="356"/>
      <c r="G766" s="314"/>
      <c r="H766" s="356"/>
      <c r="I766" s="314"/>
      <c r="J766" s="356"/>
      <c r="K766" s="314"/>
      <c r="L766" s="356"/>
      <c r="M766" s="314"/>
      <c r="N766" s="315"/>
      <c r="O766" s="316"/>
      <c r="P766" s="315"/>
      <c r="Q766" s="316"/>
      <c r="R766" s="315"/>
      <c r="S766" s="316"/>
      <c r="T766" s="128"/>
      <c r="U766" s="128"/>
      <c r="V766" s="447"/>
      <c r="W766" s="352"/>
      <c r="X766" s="352"/>
      <c r="Y766" s="352"/>
      <c r="Z766" s="352"/>
      <c r="AA766" s="352"/>
      <c r="AB766" s="352"/>
      <c r="AC766" s="352"/>
      <c r="AD766" s="352"/>
    </row>
    <row r="767" spans="1:30" ht="20.100000000000001" customHeight="1">
      <c r="A767" s="144"/>
      <c r="B767" s="111"/>
      <c r="C767" s="352"/>
      <c r="D767" s="311" t="s">
        <v>7959</v>
      </c>
      <c r="E767" s="352"/>
      <c r="F767" s="356"/>
      <c r="G767" s="314"/>
      <c r="H767" s="356"/>
      <c r="I767" s="314"/>
      <c r="J767" s="356"/>
      <c r="K767" s="314"/>
      <c r="L767" s="356"/>
      <c r="M767" s="314"/>
      <c r="N767" s="315"/>
      <c r="O767" s="316"/>
      <c r="P767" s="315"/>
      <c r="Q767" s="316"/>
      <c r="R767" s="315"/>
      <c r="S767" s="316"/>
      <c r="T767" s="128"/>
      <c r="U767" s="128"/>
      <c r="V767" s="447"/>
      <c r="W767" s="352"/>
      <c r="X767" s="352"/>
      <c r="Y767" s="352"/>
      <c r="Z767" s="352"/>
      <c r="AA767" s="352"/>
      <c r="AB767" s="352"/>
      <c r="AC767" s="352"/>
      <c r="AD767" s="352"/>
    </row>
    <row r="768" spans="1:30" ht="20.100000000000001" customHeight="1">
      <c r="A768" s="144"/>
      <c r="B768" s="111"/>
      <c r="C768" s="352"/>
      <c r="D768" s="311" t="s">
        <v>7920</v>
      </c>
      <c r="E768" s="352"/>
      <c r="F768" s="356"/>
      <c r="G768" s="314"/>
      <c r="H768" s="356"/>
      <c r="I768" s="314"/>
      <c r="J768" s="356"/>
      <c r="K768" s="314"/>
      <c r="L768" s="356"/>
      <c r="M768" s="314"/>
      <c r="N768" s="315"/>
      <c r="O768" s="316"/>
      <c r="P768" s="315"/>
      <c r="Q768" s="316"/>
      <c r="R768" s="315"/>
      <c r="S768" s="316"/>
      <c r="T768" s="128"/>
      <c r="U768" s="128"/>
      <c r="V768" s="447"/>
      <c r="W768" s="352"/>
      <c r="X768" s="352"/>
      <c r="Y768" s="352"/>
      <c r="Z768" s="352"/>
      <c r="AA768" s="352"/>
      <c r="AB768" s="352"/>
      <c r="AC768" s="352"/>
      <c r="AD768" s="352"/>
    </row>
    <row r="769" spans="1:30" ht="20.100000000000001" customHeight="1">
      <c r="A769" s="144"/>
      <c r="B769" s="111"/>
      <c r="C769" s="352"/>
      <c r="D769" s="311" t="s">
        <v>1959</v>
      </c>
      <c r="E769" s="352"/>
      <c r="F769" s="356"/>
      <c r="G769" s="314"/>
      <c r="H769" s="356"/>
      <c r="I769" s="314"/>
      <c r="J769" s="356"/>
      <c r="K769" s="314"/>
      <c r="L769" s="356"/>
      <c r="M769" s="314"/>
      <c r="N769" s="315"/>
      <c r="O769" s="316"/>
      <c r="P769" s="315"/>
      <c r="Q769" s="316"/>
      <c r="R769" s="315"/>
      <c r="S769" s="316"/>
      <c r="T769" s="128"/>
      <c r="U769" s="128"/>
      <c r="V769" s="447"/>
      <c r="W769" s="352"/>
      <c r="X769" s="352"/>
      <c r="Y769" s="352"/>
      <c r="Z769" s="352"/>
      <c r="AA769" s="352"/>
      <c r="AB769" s="352"/>
      <c r="AC769" s="352"/>
      <c r="AD769" s="352"/>
    </row>
    <row r="770" spans="1:30" ht="20.100000000000001" customHeight="1">
      <c r="A770" s="144"/>
      <c r="B770" s="111"/>
      <c r="C770" s="352"/>
      <c r="D770" s="311" t="s">
        <v>1960</v>
      </c>
      <c r="E770" s="352"/>
      <c r="F770" s="356"/>
      <c r="G770" s="314"/>
      <c r="H770" s="356"/>
      <c r="I770" s="314"/>
      <c r="J770" s="356"/>
      <c r="K770" s="314"/>
      <c r="L770" s="356"/>
      <c r="M770" s="314"/>
      <c r="N770" s="315"/>
      <c r="O770" s="316"/>
      <c r="P770" s="315"/>
      <c r="Q770" s="316"/>
      <c r="R770" s="315"/>
      <c r="S770" s="316"/>
      <c r="T770" s="128"/>
      <c r="U770" s="128"/>
      <c r="V770" s="447"/>
      <c r="W770" s="352"/>
      <c r="X770" s="352"/>
      <c r="Y770" s="352"/>
      <c r="Z770" s="352"/>
      <c r="AA770" s="352"/>
      <c r="AB770" s="352"/>
      <c r="AC770" s="352"/>
      <c r="AD770" s="352"/>
    </row>
    <row r="771" spans="1:30" ht="20.100000000000001" customHeight="1">
      <c r="A771" s="177" t="s">
        <v>5111</v>
      </c>
      <c r="B771" s="9" t="s">
        <v>983</v>
      </c>
      <c r="C771" s="351" t="s">
        <v>5109</v>
      </c>
      <c r="D771" s="9" t="s">
        <v>1621</v>
      </c>
      <c r="E771" s="351" t="s">
        <v>7887</v>
      </c>
      <c r="F771" s="354"/>
      <c r="G771" s="12"/>
      <c r="H771" s="354"/>
      <c r="I771" s="12"/>
      <c r="J771" s="354"/>
      <c r="K771" s="12"/>
      <c r="L771" s="354"/>
      <c r="M771" s="12"/>
      <c r="N771" s="56"/>
      <c r="O771" s="57"/>
      <c r="P771" s="56"/>
      <c r="Q771" s="57"/>
      <c r="R771" s="56"/>
      <c r="S771" s="57"/>
      <c r="T771" s="127"/>
      <c r="U771" s="127"/>
      <c r="V771" s="446"/>
      <c r="W771" s="351"/>
      <c r="X771" s="351" t="s">
        <v>7882</v>
      </c>
      <c r="Y771" s="351" t="s">
        <v>7882</v>
      </c>
      <c r="Z771" s="351" t="s">
        <v>7882</v>
      </c>
      <c r="AA771" s="351" t="s">
        <v>7882</v>
      </c>
      <c r="AB771" s="351" t="s">
        <v>7882</v>
      </c>
      <c r="AC771" s="351"/>
      <c r="AD771" s="351"/>
    </row>
    <row r="772" spans="1:30" ht="20.100000000000001" customHeight="1">
      <c r="A772" s="144"/>
      <c r="B772" s="111"/>
      <c r="C772" s="352"/>
      <c r="D772" s="311" t="s">
        <v>1622</v>
      </c>
      <c r="E772" s="352"/>
      <c r="F772" s="356"/>
      <c r="G772" s="314"/>
      <c r="H772" s="356"/>
      <c r="I772" s="314"/>
      <c r="J772" s="356"/>
      <c r="K772" s="314"/>
      <c r="L772" s="356"/>
      <c r="M772" s="314"/>
      <c r="N772" s="315"/>
      <c r="O772" s="316"/>
      <c r="P772" s="315"/>
      <c r="Q772" s="316"/>
      <c r="R772" s="315"/>
      <c r="S772" s="316"/>
      <c r="T772" s="128"/>
      <c r="U772" s="128"/>
      <c r="V772" s="447"/>
      <c r="W772" s="352"/>
      <c r="X772" s="352"/>
      <c r="Y772" s="352"/>
      <c r="Z772" s="352"/>
      <c r="AA772" s="352"/>
      <c r="AB772" s="352"/>
      <c r="AC772" s="352"/>
      <c r="AD772" s="352"/>
    </row>
    <row r="773" spans="1:30" ht="20.100000000000001" customHeight="1">
      <c r="A773" s="144"/>
      <c r="B773" s="111"/>
      <c r="C773" s="352"/>
      <c r="D773" s="311" t="s">
        <v>1623</v>
      </c>
      <c r="E773" s="352"/>
      <c r="F773" s="356"/>
      <c r="G773" s="314"/>
      <c r="H773" s="356"/>
      <c r="I773" s="314"/>
      <c r="J773" s="356"/>
      <c r="K773" s="314"/>
      <c r="L773" s="356"/>
      <c r="M773" s="314"/>
      <c r="N773" s="315"/>
      <c r="O773" s="316"/>
      <c r="P773" s="315"/>
      <c r="Q773" s="316"/>
      <c r="R773" s="315"/>
      <c r="S773" s="316"/>
      <c r="T773" s="128"/>
      <c r="U773" s="128"/>
      <c r="V773" s="447"/>
      <c r="W773" s="352"/>
      <c r="X773" s="352"/>
      <c r="Y773" s="352"/>
      <c r="Z773" s="352"/>
      <c r="AA773" s="352"/>
      <c r="AB773" s="352"/>
      <c r="AC773" s="352"/>
      <c r="AD773" s="352"/>
    </row>
    <row r="774" spans="1:30" ht="20.100000000000001" customHeight="1">
      <c r="A774" s="144"/>
      <c r="B774" s="111"/>
      <c r="C774" s="352"/>
      <c r="D774" s="311" t="s">
        <v>1624</v>
      </c>
      <c r="E774" s="352"/>
      <c r="F774" s="356"/>
      <c r="G774" s="314"/>
      <c r="H774" s="356"/>
      <c r="I774" s="314"/>
      <c r="J774" s="356"/>
      <c r="K774" s="314"/>
      <c r="L774" s="356"/>
      <c r="M774" s="314"/>
      <c r="N774" s="315"/>
      <c r="O774" s="316"/>
      <c r="P774" s="315"/>
      <c r="Q774" s="316"/>
      <c r="R774" s="315"/>
      <c r="S774" s="316"/>
      <c r="T774" s="128"/>
      <c r="U774" s="128"/>
      <c r="V774" s="447"/>
      <c r="W774" s="352"/>
      <c r="X774" s="352"/>
      <c r="Y774" s="352"/>
      <c r="Z774" s="352"/>
      <c r="AA774" s="352"/>
      <c r="AB774" s="352"/>
      <c r="AC774" s="352"/>
      <c r="AD774" s="352"/>
    </row>
    <row r="775" spans="1:30" ht="20.100000000000001" customHeight="1">
      <c r="A775" s="144"/>
      <c r="B775" s="111"/>
      <c r="C775" s="352"/>
      <c r="D775" s="311" t="s">
        <v>1625</v>
      </c>
      <c r="E775" s="352"/>
      <c r="F775" s="356"/>
      <c r="G775" s="314"/>
      <c r="H775" s="356"/>
      <c r="I775" s="314"/>
      <c r="J775" s="356"/>
      <c r="K775" s="314"/>
      <c r="L775" s="356"/>
      <c r="M775" s="314"/>
      <c r="N775" s="315"/>
      <c r="O775" s="316"/>
      <c r="P775" s="315">
        <v>1</v>
      </c>
      <c r="Q775" s="316">
        <v>50</v>
      </c>
      <c r="R775" s="315"/>
      <c r="S775" s="316"/>
      <c r="T775" s="128"/>
      <c r="U775" s="128"/>
      <c r="V775" s="447"/>
      <c r="W775" s="352"/>
      <c r="X775" s="352"/>
      <c r="Y775" s="352"/>
      <c r="Z775" s="352"/>
      <c r="AA775" s="352"/>
      <c r="AB775" s="352"/>
      <c r="AC775" s="352"/>
      <c r="AD775" s="352"/>
    </row>
    <row r="776" spans="1:30" ht="20.100000000000001" customHeight="1">
      <c r="A776" s="144"/>
      <c r="B776" s="111"/>
      <c r="C776" s="352"/>
      <c r="D776" s="311" t="s">
        <v>1626</v>
      </c>
      <c r="E776" s="352"/>
      <c r="F776" s="356"/>
      <c r="G776" s="314"/>
      <c r="H776" s="356"/>
      <c r="I776" s="314"/>
      <c r="J776" s="356"/>
      <c r="K776" s="314"/>
      <c r="L776" s="356">
        <v>1</v>
      </c>
      <c r="M776" s="314">
        <v>100</v>
      </c>
      <c r="N776" s="315"/>
      <c r="O776" s="316"/>
      <c r="P776" s="315"/>
      <c r="Q776" s="316"/>
      <c r="R776" s="315"/>
      <c r="S776" s="316"/>
      <c r="T776" s="128"/>
      <c r="U776" s="128"/>
      <c r="V776" s="447"/>
      <c r="W776" s="352"/>
      <c r="X776" s="352"/>
      <c r="Y776" s="352"/>
      <c r="Z776" s="352"/>
      <c r="AA776" s="352"/>
      <c r="AB776" s="352"/>
      <c r="AC776" s="352"/>
      <c r="AD776" s="352"/>
    </row>
    <row r="777" spans="1:30" ht="20.100000000000001" customHeight="1">
      <c r="A777" s="144"/>
      <c r="B777" s="111"/>
      <c r="C777" s="352"/>
      <c r="D777" s="311" t="s">
        <v>1627</v>
      </c>
      <c r="E777" s="352"/>
      <c r="F777" s="356"/>
      <c r="G777" s="314"/>
      <c r="H777" s="356"/>
      <c r="I777" s="314"/>
      <c r="J777" s="356"/>
      <c r="K777" s="314"/>
      <c r="L777" s="356"/>
      <c r="M777" s="314"/>
      <c r="N777" s="315"/>
      <c r="O777" s="316"/>
      <c r="P777" s="315">
        <v>1</v>
      </c>
      <c r="Q777" s="316">
        <v>50</v>
      </c>
      <c r="R777" s="315">
        <v>3</v>
      </c>
      <c r="S777" s="316">
        <v>100</v>
      </c>
      <c r="T777" s="128"/>
      <c r="U777" s="128"/>
      <c r="V777" s="447"/>
      <c r="W777" s="352"/>
      <c r="X777" s="352"/>
      <c r="Y777" s="352"/>
      <c r="Z777" s="352"/>
      <c r="AA777" s="352"/>
      <c r="AB777" s="352"/>
      <c r="AC777" s="352"/>
      <c r="AD777" s="352"/>
    </row>
    <row r="778" spans="1:30" ht="20.100000000000001" customHeight="1">
      <c r="A778" s="144"/>
      <c r="B778" s="111"/>
      <c r="C778" s="352"/>
      <c r="D778" s="311" t="s">
        <v>1628</v>
      </c>
      <c r="E778" s="352"/>
      <c r="F778" s="356"/>
      <c r="G778" s="314"/>
      <c r="H778" s="356"/>
      <c r="I778" s="314"/>
      <c r="J778" s="356"/>
      <c r="K778" s="314"/>
      <c r="L778" s="356"/>
      <c r="M778" s="314"/>
      <c r="N778" s="315"/>
      <c r="O778" s="316"/>
      <c r="P778" s="315"/>
      <c r="Q778" s="316"/>
      <c r="R778" s="315"/>
      <c r="S778" s="316"/>
      <c r="T778" s="128"/>
      <c r="U778" s="128"/>
      <c r="V778" s="447"/>
      <c r="W778" s="352"/>
      <c r="X778" s="352"/>
      <c r="Y778" s="352"/>
      <c r="Z778" s="352"/>
      <c r="AA778" s="352"/>
      <c r="AB778" s="352"/>
      <c r="AC778" s="352"/>
      <c r="AD778" s="352"/>
    </row>
    <row r="779" spans="1:30" ht="20.100000000000001" customHeight="1">
      <c r="A779" s="144"/>
      <c r="B779" s="111"/>
      <c r="C779" s="352"/>
      <c r="D779" s="311" t="s">
        <v>1629</v>
      </c>
      <c r="E779" s="352"/>
      <c r="F779" s="356"/>
      <c r="G779" s="314"/>
      <c r="H779" s="356"/>
      <c r="I779" s="314"/>
      <c r="J779" s="356"/>
      <c r="K779" s="314"/>
      <c r="L779" s="356"/>
      <c r="M779" s="314"/>
      <c r="N779" s="315"/>
      <c r="O779" s="316"/>
      <c r="P779" s="315"/>
      <c r="Q779" s="316"/>
      <c r="R779" s="315"/>
      <c r="S779" s="316"/>
      <c r="T779" s="128"/>
      <c r="U779" s="128"/>
      <c r="V779" s="447"/>
      <c r="W779" s="352"/>
      <c r="X779" s="352"/>
      <c r="Y779" s="352"/>
      <c r="Z779" s="352"/>
      <c r="AA779" s="352"/>
      <c r="AB779" s="352"/>
      <c r="AC779" s="352"/>
      <c r="AD779" s="352"/>
    </row>
    <row r="780" spans="1:30" ht="20.100000000000001" customHeight="1">
      <c r="A780" s="144"/>
      <c r="B780" s="111"/>
      <c r="C780" s="352"/>
      <c r="D780" s="311" t="s">
        <v>7957</v>
      </c>
      <c r="E780" s="352"/>
      <c r="F780" s="356"/>
      <c r="G780" s="314"/>
      <c r="H780" s="356"/>
      <c r="I780" s="314"/>
      <c r="J780" s="356"/>
      <c r="K780" s="314"/>
      <c r="L780" s="356"/>
      <c r="M780" s="314"/>
      <c r="N780" s="315"/>
      <c r="O780" s="316"/>
      <c r="P780" s="315"/>
      <c r="Q780" s="316"/>
      <c r="R780" s="315"/>
      <c r="S780" s="316"/>
      <c r="T780" s="128"/>
      <c r="U780" s="128"/>
      <c r="V780" s="447"/>
      <c r="W780" s="352"/>
      <c r="X780" s="352"/>
      <c r="Y780" s="352"/>
      <c r="Z780" s="352"/>
      <c r="AA780" s="352"/>
      <c r="AB780" s="352"/>
      <c r="AC780" s="352"/>
      <c r="AD780" s="352"/>
    </row>
    <row r="781" spans="1:30" ht="20.100000000000001" customHeight="1">
      <c r="A781" s="144"/>
      <c r="B781" s="111"/>
      <c r="C781" s="352"/>
      <c r="D781" s="311" t="s">
        <v>7958</v>
      </c>
      <c r="E781" s="352"/>
      <c r="F781" s="356"/>
      <c r="G781" s="314"/>
      <c r="H781" s="356"/>
      <c r="I781" s="314"/>
      <c r="J781" s="356"/>
      <c r="K781" s="314"/>
      <c r="L781" s="356"/>
      <c r="M781" s="314"/>
      <c r="N781" s="315"/>
      <c r="O781" s="316"/>
      <c r="P781" s="315"/>
      <c r="Q781" s="316"/>
      <c r="R781" s="315"/>
      <c r="S781" s="316"/>
      <c r="T781" s="128"/>
      <c r="U781" s="128"/>
      <c r="V781" s="447"/>
      <c r="W781" s="352"/>
      <c r="X781" s="352"/>
      <c r="Y781" s="352"/>
      <c r="Z781" s="352"/>
      <c r="AA781" s="352"/>
      <c r="AB781" s="352"/>
      <c r="AC781" s="352"/>
      <c r="AD781" s="352"/>
    </row>
    <row r="782" spans="1:30" ht="20.100000000000001" customHeight="1">
      <c r="A782" s="144"/>
      <c r="B782" s="111"/>
      <c r="C782" s="352"/>
      <c r="D782" s="311" t="s">
        <v>7959</v>
      </c>
      <c r="E782" s="352"/>
      <c r="F782" s="356"/>
      <c r="G782" s="314"/>
      <c r="H782" s="356"/>
      <c r="I782" s="314"/>
      <c r="J782" s="356"/>
      <c r="K782" s="314"/>
      <c r="L782" s="356"/>
      <c r="M782" s="314"/>
      <c r="N782" s="315"/>
      <c r="O782" s="316"/>
      <c r="P782" s="315"/>
      <c r="Q782" s="316"/>
      <c r="R782" s="315"/>
      <c r="S782" s="316"/>
      <c r="T782" s="128"/>
      <c r="U782" s="128"/>
      <c r="V782" s="447"/>
      <c r="W782" s="352"/>
      <c r="X782" s="352"/>
      <c r="Y782" s="352"/>
      <c r="Z782" s="352"/>
      <c r="AA782" s="352"/>
      <c r="AB782" s="352"/>
      <c r="AC782" s="352"/>
      <c r="AD782" s="352"/>
    </row>
    <row r="783" spans="1:30" ht="20.100000000000001" customHeight="1">
      <c r="A783" s="144"/>
      <c r="B783" s="111"/>
      <c r="C783" s="352"/>
      <c r="D783" s="311" t="s">
        <v>7920</v>
      </c>
      <c r="E783" s="352"/>
      <c r="F783" s="356"/>
      <c r="G783" s="314"/>
      <c r="H783" s="356"/>
      <c r="I783" s="314"/>
      <c r="J783" s="356"/>
      <c r="K783" s="314"/>
      <c r="L783" s="356"/>
      <c r="M783" s="314"/>
      <c r="N783" s="315"/>
      <c r="O783" s="316"/>
      <c r="P783" s="315"/>
      <c r="Q783" s="316"/>
      <c r="R783" s="315"/>
      <c r="S783" s="316"/>
      <c r="T783" s="128"/>
      <c r="U783" s="128"/>
      <c r="V783" s="447"/>
      <c r="W783" s="352"/>
      <c r="X783" s="352"/>
      <c r="Y783" s="352"/>
      <c r="Z783" s="352"/>
      <c r="AA783" s="352"/>
      <c r="AB783" s="352"/>
      <c r="AC783" s="352"/>
      <c r="AD783" s="352"/>
    </row>
    <row r="784" spans="1:30" ht="20.100000000000001" customHeight="1">
      <c r="A784" s="144"/>
      <c r="B784" s="111"/>
      <c r="C784" s="352"/>
      <c r="D784" s="311" t="s">
        <v>1959</v>
      </c>
      <c r="E784" s="352"/>
      <c r="F784" s="356"/>
      <c r="G784" s="314"/>
      <c r="H784" s="356"/>
      <c r="I784" s="314"/>
      <c r="J784" s="356"/>
      <c r="K784" s="314"/>
      <c r="L784" s="356"/>
      <c r="M784" s="314"/>
      <c r="N784" s="315"/>
      <c r="O784" s="316"/>
      <c r="P784" s="315"/>
      <c r="Q784" s="316"/>
      <c r="R784" s="315"/>
      <c r="S784" s="316"/>
      <c r="T784" s="128"/>
      <c r="U784" s="128"/>
      <c r="V784" s="447"/>
      <c r="W784" s="352"/>
      <c r="X784" s="352"/>
      <c r="Y784" s="352"/>
      <c r="Z784" s="352"/>
      <c r="AA784" s="352"/>
      <c r="AB784" s="352"/>
      <c r="AC784" s="352"/>
      <c r="AD784" s="352"/>
    </row>
    <row r="785" spans="1:30" ht="20.100000000000001" customHeight="1">
      <c r="A785" s="144"/>
      <c r="B785" s="111"/>
      <c r="C785" s="352"/>
      <c r="D785" s="311" t="s">
        <v>1960</v>
      </c>
      <c r="E785" s="352"/>
      <c r="F785" s="356"/>
      <c r="G785" s="314"/>
      <c r="H785" s="356"/>
      <c r="I785" s="314"/>
      <c r="J785" s="356"/>
      <c r="K785" s="314"/>
      <c r="L785" s="356"/>
      <c r="M785" s="314"/>
      <c r="N785" s="315"/>
      <c r="O785" s="316"/>
      <c r="P785" s="315"/>
      <c r="Q785" s="316"/>
      <c r="R785" s="315"/>
      <c r="S785" s="316"/>
      <c r="T785" s="128"/>
      <c r="U785" s="128"/>
      <c r="V785" s="447"/>
      <c r="W785" s="352"/>
      <c r="X785" s="352"/>
      <c r="Y785" s="352"/>
      <c r="Z785" s="352"/>
      <c r="AA785" s="352"/>
      <c r="AB785" s="352"/>
      <c r="AC785" s="352"/>
      <c r="AD785" s="352"/>
    </row>
    <row r="786" spans="1:30" ht="20.100000000000001" customHeight="1">
      <c r="A786" s="177" t="s">
        <v>5112</v>
      </c>
      <c r="B786" s="9" t="s">
        <v>984</v>
      </c>
      <c r="C786" s="351" t="s">
        <v>5109</v>
      </c>
      <c r="D786" s="9" t="s">
        <v>1621</v>
      </c>
      <c r="E786" s="351" t="s">
        <v>7887</v>
      </c>
      <c r="F786" s="354"/>
      <c r="G786" s="12"/>
      <c r="H786" s="354"/>
      <c r="I786" s="12"/>
      <c r="J786" s="354"/>
      <c r="K786" s="12"/>
      <c r="L786" s="354"/>
      <c r="M786" s="12"/>
      <c r="N786" s="56"/>
      <c r="O786" s="57"/>
      <c r="P786" s="56"/>
      <c r="Q786" s="57"/>
      <c r="R786" s="56"/>
      <c r="S786" s="57"/>
      <c r="T786" s="127"/>
      <c r="U786" s="127"/>
      <c r="V786" s="446"/>
      <c r="W786" s="351"/>
      <c r="X786" s="351" t="s">
        <v>7882</v>
      </c>
      <c r="Y786" s="351" t="s">
        <v>7882</v>
      </c>
      <c r="Z786" s="351" t="s">
        <v>7882</v>
      </c>
      <c r="AA786" s="351" t="s">
        <v>7882</v>
      </c>
      <c r="AB786" s="351" t="s">
        <v>7882</v>
      </c>
      <c r="AC786" s="351"/>
      <c r="AD786" s="351"/>
    </row>
    <row r="787" spans="1:30" ht="20.100000000000001" customHeight="1">
      <c r="A787" s="144"/>
      <c r="B787" s="111"/>
      <c r="C787" s="352"/>
      <c r="D787" s="311" t="s">
        <v>1622</v>
      </c>
      <c r="E787" s="352"/>
      <c r="F787" s="356"/>
      <c r="G787" s="314"/>
      <c r="H787" s="356"/>
      <c r="I787" s="314"/>
      <c r="J787" s="356"/>
      <c r="K787" s="314"/>
      <c r="L787" s="356"/>
      <c r="M787" s="314"/>
      <c r="N787" s="315"/>
      <c r="O787" s="316"/>
      <c r="P787" s="315"/>
      <c r="Q787" s="316"/>
      <c r="R787" s="315"/>
      <c r="S787" s="316"/>
      <c r="T787" s="128"/>
      <c r="U787" s="128"/>
      <c r="V787" s="447"/>
      <c r="W787" s="352"/>
      <c r="X787" s="352"/>
      <c r="Y787" s="352"/>
      <c r="Z787" s="352"/>
      <c r="AA787" s="352"/>
      <c r="AB787" s="352"/>
      <c r="AC787" s="352"/>
      <c r="AD787" s="352"/>
    </row>
    <row r="788" spans="1:30" ht="20.100000000000001" customHeight="1">
      <c r="A788" s="144"/>
      <c r="B788" s="111"/>
      <c r="C788" s="352"/>
      <c r="D788" s="311" t="s">
        <v>1623</v>
      </c>
      <c r="E788" s="352"/>
      <c r="F788" s="356"/>
      <c r="G788" s="314"/>
      <c r="H788" s="356"/>
      <c r="I788" s="314"/>
      <c r="J788" s="356"/>
      <c r="K788" s="314"/>
      <c r="L788" s="356"/>
      <c r="M788" s="314"/>
      <c r="N788" s="315"/>
      <c r="O788" s="316"/>
      <c r="P788" s="315"/>
      <c r="Q788" s="316"/>
      <c r="R788" s="315"/>
      <c r="S788" s="316"/>
      <c r="T788" s="128"/>
      <c r="U788" s="128"/>
      <c r="V788" s="447"/>
      <c r="W788" s="352"/>
      <c r="X788" s="352"/>
      <c r="Y788" s="352"/>
      <c r="Z788" s="352"/>
      <c r="AA788" s="352"/>
      <c r="AB788" s="352"/>
      <c r="AC788" s="352"/>
      <c r="AD788" s="352"/>
    </row>
    <row r="789" spans="1:30" ht="20.100000000000001" customHeight="1">
      <c r="A789" s="144"/>
      <c r="B789" s="111"/>
      <c r="C789" s="352"/>
      <c r="D789" s="311" t="s">
        <v>1624</v>
      </c>
      <c r="E789" s="352"/>
      <c r="F789" s="356"/>
      <c r="G789" s="314"/>
      <c r="H789" s="356"/>
      <c r="I789" s="314"/>
      <c r="J789" s="356"/>
      <c r="K789" s="314"/>
      <c r="L789" s="356"/>
      <c r="M789" s="314"/>
      <c r="N789" s="315"/>
      <c r="O789" s="316"/>
      <c r="P789" s="315"/>
      <c r="Q789" s="316"/>
      <c r="R789" s="315"/>
      <c r="S789" s="316"/>
      <c r="T789" s="128"/>
      <c r="U789" s="128"/>
      <c r="V789" s="447"/>
      <c r="W789" s="352"/>
      <c r="X789" s="352"/>
      <c r="Y789" s="352"/>
      <c r="Z789" s="352"/>
      <c r="AA789" s="352"/>
      <c r="AB789" s="352"/>
      <c r="AC789" s="352"/>
      <c r="AD789" s="352"/>
    </row>
    <row r="790" spans="1:30" ht="20.100000000000001" customHeight="1">
      <c r="A790" s="144"/>
      <c r="B790" s="111"/>
      <c r="C790" s="352"/>
      <c r="D790" s="311" t="s">
        <v>1625</v>
      </c>
      <c r="E790" s="352"/>
      <c r="F790" s="356"/>
      <c r="G790" s="314"/>
      <c r="H790" s="356"/>
      <c r="I790" s="314"/>
      <c r="J790" s="356"/>
      <c r="K790" s="314"/>
      <c r="L790" s="356"/>
      <c r="M790" s="314"/>
      <c r="N790" s="315"/>
      <c r="O790" s="316"/>
      <c r="P790" s="315"/>
      <c r="Q790" s="316"/>
      <c r="R790" s="315"/>
      <c r="S790" s="316"/>
      <c r="T790" s="128"/>
      <c r="U790" s="128"/>
      <c r="V790" s="447"/>
      <c r="W790" s="352"/>
      <c r="X790" s="352"/>
      <c r="Y790" s="352"/>
      <c r="Z790" s="352"/>
      <c r="AA790" s="352"/>
      <c r="AB790" s="352"/>
      <c r="AC790" s="352"/>
      <c r="AD790" s="352"/>
    </row>
    <row r="791" spans="1:30" ht="20.100000000000001" customHeight="1">
      <c r="A791" s="144"/>
      <c r="B791" s="111"/>
      <c r="C791" s="352"/>
      <c r="D791" s="311" t="s">
        <v>1626</v>
      </c>
      <c r="E791" s="352"/>
      <c r="F791" s="356"/>
      <c r="G791" s="314"/>
      <c r="H791" s="356"/>
      <c r="I791" s="314"/>
      <c r="J791" s="356"/>
      <c r="K791" s="314"/>
      <c r="L791" s="356"/>
      <c r="M791" s="314"/>
      <c r="N791" s="315"/>
      <c r="O791" s="316"/>
      <c r="P791" s="315"/>
      <c r="Q791" s="316"/>
      <c r="R791" s="315"/>
      <c r="S791" s="316"/>
      <c r="T791" s="128"/>
      <c r="U791" s="128"/>
      <c r="V791" s="447"/>
      <c r="W791" s="352"/>
      <c r="X791" s="352"/>
      <c r="Y791" s="352"/>
      <c r="Z791" s="352"/>
      <c r="AA791" s="352"/>
      <c r="AB791" s="352"/>
      <c r="AC791" s="352"/>
      <c r="AD791" s="352"/>
    </row>
    <row r="792" spans="1:30" ht="20.100000000000001" customHeight="1">
      <c r="A792" s="144"/>
      <c r="B792" s="111"/>
      <c r="C792" s="352"/>
      <c r="D792" s="311" t="s">
        <v>1627</v>
      </c>
      <c r="E792" s="352"/>
      <c r="F792" s="356"/>
      <c r="G792" s="314"/>
      <c r="H792" s="356"/>
      <c r="I792" s="314"/>
      <c r="J792" s="356"/>
      <c r="K792" s="314"/>
      <c r="L792" s="356"/>
      <c r="M792" s="314"/>
      <c r="N792" s="315"/>
      <c r="O792" s="316"/>
      <c r="P792" s="315"/>
      <c r="Q792" s="316"/>
      <c r="R792" s="315"/>
      <c r="S792" s="316"/>
      <c r="T792" s="128"/>
      <c r="U792" s="128"/>
      <c r="V792" s="447"/>
      <c r="W792" s="352"/>
      <c r="X792" s="352"/>
      <c r="Y792" s="352"/>
      <c r="Z792" s="352"/>
      <c r="AA792" s="352"/>
      <c r="AB792" s="352"/>
      <c r="AC792" s="352"/>
      <c r="AD792" s="352"/>
    </row>
    <row r="793" spans="1:30" ht="20.100000000000001" customHeight="1">
      <c r="A793" s="144"/>
      <c r="B793" s="111"/>
      <c r="C793" s="352"/>
      <c r="D793" s="311" t="s">
        <v>1628</v>
      </c>
      <c r="E793" s="352"/>
      <c r="F793" s="356"/>
      <c r="G793" s="314"/>
      <c r="H793" s="356"/>
      <c r="I793" s="314"/>
      <c r="J793" s="356"/>
      <c r="K793" s="314"/>
      <c r="L793" s="356"/>
      <c r="M793" s="314"/>
      <c r="N793" s="315"/>
      <c r="O793" s="316"/>
      <c r="P793" s="315"/>
      <c r="Q793" s="316"/>
      <c r="R793" s="315">
        <v>1</v>
      </c>
      <c r="S793" s="316">
        <v>100</v>
      </c>
      <c r="T793" s="128"/>
      <c r="U793" s="128"/>
      <c r="V793" s="447"/>
      <c r="W793" s="352"/>
      <c r="X793" s="352"/>
      <c r="Y793" s="352"/>
      <c r="Z793" s="352"/>
      <c r="AA793" s="352"/>
      <c r="AB793" s="352"/>
      <c r="AC793" s="352"/>
      <c r="AD793" s="352"/>
    </row>
    <row r="794" spans="1:30" ht="20.100000000000001" customHeight="1">
      <c r="A794" s="144"/>
      <c r="B794" s="111"/>
      <c r="C794" s="352"/>
      <c r="D794" s="311" t="s">
        <v>1629</v>
      </c>
      <c r="E794" s="352"/>
      <c r="F794" s="356"/>
      <c r="G794" s="314"/>
      <c r="H794" s="356"/>
      <c r="I794" s="314"/>
      <c r="J794" s="356"/>
      <c r="K794" s="314"/>
      <c r="L794" s="356"/>
      <c r="M794" s="314"/>
      <c r="N794" s="315"/>
      <c r="O794" s="316"/>
      <c r="P794" s="315"/>
      <c r="Q794" s="316"/>
      <c r="R794" s="315"/>
      <c r="S794" s="316"/>
      <c r="T794" s="128"/>
      <c r="U794" s="128"/>
      <c r="V794" s="447"/>
      <c r="W794" s="352"/>
      <c r="X794" s="352"/>
      <c r="Y794" s="352"/>
      <c r="Z794" s="352"/>
      <c r="AA794" s="352"/>
      <c r="AB794" s="352"/>
      <c r="AC794" s="352"/>
      <c r="AD794" s="352"/>
    </row>
    <row r="795" spans="1:30" ht="20.100000000000001" customHeight="1">
      <c r="A795" s="144"/>
      <c r="B795" s="111"/>
      <c r="C795" s="352"/>
      <c r="D795" s="311" t="s">
        <v>7957</v>
      </c>
      <c r="E795" s="352"/>
      <c r="F795" s="356"/>
      <c r="G795" s="314"/>
      <c r="H795" s="356"/>
      <c r="I795" s="314"/>
      <c r="J795" s="356"/>
      <c r="K795" s="314"/>
      <c r="L795" s="356"/>
      <c r="M795" s="314"/>
      <c r="N795" s="315"/>
      <c r="O795" s="316"/>
      <c r="P795" s="315"/>
      <c r="Q795" s="316"/>
      <c r="R795" s="315"/>
      <c r="S795" s="316"/>
      <c r="T795" s="128"/>
      <c r="U795" s="128"/>
      <c r="V795" s="447"/>
      <c r="W795" s="352"/>
      <c r="X795" s="352"/>
      <c r="Y795" s="352"/>
      <c r="Z795" s="352"/>
      <c r="AA795" s="352"/>
      <c r="AB795" s="352"/>
      <c r="AC795" s="352"/>
      <c r="AD795" s="352"/>
    </row>
    <row r="796" spans="1:30" ht="20.100000000000001" customHeight="1">
      <c r="A796" s="144"/>
      <c r="B796" s="111"/>
      <c r="C796" s="352"/>
      <c r="D796" s="311" t="s">
        <v>7958</v>
      </c>
      <c r="E796" s="352"/>
      <c r="F796" s="356"/>
      <c r="G796" s="314"/>
      <c r="H796" s="356"/>
      <c r="I796" s="314"/>
      <c r="J796" s="356"/>
      <c r="K796" s="314"/>
      <c r="L796" s="356"/>
      <c r="M796" s="314"/>
      <c r="N796" s="315"/>
      <c r="O796" s="316"/>
      <c r="P796" s="315"/>
      <c r="Q796" s="316"/>
      <c r="R796" s="315"/>
      <c r="S796" s="316"/>
      <c r="T796" s="128"/>
      <c r="U796" s="128"/>
      <c r="V796" s="447"/>
      <c r="W796" s="352"/>
      <c r="X796" s="352"/>
      <c r="Y796" s="352"/>
      <c r="Z796" s="352"/>
      <c r="AA796" s="352"/>
      <c r="AB796" s="352"/>
      <c r="AC796" s="352"/>
      <c r="AD796" s="352"/>
    </row>
    <row r="797" spans="1:30" ht="20.100000000000001" customHeight="1">
      <c r="A797" s="144"/>
      <c r="B797" s="111"/>
      <c r="C797" s="352"/>
      <c r="D797" s="311" t="s">
        <v>7959</v>
      </c>
      <c r="E797" s="352"/>
      <c r="F797" s="356"/>
      <c r="G797" s="314"/>
      <c r="H797" s="356"/>
      <c r="I797" s="314"/>
      <c r="J797" s="356"/>
      <c r="K797" s="314"/>
      <c r="L797" s="356"/>
      <c r="M797" s="314"/>
      <c r="N797" s="315"/>
      <c r="O797" s="316"/>
      <c r="P797" s="315"/>
      <c r="Q797" s="316"/>
      <c r="R797" s="315"/>
      <c r="S797" s="316"/>
      <c r="T797" s="128"/>
      <c r="U797" s="128"/>
      <c r="V797" s="447"/>
      <c r="W797" s="352"/>
      <c r="X797" s="352"/>
      <c r="Y797" s="352"/>
      <c r="Z797" s="352"/>
      <c r="AA797" s="352"/>
      <c r="AB797" s="352"/>
      <c r="AC797" s="352"/>
      <c r="AD797" s="352"/>
    </row>
    <row r="798" spans="1:30" ht="20.100000000000001" customHeight="1">
      <c r="A798" s="144"/>
      <c r="B798" s="111"/>
      <c r="C798" s="352"/>
      <c r="D798" s="311" t="s">
        <v>7920</v>
      </c>
      <c r="E798" s="352"/>
      <c r="F798" s="356"/>
      <c r="G798" s="314"/>
      <c r="H798" s="356"/>
      <c r="I798" s="314"/>
      <c r="J798" s="356"/>
      <c r="K798" s="314"/>
      <c r="L798" s="356"/>
      <c r="M798" s="314"/>
      <c r="N798" s="315"/>
      <c r="O798" s="316"/>
      <c r="P798" s="315"/>
      <c r="Q798" s="316"/>
      <c r="R798" s="315"/>
      <c r="S798" s="316"/>
      <c r="T798" s="128"/>
      <c r="U798" s="128"/>
      <c r="V798" s="447"/>
      <c r="W798" s="352"/>
      <c r="X798" s="352"/>
      <c r="Y798" s="352"/>
      <c r="Z798" s="352"/>
      <c r="AA798" s="352"/>
      <c r="AB798" s="352"/>
      <c r="AC798" s="352"/>
      <c r="AD798" s="352"/>
    </row>
    <row r="799" spans="1:30" ht="20.100000000000001" customHeight="1">
      <c r="A799" s="144"/>
      <c r="B799" s="111"/>
      <c r="C799" s="352"/>
      <c r="D799" s="311" t="s">
        <v>1959</v>
      </c>
      <c r="E799" s="352"/>
      <c r="F799" s="356"/>
      <c r="G799" s="314"/>
      <c r="H799" s="356"/>
      <c r="I799" s="314"/>
      <c r="J799" s="356"/>
      <c r="K799" s="314"/>
      <c r="L799" s="356"/>
      <c r="M799" s="314"/>
      <c r="N799" s="315"/>
      <c r="O799" s="316"/>
      <c r="P799" s="315"/>
      <c r="Q799" s="316"/>
      <c r="R799" s="315"/>
      <c r="S799" s="316"/>
      <c r="T799" s="128"/>
      <c r="U799" s="128"/>
      <c r="V799" s="447"/>
      <c r="W799" s="352"/>
      <c r="X799" s="352"/>
      <c r="Y799" s="352"/>
      <c r="Z799" s="352"/>
      <c r="AA799" s="352"/>
      <c r="AB799" s="352"/>
      <c r="AC799" s="352"/>
      <c r="AD799" s="352"/>
    </row>
    <row r="800" spans="1:30" ht="20.100000000000001" customHeight="1">
      <c r="A800" s="144"/>
      <c r="B800" s="111"/>
      <c r="C800" s="352"/>
      <c r="D800" s="311" t="s">
        <v>1960</v>
      </c>
      <c r="E800" s="352"/>
      <c r="F800" s="356"/>
      <c r="G800" s="314"/>
      <c r="H800" s="356"/>
      <c r="I800" s="314"/>
      <c r="J800" s="356"/>
      <c r="K800" s="314"/>
      <c r="L800" s="356"/>
      <c r="M800" s="314"/>
      <c r="N800" s="315"/>
      <c r="O800" s="316"/>
      <c r="P800" s="315"/>
      <c r="Q800" s="316"/>
      <c r="R800" s="315"/>
      <c r="S800" s="316"/>
      <c r="T800" s="128"/>
      <c r="U800" s="128"/>
      <c r="V800" s="447"/>
      <c r="W800" s="352"/>
      <c r="X800" s="352"/>
      <c r="Y800" s="352"/>
      <c r="Z800" s="352"/>
      <c r="AA800" s="352"/>
      <c r="AB800" s="352"/>
      <c r="AC800" s="352"/>
      <c r="AD800" s="352"/>
    </row>
    <row r="801" spans="1:30" ht="20.100000000000001" customHeight="1">
      <c r="A801" s="177" t="s">
        <v>5113</v>
      </c>
      <c r="B801" s="9" t="s">
        <v>985</v>
      </c>
      <c r="C801" s="351" t="s">
        <v>5109</v>
      </c>
      <c r="D801" s="9" t="s">
        <v>1621</v>
      </c>
      <c r="E801" s="351" t="s">
        <v>7887</v>
      </c>
      <c r="F801" s="354"/>
      <c r="G801" s="12"/>
      <c r="H801" s="354"/>
      <c r="I801" s="12"/>
      <c r="J801" s="354"/>
      <c r="K801" s="12"/>
      <c r="L801" s="354"/>
      <c r="M801" s="12"/>
      <c r="N801" s="56"/>
      <c r="O801" s="57"/>
      <c r="P801" s="56"/>
      <c r="Q801" s="57"/>
      <c r="R801" s="56"/>
      <c r="S801" s="57"/>
      <c r="T801" s="127"/>
      <c r="U801" s="127"/>
      <c r="V801" s="446"/>
      <c r="W801" s="351"/>
      <c r="X801" s="351" t="s">
        <v>7882</v>
      </c>
      <c r="Y801" s="351" t="s">
        <v>7882</v>
      </c>
      <c r="Z801" s="351" t="s">
        <v>7882</v>
      </c>
      <c r="AA801" s="351" t="s">
        <v>7882</v>
      </c>
      <c r="AB801" s="351" t="s">
        <v>7882</v>
      </c>
      <c r="AC801" s="351"/>
      <c r="AD801" s="351"/>
    </row>
    <row r="802" spans="1:30" ht="20.100000000000001" customHeight="1">
      <c r="A802" s="144"/>
      <c r="B802" s="111"/>
      <c r="C802" s="352"/>
      <c r="D802" s="311" t="s">
        <v>1622</v>
      </c>
      <c r="E802" s="352"/>
      <c r="F802" s="356"/>
      <c r="G802" s="314"/>
      <c r="H802" s="356"/>
      <c r="I802" s="314"/>
      <c r="J802" s="356"/>
      <c r="K802" s="314"/>
      <c r="L802" s="356"/>
      <c r="M802" s="314"/>
      <c r="N802" s="315"/>
      <c r="O802" s="316"/>
      <c r="P802" s="315"/>
      <c r="Q802" s="316"/>
      <c r="R802" s="315"/>
      <c r="S802" s="316"/>
      <c r="T802" s="128"/>
      <c r="U802" s="128"/>
      <c r="V802" s="447"/>
      <c r="W802" s="352"/>
      <c r="X802" s="352"/>
      <c r="Y802" s="352"/>
      <c r="Z802" s="352"/>
      <c r="AA802" s="352"/>
      <c r="AB802" s="352"/>
      <c r="AC802" s="352"/>
      <c r="AD802" s="352"/>
    </row>
    <row r="803" spans="1:30" ht="20.100000000000001" customHeight="1">
      <c r="A803" s="144"/>
      <c r="B803" s="111"/>
      <c r="C803" s="352"/>
      <c r="D803" s="311" t="s">
        <v>1623</v>
      </c>
      <c r="E803" s="352"/>
      <c r="F803" s="356"/>
      <c r="G803" s="314"/>
      <c r="H803" s="356"/>
      <c r="I803" s="314"/>
      <c r="J803" s="356"/>
      <c r="K803" s="314"/>
      <c r="L803" s="356"/>
      <c r="M803" s="314"/>
      <c r="N803" s="315"/>
      <c r="O803" s="316"/>
      <c r="P803" s="315"/>
      <c r="Q803" s="316"/>
      <c r="R803" s="315"/>
      <c r="S803" s="316"/>
      <c r="T803" s="128"/>
      <c r="U803" s="128"/>
      <c r="V803" s="447"/>
      <c r="W803" s="352"/>
      <c r="X803" s="352"/>
      <c r="Y803" s="352"/>
      <c r="Z803" s="352"/>
      <c r="AA803" s="352"/>
      <c r="AB803" s="352"/>
      <c r="AC803" s="352"/>
      <c r="AD803" s="352"/>
    </row>
    <row r="804" spans="1:30" ht="20.100000000000001" customHeight="1">
      <c r="A804" s="144"/>
      <c r="B804" s="111"/>
      <c r="C804" s="352"/>
      <c r="D804" s="311" t="s">
        <v>1624</v>
      </c>
      <c r="E804" s="352"/>
      <c r="F804" s="356"/>
      <c r="G804" s="314"/>
      <c r="H804" s="356"/>
      <c r="I804" s="314"/>
      <c r="J804" s="356"/>
      <c r="K804" s="314"/>
      <c r="L804" s="356"/>
      <c r="M804" s="314"/>
      <c r="N804" s="315"/>
      <c r="O804" s="316"/>
      <c r="P804" s="315"/>
      <c r="Q804" s="316"/>
      <c r="R804" s="315"/>
      <c r="S804" s="316"/>
      <c r="T804" s="128"/>
      <c r="U804" s="128"/>
      <c r="V804" s="447"/>
      <c r="W804" s="352"/>
      <c r="X804" s="352"/>
      <c r="Y804" s="352"/>
      <c r="Z804" s="352"/>
      <c r="AA804" s="352"/>
      <c r="AB804" s="352"/>
      <c r="AC804" s="352"/>
      <c r="AD804" s="352"/>
    </row>
    <row r="805" spans="1:30" ht="20.100000000000001" customHeight="1">
      <c r="A805" s="144"/>
      <c r="B805" s="111"/>
      <c r="C805" s="352"/>
      <c r="D805" s="311" t="s">
        <v>1625</v>
      </c>
      <c r="E805" s="352"/>
      <c r="F805" s="356"/>
      <c r="G805" s="314"/>
      <c r="H805" s="356"/>
      <c r="I805" s="314"/>
      <c r="J805" s="356"/>
      <c r="K805" s="314"/>
      <c r="L805" s="356"/>
      <c r="M805" s="314"/>
      <c r="N805" s="315"/>
      <c r="O805" s="316"/>
      <c r="P805" s="315"/>
      <c r="Q805" s="316"/>
      <c r="R805" s="315"/>
      <c r="S805" s="316"/>
      <c r="T805" s="128"/>
      <c r="U805" s="128"/>
      <c r="V805" s="447"/>
      <c r="W805" s="352"/>
      <c r="X805" s="352"/>
      <c r="Y805" s="352"/>
      <c r="Z805" s="352"/>
      <c r="AA805" s="352"/>
      <c r="AB805" s="352"/>
      <c r="AC805" s="352"/>
      <c r="AD805" s="352"/>
    </row>
    <row r="806" spans="1:30" ht="20.100000000000001" customHeight="1">
      <c r="A806" s="144"/>
      <c r="B806" s="111"/>
      <c r="C806" s="352"/>
      <c r="D806" s="311" t="s">
        <v>1626</v>
      </c>
      <c r="E806" s="352"/>
      <c r="F806" s="356"/>
      <c r="G806" s="314"/>
      <c r="H806" s="356"/>
      <c r="I806" s="314"/>
      <c r="J806" s="356"/>
      <c r="K806" s="314"/>
      <c r="L806" s="356"/>
      <c r="M806" s="314"/>
      <c r="N806" s="315"/>
      <c r="O806" s="316"/>
      <c r="P806" s="315"/>
      <c r="Q806" s="316"/>
      <c r="R806" s="315"/>
      <c r="S806" s="316"/>
      <c r="T806" s="128"/>
      <c r="U806" s="128"/>
      <c r="V806" s="447"/>
      <c r="W806" s="352"/>
      <c r="X806" s="352"/>
      <c r="Y806" s="352"/>
      <c r="Z806" s="352"/>
      <c r="AA806" s="352"/>
      <c r="AB806" s="352"/>
      <c r="AC806" s="352"/>
      <c r="AD806" s="352"/>
    </row>
    <row r="807" spans="1:30" ht="20.100000000000001" customHeight="1">
      <c r="A807" s="144"/>
      <c r="B807" s="111"/>
      <c r="C807" s="352"/>
      <c r="D807" s="311" t="s">
        <v>1627</v>
      </c>
      <c r="E807" s="352"/>
      <c r="F807" s="356"/>
      <c r="G807" s="314"/>
      <c r="H807" s="356"/>
      <c r="I807" s="314"/>
      <c r="J807" s="356"/>
      <c r="K807" s="314"/>
      <c r="L807" s="356"/>
      <c r="M807" s="314"/>
      <c r="N807" s="315"/>
      <c r="O807" s="316"/>
      <c r="P807" s="315"/>
      <c r="Q807" s="316"/>
      <c r="R807" s="315"/>
      <c r="S807" s="316"/>
      <c r="T807" s="128"/>
      <c r="U807" s="128"/>
      <c r="V807" s="447"/>
      <c r="W807" s="352"/>
      <c r="X807" s="352"/>
      <c r="Y807" s="352"/>
      <c r="Z807" s="352"/>
      <c r="AA807" s="352"/>
      <c r="AB807" s="352"/>
      <c r="AC807" s="352"/>
      <c r="AD807" s="352"/>
    </row>
    <row r="808" spans="1:30" ht="20.100000000000001" customHeight="1">
      <c r="A808" s="144"/>
      <c r="B808" s="111"/>
      <c r="C808" s="352"/>
      <c r="D808" s="311" t="s">
        <v>1628</v>
      </c>
      <c r="E808" s="352"/>
      <c r="F808" s="356"/>
      <c r="G808" s="314"/>
      <c r="H808" s="356"/>
      <c r="I808" s="314"/>
      <c r="J808" s="356"/>
      <c r="K808" s="314"/>
      <c r="L808" s="356"/>
      <c r="M808" s="314"/>
      <c r="N808" s="315"/>
      <c r="O808" s="316"/>
      <c r="P808" s="315"/>
      <c r="Q808" s="316"/>
      <c r="R808" s="315"/>
      <c r="S808" s="316"/>
      <c r="T808" s="128"/>
      <c r="U808" s="128"/>
      <c r="V808" s="447"/>
      <c r="W808" s="352"/>
      <c r="X808" s="352"/>
      <c r="Y808" s="352"/>
      <c r="Z808" s="352"/>
      <c r="AA808" s="352"/>
      <c r="AB808" s="352"/>
      <c r="AC808" s="352"/>
      <c r="AD808" s="352"/>
    </row>
    <row r="809" spans="1:30" ht="20.100000000000001" customHeight="1">
      <c r="A809" s="144"/>
      <c r="B809" s="111"/>
      <c r="C809" s="352"/>
      <c r="D809" s="311" t="s">
        <v>1629</v>
      </c>
      <c r="E809" s="352"/>
      <c r="F809" s="356"/>
      <c r="G809" s="314"/>
      <c r="H809" s="356"/>
      <c r="I809" s="314"/>
      <c r="J809" s="356"/>
      <c r="K809" s="314"/>
      <c r="L809" s="356"/>
      <c r="M809" s="314"/>
      <c r="N809" s="315"/>
      <c r="O809" s="316"/>
      <c r="P809" s="315"/>
      <c r="Q809" s="316"/>
      <c r="R809" s="315"/>
      <c r="S809" s="316"/>
      <c r="T809" s="128"/>
      <c r="U809" s="128"/>
      <c r="V809" s="447"/>
      <c r="W809" s="352"/>
      <c r="X809" s="352"/>
      <c r="Y809" s="352"/>
      <c r="Z809" s="352"/>
      <c r="AA809" s="352"/>
      <c r="AB809" s="352"/>
      <c r="AC809" s="352"/>
      <c r="AD809" s="352"/>
    </row>
    <row r="810" spans="1:30" ht="20.100000000000001" customHeight="1">
      <c r="A810" s="144"/>
      <c r="B810" s="111"/>
      <c r="C810" s="352"/>
      <c r="D810" s="311" t="s">
        <v>7957</v>
      </c>
      <c r="E810" s="352"/>
      <c r="F810" s="356"/>
      <c r="G810" s="314"/>
      <c r="H810" s="356"/>
      <c r="I810" s="314"/>
      <c r="J810" s="356"/>
      <c r="K810" s="314"/>
      <c r="L810" s="356"/>
      <c r="M810" s="314"/>
      <c r="N810" s="315"/>
      <c r="O810" s="316"/>
      <c r="P810" s="315"/>
      <c r="Q810" s="316"/>
      <c r="R810" s="315"/>
      <c r="S810" s="316"/>
      <c r="T810" s="128"/>
      <c r="U810" s="128"/>
      <c r="V810" s="447"/>
      <c r="W810" s="352"/>
      <c r="X810" s="352"/>
      <c r="Y810" s="352"/>
      <c r="Z810" s="352"/>
      <c r="AA810" s="352"/>
      <c r="AB810" s="352"/>
      <c r="AC810" s="352"/>
      <c r="AD810" s="352"/>
    </row>
    <row r="811" spans="1:30" ht="20.100000000000001" customHeight="1">
      <c r="A811" s="144"/>
      <c r="B811" s="111"/>
      <c r="C811" s="352"/>
      <c r="D811" s="311" t="s">
        <v>7958</v>
      </c>
      <c r="E811" s="352"/>
      <c r="F811" s="356"/>
      <c r="G811" s="314"/>
      <c r="H811" s="356"/>
      <c r="I811" s="314"/>
      <c r="J811" s="356"/>
      <c r="K811" s="314"/>
      <c r="L811" s="356"/>
      <c r="M811" s="314"/>
      <c r="N811" s="315"/>
      <c r="O811" s="316"/>
      <c r="P811" s="315"/>
      <c r="Q811" s="316"/>
      <c r="R811" s="315"/>
      <c r="S811" s="316"/>
      <c r="T811" s="128"/>
      <c r="U811" s="128"/>
      <c r="V811" s="447"/>
      <c r="W811" s="352"/>
      <c r="X811" s="352"/>
      <c r="Y811" s="352"/>
      <c r="Z811" s="352"/>
      <c r="AA811" s="352"/>
      <c r="AB811" s="352"/>
      <c r="AC811" s="352"/>
      <c r="AD811" s="352"/>
    </row>
    <row r="812" spans="1:30" ht="20.100000000000001" customHeight="1">
      <c r="A812" s="144"/>
      <c r="B812" s="111"/>
      <c r="C812" s="352"/>
      <c r="D812" s="311" t="s">
        <v>7959</v>
      </c>
      <c r="E812" s="352"/>
      <c r="F812" s="356"/>
      <c r="G812" s="314"/>
      <c r="H812" s="356"/>
      <c r="I812" s="314"/>
      <c r="J812" s="356"/>
      <c r="K812" s="314"/>
      <c r="L812" s="356"/>
      <c r="M812" s="314"/>
      <c r="N812" s="315"/>
      <c r="O812" s="316"/>
      <c r="P812" s="315"/>
      <c r="Q812" s="316"/>
      <c r="R812" s="315"/>
      <c r="S812" s="316"/>
      <c r="T812" s="128"/>
      <c r="U812" s="128"/>
      <c r="V812" s="447"/>
      <c r="W812" s="352"/>
      <c r="X812" s="352"/>
      <c r="Y812" s="352"/>
      <c r="Z812" s="352"/>
      <c r="AA812" s="352"/>
      <c r="AB812" s="352"/>
      <c r="AC812" s="352"/>
      <c r="AD812" s="352"/>
    </row>
    <row r="813" spans="1:30" ht="20.100000000000001" customHeight="1">
      <c r="A813" s="144"/>
      <c r="B813" s="111"/>
      <c r="C813" s="352"/>
      <c r="D813" s="311" t="s">
        <v>7920</v>
      </c>
      <c r="E813" s="352"/>
      <c r="F813" s="356"/>
      <c r="G813" s="314"/>
      <c r="H813" s="356"/>
      <c r="I813" s="314"/>
      <c r="J813" s="356"/>
      <c r="K813" s="314"/>
      <c r="L813" s="356"/>
      <c r="M813" s="314"/>
      <c r="N813" s="315"/>
      <c r="O813" s="316"/>
      <c r="P813" s="315"/>
      <c r="Q813" s="316"/>
      <c r="R813" s="315"/>
      <c r="S813" s="316"/>
      <c r="T813" s="128"/>
      <c r="U813" s="128"/>
      <c r="V813" s="447"/>
      <c r="W813" s="352"/>
      <c r="X813" s="352"/>
      <c r="Y813" s="352"/>
      <c r="Z813" s="352"/>
      <c r="AA813" s="352"/>
      <c r="AB813" s="352"/>
      <c r="AC813" s="352"/>
      <c r="AD813" s="352"/>
    </row>
    <row r="814" spans="1:30" ht="20.100000000000001" customHeight="1">
      <c r="A814" s="144"/>
      <c r="B814" s="111"/>
      <c r="C814" s="352"/>
      <c r="D814" s="311" t="s">
        <v>1959</v>
      </c>
      <c r="E814" s="352"/>
      <c r="F814" s="356"/>
      <c r="G814" s="314"/>
      <c r="H814" s="356"/>
      <c r="I814" s="314"/>
      <c r="J814" s="356"/>
      <c r="K814" s="314"/>
      <c r="L814" s="356"/>
      <c r="M814" s="314"/>
      <c r="N814" s="315"/>
      <c r="O814" s="316"/>
      <c r="P814" s="315"/>
      <c r="Q814" s="316"/>
      <c r="R814" s="315"/>
      <c r="S814" s="316"/>
      <c r="T814" s="128"/>
      <c r="U814" s="128"/>
      <c r="V814" s="447"/>
      <c r="W814" s="352"/>
      <c r="X814" s="352"/>
      <c r="Y814" s="352"/>
      <c r="Z814" s="352"/>
      <c r="AA814" s="352"/>
      <c r="AB814" s="352"/>
      <c r="AC814" s="352"/>
      <c r="AD814" s="352"/>
    </row>
    <row r="815" spans="1:30" ht="20.100000000000001" customHeight="1">
      <c r="A815" s="144"/>
      <c r="B815" s="111"/>
      <c r="C815" s="352"/>
      <c r="D815" s="311" t="s">
        <v>1960</v>
      </c>
      <c r="E815" s="352"/>
      <c r="F815" s="356"/>
      <c r="G815" s="314"/>
      <c r="H815" s="356"/>
      <c r="I815" s="314"/>
      <c r="J815" s="356"/>
      <c r="K815" s="314"/>
      <c r="L815" s="356"/>
      <c r="M815" s="314"/>
      <c r="N815" s="315"/>
      <c r="O815" s="316"/>
      <c r="P815" s="315"/>
      <c r="Q815" s="316"/>
      <c r="R815" s="315"/>
      <c r="S815" s="316"/>
      <c r="T815" s="128"/>
      <c r="U815" s="128"/>
      <c r="V815" s="447"/>
      <c r="W815" s="352"/>
      <c r="X815" s="352"/>
      <c r="Y815" s="352"/>
      <c r="Z815" s="352"/>
      <c r="AA815" s="352"/>
      <c r="AB815" s="352"/>
      <c r="AC815" s="352"/>
      <c r="AD815" s="352"/>
    </row>
    <row r="816" spans="1:30" ht="20.100000000000001" customHeight="1">
      <c r="A816" s="177" t="s">
        <v>5114</v>
      </c>
      <c r="B816" s="9" t="s">
        <v>986</v>
      </c>
      <c r="C816" s="351" t="s">
        <v>5109</v>
      </c>
      <c r="D816" s="9" t="s">
        <v>1621</v>
      </c>
      <c r="E816" s="351" t="s">
        <v>7887</v>
      </c>
      <c r="F816" s="354"/>
      <c r="G816" s="12"/>
      <c r="H816" s="354"/>
      <c r="I816" s="12"/>
      <c r="J816" s="354"/>
      <c r="K816" s="12"/>
      <c r="L816" s="354"/>
      <c r="M816" s="12"/>
      <c r="N816" s="56"/>
      <c r="O816" s="57"/>
      <c r="P816" s="56"/>
      <c r="Q816" s="57"/>
      <c r="R816" s="56"/>
      <c r="S816" s="57"/>
      <c r="T816" s="127"/>
      <c r="U816" s="127"/>
      <c r="V816" s="446"/>
      <c r="W816" s="351"/>
      <c r="X816" s="351" t="s">
        <v>7882</v>
      </c>
      <c r="Y816" s="351" t="s">
        <v>7882</v>
      </c>
      <c r="Z816" s="351" t="s">
        <v>7882</v>
      </c>
      <c r="AA816" s="351" t="s">
        <v>7882</v>
      </c>
      <c r="AB816" s="351" t="s">
        <v>7882</v>
      </c>
      <c r="AC816" s="351"/>
      <c r="AD816" s="351"/>
    </row>
    <row r="817" spans="1:30" ht="20.100000000000001" customHeight="1">
      <c r="A817" s="144"/>
      <c r="B817" s="111"/>
      <c r="C817" s="352"/>
      <c r="D817" s="311" t="s">
        <v>1622</v>
      </c>
      <c r="E817" s="352"/>
      <c r="F817" s="356"/>
      <c r="G817" s="314"/>
      <c r="H817" s="356"/>
      <c r="I817" s="314"/>
      <c r="J817" s="356"/>
      <c r="K817" s="314"/>
      <c r="L817" s="356"/>
      <c r="M817" s="314"/>
      <c r="N817" s="315"/>
      <c r="O817" s="316"/>
      <c r="P817" s="315"/>
      <c r="Q817" s="316"/>
      <c r="R817" s="315"/>
      <c r="S817" s="316"/>
      <c r="T817" s="128"/>
      <c r="U817" s="128"/>
      <c r="V817" s="447"/>
      <c r="W817" s="352"/>
      <c r="X817" s="352"/>
      <c r="Y817" s="352"/>
      <c r="Z817" s="352"/>
      <c r="AA817" s="352"/>
      <c r="AB817" s="352"/>
      <c r="AC817" s="352"/>
      <c r="AD817" s="352"/>
    </row>
    <row r="818" spans="1:30" ht="20.100000000000001" customHeight="1">
      <c r="A818" s="144"/>
      <c r="B818" s="111"/>
      <c r="C818" s="352"/>
      <c r="D818" s="311" t="s">
        <v>1623</v>
      </c>
      <c r="E818" s="352"/>
      <c r="F818" s="356"/>
      <c r="G818" s="314"/>
      <c r="H818" s="356"/>
      <c r="I818" s="314"/>
      <c r="J818" s="356"/>
      <c r="K818" s="314"/>
      <c r="L818" s="356"/>
      <c r="M818" s="314"/>
      <c r="N818" s="315"/>
      <c r="O818" s="316"/>
      <c r="P818" s="315"/>
      <c r="Q818" s="316"/>
      <c r="R818" s="315"/>
      <c r="S818" s="316"/>
      <c r="T818" s="128"/>
      <c r="U818" s="128"/>
      <c r="V818" s="447"/>
      <c r="W818" s="352"/>
      <c r="X818" s="352"/>
      <c r="Y818" s="352"/>
      <c r="Z818" s="352"/>
      <c r="AA818" s="352"/>
      <c r="AB818" s="352"/>
      <c r="AC818" s="352"/>
      <c r="AD818" s="352"/>
    </row>
    <row r="819" spans="1:30" ht="20.100000000000001" customHeight="1">
      <c r="A819" s="144"/>
      <c r="B819" s="111"/>
      <c r="C819" s="352"/>
      <c r="D819" s="311" t="s">
        <v>1624</v>
      </c>
      <c r="E819" s="352"/>
      <c r="F819" s="356"/>
      <c r="G819" s="314"/>
      <c r="H819" s="356"/>
      <c r="I819" s="314"/>
      <c r="J819" s="356"/>
      <c r="K819" s="314"/>
      <c r="L819" s="356"/>
      <c r="M819" s="314"/>
      <c r="N819" s="315"/>
      <c r="O819" s="316"/>
      <c r="P819" s="315"/>
      <c r="Q819" s="316"/>
      <c r="R819" s="315"/>
      <c r="S819" s="316"/>
      <c r="T819" s="128"/>
      <c r="U819" s="128"/>
      <c r="V819" s="447"/>
      <c r="W819" s="352"/>
      <c r="X819" s="352"/>
      <c r="Y819" s="352"/>
      <c r="Z819" s="352"/>
      <c r="AA819" s="352"/>
      <c r="AB819" s="352"/>
      <c r="AC819" s="352"/>
      <c r="AD819" s="352"/>
    </row>
    <row r="820" spans="1:30" ht="20.100000000000001" customHeight="1">
      <c r="A820" s="144"/>
      <c r="B820" s="111"/>
      <c r="C820" s="352"/>
      <c r="D820" s="311" t="s">
        <v>1625</v>
      </c>
      <c r="E820" s="352"/>
      <c r="F820" s="356"/>
      <c r="G820" s="314"/>
      <c r="H820" s="356"/>
      <c r="I820" s="314"/>
      <c r="J820" s="356"/>
      <c r="K820" s="314"/>
      <c r="L820" s="356"/>
      <c r="M820" s="314"/>
      <c r="N820" s="315"/>
      <c r="O820" s="316"/>
      <c r="P820" s="315"/>
      <c r="Q820" s="316"/>
      <c r="R820" s="315"/>
      <c r="S820" s="316"/>
      <c r="T820" s="128"/>
      <c r="U820" s="128"/>
      <c r="V820" s="447"/>
      <c r="W820" s="352"/>
      <c r="X820" s="352"/>
      <c r="Y820" s="352"/>
      <c r="Z820" s="352"/>
      <c r="AA820" s="352"/>
      <c r="AB820" s="352"/>
      <c r="AC820" s="352"/>
      <c r="AD820" s="352"/>
    </row>
    <row r="821" spans="1:30" ht="20.100000000000001" customHeight="1">
      <c r="A821" s="144"/>
      <c r="B821" s="111"/>
      <c r="C821" s="352"/>
      <c r="D821" s="311" t="s">
        <v>1626</v>
      </c>
      <c r="E821" s="352"/>
      <c r="F821" s="356"/>
      <c r="G821" s="314"/>
      <c r="H821" s="356"/>
      <c r="I821" s="314"/>
      <c r="J821" s="356"/>
      <c r="K821" s="314"/>
      <c r="L821" s="356"/>
      <c r="M821" s="314"/>
      <c r="N821" s="315"/>
      <c r="O821" s="316"/>
      <c r="P821" s="315"/>
      <c r="Q821" s="316"/>
      <c r="R821" s="315"/>
      <c r="S821" s="316"/>
      <c r="T821" s="128"/>
      <c r="U821" s="128"/>
      <c r="V821" s="447"/>
      <c r="W821" s="352"/>
      <c r="X821" s="352"/>
      <c r="Y821" s="352"/>
      <c r="Z821" s="352"/>
      <c r="AA821" s="352"/>
      <c r="AB821" s="352"/>
      <c r="AC821" s="352"/>
      <c r="AD821" s="352"/>
    </row>
    <row r="822" spans="1:30" ht="20.100000000000001" customHeight="1">
      <c r="A822" s="144"/>
      <c r="B822" s="111"/>
      <c r="C822" s="352"/>
      <c r="D822" s="311" t="s">
        <v>1627</v>
      </c>
      <c r="E822" s="352"/>
      <c r="F822" s="356"/>
      <c r="G822" s="314"/>
      <c r="H822" s="356"/>
      <c r="I822" s="314"/>
      <c r="J822" s="356"/>
      <c r="K822" s="314"/>
      <c r="L822" s="356"/>
      <c r="M822" s="314"/>
      <c r="N822" s="315"/>
      <c r="O822" s="316"/>
      <c r="P822" s="315"/>
      <c r="Q822" s="316"/>
      <c r="R822" s="315"/>
      <c r="S822" s="316"/>
      <c r="T822" s="128"/>
      <c r="U822" s="128"/>
      <c r="V822" s="447"/>
      <c r="W822" s="352"/>
      <c r="X822" s="352"/>
      <c r="Y822" s="352"/>
      <c r="Z822" s="352"/>
      <c r="AA822" s="352"/>
      <c r="AB822" s="352"/>
      <c r="AC822" s="352"/>
      <c r="AD822" s="352"/>
    </row>
    <row r="823" spans="1:30" ht="20.100000000000001" customHeight="1">
      <c r="A823" s="144"/>
      <c r="B823" s="111"/>
      <c r="C823" s="352"/>
      <c r="D823" s="311" t="s">
        <v>1628</v>
      </c>
      <c r="E823" s="352"/>
      <c r="F823" s="356"/>
      <c r="G823" s="314"/>
      <c r="H823" s="356"/>
      <c r="I823" s="314"/>
      <c r="J823" s="356"/>
      <c r="K823" s="314"/>
      <c r="L823" s="356"/>
      <c r="M823" s="314"/>
      <c r="N823" s="315"/>
      <c r="O823" s="316"/>
      <c r="P823" s="315"/>
      <c r="Q823" s="316"/>
      <c r="R823" s="315"/>
      <c r="S823" s="316"/>
      <c r="T823" s="128"/>
      <c r="U823" s="128"/>
      <c r="V823" s="447"/>
      <c r="W823" s="352"/>
      <c r="X823" s="352"/>
      <c r="Y823" s="352"/>
      <c r="Z823" s="352"/>
      <c r="AA823" s="352"/>
      <c r="AB823" s="352"/>
      <c r="AC823" s="352"/>
      <c r="AD823" s="352"/>
    </row>
    <row r="824" spans="1:30" ht="20.100000000000001" customHeight="1">
      <c r="A824" s="144"/>
      <c r="B824" s="111"/>
      <c r="C824" s="352"/>
      <c r="D824" s="311" t="s">
        <v>1629</v>
      </c>
      <c r="E824" s="352"/>
      <c r="F824" s="356"/>
      <c r="G824" s="314"/>
      <c r="H824" s="356"/>
      <c r="I824" s="314"/>
      <c r="J824" s="356"/>
      <c r="K824" s="314"/>
      <c r="L824" s="356"/>
      <c r="M824" s="314"/>
      <c r="N824" s="315"/>
      <c r="O824" s="316"/>
      <c r="P824" s="315"/>
      <c r="Q824" s="316"/>
      <c r="R824" s="315"/>
      <c r="S824" s="316"/>
      <c r="T824" s="128"/>
      <c r="U824" s="128"/>
      <c r="V824" s="447"/>
      <c r="W824" s="352"/>
      <c r="X824" s="352"/>
      <c r="Y824" s="352"/>
      <c r="Z824" s="352"/>
      <c r="AA824" s="352"/>
      <c r="AB824" s="352"/>
      <c r="AC824" s="352"/>
      <c r="AD824" s="352"/>
    </row>
    <row r="825" spans="1:30" ht="20.100000000000001" customHeight="1">
      <c r="A825" s="144"/>
      <c r="B825" s="111"/>
      <c r="C825" s="352"/>
      <c r="D825" s="311" t="s">
        <v>7957</v>
      </c>
      <c r="E825" s="352"/>
      <c r="F825" s="356"/>
      <c r="G825" s="314"/>
      <c r="H825" s="356"/>
      <c r="I825" s="314"/>
      <c r="J825" s="356"/>
      <c r="K825" s="314"/>
      <c r="L825" s="356"/>
      <c r="M825" s="314"/>
      <c r="N825" s="315"/>
      <c r="O825" s="316"/>
      <c r="P825" s="315"/>
      <c r="Q825" s="316"/>
      <c r="R825" s="315"/>
      <c r="S825" s="316"/>
      <c r="T825" s="128"/>
      <c r="U825" s="128"/>
      <c r="V825" s="447"/>
      <c r="W825" s="352"/>
      <c r="X825" s="352"/>
      <c r="Y825" s="352"/>
      <c r="Z825" s="352"/>
      <c r="AA825" s="352"/>
      <c r="AB825" s="352"/>
      <c r="AC825" s="352"/>
      <c r="AD825" s="352"/>
    </row>
    <row r="826" spans="1:30" ht="20.100000000000001" customHeight="1">
      <c r="A826" s="144"/>
      <c r="B826" s="111"/>
      <c r="C826" s="352"/>
      <c r="D826" s="311" t="s">
        <v>7958</v>
      </c>
      <c r="E826" s="352"/>
      <c r="F826" s="356"/>
      <c r="G826" s="314"/>
      <c r="H826" s="356"/>
      <c r="I826" s="314"/>
      <c r="J826" s="356"/>
      <c r="K826" s="314"/>
      <c r="L826" s="356"/>
      <c r="M826" s="314"/>
      <c r="N826" s="315"/>
      <c r="O826" s="316"/>
      <c r="P826" s="315"/>
      <c r="Q826" s="316"/>
      <c r="R826" s="315"/>
      <c r="S826" s="316"/>
      <c r="T826" s="128"/>
      <c r="U826" s="128"/>
      <c r="V826" s="447"/>
      <c r="W826" s="352"/>
      <c r="X826" s="352"/>
      <c r="Y826" s="352"/>
      <c r="Z826" s="352"/>
      <c r="AA826" s="352"/>
      <c r="AB826" s="352"/>
      <c r="AC826" s="352"/>
      <c r="AD826" s="352"/>
    </row>
    <row r="827" spans="1:30" ht="20.100000000000001" customHeight="1">
      <c r="A827" s="144"/>
      <c r="B827" s="111"/>
      <c r="C827" s="352"/>
      <c r="D827" s="311" t="s">
        <v>7959</v>
      </c>
      <c r="E827" s="352"/>
      <c r="F827" s="356"/>
      <c r="G827" s="314"/>
      <c r="H827" s="356"/>
      <c r="I827" s="314"/>
      <c r="J827" s="356"/>
      <c r="K827" s="314"/>
      <c r="L827" s="356"/>
      <c r="M827" s="314"/>
      <c r="N827" s="315"/>
      <c r="O827" s="316"/>
      <c r="P827" s="315"/>
      <c r="Q827" s="316"/>
      <c r="R827" s="315"/>
      <c r="S827" s="316"/>
      <c r="T827" s="128"/>
      <c r="U827" s="128"/>
      <c r="V827" s="447"/>
      <c r="W827" s="352"/>
      <c r="X827" s="352"/>
      <c r="Y827" s="352"/>
      <c r="Z827" s="352"/>
      <c r="AA827" s="352"/>
      <c r="AB827" s="352"/>
      <c r="AC827" s="352"/>
      <c r="AD827" s="352"/>
    </row>
    <row r="828" spans="1:30" ht="20.100000000000001" customHeight="1">
      <c r="A828" s="144"/>
      <c r="B828" s="111"/>
      <c r="C828" s="352"/>
      <c r="D828" s="311" t="s">
        <v>7920</v>
      </c>
      <c r="E828" s="352"/>
      <c r="F828" s="356"/>
      <c r="G828" s="314"/>
      <c r="H828" s="356"/>
      <c r="I828" s="314"/>
      <c r="J828" s="356"/>
      <c r="K828" s="314"/>
      <c r="L828" s="356"/>
      <c r="M828" s="314"/>
      <c r="N828" s="315"/>
      <c r="O828" s="316"/>
      <c r="P828" s="315"/>
      <c r="Q828" s="316"/>
      <c r="R828" s="315"/>
      <c r="S828" s="316"/>
      <c r="T828" s="128"/>
      <c r="U828" s="128"/>
      <c r="V828" s="447"/>
      <c r="W828" s="352"/>
      <c r="X828" s="352"/>
      <c r="Y828" s="352"/>
      <c r="Z828" s="352"/>
      <c r="AA828" s="352"/>
      <c r="AB828" s="352"/>
      <c r="AC828" s="352"/>
      <c r="AD828" s="352"/>
    </row>
    <row r="829" spans="1:30" ht="20.100000000000001" customHeight="1">
      <c r="A829" s="144"/>
      <c r="B829" s="111"/>
      <c r="C829" s="352"/>
      <c r="D829" s="311" t="s">
        <v>1959</v>
      </c>
      <c r="E829" s="352"/>
      <c r="F829" s="356"/>
      <c r="G829" s="314"/>
      <c r="H829" s="356"/>
      <c r="I829" s="314"/>
      <c r="J829" s="356"/>
      <c r="K829" s="314"/>
      <c r="L829" s="356"/>
      <c r="M829" s="314"/>
      <c r="N829" s="315"/>
      <c r="O829" s="316"/>
      <c r="P829" s="315"/>
      <c r="Q829" s="316"/>
      <c r="R829" s="315"/>
      <c r="S829" s="316"/>
      <c r="T829" s="128"/>
      <c r="U829" s="128"/>
      <c r="V829" s="447"/>
      <c r="W829" s="352"/>
      <c r="X829" s="352"/>
      <c r="Y829" s="352"/>
      <c r="Z829" s="352"/>
      <c r="AA829" s="352"/>
      <c r="AB829" s="352"/>
      <c r="AC829" s="352"/>
      <c r="AD829" s="352"/>
    </row>
    <row r="830" spans="1:30" ht="20.100000000000001" customHeight="1">
      <c r="A830" s="144"/>
      <c r="B830" s="111"/>
      <c r="C830" s="352"/>
      <c r="D830" s="311" t="s">
        <v>1960</v>
      </c>
      <c r="E830" s="352"/>
      <c r="F830" s="356"/>
      <c r="G830" s="314"/>
      <c r="H830" s="356"/>
      <c r="I830" s="314"/>
      <c r="J830" s="356"/>
      <c r="K830" s="314"/>
      <c r="L830" s="356"/>
      <c r="M830" s="314"/>
      <c r="N830" s="315"/>
      <c r="O830" s="316"/>
      <c r="P830" s="315"/>
      <c r="Q830" s="316"/>
      <c r="R830" s="315"/>
      <c r="S830" s="316"/>
      <c r="T830" s="128"/>
      <c r="U830" s="128"/>
      <c r="V830" s="447"/>
      <c r="W830" s="352"/>
      <c r="X830" s="352"/>
      <c r="Y830" s="352"/>
      <c r="Z830" s="352"/>
      <c r="AA830" s="352"/>
      <c r="AB830" s="352"/>
      <c r="AC830" s="352"/>
      <c r="AD830" s="352"/>
    </row>
    <row r="831" spans="1:30" ht="20.100000000000001" customHeight="1">
      <c r="A831" s="177" t="s">
        <v>5115</v>
      </c>
      <c r="B831" s="9" t="s">
        <v>987</v>
      </c>
      <c r="C831" s="351" t="s">
        <v>5109</v>
      </c>
      <c r="D831" s="9" t="s">
        <v>1621</v>
      </c>
      <c r="E831" s="351" t="s">
        <v>7887</v>
      </c>
      <c r="F831" s="354"/>
      <c r="G831" s="12"/>
      <c r="H831" s="354"/>
      <c r="I831" s="12"/>
      <c r="J831" s="354"/>
      <c r="K831" s="12"/>
      <c r="L831" s="354"/>
      <c r="M831" s="12"/>
      <c r="N831" s="56"/>
      <c r="O831" s="57"/>
      <c r="P831" s="56"/>
      <c r="Q831" s="57"/>
      <c r="R831" s="56"/>
      <c r="S831" s="57"/>
      <c r="T831" s="127"/>
      <c r="U831" s="127"/>
      <c r="V831" s="446"/>
      <c r="W831" s="351"/>
      <c r="X831" s="351" t="s">
        <v>7882</v>
      </c>
      <c r="Y831" s="351" t="s">
        <v>7882</v>
      </c>
      <c r="Z831" s="351" t="s">
        <v>7882</v>
      </c>
      <c r="AA831" s="351" t="s">
        <v>7882</v>
      </c>
      <c r="AB831" s="351" t="s">
        <v>7882</v>
      </c>
      <c r="AC831" s="351"/>
      <c r="AD831" s="351"/>
    </row>
    <row r="832" spans="1:30" ht="20.100000000000001" customHeight="1">
      <c r="A832" s="144"/>
      <c r="B832" s="111"/>
      <c r="C832" s="352"/>
      <c r="D832" s="311" t="s">
        <v>1622</v>
      </c>
      <c r="E832" s="352"/>
      <c r="F832" s="356"/>
      <c r="G832" s="314"/>
      <c r="H832" s="356"/>
      <c r="I832" s="314"/>
      <c r="J832" s="356"/>
      <c r="K832" s="314"/>
      <c r="L832" s="356"/>
      <c r="M832" s="314"/>
      <c r="N832" s="315"/>
      <c r="O832" s="316"/>
      <c r="P832" s="315"/>
      <c r="Q832" s="316"/>
      <c r="R832" s="315"/>
      <c r="S832" s="316"/>
      <c r="T832" s="128"/>
      <c r="U832" s="128"/>
      <c r="V832" s="447"/>
      <c r="W832" s="352"/>
      <c r="X832" s="352"/>
      <c r="Y832" s="352"/>
      <c r="Z832" s="352"/>
      <c r="AA832" s="352"/>
      <c r="AB832" s="352"/>
      <c r="AC832" s="352"/>
      <c r="AD832" s="352"/>
    </row>
    <row r="833" spans="1:30" ht="20.100000000000001" customHeight="1">
      <c r="A833" s="144"/>
      <c r="B833" s="111"/>
      <c r="C833" s="352"/>
      <c r="D833" s="311" t="s">
        <v>1623</v>
      </c>
      <c r="E833" s="352"/>
      <c r="F833" s="356"/>
      <c r="G833" s="314"/>
      <c r="H833" s="356"/>
      <c r="I833" s="314"/>
      <c r="J833" s="356"/>
      <c r="K833" s="314"/>
      <c r="L833" s="356"/>
      <c r="M833" s="314"/>
      <c r="N833" s="315"/>
      <c r="O833" s="316"/>
      <c r="P833" s="315"/>
      <c r="Q833" s="316"/>
      <c r="R833" s="315"/>
      <c r="S833" s="316"/>
      <c r="T833" s="128"/>
      <c r="U833" s="128"/>
      <c r="V833" s="447"/>
      <c r="W833" s="352"/>
      <c r="X833" s="352"/>
      <c r="Y833" s="352"/>
      <c r="Z833" s="352"/>
      <c r="AA833" s="352"/>
      <c r="AB833" s="352"/>
      <c r="AC833" s="352"/>
      <c r="AD833" s="352"/>
    </row>
    <row r="834" spans="1:30" ht="20.100000000000001" customHeight="1">
      <c r="A834" s="144"/>
      <c r="B834" s="111"/>
      <c r="C834" s="352"/>
      <c r="D834" s="311" t="s">
        <v>1624</v>
      </c>
      <c r="E834" s="352"/>
      <c r="F834" s="356"/>
      <c r="G834" s="314"/>
      <c r="H834" s="356"/>
      <c r="I834" s="314"/>
      <c r="J834" s="356"/>
      <c r="K834" s="314"/>
      <c r="L834" s="356"/>
      <c r="M834" s="314"/>
      <c r="N834" s="315"/>
      <c r="O834" s="316"/>
      <c r="P834" s="315"/>
      <c r="Q834" s="316"/>
      <c r="R834" s="315"/>
      <c r="S834" s="316"/>
      <c r="T834" s="128"/>
      <c r="U834" s="128"/>
      <c r="V834" s="447"/>
      <c r="W834" s="352"/>
      <c r="X834" s="352"/>
      <c r="Y834" s="352"/>
      <c r="Z834" s="352"/>
      <c r="AA834" s="352"/>
      <c r="AB834" s="352"/>
      <c r="AC834" s="352"/>
      <c r="AD834" s="352"/>
    </row>
    <row r="835" spans="1:30" ht="20.100000000000001" customHeight="1">
      <c r="A835" s="144"/>
      <c r="B835" s="111"/>
      <c r="C835" s="352"/>
      <c r="D835" s="311" t="s">
        <v>1625</v>
      </c>
      <c r="E835" s="352"/>
      <c r="F835" s="356"/>
      <c r="G835" s="314"/>
      <c r="H835" s="356"/>
      <c r="I835" s="314"/>
      <c r="J835" s="356"/>
      <c r="K835" s="314"/>
      <c r="L835" s="356"/>
      <c r="M835" s="314"/>
      <c r="N835" s="315"/>
      <c r="O835" s="316"/>
      <c r="P835" s="315"/>
      <c r="Q835" s="316"/>
      <c r="R835" s="315"/>
      <c r="S835" s="316"/>
      <c r="T835" s="128"/>
      <c r="U835" s="128"/>
      <c r="V835" s="447"/>
      <c r="W835" s="352"/>
      <c r="X835" s="352"/>
      <c r="Y835" s="352"/>
      <c r="Z835" s="352"/>
      <c r="AA835" s="352"/>
      <c r="AB835" s="352"/>
      <c r="AC835" s="352"/>
      <c r="AD835" s="352"/>
    </row>
    <row r="836" spans="1:30" ht="20.100000000000001" customHeight="1">
      <c r="A836" s="144"/>
      <c r="B836" s="111"/>
      <c r="C836" s="352"/>
      <c r="D836" s="311" t="s">
        <v>1626</v>
      </c>
      <c r="E836" s="352"/>
      <c r="F836" s="356"/>
      <c r="G836" s="314"/>
      <c r="H836" s="356"/>
      <c r="I836" s="314"/>
      <c r="J836" s="356"/>
      <c r="K836" s="314"/>
      <c r="L836" s="356"/>
      <c r="M836" s="314"/>
      <c r="N836" s="315"/>
      <c r="O836" s="316"/>
      <c r="P836" s="315"/>
      <c r="Q836" s="316"/>
      <c r="R836" s="315"/>
      <c r="S836" s="316"/>
      <c r="T836" s="128"/>
      <c r="U836" s="128"/>
      <c r="V836" s="447"/>
      <c r="W836" s="352"/>
      <c r="X836" s="352"/>
      <c r="Y836" s="352"/>
      <c r="Z836" s="352"/>
      <c r="AA836" s="352"/>
      <c r="AB836" s="352"/>
      <c r="AC836" s="352"/>
      <c r="AD836" s="352"/>
    </row>
    <row r="837" spans="1:30" ht="20.100000000000001" customHeight="1">
      <c r="A837" s="144"/>
      <c r="B837" s="111"/>
      <c r="C837" s="352"/>
      <c r="D837" s="311" t="s">
        <v>1627</v>
      </c>
      <c r="E837" s="352"/>
      <c r="F837" s="356"/>
      <c r="G837" s="314"/>
      <c r="H837" s="356"/>
      <c r="I837" s="314"/>
      <c r="J837" s="356"/>
      <c r="K837" s="314"/>
      <c r="L837" s="356"/>
      <c r="M837" s="314"/>
      <c r="N837" s="315"/>
      <c r="O837" s="316"/>
      <c r="P837" s="315"/>
      <c r="Q837" s="316"/>
      <c r="R837" s="315"/>
      <c r="S837" s="316"/>
      <c r="T837" s="128"/>
      <c r="U837" s="128"/>
      <c r="V837" s="447"/>
      <c r="W837" s="352"/>
      <c r="X837" s="352"/>
      <c r="Y837" s="352"/>
      <c r="Z837" s="352"/>
      <c r="AA837" s="352"/>
      <c r="AB837" s="352"/>
      <c r="AC837" s="352"/>
      <c r="AD837" s="352"/>
    </row>
    <row r="838" spans="1:30" ht="20.100000000000001" customHeight="1">
      <c r="A838" s="144"/>
      <c r="B838" s="111"/>
      <c r="C838" s="352"/>
      <c r="D838" s="311" t="s">
        <v>1628</v>
      </c>
      <c r="E838" s="352"/>
      <c r="F838" s="356"/>
      <c r="G838" s="314"/>
      <c r="H838" s="356"/>
      <c r="I838" s="314"/>
      <c r="J838" s="356"/>
      <c r="K838" s="314"/>
      <c r="L838" s="356"/>
      <c r="M838" s="314"/>
      <c r="N838" s="315"/>
      <c r="O838" s="316"/>
      <c r="P838" s="315"/>
      <c r="Q838" s="316"/>
      <c r="R838" s="315"/>
      <c r="S838" s="316"/>
      <c r="T838" s="128"/>
      <c r="U838" s="128"/>
      <c r="V838" s="447"/>
      <c r="W838" s="352"/>
      <c r="X838" s="352"/>
      <c r="Y838" s="352"/>
      <c r="Z838" s="352"/>
      <c r="AA838" s="352"/>
      <c r="AB838" s="352"/>
      <c r="AC838" s="352"/>
      <c r="AD838" s="352"/>
    </row>
    <row r="839" spans="1:30" ht="20.100000000000001" customHeight="1">
      <c r="A839" s="144"/>
      <c r="B839" s="111"/>
      <c r="C839" s="352"/>
      <c r="D839" s="311" t="s">
        <v>1629</v>
      </c>
      <c r="E839" s="352"/>
      <c r="F839" s="356"/>
      <c r="G839" s="314"/>
      <c r="H839" s="356"/>
      <c r="I839" s="314"/>
      <c r="J839" s="356"/>
      <c r="K839" s="314"/>
      <c r="L839" s="356"/>
      <c r="M839" s="314"/>
      <c r="N839" s="315"/>
      <c r="O839" s="316"/>
      <c r="P839" s="315"/>
      <c r="Q839" s="316"/>
      <c r="R839" s="315"/>
      <c r="S839" s="316"/>
      <c r="T839" s="128"/>
      <c r="U839" s="128"/>
      <c r="V839" s="447"/>
      <c r="W839" s="352"/>
      <c r="X839" s="352"/>
      <c r="Y839" s="352"/>
      <c r="Z839" s="352"/>
      <c r="AA839" s="352"/>
      <c r="AB839" s="352"/>
      <c r="AC839" s="352"/>
      <c r="AD839" s="352"/>
    </row>
    <row r="840" spans="1:30" ht="20.100000000000001" customHeight="1">
      <c r="A840" s="144"/>
      <c r="B840" s="111"/>
      <c r="C840" s="352"/>
      <c r="D840" s="311" t="s">
        <v>7957</v>
      </c>
      <c r="E840" s="352"/>
      <c r="F840" s="356"/>
      <c r="G840" s="314"/>
      <c r="H840" s="356"/>
      <c r="I840" s="314"/>
      <c r="J840" s="356"/>
      <c r="K840" s="314"/>
      <c r="L840" s="356"/>
      <c r="M840" s="314"/>
      <c r="N840" s="315"/>
      <c r="O840" s="316"/>
      <c r="P840" s="315"/>
      <c r="Q840" s="316"/>
      <c r="R840" s="315"/>
      <c r="S840" s="316"/>
      <c r="T840" s="128"/>
      <c r="U840" s="128"/>
      <c r="V840" s="447"/>
      <c r="W840" s="352"/>
      <c r="X840" s="352"/>
      <c r="Y840" s="352"/>
      <c r="Z840" s="352"/>
      <c r="AA840" s="352"/>
      <c r="AB840" s="352"/>
      <c r="AC840" s="352"/>
      <c r="AD840" s="352"/>
    </row>
    <row r="841" spans="1:30" ht="20.100000000000001" customHeight="1">
      <c r="A841" s="144"/>
      <c r="B841" s="111"/>
      <c r="C841" s="352"/>
      <c r="D841" s="311" t="s">
        <v>7958</v>
      </c>
      <c r="E841" s="352"/>
      <c r="F841" s="356"/>
      <c r="G841" s="314"/>
      <c r="H841" s="356"/>
      <c r="I841" s="314"/>
      <c r="J841" s="356"/>
      <c r="K841" s="314"/>
      <c r="L841" s="356"/>
      <c r="M841" s="314"/>
      <c r="N841" s="315"/>
      <c r="O841" s="316"/>
      <c r="P841" s="315"/>
      <c r="Q841" s="316"/>
      <c r="R841" s="315"/>
      <c r="S841" s="316"/>
      <c r="T841" s="128"/>
      <c r="U841" s="128"/>
      <c r="V841" s="447"/>
      <c r="W841" s="352"/>
      <c r="X841" s="352"/>
      <c r="Y841" s="352"/>
      <c r="Z841" s="352"/>
      <c r="AA841" s="352"/>
      <c r="AB841" s="352"/>
      <c r="AC841" s="352"/>
      <c r="AD841" s="352"/>
    </row>
    <row r="842" spans="1:30" ht="20.100000000000001" customHeight="1">
      <c r="A842" s="144"/>
      <c r="B842" s="111"/>
      <c r="C842" s="352"/>
      <c r="D842" s="311" t="s">
        <v>7959</v>
      </c>
      <c r="E842" s="352"/>
      <c r="F842" s="356"/>
      <c r="G842" s="314"/>
      <c r="H842" s="356"/>
      <c r="I842" s="314"/>
      <c r="J842" s="356"/>
      <c r="K842" s="314"/>
      <c r="L842" s="356"/>
      <c r="M842" s="314"/>
      <c r="N842" s="315"/>
      <c r="O842" s="316"/>
      <c r="P842" s="315"/>
      <c r="Q842" s="316"/>
      <c r="R842" s="315"/>
      <c r="S842" s="316"/>
      <c r="T842" s="128"/>
      <c r="U842" s="128"/>
      <c r="V842" s="447"/>
      <c r="W842" s="352"/>
      <c r="X842" s="352"/>
      <c r="Y842" s="352"/>
      <c r="Z842" s="352"/>
      <c r="AA842" s="352"/>
      <c r="AB842" s="352"/>
      <c r="AC842" s="352"/>
      <c r="AD842" s="352"/>
    </row>
    <row r="843" spans="1:30" ht="20.100000000000001" customHeight="1">
      <c r="A843" s="144"/>
      <c r="B843" s="111"/>
      <c r="C843" s="352"/>
      <c r="D843" s="311" t="s">
        <v>7920</v>
      </c>
      <c r="E843" s="352"/>
      <c r="F843" s="356"/>
      <c r="G843" s="314"/>
      <c r="H843" s="356"/>
      <c r="I843" s="314"/>
      <c r="J843" s="356"/>
      <c r="K843" s="314"/>
      <c r="L843" s="356"/>
      <c r="M843" s="314"/>
      <c r="N843" s="315"/>
      <c r="O843" s="316"/>
      <c r="P843" s="315"/>
      <c r="Q843" s="316"/>
      <c r="R843" s="315"/>
      <c r="S843" s="316"/>
      <c r="T843" s="128"/>
      <c r="U843" s="128"/>
      <c r="V843" s="447"/>
      <c r="W843" s="352"/>
      <c r="X843" s="352"/>
      <c r="Y843" s="352"/>
      <c r="Z843" s="352"/>
      <c r="AA843" s="352"/>
      <c r="AB843" s="352"/>
      <c r="AC843" s="352"/>
      <c r="AD843" s="352"/>
    </row>
    <row r="844" spans="1:30" ht="20.100000000000001" customHeight="1">
      <c r="A844" s="144"/>
      <c r="B844" s="111"/>
      <c r="C844" s="352"/>
      <c r="D844" s="311" t="s">
        <v>1959</v>
      </c>
      <c r="E844" s="352"/>
      <c r="F844" s="356"/>
      <c r="G844" s="314"/>
      <c r="H844" s="356"/>
      <c r="I844" s="314"/>
      <c r="J844" s="356"/>
      <c r="K844" s="314"/>
      <c r="L844" s="356"/>
      <c r="M844" s="314"/>
      <c r="N844" s="315"/>
      <c r="O844" s="316"/>
      <c r="P844" s="315"/>
      <c r="Q844" s="316"/>
      <c r="R844" s="315"/>
      <c r="S844" s="316"/>
      <c r="T844" s="128"/>
      <c r="U844" s="128"/>
      <c r="V844" s="447"/>
      <c r="W844" s="352"/>
      <c r="X844" s="352"/>
      <c r="Y844" s="352"/>
      <c r="Z844" s="352"/>
      <c r="AA844" s="352"/>
      <c r="AB844" s="352"/>
      <c r="AC844" s="352"/>
      <c r="AD844" s="352"/>
    </row>
    <row r="845" spans="1:30" ht="20.100000000000001" customHeight="1">
      <c r="A845" s="144"/>
      <c r="B845" s="111"/>
      <c r="C845" s="352"/>
      <c r="D845" s="311" t="s">
        <v>1960</v>
      </c>
      <c r="E845" s="352"/>
      <c r="F845" s="356"/>
      <c r="G845" s="314"/>
      <c r="H845" s="356"/>
      <c r="I845" s="314"/>
      <c r="J845" s="356"/>
      <c r="K845" s="314"/>
      <c r="L845" s="356"/>
      <c r="M845" s="314"/>
      <c r="N845" s="315"/>
      <c r="O845" s="316"/>
      <c r="P845" s="315"/>
      <c r="Q845" s="316"/>
      <c r="R845" s="315"/>
      <c r="S845" s="316"/>
      <c r="T845" s="128"/>
      <c r="U845" s="128"/>
      <c r="V845" s="447"/>
      <c r="W845" s="352"/>
      <c r="X845" s="352"/>
      <c r="Y845" s="352"/>
      <c r="Z845" s="352"/>
      <c r="AA845" s="352"/>
      <c r="AB845" s="352"/>
      <c r="AC845" s="352"/>
      <c r="AD845" s="352"/>
    </row>
    <row r="846" spans="1:30" ht="20.100000000000001" customHeight="1">
      <c r="A846" s="177" t="s">
        <v>5116</v>
      </c>
      <c r="B846" s="9" t="s">
        <v>988</v>
      </c>
      <c r="C846" s="351" t="s">
        <v>5109</v>
      </c>
      <c r="D846" s="9" t="s">
        <v>1621</v>
      </c>
      <c r="E846" s="351" t="s">
        <v>7887</v>
      </c>
      <c r="F846" s="354"/>
      <c r="G846" s="12"/>
      <c r="H846" s="354"/>
      <c r="I846" s="12"/>
      <c r="J846" s="354"/>
      <c r="K846" s="12"/>
      <c r="L846" s="354"/>
      <c r="M846" s="12"/>
      <c r="N846" s="56"/>
      <c r="O846" s="57"/>
      <c r="P846" s="56"/>
      <c r="Q846" s="57"/>
      <c r="R846" s="56"/>
      <c r="S846" s="57"/>
      <c r="T846" s="127"/>
      <c r="U846" s="127"/>
      <c r="V846" s="446"/>
      <c r="W846" s="351"/>
      <c r="X846" s="351" t="s">
        <v>7882</v>
      </c>
      <c r="Y846" s="351" t="s">
        <v>7882</v>
      </c>
      <c r="Z846" s="351" t="s">
        <v>7882</v>
      </c>
      <c r="AA846" s="351" t="s">
        <v>7882</v>
      </c>
      <c r="AB846" s="351" t="s">
        <v>7882</v>
      </c>
      <c r="AC846" s="351"/>
      <c r="AD846" s="351"/>
    </row>
    <row r="847" spans="1:30" ht="20.100000000000001" customHeight="1">
      <c r="A847" s="144"/>
      <c r="B847" s="111"/>
      <c r="C847" s="352"/>
      <c r="D847" s="311" t="s">
        <v>1622</v>
      </c>
      <c r="E847" s="352"/>
      <c r="F847" s="356"/>
      <c r="G847" s="314"/>
      <c r="H847" s="356"/>
      <c r="I847" s="314"/>
      <c r="J847" s="356"/>
      <c r="K847" s="314"/>
      <c r="L847" s="356"/>
      <c r="M847" s="314"/>
      <c r="N847" s="315"/>
      <c r="O847" s="316"/>
      <c r="P847" s="315"/>
      <c r="Q847" s="316"/>
      <c r="R847" s="315"/>
      <c r="S847" s="316"/>
      <c r="T847" s="128"/>
      <c r="U847" s="128"/>
      <c r="V847" s="447"/>
      <c r="W847" s="352"/>
      <c r="X847" s="352"/>
      <c r="Y847" s="352"/>
      <c r="Z847" s="352"/>
      <c r="AA847" s="352"/>
      <c r="AB847" s="352"/>
      <c r="AC847" s="352"/>
      <c r="AD847" s="352"/>
    </row>
    <row r="848" spans="1:30" ht="20.100000000000001" customHeight="1">
      <c r="A848" s="144"/>
      <c r="B848" s="111"/>
      <c r="C848" s="352"/>
      <c r="D848" s="311" t="s">
        <v>1623</v>
      </c>
      <c r="E848" s="352"/>
      <c r="F848" s="356"/>
      <c r="G848" s="314"/>
      <c r="H848" s="356"/>
      <c r="I848" s="314"/>
      <c r="J848" s="356"/>
      <c r="K848" s="314"/>
      <c r="L848" s="356"/>
      <c r="M848" s="314"/>
      <c r="N848" s="315"/>
      <c r="O848" s="316"/>
      <c r="P848" s="315"/>
      <c r="Q848" s="316"/>
      <c r="R848" s="315"/>
      <c r="S848" s="316"/>
      <c r="T848" s="128"/>
      <c r="U848" s="128"/>
      <c r="V848" s="447"/>
      <c r="W848" s="352"/>
      <c r="X848" s="352"/>
      <c r="Y848" s="352"/>
      <c r="Z848" s="352"/>
      <c r="AA848" s="352"/>
      <c r="AB848" s="352"/>
      <c r="AC848" s="352"/>
      <c r="AD848" s="352"/>
    </row>
    <row r="849" spans="1:30" ht="20.100000000000001" customHeight="1">
      <c r="A849" s="144"/>
      <c r="B849" s="111"/>
      <c r="C849" s="352"/>
      <c r="D849" s="311" t="s">
        <v>1624</v>
      </c>
      <c r="E849" s="352"/>
      <c r="F849" s="356"/>
      <c r="G849" s="314"/>
      <c r="H849" s="356"/>
      <c r="I849" s="314"/>
      <c r="J849" s="356"/>
      <c r="K849" s="314"/>
      <c r="L849" s="356"/>
      <c r="M849" s="314"/>
      <c r="N849" s="315"/>
      <c r="O849" s="316"/>
      <c r="P849" s="315"/>
      <c r="Q849" s="316"/>
      <c r="R849" s="315"/>
      <c r="S849" s="316"/>
      <c r="T849" s="128"/>
      <c r="U849" s="128"/>
      <c r="V849" s="447"/>
      <c r="W849" s="352"/>
      <c r="X849" s="352"/>
      <c r="Y849" s="352"/>
      <c r="Z849" s="352"/>
      <c r="AA849" s="352"/>
      <c r="AB849" s="352"/>
      <c r="AC849" s="352"/>
      <c r="AD849" s="352"/>
    </row>
    <row r="850" spans="1:30" ht="20.100000000000001" customHeight="1">
      <c r="A850" s="144"/>
      <c r="B850" s="111"/>
      <c r="C850" s="352"/>
      <c r="D850" s="311" t="s">
        <v>1625</v>
      </c>
      <c r="E850" s="352"/>
      <c r="F850" s="356"/>
      <c r="G850" s="314"/>
      <c r="H850" s="356"/>
      <c r="I850" s="314"/>
      <c r="J850" s="356"/>
      <c r="K850" s="314"/>
      <c r="L850" s="356"/>
      <c r="M850" s="314"/>
      <c r="N850" s="315"/>
      <c r="O850" s="316"/>
      <c r="P850" s="315"/>
      <c r="Q850" s="316"/>
      <c r="R850" s="315"/>
      <c r="S850" s="316"/>
      <c r="T850" s="128"/>
      <c r="U850" s="128"/>
      <c r="V850" s="447"/>
      <c r="W850" s="352"/>
      <c r="X850" s="352"/>
      <c r="Y850" s="352"/>
      <c r="Z850" s="352"/>
      <c r="AA850" s="352"/>
      <c r="AB850" s="352"/>
      <c r="AC850" s="352"/>
      <c r="AD850" s="352"/>
    </row>
    <row r="851" spans="1:30" ht="20.100000000000001" customHeight="1">
      <c r="A851" s="144"/>
      <c r="B851" s="111"/>
      <c r="C851" s="352"/>
      <c r="D851" s="311" t="s">
        <v>1626</v>
      </c>
      <c r="E851" s="352"/>
      <c r="F851" s="356"/>
      <c r="G851" s="314"/>
      <c r="H851" s="356"/>
      <c r="I851" s="314"/>
      <c r="J851" s="356"/>
      <c r="K851" s="314"/>
      <c r="L851" s="356"/>
      <c r="M851" s="314"/>
      <c r="N851" s="315"/>
      <c r="O851" s="316"/>
      <c r="P851" s="315"/>
      <c r="Q851" s="316"/>
      <c r="R851" s="315"/>
      <c r="S851" s="316"/>
      <c r="T851" s="128"/>
      <c r="U851" s="128"/>
      <c r="V851" s="447"/>
      <c r="W851" s="352"/>
      <c r="X851" s="352"/>
      <c r="Y851" s="352"/>
      <c r="Z851" s="352"/>
      <c r="AA851" s="352"/>
      <c r="AB851" s="352"/>
      <c r="AC851" s="352"/>
      <c r="AD851" s="352"/>
    </row>
    <row r="852" spans="1:30" ht="20.100000000000001" customHeight="1">
      <c r="A852" s="144"/>
      <c r="B852" s="111"/>
      <c r="C852" s="352"/>
      <c r="D852" s="311" t="s">
        <v>1627</v>
      </c>
      <c r="E852" s="352"/>
      <c r="F852" s="356"/>
      <c r="G852" s="314"/>
      <c r="H852" s="356"/>
      <c r="I852" s="314"/>
      <c r="J852" s="356"/>
      <c r="K852" s="314"/>
      <c r="L852" s="356"/>
      <c r="M852" s="314"/>
      <c r="N852" s="315"/>
      <c r="O852" s="316"/>
      <c r="P852" s="315"/>
      <c r="Q852" s="316"/>
      <c r="R852" s="315"/>
      <c r="S852" s="316"/>
      <c r="T852" s="128"/>
      <c r="U852" s="128"/>
      <c r="V852" s="447"/>
      <c r="W852" s="352"/>
      <c r="X852" s="352"/>
      <c r="Y852" s="352"/>
      <c r="Z852" s="352"/>
      <c r="AA852" s="352"/>
      <c r="AB852" s="352"/>
      <c r="AC852" s="352"/>
      <c r="AD852" s="352"/>
    </row>
    <row r="853" spans="1:30" ht="20.100000000000001" customHeight="1">
      <c r="A853" s="144"/>
      <c r="B853" s="111"/>
      <c r="C853" s="352"/>
      <c r="D853" s="311" t="s">
        <v>1628</v>
      </c>
      <c r="E853" s="352"/>
      <c r="F853" s="356"/>
      <c r="G853" s="314"/>
      <c r="H853" s="356"/>
      <c r="I853" s="314"/>
      <c r="J853" s="356"/>
      <c r="K853" s="314"/>
      <c r="L853" s="356"/>
      <c r="M853" s="314"/>
      <c r="N853" s="315"/>
      <c r="O853" s="316"/>
      <c r="P853" s="315"/>
      <c r="Q853" s="316"/>
      <c r="R853" s="315"/>
      <c r="S853" s="316"/>
      <c r="T853" s="128"/>
      <c r="U853" s="128"/>
      <c r="V853" s="447"/>
      <c r="W853" s="352"/>
      <c r="X853" s="352"/>
      <c r="Y853" s="352"/>
      <c r="Z853" s="352"/>
      <c r="AA853" s="352"/>
      <c r="AB853" s="352"/>
      <c r="AC853" s="352"/>
      <c r="AD853" s="352"/>
    </row>
    <row r="854" spans="1:30" ht="20.100000000000001" customHeight="1">
      <c r="A854" s="144"/>
      <c r="B854" s="111"/>
      <c r="C854" s="352"/>
      <c r="D854" s="311" t="s">
        <v>1629</v>
      </c>
      <c r="E854" s="352"/>
      <c r="F854" s="356"/>
      <c r="G854" s="314"/>
      <c r="H854" s="356"/>
      <c r="I854" s="314"/>
      <c r="J854" s="356"/>
      <c r="K854" s="314"/>
      <c r="L854" s="356"/>
      <c r="M854" s="314"/>
      <c r="N854" s="315"/>
      <c r="O854" s="316"/>
      <c r="P854" s="315"/>
      <c r="Q854" s="316"/>
      <c r="R854" s="315"/>
      <c r="S854" s="316"/>
      <c r="T854" s="128"/>
      <c r="U854" s="128"/>
      <c r="V854" s="447"/>
      <c r="W854" s="352"/>
      <c r="X854" s="352"/>
      <c r="Y854" s="352"/>
      <c r="Z854" s="352"/>
      <c r="AA854" s="352"/>
      <c r="AB854" s="352"/>
      <c r="AC854" s="352"/>
      <c r="AD854" s="352"/>
    </row>
    <row r="855" spans="1:30" ht="20.100000000000001" customHeight="1">
      <c r="A855" s="144"/>
      <c r="B855" s="111"/>
      <c r="C855" s="352"/>
      <c r="D855" s="311" t="s">
        <v>7957</v>
      </c>
      <c r="E855" s="352"/>
      <c r="F855" s="356"/>
      <c r="G855" s="314"/>
      <c r="H855" s="356"/>
      <c r="I855" s="314"/>
      <c r="J855" s="356"/>
      <c r="K855" s="314"/>
      <c r="L855" s="356"/>
      <c r="M855" s="314"/>
      <c r="N855" s="315"/>
      <c r="O855" s="316"/>
      <c r="P855" s="315"/>
      <c r="Q855" s="316"/>
      <c r="R855" s="315"/>
      <c r="S855" s="316"/>
      <c r="T855" s="128"/>
      <c r="U855" s="128"/>
      <c r="V855" s="447"/>
      <c r="W855" s="352"/>
      <c r="X855" s="352"/>
      <c r="Y855" s="352"/>
      <c r="Z855" s="352"/>
      <c r="AA855" s="352"/>
      <c r="AB855" s="352"/>
      <c r="AC855" s="352"/>
      <c r="AD855" s="352"/>
    </row>
    <row r="856" spans="1:30" ht="20.100000000000001" customHeight="1">
      <c r="A856" s="144"/>
      <c r="B856" s="111"/>
      <c r="C856" s="352"/>
      <c r="D856" s="311" t="s">
        <v>7958</v>
      </c>
      <c r="E856" s="352"/>
      <c r="F856" s="356"/>
      <c r="G856" s="314"/>
      <c r="H856" s="356"/>
      <c r="I856" s="314"/>
      <c r="J856" s="356"/>
      <c r="K856" s="314"/>
      <c r="L856" s="356"/>
      <c r="M856" s="314"/>
      <c r="N856" s="315"/>
      <c r="O856" s="316"/>
      <c r="P856" s="315"/>
      <c r="Q856" s="316"/>
      <c r="R856" s="315"/>
      <c r="S856" s="316"/>
      <c r="T856" s="128"/>
      <c r="U856" s="128"/>
      <c r="V856" s="447"/>
      <c r="W856" s="352"/>
      <c r="X856" s="352"/>
      <c r="Y856" s="352"/>
      <c r="Z856" s="352"/>
      <c r="AA856" s="352"/>
      <c r="AB856" s="352"/>
      <c r="AC856" s="352"/>
      <c r="AD856" s="352"/>
    </row>
    <row r="857" spans="1:30" ht="20.100000000000001" customHeight="1">
      <c r="A857" s="144"/>
      <c r="B857" s="111"/>
      <c r="C857" s="352"/>
      <c r="D857" s="311" t="s">
        <v>7959</v>
      </c>
      <c r="E857" s="352"/>
      <c r="F857" s="356"/>
      <c r="G857" s="314"/>
      <c r="H857" s="356"/>
      <c r="I857" s="314"/>
      <c r="J857" s="356"/>
      <c r="K857" s="314"/>
      <c r="L857" s="356"/>
      <c r="M857" s="314"/>
      <c r="N857" s="315"/>
      <c r="O857" s="316"/>
      <c r="P857" s="315"/>
      <c r="Q857" s="316"/>
      <c r="R857" s="315"/>
      <c r="S857" s="316"/>
      <c r="T857" s="128"/>
      <c r="U857" s="128"/>
      <c r="V857" s="447"/>
      <c r="W857" s="352"/>
      <c r="X857" s="352"/>
      <c r="Y857" s="352"/>
      <c r="Z857" s="352"/>
      <c r="AA857" s="352"/>
      <c r="AB857" s="352"/>
      <c r="AC857" s="352"/>
      <c r="AD857" s="352"/>
    </row>
    <row r="858" spans="1:30" ht="20.100000000000001" customHeight="1">
      <c r="A858" s="144"/>
      <c r="B858" s="111"/>
      <c r="C858" s="352"/>
      <c r="D858" s="311" t="s">
        <v>7920</v>
      </c>
      <c r="E858" s="352"/>
      <c r="F858" s="356"/>
      <c r="G858" s="314"/>
      <c r="H858" s="356"/>
      <c r="I858" s="314"/>
      <c r="J858" s="356"/>
      <c r="K858" s="314"/>
      <c r="L858" s="356"/>
      <c r="M858" s="314"/>
      <c r="N858" s="315"/>
      <c r="O858" s="316"/>
      <c r="P858" s="315"/>
      <c r="Q858" s="316"/>
      <c r="R858" s="315"/>
      <c r="S858" s="316"/>
      <c r="T858" s="128"/>
      <c r="U858" s="128"/>
      <c r="V858" s="447"/>
      <c r="W858" s="352"/>
      <c r="X858" s="352"/>
      <c r="Y858" s="352"/>
      <c r="Z858" s="352"/>
      <c r="AA858" s="352"/>
      <c r="AB858" s="352"/>
      <c r="AC858" s="352"/>
      <c r="AD858" s="352"/>
    </row>
    <row r="859" spans="1:30" ht="20.100000000000001" customHeight="1">
      <c r="A859" s="144"/>
      <c r="B859" s="111"/>
      <c r="C859" s="352"/>
      <c r="D859" s="311" t="s">
        <v>1959</v>
      </c>
      <c r="E859" s="352"/>
      <c r="F859" s="356"/>
      <c r="G859" s="314"/>
      <c r="H859" s="356"/>
      <c r="I859" s="314"/>
      <c r="J859" s="356"/>
      <c r="K859" s="314"/>
      <c r="L859" s="356"/>
      <c r="M859" s="314"/>
      <c r="N859" s="315"/>
      <c r="O859" s="316"/>
      <c r="P859" s="315"/>
      <c r="Q859" s="316"/>
      <c r="R859" s="315"/>
      <c r="S859" s="316"/>
      <c r="T859" s="128"/>
      <c r="U859" s="128"/>
      <c r="V859" s="447"/>
      <c r="W859" s="352"/>
      <c r="X859" s="352"/>
      <c r="Y859" s="352"/>
      <c r="Z859" s="352"/>
      <c r="AA859" s="352"/>
      <c r="AB859" s="352"/>
      <c r="AC859" s="352"/>
      <c r="AD859" s="352"/>
    </row>
    <row r="860" spans="1:30" ht="20.100000000000001" customHeight="1">
      <c r="A860" s="144"/>
      <c r="B860" s="111"/>
      <c r="C860" s="352"/>
      <c r="D860" s="311" t="s">
        <v>1960</v>
      </c>
      <c r="E860" s="352"/>
      <c r="F860" s="356"/>
      <c r="G860" s="314"/>
      <c r="H860" s="356"/>
      <c r="I860" s="314"/>
      <c r="J860" s="356"/>
      <c r="K860" s="314"/>
      <c r="L860" s="356"/>
      <c r="M860" s="314"/>
      <c r="N860" s="315"/>
      <c r="O860" s="316"/>
      <c r="P860" s="315"/>
      <c r="Q860" s="316"/>
      <c r="R860" s="315"/>
      <c r="S860" s="316"/>
      <c r="T860" s="128"/>
      <c r="U860" s="128"/>
      <c r="V860" s="447"/>
      <c r="W860" s="352"/>
      <c r="X860" s="352"/>
      <c r="Y860" s="352"/>
      <c r="Z860" s="352"/>
      <c r="AA860" s="352"/>
      <c r="AB860" s="352"/>
      <c r="AC860" s="352"/>
      <c r="AD860" s="352"/>
    </row>
    <row r="861" spans="1:30" ht="20.100000000000001" customHeight="1">
      <c r="A861" s="177" t="s">
        <v>5117</v>
      </c>
      <c r="B861" s="9" t="s">
        <v>989</v>
      </c>
      <c r="C861" s="351" t="s">
        <v>5109</v>
      </c>
      <c r="D861" s="9" t="s">
        <v>1621</v>
      </c>
      <c r="E861" s="351" t="s">
        <v>7887</v>
      </c>
      <c r="F861" s="354"/>
      <c r="G861" s="12"/>
      <c r="H861" s="354"/>
      <c r="I861" s="12"/>
      <c r="J861" s="354"/>
      <c r="K861" s="12"/>
      <c r="L861" s="354"/>
      <c r="M861" s="12"/>
      <c r="N861" s="56"/>
      <c r="O861" s="57"/>
      <c r="P861" s="56"/>
      <c r="Q861" s="57"/>
      <c r="R861" s="56"/>
      <c r="S861" s="57"/>
      <c r="T861" s="127"/>
      <c r="U861" s="127"/>
      <c r="V861" s="446"/>
      <c r="W861" s="351"/>
      <c r="X861" s="351" t="s">
        <v>7882</v>
      </c>
      <c r="Y861" s="351" t="s">
        <v>7882</v>
      </c>
      <c r="Z861" s="351" t="s">
        <v>7882</v>
      </c>
      <c r="AA861" s="351" t="s">
        <v>7882</v>
      </c>
      <c r="AB861" s="351" t="s">
        <v>7882</v>
      </c>
      <c r="AC861" s="351"/>
      <c r="AD861" s="351"/>
    </row>
    <row r="862" spans="1:30" ht="20.100000000000001" customHeight="1">
      <c r="A862" s="144"/>
      <c r="B862" s="111"/>
      <c r="C862" s="352"/>
      <c r="D862" s="311" t="s">
        <v>1622</v>
      </c>
      <c r="E862" s="352"/>
      <c r="F862" s="356"/>
      <c r="G862" s="314"/>
      <c r="H862" s="356"/>
      <c r="I862" s="314"/>
      <c r="J862" s="356"/>
      <c r="K862" s="314"/>
      <c r="L862" s="356"/>
      <c r="M862" s="314"/>
      <c r="N862" s="315"/>
      <c r="O862" s="316"/>
      <c r="P862" s="315"/>
      <c r="Q862" s="316"/>
      <c r="R862" s="315"/>
      <c r="S862" s="316"/>
      <c r="T862" s="128"/>
      <c r="U862" s="128"/>
      <c r="V862" s="447"/>
      <c r="W862" s="352"/>
      <c r="X862" s="352"/>
      <c r="Y862" s="352"/>
      <c r="Z862" s="352"/>
      <c r="AA862" s="352"/>
      <c r="AB862" s="352"/>
      <c r="AC862" s="352"/>
      <c r="AD862" s="352"/>
    </row>
    <row r="863" spans="1:30" ht="20.100000000000001" customHeight="1">
      <c r="A863" s="144"/>
      <c r="B863" s="111"/>
      <c r="C863" s="352"/>
      <c r="D863" s="311" t="s">
        <v>1623</v>
      </c>
      <c r="E863" s="352"/>
      <c r="F863" s="356"/>
      <c r="G863" s="314"/>
      <c r="H863" s="356"/>
      <c r="I863" s="314"/>
      <c r="J863" s="356"/>
      <c r="K863" s="314"/>
      <c r="L863" s="356"/>
      <c r="M863" s="314"/>
      <c r="N863" s="315"/>
      <c r="O863" s="316"/>
      <c r="P863" s="315"/>
      <c r="Q863" s="316"/>
      <c r="R863" s="315"/>
      <c r="S863" s="316"/>
      <c r="T863" s="128"/>
      <c r="U863" s="128"/>
      <c r="V863" s="447"/>
      <c r="W863" s="352"/>
      <c r="X863" s="352"/>
      <c r="Y863" s="352"/>
      <c r="Z863" s="352"/>
      <c r="AA863" s="352"/>
      <c r="AB863" s="352"/>
      <c r="AC863" s="352"/>
      <c r="AD863" s="352"/>
    </row>
    <row r="864" spans="1:30" ht="20.100000000000001" customHeight="1">
      <c r="A864" s="144"/>
      <c r="B864" s="111"/>
      <c r="C864" s="352"/>
      <c r="D864" s="311" t="s">
        <v>1624</v>
      </c>
      <c r="E864" s="352"/>
      <c r="F864" s="356"/>
      <c r="G864" s="314"/>
      <c r="H864" s="356"/>
      <c r="I864" s="314"/>
      <c r="J864" s="356"/>
      <c r="K864" s="314"/>
      <c r="L864" s="356"/>
      <c r="M864" s="314"/>
      <c r="N864" s="315"/>
      <c r="O864" s="316"/>
      <c r="P864" s="315"/>
      <c r="Q864" s="316"/>
      <c r="R864" s="315"/>
      <c r="S864" s="316"/>
      <c r="T864" s="128"/>
      <c r="U864" s="128"/>
      <c r="V864" s="447"/>
      <c r="W864" s="352"/>
      <c r="X864" s="352"/>
      <c r="Y864" s="352"/>
      <c r="Z864" s="352"/>
      <c r="AA864" s="352"/>
      <c r="AB864" s="352"/>
      <c r="AC864" s="352"/>
      <c r="AD864" s="352"/>
    </row>
    <row r="865" spans="1:30" ht="20.100000000000001" customHeight="1">
      <c r="A865" s="144"/>
      <c r="B865" s="111"/>
      <c r="C865" s="352"/>
      <c r="D865" s="311" t="s">
        <v>1625</v>
      </c>
      <c r="E865" s="352"/>
      <c r="F865" s="356"/>
      <c r="G865" s="314"/>
      <c r="H865" s="356"/>
      <c r="I865" s="314"/>
      <c r="J865" s="356"/>
      <c r="K865" s="314"/>
      <c r="L865" s="356"/>
      <c r="M865" s="314"/>
      <c r="N865" s="315"/>
      <c r="O865" s="316"/>
      <c r="P865" s="315"/>
      <c r="Q865" s="316"/>
      <c r="R865" s="315"/>
      <c r="S865" s="316"/>
      <c r="T865" s="128"/>
      <c r="U865" s="128"/>
      <c r="V865" s="447"/>
      <c r="W865" s="352"/>
      <c r="X865" s="352"/>
      <c r="Y865" s="352"/>
      <c r="Z865" s="352"/>
      <c r="AA865" s="352"/>
      <c r="AB865" s="352"/>
      <c r="AC865" s="352"/>
      <c r="AD865" s="352"/>
    </row>
    <row r="866" spans="1:30" ht="20.100000000000001" customHeight="1">
      <c r="A866" s="144"/>
      <c r="B866" s="111"/>
      <c r="C866" s="352"/>
      <c r="D866" s="311" t="s">
        <v>1626</v>
      </c>
      <c r="E866" s="352"/>
      <c r="F866" s="356"/>
      <c r="G866" s="314"/>
      <c r="H866" s="356"/>
      <c r="I866" s="314"/>
      <c r="J866" s="356"/>
      <c r="K866" s="314"/>
      <c r="L866" s="356"/>
      <c r="M866" s="314"/>
      <c r="N866" s="315"/>
      <c r="O866" s="316"/>
      <c r="P866" s="315"/>
      <c r="Q866" s="316"/>
      <c r="R866" s="315"/>
      <c r="S866" s="316"/>
      <c r="T866" s="128"/>
      <c r="U866" s="128"/>
      <c r="V866" s="447"/>
      <c r="W866" s="352"/>
      <c r="X866" s="352"/>
      <c r="Y866" s="352"/>
      <c r="Z866" s="352"/>
      <c r="AA866" s="352"/>
      <c r="AB866" s="352"/>
      <c r="AC866" s="352"/>
      <c r="AD866" s="352"/>
    </row>
    <row r="867" spans="1:30" ht="20.100000000000001" customHeight="1">
      <c r="A867" s="144"/>
      <c r="B867" s="111"/>
      <c r="C867" s="352"/>
      <c r="D867" s="311" t="s">
        <v>1627</v>
      </c>
      <c r="E867" s="352"/>
      <c r="F867" s="356"/>
      <c r="G867" s="314"/>
      <c r="H867" s="356"/>
      <c r="I867" s="314"/>
      <c r="J867" s="356"/>
      <c r="K867" s="314"/>
      <c r="L867" s="356"/>
      <c r="M867" s="314"/>
      <c r="N867" s="315"/>
      <c r="O867" s="316"/>
      <c r="P867" s="315"/>
      <c r="Q867" s="316"/>
      <c r="R867" s="315"/>
      <c r="S867" s="316"/>
      <c r="T867" s="128"/>
      <c r="U867" s="128"/>
      <c r="V867" s="447"/>
      <c r="W867" s="352"/>
      <c r="X867" s="352"/>
      <c r="Y867" s="352"/>
      <c r="Z867" s="352"/>
      <c r="AA867" s="352"/>
      <c r="AB867" s="352"/>
      <c r="AC867" s="352"/>
      <c r="AD867" s="352"/>
    </row>
    <row r="868" spans="1:30" ht="20.100000000000001" customHeight="1">
      <c r="A868" s="144"/>
      <c r="B868" s="111"/>
      <c r="C868" s="352"/>
      <c r="D868" s="311" t="s">
        <v>1628</v>
      </c>
      <c r="E868" s="352"/>
      <c r="F868" s="356"/>
      <c r="G868" s="314"/>
      <c r="H868" s="356"/>
      <c r="I868" s="314"/>
      <c r="J868" s="356"/>
      <c r="K868" s="314"/>
      <c r="L868" s="356"/>
      <c r="M868" s="314"/>
      <c r="N868" s="315"/>
      <c r="O868" s="316"/>
      <c r="P868" s="315"/>
      <c r="Q868" s="316"/>
      <c r="R868" s="315"/>
      <c r="S868" s="316"/>
      <c r="T868" s="128"/>
      <c r="U868" s="128"/>
      <c r="V868" s="447"/>
      <c r="W868" s="352"/>
      <c r="X868" s="352"/>
      <c r="Y868" s="352"/>
      <c r="Z868" s="352"/>
      <c r="AA868" s="352"/>
      <c r="AB868" s="352"/>
      <c r="AC868" s="352"/>
      <c r="AD868" s="352"/>
    </row>
    <row r="869" spans="1:30" ht="20.100000000000001" customHeight="1">
      <c r="A869" s="144"/>
      <c r="B869" s="111"/>
      <c r="C869" s="352"/>
      <c r="D869" s="311" t="s">
        <v>1629</v>
      </c>
      <c r="E869" s="352"/>
      <c r="F869" s="356"/>
      <c r="G869" s="314"/>
      <c r="H869" s="356"/>
      <c r="I869" s="314"/>
      <c r="J869" s="356"/>
      <c r="K869" s="314"/>
      <c r="L869" s="356"/>
      <c r="M869" s="314"/>
      <c r="N869" s="315"/>
      <c r="O869" s="316"/>
      <c r="P869" s="315"/>
      <c r="Q869" s="316"/>
      <c r="R869" s="315"/>
      <c r="S869" s="316"/>
      <c r="T869" s="128"/>
      <c r="U869" s="128"/>
      <c r="V869" s="447"/>
      <c r="W869" s="352"/>
      <c r="X869" s="352"/>
      <c r="Y869" s="352"/>
      <c r="Z869" s="352"/>
      <c r="AA869" s="352"/>
      <c r="AB869" s="352"/>
      <c r="AC869" s="352"/>
      <c r="AD869" s="352"/>
    </row>
    <row r="870" spans="1:30" ht="20.100000000000001" customHeight="1">
      <c r="A870" s="144"/>
      <c r="B870" s="111"/>
      <c r="C870" s="352"/>
      <c r="D870" s="311" t="s">
        <v>7957</v>
      </c>
      <c r="E870" s="352"/>
      <c r="F870" s="356"/>
      <c r="G870" s="314"/>
      <c r="H870" s="356"/>
      <c r="I870" s="314"/>
      <c r="J870" s="356"/>
      <c r="K870" s="314"/>
      <c r="L870" s="356"/>
      <c r="M870" s="314"/>
      <c r="N870" s="315"/>
      <c r="O870" s="316"/>
      <c r="P870" s="315"/>
      <c r="Q870" s="316"/>
      <c r="R870" s="315"/>
      <c r="S870" s="316"/>
      <c r="T870" s="128"/>
      <c r="U870" s="128"/>
      <c r="V870" s="447"/>
      <c r="W870" s="352"/>
      <c r="X870" s="352"/>
      <c r="Y870" s="352"/>
      <c r="Z870" s="352"/>
      <c r="AA870" s="352"/>
      <c r="AB870" s="352"/>
      <c r="AC870" s="352"/>
      <c r="AD870" s="352"/>
    </row>
    <row r="871" spans="1:30" ht="20.100000000000001" customHeight="1">
      <c r="A871" s="144"/>
      <c r="B871" s="111"/>
      <c r="C871" s="352"/>
      <c r="D871" s="311" t="s">
        <v>7958</v>
      </c>
      <c r="E871" s="352"/>
      <c r="F871" s="356"/>
      <c r="G871" s="314"/>
      <c r="H871" s="356"/>
      <c r="I871" s="314"/>
      <c r="J871" s="356"/>
      <c r="K871" s="314"/>
      <c r="L871" s="356"/>
      <c r="M871" s="314"/>
      <c r="N871" s="315"/>
      <c r="O871" s="316"/>
      <c r="P871" s="315"/>
      <c r="Q871" s="316"/>
      <c r="R871" s="315"/>
      <c r="S871" s="316"/>
      <c r="T871" s="128"/>
      <c r="U871" s="128"/>
      <c r="V871" s="447"/>
      <c r="W871" s="352"/>
      <c r="X871" s="352"/>
      <c r="Y871" s="352"/>
      <c r="Z871" s="352"/>
      <c r="AA871" s="352"/>
      <c r="AB871" s="352"/>
      <c r="AC871" s="352"/>
      <c r="AD871" s="352"/>
    </row>
    <row r="872" spans="1:30" ht="20.100000000000001" customHeight="1">
      <c r="A872" s="144"/>
      <c r="B872" s="111"/>
      <c r="C872" s="352"/>
      <c r="D872" s="311" t="s">
        <v>7959</v>
      </c>
      <c r="E872" s="352"/>
      <c r="F872" s="356"/>
      <c r="G872" s="314"/>
      <c r="H872" s="356"/>
      <c r="I872" s="314"/>
      <c r="J872" s="356"/>
      <c r="K872" s="314"/>
      <c r="L872" s="356"/>
      <c r="M872" s="314"/>
      <c r="N872" s="315"/>
      <c r="O872" s="316"/>
      <c r="P872" s="315"/>
      <c r="Q872" s="316"/>
      <c r="R872" s="315"/>
      <c r="S872" s="316"/>
      <c r="T872" s="128"/>
      <c r="U872" s="128"/>
      <c r="V872" s="447"/>
      <c r="W872" s="352"/>
      <c r="X872" s="352"/>
      <c r="Y872" s="352"/>
      <c r="Z872" s="352"/>
      <c r="AA872" s="352"/>
      <c r="AB872" s="352"/>
      <c r="AC872" s="352"/>
      <c r="AD872" s="352"/>
    </row>
    <row r="873" spans="1:30" ht="20.100000000000001" customHeight="1">
      <c r="A873" s="144"/>
      <c r="B873" s="111"/>
      <c r="C873" s="352"/>
      <c r="D873" s="311" t="s">
        <v>7920</v>
      </c>
      <c r="E873" s="352"/>
      <c r="F873" s="356"/>
      <c r="G873" s="314"/>
      <c r="H873" s="356"/>
      <c r="I873" s="314"/>
      <c r="J873" s="356"/>
      <c r="K873" s="314"/>
      <c r="L873" s="356"/>
      <c r="M873" s="314"/>
      <c r="N873" s="315"/>
      <c r="O873" s="316"/>
      <c r="P873" s="315"/>
      <c r="Q873" s="316"/>
      <c r="R873" s="315"/>
      <c r="S873" s="316"/>
      <c r="T873" s="128"/>
      <c r="U873" s="128"/>
      <c r="V873" s="447"/>
      <c r="W873" s="352"/>
      <c r="X873" s="352"/>
      <c r="Y873" s="352"/>
      <c r="Z873" s="352"/>
      <c r="AA873" s="352"/>
      <c r="AB873" s="352"/>
      <c r="AC873" s="352"/>
      <c r="AD873" s="352"/>
    </row>
    <row r="874" spans="1:30" ht="20.100000000000001" customHeight="1">
      <c r="A874" s="144"/>
      <c r="B874" s="111"/>
      <c r="C874" s="352"/>
      <c r="D874" s="311" t="s">
        <v>1959</v>
      </c>
      <c r="E874" s="352"/>
      <c r="F874" s="356"/>
      <c r="G874" s="314"/>
      <c r="H874" s="356"/>
      <c r="I874" s="314"/>
      <c r="J874" s="356"/>
      <c r="K874" s="314"/>
      <c r="L874" s="356"/>
      <c r="M874" s="314"/>
      <c r="N874" s="315"/>
      <c r="O874" s="316"/>
      <c r="P874" s="315"/>
      <c r="Q874" s="316"/>
      <c r="R874" s="315"/>
      <c r="S874" s="316"/>
      <c r="T874" s="128"/>
      <c r="U874" s="128"/>
      <c r="V874" s="447"/>
      <c r="W874" s="352"/>
      <c r="X874" s="352"/>
      <c r="Y874" s="352"/>
      <c r="Z874" s="352"/>
      <c r="AA874" s="352"/>
      <c r="AB874" s="352"/>
      <c r="AC874" s="352"/>
      <c r="AD874" s="352"/>
    </row>
    <row r="875" spans="1:30" ht="20.100000000000001" customHeight="1">
      <c r="A875" s="144"/>
      <c r="B875" s="111"/>
      <c r="C875" s="352"/>
      <c r="D875" s="311" t="s">
        <v>1960</v>
      </c>
      <c r="E875" s="352"/>
      <c r="F875" s="356"/>
      <c r="G875" s="314"/>
      <c r="H875" s="356"/>
      <c r="I875" s="314"/>
      <c r="J875" s="356"/>
      <c r="K875" s="314"/>
      <c r="L875" s="356"/>
      <c r="M875" s="314"/>
      <c r="N875" s="315"/>
      <c r="O875" s="316"/>
      <c r="P875" s="315"/>
      <c r="Q875" s="316"/>
      <c r="R875" s="315"/>
      <c r="S875" s="316"/>
      <c r="T875" s="128"/>
      <c r="U875" s="128"/>
      <c r="V875" s="447"/>
      <c r="W875" s="352"/>
      <c r="X875" s="352"/>
      <c r="Y875" s="352"/>
      <c r="Z875" s="352"/>
      <c r="AA875" s="352"/>
      <c r="AB875" s="352"/>
      <c r="AC875" s="352"/>
      <c r="AD875" s="352"/>
    </row>
    <row r="876" spans="1:30" ht="20.100000000000001" customHeight="1">
      <c r="A876" s="177" t="s">
        <v>5118</v>
      </c>
      <c r="B876" s="9" t="s">
        <v>990</v>
      </c>
      <c r="C876" s="351" t="s">
        <v>5109</v>
      </c>
      <c r="D876" s="9" t="s">
        <v>1621</v>
      </c>
      <c r="E876" s="351" t="s">
        <v>7887</v>
      </c>
      <c r="F876" s="354"/>
      <c r="G876" s="12"/>
      <c r="H876" s="354"/>
      <c r="I876" s="12"/>
      <c r="J876" s="354"/>
      <c r="K876" s="12"/>
      <c r="L876" s="354"/>
      <c r="M876" s="12"/>
      <c r="N876" s="56"/>
      <c r="O876" s="57"/>
      <c r="P876" s="56"/>
      <c r="Q876" s="57"/>
      <c r="R876" s="56"/>
      <c r="S876" s="57"/>
      <c r="T876" s="127"/>
      <c r="U876" s="127"/>
      <c r="V876" s="446"/>
      <c r="W876" s="351"/>
      <c r="X876" s="351" t="s">
        <v>7882</v>
      </c>
      <c r="Y876" s="351" t="s">
        <v>7882</v>
      </c>
      <c r="Z876" s="351" t="s">
        <v>7882</v>
      </c>
      <c r="AA876" s="351" t="s">
        <v>7882</v>
      </c>
      <c r="AB876" s="351" t="s">
        <v>7882</v>
      </c>
      <c r="AC876" s="351"/>
      <c r="AD876" s="351"/>
    </row>
    <row r="877" spans="1:30" ht="20.100000000000001" customHeight="1">
      <c r="A877" s="144"/>
      <c r="B877" s="111"/>
      <c r="C877" s="352"/>
      <c r="D877" s="311" t="s">
        <v>1622</v>
      </c>
      <c r="E877" s="352"/>
      <c r="F877" s="356"/>
      <c r="G877" s="314"/>
      <c r="H877" s="356"/>
      <c r="I877" s="314"/>
      <c r="J877" s="356"/>
      <c r="K877" s="314"/>
      <c r="L877" s="356"/>
      <c r="M877" s="314"/>
      <c r="N877" s="315"/>
      <c r="O877" s="316"/>
      <c r="P877" s="315"/>
      <c r="Q877" s="316"/>
      <c r="R877" s="315"/>
      <c r="S877" s="316"/>
      <c r="T877" s="128"/>
      <c r="U877" s="128"/>
      <c r="V877" s="447"/>
      <c r="W877" s="352"/>
      <c r="X877" s="352"/>
      <c r="Y877" s="352"/>
      <c r="Z877" s="352"/>
      <c r="AA877" s="352"/>
      <c r="AB877" s="352"/>
      <c r="AC877" s="352"/>
      <c r="AD877" s="352"/>
    </row>
    <row r="878" spans="1:30" ht="20.100000000000001" customHeight="1">
      <c r="A878" s="144"/>
      <c r="B878" s="111"/>
      <c r="C878" s="352"/>
      <c r="D878" s="311" t="s">
        <v>1623</v>
      </c>
      <c r="E878" s="352"/>
      <c r="F878" s="356"/>
      <c r="G878" s="314"/>
      <c r="H878" s="356"/>
      <c r="I878" s="314"/>
      <c r="J878" s="356"/>
      <c r="K878" s="314"/>
      <c r="L878" s="356"/>
      <c r="M878" s="314"/>
      <c r="N878" s="315"/>
      <c r="O878" s="316"/>
      <c r="P878" s="315"/>
      <c r="Q878" s="316"/>
      <c r="R878" s="315"/>
      <c r="S878" s="316"/>
      <c r="T878" s="128"/>
      <c r="U878" s="128"/>
      <c r="V878" s="447"/>
      <c r="W878" s="352"/>
      <c r="X878" s="352"/>
      <c r="Y878" s="352"/>
      <c r="Z878" s="352"/>
      <c r="AA878" s="352"/>
      <c r="AB878" s="352"/>
      <c r="AC878" s="352"/>
      <c r="AD878" s="352"/>
    </row>
    <row r="879" spans="1:30" ht="20.100000000000001" customHeight="1">
      <c r="A879" s="144"/>
      <c r="B879" s="111"/>
      <c r="C879" s="352"/>
      <c r="D879" s="311" t="s">
        <v>1624</v>
      </c>
      <c r="E879" s="352"/>
      <c r="F879" s="356"/>
      <c r="G879" s="314"/>
      <c r="H879" s="356"/>
      <c r="I879" s="314"/>
      <c r="J879" s="356"/>
      <c r="K879" s="314"/>
      <c r="L879" s="356"/>
      <c r="M879" s="314"/>
      <c r="N879" s="315"/>
      <c r="O879" s="316"/>
      <c r="P879" s="315"/>
      <c r="Q879" s="316"/>
      <c r="R879" s="315"/>
      <c r="S879" s="316"/>
      <c r="T879" s="128"/>
      <c r="U879" s="128"/>
      <c r="V879" s="447"/>
      <c r="W879" s="352"/>
      <c r="X879" s="352"/>
      <c r="Y879" s="352"/>
      <c r="Z879" s="352"/>
      <c r="AA879" s="352"/>
      <c r="AB879" s="352"/>
      <c r="AC879" s="352"/>
      <c r="AD879" s="352"/>
    </row>
    <row r="880" spans="1:30" ht="20.100000000000001" customHeight="1">
      <c r="A880" s="144"/>
      <c r="B880" s="111"/>
      <c r="C880" s="352"/>
      <c r="D880" s="311" t="s">
        <v>1625</v>
      </c>
      <c r="E880" s="352"/>
      <c r="F880" s="356"/>
      <c r="G880" s="314"/>
      <c r="H880" s="356"/>
      <c r="I880" s="314"/>
      <c r="J880" s="356"/>
      <c r="K880" s="314"/>
      <c r="L880" s="356"/>
      <c r="M880" s="314"/>
      <c r="N880" s="315"/>
      <c r="O880" s="316"/>
      <c r="P880" s="315"/>
      <c r="Q880" s="316"/>
      <c r="R880" s="315"/>
      <c r="S880" s="316"/>
      <c r="T880" s="128"/>
      <c r="U880" s="128"/>
      <c r="V880" s="447"/>
      <c r="W880" s="352"/>
      <c r="X880" s="352"/>
      <c r="Y880" s="352"/>
      <c r="Z880" s="352"/>
      <c r="AA880" s="352"/>
      <c r="AB880" s="352"/>
      <c r="AC880" s="352"/>
      <c r="AD880" s="352"/>
    </row>
    <row r="881" spans="1:30" ht="20.100000000000001" customHeight="1">
      <c r="A881" s="144"/>
      <c r="B881" s="111"/>
      <c r="C881" s="352"/>
      <c r="D881" s="311" t="s">
        <v>1626</v>
      </c>
      <c r="E881" s="352"/>
      <c r="F881" s="356"/>
      <c r="G881" s="314"/>
      <c r="H881" s="356"/>
      <c r="I881" s="314"/>
      <c r="J881" s="356"/>
      <c r="K881" s="314"/>
      <c r="L881" s="356"/>
      <c r="M881" s="314"/>
      <c r="N881" s="315"/>
      <c r="O881" s="316"/>
      <c r="P881" s="315"/>
      <c r="Q881" s="316"/>
      <c r="R881" s="315"/>
      <c r="S881" s="316"/>
      <c r="T881" s="128"/>
      <c r="U881" s="128"/>
      <c r="V881" s="447"/>
      <c r="W881" s="352"/>
      <c r="X881" s="352"/>
      <c r="Y881" s="352"/>
      <c r="Z881" s="352"/>
      <c r="AA881" s="352"/>
      <c r="AB881" s="352"/>
      <c r="AC881" s="352"/>
      <c r="AD881" s="352"/>
    </row>
    <row r="882" spans="1:30" ht="20.100000000000001" customHeight="1">
      <c r="A882" s="144"/>
      <c r="B882" s="111"/>
      <c r="C882" s="352"/>
      <c r="D882" s="311" t="s">
        <v>1627</v>
      </c>
      <c r="E882" s="352"/>
      <c r="F882" s="356"/>
      <c r="G882" s="314"/>
      <c r="H882" s="356"/>
      <c r="I882" s="314"/>
      <c r="J882" s="356"/>
      <c r="K882" s="314"/>
      <c r="L882" s="356"/>
      <c r="M882" s="314"/>
      <c r="N882" s="315"/>
      <c r="O882" s="316"/>
      <c r="P882" s="315"/>
      <c r="Q882" s="316"/>
      <c r="R882" s="315"/>
      <c r="S882" s="316"/>
      <c r="T882" s="128"/>
      <c r="U882" s="128"/>
      <c r="V882" s="447"/>
      <c r="W882" s="352"/>
      <c r="X882" s="352"/>
      <c r="Y882" s="352"/>
      <c r="Z882" s="352"/>
      <c r="AA882" s="352"/>
      <c r="AB882" s="352"/>
      <c r="AC882" s="352"/>
      <c r="AD882" s="352"/>
    </row>
    <row r="883" spans="1:30" ht="20.100000000000001" customHeight="1">
      <c r="A883" s="144"/>
      <c r="B883" s="111"/>
      <c r="C883" s="352"/>
      <c r="D883" s="311" t="s">
        <v>1628</v>
      </c>
      <c r="E883" s="352"/>
      <c r="F883" s="356"/>
      <c r="G883" s="314"/>
      <c r="H883" s="356"/>
      <c r="I883" s="314"/>
      <c r="J883" s="356"/>
      <c r="K883" s="314"/>
      <c r="L883" s="356"/>
      <c r="M883" s="314"/>
      <c r="N883" s="315"/>
      <c r="O883" s="316"/>
      <c r="P883" s="315"/>
      <c r="Q883" s="316"/>
      <c r="R883" s="315"/>
      <c r="S883" s="316"/>
      <c r="T883" s="128"/>
      <c r="U883" s="128"/>
      <c r="V883" s="447"/>
      <c r="W883" s="352"/>
      <c r="X883" s="352"/>
      <c r="Y883" s="352"/>
      <c r="Z883" s="352"/>
      <c r="AA883" s="352"/>
      <c r="AB883" s="352"/>
      <c r="AC883" s="352"/>
      <c r="AD883" s="352"/>
    </row>
    <row r="884" spans="1:30" ht="20.100000000000001" customHeight="1">
      <c r="A884" s="144"/>
      <c r="B884" s="111"/>
      <c r="C884" s="352"/>
      <c r="D884" s="311" t="s">
        <v>1629</v>
      </c>
      <c r="E884" s="352"/>
      <c r="F884" s="356"/>
      <c r="G884" s="314"/>
      <c r="H884" s="356"/>
      <c r="I884" s="314"/>
      <c r="J884" s="356"/>
      <c r="K884" s="314"/>
      <c r="L884" s="356"/>
      <c r="M884" s="314"/>
      <c r="N884" s="315"/>
      <c r="O884" s="316"/>
      <c r="P884" s="315"/>
      <c r="Q884" s="316"/>
      <c r="R884" s="315"/>
      <c r="S884" s="316"/>
      <c r="T884" s="128"/>
      <c r="U884" s="128"/>
      <c r="V884" s="447"/>
      <c r="W884" s="352"/>
      <c r="X884" s="352"/>
      <c r="Y884" s="352"/>
      <c r="Z884" s="352"/>
      <c r="AA884" s="352"/>
      <c r="AB884" s="352"/>
      <c r="AC884" s="352"/>
      <c r="AD884" s="352"/>
    </row>
    <row r="885" spans="1:30" ht="20.100000000000001" customHeight="1">
      <c r="A885" s="144"/>
      <c r="B885" s="111"/>
      <c r="C885" s="352"/>
      <c r="D885" s="311" t="s">
        <v>7957</v>
      </c>
      <c r="E885" s="352"/>
      <c r="F885" s="356"/>
      <c r="G885" s="314"/>
      <c r="H885" s="356"/>
      <c r="I885" s="314"/>
      <c r="J885" s="356"/>
      <c r="K885" s="314"/>
      <c r="L885" s="356"/>
      <c r="M885" s="314"/>
      <c r="N885" s="315"/>
      <c r="O885" s="316"/>
      <c r="P885" s="315"/>
      <c r="Q885" s="316"/>
      <c r="R885" s="315"/>
      <c r="S885" s="316"/>
      <c r="T885" s="128"/>
      <c r="U885" s="128"/>
      <c r="V885" s="447"/>
      <c r="W885" s="352"/>
      <c r="X885" s="352"/>
      <c r="Y885" s="352"/>
      <c r="Z885" s="352"/>
      <c r="AA885" s="352"/>
      <c r="AB885" s="352"/>
      <c r="AC885" s="352"/>
      <c r="AD885" s="352"/>
    </row>
    <row r="886" spans="1:30" ht="20.100000000000001" customHeight="1">
      <c r="A886" s="144"/>
      <c r="B886" s="111"/>
      <c r="C886" s="352"/>
      <c r="D886" s="311" t="s">
        <v>7958</v>
      </c>
      <c r="E886" s="352"/>
      <c r="F886" s="356"/>
      <c r="G886" s="314"/>
      <c r="H886" s="356"/>
      <c r="I886" s="314"/>
      <c r="J886" s="356"/>
      <c r="K886" s="314"/>
      <c r="L886" s="356"/>
      <c r="M886" s="314"/>
      <c r="N886" s="315"/>
      <c r="O886" s="316"/>
      <c r="P886" s="315"/>
      <c r="Q886" s="316"/>
      <c r="R886" s="315"/>
      <c r="S886" s="316"/>
      <c r="T886" s="128"/>
      <c r="U886" s="128"/>
      <c r="V886" s="447"/>
      <c r="W886" s="352"/>
      <c r="X886" s="352"/>
      <c r="Y886" s="352"/>
      <c r="Z886" s="352"/>
      <c r="AA886" s="352"/>
      <c r="AB886" s="352"/>
      <c r="AC886" s="352"/>
      <c r="AD886" s="352"/>
    </row>
    <row r="887" spans="1:30" ht="20.100000000000001" customHeight="1">
      <c r="A887" s="144"/>
      <c r="B887" s="111"/>
      <c r="C887" s="352"/>
      <c r="D887" s="311" t="s">
        <v>7959</v>
      </c>
      <c r="E887" s="352"/>
      <c r="F887" s="356"/>
      <c r="G887" s="314"/>
      <c r="H887" s="356"/>
      <c r="I887" s="314"/>
      <c r="J887" s="356"/>
      <c r="K887" s="314"/>
      <c r="L887" s="356"/>
      <c r="M887" s="314"/>
      <c r="N887" s="315"/>
      <c r="O887" s="316"/>
      <c r="P887" s="315"/>
      <c r="Q887" s="316"/>
      <c r="R887" s="315"/>
      <c r="S887" s="316"/>
      <c r="T887" s="128"/>
      <c r="U887" s="128"/>
      <c r="V887" s="447"/>
      <c r="W887" s="352"/>
      <c r="X887" s="352"/>
      <c r="Y887" s="352"/>
      <c r="Z887" s="352"/>
      <c r="AA887" s="352"/>
      <c r="AB887" s="352"/>
      <c r="AC887" s="352"/>
      <c r="AD887" s="352"/>
    </row>
    <row r="888" spans="1:30" ht="20.100000000000001" customHeight="1">
      <c r="A888" s="144"/>
      <c r="B888" s="111"/>
      <c r="C888" s="352"/>
      <c r="D888" s="311" t="s">
        <v>7920</v>
      </c>
      <c r="E888" s="352"/>
      <c r="F888" s="356"/>
      <c r="G888" s="314"/>
      <c r="H888" s="356"/>
      <c r="I888" s="314"/>
      <c r="J888" s="356"/>
      <c r="K888" s="314"/>
      <c r="L888" s="356"/>
      <c r="M888" s="314"/>
      <c r="N888" s="315"/>
      <c r="O888" s="316"/>
      <c r="P888" s="315"/>
      <c r="Q888" s="316"/>
      <c r="R888" s="315"/>
      <c r="S888" s="316"/>
      <c r="T888" s="128"/>
      <c r="U888" s="128"/>
      <c r="V888" s="447"/>
      <c r="W888" s="352"/>
      <c r="X888" s="352"/>
      <c r="Y888" s="352"/>
      <c r="Z888" s="352"/>
      <c r="AA888" s="352"/>
      <c r="AB888" s="352"/>
      <c r="AC888" s="352"/>
      <c r="AD888" s="352"/>
    </row>
    <row r="889" spans="1:30" ht="20.100000000000001" customHeight="1">
      <c r="A889" s="144"/>
      <c r="B889" s="111"/>
      <c r="C889" s="352"/>
      <c r="D889" s="311" t="s">
        <v>1959</v>
      </c>
      <c r="E889" s="352"/>
      <c r="F889" s="356"/>
      <c r="G889" s="314"/>
      <c r="H889" s="356"/>
      <c r="I889" s="314"/>
      <c r="J889" s="356"/>
      <c r="K889" s="314"/>
      <c r="L889" s="356"/>
      <c r="M889" s="314"/>
      <c r="N889" s="315"/>
      <c r="O889" s="316"/>
      <c r="P889" s="315"/>
      <c r="Q889" s="316"/>
      <c r="R889" s="315"/>
      <c r="S889" s="316"/>
      <c r="T889" s="128"/>
      <c r="U889" s="128"/>
      <c r="V889" s="447"/>
      <c r="W889" s="352"/>
      <c r="X889" s="352"/>
      <c r="Y889" s="352"/>
      <c r="Z889" s="352"/>
      <c r="AA889" s="352"/>
      <c r="AB889" s="352"/>
      <c r="AC889" s="352"/>
      <c r="AD889" s="352"/>
    </row>
    <row r="890" spans="1:30" ht="20.100000000000001" customHeight="1">
      <c r="A890" s="144"/>
      <c r="B890" s="111"/>
      <c r="C890" s="352"/>
      <c r="D890" s="311" t="s">
        <v>1960</v>
      </c>
      <c r="E890" s="352"/>
      <c r="F890" s="356"/>
      <c r="G890" s="314"/>
      <c r="H890" s="356"/>
      <c r="I890" s="314"/>
      <c r="J890" s="356"/>
      <c r="K890" s="314"/>
      <c r="L890" s="356"/>
      <c r="M890" s="314"/>
      <c r="N890" s="315"/>
      <c r="O890" s="316"/>
      <c r="P890" s="315"/>
      <c r="Q890" s="316"/>
      <c r="R890" s="315"/>
      <c r="S890" s="316"/>
      <c r="T890" s="128"/>
      <c r="U890" s="128"/>
      <c r="V890" s="447"/>
      <c r="W890" s="352"/>
      <c r="X890" s="352"/>
      <c r="Y890" s="352"/>
      <c r="Z890" s="352"/>
      <c r="AA890" s="352"/>
      <c r="AB890" s="352"/>
      <c r="AC890" s="352"/>
      <c r="AD890" s="352"/>
    </row>
    <row r="891" spans="1:30" ht="20.100000000000001" customHeight="1">
      <c r="A891" s="177" t="s">
        <v>5119</v>
      </c>
      <c r="B891" s="9" t="s">
        <v>991</v>
      </c>
      <c r="C891" s="351" t="s">
        <v>5109</v>
      </c>
      <c r="D891" s="9" t="s">
        <v>1621</v>
      </c>
      <c r="E891" s="351" t="s">
        <v>7887</v>
      </c>
      <c r="F891" s="354"/>
      <c r="G891" s="12"/>
      <c r="H891" s="354"/>
      <c r="I891" s="12"/>
      <c r="J891" s="354"/>
      <c r="K891" s="12"/>
      <c r="L891" s="354"/>
      <c r="M891" s="12"/>
      <c r="N891" s="56"/>
      <c r="O891" s="57"/>
      <c r="P891" s="56"/>
      <c r="Q891" s="57"/>
      <c r="R891" s="56"/>
      <c r="S891" s="57"/>
      <c r="T891" s="127"/>
      <c r="U891" s="127"/>
      <c r="V891" s="446"/>
      <c r="W891" s="351"/>
      <c r="X891" s="351" t="s">
        <v>7882</v>
      </c>
      <c r="Y891" s="351" t="s">
        <v>7882</v>
      </c>
      <c r="Z891" s="351" t="s">
        <v>7882</v>
      </c>
      <c r="AA891" s="351" t="s">
        <v>7882</v>
      </c>
      <c r="AB891" s="351" t="s">
        <v>7882</v>
      </c>
      <c r="AC891" s="351"/>
      <c r="AD891" s="351"/>
    </row>
    <row r="892" spans="1:30" ht="20.100000000000001" customHeight="1">
      <c r="A892" s="144"/>
      <c r="B892" s="111"/>
      <c r="C892" s="352"/>
      <c r="D892" s="311" t="s">
        <v>1622</v>
      </c>
      <c r="E892" s="352"/>
      <c r="F892" s="356"/>
      <c r="G892" s="314"/>
      <c r="H892" s="356"/>
      <c r="I892" s="314"/>
      <c r="J892" s="356"/>
      <c r="K892" s="314"/>
      <c r="L892" s="356"/>
      <c r="M892" s="314"/>
      <c r="N892" s="315"/>
      <c r="O892" s="316"/>
      <c r="P892" s="315"/>
      <c r="Q892" s="316"/>
      <c r="R892" s="315"/>
      <c r="S892" s="316"/>
      <c r="T892" s="128"/>
      <c r="U892" s="128"/>
      <c r="V892" s="447"/>
      <c r="W892" s="352"/>
      <c r="X892" s="352"/>
      <c r="Y892" s="352"/>
      <c r="Z892" s="352"/>
      <c r="AA892" s="352"/>
      <c r="AB892" s="352"/>
      <c r="AC892" s="352"/>
      <c r="AD892" s="352"/>
    </row>
    <row r="893" spans="1:30" ht="20.100000000000001" customHeight="1">
      <c r="A893" s="144"/>
      <c r="B893" s="111"/>
      <c r="C893" s="352"/>
      <c r="D893" s="311" t="s">
        <v>1623</v>
      </c>
      <c r="E893" s="352"/>
      <c r="F893" s="356"/>
      <c r="G893" s="314"/>
      <c r="H893" s="356"/>
      <c r="I893" s="314"/>
      <c r="J893" s="356"/>
      <c r="K893" s="314"/>
      <c r="L893" s="356"/>
      <c r="M893" s="314"/>
      <c r="N893" s="315"/>
      <c r="O893" s="316"/>
      <c r="P893" s="315"/>
      <c r="Q893" s="316"/>
      <c r="R893" s="315"/>
      <c r="S893" s="316"/>
      <c r="T893" s="128"/>
      <c r="U893" s="128"/>
      <c r="V893" s="447"/>
      <c r="W893" s="352"/>
      <c r="X893" s="352"/>
      <c r="Y893" s="352"/>
      <c r="Z893" s="352"/>
      <c r="AA893" s="352"/>
      <c r="AB893" s="352"/>
      <c r="AC893" s="352"/>
      <c r="AD893" s="352"/>
    </row>
    <row r="894" spans="1:30" ht="20.100000000000001" customHeight="1">
      <c r="A894" s="144"/>
      <c r="B894" s="111"/>
      <c r="C894" s="352"/>
      <c r="D894" s="311" t="s">
        <v>1624</v>
      </c>
      <c r="E894" s="352"/>
      <c r="F894" s="356"/>
      <c r="G894" s="314"/>
      <c r="H894" s="356"/>
      <c r="I894" s="314"/>
      <c r="J894" s="356"/>
      <c r="K894" s="314"/>
      <c r="L894" s="356"/>
      <c r="M894" s="314"/>
      <c r="N894" s="315"/>
      <c r="O894" s="316"/>
      <c r="P894" s="315"/>
      <c r="Q894" s="316"/>
      <c r="R894" s="315"/>
      <c r="S894" s="316"/>
      <c r="T894" s="128"/>
      <c r="U894" s="128"/>
      <c r="V894" s="447"/>
      <c r="W894" s="352"/>
      <c r="X894" s="352"/>
      <c r="Y894" s="352"/>
      <c r="Z894" s="352"/>
      <c r="AA894" s="352"/>
      <c r="AB894" s="352"/>
      <c r="AC894" s="352"/>
      <c r="AD894" s="352"/>
    </row>
    <row r="895" spans="1:30" ht="20.100000000000001" customHeight="1">
      <c r="A895" s="144"/>
      <c r="B895" s="111"/>
      <c r="C895" s="352"/>
      <c r="D895" s="311" t="s">
        <v>1625</v>
      </c>
      <c r="E895" s="352"/>
      <c r="F895" s="356"/>
      <c r="G895" s="314"/>
      <c r="H895" s="356"/>
      <c r="I895" s="314"/>
      <c r="J895" s="356"/>
      <c r="K895" s="314"/>
      <c r="L895" s="356"/>
      <c r="M895" s="314"/>
      <c r="N895" s="315"/>
      <c r="O895" s="316"/>
      <c r="P895" s="315"/>
      <c r="Q895" s="316"/>
      <c r="R895" s="315"/>
      <c r="S895" s="316"/>
      <c r="T895" s="128"/>
      <c r="U895" s="128"/>
      <c r="V895" s="447"/>
      <c r="W895" s="352"/>
      <c r="X895" s="352"/>
      <c r="Y895" s="352"/>
      <c r="Z895" s="352"/>
      <c r="AA895" s="352"/>
      <c r="AB895" s="352"/>
      <c r="AC895" s="352"/>
      <c r="AD895" s="352"/>
    </row>
    <row r="896" spans="1:30" ht="20.100000000000001" customHeight="1">
      <c r="A896" s="144"/>
      <c r="B896" s="111"/>
      <c r="C896" s="352"/>
      <c r="D896" s="311" t="s">
        <v>1626</v>
      </c>
      <c r="E896" s="352"/>
      <c r="F896" s="356"/>
      <c r="G896" s="314"/>
      <c r="H896" s="356"/>
      <c r="I896" s="314"/>
      <c r="J896" s="356"/>
      <c r="K896" s="314"/>
      <c r="L896" s="356"/>
      <c r="M896" s="314"/>
      <c r="N896" s="315"/>
      <c r="O896" s="316"/>
      <c r="P896" s="315"/>
      <c r="Q896" s="316"/>
      <c r="R896" s="315"/>
      <c r="S896" s="316"/>
      <c r="T896" s="128"/>
      <c r="U896" s="128"/>
      <c r="V896" s="447"/>
      <c r="W896" s="352"/>
      <c r="X896" s="352"/>
      <c r="Y896" s="352"/>
      <c r="Z896" s="352"/>
      <c r="AA896" s="352"/>
      <c r="AB896" s="352"/>
      <c r="AC896" s="352"/>
      <c r="AD896" s="352"/>
    </row>
    <row r="897" spans="1:30" ht="20.100000000000001" customHeight="1">
      <c r="A897" s="144"/>
      <c r="B897" s="111"/>
      <c r="C897" s="352"/>
      <c r="D897" s="311" t="s">
        <v>1627</v>
      </c>
      <c r="E897" s="352"/>
      <c r="F897" s="356"/>
      <c r="G897" s="314"/>
      <c r="H897" s="356"/>
      <c r="I897" s="314"/>
      <c r="J897" s="356"/>
      <c r="K897" s="314"/>
      <c r="L897" s="356"/>
      <c r="M897" s="314"/>
      <c r="N897" s="315"/>
      <c r="O897" s="316"/>
      <c r="P897" s="315"/>
      <c r="Q897" s="316"/>
      <c r="R897" s="315"/>
      <c r="S897" s="316"/>
      <c r="T897" s="128"/>
      <c r="U897" s="128"/>
      <c r="V897" s="447"/>
      <c r="W897" s="352"/>
      <c r="X897" s="352"/>
      <c r="Y897" s="352"/>
      <c r="Z897" s="352"/>
      <c r="AA897" s="352"/>
      <c r="AB897" s="352"/>
      <c r="AC897" s="352"/>
      <c r="AD897" s="352"/>
    </row>
    <row r="898" spans="1:30" ht="20.100000000000001" customHeight="1">
      <c r="A898" s="144"/>
      <c r="B898" s="111"/>
      <c r="C898" s="352"/>
      <c r="D898" s="311" t="s">
        <v>1628</v>
      </c>
      <c r="E898" s="352"/>
      <c r="F898" s="356"/>
      <c r="G898" s="314"/>
      <c r="H898" s="356"/>
      <c r="I898" s="314"/>
      <c r="J898" s="356"/>
      <c r="K898" s="314"/>
      <c r="L898" s="356"/>
      <c r="M898" s="314"/>
      <c r="N898" s="315"/>
      <c r="O898" s="316"/>
      <c r="P898" s="315"/>
      <c r="Q898" s="316"/>
      <c r="R898" s="315"/>
      <c r="S898" s="316"/>
      <c r="T898" s="128"/>
      <c r="U898" s="128"/>
      <c r="V898" s="447"/>
      <c r="W898" s="352"/>
      <c r="X898" s="352"/>
      <c r="Y898" s="352"/>
      <c r="Z898" s="352"/>
      <c r="AA898" s="352"/>
      <c r="AB898" s="352"/>
      <c r="AC898" s="352"/>
      <c r="AD898" s="352"/>
    </row>
    <row r="899" spans="1:30" ht="20.100000000000001" customHeight="1">
      <c r="A899" s="144"/>
      <c r="B899" s="111"/>
      <c r="C899" s="352"/>
      <c r="D899" s="311" t="s">
        <v>1629</v>
      </c>
      <c r="E899" s="352"/>
      <c r="F899" s="356"/>
      <c r="G899" s="314"/>
      <c r="H899" s="356"/>
      <c r="I899" s="314"/>
      <c r="J899" s="356"/>
      <c r="K899" s="314"/>
      <c r="L899" s="356"/>
      <c r="M899" s="314"/>
      <c r="N899" s="315"/>
      <c r="O899" s="316"/>
      <c r="P899" s="315"/>
      <c r="Q899" s="316"/>
      <c r="R899" s="315"/>
      <c r="S899" s="316"/>
      <c r="T899" s="128"/>
      <c r="U899" s="128"/>
      <c r="V899" s="447"/>
      <c r="W899" s="352"/>
      <c r="X899" s="352"/>
      <c r="Y899" s="352"/>
      <c r="Z899" s="352"/>
      <c r="AA899" s="352"/>
      <c r="AB899" s="352"/>
      <c r="AC899" s="352"/>
      <c r="AD899" s="352"/>
    </row>
    <row r="900" spans="1:30" ht="20.100000000000001" customHeight="1">
      <c r="A900" s="144"/>
      <c r="B900" s="111"/>
      <c r="C900" s="352"/>
      <c r="D900" s="311" t="s">
        <v>7957</v>
      </c>
      <c r="E900" s="352"/>
      <c r="F900" s="356"/>
      <c r="G900" s="314"/>
      <c r="H900" s="356"/>
      <c r="I900" s="314"/>
      <c r="J900" s="356"/>
      <c r="K900" s="314"/>
      <c r="L900" s="356"/>
      <c r="M900" s="314"/>
      <c r="N900" s="315"/>
      <c r="O900" s="316"/>
      <c r="P900" s="315"/>
      <c r="Q900" s="316"/>
      <c r="R900" s="315"/>
      <c r="S900" s="316"/>
      <c r="T900" s="128"/>
      <c r="U900" s="128"/>
      <c r="V900" s="447"/>
      <c r="W900" s="352"/>
      <c r="X900" s="352"/>
      <c r="Y900" s="352"/>
      <c r="Z900" s="352"/>
      <c r="AA900" s="352"/>
      <c r="AB900" s="352"/>
      <c r="AC900" s="352"/>
      <c r="AD900" s="352"/>
    </row>
    <row r="901" spans="1:30" ht="20.100000000000001" customHeight="1">
      <c r="A901" s="144"/>
      <c r="B901" s="111"/>
      <c r="C901" s="352"/>
      <c r="D901" s="311" t="s">
        <v>7958</v>
      </c>
      <c r="E901" s="352"/>
      <c r="F901" s="356"/>
      <c r="G901" s="314"/>
      <c r="H901" s="356"/>
      <c r="I901" s="314"/>
      <c r="J901" s="356"/>
      <c r="K901" s="314"/>
      <c r="L901" s="356"/>
      <c r="M901" s="314"/>
      <c r="N901" s="315"/>
      <c r="O901" s="316"/>
      <c r="P901" s="315"/>
      <c r="Q901" s="316"/>
      <c r="R901" s="315"/>
      <c r="S901" s="316"/>
      <c r="T901" s="128"/>
      <c r="U901" s="128"/>
      <c r="V901" s="447"/>
      <c r="W901" s="352"/>
      <c r="X901" s="352"/>
      <c r="Y901" s="352"/>
      <c r="Z901" s="352"/>
      <c r="AA901" s="352"/>
      <c r="AB901" s="352"/>
      <c r="AC901" s="352"/>
      <c r="AD901" s="352"/>
    </row>
    <row r="902" spans="1:30" ht="20.100000000000001" customHeight="1">
      <c r="A902" s="144"/>
      <c r="B902" s="111"/>
      <c r="C902" s="352"/>
      <c r="D902" s="311" t="s">
        <v>7959</v>
      </c>
      <c r="E902" s="352"/>
      <c r="F902" s="356"/>
      <c r="G902" s="314"/>
      <c r="H902" s="356"/>
      <c r="I902" s="314"/>
      <c r="J902" s="356"/>
      <c r="K902" s="314"/>
      <c r="L902" s="356"/>
      <c r="M902" s="314"/>
      <c r="N902" s="315"/>
      <c r="O902" s="316"/>
      <c r="P902" s="315"/>
      <c r="Q902" s="316"/>
      <c r="R902" s="315"/>
      <c r="S902" s="316"/>
      <c r="T902" s="128"/>
      <c r="U902" s="128"/>
      <c r="V902" s="447"/>
      <c r="W902" s="352"/>
      <c r="X902" s="352"/>
      <c r="Y902" s="352"/>
      <c r="Z902" s="352"/>
      <c r="AA902" s="352"/>
      <c r="AB902" s="352"/>
      <c r="AC902" s="352"/>
      <c r="AD902" s="352"/>
    </row>
    <row r="903" spans="1:30" ht="20.100000000000001" customHeight="1">
      <c r="A903" s="144"/>
      <c r="B903" s="111"/>
      <c r="C903" s="352"/>
      <c r="D903" s="311" t="s">
        <v>7920</v>
      </c>
      <c r="E903" s="352"/>
      <c r="F903" s="356"/>
      <c r="G903" s="314"/>
      <c r="H903" s="356"/>
      <c r="I903" s="314"/>
      <c r="J903" s="356"/>
      <c r="K903" s="314"/>
      <c r="L903" s="356"/>
      <c r="M903" s="314"/>
      <c r="N903" s="315"/>
      <c r="O903" s="316"/>
      <c r="P903" s="315"/>
      <c r="Q903" s="316"/>
      <c r="R903" s="315"/>
      <c r="S903" s="316"/>
      <c r="T903" s="128"/>
      <c r="U903" s="128"/>
      <c r="V903" s="447"/>
      <c r="W903" s="352"/>
      <c r="X903" s="352"/>
      <c r="Y903" s="352"/>
      <c r="Z903" s="352"/>
      <c r="AA903" s="352"/>
      <c r="AB903" s="352"/>
      <c r="AC903" s="352"/>
      <c r="AD903" s="352"/>
    </row>
    <row r="904" spans="1:30" ht="20.100000000000001" customHeight="1">
      <c r="A904" s="144"/>
      <c r="B904" s="111"/>
      <c r="C904" s="352"/>
      <c r="D904" s="311" t="s">
        <v>1959</v>
      </c>
      <c r="E904" s="352"/>
      <c r="F904" s="356"/>
      <c r="G904" s="314"/>
      <c r="H904" s="356"/>
      <c r="I904" s="314"/>
      <c r="J904" s="356"/>
      <c r="K904" s="314"/>
      <c r="L904" s="356"/>
      <c r="M904" s="314"/>
      <c r="N904" s="315"/>
      <c r="O904" s="316"/>
      <c r="P904" s="315"/>
      <c r="Q904" s="316"/>
      <c r="R904" s="315"/>
      <c r="S904" s="316"/>
      <c r="T904" s="128"/>
      <c r="U904" s="128"/>
      <c r="V904" s="447"/>
      <c r="W904" s="352"/>
      <c r="X904" s="352"/>
      <c r="Y904" s="352"/>
      <c r="Z904" s="352"/>
      <c r="AA904" s="352"/>
      <c r="AB904" s="352"/>
      <c r="AC904" s="352"/>
      <c r="AD904" s="352"/>
    </row>
    <row r="905" spans="1:30" ht="20.100000000000001" customHeight="1">
      <c r="A905" s="144"/>
      <c r="B905" s="111"/>
      <c r="C905" s="352"/>
      <c r="D905" s="311" t="s">
        <v>1960</v>
      </c>
      <c r="E905" s="352"/>
      <c r="F905" s="356"/>
      <c r="G905" s="314"/>
      <c r="H905" s="356"/>
      <c r="I905" s="314"/>
      <c r="J905" s="356"/>
      <c r="K905" s="314"/>
      <c r="L905" s="356"/>
      <c r="M905" s="314"/>
      <c r="N905" s="315"/>
      <c r="O905" s="316"/>
      <c r="P905" s="315"/>
      <c r="Q905" s="316"/>
      <c r="R905" s="315"/>
      <c r="S905" s="316"/>
      <c r="T905" s="128"/>
      <c r="U905" s="128"/>
      <c r="V905" s="447"/>
      <c r="W905" s="352"/>
      <c r="X905" s="352"/>
      <c r="Y905" s="352"/>
      <c r="Z905" s="352"/>
      <c r="AA905" s="352"/>
      <c r="AB905" s="352"/>
      <c r="AC905" s="352"/>
      <c r="AD905" s="352"/>
    </row>
    <row r="906" spans="1:30" ht="20.100000000000001" customHeight="1">
      <c r="A906" s="177" t="s">
        <v>5120</v>
      </c>
      <c r="B906" s="9" t="s">
        <v>992</v>
      </c>
      <c r="C906" s="351" t="s">
        <v>5109</v>
      </c>
      <c r="D906" s="9" t="s">
        <v>1621</v>
      </c>
      <c r="E906" s="351" t="s">
        <v>7887</v>
      </c>
      <c r="F906" s="354"/>
      <c r="G906" s="12"/>
      <c r="H906" s="354"/>
      <c r="I906" s="12"/>
      <c r="J906" s="354"/>
      <c r="K906" s="12"/>
      <c r="L906" s="354"/>
      <c r="M906" s="12"/>
      <c r="N906" s="56"/>
      <c r="O906" s="57"/>
      <c r="P906" s="56"/>
      <c r="Q906" s="57"/>
      <c r="R906" s="56"/>
      <c r="S906" s="57"/>
      <c r="T906" s="127"/>
      <c r="U906" s="127"/>
      <c r="V906" s="446"/>
      <c r="W906" s="351"/>
      <c r="X906" s="351" t="s">
        <v>7882</v>
      </c>
      <c r="Y906" s="351" t="s">
        <v>7882</v>
      </c>
      <c r="Z906" s="351" t="s">
        <v>7882</v>
      </c>
      <c r="AA906" s="351" t="s">
        <v>7882</v>
      </c>
      <c r="AB906" s="351" t="s">
        <v>7882</v>
      </c>
      <c r="AC906" s="351"/>
      <c r="AD906" s="351"/>
    </row>
    <row r="907" spans="1:30" ht="20.100000000000001" customHeight="1">
      <c r="A907" s="144"/>
      <c r="B907" s="111"/>
      <c r="C907" s="352"/>
      <c r="D907" s="311" t="s">
        <v>1622</v>
      </c>
      <c r="E907" s="352"/>
      <c r="F907" s="356"/>
      <c r="G907" s="314"/>
      <c r="H907" s="356"/>
      <c r="I907" s="314"/>
      <c r="J907" s="356"/>
      <c r="K907" s="314"/>
      <c r="L907" s="356"/>
      <c r="M907" s="314"/>
      <c r="N907" s="315"/>
      <c r="O907" s="316"/>
      <c r="P907" s="315"/>
      <c r="Q907" s="316"/>
      <c r="R907" s="315"/>
      <c r="S907" s="316"/>
      <c r="T907" s="128"/>
      <c r="U907" s="128"/>
      <c r="V907" s="447"/>
      <c r="W907" s="352"/>
      <c r="X907" s="352"/>
      <c r="Y907" s="352"/>
      <c r="Z907" s="352"/>
      <c r="AA907" s="352"/>
      <c r="AB907" s="352"/>
      <c r="AC907" s="352"/>
      <c r="AD907" s="352"/>
    </row>
    <row r="908" spans="1:30" ht="20.100000000000001" customHeight="1">
      <c r="A908" s="144"/>
      <c r="B908" s="111"/>
      <c r="C908" s="352"/>
      <c r="D908" s="311" t="s">
        <v>1623</v>
      </c>
      <c r="E908" s="352"/>
      <c r="F908" s="356"/>
      <c r="G908" s="314"/>
      <c r="H908" s="356"/>
      <c r="I908" s="314"/>
      <c r="J908" s="356"/>
      <c r="K908" s="314"/>
      <c r="L908" s="356"/>
      <c r="M908" s="314"/>
      <c r="N908" s="315"/>
      <c r="O908" s="316"/>
      <c r="P908" s="315"/>
      <c r="Q908" s="316"/>
      <c r="R908" s="315"/>
      <c r="S908" s="316"/>
      <c r="T908" s="128"/>
      <c r="U908" s="128"/>
      <c r="V908" s="447"/>
      <c r="W908" s="352"/>
      <c r="X908" s="352"/>
      <c r="Y908" s="352"/>
      <c r="Z908" s="352"/>
      <c r="AA908" s="352"/>
      <c r="AB908" s="352"/>
      <c r="AC908" s="352"/>
      <c r="AD908" s="352"/>
    </row>
    <row r="909" spans="1:30" ht="20.100000000000001" customHeight="1">
      <c r="A909" s="144"/>
      <c r="B909" s="111"/>
      <c r="C909" s="352"/>
      <c r="D909" s="311" t="s">
        <v>1624</v>
      </c>
      <c r="E909" s="352"/>
      <c r="F909" s="356"/>
      <c r="G909" s="314"/>
      <c r="H909" s="356"/>
      <c r="I909" s="314"/>
      <c r="J909" s="356"/>
      <c r="K909" s="314"/>
      <c r="L909" s="356"/>
      <c r="M909" s="314"/>
      <c r="N909" s="315"/>
      <c r="O909" s="316"/>
      <c r="P909" s="315"/>
      <c r="Q909" s="316"/>
      <c r="R909" s="315"/>
      <c r="S909" s="316"/>
      <c r="T909" s="128"/>
      <c r="U909" s="128"/>
      <c r="V909" s="447"/>
      <c r="W909" s="352"/>
      <c r="X909" s="352"/>
      <c r="Y909" s="352"/>
      <c r="Z909" s="352"/>
      <c r="AA909" s="352"/>
      <c r="AB909" s="352"/>
      <c r="AC909" s="352"/>
      <c r="AD909" s="352"/>
    </row>
    <row r="910" spans="1:30" ht="20.100000000000001" customHeight="1">
      <c r="A910" s="144"/>
      <c r="B910" s="111"/>
      <c r="C910" s="352"/>
      <c r="D910" s="311" t="s">
        <v>1625</v>
      </c>
      <c r="E910" s="352"/>
      <c r="F910" s="356"/>
      <c r="G910" s="314"/>
      <c r="H910" s="356"/>
      <c r="I910" s="314"/>
      <c r="J910" s="356"/>
      <c r="K910" s="314"/>
      <c r="L910" s="356"/>
      <c r="M910" s="314"/>
      <c r="N910" s="315"/>
      <c r="O910" s="316"/>
      <c r="P910" s="315"/>
      <c r="Q910" s="316"/>
      <c r="R910" s="315"/>
      <c r="S910" s="316"/>
      <c r="T910" s="128"/>
      <c r="U910" s="128"/>
      <c r="V910" s="447"/>
      <c r="W910" s="352"/>
      <c r="X910" s="352"/>
      <c r="Y910" s="352"/>
      <c r="Z910" s="352"/>
      <c r="AA910" s="352"/>
      <c r="AB910" s="352"/>
      <c r="AC910" s="352"/>
      <c r="AD910" s="352"/>
    </row>
    <row r="911" spans="1:30" ht="20.100000000000001" customHeight="1">
      <c r="A911" s="144"/>
      <c r="B911" s="111"/>
      <c r="C911" s="352"/>
      <c r="D911" s="311" t="s">
        <v>1626</v>
      </c>
      <c r="E911" s="352"/>
      <c r="F911" s="356"/>
      <c r="G911" s="314"/>
      <c r="H911" s="356"/>
      <c r="I911" s="314"/>
      <c r="J911" s="356"/>
      <c r="K911" s="314"/>
      <c r="L911" s="356"/>
      <c r="M911" s="314"/>
      <c r="N911" s="315"/>
      <c r="O911" s="316"/>
      <c r="P911" s="315"/>
      <c r="Q911" s="316"/>
      <c r="R911" s="315"/>
      <c r="S911" s="316"/>
      <c r="T911" s="128"/>
      <c r="U911" s="128"/>
      <c r="V911" s="447"/>
      <c r="W911" s="352"/>
      <c r="X911" s="352"/>
      <c r="Y911" s="352"/>
      <c r="Z911" s="352"/>
      <c r="AA911" s="352"/>
      <c r="AB911" s="352"/>
      <c r="AC911" s="352"/>
      <c r="AD911" s="352"/>
    </row>
    <row r="912" spans="1:30" ht="20.100000000000001" customHeight="1">
      <c r="A912" s="144"/>
      <c r="B912" s="111"/>
      <c r="C912" s="352"/>
      <c r="D912" s="311" t="s">
        <v>1627</v>
      </c>
      <c r="E912" s="352"/>
      <c r="F912" s="356"/>
      <c r="G912" s="314"/>
      <c r="H912" s="356"/>
      <c r="I912" s="314"/>
      <c r="J912" s="356"/>
      <c r="K912" s="314"/>
      <c r="L912" s="356"/>
      <c r="M912" s="314"/>
      <c r="N912" s="315"/>
      <c r="O912" s="316"/>
      <c r="P912" s="315"/>
      <c r="Q912" s="316"/>
      <c r="R912" s="315"/>
      <c r="S912" s="316"/>
      <c r="T912" s="128"/>
      <c r="U912" s="128"/>
      <c r="V912" s="447"/>
      <c r="W912" s="352"/>
      <c r="X912" s="352"/>
      <c r="Y912" s="352"/>
      <c r="Z912" s="352"/>
      <c r="AA912" s="352"/>
      <c r="AB912" s="352"/>
      <c r="AC912" s="352"/>
      <c r="AD912" s="352"/>
    </row>
    <row r="913" spans="1:30" ht="20.100000000000001" customHeight="1">
      <c r="A913" s="144"/>
      <c r="B913" s="111"/>
      <c r="C913" s="352"/>
      <c r="D913" s="311" t="s">
        <v>1628</v>
      </c>
      <c r="E913" s="352"/>
      <c r="F913" s="356"/>
      <c r="G913" s="314"/>
      <c r="H913" s="356"/>
      <c r="I913" s="314"/>
      <c r="J913" s="356"/>
      <c r="K913" s="314"/>
      <c r="L913" s="356"/>
      <c r="M913" s="314"/>
      <c r="N913" s="315"/>
      <c r="O913" s="316"/>
      <c r="P913" s="315"/>
      <c r="Q913" s="316"/>
      <c r="R913" s="315"/>
      <c r="S913" s="316"/>
      <c r="T913" s="128"/>
      <c r="U913" s="128"/>
      <c r="V913" s="447"/>
      <c r="W913" s="352"/>
      <c r="X913" s="352"/>
      <c r="Y913" s="352"/>
      <c r="Z913" s="352"/>
      <c r="AA913" s="352"/>
      <c r="AB913" s="352"/>
      <c r="AC913" s="352"/>
      <c r="AD913" s="352"/>
    </row>
    <row r="914" spans="1:30" ht="20.100000000000001" customHeight="1">
      <c r="A914" s="144"/>
      <c r="B914" s="111"/>
      <c r="C914" s="352"/>
      <c r="D914" s="311" t="s">
        <v>1629</v>
      </c>
      <c r="E914" s="352"/>
      <c r="F914" s="356"/>
      <c r="G914" s="314"/>
      <c r="H914" s="356"/>
      <c r="I914" s="314"/>
      <c r="J914" s="356"/>
      <c r="K914" s="314"/>
      <c r="L914" s="356"/>
      <c r="M914" s="314"/>
      <c r="N914" s="315"/>
      <c r="O914" s="316"/>
      <c r="P914" s="315"/>
      <c r="Q914" s="316"/>
      <c r="R914" s="315"/>
      <c r="S914" s="316"/>
      <c r="T914" s="128"/>
      <c r="U914" s="128"/>
      <c r="V914" s="447"/>
      <c r="W914" s="352"/>
      <c r="X914" s="352"/>
      <c r="Y914" s="352"/>
      <c r="Z914" s="352"/>
      <c r="AA914" s="352"/>
      <c r="AB914" s="352"/>
      <c r="AC914" s="352"/>
      <c r="AD914" s="352"/>
    </row>
    <row r="915" spans="1:30" ht="20.100000000000001" customHeight="1">
      <c r="A915" s="144"/>
      <c r="B915" s="111"/>
      <c r="C915" s="352"/>
      <c r="D915" s="311" t="s">
        <v>7957</v>
      </c>
      <c r="E915" s="352"/>
      <c r="F915" s="356"/>
      <c r="G915" s="314"/>
      <c r="H915" s="356"/>
      <c r="I915" s="314"/>
      <c r="J915" s="356"/>
      <c r="K915" s="314"/>
      <c r="L915" s="356"/>
      <c r="M915" s="314"/>
      <c r="N915" s="315"/>
      <c r="O915" s="316"/>
      <c r="P915" s="315"/>
      <c r="Q915" s="316"/>
      <c r="R915" s="315"/>
      <c r="S915" s="316"/>
      <c r="T915" s="128"/>
      <c r="U915" s="128"/>
      <c r="V915" s="447"/>
      <c r="W915" s="352"/>
      <c r="X915" s="352"/>
      <c r="Y915" s="352"/>
      <c r="Z915" s="352"/>
      <c r="AA915" s="352"/>
      <c r="AB915" s="352"/>
      <c r="AC915" s="352"/>
      <c r="AD915" s="352"/>
    </row>
    <row r="916" spans="1:30" ht="20.100000000000001" customHeight="1">
      <c r="A916" s="144"/>
      <c r="B916" s="111"/>
      <c r="C916" s="352"/>
      <c r="D916" s="311" t="s">
        <v>7958</v>
      </c>
      <c r="E916" s="352"/>
      <c r="F916" s="356"/>
      <c r="G916" s="314"/>
      <c r="H916" s="356"/>
      <c r="I916" s="314"/>
      <c r="J916" s="356"/>
      <c r="K916" s="314"/>
      <c r="L916" s="356"/>
      <c r="M916" s="314"/>
      <c r="N916" s="315"/>
      <c r="O916" s="316"/>
      <c r="P916" s="315"/>
      <c r="Q916" s="316"/>
      <c r="R916" s="315"/>
      <c r="S916" s="316"/>
      <c r="T916" s="128"/>
      <c r="U916" s="128"/>
      <c r="V916" s="447"/>
      <c r="W916" s="352"/>
      <c r="X916" s="352"/>
      <c r="Y916" s="352"/>
      <c r="Z916" s="352"/>
      <c r="AA916" s="352"/>
      <c r="AB916" s="352"/>
      <c r="AC916" s="352"/>
      <c r="AD916" s="352"/>
    </row>
    <row r="917" spans="1:30" ht="20.100000000000001" customHeight="1">
      <c r="A917" s="144"/>
      <c r="B917" s="111"/>
      <c r="C917" s="352"/>
      <c r="D917" s="311" t="s">
        <v>7959</v>
      </c>
      <c r="E917" s="352"/>
      <c r="F917" s="356"/>
      <c r="G917" s="314"/>
      <c r="H917" s="356"/>
      <c r="I917" s="314"/>
      <c r="J917" s="356"/>
      <c r="K917" s="314"/>
      <c r="L917" s="356"/>
      <c r="M917" s="314"/>
      <c r="N917" s="315"/>
      <c r="O917" s="316"/>
      <c r="P917" s="315"/>
      <c r="Q917" s="316"/>
      <c r="R917" s="315"/>
      <c r="S917" s="316"/>
      <c r="T917" s="128"/>
      <c r="U917" s="128"/>
      <c r="V917" s="447"/>
      <c r="W917" s="352"/>
      <c r="X917" s="352"/>
      <c r="Y917" s="352"/>
      <c r="Z917" s="352"/>
      <c r="AA917" s="352"/>
      <c r="AB917" s="352"/>
      <c r="AC917" s="352"/>
      <c r="AD917" s="352"/>
    </row>
    <row r="918" spans="1:30" ht="20.100000000000001" customHeight="1">
      <c r="A918" s="144"/>
      <c r="B918" s="111"/>
      <c r="C918" s="352"/>
      <c r="D918" s="311" t="s">
        <v>7920</v>
      </c>
      <c r="E918" s="352"/>
      <c r="F918" s="356"/>
      <c r="G918" s="314"/>
      <c r="H918" s="356"/>
      <c r="I918" s="314"/>
      <c r="J918" s="356"/>
      <c r="K918" s="314"/>
      <c r="L918" s="356"/>
      <c r="M918" s="314"/>
      <c r="N918" s="315"/>
      <c r="O918" s="316"/>
      <c r="P918" s="315"/>
      <c r="Q918" s="316"/>
      <c r="R918" s="315"/>
      <c r="S918" s="316"/>
      <c r="T918" s="128"/>
      <c r="U918" s="128"/>
      <c r="V918" s="447"/>
      <c r="W918" s="352"/>
      <c r="X918" s="352"/>
      <c r="Y918" s="352"/>
      <c r="Z918" s="352"/>
      <c r="AA918" s="352"/>
      <c r="AB918" s="352"/>
      <c r="AC918" s="352"/>
      <c r="AD918" s="352"/>
    </row>
    <row r="919" spans="1:30" ht="20.100000000000001" customHeight="1">
      <c r="A919" s="144"/>
      <c r="B919" s="111"/>
      <c r="C919" s="352"/>
      <c r="D919" s="311" t="s">
        <v>1959</v>
      </c>
      <c r="E919" s="352"/>
      <c r="F919" s="356"/>
      <c r="G919" s="314"/>
      <c r="H919" s="356"/>
      <c r="I919" s="314"/>
      <c r="J919" s="356"/>
      <c r="K919" s="314"/>
      <c r="L919" s="356"/>
      <c r="M919" s="314"/>
      <c r="N919" s="315"/>
      <c r="O919" s="316"/>
      <c r="P919" s="315"/>
      <c r="Q919" s="316"/>
      <c r="R919" s="315"/>
      <c r="S919" s="316"/>
      <c r="T919" s="128"/>
      <c r="U919" s="128"/>
      <c r="V919" s="447"/>
      <c r="W919" s="352"/>
      <c r="X919" s="352"/>
      <c r="Y919" s="352"/>
      <c r="Z919" s="352"/>
      <c r="AA919" s="352"/>
      <c r="AB919" s="352"/>
      <c r="AC919" s="352"/>
      <c r="AD919" s="352"/>
    </row>
    <row r="920" spans="1:30" ht="20.100000000000001" customHeight="1">
      <c r="A920" s="144"/>
      <c r="B920" s="111"/>
      <c r="C920" s="352"/>
      <c r="D920" s="311" t="s">
        <v>1960</v>
      </c>
      <c r="E920" s="352"/>
      <c r="F920" s="356"/>
      <c r="G920" s="314"/>
      <c r="H920" s="356"/>
      <c r="I920" s="314"/>
      <c r="J920" s="356"/>
      <c r="K920" s="314"/>
      <c r="L920" s="356"/>
      <c r="M920" s="314"/>
      <c r="N920" s="315"/>
      <c r="O920" s="316"/>
      <c r="P920" s="315"/>
      <c r="Q920" s="316"/>
      <c r="R920" s="315"/>
      <c r="S920" s="316"/>
      <c r="T920" s="128"/>
      <c r="U920" s="128"/>
      <c r="V920" s="447"/>
      <c r="W920" s="352"/>
      <c r="X920" s="352"/>
      <c r="Y920" s="352"/>
      <c r="Z920" s="352"/>
      <c r="AA920" s="352"/>
      <c r="AB920" s="352"/>
      <c r="AC920" s="352"/>
      <c r="AD920" s="352"/>
    </row>
    <row r="921" spans="1:30" ht="20.100000000000001" customHeight="1">
      <c r="A921" s="177" t="s">
        <v>5121</v>
      </c>
      <c r="B921" s="9" t="s">
        <v>993</v>
      </c>
      <c r="C921" s="351" t="s">
        <v>5109</v>
      </c>
      <c r="D921" s="9" t="s">
        <v>1621</v>
      </c>
      <c r="E921" s="351" t="s">
        <v>7887</v>
      </c>
      <c r="F921" s="354"/>
      <c r="G921" s="12"/>
      <c r="H921" s="354"/>
      <c r="I921" s="12"/>
      <c r="J921" s="354"/>
      <c r="K921" s="12"/>
      <c r="L921" s="354"/>
      <c r="M921" s="12"/>
      <c r="N921" s="56"/>
      <c r="O921" s="57"/>
      <c r="P921" s="56"/>
      <c r="Q921" s="57"/>
      <c r="R921" s="56"/>
      <c r="S921" s="57"/>
      <c r="T921" s="127"/>
      <c r="U921" s="127"/>
      <c r="V921" s="446"/>
      <c r="W921" s="351"/>
      <c r="X921" s="351" t="s">
        <v>7882</v>
      </c>
      <c r="Y921" s="351" t="s">
        <v>7882</v>
      </c>
      <c r="Z921" s="351" t="s">
        <v>7882</v>
      </c>
      <c r="AA921" s="351" t="s">
        <v>7882</v>
      </c>
      <c r="AB921" s="351" t="s">
        <v>7882</v>
      </c>
      <c r="AC921" s="351"/>
      <c r="AD921" s="351"/>
    </row>
    <row r="922" spans="1:30" ht="20.100000000000001" customHeight="1">
      <c r="A922" s="144"/>
      <c r="B922" s="111"/>
      <c r="C922" s="352"/>
      <c r="D922" s="311" t="s">
        <v>1622</v>
      </c>
      <c r="E922" s="352"/>
      <c r="F922" s="356"/>
      <c r="G922" s="314"/>
      <c r="H922" s="356"/>
      <c r="I922" s="314"/>
      <c r="J922" s="356"/>
      <c r="K922" s="314"/>
      <c r="L922" s="356"/>
      <c r="M922" s="314"/>
      <c r="N922" s="315"/>
      <c r="O922" s="316"/>
      <c r="P922" s="315"/>
      <c r="Q922" s="316"/>
      <c r="R922" s="315"/>
      <c r="S922" s="316"/>
      <c r="T922" s="128"/>
      <c r="U922" s="128"/>
      <c r="V922" s="447"/>
      <c r="W922" s="352"/>
      <c r="X922" s="352"/>
      <c r="Y922" s="352"/>
      <c r="Z922" s="352"/>
      <c r="AA922" s="352"/>
      <c r="AB922" s="352"/>
      <c r="AC922" s="352"/>
      <c r="AD922" s="352"/>
    </row>
    <row r="923" spans="1:30" ht="20.100000000000001" customHeight="1">
      <c r="A923" s="144"/>
      <c r="B923" s="111"/>
      <c r="C923" s="352"/>
      <c r="D923" s="311" t="s">
        <v>1623</v>
      </c>
      <c r="E923" s="352"/>
      <c r="F923" s="356"/>
      <c r="G923" s="314"/>
      <c r="H923" s="356"/>
      <c r="I923" s="314"/>
      <c r="J923" s="356"/>
      <c r="K923" s="314"/>
      <c r="L923" s="356"/>
      <c r="M923" s="314"/>
      <c r="N923" s="315"/>
      <c r="O923" s="316"/>
      <c r="P923" s="315"/>
      <c r="Q923" s="316"/>
      <c r="R923" s="315"/>
      <c r="S923" s="316"/>
      <c r="T923" s="128"/>
      <c r="U923" s="128"/>
      <c r="V923" s="447"/>
      <c r="W923" s="352"/>
      <c r="X923" s="352"/>
      <c r="Y923" s="352"/>
      <c r="Z923" s="352"/>
      <c r="AA923" s="352"/>
      <c r="AB923" s="352"/>
      <c r="AC923" s="352"/>
      <c r="AD923" s="352"/>
    </row>
    <row r="924" spans="1:30" ht="20.100000000000001" customHeight="1">
      <c r="A924" s="144"/>
      <c r="B924" s="111"/>
      <c r="C924" s="352"/>
      <c r="D924" s="311" t="s">
        <v>1624</v>
      </c>
      <c r="E924" s="352"/>
      <c r="F924" s="356"/>
      <c r="G924" s="314"/>
      <c r="H924" s="356"/>
      <c r="I924" s="314"/>
      <c r="J924" s="356"/>
      <c r="K924" s="314"/>
      <c r="L924" s="356"/>
      <c r="M924" s="314"/>
      <c r="N924" s="315"/>
      <c r="O924" s="316"/>
      <c r="P924" s="315"/>
      <c r="Q924" s="316"/>
      <c r="R924" s="315"/>
      <c r="S924" s="316"/>
      <c r="T924" s="128"/>
      <c r="U924" s="128"/>
      <c r="V924" s="447"/>
      <c r="W924" s="352"/>
      <c r="X924" s="352"/>
      <c r="Y924" s="352"/>
      <c r="Z924" s="352"/>
      <c r="AA924" s="352"/>
      <c r="AB924" s="352"/>
      <c r="AC924" s="352"/>
      <c r="AD924" s="352"/>
    </row>
    <row r="925" spans="1:30" ht="20.100000000000001" customHeight="1">
      <c r="A925" s="144"/>
      <c r="B925" s="111"/>
      <c r="C925" s="352"/>
      <c r="D925" s="311" t="s">
        <v>1625</v>
      </c>
      <c r="E925" s="352"/>
      <c r="F925" s="356"/>
      <c r="G925" s="314"/>
      <c r="H925" s="356"/>
      <c r="I925" s="314"/>
      <c r="J925" s="356"/>
      <c r="K925" s="314"/>
      <c r="L925" s="356"/>
      <c r="M925" s="314"/>
      <c r="N925" s="315"/>
      <c r="O925" s="316"/>
      <c r="P925" s="315"/>
      <c r="Q925" s="316"/>
      <c r="R925" s="315"/>
      <c r="S925" s="316"/>
      <c r="T925" s="128"/>
      <c r="U925" s="128"/>
      <c r="V925" s="447"/>
      <c r="W925" s="352"/>
      <c r="X925" s="352"/>
      <c r="Y925" s="352"/>
      <c r="Z925" s="352"/>
      <c r="AA925" s="352"/>
      <c r="AB925" s="352"/>
      <c r="AC925" s="352"/>
      <c r="AD925" s="352"/>
    </row>
    <row r="926" spans="1:30" ht="20.100000000000001" customHeight="1">
      <c r="A926" s="144"/>
      <c r="B926" s="111"/>
      <c r="C926" s="352"/>
      <c r="D926" s="311" t="s">
        <v>1626</v>
      </c>
      <c r="E926" s="352"/>
      <c r="F926" s="356"/>
      <c r="G926" s="314"/>
      <c r="H926" s="356"/>
      <c r="I926" s="314"/>
      <c r="J926" s="356"/>
      <c r="K926" s="314"/>
      <c r="L926" s="356"/>
      <c r="M926" s="314"/>
      <c r="N926" s="315"/>
      <c r="O926" s="316"/>
      <c r="P926" s="315"/>
      <c r="Q926" s="316"/>
      <c r="R926" s="315"/>
      <c r="S926" s="316"/>
      <c r="T926" s="128"/>
      <c r="U926" s="128"/>
      <c r="V926" s="447"/>
      <c r="W926" s="352"/>
      <c r="X926" s="352"/>
      <c r="Y926" s="352"/>
      <c r="Z926" s="352"/>
      <c r="AA926" s="352"/>
      <c r="AB926" s="352"/>
      <c r="AC926" s="352"/>
      <c r="AD926" s="352"/>
    </row>
    <row r="927" spans="1:30" ht="20.100000000000001" customHeight="1">
      <c r="A927" s="144"/>
      <c r="B927" s="111"/>
      <c r="C927" s="352"/>
      <c r="D927" s="311" t="s">
        <v>1627</v>
      </c>
      <c r="E927" s="352"/>
      <c r="F927" s="356"/>
      <c r="G927" s="314"/>
      <c r="H927" s="356"/>
      <c r="I927" s="314"/>
      <c r="J927" s="356"/>
      <c r="K927" s="314"/>
      <c r="L927" s="356"/>
      <c r="M927" s="314"/>
      <c r="N927" s="315"/>
      <c r="O927" s="316"/>
      <c r="P927" s="315"/>
      <c r="Q927" s="316"/>
      <c r="R927" s="315"/>
      <c r="S927" s="316"/>
      <c r="T927" s="128"/>
      <c r="U927" s="128"/>
      <c r="V927" s="447"/>
      <c r="W927" s="352"/>
      <c r="X927" s="352"/>
      <c r="Y927" s="352"/>
      <c r="Z927" s="352"/>
      <c r="AA927" s="352"/>
      <c r="AB927" s="352"/>
      <c r="AC927" s="352"/>
      <c r="AD927" s="352"/>
    </row>
    <row r="928" spans="1:30" ht="20.100000000000001" customHeight="1">
      <c r="A928" s="144"/>
      <c r="B928" s="111"/>
      <c r="C928" s="352"/>
      <c r="D928" s="311" t="s">
        <v>1628</v>
      </c>
      <c r="E928" s="352"/>
      <c r="F928" s="356"/>
      <c r="G928" s="314"/>
      <c r="H928" s="356"/>
      <c r="I928" s="314"/>
      <c r="J928" s="356"/>
      <c r="K928" s="314"/>
      <c r="L928" s="356"/>
      <c r="M928" s="314"/>
      <c r="N928" s="315"/>
      <c r="O928" s="316"/>
      <c r="P928" s="315"/>
      <c r="Q928" s="316"/>
      <c r="R928" s="315"/>
      <c r="S928" s="316"/>
      <c r="T928" s="128"/>
      <c r="U928" s="128"/>
      <c r="V928" s="447"/>
      <c r="W928" s="352"/>
      <c r="X928" s="352"/>
      <c r="Y928" s="352"/>
      <c r="Z928" s="352"/>
      <c r="AA928" s="352"/>
      <c r="AB928" s="352"/>
      <c r="AC928" s="352"/>
      <c r="AD928" s="352"/>
    </row>
    <row r="929" spans="1:30" ht="20.100000000000001" customHeight="1">
      <c r="A929" s="144"/>
      <c r="B929" s="111"/>
      <c r="C929" s="352"/>
      <c r="D929" s="311" t="s">
        <v>1629</v>
      </c>
      <c r="E929" s="352"/>
      <c r="F929" s="356"/>
      <c r="G929" s="314"/>
      <c r="H929" s="356"/>
      <c r="I929" s="314"/>
      <c r="J929" s="356"/>
      <c r="K929" s="314"/>
      <c r="L929" s="356"/>
      <c r="M929" s="314"/>
      <c r="N929" s="315"/>
      <c r="O929" s="316"/>
      <c r="P929" s="315"/>
      <c r="Q929" s="316"/>
      <c r="R929" s="315"/>
      <c r="S929" s="316"/>
      <c r="T929" s="128"/>
      <c r="U929" s="128"/>
      <c r="V929" s="447"/>
      <c r="W929" s="352"/>
      <c r="X929" s="352"/>
      <c r="Y929" s="352"/>
      <c r="Z929" s="352"/>
      <c r="AA929" s="352"/>
      <c r="AB929" s="352"/>
      <c r="AC929" s="352"/>
      <c r="AD929" s="352"/>
    </row>
    <row r="930" spans="1:30" ht="20.100000000000001" customHeight="1">
      <c r="A930" s="144"/>
      <c r="B930" s="111"/>
      <c r="C930" s="352"/>
      <c r="D930" s="311" t="s">
        <v>7957</v>
      </c>
      <c r="E930" s="352"/>
      <c r="F930" s="356"/>
      <c r="G930" s="314"/>
      <c r="H930" s="356"/>
      <c r="I930" s="314"/>
      <c r="J930" s="356"/>
      <c r="K930" s="314"/>
      <c r="L930" s="356"/>
      <c r="M930" s="314"/>
      <c r="N930" s="315"/>
      <c r="O930" s="316"/>
      <c r="P930" s="315"/>
      <c r="Q930" s="316"/>
      <c r="R930" s="315"/>
      <c r="S930" s="316"/>
      <c r="T930" s="128"/>
      <c r="U930" s="128"/>
      <c r="V930" s="447"/>
      <c r="W930" s="352"/>
      <c r="X930" s="352"/>
      <c r="Y930" s="352"/>
      <c r="Z930" s="352"/>
      <c r="AA930" s="352"/>
      <c r="AB930" s="352"/>
      <c r="AC930" s="352"/>
      <c r="AD930" s="352"/>
    </row>
    <row r="931" spans="1:30" ht="20.100000000000001" customHeight="1">
      <c r="A931" s="144"/>
      <c r="B931" s="111"/>
      <c r="C931" s="352"/>
      <c r="D931" s="311" t="s">
        <v>7958</v>
      </c>
      <c r="E931" s="352"/>
      <c r="F931" s="356"/>
      <c r="G931" s="314"/>
      <c r="H931" s="356"/>
      <c r="I931" s="314"/>
      <c r="J931" s="356"/>
      <c r="K931" s="314"/>
      <c r="L931" s="356"/>
      <c r="M931" s="314"/>
      <c r="N931" s="315"/>
      <c r="O931" s="316"/>
      <c r="P931" s="315"/>
      <c r="Q931" s="316"/>
      <c r="R931" s="315"/>
      <c r="S931" s="316"/>
      <c r="T931" s="128"/>
      <c r="U931" s="128"/>
      <c r="V931" s="447"/>
      <c r="W931" s="352"/>
      <c r="X931" s="352"/>
      <c r="Y931" s="352"/>
      <c r="Z931" s="352"/>
      <c r="AA931" s="352"/>
      <c r="AB931" s="352"/>
      <c r="AC931" s="352"/>
      <c r="AD931" s="352"/>
    </row>
    <row r="932" spans="1:30" ht="20.100000000000001" customHeight="1">
      <c r="A932" s="144"/>
      <c r="B932" s="111"/>
      <c r="C932" s="352"/>
      <c r="D932" s="311" t="s">
        <v>7959</v>
      </c>
      <c r="E932" s="352"/>
      <c r="F932" s="356"/>
      <c r="G932" s="314"/>
      <c r="H932" s="356"/>
      <c r="I932" s="314"/>
      <c r="J932" s="356"/>
      <c r="K932" s="314"/>
      <c r="L932" s="356"/>
      <c r="M932" s="314"/>
      <c r="N932" s="315"/>
      <c r="O932" s="316"/>
      <c r="P932" s="315"/>
      <c r="Q932" s="316"/>
      <c r="R932" s="315"/>
      <c r="S932" s="316"/>
      <c r="T932" s="128"/>
      <c r="U932" s="128"/>
      <c r="V932" s="447"/>
      <c r="W932" s="352"/>
      <c r="X932" s="352"/>
      <c r="Y932" s="352"/>
      <c r="Z932" s="352"/>
      <c r="AA932" s="352"/>
      <c r="AB932" s="352"/>
      <c r="AC932" s="352"/>
      <c r="AD932" s="352"/>
    </row>
    <row r="933" spans="1:30" ht="20.100000000000001" customHeight="1">
      <c r="A933" s="144"/>
      <c r="B933" s="111"/>
      <c r="C933" s="352"/>
      <c r="D933" s="311" t="s">
        <v>7920</v>
      </c>
      <c r="E933" s="352"/>
      <c r="F933" s="356"/>
      <c r="G933" s="314"/>
      <c r="H933" s="356"/>
      <c r="I933" s="314"/>
      <c r="J933" s="356"/>
      <c r="K933" s="314"/>
      <c r="L933" s="356"/>
      <c r="M933" s="314"/>
      <c r="N933" s="315"/>
      <c r="O933" s="316"/>
      <c r="P933" s="315"/>
      <c r="Q933" s="316"/>
      <c r="R933" s="315"/>
      <c r="S933" s="316"/>
      <c r="T933" s="128"/>
      <c r="U933" s="128"/>
      <c r="V933" s="447"/>
      <c r="W933" s="352"/>
      <c r="X933" s="352"/>
      <c r="Y933" s="352"/>
      <c r="Z933" s="352"/>
      <c r="AA933" s="352"/>
      <c r="AB933" s="352"/>
      <c r="AC933" s="352"/>
      <c r="AD933" s="352"/>
    </row>
    <row r="934" spans="1:30" ht="20.100000000000001" customHeight="1">
      <c r="A934" s="144"/>
      <c r="B934" s="111"/>
      <c r="C934" s="352"/>
      <c r="D934" s="311" t="s">
        <v>1959</v>
      </c>
      <c r="E934" s="352"/>
      <c r="F934" s="356"/>
      <c r="G934" s="314"/>
      <c r="H934" s="356"/>
      <c r="I934" s="314"/>
      <c r="J934" s="356"/>
      <c r="K934" s="314"/>
      <c r="L934" s="356"/>
      <c r="M934" s="314"/>
      <c r="N934" s="315"/>
      <c r="O934" s="316"/>
      <c r="P934" s="315"/>
      <c r="Q934" s="316"/>
      <c r="R934" s="315"/>
      <c r="S934" s="316"/>
      <c r="T934" s="128"/>
      <c r="U934" s="128"/>
      <c r="V934" s="447"/>
      <c r="W934" s="352"/>
      <c r="X934" s="352"/>
      <c r="Y934" s="352"/>
      <c r="Z934" s="352"/>
      <c r="AA934" s="352"/>
      <c r="AB934" s="352"/>
      <c r="AC934" s="352"/>
      <c r="AD934" s="352"/>
    </row>
    <row r="935" spans="1:30" ht="20.100000000000001" customHeight="1">
      <c r="A935" s="144"/>
      <c r="B935" s="111"/>
      <c r="C935" s="352"/>
      <c r="D935" s="311" t="s">
        <v>1960</v>
      </c>
      <c r="E935" s="352"/>
      <c r="F935" s="356"/>
      <c r="G935" s="314"/>
      <c r="H935" s="356"/>
      <c r="I935" s="314"/>
      <c r="J935" s="356"/>
      <c r="K935" s="314"/>
      <c r="L935" s="356"/>
      <c r="M935" s="314"/>
      <c r="N935" s="315"/>
      <c r="O935" s="316"/>
      <c r="P935" s="315"/>
      <c r="Q935" s="316"/>
      <c r="R935" s="315"/>
      <c r="S935" s="316"/>
      <c r="T935" s="128"/>
      <c r="U935" s="128"/>
      <c r="V935" s="447"/>
      <c r="W935" s="352"/>
      <c r="X935" s="352"/>
      <c r="Y935" s="352"/>
      <c r="Z935" s="352"/>
      <c r="AA935" s="352"/>
      <c r="AB935" s="352"/>
      <c r="AC935" s="352"/>
      <c r="AD935" s="352"/>
    </row>
    <row r="936" spans="1:30" ht="20.100000000000001" customHeight="1">
      <c r="A936" s="177" t="s">
        <v>5122</v>
      </c>
      <c r="B936" s="9" t="s">
        <v>994</v>
      </c>
      <c r="C936" s="351" t="s">
        <v>5123</v>
      </c>
      <c r="D936" s="9"/>
      <c r="E936" s="351"/>
      <c r="F936" s="354"/>
      <c r="G936" s="12"/>
      <c r="H936" s="354"/>
      <c r="I936" s="12"/>
      <c r="J936" s="354"/>
      <c r="K936" s="12"/>
      <c r="L936" s="354"/>
      <c r="M936" s="12"/>
      <c r="N936" s="56"/>
      <c r="O936" s="57"/>
      <c r="P936" s="56"/>
      <c r="Q936" s="57"/>
      <c r="R936" s="56">
        <v>1</v>
      </c>
      <c r="S936" s="57">
        <v>99.980361351139038</v>
      </c>
      <c r="T936" s="127"/>
      <c r="U936" s="127"/>
      <c r="V936" s="446"/>
      <c r="W936" s="351"/>
      <c r="X936" s="351" t="s">
        <v>7882</v>
      </c>
      <c r="Y936" s="351" t="s">
        <v>7882</v>
      </c>
      <c r="Z936" s="351" t="s">
        <v>7882</v>
      </c>
      <c r="AA936" s="351" t="s">
        <v>7882</v>
      </c>
      <c r="AB936" s="351" t="s">
        <v>7882</v>
      </c>
      <c r="AC936" s="351"/>
      <c r="AD936" s="351"/>
    </row>
    <row r="937" spans="1:30" ht="20.100000000000001" customHeight="1">
      <c r="A937" s="177" t="s">
        <v>7960</v>
      </c>
      <c r="B937" s="9" t="s">
        <v>7961</v>
      </c>
      <c r="C937" s="351" t="s">
        <v>7881</v>
      </c>
      <c r="D937" s="9" t="s">
        <v>7962</v>
      </c>
      <c r="E937" s="351" t="s">
        <v>1335</v>
      </c>
      <c r="F937" s="354"/>
      <c r="G937" s="12"/>
      <c r="H937" s="354">
        <v>3</v>
      </c>
      <c r="I937" s="12">
        <v>0.60851926977687631</v>
      </c>
      <c r="J937" s="354"/>
      <c r="K937" s="12"/>
      <c r="L937" s="354"/>
      <c r="M937" s="12"/>
      <c r="N937" s="56"/>
      <c r="O937" s="57"/>
      <c r="P937" s="56"/>
      <c r="Q937" s="57"/>
      <c r="R937" s="56"/>
      <c r="S937" s="57"/>
      <c r="T937" s="127"/>
      <c r="U937" s="127"/>
      <c r="V937" s="351" t="s">
        <v>7882</v>
      </c>
      <c r="W937" s="351" t="s">
        <v>7882</v>
      </c>
      <c r="X937" s="351"/>
      <c r="Y937" s="351"/>
      <c r="Z937" s="351"/>
      <c r="AA937" s="351"/>
      <c r="AB937" s="351"/>
      <c r="AC937" s="351"/>
      <c r="AD937" s="351"/>
    </row>
    <row r="938" spans="1:30" ht="20.100000000000001" customHeight="1">
      <c r="A938" s="144"/>
      <c r="B938" s="311"/>
      <c r="C938" s="352"/>
      <c r="D938" s="311" t="s">
        <v>7963</v>
      </c>
      <c r="E938" s="352"/>
      <c r="F938" s="356">
        <v>30</v>
      </c>
      <c r="G938" s="314">
        <v>6.3025210084033612</v>
      </c>
      <c r="H938" s="356">
        <v>22</v>
      </c>
      <c r="I938" s="314">
        <v>4.4624746450304258</v>
      </c>
      <c r="J938" s="356"/>
      <c r="K938" s="314"/>
      <c r="L938" s="356"/>
      <c r="M938" s="314"/>
      <c r="N938" s="315"/>
      <c r="O938" s="316"/>
      <c r="P938" s="315"/>
      <c r="Q938" s="316"/>
      <c r="R938" s="315"/>
      <c r="S938" s="316"/>
      <c r="T938" s="128"/>
      <c r="U938" s="128"/>
      <c r="V938" s="352"/>
      <c r="W938" s="352"/>
      <c r="X938" s="352"/>
      <c r="Y938" s="352"/>
      <c r="Z938" s="352"/>
      <c r="AA938" s="352"/>
      <c r="AB938" s="352"/>
      <c r="AC938" s="352"/>
      <c r="AD938" s="352"/>
    </row>
    <row r="939" spans="1:30" ht="20.100000000000001" customHeight="1">
      <c r="A939" s="144"/>
      <c r="B939" s="311"/>
      <c r="C939" s="352"/>
      <c r="D939" s="311" t="s">
        <v>7568</v>
      </c>
      <c r="E939" s="352"/>
      <c r="F939" s="356">
        <v>446</v>
      </c>
      <c r="G939" s="314">
        <v>93.69747899159664</v>
      </c>
      <c r="H939" s="356">
        <v>468</v>
      </c>
      <c r="I939" s="314">
        <v>94.929006085192697</v>
      </c>
      <c r="J939" s="356"/>
      <c r="K939" s="314"/>
      <c r="L939" s="356"/>
      <c r="M939" s="314"/>
      <c r="N939" s="315"/>
      <c r="O939" s="316"/>
      <c r="P939" s="315"/>
      <c r="Q939" s="316"/>
      <c r="R939" s="315"/>
      <c r="S939" s="316"/>
      <c r="T939" s="128"/>
      <c r="U939" s="128"/>
      <c r="V939" s="352"/>
      <c r="W939" s="352"/>
      <c r="X939" s="352"/>
      <c r="Y939" s="352"/>
      <c r="Z939" s="352"/>
      <c r="AA939" s="352"/>
      <c r="AB939" s="352"/>
      <c r="AC939" s="352"/>
      <c r="AD939" s="352"/>
    </row>
    <row r="940" spans="1:30" ht="20.100000000000001" customHeight="1">
      <c r="A940" s="144"/>
      <c r="B940" s="311"/>
      <c r="C940" s="352"/>
      <c r="D940" s="311" t="s">
        <v>2002</v>
      </c>
      <c r="E940" s="352"/>
      <c r="F940" s="356"/>
      <c r="G940" s="314"/>
      <c r="H940" s="356"/>
      <c r="I940" s="314"/>
      <c r="J940" s="356"/>
      <c r="K940" s="314"/>
      <c r="L940" s="356"/>
      <c r="M940" s="314"/>
      <c r="N940" s="315"/>
      <c r="O940" s="316"/>
      <c r="P940" s="315"/>
      <c r="Q940" s="316"/>
      <c r="R940" s="315"/>
      <c r="S940" s="316"/>
      <c r="T940" s="128"/>
      <c r="U940" s="128"/>
      <c r="V940" s="352"/>
      <c r="W940" s="352"/>
      <c r="X940" s="352"/>
      <c r="Y940" s="352"/>
      <c r="Z940" s="352"/>
      <c r="AA940" s="352"/>
      <c r="AB940" s="352"/>
      <c r="AC940" s="352"/>
      <c r="AD940" s="352"/>
    </row>
    <row r="941" spans="1:30" ht="20.100000000000001" customHeight="1">
      <c r="A941" s="144"/>
      <c r="B941" s="311"/>
      <c r="C941" s="352"/>
      <c r="D941" s="126" t="s">
        <v>1359</v>
      </c>
      <c r="E941" s="352"/>
      <c r="F941" s="356"/>
      <c r="G941" s="314"/>
      <c r="H941" s="356"/>
      <c r="I941" s="314"/>
      <c r="J941" s="356"/>
      <c r="K941" s="314"/>
      <c r="L941" s="356"/>
      <c r="M941" s="314"/>
      <c r="N941" s="315"/>
      <c r="O941" s="316"/>
      <c r="P941" s="315"/>
      <c r="Q941" s="316"/>
      <c r="R941" s="315"/>
      <c r="S941" s="316"/>
      <c r="T941" s="128"/>
      <c r="U941" s="128"/>
      <c r="V941" s="352"/>
      <c r="W941" s="352"/>
      <c r="X941" s="352"/>
      <c r="Y941" s="352"/>
      <c r="Z941" s="352"/>
      <c r="AA941" s="352"/>
      <c r="AB941" s="352"/>
      <c r="AC941" s="352"/>
      <c r="AD941" s="352"/>
    </row>
    <row r="942" spans="1:30" ht="20.100000000000001" customHeight="1">
      <c r="A942" s="177" t="s">
        <v>7964</v>
      </c>
      <c r="B942" s="9" t="s">
        <v>7965</v>
      </c>
      <c r="C942" s="351" t="s">
        <v>7966</v>
      </c>
      <c r="D942" s="9" t="s">
        <v>1621</v>
      </c>
      <c r="E942" s="351" t="s">
        <v>7887</v>
      </c>
      <c r="F942" s="354">
        <v>2</v>
      </c>
      <c r="G942" s="12">
        <v>6.666666666666667</v>
      </c>
      <c r="H942" s="354">
        <v>3</v>
      </c>
      <c r="I942" s="12">
        <v>12</v>
      </c>
      <c r="J942" s="354"/>
      <c r="K942" s="12"/>
      <c r="L942" s="354"/>
      <c r="M942" s="12"/>
      <c r="N942" s="56"/>
      <c r="O942" s="57"/>
      <c r="P942" s="56"/>
      <c r="Q942" s="57"/>
      <c r="R942" s="56"/>
      <c r="S942" s="57"/>
      <c r="T942" s="127"/>
      <c r="U942" s="127"/>
      <c r="V942" s="351" t="s">
        <v>7882</v>
      </c>
      <c r="W942" s="351" t="s">
        <v>7882</v>
      </c>
      <c r="X942" s="351"/>
      <c r="Y942" s="351"/>
      <c r="Z942" s="351"/>
      <c r="AA942" s="351"/>
      <c r="AB942" s="351"/>
      <c r="AC942" s="351"/>
      <c r="AD942" s="351"/>
    </row>
    <row r="943" spans="1:30" ht="20.100000000000001" customHeight="1">
      <c r="A943" s="144"/>
      <c r="B943" s="111"/>
      <c r="C943" s="352"/>
      <c r="D943" s="311" t="s">
        <v>1622</v>
      </c>
      <c r="E943" s="352"/>
      <c r="F943" s="356">
        <v>11</v>
      </c>
      <c r="G943" s="314">
        <v>36.666666666666664</v>
      </c>
      <c r="H943" s="356">
        <v>1</v>
      </c>
      <c r="I943" s="314">
        <v>4</v>
      </c>
      <c r="J943" s="356"/>
      <c r="K943" s="314"/>
      <c r="L943" s="356"/>
      <c r="M943" s="314"/>
      <c r="N943" s="315"/>
      <c r="O943" s="316"/>
      <c r="P943" s="315"/>
      <c r="Q943" s="316"/>
      <c r="R943" s="315"/>
      <c r="S943" s="316"/>
      <c r="T943" s="128"/>
      <c r="U943" s="128"/>
      <c r="V943" s="352"/>
      <c r="W943" s="352"/>
      <c r="X943" s="352"/>
      <c r="Y943" s="352"/>
      <c r="Z943" s="352"/>
      <c r="AA943" s="352"/>
      <c r="AB943" s="352"/>
      <c r="AC943" s="352"/>
      <c r="AD943" s="352"/>
    </row>
    <row r="944" spans="1:30" ht="20.100000000000001" customHeight="1">
      <c r="A944" s="144"/>
      <c r="B944" s="111"/>
      <c r="C944" s="352"/>
      <c r="D944" s="311" t="s">
        <v>1623</v>
      </c>
      <c r="E944" s="352"/>
      <c r="F944" s="356">
        <v>1</v>
      </c>
      <c r="G944" s="314">
        <v>3.3333333333333335</v>
      </c>
      <c r="H944" s="356">
        <v>4</v>
      </c>
      <c r="I944" s="314">
        <v>16</v>
      </c>
      <c r="J944" s="356"/>
      <c r="K944" s="314"/>
      <c r="L944" s="356"/>
      <c r="M944" s="314"/>
      <c r="N944" s="315"/>
      <c r="O944" s="316"/>
      <c r="P944" s="315"/>
      <c r="Q944" s="316"/>
      <c r="R944" s="315"/>
      <c r="S944" s="316"/>
      <c r="T944" s="128"/>
      <c r="U944" s="128"/>
      <c r="V944" s="352"/>
      <c r="W944" s="352"/>
      <c r="X944" s="352"/>
      <c r="Y944" s="352"/>
      <c r="Z944" s="352"/>
      <c r="AA944" s="352"/>
      <c r="AB944" s="352"/>
      <c r="AC944" s="352"/>
      <c r="AD944" s="352"/>
    </row>
    <row r="945" spans="1:30" ht="20.100000000000001" customHeight="1">
      <c r="A945" s="144"/>
      <c r="B945" s="111"/>
      <c r="C945" s="352"/>
      <c r="D945" s="311" t="s">
        <v>1624</v>
      </c>
      <c r="E945" s="352"/>
      <c r="F945" s="356">
        <v>2</v>
      </c>
      <c r="G945" s="314">
        <v>6.666666666666667</v>
      </c>
      <c r="H945" s="356">
        <v>3</v>
      </c>
      <c r="I945" s="314">
        <v>12</v>
      </c>
      <c r="J945" s="356"/>
      <c r="K945" s="314"/>
      <c r="L945" s="356"/>
      <c r="M945" s="314"/>
      <c r="N945" s="315"/>
      <c r="O945" s="316"/>
      <c r="P945" s="315"/>
      <c r="Q945" s="316"/>
      <c r="R945" s="315"/>
      <c r="S945" s="316"/>
      <c r="T945" s="128"/>
      <c r="U945" s="128"/>
      <c r="V945" s="352"/>
      <c r="W945" s="352"/>
      <c r="X945" s="352"/>
      <c r="Y945" s="352"/>
      <c r="Z945" s="352"/>
      <c r="AA945" s="352"/>
      <c r="AB945" s="352"/>
      <c r="AC945" s="352"/>
      <c r="AD945" s="352"/>
    </row>
    <row r="946" spans="1:30" ht="20.100000000000001" customHeight="1">
      <c r="A946" s="144"/>
      <c r="B946" s="111"/>
      <c r="C946" s="352"/>
      <c r="D946" s="311" t="s">
        <v>1625</v>
      </c>
      <c r="E946" s="352"/>
      <c r="F946" s="356">
        <v>7</v>
      </c>
      <c r="G946" s="314">
        <v>23.333333333333332</v>
      </c>
      <c r="H946" s="356">
        <v>4</v>
      </c>
      <c r="I946" s="314">
        <v>16</v>
      </c>
      <c r="J946" s="356"/>
      <c r="K946" s="314"/>
      <c r="L946" s="356"/>
      <c r="M946" s="314"/>
      <c r="N946" s="315"/>
      <c r="O946" s="316"/>
      <c r="P946" s="315"/>
      <c r="Q946" s="316"/>
      <c r="R946" s="315"/>
      <c r="S946" s="316"/>
      <c r="T946" s="128"/>
      <c r="U946" s="128"/>
      <c r="V946" s="352"/>
      <c r="W946" s="352"/>
      <c r="X946" s="352"/>
      <c r="Y946" s="352"/>
      <c r="Z946" s="352"/>
      <c r="AA946" s="352"/>
      <c r="AB946" s="352"/>
      <c r="AC946" s="352"/>
      <c r="AD946" s="352"/>
    </row>
    <row r="947" spans="1:30" ht="20.100000000000001" customHeight="1">
      <c r="A947" s="144"/>
      <c r="B947" s="111"/>
      <c r="C947" s="352"/>
      <c r="D947" s="311" t="s">
        <v>1626</v>
      </c>
      <c r="E947" s="352"/>
      <c r="F947" s="356"/>
      <c r="G947" s="314"/>
      <c r="H947" s="356">
        <v>1</v>
      </c>
      <c r="I947" s="314">
        <v>4</v>
      </c>
      <c r="J947" s="356"/>
      <c r="K947" s="314"/>
      <c r="L947" s="356"/>
      <c r="M947" s="314"/>
      <c r="N947" s="315"/>
      <c r="O947" s="316"/>
      <c r="P947" s="315"/>
      <c r="Q947" s="316"/>
      <c r="R947" s="315"/>
      <c r="S947" s="316"/>
      <c r="T947" s="128"/>
      <c r="U947" s="128"/>
      <c r="V947" s="352"/>
      <c r="W947" s="352"/>
      <c r="X947" s="352"/>
      <c r="Y947" s="352"/>
      <c r="Z947" s="352"/>
      <c r="AA947" s="352"/>
      <c r="AB947" s="352"/>
      <c r="AC947" s="352"/>
      <c r="AD947" s="352"/>
    </row>
    <row r="948" spans="1:30" ht="20.100000000000001" customHeight="1">
      <c r="A948" s="144"/>
      <c r="B948" s="111"/>
      <c r="C948" s="352"/>
      <c r="D948" s="311" t="s">
        <v>1627</v>
      </c>
      <c r="E948" s="352"/>
      <c r="F948" s="356"/>
      <c r="G948" s="314"/>
      <c r="H948" s="356">
        <v>1</v>
      </c>
      <c r="I948" s="314">
        <v>4</v>
      </c>
      <c r="J948" s="356"/>
      <c r="K948" s="314"/>
      <c r="L948" s="356"/>
      <c r="M948" s="314"/>
      <c r="N948" s="315"/>
      <c r="O948" s="316"/>
      <c r="P948" s="315"/>
      <c r="Q948" s="316"/>
      <c r="R948" s="315"/>
      <c r="S948" s="316"/>
      <c r="T948" s="128"/>
      <c r="U948" s="128"/>
      <c r="V948" s="352"/>
      <c r="W948" s="352"/>
      <c r="X948" s="352"/>
      <c r="Y948" s="352"/>
      <c r="Z948" s="352"/>
      <c r="AA948" s="352"/>
      <c r="AB948" s="352"/>
      <c r="AC948" s="352"/>
      <c r="AD948" s="352"/>
    </row>
    <row r="949" spans="1:30" ht="20.100000000000001" customHeight="1">
      <c r="A949" s="144"/>
      <c r="B949" s="111"/>
      <c r="C949" s="352"/>
      <c r="D949" s="311" t="s">
        <v>1628</v>
      </c>
      <c r="E949" s="352"/>
      <c r="F949" s="356">
        <v>5</v>
      </c>
      <c r="G949" s="314">
        <v>16.666666666666668</v>
      </c>
      <c r="H949" s="356">
        <v>3</v>
      </c>
      <c r="I949" s="314">
        <v>12</v>
      </c>
      <c r="J949" s="356"/>
      <c r="K949" s="314"/>
      <c r="L949" s="356"/>
      <c r="M949" s="314"/>
      <c r="N949" s="315"/>
      <c r="O949" s="316"/>
      <c r="P949" s="315"/>
      <c r="Q949" s="316"/>
      <c r="R949" s="315"/>
      <c r="S949" s="316"/>
      <c r="T949" s="128"/>
      <c r="U949" s="128"/>
      <c r="V949" s="352"/>
      <c r="W949" s="352"/>
      <c r="X949" s="352"/>
      <c r="Y949" s="352"/>
      <c r="Z949" s="352"/>
      <c r="AA949" s="352"/>
      <c r="AB949" s="352"/>
      <c r="AC949" s="352"/>
      <c r="AD949" s="352"/>
    </row>
    <row r="950" spans="1:30" ht="20.100000000000001" customHeight="1">
      <c r="A950" s="144"/>
      <c r="B950" s="111"/>
      <c r="C950" s="352"/>
      <c r="D950" s="311" t="s">
        <v>1629</v>
      </c>
      <c r="E950" s="352"/>
      <c r="F950" s="356">
        <v>1</v>
      </c>
      <c r="G950" s="314">
        <v>3.3333333333333335</v>
      </c>
      <c r="H950" s="356">
        <v>3</v>
      </c>
      <c r="I950" s="314">
        <v>12</v>
      </c>
      <c r="J950" s="356"/>
      <c r="K950" s="314"/>
      <c r="L950" s="356"/>
      <c r="M950" s="314"/>
      <c r="N950" s="315"/>
      <c r="O950" s="316"/>
      <c r="P950" s="315"/>
      <c r="Q950" s="316"/>
      <c r="R950" s="315"/>
      <c r="S950" s="316"/>
      <c r="T950" s="128"/>
      <c r="U950" s="128"/>
      <c r="V950" s="352"/>
      <c r="W950" s="352"/>
      <c r="X950" s="352"/>
      <c r="Y950" s="352"/>
      <c r="Z950" s="352"/>
      <c r="AA950" s="352"/>
      <c r="AB950" s="352"/>
      <c r="AC950" s="352"/>
      <c r="AD950" s="352"/>
    </row>
    <row r="951" spans="1:30" ht="20.100000000000001" customHeight="1">
      <c r="A951" s="144"/>
      <c r="B951" s="111"/>
      <c r="C951" s="352"/>
      <c r="D951" s="311" t="s">
        <v>7957</v>
      </c>
      <c r="E951" s="352"/>
      <c r="F951" s="356"/>
      <c r="G951" s="314"/>
      <c r="H951" s="356">
        <v>1</v>
      </c>
      <c r="I951" s="314">
        <v>4</v>
      </c>
      <c r="J951" s="356"/>
      <c r="K951" s="314"/>
      <c r="L951" s="356"/>
      <c r="M951" s="314"/>
      <c r="N951" s="315"/>
      <c r="O951" s="316"/>
      <c r="P951" s="315"/>
      <c r="Q951" s="316"/>
      <c r="R951" s="315"/>
      <c r="S951" s="316"/>
      <c r="T951" s="128"/>
      <c r="U951" s="128"/>
      <c r="V951" s="352"/>
      <c r="W951" s="352"/>
      <c r="X951" s="352"/>
      <c r="Y951" s="352"/>
      <c r="Z951" s="352"/>
      <c r="AA951" s="352"/>
      <c r="AB951" s="352"/>
      <c r="AC951" s="352"/>
      <c r="AD951" s="352"/>
    </row>
    <row r="952" spans="1:30" ht="20.100000000000001" customHeight="1">
      <c r="A952" s="144"/>
      <c r="B952" s="111"/>
      <c r="C952" s="352"/>
      <c r="D952" s="311" t="s">
        <v>7958</v>
      </c>
      <c r="E952" s="352"/>
      <c r="F952" s="356"/>
      <c r="G952" s="314"/>
      <c r="H952" s="356"/>
      <c r="I952" s="314"/>
      <c r="J952" s="356"/>
      <c r="K952" s="314"/>
      <c r="L952" s="356"/>
      <c r="M952" s="314"/>
      <c r="N952" s="315"/>
      <c r="O952" s="316"/>
      <c r="P952" s="315"/>
      <c r="Q952" s="316"/>
      <c r="R952" s="315"/>
      <c r="S952" s="316"/>
      <c r="T952" s="128"/>
      <c r="U952" s="128"/>
      <c r="V952" s="352"/>
      <c r="W952" s="352"/>
      <c r="X952" s="352"/>
      <c r="Y952" s="352"/>
      <c r="Z952" s="352"/>
      <c r="AA952" s="352"/>
      <c r="AB952" s="352"/>
      <c r="AC952" s="352"/>
      <c r="AD952" s="352"/>
    </row>
    <row r="953" spans="1:30" ht="20.100000000000001" customHeight="1">
      <c r="A953" s="144"/>
      <c r="B953" s="111"/>
      <c r="C953" s="352"/>
      <c r="D953" s="311" t="s">
        <v>7959</v>
      </c>
      <c r="E953" s="352"/>
      <c r="F953" s="356">
        <v>1</v>
      </c>
      <c r="G953" s="314">
        <v>3.3333333333333335</v>
      </c>
      <c r="H953" s="356"/>
      <c r="I953" s="314"/>
      <c r="J953" s="356"/>
      <c r="K953" s="314"/>
      <c r="L953" s="356"/>
      <c r="M953" s="314"/>
      <c r="N953" s="315"/>
      <c r="O953" s="316"/>
      <c r="P953" s="315"/>
      <c r="Q953" s="316"/>
      <c r="R953" s="315"/>
      <c r="S953" s="316"/>
      <c r="T953" s="128"/>
      <c r="U953" s="128"/>
      <c r="V953" s="352"/>
      <c r="W953" s="352"/>
      <c r="X953" s="352"/>
      <c r="Y953" s="352"/>
      <c r="Z953" s="352"/>
      <c r="AA953" s="352"/>
      <c r="AB953" s="352"/>
      <c r="AC953" s="352"/>
      <c r="AD953" s="352"/>
    </row>
    <row r="954" spans="1:30" ht="20.100000000000001" customHeight="1">
      <c r="A954" s="144"/>
      <c r="B954" s="111"/>
      <c r="C954" s="352"/>
      <c r="D954" s="311" t="s">
        <v>7920</v>
      </c>
      <c r="E954" s="352"/>
      <c r="F954" s="356"/>
      <c r="G954" s="314"/>
      <c r="H954" s="356">
        <v>1</v>
      </c>
      <c r="I954" s="314">
        <v>4</v>
      </c>
      <c r="J954" s="356"/>
      <c r="K954" s="314"/>
      <c r="L954" s="356"/>
      <c r="M954" s="314"/>
      <c r="N954" s="315"/>
      <c r="O954" s="316"/>
      <c r="P954" s="315"/>
      <c r="Q954" s="316"/>
      <c r="R954" s="315"/>
      <c r="S954" s="316"/>
      <c r="T954" s="128"/>
      <c r="U954" s="128"/>
      <c r="V954" s="352"/>
      <c r="W954" s="352"/>
      <c r="X954" s="352"/>
      <c r="Y954" s="352"/>
      <c r="Z954" s="352"/>
      <c r="AA954" s="352"/>
      <c r="AB954" s="352"/>
      <c r="AC954" s="352"/>
      <c r="AD954" s="352"/>
    </row>
    <row r="955" spans="1:30" ht="20.100000000000001" customHeight="1">
      <c r="A955" s="144"/>
      <c r="B955" s="111"/>
      <c r="C955" s="352"/>
      <c r="D955" s="311" t="s">
        <v>7967</v>
      </c>
      <c r="E955" s="352"/>
      <c r="F955" s="356"/>
      <c r="G955" s="314"/>
      <c r="H955" s="356"/>
      <c r="I955" s="314"/>
      <c r="J955" s="356"/>
      <c r="K955" s="314"/>
      <c r="L955" s="356"/>
      <c r="M955" s="314"/>
      <c r="N955" s="315"/>
      <c r="O955" s="316"/>
      <c r="P955" s="315"/>
      <c r="Q955" s="316"/>
      <c r="R955" s="315"/>
      <c r="S955" s="316"/>
      <c r="T955" s="128"/>
      <c r="U955" s="128"/>
      <c r="V955" s="352"/>
      <c r="W955" s="352"/>
      <c r="X955" s="352"/>
      <c r="Y955" s="352"/>
      <c r="Z955" s="352"/>
      <c r="AA955" s="352"/>
      <c r="AB955" s="352"/>
      <c r="AC955" s="352"/>
      <c r="AD955" s="352"/>
    </row>
    <row r="956" spans="1:30" ht="20.100000000000001" customHeight="1">
      <c r="A956" s="144"/>
      <c r="B956" s="111"/>
      <c r="C956" s="352"/>
      <c r="D956" s="311" t="s">
        <v>1959</v>
      </c>
      <c r="E956" s="352"/>
      <c r="F956" s="356"/>
      <c r="G956" s="314"/>
      <c r="H956" s="356"/>
      <c r="I956" s="314"/>
      <c r="J956" s="356"/>
      <c r="K956" s="314"/>
      <c r="L956" s="356"/>
      <c r="M956" s="314"/>
      <c r="N956" s="315"/>
      <c r="O956" s="316"/>
      <c r="P956" s="315"/>
      <c r="Q956" s="316"/>
      <c r="R956" s="315"/>
      <c r="S956" s="316"/>
      <c r="T956" s="128"/>
      <c r="U956" s="128"/>
      <c r="V956" s="352"/>
      <c r="W956" s="352"/>
      <c r="X956" s="352"/>
      <c r="Y956" s="352"/>
      <c r="Z956" s="352"/>
      <c r="AA956" s="352"/>
      <c r="AB956" s="352"/>
      <c r="AC956" s="352"/>
      <c r="AD956" s="352"/>
    </row>
    <row r="957" spans="1:30" ht="20.100000000000001" customHeight="1">
      <c r="A957" s="144"/>
      <c r="B957" s="111"/>
      <c r="C957" s="352"/>
      <c r="D957" s="311" t="s">
        <v>1960</v>
      </c>
      <c r="E957" s="352"/>
      <c r="F957" s="356"/>
      <c r="G957" s="314"/>
      <c r="H957" s="356"/>
      <c r="I957" s="314"/>
      <c r="J957" s="356"/>
      <c r="K957" s="314"/>
      <c r="L957" s="356"/>
      <c r="M957" s="314"/>
      <c r="N957" s="315"/>
      <c r="O957" s="316"/>
      <c r="P957" s="315"/>
      <c r="Q957" s="316"/>
      <c r="R957" s="315"/>
      <c r="S957" s="316"/>
      <c r="T957" s="128"/>
      <c r="U957" s="128"/>
      <c r="V957" s="352"/>
      <c r="W957" s="352"/>
      <c r="X957" s="352"/>
      <c r="Y957" s="352"/>
      <c r="Z957" s="352"/>
      <c r="AA957" s="352"/>
      <c r="AB957" s="352"/>
      <c r="AC957" s="352"/>
      <c r="AD957" s="352"/>
    </row>
    <row r="958" spans="1:30" ht="20.100000000000001" customHeight="1">
      <c r="A958" s="177" t="s">
        <v>7968</v>
      </c>
      <c r="B958" s="9" t="s">
        <v>7969</v>
      </c>
      <c r="C958" s="351" t="s">
        <v>7970</v>
      </c>
      <c r="D958" s="9"/>
      <c r="E958" s="351"/>
      <c r="F958" s="354"/>
      <c r="G958" s="12"/>
      <c r="H958" s="354">
        <v>1</v>
      </c>
      <c r="I958" s="12">
        <v>100</v>
      </c>
      <c r="J958" s="354"/>
      <c r="K958" s="12"/>
      <c r="L958" s="354"/>
      <c r="M958" s="12"/>
      <c r="N958" s="56"/>
      <c r="O958" s="57"/>
      <c r="P958" s="56"/>
      <c r="Q958" s="57"/>
      <c r="R958" s="56">
        <v>1</v>
      </c>
      <c r="S958" s="57">
        <v>99.980361351139038</v>
      </c>
      <c r="T958" s="127"/>
      <c r="U958" s="127"/>
      <c r="V958" s="351" t="s">
        <v>7882</v>
      </c>
      <c r="W958" s="351" t="s">
        <v>7882</v>
      </c>
      <c r="X958" s="351"/>
      <c r="Y958" s="351"/>
      <c r="Z958" s="351"/>
      <c r="AA958" s="351"/>
      <c r="AB958" s="351"/>
      <c r="AC958" s="351"/>
      <c r="AD958" s="351"/>
    </row>
    <row r="959" spans="1:30" ht="20.100000000000001" customHeight="1">
      <c r="A959" s="177" t="s">
        <v>7971</v>
      </c>
      <c r="B959" s="9" t="s">
        <v>7972</v>
      </c>
      <c r="C959" s="351" t="s">
        <v>7966</v>
      </c>
      <c r="D959" s="9" t="s">
        <v>1621</v>
      </c>
      <c r="E959" s="351" t="s">
        <v>7887</v>
      </c>
      <c r="F959" s="354">
        <v>3</v>
      </c>
      <c r="G959" s="12">
        <v>10</v>
      </c>
      <c r="H959" s="354">
        <v>1</v>
      </c>
      <c r="I959" s="12">
        <v>4</v>
      </c>
      <c r="J959" s="354"/>
      <c r="K959" s="12"/>
      <c r="L959" s="354"/>
      <c r="M959" s="12"/>
      <c r="N959" s="56"/>
      <c r="O959" s="57"/>
      <c r="P959" s="56"/>
      <c r="Q959" s="57"/>
      <c r="R959" s="56"/>
      <c r="S959" s="57"/>
      <c r="T959" s="127"/>
      <c r="U959" s="127"/>
      <c r="V959" s="351" t="s">
        <v>7882</v>
      </c>
      <c r="W959" s="351" t="s">
        <v>7882</v>
      </c>
      <c r="X959" s="351"/>
      <c r="Y959" s="351"/>
      <c r="Z959" s="351"/>
      <c r="AA959" s="351"/>
      <c r="AB959" s="351"/>
      <c r="AC959" s="351"/>
      <c r="AD959" s="351"/>
    </row>
    <row r="960" spans="1:30" ht="20.100000000000001" customHeight="1">
      <c r="A960" s="144"/>
      <c r="B960" s="111"/>
      <c r="C960" s="352"/>
      <c r="D960" s="311" t="s">
        <v>1622</v>
      </c>
      <c r="E960" s="352"/>
      <c r="F960" s="356">
        <v>2</v>
      </c>
      <c r="G960" s="314">
        <v>6.666666666666667</v>
      </c>
      <c r="H960" s="356">
        <v>5</v>
      </c>
      <c r="I960" s="314">
        <v>20</v>
      </c>
      <c r="J960" s="356"/>
      <c r="K960" s="314"/>
      <c r="L960" s="356"/>
      <c r="M960" s="314"/>
      <c r="N960" s="315"/>
      <c r="O960" s="316"/>
      <c r="P960" s="315"/>
      <c r="Q960" s="316"/>
      <c r="R960" s="315"/>
      <c r="S960" s="316"/>
      <c r="T960" s="128"/>
      <c r="U960" s="128"/>
      <c r="V960" s="352"/>
      <c r="W960" s="352"/>
      <c r="X960" s="352"/>
      <c r="Y960" s="352"/>
      <c r="Z960" s="352"/>
      <c r="AA960" s="352"/>
      <c r="AB960" s="352"/>
      <c r="AC960" s="352"/>
      <c r="AD960" s="352"/>
    </row>
    <row r="961" spans="1:30" ht="20.100000000000001" customHeight="1">
      <c r="A961" s="144"/>
      <c r="B961" s="111"/>
      <c r="C961" s="352"/>
      <c r="D961" s="311" t="s">
        <v>1623</v>
      </c>
      <c r="E961" s="352"/>
      <c r="F961" s="356">
        <v>2</v>
      </c>
      <c r="G961" s="314">
        <v>6.666666666666667</v>
      </c>
      <c r="H961" s="356"/>
      <c r="I961" s="314"/>
      <c r="J961" s="356"/>
      <c r="K961" s="314"/>
      <c r="L961" s="356"/>
      <c r="M961" s="314"/>
      <c r="N961" s="315"/>
      <c r="O961" s="316"/>
      <c r="P961" s="315"/>
      <c r="Q961" s="316"/>
      <c r="R961" s="315"/>
      <c r="S961" s="316"/>
      <c r="T961" s="128"/>
      <c r="U961" s="128"/>
      <c r="V961" s="352"/>
      <c r="W961" s="352"/>
      <c r="X961" s="352"/>
      <c r="Y961" s="352"/>
      <c r="Z961" s="352"/>
      <c r="AA961" s="352"/>
      <c r="AB961" s="352"/>
      <c r="AC961" s="352"/>
      <c r="AD961" s="352"/>
    </row>
    <row r="962" spans="1:30" ht="20.100000000000001" customHeight="1">
      <c r="A962" s="144"/>
      <c r="B962" s="111"/>
      <c r="C962" s="352"/>
      <c r="D962" s="311" t="s">
        <v>1624</v>
      </c>
      <c r="E962" s="352"/>
      <c r="F962" s="356">
        <v>6</v>
      </c>
      <c r="G962" s="314">
        <v>20</v>
      </c>
      <c r="H962" s="356">
        <v>2</v>
      </c>
      <c r="I962" s="314">
        <v>8</v>
      </c>
      <c r="J962" s="356"/>
      <c r="K962" s="314"/>
      <c r="L962" s="356"/>
      <c r="M962" s="314"/>
      <c r="N962" s="315"/>
      <c r="O962" s="316"/>
      <c r="P962" s="315"/>
      <c r="Q962" s="316"/>
      <c r="R962" s="315"/>
      <c r="S962" s="316"/>
      <c r="T962" s="128"/>
      <c r="U962" s="128"/>
      <c r="V962" s="352"/>
      <c r="W962" s="352"/>
      <c r="X962" s="352"/>
      <c r="Y962" s="352"/>
      <c r="Z962" s="352"/>
      <c r="AA962" s="352"/>
      <c r="AB962" s="352"/>
      <c r="AC962" s="352"/>
      <c r="AD962" s="352"/>
    </row>
    <row r="963" spans="1:30" ht="20.100000000000001" customHeight="1">
      <c r="A963" s="144"/>
      <c r="B963" s="111"/>
      <c r="C963" s="352"/>
      <c r="D963" s="311" t="s">
        <v>1625</v>
      </c>
      <c r="E963" s="352"/>
      <c r="F963" s="356">
        <v>2</v>
      </c>
      <c r="G963" s="314">
        <v>6.666666666666667</v>
      </c>
      <c r="H963" s="356">
        <v>2</v>
      </c>
      <c r="I963" s="314">
        <v>8</v>
      </c>
      <c r="J963" s="356"/>
      <c r="K963" s="314"/>
      <c r="L963" s="356"/>
      <c r="M963" s="314"/>
      <c r="N963" s="315"/>
      <c r="O963" s="316"/>
      <c r="P963" s="315"/>
      <c r="Q963" s="316"/>
      <c r="R963" s="315"/>
      <c r="S963" s="316"/>
      <c r="T963" s="128"/>
      <c r="U963" s="128"/>
      <c r="V963" s="352"/>
      <c r="W963" s="352"/>
      <c r="X963" s="352"/>
      <c r="Y963" s="352"/>
      <c r="Z963" s="352"/>
      <c r="AA963" s="352"/>
      <c r="AB963" s="352"/>
      <c r="AC963" s="352"/>
      <c r="AD963" s="352"/>
    </row>
    <row r="964" spans="1:30" ht="20.100000000000001" customHeight="1">
      <c r="A964" s="144"/>
      <c r="B964" s="111"/>
      <c r="C964" s="352"/>
      <c r="D964" s="311" t="s">
        <v>1626</v>
      </c>
      <c r="E964" s="352"/>
      <c r="F964" s="356">
        <v>3</v>
      </c>
      <c r="G964" s="314">
        <v>10</v>
      </c>
      <c r="H964" s="356">
        <v>3</v>
      </c>
      <c r="I964" s="314">
        <v>12</v>
      </c>
      <c r="J964" s="356"/>
      <c r="K964" s="314"/>
      <c r="L964" s="356"/>
      <c r="M964" s="314"/>
      <c r="N964" s="315"/>
      <c r="O964" s="316"/>
      <c r="P964" s="315"/>
      <c r="Q964" s="316"/>
      <c r="R964" s="315"/>
      <c r="S964" s="316"/>
      <c r="T964" s="128"/>
      <c r="U964" s="128"/>
      <c r="V964" s="352"/>
      <c r="W964" s="352"/>
      <c r="X964" s="352"/>
      <c r="Y964" s="352"/>
      <c r="Z964" s="352"/>
      <c r="AA964" s="352"/>
      <c r="AB964" s="352"/>
      <c r="AC964" s="352"/>
      <c r="AD964" s="352"/>
    </row>
    <row r="965" spans="1:30" ht="20.100000000000001" customHeight="1">
      <c r="A965" s="144"/>
      <c r="B965" s="111"/>
      <c r="C965" s="352"/>
      <c r="D965" s="311" t="s">
        <v>1627</v>
      </c>
      <c r="E965" s="352"/>
      <c r="F965" s="356">
        <v>1</v>
      </c>
      <c r="G965" s="314">
        <v>3.3333333333333335</v>
      </c>
      <c r="H965" s="356">
        <v>1</v>
      </c>
      <c r="I965" s="314">
        <v>4</v>
      </c>
      <c r="J965" s="356"/>
      <c r="K965" s="314"/>
      <c r="L965" s="356"/>
      <c r="M965" s="314"/>
      <c r="N965" s="315"/>
      <c r="O965" s="316"/>
      <c r="P965" s="315"/>
      <c r="Q965" s="316"/>
      <c r="R965" s="315"/>
      <c r="S965" s="316"/>
      <c r="T965" s="128"/>
      <c r="U965" s="128"/>
      <c r="V965" s="352"/>
      <c r="W965" s="352"/>
      <c r="X965" s="352"/>
      <c r="Y965" s="352"/>
      <c r="Z965" s="352"/>
      <c r="AA965" s="352"/>
      <c r="AB965" s="352"/>
      <c r="AC965" s="352"/>
      <c r="AD965" s="352"/>
    </row>
    <row r="966" spans="1:30" ht="20.100000000000001" customHeight="1">
      <c r="A966" s="144"/>
      <c r="B966" s="111"/>
      <c r="C966" s="352"/>
      <c r="D966" s="311" t="s">
        <v>1628</v>
      </c>
      <c r="E966" s="352"/>
      <c r="F966" s="356">
        <v>2</v>
      </c>
      <c r="G966" s="314">
        <v>6.666666666666667</v>
      </c>
      <c r="H966" s="356">
        <v>1</v>
      </c>
      <c r="I966" s="314">
        <v>4</v>
      </c>
      <c r="J966" s="356"/>
      <c r="K966" s="314"/>
      <c r="L966" s="356"/>
      <c r="M966" s="314"/>
      <c r="N966" s="315"/>
      <c r="O966" s="316"/>
      <c r="P966" s="315"/>
      <c r="Q966" s="316"/>
      <c r="R966" s="315"/>
      <c r="S966" s="316"/>
      <c r="T966" s="128"/>
      <c r="U966" s="128"/>
      <c r="V966" s="352"/>
      <c r="W966" s="352"/>
      <c r="X966" s="352"/>
      <c r="Y966" s="352"/>
      <c r="Z966" s="352"/>
      <c r="AA966" s="352"/>
      <c r="AB966" s="352"/>
      <c r="AC966" s="352"/>
      <c r="AD966" s="352"/>
    </row>
    <row r="967" spans="1:30" ht="20.100000000000001" customHeight="1">
      <c r="A967" s="144"/>
      <c r="B967" s="111"/>
      <c r="C967" s="352"/>
      <c r="D967" s="311" t="s">
        <v>1629</v>
      </c>
      <c r="E967" s="352"/>
      <c r="F967" s="356"/>
      <c r="G967" s="314"/>
      <c r="H967" s="356"/>
      <c r="I967" s="314"/>
      <c r="J967" s="356"/>
      <c r="K967" s="314"/>
      <c r="L967" s="356"/>
      <c r="M967" s="314"/>
      <c r="N967" s="315"/>
      <c r="O967" s="316"/>
      <c r="P967" s="315"/>
      <c r="Q967" s="316"/>
      <c r="R967" s="315"/>
      <c r="S967" s="316"/>
      <c r="T967" s="128"/>
      <c r="U967" s="128"/>
      <c r="V967" s="352"/>
      <c r="W967" s="352"/>
      <c r="X967" s="352"/>
      <c r="Y967" s="352"/>
      <c r="Z967" s="352"/>
      <c r="AA967" s="352"/>
      <c r="AB967" s="352"/>
      <c r="AC967" s="352"/>
      <c r="AD967" s="352"/>
    </row>
    <row r="968" spans="1:30" ht="20.100000000000001" customHeight="1">
      <c r="A968" s="144"/>
      <c r="B968" s="111"/>
      <c r="C968" s="352"/>
      <c r="D968" s="311" t="s">
        <v>7957</v>
      </c>
      <c r="E968" s="352"/>
      <c r="F968" s="356">
        <v>2</v>
      </c>
      <c r="G968" s="314">
        <v>6.666666666666667</v>
      </c>
      <c r="H968" s="356"/>
      <c r="I968" s="314"/>
      <c r="J968" s="356"/>
      <c r="K968" s="314"/>
      <c r="L968" s="356"/>
      <c r="M968" s="314"/>
      <c r="N968" s="315"/>
      <c r="O968" s="316"/>
      <c r="P968" s="315"/>
      <c r="Q968" s="316"/>
      <c r="R968" s="315"/>
      <c r="S968" s="316"/>
      <c r="T968" s="128"/>
      <c r="U968" s="128"/>
      <c r="V968" s="352"/>
      <c r="W968" s="352"/>
      <c r="X968" s="352"/>
      <c r="Y968" s="352"/>
      <c r="Z968" s="352"/>
      <c r="AA968" s="352"/>
      <c r="AB968" s="352"/>
      <c r="AC968" s="352"/>
      <c r="AD968" s="352"/>
    </row>
    <row r="969" spans="1:30" ht="20.100000000000001" customHeight="1">
      <c r="A969" s="144"/>
      <c r="B969" s="111"/>
      <c r="C969" s="352"/>
      <c r="D969" s="311" t="s">
        <v>7958</v>
      </c>
      <c r="E969" s="352"/>
      <c r="F969" s="356"/>
      <c r="G969" s="314"/>
      <c r="H969" s="356"/>
      <c r="I969" s="314"/>
      <c r="J969" s="356"/>
      <c r="K969" s="314"/>
      <c r="L969" s="356"/>
      <c r="M969" s="314"/>
      <c r="N969" s="315"/>
      <c r="O969" s="316"/>
      <c r="P969" s="315"/>
      <c r="Q969" s="316"/>
      <c r="R969" s="315"/>
      <c r="S969" s="316"/>
      <c r="T969" s="128"/>
      <c r="U969" s="128"/>
      <c r="V969" s="352"/>
      <c r="W969" s="352"/>
      <c r="X969" s="352"/>
      <c r="Y969" s="352"/>
      <c r="Z969" s="352"/>
      <c r="AA969" s="352"/>
      <c r="AB969" s="352"/>
      <c r="AC969" s="352"/>
      <c r="AD969" s="352"/>
    </row>
    <row r="970" spans="1:30" ht="20.100000000000001" customHeight="1">
      <c r="A970" s="144"/>
      <c r="B970" s="111"/>
      <c r="C970" s="352"/>
      <c r="D970" s="311" t="s">
        <v>7959</v>
      </c>
      <c r="E970" s="352"/>
      <c r="F970" s="356">
        <v>1</v>
      </c>
      <c r="G970" s="314">
        <v>3.3333333333333335</v>
      </c>
      <c r="H970" s="356"/>
      <c r="I970" s="314"/>
      <c r="J970" s="356"/>
      <c r="K970" s="314"/>
      <c r="L970" s="356"/>
      <c r="M970" s="314"/>
      <c r="N970" s="315"/>
      <c r="O970" s="316"/>
      <c r="P970" s="315"/>
      <c r="Q970" s="316"/>
      <c r="R970" s="315"/>
      <c r="S970" s="316"/>
      <c r="T970" s="128"/>
      <c r="U970" s="128"/>
      <c r="V970" s="352"/>
      <c r="W970" s="352"/>
      <c r="X970" s="352"/>
      <c r="Y970" s="352"/>
      <c r="Z970" s="352"/>
      <c r="AA970" s="352"/>
      <c r="AB970" s="352"/>
      <c r="AC970" s="352"/>
      <c r="AD970" s="352"/>
    </row>
    <row r="971" spans="1:30" ht="20.100000000000001" customHeight="1">
      <c r="A971" s="144"/>
      <c r="B971" s="111"/>
      <c r="C971" s="352"/>
      <c r="D971" s="311" t="s">
        <v>7920</v>
      </c>
      <c r="E971" s="352"/>
      <c r="F971" s="356"/>
      <c r="G971" s="314"/>
      <c r="H971" s="356"/>
      <c r="I971" s="314"/>
      <c r="J971" s="356"/>
      <c r="K971" s="314"/>
      <c r="L971" s="356"/>
      <c r="M971" s="314"/>
      <c r="N971" s="315"/>
      <c r="O971" s="316"/>
      <c r="P971" s="315"/>
      <c r="Q971" s="316"/>
      <c r="R971" s="315"/>
      <c r="S971" s="316"/>
      <c r="T971" s="128"/>
      <c r="U971" s="128"/>
      <c r="V971" s="352"/>
      <c r="W971" s="352"/>
      <c r="X971" s="352"/>
      <c r="Y971" s="352"/>
      <c r="Z971" s="352"/>
      <c r="AA971" s="352"/>
      <c r="AB971" s="352"/>
      <c r="AC971" s="352"/>
      <c r="AD971" s="352"/>
    </row>
    <row r="972" spans="1:30" ht="20.100000000000001" customHeight="1">
      <c r="A972" s="144"/>
      <c r="B972" s="111"/>
      <c r="C972" s="352"/>
      <c r="D972" s="311" t="s">
        <v>7967</v>
      </c>
      <c r="E972" s="352"/>
      <c r="F972" s="356">
        <v>6</v>
      </c>
      <c r="G972" s="314">
        <v>20</v>
      </c>
      <c r="H972" s="356">
        <v>10</v>
      </c>
      <c r="I972" s="314">
        <v>40</v>
      </c>
      <c r="J972" s="356"/>
      <c r="K972" s="314"/>
      <c r="L972" s="356"/>
      <c r="M972" s="314"/>
      <c r="N972" s="315"/>
      <c r="O972" s="316"/>
      <c r="P972" s="315"/>
      <c r="Q972" s="316"/>
      <c r="R972" s="315"/>
      <c r="S972" s="316"/>
      <c r="T972" s="128"/>
      <c r="U972" s="128"/>
      <c r="V972" s="352"/>
      <c r="W972" s="352"/>
      <c r="X972" s="352"/>
      <c r="Y972" s="352"/>
      <c r="Z972" s="352"/>
      <c r="AA972" s="352"/>
      <c r="AB972" s="352"/>
      <c r="AC972" s="352"/>
      <c r="AD972" s="352"/>
    </row>
    <row r="973" spans="1:30" ht="20.100000000000001" customHeight="1">
      <c r="A973" s="144"/>
      <c r="B973" s="111"/>
      <c r="C973" s="352"/>
      <c r="D973" s="311" t="s">
        <v>1959</v>
      </c>
      <c r="E973" s="352"/>
      <c r="F973" s="356"/>
      <c r="G973" s="314"/>
      <c r="H973" s="356"/>
      <c r="I973" s="314"/>
      <c r="J973" s="356"/>
      <c r="K973" s="314"/>
      <c r="L973" s="356"/>
      <c r="M973" s="314"/>
      <c r="N973" s="315"/>
      <c r="O973" s="316"/>
      <c r="P973" s="315"/>
      <c r="Q973" s="316"/>
      <c r="R973" s="315"/>
      <c r="S973" s="316"/>
      <c r="T973" s="128"/>
      <c r="U973" s="128"/>
      <c r="V973" s="352"/>
      <c r="W973" s="352"/>
      <c r="X973" s="352"/>
      <c r="Y973" s="352"/>
      <c r="Z973" s="352"/>
      <c r="AA973" s="352"/>
      <c r="AB973" s="352"/>
      <c r="AC973" s="352"/>
      <c r="AD973" s="352"/>
    </row>
    <row r="974" spans="1:30" ht="20.100000000000001" customHeight="1">
      <c r="A974" s="144"/>
      <c r="B974" s="111"/>
      <c r="C974" s="352"/>
      <c r="D974" s="311" t="s">
        <v>1960</v>
      </c>
      <c r="E974" s="352"/>
      <c r="F974" s="356"/>
      <c r="G974" s="314"/>
      <c r="H974" s="356"/>
      <c r="I974" s="314"/>
      <c r="J974" s="356"/>
      <c r="K974" s="314"/>
      <c r="L974" s="356"/>
      <c r="M974" s="314"/>
      <c r="N974" s="315"/>
      <c r="O974" s="316"/>
      <c r="P974" s="315"/>
      <c r="Q974" s="316"/>
      <c r="R974" s="315"/>
      <c r="S974" s="316"/>
      <c r="T974" s="128"/>
      <c r="U974" s="128"/>
      <c r="V974" s="352"/>
      <c r="W974" s="352"/>
      <c r="X974" s="352"/>
      <c r="Y974" s="352"/>
      <c r="Z974" s="352"/>
      <c r="AA974" s="352"/>
      <c r="AB974" s="352"/>
      <c r="AC974" s="352"/>
      <c r="AD974" s="352"/>
    </row>
    <row r="975" spans="1:30" ht="20.100000000000001" customHeight="1">
      <c r="A975" s="177" t="s">
        <v>7973</v>
      </c>
      <c r="B975" s="9" t="s">
        <v>7974</v>
      </c>
      <c r="C975" s="351" t="s">
        <v>7975</v>
      </c>
      <c r="D975" s="9"/>
      <c r="E975" s="351"/>
      <c r="F975" s="354"/>
      <c r="G975" s="12"/>
      <c r="H975" s="354"/>
      <c r="I975" s="12"/>
      <c r="J975" s="354"/>
      <c r="K975" s="12"/>
      <c r="L975" s="354"/>
      <c r="M975" s="12"/>
      <c r="N975" s="56"/>
      <c r="O975" s="57"/>
      <c r="P975" s="56"/>
      <c r="Q975" s="57"/>
      <c r="R975" s="56">
        <v>1</v>
      </c>
      <c r="S975" s="57">
        <v>99.980361351139038</v>
      </c>
      <c r="T975" s="127"/>
      <c r="U975" s="127"/>
      <c r="V975" s="351" t="s">
        <v>7882</v>
      </c>
      <c r="W975" s="351" t="s">
        <v>7882</v>
      </c>
      <c r="X975" s="351"/>
      <c r="Y975" s="351"/>
      <c r="Z975" s="351"/>
      <c r="AA975" s="351"/>
      <c r="AB975" s="351"/>
      <c r="AC975" s="351"/>
      <c r="AD975" s="351"/>
    </row>
    <row r="976" spans="1:30" ht="20.100000000000001" customHeight="1">
      <c r="A976" s="177" t="s">
        <v>5124</v>
      </c>
      <c r="B976" s="9" t="s">
        <v>683</v>
      </c>
      <c r="C976" s="351" t="s">
        <v>7881</v>
      </c>
      <c r="D976" s="9" t="s">
        <v>1853</v>
      </c>
      <c r="E976" s="351" t="s">
        <v>7913</v>
      </c>
      <c r="F976" s="354">
        <v>21</v>
      </c>
      <c r="G976" s="12">
        <v>4.4117647058823533</v>
      </c>
      <c r="H976" s="354">
        <v>22</v>
      </c>
      <c r="I976" s="12">
        <v>4.4624746450304258</v>
      </c>
      <c r="J976" s="354">
        <v>25</v>
      </c>
      <c r="K976" s="12">
        <v>4.9603174603174605</v>
      </c>
      <c r="L976" s="354">
        <v>28</v>
      </c>
      <c r="M976" s="12">
        <v>5.5</v>
      </c>
      <c r="N976" s="56">
        <v>34</v>
      </c>
      <c r="O976" s="57">
        <v>6.4393939393939394</v>
      </c>
      <c r="P976" s="56">
        <v>51</v>
      </c>
      <c r="Q976" s="57">
        <v>9.5</v>
      </c>
      <c r="R976" s="56">
        <v>69</v>
      </c>
      <c r="S976" s="57">
        <v>13.77245508982036</v>
      </c>
      <c r="T976" s="127"/>
      <c r="U976" s="127"/>
      <c r="V976" s="351" t="s">
        <v>7882</v>
      </c>
      <c r="W976" s="351" t="s">
        <v>7882</v>
      </c>
      <c r="X976" s="351" t="s">
        <v>7882</v>
      </c>
      <c r="Y976" s="351" t="s">
        <v>7882</v>
      </c>
      <c r="Z976" s="351" t="s">
        <v>7882</v>
      </c>
      <c r="AA976" s="351" t="s">
        <v>7882</v>
      </c>
      <c r="AB976" s="351" t="s">
        <v>7882</v>
      </c>
      <c r="AC976" s="351"/>
      <c r="AD976" s="351"/>
    </row>
    <row r="977" spans="1:30" ht="20.100000000000001" customHeight="1">
      <c r="A977" s="144"/>
      <c r="B977" s="311"/>
      <c r="C977" s="352"/>
      <c r="D977" s="311" t="s">
        <v>1854</v>
      </c>
      <c r="E977" s="352"/>
      <c r="F977" s="356">
        <v>455</v>
      </c>
      <c r="G977" s="314">
        <v>95.588235294117652</v>
      </c>
      <c r="H977" s="356">
        <v>471</v>
      </c>
      <c r="I977" s="314">
        <v>95.537525354969574</v>
      </c>
      <c r="J977" s="356">
        <v>479</v>
      </c>
      <c r="K977" s="314">
        <v>95.039682539682545</v>
      </c>
      <c r="L977" s="356">
        <v>479</v>
      </c>
      <c r="M977" s="314">
        <v>94.5</v>
      </c>
      <c r="N977" s="315">
        <v>494</v>
      </c>
      <c r="O977" s="316">
        <v>93.560606060606062</v>
      </c>
      <c r="P977" s="315">
        <v>483</v>
      </c>
      <c r="Q977" s="316">
        <v>90.3</v>
      </c>
      <c r="R977" s="315">
        <v>432</v>
      </c>
      <c r="S977" s="316">
        <v>86.227544910179645</v>
      </c>
      <c r="T977" s="128"/>
      <c r="U977" s="128"/>
      <c r="V977" s="352"/>
      <c r="W977" s="352"/>
      <c r="X977" s="352"/>
      <c r="Y977" s="352"/>
      <c r="Z977" s="352"/>
      <c r="AA977" s="352"/>
      <c r="AB977" s="352"/>
      <c r="AC977" s="352"/>
      <c r="AD977" s="352"/>
    </row>
    <row r="978" spans="1:30" ht="20.100000000000001" customHeight="1">
      <c r="A978" s="144"/>
      <c r="B978" s="311"/>
      <c r="C978" s="352"/>
      <c r="D978" s="126" t="s">
        <v>7914</v>
      </c>
      <c r="E978" s="352"/>
      <c r="F978" s="356"/>
      <c r="G978" s="314"/>
      <c r="H978" s="356"/>
      <c r="I978" s="314"/>
      <c r="J978" s="356"/>
      <c r="K978" s="314"/>
      <c r="L978" s="356"/>
      <c r="M978" s="314"/>
      <c r="N978" s="315"/>
      <c r="O978" s="316"/>
      <c r="P978" s="315"/>
      <c r="Q978" s="316"/>
      <c r="R978" s="315"/>
      <c r="S978" s="316"/>
      <c r="T978" s="128"/>
      <c r="U978" s="128"/>
      <c r="V978" s="352"/>
      <c r="W978" s="352"/>
      <c r="X978" s="352"/>
      <c r="Y978" s="352"/>
      <c r="Z978" s="352"/>
      <c r="AA978" s="352"/>
      <c r="AB978" s="352"/>
      <c r="AC978" s="352"/>
      <c r="AD978" s="352"/>
    </row>
    <row r="979" spans="1:30" ht="20.100000000000001" customHeight="1">
      <c r="A979" s="144"/>
      <c r="B979" s="111"/>
      <c r="C979" s="352"/>
      <c r="D979" s="126" t="s">
        <v>7915</v>
      </c>
      <c r="E979" s="352"/>
      <c r="F979" s="356"/>
      <c r="G979" s="314"/>
      <c r="H979" s="356"/>
      <c r="I979" s="314"/>
      <c r="J979" s="356"/>
      <c r="K979" s="314"/>
      <c r="L979" s="356"/>
      <c r="M979" s="314"/>
      <c r="N979" s="315"/>
      <c r="O979" s="316"/>
      <c r="P979" s="315">
        <v>1</v>
      </c>
      <c r="Q979" s="316">
        <v>0.2</v>
      </c>
      <c r="R979" s="315"/>
      <c r="S979" s="316"/>
      <c r="T979" s="128"/>
      <c r="U979" s="128"/>
      <c r="V979" s="352"/>
      <c r="W979" s="352"/>
      <c r="X979" s="352"/>
      <c r="Y979" s="352"/>
      <c r="Z979" s="352"/>
      <c r="AA979" s="352"/>
      <c r="AB979" s="352"/>
      <c r="AC979" s="352"/>
      <c r="AD979" s="352"/>
    </row>
    <row r="980" spans="1:30" ht="20.100000000000001" customHeight="1">
      <c r="A980" s="177" t="s">
        <v>5125</v>
      </c>
      <c r="B980" s="9" t="s">
        <v>684</v>
      </c>
      <c r="C980" s="351" t="s">
        <v>5126</v>
      </c>
      <c r="D980" s="9" t="s">
        <v>1471</v>
      </c>
      <c r="E980" s="351"/>
      <c r="F980" s="354">
        <v>3</v>
      </c>
      <c r="G980" s="12">
        <v>14.285714285714286</v>
      </c>
      <c r="H980" s="354">
        <v>5</v>
      </c>
      <c r="I980" s="12">
        <v>22.727272727272727</v>
      </c>
      <c r="J980" s="354">
        <v>4</v>
      </c>
      <c r="K980" s="12">
        <v>16</v>
      </c>
      <c r="L980" s="354">
        <v>3</v>
      </c>
      <c r="M980" s="12">
        <v>10.7</v>
      </c>
      <c r="N980" s="56">
        <v>5</v>
      </c>
      <c r="O980" s="57">
        <v>14.7</v>
      </c>
      <c r="P980" s="56">
        <v>6</v>
      </c>
      <c r="Q980" s="57">
        <v>11.764705882352942</v>
      </c>
      <c r="R980" s="56">
        <v>6</v>
      </c>
      <c r="S980" s="57">
        <v>8.695652173913043</v>
      </c>
      <c r="T980" s="127"/>
      <c r="U980" s="127"/>
      <c r="V980" s="351" t="s">
        <v>7882</v>
      </c>
      <c r="W980" s="351" t="s">
        <v>7882</v>
      </c>
      <c r="X980" s="351" t="s">
        <v>7882</v>
      </c>
      <c r="Y980" s="351" t="s">
        <v>7882</v>
      </c>
      <c r="Z980" s="351" t="s">
        <v>7882</v>
      </c>
      <c r="AA980" s="351" t="s">
        <v>7882</v>
      </c>
      <c r="AB980" s="351" t="s">
        <v>7882</v>
      </c>
      <c r="AC980" s="351"/>
      <c r="AD980" s="351"/>
    </row>
    <row r="981" spans="1:30" ht="20.100000000000001" customHeight="1">
      <c r="A981" s="144"/>
      <c r="B981" s="311"/>
      <c r="C981" s="352"/>
      <c r="D981" s="311" t="s">
        <v>1472</v>
      </c>
      <c r="E981" s="352"/>
      <c r="F981" s="356">
        <v>18</v>
      </c>
      <c r="G981" s="314">
        <v>85.714285714285708</v>
      </c>
      <c r="H981" s="356">
        <v>17</v>
      </c>
      <c r="I981" s="314">
        <v>77.272727272727266</v>
      </c>
      <c r="J981" s="356">
        <v>21</v>
      </c>
      <c r="K981" s="314">
        <v>84</v>
      </c>
      <c r="L981" s="356">
        <v>25</v>
      </c>
      <c r="M981" s="314">
        <v>89.3</v>
      </c>
      <c r="N981" s="315">
        <v>29</v>
      </c>
      <c r="O981" s="316">
        <v>85.3</v>
      </c>
      <c r="P981" s="315">
        <v>45</v>
      </c>
      <c r="Q981" s="316">
        <v>88.235294117647058</v>
      </c>
      <c r="R981" s="315">
        <v>63</v>
      </c>
      <c r="S981" s="316">
        <v>91.304347826086953</v>
      </c>
      <c r="T981" s="128"/>
      <c r="U981" s="128"/>
      <c r="V981" s="352"/>
      <c r="W981" s="352"/>
      <c r="X981" s="352"/>
      <c r="Y981" s="352"/>
      <c r="Z981" s="352"/>
      <c r="AA981" s="352"/>
      <c r="AB981" s="352"/>
      <c r="AC981" s="352"/>
      <c r="AD981" s="352"/>
    </row>
    <row r="982" spans="1:30" ht="20.100000000000001" customHeight="1">
      <c r="A982" s="177" t="s">
        <v>5127</v>
      </c>
      <c r="B982" s="9" t="s">
        <v>685</v>
      </c>
      <c r="C982" s="351" t="s">
        <v>5126</v>
      </c>
      <c r="D982" s="9" t="s">
        <v>1853</v>
      </c>
      <c r="E982" s="351"/>
      <c r="F982" s="354">
        <v>2</v>
      </c>
      <c r="G982" s="12">
        <v>9.5238095238095237</v>
      </c>
      <c r="H982" s="354">
        <v>3</v>
      </c>
      <c r="I982" s="12">
        <v>13.636363636363637</v>
      </c>
      <c r="J982" s="354">
        <v>2</v>
      </c>
      <c r="K982" s="12">
        <v>8</v>
      </c>
      <c r="L982" s="354">
        <v>1</v>
      </c>
      <c r="M982" s="12">
        <v>3.6</v>
      </c>
      <c r="N982" s="56">
        <v>1</v>
      </c>
      <c r="O982" s="57">
        <v>2.9</v>
      </c>
      <c r="P982" s="56">
        <v>1</v>
      </c>
      <c r="Q982" s="57">
        <v>1.9607843137254901</v>
      </c>
      <c r="R982" s="56">
        <v>4</v>
      </c>
      <c r="S982" s="57">
        <v>5.7971014492753623</v>
      </c>
      <c r="T982" s="127"/>
      <c r="U982" s="127"/>
      <c r="V982" s="351" t="s">
        <v>7882</v>
      </c>
      <c r="W982" s="351" t="s">
        <v>7882</v>
      </c>
      <c r="X982" s="351" t="s">
        <v>7882</v>
      </c>
      <c r="Y982" s="351" t="s">
        <v>7882</v>
      </c>
      <c r="Z982" s="351" t="s">
        <v>7882</v>
      </c>
      <c r="AA982" s="351" t="s">
        <v>7882</v>
      </c>
      <c r="AB982" s="351" t="s">
        <v>7882</v>
      </c>
      <c r="AC982" s="351"/>
      <c r="AD982" s="351"/>
    </row>
    <row r="983" spans="1:30" ht="20.100000000000001" customHeight="1">
      <c r="A983" s="144"/>
      <c r="B983" s="111"/>
      <c r="C983" s="352"/>
      <c r="D983" s="311" t="s">
        <v>1854</v>
      </c>
      <c r="E983" s="352"/>
      <c r="F983" s="356">
        <v>19</v>
      </c>
      <c r="G983" s="314">
        <v>90.476190476190482</v>
      </c>
      <c r="H983" s="356">
        <v>19</v>
      </c>
      <c r="I983" s="314">
        <v>86.36363636363636</v>
      </c>
      <c r="J983" s="356">
        <v>23</v>
      </c>
      <c r="K983" s="314">
        <v>92</v>
      </c>
      <c r="L983" s="356">
        <v>27</v>
      </c>
      <c r="M983" s="314">
        <v>96.4</v>
      </c>
      <c r="N983" s="315">
        <v>33</v>
      </c>
      <c r="O983" s="316">
        <v>97.1</v>
      </c>
      <c r="P983" s="315">
        <v>50</v>
      </c>
      <c r="Q983" s="316">
        <v>98.039215686274517</v>
      </c>
      <c r="R983" s="315">
        <v>65</v>
      </c>
      <c r="S983" s="316">
        <v>94.20289855072464</v>
      </c>
      <c r="T983" s="128"/>
      <c r="U983" s="128"/>
      <c r="V983" s="352"/>
      <c r="W983" s="352"/>
      <c r="X983" s="352"/>
      <c r="Y983" s="352"/>
      <c r="Z983" s="352"/>
      <c r="AA983" s="352"/>
      <c r="AB983" s="352"/>
      <c r="AC983" s="352"/>
      <c r="AD983" s="352"/>
    </row>
    <row r="984" spans="1:30" ht="20.100000000000001" customHeight="1">
      <c r="A984" s="177" t="s">
        <v>5128</v>
      </c>
      <c r="B984" s="9" t="s">
        <v>686</v>
      </c>
      <c r="C984" s="351" t="s">
        <v>5129</v>
      </c>
      <c r="D984" s="9" t="s">
        <v>7976</v>
      </c>
      <c r="E984" s="351" t="s">
        <v>7913</v>
      </c>
      <c r="F984" s="354">
        <v>1</v>
      </c>
      <c r="G984" s="12">
        <v>50</v>
      </c>
      <c r="H984" s="354">
        <v>1</v>
      </c>
      <c r="I984" s="12">
        <v>33.333333333333336</v>
      </c>
      <c r="J984" s="354"/>
      <c r="K984" s="12"/>
      <c r="L984" s="354"/>
      <c r="M984" s="12"/>
      <c r="N984" s="56"/>
      <c r="O984" s="57"/>
      <c r="P984" s="56"/>
      <c r="Q984" s="57"/>
      <c r="R984" s="56">
        <v>1</v>
      </c>
      <c r="S984" s="57">
        <v>25</v>
      </c>
      <c r="T984" s="127"/>
      <c r="U984" s="127"/>
      <c r="V984" s="351" t="s">
        <v>7882</v>
      </c>
      <c r="W984" s="351" t="s">
        <v>7882</v>
      </c>
      <c r="X984" s="351" t="s">
        <v>7882</v>
      </c>
      <c r="Y984" s="351" t="s">
        <v>7882</v>
      </c>
      <c r="Z984" s="351" t="s">
        <v>7882</v>
      </c>
      <c r="AA984" s="351" t="s">
        <v>7882</v>
      </c>
      <c r="AB984" s="351" t="s">
        <v>7882</v>
      </c>
      <c r="AC984" s="351"/>
      <c r="AD984" s="351"/>
    </row>
    <row r="985" spans="1:30" ht="20.100000000000001" customHeight="1">
      <c r="A985" s="144"/>
      <c r="B985" s="111"/>
      <c r="C985" s="352"/>
      <c r="D985" s="311" t="s">
        <v>7977</v>
      </c>
      <c r="E985" s="352"/>
      <c r="F985" s="356"/>
      <c r="G985" s="314"/>
      <c r="H985" s="356"/>
      <c r="I985" s="314"/>
      <c r="J985" s="356"/>
      <c r="K985" s="314"/>
      <c r="L985" s="356"/>
      <c r="M985" s="314"/>
      <c r="N985" s="315"/>
      <c r="O985" s="316"/>
      <c r="P985" s="315"/>
      <c r="Q985" s="316"/>
      <c r="R985" s="315"/>
      <c r="S985" s="316"/>
      <c r="T985" s="128"/>
      <c r="U985" s="128"/>
      <c r="V985" s="352"/>
      <c r="W985" s="352"/>
      <c r="X985" s="352"/>
      <c r="Y985" s="352"/>
      <c r="Z985" s="352"/>
      <c r="AA985" s="352"/>
      <c r="AB985" s="352"/>
      <c r="AC985" s="352"/>
      <c r="AD985" s="352"/>
    </row>
    <row r="986" spans="1:30" ht="20.100000000000001" customHeight="1">
      <c r="A986" s="144"/>
      <c r="B986" s="111"/>
      <c r="C986" s="352"/>
      <c r="D986" s="311" t="s">
        <v>7978</v>
      </c>
      <c r="E986" s="352"/>
      <c r="F986" s="356"/>
      <c r="G986" s="314"/>
      <c r="H986" s="356"/>
      <c r="I986" s="314"/>
      <c r="J986" s="356"/>
      <c r="K986" s="314"/>
      <c r="L986" s="356"/>
      <c r="M986" s="314"/>
      <c r="N986" s="315"/>
      <c r="O986" s="316"/>
      <c r="P986" s="315"/>
      <c r="Q986" s="316"/>
      <c r="R986" s="315"/>
      <c r="S986" s="316"/>
      <c r="T986" s="128"/>
      <c r="U986" s="128"/>
      <c r="V986" s="352"/>
      <c r="W986" s="352"/>
      <c r="X986" s="352"/>
      <c r="Y986" s="352"/>
      <c r="Z986" s="352"/>
      <c r="AA986" s="352"/>
      <c r="AB986" s="352"/>
      <c r="AC986" s="352"/>
      <c r="AD986" s="352"/>
    </row>
    <row r="987" spans="1:30" ht="20.100000000000001" customHeight="1">
      <c r="A987" s="144"/>
      <c r="B987" s="111"/>
      <c r="C987" s="352"/>
      <c r="D987" s="311" t="s">
        <v>7979</v>
      </c>
      <c r="E987" s="352"/>
      <c r="F987" s="356"/>
      <c r="G987" s="314"/>
      <c r="H987" s="356"/>
      <c r="I987" s="314"/>
      <c r="J987" s="356"/>
      <c r="K987" s="314"/>
      <c r="L987" s="356">
        <v>1</v>
      </c>
      <c r="M987" s="314">
        <v>100</v>
      </c>
      <c r="N987" s="315"/>
      <c r="O987" s="316"/>
      <c r="P987" s="315"/>
      <c r="Q987" s="316"/>
      <c r="R987" s="315"/>
      <c r="S987" s="316"/>
      <c r="T987" s="128"/>
      <c r="U987" s="128"/>
      <c r="V987" s="352"/>
      <c r="W987" s="352"/>
      <c r="X987" s="352"/>
      <c r="Y987" s="352"/>
      <c r="Z987" s="352"/>
      <c r="AA987" s="352"/>
      <c r="AB987" s="352"/>
      <c r="AC987" s="352"/>
      <c r="AD987" s="352"/>
    </row>
    <row r="988" spans="1:30" ht="20.100000000000001" customHeight="1">
      <c r="A988" s="144"/>
      <c r="B988" s="111"/>
      <c r="C988" s="352"/>
      <c r="D988" s="311" t="s">
        <v>7980</v>
      </c>
      <c r="E988" s="352"/>
      <c r="F988" s="356">
        <v>1</v>
      </c>
      <c r="G988" s="314">
        <v>50</v>
      </c>
      <c r="H988" s="356">
        <v>2</v>
      </c>
      <c r="I988" s="314">
        <v>66.666666666666671</v>
      </c>
      <c r="J988" s="356">
        <v>2</v>
      </c>
      <c r="K988" s="314">
        <v>100</v>
      </c>
      <c r="L988" s="356"/>
      <c r="M988" s="314"/>
      <c r="N988" s="315">
        <v>1</v>
      </c>
      <c r="O988" s="316">
        <v>100</v>
      </c>
      <c r="P988" s="315">
        <v>1</v>
      </c>
      <c r="Q988" s="316">
        <v>100</v>
      </c>
      <c r="R988" s="315">
        <v>3</v>
      </c>
      <c r="S988" s="316">
        <v>75</v>
      </c>
      <c r="T988" s="128"/>
      <c r="U988" s="128"/>
      <c r="V988" s="352"/>
      <c r="W988" s="352"/>
      <c r="X988" s="352"/>
      <c r="Y988" s="352"/>
      <c r="Z988" s="352"/>
      <c r="AA988" s="352"/>
      <c r="AB988" s="352"/>
      <c r="AC988" s="352"/>
      <c r="AD988" s="352"/>
    </row>
    <row r="989" spans="1:30" ht="20.100000000000001" customHeight="1">
      <c r="A989" s="144"/>
      <c r="B989" s="111"/>
      <c r="C989" s="352"/>
      <c r="D989" s="311" t="s">
        <v>7981</v>
      </c>
      <c r="E989" s="352"/>
      <c r="F989" s="356"/>
      <c r="G989" s="314"/>
      <c r="H989" s="356"/>
      <c r="I989" s="314"/>
      <c r="J989" s="356"/>
      <c r="K989" s="314"/>
      <c r="L989" s="356"/>
      <c r="M989" s="314"/>
      <c r="N989" s="315"/>
      <c r="O989" s="316"/>
      <c r="P989" s="315"/>
      <c r="Q989" s="316"/>
      <c r="R989" s="315"/>
      <c r="S989" s="316"/>
      <c r="T989" s="128"/>
      <c r="U989" s="128"/>
      <c r="V989" s="352"/>
      <c r="W989" s="352"/>
      <c r="X989" s="352"/>
      <c r="Y989" s="352"/>
      <c r="Z989" s="352"/>
      <c r="AA989" s="352"/>
      <c r="AB989" s="352"/>
      <c r="AC989" s="352"/>
      <c r="AD989" s="352"/>
    </row>
    <row r="990" spans="1:30" ht="20.100000000000001" customHeight="1">
      <c r="A990" s="144"/>
      <c r="B990" s="111"/>
      <c r="C990" s="352"/>
      <c r="D990" s="311" t="s">
        <v>7932</v>
      </c>
      <c r="E990" s="352"/>
      <c r="F990" s="356"/>
      <c r="G990" s="314"/>
      <c r="H990" s="356"/>
      <c r="I990" s="314"/>
      <c r="J990" s="356"/>
      <c r="K990" s="314"/>
      <c r="L990" s="356"/>
      <c r="M990" s="314"/>
      <c r="N990" s="315"/>
      <c r="O990" s="316"/>
      <c r="P990" s="315"/>
      <c r="Q990" s="316"/>
      <c r="R990" s="315"/>
      <c r="S990" s="316"/>
      <c r="T990" s="128"/>
      <c r="U990" s="128"/>
      <c r="V990" s="352"/>
      <c r="W990" s="352"/>
      <c r="X990" s="352"/>
      <c r="Y990" s="352"/>
      <c r="Z990" s="352"/>
      <c r="AA990" s="352"/>
      <c r="AB990" s="352"/>
      <c r="AC990" s="352"/>
      <c r="AD990" s="352"/>
    </row>
    <row r="991" spans="1:30" ht="20.100000000000001" customHeight="1">
      <c r="A991" s="144"/>
      <c r="B991" s="111"/>
      <c r="C991" s="352"/>
      <c r="D991" s="311" t="s">
        <v>7933</v>
      </c>
      <c r="E991" s="352"/>
      <c r="F991" s="356"/>
      <c r="G991" s="314"/>
      <c r="H991" s="356"/>
      <c r="I991" s="314"/>
      <c r="J991" s="356"/>
      <c r="K991" s="314"/>
      <c r="L991" s="356"/>
      <c r="M991" s="314"/>
      <c r="N991" s="315"/>
      <c r="O991" s="316"/>
      <c r="P991" s="315"/>
      <c r="Q991" s="316"/>
      <c r="R991" s="315"/>
      <c r="S991" s="316"/>
      <c r="T991" s="128"/>
      <c r="U991" s="128"/>
      <c r="V991" s="352"/>
      <c r="W991" s="352"/>
      <c r="X991" s="352"/>
      <c r="Y991" s="352"/>
      <c r="Z991" s="352"/>
      <c r="AA991" s="352"/>
      <c r="AB991" s="352"/>
      <c r="AC991" s="352"/>
      <c r="AD991" s="352"/>
    </row>
    <row r="992" spans="1:30" ht="20.100000000000001" customHeight="1">
      <c r="A992" s="177" t="s">
        <v>5130</v>
      </c>
      <c r="B992" s="9" t="s">
        <v>687</v>
      </c>
      <c r="C992" s="351" t="s">
        <v>5131</v>
      </c>
      <c r="D992" s="9"/>
      <c r="E992" s="351"/>
      <c r="F992" s="354"/>
      <c r="G992" s="12"/>
      <c r="H992" s="354"/>
      <c r="I992" s="12"/>
      <c r="J992" s="354"/>
      <c r="K992" s="12"/>
      <c r="L992" s="354"/>
      <c r="M992" s="12"/>
      <c r="N992" s="56"/>
      <c r="O992" s="57"/>
      <c r="P992" s="56"/>
      <c r="Q992" s="57"/>
      <c r="R992" s="56"/>
      <c r="S992" s="57"/>
      <c r="T992" s="127"/>
      <c r="U992" s="127"/>
      <c r="V992" s="351" t="s">
        <v>7882</v>
      </c>
      <c r="W992" s="351" t="s">
        <v>7882</v>
      </c>
      <c r="X992" s="351" t="s">
        <v>7882</v>
      </c>
      <c r="Y992" s="351" t="s">
        <v>7882</v>
      </c>
      <c r="Z992" s="351" t="s">
        <v>7882</v>
      </c>
      <c r="AA992" s="351" t="s">
        <v>7882</v>
      </c>
      <c r="AB992" s="351" t="s">
        <v>7882</v>
      </c>
      <c r="AC992" s="351"/>
      <c r="AD992" s="351"/>
    </row>
    <row r="993" spans="1:30" ht="20.100000000000001" customHeight="1">
      <c r="A993" s="177" t="s">
        <v>7982</v>
      </c>
      <c r="B993" s="9" t="s">
        <v>688</v>
      </c>
      <c r="C993" s="351" t="s">
        <v>5129</v>
      </c>
      <c r="D993" s="66"/>
      <c r="E993" s="351"/>
      <c r="F993" s="354">
        <v>2</v>
      </c>
      <c r="G993" s="12">
        <v>100</v>
      </c>
      <c r="H993" s="354">
        <v>3</v>
      </c>
      <c r="I993" s="12">
        <v>100</v>
      </c>
      <c r="J993" s="354">
        <v>2</v>
      </c>
      <c r="K993" s="12">
        <v>100</v>
      </c>
      <c r="L993" s="354">
        <v>1</v>
      </c>
      <c r="M993" s="12">
        <v>100</v>
      </c>
      <c r="N993" s="56">
        <v>1</v>
      </c>
      <c r="O993" s="57">
        <v>100</v>
      </c>
      <c r="P993" s="56">
        <v>1</v>
      </c>
      <c r="Q993" s="57">
        <v>100</v>
      </c>
      <c r="R993" s="56">
        <v>4</v>
      </c>
      <c r="S993" s="57">
        <v>100</v>
      </c>
      <c r="T993" s="127"/>
      <c r="U993" s="127"/>
      <c r="V993" s="351" t="s">
        <v>7882</v>
      </c>
      <c r="W993" s="351" t="s">
        <v>7882</v>
      </c>
      <c r="X993" s="351" t="s">
        <v>7882</v>
      </c>
      <c r="Y993" s="351" t="s">
        <v>7882</v>
      </c>
      <c r="Z993" s="351" t="s">
        <v>7882</v>
      </c>
      <c r="AA993" s="351" t="s">
        <v>7882</v>
      </c>
      <c r="AB993" s="351" t="s">
        <v>7882</v>
      </c>
      <c r="AC993" s="351"/>
      <c r="AD993" s="9"/>
    </row>
    <row r="994" spans="1:30" ht="20.100000000000001" customHeight="1">
      <c r="A994" s="144"/>
      <c r="B994" s="311"/>
      <c r="C994" s="352"/>
      <c r="D994" s="311" t="s">
        <v>7932</v>
      </c>
      <c r="E994" s="352" t="s">
        <v>1335</v>
      </c>
      <c r="F994" s="356"/>
      <c r="G994" s="314"/>
      <c r="H994" s="356"/>
      <c r="I994" s="314"/>
      <c r="J994" s="356"/>
      <c r="K994" s="314"/>
      <c r="L994" s="356"/>
      <c r="M994" s="314"/>
      <c r="N994" s="315"/>
      <c r="O994" s="316"/>
      <c r="P994" s="315"/>
      <c r="Q994" s="316"/>
      <c r="R994" s="315"/>
      <c r="S994" s="316"/>
      <c r="T994" s="128"/>
      <c r="U994" s="128"/>
      <c r="V994" s="352"/>
      <c r="W994" s="352"/>
      <c r="X994" s="352"/>
      <c r="Y994" s="352"/>
      <c r="Z994" s="352"/>
      <c r="AA994" s="352"/>
      <c r="AB994" s="352"/>
      <c r="AC994" s="352"/>
      <c r="AD994" s="311"/>
    </row>
    <row r="995" spans="1:30" ht="20.100000000000001" customHeight="1">
      <c r="A995" s="144"/>
      <c r="B995" s="311"/>
      <c r="C995" s="352"/>
      <c r="D995" s="311" t="s">
        <v>7933</v>
      </c>
      <c r="E995" s="352"/>
      <c r="F995" s="356"/>
      <c r="G995" s="314"/>
      <c r="H995" s="356"/>
      <c r="I995" s="314"/>
      <c r="J995" s="356"/>
      <c r="K995" s="314"/>
      <c r="L995" s="356"/>
      <c r="M995" s="314"/>
      <c r="N995" s="315"/>
      <c r="O995" s="316"/>
      <c r="P995" s="315"/>
      <c r="Q995" s="316"/>
      <c r="R995" s="315"/>
      <c r="S995" s="316"/>
      <c r="T995" s="128"/>
      <c r="U995" s="128"/>
      <c r="V995" s="352"/>
      <c r="W995" s="352"/>
      <c r="X995" s="352"/>
      <c r="Y995" s="352"/>
      <c r="Z995" s="352"/>
      <c r="AA995" s="352"/>
      <c r="AB995" s="352"/>
      <c r="AC995" s="352"/>
      <c r="AD995" s="311"/>
    </row>
    <row r="996" spans="1:30" ht="20.100000000000001" customHeight="1">
      <c r="A996" s="177" t="s">
        <v>5132</v>
      </c>
      <c r="B996" s="9" t="s">
        <v>689</v>
      </c>
      <c r="C996" s="351" t="s">
        <v>5129</v>
      </c>
      <c r="D996" s="66"/>
      <c r="E996" s="351"/>
      <c r="F996" s="354">
        <v>2</v>
      </c>
      <c r="G996" s="12">
        <v>100</v>
      </c>
      <c r="H996" s="354">
        <v>3</v>
      </c>
      <c r="I996" s="12">
        <v>100</v>
      </c>
      <c r="J996" s="354">
        <v>2</v>
      </c>
      <c r="K996" s="12">
        <v>100</v>
      </c>
      <c r="L996" s="354">
        <v>1</v>
      </c>
      <c r="M996" s="12">
        <v>100</v>
      </c>
      <c r="N996" s="56">
        <v>1</v>
      </c>
      <c r="O996" s="57">
        <v>100</v>
      </c>
      <c r="P996" s="56">
        <v>1</v>
      </c>
      <c r="Q996" s="57">
        <v>100</v>
      </c>
      <c r="R996" s="56">
        <v>4</v>
      </c>
      <c r="S996" s="57">
        <v>100</v>
      </c>
      <c r="T996" s="127"/>
      <c r="U996" s="127"/>
      <c r="V996" s="351" t="s">
        <v>7882</v>
      </c>
      <c r="W996" s="351" t="s">
        <v>7882</v>
      </c>
      <c r="X996" s="351" t="s">
        <v>7882</v>
      </c>
      <c r="Y996" s="351" t="s">
        <v>7882</v>
      </c>
      <c r="Z996" s="351" t="s">
        <v>7882</v>
      </c>
      <c r="AA996" s="351" t="s">
        <v>7882</v>
      </c>
      <c r="AB996" s="351" t="s">
        <v>7882</v>
      </c>
      <c r="AC996" s="351"/>
      <c r="AD996" s="9"/>
    </row>
    <row r="997" spans="1:30" ht="20.100000000000001" customHeight="1">
      <c r="A997" s="144"/>
      <c r="B997" s="311"/>
      <c r="C997" s="352"/>
      <c r="D997" s="120" t="s">
        <v>1959</v>
      </c>
      <c r="E997" s="352" t="s">
        <v>73</v>
      </c>
      <c r="F997" s="356"/>
      <c r="G997" s="314"/>
      <c r="H997" s="356"/>
      <c r="I997" s="314"/>
      <c r="J997" s="356"/>
      <c r="K997" s="314"/>
      <c r="L997" s="356"/>
      <c r="M997" s="314"/>
      <c r="N997" s="315"/>
      <c r="O997" s="316"/>
      <c r="P997" s="315"/>
      <c r="Q997" s="316"/>
      <c r="R997" s="315"/>
      <c r="S997" s="316"/>
      <c r="T997" s="128"/>
      <c r="U997" s="128"/>
      <c r="V997" s="352"/>
      <c r="W997" s="352"/>
      <c r="X997" s="352"/>
      <c r="Y997" s="352"/>
      <c r="Z997" s="352"/>
      <c r="AA997" s="352"/>
      <c r="AB997" s="352"/>
      <c r="AC997" s="352"/>
      <c r="AD997" s="311"/>
    </row>
    <row r="998" spans="1:30" ht="20.100000000000001" customHeight="1">
      <c r="A998" s="144"/>
      <c r="B998" s="311"/>
      <c r="C998" s="352"/>
      <c r="D998" s="120" t="s">
        <v>1960</v>
      </c>
      <c r="E998" s="352"/>
      <c r="F998" s="356"/>
      <c r="G998" s="314"/>
      <c r="H998" s="356"/>
      <c r="I998" s="314"/>
      <c r="J998" s="356"/>
      <c r="K998" s="314"/>
      <c r="L998" s="356"/>
      <c r="M998" s="314"/>
      <c r="N998" s="315"/>
      <c r="O998" s="316"/>
      <c r="P998" s="315"/>
      <c r="Q998" s="316"/>
      <c r="R998" s="315"/>
      <c r="S998" s="316"/>
      <c r="T998" s="128"/>
      <c r="U998" s="128"/>
      <c r="V998" s="352"/>
      <c r="W998" s="352"/>
      <c r="X998" s="352"/>
      <c r="Y998" s="352"/>
      <c r="Z998" s="352"/>
      <c r="AA998" s="352"/>
      <c r="AB998" s="352"/>
      <c r="AC998" s="352"/>
      <c r="AD998" s="311"/>
    </row>
    <row r="999" spans="1:30" ht="20.100000000000001" customHeight="1">
      <c r="A999" s="177" t="s">
        <v>5133</v>
      </c>
      <c r="B999" s="9" t="s">
        <v>690</v>
      </c>
      <c r="C999" s="351" t="s">
        <v>5126</v>
      </c>
      <c r="D999" s="9" t="s">
        <v>1471</v>
      </c>
      <c r="E999" s="351"/>
      <c r="F999" s="354">
        <v>3</v>
      </c>
      <c r="G999" s="12">
        <v>14.285714285714286</v>
      </c>
      <c r="H999" s="354">
        <v>8</v>
      </c>
      <c r="I999" s="12">
        <v>36.363636363636367</v>
      </c>
      <c r="J999" s="354">
        <v>9</v>
      </c>
      <c r="K999" s="12">
        <v>36</v>
      </c>
      <c r="L999" s="354">
        <v>6</v>
      </c>
      <c r="M999" s="12">
        <v>21.4</v>
      </c>
      <c r="N999" s="56">
        <v>6</v>
      </c>
      <c r="O999" s="57">
        <v>17.600000000000001</v>
      </c>
      <c r="P999" s="56">
        <v>11</v>
      </c>
      <c r="Q999" s="57">
        <v>21.568627450980394</v>
      </c>
      <c r="R999" s="56">
        <v>7</v>
      </c>
      <c r="S999" s="57">
        <v>10.144927536231885</v>
      </c>
      <c r="T999" s="127"/>
      <c r="U999" s="127"/>
      <c r="V999" s="351" t="s">
        <v>7882</v>
      </c>
      <c r="W999" s="351" t="s">
        <v>7882</v>
      </c>
      <c r="X999" s="351" t="s">
        <v>7882</v>
      </c>
      <c r="Y999" s="351" t="s">
        <v>7882</v>
      </c>
      <c r="Z999" s="351" t="s">
        <v>7882</v>
      </c>
      <c r="AA999" s="351" t="s">
        <v>7882</v>
      </c>
      <c r="AB999" s="351" t="s">
        <v>7882</v>
      </c>
      <c r="AC999" s="351"/>
      <c r="AD999" s="351"/>
    </row>
    <row r="1000" spans="1:30" ht="20.100000000000001" customHeight="1">
      <c r="A1000" s="144"/>
      <c r="B1000" s="111"/>
      <c r="C1000" s="352"/>
      <c r="D1000" s="311" t="s">
        <v>1472</v>
      </c>
      <c r="E1000" s="352"/>
      <c r="F1000" s="356">
        <v>18</v>
      </c>
      <c r="G1000" s="314">
        <v>85.714285714285708</v>
      </c>
      <c r="H1000" s="356">
        <v>14</v>
      </c>
      <c r="I1000" s="314">
        <v>63.636363636363633</v>
      </c>
      <c r="J1000" s="356">
        <v>16</v>
      </c>
      <c r="K1000" s="314">
        <v>64</v>
      </c>
      <c r="L1000" s="356">
        <v>22</v>
      </c>
      <c r="M1000" s="314">
        <v>78.599999999999994</v>
      </c>
      <c r="N1000" s="315">
        <v>28</v>
      </c>
      <c r="O1000" s="316">
        <v>82.4</v>
      </c>
      <c r="P1000" s="315">
        <v>40</v>
      </c>
      <c r="Q1000" s="316">
        <v>78.431372549019613</v>
      </c>
      <c r="R1000" s="315">
        <v>62</v>
      </c>
      <c r="S1000" s="316">
        <v>89.85507246376811</v>
      </c>
      <c r="T1000" s="128"/>
      <c r="U1000" s="128"/>
      <c r="V1000" s="352"/>
      <c r="W1000" s="352"/>
      <c r="X1000" s="352"/>
      <c r="Y1000" s="352"/>
      <c r="Z1000" s="352"/>
      <c r="AA1000" s="352"/>
      <c r="AB1000" s="352"/>
      <c r="AC1000" s="352"/>
      <c r="AD1000" s="352"/>
    </row>
    <row r="1001" spans="1:30" ht="20.100000000000001" customHeight="1">
      <c r="A1001" s="177" t="s">
        <v>5134</v>
      </c>
      <c r="B1001" s="9" t="s">
        <v>691</v>
      </c>
      <c r="C1001" s="351" t="s">
        <v>5126</v>
      </c>
      <c r="D1001" s="9" t="s">
        <v>1853</v>
      </c>
      <c r="E1001" s="351"/>
      <c r="F1001" s="354">
        <v>3</v>
      </c>
      <c r="G1001" s="12">
        <v>14.285714285714286</v>
      </c>
      <c r="H1001" s="354">
        <v>8</v>
      </c>
      <c r="I1001" s="12">
        <v>36.363636363636367</v>
      </c>
      <c r="J1001" s="354">
        <v>7</v>
      </c>
      <c r="K1001" s="12">
        <v>28</v>
      </c>
      <c r="L1001" s="354">
        <v>7</v>
      </c>
      <c r="M1001" s="12">
        <v>25</v>
      </c>
      <c r="N1001" s="56">
        <v>6</v>
      </c>
      <c r="O1001" s="57">
        <v>17.600000000000001</v>
      </c>
      <c r="P1001" s="56">
        <v>6</v>
      </c>
      <c r="Q1001" s="57">
        <v>11.764705882352942</v>
      </c>
      <c r="R1001" s="56">
        <v>5</v>
      </c>
      <c r="S1001" s="57">
        <v>7.2463768115942031</v>
      </c>
      <c r="T1001" s="127"/>
      <c r="U1001" s="127"/>
      <c r="V1001" s="351" t="s">
        <v>7882</v>
      </c>
      <c r="W1001" s="351" t="s">
        <v>7882</v>
      </c>
      <c r="X1001" s="351" t="s">
        <v>7882</v>
      </c>
      <c r="Y1001" s="351" t="s">
        <v>7882</v>
      </c>
      <c r="Z1001" s="351" t="s">
        <v>7882</v>
      </c>
      <c r="AA1001" s="351" t="s">
        <v>7882</v>
      </c>
      <c r="AB1001" s="351" t="s">
        <v>7882</v>
      </c>
      <c r="AC1001" s="351"/>
      <c r="AD1001" s="351"/>
    </row>
    <row r="1002" spans="1:30" ht="20.100000000000001" customHeight="1">
      <c r="A1002" s="144"/>
      <c r="B1002" s="111"/>
      <c r="C1002" s="352"/>
      <c r="D1002" s="311" t="s">
        <v>1854</v>
      </c>
      <c r="E1002" s="352"/>
      <c r="F1002" s="356">
        <v>18</v>
      </c>
      <c r="G1002" s="314">
        <v>85.714285714285708</v>
      </c>
      <c r="H1002" s="356">
        <v>14</v>
      </c>
      <c r="I1002" s="314">
        <v>63.636363636363633</v>
      </c>
      <c r="J1002" s="356">
        <v>18</v>
      </c>
      <c r="K1002" s="314">
        <v>72</v>
      </c>
      <c r="L1002" s="356">
        <v>21</v>
      </c>
      <c r="M1002" s="314">
        <v>75</v>
      </c>
      <c r="N1002" s="315">
        <v>28</v>
      </c>
      <c r="O1002" s="316">
        <v>82.4</v>
      </c>
      <c r="P1002" s="315">
        <v>45</v>
      </c>
      <c r="Q1002" s="316">
        <v>88.235294117647058</v>
      </c>
      <c r="R1002" s="315">
        <v>64</v>
      </c>
      <c r="S1002" s="316">
        <v>92.753623188405797</v>
      </c>
      <c r="T1002" s="128"/>
      <c r="U1002" s="128"/>
      <c r="V1002" s="352"/>
      <c r="W1002" s="352"/>
      <c r="X1002" s="352"/>
      <c r="Y1002" s="352"/>
      <c r="Z1002" s="352"/>
      <c r="AA1002" s="352"/>
      <c r="AB1002" s="352"/>
      <c r="AC1002" s="352"/>
      <c r="AD1002" s="352"/>
    </row>
    <row r="1003" spans="1:30" ht="20.100000000000001" customHeight="1">
      <c r="A1003" s="177" t="s">
        <v>5135</v>
      </c>
      <c r="B1003" s="9" t="s">
        <v>692</v>
      </c>
      <c r="C1003" s="351" t="s">
        <v>5136</v>
      </c>
      <c r="D1003" s="9" t="s">
        <v>7976</v>
      </c>
      <c r="E1003" s="351" t="s">
        <v>7913</v>
      </c>
      <c r="F1003" s="354"/>
      <c r="G1003" s="12"/>
      <c r="H1003" s="354">
        <v>1</v>
      </c>
      <c r="I1003" s="12">
        <v>12.5</v>
      </c>
      <c r="J1003" s="354"/>
      <c r="K1003" s="12"/>
      <c r="L1003" s="354"/>
      <c r="M1003" s="12"/>
      <c r="N1003" s="56"/>
      <c r="O1003" s="57"/>
      <c r="P1003" s="56"/>
      <c r="Q1003" s="57"/>
      <c r="R1003" s="56">
        <v>1</v>
      </c>
      <c r="S1003" s="57">
        <v>20</v>
      </c>
      <c r="T1003" s="127"/>
      <c r="U1003" s="127"/>
      <c r="V1003" s="351" t="s">
        <v>7882</v>
      </c>
      <c r="W1003" s="351" t="s">
        <v>7882</v>
      </c>
      <c r="X1003" s="351" t="s">
        <v>7882</v>
      </c>
      <c r="Y1003" s="351" t="s">
        <v>7882</v>
      </c>
      <c r="Z1003" s="351" t="s">
        <v>7882</v>
      </c>
      <c r="AA1003" s="351" t="s">
        <v>7882</v>
      </c>
      <c r="AB1003" s="351" t="s">
        <v>7882</v>
      </c>
      <c r="AC1003" s="351"/>
      <c r="AD1003" s="351"/>
    </row>
    <row r="1004" spans="1:30" ht="20.100000000000001" customHeight="1">
      <c r="A1004" s="144"/>
      <c r="B1004" s="111"/>
      <c r="C1004" s="352"/>
      <c r="D1004" s="311" t="s">
        <v>7977</v>
      </c>
      <c r="E1004" s="352"/>
      <c r="F1004" s="356"/>
      <c r="G1004" s="314"/>
      <c r="H1004" s="356"/>
      <c r="I1004" s="314"/>
      <c r="J1004" s="356"/>
      <c r="K1004" s="314"/>
      <c r="L1004" s="356"/>
      <c r="M1004" s="314"/>
      <c r="N1004" s="315"/>
      <c r="O1004" s="316"/>
      <c r="P1004" s="315"/>
      <c r="Q1004" s="316"/>
      <c r="R1004" s="315"/>
      <c r="S1004" s="316"/>
      <c r="T1004" s="128"/>
      <c r="U1004" s="128"/>
      <c r="V1004" s="352"/>
      <c r="W1004" s="352"/>
      <c r="X1004" s="352"/>
      <c r="Y1004" s="352"/>
      <c r="Z1004" s="352"/>
      <c r="AA1004" s="352"/>
      <c r="AB1004" s="352"/>
      <c r="AC1004" s="352"/>
      <c r="AD1004" s="352"/>
    </row>
    <row r="1005" spans="1:30" ht="20.100000000000001" customHeight="1">
      <c r="A1005" s="144"/>
      <c r="B1005" s="111"/>
      <c r="C1005" s="352"/>
      <c r="D1005" s="311" t="s">
        <v>7978</v>
      </c>
      <c r="E1005" s="352"/>
      <c r="F1005" s="356"/>
      <c r="G1005" s="314"/>
      <c r="H1005" s="356"/>
      <c r="I1005" s="314"/>
      <c r="J1005" s="356"/>
      <c r="K1005" s="314"/>
      <c r="L1005" s="356"/>
      <c r="M1005" s="314"/>
      <c r="N1005" s="315"/>
      <c r="O1005" s="316"/>
      <c r="P1005" s="315"/>
      <c r="Q1005" s="316"/>
      <c r="R1005" s="315"/>
      <c r="S1005" s="316"/>
      <c r="T1005" s="128"/>
      <c r="U1005" s="128"/>
      <c r="V1005" s="352"/>
      <c r="W1005" s="352"/>
      <c r="X1005" s="352"/>
      <c r="Y1005" s="352"/>
      <c r="Z1005" s="352"/>
      <c r="AA1005" s="352"/>
      <c r="AB1005" s="352"/>
      <c r="AC1005" s="352"/>
      <c r="AD1005" s="352"/>
    </row>
    <row r="1006" spans="1:30" ht="20.100000000000001" customHeight="1">
      <c r="A1006" s="144"/>
      <c r="B1006" s="111"/>
      <c r="C1006" s="352"/>
      <c r="D1006" s="311" t="s">
        <v>7979</v>
      </c>
      <c r="E1006" s="352"/>
      <c r="F1006" s="356"/>
      <c r="G1006" s="314"/>
      <c r="H1006" s="356"/>
      <c r="I1006" s="314"/>
      <c r="J1006" s="356">
        <v>1</v>
      </c>
      <c r="K1006" s="314">
        <v>14.285714285714286</v>
      </c>
      <c r="L1006" s="356">
        <v>1</v>
      </c>
      <c r="M1006" s="314">
        <v>14.3</v>
      </c>
      <c r="N1006" s="315"/>
      <c r="O1006" s="316"/>
      <c r="P1006" s="315"/>
      <c r="Q1006" s="316"/>
      <c r="R1006" s="315"/>
      <c r="S1006" s="316"/>
      <c r="T1006" s="128"/>
      <c r="U1006" s="128"/>
      <c r="V1006" s="352"/>
      <c r="W1006" s="352"/>
      <c r="X1006" s="352"/>
      <c r="Y1006" s="352"/>
      <c r="Z1006" s="352"/>
      <c r="AA1006" s="352"/>
      <c r="AB1006" s="352"/>
      <c r="AC1006" s="352"/>
      <c r="AD1006" s="352"/>
    </row>
    <row r="1007" spans="1:30" ht="20.100000000000001" customHeight="1">
      <c r="A1007" s="144"/>
      <c r="B1007" s="111"/>
      <c r="C1007" s="352"/>
      <c r="D1007" s="311" t="s">
        <v>7980</v>
      </c>
      <c r="E1007" s="352"/>
      <c r="F1007" s="356">
        <v>2</v>
      </c>
      <c r="G1007" s="314">
        <v>66.666666666666671</v>
      </c>
      <c r="H1007" s="356">
        <v>6</v>
      </c>
      <c r="I1007" s="314">
        <v>75</v>
      </c>
      <c r="J1007" s="356">
        <v>5</v>
      </c>
      <c r="K1007" s="314">
        <v>71.428571428571431</v>
      </c>
      <c r="L1007" s="356">
        <v>4</v>
      </c>
      <c r="M1007" s="314">
        <v>57.1</v>
      </c>
      <c r="N1007" s="315">
        <v>6</v>
      </c>
      <c r="O1007" s="316">
        <v>100</v>
      </c>
      <c r="P1007" s="315">
        <v>6</v>
      </c>
      <c r="Q1007" s="316">
        <v>100</v>
      </c>
      <c r="R1007" s="315">
        <v>4</v>
      </c>
      <c r="S1007" s="316">
        <v>80</v>
      </c>
      <c r="T1007" s="128"/>
      <c r="U1007" s="128"/>
      <c r="V1007" s="352"/>
      <c r="W1007" s="352"/>
      <c r="X1007" s="352"/>
      <c r="Y1007" s="352"/>
      <c r="Z1007" s="352"/>
      <c r="AA1007" s="352"/>
      <c r="AB1007" s="352"/>
      <c r="AC1007" s="352"/>
      <c r="AD1007" s="352"/>
    </row>
    <row r="1008" spans="1:30" ht="20.100000000000001" customHeight="1">
      <c r="A1008" s="144"/>
      <c r="B1008" s="111"/>
      <c r="C1008" s="352"/>
      <c r="D1008" s="311" t="s">
        <v>7981</v>
      </c>
      <c r="E1008" s="352"/>
      <c r="F1008" s="356">
        <v>1</v>
      </c>
      <c r="G1008" s="314">
        <v>33.333333333333336</v>
      </c>
      <c r="H1008" s="356">
        <v>1</v>
      </c>
      <c r="I1008" s="314">
        <v>12.5</v>
      </c>
      <c r="J1008" s="356">
        <v>1</v>
      </c>
      <c r="K1008" s="314">
        <v>14.285714285714286</v>
      </c>
      <c r="L1008" s="356">
        <v>2</v>
      </c>
      <c r="M1008" s="314">
        <v>28.6</v>
      </c>
      <c r="N1008" s="315"/>
      <c r="O1008" s="316"/>
      <c r="P1008" s="315"/>
      <c r="Q1008" s="316"/>
      <c r="R1008" s="315"/>
      <c r="S1008" s="316"/>
      <c r="T1008" s="128"/>
      <c r="U1008" s="128"/>
      <c r="V1008" s="352"/>
      <c r="W1008" s="352"/>
      <c r="X1008" s="352"/>
      <c r="Y1008" s="352"/>
      <c r="Z1008" s="352"/>
      <c r="AA1008" s="352"/>
      <c r="AB1008" s="352"/>
      <c r="AC1008" s="352"/>
      <c r="AD1008" s="352"/>
    </row>
    <row r="1009" spans="1:30" ht="20.100000000000001" customHeight="1">
      <c r="A1009" s="144"/>
      <c r="B1009" s="111"/>
      <c r="C1009" s="352"/>
      <c r="D1009" s="311" t="s">
        <v>7932</v>
      </c>
      <c r="E1009" s="352"/>
      <c r="F1009" s="356"/>
      <c r="G1009" s="314"/>
      <c r="H1009" s="356"/>
      <c r="I1009" s="314"/>
      <c r="J1009" s="356"/>
      <c r="K1009" s="314"/>
      <c r="L1009" s="356"/>
      <c r="M1009" s="314"/>
      <c r="N1009" s="315"/>
      <c r="O1009" s="316"/>
      <c r="P1009" s="315"/>
      <c r="Q1009" s="316"/>
      <c r="R1009" s="315"/>
      <c r="S1009" s="316"/>
      <c r="T1009" s="128"/>
      <c r="U1009" s="128"/>
      <c r="V1009" s="352"/>
      <c r="W1009" s="352"/>
      <c r="X1009" s="352"/>
      <c r="Y1009" s="352"/>
      <c r="Z1009" s="352"/>
      <c r="AA1009" s="352"/>
      <c r="AB1009" s="352"/>
      <c r="AC1009" s="352"/>
      <c r="AD1009" s="352"/>
    </row>
    <row r="1010" spans="1:30" ht="20.100000000000001" customHeight="1">
      <c r="A1010" s="144"/>
      <c r="B1010" s="111"/>
      <c r="C1010" s="352"/>
      <c r="D1010" s="311" t="s">
        <v>7933</v>
      </c>
      <c r="E1010" s="352"/>
      <c r="F1010" s="356"/>
      <c r="G1010" s="314"/>
      <c r="H1010" s="356"/>
      <c r="I1010" s="314"/>
      <c r="J1010" s="356"/>
      <c r="K1010" s="314"/>
      <c r="L1010" s="356"/>
      <c r="M1010" s="314"/>
      <c r="N1010" s="315"/>
      <c r="O1010" s="316"/>
      <c r="P1010" s="315"/>
      <c r="Q1010" s="316"/>
      <c r="R1010" s="315"/>
      <c r="S1010" s="316"/>
      <c r="T1010" s="128"/>
      <c r="U1010" s="128"/>
      <c r="V1010" s="352"/>
      <c r="W1010" s="352"/>
      <c r="X1010" s="352"/>
      <c r="Y1010" s="352"/>
      <c r="Z1010" s="352"/>
      <c r="AA1010" s="352"/>
      <c r="AB1010" s="352"/>
      <c r="AC1010" s="352"/>
      <c r="AD1010" s="352"/>
    </row>
    <row r="1011" spans="1:30" ht="20.100000000000001" customHeight="1">
      <c r="A1011" s="177" t="s">
        <v>5137</v>
      </c>
      <c r="B1011" s="9" t="s">
        <v>693</v>
      </c>
      <c r="C1011" s="351" t="s">
        <v>5138</v>
      </c>
      <c r="D1011" s="9"/>
      <c r="E1011" s="351"/>
      <c r="F1011" s="354">
        <v>1</v>
      </c>
      <c r="G1011" s="12">
        <v>100</v>
      </c>
      <c r="H1011" s="354">
        <v>1</v>
      </c>
      <c r="I1011" s="12">
        <v>100</v>
      </c>
      <c r="J1011" s="354">
        <v>1</v>
      </c>
      <c r="K1011" s="12">
        <v>100</v>
      </c>
      <c r="L1011" s="354">
        <v>2</v>
      </c>
      <c r="M1011" s="12">
        <v>100</v>
      </c>
      <c r="N1011" s="56"/>
      <c r="O1011" s="57"/>
      <c r="P1011" s="56"/>
      <c r="Q1011" s="57"/>
      <c r="R1011" s="56"/>
      <c r="S1011" s="57"/>
      <c r="T1011" s="127"/>
      <c r="U1011" s="127"/>
      <c r="V1011" s="351" t="s">
        <v>7882</v>
      </c>
      <c r="W1011" s="351" t="s">
        <v>7882</v>
      </c>
      <c r="X1011" s="351" t="s">
        <v>7882</v>
      </c>
      <c r="Y1011" s="351" t="s">
        <v>7882</v>
      </c>
      <c r="Z1011" s="351" t="s">
        <v>7882</v>
      </c>
      <c r="AA1011" s="351" t="s">
        <v>7882</v>
      </c>
      <c r="AB1011" s="351" t="s">
        <v>7882</v>
      </c>
      <c r="AC1011" s="351"/>
      <c r="AD1011" s="351"/>
    </row>
    <row r="1012" spans="1:30" ht="20.100000000000001" customHeight="1">
      <c r="A1012" s="177" t="s">
        <v>5139</v>
      </c>
      <c r="B1012" s="9" t="s">
        <v>694</v>
      </c>
      <c r="C1012" s="351" t="s">
        <v>5136</v>
      </c>
      <c r="D1012" s="66"/>
      <c r="E1012" s="351"/>
      <c r="F1012" s="354">
        <v>3</v>
      </c>
      <c r="G1012" s="12">
        <v>100</v>
      </c>
      <c r="H1012" s="354">
        <v>8</v>
      </c>
      <c r="I1012" s="12">
        <v>100</v>
      </c>
      <c r="J1012" s="354">
        <v>7</v>
      </c>
      <c r="K1012" s="12">
        <v>100</v>
      </c>
      <c r="L1012" s="354">
        <v>7</v>
      </c>
      <c r="M1012" s="12">
        <v>100</v>
      </c>
      <c r="N1012" s="56">
        <v>6</v>
      </c>
      <c r="O1012" s="57">
        <v>100</v>
      </c>
      <c r="P1012" s="56">
        <v>6</v>
      </c>
      <c r="Q1012" s="57">
        <v>100</v>
      </c>
      <c r="R1012" s="56">
        <v>5</v>
      </c>
      <c r="S1012" s="57">
        <v>100</v>
      </c>
      <c r="T1012" s="127"/>
      <c r="U1012" s="127"/>
      <c r="V1012" s="351" t="s">
        <v>7882</v>
      </c>
      <c r="W1012" s="351" t="s">
        <v>7882</v>
      </c>
      <c r="X1012" s="351" t="s">
        <v>7882</v>
      </c>
      <c r="Y1012" s="351" t="s">
        <v>7882</v>
      </c>
      <c r="Z1012" s="351" t="s">
        <v>7882</v>
      </c>
      <c r="AA1012" s="351" t="s">
        <v>7882</v>
      </c>
      <c r="AB1012" s="351" t="s">
        <v>7882</v>
      </c>
      <c r="AC1012" s="351"/>
      <c r="AD1012" s="9"/>
    </row>
    <row r="1013" spans="1:30" ht="20.100000000000001" customHeight="1">
      <c r="A1013" s="144"/>
      <c r="B1013" s="311"/>
      <c r="C1013" s="352"/>
      <c r="D1013" s="311" t="s">
        <v>7932</v>
      </c>
      <c r="E1013" s="352" t="s">
        <v>1335</v>
      </c>
      <c r="F1013" s="356"/>
      <c r="G1013" s="314"/>
      <c r="H1013" s="356"/>
      <c r="I1013" s="314"/>
      <c r="J1013" s="356"/>
      <c r="K1013" s="314"/>
      <c r="L1013" s="356"/>
      <c r="M1013" s="314"/>
      <c r="N1013" s="315"/>
      <c r="O1013" s="316"/>
      <c r="P1013" s="315"/>
      <c r="Q1013" s="316"/>
      <c r="R1013" s="315"/>
      <c r="S1013" s="316"/>
      <c r="T1013" s="128"/>
      <c r="U1013" s="128"/>
      <c r="V1013" s="352"/>
      <c r="W1013" s="352"/>
      <c r="X1013" s="352"/>
      <c r="Y1013" s="352"/>
      <c r="Z1013" s="352"/>
      <c r="AA1013" s="352"/>
      <c r="AB1013" s="352"/>
      <c r="AC1013" s="352"/>
      <c r="AD1013" s="311"/>
    </row>
    <row r="1014" spans="1:30" ht="20.100000000000001" customHeight="1">
      <c r="A1014" s="144"/>
      <c r="B1014" s="311"/>
      <c r="C1014" s="352"/>
      <c r="D1014" s="311" t="s">
        <v>7933</v>
      </c>
      <c r="E1014" s="352"/>
      <c r="F1014" s="356"/>
      <c r="G1014" s="314"/>
      <c r="H1014" s="356"/>
      <c r="I1014" s="314"/>
      <c r="J1014" s="356"/>
      <c r="K1014" s="314"/>
      <c r="L1014" s="356"/>
      <c r="M1014" s="314"/>
      <c r="N1014" s="315"/>
      <c r="O1014" s="316"/>
      <c r="P1014" s="315"/>
      <c r="Q1014" s="316"/>
      <c r="R1014" s="315"/>
      <c r="S1014" s="316"/>
      <c r="T1014" s="128"/>
      <c r="U1014" s="128"/>
      <c r="V1014" s="352"/>
      <c r="W1014" s="352"/>
      <c r="X1014" s="352"/>
      <c r="Y1014" s="352"/>
      <c r="Z1014" s="352"/>
      <c r="AA1014" s="352"/>
      <c r="AB1014" s="352"/>
      <c r="AC1014" s="352"/>
      <c r="AD1014" s="311"/>
    </row>
    <row r="1015" spans="1:30" ht="20.100000000000001" customHeight="1">
      <c r="A1015" s="177" t="s">
        <v>5140</v>
      </c>
      <c r="B1015" s="9" t="s">
        <v>695</v>
      </c>
      <c r="C1015" s="351" t="s">
        <v>5136</v>
      </c>
      <c r="D1015" s="66"/>
      <c r="E1015" s="351"/>
      <c r="F1015" s="354">
        <v>3</v>
      </c>
      <c r="G1015" s="12">
        <v>100</v>
      </c>
      <c r="H1015" s="354">
        <v>8</v>
      </c>
      <c r="I1015" s="12">
        <v>100</v>
      </c>
      <c r="J1015" s="354">
        <v>7</v>
      </c>
      <c r="K1015" s="12">
        <v>100</v>
      </c>
      <c r="L1015" s="354">
        <v>7</v>
      </c>
      <c r="M1015" s="12">
        <v>100</v>
      </c>
      <c r="N1015" s="56">
        <v>6</v>
      </c>
      <c r="O1015" s="57">
        <v>100</v>
      </c>
      <c r="P1015" s="56">
        <v>6</v>
      </c>
      <c r="Q1015" s="57">
        <v>100</v>
      </c>
      <c r="R1015" s="56">
        <v>5</v>
      </c>
      <c r="S1015" s="57">
        <v>100</v>
      </c>
      <c r="T1015" s="127"/>
      <c r="U1015" s="127"/>
      <c r="V1015" s="351" t="s">
        <v>7882</v>
      </c>
      <c r="W1015" s="351" t="s">
        <v>7882</v>
      </c>
      <c r="X1015" s="351" t="s">
        <v>7882</v>
      </c>
      <c r="Y1015" s="351" t="s">
        <v>7882</v>
      </c>
      <c r="Z1015" s="351" t="s">
        <v>7882</v>
      </c>
      <c r="AA1015" s="351" t="s">
        <v>7882</v>
      </c>
      <c r="AB1015" s="351" t="s">
        <v>7882</v>
      </c>
      <c r="AC1015" s="351"/>
      <c r="AD1015" s="9"/>
    </row>
    <row r="1016" spans="1:30" ht="20.100000000000001" customHeight="1">
      <c r="A1016" s="144"/>
      <c r="B1016" s="311"/>
      <c r="C1016" s="352"/>
      <c r="D1016" s="120" t="s">
        <v>1959</v>
      </c>
      <c r="E1016" s="352" t="s">
        <v>73</v>
      </c>
      <c r="F1016" s="356"/>
      <c r="G1016" s="314"/>
      <c r="H1016" s="356"/>
      <c r="I1016" s="314"/>
      <c r="J1016" s="356"/>
      <c r="K1016" s="314"/>
      <c r="L1016" s="356"/>
      <c r="M1016" s="314"/>
      <c r="N1016" s="315"/>
      <c r="O1016" s="316"/>
      <c r="P1016" s="315"/>
      <c r="Q1016" s="316"/>
      <c r="R1016" s="315"/>
      <c r="S1016" s="316"/>
      <c r="T1016" s="128"/>
      <c r="U1016" s="128"/>
      <c r="V1016" s="352"/>
      <c r="W1016" s="352"/>
      <c r="X1016" s="352"/>
      <c r="Y1016" s="352"/>
      <c r="Z1016" s="352"/>
      <c r="AA1016" s="352"/>
      <c r="AB1016" s="352"/>
      <c r="AC1016" s="352"/>
      <c r="AD1016" s="311"/>
    </row>
    <row r="1017" spans="1:30" ht="20.100000000000001" customHeight="1">
      <c r="A1017" s="144"/>
      <c r="B1017" s="311"/>
      <c r="C1017" s="352"/>
      <c r="D1017" s="120" t="s">
        <v>1960</v>
      </c>
      <c r="E1017" s="352"/>
      <c r="F1017" s="356"/>
      <c r="G1017" s="314"/>
      <c r="H1017" s="356"/>
      <c r="I1017" s="314"/>
      <c r="J1017" s="356"/>
      <c r="K1017" s="314"/>
      <c r="L1017" s="356"/>
      <c r="M1017" s="314"/>
      <c r="N1017" s="315"/>
      <c r="O1017" s="316"/>
      <c r="P1017" s="315"/>
      <c r="Q1017" s="316"/>
      <c r="R1017" s="315"/>
      <c r="S1017" s="316"/>
      <c r="T1017" s="128"/>
      <c r="U1017" s="128"/>
      <c r="V1017" s="352"/>
      <c r="W1017" s="352"/>
      <c r="X1017" s="352"/>
      <c r="Y1017" s="352"/>
      <c r="Z1017" s="352"/>
      <c r="AA1017" s="352"/>
      <c r="AB1017" s="352"/>
      <c r="AC1017" s="352"/>
      <c r="AD1017" s="311"/>
    </row>
    <row r="1018" spans="1:30" ht="20.100000000000001" customHeight="1">
      <c r="A1018" s="177" t="s">
        <v>5141</v>
      </c>
      <c r="B1018" s="9" t="s">
        <v>696</v>
      </c>
      <c r="C1018" s="351" t="s">
        <v>5126</v>
      </c>
      <c r="D1018" s="9" t="s">
        <v>1471</v>
      </c>
      <c r="E1018" s="351"/>
      <c r="F1018" s="354">
        <v>16</v>
      </c>
      <c r="G1018" s="12">
        <v>76.19047619047619</v>
      </c>
      <c r="H1018" s="354">
        <v>15</v>
      </c>
      <c r="I1018" s="12">
        <v>68.181818181818187</v>
      </c>
      <c r="J1018" s="354">
        <v>18</v>
      </c>
      <c r="K1018" s="12">
        <v>72</v>
      </c>
      <c r="L1018" s="354">
        <v>21</v>
      </c>
      <c r="M1018" s="12">
        <v>75</v>
      </c>
      <c r="N1018" s="56">
        <v>27</v>
      </c>
      <c r="O1018" s="57">
        <v>79.400000000000006</v>
      </c>
      <c r="P1018" s="56">
        <v>40</v>
      </c>
      <c r="Q1018" s="57">
        <v>78.431372549019613</v>
      </c>
      <c r="R1018" s="56">
        <v>51</v>
      </c>
      <c r="S1018" s="57">
        <v>73.913043478260875</v>
      </c>
      <c r="T1018" s="127"/>
      <c r="U1018" s="127"/>
      <c r="V1018" s="351" t="s">
        <v>7882</v>
      </c>
      <c r="W1018" s="351" t="s">
        <v>7882</v>
      </c>
      <c r="X1018" s="351" t="s">
        <v>7882</v>
      </c>
      <c r="Y1018" s="351" t="s">
        <v>7882</v>
      </c>
      <c r="Z1018" s="351" t="s">
        <v>7882</v>
      </c>
      <c r="AA1018" s="351" t="s">
        <v>7882</v>
      </c>
      <c r="AB1018" s="351" t="s">
        <v>7882</v>
      </c>
      <c r="AC1018" s="351"/>
      <c r="AD1018" s="351"/>
    </row>
    <row r="1019" spans="1:30" ht="20.100000000000001" customHeight="1">
      <c r="A1019" s="144"/>
      <c r="B1019" s="111"/>
      <c r="C1019" s="352"/>
      <c r="D1019" s="311" t="s">
        <v>1472</v>
      </c>
      <c r="E1019" s="352"/>
      <c r="F1019" s="356">
        <v>5</v>
      </c>
      <c r="G1019" s="314">
        <v>23.80952380952381</v>
      </c>
      <c r="H1019" s="356">
        <v>7</v>
      </c>
      <c r="I1019" s="314">
        <v>31.818181818181817</v>
      </c>
      <c r="J1019" s="356">
        <v>7</v>
      </c>
      <c r="K1019" s="314">
        <v>28</v>
      </c>
      <c r="L1019" s="356">
        <v>7</v>
      </c>
      <c r="M1019" s="314">
        <v>25</v>
      </c>
      <c r="N1019" s="315">
        <v>7</v>
      </c>
      <c r="O1019" s="316">
        <v>20.6</v>
      </c>
      <c r="P1019" s="315">
        <v>11</v>
      </c>
      <c r="Q1019" s="316">
        <v>21.568627450980394</v>
      </c>
      <c r="R1019" s="315">
        <v>18</v>
      </c>
      <c r="S1019" s="316">
        <v>26.086956521739129</v>
      </c>
      <c r="T1019" s="128"/>
      <c r="U1019" s="128"/>
      <c r="V1019" s="352"/>
      <c r="W1019" s="352"/>
      <c r="X1019" s="352"/>
      <c r="Y1019" s="352"/>
      <c r="Z1019" s="352"/>
      <c r="AA1019" s="352"/>
      <c r="AB1019" s="352"/>
      <c r="AC1019" s="352"/>
      <c r="AD1019" s="352"/>
    </row>
    <row r="1020" spans="1:30" ht="20.100000000000001" customHeight="1">
      <c r="A1020" s="177" t="s">
        <v>5142</v>
      </c>
      <c r="B1020" s="9" t="s">
        <v>697</v>
      </c>
      <c r="C1020" s="351" t="s">
        <v>5126</v>
      </c>
      <c r="D1020" s="9" t="s">
        <v>1853</v>
      </c>
      <c r="E1020" s="351"/>
      <c r="F1020" s="354">
        <v>12</v>
      </c>
      <c r="G1020" s="12">
        <v>57.142857142857146</v>
      </c>
      <c r="H1020" s="354">
        <v>12</v>
      </c>
      <c r="I1020" s="12">
        <v>54.545454545454547</v>
      </c>
      <c r="J1020" s="354">
        <v>16</v>
      </c>
      <c r="K1020" s="12">
        <v>64</v>
      </c>
      <c r="L1020" s="354">
        <v>19</v>
      </c>
      <c r="M1020" s="12">
        <v>67.857142857142861</v>
      </c>
      <c r="N1020" s="56">
        <v>25</v>
      </c>
      <c r="O1020" s="57">
        <v>73.5</v>
      </c>
      <c r="P1020" s="56">
        <v>31</v>
      </c>
      <c r="Q1020" s="57">
        <v>60.784313725490193</v>
      </c>
      <c r="R1020" s="56">
        <v>31</v>
      </c>
      <c r="S1020" s="57">
        <v>44.927536231884055</v>
      </c>
      <c r="T1020" s="127"/>
      <c r="U1020" s="127"/>
      <c r="V1020" s="351" t="s">
        <v>7882</v>
      </c>
      <c r="W1020" s="351" t="s">
        <v>7882</v>
      </c>
      <c r="X1020" s="351" t="s">
        <v>7882</v>
      </c>
      <c r="Y1020" s="351" t="s">
        <v>7882</v>
      </c>
      <c r="Z1020" s="351" t="s">
        <v>7882</v>
      </c>
      <c r="AA1020" s="351" t="s">
        <v>7882</v>
      </c>
      <c r="AB1020" s="351" t="s">
        <v>7882</v>
      </c>
      <c r="AC1020" s="351"/>
      <c r="AD1020" s="351"/>
    </row>
    <row r="1021" spans="1:30" ht="20.100000000000001" customHeight="1">
      <c r="A1021" s="144"/>
      <c r="B1021" s="111"/>
      <c r="C1021" s="352"/>
      <c r="D1021" s="311" t="s">
        <v>1854</v>
      </c>
      <c r="E1021" s="352"/>
      <c r="F1021" s="356">
        <v>9</v>
      </c>
      <c r="G1021" s="314">
        <v>42.857142857142854</v>
      </c>
      <c r="H1021" s="356">
        <v>10</v>
      </c>
      <c r="I1021" s="314">
        <v>45.454545454545453</v>
      </c>
      <c r="J1021" s="356">
        <v>9</v>
      </c>
      <c r="K1021" s="314">
        <v>36</v>
      </c>
      <c r="L1021" s="356">
        <v>9</v>
      </c>
      <c r="M1021" s="314">
        <v>32.142857142857146</v>
      </c>
      <c r="N1021" s="315">
        <v>9</v>
      </c>
      <c r="O1021" s="316">
        <v>26.5</v>
      </c>
      <c r="P1021" s="315">
        <v>20</v>
      </c>
      <c r="Q1021" s="316">
        <v>39.215686274509807</v>
      </c>
      <c r="R1021" s="315">
        <v>38</v>
      </c>
      <c r="S1021" s="316">
        <v>55.072463768115945</v>
      </c>
      <c r="T1021" s="128"/>
      <c r="U1021" s="128"/>
      <c r="V1021" s="352"/>
      <c r="W1021" s="352"/>
      <c r="X1021" s="352"/>
      <c r="Y1021" s="352"/>
      <c r="Z1021" s="352"/>
      <c r="AA1021" s="352"/>
      <c r="AB1021" s="352"/>
      <c r="AC1021" s="352"/>
      <c r="AD1021" s="352"/>
    </row>
    <row r="1022" spans="1:30" ht="20.100000000000001" customHeight="1">
      <c r="A1022" s="177" t="s">
        <v>5143</v>
      </c>
      <c r="B1022" s="9" t="s">
        <v>698</v>
      </c>
      <c r="C1022" s="351" t="s">
        <v>5144</v>
      </c>
      <c r="D1022" s="9" t="s">
        <v>7976</v>
      </c>
      <c r="E1022" s="351" t="s">
        <v>7913</v>
      </c>
      <c r="F1022" s="354">
        <v>2</v>
      </c>
      <c r="G1022" s="12">
        <v>16.666666666666668</v>
      </c>
      <c r="H1022" s="354"/>
      <c r="I1022" s="12"/>
      <c r="J1022" s="354"/>
      <c r="K1022" s="12"/>
      <c r="L1022" s="354"/>
      <c r="M1022" s="12"/>
      <c r="N1022" s="56">
        <v>1</v>
      </c>
      <c r="O1022" s="57">
        <v>4</v>
      </c>
      <c r="P1022" s="56"/>
      <c r="Q1022" s="57"/>
      <c r="R1022" s="56">
        <v>1</v>
      </c>
      <c r="S1022" s="57">
        <v>3.225806451612903</v>
      </c>
      <c r="T1022" s="127"/>
      <c r="U1022" s="127"/>
      <c r="V1022" s="351" t="s">
        <v>7882</v>
      </c>
      <c r="W1022" s="351" t="s">
        <v>7882</v>
      </c>
      <c r="X1022" s="351" t="s">
        <v>7882</v>
      </c>
      <c r="Y1022" s="351" t="s">
        <v>7882</v>
      </c>
      <c r="Z1022" s="351" t="s">
        <v>7882</v>
      </c>
      <c r="AA1022" s="351" t="s">
        <v>7882</v>
      </c>
      <c r="AB1022" s="351" t="s">
        <v>7882</v>
      </c>
      <c r="AC1022" s="351"/>
      <c r="AD1022" s="351"/>
    </row>
    <row r="1023" spans="1:30" ht="20.100000000000001" customHeight="1">
      <c r="A1023" s="144"/>
      <c r="B1023" s="111"/>
      <c r="C1023" s="352"/>
      <c r="D1023" s="311" t="s">
        <v>7977</v>
      </c>
      <c r="E1023" s="352"/>
      <c r="F1023" s="356"/>
      <c r="G1023" s="314"/>
      <c r="H1023" s="356"/>
      <c r="I1023" s="314"/>
      <c r="J1023" s="356">
        <v>1</v>
      </c>
      <c r="K1023" s="314">
        <v>6.25</v>
      </c>
      <c r="L1023" s="356"/>
      <c r="M1023" s="314"/>
      <c r="N1023" s="315"/>
      <c r="O1023" s="316"/>
      <c r="P1023" s="315"/>
      <c r="Q1023" s="316"/>
      <c r="R1023" s="315"/>
      <c r="S1023" s="316"/>
      <c r="T1023" s="128"/>
      <c r="U1023" s="128"/>
      <c r="V1023" s="352"/>
      <c r="W1023" s="352"/>
      <c r="X1023" s="352"/>
      <c r="Y1023" s="352"/>
      <c r="Z1023" s="352"/>
      <c r="AA1023" s="352"/>
      <c r="AB1023" s="352"/>
      <c r="AC1023" s="352"/>
      <c r="AD1023" s="352"/>
    </row>
    <row r="1024" spans="1:30" ht="20.100000000000001" customHeight="1">
      <c r="A1024" s="144"/>
      <c r="B1024" s="111"/>
      <c r="C1024" s="352"/>
      <c r="D1024" s="311" t="s">
        <v>7978</v>
      </c>
      <c r="E1024" s="352"/>
      <c r="F1024" s="356"/>
      <c r="G1024" s="314"/>
      <c r="H1024" s="356"/>
      <c r="I1024" s="314"/>
      <c r="J1024" s="356"/>
      <c r="K1024" s="314"/>
      <c r="L1024" s="356"/>
      <c r="M1024" s="314"/>
      <c r="N1024" s="315"/>
      <c r="O1024" s="316"/>
      <c r="P1024" s="315"/>
      <c r="Q1024" s="316"/>
      <c r="R1024" s="315"/>
      <c r="S1024" s="316"/>
      <c r="T1024" s="128"/>
      <c r="U1024" s="128"/>
      <c r="V1024" s="352"/>
      <c r="W1024" s="352"/>
      <c r="X1024" s="352"/>
      <c r="Y1024" s="352"/>
      <c r="Z1024" s="352"/>
      <c r="AA1024" s="352"/>
      <c r="AB1024" s="352"/>
      <c r="AC1024" s="352"/>
      <c r="AD1024" s="352"/>
    </row>
    <row r="1025" spans="1:30" ht="20.100000000000001" customHeight="1">
      <c r="A1025" s="144"/>
      <c r="B1025" s="111"/>
      <c r="C1025" s="352"/>
      <c r="D1025" s="311" t="s">
        <v>7979</v>
      </c>
      <c r="E1025" s="352"/>
      <c r="F1025" s="356">
        <v>2</v>
      </c>
      <c r="G1025" s="314">
        <v>16.666666666666668</v>
      </c>
      <c r="H1025" s="356">
        <v>2</v>
      </c>
      <c r="I1025" s="314">
        <v>16.666666666666668</v>
      </c>
      <c r="J1025" s="356"/>
      <c r="K1025" s="314"/>
      <c r="L1025" s="356">
        <v>1</v>
      </c>
      <c r="M1025" s="314">
        <v>5.3</v>
      </c>
      <c r="N1025" s="315">
        <v>2</v>
      </c>
      <c r="O1025" s="316">
        <v>8</v>
      </c>
      <c r="P1025" s="315">
        <v>1</v>
      </c>
      <c r="Q1025" s="316">
        <v>3.225806451612903</v>
      </c>
      <c r="R1025" s="315">
        <v>1</v>
      </c>
      <c r="S1025" s="316">
        <v>3.225806451612903</v>
      </c>
      <c r="T1025" s="128"/>
      <c r="U1025" s="128"/>
      <c r="V1025" s="352"/>
      <c r="W1025" s="352"/>
      <c r="X1025" s="352"/>
      <c r="Y1025" s="352"/>
      <c r="Z1025" s="352"/>
      <c r="AA1025" s="352"/>
      <c r="AB1025" s="352"/>
      <c r="AC1025" s="352"/>
      <c r="AD1025" s="352"/>
    </row>
    <row r="1026" spans="1:30" ht="20.100000000000001" customHeight="1">
      <c r="A1026" s="144"/>
      <c r="B1026" s="111"/>
      <c r="C1026" s="352"/>
      <c r="D1026" s="311" t="s">
        <v>7980</v>
      </c>
      <c r="E1026" s="352"/>
      <c r="F1026" s="356">
        <v>7</v>
      </c>
      <c r="G1026" s="314">
        <v>58.333333333333336</v>
      </c>
      <c r="H1026" s="356">
        <v>10</v>
      </c>
      <c r="I1026" s="314">
        <v>83.333333333333329</v>
      </c>
      <c r="J1026" s="356">
        <v>14</v>
      </c>
      <c r="K1026" s="314">
        <v>87.5</v>
      </c>
      <c r="L1026" s="356">
        <v>15</v>
      </c>
      <c r="M1026" s="314">
        <v>78.900000000000006</v>
      </c>
      <c r="N1026" s="315">
        <v>17</v>
      </c>
      <c r="O1026" s="316">
        <v>68</v>
      </c>
      <c r="P1026" s="315">
        <v>24</v>
      </c>
      <c r="Q1026" s="316">
        <v>77.41935483870968</v>
      </c>
      <c r="R1026" s="315">
        <v>20</v>
      </c>
      <c r="S1026" s="316">
        <v>64.516129032258064</v>
      </c>
      <c r="T1026" s="128"/>
      <c r="U1026" s="128"/>
      <c r="V1026" s="352"/>
      <c r="W1026" s="352"/>
      <c r="X1026" s="352"/>
      <c r="Y1026" s="352"/>
      <c r="Z1026" s="352"/>
      <c r="AA1026" s="352"/>
      <c r="AB1026" s="352"/>
      <c r="AC1026" s="352"/>
      <c r="AD1026" s="352"/>
    </row>
    <row r="1027" spans="1:30" ht="20.100000000000001" customHeight="1">
      <c r="A1027" s="144"/>
      <c r="B1027" s="111"/>
      <c r="C1027" s="352"/>
      <c r="D1027" s="311" t="s">
        <v>7981</v>
      </c>
      <c r="E1027" s="352"/>
      <c r="F1027" s="356">
        <v>1</v>
      </c>
      <c r="G1027" s="314">
        <v>8.3333333333333339</v>
      </c>
      <c r="H1027" s="356"/>
      <c r="I1027" s="314"/>
      <c r="J1027" s="356">
        <v>1</v>
      </c>
      <c r="K1027" s="314">
        <v>6.25</v>
      </c>
      <c r="L1027" s="356">
        <v>3</v>
      </c>
      <c r="M1027" s="314">
        <v>15.8</v>
      </c>
      <c r="N1027" s="315">
        <v>5</v>
      </c>
      <c r="O1027" s="316">
        <v>20</v>
      </c>
      <c r="P1027" s="315">
        <v>6</v>
      </c>
      <c r="Q1027" s="316">
        <v>19.35483870967742</v>
      </c>
      <c r="R1027" s="315">
        <v>9</v>
      </c>
      <c r="S1027" s="316">
        <v>29.032258064516128</v>
      </c>
      <c r="T1027" s="128"/>
      <c r="U1027" s="128"/>
      <c r="V1027" s="352"/>
      <c r="W1027" s="352"/>
      <c r="X1027" s="352"/>
      <c r="Y1027" s="352"/>
      <c r="Z1027" s="352"/>
      <c r="AA1027" s="352"/>
      <c r="AB1027" s="352"/>
      <c r="AC1027" s="352"/>
      <c r="AD1027" s="352"/>
    </row>
    <row r="1028" spans="1:30" ht="20.100000000000001" customHeight="1">
      <c r="A1028" s="144"/>
      <c r="B1028" s="111"/>
      <c r="C1028" s="352"/>
      <c r="D1028" s="311" t="s">
        <v>7932</v>
      </c>
      <c r="E1028" s="352"/>
      <c r="F1028" s="356"/>
      <c r="G1028" s="314"/>
      <c r="H1028" s="356"/>
      <c r="I1028" s="314"/>
      <c r="J1028" s="356"/>
      <c r="K1028" s="314"/>
      <c r="L1028" s="356"/>
      <c r="M1028" s="314"/>
      <c r="N1028" s="315"/>
      <c r="O1028" s="316"/>
      <c r="P1028" s="315"/>
      <c r="Q1028" s="316"/>
      <c r="R1028" s="315"/>
      <c r="S1028" s="316"/>
      <c r="T1028" s="128"/>
      <c r="U1028" s="128"/>
      <c r="V1028" s="352"/>
      <c r="W1028" s="352"/>
      <c r="X1028" s="352"/>
      <c r="Y1028" s="352"/>
      <c r="Z1028" s="352"/>
      <c r="AA1028" s="352"/>
      <c r="AB1028" s="352"/>
      <c r="AC1028" s="352"/>
      <c r="AD1028" s="352"/>
    </row>
    <row r="1029" spans="1:30" ht="20.100000000000001" customHeight="1">
      <c r="A1029" s="144"/>
      <c r="B1029" s="111"/>
      <c r="C1029" s="352"/>
      <c r="D1029" s="311" t="s">
        <v>7933</v>
      </c>
      <c r="E1029" s="352"/>
      <c r="F1029" s="356"/>
      <c r="G1029" s="314"/>
      <c r="H1029" s="356"/>
      <c r="I1029" s="314"/>
      <c r="J1029" s="356"/>
      <c r="K1029" s="314"/>
      <c r="L1029" s="356"/>
      <c r="M1029" s="314"/>
      <c r="N1029" s="315"/>
      <c r="O1029" s="316"/>
      <c r="P1029" s="315"/>
      <c r="Q1029" s="316"/>
      <c r="R1029" s="315"/>
      <c r="S1029" s="316"/>
      <c r="T1029" s="128"/>
      <c r="U1029" s="128"/>
      <c r="V1029" s="352"/>
      <c r="W1029" s="352"/>
      <c r="X1029" s="352"/>
      <c r="Y1029" s="352"/>
      <c r="Z1029" s="352"/>
      <c r="AA1029" s="352"/>
      <c r="AB1029" s="352"/>
      <c r="AC1029" s="352"/>
      <c r="AD1029" s="352"/>
    </row>
    <row r="1030" spans="1:30" ht="20.100000000000001" customHeight="1">
      <c r="A1030" s="177" t="s">
        <v>5145</v>
      </c>
      <c r="B1030" s="9" t="s">
        <v>699</v>
      </c>
      <c r="C1030" s="351" t="s">
        <v>5146</v>
      </c>
      <c r="D1030" s="9"/>
      <c r="E1030" s="351"/>
      <c r="F1030" s="354">
        <v>1</v>
      </c>
      <c r="G1030" s="12">
        <v>100</v>
      </c>
      <c r="H1030" s="354"/>
      <c r="I1030" s="12"/>
      <c r="J1030" s="354">
        <v>1</v>
      </c>
      <c r="K1030" s="12">
        <v>100</v>
      </c>
      <c r="L1030" s="354">
        <v>3</v>
      </c>
      <c r="M1030" s="12">
        <v>100</v>
      </c>
      <c r="N1030" s="56">
        <v>5</v>
      </c>
      <c r="O1030" s="57">
        <v>100</v>
      </c>
      <c r="P1030" s="56">
        <v>6</v>
      </c>
      <c r="Q1030" s="57">
        <v>100</v>
      </c>
      <c r="R1030" s="56">
        <v>9</v>
      </c>
      <c r="S1030" s="57">
        <v>100</v>
      </c>
      <c r="T1030" s="127"/>
      <c r="U1030" s="127"/>
      <c r="V1030" s="351" t="s">
        <v>7882</v>
      </c>
      <c r="W1030" s="351" t="s">
        <v>7882</v>
      </c>
      <c r="X1030" s="351" t="s">
        <v>7882</v>
      </c>
      <c r="Y1030" s="351" t="s">
        <v>7882</v>
      </c>
      <c r="Z1030" s="351" t="s">
        <v>7882</v>
      </c>
      <c r="AA1030" s="351" t="s">
        <v>7882</v>
      </c>
      <c r="AB1030" s="351" t="s">
        <v>7882</v>
      </c>
      <c r="AC1030" s="351"/>
      <c r="AD1030" s="351"/>
    </row>
    <row r="1031" spans="1:30" ht="20.100000000000001" customHeight="1">
      <c r="A1031" s="177" t="s">
        <v>5147</v>
      </c>
      <c r="B1031" s="9" t="s">
        <v>700</v>
      </c>
      <c r="C1031" s="351" t="s">
        <v>5144</v>
      </c>
      <c r="D1031" s="66"/>
      <c r="E1031" s="351"/>
      <c r="F1031" s="354">
        <v>12</v>
      </c>
      <c r="G1031" s="12">
        <v>100</v>
      </c>
      <c r="H1031" s="354">
        <v>12</v>
      </c>
      <c r="I1031" s="12">
        <v>100</v>
      </c>
      <c r="J1031" s="354">
        <v>16</v>
      </c>
      <c r="K1031" s="12">
        <v>100</v>
      </c>
      <c r="L1031" s="354">
        <v>19</v>
      </c>
      <c r="M1031" s="12">
        <v>100</v>
      </c>
      <c r="N1031" s="56">
        <v>25</v>
      </c>
      <c r="O1031" s="57">
        <v>100</v>
      </c>
      <c r="P1031" s="56">
        <v>31</v>
      </c>
      <c r="Q1031" s="57">
        <v>100</v>
      </c>
      <c r="R1031" s="56">
        <v>29</v>
      </c>
      <c r="S1031" s="57">
        <v>93.5</v>
      </c>
      <c r="T1031" s="127"/>
      <c r="U1031" s="127"/>
      <c r="V1031" s="351" t="s">
        <v>7882</v>
      </c>
      <c r="W1031" s="351" t="s">
        <v>7882</v>
      </c>
      <c r="X1031" s="351" t="s">
        <v>7882</v>
      </c>
      <c r="Y1031" s="351" t="s">
        <v>7882</v>
      </c>
      <c r="Z1031" s="351" t="s">
        <v>7882</v>
      </c>
      <c r="AA1031" s="351" t="s">
        <v>7882</v>
      </c>
      <c r="AB1031" s="351" t="s">
        <v>7882</v>
      </c>
      <c r="AC1031" s="351"/>
      <c r="AD1031" s="9"/>
    </row>
    <row r="1032" spans="1:30" ht="20.100000000000001" customHeight="1">
      <c r="A1032" s="144"/>
      <c r="B1032" s="311"/>
      <c r="C1032" s="352"/>
      <c r="D1032" s="311" t="s">
        <v>7932</v>
      </c>
      <c r="E1032" s="352" t="s">
        <v>1335</v>
      </c>
      <c r="F1032" s="356"/>
      <c r="G1032" s="314"/>
      <c r="H1032" s="356"/>
      <c r="I1032" s="314"/>
      <c r="J1032" s="356"/>
      <c r="K1032" s="314"/>
      <c r="L1032" s="356"/>
      <c r="M1032" s="314"/>
      <c r="N1032" s="315"/>
      <c r="O1032" s="316"/>
      <c r="P1032" s="315"/>
      <c r="Q1032" s="316"/>
      <c r="R1032" s="315"/>
      <c r="S1032" s="316"/>
      <c r="T1032" s="128"/>
      <c r="U1032" s="128"/>
      <c r="V1032" s="352"/>
      <c r="W1032" s="352"/>
      <c r="X1032" s="352"/>
      <c r="Y1032" s="352"/>
      <c r="Z1032" s="352"/>
      <c r="AA1032" s="352"/>
      <c r="AB1032" s="352"/>
      <c r="AC1032" s="352"/>
      <c r="AD1032" s="311"/>
    </row>
    <row r="1033" spans="1:30" ht="20.100000000000001" customHeight="1">
      <c r="A1033" s="144"/>
      <c r="B1033" s="311"/>
      <c r="C1033" s="352"/>
      <c r="D1033" s="311" t="s">
        <v>7933</v>
      </c>
      <c r="E1033" s="352"/>
      <c r="F1033" s="356"/>
      <c r="G1033" s="314"/>
      <c r="H1033" s="356"/>
      <c r="I1033" s="314"/>
      <c r="J1033" s="356"/>
      <c r="K1033" s="314"/>
      <c r="L1033" s="356"/>
      <c r="M1033" s="314"/>
      <c r="N1033" s="315"/>
      <c r="O1033" s="316"/>
      <c r="P1033" s="315"/>
      <c r="Q1033" s="316"/>
      <c r="R1033" s="315">
        <v>2</v>
      </c>
      <c r="S1033" s="316">
        <v>6.5</v>
      </c>
      <c r="T1033" s="128"/>
      <c r="U1033" s="128"/>
      <c r="V1033" s="352"/>
      <c r="W1033" s="352"/>
      <c r="X1033" s="352"/>
      <c r="Y1033" s="352"/>
      <c r="Z1033" s="352"/>
      <c r="AA1033" s="352"/>
      <c r="AB1033" s="352"/>
      <c r="AC1033" s="352"/>
      <c r="AD1033" s="311"/>
    </row>
    <row r="1034" spans="1:30" ht="20.100000000000001" customHeight="1">
      <c r="A1034" s="177" t="s">
        <v>5148</v>
      </c>
      <c r="B1034" s="9" t="s">
        <v>701</v>
      </c>
      <c r="C1034" s="351" t="s">
        <v>5144</v>
      </c>
      <c r="D1034" s="66"/>
      <c r="E1034" s="351"/>
      <c r="F1034" s="354">
        <v>12</v>
      </c>
      <c r="G1034" s="12">
        <v>100</v>
      </c>
      <c r="H1034" s="354">
        <v>12</v>
      </c>
      <c r="I1034" s="12">
        <v>100</v>
      </c>
      <c r="J1034" s="354">
        <v>16</v>
      </c>
      <c r="K1034" s="12">
        <v>100</v>
      </c>
      <c r="L1034" s="354">
        <v>19</v>
      </c>
      <c r="M1034" s="12">
        <v>100</v>
      </c>
      <c r="N1034" s="56">
        <v>25</v>
      </c>
      <c r="O1034" s="57">
        <v>100</v>
      </c>
      <c r="P1034" s="56">
        <v>31</v>
      </c>
      <c r="Q1034" s="57">
        <v>100</v>
      </c>
      <c r="R1034" s="56">
        <v>30</v>
      </c>
      <c r="S1034" s="57">
        <v>96.8</v>
      </c>
      <c r="T1034" s="127"/>
      <c r="U1034" s="127"/>
      <c r="V1034" s="351" t="s">
        <v>7882</v>
      </c>
      <c r="W1034" s="351" t="s">
        <v>7882</v>
      </c>
      <c r="X1034" s="351" t="s">
        <v>7882</v>
      </c>
      <c r="Y1034" s="351" t="s">
        <v>7882</v>
      </c>
      <c r="Z1034" s="351" t="s">
        <v>7882</v>
      </c>
      <c r="AA1034" s="351" t="s">
        <v>7882</v>
      </c>
      <c r="AB1034" s="351" t="s">
        <v>7882</v>
      </c>
      <c r="AC1034" s="351"/>
      <c r="AD1034" s="9"/>
    </row>
    <row r="1035" spans="1:30" ht="20.100000000000001" customHeight="1">
      <c r="A1035" s="144"/>
      <c r="B1035" s="311"/>
      <c r="C1035" s="352"/>
      <c r="D1035" s="120" t="s">
        <v>1959</v>
      </c>
      <c r="E1035" s="352" t="s">
        <v>73</v>
      </c>
      <c r="F1035" s="356"/>
      <c r="G1035" s="314"/>
      <c r="H1035" s="356"/>
      <c r="I1035" s="314"/>
      <c r="J1035" s="356"/>
      <c r="K1035" s="314"/>
      <c r="L1035" s="356"/>
      <c r="M1035" s="314"/>
      <c r="N1035" s="315"/>
      <c r="O1035" s="316"/>
      <c r="P1035" s="315"/>
      <c r="Q1035" s="316"/>
      <c r="R1035" s="315"/>
      <c r="S1035" s="316"/>
      <c r="T1035" s="128"/>
      <c r="U1035" s="128"/>
      <c r="V1035" s="352"/>
      <c r="W1035" s="352"/>
      <c r="X1035" s="352"/>
      <c r="Y1035" s="352"/>
      <c r="Z1035" s="352"/>
      <c r="AA1035" s="352"/>
      <c r="AB1035" s="352"/>
      <c r="AC1035" s="352"/>
      <c r="AD1035" s="311"/>
    </row>
    <row r="1036" spans="1:30" ht="20.100000000000001" customHeight="1">
      <c r="A1036" s="144"/>
      <c r="B1036" s="311"/>
      <c r="C1036" s="352"/>
      <c r="D1036" s="120" t="s">
        <v>1960</v>
      </c>
      <c r="E1036" s="352"/>
      <c r="F1036" s="356"/>
      <c r="G1036" s="314"/>
      <c r="H1036" s="356"/>
      <c r="I1036" s="314"/>
      <c r="J1036" s="356"/>
      <c r="K1036" s="314"/>
      <c r="L1036" s="356"/>
      <c r="M1036" s="314"/>
      <c r="N1036" s="315"/>
      <c r="O1036" s="316"/>
      <c r="P1036" s="315"/>
      <c r="Q1036" s="316"/>
      <c r="R1036" s="315">
        <v>1</v>
      </c>
      <c r="S1036" s="316">
        <v>3.2</v>
      </c>
      <c r="T1036" s="128"/>
      <c r="U1036" s="128"/>
      <c r="V1036" s="352"/>
      <c r="W1036" s="352"/>
      <c r="X1036" s="352"/>
      <c r="Y1036" s="352"/>
      <c r="Z1036" s="352"/>
      <c r="AA1036" s="352"/>
      <c r="AB1036" s="352"/>
      <c r="AC1036" s="352"/>
      <c r="AD1036" s="311"/>
    </row>
    <row r="1037" spans="1:30" ht="20.100000000000001" customHeight="1">
      <c r="A1037" s="177" t="s">
        <v>5149</v>
      </c>
      <c r="B1037" s="9" t="s">
        <v>702</v>
      </c>
      <c r="C1037" s="351" t="s">
        <v>5126</v>
      </c>
      <c r="D1037" s="9" t="s">
        <v>1471</v>
      </c>
      <c r="E1037" s="351"/>
      <c r="F1037" s="354">
        <v>3</v>
      </c>
      <c r="G1037" s="12">
        <v>14.285714285714286</v>
      </c>
      <c r="H1037" s="354">
        <v>7</v>
      </c>
      <c r="I1037" s="12">
        <v>31.818181818181817</v>
      </c>
      <c r="J1037" s="354">
        <v>5</v>
      </c>
      <c r="K1037" s="12">
        <v>20</v>
      </c>
      <c r="L1037" s="354">
        <v>4</v>
      </c>
      <c r="M1037" s="12">
        <v>14.3</v>
      </c>
      <c r="N1037" s="56">
        <v>7</v>
      </c>
      <c r="O1037" s="57">
        <v>20.6</v>
      </c>
      <c r="P1037" s="56">
        <v>8</v>
      </c>
      <c r="Q1037" s="57">
        <v>15.686274509803921</v>
      </c>
      <c r="R1037" s="56">
        <v>6</v>
      </c>
      <c r="S1037" s="57">
        <v>8.695652173913043</v>
      </c>
      <c r="T1037" s="127"/>
      <c r="U1037" s="127"/>
      <c r="V1037" s="351" t="s">
        <v>7882</v>
      </c>
      <c r="W1037" s="351" t="s">
        <v>7882</v>
      </c>
      <c r="X1037" s="351" t="s">
        <v>7882</v>
      </c>
      <c r="Y1037" s="351" t="s">
        <v>7882</v>
      </c>
      <c r="Z1037" s="351" t="s">
        <v>7882</v>
      </c>
      <c r="AA1037" s="351" t="s">
        <v>7882</v>
      </c>
      <c r="AB1037" s="351" t="s">
        <v>7882</v>
      </c>
      <c r="AC1037" s="351"/>
      <c r="AD1037" s="351"/>
    </row>
    <row r="1038" spans="1:30" ht="20.100000000000001" customHeight="1">
      <c r="A1038" s="144"/>
      <c r="B1038" s="111"/>
      <c r="C1038" s="352"/>
      <c r="D1038" s="311" t="s">
        <v>1472</v>
      </c>
      <c r="E1038" s="352"/>
      <c r="F1038" s="356">
        <v>18</v>
      </c>
      <c r="G1038" s="314">
        <v>85.714285714285708</v>
      </c>
      <c r="H1038" s="356">
        <v>15</v>
      </c>
      <c r="I1038" s="314">
        <v>68.181818181818187</v>
      </c>
      <c r="J1038" s="356">
        <v>20</v>
      </c>
      <c r="K1038" s="314">
        <v>80</v>
      </c>
      <c r="L1038" s="356">
        <v>24</v>
      </c>
      <c r="M1038" s="314">
        <v>85.7</v>
      </c>
      <c r="N1038" s="315">
        <v>27</v>
      </c>
      <c r="O1038" s="316">
        <v>79.400000000000006</v>
      </c>
      <c r="P1038" s="315">
        <v>43</v>
      </c>
      <c r="Q1038" s="316">
        <v>84.313725490196077</v>
      </c>
      <c r="R1038" s="315">
        <v>63</v>
      </c>
      <c r="S1038" s="316">
        <v>91.304347826086953</v>
      </c>
      <c r="T1038" s="128"/>
      <c r="U1038" s="128"/>
      <c r="V1038" s="352"/>
      <c r="W1038" s="352"/>
      <c r="X1038" s="352"/>
      <c r="Y1038" s="352"/>
      <c r="Z1038" s="352"/>
      <c r="AA1038" s="352"/>
      <c r="AB1038" s="352"/>
      <c r="AC1038" s="352"/>
      <c r="AD1038" s="352"/>
    </row>
    <row r="1039" spans="1:30" ht="20.100000000000001" customHeight="1">
      <c r="A1039" s="177" t="s">
        <v>5150</v>
      </c>
      <c r="B1039" s="9" t="s">
        <v>703</v>
      </c>
      <c r="C1039" s="351" t="s">
        <v>5126</v>
      </c>
      <c r="D1039" s="9" t="s">
        <v>1853</v>
      </c>
      <c r="E1039" s="351"/>
      <c r="F1039" s="354">
        <v>3</v>
      </c>
      <c r="G1039" s="12">
        <v>14.285714285714286</v>
      </c>
      <c r="H1039" s="354">
        <v>6</v>
      </c>
      <c r="I1039" s="12">
        <v>27.272727272727273</v>
      </c>
      <c r="J1039" s="354">
        <v>5</v>
      </c>
      <c r="K1039" s="12">
        <v>20</v>
      </c>
      <c r="L1039" s="354">
        <v>4</v>
      </c>
      <c r="M1039" s="12">
        <v>14.3</v>
      </c>
      <c r="N1039" s="56">
        <v>6</v>
      </c>
      <c r="O1039" s="57">
        <v>17.600000000000001</v>
      </c>
      <c r="P1039" s="56">
        <v>6</v>
      </c>
      <c r="Q1039" s="57">
        <v>11.764705882352942</v>
      </c>
      <c r="R1039" s="56">
        <v>6</v>
      </c>
      <c r="S1039" s="57">
        <v>8.695652173913043</v>
      </c>
      <c r="T1039" s="127"/>
      <c r="U1039" s="127"/>
      <c r="V1039" s="351" t="s">
        <v>7882</v>
      </c>
      <c r="W1039" s="351" t="s">
        <v>7882</v>
      </c>
      <c r="X1039" s="351" t="s">
        <v>7882</v>
      </c>
      <c r="Y1039" s="351" t="s">
        <v>7882</v>
      </c>
      <c r="Z1039" s="351" t="s">
        <v>7882</v>
      </c>
      <c r="AA1039" s="351" t="s">
        <v>7882</v>
      </c>
      <c r="AB1039" s="351" t="s">
        <v>7882</v>
      </c>
      <c r="AC1039" s="351"/>
      <c r="AD1039" s="351"/>
    </row>
    <row r="1040" spans="1:30" ht="20.100000000000001" customHeight="1">
      <c r="A1040" s="144"/>
      <c r="B1040" s="111"/>
      <c r="C1040" s="352"/>
      <c r="D1040" s="311" t="s">
        <v>1854</v>
      </c>
      <c r="E1040" s="352"/>
      <c r="F1040" s="356">
        <v>18</v>
      </c>
      <c r="G1040" s="314">
        <v>85.714285714285708</v>
      </c>
      <c r="H1040" s="356">
        <v>16</v>
      </c>
      <c r="I1040" s="314">
        <v>72.727272727272734</v>
      </c>
      <c r="J1040" s="356">
        <v>20</v>
      </c>
      <c r="K1040" s="314">
        <v>80</v>
      </c>
      <c r="L1040" s="356">
        <v>24</v>
      </c>
      <c r="M1040" s="314">
        <v>85.7</v>
      </c>
      <c r="N1040" s="315">
        <v>28</v>
      </c>
      <c r="O1040" s="316">
        <v>82.4</v>
      </c>
      <c r="P1040" s="315">
        <v>45</v>
      </c>
      <c r="Q1040" s="316">
        <v>88.235294117647058</v>
      </c>
      <c r="R1040" s="315">
        <v>63</v>
      </c>
      <c r="S1040" s="316">
        <v>91.304347826086953</v>
      </c>
      <c r="T1040" s="128"/>
      <c r="U1040" s="128"/>
      <c r="V1040" s="352"/>
      <c r="W1040" s="352"/>
      <c r="X1040" s="352"/>
      <c r="Y1040" s="352"/>
      <c r="Z1040" s="352"/>
      <c r="AA1040" s="352"/>
      <c r="AB1040" s="352"/>
      <c r="AC1040" s="352"/>
      <c r="AD1040" s="352"/>
    </row>
    <row r="1041" spans="1:30" ht="20.100000000000001" customHeight="1">
      <c r="A1041" s="177" t="s">
        <v>5151</v>
      </c>
      <c r="B1041" s="9" t="s">
        <v>704</v>
      </c>
      <c r="C1041" s="351" t="s">
        <v>5152</v>
      </c>
      <c r="D1041" s="9" t="s">
        <v>7976</v>
      </c>
      <c r="E1041" s="351" t="s">
        <v>7913</v>
      </c>
      <c r="F1041" s="354"/>
      <c r="G1041" s="12"/>
      <c r="H1041" s="354"/>
      <c r="I1041" s="12"/>
      <c r="J1041" s="354"/>
      <c r="K1041" s="12"/>
      <c r="L1041" s="354"/>
      <c r="M1041" s="12"/>
      <c r="N1041" s="56"/>
      <c r="O1041" s="57"/>
      <c r="P1041" s="56"/>
      <c r="Q1041" s="57"/>
      <c r="R1041" s="56"/>
      <c r="S1041" s="57"/>
      <c r="T1041" s="127"/>
      <c r="U1041" s="127"/>
      <c r="V1041" s="351" t="s">
        <v>7882</v>
      </c>
      <c r="W1041" s="351" t="s">
        <v>7882</v>
      </c>
      <c r="X1041" s="351" t="s">
        <v>7882</v>
      </c>
      <c r="Y1041" s="351" t="s">
        <v>7882</v>
      </c>
      <c r="Z1041" s="351" t="s">
        <v>7882</v>
      </c>
      <c r="AA1041" s="351" t="s">
        <v>7882</v>
      </c>
      <c r="AB1041" s="351" t="s">
        <v>7882</v>
      </c>
      <c r="AC1041" s="351"/>
      <c r="AD1041" s="351"/>
    </row>
    <row r="1042" spans="1:30" ht="20.100000000000001" customHeight="1">
      <c r="A1042" s="144"/>
      <c r="B1042" s="111"/>
      <c r="C1042" s="352"/>
      <c r="D1042" s="311" t="s">
        <v>7977</v>
      </c>
      <c r="E1042" s="352"/>
      <c r="F1042" s="356"/>
      <c r="G1042" s="314"/>
      <c r="H1042" s="356"/>
      <c r="I1042" s="314"/>
      <c r="J1042" s="356"/>
      <c r="K1042" s="314"/>
      <c r="L1042" s="356"/>
      <c r="M1042" s="314"/>
      <c r="N1042" s="315"/>
      <c r="O1042" s="316"/>
      <c r="P1042" s="315"/>
      <c r="Q1042" s="316"/>
      <c r="R1042" s="315"/>
      <c r="S1042" s="316"/>
      <c r="T1042" s="128"/>
      <c r="U1042" s="128"/>
      <c r="V1042" s="352"/>
      <c r="W1042" s="352"/>
      <c r="X1042" s="352"/>
      <c r="Y1042" s="352"/>
      <c r="Z1042" s="352"/>
      <c r="AA1042" s="352"/>
      <c r="AB1042" s="352"/>
      <c r="AC1042" s="352"/>
      <c r="AD1042" s="352"/>
    </row>
    <row r="1043" spans="1:30" ht="20.100000000000001" customHeight="1">
      <c r="A1043" s="144"/>
      <c r="B1043" s="111"/>
      <c r="C1043" s="352"/>
      <c r="D1043" s="311" t="s">
        <v>7978</v>
      </c>
      <c r="E1043" s="352"/>
      <c r="F1043" s="356"/>
      <c r="G1043" s="314"/>
      <c r="H1043" s="356"/>
      <c r="I1043" s="314"/>
      <c r="J1043" s="356"/>
      <c r="K1043" s="314"/>
      <c r="L1043" s="356"/>
      <c r="M1043" s="314"/>
      <c r="N1043" s="315"/>
      <c r="O1043" s="316"/>
      <c r="P1043" s="315"/>
      <c r="Q1043" s="316"/>
      <c r="R1043" s="315"/>
      <c r="S1043" s="316"/>
      <c r="T1043" s="128"/>
      <c r="U1043" s="128"/>
      <c r="V1043" s="352"/>
      <c r="W1043" s="352"/>
      <c r="X1043" s="352"/>
      <c r="Y1043" s="352"/>
      <c r="Z1043" s="352"/>
      <c r="AA1043" s="352"/>
      <c r="AB1043" s="352"/>
      <c r="AC1043" s="352"/>
      <c r="AD1043" s="352"/>
    </row>
    <row r="1044" spans="1:30" ht="20.100000000000001" customHeight="1">
      <c r="A1044" s="144"/>
      <c r="B1044" s="111"/>
      <c r="C1044" s="352"/>
      <c r="D1044" s="311" t="s">
        <v>7979</v>
      </c>
      <c r="E1044" s="352"/>
      <c r="F1044" s="356"/>
      <c r="G1044" s="314"/>
      <c r="H1044" s="356"/>
      <c r="I1044" s="314"/>
      <c r="J1044" s="356"/>
      <c r="K1044" s="314"/>
      <c r="L1044" s="356"/>
      <c r="M1044" s="314"/>
      <c r="N1044" s="315"/>
      <c r="O1044" s="316"/>
      <c r="P1044" s="315"/>
      <c r="Q1044" s="316"/>
      <c r="R1044" s="315"/>
      <c r="S1044" s="316"/>
      <c r="T1044" s="128"/>
      <c r="U1044" s="128"/>
      <c r="V1044" s="352"/>
      <c r="W1044" s="352"/>
      <c r="X1044" s="352"/>
      <c r="Y1044" s="352"/>
      <c r="Z1044" s="352"/>
      <c r="AA1044" s="352"/>
      <c r="AB1044" s="352"/>
      <c r="AC1044" s="352"/>
      <c r="AD1044" s="352"/>
    </row>
    <row r="1045" spans="1:30" ht="20.100000000000001" customHeight="1">
      <c r="A1045" s="144"/>
      <c r="B1045" s="111"/>
      <c r="C1045" s="352"/>
      <c r="D1045" s="311" t="s">
        <v>7980</v>
      </c>
      <c r="E1045" s="352"/>
      <c r="F1045" s="356">
        <v>3</v>
      </c>
      <c r="G1045" s="314">
        <v>100</v>
      </c>
      <c r="H1045" s="356">
        <v>5</v>
      </c>
      <c r="I1045" s="314">
        <v>83.333333333333329</v>
      </c>
      <c r="J1045" s="356">
        <v>5</v>
      </c>
      <c r="K1045" s="314">
        <v>100</v>
      </c>
      <c r="L1045" s="356">
        <v>4</v>
      </c>
      <c r="M1045" s="314">
        <v>100</v>
      </c>
      <c r="N1045" s="315">
        <v>6</v>
      </c>
      <c r="O1045" s="316">
        <v>100</v>
      </c>
      <c r="P1045" s="315">
        <v>6</v>
      </c>
      <c r="Q1045" s="316">
        <v>100</v>
      </c>
      <c r="R1045" s="315">
        <v>6</v>
      </c>
      <c r="S1045" s="316">
        <v>100</v>
      </c>
      <c r="T1045" s="128"/>
      <c r="U1045" s="128"/>
      <c r="V1045" s="352"/>
      <c r="W1045" s="352"/>
      <c r="X1045" s="352"/>
      <c r="Y1045" s="352"/>
      <c r="Z1045" s="352"/>
      <c r="AA1045" s="352"/>
      <c r="AB1045" s="352"/>
      <c r="AC1045" s="352"/>
      <c r="AD1045" s="352"/>
    </row>
    <row r="1046" spans="1:30" ht="20.100000000000001" customHeight="1">
      <c r="A1046" s="144"/>
      <c r="B1046" s="111"/>
      <c r="C1046" s="352"/>
      <c r="D1046" s="311" t="s">
        <v>7981</v>
      </c>
      <c r="E1046" s="352"/>
      <c r="F1046" s="356"/>
      <c r="G1046" s="314"/>
      <c r="H1046" s="356">
        <v>1</v>
      </c>
      <c r="I1046" s="314">
        <v>16.666666666666668</v>
      </c>
      <c r="J1046" s="356"/>
      <c r="K1046" s="314"/>
      <c r="L1046" s="356"/>
      <c r="M1046" s="314"/>
      <c r="N1046" s="315"/>
      <c r="O1046" s="316"/>
      <c r="P1046" s="315"/>
      <c r="Q1046" s="316"/>
      <c r="R1046" s="315"/>
      <c r="S1046" s="316"/>
      <c r="T1046" s="128"/>
      <c r="U1046" s="128"/>
      <c r="V1046" s="352"/>
      <c r="W1046" s="352"/>
      <c r="X1046" s="352"/>
      <c r="Y1046" s="352"/>
      <c r="Z1046" s="352"/>
      <c r="AA1046" s="352"/>
      <c r="AB1046" s="352"/>
      <c r="AC1046" s="352"/>
      <c r="AD1046" s="352"/>
    </row>
    <row r="1047" spans="1:30" ht="20.100000000000001" customHeight="1">
      <c r="A1047" s="144"/>
      <c r="B1047" s="111"/>
      <c r="C1047" s="352"/>
      <c r="D1047" s="311" t="s">
        <v>7932</v>
      </c>
      <c r="E1047" s="352"/>
      <c r="F1047" s="356"/>
      <c r="G1047" s="314"/>
      <c r="H1047" s="356"/>
      <c r="I1047" s="314"/>
      <c r="J1047" s="356"/>
      <c r="K1047" s="314"/>
      <c r="L1047" s="356"/>
      <c r="M1047" s="314"/>
      <c r="N1047" s="315"/>
      <c r="O1047" s="316"/>
      <c r="P1047" s="315"/>
      <c r="Q1047" s="316"/>
      <c r="R1047" s="315"/>
      <c r="S1047" s="316"/>
      <c r="T1047" s="128"/>
      <c r="U1047" s="128"/>
      <c r="V1047" s="352"/>
      <c r="W1047" s="352"/>
      <c r="X1047" s="352"/>
      <c r="Y1047" s="352"/>
      <c r="Z1047" s="352"/>
      <c r="AA1047" s="352"/>
      <c r="AB1047" s="352"/>
      <c r="AC1047" s="352"/>
      <c r="AD1047" s="352"/>
    </row>
    <row r="1048" spans="1:30" ht="20.100000000000001" customHeight="1">
      <c r="A1048" s="144"/>
      <c r="B1048" s="111"/>
      <c r="C1048" s="352"/>
      <c r="D1048" s="311" t="s">
        <v>7933</v>
      </c>
      <c r="E1048" s="352"/>
      <c r="F1048" s="356"/>
      <c r="G1048" s="314"/>
      <c r="H1048" s="356"/>
      <c r="I1048" s="314"/>
      <c r="J1048" s="356"/>
      <c r="K1048" s="314"/>
      <c r="L1048" s="356"/>
      <c r="M1048" s="314"/>
      <c r="N1048" s="315"/>
      <c r="O1048" s="316"/>
      <c r="P1048" s="315"/>
      <c r="Q1048" s="316"/>
      <c r="R1048" s="315"/>
      <c r="S1048" s="316"/>
      <c r="T1048" s="128"/>
      <c r="U1048" s="128"/>
      <c r="V1048" s="352"/>
      <c r="W1048" s="352"/>
      <c r="X1048" s="352"/>
      <c r="Y1048" s="352"/>
      <c r="Z1048" s="352"/>
      <c r="AA1048" s="352"/>
      <c r="AB1048" s="352"/>
      <c r="AC1048" s="352"/>
      <c r="AD1048" s="352"/>
    </row>
    <row r="1049" spans="1:30" ht="20.100000000000001" customHeight="1">
      <c r="A1049" s="177" t="s">
        <v>5153</v>
      </c>
      <c r="B1049" s="9" t="s">
        <v>705</v>
      </c>
      <c r="C1049" s="351" t="s">
        <v>5154</v>
      </c>
      <c r="D1049" s="9"/>
      <c r="E1049" s="351"/>
      <c r="F1049" s="354"/>
      <c r="G1049" s="12"/>
      <c r="H1049" s="354">
        <v>1</v>
      </c>
      <c r="I1049" s="12">
        <v>100</v>
      </c>
      <c r="J1049" s="354"/>
      <c r="K1049" s="12"/>
      <c r="L1049" s="354"/>
      <c r="M1049" s="12"/>
      <c r="N1049" s="56"/>
      <c r="O1049" s="57"/>
      <c r="P1049" s="56"/>
      <c r="Q1049" s="57"/>
      <c r="R1049" s="56"/>
      <c r="S1049" s="57"/>
      <c r="T1049" s="127"/>
      <c r="U1049" s="127"/>
      <c r="V1049" s="351" t="s">
        <v>7882</v>
      </c>
      <c r="W1049" s="351" t="s">
        <v>7882</v>
      </c>
      <c r="X1049" s="351" t="s">
        <v>7882</v>
      </c>
      <c r="Y1049" s="351" t="s">
        <v>7882</v>
      </c>
      <c r="Z1049" s="351" t="s">
        <v>7882</v>
      </c>
      <c r="AA1049" s="351" t="s">
        <v>7882</v>
      </c>
      <c r="AB1049" s="351" t="s">
        <v>7882</v>
      </c>
      <c r="AC1049" s="351"/>
      <c r="AD1049" s="351"/>
    </row>
    <row r="1050" spans="1:30" ht="20.100000000000001" customHeight="1">
      <c r="A1050" s="177" t="s">
        <v>5155</v>
      </c>
      <c r="B1050" s="9" t="s">
        <v>706</v>
      </c>
      <c r="C1050" s="351" t="s">
        <v>5152</v>
      </c>
      <c r="D1050" s="66"/>
      <c r="E1050" s="351"/>
      <c r="F1050" s="354">
        <v>3</v>
      </c>
      <c r="G1050" s="12">
        <v>100</v>
      </c>
      <c r="H1050" s="354">
        <v>6</v>
      </c>
      <c r="I1050" s="12">
        <v>100</v>
      </c>
      <c r="J1050" s="354">
        <v>5</v>
      </c>
      <c r="K1050" s="12">
        <v>100</v>
      </c>
      <c r="L1050" s="354">
        <v>4</v>
      </c>
      <c r="M1050" s="12">
        <v>100</v>
      </c>
      <c r="N1050" s="56">
        <v>6</v>
      </c>
      <c r="O1050" s="57">
        <v>100</v>
      </c>
      <c r="P1050" s="56">
        <v>6</v>
      </c>
      <c r="Q1050" s="57">
        <v>100</v>
      </c>
      <c r="R1050" s="56">
        <v>6</v>
      </c>
      <c r="S1050" s="57">
        <v>100</v>
      </c>
      <c r="T1050" s="127"/>
      <c r="U1050" s="127"/>
      <c r="V1050" s="351" t="s">
        <v>7882</v>
      </c>
      <c r="W1050" s="351" t="s">
        <v>7882</v>
      </c>
      <c r="X1050" s="351" t="s">
        <v>7882</v>
      </c>
      <c r="Y1050" s="351" t="s">
        <v>7882</v>
      </c>
      <c r="Z1050" s="351" t="s">
        <v>7882</v>
      </c>
      <c r="AA1050" s="351" t="s">
        <v>7882</v>
      </c>
      <c r="AB1050" s="351" t="s">
        <v>7882</v>
      </c>
      <c r="AC1050" s="351"/>
      <c r="AD1050" s="9"/>
    </row>
    <row r="1051" spans="1:30" ht="20.100000000000001" customHeight="1">
      <c r="A1051" s="144"/>
      <c r="B1051" s="311"/>
      <c r="C1051" s="352"/>
      <c r="D1051" s="311" t="s">
        <v>7932</v>
      </c>
      <c r="E1051" s="352" t="s">
        <v>1335</v>
      </c>
      <c r="F1051" s="356"/>
      <c r="G1051" s="314"/>
      <c r="H1051" s="356"/>
      <c r="I1051" s="314"/>
      <c r="J1051" s="356"/>
      <c r="K1051" s="314"/>
      <c r="L1051" s="356"/>
      <c r="M1051" s="314"/>
      <c r="N1051" s="315"/>
      <c r="O1051" s="316"/>
      <c r="P1051" s="315"/>
      <c r="Q1051" s="316"/>
      <c r="R1051" s="315"/>
      <c r="S1051" s="316"/>
      <c r="T1051" s="128"/>
      <c r="U1051" s="128"/>
      <c r="V1051" s="352"/>
      <c r="W1051" s="352"/>
      <c r="X1051" s="352"/>
      <c r="Y1051" s="352"/>
      <c r="Z1051" s="352"/>
      <c r="AA1051" s="352"/>
      <c r="AB1051" s="352"/>
      <c r="AC1051" s="352"/>
      <c r="AD1051" s="311"/>
    </row>
    <row r="1052" spans="1:30" ht="20.100000000000001" customHeight="1">
      <c r="A1052" s="144"/>
      <c r="B1052" s="311"/>
      <c r="C1052" s="352"/>
      <c r="D1052" s="311" t="s">
        <v>7933</v>
      </c>
      <c r="E1052" s="352"/>
      <c r="F1052" s="356"/>
      <c r="G1052" s="314"/>
      <c r="H1052" s="356"/>
      <c r="I1052" s="314"/>
      <c r="J1052" s="356"/>
      <c r="K1052" s="314"/>
      <c r="L1052" s="356"/>
      <c r="M1052" s="314"/>
      <c r="N1052" s="315"/>
      <c r="O1052" s="316"/>
      <c r="P1052" s="315"/>
      <c r="Q1052" s="316"/>
      <c r="R1052" s="315"/>
      <c r="S1052" s="316"/>
      <c r="T1052" s="128"/>
      <c r="U1052" s="128"/>
      <c r="V1052" s="352"/>
      <c r="W1052" s="352"/>
      <c r="X1052" s="352"/>
      <c r="Y1052" s="352"/>
      <c r="Z1052" s="352"/>
      <c r="AA1052" s="352"/>
      <c r="AB1052" s="352"/>
      <c r="AC1052" s="352"/>
      <c r="AD1052" s="311"/>
    </row>
    <row r="1053" spans="1:30" ht="20.100000000000001" customHeight="1">
      <c r="A1053" s="177" t="s">
        <v>5156</v>
      </c>
      <c r="B1053" s="9" t="s">
        <v>707</v>
      </c>
      <c r="C1053" s="351" t="s">
        <v>5152</v>
      </c>
      <c r="D1053" s="66"/>
      <c r="E1053" s="351"/>
      <c r="F1053" s="354">
        <v>3</v>
      </c>
      <c r="G1053" s="12">
        <v>100</v>
      </c>
      <c r="H1053" s="354">
        <v>6</v>
      </c>
      <c r="I1053" s="12">
        <v>100</v>
      </c>
      <c r="J1053" s="354">
        <v>5</v>
      </c>
      <c r="K1053" s="12">
        <v>100</v>
      </c>
      <c r="L1053" s="354">
        <v>4</v>
      </c>
      <c r="M1053" s="12">
        <v>100</v>
      </c>
      <c r="N1053" s="56">
        <v>6</v>
      </c>
      <c r="O1053" s="57">
        <v>100</v>
      </c>
      <c r="P1053" s="56">
        <v>6</v>
      </c>
      <c r="Q1053" s="57">
        <v>100</v>
      </c>
      <c r="R1053" s="56">
        <v>6</v>
      </c>
      <c r="S1053" s="57">
        <v>100</v>
      </c>
      <c r="T1053" s="127"/>
      <c r="U1053" s="127"/>
      <c r="V1053" s="351" t="s">
        <v>7882</v>
      </c>
      <c r="W1053" s="351" t="s">
        <v>7882</v>
      </c>
      <c r="X1053" s="351" t="s">
        <v>7882</v>
      </c>
      <c r="Y1053" s="351" t="s">
        <v>7882</v>
      </c>
      <c r="Z1053" s="351" t="s">
        <v>7882</v>
      </c>
      <c r="AA1053" s="351" t="s">
        <v>7882</v>
      </c>
      <c r="AB1053" s="351" t="s">
        <v>7882</v>
      </c>
      <c r="AC1053" s="351"/>
      <c r="AD1053" s="9"/>
    </row>
    <row r="1054" spans="1:30" ht="20.100000000000001" customHeight="1">
      <c r="A1054" s="144"/>
      <c r="B1054" s="311"/>
      <c r="C1054" s="352"/>
      <c r="D1054" s="120" t="s">
        <v>1959</v>
      </c>
      <c r="E1054" s="352" t="s">
        <v>73</v>
      </c>
      <c r="F1054" s="356"/>
      <c r="G1054" s="314"/>
      <c r="H1054" s="356"/>
      <c r="I1054" s="314"/>
      <c r="J1054" s="356"/>
      <c r="K1054" s="314"/>
      <c r="L1054" s="356"/>
      <c r="M1054" s="314"/>
      <c r="N1054" s="315"/>
      <c r="O1054" s="316"/>
      <c r="P1054" s="315"/>
      <c r="Q1054" s="316"/>
      <c r="R1054" s="315"/>
      <c r="S1054" s="316"/>
      <c r="T1054" s="128"/>
      <c r="U1054" s="128"/>
      <c r="V1054" s="352"/>
      <c r="W1054" s="352"/>
      <c r="X1054" s="352"/>
      <c r="Y1054" s="352"/>
      <c r="Z1054" s="352"/>
      <c r="AA1054" s="352"/>
      <c r="AB1054" s="352"/>
      <c r="AC1054" s="352"/>
      <c r="AD1054" s="311"/>
    </row>
    <row r="1055" spans="1:30" ht="20.100000000000001" customHeight="1">
      <c r="A1055" s="144"/>
      <c r="B1055" s="311"/>
      <c r="C1055" s="352"/>
      <c r="D1055" s="120" t="s">
        <v>1960</v>
      </c>
      <c r="E1055" s="352"/>
      <c r="F1055" s="356"/>
      <c r="G1055" s="314"/>
      <c r="H1055" s="356"/>
      <c r="I1055" s="314"/>
      <c r="J1055" s="356"/>
      <c r="K1055" s="314"/>
      <c r="L1055" s="356"/>
      <c r="M1055" s="314"/>
      <c r="N1055" s="315"/>
      <c r="O1055" s="316"/>
      <c r="P1055" s="315"/>
      <c r="Q1055" s="316"/>
      <c r="R1055" s="315"/>
      <c r="S1055" s="316"/>
      <c r="T1055" s="128"/>
      <c r="U1055" s="128"/>
      <c r="V1055" s="352"/>
      <c r="W1055" s="352"/>
      <c r="X1055" s="352"/>
      <c r="Y1055" s="352"/>
      <c r="Z1055" s="352"/>
      <c r="AA1055" s="352"/>
      <c r="AB1055" s="352"/>
      <c r="AC1055" s="352"/>
      <c r="AD1055" s="311"/>
    </row>
    <row r="1056" spans="1:30" ht="20.100000000000001" customHeight="1">
      <c r="A1056" s="177" t="s">
        <v>5157</v>
      </c>
      <c r="B1056" s="9" t="s">
        <v>708</v>
      </c>
      <c r="C1056" s="351" t="s">
        <v>5126</v>
      </c>
      <c r="D1056" s="9" t="s">
        <v>1471</v>
      </c>
      <c r="E1056" s="351"/>
      <c r="F1056" s="354">
        <v>4</v>
      </c>
      <c r="G1056" s="12">
        <v>19.047619047619047</v>
      </c>
      <c r="H1056" s="354">
        <v>4</v>
      </c>
      <c r="I1056" s="12">
        <v>18.181818181818183</v>
      </c>
      <c r="J1056" s="354">
        <v>5</v>
      </c>
      <c r="K1056" s="12">
        <v>20</v>
      </c>
      <c r="L1056" s="354">
        <v>4</v>
      </c>
      <c r="M1056" s="12">
        <v>14.3</v>
      </c>
      <c r="N1056" s="56">
        <v>3</v>
      </c>
      <c r="O1056" s="57">
        <v>8.8000000000000007</v>
      </c>
      <c r="P1056" s="56">
        <v>4</v>
      </c>
      <c r="Q1056" s="57">
        <v>7.8431372549019605</v>
      </c>
      <c r="R1056" s="56">
        <v>2</v>
      </c>
      <c r="S1056" s="57">
        <v>2.8985507246376812</v>
      </c>
      <c r="T1056" s="127"/>
      <c r="U1056" s="127"/>
      <c r="V1056" s="351" t="s">
        <v>7882</v>
      </c>
      <c r="W1056" s="351" t="s">
        <v>7882</v>
      </c>
      <c r="X1056" s="351" t="s">
        <v>7882</v>
      </c>
      <c r="Y1056" s="351" t="s">
        <v>7882</v>
      </c>
      <c r="Z1056" s="351" t="s">
        <v>7882</v>
      </c>
      <c r="AA1056" s="351" t="s">
        <v>7882</v>
      </c>
      <c r="AB1056" s="351" t="s">
        <v>7882</v>
      </c>
      <c r="AC1056" s="351"/>
      <c r="AD1056" s="351"/>
    </row>
    <row r="1057" spans="1:30" ht="20.100000000000001" customHeight="1">
      <c r="A1057" s="144"/>
      <c r="B1057" s="111"/>
      <c r="C1057" s="352"/>
      <c r="D1057" s="311" t="s">
        <v>1472</v>
      </c>
      <c r="E1057" s="352"/>
      <c r="F1057" s="356">
        <v>17</v>
      </c>
      <c r="G1057" s="314">
        <v>80.952380952380949</v>
      </c>
      <c r="H1057" s="356">
        <v>18</v>
      </c>
      <c r="I1057" s="314">
        <v>81.818181818181813</v>
      </c>
      <c r="J1057" s="356">
        <v>20</v>
      </c>
      <c r="K1057" s="314">
        <v>80</v>
      </c>
      <c r="L1057" s="356">
        <v>24</v>
      </c>
      <c r="M1057" s="314">
        <v>85.7</v>
      </c>
      <c r="N1057" s="315">
        <v>31</v>
      </c>
      <c r="O1057" s="316">
        <v>91.2</v>
      </c>
      <c r="P1057" s="315">
        <v>47</v>
      </c>
      <c r="Q1057" s="316">
        <v>92.156862745098039</v>
      </c>
      <c r="R1057" s="315">
        <v>67</v>
      </c>
      <c r="S1057" s="316">
        <v>97.101449275362313</v>
      </c>
      <c r="T1057" s="128"/>
      <c r="U1057" s="128"/>
      <c r="V1057" s="352"/>
      <c r="W1057" s="352"/>
      <c r="X1057" s="352"/>
      <c r="Y1057" s="352"/>
      <c r="Z1057" s="352"/>
      <c r="AA1057" s="352"/>
      <c r="AB1057" s="352"/>
      <c r="AC1057" s="352"/>
      <c r="AD1057" s="352"/>
    </row>
    <row r="1058" spans="1:30" ht="20.100000000000001" customHeight="1">
      <c r="A1058" s="177" t="s">
        <v>5158</v>
      </c>
      <c r="B1058" s="9" t="s">
        <v>709</v>
      </c>
      <c r="C1058" s="351" t="s">
        <v>5126</v>
      </c>
      <c r="D1058" s="9" t="s">
        <v>1853</v>
      </c>
      <c r="E1058" s="351"/>
      <c r="F1058" s="354">
        <v>4</v>
      </c>
      <c r="G1058" s="12">
        <v>19.047619047619047</v>
      </c>
      <c r="H1058" s="354">
        <v>3</v>
      </c>
      <c r="I1058" s="12">
        <v>13.636363636363637</v>
      </c>
      <c r="J1058" s="354">
        <v>4</v>
      </c>
      <c r="K1058" s="12">
        <v>16</v>
      </c>
      <c r="L1058" s="354">
        <v>2</v>
      </c>
      <c r="M1058" s="12">
        <v>7.1</v>
      </c>
      <c r="N1058" s="56">
        <v>3</v>
      </c>
      <c r="O1058" s="57">
        <v>8.8000000000000007</v>
      </c>
      <c r="P1058" s="56">
        <v>2</v>
      </c>
      <c r="Q1058" s="57">
        <v>3.9215686274509802</v>
      </c>
      <c r="R1058" s="56">
        <v>2</v>
      </c>
      <c r="S1058" s="57">
        <v>2.8985507246376812</v>
      </c>
      <c r="T1058" s="127"/>
      <c r="U1058" s="127"/>
      <c r="V1058" s="351" t="s">
        <v>7882</v>
      </c>
      <c r="W1058" s="351" t="s">
        <v>7882</v>
      </c>
      <c r="X1058" s="351" t="s">
        <v>7882</v>
      </c>
      <c r="Y1058" s="351" t="s">
        <v>7882</v>
      </c>
      <c r="Z1058" s="351" t="s">
        <v>7882</v>
      </c>
      <c r="AA1058" s="351" t="s">
        <v>7882</v>
      </c>
      <c r="AB1058" s="351" t="s">
        <v>7882</v>
      </c>
      <c r="AC1058" s="351"/>
      <c r="AD1058" s="351"/>
    </row>
    <row r="1059" spans="1:30" ht="20.100000000000001" customHeight="1">
      <c r="A1059" s="144"/>
      <c r="B1059" s="111"/>
      <c r="C1059" s="352"/>
      <c r="D1059" s="311" t="s">
        <v>1854</v>
      </c>
      <c r="E1059" s="352"/>
      <c r="F1059" s="356">
        <v>17</v>
      </c>
      <c r="G1059" s="314">
        <v>80.952380952380949</v>
      </c>
      <c r="H1059" s="356">
        <v>19</v>
      </c>
      <c r="I1059" s="314">
        <v>86.36363636363636</v>
      </c>
      <c r="J1059" s="356">
        <v>21</v>
      </c>
      <c r="K1059" s="314">
        <v>84</v>
      </c>
      <c r="L1059" s="356">
        <v>26</v>
      </c>
      <c r="M1059" s="314">
        <v>92.9</v>
      </c>
      <c r="N1059" s="315">
        <v>31</v>
      </c>
      <c r="O1059" s="316">
        <v>91.2</v>
      </c>
      <c r="P1059" s="315">
        <v>49</v>
      </c>
      <c r="Q1059" s="316">
        <v>96.078431372549019</v>
      </c>
      <c r="R1059" s="315">
        <v>67</v>
      </c>
      <c r="S1059" s="316">
        <v>97.101449275362313</v>
      </c>
      <c r="T1059" s="128"/>
      <c r="U1059" s="128"/>
      <c r="V1059" s="352"/>
      <c r="W1059" s="352"/>
      <c r="X1059" s="352"/>
      <c r="Y1059" s="352"/>
      <c r="Z1059" s="352"/>
      <c r="AA1059" s="352"/>
      <c r="AB1059" s="352"/>
      <c r="AC1059" s="352"/>
      <c r="AD1059" s="352"/>
    </row>
    <row r="1060" spans="1:30" ht="20.100000000000001" customHeight="1">
      <c r="A1060" s="177" t="s">
        <v>5159</v>
      </c>
      <c r="B1060" s="9" t="s">
        <v>710</v>
      </c>
      <c r="C1060" s="351" t="s">
        <v>5160</v>
      </c>
      <c r="D1060" s="9" t="s">
        <v>7976</v>
      </c>
      <c r="E1060" s="351" t="s">
        <v>7913</v>
      </c>
      <c r="F1060" s="354">
        <v>2</v>
      </c>
      <c r="G1060" s="12">
        <v>50</v>
      </c>
      <c r="H1060" s="354"/>
      <c r="I1060" s="12"/>
      <c r="J1060" s="354"/>
      <c r="K1060" s="12"/>
      <c r="L1060" s="354"/>
      <c r="M1060" s="12"/>
      <c r="N1060" s="56"/>
      <c r="O1060" s="57"/>
      <c r="P1060" s="56"/>
      <c r="Q1060" s="57"/>
      <c r="R1060" s="56"/>
      <c r="S1060" s="57"/>
      <c r="T1060" s="127"/>
      <c r="U1060" s="127"/>
      <c r="V1060" s="351" t="s">
        <v>7882</v>
      </c>
      <c r="W1060" s="351" t="s">
        <v>7882</v>
      </c>
      <c r="X1060" s="351" t="s">
        <v>7882</v>
      </c>
      <c r="Y1060" s="351" t="s">
        <v>7882</v>
      </c>
      <c r="Z1060" s="351" t="s">
        <v>7882</v>
      </c>
      <c r="AA1060" s="351" t="s">
        <v>7882</v>
      </c>
      <c r="AB1060" s="351" t="s">
        <v>7882</v>
      </c>
      <c r="AC1060" s="351"/>
      <c r="AD1060" s="351"/>
    </row>
    <row r="1061" spans="1:30" ht="20.100000000000001" customHeight="1">
      <c r="A1061" s="144"/>
      <c r="B1061" s="111"/>
      <c r="C1061" s="352"/>
      <c r="D1061" s="311" t="s">
        <v>7977</v>
      </c>
      <c r="E1061" s="352"/>
      <c r="F1061" s="356"/>
      <c r="G1061" s="314"/>
      <c r="H1061" s="356"/>
      <c r="I1061" s="314"/>
      <c r="J1061" s="356"/>
      <c r="K1061" s="314"/>
      <c r="L1061" s="356"/>
      <c r="M1061" s="314"/>
      <c r="N1061" s="315"/>
      <c r="O1061" s="316"/>
      <c r="P1061" s="315"/>
      <c r="Q1061" s="316"/>
      <c r="R1061" s="315"/>
      <c r="S1061" s="316"/>
      <c r="T1061" s="128"/>
      <c r="U1061" s="128"/>
      <c r="V1061" s="352"/>
      <c r="W1061" s="352"/>
      <c r="X1061" s="352"/>
      <c r="Y1061" s="352"/>
      <c r="Z1061" s="352"/>
      <c r="AA1061" s="352"/>
      <c r="AB1061" s="352"/>
      <c r="AC1061" s="352"/>
      <c r="AD1061" s="352"/>
    </row>
    <row r="1062" spans="1:30" ht="20.100000000000001" customHeight="1">
      <c r="A1062" s="144"/>
      <c r="B1062" s="111"/>
      <c r="C1062" s="352"/>
      <c r="D1062" s="311" t="s">
        <v>7978</v>
      </c>
      <c r="E1062" s="352"/>
      <c r="F1062" s="356"/>
      <c r="G1062" s="314"/>
      <c r="H1062" s="356"/>
      <c r="I1062" s="314"/>
      <c r="J1062" s="356"/>
      <c r="K1062" s="314"/>
      <c r="L1062" s="356"/>
      <c r="M1062" s="314"/>
      <c r="N1062" s="315"/>
      <c r="O1062" s="316"/>
      <c r="P1062" s="315"/>
      <c r="Q1062" s="316"/>
      <c r="R1062" s="315"/>
      <c r="S1062" s="316"/>
      <c r="T1062" s="128"/>
      <c r="U1062" s="128"/>
      <c r="V1062" s="352"/>
      <c r="W1062" s="352"/>
      <c r="X1062" s="352"/>
      <c r="Y1062" s="352"/>
      <c r="Z1062" s="352"/>
      <c r="AA1062" s="352"/>
      <c r="AB1062" s="352"/>
      <c r="AC1062" s="352"/>
      <c r="AD1062" s="352"/>
    </row>
    <row r="1063" spans="1:30" ht="20.100000000000001" customHeight="1">
      <c r="A1063" s="144"/>
      <c r="B1063" s="111"/>
      <c r="C1063" s="352"/>
      <c r="D1063" s="311" t="s">
        <v>7979</v>
      </c>
      <c r="E1063" s="352"/>
      <c r="F1063" s="356"/>
      <c r="G1063" s="47"/>
      <c r="H1063" s="356"/>
      <c r="I1063" s="47"/>
      <c r="J1063" s="356"/>
      <c r="K1063" s="47"/>
      <c r="L1063" s="356">
        <v>1</v>
      </c>
      <c r="M1063" s="314">
        <v>50</v>
      </c>
      <c r="N1063" s="315"/>
      <c r="O1063" s="316"/>
      <c r="P1063" s="315"/>
      <c r="Q1063" s="316"/>
      <c r="R1063" s="315"/>
      <c r="S1063" s="316"/>
      <c r="T1063" s="128"/>
      <c r="U1063" s="128"/>
      <c r="V1063" s="352"/>
      <c r="W1063" s="352"/>
      <c r="X1063" s="352"/>
      <c r="Y1063" s="352"/>
      <c r="Z1063" s="352"/>
      <c r="AA1063" s="352"/>
      <c r="AB1063" s="352"/>
      <c r="AC1063" s="352"/>
      <c r="AD1063" s="352"/>
    </row>
    <row r="1064" spans="1:30" ht="20.100000000000001" customHeight="1">
      <c r="A1064" s="144"/>
      <c r="B1064" s="111"/>
      <c r="C1064" s="352"/>
      <c r="D1064" s="311" t="s">
        <v>7980</v>
      </c>
      <c r="E1064" s="352"/>
      <c r="F1064" s="356">
        <v>2</v>
      </c>
      <c r="G1064" s="314">
        <v>50</v>
      </c>
      <c r="H1064" s="356">
        <v>3</v>
      </c>
      <c r="I1064" s="314">
        <v>100</v>
      </c>
      <c r="J1064" s="356">
        <v>4</v>
      </c>
      <c r="K1064" s="314">
        <v>100</v>
      </c>
      <c r="L1064" s="356">
        <v>1</v>
      </c>
      <c r="M1064" s="314">
        <v>50</v>
      </c>
      <c r="N1064" s="315">
        <v>3</v>
      </c>
      <c r="O1064" s="316">
        <v>100</v>
      </c>
      <c r="P1064" s="315">
        <v>2</v>
      </c>
      <c r="Q1064" s="316">
        <v>100</v>
      </c>
      <c r="R1064" s="315">
        <v>2</v>
      </c>
      <c r="S1064" s="316">
        <v>100</v>
      </c>
      <c r="T1064" s="128"/>
      <c r="U1064" s="128"/>
      <c r="V1064" s="352"/>
      <c r="W1064" s="352"/>
      <c r="X1064" s="352"/>
      <c r="Y1064" s="352"/>
      <c r="Z1064" s="352"/>
      <c r="AA1064" s="352"/>
      <c r="AB1064" s="352"/>
      <c r="AC1064" s="352"/>
      <c r="AD1064" s="352"/>
    </row>
    <row r="1065" spans="1:30" ht="20.100000000000001" customHeight="1">
      <c r="A1065" s="144"/>
      <c r="B1065" s="111"/>
      <c r="C1065" s="352"/>
      <c r="D1065" s="311" t="s">
        <v>7981</v>
      </c>
      <c r="E1065" s="352"/>
      <c r="F1065" s="356"/>
      <c r="G1065" s="314"/>
      <c r="H1065" s="356"/>
      <c r="I1065" s="314"/>
      <c r="J1065" s="356"/>
      <c r="K1065" s="314"/>
      <c r="L1065" s="356"/>
      <c r="M1065" s="314"/>
      <c r="N1065" s="315"/>
      <c r="O1065" s="316"/>
      <c r="P1065" s="315"/>
      <c r="Q1065" s="316"/>
      <c r="R1065" s="315"/>
      <c r="S1065" s="316"/>
      <c r="T1065" s="128"/>
      <c r="U1065" s="128"/>
      <c r="V1065" s="352"/>
      <c r="W1065" s="352"/>
      <c r="X1065" s="352"/>
      <c r="Y1065" s="352"/>
      <c r="Z1065" s="352"/>
      <c r="AA1065" s="352"/>
      <c r="AB1065" s="352"/>
      <c r="AC1065" s="352"/>
      <c r="AD1065" s="352"/>
    </row>
    <row r="1066" spans="1:30" ht="20.100000000000001" customHeight="1">
      <c r="A1066" s="144"/>
      <c r="B1066" s="111"/>
      <c r="C1066" s="352"/>
      <c r="D1066" s="311" t="s">
        <v>7932</v>
      </c>
      <c r="E1066" s="352"/>
      <c r="F1066" s="356"/>
      <c r="G1066" s="314"/>
      <c r="H1066" s="356"/>
      <c r="I1066" s="314"/>
      <c r="J1066" s="356"/>
      <c r="K1066" s="314"/>
      <c r="L1066" s="356"/>
      <c r="M1066" s="314"/>
      <c r="N1066" s="315"/>
      <c r="O1066" s="316"/>
      <c r="P1066" s="315"/>
      <c r="Q1066" s="316"/>
      <c r="R1066" s="315"/>
      <c r="S1066" s="316"/>
      <c r="T1066" s="128"/>
      <c r="U1066" s="128"/>
      <c r="V1066" s="352"/>
      <c r="W1066" s="352"/>
      <c r="X1066" s="352"/>
      <c r="Y1066" s="352"/>
      <c r="Z1066" s="352"/>
      <c r="AA1066" s="352"/>
      <c r="AB1066" s="352"/>
      <c r="AC1066" s="352"/>
      <c r="AD1066" s="352"/>
    </row>
    <row r="1067" spans="1:30" ht="20.100000000000001" customHeight="1">
      <c r="A1067" s="144"/>
      <c r="B1067" s="111"/>
      <c r="C1067" s="352"/>
      <c r="D1067" s="311" t="s">
        <v>7933</v>
      </c>
      <c r="E1067" s="352"/>
      <c r="F1067" s="356"/>
      <c r="G1067" s="314"/>
      <c r="H1067" s="356"/>
      <c r="I1067" s="314"/>
      <c r="J1067" s="356"/>
      <c r="K1067" s="314"/>
      <c r="L1067" s="356"/>
      <c r="M1067" s="314"/>
      <c r="N1067" s="315"/>
      <c r="O1067" s="316"/>
      <c r="P1067" s="315"/>
      <c r="Q1067" s="316"/>
      <c r="R1067" s="315"/>
      <c r="S1067" s="316"/>
      <c r="T1067" s="128"/>
      <c r="U1067" s="128"/>
      <c r="V1067" s="352"/>
      <c r="W1067" s="352"/>
      <c r="X1067" s="352"/>
      <c r="Y1067" s="352"/>
      <c r="Z1067" s="352"/>
      <c r="AA1067" s="352"/>
      <c r="AB1067" s="352"/>
      <c r="AC1067" s="352"/>
      <c r="AD1067" s="352"/>
    </row>
    <row r="1068" spans="1:30" ht="20.100000000000001" customHeight="1">
      <c r="A1068" s="177" t="s">
        <v>5161</v>
      </c>
      <c r="B1068" s="9" t="s">
        <v>711</v>
      </c>
      <c r="C1068" s="351" t="s">
        <v>5162</v>
      </c>
      <c r="D1068" s="9"/>
      <c r="E1068" s="351"/>
      <c r="F1068" s="354"/>
      <c r="G1068" s="12"/>
      <c r="H1068" s="354"/>
      <c r="I1068" s="12"/>
      <c r="J1068" s="354"/>
      <c r="K1068" s="12"/>
      <c r="L1068" s="354"/>
      <c r="M1068" s="12"/>
      <c r="N1068" s="56"/>
      <c r="O1068" s="57"/>
      <c r="P1068" s="56"/>
      <c r="Q1068" s="57"/>
      <c r="R1068" s="56"/>
      <c r="S1068" s="57"/>
      <c r="T1068" s="127"/>
      <c r="U1068" s="127"/>
      <c r="V1068" s="351" t="s">
        <v>7882</v>
      </c>
      <c r="W1068" s="351" t="s">
        <v>7882</v>
      </c>
      <c r="X1068" s="351" t="s">
        <v>7882</v>
      </c>
      <c r="Y1068" s="351" t="s">
        <v>7882</v>
      </c>
      <c r="Z1068" s="351" t="s">
        <v>7882</v>
      </c>
      <c r="AA1068" s="351" t="s">
        <v>7882</v>
      </c>
      <c r="AB1068" s="351" t="s">
        <v>7882</v>
      </c>
      <c r="AC1068" s="351"/>
      <c r="AD1068" s="351"/>
    </row>
    <row r="1069" spans="1:30" ht="20.100000000000001" customHeight="1">
      <c r="A1069" s="177" t="s">
        <v>5163</v>
      </c>
      <c r="B1069" s="9" t="s">
        <v>712</v>
      </c>
      <c r="C1069" s="351" t="s">
        <v>5160</v>
      </c>
      <c r="D1069" s="66"/>
      <c r="E1069" s="351"/>
      <c r="F1069" s="354">
        <v>4</v>
      </c>
      <c r="G1069" s="12">
        <v>100</v>
      </c>
      <c r="H1069" s="354">
        <v>3</v>
      </c>
      <c r="I1069" s="12">
        <v>100</v>
      </c>
      <c r="J1069" s="354">
        <v>4</v>
      </c>
      <c r="K1069" s="12">
        <v>100</v>
      </c>
      <c r="L1069" s="354">
        <v>2</v>
      </c>
      <c r="M1069" s="12">
        <v>100</v>
      </c>
      <c r="N1069" s="56">
        <v>3</v>
      </c>
      <c r="O1069" s="57">
        <v>100</v>
      </c>
      <c r="P1069" s="56">
        <v>2</v>
      </c>
      <c r="Q1069" s="57">
        <v>100</v>
      </c>
      <c r="R1069" s="56">
        <v>2</v>
      </c>
      <c r="S1069" s="57">
        <v>100</v>
      </c>
      <c r="T1069" s="127"/>
      <c r="U1069" s="127"/>
      <c r="V1069" s="351" t="s">
        <v>7882</v>
      </c>
      <c r="W1069" s="351" t="s">
        <v>7882</v>
      </c>
      <c r="X1069" s="351" t="s">
        <v>7882</v>
      </c>
      <c r="Y1069" s="351" t="s">
        <v>7882</v>
      </c>
      <c r="Z1069" s="351" t="s">
        <v>7882</v>
      </c>
      <c r="AA1069" s="351" t="s">
        <v>7882</v>
      </c>
      <c r="AB1069" s="351" t="s">
        <v>7882</v>
      </c>
      <c r="AC1069" s="351"/>
      <c r="AD1069" s="9"/>
    </row>
    <row r="1070" spans="1:30" ht="20.100000000000001" customHeight="1">
      <c r="A1070" s="144"/>
      <c r="B1070" s="311"/>
      <c r="C1070" s="352"/>
      <c r="D1070" s="311" t="s">
        <v>7932</v>
      </c>
      <c r="E1070" s="352" t="s">
        <v>1335</v>
      </c>
      <c r="F1070" s="356"/>
      <c r="G1070" s="314"/>
      <c r="H1070" s="356"/>
      <c r="I1070" s="314"/>
      <c r="J1070" s="356"/>
      <c r="K1070" s="314"/>
      <c r="L1070" s="356"/>
      <c r="M1070" s="314"/>
      <c r="N1070" s="315"/>
      <c r="O1070" s="316"/>
      <c r="P1070" s="315"/>
      <c r="Q1070" s="316"/>
      <c r="R1070" s="315"/>
      <c r="S1070" s="316"/>
      <c r="T1070" s="128"/>
      <c r="U1070" s="128"/>
      <c r="V1070" s="352"/>
      <c r="W1070" s="352"/>
      <c r="X1070" s="352"/>
      <c r="Y1070" s="352"/>
      <c r="Z1070" s="352"/>
      <c r="AA1070" s="352"/>
      <c r="AB1070" s="352"/>
      <c r="AC1070" s="352"/>
      <c r="AD1070" s="311"/>
    </row>
    <row r="1071" spans="1:30" ht="20.100000000000001" customHeight="1">
      <c r="A1071" s="144"/>
      <c r="B1071" s="311"/>
      <c r="C1071" s="352"/>
      <c r="D1071" s="311" t="s">
        <v>7933</v>
      </c>
      <c r="E1071" s="352"/>
      <c r="F1071" s="356"/>
      <c r="G1071" s="314"/>
      <c r="H1071" s="356"/>
      <c r="I1071" s="314"/>
      <c r="J1071" s="356"/>
      <c r="K1071" s="314"/>
      <c r="L1071" s="356"/>
      <c r="M1071" s="314"/>
      <c r="N1071" s="315"/>
      <c r="O1071" s="316"/>
      <c r="P1071" s="315"/>
      <c r="Q1071" s="316"/>
      <c r="R1071" s="315"/>
      <c r="S1071" s="316"/>
      <c r="T1071" s="128"/>
      <c r="U1071" s="128"/>
      <c r="V1071" s="352"/>
      <c r="W1071" s="352"/>
      <c r="X1071" s="352"/>
      <c r="Y1071" s="352"/>
      <c r="Z1071" s="352"/>
      <c r="AA1071" s="352"/>
      <c r="AB1071" s="352"/>
      <c r="AC1071" s="352"/>
      <c r="AD1071" s="311"/>
    </row>
    <row r="1072" spans="1:30" ht="20.100000000000001" customHeight="1">
      <c r="A1072" s="177" t="s">
        <v>5164</v>
      </c>
      <c r="B1072" s="9" t="s">
        <v>713</v>
      </c>
      <c r="C1072" s="351" t="s">
        <v>5160</v>
      </c>
      <c r="D1072" s="66"/>
      <c r="E1072" s="351"/>
      <c r="F1072" s="354">
        <v>4</v>
      </c>
      <c r="G1072" s="12">
        <v>100</v>
      </c>
      <c r="H1072" s="354">
        <v>3</v>
      </c>
      <c r="I1072" s="12">
        <v>100</v>
      </c>
      <c r="J1072" s="354">
        <v>4</v>
      </c>
      <c r="K1072" s="12">
        <v>100</v>
      </c>
      <c r="L1072" s="354">
        <v>2</v>
      </c>
      <c r="M1072" s="12">
        <v>100</v>
      </c>
      <c r="N1072" s="56">
        <v>3</v>
      </c>
      <c r="O1072" s="57">
        <v>100</v>
      </c>
      <c r="P1072" s="56">
        <v>2</v>
      </c>
      <c r="Q1072" s="57">
        <v>100</v>
      </c>
      <c r="R1072" s="56">
        <v>2</v>
      </c>
      <c r="S1072" s="57">
        <v>100</v>
      </c>
      <c r="T1072" s="127"/>
      <c r="U1072" s="127"/>
      <c r="V1072" s="351" t="s">
        <v>7882</v>
      </c>
      <c r="W1072" s="351" t="s">
        <v>7882</v>
      </c>
      <c r="X1072" s="351" t="s">
        <v>7882</v>
      </c>
      <c r="Y1072" s="351" t="s">
        <v>7882</v>
      </c>
      <c r="Z1072" s="351" t="s">
        <v>7882</v>
      </c>
      <c r="AA1072" s="351" t="s">
        <v>7882</v>
      </c>
      <c r="AB1072" s="351" t="s">
        <v>7882</v>
      </c>
      <c r="AC1072" s="351"/>
      <c r="AD1072" s="9"/>
    </row>
    <row r="1073" spans="1:30" ht="20.100000000000001" customHeight="1">
      <c r="A1073" s="144"/>
      <c r="B1073" s="311"/>
      <c r="C1073" s="352"/>
      <c r="D1073" s="120" t="s">
        <v>1959</v>
      </c>
      <c r="E1073" s="352" t="s">
        <v>73</v>
      </c>
      <c r="F1073" s="356"/>
      <c r="G1073" s="314"/>
      <c r="H1073" s="356"/>
      <c r="I1073" s="314"/>
      <c r="J1073" s="356"/>
      <c r="K1073" s="314"/>
      <c r="L1073" s="356"/>
      <c r="M1073" s="314"/>
      <c r="N1073" s="315"/>
      <c r="O1073" s="316"/>
      <c r="P1073" s="315"/>
      <c r="Q1073" s="316"/>
      <c r="R1073" s="315"/>
      <c r="S1073" s="316"/>
      <c r="T1073" s="128"/>
      <c r="U1073" s="128"/>
      <c r="V1073" s="352"/>
      <c r="W1073" s="352"/>
      <c r="X1073" s="352"/>
      <c r="Y1073" s="352"/>
      <c r="Z1073" s="352"/>
      <c r="AA1073" s="352"/>
      <c r="AB1073" s="352"/>
      <c r="AC1073" s="352"/>
      <c r="AD1073" s="311"/>
    </row>
    <row r="1074" spans="1:30" ht="20.100000000000001" customHeight="1">
      <c r="A1074" s="144"/>
      <c r="B1074" s="311"/>
      <c r="C1074" s="352"/>
      <c r="D1074" s="120" t="s">
        <v>1960</v>
      </c>
      <c r="E1074" s="352"/>
      <c r="F1074" s="356"/>
      <c r="G1074" s="314"/>
      <c r="H1074" s="356"/>
      <c r="I1074" s="314"/>
      <c r="J1074" s="356"/>
      <c r="K1074" s="314"/>
      <c r="L1074" s="356"/>
      <c r="M1074" s="314"/>
      <c r="N1074" s="315"/>
      <c r="O1074" s="316"/>
      <c r="P1074" s="315"/>
      <c r="Q1074" s="316"/>
      <c r="R1074" s="315"/>
      <c r="S1074" s="316"/>
      <c r="T1074" s="128"/>
      <c r="U1074" s="128"/>
      <c r="V1074" s="352"/>
      <c r="W1074" s="352"/>
      <c r="X1074" s="352"/>
      <c r="Y1074" s="352"/>
      <c r="Z1074" s="352"/>
      <c r="AA1074" s="352"/>
      <c r="AB1074" s="352"/>
      <c r="AC1074" s="352"/>
      <c r="AD1074" s="311"/>
    </row>
    <row r="1075" spans="1:30" ht="20.100000000000001" customHeight="1">
      <c r="A1075" s="177" t="s">
        <v>5165</v>
      </c>
      <c r="B1075" s="9" t="s">
        <v>714</v>
      </c>
      <c r="C1075" s="351" t="s">
        <v>5126</v>
      </c>
      <c r="D1075" s="9" t="s">
        <v>1471</v>
      </c>
      <c r="E1075" s="351"/>
      <c r="F1075" s="354">
        <v>3</v>
      </c>
      <c r="G1075" s="12">
        <v>14.285714285714286</v>
      </c>
      <c r="H1075" s="354">
        <v>3</v>
      </c>
      <c r="I1075" s="12">
        <v>13.636363636363637</v>
      </c>
      <c r="J1075" s="354">
        <v>3</v>
      </c>
      <c r="K1075" s="12">
        <v>12</v>
      </c>
      <c r="L1075" s="354">
        <v>5</v>
      </c>
      <c r="M1075" s="12">
        <v>17.899999999999999</v>
      </c>
      <c r="N1075" s="56">
        <v>1</v>
      </c>
      <c r="O1075" s="57">
        <v>2.9</v>
      </c>
      <c r="P1075" s="56">
        <v>3</v>
      </c>
      <c r="Q1075" s="57">
        <v>5.882352941176471</v>
      </c>
      <c r="R1075" s="56">
        <v>1</v>
      </c>
      <c r="S1075" s="57">
        <v>1.4492753623188406</v>
      </c>
      <c r="T1075" s="127"/>
      <c r="U1075" s="127"/>
      <c r="V1075" s="351" t="s">
        <v>7882</v>
      </c>
      <c r="W1075" s="351" t="s">
        <v>7882</v>
      </c>
      <c r="X1075" s="351" t="s">
        <v>7882</v>
      </c>
      <c r="Y1075" s="351" t="s">
        <v>7882</v>
      </c>
      <c r="Z1075" s="351" t="s">
        <v>7882</v>
      </c>
      <c r="AA1075" s="351" t="s">
        <v>7882</v>
      </c>
      <c r="AB1075" s="351" t="s">
        <v>7882</v>
      </c>
      <c r="AC1075" s="351"/>
      <c r="AD1075" s="351"/>
    </row>
    <row r="1076" spans="1:30" ht="20.100000000000001" customHeight="1">
      <c r="A1076" s="144"/>
      <c r="B1076" s="111"/>
      <c r="C1076" s="352"/>
      <c r="D1076" s="311" t="s">
        <v>1472</v>
      </c>
      <c r="E1076" s="352"/>
      <c r="F1076" s="356">
        <v>18</v>
      </c>
      <c r="G1076" s="314">
        <v>85.714285714285708</v>
      </c>
      <c r="H1076" s="356">
        <v>19</v>
      </c>
      <c r="I1076" s="314">
        <v>86.36363636363636</v>
      </c>
      <c r="J1076" s="356">
        <v>22</v>
      </c>
      <c r="K1076" s="314">
        <v>88</v>
      </c>
      <c r="L1076" s="356">
        <v>23</v>
      </c>
      <c r="M1076" s="314">
        <v>82.1</v>
      </c>
      <c r="N1076" s="315">
        <v>33</v>
      </c>
      <c r="O1076" s="316">
        <v>97.1</v>
      </c>
      <c r="P1076" s="315">
        <v>48</v>
      </c>
      <c r="Q1076" s="316">
        <v>94.117647058823536</v>
      </c>
      <c r="R1076" s="315">
        <v>68</v>
      </c>
      <c r="S1076" s="316">
        <v>98.550724637681157</v>
      </c>
      <c r="T1076" s="128"/>
      <c r="U1076" s="128"/>
      <c r="V1076" s="352"/>
      <c r="W1076" s="352"/>
      <c r="X1076" s="352"/>
      <c r="Y1076" s="352"/>
      <c r="Z1076" s="352"/>
      <c r="AA1076" s="352"/>
      <c r="AB1076" s="352"/>
      <c r="AC1076" s="352"/>
      <c r="AD1076" s="352"/>
    </row>
    <row r="1077" spans="1:30" ht="20.100000000000001" customHeight="1">
      <c r="A1077" s="177" t="s">
        <v>5166</v>
      </c>
      <c r="B1077" s="9" t="s">
        <v>715</v>
      </c>
      <c r="C1077" s="351" t="s">
        <v>5126</v>
      </c>
      <c r="D1077" s="9" t="s">
        <v>1853</v>
      </c>
      <c r="E1077" s="351"/>
      <c r="F1077" s="354">
        <v>3</v>
      </c>
      <c r="G1077" s="12">
        <v>14.285714285714286</v>
      </c>
      <c r="H1077" s="354">
        <v>3</v>
      </c>
      <c r="I1077" s="12">
        <v>13.636363636363637</v>
      </c>
      <c r="J1077" s="354">
        <v>2</v>
      </c>
      <c r="K1077" s="12">
        <v>8</v>
      </c>
      <c r="L1077" s="354">
        <v>4</v>
      </c>
      <c r="M1077" s="12">
        <v>14.3</v>
      </c>
      <c r="N1077" s="56">
        <v>2</v>
      </c>
      <c r="O1077" s="57">
        <v>5.9</v>
      </c>
      <c r="P1077" s="56">
        <v>3</v>
      </c>
      <c r="Q1077" s="57">
        <v>5.882352941176471</v>
      </c>
      <c r="R1077" s="56">
        <v>1</v>
      </c>
      <c r="S1077" s="57">
        <v>1.4492753623188406</v>
      </c>
      <c r="T1077" s="127"/>
      <c r="U1077" s="127"/>
      <c r="V1077" s="351" t="s">
        <v>7882</v>
      </c>
      <c r="W1077" s="351" t="s">
        <v>7882</v>
      </c>
      <c r="X1077" s="351" t="s">
        <v>7882</v>
      </c>
      <c r="Y1077" s="351" t="s">
        <v>7882</v>
      </c>
      <c r="Z1077" s="351" t="s">
        <v>7882</v>
      </c>
      <c r="AA1077" s="351" t="s">
        <v>7882</v>
      </c>
      <c r="AB1077" s="351" t="s">
        <v>7882</v>
      </c>
      <c r="AC1077" s="351"/>
      <c r="AD1077" s="351"/>
    </row>
    <row r="1078" spans="1:30" ht="20.100000000000001" customHeight="1">
      <c r="A1078" s="144"/>
      <c r="B1078" s="111"/>
      <c r="C1078" s="352"/>
      <c r="D1078" s="311" t="s">
        <v>1854</v>
      </c>
      <c r="E1078" s="352"/>
      <c r="F1078" s="356">
        <v>18</v>
      </c>
      <c r="G1078" s="314">
        <v>85.714285714285708</v>
      </c>
      <c r="H1078" s="356">
        <v>19</v>
      </c>
      <c r="I1078" s="314">
        <v>86.36363636363636</v>
      </c>
      <c r="J1078" s="356">
        <v>23</v>
      </c>
      <c r="K1078" s="314">
        <v>92</v>
      </c>
      <c r="L1078" s="356">
        <v>24</v>
      </c>
      <c r="M1078" s="314">
        <v>85.7</v>
      </c>
      <c r="N1078" s="315">
        <v>32</v>
      </c>
      <c r="O1078" s="316">
        <v>94.1</v>
      </c>
      <c r="P1078" s="315">
        <v>48</v>
      </c>
      <c r="Q1078" s="316">
        <v>94.117647058823536</v>
      </c>
      <c r="R1078" s="315">
        <v>68</v>
      </c>
      <c r="S1078" s="316">
        <v>98.550724637681157</v>
      </c>
      <c r="T1078" s="128"/>
      <c r="U1078" s="128"/>
      <c r="V1078" s="352"/>
      <c r="W1078" s="352"/>
      <c r="X1078" s="352"/>
      <c r="Y1078" s="352"/>
      <c r="Z1078" s="352"/>
      <c r="AA1078" s="352"/>
      <c r="AB1078" s="352"/>
      <c r="AC1078" s="352"/>
      <c r="AD1078" s="352"/>
    </row>
    <row r="1079" spans="1:30" ht="20.100000000000001" customHeight="1">
      <c r="A1079" s="177" t="s">
        <v>5167</v>
      </c>
      <c r="B1079" s="9" t="s">
        <v>716</v>
      </c>
      <c r="C1079" s="351" t="s">
        <v>5168</v>
      </c>
      <c r="D1079" s="9" t="s">
        <v>7976</v>
      </c>
      <c r="E1079" s="351" t="s">
        <v>7913</v>
      </c>
      <c r="F1079" s="354">
        <v>2</v>
      </c>
      <c r="G1079" s="12">
        <v>66.666666666666671</v>
      </c>
      <c r="H1079" s="354">
        <v>1</v>
      </c>
      <c r="I1079" s="12">
        <v>33.333333333333336</v>
      </c>
      <c r="J1079" s="354"/>
      <c r="K1079" s="12"/>
      <c r="L1079" s="354"/>
      <c r="M1079" s="12"/>
      <c r="N1079" s="56"/>
      <c r="O1079" s="57"/>
      <c r="P1079" s="56"/>
      <c r="Q1079" s="57"/>
      <c r="R1079" s="56"/>
      <c r="S1079" s="57"/>
      <c r="T1079" s="127"/>
      <c r="U1079" s="127"/>
      <c r="V1079" s="351" t="s">
        <v>7882</v>
      </c>
      <c r="W1079" s="351" t="s">
        <v>7882</v>
      </c>
      <c r="X1079" s="351" t="s">
        <v>7882</v>
      </c>
      <c r="Y1079" s="351" t="s">
        <v>7882</v>
      </c>
      <c r="Z1079" s="351" t="s">
        <v>7882</v>
      </c>
      <c r="AA1079" s="351" t="s">
        <v>7882</v>
      </c>
      <c r="AB1079" s="351" t="s">
        <v>7882</v>
      </c>
      <c r="AC1079" s="351"/>
      <c r="AD1079" s="351"/>
    </row>
    <row r="1080" spans="1:30" ht="20.100000000000001" customHeight="1">
      <c r="A1080" s="144"/>
      <c r="B1080" s="111"/>
      <c r="C1080" s="352"/>
      <c r="D1080" s="311" t="s">
        <v>7977</v>
      </c>
      <c r="E1080" s="352"/>
      <c r="F1080" s="356"/>
      <c r="G1080" s="314"/>
      <c r="H1080" s="356"/>
      <c r="I1080" s="314"/>
      <c r="J1080" s="356"/>
      <c r="K1080" s="314"/>
      <c r="L1080" s="356"/>
      <c r="M1080" s="314"/>
      <c r="N1080" s="315"/>
      <c r="O1080" s="316"/>
      <c r="P1080" s="315"/>
      <c r="Q1080" s="316"/>
      <c r="R1080" s="315"/>
      <c r="S1080" s="316"/>
      <c r="T1080" s="128"/>
      <c r="U1080" s="128"/>
      <c r="V1080" s="352"/>
      <c r="W1080" s="352"/>
      <c r="X1080" s="352"/>
      <c r="Y1080" s="352"/>
      <c r="Z1080" s="352"/>
      <c r="AA1080" s="352"/>
      <c r="AB1080" s="352"/>
      <c r="AC1080" s="352"/>
      <c r="AD1080" s="352"/>
    </row>
    <row r="1081" spans="1:30" ht="20.100000000000001" customHeight="1">
      <c r="A1081" s="144"/>
      <c r="B1081" s="111"/>
      <c r="C1081" s="352"/>
      <c r="D1081" s="311" t="s">
        <v>7978</v>
      </c>
      <c r="E1081" s="352"/>
      <c r="F1081" s="356"/>
      <c r="G1081" s="314"/>
      <c r="H1081" s="356"/>
      <c r="I1081" s="314"/>
      <c r="J1081" s="356"/>
      <c r="K1081" s="314"/>
      <c r="L1081" s="356"/>
      <c r="M1081" s="314"/>
      <c r="N1081" s="315"/>
      <c r="O1081" s="316"/>
      <c r="P1081" s="315"/>
      <c r="Q1081" s="316"/>
      <c r="R1081" s="315"/>
      <c r="S1081" s="316"/>
      <c r="T1081" s="128"/>
      <c r="U1081" s="128"/>
      <c r="V1081" s="352"/>
      <c r="W1081" s="352"/>
      <c r="X1081" s="352"/>
      <c r="Y1081" s="352"/>
      <c r="Z1081" s="352"/>
      <c r="AA1081" s="352"/>
      <c r="AB1081" s="352"/>
      <c r="AC1081" s="352"/>
      <c r="AD1081" s="352"/>
    </row>
    <row r="1082" spans="1:30" ht="20.100000000000001" customHeight="1">
      <c r="A1082" s="144"/>
      <c r="B1082" s="111"/>
      <c r="C1082" s="352"/>
      <c r="D1082" s="311" t="s">
        <v>7979</v>
      </c>
      <c r="E1082" s="352"/>
      <c r="F1082" s="356"/>
      <c r="G1082" s="314"/>
      <c r="H1082" s="356"/>
      <c r="I1082" s="314"/>
      <c r="J1082" s="356"/>
      <c r="K1082" s="314"/>
      <c r="L1082" s="356"/>
      <c r="M1082" s="314"/>
      <c r="N1082" s="315"/>
      <c r="O1082" s="316"/>
      <c r="P1082" s="315"/>
      <c r="Q1082" s="316"/>
      <c r="R1082" s="315"/>
      <c r="S1082" s="316"/>
      <c r="T1082" s="128"/>
      <c r="U1082" s="128"/>
      <c r="V1082" s="352"/>
      <c r="W1082" s="352"/>
      <c r="X1082" s="352"/>
      <c r="Y1082" s="352"/>
      <c r="Z1082" s="352"/>
      <c r="AA1082" s="352"/>
      <c r="AB1082" s="352"/>
      <c r="AC1082" s="352"/>
      <c r="AD1082" s="352"/>
    </row>
    <row r="1083" spans="1:30" ht="20.100000000000001" customHeight="1">
      <c r="A1083" s="144"/>
      <c r="B1083" s="111"/>
      <c r="C1083" s="352"/>
      <c r="D1083" s="311" t="s">
        <v>7980</v>
      </c>
      <c r="E1083" s="352"/>
      <c r="F1083" s="356">
        <v>1</v>
      </c>
      <c r="G1083" s="314">
        <v>33.333333333333336</v>
      </c>
      <c r="H1083" s="356">
        <v>2</v>
      </c>
      <c r="I1083" s="314">
        <v>66.666666666666671</v>
      </c>
      <c r="J1083" s="356">
        <v>2</v>
      </c>
      <c r="K1083" s="314">
        <v>100</v>
      </c>
      <c r="L1083" s="356">
        <v>4</v>
      </c>
      <c r="M1083" s="314">
        <v>100</v>
      </c>
      <c r="N1083" s="315">
        <v>2</v>
      </c>
      <c r="O1083" s="316">
        <v>100</v>
      </c>
      <c r="P1083" s="315">
        <v>3</v>
      </c>
      <c r="Q1083" s="316">
        <v>100</v>
      </c>
      <c r="R1083" s="315"/>
      <c r="S1083" s="316"/>
      <c r="T1083" s="128"/>
      <c r="U1083" s="128"/>
      <c r="V1083" s="352"/>
      <c r="W1083" s="352"/>
      <c r="X1083" s="352"/>
      <c r="Y1083" s="352"/>
      <c r="Z1083" s="352"/>
      <c r="AA1083" s="352"/>
      <c r="AB1083" s="352"/>
      <c r="AC1083" s="352"/>
      <c r="AD1083" s="352"/>
    </row>
    <row r="1084" spans="1:30" ht="20.100000000000001" customHeight="1">
      <c r="A1084" s="144"/>
      <c r="B1084" s="111"/>
      <c r="C1084" s="352"/>
      <c r="D1084" s="311" t="s">
        <v>7981</v>
      </c>
      <c r="E1084" s="352"/>
      <c r="F1084" s="356"/>
      <c r="G1084" s="314"/>
      <c r="H1084" s="356"/>
      <c r="I1084" s="314"/>
      <c r="J1084" s="356"/>
      <c r="K1084" s="314"/>
      <c r="L1084" s="356"/>
      <c r="M1084" s="314"/>
      <c r="N1084" s="315"/>
      <c r="O1084" s="316"/>
      <c r="P1084" s="315"/>
      <c r="Q1084" s="316"/>
      <c r="R1084" s="315">
        <v>1</v>
      </c>
      <c r="S1084" s="316">
        <v>100</v>
      </c>
      <c r="T1084" s="128"/>
      <c r="U1084" s="128"/>
      <c r="V1084" s="352"/>
      <c r="W1084" s="352"/>
      <c r="X1084" s="352"/>
      <c r="Y1084" s="352"/>
      <c r="Z1084" s="352"/>
      <c r="AA1084" s="352"/>
      <c r="AB1084" s="352"/>
      <c r="AC1084" s="352"/>
      <c r="AD1084" s="352"/>
    </row>
    <row r="1085" spans="1:30" ht="20.100000000000001" customHeight="1">
      <c r="A1085" s="144"/>
      <c r="B1085" s="111"/>
      <c r="C1085" s="352"/>
      <c r="D1085" s="311" t="s">
        <v>7932</v>
      </c>
      <c r="E1085" s="352"/>
      <c r="F1085" s="356"/>
      <c r="G1085" s="314"/>
      <c r="H1085" s="356"/>
      <c r="I1085" s="314"/>
      <c r="J1085" s="356"/>
      <c r="K1085" s="314"/>
      <c r="L1085" s="356"/>
      <c r="M1085" s="314"/>
      <c r="N1085" s="315"/>
      <c r="O1085" s="316"/>
      <c r="P1085" s="315"/>
      <c r="Q1085" s="316"/>
      <c r="R1085" s="315"/>
      <c r="S1085" s="316"/>
      <c r="T1085" s="128"/>
      <c r="U1085" s="128"/>
      <c r="V1085" s="352"/>
      <c r="W1085" s="352"/>
      <c r="X1085" s="352"/>
      <c r="Y1085" s="352"/>
      <c r="Z1085" s="352"/>
      <c r="AA1085" s="352"/>
      <c r="AB1085" s="352"/>
      <c r="AC1085" s="352"/>
      <c r="AD1085" s="352"/>
    </row>
    <row r="1086" spans="1:30" ht="20.100000000000001" customHeight="1">
      <c r="A1086" s="144"/>
      <c r="B1086" s="111"/>
      <c r="C1086" s="352"/>
      <c r="D1086" s="311" t="s">
        <v>7933</v>
      </c>
      <c r="E1086" s="352"/>
      <c r="F1086" s="356"/>
      <c r="G1086" s="314"/>
      <c r="H1086" s="356"/>
      <c r="I1086" s="314"/>
      <c r="J1086" s="356"/>
      <c r="K1086" s="314"/>
      <c r="L1086" s="356"/>
      <c r="M1086" s="314"/>
      <c r="N1086" s="315"/>
      <c r="O1086" s="316"/>
      <c r="P1086" s="315"/>
      <c r="Q1086" s="316"/>
      <c r="R1086" s="315"/>
      <c r="S1086" s="316"/>
      <c r="T1086" s="128"/>
      <c r="U1086" s="128"/>
      <c r="V1086" s="352"/>
      <c r="W1086" s="352"/>
      <c r="X1086" s="352"/>
      <c r="Y1086" s="352"/>
      <c r="Z1086" s="352"/>
      <c r="AA1086" s="352"/>
      <c r="AB1086" s="352"/>
      <c r="AC1086" s="352"/>
      <c r="AD1086" s="352"/>
    </row>
    <row r="1087" spans="1:30" ht="20.100000000000001" customHeight="1">
      <c r="A1087" s="177" t="s">
        <v>5169</v>
      </c>
      <c r="B1087" s="9" t="s">
        <v>717</v>
      </c>
      <c r="C1087" s="351" t="s">
        <v>5170</v>
      </c>
      <c r="D1087" s="9"/>
      <c r="E1087" s="351"/>
      <c r="F1087" s="354"/>
      <c r="G1087" s="12"/>
      <c r="H1087" s="354"/>
      <c r="I1087" s="12"/>
      <c r="J1087" s="354"/>
      <c r="K1087" s="12"/>
      <c r="L1087" s="354"/>
      <c r="M1087" s="12"/>
      <c r="N1087" s="56"/>
      <c r="O1087" s="57"/>
      <c r="P1087" s="56"/>
      <c r="Q1087" s="57"/>
      <c r="R1087" s="56">
        <v>1</v>
      </c>
      <c r="S1087" s="57">
        <v>100</v>
      </c>
      <c r="T1087" s="127"/>
      <c r="U1087" s="127"/>
      <c r="V1087" s="351" t="s">
        <v>7882</v>
      </c>
      <c r="W1087" s="351" t="s">
        <v>7882</v>
      </c>
      <c r="X1087" s="351" t="s">
        <v>7882</v>
      </c>
      <c r="Y1087" s="351" t="s">
        <v>7882</v>
      </c>
      <c r="Z1087" s="351" t="s">
        <v>7882</v>
      </c>
      <c r="AA1087" s="351" t="s">
        <v>7882</v>
      </c>
      <c r="AB1087" s="351" t="s">
        <v>7882</v>
      </c>
      <c r="AC1087" s="351"/>
      <c r="AD1087" s="351"/>
    </row>
    <row r="1088" spans="1:30" ht="20.100000000000001" customHeight="1">
      <c r="A1088" s="177" t="s">
        <v>5171</v>
      </c>
      <c r="B1088" s="9" t="s">
        <v>718</v>
      </c>
      <c r="C1088" s="351" t="s">
        <v>5168</v>
      </c>
      <c r="D1088" s="66"/>
      <c r="E1088" s="351"/>
      <c r="F1088" s="354">
        <v>3</v>
      </c>
      <c r="G1088" s="12">
        <v>100</v>
      </c>
      <c r="H1088" s="354">
        <v>3</v>
      </c>
      <c r="I1088" s="12">
        <v>100</v>
      </c>
      <c r="J1088" s="354">
        <v>2</v>
      </c>
      <c r="K1088" s="12">
        <v>100</v>
      </c>
      <c r="L1088" s="354">
        <v>4</v>
      </c>
      <c r="M1088" s="12">
        <v>100</v>
      </c>
      <c r="N1088" s="56">
        <v>2</v>
      </c>
      <c r="O1088" s="57">
        <v>100</v>
      </c>
      <c r="P1088" s="56">
        <v>3</v>
      </c>
      <c r="Q1088" s="57">
        <v>100</v>
      </c>
      <c r="R1088" s="56">
        <v>1</v>
      </c>
      <c r="S1088" s="57">
        <v>100</v>
      </c>
      <c r="T1088" s="127"/>
      <c r="U1088" s="127"/>
      <c r="V1088" s="351" t="s">
        <v>7882</v>
      </c>
      <c r="W1088" s="351" t="s">
        <v>7882</v>
      </c>
      <c r="X1088" s="351" t="s">
        <v>7882</v>
      </c>
      <c r="Y1088" s="351" t="s">
        <v>7882</v>
      </c>
      <c r="Z1088" s="351" t="s">
        <v>7882</v>
      </c>
      <c r="AA1088" s="351" t="s">
        <v>7882</v>
      </c>
      <c r="AB1088" s="351" t="s">
        <v>7882</v>
      </c>
      <c r="AC1088" s="351"/>
      <c r="AD1088" s="9"/>
    </row>
    <row r="1089" spans="1:30" ht="20.100000000000001" customHeight="1">
      <c r="A1089" s="144"/>
      <c r="B1089" s="311"/>
      <c r="C1089" s="352"/>
      <c r="D1089" s="311" t="s">
        <v>7932</v>
      </c>
      <c r="E1089" s="352" t="s">
        <v>1335</v>
      </c>
      <c r="F1089" s="356"/>
      <c r="G1089" s="314"/>
      <c r="H1089" s="356"/>
      <c r="I1089" s="314"/>
      <c r="J1089" s="356"/>
      <c r="K1089" s="314"/>
      <c r="L1089" s="356"/>
      <c r="M1089" s="314"/>
      <c r="N1089" s="315"/>
      <c r="O1089" s="316"/>
      <c r="P1089" s="315"/>
      <c r="Q1089" s="316"/>
      <c r="R1089" s="315"/>
      <c r="S1089" s="316"/>
      <c r="T1089" s="128"/>
      <c r="U1089" s="128"/>
      <c r="V1089" s="352"/>
      <c r="W1089" s="352"/>
      <c r="X1089" s="352"/>
      <c r="Y1089" s="352"/>
      <c r="Z1089" s="352"/>
      <c r="AA1089" s="352"/>
      <c r="AB1089" s="352"/>
      <c r="AC1089" s="352"/>
      <c r="AD1089" s="311"/>
    </row>
    <row r="1090" spans="1:30" ht="20.100000000000001" customHeight="1">
      <c r="A1090" s="144"/>
      <c r="B1090" s="311"/>
      <c r="C1090" s="352"/>
      <c r="D1090" s="311" t="s">
        <v>7933</v>
      </c>
      <c r="E1090" s="352"/>
      <c r="F1090" s="356"/>
      <c r="G1090" s="314"/>
      <c r="H1090" s="356"/>
      <c r="I1090" s="314"/>
      <c r="J1090" s="356"/>
      <c r="K1090" s="314"/>
      <c r="L1090" s="356"/>
      <c r="M1090" s="314"/>
      <c r="N1090" s="315"/>
      <c r="O1090" s="316"/>
      <c r="P1090" s="315"/>
      <c r="Q1090" s="316"/>
      <c r="R1090" s="315"/>
      <c r="S1090" s="316"/>
      <c r="T1090" s="128"/>
      <c r="U1090" s="128"/>
      <c r="V1090" s="352"/>
      <c r="W1090" s="352"/>
      <c r="X1090" s="352"/>
      <c r="Y1090" s="352"/>
      <c r="Z1090" s="352"/>
      <c r="AA1090" s="352"/>
      <c r="AB1090" s="352"/>
      <c r="AC1090" s="352"/>
      <c r="AD1090" s="311"/>
    </row>
    <row r="1091" spans="1:30" ht="20.100000000000001" customHeight="1">
      <c r="A1091" s="177" t="s">
        <v>5172</v>
      </c>
      <c r="B1091" s="9" t="s">
        <v>719</v>
      </c>
      <c r="C1091" s="351" t="s">
        <v>5168</v>
      </c>
      <c r="D1091" s="66"/>
      <c r="E1091" s="351"/>
      <c r="F1091" s="354">
        <v>3</v>
      </c>
      <c r="G1091" s="12">
        <v>100</v>
      </c>
      <c r="H1091" s="354">
        <v>3</v>
      </c>
      <c r="I1091" s="12">
        <v>100</v>
      </c>
      <c r="J1091" s="354">
        <v>2</v>
      </c>
      <c r="K1091" s="12">
        <v>100</v>
      </c>
      <c r="L1091" s="354">
        <v>4</v>
      </c>
      <c r="M1091" s="12">
        <v>100</v>
      </c>
      <c r="N1091" s="56">
        <v>2</v>
      </c>
      <c r="O1091" s="57">
        <v>100</v>
      </c>
      <c r="P1091" s="56">
        <v>3</v>
      </c>
      <c r="Q1091" s="57">
        <v>100</v>
      </c>
      <c r="R1091" s="56">
        <v>1</v>
      </c>
      <c r="S1091" s="57">
        <v>100</v>
      </c>
      <c r="T1091" s="127"/>
      <c r="U1091" s="127"/>
      <c r="V1091" s="351" t="s">
        <v>7882</v>
      </c>
      <c r="W1091" s="351" t="s">
        <v>7882</v>
      </c>
      <c r="X1091" s="351" t="s">
        <v>7882</v>
      </c>
      <c r="Y1091" s="351" t="s">
        <v>7882</v>
      </c>
      <c r="Z1091" s="351" t="s">
        <v>7882</v>
      </c>
      <c r="AA1091" s="351" t="s">
        <v>7882</v>
      </c>
      <c r="AB1091" s="351" t="s">
        <v>7882</v>
      </c>
      <c r="AC1091" s="351"/>
      <c r="AD1091" s="9"/>
    </row>
    <row r="1092" spans="1:30" ht="20.100000000000001" customHeight="1">
      <c r="A1092" s="144"/>
      <c r="B1092" s="311"/>
      <c r="C1092" s="352"/>
      <c r="D1092" s="120" t="s">
        <v>7911</v>
      </c>
      <c r="E1092" s="352" t="s">
        <v>73</v>
      </c>
      <c r="F1092" s="356"/>
      <c r="G1092" s="314"/>
      <c r="H1092" s="356"/>
      <c r="I1092" s="314"/>
      <c r="J1092" s="356"/>
      <c r="K1092" s="314"/>
      <c r="L1092" s="356"/>
      <c r="M1092" s="314"/>
      <c r="N1092" s="315"/>
      <c r="O1092" s="316"/>
      <c r="P1092" s="315"/>
      <c r="Q1092" s="316"/>
      <c r="R1092" s="315"/>
      <c r="S1092" s="316"/>
      <c r="T1092" s="128"/>
      <c r="U1092" s="128"/>
      <c r="V1092" s="352"/>
      <c r="W1092" s="352"/>
      <c r="X1092" s="352"/>
      <c r="Y1092" s="352"/>
      <c r="Z1092" s="352"/>
      <c r="AA1092" s="352"/>
      <c r="AB1092" s="352"/>
      <c r="AC1092" s="352"/>
      <c r="AD1092" s="311"/>
    </row>
    <row r="1093" spans="1:30" ht="20.100000000000001" customHeight="1">
      <c r="A1093" s="144"/>
      <c r="B1093" s="311"/>
      <c r="C1093" s="352"/>
      <c r="D1093" s="120" t="s">
        <v>1960</v>
      </c>
      <c r="E1093" s="352"/>
      <c r="F1093" s="356"/>
      <c r="G1093" s="314"/>
      <c r="H1093" s="356"/>
      <c r="I1093" s="314"/>
      <c r="J1093" s="356"/>
      <c r="K1093" s="314"/>
      <c r="L1093" s="356"/>
      <c r="M1093" s="314"/>
      <c r="N1093" s="315"/>
      <c r="O1093" s="316"/>
      <c r="P1093" s="315"/>
      <c r="Q1093" s="316"/>
      <c r="R1093" s="315"/>
      <c r="S1093" s="316"/>
      <c r="T1093" s="128"/>
      <c r="U1093" s="128"/>
      <c r="V1093" s="352"/>
      <c r="W1093" s="352"/>
      <c r="X1093" s="352"/>
      <c r="Y1093" s="352"/>
      <c r="Z1093" s="352"/>
      <c r="AA1093" s="352"/>
      <c r="AB1093" s="352"/>
      <c r="AC1093" s="352"/>
      <c r="AD1093" s="311"/>
    </row>
    <row r="1094" spans="1:30" ht="20.100000000000001" customHeight="1">
      <c r="A1094" s="177" t="s">
        <v>7983</v>
      </c>
      <c r="B1094" s="9" t="s">
        <v>720</v>
      </c>
      <c r="C1094" s="351" t="s">
        <v>7881</v>
      </c>
      <c r="D1094" s="9" t="s">
        <v>7984</v>
      </c>
      <c r="E1094" s="351" t="s">
        <v>7913</v>
      </c>
      <c r="F1094" s="354">
        <v>2</v>
      </c>
      <c r="G1094" s="12">
        <v>0.42016806722689076</v>
      </c>
      <c r="H1094" s="354">
        <v>2</v>
      </c>
      <c r="I1094" s="12">
        <v>0.40567951318458417</v>
      </c>
      <c r="J1094" s="354">
        <v>2</v>
      </c>
      <c r="K1094" s="12">
        <v>0.3968253968253968</v>
      </c>
      <c r="L1094" s="354">
        <v>1</v>
      </c>
      <c r="M1094" s="12">
        <v>0.19723865877712032</v>
      </c>
      <c r="N1094" s="56">
        <v>1</v>
      </c>
      <c r="O1094" s="57">
        <v>0.18939393939393939</v>
      </c>
      <c r="P1094" s="56">
        <v>2</v>
      </c>
      <c r="Q1094" s="57">
        <v>0.37453183520599254</v>
      </c>
      <c r="R1094" s="56">
        <v>2</v>
      </c>
      <c r="S1094" s="57">
        <v>0.39920159680638723</v>
      </c>
      <c r="T1094" s="127"/>
      <c r="U1094" s="127"/>
      <c r="V1094" s="351" t="s">
        <v>7882</v>
      </c>
      <c r="W1094" s="351" t="s">
        <v>7882</v>
      </c>
      <c r="X1094" s="351" t="s">
        <v>7882</v>
      </c>
      <c r="Y1094" s="351" t="s">
        <v>7882</v>
      </c>
      <c r="Z1094" s="351" t="s">
        <v>7882</v>
      </c>
      <c r="AA1094" s="351" t="s">
        <v>7882</v>
      </c>
      <c r="AB1094" s="351" t="s">
        <v>7882</v>
      </c>
      <c r="AC1094" s="351"/>
      <c r="AD1094" s="351"/>
    </row>
    <row r="1095" spans="1:30" ht="20.100000000000001" customHeight="1">
      <c r="A1095" s="144"/>
      <c r="B1095" s="111"/>
      <c r="C1095" s="352"/>
      <c r="D1095" s="311" t="s">
        <v>7985</v>
      </c>
      <c r="E1095" s="352"/>
      <c r="F1095" s="356">
        <v>2</v>
      </c>
      <c r="G1095" s="314">
        <v>0.42016806722689076</v>
      </c>
      <c r="H1095" s="356">
        <v>3</v>
      </c>
      <c r="I1095" s="314">
        <v>0.60851926977687631</v>
      </c>
      <c r="J1095" s="356">
        <v>2</v>
      </c>
      <c r="K1095" s="314">
        <v>0.3968253968253968</v>
      </c>
      <c r="L1095" s="356">
        <v>2</v>
      </c>
      <c r="M1095" s="314">
        <v>0.39447731755424065</v>
      </c>
      <c r="N1095" s="315">
        <v>2</v>
      </c>
      <c r="O1095" s="316">
        <v>0.37878787878787878</v>
      </c>
      <c r="P1095" s="315">
        <v>5</v>
      </c>
      <c r="Q1095" s="316">
        <v>0.93632958801498123</v>
      </c>
      <c r="R1095" s="315">
        <v>3</v>
      </c>
      <c r="S1095" s="316">
        <v>0.59880239520958078</v>
      </c>
      <c r="T1095" s="128"/>
      <c r="U1095" s="128"/>
      <c r="V1095" s="352"/>
      <c r="W1095" s="352"/>
      <c r="X1095" s="352"/>
      <c r="Y1095" s="352"/>
      <c r="Z1095" s="352"/>
      <c r="AA1095" s="352"/>
      <c r="AB1095" s="352"/>
      <c r="AC1095" s="352"/>
      <c r="AD1095" s="352"/>
    </row>
    <row r="1096" spans="1:30" ht="20.100000000000001" customHeight="1">
      <c r="A1096" s="144"/>
      <c r="B1096" s="111"/>
      <c r="C1096" s="352"/>
      <c r="D1096" s="311" t="s">
        <v>7986</v>
      </c>
      <c r="E1096" s="352"/>
      <c r="F1096" s="356">
        <v>12</v>
      </c>
      <c r="G1096" s="314">
        <v>2.5210084033613445</v>
      </c>
      <c r="H1096" s="356">
        <v>8</v>
      </c>
      <c r="I1096" s="314">
        <v>1.6227180527383367</v>
      </c>
      <c r="J1096" s="356">
        <v>13</v>
      </c>
      <c r="K1096" s="314">
        <v>2.5793650793650795</v>
      </c>
      <c r="L1096" s="356">
        <v>9</v>
      </c>
      <c r="M1096" s="314">
        <v>1.7751479289940828</v>
      </c>
      <c r="N1096" s="315">
        <v>11</v>
      </c>
      <c r="O1096" s="316">
        <v>2.0833333333333335</v>
      </c>
      <c r="P1096" s="315">
        <v>14</v>
      </c>
      <c r="Q1096" s="316">
        <v>2.6217228464419478</v>
      </c>
      <c r="R1096" s="315">
        <v>16</v>
      </c>
      <c r="S1096" s="316">
        <v>3.1936127744510978</v>
      </c>
      <c r="T1096" s="128"/>
      <c r="U1096" s="128"/>
      <c r="V1096" s="352"/>
      <c r="W1096" s="352"/>
      <c r="X1096" s="352"/>
      <c r="Y1096" s="352"/>
      <c r="Z1096" s="352"/>
      <c r="AA1096" s="352"/>
      <c r="AB1096" s="352"/>
      <c r="AC1096" s="352"/>
      <c r="AD1096" s="352"/>
    </row>
    <row r="1097" spans="1:30" ht="20.100000000000001" customHeight="1">
      <c r="A1097" s="144"/>
      <c r="B1097" s="111"/>
      <c r="C1097" s="352"/>
      <c r="D1097" s="311" t="s">
        <v>7987</v>
      </c>
      <c r="E1097" s="352"/>
      <c r="F1097" s="356"/>
      <c r="G1097" s="314"/>
      <c r="H1097" s="356"/>
      <c r="I1097" s="314"/>
      <c r="J1097" s="356"/>
      <c r="K1097" s="314"/>
      <c r="L1097" s="356"/>
      <c r="M1097" s="314"/>
      <c r="N1097" s="315"/>
      <c r="O1097" s="316"/>
      <c r="P1097" s="315"/>
      <c r="Q1097" s="316"/>
      <c r="R1097" s="315"/>
      <c r="S1097" s="316"/>
      <c r="T1097" s="128"/>
      <c r="U1097" s="128"/>
      <c r="V1097" s="352"/>
      <c r="W1097" s="352"/>
      <c r="X1097" s="352"/>
      <c r="Y1097" s="352"/>
      <c r="Z1097" s="352"/>
      <c r="AA1097" s="352"/>
      <c r="AB1097" s="352"/>
      <c r="AC1097" s="352"/>
      <c r="AD1097" s="352"/>
    </row>
    <row r="1098" spans="1:30" ht="20.100000000000001" customHeight="1">
      <c r="A1098" s="144"/>
      <c r="B1098" s="111"/>
      <c r="C1098" s="352"/>
      <c r="D1098" s="311" t="s">
        <v>7988</v>
      </c>
      <c r="E1098" s="352"/>
      <c r="F1098" s="356"/>
      <c r="G1098" s="314"/>
      <c r="H1098" s="356">
        <v>1</v>
      </c>
      <c r="I1098" s="314">
        <v>0.20283975659229209</v>
      </c>
      <c r="J1098" s="356">
        <v>1</v>
      </c>
      <c r="K1098" s="314">
        <v>0.1984126984126984</v>
      </c>
      <c r="L1098" s="356"/>
      <c r="M1098" s="314"/>
      <c r="N1098" s="315"/>
      <c r="O1098" s="316"/>
      <c r="P1098" s="315">
        <v>1</v>
      </c>
      <c r="Q1098" s="316">
        <v>0.18726591760299627</v>
      </c>
      <c r="R1098" s="315">
        <v>4</v>
      </c>
      <c r="S1098" s="316">
        <v>0.79840319361277445</v>
      </c>
      <c r="T1098" s="128"/>
      <c r="U1098" s="128"/>
      <c r="V1098" s="352"/>
      <c r="W1098" s="352"/>
      <c r="X1098" s="352"/>
      <c r="Y1098" s="352"/>
      <c r="Z1098" s="352"/>
      <c r="AA1098" s="352"/>
      <c r="AB1098" s="352"/>
      <c r="AC1098" s="352"/>
      <c r="AD1098" s="352"/>
    </row>
    <row r="1099" spans="1:30" ht="20.100000000000001" customHeight="1">
      <c r="A1099" s="144"/>
      <c r="B1099" s="111"/>
      <c r="C1099" s="352"/>
      <c r="D1099" s="311" t="s">
        <v>7989</v>
      </c>
      <c r="E1099" s="352"/>
      <c r="F1099" s="356">
        <v>460</v>
      </c>
      <c r="G1099" s="314">
        <v>96.638655462184872</v>
      </c>
      <c r="H1099" s="356">
        <v>479</v>
      </c>
      <c r="I1099" s="314">
        <v>97.16024340770791</v>
      </c>
      <c r="J1099" s="356">
        <v>486</v>
      </c>
      <c r="K1099" s="314">
        <v>96.428571428571431</v>
      </c>
      <c r="L1099" s="356">
        <v>495</v>
      </c>
      <c r="M1099" s="314">
        <v>97.633136094674555</v>
      </c>
      <c r="N1099" s="315">
        <v>514</v>
      </c>
      <c r="O1099" s="316">
        <v>97.348484848484844</v>
      </c>
      <c r="P1099" s="315">
        <v>512</v>
      </c>
      <c r="Q1099" s="316">
        <v>95.7</v>
      </c>
      <c r="R1099" s="315">
        <v>476</v>
      </c>
      <c r="S1099" s="316">
        <v>95.009980039920165</v>
      </c>
      <c r="T1099" s="128"/>
      <c r="U1099" s="128"/>
      <c r="V1099" s="352"/>
      <c r="W1099" s="352"/>
      <c r="X1099" s="352"/>
      <c r="Y1099" s="352"/>
      <c r="Z1099" s="352"/>
      <c r="AA1099" s="352"/>
      <c r="AB1099" s="352"/>
      <c r="AC1099" s="352"/>
      <c r="AD1099" s="352"/>
    </row>
    <row r="1100" spans="1:30" ht="20.100000000000001" customHeight="1">
      <c r="A1100" s="144"/>
      <c r="B1100" s="111"/>
      <c r="C1100" s="352"/>
      <c r="D1100" s="311" t="s">
        <v>7932</v>
      </c>
      <c r="E1100" s="352"/>
      <c r="F1100" s="356"/>
      <c r="G1100" s="314"/>
      <c r="H1100" s="356"/>
      <c r="I1100" s="314"/>
      <c r="J1100" s="356"/>
      <c r="K1100" s="314"/>
      <c r="L1100" s="356"/>
      <c r="M1100" s="314"/>
      <c r="N1100" s="315"/>
      <c r="O1100" s="316"/>
      <c r="P1100" s="315"/>
      <c r="Q1100" s="316"/>
      <c r="R1100" s="315"/>
      <c r="S1100" s="316"/>
      <c r="T1100" s="128"/>
      <c r="U1100" s="128"/>
      <c r="V1100" s="352"/>
      <c r="W1100" s="352"/>
      <c r="X1100" s="352"/>
      <c r="Y1100" s="352"/>
      <c r="Z1100" s="352"/>
      <c r="AA1100" s="352"/>
      <c r="AB1100" s="352"/>
      <c r="AC1100" s="352"/>
      <c r="AD1100" s="352"/>
    </row>
    <row r="1101" spans="1:30" ht="20.100000000000001" customHeight="1">
      <c r="A1101" s="144"/>
      <c r="B1101" s="111"/>
      <c r="C1101" s="352"/>
      <c r="D1101" s="311" t="s">
        <v>7933</v>
      </c>
      <c r="E1101" s="352"/>
      <c r="F1101" s="356"/>
      <c r="G1101" s="314"/>
      <c r="H1101" s="356"/>
      <c r="I1101" s="314"/>
      <c r="J1101" s="356"/>
      <c r="K1101" s="314"/>
      <c r="L1101" s="356"/>
      <c r="M1101" s="314"/>
      <c r="N1101" s="315"/>
      <c r="O1101" s="316"/>
      <c r="P1101" s="315">
        <v>1</v>
      </c>
      <c r="Q1101" s="316">
        <v>0.2</v>
      </c>
      <c r="R1101" s="315"/>
      <c r="S1101" s="316"/>
      <c r="T1101" s="128"/>
      <c r="U1101" s="128"/>
      <c r="V1101" s="352"/>
      <c r="W1101" s="352"/>
      <c r="X1101" s="352"/>
      <c r="Y1101" s="352"/>
      <c r="Z1101" s="352"/>
      <c r="AA1101" s="352"/>
      <c r="AB1101" s="352"/>
      <c r="AC1101" s="352"/>
      <c r="AD1101" s="352"/>
    </row>
    <row r="1102" spans="1:30" ht="20.100000000000001" customHeight="1">
      <c r="A1102" s="177" t="s">
        <v>5173</v>
      </c>
      <c r="B1102" s="9" t="s">
        <v>721</v>
      </c>
      <c r="C1102" s="351" t="s">
        <v>7881</v>
      </c>
      <c r="D1102" s="9" t="s">
        <v>7984</v>
      </c>
      <c r="E1102" s="351" t="s">
        <v>7913</v>
      </c>
      <c r="F1102" s="354"/>
      <c r="G1102" s="12"/>
      <c r="H1102" s="354"/>
      <c r="I1102" s="12"/>
      <c r="J1102" s="354"/>
      <c r="K1102" s="12"/>
      <c r="L1102" s="354"/>
      <c r="M1102" s="12"/>
      <c r="N1102" s="56"/>
      <c r="O1102" s="57"/>
      <c r="P1102" s="56"/>
      <c r="Q1102" s="57"/>
      <c r="R1102" s="56"/>
      <c r="S1102" s="57"/>
      <c r="T1102" s="127"/>
      <c r="U1102" s="127"/>
      <c r="V1102" s="351" t="s">
        <v>7882</v>
      </c>
      <c r="W1102" s="351" t="s">
        <v>7882</v>
      </c>
      <c r="X1102" s="351" t="s">
        <v>7882</v>
      </c>
      <c r="Y1102" s="351" t="s">
        <v>7882</v>
      </c>
      <c r="Z1102" s="351" t="s">
        <v>7882</v>
      </c>
      <c r="AA1102" s="351" t="s">
        <v>7882</v>
      </c>
      <c r="AB1102" s="351" t="s">
        <v>7882</v>
      </c>
      <c r="AC1102" s="351"/>
      <c r="AD1102" s="351"/>
    </row>
    <row r="1103" spans="1:30" ht="20.100000000000001" customHeight="1">
      <c r="A1103" s="144"/>
      <c r="B1103" s="111"/>
      <c r="C1103" s="352"/>
      <c r="D1103" s="311" t="s">
        <v>7985</v>
      </c>
      <c r="E1103" s="352"/>
      <c r="F1103" s="356"/>
      <c r="G1103" s="314"/>
      <c r="H1103" s="356"/>
      <c r="I1103" s="314"/>
      <c r="J1103" s="356"/>
      <c r="K1103" s="314"/>
      <c r="L1103" s="356"/>
      <c r="M1103" s="314"/>
      <c r="N1103" s="315"/>
      <c r="O1103" s="316"/>
      <c r="P1103" s="315"/>
      <c r="Q1103" s="316"/>
      <c r="R1103" s="315"/>
      <c r="S1103" s="316"/>
      <c r="T1103" s="128"/>
      <c r="U1103" s="128"/>
      <c r="V1103" s="352"/>
      <c r="W1103" s="352"/>
      <c r="X1103" s="352"/>
      <c r="Y1103" s="352"/>
      <c r="Z1103" s="352"/>
      <c r="AA1103" s="352"/>
      <c r="AB1103" s="352"/>
      <c r="AC1103" s="352"/>
      <c r="AD1103" s="352"/>
    </row>
    <row r="1104" spans="1:30" ht="20.100000000000001" customHeight="1">
      <c r="A1104" s="144"/>
      <c r="B1104" s="111"/>
      <c r="C1104" s="352"/>
      <c r="D1104" s="311" t="s">
        <v>7986</v>
      </c>
      <c r="E1104" s="352"/>
      <c r="F1104" s="356">
        <v>2</v>
      </c>
      <c r="G1104" s="314">
        <v>100</v>
      </c>
      <c r="H1104" s="356">
        <v>2</v>
      </c>
      <c r="I1104" s="314">
        <v>100</v>
      </c>
      <c r="J1104" s="356">
        <v>1</v>
      </c>
      <c r="K1104" s="314">
        <v>100</v>
      </c>
      <c r="L1104" s="356"/>
      <c r="M1104" s="314"/>
      <c r="N1104" s="315"/>
      <c r="O1104" s="316"/>
      <c r="P1104" s="315"/>
      <c r="Q1104" s="316"/>
      <c r="R1104" s="315"/>
      <c r="S1104" s="316"/>
      <c r="T1104" s="128"/>
      <c r="U1104" s="128"/>
      <c r="V1104" s="352"/>
      <c r="W1104" s="352"/>
      <c r="X1104" s="352"/>
      <c r="Y1104" s="352"/>
      <c r="Z1104" s="352"/>
      <c r="AA1104" s="352"/>
      <c r="AB1104" s="352"/>
      <c r="AC1104" s="352"/>
      <c r="AD1104" s="352"/>
    </row>
    <row r="1105" spans="1:30" ht="20.100000000000001" customHeight="1">
      <c r="A1105" s="144"/>
      <c r="B1105" s="111"/>
      <c r="C1105" s="352"/>
      <c r="D1105" s="311" t="s">
        <v>7987</v>
      </c>
      <c r="E1105" s="352"/>
      <c r="F1105" s="356"/>
      <c r="G1105" s="314"/>
      <c r="H1105" s="356"/>
      <c r="I1105" s="314"/>
      <c r="J1105" s="356"/>
      <c r="K1105" s="314"/>
      <c r="L1105" s="356"/>
      <c r="M1105" s="314"/>
      <c r="N1105" s="315"/>
      <c r="O1105" s="316"/>
      <c r="P1105" s="315"/>
      <c r="Q1105" s="316"/>
      <c r="R1105" s="315"/>
      <c r="S1105" s="316"/>
      <c r="T1105" s="128"/>
      <c r="U1105" s="128"/>
      <c r="V1105" s="352"/>
      <c r="W1105" s="352"/>
      <c r="X1105" s="352"/>
      <c r="Y1105" s="352"/>
      <c r="Z1105" s="352"/>
      <c r="AA1105" s="352"/>
      <c r="AB1105" s="352"/>
      <c r="AC1105" s="352"/>
      <c r="AD1105" s="352"/>
    </row>
    <row r="1106" spans="1:30" ht="20.100000000000001" customHeight="1">
      <c r="A1106" s="144"/>
      <c r="B1106" s="111"/>
      <c r="C1106" s="352"/>
      <c r="D1106" s="311" t="s">
        <v>7988</v>
      </c>
      <c r="E1106" s="352"/>
      <c r="F1106" s="356"/>
      <c r="G1106" s="314"/>
      <c r="H1106" s="356"/>
      <c r="I1106" s="314"/>
      <c r="J1106" s="356"/>
      <c r="K1106" s="314"/>
      <c r="L1106" s="356"/>
      <c r="M1106" s="314"/>
      <c r="N1106" s="315"/>
      <c r="O1106" s="316"/>
      <c r="P1106" s="315"/>
      <c r="Q1106" s="316"/>
      <c r="R1106" s="315"/>
      <c r="S1106" s="316"/>
      <c r="T1106" s="128"/>
      <c r="U1106" s="128"/>
      <c r="V1106" s="352"/>
      <c r="W1106" s="352"/>
      <c r="X1106" s="352"/>
      <c r="Y1106" s="352"/>
      <c r="Z1106" s="352"/>
      <c r="AA1106" s="352"/>
      <c r="AB1106" s="352"/>
      <c r="AC1106" s="352"/>
      <c r="AD1106" s="352"/>
    </row>
    <row r="1107" spans="1:30" ht="20.100000000000001" customHeight="1">
      <c r="A1107" s="144"/>
      <c r="B1107" s="111"/>
      <c r="C1107" s="352"/>
      <c r="D1107" s="311" t="s">
        <v>7989</v>
      </c>
      <c r="E1107" s="352"/>
      <c r="F1107" s="356"/>
      <c r="G1107" s="314"/>
      <c r="H1107" s="356"/>
      <c r="I1107" s="314"/>
      <c r="J1107" s="356"/>
      <c r="K1107" s="314"/>
      <c r="L1107" s="356"/>
      <c r="M1107" s="314"/>
      <c r="N1107" s="315"/>
      <c r="O1107" s="316"/>
      <c r="P1107" s="315"/>
      <c r="Q1107" s="316"/>
      <c r="R1107" s="315"/>
      <c r="S1107" s="316"/>
      <c r="T1107" s="128"/>
      <c r="U1107" s="128"/>
      <c r="V1107" s="352"/>
      <c r="W1107" s="352"/>
      <c r="X1107" s="352"/>
      <c r="Y1107" s="352"/>
      <c r="Z1107" s="352"/>
      <c r="AA1107" s="352"/>
      <c r="AB1107" s="352"/>
      <c r="AC1107" s="352"/>
      <c r="AD1107" s="352"/>
    </row>
    <row r="1108" spans="1:30" ht="20.100000000000001" customHeight="1">
      <c r="A1108" s="144"/>
      <c r="B1108" s="111"/>
      <c r="C1108" s="352"/>
      <c r="D1108" s="311" t="s">
        <v>7932</v>
      </c>
      <c r="E1108" s="352"/>
      <c r="F1108" s="356"/>
      <c r="G1108" s="314"/>
      <c r="H1108" s="356"/>
      <c r="I1108" s="314"/>
      <c r="J1108" s="356"/>
      <c r="K1108" s="314"/>
      <c r="L1108" s="356"/>
      <c r="M1108" s="314"/>
      <c r="N1108" s="315"/>
      <c r="O1108" s="316"/>
      <c r="P1108" s="315"/>
      <c r="Q1108" s="316"/>
      <c r="R1108" s="315"/>
      <c r="S1108" s="316"/>
      <c r="T1108" s="128"/>
      <c r="U1108" s="128"/>
      <c r="V1108" s="352"/>
      <c r="W1108" s="352"/>
      <c r="X1108" s="352"/>
      <c r="Y1108" s="352"/>
      <c r="Z1108" s="352"/>
      <c r="AA1108" s="352"/>
      <c r="AB1108" s="352"/>
      <c r="AC1108" s="352"/>
      <c r="AD1108" s="352"/>
    </row>
    <row r="1109" spans="1:30" ht="20.100000000000001" customHeight="1">
      <c r="A1109" s="144"/>
      <c r="B1109" s="111"/>
      <c r="C1109" s="352"/>
      <c r="D1109" s="311" t="s">
        <v>7933</v>
      </c>
      <c r="E1109" s="352"/>
      <c r="F1109" s="356"/>
      <c r="G1109" s="314"/>
      <c r="H1109" s="356"/>
      <c r="I1109" s="314"/>
      <c r="J1109" s="356"/>
      <c r="K1109" s="314"/>
      <c r="L1109" s="356"/>
      <c r="M1109" s="314"/>
      <c r="N1109" s="315"/>
      <c r="O1109" s="316"/>
      <c r="P1109" s="315"/>
      <c r="Q1109" s="316"/>
      <c r="R1109" s="315"/>
      <c r="S1109" s="316"/>
      <c r="T1109" s="128"/>
      <c r="U1109" s="128"/>
      <c r="V1109" s="352"/>
      <c r="W1109" s="352"/>
      <c r="X1109" s="352"/>
      <c r="Y1109" s="352"/>
      <c r="Z1109" s="352"/>
      <c r="AA1109" s="352"/>
      <c r="AB1109" s="352"/>
      <c r="AC1109" s="352"/>
      <c r="AD1109" s="352"/>
    </row>
    <row r="1110" spans="1:30" ht="20.100000000000001" customHeight="1">
      <c r="A1110" s="177" t="s">
        <v>5174</v>
      </c>
      <c r="B1110" s="9" t="s">
        <v>722</v>
      </c>
      <c r="C1110" s="351" t="s">
        <v>7881</v>
      </c>
      <c r="D1110" s="9" t="s">
        <v>7984</v>
      </c>
      <c r="E1110" s="351" t="s">
        <v>7913</v>
      </c>
      <c r="F1110" s="354"/>
      <c r="G1110" s="12"/>
      <c r="H1110" s="354"/>
      <c r="I1110" s="12"/>
      <c r="J1110" s="354"/>
      <c r="K1110" s="12"/>
      <c r="L1110" s="354"/>
      <c r="M1110" s="12"/>
      <c r="N1110" s="56"/>
      <c r="O1110" s="57"/>
      <c r="P1110" s="56"/>
      <c r="Q1110" s="57"/>
      <c r="R1110" s="56"/>
      <c r="S1110" s="57"/>
      <c r="T1110" s="127"/>
      <c r="U1110" s="127"/>
      <c r="V1110" s="351" t="s">
        <v>7882</v>
      </c>
      <c r="W1110" s="351" t="s">
        <v>7882</v>
      </c>
      <c r="X1110" s="351" t="s">
        <v>7882</v>
      </c>
      <c r="Y1110" s="351" t="s">
        <v>7882</v>
      </c>
      <c r="Z1110" s="351" t="s">
        <v>7882</v>
      </c>
      <c r="AA1110" s="351" t="s">
        <v>7882</v>
      </c>
      <c r="AB1110" s="351" t="s">
        <v>7882</v>
      </c>
      <c r="AC1110" s="351"/>
      <c r="AD1110" s="351"/>
    </row>
    <row r="1111" spans="1:30" ht="20.100000000000001" customHeight="1">
      <c r="A1111" s="144"/>
      <c r="B1111" s="111"/>
      <c r="C1111" s="352"/>
      <c r="D1111" s="311" t="s">
        <v>7985</v>
      </c>
      <c r="E1111" s="352"/>
      <c r="F1111" s="356"/>
      <c r="G1111" s="314"/>
      <c r="H1111" s="356"/>
      <c r="I1111" s="314"/>
      <c r="J1111" s="356"/>
      <c r="K1111" s="314"/>
      <c r="L1111" s="356"/>
      <c r="M1111" s="314"/>
      <c r="N1111" s="315"/>
      <c r="O1111" s="316"/>
      <c r="P1111" s="315"/>
      <c r="Q1111" s="316"/>
      <c r="R1111" s="315"/>
      <c r="S1111" s="316"/>
      <c r="T1111" s="128"/>
      <c r="U1111" s="128"/>
      <c r="V1111" s="352"/>
      <c r="W1111" s="352"/>
      <c r="X1111" s="352"/>
      <c r="Y1111" s="352"/>
      <c r="Z1111" s="352"/>
      <c r="AA1111" s="352"/>
      <c r="AB1111" s="352"/>
      <c r="AC1111" s="352"/>
      <c r="AD1111" s="352"/>
    </row>
    <row r="1112" spans="1:30" ht="20.100000000000001" customHeight="1">
      <c r="A1112" s="144"/>
      <c r="B1112" s="111"/>
      <c r="C1112" s="352"/>
      <c r="D1112" s="311" t="s">
        <v>7986</v>
      </c>
      <c r="E1112" s="352"/>
      <c r="F1112" s="356"/>
      <c r="G1112" s="314"/>
      <c r="H1112" s="356"/>
      <c r="I1112" s="314"/>
      <c r="J1112" s="356"/>
      <c r="K1112" s="314"/>
      <c r="L1112" s="356"/>
      <c r="M1112" s="314"/>
      <c r="N1112" s="315"/>
      <c r="O1112" s="316"/>
      <c r="P1112" s="315"/>
      <c r="Q1112" s="316"/>
      <c r="R1112" s="315"/>
      <c r="S1112" s="316"/>
      <c r="T1112" s="128"/>
      <c r="U1112" s="128"/>
      <c r="V1112" s="352"/>
      <c r="W1112" s="352"/>
      <c r="X1112" s="352"/>
      <c r="Y1112" s="352"/>
      <c r="Z1112" s="352"/>
      <c r="AA1112" s="352"/>
      <c r="AB1112" s="352"/>
      <c r="AC1112" s="352"/>
      <c r="AD1112" s="352"/>
    </row>
    <row r="1113" spans="1:30" ht="20.100000000000001" customHeight="1">
      <c r="A1113" s="144"/>
      <c r="B1113" s="111"/>
      <c r="C1113" s="352"/>
      <c r="D1113" s="311" t="s">
        <v>7987</v>
      </c>
      <c r="E1113" s="352"/>
      <c r="F1113" s="356"/>
      <c r="G1113" s="314"/>
      <c r="H1113" s="356"/>
      <c r="I1113" s="314"/>
      <c r="J1113" s="356"/>
      <c r="K1113" s="314"/>
      <c r="L1113" s="356"/>
      <c r="M1113" s="314"/>
      <c r="N1113" s="315"/>
      <c r="O1113" s="316"/>
      <c r="P1113" s="315"/>
      <c r="Q1113" s="316"/>
      <c r="R1113" s="315"/>
      <c r="S1113" s="316"/>
      <c r="T1113" s="128"/>
      <c r="U1113" s="128"/>
      <c r="V1113" s="352"/>
      <c r="W1113" s="352"/>
      <c r="X1113" s="352"/>
      <c r="Y1113" s="352"/>
      <c r="Z1113" s="352"/>
      <c r="AA1113" s="352"/>
      <c r="AB1113" s="352"/>
      <c r="AC1113" s="352"/>
      <c r="AD1113" s="352"/>
    </row>
    <row r="1114" spans="1:30" ht="20.100000000000001" customHeight="1">
      <c r="A1114" s="144"/>
      <c r="B1114" s="111"/>
      <c r="C1114" s="352"/>
      <c r="D1114" s="311" t="s">
        <v>7988</v>
      </c>
      <c r="E1114" s="352"/>
      <c r="F1114" s="356"/>
      <c r="G1114" s="314"/>
      <c r="H1114" s="356"/>
      <c r="I1114" s="314"/>
      <c r="J1114" s="356"/>
      <c r="K1114" s="314"/>
      <c r="L1114" s="356"/>
      <c r="M1114" s="314"/>
      <c r="N1114" s="315"/>
      <c r="O1114" s="316"/>
      <c r="P1114" s="315"/>
      <c r="Q1114" s="316"/>
      <c r="R1114" s="315"/>
      <c r="S1114" s="316"/>
      <c r="T1114" s="128"/>
      <c r="U1114" s="128"/>
      <c r="V1114" s="352"/>
      <c r="W1114" s="352"/>
      <c r="X1114" s="352"/>
      <c r="Y1114" s="352"/>
      <c r="Z1114" s="352"/>
      <c r="AA1114" s="352"/>
      <c r="AB1114" s="352"/>
      <c r="AC1114" s="352"/>
      <c r="AD1114" s="352"/>
    </row>
    <row r="1115" spans="1:30" ht="20.100000000000001" customHeight="1">
      <c r="A1115" s="144"/>
      <c r="B1115" s="111"/>
      <c r="C1115" s="352"/>
      <c r="D1115" s="311" t="s">
        <v>7989</v>
      </c>
      <c r="E1115" s="352"/>
      <c r="F1115" s="356"/>
      <c r="G1115" s="314"/>
      <c r="H1115" s="356"/>
      <c r="I1115" s="314"/>
      <c r="J1115" s="356"/>
      <c r="K1115" s="314"/>
      <c r="L1115" s="356"/>
      <c r="M1115" s="314"/>
      <c r="N1115" s="315"/>
      <c r="O1115" s="316"/>
      <c r="P1115" s="315"/>
      <c r="Q1115" s="316"/>
      <c r="R1115" s="315"/>
      <c r="S1115" s="316"/>
      <c r="T1115" s="128"/>
      <c r="U1115" s="128"/>
      <c r="V1115" s="352"/>
      <c r="W1115" s="352"/>
      <c r="X1115" s="352"/>
      <c r="Y1115" s="352"/>
      <c r="Z1115" s="352"/>
      <c r="AA1115" s="352"/>
      <c r="AB1115" s="352"/>
      <c r="AC1115" s="352"/>
      <c r="AD1115" s="352"/>
    </row>
    <row r="1116" spans="1:30" ht="20.100000000000001" customHeight="1">
      <c r="A1116" s="144"/>
      <c r="B1116" s="111"/>
      <c r="C1116" s="352"/>
      <c r="D1116" s="311" t="s">
        <v>7932</v>
      </c>
      <c r="E1116" s="352"/>
      <c r="F1116" s="356"/>
      <c r="G1116" s="314"/>
      <c r="H1116" s="356"/>
      <c r="I1116" s="314"/>
      <c r="J1116" s="356"/>
      <c r="K1116" s="314"/>
      <c r="L1116" s="356"/>
      <c r="M1116" s="314"/>
      <c r="N1116" s="315"/>
      <c r="O1116" s="316"/>
      <c r="P1116" s="315"/>
      <c r="Q1116" s="316"/>
      <c r="R1116" s="315"/>
      <c r="S1116" s="316"/>
      <c r="T1116" s="128"/>
      <c r="U1116" s="128"/>
      <c r="V1116" s="352"/>
      <c r="W1116" s="352"/>
      <c r="X1116" s="352"/>
      <c r="Y1116" s="352"/>
      <c r="Z1116" s="352"/>
      <c r="AA1116" s="352"/>
      <c r="AB1116" s="352"/>
      <c r="AC1116" s="352"/>
      <c r="AD1116" s="352"/>
    </row>
    <row r="1117" spans="1:30" ht="20.100000000000001" customHeight="1">
      <c r="A1117" s="144"/>
      <c r="B1117" s="111"/>
      <c r="C1117" s="352"/>
      <c r="D1117" s="311" t="s">
        <v>7933</v>
      </c>
      <c r="E1117" s="352"/>
      <c r="F1117" s="356"/>
      <c r="G1117" s="314"/>
      <c r="H1117" s="356"/>
      <c r="I1117" s="314"/>
      <c r="J1117" s="356"/>
      <c r="K1117" s="314"/>
      <c r="L1117" s="356"/>
      <c r="M1117" s="314"/>
      <c r="N1117" s="315"/>
      <c r="O1117" s="316"/>
      <c r="P1117" s="315"/>
      <c r="Q1117" s="316"/>
      <c r="R1117" s="315"/>
      <c r="S1117" s="316"/>
      <c r="T1117" s="128"/>
      <c r="U1117" s="128"/>
      <c r="V1117" s="352"/>
      <c r="W1117" s="352"/>
      <c r="X1117" s="352"/>
      <c r="Y1117" s="352"/>
      <c r="Z1117" s="352"/>
      <c r="AA1117" s="352"/>
      <c r="AB1117" s="352"/>
      <c r="AC1117" s="352"/>
      <c r="AD1117" s="352"/>
    </row>
    <row r="1118" spans="1:30" ht="20.100000000000001" customHeight="1">
      <c r="A1118" s="177" t="s">
        <v>5175</v>
      </c>
      <c r="B1118" s="9" t="s">
        <v>723</v>
      </c>
      <c r="C1118" s="351" t="s">
        <v>7881</v>
      </c>
      <c r="D1118" s="9" t="s">
        <v>7984</v>
      </c>
      <c r="E1118" s="351" t="s">
        <v>7913</v>
      </c>
      <c r="F1118" s="354"/>
      <c r="G1118" s="12"/>
      <c r="H1118" s="354"/>
      <c r="I1118" s="12"/>
      <c r="J1118" s="354"/>
      <c r="K1118" s="12"/>
      <c r="L1118" s="354"/>
      <c r="M1118" s="12"/>
      <c r="N1118" s="56"/>
      <c r="O1118" s="57"/>
      <c r="P1118" s="56"/>
      <c r="Q1118" s="57"/>
      <c r="R1118" s="56"/>
      <c r="S1118" s="57"/>
      <c r="T1118" s="127"/>
      <c r="U1118" s="127"/>
      <c r="V1118" s="351" t="s">
        <v>7882</v>
      </c>
      <c r="W1118" s="351" t="s">
        <v>7882</v>
      </c>
      <c r="X1118" s="351" t="s">
        <v>7882</v>
      </c>
      <c r="Y1118" s="351" t="s">
        <v>7882</v>
      </c>
      <c r="Z1118" s="351" t="s">
        <v>7882</v>
      </c>
      <c r="AA1118" s="351" t="s">
        <v>7882</v>
      </c>
      <c r="AB1118" s="351" t="s">
        <v>7882</v>
      </c>
      <c r="AC1118" s="351"/>
      <c r="AD1118" s="351"/>
    </row>
    <row r="1119" spans="1:30" ht="20.100000000000001" customHeight="1">
      <c r="A1119" s="144"/>
      <c r="B1119" s="111"/>
      <c r="C1119" s="352"/>
      <c r="D1119" s="311" t="s">
        <v>7985</v>
      </c>
      <c r="E1119" s="352"/>
      <c r="F1119" s="356"/>
      <c r="G1119" s="314"/>
      <c r="H1119" s="356"/>
      <c r="I1119" s="314"/>
      <c r="J1119" s="356"/>
      <c r="K1119" s="314"/>
      <c r="L1119" s="356"/>
      <c r="M1119" s="314"/>
      <c r="N1119" s="315"/>
      <c r="O1119" s="316"/>
      <c r="P1119" s="315"/>
      <c r="Q1119" s="316"/>
      <c r="R1119" s="315"/>
      <c r="S1119" s="316"/>
      <c r="T1119" s="128"/>
      <c r="U1119" s="128"/>
      <c r="V1119" s="352"/>
      <c r="W1119" s="352"/>
      <c r="X1119" s="352"/>
      <c r="Y1119" s="352"/>
      <c r="Z1119" s="352"/>
      <c r="AA1119" s="352"/>
      <c r="AB1119" s="352"/>
      <c r="AC1119" s="352"/>
      <c r="AD1119" s="352"/>
    </row>
    <row r="1120" spans="1:30" ht="20.100000000000001" customHeight="1">
      <c r="A1120" s="144"/>
      <c r="B1120" s="111"/>
      <c r="C1120" s="352"/>
      <c r="D1120" s="311" t="s">
        <v>7986</v>
      </c>
      <c r="E1120" s="352"/>
      <c r="F1120" s="356"/>
      <c r="G1120" s="314"/>
      <c r="H1120" s="356"/>
      <c r="I1120" s="314"/>
      <c r="J1120" s="356"/>
      <c r="K1120" s="314"/>
      <c r="L1120" s="356"/>
      <c r="M1120" s="314"/>
      <c r="N1120" s="315"/>
      <c r="O1120" s="316"/>
      <c r="P1120" s="315"/>
      <c r="Q1120" s="316"/>
      <c r="R1120" s="315"/>
      <c r="S1120" s="316"/>
      <c r="T1120" s="128"/>
      <c r="U1120" s="128"/>
      <c r="V1120" s="352"/>
      <c r="W1120" s="352"/>
      <c r="X1120" s="352"/>
      <c r="Y1120" s="352"/>
      <c r="Z1120" s="352"/>
      <c r="AA1120" s="352"/>
      <c r="AB1120" s="352"/>
      <c r="AC1120" s="352"/>
      <c r="AD1120" s="352"/>
    </row>
    <row r="1121" spans="1:30" ht="20.100000000000001" customHeight="1">
      <c r="A1121" s="144"/>
      <c r="B1121" s="111"/>
      <c r="C1121" s="352"/>
      <c r="D1121" s="311" t="s">
        <v>7987</v>
      </c>
      <c r="E1121" s="352"/>
      <c r="F1121" s="356"/>
      <c r="G1121" s="314"/>
      <c r="H1121" s="356"/>
      <c r="I1121" s="314"/>
      <c r="J1121" s="356"/>
      <c r="K1121" s="314"/>
      <c r="L1121" s="356"/>
      <c r="M1121" s="314"/>
      <c r="N1121" s="315"/>
      <c r="O1121" s="316"/>
      <c r="P1121" s="315"/>
      <c r="Q1121" s="316"/>
      <c r="R1121" s="315"/>
      <c r="S1121" s="316"/>
      <c r="T1121" s="128"/>
      <c r="U1121" s="128"/>
      <c r="V1121" s="352"/>
      <c r="W1121" s="352"/>
      <c r="X1121" s="352"/>
      <c r="Y1121" s="352"/>
      <c r="Z1121" s="352"/>
      <c r="AA1121" s="352"/>
      <c r="AB1121" s="352"/>
      <c r="AC1121" s="352"/>
      <c r="AD1121" s="352"/>
    </row>
    <row r="1122" spans="1:30" ht="20.100000000000001" customHeight="1">
      <c r="A1122" s="144"/>
      <c r="B1122" s="111"/>
      <c r="C1122" s="352"/>
      <c r="D1122" s="311" t="s">
        <v>7988</v>
      </c>
      <c r="E1122" s="352"/>
      <c r="F1122" s="356"/>
      <c r="G1122" s="314"/>
      <c r="H1122" s="356"/>
      <c r="I1122" s="314"/>
      <c r="J1122" s="356"/>
      <c r="K1122" s="314"/>
      <c r="L1122" s="356"/>
      <c r="M1122" s="314"/>
      <c r="N1122" s="315"/>
      <c r="O1122" s="316"/>
      <c r="P1122" s="315"/>
      <c r="Q1122" s="316"/>
      <c r="R1122" s="315"/>
      <c r="S1122" s="316"/>
      <c r="T1122" s="128"/>
      <c r="U1122" s="128"/>
      <c r="V1122" s="352"/>
      <c r="W1122" s="352"/>
      <c r="X1122" s="352"/>
      <c r="Y1122" s="352"/>
      <c r="Z1122" s="352"/>
      <c r="AA1122" s="352"/>
      <c r="AB1122" s="352"/>
      <c r="AC1122" s="352"/>
      <c r="AD1122" s="352"/>
    </row>
    <row r="1123" spans="1:30" ht="20.100000000000001" customHeight="1">
      <c r="A1123" s="144"/>
      <c r="B1123" s="111"/>
      <c r="C1123" s="352"/>
      <c r="D1123" s="311" t="s">
        <v>7989</v>
      </c>
      <c r="E1123" s="352"/>
      <c r="F1123" s="356"/>
      <c r="G1123" s="314"/>
      <c r="H1123" s="356"/>
      <c r="I1123" s="314"/>
      <c r="J1123" s="356"/>
      <c r="K1123" s="314"/>
      <c r="L1123" s="356"/>
      <c r="M1123" s="314"/>
      <c r="N1123" s="315"/>
      <c r="O1123" s="316"/>
      <c r="P1123" s="315"/>
      <c r="Q1123" s="316"/>
      <c r="R1123" s="315"/>
      <c r="S1123" s="316"/>
      <c r="T1123" s="128"/>
      <c r="U1123" s="128"/>
      <c r="V1123" s="352"/>
      <c r="W1123" s="352"/>
      <c r="X1123" s="352"/>
      <c r="Y1123" s="352"/>
      <c r="Z1123" s="352"/>
      <c r="AA1123" s="352"/>
      <c r="AB1123" s="352"/>
      <c r="AC1123" s="352"/>
      <c r="AD1123" s="352"/>
    </row>
    <row r="1124" spans="1:30" ht="20.100000000000001" customHeight="1">
      <c r="A1124" s="144"/>
      <c r="B1124" s="111"/>
      <c r="C1124" s="352"/>
      <c r="D1124" s="311" t="s">
        <v>7932</v>
      </c>
      <c r="E1124" s="352"/>
      <c r="F1124" s="356"/>
      <c r="G1124" s="314"/>
      <c r="H1124" s="356"/>
      <c r="I1124" s="314"/>
      <c r="J1124" s="356"/>
      <c r="K1124" s="314"/>
      <c r="L1124" s="356"/>
      <c r="M1124" s="314"/>
      <c r="N1124" s="315"/>
      <c r="O1124" s="316"/>
      <c r="P1124" s="315"/>
      <c r="Q1124" s="316"/>
      <c r="R1124" s="315"/>
      <c r="S1124" s="316"/>
      <c r="T1124" s="128"/>
      <c r="U1124" s="128"/>
      <c r="V1124" s="352"/>
      <c r="W1124" s="352"/>
      <c r="X1124" s="352"/>
      <c r="Y1124" s="352"/>
      <c r="Z1124" s="352"/>
      <c r="AA1124" s="352"/>
      <c r="AB1124" s="352"/>
      <c r="AC1124" s="352"/>
      <c r="AD1124" s="352"/>
    </row>
    <row r="1125" spans="1:30" ht="20.100000000000001" customHeight="1">
      <c r="A1125" s="144"/>
      <c r="B1125" s="111"/>
      <c r="C1125" s="352"/>
      <c r="D1125" s="311" t="s">
        <v>7933</v>
      </c>
      <c r="E1125" s="352"/>
      <c r="F1125" s="356"/>
      <c r="G1125" s="314"/>
      <c r="H1125" s="356"/>
      <c r="I1125" s="314"/>
      <c r="J1125" s="356"/>
      <c r="K1125" s="314"/>
      <c r="L1125" s="356"/>
      <c r="M1125" s="314"/>
      <c r="N1125" s="315"/>
      <c r="O1125" s="316"/>
      <c r="P1125" s="315"/>
      <c r="Q1125" s="316"/>
      <c r="R1125" s="315"/>
      <c r="S1125" s="316"/>
      <c r="T1125" s="128"/>
      <c r="U1125" s="128"/>
      <c r="V1125" s="352"/>
      <c r="W1125" s="352"/>
      <c r="X1125" s="352"/>
      <c r="Y1125" s="352"/>
      <c r="Z1125" s="352"/>
      <c r="AA1125" s="352"/>
      <c r="AB1125" s="352"/>
      <c r="AC1125" s="352"/>
      <c r="AD1125" s="352"/>
    </row>
    <row r="1126" spans="1:30" ht="20.100000000000001" customHeight="1">
      <c r="A1126" s="177" t="s">
        <v>5176</v>
      </c>
      <c r="B1126" s="9" t="s">
        <v>724</v>
      </c>
      <c r="C1126" s="351" t="s">
        <v>7881</v>
      </c>
      <c r="D1126" s="9" t="s">
        <v>7984</v>
      </c>
      <c r="E1126" s="351" t="s">
        <v>7913</v>
      </c>
      <c r="F1126" s="354"/>
      <c r="G1126" s="12"/>
      <c r="H1126" s="354"/>
      <c r="I1126" s="12"/>
      <c r="J1126" s="354"/>
      <c r="K1126" s="12"/>
      <c r="L1126" s="354"/>
      <c r="M1126" s="12"/>
      <c r="N1126" s="56"/>
      <c r="O1126" s="57"/>
      <c r="P1126" s="56"/>
      <c r="Q1126" s="57"/>
      <c r="R1126" s="56"/>
      <c r="S1126" s="57"/>
      <c r="T1126" s="127"/>
      <c r="U1126" s="127"/>
      <c r="V1126" s="351" t="s">
        <v>7882</v>
      </c>
      <c r="W1126" s="351" t="s">
        <v>7882</v>
      </c>
      <c r="X1126" s="351" t="s">
        <v>7882</v>
      </c>
      <c r="Y1126" s="351" t="s">
        <v>7882</v>
      </c>
      <c r="Z1126" s="351" t="s">
        <v>7882</v>
      </c>
      <c r="AA1126" s="351" t="s">
        <v>7882</v>
      </c>
      <c r="AB1126" s="351" t="s">
        <v>7882</v>
      </c>
      <c r="AC1126" s="351"/>
      <c r="AD1126" s="351"/>
    </row>
    <row r="1127" spans="1:30" ht="20.100000000000001" customHeight="1">
      <c r="A1127" s="144"/>
      <c r="B1127" s="111"/>
      <c r="C1127" s="352"/>
      <c r="D1127" s="311" t="s">
        <v>7985</v>
      </c>
      <c r="E1127" s="352"/>
      <c r="F1127" s="356"/>
      <c r="G1127" s="314"/>
      <c r="H1127" s="356"/>
      <c r="I1127" s="314"/>
      <c r="J1127" s="356"/>
      <c r="K1127" s="314"/>
      <c r="L1127" s="356"/>
      <c r="M1127" s="314"/>
      <c r="N1127" s="315"/>
      <c r="O1127" s="316"/>
      <c r="P1127" s="315"/>
      <c r="Q1127" s="316"/>
      <c r="R1127" s="315"/>
      <c r="S1127" s="316"/>
      <c r="T1127" s="128"/>
      <c r="U1127" s="128"/>
      <c r="V1127" s="352"/>
      <c r="W1127" s="352"/>
      <c r="X1127" s="352"/>
      <c r="Y1127" s="352"/>
      <c r="Z1127" s="352"/>
      <c r="AA1127" s="352"/>
      <c r="AB1127" s="352"/>
      <c r="AC1127" s="352"/>
      <c r="AD1127" s="352"/>
    </row>
    <row r="1128" spans="1:30" ht="20.100000000000001" customHeight="1">
      <c r="A1128" s="144"/>
      <c r="B1128" s="111"/>
      <c r="C1128" s="352"/>
      <c r="D1128" s="311" t="s">
        <v>7986</v>
      </c>
      <c r="E1128" s="352"/>
      <c r="F1128" s="356"/>
      <c r="G1128" s="314"/>
      <c r="H1128" s="356"/>
      <c r="I1128" s="314"/>
      <c r="J1128" s="356"/>
      <c r="K1128" s="314"/>
      <c r="L1128" s="356"/>
      <c r="M1128" s="314"/>
      <c r="N1128" s="315"/>
      <c r="O1128" s="316"/>
      <c r="P1128" s="315"/>
      <c r="Q1128" s="316"/>
      <c r="R1128" s="315"/>
      <c r="S1128" s="316"/>
      <c r="T1128" s="128"/>
      <c r="U1128" s="128"/>
      <c r="V1128" s="352"/>
      <c r="W1128" s="352"/>
      <c r="X1128" s="352"/>
      <c r="Y1128" s="352"/>
      <c r="Z1128" s="352"/>
      <c r="AA1128" s="352"/>
      <c r="AB1128" s="352"/>
      <c r="AC1128" s="352"/>
      <c r="AD1128" s="352"/>
    </row>
    <row r="1129" spans="1:30" ht="20.100000000000001" customHeight="1">
      <c r="A1129" s="144"/>
      <c r="B1129" s="111"/>
      <c r="C1129" s="352"/>
      <c r="D1129" s="311" t="s">
        <v>7987</v>
      </c>
      <c r="E1129" s="352"/>
      <c r="F1129" s="356"/>
      <c r="G1129" s="314"/>
      <c r="H1129" s="356"/>
      <c r="I1129" s="314"/>
      <c r="J1129" s="356"/>
      <c r="K1129" s="314"/>
      <c r="L1129" s="356"/>
      <c r="M1129" s="314"/>
      <c r="N1129" s="315"/>
      <c r="O1129" s="316"/>
      <c r="P1129" s="315"/>
      <c r="Q1129" s="316"/>
      <c r="R1129" s="315"/>
      <c r="S1129" s="316"/>
      <c r="T1129" s="128"/>
      <c r="U1129" s="128"/>
      <c r="V1129" s="352"/>
      <c r="W1129" s="352"/>
      <c r="X1129" s="352"/>
      <c r="Y1129" s="352"/>
      <c r="Z1129" s="352"/>
      <c r="AA1129" s="352"/>
      <c r="AB1129" s="352"/>
      <c r="AC1129" s="352"/>
      <c r="AD1129" s="352"/>
    </row>
    <row r="1130" spans="1:30" ht="20.100000000000001" customHeight="1">
      <c r="A1130" s="144"/>
      <c r="B1130" s="111"/>
      <c r="C1130" s="352"/>
      <c r="D1130" s="311" t="s">
        <v>7988</v>
      </c>
      <c r="E1130" s="352"/>
      <c r="F1130" s="356"/>
      <c r="G1130" s="314"/>
      <c r="H1130" s="356"/>
      <c r="I1130" s="314"/>
      <c r="J1130" s="356"/>
      <c r="K1130" s="314"/>
      <c r="L1130" s="356"/>
      <c r="M1130" s="314"/>
      <c r="N1130" s="315"/>
      <c r="O1130" s="316"/>
      <c r="P1130" s="315"/>
      <c r="Q1130" s="316"/>
      <c r="R1130" s="315"/>
      <c r="S1130" s="316"/>
      <c r="T1130" s="128"/>
      <c r="U1130" s="128"/>
      <c r="V1130" s="352"/>
      <c r="W1130" s="352"/>
      <c r="X1130" s="352"/>
      <c r="Y1130" s="352"/>
      <c r="Z1130" s="352"/>
      <c r="AA1130" s="352"/>
      <c r="AB1130" s="352"/>
      <c r="AC1130" s="352"/>
      <c r="AD1130" s="352"/>
    </row>
    <row r="1131" spans="1:30" ht="20.100000000000001" customHeight="1">
      <c r="A1131" s="144"/>
      <c r="B1131" s="111"/>
      <c r="C1131" s="352"/>
      <c r="D1131" s="311" t="s">
        <v>7989</v>
      </c>
      <c r="E1131" s="352"/>
      <c r="F1131" s="356"/>
      <c r="G1131" s="314"/>
      <c r="H1131" s="356"/>
      <c r="I1131" s="314"/>
      <c r="J1131" s="356"/>
      <c r="K1131" s="314"/>
      <c r="L1131" s="356"/>
      <c r="M1131" s="314"/>
      <c r="N1131" s="315"/>
      <c r="O1131" s="316"/>
      <c r="P1131" s="315"/>
      <c r="Q1131" s="316"/>
      <c r="R1131" s="315"/>
      <c r="S1131" s="316"/>
      <c r="T1131" s="128"/>
      <c r="U1131" s="128"/>
      <c r="V1131" s="352"/>
      <c r="W1131" s="352"/>
      <c r="X1131" s="352"/>
      <c r="Y1131" s="352"/>
      <c r="Z1131" s="352"/>
      <c r="AA1131" s="352"/>
      <c r="AB1131" s="352"/>
      <c r="AC1131" s="352"/>
      <c r="AD1131" s="352"/>
    </row>
    <row r="1132" spans="1:30" ht="20.100000000000001" customHeight="1">
      <c r="A1132" s="144"/>
      <c r="B1132" s="111"/>
      <c r="C1132" s="352"/>
      <c r="D1132" s="311" t="s">
        <v>7932</v>
      </c>
      <c r="E1132" s="352"/>
      <c r="F1132" s="356"/>
      <c r="G1132" s="314"/>
      <c r="H1132" s="356"/>
      <c r="I1132" s="314"/>
      <c r="J1132" s="356"/>
      <c r="K1132" s="314"/>
      <c r="L1132" s="356"/>
      <c r="M1132" s="314"/>
      <c r="N1132" s="315"/>
      <c r="O1132" s="316"/>
      <c r="P1132" s="315"/>
      <c r="Q1132" s="316"/>
      <c r="R1132" s="315"/>
      <c r="S1132" s="316"/>
      <c r="T1132" s="128"/>
      <c r="U1132" s="128"/>
      <c r="V1132" s="352"/>
      <c r="W1132" s="352"/>
      <c r="X1132" s="352"/>
      <c r="Y1132" s="352"/>
      <c r="Z1132" s="352"/>
      <c r="AA1132" s="352"/>
      <c r="AB1132" s="352"/>
      <c r="AC1132" s="352"/>
      <c r="AD1132" s="352"/>
    </row>
    <row r="1133" spans="1:30" ht="20.100000000000001" customHeight="1">
      <c r="A1133" s="144"/>
      <c r="B1133" s="111"/>
      <c r="C1133" s="352"/>
      <c r="D1133" s="311" t="s">
        <v>7933</v>
      </c>
      <c r="E1133" s="352"/>
      <c r="F1133" s="356"/>
      <c r="G1133" s="314"/>
      <c r="H1133" s="356"/>
      <c r="I1133" s="314"/>
      <c r="J1133" s="356"/>
      <c r="K1133" s="314"/>
      <c r="L1133" s="356"/>
      <c r="M1133" s="314"/>
      <c r="N1133" s="315"/>
      <c r="O1133" s="316"/>
      <c r="P1133" s="315"/>
      <c r="Q1133" s="316"/>
      <c r="R1133" s="315"/>
      <c r="S1133" s="316"/>
      <c r="T1133" s="128"/>
      <c r="U1133" s="128"/>
      <c r="V1133" s="352"/>
      <c r="W1133" s="352"/>
      <c r="X1133" s="352"/>
      <c r="Y1133" s="352"/>
      <c r="Z1133" s="352"/>
      <c r="AA1133" s="352"/>
      <c r="AB1133" s="352"/>
      <c r="AC1133" s="352"/>
      <c r="AD1133" s="352"/>
    </row>
    <row r="1134" spans="1:30" ht="20.100000000000001" customHeight="1">
      <c r="A1134" s="177" t="s">
        <v>5177</v>
      </c>
      <c r="B1134" s="9" t="s">
        <v>725</v>
      </c>
      <c r="C1134" s="351" t="s">
        <v>5178</v>
      </c>
      <c r="D1134" s="9"/>
      <c r="E1134" s="351"/>
      <c r="F1134" s="354"/>
      <c r="G1134" s="12"/>
      <c r="H1134" s="354">
        <v>1</v>
      </c>
      <c r="I1134" s="12">
        <v>100</v>
      </c>
      <c r="J1134" s="354">
        <v>1</v>
      </c>
      <c r="K1134" s="12">
        <v>100</v>
      </c>
      <c r="L1134" s="354"/>
      <c r="M1134" s="12"/>
      <c r="N1134" s="56"/>
      <c r="O1134" s="57"/>
      <c r="P1134" s="56">
        <v>1</v>
      </c>
      <c r="Q1134" s="57">
        <v>100</v>
      </c>
      <c r="R1134" s="56">
        <v>4</v>
      </c>
      <c r="S1134" s="57">
        <v>100</v>
      </c>
      <c r="T1134" s="127"/>
      <c r="U1134" s="127"/>
      <c r="V1134" s="351" t="s">
        <v>7882</v>
      </c>
      <c r="W1134" s="351" t="s">
        <v>7882</v>
      </c>
      <c r="X1134" s="351" t="s">
        <v>7882</v>
      </c>
      <c r="Y1134" s="351" t="s">
        <v>7882</v>
      </c>
      <c r="Z1134" s="351" t="s">
        <v>7882</v>
      </c>
      <c r="AA1134" s="351" t="s">
        <v>7882</v>
      </c>
      <c r="AB1134" s="351" t="s">
        <v>7882</v>
      </c>
      <c r="AC1134" s="351"/>
      <c r="AD1134" s="351"/>
    </row>
    <row r="1135" spans="1:30" ht="20.100000000000001" customHeight="1">
      <c r="A1135" s="177" t="s">
        <v>7990</v>
      </c>
      <c r="B1135" s="9" t="s">
        <v>726</v>
      </c>
      <c r="C1135" s="351" t="s">
        <v>7881</v>
      </c>
      <c r="D1135" s="9" t="s">
        <v>7943</v>
      </c>
      <c r="E1135" s="351" t="s">
        <v>7913</v>
      </c>
      <c r="F1135" s="354">
        <v>6</v>
      </c>
      <c r="G1135" s="12">
        <v>1.2605042016806722</v>
      </c>
      <c r="H1135" s="354">
        <v>8</v>
      </c>
      <c r="I1135" s="12">
        <v>1.6227180527383367</v>
      </c>
      <c r="J1135" s="354">
        <v>8</v>
      </c>
      <c r="K1135" s="12">
        <v>1.5873015873015872</v>
      </c>
      <c r="L1135" s="354">
        <v>7</v>
      </c>
      <c r="M1135" s="12">
        <v>1.4</v>
      </c>
      <c r="N1135" s="56">
        <v>8</v>
      </c>
      <c r="O1135" s="57">
        <v>1.5</v>
      </c>
      <c r="P1135" s="56">
        <v>8</v>
      </c>
      <c r="Q1135" s="57">
        <v>1.4981273408239701</v>
      </c>
      <c r="R1135" s="56">
        <v>11</v>
      </c>
      <c r="S1135" s="57">
        <v>2.1956087824351296</v>
      </c>
      <c r="T1135" s="127"/>
      <c r="U1135" s="127"/>
      <c r="V1135" s="351" t="s">
        <v>7882</v>
      </c>
      <c r="W1135" s="351" t="s">
        <v>7882</v>
      </c>
      <c r="X1135" s="351" t="s">
        <v>7882</v>
      </c>
      <c r="Y1135" s="351" t="s">
        <v>7882</v>
      </c>
      <c r="Z1135" s="351" t="s">
        <v>7882</v>
      </c>
      <c r="AA1135" s="351" t="s">
        <v>7882</v>
      </c>
      <c r="AB1135" s="351" t="s">
        <v>7882</v>
      </c>
      <c r="AC1135" s="351"/>
      <c r="AD1135" s="351"/>
    </row>
    <row r="1136" spans="1:30" ht="20.100000000000001" customHeight="1">
      <c r="A1136" s="144"/>
      <c r="B1136" s="311"/>
      <c r="C1136" s="352"/>
      <c r="D1136" s="311" t="s">
        <v>7944</v>
      </c>
      <c r="E1136" s="352"/>
      <c r="F1136" s="356">
        <v>470</v>
      </c>
      <c r="G1136" s="314">
        <v>98.739495798319325</v>
      </c>
      <c r="H1136" s="356">
        <v>485</v>
      </c>
      <c r="I1136" s="314">
        <v>98.377281947261665</v>
      </c>
      <c r="J1136" s="356">
        <v>496</v>
      </c>
      <c r="K1136" s="314">
        <v>98.412698412698418</v>
      </c>
      <c r="L1136" s="356">
        <v>500</v>
      </c>
      <c r="M1136" s="314">
        <v>98.6</v>
      </c>
      <c r="N1136" s="315">
        <v>520</v>
      </c>
      <c r="O1136" s="316">
        <v>98.5</v>
      </c>
      <c r="P1136" s="315">
        <v>526</v>
      </c>
      <c r="Q1136" s="316">
        <v>98.3</v>
      </c>
      <c r="R1136" s="315">
        <v>490</v>
      </c>
      <c r="S1136" s="316">
        <v>97.80439121756487</v>
      </c>
      <c r="T1136" s="128"/>
      <c r="U1136" s="128"/>
      <c r="V1136" s="352"/>
      <c r="W1136" s="352"/>
      <c r="X1136" s="352"/>
      <c r="Y1136" s="352"/>
      <c r="Z1136" s="352"/>
      <c r="AA1136" s="352"/>
      <c r="AB1136" s="352"/>
      <c r="AC1136" s="352"/>
      <c r="AD1136" s="352"/>
    </row>
    <row r="1137" spans="1:30" ht="20.100000000000001" customHeight="1">
      <c r="A1137" s="144"/>
      <c r="B1137" s="311"/>
      <c r="C1137" s="352"/>
      <c r="D1137" s="311" t="s">
        <v>7932</v>
      </c>
      <c r="E1137" s="352"/>
      <c r="F1137" s="356"/>
      <c r="G1137" s="314"/>
      <c r="H1137" s="356"/>
      <c r="I1137" s="314"/>
      <c r="J1137" s="356"/>
      <c r="K1137" s="314"/>
      <c r="L1137" s="356"/>
      <c r="M1137" s="314"/>
      <c r="N1137" s="315"/>
      <c r="O1137" s="316"/>
      <c r="P1137" s="315"/>
      <c r="Q1137" s="316"/>
      <c r="R1137" s="315"/>
      <c r="S1137" s="316"/>
      <c r="T1137" s="128"/>
      <c r="U1137" s="128"/>
      <c r="V1137" s="352"/>
      <c r="W1137" s="352"/>
      <c r="X1137" s="352"/>
      <c r="Y1137" s="352"/>
      <c r="Z1137" s="352"/>
      <c r="AA1137" s="352"/>
      <c r="AB1137" s="352"/>
      <c r="AC1137" s="352"/>
      <c r="AD1137" s="352"/>
    </row>
    <row r="1138" spans="1:30" ht="20.100000000000001" customHeight="1">
      <c r="A1138" s="144"/>
      <c r="B1138" s="111"/>
      <c r="C1138" s="352"/>
      <c r="D1138" s="311" t="s">
        <v>7933</v>
      </c>
      <c r="E1138" s="352"/>
      <c r="F1138" s="356"/>
      <c r="G1138" s="314"/>
      <c r="H1138" s="356"/>
      <c r="I1138" s="314"/>
      <c r="J1138" s="356"/>
      <c r="K1138" s="314"/>
      <c r="L1138" s="356"/>
      <c r="M1138" s="314"/>
      <c r="N1138" s="315"/>
      <c r="O1138" s="316"/>
      <c r="P1138" s="315">
        <v>1</v>
      </c>
      <c r="Q1138" s="316">
        <v>0.2</v>
      </c>
      <c r="R1138" s="315"/>
      <c r="S1138" s="316"/>
      <c r="T1138" s="128"/>
      <c r="U1138" s="128"/>
      <c r="V1138" s="352"/>
      <c r="W1138" s="352"/>
      <c r="X1138" s="352"/>
      <c r="Y1138" s="352"/>
      <c r="Z1138" s="352"/>
      <c r="AA1138" s="352"/>
      <c r="AB1138" s="352"/>
      <c r="AC1138" s="352"/>
      <c r="AD1138" s="352"/>
    </row>
    <row r="1139" spans="1:30" ht="20.100000000000001" customHeight="1">
      <c r="A1139" s="177" t="s">
        <v>5179</v>
      </c>
      <c r="B1139" s="9" t="s">
        <v>727</v>
      </c>
      <c r="C1139" s="351" t="s">
        <v>5180</v>
      </c>
      <c r="D1139" s="9" t="s">
        <v>7984</v>
      </c>
      <c r="E1139" s="351" t="s">
        <v>7913</v>
      </c>
      <c r="F1139" s="354">
        <v>1</v>
      </c>
      <c r="G1139" s="12">
        <v>16.666666666666668</v>
      </c>
      <c r="H1139" s="354">
        <v>1</v>
      </c>
      <c r="I1139" s="12">
        <v>12.5</v>
      </c>
      <c r="J1139" s="354">
        <v>1</v>
      </c>
      <c r="K1139" s="12">
        <v>12.5</v>
      </c>
      <c r="L1139" s="354">
        <v>2</v>
      </c>
      <c r="M1139" s="12">
        <v>28.6</v>
      </c>
      <c r="N1139" s="56">
        <v>1</v>
      </c>
      <c r="O1139" s="57">
        <v>12.5</v>
      </c>
      <c r="P1139" s="56">
        <v>1</v>
      </c>
      <c r="Q1139" s="57">
        <v>12.5</v>
      </c>
      <c r="R1139" s="56"/>
      <c r="S1139" s="57"/>
      <c r="T1139" s="127"/>
      <c r="U1139" s="127"/>
      <c r="V1139" s="351" t="s">
        <v>7882</v>
      </c>
      <c r="W1139" s="351" t="s">
        <v>7882</v>
      </c>
      <c r="X1139" s="351" t="s">
        <v>7882</v>
      </c>
      <c r="Y1139" s="351" t="s">
        <v>7882</v>
      </c>
      <c r="Z1139" s="351" t="s">
        <v>7882</v>
      </c>
      <c r="AA1139" s="351" t="s">
        <v>7882</v>
      </c>
      <c r="AB1139" s="351" t="s">
        <v>7882</v>
      </c>
      <c r="AC1139" s="351"/>
      <c r="AD1139" s="351"/>
    </row>
    <row r="1140" spans="1:30" ht="20.100000000000001" customHeight="1">
      <c r="A1140" s="144"/>
      <c r="B1140" s="111"/>
      <c r="C1140" s="352"/>
      <c r="D1140" s="311" t="s">
        <v>7985</v>
      </c>
      <c r="E1140" s="352"/>
      <c r="F1140" s="356"/>
      <c r="G1140" s="314"/>
      <c r="H1140" s="356"/>
      <c r="I1140" s="314"/>
      <c r="J1140" s="356"/>
      <c r="K1140" s="314"/>
      <c r="L1140" s="356">
        <v>2</v>
      </c>
      <c r="M1140" s="314">
        <v>28.6</v>
      </c>
      <c r="N1140" s="315"/>
      <c r="O1140" s="316"/>
      <c r="P1140" s="315"/>
      <c r="Q1140" s="316"/>
      <c r="R1140" s="315"/>
      <c r="S1140" s="316"/>
      <c r="T1140" s="128"/>
      <c r="U1140" s="128"/>
      <c r="V1140" s="352"/>
      <c r="W1140" s="352"/>
      <c r="X1140" s="352"/>
      <c r="Y1140" s="352"/>
      <c r="Z1140" s="352"/>
      <c r="AA1140" s="352"/>
      <c r="AB1140" s="352"/>
      <c r="AC1140" s="352"/>
      <c r="AD1140" s="352"/>
    </row>
    <row r="1141" spans="1:30" ht="20.100000000000001" customHeight="1">
      <c r="A1141" s="144"/>
      <c r="B1141" s="111"/>
      <c r="C1141" s="352"/>
      <c r="D1141" s="311" t="s">
        <v>7986</v>
      </c>
      <c r="E1141" s="352"/>
      <c r="F1141" s="356">
        <v>4</v>
      </c>
      <c r="G1141" s="314">
        <v>66.666666666666671</v>
      </c>
      <c r="H1141" s="356">
        <v>5</v>
      </c>
      <c r="I1141" s="314">
        <v>62.5</v>
      </c>
      <c r="J1141" s="356">
        <v>4</v>
      </c>
      <c r="K1141" s="314">
        <v>50</v>
      </c>
      <c r="L1141" s="356">
        <v>3</v>
      </c>
      <c r="M1141" s="314">
        <v>42.9</v>
      </c>
      <c r="N1141" s="315">
        <v>4</v>
      </c>
      <c r="O1141" s="316">
        <v>50</v>
      </c>
      <c r="P1141" s="315">
        <v>4</v>
      </c>
      <c r="Q1141" s="316">
        <v>50</v>
      </c>
      <c r="R1141" s="315">
        <v>7</v>
      </c>
      <c r="S1141" s="316">
        <v>63.636363636363633</v>
      </c>
      <c r="T1141" s="128"/>
      <c r="U1141" s="128"/>
      <c r="V1141" s="352"/>
      <c r="W1141" s="352"/>
      <c r="X1141" s="352"/>
      <c r="Y1141" s="352"/>
      <c r="Z1141" s="352"/>
      <c r="AA1141" s="352"/>
      <c r="AB1141" s="352"/>
      <c r="AC1141" s="352"/>
      <c r="AD1141" s="352"/>
    </row>
    <row r="1142" spans="1:30" ht="20.100000000000001" customHeight="1">
      <c r="A1142" s="144"/>
      <c r="B1142" s="111"/>
      <c r="C1142" s="352"/>
      <c r="D1142" s="311" t="s">
        <v>7987</v>
      </c>
      <c r="E1142" s="352"/>
      <c r="F1142" s="356"/>
      <c r="G1142" s="314"/>
      <c r="H1142" s="356"/>
      <c r="I1142" s="314"/>
      <c r="J1142" s="356"/>
      <c r="K1142" s="314"/>
      <c r="L1142" s="356"/>
      <c r="M1142" s="314"/>
      <c r="N1142" s="315"/>
      <c r="O1142" s="316"/>
      <c r="P1142" s="315"/>
      <c r="Q1142" s="316"/>
      <c r="R1142" s="315"/>
      <c r="S1142" s="316"/>
      <c r="T1142" s="128"/>
      <c r="U1142" s="128"/>
      <c r="V1142" s="352"/>
      <c r="W1142" s="352"/>
      <c r="X1142" s="352"/>
      <c r="Y1142" s="352"/>
      <c r="Z1142" s="352"/>
      <c r="AA1142" s="352"/>
      <c r="AB1142" s="352"/>
      <c r="AC1142" s="352"/>
      <c r="AD1142" s="352"/>
    </row>
    <row r="1143" spans="1:30" ht="20.100000000000001" customHeight="1">
      <c r="A1143" s="144"/>
      <c r="B1143" s="111"/>
      <c r="C1143" s="352"/>
      <c r="D1143" s="311" t="s">
        <v>7988</v>
      </c>
      <c r="E1143" s="352"/>
      <c r="F1143" s="356">
        <v>1</v>
      </c>
      <c r="G1143" s="314">
        <v>16.666666666666668</v>
      </c>
      <c r="H1143" s="356">
        <v>2</v>
      </c>
      <c r="I1143" s="314">
        <v>25</v>
      </c>
      <c r="J1143" s="356">
        <v>3</v>
      </c>
      <c r="K1143" s="314">
        <v>37.5</v>
      </c>
      <c r="L1143" s="356"/>
      <c r="M1143" s="314"/>
      <c r="N1143" s="315">
        <v>3</v>
      </c>
      <c r="O1143" s="316">
        <v>37.5</v>
      </c>
      <c r="P1143" s="315">
        <v>3</v>
      </c>
      <c r="Q1143" s="316">
        <v>37.5</v>
      </c>
      <c r="R1143" s="315">
        <v>4</v>
      </c>
      <c r="S1143" s="316">
        <v>36.363636363636367</v>
      </c>
      <c r="T1143" s="128"/>
      <c r="U1143" s="128"/>
      <c r="V1143" s="352"/>
      <c r="W1143" s="352"/>
      <c r="X1143" s="352"/>
      <c r="Y1143" s="352"/>
      <c r="Z1143" s="352"/>
      <c r="AA1143" s="352"/>
      <c r="AB1143" s="352"/>
      <c r="AC1143" s="352"/>
      <c r="AD1143" s="352"/>
    </row>
    <row r="1144" spans="1:30" ht="20.100000000000001" customHeight="1">
      <c r="A1144" s="144"/>
      <c r="B1144" s="111"/>
      <c r="C1144" s="352"/>
      <c r="D1144" s="311" t="s">
        <v>7932</v>
      </c>
      <c r="E1144" s="352"/>
      <c r="F1144" s="356"/>
      <c r="G1144" s="314"/>
      <c r="H1144" s="356"/>
      <c r="I1144" s="314"/>
      <c r="J1144" s="356"/>
      <c r="K1144" s="314"/>
      <c r="L1144" s="356"/>
      <c r="M1144" s="314"/>
      <c r="N1144" s="315"/>
      <c r="O1144" s="316"/>
      <c r="P1144" s="315"/>
      <c r="Q1144" s="316"/>
      <c r="R1144" s="315"/>
      <c r="S1144" s="316"/>
      <c r="T1144" s="128"/>
      <c r="U1144" s="128"/>
      <c r="V1144" s="352"/>
      <c r="W1144" s="352"/>
      <c r="X1144" s="352"/>
      <c r="Y1144" s="352"/>
      <c r="Z1144" s="352"/>
      <c r="AA1144" s="352"/>
      <c r="AB1144" s="352"/>
      <c r="AC1144" s="352"/>
      <c r="AD1144" s="352"/>
    </row>
    <row r="1145" spans="1:30" ht="20.100000000000001" customHeight="1">
      <c r="A1145" s="144"/>
      <c r="B1145" s="111"/>
      <c r="C1145" s="352"/>
      <c r="D1145" s="311" t="s">
        <v>7933</v>
      </c>
      <c r="E1145" s="352"/>
      <c r="F1145" s="356"/>
      <c r="G1145" s="314"/>
      <c r="H1145" s="356"/>
      <c r="I1145" s="314"/>
      <c r="J1145" s="356"/>
      <c r="K1145" s="314"/>
      <c r="L1145" s="356"/>
      <c r="M1145" s="314"/>
      <c r="N1145" s="315"/>
      <c r="O1145" s="316"/>
      <c r="P1145" s="315"/>
      <c r="Q1145" s="316"/>
      <c r="R1145" s="315"/>
      <c r="S1145" s="316"/>
      <c r="T1145" s="128"/>
      <c r="U1145" s="128"/>
      <c r="V1145" s="352"/>
      <c r="W1145" s="352"/>
      <c r="X1145" s="352"/>
      <c r="Y1145" s="352"/>
      <c r="Z1145" s="352"/>
      <c r="AA1145" s="352"/>
      <c r="AB1145" s="352"/>
      <c r="AC1145" s="352"/>
      <c r="AD1145" s="352"/>
    </row>
    <row r="1146" spans="1:30" ht="20.100000000000001" customHeight="1">
      <c r="A1146" s="177" t="s">
        <v>5181</v>
      </c>
      <c r="B1146" s="9" t="s">
        <v>728</v>
      </c>
      <c r="C1146" s="351" t="s">
        <v>5180</v>
      </c>
      <c r="D1146" s="9" t="s">
        <v>7984</v>
      </c>
      <c r="E1146" s="351" t="s">
        <v>7913</v>
      </c>
      <c r="F1146" s="354"/>
      <c r="G1146" s="12"/>
      <c r="H1146" s="354"/>
      <c r="I1146" s="12"/>
      <c r="J1146" s="354"/>
      <c r="K1146" s="12"/>
      <c r="L1146" s="354"/>
      <c r="M1146" s="12"/>
      <c r="N1146" s="56"/>
      <c r="O1146" s="57"/>
      <c r="P1146" s="56"/>
      <c r="Q1146" s="57"/>
      <c r="R1146" s="56"/>
      <c r="S1146" s="57"/>
      <c r="T1146" s="127"/>
      <c r="U1146" s="127"/>
      <c r="V1146" s="351" t="s">
        <v>7882</v>
      </c>
      <c r="W1146" s="351" t="s">
        <v>7882</v>
      </c>
      <c r="X1146" s="351" t="s">
        <v>7882</v>
      </c>
      <c r="Y1146" s="351" t="s">
        <v>7882</v>
      </c>
      <c r="Z1146" s="351" t="s">
        <v>7882</v>
      </c>
      <c r="AA1146" s="351" t="s">
        <v>7882</v>
      </c>
      <c r="AB1146" s="351" t="s">
        <v>7882</v>
      </c>
      <c r="AC1146" s="351"/>
      <c r="AD1146" s="351"/>
    </row>
    <row r="1147" spans="1:30" ht="20.100000000000001" customHeight="1">
      <c r="A1147" s="144"/>
      <c r="B1147" s="111"/>
      <c r="C1147" s="352"/>
      <c r="D1147" s="311" t="s">
        <v>7985</v>
      </c>
      <c r="E1147" s="352"/>
      <c r="F1147" s="356"/>
      <c r="G1147" s="314"/>
      <c r="H1147" s="356"/>
      <c r="I1147" s="314"/>
      <c r="J1147" s="356"/>
      <c r="K1147" s="314"/>
      <c r="L1147" s="356"/>
      <c r="M1147" s="314"/>
      <c r="N1147" s="315"/>
      <c r="O1147" s="316"/>
      <c r="P1147" s="315"/>
      <c r="Q1147" s="316"/>
      <c r="R1147" s="315"/>
      <c r="S1147" s="316"/>
      <c r="T1147" s="128"/>
      <c r="U1147" s="128"/>
      <c r="V1147" s="352"/>
      <c r="W1147" s="352"/>
      <c r="X1147" s="352"/>
      <c r="Y1147" s="352"/>
      <c r="Z1147" s="352"/>
      <c r="AA1147" s="352"/>
      <c r="AB1147" s="352"/>
      <c r="AC1147" s="352"/>
      <c r="AD1147" s="352"/>
    </row>
    <row r="1148" spans="1:30" ht="20.100000000000001" customHeight="1">
      <c r="A1148" s="144"/>
      <c r="B1148" s="111"/>
      <c r="C1148" s="352"/>
      <c r="D1148" s="311" t="s">
        <v>7986</v>
      </c>
      <c r="E1148" s="352"/>
      <c r="F1148" s="356">
        <v>1</v>
      </c>
      <c r="G1148" s="314">
        <v>100</v>
      </c>
      <c r="H1148" s="356">
        <v>1</v>
      </c>
      <c r="I1148" s="314">
        <v>100</v>
      </c>
      <c r="J1148" s="356">
        <v>1</v>
      </c>
      <c r="K1148" s="314">
        <v>100</v>
      </c>
      <c r="L1148" s="356">
        <v>1</v>
      </c>
      <c r="M1148" s="314">
        <v>100</v>
      </c>
      <c r="N1148" s="315">
        <v>1</v>
      </c>
      <c r="O1148" s="316">
        <v>100</v>
      </c>
      <c r="P1148" s="315">
        <v>1</v>
      </c>
      <c r="Q1148" s="316">
        <v>100</v>
      </c>
      <c r="R1148" s="315"/>
      <c r="S1148" s="316"/>
      <c r="T1148" s="128"/>
      <c r="U1148" s="128"/>
      <c r="V1148" s="352"/>
      <c r="W1148" s="352"/>
      <c r="X1148" s="352"/>
      <c r="Y1148" s="352"/>
      <c r="Z1148" s="352"/>
      <c r="AA1148" s="352"/>
      <c r="AB1148" s="352"/>
      <c r="AC1148" s="352"/>
      <c r="AD1148" s="352"/>
    </row>
    <row r="1149" spans="1:30" ht="20.100000000000001" customHeight="1">
      <c r="A1149" s="144"/>
      <c r="B1149" s="111"/>
      <c r="C1149" s="352"/>
      <c r="D1149" s="311" t="s">
        <v>7987</v>
      </c>
      <c r="E1149" s="352"/>
      <c r="F1149" s="356"/>
      <c r="G1149" s="314"/>
      <c r="H1149" s="356"/>
      <c r="I1149" s="314"/>
      <c r="J1149" s="356"/>
      <c r="K1149" s="314"/>
      <c r="L1149" s="356"/>
      <c r="M1149" s="314"/>
      <c r="N1149" s="315"/>
      <c r="O1149" s="316"/>
      <c r="P1149" s="315"/>
      <c r="Q1149" s="316"/>
      <c r="R1149" s="315"/>
      <c r="S1149" s="316"/>
      <c r="T1149" s="128"/>
      <c r="U1149" s="128"/>
      <c r="V1149" s="352"/>
      <c r="W1149" s="352"/>
      <c r="X1149" s="352"/>
      <c r="Y1149" s="352"/>
      <c r="Z1149" s="352"/>
      <c r="AA1149" s="352"/>
      <c r="AB1149" s="352"/>
      <c r="AC1149" s="352"/>
      <c r="AD1149" s="352"/>
    </row>
    <row r="1150" spans="1:30" ht="20.100000000000001" customHeight="1">
      <c r="A1150" s="144"/>
      <c r="B1150" s="111"/>
      <c r="C1150" s="352"/>
      <c r="D1150" s="311" t="s">
        <v>7988</v>
      </c>
      <c r="E1150" s="352"/>
      <c r="F1150" s="356"/>
      <c r="G1150" s="314"/>
      <c r="H1150" s="356"/>
      <c r="I1150" s="314"/>
      <c r="J1150" s="356"/>
      <c r="K1150" s="314"/>
      <c r="L1150" s="356"/>
      <c r="M1150" s="314"/>
      <c r="N1150" s="315"/>
      <c r="O1150" s="316"/>
      <c r="P1150" s="315"/>
      <c r="Q1150" s="316"/>
      <c r="R1150" s="315"/>
      <c r="S1150" s="316"/>
      <c r="T1150" s="128"/>
      <c r="U1150" s="128"/>
      <c r="V1150" s="352"/>
      <c r="W1150" s="352"/>
      <c r="X1150" s="352"/>
      <c r="Y1150" s="352"/>
      <c r="Z1150" s="352"/>
      <c r="AA1150" s="352"/>
      <c r="AB1150" s="352"/>
      <c r="AC1150" s="352"/>
      <c r="AD1150" s="352"/>
    </row>
    <row r="1151" spans="1:30" ht="20.100000000000001" customHeight="1">
      <c r="A1151" s="144"/>
      <c r="B1151" s="111"/>
      <c r="C1151" s="352"/>
      <c r="D1151" s="311" t="s">
        <v>7932</v>
      </c>
      <c r="E1151" s="352"/>
      <c r="F1151" s="356"/>
      <c r="G1151" s="314"/>
      <c r="H1151" s="356"/>
      <c r="I1151" s="314"/>
      <c r="J1151" s="356"/>
      <c r="K1151" s="314"/>
      <c r="L1151" s="356"/>
      <c r="M1151" s="314"/>
      <c r="N1151" s="315"/>
      <c r="O1151" s="316"/>
      <c r="P1151" s="315"/>
      <c r="Q1151" s="316"/>
      <c r="R1151" s="315"/>
      <c r="S1151" s="316"/>
      <c r="T1151" s="128"/>
      <c r="U1151" s="128"/>
      <c r="V1151" s="352"/>
      <c r="W1151" s="352"/>
      <c r="X1151" s="352"/>
      <c r="Y1151" s="352"/>
      <c r="Z1151" s="352"/>
      <c r="AA1151" s="352"/>
      <c r="AB1151" s="352"/>
      <c r="AC1151" s="352"/>
      <c r="AD1151" s="352"/>
    </row>
    <row r="1152" spans="1:30" ht="20.100000000000001" customHeight="1">
      <c r="A1152" s="144"/>
      <c r="B1152" s="111"/>
      <c r="C1152" s="352"/>
      <c r="D1152" s="311" t="s">
        <v>7933</v>
      </c>
      <c r="E1152" s="352"/>
      <c r="F1152" s="356"/>
      <c r="G1152" s="314"/>
      <c r="H1152" s="356"/>
      <c r="I1152" s="314"/>
      <c r="J1152" s="356"/>
      <c r="K1152" s="314"/>
      <c r="L1152" s="356"/>
      <c r="M1152" s="314"/>
      <c r="N1152" s="315"/>
      <c r="O1152" s="316"/>
      <c r="P1152" s="315"/>
      <c r="Q1152" s="316"/>
      <c r="R1152" s="315"/>
      <c r="S1152" s="316"/>
      <c r="T1152" s="128"/>
      <c r="U1152" s="128"/>
      <c r="V1152" s="352"/>
      <c r="W1152" s="352"/>
      <c r="X1152" s="352"/>
      <c r="Y1152" s="352"/>
      <c r="Z1152" s="352"/>
      <c r="AA1152" s="352"/>
      <c r="AB1152" s="352"/>
      <c r="AC1152" s="352"/>
      <c r="AD1152" s="352"/>
    </row>
    <row r="1153" spans="1:30" ht="20.100000000000001" customHeight="1">
      <c r="A1153" s="177" t="s">
        <v>5182</v>
      </c>
      <c r="B1153" s="9" t="s">
        <v>729</v>
      </c>
      <c r="C1153" s="351" t="s">
        <v>5180</v>
      </c>
      <c r="D1153" s="9" t="s">
        <v>7984</v>
      </c>
      <c r="E1153" s="351" t="s">
        <v>7913</v>
      </c>
      <c r="F1153" s="354"/>
      <c r="G1153" s="12"/>
      <c r="H1153" s="354"/>
      <c r="I1153" s="12"/>
      <c r="J1153" s="354"/>
      <c r="K1153" s="12"/>
      <c r="L1153" s="354"/>
      <c r="M1153" s="12"/>
      <c r="N1153" s="56"/>
      <c r="O1153" s="57"/>
      <c r="P1153" s="56"/>
      <c r="Q1153" s="57"/>
      <c r="R1153" s="56"/>
      <c r="S1153" s="57"/>
      <c r="T1153" s="127"/>
      <c r="U1153" s="127"/>
      <c r="V1153" s="351" t="s">
        <v>7882</v>
      </c>
      <c r="W1153" s="351" t="s">
        <v>7882</v>
      </c>
      <c r="X1153" s="351" t="s">
        <v>7882</v>
      </c>
      <c r="Y1153" s="351" t="s">
        <v>7882</v>
      </c>
      <c r="Z1153" s="351" t="s">
        <v>7882</v>
      </c>
      <c r="AA1153" s="351" t="s">
        <v>7882</v>
      </c>
      <c r="AB1153" s="351" t="s">
        <v>7882</v>
      </c>
      <c r="AC1153" s="351"/>
      <c r="AD1153" s="351"/>
    </row>
    <row r="1154" spans="1:30" ht="20.100000000000001" customHeight="1">
      <c r="A1154" s="144"/>
      <c r="B1154" s="111"/>
      <c r="C1154" s="352"/>
      <c r="D1154" s="311" t="s">
        <v>7985</v>
      </c>
      <c r="E1154" s="352"/>
      <c r="F1154" s="356"/>
      <c r="G1154" s="314"/>
      <c r="H1154" s="356"/>
      <c r="I1154" s="314"/>
      <c r="J1154" s="356"/>
      <c r="K1154" s="314"/>
      <c r="L1154" s="356"/>
      <c r="M1154" s="314"/>
      <c r="N1154" s="315"/>
      <c r="O1154" s="316"/>
      <c r="P1154" s="315"/>
      <c r="Q1154" s="316"/>
      <c r="R1154" s="315"/>
      <c r="S1154" s="316"/>
      <c r="T1154" s="128"/>
      <c r="U1154" s="128"/>
      <c r="V1154" s="352"/>
      <c r="W1154" s="352"/>
      <c r="X1154" s="352"/>
      <c r="Y1154" s="352"/>
      <c r="Z1154" s="352"/>
      <c r="AA1154" s="352"/>
      <c r="AB1154" s="352"/>
      <c r="AC1154" s="352"/>
      <c r="AD1154" s="352"/>
    </row>
    <row r="1155" spans="1:30" ht="20.100000000000001" customHeight="1">
      <c r="A1155" s="144"/>
      <c r="B1155" s="111"/>
      <c r="C1155" s="352"/>
      <c r="D1155" s="311" t="s">
        <v>7986</v>
      </c>
      <c r="E1155" s="352"/>
      <c r="F1155" s="356"/>
      <c r="G1155" s="314"/>
      <c r="H1155" s="356"/>
      <c r="I1155" s="314"/>
      <c r="J1155" s="356"/>
      <c r="K1155" s="314"/>
      <c r="L1155" s="356"/>
      <c r="M1155" s="314"/>
      <c r="N1155" s="315"/>
      <c r="O1155" s="316"/>
      <c r="P1155" s="315"/>
      <c r="Q1155" s="316"/>
      <c r="R1155" s="315"/>
      <c r="S1155" s="316"/>
      <c r="T1155" s="128"/>
      <c r="U1155" s="128"/>
      <c r="V1155" s="352"/>
      <c r="W1155" s="352"/>
      <c r="X1155" s="352"/>
      <c r="Y1155" s="352"/>
      <c r="Z1155" s="352"/>
      <c r="AA1155" s="352"/>
      <c r="AB1155" s="352"/>
      <c r="AC1155" s="352"/>
      <c r="AD1155" s="352"/>
    </row>
    <row r="1156" spans="1:30" ht="20.100000000000001" customHeight="1">
      <c r="A1156" s="144"/>
      <c r="B1156" s="111"/>
      <c r="C1156" s="352"/>
      <c r="D1156" s="311" t="s">
        <v>7987</v>
      </c>
      <c r="E1156" s="352"/>
      <c r="F1156" s="356"/>
      <c r="G1156" s="314"/>
      <c r="H1156" s="356"/>
      <c r="I1156" s="314"/>
      <c r="J1156" s="356"/>
      <c r="K1156" s="314"/>
      <c r="L1156" s="356"/>
      <c r="M1156" s="314"/>
      <c r="N1156" s="315"/>
      <c r="O1156" s="316"/>
      <c r="P1156" s="315"/>
      <c r="Q1156" s="316"/>
      <c r="R1156" s="315"/>
      <c r="S1156" s="316"/>
      <c r="T1156" s="128"/>
      <c r="U1156" s="128"/>
      <c r="V1156" s="352"/>
      <c r="W1156" s="352"/>
      <c r="X1156" s="352"/>
      <c r="Y1156" s="352"/>
      <c r="Z1156" s="352"/>
      <c r="AA1156" s="352"/>
      <c r="AB1156" s="352"/>
      <c r="AC1156" s="352"/>
      <c r="AD1156" s="352"/>
    </row>
    <row r="1157" spans="1:30" ht="20.100000000000001" customHeight="1">
      <c r="A1157" s="144"/>
      <c r="B1157" s="111"/>
      <c r="C1157" s="352"/>
      <c r="D1157" s="311" t="s">
        <v>7988</v>
      </c>
      <c r="E1157" s="352"/>
      <c r="F1157" s="356"/>
      <c r="G1157" s="314"/>
      <c r="H1157" s="356"/>
      <c r="I1157" s="314"/>
      <c r="J1157" s="356"/>
      <c r="K1157" s="314"/>
      <c r="L1157" s="356"/>
      <c r="M1157" s="314"/>
      <c r="N1157" s="315"/>
      <c r="O1157" s="316"/>
      <c r="P1157" s="315"/>
      <c r="Q1157" s="316"/>
      <c r="R1157" s="315"/>
      <c r="S1157" s="316"/>
      <c r="T1157" s="128"/>
      <c r="U1157" s="128"/>
      <c r="V1157" s="352"/>
      <c r="W1157" s="352"/>
      <c r="X1157" s="352"/>
      <c r="Y1157" s="352"/>
      <c r="Z1157" s="352"/>
      <c r="AA1157" s="352"/>
      <c r="AB1157" s="352"/>
      <c r="AC1157" s="352"/>
      <c r="AD1157" s="352"/>
    </row>
    <row r="1158" spans="1:30" ht="20.100000000000001" customHeight="1">
      <c r="A1158" s="144"/>
      <c r="B1158" s="111"/>
      <c r="C1158" s="352"/>
      <c r="D1158" s="311" t="s">
        <v>7932</v>
      </c>
      <c r="E1158" s="352"/>
      <c r="F1158" s="356"/>
      <c r="G1158" s="314"/>
      <c r="H1158" s="356"/>
      <c r="I1158" s="314"/>
      <c r="J1158" s="356"/>
      <c r="K1158" s="314"/>
      <c r="L1158" s="356"/>
      <c r="M1158" s="314"/>
      <c r="N1158" s="315"/>
      <c r="O1158" s="316"/>
      <c r="P1158" s="315"/>
      <c r="Q1158" s="316"/>
      <c r="R1158" s="315"/>
      <c r="S1158" s="316"/>
      <c r="T1158" s="128"/>
      <c r="U1158" s="128"/>
      <c r="V1158" s="352"/>
      <c r="W1158" s="352"/>
      <c r="X1158" s="352"/>
      <c r="Y1158" s="352"/>
      <c r="Z1158" s="352"/>
      <c r="AA1158" s="352"/>
      <c r="AB1158" s="352"/>
      <c r="AC1158" s="352"/>
      <c r="AD1158" s="352"/>
    </row>
    <row r="1159" spans="1:30" ht="20.100000000000001" customHeight="1">
      <c r="A1159" s="144"/>
      <c r="B1159" s="111"/>
      <c r="C1159" s="352"/>
      <c r="D1159" s="311" t="s">
        <v>7933</v>
      </c>
      <c r="E1159" s="352"/>
      <c r="F1159" s="356"/>
      <c r="G1159" s="314"/>
      <c r="H1159" s="356"/>
      <c r="I1159" s="314"/>
      <c r="J1159" s="356"/>
      <c r="K1159" s="314"/>
      <c r="L1159" s="356"/>
      <c r="M1159" s="314"/>
      <c r="N1159" s="315"/>
      <c r="O1159" s="316"/>
      <c r="P1159" s="315"/>
      <c r="Q1159" s="316"/>
      <c r="R1159" s="315"/>
      <c r="S1159" s="316"/>
      <c r="T1159" s="128"/>
      <c r="U1159" s="128"/>
      <c r="V1159" s="352"/>
      <c r="W1159" s="352"/>
      <c r="X1159" s="352"/>
      <c r="Y1159" s="352"/>
      <c r="Z1159" s="352"/>
      <c r="AA1159" s="352"/>
      <c r="AB1159" s="352"/>
      <c r="AC1159" s="352"/>
      <c r="AD1159" s="352"/>
    </row>
    <row r="1160" spans="1:30" ht="20.100000000000001" customHeight="1">
      <c r="A1160" s="177" t="s">
        <v>5183</v>
      </c>
      <c r="B1160" s="9" t="s">
        <v>730</v>
      </c>
      <c r="C1160" s="351" t="s">
        <v>5180</v>
      </c>
      <c r="D1160" s="9" t="s">
        <v>7984</v>
      </c>
      <c r="E1160" s="351" t="s">
        <v>7913</v>
      </c>
      <c r="F1160" s="354"/>
      <c r="G1160" s="12"/>
      <c r="H1160" s="354"/>
      <c r="I1160" s="12"/>
      <c r="J1160" s="354"/>
      <c r="K1160" s="12"/>
      <c r="L1160" s="354"/>
      <c r="M1160" s="12"/>
      <c r="N1160" s="56"/>
      <c r="O1160" s="57"/>
      <c r="P1160" s="56"/>
      <c r="Q1160" s="57"/>
      <c r="R1160" s="56"/>
      <c r="S1160" s="57"/>
      <c r="T1160" s="127"/>
      <c r="U1160" s="127"/>
      <c r="V1160" s="351" t="s">
        <v>7882</v>
      </c>
      <c r="W1160" s="351" t="s">
        <v>7882</v>
      </c>
      <c r="X1160" s="351" t="s">
        <v>7882</v>
      </c>
      <c r="Y1160" s="351" t="s">
        <v>7882</v>
      </c>
      <c r="Z1160" s="351" t="s">
        <v>7882</v>
      </c>
      <c r="AA1160" s="351" t="s">
        <v>7882</v>
      </c>
      <c r="AB1160" s="351" t="s">
        <v>7882</v>
      </c>
      <c r="AC1160" s="351"/>
      <c r="AD1160" s="351"/>
    </row>
    <row r="1161" spans="1:30" ht="20.100000000000001" customHeight="1">
      <c r="A1161" s="144"/>
      <c r="B1161" s="111"/>
      <c r="C1161" s="352"/>
      <c r="D1161" s="311" t="s">
        <v>7985</v>
      </c>
      <c r="E1161" s="352"/>
      <c r="F1161" s="356"/>
      <c r="G1161" s="314"/>
      <c r="H1161" s="356"/>
      <c r="I1161" s="314"/>
      <c r="J1161" s="356"/>
      <c r="K1161" s="314"/>
      <c r="L1161" s="356"/>
      <c r="M1161" s="314"/>
      <c r="N1161" s="315"/>
      <c r="O1161" s="316"/>
      <c r="P1161" s="315"/>
      <c r="Q1161" s="316"/>
      <c r="R1161" s="315"/>
      <c r="S1161" s="316"/>
      <c r="T1161" s="128"/>
      <c r="U1161" s="128"/>
      <c r="V1161" s="352"/>
      <c r="W1161" s="352"/>
      <c r="X1161" s="352"/>
      <c r="Y1161" s="352"/>
      <c r="Z1161" s="352"/>
      <c r="AA1161" s="352"/>
      <c r="AB1161" s="352"/>
      <c r="AC1161" s="352"/>
      <c r="AD1161" s="352"/>
    </row>
    <row r="1162" spans="1:30" ht="20.100000000000001" customHeight="1">
      <c r="A1162" s="144"/>
      <c r="B1162" s="111"/>
      <c r="C1162" s="352"/>
      <c r="D1162" s="311" t="s">
        <v>7986</v>
      </c>
      <c r="E1162" s="352"/>
      <c r="F1162" s="356"/>
      <c r="G1162" s="314"/>
      <c r="H1162" s="356"/>
      <c r="I1162" s="314"/>
      <c r="J1162" s="356"/>
      <c r="K1162" s="314"/>
      <c r="L1162" s="356"/>
      <c r="M1162" s="314"/>
      <c r="N1162" s="315"/>
      <c r="O1162" s="316"/>
      <c r="P1162" s="315"/>
      <c r="Q1162" s="316"/>
      <c r="R1162" s="315"/>
      <c r="S1162" s="316"/>
      <c r="T1162" s="128"/>
      <c r="U1162" s="128"/>
      <c r="V1162" s="352"/>
      <c r="W1162" s="352"/>
      <c r="X1162" s="352"/>
      <c r="Y1162" s="352"/>
      <c r="Z1162" s="352"/>
      <c r="AA1162" s="352"/>
      <c r="AB1162" s="352"/>
      <c r="AC1162" s="352"/>
      <c r="AD1162" s="352"/>
    </row>
    <row r="1163" spans="1:30" ht="20.100000000000001" customHeight="1">
      <c r="A1163" s="144"/>
      <c r="B1163" s="111"/>
      <c r="C1163" s="352"/>
      <c r="D1163" s="311" t="s">
        <v>7987</v>
      </c>
      <c r="E1163" s="352"/>
      <c r="F1163" s="356"/>
      <c r="G1163" s="314"/>
      <c r="H1163" s="356"/>
      <c r="I1163" s="314"/>
      <c r="J1163" s="356"/>
      <c r="K1163" s="314"/>
      <c r="L1163" s="356"/>
      <c r="M1163" s="314"/>
      <c r="N1163" s="315"/>
      <c r="O1163" s="316"/>
      <c r="P1163" s="315"/>
      <c r="Q1163" s="316"/>
      <c r="R1163" s="315"/>
      <c r="S1163" s="316"/>
      <c r="T1163" s="128"/>
      <c r="U1163" s="128"/>
      <c r="V1163" s="352"/>
      <c r="W1163" s="352"/>
      <c r="X1163" s="352"/>
      <c r="Y1163" s="352"/>
      <c r="Z1163" s="352"/>
      <c r="AA1163" s="352"/>
      <c r="AB1163" s="352"/>
      <c r="AC1163" s="352"/>
      <c r="AD1163" s="352"/>
    </row>
    <row r="1164" spans="1:30" ht="20.100000000000001" customHeight="1">
      <c r="A1164" s="144"/>
      <c r="B1164" s="111"/>
      <c r="C1164" s="352"/>
      <c r="D1164" s="311" t="s">
        <v>7988</v>
      </c>
      <c r="E1164" s="352"/>
      <c r="F1164" s="356"/>
      <c r="G1164" s="314"/>
      <c r="H1164" s="356"/>
      <c r="I1164" s="314"/>
      <c r="J1164" s="356"/>
      <c r="K1164" s="314"/>
      <c r="L1164" s="356"/>
      <c r="M1164" s="314"/>
      <c r="N1164" s="315"/>
      <c r="O1164" s="316"/>
      <c r="P1164" s="315"/>
      <c r="Q1164" s="316"/>
      <c r="R1164" s="315"/>
      <c r="S1164" s="316"/>
      <c r="T1164" s="128"/>
      <c r="U1164" s="128"/>
      <c r="V1164" s="352"/>
      <c r="W1164" s="352"/>
      <c r="X1164" s="352"/>
      <c r="Y1164" s="352"/>
      <c r="Z1164" s="352"/>
      <c r="AA1164" s="352"/>
      <c r="AB1164" s="352"/>
      <c r="AC1164" s="352"/>
      <c r="AD1164" s="352"/>
    </row>
    <row r="1165" spans="1:30" ht="20.100000000000001" customHeight="1">
      <c r="A1165" s="144"/>
      <c r="B1165" s="111"/>
      <c r="C1165" s="352"/>
      <c r="D1165" s="311" t="s">
        <v>7932</v>
      </c>
      <c r="E1165" s="352"/>
      <c r="F1165" s="356"/>
      <c r="G1165" s="314"/>
      <c r="H1165" s="356"/>
      <c r="I1165" s="314"/>
      <c r="J1165" s="356"/>
      <c r="K1165" s="314"/>
      <c r="L1165" s="356"/>
      <c r="M1165" s="314"/>
      <c r="N1165" s="315"/>
      <c r="O1165" s="316"/>
      <c r="P1165" s="315"/>
      <c r="Q1165" s="316"/>
      <c r="R1165" s="315"/>
      <c r="S1165" s="316"/>
      <c r="T1165" s="128"/>
      <c r="U1165" s="128"/>
      <c r="V1165" s="352"/>
      <c r="W1165" s="352"/>
      <c r="X1165" s="352"/>
      <c r="Y1165" s="352"/>
      <c r="Z1165" s="352"/>
      <c r="AA1165" s="352"/>
      <c r="AB1165" s="352"/>
      <c r="AC1165" s="352"/>
      <c r="AD1165" s="352"/>
    </row>
    <row r="1166" spans="1:30" ht="20.100000000000001" customHeight="1">
      <c r="A1166" s="144"/>
      <c r="B1166" s="111"/>
      <c r="C1166" s="352"/>
      <c r="D1166" s="311" t="s">
        <v>7933</v>
      </c>
      <c r="E1166" s="352"/>
      <c r="F1166" s="356"/>
      <c r="G1166" s="314"/>
      <c r="H1166" s="356"/>
      <c r="I1166" s="314"/>
      <c r="J1166" s="356"/>
      <c r="K1166" s="314"/>
      <c r="L1166" s="356"/>
      <c r="M1166" s="314"/>
      <c r="N1166" s="315"/>
      <c r="O1166" s="316"/>
      <c r="P1166" s="315"/>
      <c r="Q1166" s="316"/>
      <c r="R1166" s="315"/>
      <c r="S1166" s="316"/>
      <c r="T1166" s="128"/>
      <c r="U1166" s="128"/>
      <c r="V1166" s="352"/>
      <c r="W1166" s="352"/>
      <c r="X1166" s="352"/>
      <c r="Y1166" s="352"/>
      <c r="Z1166" s="352"/>
      <c r="AA1166" s="352"/>
      <c r="AB1166" s="352"/>
      <c r="AC1166" s="352"/>
      <c r="AD1166" s="352"/>
    </row>
    <row r="1167" spans="1:30" ht="20.100000000000001" customHeight="1">
      <c r="A1167" s="177" t="s">
        <v>5184</v>
      </c>
      <c r="B1167" s="9" t="s">
        <v>731</v>
      </c>
      <c r="C1167" s="351" t="s">
        <v>5180</v>
      </c>
      <c r="D1167" s="9" t="s">
        <v>7984</v>
      </c>
      <c r="E1167" s="351" t="s">
        <v>7913</v>
      </c>
      <c r="F1167" s="354"/>
      <c r="G1167" s="12"/>
      <c r="H1167" s="354"/>
      <c r="I1167" s="12"/>
      <c r="J1167" s="354"/>
      <c r="K1167" s="12"/>
      <c r="L1167" s="354"/>
      <c r="M1167" s="12"/>
      <c r="N1167" s="56"/>
      <c r="O1167" s="57"/>
      <c r="P1167" s="56"/>
      <c r="Q1167" s="57"/>
      <c r="R1167" s="56"/>
      <c r="S1167" s="57"/>
      <c r="T1167" s="127"/>
      <c r="U1167" s="127"/>
      <c r="V1167" s="351" t="s">
        <v>7882</v>
      </c>
      <c r="W1167" s="351" t="s">
        <v>7882</v>
      </c>
      <c r="X1167" s="351" t="s">
        <v>7882</v>
      </c>
      <c r="Y1167" s="351" t="s">
        <v>7882</v>
      </c>
      <c r="Z1167" s="351" t="s">
        <v>7882</v>
      </c>
      <c r="AA1167" s="351" t="s">
        <v>7882</v>
      </c>
      <c r="AB1167" s="351" t="s">
        <v>7882</v>
      </c>
      <c r="AC1167" s="351"/>
      <c r="AD1167" s="351"/>
    </row>
    <row r="1168" spans="1:30" ht="20.100000000000001" customHeight="1">
      <c r="A1168" s="144"/>
      <c r="B1168" s="111"/>
      <c r="C1168" s="352"/>
      <c r="D1168" s="311" t="s">
        <v>7985</v>
      </c>
      <c r="E1168" s="352"/>
      <c r="F1168" s="356"/>
      <c r="G1168" s="314"/>
      <c r="H1168" s="356"/>
      <c r="I1168" s="314"/>
      <c r="J1168" s="356"/>
      <c r="K1168" s="314"/>
      <c r="L1168" s="356"/>
      <c r="M1168" s="314"/>
      <c r="N1168" s="315"/>
      <c r="O1168" s="316"/>
      <c r="P1168" s="315"/>
      <c r="Q1168" s="316"/>
      <c r="R1168" s="315"/>
      <c r="S1168" s="316"/>
      <c r="T1168" s="128"/>
      <c r="U1168" s="128"/>
      <c r="V1168" s="352"/>
      <c r="W1168" s="352"/>
      <c r="X1168" s="352"/>
      <c r="Y1168" s="352"/>
      <c r="Z1168" s="352"/>
      <c r="AA1168" s="352"/>
      <c r="AB1168" s="352"/>
      <c r="AC1168" s="352"/>
      <c r="AD1168" s="352"/>
    </row>
    <row r="1169" spans="1:30" ht="20.100000000000001" customHeight="1">
      <c r="A1169" s="144"/>
      <c r="B1169" s="111"/>
      <c r="C1169" s="352"/>
      <c r="D1169" s="311" t="s">
        <v>7986</v>
      </c>
      <c r="E1169" s="352"/>
      <c r="F1169" s="356"/>
      <c r="G1169" s="314"/>
      <c r="H1169" s="356"/>
      <c r="I1169" s="314"/>
      <c r="J1169" s="356"/>
      <c r="K1169" s="314"/>
      <c r="L1169" s="356"/>
      <c r="M1169" s="314"/>
      <c r="N1169" s="315"/>
      <c r="O1169" s="316"/>
      <c r="P1169" s="315"/>
      <c r="Q1169" s="316"/>
      <c r="R1169" s="315"/>
      <c r="S1169" s="316"/>
      <c r="T1169" s="128"/>
      <c r="U1169" s="128"/>
      <c r="V1169" s="352"/>
      <c r="W1169" s="352"/>
      <c r="X1169" s="352"/>
      <c r="Y1169" s="352"/>
      <c r="Z1169" s="352"/>
      <c r="AA1169" s="352"/>
      <c r="AB1169" s="352"/>
      <c r="AC1169" s="352"/>
      <c r="AD1169" s="352"/>
    </row>
    <row r="1170" spans="1:30" ht="20.100000000000001" customHeight="1">
      <c r="A1170" s="144"/>
      <c r="B1170" s="111"/>
      <c r="C1170" s="352"/>
      <c r="D1170" s="311" t="s">
        <v>7987</v>
      </c>
      <c r="E1170" s="352"/>
      <c r="F1170" s="356"/>
      <c r="G1170" s="314"/>
      <c r="H1170" s="356"/>
      <c r="I1170" s="314"/>
      <c r="J1170" s="356"/>
      <c r="K1170" s="314"/>
      <c r="L1170" s="356"/>
      <c r="M1170" s="314"/>
      <c r="N1170" s="315"/>
      <c r="O1170" s="316"/>
      <c r="P1170" s="315"/>
      <c r="Q1170" s="316"/>
      <c r="R1170" s="315"/>
      <c r="S1170" s="316"/>
      <c r="T1170" s="128"/>
      <c r="U1170" s="128"/>
      <c r="V1170" s="352"/>
      <c r="W1170" s="352"/>
      <c r="X1170" s="352"/>
      <c r="Y1170" s="352"/>
      <c r="Z1170" s="352"/>
      <c r="AA1170" s="352"/>
      <c r="AB1170" s="352"/>
      <c r="AC1170" s="352"/>
      <c r="AD1170" s="352"/>
    </row>
    <row r="1171" spans="1:30" ht="20.100000000000001" customHeight="1">
      <c r="A1171" s="144"/>
      <c r="B1171" s="111"/>
      <c r="C1171" s="352"/>
      <c r="D1171" s="311" t="s">
        <v>7988</v>
      </c>
      <c r="E1171" s="352"/>
      <c r="F1171" s="356"/>
      <c r="G1171" s="314"/>
      <c r="H1171" s="356"/>
      <c r="I1171" s="314"/>
      <c r="J1171" s="356"/>
      <c r="K1171" s="314"/>
      <c r="L1171" s="356"/>
      <c r="M1171" s="314"/>
      <c r="N1171" s="315"/>
      <c r="O1171" s="316"/>
      <c r="P1171" s="315"/>
      <c r="Q1171" s="316"/>
      <c r="R1171" s="315"/>
      <c r="S1171" s="316"/>
      <c r="T1171" s="128"/>
      <c r="U1171" s="128"/>
      <c r="V1171" s="352"/>
      <c r="W1171" s="352"/>
      <c r="X1171" s="352"/>
      <c r="Y1171" s="352"/>
      <c r="Z1171" s="352"/>
      <c r="AA1171" s="352"/>
      <c r="AB1171" s="352"/>
      <c r="AC1171" s="352"/>
      <c r="AD1171" s="352"/>
    </row>
    <row r="1172" spans="1:30" ht="20.100000000000001" customHeight="1">
      <c r="A1172" s="144"/>
      <c r="B1172" s="111"/>
      <c r="C1172" s="352"/>
      <c r="D1172" s="311" t="s">
        <v>7932</v>
      </c>
      <c r="E1172" s="352"/>
      <c r="F1172" s="356"/>
      <c r="G1172" s="314"/>
      <c r="H1172" s="356"/>
      <c r="I1172" s="314"/>
      <c r="J1172" s="356"/>
      <c r="K1172" s="314"/>
      <c r="L1172" s="356"/>
      <c r="M1172" s="314"/>
      <c r="N1172" s="315"/>
      <c r="O1172" s="316"/>
      <c r="P1172" s="315"/>
      <c r="Q1172" s="316"/>
      <c r="R1172" s="315"/>
      <c r="S1172" s="316"/>
      <c r="T1172" s="128"/>
      <c r="U1172" s="128"/>
      <c r="V1172" s="352"/>
      <c r="W1172" s="352"/>
      <c r="X1172" s="352"/>
      <c r="Y1172" s="352"/>
      <c r="Z1172" s="352"/>
      <c r="AA1172" s="352"/>
      <c r="AB1172" s="352"/>
      <c r="AC1172" s="352"/>
      <c r="AD1172" s="352"/>
    </row>
    <row r="1173" spans="1:30" ht="20.100000000000001" customHeight="1">
      <c r="A1173" s="144"/>
      <c r="B1173" s="111"/>
      <c r="C1173" s="352"/>
      <c r="D1173" s="311" t="s">
        <v>7933</v>
      </c>
      <c r="E1173" s="352"/>
      <c r="F1173" s="356"/>
      <c r="G1173" s="314"/>
      <c r="H1173" s="356"/>
      <c r="I1173" s="314"/>
      <c r="J1173" s="356"/>
      <c r="K1173" s="314"/>
      <c r="L1173" s="356"/>
      <c r="M1173" s="314"/>
      <c r="N1173" s="315"/>
      <c r="O1173" s="316"/>
      <c r="P1173" s="315"/>
      <c r="Q1173" s="316"/>
      <c r="R1173" s="315"/>
      <c r="S1173" s="316"/>
      <c r="T1173" s="128"/>
      <c r="U1173" s="128"/>
      <c r="V1173" s="352"/>
      <c r="W1173" s="352"/>
      <c r="X1173" s="352"/>
      <c r="Y1173" s="352"/>
      <c r="Z1173" s="352"/>
      <c r="AA1173" s="352"/>
      <c r="AB1173" s="352"/>
      <c r="AC1173" s="352"/>
      <c r="AD1173" s="352"/>
    </row>
    <row r="1174" spans="1:30" ht="20.100000000000001" customHeight="1">
      <c r="A1174" s="177" t="s">
        <v>5185</v>
      </c>
      <c r="B1174" s="9" t="s">
        <v>732</v>
      </c>
      <c r="C1174" s="351" t="s">
        <v>5186</v>
      </c>
      <c r="D1174" s="9"/>
      <c r="E1174" s="351"/>
      <c r="F1174" s="354">
        <v>1</v>
      </c>
      <c r="G1174" s="12">
        <v>100</v>
      </c>
      <c r="H1174" s="354">
        <v>2</v>
      </c>
      <c r="I1174" s="12">
        <v>100</v>
      </c>
      <c r="J1174" s="354">
        <v>3</v>
      </c>
      <c r="K1174" s="12">
        <v>100</v>
      </c>
      <c r="L1174" s="354"/>
      <c r="M1174" s="12"/>
      <c r="N1174" s="56">
        <v>3</v>
      </c>
      <c r="O1174" s="57">
        <v>100</v>
      </c>
      <c r="P1174" s="56">
        <v>3</v>
      </c>
      <c r="Q1174" s="57">
        <v>100</v>
      </c>
      <c r="R1174" s="56">
        <v>4</v>
      </c>
      <c r="S1174" s="57">
        <v>100</v>
      </c>
      <c r="T1174" s="127"/>
      <c r="U1174" s="127"/>
      <c r="V1174" s="351" t="s">
        <v>7882</v>
      </c>
      <c r="W1174" s="351" t="s">
        <v>7882</v>
      </c>
      <c r="X1174" s="351" t="s">
        <v>7882</v>
      </c>
      <c r="Y1174" s="351" t="s">
        <v>7882</v>
      </c>
      <c r="Z1174" s="351" t="s">
        <v>7882</v>
      </c>
      <c r="AA1174" s="351" t="s">
        <v>7882</v>
      </c>
      <c r="AB1174" s="351" t="s">
        <v>7882</v>
      </c>
      <c r="AC1174" s="351"/>
      <c r="AD1174" s="351"/>
    </row>
    <row r="1175" spans="1:30" ht="20.100000000000001" customHeight="1">
      <c r="A1175" s="177" t="s">
        <v>5187</v>
      </c>
      <c r="B1175" s="9" t="s">
        <v>733</v>
      </c>
      <c r="C1175" s="351" t="s">
        <v>7881</v>
      </c>
      <c r="D1175" s="9" t="s">
        <v>1478</v>
      </c>
      <c r="E1175" s="351" t="s">
        <v>7887</v>
      </c>
      <c r="F1175" s="354">
        <v>23</v>
      </c>
      <c r="G1175" s="12">
        <v>4.8319327731092434</v>
      </c>
      <c r="H1175" s="354">
        <v>19</v>
      </c>
      <c r="I1175" s="12">
        <v>3.8539553752535496</v>
      </c>
      <c r="J1175" s="354">
        <v>21</v>
      </c>
      <c r="K1175" s="12">
        <v>4.166666666666667</v>
      </c>
      <c r="L1175" s="354">
        <v>27</v>
      </c>
      <c r="M1175" s="12">
        <v>5.3254437869822482</v>
      </c>
      <c r="N1175" s="56">
        <v>23</v>
      </c>
      <c r="O1175" s="57">
        <v>4.3560606060606064</v>
      </c>
      <c r="P1175" s="56">
        <v>26</v>
      </c>
      <c r="Q1175" s="57">
        <v>4.868913857677903</v>
      </c>
      <c r="R1175" s="56">
        <v>28</v>
      </c>
      <c r="S1175" s="57">
        <v>5.5888223552894214</v>
      </c>
      <c r="T1175" s="127"/>
      <c r="U1175" s="127"/>
      <c r="V1175" s="351" t="s">
        <v>7882</v>
      </c>
      <c r="W1175" s="351" t="s">
        <v>7882</v>
      </c>
      <c r="X1175" s="351" t="s">
        <v>7882</v>
      </c>
      <c r="Y1175" s="351" t="s">
        <v>7882</v>
      </c>
      <c r="Z1175" s="351" t="s">
        <v>7882</v>
      </c>
      <c r="AA1175" s="351" t="s">
        <v>7882</v>
      </c>
      <c r="AB1175" s="351" t="s">
        <v>7882</v>
      </c>
      <c r="AC1175" s="351"/>
      <c r="AD1175" s="351"/>
    </row>
    <row r="1176" spans="1:30" ht="20.100000000000001" customHeight="1">
      <c r="A1176" s="144"/>
      <c r="B1176" s="111"/>
      <c r="C1176" s="352"/>
      <c r="D1176" s="311" t="s">
        <v>1479</v>
      </c>
      <c r="E1176" s="352"/>
      <c r="F1176" s="356">
        <v>3</v>
      </c>
      <c r="G1176" s="314">
        <v>0.63025210084033612</v>
      </c>
      <c r="H1176" s="356">
        <v>1</v>
      </c>
      <c r="I1176" s="314">
        <v>0.20283975659229209</v>
      </c>
      <c r="J1176" s="356">
        <v>2</v>
      </c>
      <c r="K1176" s="314">
        <v>0.3968253968253968</v>
      </c>
      <c r="L1176" s="356">
        <v>1</v>
      </c>
      <c r="M1176" s="314">
        <v>0.19723865877712032</v>
      </c>
      <c r="N1176" s="315">
        <v>2</v>
      </c>
      <c r="O1176" s="316">
        <v>0.37878787878787878</v>
      </c>
      <c r="P1176" s="315">
        <v>1</v>
      </c>
      <c r="Q1176" s="316">
        <v>0.18726591760299627</v>
      </c>
      <c r="R1176" s="315">
        <v>2</v>
      </c>
      <c r="S1176" s="316">
        <v>0.39920159680638723</v>
      </c>
      <c r="T1176" s="128"/>
      <c r="U1176" s="128"/>
      <c r="V1176" s="352"/>
      <c r="W1176" s="352"/>
      <c r="X1176" s="352"/>
      <c r="Y1176" s="352"/>
      <c r="Z1176" s="352"/>
      <c r="AA1176" s="352"/>
      <c r="AB1176" s="352"/>
      <c r="AC1176" s="352"/>
      <c r="AD1176" s="352"/>
    </row>
    <row r="1177" spans="1:30" ht="20.100000000000001" customHeight="1">
      <c r="A1177" s="144"/>
      <c r="B1177" s="111"/>
      <c r="C1177" s="352"/>
      <c r="D1177" s="311" t="s">
        <v>1480</v>
      </c>
      <c r="E1177" s="352"/>
      <c r="F1177" s="356"/>
      <c r="G1177" s="314"/>
      <c r="H1177" s="356">
        <v>1</v>
      </c>
      <c r="I1177" s="314">
        <v>0.20283975659229209</v>
      </c>
      <c r="J1177" s="356"/>
      <c r="K1177" s="314"/>
      <c r="L1177" s="356"/>
      <c r="M1177" s="314"/>
      <c r="N1177" s="315">
        <v>3</v>
      </c>
      <c r="O1177" s="316">
        <v>0.56818181818181823</v>
      </c>
      <c r="P1177" s="315">
        <v>2</v>
      </c>
      <c r="Q1177" s="316">
        <v>0.37453183520599254</v>
      </c>
      <c r="R1177" s="315">
        <v>2</v>
      </c>
      <c r="S1177" s="316">
        <v>0.39920159680638723</v>
      </c>
      <c r="T1177" s="128"/>
      <c r="U1177" s="128"/>
      <c r="V1177" s="352"/>
      <c r="W1177" s="352"/>
      <c r="X1177" s="352"/>
      <c r="Y1177" s="352"/>
      <c r="Z1177" s="352"/>
      <c r="AA1177" s="352"/>
      <c r="AB1177" s="352"/>
      <c r="AC1177" s="352"/>
      <c r="AD1177" s="352"/>
    </row>
    <row r="1178" spans="1:30" ht="20.100000000000001" customHeight="1">
      <c r="A1178" s="144"/>
      <c r="B1178" s="111"/>
      <c r="C1178" s="352"/>
      <c r="D1178" s="311" t="s">
        <v>1481</v>
      </c>
      <c r="E1178" s="352"/>
      <c r="F1178" s="356"/>
      <c r="G1178" s="314"/>
      <c r="H1178" s="356"/>
      <c r="I1178" s="314"/>
      <c r="J1178" s="356"/>
      <c r="K1178" s="314"/>
      <c r="L1178" s="356"/>
      <c r="M1178" s="314"/>
      <c r="N1178" s="315"/>
      <c r="O1178" s="316"/>
      <c r="P1178" s="315"/>
      <c r="Q1178" s="316"/>
      <c r="R1178" s="315">
        <v>1</v>
      </c>
      <c r="S1178" s="316">
        <v>0.19960079840319361</v>
      </c>
      <c r="T1178" s="128"/>
      <c r="U1178" s="128"/>
      <c r="V1178" s="352"/>
      <c r="W1178" s="352"/>
      <c r="X1178" s="352"/>
      <c r="Y1178" s="352"/>
      <c r="Z1178" s="352"/>
      <c r="AA1178" s="352"/>
      <c r="AB1178" s="352"/>
      <c r="AC1178" s="352"/>
      <c r="AD1178" s="352"/>
    </row>
    <row r="1179" spans="1:30" ht="20.100000000000001" customHeight="1">
      <c r="A1179" s="144"/>
      <c r="B1179" s="111"/>
      <c r="C1179" s="352"/>
      <c r="D1179" s="311" t="s">
        <v>1482</v>
      </c>
      <c r="E1179" s="352"/>
      <c r="F1179" s="356">
        <v>4</v>
      </c>
      <c r="G1179" s="314">
        <v>0.84033613445378152</v>
      </c>
      <c r="H1179" s="356">
        <v>3</v>
      </c>
      <c r="I1179" s="314">
        <v>0.60851926977687631</v>
      </c>
      <c r="J1179" s="356">
        <v>3</v>
      </c>
      <c r="K1179" s="314">
        <v>0.59523809523809523</v>
      </c>
      <c r="L1179" s="356">
        <v>2</v>
      </c>
      <c r="M1179" s="314">
        <v>0.39447731755424065</v>
      </c>
      <c r="N1179" s="315">
        <v>2</v>
      </c>
      <c r="O1179" s="316">
        <v>0.37878787878787878</v>
      </c>
      <c r="P1179" s="315">
        <v>3</v>
      </c>
      <c r="Q1179" s="316">
        <v>0.5617977528089888</v>
      </c>
      <c r="R1179" s="315">
        <v>2</v>
      </c>
      <c r="S1179" s="316">
        <v>0.39920159680638723</v>
      </c>
      <c r="T1179" s="128"/>
      <c r="U1179" s="128"/>
      <c r="V1179" s="352"/>
      <c r="W1179" s="352"/>
      <c r="X1179" s="352"/>
      <c r="Y1179" s="352"/>
      <c r="Z1179" s="352"/>
      <c r="AA1179" s="352"/>
      <c r="AB1179" s="352"/>
      <c r="AC1179" s="352"/>
      <c r="AD1179" s="352"/>
    </row>
    <row r="1180" spans="1:30" ht="20.100000000000001" customHeight="1">
      <c r="A1180" s="144"/>
      <c r="B1180" s="111"/>
      <c r="C1180" s="352"/>
      <c r="D1180" s="311" t="s">
        <v>1483</v>
      </c>
      <c r="E1180" s="352"/>
      <c r="F1180" s="356">
        <v>2</v>
      </c>
      <c r="G1180" s="314">
        <v>0.42016806722689076</v>
      </c>
      <c r="H1180" s="356">
        <v>1</v>
      </c>
      <c r="I1180" s="314">
        <v>0.20283975659229209</v>
      </c>
      <c r="J1180" s="356">
        <v>1</v>
      </c>
      <c r="K1180" s="314">
        <v>0.1984126984126984</v>
      </c>
      <c r="L1180" s="356"/>
      <c r="M1180" s="314"/>
      <c r="N1180" s="315">
        <v>1</v>
      </c>
      <c r="O1180" s="316">
        <v>0.18939393939393939</v>
      </c>
      <c r="P1180" s="315"/>
      <c r="Q1180" s="316"/>
      <c r="R1180" s="315">
        <v>1</v>
      </c>
      <c r="S1180" s="316">
        <v>0.19960079840319361</v>
      </c>
      <c r="T1180" s="128"/>
      <c r="U1180" s="128"/>
      <c r="V1180" s="352"/>
      <c r="W1180" s="352"/>
      <c r="X1180" s="352"/>
      <c r="Y1180" s="352"/>
      <c r="Z1180" s="352"/>
      <c r="AA1180" s="352"/>
      <c r="AB1180" s="352"/>
      <c r="AC1180" s="352"/>
      <c r="AD1180" s="352"/>
    </row>
    <row r="1181" spans="1:30" ht="20.100000000000001" customHeight="1">
      <c r="A1181" s="144"/>
      <c r="B1181" s="111"/>
      <c r="C1181" s="352"/>
      <c r="D1181" s="311" t="s">
        <v>1484</v>
      </c>
      <c r="E1181" s="352"/>
      <c r="F1181" s="356">
        <v>1</v>
      </c>
      <c r="G1181" s="314">
        <v>0.21008403361344538</v>
      </c>
      <c r="H1181" s="356"/>
      <c r="I1181" s="314"/>
      <c r="J1181" s="356">
        <v>3</v>
      </c>
      <c r="K1181" s="314">
        <v>0.59523809523809523</v>
      </c>
      <c r="L1181" s="356">
        <v>1</v>
      </c>
      <c r="M1181" s="314">
        <v>0.19723865877712032</v>
      </c>
      <c r="N1181" s="315">
        <v>1</v>
      </c>
      <c r="O1181" s="316">
        <v>0.18939393939393939</v>
      </c>
      <c r="P1181" s="315">
        <v>5</v>
      </c>
      <c r="Q1181" s="316">
        <v>0.93632958801498123</v>
      </c>
      <c r="R1181" s="315">
        <v>5</v>
      </c>
      <c r="S1181" s="316">
        <v>0.99800399201596801</v>
      </c>
      <c r="T1181" s="128"/>
      <c r="U1181" s="128"/>
      <c r="V1181" s="352"/>
      <c r="W1181" s="352"/>
      <c r="X1181" s="352"/>
      <c r="Y1181" s="352"/>
      <c r="Z1181" s="352"/>
      <c r="AA1181" s="352"/>
      <c r="AB1181" s="352"/>
      <c r="AC1181" s="352"/>
      <c r="AD1181" s="352"/>
    </row>
    <row r="1182" spans="1:30" ht="20.100000000000001" customHeight="1">
      <c r="A1182" s="144"/>
      <c r="B1182" s="111"/>
      <c r="C1182" s="352"/>
      <c r="D1182" s="311" t="s">
        <v>1912</v>
      </c>
      <c r="E1182" s="352"/>
      <c r="F1182" s="356"/>
      <c r="G1182" s="314"/>
      <c r="H1182" s="356"/>
      <c r="I1182" s="314"/>
      <c r="J1182" s="356"/>
      <c r="K1182" s="314"/>
      <c r="L1182" s="356"/>
      <c r="M1182" s="314"/>
      <c r="N1182" s="315"/>
      <c r="O1182" s="316"/>
      <c r="P1182" s="315">
        <v>1</v>
      </c>
      <c r="Q1182" s="316">
        <v>0.18726591760299627</v>
      </c>
      <c r="R1182" s="315">
        <v>1</v>
      </c>
      <c r="S1182" s="316">
        <v>0.19960079840319361</v>
      </c>
      <c r="T1182" s="128"/>
      <c r="U1182" s="128"/>
      <c r="V1182" s="352"/>
      <c r="W1182" s="352"/>
      <c r="X1182" s="352"/>
      <c r="Y1182" s="352"/>
      <c r="Z1182" s="352"/>
      <c r="AA1182" s="352"/>
      <c r="AB1182" s="352"/>
      <c r="AC1182" s="352"/>
      <c r="AD1182" s="352"/>
    </row>
    <row r="1183" spans="1:30" ht="20.100000000000001" customHeight="1">
      <c r="A1183" s="144"/>
      <c r="B1183" s="111"/>
      <c r="C1183" s="352"/>
      <c r="D1183" s="311" t="s">
        <v>7991</v>
      </c>
      <c r="E1183" s="352"/>
      <c r="F1183" s="356">
        <v>443</v>
      </c>
      <c r="G1183" s="314">
        <v>93.067226890756302</v>
      </c>
      <c r="H1183" s="356">
        <v>468</v>
      </c>
      <c r="I1183" s="314">
        <v>94.929006085192697</v>
      </c>
      <c r="J1183" s="356">
        <v>474</v>
      </c>
      <c r="K1183" s="314">
        <v>94.047619047619051</v>
      </c>
      <c r="L1183" s="356">
        <v>476</v>
      </c>
      <c r="M1183" s="314">
        <v>93.88560157790927</v>
      </c>
      <c r="N1183" s="315">
        <v>496</v>
      </c>
      <c r="O1183" s="316">
        <v>93.939393939393938</v>
      </c>
      <c r="P1183" s="315">
        <v>496</v>
      </c>
      <c r="Q1183" s="316">
        <v>92.7</v>
      </c>
      <c r="R1183" s="315">
        <v>459</v>
      </c>
      <c r="S1183" s="316">
        <v>91.616766467065872</v>
      </c>
      <c r="T1183" s="128"/>
      <c r="U1183" s="128"/>
      <c r="V1183" s="352"/>
      <c r="W1183" s="352"/>
      <c r="X1183" s="352"/>
      <c r="Y1183" s="352"/>
      <c r="Z1183" s="352"/>
      <c r="AA1183" s="352"/>
      <c r="AB1183" s="352"/>
      <c r="AC1183" s="352"/>
      <c r="AD1183" s="352"/>
    </row>
    <row r="1184" spans="1:30" ht="20.100000000000001" customHeight="1">
      <c r="A1184" s="144"/>
      <c r="B1184" s="111"/>
      <c r="C1184" s="352"/>
      <c r="D1184" s="311" t="s">
        <v>1959</v>
      </c>
      <c r="E1184" s="352"/>
      <c r="F1184" s="356"/>
      <c r="G1184" s="314"/>
      <c r="H1184" s="356"/>
      <c r="I1184" s="314"/>
      <c r="J1184" s="356"/>
      <c r="K1184" s="314"/>
      <c r="L1184" s="356"/>
      <c r="M1184" s="314"/>
      <c r="N1184" s="315"/>
      <c r="O1184" s="316"/>
      <c r="P1184" s="315"/>
      <c r="Q1184" s="316"/>
      <c r="R1184" s="315"/>
      <c r="S1184" s="316"/>
      <c r="T1184" s="128"/>
      <c r="U1184" s="128"/>
      <c r="V1184" s="352"/>
      <c r="W1184" s="352"/>
      <c r="X1184" s="352"/>
      <c r="Y1184" s="352"/>
      <c r="Z1184" s="352"/>
      <c r="AA1184" s="352"/>
      <c r="AB1184" s="352"/>
      <c r="AC1184" s="352"/>
      <c r="AD1184" s="352"/>
    </row>
    <row r="1185" spans="1:30" ht="20.100000000000001" customHeight="1">
      <c r="A1185" s="144"/>
      <c r="B1185" s="111"/>
      <c r="C1185" s="352"/>
      <c r="D1185" s="311" t="s">
        <v>1960</v>
      </c>
      <c r="E1185" s="352"/>
      <c r="F1185" s="356"/>
      <c r="G1185" s="314"/>
      <c r="H1185" s="356"/>
      <c r="I1185" s="314"/>
      <c r="J1185" s="356"/>
      <c r="K1185" s="314"/>
      <c r="L1185" s="356"/>
      <c r="M1185" s="314"/>
      <c r="N1185" s="315"/>
      <c r="O1185" s="316"/>
      <c r="P1185" s="315">
        <v>1</v>
      </c>
      <c r="Q1185" s="316">
        <v>0.2</v>
      </c>
      <c r="R1185" s="315"/>
      <c r="S1185" s="316"/>
      <c r="T1185" s="128"/>
      <c r="U1185" s="128"/>
      <c r="V1185" s="352"/>
      <c r="W1185" s="352"/>
      <c r="X1185" s="352"/>
      <c r="Y1185" s="352"/>
      <c r="Z1185" s="352"/>
      <c r="AA1185" s="352"/>
      <c r="AB1185" s="352"/>
      <c r="AC1185" s="352"/>
      <c r="AD1185" s="352"/>
    </row>
    <row r="1186" spans="1:30" ht="20.100000000000001" customHeight="1">
      <c r="A1186" s="177" t="s">
        <v>5188</v>
      </c>
      <c r="B1186" s="9" t="s">
        <v>734</v>
      </c>
      <c r="C1186" s="351" t="s">
        <v>7881</v>
      </c>
      <c r="D1186" s="9" t="s">
        <v>1478</v>
      </c>
      <c r="E1186" s="351" t="s">
        <v>7887</v>
      </c>
      <c r="F1186" s="354">
        <v>1</v>
      </c>
      <c r="G1186" s="12">
        <v>11.111111111111111</v>
      </c>
      <c r="H1186" s="354"/>
      <c r="I1186" s="12"/>
      <c r="J1186" s="354"/>
      <c r="K1186" s="12"/>
      <c r="L1186" s="354"/>
      <c r="M1186" s="12"/>
      <c r="N1186" s="56"/>
      <c r="O1186" s="57"/>
      <c r="P1186" s="56">
        <v>2</v>
      </c>
      <c r="Q1186" s="57">
        <v>13.333333333333334</v>
      </c>
      <c r="R1186" s="56"/>
      <c r="S1186" s="57"/>
      <c r="T1186" s="127"/>
      <c r="U1186" s="127"/>
      <c r="V1186" s="351" t="s">
        <v>7882</v>
      </c>
      <c r="W1186" s="351" t="s">
        <v>7882</v>
      </c>
      <c r="X1186" s="351" t="s">
        <v>7882</v>
      </c>
      <c r="Y1186" s="351" t="s">
        <v>7882</v>
      </c>
      <c r="Z1186" s="351" t="s">
        <v>7882</v>
      </c>
      <c r="AA1186" s="351" t="s">
        <v>7882</v>
      </c>
      <c r="AB1186" s="351" t="s">
        <v>7882</v>
      </c>
      <c r="AC1186" s="351"/>
      <c r="AD1186" s="351"/>
    </row>
    <row r="1187" spans="1:30" ht="20.100000000000001" customHeight="1">
      <c r="A1187" s="144"/>
      <c r="B1187" s="111"/>
      <c r="C1187" s="352"/>
      <c r="D1187" s="311" t="s">
        <v>1479</v>
      </c>
      <c r="E1187" s="352"/>
      <c r="F1187" s="356">
        <v>2</v>
      </c>
      <c r="G1187" s="314">
        <v>22.222222222222221</v>
      </c>
      <c r="H1187" s="356">
        <v>2</v>
      </c>
      <c r="I1187" s="314">
        <v>25</v>
      </c>
      <c r="J1187" s="356">
        <v>4</v>
      </c>
      <c r="K1187" s="314">
        <v>50</v>
      </c>
      <c r="L1187" s="356">
        <v>4</v>
      </c>
      <c r="M1187" s="314">
        <v>57.1</v>
      </c>
      <c r="N1187" s="315">
        <v>3</v>
      </c>
      <c r="O1187" s="316">
        <v>42.9</v>
      </c>
      <c r="P1187" s="315">
        <v>5</v>
      </c>
      <c r="Q1187" s="316">
        <v>33.333333333333336</v>
      </c>
      <c r="R1187" s="315">
        <v>8</v>
      </c>
      <c r="S1187" s="316">
        <v>53.333333333333336</v>
      </c>
      <c r="T1187" s="128"/>
      <c r="U1187" s="128"/>
      <c r="V1187" s="352"/>
      <c r="W1187" s="352"/>
      <c r="X1187" s="352"/>
      <c r="Y1187" s="352"/>
      <c r="Z1187" s="352"/>
      <c r="AA1187" s="352"/>
      <c r="AB1187" s="352"/>
      <c r="AC1187" s="352"/>
      <c r="AD1187" s="352"/>
    </row>
    <row r="1188" spans="1:30" ht="20.100000000000001" customHeight="1">
      <c r="A1188" s="144"/>
      <c r="B1188" s="111"/>
      <c r="C1188" s="352"/>
      <c r="D1188" s="311" t="s">
        <v>1480</v>
      </c>
      <c r="E1188" s="352"/>
      <c r="F1188" s="356">
        <v>4</v>
      </c>
      <c r="G1188" s="314">
        <v>44.444444444444443</v>
      </c>
      <c r="H1188" s="356">
        <v>3</v>
      </c>
      <c r="I1188" s="314">
        <v>37.5</v>
      </c>
      <c r="J1188" s="356">
        <v>2</v>
      </c>
      <c r="K1188" s="314">
        <v>25</v>
      </c>
      <c r="L1188" s="356">
        <v>2</v>
      </c>
      <c r="M1188" s="314">
        <v>28.6</v>
      </c>
      <c r="N1188" s="315">
        <v>2</v>
      </c>
      <c r="O1188" s="316">
        <v>28.3</v>
      </c>
      <c r="P1188" s="315">
        <v>4</v>
      </c>
      <c r="Q1188" s="316">
        <v>26.666666666666668</v>
      </c>
      <c r="R1188" s="315">
        <v>1</v>
      </c>
      <c r="S1188" s="316">
        <v>6.666666666666667</v>
      </c>
      <c r="T1188" s="128"/>
      <c r="U1188" s="128"/>
      <c r="V1188" s="352"/>
      <c r="W1188" s="352"/>
      <c r="X1188" s="352"/>
      <c r="Y1188" s="352"/>
      <c r="Z1188" s="352"/>
      <c r="AA1188" s="352"/>
      <c r="AB1188" s="352"/>
      <c r="AC1188" s="352"/>
      <c r="AD1188" s="352"/>
    </row>
    <row r="1189" spans="1:30" ht="20.100000000000001" customHeight="1">
      <c r="A1189" s="144"/>
      <c r="B1189" s="111"/>
      <c r="C1189" s="352"/>
      <c r="D1189" s="311" t="s">
        <v>1481</v>
      </c>
      <c r="E1189" s="352"/>
      <c r="F1189" s="356">
        <v>1</v>
      </c>
      <c r="G1189" s="314">
        <v>11.111111111111111</v>
      </c>
      <c r="H1189" s="356">
        <v>1</v>
      </c>
      <c r="I1189" s="314">
        <v>12.5</v>
      </c>
      <c r="J1189" s="356">
        <v>1</v>
      </c>
      <c r="K1189" s="314">
        <v>12.5</v>
      </c>
      <c r="L1189" s="356">
        <v>1</v>
      </c>
      <c r="M1189" s="314">
        <v>14.3</v>
      </c>
      <c r="N1189" s="315">
        <v>1</v>
      </c>
      <c r="O1189" s="316">
        <v>14.3</v>
      </c>
      <c r="P1189" s="315">
        <v>1</v>
      </c>
      <c r="Q1189" s="316">
        <v>6.666666666666667</v>
      </c>
      <c r="R1189" s="315">
        <v>1</v>
      </c>
      <c r="S1189" s="316">
        <v>6.666666666666667</v>
      </c>
      <c r="T1189" s="128"/>
      <c r="U1189" s="128"/>
      <c r="V1189" s="352"/>
      <c r="W1189" s="352"/>
      <c r="X1189" s="352"/>
      <c r="Y1189" s="352"/>
      <c r="Z1189" s="352"/>
      <c r="AA1189" s="352"/>
      <c r="AB1189" s="352"/>
      <c r="AC1189" s="352"/>
      <c r="AD1189" s="352"/>
    </row>
    <row r="1190" spans="1:30" ht="20.100000000000001" customHeight="1">
      <c r="A1190" s="144"/>
      <c r="B1190" s="111"/>
      <c r="C1190" s="352"/>
      <c r="D1190" s="311" t="s">
        <v>1482</v>
      </c>
      <c r="E1190" s="352"/>
      <c r="F1190" s="356">
        <v>1</v>
      </c>
      <c r="G1190" s="314">
        <v>11.111111111111111</v>
      </c>
      <c r="H1190" s="356">
        <v>1</v>
      </c>
      <c r="I1190" s="314">
        <v>12.5</v>
      </c>
      <c r="J1190" s="356">
        <v>1</v>
      </c>
      <c r="K1190" s="314">
        <v>12.5</v>
      </c>
      <c r="L1190" s="356"/>
      <c r="M1190" s="314"/>
      <c r="N1190" s="315">
        <v>1</v>
      </c>
      <c r="O1190" s="316">
        <v>14.3</v>
      </c>
      <c r="P1190" s="315">
        <v>2</v>
      </c>
      <c r="Q1190" s="316">
        <v>13.333333333333334</v>
      </c>
      <c r="R1190" s="315">
        <v>3</v>
      </c>
      <c r="S1190" s="316">
        <v>20</v>
      </c>
      <c r="T1190" s="128"/>
      <c r="U1190" s="128"/>
      <c r="V1190" s="352"/>
      <c r="W1190" s="352"/>
      <c r="X1190" s="352"/>
      <c r="Y1190" s="352"/>
      <c r="Z1190" s="352"/>
      <c r="AA1190" s="352"/>
      <c r="AB1190" s="352"/>
      <c r="AC1190" s="352"/>
      <c r="AD1190" s="352"/>
    </row>
    <row r="1191" spans="1:30" ht="20.100000000000001" customHeight="1">
      <c r="A1191" s="144"/>
      <c r="B1191" s="111"/>
      <c r="C1191" s="352"/>
      <c r="D1191" s="311" t="s">
        <v>1483</v>
      </c>
      <c r="E1191" s="352"/>
      <c r="F1191" s="356"/>
      <c r="G1191" s="314"/>
      <c r="H1191" s="356">
        <v>1</v>
      </c>
      <c r="I1191" s="314">
        <v>12.5</v>
      </c>
      <c r="J1191" s="356"/>
      <c r="K1191" s="314"/>
      <c r="L1191" s="356"/>
      <c r="M1191" s="314"/>
      <c r="N1191" s="315"/>
      <c r="O1191" s="316"/>
      <c r="P1191" s="315">
        <v>1</v>
      </c>
      <c r="Q1191" s="316">
        <v>6.666666666666667</v>
      </c>
      <c r="R1191" s="315">
        <v>2</v>
      </c>
      <c r="S1191" s="316">
        <v>13.333333333333334</v>
      </c>
      <c r="T1191" s="128"/>
      <c r="U1191" s="128"/>
      <c r="V1191" s="352"/>
      <c r="W1191" s="352"/>
      <c r="X1191" s="352"/>
      <c r="Y1191" s="352"/>
      <c r="Z1191" s="352"/>
      <c r="AA1191" s="352"/>
      <c r="AB1191" s="352"/>
      <c r="AC1191" s="352"/>
      <c r="AD1191" s="352"/>
    </row>
    <row r="1192" spans="1:30" ht="20.100000000000001" customHeight="1">
      <c r="A1192" s="144"/>
      <c r="B1192" s="111"/>
      <c r="C1192" s="352"/>
      <c r="D1192" s="311" t="s">
        <v>1484</v>
      </c>
      <c r="E1192" s="352"/>
      <c r="F1192" s="356"/>
      <c r="G1192" s="314"/>
      <c r="H1192" s="356"/>
      <c r="I1192" s="314"/>
      <c r="J1192" s="356"/>
      <c r="K1192" s="314"/>
      <c r="L1192" s="356"/>
      <c r="M1192" s="314"/>
      <c r="N1192" s="315"/>
      <c r="O1192" s="316"/>
      <c r="P1192" s="315"/>
      <c r="Q1192" s="316"/>
      <c r="R1192" s="315"/>
      <c r="S1192" s="316"/>
      <c r="T1192" s="128"/>
      <c r="U1192" s="128"/>
      <c r="V1192" s="352"/>
      <c r="W1192" s="352"/>
      <c r="X1192" s="352"/>
      <c r="Y1192" s="352"/>
      <c r="Z1192" s="352"/>
      <c r="AA1192" s="352"/>
      <c r="AB1192" s="352"/>
      <c r="AC1192" s="352"/>
      <c r="AD1192" s="352"/>
    </row>
    <row r="1193" spans="1:30" ht="20.100000000000001" customHeight="1">
      <c r="A1193" s="144"/>
      <c r="B1193" s="111"/>
      <c r="C1193" s="352"/>
      <c r="D1193" s="311" t="s">
        <v>1912</v>
      </c>
      <c r="E1193" s="352"/>
      <c r="F1193" s="356"/>
      <c r="G1193" s="314"/>
      <c r="H1193" s="356"/>
      <c r="I1193" s="314"/>
      <c r="J1193" s="356"/>
      <c r="K1193" s="314"/>
      <c r="L1193" s="356"/>
      <c r="M1193" s="314"/>
      <c r="N1193" s="315"/>
      <c r="O1193" s="316"/>
      <c r="P1193" s="315"/>
      <c r="Q1193" s="316"/>
      <c r="R1193" s="315"/>
      <c r="S1193" s="316"/>
      <c r="T1193" s="128"/>
      <c r="U1193" s="128"/>
      <c r="V1193" s="352"/>
      <c r="W1193" s="352"/>
      <c r="X1193" s="352"/>
      <c r="Y1193" s="352"/>
      <c r="Z1193" s="352"/>
      <c r="AA1193" s="352"/>
      <c r="AB1193" s="352"/>
      <c r="AC1193" s="352"/>
      <c r="AD1193" s="352"/>
    </row>
    <row r="1194" spans="1:30" ht="20.100000000000001" customHeight="1">
      <c r="A1194" s="144"/>
      <c r="B1194" s="111"/>
      <c r="C1194" s="352"/>
      <c r="D1194" s="311" t="s">
        <v>7991</v>
      </c>
      <c r="E1194" s="352"/>
      <c r="F1194" s="356"/>
      <c r="G1194" s="314"/>
      <c r="H1194" s="356"/>
      <c r="I1194" s="314"/>
      <c r="J1194" s="356"/>
      <c r="K1194" s="314"/>
      <c r="L1194" s="356"/>
      <c r="M1194" s="314"/>
      <c r="N1194" s="315"/>
      <c r="O1194" s="316"/>
      <c r="P1194" s="315"/>
      <c r="Q1194" s="316"/>
      <c r="R1194" s="315"/>
      <c r="S1194" s="316"/>
      <c r="T1194" s="128"/>
      <c r="U1194" s="128"/>
      <c r="V1194" s="352"/>
      <c r="W1194" s="352"/>
      <c r="X1194" s="352"/>
      <c r="Y1194" s="352"/>
      <c r="Z1194" s="352"/>
      <c r="AA1194" s="352"/>
      <c r="AB1194" s="352"/>
      <c r="AC1194" s="352"/>
      <c r="AD1194" s="352"/>
    </row>
    <row r="1195" spans="1:30" ht="20.100000000000001" customHeight="1">
      <c r="A1195" s="144"/>
      <c r="B1195" s="111"/>
      <c r="C1195" s="352"/>
      <c r="D1195" s="311" t="s">
        <v>1959</v>
      </c>
      <c r="E1195" s="352"/>
      <c r="F1195" s="356"/>
      <c r="G1195" s="314"/>
      <c r="H1195" s="356"/>
      <c r="I1195" s="314"/>
      <c r="J1195" s="356"/>
      <c r="K1195" s="314"/>
      <c r="L1195" s="356"/>
      <c r="M1195" s="314"/>
      <c r="N1195" s="315"/>
      <c r="O1195" s="316"/>
      <c r="P1195" s="315"/>
      <c r="Q1195" s="316"/>
      <c r="R1195" s="315"/>
      <c r="S1195" s="316"/>
      <c r="T1195" s="128"/>
      <c r="U1195" s="128"/>
      <c r="V1195" s="352"/>
      <c r="W1195" s="352"/>
      <c r="X1195" s="352"/>
      <c r="Y1195" s="352"/>
      <c r="Z1195" s="352"/>
      <c r="AA1195" s="352"/>
      <c r="AB1195" s="352"/>
      <c r="AC1195" s="352"/>
      <c r="AD1195" s="352"/>
    </row>
    <row r="1196" spans="1:30" ht="20.100000000000001" customHeight="1">
      <c r="A1196" s="144"/>
      <c r="B1196" s="111"/>
      <c r="C1196" s="352"/>
      <c r="D1196" s="311" t="s">
        <v>1960</v>
      </c>
      <c r="E1196" s="352"/>
      <c r="F1196" s="356"/>
      <c r="G1196" s="314"/>
      <c r="H1196" s="356"/>
      <c r="I1196" s="314"/>
      <c r="J1196" s="356"/>
      <c r="K1196" s="314"/>
      <c r="L1196" s="356"/>
      <c r="M1196" s="314"/>
      <c r="N1196" s="315"/>
      <c r="O1196" s="316"/>
      <c r="P1196" s="315"/>
      <c r="Q1196" s="316"/>
      <c r="R1196" s="315"/>
      <c r="S1196" s="316"/>
      <c r="T1196" s="128"/>
      <c r="U1196" s="128"/>
      <c r="V1196" s="352"/>
      <c r="W1196" s="352"/>
      <c r="X1196" s="352"/>
      <c r="Y1196" s="352"/>
      <c r="Z1196" s="352"/>
      <c r="AA1196" s="352"/>
      <c r="AB1196" s="352"/>
      <c r="AC1196" s="352"/>
      <c r="AD1196" s="352"/>
    </row>
    <row r="1197" spans="1:30" ht="20.100000000000001" customHeight="1">
      <c r="A1197" s="177" t="s">
        <v>5189</v>
      </c>
      <c r="B1197" s="9" t="s">
        <v>735</v>
      </c>
      <c r="C1197" s="351" t="s">
        <v>7881</v>
      </c>
      <c r="D1197" s="9" t="s">
        <v>1478</v>
      </c>
      <c r="E1197" s="351" t="s">
        <v>7887</v>
      </c>
      <c r="F1197" s="354">
        <v>1</v>
      </c>
      <c r="G1197" s="12">
        <v>14.285714285714286</v>
      </c>
      <c r="H1197" s="354"/>
      <c r="I1197" s="12"/>
      <c r="J1197" s="354"/>
      <c r="K1197" s="12"/>
      <c r="L1197" s="354"/>
      <c r="M1197" s="12"/>
      <c r="N1197" s="56"/>
      <c r="O1197" s="57"/>
      <c r="P1197" s="56"/>
      <c r="Q1197" s="57"/>
      <c r="R1197" s="56"/>
      <c r="S1197" s="57"/>
      <c r="T1197" s="127"/>
      <c r="U1197" s="127"/>
      <c r="V1197" s="351" t="s">
        <v>7882</v>
      </c>
      <c r="W1197" s="351" t="s">
        <v>7882</v>
      </c>
      <c r="X1197" s="351" t="s">
        <v>7882</v>
      </c>
      <c r="Y1197" s="351" t="s">
        <v>7882</v>
      </c>
      <c r="Z1197" s="351" t="s">
        <v>7882</v>
      </c>
      <c r="AA1197" s="351" t="s">
        <v>7882</v>
      </c>
      <c r="AB1197" s="351" t="s">
        <v>7882</v>
      </c>
      <c r="AC1197" s="351"/>
      <c r="AD1197" s="351"/>
    </row>
    <row r="1198" spans="1:30" ht="20.100000000000001" customHeight="1">
      <c r="A1198" s="144"/>
      <c r="B1198" s="111"/>
      <c r="C1198" s="352"/>
      <c r="D1198" s="311" t="s">
        <v>1479</v>
      </c>
      <c r="E1198" s="352"/>
      <c r="F1198" s="356"/>
      <c r="G1198" s="314"/>
      <c r="H1198" s="356"/>
      <c r="I1198" s="314"/>
      <c r="J1198" s="356"/>
      <c r="K1198" s="314"/>
      <c r="L1198" s="356"/>
      <c r="M1198" s="314"/>
      <c r="N1198" s="315"/>
      <c r="O1198" s="316"/>
      <c r="P1198" s="315"/>
      <c r="Q1198" s="316"/>
      <c r="R1198" s="315"/>
      <c r="S1198" s="316"/>
      <c r="T1198" s="128"/>
      <c r="U1198" s="128"/>
      <c r="V1198" s="352"/>
      <c r="W1198" s="352"/>
      <c r="X1198" s="352"/>
      <c r="Y1198" s="352"/>
      <c r="Z1198" s="352"/>
      <c r="AA1198" s="352"/>
      <c r="AB1198" s="352"/>
      <c r="AC1198" s="352"/>
      <c r="AD1198" s="352"/>
    </row>
    <row r="1199" spans="1:30" ht="20.100000000000001" customHeight="1">
      <c r="A1199" s="144"/>
      <c r="B1199" s="111"/>
      <c r="C1199" s="352"/>
      <c r="D1199" s="311" t="s">
        <v>1480</v>
      </c>
      <c r="E1199" s="352"/>
      <c r="F1199" s="356">
        <v>2</v>
      </c>
      <c r="G1199" s="314">
        <v>28.571428571428573</v>
      </c>
      <c r="H1199" s="356">
        <v>2</v>
      </c>
      <c r="I1199" s="314">
        <v>50</v>
      </c>
      <c r="J1199" s="356">
        <v>3</v>
      </c>
      <c r="K1199" s="314">
        <v>75</v>
      </c>
      <c r="L1199" s="356">
        <v>2</v>
      </c>
      <c r="M1199" s="314">
        <v>50</v>
      </c>
      <c r="N1199" s="315">
        <v>3</v>
      </c>
      <c r="O1199" s="316">
        <v>60</v>
      </c>
      <c r="P1199" s="315">
        <v>4</v>
      </c>
      <c r="Q1199" s="316">
        <v>57.142857142857146</v>
      </c>
      <c r="R1199" s="315">
        <v>6</v>
      </c>
      <c r="S1199" s="316">
        <v>66.666666666666671</v>
      </c>
      <c r="T1199" s="128"/>
      <c r="U1199" s="128"/>
      <c r="V1199" s="352"/>
      <c r="W1199" s="352"/>
      <c r="X1199" s="352"/>
      <c r="Y1199" s="352"/>
      <c r="Z1199" s="352"/>
      <c r="AA1199" s="352"/>
      <c r="AB1199" s="352"/>
      <c r="AC1199" s="352"/>
      <c r="AD1199" s="352"/>
    </row>
    <row r="1200" spans="1:30" ht="20.100000000000001" customHeight="1">
      <c r="A1200" s="144"/>
      <c r="B1200" s="111"/>
      <c r="C1200" s="352"/>
      <c r="D1200" s="311" t="s">
        <v>1481</v>
      </c>
      <c r="E1200" s="352"/>
      <c r="F1200" s="356"/>
      <c r="G1200" s="314"/>
      <c r="H1200" s="356"/>
      <c r="I1200" s="314"/>
      <c r="J1200" s="356"/>
      <c r="K1200" s="314"/>
      <c r="L1200" s="356"/>
      <c r="M1200" s="314"/>
      <c r="N1200" s="315"/>
      <c r="O1200" s="316"/>
      <c r="P1200" s="315"/>
      <c r="Q1200" s="316"/>
      <c r="R1200" s="315"/>
      <c r="S1200" s="316"/>
      <c r="T1200" s="128"/>
      <c r="U1200" s="128"/>
      <c r="V1200" s="352"/>
      <c r="W1200" s="352"/>
      <c r="X1200" s="352"/>
      <c r="Y1200" s="352"/>
      <c r="Z1200" s="352"/>
      <c r="AA1200" s="352"/>
      <c r="AB1200" s="352"/>
      <c r="AC1200" s="352"/>
      <c r="AD1200" s="352"/>
    </row>
    <row r="1201" spans="1:30" ht="20.100000000000001" customHeight="1">
      <c r="A1201" s="144"/>
      <c r="B1201" s="111"/>
      <c r="C1201" s="352"/>
      <c r="D1201" s="311" t="s">
        <v>1482</v>
      </c>
      <c r="E1201" s="352"/>
      <c r="F1201" s="356">
        <v>3</v>
      </c>
      <c r="G1201" s="314">
        <v>42.857142857142854</v>
      </c>
      <c r="H1201" s="356">
        <v>2</v>
      </c>
      <c r="I1201" s="314">
        <v>50</v>
      </c>
      <c r="J1201" s="356">
        <v>1</v>
      </c>
      <c r="K1201" s="314">
        <v>25</v>
      </c>
      <c r="L1201" s="356">
        <v>2</v>
      </c>
      <c r="M1201" s="314">
        <v>50</v>
      </c>
      <c r="N1201" s="315">
        <v>1</v>
      </c>
      <c r="O1201" s="316">
        <v>20</v>
      </c>
      <c r="P1201" s="315">
        <v>2</v>
      </c>
      <c r="Q1201" s="316">
        <v>28.571428571428573</v>
      </c>
      <c r="R1201" s="315">
        <v>1</v>
      </c>
      <c r="S1201" s="316">
        <v>11.111111111111111</v>
      </c>
      <c r="T1201" s="128"/>
      <c r="U1201" s="128"/>
      <c r="V1201" s="352"/>
      <c r="W1201" s="352"/>
      <c r="X1201" s="352"/>
      <c r="Y1201" s="352"/>
      <c r="Z1201" s="352"/>
      <c r="AA1201" s="352"/>
      <c r="AB1201" s="352"/>
      <c r="AC1201" s="352"/>
      <c r="AD1201" s="352"/>
    </row>
    <row r="1202" spans="1:30" ht="20.100000000000001" customHeight="1">
      <c r="A1202" s="144"/>
      <c r="B1202" s="111"/>
      <c r="C1202" s="352"/>
      <c r="D1202" s="311" t="s">
        <v>1483</v>
      </c>
      <c r="E1202" s="352"/>
      <c r="F1202" s="356">
        <v>1</v>
      </c>
      <c r="G1202" s="314">
        <v>14.285714285714286</v>
      </c>
      <c r="H1202" s="356"/>
      <c r="I1202" s="314"/>
      <c r="J1202" s="356"/>
      <c r="K1202" s="314"/>
      <c r="L1202" s="356"/>
      <c r="M1202" s="314"/>
      <c r="N1202" s="315"/>
      <c r="O1202" s="316"/>
      <c r="P1202" s="315"/>
      <c r="Q1202" s="316"/>
      <c r="R1202" s="315"/>
      <c r="S1202" s="316"/>
      <c r="T1202" s="128"/>
      <c r="U1202" s="128"/>
      <c r="V1202" s="352"/>
      <c r="W1202" s="352"/>
      <c r="X1202" s="352"/>
      <c r="Y1202" s="352"/>
      <c r="Z1202" s="352"/>
      <c r="AA1202" s="352"/>
      <c r="AB1202" s="352"/>
      <c r="AC1202" s="352"/>
      <c r="AD1202" s="352"/>
    </row>
    <row r="1203" spans="1:30" ht="20.100000000000001" customHeight="1">
      <c r="A1203" s="144"/>
      <c r="B1203" s="111"/>
      <c r="C1203" s="352"/>
      <c r="D1203" s="311" t="s">
        <v>1484</v>
      </c>
      <c r="E1203" s="352"/>
      <c r="F1203" s="356"/>
      <c r="G1203" s="314"/>
      <c r="H1203" s="356"/>
      <c r="I1203" s="314"/>
      <c r="J1203" s="356"/>
      <c r="K1203" s="314"/>
      <c r="L1203" s="356"/>
      <c r="M1203" s="314"/>
      <c r="N1203" s="315">
        <v>1</v>
      </c>
      <c r="O1203" s="316">
        <v>20</v>
      </c>
      <c r="P1203" s="315">
        <v>1</v>
      </c>
      <c r="Q1203" s="316">
        <v>14.285714285714286</v>
      </c>
      <c r="R1203" s="315">
        <v>2</v>
      </c>
      <c r="S1203" s="316">
        <v>22.222222222222221</v>
      </c>
      <c r="T1203" s="128"/>
      <c r="U1203" s="128"/>
      <c r="V1203" s="352"/>
      <c r="W1203" s="352"/>
      <c r="X1203" s="352"/>
      <c r="Y1203" s="352"/>
      <c r="Z1203" s="352"/>
      <c r="AA1203" s="352"/>
      <c r="AB1203" s="352"/>
      <c r="AC1203" s="352"/>
      <c r="AD1203" s="352"/>
    </row>
    <row r="1204" spans="1:30" ht="20.100000000000001" customHeight="1">
      <c r="A1204" s="144"/>
      <c r="B1204" s="111"/>
      <c r="C1204" s="352"/>
      <c r="D1204" s="311" t="s">
        <v>1912</v>
      </c>
      <c r="E1204" s="352"/>
      <c r="F1204" s="356"/>
      <c r="G1204" s="314"/>
      <c r="H1204" s="356"/>
      <c r="I1204" s="314"/>
      <c r="J1204" s="356"/>
      <c r="K1204" s="314"/>
      <c r="L1204" s="356"/>
      <c r="M1204" s="314"/>
      <c r="N1204" s="315"/>
      <c r="O1204" s="316"/>
      <c r="P1204" s="315"/>
      <c r="Q1204" s="316"/>
      <c r="R1204" s="315"/>
      <c r="S1204" s="316"/>
      <c r="T1204" s="128"/>
      <c r="U1204" s="128"/>
      <c r="V1204" s="352"/>
      <c r="W1204" s="352"/>
      <c r="X1204" s="352"/>
      <c r="Y1204" s="352"/>
      <c r="Z1204" s="352"/>
      <c r="AA1204" s="352"/>
      <c r="AB1204" s="352"/>
      <c r="AC1204" s="352"/>
      <c r="AD1204" s="352"/>
    </row>
    <row r="1205" spans="1:30" ht="20.100000000000001" customHeight="1">
      <c r="A1205" s="144"/>
      <c r="B1205" s="111"/>
      <c r="C1205" s="352"/>
      <c r="D1205" s="311" t="s">
        <v>7991</v>
      </c>
      <c r="E1205" s="352"/>
      <c r="F1205" s="356"/>
      <c r="G1205" s="314"/>
      <c r="H1205" s="356"/>
      <c r="I1205" s="314"/>
      <c r="J1205" s="356"/>
      <c r="K1205" s="314"/>
      <c r="L1205" s="356"/>
      <c r="M1205" s="314"/>
      <c r="N1205" s="315"/>
      <c r="O1205" s="316"/>
      <c r="P1205" s="315"/>
      <c r="Q1205" s="316"/>
      <c r="R1205" s="315"/>
      <c r="S1205" s="316"/>
      <c r="T1205" s="128"/>
      <c r="U1205" s="128"/>
      <c r="V1205" s="352"/>
      <c r="W1205" s="352"/>
      <c r="X1205" s="352"/>
      <c r="Y1205" s="352"/>
      <c r="Z1205" s="352"/>
      <c r="AA1205" s="352"/>
      <c r="AB1205" s="352"/>
      <c r="AC1205" s="352"/>
      <c r="AD1205" s="352"/>
    </row>
    <row r="1206" spans="1:30" ht="20.100000000000001" customHeight="1">
      <c r="A1206" s="144"/>
      <c r="B1206" s="111"/>
      <c r="C1206" s="352"/>
      <c r="D1206" s="311" t="s">
        <v>1959</v>
      </c>
      <c r="E1206" s="352"/>
      <c r="F1206" s="356"/>
      <c r="G1206" s="314"/>
      <c r="H1206" s="356"/>
      <c r="I1206" s="314"/>
      <c r="J1206" s="356"/>
      <c r="K1206" s="314"/>
      <c r="L1206" s="356"/>
      <c r="M1206" s="314"/>
      <c r="N1206" s="315"/>
      <c r="O1206" s="316"/>
      <c r="P1206" s="315"/>
      <c r="Q1206" s="316"/>
      <c r="R1206" s="315"/>
      <c r="S1206" s="316"/>
      <c r="T1206" s="128"/>
      <c r="U1206" s="128"/>
      <c r="V1206" s="352"/>
      <c r="W1206" s="352"/>
      <c r="X1206" s="352"/>
      <c r="Y1206" s="352"/>
      <c r="Z1206" s="352"/>
      <c r="AA1206" s="352"/>
      <c r="AB1206" s="352"/>
      <c r="AC1206" s="352"/>
      <c r="AD1206" s="352"/>
    </row>
    <row r="1207" spans="1:30" ht="20.100000000000001" customHeight="1">
      <c r="A1207" s="144"/>
      <c r="B1207" s="111"/>
      <c r="C1207" s="352"/>
      <c r="D1207" s="311" t="s">
        <v>1960</v>
      </c>
      <c r="E1207" s="352"/>
      <c r="F1207" s="356"/>
      <c r="G1207" s="314"/>
      <c r="H1207" s="356"/>
      <c r="I1207" s="314"/>
      <c r="J1207" s="356"/>
      <c r="K1207" s="314"/>
      <c r="L1207" s="356"/>
      <c r="M1207" s="314"/>
      <c r="N1207" s="315"/>
      <c r="O1207" s="316"/>
      <c r="P1207" s="315"/>
      <c r="Q1207" s="316"/>
      <c r="R1207" s="315"/>
      <c r="S1207" s="316"/>
      <c r="T1207" s="128"/>
      <c r="U1207" s="128"/>
      <c r="V1207" s="352"/>
      <c r="W1207" s="352"/>
      <c r="X1207" s="352"/>
      <c r="Y1207" s="352"/>
      <c r="Z1207" s="352"/>
      <c r="AA1207" s="352"/>
      <c r="AB1207" s="352"/>
      <c r="AC1207" s="352"/>
      <c r="AD1207" s="352"/>
    </row>
    <row r="1208" spans="1:30" ht="20.100000000000001" customHeight="1">
      <c r="A1208" s="177" t="s">
        <v>5190</v>
      </c>
      <c r="B1208" s="9" t="s">
        <v>736</v>
      </c>
      <c r="C1208" s="351" t="s">
        <v>7881</v>
      </c>
      <c r="D1208" s="9" t="s">
        <v>1478</v>
      </c>
      <c r="E1208" s="351" t="s">
        <v>7887</v>
      </c>
      <c r="F1208" s="354"/>
      <c r="G1208" s="12"/>
      <c r="H1208" s="354"/>
      <c r="I1208" s="12"/>
      <c r="J1208" s="354"/>
      <c r="K1208" s="12"/>
      <c r="L1208" s="354"/>
      <c r="M1208" s="12"/>
      <c r="N1208" s="56"/>
      <c r="O1208" s="57"/>
      <c r="P1208" s="56"/>
      <c r="Q1208" s="57"/>
      <c r="R1208" s="56"/>
      <c r="S1208" s="57"/>
      <c r="T1208" s="127"/>
      <c r="U1208" s="127"/>
      <c r="V1208" s="351" t="s">
        <v>7882</v>
      </c>
      <c r="W1208" s="351" t="s">
        <v>7882</v>
      </c>
      <c r="X1208" s="351" t="s">
        <v>7882</v>
      </c>
      <c r="Y1208" s="351" t="s">
        <v>7882</v>
      </c>
      <c r="Z1208" s="351" t="s">
        <v>7882</v>
      </c>
      <c r="AA1208" s="351" t="s">
        <v>7882</v>
      </c>
      <c r="AB1208" s="351" t="s">
        <v>7882</v>
      </c>
      <c r="AC1208" s="351"/>
      <c r="AD1208" s="351"/>
    </row>
    <row r="1209" spans="1:30" ht="20.100000000000001" customHeight="1">
      <c r="A1209" s="144"/>
      <c r="B1209" s="111"/>
      <c r="C1209" s="352"/>
      <c r="D1209" s="311" t="s">
        <v>1479</v>
      </c>
      <c r="E1209" s="352"/>
      <c r="F1209" s="356"/>
      <c r="G1209" s="314"/>
      <c r="H1209" s="356"/>
      <c r="I1209" s="314"/>
      <c r="J1209" s="356"/>
      <c r="K1209" s="314"/>
      <c r="L1209" s="356"/>
      <c r="M1209" s="314"/>
      <c r="N1209" s="315"/>
      <c r="O1209" s="316"/>
      <c r="P1209" s="315"/>
      <c r="Q1209" s="316"/>
      <c r="R1209" s="315"/>
      <c r="S1209" s="316"/>
      <c r="T1209" s="128"/>
      <c r="U1209" s="128"/>
      <c r="V1209" s="352"/>
      <c r="W1209" s="352"/>
      <c r="X1209" s="352"/>
      <c r="Y1209" s="352"/>
      <c r="Z1209" s="352"/>
      <c r="AA1209" s="352"/>
      <c r="AB1209" s="352"/>
      <c r="AC1209" s="352"/>
      <c r="AD1209" s="352"/>
    </row>
    <row r="1210" spans="1:30" ht="20.100000000000001" customHeight="1">
      <c r="A1210" s="144"/>
      <c r="B1210" s="111"/>
      <c r="C1210" s="352"/>
      <c r="D1210" s="311" t="s">
        <v>1480</v>
      </c>
      <c r="E1210" s="352"/>
      <c r="F1210" s="356"/>
      <c r="G1210" s="314"/>
      <c r="H1210" s="356"/>
      <c r="I1210" s="314"/>
      <c r="J1210" s="356"/>
      <c r="K1210" s="314"/>
      <c r="L1210" s="356"/>
      <c r="M1210" s="314"/>
      <c r="N1210" s="315"/>
      <c r="O1210" s="316"/>
      <c r="P1210" s="315"/>
      <c r="Q1210" s="316"/>
      <c r="R1210" s="315"/>
      <c r="S1210" s="316"/>
      <c r="T1210" s="128"/>
      <c r="U1210" s="128"/>
      <c r="V1210" s="352"/>
      <c r="W1210" s="352"/>
      <c r="X1210" s="352"/>
      <c r="Y1210" s="352"/>
      <c r="Z1210" s="352"/>
      <c r="AA1210" s="352"/>
      <c r="AB1210" s="352"/>
      <c r="AC1210" s="352"/>
      <c r="AD1210" s="352"/>
    </row>
    <row r="1211" spans="1:30" ht="20.100000000000001" customHeight="1">
      <c r="A1211" s="144"/>
      <c r="B1211" s="111"/>
      <c r="C1211" s="352"/>
      <c r="D1211" s="311" t="s">
        <v>1481</v>
      </c>
      <c r="E1211" s="352"/>
      <c r="F1211" s="356"/>
      <c r="G1211" s="314"/>
      <c r="H1211" s="356"/>
      <c r="I1211" s="314"/>
      <c r="J1211" s="356"/>
      <c r="K1211" s="314"/>
      <c r="L1211" s="356"/>
      <c r="M1211" s="314"/>
      <c r="N1211" s="315"/>
      <c r="O1211" s="316"/>
      <c r="P1211" s="315"/>
      <c r="Q1211" s="316"/>
      <c r="R1211" s="315"/>
      <c r="S1211" s="316"/>
      <c r="T1211" s="128"/>
      <c r="U1211" s="128"/>
      <c r="V1211" s="352"/>
      <c r="W1211" s="352"/>
      <c r="X1211" s="352"/>
      <c r="Y1211" s="352"/>
      <c r="Z1211" s="352"/>
      <c r="AA1211" s="352"/>
      <c r="AB1211" s="352"/>
      <c r="AC1211" s="352"/>
      <c r="AD1211" s="352"/>
    </row>
    <row r="1212" spans="1:30" ht="20.100000000000001" customHeight="1">
      <c r="A1212" s="144"/>
      <c r="B1212" s="111"/>
      <c r="C1212" s="352"/>
      <c r="D1212" s="311" t="s">
        <v>1482</v>
      </c>
      <c r="E1212" s="352"/>
      <c r="F1212" s="356">
        <v>2</v>
      </c>
      <c r="G1212" s="314">
        <v>66.666666666666671</v>
      </c>
      <c r="H1212" s="356">
        <v>1</v>
      </c>
      <c r="I1212" s="314">
        <v>50</v>
      </c>
      <c r="J1212" s="356">
        <v>2</v>
      </c>
      <c r="K1212" s="314">
        <v>66.666666666666671</v>
      </c>
      <c r="L1212" s="356">
        <v>2</v>
      </c>
      <c r="M1212" s="314">
        <v>50</v>
      </c>
      <c r="N1212" s="315">
        <v>3</v>
      </c>
      <c r="O1212" s="316">
        <v>75</v>
      </c>
      <c r="P1212" s="315">
        <v>3</v>
      </c>
      <c r="Q1212" s="316">
        <v>60</v>
      </c>
      <c r="R1212" s="315">
        <v>6</v>
      </c>
      <c r="S1212" s="316">
        <v>85.714285714285708</v>
      </c>
      <c r="T1212" s="128"/>
      <c r="U1212" s="128"/>
      <c r="V1212" s="352"/>
      <c r="W1212" s="352"/>
      <c r="X1212" s="352"/>
      <c r="Y1212" s="352"/>
      <c r="Z1212" s="352"/>
      <c r="AA1212" s="352"/>
      <c r="AB1212" s="352"/>
      <c r="AC1212" s="352"/>
      <c r="AD1212" s="352"/>
    </row>
    <row r="1213" spans="1:30" ht="20.100000000000001" customHeight="1">
      <c r="A1213" s="144"/>
      <c r="B1213" s="111"/>
      <c r="C1213" s="352"/>
      <c r="D1213" s="311" t="s">
        <v>1483</v>
      </c>
      <c r="E1213" s="352"/>
      <c r="F1213" s="356">
        <v>1</v>
      </c>
      <c r="G1213" s="314">
        <v>33.333333333333336</v>
      </c>
      <c r="H1213" s="356">
        <v>1</v>
      </c>
      <c r="I1213" s="314">
        <v>50</v>
      </c>
      <c r="J1213" s="356">
        <v>1</v>
      </c>
      <c r="K1213" s="314">
        <v>33.333333333333336</v>
      </c>
      <c r="L1213" s="356">
        <v>2</v>
      </c>
      <c r="M1213" s="314">
        <v>50</v>
      </c>
      <c r="N1213" s="315">
        <v>1</v>
      </c>
      <c r="O1213" s="316">
        <v>25</v>
      </c>
      <c r="P1213" s="315">
        <v>2</v>
      </c>
      <c r="Q1213" s="316">
        <v>40</v>
      </c>
      <c r="R1213" s="315">
        <v>1</v>
      </c>
      <c r="S1213" s="316">
        <v>14.285714285714286</v>
      </c>
      <c r="T1213" s="128"/>
      <c r="U1213" s="128"/>
      <c r="V1213" s="352"/>
      <c r="W1213" s="352"/>
      <c r="X1213" s="352"/>
      <c r="Y1213" s="352"/>
      <c r="Z1213" s="352"/>
      <c r="AA1213" s="352"/>
      <c r="AB1213" s="352"/>
      <c r="AC1213" s="352"/>
      <c r="AD1213" s="352"/>
    </row>
    <row r="1214" spans="1:30" ht="20.100000000000001" customHeight="1">
      <c r="A1214" s="144"/>
      <c r="B1214" s="111"/>
      <c r="C1214" s="352"/>
      <c r="D1214" s="311" t="s">
        <v>1484</v>
      </c>
      <c r="E1214" s="352"/>
      <c r="F1214" s="356"/>
      <c r="G1214" s="216"/>
      <c r="H1214" s="356"/>
      <c r="I1214" s="216"/>
      <c r="J1214" s="356"/>
      <c r="K1214" s="216"/>
      <c r="L1214" s="356"/>
      <c r="M1214" s="314"/>
      <c r="N1214" s="315"/>
      <c r="O1214" s="316"/>
      <c r="P1214" s="315"/>
      <c r="Q1214" s="316"/>
      <c r="R1214" s="315"/>
      <c r="S1214" s="316"/>
      <c r="T1214" s="128"/>
      <c r="U1214" s="128"/>
      <c r="V1214" s="352"/>
      <c r="W1214" s="352"/>
      <c r="X1214" s="352"/>
      <c r="Y1214" s="352"/>
      <c r="Z1214" s="352"/>
      <c r="AA1214" s="352"/>
      <c r="AB1214" s="352"/>
      <c r="AC1214" s="352"/>
      <c r="AD1214" s="352"/>
    </row>
    <row r="1215" spans="1:30" ht="20.100000000000001" customHeight="1">
      <c r="A1215" s="144"/>
      <c r="B1215" s="111"/>
      <c r="C1215" s="352"/>
      <c r="D1215" s="311" t="s">
        <v>1912</v>
      </c>
      <c r="E1215" s="352"/>
      <c r="F1215" s="356"/>
      <c r="G1215" s="314"/>
      <c r="H1215" s="356"/>
      <c r="I1215" s="314"/>
      <c r="J1215" s="356"/>
      <c r="K1215" s="314"/>
      <c r="L1215" s="356"/>
      <c r="M1215" s="314"/>
      <c r="N1215" s="315"/>
      <c r="O1215" s="316"/>
      <c r="P1215" s="315"/>
      <c r="Q1215" s="316"/>
      <c r="R1215" s="315"/>
      <c r="S1215" s="316"/>
      <c r="T1215" s="128"/>
      <c r="U1215" s="128"/>
      <c r="V1215" s="352"/>
      <c r="W1215" s="352"/>
      <c r="X1215" s="352"/>
      <c r="Y1215" s="352"/>
      <c r="Z1215" s="352"/>
      <c r="AA1215" s="352"/>
      <c r="AB1215" s="352"/>
      <c r="AC1215" s="352"/>
      <c r="AD1215" s="352"/>
    </row>
    <row r="1216" spans="1:30" ht="20.100000000000001" customHeight="1">
      <c r="A1216" s="144"/>
      <c r="B1216" s="111"/>
      <c r="C1216" s="352"/>
      <c r="D1216" s="311" t="s">
        <v>7991</v>
      </c>
      <c r="E1216" s="352"/>
      <c r="F1216" s="356"/>
      <c r="G1216" s="314"/>
      <c r="H1216" s="356"/>
      <c r="I1216" s="314"/>
      <c r="J1216" s="356"/>
      <c r="K1216" s="314"/>
      <c r="L1216" s="356"/>
      <c r="M1216" s="314"/>
      <c r="N1216" s="315"/>
      <c r="O1216" s="316"/>
      <c r="P1216" s="315"/>
      <c r="Q1216" s="316"/>
      <c r="R1216" s="315"/>
      <c r="S1216" s="316"/>
      <c r="T1216" s="128"/>
      <c r="U1216" s="128"/>
      <c r="V1216" s="352"/>
      <c r="W1216" s="352"/>
      <c r="X1216" s="352"/>
      <c r="Y1216" s="352"/>
      <c r="Z1216" s="352"/>
      <c r="AA1216" s="352"/>
      <c r="AB1216" s="352"/>
      <c r="AC1216" s="352"/>
      <c r="AD1216" s="352"/>
    </row>
    <row r="1217" spans="1:30" ht="20.100000000000001" customHeight="1">
      <c r="A1217" s="144"/>
      <c r="B1217" s="111"/>
      <c r="C1217" s="352"/>
      <c r="D1217" s="311" t="s">
        <v>1959</v>
      </c>
      <c r="E1217" s="352"/>
      <c r="F1217" s="356"/>
      <c r="G1217" s="314"/>
      <c r="H1217" s="356"/>
      <c r="I1217" s="314"/>
      <c r="J1217" s="356"/>
      <c r="K1217" s="314"/>
      <c r="L1217" s="356"/>
      <c r="M1217" s="314"/>
      <c r="N1217" s="315"/>
      <c r="O1217" s="316"/>
      <c r="P1217" s="315"/>
      <c r="Q1217" s="316"/>
      <c r="R1217" s="315"/>
      <c r="S1217" s="316"/>
      <c r="T1217" s="128"/>
      <c r="U1217" s="128"/>
      <c r="V1217" s="352"/>
      <c r="W1217" s="352"/>
      <c r="X1217" s="352"/>
      <c r="Y1217" s="352"/>
      <c r="Z1217" s="352"/>
      <c r="AA1217" s="352"/>
      <c r="AB1217" s="352"/>
      <c r="AC1217" s="352"/>
      <c r="AD1217" s="352"/>
    </row>
    <row r="1218" spans="1:30" ht="20.100000000000001" customHeight="1">
      <c r="A1218" s="144"/>
      <c r="B1218" s="111"/>
      <c r="C1218" s="352"/>
      <c r="D1218" s="311" t="s">
        <v>1960</v>
      </c>
      <c r="E1218" s="352"/>
      <c r="F1218" s="356"/>
      <c r="G1218" s="314"/>
      <c r="H1218" s="356"/>
      <c r="I1218" s="314"/>
      <c r="J1218" s="356"/>
      <c r="K1218" s="314"/>
      <c r="L1218" s="356"/>
      <c r="M1218" s="314"/>
      <c r="N1218" s="315"/>
      <c r="O1218" s="316"/>
      <c r="P1218" s="315"/>
      <c r="Q1218" s="316"/>
      <c r="R1218" s="315"/>
      <c r="S1218" s="316"/>
      <c r="T1218" s="128"/>
      <c r="U1218" s="128"/>
      <c r="V1218" s="352"/>
      <c r="W1218" s="352"/>
      <c r="X1218" s="352"/>
      <c r="Y1218" s="352"/>
      <c r="Z1218" s="352"/>
      <c r="AA1218" s="352"/>
      <c r="AB1218" s="352"/>
      <c r="AC1218" s="352"/>
      <c r="AD1218" s="352"/>
    </row>
    <row r="1219" spans="1:30" ht="20.100000000000001" customHeight="1">
      <c r="A1219" s="177" t="s">
        <v>5191</v>
      </c>
      <c r="B1219" s="9" t="s">
        <v>737</v>
      </c>
      <c r="C1219" s="351" t="s">
        <v>7881</v>
      </c>
      <c r="D1219" s="9" t="s">
        <v>1478</v>
      </c>
      <c r="E1219" s="351" t="s">
        <v>7887</v>
      </c>
      <c r="F1219" s="354"/>
      <c r="G1219" s="12"/>
      <c r="H1219" s="354"/>
      <c r="I1219" s="12"/>
      <c r="J1219" s="354"/>
      <c r="K1219" s="12"/>
      <c r="L1219" s="354"/>
      <c r="M1219" s="12"/>
      <c r="N1219" s="56"/>
      <c r="O1219" s="57"/>
      <c r="P1219" s="56"/>
      <c r="Q1219" s="57"/>
      <c r="R1219" s="56"/>
      <c r="S1219" s="57"/>
      <c r="T1219" s="127"/>
      <c r="U1219" s="127"/>
      <c r="V1219" s="351" t="s">
        <v>7882</v>
      </c>
      <c r="W1219" s="351" t="s">
        <v>7882</v>
      </c>
      <c r="X1219" s="351" t="s">
        <v>7882</v>
      </c>
      <c r="Y1219" s="351" t="s">
        <v>7882</v>
      </c>
      <c r="Z1219" s="351" t="s">
        <v>7882</v>
      </c>
      <c r="AA1219" s="351" t="s">
        <v>7882</v>
      </c>
      <c r="AB1219" s="351" t="s">
        <v>7882</v>
      </c>
      <c r="AC1219" s="351"/>
      <c r="AD1219" s="351"/>
    </row>
    <row r="1220" spans="1:30" ht="20.100000000000001" customHeight="1">
      <c r="A1220" s="144"/>
      <c r="B1220" s="111"/>
      <c r="C1220" s="352"/>
      <c r="D1220" s="311" t="s">
        <v>1479</v>
      </c>
      <c r="E1220" s="352"/>
      <c r="F1220" s="356"/>
      <c r="G1220" s="314"/>
      <c r="H1220" s="356"/>
      <c r="I1220" s="314"/>
      <c r="J1220" s="356"/>
      <c r="K1220" s="314"/>
      <c r="L1220" s="356"/>
      <c r="M1220" s="314"/>
      <c r="N1220" s="315"/>
      <c r="O1220" s="316"/>
      <c r="P1220" s="315"/>
      <c r="Q1220" s="316"/>
      <c r="R1220" s="315"/>
      <c r="S1220" s="316"/>
      <c r="T1220" s="128"/>
      <c r="U1220" s="128"/>
      <c r="V1220" s="352"/>
      <c r="W1220" s="352"/>
      <c r="X1220" s="352"/>
      <c r="Y1220" s="352"/>
      <c r="Z1220" s="352"/>
      <c r="AA1220" s="352"/>
      <c r="AB1220" s="352"/>
      <c r="AC1220" s="352"/>
      <c r="AD1220" s="352"/>
    </row>
    <row r="1221" spans="1:30" ht="20.100000000000001" customHeight="1">
      <c r="A1221" s="144"/>
      <c r="B1221" s="111"/>
      <c r="C1221" s="352"/>
      <c r="D1221" s="311" t="s">
        <v>1480</v>
      </c>
      <c r="E1221" s="352"/>
      <c r="F1221" s="356"/>
      <c r="G1221" s="314"/>
      <c r="H1221" s="356"/>
      <c r="I1221" s="314"/>
      <c r="J1221" s="356"/>
      <c r="K1221" s="314"/>
      <c r="L1221" s="356"/>
      <c r="M1221" s="314"/>
      <c r="N1221" s="315"/>
      <c r="O1221" s="316"/>
      <c r="P1221" s="315"/>
      <c r="Q1221" s="316"/>
      <c r="R1221" s="315"/>
      <c r="S1221" s="316"/>
      <c r="T1221" s="128"/>
      <c r="U1221" s="128"/>
      <c r="V1221" s="352"/>
      <c r="W1221" s="352"/>
      <c r="X1221" s="352"/>
      <c r="Y1221" s="352"/>
      <c r="Z1221" s="352"/>
      <c r="AA1221" s="352"/>
      <c r="AB1221" s="352"/>
      <c r="AC1221" s="352"/>
      <c r="AD1221" s="352"/>
    </row>
    <row r="1222" spans="1:30" ht="20.100000000000001" customHeight="1">
      <c r="A1222" s="144"/>
      <c r="B1222" s="111"/>
      <c r="C1222" s="352"/>
      <c r="D1222" s="311" t="s">
        <v>1481</v>
      </c>
      <c r="E1222" s="352"/>
      <c r="F1222" s="356"/>
      <c r="G1222" s="314"/>
      <c r="H1222" s="356"/>
      <c r="I1222" s="314"/>
      <c r="J1222" s="356"/>
      <c r="K1222" s="314"/>
      <c r="L1222" s="356"/>
      <c r="M1222" s="314"/>
      <c r="N1222" s="315"/>
      <c r="O1222" s="316"/>
      <c r="P1222" s="315"/>
      <c r="Q1222" s="316"/>
      <c r="R1222" s="315"/>
      <c r="S1222" s="316"/>
      <c r="T1222" s="128"/>
      <c r="U1222" s="128"/>
      <c r="V1222" s="352"/>
      <c r="W1222" s="352"/>
      <c r="X1222" s="352"/>
      <c r="Y1222" s="352"/>
      <c r="Z1222" s="352"/>
      <c r="AA1222" s="352"/>
      <c r="AB1222" s="352"/>
      <c r="AC1222" s="352"/>
      <c r="AD1222" s="352"/>
    </row>
    <row r="1223" spans="1:30" ht="20.100000000000001" customHeight="1">
      <c r="A1223" s="144"/>
      <c r="B1223" s="111"/>
      <c r="C1223" s="352"/>
      <c r="D1223" s="311" t="s">
        <v>1482</v>
      </c>
      <c r="E1223" s="352"/>
      <c r="F1223" s="356"/>
      <c r="G1223" s="314"/>
      <c r="H1223" s="356"/>
      <c r="I1223" s="314"/>
      <c r="J1223" s="356"/>
      <c r="K1223" s="314"/>
      <c r="L1223" s="356"/>
      <c r="M1223" s="314"/>
      <c r="N1223" s="315"/>
      <c r="O1223" s="316"/>
      <c r="P1223" s="315"/>
      <c r="Q1223" s="316"/>
      <c r="R1223" s="315"/>
      <c r="S1223" s="316"/>
      <c r="T1223" s="128"/>
      <c r="U1223" s="128"/>
      <c r="V1223" s="352"/>
      <c r="W1223" s="352"/>
      <c r="X1223" s="352"/>
      <c r="Y1223" s="352"/>
      <c r="Z1223" s="352"/>
      <c r="AA1223" s="352"/>
      <c r="AB1223" s="352"/>
      <c r="AC1223" s="352"/>
      <c r="AD1223" s="352"/>
    </row>
    <row r="1224" spans="1:30" ht="20.100000000000001" customHeight="1">
      <c r="A1224" s="144"/>
      <c r="B1224" s="111"/>
      <c r="C1224" s="352"/>
      <c r="D1224" s="311" t="s">
        <v>1483</v>
      </c>
      <c r="E1224" s="352"/>
      <c r="F1224" s="356">
        <v>1</v>
      </c>
      <c r="G1224" s="314">
        <v>100</v>
      </c>
      <c r="H1224" s="356">
        <v>1</v>
      </c>
      <c r="I1224" s="314">
        <v>100</v>
      </c>
      <c r="J1224" s="356">
        <v>1</v>
      </c>
      <c r="K1224" s="314">
        <v>100</v>
      </c>
      <c r="L1224" s="356">
        <v>1</v>
      </c>
      <c r="M1224" s="314">
        <v>100</v>
      </c>
      <c r="N1224" s="315">
        <v>1</v>
      </c>
      <c r="O1224" s="316">
        <v>100</v>
      </c>
      <c r="P1224" s="315">
        <v>2</v>
      </c>
      <c r="Q1224" s="316">
        <v>100</v>
      </c>
      <c r="R1224" s="315">
        <v>2</v>
      </c>
      <c r="S1224" s="316">
        <v>100</v>
      </c>
      <c r="T1224" s="128"/>
      <c r="U1224" s="128"/>
      <c r="V1224" s="352"/>
      <c r="W1224" s="352"/>
      <c r="X1224" s="352"/>
      <c r="Y1224" s="352"/>
      <c r="Z1224" s="352"/>
      <c r="AA1224" s="352"/>
      <c r="AB1224" s="352"/>
      <c r="AC1224" s="352"/>
      <c r="AD1224" s="352"/>
    </row>
    <row r="1225" spans="1:30" ht="20.100000000000001" customHeight="1">
      <c r="A1225" s="144"/>
      <c r="B1225" s="111"/>
      <c r="C1225" s="352"/>
      <c r="D1225" s="311" t="s">
        <v>1484</v>
      </c>
      <c r="E1225" s="352"/>
      <c r="F1225" s="356"/>
      <c r="G1225" s="314"/>
      <c r="H1225" s="356"/>
      <c r="I1225" s="314"/>
      <c r="J1225" s="356"/>
      <c r="K1225" s="314"/>
      <c r="L1225" s="356"/>
      <c r="M1225" s="314"/>
      <c r="N1225" s="315"/>
      <c r="O1225" s="316"/>
      <c r="P1225" s="315"/>
      <c r="Q1225" s="316"/>
      <c r="R1225" s="315"/>
      <c r="S1225" s="316"/>
      <c r="T1225" s="128"/>
      <c r="U1225" s="128"/>
      <c r="V1225" s="352"/>
      <c r="W1225" s="352"/>
      <c r="X1225" s="352"/>
      <c r="Y1225" s="352"/>
      <c r="Z1225" s="352"/>
      <c r="AA1225" s="352"/>
      <c r="AB1225" s="352"/>
      <c r="AC1225" s="352"/>
      <c r="AD1225" s="352"/>
    </row>
    <row r="1226" spans="1:30" ht="20.100000000000001" customHeight="1">
      <c r="A1226" s="144"/>
      <c r="B1226" s="111"/>
      <c r="C1226" s="352"/>
      <c r="D1226" s="311" t="s">
        <v>1912</v>
      </c>
      <c r="E1226" s="352"/>
      <c r="F1226" s="356"/>
      <c r="G1226" s="314"/>
      <c r="H1226" s="356"/>
      <c r="I1226" s="314"/>
      <c r="J1226" s="356"/>
      <c r="K1226" s="314"/>
      <c r="L1226" s="356"/>
      <c r="M1226" s="314"/>
      <c r="N1226" s="315"/>
      <c r="O1226" s="316"/>
      <c r="P1226" s="315"/>
      <c r="Q1226" s="316"/>
      <c r="R1226" s="315"/>
      <c r="S1226" s="316"/>
      <c r="T1226" s="128"/>
      <c r="U1226" s="128"/>
      <c r="V1226" s="352"/>
      <c r="W1226" s="352"/>
      <c r="X1226" s="352"/>
      <c r="Y1226" s="352"/>
      <c r="Z1226" s="352"/>
      <c r="AA1226" s="352"/>
      <c r="AB1226" s="352"/>
      <c r="AC1226" s="352"/>
      <c r="AD1226" s="352"/>
    </row>
    <row r="1227" spans="1:30" ht="20.100000000000001" customHeight="1">
      <c r="A1227" s="144"/>
      <c r="B1227" s="111"/>
      <c r="C1227" s="352"/>
      <c r="D1227" s="311" t="s">
        <v>7991</v>
      </c>
      <c r="E1227" s="352"/>
      <c r="F1227" s="356"/>
      <c r="G1227" s="314"/>
      <c r="H1227" s="356"/>
      <c r="I1227" s="314"/>
      <c r="J1227" s="356"/>
      <c r="K1227" s="314"/>
      <c r="L1227" s="356"/>
      <c r="M1227" s="314"/>
      <c r="N1227" s="315"/>
      <c r="O1227" s="316"/>
      <c r="P1227" s="315"/>
      <c r="Q1227" s="316"/>
      <c r="R1227" s="315"/>
      <c r="S1227" s="316"/>
      <c r="T1227" s="128"/>
      <c r="U1227" s="128"/>
      <c r="V1227" s="352"/>
      <c r="W1227" s="352"/>
      <c r="X1227" s="352"/>
      <c r="Y1227" s="352"/>
      <c r="Z1227" s="352"/>
      <c r="AA1227" s="352"/>
      <c r="AB1227" s="352"/>
      <c r="AC1227" s="352"/>
      <c r="AD1227" s="352"/>
    </row>
    <row r="1228" spans="1:30" ht="20.100000000000001" customHeight="1">
      <c r="A1228" s="144"/>
      <c r="B1228" s="111"/>
      <c r="C1228" s="352"/>
      <c r="D1228" s="311" t="s">
        <v>1959</v>
      </c>
      <c r="E1228" s="352"/>
      <c r="F1228" s="356"/>
      <c r="G1228" s="314"/>
      <c r="H1228" s="356"/>
      <c r="I1228" s="314"/>
      <c r="J1228" s="356"/>
      <c r="K1228" s="314"/>
      <c r="L1228" s="356"/>
      <c r="M1228" s="314"/>
      <c r="N1228" s="315"/>
      <c r="O1228" s="316"/>
      <c r="P1228" s="315"/>
      <c r="Q1228" s="316"/>
      <c r="R1228" s="315"/>
      <c r="S1228" s="316"/>
      <c r="T1228" s="128"/>
      <c r="U1228" s="128"/>
      <c r="V1228" s="352"/>
      <c r="W1228" s="352"/>
      <c r="X1228" s="352"/>
      <c r="Y1228" s="352"/>
      <c r="Z1228" s="352"/>
      <c r="AA1228" s="352"/>
      <c r="AB1228" s="352"/>
      <c r="AC1228" s="352"/>
      <c r="AD1228" s="352"/>
    </row>
    <row r="1229" spans="1:30" ht="20.100000000000001" customHeight="1">
      <c r="A1229" s="144"/>
      <c r="B1229" s="111"/>
      <c r="C1229" s="352"/>
      <c r="D1229" s="311" t="s">
        <v>1960</v>
      </c>
      <c r="E1229" s="352"/>
      <c r="F1229" s="356"/>
      <c r="G1229" s="314"/>
      <c r="H1229" s="356"/>
      <c r="I1229" s="314"/>
      <c r="J1229" s="356"/>
      <c r="K1229" s="314"/>
      <c r="L1229" s="356"/>
      <c r="M1229" s="314"/>
      <c r="N1229" s="315"/>
      <c r="O1229" s="316"/>
      <c r="P1229" s="315"/>
      <c r="Q1229" s="316"/>
      <c r="R1229" s="315"/>
      <c r="S1229" s="316"/>
      <c r="T1229" s="128"/>
      <c r="U1229" s="128"/>
      <c r="V1229" s="352"/>
      <c r="W1229" s="352"/>
      <c r="X1229" s="352"/>
      <c r="Y1229" s="352"/>
      <c r="Z1229" s="352"/>
      <c r="AA1229" s="352"/>
      <c r="AB1229" s="352"/>
      <c r="AC1229" s="352"/>
      <c r="AD1229" s="352"/>
    </row>
    <row r="1230" spans="1:30" ht="20.100000000000001" customHeight="1">
      <c r="A1230" s="177" t="s">
        <v>5192</v>
      </c>
      <c r="B1230" s="9" t="s">
        <v>738</v>
      </c>
      <c r="C1230" s="351" t="s">
        <v>7881</v>
      </c>
      <c r="D1230" s="9" t="s">
        <v>1478</v>
      </c>
      <c r="E1230" s="351" t="s">
        <v>7887</v>
      </c>
      <c r="F1230" s="354"/>
      <c r="G1230" s="12"/>
      <c r="H1230" s="354"/>
      <c r="I1230" s="12"/>
      <c r="J1230" s="354"/>
      <c r="K1230" s="12"/>
      <c r="L1230" s="354"/>
      <c r="M1230" s="12"/>
      <c r="N1230" s="56"/>
      <c r="O1230" s="57"/>
      <c r="P1230" s="56"/>
      <c r="Q1230" s="57"/>
      <c r="R1230" s="56"/>
      <c r="S1230" s="57"/>
      <c r="T1230" s="127"/>
      <c r="U1230" s="127"/>
      <c r="V1230" s="351" t="s">
        <v>7882</v>
      </c>
      <c r="W1230" s="351" t="s">
        <v>7882</v>
      </c>
      <c r="X1230" s="351" t="s">
        <v>7882</v>
      </c>
      <c r="Y1230" s="351" t="s">
        <v>7882</v>
      </c>
      <c r="Z1230" s="351" t="s">
        <v>7882</v>
      </c>
      <c r="AA1230" s="351" t="s">
        <v>7882</v>
      </c>
      <c r="AB1230" s="351" t="s">
        <v>7882</v>
      </c>
      <c r="AC1230" s="351"/>
      <c r="AD1230" s="351"/>
    </row>
    <row r="1231" spans="1:30" ht="20.100000000000001" customHeight="1">
      <c r="A1231" s="144"/>
      <c r="B1231" s="111"/>
      <c r="C1231" s="352"/>
      <c r="D1231" s="311" t="s">
        <v>1479</v>
      </c>
      <c r="E1231" s="352"/>
      <c r="F1231" s="356"/>
      <c r="G1231" s="314"/>
      <c r="H1231" s="356"/>
      <c r="I1231" s="314"/>
      <c r="J1231" s="356"/>
      <c r="K1231" s="314"/>
      <c r="L1231" s="356"/>
      <c r="M1231" s="314"/>
      <c r="N1231" s="315"/>
      <c r="O1231" s="316"/>
      <c r="P1231" s="315"/>
      <c r="Q1231" s="316"/>
      <c r="R1231" s="315"/>
      <c r="S1231" s="316"/>
      <c r="T1231" s="128"/>
      <c r="U1231" s="128"/>
      <c r="V1231" s="352"/>
      <c r="W1231" s="352"/>
      <c r="X1231" s="352"/>
      <c r="Y1231" s="352"/>
      <c r="Z1231" s="352"/>
      <c r="AA1231" s="352"/>
      <c r="AB1231" s="352"/>
      <c r="AC1231" s="352"/>
      <c r="AD1231" s="352"/>
    </row>
    <row r="1232" spans="1:30" ht="20.100000000000001" customHeight="1">
      <c r="A1232" s="144"/>
      <c r="B1232" s="111"/>
      <c r="C1232" s="352"/>
      <c r="D1232" s="311" t="s">
        <v>1480</v>
      </c>
      <c r="E1232" s="352"/>
      <c r="F1232" s="356"/>
      <c r="G1232" s="314"/>
      <c r="H1232" s="356"/>
      <c r="I1232" s="314"/>
      <c r="J1232" s="356"/>
      <c r="K1232" s="314"/>
      <c r="L1232" s="356"/>
      <c r="M1232" s="314"/>
      <c r="N1232" s="315"/>
      <c r="O1232" s="316"/>
      <c r="P1232" s="315"/>
      <c r="Q1232" s="316"/>
      <c r="R1232" s="315"/>
      <c r="S1232" s="316"/>
      <c r="T1232" s="128"/>
      <c r="U1232" s="128"/>
      <c r="V1232" s="352"/>
      <c r="W1232" s="352"/>
      <c r="X1232" s="352"/>
      <c r="Y1232" s="352"/>
      <c r="Z1232" s="352"/>
      <c r="AA1232" s="352"/>
      <c r="AB1232" s="352"/>
      <c r="AC1232" s="352"/>
      <c r="AD1232" s="352"/>
    </row>
    <row r="1233" spans="1:30" ht="20.100000000000001" customHeight="1">
      <c r="A1233" s="144"/>
      <c r="B1233" s="111"/>
      <c r="C1233" s="352"/>
      <c r="D1233" s="311" t="s">
        <v>1481</v>
      </c>
      <c r="E1233" s="352"/>
      <c r="F1233" s="356"/>
      <c r="G1233" s="314"/>
      <c r="H1233" s="356"/>
      <c r="I1233" s="314"/>
      <c r="J1233" s="356"/>
      <c r="K1233" s="314"/>
      <c r="L1233" s="356"/>
      <c r="M1233" s="314"/>
      <c r="N1233" s="315"/>
      <c r="O1233" s="316"/>
      <c r="P1233" s="315"/>
      <c r="Q1233" s="316"/>
      <c r="R1233" s="315"/>
      <c r="S1233" s="316"/>
      <c r="T1233" s="128"/>
      <c r="U1233" s="128"/>
      <c r="V1233" s="352"/>
      <c r="W1233" s="352"/>
      <c r="X1233" s="352"/>
      <c r="Y1233" s="352"/>
      <c r="Z1233" s="352"/>
      <c r="AA1233" s="352"/>
      <c r="AB1233" s="352"/>
      <c r="AC1233" s="352"/>
      <c r="AD1233" s="352"/>
    </row>
    <row r="1234" spans="1:30" ht="20.100000000000001" customHeight="1">
      <c r="A1234" s="144"/>
      <c r="B1234" s="111"/>
      <c r="C1234" s="352"/>
      <c r="D1234" s="311" t="s">
        <v>1482</v>
      </c>
      <c r="E1234" s="352"/>
      <c r="F1234" s="356"/>
      <c r="G1234" s="314"/>
      <c r="H1234" s="356"/>
      <c r="I1234" s="314"/>
      <c r="J1234" s="356"/>
      <c r="K1234" s="314"/>
      <c r="L1234" s="356"/>
      <c r="M1234" s="314"/>
      <c r="N1234" s="315"/>
      <c r="O1234" s="316"/>
      <c r="P1234" s="315"/>
      <c r="Q1234" s="316"/>
      <c r="R1234" s="315"/>
      <c r="S1234" s="316"/>
      <c r="T1234" s="128"/>
      <c r="U1234" s="128"/>
      <c r="V1234" s="352"/>
      <c r="W1234" s="352"/>
      <c r="X1234" s="352"/>
      <c r="Y1234" s="352"/>
      <c r="Z1234" s="352"/>
      <c r="AA1234" s="352"/>
      <c r="AB1234" s="352"/>
      <c r="AC1234" s="352"/>
      <c r="AD1234" s="352"/>
    </row>
    <row r="1235" spans="1:30" ht="20.100000000000001" customHeight="1">
      <c r="A1235" s="144"/>
      <c r="B1235" s="111"/>
      <c r="C1235" s="352"/>
      <c r="D1235" s="311" t="s">
        <v>1483</v>
      </c>
      <c r="E1235" s="352"/>
      <c r="F1235" s="356"/>
      <c r="G1235" s="314"/>
      <c r="H1235" s="356"/>
      <c r="I1235" s="314"/>
      <c r="J1235" s="356"/>
      <c r="K1235" s="314"/>
      <c r="L1235" s="356"/>
      <c r="M1235" s="314"/>
      <c r="N1235" s="315"/>
      <c r="O1235" s="316"/>
      <c r="P1235" s="315"/>
      <c r="Q1235" s="316"/>
      <c r="R1235" s="315"/>
      <c r="S1235" s="316"/>
      <c r="T1235" s="128"/>
      <c r="U1235" s="128"/>
      <c r="V1235" s="352"/>
      <c r="W1235" s="352"/>
      <c r="X1235" s="352"/>
      <c r="Y1235" s="352"/>
      <c r="Z1235" s="352"/>
      <c r="AA1235" s="352"/>
      <c r="AB1235" s="352"/>
      <c r="AC1235" s="352"/>
      <c r="AD1235" s="352"/>
    </row>
    <row r="1236" spans="1:30" ht="20.100000000000001" customHeight="1">
      <c r="A1236" s="144"/>
      <c r="B1236" s="111"/>
      <c r="C1236" s="352"/>
      <c r="D1236" s="311" t="s">
        <v>1484</v>
      </c>
      <c r="E1236" s="352"/>
      <c r="F1236" s="356"/>
      <c r="G1236" s="314"/>
      <c r="H1236" s="356"/>
      <c r="I1236" s="314"/>
      <c r="J1236" s="356"/>
      <c r="K1236" s="314"/>
      <c r="L1236" s="356"/>
      <c r="M1236" s="314"/>
      <c r="N1236" s="315"/>
      <c r="O1236" s="316"/>
      <c r="P1236" s="315"/>
      <c r="Q1236" s="316"/>
      <c r="R1236" s="315"/>
      <c r="S1236" s="316"/>
      <c r="T1236" s="128"/>
      <c r="U1236" s="128"/>
      <c r="V1236" s="352"/>
      <c r="W1236" s="352"/>
      <c r="X1236" s="352"/>
      <c r="Y1236" s="352"/>
      <c r="Z1236" s="352"/>
      <c r="AA1236" s="352"/>
      <c r="AB1236" s="352"/>
      <c r="AC1236" s="352"/>
      <c r="AD1236" s="352"/>
    </row>
    <row r="1237" spans="1:30" ht="20.100000000000001" customHeight="1">
      <c r="A1237" s="144"/>
      <c r="B1237" s="111"/>
      <c r="C1237" s="352"/>
      <c r="D1237" s="311" t="s">
        <v>1912</v>
      </c>
      <c r="E1237" s="352"/>
      <c r="F1237" s="356"/>
      <c r="G1237" s="314"/>
      <c r="H1237" s="356"/>
      <c r="I1237" s="314"/>
      <c r="J1237" s="356"/>
      <c r="K1237" s="314"/>
      <c r="L1237" s="356"/>
      <c r="M1237" s="314"/>
      <c r="N1237" s="315"/>
      <c r="O1237" s="316"/>
      <c r="P1237" s="315"/>
      <c r="Q1237" s="316"/>
      <c r="R1237" s="315"/>
      <c r="S1237" s="316"/>
      <c r="T1237" s="128"/>
      <c r="U1237" s="128"/>
      <c r="V1237" s="352"/>
      <c r="W1237" s="352"/>
      <c r="X1237" s="352"/>
      <c r="Y1237" s="352"/>
      <c r="Z1237" s="352"/>
      <c r="AA1237" s="352"/>
      <c r="AB1237" s="352"/>
      <c r="AC1237" s="352"/>
      <c r="AD1237" s="352"/>
    </row>
    <row r="1238" spans="1:30" ht="20.100000000000001" customHeight="1">
      <c r="A1238" s="144"/>
      <c r="B1238" s="111"/>
      <c r="C1238" s="352"/>
      <c r="D1238" s="311" t="s">
        <v>7991</v>
      </c>
      <c r="E1238" s="352"/>
      <c r="F1238" s="356"/>
      <c r="G1238" s="314"/>
      <c r="H1238" s="356"/>
      <c r="I1238" s="314"/>
      <c r="J1238" s="356"/>
      <c r="K1238" s="314"/>
      <c r="L1238" s="356"/>
      <c r="M1238" s="314"/>
      <c r="N1238" s="315"/>
      <c r="O1238" s="316"/>
      <c r="P1238" s="315"/>
      <c r="Q1238" s="316"/>
      <c r="R1238" s="315"/>
      <c r="S1238" s="316"/>
      <c r="T1238" s="128"/>
      <c r="U1238" s="128"/>
      <c r="V1238" s="352"/>
      <c r="W1238" s="352"/>
      <c r="X1238" s="352"/>
      <c r="Y1238" s="352"/>
      <c r="Z1238" s="352"/>
      <c r="AA1238" s="352"/>
      <c r="AB1238" s="352"/>
      <c r="AC1238" s="352"/>
      <c r="AD1238" s="352"/>
    </row>
    <row r="1239" spans="1:30" ht="20.100000000000001" customHeight="1">
      <c r="A1239" s="144"/>
      <c r="B1239" s="111"/>
      <c r="C1239" s="352"/>
      <c r="D1239" s="311" t="s">
        <v>1959</v>
      </c>
      <c r="E1239" s="352"/>
      <c r="F1239" s="356"/>
      <c r="G1239" s="314"/>
      <c r="H1239" s="356"/>
      <c r="I1239" s="314"/>
      <c r="J1239" s="356"/>
      <c r="K1239" s="314"/>
      <c r="L1239" s="356"/>
      <c r="M1239" s="314"/>
      <c r="N1239" s="315"/>
      <c r="O1239" s="316"/>
      <c r="P1239" s="315"/>
      <c r="Q1239" s="316"/>
      <c r="R1239" s="315"/>
      <c r="S1239" s="316"/>
      <c r="T1239" s="128"/>
      <c r="U1239" s="128"/>
      <c r="V1239" s="352"/>
      <c r="W1239" s="352"/>
      <c r="X1239" s="352"/>
      <c r="Y1239" s="352"/>
      <c r="Z1239" s="352"/>
      <c r="AA1239" s="352"/>
      <c r="AB1239" s="352"/>
      <c r="AC1239" s="352"/>
      <c r="AD1239" s="352"/>
    </row>
    <row r="1240" spans="1:30" ht="20.100000000000001" customHeight="1">
      <c r="A1240" s="144"/>
      <c r="B1240" s="111"/>
      <c r="C1240" s="352"/>
      <c r="D1240" s="311" t="s">
        <v>1960</v>
      </c>
      <c r="E1240" s="352"/>
      <c r="F1240" s="356"/>
      <c r="G1240" s="314"/>
      <c r="H1240" s="356"/>
      <c r="I1240" s="314"/>
      <c r="J1240" s="356"/>
      <c r="K1240" s="314"/>
      <c r="L1240" s="356"/>
      <c r="M1240" s="314"/>
      <c r="N1240" s="315"/>
      <c r="O1240" s="316"/>
      <c r="P1240" s="315"/>
      <c r="Q1240" s="316"/>
      <c r="R1240" s="315"/>
      <c r="S1240" s="316"/>
      <c r="T1240" s="128"/>
      <c r="U1240" s="128"/>
      <c r="V1240" s="352"/>
      <c r="W1240" s="352"/>
      <c r="X1240" s="352"/>
      <c r="Y1240" s="352"/>
      <c r="Z1240" s="352"/>
      <c r="AA1240" s="352"/>
      <c r="AB1240" s="352"/>
      <c r="AC1240" s="352"/>
      <c r="AD1240" s="352"/>
    </row>
    <row r="1241" spans="1:30" ht="20.100000000000001" customHeight="1">
      <c r="A1241" s="177" t="s">
        <v>5193</v>
      </c>
      <c r="B1241" s="9" t="s">
        <v>739</v>
      </c>
      <c r="C1241" s="351" t="s">
        <v>7881</v>
      </c>
      <c r="D1241" s="9" t="s">
        <v>1478</v>
      </c>
      <c r="E1241" s="351" t="s">
        <v>7887</v>
      </c>
      <c r="F1241" s="354"/>
      <c r="G1241" s="12"/>
      <c r="H1241" s="354"/>
      <c r="I1241" s="12"/>
      <c r="J1241" s="354"/>
      <c r="K1241" s="12"/>
      <c r="L1241" s="354"/>
      <c r="M1241" s="12"/>
      <c r="N1241" s="56"/>
      <c r="O1241" s="57"/>
      <c r="P1241" s="56"/>
      <c r="Q1241" s="57"/>
      <c r="R1241" s="56"/>
      <c r="S1241" s="57"/>
      <c r="T1241" s="127"/>
      <c r="U1241" s="127"/>
      <c r="V1241" s="351" t="s">
        <v>7882</v>
      </c>
      <c r="W1241" s="351" t="s">
        <v>7882</v>
      </c>
      <c r="X1241" s="351" t="s">
        <v>7882</v>
      </c>
      <c r="Y1241" s="351" t="s">
        <v>7882</v>
      </c>
      <c r="Z1241" s="351" t="s">
        <v>7882</v>
      </c>
      <c r="AA1241" s="351" t="s">
        <v>7882</v>
      </c>
      <c r="AB1241" s="351" t="s">
        <v>7882</v>
      </c>
      <c r="AC1241" s="351"/>
      <c r="AD1241" s="351"/>
    </row>
    <row r="1242" spans="1:30" ht="20.100000000000001" customHeight="1">
      <c r="A1242" s="144"/>
      <c r="B1242" s="111"/>
      <c r="C1242" s="352"/>
      <c r="D1242" s="311" t="s">
        <v>1479</v>
      </c>
      <c r="E1242" s="352"/>
      <c r="F1242" s="356"/>
      <c r="G1242" s="314"/>
      <c r="H1242" s="356"/>
      <c r="I1242" s="314"/>
      <c r="J1242" s="356"/>
      <c r="K1242" s="314"/>
      <c r="L1242" s="356"/>
      <c r="M1242" s="314"/>
      <c r="N1242" s="315"/>
      <c r="O1242" s="316"/>
      <c r="P1242" s="315"/>
      <c r="Q1242" s="316"/>
      <c r="R1242" s="315"/>
      <c r="S1242" s="316"/>
      <c r="T1242" s="128"/>
      <c r="U1242" s="128"/>
      <c r="V1242" s="352"/>
      <c r="W1242" s="352"/>
      <c r="X1242" s="352"/>
      <c r="Y1242" s="352"/>
      <c r="Z1242" s="352"/>
      <c r="AA1242" s="352"/>
      <c r="AB1242" s="352"/>
      <c r="AC1242" s="352"/>
      <c r="AD1242" s="352"/>
    </row>
    <row r="1243" spans="1:30" ht="20.100000000000001" customHeight="1">
      <c r="A1243" s="144"/>
      <c r="B1243" s="111"/>
      <c r="C1243" s="352"/>
      <c r="D1243" s="311" t="s">
        <v>1480</v>
      </c>
      <c r="E1243" s="352"/>
      <c r="F1243" s="356"/>
      <c r="G1243" s="314"/>
      <c r="H1243" s="356"/>
      <c r="I1243" s="314"/>
      <c r="J1243" s="356"/>
      <c r="K1243" s="314"/>
      <c r="L1243" s="356"/>
      <c r="M1243" s="314"/>
      <c r="N1243" s="315"/>
      <c r="O1243" s="316"/>
      <c r="P1243" s="315"/>
      <c r="Q1243" s="316"/>
      <c r="R1243" s="315"/>
      <c r="S1243" s="316"/>
      <c r="T1243" s="128"/>
      <c r="U1243" s="128"/>
      <c r="V1243" s="352"/>
      <c r="W1243" s="352"/>
      <c r="X1243" s="352"/>
      <c r="Y1243" s="352"/>
      <c r="Z1243" s="352"/>
      <c r="AA1243" s="352"/>
      <c r="AB1243" s="352"/>
      <c r="AC1243" s="352"/>
      <c r="AD1243" s="352"/>
    </row>
    <row r="1244" spans="1:30" ht="20.100000000000001" customHeight="1">
      <c r="A1244" s="144"/>
      <c r="B1244" s="111"/>
      <c r="C1244" s="352"/>
      <c r="D1244" s="311" t="s">
        <v>1481</v>
      </c>
      <c r="E1244" s="352"/>
      <c r="F1244" s="356"/>
      <c r="G1244" s="314"/>
      <c r="H1244" s="356"/>
      <c r="I1244" s="314"/>
      <c r="J1244" s="356"/>
      <c r="K1244" s="314"/>
      <c r="L1244" s="356"/>
      <c r="M1244" s="314"/>
      <c r="N1244" s="315"/>
      <c r="O1244" s="316"/>
      <c r="P1244" s="315"/>
      <c r="Q1244" s="316"/>
      <c r="R1244" s="315"/>
      <c r="S1244" s="316"/>
      <c r="T1244" s="128"/>
      <c r="U1244" s="128"/>
      <c r="V1244" s="352"/>
      <c r="W1244" s="352"/>
      <c r="X1244" s="352"/>
      <c r="Y1244" s="352"/>
      <c r="Z1244" s="352"/>
      <c r="AA1244" s="352"/>
      <c r="AB1244" s="352"/>
      <c r="AC1244" s="352"/>
      <c r="AD1244" s="352"/>
    </row>
    <row r="1245" spans="1:30" ht="20.100000000000001" customHeight="1">
      <c r="A1245" s="144"/>
      <c r="B1245" s="111"/>
      <c r="C1245" s="352"/>
      <c r="D1245" s="311" t="s">
        <v>1482</v>
      </c>
      <c r="E1245" s="352"/>
      <c r="F1245" s="356"/>
      <c r="G1245" s="314"/>
      <c r="H1245" s="356"/>
      <c r="I1245" s="314"/>
      <c r="J1245" s="356"/>
      <c r="K1245" s="314"/>
      <c r="L1245" s="356"/>
      <c r="M1245" s="314"/>
      <c r="N1245" s="315"/>
      <c r="O1245" s="316"/>
      <c r="P1245" s="315"/>
      <c r="Q1245" s="316"/>
      <c r="R1245" s="315"/>
      <c r="S1245" s="316"/>
      <c r="T1245" s="128"/>
      <c r="U1245" s="128"/>
      <c r="V1245" s="352"/>
      <c r="W1245" s="352"/>
      <c r="X1245" s="352"/>
      <c r="Y1245" s="352"/>
      <c r="Z1245" s="352"/>
      <c r="AA1245" s="352"/>
      <c r="AB1245" s="352"/>
      <c r="AC1245" s="352"/>
      <c r="AD1245" s="352"/>
    </row>
    <row r="1246" spans="1:30" ht="20.100000000000001" customHeight="1">
      <c r="A1246" s="144"/>
      <c r="B1246" s="111"/>
      <c r="C1246" s="352"/>
      <c r="D1246" s="311" t="s">
        <v>1483</v>
      </c>
      <c r="E1246" s="352"/>
      <c r="F1246" s="356"/>
      <c r="G1246" s="314"/>
      <c r="H1246" s="356"/>
      <c r="I1246" s="314"/>
      <c r="J1246" s="356"/>
      <c r="K1246" s="314"/>
      <c r="L1246" s="356"/>
      <c r="M1246" s="314"/>
      <c r="N1246" s="315"/>
      <c r="O1246" s="316"/>
      <c r="P1246" s="315"/>
      <c r="Q1246" s="316"/>
      <c r="R1246" s="315"/>
      <c r="S1246" s="316"/>
      <c r="T1246" s="128"/>
      <c r="U1246" s="128"/>
      <c r="V1246" s="352"/>
      <c r="W1246" s="352"/>
      <c r="X1246" s="352"/>
      <c r="Y1246" s="352"/>
      <c r="Z1246" s="352"/>
      <c r="AA1246" s="352"/>
      <c r="AB1246" s="352"/>
      <c r="AC1246" s="352"/>
      <c r="AD1246" s="352"/>
    </row>
    <row r="1247" spans="1:30" ht="20.100000000000001" customHeight="1">
      <c r="A1247" s="144"/>
      <c r="B1247" s="111"/>
      <c r="C1247" s="352"/>
      <c r="D1247" s="311" t="s">
        <v>1484</v>
      </c>
      <c r="E1247" s="352"/>
      <c r="F1247" s="356"/>
      <c r="G1247" s="314"/>
      <c r="H1247" s="356"/>
      <c r="I1247" s="314"/>
      <c r="J1247" s="356"/>
      <c r="K1247" s="314"/>
      <c r="L1247" s="356"/>
      <c r="M1247" s="314"/>
      <c r="N1247" s="315"/>
      <c r="O1247" s="316"/>
      <c r="P1247" s="315"/>
      <c r="Q1247" s="316"/>
      <c r="R1247" s="315"/>
      <c r="S1247" s="316"/>
      <c r="T1247" s="128"/>
      <c r="U1247" s="128"/>
      <c r="V1247" s="352"/>
      <c r="W1247" s="352"/>
      <c r="X1247" s="352"/>
      <c r="Y1247" s="352"/>
      <c r="Z1247" s="352"/>
      <c r="AA1247" s="352"/>
      <c r="AB1247" s="352"/>
      <c r="AC1247" s="352"/>
      <c r="AD1247" s="352"/>
    </row>
    <row r="1248" spans="1:30" ht="20.100000000000001" customHeight="1">
      <c r="A1248" s="144"/>
      <c r="B1248" s="111"/>
      <c r="C1248" s="352"/>
      <c r="D1248" s="311" t="s">
        <v>1912</v>
      </c>
      <c r="E1248" s="352"/>
      <c r="F1248" s="356"/>
      <c r="G1248" s="314"/>
      <c r="H1248" s="356"/>
      <c r="I1248" s="314"/>
      <c r="J1248" s="356"/>
      <c r="K1248" s="314"/>
      <c r="L1248" s="356"/>
      <c r="M1248" s="314"/>
      <c r="N1248" s="315"/>
      <c r="O1248" s="316"/>
      <c r="P1248" s="315"/>
      <c r="Q1248" s="316"/>
      <c r="R1248" s="315"/>
      <c r="S1248" s="316"/>
      <c r="T1248" s="128"/>
      <c r="U1248" s="128"/>
      <c r="V1248" s="352"/>
      <c r="W1248" s="352"/>
      <c r="X1248" s="352"/>
      <c r="Y1248" s="352"/>
      <c r="Z1248" s="352"/>
      <c r="AA1248" s="352"/>
      <c r="AB1248" s="352"/>
      <c r="AC1248" s="352"/>
      <c r="AD1248" s="352"/>
    </row>
    <row r="1249" spans="1:30" ht="20.100000000000001" customHeight="1">
      <c r="A1249" s="144"/>
      <c r="B1249" s="111"/>
      <c r="C1249" s="352"/>
      <c r="D1249" s="311" t="s">
        <v>7991</v>
      </c>
      <c r="E1249" s="352"/>
      <c r="F1249" s="356"/>
      <c r="G1249" s="314"/>
      <c r="H1249" s="356"/>
      <c r="I1249" s="314"/>
      <c r="J1249" s="356"/>
      <c r="K1249" s="314"/>
      <c r="L1249" s="356"/>
      <c r="M1249" s="314"/>
      <c r="N1249" s="315"/>
      <c r="O1249" s="316"/>
      <c r="P1249" s="315"/>
      <c r="Q1249" s="316"/>
      <c r="R1249" s="315"/>
      <c r="S1249" s="316"/>
      <c r="T1249" s="128"/>
      <c r="U1249" s="128"/>
      <c r="V1249" s="352"/>
      <c r="W1249" s="352"/>
      <c r="X1249" s="352"/>
      <c r="Y1249" s="352"/>
      <c r="Z1249" s="352"/>
      <c r="AA1249" s="352"/>
      <c r="AB1249" s="352"/>
      <c r="AC1249" s="352"/>
      <c r="AD1249" s="352"/>
    </row>
    <row r="1250" spans="1:30" ht="20.100000000000001" customHeight="1">
      <c r="A1250" s="144"/>
      <c r="B1250" s="111"/>
      <c r="C1250" s="352"/>
      <c r="D1250" s="311" t="s">
        <v>1959</v>
      </c>
      <c r="E1250" s="352"/>
      <c r="F1250" s="356"/>
      <c r="G1250" s="314"/>
      <c r="H1250" s="356"/>
      <c r="I1250" s="314"/>
      <c r="J1250" s="356"/>
      <c r="K1250" s="314"/>
      <c r="L1250" s="356"/>
      <c r="M1250" s="314"/>
      <c r="N1250" s="315"/>
      <c r="O1250" s="316"/>
      <c r="P1250" s="315"/>
      <c r="Q1250" s="316"/>
      <c r="R1250" s="315"/>
      <c r="S1250" s="316"/>
      <c r="T1250" s="128"/>
      <c r="U1250" s="128"/>
      <c r="V1250" s="352"/>
      <c r="W1250" s="352"/>
      <c r="X1250" s="352"/>
      <c r="Y1250" s="352"/>
      <c r="Z1250" s="352"/>
      <c r="AA1250" s="352"/>
      <c r="AB1250" s="352"/>
      <c r="AC1250" s="352"/>
      <c r="AD1250" s="352"/>
    </row>
    <row r="1251" spans="1:30" ht="20.100000000000001" customHeight="1">
      <c r="A1251" s="144"/>
      <c r="B1251" s="111"/>
      <c r="C1251" s="352"/>
      <c r="D1251" s="311" t="s">
        <v>1960</v>
      </c>
      <c r="E1251" s="352"/>
      <c r="F1251" s="356"/>
      <c r="G1251" s="314"/>
      <c r="H1251" s="356"/>
      <c r="I1251" s="314"/>
      <c r="J1251" s="356"/>
      <c r="K1251" s="314"/>
      <c r="L1251" s="356"/>
      <c r="M1251" s="314"/>
      <c r="N1251" s="315"/>
      <c r="O1251" s="316"/>
      <c r="P1251" s="315"/>
      <c r="Q1251" s="316"/>
      <c r="R1251" s="315"/>
      <c r="S1251" s="316"/>
      <c r="T1251" s="128"/>
      <c r="U1251" s="128"/>
      <c r="V1251" s="352"/>
      <c r="W1251" s="352"/>
      <c r="X1251" s="352"/>
      <c r="Y1251" s="352"/>
      <c r="Z1251" s="352"/>
      <c r="AA1251" s="352"/>
      <c r="AB1251" s="352"/>
      <c r="AC1251" s="352"/>
      <c r="AD1251" s="352"/>
    </row>
    <row r="1252" spans="1:30" ht="20.100000000000001" customHeight="1">
      <c r="A1252" s="177" t="s">
        <v>5194</v>
      </c>
      <c r="B1252" s="9" t="s">
        <v>740</v>
      </c>
      <c r="C1252" s="351" t="s">
        <v>7881</v>
      </c>
      <c r="D1252" s="9" t="s">
        <v>1478</v>
      </c>
      <c r="E1252" s="351" t="s">
        <v>7887</v>
      </c>
      <c r="F1252" s="354"/>
      <c r="G1252" s="12"/>
      <c r="H1252" s="354"/>
      <c r="I1252" s="12"/>
      <c r="J1252" s="354"/>
      <c r="K1252" s="12"/>
      <c r="L1252" s="354"/>
      <c r="M1252" s="12"/>
      <c r="N1252" s="56"/>
      <c r="O1252" s="57"/>
      <c r="P1252" s="56"/>
      <c r="Q1252" s="57"/>
      <c r="R1252" s="56"/>
      <c r="S1252" s="57"/>
      <c r="T1252" s="127"/>
      <c r="U1252" s="127"/>
      <c r="V1252" s="351" t="s">
        <v>7882</v>
      </c>
      <c r="W1252" s="351" t="s">
        <v>7882</v>
      </c>
      <c r="X1252" s="351" t="s">
        <v>7882</v>
      </c>
      <c r="Y1252" s="351" t="s">
        <v>7882</v>
      </c>
      <c r="Z1252" s="351" t="s">
        <v>7882</v>
      </c>
      <c r="AA1252" s="351" t="s">
        <v>7882</v>
      </c>
      <c r="AB1252" s="351" t="s">
        <v>7882</v>
      </c>
      <c r="AC1252" s="351"/>
      <c r="AD1252" s="351"/>
    </row>
    <row r="1253" spans="1:30" ht="20.100000000000001" customHeight="1">
      <c r="A1253" s="144"/>
      <c r="B1253" s="111"/>
      <c r="C1253" s="352"/>
      <c r="D1253" s="311" t="s">
        <v>1479</v>
      </c>
      <c r="E1253" s="352"/>
      <c r="F1253" s="356"/>
      <c r="G1253" s="314"/>
      <c r="H1253" s="356"/>
      <c r="I1253" s="314"/>
      <c r="J1253" s="356"/>
      <c r="K1253" s="314"/>
      <c r="L1253" s="356"/>
      <c r="M1253" s="314"/>
      <c r="N1253" s="315"/>
      <c r="O1253" s="316"/>
      <c r="P1253" s="315"/>
      <c r="Q1253" s="316"/>
      <c r="R1253" s="315"/>
      <c r="S1253" s="316"/>
      <c r="T1253" s="128"/>
      <c r="U1253" s="128"/>
      <c r="V1253" s="352"/>
      <c r="W1253" s="352"/>
      <c r="X1253" s="352"/>
      <c r="Y1253" s="352"/>
      <c r="Z1253" s="352"/>
      <c r="AA1253" s="352"/>
      <c r="AB1253" s="352"/>
      <c r="AC1253" s="352"/>
      <c r="AD1253" s="352"/>
    </row>
    <row r="1254" spans="1:30" ht="20.100000000000001" customHeight="1">
      <c r="A1254" s="144"/>
      <c r="B1254" s="111"/>
      <c r="C1254" s="352"/>
      <c r="D1254" s="311" t="s">
        <v>1480</v>
      </c>
      <c r="E1254" s="352"/>
      <c r="F1254" s="356"/>
      <c r="G1254" s="314"/>
      <c r="H1254" s="356"/>
      <c r="I1254" s="314"/>
      <c r="J1254" s="356"/>
      <c r="K1254" s="314"/>
      <c r="L1254" s="356"/>
      <c r="M1254" s="314"/>
      <c r="N1254" s="315"/>
      <c r="O1254" s="316"/>
      <c r="P1254" s="315"/>
      <c r="Q1254" s="316"/>
      <c r="R1254" s="315"/>
      <c r="S1254" s="316"/>
      <c r="T1254" s="128"/>
      <c r="U1254" s="128"/>
      <c r="V1254" s="352"/>
      <c r="W1254" s="352"/>
      <c r="X1254" s="352"/>
      <c r="Y1254" s="352"/>
      <c r="Z1254" s="352"/>
      <c r="AA1254" s="352"/>
      <c r="AB1254" s="352"/>
      <c r="AC1254" s="352"/>
      <c r="AD1254" s="352"/>
    </row>
    <row r="1255" spans="1:30" ht="20.100000000000001" customHeight="1">
      <c r="A1255" s="144"/>
      <c r="B1255" s="111"/>
      <c r="C1255" s="352"/>
      <c r="D1255" s="311" t="s">
        <v>1481</v>
      </c>
      <c r="E1255" s="352"/>
      <c r="F1255" s="356"/>
      <c r="G1255" s="314"/>
      <c r="H1255" s="356"/>
      <c r="I1255" s="314"/>
      <c r="J1255" s="356"/>
      <c r="K1255" s="314"/>
      <c r="L1255" s="356"/>
      <c r="M1255" s="314"/>
      <c r="N1255" s="315"/>
      <c r="O1255" s="316"/>
      <c r="P1255" s="315"/>
      <c r="Q1255" s="316"/>
      <c r="R1255" s="315"/>
      <c r="S1255" s="316"/>
      <c r="T1255" s="128"/>
      <c r="U1255" s="128"/>
      <c r="V1255" s="352"/>
      <c r="W1255" s="352"/>
      <c r="X1255" s="352"/>
      <c r="Y1255" s="352"/>
      <c r="Z1255" s="352"/>
      <c r="AA1255" s="352"/>
      <c r="AB1255" s="352"/>
      <c r="AC1255" s="352"/>
      <c r="AD1255" s="352"/>
    </row>
    <row r="1256" spans="1:30" ht="20.100000000000001" customHeight="1">
      <c r="A1256" s="144"/>
      <c r="B1256" s="111"/>
      <c r="C1256" s="352"/>
      <c r="D1256" s="311" t="s">
        <v>1482</v>
      </c>
      <c r="E1256" s="352"/>
      <c r="F1256" s="356"/>
      <c r="G1256" s="314"/>
      <c r="H1256" s="356"/>
      <c r="I1256" s="314"/>
      <c r="J1256" s="356"/>
      <c r="K1256" s="314"/>
      <c r="L1256" s="356"/>
      <c r="M1256" s="314"/>
      <c r="N1256" s="315"/>
      <c r="O1256" s="316"/>
      <c r="P1256" s="315"/>
      <c r="Q1256" s="316"/>
      <c r="R1256" s="315"/>
      <c r="S1256" s="316"/>
      <c r="T1256" s="128"/>
      <c r="U1256" s="128"/>
      <c r="V1256" s="352"/>
      <c r="W1256" s="352"/>
      <c r="X1256" s="352"/>
      <c r="Y1256" s="352"/>
      <c r="Z1256" s="352"/>
      <c r="AA1256" s="352"/>
      <c r="AB1256" s="352"/>
      <c r="AC1256" s="352"/>
      <c r="AD1256" s="352"/>
    </row>
    <row r="1257" spans="1:30" ht="20.100000000000001" customHeight="1">
      <c r="A1257" s="144"/>
      <c r="B1257" s="111"/>
      <c r="C1257" s="352"/>
      <c r="D1257" s="311" t="s">
        <v>1483</v>
      </c>
      <c r="E1257" s="352"/>
      <c r="F1257" s="356"/>
      <c r="G1257" s="314"/>
      <c r="H1257" s="356"/>
      <c r="I1257" s="314"/>
      <c r="J1257" s="356"/>
      <c r="K1257" s="314"/>
      <c r="L1257" s="356"/>
      <c r="M1257" s="314"/>
      <c r="N1257" s="315"/>
      <c r="O1257" s="316"/>
      <c r="P1257" s="315"/>
      <c r="Q1257" s="316"/>
      <c r="R1257" s="315"/>
      <c r="S1257" s="316"/>
      <c r="T1257" s="128"/>
      <c r="U1257" s="128"/>
      <c r="V1257" s="352"/>
      <c r="W1257" s="352"/>
      <c r="X1257" s="352"/>
      <c r="Y1257" s="352"/>
      <c r="Z1257" s="352"/>
      <c r="AA1257" s="352"/>
      <c r="AB1257" s="352"/>
      <c r="AC1257" s="352"/>
      <c r="AD1257" s="352"/>
    </row>
    <row r="1258" spans="1:30" ht="20.100000000000001" customHeight="1">
      <c r="A1258" s="144"/>
      <c r="B1258" s="111"/>
      <c r="C1258" s="352"/>
      <c r="D1258" s="311" t="s">
        <v>1484</v>
      </c>
      <c r="E1258" s="352"/>
      <c r="F1258" s="356"/>
      <c r="G1258" s="314"/>
      <c r="H1258" s="356"/>
      <c r="I1258" s="314"/>
      <c r="J1258" s="356"/>
      <c r="K1258" s="314"/>
      <c r="L1258" s="356"/>
      <c r="M1258" s="314"/>
      <c r="N1258" s="315"/>
      <c r="O1258" s="316"/>
      <c r="P1258" s="315"/>
      <c r="Q1258" s="316"/>
      <c r="R1258" s="315"/>
      <c r="S1258" s="316"/>
      <c r="T1258" s="128"/>
      <c r="U1258" s="128"/>
      <c r="V1258" s="352"/>
      <c r="W1258" s="352"/>
      <c r="X1258" s="352"/>
      <c r="Y1258" s="352"/>
      <c r="Z1258" s="352"/>
      <c r="AA1258" s="352"/>
      <c r="AB1258" s="352"/>
      <c r="AC1258" s="352"/>
      <c r="AD1258" s="352"/>
    </row>
    <row r="1259" spans="1:30" ht="20.100000000000001" customHeight="1">
      <c r="A1259" s="144"/>
      <c r="B1259" s="111"/>
      <c r="C1259" s="352"/>
      <c r="D1259" s="311" t="s">
        <v>1912</v>
      </c>
      <c r="E1259" s="352"/>
      <c r="F1259" s="356"/>
      <c r="G1259" s="314"/>
      <c r="H1259" s="356"/>
      <c r="I1259" s="314"/>
      <c r="J1259" s="356"/>
      <c r="K1259" s="314"/>
      <c r="L1259" s="356"/>
      <c r="M1259" s="314"/>
      <c r="N1259" s="315"/>
      <c r="O1259" s="316"/>
      <c r="P1259" s="315"/>
      <c r="Q1259" s="316"/>
      <c r="R1259" s="315"/>
      <c r="S1259" s="316"/>
      <c r="T1259" s="128"/>
      <c r="U1259" s="128"/>
      <c r="V1259" s="352"/>
      <c r="W1259" s="352"/>
      <c r="X1259" s="352"/>
      <c r="Y1259" s="352"/>
      <c r="Z1259" s="352"/>
      <c r="AA1259" s="352"/>
      <c r="AB1259" s="352"/>
      <c r="AC1259" s="352"/>
      <c r="AD1259" s="352"/>
    </row>
    <row r="1260" spans="1:30" ht="20.100000000000001" customHeight="1">
      <c r="A1260" s="144"/>
      <c r="B1260" s="111"/>
      <c r="C1260" s="352"/>
      <c r="D1260" s="311" t="s">
        <v>7991</v>
      </c>
      <c r="E1260" s="352"/>
      <c r="F1260" s="356"/>
      <c r="G1260" s="314"/>
      <c r="H1260" s="356"/>
      <c r="I1260" s="314"/>
      <c r="J1260" s="356"/>
      <c r="K1260" s="314"/>
      <c r="L1260" s="356"/>
      <c r="M1260" s="314"/>
      <c r="N1260" s="315"/>
      <c r="O1260" s="316"/>
      <c r="P1260" s="315"/>
      <c r="Q1260" s="316"/>
      <c r="R1260" s="315"/>
      <c r="S1260" s="316"/>
      <c r="T1260" s="128"/>
      <c r="U1260" s="128"/>
      <c r="V1260" s="352"/>
      <c r="W1260" s="352"/>
      <c r="X1260" s="352"/>
      <c r="Y1260" s="352"/>
      <c r="Z1260" s="352"/>
      <c r="AA1260" s="352"/>
      <c r="AB1260" s="352"/>
      <c r="AC1260" s="352"/>
      <c r="AD1260" s="352"/>
    </row>
    <row r="1261" spans="1:30" ht="20.100000000000001" customHeight="1">
      <c r="A1261" s="144"/>
      <c r="B1261" s="111"/>
      <c r="C1261" s="352"/>
      <c r="D1261" s="311" t="s">
        <v>1959</v>
      </c>
      <c r="E1261" s="352"/>
      <c r="F1261" s="356"/>
      <c r="G1261" s="314"/>
      <c r="H1261" s="356"/>
      <c r="I1261" s="314"/>
      <c r="J1261" s="356"/>
      <c r="K1261" s="314"/>
      <c r="L1261" s="356"/>
      <c r="M1261" s="314"/>
      <c r="N1261" s="315"/>
      <c r="O1261" s="316"/>
      <c r="P1261" s="315"/>
      <c r="Q1261" s="316"/>
      <c r="R1261" s="315"/>
      <c r="S1261" s="316"/>
      <c r="T1261" s="128"/>
      <c r="U1261" s="128"/>
      <c r="V1261" s="352"/>
      <c r="W1261" s="352"/>
      <c r="X1261" s="352"/>
      <c r="Y1261" s="352"/>
      <c r="Z1261" s="352"/>
      <c r="AA1261" s="352"/>
      <c r="AB1261" s="352"/>
      <c r="AC1261" s="352"/>
      <c r="AD1261" s="352"/>
    </row>
    <row r="1262" spans="1:30" ht="20.100000000000001" customHeight="1">
      <c r="A1262" s="144"/>
      <c r="B1262" s="111"/>
      <c r="C1262" s="352"/>
      <c r="D1262" s="311" t="s">
        <v>1960</v>
      </c>
      <c r="E1262" s="352"/>
      <c r="F1262" s="356"/>
      <c r="G1262" s="314"/>
      <c r="H1262" s="356"/>
      <c r="I1262" s="314"/>
      <c r="J1262" s="356"/>
      <c r="K1262" s="314"/>
      <c r="L1262" s="356"/>
      <c r="M1262" s="314"/>
      <c r="N1262" s="315"/>
      <c r="O1262" s="316"/>
      <c r="P1262" s="315"/>
      <c r="Q1262" s="316"/>
      <c r="R1262" s="315"/>
      <c r="S1262" s="316"/>
      <c r="T1262" s="128"/>
      <c r="U1262" s="128"/>
      <c r="V1262" s="352"/>
      <c r="W1262" s="352"/>
      <c r="X1262" s="352"/>
      <c r="Y1262" s="352"/>
      <c r="Z1262" s="352"/>
      <c r="AA1262" s="352"/>
      <c r="AB1262" s="352"/>
      <c r="AC1262" s="352"/>
      <c r="AD1262" s="352"/>
    </row>
    <row r="1263" spans="1:30" ht="20.100000000000001" customHeight="1">
      <c r="A1263" s="177" t="s">
        <v>5195</v>
      </c>
      <c r="B1263" s="9" t="s">
        <v>741</v>
      </c>
      <c r="C1263" s="351" t="s">
        <v>5196</v>
      </c>
      <c r="D1263" s="9"/>
      <c r="E1263" s="351"/>
      <c r="F1263" s="354"/>
      <c r="G1263" s="12"/>
      <c r="H1263" s="354"/>
      <c r="I1263" s="12"/>
      <c r="J1263" s="354"/>
      <c r="K1263" s="12"/>
      <c r="L1263" s="354"/>
      <c r="M1263" s="12"/>
      <c r="N1263" s="56"/>
      <c r="O1263" s="57"/>
      <c r="P1263" s="56">
        <v>1</v>
      </c>
      <c r="Q1263" s="57">
        <v>100</v>
      </c>
      <c r="R1263" s="56">
        <v>1</v>
      </c>
      <c r="S1263" s="57">
        <v>100</v>
      </c>
      <c r="T1263" s="127"/>
      <c r="U1263" s="127"/>
      <c r="V1263" s="351" t="s">
        <v>7882</v>
      </c>
      <c r="W1263" s="351" t="s">
        <v>7882</v>
      </c>
      <c r="X1263" s="351" t="s">
        <v>7882</v>
      </c>
      <c r="Y1263" s="351" t="s">
        <v>7882</v>
      </c>
      <c r="Z1263" s="351" t="s">
        <v>7882</v>
      </c>
      <c r="AA1263" s="351" t="s">
        <v>7882</v>
      </c>
      <c r="AB1263" s="351" t="s">
        <v>7882</v>
      </c>
      <c r="AC1263" s="351"/>
      <c r="AD1263" s="351"/>
    </row>
    <row r="1264" spans="1:30" ht="20.100000000000001" customHeight="1">
      <c r="A1264" s="177" t="s">
        <v>5197</v>
      </c>
      <c r="B1264" s="9" t="s">
        <v>742</v>
      </c>
      <c r="C1264" s="351" t="s">
        <v>7881</v>
      </c>
      <c r="D1264" s="9" t="s">
        <v>1478</v>
      </c>
      <c r="E1264" s="351" t="s">
        <v>7887</v>
      </c>
      <c r="F1264" s="354">
        <v>6</v>
      </c>
      <c r="G1264" s="12">
        <v>1.2605042016806722</v>
      </c>
      <c r="H1264" s="354">
        <v>8</v>
      </c>
      <c r="I1264" s="12">
        <v>1.6227180527383367</v>
      </c>
      <c r="J1264" s="354">
        <v>6</v>
      </c>
      <c r="K1264" s="12">
        <v>1.1904761904761905</v>
      </c>
      <c r="L1264" s="354">
        <v>5</v>
      </c>
      <c r="M1264" s="12">
        <v>0.98619329388560162</v>
      </c>
      <c r="N1264" s="56">
        <v>4</v>
      </c>
      <c r="O1264" s="57">
        <v>0.75757575757575757</v>
      </c>
      <c r="P1264" s="56">
        <v>4</v>
      </c>
      <c r="Q1264" s="57">
        <v>0.74906367041198507</v>
      </c>
      <c r="R1264" s="56">
        <v>7</v>
      </c>
      <c r="S1264" s="57">
        <v>1.3972055888223553</v>
      </c>
      <c r="T1264" s="127"/>
      <c r="U1264" s="127"/>
      <c r="V1264" s="351" t="s">
        <v>7882</v>
      </c>
      <c r="W1264" s="351" t="s">
        <v>7882</v>
      </c>
      <c r="X1264" s="351" t="s">
        <v>7882</v>
      </c>
      <c r="Y1264" s="351" t="s">
        <v>7882</v>
      </c>
      <c r="Z1264" s="351" t="s">
        <v>7882</v>
      </c>
      <c r="AA1264" s="351" t="s">
        <v>7882</v>
      </c>
      <c r="AB1264" s="351" t="s">
        <v>7882</v>
      </c>
      <c r="AC1264" s="351"/>
      <c r="AD1264" s="351"/>
    </row>
    <row r="1265" spans="1:30" ht="20.100000000000001" customHeight="1">
      <c r="A1265" s="144"/>
      <c r="B1265" s="111"/>
      <c r="C1265" s="352"/>
      <c r="D1265" s="311" t="s">
        <v>1479</v>
      </c>
      <c r="E1265" s="352"/>
      <c r="F1265" s="356">
        <v>1</v>
      </c>
      <c r="G1265" s="314">
        <v>0.21008403361344538</v>
      </c>
      <c r="H1265" s="356">
        <v>1</v>
      </c>
      <c r="I1265" s="314">
        <v>0.20283975659229209</v>
      </c>
      <c r="J1265" s="356">
        <v>2</v>
      </c>
      <c r="K1265" s="314">
        <v>0.3968253968253968</v>
      </c>
      <c r="L1265" s="356">
        <v>1</v>
      </c>
      <c r="M1265" s="314">
        <v>0.19723865877712032</v>
      </c>
      <c r="N1265" s="315">
        <v>1</v>
      </c>
      <c r="O1265" s="316">
        <v>0.18939393939393939</v>
      </c>
      <c r="P1265" s="315">
        <v>2</v>
      </c>
      <c r="Q1265" s="316">
        <v>0.37453183520599254</v>
      </c>
      <c r="R1265" s="315">
        <v>2</v>
      </c>
      <c r="S1265" s="316">
        <v>0.39920159680638723</v>
      </c>
      <c r="T1265" s="128"/>
      <c r="U1265" s="128"/>
      <c r="V1265" s="352"/>
      <c r="W1265" s="352"/>
      <c r="X1265" s="352"/>
      <c r="Y1265" s="352"/>
      <c r="Z1265" s="352"/>
      <c r="AA1265" s="352"/>
      <c r="AB1265" s="352"/>
      <c r="AC1265" s="352"/>
      <c r="AD1265" s="352"/>
    </row>
    <row r="1266" spans="1:30" ht="20.100000000000001" customHeight="1">
      <c r="A1266" s="144"/>
      <c r="B1266" s="111"/>
      <c r="C1266" s="352"/>
      <c r="D1266" s="311" t="s">
        <v>1480</v>
      </c>
      <c r="E1266" s="352"/>
      <c r="F1266" s="356"/>
      <c r="G1266" s="314"/>
      <c r="H1266" s="356"/>
      <c r="I1266" s="314"/>
      <c r="J1266" s="356"/>
      <c r="K1266" s="314"/>
      <c r="L1266" s="356"/>
      <c r="M1266" s="314"/>
      <c r="N1266" s="315">
        <v>1</v>
      </c>
      <c r="O1266" s="316">
        <v>0.18939393939393939</v>
      </c>
      <c r="P1266" s="315">
        <v>1</v>
      </c>
      <c r="Q1266" s="316">
        <v>0.18726591760299627</v>
      </c>
      <c r="R1266" s="315">
        <v>2</v>
      </c>
      <c r="S1266" s="316">
        <v>0.39920159680638723</v>
      </c>
      <c r="T1266" s="128"/>
      <c r="U1266" s="128"/>
      <c r="V1266" s="352"/>
      <c r="W1266" s="352"/>
      <c r="X1266" s="352"/>
      <c r="Y1266" s="352"/>
      <c r="Z1266" s="352"/>
      <c r="AA1266" s="352"/>
      <c r="AB1266" s="352"/>
      <c r="AC1266" s="352"/>
      <c r="AD1266" s="352"/>
    </row>
    <row r="1267" spans="1:30" ht="20.100000000000001" customHeight="1">
      <c r="A1267" s="144"/>
      <c r="B1267" s="111"/>
      <c r="C1267" s="352"/>
      <c r="D1267" s="311" t="s">
        <v>1481</v>
      </c>
      <c r="E1267" s="352"/>
      <c r="F1267" s="356"/>
      <c r="G1267" s="314"/>
      <c r="H1267" s="356"/>
      <c r="I1267" s="314"/>
      <c r="J1267" s="356"/>
      <c r="K1267" s="314"/>
      <c r="L1267" s="356"/>
      <c r="M1267" s="314"/>
      <c r="N1267" s="315"/>
      <c r="O1267" s="316"/>
      <c r="P1267" s="315"/>
      <c r="Q1267" s="316"/>
      <c r="R1267" s="315"/>
      <c r="S1267" s="316"/>
      <c r="T1267" s="128"/>
      <c r="U1267" s="128"/>
      <c r="V1267" s="352"/>
      <c r="W1267" s="352"/>
      <c r="X1267" s="352"/>
      <c r="Y1267" s="352"/>
      <c r="Z1267" s="352"/>
      <c r="AA1267" s="352"/>
      <c r="AB1267" s="352"/>
      <c r="AC1267" s="352"/>
      <c r="AD1267" s="352"/>
    </row>
    <row r="1268" spans="1:30" ht="20.100000000000001" customHeight="1">
      <c r="A1268" s="144"/>
      <c r="B1268" s="111"/>
      <c r="C1268" s="352"/>
      <c r="D1268" s="311" t="s">
        <v>1482</v>
      </c>
      <c r="E1268" s="352"/>
      <c r="F1268" s="356">
        <v>3</v>
      </c>
      <c r="G1268" s="314">
        <v>0.63025210084033612</v>
      </c>
      <c r="H1268" s="356">
        <v>2</v>
      </c>
      <c r="I1268" s="314">
        <v>0.40567951318458417</v>
      </c>
      <c r="J1268" s="356">
        <v>3</v>
      </c>
      <c r="K1268" s="314">
        <v>0.59523809523809523</v>
      </c>
      <c r="L1268" s="356">
        <v>3</v>
      </c>
      <c r="M1268" s="314">
        <v>0.59171597633136097</v>
      </c>
      <c r="N1268" s="315">
        <v>2</v>
      </c>
      <c r="O1268" s="316">
        <v>0.37878787878787878</v>
      </c>
      <c r="P1268" s="315">
        <v>2</v>
      </c>
      <c r="Q1268" s="316">
        <v>0.37453183520599254</v>
      </c>
      <c r="R1268" s="315">
        <v>5</v>
      </c>
      <c r="S1268" s="316">
        <v>0.99800399201596801</v>
      </c>
      <c r="T1268" s="128"/>
      <c r="U1268" s="128"/>
      <c r="V1268" s="352"/>
      <c r="W1268" s="352"/>
      <c r="X1268" s="352"/>
      <c r="Y1268" s="352"/>
      <c r="Z1268" s="352"/>
      <c r="AA1268" s="352"/>
      <c r="AB1268" s="352"/>
      <c r="AC1268" s="352"/>
      <c r="AD1268" s="352"/>
    </row>
    <row r="1269" spans="1:30" ht="20.100000000000001" customHeight="1">
      <c r="A1269" s="144"/>
      <c r="B1269" s="111"/>
      <c r="C1269" s="352"/>
      <c r="D1269" s="311" t="s">
        <v>1483</v>
      </c>
      <c r="E1269" s="352"/>
      <c r="F1269" s="356">
        <v>2</v>
      </c>
      <c r="G1269" s="314">
        <v>0.42016806722689076</v>
      </c>
      <c r="H1269" s="356">
        <v>2</v>
      </c>
      <c r="I1269" s="314">
        <v>0.40567951318458417</v>
      </c>
      <c r="J1269" s="356">
        <v>2</v>
      </c>
      <c r="K1269" s="314">
        <v>0.3968253968253968</v>
      </c>
      <c r="L1269" s="356">
        <v>2</v>
      </c>
      <c r="M1269" s="314">
        <v>0.39447731755424065</v>
      </c>
      <c r="N1269" s="315">
        <v>3</v>
      </c>
      <c r="O1269" s="316">
        <v>0.56818181818181823</v>
      </c>
      <c r="P1269" s="315">
        <v>2</v>
      </c>
      <c r="Q1269" s="316">
        <v>0.37453183520599254</v>
      </c>
      <c r="R1269" s="315">
        <v>1</v>
      </c>
      <c r="S1269" s="316">
        <v>0.19960079840319361</v>
      </c>
      <c r="T1269" s="128"/>
      <c r="U1269" s="128"/>
      <c r="V1269" s="352"/>
      <c r="W1269" s="352"/>
      <c r="X1269" s="352"/>
      <c r="Y1269" s="352"/>
      <c r="Z1269" s="352"/>
      <c r="AA1269" s="352"/>
      <c r="AB1269" s="352"/>
      <c r="AC1269" s="352"/>
      <c r="AD1269" s="352"/>
    </row>
    <row r="1270" spans="1:30" ht="20.100000000000001" customHeight="1">
      <c r="A1270" s="144"/>
      <c r="B1270" s="111"/>
      <c r="C1270" s="352"/>
      <c r="D1270" s="311" t="s">
        <v>1484</v>
      </c>
      <c r="E1270" s="352"/>
      <c r="F1270" s="356"/>
      <c r="G1270" s="314"/>
      <c r="H1270" s="356"/>
      <c r="I1270" s="314"/>
      <c r="J1270" s="356"/>
      <c r="K1270" s="314"/>
      <c r="L1270" s="356"/>
      <c r="M1270" s="314"/>
      <c r="N1270" s="315"/>
      <c r="O1270" s="316"/>
      <c r="P1270" s="315">
        <v>2</v>
      </c>
      <c r="Q1270" s="316">
        <v>0.37453183520599254</v>
      </c>
      <c r="R1270" s="315">
        <v>2</v>
      </c>
      <c r="S1270" s="316">
        <v>0.39920159680638723</v>
      </c>
      <c r="T1270" s="128"/>
      <c r="U1270" s="128"/>
      <c r="V1270" s="352"/>
      <c r="W1270" s="352"/>
      <c r="X1270" s="352"/>
      <c r="Y1270" s="352"/>
      <c r="Z1270" s="352"/>
      <c r="AA1270" s="352"/>
      <c r="AB1270" s="352"/>
      <c r="AC1270" s="352"/>
      <c r="AD1270" s="352"/>
    </row>
    <row r="1271" spans="1:30" ht="20.100000000000001" customHeight="1">
      <c r="A1271" s="144"/>
      <c r="B1271" s="111"/>
      <c r="C1271" s="352"/>
      <c r="D1271" s="311" t="s">
        <v>1912</v>
      </c>
      <c r="E1271" s="352"/>
      <c r="F1271" s="356"/>
      <c r="G1271" s="314"/>
      <c r="H1271" s="356"/>
      <c r="I1271" s="314"/>
      <c r="J1271" s="356"/>
      <c r="K1271" s="314"/>
      <c r="L1271" s="356"/>
      <c r="M1271" s="314"/>
      <c r="N1271" s="315"/>
      <c r="O1271" s="316"/>
      <c r="P1271" s="315">
        <v>1</v>
      </c>
      <c r="Q1271" s="316">
        <v>0.18726591760299627</v>
      </c>
      <c r="R1271" s="315"/>
      <c r="S1271" s="316"/>
      <c r="T1271" s="128"/>
      <c r="U1271" s="128"/>
      <c r="V1271" s="352"/>
      <c r="W1271" s="352"/>
      <c r="X1271" s="352"/>
      <c r="Y1271" s="352"/>
      <c r="Z1271" s="352"/>
      <c r="AA1271" s="352"/>
      <c r="AB1271" s="352"/>
      <c r="AC1271" s="352"/>
      <c r="AD1271" s="352"/>
    </row>
    <row r="1272" spans="1:30" ht="20.100000000000001" customHeight="1">
      <c r="A1272" s="144"/>
      <c r="B1272" s="111"/>
      <c r="C1272" s="352"/>
      <c r="D1272" s="126" t="s">
        <v>7992</v>
      </c>
      <c r="E1272" s="352"/>
      <c r="F1272" s="356">
        <v>464</v>
      </c>
      <c r="G1272" s="314">
        <v>97.47899159663865</v>
      </c>
      <c r="H1272" s="356">
        <v>480</v>
      </c>
      <c r="I1272" s="314">
        <v>97.363083164300207</v>
      </c>
      <c r="J1272" s="356">
        <v>491</v>
      </c>
      <c r="K1272" s="314">
        <v>97.420634920634924</v>
      </c>
      <c r="L1272" s="356">
        <v>496</v>
      </c>
      <c r="M1272" s="314">
        <v>97.830374753451679</v>
      </c>
      <c r="N1272" s="315">
        <v>517</v>
      </c>
      <c r="O1272" s="316">
        <v>97.916666666666671</v>
      </c>
      <c r="P1272" s="315">
        <v>520</v>
      </c>
      <c r="Q1272" s="316">
        <v>97.2</v>
      </c>
      <c r="R1272" s="315">
        <v>482</v>
      </c>
      <c r="S1272" s="316">
        <v>96.207584830339314</v>
      </c>
      <c r="T1272" s="128"/>
      <c r="U1272" s="128"/>
      <c r="V1272" s="352"/>
      <c r="W1272" s="352"/>
      <c r="X1272" s="352"/>
      <c r="Y1272" s="352"/>
      <c r="Z1272" s="352"/>
      <c r="AA1272" s="352"/>
      <c r="AB1272" s="352"/>
      <c r="AC1272" s="352"/>
      <c r="AD1272" s="352"/>
    </row>
    <row r="1273" spans="1:30" ht="20.100000000000001" customHeight="1">
      <c r="A1273" s="144"/>
      <c r="B1273" s="111"/>
      <c r="C1273" s="352"/>
      <c r="D1273" s="311" t="s">
        <v>1959</v>
      </c>
      <c r="E1273" s="352"/>
      <c r="F1273" s="356"/>
      <c r="G1273" s="314"/>
      <c r="H1273" s="356"/>
      <c r="I1273" s="314"/>
      <c r="J1273" s="356"/>
      <c r="K1273" s="314"/>
      <c r="L1273" s="356"/>
      <c r="M1273" s="314"/>
      <c r="N1273" s="315"/>
      <c r="O1273" s="316"/>
      <c r="P1273" s="315"/>
      <c r="Q1273" s="316"/>
      <c r="R1273" s="315"/>
      <c r="S1273" s="316"/>
      <c r="T1273" s="128"/>
      <c r="U1273" s="128"/>
      <c r="V1273" s="352"/>
      <c r="W1273" s="352"/>
      <c r="X1273" s="352"/>
      <c r="Y1273" s="352"/>
      <c r="Z1273" s="352"/>
      <c r="AA1273" s="352"/>
      <c r="AB1273" s="352"/>
      <c r="AC1273" s="352"/>
      <c r="AD1273" s="352"/>
    </row>
    <row r="1274" spans="1:30" ht="20.100000000000001" customHeight="1">
      <c r="A1274" s="144"/>
      <c r="B1274" s="111"/>
      <c r="C1274" s="352"/>
      <c r="D1274" s="311" t="s">
        <v>1960</v>
      </c>
      <c r="E1274" s="352"/>
      <c r="F1274" s="356"/>
      <c r="G1274" s="314"/>
      <c r="H1274" s="356"/>
      <c r="I1274" s="314"/>
      <c r="J1274" s="356"/>
      <c r="K1274" s="314"/>
      <c r="L1274" s="356"/>
      <c r="M1274" s="314"/>
      <c r="N1274" s="315"/>
      <c r="O1274" s="316"/>
      <c r="P1274" s="315">
        <v>1</v>
      </c>
      <c r="Q1274" s="316">
        <v>0.2</v>
      </c>
      <c r="R1274" s="315"/>
      <c r="S1274" s="316"/>
      <c r="T1274" s="128"/>
      <c r="U1274" s="128"/>
      <c r="V1274" s="352"/>
      <c r="W1274" s="352"/>
      <c r="X1274" s="352"/>
      <c r="Y1274" s="352"/>
      <c r="Z1274" s="352"/>
      <c r="AA1274" s="352"/>
      <c r="AB1274" s="352"/>
      <c r="AC1274" s="352"/>
      <c r="AD1274" s="352"/>
    </row>
    <row r="1275" spans="1:30" ht="20.100000000000001" customHeight="1">
      <c r="A1275" s="177" t="s">
        <v>5198</v>
      </c>
      <c r="B1275" s="9" t="s">
        <v>743</v>
      </c>
      <c r="C1275" s="351" t="s">
        <v>7881</v>
      </c>
      <c r="D1275" s="9" t="s">
        <v>1478</v>
      </c>
      <c r="E1275" s="351" t="s">
        <v>7887</v>
      </c>
      <c r="F1275" s="354">
        <v>1</v>
      </c>
      <c r="G1275" s="12">
        <v>20</v>
      </c>
      <c r="H1275" s="354">
        <v>1</v>
      </c>
      <c r="I1275" s="12">
        <v>20</v>
      </c>
      <c r="J1275" s="354">
        <v>1</v>
      </c>
      <c r="K1275" s="12">
        <v>25</v>
      </c>
      <c r="L1275" s="354">
        <v>1</v>
      </c>
      <c r="M1275" s="12">
        <v>25</v>
      </c>
      <c r="N1275" s="56">
        <v>1</v>
      </c>
      <c r="O1275" s="57">
        <v>33.299999999999997</v>
      </c>
      <c r="P1275" s="56">
        <v>1</v>
      </c>
      <c r="Q1275" s="57">
        <v>33.333333333333336</v>
      </c>
      <c r="R1275" s="56"/>
      <c r="S1275" s="57"/>
      <c r="T1275" s="127"/>
      <c r="U1275" s="127"/>
      <c r="V1275" s="351" t="s">
        <v>7882</v>
      </c>
      <c r="W1275" s="351" t="s">
        <v>7882</v>
      </c>
      <c r="X1275" s="351" t="s">
        <v>7882</v>
      </c>
      <c r="Y1275" s="351" t="s">
        <v>7882</v>
      </c>
      <c r="Z1275" s="351" t="s">
        <v>7882</v>
      </c>
      <c r="AA1275" s="351" t="s">
        <v>7882</v>
      </c>
      <c r="AB1275" s="351" t="s">
        <v>7882</v>
      </c>
      <c r="AC1275" s="351"/>
      <c r="AD1275" s="351"/>
    </row>
    <row r="1276" spans="1:30" ht="20.100000000000001" customHeight="1">
      <c r="A1276" s="144"/>
      <c r="B1276" s="111"/>
      <c r="C1276" s="352"/>
      <c r="D1276" s="311" t="s">
        <v>1479</v>
      </c>
      <c r="E1276" s="352"/>
      <c r="F1276" s="356">
        <v>3</v>
      </c>
      <c r="G1276" s="314">
        <v>60</v>
      </c>
      <c r="H1276" s="356">
        <v>3</v>
      </c>
      <c r="I1276" s="314">
        <v>60</v>
      </c>
      <c r="J1276" s="356">
        <v>2</v>
      </c>
      <c r="K1276" s="314">
        <v>50</v>
      </c>
      <c r="L1276" s="356">
        <v>2</v>
      </c>
      <c r="M1276" s="314">
        <v>50</v>
      </c>
      <c r="N1276" s="315">
        <v>1</v>
      </c>
      <c r="O1276" s="316">
        <v>33.299999999999997</v>
      </c>
      <c r="P1276" s="315"/>
      <c r="Q1276" s="316"/>
      <c r="R1276" s="315">
        <v>1</v>
      </c>
      <c r="S1276" s="316">
        <v>20</v>
      </c>
      <c r="T1276" s="128"/>
      <c r="U1276" s="128"/>
      <c r="V1276" s="352"/>
      <c r="W1276" s="352"/>
      <c r="X1276" s="352"/>
      <c r="Y1276" s="352"/>
      <c r="Z1276" s="352"/>
      <c r="AA1276" s="352"/>
      <c r="AB1276" s="352"/>
      <c r="AC1276" s="352"/>
      <c r="AD1276" s="352"/>
    </row>
    <row r="1277" spans="1:30" ht="20.100000000000001" customHeight="1">
      <c r="A1277" s="144"/>
      <c r="B1277" s="111"/>
      <c r="C1277" s="352"/>
      <c r="D1277" s="311" t="s">
        <v>1480</v>
      </c>
      <c r="E1277" s="352"/>
      <c r="F1277" s="356"/>
      <c r="G1277" s="314"/>
      <c r="H1277" s="356"/>
      <c r="I1277" s="314"/>
      <c r="J1277" s="356"/>
      <c r="K1277" s="314"/>
      <c r="L1277" s="356"/>
      <c r="M1277" s="314"/>
      <c r="N1277" s="315"/>
      <c r="O1277" s="316"/>
      <c r="P1277" s="315">
        <v>1</v>
      </c>
      <c r="Q1277" s="316">
        <v>33.333333333333336</v>
      </c>
      <c r="R1277" s="315">
        <v>1</v>
      </c>
      <c r="S1277" s="316">
        <v>20</v>
      </c>
      <c r="T1277" s="128"/>
      <c r="U1277" s="128"/>
      <c r="V1277" s="352"/>
      <c r="W1277" s="352"/>
      <c r="X1277" s="352"/>
      <c r="Y1277" s="352"/>
      <c r="Z1277" s="352"/>
      <c r="AA1277" s="352"/>
      <c r="AB1277" s="352"/>
      <c r="AC1277" s="352"/>
      <c r="AD1277" s="352"/>
    </row>
    <row r="1278" spans="1:30" ht="20.100000000000001" customHeight="1">
      <c r="A1278" s="144"/>
      <c r="B1278" s="111"/>
      <c r="C1278" s="352"/>
      <c r="D1278" s="311" t="s">
        <v>1481</v>
      </c>
      <c r="E1278" s="352"/>
      <c r="F1278" s="356"/>
      <c r="G1278" s="314"/>
      <c r="H1278" s="356"/>
      <c r="I1278" s="314"/>
      <c r="J1278" s="356"/>
      <c r="K1278" s="314"/>
      <c r="L1278" s="356"/>
      <c r="M1278" s="314"/>
      <c r="N1278" s="315"/>
      <c r="O1278" s="316"/>
      <c r="P1278" s="315"/>
      <c r="Q1278" s="316"/>
      <c r="R1278" s="315"/>
      <c r="S1278" s="316"/>
      <c r="T1278" s="128"/>
      <c r="U1278" s="128"/>
      <c r="V1278" s="352"/>
      <c r="W1278" s="352"/>
      <c r="X1278" s="352"/>
      <c r="Y1278" s="352"/>
      <c r="Z1278" s="352"/>
      <c r="AA1278" s="352"/>
      <c r="AB1278" s="352"/>
      <c r="AC1278" s="352"/>
      <c r="AD1278" s="352"/>
    </row>
    <row r="1279" spans="1:30" ht="20.100000000000001" customHeight="1">
      <c r="A1279" s="144"/>
      <c r="B1279" s="111"/>
      <c r="C1279" s="352"/>
      <c r="D1279" s="311" t="s">
        <v>1482</v>
      </c>
      <c r="E1279" s="352"/>
      <c r="F1279" s="356"/>
      <c r="G1279" s="314"/>
      <c r="H1279" s="356">
        <v>1</v>
      </c>
      <c r="I1279" s="314">
        <v>20</v>
      </c>
      <c r="J1279" s="356">
        <v>1</v>
      </c>
      <c r="K1279" s="314">
        <v>25</v>
      </c>
      <c r="L1279" s="356">
        <v>1</v>
      </c>
      <c r="M1279" s="314">
        <v>25</v>
      </c>
      <c r="N1279" s="315">
        <v>1</v>
      </c>
      <c r="O1279" s="316">
        <v>33.299999999999997</v>
      </c>
      <c r="P1279" s="315">
        <v>1</v>
      </c>
      <c r="Q1279" s="316">
        <v>33.333333333333336</v>
      </c>
      <c r="R1279" s="315">
        <v>1</v>
      </c>
      <c r="S1279" s="316">
        <v>20</v>
      </c>
      <c r="T1279" s="128"/>
      <c r="U1279" s="128"/>
      <c r="V1279" s="352"/>
      <c r="W1279" s="352"/>
      <c r="X1279" s="352"/>
      <c r="Y1279" s="352"/>
      <c r="Z1279" s="352"/>
      <c r="AA1279" s="352"/>
      <c r="AB1279" s="352"/>
      <c r="AC1279" s="352"/>
      <c r="AD1279" s="352"/>
    </row>
    <row r="1280" spans="1:30" ht="20.100000000000001" customHeight="1">
      <c r="A1280" s="144"/>
      <c r="B1280" s="111"/>
      <c r="C1280" s="352"/>
      <c r="D1280" s="311" t="s">
        <v>1483</v>
      </c>
      <c r="E1280" s="352"/>
      <c r="F1280" s="356">
        <v>1</v>
      </c>
      <c r="G1280" s="314">
        <v>20</v>
      </c>
      <c r="H1280" s="356"/>
      <c r="I1280" s="314"/>
      <c r="J1280" s="356"/>
      <c r="K1280" s="314"/>
      <c r="L1280" s="356"/>
      <c r="M1280" s="314"/>
      <c r="N1280" s="315"/>
      <c r="O1280" s="316"/>
      <c r="P1280" s="315"/>
      <c r="Q1280" s="316"/>
      <c r="R1280" s="315">
        <v>2</v>
      </c>
      <c r="S1280" s="316">
        <v>40</v>
      </c>
      <c r="T1280" s="128"/>
      <c r="U1280" s="128"/>
      <c r="V1280" s="352"/>
      <c r="W1280" s="352"/>
      <c r="X1280" s="352"/>
      <c r="Y1280" s="352"/>
      <c r="Z1280" s="352"/>
      <c r="AA1280" s="352"/>
      <c r="AB1280" s="352"/>
      <c r="AC1280" s="352"/>
      <c r="AD1280" s="352"/>
    </row>
    <row r="1281" spans="1:30" ht="20.100000000000001" customHeight="1">
      <c r="A1281" s="144"/>
      <c r="B1281" s="111"/>
      <c r="C1281" s="352"/>
      <c r="D1281" s="311" t="s">
        <v>1484</v>
      </c>
      <c r="E1281" s="352"/>
      <c r="F1281" s="356"/>
      <c r="G1281" s="314"/>
      <c r="H1281" s="356"/>
      <c r="I1281" s="314"/>
      <c r="J1281" s="356"/>
      <c r="K1281" s="314"/>
      <c r="L1281" s="356"/>
      <c r="M1281" s="314"/>
      <c r="N1281" s="315"/>
      <c r="O1281" s="316"/>
      <c r="P1281" s="315"/>
      <c r="Q1281" s="316"/>
      <c r="R1281" s="315"/>
      <c r="S1281" s="316"/>
      <c r="T1281" s="128"/>
      <c r="U1281" s="128"/>
      <c r="V1281" s="352"/>
      <c r="W1281" s="352"/>
      <c r="X1281" s="352"/>
      <c r="Y1281" s="352"/>
      <c r="Z1281" s="352"/>
      <c r="AA1281" s="352"/>
      <c r="AB1281" s="352"/>
      <c r="AC1281" s="352"/>
      <c r="AD1281" s="352"/>
    </row>
    <row r="1282" spans="1:30" ht="20.100000000000001" customHeight="1">
      <c r="A1282" s="144"/>
      <c r="B1282" s="111"/>
      <c r="C1282" s="352"/>
      <c r="D1282" s="311" t="s">
        <v>1912</v>
      </c>
      <c r="E1282" s="352"/>
      <c r="F1282" s="356"/>
      <c r="G1282" s="314"/>
      <c r="H1282" s="356"/>
      <c r="I1282" s="314"/>
      <c r="J1282" s="356"/>
      <c r="K1282" s="314"/>
      <c r="L1282" s="356"/>
      <c r="M1282" s="314"/>
      <c r="N1282" s="315"/>
      <c r="O1282" s="316"/>
      <c r="P1282" s="315"/>
      <c r="Q1282" s="316"/>
      <c r="R1282" s="315"/>
      <c r="S1282" s="316"/>
      <c r="T1282" s="128"/>
      <c r="U1282" s="128"/>
      <c r="V1282" s="352"/>
      <c r="W1282" s="352"/>
      <c r="X1282" s="352"/>
      <c r="Y1282" s="352"/>
      <c r="Z1282" s="352"/>
      <c r="AA1282" s="352"/>
      <c r="AB1282" s="352"/>
      <c r="AC1282" s="352"/>
      <c r="AD1282" s="352"/>
    </row>
    <row r="1283" spans="1:30" ht="20.100000000000001" customHeight="1">
      <c r="A1283" s="144"/>
      <c r="B1283" s="111"/>
      <c r="C1283" s="352"/>
      <c r="D1283" s="126" t="s">
        <v>7992</v>
      </c>
      <c r="E1283" s="352"/>
      <c r="F1283" s="356"/>
      <c r="G1283" s="314"/>
      <c r="H1283" s="356"/>
      <c r="I1283" s="314"/>
      <c r="J1283" s="356"/>
      <c r="K1283" s="314"/>
      <c r="L1283" s="356"/>
      <c r="M1283" s="314"/>
      <c r="N1283" s="315"/>
      <c r="O1283" s="316"/>
      <c r="P1283" s="315"/>
      <c r="Q1283" s="316"/>
      <c r="R1283" s="315"/>
      <c r="S1283" s="316"/>
      <c r="T1283" s="128"/>
      <c r="U1283" s="128"/>
      <c r="V1283" s="352"/>
      <c r="W1283" s="352"/>
      <c r="X1283" s="352"/>
      <c r="Y1283" s="352"/>
      <c r="Z1283" s="352"/>
      <c r="AA1283" s="352"/>
      <c r="AB1283" s="352"/>
      <c r="AC1283" s="352"/>
      <c r="AD1283" s="352"/>
    </row>
    <row r="1284" spans="1:30" ht="20.100000000000001" customHeight="1">
      <c r="A1284" s="144"/>
      <c r="B1284" s="111"/>
      <c r="C1284" s="352"/>
      <c r="D1284" s="311" t="s">
        <v>1959</v>
      </c>
      <c r="E1284" s="352"/>
      <c r="F1284" s="356"/>
      <c r="G1284" s="314"/>
      <c r="H1284" s="356"/>
      <c r="I1284" s="314"/>
      <c r="J1284" s="356"/>
      <c r="K1284" s="314"/>
      <c r="L1284" s="356"/>
      <c r="M1284" s="314"/>
      <c r="N1284" s="315"/>
      <c r="O1284" s="316"/>
      <c r="P1284" s="315"/>
      <c r="Q1284" s="316"/>
      <c r="R1284" s="315"/>
      <c r="S1284" s="316"/>
      <c r="T1284" s="128"/>
      <c r="U1284" s="128"/>
      <c r="V1284" s="352"/>
      <c r="W1284" s="352"/>
      <c r="X1284" s="352"/>
      <c r="Y1284" s="352"/>
      <c r="Z1284" s="352"/>
      <c r="AA1284" s="352"/>
      <c r="AB1284" s="352"/>
      <c r="AC1284" s="352"/>
      <c r="AD1284" s="352"/>
    </row>
    <row r="1285" spans="1:30" ht="20.100000000000001" customHeight="1">
      <c r="A1285" s="144"/>
      <c r="B1285" s="111"/>
      <c r="C1285" s="352"/>
      <c r="D1285" s="311" t="s">
        <v>1960</v>
      </c>
      <c r="E1285" s="352"/>
      <c r="F1285" s="356"/>
      <c r="G1285" s="314"/>
      <c r="H1285" s="356"/>
      <c r="I1285" s="314"/>
      <c r="J1285" s="356"/>
      <c r="K1285" s="314"/>
      <c r="L1285" s="356"/>
      <c r="M1285" s="314"/>
      <c r="N1285" s="315"/>
      <c r="O1285" s="316"/>
      <c r="P1285" s="315"/>
      <c r="Q1285" s="316"/>
      <c r="R1285" s="315"/>
      <c r="S1285" s="316"/>
      <c r="T1285" s="128"/>
      <c r="U1285" s="128"/>
      <c r="V1285" s="352"/>
      <c r="W1285" s="352"/>
      <c r="X1285" s="352"/>
      <c r="Y1285" s="352"/>
      <c r="Z1285" s="352"/>
      <c r="AA1285" s="352"/>
      <c r="AB1285" s="352"/>
      <c r="AC1285" s="352"/>
      <c r="AD1285" s="352"/>
    </row>
    <row r="1286" spans="1:30" ht="20.100000000000001" customHeight="1">
      <c r="A1286" s="177" t="s">
        <v>5199</v>
      </c>
      <c r="B1286" s="9" t="s">
        <v>744</v>
      </c>
      <c r="C1286" s="351" t="s">
        <v>7881</v>
      </c>
      <c r="D1286" s="9" t="s">
        <v>1478</v>
      </c>
      <c r="E1286" s="351" t="s">
        <v>7887</v>
      </c>
      <c r="F1286" s="354"/>
      <c r="G1286" s="12"/>
      <c r="H1286" s="354"/>
      <c r="I1286" s="12"/>
      <c r="J1286" s="354"/>
      <c r="K1286" s="12"/>
      <c r="L1286" s="354"/>
      <c r="M1286" s="12"/>
      <c r="N1286" s="56"/>
      <c r="O1286" s="57"/>
      <c r="P1286" s="56"/>
      <c r="Q1286" s="57"/>
      <c r="R1286" s="56"/>
      <c r="S1286" s="57"/>
      <c r="T1286" s="127"/>
      <c r="U1286" s="127"/>
      <c r="V1286" s="351" t="s">
        <v>7882</v>
      </c>
      <c r="W1286" s="351" t="s">
        <v>7882</v>
      </c>
      <c r="X1286" s="351" t="s">
        <v>7882</v>
      </c>
      <c r="Y1286" s="351" t="s">
        <v>7882</v>
      </c>
      <c r="Z1286" s="351" t="s">
        <v>7882</v>
      </c>
      <c r="AA1286" s="351" t="s">
        <v>7882</v>
      </c>
      <c r="AB1286" s="351" t="s">
        <v>7882</v>
      </c>
      <c r="AC1286" s="351"/>
      <c r="AD1286" s="351"/>
    </row>
    <row r="1287" spans="1:30" ht="20.100000000000001" customHeight="1">
      <c r="A1287" s="144"/>
      <c r="B1287" s="111"/>
      <c r="C1287" s="352"/>
      <c r="D1287" s="311" t="s">
        <v>1479</v>
      </c>
      <c r="E1287" s="352"/>
      <c r="F1287" s="356"/>
      <c r="G1287" s="314"/>
      <c r="H1287" s="356"/>
      <c r="I1287" s="314"/>
      <c r="J1287" s="356"/>
      <c r="K1287" s="314"/>
      <c r="L1287" s="356"/>
      <c r="M1287" s="314"/>
      <c r="N1287" s="315"/>
      <c r="O1287" s="316"/>
      <c r="P1287" s="315"/>
      <c r="Q1287" s="316"/>
      <c r="R1287" s="315"/>
      <c r="S1287" s="316"/>
      <c r="T1287" s="128"/>
      <c r="U1287" s="128"/>
      <c r="V1287" s="352"/>
      <c r="W1287" s="352"/>
      <c r="X1287" s="352"/>
      <c r="Y1287" s="352"/>
      <c r="Z1287" s="352"/>
      <c r="AA1287" s="352"/>
      <c r="AB1287" s="352"/>
      <c r="AC1287" s="352"/>
      <c r="AD1287" s="352"/>
    </row>
    <row r="1288" spans="1:30" ht="20.100000000000001" customHeight="1">
      <c r="A1288" s="144"/>
      <c r="B1288" s="111"/>
      <c r="C1288" s="352"/>
      <c r="D1288" s="311" t="s">
        <v>1480</v>
      </c>
      <c r="E1288" s="352"/>
      <c r="F1288" s="356">
        <v>3</v>
      </c>
      <c r="G1288" s="314">
        <v>75</v>
      </c>
      <c r="H1288" s="356">
        <v>3</v>
      </c>
      <c r="I1288" s="314">
        <v>75</v>
      </c>
      <c r="J1288" s="356">
        <v>2</v>
      </c>
      <c r="K1288" s="314">
        <v>66.666666666666657</v>
      </c>
      <c r="L1288" s="356">
        <v>2</v>
      </c>
      <c r="M1288" s="314">
        <v>66.7</v>
      </c>
      <c r="N1288" s="315">
        <v>1</v>
      </c>
      <c r="O1288" s="316">
        <v>50</v>
      </c>
      <c r="P1288" s="315"/>
      <c r="Q1288" s="316"/>
      <c r="R1288" s="315">
        <v>1</v>
      </c>
      <c r="S1288" s="316">
        <v>50</v>
      </c>
      <c r="T1288" s="128"/>
      <c r="U1288" s="128"/>
      <c r="V1288" s="352"/>
      <c r="W1288" s="352"/>
      <c r="X1288" s="352"/>
      <c r="Y1288" s="352"/>
      <c r="Z1288" s="352"/>
      <c r="AA1288" s="352"/>
      <c r="AB1288" s="352"/>
      <c r="AC1288" s="352"/>
      <c r="AD1288" s="352"/>
    </row>
    <row r="1289" spans="1:30" ht="20.100000000000001" customHeight="1">
      <c r="A1289" s="144"/>
      <c r="B1289" s="111"/>
      <c r="C1289" s="352"/>
      <c r="D1289" s="311" t="s">
        <v>1481</v>
      </c>
      <c r="E1289" s="352"/>
      <c r="F1289" s="356"/>
      <c r="G1289" s="314"/>
      <c r="H1289" s="356"/>
      <c r="I1289" s="314"/>
      <c r="J1289" s="356"/>
      <c r="K1289" s="314"/>
      <c r="L1289" s="356"/>
      <c r="M1289" s="314"/>
      <c r="N1289" s="315"/>
      <c r="O1289" s="316"/>
      <c r="P1289" s="315"/>
      <c r="Q1289" s="316"/>
      <c r="R1289" s="315"/>
      <c r="S1289" s="316"/>
      <c r="T1289" s="128"/>
      <c r="U1289" s="128"/>
      <c r="V1289" s="352"/>
      <c r="W1289" s="352"/>
      <c r="X1289" s="352"/>
      <c r="Y1289" s="352"/>
      <c r="Z1289" s="352"/>
      <c r="AA1289" s="352"/>
      <c r="AB1289" s="352"/>
      <c r="AC1289" s="352"/>
      <c r="AD1289" s="352"/>
    </row>
    <row r="1290" spans="1:30" ht="20.100000000000001" customHeight="1">
      <c r="A1290" s="144"/>
      <c r="B1290" s="111"/>
      <c r="C1290" s="352"/>
      <c r="D1290" s="311" t="s">
        <v>1482</v>
      </c>
      <c r="E1290" s="352"/>
      <c r="F1290" s="356"/>
      <c r="G1290" s="314"/>
      <c r="H1290" s="356"/>
      <c r="I1290" s="314"/>
      <c r="J1290" s="356"/>
      <c r="K1290" s="314"/>
      <c r="L1290" s="356"/>
      <c r="M1290" s="314"/>
      <c r="N1290" s="315"/>
      <c r="O1290" s="316"/>
      <c r="P1290" s="315"/>
      <c r="Q1290" s="316"/>
      <c r="R1290" s="315"/>
      <c r="S1290" s="316"/>
      <c r="T1290" s="128"/>
      <c r="U1290" s="128"/>
      <c r="V1290" s="352"/>
      <c r="W1290" s="352"/>
      <c r="X1290" s="352"/>
      <c r="Y1290" s="352"/>
      <c r="Z1290" s="352"/>
      <c r="AA1290" s="352"/>
      <c r="AB1290" s="352"/>
      <c r="AC1290" s="352"/>
      <c r="AD1290" s="352"/>
    </row>
    <row r="1291" spans="1:30" ht="20.100000000000001" customHeight="1">
      <c r="A1291" s="144"/>
      <c r="B1291" s="111"/>
      <c r="C1291" s="352"/>
      <c r="D1291" s="311" t="s">
        <v>1483</v>
      </c>
      <c r="E1291" s="352"/>
      <c r="F1291" s="356"/>
      <c r="G1291" s="314"/>
      <c r="H1291" s="356"/>
      <c r="I1291" s="314"/>
      <c r="J1291" s="356"/>
      <c r="K1291" s="314"/>
      <c r="L1291" s="356"/>
      <c r="M1291" s="314"/>
      <c r="N1291" s="315"/>
      <c r="O1291" s="316"/>
      <c r="P1291" s="315"/>
      <c r="Q1291" s="316"/>
      <c r="R1291" s="315"/>
      <c r="S1291" s="316"/>
      <c r="T1291" s="128"/>
      <c r="U1291" s="128"/>
      <c r="V1291" s="352"/>
      <c r="W1291" s="352"/>
      <c r="X1291" s="352"/>
      <c r="Y1291" s="352"/>
      <c r="Z1291" s="352"/>
      <c r="AA1291" s="352"/>
      <c r="AB1291" s="352"/>
      <c r="AC1291" s="352"/>
      <c r="AD1291" s="352"/>
    </row>
    <row r="1292" spans="1:30" ht="20.100000000000001" customHeight="1">
      <c r="A1292" s="144"/>
      <c r="B1292" s="111"/>
      <c r="C1292" s="352"/>
      <c r="D1292" s="311" t="s">
        <v>1484</v>
      </c>
      <c r="E1292" s="352"/>
      <c r="F1292" s="356">
        <v>1</v>
      </c>
      <c r="G1292" s="314">
        <v>25</v>
      </c>
      <c r="H1292" s="356">
        <v>1</v>
      </c>
      <c r="I1292" s="314">
        <v>25</v>
      </c>
      <c r="J1292" s="356">
        <v>1</v>
      </c>
      <c r="K1292" s="314">
        <v>33.333333333333329</v>
      </c>
      <c r="L1292" s="356">
        <v>1</v>
      </c>
      <c r="M1292" s="314">
        <v>33.299999999999997</v>
      </c>
      <c r="N1292" s="315">
        <v>1</v>
      </c>
      <c r="O1292" s="316">
        <v>50</v>
      </c>
      <c r="P1292" s="315">
        <v>1</v>
      </c>
      <c r="Q1292" s="316">
        <v>100</v>
      </c>
      <c r="R1292" s="315">
        <v>1</v>
      </c>
      <c r="S1292" s="316">
        <v>50</v>
      </c>
      <c r="T1292" s="128"/>
      <c r="U1292" s="128"/>
      <c r="V1292" s="352"/>
      <c r="W1292" s="352"/>
      <c r="X1292" s="352"/>
      <c r="Y1292" s="352"/>
      <c r="Z1292" s="352"/>
      <c r="AA1292" s="352"/>
      <c r="AB1292" s="352"/>
      <c r="AC1292" s="352"/>
      <c r="AD1292" s="352"/>
    </row>
    <row r="1293" spans="1:30" ht="20.100000000000001" customHeight="1">
      <c r="A1293" s="144"/>
      <c r="B1293" s="111"/>
      <c r="C1293" s="352"/>
      <c r="D1293" s="311" t="s">
        <v>1912</v>
      </c>
      <c r="E1293" s="352"/>
      <c r="F1293" s="356"/>
      <c r="G1293" s="314"/>
      <c r="H1293" s="356"/>
      <c r="I1293" s="314"/>
      <c r="J1293" s="356"/>
      <c r="K1293" s="314"/>
      <c r="L1293" s="356"/>
      <c r="M1293" s="314"/>
      <c r="N1293" s="315"/>
      <c r="O1293" s="316"/>
      <c r="P1293" s="315"/>
      <c r="Q1293" s="316"/>
      <c r="R1293" s="315"/>
      <c r="S1293" s="316"/>
      <c r="T1293" s="128"/>
      <c r="U1293" s="128"/>
      <c r="V1293" s="352"/>
      <c r="W1293" s="352"/>
      <c r="X1293" s="352"/>
      <c r="Y1293" s="352"/>
      <c r="Z1293" s="352"/>
      <c r="AA1293" s="352"/>
      <c r="AB1293" s="352"/>
      <c r="AC1293" s="352"/>
      <c r="AD1293" s="352"/>
    </row>
    <row r="1294" spans="1:30" ht="20.100000000000001" customHeight="1">
      <c r="A1294" s="144"/>
      <c r="B1294" s="111"/>
      <c r="C1294" s="352"/>
      <c r="D1294" s="126" t="s">
        <v>7992</v>
      </c>
      <c r="E1294" s="352"/>
      <c r="F1294" s="356"/>
      <c r="G1294" s="314"/>
      <c r="H1294" s="356"/>
      <c r="I1294" s="314"/>
      <c r="J1294" s="356"/>
      <c r="K1294" s="314"/>
      <c r="L1294" s="356"/>
      <c r="M1294" s="314"/>
      <c r="N1294" s="315"/>
      <c r="O1294" s="316"/>
      <c r="P1294" s="315"/>
      <c r="Q1294" s="316"/>
      <c r="R1294" s="315"/>
      <c r="S1294" s="316"/>
      <c r="T1294" s="128"/>
      <c r="U1294" s="128"/>
      <c r="V1294" s="352"/>
      <c r="W1294" s="352"/>
      <c r="X1294" s="352"/>
      <c r="Y1294" s="352"/>
      <c r="Z1294" s="352"/>
      <c r="AA1294" s="352"/>
      <c r="AB1294" s="352"/>
      <c r="AC1294" s="352"/>
      <c r="AD1294" s="352"/>
    </row>
    <row r="1295" spans="1:30" ht="20.100000000000001" customHeight="1">
      <c r="A1295" s="144"/>
      <c r="B1295" s="111"/>
      <c r="C1295" s="352"/>
      <c r="D1295" s="311" t="s">
        <v>1959</v>
      </c>
      <c r="E1295" s="352"/>
      <c r="F1295" s="356"/>
      <c r="G1295" s="314"/>
      <c r="H1295" s="356"/>
      <c r="I1295" s="314"/>
      <c r="J1295" s="356"/>
      <c r="K1295" s="314"/>
      <c r="L1295" s="356"/>
      <c r="M1295" s="314"/>
      <c r="N1295" s="315"/>
      <c r="O1295" s="316"/>
      <c r="P1295" s="315"/>
      <c r="Q1295" s="316"/>
      <c r="R1295" s="315"/>
      <c r="S1295" s="316"/>
      <c r="T1295" s="128"/>
      <c r="U1295" s="128"/>
      <c r="V1295" s="352"/>
      <c r="W1295" s="352"/>
      <c r="X1295" s="352"/>
      <c r="Y1295" s="352"/>
      <c r="Z1295" s="352"/>
      <c r="AA1295" s="352"/>
      <c r="AB1295" s="352"/>
      <c r="AC1295" s="352"/>
      <c r="AD1295" s="352"/>
    </row>
    <row r="1296" spans="1:30" ht="20.100000000000001" customHeight="1">
      <c r="A1296" s="144"/>
      <c r="B1296" s="111"/>
      <c r="C1296" s="352"/>
      <c r="D1296" s="311" t="s">
        <v>1960</v>
      </c>
      <c r="E1296" s="352"/>
      <c r="F1296" s="356"/>
      <c r="G1296" s="314"/>
      <c r="H1296" s="356"/>
      <c r="I1296" s="314"/>
      <c r="J1296" s="356"/>
      <c r="K1296" s="314"/>
      <c r="L1296" s="356"/>
      <c r="M1296" s="314"/>
      <c r="N1296" s="315"/>
      <c r="O1296" s="316"/>
      <c r="P1296" s="315"/>
      <c r="Q1296" s="316"/>
      <c r="R1296" s="315"/>
      <c r="S1296" s="316"/>
      <c r="T1296" s="128"/>
      <c r="U1296" s="128"/>
      <c r="V1296" s="352"/>
      <c r="W1296" s="352"/>
      <c r="X1296" s="352"/>
      <c r="Y1296" s="352"/>
      <c r="Z1296" s="352"/>
      <c r="AA1296" s="352"/>
      <c r="AB1296" s="352"/>
      <c r="AC1296" s="352"/>
      <c r="AD1296" s="352"/>
    </row>
    <row r="1297" spans="1:30" ht="20.100000000000001" customHeight="1">
      <c r="A1297" s="177" t="s">
        <v>5200</v>
      </c>
      <c r="B1297" s="9" t="s">
        <v>745</v>
      </c>
      <c r="C1297" s="351" t="s">
        <v>7881</v>
      </c>
      <c r="D1297" s="9" t="s">
        <v>1478</v>
      </c>
      <c r="E1297" s="351" t="s">
        <v>7887</v>
      </c>
      <c r="F1297" s="354"/>
      <c r="G1297" s="12"/>
      <c r="H1297" s="354"/>
      <c r="I1297" s="12"/>
      <c r="J1297" s="354"/>
      <c r="K1297" s="12"/>
      <c r="L1297" s="354"/>
      <c r="M1297" s="12"/>
      <c r="N1297" s="56"/>
      <c r="O1297" s="57"/>
      <c r="P1297" s="56"/>
      <c r="Q1297" s="57"/>
      <c r="R1297" s="56"/>
      <c r="S1297" s="57"/>
      <c r="T1297" s="127"/>
      <c r="U1297" s="127"/>
      <c r="V1297" s="351" t="s">
        <v>7882</v>
      </c>
      <c r="W1297" s="351" t="s">
        <v>7882</v>
      </c>
      <c r="X1297" s="351" t="s">
        <v>7882</v>
      </c>
      <c r="Y1297" s="351" t="s">
        <v>7882</v>
      </c>
      <c r="Z1297" s="351" t="s">
        <v>7882</v>
      </c>
      <c r="AA1297" s="351" t="s">
        <v>7882</v>
      </c>
      <c r="AB1297" s="351" t="s">
        <v>7882</v>
      </c>
      <c r="AC1297" s="351"/>
      <c r="AD1297" s="351"/>
    </row>
    <row r="1298" spans="1:30" ht="20.100000000000001" customHeight="1">
      <c r="A1298" s="144"/>
      <c r="B1298" s="111"/>
      <c r="C1298" s="352"/>
      <c r="D1298" s="311" t="s">
        <v>1479</v>
      </c>
      <c r="E1298" s="352"/>
      <c r="F1298" s="356"/>
      <c r="G1298" s="314"/>
      <c r="H1298" s="356"/>
      <c r="I1298" s="314"/>
      <c r="J1298" s="356"/>
      <c r="K1298" s="314"/>
      <c r="L1298" s="356"/>
      <c r="M1298" s="314"/>
      <c r="N1298" s="315"/>
      <c r="O1298" s="316"/>
      <c r="P1298" s="315"/>
      <c r="Q1298" s="316"/>
      <c r="R1298" s="315"/>
      <c r="S1298" s="316"/>
      <c r="T1298" s="128"/>
      <c r="U1298" s="128"/>
      <c r="V1298" s="352"/>
      <c r="W1298" s="352"/>
      <c r="X1298" s="352"/>
      <c r="Y1298" s="352"/>
      <c r="Z1298" s="352"/>
      <c r="AA1298" s="352"/>
      <c r="AB1298" s="352"/>
      <c r="AC1298" s="352"/>
      <c r="AD1298" s="352"/>
    </row>
    <row r="1299" spans="1:30" ht="20.100000000000001" customHeight="1">
      <c r="A1299" s="144"/>
      <c r="B1299" s="111"/>
      <c r="C1299" s="352"/>
      <c r="D1299" s="311" t="s">
        <v>1480</v>
      </c>
      <c r="E1299" s="352"/>
      <c r="F1299" s="356"/>
      <c r="G1299" s="314"/>
      <c r="H1299" s="356"/>
      <c r="I1299" s="314"/>
      <c r="J1299" s="356"/>
      <c r="K1299" s="314"/>
      <c r="L1299" s="356"/>
      <c r="M1299" s="314"/>
      <c r="N1299" s="315"/>
      <c r="O1299" s="316"/>
      <c r="P1299" s="315"/>
      <c r="Q1299" s="316"/>
      <c r="R1299" s="315"/>
      <c r="S1299" s="316"/>
      <c r="T1299" s="128"/>
      <c r="U1299" s="128"/>
      <c r="V1299" s="352"/>
      <c r="W1299" s="352"/>
      <c r="X1299" s="352"/>
      <c r="Y1299" s="352"/>
      <c r="Z1299" s="352"/>
      <c r="AA1299" s="352"/>
      <c r="AB1299" s="352"/>
      <c r="AC1299" s="352"/>
      <c r="AD1299" s="352"/>
    </row>
    <row r="1300" spans="1:30" ht="20.100000000000001" customHeight="1">
      <c r="A1300" s="144"/>
      <c r="B1300" s="111"/>
      <c r="C1300" s="352"/>
      <c r="D1300" s="311" t="s">
        <v>1481</v>
      </c>
      <c r="E1300" s="352"/>
      <c r="F1300" s="356">
        <v>1</v>
      </c>
      <c r="G1300" s="314">
        <v>33.333333333333336</v>
      </c>
      <c r="H1300" s="356">
        <v>1</v>
      </c>
      <c r="I1300" s="314">
        <v>33.333333333333336</v>
      </c>
      <c r="J1300" s="356">
        <v>1</v>
      </c>
      <c r="K1300" s="314">
        <v>50</v>
      </c>
      <c r="L1300" s="356">
        <v>1</v>
      </c>
      <c r="M1300" s="314">
        <v>50</v>
      </c>
      <c r="N1300" s="315">
        <v>1</v>
      </c>
      <c r="O1300" s="316">
        <v>100</v>
      </c>
      <c r="P1300" s="315"/>
      <c r="Q1300" s="316"/>
      <c r="R1300" s="315"/>
      <c r="S1300" s="316"/>
      <c r="T1300" s="128"/>
      <c r="U1300" s="128"/>
      <c r="V1300" s="352"/>
      <c r="W1300" s="352"/>
      <c r="X1300" s="352"/>
      <c r="Y1300" s="352"/>
      <c r="Z1300" s="352"/>
      <c r="AA1300" s="352"/>
      <c r="AB1300" s="352"/>
      <c r="AC1300" s="352"/>
      <c r="AD1300" s="352"/>
    </row>
    <row r="1301" spans="1:30" ht="20.100000000000001" customHeight="1">
      <c r="A1301" s="144"/>
      <c r="B1301" s="111"/>
      <c r="C1301" s="352"/>
      <c r="D1301" s="311" t="s">
        <v>1482</v>
      </c>
      <c r="E1301" s="352"/>
      <c r="F1301" s="356">
        <v>2</v>
      </c>
      <c r="G1301" s="314">
        <v>66.666666666666671</v>
      </c>
      <c r="H1301" s="356">
        <v>2</v>
      </c>
      <c r="I1301" s="314">
        <v>66.666666666666671</v>
      </c>
      <c r="J1301" s="356">
        <v>1</v>
      </c>
      <c r="K1301" s="314">
        <v>50</v>
      </c>
      <c r="L1301" s="356">
        <v>1</v>
      </c>
      <c r="M1301" s="314">
        <v>50</v>
      </c>
      <c r="N1301" s="315"/>
      <c r="O1301" s="316"/>
      <c r="P1301" s="315"/>
      <c r="Q1301" s="316"/>
      <c r="R1301" s="315">
        <v>1</v>
      </c>
      <c r="S1301" s="316">
        <v>100</v>
      </c>
      <c r="T1301" s="128"/>
      <c r="U1301" s="128"/>
      <c r="V1301" s="352"/>
      <c r="W1301" s="352"/>
      <c r="X1301" s="352"/>
      <c r="Y1301" s="352"/>
      <c r="Z1301" s="352"/>
      <c r="AA1301" s="352"/>
      <c r="AB1301" s="352"/>
      <c r="AC1301" s="352"/>
      <c r="AD1301" s="352"/>
    </row>
    <row r="1302" spans="1:30" ht="20.100000000000001" customHeight="1">
      <c r="A1302" s="144"/>
      <c r="B1302" s="111"/>
      <c r="C1302" s="352"/>
      <c r="D1302" s="311" t="s">
        <v>1483</v>
      </c>
      <c r="E1302" s="352"/>
      <c r="F1302" s="356"/>
      <c r="G1302" s="314"/>
      <c r="H1302" s="356"/>
      <c r="I1302" s="314"/>
      <c r="J1302" s="356"/>
      <c r="K1302" s="314"/>
      <c r="L1302" s="356"/>
      <c r="M1302" s="314"/>
      <c r="N1302" s="315"/>
      <c r="O1302" s="316"/>
      <c r="P1302" s="315"/>
      <c r="Q1302" s="316"/>
      <c r="R1302" s="315"/>
      <c r="S1302" s="316"/>
      <c r="T1302" s="128"/>
      <c r="U1302" s="128"/>
      <c r="V1302" s="352"/>
      <c r="W1302" s="352"/>
      <c r="X1302" s="352"/>
      <c r="Y1302" s="352"/>
      <c r="Z1302" s="352"/>
      <c r="AA1302" s="352"/>
      <c r="AB1302" s="352"/>
      <c r="AC1302" s="352"/>
      <c r="AD1302" s="352"/>
    </row>
    <row r="1303" spans="1:30" ht="20.100000000000001" customHeight="1">
      <c r="A1303" s="144"/>
      <c r="B1303" s="111"/>
      <c r="C1303" s="352"/>
      <c r="D1303" s="311" t="s">
        <v>1484</v>
      </c>
      <c r="E1303" s="352"/>
      <c r="F1303" s="356"/>
      <c r="G1303" s="314"/>
      <c r="H1303" s="356"/>
      <c r="I1303" s="314"/>
      <c r="J1303" s="356"/>
      <c r="K1303" s="314"/>
      <c r="L1303" s="356"/>
      <c r="M1303" s="314"/>
      <c r="N1303" s="315"/>
      <c r="O1303" s="316"/>
      <c r="P1303" s="315"/>
      <c r="Q1303" s="316"/>
      <c r="R1303" s="315"/>
      <c r="S1303" s="316"/>
      <c r="T1303" s="128"/>
      <c r="U1303" s="128"/>
      <c r="V1303" s="352"/>
      <c r="W1303" s="352"/>
      <c r="X1303" s="352"/>
      <c r="Y1303" s="352"/>
      <c r="Z1303" s="352"/>
      <c r="AA1303" s="352"/>
      <c r="AB1303" s="352"/>
      <c r="AC1303" s="352"/>
      <c r="AD1303" s="352"/>
    </row>
    <row r="1304" spans="1:30" ht="20.100000000000001" customHeight="1">
      <c r="A1304" s="144"/>
      <c r="B1304" s="111"/>
      <c r="C1304" s="352"/>
      <c r="D1304" s="311" t="s">
        <v>1912</v>
      </c>
      <c r="E1304" s="352"/>
      <c r="F1304" s="356"/>
      <c r="G1304" s="314"/>
      <c r="H1304" s="356"/>
      <c r="I1304" s="314"/>
      <c r="J1304" s="356"/>
      <c r="K1304" s="314"/>
      <c r="L1304" s="356"/>
      <c r="M1304" s="314"/>
      <c r="N1304" s="315"/>
      <c r="O1304" s="316"/>
      <c r="P1304" s="315"/>
      <c r="Q1304" s="316"/>
      <c r="R1304" s="315"/>
      <c r="S1304" s="316"/>
      <c r="T1304" s="128"/>
      <c r="U1304" s="128"/>
      <c r="V1304" s="352"/>
      <c r="W1304" s="352"/>
      <c r="X1304" s="352"/>
      <c r="Y1304" s="352"/>
      <c r="Z1304" s="352"/>
      <c r="AA1304" s="352"/>
      <c r="AB1304" s="352"/>
      <c r="AC1304" s="352"/>
      <c r="AD1304" s="352"/>
    </row>
    <row r="1305" spans="1:30" ht="20.100000000000001" customHeight="1">
      <c r="A1305" s="144"/>
      <c r="B1305" s="111"/>
      <c r="C1305" s="352"/>
      <c r="D1305" s="126" t="s">
        <v>7992</v>
      </c>
      <c r="E1305" s="352"/>
      <c r="F1305" s="356"/>
      <c r="G1305" s="314"/>
      <c r="H1305" s="356"/>
      <c r="I1305" s="314"/>
      <c r="J1305" s="356"/>
      <c r="K1305" s="314"/>
      <c r="L1305" s="356"/>
      <c r="M1305" s="314"/>
      <c r="N1305" s="315"/>
      <c r="O1305" s="316"/>
      <c r="P1305" s="315"/>
      <c r="Q1305" s="316"/>
      <c r="R1305" s="315"/>
      <c r="S1305" s="316"/>
      <c r="T1305" s="128"/>
      <c r="U1305" s="128"/>
      <c r="V1305" s="352"/>
      <c r="W1305" s="352"/>
      <c r="X1305" s="352"/>
      <c r="Y1305" s="352"/>
      <c r="Z1305" s="352"/>
      <c r="AA1305" s="352"/>
      <c r="AB1305" s="352"/>
      <c r="AC1305" s="352"/>
      <c r="AD1305" s="352"/>
    </row>
    <row r="1306" spans="1:30" ht="20.100000000000001" customHeight="1">
      <c r="A1306" s="144"/>
      <c r="B1306" s="111"/>
      <c r="C1306" s="352"/>
      <c r="D1306" s="311" t="s">
        <v>1959</v>
      </c>
      <c r="E1306" s="352"/>
      <c r="F1306" s="356"/>
      <c r="G1306" s="314"/>
      <c r="H1306" s="356"/>
      <c r="I1306" s="314"/>
      <c r="J1306" s="356"/>
      <c r="K1306" s="314"/>
      <c r="L1306" s="356"/>
      <c r="M1306" s="314"/>
      <c r="N1306" s="315"/>
      <c r="O1306" s="316"/>
      <c r="P1306" s="315"/>
      <c r="Q1306" s="316"/>
      <c r="R1306" s="315"/>
      <c r="S1306" s="316"/>
      <c r="T1306" s="128"/>
      <c r="U1306" s="128"/>
      <c r="V1306" s="352"/>
      <c r="W1306" s="352"/>
      <c r="X1306" s="352"/>
      <c r="Y1306" s="352"/>
      <c r="Z1306" s="352"/>
      <c r="AA1306" s="352"/>
      <c r="AB1306" s="352"/>
      <c r="AC1306" s="352"/>
      <c r="AD1306" s="352"/>
    </row>
    <row r="1307" spans="1:30" ht="20.100000000000001" customHeight="1">
      <c r="A1307" s="144"/>
      <c r="B1307" s="111"/>
      <c r="C1307" s="352"/>
      <c r="D1307" s="311" t="s">
        <v>1960</v>
      </c>
      <c r="E1307" s="352"/>
      <c r="F1307" s="356"/>
      <c r="G1307" s="314"/>
      <c r="H1307" s="356"/>
      <c r="I1307" s="314"/>
      <c r="J1307" s="356"/>
      <c r="K1307" s="314"/>
      <c r="L1307" s="356"/>
      <c r="M1307" s="314"/>
      <c r="N1307" s="315"/>
      <c r="O1307" s="316"/>
      <c r="P1307" s="315"/>
      <c r="Q1307" s="316"/>
      <c r="R1307" s="315"/>
      <c r="S1307" s="316"/>
      <c r="T1307" s="128"/>
      <c r="U1307" s="128"/>
      <c r="V1307" s="352"/>
      <c r="W1307" s="352"/>
      <c r="X1307" s="352"/>
      <c r="Y1307" s="352"/>
      <c r="Z1307" s="352"/>
      <c r="AA1307" s="352"/>
      <c r="AB1307" s="352"/>
      <c r="AC1307" s="352"/>
      <c r="AD1307" s="352"/>
    </row>
    <row r="1308" spans="1:30" ht="20.100000000000001" customHeight="1">
      <c r="A1308" s="177" t="s">
        <v>5201</v>
      </c>
      <c r="B1308" s="9" t="s">
        <v>746</v>
      </c>
      <c r="C1308" s="351" t="s">
        <v>7881</v>
      </c>
      <c r="D1308" s="9" t="s">
        <v>1478</v>
      </c>
      <c r="E1308" s="351" t="s">
        <v>7887</v>
      </c>
      <c r="F1308" s="354"/>
      <c r="G1308" s="12"/>
      <c r="H1308" s="354"/>
      <c r="I1308" s="12"/>
      <c r="J1308" s="354"/>
      <c r="K1308" s="12"/>
      <c r="L1308" s="354"/>
      <c r="M1308" s="12"/>
      <c r="N1308" s="56"/>
      <c r="O1308" s="57"/>
      <c r="P1308" s="56"/>
      <c r="Q1308" s="57"/>
      <c r="R1308" s="56"/>
      <c r="S1308" s="57"/>
      <c r="T1308" s="127"/>
      <c r="U1308" s="127"/>
      <c r="V1308" s="351" t="s">
        <v>7882</v>
      </c>
      <c r="W1308" s="351" t="s">
        <v>7882</v>
      </c>
      <c r="X1308" s="351" t="s">
        <v>7882</v>
      </c>
      <c r="Y1308" s="351" t="s">
        <v>7882</v>
      </c>
      <c r="Z1308" s="351" t="s">
        <v>7882</v>
      </c>
      <c r="AA1308" s="351" t="s">
        <v>7882</v>
      </c>
      <c r="AB1308" s="351" t="s">
        <v>7882</v>
      </c>
      <c r="AC1308" s="351"/>
      <c r="AD1308" s="351"/>
    </row>
    <row r="1309" spans="1:30" ht="20.100000000000001" customHeight="1">
      <c r="A1309" s="144"/>
      <c r="B1309" s="111"/>
      <c r="C1309" s="352"/>
      <c r="D1309" s="311" t="s">
        <v>1479</v>
      </c>
      <c r="E1309" s="352"/>
      <c r="F1309" s="356"/>
      <c r="G1309" s="314"/>
      <c r="H1309" s="356"/>
      <c r="I1309" s="314"/>
      <c r="J1309" s="356"/>
      <c r="K1309" s="314"/>
      <c r="L1309" s="356"/>
      <c r="M1309" s="314"/>
      <c r="N1309" s="315"/>
      <c r="O1309" s="316"/>
      <c r="P1309" s="315"/>
      <c r="Q1309" s="316"/>
      <c r="R1309" s="315"/>
      <c r="S1309" s="316"/>
      <c r="T1309" s="128"/>
      <c r="U1309" s="128"/>
      <c r="V1309" s="352"/>
      <c r="W1309" s="352"/>
      <c r="X1309" s="352"/>
      <c r="Y1309" s="352"/>
      <c r="Z1309" s="352"/>
      <c r="AA1309" s="352"/>
      <c r="AB1309" s="352"/>
      <c r="AC1309" s="352"/>
      <c r="AD1309" s="352"/>
    </row>
    <row r="1310" spans="1:30" ht="20.100000000000001" customHeight="1">
      <c r="A1310" s="144"/>
      <c r="B1310" s="111"/>
      <c r="C1310" s="352"/>
      <c r="D1310" s="311" t="s">
        <v>1480</v>
      </c>
      <c r="E1310" s="352"/>
      <c r="F1310" s="356"/>
      <c r="G1310" s="314"/>
      <c r="H1310" s="356"/>
      <c r="I1310" s="314"/>
      <c r="J1310" s="356"/>
      <c r="K1310" s="314"/>
      <c r="L1310" s="356"/>
      <c r="M1310" s="314"/>
      <c r="N1310" s="315"/>
      <c r="O1310" s="316"/>
      <c r="P1310" s="315"/>
      <c r="Q1310" s="316"/>
      <c r="R1310" s="315"/>
      <c r="S1310" s="316"/>
      <c r="T1310" s="128"/>
      <c r="U1310" s="128"/>
      <c r="V1310" s="352"/>
      <c r="W1310" s="352"/>
      <c r="X1310" s="352"/>
      <c r="Y1310" s="352"/>
      <c r="Z1310" s="352"/>
      <c r="AA1310" s="352"/>
      <c r="AB1310" s="352"/>
      <c r="AC1310" s="352"/>
      <c r="AD1310" s="352"/>
    </row>
    <row r="1311" spans="1:30" ht="20.100000000000001" customHeight="1">
      <c r="A1311" s="144"/>
      <c r="B1311" s="111"/>
      <c r="C1311" s="352"/>
      <c r="D1311" s="311" t="s">
        <v>1481</v>
      </c>
      <c r="E1311" s="352"/>
      <c r="F1311" s="356"/>
      <c r="G1311" s="314"/>
      <c r="H1311" s="356"/>
      <c r="I1311" s="314"/>
      <c r="J1311" s="356"/>
      <c r="K1311" s="314"/>
      <c r="L1311" s="356"/>
      <c r="M1311" s="314"/>
      <c r="N1311" s="315"/>
      <c r="O1311" s="316"/>
      <c r="P1311" s="315"/>
      <c r="Q1311" s="316"/>
      <c r="R1311" s="315"/>
      <c r="S1311" s="316"/>
      <c r="T1311" s="128"/>
      <c r="U1311" s="128"/>
      <c r="V1311" s="352"/>
      <c r="W1311" s="352"/>
      <c r="X1311" s="352"/>
      <c r="Y1311" s="352"/>
      <c r="Z1311" s="352"/>
      <c r="AA1311" s="352"/>
      <c r="AB1311" s="352"/>
      <c r="AC1311" s="352"/>
      <c r="AD1311" s="352"/>
    </row>
    <row r="1312" spans="1:30" ht="20.100000000000001" customHeight="1">
      <c r="A1312" s="144"/>
      <c r="B1312" s="111"/>
      <c r="C1312" s="352"/>
      <c r="D1312" s="311" t="s">
        <v>7993</v>
      </c>
      <c r="E1312" s="352"/>
      <c r="F1312" s="356">
        <v>1</v>
      </c>
      <c r="G1312" s="314">
        <v>33.333333333333336</v>
      </c>
      <c r="H1312" s="356">
        <v>1</v>
      </c>
      <c r="I1312" s="314">
        <v>33.333333333333336</v>
      </c>
      <c r="J1312" s="356">
        <v>1</v>
      </c>
      <c r="K1312" s="314">
        <v>50</v>
      </c>
      <c r="L1312" s="356">
        <v>1</v>
      </c>
      <c r="M1312" s="314">
        <v>50</v>
      </c>
      <c r="N1312" s="315">
        <v>1</v>
      </c>
      <c r="O1312" s="316">
        <v>100</v>
      </c>
      <c r="P1312" s="315"/>
      <c r="Q1312" s="316"/>
      <c r="R1312" s="315"/>
      <c r="S1312" s="316"/>
      <c r="T1312" s="128"/>
      <c r="U1312" s="128"/>
      <c r="V1312" s="352"/>
      <c r="W1312" s="352"/>
      <c r="X1312" s="352"/>
      <c r="Y1312" s="352"/>
      <c r="Z1312" s="352"/>
      <c r="AA1312" s="352"/>
      <c r="AB1312" s="352"/>
      <c r="AC1312" s="352"/>
      <c r="AD1312" s="352"/>
    </row>
    <row r="1313" spans="1:30" ht="20.100000000000001" customHeight="1">
      <c r="A1313" s="144"/>
      <c r="B1313" s="111"/>
      <c r="C1313" s="352"/>
      <c r="D1313" s="311" t="s">
        <v>1483</v>
      </c>
      <c r="E1313" s="352"/>
      <c r="F1313" s="356">
        <v>2</v>
      </c>
      <c r="G1313" s="314">
        <v>66.666666666666671</v>
      </c>
      <c r="H1313" s="356">
        <v>2</v>
      </c>
      <c r="I1313" s="314">
        <v>66.666666666666671</v>
      </c>
      <c r="J1313" s="356">
        <v>1</v>
      </c>
      <c r="K1313" s="314">
        <v>50</v>
      </c>
      <c r="L1313" s="356">
        <v>1</v>
      </c>
      <c r="M1313" s="314">
        <v>50</v>
      </c>
      <c r="N1313" s="315"/>
      <c r="O1313" s="316"/>
      <c r="P1313" s="315"/>
      <c r="Q1313" s="316"/>
      <c r="R1313" s="315">
        <v>1</v>
      </c>
      <c r="S1313" s="316">
        <v>100</v>
      </c>
      <c r="T1313" s="128"/>
      <c r="U1313" s="128"/>
      <c r="V1313" s="352"/>
      <c r="W1313" s="352"/>
      <c r="X1313" s="352"/>
      <c r="Y1313" s="352"/>
      <c r="Z1313" s="352"/>
      <c r="AA1313" s="352"/>
      <c r="AB1313" s="352"/>
      <c r="AC1313" s="352"/>
      <c r="AD1313" s="352"/>
    </row>
    <row r="1314" spans="1:30" ht="20.100000000000001" customHeight="1">
      <c r="A1314" s="144"/>
      <c r="B1314" s="111"/>
      <c r="C1314" s="352"/>
      <c r="D1314" s="311" t="s">
        <v>1484</v>
      </c>
      <c r="E1314" s="352"/>
      <c r="F1314" s="356"/>
      <c r="G1314" s="314"/>
      <c r="H1314" s="356"/>
      <c r="I1314" s="314"/>
      <c r="J1314" s="356"/>
      <c r="K1314" s="314"/>
      <c r="L1314" s="356"/>
      <c r="M1314" s="314"/>
      <c r="N1314" s="315"/>
      <c r="O1314" s="316"/>
      <c r="P1314" s="315"/>
      <c r="Q1314" s="316"/>
      <c r="R1314" s="315"/>
      <c r="S1314" s="316"/>
      <c r="T1314" s="128"/>
      <c r="U1314" s="128"/>
      <c r="V1314" s="352"/>
      <c r="W1314" s="352"/>
      <c r="X1314" s="352"/>
      <c r="Y1314" s="352"/>
      <c r="Z1314" s="352"/>
      <c r="AA1314" s="352"/>
      <c r="AB1314" s="352"/>
      <c r="AC1314" s="352"/>
      <c r="AD1314" s="352"/>
    </row>
    <row r="1315" spans="1:30" ht="20.100000000000001" customHeight="1">
      <c r="A1315" s="144"/>
      <c r="B1315" s="111"/>
      <c r="C1315" s="352"/>
      <c r="D1315" s="311" t="s">
        <v>1912</v>
      </c>
      <c r="E1315" s="352"/>
      <c r="F1315" s="356"/>
      <c r="G1315" s="314"/>
      <c r="H1315" s="356"/>
      <c r="I1315" s="314"/>
      <c r="J1315" s="356"/>
      <c r="K1315" s="314"/>
      <c r="L1315" s="356"/>
      <c r="M1315" s="314"/>
      <c r="N1315" s="315"/>
      <c r="O1315" s="316"/>
      <c r="P1315" s="315"/>
      <c r="Q1315" s="316"/>
      <c r="R1315" s="315"/>
      <c r="S1315" s="316"/>
      <c r="T1315" s="128"/>
      <c r="U1315" s="128"/>
      <c r="V1315" s="352"/>
      <c r="W1315" s="352"/>
      <c r="X1315" s="352"/>
      <c r="Y1315" s="352"/>
      <c r="Z1315" s="352"/>
      <c r="AA1315" s="352"/>
      <c r="AB1315" s="352"/>
      <c r="AC1315" s="352"/>
      <c r="AD1315" s="352"/>
    </row>
    <row r="1316" spans="1:30" ht="20.100000000000001" customHeight="1">
      <c r="A1316" s="144"/>
      <c r="B1316" s="111"/>
      <c r="C1316" s="352"/>
      <c r="D1316" s="126" t="s">
        <v>7992</v>
      </c>
      <c r="E1316" s="352"/>
      <c r="F1316" s="356"/>
      <c r="G1316" s="314"/>
      <c r="H1316" s="356"/>
      <c r="I1316" s="314"/>
      <c r="J1316" s="356"/>
      <c r="K1316" s="314"/>
      <c r="L1316" s="356"/>
      <c r="M1316" s="314"/>
      <c r="N1316" s="315"/>
      <c r="O1316" s="316"/>
      <c r="P1316" s="315"/>
      <c r="Q1316" s="316"/>
      <c r="R1316" s="315"/>
      <c r="S1316" s="316"/>
      <c r="T1316" s="128"/>
      <c r="U1316" s="128"/>
      <c r="V1316" s="352"/>
      <c r="W1316" s="352"/>
      <c r="X1316" s="352"/>
      <c r="Y1316" s="352"/>
      <c r="Z1316" s="352"/>
      <c r="AA1316" s="352"/>
      <c r="AB1316" s="352"/>
      <c r="AC1316" s="352"/>
      <c r="AD1316" s="352"/>
    </row>
    <row r="1317" spans="1:30" ht="20.100000000000001" customHeight="1">
      <c r="A1317" s="144"/>
      <c r="B1317" s="111"/>
      <c r="C1317" s="352"/>
      <c r="D1317" s="311" t="s">
        <v>1959</v>
      </c>
      <c r="E1317" s="352"/>
      <c r="F1317" s="356"/>
      <c r="G1317" s="314"/>
      <c r="H1317" s="356"/>
      <c r="I1317" s="314"/>
      <c r="J1317" s="356"/>
      <c r="K1317" s="314"/>
      <c r="L1317" s="356"/>
      <c r="M1317" s="314"/>
      <c r="N1317" s="315"/>
      <c r="O1317" s="316"/>
      <c r="P1317" s="315"/>
      <c r="Q1317" s="316"/>
      <c r="R1317" s="315"/>
      <c r="S1317" s="316"/>
      <c r="T1317" s="128"/>
      <c r="U1317" s="128"/>
      <c r="V1317" s="352"/>
      <c r="W1317" s="352"/>
      <c r="X1317" s="352"/>
      <c r="Y1317" s="352"/>
      <c r="Z1317" s="352"/>
      <c r="AA1317" s="352"/>
      <c r="AB1317" s="352"/>
      <c r="AC1317" s="352"/>
      <c r="AD1317" s="352"/>
    </row>
    <row r="1318" spans="1:30" ht="20.100000000000001" customHeight="1">
      <c r="A1318" s="144"/>
      <c r="B1318" s="111"/>
      <c r="C1318" s="352"/>
      <c r="D1318" s="311" t="s">
        <v>1960</v>
      </c>
      <c r="E1318" s="352"/>
      <c r="F1318" s="356"/>
      <c r="G1318" s="314"/>
      <c r="H1318" s="356"/>
      <c r="I1318" s="314"/>
      <c r="J1318" s="356"/>
      <c r="K1318" s="314"/>
      <c r="L1318" s="356"/>
      <c r="M1318" s="314"/>
      <c r="N1318" s="315"/>
      <c r="O1318" s="316"/>
      <c r="P1318" s="315"/>
      <c r="Q1318" s="316"/>
      <c r="R1318" s="315"/>
      <c r="S1318" s="316"/>
      <c r="T1318" s="128"/>
      <c r="U1318" s="128"/>
      <c r="V1318" s="352"/>
      <c r="W1318" s="352"/>
      <c r="X1318" s="352"/>
      <c r="Y1318" s="352"/>
      <c r="Z1318" s="352"/>
      <c r="AA1318" s="352"/>
      <c r="AB1318" s="352"/>
      <c r="AC1318" s="352"/>
      <c r="AD1318" s="352"/>
    </row>
    <row r="1319" spans="1:30" ht="20.100000000000001" customHeight="1">
      <c r="A1319" s="177" t="s">
        <v>5202</v>
      </c>
      <c r="B1319" s="9" t="s">
        <v>747</v>
      </c>
      <c r="C1319" s="351" t="s">
        <v>7881</v>
      </c>
      <c r="D1319" s="9" t="s">
        <v>1478</v>
      </c>
      <c r="E1319" s="351" t="s">
        <v>7887</v>
      </c>
      <c r="F1319" s="354"/>
      <c r="G1319" s="12"/>
      <c r="H1319" s="354"/>
      <c r="I1319" s="12"/>
      <c r="J1319" s="354"/>
      <c r="K1319" s="12"/>
      <c r="L1319" s="354"/>
      <c r="M1319" s="12"/>
      <c r="N1319" s="56"/>
      <c r="O1319" s="57"/>
      <c r="P1319" s="56"/>
      <c r="Q1319" s="57"/>
      <c r="R1319" s="56"/>
      <c r="S1319" s="57"/>
      <c r="T1319" s="127"/>
      <c r="U1319" s="127"/>
      <c r="V1319" s="351" t="s">
        <v>7882</v>
      </c>
      <c r="W1319" s="351" t="s">
        <v>7882</v>
      </c>
      <c r="X1319" s="351" t="s">
        <v>7882</v>
      </c>
      <c r="Y1319" s="351" t="s">
        <v>7882</v>
      </c>
      <c r="Z1319" s="351" t="s">
        <v>7882</v>
      </c>
      <c r="AA1319" s="351" t="s">
        <v>7882</v>
      </c>
      <c r="AB1319" s="351" t="s">
        <v>7882</v>
      </c>
      <c r="AC1319" s="351"/>
      <c r="AD1319" s="351"/>
    </row>
    <row r="1320" spans="1:30" ht="20.100000000000001" customHeight="1">
      <c r="A1320" s="144"/>
      <c r="B1320" s="111"/>
      <c r="C1320" s="352"/>
      <c r="D1320" s="311" t="s">
        <v>1479</v>
      </c>
      <c r="E1320" s="352"/>
      <c r="F1320" s="356"/>
      <c r="G1320" s="314"/>
      <c r="H1320" s="356"/>
      <c r="I1320" s="314"/>
      <c r="J1320" s="356"/>
      <c r="K1320" s="314"/>
      <c r="L1320" s="356"/>
      <c r="M1320" s="314"/>
      <c r="N1320" s="315"/>
      <c r="O1320" s="316"/>
      <c r="P1320" s="315"/>
      <c r="Q1320" s="316"/>
      <c r="R1320" s="315"/>
      <c r="S1320" s="316"/>
      <c r="T1320" s="128"/>
      <c r="U1320" s="128"/>
      <c r="V1320" s="352"/>
      <c r="W1320" s="352"/>
      <c r="X1320" s="352"/>
      <c r="Y1320" s="352"/>
      <c r="Z1320" s="352"/>
      <c r="AA1320" s="352"/>
      <c r="AB1320" s="352"/>
      <c r="AC1320" s="352"/>
      <c r="AD1320" s="352"/>
    </row>
    <row r="1321" spans="1:30" ht="20.100000000000001" customHeight="1">
      <c r="A1321" s="144"/>
      <c r="B1321" s="111"/>
      <c r="C1321" s="352"/>
      <c r="D1321" s="311" t="s">
        <v>1480</v>
      </c>
      <c r="E1321" s="352"/>
      <c r="F1321" s="356"/>
      <c r="G1321" s="314"/>
      <c r="H1321" s="356"/>
      <c r="I1321" s="314"/>
      <c r="J1321" s="356"/>
      <c r="K1321" s="314"/>
      <c r="L1321" s="356"/>
      <c r="M1321" s="314"/>
      <c r="N1321" s="315"/>
      <c r="O1321" s="316"/>
      <c r="P1321" s="315"/>
      <c r="Q1321" s="316"/>
      <c r="R1321" s="315"/>
      <c r="S1321" s="316"/>
      <c r="T1321" s="128"/>
      <c r="U1321" s="128"/>
      <c r="V1321" s="352"/>
      <c r="W1321" s="352"/>
      <c r="X1321" s="352"/>
      <c r="Y1321" s="352"/>
      <c r="Z1321" s="352"/>
      <c r="AA1321" s="352"/>
      <c r="AB1321" s="352"/>
      <c r="AC1321" s="352"/>
      <c r="AD1321" s="352"/>
    </row>
    <row r="1322" spans="1:30" ht="20.100000000000001" customHeight="1">
      <c r="A1322" s="144"/>
      <c r="B1322" s="111"/>
      <c r="C1322" s="352"/>
      <c r="D1322" s="311" t="s">
        <v>1481</v>
      </c>
      <c r="E1322" s="352"/>
      <c r="F1322" s="356"/>
      <c r="G1322" s="314"/>
      <c r="H1322" s="356"/>
      <c r="I1322" s="314"/>
      <c r="J1322" s="356"/>
      <c r="K1322" s="314"/>
      <c r="L1322" s="356"/>
      <c r="M1322" s="314"/>
      <c r="N1322" s="315"/>
      <c r="O1322" s="316"/>
      <c r="P1322" s="315"/>
      <c r="Q1322" s="316"/>
      <c r="R1322" s="315"/>
      <c r="S1322" s="316"/>
      <c r="T1322" s="128"/>
      <c r="U1322" s="128"/>
      <c r="V1322" s="352"/>
      <c r="W1322" s="352"/>
      <c r="X1322" s="352"/>
      <c r="Y1322" s="352"/>
      <c r="Z1322" s="352"/>
      <c r="AA1322" s="352"/>
      <c r="AB1322" s="352"/>
      <c r="AC1322" s="352"/>
      <c r="AD1322" s="352"/>
    </row>
    <row r="1323" spans="1:30" ht="20.100000000000001" customHeight="1">
      <c r="A1323" s="144"/>
      <c r="B1323" s="111"/>
      <c r="C1323" s="352"/>
      <c r="D1323" s="311" t="s">
        <v>1482</v>
      </c>
      <c r="E1323" s="352"/>
      <c r="F1323" s="356"/>
      <c r="G1323" s="314"/>
      <c r="H1323" s="356"/>
      <c r="I1323" s="314"/>
      <c r="J1323" s="356"/>
      <c r="K1323" s="314"/>
      <c r="L1323" s="356"/>
      <c r="M1323" s="314"/>
      <c r="N1323" s="315"/>
      <c r="O1323" s="316"/>
      <c r="P1323" s="315"/>
      <c r="Q1323" s="316"/>
      <c r="R1323" s="315"/>
      <c r="S1323" s="316"/>
      <c r="T1323" s="128"/>
      <c r="U1323" s="128"/>
      <c r="V1323" s="352"/>
      <c r="W1323" s="352"/>
      <c r="X1323" s="352"/>
      <c r="Y1323" s="352"/>
      <c r="Z1323" s="352"/>
      <c r="AA1323" s="352"/>
      <c r="AB1323" s="352"/>
      <c r="AC1323" s="352"/>
      <c r="AD1323" s="352"/>
    </row>
    <row r="1324" spans="1:30" ht="20.100000000000001" customHeight="1">
      <c r="A1324" s="144"/>
      <c r="B1324" s="111"/>
      <c r="C1324" s="352"/>
      <c r="D1324" s="311" t="s">
        <v>1483</v>
      </c>
      <c r="E1324" s="352"/>
      <c r="F1324" s="356">
        <v>1</v>
      </c>
      <c r="G1324" s="314">
        <v>100</v>
      </c>
      <c r="H1324" s="356">
        <v>1</v>
      </c>
      <c r="I1324" s="314">
        <v>100</v>
      </c>
      <c r="J1324" s="356">
        <v>1</v>
      </c>
      <c r="K1324" s="314">
        <v>100</v>
      </c>
      <c r="L1324" s="356">
        <v>1</v>
      </c>
      <c r="M1324" s="314">
        <v>100</v>
      </c>
      <c r="N1324" s="315">
        <v>1</v>
      </c>
      <c r="O1324" s="316">
        <v>100</v>
      </c>
      <c r="P1324" s="315"/>
      <c r="Q1324" s="316"/>
      <c r="R1324" s="315"/>
      <c r="S1324" s="316"/>
      <c r="T1324" s="128"/>
      <c r="U1324" s="128"/>
      <c r="V1324" s="352"/>
      <c r="W1324" s="352"/>
      <c r="X1324" s="352"/>
      <c r="Y1324" s="352"/>
      <c r="Z1324" s="352"/>
      <c r="AA1324" s="352"/>
      <c r="AB1324" s="352"/>
      <c r="AC1324" s="352"/>
      <c r="AD1324" s="352"/>
    </row>
    <row r="1325" spans="1:30" ht="20.100000000000001" customHeight="1">
      <c r="A1325" s="144"/>
      <c r="B1325" s="111"/>
      <c r="C1325" s="352"/>
      <c r="D1325" s="311" t="s">
        <v>1484</v>
      </c>
      <c r="E1325" s="352"/>
      <c r="F1325" s="356"/>
      <c r="G1325" s="314"/>
      <c r="H1325" s="356"/>
      <c r="I1325" s="314"/>
      <c r="J1325" s="356"/>
      <c r="K1325" s="314"/>
      <c r="L1325" s="356"/>
      <c r="M1325" s="314"/>
      <c r="N1325" s="315"/>
      <c r="O1325" s="316"/>
      <c r="P1325" s="315"/>
      <c r="Q1325" s="316"/>
      <c r="R1325" s="315"/>
      <c r="S1325" s="316"/>
      <c r="T1325" s="128"/>
      <c r="U1325" s="128"/>
      <c r="V1325" s="352"/>
      <c r="W1325" s="352"/>
      <c r="X1325" s="352"/>
      <c r="Y1325" s="352"/>
      <c r="Z1325" s="352"/>
      <c r="AA1325" s="352"/>
      <c r="AB1325" s="352"/>
      <c r="AC1325" s="352"/>
      <c r="AD1325" s="352"/>
    </row>
    <row r="1326" spans="1:30" ht="20.100000000000001" customHeight="1">
      <c r="A1326" s="144"/>
      <c r="B1326" s="111"/>
      <c r="C1326" s="352"/>
      <c r="D1326" s="311" t="s">
        <v>1912</v>
      </c>
      <c r="E1326" s="352"/>
      <c r="F1326" s="356"/>
      <c r="G1326" s="314"/>
      <c r="H1326" s="356"/>
      <c r="I1326" s="314"/>
      <c r="J1326" s="356"/>
      <c r="K1326" s="314"/>
      <c r="L1326" s="356"/>
      <c r="M1326" s="314"/>
      <c r="N1326" s="315"/>
      <c r="O1326" s="316"/>
      <c r="P1326" s="315"/>
      <c r="Q1326" s="316"/>
      <c r="R1326" s="315"/>
      <c r="S1326" s="316"/>
      <c r="T1326" s="128"/>
      <c r="U1326" s="128"/>
      <c r="V1326" s="352"/>
      <c r="W1326" s="352"/>
      <c r="X1326" s="352"/>
      <c r="Y1326" s="352"/>
      <c r="Z1326" s="352"/>
      <c r="AA1326" s="352"/>
      <c r="AB1326" s="352"/>
      <c r="AC1326" s="352"/>
      <c r="AD1326" s="352"/>
    </row>
    <row r="1327" spans="1:30" ht="20.100000000000001" customHeight="1">
      <c r="A1327" s="144"/>
      <c r="B1327" s="111"/>
      <c r="C1327" s="352"/>
      <c r="D1327" s="126" t="s">
        <v>7992</v>
      </c>
      <c r="E1327" s="352"/>
      <c r="F1327" s="356"/>
      <c r="G1327" s="314"/>
      <c r="H1327" s="356"/>
      <c r="I1327" s="314"/>
      <c r="J1327" s="356"/>
      <c r="K1327" s="314"/>
      <c r="L1327" s="356"/>
      <c r="M1327" s="314"/>
      <c r="N1327" s="315"/>
      <c r="O1327" s="316"/>
      <c r="P1327" s="315"/>
      <c r="Q1327" s="316"/>
      <c r="R1327" s="315"/>
      <c r="S1327" s="316"/>
      <c r="T1327" s="128"/>
      <c r="U1327" s="128"/>
      <c r="V1327" s="352"/>
      <c r="W1327" s="352"/>
      <c r="X1327" s="352"/>
      <c r="Y1327" s="352"/>
      <c r="Z1327" s="352"/>
      <c r="AA1327" s="352"/>
      <c r="AB1327" s="352"/>
      <c r="AC1327" s="352"/>
      <c r="AD1327" s="352"/>
    </row>
    <row r="1328" spans="1:30" ht="20.100000000000001" customHeight="1">
      <c r="A1328" s="144"/>
      <c r="B1328" s="111"/>
      <c r="C1328" s="352"/>
      <c r="D1328" s="311" t="s">
        <v>1959</v>
      </c>
      <c r="E1328" s="352"/>
      <c r="F1328" s="356"/>
      <c r="G1328" s="314"/>
      <c r="H1328" s="356"/>
      <c r="I1328" s="314"/>
      <c r="J1328" s="356"/>
      <c r="K1328" s="314"/>
      <c r="L1328" s="356"/>
      <c r="M1328" s="314"/>
      <c r="N1328" s="315"/>
      <c r="O1328" s="316"/>
      <c r="P1328" s="315"/>
      <c r="Q1328" s="316"/>
      <c r="R1328" s="315"/>
      <c r="S1328" s="316"/>
      <c r="T1328" s="128"/>
      <c r="U1328" s="128"/>
      <c r="V1328" s="352"/>
      <c r="W1328" s="352"/>
      <c r="X1328" s="352"/>
      <c r="Y1328" s="352"/>
      <c r="Z1328" s="352"/>
      <c r="AA1328" s="352"/>
      <c r="AB1328" s="352"/>
      <c r="AC1328" s="352"/>
      <c r="AD1328" s="352"/>
    </row>
    <row r="1329" spans="1:30" ht="20.100000000000001" customHeight="1">
      <c r="A1329" s="144"/>
      <c r="B1329" s="111"/>
      <c r="C1329" s="352"/>
      <c r="D1329" s="311" t="s">
        <v>1960</v>
      </c>
      <c r="E1329" s="352"/>
      <c r="F1329" s="356"/>
      <c r="G1329" s="314"/>
      <c r="H1329" s="356"/>
      <c r="I1329" s="314"/>
      <c r="J1329" s="356"/>
      <c r="K1329" s="314"/>
      <c r="L1329" s="356"/>
      <c r="M1329" s="314"/>
      <c r="N1329" s="315"/>
      <c r="O1329" s="316"/>
      <c r="P1329" s="315"/>
      <c r="Q1329" s="316"/>
      <c r="R1329" s="315"/>
      <c r="S1329" s="316"/>
      <c r="T1329" s="128"/>
      <c r="U1329" s="128"/>
      <c r="V1329" s="352"/>
      <c r="W1329" s="352"/>
      <c r="X1329" s="352"/>
      <c r="Y1329" s="352"/>
      <c r="Z1329" s="352"/>
      <c r="AA1329" s="352"/>
      <c r="AB1329" s="352"/>
      <c r="AC1329" s="352"/>
      <c r="AD1329" s="352"/>
    </row>
    <row r="1330" spans="1:30" ht="20.100000000000001" customHeight="1">
      <c r="A1330" s="177" t="s">
        <v>5203</v>
      </c>
      <c r="B1330" s="9" t="s">
        <v>748</v>
      </c>
      <c r="C1330" s="351" t="s">
        <v>7881</v>
      </c>
      <c r="D1330" s="9" t="s">
        <v>1478</v>
      </c>
      <c r="E1330" s="351" t="s">
        <v>7887</v>
      </c>
      <c r="F1330" s="354"/>
      <c r="G1330" s="12"/>
      <c r="H1330" s="354"/>
      <c r="I1330" s="12"/>
      <c r="J1330" s="354"/>
      <c r="K1330" s="12"/>
      <c r="L1330" s="354"/>
      <c r="M1330" s="12"/>
      <c r="N1330" s="56"/>
      <c r="O1330" s="57"/>
      <c r="P1330" s="56"/>
      <c r="Q1330" s="57"/>
      <c r="R1330" s="56"/>
      <c r="S1330" s="57"/>
      <c r="T1330" s="127"/>
      <c r="U1330" s="127"/>
      <c r="V1330" s="351" t="s">
        <v>7882</v>
      </c>
      <c r="W1330" s="351" t="s">
        <v>7882</v>
      </c>
      <c r="X1330" s="351" t="s">
        <v>7882</v>
      </c>
      <c r="Y1330" s="351" t="s">
        <v>7882</v>
      </c>
      <c r="Z1330" s="351" t="s">
        <v>7882</v>
      </c>
      <c r="AA1330" s="351" t="s">
        <v>7882</v>
      </c>
      <c r="AB1330" s="351" t="s">
        <v>7882</v>
      </c>
      <c r="AC1330" s="351"/>
      <c r="AD1330" s="351"/>
    </row>
    <row r="1331" spans="1:30" ht="20.100000000000001" customHeight="1">
      <c r="A1331" s="144"/>
      <c r="B1331" s="111"/>
      <c r="C1331" s="352"/>
      <c r="D1331" s="311" t="s">
        <v>1479</v>
      </c>
      <c r="E1331" s="352"/>
      <c r="F1331" s="356"/>
      <c r="G1331" s="314"/>
      <c r="H1331" s="356"/>
      <c r="I1331" s="314"/>
      <c r="J1331" s="356"/>
      <c r="K1331" s="314"/>
      <c r="L1331" s="356"/>
      <c r="M1331" s="314"/>
      <c r="N1331" s="315"/>
      <c r="O1331" s="316"/>
      <c r="P1331" s="315"/>
      <c r="Q1331" s="316"/>
      <c r="R1331" s="315"/>
      <c r="S1331" s="316"/>
      <c r="T1331" s="128"/>
      <c r="U1331" s="128"/>
      <c r="V1331" s="352"/>
      <c r="W1331" s="352"/>
      <c r="X1331" s="352"/>
      <c r="Y1331" s="352"/>
      <c r="Z1331" s="352"/>
      <c r="AA1331" s="352"/>
      <c r="AB1331" s="352"/>
      <c r="AC1331" s="352"/>
      <c r="AD1331" s="352"/>
    </row>
    <row r="1332" spans="1:30" ht="20.100000000000001" customHeight="1">
      <c r="A1332" s="144"/>
      <c r="B1332" s="111"/>
      <c r="C1332" s="352"/>
      <c r="D1332" s="311" t="s">
        <v>1480</v>
      </c>
      <c r="E1332" s="352"/>
      <c r="F1332" s="356"/>
      <c r="G1332" s="314"/>
      <c r="H1332" s="356"/>
      <c r="I1332" s="314"/>
      <c r="J1332" s="356"/>
      <c r="K1332" s="314"/>
      <c r="L1332" s="356"/>
      <c r="M1332" s="314"/>
      <c r="N1332" s="315"/>
      <c r="O1332" s="316"/>
      <c r="P1332" s="315"/>
      <c r="Q1332" s="316"/>
      <c r="R1332" s="315"/>
      <c r="S1332" s="316"/>
      <c r="T1332" s="128"/>
      <c r="U1332" s="128"/>
      <c r="V1332" s="352"/>
      <c r="W1332" s="352"/>
      <c r="X1332" s="352"/>
      <c r="Y1332" s="352"/>
      <c r="Z1332" s="352"/>
      <c r="AA1332" s="352"/>
      <c r="AB1332" s="352"/>
      <c r="AC1332" s="352"/>
      <c r="AD1332" s="352"/>
    </row>
    <row r="1333" spans="1:30" ht="20.100000000000001" customHeight="1">
      <c r="A1333" s="144"/>
      <c r="B1333" s="111"/>
      <c r="C1333" s="352"/>
      <c r="D1333" s="311" t="s">
        <v>1481</v>
      </c>
      <c r="E1333" s="352"/>
      <c r="F1333" s="356"/>
      <c r="G1333" s="314"/>
      <c r="H1333" s="356"/>
      <c r="I1333" s="314"/>
      <c r="J1333" s="356"/>
      <c r="K1333" s="314"/>
      <c r="L1333" s="356"/>
      <c r="M1333" s="314"/>
      <c r="N1333" s="315"/>
      <c r="O1333" s="316"/>
      <c r="P1333" s="315"/>
      <c r="Q1333" s="316"/>
      <c r="R1333" s="315"/>
      <c r="S1333" s="316"/>
      <c r="T1333" s="128"/>
      <c r="U1333" s="128"/>
      <c r="V1333" s="352"/>
      <c r="W1333" s="352"/>
      <c r="X1333" s="352"/>
      <c r="Y1333" s="352"/>
      <c r="Z1333" s="352"/>
      <c r="AA1333" s="352"/>
      <c r="AB1333" s="352"/>
      <c r="AC1333" s="352"/>
      <c r="AD1333" s="352"/>
    </row>
    <row r="1334" spans="1:30" ht="20.100000000000001" customHeight="1">
      <c r="A1334" s="144"/>
      <c r="B1334" s="111"/>
      <c r="C1334" s="352"/>
      <c r="D1334" s="311" t="s">
        <v>1482</v>
      </c>
      <c r="E1334" s="352"/>
      <c r="F1334" s="356"/>
      <c r="G1334" s="314"/>
      <c r="H1334" s="356"/>
      <c r="I1334" s="314"/>
      <c r="J1334" s="356"/>
      <c r="K1334" s="314"/>
      <c r="L1334" s="356"/>
      <c r="M1334" s="314"/>
      <c r="N1334" s="315"/>
      <c r="O1334" s="316"/>
      <c r="P1334" s="315"/>
      <c r="Q1334" s="316"/>
      <c r="R1334" s="315"/>
      <c r="S1334" s="316"/>
      <c r="T1334" s="128"/>
      <c r="U1334" s="128"/>
      <c r="V1334" s="352"/>
      <c r="W1334" s="352"/>
      <c r="X1334" s="352"/>
      <c r="Y1334" s="352"/>
      <c r="Z1334" s="352"/>
      <c r="AA1334" s="352"/>
      <c r="AB1334" s="352"/>
      <c r="AC1334" s="352"/>
      <c r="AD1334" s="352"/>
    </row>
    <row r="1335" spans="1:30" ht="20.100000000000001" customHeight="1">
      <c r="A1335" s="144"/>
      <c r="B1335" s="111"/>
      <c r="C1335" s="352"/>
      <c r="D1335" s="311" t="s">
        <v>1483</v>
      </c>
      <c r="E1335" s="352"/>
      <c r="F1335" s="356"/>
      <c r="G1335" s="314"/>
      <c r="H1335" s="356"/>
      <c r="I1335" s="314"/>
      <c r="J1335" s="356"/>
      <c r="K1335" s="314"/>
      <c r="L1335" s="356"/>
      <c r="M1335" s="314"/>
      <c r="N1335" s="315"/>
      <c r="O1335" s="316"/>
      <c r="P1335" s="315"/>
      <c r="Q1335" s="316"/>
      <c r="R1335" s="315"/>
      <c r="S1335" s="316"/>
      <c r="T1335" s="128"/>
      <c r="U1335" s="128"/>
      <c r="V1335" s="352"/>
      <c r="W1335" s="352"/>
      <c r="X1335" s="352"/>
      <c r="Y1335" s="352"/>
      <c r="Z1335" s="352"/>
      <c r="AA1335" s="352"/>
      <c r="AB1335" s="352"/>
      <c r="AC1335" s="352"/>
      <c r="AD1335" s="352"/>
    </row>
    <row r="1336" spans="1:30" ht="20.100000000000001" customHeight="1">
      <c r="A1336" s="144"/>
      <c r="B1336" s="111"/>
      <c r="C1336" s="352"/>
      <c r="D1336" s="311" t="s">
        <v>1484</v>
      </c>
      <c r="E1336" s="352"/>
      <c r="F1336" s="356"/>
      <c r="G1336" s="314"/>
      <c r="H1336" s="356"/>
      <c r="I1336" s="314"/>
      <c r="J1336" s="356"/>
      <c r="K1336" s="314"/>
      <c r="L1336" s="356"/>
      <c r="M1336" s="314"/>
      <c r="N1336" s="315"/>
      <c r="O1336" s="316"/>
      <c r="P1336" s="315"/>
      <c r="Q1336" s="316"/>
      <c r="R1336" s="315"/>
      <c r="S1336" s="316"/>
      <c r="T1336" s="128"/>
      <c r="U1336" s="128"/>
      <c r="V1336" s="352"/>
      <c r="W1336" s="352"/>
      <c r="X1336" s="352"/>
      <c r="Y1336" s="352"/>
      <c r="Z1336" s="352"/>
      <c r="AA1336" s="352"/>
      <c r="AB1336" s="352"/>
      <c r="AC1336" s="352"/>
      <c r="AD1336" s="352"/>
    </row>
    <row r="1337" spans="1:30" ht="20.100000000000001" customHeight="1">
      <c r="A1337" s="144"/>
      <c r="B1337" s="111"/>
      <c r="C1337" s="352"/>
      <c r="D1337" s="311" t="s">
        <v>1912</v>
      </c>
      <c r="E1337" s="352"/>
      <c r="F1337" s="356"/>
      <c r="G1337" s="314"/>
      <c r="H1337" s="356"/>
      <c r="I1337" s="314"/>
      <c r="J1337" s="356"/>
      <c r="K1337" s="314"/>
      <c r="L1337" s="356"/>
      <c r="M1337" s="314"/>
      <c r="N1337" s="315"/>
      <c r="O1337" s="316"/>
      <c r="P1337" s="315"/>
      <c r="Q1337" s="316"/>
      <c r="R1337" s="315"/>
      <c r="S1337" s="316"/>
      <c r="T1337" s="128"/>
      <c r="U1337" s="128"/>
      <c r="V1337" s="352"/>
      <c r="W1337" s="352"/>
      <c r="X1337" s="352"/>
      <c r="Y1337" s="352"/>
      <c r="Z1337" s="352"/>
      <c r="AA1337" s="352"/>
      <c r="AB1337" s="352"/>
      <c r="AC1337" s="352"/>
      <c r="AD1337" s="352"/>
    </row>
    <row r="1338" spans="1:30" ht="20.100000000000001" customHeight="1">
      <c r="A1338" s="144"/>
      <c r="B1338" s="111"/>
      <c r="C1338" s="352"/>
      <c r="D1338" s="126" t="s">
        <v>7992</v>
      </c>
      <c r="E1338" s="352"/>
      <c r="F1338" s="356"/>
      <c r="G1338" s="314"/>
      <c r="H1338" s="356"/>
      <c r="I1338" s="314"/>
      <c r="J1338" s="356"/>
      <c r="K1338" s="314"/>
      <c r="L1338" s="356"/>
      <c r="M1338" s="314"/>
      <c r="N1338" s="315"/>
      <c r="O1338" s="316"/>
      <c r="P1338" s="315"/>
      <c r="Q1338" s="316"/>
      <c r="R1338" s="315"/>
      <c r="S1338" s="316"/>
      <c r="T1338" s="128"/>
      <c r="U1338" s="128"/>
      <c r="V1338" s="352"/>
      <c r="W1338" s="352"/>
      <c r="X1338" s="352"/>
      <c r="Y1338" s="352"/>
      <c r="Z1338" s="352"/>
      <c r="AA1338" s="352"/>
      <c r="AB1338" s="352"/>
      <c r="AC1338" s="352"/>
      <c r="AD1338" s="352"/>
    </row>
    <row r="1339" spans="1:30" ht="20.100000000000001" customHeight="1">
      <c r="A1339" s="144"/>
      <c r="B1339" s="111"/>
      <c r="C1339" s="352"/>
      <c r="D1339" s="311" t="s">
        <v>1959</v>
      </c>
      <c r="E1339" s="352"/>
      <c r="F1339" s="356"/>
      <c r="G1339" s="314"/>
      <c r="H1339" s="356"/>
      <c r="I1339" s="314"/>
      <c r="J1339" s="356"/>
      <c r="K1339" s="314"/>
      <c r="L1339" s="356"/>
      <c r="M1339" s="314"/>
      <c r="N1339" s="315"/>
      <c r="O1339" s="316"/>
      <c r="P1339" s="315"/>
      <c r="Q1339" s="316"/>
      <c r="R1339" s="315"/>
      <c r="S1339" s="316"/>
      <c r="T1339" s="128"/>
      <c r="U1339" s="128"/>
      <c r="V1339" s="352"/>
      <c r="W1339" s="352"/>
      <c r="X1339" s="352"/>
      <c r="Y1339" s="352"/>
      <c r="Z1339" s="352"/>
      <c r="AA1339" s="352"/>
      <c r="AB1339" s="352"/>
      <c r="AC1339" s="352"/>
      <c r="AD1339" s="352"/>
    </row>
    <row r="1340" spans="1:30" ht="20.100000000000001" customHeight="1">
      <c r="A1340" s="144"/>
      <c r="B1340" s="111"/>
      <c r="C1340" s="352"/>
      <c r="D1340" s="311" t="s">
        <v>1960</v>
      </c>
      <c r="E1340" s="352"/>
      <c r="F1340" s="356"/>
      <c r="G1340" s="314"/>
      <c r="H1340" s="356"/>
      <c r="I1340" s="314"/>
      <c r="J1340" s="356"/>
      <c r="K1340" s="314"/>
      <c r="L1340" s="356"/>
      <c r="M1340" s="314"/>
      <c r="N1340" s="315"/>
      <c r="O1340" s="316"/>
      <c r="P1340" s="315"/>
      <c r="Q1340" s="316"/>
      <c r="R1340" s="315"/>
      <c r="S1340" s="316"/>
      <c r="T1340" s="128"/>
      <c r="U1340" s="128"/>
      <c r="V1340" s="352"/>
      <c r="W1340" s="352"/>
      <c r="X1340" s="352"/>
      <c r="Y1340" s="352"/>
      <c r="Z1340" s="352"/>
      <c r="AA1340" s="352"/>
      <c r="AB1340" s="352"/>
      <c r="AC1340" s="352"/>
      <c r="AD1340" s="352"/>
    </row>
    <row r="1341" spans="1:30" ht="20.100000000000001" customHeight="1">
      <c r="A1341" s="177" t="s">
        <v>5204</v>
      </c>
      <c r="B1341" s="9" t="s">
        <v>749</v>
      </c>
      <c r="C1341" s="351" t="s">
        <v>7881</v>
      </c>
      <c r="D1341" s="9" t="s">
        <v>1478</v>
      </c>
      <c r="E1341" s="351" t="s">
        <v>7887</v>
      </c>
      <c r="F1341" s="354"/>
      <c r="G1341" s="12"/>
      <c r="H1341" s="354"/>
      <c r="I1341" s="12"/>
      <c r="J1341" s="354"/>
      <c r="K1341" s="12"/>
      <c r="L1341" s="354"/>
      <c r="M1341" s="12"/>
      <c r="N1341" s="56"/>
      <c r="O1341" s="57"/>
      <c r="P1341" s="56"/>
      <c r="Q1341" s="57"/>
      <c r="R1341" s="56"/>
      <c r="S1341" s="57"/>
      <c r="T1341" s="127"/>
      <c r="U1341" s="127"/>
      <c r="V1341" s="351" t="s">
        <v>7882</v>
      </c>
      <c r="W1341" s="351" t="s">
        <v>7882</v>
      </c>
      <c r="X1341" s="351" t="s">
        <v>7882</v>
      </c>
      <c r="Y1341" s="351" t="s">
        <v>7882</v>
      </c>
      <c r="Z1341" s="351" t="s">
        <v>7882</v>
      </c>
      <c r="AA1341" s="351" t="s">
        <v>7882</v>
      </c>
      <c r="AB1341" s="351" t="s">
        <v>7882</v>
      </c>
      <c r="AC1341" s="351"/>
      <c r="AD1341" s="351"/>
    </row>
    <row r="1342" spans="1:30" ht="20.100000000000001" customHeight="1">
      <c r="A1342" s="144"/>
      <c r="B1342" s="111"/>
      <c r="C1342" s="352"/>
      <c r="D1342" s="311" t="s">
        <v>1479</v>
      </c>
      <c r="E1342" s="352"/>
      <c r="F1342" s="356"/>
      <c r="G1342" s="314"/>
      <c r="H1342" s="356"/>
      <c r="I1342" s="314"/>
      <c r="J1342" s="356"/>
      <c r="K1342" s="314"/>
      <c r="L1342" s="356"/>
      <c r="M1342" s="314"/>
      <c r="N1342" s="315"/>
      <c r="O1342" s="316"/>
      <c r="P1342" s="315"/>
      <c r="Q1342" s="316"/>
      <c r="R1342" s="315"/>
      <c r="S1342" s="316"/>
      <c r="T1342" s="128"/>
      <c r="U1342" s="128"/>
      <c r="V1342" s="352"/>
      <c r="W1342" s="352"/>
      <c r="X1342" s="352"/>
      <c r="Y1342" s="352"/>
      <c r="Z1342" s="352"/>
      <c r="AA1342" s="352"/>
      <c r="AB1342" s="352"/>
      <c r="AC1342" s="352"/>
      <c r="AD1342" s="352"/>
    </row>
    <row r="1343" spans="1:30" ht="20.100000000000001" customHeight="1">
      <c r="A1343" s="144"/>
      <c r="B1343" s="111"/>
      <c r="C1343" s="352"/>
      <c r="D1343" s="311" t="s">
        <v>1480</v>
      </c>
      <c r="E1343" s="352"/>
      <c r="F1343" s="356"/>
      <c r="G1343" s="314"/>
      <c r="H1343" s="356"/>
      <c r="I1343" s="314"/>
      <c r="J1343" s="356"/>
      <c r="K1343" s="314"/>
      <c r="L1343" s="356"/>
      <c r="M1343" s="314"/>
      <c r="N1343" s="315"/>
      <c r="O1343" s="316"/>
      <c r="P1343" s="315"/>
      <c r="Q1343" s="316"/>
      <c r="R1343" s="315"/>
      <c r="S1343" s="316"/>
      <c r="T1343" s="128"/>
      <c r="U1343" s="128"/>
      <c r="V1343" s="352"/>
      <c r="W1343" s="352"/>
      <c r="X1343" s="352"/>
      <c r="Y1343" s="352"/>
      <c r="Z1343" s="352"/>
      <c r="AA1343" s="352"/>
      <c r="AB1343" s="352"/>
      <c r="AC1343" s="352"/>
      <c r="AD1343" s="352"/>
    </row>
    <row r="1344" spans="1:30" ht="20.100000000000001" customHeight="1">
      <c r="A1344" s="144"/>
      <c r="B1344" s="111"/>
      <c r="C1344" s="352"/>
      <c r="D1344" s="311" t="s">
        <v>1481</v>
      </c>
      <c r="E1344" s="352"/>
      <c r="F1344" s="356"/>
      <c r="G1344" s="314"/>
      <c r="H1344" s="356"/>
      <c r="I1344" s="314"/>
      <c r="J1344" s="356"/>
      <c r="K1344" s="314"/>
      <c r="L1344" s="356"/>
      <c r="M1344" s="314"/>
      <c r="N1344" s="315"/>
      <c r="O1344" s="316"/>
      <c r="P1344" s="315"/>
      <c r="Q1344" s="316"/>
      <c r="R1344" s="315"/>
      <c r="S1344" s="316"/>
      <c r="T1344" s="128"/>
      <c r="U1344" s="128"/>
      <c r="V1344" s="352"/>
      <c r="W1344" s="352"/>
      <c r="X1344" s="352"/>
      <c r="Y1344" s="352"/>
      <c r="Z1344" s="352"/>
      <c r="AA1344" s="352"/>
      <c r="AB1344" s="352"/>
      <c r="AC1344" s="352"/>
      <c r="AD1344" s="352"/>
    </row>
    <row r="1345" spans="1:30" ht="20.100000000000001" customHeight="1">
      <c r="A1345" s="144"/>
      <c r="B1345" s="111"/>
      <c r="C1345" s="352"/>
      <c r="D1345" s="311" t="s">
        <v>1482</v>
      </c>
      <c r="E1345" s="352"/>
      <c r="F1345" s="356"/>
      <c r="G1345" s="314"/>
      <c r="H1345" s="356"/>
      <c r="I1345" s="314"/>
      <c r="J1345" s="356"/>
      <c r="K1345" s="314"/>
      <c r="L1345" s="356"/>
      <c r="M1345" s="314"/>
      <c r="N1345" s="315"/>
      <c r="O1345" s="316"/>
      <c r="P1345" s="315"/>
      <c r="Q1345" s="316"/>
      <c r="R1345" s="315"/>
      <c r="S1345" s="316"/>
      <c r="T1345" s="128"/>
      <c r="U1345" s="128"/>
      <c r="V1345" s="352"/>
      <c r="W1345" s="352"/>
      <c r="X1345" s="352"/>
      <c r="Y1345" s="352"/>
      <c r="Z1345" s="352"/>
      <c r="AA1345" s="352"/>
      <c r="AB1345" s="352"/>
      <c r="AC1345" s="352"/>
      <c r="AD1345" s="352"/>
    </row>
    <row r="1346" spans="1:30" ht="20.100000000000001" customHeight="1">
      <c r="A1346" s="144"/>
      <c r="B1346" s="111"/>
      <c r="C1346" s="352"/>
      <c r="D1346" s="311" t="s">
        <v>1483</v>
      </c>
      <c r="E1346" s="352"/>
      <c r="F1346" s="356"/>
      <c r="G1346" s="314"/>
      <c r="H1346" s="356"/>
      <c r="I1346" s="314"/>
      <c r="J1346" s="356"/>
      <c r="K1346" s="314"/>
      <c r="L1346" s="356"/>
      <c r="M1346" s="314"/>
      <c r="N1346" s="315"/>
      <c r="O1346" s="316"/>
      <c r="P1346" s="315"/>
      <c r="Q1346" s="316"/>
      <c r="R1346" s="315"/>
      <c r="S1346" s="316"/>
      <c r="T1346" s="128"/>
      <c r="U1346" s="128"/>
      <c r="V1346" s="352"/>
      <c r="W1346" s="352"/>
      <c r="X1346" s="352"/>
      <c r="Y1346" s="352"/>
      <c r="Z1346" s="352"/>
      <c r="AA1346" s="352"/>
      <c r="AB1346" s="352"/>
      <c r="AC1346" s="352"/>
      <c r="AD1346" s="352"/>
    </row>
    <row r="1347" spans="1:30" ht="20.100000000000001" customHeight="1">
      <c r="A1347" s="144"/>
      <c r="B1347" s="111"/>
      <c r="C1347" s="352"/>
      <c r="D1347" s="311" t="s">
        <v>1484</v>
      </c>
      <c r="E1347" s="352"/>
      <c r="F1347" s="356"/>
      <c r="G1347" s="314"/>
      <c r="H1347" s="356"/>
      <c r="I1347" s="314"/>
      <c r="J1347" s="356"/>
      <c r="K1347" s="314"/>
      <c r="L1347" s="356"/>
      <c r="M1347" s="314"/>
      <c r="N1347" s="315"/>
      <c r="O1347" s="316"/>
      <c r="P1347" s="315"/>
      <c r="Q1347" s="316"/>
      <c r="R1347" s="315"/>
      <c r="S1347" s="316"/>
      <c r="T1347" s="128"/>
      <c r="U1347" s="128"/>
      <c r="V1347" s="352"/>
      <c r="W1347" s="352"/>
      <c r="X1347" s="352"/>
      <c r="Y1347" s="352"/>
      <c r="Z1347" s="352"/>
      <c r="AA1347" s="352"/>
      <c r="AB1347" s="352"/>
      <c r="AC1347" s="352"/>
      <c r="AD1347" s="352"/>
    </row>
    <row r="1348" spans="1:30" ht="20.100000000000001" customHeight="1">
      <c r="A1348" s="144"/>
      <c r="B1348" s="111"/>
      <c r="C1348" s="352"/>
      <c r="D1348" s="311" t="s">
        <v>1912</v>
      </c>
      <c r="E1348" s="352"/>
      <c r="F1348" s="356"/>
      <c r="G1348" s="314"/>
      <c r="H1348" s="356"/>
      <c r="I1348" s="314"/>
      <c r="J1348" s="356"/>
      <c r="K1348" s="314"/>
      <c r="L1348" s="356"/>
      <c r="M1348" s="314"/>
      <c r="N1348" s="315"/>
      <c r="O1348" s="316"/>
      <c r="P1348" s="315"/>
      <c r="Q1348" s="316"/>
      <c r="R1348" s="315"/>
      <c r="S1348" s="316"/>
      <c r="T1348" s="128"/>
      <c r="U1348" s="128"/>
      <c r="V1348" s="352"/>
      <c r="W1348" s="352"/>
      <c r="X1348" s="352"/>
      <c r="Y1348" s="352"/>
      <c r="Z1348" s="352"/>
      <c r="AA1348" s="352"/>
      <c r="AB1348" s="352"/>
      <c r="AC1348" s="352"/>
      <c r="AD1348" s="352"/>
    </row>
    <row r="1349" spans="1:30" ht="20.100000000000001" customHeight="1">
      <c r="A1349" s="144"/>
      <c r="B1349" s="111"/>
      <c r="C1349" s="352"/>
      <c r="D1349" s="126" t="s">
        <v>7992</v>
      </c>
      <c r="E1349" s="352"/>
      <c r="F1349" s="356"/>
      <c r="G1349" s="314"/>
      <c r="H1349" s="356"/>
      <c r="I1349" s="314"/>
      <c r="J1349" s="356"/>
      <c r="K1349" s="314"/>
      <c r="L1349" s="356"/>
      <c r="M1349" s="314"/>
      <c r="N1349" s="315"/>
      <c r="O1349" s="316"/>
      <c r="P1349" s="315"/>
      <c r="Q1349" s="316"/>
      <c r="R1349" s="315"/>
      <c r="S1349" s="316"/>
      <c r="T1349" s="128"/>
      <c r="U1349" s="128"/>
      <c r="V1349" s="352"/>
      <c r="W1349" s="352"/>
      <c r="X1349" s="352"/>
      <c r="Y1349" s="352"/>
      <c r="Z1349" s="352"/>
      <c r="AA1349" s="352"/>
      <c r="AB1349" s="352"/>
      <c r="AC1349" s="352"/>
      <c r="AD1349" s="352"/>
    </row>
    <row r="1350" spans="1:30" ht="20.100000000000001" customHeight="1">
      <c r="A1350" s="144"/>
      <c r="B1350" s="111"/>
      <c r="C1350" s="352"/>
      <c r="D1350" s="311" t="s">
        <v>1959</v>
      </c>
      <c r="E1350" s="352"/>
      <c r="F1350" s="356"/>
      <c r="G1350" s="314"/>
      <c r="H1350" s="356"/>
      <c r="I1350" s="314"/>
      <c r="J1350" s="356"/>
      <c r="K1350" s="314"/>
      <c r="L1350" s="356"/>
      <c r="M1350" s="314"/>
      <c r="N1350" s="315"/>
      <c r="O1350" s="316"/>
      <c r="P1350" s="315"/>
      <c r="Q1350" s="316"/>
      <c r="R1350" s="315"/>
      <c r="S1350" s="316"/>
      <c r="T1350" s="128"/>
      <c r="U1350" s="128"/>
      <c r="V1350" s="352"/>
      <c r="W1350" s="352"/>
      <c r="X1350" s="352"/>
      <c r="Y1350" s="352"/>
      <c r="Z1350" s="352"/>
      <c r="AA1350" s="352"/>
      <c r="AB1350" s="352"/>
      <c r="AC1350" s="352"/>
      <c r="AD1350" s="352"/>
    </row>
    <row r="1351" spans="1:30" ht="20.100000000000001" customHeight="1">
      <c r="A1351" s="144"/>
      <c r="B1351" s="111"/>
      <c r="C1351" s="352"/>
      <c r="D1351" s="311" t="s">
        <v>1960</v>
      </c>
      <c r="E1351" s="352"/>
      <c r="F1351" s="356"/>
      <c r="G1351" s="314"/>
      <c r="H1351" s="356"/>
      <c r="I1351" s="314"/>
      <c r="J1351" s="356"/>
      <c r="K1351" s="314"/>
      <c r="L1351" s="356"/>
      <c r="M1351" s="314"/>
      <c r="N1351" s="315"/>
      <c r="O1351" s="316"/>
      <c r="P1351" s="315"/>
      <c r="Q1351" s="316"/>
      <c r="R1351" s="315"/>
      <c r="S1351" s="316"/>
      <c r="T1351" s="128"/>
      <c r="U1351" s="128"/>
      <c r="V1351" s="352"/>
      <c r="W1351" s="352"/>
      <c r="X1351" s="352"/>
      <c r="Y1351" s="352"/>
      <c r="Z1351" s="352"/>
      <c r="AA1351" s="352"/>
      <c r="AB1351" s="352"/>
      <c r="AC1351" s="352"/>
      <c r="AD1351" s="352"/>
    </row>
    <row r="1352" spans="1:30" ht="20.100000000000001" customHeight="1">
      <c r="A1352" s="177" t="s">
        <v>5205</v>
      </c>
      <c r="B1352" s="9" t="s">
        <v>750</v>
      </c>
      <c r="C1352" s="351" t="s">
        <v>5206</v>
      </c>
      <c r="D1352" s="9"/>
      <c r="E1352" s="351"/>
      <c r="F1352" s="354"/>
      <c r="G1352" s="12"/>
      <c r="H1352" s="354"/>
      <c r="I1352" s="12"/>
      <c r="J1352" s="354"/>
      <c r="K1352" s="12"/>
      <c r="L1352" s="354"/>
      <c r="M1352" s="12"/>
      <c r="N1352" s="56"/>
      <c r="O1352" s="57"/>
      <c r="P1352" s="56">
        <v>1</v>
      </c>
      <c r="Q1352" s="57">
        <v>100</v>
      </c>
      <c r="R1352" s="56"/>
      <c r="S1352" s="57"/>
      <c r="T1352" s="127"/>
      <c r="U1352" s="127"/>
      <c r="V1352" s="351" t="s">
        <v>7882</v>
      </c>
      <c r="W1352" s="351" t="s">
        <v>7882</v>
      </c>
      <c r="X1352" s="351" t="s">
        <v>7882</v>
      </c>
      <c r="Y1352" s="351" t="s">
        <v>7882</v>
      </c>
      <c r="Z1352" s="351" t="s">
        <v>7882</v>
      </c>
      <c r="AA1352" s="351" t="s">
        <v>7882</v>
      </c>
      <c r="AB1352" s="351" t="s">
        <v>7882</v>
      </c>
      <c r="AC1352" s="351"/>
      <c r="AD1352" s="351"/>
    </row>
    <row r="1353" spans="1:30" ht="20.100000000000001" customHeight="1">
      <c r="A1353" s="177" t="s">
        <v>5207</v>
      </c>
      <c r="B1353" s="9" t="s">
        <v>751</v>
      </c>
      <c r="C1353" s="351" t="s">
        <v>7881</v>
      </c>
      <c r="D1353" s="9" t="s">
        <v>7994</v>
      </c>
      <c r="E1353" s="351" t="s">
        <v>7913</v>
      </c>
      <c r="F1353" s="354">
        <v>5</v>
      </c>
      <c r="G1353" s="12">
        <v>1.0504201680672269</v>
      </c>
      <c r="H1353" s="354">
        <v>6</v>
      </c>
      <c r="I1353" s="12">
        <v>1.2170385395537526</v>
      </c>
      <c r="J1353" s="354">
        <v>4</v>
      </c>
      <c r="K1353" s="12">
        <v>0.79365079365079361</v>
      </c>
      <c r="L1353" s="354">
        <v>12</v>
      </c>
      <c r="M1353" s="12">
        <v>2.3668639053254439</v>
      </c>
      <c r="N1353" s="56">
        <v>10</v>
      </c>
      <c r="O1353" s="57">
        <v>1.893939393939394</v>
      </c>
      <c r="P1353" s="56">
        <v>17</v>
      </c>
      <c r="Q1353" s="57">
        <v>3.1835205992509361</v>
      </c>
      <c r="R1353" s="56">
        <v>12</v>
      </c>
      <c r="S1353" s="57">
        <v>2.3952095808383231</v>
      </c>
      <c r="T1353" s="127"/>
      <c r="U1353" s="127"/>
      <c r="V1353" s="351" t="s">
        <v>7882</v>
      </c>
      <c r="W1353" s="351" t="s">
        <v>7882</v>
      </c>
      <c r="X1353" s="351" t="s">
        <v>7882</v>
      </c>
      <c r="Y1353" s="351" t="s">
        <v>7882</v>
      </c>
      <c r="Z1353" s="351" t="s">
        <v>7882</v>
      </c>
      <c r="AA1353" s="351" t="s">
        <v>7882</v>
      </c>
      <c r="AB1353" s="351" t="s">
        <v>7882</v>
      </c>
      <c r="AC1353" s="351"/>
      <c r="AD1353" s="351"/>
    </row>
    <row r="1354" spans="1:30" ht="20.100000000000001" customHeight="1">
      <c r="A1354" s="144"/>
      <c r="B1354" s="111"/>
      <c r="C1354" s="352"/>
      <c r="D1354" s="311" t="s">
        <v>7995</v>
      </c>
      <c r="E1354" s="352"/>
      <c r="F1354" s="356">
        <v>100</v>
      </c>
      <c r="G1354" s="314">
        <v>21.008403361344538</v>
      </c>
      <c r="H1354" s="356">
        <v>103</v>
      </c>
      <c r="I1354" s="314">
        <v>20.892494929006084</v>
      </c>
      <c r="J1354" s="356">
        <v>116</v>
      </c>
      <c r="K1354" s="314">
        <v>23.015873015873016</v>
      </c>
      <c r="L1354" s="356">
        <v>113</v>
      </c>
      <c r="M1354" s="314">
        <v>22.287968441814595</v>
      </c>
      <c r="N1354" s="315">
        <v>122</v>
      </c>
      <c r="O1354" s="316">
        <v>23.106060606060606</v>
      </c>
      <c r="P1354" s="315">
        <v>157</v>
      </c>
      <c r="Q1354" s="316">
        <v>29.3</v>
      </c>
      <c r="R1354" s="315">
        <v>143</v>
      </c>
      <c r="S1354" s="316">
        <v>28.542914171656687</v>
      </c>
      <c r="T1354" s="128"/>
      <c r="U1354" s="128"/>
      <c r="V1354" s="352"/>
      <c r="W1354" s="352"/>
      <c r="X1354" s="352"/>
      <c r="Y1354" s="352"/>
      <c r="Z1354" s="352"/>
      <c r="AA1354" s="352"/>
      <c r="AB1354" s="352"/>
      <c r="AC1354" s="352"/>
      <c r="AD1354" s="352"/>
    </row>
    <row r="1355" spans="1:30" ht="20.100000000000001" customHeight="1">
      <c r="A1355" s="144"/>
      <c r="B1355" s="111"/>
      <c r="C1355" s="352"/>
      <c r="D1355" s="311" t="s">
        <v>7996</v>
      </c>
      <c r="E1355" s="352"/>
      <c r="F1355" s="356">
        <v>324</v>
      </c>
      <c r="G1355" s="314">
        <v>68.067226890756302</v>
      </c>
      <c r="H1355" s="356">
        <v>335</v>
      </c>
      <c r="I1355" s="314">
        <v>67.951318458417845</v>
      </c>
      <c r="J1355" s="356">
        <v>336</v>
      </c>
      <c r="K1355" s="314">
        <v>66.666666666666671</v>
      </c>
      <c r="L1355" s="356">
        <v>335</v>
      </c>
      <c r="M1355" s="314">
        <v>66.074950690335299</v>
      </c>
      <c r="N1355" s="315">
        <v>340</v>
      </c>
      <c r="O1355" s="316">
        <v>64.393939393939391</v>
      </c>
      <c r="P1355" s="315">
        <v>300</v>
      </c>
      <c r="Q1355" s="316">
        <v>56.1</v>
      </c>
      <c r="R1355" s="315">
        <v>294</v>
      </c>
      <c r="S1355" s="316">
        <v>58.682634730538922</v>
      </c>
      <c r="T1355" s="128"/>
      <c r="U1355" s="128"/>
      <c r="V1355" s="352"/>
      <c r="W1355" s="352"/>
      <c r="X1355" s="352"/>
      <c r="Y1355" s="352"/>
      <c r="Z1355" s="352"/>
      <c r="AA1355" s="352"/>
      <c r="AB1355" s="352"/>
      <c r="AC1355" s="352"/>
      <c r="AD1355" s="352"/>
    </row>
    <row r="1356" spans="1:30" ht="20.100000000000001" customHeight="1">
      <c r="A1356" s="144"/>
      <c r="B1356" s="111"/>
      <c r="C1356" s="352"/>
      <c r="D1356" s="311" t="s">
        <v>7997</v>
      </c>
      <c r="E1356" s="352"/>
      <c r="F1356" s="356">
        <v>47</v>
      </c>
      <c r="G1356" s="314">
        <v>9.8739495798319332</v>
      </c>
      <c r="H1356" s="356">
        <v>49</v>
      </c>
      <c r="I1356" s="314">
        <v>9.939148073022313</v>
      </c>
      <c r="J1356" s="356">
        <v>48</v>
      </c>
      <c r="K1356" s="314">
        <v>9.5238095238095237</v>
      </c>
      <c r="L1356" s="356">
        <v>47</v>
      </c>
      <c r="M1356" s="314">
        <v>9.2702169625246551</v>
      </c>
      <c r="N1356" s="315">
        <v>56</v>
      </c>
      <c r="O1356" s="316">
        <v>10.606060606060606</v>
      </c>
      <c r="P1356" s="315">
        <v>60</v>
      </c>
      <c r="Q1356" s="316">
        <v>11.235955056179776</v>
      </c>
      <c r="R1356" s="315">
        <v>52</v>
      </c>
      <c r="S1356" s="316">
        <v>10.379241516966069</v>
      </c>
      <c r="T1356" s="128"/>
      <c r="U1356" s="128"/>
      <c r="V1356" s="352"/>
      <c r="W1356" s="352"/>
      <c r="X1356" s="352"/>
      <c r="Y1356" s="352"/>
      <c r="Z1356" s="352"/>
      <c r="AA1356" s="352"/>
      <c r="AB1356" s="352"/>
      <c r="AC1356" s="352"/>
      <c r="AD1356" s="352"/>
    </row>
    <row r="1357" spans="1:30" ht="20.100000000000001" customHeight="1">
      <c r="A1357" s="144"/>
      <c r="B1357" s="111"/>
      <c r="C1357" s="352"/>
      <c r="D1357" s="311" t="s">
        <v>7932</v>
      </c>
      <c r="E1357" s="352"/>
      <c r="F1357" s="356"/>
      <c r="G1357" s="314"/>
      <c r="H1357" s="356"/>
      <c r="I1357" s="314"/>
      <c r="J1357" s="356"/>
      <c r="K1357" s="314"/>
      <c r="L1357" s="356"/>
      <c r="M1357" s="314"/>
      <c r="N1357" s="315"/>
      <c r="O1357" s="316"/>
      <c r="P1357" s="315"/>
      <c r="Q1357" s="316"/>
      <c r="R1357" s="315"/>
      <c r="S1357" s="316"/>
      <c r="T1357" s="128"/>
      <c r="U1357" s="128"/>
      <c r="V1357" s="352"/>
      <c r="W1357" s="352"/>
      <c r="X1357" s="352"/>
      <c r="Y1357" s="352"/>
      <c r="Z1357" s="352"/>
      <c r="AA1357" s="352"/>
      <c r="AB1357" s="352"/>
      <c r="AC1357" s="352"/>
      <c r="AD1357" s="352"/>
    </row>
    <row r="1358" spans="1:30" ht="20.100000000000001" customHeight="1">
      <c r="A1358" s="144"/>
      <c r="B1358" s="111"/>
      <c r="C1358" s="352"/>
      <c r="D1358" s="311" t="s">
        <v>7933</v>
      </c>
      <c r="E1358" s="352"/>
      <c r="F1358" s="356"/>
      <c r="G1358" s="314"/>
      <c r="H1358" s="356"/>
      <c r="I1358" s="314"/>
      <c r="J1358" s="356"/>
      <c r="K1358" s="314"/>
      <c r="L1358" s="356"/>
      <c r="M1358" s="314"/>
      <c r="N1358" s="315"/>
      <c r="O1358" s="316"/>
      <c r="P1358" s="315">
        <v>1</v>
      </c>
      <c r="Q1358" s="316">
        <v>0.2</v>
      </c>
      <c r="R1358" s="315"/>
      <c r="S1358" s="316"/>
      <c r="T1358" s="128"/>
      <c r="U1358" s="128"/>
      <c r="V1358" s="352"/>
      <c r="W1358" s="352"/>
      <c r="X1358" s="352"/>
      <c r="Y1358" s="352"/>
      <c r="Z1358" s="352"/>
      <c r="AA1358" s="352"/>
      <c r="AB1358" s="352"/>
      <c r="AC1358" s="352"/>
      <c r="AD1358" s="352"/>
    </row>
    <row r="1359" spans="1:30" ht="20.100000000000001" customHeight="1">
      <c r="A1359" s="177" t="s">
        <v>7998</v>
      </c>
      <c r="B1359" s="9" t="s">
        <v>7999</v>
      </c>
      <c r="C1359" s="351" t="s">
        <v>7881</v>
      </c>
      <c r="D1359" s="9" t="s">
        <v>8000</v>
      </c>
      <c r="E1359" s="351" t="s">
        <v>7913</v>
      </c>
      <c r="F1359" s="354">
        <v>25</v>
      </c>
      <c r="G1359" s="12">
        <v>5.2521008403361344</v>
      </c>
      <c r="H1359" s="354">
        <v>25</v>
      </c>
      <c r="I1359" s="12">
        <v>5.0709939148073024</v>
      </c>
      <c r="J1359" s="354">
        <v>25</v>
      </c>
      <c r="K1359" s="12">
        <v>4.9603174603174605</v>
      </c>
      <c r="L1359" s="354">
        <v>18</v>
      </c>
      <c r="M1359" s="12">
        <v>3.5502958579881656</v>
      </c>
      <c r="N1359" s="56">
        <v>27</v>
      </c>
      <c r="O1359" s="57">
        <v>5.0999999999999996</v>
      </c>
      <c r="P1359" s="56"/>
      <c r="Q1359" s="57"/>
      <c r="R1359" s="56"/>
      <c r="S1359" s="57"/>
      <c r="T1359" s="127"/>
      <c r="U1359" s="127"/>
      <c r="V1359" s="351" t="s">
        <v>7882</v>
      </c>
      <c r="W1359" s="351" t="s">
        <v>7882</v>
      </c>
      <c r="X1359" s="351" t="s">
        <v>7882</v>
      </c>
      <c r="Y1359" s="351" t="s">
        <v>7882</v>
      </c>
      <c r="Z1359" s="351" t="s">
        <v>7882</v>
      </c>
      <c r="AA1359" s="351"/>
      <c r="AB1359" s="351"/>
      <c r="AC1359" s="351"/>
      <c r="AD1359" s="351"/>
    </row>
    <row r="1360" spans="1:30" ht="20.100000000000001" customHeight="1">
      <c r="A1360" s="144"/>
      <c r="B1360" s="311"/>
      <c r="C1360" s="352"/>
      <c r="D1360" s="311" t="s">
        <v>8001</v>
      </c>
      <c r="E1360" s="352"/>
      <c r="F1360" s="356">
        <v>451</v>
      </c>
      <c r="G1360" s="314">
        <v>94.747899159663859</v>
      </c>
      <c r="H1360" s="356">
        <v>468</v>
      </c>
      <c r="I1360" s="314">
        <v>94.929006085192697</v>
      </c>
      <c r="J1360" s="356">
        <v>479</v>
      </c>
      <c r="K1360" s="314">
        <v>95.039682539682545</v>
      </c>
      <c r="L1360" s="356">
        <v>489</v>
      </c>
      <c r="M1360" s="314">
        <v>96.449704142011839</v>
      </c>
      <c r="N1360" s="315">
        <v>501</v>
      </c>
      <c r="O1360" s="316">
        <v>94.9</v>
      </c>
      <c r="P1360" s="315"/>
      <c r="Q1360" s="316"/>
      <c r="R1360" s="315"/>
      <c r="S1360" s="316"/>
      <c r="T1360" s="128"/>
      <c r="U1360" s="128"/>
      <c r="V1360" s="352"/>
      <c r="W1360" s="352"/>
      <c r="X1360" s="352"/>
      <c r="Y1360" s="352"/>
      <c r="Z1360" s="352"/>
      <c r="AA1360" s="352"/>
      <c r="AB1360" s="352"/>
      <c r="AC1360" s="352"/>
      <c r="AD1360" s="352"/>
    </row>
    <row r="1361" spans="1:31" ht="20.100000000000001" customHeight="1">
      <c r="A1361" s="144"/>
      <c r="B1361" s="311"/>
      <c r="C1361" s="352"/>
      <c r="D1361" s="311" t="s">
        <v>7932</v>
      </c>
      <c r="E1361" s="352"/>
      <c r="F1361" s="356"/>
      <c r="G1361" s="314"/>
      <c r="H1361" s="356"/>
      <c r="I1361" s="314"/>
      <c r="J1361" s="356"/>
      <c r="K1361" s="314"/>
      <c r="L1361" s="356"/>
      <c r="M1361" s="314"/>
      <c r="N1361" s="315"/>
      <c r="O1361" s="316"/>
      <c r="P1361" s="315"/>
      <c r="Q1361" s="316"/>
      <c r="R1361" s="315"/>
      <c r="S1361" s="316"/>
      <c r="T1361" s="128"/>
      <c r="U1361" s="128"/>
      <c r="V1361" s="352"/>
      <c r="W1361" s="352"/>
      <c r="X1361" s="352"/>
      <c r="Y1361" s="352"/>
      <c r="Z1361" s="352"/>
      <c r="AA1361" s="352"/>
      <c r="AB1361" s="352"/>
      <c r="AC1361" s="352"/>
      <c r="AD1361" s="352"/>
    </row>
    <row r="1362" spans="1:31" ht="20.100000000000001" customHeight="1">
      <c r="A1362" s="144"/>
      <c r="B1362" s="111"/>
      <c r="C1362" s="352"/>
      <c r="D1362" s="311" t="s">
        <v>7933</v>
      </c>
      <c r="E1362" s="352"/>
      <c r="F1362" s="356"/>
      <c r="G1362" s="314"/>
      <c r="H1362" s="356"/>
      <c r="I1362" s="314"/>
      <c r="J1362" s="356"/>
      <c r="K1362" s="314"/>
      <c r="L1362" s="356"/>
      <c r="M1362" s="314"/>
      <c r="N1362" s="315"/>
      <c r="O1362" s="316"/>
      <c r="P1362" s="315"/>
      <c r="Q1362" s="316"/>
      <c r="R1362" s="315"/>
      <c r="S1362" s="316"/>
      <c r="T1362" s="128"/>
      <c r="U1362" s="128"/>
      <c r="V1362" s="352"/>
      <c r="W1362" s="352"/>
      <c r="X1362" s="352"/>
      <c r="Y1362" s="352"/>
      <c r="Z1362" s="352"/>
      <c r="AA1362" s="352"/>
      <c r="AB1362" s="352"/>
      <c r="AC1362" s="352"/>
      <c r="AD1362" s="352"/>
    </row>
    <row r="1363" spans="1:31" ht="20.100000000000001" customHeight="1">
      <c r="A1363" s="177" t="s">
        <v>5208</v>
      </c>
      <c r="B1363" s="9" t="s">
        <v>752</v>
      </c>
      <c r="C1363" s="351" t="s">
        <v>7881</v>
      </c>
      <c r="D1363" s="9" t="s">
        <v>7943</v>
      </c>
      <c r="E1363" s="351" t="s">
        <v>7913</v>
      </c>
      <c r="F1363" s="354">
        <v>8</v>
      </c>
      <c r="G1363" s="12">
        <v>1.680672268907563</v>
      </c>
      <c r="H1363" s="354">
        <v>10</v>
      </c>
      <c r="I1363" s="12">
        <v>2.028397565922921</v>
      </c>
      <c r="J1363" s="354">
        <v>11</v>
      </c>
      <c r="K1363" s="12">
        <v>2.1825396825396823</v>
      </c>
      <c r="L1363" s="354">
        <v>15</v>
      </c>
      <c r="M1363" s="12">
        <v>2.9585798816568047</v>
      </c>
      <c r="N1363" s="56">
        <v>10</v>
      </c>
      <c r="O1363" s="57">
        <v>1.893939393939394</v>
      </c>
      <c r="P1363" s="56">
        <v>14</v>
      </c>
      <c r="Q1363" s="57">
        <v>2.6217228464419478</v>
      </c>
      <c r="R1363" s="56">
        <v>19</v>
      </c>
      <c r="S1363" s="57">
        <v>3.7924151696606785</v>
      </c>
      <c r="T1363" s="127"/>
      <c r="U1363" s="127"/>
      <c r="V1363" s="351" t="s">
        <v>7882</v>
      </c>
      <c r="W1363" s="351" t="s">
        <v>7882</v>
      </c>
      <c r="X1363" s="351" t="s">
        <v>7882</v>
      </c>
      <c r="Y1363" s="351" t="s">
        <v>7882</v>
      </c>
      <c r="Z1363" s="351" t="s">
        <v>7882</v>
      </c>
      <c r="AA1363" s="351" t="s">
        <v>7882</v>
      </c>
      <c r="AB1363" s="351" t="s">
        <v>7882</v>
      </c>
      <c r="AC1363" s="351"/>
      <c r="AD1363" s="351"/>
    </row>
    <row r="1364" spans="1:31" ht="20.100000000000001" customHeight="1">
      <c r="A1364" s="144"/>
      <c r="B1364" s="311"/>
      <c r="C1364" s="352"/>
      <c r="D1364" s="311" t="s">
        <v>7944</v>
      </c>
      <c r="E1364" s="352"/>
      <c r="F1364" s="356">
        <v>468</v>
      </c>
      <c r="G1364" s="314">
        <v>98.319327731092443</v>
      </c>
      <c r="H1364" s="356">
        <v>483</v>
      </c>
      <c r="I1364" s="314">
        <v>97.971602434077084</v>
      </c>
      <c r="J1364" s="356">
        <v>493</v>
      </c>
      <c r="K1364" s="314">
        <v>97.817460317460316</v>
      </c>
      <c r="L1364" s="356">
        <v>492</v>
      </c>
      <c r="M1364" s="314">
        <v>97.041420118343197</v>
      </c>
      <c r="N1364" s="315">
        <v>518</v>
      </c>
      <c r="O1364" s="316">
        <v>98.106060606060609</v>
      </c>
      <c r="P1364" s="315">
        <v>520</v>
      </c>
      <c r="Q1364" s="316">
        <v>97.2</v>
      </c>
      <c r="R1364" s="315">
        <v>482</v>
      </c>
      <c r="S1364" s="316">
        <v>96.207584830339314</v>
      </c>
      <c r="T1364" s="128"/>
      <c r="U1364" s="128"/>
      <c r="V1364" s="352"/>
      <c r="W1364" s="352"/>
      <c r="X1364" s="352"/>
      <c r="Y1364" s="352"/>
      <c r="Z1364" s="352"/>
      <c r="AA1364" s="352"/>
      <c r="AB1364" s="352"/>
      <c r="AC1364" s="352"/>
      <c r="AD1364" s="352"/>
    </row>
    <row r="1365" spans="1:31" ht="20.100000000000001" customHeight="1">
      <c r="A1365" s="144"/>
      <c r="B1365" s="311"/>
      <c r="C1365" s="352"/>
      <c r="D1365" s="311" t="s">
        <v>7932</v>
      </c>
      <c r="E1365" s="352"/>
      <c r="F1365" s="356"/>
      <c r="G1365" s="314"/>
      <c r="H1365" s="356"/>
      <c r="I1365" s="314"/>
      <c r="J1365" s="356"/>
      <c r="K1365" s="314"/>
      <c r="L1365" s="356"/>
      <c r="M1365" s="314"/>
      <c r="N1365" s="315"/>
      <c r="O1365" s="316"/>
      <c r="P1365" s="315"/>
      <c r="Q1365" s="316"/>
      <c r="R1365" s="315"/>
      <c r="S1365" s="316"/>
      <c r="T1365" s="128"/>
      <c r="U1365" s="128"/>
      <c r="V1365" s="352"/>
      <c r="W1365" s="352"/>
      <c r="X1365" s="352"/>
      <c r="Y1365" s="352"/>
      <c r="Z1365" s="352"/>
      <c r="AA1365" s="352"/>
      <c r="AB1365" s="352"/>
      <c r="AC1365" s="352"/>
      <c r="AD1365" s="352"/>
    </row>
    <row r="1366" spans="1:31" ht="20.100000000000001" customHeight="1">
      <c r="A1366" s="144"/>
      <c r="B1366" s="111"/>
      <c r="C1366" s="352"/>
      <c r="D1366" s="311" t="s">
        <v>7933</v>
      </c>
      <c r="E1366" s="352"/>
      <c r="F1366" s="356"/>
      <c r="G1366" s="314"/>
      <c r="H1366" s="356"/>
      <c r="I1366" s="314"/>
      <c r="J1366" s="356"/>
      <c r="K1366" s="314"/>
      <c r="L1366" s="356"/>
      <c r="M1366" s="314"/>
      <c r="N1366" s="315"/>
      <c r="O1366" s="316"/>
      <c r="P1366" s="315">
        <v>1</v>
      </c>
      <c r="Q1366" s="316">
        <v>0.2</v>
      </c>
      <c r="R1366" s="315"/>
      <c r="S1366" s="316"/>
      <c r="T1366" s="128"/>
      <c r="U1366" s="128"/>
      <c r="V1366" s="352"/>
      <c r="W1366" s="352"/>
      <c r="X1366" s="352"/>
      <c r="Y1366" s="352"/>
      <c r="Z1366" s="352"/>
      <c r="AA1366" s="352"/>
      <c r="AB1366" s="352"/>
      <c r="AC1366" s="352"/>
      <c r="AD1366" s="352"/>
    </row>
    <row r="1367" spans="1:31" ht="20.100000000000001" customHeight="1">
      <c r="A1367" s="177" t="s">
        <v>5209</v>
      </c>
      <c r="B1367" s="9" t="s">
        <v>753</v>
      </c>
      <c r="C1367" s="351" t="s">
        <v>5210</v>
      </c>
      <c r="D1367" s="9"/>
      <c r="E1367" s="351"/>
      <c r="F1367" s="354">
        <v>8</v>
      </c>
      <c r="G1367" s="12">
        <v>100</v>
      </c>
      <c r="H1367" s="354">
        <v>10</v>
      </c>
      <c r="I1367" s="12">
        <v>100</v>
      </c>
      <c r="J1367" s="354">
        <v>11</v>
      </c>
      <c r="K1367" s="12">
        <v>100</v>
      </c>
      <c r="L1367" s="354">
        <v>15</v>
      </c>
      <c r="M1367" s="12">
        <v>100</v>
      </c>
      <c r="N1367" s="56">
        <v>10</v>
      </c>
      <c r="O1367" s="57">
        <v>100</v>
      </c>
      <c r="P1367" s="56">
        <v>14</v>
      </c>
      <c r="Q1367" s="57">
        <v>100</v>
      </c>
      <c r="R1367" s="56">
        <v>19</v>
      </c>
      <c r="S1367" s="57">
        <v>100</v>
      </c>
      <c r="T1367" s="127"/>
      <c r="U1367" s="127"/>
      <c r="V1367" s="351" t="s">
        <v>7882</v>
      </c>
      <c r="W1367" s="351" t="s">
        <v>7882</v>
      </c>
      <c r="X1367" s="351" t="s">
        <v>7882</v>
      </c>
      <c r="Y1367" s="351" t="s">
        <v>7882</v>
      </c>
      <c r="Z1367" s="351" t="s">
        <v>7882</v>
      </c>
      <c r="AA1367" s="351" t="s">
        <v>7882</v>
      </c>
      <c r="AB1367" s="351" t="s">
        <v>7882</v>
      </c>
      <c r="AC1367" s="351"/>
      <c r="AD1367" s="351"/>
    </row>
    <row r="1368" spans="1:31" s="5" customFormat="1" ht="20.100000000000001" customHeight="1">
      <c r="A1368" s="177" t="s">
        <v>5211</v>
      </c>
      <c r="B1368" s="9" t="s">
        <v>754</v>
      </c>
      <c r="C1368" s="351" t="s">
        <v>5210</v>
      </c>
      <c r="D1368" s="66"/>
      <c r="E1368" s="351"/>
      <c r="F1368" s="354">
        <v>8</v>
      </c>
      <c r="G1368" s="12">
        <v>100</v>
      </c>
      <c r="H1368" s="354">
        <v>10</v>
      </c>
      <c r="I1368" s="12">
        <v>100</v>
      </c>
      <c r="J1368" s="354">
        <v>11</v>
      </c>
      <c r="K1368" s="12">
        <v>100</v>
      </c>
      <c r="L1368" s="354">
        <v>15</v>
      </c>
      <c r="M1368" s="12">
        <v>100</v>
      </c>
      <c r="N1368" s="56">
        <v>9</v>
      </c>
      <c r="O1368" s="57">
        <v>90</v>
      </c>
      <c r="P1368" s="56">
        <v>14</v>
      </c>
      <c r="Q1368" s="57">
        <v>100</v>
      </c>
      <c r="R1368" s="56">
        <v>18</v>
      </c>
      <c r="S1368" s="57">
        <v>94.7</v>
      </c>
      <c r="T1368" s="127"/>
      <c r="U1368" s="127"/>
      <c r="V1368" s="351" t="s">
        <v>7882</v>
      </c>
      <c r="W1368" s="351" t="s">
        <v>7882</v>
      </c>
      <c r="X1368" s="351" t="s">
        <v>7882</v>
      </c>
      <c r="Y1368" s="351" t="s">
        <v>7882</v>
      </c>
      <c r="Z1368" s="351" t="s">
        <v>7882</v>
      </c>
      <c r="AA1368" s="351" t="s">
        <v>7882</v>
      </c>
      <c r="AB1368" s="351" t="s">
        <v>7882</v>
      </c>
      <c r="AC1368" s="351"/>
      <c r="AD1368" s="9"/>
      <c r="AE1368" s="51"/>
    </row>
    <row r="1369" spans="1:31" ht="20.100000000000001" customHeight="1">
      <c r="A1369" s="144"/>
      <c r="B1369" s="311"/>
      <c r="C1369" s="352"/>
      <c r="D1369" s="311" t="s">
        <v>1959</v>
      </c>
      <c r="E1369" s="352" t="s">
        <v>73</v>
      </c>
      <c r="F1369" s="356"/>
      <c r="G1369" s="314"/>
      <c r="H1369" s="356"/>
      <c r="I1369" s="314"/>
      <c r="J1369" s="356"/>
      <c r="K1369" s="314"/>
      <c r="L1369" s="356"/>
      <c r="M1369" s="314"/>
      <c r="N1369" s="315"/>
      <c r="O1369" s="316"/>
      <c r="P1369" s="315"/>
      <c r="Q1369" s="316"/>
      <c r="R1369" s="315"/>
      <c r="S1369" s="316"/>
      <c r="T1369" s="128"/>
      <c r="U1369" s="128"/>
      <c r="V1369" s="352"/>
      <c r="W1369" s="352"/>
      <c r="X1369" s="352"/>
      <c r="Y1369" s="352"/>
      <c r="Z1369" s="352"/>
      <c r="AA1369" s="352"/>
      <c r="AB1369" s="352"/>
      <c r="AC1369" s="352"/>
      <c r="AD1369" s="311"/>
    </row>
    <row r="1370" spans="1:31" s="5" customFormat="1" ht="20.100000000000001" customHeight="1">
      <c r="A1370" s="144"/>
      <c r="B1370" s="311"/>
      <c r="C1370" s="352"/>
      <c r="D1370" s="311" t="s">
        <v>1960</v>
      </c>
      <c r="E1370" s="352"/>
      <c r="F1370" s="356"/>
      <c r="G1370" s="314"/>
      <c r="H1370" s="356"/>
      <c r="I1370" s="314"/>
      <c r="J1370" s="356"/>
      <c r="K1370" s="314"/>
      <c r="L1370" s="356"/>
      <c r="M1370" s="314"/>
      <c r="N1370" s="315">
        <v>1</v>
      </c>
      <c r="O1370" s="316">
        <v>10</v>
      </c>
      <c r="P1370" s="315"/>
      <c r="Q1370" s="316"/>
      <c r="R1370" s="315">
        <v>1</v>
      </c>
      <c r="S1370" s="316">
        <v>5.3</v>
      </c>
      <c r="T1370" s="128"/>
      <c r="U1370" s="128"/>
      <c r="V1370" s="352"/>
      <c r="W1370" s="352"/>
      <c r="X1370" s="352"/>
      <c r="Y1370" s="352"/>
      <c r="Z1370" s="352"/>
      <c r="AA1370" s="352"/>
      <c r="AB1370" s="352"/>
      <c r="AC1370" s="352"/>
      <c r="AD1370" s="311"/>
      <c r="AE1370" s="51"/>
    </row>
    <row r="1371" spans="1:31" ht="20.100000000000001" customHeight="1">
      <c r="A1371" s="177" t="s">
        <v>5212</v>
      </c>
      <c r="B1371" s="9" t="s">
        <v>755</v>
      </c>
      <c r="C1371" s="351" t="s">
        <v>5213</v>
      </c>
      <c r="D1371" s="9" t="s">
        <v>7891</v>
      </c>
      <c r="E1371" s="351" t="s">
        <v>7887</v>
      </c>
      <c r="F1371" s="354"/>
      <c r="G1371" s="12"/>
      <c r="H1371" s="354"/>
      <c r="I1371" s="12"/>
      <c r="J1371" s="354"/>
      <c r="K1371" s="12"/>
      <c r="L1371" s="354"/>
      <c r="M1371" s="12"/>
      <c r="N1371" s="56">
        <v>1</v>
      </c>
      <c r="O1371" s="57">
        <v>100</v>
      </c>
      <c r="P1371" s="56"/>
      <c r="Q1371" s="57"/>
      <c r="R1371" s="56"/>
      <c r="S1371" s="57"/>
      <c r="T1371" s="127"/>
      <c r="U1371" s="127"/>
      <c r="V1371" s="351" t="s">
        <v>7882</v>
      </c>
      <c r="W1371" s="351" t="s">
        <v>7882</v>
      </c>
      <c r="X1371" s="351" t="s">
        <v>7882</v>
      </c>
      <c r="Y1371" s="351" t="s">
        <v>7882</v>
      </c>
      <c r="Z1371" s="351" t="s">
        <v>7882</v>
      </c>
      <c r="AA1371" s="351" t="s">
        <v>7882</v>
      </c>
      <c r="AB1371" s="351" t="s">
        <v>7882</v>
      </c>
      <c r="AC1371" s="351"/>
      <c r="AD1371" s="351"/>
    </row>
    <row r="1372" spans="1:31" ht="20.100000000000001" customHeight="1">
      <c r="A1372" s="144"/>
      <c r="B1372" s="111"/>
      <c r="C1372" s="352"/>
      <c r="D1372" s="311" t="s">
        <v>7892</v>
      </c>
      <c r="E1372" s="352"/>
      <c r="F1372" s="356"/>
      <c r="G1372" s="314"/>
      <c r="H1372" s="356"/>
      <c r="I1372" s="314"/>
      <c r="J1372" s="356"/>
      <c r="K1372" s="314"/>
      <c r="L1372" s="356"/>
      <c r="M1372" s="314"/>
      <c r="N1372" s="315"/>
      <c r="O1372" s="316"/>
      <c r="P1372" s="315"/>
      <c r="Q1372" s="316"/>
      <c r="R1372" s="315"/>
      <c r="S1372" s="316"/>
      <c r="T1372" s="128"/>
      <c r="U1372" s="128"/>
      <c r="V1372" s="352"/>
      <c r="W1372" s="352"/>
      <c r="X1372" s="352"/>
      <c r="Y1372" s="352"/>
      <c r="Z1372" s="352"/>
      <c r="AA1372" s="352"/>
      <c r="AB1372" s="352"/>
      <c r="AC1372" s="352"/>
      <c r="AD1372" s="352"/>
    </row>
    <row r="1373" spans="1:31" ht="20.100000000000001" customHeight="1">
      <c r="A1373" s="144"/>
      <c r="B1373" s="111"/>
      <c r="C1373" s="352"/>
      <c r="D1373" s="311" t="s">
        <v>7893</v>
      </c>
      <c r="E1373" s="352"/>
      <c r="F1373" s="356"/>
      <c r="G1373" s="314"/>
      <c r="H1373" s="356"/>
      <c r="I1373" s="314"/>
      <c r="J1373" s="356"/>
      <c r="K1373" s="314"/>
      <c r="L1373" s="356"/>
      <c r="M1373" s="314"/>
      <c r="N1373" s="315"/>
      <c r="O1373" s="316"/>
      <c r="P1373" s="315"/>
      <c r="Q1373" s="316"/>
      <c r="R1373" s="315">
        <v>1</v>
      </c>
      <c r="S1373" s="316">
        <v>100</v>
      </c>
      <c r="T1373" s="128"/>
      <c r="U1373" s="128"/>
      <c r="V1373" s="352"/>
      <c r="W1373" s="352"/>
      <c r="X1373" s="352"/>
      <c r="Y1373" s="352"/>
      <c r="Z1373" s="352"/>
      <c r="AA1373" s="352"/>
      <c r="AB1373" s="352"/>
      <c r="AC1373" s="352"/>
      <c r="AD1373" s="352"/>
    </row>
    <row r="1374" spans="1:31" ht="20.100000000000001" customHeight="1">
      <c r="A1374" s="144"/>
      <c r="B1374" s="111"/>
      <c r="C1374" s="352"/>
      <c r="D1374" s="311" t="s">
        <v>7894</v>
      </c>
      <c r="E1374" s="352"/>
      <c r="F1374" s="356"/>
      <c r="G1374" s="314"/>
      <c r="H1374" s="356"/>
      <c r="I1374" s="314"/>
      <c r="J1374" s="356"/>
      <c r="K1374" s="314"/>
      <c r="L1374" s="356"/>
      <c r="M1374" s="314"/>
      <c r="N1374" s="315"/>
      <c r="O1374" s="316"/>
      <c r="P1374" s="315"/>
      <c r="Q1374" s="316"/>
      <c r="R1374" s="315"/>
      <c r="S1374" s="316"/>
      <c r="T1374" s="128"/>
      <c r="U1374" s="128"/>
      <c r="V1374" s="352"/>
      <c r="W1374" s="352"/>
      <c r="X1374" s="352"/>
      <c r="Y1374" s="352"/>
      <c r="Z1374" s="352"/>
      <c r="AA1374" s="352"/>
      <c r="AB1374" s="352"/>
      <c r="AC1374" s="352"/>
      <c r="AD1374" s="352"/>
    </row>
    <row r="1375" spans="1:31" ht="20.100000000000001" customHeight="1">
      <c r="A1375" s="144"/>
      <c r="B1375" s="111"/>
      <c r="C1375" s="352"/>
      <c r="D1375" s="311" t="s">
        <v>1959</v>
      </c>
      <c r="E1375" s="352"/>
      <c r="F1375" s="356"/>
      <c r="G1375" s="314"/>
      <c r="H1375" s="356"/>
      <c r="I1375" s="314"/>
      <c r="J1375" s="356"/>
      <c r="K1375" s="314"/>
      <c r="L1375" s="356"/>
      <c r="M1375" s="314"/>
      <c r="N1375" s="315"/>
      <c r="O1375" s="316"/>
      <c r="P1375" s="315"/>
      <c r="Q1375" s="316"/>
      <c r="R1375" s="315"/>
      <c r="S1375" s="316"/>
      <c r="T1375" s="128"/>
      <c r="U1375" s="128"/>
      <c r="V1375" s="352"/>
      <c r="W1375" s="352"/>
      <c r="X1375" s="352"/>
      <c r="Y1375" s="352"/>
      <c r="Z1375" s="352"/>
      <c r="AA1375" s="352"/>
      <c r="AB1375" s="352"/>
      <c r="AC1375" s="352"/>
      <c r="AD1375" s="352"/>
    </row>
    <row r="1376" spans="1:31" ht="20.100000000000001" customHeight="1">
      <c r="A1376" s="144"/>
      <c r="B1376" s="111"/>
      <c r="C1376" s="352"/>
      <c r="D1376" s="311" t="s">
        <v>1960</v>
      </c>
      <c r="E1376" s="352"/>
      <c r="F1376" s="356"/>
      <c r="G1376" s="314"/>
      <c r="H1376" s="356"/>
      <c r="I1376" s="314"/>
      <c r="J1376" s="356"/>
      <c r="K1376" s="314"/>
      <c r="L1376" s="356"/>
      <c r="M1376" s="314"/>
      <c r="N1376" s="315"/>
      <c r="O1376" s="316"/>
      <c r="P1376" s="315"/>
      <c r="Q1376" s="316"/>
      <c r="R1376" s="315"/>
      <c r="S1376" s="316"/>
      <c r="T1376" s="128"/>
      <c r="U1376" s="128"/>
      <c r="V1376" s="352"/>
      <c r="W1376" s="352"/>
      <c r="X1376" s="352"/>
      <c r="Y1376" s="352"/>
      <c r="Z1376" s="352"/>
      <c r="AA1376" s="352"/>
      <c r="AB1376" s="352"/>
      <c r="AC1376" s="352"/>
      <c r="AD1376" s="352"/>
    </row>
    <row r="1377" spans="1:30" ht="20.100000000000001" customHeight="1">
      <c r="A1377" s="177" t="s">
        <v>5214</v>
      </c>
      <c r="B1377" s="9" t="s">
        <v>756</v>
      </c>
      <c r="C1377" s="351" t="s">
        <v>5210</v>
      </c>
      <c r="D1377" s="9" t="s">
        <v>7943</v>
      </c>
      <c r="E1377" s="351" t="s">
        <v>7913</v>
      </c>
      <c r="F1377" s="354"/>
      <c r="G1377" s="12"/>
      <c r="H1377" s="354"/>
      <c r="I1377" s="12"/>
      <c r="J1377" s="354"/>
      <c r="K1377" s="12"/>
      <c r="L1377" s="354"/>
      <c r="M1377" s="12"/>
      <c r="N1377" s="56"/>
      <c r="O1377" s="57"/>
      <c r="P1377" s="56"/>
      <c r="Q1377" s="57"/>
      <c r="R1377" s="56"/>
      <c r="S1377" s="57"/>
      <c r="T1377" s="127"/>
      <c r="U1377" s="127"/>
      <c r="V1377" s="351" t="s">
        <v>7882</v>
      </c>
      <c r="W1377" s="351" t="s">
        <v>7882</v>
      </c>
      <c r="X1377" s="351" t="s">
        <v>7882</v>
      </c>
      <c r="Y1377" s="351" t="s">
        <v>7882</v>
      </c>
      <c r="Z1377" s="351" t="s">
        <v>7882</v>
      </c>
      <c r="AA1377" s="351" t="s">
        <v>7882</v>
      </c>
      <c r="AB1377" s="351" t="s">
        <v>7882</v>
      </c>
      <c r="AC1377" s="351"/>
      <c r="AD1377" s="351"/>
    </row>
    <row r="1378" spans="1:30" ht="20.100000000000001" customHeight="1">
      <c r="A1378" s="144"/>
      <c r="B1378" s="311"/>
      <c r="C1378" s="352"/>
      <c r="D1378" s="311" t="s">
        <v>7944</v>
      </c>
      <c r="E1378" s="352"/>
      <c r="F1378" s="356">
        <v>8</v>
      </c>
      <c r="G1378" s="314">
        <v>100</v>
      </c>
      <c r="H1378" s="356">
        <v>10</v>
      </c>
      <c r="I1378" s="314">
        <v>100</v>
      </c>
      <c r="J1378" s="356">
        <v>11</v>
      </c>
      <c r="K1378" s="314">
        <v>100</v>
      </c>
      <c r="L1378" s="356">
        <v>15</v>
      </c>
      <c r="M1378" s="314">
        <v>100</v>
      </c>
      <c r="N1378" s="315">
        <v>10</v>
      </c>
      <c r="O1378" s="316">
        <v>100</v>
      </c>
      <c r="P1378" s="315">
        <v>14</v>
      </c>
      <c r="Q1378" s="316">
        <v>100</v>
      </c>
      <c r="R1378" s="315">
        <v>19</v>
      </c>
      <c r="S1378" s="316">
        <v>100</v>
      </c>
      <c r="T1378" s="128"/>
      <c r="U1378" s="128"/>
      <c r="V1378" s="352"/>
      <c r="W1378" s="352"/>
      <c r="X1378" s="352"/>
      <c r="Y1378" s="352"/>
      <c r="Z1378" s="352"/>
      <c r="AA1378" s="352"/>
      <c r="AB1378" s="352"/>
      <c r="AC1378" s="352"/>
      <c r="AD1378" s="352"/>
    </row>
    <row r="1379" spans="1:30" ht="20.100000000000001" customHeight="1">
      <c r="A1379" s="144"/>
      <c r="B1379" s="311"/>
      <c r="C1379" s="352"/>
      <c r="D1379" s="311" t="s">
        <v>7932</v>
      </c>
      <c r="E1379" s="352"/>
      <c r="F1379" s="356"/>
      <c r="G1379" s="314"/>
      <c r="H1379" s="356"/>
      <c r="I1379" s="314"/>
      <c r="J1379" s="356"/>
      <c r="K1379" s="314"/>
      <c r="L1379" s="356"/>
      <c r="M1379" s="314"/>
      <c r="N1379" s="315"/>
      <c r="O1379" s="316"/>
      <c r="P1379" s="315"/>
      <c r="Q1379" s="316"/>
      <c r="R1379" s="315"/>
      <c r="S1379" s="316"/>
      <c r="T1379" s="128"/>
      <c r="U1379" s="128"/>
      <c r="V1379" s="352"/>
      <c r="W1379" s="352"/>
      <c r="X1379" s="352"/>
      <c r="Y1379" s="352"/>
      <c r="Z1379" s="352"/>
      <c r="AA1379" s="352"/>
      <c r="AB1379" s="352"/>
      <c r="AC1379" s="352"/>
      <c r="AD1379" s="352"/>
    </row>
    <row r="1380" spans="1:30" ht="20.100000000000001" customHeight="1">
      <c r="A1380" s="144"/>
      <c r="B1380" s="111"/>
      <c r="C1380" s="352"/>
      <c r="D1380" s="311" t="s">
        <v>7933</v>
      </c>
      <c r="E1380" s="352"/>
      <c r="F1380" s="356"/>
      <c r="G1380" s="314"/>
      <c r="H1380" s="356"/>
      <c r="I1380" s="314"/>
      <c r="J1380" s="356"/>
      <c r="K1380" s="314"/>
      <c r="L1380" s="356"/>
      <c r="M1380" s="314"/>
      <c r="N1380" s="315"/>
      <c r="O1380" s="316"/>
      <c r="P1380" s="315"/>
      <c r="Q1380" s="316"/>
      <c r="R1380" s="315"/>
      <c r="S1380" s="316"/>
      <c r="T1380" s="128"/>
      <c r="U1380" s="128"/>
      <c r="V1380" s="352"/>
      <c r="W1380" s="352"/>
      <c r="X1380" s="352"/>
      <c r="Y1380" s="352"/>
      <c r="Z1380" s="352"/>
      <c r="AA1380" s="352"/>
      <c r="AB1380" s="352"/>
      <c r="AC1380" s="352"/>
      <c r="AD1380" s="352"/>
    </row>
    <row r="1381" spans="1:30" ht="20.100000000000001" customHeight="1">
      <c r="A1381" s="177" t="s">
        <v>5215</v>
      </c>
      <c r="B1381" s="9" t="s">
        <v>757</v>
      </c>
      <c r="C1381" s="351" t="s">
        <v>5216</v>
      </c>
      <c r="D1381" s="66"/>
      <c r="E1381" s="127"/>
      <c r="F1381" s="354"/>
      <c r="G1381" s="12"/>
      <c r="H1381" s="354"/>
      <c r="I1381" s="12"/>
      <c r="J1381" s="354"/>
      <c r="K1381" s="12"/>
      <c r="L1381" s="354"/>
      <c r="M1381" s="12"/>
      <c r="N1381" s="56"/>
      <c r="O1381" s="57"/>
      <c r="P1381" s="56"/>
      <c r="Q1381" s="57"/>
      <c r="R1381" s="56"/>
      <c r="S1381" s="57"/>
      <c r="T1381" s="127"/>
      <c r="U1381" s="127"/>
      <c r="V1381" s="127" t="s">
        <v>7882</v>
      </c>
      <c r="W1381" s="127" t="s">
        <v>7882</v>
      </c>
      <c r="X1381" s="127" t="s">
        <v>7882</v>
      </c>
      <c r="Y1381" s="127" t="s">
        <v>7882</v>
      </c>
      <c r="Z1381" s="127" t="s">
        <v>7882</v>
      </c>
      <c r="AA1381" s="127" t="s">
        <v>7882</v>
      </c>
      <c r="AB1381" s="127" t="s">
        <v>7882</v>
      </c>
      <c r="AC1381" s="127"/>
      <c r="AD1381" s="127"/>
    </row>
    <row r="1382" spans="1:30" ht="20.100000000000001" customHeight="1">
      <c r="A1382" s="144"/>
      <c r="B1382" s="311"/>
      <c r="C1382" s="352"/>
      <c r="D1382" s="85" t="s">
        <v>1959</v>
      </c>
      <c r="E1382" s="128" t="s">
        <v>758</v>
      </c>
      <c r="F1382" s="356"/>
      <c r="G1382" s="314"/>
      <c r="H1382" s="356"/>
      <c r="I1382" s="314"/>
      <c r="J1382" s="356"/>
      <c r="K1382" s="314"/>
      <c r="L1382" s="356"/>
      <c r="M1382" s="314"/>
      <c r="N1382" s="315"/>
      <c r="O1382" s="316"/>
      <c r="P1382" s="315"/>
      <c r="Q1382" s="316"/>
      <c r="R1382" s="315"/>
      <c r="S1382" s="316"/>
      <c r="T1382" s="128"/>
      <c r="U1382" s="128"/>
      <c r="V1382" s="128"/>
      <c r="W1382" s="128"/>
      <c r="X1382" s="128"/>
      <c r="Y1382" s="128"/>
      <c r="Z1382" s="128"/>
      <c r="AA1382" s="128"/>
      <c r="AB1382" s="128"/>
      <c r="AC1382" s="128"/>
      <c r="AD1382" s="128"/>
    </row>
    <row r="1383" spans="1:30" ht="20.100000000000001" customHeight="1">
      <c r="A1383" s="144"/>
      <c r="B1383" s="311"/>
      <c r="C1383" s="352"/>
      <c r="D1383" s="85" t="s">
        <v>1960</v>
      </c>
      <c r="E1383" s="85"/>
      <c r="F1383" s="356"/>
      <c r="G1383" s="314"/>
      <c r="H1383" s="356"/>
      <c r="I1383" s="314"/>
      <c r="J1383" s="356"/>
      <c r="K1383" s="314"/>
      <c r="L1383" s="356"/>
      <c r="M1383" s="314"/>
      <c r="N1383" s="315"/>
      <c r="O1383" s="316"/>
      <c r="P1383" s="315"/>
      <c r="Q1383" s="316"/>
      <c r="R1383" s="315"/>
      <c r="S1383" s="316"/>
      <c r="T1383" s="128"/>
      <c r="U1383" s="128"/>
      <c r="V1383" s="128"/>
      <c r="W1383" s="128"/>
      <c r="X1383" s="128"/>
      <c r="Y1383" s="128"/>
      <c r="Z1383" s="128"/>
      <c r="AA1383" s="128"/>
      <c r="AB1383" s="128"/>
      <c r="AC1383" s="128"/>
      <c r="AD1383" s="128"/>
    </row>
    <row r="1384" spans="1:30" ht="20.100000000000001" customHeight="1">
      <c r="A1384" s="177" t="s">
        <v>9730</v>
      </c>
      <c r="B1384" s="9" t="s">
        <v>768</v>
      </c>
      <c r="C1384" s="351" t="s">
        <v>7881</v>
      </c>
      <c r="D1384" s="9" t="s">
        <v>8002</v>
      </c>
      <c r="E1384" s="351" t="s">
        <v>7913</v>
      </c>
      <c r="F1384" s="354">
        <v>20</v>
      </c>
      <c r="G1384" s="12">
        <v>4.2016806722689077</v>
      </c>
      <c r="H1384" s="354">
        <v>31</v>
      </c>
      <c r="I1384" s="12">
        <v>6.2880324543610548</v>
      </c>
      <c r="J1384" s="354">
        <v>23</v>
      </c>
      <c r="K1384" s="12">
        <v>4.5634920634920633</v>
      </c>
      <c r="L1384" s="354">
        <v>38</v>
      </c>
      <c r="M1384" s="12">
        <v>7.4950690335305721</v>
      </c>
      <c r="N1384" s="56">
        <v>29</v>
      </c>
      <c r="O1384" s="57">
        <v>5.4924242424242422</v>
      </c>
      <c r="P1384" s="56">
        <v>26</v>
      </c>
      <c r="Q1384" s="57">
        <v>4.868913857677903</v>
      </c>
      <c r="R1384" s="56">
        <v>16</v>
      </c>
      <c r="S1384" s="57">
        <v>3.1936127744510978</v>
      </c>
      <c r="T1384" s="127"/>
      <c r="U1384" s="127"/>
      <c r="V1384" s="351" t="s">
        <v>7882</v>
      </c>
      <c r="W1384" s="351" t="s">
        <v>7882</v>
      </c>
      <c r="X1384" s="351" t="s">
        <v>7882</v>
      </c>
      <c r="Y1384" s="351" t="s">
        <v>7882</v>
      </c>
      <c r="Z1384" s="351" t="s">
        <v>7882</v>
      </c>
      <c r="AA1384" s="351" t="s">
        <v>7882</v>
      </c>
      <c r="AB1384" s="351" t="s">
        <v>7882</v>
      </c>
      <c r="AC1384" s="351"/>
      <c r="AD1384" s="351"/>
    </row>
    <row r="1385" spans="1:30" ht="20.100000000000001" customHeight="1">
      <c r="A1385" s="144"/>
      <c r="B1385" s="111"/>
      <c r="C1385" s="352"/>
      <c r="D1385" s="311" t="s">
        <v>7954</v>
      </c>
      <c r="E1385" s="352"/>
      <c r="F1385" s="356">
        <v>179</v>
      </c>
      <c r="G1385" s="314">
        <v>37.605042016806721</v>
      </c>
      <c r="H1385" s="356">
        <v>179</v>
      </c>
      <c r="I1385" s="314">
        <v>36.308316430020284</v>
      </c>
      <c r="J1385" s="356">
        <v>159</v>
      </c>
      <c r="K1385" s="314">
        <v>31.547619047619047</v>
      </c>
      <c r="L1385" s="356">
        <v>168</v>
      </c>
      <c r="M1385" s="314">
        <v>33.136094674556212</v>
      </c>
      <c r="N1385" s="315">
        <v>191</v>
      </c>
      <c r="O1385" s="316">
        <v>36.174242424242422</v>
      </c>
      <c r="P1385" s="315">
        <v>176</v>
      </c>
      <c r="Q1385" s="316">
        <v>32.9</v>
      </c>
      <c r="R1385" s="315">
        <v>125</v>
      </c>
      <c r="S1385" s="316">
        <v>24.950099800399201</v>
      </c>
      <c r="T1385" s="128"/>
      <c r="U1385" s="128"/>
      <c r="V1385" s="352"/>
      <c r="W1385" s="352"/>
      <c r="X1385" s="352"/>
      <c r="Y1385" s="352"/>
      <c r="Z1385" s="352"/>
      <c r="AA1385" s="352"/>
      <c r="AB1385" s="352"/>
      <c r="AC1385" s="352"/>
      <c r="AD1385" s="352"/>
    </row>
    <row r="1386" spans="1:30" ht="20.100000000000001" customHeight="1">
      <c r="A1386" s="144"/>
      <c r="B1386" s="111"/>
      <c r="C1386" s="352"/>
      <c r="D1386" s="311" t="s">
        <v>8003</v>
      </c>
      <c r="E1386" s="352"/>
      <c r="F1386" s="356">
        <v>233</v>
      </c>
      <c r="G1386" s="314">
        <v>48.949579831932773</v>
      </c>
      <c r="H1386" s="356">
        <v>241</v>
      </c>
      <c r="I1386" s="314">
        <v>48.884381338742394</v>
      </c>
      <c r="J1386" s="356">
        <v>280</v>
      </c>
      <c r="K1386" s="314">
        <v>55.555555555555557</v>
      </c>
      <c r="L1386" s="356">
        <v>255</v>
      </c>
      <c r="M1386" s="314">
        <v>50.295857988165679</v>
      </c>
      <c r="N1386" s="315">
        <v>258</v>
      </c>
      <c r="O1386" s="316">
        <v>48.863636363636367</v>
      </c>
      <c r="P1386" s="315">
        <v>258</v>
      </c>
      <c r="Q1386" s="316">
        <v>48.2</v>
      </c>
      <c r="R1386" s="315">
        <v>268</v>
      </c>
      <c r="S1386" s="316">
        <v>53.493013972055891</v>
      </c>
      <c r="T1386" s="128"/>
      <c r="U1386" s="128"/>
      <c r="V1386" s="352"/>
      <c r="W1386" s="352"/>
      <c r="X1386" s="352"/>
      <c r="Y1386" s="352"/>
      <c r="Z1386" s="352"/>
      <c r="AA1386" s="352"/>
      <c r="AB1386" s="352"/>
      <c r="AC1386" s="352"/>
      <c r="AD1386" s="352"/>
    </row>
    <row r="1387" spans="1:30" ht="20.100000000000001" customHeight="1">
      <c r="A1387" s="144"/>
      <c r="B1387" s="111"/>
      <c r="C1387" s="352"/>
      <c r="D1387" s="311" t="s">
        <v>8004</v>
      </c>
      <c r="E1387" s="352"/>
      <c r="F1387" s="356">
        <v>44</v>
      </c>
      <c r="G1387" s="314">
        <v>9.2436974789915958</v>
      </c>
      <c r="H1387" s="356">
        <v>41</v>
      </c>
      <c r="I1387" s="314">
        <v>8.3164300202839758</v>
      </c>
      <c r="J1387" s="356">
        <v>41</v>
      </c>
      <c r="K1387" s="314">
        <v>8.1349206349206344</v>
      </c>
      <c r="L1387" s="356">
        <v>45</v>
      </c>
      <c r="M1387" s="314">
        <v>8.8757396449704142</v>
      </c>
      <c r="N1387" s="315">
        <v>48</v>
      </c>
      <c r="O1387" s="316">
        <v>9.0909090909090917</v>
      </c>
      <c r="P1387" s="315">
        <v>68</v>
      </c>
      <c r="Q1387" s="316">
        <v>12.734082397003744</v>
      </c>
      <c r="R1387" s="315">
        <v>86</v>
      </c>
      <c r="S1387" s="316">
        <v>17.165668662674651</v>
      </c>
      <c r="T1387" s="128"/>
      <c r="U1387" s="128"/>
      <c r="V1387" s="352"/>
      <c r="W1387" s="352"/>
      <c r="X1387" s="352"/>
      <c r="Y1387" s="352"/>
      <c r="Z1387" s="352"/>
      <c r="AA1387" s="352"/>
      <c r="AB1387" s="352"/>
      <c r="AC1387" s="352"/>
      <c r="AD1387" s="352"/>
    </row>
    <row r="1388" spans="1:30" ht="20.100000000000001" customHeight="1">
      <c r="A1388" s="144"/>
      <c r="B1388" s="111"/>
      <c r="C1388" s="352"/>
      <c r="D1388" s="311" t="s">
        <v>8005</v>
      </c>
      <c r="E1388" s="352"/>
      <c r="F1388" s="356"/>
      <c r="G1388" s="314"/>
      <c r="H1388" s="356">
        <v>1</v>
      </c>
      <c r="I1388" s="314">
        <v>0.20283975659229209</v>
      </c>
      <c r="J1388" s="356">
        <v>1</v>
      </c>
      <c r="K1388" s="314">
        <v>0.1984126984126984</v>
      </c>
      <c r="L1388" s="356">
        <v>1</v>
      </c>
      <c r="M1388" s="314">
        <v>0.19723865877712032</v>
      </c>
      <c r="N1388" s="315">
        <v>2</v>
      </c>
      <c r="O1388" s="316">
        <v>0.37878787878787878</v>
      </c>
      <c r="P1388" s="315">
        <v>6</v>
      </c>
      <c r="Q1388" s="316">
        <v>1.1235955056179776</v>
      </c>
      <c r="R1388" s="315">
        <v>6</v>
      </c>
      <c r="S1388" s="316">
        <v>1.1976047904191616</v>
      </c>
      <c r="T1388" s="128"/>
      <c r="U1388" s="128"/>
      <c r="V1388" s="352"/>
      <c r="W1388" s="352"/>
      <c r="X1388" s="352"/>
      <c r="Y1388" s="352"/>
      <c r="Z1388" s="352"/>
      <c r="AA1388" s="352"/>
      <c r="AB1388" s="352"/>
      <c r="AC1388" s="352"/>
      <c r="AD1388" s="352"/>
    </row>
    <row r="1389" spans="1:30" ht="20.100000000000001" customHeight="1">
      <c r="A1389" s="144"/>
      <c r="B1389" s="111"/>
      <c r="C1389" s="352"/>
      <c r="D1389" s="311" t="s">
        <v>7932</v>
      </c>
      <c r="E1389" s="352"/>
      <c r="F1389" s="356"/>
      <c r="G1389" s="314"/>
      <c r="H1389" s="356"/>
      <c r="I1389" s="314"/>
      <c r="J1389" s="356"/>
      <c r="K1389" s="314"/>
      <c r="L1389" s="356"/>
      <c r="M1389" s="314"/>
      <c r="N1389" s="315"/>
      <c r="O1389" s="316"/>
      <c r="P1389" s="315"/>
      <c r="Q1389" s="316"/>
      <c r="R1389" s="315"/>
      <c r="S1389" s="316"/>
      <c r="T1389" s="128"/>
      <c r="U1389" s="128"/>
      <c r="V1389" s="352"/>
      <c r="W1389" s="352"/>
      <c r="X1389" s="352"/>
      <c r="Y1389" s="352"/>
      <c r="Z1389" s="352"/>
      <c r="AA1389" s="352"/>
      <c r="AB1389" s="352"/>
      <c r="AC1389" s="352"/>
      <c r="AD1389" s="352"/>
    </row>
    <row r="1390" spans="1:30" ht="20.100000000000001" customHeight="1">
      <c r="A1390" s="144"/>
      <c r="B1390" s="111"/>
      <c r="C1390" s="352"/>
      <c r="D1390" s="311" t="s">
        <v>7933</v>
      </c>
      <c r="E1390" s="352"/>
      <c r="F1390" s="356"/>
      <c r="G1390" s="314"/>
      <c r="H1390" s="356"/>
      <c r="I1390" s="314"/>
      <c r="J1390" s="356"/>
      <c r="K1390" s="314"/>
      <c r="L1390" s="356"/>
      <c r="M1390" s="314"/>
      <c r="N1390" s="315"/>
      <c r="O1390" s="316"/>
      <c r="P1390" s="315">
        <v>1</v>
      </c>
      <c r="Q1390" s="316">
        <v>0.2</v>
      </c>
      <c r="R1390" s="315"/>
      <c r="S1390" s="316"/>
      <c r="T1390" s="128"/>
      <c r="U1390" s="128"/>
      <c r="V1390" s="352"/>
      <c r="W1390" s="352"/>
      <c r="X1390" s="352"/>
      <c r="Y1390" s="352"/>
      <c r="Z1390" s="352"/>
      <c r="AA1390" s="352"/>
      <c r="AB1390" s="352"/>
      <c r="AC1390" s="352"/>
      <c r="AD1390" s="352"/>
    </row>
    <row r="1391" spans="1:30" ht="20.100000000000001" customHeight="1">
      <c r="A1391" s="177" t="s">
        <v>5217</v>
      </c>
      <c r="B1391" s="9" t="s">
        <v>769</v>
      </c>
      <c r="C1391" s="351" t="s">
        <v>7881</v>
      </c>
      <c r="D1391" s="9" t="s">
        <v>8002</v>
      </c>
      <c r="E1391" s="351" t="s">
        <v>7913</v>
      </c>
      <c r="F1391" s="354">
        <v>17</v>
      </c>
      <c r="G1391" s="12">
        <v>3.5714285714285716</v>
      </c>
      <c r="H1391" s="354">
        <v>32</v>
      </c>
      <c r="I1391" s="12">
        <v>6.4908722109533468</v>
      </c>
      <c r="J1391" s="354">
        <v>21</v>
      </c>
      <c r="K1391" s="12">
        <v>4.166666666666667</v>
      </c>
      <c r="L1391" s="354">
        <v>37</v>
      </c>
      <c r="M1391" s="12">
        <v>7.2978303747534516</v>
      </c>
      <c r="N1391" s="56">
        <v>24</v>
      </c>
      <c r="O1391" s="57">
        <v>4.5454545454545459</v>
      </c>
      <c r="P1391" s="56">
        <v>23</v>
      </c>
      <c r="Q1391" s="57">
        <v>4.3071161048689142</v>
      </c>
      <c r="R1391" s="56">
        <v>13</v>
      </c>
      <c r="S1391" s="57">
        <v>2.5948103792415171</v>
      </c>
      <c r="T1391" s="127"/>
      <c r="U1391" s="127"/>
      <c r="V1391" s="351" t="s">
        <v>7882</v>
      </c>
      <c r="W1391" s="351" t="s">
        <v>7882</v>
      </c>
      <c r="X1391" s="351" t="s">
        <v>7882</v>
      </c>
      <c r="Y1391" s="351" t="s">
        <v>7882</v>
      </c>
      <c r="Z1391" s="351" t="s">
        <v>7882</v>
      </c>
      <c r="AA1391" s="351" t="s">
        <v>7882</v>
      </c>
      <c r="AB1391" s="351" t="s">
        <v>7882</v>
      </c>
      <c r="AC1391" s="351"/>
      <c r="AD1391" s="351"/>
    </row>
    <row r="1392" spans="1:30" ht="20.100000000000001" customHeight="1">
      <c r="A1392" s="144"/>
      <c r="B1392" s="111"/>
      <c r="C1392" s="352"/>
      <c r="D1392" s="311" t="s">
        <v>7954</v>
      </c>
      <c r="E1392" s="352"/>
      <c r="F1392" s="356">
        <v>189</v>
      </c>
      <c r="G1392" s="314">
        <v>39.705882352941174</v>
      </c>
      <c r="H1392" s="356">
        <v>193</v>
      </c>
      <c r="I1392" s="314">
        <v>39.148073022312374</v>
      </c>
      <c r="J1392" s="356">
        <v>179</v>
      </c>
      <c r="K1392" s="314">
        <v>35.515873015873019</v>
      </c>
      <c r="L1392" s="356">
        <v>188</v>
      </c>
      <c r="M1392" s="314">
        <v>37.08086785009862</v>
      </c>
      <c r="N1392" s="315">
        <v>188</v>
      </c>
      <c r="O1392" s="316">
        <v>35.606060606060609</v>
      </c>
      <c r="P1392" s="315">
        <v>204</v>
      </c>
      <c r="Q1392" s="316">
        <v>38.1</v>
      </c>
      <c r="R1392" s="315">
        <v>136</v>
      </c>
      <c r="S1392" s="316">
        <v>27.145708582834331</v>
      </c>
      <c r="T1392" s="128"/>
      <c r="U1392" s="128"/>
      <c r="V1392" s="352"/>
      <c r="W1392" s="352"/>
      <c r="X1392" s="352"/>
      <c r="Y1392" s="352"/>
      <c r="Z1392" s="352"/>
      <c r="AA1392" s="352"/>
      <c r="AB1392" s="352"/>
      <c r="AC1392" s="352"/>
      <c r="AD1392" s="352"/>
    </row>
    <row r="1393" spans="1:30" ht="20.100000000000001" customHeight="1">
      <c r="A1393" s="144"/>
      <c r="B1393" s="111"/>
      <c r="C1393" s="352"/>
      <c r="D1393" s="311" t="s">
        <v>8003</v>
      </c>
      <c r="E1393" s="352"/>
      <c r="F1393" s="356">
        <v>228</v>
      </c>
      <c r="G1393" s="314">
        <v>47.899159663865547</v>
      </c>
      <c r="H1393" s="356">
        <v>235</v>
      </c>
      <c r="I1393" s="314">
        <v>47.667342799188638</v>
      </c>
      <c r="J1393" s="356">
        <v>268</v>
      </c>
      <c r="K1393" s="314">
        <v>53.174603174603178</v>
      </c>
      <c r="L1393" s="356">
        <v>235</v>
      </c>
      <c r="M1393" s="314">
        <v>46.351084812623277</v>
      </c>
      <c r="N1393" s="315">
        <v>267</v>
      </c>
      <c r="O1393" s="316">
        <v>50.56818181818182</v>
      </c>
      <c r="P1393" s="315">
        <v>236</v>
      </c>
      <c r="Q1393" s="316">
        <v>44.1</v>
      </c>
      <c r="R1393" s="315">
        <v>261</v>
      </c>
      <c r="S1393" s="316">
        <v>52.095808383233532</v>
      </c>
      <c r="T1393" s="128"/>
      <c r="U1393" s="128"/>
      <c r="V1393" s="352"/>
      <c r="W1393" s="352"/>
      <c r="X1393" s="352"/>
      <c r="Y1393" s="352"/>
      <c r="Z1393" s="352"/>
      <c r="AA1393" s="352"/>
      <c r="AB1393" s="352"/>
      <c r="AC1393" s="352"/>
      <c r="AD1393" s="352"/>
    </row>
    <row r="1394" spans="1:30" ht="20.100000000000001" customHeight="1">
      <c r="A1394" s="144"/>
      <c r="B1394" s="111"/>
      <c r="C1394" s="352"/>
      <c r="D1394" s="311" t="s">
        <v>8004</v>
      </c>
      <c r="E1394" s="352"/>
      <c r="F1394" s="356">
        <v>41</v>
      </c>
      <c r="G1394" s="314">
        <v>8.6134453781512601</v>
      </c>
      <c r="H1394" s="356">
        <v>32</v>
      </c>
      <c r="I1394" s="314">
        <v>6.4908722109533468</v>
      </c>
      <c r="J1394" s="356">
        <v>36</v>
      </c>
      <c r="K1394" s="314">
        <v>7.1428571428571432</v>
      </c>
      <c r="L1394" s="356">
        <v>46</v>
      </c>
      <c r="M1394" s="314">
        <v>9.0729783037475347</v>
      </c>
      <c r="N1394" s="315">
        <v>47</v>
      </c>
      <c r="O1394" s="316">
        <v>8.9015151515151523</v>
      </c>
      <c r="P1394" s="315">
        <v>68</v>
      </c>
      <c r="Q1394" s="316">
        <v>12.734082397003744</v>
      </c>
      <c r="R1394" s="315">
        <v>83</v>
      </c>
      <c r="S1394" s="316">
        <v>16.56686626746507</v>
      </c>
      <c r="T1394" s="128"/>
      <c r="U1394" s="128"/>
      <c r="V1394" s="352"/>
      <c r="W1394" s="352"/>
      <c r="X1394" s="352"/>
      <c r="Y1394" s="352"/>
      <c r="Z1394" s="352"/>
      <c r="AA1394" s="352"/>
      <c r="AB1394" s="352"/>
      <c r="AC1394" s="352"/>
      <c r="AD1394" s="352"/>
    </row>
    <row r="1395" spans="1:30" ht="20.100000000000001" customHeight="1">
      <c r="A1395" s="144"/>
      <c r="B1395" s="111"/>
      <c r="C1395" s="352"/>
      <c r="D1395" s="311" t="s">
        <v>8005</v>
      </c>
      <c r="E1395" s="352"/>
      <c r="F1395" s="356">
        <v>1</v>
      </c>
      <c r="G1395" s="314">
        <v>0.21008403361344538</v>
      </c>
      <c r="H1395" s="356">
        <v>1</v>
      </c>
      <c r="I1395" s="314">
        <v>0.20283975659229209</v>
      </c>
      <c r="J1395" s="356"/>
      <c r="K1395" s="314"/>
      <c r="L1395" s="356">
        <v>1</v>
      </c>
      <c r="M1395" s="314">
        <v>0.19723865877712032</v>
      </c>
      <c r="N1395" s="315">
        <v>2</v>
      </c>
      <c r="O1395" s="316">
        <v>0.37878787878787878</v>
      </c>
      <c r="P1395" s="315">
        <v>3</v>
      </c>
      <c r="Q1395" s="316">
        <v>0.5617977528089888</v>
      </c>
      <c r="R1395" s="315">
        <v>8</v>
      </c>
      <c r="S1395" s="316">
        <v>1.5968063872255489</v>
      </c>
      <c r="T1395" s="128"/>
      <c r="U1395" s="128"/>
      <c r="V1395" s="352"/>
      <c r="W1395" s="352"/>
      <c r="X1395" s="352"/>
      <c r="Y1395" s="352"/>
      <c r="Z1395" s="352"/>
      <c r="AA1395" s="352"/>
      <c r="AB1395" s="352"/>
      <c r="AC1395" s="352"/>
      <c r="AD1395" s="352"/>
    </row>
    <row r="1396" spans="1:30" ht="20.100000000000001" customHeight="1">
      <c r="A1396" s="144"/>
      <c r="B1396" s="111"/>
      <c r="C1396" s="352"/>
      <c r="D1396" s="311" t="s">
        <v>7932</v>
      </c>
      <c r="E1396" s="352"/>
      <c r="F1396" s="356"/>
      <c r="G1396" s="314"/>
      <c r="H1396" s="356"/>
      <c r="I1396" s="314"/>
      <c r="J1396" s="356"/>
      <c r="K1396" s="314"/>
      <c r="L1396" s="356"/>
      <c r="M1396" s="314"/>
      <c r="N1396" s="315"/>
      <c r="O1396" s="316"/>
      <c r="P1396" s="315"/>
      <c r="Q1396" s="316"/>
      <c r="R1396" s="315"/>
      <c r="S1396" s="316"/>
      <c r="T1396" s="128"/>
      <c r="U1396" s="128"/>
      <c r="V1396" s="352"/>
      <c r="W1396" s="352"/>
      <c r="X1396" s="352"/>
      <c r="Y1396" s="352"/>
      <c r="Z1396" s="352"/>
      <c r="AA1396" s="352"/>
      <c r="AB1396" s="352"/>
      <c r="AC1396" s="352"/>
      <c r="AD1396" s="352"/>
    </row>
    <row r="1397" spans="1:30" ht="20.100000000000001" customHeight="1">
      <c r="A1397" s="144"/>
      <c r="B1397" s="111"/>
      <c r="C1397" s="352"/>
      <c r="D1397" s="311" t="s">
        <v>7933</v>
      </c>
      <c r="E1397" s="352"/>
      <c r="F1397" s="356"/>
      <c r="G1397" s="314"/>
      <c r="H1397" s="356"/>
      <c r="I1397" s="314"/>
      <c r="J1397" s="356"/>
      <c r="K1397" s="314"/>
      <c r="L1397" s="356"/>
      <c r="M1397" s="314"/>
      <c r="N1397" s="315"/>
      <c r="O1397" s="316"/>
      <c r="P1397" s="315">
        <v>1</v>
      </c>
      <c r="Q1397" s="316">
        <v>0.2</v>
      </c>
      <c r="R1397" s="315"/>
      <c r="S1397" s="316"/>
      <c r="T1397" s="128"/>
      <c r="U1397" s="128"/>
      <c r="V1397" s="352"/>
      <c r="W1397" s="352"/>
      <c r="X1397" s="352"/>
      <c r="Y1397" s="352"/>
      <c r="Z1397" s="352"/>
      <c r="AA1397" s="352"/>
      <c r="AB1397" s="352"/>
      <c r="AC1397" s="352"/>
      <c r="AD1397" s="352"/>
    </row>
    <row r="1398" spans="1:30" ht="20.100000000000001" customHeight="1">
      <c r="A1398" s="177" t="s">
        <v>5218</v>
      </c>
      <c r="B1398" s="9" t="s">
        <v>770</v>
      </c>
      <c r="C1398" s="351" t="s">
        <v>7881</v>
      </c>
      <c r="D1398" s="9" t="s">
        <v>8002</v>
      </c>
      <c r="E1398" s="351" t="s">
        <v>7913</v>
      </c>
      <c r="F1398" s="354">
        <v>28</v>
      </c>
      <c r="G1398" s="12">
        <v>5.882352941176471</v>
      </c>
      <c r="H1398" s="354">
        <v>29</v>
      </c>
      <c r="I1398" s="12">
        <v>5.882352941176471</v>
      </c>
      <c r="J1398" s="354">
        <v>19</v>
      </c>
      <c r="K1398" s="12">
        <v>3.7698412698412698</v>
      </c>
      <c r="L1398" s="354">
        <v>28</v>
      </c>
      <c r="M1398" s="12">
        <v>5.5226824457593686</v>
      </c>
      <c r="N1398" s="56">
        <v>25</v>
      </c>
      <c r="O1398" s="57">
        <v>4.7348484848484844</v>
      </c>
      <c r="P1398" s="56">
        <v>40</v>
      </c>
      <c r="Q1398" s="57">
        <v>7.4906367041198498</v>
      </c>
      <c r="R1398" s="56">
        <v>23</v>
      </c>
      <c r="S1398" s="57">
        <v>4.5908183632734527</v>
      </c>
      <c r="T1398" s="127"/>
      <c r="U1398" s="127"/>
      <c r="V1398" s="351" t="s">
        <v>7882</v>
      </c>
      <c r="W1398" s="351" t="s">
        <v>7882</v>
      </c>
      <c r="X1398" s="351" t="s">
        <v>7882</v>
      </c>
      <c r="Y1398" s="351" t="s">
        <v>7882</v>
      </c>
      <c r="Z1398" s="351" t="s">
        <v>7882</v>
      </c>
      <c r="AA1398" s="351" t="s">
        <v>7882</v>
      </c>
      <c r="AB1398" s="351" t="s">
        <v>7882</v>
      </c>
      <c r="AC1398" s="351"/>
      <c r="AD1398" s="351"/>
    </row>
    <row r="1399" spans="1:30" ht="20.100000000000001" customHeight="1">
      <c r="A1399" s="144"/>
      <c r="B1399" s="111"/>
      <c r="C1399" s="352"/>
      <c r="D1399" s="311" t="s">
        <v>7954</v>
      </c>
      <c r="E1399" s="352"/>
      <c r="F1399" s="356">
        <v>87</v>
      </c>
      <c r="G1399" s="314">
        <v>18.277310924369747</v>
      </c>
      <c r="H1399" s="356">
        <v>92</v>
      </c>
      <c r="I1399" s="314">
        <v>18.661257606490871</v>
      </c>
      <c r="J1399" s="356">
        <v>93</v>
      </c>
      <c r="K1399" s="314">
        <v>18.452380952380953</v>
      </c>
      <c r="L1399" s="356">
        <v>93</v>
      </c>
      <c r="M1399" s="314">
        <v>18.34319526627219</v>
      </c>
      <c r="N1399" s="315">
        <v>99</v>
      </c>
      <c r="O1399" s="316">
        <v>18.75</v>
      </c>
      <c r="P1399" s="315">
        <v>122</v>
      </c>
      <c r="Q1399" s="316">
        <v>22.846441947565545</v>
      </c>
      <c r="R1399" s="315">
        <v>110</v>
      </c>
      <c r="S1399" s="316">
        <v>21.956087824351297</v>
      </c>
      <c r="T1399" s="128"/>
      <c r="U1399" s="128"/>
      <c r="V1399" s="352"/>
      <c r="W1399" s="352"/>
      <c r="X1399" s="352"/>
      <c r="Y1399" s="352"/>
      <c r="Z1399" s="352"/>
      <c r="AA1399" s="352"/>
      <c r="AB1399" s="352"/>
      <c r="AC1399" s="352"/>
      <c r="AD1399" s="352"/>
    </row>
    <row r="1400" spans="1:30" ht="20.100000000000001" customHeight="1">
      <c r="A1400" s="144"/>
      <c r="B1400" s="111"/>
      <c r="C1400" s="352"/>
      <c r="D1400" s="311" t="s">
        <v>8003</v>
      </c>
      <c r="E1400" s="352"/>
      <c r="F1400" s="356">
        <v>247</v>
      </c>
      <c r="G1400" s="314">
        <v>51.890756302521005</v>
      </c>
      <c r="H1400" s="356">
        <v>271</v>
      </c>
      <c r="I1400" s="314">
        <v>54.969574036511155</v>
      </c>
      <c r="J1400" s="356">
        <v>280</v>
      </c>
      <c r="K1400" s="314">
        <v>55.555555555555557</v>
      </c>
      <c r="L1400" s="356">
        <v>266</v>
      </c>
      <c r="M1400" s="314">
        <v>52.465483234714007</v>
      </c>
      <c r="N1400" s="315">
        <v>251</v>
      </c>
      <c r="O1400" s="316">
        <v>47.537878787878789</v>
      </c>
      <c r="P1400" s="315">
        <v>212</v>
      </c>
      <c r="Q1400" s="316">
        <v>39.6</v>
      </c>
      <c r="R1400" s="315">
        <v>233</v>
      </c>
      <c r="S1400" s="316">
        <v>46.506986027944109</v>
      </c>
      <c r="T1400" s="128"/>
      <c r="U1400" s="128"/>
      <c r="V1400" s="352"/>
      <c r="W1400" s="352"/>
      <c r="X1400" s="352"/>
      <c r="Y1400" s="352"/>
      <c r="Z1400" s="352"/>
      <c r="AA1400" s="352"/>
      <c r="AB1400" s="352"/>
      <c r="AC1400" s="352"/>
      <c r="AD1400" s="352"/>
    </row>
    <row r="1401" spans="1:30" ht="20.100000000000001" customHeight="1">
      <c r="A1401" s="144"/>
      <c r="B1401" s="111"/>
      <c r="C1401" s="352"/>
      <c r="D1401" s="311" t="s">
        <v>8004</v>
      </c>
      <c r="E1401" s="352"/>
      <c r="F1401" s="356">
        <v>104</v>
      </c>
      <c r="G1401" s="314">
        <v>21.84873949579832</v>
      </c>
      <c r="H1401" s="356">
        <v>94</v>
      </c>
      <c r="I1401" s="314">
        <v>19.066937119675455</v>
      </c>
      <c r="J1401" s="356">
        <v>108</v>
      </c>
      <c r="K1401" s="314">
        <v>21.428571428571427</v>
      </c>
      <c r="L1401" s="356">
        <v>113</v>
      </c>
      <c r="M1401" s="314">
        <v>22.287968441814595</v>
      </c>
      <c r="N1401" s="315">
        <v>145</v>
      </c>
      <c r="O1401" s="316">
        <v>27.462121212121211</v>
      </c>
      <c r="P1401" s="315">
        <v>145</v>
      </c>
      <c r="Q1401" s="316">
        <v>27.1</v>
      </c>
      <c r="R1401" s="315">
        <v>121</v>
      </c>
      <c r="S1401" s="316">
        <v>24.151696606786427</v>
      </c>
      <c r="T1401" s="128"/>
      <c r="U1401" s="128"/>
      <c r="V1401" s="352"/>
      <c r="W1401" s="352"/>
      <c r="X1401" s="352"/>
      <c r="Y1401" s="352"/>
      <c r="Z1401" s="352"/>
      <c r="AA1401" s="352"/>
      <c r="AB1401" s="352"/>
      <c r="AC1401" s="352"/>
      <c r="AD1401" s="352"/>
    </row>
    <row r="1402" spans="1:30" ht="20.100000000000001" customHeight="1">
      <c r="A1402" s="144"/>
      <c r="B1402" s="111"/>
      <c r="C1402" s="352"/>
      <c r="D1402" s="311" t="s">
        <v>8005</v>
      </c>
      <c r="E1402" s="352"/>
      <c r="F1402" s="356">
        <v>10</v>
      </c>
      <c r="G1402" s="314">
        <v>2.1008403361344539</v>
      </c>
      <c r="H1402" s="356">
        <v>7</v>
      </c>
      <c r="I1402" s="314">
        <v>1.4198782961460445</v>
      </c>
      <c r="J1402" s="356">
        <v>4</v>
      </c>
      <c r="K1402" s="314">
        <v>0.79365079365079361</v>
      </c>
      <c r="L1402" s="356">
        <v>7</v>
      </c>
      <c r="M1402" s="314">
        <v>1.3806706114398422</v>
      </c>
      <c r="N1402" s="315">
        <v>8</v>
      </c>
      <c r="O1402" s="316">
        <v>1.5151515151515151</v>
      </c>
      <c r="P1402" s="315">
        <v>15</v>
      </c>
      <c r="Q1402" s="316">
        <v>2.808988764044944</v>
      </c>
      <c r="R1402" s="315">
        <v>14</v>
      </c>
      <c r="S1402" s="316">
        <v>2.7944111776447107</v>
      </c>
      <c r="T1402" s="128"/>
      <c r="U1402" s="128"/>
      <c r="V1402" s="352"/>
      <c r="W1402" s="352"/>
      <c r="X1402" s="352"/>
      <c r="Y1402" s="352"/>
      <c r="Z1402" s="352"/>
      <c r="AA1402" s="352"/>
      <c r="AB1402" s="352"/>
      <c r="AC1402" s="352"/>
      <c r="AD1402" s="352"/>
    </row>
    <row r="1403" spans="1:30" ht="20.100000000000001" customHeight="1">
      <c r="A1403" s="144"/>
      <c r="B1403" s="111"/>
      <c r="C1403" s="352"/>
      <c r="D1403" s="311" t="s">
        <v>7932</v>
      </c>
      <c r="E1403" s="352"/>
      <c r="F1403" s="356"/>
      <c r="G1403" s="314"/>
      <c r="H1403" s="356"/>
      <c r="I1403" s="314"/>
      <c r="J1403" s="356"/>
      <c r="K1403" s="314"/>
      <c r="L1403" s="356"/>
      <c r="M1403" s="314"/>
      <c r="N1403" s="315"/>
      <c r="O1403" s="316"/>
      <c r="P1403" s="315"/>
      <c r="Q1403" s="316"/>
      <c r="R1403" s="315"/>
      <c r="S1403" s="316"/>
      <c r="T1403" s="128"/>
      <c r="U1403" s="128"/>
      <c r="V1403" s="352"/>
      <c r="W1403" s="352"/>
      <c r="X1403" s="352"/>
      <c r="Y1403" s="352"/>
      <c r="Z1403" s="352"/>
      <c r="AA1403" s="352"/>
      <c r="AB1403" s="352"/>
      <c r="AC1403" s="352"/>
      <c r="AD1403" s="352"/>
    </row>
    <row r="1404" spans="1:30" ht="20.100000000000001" customHeight="1">
      <c r="A1404" s="144"/>
      <c r="B1404" s="111"/>
      <c r="C1404" s="352"/>
      <c r="D1404" s="311" t="s">
        <v>7933</v>
      </c>
      <c r="E1404" s="352"/>
      <c r="F1404" s="356"/>
      <c r="G1404" s="314"/>
      <c r="H1404" s="356"/>
      <c r="I1404" s="314"/>
      <c r="J1404" s="356"/>
      <c r="K1404" s="314"/>
      <c r="L1404" s="356"/>
      <c r="M1404" s="314"/>
      <c r="N1404" s="315"/>
      <c r="O1404" s="316"/>
      <c r="P1404" s="315">
        <v>1</v>
      </c>
      <c r="Q1404" s="316">
        <v>0.2</v>
      </c>
      <c r="R1404" s="315"/>
      <c r="S1404" s="316"/>
      <c r="T1404" s="128"/>
      <c r="U1404" s="128"/>
      <c r="V1404" s="352"/>
      <c r="W1404" s="352"/>
      <c r="X1404" s="352"/>
      <c r="Y1404" s="352"/>
      <c r="Z1404" s="352"/>
      <c r="AA1404" s="352"/>
      <c r="AB1404" s="352"/>
      <c r="AC1404" s="352"/>
      <c r="AD1404" s="352"/>
    </row>
    <row r="1405" spans="1:30" ht="20.100000000000001" customHeight="1">
      <c r="A1405" s="9" t="s">
        <v>8006</v>
      </c>
      <c r="B1405" s="9" t="s">
        <v>8007</v>
      </c>
      <c r="C1405" s="351" t="s">
        <v>7881</v>
      </c>
      <c r="D1405" s="119" t="s">
        <v>1506</v>
      </c>
      <c r="E1405" s="351" t="s">
        <v>7913</v>
      </c>
      <c r="F1405" s="354">
        <v>2</v>
      </c>
      <c r="G1405" s="12">
        <v>0.42016806722689076</v>
      </c>
      <c r="H1405" s="354">
        <v>5</v>
      </c>
      <c r="I1405" s="12">
        <v>1.0141987829614605</v>
      </c>
      <c r="J1405" s="354"/>
      <c r="K1405" s="12"/>
      <c r="L1405" s="354"/>
      <c r="M1405" s="12"/>
      <c r="N1405" s="56"/>
      <c r="O1405" s="57"/>
      <c r="P1405" s="56"/>
      <c r="Q1405" s="57"/>
      <c r="R1405" s="56"/>
      <c r="S1405" s="57"/>
      <c r="T1405" s="56"/>
      <c r="U1405" s="57"/>
      <c r="V1405" s="351" t="s">
        <v>7882</v>
      </c>
      <c r="W1405" s="351" t="s">
        <v>7882</v>
      </c>
      <c r="X1405" s="351"/>
      <c r="Y1405" s="351"/>
      <c r="Z1405" s="351"/>
      <c r="AA1405" s="351"/>
      <c r="AB1405" s="351"/>
      <c r="AC1405" s="351"/>
      <c r="AD1405" s="9"/>
    </row>
    <row r="1406" spans="1:30" ht="20.100000000000001" customHeight="1">
      <c r="A1406" s="311"/>
      <c r="B1406" s="311"/>
      <c r="C1406" s="352"/>
      <c r="D1406" s="120" t="s">
        <v>1490</v>
      </c>
      <c r="E1406" s="352"/>
      <c r="F1406" s="356">
        <v>43</v>
      </c>
      <c r="G1406" s="314">
        <v>9.0336134453781511</v>
      </c>
      <c r="H1406" s="356">
        <v>67</v>
      </c>
      <c r="I1406" s="314">
        <v>13.590263691683569</v>
      </c>
      <c r="J1406" s="356"/>
      <c r="K1406" s="314"/>
      <c r="L1406" s="356"/>
      <c r="M1406" s="314"/>
      <c r="N1406" s="315"/>
      <c r="O1406" s="316"/>
      <c r="P1406" s="315"/>
      <c r="Q1406" s="316"/>
      <c r="R1406" s="315"/>
      <c r="S1406" s="316"/>
      <c r="T1406" s="315"/>
      <c r="U1406" s="316"/>
      <c r="V1406" s="352"/>
      <c r="W1406" s="352"/>
      <c r="X1406" s="352"/>
      <c r="Y1406" s="352"/>
      <c r="Z1406" s="352"/>
      <c r="AA1406" s="352"/>
      <c r="AB1406" s="352"/>
      <c r="AC1406" s="352"/>
      <c r="AD1406" s="311"/>
    </row>
    <row r="1407" spans="1:30" ht="20.100000000000001" customHeight="1">
      <c r="A1407" s="311"/>
      <c r="B1407" s="311"/>
      <c r="C1407" s="352"/>
      <c r="D1407" s="120" t="s">
        <v>1507</v>
      </c>
      <c r="E1407" s="352"/>
      <c r="F1407" s="356">
        <v>232</v>
      </c>
      <c r="G1407" s="314">
        <v>48.739495798319325</v>
      </c>
      <c r="H1407" s="356">
        <v>242</v>
      </c>
      <c r="I1407" s="314">
        <v>49.087221095334684</v>
      </c>
      <c r="J1407" s="356"/>
      <c r="K1407" s="314"/>
      <c r="L1407" s="356"/>
      <c r="M1407" s="314"/>
      <c r="N1407" s="315"/>
      <c r="O1407" s="316"/>
      <c r="P1407" s="315"/>
      <c r="Q1407" s="316"/>
      <c r="R1407" s="315"/>
      <c r="S1407" s="316"/>
      <c r="T1407" s="315"/>
      <c r="U1407" s="316"/>
      <c r="V1407" s="352"/>
      <c r="W1407" s="352"/>
      <c r="X1407" s="352"/>
      <c r="Y1407" s="352"/>
      <c r="Z1407" s="352"/>
      <c r="AA1407" s="352"/>
      <c r="AB1407" s="352"/>
      <c r="AC1407" s="352"/>
      <c r="AD1407" s="311"/>
    </row>
    <row r="1408" spans="1:30" ht="20.100000000000001" customHeight="1">
      <c r="A1408" s="311"/>
      <c r="B1408" s="311"/>
      <c r="C1408" s="352"/>
      <c r="D1408" s="120" t="s">
        <v>1508</v>
      </c>
      <c r="E1408" s="352"/>
      <c r="F1408" s="356">
        <v>185</v>
      </c>
      <c r="G1408" s="314">
        <v>38.865546218487395</v>
      </c>
      <c r="H1408" s="356">
        <v>165</v>
      </c>
      <c r="I1408" s="314">
        <v>33.468559837728193</v>
      </c>
      <c r="J1408" s="356"/>
      <c r="K1408" s="314"/>
      <c r="L1408" s="356"/>
      <c r="M1408" s="314"/>
      <c r="N1408" s="315"/>
      <c r="O1408" s="316"/>
      <c r="P1408" s="315"/>
      <c r="Q1408" s="316"/>
      <c r="R1408" s="315"/>
      <c r="S1408" s="316"/>
      <c r="T1408" s="315"/>
      <c r="U1408" s="316"/>
      <c r="V1408" s="352"/>
      <c r="W1408" s="352"/>
      <c r="X1408" s="352"/>
      <c r="Y1408" s="352"/>
      <c r="Z1408" s="352"/>
      <c r="AA1408" s="352"/>
      <c r="AB1408" s="352"/>
      <c r="AC1408" s="352"/>
      <c r="AD1408" s="311"/>
    </row>
    <row r="1409" spans="1:30" ht="20.100000000000001" customHeight="1">
      <c r="A1409" s="311"/>
      <c r="B1409" s="311"/>
      <c r="C1409" s="352"/>
      <c r="D1409" s="120" t="s">
        <v>1509</v>
      </c>
      <c r="E1409" s="352"/>
      <c r="F1409" s="356">
        <v>14</v>
      </c>
      <c r="G1409" s="314">
        <v>2.9411764705882355</v>
      </c>
      <c r="H1409" s="356">
        <v>14</v>
      </c>
      <c r="I1409" s="314">
        <v>2.8397565922920891</v>
      </c>
      <c r="J1409" s="356"/>
      <c r="K1409" s="314"/>
      <c r="L1409" s="356"/>
      <c r="M1409" s="314"/>
      <c r="N1409" s="315"/>
      <c r="O1409" s="316"/>
      <c r="P1409" s="315"/>
      <c r="Q1409" s="316"/>
      <c r="R1409" s="315"/>
      <c r="S1409" s="316"/>
      <c r="T1409" s="315"/>
      <c r="U1409" s="316"/>
      <c r="V1409" s="352"/>
      <c r="W1409" s="352"/>
      <c r="X1409" s="352"/>
      <c r="Y1409" s="352"/>
      <c r="Z1409" s="352"/>
      <c r="AA1409" s="352"/>
      <c r="AB1409" s="352"/>
      <c r="AC1409" s="352"/>
      <c r="AD1409" s="311"/>
    </row>
    <row r="1410" spans="1:30" ht="20.100000000000001" customHeight="1">
      <c r="A1410" s="311"/>
      <c r="B1410" s="311"/>
      <c r="C1410" s="352"/>
      <c r="D1410" s="120" t="s">
        <v>7914</v>
      </c>
      <c r="E1410" s="352"/>
      <c r="F1410" s="356"/>
      <c r="G1410" s="314"/>
      <c r="H1410" s="356"/>
      <c r="I1410" s="314"/>
      <c r="J1410" s="356"/>
      <c r="K1410" s="314"/>
      <c r="L1410" s="356"/>
      <c r="M1410" s="314"/>
      <c r="N1410" s="315"/>
      <c r="O1410" s="316"/>
      <c r="P1410" s="315"/>
      <c r="Q1410" s="316"/>
      <c r="R1410" s="315"/>
      <c r="S1410" s="316"/>
      <c r="T1410" s="315"/>
      <c r="U1410" s="316"/>
      <c r="V1410" s="352"/>
      <c r="W1410" s="352"/>
      <c r="X1410" s="352"/>
      <c r="Y1410" s="352"/>
      <c r="Z1410" s="352"/>
      <c r="AA1410" s="352"/>
      <c r="AB1410" s="352"/>
      <c r="AC1410" s="352"/>
      <c r="AD1410" s="311"/>
    </row>
    <row r="1411" spans="1:30" ht="20.100000000000001" customHeight="1">
      <c r="A1411" s="311"/>
      <c r="B1411" s="311"/>
      <c r="C1411" s="352"/>
      <c r="D1411" s="120" t="s">
        <v>7915</v>
      </c>
      <c r="E1411" s="352"/>
      <c r="F1411" s="356"/>
      <c r="G1411" s="314"/>
      <c r="H1411" s="356"/>
      <c r="I1411" s="314"/>
      <c r="J1411" s="356"/>
      <c r="K1411" s="314"/>
      <c r="L1411" s="356"/>
      <c r="M1411" s="314"/>
      <c r="N1411" s="315"/>
      <c r="O1411" s="316"/>
      <c r="P1411" s="315"/>
      <c r="Q1411" s="316"/>
      <c r="R1411" s="315"/>
      <c r="S1411" s="316"/>
      <c r="T1411" s="315"/>
      <c r="U1411" s="316"/>
      <c r="V1411" s="352"/>
      <c r="W1411" s="352"/>
      <c r="X1411" s="352"/>
      <c r="Y1411" s="352"/>
      <c r="Z1411" s="352"/>
      <c r="AA1411" s="352"/>
      <c r="AB1411" s="352"/>
      <c r="AC1411" s="352"/>
      <c r="AD1411" s="311"/>
    </row>
    <row r="1412" spans="1:30" ht="20.100000000000001" customHeight="1">
      <c r="A1412" s="9" t="s">
        <v>8008</v>
      </c>
      <c r="B1412" s="9" t="s">
        <v>8009</v>
      </c>
      <c r="C1412" s="351" t="s">
        <v>7881</v>
      </c>
      <c r="D1412" s="119" t="s">
        <v>1506</v>
      </c>
      <c r="E1412" s="351" t="s">
        <v>7913</v>
      </c>
      <c r="F1412" s="354">
        <v>4</v>
      </c>
      <c r="G1412" s="12">
        <v>0.84033613445378152</v>
      </c>
      <c r="H1412" s="354">
        <v>4</v>
      </c>
      <c r="I1412" s="12">
        <v>0.81135902636916835</v>
      </c>
      <c r="J1412" s="354"/>
      <c r="K1412" s="12"/>
      <c r="L1412" s="354"/>
      <c r="M1412" s="12"/>
      <c r="N1412" s="56"/>
      <c r="O1412" s="57"/>
      <c r="P1412" s="56"/>
      <c r="Q1412" s="57"/>
      <c r="R1412" s="56"/>
      <c r="S1412" s="57"/>
      <c r="T1412" s="56"/>
      <c r="U1412" s="57"/>
      <c r="V1412" s="351" t="s">
        <v>7882</v>
      </c>
      <c r="W1412" s="351" t="s">
        <v>7882</v>
      </c>
      <c r="X1412" s="351"/>
      <c r="Y1412" s="351"/>
      <c r="Z1412" s="351"/>
      <c r="AA1412" s="351"/>
      <c r="AB1412" s="351"/>
      <c r="AC1412" s="351"/>
      <c r="AD1412" s="9"/>
    </row>
    <row r="1413" spans="1:30" ht="20.100000000000001" customHeight="1">
      <c r="A1413" s="311"/>
      <c r="B1413" s="311"/>
      <c r="C1413" s="352"/>
      <c r="D1413" s="120" t="s">
        <v>1490</v>
      </c>
      <c r="E1413" s="352"/>
      <c r="F1413" s="356">
        <v>43</v>
      </c>
      <c r="G1413" s="314">
        <v>9.0336134453781511</v>
      </c>
      <c r="H1413" s="356">
        <v>65</v>
      </c>
      <c r="I1413" s="314">
        <v>13.184584178498985</v>
      </c>
      <c r="J1413" s="356"/>
      <c r="K1413" s="314"/>
      <c r="L1413" s="356"/>
      <c r="M1413" s="314"/>
      <c r="N1413" s="315"/>
      <c r="O1413" s="316"/>
      <c r="P1413" s="315"/>
      <c r="Q1413" s="316"/>
      <c r="R1413" s="315"/>
      <c r="S1413" s="316"/>
      <c r="T1413" s="315"/>
      <c r="U1413" s="316"/>
      <c r="V1413" s="352"/>
      <c r="W1413" s="352"/>
      <c r="X1413" s="352"/>
      <c r="Y1413" s="352"/>
      <c r="Z1413" s="352"/>
      <c r="AA1413" s="352"/>
      <c r="AB1413" s="352"/>
      <c r="AC1413" s="352"/>
      <c r="AD1413" s="311"/>
    </row>
    <row r="1414" spans="1:30" ht="20.100000000000001" customHeight="1">
      <c r="A1414" s="311"/>
      <c r="B1414" s="311"/>
      <c r="C1414" s="352"/>
      <c r="D1414" s="120" t="s">
        <v>1507</v>
      </c>
      <c r="E1414" s="352"/>
      <c r="F1414" s="356">
        <v>255</v>
      </c>
      <c r="G1414" s="314">
        <v>53.571428571428569</v>
      </c>
      <c r="H1414" s="356">
        <v>275</v>
      </c>
      <c r="I1414" s="314">
        <v>55.780933062880322</v>
      </c>
      <c r="J1414" s="356"/>
      <c r="K1414" s="314"/>
      <c r="L1414" s="356"/>
      <c r="M1414" s="314"/>
      <c r="N1414" s="315"/>
      <c r="O1414" s="316"/>
      <c r="P1414" s="315"/>
      <c r="Q1414" s="316"/>
      <c r="R1414" s="315"/>
      <c r="S1414" s="316"/>
      <c r="T1414" s="315"/>
      <c r="U1414" s="316"/>
      <c r="V1414" s="352"/>
      <c r="W1414" s="352"/>
      <c r="X1414" s="352"/>
      <c r="Y1414" s="352"/>
      <c r="Z1414" s="352"/>
      <c r="AA1414" s="352"/>
      <c r="AB1414" s="352"/>
      <c r="AC1414" s="352"/>
      <c r="AD1414" s="311"/>
    </row>
    <row r="1415" spans="1:30" ht="20.100000000000001" customHeight="1">
      <c r="A1415" s="311"/>
      <c r="B1415" s="311"/>
      <c r="C1415" s="352"/>
      <c r="D1415" s="120" t="s">
        <v>1508</v>
      </c>
      <c r="E1415" s="352"/>
      <c r="F1415" s="356">
        <v>162</v>
      </c>
      <c r="G1415" s="314">
        <v>34.033613445378151</v>
      </c>
      <c r="H1415" s="356">
        <v>141</v>
      </c>
      <c r="I1415" s="314">
        <v>28.600405679513184</v>
      </c>
      <c r="J1415" s="356"/>
      <c r="K1415" s="314"/>
      <c r="L1415" s="356"/>
      <c r="M1415" s="314"/>
      <c r="N1415" s="315"/>
      <c r="O1415" s="316"/>
      <c r="P1415" s="315"/>
      <c r="Q1415" s="316"/>
      <c r="R1415" s="315"/>
      <c r="S1415" s="316"/>
      <c r="T1415" s="315"/>
      <c r="U1415" s="316"/>
      <c r="V1415" s="352"/>
      <c r="W1415" s="352"/>
      <c r="X1415" s="352"/>
      <c r="Y1415" s="352"/>
      <c r="Z1415" s="352"/>
      <c r="AA1415" s="352"/>
      <c r="AB1415" s="352"/>
      <c r="AC1415" s="352"/>
      <c r="AD1415" s="311"/>
    </row>
    <row r="1416" spans="1:30" ht="20.100000000000001" customHeight="1">
      <c r="A1416" s="311"/>
      <c r="B1416" s="311"/>
      <c r="C1416" s="352"/>
      <c r="D1416" s="120" t="s">
        <v>1509</v>
      </c>
      <c r="E1416" s="352"/>
      <c r="F1416" s="356">
        <v>12</v>
      </c>
      <c r="G1416" s="314">
        <v>2.5210084033613445</v>
      </c>
      <c r="H1416" s="356">
        <v>8</v>
      </c>
      <c r="I1416" s="314">
        <v>1.6227180527383367</v>
      </c>
      <c r="J1416" s="356"/>
      <c r="K1416" s="314"/>
      <c r="L1416" s="356"/>
      <c r="M1416" s="314"/>
      <c r="N1416" s="315"/>
      <c r="O1416" s="316"/>
      <c r="P1416" s="315"/>
      <c r="Q1416" s="316"/>
      <c r="R1416" s="315"/>
      <c r="S1416" s="316"/>
      <c r="T1416" s="315"/>
      <c r="U1416" s="316"/>
      <c r="V1416" s="352"/>
      <c r="W1416" s="352"/>
      <c r="X1416" s="352"/>
      <c r="Y1416" s="352"/>
      <c r="Z1416" s="352"/>
      <c r="AA1416" s="352"/>
      <c r="AB1416" s="352"/>
      <c r="AC1416" s="352"/>
      <c r="AD1416" s="311"/>
    </row>
    <row r="1417" spans="1:30" ht="20.100000000000001" customHeight="1">
      <c r="A1417" s="311"/>
      <c r="B1417" s="311"/>
      <c r="C1417" s="352"/>
      <c r="D1417" s="120" t="s">
        <v>7914</v>
      </c>
      <c r="E1417" s="352"/>
      <c r="F1417" s="356"/>
      <c r="G1417" s="314"/>
      <c r="H1417" s="356"/>
      <c r="I1417" s="314"/>
      <c r="J1417" s="356"/>
      <c r="K1417" s="314"/>
      <c r="L1417" s="356"/>
      <c r="M1417" s="314"/>
      <c r="N1417" s="315"/>
      <c r="O1417" s="316"/>
      <c r="P1417" s="315"/>
      <c r="Q1417" s="316"/>
      <c r="R1417" s="315"/>
      <c r="S1417" s="316"/>
      <c r="T1417" s="315"/>
      <c r="U1417" s="316"/>
      <c r="V1417" s="352"/>
      <c r="W1417" s="352"/>
      <c r="X1417" s="352"/>
      <c r="Y1417" s="352"/>
      <c r="Z1417" s="352"/>
      <c r="AA1417" s="352"/>
      <c r="AB1417" s="352"/>
      <c r="AC1417" s="352"/>
      <c r="AD1417" s="311"/>
    </row>
    <row r="1418" spans="1:30" ht="20.100000000000001" customHeight="1">
      <c r="A1418" s="311"/>
      <c r="B1418" s="311"/>
      <c r="C1418" s="352"/>
      <c r="D1418" s="120" t="s">
        <v>7915</v>
      </c>
      <c r="E1418" s="352"/>
      <c r="F1418" s="356"/>
      <c r="G1418" s="314"/>
      <c r="H1418" s="356"/>
      <c r="I1418" s="314"/>
      <c r="J1418" s="356"/>
      <c r="K1418" s="314"/>
      <c r="L1418" s="356"/>
      <c r="M1418" s="314"/>
      <c r="N1418" s="315"/>
      <c r="O1418" s="316"/>
      <c r="P1418" s="315"/>
      <c r="Q1418" s="316"/>
      <c r="R1418" s="315"/>
      <c r="S1418" s="316"/>
      <c r="T1418" s="315"/>
      <c r="U1418" s="316"/>
      <c r="V1418" s="352"/>
      <c r="W1418" s="352"/>
      <c r="X1418" s="352"/>
      <c r="Y1418" s="352"/>
      <c r="Z1418" s="352"/>
      <c r="AA1418" s="352"/>
      <c r="AB1418" s="352"/>
      <c r="AC1418" s="352"/>
      <c r="AD1418" s="311"/>
    </row>
    <row r="1419" spans="1:30" ht="20.100000000000001" customHeight="1">
      <c r="A1419" s="9" t="s">
        <v>8010</v>
      </c>
      <c r="B1419" s="9" t="s">
        <v>8011</v>
      </c>
      <c r="C1419" s="351" t="s">
        <v>7881</v>
      </c>
      <c r="D1419" s="119" t="s">
        <v>1506</v>
      </c>
      <c r="E1419" s="351" t="s">
        <v>7913</v>
      </c>
      <c r="F1419" s="354">
        <v>2</v>
      </c>
      <c r="G1419" s="12">
        <v>0.42016806722689076</v>
      </c>
      <c r="H1419" s="354">
        <v>5</v>
      </c>
      <c r="I1419" s="12">
        <v>1.0141987829614605</v>
      </c>
      <c r="J1419" s="354"/>
      <c r="K1419" s="12"/>
      <c r="L1419" s="354"/>
      <c r="M1419" s="12"/>
      <c r="N1419" s="56"/>
      <c r="O1419" s="57"/>
      <c r="P1419" s="56"/>
      <c r="Q1419" s="57"/>
      <c r="R1419" s="56"/>
      <c r="S1419" s="57"/>
      <c r="T1419" s="56"/>
      <c r="U1419" s="57"/>
      <c r="V1419" s="351" t="s">
        <v>7882</v>
      </c>
      <c r="W1419" s="351" t="s">
        <v>7882</v>
      </c>
      <c r="X1419" s="351"/>
      <c r="Y1419" s="351"/>
      <c r="Z1419" s="351"/>
      <c r="AA1419" s="351"/>
      <c r="AB1419" s="351"/>
      <c r="AC1419" s="351"/>
      <c r="AD1419" s="9"/>
    </row>
    <row r="1420" spans="1:30" ht="20.100000000000001" customHeight="1">
      <c r="A1420" s="311"/>
      <c r="B1420" s="311"/>
      <c r="C1420" s="352"/>
      <c r="D1420" s="120" t="s">
        <v>1490</v>
      </c>
      <c r="E1420" s="352"/>
      <c r="F1420" s="356">
        <v>57</v>
      </c>
      <c r="G1420" s="314">
        <v>11.974789915966387</v>
      </c>
      <c r="H1420" s="356">
        <v>64</v>
      </c>
      <c r="I1420" s="314">
        <v>12.981744421906694</v>
      </c>
      <c r="J1420" s="356"/>
      <c r="K1420" s="314"/>
      <c r="L1420" s="356"/>
      <c r="M1420" s="314"/>
      <c r="N1420" s="315"/>
      <c r="O1420" s="316"/>
      <c r="P1420" s="315"/>
      <c r="Q1420" s="316"/>
      <c r="R1420" s="315"/>
      <c r="S1420" s="316"/>
      <c r="T1420" s="315"/>
      <c r="U1420" s="316"/>
      <c r="V1420" s="352"/>
      <c r="W1420" s="352"/>
      <c r="X1420" s="352"/>
      <c r="Y1420" s="352"/>
      <c r="Z1420" s="352"/>
      <c r="AA1420" s="352"/>
      <c r="AB1420" s="352"/>
      <c r="AC1420" s="352"/>
      <c r="AD1420" s="311"/>
    </row>
    <row r="1421" spans="1:30" ht="20.100000000000001" customHeight="1">
      <c r="A1421" s="311"/>
      <c r="B1421" s="311"/>
      <c r="C1421" s="352"/>
      <c r="D1421" s="120" t="s">
        <v>1507</v>
      </c>
      <c r="E1421" s="352"/>
      <c r="F1421" s="356">
        <v>243</v>
      </c>
      <c r="G1421" s="314">
        <v>51.050420168067227</v>
      </c>
      <c r="H1421" s="356">
        <v>269</v>
      </c>
      <c r="I1421" s="314">
        <v>54.563894523326574</v>
      </c>
      <c r="J1421" s="356"/>
      <c r="K1421" s="314"/>
      <c r="L1421" s="356"/>
      <c r="M1421" s="314"/>
      <c r="N1421" s="315"/>
      <c r="O1421" s="316"/>
      <c r="P1421" s="315"/>
      <c r="Q1421" s="316"/>
      <c r="R1421" s="315"/>
      <c r="S1421" s="316"/>
      <c r="T1421" s="315"/>
      <c r="U1421" s="316"/>
      <c r="V1421" s="352"/>
      <c r="W1421" s="352"/>
      <c r="X1421" s="352"/>
      <c r="Y1421" s="352"/>
      <c r="Z1421" s="352"/>
      <c r="AA1421" s="352"/>
      <c r="AB1421" s="352"/>
      <c r="AC1421" s="352"/>
      <c r="AD1421" s="311"/>
    </row>
    <row r="1422" spans="1:30" ht="20.100000000000001" customHeight="1">
      <c r="A1422" s="311"/>
      <c r="B1422" s="311"/>
      <c r="C1422" s="352"/>
      <c r="D1422" s="120" t="s">
        <v>1508</v>
      </c>
      <c r="E1422" s="352"/>
      <c r="F1422" s="356">
        <v>165</v>
      </c>
      <c r="G1422" s="314">
        <v>34.663865546218489</v>
      </c>
      <c r="H1422" s="356">
        <v>147</v>
      </c>
      <c r="I1422" s="314">
        <v>29.817444219066939</v>
      </c>
      <c r="J1422" s="356"/>
      <c r="K1422" s="314"/>
      <c r="L1422" s="356"/>
      <c r="M1422" s="314"/>
      <c r="N1422" s="315"/>
      <c r="O1422" s="316"/>
      <c r="P1422" s="315"/>
      <c r="Q1422" s="316"/>
      <c r="R1422" s="315"/>
      <c r="S1422" s="316"/>
      <c r="T1422" s="315"/>
      <c r="U1422" s="316"/>
      <c r="V1422" s="352"/>
      <c r="W1422" s="352"/>
      <c r="X1422" s="352"/>
      <c r="Y1422" s="352"/>
      <c r="Z1422" s="352"/>
      <c r="AA1422" s="352"/>
      <c r="AB1422" s="352"/>
      <c r="AC1422" s="352"/>
      <c r="AD1422" s="311"/>
    </row>
    <row r="1423" spans="1:30" ht="20.100000000000001" customHeight="1">
      <c r="A1423" s="311"/>
      <c r="B1423" s="311"/>
      <c r="C1423" s="352"/>
      <c r="D1423" s="120" t="s">
        <v>1509</v>
      </c>
      <c r="E1423" s="352"/>
      <c r="F1423" s="356">
        <v>9</v>
      </c>
      <c r="G1423" s="314">
        <v>1.8907563025210083</v>
      </c>
      <c r="H1423" s="356">
        <v>8</v>
      </c>
      <c r="I1423" s="314">
        <v>1.6227180527383367</v>
      </c>
      <c r="J1423" s="356"/>
      <c r="K1423" s="314"/>
      <c r="L1423" s="356"/>
      <c r="M1423" s="314"/>
      <c r="N1423" s="315"/>
      <c r="O1423" s="316"/>
      <c r="P1423" s="315"/>
      <c r="Q1423" s="316"/>
      <c r="R1423" s="315"/>
      <c r="S1423" s="316"/>
      <c r="T1423" s="315"/>
      <c r="U1423" s="316"/>
      <c r="V1423" s="352"/>
      <c r="W1423" s="352"/>
      <c r="X1423" s="352"/>
      <c r="Y1423" s="352"/>
      <c r="Z1423" s="352"/>
      <c r="AA1423" s="352"/>
      <c r="AB1423" s="352"/>
      <c r="AC1423" s="352"/>
      <c r="AD1423" s="311"/>
    </row>
    <row r="1424" spans="1:30" ht="20.100000000000001" customHeight="1">
      <c r="A1424" s="311"/>
      <c r="B1424" s="311"/>
      <c r="C1424" s="352"/>
      <c r="D1424" s="120" t="s">
        <v>7914</v>
      </c>
      <c r="E1424" s="352"/>
      <c r="F1424" s="356"/>
      <c r="G1424" s="314"/>
      <c r="H1424" s="356"/>
      <c r="I1424" s="314"/>
      <c r="J1424" s="356"/>
      <c r="K1424" s="314"/>
      <c r="L1424" s="356"/>
      <c r="M1424" s="314"/>
      <c r="N1424" s="315"/>
      <c r="O1424" s="316"/>
      <c r="P1424" s="315"/>
      <c r="Q1424" s="316"/>
      <c r="R1424" s="315"/>
      <c r="S1424" s="316"/>
      <c r="T1424" s="315"/>
      <c r="U1424" s="316"/>
      <c r="V1424" s="352"/>
      <c r="W1424" s="352"/>
      <c r="X1424" s="352"/>
      <c r="Y1424" s="352"/>
      <c r="Z1424" s="352"/>
      <c r="AA1424" s="352"/>
      <c r="AB1424" s="352"/>
      <c r="AC1424" s="352"/>
      <c r="AD1424" s="311"/>
    </row>
    <row r="1425" spans="1:30" ht="20.100000000000001" customHeight="1">
      <c r="A1425" s="311"/>
      <c r="B1425" s="311"/>
      <c r="C1425" s="352"/>
      <c r="D1425" s="120" t="s">
        <v>7915</v>
      </c>
      <c r="E1425" s="352"/>
      <c r="F1425" s="356"/>
      <c r="G1425" s="314"/>
      <c r="H1425" s="356"/>
      <c r="I1425" s="314"/>
      <c r="J1425" s="356"/>
      <c r="K1425" s="314"/>
      <c r="L1425" s="356"/>
      <c r="M1425" s="314"/>
      <c r="N1425" s="315"/>
      <c r="O1425" s="316"/>
      <c r="P1425" s="315"/>
      <c r="Q1425" s="316"/>
      <c r="R1425" s="315"/>
      <c r="S1425" s="316"/>
      <c r="T1425" s="315"/>
      <c r="U1425" s="316"/>
      <c r="V1425" s="352"/>
      <c r="W1425" s="352"/>
      <c r="X1425" s="352"/>
      <c r="Y1425" s="352"/>
      <c r="Z1425" s="352"/>
      <c r="AA1425" s="352"/>
      <c r="AB1425" s="352"/>
      <c r="AC1425" s="352"/>
      <c r="AD1425" s="311"/>
    </row>
    <row r="1426" spans="1:30" ht="20.100000000000001" customHeight="1">
      <c r="A1426" s="9" t="s">
        <v>8012</v>
      </c>
      <c r="B1426" s="9" t="s">
        <v>8013</v>
      </c>
      <c r="C1426" s="351" t="s">
        <v>7881</v>
      </c>
      <c r="D1426" s="119" t="s">
        <v>1506</v>
      </c>
      <c r="E1426" s="351" t="s">
        <v>7913</v>
      </c>
      <c r="F1426" s="354">
        <v>3</v>
      </c>
      <c r="G1426" s="12">
        <v>0.63025210084033612</v>
      </c>
      <c r="H1426" s="354">
        <v>4</v>
      </c>
      <c r="I1426" s="12">
        <v>0.81135902636916835</v>
      </c>
      <c r="J1426" s="354"/>
      <c r="K1426" s="12"/>
      <c r="L1426" s="354"/>
      <c r="M1426" s="12"/>
      <c r="N1426" s="56"/>
      <c r="O1426" s="57"/>
      <c r="P1426" s="56"/>
      <c r="Q1426" s="57"/>
      <c r="R1426" s="56"/>
      <c r="S1426" s="57"/>
      <c r="T1426" s="56"/>
      <c r="U1426" s="57"/>
      <c r="V1426" s="351" t="s">
        <v>7882</v>
      </c>
      <c r="W1426" s="351" t="s">
        <v>7882</v>
      </c>
      <c r="X1426" s="351"/>
      <c r="Y1426" s="351"/>
      <c r="Z1426" s="351"/>
      <c r="AA1426" s="351"/>
      <c r="AB1426" s="351"/>
      <c r="AC1426" s="351"/>
      <c r="AD1426" s="9"/>
    </row>
    <row r="1427" spans="1:30" ht="20.100000000000001" customHeight="1">
      <c r="A1427" s="311"/>
      <c r="B1427" s="311"/>
      <c r="C1427" s="352"/>
      <c r="D1427" s="120" t="s">
        <v>1490</v>
      </c>
      <c r="E1427" s="352"/>
      <c r="F1427" s="356">
        <v>26</v>
      </c>
      <c r="G1427" s="314">
        <v>5.46218487394958</v>
      </c>
      <c r="H1427" s="356">
        <v>27</v>
      </c>
      <c r="I1427" s="314">
        <v>5.4766734279918863</v>
      </c>
      <c r="J1427" s="356"/>
      <c r="K1427" s="314"/>
      <c r="L1427" s="356"/>
      <c r="M1427" s="314"/>
      <c r="N1427" s="315"/>
      <c r="O1427" s="316"/>
      <c r="P1427" s="315"/>
      <c r="Q1427" s="316"/>
      <c r="R1427" s="315"/>
      <c r="S1427" s="316"/>
      <c r="T1427" s="315"/>
      <c r="U1427" s="316"/>
      <c r="V1427" s="352"/>
      <c r="W1427" s="352"/>
      <c r="X1427" s="352"/>
      <c r="Y1427" s="352"/>
      <c r="Z1427" s="352"/>
      <c r="AA1427" s="352"/>
      <c r="AB1427" s="352"/>
      <c r="AC1427" s="352"/>
      <c r="AD1427" s="311"/>
    </row>
    <row r="1428" spans="1:30" ht="20.100000000000001" customHeight="1">
      <c r="A1428" s="311"/>
      <c r="B1428" s="311"/>
      <c r="C1428" s="352"/>
      <c r="D1428" s="120" t="s">
        <v>1507</v>
      </c>
      <c r="E1428" s="352"/>
      <c r="F1428" s="356">
        <v>143</v>
      </c>
      <c r="G1428" s="314">
        <v>30.042016806722689</v>
      </c>
      <c r="H1428" s="356">
        <v>167</v>
      </c>
      <c r="I1428" s="314">
        <v>33.874239350912781</v>
      </c>
      <c r="J1428" s="356"/>
      <c r="K1428" s="314"/>
      <c r="L1428" s="356"/>
      <c r="M1428" s="314"/>
      <c r="N1428" s="315"/>
      <c r="O1428" s="316"/>
      <c r="P1428" s="315"/>
      <c r="Q1428" s="316"/>
      <c r="R1428" s="315"/>
      <c r="S1428" s="316"/>
      <c r="T1428" s="315"/>
      <c r="U1428" s="316"/>
      <c r="V1428" s="352"/>
      <c r="W1428" s="352"/>
      <c r="X1428" s="352"/>
      <c r="Y1428" s="352"/>
      <c r="Z1428" s="352"/>
      <c r="AA1428" s="352"/>
      <c r="AB1428" s="352"/>
      <c r="AC1428" s="352"/>
      <c r="AD1428" s="311"/>
    </row>
    <row r="1429" spans="1:30" ht="20.100000000000001" customHeight="1">
      <c r="A1429" s="311"/>
      <c r="B1429" s="311"/>
      <c r="C1429" s="352"/>
      <c r="D1429" s="120" t="s">
        <v>1508</v>
      </c>
      <c r="E1429" s="352"/>
      <c r="F1429" s="356">
        <v>270</v>
      </c>
      <c r="G1429" s="314">
        <v>56.72268907563025</v>
      </c>
      <c r="H1429" s="356">
        <v>264</v>
      </c>
      <c r="I1429" s="314">
        <v>53.549695740365109</v>
      </c>
      <c r="J1429" s="356"/>
      <c r="K1429" s="314"/>
      <c r="L1429" s="356"/>
      <c r="M1429" s="314"/>
      <c r="N1429" s="315"/>
      <c r="O1429" s="316"/>
      <c r="P1429" s="315"/>
      <c r="Q1429" s="316"/>
      <c r="R1429" s="315"/>
      <c r="S1429" s="316"/>
      <c r="T1429" s="315"/>
      <c r="U1429" s="316"/>
      <c r="V1429" s="352"/>
      <c r="W1429" s="352"/>
      <c r="X1429" s="352"/>
      <c r="Y1429" s="352"/>
      <c r="Z1429" s="352"/>
      <c r="AA1429" s="352"/>
      <c r="AB1429" s="352"/>
      <c r="AC1429" s="352"/>
      <c r="AD1429" s="311"/>
    </row>
    <row r="1430" spans="1:30" ht="20.100000000000001" customHeight="1">
      <c r="A1430" s="311"/>
      <c r="B1430" s="311"/>
      <c r="C1430" s="352"/>
      <c r="D1430" s="120" t="s">
        <v>1509</v>
      </c>
      <c r="E1430" s="352"/>
      <c r="F1430" s="356">
        <v>34</v>
      </c>
      <c r="G1430" s="314">
        <v>7.1428571428571432</v>
      </c>
      <c r="H1430" s="356">
        <v>31</v>
      </c>
      <c r="I1430" s="314">
        <v>6.2880324543610548</v>
      </c>
      <c r="J1430" s="356"/>
      <c r="K1430" s="314"/>
      <c r="L1430" s="356"/>
      <c r="M1430" s="314"/>
      <c r="N1430" s="315"/>
      <c r="O1430" s="316"/>
      <c r="P1430" s="315"/>
      <c r="Q1430" s="316"/>
      <c r="R1430" s="315"/>
      <c r="S1430" s="316"/>
      <c r="T1430" s="315"/>
      <c r="U1430" s="316"/>
      <c r="V1430" s="352"/>
      <c r="W1430" s="352"/>
      <c r="X1430" s="352"/>
      <c r="Y1430" s="352"/>
      <c r="Z1430" s="352"/>
      <c r="AA1430" s="352"/>
      <c r="AB1430" s="352"/>
      <c r="AC1430" s="352"/>
      <c r="AD1430" s="311"/>
    </row>
    <row r="1431" spans="1:30" ht="20.100000000000001" customHeight="1">
      <c r="A1431" s="311"/>
      <c r="B1431" s="311"/>
      <c r="C1431" s="352"/>
      <c r="D1431" s="120" t="s">
        <v>7914</v>
      </c>
      <c r="E1431" s="352"/>
      <c r="F1431" s="356"/>
      <c r="G1431" s="314"/>
      <c r="H1431" s="356"/>
      <c r="I1431" s="314"/>
      <c r="J1431" s="356"/>
      <c r="K1431" s="314"/>
      <c r="L1431" s="356"/>
      <c r="M1431" s="314"/>
      <c r="N1431" s="315"/>
      <c r="O1431" s="316"/>
      <c r="P1431" s="315"/>
      <c r="Q1431" s="316"/>
      <c r="R1431" s="315"/>
      <c r="S1431" s="316"/>
      <c r="T1431" s="315"/>
      <c r="U1431" s="316"/>
      <c r="V1431" s="352"/>
      <c r="W1431" s="352"/>
      <c r="X1431" s="352"/>
      <c r="Y1431" s="352"/>
      <c r="Z1431" s="352"/>
      <c r="AA1431" s="352"/>
      <c r="AB1431" s="352"/>
      <c r="AC1431" s="352"/>
      <c r="AD1431" s="311"/>
    </row>
    <row r="1432" spans="1:30" ht="20.100000000000001" customHeight="1">
      <c r="A1432" s="311"/>
      <c r="B1432" s="311"/>
      <c r="C1432" s="352"/>
      <c r="D1432" s="120" t="s">
        <v>7915</v>
      </c>
      <c r="E1432" s="352"/>
      <c r="F1432" s="356"/>
      <c r="G1432" s="314"/>
      <c r="H1432" s="356"/>
      <c r="I1432" s="314"/>
      <c r="J1432" s="356"/>
      <c r="K1432" s="314"/>
      <c r="L1432" s="356"/>
      <c r="M1432" s="314"/>
      <c r="N1432" s="315"/>
      <c r="O1432" s="316"/>
      <c r="P1432" s="315"/>
      <c r="Q1432" s="316"/>
      <c r="R1432" s="315"/>
      <c r="S1432" s="316"/>
      <c r="T1432" s="315"/>
      <c r="U1432" s="316"/>
      <c r="V1432" s="352"/>
      <c r="W1432" s="352"/>
      <c r="X1432" s="352"/>
      <c r="Y1432" s="352"/>
      <c r="Z1432" s="352"/>
      <c r="AA1432" s="352"/>
      <c r="AB1432" s="352"/>
      <c r="AC1432" s="352"/>
      <c r="AD1432" s="311"/>
    </row>
    <row r="1433" spans="1:30" ht="20.100000000000001" customHeight="1">
      <c r="A1433" s="9" t="s">
        <v>8014</v>
      </c>
      <c r="B1433" s="9" t="s">
        <v>8015</v>
      </c>
      <c r="C1433" s="351" t="s">
        <v>7881</v>
      </c>
      <c r="D1433" s="119" t="s">
        <v>1510</v>
      </c>
      <c r="E1433" s="351" t="s">
        <v>7913</v>
      </c>
      <c r="F1433" s="354">
        <v>3</v>
      </c>
      <c r="G1433" s="12">
        <v>0.63025210084033612</v>
      </c>
      <c r="H1433" s="354">
        <v>7</v>
      </c>
      <c r="I1433" s="12">
        <v>1.4198782961460445</v>
      </c>
      <c r="J1433" s="354"/>
      <c r="K1433" s="12"/>
      <c r="L1433" s="354"/>
      <c r="M1433" s="12"/>
      <c r="N1433" s="56"/>
      <c r="O1433" s="57"/>
      <c r="P1433" s="56"/>
      <c r="Q1433" s="57"/>
      <c r="R1433" s="56"/>
      <c r="S1433" s="57"/>
      <c r="T1433" s="56"/>
      <c r="U1433" s="57"/>
      <c r="V1433" s="351" t="s">
        <v>7882</v>
      </c>
      <c r="W1433" s="351" t="s">
        <v>7882</v>
      </c>
      <c r="X1433" s="351"/>
      <c r="Y1433" s="351"/>
      <c r="Z1433" s="351"/>
      <c r="AA1433" s="351"/>
      <c r="AB1433" s="351"/>
      <c r="AC1433" s="351"/>
      <c r="AD1433" s="9"/>
    </row>
    <row r="1434" spans="1:30" ht="20.100000000000001" customHeight="1">
      <c r="A1434" s="311"/>
      <c r="B1434" s="311"/>
      <c r="C1434" s="352"/>
      <c r="D1434" s="120" t="s">
        <v>1511</v>
      </c>
      <c r="E1434" s="352"/>
      <c r="F1434" s="356">
        <v>42</v>
      </c>
      <c r="G1434" s="314">
        <v>8.8235294117647065</v>
      </c>
      <c r="H1434" s="356">
        <v>48</v>
      </c>
      <c r="I1434" s="314">
        <v>9.736308316430021</v>
      </c>
      <c r="J1434" s="356"/>
      <c r="K1434" s="314"/>
      <c r="L1434" s="356"/>
      <c r="M1434" s="314"/>
      <c r="N1434" s="315"/>
      <c r="O1434" s="316"/>
      <c r="P1434" s="315"/>
      <c r="Q1434" s="316"/>
      <c r="R1434" s="315"/>
      <c r="S1434" s="316"/>
      <c r="T1434" s="315"/>
      <c r="U1434" s="316"/>
      <c r="V1434" s="352"/>
      <c r="W1434" s="352"/>
      <c r="X1434" s="352"/>
      <c r="Y1434" s="352"/>
      <c r="Z1434" s="352"/>
      <c r="AA1434" s="352"/>
      <c r="AB1434" s="352"/>
      <c r="AC1434" s="352"/>
      <c r="AD1434" s="311"/>
    </row>
    <row r="1435" spans="1:30" ht="20.100000000000001" customHeight="1">
      <c r="A1435" s="311"/>
      <c r="B1435" s="311"/>
      <c r="C1435" s="352"/>
      <c r="D1435" s="120" t="s">
        <v>1512</v>
      </c>
      <c r="E1435" s="352"/>
      <c r="F1435" s="356">
        <v>305</v>
      </c>
      <c r="G1435" s="314">
        <v>64.075630252100837</v>
      </c>
      <c r="H1435" s="356">
        <v>328</v>
      </c>
      <c r="I1435" s="314">
        <v>66.531440162271807</v>
      </c>
      <c r="J1435" s="356"/>
      <c r="K1435" s="314"/>
      <c r="L1435" s="356"/>
      <c r="M1435" s="314"/>
      <c r="N1435" s="315"/>
      <c r="O1435" s="316"/>
      <c r="P1435" s="315"/>
      <c r="Q1435" s="316"/>
      <c r="R1435" s="315"/>
      <c r="S1435" s="316"/>
      <c r="T1435" s="315"/>
      <c r="U1435" s="316"/>
      <c r="V1435" s="352"/>
      <c r="W1435" s="352"/>
      <c r="X1435" s="352"/>
      <c r="Y1435" s="352"/>
      <c r="Z1435" s="352"/>
      <c r="AA1435" s="352"/>
      <c r="AB1435" s="352"/>
      <c r="AC1435" s="352"/>
      <c r="AD1435" s="311"/>
    </row>
    <row r="1436" spans="1:30" ht="20.100000000000001" customHeight="1">
      <c r="A1436" s="311"/>
      <c r="B1436" s="311"/>
      <c r="C1436" s="352"/>
      <c r="D1436" s="120" t="s">
        <v>1513</v>
      </c>
      <c r="E1436" s="352"/>
      <c r="F1436" s="356">
        <v>122</v>
      </c>
      <c r="G1436" s="314">
        <v>25.630252100840337</v>
      </c>
      <c r="H1436" s="356">
        <v>107</v>
      </c>
      <c r="I1436" s="314">
        <v>21.703853955375255</v>
      </c>
      <c r="J1436" s="356"/>
      <c r="K1436" s="314"/>
      <c r="L1436" s="356"/>
      <c r="M1436" s="314"/>
      <c r="N1436" s="315"/>
      <c r="O1436" s="316"/>
      <c r="P1436" s="315"/>
      <c r="Q1436" s="316"/>
      <c r="R1436" s="315"/>
      <c r="S1436" s="316"/>
      <c r="T1436" s="315"/>
      <c r="U1436" s="316"/>
      <c r="V1436" s="352"/>
      <c r="W1436" s="352"/>
      <c r="X1436" s="352"/>
      <c r="Y1436" s="352"/>
      <c r="Z1436" s="352"/>
      <c r="AA1436" s="352"/>
      <c r="AB1436" s="352"/>
      <c r="AC1436" s="352"/>
      <c r="AD1436" s="311"/>
    </row>
    <row r="1437" spans="1:30" ht="20.100000000000001" customHeight="1">
      <c r="A1437" s="311"/>
      <c r="B1437" s="311"/>
      <c r="C1437" s="352"/>
      <c r="D1437" s="120" t="s">
        <v>1514</v>
      </c>
      <c r="E1437" s="352"/>
      <c r="F1437" s="356">
        <v>4</v>
      </c>
      <c r="G1437" s="314">
        <v>0.84033613445378152</v>
      </c>
      <c r="H1437" s="356">
        <v>3</v>
      </c>
      <c r="I1437" s="314">
        <v>0.60851926977687631</v>
      </c>
      <c r="J1437" s="356"/>
      <c r="K1437" s="314"/>
      <c r="L1437" s="356"/>
      <c r="M1437" s="314"/>
      <c r="N1437" s="315"/>
      <c r="O1437" s="316"/>
      <c r="P1437" s="315"/>
      <c r="Q1437" s="316"/>
      <c r="R1437" s="315"/>
      <c r="S1437" s="316"/>
      <c r="T1437" s="315"/>
      <c r="U1437" s="316"/>
      <c r="V1437" s="352"/>
      <c r="W1437" s="352"/>
      <c r="X1437" s="352"/>
      <c r="Y1437" s="352"/>
      <c r="Z1437" s="352"/>
      <c r="AA1437" s="352"/>
      <c r="AB1437" s="352"/>
      <c r="AC1437" s="352"/>
      <c r="AD1437" s="311"/>
    </row>
    <row r="1438" spans="1:30" ht="20.100000000000001" customHeight="1">
      <c r="A1438" s="311"/>
      <c r="B1438" s="311"/>
      <c r="C1438" s="352"/>
      <c r="D1438" s="120" t="s">
        <v>7914</v>
      </c>
      <c r="E1438" s="352"/>
      <c r="F1438" s="356"/>
      <c r="G1438" s="314"/>
      <c r="H1438" s="356"/>
      <c r="I1438" s="314"/>
      <c r="J1438" s="356"/>
      <c r="K1438" s="314"/>
      <c r="L1438" s="356"/>
      <c r="M1438" s="314"/>
      <c r="N1438" s="315"/>
      <c r="O1438" s="316"/>
      <c r="P1438" s="315"/>
      <c r="Q1438" s="316"/>
      <c r="R1438" s="315"/>
      <c r="S1438" s="316"/>
      <c r="T1438" s="315"/>
      <c r="U1438" s="316"/>
      <c r="V1438" s="352"/>
      <c r="W1438" s="352"/>
      <c r="X1438" s="352"/>
      <c r="Y1438" s="352"/>
      <c r="Z1438" s="352"/>
      <c r="AA1438" s="352"/>
      <c r="AB1438" s="352"/>
      <c r="AC1438" s="352"/>
      <c r="AD1438" s="311"/>
    </row>
    <row r="1439" spans="1:30" ht="20.100000000000001" customHeight="1">
      <c r="A1439" s="311"/>
      <c r="B1439" s="311"/>
      <c r="C1439" s="352"/>
      <c r="D1439" s="120" t="s">
        <v>7915</v>
      </c>
      <c r="E1439" s="352"/>
      <c r="F1439" s="356"/>
      <c r="G1439" s="314"/>
      <c r="H1439" s="356"/>
      <c r="I1439" s="314"/>
      <c r="J1439" s="356"/>
      <c r="K1439" s="314"/>
      <c r="L1439" s="356"/>
      <c r="M1439" s="314"/>
      <c r="N1439" s="315"/>
      <c r="O1439" s="316"/>
      <c r="P1439" s="315"/>
      <c r="Q1439" s="316"/>
      <c r="R1439" s="315"/>
      <c r="S1439" s="316"/>
      <c r="T1439" s="315"/>
      <c r="U1439" s="316"/>
      <c r="V1439" s="352"/>
      <c r="W1439" s="352"/>
      <c r="X1439" s="352"/>
      <c r="Y1439" s="352"/>
      <c r="Z1439" s="352"/>
      <c r="AA1439" s="352"/>
      <c r="AB1439" s="352"/>
      <c r="AC1439" s="352"/>
      <c r="AD1439" s="311"/>
    </row>
    <row r="1440" spans="1:30" ht="20.100000000000001" customHeight="1">
      <c r="A1440" s="177" t="s">
        <v>5219</v>
      </c>
      <c r="B1440" s="9" t="s">
        <v>771</v>
      </c>
      <c r="C1440" s="351" t="s">
        <v>7881</v>
      </c>
      <c r="D1440" s="9" t="s">
        <v>8016</v>
      </c>
      <c r="E1440" s="351" t="s">
        <v>7913</v>
      </c>
      <c r="F1440" s="354">
        <v>47</v>
      </c>
      <c r="G1440" s="12">
        <v>9.8739495798319332</v>
      </c>
      <c r="H1440" s="354">
        <v>51</v>
      </c>
      <c r="I1440" s="12">
        <v>10.344827586206897</v>
      </c>
      <c r="J1440" s="354">
        <v>62</v>
      </c>
      <c r="K1440" s="12">
        <v>12.301587301587302</v>
      </c>
      <c r="L1440" s="354">
        <v>84</v>
      </c>
      <c r="M1440" s="12">
        <v>16.568047337278106</v>
      </c>
      <c r="N1440" s="56">
        <v>84</v>
      </c>
      <c r="O1440" s="57">
        <v>15.909090909090908</v>
      </c>
      <c r="P1440" s="56">
        <v>82</v>
      </c>
      <c r="Q1440" s="57">
        <v>15.3</v>
      </c>
      <c r="R1440" s="56">
        <v>99</v>
      </c>
      <c r="S1440" s="57">
        <v>19.760479041916167</v>
      </c>
      <c r="T1440" s="127"/>
      <c r="U1440" s="127"/>
      <c r="V1440" s="351" t="s">
        <v>7882</v>
      </c>
      <c r="W1440" s="351" t="s">
        <v>7882</v>
      </c>
      <c r="X1440" s="351" t="s">
        <v>7882</v>
      </c>
      <c r="Y1440" s="351" t="s">
        <v>7882</v>
      </c>
      <c r="Z1440" s="351" t="s">
        <v>7882</v>
      </c>
      <c r="AA1440" s="351" t="s">
        <v>7882</v>
      </c>
      <c r="AB1440" s="351" t="s">
        <v>7882</v>
      </c>
      <c r="AC1440" s="351"/>
      <c r="AD1440" s="351"/>
    </row>
    <row r="1441" spans="1:30" ht="20.100000000000001" customHeight="1">
      <c r="A1441" s="144"/>
      <c r="B1441" s="111"/>
      <c r="C1441" s="352"/>
      <c r="D1441" s="311" t="s">
        <v>8017</v>
      </c>
      <c r="E1441" s="352"/>
      <c r="F1441" s="356">
        <v>209</v>
      </c>
      <c r="G1441" s="314">
        <v>43.907563025210081</v>
      </c>
      <c r="H1441" s="356">
        <v>221</v>
      </c>
      <c r="I1441" s="314">
        <v>44.827586206896555</v>
      </c>
      <c r="J1441" s="356">
        <v>220</v>
      </c>
      <c r="K1441" s="314">
        <v>43.650793650793652</v>
      </c>
      <c r="L1441" s="356">
        <v>233</v>
      </c>
      <c r="M1441" s="314">
        <v>45.956607495069036</v>
      </c>
      <c r="N1441" s="315">
        <v>232</v>
      </c>
      <c r="O1441" s="316">
        <v>43.939393939393938</v>
      </c>
      <c r="P1441" s="315">
        <v>251</v>
      </c>
      <c r="Q1441" s="316">
        <v>46.9</v>
      </c>
      <c r="R1441" s="315">
        <v>229</v>
      </c>
      <c r="S1441" s="316">
        <v>45.708582834331338</v>
      </c>
      <c r="T1441" s="128"/>
      <c r="U1441" s="128"/>
      <c r="V1441" s="352"/>
      <c r="W1441" s="352"/>
      <c r="X1441" s="352"/>
      <c r="Y1441" s="352"/>
      <c r="Z1441" s="352"/>
      <c r="AA1441" s="352"/>
      <c r="AB1441" s="352"/>
      <c r="AC1441" s="352"/>
      <c r="AD1441" s="352"/>
    </row>
    <row r="1442" spans="1:30" ht="20.100000000000001" customHeight="1">
      <c r="A1442" s="144"/>
      <c r="B1442" s="111"/>
      <c r="C1442" s="352"/>
      <c r="D1442" s="311" t="s">
        <v>8018</v>
      </c>
      <c r="E1442" s="352"/>
      <c r="F1442" s="356">
        <v>191</v>
      </c>
      <c r="G1442" s="314">
        <v>40.12605042016807</v>
      </c>
      <c r="H1442" s="356">
        <v>173</v>
      </c>
      <c r="I1442" s="314">
        <v>35.091277890466529</v>
      </c>
      <c r="J1442" s="356">
        <v>179</v>
      </c>
      <c r="K1442" s="314">
        <v>35.515873015873019</v>
      </c>
      <c r="L1442" s="356">
        <v>164</v>
      </c>
      <c r="M1442" s="314">
        <v>32.34714003944773</v>
      </c>
      <c r="N1442" s="315">
        <v>176</v>
      </c>
      <c r="O1442" s="316">
        <v>33.333333333333336</v>
      </c>
      <c r="P1442" s="315">
        <v>162</v>
      </c>
      <c r="Q1442" s="316">
        <v>30.337078651685392</v>
      </c>
      <c r="R1442" s="315">
        <v>136</v>
      </c>
      <c r="S1442" s="316">
        <v>27.145708582834331</v>
      </c>
      <c r="T1442" s="128"/>
      <c r="U1442" s="128"/>
      <c r="V1442" s="352"/>
      <c r="W1442" s="352"/>
      <c r="X1442" s="352"/>
      <c r="Y1442" s="352"/>
      <c r="Z1442" s="352"/>
      <c r="AA1442" s="352"/>
      <c r="AB1442" s="352"/>
      <c r="AC1442" s="352"/>
      <c r="AD1442" s="352"/>
    </row>
    <row r="1443" spans="1:30" ht="20.100000000000001" customHeight="1">
      <c r="A1443" s="144"/>
      <c r="B1443" s="111"/>
      <c r="C1443" s="352"/>
      <c r="D1443" s="311" t="s">
        <v>8019</v>
      </c>
      <c r="E1443" s="352"/>
      <c r="F1443" s="356">
        <v>28</v>
      </c>
      <c r="G1443" s="314">
        <v>5.882352941176471</v>
      </c>
      <c r="H1443" s="356">
        <v>46</v>
      </c>
      <c r="I1443" s="314">
        <v>9.3306288032454354</v>
      </c>
      <c r="J1443" s="356">
        <v>42</v>
      </c>
      <c r="K1443" s="314">
        <v>8.3333333333333339</v>
      </c>
      <c r="L1443" s="356">
        <v>26</v>
      </c>
      <c r="M1443" s="314">
        <v>5.1282051282051286</v>
      </c>
      <c r="N1443" s="315">
        <v>36</v>
      </c>
      <c r="O1443" s="316">
        <v>6.8181818181818183</v>
      </c>
      <c r="P1443" s="315">
        <v>37</v>
      </c>
      <c r="Q1443" s="316">
        <v>6.928838951310861</v>
      </c>
      <c r="R1443" s="315">
        <v>36</v>
      </c>
      <c r="S1443" s="316">
        <v>7.1856287425149699</v>
      </c>
      <c r="T1443" s="128"/>
      <c r="U1443" s="128"/>
      <c r="V1443" s="352"/>
      <c r="W1443" s="352"/>
      <c r="X1443" s="352"/>
      <c r="Y1443" s="352"/>
      <c r="Z1443" s="352"/>
      <c r="AA1443" s="352"/>
      <c r="AB1443" s="352"/>
      <c r="AC1443" s="352"/>
      <c r="AD1443" s="352"/>
    </row>
    <row r="1444" spans="1:30" ht="20.100000000000001" customHeight="1">
      <c r="A1444" s="144"/>
      <c r="B1444" s="111"/>
      <c r="C1444" s="352"/>
      <c r="D1444" s="311" t="s">
        <v>8020</v>
      </c>
      <c r="E1444" s="352"/>
      <c r="F1444" s="356">
        <v>1</v>
      </c>
      <c r="G1444" s="314">
        <v>0.21008403361344538</v>
      </c>
      <c r="H1444" s="356">
        <v>2</v>
      </c>
      <c r="I1444" s="314">
        <v>0.40567951318458417</v>
      </c>
      <c r="J1444" s="356">
        <v>1</v>
      </c>
      <c r="K1444" s="314">
        <v>0.1984126984126984</v>
      </c>
      <c r="L1444" s="356"/>
      <c r="M1444" s="314"/>
      <c r="N1444" s="315"/>
      <c r="O1444" s="316"/>
      <c r="P1444" s="315">
        <v>2</v>
      </c>
      <c r="Q1444" s="316">
        <v>0.37453183520599254</v>
      </c>
      <c r="R1444" s="315">
        <v>1</v>
      </c>
      <c r="S1444" s="316">
        <v>0.19960079840319361</v>
      </c>
      <c r="T1444" s="128"/>
      <c r="U1444" s="128"/>
      <c r="V1444" s="352"/>
      <c r="W1444" s="352"/>
      <c r="X1444" s="352"/>
      <c r="Y1444" s="352"/>
      <c r="Z1444" s="352"/>
      <c r="AA1444" s="352"/>
      <c r="AB1444" s="352"/>
      <c r="AC1444" s="352"/>
      <c r="AD1444" s="352"/>
    </row>
    <row r="1445" spans="1:30" ht="20.100000000000001" customHeight="1">
      <c r="A1445" s="144"/>
      <c r="B1445" s="111"/>
      <c r="C1445" s="352"/>
      <c r="D1445" s="311" t="s">
        <v>7932</v>
      </c>
      <c r="E1445" s="352"/>
      <c r="F1445" s="356"/>
      <c r="G1445" s="314"/>
      <c r="H1445" s="356"/>
      <c r="I1445" s="314"/>
      <c r="J1445" s="356"/>
      <c r="K1445" s="314"/>
      <c r="L1445" s="356"/>
      <c r="M1445" s="314"/>
      <c r="N1445" s="315"/>
      <c r="O1445" s="316"/>
      <c r="P1445" s="315"/>
      <c r="Q1445" s="316"/>
      <c r="R1445" s="315"/>
      <c r="S1445" s="316"/>
      <c r="T1445" s="128"/>
      <c r="U1445" s="128"/>
      <c r="V1445" s="352"/>
      <c r="W1445" s="352"/>
      <c r="X1445" s="352"/>
      <c r="Y1445" s="352"/>
      <c r="Z1445" s="352"/>
      <c r="AA1445" s="352"/>
      <c r="AB1445" s="352"/>
      <c r="AC1445" s="352"/>
      <c r="AD1445" s="352"/>
    </row>
    <row r="1446" spans="1:30" ht="20.100000000000001" customHeight="1">
      <c r="A1446" s="144"/>
      <c r="B1446" s="111"/>
      <c r="C1446" s="352"/>
      <c r="D1446" s="311" t="s">
        <v>7933</v>
      </c>
      <c r="E1446" s="352"/>
      <c r="F1446" s="356"/>
      <c r="G1446" s="314"/>
      <c r="H1446" s="356"/>
      <c r="I1446" s="314"/>
      <c r="J1446" s="356"/>
      <c r="K1446" s="314"/>
      <c r="L1446" s="356"/>
      <c r="M1446" s="314"/>
      <c r="N1446" s="315"/>
      <c r="O1446" s="316"/>
      <c r="P1446" s="315">
        <v>1</v>
      </c>
      <c r="Q1446" s="316">
        <v>0.2</v>
      </c>
      <c r="R1446" s="315"/>
      <c r="S1446" s="316"/>
      <c r="T1446" s="128"/>
      <c r="U1446" s="128"/>
      <c r="V1446" s="352"/>
      <c r="W1446" s="352"/>
      <c r="X1446" s="352"/>
      <c r="Y1446" s="352"/>
      <c r="Z1446" s="352"/>
      <c r="AA1446" s="352"/>
      <c r="AB1446" s="352"/>
      <c r="AC1446" s="352"/>
      <c r="AD1446" s="352"/>
    </row>
    <row r="1447" spans="1:30" ht="20.100000000000001" customHeight="1">
      <c r="A1447" s="177" t="s">
        <v>5220</v>
      </c>
      <c r="B1447" s="9" t="s">
        <v>204</v>
      </c>
      <c r="C1447" s="351" t="s">
        <v>7881</v>
      </c>
      <c r="D1447" s="9" t="s">
        <v>8016</v>
      </c>
      <c r="E1447" s="351" t="s">
        <v>7913</v>
      </c>
      <c r="F1447" s="354">
        <v>10</v>
      </c>
      <c r="G1447" s="12">
        <v>2.1008403361344539</v>
      </c>
      <c r="H1447" s="354">
        <v>11</v>
      </c>
      <c r="I1447" s="12">
        <v>2.2312373225152129</v>
      </c>
      <c r="J1447" s="354">
        <v>15</v>
      </c>
      <c r="K1447" s="12">
        <v>2.9761904761904763</v>
      </c>
      <c r="L1447" s="354">
        <v>19</v>
      </c>
      <c r="M1447" s="12">
        <v>3.747534516765286</v>
      </c>
      <c r="N1447" s="56">
        <v>21</v>
      </c>
      <c r="O1447" s="57">
        <v>3.9772727272727271</v>
      </c>
      <c r="P1447" s="56">
        <v>26</v>
      </c>
      <c r="Q1447" s="57">
        <v>4.868913857677903</v>
      </c>
      <c r="R1447" s="56">
        <v>31</v>
      </c>
      <c r="S1447" s="57">
        <v>6.1876247504990021</v>
      </c>
      <c r="T1447" s="127"/>
      <c r="U1447" s="127"/>
      <c r="V1447" s="351" t="s">
        <v>7882</v>
      </c>
      <c r="W1447" s="351" t="s">
        <v>7882</v>
      </c>
      <c r="X1447" s="351" t="s">
        <v>7882</v>
      </c>
      <c r="Y1447" s="351" t="s">
        <v>7882</v>
      </c>
      <c r="Z1447" s="351" t="s">
        <v>7882</v>
      </c>
      <c r="AA1447" s="351" t="s">
        <v>7882</v>
      </c>
      <c r="AB1447" s="351" t="s">
        <v>7882</v>
      </c>
      <c r="AC1447" s="351"/>
      <c r="AD1447" s="351"/>
    </row>
    <row r="1448" spans="1:30" ht="20.100000000000001" customHeight="1">
      <c r="A1448" s="144"/>
      <c r="B1448" s="111"/>
      <c r="C1448" s="352"/>
      <c r="D1448" s="311" t="s">
        <v>8017</v>
      </c>
      <c r="E1448" s="352"/>
      <c r="F1448" s="356">
        <v>67</v>
      </c>
      <c r="G1448" s="314">
        <v>14.07563025210084</v>
      </c>
      <c r="H1448" s="356">
        <v>97</v>
      </c>
      <c r="I1448" s="314">
        <v>19.675456389452332</v>
      </c>
      <c r="J1448" s="356">
        <v>122</v>
      </c>
      <c r="K1448" s="314">
        <v>24.206349206349206</v>
      </c>
      <c r="L1448" s="356">
        <v>114</v>
      </c>
      <c r="M1448" s="314">
        <v>22.485207100591715</v>
      </c>
      <c r="N1448" s="315">
        <v>135</v>
      </c>
      <c r="O1448" s="316">
        <v>25.568181818181817</v>
      </c>
      <c r="P1448" s="315">
        <v>153</v>
      </c>
      <c r="Q1448" s="316">
        <v>28.6</v>
      </c>
      <c r="R1448" s="315">
        <v>144</v>
      </c>
      <c r="S1448" s="316">
        <v>28.742514970059879</v>
      </c>
      <c r="T1448" s="128"/>
      <c r="U1448" s="128"/>
      <c r="V1448" s="352"/>
      <c r="W1448" s="352"/>
      <c r="X1448" s="352"/>
      <c r="Y1448" s="352"/>
      <c r="Z1448" s="352"/>
      <c r="AA1448" s="352"/>
      <c r="AB1448" s="352"/>
      <c r="AC1448" s="352"/>
      <c r="AD1448" s="352"/>
    </row>
    <row r="1449" spans="1:30" ht="20.100000000000001" customHeight="1">
      <c r="A1449" s="144"/>
      <c r="B1449" s="111"/>
      <c r="C1449" s="352"/>
      <c r="D1449" s="311" t="s">
        <v>8018</v>
      </c>
      <c r="E1449" s="352"/>
      <c r="F1449" s="356">
        <v>283</v>
      </c>
      <c r="G1449" s="314">
        <v>59.45378151260504</v>
      </c>
      <c r="H1449" s="356">
        <v>280</v>
      </c>
      <c r="I1449" s="314">
        <v>56.795131845841787</v>
      </c>
      <c r="J1449" s="356">
        <v>288</v>
      </c>
      <c r="K1449" s="314">
        <v>57.142857142857146</v>
      </c>
      <c r="L1449" s="356">
        <v>281</v>
      </c>
      <c r="M1449" s="314">
        <v>55.42406311637081</v>
      </c>
      <c r="N1449" s="315">
        <v>266</v>
      </c>
      <c r="O1449" s="316">
        <v>50.378787878787875</v>
      </c>
      <c r="P1449" s="315">
        <v>260</v>
      </c>
      <c r="Q1449" s="316">
        <v>48.6</v>
      </c>
      <c r="R1449" s="315">
        <v>227</v>
      </c>
      <c r="S1449" s="316">
        <v>45.309381237524953</v>
      </c>
      <c r="T1449" s="128"/>
      <c r="U1449" s="128"/>
      <c r="V1449" s="352"/>
      <c r="W1449" s="352"/>
      <c r="X1449" s="352"/>
      <c r="Y1449" s="352"/>
      <c r="Z1449" s="352"/>
      <c r="AA1449" s="352"/>
      <c r="AB1449" s="352"/>
      <c r="AC1449" s="352"/>
      <c r="AD1449" s="352"/>
    </row>
    <row r="1450" spans="1:30" ht="20.100000000000001" customHeight="1">
      <c r="A1450" s="144"/>
      <c r="B1450" s="111"/>
      <c r="C1450" s="352"/>
      <c r="D1450" s="311" t="s">
        <v>8019</v>
      </c>
      <c r="E1450" s="352"/>
      <c r="F1450" s="356">
        <v>112</v>
      </c>
      <c r="G1450" s="314">
        <v>23.529411764705884</v>
      </c>
      <c r="H1450" s="356">
        <v>102</v>
      </c>
      <c r="I1450" s="314">
        <v>20.689655172413794</v>
      </c>
      <c r="J1450" s="356">
        <v>79</v>
      </c>
      <c r="K1450" s="314">
        <v>15.674603174603174</v>
      </c>
      <c r="L1450" s="356">
        <v>90</v>
      </c>
      <c r="M1450" s="314">
        <v>17.751479289940828</v>
      </c>
      <c r="N1450" s="315">
        <v>104</v>
      </c>
      <c r="O1450" s="316">
        <v>19.696969696969695</v>
      </c>
      <c r="P1450" s="315">
        <v>87</v>
      </c>
      <c r="Q1450" s="316">
        <v>16.292134831460675</v>
      </c>
      <c r="R1450" s="315">
        <v>96</v>
      </c>
      <c r="S1450" s="316">
        <v>19.161676646706585</v>
      </c>
      <c r="T1450" s="128"/>
      <c r="U1450" s="128"/>
      <c r="V1450" s="352"/>
      <c r="W1450" s="352"/>
      <c r="X1450" s="352"/>
      <c r="Y1450" s="352"/>
      <c r="Z1450" s="352"/>
      <c r="AA1450" s="352"/>
      <c r="AB1450" s="352"/>
      <c r="AC1450" s="352"/>
      <c r="AD1450" s="352"/>
    </row>
    <row r="1451" spans="1:30" ht="20.100000000000001" customHeight="1">
      <c r="A1451" s="144"/>
      <c r="B1451" s="111"/>
      <c r="C1451" s="352"/>
      <c r="D1451" s="311" t="s">
        <v>8020</v>
      </c>
      <c r="E1451" s="352"/>
      <c r="F1451" s="356">
        <v>4</v>
      </c>
      <c r="G1451" s="314">
        <v>0.84033613445378152</v>
      </c>
      <c r="H1451" s="356">
        <v>3</v>
      </c>
      <c r="I1451" s="314">
        <v>0.60851926977687631</v>
      </c>
      <c r="J1451" s="356"/>
      <c r="K1451" s="314"/>
      <c r="L1451" s="356">
        <v>3</v>
      </c>
      <c r="M1451" s="314">
        <v>0.59171597633136097</v>
      </c>
      <c r="N1451" s="315">
        <v>2</v>
      </c>
      <c r="O1451" s="316">
        <v>0.37878787878787878</v>
      </c>
      <c r="P1451" s="315">
        <v>8</v>
      </c>
      <c r="Q1451" s="316">
        <v>1.4981273408239701</v>
      </c>
      <c r="R1451" s="315">
        <v>3</v>
      </c>
      <c r="S1451" s="316">
        <v>0.59880239520958078</v>
      </c>
      <c r="T1451" s="128"/>
      <c r="U1451" s="128"/>
      <c r="V1451" s="352"/>
      <c r="W1451" s="352"/>
      <c r="X1451" s="352"/>
      <c r="Y1451" s="352"/>
      <c r="Z1451" s="352"/>
      <c r="AA1451" s="352"/>
      <c r="AB1451" s="352"/>
      <c r="AC1451" s="352"/>
      <c r="AD1451" s="352"/>
    </row>
    <row r="1452" spans="1:30" ht="20.100000000000001" customHeight="1">
      <c r="A1452" s="144"/>
      <c r="B1452" s="111"/>
      <c r="C1452" s="352"/>
      <c r="D1452" s="311" t="s">
        <v>7932</v>
      </c>
      <c r="E1452" s="352"/>
      <c r="F1452" s="356"/>
      <c r="G1452" s="314"/>
      <c r="H1452" s="356"/>
      <c r="I1452" s="314"/>
      <c r="J1452" s="356"/>
      <c r="K1452" s="314"/>
      <c r="L1452" s="356"/>
      <c r="M1452" s="314"/>
      <c r="N1452" s="315"/>
      <c r="O1452" s="316"/>
      <c r="P1452" s="315"/>
      <c r="Q1452" s="316"/>
      <c r="R1452" s="315"/>
      <c r="S1452" s="316"/>
      <c r="T1452" s="128"/>
      <c r="U1452" s="128"/>
      <c r="V1452" s="352"/>
      <c r="W1452" s="352"/>
      <c r="X1452" s="352"/>
      <c r="Y1452" s="352"/>
      <c r="Z1452" s="352"/>
      <c r="AA1452" s="352"/>
      <c r="AB1452" s="352"/>
      <c r="AC1452" s="352"/>
      <c r="AD1452" s="352"/>
    </row>
    <row r="1453" spans="1:30" ht="20.100000000000001" customHeight="1">
      <c r="A1453" s="144"/>
      <c r="B1453" s="111"/>
      <c r="C1453" s="352"/>
      <c r="D1453" s="311" t="s">
        <v>7933</v>
      </c>
      <c r="E1453" s="352"/>
      <c r="F1453" s="356"/>
      <c r="G1453" s="314"/>
      <c r="H1453" s="356"/>
      <c r="I1453" s="314"/>
      <c r="J1453" s="356"/>
      <c r="K1453" s="314"/>
      <c r="L1453" s="356"/>
      <c r="M1453" s="314"/>
      <c r="N1453" s="315"/>
      <c r="O1453" s="316"/>
      <c r="P1453" s="315">
        <v>1</v>
      </c>
      <c r="Q1453" s="316">
        <v>0.2</v>
      </c>
      <c r="R1453" s="315"/>
      <c r="S1453" s="316"/>
      <c r="T1453" s="128"/>
      <c r="U1453" s="128"/>
      <c r="V1453" s="352"/>
      <c r="W1453" s="352"/>
      <c r="X1453" s="352"/>
      <c r="Y1453" s="352"/>
      <c r="Z1453" s="352"/>
      <c r="AA1453" s="352"/>
      <c r="AB1453" s="352"/>
      <c r="AC1453" s="352"/>
      <c r="AD1453" s="352"/>
    </row>
    <row r="1454" spans="1:30" ht="20.100000000000001" customHeight="1">
      <c r="A1454" s="177" t="s">
        <v>5221</v>
      </c>
      <c r="B1454" s="9" t="s">
        <v>205</v>
      </c>
      <c r="C1454" s="351" t="s">
        <v>7881</v>
      </c>
      <c r="D1454" s="9" t="s">
        <v>8016</v>
      </c>
      <c r="E1454" s="351" t="s">
        <v>7913</v>
      </c>
      <c r="F1454" s="354">
        <v>2</v>
      </c>
      <c r="G1454" s="12">
        <v>0.42016806722689076</v>
      </c>
      <c r="H1454" s="354">
        <v>8</v>
      </c>
      <c r="I1454" s="12">
        <v>1.6227180527383367</v>
      </c>
      <c r="J1454" s="354">
        <v>4</v>
      </c>
      <c r="K1454" s="12">
        <v>0.79365079365079361</v>
      </c>
      <c r="L1454" s="354">
        <v>6</v>
      </c>
      <c r="M1454" s="12">
        <v>1.1834319526627219</v>
      </c>
      <c r="N1454" s="56">
        <v>10</v>
      </c>
      <c r="O1454" s="57">
        <v>1.893939393939394</v>
      </c>
      <c r="P1454" s="56">
        <v>10</v>
      </c>
      <c r="Q1454" s="57">
        <v>1.8726591760299625</v>
      </c>
      <c r="R1454" s="56">
        <v>18</v>
      </c>
      <c r="S1454" s="57">
        <v>3.5928143712574849</v>
      </c>
      <c r="T1454" s="127"/>
      <c r="U1454" s="127"/>
      <c r="V1454" s="351" t="s">
        <v>7882</v>
      </c>
      <c r="W1454" s="351" t="s">
        <v>7882</v>
      </c>
      <c r="X1454" s="351" t="s">
        <v>7882</v>
      </c>
      <c r="Y1454" s="351" t="s">
        <v>7882</v>
      </c>
      <c r="Z1454" s="351" t="s">
        <v>7882</v>
      </c>
      <c r="AA1454" s="351" t="s">
        <v>7882</v>
      </c>
      <c r="AB1454" s="351" t="s">
        <v>7882</v>
      </c>
      <c r="AC1454" s="351"/>
      <c r="AD1454" s="351"/>
    </row>
    <row r="1455" spans="1:30" ht="20.100000000000001" customHeight="1">
      <c r="A1455" s="144"/>
      <c r="B1455" s="111"/>
      <c r="C1455" s="352"/>
      <c r="D1455" s="311" t="s">
        <v>8017</v>
      </c>
      <c r="E1455" s="352"/>
      <c r="F1455" s="356">
        <v>49</v>
      </c>
      <c r="G1455" s="314">
        <v>10.294117647058824</v>
      </c>
      <c r="H1455" s="356">
        <v>56</v>
      </c>
      <c r="I1455" s="314">
        <v>11.359026369168356</v>
      </c>
      <c r="J1455" s="356">
        <v>73</v>
      </c>
      <c r="K1455" s="314">
        <v>14.484126984126984</v>
      </c>
      <c r="L1455" s="356">
        <v>82</v>
      </c>
      <c r="M1455" s="314">
        <v>16.173570019723865</v>
      </c>
      <c r="N1455" s="315">
        <v>92</v>
      </c>
      <c r="O1455" s="316">
        <v>17.424242424242426</v>
      </c>
      <c r="P1455" s="315">
        <v>125</v>
      </c>
      <c r="Q1455" s="316">
        <v>23.408239700374533</v>
      </c>
      <c r="R1455" s="315">
        <v>127</v>
      </c>
      <c r="S1455" s="316">
        <v>25.34930139720559</v>
      </c>
      <c r="T1455" s="128"/>
      <c r="U1455" s="128"/>
      <c r="V1455" s="352"/>
      <c r="W1455" s="352"/>
      <c r="X1455" s="352"/>
      <c r="Y1455" s="352"/>
      <c r="Z1455" s="352"/>
      <c r="AA1455" s="352"/>
      <c r="AB1455" s="352"/>
      <c r="AC1455" s="352"/>
      <c r="AD1455" s="352"/>
    </row>
    <row r="1456" spans="1:30" ht="20.100000000000001" customHeight="1">
      <c r="A1456" s="144"/>
      <c r="B1456" s="111"/>
      <c r="C1456" s="352"/>
      <c r="D1456" s="311" t="s">
        <v>8018</v>
      </c>
      <c r="E1456" s="352"/>
      <c r="F1456" s="356">
        <v>308</v>
      </c>
      <c r="G1456" s="314">
        <v>64.705882352941174</v>
      </c>
      <c r="H1456" s="356">
        <v>304</v>
      </c>
      <c r="I1456" s="314">
        <v>61.663286004056793</v>
      </c>
      <c r="J1456" s="356">
        <v>325</v>
      </c>
      <c r="K1456" s="314">
        <v>64.484126984126988</v>
      </c>
      <c r="L1456" s="356">
        <v>315</v>
      </c>
      <c r="M1456" s="314">
        <v>62.130177514792898</v>
      </c>
      <c r="N1456" s="315">
        <v>312</v>
      </c>
      <c r="O1456" s="316">
        <v>59.090909090909093</v>
      </c>
      <c r="P1456" s="315">
        <v>273</v>
      </c>
      <c r="Q1456" s="316">
        <v>51</v>
      </c>
      <c r="R1456" s="315">
        <v>241</v>
      </c>
      <c r="S1456" s="316">
        <v>48.103792415169657</v>
      </c>
      <c r="T1456" s="128"/>
      <c r="U1456" s="128"/>
      <c r="V1456" s="352"/>
      <c r="W1456" s="352"/>
      <c r="X1456" s="352"/>
      <c r="Y1456" s="352"/>
      <c r="Z1456" s="352"/>
      <c r="AA1456" s="352"/>
      <c r="AB1456" s="352"/>
      <c r="AC1456" s="352"/>
      <c r="AD1456" s="352"/>
    </row>
    <row r="1457" spans="1:30" ht="20.100000000000001" customHeight="1">
      <c r="A1457" s="144"/>
      <c r="B1457" s="111"/>
      <c r="C1457" s="352"/>
      <c r="D1457" s="311" t="s">
        <v>8019</v>
      </c>
      <c r="E1457" s="352"/>
      <c r="F1457" s="356">
        <v>113</v>
      </c>
      <c r="G1457" s="314">
        <v>23.739495798319329</v>
      </c>
      <c r="H1457" s="356">
        <v>121</v>
      </c>
      <c r="I1457" s="314">
        <v>24.543610547667342</v>
      </c>
      <c r="J1457" s="356">
        <v>102</v>
      </c>
      <c r="K1457" s="314">
        <v>20.238095238095237</v>
      </c>
      <c r="L1457" s="356">
        <v>103</v>
      </c>
      <c r="M1457" s="314">
        <v>20.315581854043394</v>
      </c>
      <c r="N1457" s="315">
        <v>112</v>
      </c>
      <c r="O1457" s="316">
        <v>21.212121212121211</v>
      </c>
      <c r="P1457" s="315">
        <v>122</v>
      </c>
      <c r="Q1457" s="316">
        <v>22.846441947565545</v>
      </c>
      <c r="R1457" s="315">
        <v>115</v>
      </c>
      <c r="S1457" s="316">
        <v>22.954091816367267</v>
      </c>
      <c r="T1457" s="128"/>
      <c r="U1457" s="128"/>
      <c r="V1457" s="352"/>
      <c r="W1457" s="352"/>
      <c r="X1457" s="352"/>
      <c r="Y1457" s="352"/>
      <c r="Z1457" s="352"/>
      <c r="AA1457" s="352"/>
      <c r="AB1457" s="352"/>
      <c r="AC1457" s="352"/>
      <c r="AD1457" s="352"/>
    </row>
    <row r="1458" spans="1:30" ht="20.100000000000001" customHeight="1">
      <c r="A1458" s="144"/>
      <c r="B1458" s="111"/>
      <c r="C1458" s="352"/>
      <c r="D1458" s="311" t="s">
        <v>8020</v>
      </c>
      <c r="E1458" s="352"/>
      <c r="F1458" s="356">
        <v>4</v>
      </c>
      <c r="G1458" s="314">
        <v>0.84033613445378152</v>
      </c>
      <c r="H1458" s="356">
        <v>4</v>
      </c>
      <c r="I1458" s="314">
        <v>0.81135902636916835</v>
      </c>
      <c r="J1458" s="356"/>
      <c r="K1458" s="314"/>
      <c r="L1458" s="356">
        <v>1</v>
      </c>
      <c r="M1458" s="314">
        <v>0.19723865877712032</v>
      </c>
      <c r="N1458" s="315">
        <v>2</v>
      </c>
      <c r="O1458" s="316">
        <v>0.37878787878787878</v>
      </c>
      <c r="P1458" s="315">
        <v>4</v>
      </c>
      <c r="Q1458" s="316">
        <v>0.74906367041198507</v>
      </c>
      <c r="R1458" s="315"/>
      <c r="S1458" s="316"/>
      <c r="T1458" s="128"/>
      <c r="U1458" s="128"/>
      <c r="V1458" s="352"/>
      <c r="W1458" s="352"/>
      <c r="X1458" s="352"/>
      <c r="Y1458" s="352"/>
      <c r="Z1458" s="352"/>
      <c r="AA1458" s="352"/>
      <c r="AB1458" s="352"/>
      <c r="AC1458" s="352"/>
      <c r="AD1458" s="352"/>
    </row>
    <row r="1459" spans="1:30" ht="20.100000000000001" customHeight="1">
      <c r="A1459" s="144"/>
      <c r="B1459" s="111"/>
      <c r="C1459" s="352"/>
      <c r="D1459" s="311" t="s">
        <v>7932</v>
      </c>
      <c r="E1459" s="352"/>
      <c r="F1459" s="356"/>
      <c r="G1459" s="314"/>
      <c r="H1459" s="356"/>
      <c r="I1459" s="314"/>
      <c r="J1459" s="356"/>
      <c r="K1459" s="314"/>
      <c r="L1459" s="356"/>
      <c r="M1459" s="314"/>
      <c r="N1459" s="315"/>
      <c r="O1459" s="316"/>
      <c r="P1459" s="315"/>
      <c r="Q1459" s="316"/>
      <c r="R1459" s="315"/>
      <c r="S1459" s="316"/>
      <c r="T1459" s="128"/>
      <c r="U1459" s="128"/>
      <c r="V1459" s="352"/>
      <c r="W1459" s="352"/>
      <c r="X1459" s="352"/>
      <c r="Y1459" s="352"/>
      <c r="Z1459" s="352"/>
      <c r="AA1459" s="352"/>
      <c r="AB1459" s="352"/>
      <c r="AC1459" s="352"/>
      <c r="AD1459" s="352"/>
    </row>
    <row r="1460" spans="1:30" ht="20.100000000000001" customHeight="1">
      <c r="A1460" s="144"/>
      <c r="B1460" s="111"/>
      <c r="C1460" s="352"/>
      <c r="D1460" s="311" t="s">
        <v>7933</v>
      </c>
      <c r="E1460" s="352"/>
      <c r="F1460" s="356"/>
      <c r="G1460" s="314"/>
      <c r="H1460" s="356"/>
      <c r="I1460" s="314"/>
      <c r="J1460" s="356"/>
      <c r="K1460" s="314"/>
      <c r="L1460" s="356"/>
      <c r="M1460" s="314"/>
      <c r="N1460" s="315"/>
      <c r="O1460" s="316"/>
      <c r="P1460" s="315">
        <v>1</v>
      </c>
      <c r="Q1460" s="316">
        <v>0.2</v>
      </c>
      <c r="R1460" s="315"/>
      <c r="S1460" s="316"/>
      <c r="T1460" s="128"/>
      <c r="U1460" s="128"/>
      <c r="V1460" s="352"/>
      <c r="W1460" s="352"/>
      <c r="X1460" s="352"/>
      <c r="Y1460" s="352"/>
      <c r="Z1460" s="352"/>
      <c r="AA1460" s="352"/>
      <c r="AB1460" s="352"/>
      <c r="AC1460" s="352"/>
      <c r="AD1460" s="352"/>
    </row>
    <row r="1461" spans="1:30" ht="20.100000000000001" customHeight="1">
      <c r="A1461" s="177" t="s">
        <v>5222</v>
      </c>
      <c r="B1461" s="9" t="s">
        <v>206</v>
      </c>
      <c r="C1461" s="351" t="s">
        <v>7881</v>
      </c>
      <c r="D1461" s="9" t="s">
        <v>8016</v>
      </c>
      <c r="E1461" s="351" t="s">
        <v>7913</v>
      </c>
      <c r="F1461" s="354">
        <v>5</v>
      </c>
      <c r="G1461" s="12">
        <v>1.0504201680672269</v>
      </c>
      <c r="H1461" s="354">
        <v>8</v>
      </c>
      <c r="I1461" s="12">
        <v>1.6227180527383367</v>
      </c>
      <c r="J1461" s="354">
        <v>6</v>
      </c>
      <c r="K1461" s="12">
        <v>1.1904761904761905</v>
      </c>
      <c r="L1461" s="354">
        <v>12</v>
      </c>
      <c r="M1461" s="12">
        <v>2.3668639053254439</v>
      </c>
      <c r="N1461" s="56">
        <v>8</v>
      </c>
      <c r="O1461" s="57">
        <v>1.5151515151515151</v>
      </c>
      <c r="P1461" s="56">
        <v>11</v>
      </c>
      <c r="Q1461" s="57">
        <v>2.0599250936329589</v>
      </c>
      <c r="R1461" s="56">
        <v>15</v>
      </c>
      <c r="S1461" s="57">
        <v>2.9940119760479043</v>
      </c>
      <c r="T1461" s="127"/>
      <c r="U1461" s="127"/>
      <c r="V1461" s="351" t="s">
        <v>7882</v>
      </c>
      <c r="W1461" s="351" t="s">
        <v>7882</v>
      </c>
      <c r="X1461" s="351" t="s">
        <v>7882</v>
      </c>
      <c r="Y1461" s="351" t="s">
        <v>7882</v>
      </c>
      <c r="Z1461" s="351" t="s">
        <v>7882</v>
      </c>
      <c r="AA1461" s="351" t="s">
        <v>7882</v>
      </c>
      <c r="AB1461" s="351" t="s">
        <v>7882</v>
      </c>
      <c r="AC1461" s="351"/>
      <c r="AD1461" s="351"/>
    </row>
    <row r="1462" spans="1:30" ht="20.100000000000001" customHeight="1">
      <c r="A1462" s="144"/>
      <c r="B1462" s="111"/>
      <c r="C1462" s="352"/>
      <c r="D1462" s="311" t="s">
        <v>8017</v>
      </c>
      <c r="E1462" s="352"/>
      <c r="F1462" s="356">
        <v>76</v>
      </c>
      <c r="G1462" s="314">
        <v>15.966386554621849</v>
      </c>
      <c r="H1462" s="356">
        <v>91</v>
      </c>
      <c r="I1462" s="314">
        <v>18.458417849898581</v>
      </c>
      <c r="J1462" s="356">
        <v>103</v>
      </c>
      <c r="K1462" s="314">
        <v>20.436507936507937</v>
      </c>
      <c r="L1462" s="356">
        <v>109</v>
      </c>
      <c r="M1462" s="314">
        <v>21.499013806706113</v>
      </c>
      <c r="N1462" s="315">
        <v>110</v>
      </c>
      <c r="O1462" s="316">
        <v>20.833333333333332</v>
      </c>
      <c r="P1462" s="315">
        <v>148</v>
      </c>
      <c r="Q1462" s="316">
        <v>27.715355805243444</v>
      </c>
      <c r="R1462" s="315">
        <v>138</v>
      </c>
      <c r="S1462" s="316">
        <v>27.54491017964072</v>
      </c>
      <c r="T1462" s="128"/>
      <c r="U1462" s="128"/>
      <c r="V1462" s="352"/>
      <c r="W1462" s="352"/>
      <c r="X1462" s="352"/>
      <c r="Y1462" s="352"/>
      <c r="Z1462" s="352"/>
      <c r="AA1462" s="352"/>
      <c r="AB1462" s="352"/>
      <c r="AC1462" s="352"/>
      <c r="AD1462" s="352"/>
    </row>
    <row r="1463" spans="1:30" ht="20.100000000000001" customHeight="1">
      <c r="A1463" s="144"/>
      <c r="B1463" s="111"/>
      <c r="C1463" s="352"/>
      <c r="D1463" s="311" t="s">
        <v>8018</v>
      </c>
      <c r="E1463" s="352"/>
      <c r="F1463" s="356">
        <v>286</v>
      </c>
      <c r="G1463" s="314">
        <v>60.084033613445378</v>
      </c>
      <c r="H1463" s="356">
        <v>291</v>
      </c>
      <c r="I1463" s="314">
        <v>59.026369168357</v>
      </c>
      <c r="J1463" s="356">
        <v>308</v>
      </c>
      <c r="K1463" s="314">
        <v>61.111111111111114</v>
      </c>
      <c r="L1463" s="356">
        <v>312</v>
      </c>
      <c r="M1463" s="314">
        <v>61.53846153846154</v>
      </c>
      <c r="N1463" s="315">
        <v>299</v>
      </c>
      <c r="O1463" s="316">
        <v>56.628787878787875</v>
      </c>
      <c r="P1463" s="315">
        <v>279</v>
      </c>
      <c r="Q1463" s="316">
        <v>52.1</v>
      </c>
      <c r="R1463" s="315">
        <v>257</v>
      </c>
      <c r="S1463" s="316">
        <v>51.297405189620761</v>
      </c>
      <c r="T1463" s="128"/>
      <c r="U1463" s="128"/>
      <c r="V1463" s="352"/>
      <c r="W1463" s="352"/>
      <c r="X1463" s="352"/>
      <c r="Y1463" s="352"/>
      <c r="Z1463" s="352"/>
      <c r="AA1463" s="352"/>
      <c r="AB1463" s="352"/>
      <c r="AC1463" s="352"/>
      <c r="AD1463" s="352"/>
    </row>
    <row r="1464" spans="1:30" ht="20.100000000000001" customHeight="1">
      <c r="A1464" s="144"/>
      <c r="B1464" s="111"/>
      <c r="C1464" s="352"/>
      <c r="D1464" s="311" t="s">
        <v>8019</v>
      </c>
      <c r="E1464" s="352"/>
      <c r="F1464" s="356">
        <v>107</v>
      </c>
      <c r="G1464" s="314">
        <v>22.478991596638654</v>
      </c>
      <c r="H1464" s="356">
        <v>101</v>
      </c>
      <c r="I1464" s="314">
        <v>20.4868154158215</v>
      </c>
      <c r="J1464" s="356">
        <v>86</v>
      </c>
      <c r="K1464" s="314">
        <v>17.063492063492063</v>
      </c>
      <c r="L1464" s="356">
        <v>72</v>
      </c>
      <c r="M1464" s="314">
        <v>14.201183431952662</v>
      </c>
      <c r="N1464" s="315">
        <v>109</v>
      </c>
      <c r="O1464" s="316">
        <v>20.643939393939394</v>
      </c>
      <c r="P1464" s="315">
        <v>93</v>
      </c>
      <c r="Q1464" s="316">
        <v>17.415730337078653</v>
      </c>
      <c r="R1464" s="315">
        <v>91</v>
      </c>
      <c r="S1464" s="316">
        <v>18.163672654690618</v>
      </c>
      <c r="T1464" s="128"/>
      <c r="U1464" s="128"/>
      <c r="V1464" s="352"/>
      <c r="W1464" s="352"/>
      <c r="X1464" s="352"/>
      <c r="Y1464" s="352"/>
      <c r="Z1464" s="352"/>
      <c r="AA1464" s="352"/>
      <c r="AB1464" s="352"/>
      <c r="AC1464" s="352"/>
      <c r="AD1464" s="352"/>
    </row>
    <row r="1465" spans="1:30" ht="20.100000000000001" customHeight="1">
      <c r="A1465" s="144"/>
      <c r="B1465" s="111"/>
      <c r="C1465" s="352"/>
      <c r="D1465" s="311" t="s">
        <v>8020</v>
      </c>
      <c r="E1465" s="352"/>
      <c r="F1465" s="356">
        <v>2</v>
      </c>
      <c r="G1465" s="314">
        <v>0.42016806722689076</v>
      </c>
      <c r="H1465" s="356">
        <v>2</v>
      </c>
      <c r="I1465" s="314">
        <v>0.40567951318458417</v>
      </c>
      <c r="J1465" s="356">
        <v>1</v>
      </c>
      <c r="K1465" s="314">
        <v>0.1984126984126984</v>
      </c>
      <c r="L1465" s="356">
        <v>2</v>
      </c>
      <c r="M1465" s="314">
        <v>0.39447731755424065</v>
      </c>
      <c r="N1465" s="315">
        <v>2</v>
      </c>
      <c r="O1465" s="316">
        <v>0.37878787878787878</v>
      </c>
      <c r="P1465" s="315">
        <v>3</v>
      </c>
      <c r="Q1465" s="316">
        <v>0.5617977528089888</v>
      </c>
      <c r="R1465" s="315"/>
      <c r="S1465" s="316"/>
      <c r="T1465" s="128"/>
      <c r="U1465" s="128"/>
      <c r="V1465" s="352"/>
      <c r="W1465" s="352"/>
      <c r="X1465" s="352"/>
      <c r="Y1465" s="352"/>
      <c r="Z1465" s="352"/>
      <c r="AA1465" s="352"/>
      <c r="AB1465" s="352"/>
      <c r="AC1465" s="352"/>
      <c r="AD1465" s="352"/>
    </row>
    <row r="1466" spans="1:30" ht="20.100000000000001" customHeight="1">
      <c r="A1466" s="144"/>
      <c r="B1466" s="111"/>
      <c r="C1466" s="352"/>
      <c r="D1466" s="311" t="s">
        <v>7932</v>
      </c>
      <c r="E1466" s="352"/>
      <c r="F1466" s="356"/>
      <c r="G1466" s="314"/>
      <c r="H1466" s="356"/>
      <c r="I1466" s="314"/>
      <c r="J1466" s="356"/>
      <c r="K1466" s="314"/>
      <c r="L1466" s="356"/>
      <c r="M1466" s="314"/>
      <c r="N1466" s="315"/>
      <c r="O1466" s="316"/>
      <c r="P1466" s="315"/>
      <c r="Q1466" s="316"/>
      <c r="R1466" s="315"/>
      <c r="S1466" s="316"/>
      <c r="T1466" s="128"/>
      <c r="U1466" s="128"/>
      <c r="V1466" s="352"/>
      <c r="W1466" s="352"/>
      <c r="X1466" s="352"/>
      <c r="Y1466" s="352"/>
      <c r="Z1466" s="352"/>
      <c r="AA1466" s="352"/>
      <c r="AB1466" s="352"/>
      <c r="AC1466" s="352"/>
      <c r="AD1466" s="352"/>
    </row>
    <row r="1467" spans="1:30" ht="20.100000000000001" customHeight="1">
      <c r="A1467" s="144"/>
      <c r="B1467" s="111"/>
      <c r="C1467" s="352"/>
      <c r="D1467" s="311" t="s">
        <v>7933</v>
      </c>
      <c r="E1467" s="352"/>
      <c r="F1467" s="356"/>
      <c r="G1467" s="314"/>
      <c r="H1467" s="356"/>
      <c r="I1467" s="314"/>
      <c r="J1467" s="356"/>
      <c r="K1467" s="314"/>
      <c r="L1467" s="356"/>
      <c r="M1467" s="314"/>
      <c r="N1467" s="315"/>
      <c r="O1467" s="316"/>
      <c r="P1467" s="315">
        <v>1</v>
      </c>
      <c r="Q1467" s="316">
        <v>0.2</v>
      </c>
      <c r="R1467" s="315"/>
      <c r="S1467" s="316"/>
      <c r="T1467" s="128"/>
      <c r="U1467" s="128"/>
      <c r="V1467" s="352"/>
      <c r="W1467" s="352"/>
      <c r="X1467" s="352"/>
      <c r="Y1467" s="352"/>
      <c r="Z1467" s="352"/>
      <c r="AA1467" s="352"/>
      <c r="AB1467" s="352"/>
      <c r="AC1467" s="352"/>
      <c r="AD1467" s="352"/>
    </row>
    <row r="1468" spans="1:30" ht="20.100000000000001" customHeight="1">
      <c r="A1468" s="177" t="s">
        <v>5223</v>
      </c>
      <c r="B1468" s="9" t="s">
        <v>207</v>
      </c>
      <c r="C1468" s="351" t="s">
        <v>7881</v>
      </c>
      <c r="D1468" s="9" t="s">
        <v>8016</v>
      </c>
      <c r="E1468" s="351" t="s">
        <v>7913</v>
      </c>
      <c r="F1468" s="354">
        <v>5</v>
      </c>
      <c r="G1468" s="12">
        <v>1.0504201680672269</v>
      </c>
      <c r="H1468" s="354">
        <v>7</v>
      </c>
      <c r="I1468" s="12">
        <v>1.4198782961460445</v>
      </c>
      <c r="J1468" s="354">
        <v>10</v>
      </c>
      <c r="K1468" s="12">
        <v>1.9841269841269842</v>
      </c>
      <c r="L1468" s="354">
        <v>9</v>
      </c>
      <c r="M1468" s="12">
        <v>1.7751479289940828</v>
      </c>
      <c r="N1468" s="56">
        <v>14</v>
      </c>
      <c r="O1468" s="57">
        <v>2.6515151515151514</v>
      </c>
      <c r="P1468" s="56">
        <v>9</v>
      </c>
      <c r="Q1468" s="57">
        <v>1.6853932584269662</v>
      </c>
      <c r="R1468" s="56">
        <v>21</v>
      </c>
      <c r="S1468" s="57">
        <v>4.1916167664670656</v>
      </c>
      <c r="T1468" s="127"/>
      <c r="U1468" s="127"/>
      <c r="V1468" s="351" t="s">
        <v>7882</v>
      </c>
      <c r="W1468" s="351" t="s">
        <v>7882</v>
      </c>
      <c r="X1468" s="351" t="s">
        <v>7882</v>
      </c>
      <c r="Y1468" s="351" t="s">
        <v>7882</v>
      </c>
      <c r="Z1468" s="351" t="s">
        <v>7882</v>
      </c>
      <c r="AA1468" s="351" t="s">
        <v>7882</v>
      </c>
      <c r="AB1468" s="351" t="s">
        <v>7882</v>
      </c>
      <c r="AC1468" s="351"/>
      <c r="AD1468" s="351"/>
    </row>
    <row r="1469" spans="1:30" ht="20.100000000000001" customHeight="1">
      <c r="A1469" s="144"/>
      <c r="B1469" s="111"/>
      <c r="C1469" s="352"/>
      <c r="D1469" s="311" t="s">
        <v>8017</v>
      </c>
      <c r="E1469" s="352"/>
      <c r="F1469" s="356">
        <v>78</v>
      </c>
      <c r="G1469" s="314">
        <v>16.386554621848738</v>
      </c>
      <c r="H1469" s="356">
        <v>89</v>
      </c>
      <c r="I1469" s="314">
        <v>18.052738336713997</v>
      </c>
      <c r="J1469" s="356">
        <v>100</v>
      </c>
      <c r="K1469" s="314">
        <v>19.841269841269842</v>
      </c>
      <c r="L1469" s="356">
        <v>115</v>
      </c>
      <c r="M1469" s="314">
        <v>22.682445759368836</v>
      </c>
      <c r="N1469" s="315">
        <v>104</v>
      </c>
      <c r="O1469" s="316">
        <v>19.696969696969695</v>
      </c>
      <c r="P1469" s="315">
        <v>132</v>
      </c>
      <c r="Q1469" s="316">
        <v>24.719101123595507</v>
      </c>
      <c r="R1469" s="315">
        <v>122</v>
      </c>
      <c r="S1469" s="316">
        <v>24.351297405189619</v>
      </c>
      <c r="T1469" s="128"/>
      <c r="U1469" s="128"/>
      <c r="V1469" s="352"/>
      <c r="W1469" s="352"/>
      <c r="X1469" s="352"/>
      <c r="Y1469" s="352"/>
      <c r="Z1469" s="352"/>
      <c r="AA1469" s="352"/>
      <c r="AB1469" s="352"/>
      <c r="AC1469" s="352"/>
      <c r="AD1469" s="352"/>
    </row>
    <row r="1470" spans="1:30" ht="20.100000000000001" customHeight="1">
      <c r="A1470" s="144"/>
      <c r="B1470" s="111"/>
      <c r="C1470" s="352"/>
      <c r="D1470" s="311" t="s">
        <v>8018</v>
      </c>
      <c r="E1470" s="352"/>
      <c r="F1470" s="356">
        <v>261</v>
      </c>
      <c r="G1470" s="314">
        <v>54.831932773109244</v>
      </c>
      <c r="H1470" s="356">
        <v>279</v>
      </c>
      <c r="I1470" s="314">
        <v>56.59229208924949</v>
      </c>
      <c r="J1470" s="356">
        <v>291</v>
      </c>
      <c r="K1470" s="314">
        <v>57.738095238095241</v>
      </c>
      <c r="L1470" s="356">
        <v>267</v>
      </c>
      <c r="M1470" s="314">
        <v>52.662721893491124</v>
      </c>
      <c r="N1470" s="315">
        <v>272</v>
      </c>
      <c r="O1470" s="316">
        <v>51.515151515151516</v>
      </c>
      <c r="P1470" s="315">
        <v>263</v>
      </c>
      <c r="Q1470" s="316">
        <v>49.2</v>
      </c>
      <c r="R1470" s="315">
        <v>234</v>
      </c>
      <c r="S1470" s="316">
        <v>46.706586826347305</v>
      </c>
      <c r="T1470" s="128"/>
      <c r="U1470" s="128"/>
      <c r="V1470" s="352"/>
      <c r="W1470" s="352"/>
      <c r="X1470" s="352"/>
      <c r="Y1470" s="352"/>
      <c r="Z1470" s="352"/>
      <c r="AA1470" s="352"/>
      <c r="AB1470" s="352"/>
      <c r="AC1470" s="352"/>
      <c r="AD1470" s="352"/>
    </row>
    <row r="1471" spans="1:30" ht="20.100000000000001" customHeight="1">
      <c r="A1471" s="144"/>
      <c r="B1471" s="111"/>
      <c r="C1471" s="352"/>
      <c r="D1471" s="311" t="s">
        <v>8019</v>
      </c>
      <c r="E1471" s="352"/>
      <c r="F1471" s="356">
        <v>130</v>
      </c>
      <c r="G1471" s="314">
        <v>27.310924369747898</v>
      </c>
      <c r="H1471" s="356">
        <v>117</v>
      </c>
      <c r="I1471" s="314">
        <v>23.732251521298174</v>
      </c>
      <c r="J1471" s="356">
        <v>102</v>
      </c>
      <c r="K1471" s="314">
        <v>20.238095238095237</v>
      </c>
      <c r="L1471" s="356">
        <v>114</v>
      </c>
      <c r="M1471" s="314">
        <v>22.485207100591715</v>
      </c>
      <c r="N1471" s="315">
        <v>136</v>
      </c>
      <c r="O1471" s="316">
        <v>25.757575757575758</v>
      </c>
      <c r="P1471" s="315">
        <v>129</v>
      </c>
      <c r="Q1471" s="316">
        <v>24.1</v>
      </c>
      <c r="R1471" s="315">
        <v>122</v>
      </c>
      <c r="S1471" s="316">
        <v>24.351297405189619</v>
      </c>
      <c r="T1471" s="128"/>
      <c r="U1471" s="128"/>
      <c r="V1471" s="352"/>
      <c r="W1471" s="352"/>
      <c r="X1471" s="352"/>
      <c r="Y1471" s="352"/>
      <c r="Z1471" s="352"/>
      <c r="AA1471" s="352"/>
      <c r="AB1471" s="352"/>
      <c r="AC1471" s="352"/>
      <c r="AD1471" s="352"/>
    </row>
    <row r="1472" spans="1:30" ht="20.100000000000001" customHeight="1">
      <c r="A1472" s="144"/>
      <c r="B1472" s="111"/>
      <c r="C1472" s="352"/>
      <c r="D1472" s="311" t="s">
        <v>8020</v>
      </c>
      <c r="E1472" s="352"/>
      <c r="F1472" s="356">
        <v>2</v>
      </c>
      <c r="G1472" s="314">
        <v>0.42016806722689076</v>
      </c>
      <c r="H1472" s="356">
        <v>1</v>
      </c>
      <c r="I1472" s="314">
        <v>0.20283975659229209</v>
      </c>
      <c r="J1472" s="356">
        <v>1</v>
      </c>
      <c r="K1472" s="314">
        <v>0.1984126984126984</v>
      </c>
      <c r="L1472" s="356">
        <v>2</v>
      </c>
      <c r="M1472" s="314">
        <v>0.39447731755424065</v>
      </c>
      <c r="N1472" s="315">
        <v>2</v>
      </c>
      <c r="O1472" s="316">
        <v>0.37878787878787878</v>
      </c>
      <c r="P1472" s="315">
        <v>1</v>
      </c>
      <c r="Q1472" s="316">
        <v>0.18726591760299627</v>
      </c>
      <c r="R1472" s="315">
        <v>2</v>
      </c>
      <c r="S1472" s="316">
        <v>0.39920159680638723</v>
      </c>
      <c r="T1472" s="128"/>
      <c r="U1472" s="128"/>
      <c r="V1472" s="352"/>
      <c r="W1472" s="352"/>
      <c r="X1472" s="352"/>
      <c r="Y1472" s="352"/>
      <c r="Z1472" s="352"/>
      <c r="AA1472" s="352"/>
      <c r="AB1472" s="352"/>
      <c r="AC1472" s="352"/>
      <c r="AD1472" s="352"/>
    </row>
    <row r="1473" spans="1:30" ht="20.100000000000001" customHeight="1">
      <c r="A1473" s="144"/>
      <c r="B1473" s="111"/>
      <c r="C1473" s="352"/>
      <c r="D1473" s="311" t="s">
        <v>7932</v>
      </c>
      <c r="E1473" s="352"/>
      <c r="F1473" s="356"/>
      <c r="G1473" s="314"/>
      <c r="H1473" s="356"/>
      <c r="I1473" s="314"/>
      <c r="J1473" s="356"/>
      <c r="K1473" s="314"/>
      <c r="L1473" s="356"/>
      <c r="M1473" s="314"/>
      <c r="N1473" s="315"/>
      <c r="O1473" s="316"/>
      <c r="P1473" s="315"/>
      <c r="Q1473" s="316"/>
      <c r="R1473" s="315"/>
      <c r="S1473" s="316"/>
      <c r="T1473" s="128"/>
      <c r="U1473" s="128"/>
      <c r="V1473" s="352"/>
      <c r="W1473" s="352"/>
      <c r="X1473" s="352"/>
      <c r="Y1473" s="352"/>
      <c r="Z1473" s="352"/>
      <c r="AA1473" s="352"/>
      <c r="AB1473" s="352"/>
      <c r="AC1473" s="352"/>
      <c r="AD1473" s="352"/>
    </row>
    <row r="1474" spans="1:30" ht="20.100000000000001" customHeight="1">
      <c r="A1474" s="144"/>
      <c r="B1474" s="111"/>
      <c r="C1474" s="352"/>
      <c r="D1474" s="311" t="s">
        <v>7933</v>
      </c>
      <c r="E1474" s="352"/>
      <c r="F1474" s="356"/>
      <c r="G1474" s="314"/>
      <c r="H1474" s="356"/>
      <c r="I1474" s="314"/>
      <c r="J1474" s="356"/>
      <c r="K1474" s="314"/>
      <c r="L1474" s="356"/>
      <c r="M1474" s="314"/>
      <c r="N1474" s="315"/>
      <c r="O1474" s="316"/>
      <c r="P1474" s="315">
        <v>1</v>
      </c>
      <c r="Q1474" s="316">
        <v>0.2</v>
      </c>
      <c r="R1474" s="315"/>
      <c r="S1474" s="316"/>
      <c r="T1474" s="128"/>
      <c r="U1474" s="128"/>
      <c r="V1474" s="352"/>
      <c r="W1474" s="352"/>
      <c r="X1474" s="352"/>
      <c r="Y1474" s="352"/>
      <c r="Z1474" s="352"/>
      <c r="AA1474" s="352"/>
      <c r="AB1474" s="352"/>
      <c r="AC1474" s="352"/>
      <c r="AD1474" s="352"/>
    </row>
    <row r="1475" spans="1:30" ht="20.100000000000001" customHeight="1">
      <c r="A1475" s="177" t="s">
        <v>9731</v>
      </c>
      <c r="B1475" s="9" t="s">
        <v>208</v>
      </c>
      <c r="C1475" s="351" t="s">
        <v>7881</v>
      </c>
      <c r="D1475" s="9" t="s">
        <v>8016</v>
      </c>
      <c r="E1475" s="351" t="s">
        <v>7913</v>
      </c>
      <c r="F1475" s="354">
        <v>9</v>
      </c>
      <c r="G1475" s="12">
        <v>1.8907563025210083</v>
      </c>
      <c r="H1475" s="354">
        <v>11</v>
      </c>
      <c r="I1475" s="12">
        <v>2.2312373225152129</v>
      </c>
      <c r="J1475" s="354">
        <v>10</v>
      </c>
      <c r="K1475" s="12">
        <v>1.9841269841269842</v>
      </c>
      <c r="L1475" s="354">
        <v>18</v>
      </c>
      <c r="M1475" s="12">
        <v>3.5502958579881656</v>
      </c>
      <c r="N1475" s="56">
        <v>26</v>
      </c>
      <c r="O1475" s="57">
        <v>4.9242424242424239</v>
      </c>
      <c r="P1475" s="56">
        <v>37</v>
      </c>
      <c r="Q1475" s="57">
        <v>6.928838951310861</v>
      </c>
      <c r="R1475" s="56">
        <v>38</v>
      </c>
      <c r="S1475" s="57">
        <v>7.584830339321357</v>
      </c>
      <c r="T1475" s="127"/>
      <c r="U1475" s="127"/>
      <c r="V1475" s="351" t="s">
        <v>7882</v>
      </c>
      <c r="W1475" s="351" t="s">
        <v>7882</v>
      </c>
      <c r="X1475" s="351" t="s">
        <v>7882</v>
      </c>
      <c r="Y1475" s="351" t="s">
        <v>7882</v>
      </c>
      <c r="Z1475" s="351" t="s">
        <v>7882</v>
      </c>
      <c r="AA1475" s="351" t="s">
        <v>7882</v>
      </c>
      <c r="AB1475" s="351" t="s">
        <v>7882</v>
      </c>
      <c r="AC1475" s="351"/>
      <c r="AD1475" s="351"/>
    </row>
    <row r="1476" spans="1:30" ht="20.100000000000001" customHeight="1">
      <c r="A1476" s="144"/>
      <c r="B1476" s="111"/>
      <c r="C1476" s="352"/>
      <c r="D1476" s="311" t="s">
        <v>8017</v>
      </c>
      <c r="E1476" s="352"/>
      <c r="F1476" s="356">
        <v>95</v>
      </c>
      <c r="G1476" s="314">
        <v>19.957983193277311</v>
      </c>
      <c r="H1476" s="356">
        <v>92</v>
      </c>
      <c r="I1476" s="314">
        <v>18.661257606490871</v>
      </c>
      <c r="J1476" s="356">
        <v>135</v>
      </c>
      <c r="K1476" s="314">
        <v>26.785714285714285</v>
      </c>
      <c r="L1476" s="356">
        <v>149</v>
      </c>
      <c r="M1476" s="314">
        <v>29.388560157790927</v>
      </c>
      <c r="N1476" s="315">
        <v>160</v>
      </c>
      <c r="O1476" s="316">
        <v>30.303030303030305</v>
      </c>
      <c r="P1476" s="315">
        <v>175</v>
      </c>
      <c r="Q1476" s="316">
        <v>32.700000000000003</v>
      </c>
      <c r="R1476" s="315">
        <v>172</v>
      </c>
      <c r="S1476" s="316">
        <v>34.331337325349303</v>
      </c>
      <c r="T1476" s="128"/>
      <c r="U1476" s="128"/>
      <c r="V1476" s="352"/>
      <c r="W1476" s="352"/>
      <c r="X1476" s="352"/>
      <c r="Y1476" s="352"/>
      <c r="Z1476" s="352"/>
      <c r="AA1476" s="352"/>
      <c r="AB1476" s="352"/>
      <c r="AC1476" s="352"/>
      <c r="AD1476" s="352"/>
    </row>
    <row r="1477" spans="1:30" ht="20.100000000000001" customHeight="1">
      <c r="A1477" s="144"/>
      <c r="B1477" s="111"/>
      <c r="C1477" s="352"/>
      <c r="D1477" s="311" t="s">
        <v>8018</v>
      </c>
      <c r="E1477" s="352"/>
      <c r="F1477" s="356">
        <v>314</v>
      </c>
      <c r="G1477" s="314">
        <v>65.966386554621849</v>
      </c>
      <c r="H1477" s="356">
        <v>334</v>
      </c>
      <c r="I1477" s="314">
        <v>67.748478701825562</v>
      </c>
      <c r="J1477" s="356">
        <v>319</v>
      </c>
      <c r="K1477" s="314">
        <v>63.293650793650791</v>
      </c>
      <c r="L1477" s="356">
        <v>303</v>
      </c>
      <c r="M1477" s="314">
        <v>59.763313609467453</v>
      </c>
      <c r="N1477" s="315">
        <v>282</v>
      </c>
      <c r="O1477" s="316">
        <v>53.409090909090907</v>
      </c>
      <c r="P1477" s="315">
        <v>281</v>
      </c>
      <c r="Q1477" s="316">
        <v>52.5</v>
      </c>
      <c r="R1477" s="315">
        <v>248</v>
      </c>
      <c r="S1477" s="316">
        <v>49.500998003992017</v>
      </c>
      <c r="T1477" s="128"/>
      <c r="U1477" s="128"/>
      <c r="V1477" s="352"/>
      <c r="W1477" s="352"/>
      <c r="X1477" s="352"/>
      <c r="Y1477" s="352"/>
      <c r="Z1477" s="352"/>
      <c r="AA1477" s="352"/>
      <c r="AB1477" s="352"/>
      <c r="AC1477" s="352"/>
      <c r="AD1477" s="352"/>
    </row>
    <row r="1478" spans="1:30" ht="20.100000000000001" customHeight="1">
      <c r="A1478" s="144"/>
      <c r="B1478" s="111"/>
      <c r="C1478" s="352"/>
      <c r="D1478" s="311" t="s">
        <v>8019</v>
      </c>
      <c r="E1478" s="352"/>
      <c r="F1478" s="356">
        <v>56</v>
      </c>
      <c r="G1478" s="314">
        <v>11.764705882352942</v>
      </c>
      <c r="H1478" s="356">
        <v>53</v>
      </c>
      <c r="I1478" s="314">
        <v>10.750507099391481</v>
      </c>
      <c r="J1478" s="356">
        <v>39</v>
      </c>
      <c r="K1478" s="314">
        <v>7.7380952380952381</v>
      </c>
      <c r="L1478" s="356">
        <v>36</v>
      </c>
      <c r="M1478" s="314">
        <v>7.1005917159763312</v>
      </c>
      <c r="N1478" s="315">
        <v>58</v>
      </c>
      <c r="O1478" s="316">
        <v>10.984848484848484</v>
      </c>
      <c r="P1478" s="315">
        <v>41</v>
      </c>
      <c r="Q1478" s="316">
        <v>7.6779026217228461</v>
      </c>
      <c r="R1478" s="315">
        <v>43</v>
      </c>
      <c r="S1478" s="316">
        <v>8.5828343313373257</v>
      </c>
      <c r="T1478" s="128"/>
      <c r="U1478" s="128"/>
      <c r="V1478" s="352"/>
      <c r="W1478" s="352"/>
      <c r="X1478" s="352"/>
      <c r="Y1478" s="352"/>
      <c r="Z1478" s="352"/>
      <c r="AA1478" s="352"/>
      <c r="AB1478" s="352"/>
      <c r="AC1478" s="352"/>
      <c r="AD1478" s="352"/>
    </row>
    <row r="1479" spans="1:30" ht="20.100000000000001" customHeight="1">
      <c r="A1479" s="144"/>
      <c r="B1479" s="111"/>
      <c r="C1479" s="352"/>
      <c r="D1479" s="311" t="s">
        <v>8020</v>
      </c>
      <c r="E1479" s="352"/>
      <c r="F1479" s="356">
        <v>2</v>
      </c>
      <c r="G1479" s="314">
        <v>0.42016806722689076</v>
      </c>
      <c r="H1479" s="356">
        <v>3</v>
      </c>
      <c r="I1479" s="314">
        <v>0.60851926977687631</v>
      </c>
      <c r="J1479" s="356">
        <v>1</v>
      </c>
      <c r="K1479" s="314">
        <v>0.1984126984126984</v>
      </c>
      <c r="L1479" s="356">
        <v>1</v>
      </c>
      <c r="M1479" s="314">
        <v>0.19723865877712032</v>
      </c>
      <c r="N1479" s="315">
        <v>2</v>
      </c>
      <c r="O1479" s="316">
        <v>0.37878787878787878</v>
      </c>
      <c r="P1479" s="315"/>
      <c r="Q1479" s="316"/>
      <c r="R1479" s="315"/>
      <c r="S1479" s="316"/>
      <c r="T1479" s="128"/>
      <c r="U1479" s="128"/>
      <c r="V1479" s="352"/>
      <c r="W1479" s="352"/>
      <c r="X1479" s="352"/>
      <c r="Y1479" s="352"/>
      <c r="Z1479" s="352"/>
      <c r="AA1479" s="352"/>
      <c r="AB1479" s="352"/>
      <c r="AC1479" s="352"/>
      <c r="AD1479" s="352"/>
    </row>
    <row r="1480" spans="1:30" ht="20.100000000000001" customHeight="1">
      <c r="A1480" s="144"/>
      <c r="B1480" s="111"/>
      <c r="C1480" s="352"/>
      <c r="D1480" s="311" t="s">
        <v>7932</v>
      </c>
      <c r="E1480" s="352"/>
      <c r="F1480" s="356"/>
      <c r="G1480" s="314"/>
      <c r="H1480" s="356"/>
      <c r="I1480" s="314"/>
      <c r="J1480" s="356"/>
      <c r="K1480" s="314"/>
      <c r="L1480" s="356"/>
      <c r="M1480" s="314"/>
      <c r="N1480" s="315"/>
      <c r="O1480" s="316"/>
      <c r="P1480" s="315"/>
      <c r="Q1480" s="316"/>
      <c r="R1480" s="315"/>
      <c r="S1480" s="316"/>
      <c r="T1480" s="128"/>
      <c r="U1480" s="128"/>
      <c r="V1480" s="352"/>
      <c r="W1480" s="352"/>
      <c r="X1480" s="352"/>
      <c r="Y1480" s="352"/>
      <c r="Z1480" s="352"/>
      <c r="AA1480" s="352"/>
      <c r="AB1480" s="352"/>
      <c r="AC1480" s="352"/>
      <c r="AD1480" s="352"/>
    </row>
    <row r="1481" spans="1:30" ht="20.100000000000001" customHeight="1">
      <c r="A1481" s="144"/>
      <c r="B1481" s="111"/>
      <c r="C1481" s="352"/>
      <c r="D1481" s="311" t="s">
        <v>7933</v>
      </c>
      <c r="E1481" s="352"/>
      <c r="F1481" s="356"/>
      <c r="G1481" s="314"/>
      <c r="H1481" s="356"/>
      <c r="I1481" s="314"/>
      <c r="J1481" s="356"/>
      <c r="K1481" s="314"/>
      <c r="L1481" s="356"/>
      <c r="M1481" s="314"/>
      <c r="N1481" s="315"/>
      <c r="O1481" s="316"/>
      <c r="P1481" s="315">
        <v>1</v>
      </c>
      <c r="Q1481" s="316">
        <v>0.2</v>
      </c>
      <c r="R1481" s="315"/>
      <c r="S1481" s="316"/>
      <c r="T1481" s="128"/>
      <c r="U1481" s="128"/>
      <c r="V1481" s="352"/>
      <c r="W1481" s="352"/>
      <c r="X1481" s="352"/>
      <c r="Y1481" s="352"/>
      <c r="Z1481" s="352"/>
      <c r="AA1481" s="352"/>
      <c r="AB1481" s="352"/>
      <c r="AC1481" s="352"/>
      <c r="AD1481" s="352"/>
    </row>
    <row r="1482" spans="1:30" ht="20.100000000000001" customHeight="1">
      <c r="A1482" s="177" t="s">
        <v>5224</v>
      </c>
      <c r="B1482" s="9" t="s">
        <v>209</v>
      </c>
      <c r="C1482" s="351" t="s">
        <v>7881</v>
      </c>
      <c r="D1482" s="9" t="s">
        <v>8016</v>
      </c>
      <c r="E1482" s="351" t="s">
        <v>7913</v>
      </c>
      <c r="F1482" s="354">
        <v>1</v>
      </c>
      <c r="G1482" s="12">
        <v>0.21008403361344538</v>
      </c>
      <c r="H1482" s="354">
        <v>4</v>
      </c>
      <c r="I1482" s="12">
        <v>0.81135902636916835</v>
      </c>
      <c r="J1482" s="354">
        <v>4</v>
      </c>
      <c r="K1482" s="12">
        <v>0.79365079365079361</v>
      </c>
      <c r="L1482" s="354">
        <v>5</v>
      </c>
      <c r="M1482" s="12">
        <v>0.98619329388560162</v>
      </c>
      <c r="N1482" s="56">
        <v>2</v>
      </c>
      <c r="O1482" s="57">
        <v>0.37878787878787878</v>
      </c>
      <c r="P1482" s="56">
        <v>1</v>
      </c>
      <c r="Q1482" s="57">
        <v>0.18726591760299627</v>
      </c>
      <c r="R1482" s="56">
        <v>5</v>
      </c>
      <c r="S1482" s="57">
        <v>0.99800399201596801</v>
      </c>
      <c r="T1482" s="127"/>
      <c r="U1482" s="127"/>
      <c r="V1482" s="351" t="s">
        <v>7882</v>
      </c>
      <c r="W1482" s="351" t="s">
        <v>7882</v>
      </c>
      <c r="X1482" s="351" t="s">
        <v>7882</v>
      </c>
      <c r="Y1482" s="351" t="s">
        <v>7882</v>
      </c>
      <c r="Z1482" s="351" t="s">
        <v>7882</v>
      </c>
      <c r="AA1482" s="351" t="s">
        <v>7882</v>
      </c>
      <c r="AB1482" s="351" t="s">
        <v>7882</v>
      </c>
      <c r="AC1482" s="351"/>
      <c r="AD1482" s="351"/>
    </row>
    <row r="1483" spans="1:30" ht="20.100000000000001" customHeight="1">
      <c r="A1483" s="144"/>
      <c r="B1483" s="111"/>
      <c r="C1483" s="352"/>
      <c r="D1483" s="311" t="s">
        <v>8017</v>
      </c>
      <c r="E1483" s="352"/>
      <c r="F1483" s="356">
        <v>24</v>
      </c>
      <c r="G1483" s="314">
        <v>5.0420168067226889</v>
      </c>
      <c r="H1483" s="356">
        <v>32</v>
      </c>
      <c r="I1483" s="314">
        <v>6.4908722109533468</v>
      </c>
      <c r="J1483" s="356">
        <v>38</v>
      </c>
      <c r="K1483" s="314">
        <v>7.5396825396825395</v>
      </c>
      <c r="L1483" s="356">
        <v>39</v>
      </c>
      <c r="M1483" s="314">
        <v>7.6923076923076925</v>
      </c>
      <c r="N1483" s="315">
        <v>50</v>
      </c>
      <c r="O1483" s="316">
        <v>9.4696969696969688</v>
      </c>
      <c r="P1483" s="315">
        <v>53</v>
      </c>
      <c r="Q1483" s="316">
        <v>9.9250936329588022</v>
      </c>
      <c r="R1483" s="315">
        <v>49</v>
      </c>
      <c r="S1483" s="316">
        <v>9.780439121756487</v>
      </c>
      <c r="T1483" s="128"/>
      <c r="U1483" s="128"/>
      <c r="V1483" s="352"/>
      <c r="W1483" s="352"/>
      <c r="X1483" s="352"/>
      <c r="Y1483" s="352"/>
      <c r="Z1483" s="352"/>
      <c r="AA1483" s="352"/>
      <c r="AB1483" s="352"/>
      <c r="AC1483" s="352"/>
      <c r="AD1483" s="352"/>
    </row>
    <row r="1484" spans="1:30" ht="20.100000000000001" customHeight="1">
      <c r="A1484" s="144"/>
      <c r="B1484" s="111"/>
      <c r="C1484" s="352"/>
      <c r="D1484" s="311" t="s">
        <v>8018</v>
      </c>
      <c r="E1484" s="352"/>
      <c r="F1484" s="356">
        <v>288</v>
      </c>
      <c r="G1484" s="314">
        <v>60.504201680672267</v>
      </c>
      <c r="H1484" s="356">
        <v>281</v>
      </c>
      <c r="I1484" s="314">
        <v>56.997971602434077</v>
      </c>
      <c r="J1484" s="356">
        <v>307</v>
      </c>
      <c r="K1484" s="314">
        <v>60.912698412698411</v>
      </c>
      <c r="L1484" s="356">
        <v>289</v>
      </c>
      <c r="M1484" s="314">
        <v>57.001972386587774</v>
      </c>
      <c r="N1484" s="315">
        <v>280</v>
      </c>
      <c r="O1484" s="316">
        <v>53.030303030303031</v>
      </c>
      <c r="P1484" s="315">
        <v>265</v>
      </c>
      <c r="Q1484" s="316">
        <v>49.5</v>
      </c>
      <c r="R1484" s="315">
        <v>266</v>
      </c>
      <c r="S1484" s="316">
        <v>53.093812375249499</v>
      </c>
      <c r="T1484" s="128"/>
      <c r="U1484" s="128"/>
      <c r="V1484" s="352"/>
      <c r="W1484" s="352"/>
      <c r="X1484" s="352"/>
      <c r="Y1484" s="352"/>
      <c r="Z1484" s="352"/>
      <c r="AA1484" s="352"/>
      <c r="AB1484" s="352"/>
      <c r="AC1484" s="352"/>
      <c r="AD1484" s="352"/>
    </row>
    <row r="1485" spans="1:30" ht="20.100000000000001" customHeight="1">
      <c r="A1485" s="144"/>
      <c r="B1485" s="111"/>
      <c r="C1485" s="352"/>
      <c r="D1485" s="311" t="s">
        <v>8019</v>
      </c>
      <c r="E1485" s="352"/>
      <c r="F1485" s="356">
        <v>152</v>
      </c>
      <c r="G1485" s="314">
        <v>31.932773109243698</v>
      </c>
      <c r="H1485" s="356">
        <v>169</v>
      </c>
      <c r="I1485" s="314">
        <v>34.279918864097361</v>
      </c>
      <c r="J1485" s="356">
        <v>149</v>
      </c>
      <c r="K1485" s="314">
        <v>29.563492063492063</v>
      </c>
      <c r="L1485" s="356">
        <v>166</v>
      </c>
      <c r="M1485" s="314">
        <v>32.741617357001971</v>
      </c>
      <c r="N1485" s="315">
        <v>187</v>
      </c>
      <c r="O1485" s="316">
        <v>35.416666666666664</v>
      </c>
      <c r="P1485" s="315">
        <v>202</v>
      </c>
      <c r="Q1485" s="316">
        <v>37.827715355805246</v>
      </c>
      <c r="R1485" s="315">
        <v>170</v>
      </c>
      <c r="S1485" s="316">
        <v>33.932135728542917</v>
      </c>
      <c r="T1485" s="128"/>
      <c r="U1485" s="128"/>
      <c r="V1485" s="352"/>
      <c r="W1485" s="352"/>
      <c r="X1485" s="352"/>
      <c r="Y1485" s="352"/>
      <c r="Z1485" s="352"/>
      <c r="AA1485" s="352"/>
      <c r="AB1485" s="352"/>
      <c r="AC1485" s="352"/>
      <c r="AD1485" s="352"/>
    </row>
    <row r="1486" spans="1:30" ht="20.100000000000001" customHeight="1">
      <c r="A1486" s="144"/>
      <c r="B1486" s="111"/>
      <c r="C1486" s="352"/>
      <c r="D1486" s="311" t="s">
        <v>8020</v>
      </c>
      <c r="E1486" s="352"/>
      <c r="F1486" s="356">
        <v>11</v>
      </c>
      <c r="G1486" s="314">
        <v>2.3109243697478989</v>
      </c>
      <c r="H1486" s="356">
        <v>7</v>
      </c>
      <c r="I1486" s="314">
        <v>1.4198782961460445</v>
      </c>
      <c r="J1486" s="356">
        <v>6</v>
      </c>
      <c r="K1486" s="314">
        <v>1.1904761904761905</v>
      </c>
      <c r="L1486" s="356">
        <v>8</v>
      </c>
      <c r="M1486" s="314">
        <v>1.5779092702169626</v>
      </c>
      <c r="N1486" s="315">
        <v>9</v>
      </c>
      <c r="O1486" s="316">
        <v>1.7045454545454546</v>
      </c>
      <c r="P1486" s="315">
        <v>13</v>
      </c>
      <c r="Q1486" s="316">
        <v>2.4344569288389515</v>
      </c>
      <c r="R1486" s="315">
        <v>11</v>
      </c>
      <c r="S1486" s="316">
        <v>2.1956087824351296</v>
      </c>
      <c r="T1486" s="128"/>
      <c r="U1486" s="128"/>
      <c r="V1486" s="352"/>
      <c r="W1486" s="352"/>
      <c r="X1486" s="352"/>
      <c r="Y1486" s="352"/>
      <c r="Z1486" s="352"/>
      <c r="AA1486" s="352"/>
      <c r="AB1486" s="352"/>
      <c r="AC1486" s="352"/>
      <c r="AD1486" s="352"/>
    </row>
    <row r="1487" spans="1:30" ht="20.100000000000001" customHeight="1">
      <c r="A1487" s="144"/>
      <c r="B1487" s="111"/>
      <c r="C1487" s="352"/>
      <c r="D1487" s="311" t="s">
        <v>7932</v>
      </c>
      <c r="E1487" s="352"/>
      <c r="F1487" s="356"/>
      <c r="G1487" s="314"/>
      <c r="H1487" s="356"/>
      <c r="I1487" s="314"/>
      <c r="J1487" s="356"/>
      <c r="K1487" s="314"/>
      <c r="L1487" s="356"/>
      <c r="M1487" s="314"/>
      <c r="N1487" s="315"/>
      <c r="O1487" s="316"/>
      <c r="P1487" s="315"/>
      <c r="Q1487" s="316"/>
      <c r="R1487" s="315"/>
      <c r="S1487" s="316"/>
      <c r="T1487" s="128"/>
      <c r="U1487" s="128"/>
      <c r="V1487" s="352"/>
      <c r="W1487" s="352"/>
      <c r="X1487" s="352"/>
      <c r="Y1487" s="352"/>
      <c r="Z1487" s="352"/>
      <c r="AA1487" s="352"/>
      <c r="AB1487" s="352"/>
      <c r="AC1487" s="352"/>
      <c r="AD1487" s="352"/>
    </row>
    <row r="1488" spans="1:30" ht="20.100000000000001" customHeight="1">
      <c r="A1488" s="144"/>
      <c r="B1488" s="111"/>
      <c r="C1488" s="352"/>
      <c r="D1488" s="311" t="s">
        <v>7933</v>
      </c>
      <c r="E1488" s="352"/>
      <c r="F1488" s="356"/>
      <c r="G1488" s="314"/>
      <c r="H1488" s="356"/>
      <c r="I1488" s="314"/>
      <c r="J1488" s="356"/>
      <c r="K1488" s="314"/>
      <c r="L1488" s="356"/>
      <c r="M1488" s="314"/>
      <c r="N1488" s="315"/>
      <c r="O1488" s="316"/>
      <c r="P1488" s="315">
        <v>1</v>
      </c>
      <c r="Q1488" s="316">
        <v>0.2</v>
      </c>
      <c r="R1488" s="315"/>
      <c r="S1488" s="316"/>
      <c r="T1488" s="128"/>
      <c r="U1488" s="128"/>
      <c r="V1488" s="352"/>
      <c r="W1488" s="352"/>
      <c r="X1488" s="352"/>
      <c r="Y1488" s="352"/>
      <c r="Z1488" s="352"/>
      <c r="AA1488" s="352"/>
      <c r="AB1488" s="352"/>
      <c r="AC1488" s="352"/>
      <c r="AD1488" s="352"/>
    </row>
    <row r="1489" spans="1:30" ht="20.100000000000001" customHeight="1">
      <c r="A1489" s="177" t="s">
        <v>5225</v>
      </c>
      <c r="B1489" s="9" t="s">
        <v>212</v>
      </c>
      <c r="C1489" s="351" t="s">
        <v>7881</v>
      </c>
      <c r="D1489" s="9" t="s">
        <v>8016</v>
      </c>
      <c r="E1489" s="351" t="s">
        <v>7913</v>
      </c>
      <c r="F1489" s="354">
        <v>2</v>
      </c>
      <c r="G1489" s="12">
        <v>0.42016806722689076</v>
      </c>
      <c r="H1489" s="354">
        <v>6</v>
      </c>
      <c r="I1489" s="12">
        <v>1.2170385395537526</v>
      </c>
      <c r="J1489" s="354">
        <v>9</v>
      </c>
      <c r="K1489" s="12">
        <v>1.7857142857142858</v>
      </c>
      <c r="L1489" s="354">
        <v>7</v>
      </c>
      <c r="M1489" s="12">
        <v>1.3806706114398422</v>
      </c>
      <c r="N1489" s="56">
        <v>6</v>
      </c>
      <c r="O1489" s="57">
        <v>1.1363636363636365</v>
      </c>
      <c r="P1489" s="56">
        <v>6</v>
      </c>
      <c r="Q1489" s="57">
        <v>1.1235955056179776</v>
      </c>
      <c r="R1489" s="56">
        <v>9</v>
      </c>
      <c r="S1489" s="57">
        <v>1.7964071856287425</v>
      </c>
      <c r="T1489" s="127"/>
      <c r="U1489" s="127"/>
      <c r="V1489" s="351" t="s">
        <v>7882</v>
      </c>
      <c r="W1489" s="351" t="s">
        <v>7882</v>
      </c>
      <c r="X1489" s="351" t="s">
        <v>7882</v>
      </c>
      <c r="Y1489" s="351" t="s">
        <v>7882</v>
      </c>
      <c r="Z1489" s="351" t="s">
        <v>7882</v>
      </c>
      <c r="AA1489" s="351" t="s">
        <v>7882</v>
      </c>
      <c r="AB1489" s="351" t="s">
        <v>7882</v>
      </c>
      <c r="AC1489" s="351"/>
      <c r="AD1489" s="351"/>
    </row>
    <row r="1490" spans="1:30" ht="20.100000000000001" customHeight="1">
      <c r="A1490" s="144"/>
      <c r="B1490" s="111"/>
      <c r="C1490" s="352"/>
      <c r="D1490" s="311" t="s">
        <v>8017</v>
      </c>
      <c r="E1490" s="352"/>
      <c r="F1490" s="356">
        <v>53</v>
      </c>
      <c r="G1490" s="314">
        <v>11.134453781512605</v>
      </c>
      <c r="H1490" s="356">
        <v>66</v>
      </c>
      <c r="I1490" s="314">
        <v>13.387423935091277</v>
      </c>
      <c r="J1490" s="356">
        <v>81</v>
      </c>
      <c r="K1490" s="314">
        <v>16.071428571428573</v>
      </c>
      <c r="L1490" s="356">
        <v>108</v>
      </c>
      <c r="M1490" s="314">
        <v>21.301775147928993</v>
      </c>
      <c r="N1490" s="315">
        <v>102</v>
      </c>
      <c r="O1490" s="316">
        <v>19.318181818181817</v>
      </c>
      <c r="P1490" s="315">
        <v>103</v>
      </c>
      <c r="Q1490" s="316">
        <v>19.288389513108616</v>
      </c>
      <c r="R1490" s="315">
        <v>114</v>
      </c>
      <c r="S1490" s="316">
        <v>22.754491017964071</v>
      </c>
      <c r="T1490" s="128"/>
      <c r="U1490" s="128"/>
      <c r="V1490" s="352"/>
      <c r="W1490" s="352"/>
      <c r="X1490" s="352"/>
      <c r="Y1490" s="352"/>
      <c r="Z1490" s="352"/>
      <c r="AA1490" s="352"/>
      <c r="AB1490" s="352"/>
      <c r="AC1490" s="352"/>
      <c r="AD1490" s="352"/>
    </row>
    <row r="1491" spans="1:30" ht="20.100000000000001" customHeight="1">
      <c r="A1491" s="144"/>
      <c r="B1491" s="111"/>
      <c r="C1491" s="352"/>
      <c r="D1491" s="311" t="s">
        <v>8018</v>
      </c>
      <c r="E1491" s="352"/>
      <c r="F1491" s="356">
        <v>313</v>
      </c>
      <c r="G1491" s="314">
        <v>65.756302521008408</v>
      </c>
      <c r="H1491" s="356">
        <v>320</v>
      </c>
      <c r="I1491" s="314">
        <v>64.908722109533471</v>
      </c>
      <c r="J1491" s="356">
        <v>347</v>
      </c>
      <c r="K1491" s="314">
        <v>68.849206349206355</v>
      </c>
      <c r="L1491" s="356">
        <v>305</v>
      </c>
      <c r="M1491" s="314">
        <v>60.157790927021694</v>
      </c>
      <c r="N1491" s="315">
        <v>320</v>
      </c>
      <c r="O1491" s="316">
        <v>60.606060606060609</v>
      </c>
      <c r="P1491" s="315">
        <v>320</v>
      </c>
      <c r="Q1491" s="316">
        <v>59.8</v>
      </c>
      <c r="R1491" s="315">
        <v>295</v>
      </c>
      <c r="S1491" s="316">
        <v>58.882235528942118</v>
      </c>
      <c r="T1491" s="128"/>
      <c r="U1491" s="128"/>
      <c r="V1491" s="352"/>
      <c r="W1491" s="352"/>
      <c r="X1491" s="352"/>
      <c r="Y1491" s="352"/>
      <c r="Z1491" s="352"/>
      <c r="AA1491" s="352"/>
      <c r="AB1491" s="352"/>
      <c r="AC1491" s="352"/>
      <c r="AD1491" s="352"/>
    </row>
    <row r="1492" spans="1:30" ht="20.100000000000001" customHeight="1">
      <c r="A1492" s="144"/>
      <c r="B1492" s="111"/>
      <c r="C1492" s="352"/>
      <c r="D1492" s="311" t="s">
        <v>8019</v>
      </c>
      <c r="E1492" s="352"/>
      <c r="F1492" s="356">
        <v>107</v>
      </c>
      <c r="G1492" s="314">
        <v>22.478991596638654</v>
      </c>
      <c r="H1492" s="356">
        <v>98</v>
      </c>
      <c r="I1492" s="314">
        <v>19.878296146044626</v>
      </c>
      <c r="J1492" s="356">
        <v>67</v>
      </c>
      <c r="K1492" s="314">
        <v>13.293650793650794</v>
      </c>
      <c r="L1492" s="356">
        <v>86</v>
      </c>
      <c r="M1492" s="314">
        <v>16.962524654832347</v>
      </c>
      <c r="N1492" s="315">
        <v>98</v>
      </c>
      <c r="O1492" s="316">
        <v>18.560606060606062</v>
      </c>
      <c r="P1492" s="315">
        <v>102</v>
      </c>
      <c r="Q1492" s="316">
        <v>19.101123595505619</v>
      </c>
      <c r="R1492" s="315">
        <v>82</v>
      </c>
      <c r="S1492" s="316">
        <v>16.367265469061877</v>
      </c>
      <c r="T1492" s="128"/>
      <c r="U1492" s="128"/>
      <c r="V1492" s="352"/>
      <c r="W1492" s="352"/>
      <c r="X1492" s="352"/>
      <c r="Y1492" s="352"/>
      <c r="Z1492" s="352"/>
      <c r="AA1492" s="352"/>
      <c r="AB1492" s="352"/>
      <c r="AC1492" s="352"/>
      <c r="AD1492" s="352"/>
    </row>
    <row r="1493" spans="1:30" ht="20.100000000000001" customHeight="1">
      <c r="A1493" s="144"/>
      <c r="B1493" s="111"/>
      <c r="C1493" s="352"/>
      <c r="D1493" s="311" t="s">
        <v>8020</v>
      </c>
      <c r="E1493" s="352"/>
      <c r="F1493" s="356">
        <v>1</v>
      </c>
      <c r="G1493" s="314">
        <v>0.21008403361344538</v>
      </c>
      <c r="H1493" s="356">
        <v>3</v>
      </c>
      <c r="I1493" s="314">
        <v>0.60851926977687631</v>
      </c>
      <c r="J1493" s="356"/>
      <c r="K1493" s="314"/>
      <c r="L1493" s="356">
        <v>1</v>
      </c>
      <c r="M1493" s="314">
        <v>0.19723865877712032</v>
      </c>
      <c r="N1493" s="315">
        <v>2</v>
      </c>
      <c r="O1493" s="316">
        <v>0.37878787878787878</v>
      </c>
      <c r="P1493" s="315">
        <v>3</v>
      </c>
      <c r="Q1493" s="316">
        <v>0.5617977528089888</v>
      </c>
      <c r="R1493" s="315">
        <v>1</v>
      </c>
      <c r="S1493" s="316">
        <v>0.19960079840319361</v>
      </c>
      <c r="T1493" s="128"/>
      <c r="U1493" s="128"/>
      <c r="V1493" s="352"/>
      <c r="W1493" s="352"/>
      <c r="X1493" s="352"/>
      <c r="Y1493" s="352"/>
      <c r="Z1493" s="352"/>
      <c r="AA1493" s="352"/>
      <c r="AB1493" s="352"/>
      <c r="AC1493" s="352"/>
      <c r="AD1493" s="352"/>
    </row>
    <row r="1494" spans="1:30" ht="20.100000000000001" customHeight="1">
      <c r="A1494" s="144"/>
      <c r="B1494" s="111"/>
      <c r="C1494" s="352"/>
      <c r="D1494" s="311" t="s">
        <v>7932</v>
      </c>
      <c r="E1494" s="352"/>
      <c r="F1494" s="356"/>
      <c r="G1494" s="314"/>
      <c r="H1494" s="356"/>
      <c r="I1494" s="314"/>
      <c r="J1494" s="356"/>
      <c r="K1494" s="314"/>
      <c r="L1494" s="356"/>
      <c r="M1494" s="314"/>
      <c r="N1494" s="315"/>
      <c r="O1494" s="316"/>
      <c r="P1494" s="315"/>
      <c r="Q1494" s="316"/>
      <c r="R1494" s="315"/>
      <c r="S1494" s="316"/>
      <c r="T1494" s="128"/>
      <c r="U1494" s="128"/>
      <c r="V1494" s="352"/>
      <c r="W1494" s="352"/>
      <c r="X1494" s="352"/>
      <c r="Y1494" s="352"/>
      <c r="Z1494" s="352"/>
      <c r="AA1494" s="352"/>
      <c r="AB1494" s="352"/>
      <c r="AC1494" s="352"/>
      <c r="AD1494" s="352"/>
    </row>
    <row r="1495" spans="1:30" ht="20.100000000000001" customHeight="1">
      <c r="A1495" s="144"/>
      <c r="B1495" s="111"/>
      <c r="C1495" s="352"/>
      <c r="D1495" s="311" t="s">
        <v>7933</v>
      </c>
      <c r="E1495" s="352"/>
      <c r="F1495" s="356"/>
      <c r="G1495" s="314"/>
      <c r="H1495" s="356"/>
      <c r="I1495" s="314"/>
      <c r="J1495" s="356"/>
      <c r="K1495" s="314"/>
      <c r="L1495" s="356"/>
      <c r="M1495" s="314"/>
      <c r="N1495" s="315"/>
      <c r="O1495" s="316"/>
      <c r="P1495" s="315">
        <v>1</v>
      </c>
      <c r="Q1495" s="316">
        <v>0.2</v>
      </c>
      <c r="R1495" s="315"/>
      <c r="S1495" s="316"/>
      <c r="T1495" s="128"/>
      <c r="U1495" s="128"/>
      <c r="V1495" s="352"/>
      <c r="W1495" s="352"/>
      <c r="X1495" s="352"/>
      <c r="Y1495" s="352"/>
      <c r="Z1495" s="352"/>
      <c r="AA1495" s="352"/>
      <c r="AB1495" s="352"/>
      <c r="AC1495" s="352"/>
      <c r="AD1495" s="352"/>
    </row>
    <row r="1496" spans="1:30" ht="20.100000000000001" customHeight="1">
      <c r="A1496" s="177" t="s">
        <v>5226</v>
      </c>
      <c r="B1496" s="9" t="s">
        <v>995</v>
      </c>
      <c r="C1496" s="351" t="s">
        <v>7881</v>
      </c>
      <c r="D1496" s="9" t="s">
        <v>8021</v>
      </c>
      <c r="E1496" s="351" t="s">
        <v>7913</v>
      </c>
      <c r="F1496" s="354"/>
      <c r="G1496" s="12"/>
      <c r="H1496" s="354">
        <v>2</v>
      </c>
      <c r="I1496" s="12">
        <v>0.40567951318458417</v>
      </c>
      <c r="J1496" s="354">
        <v>2</v>
      </c>
      <c r="K1496" s="12">
        <v>0.3968253968253968</v>
      </c>
      <c r="L1496" s="354"/>
      <c r="M1496" s="12"/>
      <c r="N1496" s="56"/>
      <c r="O1496" s="57"/>
      <c r="P1496" s="56">
        <v>2</v>
      </c>
      <c r="Q1496" s="57">
        <v>0.37453183520599254</v>
      </c>
      <c r="R1496" s="56">
        <v>1</v>
      </c>
      <c r="S1496" s="57">
        <v>0.19960079840319361</v>
      </c>
      <c r="T1496" s="127"/>
      <c r="U1496" s="127"/>
      <c r="V1496" s="351" t="s">
        <v>7882</v>
      </c>
      <c r="W1496" s="351" t="s">
        <v>7882</v>
      </c>
      <c r="X1496" s="351" t="s">
        <v>7882</v>
      </c>
      <c r="Y1496" s="351" t="s">
        <v>7882</v>
      </c>
      <c r="Z1496" s="351" t="s">
        <v>7882</v>
      </c>
      <c r="AA1496" s="351" t="s">
        <v>7882</v>
      </c>
      <c r="AB1496" s="351" t="s">
        <v>7882</v>
      </c>
      <c r="AC1496" s="351"/>
      <c r="AD1496" s="351"/>
    </row>
    <row r="1497" spans="1:30" ht="20.100000000000001" customHeight="1">
      <c r="A1497" s="144"/>
      <c r="B1497" s="111"/>
      <c r="C1497" s="352"/>
      <c r="D1497" s="311" t="s">
        <v>8022</v>
      </c>
      <c r="E1497" s="352"/>
      <c r="F1497" s="356">
        <v>8</v>
      </c>
      <c r="G1497" s="314">
        <v>1.680672268907563</v>
      </c>
      <c r="H1497" s="356">
        <v>15</v>
      </c>
      <c r="I1497" s="314">
        <v>3.0425963488843815</v>
      </c>
      <c r="J1497" s="356">
        <v>11</v>
      </c>
      <c r="K1497" s="314">
        <v>2.1825396825396823</v>
      </c>
      <c r="L1497" s="356">
        <v>14</v>
      </c>
      <c r="M1497" s="314">
        <v>2.7613412228796843</v>
      </c>
      <c r="N1497" s="315">
        <v>12</v>
      </c>
      <c r="O1497" s="316">
        <v>2.2727272727272729</v>
      </c>
      <c r="P1497" s="315">
        <v>21</v>
      </c>
      <c r="Q1497" s="316">
        <v>3.9325842696629212</v>
      </c>
      <c r="R1497" s="315">
        <v>18</v>
      </c>
      <c r="S1497" s="316">
        <v>3.5928143712574849</v>
      </c>
      <c r="T1497" s="128"/>
      <c r="U1497" s="128"/>
      <c r="V1497" s="128"/>
      <c r="W1497" s="352"/>
      <c r="X1497" s="352"/>
      <c r="Y1497" s="352"/>
      <c r="Z1497" s="352"/>
      <c r="AA1497" s="352"/>
      <c r="AB1497" s="352"/>
      <c r="AC1497" s="352"/>
      <c r="AD1497" s="352"/>
    </row>
    <row r="1498" spans="1:30" ht="20.100000000000001" customHeight="1">
      <c r="A1498" s="144"/>
      <c r="B1498" s="111"/>
      <c r="C1498" s="352"/>
      <c r="D1498" s="311" t="s">
        <v>8023</v>
      </c>
      <c r="E1498" s="352"/>
      <c r="F1498" s="356">
        <v>143</v>
      </c>
      <c r="G1498" s="314">
        <v>30.042016806722689</v>
      </c>
      <c r="H1498" s="356">
        <v>132</v>
      </c>
      <c r="I1498" s="314">
        <v>26.774847870182555</v>
      </c>
      <c r="J1498" s="356">
        <v>117</v>
      </c>
      <c r="K1498" s="314">
        <v>23.214285714285715</v>
      </c>
      <c r="L1498" s="356">
        <v>130</v>
      </c>
      <c r="M1498" s="314">
        <v>25.641025641025642</v>
      </c>
      <c r="N1498" s="315">
        <v>134</v>
      </c>
      <c r="O1498" s="316">
        <v>25.378787878787879</v>
      </c>
      <c r="P1498" s="315">
        <v>142</v>
      </c>
      <c r="Q1498" s="316">
        <v>26.5</v>
      </c>
      <c r="R1498" s="315">
        <v>158</v>
      </c>
      <c r="S1498" s="316">
        <v>31.536926147704591</v>
      </c>
      <c r="T1498" s="128"/>
      <c r="U1498" s="128"/>
      <c r="V1498" s="128"/>
      <c r="W1498" s="352"/>
      <c r="X1498" s="352"/>
      <c r="Y1498" s="352"/>
      <c r="Z1498" s="352"/>
      <c r="AA1498" s="352"/>
      <c r="AB1498" s="352"/>
      <c r="AC1498" s="352"/>
      <c r="AD1498" s="352"/>
    </row>
    <row r="1499" spans="1:30" ht="20.100000000000001" customHeight="1">
      <c r="A1499" s="144"/>
      <c r="B1499" s="111"/>
      <c r="C1499" s="352"/>
      <c r="D1499" s="311" t="s">
        <v>8024</v>
      </c>
      <c r="E1499" s="352"/>
      <c r="F1499" s="356">
        <v>179</v>
      </c>
      <c r="G1499" s="314">
        <v>37.605042016806721</v>
      </c>
      <c r="H1499" s="356">
        <v>160</v>
      </c>
      <c r="I1499" s="314">
        <v>32.454361054766736</v>
      </c>
      <c r="J1499" s="356">
        <v>176</v>
      </c>
      <c r="K1499" s="314">
        <v>34.920634920634917</v>
      </c>
      <c r="L1499" s="356">
        <v>161</v>
      </c>
      <c r="M1499" s="314">
        <v>31.755424063116372</v>
      </c>
      <c r="N1499" s="315">
        <v>174</v>
      </c>
      <c r="O1499" s="316">
        <v>32.954545454545453</v>
      </c>
      <c r="P1499" s="315">
        <v>164</v>
      </c>
      <c r="Q1499" s="316">
        <v>30.711610486891384</v>
      </c>
      <c r="R1499" s="315">
        <v>145</v>
      </c>
      <c r="S1499" s="316">
        <v>28.942115768463072</v>
      </c>
      <c r="T1499" s="128"/>
      <c r="U1499" s="128"/>
      <c r="V1499" s="128"/>
      <c r="W1499" s="352"/>
      <c r="X1499" s="352"/>
      <c r="Y1499" s="352"/>
      <c r="Z1499" s="352"/>
      <c r="AA1499" s="352"/>
      <c r="AB1499" s="352"/>
      <c r="AC1499" s="352"/>
      <c r="AD1499" s="352"/>
    </row>
    <row r="1500" spans="1:30" ht="20.100000000000001" customHeight="1">
      <c r="A1500" s="144"/>
      <c r="B1500" s="111"/>
      <c r="C1500" s="352"/>
      <c r="D1500" s="311" t="s">
        <v>8025</v>
      </c>
      <c r="E1500" s="352"/>
      <c r="F1500" s="356">
        <v>91</v>
      </c>
      <c r="G1500" s="314">
        <v>19.117647058823529</v>
      </c>
      <c r="H1500" s="356">
        <v>116</v>
      </c>
      <c r="I1500" s="314">
        <v>23.529411764705884</v>
      </c>
      <c r="J1500" s="356">
        <v>124</v>
      </c>
      <c r="K1500" s="314">
        <v>24.603174603174605</v>
      </c>
      <c r="L1500" s="356">
        <v>116</v>
      </c>
      <c r="M1500" s="314">
        <v>22.879684418145956</v>
      </c>
      <c r="N1500" s="315">
        <v>123</v>
      </c>
      <c r="O1500" s="316">
        <v>23.295454545454547</v>
      </c>
      <c r="P1500" s="315">
        <v>109</v>
      </c>
      <c r="Q1500" s="316">
        <v>20.411985018726593</v>
      </c>
      <c r="R1500" s="315">
        <v>81</v>
      </c>
      <c r="S1500" s="316">
        <v>16.167664670658684</v>
      </c>
      <c r="T1500" s="128"/>
      <c r="U1500" s="128"/>
      <c r="V1500" s="128"/>
      <c r="W1500" s="352"/>
      <c r="X1500" s="352"/>
      <c r="Y1500" s="352"/>
      <c r="Z1500" s="352"/>
      <c r="AA1500" s="352"/>
      <c r="AB1500" s="352"/>
      <c r="AC1500" s="352"/>
      <c r="AD1500" s="352"/>
    </row>
    <row r="1501" spans="1:30" ht="20.100000000000001" customHeight="1">
      <c r="A1501" s="144"/>
      <c r="B1501" s="111"/>
      <c r="C1501" s="352"/>
      <c r="D1501" s="311" t="s">
        <v>8026</v>
      </c>
      <c r="E1501" s="352"/>
      <c r="F1501" s="356">
        <v>35</v>
      </c>
      <c r="G1501" s="314">
        <v>7.3529411764705879</v>
      </c>
      <c r="H1501" s="356">
        <v>42</v>
      </c>
      <c r="I1501" s="314">
        <v>8.5192697768762677</v>
      </c>
      <c r="J1501" s="356">
        <v>50</v>
      </c>
      <c r="K1501" s="314">
        <v>9.9206349206349209</v>
      </c>
      <c r="L1501" s="356">
        <v>50</v>
      </c>
      <c r="M1501" s="314">
        <v>9.8619329388560164</v>
      </c>
      <c r="N1501" s="315">
        <v>52</v>
      </c>
      <c r="O1501" s="316">
        <v>9.8484848484848477</v>
      </c>
      <c r="P1501" s="315">
        <v>63</v>
      </c>
      <c r="Q1501" s="316">
        <v>11.797752808988765</v>
      </c>
      <c r="R1501" s="315">
        <v>63</v>
      </c>
      <c r="S1501" s="316">
        <v>12.574850299401197</v>
      </c>
      <c r="T1501" s="128"/>
      <c r="U1501" s="128"/>
      <c r="V1501" s="128"/>
      <c r="W1501" s="352"/>
      <c r="X1501" s="352"/>
      <c r="Y1501" s="352"/>
      <c r="Z1501" s="352"/>
      <c r="AA1501" s="352"/>
      <c r="AB1501" s="352"/>
      <c r="AC1501" s="352"/>
      <c r="AD1501" s="352"/>
    </row>
    <row r="1502" spans="1:30" ht="20.100000000000001" customHeight="1">
      <c r="A1502" s="144"/>
      <c r="B1502" s="111"/>
      <c r="C1502" s="352"/>
      <c r="D1502" s="311" t="s">
        <v>8027</v>
      </c>
      <c r="E1502" s="352"/>
      <c r="F1502" s="356">
        <v>20</v>
      </c>
      <c r="G1502" s="314">
        <v>4.2016806722689077</v>
      </c>
      <c r="H1502" s="356">
        <v>26</v>
      </c>
      <c r="I1502" s="314">
        <v>5.2738336713995944</v>
      </c>
      <c r="J1502" s="356">
        <v>24</v>
      </c>
      <c r="K1502" s="314">
        <v>4.7619047619047619</v>
      </c>
      <c r="L1502" s="356">
        <v>36</v>
      </c>
      <c r="M1502" s="314">
        <v>7.1005917159763312</v>
      </c>
      <c r="N1502" s="315">
        <v>33</v>
      </c>
      <c r="O1502" s="316">
        <v>6.25</v>
      </c>
      <c r="P1502" s="315">
        <v>33</v>
      </c>
      <c r="Q1502" s="316">
        <v>6.1797752808988768</v>
      </c>
      <c r="R1502" s="315">
        <v>35</v>
      </c>
      <c r="S1502" s="316">
        <v>6.9860279441117763</v>
      </c>
      <c r="T1502" s="128"/>
      <c r="U1502" s="128"/>
      <c r="V1502" s="128"/>
      <c r="W1502" s="352"/>
      <c r="X1502" s="352"/>
      <c r="Y1502" s="352"/>
      <c r="Z1502" s="352"/>
      <c r="AA1502" s="352"/>
      <c r="AB1502" s="352"/>
      <c r="AC1502" s="352"/>
      <c r="AD1502" s="352"/>
    </row>
    <row r="1503" spans="1:30" ht="20.100000000000001" customHeight="1">
      <c r="A1503" s="184"/>
      <c r="B1503" s="85"/>
      <c r="C1503" s="128"/>
      <c r="D1503" s="311" t="s">
        <v>7932</v>
      </c>
      <c r="E1503" s="128"/>
      <c r="F1503" s="356"/>
      <c r="G1503" s="314"/>
      <c r="H1503" s="356"/>
      <c r="I1503" s="314"/>
      <c r="J1503" s="356"/>
      <c r="K1503" s="314"/>
      <c r="L1503" s="356"/>
      <c r="M1503" s="314"/>
      <c r="N1503" s="315"/>
      <c r="O1503" s="316"/>
      <c r="P1503" s="315"/>
      <c r="Q1503" s="316"/>
      <c r="R1503" s="315"/>
      <c r="S1503" s="316"/>
      <c r="T1503" s="128"/>
      <c r="U1503" s="128"/>
      <c r="V1503" s="128"/>
      <c r="W1503" s="128"/>
      <c r="X1503" s="128"/>
      <c r="Y1503" s="128"/>
      <c r="Z1503" s="128"/>
      <c r="AA1503" s="128"/>
      <c r="AB1503" s="128"/>
      <c r="AC1503" s="128"/>
      <c r="AD1503" s="128"/>
    </row>
    <row r="1504" spans="1:30" ht="20.100000000000001" customHeight="1">
      <c r="A1504" s="185"/>
      <c r="B1504" s="86"/>
      <c r="C1504" s="168"/>
      <c r="D1504" s="317" t="s">
        <v>7933</v>
      </c>
      <c r="E1504" s="168"/>
      <c r="F1504" s="319"/>
      <c r="G1504" s="320"/>
      <c r="H1504" s="319"/>
      <c r="I1504" s="320"/>
      <c r="J1504" s="319"/>
      <c r="K1504" s="320"/>
      <c r="L1504" s="319"/>
      <c r="M1504" s="320"/>
      <c r="N1504" s="321"/>
      <c r="O1504" s="322"/>
      <c r="P1504" s="321">
        <v>1</v>
      </c>
      <c r="Q1504" s="322">
        <v>0.2</v>
      </c>
      <c r="R1504" s="321"/>
      <c r="S1504" s="322"/>
      <c r="T1504" s="168"/>
      <c r="U1504" s="168"/>
      <c r="V1504" s="168"/>
      <c r="W1504" s="168"/>
      <c r="X1504" s="168"/>
      <c r="Y1504" s="168"/>
      <c r="Z1504" s="168"/>
      <c r="AA1504" s="168"/>
      <c r="AB1504" s="168"/>
      <c r="AC1504" s="168"/>
      <c r="AD1504" s="168"/>
    </row>
  </sheetData>
  <mergeCells count="16">
    <mergeCell ref="E143:E145"/>
    <mergeCell ref="J1:K1"/>
    <mergeCell ref="L1:M1"/>
    <mergeCell ref="N1:O1"/>
    <mergeCell ref="P1:Q1"/>
    <mergeCell ref="F1:G1"/>
    <mergeCell ref="AD1:AD2"/>
    <mergeCell ref="A1:A2"/>
    <mergeCell ref="B1:B2"/>
    <mergeCell ref="C1:C2"/>
    <mergeCell ref="D1:D2"/>
    <mergeCell ref="E1:E2"/>
    <mergeCell ref="H1:I1"/>
    <mergeCell ref="R1:S1"/>
    <mergeCell ref="T1:U1"/>
    <mergeCell ref="V1:AC1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코드집-BB1파트</oddHeader>
    <oddFooter>&amp;C&amp;P/&amp;N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>
    <tabColor theme="3"/>
  </sheetPr>
  <dimension ref="A1:AE2414"/>
  <sheetViews>
    <sheetView zoomScale="80" zoomScaleNormal="80" workbookViewId="0">
      <pane xSplit="1" ySplit="2" topLeftCell="B1692" activePane="bottomRight" state="frozen"/>
      <selection activeCell="D19" sqref="D19"/>
      <selection pane="topRight" activeCell="D19" sqref="D19"/>
      <selection pane="bottomLeft" activeCell="D19" sqref="D19"/>
      <selection pane="bottomRight" activeCell="D1619" sqref="D1619"/>
    </sheetView>
  </sheetViews>
  <sheetFormatPr defaultRowHeight="20.100000000000001" customHeight="1"/>
  <cols>
    <col min="1" max="1" width="17.42578125" style="186" customWidth="1"/>
    <col min="2" max="2" width="33.7109375" style="414" customWidth="1"/>
    <col min="3" max="3" width="37.42578125" style="52" customWidth="1"/>
    <col min="4" max="4" width="51.7109375" style="51" bestFit="1" customWidth="1"/>
    <col min="5" max="5" width="12.140625" style="52" customWidth="1"/>
    <col min="6" max="6" width="10.7109375" style="52" customWidth="1"/>
    <col min="7" max="7" width="10.28515625" style="52" customWidth="1"/>
    <col min="8" max="8" width="9.7109375" style="189" customWidth="1"/>
    <col min="9" max="9" width="9.7109375" style="200" customWidth="1"/>
    <col min="10" max="10" width="9.7109375" style="189" customWidth="1"/>
    <col min="11" max="11" width="9.7109375" style="200" customWidth="1"/>
    <col min="12" max="12" width="9.7109375" style="53" customWidth="1"/>
    <col min="13" max="13" width="9.7109375" style="54" customWidth="1"/>
    <col min="14" max="14" width="9.7109375" style="53" customWidth="1"/>
    <col min="15" max="15" width="9.7109375" style="54" customWidth="1"/>
    <col min="16" max="16" width="9.7109375" style="53" customWidth="1"/>
    <col min="17" max="17" width="9.7109375" style="54" customWidth="1"/>
    <col min="18" max="18" width="9.7109375" style="53" customWidth="1"/>
    <col min="19" max="19" width="9.7109375" style="54" customWidth="1"/>
    <col min="20" max="20" width="9.7109375" style="53" customWidth="1"/>
    <col min="21" max="26" width="9.7109375" style="54" customWidth="1"/>
    <col min="27" max="29" width="8.5703125" style="52" customWidth="1"/>
    <col min="30" max="30" width="35.42578125" style="52" bestFit="1" customWidth="1"/>
    <col min="31" max="16384" width="9.140625" style="51"/>
  </cols>
  <sheetData>
    <row r="1" spans="1:30" s="5" customFormat="1" ht="20.100000000000001" customHeight="1">
      <c r="A1" s="603" t="s">
        <v>1637</v>
      </c>
      <c r="B1" s="604" t="s">
        <v>8088</v>
      </c>
      <c r="C1" s="605" t="s">
        <v>8089</v>
      </c>
      <c r="D1" s="605" t="s">
        <v>8090</v>
      </c>
      <c r="E1" s="605" t="s">
        <v>8091</v>
      </c>
      <c r="F1" s="608" t="s">
        <v>8092</v>
      </c>
      <c r="G1" s="609"/>
      <c r="H1" s="608" t="s">
        <v>8093</v>
      </c>
      <c r="I1" s="609"/>
      <c r="J1" s="608" t="s">
        <v>8094</v>
      </c>
      <c r="K1" s="609"/>
      <c r="L1" s="607" t="s">
        <v>8095</v>
      </c>
      <c r="M1" s="607"/>
      <c r="N1" s="607" t="s">
        <v>8096</v>
      </c>
      <c r="O1" s="607"/>
      <c r="P1" s="607" t="s">
        <v>8097</v>
      </c>
      <c r="Q1" s="607"/>
      <c r="R1" s="607" t="s">
        <v>8098</v>
      </c>
      <c r="S1" s="607"/>
      <c r="T1" s="607" t="s">
        <v>8099</v>
      </c>
      <c r="U1" s="607"/>
      <c r="V1" s="582" t="s">
        <v>8101</v>
      </c>
      <c r="W1" s="583"/>
      <c r="X1" s="583"/>
      <c r="Y1" s="583"/>
      <c r="Z1" s="583"/>
      <c r="AA1" s="583"/>
      <c r="AB1" s="583"/>
      <c r="AC1" s="584"/>
      <c r="AD1" s="605" t="s">
        <v>8102</v>
      </c>
    </row>
    <row r="2" spans="1:30" ht="27">
      <c r="A2" s="603"/>
      <c r="B2" s="604"/>
      <c r="C2" s="605"/>
      <c r="D2" s="605"/>
      <c r="E2" s="605"/>
      <c r="F2" s="458" t="s">
        <v>39</v>
      </c>
      <c r="G2" s="459" t="s">
        <v>2471</v>
      </c>
      <c r="H2" s="458" t="s">
        <v>8103</v>
      </c>
      <c r="I2" s="459" t="s">
        <v>8104</v>
      </c>
      <c r="J2" s="458" t="s">
        <v>8103</v>
      </c>
      <c r="K2" s="459" t="s">
        <v>8104</v>
      </c>
      <c r="L2" s="454" t="s">
        <v>8103</v>
      </c>
      <c r="M2" s="425" t="s">
        <v>8104</v>
      </c>
      <c r="N2" s="454" t="s">
        <v>8103</v>
      </c>
      <c r="O2" s="425" t="s">
        <v>8104</v>
      </c>
      <c r="P2" s="454" t="s">
        <v>8103</v>
      </c>
      <c r="Q2" s="425" t="s">
        <v>8104</v>
      </c>
      <c r="R2" s="454" t="s">
        <v>8103</v>
      </c>
      <c r="S2" s="425" t="s">
        <v>8104</v>
      </c>
      <c r="T2" s="454" t="s">
        <v>8103</v>
      </c>
      <c r="U2" s="425" t="s">
        <v>8104</v>
      </c>
      <c r="V2" s="425" t="s">
        <v>8105</v>
      </c>
      <c r="W2" s="425" t="s">
        <v>8106</v>
      </c>
      <c r="X2" s="425" t="s">
        <v>8107</v>
      </c>
      <c r="Y2" s="425" t="s">
        <v>8108</v>
      </c>
      <c r="Z2" s="404" t="s">
        <v>8109</v>
      </c>
      <c r="AA2" s="405" t="s">
        <v>8110</v>
      </c>
      <c r="AB2" s="405" t="s">
        <v>8111</v>
      </c>
      <c r="AC2" s="406" t="s">
        <v>8112</v>
      </c>
      <c r="AD2" s="605"/>
    </row>
    <row r="3" spans="1:30" ht="20.100000000000001" customHeight="1">
      <c r="A3" s="460" t="s">
        <v>8113</v>
      </c>
      <c r="B3" s="461" t="s">
        <v>68</v>
      </c>
      <c r="C3" s="358" t="s">
        <v>996</v>
      </c>
      <c r="D3" s="374"/>
      <c r="E3" s="527"/>
      <c r="F3" s="462">
        <v>29</v>
      </c>
      <c r="G3" s="444">
        <v>100</v>
      </c>
      <c r="H3" s="462">
        <v>27</v>
      </c>
      <c r="I3" s="444">
        <v>100</v>
      </c>
      <c r="J3" s="462">
        <v>35</v>
      </c>
      <c r="K3" s="444">
        <v>100</v>
      </c>
      <c r="L3" s="463">
        <v>33</v>
      </c>
      <c r="M3" s="444">
        <v>100</v>
      </c>
      <c r="N3" s="464">
        <v>42</v>
      </c>
      <c r="O3" s="465">
        <v>100</v>
      </c>
      <c r="P3" s="464">
        <v>43</v>
      </c>
      <c r="Q3" s="465">
        <v>100</v>
      </c>
      <c r="R3" s="443">
        <v>82</v>
      </c>
      <c r="S3" s="465">
        <v>100</v>
      </c>
      <c r="T3" s="443">
        <v>582</v>
      </c>
      <c r="U3" s="465">
        <v>100</v>
      </c>
      <c r="V3" s="358" t="s">
        <v>8114</v>
      </c>
      <c r="W3" s="358" t="s">
        <v>8114</v>
      </c>
      <c r="X3" s="358" t="s">
        <v>8114</v>
      </c>
      <c r="Y3" s="358" t="s">
        <v>8114</v>
      </c>
      <c r="Z3" s="358" t="s">
        <v>8114</v>
      </c>
      <c r="AA3" s="358" t="s">
        <v>8114</v>
      </c>
      <c r="AB3" s="358" t="s">
        <v>138</v>
      </c>
      <c r="AC3" s="358" t="s">
        <v>138</v>
      </c>
      <c r="AD3" s="358"/>
    </row>
    <row r="4" spans="1:30" ht="20.100000000000001" customHeight="1">
      <c r="A4" s="466" t="s">
        <v>997</v>
      </c>
      <c r="B4" s="461" t="s">
        <v>69</v>
      </c>
      <c r="C4" s="358" t="s">
        <v>996</v>
      </c>
      <c r="D4" s="374"/>
      <c r="E4" s="527"/>
      <c r="F4" s="467">
        <v>29</v>
      </c>
      <c r="G4" s="444">
        <v>100</v>
      </c>
      <c r="H4" s="467">
        <v>27</v>
      </c>
      <c r="I4" s="444">
        <v>100</v>
      </c>
      <c r="J4" s="467">
        <v>35</v>
      </c>
      <c r="K4" s="444">
        <v>100</v>
      </c>
      <c r="L4" s="463">
        <v>33</v>
      </c>
      <c r="M4" s="444">
        <v>100</v>
      </c>
      <c r="N4" s="464">
        <v>42</v>
      </c>
      <c r="O4" s="465">
        <v>100</v>
      </c>
      <c r="P4" s="464">
        <v>43</v>
      </c>
      <c r="Q4" s="465">
        <v>100</v>
      </c>
      <c r="R4" s="443">
        <v>82</v>
      </c>
      <c r="S4" s="465">
        <v>100</v>
      </c>
      <c r="T4" s="443"/>
      <c r="U4" s="444"/>
      <c r="V4" s="358" t="s">
        <v>8114</v>
      </c>
      <c r="W4" s="358" t="s">
        <v>8114</v>
      </c>
      <c r="X4" s="358" t="s">
        <v>8114</v>
      </c>
      <c r="Y4" s="358" t="s">
        <v>8114</v>
      </c>
      <c r="Z4" s="358" t="s">
        <v>8114</v>
      </c>
      <c r="AA4" s="358" t="s">
        <v>8114</v>
      </c>
      <c r="AB4" s="358" t="s">
        <v>138</v>
      </c>
      <c r="AC4" s="358"/>
      <c r="AD4" s="358"/>
    </row>
    <row r="5" spans="1:30" ht="20.100000000000001" customHeight="1">
      <c r="A5" s="460" t="s">
        <v>8115</v>
      </c>
      <c r="B5" s="461" t="s">
        <v>8116</v>
      </c>
      <c r="C5" s="358" t="s">
        <v>996</v>
      </c>
      <c r="D5" s="468" t="s">
        <v>8117</v>
      </c>
      <c r="E5" s="527"/>
      <c r="F5" s="467">
        <v>29</v>
      </c>
      <c r="G5" s="469">
        <v>100</v>
      </c>
      <c r="H5" s="467">
        <v>27</v>
      </c>
      <c r="I5" s="469">
        <v>100</v>
      </c>
      <c r="J5" s="467">
        <v>31</v>
      </c>
      <c r="K5" s="469">
        <v>88.6</v>
      </c>
      <c r="L5" s="443">
        <v>31</v>
      </c>
      <c r="M5" s="444">
        <v>93.9</v>
      </c>
      <c r="N5" s="443">
        <v>41</v>
      </c>
      <c r="O5" s="444">
        <v>97.6</v>
      </c>
      <c r="P5" s="443">
        <v>31</v>
      </c>
      <c r="Q5" s="444">
        <v>72.099999999999994</v>
      </c>
      <c r="R5" s="443">
        <v>33</v>
      </c>
      <c r="S5" s="444">
        <v>40.200000000000003</v>
      </c>
      <c r="T5" s="443"/>
      <c r="U5" s="444"/>
      <c r="V5" s="358" t="s">
        <v>8118</v>
      </c>
      <c r="W5" s="358" t="s">
        <v>8118</v>
      </c>
      <c r="X5" s="358" t="s">
        <v>8118</v>
      </c>
      <c r="Y5" s="358" t="s">
        <v>8118</v>
      </c>
      <c r="Z5" s="358" t="s">
        <v>8118</v>
      </c>
      <c r="AA5" s="358" t="s">
        <v>8118</v>
      </c>
      <c r="AB5" s="358" t="s">
        <v>138</v>
      </c>
      <c r="AC5" s="358"/>
      <c r="AD5" s="358"/>
    </row>
    <row r="6" spans="1:30" ht="20.100000000000001" customHeight="1">
      <c r="A6" s="144"/>
      <c r="B6" s="408"/>
      <c r="C6" s="452"/>
      <c r="D6" s="111" t="s">
        <v>1528</v>
      </c>
      <c r="E6" s="526"/>
      <c r="F6" s="323"/>
      <c r="G6" s="187"/>
      <c r="H6" s="323"/>
      <c r="I6" s="187"/>
      <c r="J6" s="323">
        <v>4</v>
      </c>
      <c r="K6" s="187">
        <v>11.4</v>
      </c>
      <c r="L6" s="356">
        <v>2</v>
      </c>
      <c r="M6" s="314">
        <v>6.1</v>
      </c>
      <c r="N6" s="356">
        <v>1</v>
      </c>
      <c r="O6" s="314">
        <v>2.4</v>
      </c>
      <c r="P6" s="356">
        <v>12</v>
      </c>
      <c r="Q6" s="314">
        <v>27.9</v>
      </c>
      <c r="R6" s="356">
        <v>49</v>
      </c>
      <c r="S6" s="314">
        <v>59.8</v>
      </c>
      <c r="T6" s="356"/>
      <c r="U6" s="314"/>
      <c r="V6" s="314"/>
      <c r="W6" s="314"/>
      <c r="X6" s="314"/>
      <c r="Y6" s="452"/>
      <c r="Z6" s="452"/>
      <c r="AA6" s="452"/>
      <c r="AB6" s="452"/>
      <c r="AC6" s="452"/>
      <c r="AD6" s="452"/>
    </row>
    <row r="7" spans="1:30" s="178" customFormat="1" ht="20.100000000000001" customHeight="1">
      <c r="A7" s="460" t="s">
        <v>5227</v>
      </c>
      <c r="B7" s="470" t="s">
        <v>998</v>
      </c>
      <c r="C7" s="358" t="s">
        <v>996</v>
      </c>
      <c r="D7" s="468" t="s">
        <v>1853</v>
      </c>
      <c r="E7" s="527"/>
      <c r="F7" s="467">
        <v>8</v>
      </c>
      <c r="G7" s="469">
        <v>27.586206896551722</v>
      </c>
      <c r="H7" s="467">
        <v>7</v>
      </c>
      <c r="I7" s="469">
        <v>25.925925925925927</v>
      </c>
      <c r="J7" s="467">
        <v>20</v>
      </c>
      <c r="K7" s="469">
        <v>57.1</v>
      </c>
      <c r="L7" s="443">
        <v>14</v>
      </c>
      <c r="M7" s="444">
        <v>42.4</v>
      </c>
      <c r="N7" s="471">
        <v>16</v>
      </c>
      <c r="O7" s="465">
        <v>38.095238095238095</v>
      </c>
      <c r="P7" s="471">
        <v>14</v>
      </c>
      <c r="Q7" s="465">
        <v>32.558139534883722</v>
      </c>
      <c r="R7" s="471">
        <v>32</v>
      </c>
      <c r="S7" s="465">
        <v>39</v>
      </c>
      <c r="T7" s="471">
        <v>262</v>
      </c>
      <c r="U7" s="465">
        <v>45.017182130584196</v>
      </c>
      <c r="V7" s="358" t="s">
        <v>8118</v>
      </c>
      <c r="W7" s="358" t="s">
        <v>8118</v>
      </c>
      <c r="X7" s="358" t="s">
        <v>8118</v>
      </c>
      <c r="Y7" s="358" t="s">
        <v>8118</v>
      </c>
      <c r="Z7" s="358" t="s">
        <v>8118</v>
      </c>
      <c r="AA7" s="358" t="s">
        <v>8118</v>
      </c>
      <c r="AB7" s="358" t="s">
        <v>138</v>
      </c>
      <c r="AC7" s="358" t="s">
        <v>138</v>
      </c>
      <c r="AD7" s="358"/>
    </row>
    <row r="8" spans="1:30" s="178" customFormat="1" ht="20.100000000000001" customHeight="1">
      <c r="A8" s="144"/>
      <c r="B8" s="413"/>
      <c r="C8" s="452"/>
      <c r="D8" s="111" t="s">
        <v>1854</v>
      </c>
      <c r="E8" s="526"/>
      <c r="F8" s="323">
        <v>21</v>
      </c>
      <c r="G8" s="187">
        <v>72.41379310344827</v>
      </c>
      <c r="H8" s="323">
        <v>20</v>
      </c>
      <c r="I8" s="187">
        <v>74.074074074074076</v>
      </c>
      <c r="J8" s="323">
        <v>15</v>
      </c>
      <c r="K8" s="187">
        <v>42.9</v>
      </c>
      <c r="L8" s="356">
        <v>19</v>
      </c>
      <c r="M8" s="314">
        <v>57.6</v>
      </c>
      <c r="N8" s="315">
        <v>26</v>
      </c>
      <c r="O8" s="316">
        <v>61.904761904761905</v>
      </c>
      <c r="P8" s="315">
        <v>29</v>
      </c>
      <c r="Q8" s="316">
        <v>67.441860465116278</v>
      </c>
      <c r="R8" s="315">
        <v>50</v>
      </c>
      <c r="S8" s="316">
        <v>61</v>
      </c>
      <c r="T8" s="315">
        <v>320</v>
      </c>
      <c r="U8" s="316">
        <v>54.982817869415804</v>
      </c>
      <c r="V8" s="316"/>
      <c r="W8" s="316"/>
      <c r="X8" s="316"/>
      <c r="Y8" s="452"/>
      <c r="Z8" s="452"/>
      <c r="AA8" s="452"/>
      <c r="AB8" s="452"/>
      <c r="AC8" s="452"/>
      <c r="AD8" s="452"/>
    </row>
    <row r="9" spans="1:30" s="178" customFormat="1" ht="20.100000000000001" customHeight="1">
      <c r="A9" s="460" t="s">
        <v>5228</v>
      </c>
      <c r="B9" s="470" t="s">
        <v>221</v>
      </c>
      <c r="C9" s="358" t="s">
        <v>5229</v>
      </c>
      <c r="D9" s="468"/>
      <c r="E9" s="358"/>
      <c r="F9" s="467">
        <v>8</v>
      </c>
      <c r="G9" s="469">
        <v>100</v>
      </c>
      <c r="H9" s="467">
        <v>7</v>
      </c>
      <c r="I9" s="469">
        <v>100</v>
      </c>
      <c r="J9" s="467">
        <v>20</v>
      </c>
      <c r="K9" s="469">
        <v>100</v>
      </c>
      <c r="L9" s="443">
        <v>14</v>
      </c>
      <c r="M9" s="444">
        <v>100</v>
      </c>
      <c r="N9" s="443">
        <v>16</v>
      </c>
      <c r="O9" s="465">
        <v>100</v>
      </c>
      <c r="P9" s="443">
        <v>14</v>
      </c>
      <c r="Q9" s="465">
        <v>100</v>
      </c>
      <c r="R9" s="443">
        <v>32</v>
      </c>
      <c r="S9" s="465">
        <v>100</v>
      </c>
      <c r="T9" s="443">
        <v>262</v>
      </c>
      <c r="U9" s="465">
        <v>100</v>
      </c>
      <c r="V9" s="358" t="s">
        <v>8118</v>
      </c>
      <c r="W9" s="358" t="s">
        <v>8118</v>
      </c>
      <c r="X9" s="358" t="s">
        <v>8118</v>
      </c>
      <c r="Y9" s="358" t="s">
        <v>8118</v>
      </c>
      <c r="Z9" s="358" t="s">
        <v>8118</v>
      </c>
      <c r="AA9" s="358" t="s">
        <v>8118</v>
      </c>
      <c r="AB9" s="358" t="s">
        <v>138</v>
      </c>
      <c r="AC9" s="358" t="s">
        <v>138</v>
      </c>
      <c r="AD9" s="358"/>
    </row>
    <row r="10" spans="1:30" s="178" customFormat="1" ht="20.100000000000001" customHeight="1">
      <c r="A10" s="460" t="s">
        <v>5498</v>
      </c>
      <c r="B10" s="470" t="s">
        <v>2470</v>
      </c>
      <c r="C10" s="358" t="s">
        <v>5230</v>
      </c>
      <c r="D10" s="468"/>
      <c r="E10" s="358"/>
      <c r="F10" s="467"/>
      <c r="G10" s="469"/>
      <c r="H10" s="467"/>
      <c r="I10" s="469"/>
      <c r="J10" s="467"/>
      <c r="K10" s="469"/>
      <c r="L10" s="443"/>
      <c r="M10" s="444"/>
      <c r="N10" s="443"/>
      <c r="O10" s="465"/>
      <c r="P10" s="443"/>
      <c r="Q10" s="465"/>
      <c r="R10" s="443">
        <v>50</v>
      </c>
      <c r="S10" s="465">
        <v>100</v>
      </c>
      <c r="T10" s="443">
        <v>320</v>
      </c>
      <c r="U10" s="465">
        <v>100</v>
      </c>
      <c r="V10" s="465"/>
      <c r="W10" s="465"/>
      <c r="X10" s="465"/>
      <c r="Y10" s="358"/>
      <c r="Z10" s="358"/>
      <c r="AA10" s="358"/>
      <c r="AB10" s="358" t="s">
        <v>138</v>
      </c>
      <c r="AC10" s="358" t="s">
        <v>138</v>
      </c>
      <c r="AD10" s="358"/>
    </row>
    <row r="11" spans="1:30" s="178" customFormat="1" ht="20.100000000000001" customHeight="1">
      <c r="A11" s="460" t="s">
        <v>5231</v>
      </c>
      <c r="B11" s="470" t="s">
        <v>999</v>
      </c>
      <c r="C11" s="358" t="s">
        <v>996</v>
      </c>
      <c r="D11" s="468"/>
      <c r="E11" s="527"/>
      <c r="F11" s="467">
        <v>29</v>
      </c>
      <c r="G11" s="469">
        <v>100</v>
      </c>
      <c r="H11" s="467">
        <v>27</v>
      </c>
      <c r="I11" s="469">
        <v>100</v>
      </c>
      <c r="J11" s="467">
        <v>35</v>
      </c>
      <c r="K11" s="469">
        <v>100</v>
      </c>
      <c r="L11" s="463">
        <v>33</v>
      </c>
      <c r="M11" s="444">
        <v>100</v>
      </c>
      <c r="N11" s="464">
        <v>42</v>
      </c>
      <c r="O11" s="465">
        <v>100</v>
      </c>
      <c r="P11" s="464">
        <v>43</v>
      </c>
      <c r="Q11" s="465">
        <v>100</v>
      </c>
      <c r="R11" s="443">
        <v>82</v>
      </c>
      <c r="S11" s="465">
        <v>100</v>
      </c>
      <c r="T11" s="443">
        <v>582</v>
      </c>
      <c r="U11" s="465">
        <v>100</v>
      </c>
      <c r="V11" s="358" t="s">
        <v>8118</v>
      </c>
      <c r="W11" s="358" t="s">
        <v>8118</v>
      </c>
      <c r="X11" s="358" t="s">
        <v>8118</v>
      </c>
      <c r="Y11" s="358" t="s">
        <v>8118</v>
      </c>
      <c r="Z11" s="358" t="s">
        <v>8118</v>
      </c>
      <c r="AA11" s="358" t="s">
        <v>8118</v>
      </c>
      <c r="AB11" s="358" t="s">
        <v>138</v>
      </c>
      <c r="AC11" s="358" t="s">
        <v>138</v>
      </c>
      <c r="AD11" s="358"/>
    </row>
    <row r="12" spans="1:30" ht="20.100000000000001" customHeight="1">
      <c r="A12" s="460" t="s">
        <v>9732</v>
      </c>
      <c r="B12" s="461" t="s">
        <v>1000</v>
      </c>
      <c r="C12" s="358" t="s">
        <v>996</v>
      </c>
      <c r="D12" s="374" t="s">
        <v>1916</v>
      </c>
      <c r="E12" s="527" t="s">
        <v>8119</v>
      </c>
      <c r="F12" s="472">
        <v>6</v>
      </c>
      <c r="G12" s="469">
        <v>20.689655172413794</v>
      </c>
      <c r="H12" s="472">
        <v>4</v>
      </c>
      <c r="I12" s="469">
        <v>14.814814814814815</v>
      </c>
      <c r="J12" s="472">
        <v>5</v>
      </c>
      <c r="K12" s="469">
        <v>14.285714285714285</v>
      </c>
      <c r="L12" s="69">
        <v>4</v>
      </c>
      <c r="M12" s="444">
        <v>12.121212121212121</v>
      </c>
      <c r="N12" s="471">
        <v>5</v>
      </c>
      <c r="O12" s="465">
        <v>11.904761904761905</v>
      </c>
      <c r="P12" s="471">
        <v>10</v>
      </c>
      <c r="Q12" s="465">
        <v>23.3</v>
      </c>
      <c r="R12" s="471">
        <v>9</v>
      </c>
      <c r="S12" s="465">
        <v>11</v>
      </c>
      <c r="T12" s="471">
        <v>64</v>
      </c>
      <c r="U12" s="465">
        <v>11</v>
      </c>
      <c r="V12" s="358" t="s">
        <v>8118</v>
      </c>
      <c r="W12" s="358" t="s">
        <v>8118</v>
      </c>
      <c r="X12" s="358" t="s">
        <v>8118</v>
      </c>
      <c r="Y12" s="358" t="s">
        <v>8118</v>
      </c>
      <c r="Z12" s="358" t="s">
        <v>8118</v>
      </c>
      <c r="AA12" s="358" t="s">
        <v>8118</v>
      </c>
      <c r="AB12" s="358" t="s">
        <v>138</v>
      </c>
      <c r="AC12" s="358" t="s">
        <v>138</v>
      </c>
      <c r="AD12" s="358"/>
    </row>
    <row r="13" spans="1:30" ht="20.100000000000001" customHeight="1">
      <c r="A13" s="144"/>
      <c r="B13" s="413"/>
      <c r="C13" s="452"/>
      <c r="D13" s="311" t="s">
        <v>1917</v>
      </c>
      <c r="E13" s="526"/>
      <c r="F13" s="188"/>
      <c r="G13" s="187"/>
      <c r="H13" s="188">
        <v>1</v>
      </c>
      <c r="I13" s="187">
        <v>3.7037037037037037</v>
      </c>
      <c r="J13" s="188">
        <v>2</v>
      </c>
      <c r="K13" s="187">
        <v>5.7142857142857144</v>
      </c>
      <c r="L13" s="70">
        <v>1</v>
      </c>
      <c r="M13" s="314">
        <v>3.0303030303030303</v>
      </c>
      <c r="N13" s="315">
        <v>2</v>
      </c>
      <c r="O13" s="316">
        <v>4.7619047619047619</v>
      </c>
      <c r="P13" s="315">
        <v>2</v>
      </c>
      <c r="Q13" s="316">
        <v>4.7</v>
      </c>
      <c r="R13" s="315">
        <v>3</v>
      </c>
      <c r="S13" s="316">
        <v>3.7</v>
      </c>
      <c r="T13" s="315">
        <v>25</v>
      </c>
      <c r="U13" s="316">
        <v>4.3</v>
      </c>
      <c r="V13" s="316"/>
      <c r="W13" s="316"/>
      <c r="X13" s="316"/>
      <c r="Y13" s="452"/>
      <c r="Z13" s="452"/>
      <c r="AA13" s="452"/>
      <c r="AB13" s="452"/>
      <c r="AC13" s="452"/>
      <c r="AD13" s="452"/>
    </row>
    <row r="14" spans="1:30" ht="20.100000000000001" customHeight="1">
      <c r="A14" s="144"/>
      <c r="B14" s="413"/>
      <c r="C14" s="452"/>
      <c r="D14" s="311" t="s">
        <v>1918</v>
      </c>
      <c r="E14" s="526"/>
      <c r="F14" s="188">
        <v>1</v>
      </c>
      <c r="G14" s="187">
        <v>3.4482758620689653</v>
      </c>
      <c r="H14" s="188">
        <v>2</v>
      </c>
      <c r="I14" s="187">
        <v>7.4074074074074074</v>
      </c>
      <c r="J14" s="188">
        <v>2</v>
      </c>
      <c r="K14" s="187">
        <v>5.7142857142857144</v>
      </c>
      <c r="L14" s="70"/>
      <c r="M14" s="314"/>
      <c r="N14" s="315">
        <v>2</v>
      </c>
      <c r="O14" s="316">
        <v>4.7619047619047619</v>
      </c>
      <c r="P14" s="315">
        <v>3</v>
      </c>
      <c r="Q14" s="316">
        <v>7</v>
      </c>
      <c r="R14" s="315">
        <v>2</v>
      </c>
      <c r="S14" s="316">
        <v>2.4</v>
      </c>
      <c r="T14" s="315">
        <v>19</v>
      </c>
      <c r="U14" s="316">
        <v>3.3</v>
      </c>
      <c r="V14" s="316"/>
      <c r="W14" s="316"/>
      <c r="X14" s="316"/>
      <c r="Y14" s="452"/>
      <c r="Z14" s="452"/>
      <c r="AA14" s="452"/>
      <c r="AB14" s="452"/>
      <c r="AC14" s="452"/>
      <c r="AD14" s="452"/>
    </row>
    <row r="15" spans="1:30" ht="20.100000000000001" customHeight="1">
      <c r="A15" s="144"/>
      <c r="B15" s="413"/>
      <c r="C15" s="452"/>
      <c r="D15" s="311" t="s">
        <v>1919</v>
      </c>
      <c r="E15" s="526"/>
      <c r="F15" s="188">
        <v>1</v>
      </c>
      <c r="G15" s="187">
        <v>3.4482758620689653</v>
      </c>
      <c r="H15" s="188"/>
      <c r="I15" s="187"/>
      <c r="J15" s="188">
        <v>2</v>
      </c>
      <c r="K15" s="187">
        <v>5.7142857142857144</v>
      </c>
      <c r="L15" s="70">
        <v>1</v>
      </c>
      <c r="M15" s="314">
        <v>3.0303030303030303</v>
      </c>
      <c r="N15" s="315">
        <v>5</v>
      </c>
      <c r="O15" s="316">
        <v>11.904761904761905</v>
      </c>
      <c r="P15" s="315">
        <v>4</v>
      </c>
      <c r="Q15" s="316">
        <v>9.3000000000000007</v>
      </c>
      <c r="R15" s="315">
        <v>3</v>
      </c>
      <c r="S15" s="316">
        <v>3.7</v>
      </c>
      <c r="T15" s="315">
        <v>23</v>
      </c>
      <c r="U15" s="316">
        <v>4</v>
      </c>
      <c r="V15" s="316"/>
      <c r="W15" s="316"/>
      <c r="X15" s="316"/>
      <c r="Y15" s="452"/>
      <c r="Z15" s="452"/>
      <c r="AA15" s="452"/>
      <c r="AB15" s="452"/>
      <c r="AC15" s="452"/>
      <c r="AD15" s="452"/>
    </row>
    <row r="16" spans="1:30" ht="20.100000000000001" customHeight="1">
      <c r="A16" s="144"/>
      <c r="B16" s="413"/>
      <c r="C16" s="452"/>
      <c r="D16" s="311" t="s">
        <v>1920</v>
      </c>
      <c r="E16" s="526"/>
      <c r="F16" s="188"/>
      <c r="G16" s="187"/>
      <c r="H16" s="188"/>
      <c r="I16" s="187"/>
      <c r="J16" s="188">
        <v>1</v>
      </c>
      <c r="K16" s="187">
        <v>2.8571428571428572</v>
      </c>
      <c r="L16" s="70">
        <v>2</v>
      </c>
      <c r="M16" s="314">
        <v>6.0606060606060606</v>
      </c>
      <c r="N16" s="315">
        <v>3</v>
      </c>
      <c r="O16" s="316">
        <v>7.1428571428571432</v>
      </c>
      <c r="P16" s="315">
        <v>3</v>
      </c>
      <c r="Q16" s="316">
        <v>7</v>
      </c>
      <c r="R16" s="315">
        <v>5</v>
      </c>
      <c r="S16" s="316">
        <v>6.1</v>
      </c>
      <c r="T16" s="315">
        <v>5</v>
      </c>
      <c r="U16" s="316">
        <v>0.9</v>
      </c>
      <c r="V16" s="316"/>
      <c r="W16" s="316"/>
      <c r="X16" s="316"/>
      <c r="Y16" s="452"/>
      <c r="Z16" s="452"/>
      <c r="AA16" s="452"/>
      <c r="AB16" s="452"/>
      <c r="AC16" s="452"/>
      <c r="AD16" s="452"/>
    </row>
    <row r="17" spans="1:31" ht="20.100000000000001" customHeight="1">
      <c r="A17" s="144"/>
      <c r="B17" s="413"/>
      <c r="C17" s="452"/>
      <c r="D17" s="311" t="s">
        <v>1921</v>
      </c>
      <c r="E17" s="526"/>
      <c r="F17" s="188">
        <v>1</v>
      </c>
      <c r="G17" s="187">
        <v>3.4482758620689653</v>
      </c>
      <c r="H17" s="188"/>
      <c r="I17" s="187"/>
      <c r="J17" s="188">
        <v>1</v>
      </c>
      <c r="K17" s="187">
        <v>2.8571428571428572</v>
      </c>
      <c r="L17" s="70"/>
      <c r="M17" s="314"/>
      <c r="N17" s="315"/>
      <c r="O17" s="316"/>
      <c r="P17" s="315">
        <v>1</v>
      </c>
      <c r="Q17" s="316">
        <v>2.2999999999999998</v>
      </c>
      <c r="R17" s="315">
        <v>4</v>
      </c>
      <c r="S17" s="316">
        <v>4.9000000000000004</v>
      </c>
      <c r="T17" s="315">
        <v>11</v>
      </c>
      <c r="U17" s="316">
        <v>1.9</v>
      </c>
      <c r="V17" s="316"/>
      <c r="W17" s="316"/>
      <c r="X17" s="316"/>
      <c r="Y17" s="452"/>
      <c r="Z17" s="452"/>
      <c r="AA17" s="452"/>
      <c r="AB17" s="452"/>
      <c r="AC17" s="452"/>
      <c r="AD17" s="452"/>
    </row>
    <row r="18" spans="1:31" ht="20.100000000000001" customHeight="1">
      <c r="A18" s="144"/>
      <c r="B18" s="413"/>
      <c r="C18" s="452"/>
      <c r="D18" s="311" t="s">
        <v>1922</v>
      </c>
      <c r="E18" s="526"/>
      <c r="F18" s="445"/>
      <c r="G18" s="187"/>
      <c r="I18" s="337"/>
      <c r="K18" s="337"/>
      <c r="L18" s="70">
        <v>2</v>
      </c>
      <c r="M18" s="314">
        <v>6.0606060606060606</v>
      </c>
      <c r="N18" s="315">
        <v>1</v>
      </c>
      <c r="O18" s="316">
        <v>2.3809523809523809</v>
      </c>
      <c r="P18" s="315">
        <v>3</v>
      </c>
      <c r="Q18" s="316">
        <v>7.1428571428571423</v>
      </c>
      <c r="R18" s="315"/>
      <c r="S18" s="316"/>
      <c r="T18" s="315">
        <v>10</v>
      </c>
      <c r="U18" s="316">
        <v>1.7</v>
      </c>
      <c r="V18" s="316"/>
      <c r="W18" s="316"/>
      <c r="X18" s="316"/>
      <c r="Y18" s="452"/>
      <c r="Z18" s="452"/>
      <c r="AA18" s="452"/>
      <c r="AB18" s="452"/>
      <c r="AC18" s="452"/>
      <c r="AD18" s="452"/>
    </row>
    <row r="19" spans="1:31" ht="20.100000000000001" customHeight="1">
      <c r="A19" s="144"/>
      <c r="B19" s="413"/>
      <c r="C19" s="452"/>
      <c r="D19" s="311" t="s">
        <v>1923</v>
      </c>
      <c r="E19" s="526"/>
      <c r="F19" s="188">
        <v>5</v>
      </c>
      <c r="G19" s="187">
        <v>17.241379310344829</v>
      </c>
      <c r="H19" s="188">
        <v>7</v>
      </c>
      <c r="I19" s="187">
        <v>25.925925925925927</v>
      </c>
      <c r="J19" s="188">
        <v>8</v>
      </c>
      <c r="K19" s="187">
        <v>22.857142857142858</v>
      </c>
      <c r="L19" s="70">
        <v>5</v>
      </c>
      <c r="M19" s="314">
        <v>15.151515151515152</v>
      </c>
      <c r="N19" s="315">
        <v>5</v>
      </c>
      <c r="O19" s="316">
        <v>11.904761904761905</v>
      </c>
      <c r="P19" s="315"/>
      <c r="Q19" s="316"/>
      <c r="R19" s="315">
        <v>10</v>
      </c>
      <c r="S19" s="316">
        <v>12.2</v>
      </c>
      <c r="T19" s="315">
        <v>67</v>
      </c>
      <c r="U19" s="316">
        <v>11.5</v>
      </c>
      <c r="V19" s="316"/>
      <c r="W19" s="316"/>
      <c r="X19" s="316"/>
      <c r="Y19" s="452"/>
      <c r="Z19" s="452"/>
      <c r="AA19" s="452"/>
      <c r="AB19" s="452"/>
      <c r="AC19" s="452"/>
      <c r="AD19" s="452"/>
    </row>
    <row r="20" spans="1:31" ht="20.100000000000001" customHeight="1">
      <c r="A20" s="144"/>
      <c r="B20" s="413"/>
      <c r="C20" s="452"/>
      <c r="D20" s="311" t="s">
        <v>1924</v>
      </c>
      <c r="E20" s="526"/>
      <c r="F20" s="188">
        <v>1</v>
      </c>
      <c r="G20" s="187">
        <v>3.4482758620689653</v>
      </c>
      <c r="H20" s="188">
        <v>2</v>
      </c>
      <c r="I20" s="187">
        <v>7.4074074074074074</v>
      </c>
      <c r="J20" s="188">
        <v>4</v>
      </c>
      <c r="K20" s="187">
        <v>11.428571428571429</v>
      </c>
      <c r="L20" s="70">
        <v>3</v>
      </c>
      <c r="M20" s="314">
        <v>9.0909090909090917</v>
      </c>
      <c r="N20" s="315">
        <v>2</v>
      </c>
      <c r="O20" s="316">
        <v>4.7619047619047619</v>
      </c>
      <c r="P20" s="315">
        <v>2</v>
      </c>
      <c r="Q20" s="316">
        <v>4.7</v>
      </c>
      <c r="R20" s="315">
        <v>8</v>
      </c>
      <c r="S20" s="316">
        <v>9.8000000000000007</v>
      </c>
      <c r="T20" s="315">
        <v>35</v>
      </c>
      <c r="U20" s="316">
        <v>6</v>
      </c>
      <c r="V20" s="316"/>
      <c r="W20" s="316"/>
      <c r="X20" s="316"/>
      <c r="Y20" s="452"/>
      <c r="Z20" s="452"/>
      <c r="AA20" s="452"/>
      <c r="AB20" s="452"/>
      <c r="AC20" s="452"/>
      <c r="AD20" s="452"/>
    </row>
    <row r="21" spans="1:31" ht="20.100000000000001" customHeight="1">
      <c r="A21" s="144"/>
      <c r="B21" s="413"/>
      <c r="C21" s="452"/>
      <c r="D21" s="311" t="s">
        <v>1520</v>
      </c>
      <c r="E21" s="526"/>
      <c r="F21" s="188"/>
      <c r="G21" s="187"/>
      <c r="H21" s="188">
        <v>2</v>
      </c>
      <c r="I21" s="187">
        <v>7.4074074074074074</v>
      </c>
      <c r="J21" s="188">
        <v>1</v>
      </c>
      <c r="K21" s="187">
        <v>2.8571428571428572</v>
      </c>
      <c r="L21" s="70">
        <v>3</v>
      </c>
      <c r="M21" s="314">
        <v>9.0909090909090917</v>
      </c>
      <c r="N21" s="315">
        <v>1</v>
      </c>
      <c r="O21" s="316">
        <v>2.3809523809523809</v>
      </c>
      <c r="P21" s="315">
        <v>1</v>
      </c>
      <c r="Q21" s="316">
        <v>2.2999999999999998</v>
      </c>
      <c r="R21" s="315">
        <v>6</v>
      </c>
      <c r="S21" s="316">
        <v>7.3</v>
      </c>
      <c r="T21" s="315">
        <v>16</v>
      </c>
      <c r="U21" s="316">
        <v>2.7</v>
      </c>
      <c r="V21" s="316"/>
      <c r="W21" s="316"/>
      <c r="X21" s="316"/>
      <c r="Y21" s="452"/>
      <c r="Z21" s="452"/>
      <c r="AA21" s="452"/>
      <c r="AB21" s="452"/>
      <c r="AC21" s="452"/>
      <c r="AD21" s="452"/>
    </row>
    <row r="22" spans="1:31" ht="20.100000000000001" customHeight="1">
      <c r="A22" s="144"/>
      <c r="B22" s="413"/>
      <c r="C22" s="452"/>
      <c r="D22" s="311" t="s">
        <v>1521</v>
      </c>
      <c r="E22" s="526"/>
      <c r="F22" s="188">
        <v>5</v>
      </c>
      <c r="G22" s="187">
        <v>17.241379310344829</v>
      </c>
      <c r="H22" s="188"/>
      <c r="I22" s="187"/>
      <c r="J22" s="188">
        <v>2</v>
      </c>
      <c r="K22" s="187">
        <v>5.7142857142857144</v>
      </c>
      <c r="L22" s="70">
        <v>2</v>
      </c>
      <c r="M22" s="314">
        <v>6.0606060606060606</v>
      </c>
      <c r="N22" s="315">
        <v>3</v>
      </c>
      <c r="O22" s="316">
        <v>7.1428571428571432</v>
      </c>
      <c r="P22" s="315">
        <v>1</v>
      </c>
      <c r="Q22" s="316">
        <v>2.2999999999999998</v>
      </c>
      <c r="R22" s="315">
        <v>9</v>
      </c>
      <c r="S22" s="316">
        <v>11</v>
      </c>
      <c r="T22" s="315">
        <v>43</v>
      </c>
      <c r="U22" s="316">
        <v>7.4</v>
      </c>
      <c r="V22" s="316"/>
      <c r="W22" s="316"/>
      <c r="X22" s="316"/>
      <c r="Y22" s="452"/>
      <c r="Z22" s="452"/>
      <c r="AA22" s="452"/>
      <c r="AB22" s="452"/>
      <c r="AC22" s="452"/>
      <c r="AD22" s="452"/>
    </row>
    <row r="23" spans="1:31" ht="20.100000000000001" customHeight="1">
      <c r="A23" s="144"/>
      <c r="B23" s="413"/>
      <c r="C23" s="452"/>
      <c r="D23" s="311" t="s">
        <v>1522</v>
      </c>
      <c r="E23" s="526"/>
      <c r="F23" s="188">
        <v>4</v>
      </c>
      <c r="G23" s="187">
        <v>13.793103448275861</v>
      </c>
      <c r="H23" s="188">
        <v>1</v>
      </c>
      <c r="I23" s="187">
        <v>3.7037037037037037</v>
      </c>
      <c r="J23" s="188">
        <v>2</v>
      </c>
      <c r="K23" s="187">
        <v>5.7142857142857144</v>
      </c>
      <c r="L23" s="70">
        <v>3</v>
      </c>
      <c r="M23" s="314">
        <v>9.0909090909090917</v>
      </c>
      <c r="N23" s="315">
        <v>3</v>
      </c>
      <c r="O23" s="316">
        <v>7.1428571428571432</v>
      </c>
      <c r="P23" s="315">
        <v>4</v>
      </c>
      <c r="Q23" s="316">
        <v>9.3000000000000007</v>
      </c>
      <c r="R23" s="315">
        <v>9</v>
      </c>
      <c r="S23" s="316">
        <v>11</v>
      </c>
      <c r="T23" s="315">
        <v>64</v>
      </c>
      <c r="U23" s="316">
        <v>11</v>
      </c>
      <c r="V23" s="316"/>
      <c r="W23" s="316"/>
      <c r="X23" s="316"/>
      <c r="Y23" s="452"/>
      <c r="Z23" s="452"/>
      <c r="AA23" s="452"/>
      <c r="AB23" s="452"/>
      <c r="AC23" s="452"/>
      <c r="AD23" s="452"/>
    </row>
    <row r="24" spans="1:31" ht="20.100000000000001" customHeight="1">
      <c r="A24" s="144"/>
      <c r="B24" s="413"/>
      <c r="C24" s="452"/>
      <c r="D24" s="311" t="s">
        <v>1523</v>
      </c>
      <c r="E24" s="526"/>
      <c r="F24" s="188"/>
      <c r="G24" s="187"/>
      <c r="H24" s="188">
        <v>1</v>
      </c>
      <c r="I24" s="187">
        <v>3.7037037037037037</v>
      </c>
      <c r="J24" s="188">
        <v>2</v>
      </c>
      <c r="K24" s="187">
        <v>5.7142857142857144</v>
      </c>
      <c r="L24" s="70">
        <v>3</v>
      </c>
      <c r="M24" s="314">
        <v>9.0909090909090917</v>
      </c>
      <c r="N24" s="315">
        <v>5</v>
      </c>
      <c r="O24" s="316">
        <v>11.904761904761905</v>
      </c>
      <c r="P24" s="315">
        <v>3</v>
      </c>
      <c r="Q24" s="316">
        <v>7</v>
      </c>
      <c r="R24" s="315">
        <v>4</v>
      </c>
      <c r="S24" s="316">
        <v>4.9000000000000004</v>
      </c>
      <c r="T24" s="315">
        <v>70</v>
      </c>
      <c r="U24" s="316">
        <v>12</v>
      </c>
      <c r="V24" s="316"/>
      <c r="W24" s="316"/>
      <c r="X24" s="316"/>
      <c r="Y24" s="452"/>
      <c r="Z24" s="452"/>
      <c r="AA24" s="452"/>
      <c r="AB24" s="452"/>
      <c r="AC24" s="452"/>
      <c r="AD24" s="452"/>
    </row>
    <row r="25" spans="1:31" ht="20.100000000000001" customHeight="1">
      <c r="A25" s="144"/>
      <c r="B25" s="413"/>
      <c r="C25" s="452"/>
      <c r="D25" s="311" t="s">
        <v>1524</v>
      </c>
      <c r="E25" s="526"/>
      <c r="F25" s="188">
        <v>3</v>
      </c>
      <c r="G25" s="187">
        <v>10.344827586206897</v>
      </c>
      <c r="H25" s="188">
        <v>2</v>
      </c>
      <c r="I25" s="187">
        <v>7.4074074074074074</v>
      </c>
      <c r="J25" s="188">
        <v>1</v>
      </c>
      <c r="K25" s="187">
        <v>2.8571428571428572</v>
      </c>
      <c r="L25" s="70">
        <v>1</v>
      </c>
      <c r="M25" s="314">
        <v>3.0303030303030303</v>
      </c>
      <c r="N25" s="315">
        <v>2</v>
      </c>
      <c r="O25" s="316">
        <v>4.7619047619047619</v>
      </c>
      <c r="P25" s="315">
        <v>2</v>
      </c>
      <c r="Q25" s="316">
        <v>4.7</v>
      </c>
      <c r="R25" s="315">
        <v>4</v>
      </c>
      <c r="S25" s="316">
        <v>4.9000000000000004</v>
      </c>
      <c r="T25" s="315">
        <v>67</v>
      </c>
      <c r="U25" s="316">
        <v>11.5</v>
      </c>
      <c r="V25" s="316"/>
      <c r="W25" s="316"/>
      <c r="X25" s="316"/>
      <c r="Y25" s="452"/>
      <c r="Z25" s="452"/>
      <c r="AA25" s="452"/>
      <c r="AB25" s="452"/>
      <c r="AC25" s="452"/>
      <c r="AD25" s="452"/>
    </row>
    <row r="26" spans="1:31" ht="20.100000000000001" customHeight="1">
      <c r="A26" s="144"/>
      <c r="B26" s="413"/>
      <c r="C26" s="452"/>
      <c r="D26" s="311" t="s">
        <v>1525</v>
      </c>
      <c r="E26" s="526"/>
      <c r="F26" s="188">
        <v>2</v>
      </c>
      <c r="G26" s="187">
        <v>6.8965517241379306</v>
      </c>
      <c r="H26" s="188">
        <v>5</v>
      </c>
      <c r="I26" s="187">
        <v>18.518518518518519</v>
      </c>
      <c r="J26" s="188">
        <v>2</v>
      </c>
      <c r="K26" s="187">
        <v>5.7142857142857144</v>
      </c>
      <c r="L26" s="70">
        <v>3</v>
      </c>
      <c r="M26" s="314">
        <v>9.0909090909090917</v>
      </c>
      <c r="N26" s="315">
        <v>3</v>
      </c>
      <c r="O26" s="316">
        <v>7.1428571428571432</v>
      </c>
      <c r="P26" s="315">
        <v>3</v>
      </c>
      <c r="Q26" s="316">
        <v>7</v>
      </c>
      <c r="R26" s="315">
        <v>5</v>
      </c>
      <c r="S26" s="316">
        <v>6.1</v>
      </c>
      <c r="T26" s="315">
        <v>59</v>
      </c>
      <c r="U26" s="316">
        <v>10.1</v>
      </c>
      <c r="V26" s="316"/>
      <c r="W26" s="316"/>
      <c r="X26" s="316"/>
      <c r="Y26" s="452"/>
      <c r="Z26" s="452"/>
      <c r="AA26" s="452"/>
      <c r="AB26" s="452"/>
      <c r="AC26" s="452"/>
      <c r="AD26" s="452"/>
    </row>
    <row r="27" spans="1:31" ht="20.100000000000001" customHeight="1">
      <c r="A27" s="144"/>
      <c r="B27" s="413"/>
      <c r="C27" s="452"/>
      <c r="D27" s="311" t="s">
        <v>8120</v>
      </c>
      <c r="E27" s="526"/>
      <c r="F27" s="323"/>
      <c r="G27" s="187"/>
      <c r="H27" s="323"/>
      <c r="I27" s="187"/>
      <c r="J27" s="323"/>
      <c r="K27" s="187"/>
      <c r="L27" s="356"/>
      <c r="M27" s="314"/>
      <c r="N27" s="356"/>
      <c r="O27" s="314"/>
      <c r="P27" s="356">
        <v>1</v>
      </c>
      <c r="Q27" s="314">
        <v>2.2999999999999998</v>
      </c>
      <c r="R27" s="356"/>
      <c r="S27" s="314"/>
      <c r="T27" s="315">
        <v>1</v>
      </c>
      <c r="U27" s="316">
        <v>0.2</v>
      </c>
      <c r="V27" s="316"/>
      <c r="W27" s="316"/>
      <c r="X27" s="316"/>
      <c r="Y27" s="452"/>
      <c r="Z27" s="452"/>
      <c r="AA27" s="452"/>
      <c r="AB27" s="452"/>
      <c r="AC27" s="452"/>
      <c r="AD27" s="452"/>
    </row>
    <row r="28" spans="1:31" ht="20.100000000000001" customHeight="1">
      <c r="A28" s="144"/>
      <c r="B28" s="413"/>
      <c r="C28" s="452"/>
      <c r="D28" s="311" t="s">
        <v>8121</v>
      </c>
      <c r="E28" s="526"/>
      <c r="F28" s="323"/>
      <c r="G28" s="187"/>
      <c r="H28" s="323"/>
      <c r="I28" s="187"/>
      <c r="J28" s="323"/>
      <c r="K28" s="187"/>
      <c r="L28" s="356"/>
      <c r="M28" s="314"/>
      <c r="N28" s="356"/>
      <c r="O28" s="314"/>
      <c r="P28" s="356"/>
      <c r="Q28" s="314"/>
      <c r="R28" s="356">
        <v>1</v>
      </c>
      <c r="S28" s="314">
        <v>1.2</v>
      </c>
      <c r="T28" s="315">
        <v>3</v>
      </c>
      <c r="U28" s="316">
        <v>0.5</v>
      </c>
      <c r="V28" s="316"/>
      <c r="W28" s="316"/>
      <c r="X28" s="316"/>
      <c r="Y28" s="452"/>
      <c r="Z28" s="452"/>
      <c r="AA28" s="452"/>
      <c r="AB28" s="452"/>
      <c r="AC28" s="452"/>
      <c r="AD28" s="452"/>
    </row>
    <row r="29" spans="1:31" ht="20.100000000000001" customHeight="1">
      <c r="A29" s="460" t="s">
        <v>5232</v>
      </c>
      <c r="B29" s="461" t="s">
        <v>1001</v>
      </c>
      <c r="C29" s="358" t="s">
        <v>996</v>
      </c>
      <c r="D29" s="374"/>
      <c r="E29" s="527"/>
      <c r="F29" s="467">
        <v>29</v>
      </c>
      <c r="G29" s="469">
        <v>100</v>
      </c>
      <c r="H29" s="474">
        <v>27</v>
      </c>
      <c r="I29" s="475">
        <v>100</v>
      </c>
      <c r="J29" s="474">
        <v>35</v>
      </c>
      <c r="K29" s="475">
        <v>100</v>
      </c>
      <c r="L29" s="463">
        <v>33</v>
      </c>
      <c r="M29" s="444">
        <v>100</v>
      </c>
      <c r="N29" s="464">
        <v>42</v>
      </c>
      <c r="O29" s="465">
        <v>100</v>
      </c>
      <c r="P29" s="464">
        <v>43</v>
      </c>
      <c r="Q29" s="465">
        <v>100</v>
      </c>
      <c r="R29" s="443">
        <v>82</v>
      </c>
      <c r="S29" s="465">
        <v>100</v>
      </c>
      <c r="T29" s="471">
        <v>577</v>
      </c>
      <c r="U29" s="465">
        <v>99.1</v>
      </c>
      <c r="V29" s="358" t="s">
        <v>8118</v>
      </c>
      <c r="W29" s="358" t="s">
        <v>8118</v>
      </c>
      <c r="X29" s="358" t="s">
        <v>8118</v>
      </c>
      <c r="Y29" s="358" t="s">
        <v>8118</v>
      </c>
      <c r="Z29" s="358" t="s">
        <v>8118</v>
      </c>
      <c r="AA29" s="358" t="s">
        <v>8118</v>
      </c>
      <c r="AB29" s="358" t="s">
        <v>138</v>
      </c>
      <c r="AC29" s="358" t="s">
        <v>138</v>
      </c>
      <c r="AD29" s="358"/>
    </row>
    <row r="30" spans="1:31" s="5" customFormat="1" ht="20.100000000000001" customHeight="1">
      <c r="A30" s="144"/>
      <c r="B30" s="408"/>
      <c r="C30" s="452"/>
      <c r="D30" s="311" t="s">
        <v>8122</v>
      </c>
      <c r="E30" s="190" t="s">
        <v>8123</v>
      </c>
      <c r="F30" s="323"/>
      <c r="G30" s="187"/>
      <c r="H30" s="323"/>
      <c r="I30" s="187"/>
      <c r="J30" s="323"/>
      <c r="K30" s="187"/>
      <c r="L30" s="356"/>
      <c r="M30" s="314"/>
      <c r="N30" s="356"/>
      <c r="O30" s="314"/>
      <c r="P30" s="356"/>
      <c r="Q30" s="314"/>
      <c r="R30" s="356"/>
      <c r="S30" s="314"/>
      <c r="T30" s="315">
        <v>1</v>
      </c>
      <c r="U30" s="316">
        <v>0.2</v>
      </c>
      <c r="V30" s="316"/>
      <c r="W30" s="316"/>
      <c r="X30" s="316"/>
      <c r="Y30" s="452"/>
      <c r="Z30" s="452"/>
      <c r="AA30" s="452"/>
      <c r="AB30" s="452"/>
      <c r="AC30" s="452"/>
      <c r="AD30" s="452"/>
      <c r="AE30" s="51"/>
    </row>
    <row r="31" spans="1:31" s="5" customFormat="1" ht="20.100000000000001" customHeight="1">
      <c r="A31" s="144"/>
      <c r="B31" s="408"/>
      <c r="C31" s="452"/>
      <c r="D31" s="311" t="s">
        <v>8124</v>
      </c>
      <c r="E31" s="526"/>
      <c r="F31" s="323"/>
      <c r="G31" s="187"/>
      <c r="H31" s="323"/>
      <c r="I31" s="187"/>
      <c r="J31" s="323"/>
      <c r="K31" s="187"/>
      <c r="L31" s="356"/>
      <c r="M31" s="314"/>
      <c r="N31" s="356"/>
      <c r="O31" s="314"/>
      <c r="P31" s="356"/>
      <c r="Q31" s="314"/>
      <c r="R31" s="356"/>
      <c r="S31" s="314"/>
      <c r="T31" s="315">
        <v>4</v>
      </c>
      <c r="U31" s="316">
        <v>0.7</v>
      </c>
      <c r="V31" s="316"/>
      <c r="W31" s="316"/>
      <c r="X31" s="316"/>
      <c r="Y31" s="452"/>
      <c r="Z31" s="452"/>
      <c r="AA31" s="452"/>
      <c r="AB31" s="452"/>
      <c r="AC31" s="452"/>
      <c r="AD31" s="452"/>
      <c r="AE31" s="51"/>
    </row>
    <row r="32" spans="1:31" s="5" customFormat="1" ht="20.100000000000001" customHeight="1">
      <c r="A32" s="460" t="s">
        <v>5233</v>
      </c>
      <c r="B32" s="461" t="s">
        <v>1002</v>
      </c>
      <c r="C32" s="358" t="s">
        <v>996</v>
      </c>
      <c r="D32" s="476"/>
      <c r="E32" s="527"/>
      <c r="F32" s="467">
        <v>29</v>
      </c>
      <c r="G32" s="469">
        <v>100</v>
      </c>
      <c r="H32" s="467">
        <v>27</v>
      </c>
      <c r="I32" s="469">
        <v>100</v>
      </c>
      <c r="J32" s="467">
        <v>35</v>
      </c>
      <c r="K32" s="469">
        <v>100</v>
      </c>
      <c r="L32" s="463">
        <v>33</v>
      </c>
      <c r="M32" s="444">
        <v>100</v>
      </c>
      <c r="N32" s="464">
        <v>41</v>
      </c>
      <c r="O32" s="465">
        <v>97.6</v>
      </c>
      <c r="P32" s="464">
        <v>43</v>
      </c>
      <c r="Q32" s="465">
        <v>100</v>
      </c>
      <c r="R32" s="471">
        <v>76</v>
      </c>
      <c r="S32" s="465">
        <v>92.7</v>
      </c>
      <c r="T32" s="471">
        <v>566</v>
      </c>
      <c r="U32" s="465">
        <v>97.3</v>
      </c>
      <c r="V32" s="358" t="s">
        <v>8118</v>
      </c>
      <c r="W32" s="358" t="s">
        <v>8118</v>
      </c>
      <c r="X32" s="358" t="s">
        <v>8118</v>
      </c>
      <c r="Y32" s="358" t="s">
        <v>8118</v>
      </c>
      <c r="Z32" s="358" t="s">
        <v>8118</v>
      </c>
      <c r="AA32" s="358" t="s">
        <v>8118</v>
      </c>
      <c r="AB32" s="358" t="s">
        <v>138</v>
      </c>
      <c r="AC32" s="358" t="s">
        <v>138</v>
      </c>
      <c r="AD32" s="358"/>
      <c r="AE32" s="51"/>
    </row>
    <row r="33" spans="1:31" s="5" customFormat="1" ht="20.100000000000001" customHeight="1">
      <c r="A33" s="144"/>
      <c r="B33" s="408"/>
      <c r="C33" s="452"/>
      <c r="D33" s="311" t="s">
        <v>1529</v>
      </c>
      <c r="E33" s="526" t="s">
        <v>73</v>
      </c>
      <c r="F33" s="323"/>
      <c r="G33" s="187"/>
      <c r="H33" s="323"/>
      <c r="I33" s="187"/>
      <c r="J33" s="323"/>
      <c r="K33" s="187"/>
      <c r="L33" s="356"/>
      <c r="M33" s="314"/>
      <c r="N33" s="356"/>
      <c r="O33" s="314"/>
      <c r="P33" s="356"/>
      <c r="Q33" s="314"/>
      <c r="R33" s="356"/>
      <c r="S33" s="314"/>
      <c r="T33" s="315">
        <v>1</v>
      </c>
      <c r="U33" s="316">
        <v>0.2</v>
      </c>
      <c r="V33" s="316"/>
      <c r="W33" s="316"/>
      <c r="X33" s="316"/>
      <c r="Y33" s="452"/>
      <c r="Z33" s="452"/>
      <c r="AA33" s="452"/>
      <c r="AB33" s="452"/>
      <c r="AC33" s="452"/>
      <c r="AD33" s="452"/>
      <c r="AE33" s="51"/>
    </row>
    <row r="34" spans="1:31" s="5" customFormat="1" ht="20.100000000000001" customHeight="1">
      <c r="A34" s="144"/>
      <c r="B34" s="408"/>
      <c r="C34" s="452"/>
      <c r="D34" s="311" t="s">
        <v>1530</v>
      </c>
      <c r="E34" s="526"/>
      <c r="F34" s="323"/>
      <c r="G34" s="187"/>
      <c r="H34" s="323"/>
      <c r="I34" s="187"/>
      <c r="J34" s="323"/>
      <c r="K34" s="187"/>
      <c r="L34" s="356"/>
      <c r="M34" s="314"/>
      <c r="N34" s="356">
        <v>1</v>
      </c>
      <c r="O34" s="314">
        <v>2.4</v>
      </c>
      <c r="P34" s="356"/>
      <c r="Q34" s="314"/>
      <c r="R34" s="356">
        <v>6</v>
      </c>
      <c r="S34" s="314">
        <v>7.3</v>
      </c>
      <c r="T34" s="315">
        <v>15</v>
      </c>
      <c r="U34" s="316">
        <v>2.6</v>
      </c>
      <c r="V34" s="316"/>
      <c r="W34" s="316"/>
      <c r="X34" s="316"/>
      <c r="Y34" s="452"/>
      <c r="Z34" s="452"/>
      <c r="AA34" s="452"/>
      <c r="AB34" s="452"/>
      <c r="AC34" s="452"/>
      <c r="AD34" s="452"/>
      <c r="AE34" s="51"/>
    </row>
    <row r="35" spans="1:31" ht="20.100000000000001" customHeight="1">
      <c r="A35" s="460" t="s">
        <v>5234</v>
      </c>
      <c r="B35" s="461" t="s">
        <v>1003</v>
      </c>
      <c r="C35" s="358" t="s">
        <v>5235</v>
      </c>
      <c r="D35" s="374" t="s">
        <v>1961</v>
      </c>
      <c r="E35" s="358" t="s">
        <v>8119</v>
      </c>
      <c r="F35" s="467"/>
      <c r="G35" s="469"/>
      <c r="H35" s="467"/>
      <c r="I35" s="469"/>
      <c r="J35" s="467"/>
      <c r="K35" s="469"/>
      <c r="L35" s="443"/>
      <c r="M35" s="444"/>
      <c r="N35" s="443"/>
      <c r="O35" s="444"/>
      <c r="P35" s="443"/>
      <c r="Q35" s="444"/>
      <c r="R35" s="471">
        <v>4</v>
      </c>
      <c r="S35" s="465">
        <v>66.666666666666671</v>
      </c>
      <c r="T35" s="471">
        <v>6</v>
      </c>
      <c r="U35" s="465">
        <v>37.5</v>
      </c>
      <c r="V35" s="358" t="s">
        <v>8118</v>
      </c>
      <c r="W35" s="358" t="s">
        <v>8118</v>
      </c>
      <c r="X35" s="358" t="s">
        <v>8118</v>
      </c>
      <c r="Y35" s="358" t="s">
        <v>8118</v>
      </c>
      <c r="Z35" s="358" t="s">
        <v>8118</v>
      </c>
      <c r="AA35" s="358" t="s">
        <v>8118</v>
      </c>
      <c r="AB35" s="358" t="s">
        <v>138</v>
      </c>
      <c r="AC35" s="358" t="s">
        <v>138</v>
      </c>
      <c r="AD35" s="358"/>
    </row>
    <row r="36" spans="1:31" ht="20.100000000000001" customHeight="1">
      <c r="A36" s="144"/>
      <c r="B36" s="413"/>
      <c r="C36" s="452"/>
      <c r="D36" s="311" t="s">
        <v>1962</v>
      </c>
      <c r="E36" s="452"/>
      <c r="F36" s="323"/>
      <c r="G36" s="187"/>
      <c r="H36" s="323"/>
      <c r="I36" s="187"/>
      <c r="J36" s="323"/>
      <c r="K36" s="187"/>
      <c r="L36" s="356"/>
      <c r="M36" s="314"/>
      <c r="N36" s="356"/>
      <c r="O36" s="314"/>
      <c r="P36" s="356"/>
      <c r="Q36" s="314"/>
      <c r="R36" s="315">
        <v>1</v>
      </c>
      <c r="S36" s="316">
        <v>16.666666666666668</v>
      </c>
      <c r="T36" s="315">
        <v>2</v>
      </c>
      <c r="U36" s="316">
        <v>12.5</v>
      </c>
      <c r="V36" s="316"/>
      <c r="W36" s="316"/>
      <c r="X36" s="316"/>
      <c r="Y36" s="452"/>
      <c r="Z36" s="452"/>
      <c r="AA36" s="452"/>
      <c r="AB36" s="452"/>
      <c r="AC36" s="452"/>
      <c r="AD36" s="452"/>
    </row>
    <row r="37" spans="1:31" ht="20.100000000000001" customHeight="1">
      <c r="A37" s="144"/>
      <c r="B37" s="413"/>
      <c r="C37" s="452"/>
      <c r="D37" s="311" t="s">
        <v>1963</v>
      </c>
      <c r="E37" s="452"/>
      <c r="F37" s="323"/>
      <c r="G37" s="187"/>
      <c r="H37" s="323"/>
      <c r="I37" s="187"/>
      <c r="J37" s="323"/>
      <c r="K37" s="187"/>
      <c r="L37" s="356"/>
      <c r="M37" s="314"/>
      <c r="N37" s="356"/>
      <c r="O37" s="314"/>
      <c r="P37" s="356"/>
      <c r="Q37" s="314"/>
      <c r="R37" s="315"/>
      <c r="S37" s="316"/>
      <c r="T37" s="315">
        <v>3</v>
      </c>
      <c r="U37" s="316">
        <v>18.8</v>
      </c>
      <c r="V37" s="316"/>
      <c r="W37" s="316"/>
      <c r="X37" s="316"/>
      <c r="Y37" s="452"/>
      <c r="Z37" s="452"/>
      <c r="AA37" s="452"/>
      <c r="AB37" s="452"/>
      <c r="AC37" s="452"/>
      <c r="AD37" s="452"/>
    </row>
    <row r="38" spans="1:31" ht="20.100000000000001" customHeight="1">
      <c r="A38" s="144"/>
      <c r="B38" s="413"/>
      <c r="C38" s="452"/>
      <c r="D38" s="311" t="s">
        <v>1964</v>
      </c>
      <c r="E38" s="452"/>
      <c r="F38" s="323"/>
      <c r="G38" s="187"/>
      <c r="H38" s="323"/>
      <c r="I38" s="187"/>
      <c r="J38" s="323"/>
      <c r="K38" s="187"/>
      <c r="L38" s="356"/>
      <c r="M38" s="314"/>
      <c r="N38" s="356"/>
      <c r="O38" s="314"/>
      <c r="P38" s="356"/>
      <c r="Q38" s="314"/>
      <c r="R38" s="315">
        <v>1</v>
      </c>
      <c r="S38" s="316">
        <v>16.666666666666668</v>
      </c>
      <c r="T38" s="315"/>
      <c r="U38" s="316"/>
      <c r="V38" s="316"/>
      <c r="W38" s="316"/>
      <c r="X38" s="316"/>
      <c r="Y38" s="452"/>
      <c r="Z38" s="452"/>
      <c r="AA38" s="452"/>
      <c r="AB38" s="452"/>
      <c r="AC38" s="452"/>
      <c r="AD38" s="452"/>
    </row>
    <row r="39" spans="1:31" ht="20.100000000000001" customHeight="1">
      <c r="A39" s="144"/>
      <c r="B39" s="413"/>
      <c r="C39" s="452"/>
      <c r="D39" s="311" t="s">
        <v>8125</v>
      </c>
      <c r="E39" s="452"/>
      <c r="F39" s="323"/>
      <c r="G39" s="187"/>
      <c r="H39" s="323"/>
      <c r="I39" s="187"/>
      <c r="J39" s="323"/>
      <c r="K39" s="187"/>
      <c r="L39" s="356"/>
      <c r="M39" s="314"/>
      <c r="N39" s="356"/>
      <c r="O39" s="314"/>
      <c r="P39" s="356"/>
      <c r="Q39" s="314"/>
      <c r="R39" s="356"/>
      <c r="S39" s="314"/>
      <c r="T39" s="315">
        <v>1</v>
      </c>
      <c r="U39" s="316">
        <v>6.3</v>
      </c>
      <c r="V39" s="316"/>
      <c r="W39" s="316"/>
      <c r="X39" s="316"/>
      <c r="Y39" s="452"/>
      <c r="Z39" s="452"/>
      <c r="AA39" s="452"/>
      <c r="AB39" s="452"/>
      <c r="AC39" s="452"/>
      <c r="AD39" s="452"/>
    </row>
    <row r="40" spans="1:31" ht="20.100000000000001" customHeight="1">
      <c r="A40" s="144"/>
      <c r="B40" s="413"/>
      <c r="C40" s="452"/>
      <c r="D40" s="311" t="s">
        <v>8126</v>
      </c>
      <c r="E40" s="452"/>
      <c r="F40" s="323"/>
      <c r="G40" s="187"/>
      <c r="H40" s="323"/>
      <c r="I40" s="187"/>
      <c r="J40" s="323"/>
      <c r="K40" s="187"/>
      <c r="L40" s="356"/>
      <c r="M40" s="314"/>
      <c r="N40" s="356">
        <v>1</v>
      </c>
      <c r="O40" s="314">
        <v>100</v>
      </c>
      <c r="P40" s="356"/>
      <c r="Q40" s="314"/>
      <c r="R40" s="356"/>
      <c r="S40" s="314"/>
      <c r="T40" s="315">
        <v>4</v>
      </c>
      <c r="U40" s="316">
        <v>25</v>
      </c>
      <c r="V40" s="316"/>
      <c r="W40" s="316"/>
      <c r="X40" s="316"/>
      <c r="Y40" s="452"/>
      <c r="Z40" s="452"/>
      <c r="AA40" s="452"/>
      <c r="AB40" s="452"/>
      <c r="AC40" s="452"/>
      <c r="AD40" s="452"/>
    </row>
    <row r="41" spans="1:31" ht="20.100000000000001" customHeight="1">
      <c r="A41" s="460" t="s">
        <v>9733</v>
      </c>
      <c r="B41" s="461" t="s">
        <v>1004</v>
      </c>
      <c r="C41" s="358" t="s">
        <v>996</v>
      </c>
      <c r="D41" s="374" t="s">
        <v>1638</v>
      </c>
      <c r="E41" s="527" t="s">
        <v>8119</v>
      </c>
      <c r="F41" s="467">
        <v>2</v>
      </c>
      <c r="G41" s="469">
        <v>6.8965517241379306</v>
      </c>
      <c r="H41" s="467">
        <v>3</v>
      </c>
      <c r="I41" s="469">
        <v>11.111111111111111</v>
      </c>
      <c r="J41" s="467">
        <v>4</v>
      </c>
      <c r="K41" s="469">
        <v>11.428571428571429</v>
      </c>
      <c r="L41" s="443">
        <v>2</v>
      </c>
      <c r="M41" s="444">
        <v>6.0606060606060606</v>
      </c>
      <c r="N41" s="471">
        <v>6</v>
      </c>
      <c r="O41" s="465">
        <v>14.285714285714286</v>
      </c>
      <c r="P41" s="471">
        <v>7</v>
      </c>
      <c r="Q41" s="465">
        <v>16.279069767441861</v>
      </c>
      <c r="R41" s="471">
        <v>12</v>
      </c>
      <c r="S41" s="465">
        <v>14.6</v>
      </c>
      <c r="T41" s="471">
        <v>79</v>
      </c>
      <c r="U41" s="465">
        <v>13.573883161512027</v>
      </c>
      <c r="V41" s="358" t="s">
        <v>8118</v>
      </c>
      <c r="W41" s="358" t="s">
        <v>8118</v>
      </c>
      <c r="X41" s="358" t="s">
        <v>8118</v>
      </c>
      <c r="Y41" s="358" t="s">
        <v>8118</v>
      </c>
      <c r="Z41" s="358" t="s">
        <v>8118</v>
      </c>
      <c r="AA41" s="358" t="s">
        <v>8118</v>
      </c>
      <c r="AB41" s="358" t="s">
        <v>138</v>
      </c>
      <c r="AC41" s="358" t="s">
        <v>138</v>
      </c>
      <c r="AD41" s="358"/>
    </row>
    <row r="42" spans="1:31" ht="20.100000000000001" customHeight="1">
      <c r="A42" s="144"/>
      <c r="B42" s="413"/>
      <c r="C42" s="452"/>
      <c r="D42" s="311" t="s">
        <v>1639</v>
      </c>
      <c r="E42" s="526"/>
      <c r="F42" s="323">
        <v>2</v>
      </c>
      <c r="G42" s="187">
        <v>6.8965517241379306</v>
      </c>
      <c r="H42" s="323">
        <v>6</v>
      </c>
      <c r="I42" s="187">
        <v>22.222222222222221</v>
      </c>
      <c r="J42" s="323">
        <v>3</v>
      </c>
      <c r="K42" s="187">
        <v>8.5714285714285712</v>
      </c>
      <c r="L42" s="356">
        <v>2</v>
      </c>
      <c r="M42" s="314">
        <v>6.0606060606060606</v>
      </c>
      <c r="N42" s="315">
        <v>5</v>
      </c>
      <c r="O42" s="316">
        <v>11.904761904761905</v>
      </c>
      <c r="P42" s="315">
        <v>3</v>
      </c>
      <c r="Q42" s="316">
        <v>6.9767441860465116</v>
      </c>
      <c r="R42" s="315">
        <v>8</v>
      </c>
      <c r="S42" s="316">
        <v>9.8000000000000007</v>
      </c>
      <c r="T42" s="315">
        <v>34</v>
      </c>
      <c r="U42" s="316">
        <v>5.8419243986254292</v>
      </c>
      <c r="V42" s="316"/>
      <c r="W42" s="316"/>
      <c r="X42" s="316"/>
      <c r="Y42" s="452"/>
      <c r="Z42" s="452"/>
      <c r="AA42" s="452"/>
      <c r="AB42" s="452"/>
      <c r="AC42" s="452"/>
      <c r="AD42" s="452"/>
    </row>
    <row r="43" spans="1:31" ht="20.100000000000001" customHeight="1">
      <c r="A43" s="144"/>
      <c r="B43" s="413"/>
      <c r="C43" s="452"/>
      <c r="D43" s="311" t="s">
        <v>1640</v>
      </c>
      <c r="E43" s="526"/>
      <c r="F43" s="323">
        <v>2</v>
      </c>
      <c r="G43" s="187">
        <v>6.8965517241379306</v>
      </c>
      <c r="H43" s="323">
        <v>1</v>
      </c>
      <c r="I43" s="187">
        <v>3.7037037037037037</v>
      </c>
      <c r="J43" s="323">
        <v>4</v>
      </c>
      <c r="K43" s="187">
        <v>11.428571428571429</v>
      </c>
      <c r="L43" s="356">
        <v>2</v>
      </c>
      <c r="M43" s="314">
        <v>6.0606060606060606</v>
      </c>
      <c r="N43" s="315">
        <v>1</v>
      </c>
      <c r="O43" s="316">
        <v>2.3809523809523809</v>
      </c>
      <c r="P43" s="315">
        <v>3</v>
      </c>
      <c r="Q43" s="316">
        <v>6.9767441860465116</v>
      </c>
      <c r="R43" s="315">
        <v>6</v>
      </c>
      <c r="S43" s="316">
        <v>7.3</v>
      </c>
      <c r="T43" s="315">
        <v>62</v>
      </c>
      <c r="U43" s="316">
        <v>10.652920962199312</v>
      </c>
      <c r="V43" s="316"/>
      <c r="W43" s="316"/>
      <c r="X43" s="316"/>
      <c r="Y43" s="452"/>
      <c r="Z43" s="452"/>
      <c r="AA43" s="452"/>
      <c r="AB43" s="452"/>
      <c r="AC43" s="452"/>
      <c r="AD43" s="452"/>
    </row>
    <row r="44" spans="1:31" ht="20.100000000000001" customHeight="1">
      <c r="A44" s="144"/>
      <c r="B44" s="413"/>
      <c r="C44" s="452"/>
      <c r="D44" s="311" t="s">
        <v>1641</v>
      </c>
      <c r="E44" s="526"/>
      <c r="F44" s="323">
        <v>2</v>
      </c>
      <c r="G44" s="187">
        <v>6.8965517241379306</v>
      </c>
      <c r="H44" s="323">
        <v>2</v>
      </c>
      <c r="I44" s="187">
        <v>7.4074074074074074</v>
      </c>
      <c r="J44" s="323">
        <v>7</v>
      </c>
      <c r="K44" s="187">
        <v>20</v>
      </c>
      <c r="L44" s="356">
        <v>4</v>
      </c>
      <c r="M44" s="314">
        <v>12.121212121212121</v>
      </c>
      <c r="N44" s="315">
        <v>2</v>
      </c>
      <c r="O44" s="316">
        <v>4.7619047619047619</v>
      </c>
      <c r="P44" s="315">
        <v>2</v>
      </c>
      <c r="Q44" s="316">
        <v>4.6511627906976747</v>
      </c>
      <c r="R44" s="315">
        <v>5</v>
      </c>
      <c r="S44" s="316">
        <v>6.1</v>
      </c>
      <c r="T44" s="315">
        <v>26</v>
      </c>
      <c r="U44" s="316">
        <v>4.4673539518900345</v>
      </c>
      <c r="V44" s="316"/>
      <c r="W44" s="316"/>
      <c r="X44" s="316"/>
      <c r="Y44" s="452"/>
      <c r="Z44" s="452"/>
      <c r="AA44" s="452"/>
      <c r="AB44" s="452"/>
      <c r="AC44" s="452"/>
      <c r="AD44" s="452"/>
    </row>
    <row r="45" spans="1:31" ht="20.100000000000001" customHeight="1">
      <c r="A45" s="144"/>
      <c r="B45" s="413"/>
      <c r="C45" s="452"/>
      <c r="D45" s="311" t="s">
        <v>1642</v>
      </c>
      <c r="E45" s="526"/>
      <c r="F45" s="323"/>
      <c r="G45" s="187"/>
      <c r="H45" s="323"/>
      <c r="I45" s="187"/>
      <c r="J45" s="323"/>
      <c r="K45" s="187"/>
      <c r="L45" s="356"/>
      <c r="M45" s="314"/>
      <c r="N45" s="315"/>
      <c r="O45" s="316"/>
      <c r="P45" s="315"/>
      <c r="Q45" s="316"/>
      <c r="R45" s="315">
        <v>3</v>
      </c>
      <c r="S45" s="316">
        <v>3.7</v>
      </c>
      <c r="T45" s="315">
        <v>19</v>
      </c>
      <c r="U45" s="316">
        <v>3.2646048109965635</v>
      </c>
      <c r="V45" s="316"/>
      <c r="W45" s="316"/>
      <c r="X45" s="316"/>
      <c r="Y45" s="452"/>
      <c r="Z45" s="452"/>
      <c r="AA45" s="452"/>
      <c r="AB45" s="452"/>
      <c r="AC45" s="452"/>
      <c r="AD45" s="452"/>
    </row>
    <row r="46" spans="1:31" ht="20.100000000000001" customHeight="1">
      <c r="A46" s="144"/>
      <c r="B46" s="413"/>
      <c r="C46" s="452"/>
      <c r="D46" s="311" t="s">
        <v>1643</v>
      </c>
      <c r="E46" s="526"/>
      <c r="F46" s="323">
        <v>4</v>
      </c>
      <c r="G46" s="187">
        <v>13.793103448275861</v>
      </c>
      <c r="H46" s="323"/>
      <c r="I46" s="187"/>
      <c r="J46" s="323">
        <v>1</v>
      </c>
      <c r="K46" s="187">
        <v>2.8571428571428572</v>
      </c>
      <c r="L46" s="356">
        <v>3</v>
      </c>
      <c r="M46" s="314">
        <v>9.0909090909090917</v>
      </c>
      <c r="N46" s="315">
        <v>2</v>
      </c>
      <c r="O46" s="316">
        <v>4.7619047619047619</v>
      </c>
      <c r="P46" s="315">
        <v>4</v>
      </c>
      <c r="Q46" s="316">
        <v>9.3023255813953494</v>
      </c>
      <c r="R46" s="315">
        <v>2</v>
      </c>
      <c r="S46" s="316">
        <v>2.4</v>
      </c>
      <c r="T46" s="315">
        <v>37</v>
      </c>
      <c r="U46" s="316">
        <v>6.3573883161512024</v>
      </c>
      <c r="V46" s="316"/>
      <c r="W46" s="316"/>
      <c r="X46" s="316"/>
      <c r="Y46" s="452"/>
      <c r="Z46" s="452"/>
      <c r="AA46" s="452"/>
      <c r="AB46" s="452"/>
      <c r="AC46" s="452"/>
      <c r="AD46" s="452"/>
    </row>
    <row r="47" spans="1:31" ht="20.100000000000001" customHeight="1">
      <c r="A47" s="144"/>
      <c r="B47" s="413"/>
      <c r="C47" s="452"/>
      <c r="D47" s="311" t="s">
        <v>1644</v>
      </c>
      <c r="E47" s="526"/>
      <c r="F47" s="323">
        <v>12</v>
      </c>
      <c r="G47" s="187">
        <v>41.379310344827587</v>
      </c>
      <c r="H47" s="323">
        <v>9</v>
      </c>
      <c r="I47" s="187">
        <v>33.333333333333336</v>
      </c>
      <c r="J47" s="323">
        <v>9</v>
      </c>
      <c r="K47" s="187">
        <v>25.714285714285712</v>
      </c>
      <c r="L47" s="356">
        <v>12</v>
      </c>
      <c r="M47" s="314">
        <v>36.363636363636367</v>
      </c>
      <c r="N47" s="315">
        <v>16</v>
      </c>
      <c r="O47" s="316">
        <v>38.095238095238095</v>
      </c>
      <c r="P47" s="315">
        <v>17</v>
      </c>
      <c r="Q47" s="316">
        <v>39.534883720930232</v>
      </c>
      <c r="R47" s="315">
        <v>25</v>
      </c>
      <c r="S47" s="316">
        <v>30.5</v>
      </c>
      <c r="T47" s="315">
        <v>191</v>
      </c>
      <c r="U47" s="316">
        <v>32.817869415807557</v>
      </c>
      <c r="V47" s="316"/>
      <c r="W47" s="316"/>
      <c r="X47" s="316"/>
      <c r="Y47" s="452"/>
      <c r="Z47" s="452"/>
      <c r="AA47" s="452"/>
      <c r="AB47" s="452"/>
      <c r="AC47" s="452"/>
      <c r="AD47" s="452"/>
    </row>
    <row r="48" spans="1:31" ht="20.100000000000001" customHeight="1">
      <c r="A48" s="144"/>
      <c r="B48" s="413"/>
      <c r="C48" s="452"/>
      <c r="D48" s="311" t="s">
        <v>1645</v>
      </c>
      <c r="E48" s="526"/>
      <c r="F48" s="323">
        <v>2</v>
      </c>
      <c r="G48" s="187">
        <v>6.8965517241379306</v>
      </c>
      <c r="H48" s="323">
        <v>2</v>
      </c>
      <c r="I48" s="187">
        <v>7.4074074074074074</v>
      </c>
      <c r="J48" s="323">
        <v>3</v>
      </c>
      <c r="K48" s="187">
        <v>8.5714285714285712</v>
      </c>
      <c r="L48" s="356">
        <v>4</v>
      </c>
      <c r="M48" s="314">
        <v>12.121212121212121</v>
      </c>
      <c r="N48" s="315">
        <v>2</v>
      </c>
      <c r="O48" s="316">
        <v>4.7619047619047619</v>
      </c>
      <c r="P48" s="315">
        <v>4</v>
      </c>
      <c r="Q48" s="316">
        <v>9.3023255813953494</v>
      </c>
      <c r="R48" s="315">
        <v>10</v>
      </c>
      <c r="S48" s="316">
        <v>12.2</v>
      </c>
      <c r="T48" s="315">
        <v>56</v>
      </c>
      <c r="U48" s="316">
        <v>9.6219931271477659</v>
      </c>
      <c r="V48" s="316"/>
      <c r="W48" s="316"/>
      <c r="X48" s="316"/>
      <c r="Y48" s="452"/>
      <c r="Z48" s="452"/>
      <c r="AA48" s="452"/>
      <c r="AB48" s="452"/>
      <c r="AC48" s="452"/>
      <c r="AD48" s="452"/>
    </row>
    <row r="49" spans="1:30" ht="20.100000000000001" customHeight="1">
      <c r="A49" s="144"/>
      <c r="B49" s="413"/>
      <c r="C49" s="452"/>
      <c r="D49" s="311" t="s">
        <v>1646</v>
      </c>
      <c r="E49" s="526"/>
      <c r="F49" s="323">
        <v>1</v>
      </c>
      <c r="G49" s="187">
        <v>3.4482758620689653</v>
      </c>
      <c r="H49" s="323">
        <v>3</v>
      </c>
      <c r="I49" s="187">
        <v>11.111111111111111</v>
      </c>
      <c r="J49" s="323">
        <v>1</v>
      </c>
      <c r="K49" s="187">
        <v>2.8571428571428572</v>
      </c>
      <c r="L49" s="356"/>
      <c r="M49" s="314"/>
      <c r="N49" s="315">
        <v>2</v>
      </c>
      <c r="O49" s="316">
        <v>4.7619047619047619</v>
      </c>
      <c r="P49" s="315"/>
      <c r="Q49" s="316"/>
      <c r="R49" s="315">
        <v>5</v>
      </c>
      <c r="S49" s="316">
        <v>6.1</v>
      </c>
      <c r="T49" s="315">
        <v>9</v>
      </c>
      <c r="U49" s="316">
        <v>1.5463917525773196</v>
      </c>
      <c r="V49" s="316"/>
      <c r="W49" s="316"/>
      <c r="X49" s="316"/>
      <c r="Y49" s="452"/>
      <c r="Z49" s="452"/>
      <c r="AA49" s="452"/>
      <c r="AB49" s="452"/>
      <c r="AC49" s="452"/>
      <c r="AD49" s="452"/>
    </row>
    <row r="50" spans="1:30" ht="20.100000000000001" customHeight="1">
      <c r="A50" s="144"/>
      <c r="B50" s="413"/>
      <c r="C50" s="452"/>
      <c r="D50" s="311" t="s">
        <v>8127</v>
      </c>
      <c r="E50" s="526"/>
      <c r="F50" s="323"/>
      <c r="G50" s="187"/>
      <c r="H50" s="323"/>
      <c r="I50" s="187"/>
      <c r="J50" s="323"/>
      <c r="K50" s="187"/>
      <c r="L50" s="356"/>
      <c r="M50" s="314"/>
      <c r="N50" s="315"/>
      <c r="O50" s="316"/>
      <c r="P50" s="315"/>
      <c r="Q50" s="316"/>
      <c r="R50" s="315"/>
      <c r="S50" s="316"/>
      <c r="T50" s="315"/>
      <c r="U50" s="316"/>
      <c r="V50" s="316"/>
      <c r="W50" s="316"/>
      <c r="X50" s="316"/>
      <c r="Y50" s="452"/>
      <c r="Z50" s="452"/>
      <c r="AA50" s="452"/>
      <c r="AB50" s="452"/>
      <c r="AC50" s="452"/>
      <c r="AD50" s="452"/>
    </row>
    <row r="51" spans="1:30" ht="20.100000000000001" customHeight="1">
      <c r="A51" s="144"/>
      <c r="B51" s="413"/>
      <c r="C51" s="452"/>
      <c r="D51" s="311" t="s">
        <v>8128</v>
      </c>
      <c r="E51" s="526"/>
      <c r="F51" s="323"/>
      <c r="G51" s="187"/>
      <c r="H51" s="323">
        <v>1</v>
      </c>
      <c r="I51" s="187">
        <v>3.7037037037037037</v>
      </c>
      <c r="J51" s="323">
        <v>1</v>
      </c>
      <c r="K51" s="187">
        <v>2.8571428571428572</v>
      </c>
      <c r="L51" s="356">
        <v>2</v>
      </c>
      <c r="M51" s="314">
        <v>6.0606060606060606</v>
      </c>
      <c r="N51" s="315">
        <v>2</v>
      </c>
      <c r="O51" s="316">
        <v>4.7619047619047619</v>
      </c>
      <c r="P51" s="315">
        <v>2</v>
      </c>
      <c r="Q51" s="316">
        <v>4.6511627906976747</v>
      </c>
      <c r="R51" s="315">
        <v>1</v>
      </c>
      <c r="S51" s="316">
        <v>1.2</v>
      </c>
      <c r="T51" s="315">
        <v>8</v>
      </c>
      <c r="U51" s="316">
        <v>1.3745704467353952</v>
      </c>
      <c r="V51" s="316"/>
      <c r="W51" s="316"/>
      <c r="X51" s="316"/>
      <c r="Y51" s="452"/>
      <c r="Z51" s="452"/>
      <c r="AA51" s="452"/>
      <c r="AB51" s="452"/>
      <c r="AC51" s="452"/>
      <c r="AD51" s="452"/>
    </row>
    <row r="52" spans="1:30" ht="20.100000000000001" customHeight="1">
      <c r="A52" s="144"/>
      <c r="B52" s="413"/>
      <c r="C52" s="452"/>
      <c r="D52" s="311" t="s">
        <v>8129</v>
      </c>
      <c r="E52" s="526"/>
      <c r="F52" s="323"/>
      <c r="G52" s="187"/>
      <c r="H52" s="323"/>
      <c r="I52" s="187"/>
      <c r="J52" s="323"/>
      <c r="K52" s="187"/>
      <c r="L52" s="356">
        <v>1</v>
      </c>
      <c r="M52" s="314">
        <v>3.0303030303030303</v>
      </c>
      <c r="N52" s="315"/>
      <c r="O52" s="316"/>
      <c r="P52" s="315"/>
      <c r="Q52" s="316"/>
      <c r="R52" s="315">
        <v>1</v>
      </c>
      <c r="S52" s="316">
        <v>1.2</v>
      </c>
      <c r="T52" s="315">
        <v>6</v>
      </c>
      <c r="U52" s="316">
        <v>1.0309278350515463</v>
      </c>
      <c r="V52" s="316"/>
      <c r="W52" s="316"/>
      <c r="X52" s="316"/>
      <c r="Y52" s="452"/>
      <c r="Z52" s="452"/>
      <c r="AA52" s="452"/>
      <c r="AB52" s="452"/>
      <c r="AC52" s="452"/>
      <c r="AD52" s="452"/>
    </row>
    <row r="53" spans="1:30" ht="20.100000000000001" customHeight="1">
      <c r="A53" s="144"/>
      <c r="B53" s="413"/>
      <c r="C53" s="452"/>
      <c r="D53" s="311" t="s">
        <v>8130</v>
      </c>
      <c r="E53" s="526"/>
      <c r="F53" s="323">
        <v>2</v>
      </c>
      <c r="G53" s="187">
        <v>6.8965517241379306</v>
      </c>
      <c r="H53" s="323"/>
      <c r="I53" s="187"/>
      <c r="J53" s="323">
        <v>2</v>
      </c>
      <c r="K53" s="187">
        <v>5.7142857142857144</v>
      </c>
      <c r="L53" s="356">
        <v>1</v>
      </c>
      <c r="M53" s="314">
        <v>3.0303030303030303</v>
      </c>
      <c r="N53" s="315">
        <v>4</v>
      </c>
      <c r="O53" s="316">
        <v>9.5238095238095237</v>
      </c>
      <c r="P53" s="315">
        <v>1</v>
      </c>
      <c r="Q53" s="316">
        <v>2.3255813953488373</v>
      </c>
      <c r="R53" s="315">
        <v>3</v>
      </c>
      <c r="S53" s="316">
        <v>3.7</v>
      </c>
      <c r="T53" s="315">
        <v>25</v>
      </c>
      <c r="U53" s="316">
        <v>4.2955326460481098</v>
      </c>
      <c r="V53" s="316"/>
      <c r="W53" s="316"/>
      <c r="X53" s="316"/>
      <c r="Y53" s="452"/>
      <c r="Z53" s="452"/>
      <c r="AA53" s="452"/>
      <c r="AB53" s="452"/>
      <c r="AC53" s="452"/>
      <c r="AD53" s="452"/>
    </row>
    <row r="54" spans="1:30" ht="20.100000000000001" customHeight="1">
      <c r="A54" s="144"/>
      <c r="B54" s="413"/>
      <c r="C54" s="452"/>
      <c r="D54" s="311" t="s">
        <v>8131</v>
      </c>
      <c r="E54" s="526"/>
      <c r="F54" s="323"/>
      <c r="G54" s="191"/>
      <c r="H54" s="323"/>
      <c r="I54" s="191"/>
      <c r="J54" s="323"/>
      <c r="K54" s="191"/>
      <c r="L54" s="356"/>
      <c r="M54" s="314"/>
      <c r="N54" s="315"/>
      <c r="O54" s="316"/>
      <c r="P54" s="315"/>
      <c r="Q54" s="316"/>
      <c r="R54" s="315"/>
      <c r="S54" s="316"/>
      <c r="T54" s="315">
        <v>30</v>
      </c>
      <c r="U54" s="316">
        <v>5.1546391752577323</v>
      </c>
      <c r="V54" s="316"/>
      <c r="W54" s="316"/>
      <c r="X54" s="316"/>
      <c r="Y54" s="452"/>
      <c r="Z54" s="452"/>
      <c r="AA54" s="452"/>
      <c r="AB54" s="452"/>
      <c r="AC54" s="452"/>
      <c r="AD54" s="452"/>
    </row>
    <row r="55" spans="1:30" ht="20.100000000000001" customHeight="1">
      <c r="A55" s="144"/>
      <c r="B55" s="413"/>
      <c r="C55" s="452"/>
      <c r="D55" s="311" t="s">
        <v>8125</v>
      </c>
      <c r="E55" s="526"/>
      <c r="F55" s="323"/>
      <c r="G55" s="191"/>
      <c r="H55" s="323"/>
      <c r="I55" s="191"/>
      <c r="J55" s="323"/>
      <c r="K55" s="191"/>
      <c r="L55" s="356"/>
      <c r="M55" s="314"/>
      <c r="N55" s="356"/>
      <c r="O55" s="314"/>
      <c r="P55" s="356"/>
      <c r="Q55" s="314"/>
      <c r="R55" s="356"/>
      <c r="S55" s="314"/>
      <c r="T55" s="315"/>
      <c r="U55" s="316"/>
      <c r="V55" s="316"/>
      <c r="W55" s="316"/>
      <c r="X55" s="316"/>
      <c r="Y55" s="452"/>
      <c r="Z55" s="452"/>
      <c r="AA55" s="452"/>
      <c r="AB55" s="452"/>
      <c r="AC55" s="452"/>
      <c r="AD55" s="452"/>
    </row>
    <row r="56" spans="1:30" ht="20.100000000000001" customHeight="1">
      <c r="A56" s="144"/>
      <c r="B56" s="413"/>
      <c r="C56" s="452"/>
      <c r="D56" s="311" t="s">
        <v>8126</v>
      </c>
      <c r="E56" s="526"/>
      <c r="F56" s="323"/>
      <c r="G56" s="191"/>
      <c r="H56" s="323"/>
      <c r="I56" s="191"/>
      <c r="J56" s="323"/>
      <c r="K56" s="191"/>
      <c r="L56" s="356"/>
      <c r="M56" s="314"/>
      <c r="N56" s="356"/>
      <c r="O56" s="314"/>
      <c r="P56" s="356"/>
      <c r="Q56" s="314"/>
      <c r="R56" s="356">
        <v>1</v>
      </c>
      <c r="S56" s="314">
        <v>1.2</v>
      </c>
      <c r="T56" s="356"/>
      <c r="U56" s="314"/>
      <c r="V56" s="314"/>
      <c r="W56" s="314"/>
      <c r="X56" s="314"/>
      <c r="Y56" s="452"/>
      <c r="Z56" s="452"/>
      <c r="AA56" s="452"/>
      <c r="AB56" s="452"/>
      <c r="AC56" s="452"/>
      <c r="AD56" s="452"/>
    </row>
    <row r="57" spans="1:30" ht="20.100000000000001" customHeight="1">
      <c r="A57" s="460" t="s">
        <v>5236</v>
      </c>
      <c r="B57" s="461" t="s">
        <v>1005</v>
      </c>
      <c r="C57" s="358" t="s">
        <v>5237</v>
      </c>
      <c r="D57" s="374"/>
      <c r="E57" s="527"/>
      <c r="F57" s="467">
        <v>2</v>
      </c>
      <c r="G57" s="469">
        <v>100</v>
      </c>
      <c r="H57" s="467"/>
      <c r="I57" s="469"/>
      <c r="J57" s="467">
        <v>2</v>
      </c>
      <c r="K57" s="469">
        <v>100</v>
      </c>
      <c r="L57" s="443">
        <v>1</v>
      </c>
      <c r="M57" s="444">
        <v>100</v>
      </c>
      <c r="N57" s="443">
        <v>4</v>
      </c>
      <c r="O57" s="465">
        <v>100</v>
      </c>
      <c r="P57" s="443">
        <v>1</v>
      </c>
      <c r="Q57" s="465">
        <v>100</v>
      </c>
      <c r="R57" s="443">
        <v>3</v>
      </c>
      <c r="S57" s="465">
        <v>100</v>
      </c>
      <c r="T57" s="443">
        <v>25</v>
      </c>
      <c r="U57" s="465">
        <v>100</v>
      </c>
      <c r="V57" s="358" t="s">
        <v>8118</v>
      </c>
      <c r="W57" s="358" t="s">
        <v>8118</v>
      </c>
      <c r="X57" s="358" t="s">
        <v>8118</v>
      </c>
      <c r="Y57" s="358" t="s">
        <v>8118</v>
      </c>
      <c r="Z57" s="358" t="s">
        <v>8118</v>
      </c>
      <c r="AA57" s="358" t="s">
        <v>8118</v>
      </c>
      <c r="AB57" s="358" t="s">
        <v>138</v>
      </c>
      <c r="AC57" s="358" t="s">
        <v>138</v>
      </c>
      <c r="AD57" s="358"/>
    </row>
    <row r="58" spans="1:30" ht="20.100000000000001" customHeight="1">
      <c r="A58" s="460" t="s">
        <v>5238</v>
      </c>
      <c r="B58" s="461" t="s">
        <v>1006</v>
      </c>
      <c r="C58" s="358" t="s">
        <v>996</v>
      </c>
      <c r="D58" s="374" t="s">
        <v>1647</v>
      </c>
      <c r="E58" s="527" t="s">
        <v>8132</v>
      </c>
      <c r="F58" s="467">
        <v>8</v>
      </c>
      <c r="G58" s="444">
        <v>27.586206896551722</v>
      </c>
      <c r="H58" s="467">
        <v>2</v>
      </c>
      <c r="I58" s="444">
        <v>7.4074074074074074</v>
      </c>
      <c r="J58" s="467">
        <v>4</v>
      </c>
      <c r="K58" s="444">
        <v>11.428571428571429</v>
      </c>
      <c r="L58" s="443">
        <v>9</v>
      </c>
      <c r="M58" s="444">
        <v>27.27272727272727</v>
      </c>
      <c r="N58" s="471">
        <v>4</v>
      </c>
      <c r="O58" s="465">
        <v>9.5238095238095237</v>
      </c>
      <c r="P58" s="471">
        <v>6</v>
      </c>
      <c r="Q58" s="465">
        <v>13.953488372093023</v>
      </c>
      <c r="R58" s="471">
        <v>22</v>
      </c>
      <c r="S58" s="465">
        <v>26.8</v>
      </c>
      <c r="T58" s="471">
        <v>177</v>
      </c>
      <c r="U58" s="465">
        <v>30.412371134020617</v>
      </c>
      <c r="V58" s="358" t="s">
        <v>8118</v>
      </c>
      <c r="W58" s="358" t="s">
        <v>8118</v>
      </c>
      <c r="X58" s="358" t="s">
        <v>8118</v>
      </c>
      <c r="Y58" s="358" t="s">
        <v>8118</v>
      </c>
      <c r="Z58" s="358" t="s">
        <v>8118</v>
      </c>
      <c r="AA58" s="358" t="s">
        <v>8118</v>
      </c>
      <c r="AB58" s="358" t="s">
        <v>138</v>
      </c>
      <c r="AC58" s="358" t="s">
        <v>138</v>
      </c>
      <c r="AD58" s="358"/>
    </row>
    <row r="59" spans="1:30" ht="20.100000000000001" customHeight="1">
      <c r="A59" s="144"/>
      <c r="B59" s="413"/>
      <c r="C59" s="452"/>
      <c r="D59" s="311" t="s">
        <v>1648</v>
      </c>
      <c r="E59" s="526"/>
      <c r="F59" s="323">
        <v>3</v>
      </c>
      <c r="G59" s="314">
        <v>10.344827586206897</v>
      </c>
      <c r="H59" s="323">
        <v>4</v>
      </c>
      <c r="I59" s="314">
        <v>14.814814814814815</v>
      </c>
      <c r="J59" s="323">
        <v>3</v>
      </c>
      <c r="K59" s="314">
        <v>8.5714285714285712</v>
      </c>
      <c r="L59" s="356">
        <v>6</v>
      </c>
      <c r="M59" s="314">
        <v>18.181818181818183</v>
      </c>
      <c r="N59" s="315">
        <v>7</v>
      </c>
      <c r="O59" s="316">
        <v>16.666666666666668</v>
      </c>
      <c r="P59" s="315">
        <v>8</v>
      </c>
      <c r="Q59" s="316">
        <v>18.604651162790699</v>
      </c>
      <c r="R59" s="315">
        <v>10</v>
      </c>
      <c r="S59" s="316">
        <v>12.2</v>
      </c>
      <c r="T59" s="315">
        <v>80</v>
      </c>
      <c r="U59" s="316">
        <v>13.745704467353951</v>
      </c>
      <c r="V59" s="316"/>
      <c r="W59" s="316"/>
      <c r="X59" s="316"/>
      <c r="Y59" s="452"/>
      <c r="Z59" s="452"/>
      <c r="AA59" s="452"/>
      <c r="AB59" s="452"/>
      <c r="AC59" s="452"/>
      <c r="AD59" s="452"/>
    </row>
    <row r="60" spans="1:30" ht="20.100000000000001" customHeight="1">
      <c r="A60" s="144"/>
      <c r="B60" s="413"/>
      <c r="C60" s="452"/>
      <c r="D60" s="311" t="s">
        <v>1649</v>
      </c>
      <c r="E60" s="526"/>
      <c r="F60" s="323">
        <v>15</v>
      </c>
      <c r="G60" s="314">
        <v>51.724137931034484</v>
      </c>
      <c r="H60" s="323">
        <v>16</v>
      </c>
      <c r="I60" s="314">
        <v>59.25925925925926</v>
      </c>
      <c r="J60" s="323">
        <v>24</v>
      </c>
      <c r="K60" s="314">
        <v>68.571428571428569</v>
      </c>
      <c r="L60" s="356">
        <v>14</v>
      </c>
      <c r="M60" s="314">
        <v>42.424242424242422</v>
      </c>
      <c r="N60" s="315">
        <v>23</v>
      </c>
      <c r="O60" s="316">
        <v>54.761904761904759</v>
      </c>
      <c r="P60" s="315">
        <v>27</v>
      </c>
      <c r="Q60" s="316">
        <v>62.790697674418603</v>
      </c>
      <c r="R60" s="315">
        <v>43</v>
      </c>
      <c r="S60" s="316">
        <v>52.4</v>
      </c>
      <c r="T60" s="315">
        <v>269</v>
      </c>
      <c r="U60" s="316">
        <v>46.219931271477662</v>
      </c>
      <c r="V60" s="316"/>
      <c r="W60" s="316"/>
      <c r="X60" s="316"/>
      <c r="Y60" s="452"/>
      <c r="Z60" s="452"/>
      <c r="AA60" s="452"/>
      <c r="AB60" s="452"/>
      <c r="AC60" s="452"/>
      <c r="AD60" s="452"/>
    </row>
    <row r="61" spans="1:30" ht="20.100000000000001" customHeight="1">
      <c r="A61" s="144"/>
      <c r="B61" s="413"/>
      <c r="C61" s="452"/>
      <c r="D61" s="311" t="s">
        <v>8133</v>
      </c>
      <c r="E61" s="526"/>
      <c r="F61" s="323">
        <v>2</v>
      </c>
      <c r="G61" s="314">
        <v>6.8965517241379306</v>
      </c>
      <c r="H61" s="323"/>
      <c r="I61" s="314"/>
      <c r="J61" s="323">
        <v>2</v>
      </c>
      <c r="K61" s="314">
        <v>5.7142857142857144</v>
      </c>
      <c r="L61" s="356">
        <v>2</v>
      </c>
      <c r="M61" s="314">
        <v>6.0606060606060606</v>
      </c>
      <c r="N61" s="315">
        <v>2</v>
      </c>
      <c r="O61" s="316">
        <v>4.7619047619047619</v>
      </c>
      <c r="P61" s="315"/>
      <c r="Q61" s="316"/>
      <c r="R61" s="315">
        <v>1</v>
      </c>
      <c r="S61" s="316">
        <v>1.2</v>
      </c>
      <c r="T61" s="315">
        <v>14</v>
      </c>
      <c r="U61" s="316">
        <v>2.4054982817869415</v>
      </c>
      <c r="V61" s="316"/>
      <c r="W61" s="316"/>
      <c r="X61" s="316"/>
      <c r="Y61" s="452"/>
      <c r="Z61" s="452"/>
      <c r="AA61" s="452"/>
      <c r="AB61" s="452"/>
      <c r="AC61" s="452"/>
      <c r="AD61" s="452"/>
    </row>
    <row r="62" spans="1:30" ht="20.100000000000001" customHeight="1">
      <c r="A62" s="144"/>
      <c r="B62" s="413"/>
      <c r="C62" s="452"/>
      <c r="D62" s="311" t="s">
        <v>1650</v>
      </c>
      <c r="E62" s="526"/>
      <c r="F62" s="323">
        <v>1</v>
      </c>
      <c r="G62" s="314">
        <v>3.4482758620689653</v>
      </c>
      <c r="H62" s="323">
        <v>5</v>
      </c>
      <c r="I62" s="314">
        <v>18.518518518518519</v>
      </c>
      <c r="J62" s="323">
        <v>1</v>
      </c>
      <c r="K62" s="314">
        <v>2.8571428571428572</v>
      </c>
      <c r="L62" s="356">
        <v>2</v>
      </c>
      <c r="M62" s="314">
        <v>6.0606060606060606</v>
      </c>
      <c r="N62" s="315">
        <v>6</v>
      </c>
      <c r="O62" s="316">
        <v>14.285714285714286</v>
      </c>
      <c r="P62" s="315">
        <v>2</v>
      </c>
      <c r="Q62" s="316">
        <v>4.6511627906976747</v>
      </c>
      <c r="R62" s="315">
        <v>5</v>
      </c>
      <c r="S62" s="316">
        <v>6.1</v>
      </c>
      <c r="T62" s="315">
        <v>42</v>
      </c>
      <c r="U62" s="316">
        <v>7.2164948453608249</v>
      </c>
      <c r="V62" s="316"/>
      <c r="W62" s="316"/>
      <c r="X62" s="316"/>
      <c r="Y62" s="452"/>
      <c r="Z62" s="452"/>
      <c r="AA62" s="452"/>
      <c r="AB62" s="452"/>
      <c r="AC62" s="452"/>
      <c r="AD62" s="452"/>
    </row>
    <row r="63" spans="1:30" ht="20.100000000000001" customHeight="1">
      <c r="A63" s="144"/>
      <c r="B63" s="413"/>
      <c r="C63" s="452"/>
      <c r="D63" s="311" t="s">
        <v>8134</v>
      </c>
      <c r="E63" s="526"/>
      <c r="F63" s="323"/>
      <c r="G63" s="314"/>
      <c r="H63" s="323"/>
      <c r="I63" s="314"/>
      <c r="J63" s="323"/>
      <c r="K63" s="314"/>
      <c r="L63" s="356"/>
      <c r="M63" s="314"/>
      <c r="N63" s="356"/>
      <c r="O63" s="314"/>
      <c r="P63" s="356"/>
      <c r="Q63" s="314"/>
      <c r="R63" s="356"/>
      <c r="S63" s="314"/>
      <c r="T63" s="356"/>
      <c r="U63" s="314"/>
      <c r="V63" s="314"/>
      <c r="W63" s="314"/>
      <c r="X63" s="314"/>
      <c r="Y63" s="452"/>
      <c r="Z63" s="452"/>
      <c r="AA63" s="452"/>
      <c r="AB63" s="452"/>
      <c r="AC63" s="452"/>
      <c r="AD63" s="452"/>
    </row>
    <row r="64" spans="1:30" ht="20.100000000000001" customHeight="1">
      <c r="A64" s="144"/>
      <c r="B64" s="413"/>
      <c r="C64" s="452"/>
      <c r="D64" s="311" t="s">
        <v>8135</v>
      </c>
      <c r="E64" s="526"/>
      <c r="F64" s="323"/>
      <c r="G64" s="314"/>
      <c r="H64" s="323"/>
      <c r="I64" s="314"/>
      <c r="J64" s="323">
        <v>1</v>
      </c>
      <c r="K64" s="314">
        <v>2.8571428571428572</v>
      </c>
      <c r="L64" s="356"/>
      <c r="M64" s="314"/>
      <c r="N64" s="356"/>
      <c r="O64" s="314"/>
      <c r="P64" s="356"/>
      <c r="Q64" s="314"/>
      <c r="R64" s="356">
        <v>1</v>
      </c>
      <c r="S64" s="314">
        <v>1.2</v>
      </c>
      <c r="T64" s="356"/>
      <c r="U64" s="314"/>
      <c r="V64" s="314"/>
      <c r="W64" s="314"/>
      <c r="X64" s="314"/>
      <c r="Y64" s="452"/>
      <c r="Z64" s="452"/>
      <c r="AA64" s="452"/>
      <c r="AB64" s="452"/>
      <c r="AC64" s="452"/>
      <c r="AD64" s="452"/>
    </row>
    <row r="65" spans="1:30" ht="20.100000000000001" customHeight="1">
      <c r="A65" s="460" t="s">
        <v>5239</v>
      </c>
      <c r="B65" s="461" t="s">
        <v>1007</v>
      </c>
      <c r="C65" s="358" t="s">
        <v>5240</v>
      </c>
      <c r="D65" s="374"/>
      <c r="E65" s="527"/>
      <c r="F65" s="467">
        <v>1</v>
      </c>
      <c r="G65" s="477">
        <v>100</v>
      </c>
      <c r="H65" s="467">
        <v>5</v>
      </c>
      <c r="I65" s="477">
        <v>100</v>
      </c>
      <c r="J65" s="467">
        <v>1</v>
      </c>
      <c r="K65" s="477">
        <v>100</v>
      </c>
      <c r="L65" s="443">
        <v>2</v>
      </c>
      <c r="M65" s="444">
        <v>100</v>
      </c>
      <c r="N65" s="443">
        <v>6</v>
      </c>
      <c r="O65" s="465">
        <v>100</v>
      </c>
      <c r="P65" s="443">
        <v>2</v>
      </c>
      <c r="Q65" s="465">
        <v>100</v>
      </c>
      <c r="R65" s="471">
        <v>5</v>
      </c>
      <c r="S65" s="465">
        <v>100</v>
      </c>
      <c r="T65" s="471">
        <v>42</v>
      </c>
      <c r="U65" s="465">
        <v>100</v>
      </c>
      <c r="V65" s="358" t="s">
        <v>8118</v>
      </c>
      <c r="W65" s="358" t="s">
        <v>8118</v>
      </c>
      <c r="X65" s="358" t="s">
        <v>8118</v>
      </c>
      <c r="Y65" s="358" t="s">
        <v>8118</v>
      </c>
      <c r="Z65" s="358" t="s">
        <v>8118</v>
      </c>
      <c r="AA65" s="358" t="s">
        <v>8118</v>
      </c>
      <c r="AB65" s="358" t="s">
        <v>138</v>
      </c>
      <c r="AC65" s="358" t="s">
        <v>138</v>
      </c>
      <c r="AD65" s="358"/>
    </row>
    <row r="66" spans="1:30" ht="20.100000000000001" customHeight="1">
      <c r="A66" s="460" t="s">
        <v>5241</v>
      </c>
      <c r="B66" s="461" t="s">
        <v>1008</v>
      </c>
      <c r="C66" s="358" t="s">
        <v>996</v>
      </c>
      <c r="D66" s="374" t="s">
        <v>1651</v>
      </c>
      <c r="E66" s="527" t="s">
        <v>8132</v>
      </c>
      <c r="F66" s="467">
        <v>22</v>
      </c>
      <c r="G66" s="477">
        <v>75.862068965517238</v>
      </c>
      <c r="H66" s="467">
        <v>21</v>
      </c>
      <c r="I66" s="477">
        <v>77.777777777777771</v>
      </c>
      <c r="J66" s="467">
        <v>26</v>
      </c>
      <c r="K66" s="477">
        <v>74.285714285714292</v>
      </c>
      <c r="L66" s="443">
        <v>27</v>
      </c>
      <c r="M66" s="444">
        <v>81.818181818181813</v>
      </c>
      <c r="N66" s="471">
        <v>31</v>
      </c>
      <c r="O66" s="465">
        <v>73.8</v>
      </c>
      <c r="P66" s="471">
        <v>36</v>
      </c>
      <c r="Q66" s="465">
        <v>83.720930232558146</v>
      </c>
      <c r="R66" s="471">
        <v>55</v>
      </c>
      <c r="S66" s="465">
        <v>67.099999999999994</v>
      </c>
      <c r="T66" s="471">
        <v>305</v>
      </c>
      <c r="U66" s="465">
        <v>52.40549828178694</v>
      </c>
      <c r="V66" s="358" t="s">
        <v>8118</v>
      </c>
      <c r="W66" s="358" t="s">
        <v>8118</v>
      </c>
      <c r="X66" s="358" t="s">
        <v>8118</v>
      </c>
      <c r="Y66" s="358" t="s">
        <v>8118</v>
      </c>
      <c r="Z66" s="358" t="s">
        <v>8118</v>
      </c>
      <c r="AA66" s="358" t="s">
        <v>8118</v>
      </c>
      <c r="AB66" s="358" t="s">
        <v>138</v>
      </c>
      <c r="AC66" s="358" t="s">
        <v>138</v>
      </c>
      <c r="AD66" s="358"/>
    </row>
    <row r="67" spans="1:30" ht="20.100000000000001" customHeight="1">
      <c r="A67" s="144"/>
      <c r="B67" s="413"/>
      <c r="C67" s="452"/>
      <c r="D67" s="311" t="s">
        <v>1652</v>
      </c>
      <c r="E67" s="526"/>
      <c r="F67" s="323">
        <v>1</v>
      </c>
      <c r="G67" s="191">
        <v>3.4482758620689653</v>
      </c>
      <c r="H67" s="323">
        <v>3</v>
      </c>
      <c r="I67" s="191">
        <v>11.111111111111111</v>
      </c>
      <c r="J67" s="323">
        <v>4</v>
      </c>
      <c r="K67" s="191">
        <v>11.428571428571429</v>
      </c>
      <c r="L67" s="356">
        <v>1</v>
      </c>
      <c r="M67" s="314">
        <v>3.0303030303030303</v>
      </c>
      <c r="N67" s="315">
        <v>4</v>
      </c>
      <c r="O67" s="316">
        <v>9.5</v>
      </c>
      <c r="P67" s="315">
        <v>2</v>
      </c>
      <c r="Q67" s="316">
        <v>4.6511627906976747</v>
      </c>
      <c r="R67" s="315">
        <v>8</v>
      </c>
      <c r="S67" s="316">
        <v>9.8000000000000007</v>
      </c>
      <c r="T67" s="315">
        <v>66</v>
      </c>
      <c r="U67" s="316">
        <v>11.340206185567011</v>
      </c>
      <c r="V67" s="316"/>
      <c r="W67" s="316"/>
      <c r="X67" s="316"/>
      <c r="Y67" s="452"/>
      <c r="Z67" s="452"/>
      <c r="AA67" s="452"/>
      <c r="AB67" s="452"/>
      <c r="AC67" s="452"/>
      <c r="AD67" s="452"/>
    </row>
    <row r="68" spans="1:30" ht="20.100000000000001" customHeight="1">
      <c r="A68" s="144"/>
      <c r="B68" s="413"/>
      <c r="C68" s="452"/>
      <c r="D68" s="311" t="s">
        <v>1653</v>
      </c>
      <c r="E68" s="526"/>
      <c r="F68" s="323">
        <v>3</v>
      </c>
      <c r="G68" s="191">
        <v>10.344827586206897</v>
      </c>
      <c r="H68" s="323">
        <v>1</v>
      </c>
      <c r="I68" s="191">
        <v>3.7037037037037037</v>
      </c>
      <c r="J68" s="323">
        <v>3</v>
      </c>
      <c r="K68" s="191">
        <v>8.5714285714285712</v>
      </c>
      <c r="L68" s="356">
        <v>1</v>
      </c>
      <c r="M68" s="314">
        <v>3.0303030303030303</v>
      </c>
      <c r="N68" s="315">
        <v>4</v>
      </c>
      <c r="O68" s="316">
        <v>9.5</v>
      </c>
      <c r="P68" s="315">
        <v>2</v>
      </c>
      <c r="Q68" s="316">
        <v>4.6511627906976747</v>
      </c>
      <c r="R68" s="315">
        <v>6</v>
      </c>
      <c r="S68" s="316">
        <v>7.3</v>
      </c>
      <c r="T68" s="315">
        <v>43</v>
      </c>
      <c r="U68" s="316">
        <v>7.3883161512027495</v>
      </c>
      <c r="V68" s="316"/>
      <c r="W68" s="316"/>
      <c r="X68" s="316"/>
      <c r="Y68" s="452"/>
      <c r="Z68" s="452"/>
      <c r="AA68" s="452"/>
      <c r="AB68" s="452"/>
      <c r="AC68" s="452"/>
      <c r="AD68" s="452"/>
    </row>
    <row r="69" spans="1:30" ht="20.100000000000001" customHeight="1">
      <c r="A69" s="144"/>
      <c r="B69" s="413"/>
      <c r="C69" s="452"/>
      <c r="D69" s="311" t="s">
        <v>1654</v>
      </c>
      <c r="E69" s="526"/>
      <c r="F69" s="323">
        <v>1</v>
      </c>
      <c r="G69" s="191">
        <v>3.4482758620689653</v>
      </c>
      <c r="H69" s="323"/>
      <c r="I69" s="191"/>
      <c r="J69" s="323">
        <v>1</v>
      </c>
      <c r="K69" s="191">
        <v>2.8571428571428572</v>
      </c>
      <c r="L69" s="356">
        <v>3</v>
      </c>
      <c r="M69" s="314">
        <v>9.0909090909090917</v>
      </c>
      <c r="N69" s="315">
        <v>2</v>
      </c>
      <c r="O69" s="316">
        <v>4.8</v>
      </c>
      <c r="P69" s="315">
        <v>1</v>
      </c>
      <c r="Q69" s="316">
        <v>2.3255813953488373</v>
      </c>
      <c r="R69" s="315">
        <v>1</v>
      </c>
      <c r="S69" s="316">
        <v>1.2</v>
      </c>
      <c r="T69" s="315">
        <v>48</v>
      </c>
      <c r="U69" s="316">
        <v>8.2474226804123703</v>
      </c>
      <c r="V69" s="316"/>
      <c r="W69" s="316"/>
      <c r="X69" s="316"/>
      <c r="Y69" s="452"/>
      <c r="Z69" s="452"/>
      <c r="AA69" s="452"/>
      <c r="AB69" s="452"/>
      <c r="AC69" s="452"/>
      <c r="AD69" s="452"/>
    </row>
    <row r="70" spans="1:30" ht="20.100000000000001" customHeight="1">
      <c r="A70" s="144"/>
      <c r="B70" s="413"/>
      <c r="C70" s="452"/>
      <c r="D70" s="311" t="s">
        <v>1655</v>
      </c>
      <c r="E70" s="526"/>
      <c r="F70" s="323">
        <v>1</v>
      </c>
      <c r="G70" s="191">
        <v>3.4482758620689653</v>
      </c>
      <c r="H70" s="323">
        <v>1</v>
      </c>
      <c r="I70" s="191">
        <v>3.7037037037037037</v>
      </c>
      <c r="J70" s="323">
        <v>1</v>
      </c>
      <c r="K70" s="191">
        <v>2.8571428571428572</v>
      </c>
      <c r="L70" s="356"/>
      <c r="M70" s="314"/>
      <c r="N70" s="315"/>
      <c r="O70" s="316"/>
      <c r="P70" s="315">
        <v>1</v>
      </c>
      <c r="Q70" s="316">
        <v>2.3255813953488373</v>
      </c>
      <c r="R70" s="315">
        <v>1</v>
      </c>
      <c r="S70" s="316">
        <v>1.2</v>
      </c>
      <c r="T70" s="315">
        <v>25</v>
      </c>
      <c r="U70" s="316">
        <v>4.2955326460481098</v>
      </c>
      <c r="V70" s="316"/>
      <c r="W70" s="316"/>
      <c r="X70" s="316"/>
      <c r="Y70" s="452"/>
      <c r="Z70" s="452"/>
      <c r="AA70" s="452"/>
      <c r="AB70" s="452"/>
      <c r="AC70" s="452"/>
      <c r="AD70" s="452"/>
    </row>
    <row r="71" spans="1:30" ht="20.100000000000001" customHeight="1">
      <c r="A71" s="144"/>
      <c r="B71" s="413"/>
      <c r="C71" s="452"/>
      <c r="D71" s="311" t="s">
        <v>1656</v>
      </c>
      <c r="E71" s="526"/>
      <c r="F71" s="323">
        <v>1</v>
      </c>
      <c r="G71" s="191">
        <v>3.4482758620689653</v>
      </c>
      <c r="H71" s="323">
        <v>1</v>
      </c>
      <c r="I71" s="191">
        <v>3.7037037037037037</v>
      </c>
      <c r="J71" s="323"/>
      <c r="K71" s="191"/>
      <c r="L71" s="356">
        <v>1</v>
      </c>
      <c r="M71" s="314">
        <v>3.0303030303030303</v>
      </c>
      <c r="N71" s="315"/>
      <c r="O71" s="316"/>
      <c r="P71" s="315">
        <v>1</v>
      </c>
      <c r="Q71" s="316">
        <v>2.3255813953488373</v>
      </c>
      <c r="R71" s="315">
        <v>10</v>
      </c>
      <c r="S71" s="316">
        <v>12.2</v>
      </c>
      <c r="T71" s="315">
        <v>95</v>
      </c>
      <c r="U71" s="316">
        <v>16.323024054982817</v>
      </c>
      <c r="V71" s="316"/>
      <c r="W71" s="316"/>
      <c r="X71" s="316"/>
      <c r="Y71" s="452"/>
      <c r="Z71" s="452"/>
      <c r="AA71" s="452"/>
      <c r="AB71" s="452"/>
      <c r="AC71" s="452"/>
      <c r="AD71" s="452"/>
    </row>
    <row r="72" spans="1:30" ht="20.100000000000001" customHeight="1">
      <c r="A72" s="144"/>
      <c r="B72" s="413"/>
      <c r="C72" s="452"/>
      <c r="D72" s="311" t="s">
        <v>1970</v>
      </c>
      <c r="E72" s="526"/>
      <c r="F72" s="323"/>
      <c r="G72" s="191"/>
      <c r="H72" s="323"/>
      <c r="I72" s="191"/>
      <c r="J72" s="323"/>
      <c r="K72" s="191"/>
      <c r="L72" s="356"/>
      <c r="M72" s="314"/>
      <c r="N72" s="356"/>
      <c r="O72" s="314"/>
      <c r="P72" s="356"/>
      <c r="Q72" s="314"/>
      <c r="R72" s="356"/>
      <c r="S72" s="314"/>
      <c r="T72" s="356"/>
      <c r="U72" s="314"/>
      <c r="V72" s="314"/>
      <c r="W72" s="314"/>
      <c r="X72" s="314"/>
      <c r="Y72" s="452"/>
      <c r="Z72" s="452"/>
      <c r="AA72" s="452"/>
      <c r="AB72" s="452"/>
      <c r="AC72" s="452"/>
      <c r="AD72" s="452"/>
    </row>
    <row r="73" spans="1:30" ht="20.100000000000001" customHeight="1">
      <c r="A73" s="144"/>
      <c r="B73" s="413"/>
      <c r="C73" s="452"/>
      <c r="D73" s="311" t="s">
        <v>1971</v>
      </c>
      <c r="E73" s="526"/>
      <c r="F73" s="323"/>
      <c r="G73" s="191"/>
      <c r="H73" s="323"/>
      <c r="I73" s="191"/>
      <c r="J73" s="323"/>
      <c r="K73" s="191"/>
      <c r="L73" s="356"/>
      <c r="M73" s="314"/>
      <c r="N73" s="356">
        <v>1</v>
      </c>
      <c r="O73" s="314">
        <v>2.4</v>
      </c>
      <c r="P73" s="356"/>
      <c r="Q73" s="314"/>
      <c r="R73" s="356">
        <v>1</v>
      </c>
      <c r="S73" s="314">
        <v>1.2</v>
      </c>
      <c r="T73" s="356"/>
      <c r="U73" s="314"/>
      <c r="V73" s="314"/>
      <c r="W73" s="314"/>
      <c r="X73" s="314"/>
      <c r="Y73" s="452"/>
      <c r="Z73" s="452"/>
      <c r="AA73" s="452"/>
      <c r="AB73" s="452"/>
      <c r="AC73" s="452"/>
      <c r="AD73" s="452"/>
    </row>
    <row r="74" spans="1:30" ht="20.100000000000001" customHeight="1">
      <c r="A74" s="460" t="s">
        <v>5242</v>
      </c>
      <c r="B74" s="461" t="s">
        <v>1009</v>
      </c>
      <c r="C74" s="358" t="s">
        <v>996</v>
      </c>
      <c r="D74" s="476"/>
      <c r="E74" s="527" t="s">
        <v>8137</v>
      </c>
      <c r="F74" s="467">
        <v>29</v>
      </c>
      <c r="G74" s="477">
        <v>100</v>
      </c>
      <c r="H74" s="467">
        <v>26</v>
      </c>
      <c r="I74" s="477">
        <v>96.296296296296291</v>
      </c>
      <c r="J74" s="467">
        <v>33</v>
      </c>
      <c r="K74" s="477">
        <v>94.3</v>
      </c>
      <c r="L74" s="443">
        <v>31</v>
      </c>
      <c r="M74" s="444">
        <v>93.9</v>
      </c>
      <c r="N74" s="443">
        <v>41</v>
      </c>
      <c r="O74" s="465">
        <v>97.6</v>
      </c>
      <c r="P74" s="443">
        <v>37</v>
      </c>
      <c r="Q74" s="465">
        <v>100</v>
      </c>
      <c r="R74" s="471">
        <v>62</v>
      </c>
      <c r="S74" s="465">
        <v>75.599999999999994</v>
      </c>
      <c r="T74" s="443">
        <v>545</v>
      </c>
      <c r="U74" s="465">
        <v>93.6</v>
      </c>
      <c r="V74" s="358" t="s">
        <v>8118</v>
      </c>
      <c r="W74" s="358" t="s">
        <v>8118</v>
      </c>
      <c r="X74" s="358" t="s">
        <v>8118</v>
      </c>
      <c r="Y74" s="358" t="s">
        <v>8118</v>
      </c>
      <c r="Z74" s="358" t="s">
        <v>8118</v>
      </c>
      <c r="AA74" s="358" t="s">
        <v>8118</v>
      </c>
      <c r="AB74" s="358" t="s">
        <v>138</v>
      </c>
      <c r="AC74" s="358" t="s">
        <v>138</v>
      </c>
      <c r="AD74" s="358"/>
    </row>
    <row r="75" spans="1:30" ht="20.100000000000001" customHeight="1">
      <c r="A75" s="144"/>
      <c r="B75" s="408"/>
      <c r="C75" s="452"/>
      <c r="D75" s="311" t="s">
        <v>1657</v>
      </c>
      <c r="E75" s="526"/>
      <c r="F75" s="323"/>
      <c r="G75" s="191"/>
      <c r="H75" s="323">
        <v>1</v>
      </c>
      <c r="I75" s="191">
        <v>3.7037037037037033</v>
      </c>
      <c r="J75" s="323"/>
      <c r="K75" s="191"/>
      <c r="L75" s="356">
        <v>1</v>
      </c>
      <c r="M75" s="314">
        <v>3</v>
      </c>
      <c r="N75" s="356"/>
      <c r="O75" s="314"/>
      <c r="P75" s="356"/>
      <c r="Q75" s="314"/>
      <c r="R75" s="315">
        <v>1</v>
      </c>
      <c r="S75" s="316">
        <v>1.2</v>
      </c>
      <c r="T75" s="315">
        <v>10</v>
      </c>
      <c r="U75" s="314">
        <v>1.7</v>
      </c>
      <c r="V75" s="314"/>
      <c r="W75" s="314"/>
      <c r="X75" s="314"/>
      <c r="Y75" s="452"/>
      <c r="Z75" s="452"/>
      <c r="AA75" s="452"/>
      <c r="AB75" s="452"/>
      <c r="AC75" s="452"/>
      <c r="AD75" s="452"/>
    </row>
    <row r="76" spans="1:30" ht="20.100000000000001" customHeight="1">
      <c r="A76" s="144"/>
      <c r="B76" s="408"/>
      <c r="C76" s="452"/>
      <c r="D76" s="311" t="s">
        <v>1658</v>
      </c>
      <c r="E76" s="526"/>
      <c r="F76" s="323"/>
      <c r="G76" s="191"/>
      <c r="H76" s="323"/>
      <c r="I76" s="191"/>
      <c r="J76" s="323">
        <v>2</v>
      </c>
      <c r="K76" s="191">
        <v>5.7</v>
      </c>
      <c r="L76" s="356">
        <v>1</v>
      </c>
      <c r="M76" s="314">
        <v>3</v>
      </c>
      <c r="N76" s="356">
        <v>1</v>
      </c>
      <c r="O76" s="314">
        <v>2.4</v>
      </c>
      <c r="P76" s="356">
        <v>6</v>
      </c>
      <c r="Q76" s="314"/>
      <c r="R76" s="315">
        <v>19</v>
      </c>
      <c r="S76" s="316">
        <v>23.2</v>
      </c>
      <c r="T76" s="315">
        <v>27</v>
      </c>
      <c r="U76" s="314">
        <v>4.5999999999999996</v>
      </c>
      <c r="V76" s="314"/>
      <c r="W76" s="314"/>
      <c r="X76" s="314"/>
      <c r="Y76" s="452"/>
      <c r="Z76" s="452"/>
      <c r="AA76" s="452"/>
      <c r="AB76" s="452"/>
      <c r="AC76" s="452"/>
      <c r="AD76" s="452"/>
    </row>
    <row r="77" spans="1:30" ht="20.100000000000001" customHeight="1">
      <c r="A77" s="460" t="s">
        <v>5243</v>
      </c>
      <c r="B77" s="461" t="s">
        <v>1010</v>
      </c>
      <c r="C77" s="358" t="s">
        <v>5244</v>
      </c>
      <c r="D77" s="374" t="s">
        <v>1573</v>
      </c>
      <c r="E77" s="358" t="s">
        <v>8119</v>
      </c>
      <c r="F77" s="467"/>
      <c r="G77" s="477"/>
      <c r="H77" s="467"/>
      <c r="I77" s="477"/>
      <c r="J77" s="467"/>
      <c r="K77" s="477"/>
      <c r="L77" s="443"/>
      <c r="M77" s="444"/>
      <c r="N77" s="471"/>
      <c r="O77" s="444"/>
      <c r="P77" s="471">
        <v>1</v>
      </c>
      <c r="Q77" s="444">
        <v>16.7</v>
      </c>
      <c r="R77" s="471">
        <v>3</v>
      </c>
      <c r="S77" s="465">
        <v>15</v>
      </c>
      <c r="T77" s="471">
        <v>8</v>
      </c>
      <c r="U77" s="465">
        <v>21.6</v>
      </c>
      <c r="V77" s="358" t="s">
        <v>8118</v>
      </c>
      <c r="W77" s="358" t="s">
        <v>8118</v>
      </c>
      <c r="X77" s="358" t="s">
        <v>8118</v>
      </c>
      <c r="Y77" s="358" t="s">
        <v>8118</v>
      </c>
      <c r="Z77" s="358" t="s">
        <v>8118</v>
      </c>
      <c r="AA77" s="358" t="s">
        <v>8118</v>
      </c>
      <c r="AB77" s="358" t="s">
        <v>138</v>
      </c>
      <c r="AC77" s="358" t="s">
        <v>138</v>
      </c>
      <c r="AD77" s="358"/>
    </row>
    <row r="78" spans="1:30" ht="20.100000000000001" customHeight="1">
      <c r="A78" s="144"/>
      <c r="B78" s="413"/>
      <c r="C78" s="452"/>
      <c r="D78" s="311" t="s">
        <v>1574</v>
      </c>
      <c r="E78" s="452"/>
      <c r="F78" s="323"/>
      <c r="G78" s="191"/>
      <c r="H78" s="323"/>
      <c r="I78" s="191"/>
      <c r="J78" s="323"/>
      <c r="K78" s="191"/>
      <c r="L78" s="356"/>
      <c r="M78" s="314"/>
      <c r="N78" s="315"/>
      <c r="O78" s="314"/>
      <c r="P78" s="315"/>
      <c r="Q78" s="314"/>
      <c r="R78" s="315">
        <v>2</v>
      </c>
      <c r="S78" s="316">
        <v>10</v>
      </c>
      <c r="T78" s="315"/>
      <c r="U78" s="316"/>
      <c r="V78" s="316"/>
      <c r="W78" s="316"/>
      <c r="X78" s="316"/>
      <c r="Y78" s="452"/>
      <c r="Z78" s="452"/>
      <c r="AA78" s="452"/>
      <c r="AB78" s="452"/>
      <c r="AC78" s="452"/>
      <c r="AD78" s="452"/>
    </row>
    <row r="79" spans="1:30" ht="20.100000000000001" customHeight="1">
      <c r="A79" s="144"/>
      <c r="B79" s="413"/>
      <c r="C79" s="452"/>
      <c r="D79" s="311" t="s">
        <v>1575</v>
      </c>
      <c r="E79" s="452"/>
      <c r="F79" s="323"/>
      <c r="G79" s="191"/>
      <c r="H79" s="323"/>
      <c r="I79" s="191"/>
      <c r="J79" s="323"/>
      <c r="K79" s="191"/>
      <c r="L79" s="356"/>
      <c r="M79" s="314"/>
      <c r="N79" s="315"/>
      <c r="O79" s="314"/>
      <c r="P79" s="315">
        <v>1</v>
      </c>
      <c r="Q79" s="314">
        <v>16.7</v>
      </c>
      <c r="R79" s="315">
        <v>1</v>
      </c>
      <c r="S79" s="316">
        <v>5</v>
      </c>
      <c r="T79" s="315">
        <v>1</v>
      </c>
      <c r="U79" s="316">
        <v>2.7</v>
      </c>
      <c r="V79" s="316"/>
      <c r="W79" s="316"/>
      <c r="X79" s="316"/>
      <c r="Y79" s="452"/>
      <c r="Z79" s="452"/>
      <c r="AA79" s="452"/>
      <c r="AB79" s="452"/>
      <c r="AC79" s="452"/>
      <c r="AD79" s="452"/>
    </row>
    <row r="80" spans="1:30" ht="20.100000000000001" customHeight="1">
      <c r="A80" s="144"/>
      <c r="B80" s="413"/>
      <c r="C80" s="452"/>
      <c r="D80" s="311" t="s">
        <v>1659</v>
      </c>
      <c r="E80" s="452"/>
      <c r="F80" s="323"/>
      <c r="G80" s="191"/>
      <c r="H80" s="323"/>
      <c r="I80" s="191"/>
      <c r="J80" s="323"/>
      <c r="K80" s="191"/>
      <c r="L80" s="356"/>
      <c r="M80" s="314"/>
      <c r="N80" s="315"/>
      <c r="O80" s="314"/>
      <c r="P80" s="315">
        <v>1</v>
      </c>
      <c r="Q80" s="314">
        <v>16.7</v>
      </c>
      <c r="R80" s="315">
        <v>2</v>
      </c>
      <c r="S80" s="316">
        <v>10</v>
      </c>
      <c r="T80" s="315">
        <v>7</v>
      </c>
      <c r="U80" s="316">
        <v>18.899999999999999</v>
      </c>
      <c r="V80" s="316"/>
      <c r="W80" s="316"/>
      <c r="X80" s="316"/>
      <c r="Y80" s="452"/>
      <c r="Z80" s="452"/>
      <c r="AA80" s="452"/>
      <c r="AB80" s="452"/>
      <c r="AC80" s="452"/>
      <c r="AD80" s="452"/>
    </row>
    <row r="81" spans="1:30" ht="20.100000000000001" customHeight="1">
      <c r="A81" s="144"/>
      <c r="B81" s="413"/>
      <c r="C81" s="452"/>
      <c r="D81" s="311" t="s">
        <v>1577</v>
      </c>
      <c r="E81" s="452"/>
      <c r="F81" s="323"/>
      <c r="G81" s="191"/>
      <c r="H81" s="323"/>
      <c r="I81" s="191"/>
      <c r="J81" s="323"/>
      <c r="K81" s="191"/>
      <c r="L81" s="356"/>
      <c r="M81" s="314"/>
      <c r="N81" s="315"/>
      <c r="O81" s="314"/>
      <c r="P81" s="315"/>
      <c r="Q81" s="314"/>
      <c r="R81" s="315">
        <v>7</v>
      </c>
      <c r="S81" s="316">
        <v>35</v>
      </c>
      <c r="T81" s="315">
        <v>12</v>
      </c>
      <c r="U81" s="316">
        <v>32.4</v>
      </c>
      <c r="V81" s="316"/>
      <c r="W81" s="316"/>
      <c r="X81" s="316"/>
      <c r="Y81" s="452"/>
      <c r="Z81" s="452"/>
      <c r="AA81" s="452"/>
      <c r="AB81" s="452"/>
      <c r="AC81" s="452"/>
      <c r="AD81" s="452"/>
    </row>
    <row r="82" spans="1:30" ht="20.100000000000001" customHeight="1">
      <c r="A82" s="144"/>
      <c r="B82" s="413"/>
      <c r="C82" s="452"/>
      <c r="D82" s="311" t="s">
        <v>1578</v>
      </c>
      <c r="E82" s="452"/>
      <c r="F82" s="323"/>
      <c r="G82" s="191"/>
      <c r="H82" s="323"/>
      <c r="I82" s="191"/>
      <c r="J82" s="323"/>
      <c r="K82" s="191"/>
      <c r="L82" s="356"/>
      <c r="M82" s="314"/>
      <c r="N82" s="315"/>
      <c r="O82" s="314"/>
      <c r="P82" s="315"/>
      <c r="Q82" s="314"/>
      <c r="R82" s="315">
        <v>4</v>
      </c>
      <c r="S82" s="316">
        <v>20</v>
      </c>
      <c r="T82" s="315">
        <v>3</v>
      </c>
      <c r="U82" s="316">
        <v>8.1</v>
      </c>
      <c r="V82" s="316"/>
      <c r="W82" s="316"/>
      <c r="X82" s="316"/>
      <c r="Y82" s="452"/>
      <c r="Z82" s="452"/>
      <c r="AA82" s="452"/>
      <c r="AB82" s="452"/>
      <c r="AC82" s="452"/>
      <c r="AD82" s="452"/>
    </row>
    <row r="83" spans="1:30" ht="20.100000000000001" customHeight="1">
      <c r="A83" s="144"/>
      <c r="B83" s="413"/>
      <c r="C83" s="452"/>
      <c r="D83" s="311" t="s">
        <v>1660</v>
      </c>
      <c r="E83" s="452"/>
      <c r="F83" s="323"/>
      <c r="G83" s="191"/>
      <c r="H83" s="323"/>
      <c r="I83" s="191"/>
      <c r="J83" s="323"/>
      <c r="K83" s="191"/>
      <c r="L83" s="356">
        <v>1</v>
      </c>
      <c r="M83" s="314">
        <v>50</v>
      </c>
      <c r="N83" s="356"/>
      <c r="O83" s="314"/>
      <c r="P83" s="356"/>
      <c r="Q83" s="314"/>
      <c r="R83" s="356"/>
      <c r="S83" s="314"/>
      <c r="T83" s="356"/>
      <c r="U83" s="314"/>
      <c r="V83" s="314"/>
      <c r="W83" s="314"/>
      <c r="X83" s="314"/>
      <c r="Y83" s="452"/>
      <c r="Z83" s="452"/>
      <c r="AA83" s="452"/>
      <c r="AB83" s="452"/>
      <c r="AC83" s="452"/>
      <c r="AD83" s="452"/>
    </row>
    <row r="84" spans="1:30" ht="20.100000000000001" customHeight="1">
      <c r="A84" s="144"/>
      <c r="B84" s="413"/>
      <c r="C84" s="452"/>
      <c r="D84" s="311" t="s">
        <v>1661</v>
      </c>
      <c r="E84" s="452"/>
      <c r="F84" s="323"/>
      <c r="G84" s="191"/>
      <c r="H84" s="323"/>
      <c r="I84" s="191"/>
      <c r="J84" s="323"/>
      <c r="K84" s="191"/>
      <c r="L84" s="356"/>
      <c r="M84" s="314"/>
      <c r="N84" s="356"/>
      <c r="O84" s="314"/>
      <c r="P84" s="356"/>
      <c r="Q84" s="314"/>
      <c r="R84" s="356"/>
      <c r="S84" s="314"/>
      <c r="T84" s="356"/>
      <c r="U84" s="314"/>
      <c r="V84" s="314"/>
      <c r="W84" s="314"/>
      <c r="X84" s="314"/>
      <c r="Y84" s="452"/>
      <c r="Z84" s="452"/>
      <c r="AA84" s="452"/>
      <c r="AB84" s="452"/>
      <c r="AC84" s="452"/>
      <c r="AD84" s="452"/>
    </row>
    <row r="85" spans="1:30" ht="20.100000000000001" customHeight="1">
      <c r="A85" s="144"/>
      <c r="B85" s="413"/>
      <c r="C85" s="452"/>
      <c r="D85" s="311" t="s">
        <v>8120</v>
      </c>
      <c r="E85" s="452"/>
      <c r="F85" s="323"/>
      <c r="G85" s="191"/>
      <c r="H85" s="323">
        <v>1</v>
      </c>
      <c r="I85" s="191">
        <v>100</v>
      </c>
      <c r="J85" s="323"/>
      <c r="K85" s="191"/>
      <c r="L85" s="356"/>
      <c r="M85" s="314"/>
      <c r="N85" s="356"/>
      <c r="O85" s="314"/>
      <c r="P85" s="356"/>
      <c r="Q85" s="314"/>
      <c r="R85" s="356"/>
      <c r="S85" s="314"/>
      <c r="T85" s="315">
        <v>1</v>
      </c>
      <c r="U85" s="314">
        <v>2.7</v>
      </c>
      <c r="V85" s="314"/>
      <c r="W85" s="314"/>
      <c r="X85" s="314"/>
      <c r="Y85" s="452"/>
      <c r="Z85" s="452"/>
      <c r="AA85" s="452"/>
      <c r="AB85" s="452"/>
      <c r="AC85" s="452"/>
      <c r="AD85" s="452"/>
    </row>
    <row r="86" spans="1:30" ht="20.100000000000001" customHeight="1">
      <c r="A86" s="144"/>
      <c r="B86" s="413"/>
      <c r="C86" s="452"/>
      <c r="D86" s="311" t="s">
        <v>8121</v>
      </c>
      <c r="E86" s="452"/>
      <c r="F86" s="323"/>
      <c r="G86" s="314"/>
      <c r="H86" s="323"/>
      <c r="I86" s="314"/>
      <c r="J86" s="323">
        <v>2</v>
      </c>
      <c r="K86" s="314">
        <v>100</v>
      </c>
      <c r="L86" s="356">
        <v>1</v>
      </c>
      <c r="M86" s="314">
        <v>50</v>
      </c>
      <c r="N86" s="356">
        <v>1</v>
      </c>
      <c r="O86" s="314">
        <v>100</v>
      </c>
      <c r="P86" s="356">
        <v>3</v>
      </c>
      <c r="Q86" s="314">
        <v>50</v>
      </c>
      <c r="R86" s="356">
        <v>1</v>
      </c>
      <c r="S86" s="314">
        <v>5</v>
      </c>
      <c r="T86" s="315">
        <v>5</v>
      </c>
      <c r="U86" s="314">
        <v>13.5</v>
      </c>
      <c r="V86" s="314"/>
      <c r="W86" s="314"/>
      <c r="X86" s="314"/>
      <c r="Y86" s="452"/>
      <c r="Z86" s="452"/>
      <c r="AA86" s="452"/>
      <c r="AB86" s="452"/>
      <c r="AC86" s="452"/>
      <c r="AD86" s="452"/>
    </row>
    <row r="87" spans="1:30" ht="20.100000000000001" customHeight="1">
      <c r="A87" s="460" t="s">
        <v>8138</v>
      </c>
      <c r="B87" s="461" t="s">
        <v>1011</v>
      </c>
      <c r="C87" s="358" t="s">
        <v>996</v>
      </c>
      <c r="D87" s="476"/>
      <c r="E87" s="527"/>
      <c r="F87" s="467">
        <v>29</v>
      </c>
      <c r="G87" s="477">
        <v>100</v>
      </c>
      <c r="H87" s="467">
        <v>27</v>
      </c>
      <c r="I87" s="477">
        <v>100</v>
      </c>
      <c r="J87" s="467">
        <v>33</v>
      </c>
      <c r="K87" s="477">
        <v>94.3</v>
      </c>
      <c r="L87" s="463">
        <v>33</v>
      </c>
      <c r="M87" s="444">
        <v>100</v>
      </c>
      <c r="N87" s="464">
        <v>42</v>
      </c>
      <c r="O87" s="465">
        <v>100</v>
      </c>
      <c r="P87" s="464">
        <v>43</v>
      </c>
      <c r="Q87" s="465">
        <v>100</v>
      </c>
      <c r="R87" s="471">
        <v>81</v>
      </c>
      <c r="S87" s="465">
        <v>98.8</v>
      </c>
      <c r="T87" s="471">
        <v>579</v>
      </c>
      <c r="U87" s="465">
        <v>99.5</v>
      </c>
      <c r="V87" s="358" t="s">
        <v>8118</v>
      </c>
      <c r="W87" s="358" t="s">
        <v>8118</v>
      </c>
      <c r="X87" s="358" t="s">
        <v>8118</v>
      </c>
      <c r="Y87" s="358" t="s">
        <v>8118</v>
      </c>
      <c r="Z87" s="358" t="s">
        <v>8118</v>
      </c>
      <c r="AA87" s="358" t="s">
        <v>8118</v>
      </c>
      <c r="AB87" s="358" t="s">
        <v>138</v>
      </c>
      <c r="AC87" s="358" t="s">
        <v>138</v>
      </c>
      <c r="AD87" s="358"/>
    </row>
    <row r="88" spans="1:30" ht="20.100000000000001" customHeight="1">
      <c r="A88" s="144"/>
      <c r="B88" s="408"/>
      <c r="C88" s="452"/>
      <c r="D88" s="311" t="s">
        <v>246</v>
      </c>
      <c r="E88" s="526" t="s">
        <v>8139</v>
      </c>
      <c r="F88" s="323"/>
      <c r="G88" s="191"/>
      <c r="H88" s="323"/>
      <c r="I88" s="191"/>
      <c r="J88" s="323"/>
      <c r="K88" s="191"/>
      <c r="L88" s="356"/>
      <c r="M88" s="314"/>
      <c r="N88" s="356"/>
      <c r="O88" s="314"/>
      <c r="P88" s="356"/>
      <c r="Q88" s="314"/>
      <c r="R88" s="356"/>
      <c r="S88" s="314"/>
      <c r="T88" s="315">
        <v>2</v>
      </c>
      <c r="U88" s="316">
        <v>0.3</v>
      </c>
      <c r="V88" s="316"/>
      <c r="W88" s="316"/>
      <c r="X88" s="316"/>
      <c r="Y88" s="452"/>
      <c r="Z88" s="452"/>
      <c r="AA88" s="452"/>
      <c r="AB88" s="452"/>
      <c r="AC88" s="452"/>
      <c r="AD88" s="452"/>
    </row>
    <row r="89" spans="1:30" ht="20.100000000000001" customHeight="1">
      <c r="A89" s="144"/>
      <c r="B89" s="408"/>
      <c r="C89" s="452"/>
      <c r="D89" s="311" t="s">
        <v>247</v>
      </c>
      <c r="E89" s="526"/>
      <c r="F89" s="323"/>
      <c r="G89" s="191"/>
      <c r="H89" s="323"/>
      <c r="I89" s="191"/>
      <c r="J89" s="323">
        <v>2</v>
      </c>
      <c r="K89" s="191">
        <v>5.7</v>
      </c>
      <c r="L89" s="356"/>
      <c r="M89" s="314"/>
      <c r="N89" s="356"/>
      <c r="O89" s="314"/>
      <c r="P89" s="356"/>
      <c r="Q89" s="314"/>
      <c r="R89" s="356">
        <v>1</v>
      </c>
      <c r="S89" s="314">
        <v>1.2</v>
      </c>
      <c r="T89" s="315">
        <v>1</v>
      </c>
      <c r="U89" s="316">
        <v>0.2</v>
      </c>
      <c r="V89" s="316"/>
      <c r="W89" s="316"/>
      <c r="X89" s="316"/>
      <c r="Y89" s="452"/>
      <c r="Z89" s="452"/>
      <c r="AA89" s="452"/>
      <c r="AB89" s="452"/>
      <c r="AC89" s="452"/>
      <c r="AD89" s="452"/>
    </row>
    <row r="90" spans="1:30" ht="20.100000000000001" customHeight="1">
      <c r="A90" s="460" t="s">
        <v>5245</v>
      </c>
      <c r="B90" s="461" t="s">
        <v>8140</v>
      </c>
      <c r="C90" s="358" t="s">
        <v>996</v>
      </c>
      <c r="D90" s="476"/>
      <c r="E90" s="527"/>
      <c r="F90" s="467">
        <v>29</v>
      </c>
      <c r="G90" s="477">
        <v>100</v>
      </c>
      <c r="H90" s="467">
        <v>27</v>
      </c>
      <c r="I90" s="477">
        <v>100</v>
      </c>
      <c r="J90" s="467">
        <v>33</v>
      </c>
      <c r="K90" s="477">
        <v>94.3</v>
      </c>
      <c r="L90" s="463">
        <v>33</v>
      </c>
      <c r="M90" s="444">
        <v>100</v>
      </c>
      <c r="N90" s="464">
        <v>42</v>
      </c>
      <c r="O90" s="465">
        <v>100</v>
      </c>
      <c r="P90" s="464">
        <v>43</v>
      </c>
      <c r="Q90" s="465">
        <v>100</v>
      </c>
      <c r="R90" s="471">
        <v>81</v>
      </c>
      <c r="S90" s="465">
        <v>98.8</v>
      </c>
      <c r="T90" s="478">
        <v>579</v>
      </c>
      <c r="U90" s="479">
        <v>99.5</v>
      </c>
      <c r="V90" s="358" t="s">
        <v>8118</v>
      </c>
      <c r="W90" s="358" t="s">
        <v>8118</v>
      </c>
      <c r="X90" s="358" t="s">
        <v>8118</v>
      </c>
      <c r="Y90" s="358" t="s">
        <v>8118</v>
      </c>
      <c r="Z90" s="358" t="s">
        <v>8118</v>
      </c>
      <c r="AA90" s="358" t="s">
        <v>8118</v>
      </c>
      <c r="AB90" s="358" t="s">
        <v>138</v>
      </c>
      <c r="AC90" s="358" t="s">
        <v>138</v>
      </c>
      <c r="AD90" s="358"/>
    </row>
    <row r="91" spans="1:30" ht="20.100000000000001" customHeight="1">
      <c r="A91" s="144"/>
      <c r="B91" s="408"/>
      <c r="C91" s="452"/>
      <c r="D91" s="311" t="s">
        <v>246</v>
      </c>
      <c r="E91" s="526" t="s">
        <v>8139</v>
      </c>
      <c r="F91" s="323"/>
      <c r="G91" s="191"/>
      <c r="H91" s="323"/>
      <c r="I91" s="191"/>
      <c r="J91" s="323"/>
      <c r="K91" s="191"/>
      <c r="L91" s="356"/>
      <c r="M91" s="314"/>
      <c r="N91" s="356"/>
      <c r="O91" s="314"/>
      <c r="P91" s="356"/>
      <c r="Q91" s="314"/>
      <c r="R91" s="356"/>
      <c r="S91" s="314"/>
      <c r="T91" s="193">
        <v>1</v>
      </c>
      <c r="U91" s="194">
        <v>0.3</v>
      </c>
      <c r="V91" s="194"/>
      <c r="W91" s="194"/>
      <c r="X91" s="194"/>
      <c r="Y91" s="452"/>
      <c r="Z91" s="452"/>
      <c r="AA91" s="452"/>
      <c r="AB91" s="452"/>
      <c r="AC91" s="452"/>
      <c r="AD91" s="452"/>
    </row>
    <row r="92" spans="1:30" ht="20.100000000000001" customHeight="1">
      <c r="A92" s="144"/>
      <c r="B92" s="408"/>
      <c r="C92" s="452"/>
      <c r="D92" s="311" t="s">
        <v>247</v>
      </c>
      <c r="E92" s="526"/>
      <c r="F92" s="323"/>
      <c r="G92" s="191"/>
      <c r="H92" s="323"/>
      <c r="I92" s="191"/>
      <c r="J92" s="323">
        <v>2</v>
      </c>
      <c r="K92" s="191">
        <v>5.7</v>
      </c>
      <c r="L92" s="356"/>
      <c r="M92" s="314"/>
      <c r="N92" s="356"/>
      <c r="O92" s="314"/>
      <c r="P92" s="356"/>
      <c r="Q92" s="314"/>
      <c r="R92" s="356">
        <v>1</v>
      </c>
      <c r="S92" s="314">
        <v>1.2</v>
      </c>
      <c r="T92" s="195">
        <v>2</v>
      </c>
      <c r="U92" s="196">
        <v>0.2</v>
      </c>
      <c r="V92" s="194"/>
      <c r="W92" s="194"/>
      <c r="X92" s="194"/>
      <c r="Y92" s="452"/>
      <c r="Z92" s="452"/>
      <c r="AA92" s="452"/>
      <c r="AB92" s="452"/>
      <c r="AC92" s="452"/>
      <c r="AD92" s="452"/>
    </row>
    <row r="93" spans="1:30" ht="20.100000000000001" customHeight="1">
      <c r="A93" s="460" t="s">
        <v>5246</v>
      </c>
      <c r="B93" s="461" t="s">
        <v>1012</v>
      </c>
      <c r="C93" s="358" t="s">
        <v>996</v>
      </c>
      <c r="D93" s="476"/>
      <c r="E93" s="527"/>
      <c r="F93" s="467">
        <v>29</v>
      </c>
      <c r="G93" s="477">
        <v>100</v>
      </c>
      <c r="H93" s="467">
        <v>27</v>
      </c>
      <c r="I93" s="477">
        <v>100</v>
      </c>
      <c r="J93" s="467">
        <v>33</v>
      </c>
      <c r="K93" s="477">
        <v>94.3</v>
      </c>
      <c r="L93" s="463">
        <v>33</v>
      </c>
      <c r="M93" s="444">
        <v>100</v>
      </c>
      <c r="N93" s="464">
        <v>42</v>
      </c>
      <c r="O93" s="465">
        <v>100</v>
      </c>
      <c r="P93" s="464">
        <v>43</v>
      </c>
      <c r="Q93" s="465">
        <v>100</v>
      </c>
      <c r="R93" s="471">
        <v>81</v>
      </c>
      <c r="S93" s="465">
        <v>98.8</v>
      </c>
      <c r="T93" s="471">
        <v>579</v>
      </c>
      <c r="U93" s="465">
        <v>99.5</v>
      </c>
      <c r="V93" s="358" t="s">
        <v>8118</v>
      </c>
      <c r="W93" s="358" t="s">
        <v>8118</v>
      </c>
      <c r="X93" s="358" t="s">
        <v>8118</v>
      </c>
      <c r="Y93" s="358" t="s">
        <v>8118</v>
      </c>
      <c r="Z93" s="358" t="s">
        <v>8118</v>
      </c>
      <c r="AA93" s="358" t="s">
        <v>8118</v>
      </c>
      <c r="AB93" s="358" t="s">
        <v>138</v>
      </c>
      <c r="AC93" s="358" t="s">
        <v>138</v>
      </c>
      <c r="AD93" s="358"/>
    </row>
    <row r="94" spans="1:30" ht="20.100000000000001" customHeight="1">
      <c r="A94" s="144"/>
      <c r="B94" s="408"/>
      <c r="C94" s="452"/>
      <c r="D94" s="311" t="s">
        <v>246</v>
      </c>
      <c r="E94" s="526" t="s">
        <v>8139</v>
      </c>
      <c r="F94" s="323"/>
      <c r="G94" s="191"/>
      <c r="H94" s="323"/>
      <c r="I94" s="191"/>
      <c r="J94" s="323"/>
      <c r="K94" s="191"/>
      <c r="L94" s="356"/>
      <c r="M94" s="314"/>
      <c r="N94" s="356"/>
      <c r="O94" s="314"/>
      <c r="P94" s="356"/>
      <c r="Q94" s="314"/>
      <c r="R94" s="356"/>
      <c r="S94" s="314"/>
      <c r="T94" s="315">
        <v>1</v>
      </c>
      <c r="U94" s="316">
        <v>0.2</v>
      </c>
      <c r="V94" s="316"/>
      <c r="W94" s="316"/>
      <c r="X94" s="316"/>
      <c r="Y94" s="452"/>
      <c r="Z94" s="452"/>
      <c r="AA94" s="452"/>
      <c r="AB94" s="452"/>
      <c r="AC94" s="452"/>
      <c r="AD94" s="452"/>
    </row>
    <row r="95" spans="1:30" ht="20.100000000000001" customHeight="1">
      <c r="A95" s="144"/>
      <c r="B95" s="408"/>
      <c r="C95" s="452"/>
      <c r="D95" s="311" t="s">
        <v>247</v>
      </c>
      <c r="E95" s="526"/>
      <c r="F95" s="323"/>
      <c r="G95" s="191"/>
      <c r="H95" s="323"/>
      <c r="I95" s="191"/>
      <c r="J95" s="323">
        <v>2</v>
      </c>
      <c r="K95" s="191">
        <v>5.7</v>
      </c>
      <c r="L95" s="356"/>
      <c r="M95" s="314"/>
      <c r="N95" s="356"/>
      <c r="O95" s="314"/>
      <c r="P95" s="356"/>
      <c r="Q95" s="314"/>
      <c r="R95" s="356">
        <v>1</v>
      </c>
      <c r="S95" s="314">
        <v>1.2</v>
      </c>
      <c r="T95" s="315">
        <v>2</v>
      </c>
      <c r="U95" s="316">
        <v>0.3</v>
      </c>
      <c r="V95" s="316"/>
      <c r="W95" s="316"/>
      <c r="X95" s="316"/>
      <c r="Y95" s="452"/>
      <c r="Z95" s="452"/>
      <c r="AA95" s="452"/>
      <c r="AB95" s="452"/>
      <c r="AC95" s="452"/>
      <c r="AD95" s="452"/>
    </row>
    <row r="96" spans="1:30" ht="20.100000000000001" customHeight="1">
      <c r="A96" s="460" t="s">
        <v>5247</v>
      </c>
      <c r="B96" s="461" t="s">
        <v>1013</v>
      </c>
      <c r="C96" s="358" t="s">
        <v>996</v>
      </c>
      <c r="D96" s="476"/>
      <c r="E96" s="527"/>
      <c r="F96" s="467">
        <v>29</v>
      </c>
      <c r="G96" s="477">
        <v>100</v>
      </c>
      <c r="H96" s="467">
        <v>27</v>
      </c>
      <c r="I96" s="477">
        <v>100</v>
      </c>
      <c r="J96" s="467">
        <v>33</v>
      </c>
      <c r="K96" s="477">
        <v>94.3</v>
      </c>
      <c r="L96" s="463">
        <v>33</v>
      </c>
      <c r="M96" s="444">
        <v>100</v>
      </c>
      <c r="N96" s="464">
        <v>42</v>
      </c>
      <c r="O96" s="465">
        <v>100</v>
      </c>
      <c r="P96" s="464">
        <v>43</v>
      </c>
      <c r="Q96" s="465">
        <v>100</v>
      </c>
      <c r="R96" s="471">
        <v>81</v>
      </c>
      <c r="S96" s="465">
        <v>98.8</v>
      </c>
      <c r="T96" s="471">
        <v>579</v>
      </c>
      <c r="U96" s="465">
        <v>99.5</v>
      </c>
      <c r="V96" s="358" t="s">
        <v>8118</v>
      </c>
      <c r="W96" s="358" t="s">
        <v>8118</v>
      </c>
      <c r="X96" s="358" t="s">
        <v>8118</v>
      </c>
      <c r="Y96" s="358" t="s">
        <v>8118</v>
      </c>
      <c r="Z96" s="358" t="s">
        <v>8118</v>
      </c>
      <c r="AA96" s="358" t="s">
        <v>8118</v>
      </c>
      <c r="AB96" s="358" t="s">
        <v>138</v>
      </c>
      <c r="AC96" s="358" t="s">
        <v>138</v>
      </c>
      <c r="AD96" s="358"/>
    </row>
    <row r="97" spans="1:30" ht="20.100000000000001" customHeight="1">
      <c r="A97" s="144"/>
      <c r="B97" s="408"/>
      <c r="C97" s="452"/>
      <c r="D97" s="311" t="s">
        <v>246</v>
      </c>
      <c r="E97" s="526" t="s">
        <v>8139</v>
      </c>
      <c r="F97" s="323"/>
      <c r="G97" s="191"/>
      <c r="H97" s="323"/>
      <c r="I97" s="191"/>
      <c r="J97" s="323"/>
      <c r="K97" s="191"/>
      <c r="L97" s="356"/>
      <c r="M97" s="314"/>
      <c r="N97" s="356"/>
      <c r="O97" s="314"/>
      <c r="P97" s="356"/>
      <c r="Q97" s="314"/>
      <c r="R97" s="356"/>
      <c r="S97" s="314"/>
      <c r="T97" s="315">
        <v>1</v>
      </c>
      <c r="U97" s="316">
        <v>0.2</v>
      </c>
      <c r="V97" s="316"/>
      <c r="W97" s="316"/>
      <c r="X97" s="316"/>
      <c r="Y97" s="452"/>
      <c r="Z97" s="452"/>
      <c r="AA97" s="452"/>
      <c r="AB97" s="452"/>
      <c r="AC97" s="452"/>
      <c r="AD97" s="452"/>
    </row>
    <row r="98" spans="1:30" ht="20.100000000000001" customHeight="1">
      <c r="A98" s="144"/>
      <c r="B98" s="408"/>
      <c r="C98" s="452"/>
      <c r="D98" s="311" t="s">
        <v>247</v>
      </c>
      <c r="E98" s="526"/>
      <c r="F98" s="323"/>
      <c r="G98" s="191"/>
      <c r="H98" s="323"/>
      <c r="I98" s="191"/>
      <c r="J98" s="323">
        <v>2</v>
      </c>
      <c r="K98" s="191">
        <v>5.7</v>
      </c>
      <c r="L98" s="356"/>
      <c r="M98" s="314"/>
      <c r="N98" s="356"/>
      <c r="O98" s="314"/>
      <c r="P98" s="356"/>
      <c r="Q98" s="314"/>
      <c r="R98" s="356">
        <v>1</v>
      </c>
      <c r="S98" s="314">
        <v>1.2</v>
      </c>
      <c r="T98" s="315">
        <v>2</v>
      </c>
      <c r="U98" s="316">
        <v>0.3</v>
      </c>
      <c r="V98" s="316"/>
      <c r="W98" s="316"/>
      <c r="X98" s="316"/>
      <c r="Y98" s="452"/>
      <c r="Z98" s="452"/>
      <c r="AA98" s="452"/>
      <c r="AB98" s="452"/>
      <c r="AC98" s="452"/>
      <c r="AD98" s="452"/>
    </row>
    <row r="99" spans="1:30" ht="20.100000000000001" customHeight="1">
      <c r="A99" s="460" t="s">
        <v>5248</v>
      </c>
      <c r="B99" s="461" t="s">
        <v>1014</v>
      </c>
      <c r="C99" s="358" t="s">
        <v>996</v>
      </c>
      <c r="D99" s="476"/>
      <c r="E99" s="527"/>
      <c r="F99" s="467">
        <v>29</v>
      </c>
      <c r="G99" s="477">
        <v>100</v>
      </c>
      <c r="H99" s="467">
        <v>27</v>
      </c>
      <c r="I99" s="477">
        <v>100</v>
      </c>
      <c r="J99" s="467">
        <v>33</v>
      </c>
      <c r="K99" s="477">
        <v>94.3</v>
      </c>
      <c r="L99" s="463">
        <v>33</v>
      </c>
      <c r="M99" s="444">
        <v>100</v>
      </c>
      <c r="N99" s="464">
        <v>42</v>
      </c>
      <c r="O99" s="465">
        <v>100</v>
      </c>
      <c r="P99" s="464">
        <v>43</v>
      </c>
      <c r="Q99" s="465">
        <v>100</v>
      </c>
      <c r="R99" s="471">
        <v>81</v>
      </c>
      <c r="S99" s="465">
        <v>98.8</v>
      </c>
      <c r="T99" s="471">
        <v>579</v>
      </c>
      <c r="U99" s="465">
        <v>99.5</v>
      </c>
      <c r="V99" s="358" t="s">
        <v>8118</v>
      </c>
      <c r="W99" s="358" t="s">
        <v>8118</v>
      </c>
      <c r="X99" s="358" t="s">
        <v>8118</v>
      </c>
      <c r="Y99" s="358" t="s">
        <v>8118</v>
      </c>
      <c r="Z99" s="358" t="s">
        <v>8118</v>
      </c>
      <c r="AA99" s="358" t="s">
        <v>8118</v>
      </c>
      <c r="AB99" s="358" t="s">
        <v>138</v>
      </c>
      <c r="AC99" s="358" t="s">
        <v>138</v>
      </c>
      <c r="AD99" s="358"/>
    </row>
    <row r="100" spans="1:30" ht="20.100000000000001" customHeight="1">
      <c r="A100" s="144"/>
      <c r="B100" s="408"/>
      <c r="C100" s="452"/>
      <c r="D100" s="311" t="s">
        <v>246</v>
      </c>
      <c r="E100" s="526" t="s">
        <v>8139</v>
      </c>
      <c r="F100" s="323"/>
      <c r="G100" s="191"/>
      <c r="H100" s="323"/>
      <c r="I100" s="191"/>
      <c r="J100" s="323"/>
      <c r="K100" s="191"/>
      <c r="L100" s="356"/>
      <c r="M100" s="314"/>
      <c r="N100" s="356"/>
      <c r="O100" s="314"/>
      <c r="P100" s="356"/>
      <c r="Q100" s="314"/>
      <c r="R100" s="356"/>
      <c r="S100" s="314"/>
      <c r="T100" s="315">
        <v>1</v>
      </c>
      <c r="U100" s="316">
        <v>0.2</v>
      </c>
      <c r="V100" s="316"/>
      <c r="W100" s="316"/>
      <c r="X100" s="316"/>
      <c r="Y100" s="452"/>
      <c r="Z100" s="452"/>
      <c r="AA100" s="452"/>
      <c r="AB100" s="452"/>
      <c r="AC100" s="452"/>
      <c r="AD100" s="452"/>
    </row>
    <row r="101" spans="1:30" ht="20.100000000000001" customHeight="1">
      <c r="A101" s="144"/>
      <c r="B101" s="408"/>
      <c r="C101" s="452"/>
      <c r="D101" s="311" t="s">
        <v>247</v>
      </c>
      <c r="E101" s="526"/>
      <c r="F101" s="323"/>
      <c r="G101" s="191"/>
      <c r="H101" s="323"/>
      <c r="I101" s="191"/>
      <c r="J101" s="323">
        <v>2</v>
      </c>
      <c r="K101" s="191">
        <v>5.7</v>
      </c>
      <c r="L101" s="356"/>
      <c r="M101" s="314"/>
      <c r="N101" s="356"/>
      <c r="O101" s="314"/>
      <c r="P101" s="356"/>
      <c r="Q101" s="314"/>
      <c r="R101" s="356">
        <v>1</v>
      </c>
      <c r="S101" s="314">
        <v>1.2</v>
      </c>
      <c r="T101" s="315">
        <v>2</v>
      </c>
      <c r="U101" s="316">
        <v>0.3</v>
      </c>
      <c r="V101" s="316"/>
      <c r="W101" s="316"/>
      <c r="X101" s="316"/>
      <c r="Y101" s="452"/>
      <c r="Z101" s="452"/>
      <c r="AA101" s="452"/>
      <c r="AB101" s="452"/>
      <c r="AC101" s="452"/>
      <c r="AD101" s="452"/>
    </row>
    <row r="102" spans="1:30" ht="20.100000000000001" customHeight="1">
      <c r="A102" s="460" t="s">
        <v>5249</v>
      </c>
      <c r="B102" s="461" t="s">
        <v>1015</v>
      </c>
      <c r="C102" s="358" t="s">
        <v>996</v>
      </c>
      <c r="D102" s="476"/>
      <c r="E102" s="527"/>
      <c r="F102" s="467">
        <v>29</v>
      </c>
      <c r="G102" s="477">
        <v>100</v>
      </c>
      <c r="H102" s="467">
        <v>27</v>
      </c>
      <c r="I102" s="477">
        <v>100</v>
      </c>
      <c r="J102" s="467">
        <v>33</v>
      </c>
      <c r="K102" s="477">
        <v>94.3</v>
      </c>
      <c r="L102" s="463">
        <v>33</v>
      </c>
      <c r="M102" s="444">
        <v>100</v>
      </c>
      <c r="N102" s="464">
        <v>42</v>
      </c>
      <c r="O102" s="465">
        <v>100</v>
      </c>
      <c r="P102" s="464">
        <v>43</v>
      </c>
      <c r="Q102" s="465">
        <v>100</v>
      </c>
      <c r="R102" s="471">
        <v>81</v>
      </c>
      <c r="S102" s="465">
        <v>98.8</v>
      </c>
      <c r="T102" s="471">
        <v>579</v>
      </c>
      <c r="U102" s="465">
        <v>99.5</v>
      </c>
      <c r="V102" s="358" t="s">
        <v>8118</v>
      </c>
      <c r="W102" s="358" t="s">
        <v>8118</v>
      </c>
      <c r="X102" s="358" t="s">
        <v>8118</v>
      </c>
      <c r="Y102" s="358" t="s">
        <v>8118</v>
      </c>
      <c r="Z102" s="358" t="s">
        <v>8118</v>
      </c>
      <c r="AA102" s="358" t="s">
        <v>8118</v>
      </c>
      <c r="AB102" s="358" t="s">
        <v>138</v>
      </c>
      <c r="AC102" s="358" t="s">
        <v>138</v>
      </c>
      <c r="AD102" s="358"/>
    </row>
    <row r="103" spans="1:30" ht="20.100000000000001" customHeight="1">
      <c r="A103" s="144"/>
      <c r="B103" s="408"/>
      <c r="C103" s="452"/>
      <c r="D103" s="311" t="s">
        <v>246</v>
      </c>
      <c r="E103" s="526" t="s">
        <v>8139</v>
      </c>
      <c r="F103" s="323"/>
      <c r="G103" s="191"/>
      <c r="H103" s="323"/>
      <c r="I103" s="191"/>
      <c r="J103" s="323"/>
      <c r="K103" s="191"/>
      <c r="L103" s="356"/>
      <c r="M103" s="314"/>
      <c r="N103" s="356"/>
      <c r="O103" s="314"/>
      <c r="P103" s="356"/>
      <c r="Q103" s="314"/>
      <c r="R103" s="356"/>
      <c r="S103" s="314"/>
      <c r="T103" s="315">
        <v>1</v>
      </c>
      <c r="U103" s="316">
        <v>0.2</v>
      </c>
      <c r="V103" s="316"/>
      <c r="W103" s="316"/>
      <c r="X103" s="316"/>
      <c r="Y103" s="452"/>
      <c r="Z103" s="452"/>
      <c r="AA103" s="452"/>
      <c r="AB103" s="452"/>
      <c r="AC103" s="452"/>
      <c r="AD103" s="452"/>
    </row>
    <row r="104" spans="1:30" ht="20.100000000000001" customHeight="1">
      <c r="A104" s="144"/>
      <c r="B104" s="408"/>
      <c r="C104" s="452"/>
      <c r="D104" s="311" t="s">
        <v>247</v>
      </c>
      <c r="E104" s="526"/>
      <c r="F104" s="323"/>
      <c r="G104" s="191"/>
      <c r="H104" s="323"/>
      <c r="I104" s="191"/>
      <c r="J104" s="323">
        <v>2</v>
      </c>
      <c r="K104" s="191">
        <v>5.7</v>
      </c>
      <c r="L104" s="356"/>
      <c r="M104" s="314"/>
      <c r="N104" s="356"/>
      <c r="O104" s="314"/>
      <c r="P104" s="356"/>
      <c r="Q104" s="314"/>
      <c r="R104" s="356">
        <v>1</v>
      </c>
      <c r="S104" s="314">
        <v>1.2</v>
      </c>
      <c r="T104" s="315">
        <v>2</v>
      </c>
      <c r="U104" s="316">
        <v>0.3</v>
      </c>
      <c r="V104" s="316"/>
      <c r="W104" s="316"/>
      <c r="X104" s="316"/>
      <c r="Y104" s="452"/>
      <c r="Z104" s="452"/>
      <c r="AA104" s="452"/>
      <c r="AB104" s="452"/>
      <c r="AC104" s="452"/>
      <c r="AD104" s="452"/>
    </row>
    <row r="105" spans="1:30" ht="20.100000000000001" customHeight="1">
      <c r="A105" s="460" t="s">
        <v>5250</v>
      </c>
      <c r="B105" s="461" t="s">
        <v>1016</v>
      </c>
      <c r="C105" s="358" t="s">
        <v>5251</v>
      </c>
      <c r="D105" s="374"/>
      <c r="E105" s="480"/>
      <c r="F105" s="467"/>
      <c r="G105" s="477"/>
      <c r="H105" s="467"/>
      <c r="I105" s="477"/>
      <c r="J105" s="467">
        <v>1</v>
      </c>
      <c r="K105" s="477">
        <v>100</v>
      </c>
      <c r="L105" s="443">
        <v>1</v>
      </c>
      <c r="M105" s="444">
        <v>100</v>
      </c>
      <c r="N105" s="443">
        <v>2</v>
      </c>
      <c r="O105" s="465">
        <v>100</v>
      </c>
      <c r="P105" s="443">
        <v>2</v>
      </c>
      <c r="Q105" s="465">
        <v>100</v>
      </c>
      <c r="R105" s="443">
        <v>3</v>
      </c>
      <c r="S105" s="465">
        <v>100</v>
      </c>
      <c r="T105" s="443">
        <v>15</v>
      </c>
      <c r="U105" s="465">
        <v>100</v>
      </c>
      <c r="V105" s="358" t="s">
        <v>8118</v>
      </c>
      <c r="W105" s="358" t="s">
        <v>8118</v>
      </c>
      <c r="X105" s="358" t="s">
        <v>8118</v>
      </c>
      <c r="Y105" s="358" t="s">
        <v>8118</v>
      </c>
      <c r="Z105" s="358" t="s">
        <v>8118</v>
      </c>
      <c r="AA105" s="358" t="s">
        <v>8118</v>
      </c>
      <c r="AB105" s="358" t="s">
        <v>138</v>
      </c>
      <c r="AC105" s="358" t="s">
        <v>138</v>
      </c>
      <c r="AD105" s="358"/>
    </row>
    <row r="106" spans="1:30" ht="20.100000000000001" customHeight="1">
      <c r="A106" s="460" t="s">
        <v>8141</v>
      </c>
      <c r="B106" s="461" t="s">
        <v>1017</v>
      </c>
      <c r="C106" s="358" t="s">
        <v>996</v>
      </c>
      <c r="D106" s="374" t="s">
        <v>1451</v>
      </c>
      <c r="E106" s="45"/>
      <c r="F106" s="467">
        <v>1</v>
      </c>
      <c r="G106" s="444">
        <v>3.4482758620689653</v>
      </c>
      <c r="H106" s="467"/>
      <c r="I106" s="444"/>
      <c r="J106" s="467">
        <v>2</v>
      </c>
      <c r="K106" s="444">
        <v>5.7142857142857144</v>
      </c>
      <c r="L106" s="443">
        <v>1</v>
      </c>
      <c r="M106" s="444">
        <v>3.0303030303030303</v>
      </c>
      <c r="N106" s="471"/>
      <c r="O106" s="465"/>
      <c r="P106" s="471"/>
      <c r="Q106" s="465"/>
      <c r="R106" s="471">
        <v>1</v>
      </c>
      <c r="S106" s="465">
        <v>1.2345679012345678</v>
      </c>
      <c r="T106" s="471">
        <v>10</v>
      </c>
      <c r="U106" s="465">
        <v>1.7182130584192439</v>
      </c>
      <c r="V106" s="358" t="s">
        <v>8118</v>
      </c>
      <c r="W106" s="358" t="s">
        <v>8118</v>
      </c>
      <c r="X106" s="358" t="s">
        <v>8118</v>
      </c>
      <c r="Y106" s="358" t="s">
        <v>8118</v>
      </c>
      <c r="Z106" s="358" t="s">
        <v>8118</v>
      </c>
      <c r="AA106" s="358" t="s">
        <v>8118</v>
      </c>
      <c r="AB106" s="358" t="s">
        <v>138</v>
      </c>
      <c r="AC106" s="358" t="s">
        <v>138</v>
      </c>
      <c r="AD106" s="358"/>
    </row>
    <row r="107" spans="1:30" ht="20.100000000000001" customHeight="1">
      <c r="A107" s="144"/>
      <c r="B107" s="413"/>
      <c r="C107" s="452"/>
      <c r="D107" s="311" t="s">
        <v>1452</v>
      </c>
      <c r="E107" s="45"/>
      <c r="F107" s="323"/>
      <c r="G107" s="314"/>
      <c r="H107" s="323"/>
      <c r="I107" s="314"/>
      <c r="J107" s="323">
        <v>1</v>
      </c>
      <c r="K107" s="314">
        <v>2.8571428571428572</v>
      </c>
      <c r="L107" s="356"/>
      <c r="M107" s="314"/>
      <c r="N107" s="315"/>
      <c r="O107" s="316"/>
      <c r="P107" s="315"/>
      <c r="Q107" s="316"/>
      <c r="R107" s="315">
        <v>1</v>
      </c>
      <c r="S107" s="316">
        <v>1.2345679012345678</v>
      </c>
      <c r="T107" s="315">
        <v>5</v>
      </c>
      <c r="U107" s="316">
        <v>0.85910652920962194</v>
      </c>
      <c r="V107" s="316"/>
      <c r="W107" s="316"/>
      <c r="X107" s="316"/>
      <c r="Y107" s="452"/>
      <c r="Z107" s="452"/>
      <c r="AA107" s="452"/>
      <c r="AB107" s="452"/>
      <c r="AC107" s="452"/>
      <c r="AD107" s="452"/>
    </row>
    <row r="108" spans="1:30" ht="20.100000000000001" customHeight="1">
      <c r="A108" s="144"/>
      <c r="B108" s="413"/>
      <c r="C108" s="452"/>
      <c r="D108" s="311" t="s">
        <v>1453</v>
      </c>
      <c r="E108" s="45"/>
      <c r="F108" s="323"/>
      <c r="G108" s="314"/>
      <c r="H108" s="323"/>
      <c r="I108" s="314"/>
      <c r="J108" s="323">
        <v>1</v>
      </c>
      <c r="K108" s="314">
        <v>2.8571428571428572</v>
      </c>
      <c r="L108" s="356"/>
      <c r="M108" s="314"/>
      <c r="N108" s="315"/>
      <c r="O108" s="316"/>
      <c r="P108" s="315">
        <v>1</v>
      </c>
      <c r="Q108" s="316">
        <v>2.3255813953488373</v>
      </c>
      <c r="R108" s="315"/>
      <c r="S108" s="316"/>
      <c r="T108" s="315">
        <v>4</v>
      </c>
      <c r="U108" s="316">
        <v>0.6872852233676976</v>
      </c>
      <c r="V108" s="316"/>
      <c r="W108" s="316"/>
      <c r="X108" s="316"/>
      <c r="Y108" s="452"/>
      <c r="Z108" s="452"/>
      <c r="AA108" s="452"/>
      <c r="AB108" s="452"/>
      <c r="AC108" s="452"/>
      <c r="AD108" s="452"/>
    </row>
    <row r="109" spans="1:30" ht="20.100000000000001" customHeight="1">
      <c r="A109" s="144"/>
      <c r="B109" s="413"/>
      <c r="C109" s="452"/>
      <c r="D109" s="311" t="s">
        <v>1454</v>
      </c>
      <c r="E109" s="45"/>
      <c r="F109" s="323"/>
      <c r="G109" s="314"/>
      <c r="H109" s="323">
        <v>1</v>
      </c>
      <c r="I109" s="314">
        <v>3.7037037037037037</v>
      </c>
      <c r="J109" s="323"/>
      <c r="K109" s="314"/>
      <c r="L109" s="356"/>
      <c r="M109" s="314"/>
      <c r="N109" s="315">
        <v>2</v>
      </c>
      <c r="O109" s="316">
        <v>4.7619047619047619</v>
      </c>
      <c r="P109" s="315">
        <v>2</v>
      </c>
      <c r="Q109" s="316">
        <v>4.6511627906976747</v>
      </c>
      <c r="R109" s="315">
        <v>2</v>
      </c>
      <c r="S109" s="316">
        <v>2.4</v>
      </c>
      <c r="T109" s="315">
        <v>9</v>
      </c>
      <c r="U109" s="316">
        <v>1.5463917525773196</v>
      </c>
      <c r="V109" s="316"/>
      <c r="W109" s="316"/>
      <c r="X109" s="316"/>
      <c r="Y109" s="452"/>
      <c r="Z109" s="452"/>
      <c r="AA109" s="452"/>
      <c r="AB109" s="452"/>
      <c r="AC109" s="452"/>
      <c r="AD109" s="452"/>
    </row>
    <row r="110" spans="1:30" ht="20.100000000000001" customHeight="1">
      <c r="A110" s="144"/>
      <c r="B110" s="413"/>
      <c r="C110" s="452"/>
      <c r="D110" s="311" t="s">
        <v>1455</v>
      </c>
      <c r="E110" s="45"/>
      <c r="F110" s="323">
        <v>1</v>
      </c>
      <c r="G110" s="314">
        <v>3.4482758620689653</v>
      </c>
      <c r="H110" s="323"/>
      <c r="I110" s="314"/>
      <c r="J110" s="323">
        <v>1</v>
      </c>
      <c r="K110" s="314">
        <v>2.8571428571428572</v>
      </c>
      <c r="L110" s="356">
        <v>1</v>
      </c>
      <c r="M110" s="314">
        <v>3.0303030303030303</v>
      </c>
      <c r="N110" s="315">
        <v>1</v>
      </c>
      <c r="O110" s="316">
        <v>2.3809523809523809</v>
      </c>
      <c r="P110" s="315">
        <v>1</v>
      </c>
      <c r="Q110" s="316">
        <v>2.3255813953488373</v>
      </c>
      <c r="R110" s="315">
        <v>12</v>
      </c>
      <c r="S110" s="316">
        <v>14.6</v>
      </c>
      <c r="T110" s="315">
        <v>53</v>
      </c>
      <c r="U110" s="316">
        <v>9.1065292096219927</v>
      </c>
      <c r="V110" s="316"/>
      <c r="W110" s="316"/>
      <c r="X110" s="316"/>
      <c r="Y110" s="452"/>
      <c r="Z110" s="452"/>
      <c r="AA110" s="452"/>
      <c r="AB110" s="452"/>
      <c r="AC110" s="452"/>
      <c r="AD110" s="452"/>
    </row>
    <row r="111" spans="1:30" ht="20.100000000000001" customHeight="1">
      <c r="A111" s="144"/>
      <c r="B111" s="413"/>
      <c r="C111" s="452"/>
      <c r="D111" s="311" t="s">
        <v>1620</v>
      </c>
      <c r="E111" s="45"/>
      <c r="F111" s="323">
        <v>4</v>
      </c>
      <c r="G111" s="314">
        <v>13.793103448275861</v>
      </c>
      <c r="H111" s="323">
        <v>2</v>
      </c>
      <c r="I111" s="314">
        <v>7.4074074074074074</v>
      </c>
      <c r="J111" s="323">
        <v>2</v>
      </c>
      <c r="K111" s="314">
        <v>5.7142857142857144</v>
      </c>
      <c r="L111" s="356">
        <v>4</v>
      </c>
      <c r="M111" s="314">
        <v>12.121212121212121</v>
      </c>
      <c r="N111" s="315">
        <v>2</v>
      </c>
      <c r="O111" s="316">
        <v>4.7619047619047619</v>
      </c>
      <c r="P111" s="315">
        <v>3</v>
      </c>
      <c r="Q111" s="316">
        <v>6.9767441860465116</v>
      </c>
      <c r="R111" s="315">
        <v>6</v>
      </c>
      <c r="S111" s="316">
        <v>7.3</v>
      </c>
      <c r="T111" s="315">
        <v>44</v>
      </c>
      <c r="U111" s="316">
        <v>7.5601374570446733</v>
      </c>
      <c r="V111" s="316"/>
      <c r="W111" s="316"/>
      <c r="X111" s="316"/>
      <c r="Y111" s="452"/>
      <c r="Z111" s="452"/>
      <c r="AA111" s="452"/>
      <c r="AB111" s="452"/>
      <c r="AC111" s="452"/>
      <c r="AD111" s="452"/>
    </row>
    <row r="112" spans="1:30" ht="20.100000000000001" customHeight="1">
      <c r="A112" s="144"/>
      <c r="B112" s="413"/>
      <c r="C112" s="452"/>
      <c r="D112" s="311" t="s">
        <v>1456</v>
      </c>
      <c r="E112" s="45"/>
      <c r="F112" s="323"/>
      <c r="G112" s="314"/>
      <c r="H112" s="323">
        <v>1</v>
      </c>
      <c r="I112" s="314">
        <v>3.7037037037037037</v>
      </c>
      <c r="J112" s="323"/>
      <c r="K112" s="314"/>
      <c r="L112" s="356"/>
      <c r="M112" s="314"/>
      <c r="N112" s="315">
        <v>5</v>
      </c>
      <c r="O112" s="316">
        <v>11.904761904761905</v>
      </c>
      <c r="P112" s="315"/>
      <c r="Q112" s="316"/>
      <c r="R112" s="315">
        <v>2</v>
      </c>
      <c r="S112" s="316">
        <v>2.4</v>
      </c>
      <c r="T112" s="315">
        <v>15</v>
      </c>
      <c r="U112" s="316">
        <v>2.5773195876288661</v>
      </c>
      <c r="V112" s="316"/>
      <c r="W112" s="316"/>
      <c r="X112" s="316"/>
      <c r="Y112" s="452"/>
      <c r="Z112" s="452"/>
      <c r="AA112" s="452"/>
      <c r="AB112" s="452"/>
      <c r="AC112" s="452"/>
      <c r="AD112" s="452"/>
    </row>
    <row r="113" spans="1:30" ht="20.100000000000001" customHeight="1">
      <c r="A113" s="144"/>
      <c r="B113" s="413"/>
      <c r="C113" s="452"/>
      <c r="D113" s="311" t="s">
        <v>8142</v>
      </c>
      <c r="E113" s="45"/>
      <c r="F113" s="323">
        <v>1</v>
      </c>
      <c r="G113" s="314">
        <v>3.4482758620689653</v>
      </c>
      <c r="H113" s="323">
        <v>1</v>
      </c>
      <c r="I113" s="314">
        <v>3.7037037037037037</v>
      </c>
      <c r="J113" s="323"/>
      <c r="K113" s="314"/>
      <c r="L113" s="356">
        <v>2</v>
      </c>
      <c r="M113" s="314">
        <v>6.0606060606060606</v>
      </c>
      <c r="N113" s="315">
        <v>1</v>
      </c>
      <c r="O113" s="316">
        <v>2.3809523809523809</v>
      </c>
      <c r="P113" s="315"/>
      <c r="Q113" s="316"/>
      <c r="R113" s="315">
        <v>1</v>
      </c>
      <c r="S113" s="316">
        <v>1.2</v>
      </c>
      <c r="T113" s="315">
        <v>7</v>
      </c>
      <c r="U113" s="316">
        <v>1.2027491408934707</v>
      </c>
      <c r="V113" s="316"/>
      <c r="W113" s="316"/>
      <c r="X113" s="316"/>
      <c r="Y113" s="452"/>
      <c r="Z113" s="452"/>
      <c r="AA113" s="452"/>
      <c r="AB113" s="452"/>
      <c r="AC113" s="452"/>
      <c r="AD113" s="452"/>
    </row>
    <row r="114" spans="1:30" ht="20.100000000000001" customHeight="1">
      <c r="A114" s="144"/>
      <c r="B114" s="413"/>
      <c r="C114" s="452"/>
      <c r="D114" s="311" t="s">
        <v>1458</v>
      </c>
      <c r="E114" s="45"/>
      <c r="F114" s="323">
        <v>2</v>
      </c>
      <c r="G114" s="314">
        <v>6.8965517241379306</v>
      </c>
      <c r="H114" s="323">
        <v>4</v>
      </c>
      <c r="I114" s="314">
        <v>14.814814814814815</v>
      </c>
      <c r="J114" s="323">
        <v>3</v>
      </c>
      <c r="K114" s="314">
        <v>8.5714285714285712</v>
      </c>
      <c r="L114" s="356">
        <v>4</v>
      </c>
      <c r="M114" s="314">
        <v>12.121212121212121</v>
      </c>
      <c r="N114" s="315">
        <v>1</v>
      </c>
      <c r="O114" s="316">
        <v>2.3809523809523809</v>
      </c>
      <c r="P114" s="315">
        <v>3</v>
      </c>
      <c r="Q114" s="316">
        <v>6.9767441860465116</v>
      </c>
      <c r="R114" s="315">
        <v>6</v>
      </c>
      <c r="S114" s="316">
        <v>7.3</v>
      </c>
      <c r="T114" s="315">
        <v>35</v>
      </c>
      <c r="U114" s="316">
        <v>6.0137457044673539</v>
      </c>
      <c r="V114" s="316"/>
      <c r="W114" s="316"/>
      <c r="X114" s="316"/>
      <c r="Y114" s="452"/>
      <c r="Z114" s="452"/>
      <c r="AA114" s="452"/>
      <c r="AB114" s="452"/>
      <c r="AC114" s="452"/>
      <c r="AD114" s="452"/>
    </row>
    <row r="115" spans="1:30" ht="20.100000000000001" customHeight="1">
      <c r="A115" s="144"/>
      <c r="B115" s="413"/>
      <c r="C115" s="452"/>
      <c r="D115" s="311" t="s">
        <v>8143</v>
      </c>
      <c r="E115" s="45"/>
      <c r="F115" s="323"/>
      <c r="G115" s="314"/>
      <c r="H115" s="323"/>
      <c r="I115" s="314"/>
      <c r="J115" s="323"/>
      <c r="K115" s="314"/>
      <c r="L115" s="356"/>
      <c r="M115" s="314"/>
      <c r="N115" s="315"/>
      <c r="O115" s="316"/>
      <c r="P115" s="315"/>
      <c r="Q115" s="316"/>
      <c r="R115" s="315">
        <v>1</v>
      </c>
      <c r="S115" s="316">
        <v>1.2</v>
      </c>
      <c r="T115" s="315">
        <v>15</v>
      </c>
      <c r="U115" s="316">
        <v>2.5773195876288661</v>
      </c>
      <c r="V115" s="316"/>
      <c r="W115" s="316"/>
      <c r="X115" s="316"/>
      <c r="Y115" s="452"/>
      <c r="Z115" s="452"/>
      <c r="AA115" s="452"/>
      <c r="AB115" s="452"/>
      <c r="AC115" s="452"/>
      <c r="AD115" s="452"/>
    </row>
    <row r="116" spans="1:30" ht="20.100000000000001" customHeight="1">
      <c r="A116" s="144"/>
      <c r="B116" s="413"/>
      <c r="C116" s="452"/>
      <c r="D116" s="311" t="s">
        <v>8144</v>
      </c>
      <c r="E116" s="45"/>
      <c r="F116" s="323">
        <v>20</v>
      </c>
      <c r="G116" s="314">
        <v>68.965517241379317</v>
      </c>
      <c r="H116" s="323">
        <v>18</v>
      </c>
      <c r="I116" s="314">
        <v>66.666666666666671</v>
      </c>
      <c r="J116" s="323">
        <v>25</v>
      </c>
      <c r="K116" s="314">
        <v>71.428571428571431</v>
      </c>
      <c r="L116" s="356">
        <v>21</v>
      </c>
      <c r="M116" s="314">
        <v>63.636363636363633</v>
      </c>
      <c r="N116" s="315">
        <v>30</v>
      </c>
      <c r="O116" s="316">
        <v>71.428571428571431</v>
      </c>
      <c r="P116" s="315">
        <v>33</v>
      </c>
      <c r="Q116" s="316">
        <v>76.744186046511629</v>
      </c>
      <c r="R116" s="315">
        <v>50</v>
      </c>
      <c r="S116" s="316">
        <v>61</v>
      </c>
      <c r="T116" s="315">
        <v>385</v>
      </c>
      <c r="U116" s="316">
        <v>66.151202749140893</v>
      </c>
      <c r="V116" s="316"/>
      <c r="W116" s="316"/>
      <c r="X116" s="316"/>
      <c r="Y116" s="452"/>
      <c r="Z116" s="452"/>
      <c r="AA116" s="452"/>
      <c r="AB116" s="452"/>
      <c r="AC116" s="452"/>
      <c r="AD116" s="452"/>
    </row>
    <row r="117" spans="1:30" ht="20.100000000000001" customHeight="1">
      <c r="A117" s="460" t="s">
        <v>5252</v>
      </c>
      <c r="B117" s="461" t="s">
        <v>1018</v>
      </c>
      <c r="C117" s="358" t="s">
        <v>5253</v>
      </c>
      <c r="D117" s="374"/>
      <c r="E117" s="358"/>
      <c r="F117" s="467"/>
      <c r="G117" s="477"/>
      <c r="H117" s="467"/>
      <c r="I117" s="477"/>
      <c r="J117" s="467"/>
      <c r="K117" s="477"/>
      <c r="L117" s="443"/>
      <c r="M117" s="444"/>
      <c r="N117" s="443"/>
      <c r="O117" s="444"/>
      <c r="P117" s="443"/>
      <c r="Q117" s="444"/>
      <c r="R117" s="443">
        <v>1</v>
      </c>
      <c r="S117" s="465">
        <v>100</v>
      </c>
      <c r="T117" s="471">
        <v>15</v>
      </c>
      <c r="U117" s="465">
        <v>100</v>
      </c>
      <c r="V117" s="358" t="s">
        <v>8118</v>
      </c>
      <c r="W117" s="358" t="s">
        <v>8118</v>
      </c>
      <c r="X117" s="358" t="s">
        <v>8118</v>
      </c>
      <c r="Y117" s="358" t="s">
        <v>8118</v>
      </c>
      <c r="Z117" s="358" t="s">
        <v>8118</v>
      </c>
      <c r="AA117" s="358" t="s">
        <v>8118</v>
      </c>
      <c r="AB117" s="358" t="s">
        <v>138</v>
      </c>
      <c r="AC117" s="358" t="s">
        <v>138</v>
      </c>
      <c r="AD117" s="358"/>
    </row>
    <row r="118" spans="1:30" ht="20.100000000000001" customHeight="1">
      <c r="A118" s="460" t="s">
        <v>5254</v>
      </c>
      <c r="B118" s="461" t="s">
        <v>1019</v>
      </c>
      <c r="C118" s="358" t="s">
        <v>996</v>
      </c>
      <c r="D118" s="374" t="s">
        <v>1451</v>
      </c>
      <c r="E118" s="358"/>
      <c r="F118" s="467"/>
      <c r="G118" s="477"/>
      <c r="H118" s="467"/>
      <c r="I118" s="477"/>
      <c r="J118" s="467"/>
      <c r="K118" s="477"/>
      <c r="L118" s="443"/>
      <c r="M118" s="444"/>
      <c r="N118" s="443"/>
      <c r="O118" s="444"/>
      <c r="P118" s="443"/>
      <c r="Q118" s="444"/>
      <c r="R118" s="443"/>
      <c r="S118" s="444"/>
      <c r="T118" s="471">
        <v>2</v>
      </c>
      <c r="U118" s="465">
        <v>1.015228426395939</v>
      </c>
      <c r="V118" s="358" t="s">
        <v>8118</v>
      </c>
      <c r="W118" s="358" t="s">
        <v>8118</v>
      </c>
      <c r="X118" s="358" t="s">
        <v>8118</v>
      </c>
      <c r="Y118" s="358" t="s">
        <v>8118</v>
      </c>
      <c r="Z118" s="358" t="s">
        <v>8118</v>
      </c>
      <c r="AA118" s="358" t="s">
        <v>8118</v>
      </c>
      <c r="AB118" s="358" t="s">
        <v>138</v>
      </c>
      <c r="AC118" s="358" t="s">
        <v>138</v>
      </c>
      <c r="AD118" s="358"/>
    </row>
    <row r="119" spans="1:30" ht="20.100000000000001" customHeight="1">
      <c r="A119" s="144"/>
      <c r="B119" s="413"/>
      <c r="C119" s="128" t="s">
        <v>8145</v>
      </c>
      <c r="D119" s="311" t="s">
        <v>1452</v>
      </c>
      <c r="E119" s="452"/>
      <c r="F119" s="323"/>
      <c r="G119" s="191"/>
      <c r="H119" s="323"/>
      <c r="I119" s="191"/>
      <c r="J119" s="323"/>
      <c r="K119" s="191"/>
      <c r="L119" s="356"/>
      <c r="M119" s="314"/>
      <c r="N119" s="356"/>
      <c r="O119" s="314"/>
      <c r="P119" s="356"/>
      <c r="Q119" s="314"/>
      <c r="R119" s="356"/>
      <c r="S119" s="314"/>
      <c r="T119" s="315"/>
      <c r="U119" s="316"/>
      <c r="V119" s="316"/>
      <c r="W119" s="316"/>
      <c r="X119" s="316"/>
      <c r="Y119" s="452"/>
      <c r="Z119" s="452"/>
      <c r="AA119" s="452"/>
      <c r="AB119" s="452"/>
      <c r="AC119" s="452"/>
      <c r="AD119" s="452"/>
    </row>
    <row r="120" spans="1:30" ht="20.100000000000001" customHeight="1">
      <c r="A120" s="144"/>
      <c r="B120" s="413"/>
      <c r="C120" s="452"/>
      <c r="D120" s="311" t="s">
        <v>1453</v>
      </c>
      <c r="E120" s="452"/>
      <c r="F120" s="323"/>
      <c r="G120" s="191"/>
      <c r="H120" s="323"/>
      <c r="I120" s="191"/>
      <c r="J120" s="323"/>
      <c r="K120" s="191"/>
      <c r="L120" s="356"/>
      <c r="M120" s="314"/>
      <c r="N120" s="356"/>
      <c r="O120" s="314"/>
      <c r="P120" s="356"/>
      <c r="Q120" s="314"/>
      <c r="R120" s="315">
        <v>1</v>
      </c>
      <c r="S120" s="316">
        <v>3.125</v>
      </c>
      <c r="T120" s="315"/>
      <c r="U120" s="316"/>
      <c r="V120" s="316"/>
      <c r="W120" s="316"/>
      <c r="X120" s="316"/>
      <c r="Y120" s="452"/>
      <c r="Z120" s="452"/>
      <c r="AA120" s="452"/>
      <c r="AB120" s="452"/>
      <c r="AC120" s="452"/>
      <c r="AD120" s="452"/>
    </row>
    <row r="121" spans="1:30" ht="20.100000000000001" customHeight="1">
      <c r="A121" s="144"/>
      <c r="B121" s="413"/>
      <c r="C121" s="452"/>
      <c r="D121" s="311" t="s">
        <v>1454</v>
      </c>
      <c r="E121" s="452"/>
      <c r="F121" s="323"/>
      <c r="G121" s="191"/>
      <c r="H121" s="323"/>
      <c r="I121" s="191"/>
      <c r="J121" s="323"/>
      <c r="K121" s="191"/>
      <c r="L121" s="356">
        <v>1</v>
      </c>
      <c r="M121" s="314">
        <v>8.3333333333333339</v>
      </c>
      <c r="N121" s="356"/>
      <c r="O121" s="314"/>
      <c r="P121" s="356"/>
      <c r="Q121" s="314"/>
      <c r="R121" s="315"/>
      <c r="S121" s="316"/>
      <c r="T121" s="315">
        <v>1</v>
      </c>
      <c r="U121" s="316">
        <v>0.50761421319796951</v>
      </c>
      <c r="V121" s="316"/>
      <c r="W121" s="316"/>
      <c r="X121" s="316"/>
      <c r="Y121" s="452"/>
      <c r="Z121" s="452"/>
      <c r="AA121" s="452"/>
      <c r="AB121" s="452"/>
      <c r="AC121" s="452"/>
      <c r="AD121" s="452"/>
    </row>
    <row r="122" spans="1:30" ht="20.100000000000001" customHeight="1">
      <c r="A122" s="144"/>
      <c r="B122" s="413"/>
      <c r="C122" s="452"/>
      <c r="D122" s="311" t="s">
        <v>1455</v>
      </c>
      <c r="E122" s="452"/>
      <c r="F122" s="323"/>
      <c r="G122" s="191"/>
      <c r="H122" s="323"/>
      <c r="I122" s="191"/>
      <c r="J122" s="323"/>
      <c r="K122" s="191"/>
      <c r="L122" s="356"/>
      <c r="M122" s="314"/>
      <c r="N122" s="356"/>
      <c r="O122" s="314"/>
      <c r="P122" s="356"/>
      <c r="Q122" s="314"/>
      <c r="R122" s="315"/>
      <c r="S122" s="316"/>
      <c r="T122" s="315">
        <v>3</v>
      </c>
      <c r="U122" s="316">
        <v>1.5228426395939085</v>
      </c>
      <c r="V122" s="316"/>
      <c r="W122" s="316"/>
      <c r="X122" s="316"/>
      <c r="Y122" s="452"/>
      <c r="Z122" s="452"/>
      <c r="AA122" s="452"/>
      <c r="AB122" s="452"/>
      <c r="AC122" s="452"/>
      <c r="AD122" s="452"/>
    </row>
    <row r="123" spans="1:30" ht="20.100000000000001" customHeight="1">
      <c r="A123" s="144"/>
      <c r="B123" s="413"/>
      <c r="C123" s="452"/>
      <c r="D123" s="311" t="s">
        <v>1620</v>
      </c>
      <c r="F123" s="323">
        <v>1</v>
      </c>
      <c r="G123" s="191">
        <v>11.111111111111111</v>
      </c>
      <c r="H123" s="323">
        <v>1</v>
      </c>
      <c r="I123" s="191">
        <v>11.111111111111111</v>
      </c>
      <c r="J123" s="323">
        <v>1</v>
      </c>
      <c r="K123" s="191">
        <v>10</v>
      </c>
      <c r="L123" s="356">
        <v>1</v>
      </c>
      <c r="M123" s="314">
        <v>8.3333333333333339</v>
      </c>
      <c r="N123" s="315"/>
      <c r="O123" s="316"/>
      <c r="P123" s="315">
        <v>1</v>
      </c>
      <c r="Q123" s="316">
        <v>10</v>
      </c>
      <c r="R123" s="315">
        <v>9</v>
      </c>
      <c r="S123" s="316">
        <v>28.125</v>
      </c>
      <c r="T123" s="315">
        <v>17</v>
      </c>
      <c r="U123" s="316">
        <v>8.6294416243654819</v>
      </c>
      <c r="V123" s="316"/>
      <c r="W123" s="316"/>
      <c r="X123" s="316"/>
      <c r="Y123" s="452"/>
      <c r="Z123" s="452"/>
      <c r="AA123" s="452"/>
      <c r="AB123" s="452"/>
      <c r="AC123" s="452"/>
      <c r="AD123" s="452"/>
    </row>
    <row r="124" spans="1:30" ht="20.100000000000001" customHeight="1">
      <c r="A124" s="144"/>
      <c r="B124" s="413"/>
      <c r="C124" s="452"/>
      <c r="D124" s="311" t="s">
        <v>1456</v>
      </c>
      <c r="F124" s="323"/>
      <c r="G124" s="191"/>
      <c r="H124" s="323"/>
      <c r="I124" s="191"/>
      <c r="J124" s="323"/>
      <c r="K124" s="191"/>
      <c r="L124" s="356"/>
      <c r="M124" s="314"/>
      <c r="N124" s="315"/>
      <c r="O124" s="316"/>
      <c r="P124" s="315"/>
      <c r="Q124" s="316"/>
      <c r="R124" s="315"/>
      <c r="S124" s="316"/>
      <c r="T124" s="315">
        <v>2</v>
      </c>
      <c r="U124" s="316">
        <v>1.015228426395939</v>
      </c>
      <c r="V124" s="316"/>
      <c r="W124" s="316"/>
      <c r="X124" s="316"/>
      <c r="Y124" s="452"/>
      <c r="Z124" s="452"/>
      <c r="AA124" s="452"/>
      <c r="AB124" s="452"/>
      <c r="AC124" s="452"/>
      <c r="AD124" s="452"/>
    </row>
    <row r="125" spans="1:30" ht="20.100000000000001" customHeight="1">
      <c r="A125" s="144"/>
      <c r="B125" s="413"/>
      <c r="C125" s="452"/>
      <c r="D125" s="311" t="s">
        <v>8142</v>
      </c>
      <c r="F125" s="323">
        <v>1</v>
      </c>
      <c r="G125" s="191">
        <v>11.111111111111111</v>
      </c>
      <c r="H125" s="323"/>
      <c r="I125" s="191"/>
      <c r="J125" s="323"/>
      <c r="K125" s="191"/>
      <c r="L125" s="356"/>
      <c r="M125" s="314"/>
      <c r="N125" s="356"/>
      <c r="O125" s="314"/>
      <c r="P125" s="356"/>
      <c r="Q125" s="314"/>
      <c r="R125" s="315">
        <v>1</v>
      </c>
      <c r="S125" s="316">
        <v>3.125</v>
      </c>
      <c r="T125" s="315">
        <v>4</v>
      </c>
      <c r="U125" s="316">
        <v>2.030456852791878</v>
      </c>
      <c r="V125" s="316"/>
      <c r="W125" s="316"/>
      <c r="X125" s="316"/>
      <c r="Y125" s="452"/>
      <c r="Z125" s="452"/>
      <c r="AA125" s="452"/>
      <c r="AB125" s="452"/>
      <c r="AC125" s="452"/>
      <c r="AD125" s="452"/>
    </row>
    <row r="126" spans="1:30" ht="20.100000000000001" customHeight="1">
      <c r="A126" s="144"/>
      <c r="B126" s="413"/>
      <c r="C126" s="452"/>
      <c r="D126" s="311" t="s">
        <v>1458</v>
      </c>
      <c r="F126" s="323">
        <v>1</v>
      </c>
      <c r="G126" s="191">
        <v>11.111111111111111</v>
      </c>
      <c r="H126" s="323"/>
      <c r="I126" s="191"/>
      <c r="J126" s="323">
        <v>2</v>
      </c>
      <c r="K126" s="191">
        <v>20</v>
      </c>
      <c r="L126" s="356">
        <v>1</v>
      </c>
      <c r="M126" s="314">
        <v>8.3333333333333339</v>
      </c>
      <c r="N126" s="356">
        <v>2</v>
      </c>
      <c r="O126" s="314">
        <v>16.7</v>
      </c>
      <c r="P126" s="356"/>
      <c r="Q126" s="314"/>
      <c r="R126" s="315">
        <v>2</v>
      </c>
      <c r="S126" s="316">
        <v>6.25</v>
      </c>
      <c r="T126" s="315">
        <v>12</v>
      </c>
      <c r="U126" s="316">
        <v>6.0913705583756341</v>
      </c>
      <c r="V126" s="316"/>
      <c r="W126" s="316"/>
      <c r="X126" s="316"/>
      <c r="Y126" s="452"/>
      <c r="Z126" s="452"/>
      <c r="AA126" s="452"/>
      <c r="AB126" s="452"/>
      <c r="AC126" s="452"/>
      <c r="AD126" s="452"/>
    </row>
    <row r="127" spans="1:30" ht="20.100000000000001" customHeight="1">
      <c r="A127" s="144"/>
      <c r="B127" s="413"/>
      <c r="C127" s="452"/>
      <c r="D127" s="311" t="s">
        <v>8143</v>
      </c>
      <c r="F127" s="323"/>
      <c r="G127" s="191"/>
      <c r="H127" s="323"/>
      <c r="I127" s="191"/>
      <c r="J127" s="323"/>
      <c r="K127" s="191"/>
      <c r="L127" s="356"/>
      <c r="M127" s="314"/>
      <c r="N127" s="356"/>
      <c r="O127" s="314"/>
      <c r="P127" s="356"/>
      <c r="Q127" s="314"/>
      <c r="R127" s="315">
        <v>2</v>
      </c>
      <c r="S127" s="316">
        <v>6.25</v>
      </c>
      <c r="T127" s="315">
        <v>3</v>
      </c>
      <c r="U127" s="316">
        <v>1.5228426395939085</v>
      </c>
      <c r="V127" s="316"/>
      <c r="W127" s="316"/>
      <c r="X127" s="316"/>
      <c r="Y127" s="452"/>
      <c r="Z127" s="452"/>
      <c r="AA127" s="452"/>
      <c r="AB127" s="452"/>
      <c r="AC127" s="452"/>
      <c r="AD127" s="452"/>
    </row>
    <row r="128" spans="1:30" ht="20.100000000000001" customHeight="1">
      <c r="A128" s="144"/>
      <c r="B128" s="413"/>
      <c r="C128" s="452"/>
      <c r="D128" s="311" t="s">
        <v>8144</v>
      </c>
      <c r="F128" s="323">
        <v>6</v>
      </c>
      <c r="G128" s="191">
        <v>66.666666666666671</v>
      </c>
      <c r="H128" s="323">
        <v>8</v>
      </c>
      <c r="I128" s="191">
        <v>88.888888888888886</v>
      </c>
      <c r="J128" s="323">
        <v>7</v>
      </c>
      <c r="K128" s="191">
        <v>70</v>
      </c>
      <c r="L128" s="356">
        <v>9</v>
      </c>
      <c r="M128" s="314">
        <v>75</v>
      </c>
      <c r="N128" s="315">
        <v>10</v>
      </c>
      <c r="O128" s="316">
        <v>83.3</v>
      </c>
      <c r="P128" s="315">
        <v>9</v>
      </c>
      <c r="Q128" s="316">
        <v>90</v>
      </c>
      <c r="R128" s="315">
        <v>17</v>
      </c>
      <c r="S128" s="316">
        <v>53.125</v>
      </c>
      <c r="T128" s="315">
        <v>153</v>
      </c>
      <c r="U128" s="316">
        <v>77.664974619289339</v>
      </c>
      <c r="V128" s="316"/>
      <c r="W128" s="316"/>
      <c r="X128" s="316"/>
      <c r="Y128" s="452"/>
      <c r="Z128" s="452"/>
      <c r="AA128" s="452"/>
      <c r="AB128" s="452"/>
      <c r="AC128" s="452"/>
      <c r="AD128" s="452"/>
    </row>
    <row r="129" spans="1:30" ht="20.100000000000001" customHeight="1">
      <c r="A129" s="460" t="s">
        <v>5255</v>
      </c>
      <c r="B129" s="461" t="s">
        <v>1020</v>
      </c>
      <c r="C129" s="358" t="s">
        <v>5256</v>
      </c>
      <c r="D129" s="374"/>
      <c r="E129" s="359"/>
      <c r="F129" s="467"/>
      <c r="G129" s="477"/>
      <c r="H129" s="467"/>
      <c r="I129" s="477"/>
      <c r="J129" s="467"/>
      <c r="K129" s="477"/>
      <c r="L129" s="443"/>
      <c r="M129" s="444"/>
      <c r="N129" s="443"/>
      <c r="O129" s="444"/>
      <c r="P129" s="443"/>
      <c r="Q129" s="444"/>
      <c r="R129" s="443">
        <v>2</v>
      </c>
      <c r="S129" s="444">
        <v>100</v>
      </c>
      <c r="T129" s="471">
        <v>3</v>
      </c>
      <c r="U129" s="465">
        <v>100</v>
      </c>
      <c r="V129" s="358" t="s">
        <v>8118</v>
      </c>
      <c r="W129" s="358" t="s">
        <v>8118</v>
      </c>
      <c r="X129" s="358" t="s">
        <v>8118</v>
      </c>
      <c r="Y129" s="358" t="s">
        <v>8118</v>
      </c>
      <c r="Z129" s="358" t="s">
        <v>8118</v>
      </c>
      <c r="AA129" s="358" t="s">
        <v>8118</v>
      </c>
      <c r="AB129" s="358" t="s">
        <v>138</v>
      </c>
      <c r="AC129" s="358" t="s">
        <v>138</v>
      </c>
      <c r="AD129" s="358"/>
    </row>
    <row r="130" spans="1:30" ht="20.100000000000001" customHeight="1">
      <c r="A130" s="460" t="s">
        <v>8146</v>
      </c>
      <c r="B130" s="461" t="s">
        <v>1021</v>
      </c>
      <c r="C130" s="358" t="s">
        <v>996</v>
      </c>
      <c r="D130" s="374" t="s">
        <v>1662</v>
      </c>
      <c r="E130" s="45"/>
      <c r="F130" s="467">
        <v>7</v>
      </c>
      <c r="G130" s="477">
        <v>24.137931034482758</v>
      </c>
      <c r="H130" s="467">
        <v>8</v>
      </c>
      <c r="I130" s="477">
        <v>29.62962962962963</v>
      </c>
      <c r="J130" s="467">
        <v>9</v>
      </c>
      <c r="K130" s="477">
        <v>25.714285714285712</v>
      </c>
      <c r="L130" s="443">
        <v>5</v>
      </c>
      <c r="M130" s="444">
        <v>15.151515151515152</v>
      </c>
      <c r="N130" s="471">
        <v>17</v>
      </c>
      <c r="O130" s="465">
        <v>40.476190476190474</v>
      </c>
      <c r="P130" s="471">
        <v>18</v>
      </c>
      <c r="Q130" s="465">
        <v>41.860465116279073</v>
      </c>
      <c r="R130" s="471">
        <v>19</v>
      </c>
      <c r="S130" s="465">
        <v>23.2</v>
      </c>
      <c r="T130" s="471">
        <v>217</v>
      </c>
      <c r="U130" s="465">
        <v>37.285223367697597</v>
      </c>
      <c r="V130" s="358" t="s">
        <v>8118</v>
      </c>
      <c r="W130" s="358" t="s">
        <v>8118</v>
      </c>
      <c r="X130" s="358" t="s">
        <v>8118</v>
      </c>
      <c r="Y130" s="358" t="s">
        <v>8118</v>
      </c>
      <c r="Z130" s="358" t="s">
        <v>8118</v>
      </c>
      <c r="AA130" s="358" t="s">
        <v>8118</v>
      </c>
      <c r="AB130" s="358" t="s">
        <v>138</v>
      </c>
      <c r="AC130" s="358" t="s">
        <v>138</v>
      </c>
      <c r="AD130" s="358"/>
    </row>
    <row r="131" spans="1:30" ht="20.100000000000001" customHeight="1">
      <c r="A131" s="144"/>
      <c r="B131" s="413"/>
      <c r="C131" s="452"/>
      <c r="D131" s="311" t="s">
        <v>1663</v>
      </c>
      <c r="E131" s="45"/>
      <c r="F131" s="323"/>
      <c r="G131" s="191"/>
      <c r="H131" s="323"/>
      <c r="I131" s="191"/>
      <c r="J131" s="323">
        <v>2</v>
      </c>
      <c r="K131" s="191">
        <v>5.7142857142857144</v>
      </c>
      <c r="L131" s="356">
        <v>1</v>
      </c>
      <c r="M131" s="314">
        <v>3.0303030303030303</v>
      </c>
      <c r="N131" s="315">
        <v>1</v>
      </c>
      <c r="O131" s="316">
        <v>2.3809523809523809</v>
      </c>
      <c r="P131" s="315">
        <v>2</v>
      </c>
      <c r="Q131" s="316">
        <v>4.6511627906976747</v>
      </c>
      <c r="R131" s="315"/>
      <c r="S131" s="316"/>
      <c r="T131" s="315">
        <v>20</v>
      </c>
      <c r="U131" s="316">
        <v>3.4364261168384878</v>
      </c>
      <c r="V131" s="316"/>
      <c r="W131" s="316"/>
      <c r="X131" s="316"/>
      <c r="Y131" s="452"/>
      <c r="Z131" s="452"/>
      <c r="AA131" s="452"/>
      <c r="AB131" s="452"/>
      <c r="AC131" s="452"/>
      <c r="AD131" s="452"/>
    </row>
    <row r="132" spans="1:30" ht="20.100000000000001" customHeight="1">
      <c r="A132" s="144"/>
      <c r="B132" s="413"/>
      <c r="C132" s="452"/>
      <c r="D132" s="311" t="s">
        <v>1664</v>
      </c>
      <c r="E132" s="45"/>
      <c r="F132" s="323"/>
      <c r="G132" s="191"/>
      <c r="H132" s="323"/>
      <c r="I132" s="191"/>
      <c r="J132" s="323">
        <v>2</v>
      </c>
      <c r="K132" s="191">
        <v>5.7142857142857144</v>
      </c>
      <c r="L132" s="356">
        <v>1</v>
      </c>
      <c r="M132" s="314">
        <v>3.0303030303030303</v>
      </c>
      <c r="N132" s="315"/>
      <c r="O132" s="316"/>
      <c r="P132" s="315"/>
      <c r="Q132" s="316"/>
      <c r="R132" s="315">
        <v>1</v>
      </c>
      <c r="S132" s="316">
        <v>1.2</v>
      </c>
      <c r="T132" s="315">
        <v>27</v>
      </c>
      <c r="U132" s="316">
        <v>4.6391752577319592</v>
      </c>
      <c r="V132" s="316"/>
      <c r="W132" s="316"/>
      <c r="X132" s="316"/>
      <c r="Y132" s="452"/>
      <c r="Z132" s="452"/>
      <c r="AA132" s="452"/>
      <c r="AB132" s="452"/>
      <c r="AC132" s="452"/>
      <c r="AD132" s="452"/>
    </row>
    <row r="133" spans="1:30" ht="20.100000000000001" customHeight="1">
      <c r="A133" s="144"/>
      <c r="B133" s="413"/>
      <c r="C133" s="452"/>
      <c r="D133" s="311" t="s">
        <v>1665</v>
      </c>
      <c r="E133" s="45"/>
      <c r="F133" s="323">
        <v>3</v>
      </c>
      <c r="G133" s="191">
        <v>10.344827586206897</v>
      </c>
      <c r="H133" s="323">
        <v>2</v>
      </c>
      <c r="I133" s="191">
        <v>7.4074074074074074</v>
      </c>
      <c r="J133" s="323">
        <v>2</v>
      </c>
      <c r="K133" s="191">
        <v>5.7142857142857144</v>
      </c>
      <c r="L133" s="356">
        <v>5</v>
      </c>
      <c r="M133" s="314">
        <v>15.151515151515152</v>
      </c>
      <c r="N133" s="315">
        <v>13</v>
      </c>
      <c r="O133" s="316">
        <v>30.952380952380953</v>
      </c>
      <c r="P133" s="315">
        <v>11</v>
      </c>
      <c r="Q133" s="316">
        <v>25.581395348837209</v>
      </c>
      <c r="R133" s="315">
        <v>7</v>
      </c>
      <c r="S133" s="316">
        <v>8.5</v>
      </c>
      <c r="T133" s="315">
        <v>141</v>
      </c>
      <c r="U133" s="316">
        <v>24.226804123711339</v>
      </c>
      <c r="V133" s="316"/>
      <c r="W133" s="316"/>
      <c r="X133" s="316"/>
      <c r="Y133" s="452"/>
      <c r="Z133" s="452"/>
      <c r="AA133" s="452"/>
      <c r="AB133" s="452"/>
      <c r="AC133" s="452"/>
      <c r="AD133" s="452"/>
    </row>
    <row r="134" spans="1:30" ht="20.100000000000001" customHeight="1">
      <c r="A134" s="144"/>
      <c r="B134" s="413"/>
      <c r="C134" s="452"/>
      <c r="D134" s="311" t="s">
        <v>1666</v>
      </c>
      <c r="E134" s="45"/>
      <c r="F134" s="323"/>
      <c r="G134" s="191"/>
      <c r="H134" s="323"/>
      <c r="I134" s="191"/>
      <c r="J134" s="323">
        <v>2</v>
      </c>
      <c r="K134" s="191">
        <v>5.7142857142857144</v>
      </c>
      <c r="L134" s="356">
        <v>1</v>
      </c>
      <c r="M134" s="314">
        <v>3.0303030303030303</v>
      </c>
      <c r="N134" s="315">
        <v>2</v>
      </c>
      <c r="O134" s="316">
        <v>4.7619047619047619</v>
      </c>
      <c r="P134" s="315">
        <v>2</v>
      </c>
      <c r="Q134" s="316">
        <v>4.6511627906976747</v>
      </c>
      <c r="R134" s="315"/>
      <c r="S134" s="316"/>
      <c r="T134" s="315">
        <v>25</v>
      </c>
      <c r="U134" s="316">
        <v>4.2955326460481098</v>
      </c>
      <c r="V134" s="316"/>
      <c r="W134" s="316"/>
      <c r="X134" s="316"/>
      <c r="Y134" s="452"/>
      <c r="Z134" s="452"/>
      <c r="AA134" s="452"/>
      <c r="AB134" s="452"/>
      <c r="AC134" s="452"/>
      <c r="AD134" s="452"/>
    </row>
    <row r="135" spans="1:30" ht="20.100000000000001" customHeight="1">
      <c r="A135" s="144"/>
      <c r="B135" s="413"/>
      <c r="C135" s="452"/>
      <c r="D135" s="311" t="s">
        <v>1667</v>
      </c>
      <c r="E135" s="45"/>
      <c r="F135" s="323">
        <v>1</v>
      </c>
      <c r="G135" s="191">
        <v>3.4482758620689653</v>
      </c>
      <c r="H135" s="323"/>
      <c r="I135" s="191"/>
      <c r="J135" s="323"/>
      <c r="K135" s="191"/>
      <c r="L135" s="356"/>
      <c r="M135" s="314"/>
      <c r="N135" s="315">
        <v>1</v>
      </c>
      <c r="O135" s="316">
        <v>2.3809523809523809</v>
      </c>
      <c r="P135" s="315">
        <v>1</v>
      </c>
      <c r="Q135" s="316">
        <v>2.3255813953488373</v>
      </c>
      <c r="R135" s="315"/>
      <c r="S135" s="316"/>
      <c r="T135" s="315">
        <v>16</v>
      </c>
      <c r="U135" s="316">
        <v>2.7491408934707904</v>
      </c>
      <c r="V135" s="316"/>
      <c r="W135" s="316"/>
      <c r="X135" s="316"/>
      <c r="Y135" s="452"/>
      <c r="Z135" s="452"/>
      <c r="AA135" s="452"/>
      <c r="AB135" s="452"/>
      <c r="AC135" s="452"/>
      <c r="AD135" s="452"/>
    </row>
    <row r="136" spans="1:30" ht="20.100000000000001" customHeight="1">
      <c r="A136" s="144"/>
      <c r="B136" s="413"/>
      <c r="C136" s="452"/>
      <c r="D136" s="311" t="s">
        <v>1668</v>
      </c>
      <c r="E136" s="45"/>
      <c r="F136" s="323">
        <v>2</v>
      </c>
      <c r="G136" s="191">
        <v>6.8965517241379306</v>
      </c>
      <c r="H136" s="323">
        <v>1</v>
      </c>
      <c r="I136" s="191">
        <v>3.7037037037037037</v>
      </c>
      <c r="J136" s="323"/>
      <c r="K136" s="191"/>
      <c r="L136" s="356">
        <v>1</v>
      </c>
      <c r="M136" s="314">
        <v>3.0303030303030303</v>
      </c>
      <c r="N136" s="315"/>
      <c r="O136" s="316"/>
      <c r="P136" s="315">
        <v>2</v>
      </c>
      <c r="Q136" s="316">
        <v>4.6511627906976747</v>
      </c>
      <c r="R136" s="315">
        <v>4</v>
      </c>
      <c r="S136" s="316">
        <v>4.9000000000000004</v>
      </c>
      <c r="T136" s="315">
        <v>37</v>
      </c>
      <c r="U136" s="316">
        <v>6.3573883161512024</v>
      </c>
      <c r="V136" s="316"/>
      <c r="W136" s="316"/>
      <c r="X136" s="316"/>
      <c r="Y136" s="452"/>
      <c r="Z136" s="452"/>
      <c r="AA136" s="452"/>
      <c r="AB136" s="452"/>
      <c r="AC136" s="452"/>
      <c r="AD136" s="452"/>
    </row>
    <row r="137" spans="1:30" ht="20.100000000000001" customHeight="1">
      <c r="A137" s="144"/>
      <c r="B137" s="413"/>
      <c r="C137" s="452"/>
      <c r="D137" s="311" t="s">
        <v>1669</v>
      </c>
      <c r="E137" s="45"/>
      <c r="F137" s="323">
        <v>2</v>
      </c>
      <c r="G137" s="191">
        <v>6.8965517241379306</v>
      </c>
      <c r="H137" s="323">
        <v>2</v>
      </c>
      <c r="I137" s="191">
        <v>7.4074074074074074</v>
      </c>
      <c r="J137" s="323">
        <v>2</v>
      </c>
      <c r="K137" s="191">
        <v>5.7142857142857144</v>
      </c>
      <c r="L137" s="356"/>
      <c r="M137" s="314"/>
      <c r="N137" s="315">
        <v>3</v>
      </c>
      <c r="O137" s="316">
        <v>7.1428571428571432</v>
      </c>
      <c r="P137" s="315"/>
      <c r="Q137" s="316"/>
      <c r="R137" s="315">
        <v>1</v>
      </c>
      <c r="S137" s="316">
        <v>1.2</v>
      </c>
      <c r="T137" s="315">
        <v>39</v>
      </c>
      <c r="U137" s="316">
        <v>6.7010309278350517</v>
      </c>
      <c r="V137" s="316"/>
      <c r="W137" s="316"/>
      <c r="X137" s="316"/>
      <c r="Y137" s="452"/>
      <c r="Z137" s="452"/>
      <c r="AA137" s="452"/>
      <c r="AB137" s="452"/>
      <c r="AC137" s="452"/>
      <c r="AD137" s="452"/>
    </row>
    <row r="138" spans="1:30" ht="20.100000000000001" customHeight="1">
      <c r="A138" s="144"/>
      <c r="B138" s="413"/>
      <c r="C138" s="452"/>
      <c r="D138" s="311" t="s">
        <v>1670</v>
      </c>
      <c r="E138" s="45"/>
      <c r="F138" s="323"/>
      <c r="G138" s="191"/>
      <c r="H138" s="323"/>
      <c r="I138" s="191"/>
      <c r="J138" s="323"/>
      <c r="K138" s="191"/>
      <c r="L138" s="356"/>
      <c r="M138" s="314"/>
      <c r="N138" s="315">
        <v>2</v>
      </c>
      <c r="O138" s="316">
        <v>4.7619047619047619</v>
      </c>
      <c r="P138" s="315">
        <v>7</v>
      </c>
      <c r="Q138" s="316">
        <v>16.279069767441861</v>
      </c>
      <c r="R138" s="315">
        <v>6</v>
      </c>
      <c r="S138" s="316">
        <v>7.3</v>
      </c>
      <c r="T138" s="315">
        <v>60</v>
      </c>
      <c r="U138" s="316">
        <v>10.309278350515465</v>
      </c>
      <c r="V138" s="316"/>
      <c r="W138" s="316"/>
      <c r="X138" s="316"/>
      <c r="Y138" s="452"/>
      <c r="Z138" s="452"/>
      <c r="AA138" s="452"/>
      <c r="AB138" s="452"/>
      <c r="AC138" s="452"/>
      <c r="AD138" s="452"/>
    </row>
    <row r="139" spans="1:30" ht="20.100000000000001" customHeight="1">
      <c r="A139" s="144"/>
      <c r="B139" s="413"/>
      <c r="C139" s="452"/>
      <c r="D139" s="311" t="s">
        <v>8147</v>
      </c>
      <c r="E139" s="45"/>
      <c r="F139" s="323">
        <v>14</v>
      </c>
      <c r="G139" s="191">
        <v>48.275862068965516</v>
      </c>
      <c r="H139" s="323">
        <v>14</v>
      </c>
      <c r="I139" s="191">
        <v>51.851851851851855</v>
      </c>
      <c r="J139" s="323">
        <v>16</v>
      </c>
      <c r="K139" s="191">
        <v>45.714285714285715</v>
      </c>
      <c r="L139" s="356">
        <v>19</v>
      </c>
      <c r="M139" s="314">
        <v>57.575757575757578</v>
      </c>
      <c r="N139" s="315">
        <v>3</v>
      </c>
      <c r="O139" s="316">
        <v>7.1428571428571432</v>
      </c>
      <c r="P139" s="356"/>
      <c r="Q139" s="314"/>
      <c r="R139" s="315">
        <v>44</v>
      </c>
      <c r="S139" s="316">
        <v>53.7</v>
      </c>
      <c r="T139" s="356"/>
      <c r="U139" s="314"/>
      <c r="V139" s="314"/>
      <c r="W139" s="314"/>
      <c r="X139" s="314"/>
      <c r="Y139" s="452"/>
      <c r="Z139" s="452"/>
      <c r="AA139" s="452"/>
      <c r="AB139" s="452"/>
      <c r="AC139" s="452"/>
      <c r="AD139" s="452"/>
    </row>
    <row r="140" spans="1:30" ht="20.100000000000001" customHeight="1">
      <c r="A140" s="460" t="s">
        <v>5257</v>
      </c>
      <c r="B140" s="461" t="s">
        <v>1022</v>
      </c>
      <c r="C140" s="358" t="s">
        <v>5258</v>
      </c>
      <c r="D140" s="374"/>
      <c r="E140" s="358"/>
      <c r="F140" s="467"/>
      <c r="G140" s="444"/>
      <c r="H140" s="467"/>
      <c r="I140" s="465"/>
      <c r="J140" s="467"/>
      <c r="K140" s="465"/>
      <c r="L140" s="443"/>
      <c r="M140" s="444"/>
      <c r="N140" s="471">
        <v>2</v>
      </c>
      <c r="O140" s="465">
        <v>100</v>
      </c>
      <c r="P140" s="471">
        <v>7</v>
      </c>
      <c r="Q140" s="465">
        <v>100</v>
      </c>
      <c r="R140" s="443">
        <v>6</v>
      </c>
      <c r="S140" s="465">
        <v>100</v>
      </c>
      <c r="T140" s="471">
        <v>60</v>
      </c>
      <c r="U140" s="465">
        <v>100</v>
      </c>
      <c r="V140" s="358" t="s">
        <v>8118</v>
      </c>
      <c r="W140" s="358" t="s">
        <v>8118</v>
      </c>
      <c r="X140" s="358" t="s">
        <v>8118</v>
      </c>
      <c r="Y140" s="358" t="s">
        <v>8118</v>
      </c>
      <c r="Z140" s="358" t="s">
        <v>8118</v>
      </c>
      <c r="AA140" s="358" t="s">
        <v>8118</v>
      </c>
      <c r="AB140" s="358" t="s">
        <v>138</v>
      </c>
      <c r="AC140" s="358" t="s">
        <v>138</v>
      </c>
      <c r="AD140" s="358"/>
    </row>
    <row r="141" spans="1:30" ht="20.100000000000001" customHeight="1">
      <c r="A141" s="460" t="s">
        <v>5259</v>
      </c>
      <c r="B141" s="461" t="s">
        <v>1023</v>
      </c>
      <c r="C141" s="358" t="s">
        <v>996</v>
      </c>
      <c r="D141" s="374" t="s">
        <v>1662</v>
      </c>
      <c r="E141" s="527"/>
      <c r="F141" s="467"/>
      <c r="G141" s="477"/>
      <c r="H141" s="467">
        <v>1</v>
      </c>
      <c r="I141" s="477">
        <v>7.6923076923076925</v>
      </c>
      <c r="J141" s="467">
        <v>1</v>
      </c>
      <c r="K141" s="477">
        <v>5.3</v>
      </c>
      <c r="L141" s="443">
        <v>1</v>
      </c>
      <c r="M141" s="444">
        <v>7.1428571428571432</v>
      </c>
      <c r="N141" s="471">
        <v>1</v>
      </c>
      <c r="O141" s="465">
        <v>2.5641025641025643</v>
      </c>
      <c r="P141" s="471">
        <v>2</v>
      </c>
      <c r="Q141" s="465">
        <v>4.6511627906976747</v>
      </c>
      <c r="R141" s="471">
        <v>4</v>
      </c>
      <c r="S141" s="465">
        <v>10.526315789473685</v>
      </c>
      <c r="T141" s="471">
        <v>20</v>
      </c>
      <c r="U141" s="465">
        <v>3.4364261168384878</v>
      </c>
      <c r="V141" s="358" t="s">
        <v>8118</v>
      </c>
      <c r="W141" s="358" t="s">
        <v>8118</v>
      </c>
      <c r="X141" s="358" t="s">
        <v>8118</v>
      </c>
      <c r="Y141" s="358" t="s">
        <v>8118</v>
      </c>
      <c r="Z141" s="358" t="s">
        <v>8118</v>
      </c>
      <c r="AA141" s="358" t="s">
        <v>8118</v>
      </c>
      <c r="AB141" s="358" t="s">
        <v>138</v>
      </c>
      <c r="AC141" s="358" t="s">
        <v>138</v>
      </c>
      <c r="AD141" s="358"/>
    </row>
    <row r="142" spans="1:30" ht="20.100000000000001" customHeight="1">
      <c r="A142" s="144"/>
      <c r="B142" s="413"/>
      <c r="C142" s="452" t="s">
        <v>8148</v>
      </c>
      <c r="D142" s="311" t="s">
        <v>1663</v>
      </c>
      <c r="E142" s="45"/>
      <c r="F142" s="323">
        <v>2</v>
      </c>
      <c r="G142" s="191">
        <v>13.333333333333334</v>
      </c>
      <c r="H142" s="323">
        <v>1</v>
      </c>
      <c r="I142" s="191">
        <v>7.6923076923076925</v>
      </c>
      <c r="J142" s="323">
        <v>2</v>
      </c>
      <c r="K142" s="191">
        <v>10.5</v>
      </c>
      <c r="L142" s="356">
        <v>3</v>
      </c>
      <c r="M142" s="314">
        <v>21.428571428571427</v>
      </c>
      <c r="N142" s="315">
        <v>6</v>
      </c>
      <c r="O142" s="316">
        <v>15.384615384615385</v>
      </c>
      <c r="P142" s="315">
        <v>7</v>
      </c>
      <c r="Q142" s="316">
        <v>16.279069767441861</v>
      </c>
      <c r="R142" s="315">
        <v>3</v>
      </c>
      <c r="S142" s="316">
        <v>7.8947368421052628</v>
      </c>
      <c r="T142" s="315">
        <v>37</v>
      </c>
      <c r="U142" s="316">
        <v>6.3573883161512024</v>
      </c>
      <c r="V142" s="316"/>
      <c r="W142" s="316"/>
      <c r="X142" s="316"/>
      <c r="Y142" s="452"/>
      <c r="Z142" s="452"/>
      <c r="AA142" s="452"/>
      <c r="AB142" s="452"/>
      <c r="AC142" s="452"/>
      <c r="AD142" s="452"/>
    </row>
    <row r="143" spans="1:30" ht="20.100000000000001" customHeight="1">
      <c r="A143" s="144"/>
      <c r="B143" s="413"/>
      <c r="C143" s="452"/>
      <c r="D143" s="311" t="s">
        <v>1664</v>
      </c>
      <c r="E143" s="45"/>
      <c r="F143" s="323"/>
      <c r="G143" s="191"/>
      <c r="H143" s="323"/>
      <c r="I143" s="191"/>
      <c r="J143" s="323"/>
      <c r="K143" s="191"/>
      <c r="L143" s="356"/>
      <c r="M143" s="314"/>
      <c r="N143" s="315"/>
      <c r="O143" s="316"/>
      <c r="P143" s="315"/>
      <c r="Q143" s="316"/>
      <c r="R143" s="315">
        <v>2</v>
      </c>
      <c r="S143" s="316">
        <v>5.2631578947368425</v>
      </c>
      <c r="T143" s="315">
        <v>9</v>
      </c>
      <c r="U143" s="316">
        <v>1.5463917525773196</v>
      </c>
      <c r="V143" s="316"/>
      <c r="W143" s="316"/>
      <c r="X143" s="316"/>
      <c r="Y143" s="452"/>
      <c r="Z143" s="452"/>
      <c r="AA143" s="452"/>
      <c r="AB143" s="452"/>
      <c r="AC143" s="452"/>
      <c r="AD143" s="452"/>
    </row>
    <row r="144" spans="1:30" ht="20.100000000000001" customHeight="1">
      <c r="A144" s="144"/>
      <c r="B144" s="413"/>
      <c r="C144" s="452"/>
      <c r="D144" s="311" t="s">
        <v>1665</v>
      </c>
      <c r="E144" s="45"/>
      <c r="F144" s="323">
        <v>2</v>
      </c>
      <c r="G144" s="191">
        <v>13.333333333333334</v>
      </c>
      <c r="H144" s="323">
        <v>2</v>
      </c>
      <c r="I144" s="191">
        <v>15.384615384615385</v>
      </c>
      <c r="J144" s="323"/>
      <c r="K144" s="191"/>
      <c r="L144" s="356"/>
      <c r="M144" s="314"/>
      <c r="N144" s="315">
        <v>2</v>
      </c>
      <c r="O144" s="316">
        <v>5.1282051282051286</v>
      </c>
      <c r="P144" s="315"/>
      <c r="Q144" s="316"/>
      <c r="R144" s="315">
        <v>3</v>
      </c>
      <c r="S144" s="316">
        <v>7.8947368421052628</v>
      </c>
      <c r="T144" s="315">
        <v>24</v>
      </c>
      <c r="U144" s="316">
        <v>4.1237113402061851</v>
      </c>
      <c r="V144" s="316"/>
      <c r="W144" s="316"/>
      <c r="X144" s="316"/>
      <c r="Y144" s="452"/>
      <c r="Z144" s="452"/>
      <c r="AA144" s="452"/>
      <c r="AB144" s="452"/>
      <c r="AC144" s="452"/>
      <c r="AD144" s="452"/>
    </row>
    <row r="145" spans="1:30" ht="20.100000000000001" customHeight="1">
      <c r="A145" s="144"/>
      <c r="B145" s="413"/>
      <c r="C145" s="452"/>
      <c r="D145" s="311" t="s">
        <v>1666</v>
      </c>
      <c r="E145" s="45"/>
      <c r="F145" s="323">
        <v>2</v>
      </c>
      <c r="G145" s="191">
        <v>13.333333333333334</v>
      </c>
      <c r="H145" s="323"/>
      <c r="I145" s="191"/>
      <c r="J145" s="323"/>
      <c r="K145" s="191"/>
      <c r="L145" s="356">
        <v>1</v>
      </c>
      <c r="M145" s="314">
        <v>7.1428571428571432</v>
      </c>
      <c r="N145" s="315">
        <v>1</v>
      </c>
      <c r="O145" s="316">
        <v>2.5641025641025643</v>
      </c>
      <c r="P145" s="315">
        <v>2</v>
      </c>
      <c r="Q145" s="316">
        <v>4.6511627906976747</v>
      </c>
      <c r="R145" s="315"/>
      <c r="S145" s="316"/>
      <c r="T145" s="315">
        <v>10</v>
      </c>
      <c r="U145" s="316">
        <v>1.7182130584192439</v>
      </c>
      <c r="V145" s="316"/>
      <c r="W145" s="316"/>
      <c r="X145" s="316"/>
      <c r="Y145" s="452"/>
      <c r="Z145" s="452"/>
      <c r="AA145" s="452"/>
      <c r="AB145" s="452"/>
      <c r="AC145" s="452"/>
      <c r="AD145" s="452"/>
    </row>
    <row r="146" spans="1:30" ht="20.100000000000001" customHeight="1">
      <c r="A146" s="144"/>
      <c r="B146" s="413"/>
      <c r="C146" s="452"/>
      <c r="D146" s="311" t="s">
        <v>1667</v>
      </c>
      <c r="E146" s="45"/>
      <c r="F146" s="323"/>
      <c r="G146" s="191"/>
      <c r="H146" s="323"/>
      <c r="I146" s="191"/>
      <c r="J146" s="323">
        <v>3</v>
      </c>
      <c r="K146" s="191">
        <v>15.8</v>
      </c>
      <c r="L146" s="356"/>
      <c r="M146" s="314"/>
      <c r="N146" s="315">
        <v>1</v>
      </c>
      <c r="O146" s="316">
        <v>2.5641025641025643</v>
      </c>
      <c r="P146" s="315">
        <v>1</v>
      </c>
      <c r="Q146" s="316">
        <v>2.3255813953488373</v>
      </c>
      <c r="R146" s="315">
        <v>1</v>
      </c>
      <c r="S146" s="316">
        <v>2.6315789473684212</v>
      </c>
      <c r="T146" s="315">
        <v>19</v>
      </c>
      <c r="U146" s="316">
        <v>3.2646048109965635</v>
      </c>
      <c r="V146" s="316"/>
      <c r="W146" s="316"/>
      <c r="X146" s="316"/>
      <c r="Y146" s="452"/>
      <c r="Z146" s="452"/>
      <c r="AA146" s="452"/>
      <c r="AB146" s="452"/>
      <c r="AC146" s="452"/>
      <c r="AD146" s="452"/>
    </row>
    <row r="147" spans="1:30" ht="20.100000000000001" customHeight="1">
      <c r="A147" s="144"/>
      <c r="B147" s="413"/>
      <c r="C147" s="452"/>
      <c r="D147" s="311" t="s">
        <v>1668</v>
      </c>
      <c r="E147" s="45"/>
      <c r="F147" s="323"/>
      <c r="G147" s="191"/>
      <c r="H147" s="323"/>
      <c r="I147" s="191"/>
      <c r="J147" s="323"/>
      <c r="K147" s="191"/>
      <c r="L147" s="356">
        <v>1</v>
      </c>
      <c r="M147" s="314">
        <v>7.1428571428571432</v>
      </c>
      <c r="N147" s="315"/>
      <c r="O147" s="316"/>
      <c r="P147" s="315"/>
      <c r="Q147" s="316"/>
      <c r="R147" s="315">
        <v>1</v>
      </c>
      <c r="S147" s="316">
        <v>2.6315789473684212</v>
      </c>
      <c r="T147" s="315">
        <v>9</v>
      </c>
      <c r="U147" s="316">
        <v>1.5463917525773196</v>
      </c>
      <c r="V147" s="316"/>
      <c r="W147" s="316"/>
      <c r="X147" s="316"/>
      <c r="Y147" s="452"/>
      <c r="Z147" s="452"/>
      <c r="AA147" s="452"/>
      <c r="AB147" s="452"/>
      <c r="AC147" s="452"/>
      <c r="AD147" s="452"/>
    </row>
    <row r="148" spans="1:30" ht="20.100000000000001" customHeight="1">
      <c r="A148" s="144"/>
      <c r="B148" s="413"/>
      <c r="C148" s="452"/>
      <c r="D148" s="311" t="s">
        <v>1669</v>
      </c>
      <c r="E148" s="45"/>
      <c r="F148" s="323"/>
      <c r="G148" s="191"/>
      <c r="H148" s="323">
        <v>3</v>
      </c>
      <c r="I148" s="191">
        <v>23.076923076923077</v>
      </c>
      <c r="J148" s="323"/>
      <c r="K148" s="191"/>
      <c r="L148" s="356"/>
      <c r="M148" s="314"/>
      <c r="N148" s="315">
        <v>2</v>
      </c>
      <c r="O148" s="316">
        <v>5.1282051282051286</v>
      </c>
      <c r="P148" s="356"/>
      <c r="Q148" s="314"/>
      <c r="R148" s="315"/>
      <c r="S148" s="316"/>
      <c r="T148" s="315">
        <v>16</v>
      </c>
      <c r="U148" s="316">
        <v>2.7491408934707904</v>
      </c>
      <c r="V148" s="316"/>
      <c r="W148" s="316"/>
      <c r="X148" s="316"/>
      <c r="Y148" s="452"/>
      <c r="Z148" s="452"/>
      <c r="AA148" s="452"/>
      <c r="AB148" s="452"/>
      <c r="AC148" s="452"/>
      <c r="AD148" s="452"/>
    </row>
    <row r="149" spans="1:30" ht="20.100000000000001" customHeight="1">
      <c r="A149" s="144"/>
      <c r="B149" s="413"/>
      <c r="C149" s="452"/>
      <c r="D149" s="311" t="s">
        <v>1670</v>
      </c>
      <c r="E149" s="45"/>
      <c r="F149" s="323"/>
      <c r="G149" s="191"/>
      <c r="H149" s="323"/>
      <c r="I149" s="191"/>
      <c r="J149" s="323"/>
      <c r="K149" s="191"/>
      <c r="L149" s="356"/>
      <c r="M149" s="314"/>
      <c r="N149" s="315">
        <v>1</v>
      </c>
      <c r="O149" s="316">
        <v>2.5641025641025643</v>
      </c>
      <c r="P149" s="356"/>
      <c r="Q149" s="314"/>
      <c r="R149" s="315">
        <v>1</v>
      </c>
      <c r="S149" s="316">
        <v>2.6315789473684212</v>
      </c>
      <c r="T149" s="315">
        <v>4</v>
      </c>
      <c r="U149" s="316">
        <v>0.6872852233676976</v>
      </c>
      <c r="V149" s="316"/>
      <c r="W149" s="316"/>
      <c r="X149" s="316"/>
      <c r="Y149" s="452"/>
      <c r="Z149" s="452"/>
      <c r="AA149" s="452"/>
      <c r="AB149" s="452"/>
      <c r="AC149" s="452"/>
      <c r="AD149" s="452"/>
    </row>
    <row r="150" spans="1:30" ht="20.100000000000001" customHeight="1">
      <c r="A150" s="144"/>
      <c r="B150" s="413"/>
      <c r="C150" s="452"/>
      <c r="D150" s="311" t="s">
        <v>8147</v>
      </c>
      <c r="E150" s="45"/>
      <c r="F150" s="323">
        <v>9</v>
      </c>
      <c r="G150" s="191">
        <v>60</v>
      </c>
      <c r="H150" s="323">
        <v>6</v>
      </c>
      <c r="I150" s="191">
        <v>46.153846153846153</v>
      </c>
      <c r="J150" s="323">
        <v>13</v>
      </c>
      <c r="K150" s="191">
        <v>68.400000000000006</v>
      </c>
      <c r="L150" s="356">
        <v>8</v>
      </c>
      <c r="M150" s="314">
        <v>57.142857142857146</v>
      </c>
      <c r="N150" s="356">
        <v>25</v>
      </c>
      <c r="O150" s="314">
        <v>64.102564102564102</v>
      </c>
      <c r="P150" s="315">
        <v>31</v>
      </c>
      <c r="Q150" s="316">
        <v>72.093023255813947</v>
      </c>
      <c r="R150" s="315">
        <v>23</v>
      </c>
      <c r="S150" s="316">
        <v>60.526315789473685</v>
      </c>
      <c r="T150" s="315">
        <v>434</v>
      </c>
      <c r="U150" s="316">
        <v>74.570446735395194</v>
      </c>
      <c r="V150" s="316"/>
      <c r="W150" s="316"/>
      <c r="X150" s="316"/>
      <c r="Y150" s="452"/>
      <c r="Z150" s="452"/>
      <c r="AA150" s="452"/>
      <c r="AB150" s="452"/>
      <c r="AC150" s="452"/>
      <c r="AD150" s="452"/>
    </row>
    <row r="151" spans="1:30" ht="20.100000000000001" customHeight="1">
      <c r="A151" s="460" t="s">
        <v>5260</v>
      </c>
      <c r="B151" s="461" t="s">
        <v>1024</v>
      </c>
      <c r="C151" s="358" t="s">
        <v>5261</v>
      </c>
      <c r="D151" s="374"/>
      <c r="E151" s="358"/>
      <c r="F151" s="467"/>
      <c r="G151" s="477"/>
      <c r="H151" s="467"/>
      <c r="I151" s="477"/>
      <c r="J151" s="467"/>
      <c r="K151" s="477"/>
      <c r="L151" s="443"/>
      <c r="M151" s="444"/>
      <c r="N151" s="443">
        <v>1</v>
      </c>
      <c r="O151" s="444">
        <v>100</v>
      </c>
      <c r="P151" s="443"/>
      <c r="Q151" s="444"/>
      <c r="R151" s="443">
        <v>1</v>
      </c>
      <c r="S151" s="465">
        <v>100</v>
      </c>
      <c r="T151" s="471">
        <v>4</v>
      </c>
      <c r="U151" s="465">
        <v>100</v>
      </c>
      <c r="V151" s="358" t="s">
        <v>8118</v>
      </c>
      <c r="W151" s="358" t="s">
        <v>8118</v>
      </c>
      <c r="X151" s="358" t="s">
        <v>8118</v>
      </c>
      <c r="Y151" s="358" t="s">
        <v>8118</v>
      </c>
      <c r="Z151" s="358" t="s">
        <v>8118</v>
      </c>
      <c r="AA151" s="358" t="s">
        <v>8118</v>
      </c>
      <c r="AB151" s="358" t="s">
        <v>138</v>
      </c>
      <c r="AC151" s="358" t="s">
        <v>138</v>
      </c>
      <c r="AD151" s="358"/>
    </row>
    <row r="152" spans="1:30" ht="20.100000000000001" customHeight="1">
      <c r="A152" s="460" t="s">
        <v>8149</v>
      </c>
      <c r="B152" s="461" t="s">
        <v>1025</v>
      </c>
      <c r="C152" s="358" t="s">
        <v>996</v>
      </c>
      <c r="D152" s="374" t="s">
        <v>1671</v>
      </c>
      <c r="E152" s="527"/>
      <c r="F152" s="467"/>
      <c r="G152" s="477"/>
      <c r="H152" s="467">
        <v>3</v>
      </c>
      <c r="I152" s="477">
        <v>11.111111111111111</v>
      </c>
      <c r="J152" s="467">
        <v>3</v>
      </c>
      <c r="K152" s="477">
        <v>8.5714285714285712</v>
      </c>
      <c r="L152" s="443"/>
      <c r="M152" s="444"/>
      <c r="N152" s="471">
        <v>6</v>
      </c>
      <c r="O152" s="465">
        <v>14.285714285714286</v>
      </c>
      <c r="P152" s="471">
        <v>3</v>
      </c>
      <c r="Q152" s="465">
        <v>6.9767441860465116</v>
      </c>
      <c r="R152" s="471">
        <v>7</v>
      </c>
      <c r="S152" s="465">
        <v>8.5</v>
      </c>
      <c r="T152" s="471">
        <v>43</v>
      </c>
      <c r="U152" s="465">
        <v>7.3883161512027495</v>
      </c>
      <c r="V152" s="358" t="s">
        <v>8118</v>
      </c>
      <c r="W152" s="358" t="s">
        <v>8118</v>
      </c>
      <c r="X152" s="358" t="s">
        <v>8118</v>
      </c>
      <c r="Y152" s="358" t="s">
        <v>8118</v>
      </c>
      <c r="Z152" s="358" t="s">
        <v>8118</v>
      </c>
      <c r="AA152" s="358" t="s">
        <v>8118</v>
      </c>
      <c r="AB152" s="358" t="s">
        <v>138</v>
      </c>
      <c r="AC152" s="358" t="s">
        <v>138</v>
      </c>
      <c r="AD152" s="358"/>
    </row>
    <row r="153" spans="1:30" ht="20.100000000000001" customHeight="1">
      <c r="A153" s="144"/>
      <c r="B153" s="413"/>
      <c r="C153" s="452"/>
      <c r="D153" s="311" t="s">
        <v>1672</v>
      </c>
      <c r="E153" s="45"/>
      <c r="F153" s="323">
        <v>6</v>
      </c>
      <c r="G153" s="191">
        <v>20.689655172413794</v>
      </c>
      <c r="H153" s="323">
        <v>5</v>
      </c>
      <c r="I153" s="191">
        <v>18.518518518518519</v>
      </c>
      <c r="J153" s="323">
        <v>11</v>
      </c>
      <c r="K153" s="191">
        <v>31.428571428571427</v>
      </c>
      <c r="L153" s="356">
        <v>8</v>
      </c>
      <c r="M153" s="314">
        <v>24.242424242424242</v>
      </c>
      <c r="N153" s="315">
        <v>15</v>
      </c>
      <c r="O153" s="316">
        <v>35.714285714285715</v>
      </c>
      <c r="P153" s="315">
        <v>19</v>
      </c>
      <c r="Q153" s="316">
        <v>44.186046511627907</v>
      </c>
      <c r="R153" s="315">
        <v>31</v>
      </c>
      <c r="S153" s="316">
        <v>37.799999999999997</v>
      </c>
      <c r="T153" s="315">
        <v>221</v>
      </c>
      <c r="U153" s="316">
        <v>37.972508591065292</v>
      </c>
      <c r="V153" s="316"/>
      <c r="W153" s="316"/>
      <c r="X153" s="316"/>
      <c r="Y153" s="452"/>
      <c r="Z153" s="452"/>
      <c r="AA153" s="452"/>
      <c r="AB153" s="452"/>
      <c r="AC153" s="452"/>
      <c r="AD153" s="452"/>
    </row>
    <row r="154" spans="1:30" ht="20.100000000000001" customHeight="1">
      <c r="A154" s="144"/>
      <c r="B154" s="413"/>
      <c r="C154" s="452"/>
      <c r="D154" s="311" t="s">
        <v>1673</v>
      </c>
      <c r="E154" s="45"/>
      <c r="F154" s="323">
        <v>1</v>
      </c>
      <c r="G154" s="191">
        <v>3.4482758620689653</v>
      </c>
      <c r="H154" s="323"/>
      <c r="I154" s="191"/>
      <c r="J154" s="323">
        <v>1</v>
      </c>
      <c r="K154" s="191">
        <v>2.8571428571428572</v>
      </c>
      <c r="L154" s="356"/>
      <c r="M154" s="314"/>
      <c r="N154" s="315">
        <v>1</v>
      </c>
      <c r="O154" s="316">
        <v>2.3809523809523809</v>
      </c>
      <c r="P154" s="315">
        <v>3</v>
      </c>
      <c r="Q154" s="316">
        <v>6.9767441860465116</v>
      </c>
      <c r="R154" s="315">
        <v>8</v>
      </c>
      <c r="S154" s="316">
        <v>9.8000000000000007</v>
      </c>
      <c r="T154" s="315">
        <v>96</v>
      </c>
      <c r="U154" s="316">
        <v>16.494845360824741</v>
      </c>
      <c r="V154" s="316"/>
      <c r="W154" s="316"/>
      <c r="X154" s="316"/>
      <c r="Y154" s="452"/>
      <c r="Z154" s="452"/>
      <c r="AA154" s="452"/>
      <c r="AB154" s="452"/>
      <c r="AC154" s="452"/>
      <c r="AD154" s="452"/>
    </row>
    <row r="155" spans="1:30" ht="20.100000000000001" customHeight="1">
      <c r="A155" s="144"/>
      <c r="B155" s="413"/>
      <c r="C155" s="452"/>
      <c r="D155" s="311" t="s">
        <v>1674</v>
      </c>
      <c r="E155" s="45"/>
      <c r="F155" s="323">
        <v>2</v>
      </c>
      <c r="G155" s="191">
        <v>6.8965517241379306</v>
      </c>
      <c r="H155" s="323">
        <v>1</v>
      </c>
      <c r="I155" s="191">
        <v>3.7037037037037037</v>
      </c>
      <c r="J155" s="323"/>
      <c r="K155" s="191"/>
      <c r="L155" s="356">
        <v>2</v>
      </c>
      <c r="M155" s="314">
        <v>6.0606060606060606</v>
      </c>
      <c r="N155" s="315">
        <v>5</v>
      </c>
      <c r="O155" s="316">
        <v>11.904761904761905</v>
      </c>
      <c r="P155" s="315">
        <v>2</v>
      </c>
      <c r="Q155" s="316">
        <v>4.6511627906976747</v>
      </c>
      <c r="R155" s="315">
        <v>12</v>
      </c>
      <c r="S155" s="316">
        <v>14.6</v>
      </c>
      <c r="T155" s="315">
        <v>53</v>
      </c>
      <c r="U155" s="316">
        <v>9.1065292096219927</v>
      </c>
      <c r="V155" s="316"/>
      <c r="W155" s="316"/>
      <c r="X155" s="316"/>
      <c r="Y155" s="452"/>
      <c r="Z155" s="452"/>
      <c r="AA155" s="452"/>
      <c r="AB155" s="452"/>
      <c r="AC155" s="452"/>
      <c r="AD155" s="452"/>
    </row>
    <row r="156" spans="1:30" ht="20.100000000000001" customHeight="1">
      <c r="A156" s="144"/>
      <c r="B156" s="413"/>
      <c r="C156" s="452"/>
      <c r="D156" s="311" t="s">
        <v>1675</v>
      </c>
      <c r="E156" s="45"/>
      <c r="F156" s="323"/>
      <c r="G156" s="191"/>
      <c r="H156" s="323"/>
      <c r="I156" s="191"/>
      <c r="J156" s="323"/>
      <c r="K156" s="191"/>
      <c r="L156" s="356"/>
      <c r="M156" s="314"/>
      <c r="N156" s="315">
        <v>1</v>
      </c>
      <c r="O156" s="316">
        <v>2.3809523809523809</v>
      </c>
      <c r="P156" s="315">
        <v>2</v>
      </c>
      <c r="Q156" s="316">
        <v>4.6511627906976747</v>
      </c>
      <c r="R156" s="315">
        <v>1</v>
      </c>
      <c r="S156" s="316">
        <v>1.2</v>
      </c>
      <c r="T156" s="315">
        <v>9</v>
      </c>
      <c r="U156" s="316">
        <v>1.5463917525773196</v>
      </c>
      <c r="V156" s="316"/>
      <c r="W156" s="316"/>
      <c r="X156" s="316"/>
      <c r="Y156" s="452"/>
      <c r="Z156" s="452"/>
      <c r="AA156" s="452"/>
      <c r="AB156" s="452"/>
      <c r="AC156" s="452"/>
      <c r="AD156" s="452"/>
    </row>
    <row r="157" spans="1:30" ht="20.100000000000001" customHeight="1">
      <c r="A157" s="144"/>
      <c r="B157" s="413"/>
      <c r="C157" s="452"/>
      <c r="D157" s="311" t="s">
        <v>1676</v>
      </c>
      <c r="E157" s="45"/>
      <c r="F157" s="323">
        <v>1</v>
      </c>
      <c r="G157" s="191">
        <v>3.4482758620689653</v>
      </c>
      <c r="H157" s="323">
        <v>1</v>
      </c>
      <c r="I157" s="191">
        <v>3.7037037037037037</v>
      </c>
      <c r="J157" s="323">
        <v>1</v>
      </c>
      <c r="K157" s="191">
        <v>2.8571428571428572</v>
      </c>
      <c r="L157" s="356"/>
      <c r="M157" s="314"/>
      <c r="N157" s="315"/>
      <c r="O157" s="316"/>
      <c r="P157" s="315">
        <v>1</v>
      </c>
      <c r="Q157" s="316">
        <v>2.3255813953488373</v>
      </c>
      <c r="R157" s="315">
        <v>1</v>
      </c>
      <c r="S157" s="316">
        <v>1.2</v>
      </c>
      <c r="T157" s="315">
        <v>5</v>
      </c>
      <c r="U157" s="316">
        <v>0.85910652920962194</v>
      </c>
      <c r="V157" s="316"/>
      <c r="W157" s="316"/>
      <c r="X157" s="316"/>
      <c r="Y157" s="452"/>
      <c r="Z157" s="452"/>
      <c r="AA157" s="452"/>
      <c r="AB157" s="452"/>
      <c r="AC157" s="452"/>
      <c r="AD157" s="452"/>
    </row>
    <row r="158" spans="1:30" ht="20.100000000000001" customHeight="1">
      <c r="A158" s="144"/>
      <c r="B158" s="413"/>
      <c r="C158" s="452"/>
      <c r="D158" s="311" t="s">
        <v>1677</v>
      </c>
      <c r="E158" s="45"/>
      <c r="F158" s="323"/>
      <c r="G158" s="191"/>
      <c r="H158" s="323">
        <v>1</v>
      </c>
      <c r="I158" s="191">
        <v>3.7037037037037037</v>
      </c>
      <c r="J158" s="323">
        <v>2</v>
      </c>
      <c r="K158" s="191">
        <v>5.7142857142857144</v>
      </c>
      <c r="L158" s="356">
        <v>2</v>
      </c>
      <c r="M158" s="314">
        <v>6.0606060606060606</v>
      </c>
      <c r="N158" s="315">
        <v>4</v>
      </c>
      <c r="O158" s="316">
        <v>9.5238095238095237</v>
      </c>
      <c r="P158" s="315">
        <v>5</v>
      </c>
      <c r="Q158" s="316">
        <v>11.627906976744185</v>
      </c>
      <c r="R158" s="315">
        <v>2</v>
      </c>
      <c r="S158" s="316">
        <v>2.4</v>
      </c>
      <c r="T158" s="315">
        <v>53</v>
      </c>
      <c r="U158" s="316">
        <v>9.1065292096219927</v>
      </c>
      <c r="V158" s="316"/>
      <c r="W158" s="316"/>
      <c r="X158" s="316"/>
      <c r="Y158" s="452"/>
      <c r="Z158" s="452"/>
      <c r="AA158" s="452"/>
      <c r="AB158" s="452"/>
      <c r="AC158" s="452"/>
      <c r="AD158" s="452"/>
    </row>
    <row r="159" spans="1:30" ht="20.100000000000001" customHeight="1">
      <c r="A159" s="144"/>
      <c r="B159" s="413"/>
      <c r="C159" s="452"/>
      <c r="D159" s="311" t="s">
        <v>1678</v>
      </c>
      <c r="E159" s="45"/>
      <c r="F159" s="323">
        <v>2</v>
      </c>
      <c r="G159" s="191">
        <v>6.8965517241379306</v>
      </c>
      <c r="H159" s="323">
        <v>1</v>
      </c>
      <c r="I159" s="191">
        <v>3.7037037037037037</v>
      </c>
      <c r="J159" s="323"/>
      <c r="K159" s="191"/>
      <c r="L159" s="356">
        <v>3</v>
      </c>
      <c r="M159" s="314">
        <v>9.0909090909090917</v>
      </c>
      <c r="N159" s="315">
        <v>4</v>
      </c>
      <c r="O159" s="316">
        <v>9.5238095238095237</v>
      </c>
      <c r="P159" s="315">
        <v>3</v>
      </c>
      <c r="Q159" s="316">
        <v>6.9767441860465116</v>
      </c>
      <c r="R159" s="315">
        <v>8</v>
      </c>
      <c r="S159" s="316">
        <v>9.8000000000000007</v>
      </c>
      <c r="T159" s="315">
        <v>61</v>
      </c>
      <c r="U159" s="316">
        <v>10.481099656357388</v>
      </c>
      <c r="V159" s="316"/>
      <c r="W159" s="316"/>
      <c r="X159" s="316"/>
      <c r="Y159" s="452"/>
      <c r="Z159" s="452"/>
      <c r="AA159" s="452"/>
      <c r="AB159" s="452"/>
      <c r="AC159" s="452"/>
      <c r="AD159" s="452"/>
    </row>
    <row r="160" spans="1:30" ht="20.100000000000001" customHeight="1">
      <c r="A160" s="144"/>
      <c r="B160" s="413"/>
      <c r="C160" s="452"/>
      <c r="D160" s="311" t="s">
        <v>1670</v>
      </c>
      <c r="E160" s="45"/>
      <c r="F160" s="323"/>
      <c r="G160" s="191"/>
      <c r="H160" s="323">
        <v>1</v>
      </c>
      <c r="I160" s="191">
        <v>3.7037037037037037</v>
      </c>
      <c r="J160" s="323"/>
      <c r="K160" s="191"/>
      <c r="L160" s="356"/>
      <c r="M160" s="314"/>
      <c r="N160" s="315">
        <v>1</v>
      </c>
      <c r="O160" s="316">
        <v>2.3809523809523809</v>
      </c>
      <c r="P160" s="315">
        <v>5</v>
      </c>
      <c r="Q160" s="316">
        <v>11.627906976744185</v>
      </c>
      <c r="R160" s="315">
        <v>12</v>
      </c>
      <c r="S160" s="316">
        <v>14.6</v>
      </c>
      <c r="T160" s="315">
        <v>41</v>
      </c>
      <c r="U160" s="316">
        <v>7.0446735395189002</v>
      </c>
      <c r="V160" s="316"/>
      <c r="W160" s="316"/>
      <c r="X160" s="316"/>
      <c r="Y160" s="452"/>
      <c r="Z160" s="452"/>
      <c r="AA160" s="452"/>
      <c r="AB160" s="452"/>
      <c r="AC160" s="452"/>
      <c r="AD160" s="452"/>
    </row>
    <row r="161" spans="1:30" ht="20.100000000000001" customHeight="1">
      <c r="A161" s="144"/>
      <c r="B161" s="413"/>
      <c r="C161" s="452"/>
      <c r="D161" s="311" t="s">
        <v>8147</v>
      </c>
      <c r="E161" s="45"/>
      <c r="F161" s="323">
        <v>17</v>
      </c>
      <c r="G161" s="191">
        <v>58.620689655172413</v>
      </c>
      <c r="H161" s="323">
        <v>14</v>
      </c>
      <c r="I161" s="191">
        <v>51.851851851851855</v>
      </c>
      <c r="J161" s="323">
        <v>17</v>
      </c>
      <c r="K161" s="191">
        <v>48.571428571428569</v>
      </c>
      <c r="L161" s="356">
        <v>18</v>
      </c>
      <c r="M161" s="314">
        <v>54.545454545454547</v>
      </c>
      <c r="N161" s="315">
        <v>5</v>
      </c>
      <c r="O161" s="316">
        <v>11.904761904761905</v>
      </c>
      <c r="P161" s="315"/>
      <c r="Q161" s="316"/>
      <c r="R161" s="315"/>
      <c r="S161" s="316"/>
      <c r="T161" s="315"/>
      <c r="U161" s="316"/>
      <c r="V161" s="316"/>
      <c r="W161" s="316"/>
      <c r="X161" s="316"/>
      <c r="Y161" s="452"/>
      <c r="Z161" s="452"/>
      <c r="AA161" s="452"/>
      <c r="AB161" s="452"/>
      <c r="AC161" s="452"/>
      <c r="AD161" s="452"/>
    </row>
    <row r="162" spans="1:30" ht="20.100000000000001" customHeight="1">
      <c r="A162" s="460" t="s">
        <v>5262</v>
      </c>
      <c r="B162" s="461" t="s">
        <v>1315</v>
      </c>
      <c r="C162" s="358" t="s">
        <v>5263</v>
      </c>
      <c r="D162" s="374"/>
      <c r="E162" s="359"/>
      <c r="F162" s="467"/>
      <c r="G162" s="477"/>
      <c r="H162" s="467">
        <v>1</v>
      </c>
      <c r="I162" s="477">
        <v>100</v>
      </c>
      <c r="J162" s="467"/>
      <c r="K162" s="477"/>
      <c r="L162" s="443"/>
      <c r="M162" s="444"/>
      <c r="N162" s="471">
        <v>1</v>
      </c>
      <c r="O162" s="465">
        <v>100</v>
      </c>
      <c r="P162" s="471">
        <v>5</v>
      </c>
      <c r="Q162" s="465">
        <v>100</v>
      </c>
      <c r="R162" s="471">
        <v>12</v>
      </c>
      <c r="S162" s="465">
        <v>100</v>
      </c>
      <c r="T162" s="471">
        <v>41</v>
      </c>
      <c r="U162" s="465">
        <v>100</v>
      </c>
      <c r="V162" s="358" t="s">
        <v>8118</v>
      </c>
      <c r="W162" s="358" t="s">
        <v>8118</v>
      </c>
      <c r="X162" s="358" t="s">
        <v>8118</v>
      </c>
      <c r="Y162" s="358" t="s">
        <v>8118</v>
      </c>
      <c r="Z162" s="358" t="s">
        <v>8118</v>
      </c>
      <c r="AA162" s="358" t="s">
        <v>8118</v>
      </c>
      <c r="AB162" s="358" t="s">
        <v>138</v>
      </c>
      <c r="AC162" s="358" t="s">
        <v>138</v>
      </c>
      <c r="AD162" s="358"/>
    </row>
    <row r="163" spans="1:30" ht="20.100000000000001" customHeight="1">
      <c r="A163" s="460" t="s">
        <v>5264</v>
      </c>
      <c r="B163" s="461" t="s">
        <v>1316</v>
      </c>
      <c r="C163" s="358" t="s">
        <v>996</v>
      </c>
      <c r="D163" s="374" t="s">
        <v>1671</v>
      </c>
      <c r="E163" s="45"/>
      <c r="F163" s="467">
        <v>1</v>
      </c>
      <c r="G163" s="477">
        <v>8.3333333333333339</v>
      </c>
      <c r="H163" s="467">
        <v>1</v>
      </c>
      <c r="I163" s="477">
        <v>7.6923076923076925</v>
      </c>
      <c r="J163" s="467">
        <v>2</v>
      </c>
      <c r="K163" s="477">
        <v>11.111111111111111</v>
      </c>
      <c r="L163" s="443">
        <v>1</v>
      </c>
      <c r="M163" s="444">
        <v>6.666666666666667</v>
      </c>
      <c r="N163" s="471">
        <v>2</v>
      </c>
      <c r="O163" s="465">
        <v>5.4054054054054053</v>
      </c>
      <c r="P163" s="471">
        <v>1</v>
      </c>
      <c r="Q163" s="465">
        <v>2.3255813953488373</v>
      </c>
      <c r="R163" s="471">
        <v>4</v>
      </c>
      <c r="S163" s="465">
        <v>4.9382716049382713</v>
      </c>
      <c r="T163" s="471">
        <v>19</v>
      </c>
      <c r="U163" s="465">
        <v>3.2646048109965635</v>
      </c>
      <c r="V163" s="358" t="s">
        <v>8118</v>
      </c>
      <c r="W163" s="358" t="s">
        <v>8118</v>
      </c>
      <c r="X163" s="358" t="s">
        <v>8118</v>
      </c>
      <c r="Y163" s="358" t="s">
        <v>8118</v>
      </c>
      <c r="Z163" s="358" t="s">
        <v>8118</v>
      </c>
      <c r="AA163" s="358" t="s">
        <v>8118</v>
      </c>
      <c r="AB163" s="358" t="s">
        <v>138</v>
      </c>
      <c r="AC163" s="358" t="s">
        <v>138</v>
      </c>
      <c r="AD163" s="358"/>
    </row>
    <row r="164" spans="1:30" ht="20.100000000000001" customHeight="1">
      <c r="A164" s="144"/>
      <c r="B164" s="413"/>
      <c r="C164" s="452" t="s">
        <v>8150</v>
      </c>
      <c r="D164" s="311" t="s">
        <v>1672</v>
      </c>
      <c r="E164" s="45"/>
      <c r="F164" s="323"/>
      <c r="G164" s="191"/>
      <c r="H164" s="323"/>
      <c r="I164" s="191"/>
      <c r="J164" s="323">
        <v>3</v>
      </c>
      <c r="K164" s="191">
        <v>16.666666666666668</v>
      </c>
      <c r="L164" s="356">
        <v>4</v>
      </c>
      <c r="M164" s="314">
        <v>26.666666666666668</v>
      </c>
      <c r="N164" s="315">
        <v>1</v>
      </c>
      <c r="O164" s="316">
        <v>2.7027027027027026</v>
      </c>
      <c r="P164" s="315">
        <v>1</v>
      </c>
      <c r="Q164" s="316">
        <v>2.3255813953488373</v>
      </c>
      <c r="R164" s="315">
        <v>3</v>
      </c>
      <c r="S164" s="316">
        <v>3.7037037037037037</v>
      </c>
      <c r="T164" s="315">
        <v>40</v>
      </c>
      <c r="U164" s="316">
        <v>6.8728522336769755</v>
      </c>
      <c r="V164" s="316"/>
      <c r="W164" s="316"/>
      <c r="X164" s="316"/>
      <c r="Y164" s="452"/>
      <c r="Z164" s="452"/>
      <c r="AA164" s="452"/>
      <c r="AB164" s="452"/>
      <c r="AC164" s="452"/>
      <c r="AD164" s="452"/>
    </row>
    <row r="165" spans="1:30" ht="20.100000000000001" customHeight="1">
      <c r="A165" s="144"/>
      <c r="B165" s="413"/>
      <c r="C165" s="452"/>
      <c r="D165" s="311" t="s">
        <v>1673</v>
      </c>
      <c r="E165" s="45"/>
      <c r="F165" s="323"/>
      <c r="G165" s="191"/>
      <c r="H165" s="323"/>
      <c r="I165" s="191"/>
      <c r="J165" s="323"/>
      <c r="K165" s="191"/>
      <c r="L165" s="356"/>
      <c r="M165" s="314"/>
      <c r="N165" s="315">
        <v>1</v>
      </c>
      <c r="O165" s="316">
        <v>2.7027027027027026</v>
      </c>
      <c r="P165" s="315">
        <v>3</v>
      </c>
      <c r="Q165" s="316">
        <v>6.9767441860465116</v>
      </c>
      <c r="R165" s="315">
        <v>3</v>
      </c>
      <c r="S165" s="316">
        <v>3.7037037037037037</v>
      </c>
      <c r="T165" s="315">
        <v>47</v>
      </c>
      <c r="U165" s="316">
        <v>8.0756013745704465</v>
      </c>
      <c r="V165" s="316"/>
      <c r="W165" s="316"/>
      <c r="X165" s="316"/>
      <c r="Y165" s="452"/>
      <c r="Z165" s="452"/>
      <c r="AA165" s="452"/>
      <c r="AB165" s="452"/>
      <c r="AC165" s="452"/>
      <c r="AD165" s="452"/>
    </row>
    <row r="166" spans="1:30" ht="20.100000000000001" customHeight="1">
      <c r="A166" s="144"/>
      <c r="B166" s="413"/>
      <c r="C166" s="452"/>
      <c r="D166" s="311" t="s">
        <v>1674</v>
      </c>
      <c r="E166" s="45"/>
      <c r="F166" s="323">
        <v>1</v>
      </c>
      <c r="G166" s="191">
        <v>8.3333333333333339</v>
      </c>
      <c r="H166" s="323"/>
      <c r="I166" s="191"/>
      <c r="J166" s="323"/>
      <c r="K166" s="191"/>
      <c r="L166" s="356">
        <v>1</v>
      </c>
      <c r="M166" s="314">
        <v>6.666666666666667</v>
      </c>
      <c r="N166" s="315">
        <v>1</v>
      </c>
      <c r="O166" s="316">
        <v>2.7027027027027026</v>
      </c>
      <c r="P166" s="315"/>
      <c r="Q166" s="316"/>
      <c r="R166" s="315">
        <v>3</v>
      </c>
      <c r="S166" s="316">
        <v>3.7037037037037037</v>
      </c>
      <c r="T166" s="315">
        <v>31</v>
      </c>
      <c r="U166" s="316">
        <v>5.3264604810996561</v>
      </c>
      <c r="V166" s="316"/>
      <c r="W166" s="316"/>
      <c r="X166" s="316"/>
      <c r="Y166" s="452"/>
      <c r="Z166" s="452"/>
      <c r="AA166" s="452"/>
      <c r="AB166" s="452"/>
      <c r="AC166" s="452"/>
      <c r="AD166" s="452"/>
    </row>
    <row r="167" spans="1:30" ht="20.100000000000001" customHeight="1">
      <c r="A167" s="144"/>
      <c r="B167" s="413"/>
      <c r="C167" s="452"/>
      <c r="D167" s="111" t="s">
        <v>1675</v>
      </c>
      <c r="E167" s="45"/>
      <c r="F167" s="323">
        <v>1</v>
      </c>
      <c r="G167" s="191">
        <v>8.3333333333333339</v>
      </c>
      <c r="H167" s="323">
        <v>1</v>
      </c>
      <c r="I167" s="191">
        <v>7.6923076923076925</v>
      </c>
      <c r="J167" s="323">
        <v>1</v>
      </c>
      <c r="K167" s="191">
        <v>5.5555555555555554</v>
      </c>
      <c r="L167" s="356"/>
      <c r="M167" s="314"/>
      <c r="N167" s="315">
        <v>2</v>
      </c>
      <c r="O167" s="316">
        <v>5.4054054054054053</v>
      </c>
      <c r="P167" s="315"/>
      <c r="Q167" s="316"/>
      <c r="R167" s="315">
        <v>2</v>
      </c>
      <c r="S167" s="316">
        <v>2.4</v>
      </c>
      <c r="T167" s="315">
        <v>5</v>
      </c>
      <c r="U167" s="316">
        <v>0.85910652920962194</v>
      </c>
      <c r="V167" s="316"/>
      <c r="W167" s="316"/>
      <c r="X167" s="316"/>
      <c r="Y167" s="452"/>
      <c r="Z167" s="452"/>
      <c r="AA167" s="452"/>
      <c r="AB167" s="452"/>
      <c r="AC167" s="452"/>
      <c r="AD167" s="452"/>
    </row>
    <row r="168" spans="1:30" ht="20.100000000000001" customHeight="1">
      <c r="A168" s="144"/>
      <c r="B168" s="413"/>
      <c r="C168" s="452"/>
      <c r="D168" s="111" t="s">
        <v>1676</v>
      </c>
      <c r="E168" s="45"/>
      <c r="F168" s="323"/>
      <c r="G168" s="191"/>
      <c r="H168" s="323"/>
      <c r="I168" s="191"/>
      <c r="J168" s="323"/>
      <c r="K168" s="191"/>
      <c r="L168" s="356"/>
      <c r="M168" s="314"/>
      <c r="N168" s="315"/>
      <c r="O168" s="316"/>
      <c r="P168" s="315"/>
      <c r="Q168" s="316"/>
      <c r="R168" s="315">
        <v>2</v>
      </c>
      <c r="S168" s="316">
        <v>2.4</v>
      </c>
      <c r="T168" s="315">
        <v>7</v>
      </c>
      <c r="U168" s="316">
        <v>1.2027491408934707</v>
      </c>
      <c r="V168" s="316"/>
      <c r="W168" s="316"/>
      <c r="X168" s="316"/>
      <c r="Y168" s="452"/>
      <c r="Z168" s="452"/>
      <c r="AA168" s="452"/>
      <c r="AB168" s="452"/>
      <c r="AC168" s="452"/>
      <c r="AD168" s="452"/>
    </row>
    <row r="169" spans="1:30" ht="20.100000000000001" customHeight="1">
      <c r="A169" s="144"/>
      <c r="B169" s="413"/>
      <c r="C169" s="452"/>
      <c r="D169" s="311" t="s">
        <v>1677</v>
      </c>
      <c r="E169" s="45"/>
      <c r="F169" s="323"/>
      <c r="G169" s="191"/>
      <c r="H169" s="323"/>
      <c r="I169" s="191"/>
      <c r="J169" s="323"/>
      <c r="K169" s="191"/>
      <c r="L169" s="356">
        <v>1</v>
      </c>
      <c r="M169" s="314">
        <v>6.666666666666667</v>
      </c>
      <c r="N169" s="315">
        <v>1</v>
      </c>
      <c r="O169" s="316">
        <v>2.7027027027027026</v>
      </c>
      <c r="P169" s="315"/>
      <c r="Q169" s="316"/>
      <c r="R169" s="315">
        <v>3</v>
      </c>
      <c r="S169" s="316">
        <v>3.7037037037037037</v>
      </c>
      <c r="T169" s="315">
        <v>17</v>
      </c>
      <c r="U169" s="316">
        <v>2.9209621993127146</v>
      </c>
      <c r="V169" s="316"/>
      <c r="W169" s="316"/>
      <c r="X169" s="316"/>
      <c r="Y169" s="452"/>
      <c r="Z169" s="452"/>
      <c r="AA169" s="452"/>
      <c r="AB169" s="452"/>
      <c r="AC169" s="452"/>
      <c r="AD169" s="452"/>
    </row>
    <row r="170" spans="1:30" ht="20.100000000000001" customHeight="1">
      <c r="A170" s="144"/>
      <c r="B170" s="413"/>
      <c r="C170" s="452"/>
      <c r="D170" s="111" t="s">
        <v>1678</v>
      </c>
      <c r="E170" s="45"/>
      <c r="F170" s="323">
        <v>1</v>
      </c>
      <c r="G170" s="191">
        <v>8.3333333333333339</v>
      </c>
      <c r="H170" s="323">
        <v>2</v>
      </c>
      <c r="I170" s="191">
        <v>15.384615384615385</v>
      </c>
      <c r="J170" s="323">
        <v>2</v>
      </c>
      <c r="K170" s="191">
        <v>11.111111111111111</v>
      </c>
      <c r="L170" s="356">
        <v>1</v>
      </c>
      <c r="M170" s="314">
        <v>6.666666666666667</v>
      </c>
      <c r="N170" s="315">
        <v>5</v>
      </c>
      <c r="O170" s="316">
        <v>13.513513513513514</v>
      </c>
      <c r="P170" s="315">
        <v>8</v>
      </c>
      <c r="Q170" s="316">
        <v>18.604651162790699</v>
      </c>
      <c r="R170" s="315">
        <v>4</v>
      </c>
      <c r="S170" s="316">
        <v>4.9382716049382713</v>
      </c>
      <c r="T170" s="315">
        <v>42</v>
      </c>
      <c r="U170" s="316">
        <v>7.2164948453608249</v>
      </c>
      <c r="V170" s="316"/>
      <c r="W170" s="316"/>
      <c r="X170" s="316"/>
      <c r="Y170" s="452"/>
      <c r="Z170" s="452"/>
      <c r="AA170" s="452"/>
      <c r="AB170" s="452"/>
      <c r="AC170" s="452"/>
      <c r="AD170" s="452"/>
    </row>
    <row r="171" spans="1:30" ht="20.100000000000001" customHeight="1">
      <c r="A171" s="144"/>
      <c r="B171" s="413"/>
      <c r="C171" s="452"/>
      <c r="D171" s="111" t="s">
        <v>1670</v>
      </c>
      <c r="E171" s="45"/>
      <c r="F171" s="323"/>
      <c r="G171" s="191"/>
      <c r="H171" s="323"/>
      <c r="I171" s="191"/>
      <c r="J171" s="323"/>
      <c r="K171" s="191"/>
      <c r="L171" s="356"/>
      <c r="M171" s="314"/>
      <c r="N171" s="315"/>
      <c r="O171" s="316"/>
      <c r="P171" s="315">
        <v>1</v>
      </c>
      <c r="Q171" s="316">
        <v>2.3255813953488373</v>
      </c>
      <c r="R171" s="315"/>
      <c r="S171" s="316"/>
      <c r="T171" s="315">
        <v>9</v>
      </c>
      <c r="U171" s="316">
        <v>1.5463917525773196</v>
      </c>
      <c r="V171" s="316"/>
      <c r="W171" s="316"/>
      <c r="X171" s="316"/>
      <c r="Y171" s="452"/>
      <c r="Z171" s="452"/>
      <c r="AA171" s="452"/>
      <c r="AB171" s="452"/>
      <c r="AC171" s="452"/>
      <c r="AD171" s="452"/>
    </row>
    <row r="172" spans="1:30" ht="20.100000000000001" customHeight="1">
      <c r="A172" s="144"/>
      <c r="B172" s="413"/>
      <c r="C172" s="452"/>
      <c r="D172" s="111" t="s">
        <v>8147</v>
      </c>
      <c r="E172" s="45"/>
      <c r="F172" s="323">
        <v>8</v>
      </c>
      <c r="G172" s="191">
        <v>66.666666666666671</v>
      </c>
      <c r="H172" s="323">
        <v>9</v>
      </c>
      <c r="I172" s="191">
        <v>69.230769230769226</v>
      </c>
      <c r="J172" s="323">
        <v>10</v>
      </c>
      <c r="K172" s="191">
        <v>55.555555555555557</v>
      </c>
      <c r="L172" s="356">
        <v>7</v>
      </c>
      <c r="M172" s="314">
        <v>46.666666666666664</v>
      </c>
      <c r="N172" s="315">
        <v>24</v>
      </c>
      <c r="O172" s="316">
        <v>64.86486486486487</v>
      </c>
      <c r="P172" s="315">
        <v>29</v>
      </c>
      <c r="Q172" s="316">
        <v>67.441860465116278</v>
      </c>
      <c r="R172" s="315">
        <v>58</v>
      </c>
      <c r="S172" s="316">
        <v>70.7</v>
      </c>
      <c r="T172" s="315">
        <v>365</v>
      </c>
      <c r="U172" s="316">
        <v>62.714776632302403</v>
      </c>
      <c r="V172" s="316"/>
      <c r="W172" s="316"/>
      <c r="X172" s="316"/>
      <c r="Y172" s="452"/>
      <c r="Z172" s="452"/>
      <c r="AA172" s="452"/>
      <c r="AB172" s="452"/>
      <c r="AC172" s="452"/>
      <c r="AD172" s="452"/>
    </row>
    <row r="173" spans="1:30" ht="20.100000000000001" customHeight="1">
      <c r="A173" s="460" t="s">
        <v>5265</v>
      </c>
      <c r="B173" s="461" t="s">
        <v>1317</v>
      </c>
      <c r="C173" s="358" t="s">
        <v>5266</v>
      </c>
      <c r="D173" s="468"/>
      <c r="E173" s="359"/>
      <c r="F173" s="467"/>
      <c r="G173" s="477"/>
      <c r="H173" s="467"/>
      <c r="I173" s="477"/>
      <c r="J173" s="467"/>
      <c r="K173" s="477"/>
      <c r="L173" s="443"/>
      <c r="M173" s="444"/>
      <c r="N173" s="471"/>
      <c r="O173" s="465"/>
      <c r="P173" s="471">
        <v>1</v>
      </c>
      <c r="Q173" s="465">
        <v>100</v>
      </c>
      <c r="R173" s="471"/>
      <c r="S173" s="465"/>
      <c r="T173" s="471">
        <v>9</v>
      </c>
      <c r="U173" s="465">
        <v>100</v>
      </c>
      <c r="V173" s="358" t="s">
        <v>8118</v>
      </c>
      <c r="W173" s="358" t="s">
        <v>8118</v>
      </c>
      <c r="X173" s="358" t="s">
        <v>8118</v>
      </c>
      <c r="Y173" s="358" t="s">
        <v>8118</v>
      </c>
      <c r="Z173" s="358" t="s">
        <v>8118</v>
      </c>
      <c r="AA173" s="358" t="s">
        <v>8118</v>
      </c>
      <c r="AB173" s="358" t="s">
        <v>138</v>
      </c>
      <c r="AC173" s="358" t="s">
        <v>138</v>
      </c>
      <c r="AD173" s="358"/>
    </row>
    <row r="174" spans="1:30" ht="20.100000000000001" customHeight="1">
      <c r="A174" s="460" t="s">
        <v>5267</v>
      </c>
      <c r="B174" s="461" t="s">
        <v>926</v>
      </c>
      <c r="C174" s="358" t="s">
        <v>996</v>
      </c>
      <c r="D174" s="468" t="s">
        <v>1570</v>
      </c>
      <c r="E174" s="45"/>
      <c r="F174" s="467">
        <v>5</v>
      </c>
      <c r="G174" s="444">
        <v>17.241379310344829</v>
      </c>
      <c r="H174" s="467">
        <v>6</v>
      </c>
      <c r="I174" s="444">
        <v>22.222222222222221</v>
      </c>
      <c r="J174" s="467">
        <v>4</v>
      </c>
      <c r="K174" s="444">
        <v>11.428571428571429</v>
      </c>
      <c r="L174" s="443">
        <v>6</v>
      </c>
      <c r="M174" s="444">
        <v>18.2</v>
      </c>
      <c r="N174" s="471">
        <v>10</v>
      </c>
      <c r="O174" s="465">
        <v>23.80952380952381</v>
      </c>
      <c r="P174" s="471">
        <v>6</v>
      </c>
      <c r="Q174" s="465">
        <v>13.953488372093023</v>
      </c>
      <c r="R174" s="471">
        <v>14</v>
      </c>
      <c r="S174" s="465">
        <v>17.100000000000001</v>
      </c>
      <c r="T174" s="471">
        <v>60</v>
      </c>
      <c r="U174" s="465">
        <v>10.309278350515465</v>
      </c>
      <c r="V174" s="358" t="s">
        <v>8118</v>
      </c>
      <c r="W174" s="358" t="s">
        <v>8118</v>
      </c>
      <c r="X174" s="358" t="s">
        <v>8118</v>
      </c>
      <c r="Y174" s="358" t="s">
        <v>8118</v>
      </c>
      <c r="Z174" s="358" t="s">
        <v>8118</v>
      </c>
      <c r="AA174" s="358" t="s">
        <v>8118</v>
      </c>
      <c r="AB174" s="358" t="s">
        <v>138</v>
      </c>
      <c r="AC174" s="358" t="s">
        <v>138</v>
      </c>
      <c r="AD174" s="358"/>
    </row>
    <row r="175" spans="1:30" ht="20.100000000000001" customHeight="1">
      <c r="A175" s="144"/>
      <c r="B175" s="413"/>
      <c r="C175" s="452"/>
      <c r="D175" s="111" t="s">
        <v>8151</v>
      </c>
      <c r="E175" s="45"/>
      <c r="F175" s="323">
        <v>13</v>
      </c>
      <c r="G175" s="314">
        <v>44.827586206896555</v>
      </c>
      <c r="H175" s="323">
        <v>17</v>
      </c>
      <c r="I175" s="314">
        <v>62.962962962962962</v>
      </c>
      <c r="J175" s="323">
        <v>26</v>
      </c>
      <c r="K175" s="314">
        <v>74.285714285714292</v>
      </c>
      <c r="L175" s="356">
        <v>19</v>
      </c>
      <c r="M175" s="314">
        <v>60.6</v>
      </c>
      <c r="N175" s="315">
        <v>22</v>
      </c>
      <c r="O175" s="316">
        <v>52.38095238095238</v>
      </c>
      <c r="P175" s="315">
        <v>30</v>
      </c>
      <c r="Q175" s="316">
        <v>69.767441860465112</v>
      </c>
      <c r="R175" s="315">
        <v>38</v>
      </c>
      <c r="S175" s="316">
        <v>46.3</v>
      </c>
      <c r="T175" s="315">
        <v>278</v>
      </c>
      <c r="U175" s="316">
        <v>47.766323024054984</v>
      </c>
      <c r="V175" s="316"/>
      <c r="W175" s="316"/>
      <c r="X175" s="316"/>
      <c r="Y175" s="452"/>
      <c r="Z175" s="452"/>
      <c r="AA175" s="452"/>
      <c r="AB175" s="452"/>
      <c r="AC175" s="452"/>
      <c r="AD175" s="452"/>
    </row>
    <row r="176" spans="1:30" ht="20.100000000000001" customHeight="1">
      <c r="A176" s="144"/>
      <c r="B176" s="413"/>
      <c r="C176" s="452"/>
      <c r="D176" s="311" t="s">
        <v>1572</v>
      </c>
      <c r="E176" s="45"/>
      <c r="F176" s="323">
        <v>11</v>
      </c>
      <c r="G176" s="314">
        <v>37.931034482758619</v>
      </c>
      <c r="H176" s="323">
        <v>2</v>
      </c>
      <c r="I176" s="314">
        <v>7.4074074074074074</v>
      </c>
      <c r="J176" s="323">
        <v>4</v>
      </c>
      <c r="K176" s="314">
        <v>11.428571428571429</v>
      </c>
      <c r="L176" s="356">
        <v>7</v>
      </c>
      <c r="M176" s="314">
        <v>21.2</v>
      </c>
      <c r="N176" s="315">
        <v>7</v>
      </c>
      <c r="O176" s="316">
        <v>16.666666666666668</v>
      </c>
      <c r="P176" s="315">
        <v>6</v>
      </c>
      <c r="Q176" s="316">
        <v>13.953488372093023</v>
      </c>
      <c r="R176" s="315">
        <v>27</v>
      </c>
      <c r="S176" s="316">
        <v>32.9</v>
      </c>
      <c r="T176" s="315">
        <v>231</v>
      </c>
      <c r="U176" s="316">
        <v>39.690721649484537</v>
      </c>
      <c r="V176" s="316"/>
      <c r="W176" s="316"/>
      <c r="X176" s="316"/>
      <c r="Y176" s="452"/>
      <c r="Z176" s="452"/>
      <c r="AA176" s="452"/>
      <c r="AB176" s="452"/>
      <c r="AC176" s="452"/>
      <c r="AD176" s="452"/>
    </row>
    <row r="177" spans="1:30" ht="20.100000000000001" customHeight="1">
      <c r="A177" s="144"/>
      <c r="B177" s="413"/>
      <c r="C177" s="452"/>
      <c r="D177" s="311" t="s">
        <v>8152</v>
      </c>
      <c r="E177" s="526"/>
      <c r="F177" s="323"/>
      <c r="G177" s="314"/>
      <c r="H177" s="323">
        <v>1</v>
      </c>
      <c r="I177" s="314">
        <v>3.7037037037037037</v>
      </c>
      <c r="J177" s="323"/>
      <c r="K177" s="314"/>
      <c r="L177" s="356"/>
      <c r="M177" s="314"/>
      <c r="N177" s="315">
        <v>2</v>
      </c>
      <c r="O177" s="316">
        <v>4.7619047619047619</v>
      </c>
      <c r="P177" s="315"/>
      <c r="Q177" s="316"/>
      <c r="R177" s="315"/>
      <c r="S177" s="316"/>
      <c r="T177" s="315">
        <v>4</v>
      </c>
      <c r="U177" s="316">
        <v>0.6872852233676976</v>
      </c>
      <c r="V177" s="316"/>
      <c r="W177" s="316"/>
      <c r="X177" s="316"/>
      <c r="Y177" s="452"/>
      <c r="Z177" s="452"/>
      <c r="AA177" s="452"/>
      <c r="AB177" s="452"/>
      <c r="AC177" s="452"/>
      <c r="AD177" s="452"/>
    </row>
    <row r="178" spans="1:30" ht="20.100000000000001" customHeight="1">
      <c r="A178" s="144"/>
      <c r="B178" s="413"/>
      <c r="C178" s="452"/>
      <c r="D178" s="111" t="s">
        <v>8153</v>
      </c>
      <c r="E178" s="526"/>
      <c r="F178" s="323"/>
      <c r="G178" s="314"/>
      <c r="H178" s="323"/>
      <c r="I178" s="314"/>
      <c r="J178" s="323">
        <v>1</v>
      </c>
      <c r="K178" s="314">
        <v>2.8571428571428572</v>
      </c>
      <c r="L178" s="356"/>
      <c r="M178" s="314"/>
      <c r="N178" s="315">
        <v>1</v>
      </c>
      <c r="O178" s="316">
        <v>2.3809523809523809</v>
      </c>
      <c r="P178" s="315">
        <v>1</v>
      </c>
      <c r="Q178" s="316">
        <v>2.3255813953488373</v>
      </c>
      <c r="R178" s="315">
        <v>1</v>
      </c>
      <c r="S178" s="316">
        <v>1.2345679012345678</v>
      </c>
      <c r="T178" s="315">
        <v>1</v>
      </c>
      <c r="U178" s="316">
        <v>0.1718213058419244</v>
      </c>
      <c r="V178" s="316"/>
      <c r="W178" s="316"/>
      <c r="X178" s="316"/>
      <c r="Y178" s="452"/>
      <c r="Z178" s="452"/>
      <c r="AA178" s="452"/>
      <c r="AB178" s="452"/>
      <c r="AC178" s="452"/>
      <c r="AD178" s="452"/>
    </row>
    <row r="179" spans="1:30" ht="20.100000000000001" customHeight="1">
      <c r="A179" s="144"/>
      <c r="B179" s="413"/>
      <c r="C179" s="452"/>
      <c r="D179" s="111" t="s">
        <v>8154</v>
      </c>
      <c r="E179" s="526"/>
      <c r="F179" s="323"/>
      <c r="G179" s="191"/>
      <c r="H179" s="323"/>
      <c r="I179" s="191"/>
      <c r="J179" s="323"/>
      <c r="K179" s="191"/>
      <c r="L179" s="356"/>
      <c r="M179" s="314"/>
      <c r="N179" s="315"/>
      <c r="O179" s="316"/>
      <c r="P179" s="315"/>
      <c r="Q179" s="316"/>
      <c r="R179" s="315">
        <v>1</v>
      </c>
      <c r="S179" s="316">
        <v>1.2345679012345678</v>
      </c>
      <c r="T179" s="315">
        <v>6</v>
      </c>
      <c r="U179" s="316">
        <v>1.0309278350515463</v>
      </c>
      <c r="V179" s="316"/>
      <c r="W179" s="316"/>
      <c r="X179" s="316"/>
      <c r="Y179" s="452"/>
      <c r="Z179" s="452"/>
      <c r="AA179" s="452"/>
      <c r="AB179" s="452"/>
      <c r="AC179" s="452"/>
      <c r="AD179" s="452"/>
    </row>
    <row r="180" spans="1:30" ht="20.100000000000001" customHeight="1">
      <c r="A180" s="144"/>
      <c r="B180" s="413"/>
      <c r="C180" s="452"/>
      <c r="D180" s="111" t="s">
        <v>2299</v>
      </c>
      <c r="E180" s="526"/>
      <c r="F180" s="323"/>
      <c r="G180" s="191"/>
      <c r="H180" s="323">
        <v>1</v>
      </c>
      <c r="I180" s="191">
        <v>3.7037037037037037</v>
      </c>
      <c r="J180" s="323"/>
      <c r="K180" s="191"/>
      <c r="L180" s="356">
        <v>1</v>
      </c>
      <c r="M180" s="314"/>
      <c r="N180" s="315"/>
      <c r="O180" s="316"/>
      <c r="P180" s="315"/>
      <c r="Q180" s="316"/>
      <c r="R180" s="315">
        <v>1</v>
      </c>
      <c r="S180" s="316">
        <v>1.2345679012345678</v>
      </c>
      <c r="T180" s="315">
        <v>2</v>
      </c>
      <c r="U180" s="316">
        <v>0.3436426116838488</v>
      </c>
      <c r="V180" s="316"/>
      <c r="W180" s="316"/>
      <c r="X180" s="316"/>
      <c r="Y180" s="452"/>
      <c r="Z180" s="452"/>
      <c r="AA180" s="452"/>
      <c r="AB180" s="452"/>
      <c r="AC180" s="452"/>
      <c r="AD180" s="452"/>
    </row>
    <row r="181" spans="1:30" ht="20.100000000000001" customHeight="1">
      <c r="A181" s="460" t="s">
        <v>5268</v>
      </c>
      <c r="B181" s="461" t="s">
        <v>927</v>
      </c>
      <c r="C181" s="358" t="s">
        <v>5269</v>
      </c>
      <c r="D181" s="468"/>
      <c r="E181" s="358"/>
      <c r="F181" s="467"/>
      <c r="G181" s="477"/>
      <c r="H181" s="467">
        <v>1</v>
      </c>
      <c r="I181" s="477">
        <v>100</v>
      </c>
      <c r="J181" s="467"/>
      <c r="K181" s="477"/>
      <c r="L181" s="443">
        <v>1</v>
      </c>
      <c r="M181" s="444">
        <v>100</v>
      </c>
      <c r="N181" s="471"/>
      <c r="O181" s="465"/>
      <c r="P181" s="471"/>
      <c r="Q181" s="465"/>
      <c r="R181" s="471">
        <v>1</v>
      </c>
      <c r="S181" s="465">
        <v>100</v>
      </c>
      <c r="T181" s="471">
        <v>2</v>
      </c>
      <c r="U181" s="465">
        <v>100</v>
      </c>
      <c r="V181" s="358" t="s">
        <v>8118</v>
      </c>
      <c r="W181" s="358" t="s">
        <v>8118</v>
      </c>
      <c r="X181" s="358" t="s">
        <v>8118</v>
      </c>
      <c r="Y181" s="358" t="s">
        <v>8118</v>
      </c>
      <c r="Z181" s="358" t="s">
        <v>8118</v>
      </c>
      <c r="AA181" s="358" t="s">
        <v>8118</v>
      </c>
      <c r="AB181" s="358" t="s">
        <v>138</v>
      </c>
      <c r="AC181" s="358" t="s">
        <v>138</v>
      </c>
      <c r="AD181" s="358"/>
    </row>
    <row r="182" spans="1:30" ht="20.100000000000001" customHeight="1">
      <c r="A182" s="460" t="s">
        <v>5270</v>
      </c>
      <c r="B182" s="461" t="s">
        <v>1318</v>
      </c>
      <c r="C182" s="358" t="s">
        <v>996</v>
      </c>
      <c r="D182" s="476"/>
      <c r="E182" s="527"/>
      <c r="F182" s="467">
        <v>29</v>
      </c>
      <c r="G182" s="477">
        <v>100</v>
      </c>
      <c r="H182" s="467">
        <v>27</v>
      </c>
      <c r="I182" s="477">
        <v>100</v>
      </c>
      <c r="J182" s="467">
        <v>35</v>
      </c>
      <c r="K182" s="477">
        <v>100</v>
      </c>
      <c r="L182" s="463">
        <v>33</v>
      </c>
      <c r="M182" s="444">
        <v>100</v>
      </c>
      <c r="N182" s="464">
        <v>42</v>
      </c>
      <c r="O182" s="465">
        <v>100</v>
      </c>
      <c r="P182" s="464">
        <v>43</v>
      </c>
      <c r="Q182" s="465">
        <v>100</v>
      </c>
      <c r="R182" s="471">
        <v>82</v>
      </c>
      <c r="S182" s="465">
        <v>100</v>
      </c>
      <c r="T182" s="471">
        <v>582</v>
      </c>
      <c r="U182" s="465">
        <v>100</v>
      </c>
      <c r="V182" s="358" t="s">
        <v>8118</v>
      </c>
      <c r="W182" s="358" t="s">
        <v>8118</v>
      </c>
      <c r="X182" s="358" t="s">
        <v>8118</v>
      </c>
      <c r="Y182" s="358" t="s">
        <v>8118</v>
      </c>
      <c r="Z182" s="358" t="s">
        <v>8118</v>
      </c>
      <c r="AA182" s="358" t="s">
        <v>8118</v>
      </c>
      <c r="AB182" s="358" t="s">
        <v>138</v>
      </c>
      <c r="AC182" s="358" t="s">
        <v>138</v>
      </c>
      <c r="AD182" s="358"/>
    </row>
    <row r="183" spans="1:30" ht="20.100000000000001" customHeight="1">
      <c r="A183" s="144"/>
      <c r="B183" s="408"/>
      <c r="C183" s="452"/>
      <c r="D183" s="311" t="s">
        <v>8155</v>
      </c>
      <c r="E183" s="526" t="s">
        <v>177</v>
      </c>
      <c r="F183" s="323"/>
      <c r="G183" s="191"/>
      <c r="H183" s="323"/>
      <c r="I183" s="191"/>
      <c r="J183" s="323"/>
      <c r="K183" s="191"/>
      <c r="L183" s="356"/>
      <c r="M183" s="314"/>
      <c r="N183" s="315"/>
      <c r="O183" s="316"/>
      <c r="P183" s="315"/>
      <c r="Q183" s="316"/>
      <c r="R183" s="315"/>
      <c r="S183" s="316"/>
      <c r="T183" s="315"/>
      <c r="U183" s="316"/>
      <c r="V183" s="316"/>
      <c r="W183" s="316"/>
      <c r="X183" s="316"/>
      <c r="Y183" s="452"/>
      <c r="Z183" s="452"/>
      <c r="AA183" s="452"/>
      <c r="AB183" s="452"/>
      <c r="AC183" s="452"/>
      <c r="AD183" s="452"/>
    </row>
    <row r="184" spans="1:30" ht="20.100000000000001" customHeight="1">
      <c r="A184" s="144"/>
      <c r="B184" s="408"/>
      <c r="C184" s="452"/>
      <c r="D184" s="311" t="s">
        <v>8156</v>
      </c>
      <c r="E184" s="526"/>
      <c r="F184" s="323"/>
      <c r="G184" s="191"/>
      <c r="H184" s="323"/>
      <c r="I184" s="191"/>
      <c r="J184" s="323"/>
      <c r="K184" s="191"/>
      <c r="L184" s="356"/>
      <c r="M184" s="314"/>
      <c r="N184" s="315"/>
      <c r="O184" s="316"/>
      <c r="P184" s="315"/>
      <c r="Q184" s="316"/>
      <c r="R184" s="315"/>
      <c r="S184" s="316"/>
      <c r="T184" s="315"/>
      <c r="U184" s="316"/>
      <c r="V184" s="316"/>
      <c r="W184" s="316"/>
      <c r="X184" s="316"/>
      <c r="Y184" s="452"/>
      <c r="Z184" s="452"/>
      <c r="AA184" s="452"/>
      <c r="AB184" s="452"/>
      <c r="AC184" s="452"/>
      <c r="AD184" s="452"/>
    </row>
    <row r="185" spans="1:30" ht="20.100000000000001" customHeight="1">
      <c r="A185" s="460" t="s">
        <v>5271</v>
      </c>
      <c r="B185" s="461" t="s">
        <v>930</v>
      </c>
      <c r="C185" s="358" t="s">
        <v>996</v>
      </c>
      <c r="D185" s="476"/>
      <c r="E185" s="527"/>
      <c r="F185" s="467">
        <v>29</v>
      </c>
      <c r="G185" s="477">
        <v>100</v>
      </c>
      <c r="H185" s="467">
        <v>27</v>
      </c>
      <c r="I185" s="477">
        <v>100</v>
      </c>
      <c r="J185" s="467">
        <v>35</v>
      </c>
      <c r="K185" s="477">
        <v>100</v>
      </c>
      <c r="L185" s="463">
        <v>33</v>
      </c>
      <c r="M185" s="444">
        <v>100</v>
      </c>
      <c r="N185" s="464">
        <v>42</v>
      </c>
      <c r="O185" s="465">
        <v>100</v>
      </c>
      <c r="P185" s="464">
        <v>43</v>
      </c>
      <c r="Q185" s="465">
        <v>100</v>
      </c>
      <c r="R185" s="471">
        <v>82</v>
      </c>
      <c r="S185" s="465">
        <v>100</v>
      </c>
      <c r="T185" s="471"/>
      <c r="U185" s="465"/>
      <c r="V185" s="358" t="s">
        <v>8118</v>
      </c>
      <c r="W185" s="358" t="s">
        <v>8118</v>
      </c>
      <c r="X185" s="358" t="s">
        <v>8118</v>
      </c>
      <c r="Y185" s="358" t="s">
        <v>8118</v>
      </c>
      <c r="Z185" s="358" t="s">
        <v>8118</v>
      </c>
      <c r="AA185" s="358" t="s">
        <v>8118</v>
      </c>
      <c r="AB185" s="358" t="s">
        <v>138</v>
      </c>
      <c r="AC185" s="358"/>
      <c r="AD185" s="358"/>
    </row>
    <row r="186" spans="1:30" ht="20.100000000000001" customHeight="1">
      <c r="A186" s="144"/>
      <c r="B186" s="408"/>
      <c r="C186" s="452"/>
      <c r="D186" s="311" t="s">
        <v>8157</v>
      </c>
      <c r="E186" s="526" t="s">
        <v>177</v>
      </c>
      <c r="F186" s="323"/>
      <c r="G186" s="191"/>
      <c r="H186" s="323"/>
      <c r="I186" s="191"/>
      <c r="J186" s="323"/>
      <c r="K186" s="191"/>
      <c r="L186" s="356"/>
      <c r="M186" s="314"/>
      <c r="N186" s="315"/>
      <c r="O186" s="316"/>
      <c r="P186" s="315"/>
      <c r="Q186" s="316"/>
      <c r="R186" s="315"/>
      <c r="S186" s="316"/>
      <c r="T186" s="315"/>
      <c r="U186" s="316"/>
      <c r="V186" s="316"/>
      <c r="W186" s="316"/>
      <c r="X186" s="316"/>
      <c r="Y186" s="452"/>
      <c r="Z186" s="452"/>
      <c r="AA186" s="452"/>
      <c r="AB186" s="452"/>
      <c r="AC186" s="452"/>
      <c r="AD186" s="452"/>
    </row>
    <row r="187" spans="1:30" ht="20.100000000000001" customHeight="1">
      <c r="A187" s="144"/>
      <c r="B187" s="408"/>
      <c r="C187" s="452"/>
      <c r="D187" s="311" t="s">
        <v>8158</v>
      </c>
      <c r="E187" s="526"/>
      <c r="F187" s="323"/>
      <c r="G187" s="191"/>
      <c r="H187" s="323"/>
      <c r="I187" s="191"/>
      <c r="J187" s="323"/>
      <c r="K187" s="191"/>
      <c r="L187" s="356"/>
      <c r="M187" s="314"/>
      <c r="N187" s="315"/>
      <c r="O187" s="316"/>
      <c r="P187" s="315"/>
      <c r="Q187" s="316"/>
      <c r="R187" s="315"/>
      <c r="S187" s="316"/>
      <c r="T187" s="315"/>
      <c r="U187" s="316"/>
      <c r="V187" s="316"/>
      <c r="W187" s="316"/>
      <c r="X187" s="316"/>
      <c r="Y187" s="452"/>
      <c r="Z187" s="452"/>
      <c r="AA187" s="452"/>
      <c r="AB187" s="452"/>
      <c r="AC187" s="452"/>
      <c r="AD187" s="452"/>
    </row>
    <row r="188" spans="1:30" ht="20.100000000000001" customHeight="1">
      <c r="A188" s="460" t="s">
        <v>5272</v>
      </c>
      <c r="B188" s="461" t="s">
        <v>931</v>
      </c>
      <c r="C188" s="358" t="s">
        <v>996</v>
      </c>
      <c r="D188" s="476"/>
      <c r="E188" s="527"/>
      <c r="F188" s="467">
        <v>29</v>
      </c>
      <c r="G188" s="477">
        <v>100</v>
      </c>
      <c r="H188" s="467">
        <v>27</v>
      </c>
      <c r="I188" s="477">
        <v>100</v>
      </c>
      <c r="J188" s="467">
        <v>35</v>
      </c>
      <c r="K188" s="477">
        <v>100</v>
      </c>
      <c r="L188" s="463">
        <v>33</v>
      </c>
      <c r="M188" s="444">
        <v>100</v>
      </c>
      <c r="N188" s="464">
        <v>42</v>
      </c>
      <c r="O188" s="465">
        <v>100</v>
      </c>
      <c r="P188" s="464">
        <v>43</v>
      </c>
      <c r="Q188" s="465">
        <v>100</v>
      </c>
      <c r="R188" s="471">
        <v>82</v>
      </c>
      <c r="S188" s="465">
        <v>100</v>
      </c>
      <c r="T188" s="471">
        <v>582</v>
      </c>
      <c r="U188" s="465">
        <v>100</v>
      </c>
      <c r="V188" s="358" t="s">
        <v>8118</v>
      </c>
      <c r="W188" s="358" t="s">
        <v>8118</v>
      </c>
      <c r="X188" s="358" t="s">
        <v>8118</v>
      </c>
      <c r="Y188" s="358" t="s">
        <v>8118</v>
      </c>
      <c r="Z188" s="358" t="s">
        <v>8118</v>
      </c>
      <c r="AA188" s="358" t="s">
        <v>8118</v>
      </c>
      <c r="AB188" s="358" t="s">
        <v>138</v>
      </c>
      <c r="AC188" s="358" t="s">
        <v>138</v>
      </c>
      <c r="AD188" s="358"/>
    </row>
    <row r="189" spans="1:30" ht="20.100000000000001" customHeight="1">
      <c r="A189" s="144"/>
      <c r="B189" s="408"/>
      <c r="C189" s="452"/>
      <c r="D189" s="311" t="s">
        <v>8157</v>
      </c>
      <c r="E189" s="526" t="s">
        <v>177</v>
      </c>
      <c r="F189" s="323"/>
      <c r="G189" s="191"/>
      <c r="H189" s="323"/>
      <c r="I189" s="191"/>
      <c r="J189" s="323"/>
      <c r="K189" s="191"/>
      <c r="L189" s="356"/>
      <c r="M189" s="314"/>
      <c r="N189" s="315"/>
      <c r="O189" s="316"/>
      <c r="P189" s="315"/>
      <c r="Q189" s="316"/>
      <c r="R189" s="315"/>
      <c r="S189" s="316"/>
      <c r="T189" s="315"/>
      <c r="U189" s="316"/>
      <c r="V189" s="316"/>
      <c r="W189" s="316"/>
      <c r="X189" s="316"/>
      <c r="Y189" s="452"/>
      <c r="Z189" s="452"/>
      <c r="AA189" s="452"/>
      <c r="AB189" s="452"/>
      <c r="AC189" s="452"/>
      <c r="AD189" s="452"/>
    </row>
    <row r="190" spans="1:30" ht="20.100000000000001" customHeight="1">
      <c r="A190" s="144"/>
      <c r="B190" s="408"/>
      <c r="C190" s="452"/>
      <c r="D190" s="311" t="s">
        <v>8158</v>
      </c>
      <c r="E190" s="526"/>
      <c r="F190" s="323"/>
      <c r="G190" s="191"/>
      <c r="H190" s="323"/>
      <c r="I190" s="191"/>
      <c r="J190" s="323"/>
      <c r="K190" s="191"/>
      <c r="L190" s="356"/>
      <c r="M190" s="314"/>
      <c r="N190" s="315"/>
      <c r="O190" s="316"/>
      <c r="P190" s="315"/>
      <c r="Q190" s="316"/>
      <c r="R190" s="315"/>
      <c r="S190" s="316"/>
      <c r="T190" s="315"/>
      <c r="U190" s="316"/>
      <c r="V190" s="316"/>
      <c r="W190" s="316"/>
      <c r="X190" s="316"/>
      <c r="Y190" s="452"/>
      <c r="Z190" s="452"/>
      <c r="AA190" s="452"/>
      <c r="AB190" s="452"/>
      <c r="AC190" s="452"/>
      <c r="AD190" s="452"/>
    </row>
    <row r="191" spans="1:30" ht="20.100000000000001" customHeight="1">
      <c r="A191" s="460" t="s">
        <v>5273</v>
      </c>
      <c r="B191" s="461" t="s">
        <v>1319</v>
      </c>
      <c r="C191" s="358" t="s">
        <v>996</v>
      </c>
      <c r="D191" s="476"/>
      <c r="E191" s="527"/>
      <c r="F191" s="467">
        <v>29</v>
      </c>
      <c r="G191" s="477">
        <v>100</v>
      </c>
      <c r="H191" s="467">
        <v>27</v>
      </c>
      <c r="I191" s="477">
        <v>100</v>
      </c>
      <c r="J191" s="467">
        <v>35</v>
      </c>
      <c r="K191" s="477">
        <v>100</v>
      </c>
      <c r="L191" s="463">
        <v>33</v>
      </c>
      <c r="M191" s="444">
        <v>100</v>
      </c>
      <c r="N191" s="464">
        <v>42</v>
      </c>
      <c r="O191" s="465">
        <v>100</v>
      </c>
      <c r="P191" s="464">
        <v>43</v>
      </c>
      <c r="Q191" s="465">
        <v>100</v>
      </c>
      <c r="R191" s="471">
        <v>82</v>
      </c>
      <c r="S191" s="465">
        <v>100</v>
      </c>
      <c r="T191" s="471">
        <v>582</v>
      </c>
      <c r="U191" s="465">
        <v>100</v>
      </c>
      <c r="V191" s="358" t="s">
        <v>8118</v>
      </c>
      <c r="W191" s="358" t="s">
        <v>8118</v>
      </c>
      <c r="X191" s="358" t="s">
        <v>8118</v>
      </c>
      <c r="Y191" s="358" t="s">
        <v>8118</v>
      </c>
      <c r="Z191" s="358" t="s">
        <v>8118</v>
      </c>
      <c r="AA191" s="358" t="s">
        <v>8118</v>
      </c>
      <c r="AB191" s="358" t="s">
        <v>138</v>
      </c>
      <c r="AC191" s="358" t="s">
        <v>138</v>
      </c>
      <c r="AD191" s="358"/>
    </row>
    <row r="192" spans="1:30" ht="20.100000000000001" customHeight="1">
      <c r="A192" s="144"/>
      <c r="B192" s="408"/>
      <c r="C192" s="452"/>
      <c r="D192" s="311" t="s">
        <v>8157</v>
      </c>
      <c r="E192" s="526" t="s">
        <v>177</v>
      </c>
      <c r="F192" s="323"/>
      <c r="G192" s="191"/>
      <c r="H192" s="323"/>
      <c r="I192" s="191"/>
      <c r="J192" s="323"/>
      <c r="K192" s="191"/>
      <c r="L192" s="356"/>
      <c r="M192" s="314"/>
      <c r="N192" s="315"/>
      <c r="O192" s="316"/>
      <c r="P192" s="315"/>
      <c r="Q192" s="316"/>
      <c r="R192" s="315"/>
      <c r="S192" s="316"/>
      <c r="T192" s="315"/>
      <c r="U192" s="316"/>
      <c r="V192" s="316"/>
      <c r="W192" s="316"/>
      <c r="X192" s="316"/>
      <c r="Y192" s="452"/>
      <c r="Z192" s="452"/>
      <c r="AA192" s="452"/>
      <c r="AB192" s="452"/>
      <c r="AC192" s="452"/>
      <c r="AD192" s="452"/>
    </row>
    <row r="193" spans="1:30" ht="20.100000000000001" customHeight="1">
      <c r="A193" s="144"/>
      <c r="B193" s="408"/>
      <c r="C193" s="452"/>
      <c r="D193" s="311" t="s">
        <v>8158</v>
      </c>
      <c r="E193" s="526"/>
      <c r="F193" s="323"/>
      <c r="G193" s="191"/>
      <c r="H193" s="323"/>
      <c r="I193" s="191"/>
      <c r="J193" s="323"/>
      <c r="K193" s="191"/>
      <c r="L193" s="356"/>
      <c r="M193" s="314"/>
      <c r="N193" s="315"/>
      <c r="O193" s="316"/>
      <c r="P193" s="315"/>
      <c r="Q193" s="316"/>
      <c r="R193" s="315"/>
      <c r="S193" s="316"/>
      <c r="T193" s="315"/>
      <c r="U193" s="316"/>
      <c r="V193" s="316"/>
      <c r="W193" s="316"/>
      <c r="X193" s="316"/>
      <c r="Y193" s="452"/>
      <c r="Z193" s="452"/>
      <c r="AA193" s="452"/>
      <c r="AB193" s="452"/>
      <c r="AC193" s="452"/>
      <c r="AD193" s="452"/>
    </row>
    <row r="194" spans="1:30" ht="20.100000000000001" customHeight="1">
      <c r="A194" s="460" t="s">
        <v>8159</v>
      </c>
      <c r="B194" s="461" t="s">
        <v>932</v>
      </c>
      <c r="C194" s="358" t="s">
        <v>996</v>
      </c>
      <c r="D194" s="476"/>
      <c r="E194" s="606" t="s">
        <v>8160</v>
      </c>
      <c r="F194" s="467">
        <v>27</v>
      </c>
      <c r="G194" s="444">
        <v>93.103448275862064</v>
      </c>
      <c r="H194" s="467">
        <v>22</v>
      </c>
      <c r="I194" s="444">
        <v>81.481481481481481</v>
      </c>
      <c r="J194" s="467">
        <v>29</v>
      </c>
      <c r="K194" s="444">
        <v>82.857142857142861</v>
      </c>
      <c r="L194" s="443">
        <v>29</v>
      </c>
      <c r="M194" s="444">
        <v>87.9</v>
      </c>
      <c r="N194" s="471">
        <v>38</v>
      </c>
      <c r="O194" s="465">
        <v>90.5</v>
      </c>
      <c r="P194" s="471">
        <v>35</v>
      </c>
      <c r="Q194" s="465">
        <v>100</v>
      </c>
      <c r="R194" s="471">
        <v>73</v>
      </c>
      <c r="S194" s="465">
        <v>89</v>
      </c>
      <c r="T194" s="471">
        <v>549</v>
      </c>
      <c r="U194" s="465">
        <v>94.3</v>
      </c>
      <c r="V194" s="358" t="s">
        <v>8161</v>
      </c>
      <c r="W194" s="358" t="s">
        <v>8161</v>
      </c>
      <c r="X194" s="358" t="s">
        <v>8161</v>
      </c>
      <c r="Y194" s="358" t="s">
        <v>138</v>
      </c>
      <c r="Z194" s="358" t="s">
        <v>138</v>
      </c>
      <c r="AA194" s="358" t="s">
        <v>138</v>
      </c>
      <c r="AB194" s="358" t="s">
        <v>138</v>
      </c>
      <c r="AC194" s="358" t="s">
        <v>138</v>
      </c>
      <c r="AD194" s="358"/>
    </row>
    <row r="195" spans="1:30" ht="20.100000000000001" customHeight="1">
      <c r="A195" s="144"/>
      <c r="B195" s="408"/>
      <c r="C195" s="452"/>
      <c r="D195" s="311" t="s">
        <v>1568</v>
      </c>
      <c r="E195" s="602"/>
      <c r="F195" s="323"/>
      <c r="G195" s="314"/>
      <c r="H195" s="323">
        <v>1</v>
      </c>
      <c r="I195" s="314">
        <v>3.7037037037037033</v>
      </c>
      <c r="J195" s="323">
        <v>1</v>
      </c>
      <c r="K195" s="314">
        <v>2.8571428571428572</v>
      </c>
      <c r="L195" s="356">
        <v>2</v>
      </c>
      <c r="M195" s="314">
        <v>6.1</v>
      </c>
      <c r="N195" s="315"/>
      <c r="O195" s="316"/>
      <c r="P195" s="315"/>
      <c r="Q195" s="316"/>
      <c r="R195" s="315">
        <v>1</v>
      </c>
      <c r="S195" s="316">
        <v>1.2</v>
      </c>
      <c r="T195" s="315">
        <v>16</v>
      </c>
      <c r="U195" s="316">
        <v>2.7</v>
      </c>
      <c r="V195" s="316"/>
      <c r="W195" s="316"/>
      <c r="X195" s="316"/>
      <c r="Y195" s="452"/>
      <c r="Z195" s="452"/>
      <c r="AA195" s="452"/>
      <c r="AB195" s="452"/>
      <c r="AC195" s="452"/>
      <c r="AD195" s="452"/>
    </row>
    <row r="196" spans="1:30" ht="20.100000000000001" customHeight="1">
      <c r="A196" s="144"/>
      <c r="B196" s="408"/>
      <c r="C196" s="452"/>
      <c r="D196" s="311" t="s">
        <v>8162</v>
      </c>
      <c r="E196" s="602"/>
      <c r="F196" s="323">
        <v>2</v>
      </c>
      <c r="G196" s="314">
        <v>6.8965517241379306</v>
      </c>
      <c r="H196" s="323">
        <v>4</v>
      </c>
      <c r="I196" s="314">
        <v>14.814814814814813</v>
      </c>
      <c r="J196" s="323">
        <v>5</v>
      </c>
      <c r="K196" s="314">
        <v>14.285714285714285</v>
      </c>
      <c r="L196" s="356">
        <v>2</v>
      </c>
      <c r="M196" s="314">
        <v>6.1</v>
      </c>
      <c r="N196" s="315">
        <v>4</v>
      </c>
      <c r="O196" s="316">
        <v>9.5</v>
      </c>
      <c r="P196" s="315">
        <v>8</v>
      </c>
      <c r="Q196" s="316"/>
      <c r="R196" s="315">
        <v>8</v>
      </c>
      <c r="S196" s="316">
        <v>9.8000000000000007</v>
      </c>
      <c r="T196" s="315">
        <v>17</v>
      </c>
      <c r="U196" s="316">
        <v>2.9</v>
      </c>
      <c r="V196" s="316"/>
      <c r="W196" s="316"/>
      <c r="X196" s="316"/>
      <c r="Y196" s="452"/>
      <c r="Z196" s="452"/>
      <c r="AA196" s="452"/>
      <c r="AB196" s="452"/>
      <c r="AC196" s="452"/>
      <c r="AD196" s="452"/>
    </row>
    <row r="197" spans="1:30" ht="20.100000000000001" customHeight="1">
      <c r="A197" s="460" t="s">
        <v>5274</v>
      </c>
      <c r="B197" s="461" t="s">
        <v>8163</v>
      </c>
      <c r="C197" s="358" t="s">
        <v>5275</v>
      </c>
      <c r="D197" s="468" t="s">
        <v>1573</v>
      </c>
      <c r="E197" s="358" t="s">
        <v>8164</v>
      </c>
      <c r="F197" s="467">
        <v>1</v>
      </c>
      <c r="G197" s="477">
        <v>50</v>
      </c>
      <c r="H197" s="467"/>
      <c r="I197" s="477"/>
      <c r="J197" s="467">
        <v>2</v>
      </c>
      <c r="K197" s="477">
        <v>33.333333333333336</v>
      </c>
      <c r="L197" s="443">
        <v>1</v>
      </c>
      <c r="M197" s="444">
        <v>20</v>
      </c>
      <c r="N197" s="471">
        <v>1</v>
      </c>
      <c r="O197" s="465">
        <v>25</v>
      </c>
      <c r="P197" s="471">
        <v>3</v>
      </c>
      <c r="Q197" s="465">
        <v>37.5</v>
      </c>
      <c r="R197" s="471"/>
      <c r="S197" s="465"/>
      <c r="T197" s="471">
        <v>4</v>
      </c>
      <c r="U197" s="465">
        <v>12.1</v>
      </c>
      <c r="V197" s="358" t="s">
        <v>8161</v>
      </c>
      <c r="W197" s="358" t="s">
        <v>8161</v>
      </c>
      <c r="X197" s="358" t="s">
        <v>8161</v>
      </c>
      <c r="Y197" s="358" t="s">
        <v>8161</v>
      </c>
      <c r="Z197" s="358" t="s">
        <v>8161</v>
      </c>
      <c r="AA197" s="358" t="s">
        <v>8161</v>
      </c>
      <c r="AB197" s="358" t="s">
        <v>138</v>
      </c>
      <c r="AC197" s="358" t="s">
        <v>138</v>
      </c>
      <c r="AD197" s="358"/>
    </row>
    <row r="198" spans="1:30" ht="20.100000000000001" customHeight="1">
      <c r="A198" s="144"/>
      <c r="B198" s="413"/>
      <c r="C198" s="452"/>
      <c r="D198" s="111" t="s">
        <v>1574</v>
      </c>
      <c r="E198" s="452"/>
      <c r="F198" s="323"/>
      <c r="G198" s="191"/>
      <c r="H198" s="323"/>
      <c r="I198" s="191"/>
      <c r="J198" s="323"/>
      <c r="K198" s="191"/>
      <c r="L198" s="356"/>
      <c r="M198" s="314"/>
      <c r="N198" s="315">
        <v>1</v>
      </c>
      <c r="O198" s="316">
        <v>25</v>
      </c>
      <c r="P198" s="315"/>
      <c r="Q198" s="316"/>
      <c r="R198" s="315"/>
      <c r="S198" s="316"/>
      <c r="T198" s="315">
        <v>2</v>
      </c>
      <c r="U198" s="316">
        <v>6.1</v>
      </c>
      <c r="V198" s="316"/>
      <c r="W198" s="316"/>
      <c r="X198" s="316"/>
      <c r="Y198" s="452"/>
      <c r="Z198" s="452"/>
      <c r="AA198" s="452"/>
      <c r="AB198" s="452"/>
      <c r="AC198" s="452"/>
      <c r="AD198" s="452"/>
    </row>
    <row r="199" spans="1:30" ht="20.100000000000001" customHeight="1">
      <c r="A199" s="144"/>
      <c r="B199" s="413"/>
      <c r="C199" s="452"/>
      <c r="D199" s="111" t="s">
        <v>1575</v>
      </c>
      <c r="E199" s="452"/>
      <c r="F199" s="323"/>
      <c r="G199" s="191"/>
      <c r="H199" s="323"/>
      <c r="I199" s="191"/>
      <c r="J199" s="323">
        <v>2</v>
      </c>
      <c r="K199" s="191">
        <v>33.333333333333336</v>
      </c>
      <c r="L199" s="356"/>
      <c r="M199" s="314"/>
      <c r="N199" s="315">
        <v>1</v>
      </c>
      <c r="O199" s="316">
        <v>25</v>
      </c>
      <c r="P199" s="315">
        <v>1</v>
      </c>
      <c r="Q199" s="316">
        <v>12.5</v>
      </c>
      <c r="R199" s="315"/>
      <c r="S199" s="316"/>
      <c r="T199" s="315">
        <v>5</v>
      </c>
      <c r="U199" s="316">
        <v>15.2</v>
      </c>
      <c r="V199" s="316"/>
      <c r="W199" s="316"/>
      <c r="X199" s="316"/>
      <c r="Y199" s="452"/>
      <c r="Z199" s="452"/>
      <c r="AA199" s="452"/>
      <c r="AB199" s="452"/>
      <c r="AC199" s="452"/>
      <c r="AD199" s="452"/>
    </row>
    <row r="200" spans="1:30" ht="20.100000000000001" customHeight="1">
      <c r="A200" s="144"/>
      <c r="B200" s="413"/>
      <c r="C200" s="452"/>
      <c r="D200" s="111" t="s">
        <v>1576</v>
      </c>
      <c r="E200" s="452"/>
      <c r="F200" s="323"/>
      <c r="G200" s="191"/>
      <c r="H200" s="323">
        <v>1</v>
      </c>
      <c r="I200" s="191">
        <v>20</v>
      </c>
      <c r="J200" s="323"/>
      <c r="K200" s="191"/>
      <c r="L200" s="356">
        <v>1</v>
      </c>
      <c r="M200" s="314">
        <v>20</v>
      </c>
      <c r="N200" s="315"/>
      <c r="O200" s="316"/>
      <c r="P200" s="315"/>
      <c r="Q200" s="316"/>
      <c r="R200" s="315">
        <v>1</v>
      </c>
      <c r="S200" s="316">
        <v>11.1</v>
      </c>
      <c r="T200" s="315">
        <v>3</v>
      </c>
      <c r="U200" s="316">
        <v>9.1</v>
      </c>
      <c r="V200" s="316"/>
      <c r="W200" s="316"/>
      <c r="X200" s="316"/>
      <c r="Y200" s="452"/>
      <c r="Z200" s="452"/>
      <c r="AA200" s="452"/>
      <c r="AB200" s="452"/>
      <c r="AC200" s="452"/>
      <c r="AD200" s="452"/>
    </row>
    <row r="201" spans="1:30" ht="20.100000000000001" customHeight="1">
      <c r="A201" s="144"/>
      <c r="B201" s="413"/>
      <c r="C201" s="452"/>
      <c r="D201" s="111" t="s">
        <v>1577</v>
      </c>
      <c r="E201" s="452"/>
      <c r="F201" s="323"/>
      <c r="G201" s="191"/>
      <c r="H201" s="323">
        <v>3</v>
      </c>
      <c r="I201" s="191">
        <v>60</v>
      </c>
      <c r="J201" s="323"/>
      <c r="K201" s="191"/>
      <c r="L201" s="356"/>
      <c r="M201" s="314"/>
      <c r="N201" s="315"/>
      <c r="O201" s="316"/>
      <c r="P201" s="315">
        <v>2</v>
      </c>
      <c r="Q201" s="316">
        <v>25</v>
      </c>
      <c r="R201" s="315">
        <v>3</v>
      </c>
      <c r="S201" s="316">
        <v>33.299999999999997</v>
      </c>
      <c r="T201" s="315">
        <v>9</v>
      </c>
      <c r="U201" s="316">
        <v>27.3</v>
      </c>
      <c r="V201" s="316"/>
      <c r="W201" s="316"/>
      <c r="X201" s="316"/>
      <c r="Y201" s="452"/>
      <c r="Z201" s="452"/>
      <c r="AA201" s="452"/>
      <c r="AB201" s="452"/>
      <c r="AC201" s="452"/>
      <c r="AD201" s="452"/>
    </row>
    <row r="202" spans="1:30" ht="20.100000000000001" customHeight="1">
      <c r="A202" s="144"/>
      <c r="B202" s="413"/>
      <c r="C202" s="452"/>
      <c r="D202" s="111" t="s">
        <v>1578</v>
      </c>
      <c r="E202" s="452"/>
      <c r="F202" s="323"/>
      <c r="G202" s="191"/>
      <c r="H202" s="323"/>
      <c r="I202" s="191"/>
      <c r="J202" s="323"/>
      <c r="K202" s="191"/>
      <c r="L202" s="356"/>
      <c r="M202" s="314"/>
      <c r="N202" s="315"/>
      <c r="O202" s="316"/>
      <c r="P202" s="315"/>
      <c r="Q202" s="316"/>
      <c r="R202" s="315">
        <v>1</v>
      </c>
      <c r="S202" s="316">
        <v>11.1</v>
      </c>
      <c r="T202" s="315">
        <v>2</v>
      </c>
      <c r="U202" s="316">
        <v>6.1</v>
      </c>
      <c r="V202" s="316"/>
      <c r="W202" s="316"/>
      <c r="X202" s="316"/>
      <c r="Y202" s="452"/>
      <c r="Z202" s="452"/>
      <c r="AA202" s="452"/>
      <c r="AB202" s="452"/>
      <c r="AC202" s="452"/>
      <c r="AD202" s="452"/>
    </row>
    <row r="203" spans="1:30" ht="20.100000000000001" customHeight="1">
      <c r="A203" s="144"/>
      <c r="B203" s="413"/>
      <c r="C203" s="452"/>
      <c r="D203" s="111" t="s">
        <v>1579</v>
      </c>
      <c r="E203" s="452"/>
      <c r="F203" s="323"/>
      <c r="G203" s="191"/>
      <c r="H203" s="323"/>
      <c r="I203" s="191"/>
      <c r="J203" s="323">
        <v>1</v>
      </c>
      <c r="K203" s="191">
        <v>16.666666666666668</v>
      </c>
      <c r="L203" s="356"/>
      <c r="M203" s="314"/>
      <c r="N203" s="315"/>
      <c r="O203" s="316"/>
      <c r="P203" s="315"/>
      <c r="Q203" s="316"/>
      <c r="R203" s="315">
        <v>2</v>
      </c>
      <c r="S203" s="316">
        <v>22.2</v>
      </c>
      <c r="T203" s="315">
        <v>1</v>
      </c>
      <c r="U203" s="316">
        <v>3</v>
      </c>
      <c r="V203" s="316"/>
      <c r="W203" s="316"/>
      <c r="X203" s="316"/>
      <c r="Y203" s="452"/>
      <c r="Z203" s="452"/>
      <c r="AA203" s="452"/>
      <c r="AB203" s="452"/>
      <c r="AC203" s="452"/>
      <c r="AD203" s="452"/>
    </row>
    <row r="204" spans="1:30" ht="20.100000000000001" customHeight="1">
      <c r="A204" s="144"/>
      <c r="B204" s="413"/>
      <c r="C204" s="452"/>
      <c r="D204" s="111" t="s">
        <v>1580</v>
      </c>
      <c r="E204" s="452"/>
      <c r="F204" s="323"/>
      <c r="G204" s="191"/>
      <c r="H204" s="323"/>
      <c r="I204" s="191"/>
      <c r="J204" s="323"/>
      <c r="K204" s="191"/>
      <c r="L204" s="356">
        <v>2</v>
      </c>
      <c r="M204" s="314">
        <v>40</v>
      </c>
      <c r="N204" s="315"/>
      <c r="O204" s="316"/>
      <c r="P204" s="315"/>
      <c r="Q204" s="316"/>
      <c r="R204" s="315"/>
      <c r="S204" s="316"/>
      <c r="T204" s="315"/>
      <c r="U204" s="316"/>
      <c r="V204" s="316"/>
      <c r="W204" s="316"/>
      <c r="X204" s="316"/>
      <c r="Y204" s="452"/>
      <c r="Z204" s="452"/>
      <c r="AA204" s="452"/>
      <c r="AB204" s="452"/>
      <c r="AC204" s="452"/>
      <c r="AD204" s="452"/>
    </row>
    <row r="205" spans="1:30" ht="20.100000000000001" customHeight="1">
      <c r="A205" s="144"/>
      <c r="B205" s="413"/>
      <c r="C205" s="452"/>
      <c r="D205" s="111" t="s">
        <v>1581</v>
      </c>
      <c r="E205" s="452"/>
      <c r="F205" s="323"/>
      <c r="G205" s="191"/>
      <c r="H205" s="323"/>
      <c r="I205" s="191"/>
      <c r="J205" s="323"/>
      <c r="K205" s="191"/>
      <c r="L205" s="356"/>
      <c r="M205" s="314"/>
      <c r="N205" s="315">
        <v>1</v>
      </c>
      <c r="O205" s="316">
        <v>25</v>
      </c>
      <c r="P205" s="315"/>
      <c r="Q205" s="316"/>
      <c r="R205" s="315"/>
      <c r="S205" s="316"/>
      <c r="T205" s="315"/>
      <c r="U205" s="316"/>
      <c r="V205" s="316"/>
      <c r="W205" s="316"/>
      <c r="X205" s="316"/>
      <c r="Y205" s="452"/>
      <c r="Z205" s="452"/>
      <c r="AA205" s="452"/>
      <c r="AB205" s="452"/>
      <c r="AC205" s="452"/>
      <c r="AD205" s="452"/>
    </row>
    <row r="206" spans="1:30" ht="20.100000000000001" customHeight="1">
      <c r="A206" s="144"/>
      <c r="B206" s="413"/>
      <c r="C206" s="452"/>
      <c r="D206" s="311" t="s">
        <v>8166</v>
      </c>
      <c r="E206" s="452"/>
      <c r="F206" s="323"/>
      <c r="G206" s="191"/>
      <c r="H206" s="323"/>
      <c r="I206" s="191"/>
      <c r="J206" s="323"/>
      <c r="K206" s="191"/>
      <c r="L206" s="356"/>
      <c r="M206" s="314"/>
      <c r="N206" s="315"/>
      <c r="O206" s="316"/>
      <c r="P206" s="315"/>
      <c r="Q206" s="316"/>
      <c r="R206" s="315"/>
      <c r="S206" s="316"/>
      <c r="T206" s="315">
        <v>2</v>
      </c>
      <c r="U206" s="316">
        <v>6.1</v>
      </c>
      <c r="V206" s="316"/>
      <c r="W206" s="316"/>
      <c r="X206" s="316"/>
      <c r="Y206" s="452"/>
      <c r="Z206" s="452"/>
      <c r="AA206" s="452"/>
      <c r="AB206" s="452"/>
      <c r="AC206" s="452"/>
      <c r="AD206" s="452"/>
    </row>
    <row r="207" spans="1:30" ht="20.100000000000001" customHeight="1">
      <c r="A207" s="144"/>
      <c r="B207" s="413"/>
      <c r="C207" s="452"/>
      <c r="D207" s="311" t="s">
        <v>8167</v>
      </c>
      <c r="E207" s="452"/>
      <c r="F207" s="323">
        <v>1</v>
      </c>
      <c r="G207" s="191">
        <v>50</v>
      </c>
      <c r="H207" s="323">
        <v>1</v>
      </c>
      <c r="I207" s="191">
        <v>20</v>
      </c>
      <c r="J207" s="323">
        <v>1</v>
      </c>
      <c r="K207" s="191">
        <v>16.666666666666668</v>
      </c>
      <c r="L207" s="356"/>
      <c r="M207" s="314"/>
      <c r="N207" s="315"/>
      <c r="O207" s="316"/>
      <c r="P207" s="315">
        <v>2</v>
      </c>
      <c r="Q207" s="316">
        <v>25</v>
      </c>
      <c r="R207" s="315">
        <v>2</v>
      </c>
      <c r="S207" s="316">
        <v>22.2</v>
      </c>
      <c r="T207" s="315">
        <v>5</v>
      </c>
      <c r="U207" s="316">
        <v>15.2</v>
      </c>
      <c r="V207" s="316"/>
      <c r="W207" s="316"/>
      <c r="X207" s="316"/>
      <c r="Y207" s="452"/>
      <c r="Z207" s="452"/>
      <c r="AA207" s="452"/>
      <c r="AB207" s="452"/>
      <c r="AC207" s="452"/>
      <c r="AD207" s="452"/>
    </row>
    <row r="208" spans="1:30" ht="20.100000000000001" customHeight="1">
      <c r="A208" s="460" t="s">
        <v>8168</v>
      </c>
      <c r="B208" s="470" t="s">
        <v>1320</v>
      </c>
      <c r="C208" s="358" t="s">
        <v>8169</v>
      </c>
      <c r="D208" s="374" t="s">
        <v>1582</v>
      </c>
      <c r="E208" s="527"/>
      <c r="F208" s="467">
        <v>20</v>
      </c>
      <c r="G208" s="477">
        <v>68.965517241379317</v>
      </c>
      <c r="H208" s="467">
        <v>25</v>
      </c>
      <c r="I208" s="477">
        <v>92.592592592592595</v>
      </c>
      <c r="J208" s="467">
        <v>26</v>
      </c>
      <c r="K208" s="477">
        <v>74.3</v>
      </c>
      <c r="L208" s="443">
        <v>32</v>
      </c>
      <c r="M208" s="444">
        <v>97</v>
      </c>
      <c r="N208" s="471">
        <v>38</v>
      </c>
      <c r="O208" s="465">
        <v>90.5</v>
      </c>
      <c r="P208" s="471">
        <v>34</v>
      </c>
      <c r="Q208" s="465">
        <v>79.069767441860463</v>
      </c>
      <c r="R208" s="471"/>
      <c r="S208" s="465"/>
      <c r="T208" s="471"/>
      <c r="U208" s="465"/>
      <c r="V208" s="358" t="s">
        <v>8161</v>
      </c>
      <c r="W208" s="358" t="s">
        <v>8161</v>
      </c>
      <c r="X208" s="358" t="s">
        <v>8161</v>
      </c>
      <c r="Y208" s="358" t="s">
        <v>8161</v>
      </c>
      <c r="Z208" s="358" t="s">
        <v>8161</v>
      </c>
      <c r="AA208" s="358" t="s">
        <v>8161</v>
      </c>
      <c r="AB208" s="358"/>
      <c r="AC208" s="358"/>
      <c r="AD208" s="358"/>
    </row>
    <row r="209" spans="1:30" ht="19.5" customHeight="1">
      <c r="A209" s="144"/>
      <c r="B209" s="413"/>
      <c r="C209" s="452"/>
      <c r="D209" s="311" t="s">
        <v>1583</v>
      </c>
      <c r="E209" s="526"/>
      <c r="F209" s="323">
        <v>9</v>
      </c>
      <c r="G209" s="191">
        <v>31.03448275862069</v>
      </c>
      <c r="H209" s="323">
        <v>2</v>
      </c>
      <c r="I209" s="191">
        <v>7.4074074074074074</v>
      </c>
      <c r="J209" s="323">
        <v>9</v>
      </c>
      <c r="K209" s="191">
        <v>25.7</v>
      </c>
      <c r="L209" s="356">
        <v>1</v>
      </c>
      <c r="M209" s="314">
        <v>3</v>
      </c>
      <c r="N209" s="315">
        <v>4</v>
      </c>
      <c r="O209" s="316">
        <v>9.5</v>
      </c>
      <c r="P209" s="315">
        <v>9</v>
      </c>
      <c r="Q209" s="316">
        <v>20.930232558139537</v>
      </c>
      <c r="R209" s="315"/>
      <c r="S209" s="316"/>
      <c r="T209" s="315"/>
      <c r="U209" s="316"/>
      <c r="V209" s="316"/>
      <c r="W209" s="316"/>
      <c r="X209" s="316"/>
      <c r="Y209" s="452"/>
      <c r="Z209" s="452"/>
      <c r="AA209" s="452"/>
      <c r="AB209" s="452"/>
      <c r="AC209" s="452"/>
      <c r="AD209" s="452"/>
    </row>
    <row r="210" spans="1:30" ht="20.100000000000001" customHeight="1">
      <c r="A210" s="460" t="s">
        <v>5276</v>
      </c>
      <c r="B210" s="461" t="s">
        <v>935</v>
      </c>
      <c r="C210" s="358" t="s">
        <v>996</v>
      </c>
      <c r="D210" s="476"/>
      <c r="E210" s="606" t="s">
        <v>8160</v>
      </c>
      <c r="F210" s="467">
        <v>20</v>
      </c>
      <c r="G210" s="477">
        <v>100</v>
      </c>
      <c r="H210" s="467">
        <v>20</v>
      </c>
      <c r="I210" s="477">
        <v>80</v>
      </c>
      <c r="J210" s="467">
        <v>24</v>
      </c>
      <c r="K210" s="477">
        <v>92.3</v>
      </c>
      <c r="L210" s="443">
        <v>29</v>
      </c>
      <c r="M210" s="444">
        <v>90.625</v>
      </c>
      <c r="N210" s="471">
        <v>36</v>
      </c>
      <c r="O210" s="465">
        <v>94.7</v>
      </c>
      <c r="P210" s="471">
        <v>35</v>
      </c>
      <c r="Q210" s="465">
        <v>81.400000000000006</v>
      </c>
      <c r="R210" s="471">
        <v>75</v>
      </c>
      <c r="S210" s="465">
        <v>91.5</v>
      </c>
      <c r="T210" s="471">
        <v>553</v>
      </c>
      <c r="U210" s="465">
        <v>95</v>
      </c>
      <c r="V210" s="358" t="s">
        <v>8161</v>
      </c>
      <c r="W210" s="358" t="s">
        <v>8161</v>
      </c>
      <c r="X210" s="358" t="s">
        <v>8161</v>
      </c>
      <c r="Y210" s="358" t="s">
        <v>138</v>
      </c>
      <c r="Z210" s="358" t="s">
        <v>138</v>
      </c>
      <c r="AA210" s="358" t="s">
        <v>138</v>
      </c>
      <c r="AB210" s="358" t="s">
        <v>138</v>
      </c>
      <c r="AC210" s="358" t="s">
        <v>138</v>
      </c>
      <c r="AD210" s="482" t="s">
        <v>8170</v>
      </c>
    </row>
    <row r="211" spans="1:30" ht="20.100000000000001" customHeight="1">
      <c r="A211" s="144"/>
      <c r="B211" s="408"/>
      <c r="C211" s="128" t="s">
        <v>8171</v>
      </c>
      <c r="D211" s="311" t="s">
        <v>1568</v>
      </c>
      <c r="E211" s="602"/>
      <c r="F211" s="323"/>
      <c r="G211" s="191"/>
      <c r="H211" s="323">
        <v>4</v>
      </c>
      <c r="I211" s="191">
        <v>16</v>
      </c>
      <c r="J211" s="323"/>
      <c r="K211" s="191"/>
      <c r="L211" s="356">
        <v>1</v>
      </c>
      <c r="M211" s="314">
        <v>3.125</v>
      </c>
      <c r="N211" s="315"/>
      <c r="O211" s="316"/>
      <c r="P211" s="315"/>
      <c r="Q211" s="316"/>
      <c r="R211" s="315">
        <v>2</v>
      </c>
      <c r="S211" s="316">
        <v>2.4</v>
      </c>
      <c r="T211" s="315">
        <v>15</v>
      </c>
      <c r="U211" s="316">
        <v>2.6</v>
      </c>
      <c r="V211" s="316"/>
      <c r="W211" s="316"/>
      <c r="X211" s="316"/>
      <c r="Y211" s="452"/>
      <c r="Z211" s="452"/>
      <c r="AA211" s="452"/>
      <c r="AB211" s="452"/>
      <c r="AC211" s="452"/>
      <c r="AD211" s="452"/>
    </row>
    <row r="212" spans="1:30" ht="20.100000000000001" customHeight="1">
      <c r="A212" s="144"/>
      <c r="B212" s="408"/>
      <c r="C212" s="452"/>
      <c r="D212" s="311" t="s">
        <v>1569</v>
      </c>
      <c r="E212" s="602"/>
      <c r="F212" s="323"/>
      <c r="G212" s="191"/>
      <c r="H212" s="323">
        <v>1</v>
      </c>
      <c r="I212" s="191">
        <v>4</v>
      </c>
      <c r="J212" s="323">
        <v>2</v>
      </c>
      <c r="K212" s="191">
        <v>7.7</v>
      </c>
      <c r="L212" s="356">
        <v>2</v>
      </c>
      <c r="M212" s="314">
        <v>6.25</v>
      </c>
      <c r="N212" s="315">
        <v>2</v>
      </c>
      <c r="O212" s="316">
        <v>5.3</v>
      </c>
      <c r="P212" s="315">
        <v>8</v>
      </c>
      <c r="Q212" s="316">
        <v>18.600000000000001</v>
      </c>
      <c r="R212" s="315">
        <v>5</v>
      </c>
      <c r="S212" s="316">
        <v>6.1</v>
      </c>
      <c r="T212" s="315">
        <v>14</v>
      </c>
      <c r="U212" s="316">
        <v>2.4</v>
      </c>
      <c r="V212" s="316"/>
      <c r="W212" s="316"/>
      <c r="X212" s="316"/>
      <c r="Y212" s="452"/>
      <c r="Z212" s="452"/>
      <c r="AA212" s="452"/>
      <c r="AB212" s="452"/>
      <c r="AC212" s="452"/>
      <c r="AD212" s="452"/>
    </row>
    <row r="213" spans="1:30" ht="20.100000000000001" customHeight="1">
      <c r="A213" s="460" t="s">
        <v>5277</v>
      </c>
      <c r="B213" s="461" t="s">
        <v>936</v>
      </c>
      <c r="C213" s="358" t="s">
        <v>5278</v>
      </c>
      <c r="D213" s="468" t="s">
        <v>1573</v>
      </c>
      <c r="E213" s="358" t="s">
        <v>8164</v>
      </c>
      <c r="F213" s="467"/>
      <c r="G213" s="477"/>
      <c r="H213" s="467">
        <v>1</v>
      </c>
      <c r="I213" s="477">
        <v>20</v>
      </c>
      <c r="J213" s="467"/>
      <c r="K213" s="477"/>
      <c r="L213" s="443">
        <v>1</v>
      </c>
      <c r="M213" s="444">
        <v>33.299999999999997</v>
      </c>
      <c r="N213" s="471">
        <v>1</v>
      </c>
      <c r="O213" s="465">
        <v>50</v>
      </c>
      <c r="P213" s="471">
        <v>3</v>
      </c>
      <c r="Q213" s="465">
        <v>37.5</v>
      </c>
      <c r="R213" s="471"/>
      <c r="S213" s="465"/>
      <c r="T213" s="471">
        <v>5</v>
      </c>
      <c r="U213" s="465">
        <v>17.2</v>
      </c>
      <c r="V213" s="358" t="s">
        <v>8161</v>
      </c>
      <c r="W213" s="358" t="s">
        <v>8161</v>
      </c>
      <c r="X213" s="358" t="s">
        <v>8161</v>
      </c>
      <c r="Y213" s="358" t="s">
        <v>8161</v>
      </c>
      <c r="Z213" s="358" t="s">
        <v>8161</v>
      </c>
      <c r="AA213" s="358" t="s">
        <v>8161</v>
      </c>
      <c r="AB213" s="358" t="s">
        <v>138</v>
      </c>
      <c r="AC213" s="358" t="s">
        <v>138</v>
      </c>
      <c r="AD213" s="482" t="s">
        <v>8170</v>
      </c>
    </row>
    <row r="214" spans="1:30" ht="20.100000000000001" customHeight="1">
      <c r="A214" s="144"/>
      <c r="B214" s="413"/>
      <c r="C214" s="452"/>
      <c r="D214" s="111" t="s">
        <v>1574</v>
      </c>
      <c r="E214" s="452"/>
      <c r="F214" s="323"/>
      <c r="G214" s="191"/>
      <c r="H214" s="323"/>
      <c r="I214" s="191"/>
      <c r="J214" s="323"/>
      <c r="K214" s="191"/>
      <c r="L214" s="356"/>
      <c r="M214" s="314"/>
      <c r="N214" s="315"/>
      <c r="O214" s="316"/>
      <c r="P214" s="315">
        <v>1</v>
      </c>
      <c r="Q214" s="316">
        <v>12.5</v>
      </c>
      <c r="R214" s="315"/>
      <c r="S214" s="316"/>
      <c r="T214" s="315">
        <v>4</v>
      </c>
      <c r="U214" s="316">
        <v>13.8</v>
      </c>
      <c r="V214" s="316"/>
      <c r="W214" s="316"/>
      <c r="X214" s="316"/>
      <c r="Y214" s="452"/>
      <c r="Z214" s="452"/>
      <c r="AA214" s="452"/>
      <c r="AB214" s="452"/>
      <c r="AC214" s="452"/>
      <c r="AD214" s="452"/>
    </row>
    <row r="215" spans="1:30" ht="20.100000000000001" customHeight="1">
      <c r="A215" s="144"/>
      <c r="B215" s="413"/>
      <c r="C215" s="452"/>
      <c r="D215" s="111" t="s">
        <v>1575</v>
      </c>
      <c r="E215" s="452"/>
      <c r="F215" s="323"/>
      <c r="G215" s="191"/>
      <c r="H215" s="323"/>
      <c r="I215" s="191"/>
      <c r="J215" s="323">
        <v>1</v>
      </c>
      <c r="K215" s="191">
        <v>50</v>
      </c>
      <c r="L215" s="356"/>
      <c r="M215" s="314"/>
      <c r="N215" s="315"/>
      <c r="O215" s="316"/>
      <c r="P215" s="315"/>
      <c r="Q215" s="316"/>
      <c r="R215" s="315"/>
      <c r="S215" s="316"/>
      <c r="T215" s="315">
        <v>2</v>
      </c>
      <c r="U215" s="316">
        <v>6.9</v>
      </c>
      <c r="V215" s="316"/>
      <c r="W215" s="316"/>
      <c r="X215" s="316"/>
      <c r="Y215" s="452"/>
      <c r="Z215" s="452"/>
      <c r="AA215" s="452"/>
      <c r="AB215" s="452"/>
      <c r="AC215" s="452"/>
      <c r="AD215" s="452"/>
    </row>
    <row r="216" spans="1:30" ht="20.100000000000001" customHeight="1">
      <c r="A216" s="144"/>
      <c r="B216" s="413"/>
      <c r="C216" s="452"/>
      <c r="D216" s="311" t="s">
        <v>1576</v>
      </c>
      <c r="E216" s="452"/>
      <c r="F216" s="323"/>
      <c r="G216" s="191"/>
      <c r="H216" s="323">
        <v>1</v>
      </c>
      <c r="I216" s="191">
        <v>20</v>
      </c>
      <c r="J216" s="323"/>
      <c r="K216" s="191"/>
      <c r="L216" s="356">
        <v>1</v>
      </c>
      <c r="M216" s="314">
        <v>33.299999999999997</v>
      </c>
      <c r="N216" s="315"/>
      <c r="O216" s="316"/>
      <c r="P216" s="315"/>
      <c r="Q216" s="316"/>
      <c r="R216" s="315"/>
      <c r="S216" s="316"/>
      <c r="T216" s="315">
        <v>5</v>
      </c>
      <c r="U216" s="316">
        <v>17.2</v>
      </c>
      <c r="V216" s="316"/>
      <c r="W216" s="316"/>
      <c r="X216" s="316"/>
      <c r="Y216" s="452"/>
      <c r="Z216" s="452"/>
      <c r="AA216" s="452"/>
      <c r="AB216" s="452"/>
      <c r="AC216" s="452"/>
      <c r="AD216" s="452"/>
    </row>
    <row r="217" spans="1:30" ht="20.100000000000001" customHeight="1">
      <c r="A217" s="144"/>
      <c r="B217" s="413"/>
      <c r="C217" s="452"/>
      <c r="D217" s="111" t="s">
        <v>1577</v>
      </c>
      <c r="E217" s="452"/>
      <c r="F217" s="323"/>
      <c r="G217" s="191"/>
      <c r="H217" s="323">
        <v>2</v>
      </c>
      <c r="I217" s="191">
        <v>40</v>
      </c>
      <c r="J217" s="323"/>
      <c r="K217" s="191"/>
      <c r="L217" s="356"/>
      <c r="M217" s="314"/>
      <c r="N217" s="315"/>
      <c r="O217" s="316"/>
      <c r="P217" s="315">
        <v>1</v>
      </c>
      <c r="Q217" s="316">
        <v>12.5</v>
      </c>
      <c r="R217" s="315">
        <v>3</v>
      </c>
      <c r="S217" s="316">
        <v>42.9</v>
      </c>
      <c r="T217" s="315">
        <v>6</v>
      </c>
      <c r="U217" s="316">
        <v>20.7</v>
      </c>
      <c r="V217" s="316"/>
      <c r="W217" s="316"/>
      <c r="X217" s="316"/>
      <c r="Y217" s="452"/>
      <c r="Z217" s="452"/>
      <c r="AA217" s="452"/>
      <c r="AB217" s="452"/>
      <c r="AC217" s="452"/>
      <c r="AD217" s="452"/>
    </row>
    <row r="218" spans="1:30" ht="20.100000000000001" customHeight="1">
      <c r="A218" s="144"/>
      <c r="B218" s="413"/>
      <c r="C218" s="452"/>
      <c r="D218" s="111" t="s">
        <v>1578</v>
      </c>
      <c r="E218" s="452"/>
      <c r="F218" s="323"/>
      <c r="G218" s="191"/>
      <c r="H218" s="323"/>
      <c r="I218" s="191"/>
      <c r="J218" s="323">
        <v>1</v>
      </c>
      <c r="K218" s="191">
        <v>50</v>
      </c>
      <c r="L218" s="356"/>
      <c r="M218" s="314"/>
      <c r="N218" s="315"/>
      <c r="O218" s="316"/>
      <c r="P218" s="315"/>
      <c r="Q218" s="316"/>
      <c r="R218" s="315">
        <v>1</v>
      </c>
      <c r="S218" s="316">
        <v>14.3</v>
      </c>
      <c r="T218" s="315">
        <v>1</v>
      </c>
      <c r="U218" s="316">
        <v>3.4</v>
      </c>
      <c r="V218" s="316"/>
      <c r="W218" s="316"/>
      <c r="X218" s="316"/>
      <c r="Y218" s="452"/>
      <c r="Z218" s="452"/>
      <c r="AA218" s="452"/>
      <c r="AB218" s="452"/>
      <c r="AC218" s="452"/>
      <c r="AD218" s="452"/>
    </row>
    <row r="219" spans="1:30" ht="20.100000000000001" customHeight="1">
      <c r="A219" s="144"/>
      <c r="B219" s="413"/>
      <c r="C219" s="452"/>
      <c r="D219" s="111" t="s">
        <v>1579</v>
      </c>
      <c r="E219" s="452"/>
      <c r="F219" s="323"/>
      <c r="G219" s="191"/>
      <c r="H219" s="323"/>
      <c r="I219" s="191"/>
      <c r="J219" s="323"/>
      <c r="K219" s="191"/>
      <c r="L219" s="356">
        <v>1</v>
      </c>
      <c r="M219" s="314">
        <v>33.299999999999997</v>
      </c>
      <c r="N219" s="315"/>
      <c r="O219" s="316"/>
      <c r="P219" s="315"/>
      <c r="Q219" s="316"/>
      <c r="R219" s="315"/>
      <c r="S219" s="316"/>
      <c r="T219" s="315"/>
      <c r="U219" s="316"/>
      <c r="V219" s="316"/>
      <c r="W219" s="316"/>
      <c r="X219" s="316"/>
      <c r="Y219" s="452"/>
      <c r="Z219" s="452"/>
      <c r="AA219" s="452"/>
      <c r="AB219" s="452"/>
      <c r="AC219" s="452"/>
      <c r="AD219" s="452"/>
    </row>
    <row r="220" spans="1:30" ht="20.100000000000001" customHeight="1">
      <c r="A220" s="144"/>
      <c r="B220" s="413"/>
      <c r="C220" s="452"/>
      <c r="D220" s="111" t="s">
        <v>1580</v>
      </c>
      <c r="E220" s="452"/>
      <c r="F220" s="323"/>
      <c r="G220" s="191"/>
      <c r="H220" s="323"/>
      <c r="I220" s="191"/>
      <c r="J220" s="323"/>
      <c r="K220" s="191"/>
      <c r="L220" s="356"/>
      <c r="M220" s="314"/>
      <c r="N220" s="315"/>
      <c r="O220" s="316"/>
      <c r="P220" s="315"/>
      <c r="Q220" s="316"/>
      <c r="R220" s="315"/>
      <c r="S220" s="316"/>
      <c r="T220" s="315"/>
      <c r="U220" s="316"/>
      <c r="V220" s="316"/>
      <c r="W220" s="316"/>
      <c r="X220" s="316"/>
      <c r="Y220" s="452"/>
      <c r="Z220" s="452"/>
      <c r="AA220" s="452"/>
      <c r="AB220" s="452"/>
      <c r="AC220" s="452"/>
      <c r="AD220" s="452"/>
    </row>
    <row r="221" spans="1:30" ht="20.100000000000001" customHeight="1">
      <c r="A221" s="144"/>
      <c r="B221" s="413"/>
      <c r="C221" s="452"/>
      <c r="D221" s="111" t="s">
        <v>1581</v>
      </c>
      <c r="E221" s="452"/>
      <c r="F221" s="323"/>
      <c r="G221" s="191"/>
      <c r="H221" s="323"/>
      <c r="I221" s="191"/>
      <c r="J221" s="323"/>
      <c r="K221" s="191"/>
      <c r="L221" s="356"/>
      <c r="M221" s="314"/>
      <c r="N221" s="315">
        <v>1</v>
      </c>
      <c r="O221" s="316">
        <v>50</v>
      </c>
      <c r="P221" s="315"/>
      <c r="Q221" s="316"/>
      <c r="R221" s="315"/>
      <c r="S221" s="316"/>
      <c r="T221" s="315"/>
      <c r="U221" s="316"/>
      <c r="V221" s="316"/>
      <c r="W221" s="316"/>
      <c r="X221" s="316"/>
      <c r="Y221" s="452"/>
      <c r="Z221" s="452"/>
      <c r="AA221" s="452"/>
      <c r="AB221" s="452"/>
      <c r="AC221" s="452"/>
      <c r="AD221" s="452"/>
    </row>
    <row r="222" spans="1:30" ht="20.100000000000001" customHeight="1">
      <c r="A222" s="144"/>
      <c r="B222" s="413"/>
      <c r="C222" s="452"/>
      <c r="D222" s="311" t="s">
        <v>8166</v>
      </c>
      <c r="E222" s="452"/>
      <c r="F222" s="323"/>
      <c r="G222" s="191"/>
      <c r="H222" s="323"/>
      <c r="I222" s="191"/>
      <c r="J222" s="323"/>
      <c r="K222" s="191"/>
      <c r="L222" s="356"/>
      <c r="M222" s="314"/>
      <c r="N222" s="315"/>
      <c r="O222" s="316"/>
      <c r="P222" s="315"/>
      <c r="Q222" s="316"/>
      <c r="R222" s="315">
        <v>1</v>
      </c>
      <c r="S222" s="316">
        <v>14.3</v>
      </c>
      <c r="T222" s="315">
        <v>2</v>
      </c>
      <c r="U222" s="316">
        <v>6.9</v>
      </c>
      <c r="V222" s="316"/>
      <c r="W222" s="316"/>
      <c r="X222" s="316"/>
      <c r="Y222" s="452"/>
      <c r="Z222" s="452"/>
      <c r="AA222" s="452"/>
      <c r="AB222" s="452"/>
      <c r="AC222" s="452"/>
      <c r="AD222" s="452"/>
    </row>
    <row r="223" spans="1:30" ht="20.100000000000001" customHeight="1">
      <c r="A223" s="144"/>
      <c r="B223" s="413"/>
      <c r="C223" s="452"/>
      <c r="D223" s="311" t="s">
        <v>8167</v>
      </c>
      <c r="E223" s="452"/>
      <c r="F223" s="323"/>
      <c r="G223" s="191"/>
      <c r="H223" s="323">
        <v>1</v>
      </c>
      <c r="I223" s="191">
        <v>20</v>
      </c>
      <c r="J223" s="323"/>
      <c r="K223" s="191"/>
      <c r="L223" s="356"/>
      <c r="M223" s="314"/>
      <c r="N223" s="315"/>
      <c r="O223" s="316"/>
      <c r="P223" s="315">
        <v>3</v>
      </c>
      <c r="Q223" s="316">
        <v>37.5</v>
      </c>
      <c r="R223" s="315">
        <v>2</v>
      </c>
      <c r="S223" s="316">
        <v>28.6</v>
      </c>
      <c r="T223" s="315">
        <v>4</v>
      </c>
      <c r="U223" s="316">
        <v>13.8</v>
      </c>
      <c r="V223" s="316"/>
      <c r="W223" s="316"/>
      <c r="X223" s="316"/>
      <c r="Y223" s="452"/>
      <c r="Z223" s="452"/>
      <c r="AA223" s="452"/>
      <c r="AB223" s="452"/>
      <c r="AC223" s="452"/>
      <c r="AD223" s="452"/>
    </row>
    <row r="224" spans="1:30" ht="20.100000000000001" customHeight="1">
      <c r="A224" s="460" t="s">
        <v>8172</v>
      </c>
      <c r="B224" s="461" t="s">
        <v>5518</v>
      </c>
      <c r="C224" s="358" t="s">
        <v>996</v>
      </c>
      <c r="D224" s="476"/>
      <c r="E224" s="606" t="s">
        <v>8137</v>
      </c>
      <c r="F224" s="467">
        <v>7</v>
      </c>
      <c r="G224" s="477">
        <v>77.8</v>
      </c>
      <c r="H224" s="467">
        <v>2</v>
      </c>
      <c r="I224" s="477">
        <v>100</v>
      </c>
      <c r="J224" s="467">
        <v>6</v>
      </c>
      <c r="K224" s="477">
        <v>66.7</v>
      </c>
      <c r="L224" s="443">
        <v>1</v>
      </c>
      <c r="M224" s="444">
        <v>100</v>
      </c>
      <c r="N224" s="471">
        <v>2</v>
      </c>
      <c r="O224" s="465">
        <v>50</v>
      </c>
      <c r="P224" s="471"/>
      <c r="Q224" s="465"/>
      <c r="R224" s="471"/>
      <c r="S224" s="465"/>
      <c r="T224" s="471"/>
      <c r="U224" s="465"/>
      <c r="V224" s="358" t="s">
        <v>8118</v>
      </c>
      <c r="W224" s="358" t="s">
        <v>8118</v>
      </c>
      <c r="X224" s="358" t="s">
        <v>8118</v>
      </c>
      <c r="Y224" s="358" t="s">
        <v>8118</v>
      </c>
      <c r="Z224" s="358" t="s">
        <v>8118</v>
      </c>
      <c r="AA224" s="358"/>
      <c r="AB224" s="358"/>
      <c r="AC224" s="358"/>
      <c r="AD224" s="482" t="s">
        <v>8173</v>
      </c>
    </row>
    <row r="225" spans="1:30" ht="20.100000000000001" customHeight="1">
      <c r="A225" s="144"/>
      <c r="B225" s="408"/>
      <c r="C225" s="128" t="s">
        <v>8174</v>
      </c>
      <c r="D225" s="311" t="s">
        <v>1568</v>
      </c>
      <c r="E225" s="602"/>
      <c r="F225" s="323"/>
      <c r="G225" s="191"/>
      <c r="H225" s="323"/>
      <c r="I225" s="191"/>
      <c r="J225" s="323"/>
      <c r="K225" s="191"/>
      <c r="L225" s="356"/>
      <c r="M225" s="314"/>
      <c r="N225" s="315">
        <v>1</v>
      </c>
      <c r="O225" s="316">
        <v>25</v>
      </c>
      <c r="P225" s="315"/>
      <c r="Q225" s="316"/>
      <c r="R225" s="315"/>
      <c r="S225" s="316"/>
      <c r="T225" s="315"/>
      <c r="U225" s="316"/>
      <c r="V225" s="316"/>
      <c r="W225" s="316"/>
      <c r="X225" s="316"/>
      <c r="Y225" s="452"/>
      <c r="Z225" s="452"/>
      <c r="AA225" s="452"/>
      <c r="AB225" s="452"/>
      <c r="AC225" s="452"/>
      <c r="AD225" s="452"/>
    </row>
    <row r="226" spans="1:30" ht="20.100000000000001" customHeight="1">
      <c r="A226" s="144"/>
      <c r="B226" s="408"/>
      <c r="C226" s="452"/>
      <c r="D226" s="311" t="s">
        <v>1569</v>
      </c>
      <c r="E226" s="602"/>
      <c r="F226" s="323">
        <v>2</v>
      </c>
      <c r="G226" s="191">
        <v>22.2</v>
      </c>
      <c r="H226" s="323"/>
      <c r="I226" s="191"/>
      <c r="J226" s="323">
        <v>3</v>
      </c>
      <c r="K226" s="191">
        <v>33.299999999999997</v>
      </c>
      <c r="L226" s="356"/>
      <c r="M226" s="314"/>
      <c r="N226" s="315">
        <v>1</v>
      </c>
      <c r="O226" s="316">
        <v>25</v>
      </c>
      <c r="P226" s="315"/>
      <c r="Q226" s="316"/>
      <c r="R226" s="315"/>
      <c r="S226" s="316"/>
      <c r="T226" s="315"/>
      <c r="U226" s="316"/>
      <c r="V226" s="316"/>
      <c r="W226" s="316"/>
      <c r="X226" s="316"/>
      <c r="Y226" s="452"/>
      <c r="Z226" s="452"/>
      <c r="AA226" s="452"/>
      <c r="AB226" s="452"/>
      <c r="AC226" s="452"/>
      <c r="AD226" s="452"/>
    </row>
    <row r="227" spans="1:30" ht="20.100000000000001" customHeight="1">
      <c r="A227" s="460" t="s">
        <v>8175</v>
      </c>
      <c r="B227" s="461" t="s">
        <v>5519</v>
      </c>
      <c r="C227" s="358" t="s">
        <v>8176</v>
      </c>
      <c r="D227" s="468" t="s">
        <v>1573</v>
      </c>
      <c r="E227" s="358" t="s">
        <v>8119</v>
      </c>
      <c r="F227" s="467"/>
      <c r="G227" s="477"/>
      <c r="H227" s="467"/>
      <c r="I227" s="477"/>
      <c r="J227" s="467"/>
      <c r="K227" s="477"/>
      <c r="L227" s="443"/>
      <c r="M227" s="444"/>
      <c r="N227" s="471"/>
      <c r="O227" s="465"/>
      <c r="P227" s="471"/>
      <c r="Q227" s="465"/>
      <c r="R227" s="471"/>
      <c r="S227" s="465"/>
      <c r="T227" s="471"/>
      <c r="U227" s="465"/>
      <c r="V227" s="358" t="s">
        <v>8118</v>
      </c>
      <c r="W227" s="358" t="s">
        <v>8118</v>
      </c>
      <c r="X227" s="358" t="s">
        <v>8118</v>
      </c>
      <c r="Y227" s="358" t="s">
        <v>8118</v>
      </c>
      <c r="Z227" s="358" t="s">
        <v>138</v>
      </c>
      <c r="AA227" s="358"/>
      <c r="AB227" s="358"/>
      <c r="AC227" s="358"/>
      <c r="AD227" s="482" t="s">
        <v>8173</v>
      </c>
    </row>
    <row r="228" spans="1:30" ht="20.100000000000001" customHeight="1">
      <c r="A228" s="144"/>
      <c r="B228" s="413"/>
      <c r="C228" s="452"/>
      <c r="D228" s="111" t="s">
        <v>1574</v>
      </c>
      <c r="E228" s="452"/>
      <c r="F228" s="323"/>
      <c r="G228" s="191"/>
      <c r="H228" s="323"/>
      <c r="I228" s="191"/>
      <c r="J228" s="323">
        <v>1</v>
      </c>
      <c r="K228" s="191">
        <v>33.333333333333336</v>
      </c>
      <c r="L228" s="356"/>
      <c r="M228" s="314"/>
      <c r="N228" s="315"/>
      <c r="O228" s="316"/>
      <c r="P228" s="315"/>
      <c r="Q228" s="316"/>
      <c r="R228" s="315"/>
      <c r="S228" s="316"/>
      <c r="T228" s="315"/>
      <c r="U228" s="316"/>
      <c r="V228" s="316"/>
      <c r="W228" s="316"/>
      <c r="X228" s="316"/>
      <c r="Y228" s="452"/>
      <c r="Z228" s="452"/>
      <c r="AA228" s="452"/>
      <c r="AB228" s="452"/>
      <c r="AC228" s="452"/>
      <c r="AD228" s="452"/>
    </row>
    <row r="229" spans="1:30" ht="20.100000000000001" customHeight="1">
      <c r="A229" s="144"/>
      <c r="B229" s="413"/>
      <c r="C229" s="452"/>
      <c r="D229" s="111" t="s">
        <v>1575</v>
      </c>
      <c r="E229" s="452"/>
      <c r="F229" s="323"/>
      <c r="G229" s="191"/>
      <c r="H229" s="323"/>
      <c r="I229" s="191"/>
      <c r="J229" s="323"/>
      <c r="K229" s="191"/>
      <c r="L229" s="356"/>
      <c r="M229" s="314"/>
      <c r="N229" s="315">
        <v>1</v>
      </c>
      <c r="O229" s="316">
        <v>50</v>
      </c>
      <c r="P229" s="315"/>
      <c r="Q229" s="316"/>
      <c r="R229" s="315"/>
      <c r="S229" s="316"/>
      <c r="T229" s="315"/>
      <c r="U229" s="316"/>
      <c r="V229" s="316"/>
      <c r="W229" s="316"/>
      <c r="X229" s="316"/>
      <c r="Y229" s="452"/>
      <c r="Z229" s="452"/>
      <c r="AA229" s="452"/>
      <c r="AB229" s="452"/>
      <c r="AC229" s="452"/>
      <c r="AD229" s="452"/>
    </row>
    <row r="230" spans="1:30" ht="20.100000000000001" customHeight="1">
      <c r="A230" s="144"/>
      <c r="B230" s="413"/>
      <c r="C230" s="452"/>
      <c r="D230" s="311" t="s">
        <v>1576</v>
      </c>
      <c r="E230" s="452"/>
      <c r="F230" s="323"/>
      <c r="G230" s="191"/>
      <c r="H230" s="323"/>
      <c r="I230" s="191"/>
      <c r="J230" s="323">
        <v>1</v>
      </c>
      <c r="K230" s="191">
        <v>33.333333333333336</v>
      </c>
      <c r="L230" s="356"/>
      <c r="M230" s="314"/>
      <c r="N230" s="315"/>
      <c r="O230" s="316"/>
      <c r="P230" s="315"/>
      <c r="Q230" s="316"/>
      <c r="R230" s="315"/>
      <c r="S230" s="316"/>
      <c r="T230" s="315"/>
      <c r="U230" s="316"/>
      <c r="V230" s="316"/>
      <c r="W230" s="316"/>
      <c r="X230" s="316"/>
      <c r="Y230" s="452"/>
      <c r="Z230" s="452"/>
      <c r="AA230" s="452"/>
      <c r="AB230" s="452"/>
      <c r="AC230" s="452"/>
      <c r="AD230" s="452"/>
    </row>
    <row r="231" spans="1:30" ht="20.100000000000001" customHeight="1">
      <c r="A231" s="144"/>
      <c r="B231" s="413"/>
      <c r="C231" s="452"/>
      <c r="D231" s="111" t="s">
        <v>1577</v>
      </c>
      <c r="E231" s="452"/>
      <c r="F231" s="323"/>
      <c r="G231" s="191"/>
      <c r="H231" s="323"/>
      <c r="I231" s="191"/>
      <c r="J231" s="323"/>
      <c r="K231" s="191"/>
      <c r="L231" s="356"/>
      <c r="M231" s="314"/>
      <c r="N231" s="315">
        <v>1</v>
      </c>
      <c r="O231" s="316">
        <v>50</v>
      </c>
      <c r="P231" s="315"/>
      <c r="Q231" s="316"/>
      <c r="R231" s="315"/>
      <c r="S231" s="316"/>
      <c r="T231" s="315"/>
      <c r="U231" s="316"/>
      <c r="V231" s="316"/>
      <c r="W231" s="316"/>
      <c r="X231" s="316"/>
      <c r="Y231" s="452"/>
      <c r="Z231" s="452"/>
      <c r="AA231" s="452"/>
      <c r="AB231" s="452"/>
      <c r="AC231" s="452"/>
      <c r="AD231" s="452"/>
    </row>
    <row r="232" spans="1:30" ht="20.100000000000001" customHeight="1">
      <c r="A232" s="144"/>
      <c r="B232" s="413"/>
      <c r="C232" s="452"/>
      <c r="D232" s="111" t="s">
        <v>1578</v>
      </c>
      <c r="E232" s="452"/>
      <c r="F232" s="323"/>
      <c r="G232" s="191"/>
      <c r="H232" s="323"/>
      <c r="I232" s="191"/>
      <c r="J232" s="323"/>
      <c r="K232" s="191"/>
      <c r="L232" s="356"/>
      <c r="M232" s="314"/>
      <c r="N232" s="315"/>
      <c r="O232" s="316"/>
      <c r="P232" s="315"/>
      <c r="Q232" s="316"/>
      <c r="R232" s="315"/>
      <c r="S232" s="316"/>
      <c r="T232" s="315"/>
      <c r="U232" s="316"/>
      <c r="V232" s="316"/>
      <c r="W232" s="316"/>
      <c r="X232" s="316"/>
      <c r="Y232" s="452"/>
      <c r="Z232" s="452"/>
      <c r="AA232" s="452"/>
      <c r="AB232" s="452"/>
      <c r="AC232" s="452"/>
      <c r="AD232" s="452"/>
    </row>
    <row r="233" spans="1:30" ht="20.100000000000001" customHeight="1">
      <c r="A233" s="144"/>
      <c r="B233" s="413"/>
      <c r="C233" s="452"/>
      <c r="D233" s="111" t="s">
        <v>1579</v>
      </c>
      <c r="E233" s="452"/>
      <c r="F233" s="323"/>
      <c r="G233" s="191"/>
      <c r="H233" s="323"/>
      <c r="I233" s="191"/>
      <c r="J233" s="323"/>
      <c r="K233" s="191"/>
      <c r="L233" s="356"/>
      <c r="M233" s="314"/>
      <c r="N233" s="315"/>
      <c r="O233" s="316"/>
      <c r="P233" s="315"/>
      <c r="Q233" s="316"/>
      <c r="R233" s="315"/>
      <c r="S233" s="316"/>
      <c r="T233" s="315"/>
      <c r="U233" s="316"/>
      <c r="V233" s="316"/>
      <c r="W233" s="316"/>
      <c r="X233" s="316"/>
      <c r="Y233" s="452"/>
      <c r="Z233" s="452"/>
      <c r="AA233" s="452"/>
      <c r="AB233" s="452"/>
      <c r="AC233" s="452"/>
      <c r="AD233" s="452"/>
    </row>
    <row r="234" spans="1:30" ht="20.100000000000001" customHeight="1">
      <c r="A234" s="144"/>
      <c r="B234" s="413"/>
      <c r="C234" s="452"/>
      <c r="D234" s="111" t="s">
        <v>1580</v>
      </c>
      <c r="E234" s="452"/>
      <c r="F234" s="323"/>
      <c r="G234" s="191"/>
      <c r="H234" s="323"/>
      <c r="I234" s="191"/>
      <c r="J234" s="323"/>
      <c r="K234" s="191"/>
      <c r="L234" s="356"/>
      <c r="M234" s="314"/>
      <c r="N234" s="315"/>
      <c r="O234" s="316"/>
      <c r="P234" s="315"/>
      <c r="Q234" s="316"/>
      <c r="R234" s="315"/>
      <c r="S234" s="316"/>
      <c r="T234" s="315"/>
      <c r="U234" s="316"/>
      <c r="V234" s="316"/>
      <c r="W234" s="316"/>
      <c r="X234" s="316"/>
      <c r="Y234" s="452"/>
      <c r="Z234" s="452"/>
      <c r="AA234" s="452"/>
      <c r="AB234" s="452"/>
      <c r="AC234" s="452"/>
      <c r="AD234" s="452"/>
    </row>
    <row r="235" spans="1:30" ht="20.100000000000001" customHeight="1">
      <c r="A235" s="144"/>
      <c r="B235" s="413"/>
      <c r="C235" s="452"/>
      <c r="D235" s="111" t="s">
        <v>1581</v>
      </c>
      <c r="E235" s="452"/>
      <c r="F235" s="323"/>
      <c r="G235" s="191"/>
      <c r="H235" s="323"/>
      <c r="I235" s="191"/>
      <c r="J235" s="323"/>
      <c r="K235" s="191"/>
      <c r="L235" s="356"/>
      <c r="M235" s="314"/>
      <c r="N235" s="315"/>
      <c r="O235" s="316"/>
      <c r="P235" s="315"/>
      <c r="Q235" s="316"/>
      <c r="R235" s="315"/>
      <c r="S235" s="316"/>
      <c r="T235" s="315"/>
      <c r="U235" s="316"/>
      <c r="V235" s="316"/>
      <c r="W235" s="316"/>
      <c r="X235" s="316"/>
      <c r="Y235" s="452"/>
      <c r="Z235" s="452"/>
      <c r="AA235" s="452"/>
      <c r="AB235" s="452"/>
      <c r="AC235" s="452"/>
      <c r="AD235" s="452"/>
    </row>
    <row r="236" spans="1:30" ht="20.100000000000001" customHeight="1">
      <c r="A236" s="144"/>
      <c r="B236" s="413"/>
      <c r="C236" s="452"/>
      <c r="D236" s="311" t="s">
        <v>8120</v>
      </c>
      <c r="E236" s="452"/>
      <c r="F236" s="323"/>
      <c r="G236" s="191"/>
      <c r="H236" s="323"/>
      <c r="I236" s="191"/>
      <c r="J236" s="323"/>
      <c r="K236" s="191"/>
      <c r="L236" s="356"/>
      <c r="M236" s="314"/>
      <c r="N236" s="315"/>
      <c r="O236" s="316"/>
      <c r="P236" s="315"/>
      <c r="Q236" s="316"/>
      <c r="R236" s="315"/>
      <c r="S236" s="316"/>
      <c r="T236" s="315"/>
      <c r="U236" s="316"/>
      <c r="V236" s="316"/>
      <c r="W236" s="316"/>
      <c r="X236" s="316"/>
      <c r="Y236" s="452"/>
      <c r="Z236" s="452"/>
      <c r="AA236" s="452"/>
      <c r="AB236" s="452"/>
      <c r="AC236" s="452"/>
      <c r="AD236" s="452"/>
    </row>
    <row r="237" spans="1:30" ht="20.100000000000001" customHeight="1">
      <c r="A237" s="144"/>
      <c r="B237" s="413"/>
      <c r="C237" s="452"/>
      <c r="D237" s="311" t="s">
        <v>8121</v>
      </c>
      <c r="E237" s="452"/>
      <c r="F237" s="323">
        <v>2</v>
      </c>
      <c r="G237" s="191">
        <v>100</v>
      </c>
      <c r="H237" s="323"/>
      <c r="I237" s="191"/>
      <c r="J237" s="323">
        <v>1</v>
      </c>
      <c r="K237" s="191">
        <v>33.333333333333336</v>
      </c>
      <c r="L237" s="356"/>
      <c r="M237" s="314"/>
      <c r="N237" s="315"/>
      <c r="O237" s="316"/>
      <c r="P237" s="315"/>
      <c r="Q237" s="316"/>
      <c r="R237" s="315"/>
      <c r="S237" s="316"/>
      <c r="T237" s="315"/>
      <c r="U237" s="316"/>
      <c r="V237" s="316"/>
      <c r="W237" s="316"/>
      <c r="X237" s="316"/>
      <c r="Y237" s="452"/>
      <c r="Z237" s="452"/>
      <c r="AA237" s="452"/>
      <c r="AB237" s="452"/>
      <c r="AC237" s="452"/>
      <c r="AD237" s="452"/>
    </row>
    <row r="238" spans="1:30" ht="20.100000000000001" customHeight="1">
      <c r="A238" s="460" t="s">
        <v>5279</v>
      </c>
      <c r="B238" s="461" t="s">
        <v>937</v>
      </c>
      <c r="C238" s="358" t="s">
        <v>996</v>
      </c>
      <c r="D238" s="476"/>
      <c r="E238" s="358"/>
      <c r="F238" s="467">
        <v>28</v>
      </c>
      <c r="G238" s="477">
        <v>100</v>
      </c>
      <c r="H238" s="467">
        <v>27</v>
      </c>
      <c r="I238" s="477">
        <v>100</v>
      </c>
      <c r="J238" s="467">
        <v>34</v>
      </c>
      <c r="K238" s="477">
        <v>97.1</v>
      </c>
      <c r="L238" s="443">
        <v>32</v>
      </c>
      <c r="M238" s="444">
        <v>97</v>
      </c>
      <c r="N238" s="471">
        <v>42</v>
      </c>
      <c r="O238" s="465">
        <v>100</v>
      </c>
      <c r="P238" s="471">
        <v>42</v>
      </c>
      <c r="Q238" s="465">
        <v>97.7</v>
      </c>
      <c r="R238" s="471">
        <v>81</v>
      </c>
      <c r="S238" s="465">
        <v>98.8</v>
      </c>
      <c r="T238" s="471">
        <v>571</v>
      </c>
      <c r="U238" s="465">
        <v>98.1</v>
      </c>
      <c r="V238" s="358" t="s">
        <v>8118</v>
      </c>
      <c r="W238" s="358" t="s">
        <v>8118</v>
      </c>
      <c r="X238" s="358" t="s">
        <v>8118</v>
      </c>
      <c r="Y238" s="358" t="s">
        <v>8118</v>
      </c>
      <c r="Z238" s="358" t="s">
        <v>8118</v>
      </c>
      <c r="AA238" s="358" t="s">
        <v>8118</v>
      </c>
      <c r="AB238" s="358" t="s">
        <v>138</v>
      </c>
      <c r="AC238" s="358" t="s">
        <v>138</v>
      </c>
      <c r="AD238" s="358"/>
    </row>
    <row r="239" spans="1:30" ht="20.100000000000001" customHeight="1">
      <c r="A239" s="144"/>
      <c r="B239" s="408"/>
      <c r="C239" s="452"/>
      <c r="D239" s="311" t="s">
        <v>1568</v>
      </c>
      <c r="E239" s="452" t="s">
        <v>132</v>
      </c>
      <c r="F239" s="323"/>
      <c r="G239" s="191"/>
      <c r="H239" s="323"/>
      <c r="I239" s="191"/>
      <c r="J239" s="323"/>
      <c r="K239" s="191"/>
      <c r="L239" s="356">
        <v>1</v>
      </c>
      <c r="M239" s="314">
        <v>3</v>
      </c>
      <c r="N239" s="315"/>
      <c r="O239" s="316"/>
      <c r="P239" s="315"/>
      <c r="Q239" s="316"/>
      <c r="R239" s="315"/>
      <c r="S239" s="316"/>
      <c r="T239" s="315">
        <v>7</v>
      </c>
      <c r="U239" s="316">
        <v>1.2</v>
      </c>
      <c r="V239" s="316"/>
      <c r="W239" s="316"/>
      <c r="X239" s="316"/>
      <c r="Y239" s="452"/>
      <c r="Z239" s="452"/>
      <c r="AA239" s="452"/>
      <c r="AB239" s="452"/>
      <c r="AC239" s="452"/>
      <c r="AD239" s="452"/>
    </row>
    <row r="240" spans="1:30" ht="20.100000000000001" customHeight="1">
      <c r="A240" s="144"/>
      <c r="B240" s="408"/>
      <c r="C240" s="452"/>
      <c r="D240" s="311" t="s">
        <v>1569</v>
      </c>
      <c r="E240" s="452"/>
      <c r="F240" s="323"/>
      <c r="G240" s="191"/>
      <c r="H240" s="323"/>
      <c r="I240" s="191"/>
      <c r="J240" s="323">
        <v>1</v>
      </c>
      <c r="K240" s="191">
        <v>2.9</v>
      </c>
      <c r="L240" s="356"/>
      <c r="M240" s="314"/>
      <c r="N240" s="315"/>
      <c r="O240" s="316"/>
      <c r="P240" s="315">
        <v>1</v>
      </c>
      <c r="Q240" s="316">
        <v>2.2999999999999998</v>
      </c>
      <c r="R240" s="315">
        <v>1</v>
      </c>
      <c r="S240" s="316">
        <v>1.2</v>
      </c>
      <c r="T240" s="315">
        <v>4</v>
      </c>
      <c r="U240" s="316">
        <v>0.7</v>
      </c>
      <c r="V240" s="316"/>
      <c r="W240" s="316"/>
      <c r="X240" s="316"/>
      <c r="Y240" s="452"/>
      <c r="Z240" s="452"/>
      <c r="AA240" s="452"/>
      <c r="AB240" s="452"/>
      <c r="AC240" s="452"/>
      <c r="AD240" s="452"/>
    </row>
    <row r="241" spans="1:30" ht="20.100000000000001" customHeight="1">
      <c r="A241" s="460" t="s">
        <v>5280</v>
      </c>
      <c r="B241" s="461" t="s">
        <v>938</v>
      </c>
      <c r="C241" s="358" t="s">
        <v>5281</v>
      </c>
      <c r="D241" s="468" t="s">
        <v>1573</v>
      </c>
      <c r="E241" s="358" t="s">
        <v>8119</v>
      </c>
      <c r="F241" s="467"/>
      <c r="G241" s="477"/>
      <c r="H241" s="467"/>
      <c r="I241" s="477"/>
      <c r="J241" s="467"/>
      <c r="K241" s="477"/>
      <c r="L241" s="443"/>
      <c r="M241" s="444"/>
      <c r="N241" s="471"/>
      <c r="O241" s="465"/>
      <c r="P241" s="471"/>
      <c r="Q241" s="465"/>
      <c r="R241" s="471"/>
      <c r="S241" s="465"/>
      <c r="T241" s="471">
        <v>1</v>
      </c>
      <c r="U241" s="465">
        <v>9.1</v>
      </c>
      <c r="V241" s="358" t="s">
        <v>8118</v>
      </c>
      <c r="W241" s="358" t="s">
        <v>8118</v>
      </c>
      <c r="X241" s="358" t="s">
        <v>8118</v>
      </c>
      <c r="Y241" s="358" t="s">
        <v>8118</v>
      </c>
      <c r="Z241" s="358" t="s">
        <v>8118</v>
      </c>
      <c r="AA241" s="358" t="s">
        <v>8118</v>
      </c>
      <c r="AB241" s="358" t="s">
        <v>138</v>
      </c>
      <c r="AC241" s="358" t="s">
        <v>138</v>
      </c>
      <c r="AD241" s="358"/>
    </row>
    <row r="242" spans="1:30" ht="20.100000000000001" customHeight="1">
      <c r="A242" s="144"/>
      <c r="B242" s="413"/>
      <c r="C242" s="452"/>
      <c r="D242" s="111" t="s">
        <v>1574</v>
      </c>
      <c r="E242" s="452"/>
      <c r="F242" s="323"/>
      <c r="G242" s="191"/>
      <c r="H242" s="323"/>
      <c r="I242" s="191"/>
      <c r="J242" s="323"/>
      <c r="K242" s="191"/>
      <c r="L242" s="356"/>
      <c r="M242" s="314"/>
      <c r="N242" s="315"/>
      <c r="O242" s="316"/>
      <c r="P242" s="315"/>
      <c r="Q242" s="316"/>
      <c r="R242" s="315"/>
      <c r="S242" s="316"/>
      <c r="T242" s="315">
        <v>1</v>
      </c>
      <c r="U242" s="316">
        <v>9.1</v>
      </c>
      <c r="V242" s="316"/>
      <c r="W242" s="316"/>
      <c r="X242" s="316"/>
      <c r="Y242" s="452"/>
      <c r="Z242" s="452"/>
      <c r="AA242" s="452"/>
      <c r="AB242" s="452"/>
      <c r="AC242" s="452"/>
      <c r="AD242" s="452"/>
    </row>
    <row r="243" spans="1:30" ht="20.100000000000001" customHeight="1">
      <c r="A243" s="144"/>
      <c r="B243" s="413"/>
      <c r="C243" s="452"/>
      <c r="D243" s="111" t="s">
        <v>1575</v>
      </c>
      <c r="E243" s="452"/>
      <c r="F243" s="323"/>
      <c r="G243" s="191"/>
      <c r="H243" s="323"/>
      <c r="I243" s="191"/>
      <c r="J243" s="323"/>
      <c r="K243" s="191"/>
      <c r="L243" s="356"/>
      <c r="M243" s="314"/>
      <c r="N243" s="315"/>
      <c r="O243" s="316"/>
      <c r="P243" s="315"/>
      <c r="Q243" s="316"/>
      <c r="R243" s="315"/>
      <c r="S243" s="316"/>
      <c r="T243" s="315"/>
      <c r="U243" s="316"/>
      <c r="V243" s="316"/>
      <c r="W243" s="316"/>
      <c r="X243" s="316"/>
      <c r="Y243" s="452"/>
      <c r="Z243" s="452"/>
      <c r="AA243" s="452"/>
      <c r="AB243" s="452"/>
      <c r="AC243" s="452"/>
      <c r="AD243" s="452"/>
    </row>
    <row r="244" spans="1:30" ht="20.100000000000001" customHeight="1">
      <c r="A244" s="144"/>
      <c r="B244" s="413"/>
      <c r="C244" s="452"/>
      <c r="D244" s="111" t="s">
        <v>1576</v>
      </c>
      <c r="E244" s="452"/>
      <c r="F244" s="323"/>
      <c r="G244" s="191"/>
      <c r="H244" s="323"/>
      <c r="I244" s="191"/>
      <c r="J244" s="323"/>
      <c r="K244" s="191"/>
      <c r="L244" s="356"/>
      <c r="M244" s="314"/>
      <c r="N244" s="315"/>
      <c r="O244" s="316"/>
      <c r="P244" s="315"/>
      <c r="Q244" s="316"/>
      <c r="R244" s="315"/>
      <c r="S244" s="316"/>
      <c r="T244" s="315">
        <v>3</v>
      </c>
      <c r="U244" s="316">
        <v>27.3</v>
      </c>
      <c r="V244" s="316"/>
      <c r="W244" s="316"/>
      <c r="X244" s="316"/>
      <c r="Y244" s="452"/>
      <c r="Z244" s="452"/>
      <c r="AA244" s="452"/>
      <c r="AB244" s="452"/>
      <c r="AC244" s="452"/>
      <c r="AD244" s="452"/>
    </row>
    <row r="245" spans="1:30" ht="20.100000000000001" customHeight="1">
      <c r="A245" s="144"/>
      <c r="B245" s="413"/>
      <c r="C245" s="452"/>
      <c r="D245" s="111" t="s">
        <v>1577</v>
      </c>
      <c r="E245" s="452"/>
      <c r="F245" s="323"/>
      <c r="G245" s="191"/>
      <c r="H245" s="323"/>
      <c r="I245" s="191"/>
      <c r="J245" s="323"/>
      <c r="K245" s="191"/>
      <c r="L245" s="356"/>
      <c r="M245" s="314"/>
      <c r="N245" s="315"/>
      <c r="O245" s="316"/>
      <c r="P245" s="315"/>
      <c r="Q245" s="316"/>
      <c r="R245" s="315"/>
      <c r="S245" s="316"/>
      <c r="T245" s="315">
        <v>2</v>
      </c>
      <c r="U245" s="316">
        <v>18.2</v>
      </c>
      <c r="V245" s="316"/>
      <c r="W245" s="316"/>
      <c r="X245" s="316"/>
      <c r="Y245" s="452"/>
      <c r="Z245" s="452"/>
      <c r="AA245" s="452"/>
      <c r="AB245" s="452"/>
      <c r="AC245" s="452"/>
      <c r="AD245" s="452"/>
    </row>
    <row r="246" spans="1:30" ht="20.100000000000001" customHeight="1">
      <c r="A246" s="144"/>
      <c r="B246" s="413"/>
      <c r="C246" s="452"/>
      <c r="D246" s="111" t="s">
        <v>1578</v>
      </c>
      <c r="E246" s="452"/>
      <c r="F246" s="323"/>
      <c r="G246" s="191"/>
      <c r="H246" s="323"/>
      <c r="I246" s="191"/>
      <c r="J246" s="323"/>
      <c r="K246" s="191"/>
      <c r="L246" s="356">
        <v>1</v>
      </c>
      <c r="M246" s="314">
        <v>50</v>
      </c>
      <c r="N246" s="315"/>
      <c r="O246" s="316"/>
      <c r="P246" s="315"/>
      <c r="Q246" s="316"/>
      <c r="R246" s="315">
        <v>1</v>
      </c>
      <c r="S246" s="316">
        <v>100</v>
      </c>
      <c r="T246" s="315">
        <v>2</v>
      </c>
      <c r="U246" s="316">
        <v>18.2</v>
      </c>
      <c r="V246" s="316"/>
      <c r="W246" s="316"/>
      <c r="X246" s="316"/>
      <c r="Y246" s="452"/>
      <c r="Z246" s="452"/>
      <c r="AA246" s="452"/>
      <c r="AB246" s="452"/>
      <c r="AC246" s="452"/>
      <c r="AD246" s="452"/>
    </row>
    <row r="247" spans="1:30" ht="20.100000000000001" customHeight="1">
      <c r="A247" s="144"/>
      <c r="B247" s="413"/>
      <c r="C247" s="452"/>
      <c r="D247" s="111" t="s">
        <v>1579</v>
      </c>
      <c r="E247" s="452"/>
      <c r="F247" s="323"/>
      <c r="G247" s="191"/>
      <c r="H247" s="323"/>
      <c r="I247" s="191"/>
      <c r="J247" s="323"/>
      <c r="K247" s="191"/>
      <c r="L247" s="356"/>
      <c r="M247" s="314"/>
      <c r="N247" s="315"/>
      <c r="O247" s="316"/>
      <c r="P247" s="315"/>
      <c r="Q247" s="316"/>
      <c r="R247" s="315"/>
      <c r="S247" s="316"/>
      <c r="T247" s="315"/>
      <c r="U247" s="316"/>
      <c r="V247" s="316"/>
      <c r="W247" s="316"/>
      <c r="X247" s="316"/>
      <c r="Y247" s="452"/>
      <c r="Z247" s="452"/>
      <c r="AA247" s="452"/>
      <c r="AB247" s="452"/>
      <c r="AC247" s="452"/>
      <c r="AD247" s="452"/>
    </row>
    <row r="248" spans="1:30" ht="20.100000000000001" customHeight="1">
      <c r="A248" s="144"/>
      <c r="B248" s="413"/>
      <c r="C248" s="452"/>
      <c r="D248" s="111" t="s">
        <v>1580</v>
      </c>
      <c r="E248" s="452"/>
      <c r="F248" s="323"/>
      <c r="G248" s="191"/>
      <c r="H248" s="323"/>
      <c r="I248" s="191"/>
      <c r="J248" s="323"/>
      <c r="K248" s="191"/>
      <c r="L248" s="356"/>
      <c r="M248" s="314"/>
      <c r="N248" s="315"/>
      <c r="O248" s="316"/>
      <c r="P248" s="315"/>
      <c r="Q248" s="316"/>
      <c r="R248" s="315"/>
      <c r="S248" s="316"/>
      <c r="T248" s="315"/>
      <c r="U248" s="316"/>
      <c r="V248" s="316"/>
      <c r="W248" s="316"/>
      <c r="X248" s="316"/>
      <c r="Y248" s="452"/>
      <c r="Z248" s="452"/>
      <c r="AA248" s="452"/>
      <c r="AB248" s="452"/>
      <c r="AC248" s="452"/>
      <c r="AD248" s="452"/>
    </row>
    <row r="249" spans="1:30" ht="20.100000000000001" customHeight="1">
      <c r="A249" s="144"/>
      <c r="B249" s="413"/>
      <c r="C249" s="452"/>
      <c r="D249" s="111" t="s">
        <v>1581</v>
      </c>
      <c r="E249" s="452"/>
      <c r="F249" s="323"/>
      <c r="G249" s="191"/>
      <c r="H249" s="323"/>
      <c r="I249" s="191"/>
      <c r="J249" s="323"/>
      <c r="K249" s="191"/>
      <c r="L249" s="356"/>
      <c r="M249" s="314"/>
      <c r="N249" s="315"/>
      <c r="O249" s="316"/>
      <c r="P249" s="315"/>
      <c r="Q249" s="316"/>
      <c r="R249" s="315"/>
      <c r="S249" s="316"/>
      <c r="T249" s="315"/>
      <c r="U249" s="316"/>
      <c r="V249" s="316"/>
      <c r="W249" s="316"/>
      <c r="X249" s="316"/>
      <c r="Y249" s="452"/>
      <c r="Z249" s="452"/>
      <c r="AA249" s="452"/>
      <c r="AB249" s="452"/>
      <c r="AC249" s="452"/>
      <c r="AD249" s="452"/>
    </row>
    <row r="250" spans="1:30" ht="20.100000000000001" customHeight="1">
      <c r="A250" s="144"/>
      <c r="B250" s="413"/>
      <c r="C250" s="452"/>
      <c r="D250" s="311" t="s">
        <v>8120</v>
      </c>
      <c r="E250" s="452"/>
      <c r="F250" s="323"/>
      <c r="G250" s="191"/>
      <c r="H250" s="323"/>
      <c r="I250" s="191"/>
      <c r="J250" s="323"/>
      <c r="K250" s="191"/>
      <c r="L250" s="356"/>
      <c r="M250" s="314"/>
      <c r="N250" s="315"/>
      <c r="O250" s="316"/>
      <c r="P250" s="315"/>
      <c r="Q250" s="316"/>
      <c r="R250" s="315"/>
      <c r="S250" s="316"/>
      <c r="T250" s="315"/>
      <c r="U250" s="316"/>
      <c r="V250" s="316"/>
      <c r="W250" s="316"/>
      <c r="X250" s="316"/>
      <c r="Y250" s="452"/>
      <c r="Z250" s="452"/>
      <c r="AA250" s="452"/>
      <c r="AB250" s="452"/>
      <c r="AC250" s="452"/>
      <c r="AD250" s="452"/>
    </row>
    <row r="251" spans="1:30" ht="20.100000000000001" customHeight="1">
      <c r="A251" s="144"/>
      <c r="B251" s="413"/>
      <c r="C251" s="452"/>
      <c r="D251" s="311" t="s">
        <v>8121</v>
      </c>
      <c r="E251" s="452"/>
      <c r="F251" s="323"/>
      <c r="G251" s="191"/>
      <c r="H251" s="323"/>
      <c r="I251" s="191"/>
      <c r="J251" s="323">
        <v>1</v>
      </c>
      <c r="K251" s="191">
        <v>100</v>
      </c>
      <c r="L251" s="356"/>
      <c r="M251" s="314"/>
      <c r="N251" s="315"/>
      <c r="O251" s="316"/>
      <c r="P251" s="315">
        <v>1</v>
      </c>
      <c r="Q251" s="316">
        <v>100</v>
      </c>
      <c r="R251" s="315"/>
      <c r="S251" s="316"/>
      <c r="T251" s="315">
        <v>2</v>
      </c>
      <c r="U251" s="316">
        <v>18.2</v>
      </c>
      <c r="V251" s="316"/>
      <c r="W251" s="316"/>
      <c r="X251" s="316"/>
      <c r="Y251" s="452"/>
      <c r="Z251" s="452"/>
      <c r="AA251" s="452"/>
      <c r="AB251" s="452"/>
      <c r="AC251" s="452"/>
      <c r="AD251" s="452"/>
    </row>
    <row r="252" spans="1:30" ht="20.100000000000001" customHeight="1">
      <c r="A252" s="460" t="s">
        <v>5282</v>
      </c>
      <c r="B252" s="461" t="s">
        <v>939</v>
      </c>
      <c r="C252" s="358" t="s">
        <v>996</v>
      </c>
      <c r="D252" s="468" t="s">
        <v>1584</v>
      </c>
      <c r="E252" s="527" t="s">
        <v>8132</v>
      </c>
      <c r="F252" s="467">
        <v>6</v>
      </c>
      <c r="G252" s="477">
        <v>20.689655172413794</v>
      </c>
      <c r="H252" s="467">
        <v>8</v>
      </c>
      <c r="I252" s="477">
        <v>29.62962962962963</v>
      </c>
      <c r="J252" s="467">
        <v>11</v>
      </c>
      <c r="K252" s="477">
        <v>31.4</v>
      </c>
      <c r="L252" s="443">
        <v>3</v>
      </c>
      <c r="M252" s="444">
        <v>9.0909090909090917</v>
      </c>
      <c r="N252" s="471">
        <v>12</v>
      </c>
      <c r="O252" s="465">
        <v>28.6</v>
      </c>
      <c r="P252" s="471">
        <v>11</v>
      </c>
      <c r="Q252" s="465">
        <v>25.581395348837209</v>
      </c>
      <c r="R252" s="471">
        <v>13</v>
      </c>
      <c r="S252" s="465">
        <v>15.9</v>
      </c>
      <c r="T252" s="471">
        <v>126</v>
      </c>
      <c r="U252" s="465">
        <v>21.6</v>
      </c>
      <c r="V252" s="358" t="s">
        <v>8118</v>
      </c>
      <c r="W252" s="358" t="s">
        <v>8118</v>
      </c>
      <c r="X252" s="358" t="s">
        <v>8118</v>
      </c>
      <c r="Y252" s="358" t="s">
        <v>8118</v>
      </c>
      <c r="Z252" s="358" t="s">
        <v>8118</v>
      </c>
      <c r="AA252" s="358" t="s">
        <v>8118</v>
      </c>
      <c r="AB252" s="358" t="s">
        <v>138</v>
      </c>
      <c r="AC252" s="358" t="s">
        <v>138</v>
      </c>
      <c r="AD252" s="358"/>
    </row>
    <row r="253" spans="1:30" ht="20.100000000000001" customHeight="1">
      <c r="A253" s="144"/>
      <c r="B253" s="413"/>
      <c r="C253" s="452"/>
      <c r="D253" s="111" t="s">
        <v>1585</v>
      </c>
      <c r="E253" s="526"/>
      <c r="F253" s="323">
        <v>23</v>
      </c>
      <c r="G253" s="191">
        <v>79.310344827586206</v>
      </c>
      <c r="H253" s="323">
        <v>19</v>
      </c>
      <c r="I253" s="191">
        <v>70.370370370370367</v>
      </c>
      <c r="J253" s="323">
        <v>24</v>
      </c>
      <c r="K253" s="191">
        <v>68.599999999999994</v>
      </c>
      <c r="L253" s="356">
        <v>26</v>
      </c>
      <c r="M253" s="314">
        <v>78.787878787878782</v>
      </c>
      <c r="N253" s="315">
        <v>29</v>
      </c>
      <c r="O253" s="316">
        <v>69</v>
      </c>
      <c r="P253" s="315">
        <v>29</v>
      </c>
      <c r="Q253" s="316">
        <v>67.441860465116278</v>
      </c>
      <c r="R253" s="315">
        <v>66</v>
      </c>
      <c r="S253" s="316">
        <v>80.5</v>
      </c>
      <c r="T253" s="315">
        <v>384</v>
      </c>
      <c r="U253" s="316">
        <v>66</v>
      </c>
      <c r="V253" s="316"/>
      <c r="W253" s="316"/>
      <c r="X253" s="316"/>
      <c r="Y253" s="452"/>
      <c r="Z253" s="452"/>
      <c r="AA253" s="452"/>
      <c r="AB253" s="452"/>
      <c r="AC253" s="452"/>
      <c r="AD253" s="452"/>
    </row>
    <row r="254" spans="1:30" ht="20.100000000000001" customHeight="1">
      <c r="A254" s="144"/>
      <c r="B254" s="413"/>
      <c r="C254" s="452"/>
      <c r="D254" s="111" t="s">
        <v>1586</v>
      </c>
      <c r="E254" s="526"/>
      <c r="F254" s="323"/>
      <c r="G254" s="191"/>
      <c r="H254" s="323"/>
      <c r="I254" s="191"/>
      <c r="J254" s="323"/>
      <c r="K254" s="191"/>
      <c r="L254" s="356">
        <v>2</v>
      </c>
      <c r="M254" s="314">
        <v>6.0606060606060606</v>
      </c>
      <c r="N254" s="315">
        <v>1</v>
      </c>
      <c r="O254" s="316">
        <v>2.4</v>
      </c>
      <c r="P254" s="315">
        <v>3</v>
      </c>
      <c r="Q254" s="316">
        <v>6.9767441860465116</v>
      </c>
      <c r="R254" s="315">
        <v>1</v>
      </c>
      <c r="S254" s="316">
        <v>1.2345679012345678</v>
      </c>
      <c r="T254" s="315">
        <v>42</v>
      </c>
      <c r="U254" s="316">
        <v>7.2</v>
      </c>
      <c r="V254" s="316"/>
      <c r="W254" s="316"/>
      <c r="X254" s="316"/>
      <c r="Y254" s="452"/>
      <c r="Z254" s="452"/>
      <c r="AA254" s="452"/>
      <c r="AB254" s="452"/>
      <c r="AC254" s="452"/>
      <c r="AD254" s="452"/>
    </row>
    <row r="255" spans="1:30" ht="20.100000000000001" customHeight="1">
      <c r="A255" s="144"/>
      <c r="B255" s="413"/>
      <c r="C255" s="452"/>
      <c r="D255" s="111" t="s">
        <v>1587</v>
      </c>
      <c r="E255" s="526"/>
      <c r="F255" s="323"/>
      <c r="G255" s="191"/>
      <c r="H255" s="323"/>
      <c r="I255" s="191"/>
      <c r="J255" s="323"/>
      <c r="K255" s="191"/>
      <c r="L255" s="356">
        <v>1</v>
      </c>
      <c r="M255" s="314">
        <v>3.0303030303030303</v>
      </c>
      <c r="N255" s="315"/>
      <c r="O255" s="316"/>
      <c r="P255" s="315"/>
      <c r="Q255" s="316"/>
      <c r="R255" s="315">
        <v>1</v>
      </c>
      <c r="S255" s="316">
        <v>1.2345679012345678</v>
      </c>
      <c r="T255" s="315">
        <v>18</v>
      </c>
      <c r="U255" s="316">
        <v>3.1</v>
      </c>
      <c r="V255" s="316"/>
      <c r="W255" s="316"/>
      <c r="X255" s="316"/>
      <c r="Y255" s="452"/>
      <c r="Z255" s="452"/>
      <c r="AA255" s="452"/>
      <c r="AB255" s="452"/>
      <c r="AC255" s="452"/>
      <c r="AD255" s="452"/>
    </row>
    <row r="256" spans="1:30" ht="20.100000000000001" customHeight="1">
      <c r="A256" s="144"/>
      <c r="B256" s="413"/>
      <c r="C256" s="452"/>
      <c r="D256" s="111" t="s">
        <v>1588</v>
      </c>
      <c r="E256" s="526"/>
      <c r="F256" s="323"/>
      <c r="G256" s="191"/>
      <c r="H256" s="323"/>
      <c r="I256" s="191"/>
      <c r="J256" s="323"/>
      <c r="K256" s="191"/>
      <c r="L256" s="356">
        <v>1</v>
      </c>
      <c r="M256" s="314">
        <v>3.0303030303030303</v>
      </c>
      <c r="N256" s="315"/>
      <c r="O256" s="316"/>
      <c r="P256" s="315"/>
      <c r="Q256" s="316"/>
      <c r="R256" s="315"/>
      <c r="S256" s="316"/>
      <c r="T256" s="315">
        <v>4</v>
      </c>
      <c r="U256" s="316">
        <v>0.7</v>
      </c>
      <c r="V256" s="316"/>
      <c r="W256" s="316"/>
      <c r="X256" s="316"/>
      <c r="Y256" s="452"/>
      <c r="Z256" s="452"/>
      <c r="AA256" s="452"/>
      <c r="AB256" s="452"/>
      <c r="AC256" s="452"/>
      <c r="AD256" s="452"/>
    </row>
    <row r="257" spans="1:30" ht="20.100000000000001" customHeight="1">
      <c r="A257" s="144"/>
      <c r="B257" s="413"/>
      <c r="C257" s="452"/>
      <c r="D257" s="111" t="s">
        <v>1589</v>
      </c>
      <c r="E257" s="526"/>
      <c r="F257" s="323"/>
      <c r="G257" s="191"/>
      <c r="H257" s="323"/>
      <c r="I257" s="191"/>
      <c r="J257" s="323"/>
      <c r="K257" s="191"/>
      <c r="L257" s="356"/>
      <c r="M257" s="314"/>
      <c r="N257" s="315"/>
      <c r="O257" s="316"/>
      <c r="P257" s="315"/>
      <c r="Q257" s="316"/>
      <c r="R257" s="315"/>
      <c r="S257" s="316"/>
      <c r="T257" s="315">
        <v>6</v>
      </c>
      <c r="U257" s="316">
        <v>1</v>
      </c>
      <c r="V257" s="316"/>
      <c r="W257" s="316"/>
      <c r="X257" s="316"/>
      <c r="Y257" s="452"/>
      <c r="Z257" s="452"/>
      <c r="AA257" s="452"/>
      <c r="AB257" s="452"/>
      <c r="AC257" s="452"/>
      <c r="AD257" s="452"/>
    </row>
    <row r="258" spans="1:30" ht="20.100000000000001" customHeight="1">
      <c r="A258" s="144"/>
      <c r="B258" s="413"/>
      <c r="C258" s="452"/>
      <c r="D258" s="111" t="s">
        <v>1590</v>
      </c>
      <c r="E258" s="526"/>
      <c r="F258" s="323"/>
      <c r="G258" s="191"/>
      <c r="H258" s="323"/>
      <c r="I258" s="191"/>
      <c r="J258" s="323"/>
      <c r="K258" s="191"/>
      <c r="L258" s="356"/>
      <c r="M258" s="314"/>
      <c r="N258" s="315"/>
      <c r="O258" s="316"/>
      <c r="P258" s="315"/>
      <c r="Q258" s="316"/>
      <c r="R258" s="315">
        <v>1</v>
      </c>
      <c r="S258" s="316">
        <v>1.2345679012345678</v>
      </c>
      <c r="T258" s="315">
        <v>1</v>
      </c>
      <c r="U258" s="316">
        <v>0.2</v>
      </c>
      <c r="V258" s="316"/>
      <c r="W258" s="316"/>
      <c r="X258" s="316"/>
      <c r="Y258" s="452"/>
      <c r="Z258" s="452"/>
      <c r="AA258" s="452"/>
      <c r="AB258" s="452"/>
      <c r="AC258" s="452"/>
      <c r="AD258" s="452"/>
    </row>
    <row r="259" spans="1:30" ht="20.100000000000001" customHeight="1">
      <c r="A259" s="144"/>
      <c r="B259" s="413"/>
      <c r="C259" s="452"/>
      <c r="D259" s="126" t="s">
        <v>8177</v>
      </c>
      <c r="E259" s="526"/>
      <c r="F259" s="323"/>
      <c r="G259" s="191"/>
      <c r="H259" s="323"/>
      <c r="I259" s="191"/>
      <c r="J259" s="323"/>
      <c r="K259" s="191"/>
      <c r="L259" s="356"/>
      <c r="M259" s="314"/>
      <c r="N259" s="315"/>
      <c r="O259" s="316"/>
      <c r="P259" s="315"/>
      <c r="Q259" s="316"/>
      <c r="R259" s="315"/>
      <c r="S259" s="316"/>
      <c r="T259" s="315"/>
      <c r="U259" s="316"/>
      <c r="V259" s="316"/>
      <c r="W259" s="316"/>
      <c r="X259" s="316"/>
      <c r="Y259" s="452"/>
      <c r="Z259" s="452"/>
      <c r="AA259" s="452"/>
      <c r="AB259" s="452"/>
      <c r="AC259" s="452"/>
      <c r="AD259" s="452"/>
    </row>
    <row r="260" spans="1:30" ht="20.100000000000001" customHeight="1">
      <c r="A260" s="144"/>
      <c r="B260" s="413"/>
      <c r="C260" s="452"/>
      <c r="D260" s="157" t="s">
        <v>8178</v>
      </c>
      <c r="E260" s="526"/>
      <c r="F260" s="323"/>
      <c r="G260" s="191"/>
      <c r="H260" s="323"/>
      <c r="I260" s="191"/>
      <c r="J260" s="323"/>
      <c r="K260" s="191"/>
      <c r="L260" s="356"/>
      <c r="M260" s="314"/>
      <c r="N260" s="315"/>
      <c r="O260" s="316"/>
      <c r="P260" s="315"/>
      <c r="Q260" s="316"/>
      <c r="R260" s="315"/>
      <c r="S260" s="316"/>
      <c r="T260" s="315">
        <v>1</v>
      </c>
      <c r="U260" s="316">
        <v>0.2</v>
      </c>
      <c r="V260" s="316"/>
      <c r="W260" s="316"/>
      <c r="X260" s="316"/>
      <c r="Y260" s="452"/>
      <c r="Z260" s="452"/>
      <c r="AA260" s="452"/>
      <c r="AB260" s="452"/>
      <c r="AC260" s="452"/>
      <c r="AD260" s="452"/>
    </row>
    <row r="261" spans="1:30" ht="20.100000000000001" customHeight="1">
      <c r="A261" s="460" t="s">
        <v>5283</v>
      </c>
      <c r="B261" s="461" t="s">
        <v>940</v>
      </c>
      <c r="C261" s="358" t="s">
        <v>5284</v>
      </c>
      <c r="D261" s="374" t="s">
        <v>1591</v>
      </c>
      <c r="E261" s="527" t="s">
        <v>8119</v>
      </c>
      <c r="F261" s="467">
        <v>4</v>
      </c>
      <c r="G261" s="477">
        <v>17.391304347826086</v>
      </c>
      <c r="H261" s="467">
        <v>2</v>
      </c>
      <c r="I261" s="477">
        <v>10.526315789473685</v>
      </c>
      <c r="J261" s="467">
        <v>1</v>
      </c>
      <c r="K261" s="477">
        <v>4.1666666666666661</v>
      </c>
      <c r="L261" s="443">
        <v>4</v>
      </c>
      <c r="M261" s="444">
        <v>13.3</v>
      </c>
      <c r="N261" s="471">
        <v>1</v>
      </c>
      <c r="O261" s="465">
        <v>3.3</v>
      </c>
      <c r="P261" s="471">
        <v>1</v>
      </c>
      <c r="Q261" s="465">
        <v>3.125</v>
      </c>
      <c r="R261" s="471">
        <v>3</v>
      </c>
      <c r="S261" s="465">
        <v>4.3</v>
      </c>
      <c r="T261" s="471">
        <v>21</v>
      </c>
      <c r="U261" s="465">
        <v>4.6052631578947372</v>
      </c>
      <c r="V261" s="358" t="s">
        <v>8118</v>
      </c>
      <c r="W261" s="358" t="s">
        <v>8118</v>
      </c>
      <c r="X261" s="358" t="s">
        <v>8118</v>
      </c>
      <c r="Y261" s="358" t="s">
        <v>8118</v>
      </c>
      <c r="Z261" s="358" t="s">
        <v>8118</v>
      </c>
      <c r="AA261" s="358" t="s">
        <v>8118</v>
      </c>
      <c r="AB261" s="358" t="s">
        <v>138</v>
      </c>
      <c r="AC261" s="358" t="s">
        <v>138</v>
      </c>
      <c r="AD261" s="358"/>
    </row>
    <row r="262" spans="1:30" ht="20.100000000000001" customHeight="1">
      <c r="A262" s="144"/>
      <c r="B262" s="413"/>
      <c r="C262" s="452"/>
      <c r="D262" s="311" t="s">
        <v>1592</v>
      </c>
      <c r="E262" s="526"/>
      <c r="F262" s="323">
        <v>3</v>
      </c>
      <c r="G262" s="191">
        <v>13.043478260869565</v>
      </c>
      <c r="H262" s="323">
        <v>7</v>
      </c>
      <c r="I262" s="191">
        <v>36.842105263157897</v>
      </c>
      <c r="J262" s="323">
        <v>4</v>
      </c>
      <c r="K262" s="191">
        <v>16.666666666666664</v>
      </c>
      <c r="L262" s="356">
        <v>8</v>
      </c>
      <c r="M262" s="314">
        <v>26.7</v>
      </c>
      <c r="N262" s="315">
        <v>3</v>
      </c>
      <c r="O262" s="316">
        <v>10</v>
      </c>
      <c r="P262" s="315">
        <v>8</v>
      </c>
      <c r="Q262" s="316">
        <v>25</v>
      </c>
      <c r="R262" s="315">
        <v>12</v>
      </c>
      <c r="S262" s="316">
        <v>17.399999999999999</v>
      </c>
      <c r="T262" s="315">
        <v>44</v>
      </c>
      <c r="U262" s="316">
        <v>9.6491228070175445</v>
      </c>
      <c r="V262" s="316"/>
      <c r="W262" s="316"/>
      <c r="X262" s="316"/>
      <c r="Y262" s="452"/>
      <c r="Z262" s="452"/>
      <c r="AA262" s="452"/>
      <c r="AB262" s="452"/>
      <c r="AC262" s="452"/>
      <c r="AD262" s="452"/>
    </row>
    <row r="263" spans="1:30" ht="20.100000000000001" customHeight="1">
      <c r="A263" s="144"/>
      <c r="B263" s="413"/>
      <c r="C263" s="452"/>
      <c r="D263" s="311" t="s">
        <v>1593</v>
      </c>
      <c r="E263" s="526"/>
      <c r="F263" s="323">
        <v>5</v>
      </c>
      <c r="G263" s="191">
        <v>21.739130434782609</v>
      </c>
      <c r="H263" s="323">
        <v>4</v>
      </c>
      <c r="I263" s="191">
        <v>21.05263157894737</v>
      </c>
      <c r="J263" s="323">
        <v>9</v>
      </c>
      <c r="K263" s="191">
        <v>37.5</v>
      </c>
      <c r="L263" s="356">
        <v>5</v>
      </c>
      <c r="M263" s="314">
        <v>16.666666666666668</v>
      </c>
      <c r="N263" s="315">
        <v>8</v>
      </c>
      <c r="O263" s="316">
        <v>26.7</v>
      </c>
      <c r="P263" s="315">
        <v>9</v>
      </c>
      <c r="Q263" s="316">
        <v>28.125</v>
      </c>
      <c r="R263" s="315">
        <v>19</v>
      </c>
      <c r="S263" s="316">
        <v>27.5</v>
      </c>
      <c r="T263" s="315">
        <v>120</v>
      </c>
      <c r="U263" s="316">
        <v>26.315789473684209</v>
      </c>
      <c r="V263" s="316"/>
      <c r="W263" s="316"/>
      <c r="X263" s="316"/>
      <c r="Y263" s="452"/>
      <c r="Z263" s="452"/>
      <c r="AA263" s="452"/>
      <c r="AB263" s="452"/>
      <c r="AC263" s="452"/>
      <c r="AD263" s="452"/>
    </row>
    <row r="264" spans="1:30" ht="20.100000000000001" customHeight="1">
      <c r="A264" s="144"/>
      <c r="B264" s="413"/>
      <c r="C264" s="452"/>
      <c r="D264" s="311" t="s">
        <v>1594</v>
      </c>
      <c r="E264" s="526"/>
      <c r="F264" s="323"/>
      <c r="G264" s="191"/>
      <c r="H264" s="323">
        <v>1</v>
      </c>
      <c r="I264" s="191">
        <v>5.2631578947368425</v>
      </c>
      <c r="J264" s="323">
        <v>4</v>
      </c>
      <c r="K264" s="191">
        <v>16.666666666666664</v>
      </c>
      <c r="L264" s="356">
        <v>2</v>
      </c>
      <c r="M264" s="314">
        <v>6.666666666666667</v>
      </c>
      <c r="N264" s="315">
        <v>5</v>
      </c>
      <c r="O264" s="316">
        <v>16.7</v>
      </c>
      <c r="P264" s="315">
        <v>4</v>
      </c>
      <c r="Q264" s="316">
        <v>12.5</v>
      </c>
      <c r="R264" s="315">
        <v>8</v>
      </c>
      <c r="S264" s="316">
        <v>11.6</v>
      </c>
      <c r="T264" s="315">
        <v>29</v>
      </c>
      <c r="U264" s="316">
        <v>6.3596491228070171</v>
      </c>
      <c r="V264" s="316"/>
      <c r="W264" s="316"/>
      <c r="X264" s="316"/>
      <c r="Y264" s="452"/>
      <c r="Z264" s="452"/>
      <c r="AA264" s="452"/>
      <c r="AB264" s="452"/>
      <c r="AC264" s="452"/>
      <c r="AD264" s="452"/>
    </row>
    <row r="265" spans="1:30" ht="20.100000000000001" customHeight="1">
      <c r="A265" s="144"/>
      <c r="B265" s="413"/>
      <c r="C265" s="452"/>
      <c r="D265" s="311" t="s">
        <v>1595</v>
      </c>
      <c r="E265" s="526"/>
      <c r="F265" s="323"/>
      <c r="G265" s="191"/>
      <c r="H265" s="323">
        <v>1</v>
      </c>
      <c r="I265" s="191">
        <v>5.2631578947368425</v>
      </c>
      <c r="J265" s="323">
        <v>1</v>
      </c>
      <c r="K265" s="191">
        <v>4.1666666666666661</v>
      </c>
      <c r="L265" s="356">
        <v>1</v>
      </c>
      <c r="M265" s="314">
        <v>3.3333333333333335</v>
      </c>
      <c r="N265" s="315">
        <v>1</v>
      </c>
      <c r="O265" s="316">
        <v>3.3</v>
      </c>
      <c r="P265" s="315">
        <v>1</v>
      </c>
      <c r="Q265" s="316">
        <v>3.125</v>
      </c>
      <c r="R265" s="315"/>
      <c r="S265" s="316"/>
      <c r="T265" s="315">
        <v>12</v>
      </c>
      <c r="U265" s="316">
        <v>2.6315789473684212</v>
      </c>
      <c r="V265" s="316"/>
      <c r="W265" s="316"/>
      <c r="X265" s="316"/>
      <c r="Y265" s="452"/>
      <c r="Z265" s="452"/>
      <c r="AA265" s="452"/>
      <c r="AB265" s="452"/>
      <c r="AC265" s="452"/>
      <c r="AD265" s="452"/>
    </row>
    <row r="266" spans="1:30" ht="20.100000000000001" customHeight="1">
      <c r="A266" s="144"/>
      <c r="B266" s="413"/>
      <c r="C266" s="452"/>
      <c r="D266" s="311" t="s">
        <v>1596</v>
      </c>
      <c r="E266" s="526"/>
      <c r="F266" s="323"/>
      <c r="G266" s="191"/>
      <c r="H266" s="323"/>
      <c r="I266" s="191"/>
      <c r="J266" s="323"/>
      <c r="K266" s="191"/>
      <c r="L266" s="356"/>
      <c r="M266" s="314"/>
      <c r="N266" s="315">
        <v>1</v>
      </c>
      <c r="O266" s="316">
        <v>3.3</v>
      </c>
      <c r="P266" s="315"/>
      <c r="Q266" s="316"/>
      <c r="R266" s="315"/>
      <c r="S266" s="316"/>
      <c r="T266" s="315">
        <v>5</v>
      </c>
      <c r="U266" s="316">
        <v>1.0964912280701755</v>
      </c>
      <c r="V266" s="316"/>
      <c r="W266" s="316"/>
      <c r="X266" s="316"/>
      <c r="Y266" s="452"/>
      <c r="Z266" s="452"/>
      <c r="AA266" s="452"/>
      <c r="AB266" s="452"/>
      <c r="AC266" s="452"/>
      <c r="AD266" s="452"/>
    </row>
    <row r="267" spans="1:30" ht="20.100000000000001" customHeight="1">
      <c r="A267" s="144"/>
      <c r="B267" s="413"/>
      <c r="C267" s="452"/>
      <c r="D267" s="311" t="s">
        <v>1597</v>
      </c>
      <c r="E267" s="526"/>
      <c r="F267" s="323"/>
      <c r="G267" s="191"/>
      <c r="H267" s="323"/>
      <c r="I267" s="191"/>
      <c r="J267" s="323"/>
      <c r="K267" s="191"/>
      <c r="L267" s="356"/>
      <c r="M267" s="314"/>
      <c r="N267" s="315"/>
      <c r="O267" s="316"/>
      <c r="P267" s="315"/>
      <c r="Q267" s="316"/>
      <c r="R267" s="315"/>
      <c r="S267" s="316"/>
      <c r="T267" s="315"/>
      <c r="U267" s="316"/>
      <c r="V267" s="316"/>
      <c r="W267" s="316"/>
      <c r="X267" s="316"/>
      <c r="Y267" s="452"/>
      <c r="Z267" s="452"/>
      <c r="AA267" s="452"/>
      <c r="AB267" s="452"/>
      <c r="AC267" s="452"/>
      <c r="AD267" s="452"/>
    </row>
    <row r="268" spans="1:30" ht="20.100000000000001" customHeight="1">
      <c r="A268" s="144"/>
      <c r="B268" s="413"/>
      <c r="C268" s="452"/>
      <c r="D268" s="311" t="s">
        <v>1598</v>
      </c>
      <c r="E268" s="526"/>
      <c r="F268" s="323"/>
      <c r="G268" s="191"/>
      <c r="H268" s="323">
        <v>1</v>
      </c>
      <c r="I268" s="191">
        <v>5.2631578947368425</v>
      </c>
      <c r="J268" s="323"/>
      <c r="K268" s="191"/>
      <c r="L268" s="356">
        <v>1</v>
      </c>
      <c r="M268" s="314">
        <v>3.3333333333333335</v>
      </c>
      <c r="N268" s="315"/>
      <c r="O268" s="316"/>
      <c r="P268" s="315"/>
      <c r="Q268" s="316"/>
      <c r="R268" s="315"/>
      <c r="S268" s="316"/>
      <c r="T268" s="315">
        <v>1</v>
      </c>
      <c r="U268" s="316">
        <v>0.21929824561403508</v>
      </c>
      <c r="V268" s="316"/>
      <c r="W268" s="316"/>
      <c r="X268" s="316"/>
      <c r="Y268" s="452"/>
      <c r="Z268" s="452"/>
      <c r="AA268" s="452"/>
      <c r="AB268" s="452"/>
      <c r="AC268" s="452"/>
      <c r="AD268" s="452"/>
    </row>
    <row r="269" spans="1:30" ht="20.100000000000001" customHeight="1">
      <c r="A269" s="144"/>
      <c r="B269" s="413"/>
      <c r="C269" s="452"/>
      <c r="D269" s="311" t="s">
        <v>8179</v>
      </c>
      <c r="E269" s="526"/>
      <c r="F269" s="323">
        <v>10</v>
      </c>
      <c r="G269" s="191">
        <v>43.478260869565219</v>
      </c>
      <c r="H269" s="323">
        <v>2</v>
      </c>
      <c r="I269" s="191">
        <v>10.526315789473685</v>
      </c>
      <c r="J269" s="323">
        <v>4</v>
      </c>
      <c r="K269" s="191">
        <v>16.666666666666664</v>
      </c>
      <c r="L269" s="356">
        <v>6</v>
      </c>
      <c r="M269" s="314">
        <v>20</v>
      </c>
      <c r="N269" s="315">
        <v>6</v>
      </c>
      <c r="O269" s="316">
        <v>20</v>
      </c>
      <c r="P269" s="315">
        <v>5</v>
      </c>
      <c r="Q269" s="316">
        <v>15.625</v>
      </c>
      <c r="R269" s="315">
        <v>24</v>
      </c>
      <c r="S269" s="316">
        <v>34.799999999999997</v>
      </c>
      <c r="T269" s="315">
        <v>190</v>
      </c>
      <c r="U269" s="316">
        <v>41.666666666666664</v>
      </c>
      <c r="V269" s="316"/>
      <c r="W269" s="316"/>
      <c r="X269" s="316"/>
      <c r="Y269" s="452"/>
      <c r="Z269" s="452"/>
      <c r="AA269" s="452"/>
      <c r="AB269" s="452"/>
      <c r="AC269" s="452"/>
      <c r="AD269" s="452"/>
    </row>
    <row r="270" spans="1:30" ht="20.100000000000001" customHeight="1">
      <c r="A270" s="144"/>
      <c r="B270" s="413"/>
      <c r="C270" s="452"/>
      <c r="D270" s="311" t="s">
        <v>8180</v>
      </c>
      <c r="E270" s="526"/>
      <c r="F270" s="323"/>
      <c r="G270" s="191"/>
      <c r="H270" s="323"/>
      <c r="I270" s="191"/>
      <c r="J270" s="323"/>
      <c r="K270" s="191"/>
      <c r="L270" s="356"/>
      <c r="M270" s="314"/>
      <c r="N270" s="315"/>
      <c r="O270" s="316"/>
      <c r="P270" s="315"/>
      <c r="Q270" s="316"/>
      <c r="R270" s="315"/>
      <c r="S270" s="316"/>
      <c r="T270" s="315">
        <v>6</v>
      </c>
      <c r="U270" s="316">
        <v>1.3157894736842106</v>
      </c>
      <c r="V270" s="316"/>
      <c r="W270" s="316"/>
      <c r="X270" s="316"/>
      <c r="Y270" s="452"/>
      <c r="Z270" s="452"/>
      <c r="AA270" s="452"/>
      <c r="AB270" s="452"/>
      <c r="AC270" s="452"/>
      <c r="AD270" s="452"/>
    </row>
    <row r="271" spans="1:30" ht="20.100000000000001" customHeight="1">
      <c r="A271" s="144"/>
      <c r="B271" s="413"/>
      <c r="C271" s="452"/>
      <c r="D271" s="311" t="s">
        <v>8181</v>
      </c>
      <c r="E271" s="526"/>
      <c r="F271" s="323"/>
      <c r="G271" s="191"/>
      <c r="H271" s="323"/>
      <c r="I271" s="191"/>
      <c r="J271" s="323"/>
      <c r="K271" s="191"/>
      <c r="L271" s="356">
        <v>1</v>
      </c>
      <c r="M271" s="314">
        <v>3.3333333333333335</v>
      </c>
      <c r="N271" s="315"/>
      <c r="O271" s="316"/>
      <c r="P271" s="315">
        <v>1</v>
      </c>
      <c r="Q271" s="316">
        <v>3.125</v>
      </c>
      <c r="R271" s="315">
        <v>1</v>
      </c>
      <c r="S271" s="316">
        <v>1.4</v>
      </c>
      <c r="T271" s="315">
        <v>10</v>
      </c>
      <c r="U271" s="316">
        <v>2.192982456140351</v>
      </c>
      <c r="V271" s="316"/>
      <c r="W271" s="316"/>
      <c r="X271" s="316"/>
      <c r="Y271" s="452"/>
      <c r="Z271" s="452"/>
      <c r="AA271" s="452"/>
      <c r="AB271" s="452"/>
      <c r="AC271" s="452"/>
      <c r="AD271" s="452"/>
    </row>
    <row r="272" spans="1:30" ht="20.100000000000001" customHeight="1">
      <c r="A272" s="144"/>
      <c r="B272" s="413"/>
      <c r="C272" s="452"/>
      <c r="D272" s="311" t="s">
        <v>8182</v>
      </c>
      <c r="E272" s="526"/>
      <c r="F272" s="323"/>
      <c r="G272" s="191"/>
      <c r="H272" s="323"/>
      <c r="I272" s="191"/>
      <c r="J272" s="323"/>
      <c r="K272" s="191"/>
      <c r="L272" s="356"/>
      <c r="M272" s="314"/>
      <c r="N272" s="315"/>
      <c r="O272" s="316"/>
      <c r="P272" s="315"/>
      <c r="Q272" s="316"/>
      <c r="R272" s="315"/>
      <c r="S272" s="316"/>
      <c r="T272" s="315">
        <v>1</v>
      </c>
      <c r="U272" s="316">
        <v>0.21929824561403508</v>
      </c>
      <c r="V272" s="316"/>
      <c r="W272" s="316"/>
      <c r="X272" s="316"/>
      <c r="Y272" s="452"/>
      <c r="Z272" s="452"/>
      <c r="AA272" s="452"/>
      <c r="AB272" s="452"/>
      <c r="AC272" s="452"/>
      <c r="AD272" s="452"/>
    </row>
    <row r="273" spans="1:30" ht="20.100000000000001" customHeight="1">
      <c r="A273" s="144"/>
      <c r="B273" s="413"/>
      <c r="C273" s="452"/>
      <c r="D273" s="311" t="s">
        <v>8183</v>
      </c>
      <c r="E273" s="526"/>
      <c r="F273" s="323">
        <v>1</v>
      </c>
      <c r="G273" s="191">
        <v>4.3478260869565215</v>
      </c>
      <c r="H273" s="323">
        <v>1</v>
      </c>
      <c r="I273" s="191">
        <v>5.2631578947368425</v>
      </c>
      <c r="J273" s="323">
        <v>1</v>
      </c>
      <c r="K273" s="191">
        <v>4.1666666666666661</v>
      </c>
      <c r="L273" s="356">
        <v>2</v>
      </c>
      <c r="M273" s="314">
        <v>6.666666666666667</v>
      </c>
      <c r="N273" s="315">
        <v>5</v>
      </c>
      <c r="O273" s="316">
        <v>16.7</v>
      </c>
      <c r="P273" s="315">
        <v>3</v>
      </c>
      <c r="Q273" s="316">
        <v>9.375</v>
      </c>
      <c r="R273" s="315">
        <v>2</v>
      </c>
      <c r="S273" s="316">
        <v>2.9</v>
      </c>
      <c r="T273" s="315">
        <v>17</v>
      </c>
      <c r="U273" s="316">
        <v>3.7280701754385963</v>
      </c>
      <c r="V273" s="316"/>
      <c r="W273" s="316"/>
      <c r="X273" s="316"/>
      <c r="Y273" s="452"/>
      <c r="Z273" s="452"/>
      <c r="AA273" s="452"/>
      <c r="AB273" s="452"/>
      <c r="AC273" s="452"/>
      <c r="AD273" s="452"/>
    </row>
    <row r="274" spans="1:30" ht="20.100000000000001" customHeight="1">
      <c r="A274" s="144"/>
      <c r="B274" s="413"/>
      <c r="C274" s="452"/>
      <c r="D274" s="311" t="s">
        <v>8166</v>
      </c>
      <c r="E274" s="526"/>
      <c r="F274" s="323"/>
      <c r="G274" s="191"/>
      <c r="H274" s="323"/>
      <c r="I274" s="191"/>
      <c r="J274" s="323"/>
      <c r="K274" s="191"/>
      <c r="L274" s="356"/>
      <c r="M274" s="314"/>
      <c r="N274" s="315"/>
      <c r="O274" s="316"/>
      <c r="P274" s="315"/>
      <c r="Q274" s="316"/>
      <c r="R274" s="315"/>
      <c r="S274" s="316"/>
      <c r="T274" s="315"/>
      <c r="U274" s="316"/>
      <c r="V274" s="316"/>
      <c r="W274" s="316"/>
      <c r="X274" s="316"/>
      <c r="Y274" s="452"/>
      <c r="Z274" s="452"/>
      <c r="AA274" s="452"/>
      <c r="AB274" s="452"/>
      <c r="AC274" s="452"/>
      <c r="AD274" s="452"/>
    </row>
    <row r="275" spans="1:30" ht="20.100000000000001" customHeight="1">
      <c r="A275" s="144"/>
      <c r="B275" s="413"/>
      <c r="C275" s="452"/>
      <c r="D275" s="311" t="s">
        <v>1960</v>
      </c>
      <c r="E275" s="526"/>
      <c r="F275" s="323"/>
      <c r="G275" s="191"/>
      <c r="H275" s="323"/>
      <c r="I275" s="191"/>
      <c r="J275" s="323"/>
      <c r="K275" s="191"/>
      <c r="L275" s="356"/>
      <c r="M275" s="314"/>
      <c r="N275" s="315"/>
      <c r="O275" s="316"/>
      <c r="P275" s="315"/>
      <c r="Q275" s="316"/>
      <c r="R275" s="315"/>
      <c r="S275" s="316"/>
      <c r="T275" s="315"/>
      <c r="U275" s="316"/>
      <c r="V275" s="316"/>
      <c r="W275" s="316"/>
      <c r="X275" s="316"/>
      <c r="Y275" s="452"/>
      <c r="Z275" s="452"/>
      <c r="AA275" s="452"/>
      <c r="AB275" s="452"/>
      <c r="AC275" s="452"/>
      <c r="AD275" s="452"/>
    </row>
    <row r="276" spans="1:30" ht="20.100000000000001" customHeight="1">
      <c r="A276" s="460" t="s">
        <v>5285</v>
      </c>
      <c r="B276" s="461" t="s">
        <v>941</v>
      </c>
      <c r="C276" s="358" t="s">
        <v>5284</v>
      </c>
      <c r="D276" s="374" t="s">
        <v>1591</v>
      </c>
      <c r="E276" s="358" t="s">
        <v>8164</v>
      </c>
      <c r="F276" s="467"/>
      <c r="G276" s="477"/>
      <c r="H276" s="467"/>
      <c r="I276" s="477"/>
      <c r="J276" s="467"/>
      <c r="K276" s="477"/>
      <c r="L276" s="443"/>
      <c r="M276" s="444"/>
      <c r="N276" s="471"/>
      <c r="O276" s="465"/>
      <c r="P276" s="471"/>
      <c r="Q276" s="465"/>
      <c r="R276" s="471"/>
      <c r="S276" s="465"/>
      <c r="T276" s="471"/>
      <c r="U276" s="465"/>
      <c r="V276" s="358" t="s">
        <v>8161</v>
      </c>
      <c r="W276" s="358" t="s">
        <v>8161</v>
      </c>
      <c r="X276" s="358" t="s">
        <v>8161</v>
      </c>
      <c r="Y276" s="358" t="s">
        <v>8161</v>
      </c>
      <c r="Z276" s="358" t="s">
        <v>8161</v>
      </c>
      <c r="AA276" s="358" t="s">
        <v>8161</v>
      </c>
      <c r="AB276" s="358" t="s">
        <v>138</v>
      </c>
      <c r="AC276" s="358" t="s">
        <v>138</v>
      </c>
      <c r="AD276" s="358"/>
    </row>
    <row r="277" spans="1:30" ht="20.100000000000001" customHeight="1">
      <c r="A277" s="144"/>
      <c r="B277" s="413"/>
      <c r="C277" s="452"/>
      <c r="D277" s="311" t="s">
        <v>1592</v>
      </c>
      <c r="E277" s="452"/>
      <c r="F277" s="323"/>
      <c r="G277" s="191"/>
      <c r="H277" s="323"/>
      <c r="I277" s="191"/>
      <c r="J277" s="323"/>
      <c r="K277" s="191"/>
      <c r="L277" s="356"/>
      <c r="M277" s="314"/>
      <c r="N277" s="315"/>
      <c r="O277" s="316"/>
      <c r="P277" s="315">
        <v>1</v>
      </c>
      <c r="Q277" s="316">
        <v>33.333333333333336</v>
      </c>
      <c r="R277" s="315"/>
      <c r="S277" s="316"/>
      <c r="T277" s="315">
        <v>1</v>
      </c>
      <c r="U277" s="316">
        <v>3.225806451612903</v>
      </c>
      <c r="V277" s="316"/>
      <c r="W277" s="316"/>
      <c r="X277" s="316"/>
      <c r="Y277" s="452"/>
      <c r="Z277" s="452"/>
      <c r="AA277" s="452"/>
      <c r="AB277" s="452"/>
      <c r="AC277" s="452"/>
      <c r="AD277" s="452"/>
    </row>
    <row r="278" spans="1:30" ht="20.100000000000001" customHeight="1">
      <c r="A278" s="144"/>
      <c r="B278" s="413"/>
      <c r="C278" s="452"/>
      <c r="D278" s="311" t="s">
        <v>1593</v>
      </c>
      <c r="E278" s="452"/>
      <c r="F278" s="323"/>
      <c r="G278" s="191"/>
      <c r="H278" s="323"/>
      <c r="I278" s="191"/>
      <c r="J278" s="323"/>
      <c r="K278" s="191"/>
      <c r="L278" s="356"/>
      <c r="M278" s="314"/>
      <c r="N278" s="315"/>
      <c r="O278" s="316"/>
      <c r="P278" s="315"/>
      <c r="Q278" s="316"/>
      <c r="R278" s="315"/>
      <c r="S278" s="316"/>
      <c r="T278" s="315">
        <v>3</v>
      </c>
      <c r="U278" s="316">
        <v>9.67741935483871</v>
      </c>
      <c r="V278" s="316"/>
      <c r="W278" s="316"/>
      <c r="X278" s="316"/>
      <c r="Y278" s="452"/>
      <c r="Z278" s="452"/>
      <c r="AA278" s="452"/>
      <c r="AB278" s="452"/>
      <c r="AC278" s="452"/>
      <c r="AD278" s="452"/>
    </row>
    <row r="279" spans="1:30" ht="20.100000000000001" customHeight="1">
      <c r="A279" s="144"/>
      <c r="B279" s="413"/>
      <c r="C279" s="452"/>
      <c r="D279" s="311" t="s">
        <v>1594</v>
      </c>
      <c r="E279" s="452"/>
      <c r="F279" s="323"/>
      <c r="G279" s="191"/>
      <c r="H279" s="323"/>
      <c r="I279" s="191"/>
      <c r="J279" s="323"/>
      <c r="K279" s="191"/>
      <c r="L279" s="356"/>
      <c r="M279" s="314"/>
      <c r="N279" s="315"/>
      <c r="O279" s="316"/>
      <c r="P279" s="315"/>
      <c r="Q279" s="316"/>
      <c r="R279" s="315"/>
      <c r="S279" s="316"/>
      <c r="T279" s="315">
        <v>1</v>
      </c>
      <c r="U279" s="316">
        <v>3.225806451612903</v>
      </c>
      <c r="V279" s="316"/>
      <c r="W279" s="316"/>
      <c r="X279" s="316"/>
      <c r="Y279" s="452"/>
      <c r="Z279" s="452"/>
      <c r="AA279" s="452"/>
      <c r="AB279" s="452"/>
      <c r="AC279" s="452"/>
      <c r="AD279" s="452"/>
    </row>
    <row r="280" spans="1:30" ht="20.100000000000001" customHeight="1">
      <c r="A280" s="144"/>
      <c r="B280" s="413"/>
      <c r="C280" s="452"/>
      <c r="D280" s="311" t="s">
        <v>1595</v>
      </c>
      <c r="E280" s="452"/>
      <c r="F280" s="323"/>
      <c r="G280" s="191"/>
      <c r="H280" s="323"/>
      <c r="I280" s="191"/>
      <c r="J280" s="323"/>
      <c r="K280" s="191"/>
      <c r="L280" s="356"/>
      <c r="M280" s="314"/>
      <c r="N280" s="315"/>
      <c r="O280" s="316"/>
      <c r="P280" s="315"/>
      <c r="Q280" s="316"/>
      <c r="R280" s="315"/>
      <c r="S280" s="316"/>
      <c r="T280" s="315"/>
      <c r="U280" s="316"/>
      <c r="V280" s="316"/>
      <c r="W280" s="316"/>
      <c r="X280" s="316"/>
      <c r="Y280" s="452"/>
      <c r="Z280" s="452"/>
      <c r="AA280" s="452"/>
      <c r="AB280" s="452"/>
      <c r="AC280" s="452"/>
      <c r="AD280" s="452"/>
    </row>
    <row r="281" spans="1:30" ht="20.100000000000001" customHeight="1">
      <c r="A281" s="144"/>
      <c r="B281" s="413"/>
      <c r="C281" s="452"/>
      <c r="D281" s="311" t="s">
        <v>1596</v>
      </c>
      <c r="E281" s="452"/>
      <c r="F281" s="323"/>
      <c r="G281" s="191"/>
      <c r="H281" s="323"/>
      <c r="I281" s="191"/>
      <c r="J281" s="323"/>
      <c r="K281" s="191"/>
      <c r="L281" s="356"/>
      <c r="M281" s="314"/>
      <c r="N281" s="315"/>
      <c r="O281" s="316"/>
      <c r="P281" s="315">
        <v>1</v>
      </c>
      <c r="Q281" s="316">
        <v>33.333333333333336</v>
      </c>
      <c r="R281" s="315"/>
      <c r="S281" s="316"/>
      <c r="T281" s="315">
        <v>1</v>
      </c>
      <c r="U281" s="316">
        <v>3.225806451612903</v>
      </c>
      <c r="V281" s="316"/>
      <c r="W281" s="316"/>
      <c r="X281" s="316"/>
      <c r="Y281" s="452"/>
      <c r="Z281" s="452"/>
      <c r="AA281" s="452"/>
      <c r="AB281" s="452"/>
      <c r="AC281" s="452"/>
      <c r="AD281" s="452"/>
    </row>
    <row r="282" spans="1:30" ht="20.100000000000001" customHeight="1">
      <c r="A282" s="144"/>
      <c r="B282" s="413"/>
      <c r="C282" s="452"/>
      <c r="D282" s="311" t="s">
        <v>1597</v>
      </c>
      <c r="E282" s="452"/>
      <c r="F282" s="323"/>
      <c r="G282" s="191"/>
      <c r="H282" s="323"/>
      <c r="I282" s="191"/>
      <c r="J282" s="323"/>
      <c r="K282" s="191"/>
      <c r="L282" s="356"/>
      <c r="M282" s="314"/>
      <c r="N282" s="315"/>
      <c r="O282" s="316"/>
      <c r="P282" s="315"/>
      <c r="Q282" s="316"/>
      <c r="R282" s="315"/>
      <c r="S282" s="316"/>
      <c r="T282" s="315"/>
      <c r="U282" s="316"/>
      <c r="V282" s="316"/>
      <c r="W282" s="316"/>
      <c r="X282" s="316"/>
      <c r="Y282" s="452"/>
      <c r="Z282" s="452"/>
      <c r="AA282" s="452"/>
      <c r="AB282" s="452"/>
      <c r="AC282" s="452"/>
      <c r="AD282" s="452"/>
    </row>
    <row r="283" spans="1:30" ht="20.100000000000001" customHeight="1">
      <c r="A283" s="144"/>
      <c r="B283" s="413"/>
      <c r="C283" s="452"/>
      <c r="D283" s="311" t="s">
        <v>1598</v>
      </c>
      <c r="E283" s="452"/>
      <c r="F283" s="323"/>
      <c r="G283" s="191"/>
      <c r="H283" s="323"/>
      <c r="I283" s="191"/>
      <c r="J283" s="323"/>
      <c r="K283" s="191"/>
      <c r="L283" s="356"/>
      <c r="M283" s="314"/>
      <c r="N283" s="315"/>
      <c r="O283" s="316"/>
      <c r="P283" s="315"/>
      <c r="Q283" s="316"/>
      <c r="R283" s="315"/>
      <c r="S283" s="316"/>
      <c r="T283" s="315"/>
      <c r="U283" s="316"/>
      <c r="V283" s="316"/>
      <c r="W283" s="316"/>
      <c r="X283" s="316"/>
      <c r="Y283" s="452"/>
      <c r="Z283" s="452"/>
      <c r="AA283" s="452"/>
      <c r="AB283" s="452"/>
      <c r="AC283" s="452"/>
      <c r="AD283" s="452"/>
    </row>
    <row r="284" spans="1:30" ht="20.100000000000001" customHeight="1">
      <c r="A284" s="144"/>
      <c r="B284" s="413"/>
      <c r="C284" s="452"/>
      <c r="D284" s="311" t="s">
        <v>8184</v>
      </c>
      <c r="E284" s="452"/>
      <c r="F284" s="323"/>
      <c r="G284" s="191"/>
      <c r="H284" s="323"/>
      <c r="I284" s="191"/>
      <c r="J284" s="323"/>
      <c r="K284" s="191"/>
      <c r="L284" s="356"/>
      <c r="M284" s="314"/>
      <c r="N284" s="315"/>
      <c r="O284" s="316"/>
      <c r="P284" s="315"/>
      <c r="Q284" s="316"/>
      <c r="R284" s="315">
        <v>1</v>
      </c>
      <c r="S284" s="316">
        <v>100</v>
      </c>
      <c r="T284" s="315">
        <v>4</v>
      </c>
      <c r="U284" s="316">
        <v>12.903225806451612</v>
      </c>
      <c r="V284" s="316"/>
      <c r="W284" s="316"/>
      <c r="X284" s="316"/>
      <c r="Y284" s="452"/>
      <c r="Z284" s="452"/>
      <c r="AA284" s="452"/>
      <c r="AB284" s="452"/>
      <c r="AC284" s="452"/>
      <c r="AD284" s="452"/>
    </row>
    <row r="285" spans="1:30" ht="20.100000000000001" customHeight="1">
      <c r="A285" s="144"/>
      <c r="B285" s="413"/>
      <c r="C285" s="452"/>
      <c r="D285" s="311" t="s">
        <v>8185</v>
      </c>
      <c r="E285" s="452"/>
      <c r="F285" s="323"/>
      <c r="G285" s="191"/>
      <c r="H285" s="323"/>
      <c r="I285" s="191"/>
      <c r="J285" s="323"/>
      <c r="K285" s="191"/>
      <c r="L285" s="356"/>
      <c r="M285" s="314"/>
      <c r="N285" s="315"/>
      <c r="O285" s="316"/>
      <c r="P285" s="315"/>
      <c r="Q285" s="316"/>
      <c r="R285" s="315"/>
      <c r="S285" s="316"/>
      <c r="T285" s="315"/>
      <c r="U285" s="316"/>
      <c r="V285" s="316"/>
      <c r="W285" s="316"/>
      <c r="X285" s="316"/>
      <c r="Y285" s="452"/>
      <c r="Z285" s="452"/>
      <c r="AA285" s="452"/>
      <c r="AB285" s="452"/>
      <c r="AC285" s="452"/>
      <c r="AD285" s="452"/>
    </row>
    <row r="286" spans="1:30" ht="20.100000000000001" customHeight="1">
      <c r="A286" s="144"/>
      <c r="B286" s="413"/>
      <c r="C286" s="452"/>
      <c r="D286" s="311" t="s">
        <v>8186</v>
      </c>
      <c r="E286" s="452"/>
      <c r="F286" s="323"/>
      <c r="G286" s="191"/>
      <c r="H286" s="323"/>
      <c r="I286" s="191"/>
      <c r="J286" s="323"/>
      <c r="K286" s="191"/>
      <c r="L286" s="356"/>
      <c r="M286" s="314"/>
      <c r="N286" s="315">
        <v>1</v>
      </c>
      <c r="O286" s="316">
        <v>100</v>
      </c>
      <c r="P286" s="315">
        <v>1</v>
      </c>
      <c r="Q286" s="316">
        <v>33.333333333333336</v>
      </c>
      <c r="R286" s="315"/>
      <c r="S286" s="316"/>
      <c r="T286" s="315">
        <v>18</v>
      </c>
      <c r="U286" s="316">
        <v>58.064516129032256</v>
      </c>
      <c r="V286" s="316"/>
      <c r="W286" s="316"/>
      <c r="X286" s="316"/>
      <c r="Y286" s="452"/>
      <c r="Z286" s="452"/>
      <c r="AA286" s="452"/>
      <c r="AB286" s="452"/>
      <c r="AC286" s="452"/>
      <c r="AD286" s="452"/>
    </row>
    <row r="287" spans="1:30" ht="20.100000000000001" customHeight="1">
      <c r="A287" s="144"/>
      <c r="B287" s="413"/>
      <c r="C287" s="452"/>
      <c r="D287" s="311" t="s">
        <v>8187</v>
      </c>
      <c r="E287" s="452"/>
      <c r="F287" s="323"/>
      <c r="G287" s="191"/>
      <c r="H287" s="323"/>
      <c r="I287" s="191"/>
      <c r="J287" s="323"/>
      <c r="K287" s="191"/>
      <c r="L287" s="356"/>
      <c r="M287" s="314"/>
      <c r="N287" s="315"/>
      <c r="O287" s="316"/>
      <c r="P287" s="315"/>
      <c r="Q287" s="316"/>
      <c r="R287" s="315"/>
      <c r="S287" s="316"/>
      <c r="T287" s="315"/>
      <c r="U287" s="316"/>
      <c r="V287" s="316"/>
      <c r="W287" s="316"/>
      <c r="X287" s="316"/>
      <c r="Y287" s="452"/>
      <c r="Z287" s="452"/>
      <c r="AA287" s="452"/>
      <c r="AB287" s="452"/>
      <c r="AC287" s="452"/>
      <c r="AD287" s="452"/>
    </row>
    <row r="288" spans="1:30" ht="20.100000000000001" customHeight="1">
      <c r="A288" s="144"/>
      <c r="B288" s="413"/>
      <c r="C288" s="452"/>
      <c r="D288" s="311" t="s">
        <v>8183</v>
      </c>
      <c r="E288" s="452"/>
      <c r="F288" s="323"/>
      <c r="G288" s="191"/>
      <c r="H288" s="323"/>
      <c r="I288" s="191"/>
      <c r="J288" s="323"/>
      <c r="K288" s="191"/>
      <c r="L288" s="356"/>
      <c r="M288" s="314"/>
      <c r="N288" s="315"/>
      <c r="O288" s="316"/>
      <c r="P288" s="315"/>
      <c r="Q288" s="316"/>
      <c r="R288" s="315"/>
      <c r="S288" s="316"/>
      <c r="T288" s="315">
        <v>3</v>
      </c>
      <c r="U288" s="316">
        <v>9.67741935483871</v>
      </c>
      <c r="V288" s="316"/>
      <c r="W288" s="316"/>
      <c r="X288" s="316"/>
      <c r="Y288" s="452"/>
      <c r="Z288" s="452"/>
      <c r="AA288" s="452"/>
      <c r="AB288" s="452"/>
      <c r="AC288" s="452"/>
      <c r="AD288" s="452"/>
    </row>
    <row r="289" spans="1:30" ht="20.100000000000001" customHeight="1">
      <c r="A289" s="144"/>
      <c r="B289" s="413"/>
      <c r="C289" s="452"/>
      <c r="D289" s="311" t="s">
        <v>8166</v>
      </c>
      <c r="E289" s="452"/>
      <c r="F289" s="323"/>
      <c r="G289" s="191"/>
      <c r="H289" s="323"/>
      <c r="I289" s="191"/>
      <c r="J289" s="323"/>
      <c r="K289" s="191"/>
      <c r="L289" s="356"/>
      <c r="M289" s="314"/>
      <c r="N289" s="315"/>
      <c r="O289" s="316"/>
      <c r="P289" s="315"/>
      <c r="Q289" s="316"/>
      <c r="R289" s="315"/>
      <c r="S289" s="316"/>
      <c r="T289" s="315"/>
      <c r="U289" s="316"/>
      <c r="V289" s="316"/>
      <c r="W289" s="316"/>
      <c r="X289" s="316"/>
      <c r="Y289" s="452"/>
      <c r="Z289" s="452"/>
      <c r="AA289" s="452"/>
      <c r="AB289" s="452"/>
      <c r="AC289" s="452"/>
      <c r="AD289" s="452"/>
    </row>
    <row r="290" spans="1:30" ht="20.100000000000001" customHeight="1">
      <c r="A290" s="144"/>
      <c r="B290" s="413"/>
      <c r="C290" s="452"/>
      <c r="D290" s="311" t="s">
        <v>1960</v>
      </c>
      <c r="E290" s="452"/>
      <c r="F290" s="323"/>
      <c r="G290" s="191"/>
      <c r="H290" s="323"/>
      <c r="I290" s="191"/>
      <c r="J290" s="323"/>
      <c r="K290" s="191"/>
      <c r="L290" s="356"/>
      <c r="M290" s="314"/>
      <c r="N290" s="315"/>
      <c r="O290" s="316"/>
      <c r="P290" s="315"/>
      <c r="Q290" s="316"/>
      <c r="R290" s="315"/>
      <c r="S290" s="316"/>
      <c r="T290" s="315"/>
      <c r="U290" s="316"/>
      <c r="V290" s="316"/>
      <c r="W290" s="316"/>
      <c r="X290" s="316"/>
      <c r="Y290" s="452"/>
      <c r="Z290" s="452"/>
      <c r="AA290" s="452"/>
      <c r="AB290" s="452"/>
      <c r="AC290" s="452"/>
      <c r="AD290" s="452"/>
    </row>
    <row r="291" spans="1:30" ht="20.100000000000001" customHeight="1">
      <c r="A291" s="460" t="s">
        <v>5286</v>
      </c>
      <c r="B291" s="461" t="s">
        <v>942</v>
      </c>
      <c r="C291" s="358" t="s">
        <v>5284</v>
      </c>
      <c r="D291" s="374" t="s">
        <v>1591</v>
      </c>
      <c r="E291" s="358" t="s">
        <v>8164</v>
      </c>
      <c r="F291" s="467"/>
      <c r="G291" s="477"/>
      <c r="H291" s="467"/>
      <c r="I291" s="477"/>
      <c r="J291" s="467"/>
      <c r="K291" s="477"/>
      <c r="L291" s="443"/>
      <c r="M291" s="444"/>
      <c r="N291" s="471"/>
      <c r="O291" s="465"/>
      <c r="P291" s="471"/>
      <c r="Q291" s="465"/>
      <c r="R291" s="471"/>
      <c r="S291" s="465"/>
      <c r="T291" s="471"/>
      <c r="U291" s="465"/>
      <c r="V291" s="358" t="s">
        <v>8161</v>
      </c>
      <c r="W291" s="358" t="s">
        <v>8161</v>
      </c>
      <c r="X291" s="358" t="s">
        <v>8161</v>
      </c>
      <c r="Y291" s="358" t="s">
        <v>8161</v>
      </c>
      <c r="Z291" s="358" t="s">
        <v>8161</v>
      </c>
      <c r="AA291" s="358" t="s">
        <v>8161</v>
      </c>
      <c r="AB291" s="358" t="s">
        <v>138</v>
      </c>
      <c r="AC291" s="358" t="s">
        <v>138</v>
      </c>
      <c r="AD291" s="358"/>
    </row>
    <row r="292" spans="1:30" ht="20.100000000000001" customHeight="1">
      <c r="A292" s="144"/>
      <c r="B292" s="413"/>
      <c r="C292" s="452"/>
      <c r="D292" s="311" t="s">
        <v>1592</v>
      </c>
      <c r="E292" s="452"/>
      <c r="F292" s="323"/>
      <c r="G292" s="191"/>
      <c r="H292" s="323"/>
      <c r="I292" s="191"/>
      <c r="J292" s="323"/>
      <c r="K292" s="191"/>
      <c r="L292" s="356"/>
      <c r="M292" s="314"/>
      <c r="N292" s="315"/>
      <c r="O292" s="316"/>
      <c r="P292" s="315"/>
      <c r="Q292" s="316"/>
      <c r="R292" s="315"/>
      <c r="S292" s="316"/>
      <c r="T292" s="315">
        <v>1</v>
      </c>
      <c r="U292" s="316">
        <v>33.333333333333336</v>
      </c>
      <c r="V292" s="316"/>
      <c r="W292" s="316"/>
      <c r="X292" s="316"/>
      <c r="Y292" s="452"/>
      <c r="Z292" s="452"/>
      <c r="AA292" s="452"/>
      <c r="AB292" s="452"/>
      <c r="AC292" s="452"/>
      <c r="AD292" s="452"/>
    </row>
    <row r="293" spans="1:30" ht="20.100000000000001" customHeight="1">
      <c r="A293" s="144"/>
      <c r="B293" s="413"/>
      <c r="C293" s="452"/>
      <c r="D293" s="311" t="s">
        <v>1593</v>
      </c>
      <c r="E293" s="452"/>
      <c r="F293" s="323"/>
      <c r="G293" s="191"/>
      <c r="H293" s="323"/>
      <c r="I293" s="191"/>
      <c r="J293" s="323"/>
      <c r="K293" s="191"/>
      <c r="L293" s="356"/>
      <c r="M293" s="314"/>
      <c r="N293" s="315"/>
      <c r="O293" s="316"/>
      <c r="P293" s="315"/>
      <c r="Q293" s="316"/>
      <c r="R293" s="315"/>
      <c r="S293" s="316"/>
      <c r="T293" s="315">
        <v>1</v>
      </c>
      <c r="U293" s="316">
        <v>33.333333333333336</v>
      </c>
      <c r="V293" s="316"/>
      <c r="W293" s="316"/>
      <c r="X293" s="316"/>
      <c r="Y293" s="452"/>
      <c r="Z293" s="452"/>
      <c r="AA293" s="452"/>
      <c r="AB293" s="452"/>
      <c r="AC293" s="452"/>
      <c r="AD293" s="452"/>
    </row>
    <row r="294" spans="1:30" ht="20.100000000000001" customHeight="1">
      <c r="A294" s="144"/>
      <c r="B294" s="413"/>
      <c r="C294" s="452"/>
      <c r="D294" s="311" t="s">
        <v>1594</v>
      </c>
      <c r="E294" s="452"/>
      <c r="F294" s="323"/>
      <c r="G294" s="191"/>
      <c r="H294" s="323"/>
      <c r="I294" s="191"/>
      <c r="J294" s="323"/>
      <c r="K294" s="191"/>
      <c r="L294" s="356"/>
      <c r="M294" s="314"/>
      <c r="N294" s="315"/>
      <c r="O294" s="316"/>
      <c r="P294" s="315"/>
      <c r="Q294" s="316"/>
      <c r="R294" s="315"/>
      <c r="S294" s="316"/>
      <c r="T294" s="315"/>
      <c r="U294" s="316"/>
      <c r="V294" s="316"/>
      <c r="W294" s="316"/>
      <c r="X294" s="316"/>
      <c r="Y294" s="452"/>
      <c r="Z294" s="452"/>
      <c r="AA294" s="452"/>
      <c r="AB294" s="452"/>
      <c r="AC294" s="452"/>
      <c r="AD294" s="452"/>
    </row>
    <row r="295" spans="1:30" ht="20.100000000000001" customHeight="1">
      <c r="A295" s="144"/>
      <c r="B295" s="413"/>
      <c r="C295" s="452"/>
      <c r="D295" s="311" t="s">
        <v>1595</v>
      </c>
      <c r="E295" s="452"/>
      <c r="F295" s="323"/>
      <c r="G295" s="191"/>
      <c r="H295" s="323"/>
      <c r="I295" s="191"/>
      <c r="J295" s="323"/>
      <c r="K295" s="191"/>
      <c r="L295" s="356"/>
      <c r="M295" s="314"/>
      <c r="N295" s="315"/>
      <c r="O295" s="316"/>
      <c r="P295" s="315"/>
      <c r="Q295" s="316"/>
      <c r="R295" s="315"/>
      <c r="S295" s="316"/>
      <c r="T295" s="315"/>
      <c r="U295" s="316"/>
      <c r="V295" s="316"/>
      <c r="W295" s="316"/>
      <c r="X295" s="316"/>
      <c r="Y295" s="452"/>
      <c r="Z295" s="452"/>
      <c r="AA295" s="452"/>
      <c r="AB295" s="452"/>
      <c r="AC295" s="452"/>
      <c r="AD295" s="452"/>
    </row>
    <row r="296" spans="1:30" ht="20.100000000000001" customHeight="1">
      <c r="A296" s="144"/>
      <c r="B296" s="413"/>
      <c r="C296" s="452"/>
      <c r="D296" s="311" t="s">
        <v>1596</v>
      </c>
      <c r="E296" s="452"/>
      <c r="F296" s="323"/>
      <c r="G296" s="191"/>
      <c r="H296" s="323"/>
      <c r="I296" s="191"/>
      <c r="J296" s="323"/>
      <c r="K296" s="191"/>
      <c r="L296" s="356"/>
      <c r="M296" s="314"/>
      <c r="N296" s="315"/>
      <c r="O296" s="316"/>
      <c r="P296" s="315"/>
      <c r="Q296" s="316"/>
      <c r="R296" s="315"/>
      <c r="S296" s="316"/>
      <c r="T296" s="315"/>
      <c r="U296" s="316"/>
      <c r="V296" s="316"/>
      <c r="W296" s="316"/>
      <c r="X296" s="316"/>
      <c r="Y296" s="452"/>
      <c r="Z296" s="452"/>
      <c r="AA296" s="452"/>
      <c r="AB296" s="452"/>
      <c r="AC296" s="452"/>
      <c r="AD296" s="452"/>
    </row>
    <row r="297" spans="1:30" ht="20.100000000000001" customHeight="1">
      <c r="A297" s="144"/>
      <c r="B297" s="413"/>
      <c r="C297" s="452"/>
      <c r="D297" s="311" t="s">
        <v>1597</v>
      </c>
      <c r="E297" s="452"/>
      <c r="F297" s="323"/>
      <c r="G297" s="191"/>
      <c r="H297" s="323"/>
      <c r="I297" s="191"/>
      <c r="J297" s="323"/>
      <c r="K297" s="191"/>
      <c r="L297" s="356"/>
      <c r="M297" s="314"/>
      <c r="N297" s="315"/>
      <c r="O297" s="316"/>
      <c r="P297" s="315"/>
      <c r="Q297" s="316"/>
      <c r="R297" s="315"/>
      <c r="S297" s="316"/>
      <c r="T297" s="315">
        <v>1</v>
      </c>
      <c r="U297" s="316">
        <v>33.333333333333336</v>
      </c>
      <c r="V297" s="316"/>
      <c r="W297" s="316"/>
      <c r="X297" s="316"/>
      <c r="Y297" s="452"/>
      <c r="Z297" s="452"/>
      <c r="AA297" s="452"/>
      <c r="AB297" s="452"/>
      <c r="AC297" s="452"/>
      <c r="AD297" s="452"/>
    </row>
    <row r="298" spans="1:30" ht="20.100000000000001" customHeight="1">
      <c r="A298" s="144"/>
      <c r="B298" s="413"/>
      <c r="C298" s="452"/>
      <c r="D298" s="311" t="s">
        <v>1598</v>
      </c>
      <c r="E298" s="452"/>
      <c r="F298" s="323"/>
      <c r="G298" s="191"/>
      <c r="H298" s="323"/>
      <c r="I298" s="191"/>
      <c r="J298" s="323"/>
      <c r="K298" s="191"/>
      <c r="L298" s="356"/>
      <c r="M298" s="314"/>
      <c r="N298" s="315"/>
      <c r="O298" s="316"/>
      <c r="P298" s="315"/>
      <c r="Q298" s="316"/>
      <c r="R298" s="315"/>
      <c r="S298" s="316"/>
      <c r="T298" s="315"/>
      <c r="U298" s="316"/>
      <c r="V298" s="316"/>
      <c r="W298" s="316"/>
      <c r="X298" s="316"/>
      <c r="Y298" s="452"/>
      <c r="Z298" s="452"/>
      <c r="AA298" s="452"/>
      <c r="AB298" s="452"/>
      <c r="AC298" s="452"/>
      <c r="AD298" s="452"/>
    </row>
    <row r="299" spans="1:30" ht="20.100000000000001" customHeight="1">
      <c r="A299" s="144"/>
      <c r="B299" s="413"/>
      <c r="C299" s="452"/>
      <c r="D299" s="311" t="s">
        <v>8184</v>
      </c>
      <c r="E299" s="452"/>
      <c r="F299" s="323"/>
      <c r="G299" s="191"/>
      <c r="H299" s="323"/>
      <c r="I299" s="191"/>
      <c r="J299" s="323"/>
      <c r="K299" s="191"/>
      <c r="L299" s="356"/>
      <c r="M299" s="314"/>
      <c r="N299" s="315"/>
      <c r="O299" s="316"/>
      <c r="P299" s="315"/>
      <c r="Q299" s="316"/>
      <c r="R299" s="315"/>
      <c r="S299" s="316"/>
      <c r="T299" s="315"/>
      <c r="U299" s="316"/>
      <c r="V299" s="316"/>
      <c r="W299" s="316"/>
      <c r="X299" s="316"/>
      <c r="Y299" s="452"/>
      <c r="Z299" s="452"/>
      <c r="AA299" s="452"/>
      <c r="AB299" s="452"/>
      <c r="AC299" s="452"/>
      <c r="AD299" s="452"/>
    </row>
    <row r="300" spans="1:30" ht="20.100000000000001" customHeight="1">
      <c r="A300" s="144"/>
      <c r="B300" s="413"/>
      <c r="C300" s="452"/>
      <c r="D300" s="311" t="s">
        <v>8185</v>
      </c>
      <c r="E300" s="452"/>
      <c r="F300" s="323"/>
      <c r="G300" s="191"/>
      <c r="H300" s="323"/>
      <c r="I300" s="191"/>
      <c r="J300" s="323"/>
      <c r="K300" s="191"/>
      <c r="L300" s="356"/>
      <c r="M300" s="314"/>
      <c r="N300" s="315"/>
      <c r="O300" s="316"/>
      <c r="P300" s="315"/>
      <c r="Q300" s="316"/>
      <c r="R300" s="315"/>
      <c r="S300" s="316"/>
      <c r="T300" s="315"/>
      <c r="U300" s="316"/>
      <c r="V300" s="316"/>
      <c r="W300" s="316"/>
      <c r="X300" s="316"/>
      <c r="Y300" s="452"/>
      <c r="Z300" s="452"/>
      <c r="AA300" s="452"/>
      <c r="AB300" s="452"/>
      <c r="AC300" s="452"/>
      <c r="AD300" s="452"/>
    </row>
    <row r="301" spans="1:30" ht="20.100000000000001" customHeight="1">
      <c r="A301" s="144"/>
      <c r="B301" s="413"/>
      <c r="C301" s="452"/>
      <c r="D301" s="311" t="s">
        <v>8186</v>
      </c>
      <c r="E301" s="452"/>
      <c r="F301" s="323"/>
      <c r="G301" s="191"/>
      <c r="H301" s="323"/>
      <c r="I301" s="191"/>
      <c r="J301" s="323"/>
      <c r="K301" s="191"/>
      <c r="L301" s="356"/>
      <c r="M301" s="314"/>
      <c r="N301" s="315"/>
      <c r="O301" s="316"/>
      <c r="P301" s="315"/>
      <c r="Q301" s="316"/>
      <c r="R301" s="315"/>
      <c r="S301" s="316"/>
      <c r="T301" s="315"/>
      <c r="U301" s="316"/>
      <c r="V301" s="316"/>
      <c r="W301" s="316"/>
      <c r="X301" s="316"/>
      <c r="Y301" s="452"/>
      <c r="Z301" s="452"/>
      <c r="AA301" s="452"/>
      <c r="AB301" s="452"/>
      <c r="AC301" s="452"/>
      <c r="AD301" s="452"/>
    </row>
    <row r="302" spans="1:30" ht="20.100000000000001" customHeight="1">
      <c r="A302" s="144"/>
      <c r="B302" s="413"/>
      <c r="C302" s="452"/>
      <c r="D302" s="311" t="s">
        <v>8187</v>
      </c>
      <c r="E302" s="452"/>
      <c r="F302" s="323"/>
      <c r="G302" s="191"/>
      <c r="H302" s="323"/>
      <c r="I302" s="191"/>
      <c r="J302" s="323"/>
      <c r="K302" s="191"/>
      <c r="L302" s="356"/>
      <c r="M302" s="314"/>
      <c r="N302" s="315"/>
      <c r="O302" s="316"/>
      <c r="P302" s="315"/>
      <c r="Q302" s="316"/>
      <c r="R302" s="315"/>
      <c r="S302" s="316"/>
      <c r="T302" s="315"/>
      <c r="U302" s="316"/>
      <c r="V302" s="316"/>
      <c r="W302" s="316"/>
      <c r="X302" s="316"/>
      <c r="Y302" s="452"/>
      <c r="Z302" s="452"/>
      <c r="AA302" s="452"/>
      <c r="AB302" s="452"/>
      <c r="AC302" s="452"/>
      <c r="AD302" s="452"/>
    </row>
    <row r="303" spans="1:30" ht="20.100000000000001" customHeight="1">
      <c r="A303" s="144"/>
      <c r="B303" s="413"/>
      <c r="C303" s="452"/>
      <c r="D303" s="311" t="s">
        <v>8183</v>
      </c>
      <c r="E303" s="452"/>
      <c r="F303" s="323"/>
      <c r="G303" s="191"/>
      <c r="H303" s="323"/>
      <c r="I303" s="191"/>
      <c r="J303" s="323"/>
      <c r="K303" s="191"/>
      <c r="L303" s="356"/>
      <c r="M303" s="314"/>
      <c r="N303" s="315"/>
      <c r="O303" s="316"/>
      <c r="P303" s="315"/>
      <c r="Q303" s="316"/>
      <c r="R303" s="315"/>
      <c r="S303" s="316"/>
      <c r="T303" s="315"/>
      <c r="U303" s="316"/>
      <c r="V303" s="316"/>
      <c r="W303" s="316"/>
      <c r="X303" s="316"/>
      <c r="Y303" s="452"/>
      <c r="Z303" s="452"/>
      <c r="AA303" s="452"/>
      <c r="AB303" s="452"/>
      <c r="AC303" s="452"/>
      <c r="AD303" s="452"/>
    </row>
    <row r="304" spans="1:30" ht="20.100000000000001" customHeight="1">
      <c r="A304" s="144"/>
      <c r="B304" s="413"/>
      <c r="C304" s="452"/>
      <c r="D304" s="311" t="s">
        <v>8166</v>
      </c>
      <c r="E304" s="452"/>
      <c r="F304" s="323"/>
      <c r="G304" s="191"/>
      <c r="H304" s="323"/>
      <c r="I304" s="191"/>
      <c r="J304" s="323"/>
      <c r="K304" s="191"/>
      <c r="L304" s="356"/>
      <c r="M304" s="314"/>
      <c r="N304" s="315"/>
      <c r="O304" s="316"/>
      <c r="P304" s="315"/>
      <c r="Q304" s="316"/>
      <c r="R304" s="315"/>
      <c r="S304" s="316"/>
      <c r="T304" s="315"/>
      <c r="U304" s="316"/>
      <c r="V304" s="316"/>
      <c r="W304" s="316"/>
      <c r="X304" s="316"/>
      <c r="Y304" s="452"/>
      <c r="Z304" s="452"/>
      <c r="AA304" s="452"/>
      <c r="AB304" s="452"/>
      <c r="AC304" s="452"/>
      <c r="AD304" s="452"/>
    </row>
    <row r="305" spans="1:30" ht="20.100000000000001" customHeight="1">
      <c r="A305" s="144"/>
      <c r="B305" s="413"/>
      <c r="C305" s="452"/>
      <c r="D305" s="311" t="s">
        <v>1960</v>
      </c>
      <c r="E305" s="452"/>
      <c r="F305" s="323"/>
      <c r="G305" s="191"/>
      <c r="H305" s="323"/>
      <c r="I305" s="191"/>
      <c r="J305" s="323"/>
      <c r="K305" s="191"/>
      <c r="L305" s="356"/>
      <c r="M305" s="314"/>
      <c r="N305" s="315"/>
      <c r="O305" s="316"/>
      <c r="P305" s="315"/>
      <c r="Q305" s="316"/>
      <c r="R305" s="315"/>
      <c r="S305" s="316"/>
      <c r="T305" s="315"/>
      <c r="U305" s="316"/>
      <c r="V305" s="316"/>
      <c r="W305" s="316"/>
      <c r="X305" s="316"/>
      <c r="Y305" s="452"/>
      <c r="Z305" s="452"/>
      <c r="AA305" s="452"/>
      <c r="AB305" s="452"/>
      <c r="AC305" s="452"/>
      <c r="AD305" s="452"/>
    </row>
    <row r="306" spans="1:30" ht="20.100000000000001" customHeight="1">
      <c r="A306" s="460" t="s">
        <v>5287</v>
      </c>
      <c r="B306" s="461" t="s">
        <v>943</v>
      </c>
      <c r="C306" s="358" t="s">
        <v>5284</v>
      </c>
      <c r="D306" s="374" t="s">
        <v>1591</v>
      </c>
      <c r="E306" s="358" t="s">
        <v>8164</v>
      </c>
      <c r="F306" s="467"/>
      <c r="G306" s="477"/>
      <c r="H306" s="467"/>
      <c r="I306" s="477"/>
      <c r="J306" s="467"/>
      <c r="K306" s="477"/>
      <c r="L306" s="443"/>
      <c r="M306" s="444"/>
      <c r="N306" s="471"/>
      <c r="O306" s="465"/>
      <c r="P306" s="471"/>
      <c r="Q306" s="465"/>
      <c r="R306" s="471"/>
      <c r="S306" s="465"/>
      <c r="T306" s="471"/>
      <c r="U306" s="465"/>
      <c r="V306" s="358" t="s">
        <v>8161</v>
      </c>
      <c r="W306" s="358" t="s">
        <v>8161</v>
      </c>
      <c r="X306" s="358" t="s">
        <v>8161</v>
      </c>
      <c r="Y306" s="358" t="s">
        <v>8161</v>
      </c>
      <c r="Z306" s="358" t="s">
        <v>8161</v>
      </c>
      <c r="AA306" s="358" t="s">
        <v>8161</v>
      </c>
      <c r="AB306" s="358" t="s">
        <v>138</v>
      </c>
      <c r="AC306" s="358" t="s">
        <v>138</v>
      </c>
      <c r="AD306" s="358"/>
    </row>
    <row r="307" spans="1:30" ht="20.100000000000001" customHeight="1">
      <c r="A307" s="144"/>
      <c r="B307" s="413"/>
      <c r="C307" s="452"/>
      <c r="D307" s="311" t="s">
        <v>1592</v>
      </c>
      <c r="E307" s="452"/>
      <c r="F307" s="323"/>
      <c r="G307" s="191"/>
      <c r="H307" s="323"/>
      <c r="I307" s="191"/>
      <c r="J307" s="323"/>
      <c r="K307" s="191"/>
      <c r="L307" s="356"/>
      <c r="M307" s="314"/>
      <c r="N307" s="315"/>
      <c r="O307" s="316"/>
      <c r="P307" s="315"/>
      <c r="Q307" s="316"/>
      <c r="R307" s="315"/>
      <c r="S307" s="316"/>
      <c r="T307" s="315"/>
      <c r="U307" s="316"/>
      <c r="V307" s="316"/>
      <c r="W307" s="316"/>
      <c r="X307" s="316"/>
      <c r="Y307" s="452"/>
      <c r="Z307" s="452"/>
      <c r="AA307" s="452"/>
      <c r="AB307" s="452"/>
      <c r="AC307" s="452"/>
      <c r="AD307" s="452"/>
    </row>
    <row r="308" spans="1:30" ht="20.100000000000001" customHeight="1">
      <c r="A308" s="144"/>
      <c r="B308" s="413"/>
      <c r="C308" s="452"/>
      <c r="D308" s="311" t="s">
        <v>1593</v>
      </c>
      <c r="E308" s="452"/>
      <c r="F308" s="323"/>
      <c r="G308" s="191"/>
      <c r="H308" s="323"/>
      <c r="I308" s="191"/>
      <c r="J308" s="323"/>
      <c r="K308" s="191"/>
      <c r="L308" s="356"/>
      <c r="M308" s="314"/>
      <c r="N308" s="315"/>
      <c r="O308" s="316"/>
      <c r="P308" s="315"/>
      <c r="Q308" s="316"/>
      <c r="R308" s="315"/>
      <c r="S308" s="316"/>
      <c r="T308" s="315"/>
      <c r="U308" s="316"/>
      <c r="V308" s="316"/>
      <c r="W308" s="316"/>
      <c r="X308" s="316"/>
      <c r="Y308" s="452"/>
      <c r="Z308" s="452"/>
      <c r="AA308" s="452"/>
      <c r="AB308" s="452"/>
      <c r="AC308" s="452"/>
      <c r="AD308" s="452"/>
    </row>
    <row r="309" spans="1:30" ht="20.100000000000001" customHeight="1">
      <c r="A309" s="144"/>
      <c r="B309" s="413"/>
      <c r="C309" s="452"/>
      <c r="D309" s="311" t="s">
        <v>1594</v>
      </c>
      <c r="E309" s="452"/>
      <c r="F309" s="323"/>
      <c r="G309" s="191"/>
      <c r="H309" s="323"/>
      <c r="I309" s="191"/>
      <c r="J309" s="323"/>
      <c r="K309" s="191"/>
      <c r="L309" s="356"/>
      <c r="M309" s="314"/>
      <c r="N309" s="315"/>
      <c r="O309" s="316"/>
      <c r="P309" s="315"/>
      <c r="Q309" s="316"/>
      <c r="R309" s="315"/>
      <c r="S309" s="316"/>
      <c r="T309" s="315"/>
      <c r="U309" s="316"/>
      <c r="V309" s="316"/>
      <c r="W309" s="316"/>
      <c r="X309" s="316"/>
      <c r="Y309" s="452"/>
      <c r="Z309" s="452"/>
      <c r="AA309" s="452"/>
      <c r="AB309" s="452"/>
      <c r="AC309" s="452"/>
      <c r="AD309" s="452"/>
    </row>
    <row r="310" spans="1:30" ht="20.100000000000001" customHeight="1">
      <c r="A310" s="144"/>
      <c r="B310" s="413"/>
      <c r="C310" s="452"/>
      <c r="D310" s="311" t="s">
        <v>1595</v>
      </c>
      <c r="E310" s="452"/>
      <c r="F310" s="323"/>
      <c r="G310" s="191"/>
      <c r="H310" s="323"/>
      <c r="I310" s="191"/>
      <c r="J310" s="323"/>
      <c r="K310" s="191"/>
      <c r="L310" s="356"/>
      <c r="M310" s="314"/>
      <c r="N310" s="315"/>
      <c r="O310" s="316"/>
      <c r="P310" s="315"/>
      <c r="Q310" s="316"/>
      <c r="R310" s="315"/>
      <c r="S310" s="316"/>
      <c r="T310" s="315"/>
      <c r="U310" s="316"/>
      <c r="V310" s="316"/>
      <c r="W310" s="316"/>
      <c r="X310" s="316"/>
      <c r="Y310" s="452"/>
      <c r="Z310" s="452"/>
      <c r="AA310" s="452"/>
      <c r="AB310" s="452"/>
      <c r="AC310" s="452"/>
      <c r="AD310" s="452"/>
    </row>
    <row r="311" spans="1:30" ht="20.100000000000001" customHeight="1">
      <c r="A311" s="144"/>
      <c r="B311" s="413"/>
      <c r="C311" s="452"/>
      <c r="D311" s="311" t="s">
        <v>1596</v>
      </c>
      <c r="E311" s="452"/>
      <c r="F311" s="323"/>
      <c r="G311" s="191"/>
      <c r="H311" s="323"/>
      <c r="I311" s="191"/>
      <c r="J311" s="323"/>
      <c r="K311" s="191"/>
      <c r="L311" s="356"/>
      <c r="M311" s="314"/>
      <c r="N311" s="315"/>
      <c r="O311" s="316"/>
      <c r="P311" s="315"/>
      <c r="Q311" s="316"/>
      <c r="R311" s="315"/>
      <c r="S311" s="316"/>
      <c r="T311" s="315"/>
      <c r="U311" s="316"/>
      <c r="V311" s="316"/>
      <c r="W311" s="316"/>
      <c r="X311" s="316"/>
      <c r="Y311" s="452"/>
      <c r="Z311" s="452"/>
      <c r="AA311" s="452"/>
      <c r="AB311" s="452"/>
      <c r="AC311" s="452"/>
      <c r="AD311" s="452"/>
    </row>
    <row r="312" spans="1:30" ht="20.100000000000001" customHeight="1">
      <c r="A312" s="144"/>
      <c r="B312" s="413"/>
      <c r="C312" s="452"/>
      <c r="D312" s="311" t="s">
        <v>1597</v>
      </c>
      <c r="E312" s="452"/>
      <c r="F312" s="323"/>
      <c r="G312" s="191"/>
      <c r="H312" s="323"/>
      <c r="I312" s="191"/>
      <c r="J312" s="323"/>
      <c r="K312" s="191"/>
      <c r="L312" s="356"/>
      <c r="M312" s="314"/>
      <c r="N312" s="315"/>
      <c r="O312" s="316"/>
      <c r="P312" s="315"/>
      <c r="Q312" s="316"/>
      <c r="R312" s="315"/>
      <c r="S312" s="316"/>
      <c r="T312" s="315"/>
      <c r="U312" s="316"/>
      <c r="V312" s="316"/>
      <c r="W312" s="316"/>
      <c r="X312" s="316"/>
      <c r="Y312" s="452"/>
      <c r="Z312" s="452"/>
      <c r="AA312" s="452"/>
      <c r="AB312" s="452"/>
      <c r="AC312" s="452"/>
      <c r="AD312" s="452"/>
    </row>
    <row r="313" spans="1:30" ht="20.100000000000001" customHeight="1">
      <c r="A313" s="144"/>
      <c r="B313" s="413"/>
      <c r="C313" s="452"/>
      <c r="D313" s="311" t="s">
        <v>1598</v>
      </c>
      <c r="E313" s="452"/>
      <c r="F313" s="323"/>
      <c r="G313" s="191"/>
      <c r="H313" s="323"/>
      <c r="I313" s="191"/>
      <c r="J313" s="323"/>
      <c r="K313" s="191"/>
      <c r="L313" s="356"/>
      <c r="M313" s="314"/>
      <c r="N313" s="315"/>
      <c r="O313" s="316"/>
      <c r="P313" s="315"/>
      <c r="Q313" s="316"/>
      <c r="R313" s="315"/>
      <c r="S313" s="316"/>
      <c r="T313" s="315"/>
      <c r="U313" s="316"/>
      <c r="V313" s="316"/>
      <c r="W313" s="316"/>
      <c r="X313" s="316"/>
      <c r="Y313" s="452"/>
      <c r="Z313" s="452"/>
      <c r="AA313" s="452"/>
      <c r="AB313" s="452"/>
      <c r="AC313" s="452"/>
      <c r="AD313" s="452"/>
    </row>
    <row r="314" spans="1:30" ht="20.100000000000001" customHeight="1">
      <c r="A314" s="144"/>
      <c r="B314" s="413"/>
      <c r="C314" s="452"/>
      <c r="D314" s="311" t="s">
        <v>8184</v>
      </c>
      <c r="E314" s="452"/>
      <c r="F314" s="323"/>
      <c r="G314" s="191"/>
      <c r="H314" s="323"/>
      <c r="I314" s="191"/>
      <c r="J314" s="323"/>
      <c r="K314" s="191"/>
      <c r="L314" s="356"/>
      <c r="M314" s="314"/>
      <c r="N314" s="315"/>
      <c r="O314" s="316"/>
      <c r="P314" s="315"/>
      <c r="Q314" s="316"/>
      <c r="R314" s="315"/>
      <c r="S314" s="316"/>
      <c r="T314" s="315"/>
      <c r="U314" s="316"/>
      <c r="V314" s="316"/>
      <c r="W314" s="316"/>
      <c r="X314" s="316"/>
      <c r="Y314" s="452"/>
      <c r="Z314" s="452"/>
      <c r="AA314" s="452"/>
      <c r="AB314" s="452"/>
      <c r="AC314" s="452"/>
      <c r="AD314" s="452"/>
    </row>
    <row r="315" spans="1:30" ht="20.100000000000001" customHeight="1">
      <c r="A315" s="144"/>
      <c r="B315" s="413"/>
      <c r="C315" s="452"/>
      <c r="D315" s="311" t="s">
        <v>8185</v>
      </c>
      <c r="E315" s="452"/>
      <c r="F315" s="323"/>
      <c r="G315" s="191"/>
      <c r="H315" s="323"/>
      <c r="I315" s="191"/>
      <c r="J315" s="323"/>
      <c r="K315" s="191"/>
      <c r="L315" s="356"/>
      <c r="M315" s="314"/>
      <c r="N315" s="315"/>
      <c r="O315" s="316"/>
      <c r="P315" s="315"/>
      <c r="Q315" s="316"/>
      <c r="R315" s="315"/>
      <c r="S315" s="316"/>
      <c r="T315" s="315"/>
      <c r="U315" s="316"/>
      <c r="V315" s="316"/>
      <c r="W315" s="316"/>
      <c r="X315" s="316"/>
      <c r="Y315" s="452"/>
      <c r="Z315" s="452"/>
      <c r="AA315" s="452"/>
      <c r="AB315" s="452"/>
      <c r="AC315" s="452"/>
      <c r="AD315" s="452"/>
    </row>
    <row r="316" spans="1:30" ht="20.100000000000001" customHeight="1">
      <c r="A316" s="144"/>
      <c r="B316" s="413"/>
      <c r="C316" s="452"/>
      <c r="D316" s="311" t="s">
        <v>8186</v>
      </c>
      <c r="E316" s="452"/>
      <c r="F316" s="323"/>
      <c r="G316" s="191"/>
      <c r="H316" s="323"/>
      <c r="I316" s="191"/>
      <c r="J316" s="323"/>
      <c r="K316" s="191"/>
      <c r="L316" s="356"/>
      <c r="M316" s="314"/>
      <c r="N316" s="315"/>
      <c r="O316" s="316"/>
      <c r="P316" s="315"/>
      <c r="Q316" s="316"/>
      <c r="R316" s="315"/>
      <c r="S316" s="316"/>
      <c r="T316" s="315"/>
      <c r="U316" s="316"/>
      <c r="V316" s="316"/>
      <c r="W316" s="316"/>
      <c r="X316" s="316"/>
      <c r="Y316" s="452"/>
      <c r="Z316" s="452"/>
      <c r="AA316" s="452"/>
      <c r="AB316" s="452"/>
      <c r="AC316" s="452"/>
      <c r="AD316" s="452"/>
    </row>
    <row r="317" spans="1:30" ht="20.100000000000001" customHeight="1">
      <c r="A317" s="144"/>
      <c r="B317" s="413"/>
      <c r="C317" s="452"/>
      <c r="D317" s="311" t="s">
        <v>8187</v>
      </c>
      <c r="E317" s="452"/>
      <c r="F317" s="323"/>
      <c r="G317" s="191"/>
      <c r="H317" s="323"/>
      <c r="I317" s="191"/>
      <c r="J317" s="323"/>
      <c r="K317" s="191"/>
      <c r="L317" s="356"/>
      <c r="M317" s="314"/>
      <c r="N317" s="315"/>
      <c r="O317" s="316"/>
      <c r="P317" s="315"/>
      <c r="Q317" s="316"/>
      <c r="R317" s="315"/>
      <c r="S317" s="316"/>
      <c r="T317" s="315"/>
      <c r="U317" s="316"/>
      <c r="V317" s="316"/>
      <c r="W317" s="316"/>
      <c r="X317" s="316"/>
      <c r="Y317" s="452"/>
      <c r="Z317" s="452"/>
      <c r="AA317" s="452"/>
      <c r="AB317" s="452"/>
      <c r="AC317" s="452"/>
      <c r="AD317" s="452"/>
    </row>
    <row r="318" spans="1:30" ht="20.100000000000001" customHeight="1">
      <c r="A318" s="144"/>
      <c r="B318" s="413"/>
      <c r="C318" s="452"/>
      <c r="D318" s="311" t="s">
        <v>8183</v>
      </c>
      <c r="E318" s="452"/>
      <c r="F318" s="323"/>
      <c r="G318" s="191"/>
      <c r="H318" s="323"/>
      <c r="I318" s="191"/>
      <c r="J318" s="323"/>
      <c r="K318" s="191"/>
      <c r="L318" s="356"/>
      <c r="M318" s="314"/>
      <c r="N318" s="315"/>
      <c r="O318" s="316"/>
      <c r="P318" s="315"/>
      <c r="Q318" s="316"/>
      <c r="R318" s="315"/>
      <c r="S318" s="316"/>
      <c r="T318" s="315"/>
      <c r="U318" s="316"/>
      <c r="V318" s="316"/>
      <c r="W318" s="316"/>
      <c r="X318" s="316"/>
      <c r="Y318" s="452"/>
      <c r="Z318" s="452"/>
      <c r="AA318" s="452"/>
      <c r="AB318" s="452"/>
      <c r="AC318" s="452"/>
      <c r="AD318" s="452"/>
    </row>
    <row r="319" spans="1:30" ht="20.100000000000001" customHeight="1">
      <c r="A319" s="144"/>
      <c r="B319" s="413"/>
      <c r="C319" s="452"/>
      <c r="D319" s="311" t="s">
        <v>8166</v>
      </c>
      <c r="E319" s="452"/>
      <c r="F319" s="323"/>
      <c r="G319" s="191"/>
      <c r="H319" s="323"/>
      <c r="I319" s="191"/>
      <c r="J319" s="323"/>
      <c r="K319" s="191"/>
      <c r="L319" s="356"/>
      <c r="M319" s="314"/>
      <c r="N319" s="315"/>
      <c r="O319" s="316"/>
      <c r="P319" s="315"/>
      <c r="Q319" s="316"/>
      <c r="R319" s="315"/>
      <c r="S319" s="316"/>
      <c r="T319" s="315"/>
      <c r="U319" s="316"/>
      <c r="V319" s="316"/>
      <c r="W319" s="316"/>
      <c r="X319" s="316"/>
      <c r="Y319" s="452"/>
      <c r="Z319" s="452"/>
      <c r="AA319" s="452"/>
      <c r="AB319" s="452"/>
      <c r="AC319" s="452"/>
      <c r="AD319" s="452"/>
    </row>
    <row r="320" spans="1:30" ht="20.100000000000001" customHeight="1">
      <c r="A320" s="144"/>
      <c r="B320" s="413"/>
      <c r="C320" s="452"/>
      <c r="D320" s="311" t="s">
        <v>1960</v>
      </c>
      <c r="E320" s="452"/>
      <c r="F320" s="323"/>
      <c r="G320" s="191"/>
      <c r="H320" s="323"/>
      <c r="I320" s="191"/>
      <c r="J320" s="323"/>
      <c r="K320" s="191"/>
      <c r="L320" s="356"/>
      <c r="M320" s="314"/>
      <c r="N320" s="315"/>
      <c r="O320" s="316"/>
      <c r="P320" s="315"/>
      <c r="Q320" s="316"/>
      <c r="R320" s="315"/>
      <c r="S320" s="316"/>
      <c r="T320" s="315"/>
      <c r="U320" s="316"/>
      <c r="V320" s="316"/>
      <c r="W320" s="316"/>
      <c r="X320" s="316"/>
      <c r="Y320" s="452"/>
      <c r="Z320" s="452"/>
      <c r="AA320" s="452"/>
      <c r="AB320" s="452"/>
      <c r="AC320" s="452"/>
      <c r="AD320" s="452"/>
    </row>
    <row r="321" spans="1:30" ht="20.100000000000001" customHeight="1">
      <c r="A321" s="460" t="s">
        <v>5288</v>
      </c>
      <c r="B321" s="461" t="s">
        <v>944</v>
      </c>
      <c r="C321" s="358" t="s">
        <v>5284</v>
      </c>
      <c r="D321" s="374" t="s">
        <v>1591</v>
      </c>
      <c r="E321" s="358" t="s">
        <v>8164</v>
      </c>
      <c r="F321" s="467"/>
      <c r="G321" s="477"/>
      <c r="H321" s="467"/>
      <c r="I321" s="477"/>
      <c r="J321" s="467"/>
      <c r="K321" s="477"/>
      <c r="L321" s="443"/>
      <c r="M321" s="444"/>
      <c r="N321" s="471"/>
      <c r="O321" s="465"/>
      <c r="P321" s="471"/>
      <c r="Q321" s="465"/>
      <c r="R321" s="471"/>
      <c r="S321" s="465"/>
      <c r="T321" s="471"/>
      <c r="U321" s="465"/>
      <c r="V321" s="358" t="s">
        <v>8161</v>
      </c>
      <c r="W321" s="358" t="s">
        <v>8161</v>
      </c>
      <c r="X321" s="358" t="s">
        <v>8161</v>
      </c>
      <c r="Y321" s="358" t="s">
        <v>8161</v>
      </c>
      <c r="Z321" s="358" t="s">
        <v>8161</v>
      </c>
      <c r="AA321" s="358" t="s">
        <v>8161</v>
      </c>
      <c r="AB321" s="358" t="s">
        <v>138</v>
      </c>
      <c r="AC321" s="358" t="s">
        <v>138</v>
      </c>
      <c r="AD321" s="358"/>
    </row>
    <row r="322" spans="1:30" ht="20.100000000000001" customHeight="1">
      <c r="A322" s="144"/>
      <c r="B322" s="413"/>
      <c r="C322" s="452"/>
      <c r="D322" s="311" t="s">
        <v>1592</v>
      </c>
      <c r="E322" s="452"/>
      <c r="F322" s="323"/>
      <c r="G322" s="191"/>
      <c r="H322" s="323"/>
      <c r="I322" s="191"/>
      <c r="J322" s="323"/>
      <c r="K322" s="191"/>
      <c r="L322" s="356"/>
      <c r="M322" s="314"/>
      <c r="N322" s="315"/>
      <c r="O322" s="316"/>
      <c r="P322" s="315"/>
      <c r="Q322" s="316"/>
      <c r="R322" s="315"/>
      <c r="S322" s="316"/>
      <c r="T322" s="315"/>
      <c r="U322" s="316"/>
      <c r="V322" s="316"/>
      <c r="W322" s="316"/>
      <c r="X322" s="316"/>
      <c r="Y322" s="452"/>
      <c r="Z322" s="452"/>
      <c r="AA322" s="452"/>
      <c r="AB322" s="452"/>
      <c r="AC322" s="452"/>
      <c r="AD322" s="452"/>
    </row>
    <row r="323" spans="1:30" ht="20.100000000000001" customHeight="1">
      <c r="A323" s="144"/>
      <c r="B323" s="413"/>
      <c r="C323" s="452"/>
      <c r="D323" s="311" t="s">
        <v>1593</v>
      </c>
      <c r="E323" s="452"/>
      <c r="F323" s="323"/>
      <c r="G323" s="191"/>
      <c r="H323" s="323"/>
      <c r="I323" s="191"/>
      <c r="J323" s="323"/>
      <c r="K323" s="191"/>
      <c r="L323" s="356"/>
      <c r="M323" s="314"/>
      <c r="N323" s="315"/>
      <c r="O323" s="316"/>
      <c r="P323" s="315"/>
      <c r="Q323" s="316"/>
      <c r="R323" s="315"/>
      <c r="S323" s="316"/>
      <c r="T323" s="315"/>
      <c r="U323" s="316"/>
      <c r="V323" s="316"/>
      <c r="W323" s="316"/>
      <c r="X323" s="316"/>
      <c r="Y323" s="452"/>
      <c r="Z323" s="452"/>
      <c r="AA323" s="452"/>
      <c r="AB323" s="452"/>
      <c r="AC323" s="452"/>
      <c r="AD323" s="452"/>
    </row>
    <row r="324" spans="1:30" ht="20.100000000000001" customHeight="1">
      <c r="A324" s="144"/>
      <c r="B324" s="413"/>
      <c r="C324" s="452"/>
      <c r="D324" s="311" t="s">
        <v>1594</v>
      </c>
      <c r="E324" s="452"/>
      <c r="F324" s="323"/>
      <c r="G324" s="191"/>
      <c r="H324" s="323"/>
      <c r="I324" s="191"/>
      <c r="J324" s="323"/>
      <c r="K324" s="191"/>
      <c r="L324" s="356"/>
      <c r="M324" s="314"/>
      <c r="N324" s="315"/>
      <c r="O324" s="316"/>
      <c r="P324" s="315"/>
      <c r="Q324" s="316"/>
      <c r="R324" s="315"/>
      <c r="S324" s="316"/>
      <c r="T324" s="315"/>
      <c r="U324" s="316"/>
      <c r="V324" s="316"/>
      <c r="W324" s="316"/>
      <c r="X324" s="316"/>
      <c r="Y324" s="452"/>
      <c r="Z324" s="452"/>
      <c r="AA324" s="452"/>
      <c r="AB324" s="452"/>
      <c r="AC324" s="452"/>
      <c r="AD324" s="452"/>
    </row>
    <row r="325" spans="1:30" ht="20.100000000000001" customHeight="1">
      <c r="A325" s="144"/>
      <c r="B325" s="413"/>
      <c r="C325" s="452"/>
      <c r="D325" s="311" t="s">
        <v>1595</v>
      </c>
      <c r="E325" s="452"/>
      <c r="F325" s="323"/>
      <c r="G325" s="191"/>
      <c r="H325" s="323"/>
      <c r="I325" s="191"/>
      <c r="J325" s="323"/>
      <c r="K325" s="191"/>
      <c r="L325" s="356"/>
      <c r="M325" s="314"/>
      <c r="N325" s="315"/>
      <c r="O325" s="316"/>
      <c r="P325" s="315"/>
      <c r="Q325" s="316"/>
      <c r="R325" s="315"/>
      <c r="S325" s="316"/>
      <c r="T325" s="315"/>
      <c r="U325" s="316"/>
      <c r="V325" s="316"/>
      <c r="W325" s="316"/>
      <c r="X325" s="316"/>
      <c r="Y325" s="452"/>
      <c r="Z325" s="452"/>
      <c r="AA325" s="452"/>
      <c r="AB325" s="452"/>
      <c r="AC325" s="452"/>
      <c r="AD325" s="452"/>
    </row>
    <row r="326" spans="1:30" ht="20.100000000000001" customHeight="1">
      <c r="A326" s="144"/>
      <c r="B326" s="413"/>
      <c r="C326" s="452"/>
      <c r="D326" s="311" t="s">
        <v>1596</v>
      </c>
      <c r="E326" s="452"/>
      <c r="F326" s="323"/>
      <c r="G326" s="191"/>
      <c r="H326" s="323"/>
      <c r="I326" s="191"/>
      <c r="J326" s="323"/>
      <c r="K326" s="191"/>
      <c r="L326" s="356"/>
      <c r="M326" s="314"/>
      <c r="N326" s="315"/>
      <c r="O326" s="316"/>
      <c r="P326" s="315"/>
      <c r="Q326" s="316"/>
      <c r="R326" s="315"/>
      <c r="S326" s="316"/>
      <c r="T326" s="315"/>
      <c r="U326" s="316"/>
      <c r="V326" s="316"/>
      <c r="W326" s="316"/>
      <c r="X326" s="316"/>
      <c r="Y326" s="452"/>
      <c r="Z326" s="452"/>
      <c r="AA326" s="452"/>
      <c r="AB326" s="452"/>
      <c r="AC326" s="452"/>
      <c r="AD326" s="452"/>
    </row>
    <row r="327" spans="1:30" ht="20.100000000000001" customHeight="1">
      <c r="A327" s="144"/>
      <c r="B327" s="413"/>
      <c r="C327" s="452"/>
      <c r="D327" s="311" t="s">
        <v>1597</v>
      </c>
      <c r="E327" s="452"/>
      <c r="F327" s="323"/>
      <c r="G327" s="191"/>
      <c r="H327" s="323"/>
      <c r="I327" s="191"/>
      <c r="J327" s="323"/>
      <c r="K327" s="191"/>
      <c r="L327" s="356"/>
      <c r="M327" s="314"/>
      <c r="N327" s="315"/>
      <c r="O327" s="316"/>
      <c r="P327" s="315"/>
      <c r="Q327" s="316"/>
      <c r="R327" s="315"/>
      <c r="S327" s="316"/>
      <c r="T327" s="315"/>
      <c r="U327" s="316"/>
      <c r="V327" s="316"/>
      <c r="W327" s="316"/>
      <c r="X327" s="316"/>
      <c r="Y327" s="452"/>
      <c r="Z327" s="452"/>
      <c r="AA327" s="452"/>
      <c r="AB327" s="452"/>
      <c r="AC327" s="452"/>
      <c r="AD327" s="452"/>
    </row>
    <row r="328" spans="1:30" ht="20.100000000000001" customHeight="1">
      <c r="A328" s="144"/>
      <c r="B328" s="413"/>
      <c r="C328" s="452"/>
      <c r="D328" s="311" t="s">
        <v>1598</v>
      </c>
      <c r="E328" s="452"/>
      <c r="F328" s="323"/>
      <c r="G328" s="191"/>
      <c r="H328" s="323"/>
      <c r="I328" s="191"/>
      <c r="J328" s="323"/>
      <c r="K328" s="191"/>
      <c r="L328" s="356"/>
      <c r="M328" s="314"/>
      <c r="N328" s="315"/>
      <c r="O328" s="316"/>
      <c r="P328" s="315"/>
      <c r="Q328" s="316"/>
      <c r="R328" s="315"/>
      <c r="S328" s="316"/>
      <c r="T328" s="315"/>
      <c r="U328" s="316"/>
      <c r="V328" s="316"/>
      <c r="W328" s="316"/>
      <c r="X328" s="316"/>
      <c r="Y328" s="452"/>
      <c r="Z328" s="452"/>
      <c r="AA328" s="452"/>
      <c r="AB328" s="452"/>
      <c r="AC328" s="452"/>
      <c r="AD328" s="452"/>
    </row>
    <row r="329" spans="1:30" ht="20.100000000000001" customHeight="1">
      <c r="A329" s="144"/>
      <c r="B329" s="413"/>
      <c r="C329" s="452"/>
      <c r="D329" s="311" t="s">
        <v>8184</v>
      </c>
      <c r="E329" s="452"/>
      <c r="F329" s="323"/>
      <c r="G329" s="191"/>
      <c r="H329" s="323"/>
      <c r="I329" s="191"/>
      <c r="J329" s="323"/>
      <c r="K329" s="191"/>
      <c r="L329" s="356"/>
      <c r="M329" s="314"/>
      <c r="N329" s="315"/>
      <c r="O329" s="316"/>
      <c r="P329" s="315"/>
      <c r="Q329" s="316"/>
      <c r="R329" s="315"/>
      <c r="S329" s="316"/>
      <c r="T329" s="315"/>
      <c r="U329" s="316"/>
      <c r="V329" s="316"/>
      <c r="W329" s="316"/>
      <c r="X329" s="316"/>
      <c r="Y329" s="452"/>
      <c r="Z329" s="452"/>
      <c r="AA329" s="452"/>
      <c r="AB329" s="452"/>
      <c r="AC329" s="452"/>
      <c r="AD329" s="452"/>
    </row>
    <row r="330" spans="1:30" ht="20.100000000000001" customHeight="1">
      <c r="A330" s="144"/>
      <c r="B330" s="413"/>
      <c r="C330" s="452"/>
      <c r="D330" s="311" t="s">
        <v>8185</v>
      </c>
      <c r="E330" s="452"/>
      <c r="F330" s="323"/>
      <c r="G330" s="191"/>
      <c r="H330" s="323"/>
      <c r="I330" s="191"/>
      <c r="J330" s="323"/>
      <c r="K330" s="191"/>
      <c r="L330" s="356"/>
      <c r="M330" s="314"/>
      <c r="N330" s="315"/>
      <c r="O330" s="316"/>
      <c r="P330" s="315"/>
      <c r="Q330" s="316"/>
      <c r="R330" s="315"/>
      <c r="S330" s="316"/>
      <c r="T330" s="315"/>
      <c r="U330" s="316"/>
      <c r="V330" s="316"/>
      <c r="W330" s="316"/>
      <c r="X330" s="316"/>
      <c r="Y330" s="452"/>
      <c r="Z330" s="452"/>
      <c r="AA330" s="452"/>
      <c r="AB330" s="452"/>
      <c r="AC330" s="452"/>
      <c r="AD330" s="452"/>
    </row>
    <row r="331" spans="1:30" ht="20.100000000000001" customHeight="1">
      <c r="A331" s="144"/>
      <c r="B331" s="413"/>
      <c r="C331" s="452"/>
      <c r="D331" s="311" t="s">
        <v>8186</v>
      </c>
      <c r="E331" s="452"/>
      <c r="F331" s="323"/>
      <c r="G331" s="191"/>
      <c r="H331" s="323"/>
      <c r="I331" s="191"/>
      <c r="J331" s="323"/>
      <c r="K331" s="191"/>
      <c r="L331" s="356"/>
      <c r="M331" s="314"/>
      <c r="N331" s="315"/>
      <c r="O331" s="316"/>
      <c r="P331" s="315"/>
      <c r="Q331" s="316"/>
      <c r="R331" s="315"/>
      <c r="S331" s="316"/>
      <c r="T331" s="315"/>
      <c r="U331" s="316"/>
      <c r="V331" s="316"/>
      <c r="W331" s="316"/>
      <c r="X331" s="316"/>
      <c r="Y331" s="452"/>
      <c r="Z331" s="452"/>
      <c r="AA331" s="452"/>
      <c r="AB331" s="452"/>
      <c r="AC331" s="452"/>
      <c r="AD331" s="452"/>
    </row>
    <row r="332" spans="1:30" ht="20.100000000000001" customHeight="1">
      <c r="A332" s="144"/>
      <c r="B332" s="413"/>
      <c r="C332" s="452"/>
      <c r="D332" s="311" t="s">
        <v>8187</v>
      </c>
      <c r="E332" s="452"/>
      <c r="F332" s="323"/>
      <c r="G332" s="191"/>
      <c r="H332" s="323"/>
      <c r="I332" s="191"/>
      <c r="J332" s="323"/>
      <c r="K332" s="191"/>
      <c r="L332" s="356"/>
      <c r="M332" s="314"/>
      <c r="N332" s="315"/>
      <c r="O332" s="316"/>
      <c r="P332" s="315"/>
      <c r="Q332" s="316"/>
      <c r="R332" s="315"/>
      <c r="S332" s="316"/>
      <c r="T332" s="315"/>
      <c r="U332" s="316"/>
      <c r="V332" s="316"/>
      <c r="W332" s="316"/>
      <c r="X332" s="316"/>
      <c r="Y332" s="452"/>
      <c r="Z332" s="452"/>
      <c r="AA332" s="452"/>
      <c r="AB332" s="452"/>
      <c r="AC332" s="452"/>
      <c r="AD332" s="452"/>
    </row>
    <row r="333" spans="1:30" ht="20.100000000000001" customHeight="1">
      <c r="A333" s="144"/>
      <c r="B333" s="413"/>
      <c r="C333" s="452"/>
      <c r="D333" s="311" t="s">
        <v>8183</v>
      </c>
      <c r="E333" s="452"/>
      <c r="F333" s="323"/>
      <c r="G333" s="191"/>
      <c r="H333" s="323"/>
      <c r="I333" s="191"/>
      <c r="J333" s="323"/>
      <c r="K333" s="191"/>
      <c r="L333" s="356"/>
      <c r="M333" s="314"/>
      <c r="N333" s="315"/>
      <c r="O333" s="316"/>
      <c r="P333" s="315"/>
      <c r="Q333" s="316"/>
      <c r="R333" s="315"/>
      <c r="S333" s="316"/>
      <c r="T333" s="315"/>
      <c r="U333" s="316"/>
      <c r="V333" s="316"/>
      <c r="W333" s="316"/>
      <c r="X333" s="316"/>
      <c r="Y333" s="452"/>
      <c r="Z333" s="452"/>
      <c r="AA333" s="452"/>
      <c r="AB333" s="452"/>
      <c r="AC333" s="452"/>
      <c r="AD333" s="452"/>
    </row>
    <row r="334" spans="1:30" ht="20.100000000000001" customHeight="1">
      <c r="A334" s="144"/>
      <c r="B334" s="413"/>
      <c r="C334" s="452"/>
      <c r="D334" s="311" t="s">
        <v>8166</v>
      </c>
      <c r="E334" s="452"/>
      <c r="F334" s="323"/>
      <c r="G334" s="191"/>
      <c r="H334" s="323"/>
      <c r="I334" s="191"/>
      <c r="J334" s="323"/>
      <c r="K334" s="191"/>
      <c r="L334" s="356"/>
      <c r="M334" s="314"/>
      <c r="N334" s="315"/>
      <c r="O334" s="316"/>
      <c r="P334" s="315"/>
      <c r="Q334" s="316"/>
      <c r="R334" s="315"/>
      <c r="S334" s="316"/>
      <c r="T334" s="315"/>
      <c r="U334" s="316"/>
      <c r="V334" s="316"/>
      <c r="W334" s="316"/>
      <c r="X334" s="316"/>
      <c r="Y334" s="452"/>
      <c r="Z334" s="452"/>
      <c r="AA334" s="452"/>
      <c r="AB334" s="452"/>
      <c r="AC334" s="452"/>
      <c r="AD334" s="452"/>
    </row>
    <row r="335" spans="1:30" ht="20.100000000000001" customHeight="1">
      <c r="A335" s="144"/>
      <c r="B335" s="413"/>
      <c r="C335" s="452"/>
      <c r="D335" s="311" t="s">
        <v>1960</v>
      </c>
      <c r="E335" s="452"/>
      <c r="F335" s="323"/>
      <c r="G335" s="191"/>
      <c r="H335" s="323"/>
      <c r="I335" s="191"/>
      <c r="J335" s="323"/>
      <c r="K335" s="191"/>
      <c r="L335" s="356"/>
      <c r="M335" s="314"/>
      <c r="N335" s="315"/>
      <c r="O335" s="316"/>
      <c r="P335" s="315"/>
      <c r="Q335" s="316"/>
      <c r="R335" s="315"/>
      <c r="S335" s="316"/>
      <c r="T335" s="315"/>
      <c r="U335" s="316"/>
      <c r="V335" s="316"/>
      <c r="W335" s="316"/>
      <c r="X335" s="316"/>
      <c r="Y335" s="452"/>
      <c r="Z335" s="452"/>
      <c r="AA335" s="452"/>
      <c r="AB335" s="452"/>
      <c r="AC335" s="452"/>
      <c r="AD335" s="452"/>
    </row>
    <row r="336" spans="1:30" ht="20.100000000000001" customHeight="1">
      <c r="A336" s="460" t="s">
        <v>5289</v>
      </c>
      <c r="B336" s="461" t="s">
        <v>945</v>
      </c>
      <c r="C336" s="358" t="s">
        <v>5284</v>
      </c>
      <c r="D336" s="374" t="s">
        <v>1591</v>
      </c>
      <c r="E336" s="358" t="s">
        <v>8164</v>
      </c>
      <c r="F336" s="467"/>
      <c r="G336" s="477"/>
      <c r="H336" s="467"/>
      <c r="I336" s="477"/>
      <c r="J336" s="467"/>
      <c r="K336" s="477"/>
      <c r="L336" s="443"/>
      <c r="M336" s="444"/>
      <c r="N336" s="471"/>
      <c r="O336" s="465"/>
      <c r="P336" s="471"/>
      <c r="Q336" s="465"/>
      <c r="R336" s="471"/>
      <c r="S336" s="465"/>
      <c r="T336" s="471"/>
      <c r="U336" s="465"/>
      <c r="V336" s="358" t="s">
        <v>8161</v>
      </c>
      <c r="W336" s="358" t="s">
        <v>8161</v>
      </c>
      <c r="X336" s="358" t="s">
        <v>8161</v>
      </c>
      <c r="Y336" s="358" t="s">
        <v>8161</v>
      </c>
      <c r="Z336" s="358" t="s">
        <v>8161</v>
      </c>
      <c r="AA336" s="358" t="s">
        <v>8161</v>
      </c>
      <c r="AB336" s="358" t="s">
        <v>138</v>
      </c>
      <c r="AC336" s="358" t="s">
        <v>138</v>
      </c>
      <c r="AD336" s="358"/>
    </row>
    <row r="337" spans="1:30" ht="20.100000000000001" customHeight="1">
      <c r="A337" s="144"/>
      <c r="B337" s="413"/>
      <c r="C337" s="452"/>
      <c r="D337" s="311" t="s">
        <v>1592</v>
      </c>
      <c r="E337" s="452"/>
      <c r="F337" s="323"/>
      <c r="G337" s="191"/>
      <c r="H337" s="323"/>
      <c r="I337" s="191"/>
      <c r="J337" s="323"/>
      <c r="K337" s="191"/>
      <c r="L337" s="356"/>
      <c r="M337" s="314"/>
      <c r="N337" s="315"/>
      <c r="O337" s="316"/>
      <c r="P337" s="315"/>
      <c r="Q337" s="316"/>
      <c r="R337" s="315"/>
      <c r="S337" s="316"/>
      <c r="T337" s="315"/>
      <c r="U337" s="316"/>
      <c r="V337" s="316"/>
      <c r="W337" s="316"/>
      <c r="X337" s="316"/>
      <c r="Y337" s="452"/>
      <c r="Z337" s="452"/>
      <c r="AA337" s="452"/>
      <c r="AB337" s="452"/>
      <c r="AC337" s="452"/>
      <c r="AD337" s="452"/>
    </row>
    <row r="338" spans="1:30" ht="20.100000000000001" customHeight="1">
      <c r="A338" s="144"/>
      <c r="B338" s="413"/>
      <c r="C338" s="452"/>
      <c r="D338" s="311" t="s">
        <v>1593</v>
      </c>
      <c r="E338" s="452"/>
      <c r="F338" s="323"/>
      <c r="G338" s="191"/>
      <c r="H338" s="323"/>
      <c r="I338" s="191"/>
      <c r="J338" s="323"/>
      <c r="K338" s="191"/>
      <c r="L338" s="356"/>
      <c r="M338" s="314"/>
      <c r="N338" s="315"/>
      <c r="O338" s="316"/>
      <c r="P338" s="315"/>
      <c r="Q338" s="316"/>
      <c r="R338" s="315"/>
      <c r="S338" s="316"/>
      <c r="T338" s="315"/>
      <c r="U338" s="316"/>
      <c r="V338" s="316"/>
      <c r="W338" s="316"/>
      <c r="X338" s="316"/>
      <c r="Y338" s="452"/>
      <c r="Z338" s="452"/>
      <c r="AA338" s="452"/>
      <c r="AB338" s="452"/>
      <c r="AC338" s="452"/>
      <c r="AD338" s="452"/>
    </row>
    <row r="339" spans="1:30" ht="20.100000000000001" customHeight="1">
      <c r="A339" s="144"/>
      <c r="B339" s="413"/>
      <c r="C339" s="452"/>
      <c r="D339" s="311" t="s">
        <v>1594</v>
      </c>
      <c r="E339" s="452"/>
      <c r="F339" s="323"/>
      <c r="G339" s="191"/>
      <c r="H339" s="323"/>
      <c r="I339" s="191"/>
      <c r="J339" s="323"/>
      <c r="K339" s="191"/>
      <c r="L339" s="356"/>
      <c r="M339" s="314"/>
      <c r="N339" s="315"/>
      <c r="O339" s="316"/>
      <c r="P339" s="315"/>
      <c r="Q339" s="316"/>
      <c r="R339" s="315"/>
      <c r="S339" s="316"/>
      <c r="T339" s="315"/>
      <c r="U339" s="316"/>
      <c r="V339" s="316"/>
      <c r="W339" s="316"/>
      <c r="X339" s="316"/>
      <c r="Y339" s="452"/>
      <c r="Z339" s="452"/>
      <c r="AA339" s="452"/>
      <c r="AB339" s="452"/>
      <c r="AC339" s="452"/>
      <c r="AD339" s="452"/>
    </row>
    <row r="340" spans="1:30" ht="20.100000000000001" customHeight="1">
      <c r="A340" s="144"/>
      <c r="B340" s="413"/>
      <c r="C340" s="452"/>
      <c r="D340" s="311" t="s">
        <v>1595</v>
      </c>
      <c r="E340" s="452"/>
      <c r="F340" s="323"/>
      <c r="G340" s="191"/>
      <c r="H340" s="323"/>
      <c r="I340" s="191"/>
      <c r="J340" s="323"/>
      <c r="K340" s="191"/>
      <c r="L340" s="356"/>
      <c r="M340" s="314"/>
      <c r="N340" s="315"/>
      <c r="O340" s="316"/>
      <c r="P340" s="315"/>
      <c r="Q340" s="316"/>
      <c r="R340" s="315"/>
      <c r="S340" s="316"/>
      <c r="T340" s="315"/>
      <c r="U340" s="316"/>
      <c r="V340" s="316"/>
      <c r="W340" s="316"/>
      <c r="X340" s="316"/>
      <c r="Y340" s="452"/>
      <c r="Z340" s="452"/>
      <c r="AA340" s="452"/>
      <c r="AB340" s="452"/>
      <c r="AC340" s="452"/>
      <c r="AD340" s="452"/>
    </row>
    <row r="341" spans="1:30" ht="20.100000000000001" customHeight="1">
      <c r="A341" s="144"/>
      <c r="B341" s="413"/>
      <c r="C341" s="452"/>
      <c r="D341" s="311" t="s">
        <v>1596</v>
      </c>
      <c r="E341" s="452"/>
      <c r="F341" s="323"/>
      <c r="G341" s="191"/>
      <c r="H341" s="323"/>
      <c r="I341" s="191"/>
      <c r="J341" s="323"/>
      <c r="K341" s="191"/>
      <c r="L341" s="356"/>
      <c r="M341" s="314"/>
      <c r="N341" s="315"/>
      <c r="O341" s="316"/>
      <c r="P341" s="315"/>
      <c r="Q341" s="316"/>
      <c r="R341" s="315"/>
      <c r="S341" s="316"/>
      <c r="T341" s="315"/>
      <c r="U341" s="316"/>
      <c r="V341" s="316"/>
      <c r="W341" s="316"/>
      <c r="X341" s="316"/>
      <c r="Y341" s="452"/>
      <c r="Z341" s="452"/>
      <c r="AA341" s="452"/>
      <c r="AB341" s="452"/>
      <c r="AC341" s="452"/>
      <c r="AD341" s="452"/>
    </row>
    <row r="342" spans="1:30" ht="20.100000000000001" customHeight="1">
      <c r="A342" s="144"/>
      <c r="B342" s="413"/>
      <c r="C342" s="452"/>
      <c r="D342" s="311" t="s">
        <v>1597</v>
      </c>
      <c r="E342" s="452"/>
      <c r="F342" s="323"/>
      <c r="G342" s="191"/>
      <c r="H342" s="323"/>
      <c r="I342" s="191"/>
      <c r="J342" s="323"/>
      <c r="K342" s="191"/>
      <c r="L342" s="356"/>
      <c r="M342" s="314"/>
      <c r="N342" s="315"/>
      <c r="O342" s="316"/>
      <c r="P342" s="315"/>
      <c r="Q342" s="316"/>
      <c r="R342" s="315"/>
      <c r="S342" s="316"/>
      <c r="T342" s="315"/>
      <c r="U342" s="316"/>
      <c r="V342" s="316"/>
      <c r="W342" s="316"/>
      <c r="X342" s="316"/>
      <c r="Y342" s="452"/>
      <c r="Z342" s="452"/>
      <c r="AA342" s="452"/>
      <c r="AB342" s="452"/>
      <c r="AC342" s="452"/>
      <c r="AD342" s="452"/>
    </row>
    <row r="343" spans="1:30" ht="20.100000000000001" customHeight="1">
      <c r="A343" s="144"/>
      <c r="B343" s="413"/>
      <c r="C343" s="452"/>
      <c r="D343" s="311" t="s">
        <v>1598</v>
      </c>
      <c r="E343" s="452"/>
      <c r="F343" s="323"/>
      <c r="G343" s="191"/>
      <c r="H343" s="323"/>
      <c r="I343" s="191"/>
      <c r="J343" s="323"/>
      <c r="K343" s="191"/>
      <c r="L343" s="356"/>
      <c r="M343" s="314"/>
      <c r="N343" s="315"/>
      <c r="O343" s="316"/>
      <c r="P343" s="315"/>
      <c r="Q343" s="316"/>
      <c r="R343" s="315"/>
      <c r="S343" s="316"/>
      <c r="T343" s="315"/>
      <c r="U343" s="316"/>
      <c r="V343" s="316"/>
      <c r="W343" s="316"/>
      <c r="X343" s="316"/>
      <c r="Y343" s="452"/>
      <c r="Z343" s="452"/>
      <c r="AA343" s="452"/>
      <c r="AB343" s="452"/>
      <c r="AC343" s="452"/>
      <c r="AD343" s="452"/>
    </row>
    <row r="344" spans="1:30" ht="20.100000000000001" customHeight="1">
      <c r="A344" s="144"/>
      <c r="B344" s="413"/>
      <c r="C344" s="452"/>
      <c r="D344" s="311" t="s">
        <v>8184</v>
      </c>
      <c r="E344" s="452"/>
      <c r="F344" s="323"/>
      <c r="G344" s="191"/>
      <c r="H344" s="323"/>
      <c r="I344" s="191"/>
      <c r="J344" s="323"/>
      <c r="K344" s="191"/>
      <c r="L344" s="356"/>
      <c r="M344" s="314"/>
      <c r="N344" s="315"/>
      <c r="O344" s="316"/>
      <c r="P344" s="315"/>
      <c r="Q344" s="316"/>
      <c r="R344" s="315"/>
      <c r="S344" s="316"/>
      <c r="T344" s="315"/>
      <c r="U344" s="316"/>
      <c r="V344" s="316"/>
      <c r="W344" s="316"/>
      <c r="X344" s="316"/>
      <c r="Y344" s="452"/>
      <c r="Z344" s="452"/>
      <c r="AA344" s="452"/>
      <c r="AB344" s="452"/>
      <c r="AC344" s="452"/>
      <c r="AD344" s="452"/>
    </row>
    <row r="345" spans="1:30" ht="20.100000000000001" customHeight="1">
      <c r="A345" s="144"/>
      <c r="B345" s="413"/>
      <c r="C345" s="452"/>
      <c r="D345" s="311" t="s">
        <v>8185</v>
      </c>
      <c r="E345" s="452"/>
      <c r="F345" s="323"/>
      <c r="G345" s="191"/>
      <c r="H345" s="323"/>
      <c r="I345" s="191"/>
      <c r="J345" s="323"/>
      <c r="K345" s="191"/>
      <c r="L345" s="356"/>
      <c r="M345" s="314"/>
      <c r="N345" s="315"/>
      <c r="O345" s="316"/>
      <c r="P345" s="315"/>
      <c r="Q345" s="316"/>
      <c r="R345" s="315"/>
      <c r="S345" s="316"/>
      <c r="T345" s="315"/>
      <c r="U345" s="316"/>
      <c r="V345" s="316"/>
      <c r="W345" s="316"/>
      <c r="X345" s="316"/>
      <c r="Y345" s="452"/>
      <c r="Z345" s="452"/>
      <c r="AA345" s="452"/>
      <c r="AB345" s="452"/>
      <c r="AC345" s="452"/>
      <c r="AD345" s="452"/>
    </row>
    <row r="346" spans="1:30" ht="20.100000000000001" customHeight="1">
      <c r="A346" s="144"/>
      <c r="B346" s="413"/>
      <c r="C346" s="452"/>
      <c r="D346" s="311" t="s">
        <v>8186</v>
      </c>
      <c r="E346" s="452"/>
      <c r="F346" s="323"/>
      <c r="G346" s="191"/>
      <c r="H346" s="323"/>
      <c r="I346" s="191"/>
      <c r="J346" s="323"/>
      <c r="K346" s="191"/>
      <c r="L346" s="356"/>
      <c r="M346" s="314"/>
      <c r="N346" s="315"/>
      <c r="O346" s="316"/>
      <c r="P346" s="315"/>
      <c r="Q346" s="316"/>
      <c r="R346" s="315"/>
      <c r="S346" s="316"/>
      <c r="T346" s="315"/>
      <c r="U346" s="316"/>
      <c r="V346" s="316"/>
      <c r="W346" s="316"/>
      <c r="X346" s="316"/>
      <c r="Y346" s="452"/>
      <c r="Z346" s="452"/>
      <c r="AA346" s="452"/>
      <c r="AB346" s="452"/>
      <c r="AC346" s="452"/>
      <c r="AD346" s="452"/>
    </row>
    <row r="347" spans="1:30" ht="20.100000000000001" customHeight="1">
      <c r="A347" s="144"/>
      <c r="B347" s="413"/>
      <c r="C347" s="452"/>
      <c r="D347" s="311" t="s">
        <v>8187</v>
      </c>
      <c r="E347" s="452"/>
      <c r="F347" s="323"/>
      <c r="G347" s="191"/>
      <c r="H347" s="323"/>
      <c r="I347" s="191"/>
      <c r="J347" s="323"/>
      <c r="K347" s="191"/>
      <c r="L347" s="356"/>
      <c r="M347" s="314"/>
      <c r="N347" s="315"/>
      <c r="O347" s="316"/>
      <c r="P347" s="315"/>
      <c r="Q347" s="316"/>
      <c r="R347" s="315"/>
      <c r="S347" s="316"/>
      <c r="T347" s="315"/>
      <c r="U347" s="316"/>
      <c r="V347" s="316"/>
      <c r="W347" s="316"/>
      <c r="X347" s="316"/>
      <c r="Y347" s="452"/>
      <c r="Z347" s="452"/>
      <c r="AA347" s="452"/>
      <c r="AB347" s="452"/>
      <c r="AC347" s="452"/>
      <c r="AD347" s="452"/>
    </row>
    <row r="348" spans="1:30" ht="20.100000000000001" customHeight="1">
      <c r="A348" s="144"/>
      <c r="B348" s="413"/>
      <c r="C348" s="452"/>
      <c r="D348" s="311" t="s">
        <v>8183</v>
      </c>
      <c r="E348" s="452"/>
      <c r="F348" s="323"/>
      <c r="G348" s="191"/>
      <c r="H348" s="323"/>
      <c r="I348" s="191"/>
      <c r="J348" s="323"/>
      <c r="K348" s="191"/>
      <c r="L348" s="356"/>
      <c r="M348" s="314"/>
      <c r="N348" s="315"/>
      <c r="O348" s="316"/>
      <c r="P348" s="315"/>
      <c r="Q348" s="316"/>
      <c r="R348" s="315"/>
      <c r="S348" s="316"/>
      <c r="T348" s="315"/>
      <c r="U348" s="316"/>
      <c r="V348" s="316"/>
      <c r="W348" s="316"/>
      <c r="X348" s="316"/>
      <c r="Y348" s="452"/>
      <c r="Z348" s="452"/>
      <c r="AA348" s="452"/>
      <c r="AB348" s="452"/>
      <c r="AC348" s="452"/>
      <c r="AD348" s="452"/>
    </row>
    <row r="349" spans="1:30" ht="20.100000000000001" customHeight="1">
      <c r="A349" s="144"/>
      <c r="B349" s="413"/>
      <c r="C349" s="452"/>
      <c r="D349" s="311" t="s">
        <v>8166</v>
      </c>
      <c r="E349" s="452"/>
      <c r="F349" s="323"/>
      <c r="G349" s="191"/>
      <c r="H349" s="323"/>
      <c r="I349" s="191"/>
      <c r="J349" s="323"/>
      <c r="K349" s="191"/>
      <c r="L349" s="356"/>
      <c r="M349" s="314"/>
      <c r="N349" s="315"/>
      <c r="O349" s="316"/>
      <c r="P349" s="315"/>
      <c r="Q349" s="316"/>
      <c r="R349" s="315"/>
      <c r="S349" s="316"/>
      <c r="T349" s="315"/>
      <c r="U349" s="316"/>
      <c r="V349" s="316"/>
      <c r="W349" s="316"/>
      <c r="X349" s="316"/>
      <c r="Y349" s="452"/>
      <c r="Z349" s="452"/>
      <c r="AA349" s="452"/>
      <c r="AB349" s="452"/>
      <c r="AC349" s="452"/>
      <c r="AD349" s="452"/>
    </row>
    <row r="350" spans="1:30" ht="20.100000000000001" customHeight="1">
      <c r="A350" s="144"/>
      <c r="B350" s="413"/>
      <c r="C350" s="452"/>
      <c r="D350" s="311" t="s">
        <v>1960</v>
      </c>
      <c r="E350" s="452"/>
      <c r="F350" s="323"/>
      <c r="G350" s="191"/>
      <c r="H350" s="323"/>
      <c r="I350" s="191"/>
      <c r="J350" s="323"/>
      <c r="K350" s="191"/>
      <c r="L350" s="356"/>
      <c r="M350" s="314"/>
      <c r="N350" s="315"/>
      <c r="O350" s="316"/>
      <c r="P350" s="315"/>
      <c r="Q350" s="316"/>
      <c r="R350" s="315"/>
      <c r="S350" s="316"/>
      <c r="T350" s="315"/>
      <c r="U350" s="316"/>
      <c r="V350" s="316"/>
      <c r="W350" s="316"/>
      <c r="X350" s="316"/>
      <c r="Y350" s="452"/>
      <c r="Z350" s="452"/>
      <c r="AA350" s="452"/>
      <c r="AB350" s="452"/>
      <c r="AC350" s="452"/>
      <c r="AD350" s="452"/>
    </row>
    <row r="351" spans="1:30" ht="20.100000000000001" customHeight="1">
      <c r="A351" s="460" t="s">
        <v>5290</v>
      </c>
      <c r="B351" s="461" t="s">
        <v>946</v>
      </c>
      <c r="C351" s="358" t="s">
        <v>5284</v>
      </c>
      <c r="D351" s="374" t="s">
        <v>1591</v>
      </c>
      <c r="E351" s="358" t="s">
        <v>8164</v>
      </c>
      <c r="F351" s="467"/>
      <c r="G351" s="477"/>
      <c r="H351" s="467"/>
      <c r="I351" s="477"/>
      <c r="J351" s="467"/>
      <c r="K351" s="477"/>
      <c r="L351" s="443"/>
      <c r="M351" s="444"/>
      <c r="N351" s="471"/>
      <c r="O351" s="465"/>
      <c r="P351" s="471"/>
      <c r="Q351" s="465"/>
      <c r="R351" s="471"/>
      <c r="S351" s="465"/>
      <c r="T351" s="471"/>
      <c r="U351" s="465"/>
      <c r="V351" s="358" t="s">
        <v>8161</v>
      </c>
      <c r="W351" s="358" t="s">
        <v>8161</v>
      </c>
      <c r="X351" s="358" t="s">
        <v>8161</v>
      </c>
      <c r="Y351" s="358" t="s">
        <v>8161</v>
      </c>
      <c r="Z351" s="358" t="s">
        <v>8161</v>
      </c>
      <c r="AA351" s="358" t="s">
        <v>8161</v>
      </c>
      <c r="AB351" s="358" t="s">
        <v>138</v>
      </c>
      <c r="AC351" s="358" t="s">
        <v>138</v>
      </c>
      <c r="AD351" s="358"/>
    </row>
    <row r="352" spans="1:30" ht="20.100000000000001" customHeight="1">
      <c r="A352" s="144"/>
      <c r="B352" s="413"/>
      <c r="C352" s="452"/>
      <c r="D352" s="311" t="s">
        <v>1592</v>
      </c>
      <c r="E352" s="452"/>
      <c r="F352" s="323"/>
      <c r="G352" s="191"/>
      <c r="H352" s="323"/>
      <c r="I352" s="191"/>
      <c r="J352" s="323"/>
      <c r="K352" s="191"/>
      <c r="L352" s="356"/>
      <c r="M352" s="314"/>
      <c r="N352" s="315"/>
      <c r="O352" s="316"/>
      <c r="P352" s="315"/>
      <c r="Q352" s="316"/>
      <c r="R352" s="315"/>
      <c r="S352" s="316"/>
      <c r="T352" s="315"/>
      <c r="U352" s="316"/>
      <c r="V352" s="316"/>
      <c r="W352" s="316"/>
      <c r="X352" s="316"/>
      <c r="Y352" s="452"/>
      <c r="Z352" s="452"/>
      <c r="AA352" s="452"/>
      <c r="AB352" s="452"/>
      <c r="AC352" s="452"/>
      <c r="AD352" s="452"/>
    </row>
    <row r="353" spans="1:30" ht="20.100000000000001" customHeight="1">
      <c r="A353" s="144"/>
      <c r="B353" s="413"/>
      <c r="C353" s="452"/>
      <c r="D353" s="311" t="s">
        <v>1593</v>
      </c>
      <c r="E353" s="452"/>
      <c r="F353" s="323"/>
      <c r="G353" s="191"/>
      <c r="H353" s="323"/>
      <c r="I353" s="191"/>
      <c r="J353" s="323"/>
      <c r="K353" s="191"/>
      <c r="L353" s="356"/>
      <c r="M353" s="314"/>
      <c r="N353" s="315"/>
      <c r="O353" s="316"/>
      <c r="P353" s="315"/>
      <c r="Q353" s="316"/>
      <c r="R353" s="315"/>
      <c r="S353" s="316"/>
      <c r="T353" s="315"/>
      <c r="U353" s="316"/>
      <c r="V353" s="316"/>
      <c r="W353" s="316"/>
      <c r="X353" s="316"/>
      <c r="Y353" s="452"/>
      <c r="Z353" s="452"/>
      <c r="AA353" s="452"/>
      <c r="AB353" s="452"/>
      <c r="AC353" s="452"/>
      <c r="AD353" s="452"/>
    </row>
    <row r="354" spans="1:30" ht="20.100000000000001" customHeight="1">
      <c r="A354" s="144"/>
      <c r="B354" s="413"/>
      <c r="C354" s="452"/>
      <c r="D354" s="311" t="s">
        <v>1594</v>
      </c>
      <c r="E354" s="452"/>
      <c r="F354" s="323"/>
      <c r="G354" s="191"/>
      <c r="H354" s="323"/>
      <c r="I354" s="191"/>
      <c r="J354" s="323"/>
      <c r="K354" s="191"/>
      <c r="L354" s="356"/>
      <c r="M354" s="314"/>
      <c r="N354" s="315"/>
      <c r="O354" s="316"/>
      <c r="P354" s="315"/>
      <c r="Q354" s="316"/>
      <c r="R354" s="315"/>
      <c r="S354" s="316"/>
      <c r="T354" s="315"/>
      <c r="U354" s="316"/>
      <c r="V354" s="316"/>
      <c r="W354" s="316"/>
      <c r="X354" s="316"/>
      <c r="Y354" s="452"/>
      <c r="Z354" s="452"/>
      <c r="AA354" s="452"/>
      <c r="AB354" s="452"/>
      <c r="AC354" s="452"/>
      <c r="AD354" s="452"/>
    </row>
    <row r="355" spans="1:30" ht="20.100000000000001" customHeight="1">
      <c r="A355" s="144"/>
      <c r="B355" s="413"/>
      <c r="C355" s="452"/>
      <c r="D355" s="311" t="s">
        <v>1595</v>
      </c>
      <c r="E355" s="452"/>
      <c r="F355" s="323"/>
      <c r="G355" s="191"/>
      <c r="H355" s="323"/>
      <c r="I355" s="191"/>
      <c r="J355" s="323"/>
      <c r="K355" s="191"/>
      <c r="L355" s="356"/>
      <c r="M355" s="314"/>
      <c r="N355" s="315"/>
      <c r="O355" s="316"/>
      <c r="P355" s="315"/>
      <c r="Q355" s="316"/>
      <c r="R355" s="315"/>
      <c r="S355" s="316"/>
      <c r="T355" s="315"/>
      <c r="U355" s="316"/>
      <c r="V355" s="316"/>
      <c r="W355" s="316"/>
      <c r="X355" s="316"/>
      <c r="Y355" s="452"/>
      <c r="Z355" s="452"/>
      <c r="AA355" s="452"/>
      <c r="AB355" s="452"/>
      <c r="AC355" s="452"/>
      <c r="AD355" s="452"/>
    </row>
    <row r="356" spans="1:30" ht="20.100000000000001" customHeight="1">
      <c r="A356" s="144"/>
      <c r="B356" s="413"/>
      <c r="C356" s="452"/>
      <c r="D356" s="311" t="s">
        <v>1596</v>
      </c>
      <c r="E356" s="452"/>
      <c r="F356" s="323"/>
      <c r="G356" s="191"/>
      <c r="H356" s="323"/>
      <c r="I356" s="191"/>
      <c r="J356" s="323"/>
      <c r="K356" s="191"/>
      <c r="L356" s="356"/>
      <c r="M356" s="314"/>
      <c r="N356" s="315"/>
      <c r="O356" s="316"/>
      <c r="P356" s="315"/>
      <c r="Q356" s="316"/>
      <c r="R356" s="315"/>
      <c r="S356" s="316"/>
      <c r="T356" s="315"/>
      <c r="U356" s="316"/>
      <c r="V356" s="316"/>
      <c r="W356" s="316"/>
      <c r="X356" s="316"/>
      <c r="Y356" s="452"/>
      <c r="Z356" s="452"/>
      <c r="AA356" s="452"/>
      <c r="AB356" s="452"/>
      <c r="AC356" s="452"/>
      <c r="AD356" s="452"/>
    </row>
    <row r="357" spans="1:30" ht="20.100000000000001" customHeight="1">
      <c r="A357" s="144"/>
      <c r="B357" s="413"/>
      <c r="C357" s="452"/>
      <c r="D357" s="311" t="s">
        <v>1597</v>
      </c>
      <c r="E357" s="452"/>
      <c r="F357" s="323"/>
      <c r="G357" s="191"/>
      <c r="H357" s="323"/>
      <c r="I357" s="191"/>
      <c r="J357" s="323"/>
      <c r="K357" s="191"/>
      <c r="L357" s="356"/>
      <c r="M357" s="314"/>
      <c r="N357" s="315"/>
      <c r="O357" s="316"/>
      <c r="P357" s="315"/>
      <c r="Q357" s="316"/>
      <c r="R357" s="315"/>
      <c r="S357" s="316"/>
      <c r="T357" s="315"/>
      <c r="U357" s="316"/>
      <c r="V357" s="316"/>
      <c r="W357" s="316"/>
      <c r="X357" s="316"/>
      <c r="Y357" s="452"/>
      <c r="Z357" s="452"/>
      <c r="AA357" s="452"/>
      <c r="AB357" s="452"/>
      <c r="AC357" s="452"/>
      <c r="AD357" s="452"/>
    </row>
    <row r="358" spans="1:30" ht="20.100000000000001" customHeight="1">
      <c r="A358" s="144"/>
      <c r="B358" s="413"/>
      <c r="C358" s="452"/>
      <c r="D358" s="311" t="s">
        <v>1598</v>
      </c>
      <c r="E358" s="452"/>
      <c r="F358" s="323"/>
      <c r="G358" s="191"/>
      <c r="H358" s="323"/>
      <c r="I358" s="191"/>
      <c r="J358" s="323"/>
      <c r="K358" s="191"/>
      <c r="L358" s="356"/>
      <c r="M358" s="314"/>
      <c r="N358" s="315"/>
      <c r="O358" s="316"/>
      <c r="P358" s="315"/>
      <c r="Q358" s="316"/>
      <c r="R358" s="315"/>
      <c r="S358" s="316"/>
      <c r="T358" s="315"/>
      <c r="U358" s="316"/>
      <c r="V358" s="316"/>
      <c r="W358" s="316"/>
      <c r="X358" s="316"/>
      <c r="Y358" s="452"/>
      <c r="Z358" s="452"/>
      <c r="AA358" s="452"/>
      <c r="AB358" s="452"/>
      <c r="AC358" s="452"/>
      <c r="AD358" s="452"/>
    </row>
    <row r="359" spans="1:30" ht="20.100000000000001" customHeight="1">
      <c r="A359" s="144"/>
      <c r="B359" s="413"/>
      <c r="C359" s="452"/>
      <c r="D359" s="311" t="s">
        <v>8184</v>
      </c>
      <c r="E359" s="452"/>
      <c r="F359" s="323"/>
      <c r="G359" s="191"/>
      <c r="H359" s="323"/>
      <c r="I359" s="191"/>
      <c r="J359" s="323"/>
      <c r="K359" s="191"/>
      <c r="L359" s="356"/>
      <c r="M359" s="314"/>
      <c r="N359" s="315"/>
      <c r="O359" s="316"/>
      <c r="P359" s="315"/>
      <c r="Q359" s="316"/>
      <c r="R359" s="315"/>
      <c r="S359" s="316"/>
      <c r="T359" s="315"/>
      <c r="U359" s="316"/>
      <c r="V359" s="316"/>
      <c r="W359" s="316"/>
      <c r="X359" s="316"/>
      <c r="Y359" s="452"/>
      <c r="Z359" s="452"/>
      <c r="AA359" s="452"/>
      <c r="AB359" s="452"/>
      <c r="AC359" s="452"/>
      <c r="AD359" s="452"/>
    </row>
    <row r="360" spans="1:30" ht="20.100000000000001" customHeight="1">
      <c r="A360" s="144"/>
      <c r="B360" s="413"/>
      <c r="C360" s="452"/>
      <c r="D360" s="311" t="s">
        <v>8185</v>
      </c>
      <c r="E360" s="452"/>
      <c r="F360" s="323"/>
      <c r="G360" s="191"/>
      <c r="H360" s="323"/>
      <c r="I360" s="191"/>
      <c r="J360" s="323"/>
      <c r="K360" s="191"/>
      <c r="L360" s="356"/>
      <c r="M360" s="314"/>
      <c r="N360" s="315"/>
      <c r="O360" s="316"/>
      <c r="P360" s="315"/>
      <c r="Q360" s="316"/>
      <c r="R360" s="315"/>
      <c r="S360" s="316"/>
      <c r="T360" s="315"/>
      <c r="U360" s="316"/>
      <c r="V360" s="316"/>
      <c r="W360" s="316"/>
      <c r="X360" s="316"/>
      <c r="Y360" s="452"/>
      <c r="Z360" s="452"/>
      <c r="AA360" s="452"/>
      <c r="AB360" s="452"/>
      <c r="AC360" s="452"/>
      <c r="AD360" s="452"/>
    </row>
    <row r="361" spans="1:30" ht="20.100000000000001" customHeight="1">
      <c r="A361" s="144"/>
      <c r="B361" s="413"/>
      <c r="C361" s="452"/>
      <c r="D361" s="311" t="s">
        <v>8186</v>
      </c>
      <c r="E361" s="452"/>
      <c r="F361" s="323"/>
      <c r="G361" s="191"/>
      <c r="H361" s="323"/>
      <c r="I361" s="191"/>
      <c r="J361" s="323"/>
      <c r="K361" s="191"/>
      <c r="L361" s="356"/>
      <c r="M361" s="314"/>
      <c r="N361" s="315"/>
      <c r="O361" s="316"/>
      <c r="P361" s="315"/>
      <c r="Q361" s="316"/>
      <c r="R361" s="315"/>
      <c r="S361" s="316"/>
      <c r="T361" s="315"/>
      <c r="U361" s="316"/>
      <c r="V361" s="316"/>
      <c r="W361" s="316"/>
      <c r="X361" s="316"/>
      <c r="Y361" s="452"/>
      <c r="Z361" s="452"/>
      <c r="AA361" s="452"/>
      <c r="AB361" s="452"/>
      <c r="AC361" s="452"/>
      <c r="AD361" s="452"/>
    </row>
    <row r="362" spans="1:30" ht="20.100000000000001" customHeight="1">
      <c r="A362" s="144"/>
      <c r="B362" s="413"/>
      <c r="C362" s="452"/>
      <c r="D362" s="311" t="s">
        <v>8187</v>
      </c>
      <c r="E362" s="452"/>
      <c r="F362" s="323"/>
      <c r="G362" s="191"/>
      <c r="H362" s="323"/>
      <c r="I362" s="191"/>
      <c r="J362" s="323"/>
      <c r="K362" s="191"/>
      <c r="L362" s="356"/>
      <c r="M362" s="314"/>
      <c r="N362" s="315"/>
      <c r="O362" s="316"/>
      <c r="P362" s="315"/>
      <c r="Q362" s="316"/>
      <c r="R362" s="315"/>
      <c r="S362" s="316"/>
      <c r="T362" s="315"/>
      <c r="U362" s="316"/>
      <c r="V362" s="316"/>
      <c r="W362" s="316"/>
      <c r="X362" s="316"/>
      <c r="Y362" s="452"/>
      <c r="Z362" s="452"/>
      <c r="AA362" s="452"/>
      <c r="AB362" s="452"/>
      <c r="AC362" s="452"/>
      <c r="AD362" s="452"/>
    </row>
    <row r="363" spans="1:30" ht="20.100000000000001" customHeight="1">
      <c r="A363" s="144"/>
      <c r="B363" s="413"/>
      <c r="C363" s="452"/>
      <c r="D363" s="311" t="s">
        <v>8183</v>
      </c>
      <c r="E363" s="452"/>
      <c r="F363" s="323"/>
      <c r="G363" s="191"/>
      <c r="H363" s="323"/>
      <c r="I363" s="191"/>
      <c r="J363" s="323"/>
      <c r="K363" s="191"/>
      <c r="L363" s="356"/>
      <c r="M363" s="314"/>
      <c r="N363" s="315"/>
      <c r="O363" s="316"/>
      <c r="P363" s="315"/>
      <c r="Q363" s="316"/>
      <c r="R363" s="315"/>
      <c r="S363" s="316"/>
      <c r="T363" s="315"/>
      <c r="U363" s="316"/>
      <c r="V363" s="316"/>
      <c r="W363" s="316"/>
      <c r="X363" s="316"/>
      <c r="Y363" s="452"/>
      <c r="Z363" s="452"/>
      <c r="AA363" s="452"/>
      <c r="AB363" s="452"/>
      <c r="AC363" s="452"/>
      <c r="AD363" s="452"/>
    </row>
    <row r="364" spans="1:30" ht="20.100000000000001" customHeight="1">
      <c r="A364" s="144"/>
      <c r="B364" s="413"/>
      <c r="C364" s="452"/>
      <c r="D364" s="311" t="s">
        <v>8166</v>
      </c>
      <c r="E364" s="452"/>
      <c r="F364" s="323"/>
      <c r="G364" s="191"/>
      <c r="H364" s="323"/>
      <c r="I364" s="191"/>
      <c r="J364" s="323"/>
      <c r="K364" s="191"/>
      <c r="L364" s="356"/>
      <c r="M364" s="314"/>
      <c r="N364" s="315"/>
      <c r="O364" s="316"/>
      <c r="P364" s="315"/>
      <c r="Q364" s="316"/>
      <c r="R364" s="315"/>
      <c r="S364" s="316"/>
      <c r="T364" s="315"/>
      <c r="U364" s="316"/>
      <c r="V364" s="316"/>
      <c r="W364" s="316"/>
      <c r="X364" s="316"/>
      <c r="Y364" s="452"/>
      <c r="Z364" s="452"/>
      <c r="AA364" s="452"/>
      <c r="AB364" s="452"/>
      <c r="AC364" s="452"/>
      <c r="AD364" s="452"/>
    </row>
    <row r="365" spans="1:30" ht="20.100000000000001" customHeight="1">
      <c r="A365" s="144"/>
      <c r="B365" s="413"/>
      <c r="C365" s="452"/>
      <c r="D365" s="311" t="s">
        <v>1960</v>
      </c>
      <c r="E365" s="452"/>
      <c r="F365" s="323"/>
      <c r="G365" s="191"/>
      <c r="H365" s="323"/>
      <c r="I365" s="191"/>
      <c r="J365" s="323"/>
      <c r="K365" s="191"/>
      <c r="L365" s="356"/>
      <c r="M365" s="314"/>
      <c r="N365" s="315"/>
      <c r="O365" s="316"/>
      <c r="P365" s="315"/>
      <c r="Q365" s="316"/>
      <c r="R365" s="315"/>
      <c r="S365" s="316"/>
      <c r="T365" s="315"/>
      <c r="U365" s="316"/>
      <c r="V365" s="316"/>
      <c r="W365" s="316"/>
      <c r="X365" s="316"/>
      <c r="Y365" s="452"/>
      <c r="Z365" s="452"/>
      <c r="AA365" s="452"/>
      <c r="AB365" s="452"/>
      <c r="AC365" s="452"/>
      <c r="AD365" s="452"/>
    </row>
    <row r="366" spans="1:30" ht="20.100000000000001" customHeight="1">
      <c r="A366" s="460" t="s">
        <v>5291</v>
      </c>
      <c r="B366" s="461" t="s">
        <v>947</v>
      </c>
      <c r="C366" s="358" t="s">
        <v>5284</v>
      </c>
      <c r="D366" s="374" t="s">
        <v>1591</v>
      </c>
      <c r="E366" s="358" t="s">
        <v>8164</v>
      </c>
      <c r="F366" s="467"/>
      <c r="G366" s="477"/>
      <c r="H366" s="467"/>
      <c r="I366" s="477"/>
      <c r="J366" s="467"/>
      <c r="K366" s="477"/>
      <c r="L366" s="443"/>
      <c r="M366" s="444"/>
      <c r="N366" s="471"/>
      <c r="O366" s="465"/>
      <c r="P366" s="471"/>
      <c r="Q366" s="465"/>
      <c r="R366" s="471"/>
      <c r="S366" s="465"/>
      <c r="T366" s="471"/>
      <c r="U366" s="465"/>
      <c r="V366" s="358" t="s">
        <v>8161</v>
      </c>
      <c r="W366" s="358" t="s">
        <v>8161</v>
      </c>
      <c r="X366" s="358" t="s">
        <v>8161</v>
      </c>
      <c r="Y366" s="358" t="s">
        <v>8161</v>
      </c>
      <c r="Z366" s="358" t="s">
        <v>8161</v>
      </c>
      <c r="AA366" s="358" t="s">
        <v>8161</v>
      </c>
      <c r="AB366" s="358" t="s">
        <v>138</v>
      </c>
      <c r="AC366" s="358" t="s">
        <v>138</v>
      </c>
      <c r="AD366" s="358"/>
    </row>
    <row r="367" spans="1:30" ht="20.100000000000001" customHeight="1">
      <c r="A367" s="144"/>
      <c r="B367" s="413"/>
      <c r="C367" s="452"/>
      <c r="D367" s="311" t="s">
        <v>1592</v>
      </c>
      <c r="E367" s="452"/>
      <c r="F367" s="323"/>
      <c r="G367" s="191"/>
      <c r="H367" s="323"/>
      <c r="I367" s="191"/>
      <c r="J367" s="323"/>
      <c r="K367" s="191"/>
      <c r="L367" s="356"/>
      <c r="M367" s="314"/>
      <c r="N367" s="315"/>
      <c r="O367" s="316"/>
      <c r="P367" s="315"/>
      <c r="Q367" s="316"/>
      <c r="R367" s="315"/>
      <c r="S367" s="316"/>
      <c r="T367" s="315"/>
      <c r="U367" s="316"/>
      <c r="V367" s="316"/>
      <c r="W367" s="316"/>
      <c r="X367" s="316"/>
      <c r="Y367" s="452"/>
      <c r="Z367" s="452"/>
      <c r="AA367" s="452"/>
      <c r="AB367" s="452"/>
      <c r="AC367" s="452"/>
      <c r="AD367" s="452"/>
    </row>
    <row r="368" spans="1:30" ht="20.100000000000001" customHeight="1">
      <c r="A368" s="144"/>
      <c r="B368" s="413"/>
      <c r="C368" s="452"/>
      <c r="D368" s="311" t="s">
        <v>1593</v>
      </c>
      <c r="E368" s="452"/>
      <c r="F368" s="323"/>
      <c r="G368" s="191"/>
      <c r="H368" s="323"/>
      <c r="I368" s="191"/>
      <c r="J368" s="323"/>
      <c r="K368" s="191"/>
      <c r="L368" s="356"/>
      <c r="M368" s="314"/>
      <c r="N368" s="315"/>
      <c r="O368" s="316"/>
      <c r="P368" s="315"/>
      <c r="Q368" s="316"/>
      <c r="R368" s="315"/>
      <c r="S368" s="316"/>
      <c r="T368" s="315"/>
      <c r="U368" s="316"/>
      <c r="V368" s="316"/>
      <c r="W368" s="316"/>
      <c r="X368" s="316"/>
      <c r="Y368" s="452"/>
      <c r="Z368" s="452"/>
      <c r="AA368" s="452"/>
      <c r="AB368" s="452"/>
      <c r="AC368" s="452"/>
      <c r="AD368" s="452"/>
    </row>
    <row r="369" spans="1:30" ht="20.100000000000001" customHeight="1">
      <c r="A369" s="144"/>
      <c r="B369" s="413"/>
      <c r="C369" s="452"/>
      <c r="D369" s="311" t="s">
        <v>1594</v>
      </c>
      <c r="E369" s="452"/>
      <c r="F369" s="323"/>
      <c r="G369" s="191"/>
      <c r="H369" s="323"/>
      <c r="I369" s="191"/>
      <c r="J369" s="323"/>
      <c r="K369" s="191"/>
      <c r="L369" s="356"/>
      <c r="M369" s="314"/>
      <c r="N369" s="315"/>
      <c r="O369" s="316"/>
      <c r="P369" s="315"/>
      <c r="Q369" s="316"/>
      <c r="R369" s="315"/>
      <c r="S369" s="316"/>
      <c r="T369" s="315"/>
      <c r="U369" s="316"/>
      <c r="V369" s="316"/>
      <c r="W369" s="316"/>
      <c r="X369" s="316"/>
      <c r="Y369" s="452"/>
      <c r="Z369" s="452"/>
      <c r="AA369" s="452"/>
      <c r="AB369" s="452"/>
      <c r="AC369" s="452"/>
      <c r="AD369" s="452"/>
    </row>
    <row r="370" spans="1:30" ht="20.100000000000001" customHeight="1">
      <c r="A370" s="144"/>
      <c r="B370" s="413"/>
      <c r="C370" s="452"/>
      <c r="D370" s="311" t="s">
        <v>1595</v>
      </c>
      <c r="E370" s="452"/>
      <c r="F370" s="323"/>
      <c r="G370" s="191"/>
      <c r="H370" s="323"/>
      <c r="I370" s="191"/>
      <c r="J370" s="323"/>
      <c r="K370" s="191"/>
      <c r="L370" s="356"/>
      <c r="M370" s="314"/>
      <c r="N370" s="315"/>
      <c r="O370" s="316"/>
      <c r="P370" s="315"/>
      <c r="Q370" s="316"/>
      <c r="R370" s="315"/>
      <c r="S370" s="316"/>
      <c r="T370" s="315"/>
      <c r="U370" s="316"/>
      <c r="V370" s="316"/>
      <c r="W370" s="316"/>
      <c r="X370" s="316"/>
      <c r="Y370" s="452"/>
      <c r="Z370" s="452"/>
      <c r="AA370" s="452"/>
      <c r="AB370" s="452"/>
      <c r="AC370" s="452"/>
      <c r="AD370" s="452"/>
    </row>
    <row r="371" spans="1:30" ht="20.100000000000001" customHeight="1">
      <c r="A371" s="144"/>
      <c r="B371" s="413"/>
      <c r="C371" s="452"/>
      <c r="D371" s="311" t="s">
        <v>1596</v>
      </c>
      <c r="E371" s="452"/>
      <c r="F371" s="323"/>
      <c r="G371" s="191"/>
      <c r="H371" s="323"/>
      <c r="I371" s="191"/>
      <c r="J371" s="323"/>
      <c r="K371" s="191"/>
      <c r="L371" s="356"/>
      <c r="M371" s="314"/>
      <c r="N371" s="315"/>
      <c r="O371" s="316"/>
      <c r="P371" s="315"/>
      <c r="Q371" s="316"/>
      <c r="R371" s="315"/>
      <c r="S371" s="316"/>
      <c r="T371" s="315"/>
      <c r="U371" s="316"/>
      <c r="V371" s="316"/>
      <c r="W371" s="316"/>
      <c r="X371" s="316"/>
      <c r="Y371" s="452"/>
      <c r="Z371" s="452"/>
      <c r="AA371" s="452"/>
      <c r="AB371" s="452"/>
      <c r="AC371" s="452"/>
      <c r="AD371" s="452"/>
    </row>
    <row r="372" spans="1:30" ht="20.100000000000001" customHeight="1">
      <c r="A372" s="144"/>
      <c r="B372" s="413"/>
      <c r="C372" s="452"/>
      <c r="D372" s="311" t="s">
        <v>1597</v>
      </c>
      <c r="E372" s="452"/>
      <c r="F372" s="323"/>
      <c r="G372" s="191"/>
      <c r="H372" s="323"/>
      <c r="I372" s="191"/>
      <c r="J372" s="323"/>
      <c r="K372" s="191"/>
      <c r="L372" s="356"/>
      <c r="M372" s="314"/>
      <c r="N372" s="315"/>
      <c r="O372" s="316"/>
      <c r="P372" s="315"/>
      <c r="Q372" s="316"/>
      <c r="R372" s="315"/>
      <c r="S372" s="316"/>
      <c r="T372" s="315"/>
      <c r="U372" s="316"/>
      <c r="V372" s="316"/>
      <c r="W372" s="316"/>
      <c r="X372" s="316"/>
      <c r="Y372" s="452"/>
      <c r="Z372" s="452"/>
      <c r="AA372" s="452"/>
      <c r="AB372" s="452"/>
      <c r="AC372" s="452"/>
      <c r="AD372" s="452"/>
    </row>
    <row r="373" spans="1:30" ht="20.100000000000001" customHeight="1">
      <c r="A373" s="144"/>
      <c r="B373" s="413"/>
      <c r="C373" s="452"/>
      <c r="D373" s="311" t="s">
        <v>1598</v>
      </c>
      <c r="E373" s="452"/>
      <c r="F373" s="323"/>
      <c r="G373" s="191"/>
      <c r="H373" s="323"/>
      <c r="I373" s="191"/>
      <c r="J373" s="323"/>
      <c r="K373" s="191"/>
      <c r="L373" s="356"/>
      <c r="M373" s="314"/>
      <c r="N373" s="315"/>
      <c r="O373" s="316"/>
      <c r="P373" s="315"/>
      <c r="Q373" s="316"/>
      <c r="R373" s="315"/>
      <c r="S373" s="316"/>
      <c r="T373" s="315"/>
      <c r="U373" s="316"/>
      <c r="V373" s="316"/>
      <c r="W373" s="316"/>
      <c r="X373" s="316"/>
      <c r="Y373" s="452"/>
      <c r="Z373" s="452"/>
      <c r="AA373" s="452"/>
      <c r="AB373" s="452"/>
      <c r="AC373" s="452"/>
      <c r="AD373" s="452"/>
    </row>
    <row r="374" spans="1:30" ht="20.100000000000001" customHeight="1">
      <c r="A374" s="144"/>
      <c r="B374" s="413"/>
      <c r="C374" s="452"/>
      <c r="D374" s="311" t="s">
        <v>8184</v>
      </c>
      <c r="E374" s="452"/>
      <c r="F374" s="323"/>
      <c r="G374" s="191"/>
      <c r="H374" s="323"/>
      <c r="I374" s="191"/>
      <c r="J374" s="323"/>
      <c r="K374" s="191"/>
      <c r="L374" s="356"/>
      <c r="M374" s="314"/>
      <c r="N374" s="315"/>
      <c r="O374" s="316"/>
      <c r="P374" s="315"/>
      <c r="Q374" s="316"/>
      <c r="R374" s="315"/>
      <c r="S374" s="316"/>
      <c r="T374" s="315"/>
      <c r="U374" s="316"/>
      <c r="V374" s="316"/>
      <c r="W374" s="316"/>
      <c r="X374" s="316"/>
      <c r="Y374" s="452"/>
      <c r="Z374" s="452"/>
      <c r="AA374" s="452"/>
      <c r="AB374" s="452"/>
      <c r="AC374" s="452"/>
      <c r="AD374" s="452"/>
    </row>
    <row r="375" spans="1:30" ht="20.100000000000001" customHeight="1">
      <c r="A375" s="144"/>
      <c r="B375" s="413"/>
      <c r="C375" s="452"/>
      <c r="D375" s="311" t="s">
        <v>8185</v>
      </c>
      <c r="E375" s="452"/>
      <c r="F375" s="323"/>
      <c r="G375" s="191"/>
      <c r="H375" s="323"/>
      <c r="I375" s="191"/>
      <c r="J375" s="323"/>
      <c r="K375" s="191"/>
      <c r="L375" s="356"/>
      <c r="M375" s="314"/>
      <c r="N375" s="315"/>
      <c r="O375" s="316"/>
      <c r="P375" s="315"/>
      <c r="Q375" s="316"/>
      <c r="R375" s="315"/>
      <c r="S375" s="316"/>
      <c r="T375" s="315"/>
      <c r="U375" s="316"/>
      <c r="V375" s="316"/>
      <c r="W375" s="316"/>
      <c r="X375" s="316"/>
      <c r="Y375" s="452"/>
      <c r="Z375" s="452"/>
      <c r="AA375" s="452"/>
      <c r="AB375" s="452"/>
      <c r="AC375" s="452"/>
      <c r="AD375" s="452"/>
    </row>
    <row r="376" spans="1:30" ht="20.100000000000001" customHeight="1">
      <c r="A376" s="144"/>
      <c r="B376" s="413"/>
      <c r="C376" s="452"/>
      <c r="D376" s="311" t="s">
        <v>8186</v>
      </c>
      <c r="E376" s="452"/>
      <c r="F376" s="323"/>
      <c r="G376" s="191"/>
      <c r="H376" s="323"/>
      <c r="I376" s="191"/>
      <c r="J376" s="323"/>
      <c r="K376" s="191"/>
      <c r="L376" s="356"/>
      <c r="M376" s="314"/>
      <c r="N376" s="315"/>
      <c r="O376" s="316"/>
      <c r="P376" s="315"/>
      <c r="Q376" s="316"/>
      <c r="R376" s="315"/>
      <c r="S376" s="316"/>
      <c r="T376" s="315"/>
      <c r="U376" s="316"/>
      <c r="V376" s="316"/>
      <c r="W376" s="316"/>
      <c r="X376" s="316"/>
      <c r="Y376" s="452"/>
      <c r="Z376" s="452"/>
      <c r="AA376" s="452"/>
      <c r="AB376" s="452"/>
      <c r="AC376" s="452"/>
      <c r="AD376" s="452"/>
    </row>
    <row r="377" spans="1:30" ht="20.100000000000001" customHeight="1">
      <c r="A377" s="144"/>
      <c r="B377" s="413"/>
      <c r="C377" s="452"/>
      <c r="D377" s="311" t="s">
        <v>8187</v>
      </c>
      <c r="E377" s="452"/>
      <c r="F377" s="323"/>
      <c r="G377" s="191"/>
      <c r="H377" s="323"/>
      <c r="I377" s="191"/>
      <c r="J377" s="323"/>
      <c r="K377" s="191"/>
      <c r="L377" s="356"/>
      <c r="M377" s="314"/>
      <c r="N377" s="315"/>
      <c r="O377" s="316"/>
      <c r="P377" s="315"/>
      <c r="Q377" s="316"/>
      <c r="R377" s="315"/>
      <c r="S377" s="316"/>
      <c r="T377" s="315"/>
      <c r="U377" s="316"/>
      <c r="V377" s="316"/>
      <c r="W377" s="316"/>
      <c r="X377" s="316"/>
      <c r="Y377" s="452"/>
      <c r="Z377" s="452"/>
      <c r="AA377" s="452"/>
      <c r="AB377" s="452"/>
      <c r="AC377" s="452"/>
      <c r="AD377" s="452"/>
    </row>
    <row r="378" spans="1:30" ht="20.100000000000001" customHeight="1">
      <c r="A378" s="144"/>
      <c r="B378" s="413"/>
      <c r="C378" s="452"/>
      <c r="D378" s="311" t="s">
        <v>8183</v>
      </c>
      <c r="E378" s="452"/>
      <c r="F378" s="323"/>
      <c r="G378" s="191"/>
      <c r="H378" s="323"/>
      <c r="I378" s="191"/>
      <c r="J378" s="323"/>
      <c r="K378" s="191"/>
      <c r="L378" s="356"/>
      <c r="M378" s="314"/>
      <c r="N378" s="315"/>
      <c r="O378" s="316"/>
      <c r="P378" s="315"/>
      <c r="Q378" s="316"/>
      <c r="R378" s="315"/>
      <c r="S378" s="316"/>
      <c r="T378" s="315"/>
      <c r="U378" s="316"/>
      <c r="V378" s="316"/>
      <c r="W378" s="316"/>
      <c r="X378" s="316"/>
      <c r="Y378" s="452"/>
      <c r="Z378" s="452"/>
      <c r="AA378" s="452"/>
      <c r="AB378" s="452"/>
      <c r="AC378" s="452"/>
      <c r="AD378" s="452"/>
    </row>
    <row r="379" spans="1:30" ht="20.100000000000001" customHeight="1">
      <c r="A379" s="144"/>
      <c r="B379" s="413"/>
      <c r="C379" s="452"/>
      <c r="D379" s="311" t="s">
        <v>8166</v>
      </c>
      <c r="E379" s="452"/>
      <c r="F379" s="323"/>
      <c r="G379" s="191"/>
      <c r="H379" s="323"/>
      <c r="I379" s="191"/>
      <c r="J379" s="323"/>
      <c r="K379" s="191"/>
      <c r="L379" s="356"/>
      <c r="M379" s="314"/>
      <c r="N379" s="315"/>
      <c r="O379" s="316"/>
      <c r="P379" s="315"/>
      <c r="Q379" s="316"/>
      <c r="R379" s="315"/>
      <c r="S379" s="316"/>
      <c r="T379" s="315"/>
      <c r="U379" s="316"/>
      <c r="V379" s="316"/>
      <c r="W379" s="316"/>
      <c r="X379" s="316"/>
      <c r="Y379" s="452"/>
      <c r="Z379" s="452"/>
      <c r="AA379" s="452"/>
      <c r="AB379" s="452"/>
      <c r="AC379" s="452"/>
      <c r="AD379" s="452"/>
    </row>
    <row r="380" spans="1:30" ht="20.100000000000001" customHeight="1">
      <c r="A380" s="144"/>
      <c r="B380" s="413"/>
      <c r="C380" s="452"/>
      <c r="D380" s="311" t="s">
        <v>1960</v>
      </c>
      <c r="E380" s="452"/>
      <c r="F380" s="323"/>
      <c r="G380" s="191"/>
      <c r="H380" s="323"/>
      <c r="I380" s="191"/>
      <c r="J380" s="323"/>
      <c r="K380" s="191"/>
      <c r="L380" s="356"/>
      <c r="M380" s="314"/>
      <c r="N380" s="315"/>
      <c r="O380" s="316"/>
      <c r="P380" s="315"/>
      <c r="Q380" s="316"/>
      <c r="R380" s="315"/>
      <c r="S380" s="316"/>
      <c r="T380" s="315"/>
      <c r="U380" s="316"/>
      <c r="V380" s="316"/>
      <c r="W380" s="316"/>
      <c r="X380" s="316"/>
      <c r="Y380" s="452"/>
      <c r="Z380" s="452"/>
      <c r="AA380" s="452"/>
      <c r="AB380" s="452"/>
      <c r="AC380" s="452"/>
      <c r="AD380" s="452"/>
    </row>
    <row r="381" spans="1:30" ht="20.100000000000001" customHeight="1">
      <c r="A381" s="460" t="s">
        <v>5292</v>
      </c>
      <c r="B381" s="461" t="s">
        <v>948</v>
      </c>
      <c r="C381" s="358" t="s">
        <v>5284</v>
      </c>
      <c r="D381" s="374" t="s">
        <v>1591</v>
      </c>
      <c r="E381" s="358" t="s">
        <v>8164</v>
      </c>
      <c r="F381" s="467"/>
      <c r="G381" s="477"/>
      <c r="H381" s="467"/>
      <c r="I381" s="477"/>
      <c r="J381" s="467"/>
      <c r="K381" s="477"/>
      <c r="L381" s="443"/>
      <c r="M381" s="444"/>
      <c r="N381" s="471"/>
      <c r="O381" s="465"/>
      <c r="P381" s="471"/>
      <c r="Q381" s="465"/>
      <c r="R381" s="471"/>
      <c r="S381" s="465"/>
      <c r="T381" s="471"/>
      <c r="U381" s="465"/>
      <c r="V381" s="358" t="s">
        <v>8161</v>
      </c>
      <c r="W381" s="358" t="s">
        <v>8161</v>
      </c>
      <c r="X381" s="358" t="s">
        <v>8161</v>
      </c>
      <c r="Y381" s="358" t="s">
        <v>8161</v>
      </c>
      <c r="Z381" s="358" t="s">
        <v>8161</v>
      </c>
      <c r="AA381" s="358" t="s">
        <v>8161</v>
      </c>
      <c r="AB381" s="358" t="s">
        <v>138</v>
      </c>
      <c r="AC381" s="358" t="s">
        <v>138</v>
      </c>
      <c r="AD381" s="358"/>
    </row>
    <row r="382" spans="1:30" ht="20.100000000000001" customHeight="1">
      <c r="A382" s="144"/>
      <c r="B382" s="413"/>
      <c r="C382" s="452"/>
      <c r="D382" s="311" t="s">
        <v>1592</v>
      </c>
      <c r="E382" s="452"/>
      <c r="F382" s="323"/>
      <c r="G382" s="191"/>
      <c r="H382" s="323"/>
      <c r="I382" s="191"/>
      <c r="J382" s="323"/>
      <c r="K382" s="191"/>
      <c r="L382" s="356"/>
      <c r="M382" s="314"/>
      <c r="N382" s="315"/>
      <c r="O382" s="316"/>
      <c r="P382" s="315"/>
      <c r="Q382" s="316"/>
      <c r="R382" s="315"/>
      <c r="S382" s="316"/>
      <c r="T382" s="315"/>
      <c r="U382" s="316"/>
      <c r="V382" s="316"/>
      <c r="W382" s="316"/>
      <c r="X382" s="316"/>
      <c r="Y382" s="452"/>
      <c r="Z382" s="452"/>
      <c r="AA382" s="452"/>
      <c r="AB382" s="452"/>
      <c r="AC382" s="452"/>
      <c r="AD382" s="452"/>
    </row>
    <row r="383" spans="1:30" ht="20.100000000000001" customHeight="1">
      <c r="A383" s="144"/>
      <c r="B383" s="413"/>
      <c r="C383" s="452"/>
      <c r="D383" s="311" t="s">
        <v>1593</v>
      </c>
      <c r="E383" s="452"/>
      <c r="F383" s="323"/>
      <c r="G383" s="191"/>
      <c r="H383" s="323"/>
      <c r="I383" s="191"/>
      <c r="J383" s="323"/>
      <c r="K383" s="191"/>
      <c r="L383" s="356"/>
      <c r="M383" s="314"/>
      <c r="N383" s="315"/>
      <c r="O383" s="316"/>
      <c r="P383" s="315"/>
      <c r="Q383" s="316"/>
      <c r="R383" s="315"/>
      <c r="S383" s="316"/>
      <c r="T383" s="315"/>
      <c r="U383" s="316"/>
      <c r="V383" s="316"/>
      <c r="W383" s="316"/>
      <c r="X383" s="316"/>
      <c r="Y383" s="452"/>
      <c r="Z383" s="452"/>
      <c r="AA383" s="452"/>
      <c r="AB383" s="452"/>
      <c r="AC383" s="452"/>
      <c r="AD383" s="452"/>
    </row>
    <row r="384" spans="1:30" ht="20.100000000000001" customHeight="1">
      <c r="A384" s="144"/>
      <c r="B384" s="413"/>
      <c r="C384" s="452"/>
      <c r="D384" s="311" t="s">
        <v>1594</v>
      </c>
      <c r="E384" s="452"/>
      <c r="F384" s="323"/>
      <c r="G384" s="191"/>
      <c r="H384" s="323"/>
      <c r="I384" s="191"/>
      <c r="J384" s="323"/>
      <c r="K384" s="191"/>
      <c r="L384" s="356"/>
      <c r="M384" s="314"/>
      <c r="N384" s="315"/>
      <c r="O384" s="316"/>
      <c r="P384" s="315"/>
      <c r="Q384" s="316"/>
      <c r="R384" s="315"/>
      <c r="S384" s="316"/>
      <c r="T384" s="315"/>
      <c r="U384" s="316"/>
      <c r="V384" s="316"/>
      <c r="W384" s="316"/>
      <c r="X384" s="316"/>
      <c r="Y384" s="452"/>
      <c r="Z384" s="452"/>
      <c r="AA384" s="452"/>
      <c r="AB384" s="452"/>
      <c r="AC384" s="452"/>
      <c r="AD384" s="452"/>
    </row>
    <row r="385" spans="1:30" ht="20.100000000000001" customHeight="1">
      <c r="A385" s="144"/>
      <c r="B385" s="413"/>
      <c r="C385" s="452"/>
      <c r="D385" s="311" t="s">
        <v>1595</v>
      </c>
      <c r="E385" s="452"/>
      <c r="F385" s="323"/>
      <c r="G385" s="191"/>
      <c r="H385" s="323"/>
      <c r="I385" s="191"/>
      <c r="J385" s="323"/>
      <c r="K385" s="191"/>
      <c r="L385" s="356"/>
      <c r="M385" s="314"/>
      <c r="N385" s="315"/>
      <c r="O385" s="316"/>
      <c r="P385" s="315"/>
      <c r="Q385" s="316"/>
      <c r="R385" s="315"/>
      <c r="S385" s="316"/>
      <c r="T385" s="315"/>
      <c r="U385" s="316"/>
      <c r="V385" s="316"/>
      <c r="W385" s="316"/>
      <c r="X385" s="316"/>
      <c r="Y385" s="452"/>
      <c r="Z385" s="452"/>
      <c r="AA385" s="452"/>
      <c r="AB385" s="452"/>
      <c r="AC385" s="452"/>
      <c r="AD385" s="452"/>
    </row>
    <row r="386" spans="1:30" ht="20.100000000000001" customHeight="1">
      <c r="A386" s="144"/>
      <c r="B386" s="413"/>
      <c r="C386" s="452"/>
      <c r="D386" s="311" t="s">
        <v>1596</v>
      </c>
      <c r="E386" s="452"/>
      <c r="F386" s="323"/>
      <c r="G386" s="191"/>
      <c r="H386" s="323"/>
      <c r="I386" s="191"/>
      <c r="J386" s="323"/>
      <c r="K386" s="191"/>
      <c r="L386" s="356"/>
      <c r="M386" s="314"/>
      <c r="N386" s="315"/>
      <c r="O386" s="316"/>
      <c r="P386" s="315"/>
      <c r="Q386" s="316"/>
      <c r="R386" s="315"/>
      <c r="S386" s="316"/>
      <c r="T386" s="315"/>
      <c r="U386" s="316"/>
      <c r="V386" s="316"/>
      <c r="W386" s="316"/>
      <c r="X386" s="316"/>
      <c r="Y386" s="452"/>
      <c r="Z386" s="452"/>
      <c r="AA386" s="452"/>
      <c r="AB386" s="452"/>
      <c r="AC386" s="452"/>
      <c r="AD386" s="452"/>
    </row>
    <row r="387" spans="1:30" ht="20.100000000000001" customHeight="1">
      <c r="A387" s="144"/>
      <c r="B387" s="413"/>
      <c r="C387" s="452"/>
      <c r="D387" s="311" t="s">
        <v>1597</v>
      </c>
      <c r="E387" s="452"/>
      <c r="F387" s="323"/>
      <c r="G387" s="191"/>
      <c r="H387" s="323"/>
      <c r="I387" s="191"/>
      <c r="J387" s="323"/>
      <c r="K387" s="191"/>
      <c r="L387" s="356"/>
      <c r="M387" s="314"/>
      <c r="N387" s="315"/>
      <c r="O387" s="316"/>
      <c r="P387" s="315"/>
      <c r="Q387" s="316"/>
      <c r="R387" s="315"/>
      <c r="S387" s="316"/>
      <c r="T387" s="315"/>
      <c r="U387" s="316"/>
      <c r="V387" s="316"/>
      <c r="W387" s="316"/>
      <c r="X387" s="316"/>
      <c r="Y387" s="452"/>
      <c r="Z387" s="452"/>
      <c r="AA387" s="452"/>
      <c r="AB387" s="452"/>
      <c r="AC387" s="452"/>
      <c r="AD387" s="452"/>
    </row>
    <row r="388" spans="1:30" ht="20.100000000000001" customHeight="1">
      <c r="A388" s="144"/>
      <c r="B388" s="413"/>
      <c r="C388" s="452"/>
      <c r="D388" s="311" t="s">
        <v>1598</v>
      </c>
      <c r="E388" s="452"/>
      <c r="F388" s="323"/>
      <c r="G388" s="191"/>
      <c r="H388" s="323"/>
      <c r="I388" s="191"/>
      <c r="J388" s="323"/>
      <c r="K388" s="191"/>
      <c r="L388" s="356"/>
      <c r="M388" s="314"/>
      <c r="N388" s="315"/>
      <c r="O388" s="316"/>
      <c r="P388" s="315"/>
      <c r="Q388" s="316"/>
      <c r="R388" s="315"/>
      <c r="S388" s="316"/>
      <c r="T388" s="315"/>
      <c r="U388" s="316"/>
      <c r="V388" s="316"/>
      <c r="W388" s="316"/>
      <c r="X388" s="316"/>
      <c r="Y388" s="452"/>
      <c r="Z388" s="452"/>
      <c r="AA388" s="452"/>
      <c r="AB388" s="452"/>
      <c r="AC388" s="452"/>
      <c r="AD388" s="452"/>
    </row>
    <row r="389" spans="1:30" ht="20.100000000000001" customHeight="1">
      <c r="A389" s="144"/>
      <c r="B389" s="413"/>
      <c r="C389" s="452"/>
      <c r="D389" s="311" t="s">
        <v>8184</v>
      </c>
      <c r="E389" s="452"/>
      <c r="F389" s="323"/>
      <c r="G389" s="191"/>
      <c r="H389" s="323"/>
      <c r="I389" s="191"/>
      <c r="J389" s="323"/>
      <c r="K389" s="191"/>
      <c r="L389" s="356"/>
      <c r="M389" s="314"/>
      <c r="N389" s="315"/>
      <c r="O389" s="316"/>
      <c r="P389" s="315"/>
      <c r="Q389" s="316"/>
      <c r="R389" s="315"/>
      <c r="S389" s="316"/>
      <c r="T389" s="315"/>
      <c r="U389" s="316"/>
      <c r="V389" s="316"/>
      <c r="W389" s="316"/>
      <c r="X389" s="316"/>
      <c r="Y389" s="452"/>
      <c r="Z389" s="452"/>
      <c r="AA389" s="452"/>
      <c r="AB389" s="452"/>
      <c r="AC389" s="452"/>
      <c r="AD389" s="452"/>
    </row>
    <row r="390" spans="1:30" ht="20.100000000000001" customHeight="1">
      <c r="A390" s="144"/>
      <c r="B390" s="413"/>
      <c r="C390" s="452"/>
      <c r="D390" s="311" t="s">
        <v>8185</v>
      </c>
      <c r="E390" s="452"/>
      <c r="F390" s="323"/>
      <c r="G390" s="191"/>
      <c r="H390" s="323"/>
      <c r="I390" s="191"/>
      <c r="J390" s="323"/>
      <c r="K390" s="191"/>
      <c r="L390" s="356"/>
      <c r="M390" s="314"/>
      <c r="N390" s="315"/>
      <c r="O390" s="316"/>
      <c r="P390" s="315"/>
      <c r="Q390" s="316"/>
      <c r="R390" s="315"/>
      <c r="S390" s="316"/>
      <c r="T390" s="315"/>
      <c r="U390" s="316"/>
      <c r="V390" s="316"/>
      <c r="W390" s="316"/>
      <c r="X390" s="316"/>
      <c r="Y390" s="452"/>
      <c r="Z390" s="452"/>
      <c r="AA390" s="452"/>
      <c r="AB390" s="452"/>
      <c r="AC390" s="452"/>
      <c r="AD390" s="452"/>
    </row>
    <row r="391" spans="1:30" ht="20.100000000000001" customHeight="1">
      <c r="A391" s="144"/>
      <c r="B391" s="413"/>
      <c r="C391" s="452"/>
      <c r="D391" s="311" t="s">
        <v>8186</v>
      </c>
      <c r="E391" s="452"/>
      <c r="F391" s="323"/>
      <c r="G391" s="191"/>
      <c r="H391" s="323"/>
      <c r="I391" s="191"/>
      <c r="J391" s="323"/>
      <c r="K391" s="191"/>
      <c r="L391" s="356"/>
      <c r="M391" s="314"/>
      <c r="N391" s="315"/>
      <c r="O391" s="316"/>
      <c r="P391" s="315"/>
      <c r="Q391" s="316"/>
      <c r="R391" s="315"/>
      <c r="S391" s="316"/>
      <c r="T391" s="315"/>
      <c r="U391" s="316"/>
      <c r="V391" s="316"/>
      <c r="W391" s="316"/>
      <c r="X391" s="316"/>
      <c r="Y391" s="452"/>
      <c r="Z391" s="452"/>
      <c r="AA391" s="452"/>
      <c r="AB391" s="452"/>
      <c r="AC391" s="452"/>
      <c r="AD391" s="452"/>
    </row>
    <row r="392" spans="1:30" ht="20.100000000000001" customHeight="1">
      <c r="A392" s="144"/>
      <c r="B392" s="413"/>
      <c r="C392" s="452"/>
      <c r="D392" s="311" t="s">
        <v>8187</v>
      </c>
      <c r="E392" s="452"/>
      <c r="F392" s="323"/>
      <c r="G392" s="191"/>
      <c r="H392" s="323"/>
      <c r="I392" s="191"/>
      <c r="J392" s="323"/>
      <c r="K392" s="191"/>
      <c r="L392" s="356"/>
      <c r="M392" s="314"/>
      <c r="N392" s="315"/>
      <c r="O392" s="316"/>
      <c r="P392" s="315"/>
      <c r="Q392" s="316"/>
      <c r="R392" s="315"/>
      <c r="S392" s="316"/>
      <c r="T392" s="315"/>
      <c r="U392" s="316"/>
      <c r="V392" s="316"/>
      <c r="W392" s="316"/>
      <c r="X392" s="316"/>
      <c r="Y392" s="452"/>
      <c r="Z392" s="452"/>
      <c r="AA392" s="452"/>
      <c r="AB392" s="452"/>
      <c r="AC392" s="452"/>
      <c r="AD392" s="452"/>
    </row>
    <row r="393" spans="1:30" ht="20.100000000000001" customHeight="1">
      <c r="A393" s="144"/>
      <c r="B393" s="413"/>
      <c r="C393" s="452"/>
      <c r="D393" s="311" t="s">
        <v>8183</v>
      </c>
      <c r="E393" s="452"/>
      <c r="F393" s="323"/>
      <c r="G393" s="191"/>
      <c r="H393" s="323"/>
      <c r="I393" s="191"/>
      <c r="J393" s="323"/>
      <c r="K393" s="191"/>
      <c r="L393" s="356"/>
      <c r="M393" s="314"/>
      <c r="N393" s="315"/>
      <c r="O393" s="316"/>
      <c r="P393" s="315"/>
      <c r="Q393" s="316"/>
      <c r="R393" s="315"/>
      <c r="S393" s="316"/>
      <c r="T393" s="315"/>
      <c r="U393" s="316"/>
      <c r="V393" s="316"/>
      <c r="W393" s="316"/>
      <c r="X393" s="316"/>
      <c r="Y393" s="452"/>
      <c r="Z393" s="452"/>
      <c r="AA393" s="452"/>
      <c r="AB393" s="452"/>
      <c r="AC393" s="452"/>
      <c r="AD393" s="452"/>
    </row>
    <row r="394" spans="1:30" ht="20.100000000000001" customHeight="1">
      <c r="A394" s="144"/>
      <c r="B394" s="413"/>
      <c r="C394" s="452"/>
      <c r="D394" s="311" t="s">
        <v>8166</v>
      </c>
      <c r="E394" s="452"/>
      <c r="F394" s="323"/>
      <c r="G394" s="191"/>
      <c r="H394" s="323"/>
      <c r="I394" s="191"/>
      <c r="J394" s="323"/>
      <c r="K394" s="191"/>
      <c r="L394" s="356"/>
      <c r="M394" s="314"/>
      <c r="N394" s="315"/>
      <c r="O394" s="316"/>
      <c r="P394" s="315"/>
      <c r="Q394" s="316"/>
      <c r="R394" s="315"/>
      <c r="S394" s="316"/>
      <c r="T394" s="315"/>
      <c r="U394" s="316"/>
      <c r="V394" s="316"/>
      <c r="W394" s="316"/>
      <c r="X394" s="316"/>
      <c r="Y394" s="452"/>
      <c r="Z394" s="452"/>
      <c r="AA394" s="452"/>
      <c r="AB394" s="452"/>
      <c r="AC394" s="452"/>
      <c r="AD394" s="452"/>
    </row>
    <row r="395" spans="1:30" ht="20.100000000000001" customHeight="1">
      <c r="A395" s="144"/>
      <c r="B395" s="413"/>
      <c r="C395" s="452"/>
      <c r="D395" s="311" t="s">
        <v>1960</v>
      </c>
      <c r="E395" s="452"/>
      <c r="F395" s="323"/>
      <c r="G395" s="191"/>
      <c r="H395" s="323"/>
      <c r="I395" s="191"/>
      <c r="J395" s="323"/>
      <c r="K395" s="191"/>
      <c r="L395" s="356"/>
      <c r="M395" s="314"/>
      <c r="N395" s="315"/>
      <c r="O395" s="316"/>
      <c r="P395" s="315"/>
      <c r="Q395" s="316"/>
      <c r="R395" s="315"/>
      <c r="S395" s="316"/>
      <c r="T395" s="315"/>
      <c r="U395" s="316"/>
      <c r="V395" s="316"/>
      <c r="W395" s="316"/>
      <c r="X395" s="316"/>
      <c r="Y395" s="452"/>
      <c r="Z395" s="452"/>
      <c r="AA395" s="452"/>
      <c r="AB395" s="452"/>
      <c r="AC395" s="452"/>
      <c r="AD395" s="452"/>
    </row>
    <row r="396" spans="1:30" ht="20.100000000000001" customHeight="1">
      <c r="A396" s="460" t="s">
        <v>5293</v>
      </c>
      <c r="B396" s="461" t="s">
        <v>949</v>
      </c>
      <c r="C396" s="358" t="s">
        <v>5284</v>
      </c>
      <c r="D396" s="374" t="s">
        <v>1591</v>
      </c>
      <c r="E396" s="358" t="s">
        <v>73</v>
      </c>
      <c r="F396" s="467"/>
      <c r="G396" s="477"/>
      <c r="H396" s="467"/>
      <c r="I396" s="477"/>
      <c r="J396" s="467"/>
      <c r="K396" s="477"/>
      <c r="L396" s="443"/>
      <c r="M396" s="444"/>
      <c r="N396" s="471"/>
      <c r="O396" s="465"/>
      <c r="P396" s="471"/>
      <c r="Q396" s="465"/>
      <c r="R396" s="471"/>
      <c r="S396" s="465"/>
      <c r="T396" s="471"/>
      <c r="U396" s="465"/>
      <c r="V396" s="358" t="s">
        <v>8161</v>
      </c>
      <c r="W396" s="358" t="s">
        <v>8161</v>
      </c>
      <c r="X396" s="358" t="s">
        <v>8161</v>
      </c>
      <c r="Y396" s="358" t="s">
        <v>8161</v>
      </c>
      <c r="Z396" s="358" t="s">
        <v>8161</v>
      </c>
      <c r="AA396" s="358" t="s">
        <v>8161</v>
      </c>
      <c r="AB396" s="358" t="s">
        <v>138</v>
      </c>
      <c r="AC396" s="358" t="s">
        <v>138</v>
      </c>
      <c r="AD396" s="358"/>
    </row>
    <row r="397" spans="1:30" ht="20.100000000000001" customHeight="1">
      <c r="A397" s="144"/>
      <c r="B397" s="408"/>
      <c r="C397" s="452"/>
      <c r="D397" s="311" t="s">
        <v>1592</v>
      </c>
      <c r="E397" s="452"/>
      <c r="F397" s="323"/>
      <c r="G397" s="191"/>
      <c r="H397" s="323"/>
      <c r="I397" s="191"/>
      <c r="J397" s="323"/>
      <c r="K397" s="191"/>
      <c r="L397" s="356"/>
      <c r="M397" s="314"/>
      <c r="N397" s="315"/>
      <c r="O397" s="316"/>
      <c r="P397" s="315"/>
      <c r="Q397" s="316"/>
      <c r="R397" s="315"/>
      <c r="S397" s="316"/>
      <c r="T397" s="315"/>
      <c r="U397" s="316"/>
      <c r="V397" s="316"/>
      <c r="W397" s="316"/>
      <c r="X397" s="316"/>
      <c r="Y397" s="452"/>
      <c r="Z397" s="452"/>
      <c r="AA397" s="452"/>
      <c r="AB397" s="452"/>
      <c r="AC397" s="452"/>
      <c r="AD397" s="452"/>
    </row>
    <row r="398" spans="1:30" ht="20.100000000000001" customHeight="1">
      <c r="A398" s="144"/>
      <c r="B398" s="413"/>
      <c r="C398" s="452"/>
      <c r="D398" s="311" t="s">
        <v>1593</v>
      </c>
      <c r="E398" s="452"/>
      <c r="F398" s="323"/>
      <c r="G398" s="191"/>
      <c r="H398" s="323"/>
      <c r="I398" s="191"/>
      <c r="J398" s="323"/>
      <c r="K398" s="191"/>
      <c r="L398" s="356"/>
      <c r="M398" s="314"/>
      <c r="N398" s="315"/>
      <c r="O398" s="316"/>
      <c r="P398" s="315"/>
      <c r="Q398" s="316"/>
      <c r="R398" s="315"/>
      <c r="S398" s="316"/>
      <c r="T398" s="315"/>
      <c r="U398" s="316"/>
      <c r="V398" s="316"/>
      <c r="W398" s="316"/>
      <c r="X398" s="316"/>
      <c r="Y398" s="452"/>
      <c r="Z398" s="452"/>
      <c r="AA398" s="452"/>
      <c r="AB398" s="452"/>
      <c r="AC398" s="452"/>
      <c r="AD398" s="452"/>
    </row>
    <row r="399" spans="1:30" ht="20.100000000000001" customHeight="1">
      <c r="A399" s="144"/>
      <c r="B399" s="413"/>
      <c r="C399" s="452"/>
      <c r="D399" s="311" t="s">
        <v>1594</v>
      </c>
      <c r="E399" s="452"/>
      <c r="F399" s="323"/>
      <c r="G399" s="191"/>
      <c r="H399" s="323"/>
      <c r="I399" s="191"/>
      <c r="J399" s="323"/>
      <c r="K399" s="191"/>
      <c r="L399" s="356"/>
      <c r="M399" s="314"/>
      <c r="N399" s="315"/>
      <c r="O399" s="316"/>
      <c r="P399" s="315"/>
      <c r="Q399" s="316"/>
      <c r="R399" s="315"/>
      <c r="S399" s="316"/>
      <c r="T399" s="315"/>
      <c r="U399" s="316"/>
      <c r="V399" s="316"/>
      <c r="W399" s="316"/>
      <c r="X399" s="316"/>
      <c r="Y399" s="452"/>
      <c r="Z399" s="452"/>
      <c r="AA399" s="452"/>
      <c r="AB399" s="452"/>
      <c r="AC399" s="452"/>
      <c r="AD399" s="452"/>
    </row>
    <row r="400" spans="1:30" ht="20.100000000000001" customHeight="1">
      <c r="A400" s="144"/>
      <c r="B400" s="413"/>
      <c r="C400" s="452"/>
      <c r="D400" s="311" t="s">
        <v>1595</v>
      </c>
      <c r="E400" s="452"/>
      <c r="F400" s="323"/>
      <c r="G400" s="191"/>
      <c r="H400" s="323"/>
      <c r="I400" s="191"/>
      <c r="J400" s="323"/>
      <c r="K400" s="191"/>
      <c r="L400" s="356"/>
      <c r="M400" s="314"/>
      <c r="N400" s="315"/>
      <c r="O400" s="316"/>
      <c r="P400" s="315"/>
      <c r="Q400" s="316"/>
      <c r="R400" s="315"/>
      <c r="S400" s="316"/>
      <c r="T400" s="315"/>
      <c r="U400" s="316"/>
      <c r="V400" s="316"/>
      <c r="W400" s="316"/>
      <c r="X400" s="316"/>
      <c r="Y400" s="452"/>
      <c r="Z400" s="452"/>
      <c r="AA400" s="452"/>
      <c r="AB400" s="452"/>
      <c r="AC400" s="452"/>
      <c r="AD400" s="452"/>
    </row>
    <row r="401" spans="1:30" ht="20.100000000000001" customHeight="1">
      <c r="A401" s="144"/>
      <c r="B401" s="413"/>
      <c r="C401" s="452"/>
      <c r="D401" s="311" t="s">
        <v>1596</v>
      </c>
      <c r="E401" s="452"/>
      <c r="F401" s="323"/>
      <c r="G401" s="191"/>
      <c r="H401" s="323"/>
      <c r="I401" s="191"/>
      <c r="J401" s="323"/>
      <c r="K401" s="191"/>
      <c r="L401" s="356"/>
      <c r="M401" s="314"/>
      <c r="N401" s="315"/>
      <c r="O401" s="316"/>
      <c r="P401" s="315"/>
      <c r="Q401" s="316"/>
      <c r="R401" s="315"/>
      <c r="S401" s="316"/>
      <c r="T401" s="315"/>
      <c r="U401" s="316"/>
      <c r="V401" s="316"/>
      <c r="W401" s="316"/>
      <c r="X401" s="316"/>
      <c r="Y401" s="452"/>
      <c r="Z401" s="452"/>
      <c r="AA401" s="452"/>
      <c r="AB401" s="452"/>
      <c r="AC401" s="452"/>
      <c r="AD401" s="452"/>
    </row>
    <row r="402" spans="1:30" ht="20.100000000000001" customHeight="1">
      <c r="A402" s="144"/>
      <c r="B402" s="413"/>
      <c r="C402" s="452"/>
      <c r="D402" s="311" t="s">
        <v>1597</v>
      </c>
      <c r="E402" s="452"/>
      <c r="F402" s="323"/>
      <c r="G402" s="191"/>
      <c r="H402" s="323"/>
      <c r="I402" s="191"/>
      <c r="J402" s="323"/>
      <c r="K402" s="191"/>
      <c r="L402" s="356"/>
      <c r="M402" s="314"/>
      <c r="N402" s="315"/>
      <c r="O402" s="316"/>
      <c r="P402" s="315"/>
      <c r="Q402" s="316"/>
      <c r="R402" s="315"/>
      <c r="S402" s="316"/>
      <c r="T402" s="315"/>
      <c r="U402" s="316"/>
      <c r="V402" s="316"/>
      <c r="W402" s="316"/>
      <c r="X402" s="316"/>
      <c r="Y402" s="452"/>
      <c r="Z402" s="452"/>
      <c r="AA402" s="452"/>
      <c r="AB402" s="452"/>
      <c r="AC402" s="452"/>
      <c r="AD402" s="452"/>
    </row>
    <row r="403" spans="1:30" ht="20.100000000000001" customHeight="1">
      <c r="A403" s="144"/>
      <c r="B403" s="413"/>
      <c r="C403" s="452"/>
      <c r="D403" s="311" t="s">
        <v>1598</v>
      </c>
      <c r="E403" s="452"/>
      <c r="F403" s="323"/>
      <c r="G403" s="191"/>
      <c r="H403" s="323"/>
      <c r="I403" s="191"/>
      <c r="J403" s="323"/>
      <c r="K403" s="191"/>
      <c r="L403" s="356"/>
      <c r="M403" s="314"/>
      <c r="N403" s="315"/>
      <c r="O403" s="316"/>
      <c r="P403" s="315"/>
      <c r="Q403" s="316"/>
      <c r="R403" s="315"/>
      <c r="S403" s="316"/>
      <c r="T403" s="315"/>
      <c r="U403" s="316"/>
      <c r="V403" s="316"/>
      <c r="W403" s="316"/>
      <c r="X403" s="316"/>
      <c r="Y403" s="452"/>
      <c r="Z403" s="452"/>
      <c r="AA403" s="452"/>
      <c r="AB403" s="452"/>
      <c r="AC403" s="452"/>
      <c r="AD403" s="452"/>
    </row>
    <row r="404" spans="1:30" ht="20.100000000000001" customHeight="1">
      <c r="A404" s="144"/>
      <c r="B404" s="413"/>
      <c r="C404" s="452"/>
      <c r="D404" s="311" t="s">
        <v>8184</v>
      </c>
      <c r="E404" s="452"/>
      <c r="F404" s="323"/>
      <c r="G404" s="191"/>
      <c r="H404" s="323"/>
      <c r="I404" s="191"/>
      <c r="J404" s="323"/>
      <c r="K404" s="191"/>
      <c r="L404" s="356"/>
      <c r="M404" s="314"/>
      <c r="N404" s="315"/>
      <c r="O404" s="316"/>
      <c r="P404" s="315"/>
      <c r="Q404" s="316"/>
      <c r="R404" s="315"/>
      <c r="S404" s="316"/>
      <c r="T404" s="315"/>
      <c r="U404" s="316"/>
      <c r="V404" s="316"/>
      <c r="W404" s="316"/>
      <c r="X404" s="316"/>
      <c r="Y404" s="452"/>
      <c r="Z404" s="452"/>
      <c r="AA404" s="452"/>
      <c r="AB404" s="452"/>
      <c r="AC404" s="452"/>
      <c r="AD404" s="452"/>
    </row>
    <row r="405" spans="1:30" ht="20.100000000000001" customHeight="1">
      <c r="A405" s="144"/>
      <c r="B405" s="413"/>
      <c r="C405" s="452"/>
      <c r="D405" s="311" t="s">
        <v>8185</v>
      </c>
      <c r="E405" s="452"/>
      <c r="F405" s="323"/>
      <c r="G405" s="191"/>
      <c r="H405" s="323"/>
      <c r="I405" s="191"/>
      <c r="J405" s="323"/>
      <c r="K405" s="191"/>
      <c r="L405" s="356"/>
      <c r="M405" s="314"/>
      <c r="N405" s="315"/>
      <c r="O405" s="316"/>
      <c r="P405" s="315"/>
      <c r="Q405" s="316"/>
      <c r="R405" s="315"/>
      <c r="S405" s="316"/>
      <c r="T405" s="315"/>
      <c r="U405" s="316"/>
      <c r="V405" s="316"/>
      <c r="W405" s="316"/>
      <c r="X405" s="316"/>
      <c r="Y405" s="452"/>
      <c r="Z405" s="452"/>
      <c r="AA405" s="452"/>
      <c r="AB405" s="452"/>
      <c r="AC405" s="452"/>
      <c r="AD405" s="452"/>
    </row>
    <row r="406" spans="1:30" ht="20.100000000000001" customHeight="1">
      <c r="A406" s="144"/>
      <c r="B406" s="413"/>
      <c r="C406" s="452"/>
      <c r="D406" s="311" t="s">
        <v>8186</v>
      </c>
      <c r="E406" s="452"/>
      <c r="F406" s="323"/>
      <c r="G406" s="191"/>
      <c r="H406" s="323"/>
      <c r="I406" s="191"/>
      <c r="J406" s="323"/>
      <c r="K406" s="191"/>
      <c r="L406" s="356"/>
      <c r="M406" s="314"/>
      <c r="N406" s="315"/>
      <c r="O406" s="316"/>
      <c r="P406" s="315"/>
      <c r="Q406" s="316"/>
      <c r="R406" s="315"/>
      <c r="S406" s="316"/>
      <c r="T406" s="315"/>
      <c r="U406" s="316"/>
      <c r="V406" s="316"/>
      <c r="W406" s="316"/>
      <c r="X406" s="316"/>
      <c r="Y406" s="452"/>
      <c r="Z406" s="452"/>
      <c r="AA406" s="452"/>
      <c r="AB406" s="452"/>
      <c r="AC406" s="452"/>
      <c r="AD406" s="452"/>
    </row>
    <row r="407" spans="1:30" ht="20.100000000000001" customHeight="1">
      <c r="A407" s="144"/>
      <c r="B407" s="413"/>
      <c r="C407" s="452"/>
      <c r="D407" s="311" t="s">
        <v>8187</v>
      </c>
      <c r="E407" s="452"/>
      <c r="F407" s="323"/>
      <c r="G407" s="191"/>
      <c r="H407" s="323"/>
      <c r="I407" s="191"/>
      <c r="J407" s="323"/>
      <c r="K407" s="191"/>
      <c r="L407" s="356"/>
      <c r="M407" s="314"/>
      <c r="N407" s="315"/>
      <c r="O407" s="316"/>
      <c r="P407" s="315"/>
      <c r="Q407" s="316"/>
      <c r="R407" s="315"/>
      <c r="S407" s="316"/>
      <c r="T407" s="315"/>
      <c r="U407" s="316"/>
      <c r="V407" s="316"/>
      <c r="W407" s="316"/>
      <c r="X407" s="316"/>
      <c r="Y407" s="452"/>
      <c r="Z407" s="452"/>
      <c r="AA407" s="452"/>
      <c r="AB407" s="452"/>
      <c r="AC407" s="452"/>
      <c r="AD407" s="452"/>
    </row>
    <row r="408" spans="1:30" ht="20.100000000000001" customHeight="1">
      <c r="A408" s="144"/>
      <c r="B408" s="413"/>
      <c r="C408" s="452"/>
      <c r="D408" s="311" t="s">
        <v>8183</v>
      </c>
      <c r="E408" s="452"/>
      <c r="F408" s="323"/>
      <c r="G408" s="191"/>
      <c r="H408" s="323"/>
      <c r="I408" s="191"/>
      <c r="J408" s="323"/>
      <c r="K408" s="191"/>
      <c r="L408" s="356"/>
      <c r="M408" s="314"/>
      <c r="N408" s="315"/>
      <c r="O408" s="316"/>
      <c r="P408" s="315"/>
      <c r="Q408" s="316"/>
      <c r="R408" s="315"/>
      <c r="S408" s="316"/>
      <c r="T408" s="315"/>
      <c r="U408" s="316"/>
      <c r="V408" s="316"/>
      <c r="W408" s="316"/>
      <c r="X408" s="316"/>
      <c r="Y408" s="452"/>
      <c r="Z408" s="452"/>
      <c r="AA408" s="452"/>
      <c r="AB408" s="452"/>
      <c r="AC408" s="452"/>
      <c r="AD408" s="452"/>
    </row>
    <row r="409" spans="1:30" ht="20.100000000000001" customHeight="1">
      <c r="A409" s="144"/>
      <c r="B409" s="413"/>
      <c r="C409" s="452"/>
      <c r="D409" s="311" t="s">
        <v>8166</v>
      </c>
      <c r="E409" s="452"/>
      <c r="F409" s="323"/>
      <c r="G409" s="191"/>
      <c r="H409" s="323"/>
      <c r="I409" s="191"/>
      <c r="J409" s="323"/>
      <c r="K409" s="191"/>
      <c r="L409" s="356"/>
      <c r="M409" s="314"/>
      <c r="N409" s="315"/>
      <c r="O409" s="316"/>
      <c r="P409" s="315"/>
      <c r="Q409" s="316"/>
      <c r="R409" s="315"/>
      <c r="S409" s="316"/>
      <c r="T409" s="315"/>
      <c r="U409" s="316"/>
      <c r="V409" s="316"/>
      <c r="W409" s="316"/>
      <c r="X409" s="316"/>
      <c r="Y409" s="452"/>
      <c r="Z409" s="452"/>
      <c r="AA409" s="452"/>
      <c r="AB409" s="452"/>
      <c r="AC409" s="452"/>
      <c r="AD409" s="452"/>
    </row>
    <row r="410" spans="1:30" ht="20.100000000000001" customHeight="1">
      <c r="A410" s="144"/>
      <c r="B410" s="413"/>
      <c r="C410" s="452"/>
      <c r="D410" s="311" t="s">
        <v>1960</v>
      </c>
      <c r="E410" s="452"/>
      <c r="F410" s="323"/>
      <c r="G410" s="191"/>
      <c r="H410" s="323"/>
      <c r="I410" s="191"/>
      <c r="J410" s="323"/>
      <c r="K410" s="191"/>
      <c r="L410" s="356"/>
      <c r="M410" s="314"/>
      <c r="N410" s="315"/>
      <c r="O410" s="316"/>
      <c r="P410" s="315"/>
      <c r="Q410" s="316"/>
      <c r="R410" s="315"/>
      <c r="S410" s="316"/>
      <c r="T410" s="315"/>
      <c r="U410" s="316"/>
      <c r="V410" s="316"/>
      <c r="W410" s="316"/>
      <c r="X410" s="316"/>
      <c r="Y410" s="452"/>
      <c r="Z410" s="452"/>
      <c r="AA410" s="452"/>
      <c r="AB410" s="452"/>
      <c r="AC410" s="452"/>
      <c r="AD410" s="452"/>
    </row>
    <row r="411" spans="1:30" ht="20.100000000000001" customHeight="1">
      <c r="A411" s="460" t="s">
        <v>5294</v>
      </c>
      <c r="B411" s="461" t="s">
        <v>950</v>
      </c>
      <c r="C411" s="358" t="s">
        <v>5284</v>
      </c>
      <c r="D411" s="483" t="s">
        <v>1591</v>
      </c>
      <c r="E411" s="358" t="s">
        <v>73</v>
      </c>
      <c r="F411" s="197"/>
      <c r="G411" s="477"/>
      <c r="H411" s="197"/>
      <c r="I411" s="477"/>
      <c r="J411" s="197"/>
      <c r="K411" s="477"/>
      <c r="L411" s="443"/>
      <c r="M411" s="444"/>
      <c r="N411" s="471"/>
      <c r="O411" s="465"/>
      <c r="P411" s="471"/>
      <c r="Q411" s="465"/>
      <c r="R411" s="471"/>
      <c r="S411" s="465"/>
      <c r="T411" s="471"/>
      <c r="U411" s="465"/>
      <c r="V411" s="358" t="s">
        <v>8161</v>
      </c>
      <c r="W411" s="358" t="s">
        <v>8161</v>
      </c>
      <c r="X411" s="358" t="s">
        <v>8161</v>
      </c>
      <c r="Y411" s="358" t="s">
        <v>8161</v>
      </c>
      <c r="Z411" s="358" t="s">
        <v>8161</v>
      </c>
      <c r="AA411" s="358" t="s">
        <v>8161</v>
      </c>
      <c r="AB411" s="358" t="s">
        <v>138</v>
      </c>
      <c r="AC411" s="358" t="s">
        <v>138</v>
      </c>
      <c r="AD411" s="358"/>
    </row>
    <row r="412" spans="1:30" ht="20.100000000000001" customHeight="1">
      <c r="A412" s="144"/>
      <c r="B412" s="408"/>
      <c r="C412" s="452"/>
      <c r="D412" s="325" t="s">
        <v>1592</v>
      </c>
      <c r="E412" s="452"/>
      <c r="F412" s="198"/>
      <c r="G412" s="191"/>
      <c r="H412" s="198"/>
      <c r="I412" s="191"/>
      <c r="J412" s="198"/>
      <c r="K412" s="191"/>
      <c r="L412" s="356"/>
      <c r="M412" s="314"/>
      <c r="N412" s="315"/>
      <c r="O412" s="316"/>
      <c r="P412" s="315"/>
      <c r="Q412" s="316"/>
      <c r="R412" s="315"/>
      <c r="S412" s="316"/>
      <c r="T412" s="315"/>
      <c r="U412" s="316"/>
      <c r="V412" s="316"/>
      <c r="W412" s="316"/>
      <c r="X412" s="316"/>
      <c r="Y412" s="452"/>
      <c r="Z412" s="452"/>
      <c r="AA412" s="452"/>
      <c r="AB412" s="452"/>
      <c r="AC412" s="452"/>
      <c r="AD412" s="452"/>
    </row>
    <row r="413" spans="1:30" ht="20.100000000000001" customHeight="1">
      <c r="A413" s="144"/>
      <c r="B413" s="413"/>
      <c r="C413" s="452"/>
      <c r="D413" s="325" t="s">
        <v>1593</v>
      </c>
      <c r="E413" s="452"/>
      <c r="F413" s="198"/>
      <c r="G413" s="191"/>
      <c r="H413" s="198"/>
      <c r="I413" s="191"/>
      <c r="J413" s="198"/>
      <c r="K413" s="191"/>
      <c r="L413" s="356"/>
      <c r="M413" s="314"/>
      <c r="N413" s="315"/>
      <c r="O413" s="316"/>
      <c r="P413" s="315"/>
      <c r="Q413" s="316"/>
      <c r="R413" s="315"/>
      <c r="S413" s="316"/>
      <c r="T413" s="315"/>
      <c r="U413" s="316"/>
      <c r="V413" s="316"/>
      <c r="W413" s="316"/>
      <c r="X413" s="316"/>
      <c r="Y413" s="452"/>
      <c r="Z413" s="452"/>
      <c r="AA413" s="452"/>
      <c r="AB413" s="452"/>
      <c r="AC413" s="452"/>
      <c r="AD413" s="452"/>
    </row>
    <row r="414" spans="1:30" ht="20.100000000000001" customHeight="1">
      <c r="A414" s="144"/>
      <c r="B414" s="413"/>
      <c r="C414" s="452"/>
      <c r="D414" s="325" t="s">
        <v>1594</v>
      </c>
      <c r="E414" s="452"/>
      <c r="F414" s="198"/>
      <c r="G414" s="191"/>
      <c r="H414" s="198"/>
      <c r="I414" s="191"/>
      <c r="J414" s="198"/>
      <c r="K414" s="191"/>
      <c r="L414" s="356"/>
      <c r="M414" s="314"/>
      <c r="N414" s="315"/>
      <c r="O414" s="316"/>
      <c r="P414" s="315"/>
      <c r="Q414" s="316"/>
      <c r="R414" s="315"/>
      <c r="S414" s="316"/>
      <c r="T414" s="315"/>
      <c r="U414" s="316"/>
      <c r="V414" s="316"/>
      <c r="W414" s="316"/>
      <c r="X414" s="316"/>
      <c r="Y414" s="452"/>
      <c r="Z414" s="452"/>
      <c r="AA414" s="452"/>
      <c r="AB414" s="452"/>
      <c r="AC414" s="452"/>
      <c r="AD414" s="452"/>
    </row>
    <row r="415" spans="1:30" ht="20.100000000000001" customHeight="1">
      <c r="A415" s="144"/>
      <c r="B415" s="413"/>
      <c r="C415" s="452"/>
      <c r="D415" s="325" t="s">
        <v>1595</v>
      </c>
      <c r="E415" s="452"/>
      <c r="F415" s="198"/>
      <c r="G415" s="191"/>
      <c r="H415" s="198"/>
      <c r="I415" s="191"/>
      <c r="J415" s="198"/>
      <c r="K415" s="191"/>
      <c r="L415" s="356"/>
      <c r="M415" s="314"/>
      <c r="N415" s="315"/>
      <c r="O415" s="316"/>
      <c r="P415" s="315"/>
      <c r="Q415" s="316"/>
      <c r="R415" s="315"/>
      <c r="S415" s="316"/>
      <c r="T415" s="315"/>
      <c r="U415" s="316"/>
      <c r="V415" s="316"/>
      <c r="W415" s="316"/>
      <c r="X415" s="316"/>
      <c r="Y415" s="452"/>
      <c r="Z415" s="452"/>
      <c r="AA415" s="452"/>
      <c r="AB415" s="452"/>
      <c r="AC415" s="452"/>
      <c r="AD415" s="452"/>
    </row>
    <row r="416" spans="1:30" ht="20.100000000000001" customHeight="1">
      <c r="A416" s="144"/>
      <c r="B416" s="413"/>
      <c r="C416" s="452"/>
      <c r="D416" s="325" t="s">
        <v>1596</v>
      </c>
      <c r="E416" s="452"/>
      <c r="F416" s="198"/>
      <c r="G416" s="191"/>
      <c r="H416" s="198"/>
      <c r="I416" s="191"/>
      <c r="J416" s="198"/>
      <c r="K416" s="191"/>
      <c r="L416" s="356"/>
      <c r="M416" s="314"/>
      <c r="N416" s="315"/>
      <c r="O416" s="316"/>
      <c r="P416" s="315"/>
      <c r="Q416" s="316"/>
      <c r="R416" s="315"/>
      <c r="S416" s="316"/>
      <c r="T416" s="315"/>
      <c r="U416" s="316"/>
      <c r="V416" s="316"/>
      <c r="W416" s="316"/>
      <c r="X416" s="316"/>
      <c r="Y416" s="452"/>
      <c r="Z416" s="452"/>
      <c r="AA416" s="452"/>
      <c r="AB416" s="452"/>
      <c r="AC416" s="452"/>
      <c r="AD416" s="452"/>
    </row>
    <row r="417" spans="1:30" ht="20.100000000000001" customHeight="1">
      <c r="A417" s="144"/>
      <c r="B417" s="413"/>
      <c r="C417" s="452"/>
      <c r="D417" s="325" t="s">
        <v>1597</v>
      </c>
      <c r="E417" s="452"/>
      <c r="F417" s="198"/>
      <c r="G417" s="191"/>
      <c r="H417" s="198"/>
      <c r="I417" s="191"/>
      <c r="J417" s="198"/>
      <c r="K417" s="191"/>
      <c r="L417" s="356"/>
      <c r="M417" s="314"/>
      <c r="N417" s="315"/>
      <c r="O417" s="316"/>
      <c r="P417" s="315"/>
      <c r="Q417" s="316"/>
      <c r="R417" s="315"/>
      <c r="S417" s="316"/>
      <c r="T417" s="315"/>
      <c r="U417" s="316"/>
      <c r="V417" s="316"/>
      <c r="W417" s="316"/>
      <c r="X417" s="316"/>
      <c r="Y417" s="452"/>
      <c r="Z417" s="452"/>
      <c r="AA417" s="452"/>
      <c r="AB417" s="452"/>
      <c r="AC417" s="452"/>
      <c r="AD417" s="452"/>
    </row>
    <row r="418" spans="1:30" ht="20.100000000000001" customHeight="1">
      <c r="A418" s="144"/>
      <c r="B418" s="413"/>
      <c r="C418" s="452"/>
      <c r="D418" s="325" t="s">
        <v>1598</v>
      </c>
      <c r="E418" s="452"/>
      <c r="F418" s="198"/>
      <c r="G418" s="191"/>
      <c r="H418" s="198"/>
      <c r="I418" s="191"/>
      <c r="J418" s="198"/>
      <c r="K418" s="191"/>
      <c r="L418" s="356"/>
      <c r="M418" s="314"/>
      <c r="N418" s="315"/>
      <c r="O418" s="316"/>
      <c r="P418" s="315"/>
      <c r="Q418" s="316"/>
      <c r="R418" s="315"/>
      <c r="S418" s="316"/>
      <c r="T418" s="315"/>
      <c r="U418" s="316"/>
      <c r="V418" s="316"/>
      <c r="W418" s="316"/>
      <c r="X418" s="316"/>
      <c r="Y418" s="452"/>
      <c r="Z418" s="452"/>
      <c r="AA418" s="452"/>
      <c r="AB418" s="452"/>
      <c r="AC418" s="452"/>
      <c r="AD418" s="452"/>
    </row>
    <row r="419" spans="1:30" ht="20.100000000000001" customHeight="1">
      <c r="A419" s="144"/>
      <c r="B419" s="413"/>
      <c r="C419" s="452"/>
      <c r="D419" s="325" t="s">
        <v>8184</v>
      </c>
      <c r="E419" s="452"/>
      <c r="F419" s="198"/>
      <c r="G419" s="191"/>
      <c r="H419" s="198"/>
      <c r="I419" s="191"/>
      <c r="J419" s="198"/>
      <c r="K419" s="191"/>
      <c r="L419" s="356"/>
      <c r="M419" s="314"/>
      <c r="N419" s="315"/>
      <c r="O419" s="316"/>
      <c r="P419" s="315"/>
      <c r="Q419" s="316"/>
      <c r="R419" s="315"/>
      <c r="S419" s="316"/>
      <c r="T419" s="315"/>
      <c r="U419" s="316"/>
      <c r="V419" s="316"/>
      <c r="W419" s="316"/>
      <c r="X419" s="316"/>
      <c r="Y419" s="452"/>
      <c r="Z419" s="452"/>
      <c r="AA419" s="452"/>
      <c r="AB419" s="452"/>
      <c r="AC419" s="452"/>
      <c r="AD419" s="452"/>
    </row>
    <row r="420" spans="1:30" ht="20.100000000000001" customHeight="1">
      <c r="A420" s="144"/>
      <c r="B420" s="413"/>
      <c r="C420" s="452"/>
      <c r="D420" s="325" t="s">
        <v>8185</v>
      </c>
      <c r="E420" s="452"/>
      <c r="F420" s="198"/>
      <c r="G420" s="191"/>
      <c r="H420" s="198"/>
      <c r="I420" s="191"/>
      <c r="J420" s="198"/>
      <c r="K420" s="191"/>
      <c r="L420" s="356"/>
      <c r="M420" s="314"/>
      <c r="N420" s="315"/>
      <c r="O420" s="316"/>
      <c r="P420" s="315"/>
      <c r="Q420" s="316"/>
      <c r="R420" s="315"/>
      <c r="S420" s="316"/>
      <c r="T420" s="315"/>
      <c r="U420" s="316"/>
      <c r="V420" s="316"/>
      <c r="W420" s="316"/>
      <c r="X420" s="316"/>
      <c r="Y420" s="452"/>
      <c r="Z420" s="452"/>
      <c r="AA420" s="452"/>
      <c r="AB420" s="452"/>
      <c r="AC420" s="452"/>
      <c r="AD420" s="452"/>
    </row>
    <row r="421" spans="1:30" ht="20.100000000000001" customHeight="1">
      <c r="A421" s="144"/>
      <c r="B421" s="413"/>
      <c r="C421" s="452"/>
      <c r="D421" s="325" t="s">
        <v>8186</v>
      </c>
      <c r="E421" s="452"/>
      <c r="F421" s="198"/>
      <c r="G421" s="191"/>
      <c r="H421" s="198"/>
      <c r="I421" s="191"/>
      <c r="J421" s="198"/>
      <c r="K421" s="191"/>
      <c r="L421" s="356"/>
      <c r="M421" s="314"/>
      <c r="N421" s="315"/>
      <c r="O421" s="316"/>
      <c r="P421" s="315"/>
      <c r="Q421" s="316"/>
      <c r="R421" s="315"/>
      <c r="S421" s="316"/>
      <c r="T421" s="315"/>
      <c r="U421" s="316"/>
      <c r="V421" s="316"/>
      <c r="W421" s="316"/>
      <c r="X421" s="316"/>
      <c r="Y421" s="452"/>
      <c r="Z421" s="452"/>
      <c r="AA421" s="452"/>
      <c r="AB421" s="452"/>
      <c r="AC421" s="452"/>
      <c r="AD421" s="452"/>
    </row>
    <row r="422" spans="1:30" ht="20.100000000000001" customHeight="1">
      <c r="A422" s="144"/>
      <c r="B422" s="413"/>
      <c r="C422" s="452"/>
      <c r="D422" s="325" t="s">
        <v>8187</v>
      </c>
      <c r="E422" s="452"/>
      <c r="F422" s="198"/>
      <c r="G422" s="191"/>
      <c r="H422" s="198"/>
      <c r="I422" s="191"/>
      <c r="J422" s="198"/>
      <c r="K422" s="191"/>
      <c r="L422" s="356"/>
      <c r="M422" s="314"/>
      <c r="N422" s="315"/>
      <c r="O422" s="316"/>
      <c r="P422" s="315"/>
      <c r="Q422" s="316"/>
      <c r="R422" s="315"/>
      <c r="S422" s="316"/>
      <c r="T422" s="315"/>
      <c r="U422" s="316"/>
      <c r="V422" s="316"/>
      <c r="W422" s="316"/>
      <c r="X422" s="316"/>
      <c r="Y422" s="452"/>
      <c r="Z422" s="452"/>
      <c r="AA422" s="452"/>
      <c r="AB422" s="452"/>
      <c r="AC422" s="452"/>
      <c r="AD422" s="452"/>
    </row>
    <row r="423" spans="1:30" ht="20.100000000000001" customHeight="1">
      <c r="A423" s="144"/>
      <c r="B423" s="413"/>
      <c r="C423" s="452"/>
      <c r="D423" s="325" t="s">
        <v>8183</v>
      </c>
      <c r="E423" s="452"/>
      <c r="F423" s="198"/>
      <c r="G423" s="191"/>
      <c r="H423" s="198"/>
      <c r="I423" s="191"/>
      <c r="J423" s="198"/>
      <c r="K423" s="191"/>
      <c r="L423" s="356"/>
      <c r="M423" s="314"/>
      <c r="N423" s="315"/>
      <c r="O423" s="316"/>
      <c r="P423" s="315"/>
      <c r="Q423" s="316"/>
      <c r="R423" s="315"/>
      <c r="S423" s="316"/>
      <c r="T423" s="315"/>
      <c r="U423" s="316"/>
      <c r="V423" s="316"/>
      <c r="W423" s="316"/>
      <c r="X423" s="316"/>
      <c r="Y423" s="452"/>
      <c r="Z423" s="452"/>
      <c r="AA423" s="452"/>
      <c r="AB423" s="452"/>
      <c r="AC423" s="452"/>
      <c r="AD423" s="452"/>
    </row>
    <row r="424" spans="1:30" ht="20.100000000000001" customHeight="1">
      <c r="A424" s="144"/>
      <c r="B424" s="413"/>
      <c r="C424" s="452"/>
      <c r="D424" s="325" t="s">
        <v>8166</v>
      </c>
      <c r="E424" s="452"/>
      <c r="F424" s="198"/>
      <c r="G424" s="191"/>
      <c r="H424" s="198"/>
      <c r="I424" s="191"/>
      <c r="J424" s="198"/>
      <c r="K424" s="191"/>
      <c r="L424" s="356"/>
      <c r="M424" s="314"/>
      <c r="N424" s="315"/>
      <c r="O424" s="316"/>
      <c r="P424" s="315"/>
      <c r="Q424" s="316"/>
      <c r="R424" s="315"/>
      <c r="S424" s="316"/>
      <c r="T424" s="315"/>
      <c r="U424" s="316"/>
      <c r="V424" s="316"/>
      <c r="W424" s="316"/>
      <c r="X424" s="316"/>
      <c r="Y424" s="452"/>
      <c r="Z424" s="452"/>
      <c r="AA424" s="452"/>
      <c r="AB424" s="452"/>
      <c r="AC424" s="452"/>
      <c r="AD424" s="452"/>
    </row>
    <row r="425" spans="1:30" ht="20.100000000000001" customHeight="1">
      <c r="A425" s="144"/>
      <c r="B425" s="413"/>
      <c r="C425" s="452"/>
      <c r="D425" s="325" t="s">
        <v>1960</v>
      </c>
      <c r="E425" s="318"/>
      <c r="F425" s="198"/>
      <c r="G425" s="191"/>
      <c r="H425" s="198"/>
      <c r="I425" s="191"/>
      <c r="J425" s="198"/>
      <c r="K425" s="191"/>
      <c r="L425" s="356"/>
      <c r="M425" s="314"/>
      <c r="N425" s="315"/>
      <c r="O425" s="316"/>
      <c r="P425" s="315"/>
      <c r="Q425" s="316"/>
      <c r="R425" s="315"/>
      <c r="S425" s="316"/>
      <c r="T425" s="315"/>
      <c r="U425" s="316"/>
      <c r="V425" s="316"/>
      <c r="W425" s="316"/>
      <c r="X425" s="316"/>
      <c r="Y425" s="452"/>
      <c r="Z425" s="452"/>
      <c r="AA425" s="452"/>
      <c r="AB425" s="452"/>
      <c r="AC425" s="452"/>
      <c r="AD425" s="452"/>
    </row>
    <row r="426" spans="1:30" ht="20.100000000000001" customHeight="1">
      <c r="A426" s="460" t="s">
        <v>5295</v>
      </c>
      <c r="B426" s="461" t="s">
        <v>951</v>
      </c>
      <c r="C426" s="358" t="s">
        <v>5284</v>
      </c>
      <c r="D426" s="483" t="s">
        <v>1591</v>
      </c>
      <c r="E426" s="358"/>
      <c r="F426" s="197"/>
      <c r="G426" s="477"/>
      <c r="H426" s="197"/>
      <c r="I426" s="477"/>
      <c r="J426" s="197"/>
      <c r="K426" s="477"/>
      <c r="L426" s="443"/>
      <c r="M426" s="444"/>
      <c r="N426" s="471"/>
      <c r="O426" s="465"/>
      <c r="P426" s="471"/>
      <c r="Q426" s="465"/>
      <c r="R426" s="471"/>
      <c r="S426" s="465"/>
      <c r="T426" s="471"/>
      <c r="U426" s="465"/>
      <c r="V426" s="358" t="s">
        <v>8161</v>
      </c>
      <c r="W426" s="358" t="s">
        <v>8161</v>
      </c>
      <c r="X426" s="358" t="s">
        <v>8161</v>
      </c>
      <c r="Y426" s="358" t="s">
        <v>8161</v>
      </c>
      <c r="Z426" s="358" t="s">
        <v>8161</v>
      </c>
      <c r="AA426" s="358" t="s">
        <v>8161</v>
      </c>
      <c r="AB426" s="358" t="s">
        <v>138</v>
      </c>
      <c r="AC426" s="358" t="s">
        <v>138</v>
      </c>
      <c r="AD426" s="358"/>
    </row>
    <row r="427" spans="1:30" ht="20.100000000000001" customHeight="1">
      <c r="A427" s="144"/>
      <c r="B427" s="413"/>
      <c r="C427" s="452"/>
      <c r="D427" s="325" t="s">
        <v>1592</v>
      </c>
      <c r="E427" s="452"/>
      <c r="F427" s="198"/>
      <c r="G427" s="191"/>
      <c r="H427" s="198"/>
      <c r="I427" s="191"/>
      <c r="J427" s="198"/>
      <c r="K427" s="191"/>
      <c r="L427" s="356"/>
      <c r="M427" s="314"/>
      <c r="N427" s="315"/>
      <c r="O427" s="316"/>
      <c r="P427" s="315"/>
      <c r="Q427" s="316"/>
      <c r="R427" s="315"/>
      <c r="S427" s="316"/>
      <c r="T427" s="315"/>
      <c r="U427" s="316"/>
      <c r="V427" s="316"/>
      <c r="W427" s="316"/>
      <c r="X427" s="316"/>
      <c r="Y427" s="452"/>
      <c r="Z427" s="452"/>
      <c r="AA427" s="452"/>
      <c r="AB427" s="452"/>
      <c r="AC427" s="452"/>
      <c r="AD427" s="452"/>
    </row>
    <row r="428" spans="1:30" ht="20.100000000000001" customHeight="1">
      <c r="A428" s="144"/>
      <c r="B428" s="413"/>
      <c r="C428" s="452"/>
      <c r="D428" s="325" t="s">
        <v>1593</v>
      </c>
      <c r="E428" s="452"/>
      <c r="F428" s="198"/>
      <c r="G428" s="191"/>
      <c r="H428" s="198"/>
      <c r="I428" s="191"/>
      <c r="J428" s="198"/>
      <c r="K428" s="191"/>
      <c r="L428" s="356"/>
      <c r="M428" s="314"/>
      <c r="N428" s="315"/>
      <c r="O428" s="316"/>
      <c r="P428" s="315"/>
      <c r="Q428" s="316"/>
      <c r="R428" s="315"/>
      <c r="S428" s="316"/>
      <c r="T428" s="315"/>
      <c r="U428" s="316"/>
      <c r="V428" s="316"/>
      <c r="W428" s="316"/>
      <c r="X428" s="316"/>
      <c r="Y428" s="452"/>
      <c r="Z428" s="452"/>
      <c r="AA428" s="452"/>
      <c r="AB428" s="452"/>
      <c r="AC428" s="452"/>
      <c r="AD428" s="452"/>
    </row>
    <row r="429" spans="1:30" ht="20.100000000000001" customHeight="1">
      <c r="A429" s="144"/>
      <c r="B429" s="413"/>
      <c r="C429" s="452"/>
      <c r="D429" s="325" t="s">
        <v>1594</v>
      </c>
      <c r="E429" s="452"/>
      <c r="F429" s="198"/>
      <c r="G429" s="191"/>
      <c r="H429" s="198"/>
      <c r="I429" s="191"/>
      <c r="J429" s="198"/>
      <c r="K429" s="191"/>
      <c r="L429" s="356"/>
      <c r="M429" s="314"/>
      <c r="N429" s="315"/>
      <c r="O429" s="316"/>
      <c r="P429" s="315"/>
      <c r="Q429" s="316"/>
      <c r="R429" s="315"/>
      <c r="S429" s="316"/>
      <c r="T429" s="315"/>
      <c r="U429" s="316"/>
      <c r="V429" s="316"/>
      <c r="W429" s="316"/>
      <c r="X429" s="316"/>
      <c r="Y429" s="452"/>
      <c r="Z429" s="452"/>
      <c r="AA429" s="452"/>
      <c r="AB429" s="452"/>
      <c r="AC429" s="452"/>
      <c r="AD429" s="452"/>
    </row>
    <row r="430" spans="1:30" ht="20.100000000000001" customHeight="1">
      <c r="A430" s="144"/>
      <c r="B430" s="413"/>
      <c r="C430" s="452"/>
      <c r="D430" s="325" t="s">
        <v>1595</v>
      </c>
      <c r="E430" s="452"/>
      <c r="F430" s="198"/>
      <c r="G430" s="191"/>
      <c r="H430" s="198"/>
      <c r="I430" s="191"/>
      <c r="J430" s="198"/>
      <c r="K430" s="191"/>
      <c r="L430" s="356"/>
      <c r="M430" s="314"/>
      <c r="N430" s="315"/>
      <c r="O430" s="316"/>
      <c r="P430" s="315"/>
      <c r="Q430" s="316"/>
      <c r="R430" s="315"/>
      <c r="S430" s="316"/>
      <c r="T430" s="315"/>
      <c r="U430" s="316"/>
      <c r="V430" s="316"/>
      <c r="W430" s="316"/>
      <c r="X430" s="316"/>
      <c r="Y430" s="452"/>
      <c r="Z430" s="452"/>
      <c r="AA430" s="452"/>
      <c r="AB430" s="452"/>
      <c r="AC430" s="452"/>
      <c r="AD430" s="452"/>
    </row>
    <row r="431" spans="1:30" ht="20.100000000000001" customHeight="1">
      <c r="A431" s="144"/>
      <c r="B431" s="413"/>
      <c r="C431" s="452"/>
      <c r="D431" s="325" t="s">
        <v>1596</v>
      </c>
      <c r="E431" s="452"/>
      <c r="F431" s="198"/>
      <c r="G431" s="191"/>
      <c r="H431" s="198"/>
      <c r="I431" s="191"/>
      <c r="J431" s="198"/>
      <c r="K431" s="191"/>
      <c r="L431" s="356"/>
      <c r="M431" s="314"/>
      <c r="N431" s="315"/>
      <c r="O431" s="316"/>
      <c r="P431" s="315"/>
      <c r="Q431" s="316"/>
      <c r="R431" s="315"/>
      <c r="S431" s="316"/>
      <c r="T431" s="315"/>
      <c r="U431" s="316"/>
      <c r="V431" s="316"/>
      <c r="W431" s="316"/>
      <c r="X431" s="316"/>
      <c r="Y431" s="452"/>
      <c r="Z431" s="452"/>
      <c r="AA431" s="452"/>
      <c r="AB431" s="452"/>
      <c r="AC431" s="452"/>
      <c r="AD431" s="452"/>
    </row>
    <row r="432" spans="1:30" ht="20.100000000000001" customHeight="1">
      <c r="A432" s="144"/>
      <c r="B432" s="413"/>
      <c r="C432" s="452"/>
      <c r="D432" s="325" t="s">
        <v>1597</v>
      </c>
      <c r="E432" s="452"/>
      <c r="F432" s="198"/>
      <c r="G432" s="191"/>
      <c r="H432" s="198"/>
      <c r="I432" s="191"/>
      <c r="J432" s="198"/>
      <c r="K432" s="191"/>
      <c r="L432" s="356"/>
      <c r="M432" s="314"/>
      <c r="N432" s="315"/>
      <c r="O432" s="316"/>
      <c r="P432" s="315"/>
      <c r="Q432" s="316"/>
      <c r="R432" s="315"/>
      <c r="S432" s="316"/>
      <c r="T432" s="315"/>
      <c r="U432" s="316"/>
      <c r="V432" s="316"/>
      <c r="W432" s="316"/>
      <c r="X432" s="316"/>
      <c r="Y432" s="452"/>
      <c r="Z432" s="452"/>
      <c r="AA432" s="452"/>
      <c r="AB432" s="452"/>
      <c r="AC432" s="452"/>
      <c r="AD432" s="452"/>
    </row>
    <row r="433" spans="1:30" ht="20.100000000000001" customHeight="1">
      <c r="A433" s="144"/>
      <c r="B433" s="413"/>
      <c r="C433" s="452"/>
      <c r="D433" s="325" t="s">
        <v>1598</v>
      </c>
      <c r="E433" s="452"/>
      <c r="F433" s="198"/>
      <c r="G433" s="191"/>
      <c r="H433" s="198"/>
      <c r="I433" s="191"/>
      <c r="J433" s="198"/>
      <c r="K433" s="191"/>
      <c r="L433" s="356"/>
      <c r="M433" s="314"/>
      <c r="N433" s="315"/>
      <c r="O433" s="316"/>
      <c r="P433" s="315"/>
      <c r="Q433" s="316"/>
      <c r="R433" s="315"/>
      <c r="S433" s="316"/>
      <c r="T433" s="315"/>
      <c r="U433" s="316"/>
      <c r="V433" s="316"/>
      <c r="W433" s="316"/>
      <c r="X433" s="316"/>
      <c r="Y433" s="452"/>
      <c r="Z433" s="452"/>
      <c r="AA433" s="452"/>
      <c r="AB433" s="452"/>
      <c r="AC433" s="452"/>
      <c r="AD433" s="452"/>
    </row>
    <row r="434" spans="1:30" ht="20.100000000000001" customHeight="1">
      <c r="A434" s="144"/>
      <c r="B434" s="413"/>
      <c r="C434" s="452"/>
      <c r="D434" s="325" t="s">
        <v>8184</v>
      </c>
      <c r="E434" s="452"/>
      <c r="F434" s="198"/>
      <c r="G434" s="191"/>
      <c r="H434" s="198"/>
      <c r="I434" s="191"/>
      <c r="J434" s="198"/>
      <c r="K434" s="191"/>
      <c r="L434" s="356"/>
      <c r="M434" s="314"/>
      <c r="N434" s="315"/>
      <c r="O434" s="316"/>
      <c r="P434" s="315"/>
      <c r="Q434" s="316"/>
      <c r="R434" s="315"/>
      <c r="S434" s="316"/>
      <c r="T434" s="315"/>
      <c r="U434" s="316"/>
      <c r="V434" s="316"/>
      <c r="W434" s="316"/>
      <c r="X434" s="316"/>
      <c r="Y434" s="452"/>
      <c r="Z434" s="452"/>
      <c r="AA434" s="452"/>
      <c r="AB434" s="452"/>
      <c r="AC434" s="452"/>
      <c r="AD434" s="452"/>
    </row>
    <row r="435" spans="1:30" ht="20.100000000000001" customHeight="1">
      <c r="A435" s="144"/>
      <c r="B435" s="413"/>
      <c r="C435" s="452"/>
      <c r="D435" s="325" t="s">
        <v>8185</v>
      </c>
      <c r="E435" s="452"/>
      <c r="F435" s="198"/>
      <c r="G435" s="191"/>
      <c r="H435" s="198"/>
      <c r="I435" s="191"/>
      <c r="J435" s="198"/>
      <c r="K435" s="191"/>
      <c r="L435" s="356"/>
      <c r="M435" s="314"/>
      <c r="N435" s="315"/>
      <c r="O435" s="316"/>
      <c r="P435" s="315"/>
      <c r="Q435" s="316"/>
      <c r="R435" s="315"/>
      <c r="S435" s="316"/>
      <c r="T435" s="315"/>
      <c r="U435" s="316"/>
      <c r="V435" s="316"/>
      <c r="W435" s="316"/>
      <c r="X435" s="316"/>
      <c r="Y435" s="452"/>
      <c r="Z435" s="452"/>
      <c r="AA435" s="452"/>
      <c r="AB435" s="452"/>
      <c r="AC435" s="452"/>
      <c r="AD435" s="452"/>
    </row>
    <row r="436" spans="1:30" ht="20.100000000000001" customHeight="1">
      <c r="A436" s="144"/>
      <c r="B436" s="413"/>
      <c r="C436" s="452"/>
      <c r="D436" s="325" t="s">
        <v>8186</v>
      </c>
      <c r="E436" s="452"/>
      <c r="F436" s="198"/>
      <c r="G436" s="191"/>
      <c r="H436" s="198"/>
      <c r="I436" s="191"/>
      <c r="J436" s="198"/>
      <c r="K436" s="191"/>
      <c r="L436" s="356"/>
      <c r="M436" s="314"/>
      <c r="N436" s="315"/>
      <c r="O436" s="316"/>
      <c r="P436" s="315"/>
      <c r="Q436" s="316"/>
      <c r="R436" s="315"/>
      <c r="S436" s="316"/>
      <c r="T436" s="315"/>
      <c r="U436" s="316"/>
      <c r="V436" s="316"/>
      <c r="W436" s="316"/>
      <c r="X436" s="316"/>
      <c r="Y436" s="452"/>
      <c r="Z436" s="452"/>
      <c r="AA436" s="452"/>
      <c r="AB436" s="452"/>
      <c r="AC436" s="452"/>
      <c r="AD436" s="452"/>
    </row>
    <row r="437" spans="1:30" ht="20.100000000000001" customHeight="1">
      <c r="A437" s="144"/>
      <c r="B437" s="413"/>
      <c r="C437" s="452"/>
      <c r="D437" s="325" t="s">
        <v>8187</v>
      </c>
      <c r="E437" s="452"/>
      <c r="F437" s="198"/>
      <c r="G437" s="191"/>
      <c r="H437" s="198"/>
      <c r="I437" s="191"/>
      <c r="J437" s="198"/>
      <c r="K437" s="191"/>
      <c r="L437" s="356"/>
      <c r="M437" s="314"/>
      <c r="N437" s="315"/>
      <c r="O437" s="316"/>
      <c r="P437" s="315"/>
      <c r="Q437" s="316"/>
      <c r="R437" s="315"/>
      <c r="S437" s="316"/>
      <c r="T437" s="315"/>
      <c r="U437" s="316"/>
      <c r="V437" s="316"/>
      <c r="W437" s="316"/>
      <c r="X437" s="316"/>
      <c r="Y437" s="452"/>
      <c r="Z437" s="452"/>
      <c r="AA437" s="452"/>
      <c r="AB437" s="452"/>
      <c r="AC437" s="452"/>
      <c r="AD437" s="452"/>
    </row>
    <row r="438" spans="1:30" ht="20.100000000000001" customHeight="1">
      <c r="A438" s="144"/>
      <c r="B438" s="413"/>
      <c r="C438" s="452"/>
      <c r="D438" s="325" t="s">
        <v>8183</v>
      </c>
      <c r="E438" s="452"/>
      <c r="F438" s="198"/>
      <c r="G438" s="191"/>
      <c r="H438" s="198"/>
      <c r="I438" s="191"/>
      <c r="J438" s="198"/>
      <c r="K438" s="191"/>
      <c r="L438" s="356"/>
      <c r="M438" s="314"/>
      <c r="N438" s="315"/>
      <c r="O438" s="316"/>
      <c r="P438" s="315"/>
      <c r="Q438" s="316"/>
      <c r="R438" s="315"/>
      <c r="S438" s="316"/>
      <c r="T438" s="315"/>
      <c r="U438" s="316"/>
      <c r="V438" s="316"/>
      <c r="W438" s="316"/>
      <c r="X438" s="316"/>
      <c r="Y438" s="452"/>
      <c r="Z438" s="452"/>
      <c r="AA438" s="452"/>
      <c r="AB438" s="452"/>
      <c r="AC438" s="452"/>
      <c r="AD438" s="452"/>
    </row>
    <row r="439" spans="1:30" ht="20.100000000000001" customHeight="1">
      <c r="A439" s="144"/>
      <c r="B439" s="413"/>
      <c r="C439" s="452"/>
      <c r="D439" s="325" t="s">
        <v>8166</v>
      </c>
      <c r="E439" s="452"/>
      <c r="F439" s="198"/>
      <c r="G439" s="191"/>
      <c r="H439" s="198"/>
      <c r="I439" s="191"/>
      <c r="J439" s="198"/>
      <c r="K439" s="191"/>
      <c r="L439" s="356"/>
      <c r="M439" s="314"/>
      <c r="N439" s="315"/>
      <c r="O439" s="316"/>
      <c r="P439" s="315"/>
      <c r="Q439" s="316"/>
      <c r="R439" s="315"/>
      <c r="S439" s="316"/>
      <c r="T439" s="315"/>
      <c r="U439" s="316"/>
      <c r="V439" s="316"/>
      <c r="W439" s="316"/>
      <c r="X439" s="316"/>
      <c r="Y439" s="452"/>
      <c r="Z439" s="452"/>
      <c r="AA439" s="452"/>
      <c r="AB439" s="452"/>
      <c r="AC439" s="452"/>
      <c r="AD439" s="452"/>
    </row>
    <row r="440" spans="1:30" ht="20.100000000000001" customHeight="1">
      <c r="A440" s="144"/>
      <c r="B440" s="413"/>
      <c r="C440" s="452"/>
      <c r="D440" s="325" t="s">
        <v>1960</v>
      </c>
      <c r="E440" s="318"/>
      <c r="F440" s="198"/>
      <c r="G440" s="191"/>
      <c r="H440" s="198"/>
      <c r="I440" s="191"/>
      <c r="J440" s="198"/>
      <c r="K440" s="191"/>
      <c r="L440" s="356"/>
      <c r="M440" s="314"/>
      <c r="N440" s="315"/>
      <c r="O440" s="316"/>
      <c r="P440" s="315"/>
      <c r="Q440" s="316"/>
      <c r="R440" s="315"/>
      <c r="S440" s="316"/>
      <c r="T440" s="315"/>
      <c r="U440" s="316"/>
      <c r="V440" s="316"/>
      <c r="W440" s="316"/>
      <c r="X440" s="316"/>
      <c r="Y440" s="452"/>
      <c r="Z440" s="452"/>
      <c r="AA440" s="452"/>
      <c r="AB440" s="452"/>
      <c r="AC440" s="452"/>
      <c r="AD440" s="452"/>
    </row>
    <row r="441" spans="1:30" ht="20.100000000000001" customHeight="1">
      <c r="A441" s="460" t="s">
        <v>5296</v>
      </c>
      <c r="B441" s="461" t="s">
        <v>952</v>
      </c>
      <c r="C441" s="358" t="s">
        <v>5284</v>
      </c>
      <c r="D441" s="374" t="s">
        <v>1591</v>
      </c>
      <c r="E441" s="358" t="s">
        <v>8164</v>
      </c>
      <c r="F441" s="467"/>
      <c r="G441" s="477"/>
      <c r="H441" s="467"/>
      <c r="I441" s="477"/>
      <c r="J441" s="467"/>
      <c r="K441" s="477"/>
      <c r="L441" s="443"/>
      <c r="M441" s="444"/>
      <c r="N441" s="471"/>
      <c r="O441" s="465"/>
      <c r="P441" s="471"/>
      <c r="Q441" s="465"/>
      <c r="R441" s="471"/>
      <c r="S441" s="465"/>
      <c r="T441" s="471"/>
      <c r="U441" s="465"/>
      <c r="V441" s="358" t="s">
        <v>8161</v>
      </c>
      <c r="W441" s="358" t="s">
        <v>8161</v>
      </c>
      <c r="X441" s="358" t="s">
        <v>8161</v>
      </c>
      <c r="Y441" s="358" t="s">
        <v>8161</v>
      </c>
      <c r="Z441" s="358" t="s">
        <v>8161</v>
      </c>
      <c r="AA441" s="358" t="s">
        <v>8161</v>
      </c>
      <c r="AB441" s="358" t="s">
        <v>138</v>
      </c>
      <c r="AC441" s="358" t="s">
        <v>138</v>
      </c>
      <c r="AD441" s="358"/>
    </row>
    <row r="442" spans="1:30" ht="20.100000000000001" customHeight="1">
      <c r="A442" s="144"/>
      <c r="B442" s="413"/>
      <c r="C442" s="452"/>
      <c r="D442" s="311" t="s">
        <v>1592</v>
      </c>
      <c r="E442" s="452"/>
      <c r="F442" s="323"/>
      <c r="G442" s="191"/>
      <c r="H442" s="323"/>
      <c r="I442" s="191"/>
      <c r="J442" s="323"/>
      <c r="K442" s="191"/>
      <c r="L442" s="356"/>
      <c r="M442" s="314"/>
      <c r="N442" s="315"/>
      <c r="O442" s="316"/>
      <c r="P442" s="315"/>
      <c r="Q442" s="316"/>
      <c r="R442" s="315"/>
      <c r="S442" s="316"/>
      <c r="T442" s="315"/>
      <c r="U442" s="316"/>
      <c r="V442" s="316"/>
      <c r="W442" s="316"/>
      <c r="X442" s="316"/>
      <c r="Y442" s="452"/>
      <c r="Z442" s="452"/>
      <c r="AA442" s="452"/>
      <c r="AB442" s="452"/>
      <c r="AC442" s="452"/>
      <c r="AD442" s="452"/>
    </row>
    <row r="443" spans="1:30" ht="20.100000000000001" customHeight="1">
      <c r="A443" s="144"/>
      <c r="B443" s="413"/>
      <c r="C443" s="452"/>
      <c r="D443" s="311" t="s">
        <v>1593</v>
      </c>
      <c r="E443" s="452"/>
      <c r="F443" s="323"/>
      <c r="G443" s="191"/>
      <c r="H443" s="323"/>
      <c r="I443" s="191"/>
      <c r="J443" s="323"/>
      <c r="K443" s="191"/>
      <c r="L443" s="356"/>
      <c r="M443" s="314"/>
      <c r="N443" s="315"/>
      <c r="O443" s="316"/>
      <c r="P443" s="315"/>
      <c r="Q443" s="316"/>
      <c r="R443" s="315"/>
      <c r="S443" s="316"/>
      <c r="T443" s="315"/>
      <c r="U443" s="316"/>
      <c r="V443" s="316"/>
      <c r="W443" s="316"/>
      <c r="X443" s="316"/>
      <c r="Y443" s="452"/>
      <c r="Z443" s="452"/>
      <c r="AA443" s="452"/>
      <c r="AB443" s="452"/>
      <c r="AC443" s="452"/>
      <c r="AD443" s="452"/>
    </row>
    <row r="444" spans="1:30" ht="20.100000000000001" customHeight="1">
      <c r="A444" s="144"/>
      <c r="B444" s="413"/>
      <c r="C444" s="452"/>
      <c r="D444" s="311" t="s">
        <v>1594</v>
      </c>
      <c r="E444" s="452"/>
      <c r="F444" s="323"/>
      <c r="G444" s="191"/>
      <c r="H444" s="323"/>
      <c r="I444" s="191"/>
      <c r="J444" s="323"/>
      <c r="K444" s="191"/>
      <c r="L444" s="356"/>
      <c r="M444" s="314"/>
      <c r="N444" s="315"/>
      <c r="O444" s="316"/>
      <c r="P444" s="315"/>
      <c r="Q444" s="316"/>
      <c r="R444" s="315"/>
      <c r="S444" s="316"/>
      <c r="T444" s="315"/>
      <c r="U444" s="316"/>
      <c r="V444" s="316"/>
      <c r="W444" s="316"/>
      <c r="X444" s="316"/>
      <c r="Y444" s="452"/>
      <c r="Z444" s="452"/>
      <c r="AA444" s="452"/>
      <c r="AB444" s="452"/>
      <c r="AC444" s="452"/>
      <c r="AD444" s="452"/>
    </row>
    <row r="445" spans="1:30" ht="20.100000000000001" customHeight="1">
      <c r="A445" s="144"/>
      <c r="B445" s="413"/>
      <c r="C445" s="452"/>
      <c r="D445" s="311" t="s">
        <v>1595</v>
      </c>
      <c r="E445" s="452"/>
      <c r="F445" s="323"/>
      <c r="G445" s="191"/>
      <c r="H445" s="323"/>
      <c r="I445" s="191"/>
      <c r="J445" s="323"/>
      <c r="K445" s="191"/>
      <c r="L445" s="356"/>
      <c r="M445" s="314"/>
      <c r="N445" s="315"/>
      <c r="O445" s="316"/>
      <c r="P445" s="315"/>
      <c r="Q445" s="316"/>
      <c r="R445" s="315"/>
      <c r="S445" s="316"/>
      <c r="T445" s="315"/>
      <c r="U445" s="316"/>
      <c r="V445" s="316"/>
      <c r="W445" s="316"/>
      <c r="X445" s="316"/>
      <c r="Y445" s="452"/>
      <c r="Z445" s="452"/>
      <c r="AA445" s="452"/>
      <c r="AB445" s="452"/>
      <c r="AC445" s="452"/>
      <c r="AD445" s="452"/>
    </row>
    <row r="446" spans="1:30" ht="20.100000000000001" customHeight="1">
      <c r="A446" s="144"/>
      <c r="B446" s="413"/>
      <c r="C446" s="452"/>
      <c r="D446" s="311" t="s">
        <v>1596</v>
      </c>
      <c r="E446" s="452"/>
      <c r="F446" s="323"/>
      <c r="G446" s="191"/>
      <c r="H446" s="323"/>
      <c r="I446" s="191"/>
      <c r="J446" s="323"/>
      <c r="K446" s="191"/>
      <c r="L446" s="356"/>
      <c r="M446" s="314"/>
      <c r="N446" s="315"/>
      <c r="O446" s="316"/>
      <c r="P446" s="315"/>
      <c r="Q446" s="316"/>
      <c r="R446" s="315"/>
      <c r="S446" s="316"/>
      <c r="T446" s="315"/>
      <c r="U446" s="316"/>
      <c r="V446" s="316"/>
      <c r="W446" s="316"/>
      <c r="X446" s="316"/>
      <c r="Y446" s="452"/>
      <c r="Z446" s="452"/>
      <c r="AA446" s="452"/>
      <c r="AB446" s="452"/>
      <c r="AC446" s="452"/>
      <c r="AD446" s="452"/>
    </row>
    <row r="447" spans="1:30" ht="20.100000000000001" customHeight="1">
      <c r="A447" s="144"/>
      <c r="B447" s="413"/>
      <c r="C447" s="452"/>
      <c r="D447" s="311" t="s">
        <v>1597</v>
      </c>
      <c r="E447" s="452"/>
      <c r="F447" s="323"/>
      <c r="G447" s="191"/>
      <c r="H447" s="323"/>
      <c r="I447" s="191"/>
      <c r="J447" s="323"/>
      <c r="K447" s="191"/>
      <c r="L447" s="356"/>
      <c r="M447" s="314"/>
      <c r="N447" s="315"/>
      <c r="O447" s="316"/>
      <c r="P447" s="315"/>
      <c r="Q447" s="316"/>
      <c r="R447" s="315"/>
      <c r="S447" s="316"/>
      <c r="T447" s="315"/>
      <c r="U447" s="316"/>
      <c r="V447" s="316"/>
      <c r="W447" s="316"/>
      <c r="X447" s="316"/>
      <c r="Y447" s="452"/>
      <c r="Z447" s="452"/>
      <c r="AA447" s="452"/>
      <c r="AB447" s="452"/>
      <c r="AC447" s="452"/>
      <c r="AD447" s="452"/>
    </row>
    <row r="448" spans="1:30" ht="20.100000000000001" customHeight="1">
      <c r="A448" s="144"/>
      <c r="B448" s="413"/>
      <c r="C448" s="452"/>
      <c r="D448" s="311" t="s">
        <v>1598</v>
      </c>
      <c r="E448" s="452"/>
      <c r="F448" s="323"/>
      <c r="G448" s="191"/>
      <c r="H448" s="323"/>
      <c r="I448" s="191"/>
      <c r="J448" s="323"/>
      <c r="K448" s="191"/>
      <c r="L448" s="356"/>
      <c r="M448" s="314"/>
      <c r="N448" s="315"/>
      <c r="O448" s="316"/>
      <c r="P448" s="315"/>
      <c r="Q448" s="316"/>
      <c r="R448" s="315"/>
      <c r="S448" s="316"/>
      <c r="T448" s="315"/>
      <c r="U448" s="316"/>
      <c r="V448" s="316"/>
      <c r="W448" s="316"/>
      <c r="X448" s="316"/>
      <c r="Y448" s="452"/>
      <c r="Z448" s="452"/>
      <c r="AA448" s="452"/>
      <c r="AB448" s="452"/>
      <c r="AC448" s="452"/>
      <c r="AD448" s="452"/>
    </row>
    <row r="449" spans="1:30" ht="20.100000000000001" customHeight="1">
      <c r="A449" s="144"/>
      <c r="B449" s="413"/>
      <c r="C449" s="452"/>
      <c r="D449" s="311" t="s">
        <v>8184</v>
      </c>
      <c r="E449" s="452"/>
      <c r="F449" s="323"/>
      <c r="G449" s="191"/>
      <c r="H449" s="323"/>
      <c r="I449" s="191"/>
      <c r="J449" s="323"/>
      <c r="K449" s="191"/>
      <c r="L449" s="356"/>
      <c r="M449" s="314"/>
      <c r="N449" s="315"/>
      <c r="O449" s="316"/>
      <c r="P449" s="315"/>
      <c r="Q449" s="316"/>
      <c r="R449" s="315"/>
      <c r="S449" s="316"/>
      <c r="T449" s="315"/>
      <c r="U449" s="316"/>
      <c r="V449" s="316"/>
      <c r="W449" s="316"/>
      <c r="X449" s="316"/>
      <c r="Y449" s="452"/>
      <c r="Z449" s="452"/>
      <c r="AA449" s="452"/>
      <c r="AB449" s="452"/>
      <c r="AC449" s="452"/>
      <c r="AD449" s="452"/>
    </row>
    <row r="450" spans="1:30" ht="20.100000000000001" customHeight="1">
      <c r="A450" s="144"/>
      <c r="B450" s="413"/>
      <c r="C450" s="452"/>
      <c r="D450" s="311" t="s">
        <v>8185</v>
      </c>
      <c r="E450" s="452"/>
      <c r="F450" s="323"/>
      <c r="G450" s="191"/>
      <c r="H450" s="323"/>
      <c r="I450" s="191"/>
      <c r="J450" s="323"/>
      <c r="K450" s="191"/>
      <c r="L450" s="356"/>
      <c r="M450" s="314"/>
      <c r="N450" s="315"/>
      <c r="O450" s="316"/>
      <c r="P450" s="315"/>
      <c r="Q450" s="316"/>
      <c r="R450" s="315"/>
      <c r="S450" s="316"/>
      <c r="T450" s="315"/>
      <c r="U450" s="316"/>
      <c r="V450" s="316"/>
      <c r="W450" s="316"/>
      <c r="X450" s="316"/>
      <c r="Y450" s="452"/>
      <c r="Z450" s="452"/>
      <c r="AA450" s="452"/>
      <c r="AB450" s="452"/>
      <c r="AC450" s="452"/>
      <c r="AD450" s="452"/>
    </row>
    <row r="451" spans="1:30" ht="20.100000000000001" customHeight="1">
      <c r="A451" s="144"/>
      <c r="B451" s="413"/>
      <c r="C451" s="452"/>
      <c r="D451" s="311" t="s">
        <v>8186</v>
      </c>
      <c r="E451" s="452"/>
      <c r="F451" s="323"/>
      <c r="G451" s="191"/>
      <c r="H451" s="323"/>
      <c r="I451" s="191"/>
      <c r="J451" s="323"/>
      <c r="K451" s="191"/>
      <c r="L451" s="356"/>
      <c r="M451" s="314"/>
      <c r="N451" s="315"/>
      <c r="O451" s="316"/>
      <c r="P451" s="315"/>
      <c r="Q451" s="316"/>
      <c r="R451" s="315"/>
      <c r="S451" s="316"/>
      <c r="T451" s="315"/>
      <c r="U451" s="316"/>
      <c r="V451" s="316"/>
      <c r="W451" s="316"/>
      <c r="X451" s="316"/>
      <c r="Y451" s="452"/>
      <c r="Z451" s="452"/>
      <c r="AA451" s="452"/>
      <c r="AB451" s="452"/>
      <c r="AC451" s="452"/>
      <c r="AD451" s="452"/>
    </row>
    <row r="452" spans="1:30" ht="20.100000000000001" customHeight="1">
      <c r="A452" s="144"/>
      <c r="B452" s="413"/>
      <c r="C452" s="452"/>
      <c r="D452" s="311" t="s">
        <v>8187</v>
      </c>
      <c r="E452" s="452"/>
      <c r="F452" s="323"/>
      <c r="G452" s="191"/>
      <c r="H452" s="323"/>
      <c r="I452" s="191"/>
      <c r="J452" s="323"/>
      <c r="K452" s="191"/>
      <c r="L452" s="356"/>
      <c r="M452" s="314"/>
      <c r="N452" s="315"/>
      <c r="O452" s="316"/>
      <c r="P452" s="315"/>
      <c r="Q452" s="316"/>
      <c r="R452" s="315"/>
      <c r="S452" s="316"/>
      <c r="T452" s="315"/>
      <c r="U452" s="316"/>
      <c r="V452" s="316"/>
      <c r="W452" s="316"/>
      <c r="X452" s="316"/>
      <c r="Y452" s="452"/>
      <c r="Z452" s="452"/>
      <c r="AA452" s="452"/>
      <c r="AB452" s="452"/>
      <c r="AC452" s="452"/>
      <c r="AD452" s="452"/>
    </row>
    <row r="453" spans="1:30" ht="20.100000000000001" customHeight="1">
      <c r="A453" s="144"/>
      <c r="B453" s="413"/>
      <c r="C453" s="452"/>
      <c r="D453" s="311" t="s">
        <v>8183</v>
      </c>
      <c r="E453" s="452"/>
      <c r="F453" s="323"/>
      <c r="G453" s="191"/>
      <c r="H453" s="323"/>
      <c r="I453" s="191"/>
      <c r="J453" s="323"/>
      <c r="K453" s="191"/>
      <c r="L453" s="356"/>
      <c r="M453" s="314"/>
      <c r="N453" s="315"/>
      <c r="O453" s="316"/>
      <c r="P453" s="315"/>
      <c r="Q453" s="316"/>
      <c r="R453" s="315"/>
      <c r="S453" s="316"/>
      <c r="T453" s="315"/>
      <c r="U453" s="316"/>
      <c r="V453" s="316"/>
      <c r="W453" s="316"/>
      <c r="X453" s="316"/>
      <c r="Y453" s="452"/>
      <c r="Z453" s="452"/>
      <c r="AA453" s="452"/>
      <c r="AB453" s="452"/>
      <c r="AC453" s="452"/>
      <c r="AD453" s="452"/>
    </row>
    <row r="454" spans="1:30" ht="20.100000000000001" customHeight="1">
      <c r="A454" s="144"/>
      <c r="B454" s="413"/>
      <c r="C454" s="452"/>
      <c r="D454" s="311" t="s">
        <v>8166</v>
      </c>
      <c r="E454" s="452"/>
      <c r="F454" s="323"/>
      <c r="G454" s="191"/>
      <c r="H454" s="323"/>
      <c r="I454" s="191"/>
      <c r="J454" s="323"/>
      <c r="K454" s="191"/>
      <c r="L454" s="356"/>
      <c r="M454" s="314"/>
      <c r="N454" s="315"/>
      <c r="O454" s="316"/>
      <c r="P454" s="315"/>
      <c r="Q454" s="316"/>
      <c r="R454" s="315"/>
      <c r="S454" s="316"/>
      <c r="T454" s="315"/>
      <c r="U454" s="316"/>
      <c r="V454" s="316"/>
      <c r="W454" s="316"/>
      <c r="X454" s="316"/>
      <c r="Y454" s="452"/>
      <c r="Z454" s="452"/>
      <c r="AA454" s="452"/>
      <c r="AB454" s="452"/>
      <c r="AC454" s="452"/>
      <c r="AD454" s="452"/>
    </row>
    <row r="455" spans="1:30" ht="20.100000000000001" customHeight="1">
      <c r="A455" s="144"/>
      <c r="B455" s="413"/>
      <c r="C455" s="452"/>
      <c r="D455" s="311" t="s">
        <v>1960</v>
      </c>
      <c r="E455" s="452"/>
      <c r="F455" s="323"/>
      <c r="G455" s="191"/>
      <c r="H455" s="323"/>
      <c r="I455" s="191"/>
      <c r="J455" s="323"/>
      <c r="K455" s="191"/>
      <c r="L455" s="356"/>
      <c r="M455" s="314"/>
      <c r="N455" s="315"/>
      <c r="O455" s="316"/>
      <c r="P455" s="315"/>
      <c r="Q455" s="316"/>
      <c r="R455" s="315"/>
      <c r="S455" s="316"/>
      <c r="T455" s="315"/>
      <c r="U455" s="316"/>
      <c r="V455" s="316"/>
      <c r="W455" s="316"/>
      <c r="X455" s="316"/>
      <c r="Y455" s="452"/>
      <c r="Z455" s="452"/>
      <c r="AA455" s="452"/>
      <c r="AB455" s="452"/>
      <c r="AC455" s="452"/>
      <c r="AD455" s="452"/>
    </row>
    <row r="456" spans="1:30" ht="20.100000000000001" customHeight="1">
      <c r="A456" s="460" t="s">
        <v>5297</v>
      </c>
      <c r="B456" s="461" t="s">
        <v>953</v>
      </c>
      <c r="C456" s="358" t="s">
        <v>5298</v>
      </c>
      <c r="D456" s="374"/>
      <c r="E456" s="358"/>
      <c r="F456" s="467">
        <v>1</v>
      </c>
      <c r="G456" s="477">
        <v>100</v>
      </c>
      <c r="H456" s="467">
        <v>1</v>
      </c>
      <c r="I456" s="477">
        <v>100</v>
      </c>
      <c r="J456" s="467">
        <v>1</v>
      </c>
      <c r="K456" s="477">
        <v>100</v>
      </c>
      <c r="L456" s="443">
        <v>2</v>
      </c>
      <c r="M456" s="444">
        <v>100</v>
      </c>
      <c r="N456" s="471">
        <v>5</v>
      </c>
      <c r="O456" s="465">
        <v>100</v>
      </c>
      <c r="P456" s="471">
        <v>3</v>
      </c>
      <c r="Q456" s="465">
        <v>100</v>
      </c>
      <c r="R456" s="471">
        <v>2</v>
      </c>
      <c r="S456" s="465">
        <v>100</v>
      </c>
      <c r="T456" s="471">
        <v>20</v>
      </c>
      <c r="U456" s="465">
        <v>100</v>
      </c>
      <c r="V456" s="358" t="s">
        <v>8161</v>
      </c>
      <c r="W456" s="358" t="s">
        <v>8161</v>
      </c>
      <c r="X456" s="358" t="s">
        <v>8161</v>
      </c>
      <c r="Y456" s="358" t="s">
        <v>8161</v>
      </c>
      <c r="Z456" s="358" t="s">
        <v>8161</v>
      </c>
      <c r="AA456" s="358" t="s">
        <v>8161</v>
      </c>
      <c r="AB456" s="358" t="s">
        <v>138</v>
      </c>
      <c r="AC456" s="358" t="s">
        <v>138</v>
      </c>
      <c r="AD456" s="358"/>
    </row>
    <row r="457" spans="1:30" ht="20.100000000000001" customHeight="1">
      <c r="A457" s="460" t="s">
        <v>5299</v>
      </c>
      <c r="B457" s="461" t="s">
        <v>954</v>
      </c>
      <c r="C457" s="358" t="s">
        <v>5300</v>
      </c>
      <c r="D457" s="476"/>
      <c r="E457" s="527"/>
      <c r="F457" s="467">
        <v>6</v>
      </c>
      <c r="G457" s="477">
        <v>100</v>
      </c>
      <c r="H457" s="467">
        <v>4</v>
      </c>
      <c r="I457" s="477">
        <v>100</v>
      </c>
      <c r="J457" s="467">
        <v>9</v>
      </c>
      <c r="K457" s="477">
        <v>100</v>
      </c>
      <c r="L457" s="443">
        <v>5</v>
      </c>
      <c r="M457" s="444">
        <v>100</v>
      </c>
      <c r="N457" s="471">
        <v>8</v>
      </c>
      <c r="O457" s="465">
        <v>100</v>
      </c>
      <c r="P457" s="471">
        <v>9</v>
      </c>
      <c r="Q457" s="465">
        <v>100</v>
      </c>
      <c r="R457" s="471">
        <v>19</v>
      </c>
      <c r="S457" s="465">
        <v>100</v>
      </c>
      <c r="T457" s="471">
        <v>123</v>
      </c>
      <c r="U457" s="465">
        <v>99.2</v>
      </c>
      <c r="V457" s="358" t="s">
        <v>8161</v>
      </c>
      <c r="W457" s="358" t="s">
        <v>8161</v>
      </c>
      <c r="X457" s="358" t="s">
        <v>8161</v>
      </c>
      <c r="Y457" s="358" t="s">
        <v>8161</v>
      </c>
      <c r="Z457" s="358" t="s">
        <v>8161</v>
      </c>
      <c r="AA457" s="358" t="s">
        <v>8161</v>
      </c>
      <c r="AB457" s="358" t="s">
        <v>138</v>
      </c>
      <c r="AC457" s="358" t="s">
        <v>138</v>
      </c>
      <c r="AD457" s="358"/>
    </row>
    <row r="458" spans="1:30" ht="20.100000000000001" customHeight="1">
      <c r="A458" s="144"/>
      <c r="B458" s="408"/>
      <c r="C458" s="452"/>
      <c r="D458" s="85" t="s">
        <v>8189</v>
      </c>
      <c r="E458" s="526" t="s">
        <v>132</v>
      </c>
      <c r="F458" s="323"/>
      <c r="G458" s="191"/>
      <c r="H458" s="323"/>
      <c r="I458" s="191"/>
      <c r="J458" s="323"/>
      <c r="K458" s="191"/>
      <c r="L458" s="356"/>
      <c r="M458" s="314"/>
      <c r="N458" s="315"/>
      <c r="O458" s="316"/>
      <c r="P458" s="315"/>
      <c r="Q458" s="316"/>
      <c r="R458" s="315"/>
      <c r="S458" s="316"/>
      <c r="T458" s="315"/>
      <c r="U458" s="316"/>
      <c r="V458" s="316"/>
      <c r="W458" s="316"/>
      <c r="X458" s="316"/>
      <c r="Y458" s="452"/>
      <c r="Z458" s="452"/>
      <c r="AA458" s="452"/>
      <c r="AB458" s="452"/>
      <c r="AC458" s="452"/>
      <c r="AD458" s="452"/>
    </row>
    <row r="459" spans="1:30" ht="20.100000000000001" customHeight="1">
      <c r="A459" s="144"/>
      <c r="B459" s="408"/>
      <c r="C459" s="452"/>
      <c r="D459" s="85" t="s">
        <v>8162</v>
      </c>
      <c r="E459" s="526"/>
      <c r="F459" s="323"/>
      <c r="G459" s="191"/>
      <c r="H459" s="323"/>
      <c r="I459" s="191"/>
      <c r="J459" s="323"/>
      <c r="K459" s="191"/>
      <c r="L459" s="356"/>
      <c r="M459" s="314"/>
      <c r="N459" s="315"/>
      <c r="O459" s="316"/>
      <c r="P459" s="315"/>
      <c r="Q459" s="316"/>
      <c r="R459" s="315"/>
      <c r="S459" s="316"/>
      <c r="T459" s="315">
        <v>1</v>
      </c>
      <c r="U459" s="316">
        <v>0.8</v>
      </c>
      <c r="V459" s="316"/>
      <c r="W459" s="316"/>
      <c r="X459" s="316"/>
      <c r="Y459" s="452"/>
      <c r="Z459" s="452"/>
      <c r="AA459" s="452"/>
      <c r="AB459" s="452"/>
      <c r="AC459" s="452"/>
      <c r="AD459" s="452"/>
    </row>
    <row r="460" spans="1:30" ht="20.100000000000001" customHeight="1">
      <c r="A460" s="460" t="s">
        <v>5301</v>
      </c>
      <c r="B460" s="461" t="s">
        <v>955</v>
      </c>
      <c r="C460" s="358" t="s">
        <v>5300</v>
      </c>
      <c r="D460" s="374" t="s">
        <v>1599</v>
      </c>
      <c r="E460" s="527" t="s">
        <v>8190</v>
      </c>
      <c r="F460" s="467"/>
      <c r="G460" s="477"/>
      <c r="H460" s="467"/>
      <c r="I460" s="477"/>
      <c r="J460" s="467"/>
      <c r="K460" s="477"/>
      <c r="L460" s="443"/>
      <c r="M460" s="444"/>
      <c r="N460" s="471">
        <v>1</v>
      </c>
      <c r="O460" s="465">
        <v>12.5</v>
      </c>
      <c r="P460" s="471"/>
      <c r="Q460" s="465"/>
      <c r="R460" s="471"/>
      <c r="S460" s="465"/>
      <c r="T460" s="471">
        <v>1</v>
      </c>
      <c r="U460" s="465">
        <v>0.80645161290322576</v>
      </c>
      <c r="V460" s="358" t="s">
        <v>8161</v>
      </c>
      <c r="W460" s="358" t="s">
        <v>8161</v>
      </c>
      <c r="X460" s="358" t="s">
        <v>8161</v>
      </c>
      <c r="Y460" s="358" t="s">
        <v>8161</v>
      </c>
      <c r="Z460" s="358" t="s">
        <v>8161</v>
      </c>
      <c r="AA460" s="358" t="s">
        <v>8161</v>
      </c>
      <c r="AB460" s="358" t="s">
        <v>138</v>
      </c>
      <c r="AC460" s="358" t="s">
        <v>138</v>
      </c>
      <c r="AD460" s="358"/>
    </row>
    <row r="461" spans="1:30" ht="20.100000000000001" customHeight="1">
      <c r="A461" s="144"/>
      <c r="B461" s="408"/>
      <c r="C461" s="452"/>
      <c r="D461" s="311" t="s">
        <v>1600</v>
      </c>
      <c r="E461" s="526"/>
      <c r="F461" s="323">
        <v>6</v>
      </c>
      <c r="G461" s="191">
        <v>100</v>
      </c>
      <c r="H461" s="323">
        <v>4</v>
      </c>
      <c r="I461" s="191">
        <v>100</v>
      </c>
      <c r="J461" s="323">
        <v>9</v>
      </c>
      <c r="K461" s="191">
        <v>100</v>
      </c>
      <c r="L461" s="356">
        <v>5</v>
      </c>
      <c r="M461" s="314">
        <v>100</v>
      </c>
      <c r="N461" s="315">
        <v>7</v>
      </c>
      <c r="O461" s="316">
        <v>87.5</v>
      </c>
      <c r="P461" s="315">
        <v>9</v>
      </c>
      <c r="Q461" s="316">
        <v>100</v>
      </c>
      <c r="R461" s="315">
        <v>19</v>
      </c>
      <c r="S461" s="316">
        <v>100</v>
      </c>
      <c r="T461" s="315">
        <v>123</v>
      </c>
      <c r="U461" s="316">
        <v>99.193548387096769</v>
      </c>
      <c r="V461" s="316"/>
      <c r="W461" s="316"/>
      <c r="X461" s="316"/>
      <c r="Y461" s="452"/>
      <c r="Z461" s="452"/>
      <c r="AA461" s="452"/>
      <c r="AB461" s="452"/>
      <c r="AC461" s="452"/>
      <c r="AD461" s="452"/>
    </row>
    <row r="462" spans="1:30" ht="20.100000000000001" customHeight="1">
      <c r="A462" s="144"/>
      <c r="B462" s="408"/>
      <c r="C462" s="452"/>
      <c r="D462" s="126" t="s">
        <v>8191</v>
      </c>
      <c r="E462" s="526"/>
      <c r="F462" s="323"/>
      <c r="G462" s="191"/>
      <c r="H462" s="323"/>
      <c r="I462" s="191"/>
      <c r="J462" s="323"/>
      <c r="K462" s="191"/>
      <c r="L462" s="356"/>
      <c r="M462" s="314"/>
      <c r="N462" s="315"/>
      <c r="O462" s="316"/>
      <c r="P462" s="315"/>
      <c r="Q462" s="316"/>
      <c r="R462" s="315"/>
      <c r="S462" s="316"/>
      <c r="T462" s="315"/>
      <c r="U462" s="316"/>
      <c r="V462" s="316"/>
      <c r="W462" s="316"/>
      <c r="X462" s="316"/>
      <c r="Y462" s="452"/>
      <c r="Z462" s="452"/>
      <c r="AA462" s="452"/>
      <c r="AB462" s="452"/>
      <c r="AC462" s="452"/>
      <c r="AD462" s="452"/>
    </row>
    <row r="463" spans="1:30" ht="20.100000000000001" customHeight="1">
      <c r="A463" s="144"/>
      <c r="B463" s="413"/>
      <c r="C463" s="452"/>
      <c r="D463" s="157" t="s">
        <v>8192</v>
      </c>
      <c r="E463" s="526"/>
      <c r="F463" s="323"/>
      <c r="G463" s="191"/>
      <c r="H463" s="323"/>
      <c r="I463" s="191"/>
      <c r="J463" s="323"/>
      <c r="K463" s="191"/>
      <c r="L463" s="356"/>
      <c r="M463" s="314"/>
      <c r="N463" s="315"/>
      <c r="O463" s="316"/>
      <c r="P463" s="315"/>
      <c r="Q463" s="316"/>
      <c r="R463" s="315"/>
      <c r="S463" s="316"/>
      <c r="T463" s="315"/>
      <c r="U463" s="316"/>
      <c r="V463" s="316"/>
      <c r="W463" s="316"/>
      <c r="X463" s="316"/>
      <c r="Y463" s="452"/>
      <c r="Z463" s="452"/>
      <c r="AA463" s="452"/>
      <c r="AB463" s="452"/>
      <c r="AC463" s="452"/>
      <c r="AD463" s="452"/>
    </row>
    <row r="464" spans="1:30" ht="20.100000000000001" customHeight="1">
      <c r="A464" s="460" t="s">
        <v>5302</v>
      </c>
      <c r="B464" s="461" t="s">
        <v>956</v>
      </c>
      <c r="C464" s="358" t="s">
        <v>5303</v>
      </c>
      <c r="D464" s="476"/>
      <c r="E464" s="358"/>
      <c r="F464" s="467"/>
      <c r="G464" s="477"/>
      <c r="H464" s="467">
        <v>1</v>
      </c>
      <c r="I464" s="477">
        <v>100</v>
      </c>
      <c r="J464" s="467">
        <v>4</v>
      </c>
      <c r="K464" s="477">
        <v>100</v>
      </c>
      <c r="L464" s="443">
        <v>2</v>
      </c>
      <c r="M464" s="444">
        <v>100</v>
      </c>
      <c r="N464" s="471">
        <v>5</v>
      </c>
      <c r="O464" s="465">
        <v>100</v>
      </c>
      <c r="P464" s="471">
        <v>4</v>
      </c>
      <c r="Q464" s="465">
        <v>100</v>
      </c>
      <c r="R464" s="471">
        <v>7</v>
      </c>
      <c r="S464" s="465">
        <v>87.5</v>
      </c>
      <c r="T464" s="471">
        <v>29</v>
      </c>
      <c r="U464" s="465">
        <v>96.7</v>
      </c>
      <c r="V464" s="358" t="s">
        <v>8161</v>
      </c>
      <c r="W464" s="358" t="s">
        <v>8161</v>
      </c>
      <c r="X464" s="358" t="s">
        <v>8161</v>
      </c>
      <c r="Y464" s="358" t="s">
        <v>8161</v>
      </c>
      <c r="Z464" s="358" t="s">
        <v>8161</v>
      </c>
      <c r="AA464" s="358" t="s">
        <v>8161</v>
      </c>
      <c r="AB464" s="358" t="s">
        <v>138</v>
      </c>
      <c r="AC464" s="358" t="s">
        <v>138</v>
      </c>
      <c r="AD464" s="358"/>
    </row>
    <row r="465" spans="1:30" ht="20.100000000000001" customHeight="1">
      <c r="A465" s="144"/>
      <c r="B465" s="408"/>
      <c r="C465" s="452"/>
      <c r="D465" s="85" t="s">
        <v>8189</v>
      </c>
      <c r="E465" s="452" t="s">
        <v>132</v>
      </c>
      <c r="F465" s="323"/>
      <c r="G465" s="191"/>
      <c r="H465" s="323"/>
      <c r="I465" s="191"/>
      <c r="J465" s="323"/>
      <c r="K465" s="191"/>
      <c r="L465" s="356"/>
      <c r="M465" s="314"/>
      <c r="N465" s="315"/>
      <c r="O465" s="316"/>
      <c r="P465" s="315"/>
      <c r="Q465" s="316"/>
      <c r="R465" s="315"/>
      <c r="S465" s="316"/>
      <c r="T465" s="315"/>
      <c r="U465" s="316"/>
      <c r="V465" s="316"/>
      <c r="W465" s="316"/>
      <c r="X465" s="316"/>
      <c r="Y465" s="452"/>
      <c r="Z465" s="452"/>
      <c r="AA465" s="452"/>
      <c r="AB465" s="452"/>
      <c r="AC465" s="452"/>
      <c r="AD465" s="452"/>
    </row>
    <row r="466" spans="1:30" ht="20.100000000000001" customHeight="1">
      <c r="A466" s="144"/>
      <c r="B466" s="408"/>
      <c r="C466" s="452"/>
      <c r="D466" s="85" t="s">
        <v>8162</v>
      </c>
      <c r="E466" s="452"/>
      <c r="F466" s="323"/>
      <c r="G466" s="191"/>
      <c r="H466" s="323"/>
      <c r="I466" s="191"/>
      <c r="J466" s="323"/>
      <c r="K466" s="191"/>
      <c r="L466" s="356"/>
      <c r="M466" s="314"/>
      <c r="N466" s="315"/>
      <c r="O466" s="316"/>
      <c r="P466" s="315"/>
      <c r="Q466" s="316"/>
      <c r="R466" s="315">
        <v>1</v>
      </c>
      <c r="S466" s="316">
        <v>12.5</v>
      </c>
      <c r="T466" s="315">
        <v>1</v>
      </c>
      <c r="U466" s="316">
        <v>3.3</v>
      </c>
      <c r="V466" s="316"/>
      <c r="W466" s="316"/>
      <c r="X466" s="316"/>
      <c r="Y466" s="452"/>
      <c r="Z466" s="452"/>
      <c r="AA466" s="452"/>
      <c r="AB466" s="452"/>
      <c r="AC466" s="452"/>
      <c r="AD466" s="452"/>
    </row>
    <row r="467" spans="1:30" ht="20.100000000000001" customHeight="1">
      <c r="A467" s="460" t="s">
        <v>5304</v>
      </c>
      <c r="B467" s="461" t="s">
        <v>957</v>
      </c>
      <c r="C467" s="358" t="s">
        <v>5303</v>
      </c>
      <c r="D467" s="374" t="s">
        <v>1599</v>
      </c>
      <c r="E467" s="358" t="s">
        <v>8190</v>
      </c>
      <c r="F467" s="467"/>
      <c r="G467" s="477"/>
      <c r="H467" s="467"/>
      <c r="I467" s="477"/>
      <c r="J467" s="467"/>
      <c r="K467" s="477"/>
      <c r="L467" s="443"/>
      <c r="M467" s="444"/>
      <c r="N467" s="471">
        <v>1</v>
      </c>
      <c r="O467" s="465">
        <v>20</v>
      </c>
      <c r="P467" s="471"/>
      <c r="Q467" s="465"/>
      <c r="R467" s="471"/>
      <c r="S467" s="465"/>
      <c r="T467" s="471">
        <v>2</v>
      </c>
      <c r="U467" s="465">
        <v>6.7</v>
      </c>
      <c r="V467" s="358" t="s">
        <v>8161</v>
      </c>
      <c r="W467" s="358" t="s">
        <v>8161</v>
      </c>
      <c r="X467" s="358" t="s">
        <v>8161</v>
      </c>
      <c r="Y467" s="358" t="s">
        <v>8161</v>
      </c>
      <c r="Z467" s="358" t="s">
        <v>8161</v>
      </c>
      <c r="AA467" s="358" t="s">
        <v>8161</v>
      </c>
      <c r="AB467" s="358" t="s">
        <v>138</v>
      </c>
      <c r="AC467" s="358" t="s">
        <v>138</v>
      </c>
      <c r="AD467" s="358"/>
    </row>
    <row r="468" spans="1:30" ht="20.100000000000001" customHeight="1">
      <c r="A468" s="144"/>
      <c r="B468" s="408"/>
      <c r="C468" s="452"/>
      <c r="D468" s="311" t="s">
        <v>1600</v>
      </c>
      <c r="E468" s="452"/>
      <c r="F468" s="323"/>
      <c r="G468" s="191"/>
      <c r="H468" s="323">
        <v>1</v>
      </c>
      <c r="I468" s="191">
        <v>100</v>
      </c>
      <c r="J468" s="323">
        <v>4</v>
      </c>
      <c r="K468" s="191">
        <v>100</v>
      </c>
      <c r="L468" s="356">
        <v>2</v>
      </c>
      <c r="M468" s="314">
        <v>100</v>
      </c>
      <c r="N468" s="315">
        <v>2</v>
      </c>
      <c r="O468" s="316">
        <v>40</v>
      </c>
      <c r="P468" s="315">
        <v>4</v>
      </c>
      <c r="Q468" s="316">
        <v>100</v>
      </c>
      <c r="R468" s="315">
        <v>7</v>
      </c>
      <c r="S468" s="316">
        <v>87.5</v>
      </c>
      <c r="T468" s="315">
        <v>27</v>
      </c>
      <c r="U468" s="316">
        <v>90</v>
      </c>
      <c r="V468" s="316"/>
      <c r="W468" s="316"/>
      <c r="X468" s="316"/>
      <c r="Y468" s="452"/>
      <c r="Z468" s="452"/>
      <c r="AA468" s="452"/>
      <c r="AB468" s="452"/>
      <c r="AC468" s="452"/>
      <c r="AD468" s="452"/>
    </row>
    <row r="469" spans="1:30" ht="20.100000000000001" customHeight="1">
      <c r="A469" s="144"/>
      <c r="B469" s="408"/>
      <c r="C469" s="452"/>
      <c r="D469" s="126" t="s">
        <v>8191</v>
      </c>
      <c r="E469" s="452"/>
      <c r="F469" s="323"/>
      <c r="G469" s="191"/>
      <c r="H469" s="323"/>
      <c r="I469" s="191"/>
      <c r="J469" s="323"/>
      <c r="K469" s="191"/>
      <c r="L469" s="356"/>
      <c r="M469" s="314"/>
      <c r="N469" s="315"/>
      <c r="O469" s="316"/>
      <c r="P469" s="315"/>
      <c r="Q469" s="316"/>
      <c r="R469" s="315"/>
      <c r="S469" s="316"/>
      <c r="T469" s="315"/>
      <c r="U469" s="316"/>
      <c r="V469" s="316"/>
      <c r="W469" s="316"/>
      <c r="X469" s="316"/>
      <c r="Y469" s="452"/>
      <c r="Z469" s="452"/>
      <c r="AA469" s="452"/>
      <c r="AB469" s="452"/>
      <c r="AC469" s="452"/>
      <c r="AD469" s="452"/>
    </row>
    <row r="470" spans="1:30" ht="20.100000000000001" customHeight="1">
      <c r="A470" s="144"/>
      <c r="B470" s="413"/>
      <c r="C470" s="452"/>
      <c r="D470" s="157" t="s">
        <v>8192</v>
      </c>
      <c r="E470" s="452"/>
      <c r="F470" s="323"/>
      <c r="G470" s="191"/>
      <c r="H470" s="323"/>
      <c r="I470" s="191"/>
      <c r="J470" s="323"/>
      <c r="K470" s="191"/>
      <c r="L470" s="356"/>
      <c r="M470" s="314"/>
      <c r="N470" s="315">
        <v>2</v>
      </c>
      <c r="O470" s="316">
        <v>40</v>
      </c>
      <c r="P470" s="315"/>
      <c r="Q470" s="316"/>
      <c r="R470" s="315">
        <v>1</v>
      </c>
      <c r="S470" s="316">
        <v>12.5</v>
      </c>
      <c r="T470" s="315">
        <v>1</v>
      </c>
      <c r="U470" s="316">
        <v>3.3</v>
      </c>
      <c r="V470" s="316"/>
      <c r="W470" s="316"/>
      <c r="X470" s="316"/>
      <c r="Y470" s="452"/>
      <c r="Z470" s="452"/>
      <c r="AA470" s="452"/>
      <c r="AB470" s="452"/>
      <c r="AC470" s="452"/>
      <c r="AD470" s="452"/>
    </row>
    <row r="471" spans="1:30" ht="20.100000000000001" customHeight="1">
      <c r="A471" s="460" t="s">
        <v>5305</v>
      </c>
      <c r="B471" s="461" t="s">
        <v>958</v>
      </c>
      <c r="C471" s="358" t="s">
        <v>5306</v>
      </c>
      <c r="D471" s="476"/>
      <c r="E471" s="358"/>
      <c r="F471" s="467"/>
      <c r="G471" s="477"/>
      <c r="H471" s="467">
        <v>1</v>
      </c>
      <c r="I471" s="477">
        <v>100</v>
      </c>
      <c r="J471" s="467">
        <v>1</v>
      </c>
      <c r="K471" s="477">
        <v>100</v>
      </c>
      <c r="L471" s="443">
        <v>1</v>
      </c>
      <c r="M471" s="444">
        <v>100</v>
      </c>
      <c r="N471" s="471">
        <v>1</v>
      </c>
      <c r="O471" s="465">
        <v>100</v>
      </c>
      <c r="P471" s="471">
        <v>1</v>
      </c>
      <c r="Q471" s="465">
        <v>100</v>
      </c>
      <c r="R471" s="471"/>
      <c r="S471" s="465"/>
      <c r="T471" s="471">
        <v>12</v>
      </c>
      <c r="U471" s="465">
        <v>100</v>
      </c>
      <c r="V471" s="358" t="s">
        <v>8161</v>
      </c>
      <c r="W471" s="358" t="s">
        <v>8161</v>
      </c>
      <c r="X471" s="358" t="s">
        <v>8161</v>
      </c>
      <c r="Y471" s="358" t="s">
        <v>8161</v>
      </c>
      <c r="Z471" s="358" t="s">
        <v>8161</v>
      </c>
      <c r="AA471" s="358" t="s">
        <v>8161</v>
      </c>
      <c r="AB471" s="358" t="s">
        <v>138</v>
      </c>
      <c r="AC471" s="358" t="s">
        <v>138</v>
      </c>
      <c r="AD471" s="358"/>
    </row>
    <row r="472" spans="1:30" ht="20.100000000000001" customHeight="1">
      <c r="A472" s="144"/>
      <c r="B472" s="408"/>
      <c r="C472" s="452"/>
      <c r="D472" s="85" t="s">
        <v>8189</v>
      </c>
      <c r="E472" s="452" t="s">
        <v>132</v>
      </c>
      <c r="F472" s="323"/>
      <c r="G472" s="191"/>
      <c r="H472" s="323"/>
      <c r="I472" s="191"/>
      <c r="J472" s="323"/>
      <c r="K472" s="191"/>
      <c r="L472" s="356"/>
      <c r="M472" s="314"/>
      <c r="N472" s="315"/>
      <c r="O472" s="316"/>
      <c r="P472" s="315"/>
      <c r="Q472" s="316"/>
      <c r="R472" s="315"/>
      <c r="S472" s="316"/>
      <c r="T472" s="315"/>
      <c r="U472" s="316"/>
      <c r="V472" s="316"/>
      <c r="W472" s="316"/>
      <c r="X472" s="316"/>
      <c r="Y472" s="452"/>
      <c r="Z472" s="452"/>
      <c r="AA472" s="452"/>
      <c r="AB472" s="452"/>
      <c r="AC472" s="452"/>
      <c r="AD472" s="452"/>
    </row>
    <row r="473" spans="1:30" ht="20.100000000000001" customHeight="1">
      <c r="A473" s="144"/>
      <c r="B473" s="408"/>
      <c r="C473" s="452"/>
      <c r="D473" s="85" t="s">
        <v>8162</v>
      </c>
      <c r="E473" s="452"/>
      <c r="F473" s="323"/>
      <c r="G473" s="191"/>
      <c r="H473" s="323"/>
      <c r="I473" s="191"/>
      <c r="J473" s="323"/>
      <c r="K473" s="191"/>
      <c r="L473" s="356"/>
      <c r="M473" s="314"/>
      <c r="N473" s="315"/>
      <c r="O473" s="316"/>
      <c r="P473" s="315"/>
      <c r="Q473" s="316"/>
      <c r="R473" s="315"/>
      <c r="S473" s="316"/>
      <c r="T473" s="315"/>
      <c r="U473" s="316"/>
      <c r="V473" s="316"/>
      <c r="W473" s="316"/>
      <c r="X473" s="316"/>
      <c r="Y473" s="452"/>
      <c r="Z473" s="452"/>
      <c r="AA473" s="452"/>
      <c r="AB473" s="452"/>
      <c r="AC473" s="452"/>
      <c r="AD473" s="452"/>
    </row>
    <row r="474" spans="1:30" ht="20.100000000000001" customHeight="1">
      <c r="A474" s="460" t="s">
        <v>5307</v>
      </c>
      <c r="B474" s="461" t="s">
        <v>959</v>
      </c>
      <c r="C474" s="358" t="s">
        <v>5306</v>
      </c>
      <c r="D474" s="374" t="s">
        <v>1599</v>
      </c>
      <c r="E474" s="358" t="s">
        <v>8190</v>
      </c>
      <c r="F474" s="467"/>
      <c r="G474" s="477"/>
      <c r="H474" s="467"/>
      <c r="I474" s="477"/>
      <c r="J474" s="467">
        <v>1</v>
      </c>
      <c r="K474" s="477">
        <v>100</v>
      </c>
      <c r="L474" s="443"/>
      <c r="M474" s="444"/>
      <c r="N474" s="471"/>
      <c r="O474" s="465"/>
      <c r="P474" s="471"/>
      <c r="Q474" s="465"/>
      <c r="R474" s="471"/>
      <c r="S474" s="465"/>
      <c r="T474" s="471"/>
      <c r="U474" s="465"/>
      <c r="V474" s="358" t="s">
        <v>8161</v>
      </c>
      <c r="W474" s="358" t="s">
        <v>8161</v>
      </c>
      <c r="X474" s="358" t="s">
        <v>8161</v>
      </c>
      <c r="Y474" s="358" t="s">
        <v>8161</v>
      </c>
      <c r="Z474" s="358" t="s">
        <v>8161</v>
      </c>
      <c r="AA474" s="358" t="s">
        <v>8161</v>
      </c>
      <c r="AB474" s="358" t="s">
        <v>138</v>
      </c>
      <c r="AC474" s="358" t="s">
        <v>138</v>
      </c>
      <c r="AD474" s="358"/>
    </row>
    <row r="475" spans="1:30" ht="20.100000000000001" customHeight="1">
      <c r="A475" s="144"/>
      <c r="B475" s="408"/>
      <c r="C475" s="452"/>
      <c r="D475" s="311" t="s">
        <v>1600</v>
      </c>
      <c r="E475" s="452"/>
      <c r="F475" s="323"/>
      <c r="G475" s="191"/>
      <c r="H475" s="323">
        <v>1</v>
      </c>
      <c r="I475" s="191">
        <v>100</v>
      </c>
      <c r="J475" s="323"/>
      <c r="K475" s="191"/>
      <c r="L475" s="356">
        <v>1</v>
      </c>
      <c r="M475" s="314">
        <v>100</v>
      </c>
      <c r="N475" s="315">
        <v>1</v>
      </c>
      <c r="O475" s="316">
        <v>100</v>
      </c>
      <c r="P475" s="315">
        <v>1</v>
      </c>
      <c r="Q475" s="316">
        <v>100</v>
      </c>
      <c r="R475" s="315"/>
      <c r="S475" s="316"/>
      <c r="T475" s="315">
        <v>12</v>
      </c>
      <c r="U475" s="316">
        <v>100</v>
      </c>
      <c r="V475" s="316"/>
      <c r="W475" s="316"/>
      <c r="X475" s="316"/>
      <c r="Y475" s="452"/>
      <c r="Z475" s="452"/>
      <c r="AA475" s="452"/>
      <c r="AB475" s="452"/>
      <c r="AC475" s="452"/>
      <c r="AD475" s="452"/>
    </row>
    <row r="476" spans="1:30" ht="20.100000000000001" customHeight="1">
      <c r="A476" s="144"/>
      <c r="B476" s="408"/>
      <c r="C476" s="452"/>
      <c r="D476" s="126" t="s">
        <v>8191</v>
      </c>
      <c r="E476" s="452"/>
      <c r="F476" s="323"/>
      <c r="G476" s="191"/>
      <c r="H476" s="323"/>
      <c r="I476" s="191"/>
      <c r="J476" s="323"/>
      <c r="K476" s="191"/>
      <c r="L476" s="356"/>
      <c r="M476" s="314"/>
      <c r="N476" s="315"/>
      <c r="O476" s="316"/>
      <c r="P476" s="315"/>
      <c r="Q476" s="316"/>
      <c r="R476" s="315"/>
      <c r="S476" s="316"/>
      <c r="T476" s="315"/>
      <c r="U476" s="316"/>
      <c r="V476" s="316"/>
      <c r="W476" s="316"/>
      <c r="X476" s="316"/>
      <c r="Y476" s="452"/>
      <c r="Z476" s="452"/>
      <c r="AA476" s="452"/>
      <c r="AB476" s="452"/>
      <c r="AC476" s="452"/>
      <c r="AD476" s="452"/>
    </row>
    <row r="477" spans="1:30" ht="20.100000000000001" customHeight="1">
      <c r="A477" s="144"/>
      <c r="B477" s="413"/>
      <c r="C477" s="452"/>
      <c r="D477" s="157" t="s">
        <v>8192</v>
      </c>
      <c r="E477" s="452"/>
      <c r="F477" s="323"/>
      <c r="G477" s="191"/>
      <c r="H477" s="323"/>
      <c r="I477" s="191"/>
      <c r="J477" s="323"/>
      <c r="K477" s="191"/>
      <c r="L477" s="356"/>
      <c r="M477" s="314"/>
      <c r="N477" s="315"/>
      <c r="O477" s="316"/>
      <c r="P477" s="315"/>
      <c r="Q477" s="316"/>
      <c r="R477" s="315"/>
      <c r="S477" s="316"/>
      <c r="T477" s="315"/>
      <c r="U477" s="316"/>
      <c r="V477" s="316"/>
      <c r="W477" s="316"/>
      <c r="X477" s="316"/>
      <c r="Y477" s="452"/>
      <c r="Z477" s="452"/>
      <c r="AA477" s="452"/>
      <c r="AB477" s="452"/>
      <c r="AC477" s="452"/>
      <c r="AD477" s="452"/>
    </row>
    <row r="478" spans="1:30" ht="20.100000000000001" customHeight="1">
      <c r="A478" s="460" t="s">
        <v>5308</v>
      </c>
      <c r="B478" s="461" t="s">
        <v>960</v>
      </c>
      <c r="C478" s="358" t="s">
        <v>5309</v>
      </c>
      <c r="D478" s="476"/>
      <c r="E478" s="358"/>
      <c r="F478" s="467"/>
      <c r="G478" s="477"/>
      <c r="H478" s="467"/>
      <c r="I478" s="477"/>
      <c r="J478" s="467"/>
      <c r="K478" s="477"/>
      <c r="L478" s="443"/>
      <c r="M478" s="444"/>
      <c r="N478" s="471">
        <v>1</v>
      </c>
      <c r="O478" s="465">
        <v>100</v>
      </c>
      <c r="P478" s="471">
        <v>1</v>
      </c>
      <c r="Q478" s="465">
        <v>100</v>
      </c>
      <c r="R478" s="471"/>
      <c r="S478" s="465"/>
      <c r="T478" s="471">
        <v>6</v>
      </c>
      <c r="U478" s="465">
        <v>100</v>
      </c>
      <c r="V478" s="358" t="s">
        <v>8161</v>
      </c>
      <c r="W478" s="358" t="s">
        <v>8161</v>
      </c>
      <c r="X478" s="358" t="s">
        <v>8161</v>
      </c>
      <c r="Y478" s="358" t="s">
        <v>8161</v>
      </c>
      <c r="Z478" s="358" t="s">
        <v>8161</v>
      </c>
      <c r="AA478" s="358" t="s">
        <v>8161</v>
      </c>
      <c r="AB478" s="358" t="s">
        <v>138</v>
      </c>
      <c r="AC478" s="358" t="s">
        <v>138</v>
      </c>
      <c r="AD478" s="358"/>
    </row>
    <row r="479" spans="1:30" ht="20.100000000000001" customHeight="1">
      <c r="A479" s="144"/>
      <c r="B479" s="408"/>
      <c r="C479" s="452"/>
      <c r="D479" s="85" t="s">
        <v>8189</v>
      </c>
      <c r="E479" s="452" t="s">
        <v>132</v>
      </c>
      <c r="F479" s="323"/>
      <c r="G479" s="191"/>
      <c r="H479" s="323"/>
      <c r="I479" s="191"/>
      <c r="J479" s="323"/>
      <c r="K479" s="191"/>
      <c r="L479" s="356"/>
      <c r="M479" s="314"/>
      <c r="N479" s="315"/>
      <c r="O479" s="316"/>
      <c r="P479" s="315"/>
      <c r="Q479" s="316"/>
      <c r="R479" s="315"/>
      <c r="S479" s="316"/>
      <c r="T479" s="315"/>
      <c r="U479" s="316"/>
      <c r="V479" s="316"/>
      <c r="W479" s="316"/>
      <c r="X479" s="316"/>
      <c r="Y479" s="452"/>
      <c r="Z479" s="452"/>
      <c r="AA479" s="452"/>
      <c r="AB479" s="452"/>
      <c r="AC479" s="452"/>
      <c r="AD479" s="452"/>
    </row>
    <row r="480" spans="1:30" ht="20.100000000000001" customHeight="1">
      <c r="A480" s="144"/>
      <c r="B480" s="408"/>
      <c r="C480" s="452"/>
      <c r="D480" s="85" t="s">
        <v>8162</v>
      </c>
      <c r="E480" s="452"/>
      <c r="F480" s="323"/>
      <c r="G480" s="191"/>
      <c r="H480" s="323"/>
      <c r="I480" s="191"/>
      <c r="J480" s="323"/>
      <c r="K480" s="191"/>
      <c r="L480" s="356"/>
      <c r="M480" s="314"/>
      <c r="N480" s="315"/>
      <c r="O480" s="316"/>
      <c r="P480" s="315"/>
      <c r="Q480" s="316"/>
      <c r="R480" s="315"/>
      <c r="S480" s="316"/>
      <c r="T480" s="315"/>
      <c r="U480" s="316"/>
      <c r="V480" s="316"/>
      <c r="W480" s="316"/>
      <c r="X480" s="316"/>
      <c r="Y480" s="452"/>
      <c r="Z480" s="452"/>
      <c r="AA480" s="452"/>
      <c r="AB480" s="452"/>
      <c r="AC480" s="452"/>
      <c r="AD480" s="452"/>
    </row>
    <row r="481" spans="1:30" ht="20.100000000000001" customHeight="1">
      <c r="A481" s="460" t="s">
        <v>5310</v>
      </c>
      <c r="B481" s="461" t="s">
        <v>961</v>
      </c>
      <c r="C481" s="358" t="s">
        <v>5309</v>
      </c>
      <c r="D481" s="374" t="s">
        <v>1599</v>
      </c>
      <c r="E481" s="358" t="s">
        <v>8190</v>
      </c>
      <c r="F481" s="467"/>
      <c r="G481" s="477"/>
      <c r="H481" s="467"/>
      <c r="I481" s="477"/>
      <c r="J481" s="467"/>
      <c r="K481" s="477"/>
      <c r="L481" s="443"/>
      <c r="M481" s="444"/>
      <c r="N481" s="471"/>
      <c r="O481" s="465"/>
      <c r="P481" s="471"/>
      <c r="Q481" s="465"/>
      <c r="R481" s="471"/>
      <c r="S481" s="465"/>
      <c r="T481" s="471"/>
      <c r="U481" s="465"/>
      <c r="V481" s="358" t="s">
        <v>8161</v>
      </c>
      <c r="W481" s="358" t="s">
        <v>8161</v>
      </c>
      <c r="X481" s="358" t="s">
        <v>8161</v>
      </c>
      <c r="Y481" s="358" t="s">
        <v>8161</v>
      </c>
      <c r="Z481" s="358" t="s">
        <v>8161</v>
      </c>
      <c r="AA481" s="358" t="s">
        <v>8161</v>
      </c>
      <c r="AB481" s="358" t="s">
        <v>138</v>
      </c>
      <c r="AC481" s="358" t="s">
        <v>138</v>
      </c>
      <c r="AD481" s="358"/>
    </row>
    <row r="482" spans="1:30" ht="20.100000000000001" customHeight="1">
      <c r="A482" s="144"/>
      <c r="B482" s="408"/>
      <c r="C482" s="452"/>
      <c r="D482" s="311" t="s">
        <v>1600</v>
      </c>
      <c r="E482" s="452"/>
      <c r="F482" s="323"/>
      <c r="G482" s="191"/>
      <c r="H482" s="323"/>
      <c r="I482" s="191"/>
      <c r="J482" s="323"/>
      <c r="K482" s="191"/>
      <c r="L482" s="356"/>
      <c r="M482" s="314"/>
      <c r="N482" s="315">
        <v>1</v>
      </c>
      <c r="O482" s="316">
        <v>100</v>
      </c>
      <c r="P482" s="315">
        <v>1</v>
      </c>
      <c r="Q482" s="316">
        <v>100</v>
      </c>
      <c r="R482" s="315"/>
      <c r="S482" s="316"/>
      <c r="T482" s="315">
        <v>6</v>
      </c>
      <c r="U482" s="316">
        <v>100</v>
      </c>
      <c r="V482" s="316"/>
      <c r="W482" s="316"/>
      <c r="X482" s="316"/>
      <c r="Y482" s="452"/>
      <c r="Z482" s="452"/>
      <c r="AA482" s="452"/>
      <c r="AB482" s="452"/>
      <c r="AC482" s="452"/>
      <c r="AD482" s="452"/>
    </row>
    <row r="483" spans="1:30" ht="20.100000000000001" customHeight="1">
      <c r="A483" s="144"/>
      <c r="B483" s="408"/>
      <c r="C483" s="452"/>
      <c r="D483" s="126" t="s">
        <v>8191</v>
      </c>
      <c r="E483" s="452"/>
      <c r="F483" s="323"/>
      <c r="G483" s="191"/>
      <c r="H483" s="323"/>
      <c r="I483" s="191"/>
      <c r="J483" s="323"/>
      <c r="K483" s="191"/>
      <c r="L483" s="356"/>
      <c r="M483" s="314"/>
      <c r="N483" s="315"/>
      <c r="O483" s="316"/>
      <c r="P483" s="315"/>
      <c r="Q483" s="316"/>
      <c r="R483" s="315"/>
      <c r="S483" s="316"/>
      <c r="T483" s="315"/>
      <c r="U483" s="316"/>
      <c r="V483" s="316"/>
      <c r="W483" s="316"/>
      <c r="X483" s="316"/>
      <c r="Y483" s="452"/>
      <c r="Z483" s="452"/>
      <c r="AA483" s="452"/>
      <c r="AB483" s="452"/>
      <c r="AC483" s="452"/>
      <c r="AD483" s="452"/>
    </row>
    <row r="484" spans="1:30" ht="20.100000000000001" customHeight="1">
      <c r="A484" s="144"/>
      <c r="B484" s="413"/>
      <c r="C484" s="452"/>
      <c r="D484" s="157" t="s">
        <v>8192</v>
      </c>
      <c r="E484" s="452"/>
      <c r="F484" s="323"/>
      <c r="G484" s="191"/>
      <c r="H484" s="323"/>
      <c r="I484" s="191"/>
      <c r="J484" s="323"/>
      <c r="K484" s="191"/>
      <c r="L484" s="356"/>
      <c r="M484" s="314"/>
      <c r="N484" s="315"/>
      <c r="O484" s="316"/>
      <c r="P484" s="315"/>
      <c r="Q484" s="316"/>
      <c r="R484" s="315"/>
      <c r="S484" s="316"/>
      <c r="T484" s="315"/>
      <c r="U484" s="316"/>
      <c r="V484" s="316"/>
      <c r="W484" s="316"/>
      <c r="X484" s="316"/>
      <c r="Y484" s="452"/>
      <c r="Z484" s="452"/>
      <c r="AA484" s="452"/>
      <c r="AB484" s="452"/>
      <c r="AC484" s="452"/>
      <c r="AD484" s="452"/>
    </row>
    <row r="485" spans="1:30" ht="20.100000000000001" customHeight="1">
      <c r="A485" s="460" t="s">
        <v>5311</v>
      </c>
      <c r="B485" s="461" t="s">
        <v>962</v>
      </c>
      <c r="C485" s="358" t="s">
        <v>5312</v>
      </c>
      <c r="D485" s="476"/>
      <c r="E485" s="358"/>
      <c r="F485" s="467">
        <v>8</v>
      </c>
      <c r="G485" s="477">
        <v>88.888888888888886</v>
      </c>
      <c r="H485" s="467">
        <v>2</v>
      </c>
      <c r="I485" s="477">
        <v>100</v>
      </c>
      <c r="J485" s="467">
        <v>4</v>
      </c>
      <c r="K485" s="477">
        <v>100</v>
      </c>
      <c r="L485" s="443">
        <v>6</v>
      </c>
      <c r="M485" s="444">
        <v>100</v>
      </c>
      <c r="N485" s="471">
        <v>6</v>
      </c>
      <c r="O485" s="465">
        <v>100</v>
      </c>
      <c r="P485" s="471">
        <v>5</v>
      </c>
      <c r="Q485" s="465">
        <v>100</v>
      </c>
      <c r="R485" s="471">
        <v>25</v>
      </c>
      <c r="S485" s="465">
        <v>100</v>
      </c>
      <c r="T485" s="471">
        <v>192</v>
      </c>
      <c r="U485" s="465">
        <v>99</v>
      </c>
      <c r="V485" s="358" t="s">
        <v>8161</v>
      </c>
      <c r="W485" s="358" t="s">
        <v>8161</v>
      </c>
      <c r="X485" s="358" t="s">
        <v>8161</v>
      </c>
      <c r="Y485" s="358" t="s">
        <v>8161</v>
      </c>
      <c r="Z485" s="358" t="s">
        <v>8161</v>
      </c>
      <c r="AA485" s="358" t="s">
        <v>8161</v>
      </c>
      <c r="AB485" s="358" t="s">
        <v>138</v>
      </c>
      <c r="AC485" s="358" t="s">
        <v>138</v>
      </c>
      <c r="AD485" s="358"/>
    </row>
    <row r="486" spans="1:30" ht="20.100000000000001" customHeight="1">
      <c r="A486" s="144"/>
      <c r="B486" s="408"/>
      <c r="C486" s="452"/>
      <c r="D486" s="85" t="s">
        <v>8189</v>
      </c>
      <c r="E486" s="452" t="s">
        <v>132</v>
      </c>
      <c r="F486" s="323"/>
      <c r="G486" s="191"/>
      <c r="H486" s="323"/>
      <c r="I486" s="191"/>
      <c r="J486" s="323"/>
      <c r="K486" s="191"/>
      <c r="L486" s="356"/>
      <c r="M486" s="314"/>
      <c r="N486" s="315"/>
      <c r="O486" s="316"/>
      <c r="P486" s="315"/>
      <c r="Q486" s="316"/>
      <c r="R486" s="315"/>
      <c r="S486" s="316"/>
      <c r="T486" s="315">
        <v>2</v>
      </c>
      <c r="U486" s="316">
        <v>1</v>
      </c>
      <c r="V486" s="316"/>
      <c r="W486" s="316"/>
      <c r="X486" s="316"/>
      <c r="Y486" s="452"/>
      <c r="Z486" s="452"/>
      <c r="AA486" s="452"/>
      <c r="AB486" s="452"/>
      <c r="AC486" s="452"/>
      <c r="AD486" s="452"/>
    </row>
    <row r="487" spans="1:30" ht="20.100000000000001" customHeight="1">
      <c r="A487" s="144"/>
      <c r="B487" s="408"/>
      <c r="C487" s="452"/>
      <c r="D487" s="85" t="s">
        <v>8162</v>
      </c>
      <c r="E487" s="452"/>
      <c r="F487" s="323">
        <v>1</v>
      </c>
      <c r="G487" s="191">
        <v>11.111111111111111</v>
      </c>
      <c r="H487" s="323"/>
      <c r="I487" s="191"/>
      <c r="J487" s="323"/>
      <c r="K487" s="191"/>
      <c r="L487" s="356"/>
      <c r="M487" s="314"/>
      <c r="N487" s="315"/>
      <c r="O487" s="316"/>
      <c r="P487" s="315"/>
      <c r="Q487" s="316"/>
      <c r="R487" s="315"/>
      <c r="S487" s="316"/>
      <c r="T487" s="315"/>
      <c r="U487" s="316"/>
      <c r="V487" s="316"/>
      <c r="W487" s="316"/>
      <c r="X487" s="316"/>
      <c r="Y487" s="452"/>
      <c r="Z487" s="452"/>
      <c r="AA487" s="452"/>
      <c r="AB487" s="452"/>
      <c r="AC487" s="452"/>
      <c r="AD487" s="452"/>
    </row>
    <row r="488" spans="1:30" ht="20.100000000000001" customHeight="1">
      <c r="A488" s="460" t="s">
        <v>5313</v>
      </c>
      <c r="B488" s="461" t="s">
        <v>963</v>
      </c>
      <c r="C488" s="358" t="s">
        <v>5312</v>
      </c>
      <c r="D488" s="374" t="s">
        <v>1599</v>
      </c>
      <c r="E488" s="358" t="s">
        <v>8190</v>
      </c>
      <c r="F488" s="467"/>
      <c r="G488" s="477"/>
      <c r="H488" s="467"/>
      <c r="I488" s="477"/>
      <c r="J488" s="467"/>
      <c r="K488" s="477"/>
      <c r="L488" s="443"/>
      <c r="M488" s="444"/>
      <c r="N488" s="471"/>
      <c r="O488" s="465"/>
      <c r="P488" s="471"/>
      <c r="Q488" s="465"/>
      <c r="R488" s="471">
        <v>1</v>
      </c>
      <c r="S488" s="465">
        <v>4</v>
      </c>
      <c r="T488" s="471">
        <v>2</v>
      </c>
      <c r="U488" s="465">
        <v>1.0309278350515463</v>
      </c>
      <c r="V488" s="358" t="s">
        <v>8161</v>
      </c>
      <c r="W488" s="358" t="s">
        <v>8161</v>
      </c>
      <c r="X488" s="358" t="s">
        <v>8161</v>
      </c>
      <c r="Y488" s="358" t="s">
        <v>8161</v>
      </c>
      <c r="Z488" s="358" t="s">
        <v>8161</v>
      </c>
      <c r="AA488" s="358" t="s">
        <v>8161</v>
      </c>
      <c r="AB488" s="358" t="s">
        <v>138</v>
      </c>
      <c r="AC488" s="358" t="s">
        <v>138</v>
      </c>
      <c r="AD488" s="358"/>
    </row>
    <row r="489" spans="1:30" ht="20.100000000000001" customHeight="1">
      <c r="A489" s="144"/>
      <c r="B489" s="408"/>
      <c r="C489" s="452"/>
      <c r="D489" s="311" t="s">
        <v>1600</v>
      </c>
      <c r="E489" s="452"/>
      <c r="F489" s="323">
        <v>9</v>
      </c>
      <c r="G489" s="191">
        <v>100</v>
      </c>
      <c r="H489" s="323">
        <v>2</v>
      </c>
      <c r="I489" s="191">
        <v>100</v>
      </c>
      <c r="J489" s="323">
        <v>4</v>
      </c>
      <c r="K489" s="191">
        <v>100</v>
      </c>
      <c r="L489" s="356">
        <v>6</v>
      </c>
      <c r="M489" s="314">
        <v>100</v>
      </c>
      <c r="N489" s="315">
        <v>5</v>
      </c>
      <c r="O489" s="316">
        <v>83.3</v>
      </c>
      <c r="P489" s="315">
        <v>5</v>
      </c>
      <c r="Q489" s="316">
        <v>100</v>
      </c>
      <c r="R489" s="315">
        <v>24</v>
      </c>
      <c r="S489" s="316">
        <v>96</v>
      </c>
      <c r="T489" s="315">
        <v>192</v>
      </c>
      <c r="U489" s="316">
        <v>98.969072164948457</v>
      </c>
      <c r="V489" s="316"/>
      <c r="W489" s="316"/>
      <c r="X489" s="316"/>
      <c r="Y489" s="452"/>
      <c r="Z489" s="452"/>
      <c r="AA489" s="452"/>
      <c r="AB489" s="452"/>
      <c r="AC489" s="452"/>
      <c r="AD489" s="452"/>
    </row>
    <row r="490" spans="1:30" ht="20.100000000000001" customHeight="1">
      <c r="A490" s="144"/>
      <c r="B490" s="408"/>
      <c r="C490" s="452"/>
      <c r="D490" s="126" t="s">
        <v>8191</v>
      </c>
      <c r="E490" s="452"/>
      <c r="F490" s="323"/>
      <c r="G490" s="191"/>
      <c r="H490" s="323"/>
      <c r="I490" s="191"/>
      <c r="J490" s="323"/>
      <c r="K490" s="191"/>
      <c r="L490" s="356"/>
      <c r="M490" s="314"/>
      <c r="N490" s="315">
        <v>1</v>
      </c>
      <c r="O490" s="316">
        <v>16.7</v>
      </c>
      <c r="P490" s="315"/>
      <c r="Q490" s="316"/>
      <c r="R490" s="315"/>
      <c r="S490" s="316"/>
      <c r="T490" s="315"/>
      <c r="U490" s="316"/>
      <c r="V490" s="316"/>
      <c r="W490" s="316"/>
      <c r="X490" s="316"/>
      <c r="Y490" s="452"/>
      <c r="Z490" s="452"/>
      <c r="AA490" s="452"/>
      <c r="AB490" s="452"/>
      <c r="AC490" s="452"/>
      <c r="AD490" s="452"/>
    </row>
    <row r="491" spans="1:30" ht="20.100000000000001" customHeight="1">
      <c r="A491" s="144"/>
      <c r="B491" s="413"/>
      <c r="C491" s="452"/>
      <c r="D491" s="157" t="s">
        <v>8192</v>
      </c>
      <c r="E491" s="452"/>
      <c r="F491" s="323"/>
      <c r="G491" s="191"/>
      <c r="H491" s="323"/>
      <c r="I491" s="191"/>
      <c r="J491" s="323"/>
      <c r="K491" s="191"/>
      <c r="L491" s="356"/>
      <c r="M491" s="314"/>
      <c r="N491" s="315"/>
      <c r="O491" s="316"/>
      <c r="P491" s="315"/>
      <c r="Q491" s="316"/>
      <c r="R491" s="315"/>
      <c r="S491" s="316"/>
      <c r="T491" s="315"/>
      <c r="U491" s="316"/>
      <c r="V491" s="316"/>
      <c r="W491" s="316"/>
      <c r="X491" s="316"/>
      <c r="Y491" s="452"/>
      <c r="Z491" s="452"/>
      <c r="AA491" s="452"/>
      <c r="AB491" s="452"/>
      <c r="AC491" s="452"/>
      <c r="AD491" s="452"/>
    </row>
    <row r="492" spans="1:30" ht="20.100000000000001" customHeight="1">
      <c r="A492" s="460" t="s">
        <v>5314</v>
      </c>
      <c r="B492" s="461" t="s">
        <v>964</v>
      </c>
      <c r="C492" s="358" t="s">
        <v>5315</v>
      </c>
      <c r="D492" s="476"/>
      <c r="E492" s="358"/>
      <c r="F492" s="467"/>
      <c r="G492" s="477"/>
      <c r="H492" s="467"/>
      <c r="I492" s="477"/>
      <c r="J492" s="467"/>
      <c r="K492" s="477"/>
      <c r="L492" s="443">
        <v>1</v>
      </c>
      <c r="M492" s="444">
        <v>100</v>
      </c>
      <c r="N492" s="471">
        <v>1</v>
      </c>
      <c r="O492" s="465">
        <v>100</v>
      </c>
      <c r="P492" s="471">
        <v>2</v>
      </c>
      <c r="Q492" s="465">
        <v>100</v>
      </c>
      <c r="R492" s="471">
        <v>1</v>
      </c>
      <c r="S492" s="465">
        <v>100</v>
      </c>
      <c r="T492" s="471">
        <v>28</v>
      </c>
      <c r="U492" s="465">
        <v>100</v>
      </c>
      <c r="V492" s="358" t="s">
        <v>8161</v>
      </c>
      <c r="W492" s="358" t="s">
        <v>8161</v>
      </c>
      <c r="X492" s="358" t="s">
        <v>8161</v>
      </c>
      <c r="Y492" s="358" t="s">
        <v>8161</v>
      </c>
      <c r="Z492" s="358" t="s">
        <v>8161</v>
      </c>
      <c r="AA492" s="358" t="s">
        <v>8161</v>
      </c>
      <c r="AB492" s="358" t="s">
        <v>138</v>
      </c>
      <c r="AC492" s="358" t="s">
        <v>138</v>
      </c>
      <c r="AD492" s="358"/>
    </row>
    <row r="493" spans="1:30" ht="20.100000000000001" customHeight="1">
      <c r="A493" s="144"/>
      <c r="B493" s="408"/>
      <c r="C493" s="452"/>
      <c r="D493" s="85" t="s">
        <v>8189</v>
      </c>
      <c r="E493" s="452" t="s">
        <v>132</v>
      </c>
      <c r="F493" s="323"/>
      <c r="G493" s="191"/>
      <c r="H493" s="323"/>
      <c r="I493" s="191"/>
      <c r="J493" s="323"/>
      <c r="K493" s="191"/>
      <c r="L493" s="356"/>
      <c r="M493" s="314"/>
      <c r="N493" s="315"/>
      <c r="O493" s="316"/>
      <c r="P493" s="315"/>
      <c r="Q493" s="316"/>
      <c r="R493" s="315"/>
      <c r="S493" s="316"/>
      <c r="T493" s="315"/>
      <c r="U493" s="316"/>
      <c r="V493" s="316"/>
      <c r="W493" s="316"/>
      <c r="X493" s="316"/>
      <c r="Y493" s="452"/>
      <c r="Z493" s="452"/>
      <c r="AA493" s="452"/>
      <c r="AB493" s="452"/>
      <c r="AC493" s="452"/>
      <c r="AD493" s="452"/>
    </row>
    <row r="494" spans="1:30" ht="20.100000000000001" customHeight="1">
      <c r="A494" s="144"/>
      <c r="B494" s="408"/>
      <c r="C494" s="452"/>
      <c r="D494" s="85" t="s">
        <v>8162</v>
      </c>
      <c r="E494" s="452"/>
      <c r="F494" s="323"/>
      <c r="G494" s="191"/>
      <c r="H494" s="323"/>
      <c r="I494" s="191"/>
      <c r="J494" s="323"/>
      <c r="K494" s="191"/>
      <c r="L494" s="356"/>
      <c r="M494" s="314"/>
      <c r="N494" s="315"/>
      <c r="O494" s="316"/>
      <c r="P494" s="315"/>
      <c r="Q494" s="316"/>
      <c r="R494" s="315"/>
      <c r="S494" s="316"/>
      <c r="T494" s="315"/>
      <c r="U494" s="316"/>
      <c r="V494" s="316"/>
      <c r="W494" s="316"/>
      <c r="X494" s="316"/>
      <c r="Y494" s="452"/>
      <c r="Z494" s="452"/>
      <c r="AA494" s="452"/>
      <c r="AB494" s="452"/>
      <c r="AC494" s="452"/>
      <c r="AD494" s="452"/>
    </row>
    <row r="495" spans="1:30" ht="20.100000000000001" customHeight="1">
      <c r="A495" s="460" t="s">
        <v>5316</v>
      </c>
      <c r="B495" s="461" t="s">
        <v>965</v>
      </c>
      <c r="C495" s="358" t="s">
        <v>5315</v>
      </c>
      <c r="D495" s="374" t="s">
        <v>1599</v>
      </c>
      <c r="E495" s="358" t="s">
        <v>8190</v>
      </c>
      <c r="F495" s="467"/>
      <c r="G495" s="477"/>
      <c r="H495" s="467"/>
      <c r="I495" s="477"/>
      <c r="J495" s="467"/>
      <c r="K495" s="477"/>
      <c r="L495" s="443"/>
      <c r="M495" s="444"/>
      <c r="N495" s="471"/>
      <c r="O495" s="465"/>
      <c r="P495" s="471"/>
      <c r="Q495" s="465"/>
      <c r="R495" s="471"/>
      <c r="S495" s="465"/>
      <c r="T495" s="471"/>
      <c r="U495" s="465"/>
      <c r="V495" s="358" t="s">
        <v>8161</v>
      </c>
      <c r="W495" s="358" t="s">
        <v>8161</v>
      </c>
      <c r="X495" s="358" t="s">
        <v>8161</v>
      </c>
      <c r="Y495" s="358" t="s">
        <v>8161</v>
      </c>
      <c r="Z495" s="358" t="s">
        <v>8161</v>
      </c>
      <c r="AA495" s="358" t="s">
        <v>8161</v>
      </c>
      <c r="AB495" s="358" t="s">
        <v>138</v>
      </c>
      <c r="AC495" s="358" t="s">
        <v>138</v>
      </c>
      <c r="AD495" s="358"/>
    </row>
    <row r="496" spans="1:30" ht="20.100000000000001" customHeight="1">
      <c r="A496" s="144"/>
      <c r="B496" s="408"/>
      <c r="C496" s="452"/>
      <c r="D496" s="311" t="s">
        <v>1600</v>
      </c>
      <c r="E496" s="452"/>
      <c r="F496" s="323"/>
      <c r="G496" s="191"/>
      <c r="H496" s="323"/>
      <c r="I496" s="191"/>
      <c r="J496" s="323"/>
      <c r="K496" s="191"/>
      <c r="L496" s="356">
        <v>1</v>
      </c>
      <c r="M496" s="314">
        <v>100</v>
      </c>
      <c r="N496" s="315">
        <v>1</v>
      </c>
      <c r="O496" s="316">
        <v>100</v>
      </c>
      <c r="P496" s="315">
        <v>2</v>
      </c>
      <c r="Q496" s="316">
        <v>100</v>
      </c>
      <c r="R496" s="315">
        <v>1</v>
      </c>
      <c r="S496" s="316">
        <v>100</v>
      </c>
      <c r="T496" s="315">
        <v>28</v>
      </c>
      <c r="U496" s="316">
        <v>100</v>
      </c>
      <c r="V496" s="316"/>
      <c r="W496" s="316"/>
      <c r="X496" s="316"/>
      <c r="Y496" s="452"/>
      <c r="Z496" s="452"/>
      <c r="AA496" s="452"/>
      <c r="AB496" s="452"/>
      <c r="AC496" s="452"/>
      <c r="AD496" s="452"/>
    </row>
    <row r="497" spans="1:30" ht="20.100000000000001" customHeight="1">
      <c r="A497" s="144"/>
      <c r="B497" s="408"/>
      <c r="C497" s="452"/>
      <c r="D497" s="126" t="s">
        <v>8191</v>
      </c>
      <c r="E497" s="452"/>
      <c r="F497" s="323"/>
      <c r="G497" s="191"/>
      <c r="H497" s="323"/>
      <c r="I497" s="191"/>
      <c r="J497" s="323"/>
      <c r="K497" s="191"/>
      <c r="L497" s="356"/>
      <c r="M497" s="314"/>
      <c r="N497" s="315"/>
      <c r="O497" s="316"/>
      <c r="P497" s="315"/>
      <c r="Q497" s="316"/>
      <c r="R497" s="315"/>
      <c r="S497" s="316"/>
      <c r="T497" s="315"/>
      <c r="U497" s="316"/>
      <c r="V497" s="316"/>
      <c r="W497" s="316"/>
      <c r="X497" s="316"/>
      <c r="Y497" s="452"/>
      <c r="Z497" s="452"/>
      <c r="AA497" s="452"/>
      <c r="AB497" s="452"/>
      <c r="AC497" s="452"/>
      <c r="AD497" s="452"/>
    </row>
    <row r="498" spans="1:30" ht="20.100000000000001" customHeight="1">
      <c r="A498" s="144"/>
      <c r="B498" s="413"/>
      <c r="C498" s="452"/>
      <c r="D498" s="157" t="s">
        <v>8192</v>
      </c>
      <c r="E498" s="452"/>
      <c r="F498" s="323"/>
      <c r="G498" s="191"/>
      <c r="H498" s="323"/>
      <c r="I498" s="191"/>
      <c r="J498" s="323"/>
      <c r="K498" s="191"/>
      <c r="L498" s="356"/>
      <c r="M498" s="314"/>
      <c r="N498" s="315"/>
      <c r="O498" s="316"/>
      <c r="P498" s="315"/>
      <c r="Q498" s="316"/>
      <c r="R498" s="315"/>
      <c r="S498" s="316"/>
      <c r="T498" s="315"/>
      <c r="U498" s="316"/>
      <c r="V498" s="316"/>
      <c r="W498" s="316"/>
      <c r="X498" s="316"/>
      <c r="Y498" s="452"/>
      <c r="Z498" s="452"/>
      <c r="AA498" s="452"/>
      <c r="AB498" s="452"/>
      <c r="AC498" s="452"/>
      <c r="AD498" s="452"/>
    </row>
    <row r="499" spans="1:30" ht="20.100000000000001" customHeight="1">
      <c r="A499" s="460" t="s">
        <v>5317</v>
      </c>
      <c r="B499" s="461" t="s">
        <v>966</v>
      </c>
      <c r="C499" s="358" t="s">
        <v>5318</v>
      </c>
      <c r="D499" s="476"/>
      <c r="E499" s="358"/>
      <c r="F499" s="467"/>
      <c r="G499" s="477"/>
      <c r="H499" s="467"/>
      <c r="I499" s="477"/>
      <c r="J499" s="467"/>
      <c r="K499" s="477"/>
      <c r="L499" s="443"/>
      <c r="M499" s="444"/>
      <c r="N499" s="471"/>
      <c r="O499" s="465"/>
      <c r="P499" s="471"/>
      <c r="Q499" s="465"/>
      <c r="R499" s="471"/>
      <c r="S499" s="465"/>
      <c r="T499" s="471">
        <v>1</v>
      </c>
      <c r="U499" s="465">
        <v>100</v>
      </c>
      <c r="V499" s="358" t="s">
        <v>8161</v>
      </c>
      <c r="W499" s="358" t="s">
        <v>8161</v>
      </c>
      <c r="X499" s="358" t="s">
        <v>8161</v>
      </c>
      <c r="Y499" s="358" t="s">
        <v>8161</v>
      </c>
      <c r="Z499" s="358" t="s">
        <v>8161</v>
      </c>
      <c r="AA499" s="358" t="s">
        <v>8161</v>
      </c>
      <c r="AB499" s="358" t="s">
        <v>138</v>
      </c>
      <c r="AC499" s="358" t="s">
        <v>138</v>
      </c>
      <c r="AD499" s="358"/>
    </row>
    <row r="500" spans="1:30" ht="20.100000000000001" customHeight="1">
      <c r="A500" s="144"/>
      <c r="B500" s="408"/>
      <c r="C500" s="452"/>
      <c r="D500" s="85" t="s">
        <v>8189</v>
      </c>
      <c r="E500" s="452" t="s">
        <v>132</v>
      </c>
      <c r="F500" s="323"/>
      <c r="G500" s="191"/>
      <c r="H500" s="323"/>
      <c r="I500" s="191"/>
      <c r="J500" s="323"/>
      <c r="K500" s="191"/>
      <c r="L500" s="356"/>
      <c r="M500" s="314"/>
      <c r="N500" s="315"/>
      <c r="O500" s="316"/>
      <c r="P500" s="315"/>
      <c r="Q500" s="316"/>
      <c r="R500" s="315"/>
      <c r="S500" s="316"/>
      <c r="T500" s="315"/>
      <c r="U500" s="316"/>
      <c r="V500" s="316"/>
      <c r="W500" s="316"/>
      <c r="X500" s="316"/>
      <c r="Y500" s="452"/>
      <c r="Z500" s="452"/>
      <c r="AA500" s="452"/>
      <c r="AB500" s="452"/>
      <c r="AC500" s="452"/>
      <c r="AD500" s="452"/>
    </row>
    <row r="501" spans="1:30" ht="20.100000000000001" customHeight="1">
      <c r="A501" s="144"/>
      <c r="B501" s="408"/>
      <c r="C501" s="452"/>
      <c r="D501" s="85" t="s">
        <v>8162</v>
      </c>
      <c r="E501" s="452"/>
      <c r="F501" s="323"/>
      <c r="G501" s="191"/>
      <c r="H501" s="323"/>
      <c r="I501" s="191"/>
      <c r="J501" s="323"/>
      <c r="K501" s="191"/>
      <c r="L501" s="356"/>
      <c r="M501" s="314"/>
      <c r="N501" s="315"/>
      <c r="O501" s="316"/>
      <c r="P501" s="315"/>
      <c r="Q501" s="316"/>
      <c r="R501" s="315"/>
      <c r="S501" s="316"/>
      <c r="T501" s="315"/>
      <c r="U501" s="316"/>
      <c r="V501" s="316"/>
      <c r="W501" s="316"/>
      <c r="X501" s="316"/>
      <c r="Y501" s="452"/>
      <c r="Z501" s="452"/>
      <c r="AA501" s="452"/>
      <c r="AB501" s="452"/>
      <c r="AC501" s="452"/>
      <c r="AD501" s="452"/>
    </row>
    <row r="502" spans="1:30" ht="20.100000000000001" customHeight="1">
      <c r="A502" s="460" t="s">
        <v>5319</v>
      </c>
      <c r="B502" s="461" t="s">
        <v>967</v>
      </c>
      <c r="C502" s="358" t="s">
        <v>5318</v>
      </c>
      <c r="D502" s="374" t="s">
        <v>1599</v>
      </c>
      <c r="E502" s="358" t="s">
        <v>8190</v>
      </c>
      <c r="F502" s="467"/>
      <c r="G502" s="477"/>
      <c r="H502" s="467"/>
      <c r="I502" s="477"/>
      <c r="J502" s="467"/>
      <c r="K502" s="477"/>
      <c r="L502" s="443"/>
      <c r="M502" s="444"/>
      <c r="N502" s="471"/>
      <c r="O502" s="465"/>
      <c r="P502" s="471"/>
      <c r="Q502" s="465"/>
      <c r="R502" s="471"/>
      <c r="S502" s="465"/>
      <c r="T502" s="471"/>
      <c r="U502" s="465"/>
      <c r="V502" s="358" t="s">
        <v>8161</v>
      </c>
      <c r="W502" s="358" t="s">
        <v>8161</v>
      </c>
      <c r="X502" s="358" t="s">
        <v>8161</v>
      </c>
      <c r="Y502" s="358" t="s">
        <v>8161</v>
      </c>
      <c r="Z502" s="358" t="s">
        <v>8161</v>
      </c>
      <c r="AA502" s="358" t="s">
        <v>8161</v>
      </c>
      <c r="AB502" s="358" t="s">
        <v>138</v>
      </c>
      <c r="AC502" s="358" t="s">
        <v>138</v>
      </c>
      <c r="AD502" s="358"/>
    </row>
    <row r="503" spans="1:30" ht="20.100000000000001" customHeight="1">
      <c r="A503" s="144"/>
      <c r="B503" s="408"/>
      <c r="C503" s="452"/>
      <c r="D503" s="311" t="s">
        <v>1600</v>
      </c>
      <c r="E503" s="452"/>
      <c r="F503" s="323"/>
      <c r="G503" s="191"/>
      <c r="H503" s="323"/>
      <c r="I503" s="191"/>
      <c r="J503" s="323"/>
      <c r="K503" s="191"/>
      <c r="L503" s="356"/>
      <c r="M503" s="314"/>
      <c r="N503" s="315"/>
      <c r="O503" s="316"/>
      <c r="P503" s="315"/>
      <c r="Q503" s="316"/>
      <c r="R503" s="315"/>
      <c r="S503" s="316"/>
      <c r="T503" s="315">
        <v>1</v>
      </c>
      <c r="U503" s="316">
        <v>100</v>
      </c>
      <c r="V503" s="316"/>
      <c r="W503" s="316"/>
      <c r="X503" s="316"/>
      <c r="Y503" s="452"/>
      <c r="Z503" s="452"/>
      <c r="AA503" s="452"/>
      <c r="AB503" s="452"/>
      <c r="AC503" s="452"/>
      <c r="AD503" s="452"/>
    </row>
    <row r="504" spans="1:30" ht="20.100000000000001" customHeight="1">
      <c r="A504" s="144"/>
      <c r="B504" s="408"/>
      <c r="C504" s="452"/>
      <c r="D504" s="126" t="s">
        <v>8191</v>
      </c>
      <c r="E504" s="452"/>
      <c r="F504" s="323"/>
      <c r="G504" s="191"/>
      <c r="H504" s="323"/>
      <c r="I504" s="191"/>
      <c r="J504" s="323"/>
      <c r="K504" s="191"/>
      <c r="L504" s="356"/>
      <c r="M504" s="314"/>
      <c r="N504" s="315"/>
      <c r="O504" s="316"/>
      <c r="P504" s="315"/>
      <c r="Q504" s="316"/>
      <c r="R504" s="315"/>
      <c r="S504" s="316"/>
      <c r="T504" s="315"/>
      <c r="U504" s="316"/>
      <c r="V504" s="316"/>
      <c r="W504" s="316"/>
      <c r="X504" s="316"/>
      <c r="Y504" s="452"/>
      <c r="Z504" s="452"/>
      <c r="AA504" s="452"/>
      <c r="AB504" s="452"/>
      <c r="AC504" s="452"/>
      <c r="AD504" s="452"/>
    </row>
    <row r="505" spans="1:30" ht="20.100000000000001" customHeight="1">
      <c r="A505" s="144"/>
      <c r="B505" s="413"/>
      <c r="C505" s="452"/>
      <c r="D505" s="157" t="s">
        <v>8192</v>
      </c>
      <c r="E505" s="452"/>
      <c r="F505" s="323"/>
      <c r="G505" s="191"/>
      <c r="H505" s="323"/>
      <c r="I505" s="191"/>
      <c r="J505" s="323"/>
      <c r="K505" s="191"/>
      <c r="L505" s="356"/>
      <c r="M505" s="314"/>
      <c r="N505" s="315"/>
      <c r="O505" s="316"/>
      <c r="P505" s="315"/>
      <c r="Q505" s="316"/>
      <c r="R505" s="315"/>
      <c r="S505" s="316"/>
      <c r="T505" s="315"/>
      <c r="U505" s="316"/>
      <c r="V505" s="316"/>
      <c r="W505" s="316"/>
      <c r="X505" s="316"/>
      <c r="Y505" s="452"/>
      <c r="Z505" s="452"/>
      <c r="AA505" s="452"/>
      <c r="AB505" s="452"/>
      <c r="AC505" s="452"/>
      <c r="AD505" s="452"/>
    </row>
    <row r="506" spans="1:30" ht="20.100000000000001" customHeight="1">
      <c r="A506" s="460" t="s">
        <v>5320</v>
      </c>
      <c r="B506" s="461" t="s">
        <v>968</v>
      </c>
      <c r="C506" s="358" t="s">
        <v>996</v>
      </c>
      <c r="D506" s="374" t="s">
        <v>1853</v>
      </c>
      <c r="E506" s="527" t="s">
        <v>8190</v>
      </c>
      <c r="F506" s="467">
        <v>1</v>
      </c>
      <c r="G506" s="477">
        <v>3.4482758620689653</v>
      </c>
      <c r="H506" s="467">
        <v>1</v>
      </c>
      <c r="I506" s="477">
        <v>3.7037037037037037</v>
      </c>
      <c r="J506" s="467">
        <v>2</v>
      </c>
      <c r="K506" s="477">
        <v>5.7</v>
      </c>
      <c r="L506" s="443"/>
      <c r="M506" s="444"/>
      <c r="N506" s="471">
        <v>2</v>
      </c>
      <c r="O506" s="465">
        <v>4.8</v>
      </c>
      <c r="P506" s="471">
        <v>2</v>
      </c>
      <c r="Q506" s="465">
        <v>4.6511627906976747</v>
      </c>
      <c r="R506" s="471">
        <v>6</v>
      </c>
      <c r="S506" s="465">
        <v>7.3</v>
      </c>
      <c r="T506" s="471">
        <v>8</v>
      </c>
      <c r="U506" s="465">
        <v>1.3745704467353952</v>
      </c>
      <c r="V506" s="358" t="s">
        <v>8161</v>
      </c>
      <c r="W506" s="358" t="s">
        <v>8161</v>
      </c>
      <c r="X506" s="358" t="s">
        <v>8161</v>
      </c>
      <c r="Y506" s="358" t="s">
        <v>8161</v>
      </c>
      <c r="Z506" s="358" t="s">
        <v>8161</v>
      </c>
      <c r="AA506" s="358" t="s">
        <v>8161</v>
      </c>
      <c r="AB506" s="358" t="s">
        <v>138</v>
      </c>
      <c r="AC506" s="358" t="s">
        <v>138</v>
      </c>
      <c r="AD506" s="358"/>
    </row>
    <row r="507" spans="1:30" ht="20.100000000000001" customHeight="1">
      <c r="A507" s="144"/>
      <c r="B507" s="408"/>
      <c r="C507" s="452"/>
      <c r="D507" s="311" t="s">
        <v>1854</v>
      </c>
      <c r="E507" s="526"/>
      <c r="F507" s="323">
        <v>28</v>
      </c>
      <c r="G507" s="191">
        <v>96.551724137931032</v>
      </c>
      <c r="H507" s="323">
        <v>26</v>
      </c>
      <c r="I507" s="191">
        <v>96.296296296296291</v>
      </c>
      <c r="J507" s="323">
        <v>33</v>
      </c>
      <c r="K507" s="191">
        <v>94.3</v>
      </c>
      <c r="L507" s="356">
        <v>33</v>
      </c>
      <c r="M507" s="314">
        <v>100</v>
      </c>
      <c r="N507" s="315">
        <v>40</v>
      </c>
      <c r="O507" s="316">
        <v>95.2</v>
      </c>
      <c r="P507" s="315">
        <v>41</v>
      </c>
      <c r="Q507" s="316">
        <v>95.348837209302332</v>
      </c>
      <c r="R507" s="315">
        <v>76</v>
      </c>
      <c r="S507" s="316">
        <v>92.7</v>
      </c>
      <c r="T507" s="315">
        <v>574</v>
      </c>
      <c r="U507" s="316">
        <v>98.62542955326461</v>
      </c>
      <c r="V507" s="316"/>
      <c r="W507" s="316"/>
      <c r="X507" s="316"/>
      <c r="Y507" s="452"/>
      <c r="Z507" s="452"/>
      <c r="AA507" s="452"/>
      <c r="AB507" s="452"/>
      <c r="AC507" s="452"/>
      <c r="AD507" s="452"/>
    </row>
    <row r="508" spans="1:30" ht="20.100000000000001" customHeight="1">
      <c r="A508" s="144"/>
      <c r="B508" s="408"/>
      <c r="C508" s="452"/>
      <c r="D508" s="126" t="s">
        <v>8191</v>
      </c>
      <c r="E508" s="526"/>
      <c r="F508" s="323"/>
      <c r="G508" s="191"/>
      <c r="H508" s="323"/>
      <c r="I508" s="191"/>
      <c r="J508" s="323"/>
      <c r="K508" s="191"/>
      <c r="L508" s="356"/>
      <c r="M508" s="314"/>
      <c r="N508" s="315"/>
      <c r="O508" s="316"/>
      <c r="P508" s="315"/>
      <c r="Q508" s="316"/>
      <c r="R508" s="315"/>
      <c r="S508" s="316"/>
      <c r="T508" s="315"/>
      <c r="U508" s="316"/>
      <c r="V508" s="316"/>
      <c r="W508" s="316"/>
      <c r="X508" s="316"/>
      <c r="Y508" s="452"/>
      <c r="Z508" s="452"/>
      <c r="AA508" s="452"/>
      <c r="AB508" s="452"/>
      <c r="AC508" s="452"/>
      <c r="AD508" s="452"/>
    </row>
    <row r="509" spans="1:30" ht="20.100000000000001" customHeight="1">
      <c r="A509" s="144"/>
      <c r="B509" s="413"/>
      <c r="C509" s="452"/>
      <c r="D509" s="157" t="s">
        <v>8192</v>
      </c>
      <c r="E509" s="526"/>
      <c r="F509" s="323"/>
      <c r="G509" s="191"/>
      <c r="H509" s="323"/>
      <c r="I509" s="191"/>
      <c r="J509" s="323"/>
      <c r="K509" s="191"/>
      <c r="L509" s="356"/>
      <c r="M509" s="314"/>
      <c r="N509" s="315"/>
      <c r="O509" s="316"/>
      <c r="P509" s="315"/>
      <c r="Q509" s="316"/>
      <c r="R509" s="315"/>
      <c r="S509" s="316"/>
      <c r="T509" s="315"/>
      <c r="U509" s="316"/>
      <c r="V509" s="316"/>
      <c r="W509" s="316"/>
      <c r="X509" s="316"/>
      <c r="Y509" s="452"/>
      <c r="Z509" s="452"/>
      <c r="AA509" s="452"/>
      <c r="AB509" s="452"/>
      <c r="AC509" s="452"/>
      <c r="AD509" s="452"/>
    </row>
    <row r="510" spans="1:30" ht="20.100000000000001" customHeight="1">
      <c r="A510" s="460" t="s">
        <v>5321</v>
      </c>
      <c r="B510" s="461" t="s">
        <v>969</v>
      </c>
      <c r="C510" s="358" t="s">
        <v>5322</v>
      </c>
      <c r="D510" s="476"/>
      <c r="E510" s="358"/>
      <c r="F510" s="467">
        <v>1</v>
      </c>
      <c r="G510" s="477">
        <v>100</v>
      </c>
      <c r="H510" s="467">
        <v>1</v>
      </c>
      <c r="I510" s="477">
        <v>100</v>
      </c>
      <c r="J510" s="467">
        <v>2</v>
      </c>
      <c r="K510" s="477">
        <v>100</v>
      </c>
      <c r="L510" s="443"/>
      <c r="M510" s="444"/>
      <c r="N510" s="471">
        <v>2</v>
      </c>
      <c r="O510" s="465">
        <v>100</v>
      </c>
      <c r="P510" s="471">
        <v>2</v>
      </c>
      <c r="Q510" s="465">
        <v>100</v>
      </c>
      <c r="R510" s="471">
        <v>6</v>
      </c>
      <c r="S510" s="465">
        <v>100</v>
      </c>
      <c r="T510" s="471">
        <v>8</v>
      </c>
      <c r="U510" s="465">
        <v>100</v>
      </c>
      <c r="V510" s="358" t="s">
        <v>8161</v>
      </c>
      <c r="W510" s="358" t="s">
        <v>8161</v>
      </c>
      <c r="X510" s="358" t="s">
        <v>8161</v>
      </c>
      <c r="Y510" s="358" t="s">
        <v>8161</v>
      </c>
      <c r="Z510" s="358" t="s">
        <v>8161</v>
      </c>
      <c r="AA510" s="358" t="s">
        <v>8161</v>
      </c>
      <c r="AB510" s="358" t="s">
        <v>138</v>
      </c>
      <c r="AC510" s="358" t="s">
        <v>138</v>
      </c>
      <c r="AD510" s="358"/>
    </row>
    <row r="511" spans="1:30" ht="20.100000000000001" customHeight="1">
      <c r="A511" s="144"/>
      <c r="B511" s="408"/>
      <c r="C511" s="452"/>
      <c r="D511" s="85" t="s">
        <v>248</v>
      </c>
      <c r="E511" s="452" t="s">
        <v>970</v>
      </c>
      <c r="F511" s="323"/>
      <c r="G511" s="191"/>
      <c r="H511" s="323"/>
      <c r="I511" s="191"/>
      <c r="J511" s="323"/>
      <c r="K511" s="191"/>
      <c r="L511" s="356"/>
      <c r="M511" s="314"/>
      <c r="N511" s="315"/>
      <c r="O511" s="316"/>
      <c r="P511" s="315"/>
      <c r="Q511" s="316"/>
      <c r="R511" s="315"/>
      <c r="S511" s="316"/>
      <c r="T511" s="315"/>
      <c r="U511" s="316"/>
      <c r="V511" s="316"/>
      <c r="W511" s="316"/>
      <c r="X511" s="316"/>
      <c r="Y511" s="452"/>
      <c r="Z511" s="452"/>
      <c r="AA511" s="452"/>
      <c r="AB511" s="452"/>
      <c r="AC511" s="452"/>
      <c r="AD511" s="452"/>
    </row>
    <row r="512" spans="1:30" ht="20.100000000000001" customHeight="1">
      <c r="A512" s="144"/>
      <c r="B512" s="408"/>
      <c r="C512" s="452"/>
      <c r="D512" s="85" t="s">
        <v>249</v>
      </c>
      <c r="E512" s="452"/>
      <c r="F512" s="323"/>
      <c r="G512" s="191"/>
      <c r="H512" s="323"/>
      <c r="I512" s="191"/>
      <c r="J512" s="323"/>
      <c r="K512" s="191"/>
      <c r="L512" s="356"/>
      <c r="M512" s="314"/>
      <c r="N512" s="315"/>
      <c r="O512" s="316"/>
      <c r="P512" s="315"/>
      <c r="Q512" s="316"/>
      <c r="R512" s="315"/>
      <c r="S512" s="316"/>
      <c r="T512" s="315"/>
      <c r="U512" s="316"/>
      <c r="V512" s="316"/>
      <c r="W512" s="316"/>
      <c r="X512" s="316"/>
      <c r="Y512" s="452"/>
      <c r="Z512" s="452"/>
      <c r="AA512" s="452"/>
      <c r="AB512" s="452"/>
      <c r="AC512" s="452"/>
      <c r="AD512" s="452"/>
    </row>
    <row r="513" spans="1:30" ht="20.100000000000001" customHeight="1">
      <c r="A513" s="460" t="s">
        <v>9734</v>
      </c>
      <c r="B513" s="461" t="s">
        <v>236</v>
      </c>
      <c r="C513" s="358" t="s">
        <v>996</v>
      </c>
      <c r="D513" s="374" t="s">
        <v>1556</v>
      </c>
      <c r="E513" s="527" t="s">
        <v>8190</v>
      </c>
      <c r="F513" s="467">
        <v>26</v>
      </c>
      <c r="G513" s="477">
        <v>89.65517241379311</v>
      </c>
      <c r="H513" s="467">
        <v>22</v>
      </c>
      <c r="I513" s="477">
        <v>81.481481481481481</v>
      </c>
      <c r="J513" s="467">
        <v>26</v>
      </c>
      <c r="K513" s="477">
        <v>74.3</v>
      </c>
      <c r="L513" s="443">
        <v>27</v>
      </c>
      <c r="M513" s="444">
        <v>81.818181818181813</v>
      </c>
      <c r="N513" s="471">
        <v>32</v>
      </c>
      <c r="O513" s="465">
        <v>76.19047619047619</v>
      </c>
      <c r="P513" s="471">
        <v>33</v>
      </c>
      <c r="Q513" s="465">
        <v>76.744186046511629</v>
      </c>
      <c r="R513" s="471">
        <v>70</v>
      </c>
      <c r="S513" s="465">
        <v>85.4</v>
      </c>
      <c r="T513" s="471">
        <v>499</v>
      </c>
      <c r="U513" s="465">
        <v>85.738831615120276</v>
      </c>
      <c r="V513" s="358" t="s">
        <v>8161</v>
      </c>
      <c r="W513" s="358" t="s">
        <v>8161</v>
      </c>
      <c r="X513" s="358" t="s">
        <v>8161</v>
      </c>
      <c r="Y513" s="358" t="s">
        <v>8161</v>
      </c>
      <c r="Z513" s="358" t="s">
        <v>8161</v>
      </c>
      <c r="AA513" s="358" t="s">
        <v>8161</v>
      </c>
      <c r="AB513" s="358" t="s">
        <v>138</v>
      </c>
      <c r="AC513" s="358" t="s">
        <v>138</v>
      </c>
      <c r="AD513" s="358"/>
    </row>
    <row r="514" spans="1:30" ht="20.100000000000001" customHeight="1">
      <c r="A514" s="144"/>
      <c r="B514" s="408"/>
      <c r="C514" s="452"/>
      <c r="D514" s="311" t="s">
        <v>1557</v>
      </c>
      <c r="E514" s="526"/>
      <c r="F514" s="323">
        <v>3</v>
      </c>
      <c r="G514" s="191">
        <v>10.344827586206897</v>
      </c>
      <c r="H514" s="323">
        <v>5</v>
      </c>
      <c r="I514" s="191">
        <v>18.518518518518519</v>
      </c>
      <c r="J514" s="323">
        <v>9</v>
      </c>
      <c r="K514" s="191">
        <v>25.7</v>
      </c>
      <c r="L514" s="356">
        <v>6</v>
      </c>
      <c r="M514" s="314">
        <v>18.181818181818183</v>
      </c>
      <c r="N514" s="315">
        <v>10</v>
      </c>
      <c r="O514" s="316">
        <v>23.80952380952381</v>
      </c>
      <c r="P514" s="315">
        <v>10</v>
      </c>
      <c r="Q514" s="316">
        <v>23.255813953488371</v>
      </c>
      <c r="R514" s="315">
        <v>12</v>
      </c>
      <c r="S514" s="316">
        <v>14.6</v>
      </c>
      <c r="T514" s="315">
        <v>83</v>
      </c>
      <c r="U514" s="316">
        <v>14.261168384879726</v>
      </c>
      <c r="V514" s="316"/>
      <c r="W514" s="316"/>
      <c r="X514" s="316"/>
      <c r="Y514" s="452"/>
      <c r="Z514" s="452"/>
      <c r="AA514" s="452"/>
      <c r="AB514" s="452"/>
      <c r="AC514" s="452"/>
      <c r="AD514" s="452"/>
    </row>
    <row r="515" spans="1:30" ht="20.100000000000001" customHeight="1">
      <c r="A515" s="144"/>
      <c r="B515" s="408"/>
      <c r="C515" s="452"/>
      <c r="D515" s="126" t="s">
        <v>8191</v>
      </c>
      <c r="E515" s="526"/>
      <c r="F515" s="323"/>
      <c r="G515" s="191"/>
      <c r="H515" s="323"/>
      <c r="I515" s="191"/>
      <c r="J515" s="323"/>
      <c r="K515" s="191"/>
      <c r="L515" s="356"/>
      <c r="M515" s="314"/>
      <c r="N515" s="315"/>
      <c r="O515" s="316"/>
      <c r="P515" s="315"/>
      <c r="Q515" s="316"/>
      <c r="R515" s="315"/>
      <c r="S515" s="316"/>
      <c r="T515" s="315"/>
      <c r="U515" s="316"/>
      <c r="V515" s="316"/>
      <c r="W515" s="316"/>
      <c r="X515" s="316"/>
      <c r="Y515" s="452"/>
      <c r="Z515" s="452"/>
      <c r="AA515" s="452"/>
      <c r="AB515" s="452"/>
      <c r="AC515" s="452"/>
      <c r="AD515" s="452"/>
    </row>
    <row r="516" spans="1:30" ht="20.100000000000001" customHeight="1">
      <c r="A516" s="144"/>
      <c r="B516" s="413"/>
      <c r="C516" s="452"/>
      <c r="D516" s="157" t="s">
        <v>8192</v>
      </c>
      <c r="E516" s="526"/>
      <c r="F516" s="323"/>
      <c r="G516" s="191"/>
      <c r="H516" s="323"/>
      <c r="I516" s="191"/>
      <c r="J516" s="323"/>
      <c r="K516" s="191"/>
      <c r="L516" s="356"/>
      <c r="M516" s="314"/>
      <c r="N516" s="315"/>
      <c r="O516" s="316"/>
      <c r="P516" s="315"/>
      <c r="Q516" s="316"/>
      <c r="R516" s="315"/>
      <c r="S516" s="316"/>
      <c r="T516" s="315"/>
      <c r="U516" s="316"/>
      <c r="V516" s="316"/>
      <c r="W516" s="316"/>
      <c r="X516" s="316"/>
      <c r="Y516" s="452"/>
      <c r="Z516" s="452"/>
      <c r="AA516" s="452"/>
      <c r="AB516" s="452"/>
      <c r="AC516" s="452"/>
      <c r="AD516" s="452"/>
    </row>
    <row r="517" spans="1:30" ht="20.100000000000001" customHeight="1">
      <c r="A517" s="460" t="s">
        <v>5323</v>
      </c>
      <c r="B517" s="461" t="s">
        <v>237</v>
      </c>
      <c r="C517" s="358" t="s">
        <v>996</v>
      </c>
      <c r="D517" s="374" t="s">
        <v>1853</v>
      </c>
      <c r="E517" s="527" t="s">
        <v>8190</v>
      </c>
      <c r="F517" s="467">
        <v>6</v>
      </c>
      <c r="G517" s="477">
        <v>20.689655172413794</v>
      </c>
      <c r="H517" s="467">
        <v>5</v>
      </c>
      <c r="I517" s="477">
        <v>18.518518518518519</v>
      </c>
      <c r="J517" s="467">
        <v>5</v>
      </c>
      <c r="K517" s="477">
        <v>14.3</v>
      </c>
      <c r="L517" s="443">
        <v>5</v>
      </c>
      <c r="M517" s="444">
        <v>15.151515151515152</v>
      </c>
      <c r="N517" s="471">
        <v>15</v>
      </c>
      <c r="O517" s="465">
        <v>35.714285714285715</v>
      </c>
      <c r="P517" s="471">
        <v>7</v>
      </c>
      <c r="Q517" s="465">
        <v>16.279069767441861</v>
      </c>
      <c r="R517" s="471">
        <v>26</v>
      </c>
      <c r="S517" s="465">
        <v>31.7</v>
      </c>
      <c r="T517" s="471">
        <v>107</v>
      </c>
      <c r="U517" s="465">
        <v>18.384879725085909</v>
      </c>
      <c r="V517" s="358" t="s">
        <v>8161</v>
      </c>
      <c r="W517" s="358" t="s">
        <v>8161</v>
      </c>
      <c r="X517" s="358" t="s">
        <v>8161</v>
      </c>
      <c r="Y517" s="358" t="s">
        <v>8161</v>
      </c>
      <c r="Z517" s="358" t="s">
        <v>8161</v>
      </c>
      <c r="AA517" s="358" t="s">
        <v>8161</v>
      </c>
      <c r="AB517" s="358" t="s">
        <v>138</v>
      </c>
      <c r="AC517" s="358" t="s">
        <v>138</v>
      </c>
      <c r="AD517" s="358"/>
    </row>
    <row r="518" spans="1:30" ht="20.100000000000001" customHeight="1">
      <c r="A518" s="144"/>
      <c r="B518" s="408"/>
      <c r="C518" s="452"/>
      <c r="D518" s="311" t="s">
        <v>1854</v>
      </c>
      <c r="E518" s="526"/>
      <c r="F518" s="323">
        <v>23</v>
      </c>
      <c r="G518" s="191">
        <v>79.310344827586206</v>
      </c>
      <c r="H518" s="323">
        <v>22</v>
      </c>
      <c r="I518" s="191">
        <v>81.481481481481481</v>
      </c>
      <c r="J518" s="323">
        <v>30</v>
      </c>
      <c r="K518" s="191">
        <v>85.7</v>
      </c>
      <c r="L518" s="356">
        <v>28</v>
      </c>
      <c r="M518" s="314">
        <v>84.848484848484844</v>
      </c>
      <c r="N518" s="315">
        <v>27</v>
      </c>
      <c r="O518" s="316">
        <v>64.285714285714292</v>
      </c>
      <c r="P518" s="315">
        <v>36</v>
      </c>
      <c r="Q518" s="316">
        <v>83.720930232558146</v>
      </c>
      <c r="R518" s="315">
        <v>56</v>
      </c>
      <c r="S518" s="316">
        <v>68.3</v>
      </c>
      <c r="T518" s="315">
        <v>475</v>
      </c>
      <c r="U518" s="316">
        <v>81.615120274914091</v>
      </c>
      <c r="V518" s="316"/>
      <c r="W518" s="316"/>
      <c r="X518" s="316"/>
      <c r="Y518" s="452"/>
      <c r="Z518" s="452"/>
      <c r="AA518" s="452"/>
      <c r="AB518" s="452"/>
      <c r="AC518" s="452"/>
      <c r="AD518" s="452"/>
    </row>
    <row r="519" spans="1:30" ht="20.100000000000001" customHeight="1">
      <c r="A519" s="144"/>
      <c r="B519" s="408"/>
      <c r="C519" s="452"/>
      <c r="D519" s="126" t="s">
        <v>8191</v>
      </c>
      <c r="E519" s="526"/>
      <c r="F519" s="323"/>
      <c r="G519" s="191"/>
      <c r="H519" s="323"/>
      <c r="I519" s="191"/>
      <c r="J519" s="323"/>
      <c r="K519" s="191"/>
      <c r="L519" s="356"/>
      <c r="M519" s="314"/>
      <c r="N519" s="315"/>
      <c r="O519" s="316"/>
      <c r="P519" s="315"/>
      <c r="Q519" s="316"/>
      <c r="R519" s="315"/>
      <c r="S519" s="316"/>
      <c r="T519" s="315"/>
      <c r="U519" s="316"/>
      <c r="V519" s="316"/>
      <c r="W519" s="316"/>
      <c r="X519" s="316"/>
      <c r="Y519" s="452"/>
      <c r="Z519" s="452"/>
      <c r="AA519" s="452"/>
      <c r="AB519" s="452"/>
      <c r="AC519" s="452"/>
      <c r="AD519" s="452"/>
    </row>
    <row r="520" spans="1:30" ht="20.100000000000001" customHeight="1">
      <c r="A520" s="144"/>
      <c r="B520" s="413"/>
      <c r="C520" s="452"/>
      <c r="D520" s="157" t="s">
        <v>8192</v>
      </c>
      <c r="E520" s="526"/>
      <c r="F520" s="323"/>
      <c r="G520" s="191"/>
      <c r="H520" s="323"/>
      <c r="I520" s="191"/>
      <c r="J520" s="323"/>
      <c r="K520" s="191"/>
      <c r="L520" s="356"/>
      <c r="M520" s="314"/>
      <c r="N520" s="315"/>
      <c r="O520" s="316"/>
      <c r="P520" s="315"/>
      <c r="Q520" s="316"/>
      <c r="R520" s="315"/>
      <c r="S520" s="316"/>
      <c r="T520" s="315"/>
      <c r="U520" s="316"/>
      <c r="V520" s="316"/>
      <c r="W520" s="316"/>
      <c r="X520" s="316"/>
      <c r="Y520" s="452"/>
      <c r="Z520" s="452"/>
      <c r="AA520" s="452"/>
      <c r="AB520" s="452"/>
      <c r="AC520" s="452"/>
      <c r="AD520" s="452"/>
    </row>
    <row r="521" spans="1:30" ht="20.100000000000001" customHeight="1">
      <c r="A521" s="460" t="s">
        <v>5324</v>
      </c>
      <c r="B521" s="461" t="s">
        <v>238</v>
      </c>
      <c r="C521" s="358" t="s">
        <v>996</v>
      </c>
      <c r="D521" s="374" t="s">
        <v>1853</v>
      </c>
      <c r="E521" s="527" t="s">
        <v>8190</v>
      </c>
      <c r="F521" s="467">
        <v>14</v>
      </c>
      <c r="G521" s="477">
        <v>48.275862068965516</v>
      </c>
      <c r="H521" s="467">
        <v>7</v>
      </c>
      <c r="I521" s="477">
        <v>25.925925925925927</v>
      </c>
      <c r="J521" s="467">
        <v>6</v>
      </c>
      <c r="K521" s="477">
        <v>17.100000000000001</v>
      </c>
      <c r="L521" s="443">
        <v>6</v>
      </c>
      <c r="M521" s="444">
        <v>18.181818181818183</v>
      </c>
      <c r="N521" s="471">
        <v>8</v>
      </c>
      <c r="O521" s="465">
        <v>19.047619047619047</v>
      </c>
      <c r="P521" s="471">
        <v>5</v>
      </c>
      <c r="Q521" s="465">
        <v>11.627906976744185</v>
      </c>
      <c r="R521" s="471">
        <v>31</v>
      </c>
      <c r="S521" s="465">
        <v>37.799999999999997</v>
      </c>
      <c r="T521" s="471">
        <v>222</v>
      </c>
      <c r="U521" s="465">
        <v>38.144329896907216</v>
      </c>
      <c r="V521" s="358" t="s">
        <v>8161</v>
      </c>
      <c r="W521" s="358" t="s">
        <v>8161</v>
      </c>
      <c r="X521" s="358" t="s">
        <v>8161</v>
      </c>
      <c r="Y521" s="358" t="s">
        <v>8161</v>
      </c>
      <c r="Z521" s="358" t="s">
        <v>8161</v>
      </c>
      <c r="AA521" s="358" t="s">
        <v>8161</v>
      </c>
      <c r="AB521" s="358" t="s">
        <v>138</v>
      </c>
      <c r="AC521" s="358" t="s">
        <v>138</v>
      </c>
      <c r="AD521" s="358"/>
    </row>
    <row r="522" spans="1:30" ht="20.100000000000001" customHeight="1">
      <c r="A522" s="144"/>
      <c r="B522" s="408"/>
      <c r="C522" s="452"/>
      <c r="D522" s="311" t="s">
        <v>1854</v>
      </c>
      <c r="E522" s="526"/>
      <c r="F522" s="323">
        <v>15</v>
      </c>
      <c r="G522" s="191">
        <v>51.724137931034484</v>
      </c>
      <c r="H522" s="323">
        <v>20</v>
      </c>
      <c r="I522" s="191">
        <v>74.074074074074076</v>
      </c>
      <c r="J522" s="323">
        <v>29</v>
      </c>
      <c r="K522" s="191">
        <v>82.9</v>
      </c>
      <c r="L522" s="356">
        <v>27</v>
      </c>
      <c r="M522" s="314">
        <v>81.818181818181813</v>
      </c>
      <c r="N522" s="315">
        <v>34</v>
      </c>
      <c r="O522" s="316">
        <v>80.952380952380949</v>
      </c>
      <c r="P522" s="315">
        <v>38</v>
      </c>
      <c r="Q522" s="316">
        <v>88.372093023255815</v>
      </c>
      <c r="R522" s="315">
        <v>51</v>
      </c>
      <c r="S522" s="316">
        <v>62.2</v>
      </c>
      <c r="T522" s="315">
        <v>360</v>
      </c>
      <c r="U522" s="316">
        <v>61.855670103092784</v>
      </c>
      <c r="V522" s="316"/>
      <c r="W522" s="316"/>
      <c r="X522" s="316"/>
      <c r="Y522" s="452"/>
      <c r="Z522" s="452"/>
      <c r="AA522" s="452"/>
      <c r="AB522" s="452"/>
      <c r="AC522" s="452"/>
      <c r="AD522" s="452"/>
    </row>
    <row r="523" spans="1:30" ht="20.100000000000001" customHeight="1">
      <c r="A523" s="144"/>
      <c r="B523" s="408"/>
      <c r="C523" s="452"/>
      <c r="D523" s="126" t="s">
        <v>8191</v>
      </c>
      <c r="E523" s="526"/>
      <c r="F523" s="323"/>
      <c r="G523" s="191"/>
      <c r="H523" s="323"/>
      <c r="I523" s="191"/>
      <c r="J523" s="323"/>
      <c r="K523" s="191"/>
      <c r="L523" s="356"/>
      <c r="M523" s="314"/>
      <c r="N523" s="315"/>
      <c r="O523" s="316"/>
      <c r="P523" s="315"/>
      <c r="Q523" s="316"/>
      <c r="R523" s="315"/>
      <c r="S523" s="316"/>
      <c r="T523" s="315"/>
      <c r="U523" s="316"/>
      <c r="V523" s="316"/>
      <c r="W523" s="316"/>
      <c r="X523" s="316"/>
      <c r="Y523" s="452"/>
      <c r="Z523" s="452"/>
      <c r="AA523" s="452"/>
      <c r="AB523" s="452"/>
      <c r="AC523" s="452"/>
      <c r="AD523" s="452"/>
    </row>
    <row r="524" spans="1:30" ht="20.100000000000001" customHeight="1">
      <c r="A524" s="144"/>
      <c r="B524" s="413"/>
      <c r="C524" s="452"/>
      <c r="D524" s="157" t="s">
        <v>8192</v>
      </c>
      <c r="E524" s="526"/>
      <c r="F524" s="323"/>
      <c r="G524" s="191"/>
      <c r="H524" s="323"/>
      <c r="I524" s="191"/>
      <c r="J524" s="323"/>
      <c r="K524" s="191"/>
      <c r="L524" s="356"/>
      <c r="M524" s="314"/>
      <c r="N524" s="315"/>
      <c r="O524" s="316"/>
      <c r="P524" s="315"/>
      <c r="Q524" s="316"/>
      <c r="R524" s="315"/>
      <c r="S524" s="316"/>
      <c r="T524" s="315"/>
      <c r="U524" s="316"/>
      <c r="V524" s="316"/>
      <c r="W524" s="316"/>
      <c r="X524" s="316"/>
      <c r="Y524" s="452"/>
      <c r="Z524" s="452"/>
      <c r="AA524" s="452"/>
      <c r="AB524" s="452"/>
      <c r="AC524" s="452"/>
      <c r="AD524" s="452"/>
    </row>
    <row r="525" spans="1:30" ht="20.100000000000001" customHeight="1">
      <c r="A525" s="460" t="s">
        <v>5325</v>
      </c>
      <c r="B525" s="461" t="s">
        <v>234</v>
      </c>
      <c r="C525" s="358" t="s">
        <v>996</v>
      </c>
      <c r="D525" s="374" t="s">
        <v>1396</v>
      </c>
      <c r="E525" s="527" t="s">
        <v>8190</v>
      </c>
      <c r="F525" s="467"/>
      <c r="G525" s="477"/>
      <c r="H525" s="467">
        <v>2</v>
      </c>
      <c r="I525" s="477">
        <v>7.4074074074074074</v>
      </c>
      <c r="J525" s="467">
        <v>1</v>
      </c>
      <c r="K525" s="477">
        <v>2.8571428571428572</v>
      </c>
      <c r="L525" s="443">
        <v>1</v>
      </c>
      <c r="M525" s="444">
        <v>3.0303030303030303</v>
      </c>
      <c r="N525" s="471">
        <v>5</v>
      </c>
      <c r="O525" s="465">
        <v>11.904761904761905</v>
      </c>
      <c r="P525" s="471">
        <v>2</v>
      </c>
      <c r="Q525" s="465">
        <v>4.6511627906976747</v>
      </c>
      <c r="R525" s="471">
        <v>7</v>
      </c>
      <c r="S525" s="465">
        <v>8.5</v>
      </c>
      <c r="T525" s="471">
        <v>21</v>
      </c>
      <c r="U525" s="465">
        <v>3.6082474226804124</v>
      </c>
      <c r="V525" s="358" t="s">
        <v>8161</v>
      </c>
      <c r="W525" s="358" t="s">
        <v>8161</v>
      </c>
      <c r="X525" s="358" t="s">
        <v>8161</v>
      </c>
      <c r="Y525" s="358" t="s">
        <v>8161</v>
      </c>
      <c r="Z525" s="358" t="s">
        <v>8161</v>
      </c>
      <c r="AA525" s="358" t="s">
        <v>8161</v>
      </c>
      <c r="AB525" s="358" t="s">
        <v>138</v>
      </c>
      <c r="AC525" s="358" t="s">
        <v>138</v>
      </c>
      <c r="AD525" s="358"/>
    </row>
    <row r="526" spans="1:30" ht="20.100000000000001" customHeight="1">
      <c r="A526" s="144"/>
      <c r="B526" s="413"/>
      <c r="C526" s="452"/>
      <c r="D526" s="311" t="s">
        <v>1554</v>
      </c>
      <c r="E526" s="526"/>
      <c r="F526" s="574">
        <v>18</v>
      </c>
      <c r="G526" s="575">
        <v>62.068965517241381</v>
      </c>
      <c r="H526" s="323">
        <v>13</v>
      </c>
      <c r="I526" s="191">
        <v>48.148148148148145</v>
      </c>
      <c r="J526" s="323">
        <v>24</v>
      </c>
      <c r="K526" s="191">
        <v>68.571428571428569</v>
      </c>
      <c r="L526" s="356">
        <v>22</v>
      </c>
      <c r="M526" s="314">
        <v>66.666666666666671</v>
      </c>
      <c r="N526" s="315">
        <v>20</v>
      </c>
      <c r="O526" s="316">
        <v>47.61904761904762</v>
      </c>
      <c r="P526" s="315">
        <v>20</v>
      </c>
      <c r="Q526" s="316">
        <v>46.511627906976742</v>
      </c>
      <c r="R526" s="315">
        <v>55</v>
      </c>
      <c r="S526" s="316">
        <v>67.099999999999994</v>
      </c>
      <c r="T526" s="315">
        <v>385</v>
      </c>
      <c r="U526" s="316">
        <v>66.151202749140893</v>
      </c>
      <c r="V526" s="316"/>
      <c r="W526" s="316"/>
      <c r="X526" s="316"/>
      <c r="Y526" s="452"/>
      <c r="Z526" s="452"/>
      <c r="AA526" s="452"/>
      <c r="AB526" s="452"/>
      <c r="AC526" s="452"/>
      <c r="AD526" s="452"/>
    </row>
    <row r="527" spans="1:30" ht="20.100000000000001" customHeight="1">
      <c r="A527" s="144"/>
      <c r="B527" s="413"/>
      <c r="C527" s="452"/>
      <c r="D527" s="311" t="s">
        <v>1555</v>
      </c>
      <c r="E527" s="526"/>
      <c r="F527" s="323">
        <v>11</v>
      </c>
      <c r="G527" s="191">
        <v>37.931034482758619</v>
      </c>
      <c r="H527" s="323">
        <v>12</v>
      </c>
      <c r="I527" s="191">
        <v>44.444444444444443</v>
      </c>
      <c r="J527" s="323">
        <v>10</v>
      </c>
      <c r="K527" s="191">
        <v>28.571428571428573</v>
      </c>
      <c r="L527" s="356">
        <v>10</v>
      </c>
      <c r="M527" s="314">
        <v>30.303030303030305</v>
      </c>
      <c r="N527" s="315">
        <v>17</v>
      </c>
      <c r="O527" s="316">
        <v>40.476190476190474</v>
      </c>
      <c r="P527" s="315">
        <v>21</v>
      </c>
      <c r="Q527" s="316">
        <v>48.837209302325583</v>
      </c>
      <c r="R527" s="315">
        <v>20</v>
      </c>
      <c r="S527" s="316">
        <v>24.4</v>
      </c>
      <c r="T527" s="315">
        <v>176</v>
      </c>
      <c r="U527" s="316">
        <v>30.240549828178693</v>
      </c>
      <c r="V527" s="316"/>
      <c r="W527" s="316"/>
      <c r="X527" s="316"/>
      <c r="Y527" s="452"/>
      <c r="Z527" s="452"/>
      <c r="AA527" s="452"/>
      <c r="AB527" s="452"/>
      <c r="AC527" s="452"/>
      <c r="AD527" s="452"/>
    </row>
    <row r="528" spans="1:30" ht="20.100000000000001" customHeight="1">
      <c r="A528" s="144"/>
      <c r="B528" s="413"/>
      <c r="C528" s="452"/>
      <c r="D528" s="126" t="s">
        <v>8191</v>
      </c>
      <c r="E528" s="526"/>
      <c r="F528" s="323"/>
      <c r="G528" s="191"/>
      <c r="H528" s="323"/>
      <c r="I528" s="191"/>
      <c r="J528" s="323"/>
      <c r="K528" s="191"/>
      <c r="L528" s="356"/>
      <c r="M528" s="314"/>
      <c r="N528" s="315"/>
      <c r="O528" s="316"/>
      <c r="P528" s="315"/>
      <c r="Q528" s="316"/>
      <c r="R528" s="315"/>
      <c r="S528" s="316"/>
      <c r="T528" s="315"/>
      <c r="U528" s="316"/>
      <c r="V528" s="316"/>
      <c r="W528" s="316"/>
      <c r="X528" s="316"/>
      <c r="Y528" s="452"/>
      <c r="Z528" s="452"/>
      <c r="AA528" s="452"/>
      <c r="AB528" s="452"/>
      <c r="AC528" s="452"/>
      <c r="AD528" s="452"/>
    </row>
    <row r="529" spans="1:30" ht="20.100000000000001" customHeight="1">
      <c r="A529" s="144"/>
      <c r="B529" s="413"/>
      <c r="C529" s="452"/>
      <c r="D529" s="157" t="s">
        <v>8192</v>
      </c>
      <c r="E529" s="526"/>
      <c r="F529" s="323"/>
      <c r="G529" s="191"/>
      <c r="H529" s="323"/>
      <c r="I529" s="191"/>
      <c r="J529" s="323"/>
      <c r="K529" s="191"/>
      <c r="L529" s="356"/>
      <c r="M529" s="314"/>
      <c r="N529" s="315"/>
      <c r="O529" s="316"/>
      <c r="P529" s="315"/>
      <c r="Q529" s="316"/>
      <c r="R529" s="315"/>
      <c r="S529" s="316"/>
      <c r="T529" s="315"/>
      <c r="U529" s="316"/>
      <c r="V529" s="316"/>
      <c r="W529" s="316"/>
      <c r="X529" s="316"/>
      <c r="Y529" s="452"/>
      <c r="Z529" s="452"/>
      <c r="AA529" s="452"/>
      <c r="AB529" s="452"/>
      <c r="AC529" s="452"/>
      <c r="AD529" s="452"/>
    </row>
    <row r="530" spans="1:30" ht="20.100000000000001" customHeight="1">
      <c r="A530" s="460" t="s">
        <v>5326</v>
      </c>
      <c r="B530" s="461" t="s">
        <v>971</v>
      </c>
      <c r="C530" s="358" t="s">
        <v>996</v>
      </c>
      <c r="D530" s="374" t="s">
        <v>1853</v>
      </c>
      <c r="E530" s="527" t="s">
        <v>8190</v>
      </c>
      <c r="F530" s="467">
        <v>6</v>
      </c>
      <c r="G530" s="477">
        <v>20.689655172413794</v>
      </c>
      <c r="H530" s="467">
        <v>6</v>
      </c>
      <c r="I530" s="477">
        <v>22.222222222222221</v>
      </c>
      <c r="J530" s="467">
        <v>12</v>
      </c>
      <c r="K530" s="477">
        <v>34.299999999999997</v>
      </c>
      <c r="L530" s="443">
        <v>9</v>
      </c>
      <c r="M530" s="444">
        <v>27.272727272727273</v>
      </c>
      <c r="N530" s="471">
        <v>9</v>
      </c>
      <c r="O530" s="465">
        <v>21.428571428571427</v>
      </c>
      <c r="P530" s="471">
        <v>7</v>
      </c>
      <c r="Q530" s="465">
        <v>16.279069767441861</v>
      </c>
      <c r="R530" s="471">
        <v>13</v>
      </c>
      <c r="S530" s="465">
        <v>15.9</v>
      </c>
      <c r="T530" s="471"/>
      <c r="U530" s="465"/>
      <c r="V530" s="358" t="s">
        <v>8161</v>
      </c>
      <c r="W530" s="358" t="s">
        <v>8161</v>
      </c>
      <c r="X530" s="358" t="s">
        <v>8161</v>
      </c>
      <c r="Y530" s="358" t="s">
        <v>8161</v>
      </c>
      <c r="Z530" s="358" t="s">
        <v>8161</v>
      </c>
      <c r="AA530" s="358" t="s">
        <v>8161</v>
      </c>
      <c r="AB530" s="358" t="s">
        <v>138</v>
      </c>
      <c r="AC530" s="358"/>
      <c r="AD530" s="358"/>
    </row>
    <row r="531" spans="1:30" ht="20.100000000000001" customHeight="1">
      <c r="A531" s="144"/>
      <c r="B531" s="408"/>
      <c r="C531" s="452"/>
      <c r="D531" s="311" t="s">
        <v>1854</v>
      </c>
      <c r="E531" s="526"/>
      <c r="F531" s="323">
        <v>23</v>
      </c>
      <c r="G531" s="191">
        <v>79.310344827586206</v>
      </c>
      <c r="H531" s="323">
        <v>21</v>
      </c>
      <c r="I531" s="191">
        <v>77.777777777777771</v>
      </c>
      <c r="J531" s="323">
        <v>23</v>
      </c>
      <c r="K531" s="191">
        <v>65.7</v>
      </c>
      <c r="L531" s="356">
        <v>24</v>
      </c>
      <c r="M531" s="314">
        <v>72.727272727272734</v>
      </c>
      <c r="N531" s="315">
        <v>33</v>
      </c>
      <c r="O531" s="316">
        <v>78.571428571428569</v>
      </c>
      <c r="P531" s="315">
        <v>36</v>
      </c>
      <c r="Q531" s="316">
        <v>83.720930232558146</v>
      </c>
      <c r="R531" s="315">
        <v>69</v>
      </c>
      <c r="S531" s="316">
        <v>84.1</v>
      </c>
      <c r="T531" s="315"/>
      <c r="U531" s="316"/>
      <c r="V531" s="316"/>
      <c r="W531" s="316"/>
      <c r="X531" s="316"/>
      <c r="Y531" s="452"/>
      <c r="Z531" s="452"/>
      <c r="AA531" s="452"/>
      <c r="AB531" s="452"/>
      <c r="AC531" s="452"/>
      <c r="AD531" s="452"/>
    </row>
    <row r="532" spans="1:30" ht="20.100000000000001" customHeight="1">
      <c r="A532" s="144"/>
      <c r="B532" s="408"/>
      <c r="C532" s="452"/>
      <c r="D532" s="126" t="s">
        <v>8191</v>
      </c>
      <c r="E532" s="526"/>
      <c r="F532" s="323"/>
      <c r="G532" s="191"/>
      <c r="H532" s="323"/>
      <c r="I532" s="191"/>
      <c r="J532" s="323"/>
      <c r="K532" s="191"/>
      <c r="L532" s="356"/>
      <c r="M532" s="314"/>
      <c r="N532" s="315"/>
      <c r="O532" s="316"/>
      <c r="P532" s="315"/>
      <c r="Q532" s="316"/>
      <c r="R532" s="315"/>
      <c r="S532" s="316"/>
      <c r="T532" s="315"/>
      <c r="U532" s="316"/>
      <c r="V532" s="316"/>
      <c r="W532" s="316"/>
      <c r="X532" s="316"/>
      <c r="Y532" s="452"/>
      <c r="Z532" s="452"/>
      <c r="AA532" s="452"/>
      <c r="AB532" s="452"/>
      <c r="AC532" s="452"/>
      <c r="AD532" s="452"/>
    </row>
    <row r="533" spans="1:30" ht="20.100000000000001" customHeight="1">
      <c r="A533" s="144"/>
      <c r="B533" s="413"/>
      <c r="C533" s="452"/>
      <c r="D533" s="157" t="s">
        <v>8192</v>
      </c>
      <c r="E533" s="526"/>
      <c r="F533" s="323"/>
      <c r="G533" s="191"/>
      <c r="H533" s="323"/>
      <c r="I533" s="191"/>
      <c r="J533" s="323"/>
      <c r="K533" s="191"/>
      <c r="L533" s="356"/>
      <c r="M533" s="314"/>
      <c r="N533" s="315"/>
      <c r="O533" s="316"/>
      <c r="P533" s="315"/>
      <c r="Q533" s="316"/>
      <c r="R533" s="315"/>
      <c r="S533" s="316"/>
      <c r="T533" s="315"/>
      <c r="U533" s="316"/>
      <c r="V533" s="316"/>
      <c r="W533" s="316"/>
      <c r="X533" s="316"/>
      <c r="Y533" s="452"/>
      <c r="Z533" s="452"/>
      <c r="AA533" s="452"/>
      <c r="AB533" s="452"/>
      <c r="AC533" s="452"/>
      <c r="AD533" s="452"/>
    </row>
    <row r="534" spans="1:30" ht="20.100000000000001" customHeight="1">
      <c r="A534" s="460" t="s">
        <v>5327</v>
      </c>
      <c r="B534" s="461" t="s">
        <v>972</v>
      </c>
      <c r="C534" s="358" t="s">
        <v>5328</v>
      </c>
      <c r="D534" s="476"/>
      <c r="E534" s="358"/>
      <c r="F534" s="467">
        <v>6</v>
      </c>
      <c r="G534" s="477">
        <v>100</v>
      </c>
      <c r="H534" s="467">
        <v>6</v>
      </c>
      <c r="I534" s="477">
        <v>100</v>
      </c>
      <c r="J534" s="467">
        <v>12</v>
      </c>
      <c r="K534" s="477">
        <v>100</v>
      </c>
      <c r="L534" s="443">
        <v>9</v>
      </c>
      <c r="M534" s="444">
        <v>100</v>
      </c>
      <c r="N534" s="471">
        <v>9</v>
      </c>
      <c r="O534" s="465">
        <v>100</v>
      </c>
      <c r="P534" s="471">
        <v>7</v>
      </c>
      <c r="Q534" s="465">
        <v>100</v>
      </c>
      <c r="R534" s="471">
        <v>13</v>
      </c>
      <c r="S534" s="465">
        <v>100</v>
      </c>
      <c r="T534" s="471"/>
      <c r="U534" s="465"/>
      <c r="V534" s="358" t="s">
        <v>8161</v>
      </c>
      <c r="W534" s="358" t="s">
        <v>8161</v>
      </c>
      <c r="X534" s="358" t="s">
        <v>8161</v>
      </c>
      <c r="Y534" s="358" t="s">
        <v>8161</v>
      </c>
      <c r="Z534" s="358" t="s">
        <v>8161</v>
      </c>
      <c r="AA534" s="358" t="s">
        <v>8161</v>
      </c>
      <c r="AB534" s="358" t="s">
        <v>138</v>
      </c>
      <c r="AC534" s="358"/>
      <c r="AD534" s="358"/>
    </row>
    <row r="535" spans="1:30" ht="20.100000000000001" customHeight="1">
      <c r="A535" s="144"/>
      <c r="B535" s="408"/>
      <c r="C535" s="452"/>
      <c r="D535" s="311" t="s">
        <v>1959</v>
      </c>
      <c r="E535" s="452" t="s">
        <v>758</v>
      </c>
      <c r="F535" s="323"/>
      <c r="G535" s="191"/>
      <c r="H535" s="323"/>
      <c r="I535" s="191"/>
      <c r="J535" s="323"/>
      <c r="K535" s="191"/>
      <c r="L535" s="356"/>
      <c r="M535" s="314"/>
      <c r="N535" s="315"/>
      <c r="O535" s="316"/>
      <c r="P535" s="315"/>
      <c r="Q535" s="316"/>
      <c r="R535" s="315"/>
      <c r="S535" s="316"/>
      <c r="T535" s="315"/>
      <c r="U535" s="316"/>
      <c r="V535" s="316"/>
      <c r="W535" s="316"/>
      <c r="X535" s="316"/>
      <c r="Y535" s="452"/>
      <c r="Z535" s="452"/>
      <c r="AA535" s="452"/>
      <c r="AB535" s="452"/>
      <c r="AC535" s="452"/>
      <c r="AD535" s="452"/>
    </row>
    <row r="536" spans="1:30" ht="20.100000000000001" customHeight="1">
      <c r="A536" s="144"/>
      <c r="B536" s="408"/>
      <c r="C536" s="452"/>
      <c r="D536" s="311" t="s">
        <v>1960</v>
      </c>
      <c r="E536" s="452"/>
      <c r="F536" s="323"/>
      <c r="G536" s="191"/>
      <c r="H536" s="323"/>
      <c r="I536" s="191"/>
      <c r="J536" s="323"/>
      <c r="K536" s="191"/>
      <c r="L536" s="356"/>
      <c r="M536" s="314"/>
      <c r="N536" s="315"/>
      <c r="O536" s="316"/>
      <c r="P536" s="315"/>
      <c r="Q536" s="316"/>
      <c r="R536" s="315"/>
      <c r="S536" s="316"/>
      <c r="T536" s="315"/>
      <c r="U536" s="316"/>
      <c r="V536" s="316"/>
      <c r="W536" s="316"/>
      <c r="X536" s="316"/>
      <c r="Y536" s="452"/>
      <c r="Z536" s="452"/>
      <c r="AA536" s="452"/>
      <c r="AB536" s="452"/>
      <c r="AC536" s="452"/>
      <c r="AD536" s="452"/>
    </row>
    <row r="537" spans="1:30" ht="20.100000000000001" customHeight="1">
      <c r="A537" s="460" t="s">
        <v>5329</v>
      </c>
      <c r="B537" s="461" t="s">
        <v>973</v>
      </c>
      <c r="C537" s="358" t="s">
        <v>5328</v>
      </c>
      <c r="D537" s="476"/>
      <c r="E537" s="358"/>
      <c r="F537" s="467">
        <v>6</v>
      </c>
      <c r="G537" s="477">
        <v>100</v>
      </c>
      <c r="H537" s="467">
        <v>6</v>
      </c>
      <c r="I537" s="477">
        <v>100</v>
      </c>
      <c r="J537" s="467">
        <v>12</v>
      </c>
      <c r="K537" s="477">
        <v>100</v>
      </c>
      <c r="L537" s="443">
        <v>9</v>
      </c>
      <c r="M537" s="444">
        <v>100</v>
      </c>
      <c r="N537" s="471">
        <v>9</v>
      </c>
      <c r="O537" s="465">
        <v>100</v>
      </c>
      <c r="P537" s="471">
        <v>7</v>
      </c>
      <c r="Q537" s="465">
        <v>100</v>
      </c>
      <c r="R537" s="471">
        <v>13</v>
      </c>
      <c r="S537" s="465">
        <v>100</v>
      </c>
      <c r="T537" s="471"/>
      <c r="U537" s="465"/>
      <c r="V537" s="358" t="s">
        <v>8161</v>
      </c>
      <c r="W537" s="358" t="s">
        <v>8161</v>
      </c>
      <c r="X537" s="358" t="s">
        <v>8161</v>
      </c>
      <c r="Y537" s="358" t="s">
        <v>8161</v>
      </c>
      <c r="Z537" s="358" t="s">
        <v>8161</v>
      </c>
      <c r="AA537" s="358" t="s">
        <v>8161</v>
      </c>
      <c r="AB537" s="358" t="s">
        <v>138</v>
      </c>
      <c r="AC537" s="358"/>
      <c r="AD537" s="358"/>
    </row>
    <row r="538" spans="1:30" ht="20.100000000000001" customHeight="1">
      <c r="A538" s="144"/>
      <c r="B538" s="408"/>
      <c r="C538" s="452"/>
      <c r="D538" s="311" t="s">
        <v>1959</v>
      </c>
      <c r="E538" s="452" t="s">
        <v>758</v>
      </c>
      <c r="F538" s="323"/>
      <c r="G538" s="191"/>
      <c r="H538" s="323"/>
      <c r="I538" s="191"/>
      <c r="J538" s="323"/>
      <c r="K538" s="191"/>
      <c r="L538" s="356"/>
      <c r="M538" s="314"/>
      <c r="N538" s="315"/>
      <c r="O538" s="316"/>
      <c r="P538" s="315"/>
      <c r="Q538" s="316"/>
      <c r="R538" s="315"/>
      <c r="S538" s="316"/>
      <c r="T538" s="315"/>
      <c r="U538" s="316"/>
      <c r="V538" s="316"/>
      <c r="W538" s="316"/>
      <c r="X538" s="316"/>
      <c r="Y538" s="452"/>
      <c r="Z538" s="452"/>
      <c r="AA538" s="452"/>
      <c r="AB538" s="452"/>
      <c r="AC538" s="452"/>
      <c r="AD538" s="452"/>
    </row>
    <row r="539" spans="1:30" ht="20.100000000000001" customHeight="1">
      <c r="A539" s="144"/>
      <c r="B539" s="408"/>
      <c r="C539" s="452"/>
      <c r="D539" s="311" t="s">
        <v>1960</v>
      </c>
      <c r="E539" s="452"/>
      <c r="F539" s="323"/>
      <c r="G539" s="191"/>
      <c r="H539" s="323"/>
      <c r="I539" s="191"/>
      <c r="J539" s="323"/>
      <c r="K539" s="191"/>
      <c r="L539" s="356"/>
      <c r="M539" s="314"/>
      <c r="N539" s="315"/>
      <c r="O539" s="316"/>
      <c r="P539" s="315"/>
      <c r="Q539" s="316"/>
      <c r="R539" s="315"/>
      <c r="S539" s="316"/>
      <c r="T539" s="315"/>
      <c r="U539" s="316"/>
      <c r="V539" s="316"/>
      <c r="W539" s="316"/>
      <c r="X539" s="316"/>
      <c r="Y539" s="452"/>
      <c r="Z539" s="452"/>
      <c r="AA539" s="452"/>
      <c r="AB539" s="452"/>
      <c r="AC539" s="452"/>
      <c r="AD539" s="452"/>
    </row>
    <row r="540" spans="1:30" ht="20.100000000000001" customHeight="1">
      <c r="A540" s="460" t="s">
        <v>5330</v>
      </c>
      <c r="B540" s="461" t="s">
        <v>147</v>
      </c>
      <c r="C540" s="358" t="s">
        <v>996</v>
      </c>
      <c r="D540" s="476"/>
      <c r="E540" s="527"/>
      <c r="F540" s="467">
        <v>29</v>
      </c>
      <c r="G540" s="477">
        <v>100</v>
      </c>
      <c r="H540" s="467">
        <v>27</v>
      </c>
      <c r="I540" s="477">
        <v>100</v>
      </c>
      <c r="J540" s="467">
        <v>35</v>
      </c>
      <c r="K540" s="477">
        <v>100</v>
      </c>
      <c r="L540" s="443">
        <v>33</v>
      </c>
      <c r="M540" s="444">
        <v>100</v>
      </c>
      <c r="N540" s="471">
        <v>42</v>
      </c>
      <c r="O540" s="465">
        <v>100</v>
      </c>
      <c r="P540" s="471">
        <v>42</v>
      </c>
      <c r="Q540" s="465">
        <v>97.7</v>
      </c>
      <c r="R540" s="471">
        <v>82</v>
      </c>
      <c r="S540" s="465">
        <v>100</v>
      </c>
      <c r="T540" s="471">
        <v>579</v>
      </c>
      <c r="U540" s="465">
        <v>99.5</v>
      </c>
      <c r="V540" s="358" t="s">
        <v>8161</v>
      </c>
      <c r="W540" s="358" t="s">
        <v>8161</v>
      </c>
      <c r="X540" s="358" t="s">
        <v>8161</v>
      </c>
      <c r="Y540" s="358" t="s">
        <v>8161</v>
      </c>
      <c r="Z540" s="358" t="s">
        <v>8161</v>
      </c>
      <c r="AA540" s="358" t="s">
        <v>8161</v>
      </c>
      <c r="AB540" s="358" t="s">
        <v>138</v>
      </c>
      <c r="AC540" s="358" t="s">
        <v>138</v>
      </c>
      <c r="AD540" s="358"/>
    </row>
    <row r="541" spans="1:30" ht="20.100000000000001" customHeight="1">
      <c r="A541" s="144"/>
      <c r="B541" s="408"/>
      <c r="C541" s="452"/>
      <c r="D541" s="311" t="s">
        <v>1959</v>
      </c>
      <c r="E541" s="526" t="s">
        <v>758</v>
      </c>
      <c r="F541" s="323"/>
      <c r="G541" s="191"/>
      <c r="H541" s="323"/>
      <c r="I541" s="191"/>
      <c r="J541" s="323"/>
      <c r="K541" s="191"/>
      <c r="L541" s="356"/>
      <c r="M541" s="314"/>
      <c r="N541" s="315"/>
      <c r="O541" s="316"/>
      <c r="P541" s="315"/>
      <c r="Q541" s="316"/>
      <c r="R541" s="315"/>
      <c r="S541" s="316"/>
      <c r="T541" s="315">
        <v>2</v>
      </c>
      <c r="U541" s="316">
        <v>0.3</v>
      </c>
      <c r="V541" s="316"/>
      <c r="W541" s="316"/>
      <c r="X541" s="316"/>
      <c r="Y541" s="452"/>
      <c r="Z541" s="452"/>
      <c r="AA541" s="452"/>
      <c r="AB541" s="452"/>
      <c r="AC541" s="452"/>
      <c r="AD541" s="452"/>
    </row>
    <row r="542" spans="1:30" ht="20.100000000000001" customHeight="1">
      <c r="A542" s="144"/>
      <c r="B542" s="408"/>
      <c r="C542" s="452"/>
      <c r="D542" s="311" t="s">
        <v>1960</v>
      </c>
      <c r="E542" s="526"/>
      <c r="F542" s="323"/>
      <c r="G542" s="191"/>
      <c r="H542" s="323"/>
      <c r="I542" s="191"/>
      <c r="J542" s="323"/>
      <c r="K542" s="191"/>
      <c r="L542" s="356"/>
      <c r="M542" s="314"/>
      <c r="N542" s="315"/>
      <c r="O542" s="316"/>
      <c r="P542" s="315">
        <v>1</v>
      </c>
      <c r="Q542" s="316">
        <v>2.2999999999999998</v>
      </c>
      <c r="R542" s="315"/>
      <c r="S542" s="316"/>
      <c r="T542" s="315">
        <v>1</v>
      </c>
      <c r="U542" s="316">
        <v>0.2</v>
      </c>
      <c r="V542" s="316"/>
      <c r="W542" s="316"/>
      <c r="X542" s="316"/>
      <c r="Y542" s="452"/>
      <c r="Z542" s="452"/>
      <c r="AA542" s="452"/>
      <c r="AB542" s="452"/>
      <c r="AC542" s="452"/>
      <c r="AD542" s="452"/>
    </row>
    <row r="543" spans="1:30" ht="20.100000000000001" customHeight="1">
      <c r="A543" s="460" t="s">
        <v>5331</v>
      </c>
      <c r="B543" s="461" t="s">
        <v>148</v>
      </c>
      <c r="C543" s="358" t="s">
        <v>996</v>
      </c>
      <c r="D543" s="476"/>
      <c r="E543" s="527"/>
      <c r="F543" s="467">
        <v>29</v>
      </c>
      <c r="G543" s="477">
        <v>100</v>
      </c>
      <c r="H543" s="467">
        <v>27</v>
      </c>
      <c r="I543" s="477">
        <v>100</v>
      </c>
      <c r="J543" s="467">
        <v>35</v>
      </c>
      <c r="K543" s="477">
        <v>100</v>
      </c>
      <c r="L543" s="443">
        <v>33</v>
      </c>
      <c r="M543" s="444">
        <v>100</v>
      </c>
      <c r="N543" s="471">
        <v>42</v>
      </c>
      <c r="O543" s="465">
        <v>100</v>
      </c>
      <c r="P543" s="471">
        <v>42</v>
      </c>
      <c r="Q543" s="465">
        <v>97.7</v>
      </c>
      <c r="R543" s="471">
        <v>82</v>
      </c>
      <c r="S543" s="465">
        <v>100</v>
      </c>
      <c r="T543" s="471">
        <v>579</v>
      </c>
      <c r="U543" s="465">
        <v>99.5</v>
      </c>
      <c r="V543" s="358" t="s">
        <v>8161</v>
      </c>
      <c r="W543" s="358" t="s">
        <v>8161</v>
      </c>
      <c r="X543" s="358" t="s">
        <v>8161</v>
      </c>
      <c r="Y543" s="358" t="s">
        <v>8161</v>
      </c>
      <c r="Z543" s="358" t="s">
        <v>8161</v>
      </c>
      <c r="AA543" s="358" t="s">
        <v>8161</v>
      </c>
      <c r="AB543" s="358" t="s">
        <v>138</v>
      </c>
      <c r="AC543" s="358" t="s">
        <v>138</v>
      </c>
      <c r="AD543" s="358"/>
    </row>
    <row r="544" spans="1:30" ht="20.100000000000001" customHeight="1">
      <c r="A544" s="144"/>
      <c r="B544" s="408"/>
      <c r="C544" s="452"/>
      <c r="D544" s="311" t="s">
        <v>1959</v>
      </c>
      <c r="E544" s="526" t="s">
        <v>758</v>
      </c>
      <c r="F544" s="323"/>
      <c r="G544" s="191"/>
      <c r="H544" s="323"/>
      <c r="I544" s="191"/>
      <c r="J544" s="323"/>
      <c r="K544" s="191"/>
      <c r="L544" s="356"/>
      <c r="M544" s="314"/>
      <c r="N544" s="315"/>
      <c r="O544" s="316"/>
      <c r="P544" s="315"/>
      <c r="Q544" s="316"/>
      <c r="R544" s="315"/>
      <c r="S544" s="316"/>
      <c r="T544" s="315">
        <v>2</v>
      </c>
      <c r="U544" s="316">
        <v>0.3</v>
      </c>
      <c r="V544" s="316"/>
      <c r="W544" s="316"/>
      <c r="X544" s="316"/>
      <c r="Y544" s="452"/>
      <c r="Z544" s="452"/>
      <c r="AA544" s="452"/>
      <c r="AB544" s="452"/>
      <c r="AC544" s="452"/>
      <c r="AD544" s="452"/>
    </row>
    <row r="545" spans="1:30" ht="20.100000000000001" customHeight="1">
      <c r="A545" s="144"/>
      <c r="B545" s="408"/>
      <c r="C545" s="452"/>
      <c r="D545" s="311" t="s">
        <v>1960</v>
      </c>
      <c r="E545" s="526"/>
      <c r="F545" s="323"/>
      <c r="G545" s="191"/>
      <c r="H545" s="323"/>
      <c r="I545" s="191"/>
      <c r="J545" s="323"/>
      <c r="K545" s="191"/>
      <c r="L545" s="356"/>
      <c r="M545" s="314"/>
      <c r="N545" s="315"/>
      <c r="O545" s="316"/>
      <c r="P545" s="315">
        <v>1</v>
      </c>
      <c r="Q545" s="316">
        <v>2.2999999999999998</v>
      </c>
      <c r="R545" s="315"/>
      <c r="S545" s="316"/>
      <c r="T545" s="315">
        <v>1</v>
      </c>
      <c r="U545" s="316">
        <v>0.2</v>
      </c>
      <c r="V545" s="316"/>
      <c r="W545" s="316"/>
      <c r="X545" s="316"/>
      <c r="Y545" s="452"/>
      <c r="Z545" s="452"/>
      <c r="AA545" s="452"/>
      <c r="AB545" s="452"/>
      <c r="AC545" s="452"/>
      <c r="AD545" s="452"/>
    </row>
    <row r="546" spans="1:30" ht="20.100000000000001" customHeight="1">
      <c r="A546" s="460" t="s">
        <v>5332</v>
      </c>
      <c r="B546" s="461" t="s">
        <v>149</v>
      </c>
      <c r="C546" s="358" t="s">
        <v>996</v>
      </c>
      <c r="D546" s="476"/>
      <c r="E546" s="527"/>
      <c r="F546" s="467">
        <v>29</v>
      </c>
      <c r="G546" s="477">
        <v>100</v>
      </c>
      <c r="H546" s="467">
        <v>27</v>
      </c>
      <c r="I546" s="477">
        <v>100</v>
      </c>
      <c r="J546" s="467">
        <v>35</v>
      </c>
      <c r="K546" s="477">
        <v>100</v>
      </c>
      <c r="L546" s="443">
        <v>33</v>
      </c>
      <c r="M546" s="444">
        <v>100</v>
      </c>
      <c r="N546" s="471">
        <v>42</v>
      </c>
      <c r="O546" s="465">
        <v>100</v>
      </c>
      <c r="P546" s="471">
        <v>43</v>
      </c>
      <c r="Q546" s="465">
        <v>100</v>
      </c>
      <c r="R546" s="471">
        <v>81</v>
      </c>
      <c r="S546" s="465">
        <v>98.8</v>
      </c>
      <c r="T546" s="471">
        <v>581</v>
      </c>
      <c r="U546" s="465">
        <v>99.8</v>
      </c>
      <c r="V546" s="358" t="s">
        <v>8161</v>
      </c>
      <c r="W546" s="358" t="s">
        <v>8161</v>
      </c>
      <c r="X546" s="358" t="s">
        <v>8161</v>
      </c>
      <c r="Y546" s="358" t="s">
        <v>8161</v>
      </c>
      <c r="Z546" s="358" t="s">
        <v>8161</v>
      </c>
      <c r="AA546" s="358" t="s">
        <v>8161</v>
      </c>
      <c r="AB546" s="358" t="s">
        <v>138</v>
      </c>
      <c r="AC546" s="358" t="s">
        <v>138</v>
      </c>
      <c r="AD546" s="358"/>
    </row>
    <row r="547" spans="1:30" ht="20.100000000000001" customHeight="1">
      <c r="A547" s="144"/>
      <c r="B547" s="408"/>
      <c r="C547" s="452"/>
      <c r="D547" s="311" t="s">
        <v>1959</v>
      </c>
      <c r="E547" s="526" t="s">
        <v>758</v>
      </c>
      <c r="F547" s="323"/>
      <c r="G547" s="191"/>
      <c r="H547" s="323"/>
      <c r="I547" s="191"/>
      <c r="J547" s="323"/>
      <c r="K547" s="191"/>
      <c r="L547" s="356"/>
      <c r="M547" s="314"/>
      <c r="N547" s="315"/>
      <c r="O547" s="316"/>
      <c r="P547" s="315"/>
      <c r="Q547" s="316"/>
      <c r="R547" s="315"/>
      <c r="S547" s="316"/>
      <c r="T547" s="315">
        <v>1</v>
      </c>
      <c r="U547" s="316">
        <v>0.2</v>
      </c>
      <c r="V547" s="316"/>
      <c r="W547" s="316"/>
      <c r="X547" s="316"/>
      <c r="Y547" s="452"/>
      <c r="Z547" s="452"/>
      <c r="AA547" s="452"/>
      <c r="AB547" s="452"/>
      <c r="AC547" s="452"/>
      <c r="AD547" s="452"/>
    </row>
    <row r="548" spans="1:30" ht="20.100000000000001" customHeight="1">
      <c r="A548" s="144"/>
      <c r="B548" s="408"/>
      <c r="C548" s="452"/>
      <c r="D548" s="311" t="s">
        <v>1960</v>
      </c>
      <c r="E548" s="526"/>
      <c r="F548" s="323"/>
      <c r="G548" s="191"/>
      <c r="H548" s="323"/>
      <c r="I548" s="191"/>
      <c r="J548" s="323"/>
      <c r="K548" s="191"/>
      <c r="L548" s="356"/>
      <c r="M548" s="314"/>
      <c r="N548" s="315"/>
      <c r="O548" s="316"/>
      <c r="P548" s="315"/>
      <c r="Q548" s="316"/>
      <c r="R548" s="315">
        <v>1</v>
      </c>
      <c r="S548" s="316">
        <v>1.2</v>
      </c>
      <c r="T548" s="315"/>
      <c r="U548" s="316"/>
      <c r="V548" s="316"/>
      <c r="W548" s="316"/>
      <c r="X548" s="316"/>
      <c r="Y548" s="452"/>
      <c r="Z548" s="452"/>
      <c r="AA548" s="452"/>
      <c r="AB548" s="452"/>
      <c r="AC548" s="452"/>
      <c r="AD548" s="452"/>
    </row>
    <row r="549" spans="1:30" ht="20.100000000000001" customHeight="1">
      <c r="A549" s="460" t="s">
        <v>5333</v>
      </c>
      <c r="B549" s="461" t="s">
        <v>155</v>
      </c>
      <c r="C549" s="358" t="s">
        <v>996</v>
      </c>
      <c r="D549" s="374" t="s">
        <v>8193</v>
      </c>
      <c r="E549" s="358" t="s">
        <v>8164</v>
      </c>
      <c r="F549" s="467"/>
      <c r="G549" s="477"/>
      <c r="H549" s="467"/>
      <c r="I549" s="477"/>
      <c r="J549" s="467">
        <v>8</v>
      </c>
      <c r="K549" s="477">
        <v>22.857142857142858</v>
      </c>
      <c r="L549" s="443"/>
      <c r="M549" s="444"/>
      <c r="N549" s="471">
        <v>2</v>
      </c>
      <c r="O549" s="465">
        <v>4.7619047619047619</v>
      </c>
      <c r="P549" s="471">
        <v>1</v>
      </c>
      <c r="Q549" s="465">
        <v>2.3255813953488373</v>
      </c>
      <c r="R549" s="471">
        <v>10</v>
      </c>
      <c r="S549" s="465">
        <v>12.2</v>
      </c>
      <c r="T549" s="471">
        <v>33</v>
      </c>
      <c r="U549" s="465">
        <v>5.6701030927835054</v>
      </c>
      <c r="V549" s="358"/>
      <c r="W549" s="358"/>
      <c r="X549" s="358" t="s">
        <v>8161</v>
      </c>
      <c r="Y549" s="358" t="s">
        <v>8161</v>
      </c>
      <c r="Z549" s="358" t="s">
        <v>8161</v>
      </c>
      <c r="AA549" s="358" t="s">
        <v>8161</v>
      </c>
      <c r="AB549" s="358" t="s">
        <v>138</v>
      </c>
      <c r="AC549" s="358" t="s">
        <v>138</v>
      </c>
      <c r="AD549" s="358"/>
    </row>
    <row r="550" spans="1:30" ht="20.100000000000001" customHeight="1">
      <c r="A550" s="144"/>
      <c r="B550" s="413"/>
      <c r="C550" s="452"/>
      <c r="D550" s="311" t="s">
        <v>6722</v>
      </c>
      <c r="E550" s="452"/>
      <c r="F550" s="323"/>
      <c r="G550" s="191"/>
      <c r="H550" s="323"/>
      <c r="I550" s="191"/>
      <c r="J550" s="323">
        <v>2</v>
      </c>
      <c r="K550" s="191">
        <v>5.7142857142857144</v>
      </c>
      <c r="L550" s="356"/>
      <c r="M550" s="314"/>
      <c r="N550" s="315"/>
      <c r="O550" s="316"/>
      <c r="P550" s="315">
        <v>1</v>
      </c>
      <c r="Q550" s="316">
        <v>2.3255813953488373</v>
      </c>
      <c r="R550" s="315">
        <v>1</v>
      </c>
      <c r="S550" s="316">
        <v>1.2345679012345678</v>
      </c>
      <c r="T550" s="315">
        <v>9</v>
      </c>
      <c r="U550" s="316">
        <v>1.5463917525773196</v>
      </c>
      <c r="V550" s="316"/>
      <c r="W550" s="316"/>
      <c r="X550" s="316"/>
      <c r="Y550" s="452"/>
      <c r="Z550" s="452"/>
      <c r="AA550" s="452"/>
      <c r="AB550" s="452"/>
      <c r="AC550" s="452"/>
      <c r="AD550" s="452"/>
    </row>
    <row r="551" spans="1:30" ht="20.100000000000001" customHeight="1">
      <c r="A551" s="144"/>
      <c r="B551" s="413"/>
      <c r="C551" s="452"/>
      <c r="D551" s="311" t="s">
        <v>6723</v>
      </c>
      <c r="E551" s="452"/>
      <c r="F551" s="323"/>
      <c r="G551" s="191"/>
      <c r="H551" s="323"/>
      <c r="I551" s="191"/>
      <c r="J551" s="323"/>
      <c r="K551" s="191"/>
      <c r="L551" s="356"/>
      <c r="M551" s="314"/>
      <c r="N551" s="315"/>
      <c r="O551" s="316"/>
      <c r="P551" s="315"/>
      <c r="Q551" s="316"/>
      <c r="R551" s="315"/>
      <c r="S551" s="316"/>
      <c r="T551" s="315">
        <v>7</v>
      </c>
      <c r="U551" s="316">
        <v>1.2027491408934707</v>
      </c>
      <c r="V551" s="316"/>
      <c r="W551" s="316"/>
      <c r="X551" s="316"/>
      <c r="Y551" s="452"/>
      <c r="Z551" s="452"/>
      <c r="AA551" s="452"/>
      <c r="AB551" s="452"/>
      <c r="AC551" s="452"/>
      <c r="AD551" s="452"/>
    </row>
    <row r="552" spans="1:30" ht="20.100000000000001" customHeight="1">
      <c r="A552" s="144"/>
      <c r="B552" s="413"/>
      <c r="C552" s="452"/>
      <c r="D552" s="311" t="s">
        <v>6724</v>
      </c>
      <c r="E552" s="452"/>
      <c r="F552" s="323"/>
      <c r="G552" s="191"/>
      <c r="H552" s="323"/>
      <c r="I552" s="191"/>
      <c r="J552" s="323"/>
      <c r="K552" s="191"/>
      <c r="L552" s="356"/>
      <c r="M552" s="314"/>
      <c r="N552" s="315">
        <v>1</v>
      </c>
      <c r="O552" s="316">
        <v>2.3809523809523809</v>
      </c>
      <c r="P552" s="315"/>
      <c r="Q552" s="316"/>
      <c r="R552" s="315">
        <v>1</v>
      </c>
      <c r="S552" s="316">
        <v>1.2345679012345678</v>
      </c>
      <c r="T552" s="315">
        <v>2</v>
      </c>
      <c r="U552" s="316">
        <v>0.3436426116838488</v>
      </c>
      <c r="V552" s="316"/>
      <c r="W552" s="316"/>
      <c r="X552" s="316"/>
      <c r="Y552" s="452"/>
      <c r="Z552" s="452"/>
      <c r="AA552" s="452"/>
      <c r="AB552" s="452"/>
      <c r="AC552" s="452"/>
      <c r="AD552" s="452"/>
    </row>
    <row r="553" spans="1:30" ht="20.100000000000001" customHeight="1">
      <c r="A553" s="144"/>
      <c r="B553" s="413"/>
      <c r="C553" s="452"/>
      <c r="D553" s="311" t="s">
        <v>6725</v>
      </c>
      <c r="E553" s="452"/>
      <c r="F553" s="323"/>
      <c r="G553" s="191"/>
      <c r="H553" s="323"/>
      <c r="I553" s="191"/>
      <c r="J553" s="323"/>
      <c r="K553" s="191"/>
      <c r="L553" s="356"/>
      <c r="M553" s="314"/>
      <c r="N553" s="315">
        <v>3</v>
      </c>
      <c r="O553" s="316">
        <v>7.1428571428571432</v>
      </c>
      <c r="P553" s="315">
        <v>1</v>
      </c>
      <c r="Q553" s="316">
        <v>2.3255813953488373</v>
      </c>
      <c r="R553" s="315"/>
      <c r="S553" s="316"/>
      <c r="T553" s="315">
        <v>8</v>
      </c>
      <c r="U553" s="316">
        <v>1.3745704467353952</v>
      </c>
      <c r="V553" s="316"/>
      <c r="W553" s="316"/>
      <c r="X553" s="316"/>
      <c r="Y553" s="452"/>
      <c r="Z553" s="452"/>
      <c r="AA553" s="452"/>
      <c r="AB553" s="452"/>
      <c r="AC553" s="452"/>
      <c r="AD553" s="452"/>
    </row>
    <row r="554" spans="1:30" ht="20.100000000000001" customHeight="1">
      <c r="A554" s="144"/>
      <c r="B554" s="413"/>
      <c r="C554" s="452"/>
      <c r="D554" s="311" t="s">
        <v>6726</v>
      </c>
      <c r="E554" s="452"/>
      <c r="F554" s="323"/>
      <c r="G554" s="191"/>
      <c r="H554" s="323"/>
      <c r="I554" s="191"/>
      <c r="J554" s="323"/>
      <c r="K554" s="191"/>
      <c r="L554" s="356">
        <v>1</v>
      </c>
      <c r="M554" s="314">
        <v>3.0303030303030303</v>
      </c>
      <c r="N554" s="315">
        <v>2</v>
      </c>
      <c r="O554" s="316">
        <v>4.7619047619047619</v>
      </c>
      <c r="P554" s="315"/>
      <c r="Q554" s="316"/>
      <c r="R554" s="315">
        <v>14</v>
      </c>
      <c r="S554" s="316">
        <v>17.100000000000001</v>
      </c>
      <c r="T554" s="315">
        <v>49</v>
      </c>
      <c r="U554" s="316">
        <v>8.4192439862542958</v>
      </c>
      <c r="V554" s="316"/>
      <c r="W554" s="316"/>
      <c r="X554" s="316"/>
      <c r="Y554" s="452"/>
      <c r="Z554" s="452"/>
      <c r="AA554" s="452"/>
      <c r="AB554" s="452"/>
      <c r="AC554" s="452"/>
      <c r="AD554" s="452"/>
    </row>
    <row r="555" spans="1:30" ht="20.100000000000001" customHeight="1">
      <c r="A555" s="144"/>
      <c r="B555" s="413"/>
      <c r="C555" s="452"/>
      <c r="D555" s="311" t="s">
        <v>6727</v>
      </c>
      <c r="E555" s="452"/>
      <c r="F555" s="323"/>
      <c r="G555" s="191"/>
      <c r="H555" s="323"/>
      <c r="I555" s="191"/>
      <c r="J555" s="323">
        <v>2</v>
      </c>
      <c r="K555" s="191">
        <v>5.7142857142857144</v>
      </c>
      <c r="L555" s="356">
        <v>1</v>
      </c>
      <c r="M555" s="314">
        <v>3.0303030303030303</v>
      </c>
      <c r="N555" s="315">
        <v>3</v>
      </c>
      <c r="O555" s="316">
        <v>7.1428571428571432</v>
      </c>
      <c r="P555" s="315">
        <v>1</v>
      </c>
      <c r="Q555" s="316">
        <v>2.3255813953488373</v>
      </c>
      <c r="R555" s="315">
        <v>5</v>
      </c>
      <c r="S555" s="316">
        <v>6.1</v>
      </c>
      <c r="T555" s="315">
        <v>93</v>
      </c>
      <c r="U555" s="316">
        <v>15.979381443298969</v>
      </c>
      <c r="V555" s="316"/>
      <c r="W555" s="316"/>
      <c r="X555" s="316"/>
      <c r="Y555" s="452"/>
      <c r="Z555" s="452"/>
      <c r="AA555" s="452"/>
      <c r="AB555" s="452"/>
      <c r="AC555" s="452"/>
      <c r="AD555" s="452"/>
    </row>
    <row r="556" spans="1:30" ht="20.100000000000001" customHeight="1">
      <c r="A556" s="144"/>
      <c r="B556" s="413"/>
      <c r="C556" s="452"/>
      <c r="D556" s="311" t="s">
        <v>6728</v>
      </c>
      <c r="E556" s="452"/>
      <c r="F556" s="323"/>
      <c r="G556" s="191"/>
      <c r="H556" s="323"/>
      <c r="I556" s="191"/>
      <c r="J556" s="323"/>
      <c r="K556" s="191"/>
      <c r="L556" s="356">
        <v>4</v>
      </c>
      <c r="M556" s="314">
        <v>12.121212121212121</v>
      </c>
      <c r="N556" s="315">
        <v>3</v>
      </c>
      <c r="O556" s="316">
        <v>7.1428571428571432</v>
      </c>
      <c r="P556" s="315">
        <v>2</v>
      </c>
      <c r="Q556" s="316">
        <v>4.6511627906976747</v>
      </c>
      <c r="R556" s="315">
        <v>5</v>
      </c>
      <c r="S556" s="316">
        <v>6.1</v>
      </c>
      <c r="T556" s="315">
        <v>13</v>
      </c>
      <c r="U556" s="316">
        <v>2.2336769759450172</v>
      </c>
      <c r="V556" s="316"/>
      <c r="W556" s="316"/>
      <c r="X556" s="316"/>
      <c r="Y556" s="452"/>
      <c r="Z556" s="452"/>
      <c r="AA556" s="452"/>
      <c r="AB556" s="452"/>
      <c r="AC556" s="452"/>
      <c r="AD556" s="452"/>
    </row>
    <row r="557" spans="1:30" ht="20.100000000000001" customHeight="1">
      <c r="A557" s="144"/>
      <c r="B557" s="413"/>
      <c r="C557" s="452"/>
      <c r="D557" s="311" t="s">
        <v>6729</v>
      </c>
      <c r="E557" s="452"/>
      <c r="F557" s="323"/>
      <c r="G557" s="191"/>
      <c r="H557" s="323"/>
      <c r="I557" s="191"/>
      <c r="J557" s="323">
        <v>1</v>
      </c>
      <c r="K557" s="191">
        <v>2.8571428571428572</v>
      </c>
      <c r="L557" s="356"/>
      <c r="M557" s="314"/>
      <c r="N557" s="315"/>
      <c r="O557" s="316"/>
      <c r="P557" s="315">
        <v>2</v>
      </c>
      <c r="Q557" s="316">
        <v>4.6511627906976747</v>
      </c>
      <c r="R557" s="315"/>
      <c r="S557" s="316"/>
      <c r="T557" s="315">
        <v>5</v>
      </c>
      <c r="U557" s="316">
        <v>0.85910652920962194</v>
      </c>
      <c r="V557" s="316"/>
      <c r="W557" s="316"/>
      <c r="X557" s="316"/>
      <c r="Y557" s="452"/>
      <c r="Z557" s="452"/>
      <c r="AA557" s="452"/>
      <c r="AB557" s="452"/>
      <c r="AC557" s="452"/>
      <c r="AD557" s="452"/>
    </row>
    <row r="558" spans="1:30" ht="20.100000000000001" customHeight="1">
      <c r="A558" s="144"/>
      <c r="B558" s="413"/>
      <c r="C558" s="452"/>
      <c r="D558" s="311" t="s">
        <v>6730</v>
      </c>
      <c r="E558" s="452"/>
      <c r="F558" s="323"/>
      <c r="G558" s="191"/>
      <c r="H558" s="323"/>
      <c r="I558" s="191"/>
      <c r="J558" s="323"/>
      <c r="K558" s="191"/>
      <c r="L558" s="356"/>
      <c r="M558" s="314"/>
      <c r="N558" s="315">
        <v>1</v>
      </c>
      <c r="O558" s="316">
        <v>2.3809523809523809</v>
      </c>
      <c r="P558" s="315"/>
      <c r="Q558" s="316"/>
      <c r="R558" s="315"/>
      <c r="S558" s="316"/>
      <c r="T558" s="315">
        <v>3</v>
      </c>
      <c r="U558" s="316">
        <v>0.51546391752577314</v>
      </c>
      <c r="V558" s="316"/>
      <c r="W558" s="316"/>
      <c r="X558" s="316"/>
      <c r="Y558" s="452"/>
      <c r="Z558" s="452"/>
      <c r="AA558" s="452"/>
      <c r="AB558" s="452"/>
      <c r="AC558" s="452"/>
      <c r="AD558" s="452"/>
    </row>
    <row r="559" spans="1:30" ht="20.100000000000001" customHeight="1">
      <c r="A559" s="144"/>
      <c r="B559" s="413"/>
      <c r="C559" s="452"/>
      <c r="D559" s="311" t="s">
        <v>6731</v>
      </c>
      <c r="E559" s="452"/>
      <c r="F559" s="323"/>
      <c r="G559" s="191"/>
      <c r="H559" s="323"/>
      <c r="I559" s="191"/>
      <c r="J559" s="323"/>
      <c r="K559" s="191"/>
      <c r="L559" s="356"/>
      <c r="M559" s="314"/>
      <c r="N559" s="315">
        <v>1</v>
      </c>
      <c r="O559" s="316">
        <v>2.3809523809523809</v>
      </c>
      <c r="P559" s="315"/>
      <c r="Q559" s="316"/>
      <c r="R559" s="315">
        <v>2</v>
      </c>
      <c r="S559" s="316">
        <v>2.4</v>
      </c>
      <c r="T559" s="315">
        <v>2</v>
      </c>
      <c r="U559" s="316">
        <v>0.3436426116838488</v>
      </c>
      <c r="V559" s="316"/>
      <c r="W559" s="316"/>
      <c r="X559" s="316"/>
      <c r="Y559" s="452"/>
      <c r="Z559" s="452"/>
      <c r="AA559" s="452"/>
      <c r="AB559" s="452"/>
      <c r="AC559" s="452"/>
      <c r="AD559" s="452"/>
    </row>
    <row r="560" spans="1:30" ht="19.5" customHeight="1">
      <c r="A560" s="85"/>
      <c r="B560" s="423"/>
      <c r="C560" s="128"/>
      <c r="D560" s="311" t="s">
        <v>8194</v>
      </c>
      <c r="E560" s="128"/>
      <c r="F560" s="323"/>
      <c r="G560" s="191"/>
      <c r="H560" s="117"/>
      <c r="I560" s="199"/>
      <c r="J560" s="117"/>
      <c r="K560" s="199"/>
      <c r="L560" s="356"/>
      <c r="M560" s="314"/>
      <c r="N560" s="315"/>
      <c r="O560" s="316"/>
      <c r="P560" s="160"/>
      <c r="Q560" s="161"/>
      <c r="R560" s="160"/>
      <c r="S560" s="161"/>
      <c r="T560" s="315">
        <v>6</v>
      </c>
      <c r="U560" s="316">
        <v>1</v>
      </c>
      <c r="V560" s="316"/>
      <c r="W560" s="316"/>
      <c r="X560" s="316"/>
      <c r="Y560" s="128"/>
      <c r="Z560" s="128"/>
      <c r="AA560" s="128"/>
      <c r="AB560" s="128"/>
      <c r="AC560" s="128"/>
      <c r="AD560" s="85"/>
    </row>
    <row r="561" spans="1:30" ht="20.100000000000001" customHeight="1">
      <c r="A561" s="144"/>
      <c r="B561" s="413"/>
      <c r="C561" s="452"/>
      <c r="D561" s="311" t="s">
        <v>8195</v>
      </c>
      <c r="E561" s="452"/>
      <c r="F561" s="323"/>
      <c r="G561" s="191"/>
      <c r="H561" s="323"/>
      <c r="I561" s="191"/>
      <c r="J561" s="323">
        <v>22</v>
      </c>
      <c r="K561" s="191">
        <v>62.857142857142854</v>
      </c>
      <c r="L561" s="356">
        <v>27</v>
      </c>
      <c r="M561" s="314">
        <v>81.818181818181827</v>
      </c>
      <c r="N561" s="315">
        <v>26</v>
      </c>
      <c r="O561" s="316">
        <v>61.904761904761905</v>
      </c>
      <c r="P561" s="315">
        <v>35</v>
      </c>
      <c r="Q561" s="316">
        <v>81.395348837209298</v>
      </c>
      <c r="R561" s="315">
        <v>44</v>
      </c>
      <c r="S561" s="316">
        <v>53.7</v>
      </c>
      <c r="T561" s="315">
        <v>352</v>
      </c>
      <c r="U561" s="316">
        <v>60.481099656357387</v>
      </c>
      <c r="V561" s="316"/>
      <c r="W561" s="316"/>
      <c r="X561" s="316"/>
      <c r="Y561" s="452"/>
      <c r="Z561" s="452"/>
      <c r="AA561" s="452"/>
      <c r="AB561" s="452"/>
      <c r="AC561" s="452"/>
      <c r="AD561" s="452"/>
    </row>
    <row r="562" spans="1:30" ht="20.100000000000001" customHeight="1">
      <c r="A562" s="144"/>
      <c r="B562" s="413"/>
      <c r="C562" s="452"/>
      <c r="D562" s="311" t="s">
        <v>8166</v>
      </c>
      <c r="E562" s="452"/>
      <c r="F562" s="323"/>
      <c r="G562" s="191"/>
      <c r="H562" s="323"/>
      <c r="I562" s="191"/>
      <c r="J562" s="323"/>
      <c r="K562" s="191"/>
      <c r="L562" s="356"/>
      <c r="M562" s="314"/>
      <c r="N562" s="315"/>
      <c r="O562" s="316"/>
      <c r="P562" s="315"/>
      <c r="Q562" s="316"/>
      <c r="R562" s="315"/>
      <c r="S562" s="316"/>
      <c r="T562" s="315"/>
      <c r="U562" s="316"/>
      <c r="V562" s="316"/>
      <c r="W562" s="316"/>
      <c r="X562" s="316"/>
      <c r="Y562" s="452"/>
      <c r="Z562" s="452"/>
      <c r="AA562" s="452"/>
      <c r="AB562" s="452"/>
      <c r="AC562" s="452"/>
      <c r="AD562" s="452"/>
    </row>
    <row r="563" spans="1:30" ht="20.100000000000001" customHeight="1">
      <c r="A563" s="144"/>
      <c r="B563" s="413"/>
      <c r="C563" s="452"/>
      <c r="D563" s="311" t="s">
        <v>8167</v>
      </c>
      <c r="E563" s="452"/>
      <c r="F563" s="323"/>
      <c r="G563" s="191"/>
      <c r="H563" s="323"/>
      <c r="I563" s="191"/>
      <c r="J563" s="323"/>
      <c r="K563" s="191"/>
      <c r="L563" s="356"/>
      <c r="M563" s="314"/>
      <c r="N563" s="315"/>
      <c r="O563" s="316"/>
      <c r="P563" s="315"/>
      <c r="Q563" s="316"/>
      <c r="R563" s="315"/>
      <c r="S563" s="316"/>
      <c r="T563" s="315"/>
      <c r="U563" s="316"/>
      <c r="V563" s="316"/>
      <c r="W563" s="316"/>
      <c r="X563" s="316"/>
      <c r="Y563" s="452"/>
      <c r="Z563" s="452"/>
      <c r="AA563" s="452"/>
      <c r="AB563" s="452"/>
      <c r="AC563" s="452"/>
      <c r="AD563" s="452"/>
    </row>
    <row r="564" spans="1:30" ht="20.100000000000001" customHeight="1">
      <c r="A564" s="460" t="s">
        <v>5334</v>
      </c>
      <c r="B564" s="461" t="s">
        <v>156</v>
      </c>
      <c r="C564" s="358" t="s">
        <v>996</v>
      </c>
      <c r="D564" s="374" t="s">
        <v>8193</v>
      </c>
      <c r="E564" s="358" t="s">
        <v>8164</v>
      </c>
      <c r="F564" s="467"/>
      <c r="G564" s="477"/>
      <c r="H564" s="467"/>
      <c r="I564" s="477"/>
      <c r="J564" s="467"/>
      <c r="K564" s="477"/>
      <c r="L564" s="443"/>
      <c r="M564" s="444"/>
      <c r="N564" s="471"/>
      <c r="O564" s="465"/>
      <c r="P564" s="471"/>
      <c r="Q564" s="465"/>
      <c r="R564" s="471">
        <v>1</v>
      </c>
      <c r="S564" s="465">
        <v>2.7777777777777777</v>
      </c>
      <c r="T564" s="471">
        <v>2</v>
      </c>
      <c r="U564" s="465">
        <v>0.92165898617511521</v>
      </c>
      <c r="V564" s="358"/>
      <c r="W564" s="358"/>
      <c r="X564" s="358" t="s">
        <v>8161</v>
      </c>
      <c r="Y564" s="358" t="s">
        <v>8161</v>
      </c>
      <c r="Z564" s="358" t="s">
        <v>8161</v>
      </c>
      <c r="AA564" s="358" t="s">
        <v>8161</v>
      </c>
      <c r="AB564" s="358" t="s">
        <v>138</v>
      </c>
      <c r="AC564" s="358" t="s">
        <v>138</v>
      </c>
      <c r="AD564" s="358"/>
    </row>
    <row r="565" spans="1:30" ht="20.100000000000001" customHeight="1">
      <c r="A565" s="144"/>
      <c r="B565" s="413"/>
      <c r="C565" s="452"/>
      <c r="D565" s="311" t="s">
        <v>6722</v>
      </c>
      <c r="E565" s="452"/>
      <c r="F565" s="323"/>
      <c r="G565" s="191"/>
      <c r="H565" s="323"/>
      <c r="I565" s="191"/>
      <c r="J565" s="323">
        <v>8</v>
      </c>
      <c r="K565" s="191">
        <v>61.5</v>
      </c>
      <c r="L565" s="356"/>
      <c r="M565" s="314"/>
      <c r="N565" s="315">
        <v>2</v>
      </c>
      <c r="O565" s="316">
        <v>15.4</v>
      </c>
      <c r="P565" s="315">
        <v>1</v>
      </c>
      <c r="Q565" s="316">
        <v>20</v>
      </c>
      <c r="R565" s="315">
        <v>10</v>
      </c>
      <c r="S565" s="316">
        <v>27.777777777777779</v>
      </c>
      <c r="T565" s="315">
        <v>28</v>
      </c>
      <c r="U565" s="316">
        <v>12.903225806451612</v>
      </c>
      <c r="V565" s="316"/>
      <c r="W565" s="316"/>
      <c r="X565" s="316"/>
      <c r="Y565" s="452"/>
      <c r="Z565" s="452"/>
      <c r="AA565" s="452"/>
      <c r="AB565" s="452"/>
      <c r="AC565" s="452"/>
      <c r="AD565" s="452"/>
    </row>
    <row r="566" spans="1:30" ht="20.100000000000001" customHeight="1">
      <c r="A566" s="144"/>
      <c r="B566" s="413"/>
      <c r="C566" s="452"/>
      <c r="D566" s="311" t="s">
        <v>6723</v>
      </c>
      <c r="E566" s="452"/>
      <c r="F566" s="323"/>
      <c r="G566" s="191"/>
      <c r="H566" s="323"/>
      <c r="I566" s="191"/>
      <c r="J566" s="323">
        <v>2</v>
      </c>
      <c r="K566" s="191">
        <v>15.4</v>
      </c>
      <c r="L566" s="356"/>
      <c r="M566" s="314"/>
      <c r="N566" s="315"/>
      <c r="O566" s="316"/>
      <c r="P566" s="315">
        <v>1</v>
      </c>
      <c r="Q566" s="316">
        <v>20</v>
      </c>
      <c r="R566" s="315"/>
      <c r="S566" s="316"/>
      <c r="T566" s="315">
        <v>11</v>
      </c>
      <c r="U566" s="316">
        <v>5.0691244239631335</v>
      </c>
      <c r="V566" s="316"/>
      <c r="W566" s="316"/>
      <c r="X566" s="316"/>
      <c r="Y566" s="452"/>
      <c r="Z566" s="452"/>
      <c r="AA566" s="452"/>
      <c r="AB566" s="452"/>
      <c r="AC566" s="452"/>
      <c r="AD566" s="452"/>
    </row>
    <row r="567" spans="1:30" ht="20.100000000000001" customHeight="1">
      <c r="A567" s="144"/>
      <c r="B567" s="413"/>
      <c r="C567" s="452"/>
      <c r="D567" s="311" t="s">
        <v>6724</v>
      </c>
      <c r="E567" s="452"/>
      <c r="F567" s="323"/>
      <c r="G567" s="191"/>
      <c r="H567" s="323"/>
      <c r="I567" s="191"/>
      <c r="J567" s="323"/>
      <c r="K567" s="191"/>
      <c r="L567" s="356"/>
      <c r="M567" s="314"/>
      <c r="N567" s="315"/>
      <c r="O567" s="316"/>
      <c r="P567" s="315"/>
      <c r="Q567" s="316"/>
      <c r="R567" s="315"/>
      <c r="S567" s="316"/>
      <c r="T567" s="315">
        <v>2</v>
      </c>
      <c r="U567" s="316">
        <v>0.92165898617511521</v>
      </c>
      <c r="V567" s="316"/>
      <c r="W567" s="316"/>
      <c r="X567" s="316"/>
      <c r="Y567" s="452"/>
      <c r="Z567" s="452"/>
      <c r="AA567" s="452"/>
      <c r="AB567" s="452"/>
      <c r="AC567" s="452"/>
      <c r="AD567" s="452"/>
    </row>
    <row r="568" spans="1:30" ht="20.100000000000001" customHeight="1">
      <c r="A568" s="144"/>
      <c r="B568" s="413"/>
      <c r="C568" s="452"/>
      <c r="D568" s="311" t="s">
        <v>6725</v>
      </c>
      <c r="E568" s="452"/>
      <c r="F568" s="323"/>
      <c r="G568" s="191"/>
      <c r="H568" s="323"/>
      <c r="I568" s="191"/>
      <c r="J568" s="323"/>
      <c r="K568" s="191"/>
      <c r="L568" s="356"/>
      <c r="M568" s="314"/>
      <c r="N568" s="315">
        <v>1</v>
      </c>
      <c r="O568" s="316">
        <v>7.7</v>
      </c>
      <c r="P568" s="315"/>
      <c r="Q568" s="316"/>
      <c r="R568" s="315">
        <v>1</v>
      </c>
      <c r="S568" s="316">
        <v>2.7777777777777777</v>
      </c>
      <c r="T568" s="315">
        <v>3</v>
      </c>
      <c r="U568" s="316">
        <v>1.3824884792626728</v>
      </c>
      <c r="V568" s="316"/>
      <c r="W568" s="316"/>
      <c r="X568" s="316"/>
      <c r="Y568" s="452"/>
      <c r="Z568" s="452"/>
      <c r="AA568" s="452"/>
      <c r="AB568" s="452"/>
      <c r="AC568" s="452"/>
      <c r="AD568" s="452"/>
    </row>
    <row r="569" spans="1:30" ht="20.100000000000001" customHeight="1">
      <c r="A569" s="144"/>
      <c r="B569" s="413"/>
      <c r="C569" s="452"/>
      <c r="D569" s="311" t="s">
        <v>6726</v>
      </c>
      <c r="E569" s="452"/>
      <c r="F569" s="323"/>
      <c r="G569" s="191"/>
      <c r="H569" s="323"/>
      <c r="I569" s="191"/>
      <c r="J569" s="323">
        <v>1</v>
      </c>
      <c r="K569" s="191">
        <v>7.7</v>
      </c>
      <c r="L569" s="356"/>
      <c r="M569" s="314"/>
      <c r="N569" s="315">
        <v>2</v>
      </c>
      <c r="O569" s="316">
        <v>15.4</v>
      </c>
      <c r="P569" s="315">
        <v>1</v>
      </c>
      <c r="Q569" s="316">
        <v>20</v>
      </c>
      <c r="R569" s="315">
        <v>1</v>
      </c>
      <c r="S569" s="316">
        <v>2.7777777777777777</v>
      </c>
      <c r="T569" s="315">
        <v>16</v>
      </c>
      <c r="U569" s="316">
        <v>7.3732718894009217</v>
      </c>
      <c r="V569" s="316"/>
      <c r="W569" s="316"/>
      <c r="X569" s="316"/>
      <c r="Y569" s="452"/>
      <c r="Z569" s="452"/>
      <c r="AA569" s="452"/>
      <c r="AB569" s="452"/>
      <c r="AC569" s="452"/>
      <c r="AD569" s="452"/>
    </row>
    <row r="570" spans="1:30" ht="20.100000000000001" customHeight="1">
      <c r="A570" s="144"/>
      <c r="B570" s="413"/>
      <c r="C570" s="452"/>
      <c r="D570" s="311" t="s">
        <v>6727</v>
      </c>
      <c r="E570" s="452"/>
      <c r="F570" s="323"/>
      <c r="G570" s="191"/>
      <c r="H570" s="323"/>
      <c r="I570" s="191"/>
      <c r="J570" s="323"/>
      <c r="K570" s="191"/>
      <c r="L570" s="356">
        <v>2</v>
      </c>
      <c r="M570" s="314">
        <v>40</v>
      </c>
      <c r="N570" s="315">
        <v>3</v>
      </c>
      <c r="O570" s="316">
        <v>23.1</v>
      </c>
      <c r="P570" s="315"/>
      <c r="Q570" s="316"/>
      <c r="R570" s="315">
        <v>13</v>
      </c>
      <c r="S570" s="316">
        <v>36.111111111111114</v>
      </c>
      <c r="T570" s="315">
        <v>50</v>
      </c>
      <c r="U570" s="316">
        <v>23.041474654377879</v>
      </c>
      <c r="V570" s="316"/>
      <c r="W570" s="316"/>
      <c r="X570" s="316"/>
      <c r="Y570" s="452"/>
      <c r="Z570" s="452"/>
      <c r="AA570" s="452"/>
      <c r="AB570" s="452"/>
      <c r="AC570" s="452"/>
      <c r="AD570" s="452"/>
    </row>
    <row r="571" spans="1:30" ht="20.100000000000001" customHeight="1">
      <c r="A571" s="144"/>
      <c r="B571" s="413"/>
      <c r="C571" s="452"/>
      <c r="D571" s="311" t="s">
        <v>6728</v>
      </c>
      <c r="E571" s="452"/>
      <c r="F571" s="323"/>
      <c r="G571" s="191"/>
      <c r="H571" s="323"/>
      <c r="I571" s="191"/>
      <c r="J571" s="323">
        <v>1</v>
      </c>
      <c r="K571" s="191">
        <v>7.7</v>
      </c>
      <c r="L571" s="356">
        <v>1</v>
      </c>
      <c r="M571" s="314">
        <v>20</v>
      </c>
      <c r="N571" s="315">
        <v>3</v>
      </c>
      <c r="O571" s="316">
        <v>23.1</v>
      </c>
      <c r="P571" s="315">
        <v>1</v>
      </c>
      <c r="Q571" s="316">
        <v>20</v>
      </c>
      <c r="R571" s="315">
        <v>5</v>
      </c>
      <c r="S571" s="316">
        <v>13.888888888888889</v>
      </c>
      <c r="T571" s="315">
        <v>86</v>
      </c>
      <c r="U571" s="316">
        <v>39.631336405529957</v>
      </c>
      <c r="V571" s="316"/>
      <c r="W571" s="316"/>
      <c r="X571" s="316"/>
      <c r="Y571" s="452"/>
      <c r="Z571" s="452"/>
      <c r="AA571" s="452"/>
      <c r="AB571" s="452"/>
      <c r="AC571" s="452"/>
      <c r="AD571" s="452"/>
    </row>
    <row r="572" spans="1:30" ht="20.100000000000001" customHeight="1">
      <c r="A572" s="144"/>
      <c r="B572" s="413"/>
      <c r="C572" s="452"/>
      <c r="D572" s="311" t="s">
        <v>6729</v>
      </c>
      <c r="E572" s="452"/>
      <c r="F572" s="323"/>
      <c r="G572" s="191"/>
      <c r="H572" s="323"/>
      <c r="I572" s="191"/>
      <c r="J572" s="323"/>
      <c r="K572" s="191"/>
      <c r="L572" s="356">
        <v>2</v>
      </c>
      <c r="M572" s="314">
        <v>40</v>
      </c>
      <c r="N572" s="315">
        <v>2</v>
      </c>
      <c r="O572" s="316">
        <v>15.4</v>
      </c>
      <c r="P572" s="315">
        <v>1</v>
      </c>
      <c r="Q572" s="316">
        <v>20</v>
      </c>
      <c r="R572" s="315">
        <v>5</v>
      </c>
      <c r="S572" s="316">
        <v>13.888888888888889</v>
      </c>
      <c r="T572" s="315">
        <v>14</v>
      </c>
      <c r="U572" s="316">
        <v>6.4516129032258061</v>
      </c>
      <c r="V572" s="316"/>
      <c r="W572" s="316"/>
      <c r="X572" s="316"/>
      <c r="Y572" s="452"/>
      <c r="Z572" s="452"/>
      <c r="AA572" s="452"/>
      <c r="AB572" s="452"/>
      <c r="AC572" s="452"/>
      <c r="AD572" s="452"/>
    </row>
    <row r="573" spans="1:30" ht="20.100000000000001" customHeight="1">
      <c r="A573" s="144"/>
      <c r="B573" s="413"/>
      <c r="C573" s="452"/>
      <c r="D573" s="311" t="s">
        <v>6730</v>
      </c>
      <c r="E573" s="452"/>
      <c r="F573" s="323"/>
      <c r="G573" s="191"/>
      <c r="H573" s="323"/>
      <c r="I573" s="191"/>
      <c r="J573" s="323">
        <v>1</v>
      </c>
      <c r="K573" s="191">
        <v>7.7</v>
      </c>
      <c r="L573" s="356"/>
      <c r="M573" s="314"/>
      <c r="N573" s="315"/>
      <c r="O573" s="316"/>
      <c r="P573" s="315"/>
      <c r="Q573" s="316"/>
      <c r="R573" s="315"/>
      <c r="S573" s="316"/>
      <c r="T573" s="315">
        <v>1</v>
      </c>
      <c r="U573" s="316">
        <v>0.46082949308755761</v>
      </c>
      <c r="V573" s="316"/>
      <c r="W573" s="316"/>
      <c r="X573" s="316"/>
      <c r="Y573" s="452"/>
      <c r="Z573" s="452"/>
      <c r="AA573" s="452"/>
      <c r="AB573" s="452"/>
      <c r="AC573" s="452"/>
      <c r="AD573" s="452"/>
    </row>
    <row r="574" spans="1:30" ht="20.100000000000001" customHeight="1">
      <c r="A574" s="144"/>
      <c r="B574" s="413"/>
      <c r="C574" s="452"/>
      <c r="D574" s="311" t="s">
        <v>6731</v>
      </c>
      <c r="E574" s="452"/>
      <c r="F574" s="323"/>
      <c r="G574" s="191"/>
      <c r="H574" s="323"/>
      <c r="I574" s="191"/>
      <c r="J574" s="323"/>
      <c r="K574" s="191"/>
      <c r="L574" s="356"/>
      <c r="M574" s="314"/>
      <c r="N574" s="315"/>
      <c r="O574" s="316"/>
      <c r="P574" s="315"/>
      <c r="Q574" s="316"/>
      <c r="R574" s="315"/>
      <c r="S574" s="316"/>
      <c r="T574" s="315">
        <v>3</v>
      </c>
      <c r="U574" s="316">
        <v>1.3824884792626728</v>
      </c>
      <c r="V574" s="316"/>
      <c r="W574" s="316"/>
      <c r="X574" s="316"/>
      <c r="Y574" s="452"/>
      <c r="Z574" s="452"/>
      <c r="AA574" s="452"/>
      <c r="AB574" s="452"/>
      <c r="AC574" s="452"/>
      <c r="AD574" s="452"/>
    </row>
    <row r="575" spans="1:30" ht="19.5" customHeight="1">
      <c r="A575" s="85"/>
      <c r="B575" s="423"/>
      <c r="C575" s="128"/>
      <c r="D575" s="311" t="s">
        <v>8194</v>
      </c>
      <c r="E575" s="128"/>
      <c r="F575" s="323"/>
      <c r="G575" s="191"/>
      <c r="H575" s="117"/>
      <c r="I575" s="199"/>
      <c r="J575" s="117"/>
      <c r="K575" s="199"/>
      <c r="L575" s="160"/>
      <c r="M575" s="161"/>
      <c r="N575" s="160"/>
      <c r="O575" s="161"/>
      <c r="P575" s="160"/>
      <c r="Q575" s="161"/>
      <c r="R575" s="160"/>
      <c r="S575" s="161"/>
      <c r="T575" s="315">
        <v>1</v>
      </c>
      <c r="U575" s="316">
        <v>0.5</v>
      </c>
      <c r="V575" s="316"/>
      <c r="W575" s="316"/>
      <c r="X575" s="316"/>
      <c r="Y575" s="128"/>
      <c r="Z575" s="128"/>
      <c r="AA575" s="128"/>
      <c r="AB575" s="128"/>
      <c r="AC575" s="128"/>
      <c r="AD575" s="85"/>
    </row>
    <row r="576" spans="1:30" ht="20.100000000000001" customHeight="1">
      <c r="A576" s="144"/>
      <c r="B576" s="413"/>
      <c r="C576" s="452"/>
      <c r="D576" s="311" t="s">
        <v>8195</v>
      </c>
      <c r="E576" s="452"/>
      <c r="F576" s="323"/>
      <c r="G576" s="191"/>
      <c r="H576" s="323"/>
      <c r="I576" s="191"/>
      <c r="J576" s="323"/>
      <c r="K576" s="191"/>
      <c r="L576" s="356"/>
      <c r="M576" s="314"/>
      <c r="N576" s="315"/>
      <c r="O576" s="316"/>
      <c r="P576" s="315"/>
      <c r="Q576" s="316"/>
      <c r="R576" s="315"/>
      <c r="S576" s="316"/>
      <c r="T576" s="315"/>
      <c r="U576" s="316"/>
      <c r="V576" s="316"/>
      <c r="W576" s="316"/>
      <c r="X576" s="316"/>
      <c r="Y576" s="452"/>
      <c r="Z576" s="452"/>
      <c r="AA576" s="452"/>
      <c r="AB576" s="452"/>
      <c r="AC576" s="452"/>
      <c r="AD576" s="452"/>
    </row>
    <row r="577" spans="1:30" ht="20.100000000000001" customHeight="1">
      <c r="A577" s="144"/>
      <c r="B577" s="413"/>
      <c r="C577" s="452"/>
      <c r="D577" s="311" t="s">
        <v>8166</v>
      </c>
      <c r="E577" s="452"/>
      <c r="F577" s="323"/>
      <c r="G577" s="191"/>
      <c r="H577" s="323"/>
      <c r="I577" s="191"/>
      <c r="J577" s="323"/>
      <c r="K577" s="191"/>
      <c r="L577" s="356"/>
      <c r="M577" s="314"/>
      <c r="N577" s="315"/>
      <c r="O577" s="316"/>
      <c r="P577" s="315"/>
      <c r="Q577" s="316"/>
      <c r="R577" s="315"/>
      <c r="S577" s="316"/>
      <c r="T577" s="315"/>
      <c r="U577" s="316"/>
      <c r="V577" s="316"/>
      <c r="W577" s="316"/>
      <c r="X577" s="316"/>
      <c r="Y577" s="452"/>
      <c r="Z577" s="452"/>
      <c r="AA577" s="452"/>
      <c r="AB577" s="452"/>
      <c r="AC577" s="452"/>
      <c r="AD577" s="452"/>
    </row>
    <row r="578" spans="1:30" ht="20.100000000000001" customHeight="1">
      <c r="A578" s="144"/>
      <c r="B578" s="413"/>
      <c r="C578" s="452"/>
      <c r="D578" s="311" t="s">
        <v>8167</v>
      </c>
      <c r="E578" s="452"/>
      <c r="F578" s="323"/>
      <c r="G578" s="191"/>
      <c r="H578" s="323"/>
      <c r="I578" s="191"/>
      <c r="J578" s="323"/>
      <c r="K578" s="191"/>
      <c r="L578" s="356"/>
      <c r="M578" s="314"/>
      <c r="N578" s="315"/>
      <c r="O578" s="316"/>
      <c r="P578" s="315"/>
      <c r="Q578" s="316"/>
      <c r="R578" s="315"/>
      <c r="S578" s="316"/>
      <c r="T578" s="315"/>
      <c r="U578" s="316"/>
      <c r="V578" s="316"/>
      <c r="W578" s="316"/>
      <c r="X578" s="316"/>
      <c r="Y578" s="452"/>
      <c r="Z578" s="452"/>
      <c r="AA578" s="452"/>
      <c r="AB578" s="452"/>
      <c r="AC578" s="452"/>
      <c r="AD578" s="452"/>
    </row>
    <row r="579" spans="1:30" ht="20.100000000000001" customHeight="1">
      <c r="A579" s="460" t="s">
        <v>5335</v>
      </c>
      <c r="B579" s="461" t="s">
        <v>157</v>
      </c>
      <c r="C579" s="358" t="s">
        <v>996</v>
      </c>
      <c r="D579" s="374" t="s">
        <v>8193</v>
      </c>
      <c r="E579" s="358" t="s">
        <v>8164</v>
      </c>
      <c r="F579" s="467"/>
      <c r="G579" s="477"/>
      <c r="H579" s="467"/>
      <c r="I579" s="477"/>
      <c r="J579" s="467"/>
      <c r="K579" s="477"/>
      <c r="L579" s="443"/>
      <c r="M579" s="444"/>
      <c r="N579" s="471"/>
      <c r="O579" s="465"/>
      <c r="P579" s="471"/>
      <c r="Q579" s="465"/>
      <c r="R579" s="471"/>
      <c r="S579" s="465"/>
      <c r="T579" s="471">
        <v>1</v>
      </c>
      <c r="U579" s="465">
        <v>0.50761421319796951</v>
      </c>
      <c r="V579" s="358"/>
      <c r="W579" s="358"/>
      <c r="X579" s="358" t="s">
        <v>8161</v>
      </c>
      <c r="Y579" s="358" t="s">
        <v>8161</v>
      </c>
      <c r="Z579" s="358" t="s">
        <v>8161</v>
      </c>
      <c r="AA579" s="358" t="s">
        <v>8161</v>
      </c>
      <c r="AB579" s="358" t="s">
        <v>138</v>
      </c>
      <c r="AC579" s="358" t="s">
        <v>138</v>
      </c>
      <c r="AD579" s="358"/>
    </row>
    <row r="580" spans="1:30" ht="20.100000000000001" customHeight="1">
      <c r="A580" s="144"/>
      <c r="B580" s="413"/>
      <c r="C580" s="452"/>
      <c r="D580" s="311" t="s">
        <v>6722</v>
      </c>
      <c r="E580" s="452"/>
      <c r="F580" s="323"/>
      <c r="G580" s="191"/>
      <c r="H580" s="323"/>
      <c r="I580" s="191"/>
      <c r="J580" s="323"/>
      <c r="K580" s="191"/>
      <c r="L580" s="356"/>
      <c r="M580" s="314"/>
      <c r="N580" s="315"/>
      <c r="O580" s="316"/>
      <c r="P580" s="315"/>
      <c r="Q580" s="316"/>
      <c r="R580" s="315"/>
      <c r="S580" s="316"/>
      <c r="T580" s="315">
        <v>3</v>
      </c>
      <c r="U580" s="316">
        <v>1.5228426395939085</v>
      </c>
      <c r="V580" s="316"/>
      <c r="W580" s="316"/>
      <c r="X580" s="316"/>
      <c r="Y580" s="452"/>
      <c r="Z580" s="452"/>
      <c r="AA580" s="452"/>
      <c r="AB580" s="452"/>
      <c r="AC580" s="452"/>
      <c r="AD580" s="452"/>
    </row>
    <row r="581" spans="1:30" ht="20.100000000000001" customHeight="1">
      <c r="A581" s="144"/>
      <c r="B581" s="413"/>
      <c r="C581" s="452"/>
      <c r="D581" s="311" t="s">
        <v>6723</v>
      </c>
      <c r="E581" s="452"/>
      <c r="F581" s="323"/>
      <c r="G581" s="191"/>
      <c r="H581" s="323"/>
      <c r="I581" s="191"/>
      <c r="J581" s="323">
        <v>8</v>
      </c>
      <c r="K581" s="191">
        <v>61.5</v>
      </c>
      <c r="L581" s="356"/>
      <c r="M581" s="314"/>
      <c r="N581" s="315">
        <v>2</v>
      </c>
      <c r="O581" s="316">
        <v>18.2</v>
      </c>
      <c r="P581" s="315">
        <v>1</v>
      </c>
      <c r="Q581" s="316">
        <v>20</v>
      </c>
      <c r="R581" s="315">
        <v>10</v>
      </c>
      <c r="S581" s="316">
        <v>28.571428571428573</v>
      </c>
      <c r="T581" s="315">
        <v>24</v>
      </c>
      <c r="U581" s="316">
        <v>12.182741116751268</v>
      </c>
      <c r="V581" s="316"/>
      <c r="W581" s="316"/>
      <c r="X581" s="316"/>
      <c r="Y581" s="452"/>
      <c r="Z581" s="452"/>
      <c r="AA581" s="452"/>
      <c r="AB581" s="452"/>
      <c r="AC581" s="452"/>
      <c r="AD581" s="452"/>
    </row>
    <row r="582" spans="1:30" ht="20.100000000000001" customHeight="1">
      <c r="A582" s="144"/>
      <c r="B582" s="413"/>
      <c r="C582" s="452"/>
      <c r="D582" s="311" t="s">
        <v>6724</v>
      </c>
      <c r="E582" s="452"/>
      <c r="F582" s="323"/>
      <c r="G582" s="191"/>
      <c r="H582" s="323"/>
      <c r="I582" s="191"/>
      <c r="J582" s="323">
        <v>2</v>
      </c>
      <c r="K582" s="191">
        <v>15.4</v>
      </c>
      <c r="L582" s="356"/>
      <c r="M582" s="314"/>
      <c r="N582" s="315"/>
      <c r="O582" s="316"/>
      <c r="P582" s="315">
        <v>1</v>
      </c>
      <c r="Q582" s="316">
        <v>20</v>
      </c>
      <c r="R582" s="315">
        <v>1</v>
      </c>
      <c r="S582" s="316">
        <v>2.8571428571428572</v>
      </c>
      <c r="T582" s="315">
        <v>4</v>
      </c>
      <c r="U582" s="316">
        <v>2.030456852791878</v>
      </c>
      <c r="V582" s="316"/>
      <c r="W582" s="316"/>
      <c r="X582" s="316"/>
      <c r="Y582" s="452"/>
      <c r="Z582" s="452"/>
      <c r="AA582" s="452"/>
      <c r="AB582" s="452"/>
      <c r="AC582" s="452"/>
      <c r="AD582" s="452"/>
    </row>
    <row r="583" spans="1:30" ht="20.100000000000001" customHeight="1">
      <c r="A583" s="144"/>
      <c r="B583" s="413"/>
      <c r="C583" s="452"/>
      <c r="D583" s="311" t="s">
        <v>6725</v>
      </c>
      <c r="E583" s="452"/>
      <c r="F583" s="323"/>
      <c r="G583" s="191"/>
      <c r="H583" s="323"/>
      <c r="I583" s="191"/>
      <c r="J583" s="323"/>
      <c r="K583" s="191"/>
      <c r="L583" s="356"/>
      <c r="M583" s="314"/>
      <c r="N583" s="315"/>
      <c r="O583" s="316"/>
      <c r="P583" s="315"/>
      <c r="Q583" s="316"/>
      <c r="R583" s="315"/>
      <c r="S583" s="316"/>
      <c r="T583" s="315">
        <v>3</v>
      </c>
      <c r="U583" s="316">
        <v>1.5228426395939085</v>
      </c>
      <c r="V583" s="316"/>
      <c r="W583" s="316"/>
      <c r="X583" s="316"/>
      <c r="Y583" s="452"/>
      <c r="Z583" s="452"/>
      <c r="AA583" s="452"/>
      <c r="AB583" s="452"/>
      <c r="AC583" s="452"/>
      <c r="AD583" s="452"/>
    </row>
    <row r="584" spans="1:30" ht="20.100000000000001" customHeight="1">
      <c r="A584" s="144"/>
      <c r="B584" s="413"/>
      <c r="C584" s="452"/>
      <c r="D584" s="311" t="s">
        <v>6726</v>
      </c>
      <c r="E584" s="452"/>
      <c r="F584" s="323"/>
      <c r="G584" s="191"/>
      <c r="H584" s="323"/>
      <c r="I584" s="191"/>
      <c r="J584" s="323"/>
      <c r="K584" s="191"/>
      <c r="L584" s="356"/>
      <c r="M584" s="314"/>
      <c r="N584" s="315"/>
      <c r="O584" s="316"/>
      <c r="P584" s="315"/>
      <c r="Q584" s="316"/>
      <c r="R584" s="315">
        <v>1</v>
      </c>
      <c r="S584" s="316">
        <v>2.8571428571428572</v>
      </c>
      <c r="T584" s="315">
        <v>4</v>
      </c>
      <c r="U584" s="316">
        <v>2.030456852791878</v>
      </c>
      <c r="V584" s="316"/>
      <c r="W584" s="316"/>
      <c r="X584" s="316"/>
      <c r="Y584" s="452"/>
      <c r="Z584" s="452"/>
      <c r="AA584" s="452"/>
      <c r="AB584" s="452"/>
      <c r="AC584" s="452"/>
      <c r="AD584" s="452"/>
    </row>
    <row r="585" spans="1:30" ht="20.100000000000001" customHeight="1">
      <c r="A585" s="144"/>
      <c r="B585" s="413"/>
      <c r="C585" s="452"/>
      <c r="D585" s="311" t="s">
        <v>6727</v>
      </c>
      <c r="E585" s="452"/>
      <c r="F585" s="323"/>
      <c r="G585" s="191"/>
      <c r="H585" s="323"/>
      <c r="I585" s="191"/>
      <c r="J585" s="323"/>
      <c r="K585" s="191"/>
      <c r="L585" s="356"/>
      <c r="M585" s="314"/>
      <c r="N585" s="315">
        <v>2</v>
      </c>
      <c r="O585" s="316">
        <v>18.2</v>
      </c>
      <c r="P585" s="315">
        <v>1</v>
      </c>
      <c r="Q585" s="316">
        <v>20</v>
      </c>
      <c r="R585" s="315">
        <v>1</v>
      </c>
      <c r="S585" s="316">
        <v>2.8571428571428572</v>
      </c>
      <c r="T585" s="315">
        <v>13</v>
      </c>
      <c r="U585" s="316">
        <v>6.5989847715736039</v>
      </c>
      <c r="V585" s="316"/>
      <c r="W585" s="316"/>
      <c r="X585" s="316"/>
      <c r="Y585" s="452"/>
      <c r="Z585" s="452"/>
      <c r="AA585" s="452"/>
      <c r="AB585" s="452"/>
      <c r="AC585" s="452"/>
      <c r="AD585" s="452"/>
    </row>
    <row r="586" spans="1:30" ht="20.100000000000001" customHeight="1">
      <c r="A586" s="144"/>
      <c r="B586" s="413"/>
      <c r="C586" s="452"/>
      <c r="D586" s="311" t="s">
        <v>6728</v>
      </c>
      <c r="E586" s="452"/>
      <c r="F586" s="323"/>
      <c r="G586" s="191"/>
      <c r="H586" s="323"/>
      <c r="I586" s="191"/>
      <c r="J586" s="323">
        <v>1</v>
      </c>
      <c r="K586" s="191">
        <v>7.7</v>
      </c>
      <c r="L586" s="356">
        <v>1</v>
      </c>
      <c r="M586" s="314">
        <v>25</v>
      </c>
      <c r="N586" s="315">
        <v>2</v>
      </c>
      <c r="O586" s="316">
        <v>18.2</v>
      </c>
      <c r="P586" s="315"/>
      <c r="Q586" s="316"/>
      <c r="R586" s="315">
        <v>13</v>
      </c>
      <c r="S586" s="316">
        <v>37.142857142857146</v>
      </c>
      <c r="T586" s="315">
        <v>61</v>
      </c>
      <c r="U586" s="316">
        <v>30.964467005076141</v>
      </c>
      <c r="V586" s="316"/>
      <c r="W586" s="316"/>
      <c r="X586" s="316"/>
      <c r="Y586" s="452"/>
      <c r="Z586" s="452"/>
      <c r="AA586" s="452"/>
      <c r="AB586" s="452"/>
      <c r="AC586" s="452"/>
      <c r="AD586" s="452"/>
    </row>
    <row r="587" spans="1:30" ht="20.100000000000001" customHeight="1">
      <c r="A587" s="144"/>
      <c r="B587" s="413"/>
      <c r="C587" s="452"/>
      <c r="D587" s="311" t="s">
        <v>6729</v>
      </c>
      <c r="E587" s="452"/>
      <c r="F587" s="323"/>
      <c r="G587" s="191"/>
      <c r="H587" s="323"/>
      <c r="I587" s="191"/>
      <c r="J587" s="323">
        <v>1</v>
      </c>
      <c r="K587" s="191">
        <v>7.7</v>
      </c>
      <c r="L587" s="356">
        <v>2</v>
      </c>
      <c r="M587" s="314">
        <v>50</v>
      </c>
      <c r="N587" s="315">
        <v>3</v>
      </c>
      <c r="O587" s="316">
        <v>27.3</v>
      </c>
      <c r="P587" s="315">
        <v>1</v>
      </c>
      <c r="Q587" s="316">
        <v>20</v>
      </c>
      <c r="R587" s="315">
        <v>5</v>
      </c>
      <c r="S587" s="316">
        <v>14.285714285714286</v>
      </c>
      <c r="T587" s="315">
        <v>75</v>
      </c>
      <c r="U587" s="316">
        <v>38.071065989847718</v>
      </c>
      <c r="V587" s="316"/>
      <c r="W587" s="316"/>
      <c r="X587" s="316"/>
      <c r="Y587" s="452"/>
      <c r="Z587" s="452"/>
      <c r="AA587" s="452"/>
      <c r="AB587" s="452"/>
      <c r="AC587" s="452"/>
      <c r="AD587" s="452"/>
    </row>
    <row r="588" spans="1:30" ht="20.100000000000001" customHeight="1">
      <c r="A588" s="144"/>
      <c r="B588" s="413"/>
      <c r="C588" s="452"/>
      <c r="D588" s="311" t="s">
        <v>6730</v>
      </c>
      <c r="E588" s="452"/>
      <c r="F588" s="323"/>
      <c r="G588" s="191"/>
      <c r="H588" s="323"/>
      <c r="I588" s="191"/>
      <c r="J588" s="323"/>
      <c r="K588" s="191"/>
      <c r="L588" s="356">
        <v>1</v>
      </c>
      <c r="M588" s="314">
        <v>25</v>
      </c>
      <c r="N588" s="315">
        <v>1</v>
      </c>
      <c r="O588" s="316">
        <v>9.1</v>
      </c>
      <c r="P588" s="315">
        <v>1</v>
      </c>
      <c r="Q588" s="316">
        <v>20</v>
      </c>
      <c r="R588" s="315">
        <v>4</v>
      </c>
      <c r="S588" s="316">
        <v>11.428571428571429</v>
      </c>
      <c r="T588" s="315">
        <v>7</v>
      </c>
      <c r="U588" s="316">
        <v>3.5532994923857868</v>
      </c>
      <c r="V588" s="316"/>
      <c r="W588" s="316"/>
      <c r="X588" s="316"/>
      <c r="Y588" s="452"/>
      <c r="Z588" s="452"/>
      <c r="AA588" s="452"/>
      <c r="AB588" s="452"/>
      <c r="AC588" s="452"/>
      <c r="AD588" s="452"/>
    </row>
    <row r="589" spans="1:30" ht="20.100000000000001" customHeight="1">
      <c r="A589" s="144"/>
      <c r="B589" s="413"/>
      <c r="C589" s="452"/>
      <c r="D589" s="311" t="s">
        <v>6731</v>
      </c>
      <c r="E589" s="452"/>
      <c r="F589" s="323"/>
      <c r="G589" s="191"/>
      <c r="H589" s="323"/>
      <c r="I589" s="191"/>
      <c r="J589" s="323">
        <v>1</v>
      </c>
      <c r="K589" s="191">
        <v>7.7</v>
      </c>
      <c r="L589" s="356"/>
      <c r="M589" s="314"/>
      <c r="N589" s="315">
        <v>1</v>
      </c>
      <c r="O589" s="316">
        <v>9.1</v>
      </c>
      <c r="P589" s="315"/>
      <c r="Q589" s="316"/>
      <c r="R589" s="315"/>
      <c r="S589" s="316"/>
      <c r="T589" s="315"/>
      <c r="U589" s="316"/>
      <c r="V589" s="316"/>
      <c r="W589" s="316"/>
      <c r="X589" s="316"/>
      <c r="Y589" s="452"/>
      <c r="Z589" s="452"/>
      <c r="AA589" s="452"/>
      <c r="AB589" s="452"/>
      <c r="AC589" s="452"/>
      <c r="AD589" s="452"/>
    </row>
    <row r="590" spans="1:30" ht="19.5" customHeight="1">
      <c r="A590" s="85"/>
      <c r="B590" s="423"/>
      <c r="C590" s="128"/>
      <c r="D590" s="311" t="s">
        <v>8194</v>
      </c>
      <c r="E590" s="128"/>
      <c r="F590" s="323"/>
      <c r="G590" s="191"/>
      <c r="H590" s="117"/>
      <c r="I590" s="199"/>
      <c r="J590" s="117"/>
      <c r="K590" s="199"/>
      <c r="L590" s="160"/>
      <c r="M590" s="161"/>
      <c r="N590" s="160"/>
      <c r="O590" s="161"/>
      <c r="P590" s="160"/>
      <c r="Q590" s="161"/>
      <c r="R590" s="160"/>
      <c r="S590" s="161"/>
      <c r="T590" s="315">
        <v>2</v>
      </c>
      <c r="U590" s="316">
        <v>1</v>
      </c>
      <c r="V590" s="316"/>
      <c r="W590" s="316"/>
      <c r="X590" s="316"/>
      <c r="Y590" s="128"/>
      <c r="Z590" s="128"/>
      <c r="AA590" s="128"/>
      <c r="AB590" s="128"/>
      <c r="AC590" s="128"/>
      <c r="AD590" s="85"/>
    </row>
    <row r="591" spans="1:30" ht="20.100000000000001" customHeight="1">
      <c r="A591" s="144"/>
      <c r="B591" s="413"/>
      <c r="C591" s="452"/>
      <c r="D591" s="311" t="s">
        <v>8195</v>
      </c>
      <c r="E591" s="452"/>
      <c r="F591" s="323"/>
      <c r="G591" s="191"/>
      <c r="H591" s="323"/>
      <c r="I591" s="191"/>
      <c r="J591" s="323"/>
      <c r="K591" s="191"/>
      <c r="L591" s="356"/>
      <c r="M591" s="314"/>
      <c r="N591" s="315"/>
      <c r="O591" s="316"/>
      <c r="P591" s="315"/>
      <c r="Q591" s="316"/>
      <c r="R591" s="315"/>
      <c r="S591" s="316"/>
      <c r="T591" s="315"/>
      <c r="U591" s="316"/>
      <c r="V591" s="316"/>
      <c r="W591" s="316"/>
      <c r="X591" s="316"/>
      <c r="Y591" s="452"/>
      <c r="Z591" s="452"/>
      <c r="AA591" s="452"/>
      <c r="AB591" s="452"/>
      <c r="AC591" s="452"/>
      <c r="AD591" s="452"/>
    </row>
    <row r="592" spans="1:30" ht="20.100000000000001" customHeight="1">
      <c r="A592" s="144"/>
      <c r="B592" s="413"/>
      <c r="C592" s="452"/>
      <c r="D592" s="311" t="s">
        <v>8166</v>
      </c>
      <c r="E592" s="452"/>
      <c r="F592" s="323"/>
      <c r="G592" s="191"/>
      <c r="H592" s="323"/>
      <c r="I592" s="191"/>
      <c r="J592" s="323"/>
      <c r="K592" s="191"/>
      <c r="L592" s="356"/>
      <c r="M592" s="314"/>
      <c r="N592" s="315"/>
      <c r="O592" s="316"/>
      <c r="P592" s="315"/>
      <c r="Q592" s="316"/>
      <c r="R592" s="315"/>
      <c r="S592" s="316"/>
      <c r="T592" s="315"/>
      <c r="U592" s="316"/>
      <c r="V592" s="316"/>
      <c r="W592" s="316"/>
      <c r="X592" s="316"/>
      <c r="Y592" s="452"/>
      <c r="Z592" s="452"/>
      <c r="AA592" s="452"/>
      <c r="AB592" s="452"/>
      <c r="AC592" s="452"/>
      <c r="AD592" s="452"/>
    </row>
    <row r="593" spans="1:30" ht="20.100000000000001" customHeight="1">
      <c r="A593" s="144"/>
      <c r="B593" s="413"/>
      <c r="C593" s="452"/>
      <c r="D593" s="311" t="s">
        <v>8167</v>
      </c>
      <c r="E593" s="452"/>
      <c r="F593" s="323"/>
      <c r="G593" s="191"/>
      <c r="H593" s="323"/>
      <c r="I593" s="191"/>
      <c r="J593" s="323"/>
      <c r="K593" s="191"/>
      <c r="L593" s="356"/>
      <c r="M593" s="314"/>
      <c r="N593" s="315"/>
      <c r="O593" s="316"/>
      <c r="P593" s="315"/>
      <c r="Q593" s="316"/>
      <c r="R593" s="315"/>
      <c r="S593" s="316"/>
      <c r="T593" s="315"/>
      <c r="U593" s="316"/>
      <c r="V593" s="316"/>
      <c r="W593" s="316"/>
      <c r="X593" s="316"/>
      <c r="Y593" s="452"/>
      <c r="Z593" s="452"/>
      <c r="AA593" s="452"/>
      <c r="AB593" s="452"/>
      <c r="AC593" s="452"/>
      <c r="AD593" s="452"/>
    </row>
    <row r="594" spans="1:30" ht="20.100000000000001" customHeight="1">
      <c r="A594" s="460" t="s">
        <v>5336</v>
      </c>
      <c r="B594" s="461" t="s">
        <v>158</v>
      </c>
      <c r="C594" s="358" t="s">
        <v>996</v>
      </c>
      <c r="D594" s="374" t="s">
        <v>8193</v>
      </c>
      <c r="E594" s="358" t="s">
        <v>8164</v>
      </c>
      <c r="F594" s="467"/>
      <c r="G594" s="477"/>
      <c r="H594" s="467"/>
      <c r="I594" s="477"/>
      <c r="J594" s="467"/>
      <c r="K594" s="477"/>
      <c r="L594" s="443"/>
      <c r="M594" s="444"/>
      <c r="N594" s="471"/>
      <c r="O594" s="465"/>
      <c r="P594" s="471"/>
      <c r="Q594" s="465"/>
      <c r="R594" s="471"/>
      <c r="S594" s="465"/>
      <c r="T594" s="471"/>
      <c r="U594" s="465"/>
      <c r="V594" s="358"/>
      <c r="W594" s="358"/>
      <c r="X594" s="358" t="s">
        <v>8161</v>
      </c>
      <c r="Y594" s="358" t="s">
        <v>8161</v>
      </c>
      <c r="Z594" s="358" t="s">
        <v>8161</v>
      </c>
      <c r="AA594" s="358" t="s">
        <v>8161</v>
      </c>
      <c r="AB594" s="358" t="s">
        <v>138</v>
      </c>
      <c r="AC594" s="358" t="s">
        <v>138</v>
      </c>
      <c r="AD594" s="358"/>
    </row>
    <row r="595" spans="1:30" ht="20.100000000000001" customHeight="1">
      <c r="A595" s="144"/>
      <c r="B595" s="413"/>
      <c r="C595" s="452"/>
      <c r="D595" s="311" t="s">
        <v>6722</v>
      </c>
      <c r="E595" s="452"/>
      <c r="F595" s="323"/>
      <c r="G595" s="191"/>
      <c r="H595" s="323"/>
      <c r="I595" s="191"/>
      <c r="J595" s="323"/>
      <c r="K595" s="191"/>
      <c r="L595" s="356"/>
      <c r="M595" s="314"/>
      <c r="N595" s="315"/>
      <c r="O595" s="316"/>
      <c r="P595" s="315"/>
      <c r="Q595" s="316"/>
      <c r="R595" s="315"/>
      <c r="S595" s="316"/>
      <c r="T595" s="315"/>
      <c r="U595" s="316"/>
      <c r="V595" s="316"/>
      <c r="W595" s="316"/>
      <c r="X595" s="316"/>
      <c r="Y595" s="452"/>
      <c r="Z595" s="452"/>
      <c r="AA595" s="452"/>
      <c r="AB595" s="452"/>
      <c r="AC595" s="452"/>
      <c r="AD595" s="452"/>
    </row>
    <row r="596" spans="1:30" ht="20.100000000000001" customHeight="1">
      <c r="A596" s="144"/>
      <c r="B596" s="413"/>
      <c r="C596" s="452"/>
      <c r="D596" s="311" t="s">
        <v>6723</v>
      </c>
      <c r="E596" s="452"/>
      <c r="F596" s="323"/>
      <c r="G596" s="191"/>
      <c r="H596" s="323"/>
      <c r="I596" s="191"/>
      <c r="J596" s="323"/>
      <c r="K596" s="191"/>
      <c r="L596" s="356"/>
      <c r="M596" s="314"/>
      <c r="N596" s="315"/>
      <c r="O596" s="316"/>
      <c r="P596" s="315"/>
      <c r="Q596" s="316"/>
      <c r="R596" s="315"/>
      <c r="S596" s="316"/>
      <c r="T596" s="315">
        <v>5</v>
      </c>
      <c r="U596" s="316">
        <v>3.5460992907801416</v>
      </c>
      <c r="V596" s="316"/>
      <c r="W596" s="316"/>
      <c r="X596" s="316"/>
      <c r="Y596" s="452"/>
      <c r="Z596" s="452"/>
      <c r="AA596" s="452"/>
      <c r="AB596" s="452"/>
      <c r="AC596" s="452"/>
      <c r="AD596" s="452"/>
    </row>
    <row r="597" spans="1:30" ht="20.100000000000001" customHeight="1">
      <c r="A597" s="144"/>
      <c r="B597" s="413"/>
      <c r="C597" s="452"/>
      <c r="D597" s="311" t="s">
        <v>6724</v>
      </c>
      <c r="E597" s="452"/>
      <c r="F597" s="323"/>
      <c r="G597" s="191"/>
      <c r="H597" s="323"/>
      <c r="I597" s="191"/>
      <c r="J597" s="323">
        <v>8</v>
      </c>
      <c r="K597" s="191">
        <v>66.7</v>
      </c>
      <c r="L597" s="356"/>
      <c r="M597" s="314"/>
      <c r="N597" s="315">
        <v>2</v>
      </c>
      <c r="O597" s="316">
        <v>25</v>
      </c>
      <c r="P597" s="315">
        <v>1</v>
      </c>
      <c r="Q597" s="316">
        <v>25</v>
      </c>
      <c r="R597" s="315">
        <v>9</v>
      </c>
      <c r="S597" s="316">
        <v>28.125</v>
      </c>
      <c r="T597" s="315">
        <v>22</v>
      </c>
      <c r="U597" s="316">
        <v>15.602836879432624</v>
      </c>
      <c r="V597" s="316"/>
      <c r="W597" s="316"/>
      <c r="X597" s="316"/>
      <c r="Y597" s="452"/>
      <c r="Z597" s="452"/>
      <c r="AA597" s="452"/>
      <c r="AB597" s="452"/>
      <c r="AC597" s="452"/>
      <c r="AD597" s="452"/>
    </row>
    <row r="598" spans="1:30" ht="20.100000000000001" customHeight="1">
      <c r="A598" s="144"/>
      <c r="B598" s="413"/>
      <c r="C598" s="452"/>
      <c r="D598" s="311" t="s">
        <v>6725</v>
      </c>
      <c r="E598" s="452"/>
      <c r="F598" s="323"/>
      <c r="G598" s="191"/>
      <c r="H598" s="323"/>
      <c r="I598" s="191"/>
      <c r="J598" s="323">
        <v>2</v>
      </c>
      <c r="K598" s="191">
        <v>16.7</v>
      </c>
      <c r="L598" s="356"/>
      <c r="M598" s="314"/>
      <c r="N598" s="315"/>
      <c r="O598" s="316"/>
      <c r="P598" s="315">
        <v>1</v>
      </c>
      <c r="Q598" s="316">
        <v>25</v>
      </c>
      <c r="R598" s="315">
        <v>1</v>
      </c>
      <c r="S598" s="316">
        <v>3.125</v>
      </c>
      <c r="T598" s="315">
        <v>3</v>
      </c>
      <c r="U598" s="316">
        <v>2.1276595744680851</v>
      </c>
      <c r="V598" s="316"/>
      <c r="W598" s="316"/>
      <c r="X598" s="316"/>
      <c r="Y598" s="452"/>
      <c r="Z598" s="452"/>
      <c r="AA598" s="452"/>
      <c r="AB598" s="452"/>
      <c r="AC598" s="452"/>
      <c r="AD598" s="452"/>
    </row>
    <row r="599" spans="1:30" ht="20.100000000000001" customHeight="1">
      <c r="A599" s="144"/>
      <c r="B599" s="413"/>
      <c r="C599" s="452"/>
      <c r="D599" s="311" t="s">
        <v>6726</v>
      </c>
      <c r="E599" s="452"/>
      <c r="F599" s="323"/>
      <c r="G599" s="191"/>
      <c r="H599" s="323"/>
      <c r="I599" s="191"/>
      <c r="J599" s="323"/>
      <c r="K599" s="191"/>
      <c r="L599" s="356"/>
      <c r="M599" s="314"/>
      <c r="N599" s="315">
        <v>1</v>
      </c>
      <c r="O599" s="316">
        <v>12.5</v>
      </c>
      <c r="P599" s="315"/>
      <c r="Q599" s="316"/>
      <c r="R599" s="315"/>
      <c r="S599" s="316"/>
      <c r="T599" s="315">
        <v>9</v>
      </c>
      <c r="U599" s="316">
        <v>6.3829787234042552</v>
      </c>
      <c r="V599" s="316"/>
      <c r="W599" s="316"/>
      <c r="X599" s="316"/>
      <c r="Y599" s="452"/>
      <c r="Z599" s="452"/>
      <c r="AA599" s="452"/>
      <c r="AB599" s="452"/>
      <c r="AC599" s="452"/>
      <c r="AD599" s="452"/>
    </row>
    <row r="600" spans="1:30" ht="20.100000000000001" customHeight="1">
      <c r="A600" s="144"/>
      <c r="B600" s="413"/>
      <c r="C600" s="452"/>
      <c r="D600" s="311" t="s">
        <v>6727</v>
      </c>
      <c r="E600" s="452"/>
      <c r="F600" s="323"/>
      <c r="G600" s="191"/>
      <c r="H600" s="323"/>
      <c r="I600" s="191"/>
      <c r="J600" s="323"/>
      <c r="K600" s="191"/>
      <c r="L600" s="356"/>
      <c r="M600" s="314"/>
      <c r="N600" s="315"/>
      <c r="O600" s="316"/>
      <c r="P600" s="315"/>
      <c r="Q600" s="316"/>
      <c r="R600" s="315">
        <v>3</v>
      </c>
      <c r="S600" s="316">
        <v>9.375</v>
      </c>
      <c r="T600" s="315">
        <v>6</v>
      </c>
      <c r="U600" s="316">
        <v>4.2553191489361701</v>
      </c>
      <c r="V600" s="316"/>
      <c r="W600" s="316"/>
      <c r="X600" s="316"/>
      <c r="Y600" s="452"/>
      <c r="Z600" s="452"/>
      <c r="AA600" s="452"/>
      <c r="AB600" s="452"/>
      <c r="AC600" s="452"/>
      <c r="AD600" s="452"/>
    </row>
    <row r="601" spans="1:30" ht="20.100000000000001" customHeight="1">
      <c r="A601" s="144"/>
      <c r="B601" s="413"/>
      <c r="C601" s="452"/>
      <c r="D601" s="311" t="s">
        <v>6728</v>
      </c>
      <c r="E601" s="452"/>
      <c r="F601" s="323"/>
      <c r="G601" s="191"/>
      <c r="H601" s="323"/>
      <c r="I601" s="191"/>
      <c r="J601" s="323"/>
      <c r="K601" s="191"/>
      <c r="L601" s="356"/>
      <c r="M601" s="314"/>
      <c r="N601" s="315">
        <v>1</v>
      </c>
      <c r="O601" s="316">
        <v>12.5</v>
      </c>
      <c r="P601" s="315">
        <v>1</v>
      </c>
      <c r="Q601" s="316">
        <v>25</v>
      </c>
      <c r="R601" s="315"/>
      <c r="S601" s="316"/>
      <c r="T601" s="315">
        <v>8</v>
      </c>
      <c r="U601" s="316">
        <v>5.6737588652482271</v>
      </c>
      <c r="V601" s="316"/>
      <c r="W601" s="316"/>
      <c r="X601" s="316"/>
      <c r="Y601" s="452"/>
      <c r="Z601" s="452"/>
      <c r="AA601" s="452"/>
      <c r="AB601" s="452"/>
      <c r="AC601" s="452"/>
      <c r="AD601" s="452"/>
    </row>
    <row r="602" spans="1:30" ht="20.100000000000001" customHeight="1">
      <c r="A602" s="144"/>
      <c r="B602" s="413"/>
      <c r="C602" s="452"/>
      <c r="D602" s="311" t="s">
        <v>6729</v>
      </c>
      <c r="E602" s="452"/>
      <c r="F602" s="323"/>
      <c r="G602" s="191"/>
      <c r="H602" s="323"/>
      <c r="I602" s="191"/>
      <c r="J602" s="323">
        <v>1</v>
      </c>
      <c r="K602" s="191">
        <v>8.3000000000000007</v>
      </c>
      <c r="L602" s="356">
        <v>1</v>
      </c>
      <c r="M602" s="314">
        <v>50</v>
      </c>
      <c r="N602" s="315">
        <v>3</v>
      </c>
      <c r="O602" s="316">
        <v>37.5</v>
      </c>
      <c r="P602" s="315"/>
      <c r="Q602" s="316"/>
      <c r="R602" s="315">
        <v>13</v>
      </c>
      <c r="S602" s="316">
        <v>40.625</v>
      </c>
      <c r="T602" s="315">
        <v>58</v>
      </c>
      <c r="U602" s="316">
        <v>41.134751773049643</v>
      </c>
      <c r="V602" s="316"/>
      <c r="W602" s="316"/>
      <c r="X602" s="316"/>
      <c r="Y602" s="452"/>
      <c r="Z602" s="452"/>
      <c r="AA602" s="452"/>
      <c r="AB602" s="452"/>
      <c r="AC602" s="452"/>
      <c r="AD602" s="452"/>
    </row>
    <row r="603" spans="1:30" ht="20.100000000000001" customHeight="1">
      <c r="A603" s="144"/>
      <c r="B603" s="413"/>
      <c r="C603" s="452"/>
      <c r="D603" s="311" t="s">
        <v>6730</v>
      </c>
      <c r="E603" s="452"/>
      <c r="F603" s="323"/>
      <c r="G603" s="191"/>
      <c r="H603" s="323"/>
      <c r="I603" s="191"/>
      <c r="J603" s="323">
        <v>1</v>
      </c>
      <c r="K603" s="191">
        <v>8.3000000000000007</v>
      </c>
      <c r="L603" s="356">
        <v>1</v>
      </c>
      <c r="M603" s="314">
        <v>50</v>
      </c>
      <c r="N603" s="315">
        <v>1</v>
      </c>
      <c r="O603" s="316">
        <v>12.5</v>
      </c>
      <c r="P603" s="315"/>
      <c r="Q603" s="316"/>
      <c r="R603" s="315">
        <v>3</v>
      </c>
      <c r="S603" s="316">
        <v>9.375</v>
      </c>
      <c r="T603" s="315">
        <v>29</v>
      </c>
      <c r="U603" s="316">
        <v>20.567375886524822</v>
      </c>
      <c r="V603" s="316"/>
      <c r="W603" s="316"/>
      <c r="X603" s="316"/>
      <c r="Y603" s="452"/>
      <c r="Z603" s="452"/>
      <c r="AA603" s="452"/>
      <c r="AB603" s="452"/>
      <c r="AC603" s="452"/>
      <c r="AD603" s="452"/>
    </row>
    <row r="604" spans="1:30" ht="20.100000000000001" customHeight="1">
      <c r="A604" s="144"/>
      <c r="B604" s="413"/>
      <c r="C604" s="452"/>
      <c r="D604" s="311" t="s">
        <v>6731</v>
      </c>
      <c r="E604" s="452"/>
      <c r="F604" s="323"/>
      <c r="G604" s="191"/>
      <c r="H604" s="323"/>
      <c r="I604" s="191"/>
      <c r="J604" s="323"/>
      <c r="K604" s="191"/>
      <c r="L604" s="356"/>
      <c r="M604" s="314"/>
      <c r="N604" s="315"/>
      <c r="O604" s="316"/>
      <c r="P604" s="315">
        <v>1</v>
      </c>
      <c r="Q604" s="316">
        <v>25</v>
      </c>
      <c r="R604" s="315">
        <v>3</v>
      </c>
      <c r="S604" s="316">
        <v>9.375</v>
      </c>
      <c r="T604" s="315"/>
      <c r="U604" s="316"/>
      <c r="V604" s="316"/>
      <c r="W604" s="316"/>
      <c r="X604" s="316"/>
      <c r="Y604" s="452"/>
      <c r="Z604" s="452"/>
      <c r="AA604" s="452"/>
      <c r="AB604" s="452"/>
      <c r="AC604" s="452"/>
      <c r="AD604" s="452"/>
    </row>
    <row r="605" spans="1:30" ht="19.5" customHeight="1">
      <c r="A605" s="85"/>
      <c r="B605" s="423"/>
      <c r="C605" s="128"/>
      <c r="D605" s="311" t="s">
        <v>8194</v>
      </c>
      <c r="E605" s="128"/>
      <c r="F605" s="323"/>
      <c r="G605" s="191"/>
      <c r="H605" s="117"/>
      <c r="I605" s="199"/>
      <c r="J605" s="117"/>
      <c r="K605" s="199"/>
      <c r="L605" s="160"/>
      <c r="M605" s="161"/>
      <c r="N605" s="160"/>
      <c r="O605" s="161"/>
      <c r="P605" s="160"/>
      <c r="Q605" s="161"/>
      <c r="R605" s="160"/>
      <c r="S605" s="161"/>
      <c r="T605" s="315">
        <v>1</v>
      </c>
      <c r="U605" s="316">
        <v>0.70921985815602839</v>
      </c>
      <c r="V605" s="316"/>
      <c r="W605" s="316"/>
      <c r="X605" s="316"/>
      <c r="Y605" s="128"/>
      <c r="Z605" s="128"/>
      <c r="AA605" s="128"/>
      <c r="AB605" s="128"/>
      <c r="AC605" s="128"/>
      <c r="AD605" s="85"/>
    </row>
    <row r="606" spans="1:30" ht="20.100000000000001" customHeight="1">
      <c r="A606" s="144"/>
      <c r="B606" s="413"/>
      <c r="C606" s="452"/>
      <c r="D606" s="311" t="s">
        <v>8195</v>
      </c>
      <c r="E606" s="452"/>
      <c r="F606" s="323"/>
      <c r="G606" s="191"/>
      <c r="H606" s="323"/>
      <c r="I606" s="191"/>
      <c r="J606" s="323"/>
      <c r="K606" s="191"/>
      <c r="L606" s="356"/>
      <c r="M606" s="314"/>
      <c r="N606" s="315"/>
      <c r="O606" s="316"/>
      <c r="P606" s="315"/>
      <c r="Q606" s="316"/>
      <c r="R606" s="315"/>
      <c r="S606" s="316"/>
      <c r="T606" s="315"/>
      <c r="U606" s="316"/>
      <c r="V606" s="316"/>
      <c r="W606" s="316"/>
      <c r="X606" s="316"/>
      <c r="Y606" s="452"/>
      <c r="Z606" s="452"/>
      <c r="AA606" s="452"/>
      <c r="AB606" s="452"/>
      <c r="AC606" s="452"/>
      <c r="AD606" s="452"/>
    </row>
    <row r="607" spans="1:30" ht="20.100000000000001" customHeight="1">
      <c r="A607" s="144"/>
      <c r="B607" s="413"/>
      <c r="C607" s="452"/>
      <c r="D607" s="311" t="s">
        <v>8166</v>
      </c>
      <c r="E607" s="452"/>
      <c r="F607" s="323"/>
      <c r="G607" s="191"/>
      <c r="H607" s="323"/>
      <c r="I607" s="191"/>
      <c r="J607" s="323"/>
      <c r="K607" s="191"/>
      <c r="L607" s="356"/>
      <c r="M607" s="314"/>
      <c r="N607" s="315"/>
      <c r="O607" s="316"/>
      <c r="P607" s="315"/>
      <c r="Q607" s="316"/>
      <c r="R607" s="315"/>
      <c r="S607" s="316"/>
      <c r="T607" s="315"/>
      <c r="U607" s="316"/>
      <c r="V607" s="316"/>
      <c r="W607" s="316"/>
      <c r="X607" s="316"/>
      <c r="Y607" s="452"/>
      <c r="Z607" s="452"/>
      <c r="AA607" s="452"/>
      <c r="AB607" s="452"/>
      <c r="AC607" s="452"/>
      <c r="AD607" s="452"/>
    </row>
    <row r="608" spans="1:30" ht="20.100000000000001" customHeight="1">
      <c r="A608" s="144"/>
      <c r="B608" s="413"/>
      <c r="C608" s="452"/>
      <c r="D608" s="311" t="s">
        <v>8167</v>
      </c>
      <c r="E608" s="452"/>
      <c r="F608" s="323"/>
      <c r="G608" s="191"/>
      <c r="H608" s="323"/>
      <c r="I608" s="191"/>
      <c r="J608" s="323"/>
      <c r="K608" s="191"/>
      <c r="L608" s="356"/>
      <c r="M608" s="314"/>
      <c r="N608" s="315"/>
      <c r="O608" s="316"/>
      <c r="P608" s="315"/>
      <c r="Q608" s="316"/>
      <c r="R608" s="315"/>
      <c r="S608" s="316"/>
      <c r="T608" s="315"/>
      <c r="U608" s="316"/>
      <c r="V608" s="316"/>
      <c r="W608" s="316"/>
      <c r="X608" s="316"/>
      <c r="Y608" s="452"/>
      <c r="Z608" s="452"/>
      <c r="AA608" s="452"/>
      <c r="AB608" s="452"/>
      <c r="AC608" s="452"/>
      <c r="AD608" s="452"/>
    </row>
    <row r="609" spans="1:30" ht="20.100000000000001" customHeight="1">
      <c r="A609" s="460" t="s">
        <v>5337</v>
      </c>
      <c r="B609" s="461" t="s">
        <v>159</v>
      </c>
      <c r="C609" s="358" t="s">
        <v>996</v>
      </c>
      <c r="D609" s="374" t="s">
        <v>8193</v>
      </c>
      <c r="E609" s="358" t="s">
        <v>8164</v>
      </c>
      <c r="F609" s="467"/>
      <c r="G609" s="477"/>
      <c r="H609" s="467"/>
      <c r="I609" s="477"/>
      <c r="J609" s="467"/>
      <c r="K609" s="477"/>
      <c r="L609" s="443"/>
      <c r="M609" s="444"/>
      <c r="N609" s="471"/>
      <c r="O609" s="465"/>
      <c r="P609" s="471"/>
      <c r="Q609" s="465"/>
      <c r="R609" s="471"/>
      <c r="S609" s="465"/>
      <c r="T609" s="471">
        <v>1</v>
      </c>
      <c r="U609" s="465">
        <v>1.2195121951219512</v>
      </c>
      <c r="V609" s="358"/>
      <c r="W609" s="358"/>
      <c r="X609" s="358" t="s">
        <v>8161</v>
      </c>
      <c r="Y609" s="358" t="s">
        <v>8161</v>
      </c>
      <c r="Z609" s="358" t="s">
        <v>8161</v>
      </c>
      <c r="AA609" s="358" t="s">
        <v>8161</v>
      </c>
      <c r="AB609" s="358" t="s">
        <v>138</v>
      </c>
      <c r="AC609" s="358" t="s">
        <v>138</v>
      </c>
      <c r="AD609" s="358"/>
    </row>
    <row r="610" spans="1:30" ht="20.100000000000001" customHeight="1">
      <c r="A610" s="144"/>
      <c r="B610" s="413"/>
      <c r="C610" s="452"/>
      <c r="D610" s="311" t="s">
        <v>6722</v>
      </c>
      <c r="E610" s="452"/>
      <c r="F610" s="323"/>
      <c r="G610" s="191"/>
      <c r="H610" s="323"/>
      <c r="I610" s="191"/>
      <c r="J610" s="323"/>
      <c r="K610" s="191"/>
      <c r="L610" s="356"/>
      <c r="M610" s="314"/>
      <c r="N610" s="315"/>
      <c r="O610" s="316"/>
      <c r="P610" s="315"/>
      <c r="Q610" s="316"/>
      <c r="R610" s="315"/>
      <c r="S610" s="316"/>
      <c r="T610" s="315">
        <v>2</v>
      </c>
      <c r="U610" s="316">
        <v>2.4390243902439024</v>
      </c>
      <c r="V610" s="316"/>
      <c r="W610" s="316"/>
      <c r="X610" s="316"/>
      <c r="Y610" s="452"/>
      <c r="Z610" s="452"/>
      <c r="AA610" s="452"/>
      <c r="AB610" s="452"/>
      <c r="AC610" s="452"/>
      <c r="AD610" s="452"/>
    </row>
    <row r="611" spans="1:30" ht="20.100000000000001" customHeight="1">
      <c r="A611" s="144"/>
      <c r="B611" s="413"/>
      <c r="C611" s="452"/>
      <c r="D611" s="311" t="s">
        <v>6723</v>
      </c>
      <c r="E611" s="452"/>
      <c r="F611" s="323"/>
      <c r="G611" s="191"/>
      <c r="H611" s="323"/>
      <c r="I611" s="191"/>
      <c r="J611" s="323"/>
      <c r="K611" s="191"/>
      <c r="L611" s="356"/>
      <c r="M611" s="314"/>
      <c r="N611" s="315"/>
      <c r="O611" s="316"/>
      <c r="P611" s="315"/>
      <c r="Q611" s="316"/>
      <c r="R611" s="315"/>
      <c r="S611" s="316"/>
      <c r="T611" s="315"/>
      <c r="U611" s="316"/>
      <c r="V611" s="316"/>
      <c r="W611" s="316"/>
      <c r="X611" s="316"/>
      <c r="Y611" s="452"/>
      <c r="Z611" s="452"/>
      <c r="AA611" s="452"/>
      <c r="AB611" s="452"/>
      <c r="AC611" s="452"/>
      <c r="AD611" s="452"/>
    </row>
    <row r="612" spans="1:30" ht="20.100000000000001" customHeight="1">
      <c r="A612" s="144"/>
      <c r="B612" s="413"/>
      <c r="C612" s="452"/>
      <c r="D612" s="311" t="s">
        <v>6724</v>
      </c>
      <c r="E612" s="452"/>
      <c r="F612" s="323"/>
      <c r="G612" s="191"/>
      <c r="H612" s="323"/>
      <c r="I612" s="191"/>
      <c r="J612" s="323"/>
      <c r="K612" s="191"/>
      <c r="L612" s="356"/>
      <c r="M612" s="314"/>
      <c r="N612" s="315"/>
      <c r="O612" s="316"/>
      <c r="P612" s="315"/>
      <c r="Q612" s="316"/>
      <c r="R612" s="315"/>
      <c r="S612" s="316"/>
      <c r="T612" s="315"/>
      <c r="U612" s="316"/>
      <c r="V612" s="316"/>
      <c r="W612" s="316"/>
      <c r="X612" s="316"/>
      <c r="Y612" s="452"/>
      <c r="Z612" s="452"/>
      <c r="AA612" s="452"/>
      <c r="AB612" s="452"/>
      <c r="AC612" s="452"/>
      <c r="AD612" s="452"/>
    </row>
    <row r="613" spans="1:30" ht="20.100000000000001" customHeight="1">
      <c r="A613" s="144"/>
      <c r="B613" s="413"/>
      <c r="C613" s="452"/>
      <c r="D613" s="311" t="s">
        <v>6725</v>
      </c>
      <c r="E613" s="452"/>
      <c r="F613" s="323"/>
      <c r="G613" s="191"/>
      <c r="H613" s="323"/>
      <c r="I613" s="191"/>
      <c r="J613" s="323">
        <v>7</v>
      </c>
      <c r="K613" s="191">
        <v>63.6</v>
      </c>
      <c r="L613" s="356"/>
      <c r="M613" s="314"/>
      <c r="N613" s="315">
        <v>2</v>
      </c>
      <c r="O613" s="316">
        <v>28.6</v>
      </c>
      <c r="P613" s="315">
        <v>1</v>
      </c>
      <c r="Q613" s="316">
        <v>33.333333333333336</v>
      </c>
      <c r="R613" s="315">
        <v>8</v>
      </c>
      <c r="S613" s="316">
        <v>40</v>
      </c>
      <c r="T613" s="315">
        <v>21</v>
      </c>
      <c r="U613" s="316">
        <v>25.609756097560975</v>
      </c>
      <c r="V613" s="316"/>
      <c r="W613" s="316"/>
      <c r="X613" s="316"/>
      <c r="Y613" s="452"/>
      <c r="Z613" s="452"/>
      <c r="AA613" s="452"/>
      <c r="AB613" s="452"/>
      <c r="AC613" s="452"/>
      <c r="AD613" s="452"/>
    </row>
    <row r="614" spans="1:30" ht="20.100000000000001" customHeight="1">
      <c r="A614" s="144"/>
      <c r="B614" s="413"/>
      <c r="C614" s="452"/>
      <c r="D614" s="311" t="s">
        <v>6726</v>
      </c>
      <c r="E614" s="452"/>
      <c r="F614" s="323"/>
      <c r="G614" s="191"/>
      <c r="H614" s="323"/>
      <c r="I614" s="191"/>
      <c r="J614" s="323">
        <v>2</v>
      </c>
      <c r="K614" s="191">
        <v>18.2</v>
      </c>
      <c r="L614" s="356"/>
      <c r="M614" s="314"/>
      <c r="N614" s="315">
        <v>1</v>
      </c>
      <c r="O614" s="316">
        <v>14.3</v>
      </c>
      <c r="P614" s="315">
        <v>1</v>
      </c>
      <c r="Q614" s="316">
        <v>33.333333333333336</v>
      </c>
      <c r="R614" s="315">
        <v>2</v>
      </c>
      <c r="S614" s="316">
        <v>10</v>
      </c>
      <c r="T614" s="315">
        <v>6</v>
      </c>
      <c r="U614" s="316">
        <v>7.3170731707317076</v>
      </c>
      <c r="V614" s="316"/>
      <c r="W614" s="316"/>
      <c r="X614" s="316"/>
      <c r="Y614" s="452"/>
      <c r="Z614" s="452"/>
      <c r="AA614" s="452"/>
      <c r="AB614" s="452"/>
      <c r="AC614" s="452"/>
      <c r="AD614" s="452"/>
    </row>
    <row r="615" spans="1:30" ht="20.100000000000001" customHeight="1">
      <c r="A615" s="144"/>
      <c r="B615" s="413"/>
      <c r="C615" s="452"/>
      <c r="D615" s="311" t="s">
        <v>6727</v>
      </c>
      <c r="E615" s="452"/>
      <c r="F615" s="323"/>
      <c r="G615" s="191"/>
      <c r="H615" s="323"/>
      <c r="I615" s="191"/>
      <c r="J615" s="323"/>
      <c r="K615" s="191"/>
      <c r="L615" s="356"/>
      <c r="M615" s="314"/>
      <c r="N615" s="315"/>
      <c r="O615" s="316"/>
      <c r="P615" s="315"/>
      <c r="Q615" s="316"/>
      <c r="R615" s="315">
        <v>1</v>
      </c>
      <c r="S615" s="316">
        <v>5</v>
      </c>
      <c r="T615" s="315">
        <v>1</v>
      </c>
      <c r="U615" s="316">
        <v>1.2195121951219512</v>
      </c>
      <c r="V615" s="316"/>
      <c r="W615" s="316"/>
      <c r="X615" s="316"/>
      <c r="Y615" s="452"/>
      <c r="Z615" s="452"/>
      <c r="AA615" s="452"/>
      <c r="AB615" s="452"/>
      <c r="AC615" s="452"/>
      <c r="AD615" s="452"/>
    </row>
    <row r="616" spans="1:30" ht="20.100000000000001" customHeight="1">
      <c r="A616" s="144"/>
      <c r="B616" s="413"/>
      <c r="C616" s="452"/>
      <c r="D616" s="311" t="s">
        <v>6728</v>
      </c>
      <c r="E616" s="452"/>
      <c r="F616" s="323"/>
      <c r="G616" s="191"/>
      <c r="H616" s="323"/>
      <c r="I616" s="191"/>
      <c r="J616" s="323"/>
      <c r="K616" s="191"/>
      <c r="L616" s="356"/>
      <c r="M616" s="314"/>
      <c r="N616" s="315"/>
      <c r="O616" s="316"/>
      <c r="P616" s="315"/>
      <c r="Q616" s="316"/>
      <c r="R616" s="315">
        <v>3</v>
      </c>
      <c r="S616" s="316">
        <v>15</v>
      </c>
      <c r="T616" s="315">
        <v>7</v>
      </c>
      <c r="U616" s="316">
        <v>8.536585365853659</v>
      </c>
      <c r="V616" s="316"/>
      <c r="W616" s="316"/>
      <c r="X616" s="316"/>
      <c r="Y616" s="452"/>
      <c r="Z616" s="452"/>
      <c r="AA616" s="452"/>
      <c r="AB616" s="452"/>
      <c r="AC616" s="452"/>
      <c r="AD616" s="452"/>
    </row>
    <row r="617" spans="1:30" ht="20.100000000000001" customHeight="1">
      <c r="A617" s="144"/>
      <c r="B617" s="413"/>
      <c r="C617" s="452"/>
      <c r="D617" s="311" t="s">
        <v>6729</v>
      </c>
      <c r="E617" s="452"/>
      <c r="F617" s="323"/>
      <c r="G617" s="191"/>
      <c r="H617" s="323"/>
      <c r="I617" s="191"/>
      <c r="J617" s="323"/>
      <c r="K617" s="191"/>
      <c r="L617" s="356"/>
      <c r="M617" s="314"/>
      <c r="N617" s="315">
        <v>1</v>
      </c>
      <c r="O617" s="316">
        <v>14.3</v>
      </c>
      <c r="P617" s="315">
        <v>1</v>
      </c>
      <c r="Q617" s="316">
        <v>33.333333333333336</v>
      </c>
      <c r="R617" s="315"/>
      <c r="S617" s="316"/>
      <c r="T617" s="315">
        <v>7</v>
      </c>
      <c r="U617" s="316">
        <v>8.536585365853659</v>
      </c>
      <c r="V617" s="316"/>
      <c r="W617" s="316"/>
      <c r="X617" s="316"/>
      <c r="Y617" s="452"/>
      <c r="Z617" s="452"/>
      <c r="AA617" s="452"/>
      <c r="AB617" s="452"/>
      <c r="AC617" s="452"/>
      <c r="AD617" s="452"/>
    </row>
    <row r="618" spans="1:30" ht="20.100000000000001" customHeight="1">
      <c r="A618" s="144"/>
      <c r="B618" s="413"/>
      <c r="C618" s="452"/>
      <c r="D618" s="311" t="s">
        <v>6730</v>
      </c>
      <c r="E618" s="452"/>
      <c r="F618" s="323"/>
      <c r="G618" s="191"/>
      <c r="H618" s="323"/>
      <c r="I618" s="191"/>
      <c r="J618" s="323">
        <v>1</v>
      </c>
      <c r="K618" s="191">
        <v>9.1</v>
      </c>
      <c r="L618" s="356">
        <v>1</v>
      </c>
      <c r="M618" s="314">
        <v>100</v>
      </c>
      <c r="N618" s="315">
        <v>3</v>
      </c>
      <c r="O618" s="316">
        <v>42.9</v>
      </c>
      <c r="P618" s="315"/>
      <c r="Q618" s="316"/>
      <c r="R618" s="315">
        <v>5</v>
      </c>
      <c r="S618" s="316">
        <v>25</v>
      </c>
      <c r="T618" s="315">
        <v>35</v>
      </c>
      <c r="U618" s="316">
        <v>42.68292682926829</v>
      </c>
      <c r="V618" s="316"/>
      <c r="W618" s="316"/>
      <c r="X618" s="316"/>
      <c r="Y618" s="452"/>
      <c r="Z618" s="452"/>
      <c r="AA618" s="452"/>
      <c r="AB618" s="452"/>
      <c r="AC618" s="452"/>
      <c r="AD618" s="452"/>
    </row>
    <row r="619" spans="1:30" ht="20.100000000000001" customHeight="1">
      <c r="A619" s="144"/>
      <c r="B619" s="413"/>
      <c r="C619" s="452"/>
      <c r="D619" s="311" t="s">
        <v>6731</v>
      </c>
      <c r="E619" s="452"/>
      <c r="F619" s="323"/>
      <c r="G619" s="191"/>
      <c r="H619" s="323"/>
      <c r="I619" s="191"/>
      <c r="J619" s="323">
        <v>1</v>
      </c>
      <c r="K619" s="191">
        <v>9.1</v>
      </c>
      <c r="L619" s="356"/>
      <c r="M619" s="314"/>
      <c r="N619" s="315"/>
      <c r="O619" s="316"/>
      <c r="P619" s="315"/>
      <c r="Q619" s="316"/>
      <c r="R619" s="315">
        <v>1</v>
      </c>
      <c r="S619" s="316">
        <v>5</v>
      </c>
      <c r="T619" s="315">
        <v>2</v>
      </c>
      <c r="U619" s="316">
        <v>2.4390243902439024</v>
      </c>
      <c r="V619" s="316"/>
      <c r="W619" s="316"/>
      <c r="X619" s="316"/>
      <c r="Y619" s="452"/>
      <c r="Z619" s="452"/>
      <c r="AA619" s="452"/>
      <c r="AB619" s="452"/>
      <c r="AC619" s="452"/>
      <c r="AD619" s="452"/>
    </row>
    <row r="620" spans="1:30" ht="19.5" customHeight="1">
      <c r="A620" s="85"/>
      <c r="B620" s="423"/>
      <c r="C620" s="128"/>
      <c r="D620" s="311" t="s">
        <v>8194</v>
      </c>
      <c r="E620" s="128"/>
      <c r="F620" s="323"/>
      <c r="G620" s="191"/>
      <c r="H620" s="117"/>
      <c r="I620" s="199"/>
      <c r="J620" s="117"/>
      <c r="K620" s="199"/>
      <c r="L620" s="160"/>
      <c r="M620" s="161"/>
      <c r="N620" s="160"/>
      <c r="O620" s="161"/>
      <c r="P620" s="160"/>
      <c r="Q620" s="161"/>
      <c r="R620" s="160"/>
      <c r="S620" s="161"/>
      <c r="T620" s="76"/>
      <c r="U620" s="336"/>
      <c r="V620" s="336"/>
      <c r="W620" s="336"/>
      <c r="X620" s="336"/>
      <c r="Y620" s="128"/>
      <c r="Z620" s="128"/>
      <c r="AA620" s="128"/>
      <c r="AB620" s="128"/>
      <c r="AC620" s="128"/>
      <c r="AD620" s="85"/>
    </row>
    <row r="621" spans="1:30" ht="20.100000000000001" customHeight="1">
      <c r="A621" s="144"/>
      <c r="B621" s="413"/>
      <c r="C621" s="452"/>
      <c r="D621" s="311" t="s">
        <v>8195</v>
      </c>
      <c r="E621" s="452"/>
      <c r="F621" s="323"/>
      <c r="G621" s="191"/>
      <c r="H621" s="323"/>
      <c r="I621" s="191"/>
      <c r="J621" s="323"/>
      <c r="K621" s="191"/>
      <c r="L621" s="356"/>
      <c r="M621" s="314"/>
      <c r="N621" s="315"/>
      <c r="O621" s="316"/>
      <c r="P621" s="315"/>
      <c r="Q621" s="316"/>
      <c r="R621" s="315"/>
      <c r="S621" s="316"/>
      <c r="T621" s="315"/>
      <c r="U621" s="316"/>
      <c r="V621" s="316"/>
      <c r="W621" s="316"/>
      <c r="X621" s="316"/>
      <c r="Y621" s="452"/>
      <c r="Z621" s="452"/>
      <c r="AA621" s="452"/>
      <c r="AB621" s="452"/>
      <c r="AC621" s="452"/>
      <c r="AD621" s="452"/>
    </row>
    <row r="622" spans="1:30" ht="20.100000000000001" customHeight="1">
      <c r="A622" s="144"/>
      <c r="B622" s="413"/>
      <c r="C622" s="452"/>
      <c r="D622" s="311" t="s">
        <v>8166</v>
      </c>
      <c r="E622" s="452"/>
      <c r="F622" s="323"/>
      <c r="G622" s="191"/>
      <c r="H622" s="323"/>
      <c r="I622" s="191"/>
      <c r="J622" s="323"/>
      <c r="K622" s="191"/>
      <c r="L622" s="356"/>
      <c r="M622" s="314"/>
      <c r="N622" s="315"/>
      <c r="O622" s="316"/>
      <c r="P622" s="315"/>
      <c r="Q622" s="316"/>
      <c r="R622" s="315"/>
      <c r="S622" s="316"/>
      <c r="T622" s="315"/>
      <c r="U622" s="316"/>
      <c r="V622" s="316"/>
      <c r="W622" s="316"/>
      <c r="X622" s="316"/>
      <c r="Y622" s="452"/>
      <c r="Z622" s="452"/>
      <c r="AA622" s="452"/>
      <c r="AB622" s="452"/>
      <c r="AC622" s="452"/>
      <c r="AD622" s="452"/>
    </row>
    <row r="623" spans="1:30" ht="20.100000000000001" customHeight="1">
      <c r="A623" s="144"/>
      <c r="B623" s="413"/>
      <c r="C623" s="452"/>
      <c r="D623" s="311" t="s">
        <v>8167</v>
      </c>
      <c r="E623" s="452"/>
      <c r="F623" s="323"/>
      <c r="G623" s="191"/>
      <c r="H623" s="323"/>
      <c r="I623" s="191"/>
      <c r="J623" s="323"/>
      <c r="K623" s="191"/>
      <c r="L623" s="356"/>
      <c r="M623" s="314"/>
      <c r="N623" s="315"/>
      <c r="O623" s="316"/>
      <c r="P623" s="315"/>
      <c r="Q623" s="316"/>
      <c r="R623" s="315"/>
      <c r="S623" s="316"/>
      <c r="T623" s="315"/>
      <c r="U623" s="316"/>
      <c r="V623" s="316"/>
      <c r="W623" s="316"/>
      <c r="X623" s="316"/>
      <c r="Y623" s="452"/>
      <c r="Z623" s="452"/>
      <c r="AA623" s="452"/>
      <c r="AB623" s="452"/>
      <c r="AC623" s="452"/>
      <c r="AD623" s="452"/>
    </row>
    <row r="624" spans="1:30" ht="20.100000000000001" customHeight="1">
      <c r="A624" s="460" t="s">
        <v>5338</v>
      </c>
      <c r="B624" s="461" t="s">
        <v>160</v>
      </c>
      <c r="C624" s="358" t="s">
        <v>996</v>
      </c>
      <c r="D624" s="374" t="s">
        <v>8193</v>
      </c>
      <c r="E624" s="358" t="s">
        <v>8164</v>
      </c>
      <c r="F624" s="467"/>
      <c r="G624" s="477"/>
      <c r="H624" s="467"/>
      <c r="I624" s="477"/>
      <c r="J624" s="467"/>
      <c r="K624" s="477"/>
      <c r="L624" s="443"/>
      <c r="M624" s="444"/>
      <c r="N624" s="471"/>
      <c r="O624" s="465"/>
      <c r="P624" s="471"/>
      <c r="Q624" s="465"/>
      <c r="R624" s="471"/>
      <c r="S624" s="465"/>
      <c r="T624" s="471">
        <v>1</v>
      </c>
      <c r="U624" s="465">
        <v>2.0408163265306123</v>
      </c>
      <c r="V624" s="358"/>
      <c r="W624" s="358"/>
      <c r="X624" s="358" t="s">
        <v>8161</v>
      </c>
      <c r="Y624" s="358" t="s">
        <v>8161</v>
      </c>
      <c r="Z624" s="358" t="s">
        <v>8161</v>
      </c>
      <c r="AA624" s="358" t="s">
        <v>8161</v>
      </c>
      <c r="AB624" s="358" t="s">
        <v>138</v>
      </c>
      <c r="AC624" s="358" t="s">
        <v>138</v>
      </c>
      <c r="AD624" s="358"/>
    </row>
    <row r="625" spans="1:30" ht="20.100000000000001" customHeight="1">
      <c r="A625" s="144"/>
      <c r="B625" s="413"/>
      <c r="C625" s="452"/>
      <c r="D625" s="311" t="s">
        <v>6722</v>
      </c>
      <c r="E625" s="452"/>
      <c r="F625" s="323"/>
      <c r="G625" s="191"/>
      <c r="H625" s="323"/>
      <c r="I625" s="191"/>
      <c r="J625" s="323"/>
      <c r="K625" s="191"/>
      <c r="L625" s="356"/>
      <c r="M625" s="314"/>
      <c r="N625" s="315"/>
      <c r="O625" s="316"/>
      <c r="P625" s="315"/>
      <c r="Q625" s="316"/>
      <c r="R625" s="315"/>
      <c r="S625" s="316"/>
      <c r="T625" s="315">
        <v>1</v>
      </c>
      <c r="U625" s="316">
        <v>2.0408163265306123</v>
      </c>
      <c r="V625" s="316"/>
      <c r="W625" s="316"/>
      <c r="X625" s="316"/>
      <c r="Y625" s="452"/>
      <c r="Z625" s="452"/>
      <c r="AA625" s="452"/>
      <c r="AB625" s="452"/>
      <c r="AC625" s="452"/>
      <c r="AD625" s="452"/>
    </row>
    <row r="626" spans="1:30" ht="20.100000000000001" customHeight="1">
      <c r="A626" s="144"/>
      <c r="B626" s="413"/>
      <c r="C626" s="452"/>
      <c r="D626" s="311" t="s">
        <v>6723</v>
      </c>
      <c r="E626" s="452"/>
      <c r="F626" s="323"/>
      <c r="G626" s="191"/>
      <c r="H626" s="323"/>
      <c r="I626" s="191"/>
      <c r="J626" s="323"/>
      <c r="K626" s="191"/>
      <c r="L626" s="356"/>
      <c r="M626" s="314"/>
      <c r="N626" s="315"/>
      <c r="O626" s="316"/>
      <c r="P626" s="315"/>
      <c r="Q626" s="316"/>
      <c r="R626" s="315"/>
      <c r="S626" s="316"/>
      <c r="T626" s="315">
        <v>2</v>
      </c>
      <c r="U626" s="316">
        <v>4.0816326530612246</v>
      </c>
      <c r="V626" s="316"/>
      <c r="W626" s="316"/>
      <c r="X626" s="316"/>
      <c r="Y626" s="452"/>
      <c r="Z626" s="452"/>
      <c r="AA626" s="452"/>
      <c r="AB626" s="452"/>
      <c r="AC626" s="452"/>
      <c r="AD626" s="452"/>
    </row>
    <row r="627" spans="1:30" ht="20.100000000000001" customHeight="1">
      <c r="A627" s="144"/>
      <c r="B627" s="413"/>
      <c r="C627" s="452"/>
      <c r="D627" s="311" t="s">
        <v>6724</v>
      </c>
      <c r="E627" s="452"/>
      <c r="F627" s="323"/>
      <c r="G627" s="191"/>
      <c r="H627" s="323"/>
      <c r="I627" s="191"/>
      <c r="J627" s="323"/>
      <c r="K627" s="191"/>
      <c r="L627" s="356"/>
      <c r="M627" s="314"/>
      <c r="N627" s="315"/>
      <c r="O627" s="316"/>
      <c r="P627" s="315"/>
      <c r="Q627" s="316"/>
      <c r="R627" s="315"/>
      <c r="S627" s="316"/>
      <c r="T627" s="315"/>
      <c r="U627" s="316"/>
      <c r="V627" s="316"/>
      <c r="W627" s="316"/>
      <c r="X627" s="316"/>
      <c r="Y627" s="452"/>
      <c r="Z627" s="452"/>
      <c r="AA627" s="452"/>
      <c r="AB627" s="452"/>
      <c r="AC627" s="452"/>
      <c r="AD627" s="452"/>
    </row>
    <row r="628" spans="1:30" ht="20.100000000000001" customHeight="1">
      <c r="A628" s="144"/>
      <c r="B628" s="413"/>
      <c r="C628" s="452"/>
      <c r="D628" s="311" t="s">
        <v>6725</v>
      </c>
      <c r="E628" s="452"/>
      <c r="F628" s="323"/>
      <c r="G628" s="191"/>
      <c r="H628" s="323"/>
      <c r="I628" s="191"/>
      <c r="J628" s="323"/>
      <c r="K628" s="191"/>
      <c r="L628" s="356"/>
      <c r="M628" s="314"/>
      <c r="N628" s="315"/>
      <c r="O628" s="316"/>
      <c r="P628" s="315"/>
      <c r="Q628" s="316"/>
      <c r="R628" s="315"/>
      <c r="S628" s="316"/>
      <c r="T628" s="315">
        <v>3</v>
      </c>
      <c r="U628" s="316">
        <v>6.1224489795918364</v>
      </c>
      <c r="V628" s="316"/>
      <c r="W628" s="316"/>
      <c r="X628" s="316"/>
      <c r="Y628" s="452"/>
      <c r="Z628" s="452"/>
      <c r="AA628" s="452"/>
      <c r="AB628" s="452"/>
      <c r="AC628" s="452"/>
      <c r="AD628" s="452"/>
    </row>
    <row r="629" spans="1:30" ht="20.100000000000001" customHeight="1">
      <c r="A629" s="144"/>
      <c r="B629" s="413"/>
      <c r="C629" s="452"/>
      <c r="D629" s="311" t="s">
        <v>6726</v>
      </c>
      <c r="E629" s="452"/>
      <c r="F629" s="323"/>
      <c r="G629" s="191"/>
      <c r="H629" s="323"/>
      <c r="I629" s="191"/>
      <c r="J629" s="323">
        <v>6</v>
      </c>
      <c r="K629" s="191">
        <v>75</v>
      </c>
      <c r="L629" s="356"/>
      <c r="M629" s="314"/>
      <c r="N629" s="315">
        <v>2</v>
      </c>
      <c r="O629" s="316">
        <v>28.6</v>
      </c>
      <c r="P629" s="315">
        <v>1</v>
      </c>
      <c r="Q629" s="316">
        <v>33.333333333333336</v>
      </c>
      <c r="R629" s="315">
        <v>8</v>
      </c>
      <c r="S629" s="316">
        <v>53.333333333333336</v>
      </c>
      <c r="T629" s="315">
        <v>19</v>
      </c>
      <c r="U629" s="316">
        <v>38.775510204081634</v>
      </c>
      <c r="V629" s="316"/>
      <c r="W629" s="316"/>
      <c r="X629" s="316"/>
      <c r="Y629" s="452"/>
      <c r="Z629" s="452"/>
      <c r="AA629" s="452"/>
      <c r="AB629" s="452"/>
      <c r="AC629" s="452"/>
      <c r="AD629" s="452"/>
    </row>
    <row r="630" spans="1:30" ht="20.100000000000001" customHeight="1">
      <c r="A630" s="144"/>
      <c r="B630" s="413"/>
      <c r="C630" s="452"/>
      <c r="D630" s="311" t="s">
        <v>6727</v>
      </c>
      <c r="E630" s="452"/>
      <c r="F630" s="323"/>
      <c r="G630" s="191"/>
      <c r="H630" s="323"/>
      <c r="I630" s="191"/>
      <c r="J630" s="323">
        <v>2</v>
      </c>
      <c r="K630" s="191">
        <v>25</v>
      </c>
      <c r="L630" s="356"/>
      <c r="M630" s="314"/>
      <c r="N630" s="315">
        <v>1</v>
      </c>
      <c r="O630" s="316">
        <v>14.3</v>
      </c>
      <c r="P630" s="315">
        <v>1</v>
      </c>
      <c r="Q630" s="316">
        <v>33.333333333333336</v>
      </c>
      <c r="R630" s="315">
        <v>1</v>
      </c>
      <c r="S630" s="316">
        <v>6.666666666666667</v>
      </c>
      <c r="T630" s="315">
        <v>5</v>
      </c>
      <c r="U630" s="316">
        <v>10.204081632653061</v>
      </c>
      <c r="V630" s="316"/>
      <c r="W630" s="316"/>
      <c r="X630" s="316"/>
      <c r="Y630" s="452"/>
      <c r="Z630" s="452"/>
      <c r="AA630" s="452"/>
      <c r="AB630" s="452"/>
      <c r="AC630" s="452"/>
      <c r="AD630" s="452"/>
    </row>
    <row r="631" spans="1:30" ht="20.100000000000001" customHeight="1">
      <c r="A631" s="144"/>
      <c r="B631" s="413"/>
      <c r="C631" s="452"/>
      <c r="D631" s="311" t="s">
        <v>6728</v>
      </c>
      <c r="E631" s="452"/>
      <c r="F631" s="323"/>
      <c r="G631" s="191"/>
      <c r="H631" s="323"/>
      <c r="I631" s="191"/>
      <c r="J631" s="323"/>
      <c r="K631" s="191"/>
      <c r="L631" s="356"/>
      <c r="M631" s="314"/>
      <c r="N631" s="315"/>
      <c r="O631" s="316"/>
      <c r="P631" s="315"/>
      <c r="Q631" s="316"/>
      <c r="R631" s="315"/>
      <c r="S631" s="316"/>
      <c r="T631" s="315">
        <v>1</v>
      </c>
      <c r="U631" s="316">
        <v>2.0408163265306123</v>
      </c>
      <c r="V631" s="316"/>
      <c r="W631" s="316"/>
      <c r="X631" s="316"/>
      <c r="Y631" s="452"/>
      <c r="Z631" s="452"/>
      <c r="AA631" s="452"/>
      <c r="AB631" s="452"/>
      <c r="AC631" s="452"/>
      <c r="AD631" s="452"/>
    </row>
    <row r="632" spans="1:30" ht="20.100000000000001" customHeight="1">
      <c r="A632" s="144"/>
      <c r="B632" s="413"/>
      <c r="C632" s="452"/>
      <c r="D632" s="311" t="s">
        <v>6729</v>
      </c>
      <c r="E632" s="452"/>
      <c r="F632" s="323"/>
      <c r="G632" s="191"/>
      <c r="H632" s="323"/>
      <c r="I632" s="191"/>
      <c r="J632" s="323"/>
      <c r="K632" s="191"/>
      <c r="L632" s="356"/>
      <c r="M632" s="314"/>
      <c r="N632" s="315"/>
      <c r="O632" s="316"/>
      <c r="P632" s="315"/>
      <c r="Q632" s="316"/>
      <c r="R632" s="315">
        <v>3</v>
      </c>
      <c r="S632" s="316">
        <v>20</v>
      </c>
      <c r="T632" s="315">
        <v>4</v>
      </c>
      <c r="U632" s="316">
        <v>8.1632653061224492</v>
      </c>
      <c r="V632" s="316"/>
      <c r="W632" s="316"/>
      <c r="X632" s="316"/>
      <c r="Y632" s="452"/>
      <c r="Z632" s="452"/>
      <c r="AA632" s="452"/>
      <c r="AB632" s="452"/>
      <c r="AC632" s="452"/>
      <c r="AD632" s="452"/>
    </row>
    <row r="633" spans="1:30" ht="20.100000000000001" customHeight="1">
      <c r="A633" s="144"/>
      <c r="B633" s="413"/>
      <c r="C633" s="452"/>
      <c r="D633" s="311" t="s">
        <v>6730</v>
      </c>
      <c r="E633" s="452"/>
      <c r="F633" s="323"/>
      <c r="G633" s="191"/>
      <c r="H633" s="323"/>
      <c r="I633" s="191"/>
      <c r="J633" s="323"/>
      <c r="K633" s="191"/>
      <c r="L633" s="356"/>
      <c r="M633" s="314"/>
      <c r="N633" s="315">
        <v>1</v>
      </c>
      <c r="O633" s="316">
        <v>14.3</v>
      </c>
      <c r="P633" s="315">
        <v>1</v>
      </c>
      <c r="Q633" s="316">
        <v>33.333333333333336</v>
      </c>
      <c r="R633" s="315"/>
      <c r="S633" s="316"/>
      <c r="T633" s="315">
        <v>3</v>
      </c>
      <c r="U633" s="316">
        <v>6.1224489795918364</v>
      </c>
      <c r="V633" s="316"/>
      <c r="W633" s="316"/>
      <c r="X633" s="316"/>
      <c r="Y633" s="452"/>
      <c r="Z633" s="452"/>
      <c r="AA633" s="452"/>
      <c r="AB633" s="452"/>
      <c r="AC633" s="452"/>
      <c r="AD633" s="452"/>
    </row>
    <row r="634" spans="1:30" ht="20.100000000000001" customHeight="1">
      <c r="A634" s="144"/>
      <c r="B634" s="413"/>
      <c r="C634" s="452"/>
      <c r="D634" s="311" t="s">
        <v>6731</v>
      </c>
      <c r="E634" s="452"/>
      <c r="F634" s="323"/>
      <c r="G634" s="191"/>
      <c r="H634" s="323"/>
      <c r="I634" s="191"/>
      <c r="J634" s="323"/>
      <c r="K634" s="191"/>
      <c r="L634" s="356">
        <v>1</v>
      </c>
      <c r="M634" s="314">
        <v>100</v>
      </c>
      <c r="N634" s="315">
        <v>3</v>
      </c>
      <c r="O634" s="316">
        <v>42.9</v>
      </c>
      <c r="P634" s="315"/>
      <c r="Q634" s="316"/>
      <c r="R634" s="315">
        <v>3</v>
      </c>
      <c r="S634" s="316">
        <v>20</v>
      </c>
      <c r="T634" s="315">
        <v>8</v>
      </c>
      <c r="U634" s="316">
        <v>16.326530612244898</v>
      </c>
      <c r="V634" s="316"/>
      <c r="W634" s="316"/>
      <c r="X634" s="316"/>
      <c r="Y634" s="452"/>
      <c r="Z634" s="452"/>
      <c r="AA634" s="452"/>
      <c r="AB634" s="452"/>
      <c r="AC634" s="452"/>
      <c r="AD634" s="452"/>
    </row>
    <row r="635" spans="1:30" ht="19.5" customHeight="1">
      <c r="A635" s="85"/>
      <c r="B635" s="423"/>
      <c r="C635" s="128"/>
      <c r="D635" s="311" t="s">
        <v>8194</v>
      </c>
      <c r="E635" s="128"/>
      <c r="F635" s="323"/>
      <c r="G635" s="191"/>
      <c r="H635" s="117"/>
      <c r="I635" s="199"/>
      <c r="J635" s="117"/>
      <c r="K635" s="199"/>
      <c r="L635" s="160"/>
      <c r="M635" s="161"/>
      <c r="N635" s="160"/>
      <c r="O635" s="161"/>
      <c r="P635" s="160"/>
      <c r="Q635" s="161"/>
      <c r="R635" s="160"/>
      <c r="S635" s="161"/>
      <c r="T635" s="315">
        <v>2</v>
      </c>
      <c r="U635" s="316">
        <v>4.0816326530612246</v>
      </c>
      <c r="V635" s="316"/>
      <c r="W635" s="316"/>
      <c r="X635" s="316"/>
      <c r="Y635" s="128"/>
      <c r="Z635" s="128"/>
      <c r="AA635" s="128"/>
      <c r="AB635" s="128"/>
      <c r="AC635" s="128"/>
      <c r="AD635" s="85"/>
    </row>
    <row r="636" spans="1:30" ht="20.100000000000001" customHeight="1">
      <c r="A636" s="144"/>
      <c r="B636" s="413"/>
      <c r="C636" s="452"/>
      <c r="D636" s="311" t="s">
        <v>8195</v>
      </c>
      <c r="E636" s="452"/>
      <c r="F636" s="323"/>
      <c r="G636" s="191"/>
      <c r="H636" s="323"/>
      <c r="I636" s="191"/>
      <c r="J636" s="323"/>
      <c r="K636" s="191"/>
      <c r="L636" s="356"/>
      <c r="M636" s="314"/>
      <c r="N636" s="315"/>
      <c r="O636" s="316"/>
      <c r="P636" s="315"/>
      <c r="Q636" s="316"/>
      <c r="R636" s="315"/>
      <c r="S636" s="316"/>
      <c r="T636" s="315"/>
      <c r="U636" s="316"/>
      <c r="V636" s="316"/>
      <c r="W636" s="316"/>
      <c r="X636" s="316"/>
      <c r="Y636" s="452"/>
      <c r="Z636" s="452"/>
      <c r="AA636" s="452"/>
      <c r="AB636" s="452"/>
      <c r="AC636" s="452"/>
      <c r="AD636" s="452"/>
    </row>
    <row r="637" spans="1:30" ht="20.100000000000001" customHeight="1">
      <c r="A637" s="144"/>
      <c r="B637" s="413"/>
      <c r="C637" s="452"/>
      <c r="D637" s="311" t="s">
        <v>8166</v>
      </c>
      <c r="E637" s="452"/>
      <c r="F637" s="323"/>
      <c r="G637" s="191"/>
      <c r="H637" s="323"/>
      <c r="I637" s="191"/>
      <c r="J637" s="323"/>
      <c r="K637" s="191"/>
      <c r="L637" s="356"/>
      <c r="M637" s="314"/>
      <c r="N637" s="315"/>
      <c r="O637" s="316"/>
      <c r="P637" s="315"/>
      <c r="Q637" s="316"/>
      <c r="R637" s="315"/>
      <c r="S637" s="316"/>
      <c r="T637" s="315"/>
      <c r="U637" s="316"/>
      <c r="V637" s="316"/>
      <c r="W637" s="316"/>
      <c r="X637" s="316"/>
      <c r="Y637" s="452"/>
      <c r="Z637" s="452"/>
      <c r="AA637" s="452"/>
      <c r="AB637" s="452"/>
      <c r="AC637" s="452"/>
      <c r="AD637" s="452"/>
    </row>
    <row r="638" spans="1:30" ht="20.100000000000001" customHeight="1">
      <c r="A638" s="144"/>
      <c r="B638" s="413"/>
      <c r="C638" s="452"/>
      <c r="D638" s="311" t="s">
        <v>8167</v>
      </c>
      <c r="E638" s="452"/>
      <c r="F638" s="323"/>
      <c r="G638" s="191"/>
      <c r="H638" s="323"/>
      <c r="I638" s="191"/>
      <c r="J638" s="323"/>
      <c r="K638" s="191"/>
      <c r="L638" s="356"/>
      <c r="M638" s="314"/>
      <c r="N638" s="315"/>
      <c r="O638" s="316"/>
      <c r="P638" s="315"/>
      <c r="Q638" s="316"/>
      <c r="R638" s="315"/>
      <c r="S638" s="316"/>
      <c r="T638" s="315"/>
      <c r="U638" s="316"/>
      <c r="V638" s="316"/>
      <c r="W638" s="316"/>
      <c r="X638" s="316"/>
      <c r="Y638" s="452"/>
      <c r="Z638" s="452"/>
      <c r="AA638" s="452"/>
      <c r="AB638" s="452"/>
      <c r="AC638" s="452"/>
      <c r="AD638" s="452"/>
    </row>
    <row r="639" spans="1:30" ht="20.100000000000001" customHeight="1">
      <c r="A639" s="460" t="s">
        <v>5339</v>
      </c>
      <c r="B639" s="461" t="s">
        <v>161</v>
      </c>
      <c r="C639" s="358" t="s">
        <v>996</v>
      </c>
      <c r="D639" s="374" t="s">
        <v>8193</v>
      </c>
      <c r="E639" s="358" t="s">
        <v>8164</v>
      </c>
      <c r="F639" s="467"/>
      <c r="G639" s="477"/>
      <c r="H639" s="467"/>
      <c r="I639" s="477"/>
      <c r="J639" s="467"/>
      <c r="K639" s="477"/>
      <c r="L639" s="443"/>
      <c r="M639" s="444"/>
      <c r="N639" s="471"/>
      <c r="O639" s="465"/>
      <c r="P639" s="471"/>
      <c r="Q639" s="465"/>
      <c r="R639" s="471"/>
      <c r="S639" s="465"/>
      <c r="T639" s="471">
        <v>1</v>
      </c>
      <c r="U639" s="465">
        <v>3.125</v>
      </c>
      <c r="V639" s="358"/>
      <c r="W639" s="358"/>
      <c r="X639" s="358" t="s">
        <v>8161</v>
      </c>
      <c r="Y639" s="358" t="s">
        <v>8161</v>
      </c>
      <c r="Z639" s="358" t="s">
        <v>8161</v>
      </c>
      <c r="AA639" s="358" t="s">
        <v>8161</v>
      </c>
      <c r="AB639" s="358" t="s">
        <v>138</v>
      </c>
      <c r="AC639" s="358" t="s">
        <v>138</v>
      </c>
      <c r="AD639" s="358"/>
    </row>
    <row r="640" spans="1:30" ht="20.100000000000001" customHeight="1">
      <c r="A640" s="144"/>
      <c r="B640" s="413"/>
      <c r="C640" s="452"/>
      <c r="D640" s="311" t="s">
        <v>6722</v>
      </c>
      <c r="E640" s="452"/>
      <c r="F640" s="323"/>
      <c r="G640" s="191"/>
      <c r="H640" s="323"/>
      <c r="I640" s="191"/>
      <c r="J640" s="323"/>
      <c r="K640" s="191"/>
      <c r="L640" s="356"/>
      <c r="M640" s="314"/>
      <c r="N640" s="315"/>
      <c r="O640" s="316"/>
      <c r="P640" s="315"/>
      <c r="Q640" s="316"/>
      <c r="R640" s="315"/>
      <c r="S640" s="316"/>
      <c r="T640" s="315">
        <v>1</v>
      </c>
      <c r="U640" s="316">
        <v>3.125</v>
      </c>
      <c r="V640" s="316"/>
      <c r="W640" s="316"/>
      <c r="X640" s="316"/>
      <c r="Y640" s="452"/>
      <c r="Z640" s="452"/>
      <c r="AA640" s="452"/>
      <c r="AB640" s="452"/>
      <c r="AC640" s="452"/>
      <c r="AD640" s="452"/>
    </row>
    <row r="641" spans="1:30" ht="20.100000000000001" customHeight="1">
      <c r="A641" s="144"/>
      <c r="B641" s="413"/>
      <c r="C641" s="452"/>
      <c r="D641" s="311" t="s">
        <v>6723</v>
      </c>
      <c r="E641" s="452"/>
      <c r="F641" s="323"/>
      <c r="G641" s="191"/>
      <c r="H641" s="323"/>
      <c r="I641" s="191"/>
      <c r="J641" s="323"/>
      <c r="K641" s="191"/>
      <c r="L641" s="356"/>
      <c r="M641" s="314"/>
      <c r="N641" s="315"/>
      <c r="O641" s="316"/>
      <c r="P641" s="315"/>
      <c r="Q641" s="316"/>
      <c r="R641" s="315"/>
      <c r="S641" s="316"/>
      <c r="T641" s="315">
        <v>1</v>
      </c>
      <c r="U641" s="316">
        <v>3.125</v>
      </c>
      <c r="V641" s="316"/>
      <c r="W641" s="316"/>
      <c r="X641" s="316"/>
      <c r="Y641" s="452"/>
      <c r="Z641" s="452"/>
      <c r="AA641" s="452"/>
      <c r="AB641" s="452"/>
      <c r="AC641" s="452"/>
      <c r="AD641" s="452"/>
    </row>
    <row r="642" spans="1:30" ht="20.100000000000001" customHeight="1">
      <c r="A642" s="144"/>
      <c r="B642" s="413"/>
      <c r="C642" s="452"/>
      <c r="D642" s="311" t="s">
        <v>6724</v>
      </c>
      <c r="E642" s="452"/>
      <c r="F642" s="323"/>
      <c r="G642" s="191"/>
      <c r="H642" s="323"/>
      <c r="I642" s="191"/>
      <c r="J642" s="323"/>
      <c r="K642" s="191"/>
      <c r="L642" s="356"/>
      <c r="M642" s="314"/>
      <c r="N642" s="315"/>
      <c r="O642" s="316"/>
      <c r="P642" s="315"/>
      <c r="Q642" s="316"/>
      <c r="R642" s="315"/>
      <c r="S642" s="316"/>
      <c r="T642" s="315">
        <v>1</v>
      </c>
      <c r="U642" s="316">
        <v>3.125</v>
      </c>
      <c r="V642" s="316"/>
      <c r="W642" s="316"/>
      <c r="X642" s="316"/>
      <c r="Y642" s="452"/>
      <c r="Z642" s="452"/>
      <c r="AA642" s="452"/>
      <c r="AB642" s="452"/>
      <c r="AC642" s="452"/>
      <c r="AD642" s="452"/>
    </row>
    <row r="643" spans="1:30" ht="20.100000000000001" customHeight="1">
      <c r="A643" s="144"/>
      <c r="B643" s="413"/>
      <c r="C643" s="452"/>
      <c r="D643" s="311" t="s">
        <v>6725</v>
      </c>
      <c r="E643" s="452"/>
      <c r="F643" s="323"/>
      <c r="G643" s="191"/>
      <c r="H643" s="323"/>
      <c r="I643" s="191"/>
      <c r="J643" s="323"/>
      <c r="K643" s="191"/>
      <c r="L643" s="356"/>
      <c r="M643" s="314"/>
      <c r="N643" s="315"/>
      <c r="O643" s="316"/>
      <c r="P643" s="315"/>
      <c r="Q643" s="316"/>
      <c r="R643" s="315"/>
      <c r="S643" s="316"/>
      <c r="T643" s="315"/>
      <c r="U643" s="316"/>
      <c r="V643" s="316"/>
      <c r="W643" s="316"/>
      <c r="X643" s="316"/>
      <c r="Y643" s="452"/>
      <c r="Z643" s="452"/>
      <c r="AA643" s="452"/>
      <c r="AB643" s="452"/>
      <c r="AC643" s="452"/>
      <c r="AD643" s="452"/>
    </row>
    <row r="644" spans="1:30" ht="20.100000000000001" customHeight="1">
      <c r="A644" s="144"/>
      <c r="B644" s="413"/>
      <c r="C644" s="452"/>
      <c r="D644" s="311" t="s">
        <v>6726</v>
      </c>
      <c r="E644" s="452"/>
      <c r="F644" s="323"/>
      <c r="G644" s="191"/>
      <c r="H644" s="323"/>
      <c r="I644" s="191"/>
      <c r="J644" s="323"/>
      <c r="K644" s="191"/>
      <c r="L644" s="356"/>
      <c r="M644" s="314"/>
      <c r="N644" s="315"/>
      <c r="O644" s="316"/>
      <c r="P644" s="315"/>
      <c r="Q644" s="316"/>
      <c r="R644" s="315"/>
      <c r="S644" s="316"/>
      <c r="T644" s="315">
        <v>2</v>
      </c>
      <c r="U644" s="316">
        <v>6.25</v>
      </c>
      <c r="V644" s="316"/>
      <c r="W644" s="316"/>
      <c r="X644" s="316"/>
      <c r="Y644" s="452"/>
      <c r="Z644" s="452"/>
      <c r="AA644" s="452"/>
      <c r="AB644" s="452"/>
      <c r="AC644" s="452"/>
      <c r="AD644" s="452"/>
    </row>
    <row r="645" spans="1:30" ht="20.100000000000001" customHeight="1">
      <c r="A645" s="144"/>
      <c r="B645" s="413"/>
      <c r="C645" s="452"/>
      <c r="D645" s="311" t="s">
        <v>6727</v>
      </c>
      <c r="E645" s="452"/>
      <c r="F645" s="323"/>
      <c r="G645" s="191"/>
      <c r="H645" s="323"/>
      <c r="I645" s="191"/>
      <c r="J645" s="323">
        <v>5</v>
      </c>
      <c r="K645" s="191">
        <v>62.5</v>
      </c>
      <c r="L645" s="356"/>
      <c r="M645" s="314"/>
      <c r="N645" s="315">
        <v>2</v>
      </c>
      <c r="O645" s="316">
        <v>50</v>
      </c>
      <c r="P645" s="315">
        <v>1</v>
      </c>
      <c r="Q645" s="316">
        <v>33.333333333333336</v>
      </c>
      <c r="R645" s="315">
        <v>7</v>
      </c>
      <c r="S645" s="316">
        <v>70</v>
      </c>
      <c r="T645" s="315">
        <v>18</v>
      </c>
      <c r="U645" s="316">
        <v>56.25</v>
      </c>
      <c r="V645" s="316"/>
      <c r="W645" s="316"/>
      <c r="X645" s="316"/>
      <c r="Y645" s="452"/>
      <c r="Z645" s="452"/>
      <c r="AA645" s="452"/>
      <c r="AB645" s="452"/>
      <c r="AC645" s="452"/>
      <c r="AD645" s="452"/>
    </row>
    <row r="646" spans="1:30" ht="20.100000000000001" customHeight="1">
      <c r="A646" s="144"/>
      <c r="B646" s="413"/>
      <c r="C646" s="452"/>
      <c r="D646" s="311" t="s">
        <v>6728</v>
      </c>
      <c r="E646" s="452"/>
      <c r="F646" s="323"/>
      <c r="G646" s="191"/>
      <c r="H646" s="323"/>
      <c r="I646" s="191"/>
      <c r="J646" s="323">
        <v>3</v>
      </c>
      <c r="K646" s="191">
        <v>37.5</v>
      </c>
      <c r="L646" s="356"/>
      <c r="M646" s="314"/>
      <c r="N646" s="315">
        <v>1</v>
      </c>
      <c r="O646" s="316">
        <v>25</v>
      </c>
      <c r="P646" s="315">
        <v>1</v>
      </c>
      <c r="Q646" s="316">
        <v>33.333333333333336</v>
      </c>
      <c r="R646" s="315">
        <v>1</v>
      </c>
      <c r="S646" s="316">
        <v>10</v>
      </c>
      <c r="T646" s="315">
        <v>1</v>
      </c>
      <c r="U646" s="316">
        <v>3.125</v>
      </c>
      <c r="V646" s="316"/>
      <c r="W646" s="316"/>
      <c r="X646" s="316"/>
      <c r="Y646" s="452"/>
      <c r="Z646" s="452"/>
      <c r="AA646" s="452"/>
      <c r="AB646" s="452"/>
      <c r="AC646" s="452"/>
      <c r="AD646" s="452"/>
    </row>
    <row r="647" spans="1:30" ht="20.100000000000001" customHeight="1">
      <c r="A647" s="144"/>
      <c r="B647" s="413"/>
      <c r="C647" s="452"/>
      <c r="D647" s="311" t="s">
        <v>6729</v>
      </c>
      <c r="E647" s="452"/>
      <c r="F647" s="323"/>
      <c r="G647" s="191"/>
      <c r="H647" s="323"/>
      <c r="I647" s="191"/>
      <c r="J647" s="323"/>
      <c r="K647" s="191"/>
      <c r="L647" s="356"/>
      <c r="M647" s="314"/>
      <c r="N647" s="315"/>
      <c r="O647" s="316"/>
      <c r="P647" s="315"/>
      <c r="Q647" s="316"/>
      <c r="R647" s="315"/>
      <c r="S647" s="316"/>
      <c r="T647" s="315">
        <v>1</v>
      </c>
      <c r="U647" s="316">
        <v>3.125</v>
      </c>
      <c r="V647" s="316"/>
      <c r="W647" s="316"/>
      <c r="X647" s="316"/>
      <c r="Y647" s="452"/>
      <c r="Z647" s="452"/>
      <c r="AA647" s="452"/>
      <c r="AB647" s="452"/>
      <c r="AC647" s="452"/>
      <c r="AD647" s="452"/>
    </row>
    <row r="648" spans="1:30" ht="20.100000000000001" customHeight="1">
      <c r="A648" s="144"/>
      <c r="B648" s="413"/>
      <c r="C648" s="452"/>
      <c r="D648" s="311" t="s">
        <v>6730</v>
      </c>
      <c r="E648" s="452"/>
      <c r="F648" s="323"/>
      <c r="G648" s="191"/>
      <c r="H648" s="323"/>
      <c r="I648" s="191"/>
      <c r="J648" s="323"/>
      <c r="K648" s="191"/>
      <c r="L648" s="356"/>
      <c r="M648" s="314"/>
      <c r="N648" s="315"/>
      <c r="O648" s="316"/>
      <c r="P648" s="315"/>
      <c r="Q648" s="316"/>
      <c r="R648" s="315">
        <v>2</v>
      </c>
      <c r="S648" s="316">
        <v>20</v>
      </c>
      <c r="T648" s="315">
        <v>1</v>
      </c>
      <c r="U648" s="316">
        <v>3.125</v>
      </c>
      <c r="V648" s="316"/>
      <c r="W648" s="316"/>
      <c r="X648" s="316"/>
      <c r="Y648" s="452"/>
      <c r="Z648" s="452"/>
      <c r="AA648" s="452"/>
      <c r="AB648" s="452"/>
      <c r="AC648" s="452"/>
      <c r="AD648" s="452"/>
    </row>
    <row r="649" spans="1:30" ht="20.100000000000001" customHeight="1">
      <c r="A649" s="144"/>
      <c r="B649" s="413"/>
      <c r="C649" s="452"/>
      <c r="D649" s="311" t="s">
        <v>6731</v>
      </c>
      <c r="E649" s="452"/>
      <c r="F649" s="323"/>
      <c r="G649" s="191"/>
      <c r="H649" s="323"/>
      <c r="I649" s="191"/>
      <c r="J649" s="323"/>
      <c r="K649" s="191"/>
      <c r="L649" s="356"/>
      <c r="M649" s="314"/>
      <c r="N649" s="315">
        <v>1</v>
      </c>
      <c r="O649" s="316">
        <v>25</v>
      </c>
      <c r="P649" s="315">
        <v>1</v>
      </c>
      <c r="Q649" s="316">
        <v>33.333333333333336</v>
      </c>
      <c r="R649" s="315"/>
      <c r="S649" s="316"/>
      <c r="T649" s="315">
        <v>2</v>
      </c>
      <c r="U649" s="316">
        <v>6.25</v>
      </c>
      <c r="V649" s="316"/>
      <c r="W649" s="316"/>
      <c r="X649" s="316"/>
      <c r="Y649" s="452"/>
      <c r="Z649" s="452"/>
      <c r="AA649" s="452"/>
      <c r="AB649" s="452"/>
      <c r="AC649" s="452"/>
      <c r="AD649" s="452"/>
    </row>
    <row r="650" spans="1:30" ht="19.5" customHeight="1">
      <c r="A650" s="85"/>
      <c r="B650" s="423"/>
      <c r="C650" s="128"/>
      <c r="D650" s="311" t="s">
        <v>8194</v>
      </c>
      <c r="E650" s="128"/>
      <c r="F650" s="323"/>
      <c r="G650" s="191"/>
      <c r="H650" s="117"/>
      <c r="I650" s="199"/>
      <c r="J650" s="117"/>
      <c r="K650" s="199"/>
      <c r="L650" s="160"/>
      <c r="M650" s="161"/>
      <c r="N650" s="160"/>
      <c r="O650" s="161"/>
      <c r="P650" s="160"/>
      <c r="Q650" s="161"/>
      <c r="R650" s="160"/>
      <c r="S650" s="161"/>
      <c r="T650" s="315">
        <v>3</v>
      </c>
      <c r="U650" s="316">
        <v>9.4</v>
      </c>
      <c r="V650" s="316"/>
      <c r="W650" s="316"/>
      <c r="X650" s="316"/>
      <c r="Y650" s="128"/>
      <c r="Z650" s="128"/>
      <c r="AA650" s="128"/>
      <c r="AB650" s="128"/>
      <c r="AC650" s="128"/>
      <c r="AD650" s="85"/>
    </row>
    <row r="651" spans="1:30" ht="20.100000000000001" customHeight="1">
      <c r="A651" s="144"/>
      <c r="B651" s="413"/>
      <c r="C651" s="452"/>
      <c r="D651" s="311" t="s">
        <v>8195</v>
      </c>
      <c r="E651" s="452"/>
      <c r="F651" s="323"/>
      <c r="G651" s="191"/>
      <c r="H651" s="323"/>
      <c r="I651" s="191"/>
      <c r="J651" s="323"/>
      <c r="K651" s="191"/>
      <c r="L651" s="356"/>
      <c r="M651" s="314"/>
      <c r="N651" s="315"/>
      <c r="O651" s="316"/>
      <c r="P651" s="315"/>
      <c r="Q651" s="316"/>
      <c r="R651" s="315"/>
      <c r="S651" s="316"/>
      <c r="T651" s="315"/>
      <c r="U651" s="316"/>
      <c r="V651" s="316"/>
      <c r="W651" s="316"/>
      <c r="X651" s="316"/>
      <c r="Y651" s="452"/>
      <c r="Z651" s="452"/>
      <c r="AA651" s="452"/>
      <c r="AB651" s="452"/>
      <c r="AC651" s="452"/>
      <c r="AD651" s="452"/>
    </row>
    <row r="652" spans="1:30" ht="20.100000000000001" customHeight="1">
      <c r="A652" s="144"/>
      <c r="B652" s="413"/>
      <c r="C652" s="452"/>
      <c r="D652" s="311" t="s">
        <v>8166</v>
      </c>
      <c r="E652" s="452"/>
      <c r="F652" s="323"/>
      <c r="G652" s="191"/>
      <c r="H652" s="323"/>
      <c r="I652" s="191"/>
      <c r="J652" s="323"/>
      <c r="K652" s="191"/>
      <c r="L652" s="356"/>
      <c r="M652" s="314"/>
      <c r="N652" s="315"/>
      <c r="O652" s="316"/>
      <c r="P652" s="315"/>
      <c r="Q652" s="316"/>
      <c r="R652" s="315"/>
      <c r="S652" s="316"/>
      <c r="T652" s="315"/>
      <c r="U652" s="316"/>
      <c r="V652" s="316"/>
      <c r="W652" s="316"/>
      <c r="X652" s="316"/>
      <c r="Y652" s="452"/>
      <c r="Z652" s="452"/>
      <c r="AA652" s="452"/>
      <c r="AB652" s="452"/>
      <c r="AC652" s="452"/>
      <c r="AD652" s="452"/>
    </row>
    <row r="653" spans="1:30" ht="20.100000000000001" customHeight="1">
      <c r="A653" s="144"/>
      <c r="B653" s="413"/>
      <c r="C653" s="452"/>
      <c r="D653" s="311" t="s">
        <v>8167</v>
      </c>
      <c r="E653" s="452"/>
      <c r="F653" s="323"/>
      <c r="G653" s="191"/>
      <c r="H653" s="323"/>
      <c r="I653" s="191"/>
      <c r="J653" s="323"/>
      <c r="K653" s="191"/>
      <c r="L653" s="356"/>
      <c r="M653" s="314"/>
      <c r="N653" s="315"/>
      <c r="O653" s="316"/>
      <c r="P653" s="315"/>
      <c r="Q653" s="316"/>
      <c r="R653" s="315"/>
      <c r="S653" s="316"/>
      <c r="T653" s="315"/>
      <c r="U653" s="316"/>
      <c r="V653" s="316"/>
      <c r="W653" s="316"/>
      <c r="X653" s="316"/>
      <c r="Y653" s="452"/>
      <c r="Z653" s="452"/>
      <c r="AA653" s="452"/>
      <c r="AB653" s="452"/>
      <c r="AC653" s="452"/>
      <c r="AD653" s="452"/>
    </row>
    <row r="654" spans="1:30" ht="20.100000000000001" customHeight="1">
      <c r="A654" s="460" t="s">
        <v>5340</v>
      </c>
      <c r="B654" s="461" t="s">
        <v>162</v>
      </c>
      <c r="C654" s="358" t="s">
        <v>996</v>
      </c>
      <c r="D654" s="374" t="s">
        <v>8193</v>
      </c>
      <c r="E654" s="358" t="s">
        <v>8164</v>
      </c>
      <c r="F654" s="467"/>
      <c r="G654" s="477"/>
      <c r="H654" s="467"/>
      <c r="I654" s="477"/>
      <c r="J654" s="467"/>
      <c r="K654" s="477"/>
      <c r="L654" s="443"/>
      <c r="M654" s="444"/>
      <c r="N654" s="471"/>
      <c r="O654" s="465"/>
      <c r="P654" s="471"/>
      <c r="Q654" s="465"/>
      <c r="R654" s="471"/>
      <c r="S654" s="465"/>
      <c r="T654" s="471">
        <v>1</v>
      </c>
      <c r="U654" s="465">
        <v>4.166666666666667</v>
      </c>
      <c r="V654" s="358"/>
      <c r="W654" s="358"/>
      <c r="X654" s="358" t="s">
        <v>8161</v>
      </c>
      <c r="Y654" s="358" t="s">
        <v>8161</v>
      </c>
      <c r="Z654" s="358" t="s">
        <v>8161</v>
      </c>
      <c r="AA654" s="358" t="s">
        <v>8161</v>
      </c>
      <c r="AB654" s="358" t="s">
        <v>138</v>
      </c>
      <c r="AC654" s="358" t="s">
        <v>138</v>
      </c>
      <c r="AD654" s="358"/>
    </row>
    <row r="655" spans="1:30" ht="20.100000000000001" customHeight="1">
      <c r="A655" s="144"/>
      <c r="B655" s="413"/>
      <c r="C655" s="452"/>
      <c r="D655" s="311" t="s">
        <v>6722</v>
      </c>
      <c r="E655" s="452"/>
      <c r="F655" s="323"/>
      <c r="G655" s="191"/>
      <c r="H655" s="323"/>
      <c r="I655" s="191"/>
      <c r="J655" s="323"/>
      <c r="K655" s="191"/>
      <c r="L655" s="356"/>
      <c r="M655" s="314"/>
      <c r="N655" s="315"/>
      <c r="O655" s="316"/>
      <c r="P655" s="315"/>
      <c r="Q655" s="316"/>
      <c r="R655" s="315"/>
      <c r="S655" s="316"/>
      <c r="T655" s="315"/>
      <c r="U655" s="316"/>
      <c r="V655" s="316"/>
      <c r="W655" s="316"/>
      <c r="X655" s="316"/>
      <c r="Y655" s="452"/>
      <c r="Z655" s="452"/>
      <c r="AA655" s="452"/>
      <c r="AB655" s="452"/>
      <c r="AC655" s="452"/>
      <c r="AD655" s="452"/>
    </row>
    <row r="656" spans="1:30" ht="20.100000000000001" customHeight="1">
      <c r="A656" s="144"/>
      <c r="B656" s="413"/>
      <c r="C656" s="452"/>
      <c r="D656" s="311" t="s">
        <v>6723</v>
      </c>
      <c r="E656" s="452"/>
      <c r="F656" s="323"/>
      <c r="G656" s="191"/>
      <c r="H656" s="323"/>
      <c r="I656" s="191"/>
      <c r="J656" s="323"/>
      <c r="K656" s="191"/>
      <c r="L656" s="356"/>
      <c r="M656" s="314"/>
      <c r="N656" s="315"/>
      <c r="O656" s="316"/>
      <c r="P656" s="315"/>
      <c r="Q656" s="316"/>
      <c r="R656" s="315"/>
      <c r="S656" s="316"/>
      <c r="T656" s="315">
        <v>1</v>
      </c>
      <c r="U656" s="316">
        <v>4.166666666666667</v>
      </c>
      <c r="V656" s="316"/>
      <c r="W656" s="316"/>
      <c r="X656" s="316"/>
      <c r="Y656" s="452"/>
      <c r="Z656" s="452"/>
      <c r="AA656" s="452"/>
      <c r="AB656" s="452"/>
      <c r="AC656" s="452"/>
      <c r="AD656" s="452"/>
    </row>
    <row r="657" spans="1:30" ht="20.100000000000001" customHeight="1">
      <c r="A657" s="144"/>
      <c r="B657" s="413"/>
      <c r="C657" s="452"/>
      <c r="D657" s="311" t="s">
        <v>6724</v>
      </c>
      <c r="E657" s="452"/>
      <c r="F657" s="323"/>
      <c r="G657" s="191"/>
      <c r="H657" s="323"/>
      <c r="I657" s="191"/>
      <c r="J657" s="323"/>
      <c r="K657" s="191"/>
      <c r="L657" s="356"/>
      <c r="M657" s="314"/>
      <c r="N657" s="315"/>
      <c r="O657" s="316"/>
      <c r="P657" s="315"/>
      <c r="Q657" s="316"/>
      <c r="R657" s="315"/>
      <c r="S657" s="316"/>
      <c r="T657" s="315">
        <v>1</v>
      </c>
      <c r="U657" s="316">
        <v>4.166666666666667</v>
      </c>
      <c r="V657" s="316"/>
      <c r="W657" s="316"/>
      <c r="X657" s="316"/>
      <c r="Y657" s="452"/>
      <c r="Z657" s="452"/>
      <c r="AA657" s="452"/>
      <c r="AB657" s="452"/>
      <c r="AC657" s="452"/>
      <c r="AD657" s="452"/>
    </row>
    <row r="658" spans="1:30" ht="20.100000000000001" customHeight="1">
      <c r="A658" s="144"/>
      <c r="B658" s="413"/>
      <c r="C658" s="452"/>
      <c r="D658" s="311" t="s">
        <v>6725</v>
      </c>
      <c r="E658" s="452"/>
      <c r="F658" s="323"/>
      <c r="G658" s="191"/>
      <c r="H658" s="323"/>
      <c r="I658" s="191"/>
      <c r="J658" s="323"/>
      <c r="K658" s="191"/>
      <c r="L658" s="356"/>
      <c r="M658" s="314"/>
      <c r="N658" s="315"/>
      <c r="O658" s="316"/>
      <c r="P658" s="315"/>
      <c r="Q658" s="316"/>
      <c r="R658" s="315"/>
      <c r="S658" s="316"/>
      <c r="T658" s="315">
        <v>1</v>
      </c>
      <c r="U658" s="316">
        <v>4.166666666666667</v>
      </c>
      <c r="V658" s="316"/>
      <c r="W658" s="316"/>
      <c r="X658" s="316"/>
      <c r="Y658" s="452"/>
      <c r="Z658" s="452"/>
      <c r="AA658" s="452"/>
      <c r="AB658" s="452"/>
      <c r="AC658" s="452"/>
      <c r="AD658" s="452"/>
    </row>
    <row r="659" spans="1:30" ht="20.100000000000001" customHeight="1">
      <c r="A659" s="144"/>
      <c r="B659" s="413"/>
      <c r="C659" s="452"/>
      <c r="D659" s="311" t="s">
        <v>6726</v>
      </c>
      <c r="E659" s="452"/>
      <c r="F659" s="323"/>
      <c r="G659" s="191"/>
      <c r="H659" s="323"/>
      <c r="I659" s="191"/>
      <c r="J659" s="323"/>
      <c r="K659" s="191"/>
      <c r="L659" s="356"/>
      <c r="M659" s="314"/>
      <c r="N659" s="315"/>
      <c r="O659" s="316"/>
      <c r="P659" s="315"/>
      <c r="Q659" s="316"/>
      <c r="R659" s="315"/>
      <c r="S659" s="316"/>
      <c r="T659" s="315"/>
      <c r="U659" s="316"/>
      <c r="V659" s="316"/>
      <c r="W659" s="316"/>
      <c r="X659" s="316"/>
      <c r="Y659" s="452"/>
      <c r="Z659" s="452"/>
      <c r="AA659" s="452"/>
      <c r="AB659" s="452"/>
      <c r="AC659" s="452"/>
      <c r="AD659" s="452"/>
    </row>
    <row r="660" spans="1:30" ht="20.100000000000001" customHeight="1">
      <c r="A660" s="144"/>
      <c r="B660" s="413"/>
      <c r="C660" s="452"/>
      <c r="D660" s="311" t="s">
        <v>6727</v>
      </c>
      <c r="E660" s="452"/>
      <c r="F660" s="323"/>
      <c r="G660" s="191"/>
      <c r="H660" s="323"/>
      <c r="I660" s="191"/>
      <c r="J660" s="323">
        <v>1</v>
      </c>
      <c r="K660" s="191">
        <v>14.3</v>
      </c>
      <c r="L660" s="356"/>
      <c r="M660" s="314"/>
      <c r="N660" s="315"/>
      <c r="O660" s="316"/>
      <c r="P660" s="315"/>
      <c r="Q660" s="316"/>
      <c r="R660" s="315"/>
      <c r="S660" s="316"/>
      <c r="T660" s="315">
        <v>1</v>
      </c>
      <c r="U660" s="316">
        <v>4.166666666666667</v>
      </c>
      <c r="V660" s="316"/>
      <c r="W660" s="316"/>
      <c r="X660" s="316"/>
      <c r="Y660" s="452"/>
      <c r="Z660" s="452"/>
      <c r="AA660" s="452"/>
      <c r="AB660" s="452"/>
      <c r="AC660" s="452"/>
      <c r="AD660" s="452"/>
    </row>
    <row r="661" spans="1:30" ht="20.100000000000001" customHeight="1">
      <c r="A661" s="144"/>
      <c r="B661" s="413"/>
      <c r="C661" s="452"/>
      <c r="D661" s="311" t="s">
        <v>6728</v>
      </c>
      <c r="E661" s="452"/>
      <c r="F661" s="323"/>
      <c r="G661" s="191"/>
      <c r="H661" s="323"/>
      <c r="I661" s="191"/>
      <c r="J661" s="323">
        <v>5</v>
      </c>
      <c r="K661" s="191">
        <v>71.400000000000006</v>
      </c>
      <c r="L661" s="356"/>
      <c r="M661" s="314"/>
      <c r="N661" s="315">
        <v>2</v>
      </c>
      <c r="O661" s="316">
        <v>66.7</v>
      </c>
      <c r="P661" s="315"/>
      <c r="Q661" s="316"/>
      <c r="R661" s="315">
        <v>7</v>
      </c>
      <c r="S661" s="316">
        <v>70</v>
      </c>
      <c r="T661" s="315">
        <v>19</v>
      </c>
      <c r="U661" s="316">
        <v>79.166666666666671</v>
      </c>
      <c r="V661" s="316"/>
      <c r="W661" s="316"/>
      <c r="X661" s="316"/>
      <c r="Y661" s="452"/>
      <c r="Z661" s="452"/>
      <c r="AA661" s="452"/>
      <c r="AB661" s="452"/>
      <c r="AC661" s="452"/>
      <c r="AD661" s="452"/>
    </row>
    <row r="662" spans="1:30" ht="20.100000000000001" customHeight="1">
      <c r="A662" s="144"/>
      <c r="B662" s="413"/>
      <c r="C662" s="452"/>
      <c r="D662" s="311" t="s">
        <v>6729</v>
      </c>
      <c r="E662" s="452"/>
      <c r="F662" s="323"/>
      <c r="G662" s="191"/>
      <c r="H662" s="323"/>
      <c r="I662" s="191"/>
      <c r="J662" s="323">
        <v>1</v>
      </c>
      <c r="K662" s="191">
        <v>14.3</v>
      </c>
      <c r="L662" s="356"/>
      <c r="M662" s="314"/>
      <c r="N662" s="315">
        <v>1</v>
      </c>
      <c r="O662" s="316">
        <v>33.299999999999997</v>
      </c>
      <c r="P662" s="315">
        <v>2</v>
      </c>
      <c r="Q662" s="316">
        <v>100</v>
      </c>
      <c r="R662" s="315">
        <v>1</v>
      </c>
      <c r="S662" s="316">
        <v>10</v>
      </c>
      <c r="T662" s="315"/>
      <c r="U662" s="316"/>
      <c r="V662" s="316"/>
      <c r="W662" s="316"/>
      <c r="X662" s="316"/>
      <c r="Y662" s="452"/>
      <c r="Z662" s="452"/>
      <c r="AA662" s="452"/>
      <c r="AB662" s="452"/>
      <c r="AC662" s="452"/>
      <c r="AD662" s="452"/>
    </row>
    <row r="663" spans="1:30" ht="20.100000000000001" customHeight="1">
      <c r="A663" s="144"/>
      <c r="B663" s="413"/>
      <c r="C663" s="452"/>
      <c r="D663" s="311" t="s">
        <v>6730</v>
      </c>
      <c r="E663" s="452"/>
      <c r="F663" s="323"/>
      <c r="G663" s="191"/>
      <c r="H663" s="323"/>
      <c r="I663" s="191"/>
      <c r="J663" s="323"/>
      <c r="K663" s="191"/>
      <c r="L663" s="356"/>
      <c r="M663" s="314"/>
      <c r="N663" s="315"/>
      <c r="O663" s="316"/>
      <c r="P663" s="315"/>
      <c r="Q663" s="316"/>
      <c r="R663" s="315"/>
      <c r="S663" s="316"/>
      <c r="T663" s="315"/>
      <c r="U663" s="316"/>
      <c r="V663" s="316"/>
      <c r="W663" s="316"/>
      <c r="X663" s="316"/>
      <c r="Y663" s="452"/>
      <c r="Z663" s="452"/>
      <c r="AA663" s="452"/>
      <c r="AB663" s="452"/>
      <c r="AC663" s="452"/>
      <c r="AD663" s="452"/>
    </row>
    <row r="664" spans="1:30" ht="20.100000000000001" customHeight="1">
      <c r="A664" s="144"/>
      <c r="B664" s="413"/>
      <c r="C664" s="452"/>
      <c r="D664" s="311" t="s">
        <v>6731</v>
      </c>
      <c r="E664" s="452"/>
      <c r="F664" s="323"/>
      <c r="G664" s="191"/>
      <c r="H664" s="323"/>
      <c r="I664" s="191"/>
      <c r="J664" s="323"/>
      <c r="K664" s="191"/>
      <c r="L664" s="356"/>
      <c r="M664" s="314"/>
      <c r="N664" s="315"/>
      <c r="O664" s="316"/>
      <c r="P664" s="315"/>
      <c r="Q664" s="316"/>
      <c r="R664" s="315">
        <v>2</v>
      </c>
      <c r="S664" s="316">
        <v>20</v>
      </c>
      <c r="T664" s="315"/>
      <c r="U664" s="316"/>
      <c r="V664" s="316"/>
      <c r="W664" s="316"/>
      <c r="X664" s="316"/>
      <c r="Y664" s="452"/>
      <c r="Z664" s="452"/>
      <c r="AA664" s="452"/>
      <c r="AB664" s="452"/>
      <c r="AC664" s="452"/>
      <c r="AD664" s="452"/>
    </row>
    <row r="665" spans="1:30" ht="19.5" customHeight="1">
      <c r="A665" s="85"/>
      <c r="B665" s="423"/>
      <c r="C665" s="128"/>
      <c r="D665" s="311" t="s">
        <v>8194</v>
      </c>
      <c r="E665" s="128"/>
      <c r="F665" s="323"/>
      <c r="G665" s="191"/>
      <c r="H665" s="117"/>
      <c r="I665" s="199"/>
      <c r="J665" s="117"/>
      <c r="K665" s="199"/>
      <c r="L665" s="160"/>
      <c r="M665" s="161"/>
      <c r="N665" s="160"/>
      <c r="O665" s="161"/>
      <c r="P665" s="160"/>
      <c r="Q665" s="161"/>
      <c r="R665" s="160"/>
      <c r="S665" s="161"/>
      <c r="T665" s="76"/>
      <c r="U665" s="336"/>
      <c r="V665" s="336"/>
      <c r="W665" s="336"/>
      <c r="X665" s="336"/>
      <c r="Y665" s="128"/>
      <c r="Z665" s="128"/>
      <c r="AA665" s="128"/>
      <c r="AB665" s="128"/>
      <c r="AC665" s="128"/>
      <c r="AD665" s="85"/>
    </row>
    <row r="666" spans="1:30" ht="20.100000000000001" customHeight="1">
      <c r="A666" s="144"/>
      <c r="B666" s="413"/>
      <c r="C666" s="452"/>
      <c r="D666" s="311" t="s">
        <v>8195</v>
      </c>
      <c r="E666" s="452"/>
      <c r="F666" s="323"/>
      <c r="G666" s="191"/>
      <c r="H666" s="323"/>
      <c r="I666" s="191"/>
      <c r="J666" s="323"/>
      <c r="K666" s="191"/>
      <c r="L666" s="356"/>
      <c r="M666" s="314"/>
      <c r="N666" s="315"/>
      <c r="O666" s="316"/>
      <c r="P666" s="315"/>
      <c r="Q666" s="316"/>
      <c r="R666" s="315"/>
      <c r="S666" s="316"/>
      <c r="T666" s="315"/>
      <c r="U666" s="316"/>
      <c r="V666" s="316"/>
      <c r="W666" s="316"/>
      <c r="X666" s="316"/>
      <c r="Y666" s="452"/>
      <c r="Z666" s="452"/>
      <c r="AA666" s="452"/>
      <c r="AB666" s="452"/>
      <c r="AC666" s="452"/>
      <c r="AD666" s="452"/>
    </row>
    <row r="667" spans="1:30" ht="20.100000000000001" customHeight="1">
      <c r="A667" s="144"/>
      <c r="B667" s="413"/>
      <c r="C667" s="452"/>
      <c r="D667" s="311" t="s">
        <v>8166</v>
      </c>
      <c r="E667" s="452"/>
      <c r="F667" s="323"/>
      <c r="G667" s="191"/>
      <c r="H667" s="323"/>
      <c r="I667" s="191"/>
      <c r="J667" s="323"/>
      <c r="K667" s="191"/>
      <c r="L667" s="356"/>
      <c r="M667" s="314"/>
      <c r="N667" s="315"/>
      <c r="O667" s="316"/>
      <c r="P667" s="315"/>
      <c r="Q667" s="316"/>
      <c r="R667" s="315"/>
      <c r="S667" s="316"/>
      <c r="T667" s="315"/>
      <c r="U667" s="316"/>
      <c r="V667" s="316"/>
      <c r="W667" s="316"/>
      <c r="X667" s="316"/>
      <c r="Y667" s="452"/>
      <c r="Z667" s="452"/>
      <c r="AA667" s="452"/>
      <c r="AB667" s="452"/>
      <c r="AC667" s="452"/>
      <c r="AD667" s="452"/>
    </row>
    <row r="668" spans="1:30" ht="20.100000000000001" customHeight="1">
      <c r="A668" s="144"/>
      <c r="B668" s="413"/>
      <c r="C668" s="452"/>
      <c r="D668" s="311" t="s">
        <v>8167</v>
      </c>
      <c r="E668" s="452"/>
      <c r="F668" s="323"/>
      <c r="G668" s="191"/>
      <c r="H668" s="323"/>
      <c r="I668" s="191"/>
      <c r="J668" s="323"/>
      <c r="K668" s="191"/>
      <c r="L668" s="356"/>
      <c r="M668" s="314"/>
      <c r="N668" s="315"/>
      <c r="O668" s="316"/>
      <c r="P668" s="315"/>
      <c r="Q668" s="316"/>
      <c r="R668" s="315"/>
      <c r="S668" s="316"/>
      <c r="T668" s="315"/>
      <c r="U668" s="316"/>
      <c r="V668" s="316"/>
      <c r="W668" s="316"/>
      <c r="X668" s="316"/>
      <c r="Y668" s="452"/>
      <c r="Z668" s="452"/>
      <c r="AA668" s="452"/>
      <c r="AB668" s="452"/>
      <c r="AC668" s="452"/>
      <c r="AD668" s="452"/>
    </row>
    <row r="669" spans="1:30" ht="20.100000000000001" customHeight="1">
      <c r="A669" s="460" t="s">
        <v>5341</v>
      </c>
      <c r="B669" s="461" t="s">
        <v>163</v>
      </c>
      <c r="C669" s="358" t="s">
        <v>996</v>
      </c>
      <c r="D669" s="374" t="s">
        <v>8193</v>
      </c>
      <c r="E669" s="358" t="s">
        <v>8164</v>
      </c>
      <c r="F669" s="467"/>
      <c r="G669" s="477"/>
      <c r="H669" s="467"/>
      <c r="I669" s="477"/>
      <c r="J669" s="467"/>
      <c r="K669" s="477"/>
      <c r="L669" s="443"/>
      <c r="M669" s="444"/>
      <c r="N669" s="471"/>
      <c r="O669" s="465"/>
      <c r="P669" s="471"/>
      <c r="Q669" s="465"/>
      <c r="R669" s="471"/>
      <c r="S669" s="465"/>
      <c r="T669" s="471"/>
      <c r="U669" s="465"/>
      <c r="V669" s="358"/>
      <c r="W669" s="358"/>
      <c r="X669" s="358" t="s">
        <v>8161</v>
      </c>
      <c r="Y669" s="358" t="s">
        <v>8161</v>
      </c>
      <c r="Z669" s="358" t="s">
        <v>8161</v>
      </c>
      <c r="AA669" s="358" t="s">
        <v>8161</v>
      </c>
      <c r="AB669" s="358" t="s">
        <v>138</v>
      </c>
      <c r="AC669" s="358" t="s">
        <v>138</v>
      </c>
      <c r="AD669" s="358"/>
    </row>
    <row r="670" spans="1:30" ht="20.100000000000001" customHeight="1">
      <c r="A670" s="144"/>
      <c r="B670" s="413"/>
      <c r="C670" s="452"/>
      <c r="D670" s="311" t="s">
        <v>6722</v>
      </c>
      <c r="E670" s="452"/>
      <c r="F670" s="323"/>
      <c r="G670" s="191"/>
      <c r="H670" s="323"/>
      <c r="I670" s="191"/>
      <c r="J670" s="323"/>
      <c r="K670" s="191"/>
      <c r="L670" s="356"/>
      <c r="M670" s="314"/>
      <c r="N670" s="315"/>
      <c r="O670" s="316"/>
      <c r="P670" s="315"/>
      <c r="Q670" s="316"/>
      <c r="R670" s="315"/>
      <c r="S670" s="316"/>
      <c r="T670" s="315"/>
      <c r="U670" s="316"/>
      <c r="V670" s="316"/>
      <c r="W670" s="316"/>
      <c r="X670" s="316"/>
      <c r="Y670" s="452"/>
      <c r="Z670" s="452"/>
      <c r="AA670" s="452"/>
      <c r="AB670" s="452"/>
      <c r="AC670" s="452"/>
      <c r="AD670" s="452"/>
    </row>
    <row r="671" spans="1:30" ht="20.100000000000001" customHeight="1">
      <c r="A671" s="144"/>
      <c r="B671" s="413"/>
      <c r="C671" s="452"/>
      <c r="D671" s="311" t="s">
        <v>6723</v>
      </c>
      <c r="E671" s="452"/>
      <c r="F671" s="323"/>
      <c r="G671" s="191"/>
      <c r="H671" s="323"/>
      <c r="I671" s="191"/>
      <c r="J671" s="323"/>
      <c r="K671" s="191"/>
      <c r="L671" s="356"/>
      <c r="M671" s="314"/>
      <c r="N671" s="315"/>
      <c r="O671" s="316"/>
      <c r="P671" s="315"/>
      <c r="Q671" s="316"/>
      <c r="R671" s="315"/>
      <c r="S671" s="316"/>
      <c r="T671" s="315">
        <v>1</v>
      </c>
      <c r="U671" s="316">
        <v>4.3478260869565215</v>
      </c>
      <c r="V671" s="316"/>
      <c r="W671" s="316"/>
      <c r="X671" s="316"/>
      <c r="Y671" s="452"/>
      <c r="Z671" s="452"/>
      <c r="AA671" s="452"/>
      <c r="AB671" s="452"/>
      <c r="AC671" s="452"/>
      <c r="AD671" s="452"/>
    </row>
    <row r="672" spans="1:30" ht="20.100000000000001" customHeight="1">
      <c r="A672" s="144"/>
      <c r="B672" s="413"/>
      <c r="C672" s="452"/>
      <c r="D672" s="311" t="s">
        <v>6724</v>
      </c>
      <c r="E672" s="452"/>
      <c r="F672" s="323"/>
      <c r="G672" s="191"/>
      <c r="H672" s="323"/>
      <c r="I672" s="191"/>
      <c r="J672" s="323"/>
      <c r="K672" s="191"/>
      <c r="L672" s="356"/>
      <c r="M672" s="314"/>
      <c r="N672" s="315"/>
      <c r="O672" s="316"/>
      <c r="P672" s="315"/>
      <c r="Q672" s="316"/>
      <c r="R672" s="315"/>
      <c r="S672" s="316"/>
      <c r="T672" s="315">
        <v>1</v>
      </c>
      <c r="U672" s="316">
        <v>4.3478260869565215</v>
      </c>
      <c r="V672" s="316"/>
      <c r="W672" s="316"/>
      <c r="X672" s="316"/>
      <c r="Y672" s="452"/>
      <c r="Z672" s="452"/>
      <c r="AA672" s="452"/>
      <c r="AB672" s="452"/>
      <c r="AC672" s="452"/>
      <c r="AD672" s="452"/>
    </row>
    <row r="673" spans="1:30" ht="20.100000000000001" customHeight="1">
      <c r="A673" s="144"/>
      <c r="B673" s="413"/>
      <c r="C673" s="452"/>
      <c r="D673" s="311" t="s">
        <v>6725</v>
      </c>
      <c r="E673" s="452"/>
      <c r="F673" s="323"/>
      <c r="G673" s="191"/>
      <c r="H673" s="323"/>
      <c r="I673" s="191"/>
      <c r="J673" s="323"/>
      <c r="K673" s="191"/>
      <c r="L673" s="356"/>
      <c r="M673" s="314"/>
      <c r="N673" s="315"/>
      <c r="O673" s="316"/>
      <c r="P673" s="315"/>
      <c r="Q673" s="316"/>
      <c r="R673" s="315"/>
      <c r="S673" s="316"/>
      <c r="T673" s="315">
        <v>1</v>
      </c>
      <c r="U673" s="316">
        <v>4.3478260869565215</v>
      </c>
      <c r="V673" s="316"/>
      <c r="W673" s="316"/>
      <c r="X673" s="316"/>
      <c r="Y673" s="452"/>
      <c r="Z673" s="452"/>
      <c r="AA673" s="452"/>
      <c r="AB673" s="452"/>
      <c r="AC673" s="452"/>
      <c r="AD673" s="452"/>
    </row>
    <row r="674" spans="1:30" ht="20.100000000000001" customHeight="1">
      <c r="A674" s="144"/>
      <c r="B674" s="413"/>
      <c r="C674" s="452"/>
      <c r="D674" s="311" t="s">
        <v>6726</v>
      </c>
      <c r="E674" s="452"/>
      <c r="F674" s="323"/>
      <c r="G674" s="191"/>
      <c r="H674" s="323"/>
      <c r="I674" s="191"/>
      <c r="J674" s="323"/>
      <c r="K674" s="191"/>
      <c r="L674" s="356"/>
      <c r="M674" s="314"/>
      <c r="N674" s="315"/>
      <c r="O674" s="316"/>
      <c r="P674" s="315"/>
      <c r="Q674" s="316"/>
      <c r="R674" s="315"/>
      <c r="S674" s="316"/>
      <c r="T674" s="315"/>
      <c r="U674" s="316"/>
      <c r="V674" s="316"/>
      <c r="W674" s="316"/>
      <c r="X674" s="316"/>
      <c r="Y674" s="452"/>
      <c r="Z674" s="452"/>
      <c r="AA674" s="452"/>
      <c r="AB674" s="452"/>
      <c r="AC674" s="452"/>
      <c r="AD674" s="452"/>
    </row>
    <row r="675" spans="1:30" ht="20.100000000000001" customHeight="1">
      <c r="A675" s="144"/>
      <c r="B675" s="413"/>
      <c r="C675" s="452"/>
      <c r="D675" s="311" t="s">
        <v>6727</v>
      </c>
      <c r="E675" s="452"/>
      <c r="F675" s="323"/>
      <c r="G675" s="191"/>
      <c r="H675" s="323"/>
      <c r="I675" s="191"/>
      <c r="J675" s="323"/>
      <c r="K675" s="191"/>
      <c r="L675" s="356"/>
      <c r="M675" s="314"/>
      <c r="N675" s="315"/>
      <c r="O675" s="316"/>
      <c r="P675" s="315"/>
      <c r="Q675" s="316"/>
      <c r="R675" s="315"/>
      <c r="S675" s="316"/>
      <c r="T675" s="315"/>
      <c r="U675" s="316"/>
      <c r="V675" s="316"/>
      <c r="W675" s="316"/>
      <c r="X675" s="316"/>
      <c r="Y675" s="452"/>
      <c r="Z675" s="452"/>
      <c r="AA675" s="452"/>
      <c r="AB675" s="452"/>
      <c r="AC675" s="452"/>
      <c r="AD675" s="452"/>
    </row>
    <row r="676" spans="1:30" ht="20.100000000000001" customHeight="1">
      <c r="A676" s="144"/>
      <c r="B676" s="413"/>
      <c r="C676" s="452"/>
      <c r="D676" s="311" t="s">
        <v>6728</v>
      </c>
      <c r="E676" s="452"/>
      <c r="F676" s="323"/>
      <c r="G676" s="191"/>
      <c r="H676" s="323"/>
      <c r="I676" s="191"/>
      <c r="J676" s="323"/>
      <c r="K676" s="191"/>
      <c r="L676" s="356"/>
      <c r="M676" s="314"/>
      <c r="N676" s="315"/>
      <c r="O676" s="316"/>
      <c r="P676" s="315"/>
      <c r="Q676" s="316"/>
      <c r="R676" s="315"/>
      <c r="S676" s="316"/>
      <c r="T676" s="315"/>
      <c r="U676" s="316"/>
      <c r="V676" s="316"/>
      <c r="W676" s="316"/>
      <c r="X676" s="316"/>
      <c r="Y676" s="452"/>
      <c r="Z676" s="452"/>
      <c r="AA676" s="452"/>
      <c r="AB676" s="452"/>
      <c r="AC676" s="452"/>
      <c r="AD676" s="452"/>
    </row>
    <row r="677" spans="1:30" ht="20.100000000000001" customHeight="1">
      <c r="A677" s="144"/>
      <c r="B677" s="413"/>
      <c r="C677" s="452"/>
      <c r="D677" s="311" t="s">
        <v>6729</v>
      </c>
      <c r="E677" s="452"/>
      <c r="F677" s="323"/>
      <c r="G677" s="191"/>
      <c r="H677" s="323"/>
      <c r="I677" s="191"/>
      <c r="J677" s="323">
        <v>6</v>
      </c>
      <c r="K677" s="191">
        <v>85.7</v>
      </c>
      <c r="L677" s="356"/>
      <c r="M677" s="314"/>
      <c r="N677" s="315">
        <v>2</v>
      </c>
      <c r="O677" s="316">
        <v>100</v>
      </c>
      <c r="P677" s="315"/>
      <c r="Q677" s="316"/>
      <c r="R677" s="315">
        <v>7</v>
      </c>
      <c r="S677" s="316">
        <v>87.5</v>
      </c>
      <c r="T677" s="315">
        <v>19</v>
      </c>
      <c r="U677" s="316">
        <v>82.608695652173907</v>
      </c>
      <c r="V677" s="316"/>
      <c r="W677" s="316"/>
      <c r="X677" s="316"/>
      <c r="Y677" s="452"/>
      <c r="Z677" s="452"/>
      <c r="AA677" s="452"/>
      <c r="AB677" s="452"/>
      <c r="AC677" s="452"/>
      <c r="AD677" s="452"/>
    </row>
    <row r="678" spans="1:30" ht="20.100000000000001" customHeight="1">
      <c r="A678" s="144"/>
      <c r="B678" s="413"/>
      <c r="C678" s="452"/>
      <c r="D678" s="311" t="s">
        <v>6730</v>
      </c>
      <c r="E678" s="452"/>
      <c r="F678" s="323"/>
      <c r="G678" s="191"/>
      <c r="H678" s="323"/>
      <c r="I678" s="191"/>
      <c r="J678" s="323">
        <v>1</v>
      </c>
      <c r="K678" s="191">
        <v>14.3</v>
      </c>
      <c r="L678" s="356"/>
      <c r="M678" s="314"/>
      <c r="N678" s="315"/>
      <c r="O678" s="316"/>
      <c r="P678" s="315">
        <v>2</v>
      </c>
      <c r="Q678" s="316">
        <v>100</v>
      </c>
      <c r="R678" s="315">
        <v>1</v>
      </c>
      <c r="S678" s="316">
        <v>12.5</v>
      </c>
      <c r="T678" s="315">
        <v>1</v>
      </c>
      <c r="U678" s="316">
        <v>4.3478260869565215</v>
      </c>
      <c r="V678" s="316"/>
      <c r="W678" s="316"/>
      <c r="X678" s="316"/>
      <c r="Y678" s="452"/>
      <c r="Z678" s="452"/>
      <c r="AA678" s="452"/>
      <c r="AB678" s="452"/>
      <c r="AC678" s="452"/>
      <c r="AD678" s="452"/>
    </row>
    <row r="679" spans="1:30" ht="20.100000000000001" customHeight="1">
      <c r="A679" s="144"/>
      <c r="B679" s="413"/>
      <c r="C679" s="452"/>
      <c r="D679" s="311" t="s">
        <v>6731</v>
      </c>
      <c r="E679" s="452"/>
      <c r="F679" s="323"/>
      <c r="G679" s="191"/>
      <c r="H679" s="323"/>
      <c r="I679" s="191"/>
      <c r="J679" s="323"/>
      <c r="K679" s="191"/>
      <c r="L679" s="356"/>
      <c r="M679" s="314"/>
      <c r="N679" s="315"/>
      <c r="O679" s="316"/>
      <c r="P679" s="315"/>
      <c r="Q679" s="316"/>
      <c r="R679" s="315"/>
      <c r="S679" s="316"/>
      <c r="T679" s="315"/>
      <c r="U679" s="316"/>
      <c r="V679" s="316"/>
      <c r="W679" s="316"/>
      <c r="X679" s="316"/>
      <c r="Y679" s="452"/>
      <c r="Z679" s="452"/>
      <c r="AA679" s="452"/>
      <c r="AB679" s="452"/>
      <c r="AC679" s="452"/>
      <c r="AD679" s="452"/>
    </row>
    <row r="680" spans="1:30" ht="19.5" customHeight="1">
      <c r="A680" s="85"/>
      <c r="B680" s="423"/>
      <c r="C680" s="128"/>
      <c r="D680" s="311" t="s">
        <v>8194</v>
      </c>
      <c r="E680" s="128"/>
      <c r="F680" s="323"/>
      <c r="G680" s="191"/>
      <c r="H680" s="117"/>
      <c r="I680" s="199"/>
      <c r="J680" s="117"/>
      <c r="K680" s="199"/>
      <c r="L680" s="160"/>
      <c r="M680" s="161"/>
      <c r="N680" s="160"/>
      <c r="O680" s="161"/>
      <c r="P680" s="160"/>
      <c r="Q680" s="161"/>
      <c r="R680" s="160"/>
      <c r="S680" s="161"/>
      <c r="T680" s="76"/>
      <c r="U680" s="336"/>
      <c r="V680" s="336"/>
      <c r="W680" s="336"/>
      <c r="X680" s="336"/>
      <c r="Y680" s="128"/>
      <c r="Z680" s="128"/>
      <c r="AA680" s="128"/>
      <c r="AB680" s="128"/>
      <c r="AC680" s="128"/>
      <c r="AD680" s="85"/>
    </row>
    <row r="681" spans="1:30" ht="20.100000000000001" customHeight="1">
      <c r="A681" s="144"/>
      <c r="B681" s="413"/>
      <c r="C681" s="452"/>
      <c r="D681" s="311" t="s">
        <v>8195</v>
      </c>
      <c r="E681" s="452"/>
      <c r="F681" s="323"/>
      <c r="G681" s="191"/>
      <c r="H681" s="323"/>
      <c r="I681" s="191"/>
      <c r="J681" s="323"/>
      <c r="K681" s="191"/>
      <c r="L681" s="356"/>
      <c r="M681" s="314"/>
      <c r="N681" s="315"/>
      <c r="O681" s="316"/>
      <c r="P681" s="315"/>
      <c r="Q681" s="316"/>
      <c r="R681" s="315"/>
      <c r="S681" s="316"/>
      <c r="T681" s="315"/>
      <c r="U681" s="316"/>
      <c r="V681" s="316"/>
      <c r="W681" s="316"/>
      <c r="X681" s="316"/>
      <c r="Y681" s="452"/>
      <c r="Z681" s="452"/>
      <c r="AA681" s="452"/>
      <c r="AB681" s="452"/>
      <c r="AC681" s="452"/>
      <c r="AD681" s="452"/>
    </row>
    <row r="682" spans="1:30" ht="20.100000000000001" customHeight="1">
      <c r="A682" s="144"/>
      <c r="B682" s="413"/>
      <c r="C682" s="452"/>
      <c r="D682" s="311" t="s">
        <v>8166</v>
      </c>
      <c r="E682" s="452"/>
      <c r="F682" s="323"/>
      <c r="G682" s="191"/>
      <c r="H682" s="323"/>
      <c r="I682" s="191"/>
      <c r="J682" s="323"/>
      <c r="K682" s="191"/>
      <c r="L682" s="356"/>
      <c r="M682" s="314"/>
      <c r="N682" s="315"/>
      <c r="O682" s="316"/>
      <c r="P682" s="315"/>
      <c r="Q682" s="316"/>
      <c r="R682" s="315"/>
      <c r="S682" s="316"/>
      <c r="T682" s="315"/>
      <c r="U682" s="316"/>
      <c r="V682" s="316"/>
      <c r="W682" s="316"/>
      <c r="X682" s="316"/>
      <c r="Y682" s="452"/>
      <c r="Z682" s="452"/>
      <c r="AA682" s="452"/>
      <c r="AB682" s="452"/>
      <c r="AC682" s="452"/>
      <c r="AD682" s="452"/>
    </row>
    <row r="683" spans="1:30" ht="20.100000000000001" customHeight="1">
      <c r="A683" s="144"/>
      <c r="B683" s="413"/>
      <c r="C683" s="452"/>
      <c r="D683" s="311" t="s">
        <v>8167</v>
      </c>
      <c r="E683" s="452"/>
      <c r="F683" s="323"/>
      <c r="G683" s="191"/>
      <c r="H683" s="323"/>
      <c r="I683" s="191"/>
      <c r="J683" s="323"/>
      <c r="K683" s="191"/>
      <c r="L683" s="356"/>
      <c r="M683" s="314"/>
      <c r="N683" s="315"/>
      <c r="O683" s="316"/>
      <c r="P683" s="315"/>
      <c r="Q683" s="316"/>
      <c r="R683" s="315"/>
      <c r="S683" s="316"/>
      <c r="T683" s="315"/>
      <c r="U683" s="316"/>
      <c r="V683" s="316"/>
      <c r="W683" s="316"/>
      <c r="X683" s="316"/>
      <c r="Y683" s="452"/>
      <c r="Z683" s="452"/>
      <c r="AA683" s="452"/>
      <c r="AB683" s="452"/>
      <c r="AC683" s="452"/>
      <c r="AD683" s="452"/>
    </row>
    <row r="684" spans="1:30" ht="20.100000000000001" customHeight="1">
      <c r="A684" s="460" t="s">
        <v>5342</v>
      </c>
      <c r="B684" s="461" t="s">
        <v>164</v>
      </c>
      <c r="C684" s="358" t="s">
        <v>996</v>
      </c>
      <c r="D684" s="374" t="s">
        <v>8193</v>
      </c>
      <c r="E684" s="358" t="s">
        <v>8164</v>
      </c>
      <c r="F684" s="467"/>
      <c r="G684" s="477"/>
      <c r="H684" s="467"/>
      <c r="I684" s="477"/>
      <c r="J684" s="467"/>
      <c r="K684" s="477"/>
      <c r="L684" s="443"/>
      <c r="M684" s="444"/>
      <c r="N684" s="471"/>
      <c r="O684" s="465"/>
      <c r="P684" s="471"/>
      <c r="Q684" s="465"/>
      <c r="R684" s="471"/>
      <c r="S684" s="465"/>
      <c r="T684" s="471"/>
      <c r="U684" s="465"/>
      <c r="V684" s="358"/>
      <c r="W684" s="358"/>
      <c r="X684" s="358" t="s">
        <v>8161</v>
      </c>
      <c r="Y684" s="358" t="s">
        <v>8161</v>
      </c>
      <c r="Z684" s="358" t="s">
        <v>8161</v>
      </c>
      <c r="AA684" s="358" t="s">
        <v>8161</v>
      </c>
      <c r="AB684" s="358" t="s">
        <v>138</v>
      </c>
      <c r="AC684" s="358" t="s">
        <v>138</v>
      </c>
      <c r="AD684" s="358"/>
    </row>
    <row r="685" spans="1:30" ht="20.100000000000001" customHeight="1">
      <c r="A685" s="144"/>
      <c r="B685" s="413"/>
      <c r="C685" s="452"/>
      <c r="D685" s="311" t="s">
        <v>6722</v>
      </c>
      <c r="E685" s="452"/>
      <c r="F685" s="323"/>
      <c r="G685" s="191"/>
      <c r="H685" s="323"/>
      <c r="I685" s="191"/>
      <c r="J685" s="323"/>
      <c r="K685" s="191"/>
      <c r="L685" s="356"/>
      <c r="M685" s="314"/>
      <c r="N685" s="315"/>
      <c r="O685" s="316"/>
      <c r="P685" s="315"/>
      <c r="Q685" s="316"/>
      <c r="R685" s="315"/>
      <c r="S685" s="316"/>
      <c r="T685" s="315">
        <v>1</v>
      </c>
      <c r="U685" s="316">
        <v>4.7619047619047619</v>
      </c>
      <c r="V685" s="316"/>
      <c r="W685" s="316"/>
      <c r="X685" s="316"/>
      <c r="Y685" s="452"/>
      <c r="Z685" s="452"/>
      <c r="AA685" s="452"/>
      <c r="AB685" s="452"/>
      <c r="AC685" s="452"/>
      <c r="AD685" s="452"/>
    </row>
    <row r="686" spans="1:30" ht="20.100000000000001" customHeight="1">
      <c r="A686" s="144"/>
      <c r="B686" s="413"/>
      <c r="C686" s="452"/>
      <c r="D686" s="311" t="s">
        <v>6723</v>
      </c>
      <c r="E686" s="452"/>
      <c r="F686" s="323"/>
      <c r="G686" s="191"/>
      <c r="H686" s="323"/>
      <c r="I686" s="191"/>
      <c r="J686" s="323"/>
      <c r="K686" s="191"/>
      <c r="L686" s="356"/>
      <c r="M686" s="314"/>
      <c r="N686" s="315"/>
      <c r="O686" s="316"/>
      <c r="P686" s="315"/>
      <c r="Q686" s="316"/>
      <c r="R686" s="315"/>
      <c r="S686" s="316"/>
      <c r="T686" s="315"/>
      <c r="U686" s="316"/>
      <c r="V686" s="316"/>
      <c r="W686" s="316"/>
      <c r="X686" s="316"/>
      <c r="Y686" s="452"/>
      <c r="Z686" s="452"/>
      <c r="AA686" s="452"/>
      <c r="AB686" s="452"/>
      <c r="AC686" s="452"/>
      <c r="AD686" s="452"/>
    </row>
    <row r="687" spans="1:30" ht="20.100000000000001" customHeight="1">
      <c r="A687" s="144"/>
      <c r="B687" s="413"/>
      <c r="C687" s="452"/>
      <c r="D687" s="311" t="s">
        <v>6724</v>
      </c>
      <c r="E687" s="452"/>
      <c r="F687" s="323"/>
      <c r="G687" s="191"/>
      <c r="H687" s="323"/>
      <c r="I687" s="191"/>
      <c r="J687" s="323"/>
      <c r="K687" s="191"/>
      <c r="L687" s="356"/>
      <c r="M687" s="314"/>
      <c r="N687" s="315"/>
      <c r="O687" s="316"/>
      <c r="P687" s="315"/>
      <c r="Q687" s="316"/>
      <c r="R687" s="315"/>
      <c r="S687" s="316"/>
      <c r="T687" s="315"/>
      <c r="U687" s="316"/>
      <c r="V687" s="316"/>
      <c r="W687" s="316"/>
      <c r="X687" s="316"/>
      <c r="Y687" s="452"/>
      <c r="Z687" s="452"/>
      <c r="AA687" s="452"/>
      <c r="AB687" s="452"/>
      <c r="AC687" s="452"/>
      <c r="AD687" s="452"/>
    </row>
    <row r="688" spans="1:30" ht="20.100000000000001" customHeight="1">
      <c r="A688" s="144"/>
      <c r="B688" s="413"/>
      <c r="C688" s="452"/>
      <c r="D688" s="311" t="s">
        <v>6725</v>
      </c>
      <c r="E688" s="452"/>
      <c r="F688" s="323"/>
      <c r="G688" s="191"/>
      <c r="H688" s="323"/>
      <c r="I688" s="191"/>
      <c r="J688" s="323"/>
      <c r="K688" s="191"/>
      <c r="L688" s="356"/>
      <c r="M688" s="314"/>
      <c r="N688" s="315"/>
      <c r="O688" s="316"/>
      <c r="P688" s="315"/>
      <c r="Q688" s="316"/>
      <c r="R688" s="315"/>
      <c r="S688" s="316"/>
      <c r="T688" s="315">
        <v>1</v>
      </c>
      <c r="U688" s="316">
        <v>4.8</v>
      </c>
      <c r="V688" s="316"/>
      <c r="W688" s="316"/>
      <c r="X688" s="316"/>
      <c r="Y688" s="452"/>
      <c r="Z688" s="452"/>
      <c r="AA688" s="452"/>
      <c r="AB688" s="452"/>
      <c r="AC688" s="452"/>
      <c r="AD688" s="452"/>
    </row>
    <row r="689" spans="1:30" ht="20.100000000000001" customHeight="1">
      <c r="A689" s="144"/>
      <c r="B689" s="413"/>
      <c r="C689" s="452"/>
      <c r="D689" s="311" t="s">
        <v>6726</v>
      </c>
      <c r="E689" s="452"/>
      <c r="F689" s="323"/>
      <c r="G689" s="191"/>
      <c r="H689" s="323"/>
      <c r="I689" s="191"/>
      <c r="J689" s="323"/>
      <c r="K689" s="191"/>
      <c r="L689" s="356"/>
      <c r="M689" s="314"/>
      <c r="N689" s="315"/>
      <c r="O689" s="316"/>
      <c r="P689" s="315"/>
      <c r="Q689" s="316"/>
      <c r="R689" s="315"/>
      <c r="S689" s="316"/>
      <c r="T689" s="315"/>
      <c r="U689" s="316"/>
      <c r="V689" s="316"/>
      <c r="W689" s="316"/>
      <c r="X689" s="316"/>
      <c r="Y689" s="452"/>
      <c r="Z689" s="452"/>
      <c r="AA689" s="452"/>
      <c r="AB689" s="452"/>
      <c r="AC689" s="452"/>
      <c r="AD689" s="452"/>
    </row>
    <row r="690" spans="1:30" ht="20.100000000000001" customHeight="1">
      <c r="A690" s="144"/>
      <c r="B690" s="413"/>
      <c r="C690" s="452"/>
      <c r="D690" s="311" t="s">
        <v>6727</v>
      </c>
      <c r="E690" s="452"/>
      <c r="F690" s="323"/>
      <c r="G690" s="191"/>
      <c r="H690" s="323"/>
      <c r="I690" s="191"/>
      <c r="J690" s="323"/>
      <c r="K690" s="191"/>
      <c r="L690" s="356"/>
      <c r="M690" s="314"/>
      <c r="N690" s="315"/>
      <c r="O690" s="316"/>
      <c r="P690" s="315"/>
      <c r="Q690" s="316"/>
      <c r="R690" s="315"/>
      <c r="S690" s="316"/>
      <c r="T690" s="315"/>
      <c r="U690" s="316"/>
      <c r="V690" s="316"/>
      <c r="W690" s="316"/>
      <c r="X690" s="316"/>
      <c r="Y690" s="452"/>
      <c r="Z690" s="452"/>
      <c r="AA690" s="452"/>
      <c r="AB690" s="452"/>
      <c r="AC690" s="452"/>
      <c r="AD690" s="452"/>
    </row>
    <row r="691" spans="1:30" ht="20.100000000000001" customHeight="1">
      <c r="A691" s="144"/>
      <c r="B691" s="413"/>
      <c r="C691" s="452"/>
      <c r="D691" s="311" t="s">
        <v>6728</v>
      </c>
      <c r="E691" s="452"/>
      <c r="F691" s="323"/>
      <c r="G691" s="191"/>
      <c r="H691" s="323"/>
      <c r="I691" s="191"/>
      <c r="J691" s="323"/>
      <c r="K691" s="191"/>
      <c r="L691" s="356"/>
      <c r="M691" s="314"/>
      <c r="N691" s="315"/>
      <c r="O691" s="316"/>
      <c r="P691" s="315"/>
      <c r="Q691" s="316"/>
      <c r="R691" s="315"/>
      <c r="S691" s="316"/>
      <c r="T691" s="315"/>
      <c r="U691" s="316"/>
      <c r="V691" s="316"/>
      <c r="W691" s="316"/>
      <c r="X691" s="316"/>
      <c r="Y691" s="452"/>
      <c r="Z691" s="452"/>
      <c r="AA691" s="452"/>
      <c r="AB691" s="452"/>
      <c r="AC691" s="452"/>
      <c r="AD691" s="452"/>
    </row>
    <row r="692" spans="1:30" ht="20.100000000000001" customHeight="1">
      <c r="A692" s="144"/>
      <c r="B692" s="413"/>
      <c r="C692" s="452"/>
      <c r="D692" s="311" t="s">
        <v>6729</v>
      </c>
      <c r="E692" s="452"/>
      <c r="F692" s="323"/>
      <c r="G692" s="191"/>
      <c r="H692" s="323"/>
      <c r="I692" s="191"/>
      <c r="J692" s="323"/>
      <c r="K692" s="191"/>
      <c r="L692" s="356"/>
      <c r="M692" s="314"/>
      <c r="N692" s="315"/>
      <c r="O692" s="316"/>
      <c r="P692" s="315"/>
      <c r="Q692" s="316"/>
      <c r="R692" s="315"/>
      <c r="S692" s="316"/>
      <c r="T692" s="315"/>
      <c r="U692" s="316"/>
      <c r="V692" s="316"/>
      <c r="W692" s="316"/>
      <c r="X692" s="316"/>
      <c r="Y692" s="452"/>
      <c r="Z692" s="452"/>
      <c r="AA692" s="452"/>
      <c r="AB692" s="452"/>
      <c r="AC692" s="452"/>
      <c r="AD692" s="452"/>
    </row>
    <row r="693" spans="1:30" ht="20.100000000000001" customHeight="1">
      <c r="A693" s="144"/>
      <c r="B693" s="413"/>
      <c r="C693" s="452"/>
      <c r="D693" s="311" t="s">
        <v>6730</v>
      </c>
      <c r="E693" s="452"/>
      <c r="F693" s="323"/>
      <c r="G693" s="191"/>
      <c r="H693" s="323"/>
      <c r="I693" s="191"/>
      <c r="J693" s="323">
        <v>5</v>
      </c>
      <c r="K693" s="191">
        <v>83.3</v>
      </c>
      <c r="L693" s="356"/>
      <c r="M693" s="314"/>
      <c r="N693" s="315">
        <v>2</v>
      </c>
      <c r="O693" s="316">
        <v>100</v>
      </c>
      <c r="P693" s="315"/>
      <c r="Q693" s="316"/>
      <c r="R693" s="315">
        <v>6</v>
      </c>
      <c r="S693" s="316">
        <v>75</v>
      </c>
      <c r="T693" s="315">
        <v>18</v>
      </c>
      <c r="U693" s="316">
        <v>85.714285714285708</v>
      </c>
      <c r="V693" s="316"/>
      <c r="W693" s="316"/>
      <c r="X693" s="316"/>
      <c r="Y693" s="452"/>
      <c r="Z693" s="452"/>
      <c r="AA693" s="452"/>
      <c r="AB693" s="452"/>
      <c r="AC693" s="452"/>
      <c r="AD693" s="452"/>
    </row>
    <row r="694" spans="1:30" ht="20.100000000000001" customHeight="1">
      <c r="A694" s="144"/>
      <c r="B694" s="413"/>
      <c r="C694" s="452"/>
      <c r="D694" s="311" t="s">
        <v>6731</v>
      </c>
      <c r="E694" s="452"/>
      <c r="F694" s="323"/>
      <c r="G694" s="191"/>
      <c r="H694" s="323"/>
      <c r="I694" s="191"/>
      <c r="J694" s="323">
        <v>1</v>
      </c>
      <c r="K694" s="191">
        <v>16.7</v>
      </c>
      <c r="L694" s="356"/>
      <c r="M694" s="314"/>
      <c r="N694" s="315"/>
      <c r="O694" s="316"/>
      <c r="P694" s="315">
        <v>2</v>
      </c>
      <c r="Q694" s="316">
        <v>100</v>
      </c>
      <c r="R694" s="315">
        <v>2</v>
      </c>
      <c r="S694" s="316">
        <v>25</v>
      </c>
      <c r="T694" s="315">
        <v>1</v>
      </c>
      <c r="U694" s="316">
        <v>4.7619047619047619</v>
      </c>
      <c r="V694" s="316"/>
      <c r="W694" s="316"/>
      <c r="X694" s="316"/>
      <c r="Y694" s="452"/>
      <c r="Z694" s="452"/>
      <c r="AA694" s="452"/>
      <c r="AB694" s="452"/>
      <c r="AC694" s="452"/>
      <c r="AD694" s="452"/>
    </row>
    <row r="695" spans="1:30" ht="19.5" customHeight="1">
      <c r="A695" s="85"/>
      <c r="B695" s="423"/>
      <c r="C695" s="128"/>
      <c r="D695" s="311" t="s">
        <v>8194</v>
      </c>
      <c r="E695" s="128"/>
      <c r="F695" s="323"/>
      <c r="G695" s="191"/>
      <c r="H695" s="117"/>
      <c r="I695" s="199"/>
      <c r="J695" s="117"/>
      <c r="K695" s="199"/>
      <c r="L695" s="160"/>
      <c r="M695" s="161"/>
      <c r="N695" s="160"/>
      <c r="O695" s="161"/>
      <c r="P695" s="160"/>
      <c r="Q695" s="161"/>
      <c r="R695" s="160"/>
      <c r="S695" s="161"/>
      <c r="T695" s="76"/>
      <c r="U695" s="336"/>
      <c r="V695" s="336"/>
      <c r="W695" s="336"/>
      <c r="X695" s="336"/>
      <c r="Y695" s="128"/>
      <c r="Z695" s="128"/>
      <c r="AA695" s="128"/>
      <c r="AB695" s="128"/>
      <c r="AC695" s="128"/>
      <c r="AD695" s="85"/>
    </row>
    <row r="696" spans="1:30" ht="20.100000000000001" customHeight="1">
      <c r="A696" s="144"/>
      <c r="B696" s="413"/>
      <c r="C696" s="452"/>
      <c r="D696" s="311" t="s">
        <v>8195</v>
      </c>
      <c r="E696" s="452"/>
      <c r="F696" s="323"/>
      <c r="G696" s="191"/>
      <c r="H696" s="323"/>
      <c r="I696" s="191"/>
      <c r="J696" s="323"/>
      <c r="K696" s="191"/>
      <c r="L696" s="356"/>
      <c r="M696" s="314"/>
      <c r="N696" s="315"/>
      <c r="O696" s="316"/>
      <c r="P696" s="315"/>
      <c r="Q696" s="316"/>
      <c r="R696" s="315"/>
      <c r="S696" s="316"/>
      <c r="T696" s="315"/>
      <c r="U696" s="316"/>
      <c r="V696" s="316"/>
      <c r="W696" s="316"/>
      <c r="X696" s="316"/>
      <c r="Y696" s="452"/>
      <c r="Z696" s="452"/>
      <c r="AA696" s="452"/>
      <c r="AB696" s="452"/>
      <c r="AC696" s="452"/>
      <c r="AD696" s="452"/>
    </row>
    <row r="697" spans="1:30" ht="20.100000000000001" customHeight="1">
      <c r="A697" s="144"/>
      <c r="B697" s="413"/>
      <c r="C697" s="452"/>
      <c r="D697" s="311" t="s">
        <v>8166</v>
      </c>
      <c r="E697" s="452"/>
      <c r="F697" s="323"/>
      <c r="G697" s="191"/>
      <c r="H697" s="323"/>
      <c r="I697" s="191"/>
      <c r="J697" s="323"/>
      <c r="K697" s="191"/>
      <c r="L697" s="356"/>
      <c r="M697" s="314"/>
      <c r="N697" s="315"/>
      <c r="O697" s="316"/>
      <c r="P697" s="315"/>
      <c r="Q697" s="316"/>
      <c r="R697" s="315"/>
      <c r="S697" s="316"/>
      <c r="T697" s="315"/>
      <c r="U697" s="316"/>
      <c r="V697" s="316"/>
      <c r="W697" s="316"/>
      <c r="X697" s="316"/>
      <c r="Y697" s="452"/>
      <c r="Z697" s="452"/>
      <c r="AA697" s="452"/>
      <c r="AB697" s="452"/>
      <c r="AC697" s="452"/>
      <c r="AD697" s="452"/>
    </row>
    <row r="698" spans="1:30" ht="20.100000000000001" customHeight="1">
      <c r="A698" s="144"/>
      <c r="B698" s="413"/>
      <c r="C698" s="452"/>
      <c r="D698" s="311" t="s">
        <v>8167</v>
      </c>
      <c r="E698" s="452"/>
      <c r="F698" s="323"/>
      <c r="G698" s="191"/>
      <c r="H698" s="323"/>
      <c r="I698" s="191"/>
      <c r="J698" s="323"/>
      <c r="K698" s="191"/>
      <c r="L698" s="356"/>
      <c r="M698" s="314"/>
      <c r="N698" s="315"/>
      <c r="O698" s="316"/>
      <c r="P698" s="315"/>
      <c r="Q698" s="316"/>
      <c r="R698" s="315"/>
      <c r="S698" s="316"/>
      <c r="T698" s="315"/>
      <c r="U698" s="316"/>
      <c r="V698" s="316"/>
      <c r="W698" s="316"/>
      <c r="X698" s="316"/>
      <c r="Y698" s="452"/>
      <c r="Z698" s="452"/>
      <c r="AA698" s="452"/>
      <c r="AB698" s="452"/>
      <c r="AC698" s="452"/>
      <c r="AD698" s="452"/>
    </row>
    <row r="699" spans="1:30" ht="20.100000000000001" customHeight="1">
      <c r="A699" s="460" t="s">
        <v>5343</v>
      </c>
      <c r="B699" s="461" t="s">
        <v>165</v>
      </c>
      <c r="C699" s="358" t="s">
        <v>996</v>
      </c>
      <c r="D699" s="374" t="s">
        <v>8193</v>
      </c>
      <c r="E699" s="358" t="s">
        <v>8164</v>
      </c>
      <c r="F699" s="467"/>
      <c r="G699" s="477"/>
      <c r="H699" s="467"/>
      <c r="I699" s="477"/>
      <c r="J699" s="467"/>
      <c r="K699" s="477"/>
      <c r="L699" s="443"/>
      <c r="M699" s="444"/>
      <c r="N699" s="471"/>
      <c r="O699" s="465"/>
      <c r="P699" s="471"/>
      <c r="Q699" s="465"/>
      <c r="R699" s="471"/>
      <c r="S699" s="465"/>
      <c r="T699" s="471">
        <v>1</v>
      </c>
      <c r="U699" s="465">
        <v>5</v>
      </c>
      <c r="V699" s="358"/>
      <c r="W699" s="358"/>
      <c r="X699" s="358" t="s">
        <v>8161</v>
      </c>
      <c r="Y699" s="358" t="s">
        <v>8161</v>
      </c>
      <c r="Z699" s="358" t="s">
        <v>8161</v>
      </c>
      <c r="AA699" s="358" t="s">
        <v>8161</v>
      </c>
      <c r="AB699" s="358" t="s">
        <v>138</v>
      </c>
      <c r="AC699" s="358" t="s">
        <v>138</v>
      </c>
      <c r="AD699" s="358"/>
    </row>
    <row r="700" spans="1:30" ht="20.100000000000001" customHeight="1">
      <c r="A700" s="144"/>
      <c r="B700" s="413"/>
      <c r="C700" s="452"/>
      <c r="D700" s="311" t="s">
        <v>6722</v>
      </c>
      <c r="E700" s="452"/>
      <c r="F700" s="323"/>
      <c r="G700" s="191"/>
      <c r="H700" s="323"/>
      <c r="I700" s="191"/>
      <c r="J700" s="323"/>
      <c r="K700" s="191"/>
      <c r="L700" s="356"/>
      <c r="M700" s="314"/>
      <c r="N700" s="315"/>
      <c r="O700" s="316"/>
      <c r="P700" s="315"/>
      <c r="Q700" s="316"/>
      <c r="R700" s="315"/>
      <c r="S700" s="316"/>
      <c r="T700" s="315"/>
      <c r="U700" s="316"/>
      <c r="V700" s="316"/>
      <c r="W700" s="316"/>
      <c r="X700" s="316"/>
      <c r="Y700" s="452"/>
      <c r="Z700" s="452"/>
      <c r="AA700" s="452"/>
      <c r="AB700" s="452"/>
      <c r="AC700" s="452"/>
      <c r="AD700" s="452"/>
    </row>
    <row r="701" spans="1:30" ht="20.100000000000001" customHeight="1">
      <c r="A701" s="144"/>
      <c r="B701" s="413"/>
      <c r="C701" s="452"/>
      <c r="D701" s="311" t="s">
        <v>6723</v>
      </c>
      <c r="E701" s="452"/>
      <c r="F701" s="323"/>
      <c r="G701" s="191"/>
      <c r="H701" s="323"/>
      <c r="I701" s="191"/>
      <c r="J701" s="323"/>
      <c r="K701" s="191"/>
      <c r="L701" s="356"/>
      <c r="M701" s="314"/>
      <c r="N701" s="315"/>
      <c r="O701" s="316"/>
      <c r="P701" s="315"/>
      <c r="Q701" s="316"/>
      <c r="R701" s="315"/>
      <c r="S701" s="316"/>
      <c r="T701" s="315"/>
      <c r="U701" s="316"/>
      <c r="V701" s="316"/>
      <c r="W701" s="316"/>
      <c r="X701" s="316"/>
      <c r="Y701" s="452"/>
      <c r="Z701" s="452"/>
      <c r="AA701" s="452"/>
      <c r="AB701" s="452"/>
      <c r="AC701" s="452"/>
      <c r="AD701" s="452"/>
    </row>
    <row r="702" spans="1:30" ht="20.100000000000001" customHeight="1">
      <c r="A702" s="144"/>
      <c r="B702" s="413"/>
      <c r="C702" s="452"/>
      <c r="D702" s="311" t="s">
        <v>6724</v>
      </c>
      <c r="E702" s="452"/>
      <c r="F702" s="323"/>
      <c r="G702" s="191"/>
      <c r="H702" s="323"/>
      <c r="I702" s="191"/>
      <c r="J702" s="323"/>
      <c r="K702" s="191"/>
      <c r="L702" s="356"/>
      <c r="M702" s="314"/>
      <c r="N702" s="315"/>
      <c r="O702" s="316"/>
      <c r="P702" s="315"/>
      <c r="Q702" s="316"/>
      <c r="R702" s="315"/>
      <c r="S702" s="316"/>
      <c r="T702" s="315"/>
      <c r="U702" s="316"/>
      <c r="V702" s="316"/>
      <c r="W702" s="316"/>
      <c r="X702" s="316"/>
      <c r="Y702" s="452"/>
      <c r="Z702" s="452"/>
      <c r="AA702" s="452"/>
      <c r="AB702" s="452"/>
      <c r="AC702" s="452"/>
      <c r="AD702" s="452"/>
    </row>
    <row r="703" spans="1:30" ht="20.100000000000001" customHeight="1">
      <c r="A703" s="144"/>
      <c r="B703" s="413"/>
      <c r="C703" s="452"/>
      <c r="D703" s="311" t="s">
        <v>6725</v>
      </c>
      <c r="E703" s="452"/>
      <c r="F703" s="323"/>
      <c r="G703" s="191"/>
      <c r="H703" s="323"/>
      <c r="I703" s="191"/>
      <c r="J703" s="323"/>
      <c r="K703" s="191"/>
      <c r="L703" s="356"/>
      <c r="M703" s="314"/>
      <c r="N703" s="315"/>
      <c r="O703" s="316"/>
      <c r="P703" s="315"/>
      <c r="Q703" s="316"/>
      <c r="R703" s="315"/>
      <c r="S703" s="316"/>
      <c r="T703" s="315"/>
      <c r="U703" s="316"/>
      <c r="V703" s="316"/>
      <c r="W703" s="316"/>
      <c r="X703" s="316"/>
      <c r="Y703" s="452"/>
      <c r="Z703" s="452"/>
      <c r="AA703" s="452"/>
      <c r="AB703" s="452"/>
      <c r="AC703" s="452"/>
      <c r="AD703" s="452"/>
    </row>
    <row r="704" spans="1:30" ht="20.100000000000001" customHeight="1">
      <c r="A704" s="144"/>
      <c r="B704" s="413"/>
      <c r="C704" s="452"/>
      <c r="D704" s="311" t="s">
        <v>6726</v>
      </c>
      <c r="E704" s="452"/>
      <c r="F704" s="323"/>
      <c r="G704" s="191"/>
      <c r="H704" s="323"/>
      <c r="I704" s="191"/>
      <c r="J704" s="323"/>
      <c r="K704" s="191"/>
      <c r="L704" s="356"/>
      <c r="M704" s="314"/>
      <c r="N704" s="315"/>
      <c r="O704" s="316"/>
      <c r="P704" s="315"/>
      <c r="Q704" s="316"/>
      <c r="R704" s="315"/>
      <c r="S704" s="316"/>
      <c r="T704" s="315"/>
      <c r="U704" s="316"/>
      <c r="V704" s="316"/>
      <c r="W704" s="316"/>
      <c r="X704" s="316"/>
      <c r="Y704" s="452"/>
      <c r="Z704" s="452"/>
      <c r="AA704" s="452"/>
      <c r="AB704" s="452"/>
      <c r="AC704" s="452"/>
      <c r="AD704" s="452"/>
    </row>
    <row r="705" spans="1:30" ht="20.100000000000001" customHeight="1">
      <c r="A705" s="144"/>
      <c r="B705" s="413"/>
      <c r="C705" s="452"/>
      <c r="D705" s="311" t="s">
        <v>6727</v>
      </c>
      <c r="E705" s="452"/>
      <c r="F705" s="323"/>
      <c r="G705" s="191"/>
      <c r="H705" s="323"/>
      <c r="I705" s="191"/>
      <c r="J705" s="323"/>
      <c r="K705" s="191"/>
      <c r="L705" s="356"/>
      <c r="M705" s="314"/>
      <c r="N705" s="315"/>
      <c r="O705" s="316"/>
      <c r="P705" s="315"/>
      <c r="Q705" s="316"/>
      <c r="R705" s="315"/>
      <c r="S705" s="316"/>
      <c r="T705" s="315"/>
      <c r="U705" s="316"/>
      <c r="V705" s="316"/>
      <c r="W705" s="316"/>
      <c r="X705" s="316"/>
      <c r="Y705" s="452"/>
      <c r="Z705" s="452"/>
      <c r="AA705" s="452"/>
      <c r="AB705" s="452"/>
      <c r="AC705" s="452"/>
      <c r="AD705" s="452"/>
    </row>
    <row r="706" spans="1:30" ht="20.100000000000001" customHeight="1">
      <c r="A706" s="144"/>
      <c r="B706" s="413"/>
      <c r="C706" s="452"/>
      <c r="D706" s="311" t="s">
        <v>6728</v>
      </c>
      <c r="E706" s="452"/>
      <c r="F706" s="323"/>
      <c r="G706" s="191"/>
      <c r="H706" s="323"/>
      <c r="I706" s="191"/>
      <c r="J706" s="323"/>
      <c r="K706" s="191"/>
      <c r="L706" s="356"/>
      <c r="M706" s="314"/>
      <c r="N706" s="315"/>
      <c r="O706" s="316"/>
      <c r="P706" s="315"/>
      <c r="Q706" s="316"/>
      <c r="R706" s="315"/>
      <c r="S706" s="316"/>
      <c r="T706" s="315"/>
      <c r="U706" s="316"/>
      <c r="V706" s="316"/>
      <c r="W706" s="316"/>
      <c r="X706" s="316"/>
      <c r="Y706" s="452"/>
      <c r="Z706" s="452"/>
      <c r="AA706" s="452"/>
      <c r="AB706" s="452"/>
      <c r="AC706" s="452"/>
      <c r="AD706" s="452"/>
    </row>
    <row r="707" spans="1:30" ht="20.100000000000001" customHeight="1">
      <c r="A707" s="144"/>
      <c r="B707" s="413"/>
      <c r="C707" s="452"/>
      <c r="D707" s="311" t="s">
        <v>6729</v>
      </c>
      <c r="E707" s="452"/>
      <c r="F707" s="323"/>
      <c r="G707" s="191"/>
      <c r="H707" s="323"/>
      <c r="I707" s="191"/>
      <c r="J707" s="323"/>
      <c r="K707" s="191"/>
      <c r="L707" s="356"/>
      <c r="M707" s="314"/>
      <c r="N707" s="315"/>
      <c r="O707" s="316"/>
      <c r="P707" s="315"/>
      <c r="Q707" s="316"/>
      <c r="R707" s="315"/>
      <c r="S707" s="316"/>
      <c r="T707" s="315"/>
      <c r="U707" s="316"/>
      <c r="V707" s="316"/>
      <c r="W707" s="316"/>
      <c r="X707" s="316"/>
      <c r="Y707" s="452"/>
      <c r="Z707" s="452"/>
      <c r="AA707" s="452"/>
      <c r="AB707" s="452"/>
      <c r="AC707" s="452"/>
      <c r="AD707" s="452"/>
    </row>
    <row r="708" spans="1:30" ht="20.100000000000001" customHeight="1">
      <c r="A708" s="144"/>
      <c r="B708" s="413"/>
      <c r="C708" s="452"/>
      <c r="D708" s="311" t="s">
        <v>6730</v>
      </c>
      <c r="E708" s="452"/>
      <c r="F708" s="323"/>
      <c r="G708" s="191"/>
      <c r="H708" s="323"/>
      <c r="I708" s="191"/>
      <c r="J708" s="323"/>
      <c r="K708" s="191"/>
      <c r="L708" s="356"/>
      <c r="M708" s="314"/>
      <c r="N708" s="315"/>
      <c r="O708" s="316"/>
      <c r="P708" s="315"/>
      <c r="Q708" s="316"/>
      <c r="R708" s="315">
        <v>1</v>
      </c>
      <c r="S708" s="316">
        <v>14.285714285714286</v>
      </c>
      <c r="T708" s="315"/>
      <c r="U708" s="316"/>
      <c r="V708" s="316"/>
      <c r="W708" s="316"/>
      <c r="X708" s="316"/>
      <c r="Y708" s="452"/>
      <c r="Z708" s="452"/>
      <c r="AA708" s="452"/>
      <c r="AB708" s="452"/>
      <c r="AC708" s="452"/>
      <c r="AD708" s="452"/>
    </row>
    <row r="709" spans="1:30" ht="20.100000000000001" customHeight="1">
      <c r="A709" s="144"/>
      <c r="B709" s="413"/>
      <c r="C709" s="452"/>
      <c r="D709" s="311" t="s">
        <v>6731</v>
      </c>
      <c r="E709" s="452"/>
      <c r="F709" s="323"/>
      <c r="G709" s="191"/>
      <c r="H709" s="323"/>
      <c r="I709" s="191"/>
      <c r="J709" s="323">
        <v>3</v>
      </c>
      <c r="K709" s="191">
        <v>100</v>
      </c>
      <c r="L709" s="356"/>
      <c r="M709" s="314"/>
      <c r="N709" s="315">
        <v>2</v>
      </c>
      <c r="O709" s="316">
        <v>100</v>
      </c>
      <c r="P709" s="315"/>
      <c r="Q709" s="316"/>
      <c r="R709" s="315">
        <v>6</v>
      </c>
      <c r="S709" s="316">
        <v>85.714285714285708</v>
      </c>
      <c r="T709" s="315">
        <v>18</v>
      </c>
      <c r="U709" s="316">
        <v>90</v>
      </c>
      <c r="V709" s="316"/>
      <c r="W709" s="316"/>
      <c r="X709" s="316"/>
      <c r="Y709" s="452"/>
      <c r="Z709" s="452"/>
      <c r="AA709" s="452"/>
      <c r="AB709" s="452"/>
      <c r="AC709" s="452"/>
      <c r="AD709" s="452"/>
    </row>
    <row r="710" spans="1:30" ht="19.5" customHeight="1">
      <c r="A710" s="85"/>
      <c r="B710" s="423"/>
      <c r="C710" s="128"/>
      <c r="D710" s="311" t="s">
        <v>8194</v>
      </c>
      <c r="E710" s="128"/>
      <c r="F710" s="323"/>
      <c r="G710" s="191"/>
      <c r="H710" s="117"/>
      <c r="I710" s="199"/>
      <c r="J710" s="117"/>
      <c r="K710" s="199"/>
      <c r="L710" s="160"/>
      <c r="M710" s="161"/>
      <c r="N710" s="160"/>
      <c r="O710" s="161"/>
      <c r="P710" s="160"/>
      <c r="Q710" s="161"/>
      <c r="R710" s="160"/>
      <c r="S710" s="161"/>
      <c r="T710" s="315">
        <v>1</v>
      </c>
      <c r="U710" s="316">
        <v>5</v>
      </c>
      <c r="V710" s="316"/>
      <c r="W710" s="316"/>
      <c r="X710" s="316"/>
      <c r="Y710" s="128"/>
      <c r="Z710" s="128"/>
      <c r="AA710" s="128"/>
      <c r="AB710" s="128"/>
      <c r="AC710" s="128"/>
      <c r="AD710" s="85"/>
    </row>
    <row r="711" spans="1:30" ht="20.100000000000001" customHeight="1">
      <c r="A711" s="144"/>
      <c r="B711" s="413"/>
      <c r="C711" s="452"/>
      <c r="D711" s="311" t="s">
        <v>8195</v>
      </c>
      <c r="E711" s="452"/>
      <c r="F711" s="323"/>
      <c r="G711" s="191"/>
      <c r="H711" s="323"/>
      <c r="I711" s="191"/>
      <c r="J711" s="323"/>
      <c r="K711" s="191"/>
      <c r="L711" s="356"/>
      <c r="M711" s="314"/>
      <c r="N711" s="315"/>
      <c r="O711" s="316"/>
      <c r="P711" s="315"/>
      <c r="Q711" s="316"/>
      <c r="R711" s="315"/>
      <c r="S711" s="316"/>
      <c r="T711" s="315"/>
      <c r="U711" s="316"/>
      <c r="V711" s="316"/>
      <c r="W711" s="316"/>
      <c r="X711" s="316"/>
      <c r="Y711" s="452"/>
      <c r="Z711" s="452"/>
      <c r="AA711" s="452"/>
      <c r="AB711" s="452"/>
      <c r="AC711" s="452"/>
      <c r="AD711" s="452"/>
    </row>
    <row r="712" spans="1:30" ht="20.100000000000001" customHeight="1">
      <c r="A712" s="144"/>
      <c r="B712" s="413"/>
      <c r="C712" s="452"/>
      <c r="D712" s="311" t="s">
        <v>8166</v>
      </c>
      <c r="E712" s="452"/>
      <c r="F712" s="323"/>
      <c r="G712" s="191"/>
      <c r="H712" s="323"/>
      <c r="I712" s="191"/>
      <c r="J712" s="323"/>
      <c r="K712" s="191"/>
      <c r="L712" s="356"/>
      <c r="M712" s="314"/>
      <c r="N712" s="315"/>
      <c r="O712" s="316"/>
      <c r="P712" s="315"/>
      <c r="Q712" s="316"/>
      <c r="R712" s="315"/>
      <c r="S712" s="316"/>
      <c r="T712" s="315"/>
      <c r="U712" s="316"/>
      <c r="V712" s="316"/>
      <c r="W712" s="316"/>
      <c r="X712" s="316"/>
      <c r="Y712" s="452"/>
      <c r="Z712" s="452"/>
      <c r="AA712" s="452"/>
      <c r="AB712" s="452"/>
      <c r="AC712" s="452"/>
      <c r="AD712" s="452"/>
    </row>
    <row r="713" spans="1:30" ht="20.100000000000001" customHeight="1">
      <c r="A713" s="144"/>
      <c r="B713" s="413"/>
      <c r="C713" s="452"/>
      <c r="D713" s="311" t="s">
        <v>8167</v>
      </c>
      <c r="E713" s="452"/>
      <c r="F713" s="323"/>
      <c r="G713" s="191"/>
      <c r="H713" s="323"/>
      <c r="I713" s="191"/>
      <c r="J713" s="323"/>
      <c r="K713" s="191"/>
      <c r="L713" s="356"/>
      <c r="M713" s="314"/>
      <c r="N713" s="315"/>
      <c r="O713" s="316"/>
      <c r="P713" s="315"/>
      <c r="Q713" s="316"/>
      <c r="R713" s="315"/>
      <c r="S713" s="316"/>
      <c r="T713" s="315"/>
      <c r="U713" s="316"/>
      <c r="V713" s="316"/>
      <c r="W713" s="316"/>
      <c r="X713" s="316"/>
      <c r="Y713" s="452"/>
      <c r="Z713" s="452"/>
      <c r="AA713" s="452"/>
      <c r="AB713" s="452"/>
      <c r="AC713" s="452"/>
      <c r="AD713" s="452"/>
    </row>
    <row r="714" spans="1:30" ht="20.100000000000001" customHeight="1">
      <c r="A714" s="476" t="s">
        <v>2649</v>
      </c>
      <c r="B714" s="484" t="s">
        <v>8196</v>
      </c>
      <c r="C714" s="358" t="s">
        <v>996</v>
      </c>
      <c r="D714" s="374" t="s">
        <v>8197</v>
      </c>
      <c r="E714" s="485" t="s">
        <v>8164</v>
      </c>
      <c r="F714" s="467"/>
      <c r="G714" s="477"/>
      <c r="H714" s="474"/>
      <c r="I714" s="486"/>
      <c r="J714" s="474"/>
      <c r="K714" s="486"/>
      <c r="L714" s="443"/>
      <c r="M714" s="444"/>
      <c r="N714" s="471"/>
      <c r="O714" s="465"/>
      <c r="P714" s="471"/>
      <c r="Q714" s="465"/>
      <c r="R714" s="471"/>
      <c r="S714" s="465"/>
      <c r="T714" s="471"/>
      <c r="U714" s="465"/>
      <c r="V714" s="465"/>
      <c r="W714" s="465"/>
      <c r="X714" s="465"/>
      <c r="Y714" s="473"/>
      <c r="Z714" s="473"/>
      <c r="AA714" s="473"/>
      <c r="AB714" s="473"/>
      <c r="AC714" s="473" t="s">
        <v>8161</v>
      </c>
      <c r="AD714" s="476"/>
    </row>
    <row r="715" spans="1:30" ht="20.100000000000001" customHeight="1">
      <c r="A715" s="85"/>
      <c r="B715" s="423"/>
      <c r="C715" s="128"/>
      <c r="D715" s="311" t="s">
        <v>8198</v>
      </c>
      <c r="E715" s="128"/>
      <c r="F715" s="323"/>
      <c r="G715" s="191"/>
      <c r="H715" s="117"/>
      <c r="I715" s="199"/>
      <c r="J715" s="117"/>
      <c r="K715" s="199"/>
      <c r="L715" s="356"/>
      <c r="M715" s="314"/>
      <c r="N715" s="315"/>
      <c r="O715" s="316"/>
      <c r="P715" s="315"/>
      <c r="Q715" s="316"/>
      <c r="R715" s="315"/>
      <c r="S715" s="316"/>
      <c r="T715" s="315"/>
      <c r="U715" s="316"/>
      <c r="V715" s="316"/>
      <c r="W715" s="316"/>
      <c r="X715" s="316"/>
      <c r="Y715" s="128"/>
      <c r="Z715" s="128"/>
      <c r="AA715" s="128"/>
      <c r="AB715" s="128"/>
      <c r="AC715" s="128"/>
      <c r="AD715" s="85"/>
    </row>
    <row r="716" spans="1:30" ht="20.100000000000001" customHeight="1">
      <c r="A716" s="85"/>
      <c r="B716" s="423"/>
      <c r="C716" s="128"/>
      <c r="D716" s="311" t="s">
        <v>8199</v>
      </c>
      <c r="E716" s="128"/>
      <c r="F716" s="323"/>
      <c r="G716" s="191"/>
      <c r="H716" s="117"/>
      <c r="I716" s="199"/>
      <c r="J716" s="117"/>
      <c r="K716" s="199"/>
      <c r="L716" s="356"/>
      <c r="M716" s="314"/>
      <c r="N716" s="315"/>
      <c r="O716" s="316"/>
      <c r="P716" s="315"/>
      <c r="Q716" s="316"/>
      <c r="R716" s="315"/>
      <c r="S716" s="316"/>
      <c r="T716" s="315"/>
      <c r="U716" s="316"/>
      <c r="V716" s="316"/>
      <c r="W716" s="316"/>
      <c r="X716" s="316"/>
      <c r="Y716" s="128"/>
      <c r="Z716" s="128"/>
      <c r="AA716" s="128"/>
      <c r="AB716" s="128"/>
      <c r="AC716" s="128"/>
      <c r="AD716" s="85"/>
    </row>
    <row r="717" spans="1:30" ht="20.100000000000001" customHeight="1">
      <c r="A717" s="85"/>
      <c r="B717" s="423"/>
      <c r="C717" s="128"/>
      <c r="D717" s="311" t="s">
        <v>8200</v>
      </c>
      <c r="E717" s="128"/>
      <c r="F717" s="323"/>
      <c r="G717" s="191"/>
      <c r="H717" s="117"/>
      <c r="I717" s="199"/>
      <c r="J717" s="117"/>
      <c r="K717" s="199"/>
      <c r="L717" s="356"/>
      <c r="M717" s="314"/>
      <c r="N717" s="315"/>
      <c r="O717" s="316"/>
      <c r="P717" s="315"/>
      <c r="Q717" s="316"/>
      <c r="R717" s="315"/>
      <c r="S717" s="316"/>
      <c r="T717" s="315"/>
      <c r="U717" s="316"/>
      <c r="V717" s="316"/>
      <c r="W717" s="316"/>
      <c r="X717" s="316"/>
      <c r="Y717" s="128"/>
      <c r="Z717" s="128"/>
      <c r="AA717" s="128"/>
      <c r="AB717" s="128"/>
      <c r="AC717" s="128"/>
      <c r="AD717" s="85"/>
    </row>
    <row r="718" spans="1:30" ht="20.100000000000001" customHeight="1">
      <c r="A718" s="85"/>
      <c r="B718" s="423"/>
      <c r="C718" s="128"/>
      <c r="D718" s="311" t="s">
        <v>8201</v>
      </c>
      <c r="E718" s="128"/>
      <c r="F718" s="323"/>
      <c r="G718" s="191"/>
      <c r="H718" s="117"/>
      <c r="I718" s="199"/>
      <c r="J718" s="117"/>
      <c r="K718" s="199"/>
      <c r="L718" s="356"/>
      <c r="M718" s="314"/>
      <c r="N718" s="315"/>
      <c r="O718" s="316"/>
      <c r="P718" s="315"/>
      <c r="Q718" s="316"/>
      <c r="R718" s="315"/>
      <c r="S718" s="316"/>
      <c r="T718" s="315"/>
      <c r="U718" s="316"/>
      <c r="V718" s="316"/>
      <c r="W718" s="316"/>
      <c r="X718" s="316"/>
      <c r="Y718" s="128"/>
      <c r="Z718" s="128"/>
      <c r="AA718" s="128"/>
      <c r="AB718" s="128"/>
      <c r="AC718" s="128"/>
      <c r="AD718" s="85"/>
    </row>
    <row r="719" spans="1:30" ht="20.100000000000001" customHeight="1">
      <c r="A719" s="85"/>
      <c r="B719" s="423"/>
      <c r="C719" s="128"/>
      <c r="D719" s="311" t="s">
        <v>8202</v>
      </c>
      <c r="E719" s="128"/>
      <c r="F719" s="323"/>
      <c r="G719" s="191"/>
      <c r="H719" s="117"/>
      <c r="I719" s="199"/>
      <c r="J719" s="117"/>
      <c r="K719" s="199"/>
      <c r="L719" s="356"/>
      <c r="M719" s="314"/>
      <c r="N719" s="315"/>
      <c r="O719" s="316"/>
      <c r="P719" s="315"/>
      <c r="Q719" s="316"/>
      <c r="R719" s="315"/>
      <c r="S719" s="316"/>
      <c r="T719" s="315"/>
      <c r="U719" s="316"/>
      <c r="V719" s="316"/>
      <c r="W719" s="316"/>
      <c r="X719" s="316"/>
      <c r="Y719" s="128"/>
      <c r="Z719" s="128"/>
      <c r="AA719" s="128"/>
      <c r="AB719" s="128"/>
      <c r="AC719" s="128"/>
      <c r="AD719" s="85"/>
    </row>
    <row r="720" spans="1:30" ht="20.100000000000001" customHeight="1">
      <c r="A720" s="85"/>
      <c r="B720" s="423"/>
      <c r="C720" s="128"/>
      <c r="D720" s="311" t="s">
        <v>8203</v>
      </c>
      <c r="E720" s="128"/>
      <c r="F720" s="323"/>
      <c r="G720" s="191"/>
      <c r="H720" s="117"/>
      <c r="I720" s="199"/>
      <c r="J720" s="117"/>
      <c r="K720" s="199"/>
      <c r="L720" s="356"/>
      <c r="M720" s="314"/>
      <c r="N720" s="315"/>
      <c r="O720" s="316"/>
      <c r="P720" s="315"/>
      <c r="Q720" s="316"/>
      <c r="R720" s="315"/>
      <c r="S720" s="316"/>
      <c r="T720" s="315"/>
      <c r="U720" s="316"/>
      <c r="V720" s="316"/>
      <c r="W720" s="316"/>
      <c r="X720" s="316"/>
      <c r="Y720" s="128"/>
      <c r="Z720" s="128"/>
      <c r="AA720" s="128"/>
      <c r="AB720" s="128"/>
      <c r="AC720" s="128"/>
      <c r="AD720" s="85"/>
    </row>
    <row r="721" spans="1:30" ht="20.100000000000001" customHeight="1">
      <c r="A721" s="85"/>
      <c r="B721" s="423"/>
      <c r="C721" s="128"/>
      <c r="D721" s="311" t="s">
        <v>8204</v>
      </c>
      <c r="E721" s="128"/>
      <c r="F721" s="323"/>
      <c r="G721" s="191"/>
      <c r="H721" s="117"/>
      <c r="I721" s="199"/>
      <c r="J721" s="117"/>
      <c r="K721" s="199"/>
      <c r="L721" s="356"/>
      <c r="M721" s="314"/>
      <c r="N721" s="315"/>
      <c r="O721" s="316"/>
      <c r="P721" s="315"/>
      <c r="Q721" s="316"/>
      <c r="R721" s="315"/>
      <c r="S721" s="316"/>
      <c r="T721" s="315"/>
      <c r="U721" s="316"/>
      <c r="V721" s="316"/>
      <c r="W721" s="316"/>
      <c r="X721" s="316"/>
      <c r="Y721" s="128"/>
      <c r="Z721" s="128"/>
      <c r="AA721" s="128"/>
      <c r="AB721" s="128"/>
      <c r="AC721" s="128"/>
      <c r="AD721" s="85"/>
    </row>
    <row r="722" spans="1:30" ht="20.100000000000001" customHeight="1">
      <c r="A722" s="85"/>
      <c r="B722" s="423"/>
      <c r="C722" s="128"/>
      <c r="D722" s="311" t="s">
        <v>8205</v>
      </c>
      <c r="E722" s="128"/>
      <c r="F722" s="323"/>
      <c r="G722" s="191"/>
      <c r="H722" s="117"/>
      <c r="I722" s="199"/>
      <c r="J722" s="117"/>
      <c r="K722" s="199"/>
      <c r="L722" s="356"/>
      <c r="M722" s="314"/>
      <c r="N722" s="315"/>
      <c r="O722" s="316"/>
      <c r="P722" s="315"/>
      <c r="Q722" s="316"/>
      <c r="R722" s="315"/>
      <c r="S722" s="316"/>
      <c r="T722" s="315"/>
      <c r="U722" s="316"/>
      <c r="V722" s="316"/>
      <c r="W722" s="316"/>
      <c r="X722" s="316"/>
      <c r="Y722" s="128"/>
      <c r="Z722" s="128"/>
      <c r="AA722" s="128"/>
      <c r="AB722" s="128"/>
      <c r="AC722" s="128"/>
      <c r="AD722" s="85"/>
    </row>
    <row r="723" spans="1:30" ht="20.100000000000001" customHeight="1">
      <c r="A723" s="85"/>
      <c r="B723" s="423"/>
      <c r="C723" s="128"/>
      <c r="D723" s="311" t="s">
        <v>8206</v>
      </c>
      <c r="E723" s="128"/>
      <c r="F723" s="323"/>
      <c r="G723" s="191"/>
      <c r="H723" s="117"/>
      <c r="I723" s="199"/>
      <c r="J723" s="117"/>
      <c r="K723" s="199"/>
      <c r="L723" s="356"/>
      <c r="M723" s="314"/>
      <c r="N723" s="315"/>
      <c r="O723" s="316"/>
      <c r="P723" s="315"/>
      <c r="Q723" s="316"/>
      <c r="R723" s="315"/>
      <c r="S723" s="316"/>
      <c r="T723" s="315"/>
      <c r="U723" s="316"/>
      <c r="V723" s="316"/>
      <c r="W723" s="316"/>
      <c r="X723" s="316"/>
      <c r="Y723" s="128"/>
      <c r="Z723" s="128"/>
      <c r="AA723" s="128"/>
      <c r="AB723" s="128"/>
      <c r="AC723" s="128"/>
      <c r="AD723" s="85"/>
    </row>
    <row r="724" spans="1:30" ht="20.100000000000001" customHeight="1">
      <c r="A724" s="85"/>
      <c r="B724" s="423"/>
      <c r="C724" s="128"/>
      <c r="D724" s="311" t="s">
        <v>8207</v>
      </c>
      <c r="E724" s="128"/>
      <c r="F724" s="323"/>
      <c r="G724" s="191"/>
      <c r="H724" s="117"/>
      <c r="I724" s="199"/>
      <c r="J724" s="117"/>
      <c r="K724" s="199"/>
      <c r="L724" s="356"/>
      <c r="M724" s="314"/>
      <c r="N724" s="315"/>
      <c r="O724" s="316"/>
      <c r="P724" s="315"/>
      <c r="Q724" s="316"/>
      <c r="R724" s="315"/>
      <c r="S724" s="316"/>
      <c r="T724" s="315"/>
      <c r="U724" s="316"/>
      <c r="V724" s="316"/>
      <c r="W724" s="316"/>
      <c r="X724" s="316"/>
      <c r="Y724" s="128"/>
      <c r="Z724" s="128"/>
      <c r="AA724" s="128"/>
      <c r="AB724" s="128"/>
      <c r="AC724" s="128"/>
      <c r="AD724" s="85"/>
    </row>
    <row r="725" spans="1:30" ht="19.5" customHeight="1">
      <c r="A725" s="85"/>
      <c r="B725" s="423"/>
      <c r="C725" s="128"/>
      <c r="D725" s="311" t="s">
        <v>8208</v>
      </c>
      <c r="E725" s="128"/>
      <c r="F725" s="323"/>
      <c r="G725" s="191"/>
      <c r="H725" s="117"/>
      <c r="I725" s="199"/>
      <c r="J725" s="117"/>
      <c r="K725" s="199"/>
      <c r="L725" s="160"/>
      <c r="M725" s="161"/>
      <c r="N725" s="160"/>
      <c r="O725" s="161"/>
      <c r="P725" s="160"/>
      <c r="Q725" s="161"/>
      <c r="R725" s="160"/>
      <c r="S725" s="161"/>
      <c r="T725" s="315">
        <v>18</v>
      </c>
      <c r="U725" s="316">
        <v>100</v>
      </c>
      <c r="V725" s="316"/>
      <c r="W725" s="316"/>
      <c r="X725" s="316"/>
      <c r="Y725" s="128"/>
      <c r="Z725" s="128"/>
      <c r="AA725" s="128"/>
      <c r="AB725" s="128"/>
      <c r="AC725" s="128"/>
      <c r="AD725" s="85"/>
    </row>
    <row r="726" spans="1:30" ht="20.100000000000001" customHeight="1">
      <c r="A726" s="85"/>
      <c r="B726" s="423"/>
      <c r="C726" s="128"/>
      <c r="D726" s="85" t="s">
        <v>8209</v>
      </c>
      <c r="E726" s="128"/>
      <c r="F726" s="323"/>
      <c r="G726" s="191"/>
      <c r="H726" s="117"/>
      <c r="I726" s="199"/>
      <c r="J726" s="117"/>
      <c r="K726" s="199"/>
      <c r="L726" s="356"/>
      <c r="M726" s="314"/>
      <c r="N726" s="315"/>
      <c r="O726" s="316"/>
      <c r="P726" s="315"/>
      <c r="Q726" s="316"/>
      <c r="R726" s="315"/>
      <c r="S726" s="316"/>
      <c r="T726" s="315"/>
      <c r="U726" s="316"/>
      <c r="V726" s="316"/>
      <c r="W726" s="316"/>
      <c r="X726" s="316"/>
      <c r="Y726" s="128"/>
      <c r="Z726" s="128"/>
      <c r="AA726" s="128"/>
      <c r="AB726" s="128"/>
      <c r="AC726" s="128"/>
      <c r="AD726" s="85"/>
    </row>
    <row r="727" spans="1:30" ht="20.100000000000001" customHeight="1">
      <c r="A727" s="85"/>
      <c r="B727" s="423"/>
      <c r="C727" s="128"/>
      <c r="D727" s="162" t="s">
        <v>8120</v>
      </c>
      <c r="E727" s="128"/>
      <c r="F727" s="323"/>
      <c r="G727" s="191"/>
      <c r="H727" s="117"/>
      <c r="I727" s="199"/>
      <c r="J727" s="117"/>
      <c r="K727" s="199"/>
      <c r="L727" s="356"/>
      <c r="M727" s="314"/>
      <c r="N727" s="315"/>
      <c r="O727" s="316"/>
      <c r="P727" s="315"/>
      <c r="Q727" s="316"/>
      <c r="R727" s="315"/>
      <c r="S727" s="316"/>
      <c r="T727" s="315"/>
      <c r="U727" s="316"/>
      <c r="V727" s="316"/>
      <c r="W727" s="316"/>
      <c r="X727" s="316"/>
      <c r="Y727" s="128"/>
      <c r="Z727" s="128"/>
      <c r="AA727" s="128"/>
      <c r="AB727" s="128"/>
      <c r="AC727" s="128"/>
      <c r="AD727" s="85"/>
    </row>
    <row r="728" spans="1:30" ht="20.100000000000001" customHeight="1">
      <c r="A728" s="85"/>
      <c r="B728" s="423"/>
      <c r="C728" s="128"/>
      <c r="D728" s="162" t="s">
        <v>8121</v>
      </c>
      <c r="E728" s="128"/>
      <c r="F728" s="323"/>
      <c r="G728" s="191"/>
      <c r="H728" s="117"/>
      <c r="I728" s="199"/>
      <c r="J728" s="117"/>
      <c r="K728" s="199"/>
      <c r="L728" s="356"/>
      <c r="M728" s="314"/>
      <c r="N728" s="315"/>
      <c r="O728" s="316"/>
      <c r="P728" s="315"/>
      <c r="Q728" s="316"/>
      <c r="R728" s="315"/>
      <c r="S728" s="316"/>
      <c r="T728" s="315"/>
      <c r="U728" s="316"/>
      <c r="V728" s="316"/>
      <c r="W728" s="316"/>
      <c r="X728" s="316"/>
      <c r="Y728" s="128"/>
      <c r="Z728" s="128"/>
      <c r="AA728" s="128"/>
      <c r="AB728" s="128"/>
      <c r="AC728" s="128"/>
      <c r="AD728" s="85"/>
    </row>
    <row r="729" spans="1:30" ht="20.100000000000001" customHeight="1">
      <c r="A729" s="460" t="s">
        <v>5344</v>
      </c>
      <c r="B729" s="461" t="s">
        <v>974</v>
      </c>
      <c r="C729" s="358" t="s">
        <v>996</v>
      </c>
      <c r="D729" s="374" t="s">
        <v>8210</v>
      </c>
      <c r="E729" s="527" t="s">
        <v>8132</v>
      </c>
      <c r="F729" s="467">
        <v>9</v>
      </c>
      <c r="G729" s="477">
        <v>31.03448275862069</v>
      </c>
      <c r="H729" s="467">
        <v>13</v>
      </c>
      <c r="I729" s="477">
        <v>48.148148148148145</v>
      </c>
      <c r="J729" s="467">
        <v>12</v>
      </c>
      <c r="K729" s="477">
        <v>34.299999999999997</v>
      </c>
      <c r="L729" s="443">
        <v>19</v>
      </c>
      <c r="M729" s="444">
        <v>57.575757575757578</v>
      </c>
      <c r="N729" s="471">
        <v>18</v>
      </c>
      <c r="O729" s="465">
        <v>42.857142857142854</v>
      </c>
      <c r="P729" s="471">
        <v>17</v>
      </c>
      <c r="Q729" s="465">
        <v>39.534883720930232</v>
      </c>
      <c r="R729" s="471">
        <v>36</v>
      </c>
      <c r="S729" s="465">
        <v>43.9</v>
      </c>
      <c r="T729" s="471"/>
      <c r="U729" s="465"/>
      <c r="V729" s="358" t="s">
        <v>8118</v>
      </c>
      <c r="W729" s="358" t="s">
        <v>8118</v>
      </c>
      <c r="X729" s="358" t="s">
        <v>8118</v>
      </c>
      <c r="Y729" s="358" t="s">
        <v>8118</v>
      </c>
      <c r="Z729" s="358" t="s">
        <v>8118</v>
      </c>
      <c r="AA729" s="358" t="s">
        <v>8118</v>
      </c>
      <c r="AB729" s="358" t="s">
        <v>138</v>
      </c>
      <c r="AC729" s="358"/>
      <c r="AD729" s="358"/>
    </row>
    <row r="730" spans="1:30" ht="20.100000000000001" customHeight="1">
      <c r="A730" s="144"/>
      <c r="B730" s="408"/>
      <c r="C730" s="452"/>
      <c r="D730" s="311" t="s">
        <v>8211</v>
      </c>
      <c r="E730" s="526"/>
      <c r="F730" s="323">
        <v>20</v>
      </c>
      <c r="G730" s="191">
        <v>68.965517241379317</v>
      </c>
      <c r="H730" s="323">
        <v>14</v>
      </c>
      <c r="I730" s="191">
        <v>51.851851851851855</v>
      </c>
      <c r="J730" s="323">
        <v>23</v>
      </c>
      <c r="K730" s="191">
        <v>65.7</v>
      </c>
      <c r="L730" s="356">
        <v>14</v>
      </c>
      <c r="M730" s="314">
        <v>42.424242424242422</v>
      </c>
      <c r="N730" s="315">
        <v>24</v>
      </c>
      <c r="O730" s="316">
        <v>57.142857142857146</v>
      </c>
      <c r="P730" s="315">
        <v>26</v>
      </c>
      <c r="Q730" s="316">
        <v>60.465116279069768</v>
      </c>
      <c r="R730" s="315">
        <v>46</v>
      </c>
      <c r="S730" s="316">
        <v>56.1</v>
      </c>
      <c r="T730" s="315"/>
      <c r="U730" s="316"/>
      <c r="V730" s="316"/>
      <c r="W730" s="316"/>
      <c r="X730" s="316"/>
      <c r="Y730" s="452"/>
      <c r="Z730" s="452"/>
      <c r="AA730" s="452"/>
      <c r="AB730" s="452"/>
      <c r="AC730" s="452"/>
      <c r="AD730" s="452"/>
    </row>
    <row r="731" spans="1:30" ht="20.100000000000001" customHeight="1">
      <c r="A731" s="144"/>
      <c r="B731" s="408"/>
      <c r="C731" s="452"/>
      <c r="D731" s="311" t="s">
        <v>8212</v>
      </c>
      <c r="E731" s="526"/>
      <c r="F731" s="323"/>
      <c r="G731" s="532"/>
      <c r="H731" s="323"/>
      <c r="J731" s="323"/>
      <c r="L731" s="356"/>
      <c r="M731" s="314"/>
      <c r="N731" s="315"/>
      <c r="O731" s="316"/>
      <c r="P731" s="315"/>
      <c r="Q731" s="316"/>
      <c r="R731" s="315"/>
      <c r="S731" s="316"/>
      <c r="T731" s="315"/>
      <c r="U731" s="316"/>
      <c r="V731" s="316"/>
      <c r="W731" s="316"/>
      <c r="X731" s="316"/>
      <c r="Y731" s="452"/>
      <c r="Z731" s="452"/>
      <c r="AA731" s="452"/>
      <c r="AB731" s="452"/>
      <c r="AC731" s="452"/>
      <c r="AD731" s="452"/>
    </row>
    <row r="732" spans="1:30" ht="20.100000000000001" customHeight="1">
      <c r="A732" s="144"/>
      <c r="B732" s="413"/>
      <c r="C732" s="452"/>
      <c r="D732" s="311" t="s">
        <v>8213</v>
      </c>
      <c r="E732" s="526"/>
      <c r="F732" s="323"/>
      <c r="G732" s="191"/>
      <c r="H732" s="323"/>
      <c r="I732" s="191"/>
      <c r="J732" s="323"/>
      <c r="K732" s="191"/>
      <c r="L732" s="356"/>
      <c r="M732" s="314"/>
      <c r="N732" s="315"/>
      <c r="O732" s="316"/>
      <c r="P732" s="315"/>
      <c r="Q732" s="316"/>
      <c r="R732" s="315"/>
      <c r="S732" s="316"/>
      <c r="T732" s="315"/>
      <c r="U732" s="316"/>
      <c r="V732" s="316"/>
      <c r="W732" s="316"/>
      <c r="X732" s="316"/>
      <c r="Y732" s="452"/>
      <c r="Z732" s="452"/>
      <c r="AA732" s="452"/>
      <c r="AB732" s="452"/>
      <c r="AC732" s="452"/>
      <c r="AD732" s="452"/>
    </row>
    <row r="733" spans="1:30" ht="20.100000000000001" customHeight="1">
      <c r="A733" s="460" t="s">
        <v>5345</v>
      </c>
      <c r="B733" s="461" t="s">
        <v>975</v>
      </c>
      <c r="C733" s="358" t="s">
        <v>5346</v>
      </c>
      <c r="D733" s="476"/>
      <c r="E733" s="358"/>
      <c r="F733" s="467">
        <v>9</v>
      </c>
      <c r="G733" s="477">
        <v>100</v>
      </c>
      <c r="H733" s="467">
        <v>13</v>
      </c>
      <c r="I733" s="477">
        <v>100</v>
      </c>
      <c r="J733" s="467">
        <v>12</v>
      </c>
      <c r="K733" s="477">
        <v>100</v>
      </c>
      <c r="L733" s="443">
        <v>18</v>
      </c>
      <c r="M733" s="444">
        <v>94.7</v>
      </c>
      <c r="N733" s="471">
        <v>17</v>
      </c>
      <c r="O733" s="465">
        <v>94.4</v>
      </c>
      <c r="P733" s="471">
        <v>17</v>
      </c>
      <c r="Q733" s="465">
        <v>100</v>
      </c>
      <c r="R733" s="471">
        <v>35</v>
      </c>
      <c r="S733" s="465">
        <v>97.2</v>
      </c>
      <c r="T733" s="471"/>
      <c r="U733" s="465"/>
      <c r="V733" s="358" t="s">
        <v>8118</v>
      </c>
      <c r="W733" s="358" t="s">
        <v>8118</v>
      </c>
      <c r="X733" s="358" t="s">
        <v>8118</v>
      </c>
      <c r="Y733" s="358" t="s">
        <v>8118</v>
      </c>
      <c r="Z733" s="358" t="s">
        <v>8118</v>
      </c>
      <c r="AA733" s="358" t="s">
        <v>8118</v>
      </c>
      <c r="AB733" s="358" t="s">
        <v>138</v>
      </c>
      <c r="AC733" s="358"/>
      <c r="AD733" s="358"/>
    </row>
    <row r="734" spans="1:30" ht="20.100000000000001" customHeight="1">
      <c r="A734" s="144"/>
      <c r="B734" s="408"/>
      <c r="C734" s="452"/>
      <c r="D734" s="85" t="s">
        <v>248</v>
      </c>
      <c r="E734" s="452" t="s">
        <v>2411</v>
      </c>
      <c r="F734" s="323"/>
      <c r="G734" s="191"/>
      <c r="H734" s="323"/>
      <c r="I734" s="191"/>
      <c r="J734" s="323"/>
      <c r="K734" s="191"/>
      <c r="L734" s="356"/>
      <c r="M734" s="314"/>
      <c r="N734" s="315"/>
      <c r="O734" s="316"/>
      <c r="P734" s="315"/>
      <c r="Q734" s="316"/>
      <c r="R734" s="315"/>
      <c r="S734" s="316"/>
      <c r="T734" s="315"/>
      <c r="U734" s="316"/>
      <c r="V734" s="316"/>
      <c r="W734" s="316"/>
      <c r="X734" s="316"/>
      <c r="Y734" s="452"/>
      <c r="Z734" s="452"/>
      <c r="AA734" s="452"/>
      <c r="AB734" s="452"/>
      <c r="AC734" s="452"/>
      <c r="AD734" s="452"/>
    </row>
    <row r="735" spans="1:30" ht="20.100000000000001" customHeight="1">
      <c r="A735" s="144"/>
      <c r="B735" s="408"/>
      <c r="C735" s="452"/>
      <c r="D735" s="85" t="s">
        <v>249</v>
      </c>
      <c r="E735" s="452"/>
      <c r="F735" s="323"/>
      <c r="G735" s="191"/>
      <c r="H735" s="323"/>
      <c r="I735" s="191"/>
      <c r="J735" s="323"/>
      <c r="K735" s="191"/>
      <c r="L735" s="356">
        <v>1</v>
      </c>
      <c r="M735" s="314">
        <v>5.6</v>
      </c>
      <c r="N735" s="315">
        <v>1</v>
      </c>
      <c r="O735" s="316">
        <v>5.6</v>
      </c>
      <c r="P735" s="315"/>
      <c r="Q735" s="316"/>
      <c r="R735" s="315">
        <v>1</v>
      </c>
      <c r="S735" s="316">
        <v>2.8</v>
      </c>
      <c r="T735" s="315"/>
      <c r="U735" s="316"/>
      <c r="V735" s="316"/>
      <c r="W735" s="316"/>
      <c r="X735" s="316"/>
      <c r="Y735" s="452"/>
      <c r="Z735" s="452"/>
      <c r="AA735" s="452"/>
      <c r="AB735" s="452"/>
      <c r="AC735" s="452"/>
      <c r="AD735" s="452"/>
    </row>
    <row r="736" spans="1:30" ht="19.5" customHeight="1">
      <c r="A736" s="460" t="s">
        <v>8214</v>
      </c>
      <c r="B736" s="461" t="s">
        <v>8215</v>
      </c>
      <c r="C736" s="358" t="s">
        <v>996</v>
      </c>
      <c r="D736" s="487" t="s">
        <v>2688</v>
      </c>
      <c r="E736" s="358"/>
      <c r="F736" s="467"/>
      <c r="G736" s="477"/>
      <c r="H736" s="467"/>
      <c r="I736" s="477"/>
      <c r="J736" s="467"/>
      <c r="K736" s="477"/>
      <c r="L736" s="488"/>
      <c r="M736" s="489"/>
      <c r="N736" s="490"/>
      <c r="O736" s="491"/>
      <c r="P736" s="490"/>
      <c r="Q736" s="491"/>
      <c r="R736" s="490"/>
      <c r="S736" s="491"/>
      <c r="T736" s="471">
        <v>63</v>
      </c>
      <c r="U736" s="465">
        <v>10.8</v>
      </c>
      <c r="V736" s="465"/>
      <c r="W736" s="465"/>
      <c r="X736" s="465"/>
      <c r="Y736" s="358"/>
      <c r="Z736" s="358"/>
      <c r="AA736" s="358"/>
      <c r="AB736" s="358"/>
      <c r="AC736" s="358" t="s">
        <v>138</v>
      </c>
      <c r="AD736" s="358"/>
    </row>
    <row r="737" spans="1:30" ht="19.5" customHeight="1">
      <c r="A737" s="144"/>
      <c r="B737" s="408"/>
      <c r="C737" s="452"/>
      <c r="D737" s="87" t="s">
        <v>2689</v>
      </c>
      <c r="E737" s="452"/>
      <c r="F737" s="323"/>
      <c r="G737" s="191"/>
      <c r="H737" s="323"/>
      <c r="I737" s="191"/>
      <c r="J737" s="323"/>
      <c r="K737" s="191"/>
      <c r="L737" s="160"/>
      <c r="M737" s="161"/>
      <c r="N737" s="76"/>
      <c r="O737" s="336"/>
      <c r="P737" s="76"/>
      <c r="Q737" s="336"/>
      <c r="R737" s="76"/>
      <c r="S737" s="336"/>
      <c r="T737" s="315">
        <v>20</v>
      </c>
      <c r="U737" s="316">
        <v>3.4</v>
      </c>
      <c r="V737" s="316"/>
      <c r="W737" s="316"/>
      <c r="X737" s="316"/>
      <c r="Y737" s="452"/>
      <c r="Z737" s="452"/>
      <c r="AA737" s="452"/>
      <c r="AB737" s="452"/>
      <c r="AC737" s="452"/>
      <c r="AD737" s="452"/>
    </row>
    <row r="738" spans="1:30" ht="19.5" customHeight="1">
      <c r="A738" s="144"/>
      <c r="B738" s="408"/>
      <c r="C738" s="452"/>
      <c r="D738" s="87" t="s">
        <v>2690</v>
      </c>
      <c r="E738" s="452"/>
      <c r="F738" s="323"/>
      <c r="G738" s="191"/>
      <c r="H738" s="323"/>
      <c r="I738" s="191"/>
      <c r="J738" s="323"/>
      <c r="K738" s="191"/>
      <c r="L738" s="160"/>
      <c r="M738" s="161"/>
      <c r="N738" s="76"/>
      <c r="O738" s="336"/>
      <c r="P738" s="76"/>
      <c r="Q738" s="336"/>
      <c r="R738" s="76"/>
      <c r="S738" s="336"/>
      <c r="T738" s="315">
        <v>29</v>
      </c>
      <c r="U738" s="316">
        <v>5</v>
      </c>
      <c r="V738" s="316"/>
      <c r="W738" s="316"/>
      <c r="X738" s="316"/>
      <c r="Y738" s="452"/>
      <c r="Z738" s="452"/>
      <c r="AA738" s="452"/>
      <c r="AB738" s="452"/>
      <c r="AC738" s="452"/>
      <c r="AD738" s="452"/>
    </row>
    <row r="739" spans="1:30" ht="19.5" customHeight="1">
      <c r="A739" s="144"/>
      <c r="B739" s="408"/>
      <c r="C739" s="452"/>
      <c r="D739" s="87" t="s">
        <v>2691</v>
      </c>
      <c r="E739" s="452"/>
      <c r="F739" s="323"/>
      <c r="G739" s="191"/>
      <c r="H739" s="323"/>
      <c r="I739" s="191"/>
      <c r="J739" s="323"/>
      <c r="K739" s="191"/>
      <c r="L739" s="160"/>
      <c r="M739" s="161"/>
      <c r="N739" s="76"/>
      <c r="O739" s="336"/>
      <c r="P739" s="76"/>
      <c r="Q739" s="336"/>
      <c r="R739" s="76"/>
      <c r="S739" s="336"/>
      <c r="T739" s="315">
        <v>62</v>
      </c>
      <c r="U739" s="316">
        <v>10.7</v>
      </c>
      <c r="V739" s="316"/>
      <c r="W739" s="316"/>
      <c r="X739" s="316"/>
      <c r="Y739" s="452"/>
      <c r="Z739" s="452"/>
      <c r="AA739" s="452"/>
      <c r="AB739" s="452"/>
      <c r="AC739" s="452"/>
      <c r="AD739" s="452"/>
    </row>
    <row r="740" spans="1:30" ht="19.5" customHeight="1">
      <c r="A740" s="144"/>
      <c r="B740" s="408"/>
      <c r="C740" s="452"/>
      <c r="D740" s="87" t="s">
        <v>2692</v>
      </c>
      <c r="E740" s="452"/>
      <c r="F740" s="323"/>
      <c r="G740" s="191"/>
      <c r="H740" s="323"/>
      <c r="I740" s="191"/>
      <c r="J740" s="323"/>
      <c r="K740" s="191"/>
      <c r="L740" s="160"/>
      <c r="M740" s="161"/>
      <c r="N740" s="76"/>
      <c r="O740" s="336"/>
      <c r="P740" s="76"/>
      <c r="Q740" s="336"/>
      <c r="R740" s="76"/>
      <c r="S740" s="336"/>
      <c r="T740" s="315">
        <v>79</v>
      </c>
      <c r="U740" s="316">
        <v>13.6</v>
      </c>
      <c r="V740" s="316"/>
      <c r="W740" s="316"/>
      <c r="X740" s="316"/>
      <c r="Y740" s="452"/>
      <c r="Z740" s="452"/>
      <c r="AA740" s="452"/>
      <c r="AB740" s="452"/>
      <c r="AC740" s="452"/>
      <c r="AD740" s="452"/>
    </row>
    <row r="741" spans="1:30" ht="19.5" customHeight="1">
      <c r="A741" s="144"/>
      <c r="B741" s="408"/>
      <c r="C741" s="452"/>
      <c r="D741" s="87" t="s">
        <v>2693</v>
      </c>
      <c r="E741" s="452"/>
      <c r="F741" s="323"/>
      <c r="G741" s="191"/>
      <c r="H741" s="323"/>
      <c r="I741" s="191"/>
      <c r="J741" s="323"/>
      <c r="K741" s="191"/>
      <c r="L741" s="160"/>
      <c r="M741" s="161"/>
      <c r="N741" s="76"/>
      <c r="O741" s="336"/>
      <c r="P741" s="76"/>
      <c r="Q741" s="336"/>
      <c r="R741" s="76"/>
      <c r="S741" s="336"/>
      <c r="T741" s="315">
        <v>46</v>
      </c>
      <c r="U741" s="316">
        <v>7.9</v>
      </c>
      <c r="V741" s="316"/>
      <c r="W741" s="316"/>
      <c r="X741" s="316"/>
      <c r="Y741" s="452"/>
      <c r="Z741" s="452"/>
      <c r="AA741" s="452"/>
      <c r="AB741" s="452"/>
      <c r="AC741" s="452"/>
      <c r="AD741" s="452"/>
    </row>
    <row r="742" spans="1:30" ht="19.5" customHeight="1">
      <c r="A742" s="144"/>
      <c r="B742" s="408"/>
      <c r="C742" s="452"/>
      <c r="D742" s="87" t="s">
        <v>2694</v>
      </c>
      <c r="E742" s="452"/>
      <c r="F742" s="323"/>
      <c r="G742" s="191"/>
      <c r="H742" s="323"/>
      <c r="I742" s="191"/>
      <c r="J742" s="323"/>
      <c r="K742" s="191"/>
      <c r="L742" s="160"/>
      <c r="M742" s="161"/>
      <c r="N742" s="76"/>
      <c r="O742" s="336"/>
      <c r="P742" s="76"/>
      <c r="Q742" s="336"/>
      <c r="R742" s="76"/>
      <c r="S742" s="336"/>
      <c r="T742" s="315">
        <v>57</v>
      </c>
      <c r="U742" s="316">
        <v>9.8000000000000007</v>
      </c>
      <c r="V742" s="316"/>
      <c r="W742" s="316"/>
      <c r="X742" s="316"/>
      <c r="Y742" s="452"/>
      <c r="Z742" s="452"/>
      <c r="AA742" s="452"/>
      <c r="AB742" s="452"/>
      <c r="AC742" s="452"/>
      <c r="AD742" s="452"/>
    </row>
    <row r="743" spans="1:30" ht="19.5" customHeight="1">
      <c r="A743" s="144"/>
      <c r="B743" s="408"/>
      <c r="C743" s="452"/>
      <c r="D743" s="87" t="s">
        <v>2695</v>
      </c>
      <c r="E743" s="452"/>
      <c r="F743" s="323"/>
      <c r="G743" s="191"/>
      <c r="H743" s="323"/>
      <c r="I743" s="191"/>
      <c r="J743" s="323"/>
      <c r="K743" s="191"/>
      <c r="L743" s="160"/>
      <c r="M743" s="161"/>
      <c r="N743" s="76"/>
      <c r="O743" s="336"/>
      <c r="P743" s="76"/>
      <c r="Q743" s="336"/>
      <c r="R743" s="76"/>
      <c r="S743" s="336"/>
      <c r="T743" s="315">
        <v>216</v>
      </c>
      <c r="U743" s="316">
        <v>37.1</v>
      </c>
      <c r="V743" s="316"/>
      <c r="W743" s="316"/>
      <c r="X743" s="316"/>
      <c r="Y743" s="452"/>
      <c r="Z743" s="452"/>
      <c r="AA743" s="452"/>
      <c r="AB743" s="452"/>
      <c r="AC743" s="452"/>
      <c r="AD743" s="452"/>
    </row>
    <row r="744" spans="1:30" ht="19.5" customHeight="1">
      <c r="A744" s="144"/>
      <c r="B744" s="408"/>
      <c r="C744" s="452"/>
      <c r="D744" s="85" t="s">
        <v>2696</v>
      </c>
      <c r="E744" s="452"/>
      <c r="F744" s="323"/>
      <c r="G744" s="191"/>
      <c r="H744" s="323"/>
      <c r="I744" s="191"/>
      <c r="J744" s="323"/>
      <c r="K744" s="191"/>
      <c r="L744" s="160"/>
      <c r="M744" s="161"/>
      <c r="N744" s="76"/>
      <c r="O744" s="336"/>
      <c r="P744" s="76"/>
      <c r="Q744" s="336"/>
      <c r="R744" s="76"/>
      <c r="S744" s="336"/>
      <c r="T744" s="315">
        <v>2</v>
      </c>
      <c r="U744" s="316">
        <v>0.3</v>
      </c>
      <c r="V744" s="316"/>
      <c r="W744" s="316"/>
      <c r="X744" s="316"/>
      <c r="Y744" s="452"/>
      <c r="Z744" s="452"/>
      <c r="AA744" s="452"/>
      <c r="AB744" s="452"/>
      <c r="AC744" s="452"/>
      <c r="AD744" s="452"/>
    </row>
    <row r="745" spans="1:30" ht="19.5" customHeight="1">
      <c r="A745" s="144"/>
      <c r="B745" s="408"/>
      <c r="C745" s="452"/>
      <c r="D745" s="85" t="s">
        <v>2697</v>
      </c>
      <c r="E745" s="452"/>
      <c r="F745" s="323"/>
      <c r="G745" s="191"/>
      <c r="H745" s="323"/>
      <c r="I745" s="191"/>
      <c r="J745" s="323"/>
      <c r="K745" s="191"/>
      <c r="L745" s="160"/>
      <c r="M745" s="161"/>
      <c r="N745" s="76"/>
      <c r="O745" s="336"/>
      <c r="P745" s="76"/>
      <c r="Q745" s="336"/>
      <c r="R745" s="76"/>
      <c r="S745" s="336"/>
      <c r="T745" s="315">
        <v>8</v>
      </c>
      <c r="U745" s="316">
        <v>1.4</v>
      </c>
      <c r="V745" s="316"/>
      <c r="W745" s="316"/>
      <c r="X745" s="316"/>
      <c r="Y745" s="452"/>
      <c r="Z745" s="452"/>
      <c r="AA745" s="452"/>
      <c r="AB745" s="452"/>
      <c r="AC745" s="452"/>
      <c r="AD745" s="452"/>
    </row>
    <row r="746" spans="1:30" ht="20.100000000000001" customHeight="1">
      <c r="A746" s="460" t="s">
        <v>5347</v>
      </c>
      <c r="B746" s="461" t="s">
        <v>196</v>
      </c>
      <c r="C746" s="358" t="s">
        <v>996</v>
      </c>
      <c r="D746" s="374" t="s">
        <v>1434</v>
      </c>
      <c r="E746" s="527"/>
      <c r="F746" s="467">
        <v>11</v>
      </c>
      <c r="G746" s="477">
        <v>37.931034482758619</v>
      </c>
      <c r="H746" s="467">
        <v>8</v>
      </c>
      <c r="I746" s="477">
        <v>29.62962962962963</v>
      </c>
      <c r="J746" s="467">
        <v>9</v>
      </c>
      <c r="K746" s="477">
        <v>25.7</v>
      </c>
      <c r="L746" s="443">
        <v>10</v>
      </c>
      <c r="M746" s="444">
        <v>30.303030303030305</v>
      </c>
      <c r="N746" s="471">
        <v>17</v>
      </c>
      <c r="O746" s="465">
        <v>40.476190476190474</v>
      </c>
      <c r="P746" s="471">
        <v>18</v>
      </c>
      <c r="Q746" s="465">
        <v>41.860465116279073</v>
      </c>
      <c r="R746" s="471">
        <v>32</v>
      </c>
      <c r="S746" s="465">
        <v>39</v>
      </c>
      <c r="T746" s="471">
        <v>229</v>
      </c>
      <c r="U746" s="465">
        <v>39.34707903780069</v>
      </c>
      <c r="V746" s="358" t="s">
        <v>8118</v>
      </c>
      <c r="W746" s="358" t="s">
        <v>8118</v>
      </c>
      <c r="X746" s="358" t="s">
        <v>8118</v>
      </c>
      <c r="Y746" s="358" t="s">
        <v>8118</v>
      </c>
      <c r="Z746" s="358" t="s">
        <v>8118</v>
      </c>
      <c r="AA746" s="358" t="s">
        <v>8118</v>
      </c>
      <c r="AB746" s="358" t="s">
        <v>138</v>
      </c>
      <c r="AC746" s="358" t="s">
        <v>138</v>
      </c>
      <c r="AD746" s="358"/>
    </row>
    <row r="747" spans="1:30" ht="20.100000000000001" customHeight="1">
      <c r="A747" s="144"/>
      <c r="B747" s="413"/>
      <c r="C747" s="452"/>
      <c r="D747" s="311" t="s">
        <v>1435</v>
      </c>
      <c r="E747" s="526"/>
      <c r="F747" s="323">
        <v>2</v>
      </c>
      <c r="G747" s="191">
        <v>6.8965517241379306</v>
      </c>
      <c r="H747" s="323">
        <v>1</v>
      </c>
      <c r="I747" s="191">
        <v>3.7037037037037037</v>
      </c>
      <c r="J747" s="323">
        <v>7</v>
      </c>
      <c r="K747" s="191">
        <v>20</v>
      </c>
      <c r="L747" s="356"/>
      <c r="M747" s="314"/>
      <c r="N747" s="315">
        <v>1</v>
      </c>
      <c r="O747" s="316">
        <v>2.3809523809523809</v>
      </c>
      <c r="P747" s="315">
        <v>3</v>
      </c>
      <c r="Q747" s="316">
        <v>6.9767441860465116</v>
      </c>
      <c r="R747" s="315">
        <v>1</v>
      </c>
      <c r="S747" s="316">
        <v>1.2345679012345678</v>
      </c>
      <c r="T747" s="315">
        <v>20</v>
      </c>
      <c r="U747" s="316">
        <v>3.4364261168384878</v>
      </c>
      <c r="V747" s="316"/>
      <c r="W747" s="316"/>
      <c r="X747" s="316"/>
      <c r="Y747" s="452"/>
      <c r="Z747" s="452"/>
      <c r="AA747" s="452"/>
      <c r="AB747" s="452"/>
      <c r="AC747" s="452"/>
      <c r="AD747" s="452"/>
    </row>
    <row r="748" spans="1:30" ht="20.100000000000001" customHeight="1">
      <c r="A748" s="144"/>
      <c r="B748" s="413"/>
      <c r="C748" s="452"/>
      <c r="D748" s="311" t="s">
        <v>1436</v>
      </c>
      <c r="E748" s="526"/>
      <c r="F748" s="323"/>
      <c r="G748" s="191"/>
      <c r="H748" s="323"/>
      <c r="I748" s="191"/>
      <c r="J748" s="323">
        <v>3</v>
      </c>
      <c r="K748" s="191">
        <v>8.6</v>
      </c>
      <c r="L748" s="356">
        <v>1</v>
      </c>
      <c r="M748" s="314">
        <v>3.0303030303030303</v>
      </c>
      <c r="N748" s="315"/>
      <c r="O748" s="316"/>
      <c r="P748" s="315"/>
      <c r="Q748" s="316"/>
      <c r="R748" s="315">
        <v>4</v>
      </c>
      <c r="S748" s="316">
        <v>4.9000000000000004</v>
      </c>
      <c r="T748" s="315">
        <v>24</v>
      </c>
      <c r="U748" s="316">
        <v>4.1237113402061851</v>
      </c>
      <c r="V748" s="316"/>
      <c r="W748" s="316"/>
      <c r="X748" s="316"/>
      <c r="Y748" s="452"/>
      <c r="Z748" s="452"/>
      <c r="AA748" s="452"/>
      <c r="AB748" s="452"/>
      <c r="AC748" s="452"/>
      <c r="AD748" s="452"/>
    </row>
    <row r="749" spans="1:30" ht="20.100000000000001" customHeight="1">
      <c r="A749" s="144"/>
      <c r="B749" s="413"/>
      <c r="C749" s="452"/>
      <c r="D749" s="311" t="s">
        <v>1437</v>
      </c>
      <c r="E749" s="526"/>
      <c r="F749" s="323">
        <v>2</v>
      </c>
      <c r="G749" s="191">
        <v>6.8965517241379306</v>
      </c>
      <c r="H749" s="323">
        <v>3</v>
      </c>
      <c r="I749" s="191">
        <v>11.111111111111111</v>
      </c>
      <c r="J749" s="323">
        <v>4</v>
      </c>
      <c r="K749" s="191">
        <v>11.4</v>
      </c>
      <c r="L749" s="356">
        <v>5</v>
      </c>
      <c r="M749" s="314">
        <v>15.151515151515152</v>
      </c>
      <c r="N749" s="315">
        <v>4</v>
      </c>
      <c r="O749" s="316">
        <v>9.5238095238095237</v>
      </c>
      <c r="P749" s="315">
        <v>5</v>
      </c>
      <c r="Q749" s="316">
        <v>11.627906976744185</v>
      </c>
      <c r="R749" s="315">
        <v>5</v>
      </c>
      <c r="S749" s="316">
        <v>6.1</v>
      </c>
      <c r="T749" s="315">
        <v>41</v>
      </c>
      <c r="U749" s="316">
        <v>7.0446735395189002</v>
      </c>
      <c r="V749" s="316"/>
      <c r="W749" s="316"/>
      <c r="X749" s="316"/>
      <c r="Y749" s="452"/>
      <c r="Z749" s="452"/>
      <c r="AA749" s="452"/>
      <c r="AB749" s="452"/>
      <c r="AC749" s="452"/>
      <c r="AD749" s="452"/>
    </row>
    <row r="750" spans="1:30" ht="20.100000000000001" customHeight="1">
      <c r="A750" s="144"/>
      <c r="B750" s="413"/>
      <c r="C750" s="452"/>
      <c r="D750" s="311" t="s">
        <v>1438</v>
      </c>
      <c r="E750" s="526"/>
      <c r="F750" s="323">
        <v>3</v>
      </c>
      <c r="G750" s="191">
        <v>10.344827586206897</v>
      </c>
      <c r="H750" s="323">
        <v>1</v>
      </c>
      <c r="I750" s="191">
        <v>3.7037037037037037</v>
      </c>
      <c r="J750" s="323"/>
      <c r="K750" s="191"/>
      <c r="L750" s="356">
        <v>2</v>
      </c>
      <c r="M750" s="314">
        <v>6.0606060606060606</v>
      </c>
      <c r="N750" s="315"/>
      <c r="O750" s="316"/>
      <c r="P750" s="315">
        <v>1</v>
      </c>
      <c r="Q750" s="316">
        <v>2.3255813953488373</v>
      </c>
      <c r="R750" s="315">
        <v>5</v>
      </c>
      <c r="S750" s="316">
        <v>6.1</v>
      </c>
      <c r="T750" s="315">
        <v>23</v>
      </c>
      <c r="U750" s="316">
        <v>3.9518900343642613</v>
      </c>
      <c r="V750" s="316"/>
      <c r="W750" s="316"/>
      <c r="X750" s="316"/>
      <c r="Y750" s="452"/>
      <c r="Z750" s="452"/>
      <c r="AA750" s="452"/>
      <c r="AB750" s="452"/>
      <c r="AC750" s="452"/>
      <c r="AD750" s="452"/>
    </row>
    <row r="751" spans="1:30" ht="20.100000000000001" customHeight="1">
      <c r="A751" s="144"/>
      <c r="B751" s="413"/>
      <c r="C751" s="452"/>
      <c r="D751" s="311" t="s">
        <v>1447</v>
      </c>
      <c r="E751" s="526"/>
      <c r="F751" s="323">
        <v>5</v>
      </c>
      <c r="G751" s="191">
        <v>17.241379310344829</v>
      </c>
      <c r="H751" s="323">
        <v>5</v>
      </c>
      <c r="I751" s="191">
        <v>18.518518518518519</v>
      </c>
      <c r="J751" s="323">
        <v>4</v>
      </c>
      <c r="K751" s="191">
        <v>11.4</v>
      </c>
      <c r="L751" s="356">
        <v>8</v>
      </c>
      <c r="M751" s="314">
        <v>24.242424242424242</v>
      </c>
      <c r="N751" s="315">
        <v>9</v>
      </c>
      <c r="O751" s="316">
        <v>21.428571428571427</v>
      </c>
      <c r="P751" s="315">
        <v>7</v>
      </c>
      <c r="Q751" s="316">
        <v>16.279069767441861</v>
      </c>
      <c r="R751" s="315">
        <v>16</v>
      </c>
      <c r="S751" s="316">
        <v>19.5</v>
      </c>
      <c r="T751" s="315">
        <v>143</v>
      </c>
      <c r="U751" s="316">
        <v>24.570446735395191</v>
      </c>
      <c r="V751" s="316"/>
      <c r="W751" s="316"/>
      <c r="X751" s="316"/>
      <c r="Y751" s="452"/>
      <c r="Z751" s="452"/>
      <c r="AA751" s="452"/>
      <c r="AB751" s="452"/>
      <c r="AC751" s="452"/>
      <c r="AD751" s="452"/>
    </row>
    <row r="752" spans="1:30" ht="20.100000000000001" customHeight="1">
      <c r="A752" s="144"/>
      <c r="B752" s="413"/>
      <c r="C752" s="452"/>
      <c r="D752" s="311" t="s">
        <v>1601</v>
      </c>
      <c r="E752" s="526"/>
      <c r="F752" s="323">
        <v>1</v>
      </c>
      <c r="G752" s="191">
        <v>3.4482758620689653</v>
      </c>
      <c r="H752" s="323">
        <v>1</v>
      </c>
      <c r="I752" s="191">
        <v>3.7037037037037037</v>
      </c>
      <c r="J752" s="323">
        <v>2</v>
      </c>
      <c r="K752" s="191">
        <v>5.7</v>
      </c>
      <c r="L752" s="356"/>
      <c r="M752" s="314"/>
      <c r="N752" s="315">
        <v>3</v>
      </c>
      <c r="O752" s="316">
        <v>7.1428571428571432</v>
      </c>
      <c r="P752" s="315">
        <v>1</v>
      </c>
      <c r="Q752" s="316">
        <v>2.3255813953488373</v>
      </c>
      <c r="R752" s="315">
        <v>2</v>
      </c>
      <c r="S752" s="316">
        <v>2.4</v>
      </c>
      <c r="T752" s="315">
        <v>14</v>
      </c>
      <c r="U752" s="316">
        <v>2.4054982817869415</v>
      </c>
      <c r="V752" s="316"/>
      <c r="W752" s="316"/>
      <c r="X752" s="316"/>
      <c r="Y752" s="452"/>
      <c r="Z752" s="452"/>
      <c r="AA752" s="452"/>
      <c r="AB752" s="452"/>
      <c r="AC752" s="452"/>
      <c r="AD752" s="452"/>
    </row>
    <row r="753" spans="1:30" ht="20.100000000000001" customHeight="1">
      <c r="A753" s="144"/>
      <c r="B753" s="413"/>
      <c r="C753" s="452"/>
      <c r="D753" s="311" t="s">
        <v>1602</v>
      </c>
      <c r="E753" s="526"/>
      <c r="F753" s="323"/>
      <c r="G753" s="191"/>
      <c r="H753" s="323"/>
      <c r="I753" s="191"/>
      <c r="J753" s="323"/>
      <c r="K753" s="191"/>
      <c r="L753" s="356">
        <v>1</v>
      </c>
      <c r="M753" s="314">
        <v>3.0303030303030303</v>
      </c>
      <c r="N753" s="315"/>
      <c r="O753" s="316"/>
      <c r="P753" s="315">
        <v>2</v>
      </c>
      <c r="Q753" s="316">
        <v>4.6511627906976747</v>
      </c>
      <c r="R753" s="315"/>
      <c r="S753" s="316"/>
      <c r="T753" s="315">
        <v>5</v>
      </c>
      <c r="U753" s="316">
        <v>0.85910652920962194</v>
      </c>
      <c r="V753" s="316"/>
      <c r="W753" s="316"/>
      <c r="X753" s="316"/>
      <c r="Y753" s="452"/>
      <c r="Z753" s="452"/>
      <c r="AA753" s="452"/>
      <c r="AB753" s="452"/>
      <c r="AC753" s="452"/>
      <c r="AD753" s="452"/>
    </row>
    <row r="754" spans="1:30" ht="20.100000000000001" customHeight="1">
      <c r="A754" s="144"/>
      <c r="B754" s="413"/>
      <c r="C754" s="452"/>
      <c r="D754" s="311" t="s">
        <v>1603</v>
      </c>
      <c r="E754" s="526"/>
      <c r="F754" s="323"/>
      <c r="G754" s="191"/>
      <c r="H754" s="323"/>
      <c r="I754" s="191"/>
      <c r="J754" s="323"/>
      <c r="K754" s="191"/>
      <c r="L754" s="356">
        <v>1</v>
      </c>
      <c r="M754" s="314">
        <v>3.0303030303030303</v>
      </c>
      <c r="N754" s="315"/>
      <c r="O754" s="316"/>
      <c r="P754" s="315"/>
      <c r="Q754" s="316"/>
      <c r="R754" s="315"/>
      <c r="S754" s="316"/>
      <c r="T754" s="315">
        <v>1</v>
      </c>
      <c r="U754" s="316">
        <v>0.1718213058419244</v>
      </c>
      <c r="V754" s="316"/>
      <c r="W754" s="316"/>
      <c r="X754" s="316"/>
      <c r="Y754" s="452"/>
      <c r="Z754" s="452"/>
      <c r="AA754" s="452"/>
      <c r="AB754" s="452"/>
      <c r="AC754" s="452"/>
      <c r="AD754" s="452"/>
    </row>
    <row r="755" spans="1:30" ht="20.100000000000001" customHeight="1">
      <c r="A755" s="144"/>
      <c r="B755" s="413"/>
      <c r="C755" s="452"/>
      <c r="D755" s="311" t="s">
        <v>8216</v>
      </c>
      <c r="E755" s="526"/>
      <c r="F755" s="323">
        <v>3</v>
      </c>
      <c r="G755" s="191">
        <v>10.344827586206897</v>
      </c>
      <c r="H755" s="323">
        <v>4</v>
      </c>
      <c r="I755" s="191">
        <v>14.814814814814815</v>
      </c>
      <c r="J755" s="323">
        <v>3</v>
      </c>
      <c r="K755" s="191">
        <v>8.6</v>
      </c>
      <c r="L755" s="356">
        <v>1</v>
      </c>
      <c r="M755" s="314">
        <v>3.0303030303030303</v>
      </c>
      <c r="N755" s="315">
        <v>2</v>
      </c>
      <c r="O755" s="316">
        <v>4.7619047619047619</v>
      </c>
      <c r="P755" s="315">
        <v>2</v>
      </c>
      <c r="Q755" s="316">
        <v>4.6511627906976747</v>
      </c>
      <c r="R755" s="315">
        <v>4</v>
      </c>
      <c r="S755" s="316">
        <v>4.9382716049382713</v>
      </c>
      <c r="T755" s="315">
        <v>50</v>
      </c>
      <c r="U755" s="316">
        <v>8.5910652920962196</v>
      </c>
      <c r="V755" s="316"/>
      <c r="W755" s="316"/>
      <c r="X755" s="316"/>
      <c r="Y755" s="452"/>
      <c r="Z755" s="452"/>
      <c r="AA755" s="452"/>
      <c r="AB755" s="452"/>
      <c r="AC755" s="452"/>
      <c r="AD755" s="452"/>
    </row>
    <row r="756" spans="1:30" ht="20.100000000000001" customHeight="1">
      <c r="A756" s="144"/>
      <c r="B756" s="413"/>
      <c r="C756" s="452"/>
      <c r="D756" s="311" t="s">
        <v>8217</v>
      </c>
      <c r="E756" s="526"/>
      <c r="F756" s="323"/>
      <c r="G756" s="191"/>
      <c r="H756" s="323">
        <v>3</v>
      </c>
      <c r="I756" s="191">
        <v>11.111111111111111</v>
      </c>
      <c r="J756" s="323">
        <v>1</v>
      </c>
      <c r="K756" s="191">
        <v>2.9</v>
      </c>
      <c r="L756" s="356">
        <v>1</v>
      </c>
      <c r="M756" s="314">
        <v>3.0303030303030303</v>
      </c>
      <c r="N756" s="315">
        <v>1</v>
      </c>
      <c r="O756" s="316">
        <v>2.3809523809523809</v>
      </c>
      <c r="P756" s="315"/>
      <c r="Q756" s="316"/>
      <c r="R756" s="315">
        <v>1</v>
      </c>
      <c r="S756" s="316">
        <v>1.2345679012345678</v>
      </c>
      <c r="T756" s="315">
        <v>7</v>
      </c>
      <c r="U756" s="316">
        <v>1.2027491408934707</v>
      </c>
      <c r="V756" s="316"/>
      <c r="W756" s="316"/>
      <c r="X756" s="316"/>
      <c r="Y756" s="452"/>
      <c r="Z756" s="452"/>
      <c r="AA756" s="452"/>
      <c r="AB756" s="452"/>
      <c r="AC756" s="452"/>
      <c r="AD756" s="452"/>
    </row>
    <row r="757" spans="1:30" ht="20.100000000000001" customHeight="1">
      <c r="A757" s="144"/>
      <c r="B757" s="413"/>
      <c r="C757" s="452"/>
      <c r="D757" s="311" t="s">
        <v>8218</v>
      </c>
      <c r="E757" s="526"/>
      <c r="F757" s="323"/>
      <c r="G757" s="191"/>
      <c r="H757" s="323">
        <v>1</v>
      </c>
      <c r="I757" s="191">
        <v>3.7037037037037037</v>
      </c>
      <c r="J757" s="323">
        <v>2</v>
      </c>
      <c r="K757" s="191">
        <v>5.7</v>
      </c>
      <c r="L757" s="356">
        <v>3</v>
      </c>
      <c r="M757" s="314">
        <v>9.0909090909090917</v>
      </c>
      <c r="N757" s="315">
        <v>5</v>
      </c>
      <c r="O757" s="316">
        <v>11.904761904761905</v>
      </c>
      <c r="P757" s="315">
        <v>4</v>
      </c>
      <c r="Q757" s="316">
        <v>9.3023255813953494</v>
      </c>
      <c r="R757" s="315">
        <v>12</v>
      </c>
      <c r="S757" s="316">
        <v>14.6</v>
      </c>
      <c r="T757" s="315">
        <v>25</v>
      </c>
      <c r="U757" s="316">
        <v>4.2955326460481098</v>
      </c>
      <c r="V757" s="316"/>
      <c r="W757" s="316"/>
      <c r="X757" s="316"/>
      <c r="Y757" s="452"/>
      <c r="Z757" s="452"/>
      <c r="AA757" s="452"/>
      <c r="AB757" s="452"/>
      <c r="AC757" s="452"/>
      <c r="AD757" s="452"/>
    </row>
    <row r="758" spans="1:30" ht="20.100000000000001" customHeight="1">
      <c r="A758" s="144"/>
      <c r="B758" s="413"/>
      <c r="C758" s="452"/>
      <c r="D758" s="311" t="s">
        <v>8219</v>
      </c>
      <c r="E758" s="526"/>
      <c r="F758" s="323">
        <v>2</v>
      </c>
      <c r="G758" s="191">
        <v>6.8965517241379306</v>
      </c>
      <c r="H758" s="323"/>
      <c r="I758" s="191"/>
      <c r="J758" s="323"/>
      <c r="K758" s="191"/>
      <c r="L758" s="356"/>
      <c r="M758" s="314"/>
      <c r="N758" s="315"/>
      <c r="O758" s="316"/>
      <c r="P758" s="315"/>
      <c r="Q758" s="316"/>
      <c r="R758" s="315"/>
      <c r="S758" s="316"/>
      <c r="T758" s="315"/>
      <c r="U758" s="316"/>
      <c r="V758" s="316"/>
      <c r="W758" s="316"/>
      <c r="X758" s="316"/>
      <c r="Y758" s="452"/>
      <c r="Z758" s="452"/>
      <c r="AA758" s="452"/>
      <c r="AB758" s="452"/>
      <c r="AC758" s="452"/>
      <c r="AD758" s="452"/>
    </row>
    <row r="759" spans="1:30" ht="20.100000000000001" customHeight="1">
      <c r="A759" s="460" t="s">
        <v>5348</v>
      </c>
      <c r="B759" s="461" t="s">
        <v>197</v>
      </c>
      <c r="C759" s="358" t="s">
        <v>5349</v>
      </c>
      <c r="D759" s="374"/>
      <c r="E759" s="358"/>
      <c r="F759" s="467"/>
      <c r="G759" s="477"/>
      <c r="H759" s="467">
        <v>1</v>
      </c>
      <c r="I759" s="477">
        <v>100</v>
      </c>
      <c r="J759" s="467">
        <v>2</v>
      </c>
      <c r="K759" s="477">
        <v>100</v>
      </c>
      <c r="L759" s="443">
        <v>3</v>
      </c>
      <c r="M759" s="444">
        <v>100</v>
      </c>
      <c r="N759" s="471">
        <v>5</v>
      </c>
      <c r="O759" s="465">
        <v>100</v>
      </c>
      <c r="P759" s="471">
        <v>4</v>
      </c>
      <c r="Q759" s="465">
        <v>100</v>
      </c>
      <c r="R759" s="471">
        <v>12</v>
      </c>
      <c r="S759" s="465">
        <v>100</v>
      </c>
      <c r="T759" s="471">
        <v>25</v>
      </c>
      <c r="U759" s="465">
        <v>100</v>
      </c>
      <c r="V759" s="358" t="s">
        <v>8118</v>
      </c>
      <c r="W759" s="358" t="s">
        <v>8118</v>
      </c>
      <c r="X759" s="358" t="s">
        <v>8118</v>
      </c>
      <c r="Y759" s="358" t="s">
        <v>8118</v>
      </c>
      <c r="Z759" s="358" t="s">
        <v>8118</v>
      </c>
      <c r="AA759" s="358" t="s">
        <v>8118</v>
      </c>
      <c r="AB759" s="358" t="s">
        <v>138</v>
      </c>
      <c r="AC759" s="358" t="s">
        <v>138</v>
      </c>
      <c r="AD759" s="358"/>
    </row>
    <row r="760" spans="1:30" ht="20.100000000000001" customHeight="1">
      <c r="A760" s="460" t="s">
        <v>8220</v>
      </c>
      <c r="B760" s="461" t="s">
        <v>198</v>
      </c>
      <c r="C760" s="358" t="s">
        <v>996</v>
      </c>
      <c r="D760" s="374" t="s">
        <v>1434</v>
      </c>
      <c r="E760" s="527"/>
      <c r="F760" s="467">
        <v>1</v>
      </c>
      <c r="G760" s="477">
        <v>3.4482758620689653</v>
      </c>
      <c r="H760" s="467">
        <v>3</v>
      </c>
      <c r="I760" s="477">
        <v>11.111111111111111</v>
      </c>
      <c r="J760" s="467">
        <v>2</v>
      </c>
      <c r="K760" s="477">
        <v>5.7</v>
      </c>
      <c r="L760" s="443">
        <v>1</v>
      </c>
      <c r="M760" s="444">
        <v>3.0303030303030303</v>
      </c>
      <c r="N760" s="471">
        <v>6</v>
      </c>
      <c r="O760" s="465">
        <v>14.285714285714286</v>
      </c>
      <c r="P760" s="471">
        <v>3</v>
      </c>
      <c r="Q760" s="465">
        <v>6.9767441860465116</v>
      </c>
      <c r="R760" s="471">
        <v>4</v>
      </c>
      <c r="S760" s="465">
        <v>4.9382716049382713</v>
      </c>
      <c r="T760" s="471">
        <v>47</v>
      </c>
      <c r="U760" s="465">
        <v>8.0756013745704465</v>
      </c>
      <c r="V760" s="358" t="s">
        <v>8118</v>
      </c>
      <c r="W760" s="358" t="s">
        <v>8118</v>
      </c>
      <c r="X760" s="358" t="s">
        <v>8118</v>
      </c>
      <c r="Y760" s="358" t="s">
        <v>8118</v>
      </c>
      <c r="Z760" s="358" t="s">
        <v>8118</v>
      </c>
      <c r="AA760" s="358" t="s">
        <v>8118</v>
      </c>
      <c r="AB760" s="358" t="s">
        <v>138</v>
      </c>
      <c r="AC760" s="358" t="s">
        <v>138</v>
      </c>
      <c r="AD760" s="358"/>
    </row>
    <row r="761" spans="1:30" ht="20.100000000000001" customHeight="1">
      <c r="A761" s="144"/>
      <c r="B761" s="413"/>
      <c r="C761" s="452"/>
      <c r="D761" s="311" t="s">
        <v>1435</v>
      </c>
      <c r="E761" s="526"/>
      <c r="F761" s="323">
        <v>2</v>
      </c>
      <c r="G761" s="191">
        <v>6.8965517241379306</v>
      </c>
      <c r="H761" s="323">
        <v>1</v>
      </c>
      <c r="I761" s="191">
        <v>3.7037037037037037</v>
      </c>
      <c r="J761" s="323">
        <v>2</v>
      </c>
      <c r="K761" s="191">
        <v>5.7</v>
      </c>
      <c r="L761" s="356">
        <v>4</v>
      </c>
      <c r="M761" s="314">
        <v>12.121212121212121</v>
      </c>
      <c r="N761" s="315">
        <v>7</v>
      </c>
      <c r="O761" s="316">
        <v>16.666666666666668</v>
      </c>
      <c r="P761" s="315">
        <v>4</v>
      </c>
      <c r="Q761" s="316">
        <v>9.3023255813953494</v>
      </c>
      <c r="R761" s="315">
        <v>6</v>
      </c>
      <c r="S761" s="316">
        <v>7.3</v>
      </c>
      <c r="T761" s="315">
        <v>41</v>
      </c>
      <c r="U761" s="316">
        <v>7.0446735395189002</v>
      </c>
      <c r="V761" s="316"/>
      <c r="W761" s="316"/>
      <c r="X761" s="316"/>
      <c r="Y761" s="452"/>
      <c r="Z761" s="452"/>
      <c r="AA761" s="452"/>
      <c r="AB761" s="452"/>
      <c r="AC761" s="452"/>
      <c r="AD761" s="452"/>
    </row>
    <row r="762" spans="1:30" ht="20.100000000000001" customHeight="1">
      <c r="A762" s="144"/>
      <c r="B762" s="413"/>
      <c r="C762" s="452"/>
      <c r="D762" s="311" t="s">
        <v>1436</v>
      </c>
      <c r="E762" s="526"/>
      <c r="F762" s="323"/>
      <c r="G762" s="191"/>
      <c r="H762" s="323"/>
      <c r="I762" s="191"/>
      <c r="J762" s="323"/>
      <c r="K762" s="191"/>
      <c r="L762" s="356"/>
      <c r="M762" s="314"/>
      <c r="N762" s="315"/>
      <c r="O762" s="316"/>
      <c r="P762" s="315">
        <v>1</v>
      </c>
      <c r="Q762" s="316">
        <v>2.3255813953488373</v>
      </c>
      <c r="R762" s="315">
        <v>1</v>
      </c>
      <c r="S762" s="316">
        <v>1.2</v>
      </c>
      <c r="T762" s="315">
        <v>12</v>
      </c>
      <c r="U762" s="316">
        <v>2.0618556701030926</v>
      </c>
      <c r="V762" s="316"/>
      <c r="W762" s="316"/>
      <c r="X762" s="316"/>
      <c r="Y762" s="452"/>
      <c r="Z762" s="452"/>
      <c r="AA762" s="452"/>
      <c r="AB762" s="452"/>
      <c r="AC762" s="452"/>
      <c r="AD762" s="452"/>
    </row>
    <row r="763" spans="1:30" ht="20.100000000000001" customHeight="1">
      <c r="A763" s="144"/>
      <c r="B763" s="413"/>
      <c r="C763" s="452"/>
      <c r="D763" s="311" t="s">
        <v>1437</v>
      </c>
      <c r="E763" s="526"/>
      <c r="F763" s="323">
        <v>1</v>
      </c>
      <c r="G763" s="191">
        <v>3.4482758620689653</v>
      </c>
      <c r="H763" s="323">
        <v>1</v>
      </c>
      <c r="I763" s="191">
        <v>3.7037037037037037</v>
      </c>
      <c r="J763" s="323">
        <v>2</v>
      </c>
      <c r="K763" s="191">
        <v>5.7</v>
      </c>
      <c r="L763" s="356"/>
      <c r="M763" s="314"/>
      <c r="N763" s="315">
        <v>1</v>
      </c>
      <c r="O763" s="316">
        <v>2.3809523809523809</v>
      </c>
      <c r="P763" s="315">
        <v>1</v>
      </c>
      <c r="Q763" s="316">
        <v>2.3255813953488373</v>
      </c>
      <c r="R763" s="315">
        <v>4</v>
      </c>
      <c r="S763" s="316">
        <v>4.9000000000000004</v>
      </c>
      <c r="T763" s="315">
        <v>8</v>
      </c>
      <c r="U763" s="316">
        <v>1.3745704467353952</v>
      </c>
      <c r="V763" s="316"/>
      <c r="W763" s="316"/>
      <c r="X763" s="316"/>
      <c r="Y763" s="452"/>
      <c r="Z763" s="452"/>
      <c r="AA763" s="452"/>
      <c r="AB763" s="452"/>
      <c r="AC763" s="452"/>
      <c r="AD763" s="452"/>
    </row>
    <row r="764" spans="1:30" ht="20.100000000000001" customHeight="1">
      <c r="A764" s="144"/>
      <c r="B764" s="413"/>
      <c r="C764" s="452"/>
      <c r="D764" s="311" t="s">
        <v>1438</v>
      </c>
      <c r="E764" s="526"/>
      <c r="F764" s="323">
        <v>2</v>
      </c>
      <c r="G764" s="191">
        <v>6.8965517241379306</v>
      </c>
      <c r="H764" s="323">
        <v>1</v>
      </c>
      <c r="I764" s="191">
        <v>3.7037037037037037</v>
      </c>
      <c r="J764" s="323"/>
      <c r="K764" s="191"/>
      <c r="L764" s="356"/>
      <c r="M764" s="314"/>
      <c r="N764" s="315">
        <v>2</v>
      </c>
      <c r="O764" s="316">
        <v>4.7619047619047619</v>
      </c>
      <c r="P764" s="315"/>
      <c r="Q764" s="316"/>
      <c r="R764" s="315">
        <v>1</v>
      </c>
      <c r="S764" s="316">
        <v>1.2</v>
      </c>
      <c r="T764" s="315">
        <v>22</v>
      </c>
      <c r="U764" s="316">
        <v>3.7800687285223367</v>
      </c>
      <c r="V764" s="316"/>
      <c r="W764" s="316"/>
      <c r="X764" s="316"/>
      <c r="Y764" s="452"/>
      <c r="Z764" s="452"/>
      <c r="AA764" s="452"/>
      <c r="AB764" s="452"/>
      <c r="AC764" s="452"/>
      <c r="AD764" s="452"/>
    </row>
    <row r="765" spans="1:30" ht="20.100000000000001" customHeight="1">
      <c r="A765" s="144"/>
      <c r="B765" s="413"/>
      <c r="C765" s="452"/>
      <c r="D765" s="311" t="s">
        <v>1447</v>
      </c>
      <c r="E765" s="526"/>
      <c r="F765" s="323">
        <v>1</v>
      </c>
      <c r="G765" s="191">
        <v>3.4482758620689653</v>
      </c>
      <c r="H765" s="323">
        <v>4</v>
      </c>
      <c r="I765" s="191">
        <v>14.814814814814815</v>
      </c>
      <c r="J765" s="323">
        <v>2</v>
      </c>
      <c r="K765" s="191">
        <v>5.7</v>
      </c>
      <c r="L765" s="356">
        <v>2</v>
      </c>
      <c r="M765" s="314">
        <v>6.0606060606060606</v>
      </c>
      <c r="N765" s="315">
        <v>5</v>
      </c>
      <c r="O765" s="316">
        <v>11.904761904761905</v>
      </c>
      <c r="P765" s="315">
        <v>4</v>
      </c>
      <c r="Q765" s="316">
        <v>9.3023255813953494</v>
      </c>
      <c r="R765" s="315">
        <v>11</v>
      </c>
      <c r="S765" s="316">
        <v>13.4</v>
      </c>
      <c r="T765" s="315">
        <v>100</v>
      </c>
      <c r="U765" s="316">
        <v>17.182130584192439</v>
      </c>
      <c r="V765" s="316"/>
      <c r="W765" s="316"/>
      <c r="X765" s="316"/>
      <c r="Y765" s="452"/>
      <c r="Z765" s="452"/>
      <c r="AA765" s="452"/>
      <c r="AB765" s="452"/>
      <c r="AC765" s="452"/>
      <c r="AD765" s="452"/>
    </row>
    <row r="766" spans="1:30" ht="20.100000000000001" customHeight="1">
      <c r="A766" s="144"/>
      <c r="B766" s="413"/>
      <c r="C766" s="452"/>
      <c r="D766" s="311" t="s">
        <v>1601</v>
      </c>
      <c r="E766" s="526"/>
      <c r="F766" s="323">
        <v>1</v>
      </c>
      <c r="G766" s="191">
        <v>3.4482758620689653</v>
      </c>
      <c r="H766" s="323"/>
      <c r="I766" s="191"/>
      <c r="J766" s="323"/>
      <c r="K766" s="191"/>
      <c r="L766" s="356">
        <v>2</v>
      </c>
      <c r="M766" s="314">
        <v>6.0606060606060606</v>
      </c>
      <c r="N766" s="315">
        <v>1</v>
      </c>
      <c r="O766" s="316">
        <v>2.3809523809523809</v>
      </c>
      <c r="P766" s="315">
        <v>2</v>
      </c>
      <c r="Q766" s="316">
        <v>4.6511627906976747</v>
      </c>
      <c r="R766" s="315"/>
      <c r="S766" s="316"/>
      <c r="T766" s="315">
        <v>17</v>
      </c>
      <c r="U766" s="316">
        <v>2.9209621993127146</v>
      </c>
      <c r="V766" s="316"/>
      <c r="W766" s="316"/>
      <c r="X766" s="316"/>
      <c r="Y766" s="452"/>
      <c r="Z766" s="452"/>
      <c r="AA766" s="452"/>
      <c r="AB766" s="452"/>
      <c r="AC766" s="452"/>
      <c r="AD766" s="452"/>
    </row>
    <row r="767" spans="1:30" ht="20.100000000000001" customHeight="1">
      <c r="A767" s="144"/>
      <c r="B767" s="413"/>
      <c r="C767" s="452"/>
      <c r="D767" s="311" t="s">
        <v>1602</v>
      </c>
      <c r="E767" s="526"/>
      <c r="F767" s="323">
        <v>1</v>
      </c>
      <c r="G767" s="191">
        <v>3.4482758620689653</v>
      </c>
      <c r="H767" s="323"/>
      <c r="I767" s="191"/>
      <c r="J767" s="323"/>
      <c r="K767" s="191"/>
      <c r="L767" s="356"/>
      <c r="M767" s="314"/>
      <c r="N767" s="315"/>
      <c r="O767" s="316"/>
      <c r="P767" s="315">
        <v>1</v>
      </c>
      <c r="Q767" s="316">
        <v>2.3255813953488373</v>
      </c>
      <c r="R767" s="315"/>
      <c r="S767" s="316"/>
      <c r="T767" s="315">
        <v>11</v>
      </c>
      <c r="U767" s="316">
        <v>1.8900343642611683</v>
      </c>
      <c r="V767" s="316"/>
      <c r="W767" s="316"/>
      <c r="X767" s="316"/>
      <c r="Y767" s="452"/>
      <c r="Z767" s="452"/>
      <c r="AA767" s="452"/>
      <c r="AB767" s="452"/>
      <c r="AC767" s="452"/>
      <c r="AD767" s="452"/>
    </row>
    <row r="768" spans="1:30" ht="20.100000000000001" customHeight="1">
      <c r="A768" s="144"/>
      <c r="B768" s="413"/>
      <c r="C768" s="452"/>
      <c r="D768" s="311" t="s">
        <v>1603</v>
      </c>
      <c r="E768" s="526"/>
      <c r="F768" s="323"/>
      <c r="G768" s="191"/>
      <c r="H768" s="323"/>
      <c r="I768" s="191"/>
      <c r="J768" s="323"/>
      <c r="K768" s="191"/>
      <c r="L768" s="356"/>
      <c r="M768" s="314"/>
      <c r="N768" s="315"/>
      <c r="O768" s="316"/>
      <c r="P768" s="315"/>
      <c r="Q768" s="316"/>
      <c r="R768" s="315"/>
      <c r="S768" s="316"/>
      <c r="T768" s="315">
        <v>3</v>
      </c>
      <c r="U768" s="316">
        <v>0.51546391752577314</v>
      </c>
      <c r="V768" s="316"/>
      <c r="W768" s="316"/>
      <c r="X768" s="316"/>
      <c r="Y768" s="452"/>
      <c r="Z768" s="452"/>
      <c r="AA768" s="452"/>
      <c r="AB768" s="452"/>
      <c r="AC768" s="452"/>
      <c r="AD768" s="452"/>
    </row>
    <row r="769" spans="1:30" ht="20.100000000000001" customHeight="1">
      <c r="A769" s="144"/>
      <c r="B769" s="413"/>
      <c r="C769" s="452"/>
      <c r="D769" s="311" t="s">
        <v>8216</v>
      </c>
      <c r="E769" s="526"/>
      <c r="F769" s="323">
        <v>1</v>
      </c>
      <c r="G769" s="191">
        <v>3.4482758620689653</v>
      </c>
      <c r="H769" s="323">
        <v>2</v>
      </c>
      <c r="I769" s="191">
        <v>7.4074074074074074</v>
      </c>
      <c r="J769" s="323">
        <v>3</v>
      </c>
      <c r="K769" s="191">
        <v>8.6</v>
      </c>
      <c r="L769" s="356">
        <v>2</v>
      </c>
      <c r="M769" s="314">
        <v>6.0606060606060606</v>
      </c>
      <c r="N769" s="315">
        <v>2</v>
      </c>
      <c r="O769" s="316">
        <v>4.7619047619047619</v>
      </c>
      <c r="P769" s="315">
        <v>4</v>
      </c>
      <c r="Q769" s="316">
        <v>9.3023255813953494</v>
      </c>
      <c r="R769" s="315">
        <v>9</v>
      </c>
      <c r="S769" s="316">
        <v>11</v>
      </c>
      <c r="T769" s="315">
        <v>41</v>
      </c>
      <c r="U769" s="316">
        <v>7.0446735395189002</v>
      </c>
      <c r="V769" s="316"/>
      <c r="W769" s="316"/>
      <c r="X769" s="316"/>
      <c r="Y769" s="452"/>
      <c r="Z769" s="452"/>
      <c r="AA769" s="452"/>
      <c r="AB769" s="452"/>
      <c r="AC769" s="452"/>
      <c r="AD769" s="452"/>
    </row>
    <row r="770" spans="1:30" ht="20.100000000000001" customHeight="1">
      <c r="A770" s="144"/>
      <c r="B770" s="413"/>
      <c r="C770" s="452"/>
      <c r="D770" s="311" t="s">
        <v>8217</v>
      </c>
      <c r="E770" s="526"/>
      <c r="F770" s="323"/>
      <c r="G770" s="191"/>
      <c r="H770" s="323"/>
      <c r="I770" s="191"/>
      <c r="J770" s="323"/>
      <c r="K770" s="191"/>
      <c r="L770" s="356"/>
      <c r="M770" s="314"/>
      <c r="N770" s="315"/>
      <c r="O770" s="316"/>
      <c r="P770" s="315">
        <v>1</v>
      </c>
      <c r="Q770" s="316">
        <v>2.3255813953488373</v>
      </c>
      <c r="R770" s="315"/>
      <c r="S770" s="316"/>
      <c r="T770" s="315">
        <v>9</v>
      </c>
      <c r="U770" s="316">
        <v>1.5463917525773196</v>
      </c>
      <c r="V770" s="316"/>
      <c r="W770" s="316"/>
      <c r="X770" s="316"/>
      <c r="Y770" s="452"/>
      <c r="Z770" s="452"/>
      <c r="AA770" s="452"/>
      <c r="AB770" s="452"/>
      <c r="AC770" s="452"/>
      <c r="AD770" s="452"/>
    </row>
    <row r="771" spans="1:30" ht="20.100000000000001" customHeight="1">
      <c r="A771" s="144"/>
      <c r="B771" s="413"/>
      <c r="C771" s="452"/>
      <c r="D771" s="311" t="s">
        <v>8218</v>
      </c>
      <c r="E771" s="526"/>
      <c r="F771" s="323"/>
      <c r="G771" s="191"/>
      <c r="H771" s="323"/>
      <c r="I771" s="191"/>
      <c r="J771" s="323"/>
      <c r="K771" s="191"/>
      <c r="L771" s="356"/>
      <c r="M771" s="314"/>
      <c r="N771" s="315"/>
      <c r="O771" s="316"/>
      <c r="P771" s="315">
        <v>1</v>
      </c>
      <c r="Q771" s="316">
        <v>2.3255813953488373</v>
      </c>
      <c r="R771" s="315"/>
      <c r="S771" s="316"/>
      <c r="T771" s="315">
        <v>4</v>
      </c>
      <c r="U771" s="316">
        <v>0.6872852233676976</v>
      </c>
      <c r="V771" s="316"/>
      <c r="W771" s="316"/>
      <c r="X771" s="316"/>
      <c r="Y771" s="452"/>
      <c r="Z771" s="452"/>
      <c r="AA771" s="452"/>
      <c r="AB771" s="452"/>
      <c r="AC771" s="452"/>
      <c r="AD771" s="452"/>
    </row>
    <row r="772" spans="1:30" ht="20.100000000000001" customHeight="1">
      <c r="A772" s="144"/>
      <c r="B772" s="413"/>
      <c r="C772" s="452"/>
      <c r="D772" s="311" t="s">
        <v>8219</v>
      </c>
      <c r="E772" s="526"/>
      <c r="F772" s="323">
        <v>19</v>
      </c>
      <c r="G772" s="191">
        <v>65.517241379310349</v>
      </c>
      <c r="H772" s="323">
        <v>15</v>
      </c>
      <c r="I772" s="191">
        <v>55.555555555555557</v>
      </c>
      <c r="J772" s="323">
        <v>24</v>
      </c>
      <c r="K772" s="191">
        <v>68.599999999999994</v>
      </c>
      <c r="L772" s="356">
        <v>22</v>
      </c>
      <c r="M772" s="314">
        <v>66.666666666666671</v>
      </c>
      <c r="N772" s="315">
        <v>18</v>
      </c>
      <c r="O772" s="316">
        <v>42.857142857142854</v>
      </c>
      <c r="P772" s="315">
        <v>21</v>
      </c>
      <c r="Q772" s="316">
        <v>48.837209302325583</v>
      </c>
      <c r="R772" s="315">
        <v>46</v>
      </c>
      <c r="S772" s="316">
        <v>56.1</v>
      </c>
      <c r="T772" s="315">
        <v>267</v>
      </c>
      <c r="U772" s="316">
        <v>45.876288659793815</v>
      </c>
      <c r="V772" s="316"/>
      <c r="W772" s="316"/>
      <c r="X772" s="316"/>
      <c r="Y772" s="452"/>
      <c r="Z772" s="452"/>
      <c r="AA772" s="452"/>
      <c r="AB772" s="452"/>
      <c r="AC772" s="452"/>
      <c r="AD772" s="452"/>
    </row>
    <row r="773" spans="1:30" ht="20.100000000000001" customHeight="1">
      <c r="A773" s="460" t="s">
        <v>5350</v>
      </c>
      <c r="B773" s="461" t="s">
        <v>199</v>
      </c>
      <c r="C773" s="358" t="s">
        <v>5351</v>
      </c>
      <c r="D773" s="374"/>
      <c r="E773" s="358"/>
      <c r="F773" s="467"/>
      <c r="G773" s="477"/>
      <c r="H773" s="467"/>
      <c r="I773" s="477"/>
      <c r="J773" s="467"/>
      <c r="K773" s="477"/>
      <c r="L773" s="443"/>
      <c r="M773" s="444"/>
      <c r="N773" s="471"/>
      <c r="O773" s="465"/>
      <c r="P773" s="471">
        <v>1</v>
      </c>
      <c r="Q773" s="465">
        <v>100</v>
      </c>
      <c r="R773" s="471"/>
      <c r="S773" s="465"/>
      <c r="T773" s="471">
        <v>4</v>
      </c>
      <c r="U773" s="465">
        <v>100</v>
      </c>
      <c r="V773" s="358" t="s">
        <v>8118</v>
      </c>
      <c r="W773" s="358" t="s">
        <v>8118</v>
      </c>
      <c r="X773" s="358" t="s">
        <v>8118</v>
      </c>
      <c r="Y773" s="358" t="s">
        <v>8118</v>
      </c>
      <c r="Z773" s="358" t="s">
        <v>8118</v>
      </c>
      <c r="AA773" s="358" t="s">
        <v>8118</v>
      </c>
      <c r="AB773" s="358" t="s">
        <v>138</v>
      </c>
      <c r="AC773" s="358" t="s">
        <v>138</v>
      </c>
      <c r="AD773" s="358"/>
    </row>
    <row r="774" spans="1:30" ht="20.100000000000001" customHeight="1">
      <c r="A774" s="460" t="s">
        <v>5352</v>
      </c>
      <c r="B774" s="461" t="s">
        <v>200</v>
      </c>
      <c r="C774" s="358" t="s">
        <v>996</v>
      </c>
      <c r="D774" s="374" t="s">
        <v>1440</v>
      </c>
      <c r="E774" s="527" t="s">
        <v>8132</v>
      </c>
      <c r="F774" s="467">
        <v>12</v>
      </c>
      <c r="G774" s="477">
        <v>44.444444444444443</v>
      </c>
      <c r="H774" s="467">
        <v>11</v>
      </c>
      <c r="I774" s="477">
        <v>40.74074074074074</v>
      </c>
      <c r="J774" s="467">
        <v>18</v>
      </c>
      <c r="K774" s="477">
        <v>51.4</v>
      </c>
      <c r="L774" s="443">
        <v>13</v>
      </c>
      <c r="M774" s="444">
        <v>39.393939393939391</v>
      </c>
      <c r="N774" s="471">
        <v>19</v>
      </c>
      <c r="O774" s="465">
        <v>45.2</v>
      </c>
      <c r="P774" s="471">
        <v>26</v>
      </c>
      <c r="Q774" s="465">
        <v>60.465116279069768</v>
      </c>
      <c r="R774" s="471">
        <v>43</v>
      </c>
      <c r="S774" s="465">
        <v>52.4</v>
      </c>
      <c r="T774" s="471">
        <v>354</v>
      </c>
      <c r="U774" s="465">
        <v>60.824742268041234</v>
      </c>
      <c r="V774" s="358" t="s">
        <v>8118</v>
      </c>
      <c r="W774" s="358" t="s">
        <v>8118</v>
      </c>
      <c r="X774" s="358" t="s">
        <v>8118</v>
      </c>
      <c r="Y774" s="358" t="s">
        <v>8118</v>
      </c>
      <c r="Z774" s="358" t="s">
        <v>8118</v>
      </c>
      <c r="AA774" s="358" t="s">
        <v>8118</v>
      </c>
      <c r="AB774" s="358" t="s">
        <v>138</v>
      </c>
      <c r="AC774" s="358" t="s">
        <v>138</v>
      </c>
      <c r="AD774" s="358"/>
    </row>
    <row r="775" spans="1:30" ht="20.100000000000001" customHeight="1">
      <c r="A775" s="144"/>
      <c r="B775" s="408"/>
      <c r="C775" s="452"/>
      <c r="D775" s="311" t="s">
        <v>1441</v>
      </c>
      <c r="E775" s="526"/>
      <c r="F775" s="323">
        <v>15</v>
      </c>
      <c r="G775" s="191">
        <v>55.555555555555557</v>
      </c>
      <c r="H775" s="323">
        <v>16</v>
      </c>
      <c r="I775" s="191">
        <v>59.25925925925926</v>
      </c>
      <c r="J775" s="323">
        <v>17</v>
      </c>
      <c r="K775" s="191">
        <v>48.6</v>
      </c>
      <c r="L775" s="356">
        <v>20</v>
      </c>
      <c r="M775" s="314">
        <v>60.606060606060609</v>
      </c>
      <c r="N775" s="315">
        <v>23</v>
      </c>
      <c r="O775" s="316">
        <v>54.8</v>
      </c>
      <c r="P775" s="315">
        <v>17</v>
      </c>
      <c r="Q775" s="316">
        <v>39.534883720930232</v>
      </c>
      <c r="R775" s="315">
        <v>39</v>
      </c>
      <c r="S775" s="316">
        <v>47.6</v>
      </c>
      <c r="T775" s="315">
        <v>228</v>
      </c>
      <c r="U775" s="316">
        <v>39.175257731958766</v>
      </c>
      <c r="V775" s="316"/>
      <c r="W775" s="316"/>
      <c r="X775" s="316"/>
      <c r="Y775" s="452"/>
      <c r="Z775" s="452"/>
      <c r="AA775" s="452"/>
      <c r="AB775" s="452"/>
      <c r="AC775" s="452"/>
      <c r="AD775" s="452"/>
    </row>
    <row r="776" spans="1:30" ht="20.100000000000001" customHeight="1">
      <c r="A776" s="144"/>
      <c r="B776" s="408"/>
      <c r="C776" s="452"/>
      <c r="D776" s="311" t="s">
        <v>1970</v>
      </c>
      <c r="E776" s="526"/>
      <c r="F776" s="323"/>
      <c r="G776" s="191"/>
      <c r="H776" s="323"/>
      <c r="I776" s="191"/>
      <c r="J776" s="323"/>
      <c r="K776" s="191"/>
      <c r="L776" s="356"/>
      <c r="M776" s="314"/>
      <c r="N776" s="315"/>
      <c r="O776" s="316"/>
      <c r="P776" s="315"/>
      <c r="Q776" s="316"/>
      <c r="R776" s="315"/>
      <c r="S776" s="316"/>
      <c r="T776" s="315"/>
      <c r="U776" s="316"/>
      <c r="V776" s="316"/>
      <c r="W776" s="316"/>
      <c r="X776" s="316"/>
      <c r="Y776" s="452"/>
      <c r="Z776" s="452"/>
      <c r="AA776" s="452"/>
      <c r="AB776" s="452"/>
      <c r="AC776" s="452"/>
      <c r="AD776" s="452"/>
    </row>
    <row r="777" spans="1:30" ht="20.100000000000001" customHeight="1">
      <c r="A777" s="144"/>
      <c r="B777" s="413"/>
      <c r="C777" s="452"/>
      <c r="D777" s="311" t="s">
        <v>1971</v>
      </c>
      <c r="E777" s="526"/>
      <c r="F777" s="323"/>
      <c r="G777" s="191"/>
      <c r="H777" s="323"/>
      <c r="I777" s="191"/>
      <c r="J777" s="323"/>
      <c r="K777" s="191"/>
      <c r="L777" s="356"/>
      <c r="M777" s="314"/>
      <c r="N777" s="315"/>
      <c r="O777" s="316"/>
      <c r="P777" s="315"/>
      <c r="Q777" s="316"/>
      <c r="R777" s="315"/>
      <c r="S777" s="316"/>
      <c r="T777" s="315"/>
      <c r="U777" s="316"/>
      <c r="V777" s="316"/>
      <c r="W777" s="316"/>
      <c r="X777" s="316"/>
      <c r="Y777" s="452"/>
      <c r="Z777" s="452"/>
      <c r="AA777" s="452"/>
      <c r="AB777" s="452"/>
      <c r="AC777" s="452"/>
      <c r="AD777" s="452"/>
    </row>
    <row r="778" spans="1:30" ht="20.100000000000001" customHeight="1">
      <c r="A778" s="460" t="s">
        <v>5353</v>
      </c>
      <c r="B778" s="461" t="s">
        <v>201</v>
      </c>
      <c r="C778" s="358" t="s">
        <v>996</v>
      </c>
      <c r="D778" s="374" t="s">
        <v>1440</v>
      </c>
      <c r="E778" s="358" t="s">
        <v>8132</v>
      </c>
      <c r="F778" s="467">
        <v>4</v>
      </c>
      <c r="G778" s="477">
        <v>40</v>
      </c>
      <c r="H778" s="467">
        <v>7</v>
      </c>
      <c r="I778" s="477">
        <v>58.333333333333336</v>
      </c>
      <c r="J778" s="467">
        <v>6</v>
      </c>
      <c r="K778" s="477">
        <v>54.5</v>
      </c>
      <c r="L778" s="443">
        <v>4</v>
      </c>
      <c r="M778" s="444">
        <v>36.363636363636367</v>
      </c>
      <c r="N778" s="471">
        <v>14</v>
      </c>
      <c r="O778" s="465">
        <v>58.3</v>
      </c>
      <c r="P778" s="471">
        <v>16</v>
      </c>
      <c r="Q778" s="465">
        <v>72.727272727272734</v>
      </c>
      <c r="R778" s="471">
        <v>23</v>
      </c>
      <c r="S778" s="465">
        <v>63.9</v>
      </c>
      <c r="T778" s="471">
        <v>210</v>
      </c>
      <c r="U778" s="465">
        <v>66.666666666666671</v>
      </c>
      <c r="V778" s="358" t="s">
        <v>8118</v>
      </c>
      <c r="W778" s="358" t="s">
        <v>8118</v>
      </c>
      <c r="X778" s="358" t="s">
        <v>8118</v>
      </c>
      <c r="Y778" s="358" t="s">
        <v>8118</v>
      </c>
      <c r="Z778" s="358" t="s">
        <v>8118</v>
      </c>
      <c r="AA778" s="358" t="s">
        <v>8118</v>
      </c>
      <c r="AB778" s="358" t="s">
        <v>138</v>
      </c>
      <c r="AC778" s="358" t="s">
        <v>138</v>
      </c>
      <c r="AD778" s="358"/>
    </row>
    <row r="779" spans="1:30" ht="20.100000000000001" customHeight="1">
      <c r="A779" s="144"/>
      <c r="B779" s="408"/>
      <c r="C779" s="452" t="s">
        <v>8221</v>
      </c>
      <c r="D779" s="311" t="s">
        <v>1441</v>
      </c>
      <c r="E779" s="452"/>
      <c r="F779" s="323">
        <v>6</v>
      </c>
      <c r="G779" s="191">
        <v>60</v>
      </c>
      <c r="H779" s="323">
        <v>5</v>
      </c>
      <c r="I779" s="191">
        <v>41.666666666666664</v>
      </c>
      <c r="J779" s="323">
        <v>5</v>
      </c>
      <c r="K779" s="191">
        <v>45.5</v>
      </c>
      <c r="L779" s="356">
        <v>7</v>
      </c>
      <c r="M779" s="314">
        <v>63.636363636363633</v>
      </c>
      <c r="N779" s="315">
        <v>10</v>
      </c>
      <c r="O779" s="316">
        <v>41.7</v>
      </c>
      <c r="P779" s="315">
        <v>6</v>
      </c>
      <c r="Q779" s="316">
        <v>27.272727272727273</v>
      </c>
      <c r="R779" s="315">
        <v>13</v>
      </c>
      <c r="S779" s="316">
        <v>36.1</v>
      </c>
      <c r="T779" s="315">
        <v>105</v>
      </c>
      <c r="U779" s="316">
        <v>33.333333333333336</v>
      </c>
      <c r="V779" s="316"/>
      <c r="W779" s="316"/>
      <c r="X779" s="316"/>
      <c r="Y779" s="452"/>
      <c r="Z779" s="452"/>
      <c r="AA779" s="452"/>
      <c r="AB779" s="452"/>
      <c r="AC779" s="452"/>
      <c r="AD779" s="452"/>
    </row>
    <row r="780" spans="1:30" ht="20.100000000000001" customHeight="1">
      <c r="A780" s="144"/>
      <c r="B780" s="408"/>
      <c r="C780" s="452"/>
      <c r="D780" s="311" t="s">
        <v>1970</v>
      </c>
      <c r="E780" s="452"/>
      <c r="F780" s="323"/>
      <c r="G780" s="191"/>
      <c r="H780" s="323"/>
      <c r="I780" s="191"/>
      <c r="J780" s="323"/>
      <c r="K780" s="191"/>
      <c r="L780" s="356"/>
      <c r="M780" s="314"/>
      <c r="N780" s="315"/>
      <c r="O780" s="316"/>
      <c r="P780" s="315"/>
      <c r="Q780" s="316"/>
      <c r="R780" s="315"/>
      <c r="S780" s="316"/>
      <c r="T780" s="315"/>
      <c r="U780" s="316"/>
      <c r="V780" s="316"/>
      <c r="W780" s="316"/>
      <c r="X780" s="316"/>
      <c r="Y780" s="452"/>
      <c r="Z780" s="452"/>
      <c r="AA780" s="452"/>
      <c r="AB780" s="452"/>
      <c r="AC780" s="452"/>
      <c r="AD780" s="452"/>
    </row>
    <row r="781" spans="1:30" ht="20.100000000000001" customHeight="1">
      <c r="A781" s="144"/>
      <c r="B781" s="413"/>
      <c r="C781" s="452"/>
      <c r="D781" s="311" t="s">
        <v>1971</v>
      </c>
      <c r="E781" s="452"/>
      <c r="F781" s="323"/>
      <c r="G781" s="191"/>
      <c r="H781" s="323"/>
      <c r="I781" s="191"/>
      <c r="J781" s="323"/>
      <c r="K781" s="191"/>
      <c r="L781" s="356"/>
      <c r="M781" s="314"/>
      <c r="N781" s="315"/>
      <c r="O781" s="316"/>
      <c r="P781" s="315"/>
      <c r="Q781" s="316"/>
      <c r="R781" s="315"/>
      <c r="S781" s="316"/>
      <c r="T781" s="315"/>
      <c r="U781" s="316"/>
      <c r="V781" s="316"/>
      <c r="W781" s="316"/>
      <c r="X781" s="316"/>
      <c r="Y781" s="452"/>
      <c r="Z781" s="452"/>
      <c r="AA781" s="452"/>
      <c r="AB781" s="452"/>
      <c r="AC781" s="452"/>
      <c r="AD781" s="452"/>
    </row>
    <row r="782" spans="1:30" ht="20.100000000000001" customHeight="1">
      <c r="A782" s="460" t="s">
        <v>5354</v>
      </c>
      <c r="B782" s="461" t="s">
        <v>976</v>
      </c>
      <c r="C782" s="358" t="s">
        <v>996</v>
      </c>
      <c r="D782" s="374" t="s">
        <v>1604</v>
      </c>
      <c r="E782" s="527"/>
      <c r="F782" s="536">
        <v>17</v>
      </c>
      <c r="G782" s="537">
        <f>F782/29*100</f>
        <v>58.620689655172406</v>
      </c>
      <c r="H782" s="467">
        <v>13</v>
      </c>
      <c r="I782" s="477">
        <v>48.148148148148145</v>
      </c>
      <c r="J782" s="467">
        <v>24</v>
      </c>
      <c r="K782" s="477">
        <v>68.571428571428569</v>
      </c>
      <c r="L782" s="443">
        <v>21</v>
      </c>
      <c r="M782" s="444">
        <v>63.636363636363633</v>
      </c>
      <c r="N782" s="471">
        <v>30</v>
      </c>
      <c r="O782" s="465">
        <v>71.428571428571431</v>
      </c>
      <c r="P782" s="471">
        <v>30</v>
      </c>
      <c r="Q782" s="465">
        <v>69.767441860465112</v>
      </c>
      <c r="R782" s="471">
        <v>59</v>
      </c>
      <c r="S782" s="465">
        <v>72</v>
      </c>
      <c r="T782" s="471">
        <v>434</v>
      </c>
      <c r="U782" s="465">
        <v>74.570446735395194</v>
      </c>
      <c r="V782" s="358" t="s">
        <v>8118</v>
      </c>
      <c r="W782" s="358" t="s">
        <v>8118</v>
      </c>
      <c r="X782" s="358" t="s">
        <v>8118</v>
      </c>
      <c r="Y782" s="358" t="s">
        <v>8118</v>
      </c>
      <c r="Z782" s="358" t="s">
        <v>8118</v>
      </c>
      <c r="AA782" s="358" t="s">
        <v>8118</v>
      </c>
      <c r="AB782" s="358" t="s">
        <v>138</v>
      </c>
      <c r="AC782" s="358" t="s">
        <v>138</v>
      </c>
      <c r="AD782" s="358"/>
    </row>
    <row r="783" spans="1:30" ht="20.100000000000001" customHeight="1">
      <c r="A783" s="144"/>
      <c r="B783" s="413"/>
      <c r="C783" s="452"/>
      <c r="D783" s="311" t="s">
        <v>1605</v>
      </c>
      <c r="E783" s="526"/>
      <c r="F783" s="538"/>
      <c r="G783" s="539"/>
      <c r="H783" s="323">
        <v>2</v>
      </c>
      <c r="I783" s="191">
        <v>7.4074074074074074</v>
      </c>
      <c r="J783" s="323">
        <v>3</v>
      </c>
      <c r="K783" s="191">
        <v>8.5714285714285712</v>
      </c>
      <c r="L783" s="356">
        <v>4</v>
      </c>
      <c r="M783" s="314">
        <v>12.121212121212121</v>
      </c>
      <c r="N783" s="315">
        <v>3</v>
      </c>
      <c r="O783" s="316">
        <v>7.1428571428571432</v>
      </c>
      <c r="P783" s="315">
        <v>6</v>
      </c>
      <c r="Q783" s="316">
        <v>13.953488372093023</v>
      </c>
      <c r="R783" s="315">
        <v>5</v>
      </c>
      <c r="S783" s="316">
        <v>6.1</v>
      </c>
      <c r="T783" s="315">
        <v>43</v>
      </c>
      <c r="U783" s="316">
        <v>7.3883161512027495</v>
      </c>
      <c r="V783" s="316"/>
      <c r="W783" s="316"/>
      <c r="X783" s="316"/>
      <c r="Y783" s="452"/>
      <c r="Z783" s="452"/>
      <c r="AA783" s="452"/>
      <c r="AB783" s="452"/>
      <c r="AC783" s="452"/>
      <c r="AD783" s="452"/>
    </row>
    <row r="784" spans="1:30" ht="20.100000000000001" customHeight="1">
      <c r="A784" s="144"/>
      <c r="B784" s="413"/>
      <c r="C784" s="452"/>
      <c r="D784" s="311" t="s">
        <v>1606</v>
      </c>
      <c r="E784" s="526"/>
      <c r="F784" s="538">
        <v>1</v>
      </c>
      <c r="G784" s="539">
        <f t="shared" ref="G784:G786" si="0">F784/29*100</f>
        <v>3.4482758620689653</v>
      </c>
      <c r="H784" s="323">
        <v>1</v>
      </c>
      <c r="I784" s="191">
        <v>3.7037037037037037</v>
      </c>
      <c r="J784" s="323">
        <v>1</v>
      </c>
      <c r="K784" s="191">
        <v>2.8571428571428572</v>
      </c>
      <c r="L784" s="356">
        <v>1</v>
      </c>
      <c r="M784" s="314">
        <v>3.0303030303030303</v>
      </c>
      <c r="N784" s="315">
        <v>1</v>
      </c>
      <c r="O784" s="316">
        <v>2.3809523809523809</v>
      </c>
      <c r="P784" s="315"/>
      <c r="Q784" s="316"/>
      <c r="R784" s="315">
        <v>3</v>
      </c>
      <c r="S784" s="316">
        <v>3.7</v>
      </c>
      <c r="T784" s="315">
        <v>12</v>
      </c>
      <c r="U784" s="316">
        <v>2.0618556701030926</v>
      </c>
      <c r="V784" s="316"/>
      <c r="W784" s="316"/>
      <c r="X784" s="316"/>
      <c r="Y784" s="452"/>
      <c r="Z784" s="452"/>
      <c r="AA784" s="452"/>
      <c r="AB784" s="452"/>
      <c r="AC784" s="452"/>
      <c r="AD784" s="452"/>
    </row>
    <row r="785" spans="1:30" ht="20.100000000000001" customHeight="1">
      <c r="A785" s="144"/>
      <c r="B785" s="413"/>
      <c r="C785" s="452"/>
      <c r="D785" s="311" t="s">
        <v>1607</v>
      </c>
      <c r="E785" s="526"/>
      <c r="F785" s="538">
        <v>2</v>
      </c>
      <c r="G785" s="539">
        <f t="shared" si="0"/>
        <v>6.8965517241379306</v>
      </c>
      <c r="H785" s="323">
        <v>1</v>
      </c>
      <c r="I785" s="191">
        <v>3.7037037037037037</v>
      </c>
      <c r="J785" s="323">
        <v>1</v>
      </c>
      <c r="K785" s="191">
        <v>2.8571428571428572</v>
      </c>
      <c r="L785" s="356"/>
      <c r="M785" s="314"/>
      <c r="N785" s="315">
        <v>1</v>
      </c>
      <c r="O785" s="316">
        <v>2.3809523809523809</v>
      </c>
      <c r="P785" s="315">
        <v>1</v>
      </c>
      <c r="Q785" s="316">
        <v>2.3255813953488373</v>
      </c>
      <c r="R785" s="315"/>
      <c r="S785" s="316"/>
      <c r="T785" s="315">
        <v>8</v>
      </c>
      <c r="U785" s="316">
        <v>1.3745704467353952</v>
      </c>
      <c r="V785" s="316"/>
      <c r="W785" s="316"/>
      <c r="X785" s="316"/>
      <c r="Y785" s="452"/>
      <c r="Z785" s="452"/>
      <c r="AA785" s="452"/>
      <c r="AB785" s="452"/>
      <c r="AC785" s="452"/>
      <c r="AD785" s="452"/>
    </row>
    <row r="786" spans="1:30" ht="20.100000000000001" customHeight="1">
      <c r="A786" s="144"/>
      <c r="B786" s="413"/>
      <c r="C786" s="452"/>
      <c r="D786" s="311" t="s">
        <v>1608</v>
      </c>
      <c r="E786" s="526"/>
      <c r="F786" s="538">
        <v>2</v>
      </c>
      <c r="G786" s="539">
        <f t="shared" si="0"/>
        <v>6.8965517241379306</v>
      </c>
      <c r="H786" s="323">
        <v>1</v>
      </c>
      <c r="I786" s="191">
        <v>3.7037037037037037</v>
      </c>
      <c r="J786" s="323"/>
      <c r="K786" s="191"/>
      <c r="L786" s="356">
        <v>1</v>
      </c>
      <c r="M786" s="314">
        <v>3.0303030303030303</v>
      </c>
      <c r="N786" s="315">
        <v>1</v>
      </c>
      <c r="O786" s="316">
        <v>2.3809523809523809</v>
      </c>
      <c r="P786" s="315"/>
      <c r="Q786" s="316"/>
      <c r="R786" s="315">
        <v>1</v>
      </c>
      <c r="S786" s="316">
        <v>1.2345679012345678</v>
      </c>
      <c r="T786" s="315">
        <v>5</v>
      </c>
      <c r="U786" s="316">
        <v>0.85910652920962194</v>
      </c>
      <c r="V786" s="316"/>
      <c r="W786" s="316"/>
      <c r="X786" s="316"/>
      <c r="Y786" s="452"/>
      <c r="Z786" s="452"/>
      <c r="AA786" s="452"/>
      <c r="AB786" s="452"/>
      <c r="AC786" s="452"/>
      <c r="AD786" s="452"/>
    </row>
    <row r="787" spans="1:30" ht="20.100000000000001" customHeight="1">
      <c r="A787" s="144"/>
      <c r="B787" s="413"/>
      <c r="C787" s="452"/>
      <c r="D787" s="311" t="s">
        <v>1609</v>
      </c>
      <c r="E787" s="526"/>
      <c r="F787" s="538"/>
      <c r="G787" s="539"/>
      <c r="H787" s="323"/>
      <c r="I787" s="191"/>
      <c r="J787" s="323"/>
      <c r="K787" s="191"/>
      <c r="L787" s="356"/>
      <c r="M787" s="314"/>
      <c r="N787" s="315"/>
      <c r="O787" s="316"/>
      <c r="P787" s="315"/>
      <c r="Q787" s="316"/>
      <c r="R787" s="315"/>
      <c r="S787" s="316"/>
      <c r="T787" s="315">
        <v>6</v>
      </c>
      <c r="U787" s="316">
        <v>1.0309278350515463</v>
      </c>
      <c r="V787" s="316"/>
      <c r="W787" s="316"/>
      <c r="X787" s="316"/>
      <c r="Y787" s="452"/>
      <c r="Z787" s="452"/>
      <c r="AA787" s="452"/>
      <c r="AB787" s="452"/>
      <c r="AC787" s="452"/>
      <c r="AD787" s="452"/>
    </row>
    <row r="788" spans="1:30" ht="20.100000000000001" customHeight="1">
      <c r="A788" s="144"/>
      <c r="B788" s="413"/>
      <c r="C788" s="452"/>
      <c r="D788" s="311" t="s">
        <v>1610</v>
      </c>
      <c r="E788" s="526"/>
      <c r="F788" s="538"/>
      <c r="G788" s="539"/>
      <c r="H788" s="323"/>
      <c r="I788" s="191"/>
      <c r="J788" s="323">
        <v>1</v>
      </c>
      <c r="K788" s="191">
        <v>2.8571428571428572</v>
      </c>
      <c r="L788" s="356"/>
      <c r="M788" s="314"/>
      <c r="N788" s="315">
        <v>1</v>
      </c>
      <c r="O788" s="316">
        <v>2.3809523809523809</v>
      </c>
      <c r="P788" s="315"/>
      <c r="Q788" s="316"/>
      <c r="R788" s="315">
        <v>2</v>
      </c>
      <c r="S788" s="316">
        <v>2.4</v>
      </c>
      <c r="T788" s="315">
        <v>7</v>
      </c>
      <c r="U788" s="316">
        <v>1.2027491408934707</v>
      </c>
      <c r="V788" s="316"/>
      <c r="W788" s="316"/>
      <c r="X788" s="316"/>
      <c r="Y788" s="452"/>
      <c r="Z788" s="452"/>
      <c r="AA788" s="452"/>
      <c r="AB788" s="452"/>
      <c r="AC788" s="452"/>
      <c r="AD788" s="452"/>
    </row>
    <row r="789" spans="1:30" ht="20.100000000000001" customHeight="1">
      <c r="A789" s="144"/>
      <c r="B789" s="413"/>
      <c r="C789" s="452"/>
      <c r="D789" s="311" t="s">
        <v>1611</v>
      </c>
      <c r="E789" s="526"/>
      <c r="F789" s="538">
        <v>6</v>
      </c>
      <c r="G789" s="539">
        <f>F789/29*100</f>
        <v>20.689655172413794</v>
      </c>
      <c r="H789" s="323">
        <v>8</v>
      </c>
      <c r="I789" s="191">
        <v>29.62962962962963</v>
      </c>
      <c r="J789" s="323">
        <v>3</v>
      </c>
      <c r="K789" s="191">
        <v>8.5714285714285712</v>
      </c>
      <c r="L789" s="356">
        <v>4</v>
      </c>
      <c r="M789" s="314">
        <v>12.121212121212121</v>
      </c>
      <c r="N789" s="315">
        <v>2</v>
      </c>
      <c r="O789" s="316">
        <v>4.7619047619047619</v>
      </c>
      <c r="P789" s="315">
        <v>3</v>
      </c>
      <c r="Q789" s="316">
        <v>6.9767441860465116</v>
      </c>
      <c r="R789" s="315">
        <v>8</v>
      </c>
      <c r="S789" s="316">
        <v>9.8000000000000007</v>
      </c>
      <c r="T789" s="315">
        <v>37</v>
      </c>
      <c r="U789" s="316">
        <v>6.3573883161512024</v>
      </c>
      <c r="V789" s="316"/>
      <c r="W789" s="316"/>
      <c r="X789" s="316"/>
      <c r="Y789" s="452"/>
      <c r="Z789" s="452"/>
      <c r="AA789" s="452"/>
      <c r="AB789" s="452"/>
      <c r="AC789" s="452"/>
      <c r="AD789" s="452"/>
    </row>
    <row r="790" spans="1:30" ht="20.100000000000001" customHeight="1">
      <c r="A790" s="144"/>
      <c r="B790" s="413"/>
      <c r="C790" s="452"/>
      <c r="D790" s="311" t="s">
        <v>2337</v>
      </c>
      <c r="E790" s="526"/>
      <c r="F790" s="538"/>
      <c r="G790" s="539"/>
      <c r="H790" s="323">
        <v>1</v>
      </c>
      <c r="I790" s="191">
        <v>3.7037037037037037</v>
      </c>
      <c r="J790" s="323">
        <v>2</v>
      </c>
      <c r="K790" s="191">
        <v>5.7142857142857144</v>
      </c>
      <c r="L790" s="356">
        <v>2</v>
      </c>
      <c r="M790" s="314">
        <v>6.0606060606060606</v>
      </c>
      <c r="N790" s="315">
        <v>3</v>
      </c>
      <c r="O790" s="316">
        <v>7.1428571428571432</v>
      </c>
      <c r="P790" s="315">
        <v>3</v>
      </c>
      <c r="Q790" s="316">
        <v>6.9767441860465116</v>
      </c>
      <c r="R790" s="315">
        <v>4</v>
      </c>
      <c r="S790" s="316">
        <v>4.9382716049382713</v>
      </c>
      <c r="T790" s="315">
        <v>30</v>
      </c>
      <c r="U790" s="316">
        <v>5.1546391752577323</v>
      </c>
      <c r="V790" s="316"/>
      <c r="W790" s="316"/>
      <c r="X790" s="316"/>
      <c r="Y790" s="452"/>
      <c r="Z790" s="452"/>
      <c r="AA790" s="452"/>
      <c r="AB790" s="452"/>
      <c r="AC790" s="452"/>
      <c r="AD790" s="452"/>
    </row>
    <row r="791" spans="1:30" ht="20.100000000000001" customHeight="1">
      <c r="A791" s="144"/>
      <c r="B791" s="413"/>
      <c r="C791" s="452"/>
      <c r="D791" s="311" t="s">
        <v>8222</v>
      </c>
      <c r="E791" s="526"/>
      <c r="F791" s="538">
        <v>1</v>
      </c>
      <c r="G791" s="539">
        <f>F791/29*100</f>
        <v>3.4482758620689653</v>
      </c>
      <c r="H791" s="323"/>
      <c r="I791" s="191"/>
      <c r="J791" s="323"/>
      <c r="K791" s="191"/>
      <c r="L791" s="356"/>
      <c r="M791" s="314"/>
      <c r="N791" s="315"/>
      <c r="O791" s="316"/>
      <c r="P791" s="315"/>
      <c r="Q791" s="316"/>
      <c r="R791" s="315"/>
      <c r="S791" s="316"/>
      <c r="T791" s="315"/>
      <c r="U791" s="316"/>
      <c r="V791" s="316"/>
      <c r="W791" s="316"/>
      <c r="X791" s="316"/>
      <c r="Y791" s="452"/>
      <c r="Z791" s="452"/>
      <c r="AA791" s="452"/>
      <c r="AB791" s="452"/>
      <c r="AC791" s="452"/>
      <c r="AD791" s="452"/>
    </row>
    <row r="792" spans="1:30" ht="20.100000000000001" customHeight="1">
      <c r="A792" s="460" t="s">
        <v>5355</v>
      </c>
      <c r="B792" s="461" t="s">
        <v>977</v>
      </c>
      <c r="C792" s="358" t="s">
        <v>5356</v>
      </c>
      <c r="D792" s="374"/>
      <c r="E792" s="358"/>
      <c r="F792" s="467"/>
      <c r="G792" s="477"/>
      <c r="H792" s="467">
        <v>1</v>
      </c>
      <c r="I792" s="477">
        <v>100</v>
      </c>
      <c r="J792" s="467">
        <v>2</v>
      </c>
      <c r="K792" s="477">
        <v>100</v>
      </c>
      <c r="L792" s="443">
        <v>2</v>
      </c>
      <c r="M792" s="444">
        <v>100</v>
      </c>
      <c r="N792" s="471">
        <v>3</v>
      </c>
      <c r="O792" s="465">
        <v>100</v>
      </c>
      <c r="P792" s="471">
        <v>3</v>
      </c>
      <c r="Q792" s="465">
        <v>100</v>
      </c>
      <c r="R792" s="471">
        <v>4</v>
      </c>
      <c r="S792" s="465">
        <v>100</v>
      </c>
      <c r="T792" s="471">
        <v>30</v>
      </c>
      <c r="U792" s="465">
        <v>100</v>
      </c>
      <c r="V792" s="358" t="s">
        <v>8118</v>
      </c>
      <c r="W792" s="358" t="s">
        <v>8118</v>
      </c>
      <c r="X792" s="358" t="s">
        <v>8118</v>
      </c>
      <c r="Y792" s="358" t="s">
        <v>8118</v>
      </c>
      <c r="Z792" s="358" t="s">
        <v>8118</v>
      </c>
      <c r="AA792" s="358" t="s">
        <v>8118</v>
      </c>
      <c r="AB792" s="358" t="s">
        <v>138</v>
      </c>
      <c r="AC792" s="358" t="s">
        <v>138</v>
      </c>
      <c r="AD792" s="358"/>
    </row>
    <row r="793" spans="1:30" ht="20.100000000000001" customHeight="1">
      <c r="A793" s="460" t="s">
        <v>5357</v>
      </c>
      <c r="B793" s="461" t="s">
        <v>978</v>
      </c>
      <c r="C793" s="358" t="s">
        <v>996</v>
      </c>
      <c r="D793" s="374" t="s">
        <v>1604</v>
      </c>
      <c r="E793" s="527"/>
      <c r="F793" s="467"/>
      <c r="G793" s="477"/>
      <c r="H793" s="467">
        <v>2</v>
      </c>
      <c r="I793" s="477">
        <v>7.4074074074074074</v>
      </c>
      <c r="J793" s="467">
        <v>3</v>
      </c>
      <c r="K793" s="477">
        <v>8.5714285714285712</v>
      </c>
      <c r="L793" s="443"/>
      <c r="M793" s="444"/>
      <c r="N793" s="471"/>
      <c r="O793" s="465"/>
      <c r="P793" s="471">
        <v>3</v>
      </c>
      <c r="Q793" s="465">
        <v>6.9767441860465116</v>
      </c>
      <c r="R793" s="471">
        <v>4</v>
      </c>
      <c r="S793" s="465">
        <v>4.9000000000000004</v>
      </c>
      <c r="T793" s="471">
        <v>39</v>
      </c>
      <c r="U793" s="465">
        <v>6.7010309278350517</v>
      </c>
      <c r="V793" s="358" t="s">
        <v>8118</v>
      </c>
      <c r="W793" s="358" t="s">
        <v>8118</v>
      </c>
      <c r="X793" s="358" t="s">
        <v>8118</v>
      </c>
      <c r="Y793" s="358" t="s">
        <v>8118</v>
      </c>
      <c r="Z793" s="358" t="s">
        <v>8118</v>
      </c>
      <c r="AA793" s="358" t="s">
        <v>8118</v>
      </c>
      <c r="AB793" s="358" t="s">
        <v>138</v>
      </c>
      <c r="AC793" s="358" t="s">
        <v>138</v>
      </c>
      <c r="AD793" s="358"/>
    </row>
    <row r="794" spans="1:30" ht="20.100000000000001" customHeight="1">
      <c r="A794" s="144"/>
      <c r="B794" s="413"/>
      <c r="C794" s="452"/>
      <c r="D794" s="311" t="s">
        <v>1605</v>
      </c>
      <c r="E794" s="526"/>
      <c r="F794" s="323">
        <v>2</v>
      </c>
      <c r="G794" s="191">
        <f>F794/28*100</f>
        <v>7.1428571428571423</v>
      </c>
      <c r="H794" s="323"/>
      <c r="I794" s="191"/>
      <c r="J794" s="323">
        <v>4</v>
      </c>
      <c r="K794" s="191">
        <v>11.428571428571429</v>
      </c>
      <c r="L794" s="356">
        <v>4</v>
      </c>
      <c r="M794" s="314">
        <v>12.121212121212121</v>
      </c>
      <c r="N794" s="315">
        <v>3</v>
      </c>
      <c r="O794" s="316">
        <v>7.1428571428571432</v>
      </c>
      <c r="P794" s="315">
        <v>3</v>
      </c>
      <c r="Q794" s="316">
        <v>6.9767441860465116</v>
      </c>
      <c r="R794" s="315">
        <v>13</v>
      </c>
      <c r="S794" s="316">
        <v>15.9</v>
      </c>
      <c r="T794" s="315">
        <v>62</v>
      </c>
      <c r="U794" s="316">
        <v>10.652920962199312</v>
      </c>
      <c r="V794" s="316"/>
      <c r="W794" s="316"/>
      <c r="X794" s="316"/>
      <c r="Y794" s="452"/>
      <c r="Z794" s="452"/>
      <c r="AA794" s="452"/>
      <c r="AB794" s="452"/>
      <c r="AC794" s="452"/>
      <c r="AD794" s="452"/>
    </row>
    <row r="795" spans="1:30" ht="20.100000000000001" customHeight="1">
      <c r="A795" s="144"/>
      <c r="B795" s="413"/>
      <c r="C795" s="452"/>
      <c r="D795" s="311" t="s">
        <v>1606</v>
      </c>
      <c r="E795" s="526"/>
      <c r="F795" s="323">
        <v>1</v>
      </c>
      <c r="G795" s="191">
        <f t="shared" ref="G795:G797" si="1">F795/28*100</f>
        <v>3.5714285714285712</v>
      </c>
      <c r="H795" s="323"/>
      <c r="I795" s="191"/>
      <c r="J795" s="323">
        <v>1</v>
      </c>
      <c r="K795" s="191">
        <v>2.8571428571428572</v>
      </c>
      <c r="L795" s="356">
        <v>1</v>
      </c>
      <c r="M795" s="314">
        <v>3.0303030303030303</v>
      </c>
      <c r="N795" s="315">
        <v>2</v>
      </c>
      <c r="O795" s="316">
        <v>4.7619047619047619</v>
      </c>
      <c r="P795" s="315"/>
      <c r="Q795" s="316"/>
      <c r="R795" s="315">
        <v>3</v>
      </c>
      <c r="S795" s="316">
        <v>3.7</v>
      </c>
      <c r="T795" s="315">
        <v>45</v>
      </c>
      <c r="U795" s="316">
        <v>7.731958762886598</v>
      </c>
      <c r="V795" s="316"/>
      <c r="W795" s="316"/>
      <c r="X795" s="316"/>
      <c r="Y795" s="452"/>
      <c r="Z795" s="452"/>
      <c r="AA795" s="452"/>
      <c r="AB795" s="452"/>
      <c r="AC795" s="452"/>
      <c r="AD795" s="452"/>
    </row>
    <row r="796" spans="1:30" ht="20.100000000000001" customHeight="1">
      <c r="A796" s="144"/>
      <c r="B796" s="413"/>
      <c r="C796" s="452"/>
      <c r="D796" s="311" t="s">
        <v>1607</v>
      </c>
      <c r="E796" s="526"/>
      <c r="F796" s="323">
        <v>1</v>
      </c>
      <c r="G796" s="191">
        <f t="shared" si="1"/>
        <v>3.5714285714285712</v>
      </c>
      <c r="H796" s="323"/>
      <c r="I796" s="191"/>
      <c r="J796" s="323">
        <v>1</v>
      </c>
      <c r="K796" s="191">
        <v>2.8571428571428572</v>
      </c>
      <c r="L796" s="356">
        <v>1</v>
      </c>
      <c r="M796" s="314">
        <v>3.0303030303030303</v>
      </c>
      <c r="N796" s="315">
        <v>2</v>
      </c>
      <c r="O796" s="316">
        <v>4.7619047619047619</v>
      </c>
      <c r="P796" s="315"/>
      <c r="Q796" s="316"/>
      <c r="R796" s="315">
        <v>2</v>
      </c>
      <c r="S796" s="316">
        <v>2.4</v>
      </c>
      <c r="T796" s="315">
        <v>16</v>
      </c>
      <c r="U796" s="316">
        <v>2.7491408934707904</v>
      </c>
      <c r="V796" s="316"/>
      <c r="W796" s="316"/>
      <c r="X796" s="316"/>
      <c r="Y796" s="452"/>
      <c r="Z796" s="452"/>
      <c r="AA796" s="452"/>
      <c r="AB796" s="452"/>
      <c r="AC796" s="452"/>
      <c r="AD796" s="452"/>
    </row>
    <row r="797" spans="1:30" ht="20.100000000000001" customHeight="1">
      <c r="A797" s="144"/>
      <c r="B797" s="413"/>
      <c r="C797" s="452"/>
      <c r="D797" s="311" t="s">
        <v>1608</v>
      </c>
      <c r="E797" s="526"/>
      <c r="F797" s="323">
        <v>1</v>
      </c>
      <c r="G797" s="191">
        <f t="shared" si="1"/>
        <v>3.5714285714285712</v>
      </c>
      <c r="H797" s="323"/>
      <c r="I797" s="191"/>
      <c r="J797" s="323">
        <v>1</v>
      </c>
      <c r="K797" s="191">
        <v>2.8571428571428572</v>
      </c>
      <c r="L797" s="356">
        <v>1</v>
      </c>
      <c r="M797" s="314">
        <v>3.0303030303030303</v>
      </c>
      <c r="N797" s="315"/>
      <c r="O797" s="316"/>
      <c r="P797" s="315"/>
      <c r="Q797" s="316"/>
      <c r="R797" s="315">
        <v>1</v>
      </c>
      <c r="S797" s="316">
        <v>1.2</v>
      </c>
      <c r="T797" s="315">
        <v>4</v>
      </c>
      <c r="U797" s="316">
        <v>0.6872852233676976</v>
      </c>
      <c r="V797" s="316"/>
      <c r="W797" s="316"/>
      <c r="X797" s="316"/>
      <c r="Y797" s="452"/>
      <c r="Z797" s="452"/>
      <c r="AA797" s="452"/>
      <c r="AB797" s="452"/>
      <c r="AC797" s="452"/>
      <c r="AD797" s="452"/>
    </row>
    <row r="798" spans="1:30" ht="20.100000000000001" customHeight="1">
      <c r="A798" s="144"/>
      <c r="B798" s="413"/>
      <c r="C798" s="452"/>
      <c r="D798" s="311" t="s">
        <v>1609</v>
      </c>
      <c r="E798" s="526"/>
      <c r="F798" s="323"/>
      <c r="G798" s="191"/>
      <c r="H798" s="323"/>
      <c r="I798" s="191"/>
      <c r="J798" s="323"/>
      <c r="K798" s="191">
        <v>0</v>
      </c>
      <c r="L798" s="356"/>
      <c r="M798" s="314"/>
      <c r="N798" s="315"/>
      <c r="O798" s="316"/>
      <c r="P798" s="315"/>
      <c r="Q798" s="316"/>
      <c r="R798" s="315"/>
      <c r="S798" s="316"/>
      <c r="T798" s="315">
        <v>2</v>
      </c>
      <c r="U798" s="316">
        <v>0.3436426116838488</v>
      </c>
      <c r="V798" s="316"/>
      <c r="W798" s="316"/>
      <c r="X798" s="316"/>
      <c r="Y798" s="452"/>
      <c r="Z798" s="452"/>
      <c r="AA798" s="452"/>
      <c r="AB798" s="452"/>
      <c r="AC798" s="452"/>
      <c r="AD798" s="452"/>
    </row>
    <row r="799" spans="1:30" ht="20.100000000000001" customHeight="1">
      <c r="A799" s="144"/>
      <c r="B799" s="413"/>
      <c r="C799" s="452"/>
      <c r="D799" s="311" t="s">
        <v>1610</v>
      </c>
      <c r="E799" s="526"/>
      <c r="F799" s="323">
        <v>1</v>
      </c>
      <c r="G799" s="191">
        <f t="shared" ref="G799:G800" si="2">F799/28*100</f>
        <v>3.5714285714285712</v>
      </c>
      <c r="H799" s="323">
        <v>1</v>
      </c>
      <c r="I799" s="191">
        <v>3.7037037037037037</v>
      </c>
      <c r="J799" s="323">
        <v>2</v>
      </c>
      <c r="K799" s="191">
        <v>5.7142857142857144</v>
      </c>
      <c r="L799" s="356"/>
      <c r="M799" s="314"/>
      <c r="N799" s="315"/>
      <c r="O799" s="316"/>
      <c r="P799" s="315"/>
      <c r="Q799" s="316"/>
      <c r="R799" s="315"/>
      <c r="S799" s="316"/>
      <c r="T799" s="315">
        <v>6</v>
      </c>
      <c r="U799" s="316">
        <v>1.0309278350515463</v>
      </c>
      <c r="V799" s="316"/>
      <c r="W799" s="316"/>
      <c r="X799" s="316"/>
      <c r="Y799" s="452"/>
      <c r="Z799" s="452"/>
      <c r="AA799" s="452"/>
      <c r="AB799" s="452"/>
      <c r="AC799" s="452"/>
      <c r="AD799" s="452"/>
    </row>
    <row r="800" spans="1:30" ht="20.100000000000001" customHeight="1">
      <c r="A800" s="144"/>
      <c r="B800" s="413"/>
      <c r="C800" s="452"/>
      <c r="D800" s="311" t="s">
        <v>1611</v>
      </c>
      <c r="E800" s="526"/>
      <c r="F800" s="323">
        <v>3</v>
      </c>
      <c r="G800" s="191">
        <f t="shared" si="2"/>
        <v>10.714285714285714</v>
      </c>
      <c r="H800" s="323">
        <v>2</v>
      </c>
      <c r="I800" s="191">
        <v>7.4074074074074074</v>
      </c>
      <c r="J800" s="323">
        <v>4</v>
      </c>
      <c r="K800" s="191">
        <v>11.428571428571429</v>
      </c>
      <c r="L800" s="356">
        <v>5</v>
      </c>
      <c r="M800" s="314">
        <v>15.151515151515152</v>
      </c>
      <c r="N800" s="315">
        <v>6</v>
      </c>
      <c r="O800" s="316">
        <v>14.285714285714286</v>
      </c>
      <c r="P800" s="315">
        <v>5</v>
      </c>
      <c r="Q800" s="316">
        <v>11.627906976744185</v>
      </c>
      <c r="R800" s="315">
        <v>6</v>
      </c>
      <c r="S800" s="316">
        <v>7.3</v>
      </c>
      <c r="T800" s="315">
        <v>43</v>
      </c>
      <c r="U800" s="316">
        <v>7.3883161512027495</v>
      </c>
      <c r="V800" s="316"/>
      <c r="W800" s="316"/>
      <c r="X800" s="316"/>
      <c r="Y800" s="452"/>
      <c r="Z800" s="452"/>
      <c r="AA800" s="452"/>
      <c r="AB800" s="452"/>
      <c r="AC800" s="452"/>
      <c r="AD800" s="452"/>
    </row>
    <row r="801" spans="1:30" ht="20.100000000000001" customHeight="1">
      <c r="A801" s="144"/>
      <c r="B801" s="413"/>
      <c r="C801" s="452"/>
      <c r="D801" s="311" t="s">
        <v>2337</v>
      </c>
      <c r="E801" s="526"/>
      <c r="F801" s="323"/>
      <c r="G801" s="191"/>
      <c r="H801" s="323"/>
      <c r="I801" s="191"/>
      <c r="J801" s="323">
        <v>1</v>
      </c>
      <c r="K801" s="191">
        <v>2.8571428571428572</v>
      </c>
      <c r="L801" s="356">
        <v>1</v>
      </c>
      <c r="M801" s="314">
        <v>3.0303030303030303</v>
      </c>
      <c r="N801" s="315"/>
      <c r="O801" s="316"/>
      <c r="P801" s="315"/>
      <c r="Q801" s="316"/>
      <c r="R801" s="315"/>
      <c r="S801" s="316"/>
      <c r="T801" s="315">
        <v>30</v>
      </c>
      <c r="U801" s="316">
        <v>5.1546391752577323</v>
      </c>
      <c r="V801" s="316"/>
      <c r="W801" s="316"/>
      <c r="X801" s="316"/>
      <c r="Y801" s="452"/>
      <c r="Z801" s="452"/>
      <c r="AA801" s="452"/>
      <c r="AB801" s="452"/>
      <c r="AC801" s="452"/>
      <c r="AD801" s="452"/>
    </row>
    <row r="802" spans="1:30" ht="20.100000000000001" customHeight="1">
      <c r="A802" s="144"/>
      <c r="B802" s="413"/>
      <c r="C802" s="452"/>
      <c r="D802" s="311" t="s">
        <v>8222</v>
      </c>
      <c r="E802" s="526"/>
      <c r="F802" s="323">
        <v>19</v>
      </c>
      <c r="G802" s="191">
        <f>F802/28*100</f>
        <v>67.857142857142861</v>
      </c>
      <c r="H802" s="323">
        <v>22</v>
      </c>
      <c r="I802" s="191">
        <v>81.481481481481481</v>
      </c>
      <c r="J802" s="323">
        <v>18</v>
      </c>
      <c r="K802" s="191">
        <v>51.428571428571423</v>
      </c>
      <c r="L802" s="356">
        <v>20</v>
      </c>
      <c r="M802" s="314">
        <v>60.606060606060609</v>
      </c>
      <c r="N802" s="315">
        <v>29</v>
      </c>
      <c r="O802" s="316">
        <v>69.047619047619051</v>
      </c>
      <c r="P802" s="315">
        <v>32</v>
      </c>
      <c r="Q802" s="316">
        <v>74.418604651162795</v>
      </c>
      <c r="R802" s="315">
        <v>53</v>
      </c>
      <c r="S802" s="316">
        <v>64.599999999999994</v>
      </c>
      <c r="T802" s="315">
        <v>335</v>
      </c>
      <c r="U802" s="316">
        <v>57.560137457044675</v>
      </c>
      <c r="V802" s="316"/>
      <c r="W802" s="316"/>
      <c r="X802" s="316"/>
      <c r="Y802" s="452"/>
      <c r="Z802" s="452"/>
      <c r="AA802" s="452"/>
      <c r="AB802" s="452"/>
      <c r="AC802" s="452"/>
      <c r="AD802" s="452"/>
    </row>
    <row r="803" spans="1:30" ht="20.100000000000001" customHeight="1">
      <c r="A803" s="460" t="s">
        <v>5358</v>
      </c>
      <c r="B803" s="461" t="s">
        <v>979</v>
      </c>
      <c r="C803" s="358" t="s">
        <v>5359</v>
      </c>
      <c r="D803" s="374"/>
      <c r="E803" s="358"/>
      <c r="F803" s="467"/>
      <c r="G803" s="477"/>
      <c r="H803" s="467"/>
      <c r="I803" s="477"/>
      <c r="J803" s="467">
        <v>1</v>
      </c>
      <c r="K803" s="477">
        <v>100</v>
      </c>
      <c r="L803" s="443">
        <v>1</v>
      </c>
      <c r="M803" s="444">
        <v>100</v>
      </c>
      <c r="N803" s="471"/>
      <c r="O803" s="465"/>
      <c r="P803" s="471"/>
      <c r="Q803" s="465"/>
      <c r="R803" s="471"/>
      <c r="S803" s="465"/>
      <c r="T803" s="471">
        <v>30</v>
      </c>
      <c r="U803" s="465">
        <v>100</v>
      </c>
      <c r="V803" s="358" t="s">
        <v>8118</v>
      </c>
      <c r="W803" s="358" t="s">
        <v>8118</v>
      </c>
      <c r="X803" s="358" t="s">
        <v>8118</v>
      </c>
      <c r="Y803" s="358" t="s">
        <v>8118</v>
      </c>
      <c r="Z803" s="358" t="s">
        <v>8118</v>
      </c>
      <c r="AA803" s="358" t="s">
        <v>8118</v>
      </c>
      <c r="AB803" s="358" t="s">
        <v>138</v>
      </c>
      <c r="AC803" s="358" t="s">
        <v>138</v>
      </c>
      <c r="AD803" s="358"/>
    </row>
    <row r="804" spans="1:30" ht="20.100000000000001" customHeight="1">
      <c r="A804" s="460" t="s">
        <v>5360</v>
      </c>
      <c r="B804" s="461" t="s">
        <v>202</v>
      </c>
      <c r="C804" s="358" t="s">
        <v>996</v>
      </c>
      <c r="D804" s="374" t="s">
        <v>1853</v>
      </c>
      <c r="E804" s="527" t="s">
        <v>8132</v>
      </c>
      <c r="F804" s="467">
        <v>27</v>
      </c>
      <c r="G804" s="477">
        <v>93.103448275862064</v>
      </c>
      <c r="H804" s="467">
        <v>26</v>
      </c>
      <c r="I804" s="477">
        <v>96.296296296296291</v>
      </c>
      <c r="J804" s="467">
        <v>33</v>
      </c>
      <c r="K804" s="477">
        <v>94.3</v>
      </c>
      <c r="L804" s="443">
        <v>32</v>
      </c>
      <c r="M804" s="444">
        <v>97</v>
      </c>
      <c r="N804" s="471">
        <v>42</v>
      </c>
      <c r="O804" s="465">
        <v>100</v>
      </c>
      <c r="P804" s="471">
        <v>41</v>
      </c>
      <c r="Q804" s="465">
        <v>95.348837209302332</v>
      </c>
      <c r="R804" s="471">
        <v>79</v>
      </c>
      <c r="S804" s="465">
        <v>96.3</v>
      </c>
      <c r="T804" s="471">
        <v>559</v>
      </c>
      <c r="U804" s="465">
        <v>96.048109965635746</v>
      </c>
      <c r="V804" s="358" t="s">
        <v>8118</v>
      </c>
      <c r="W804" s="358" t="s">
        <v>8118</v>
      </c>
      <c r="X804" s="358" t="s">
        <v>8118</v>
      </c>
      <c r="Y804" s="358" t="s">
        <v>8118</v>
      </c>
      <c r="Z804" s="358" t="s">
        <v>8118</v>
      </c>
      <c r="AA804" s="358" t="s">
        <v>8118</v>
      </c>
      <c r="AB804" s="358" t="s">
        <v>138</v>
      </c>
      <c r="AC804" s="358" t="s">
        <v>138</v>
      </c>
      <c r="AD804" s="358"/>
    </row>
    <row r="805" spans="1:30" ht="20.100000000000001" customHeight="1">
      <c r="A805" s="144"/>
      <c r="B805" s="408"/>
      <c r="C805" s="452"/>
      <c r="D805" s="311" t="s">
        <v>1854</v>
      </c>
      <c r="E805" s="526"/>
      <c r="F805" s="323">
        <v>2</v>
      </c>
      <c r="G805" s="191">
        <v>6.8965517241379306</v>
      </c>
      <c r="H805" s="323">
        <v>1</v>
      </c>
      <c r="I805" s="191">
        <v>3.7037037037037037</v>
      </c>
      <c r="J805" s="323">
        <v>2</v>
      </c>
      <c r="K805" s="191">
        <v>5.7</v>
      </c>
      <c r="L805" s="356">
        <v>1</v>
      </c>
      <c r="M805" s="314">
        <v>3</v>
      </c>
      <c r="N805" s="315"/>
      <c r="O805" s="316"/>
      <c r="P805" s="315">
        <v>2</v>
      </c>
      <c r="Q805" s="316">
        <v>4.6511627906976747</v>
      </c>
      <c r="R805" s="315">
        <v>2</v>
      </c>
      <c r="S805" s="316">
        <v>2.4</v>
      </c>
      <c r="T805" s="315">
        <v>23</v>
      </c>
      <c r="U805" s="316">
        <v>3.9518900343642613</v>
      </c>
      <c r="V805" s="316"/>
      <c r="W805" s="316"/>
      <c r="X805" s="316"/>
      <c r="Y805" s="452"/>
      <c r="Z805" s="452"/>
      <c r="AA805" s="452"/>
      <c r="AB805" s="452"/>
      <c r="AC805" s="452"/>
      <c r="AD805" s="452"/>
    </row>
    <row r="806" spans="1:30" ht="20.100000000000001" customHeight="1">
      <c r="A806" s="144"/>
      <c r="B806" s="408"/>
      <c r="C806" s="452"/>
      <c r="D806" s="311" t="s">
        <v>8177</v>
      </c>
      <c r="E806" s="526"/>
      <c r="F806" s="323"/>
      <c r="G806" s="191"/>
      <c r="H806" s="323"/>
      <c r="I806" s="191"/>
      <c r="J806" s="323"/>
      <c r="K806" s="191"/>
      <c r="L806" s="356"/>
      <c r="M806" s="314"/>
      <c r="N806" s="315"/>
      <c r="O806" s="316"/>
      <c r="P806" s="315"/>
      <c r="Q806" s="316"/>
      <c r="R806" s="315"/>
      <c r="S806" s="316"/>
      <c r="T806" s="315"/>
      <c r="U806" s="316"/>
      <c r="V806" s="316"/>
      <c r="W806" s="316"/>
      <c r="X806" s="316"/>
      <c r="Y806" s="452"/>
      <c r="Z806" s="452"/>
      <c r="AA806" s="452"/>
      <c r="AB806" s="452"/>
      <c r="AC806" s="452"/>
      <c r="AD806" s="452"/>
    </row>
    <row r="807" spans="1:30" ht="20.100000000000001" customHeight="1">
      <c r="A807" s="144"/>
      <c r="B807" s="413"/>
      <c r="C807" s="452"/>
      <c r="D807" s="311" t="s">
        <v>8178</v>
      </c>
      <c r="E807" s="526"/>
      <c r="F807" s="323"/>
      <c r="G807" s="191"/>
      <c r="H807" s="323"/>
      <c r="I807" s="191"/>
      <c r="J807" s="323"/>
      <c r="K807" s="191"/>
      <c r="L807" s="356"/>
      <c r="M807" s="314"/>
      <c r="N807" s="315"/>
      <c r="O807" s="316"/>
      <c r="P807" s="315"/>
      <c r="Q807" s="316"/>
      <c r="R807" s="315">
        <v>1</v>
      </c>
      <c r="S807" s="316">
        <v>1.2</v>
      </c>
      <c r="T807" s="315"/>
      <c r="U807" s="316"/>
      <c r="V807" s="316"/>
      <c r="W807" s="316"/>
      <c r="X807" s="316"/>
      <c r="Y807" s="452"/>
      <c r="Z807" s="452"/>
      <c r="AA807" s="452"/>
      <c r="AB807" s="452"/>
      <c r="AC807" s="452"/>
      <c r="AD807" s="452"/>
    </row>
    <row r="808" spans="1:30" ht="20.100000000000001" customHeight="1">
      <c r="A808" s="460" t="s">
        <v>5361</v>
      </c>
      <c r="B808" s="461" t="s">
        <v>203</v>
      </c>
      <c r="C808" s="358" t="s">
        <v>5362</v>
      </c>
      <c r="D808" s="374" t="s">
        <v>1612</v>
      </c>
      <c r="E808" s="358"/>
      <c r="F808" s="467"/>
      <c r="G808" s="477"/>
      <c r="H808" s="467"/>
      <c r="I808" s="477"/>
      <c r="J808" s="467"/>
      <c r="K808" s="477"/>
      <c r="L808" s="443">
        <v>1</v>
      </c>
      <c r="M808" s="444">
        <v>100</v>
      </c>
      <c r="N808" s="471"/>
      <c r="O808" s="465"/>
      <c r="P808" s="471"/>
      <c r="Q808" s="465"/>
      <c r="R808" s="471"/>
      <c r="S808" s="465"/>
      <c r="T808" s="471">
        <v>4</v>
      </c>
      <c r="U808" s="465">
        <v>17.391304347826086</v>
      </c>
      <c r="V808" s="358" t="s">
        <v>8118</v>
      </c>
      <c r="W808" s="358" t="s">
        <v>8118</v>
      </c>
      <c r="X808" s="358" t="s">
        <v>8118</v>
      </c>
      <c r="Y808" s="358" t="s">
        <v>8118</v>
      </c>
      <c r="Z808" s="358" t="s">
        <v>8118</v>
      </c>
      <c r="AA808" s="358" t="s">
        <v>8118</v>
      </c>
      <c r="AB808" s="358" t="s">
        <v>138</v>
      </c>
      <c r="AC808" s="358" t="s">
        <v>138</v>
      </c>
      <c r="AD808" s="358"/>
    </row>
    <row r="809" spans="1:30" ht="20.100000000000001" customHeight="1">
      <c r="A809" s="144"/>
      <c r="B809" s="413"/>
      <c r="C809" s="452"/>
      <c r="D809" s="311" t="s">
        <v>1613</v>
      </c>
      <c r="E809" s="452"/>
      <c r="F809" s="323">
        <v>1</v>
      </c>
      <c r="G809" s="191">
        <v>50</v>
      </c>
      <c r="H809" s="323"/>
      <c r="I809" s="191"/>
      <c r="J809" s="323"/>
      <c r="K809" s="191"/>
      <c r="L809" s="356"/>
      <c r="M809" s="314"/>
      <c r="N809" s="315"/>
      <c r="O809" s="316"/>
      <c r="P809" s="315"/>
      <c r="Q809" s="316"/>
      <c r="R809" s="315">
        <v>1</v>
      </c>
      <c r="S809" s="316">
        <v>50</v>
      </c>
      <c r="T809" s="315">
        <v>3</v>
      </c>
      <c r="U809" s="316">
        <v>13.043478260869565</v>
      </c>
      <c r="V809" s="316"/>
      <c r="W809" s="316"/>
      <c r="X809" s="316"/>
      <c r="Y809" s="452"/>
      <c r="Z809" s="452"/>
      <c r="AA809" s="452"/>
      <c r="AB809" s="452"/>
      <c r="AC809" s="452"/>
      <c r="AD809" s="452"/>
    </row>
    <row r="810" spans="1:30" ht="20.100000000000001" customHeight="1">
      <c r="A810" s="144"/>
      <c r="B810" s="413"/>
      <c r="C810" s="452"/>
      <c r="D810" s="311" t="s">
        <v>1614</v>
      </c>
      <c r="E810" s="452"/>
      <c r="F810" s="323">
        <v>1</v>
      </c>
      <c r="G810" s="191">
        <v>50</v>
      </c>
      <c r="H810" s="323">
        <v>1</v>
      </c>
      <c r="I810" s="191">
        <v>100</v>
      </c>
      <c r="J810" s="323">
        <v>1</v>
      </c>
      <c r="K810" s="191">
        <v>50</v>
      </c>
      <c r="L810" s="356"/>
      <c r="M810" s="314"/>
      <c r="N810" s="315"/>
      <c r="O810" s="316"/>
      <c r="P810" s="315">
        <v>2</v>
      </c>
      <c r="Q810" s="316">
        <v>100</v>
      </c>
      <c r="R810" s="315">
        <v>1</v>
      </c>
      <c r="S810" s="316">
        <v>50</v>
      </c>
      <c r="T810" s="315">
        <v>6</v>
      </c>
      <c r="U810" s="316">
        <v>26.086956521739129</v>
      </c>
      <c r="V810" s="316"/>
      <c r="W810" s="316"/>
      <c r="X810" s="316"/>
      <c r="Y810" s="452"/>
      <c r="Z810" s="452"/>
      <c r="AA810" s="452"/>
      <c r="AB810" s="452"/>
      <c r="AC810" s="452"/>
      <c r="AD810" s="452"/>
    </row>
    <row r="811" spans="1:30" ht="20.100000000000001" customHeight="1">
      <c r="A811" s="144"/>
      <c r="B811" s="413"/>
      <c r="C811" s="452"/>
      <c r="D811" s="311" t="s">
        <v>1615</v>
      </c>
      <c r="E811" s="452"/>
      <c r="F811" s="323"/>
      <c r="G811" s="191"/>
      <c r="H811" s="323"/>
      <c r="I811" s="191"/>
      <c r="J811" s="323">
        <v>1</v>
      </c>
      <c r="K811" s="191">
        <v>50</v>
      </c>
      <c r="L811" s="356"/>
      <c r="M811" s="314"/>
      <c r="N811" s="315"/>
      <c r="O811" s="316"/>
      <c r="P811" s="315"/>
      <c r="Q811" s="316"/>
      <c r="R811" s="315"/>
      <c r="S811" s="316"/>
      <c r="T811" s="315">
        <v>3</v>
      </c>
      <c r="U811" s="316">
        <v>13.043478260869565</v>
      </c>
      <c r="V811" s="316"/>
      <c r="W811" s="316"/>
      <c r="X811" s="316"/>
      <c r="Y811" s="452"/>
      <c r="Z811" s="452"/>
      <c r="AA811" s="452"/>
      <c r="AB811" s="452"/>
      <c r="AC811" s="452"/>
      <c r="AD811" s="452"/>
    </row>
    <row r="812" spans="1:30" ht="20.100000000000001" customHeight="1">
      <c r="A812" s="144"/>
      <c r="B812" s="413"/>
      <c r="C812" s="452"/>
      <c r="D812" s="311" t="s">
        <v>1616</v>
      </c>
      <c r="E812" s="452"/>
      <c r="F812" s="323"/>
      <c r="G812" s="191"/>
      <c r="H812" s="323"/>
      <c r="I812" s="191"/>
      <c r="J812" s="323"/>
      <c r="K812" s="191"/>
      <c r="L812" s="356"/>
      <c r="M812" s="314"/>
      <c r="N812" s="315"/>
      <c r="O812" s="316"/>
      <c r="P812" s="315"/>
      <c r="Q812" s="316"/>
      <c r="R812" s="315"/>
      <c r="S812" s="316"/>
      <c r="T812" s="315">
        <v>1</v>
      </c>
      <c r="U812" s="316">
        <v>4.3478260869565215</v>
      </c>
      <c r="V812" s="316"/>
      <c r="W812" s="316"/>
      <c r="X812" s="316"/>
      <c r="Y812" s="452"/>
      <c r="Z812" s="452"/>
      <c r="AA812" s="452"/>
      <c r="AB812" s="452"/>
      <c r="AC812" s="452"/>
      <c r="AD812" s="452"/>
    </row>
    <row r="813" spans="1:30" ht="20.100000000000001" customHeight="1">
      <c r="A813" s="144"/>
      <c r="B813" s="413"/>
      <c r="C813" s="452"/>
      <c r="D813" s="311" t="s">
        <v>1617</v>
      </c>
      <c r="E813" s="452"/>
      <c r="F813" s="323"/>
      <c r="G813" s="191"/>
      <c r="H813" s="323"/>
      <c r="I813" s="191"/>
      <c r="J813" s="323"/>
      <c r="K813" s="191"/>
      <c r="L813" s="356"/>
      <c r="M813" s="314"/>
      <c r="N813" s="315"/>
      <c r="O813" s="316"/>
      <c r="P813" s="315"/>
      <c r="Q813" s="316"/>
      <c r="R813" s="315"/>
      <c r="S813" s="316"/>
      <c r="T813" s="315">
        <v>1</v>
      </c>
      <c r="U813" s="316">
        <v>4.3478260869565215</v>
      </c>
      <c r="V813" s="316"/>
      <c r="W813" s="316"/>
      <c r="X813" s="316"/>
      <c r="Y813" s="452"/>
      <c r="Z813" s="452"/>
      <c r="AA813" s="452"/>
      <c r="AB813" s="452"/>
      <c r="AC813" s="452"/>
      <c r="AD813" s="452"/>
    </row>
    <row r="814" spans="1:30" ht="20.100000000000001" customHeight="1">
      <c r="A814" s="144"/>
      <c r="B814" s="413"/>
      <c r="C814" s="452"/>
      <c r="D814" s="311" t="s">
        <v>1618</v>
      </c>
      <c r="E814" s="452"/>
      <c r="F814" s="323"/>
      <c r="G814" s="191"/>
      <c r="H814" s="323"/>
      <c r="I814" s="191"/>
      <c r="J814" s="323"/>
      <c r="K814" s="191"/>
      <c r="L814" s="356"/>
      <c r="M814" s="314"/>
      <c r="N814" s="315"/>
      <c r="O814" s="316"/>
      <c r="P814" s="315"/>
      <c r="Q814" s="316"/>
      <c r="R814" s="315"/>
      <c r="S814" s="316"/>
      <c r="T814" s="315"/>
      <c r="U814" s="316"/>
      <c r="V814" s="316"/>
      <c r="W814" s="316"/>
      <c r="X814" s="316"/>
      <c r="Y814" s="452"/>
      <c r="Z814" s="452"/>
      <c r="AA814" s="452"/>
      <c r="AB814" s="452"/>
      <c r="AC814" s="452"/>
      <c r="AD814" s="452"/>
    </row>
    <row r="815" spans="1:30" ht="20.100000000000001" customHeight="1">
      <c r="A815" s="144"/>
      <c r="B815" s="413"/>
      <c r="C815" s="452"/>
      <c r="D815" s="311" t="s">
        <v>1619</v>
      </c>
      <c r="E815" s="452"/>
      <c r="F815" s="323"/>
      <c r="G815" s="191"/>
      <c r="H815" s="323"/>
      <c r="I815" s="191"/>
      <c r="J815" s="323"/>
      <c r="K815" s="191"/>
      <c r="L815" s="356"/>
      <c r="M815" s="314"/>
      <c r="N815" s="315"/>
      <c r="O815" s="316"/>
      <c r="P815" s="315"/>
      <c r="Q815" s="316"/>
      <c r="R815" s="315"/>
      <c r="S815" s="316"/>
      <c r="T815" s="315">
        <v>1</v>
      </c>
      <c r="U815" s="316">
        <v>4.3478260869565215</v>
      </c>
      <c r="V815" s="316"/>
      <c r="W815" s="316"/>
      <c r="X815" s="316"/>
      <c r="Y815" s="452"/>
      <c r="Z815" s="452"/>
      <c r="AA815" s="452"/>
      <c r="AB815" s="452"/>
      <c r="AC815" s="452"/>
      <c r="AD815" s="452"/>
    </row>
    <row r="816" spans="1:30" ht="20.100000000000001" customHeight="1">
      <c r="A816" s="144"/>
      <c r="B816" s="413"/>
      <c r="C816" s="452"/>
      <c r="D816" s="311" t="s">
        <v>2337</v>
      </c>
      <c r="E816" s="452"/>
      <c r="F816" s="323"/>
      <c r="G816" s="191"/>
      <c r="H816" s="323"/>
      <c r="I816" s="191"/>
      <c r="J816" s="323"/>
      <c r="K816" s="191"/>
      <c r="L816" s="356"/>
      <c r="M816" s="314"/>
      <c r="N816" s="315"/>
      <c r="O816" s="316"/>
      <c r="P816" s="315"/>
      <c r="Q816" s="316"/>
      <c r="R816" s="315"/>
      <c r="S816" s="316"/>
      <c r="T816" s="315">
        <v>2</v>
      </c>
      <c r="U816" s="316">
        <v>8.695652173913043</v>
      </c>
      <c r="V816" s="316"/>
      <c r="W816" s="316"/>
      <c r="X816" s="316"/>
      <c r="Y816" s="452"/>
      <c r="Z816" s="452"/>
      <c r="AA816" s="452"/>
      <c r="AB816" s="452"/>
      <c r="AC816" s="452"/>
      <c r="AD816" s="452"/>
    </row>
    <row r="817" spans="1:30" ht="20.100000000000001" customHeight="1">
      <c r="A817" s="144"/>
      <c r="B817" s="413"/>
      <c r="C817" s="452"/>
      <c r="D817" s="311" t="s">
        <v>8222</v>
      </c>
      <c r="E817" s="452"/>
      <c r="F817" s="323"/>
      <c r="G817" s="191"/>
      <c r="H817" s="323"/>
      <c r="I817" s="191"/>
      <c r="J817" s="323"/>
      <c r="K817" s="191"/>
      <c r="L817" s="356"/>
      <c r="M817" s="314"/>
      <c r="N817" s="315"/>
      <c r="O817" s="316"/>
      <c r="P817" s="315"/>
      <c r="Q817" s="316"/>
      <c r="R817" s="315"/>
      <c r="S817" s="316"/>
      <c r="T817" s="315">
        <v>2</v>
      </c>
      <c r="U817" s="316">
        <v>8.695652173913043</v>
      </c>
      <c r="V817" s="316"/>
      <c r="W817" s="316"/>
      <c r="X817" s="316"/>
      <c r="Y817" s="452"/>
      <c r="Z817" s="452"/>
      <c r="AA817" s="452"/>
      <c r="AB817" s="452"/>
      <c r="AC817" s="452"/>
      <c r="AD817" s="452"/>
    </row>
    <row r="818" spans="1:30" ht="20.100000000000001" customHeight="1">
      <c r="A818" s="460" t="s">
        <v>5363</v>
      </c>
      <c r="B818" s="461" t="s">
        <v>658</v>
      </c>
      <c r="C818" s="358" t="s">
        <v>5364</v>
      </c>
      <c r="D818" s="374"/>
      <c r="E818" s="358"/>
      <c r="F818" s="467"/>
      <c r="G818" s="477"/>
      <c r="H818" s="467"/>
      <c r="I818" s="477"/>
      <c r="J818" s="467"/>
      <c r="K818" s="477"/>
      <c r="L818" s="443"/>
      <c r="M818" s="444"/>
      <c r="N818" s="471"/>
      <c r="O818" s="465"/>
      <c r="P818" s="471"/>
      <c r="Q818" s="465"/>
      <c r="R818" s="471"/>
      <c r="S818" s="465"/>
      <c r="T818" s="471">
        <v>2</v>
      </c>
      <c r="U818" s="465">
        <v>100</v>
      </c>
      <c r="V818" s="358" t="s">
        <v>8118</v>
      </c>
      <c r="W818" s="358" t="s">
        <v>8118</v>
      </c>
      <c r="X818" s="358" t="s">
        <v>8118</v>
      </c>
      <c r="Y818" s="358" t="s">
        <v>8118</v>
      </c>
      <c r="Z818" s="358" t="s">
        <v>8118</v>
      </c>
      <c r="AA818" s="358" t="s">
        <v>8118</v>
      </c>
      <c r="AB818" s="358" t="s">
        <v>138</v>
      </c>
      <c r="AC818" s="358" t="s">
        <v>138</v>
      </c>
      <c r="AD818" s="358"/>
    </row>
    <row r="819" spans="1:30" ht="20.100000000000001" customHeight="1">
      <c r="A819" s="460" t="s">
        <v>8223</v>
      </c>
      <c r="B819" s="461" t="s">
        <v>659</v>
      </c>
      <c r="C819" s="358" t="s">
        <v>5362</v>
      </c>
      <c r="D819" s="374" t="s">
        <v>1612</v>
      </c>
      <c r="E819" s="358"/>
      <c r="F819" s="467"/>
      <c r="G819" s="477"/>
      <c r="H819" s="467"/>
      <c r="I819" s="477"/>
      <c r="J819" s="467">
        <v>1</v>
      </c>
      <c r="K819" s="477">
        <v>50</v>
      </c>
      <c r="L819" s="443"/>
      <c r="M819" s="444"/>
      <c r="N819" s="471"/>
      <c r="O819" s="465"/>
      <c r="P819" s="471"/>
      <c r="Q819" s="465"/>
      <c r="R819" s="471"/>
      <c r="S819" s="465"/>
      <c r="T819" s="471"/>
      <c r="U819" s="465"/>
      <c r="V819" s="358" t="s">
        <v>8118</v>
      </c>
      <c r="W819" s="358" t="s">
        <v>8118</v>
      </c>
      <c r="X819" s="358" t="s">
        <v>8118</v>
      </c>
      <c r="Y819" s="358" t="s">
        <v>8118</v>
      </c>
      <c r="Z819" s="358" t="s">
        <v>8118</v>
      </c>
      <c r="AA819" s="358" t="s">
        <v>8118</v>
      </c>
      <c r="AB819" s="358" t="s">
        <v>138</v>
      </c>
      <c r="AC819" s="358"/>
      <c r="AD819" s="358"/>
    </row>
    <row r="820" spans="1:30" ht="20.100000000000001" customHeight="1">
      <c r="A820" s="144"/>
      <c r="B820" s="413"/>
      <c r="C820" s="452"/>
      <c r="D820" s="311" t="s">
        <v>1613</v>
      </c>
      <c r="E820" s="452"/>
      <c r="F820" s="323"/>
      <c r="G820" s="191"/>
      <c r="H820" s="323"/>
      <c r="I820" s="191"/>
      <c r="J820" s="323"/>
      <c r="K820" s="191"/>
      <c r="L820" s="356"/>
      <c r="M820" s="314"/>
      <c r="N820" s="315"/>
      <c r="O820" s="316"/>
      <c r="P820" s="315"/>
      <c r="Q820" s="316"/>
      <c r="R820" s="315"/>
      <c r="S820" s="316"/>
      <c r="T820" s="315"/>
      <c r="U820" s="316"/>
      <c r="V820" s="316"/>
      <c r="W820" s="316"/>
      <c r="X820" s="316"/>
      <c r="Y820" s="452"/>
      <c r="Z820" s="452"/>
      <c r="AA820" s="452"/>
      <c r="AB820" s="452"/>
      <c r="AC820" s="452"/>
      <c r="AD820" s="452"/>
    </row>
    <row r="821" spans="1:30" ht="20.100000000000001" customHeight="1">
      <c r="A821" s="144"/>
      <c r="B821" s="413"/>
      <c r="C821" s="452"/>
      <c r="D821" s="311" t="s">
        <v>1614</v>
      </c>
      <c r="E821" s="452"/>
      <c r="F821" s="323"/>
      <c r="G821" s="191"/>
      <c r="H821" s="323"/>
      <c r="I821" s="191"/>
      <c r="J821" s="323"/>
      <c r="K821" s="191"/>
      <c r="L821" s="356"/>
      <c r="M821" s="314"/>
      <c r="N821" s="315"/>
      <c r="O821" s="316"/>
      <c r="P821" s="315"/>
      <c r="Q821" s="316"/>
      <c r="R821" s="315"/>
      <c r="S821" s="316"/>
      <c r="T821" s="315"/>
      <c r="U821" s="316"/>
      <c r="V821" s="316"/>
      <c r="W821" s="316"/>
      <c r="X821" s="316"/>
      <c r="Y821" s="452"/>
      <c r="Z821" s="452"/>
      <c r="AA821" s="452"/>
      <c r="AB821" s="452"/>
      <c r="AC821" s="452"/>
      <c r="AD821" s="452"/>
    </row>
    <row r="822" spans="1:30" ht="20.100000000000001" customHeight="1">
      <c r="A822" s="144"/>
      <c r="B822" s="413"/>
      <c r="C822" s="452"/>
      <c r="D822" s="311" t="s">
        <v>1615</v>
      </c>
      <c r="E822" s="452"/>
      <c r="F822" s="323">
        <v>2</v>
      </c>
      <c r="G822" s="191">
        <v>100</v>
      </c>
      <c r="H822" s="323"/>
      <c r="I822" s="191"/>
      <c r="J822" s="323"/>
      <c r="K822" s="191"/>
      <c r="L822" s="356"/>
      <c r="M822" s="314"/>
      <c r="N822" s="315"/>
      <c r="O822" s="316"/>
      <c r="P822" s="315">
        <v>1</v>
      </c>
      <c r="Q822" s="316">
        <v>50</v>
      </c>
      <c r="R822" s="315">
        <v>2</v>
      </c>
      <c r="S822" s="316">
        <v>100</v>
      </c>
      <c r="T822" s="315"/>
      <c r="U822" s="316"/>
      <c r="V822" s="316"/>
      <c r="W822" s="316"/>
      <c r="X822" s="316"/>
      <c r="Y822" s="452"/>
      <c r="Z822" s="452"/>
      <c r="AA822" s="452"/>
      <c r="AB822" s="452"/>
      <c r="AC822" s="452"/>
      <c r="AD822" s="452"/>
    </row>
    <row r="823" spans="1:30" ht="20.100000000000001" customHeight="1">
      <c r="A823" s="144"/>
      <c r="B823" s="413"/>
      <c r="C823" s="452"/>
      <c r="D823" s="311" t="s">
        <v>1616</v>
      </c>
      <c r="E823" s="452"/>
      <c r="F823" s="323"/>
      <c r="G823" s="191"/>
      <c r="H823" s="323"/>
      <c r="I823" s="191"/>
      <c r="J823" s="323"/>
      <c r="K823" s="191"/>
      <c r="L823" s="356"/>
      <c r="M823" s="314"/>
      <c r="N823" s="315"/>
      <c r="O823" s="316"/>
      <c r="P823" s="315"/>
      <c r="Q823" s="316"/>
      <c r="R823" s="315"/>
      <c r="S823" s="316"/>
      <c r="T823" s="315"/>
      <c r="U823" s="316"/>
      <c r="V823" s="316"/>
      <c r="W823" s="316"/>
      <c r="X823" s="316"/>
      <c r="Y823" s="452"/>
      <c r="Z823" s="452"/>
      <c r="AA823" s="452"/>
      <c r="AB823" s="452"/>
      <c r="AC823" s="452"/>
      <c r="AD823" s="452"/>
    </row>
    <row r="824" spans="1:30" ht="20.100000000000001" customHeight="1">
      <c r="A824" s="144"/>
      <c r="B824" s="413"/>
      <c r="C824" s="452"/>
      <c r="D824" s="311" t="s">
        <v>1617</v>
      </c>
      <c r="E824" s="452"/>
      <c r="F824" s="323"/>
      <c r="G824" s="191"/>
      <c r="H824" s="323"/>
      <c r="I824" s="191"/>
      <c r="J824" s="323"/>
      <c r="K824" s="191"/>
      <c r="L824" s="356"/>
      <c r="M824" s="314"/>
      <c r="N824" s="315"/>
      <c r="O824" s="316"/>
      <c r="P824" s="315"/>
      <c r="Q824" s="316"/>
      <c r="R824" s="315"/>
      <c r="S824" s="316"/>
      <c r="T824" s="315"/>
      <c r="U824" s="316"/>
      <c r="V824" s="316"/>
      <c r="W824" s="316"/>
      <c r="X824" s="316"/>
      <c r="Y824" s="452"/>
      <c r="Z824" s="452"/>
      <c r="AA824" s="452"/>
      <c r="AB824" s="452"/>
      <c r="AC824" s="452"/>
      <c r="AD824" s="452"/>
    </row>
    <row r="825" spans="1:30" ht="20.100000000000001" customHeight="1">
      <c r="A825" s="144"/>
      <c r="B825" s="413"/>
      <c r="C825" s="452"/>
      <c r="D825" s="311" t="s">
        <v>1618</v>
      </c>
      <c r="E825" s="452"/>
      <c r="F825" s="323"/>
      <c r="G825" s="191"/>
      <c r="H825" s="323"/>
      <c r="I825" s="191"/>
      <c r="J825" s="323"/>
      <c r="K825" s="191"/>
      <c r="L825" s="356"/>
      <c r="M825" s="314"/>
      <c r="N825" s="315"/>
      <c r="O825" s="316"/>
      <c r="P825" s="315"/>
      <c r="Q825" s="316"/>
      <c r="R825" s="315"/>
      <c r="S825" s="316"/>
      <c r="T825" s="315"/>
      <c r="U825" s="316"/>
      <c r="V825" s="316"/>
      <c r="W825" s="316"/>
      <c r="X825" s="316"/>
      <c r="Y825" s="452"/>
      <c r="Z825" s="452"/>
      <c r="AA825" s="452"/>
      <c r="AB825" s="452"/>
      <c r="AC825" s="452"/>
      <c r="AD825" s="452"/>
    </row>
    <row r="826" spans="1:30" ht="20.100000000000001" customHeight="1">
      <c r="A826" s="144"/>
      <c r="B826" s="413"/>
      <c r="C826" s="452"/>
      <c r="D826" s="311" t="s">
        <v>1619</v>
      </c>
      <c r="E826" s="452"/>
      <c r="F826" s="323"/>
      <c r="G826" s="191"/>
      <c r="H826" s="323"/>
      <c r="I826" s="191"/>
      <c r="J826" s="323"/>
      <c r="K826" s="191"/>
      <c r="L826" s="356"/>
      <c r="M826" s="314"/>
      <c r="N826" s="315"/>
      <c r="O826" s="316"/>
      <c r="P826" s="315"/>
      <c r="Q826" s="316"/>
      <c r="R826" s="315"/>
      <c r="S826" s="316"/>
      <c r="T826" s="315"/>
      <c r="U826" s="316"/>
      <c r="V826" s="316"/>
      <c r="W826" s="316"/>
      <c r="X826" s="316"/>
      <c r="Y826" s="452"/>
      <c r="Z826" s="452"/>
      <c r="AA826" s="452"/>
      <c r="AB826" s="452"/>
      <c r="AC826" s="452"/>
      <c r="AD826" s="452"/>
    </row>
    <row r="827" spans="1:30" ht="20.100000000000001" customHeight="1">
      <c r="A827" s="144"/>
      <c r="B827" s="413"/>
      <c r="C827" s="452"/>
      <c r="D827" s="311" t="s">
        <v>2337</v>
      </c>
      <c r="E827" s="452"/>
      <c r="F827" s="323"/>
      <c r="G827" s="191"/>
      <c r="H827" s="323"/>
      <c r="I827" s="191"/>
      <c r="J827" s="323"/>
      <c r="K827" s="191"/>
      <c r="L827" s="356"/>
      <c r="M827" s="314"/>
      <c r="N827" s="315"/>
      <c r="O827" s="316"/>
      <c r="P827" s="315"/>
      <c r="Q827" s="316"/>
      <c r="R827" s="315"/>
      <c r="S827" s="316"/>
      <c r="T827" s="315"/>
      <c r="U827" s="316"/>
      <c r="V827" s="316"/>
      <c r="W827" s="316"/>
      <c r="X827" s="316"/>
      <c r="Y827" s="452"/>
      <c r="Z827" s="452"/>
      <c r="AA827" s="452"/>
      <c r="AB827" s="452"/>
      <c r="AC827" s="452"/>
      <c r="AD827" s="452"/>
    </row>
    <row r="828" spans="1:30" ht="20.100000000000001" customHeight="1">
      <c r="A828" s="144"/>
      <c r="B828" s="413"/>
      <c r="C828" s="452"/>
      <c r="D828" s="311" t="s">
        <v>8222</v>
      </c>
      <c r="E828" s="452"/>
      <c r="F828" s="323"/>
      <c r="G828" s="191"/>
      <c r="H828" s="323">
        <v>1</v>
      </c>
      <c r="I828" s="191">
        <v>100</v>
      </c>
      <c r="J828" s="323">
        <v>1</v>
      </c>
      <c r="K828" s="191">
        <v>50</v>
      </c>
      <c r="L828" s="356">
        <v>1</v>
      </c>
      <c r="M828" s="314">
        <v>100</v>
      </c>
      <c r="N828" s="315"/>
      <c r="O828" s="316"/>
      <c r="P828" s="315">
        <v>1</v>
      </c>
      <c r="Q828" s="316">
        <v>50</v>
      </c>
      <c r="R828" s="315"/>
      <c r="S828" s="316"/>
      <c r="T828" s="315"/>
      <c r="U828" s="316"/>
      <c r="V828" s="316"/>
      <c r="W828" s="316"/>
      <c r="X828" s="316"/>
      <c r="Y828" s="452"/>
      <c r="Z828" s="452"/>
      <c r="AA828" s="452"/>
      <c r="AB828" s="452"/>
      <c r="AC828" s="452"/>
      <c r="AD828" s="452"/>
    </row>
    <row r="829" spans="1:30" ht="20.100000000000001" customHeight="1">
      <c r="A829" s="460" t="s">
        <v>5365</v>
      </c>
      <c r="B829" s="461" t="s">
        <v>660</v>
      </c>
      <c r="C829" s="358" t="s">
        <v>5366</v>
      </c>
      <c r="D829" s="374"/>
      <c r="E829" s="358"/>
      <c r="F829" s="467"/>
      <c r="G829" s="477"/>
      <c r="H829" s="467"/>
      <c r="I829" s="477"/>
      <c r="J829" s="467"/>
      <c r="K829" s="477"/>
      <c r="L829" s="443"/>
      <c r="M829" s="444"/>
      <c r="N829" s="471"/>
      <c r="O829" s="465"/>
      <c r="P829" s="471"/>
      <c r="Q829" s="465"/>
      <c r="R829" s="471"/>
      <c r="S829" s="465"/>
      <c r="T829" s="471"/>
      <c r="U829" s="465"/>
      <c r="V829" s="358" t="s">
        <v>8118</v>
      </c>
      <c r="W829" s="358" t="s">
        <v>8118</v>
      </c>
      <c r="X829" s="358" t="s">
        <v>8118</v>
      </c>
      <c r="Y829" s="358" t="s">
        <v>8118</v>
      </c>
      <c r="Z829" s="358" t="s">
        <v>8118</v>
      </c>
      <c r="AA829" s="358" t="s">
        <v>8118</v>
      </c>
      <c r="AB829" s="358" t="s">
        <v>138</v>
      </c>
      <c r="AC829" s="358"/>
      <c r="AD829" s="358"/>
    </row>
    <row r="830" spans="1:30" ht="20.100000000000001" customHeight="1">
      <c r="A830" s="460" t="s">
        <v>5367</v>
      </c>
      <c r="B830" s="461" t="s">
        <v>661</v>
      </c>
      <c r="C830" s="358" t="s">
        <v>5362</v>
      </c>
      <c r="D830" s="374" t="s">
        <v>1440</v>
      </c>
      <c r="E830" s="358" t="s">
        <v>8132</v>
      </c>
      <c r="F830" s="467"/>
      <c r="G830" s="477"/>
      <c r="H830" s="467"/>
      <c r="I830" s="477"/>
      <c r="J830" s="467">
        <v>1</v>
      </c>
      <c r="K830" s="477">
        <v>50</v>
      </c>
      <c r="L830" s="443">
        <v>1</v>
      </c>
      <c r="M830" s="444">
        <v>100</v>
      </c>
      <c r="N830" s="471"/>
      <c r="O830" s="465"/>
      <c r="P830" s="471"/>
      <c r="Q830" s="465"/>
      <c r="R830" s="471"/>
      <c r="S830" s="465"/>
      <c r="T830" s="471">
        <v>4</v>
      </c>
      <c r="U830" s="465">
        <v>19.047619047619047</v>
      </c>
      <c r="V830" s="358" t="s">
        <v>8118</v>
      </c>
      <c r="W830" s="358" t="s">
        <v>8118</v>
      </c>
      <c r="X830" s="358" t="s">
        <v>8118</v>
      </c>
      <c r="Y830" s="358" t="s">
        <v>8118</v>
      </c>
      <c r="Z830" s="358" t="s">
        <v>8118</v>
      </c>
      <c r="AA830" s="358" t="s">
        <v>8118</v>
      </c>
      <c r="AB830" s="358" t="s">
        <v>138</v>
      </c>
      <c r="AC830" s="358" t="s">
        <v>138</v>
      </c>
      <c r="AD830" s="358"/>
    </row>
    <row r="831" spans="1:30" ht="20.100000000000001" customHeight="1">
      <c r="A831" s="144"/>
      <c r="B831" s="408"/>
      <c r="C831" s="452"/>
      <c r="D831" s="311" t="s">
        <v>1441</v>
      </c>
      <c r="E831" s="452"/>
      <c r="F831" s="323">
        <v>2</v>
      </c>
      <c r="G831" s="191">
        <v>100</v>
      </c>
      <c r="H831" s="323">
        <v>1</v>
      </c>
      <c r="I831" s="191">
        <v>100</v>
      </c>
      <c r="J831" s="323">
        <v>1</v>
      </c>
      <c r="K831" s="191">
        <v>50</v>
      </c>
      <c r="L831" s="356"/>
      <c r="M831" s="314"/>
      <c r="N831" s="315"/>
      <c r="O831" s="316"/>
      <c r="P831" s="315">
        <v>2</v>
      </c>
      <c r="Q831" s="316">
        <v>100</v>
      </c>
      <c r="R831" s="315">
        <v>2</v>
      </c>
      <c r="S831" s="316">
        <v>100</v>
      </c>
      <c r="T831" s="315">
        <v>17</v>
      </c>
      <c r="U831" s="316">
        <v>80.952380952380949</v>
      </c>
      <c r="V831" s="316"/>
      <c r="W831" s="316"/>
      <c r="X831" s="316"/>
      <c r="Y831" s="452"/>
      <c r="Z831" s="452"/>
      <c r="AA831" s="452"/>
      <c r="AB831" s="452"/>
      <c r="AC831" s="452"/>
      <c r="AD831" s="452"/>
    </row>
    <row r="832" spans="1:30" ht="20.100000000000001" customHeight="1">
      <c r="A832" s="144"/>
      <c r="B832" s="408"/>
      <c r="C832" s="452"/>
      <c r="D832" s="311" t="s">
        <v>8177</v>
      </c>
      <c r="E832" s="452"/>
      <c r="F832" s="323"/>
      <c r="G832" s="191"/>
      <c r="H832" s="323"/>
      <c r="I832" s="191"/>
      <c r="J832" s="323"/>
      <c r="K832" s="191"/>
      <c r="L832" s="356"/>
      <c r="M832" s="314"/>
      <c r="N832" s="315"/>
      <c r="O832" s="316"/>
      <c r="P832" s="315"/>
      <c r="Q832" s="316"/>
      <c r="R832" s="315"/>
      <c r="S832" s="316"/>
      <c r="T832" s="315"/>
      <c r="U832" s="316"/>
      <c r="V832" s="316"/>
      <c r="W832" s="316"/>
      <c r="X832" s="316"/>
      <c r="Y832" s="452"/>
      <c r="Z832" s="452"/>
      <c r="AA832" s="452"/>
      <c r="AB832" s="452"/>
      <c r="AC832" s="452"/>
      <c r="AD832" s="452"/>
    </row>
    <row r="833" spans="1:30" ht="20.100000000000001" customHeight="1">
      <c r="A833" s="144"/>
      <c r="B833" s="413"/>
      <c r="C833" s="452"/>
      <c r="D833" s="311" t="s">
        <v>8178</v>
      </c>
      <c r="E833" s="452"/>
      <c r="F833" s="323"/>
      <c r="G833" s="191"/>
      <c r="H833" s="323"/>
      <c r="I833" s="191"/>
      <c r="J833" s="323"/>
      <c r="K833" s="191"/>
      <c r="L833" s="356"/>
      <c r="M833" s="314"/>
      <c r="N833" s="315"/>
      <c r="O833" s="316"/>
      <c r="P833" s="315"/>
      <c r="Q833" s="316"/>
      <c r="R833" s="315"/>
      <c r="S833" s="316"/>
      <c r="T833" s="315"/>
      <c r="U833" s="316"/>
      <c r="V833" s="316"/>
      <c r="W833" s="316"/>
      <c r="X833" s="316"/>
      <c r="Y833" s="452"/>
      <c r="Z833" s="452"/>
      <c r="AA833" s="452"/>
      <c r="AB833" s="452"/>
      <c r="AC833" s="452"/>
      <c r="AD833" s="452"/>
    </row>
    <row r="834" spans="1:30" ht="20.100000000000001" customHeight="1">
      <c r="A834" s="460" t="s">
        <v>5368</v>
      </c>
      <c r="B834" s="461" t="s">
        <v>662</v>
      </c>
      <c r="C834" s="358" t="s">
        <v>5362</v>
      </c>
      <c r="D834" s="374" t="s">
        <v>1440</v>
      </c>
      <c r="E834" s="358" t="s">
        <v>8132</v>
      </c>
      <c r="F834" s="467">
        <v>1</v>
      </c>
      <c r="G834" s="477">
        <v>50</v>
      </c>
      <c r="H834" s="467"/>
      <c r="I834" s="477"/>
      <c r="J834" s="467">
        <v>1</v>
      </c>
      <c r="K834" s="477">
        <v>100</v>
      </c>
      <c r="L834" s="443"/>
      <c r="M834" s="444"/>
      <c r="N834" s="471"/>
      <c r="O834" s="465"/>
      <c r="P834" s="471">
        <v>1</v>
      </c>
      <c r="Q834" s="465">
        <v>100</v>
      </c>
      <c r="R834" s="471">
        <v>1</v>
      </c>
      <c r="S834" s="465">
        <v>50</v>
      </c>
      <c r="T834" s="471"/>
      <c r="U834" s="465"/>
      <c r="V834" s="358" t="s">
        <v>8118</v>
      </c>
      <c r="W834" s="358" t="s">
        <v>8118</v>
      </c>
      <c r="X834" s="358" t="s">
        <v>8118</v>
      </c>
      <c r="Y834" s="358" t="s">
        <v>8118</v>
      </c>
      <c r="Z834" s="358" t="s">
        <v>8118</v>
      </c>
      <c r="AA834" s="358" t="s">
        <v>8118</v>
      </c>
      <c r="AB834" s="358" t="s">
        <v>138</v>
      </c>
      <c r="AC834" s="358"/>
      <c r="AD834" s="358"/>
    </row>
    <row r="835" spans="1:30" ht="20.100000000000001" customHeight="1">
      <c r="A835" s="144"/>
      <c r="B835" s="408"/>
      <c r="C835" s="452" t="s">
        <v>8224</v>
      </c>
      <c r="D835" s="311" t="s">
        <v>1441</v>
      </c>
      <c r="E835" s="452"/>
      <c r="F835" s="323">
        <v>1</v>
      </c>
      <c r="G835" s="191">
        <v>50</v>
      </c>
      <c r="H835" s="323"/>
      <c r="I835" s="191"/>
      <c r="J835" s="323"/>
      <c r="K835" s="191"/>
      <c r="L835" s="356"/>
      <c r="M835" s="314"/>
      <c r="N835" s="315"/>
      <c r="O835" s="316"/>
      <c r="P835" s="315"/>
      <c r="Q835" s="316"/>
      <c r="R835" s="315">
        <v>1</v>
      </c>
      <c r="S835" s="316">
        <v>50</v>
      </c>
      <c r="T835" s="315"/>
      <c r="U835" s="316"/>
      <c r="V835" s="316"/>
      <c r="W835" s="316"/>
      <c r="X835" s="316"/>
      <c r="Y835" s="452"/>
      <c r="Z835" s="452"/>
      <c r="AA835" s="452"/>
      <c r="AB835" s="452"/>
      <c r="AC835" s="452"/>
      <c r="AD835" s="452"/>
    </row>
    <row r="836" spans="1:30" ht="20.100000000000001" customHeight="1">
      <c r="A836" s="144"/>
      <c r="B836" s="408"/>
      <c r="C836" s="452"/>
      <c r="D836" s="311" t="s">
        <v>8177</v>
      </c>
      <c r="E836" s="452"/>
      <c r="F836" s="323"/>
      <c r="G836" s="191"/>
      <c r="H836" s="323"/>
      <c r="I836" s="191"/>
      <c r="J836" s="323"/>
      <c r="K836" s="191"/>
      <c r="L836" s="356"/>
      <c r="M836" s="314"/>
      <c r="N836" s="315"/>
      <c r="O836" s="316"/>
      <c r="P836" s="315"/>
      <c r="Q836" s="316"/>
      <c r="R836" s="315"/>
      <c r="S836" s="316"/>
      <c r="T836" s="315"/>
      <c r="U836" s="316"/>
      <c r="V836" s="316"/>
      <c r="W836" s="316"/>
      <c r="X836" s="316"/>
      <c r="Y836" s="452"/>
      <c r="Z836" s="452"/>
      <c r="AA836" s="452"/>
      <c r="AB836" s="452"/>
      <c r="AC836" s="452"/>
      <c r="AD836" s="452"/>
    </row>
    <row r="837" spans="1:30" ht="20.100000000000001" customHeight="1">
      <c r="A837" s="144"/>
      <c r="B837" s="413"/>
      <c r="C837" s="452"/>
      <c r="D837" s="311" t="s">
        <v>8178</v>
      </c>
      <c r="E837" s="452"/>
      <c r="F837" s="323"/>
      <c r="G837" s="191"/>
      <c r="H837" s="323"/>
      <c r="I837" s="191"/>
      <c r="J837" s="323"/>
      <c r="K837" s="191"/>
      <c r="L837" s="356"/>
      <c r="M837" s="314"/>
      <c r="N837" s="315"/>
      <c r="O837" s="316"/>
      <c r="P837" s="315"/>
      <c r="Q837" s="316"/>
      <c r="R837" s="315"/>
      <c r="S837" s="316"/>
      <c r="T837" s="315"/>
      <c r="U837" s="316"/>
      <c r="V837" s="316"/>
      <c r="W837" s="316"/>
      <c r="X837" s="316"/>
      <c r="Y837" s="452"/>
      <c r="Z837" s="452"/>
      <c r="AA837" s="452"/>
      <c r="AB837" s="452"/>
      <c r="AC837" s="452"/>
      <c r="AD837" s="452"/>
    </row>
    <row r="838" spans="1:30" ht="20.100000000000001" customHeight="1">
      <c r="A838" s="460" t="s">
        <v>5369</v>
      </c>
      <c r="B838" s="461" t="s">
        <v>663</v>
      </c>
      <c r="C838" s="358" t="s">
        <v>5362</v>
      </c>
      <c r="D838" s="374" t="s">
        <v>1853</v>
      </c>
      <c r="E838" s="358">
        <v>8</v>
      </c>
      <c r="F838" s="467"/>
      <c r="G838" s="477"/>
      <c r="H838" s="467"/>
      <c r="I838" s="477"/>
      <c r="J838" s="467"/>
      <c r="K838" s="477"/>
      <c r="L838" s="443"/>
      <c r="M838" s="444"/>
      <c r="N838" s="471"/>
      <c r="O838" s="465"/>
      <c r="P838" s="471">
        <v>1</v>
      </c>
      <c r="Q838" s="465">
        <v>50</v>
      </c>
      <c r="R838" s="471"/>
      <c r="S838" s="465"/>
      <c r="T838" s="471">
        <v>2</v>
      </c>
      <c r="U838" s="465">
        <v>8.695652173913043</v>
      </c>
      <c r="V838" s="358" t="s">
        <v>8118</v>
      </c>
      <c r="W838" s="358" t="s">
        <v>8118</v>
      </c>
      <c r="X838" s="358" t="s">
        <v>8118</v>
      </c>
      <c r="Y838" s="358" t="s">
        <v>8118</v>
      </c>
      <c r="Z838" s="358" t="s">
        <v>8118</v>
      </c>
      <c r="AA838" s="358" t="s">
        <v>8118</v>
      </c>
      <c r="AB838" s="358" t="s">
        <v>138</v>
      </c>
      <c r="AC838" s="358" t="s">
        <v>138</v>
      </c>
      <c r="AD838" s="358"/>
    </row>
    <row r="839" spans="1:30" ht="20.100000000000001" customHeight="1">
      <c r="A839" s="144"/>
      <c r="B839" s="413"/>
      <c r="C839" s="452"/>
      <c r="D839" s="311" t="s">
        <v>1854</v>
      </c>
      <c r="E839" s="452"/>
      <c r="F839" s="323">
        <v>2</v>
      </c>
      <c r="G839" s="191">
        <v>100</v>
      </c>
      <c r="H839" s="323">
        <v>1</v>
      </c>
      <c r="I839" s="191">
        <v>100</v>
      </c>
      <c r="J839" s="323">
        <v>2</v>
      </c>
      <c r="K839" s="191">
        <v>100</v>
      </c>
      <c r="L839" s="356">
        <v>1</v>
      </c>
      <c r="M839" s="314">
        <v>100</v>
      </c>
      <c r="N839" s="315"/>
      <c r="O839" s="316"/>
      <c r="P839" s="315">
        <v>1</v>
      </c>
      <c r="Q839" s="316">
        <v>50</v>
      </c>
      <c r="R839" s="315">
        <v>2</v>
      </c>
      <c r="S839" s="316">
        <v>100</v>
      </c>
      <c r="T839" s="315">
        <v>21</v>
      </c>
      <c r="U839" s="316">
        <v>91.304347826086953</v>
      </c>
      <c r="V839" s="316"/>
      <c r="W839" s="316"/>
      <c r="X839" s="316"/>
      <c r="Y839" s="452"/>
      <c r="Z839" s="452"/>
      <c r="AA839" s="452"/>
      <c r="AB839" s="452"/>
      <c r="AC839" s="452"/>
      <c r="AD839" s="452"/>
    </row>
    <row r="840" spans="1:30" ht="20.100000000000001" customHeight="1">
      <c r="A840" s="144"/>
      <c r="B840" s="413"/>
      <c r="C840" s="452"/>
      <c r="D840" s="126" t="s">
        <v>8177</v>
      </c>
      <c r="E840" s="452"/>
      <c r="F840" s="323"/>
      <c r="G840" s="191"/>
      <c r="H840" s="323"/>
      <c r="I840" s="191"/>
      <c r="J840" s="323"/>
      <c r="K840" s="191"/>
      <c r="L840" s="356"/>
      <c r="M840" s="314"/>
      <c r="N840" s="315"/>
      <c r="O840" s="316"/>
      <c r="P840" s="315"/>
      <c r="Q840" s="316"/>
      <c r="R840" s="315"/>
      <c r="S840" s="316"/>
      <c r="T840" s="315"/>
      <c r="U840" s="316"/>
      <c r="V840" s="316"/>
      <c r="W840" s="316"/>
      <c r="X840" s="316"/>
      <c r="Y840" s="452"/>
      <c r="Z840" s="452"/>
      <c r="AA840" s="452"/>
      <c r="AB840" s="452"/>
      <c r="AC840" s="452"/>
      <c r="AD840" s="452"/>
    </row>
    <row r="841" spans="1:30" ht="20.100000000000001" customHeight="1">
      <c r="A841" s="460" t="s">
        <v>5370</v>
      </c>
      <c r="B841" s="461" t="s">
        <v>664</v>
      </c>
      <c r="C841" s="358" t="s">
        <v>5362</v>
      </c>
      <c r="D841" s="374" t="s">
        <v>1451</v>
      </c>
      <c r="E841" s="358"/>
      <c r="F841" s="467"/>
      <c r="G841" s="477"/>
      <c r="H841" s="467"/>
      <c r="I841" s="477"/>
      <c r="J841" s="467"/>
      <c r="K841" s="477"/>
      <c r="L841" s="443"/>
      <c r="M841" s="444"/>
      <c r="N841" s="471"/>
      <c r="O841" s="465"/>
      <c r="P841" s="471"/>
      <c r="Q841" s="465"/>
      <c r="R841" s="471"/>
      <c r="S841" s="465"/>
      <c r="T841" s="471"/>
      <c r="U841" s="465"/>
      <c r="V841" s="358" t="s">
        <v>8118</v>
      </c>
      <c r="W841" s="358" t="s">
        <v>8118</v>
      </c>
      <c r="X841" s="358" t="s">
        <v>8118</v>
      </c>
      <c r="Y841" s="358" t="s">
        <v>8118</v>
      </c>
      <c r="Z841" s="358" t="s">
        <v>8118</v>
      </c>
      <c r="AA841" s="358" t="s">
        <v>8118</v>
      </c>
      <c r="AB841" s="358" t="s">
        <v>138</v>
      </c>
      <c r="AC841" s="358" t="s">
        <v>138</v>
      </c>
      <c r="AD841" s="358"/>
    </row>
    <row r="842" spans="1:30" ht="20.100000000000001" customHeight="1">
      <c r="A842" s="144"/>
      <c r="B842" s="413"/>
      <c r="C842" s="452"/>
      <c r="D842" s="311" t="s">
        <v>1452</v>
      </c>
      <c r="E842" s="452"/>
      <c r="F842" s="323"/>
      <c r="G842" s="191"/>
      <c r="H842" s="323"/>
      <c r="I842" s="191"/>
      <c r="J842" s="323"/>
      <c r="K842" s="191"/>
      <c r="L842" s="356"/>
      <c r="M842" s="314"/>
      <c r="N842" s="315"/>
      <c r="O842" s="316"/>
      <c r="P842" s="315"/>
      <c r="Q842" s="316"/>
      <c r="R842" s="315"/>
      <c r="S842" s="316"/>
      <c r="T842" s="315"/>
      <c r="U842" s="316"/>
      <c r="V842" s="316"/>
      <c r="W842" s="316"/>
      <c r="X842" s="316"/>
      <c r="Y842" s="452"/>
      <c r="Z842" s="452"/>
      <c r="AA842" s="452"/>
      <c r="AB842" s="452"/>
      <c r="AC842" s="452"/>
      <c r="AD842" s="452"/>
    </row>
    <row r="843" spans="1:30" ht="20.100000000000001" customHeight="1">
      <c r="A843" s="144"/>
      <c r="B843" s="413"/>
      <c r="C843" s="452"/>
      <c r="D843" s="311" t="s">
        <v>1453</v>
      </c>
      <c r="E843" s="452"/>
      <c r="F843" s="323"/>
      <c r="G843" s="191"/>
      <c r="H843" s="323"/>
      <c r="I843" s="191"/>
      <c r="J843" s="323"/>
      <c r="K843" s="191"/>
      <c r="L843" s="356"/>
      <c r="M843" s="314"/>
      <c r="N843" s="315"/>
      <c r="O843" s="316"/>
      <c r="P843" s="315"/>
      <c r="Q843" s="316"/>
      <c r="R843" s="315"/>
      <c r="S843" s="316"/>
      <c r="T843" s="315"/>
      <c r="U843" s="316"/>
      <c r="V843" s="316"/>
      <c r="W843" s="316"/>
      <c r="X843" s="316"/>
      <c r="Y843" s="452"/>
      <c r="Z843" s="452"/>
      <c r="AA843" s="452"/>
      <c r="AB843" s="452"/>
      <c r="AC843" s="452"/>
      <c r="AD843" s="452"/>
    </row>
    <row r="844" spans="1:30" ht="20.100000000000001" customHeight="1">
      <c r="A844" s="144"/>
      <c r="B844" s="413"/>
      <c r="C844" s="452"/>
      <c r="D844" s="311" t="s">
        <v>1454</v>
      </c>
      <c r="E844" s="452"/>
      <c r="F844" s="323"/>
      <c r="G844" s="191"/>
      <c r="H844" s="323"/>
      <c r="I844" s="191"/>
      <c r="J844" s="323"/>
      <c r="K844" s="191"/>
      <c r="L844" s="356"/>
      <c r="M844" s="314"/>
      <c r="N844" s="315"/>
      <c r="O844" s="316"/>
      <c r="P844" s="315"/>
      <c r="Q844" s="316"/>
      <c r="R844" s="315"/>
      <c r="S844" s="316"/>
      <c r="T844" s="315">
        <v>1</v>
      </c>
      <c r="U844" s="316">
        <v>4.3478260869565215</v>
      </c>
      <c r="V844" s="316"/>
      <c r="W844" s="316"/>
      <c r="X844" s="316"/>
      <c r="Y844" s="452"/>
      <c r="Z844" s="452"/>
      <c r="AA844" s="452"/>
      <c r="AB844" s="452"/>
      <c r="AC844" s="452"/>
      <c r="AD844" s="452"/>
    </row>
    <row r="845" spans="1:30" ht="20.100000000000001" customHeight="1">
      <c r="A845" s="144"/>
      <c r="B845" s="413"/>
      <c r="C845" s="452"/>
      <c r="D845" s="311" t="s">
        <v>1455</v>
      </c>
      <c r="E845" s="452"/>
      <c r="F845" s="323"/>
      <c r="G845" s="191"/>
      <c r="H845" s="323"/>
      <c r="I845" s="191"/>
      <c r="J845" s="323"/>
      <c r="K845" s="191"/>
      <c r="L845" s="356"/>
      <c r="M845" s="314"/>
      <c r="N845" s="315"/>
      <c r="O845" s="316"/>
      <c r="P845" s="315"/>
      <c r="Q845" s="316"/>
      <c r="R845" s="315"/>
      <c r="S845" s="316"/>
      <c r="T845" s="315"/>
      <c r="U845" s="316"/>
      <c r="V845" s="316"/>
      <c r="W845" s="316"/>
      <c r="X845" s="316"/>
      <c r="Y845" s="452"/>
      <c r="Z845" s="452"/>
      <c r="AA845" s="452"/>
      <c r="AB845" s="452"/>
      <c r="AC845" s="452"/>
      <c r="AD845" s="452"/>
    </row>
    <row r="846" spans="1:30" ht="20.100000000000001" customHeight="1">
      <c r="A846" s="144"/>
      <c r="B846" s="413"/>
      <c r="C846" s="452"/>
      <c r="D846" s="311" t="s">
        <v>1620</v>
      </c>
      <c r="E846" s="452"/>
      <c r="F846" s="323"/>
      <c r="G846" s="191"/>
      <c r="H846" s="323"/>
      <c r="I846" s="191"/>
      <c r="J846" s="323"/>
      <c r="K846" s="191"/>
      <c r="L846" s="356"/>
      <c r="M846" s="314"/>
      <c r="N846" s="315"/>
      <c r="O846" s="316"/>
      <c r="P846" s="315"/>
      <c r="Q846" s="316"/>
      <c r="R846" s="315"/>
      <c r="S846" s="316"/>
      <c r="T846" s="315"/>
      <c r="U846" s="316"/>
      <c r="V846" s="316"/>
      <c r="W846" s="316"/>
      <c r="X846" s="316"/>
      <c r="Y846" s="452"/>
      <c r="Z846" s="452"/>
      <c r="AA846" s="452"/>
      <c r="AB846" s="452"/>
      <c r="AC846" s="452"/>
      <c r="AD846" s="452"/>
    </row>
    <row r="847" spans="1:30" ht="20.100000000000001" customHeight="1">
      <c r="A847" s="144"/>
      <c r="B847" s="413"/>
      <c r="C847" s="452"/>
      <c r="D847" s="311" t="s">
        <v>1456</v>
      </c>
      <c r="E847" s="452"/>
      <c r="F847" s="323"/>
      <c r="G847" s="191"/>
      <c r="H847" s="323"/>
      <c r="I847" s="191"/>
      <c r="J847" s="323"/>
      <c r="K847" s="191"/>
      <c r="L847" s="356"/>
      <c r="M847" s="314"/>
      <c r="N847" s="315"/>
      <c r="O847" s="316"/>
      <c r="P847" s="315"/>
      <c r="Q847" s="316"/>
      <c r="R847" s="315"/>
      <c r="S847" s="316"/>
      <c r="T847" s="315"/>
      <c r="U847" s="316"/>
      <c r="V847" s="316"/>
      <c r="W847" s="316"/>
      <c r="X847" s="316"/>
      <c r="Y847" s="452"/>
      <c r="Z847" s="452"/>
      <c r="AA847" s="452"/>
      <c r="AB847" s="452"/>
      <c r="AC847" s="452"/>
      <c r="AD847" s="452"/>
    </row>
    <row r="848" spans="1:30" ht="20.100000000000001" customHeight="1">
      <c r="A848" s="144"/>
      <c r="B848" s="413"/>
      <c r="C848" s="452"/>
      <c r="D848" s="311" t="s">
        <v>8142</v>
      </c>
      <c r="E848" s="452"/>
      <c r="F848" s="323"/>
      <c r="G848" s="191"/>
      <c r="H848" s="323"/>
      <c r="I848" s="191"/>
      <c r="J848" s="323"/>
      <c r="K848" s="191"/>
      <c r="L848" s="356"/>
      <c r="M848" s="314"/>
      <c r="N848" s="315"/>
      <c r="O848" s="316"/>
      <c r="P848" s="315"/>
      <c r="Q848" s="316"/>
      <c r="R848" s="315"/>
      <c r="S848" s="316"/>
      <c r="T848" s="315"/>
      <c r="U848" s="316"/>
      <c r="V848" s="316"/>
      <c r="W848" s="316"/>
      <c r="X848" s="316"/>
      <c r="Y848" s="452"/>
      <c r="Z848" s="452"/>
      <c r="AA848" s="452"/>
      <c r="AB848" s="452"/>
      <c r="AC848" s="452"/>
      <c r="AD848" s="452"/>
    </row>
    <row r="849" spans="1:30" ht="20.100000000000001" customHeight="1">
      <c r="A849" s="144"/>
      <c r="B849" s="413"/>
      <c r="C849" s="452"/>
      <c r="D849" s="311" t="s">
        <v>1458</v>
      </c>
      <c r="E849" s="452"/>
      <c r="F849" s="323"/>
      <c r="G849" s="191"/>
      <c r="H849" s="323"/>
      <c r="I849" s="191"/>
      <c r="J849" s="323"/>
      <c r="K849" s="191"/>
      <c r="L849" s="356"/>
      <c r="M849" s="314"/>
      <c r="N849" s="315"/>
      <c r="O849" s="316"/>
      <c r="P849" s="315"/>
      <c r="Q849" s="316"/>
      <c r="R849" s="315"/>
      <c r="S849" s="316"/>
      <c r="T849" s="315">
        <v>2</v>
      </c>
      <c r="U849" s="316">
        <v>8.695652173913043</v>
      </c>
      <c r="V849" s="316"/>
      <c r="W849" s="316"/>
      <c r="X849" s="316"/>
      <c r="Y849" s="452"/>
      <c r="Z849" s="452"/>
      <c r="AA849" s="452"/>
      <c r="AB849" s="452"/>
      <c r="AC849" s="452"/>
      <c r="AD849" s="452"/>
    </row>
    <row r="850" spans="1:30" ht="20.100000000000001" customHeight="1">
      <c r="A850" s="144"/>
      <c r="B850" s="413"/>
      <c r="C850" s="452"/>
      <c r="D850" s="311" t="s">
        <v>8143</v>
      </c>
      <c r="E850" s="452"/>
      <c r="F850" s="323"/>
      <c r="G850" s="191"/>
      <c r="H850" s="323"/>
      <c r="I850" s="191"/>
      <c r="J850" s="323"/>
      <c r="K850" s="191"/>
      <c r="L850" s="356"/>
      <c r="M850" s="314"/>
      <c r="N850" s="315"/>
      <c r="O850" s="316"/>
      <c r="P850" s="315"/>
      <c r="Q850" s="316"/>
      <c r="R850" s="315"/>
      <c r="S850" s="316"/>
      <c r="T850" s="315"/>
      <c r="U850" s="316"/>
      <c r="V850" s="316"/>
      <c r="W850" s="316"/>
      <c r="X850" s="316"/>
      <c r="Y850" s="452"/>
      <c r="Z850" s="452"/>
      <c r="AA850" s="452"/>
      <c r="AB850" s="452"/>
      <c r="AC850" s="452"/>
      <c r="AD850" s="452"/>
    </row>
    <row r="851" spans="1:30" ht="20.100000000000001" customHeight="1">
      <c r="A851" s="144"/>
      <c r="B851" s="413"/>
      <c r="C851" s="452"/>
      <c r="D851" s="311" t="s">
        <v>8144</v>
      </c>
      <c r="E851" s="452"/>
      <c r="F851" s="323">
        <v>2</v>
      </c>
      <c r="G851" s="191">
        <v>100</v>
      </c>
      <c r="H851" s="323">
        <v>1</v>
      </c>
      <c r="I851" s="191">
        <v>100</v>
      </c>
      <c r="J851" s="323">
        <v>2</v>
      </c>
      <c r="K851" s="191">
        <v>100</v>
      </c>
      <c r="L851" s="356">
        <v>1</v>
      </c>
      <c r="M851" s="314">
        <v>100</v>
      </c>
      <c r="N851" s="315"/>
      <c r="O851" s="316"/>
      <c r="P851" s="315">
        <v>2</v>
      </c>
      <c r="Q851" s="316">
        <v>100</v>
      </c>
      <c r="R851" s="315">
        <v>2</v>
      </c>
      <c r="S851" s="316">
        <v>100</v>
      </c>
      <c r="T851" s="315">
        <v>20</v>
      </c>
      <c r="U851" s="316">
        <v>86.956521739130437</v>
      </c>
      <c r="V851" s="316"/>
      <c r="W851" s="316"/>
      <c r="X851" s="316"/>
      <c r="Y851" s="452"/>
      <c r="Z851" s="452"/>
      <c r="AA851" s="452"/>
      <c r="AB851" s="452"/>
      <c r="AC851" s="452"/>
      <c r="AD851" s="452"/>
    </row>
    <row r="852" spans="1:30" ht="20.100000000000001" customHeight="1">
      <c r="A852" s="460" t="s">
        <v>5371</v>
      </c>
      <c r="B852" s="461" t="s">
        <v>665</v>
      </c>
      <c r="C852" s="358" t="s">
        <v>5372</v>
      </c>
      <c r="D852" s="374"/>
      <c r="E852" s="358"/>
      <c r="F852" s="467"/>
      <c r="G852" s="477"/>
      <c r="H852" s="467"/>
      <c r="I852" s="477"/>
      <c r="J852" s="467"/>
      <c r="K852" s="477"/>
      <c r="L852" s="443"/>
      <c r="M852" s="444"/>
      <c r="N852" s="471"/>
      <c r="O852" s="465"/>
      <c r="P852" s="471"/>
      <c r="Q852" s="465"/>
      <c r="R852" s="471"/>
      <c r="S852" s="465"/>
      <c r="T852" s="471"/>
      <c r="U852" s="465"/>
      <c r="V852" s="358" t="s">
        <v>8118</v>
      </c>
      <c r="W852" s="358" t="s">
        <v>8118</v>
      </c>
      <c r="X852" s="358" t="s">
        <v>8118</v>
      </c>
      <c r="Y852" s="358" t="s">
        <v>8118</v>
      </c>
      <c r="Z852" s="358" t="s">
        <v>8118</v>
      </c>
      <c r="AA852" s="358" t="s">
        <v>8118</v>
      </c>
      <c r="AB852" s="358" t="s">
        <v>138</v>
      </c>
      <c r="AC852" s="358" t="s">
        <v>138</v>
      </c>
      <c r="AD852" s="358"/>
    </row>
    <row r="853" spans="1:30" ht="20.100000000000001" customHeight="1">
      <c r="A853" s="460" t="s">
        <v>5373</v>
      </c>
      <c r="B853" s="461" t="s">
        <v>666</v>
      </c>
      <c r="C853" s="358" t="s">
        <v>5362</v>
      </c>
      <c r="D853" s="374" t="s">
        <v>1451</v>
      </c>
      <c r="E853" s="358"/>
      <c r="F853" s="467"/>
      <c r="G853" s="477"/>
      <c r="H853" s="467"/>
      <c r="I853" s="477"/>
      <c r="J853" s="467"/>
      <c r="K853" s="477"/>
      <c r="L853" s="443"/>
      <c r="M853" s="444"/>
      <c r="N853" s="471"/>
      <c r="O853" s="465"/>
      <c r="P853" s="471"/>
      <c r="Q853" s="465"/>
      <c r="R853" s="471"/>
      <c r="S853" s="465"/>
      <c r="T853" s="471"/>
      <c r="U853" s="465"/>
      <c r="V853" s="358" t="s">
        <v>8118</v>
      </c>
      <c r="W853" s="358" t="s">
        <v>8118</v>
      </c>
      <c r="X853" s="358" t="s">
        <v>8118</v>
      </c>
      <c r="Y853" s="358" t="s">
        <v>8118</v>
      </c>
      <c r="Z853" s="358" t="s">
        <v>8118</v>
      </c>
      <c r="AA853" s="358" t="s">
        <v>8118</v>
      </c>
      <c r="AB853" s="358" t="s">
        <v>138</v>
      </c>
      <c r="AC853" s="358" t="s">
        <v>138</v>
      </c>
      <c r="AD853" s="358"/>
    </row>
    <row r="854" spans="1:30" ht="20.100000000000001" customHeight="1">
      <c r="A854" s="144"/>
      <c r="B854" s="413"/>
      <c r="C854" s="452"/>
      <c r="D854" s="311" t="s">
        <v>1452</v>
      </c>
      <c r="E854" s="452"/>
      <c r="F854" s="323"/>
      <c r="G854" s="191"/>
      <c r="H854" s="323"/>
      <c r="I854" s="191"/>
      <c r="J854" s="323"/>
      <c r="K854" s="191"/>
      <c r="L854" s="356"/>
      <c r="M854" s="314"/>
      <c r="N854" s="315"/>
      <c r="O854" s="316"/>
      <c r="P854" s="315"/>
      <c r="Q854" s="316"/>
      <c r="R854" s="315"/>
      <c r="S854" s="316"/>
      <c r="T854" s="315"/>
      <c r="U854" s="316"/>
      <c r="V854" s="316"/>
      <c r="W854" s="316"/>
      <c r="X854" s="316"/>
      <c r="Y854" s="452"/>
      <c r="Z854" s="452"/>
      <c r="AA854" s="452"/>
      <c r="AB854" s="452"/>
      <c r="AC854" s="452"/>
      <c r="AD854" s="452"/>
    </row>
    <row r="855" spans="1:30" ht="20.100000000000001" customHeight="1">
      <c r="A855" s="144"/>
      <c r="B855" s="413"/>
      <c r="C855" s="452"/>
      <c r="D855" s="311" t="s">
        <v>1453</v>
      </c>
      <c r="E855" s="452"/>
      <c r="F855" s="323"/>
      <c r="G855" s="191"/>
      <c r="H855" s="323"/>
      <c r="I855" s="191"/>
      <c r="J855" s="323"/>
      <c r="K855" s="191"/>
      <c r="L855" s="356"/>
      <c r="M855" s="314"/>
      <c r="N855" s="315"/>
      <c r="O855" s="316"/>
      <c r="P855" s="315"/>
      <c r="Q855" s="316"/>
      <c r="R855" s="315"/>
      <c r="S855" s="316"/>
      <c r="T855" s="315"/>
      <c r="U855" s="316"/>
      <c r="V855" s="316"/>
      <c r="W855" s="316"/>
      <c r="X855" s="316"/>
      <c r="Y855" s="452"/>
      <c r="Z855" s="452"/>
      <c r="AA855" s="452"/>
      <c r="AB855" s="452"/>
      <c r="AC855" s="452"/>
      <c r="AD855" s="452"/>
    </row>
    <row r="856" spans="1:30" ht="20.100000000000001" customHeight="1">
      <c r="A856" s="144"/>
      <c r="B856" s="413"/>
      <c r="C856" s="452"/>
      <c r="D856" s="311" t="s">
        <v>1454</v>
      </c>
      <c r="E856" s="452"/>
      <c r="F856" s="323"/>
      <c r="G856" s="191"/>
      <c r="H856" s="323"/>
      <c r="I856" s="191"/>
      <c r="J856" s="323"/>
      <c r="K856" s="191"/>
      <c r="L856" s="356"/>
      <c r="M856" s="314"/>
      <c r="N856" s="315"/>
      <c r="O856" s="316"/>
      <c r="P856" s="315"/>
      <c r="Q856" s="316"/>
      <c r="R856" s="315"/>
      <c r="S856" s="316"/>
      <c r="T856" s="315"/>
      <c r="U856" s="316"/>
      <c r="V856" s="316"/>
      <c r="W856" s="316"/>
      <c r="X856" s="316"/>
      <c r="Y856" s="452"/>
      <c r="Z856" s="452"/>
      <c r="AA856" s="452"/>
      <c r="AB856" s="452"/>
      <c r="AC856" s="452"/>
      <c r="AD856" s="452"/>
    </row>
    <row r="857" spans="1:30" ht="20.100000000000001" customHeight="1">
      <c r="A857" s="144"/>
      <c r="B857" s="413"/>
      <c r="C857" s="452"/>
      <c r="D857" s="311" t="s">
        <v>1455</v>
      </c>
      <c r="E857" s="452"/>
      <c r="F857" s="323"/>
      <c r="G857" s="191"/>
      <c r="H857" s="323"/>
      <c r="I857" s="191"/>
      <c r="J857" s="323"/>
      <c r="K857" s="191"/>
      <c r="L857" s="356"/>
      <c r="M857" s="314"/>
      <c r="N857" s="315"/>
      <c r="O857" s="316"/>
      <c r="P857" s="315"/>
      <c r="Q857" s="316"/>
      <c r="R857" s="315"/>
      <c r="S857" s="316"/>
      <c r="T857" s="315"/>
      <c r="U857" s="316"/>
      <c r="V857" s="316"/>
      <c r="W857" s="316"/>
      <c r="X857" s="316"/>
      <c r="Y857" s="452"/>
      <c r="Z857" s="452"/>
      <c r="AA857" s="452"/>
      <c r="AB857" s="452"/>
      <c r="AC857" s="452"/>
      <c r="AD857" s="452"/>
    </row>
    <row r="858" spans="1:30" ht="20.100000000000001" customHeight="1">
      <c r="A858" s="144"/>
      <c r="B858" s="413"/>
      <c r="C858" s="452"/>
      <c r="D858" s="311" t="s">
        <v>1620</v>
      </c>
      <c r="E858" s="452"/>
      <c r="F858" s="323"/>
      <c r="G858" s="191"/>
      <c r="H858" s="323"/>
      <c r="I858" s="191"/>
      <c r="J858" s="323"/>
      <c r="K858" s="191"/>
      <c r="L858" s="356"/>
      <c r="M858" s="314"/>
      <c r="N858" s="315"/>
      <c r="O858" s="316"/>
      <c r="P858" s="315"/>
      <c r="Q858" s="316"/>
      <c r="R858" s="315"/>
      <c r="S858" s="316"/>
      <c r="T858" s="315"/>
      <c r="U858" s="316"/>
      <c r="V858" s="316"/>
      <c r="W858" s="316"/>
      <c r="X858" s="316"/>
      <c r="Y858" s="452"/>
      <c r="Z858" s="452"/>
      <c r="AA858" s="452"/>
      <c r="AB858" s="452"/>
      <c r="AC858" s="452"/>
      <c r="AD858" s="452"/>
    </row>
    <row r="859" spans="1:30" ht="20.100000000000001" customHeight="1">
      <c r="A859" s="144"/>
      <c r="B859" s="413"/>
      <c r="C859" s="452"/>
      <c r="D859" s="311" t="s">
        <v>1456</v>
      </c>
      <c r="E859" s="452"/>
      <c r="F859" s="323"/>
      <c r="G859" s="191"/>
      <c r="H859" s="323"/>
      <c r="I859" s="191"/>
      <c r="J859" s="323"/>
      <c r="K859" s="191"/>
      <c r="L859" s="356"/>
      <c r="M859" s="314"/>
      <c r="N859" s="315"/>
      <c r="O859" s="316"/>
      <c r="P859" s="315"/>
      <c r="Q859" s="316"/>
      <c r="R859" s="315"/>
      <c r="S859" s="316"/>
      <c r="T859" s="315"/>
      <c r="U859" s="316"/>
      <c r="V859" s="316"/>
      <c r="W859" s="316"/>
      <c r="X859" s="316"/>
      <c r="Y859" s="452"/>
      <c r="Z859" s="452"/>
      <c r="AA859" s="452"/>
      <c r="AB859" s="452"/>
      <c r="AC859" s="452"/>
      <c r="AD859" s="452"/>
    </row>
    <row r="860" spans="1:30" ht="20.100000000000001" customHeight="1">
      <c r="A860" s="144"/>
      <c r="B860" s="413"/>
      <c r="C860" s="452"/>
      <c r="D860" s="311" t="s">
        <v>8142</v>
      </c>
      <c r="E860" s="452"/>
      <c r="F860" s="323"/>
      <c r="G860" s="191"/>
      <c r="H860" s="323"/>
      <c r="I860" s="191"/>
      <c r="J860" s="323"/>
      <c r="K860" s="191"/>
      <c r="L860" s="356"/>
      <c r="M860" s="314"/>
      <c r="N860" s="315"/>
      <c r="O860" s="316"/>
      <c r="P860" s="315"/>
      <c r="Q860" s="316"/>
      <c r="R860" s="315"/>
      <c r="S860" s="316"/>
      <c r="T860" s="315"/>
      <c r="U860" s="316"/>
      <c r="V860" s="316"/>
      <c r="W860" s="316"/>
      <c r="X860" s="316"/>
      <c r="Y860" s="452"/>
      <c r="Z860" s="452"/>
      <c r="AA860" s="452"/>
      <c r="AB860" s="452"/>
      <c r="AC860" s="452"/>
      <c r="AD860" s="452"/>
    </row>
    <row r="861" spans="1:30" ht="20.100000000000001" customHeight="1">
      <c r="A861" s="144"/>
      <c r="B861" s="413"/>
      <c r="C861" s="452"/>
      <c r="D861" s="311" t="s">
        <v>1458</v>
      </c>
      <c r="E861" s="452"/>
      <c r="F861" s="323"/>
      <c r="G861" s="191"/>
      <c r="H861" s="323"/>
      <c r="I861" s="191"/>
      <c r="J861" s="323"/>
      <c r="K861" s="191"/>
      <c r="L861" s="356"/>
      <c r="M861" s="314"/>
      <c r="N861" s="315"/>
      <c r="O861" s="316"/>
      <c r="P861" s="315"/>
      <c r="Q861" s="316"/>
      <c r="R861" s="315"/>
      <c r="S861" s="316"/>
      <c r="T861" s="315"/>
      <c r="U861" s="316"/>
      <c r="V861" s="316"/>
      <c r="W861" s="316"/>
      <c r="X861" s="316"/>
      <c r="Y861" s="452"/>
      <c r="Z861" s="452"/>
      <c r="AA861" s="452"/>
      <c r="AB861" s="452"/>
      <c r="AC861" s="452"/>
      <c r="AD861" s="452"/>
    </row>
    <row r="862" spans="1:30" ht="20.100000000000001" customHeight="1">
      <c r="A862" s="144"/>
      <c r="B862" s="413"/>
      <c r="C862" s="452"/>
      <c r="D862" s="311" t="s">
        <v>8143</v>
      </c>
      <c r="E862" s="452"/>
      <c r="F862" s="323"/>
      <c r="G862" s="191"/>
      <c r="H862" s="323"/>
      <c r="I862" s="191"/>
      <c r="J862" s="323"/>
      <c r="K862" s="191"/>
      <c r="L862" s="356"/>
      <c r="M862" s="314"/>
      <c r="N862" s="315"/>
      <c r="O862" s="316"/>
      <c r="P862" s="315"/>
      <c r="Q862" s="316"/>
      <c r="R862" s="315"/>
      <c r="S862" s="316"/>
      <c r="T862" s="315"/>
      <c r="U862" s="316"/>
      <c r="V862" s="316"/>
      <c r="W862" s="316"/>
      <c r="X862" s="316"/>
      <c r="Y862" s="452"/>
      <c r="Z862" s="452"/>
      <c r="AA862" s="452"/>
      <c r="AB862" s="452"/>
      <c r="AC862" s="452"/>
      <c r="AD862" s="452"/>
    </row>
    <row r="863" spans="1:30" ht="20.100000000000001" customHeight="1">
      <c r="A863" s="144"/>
      <c r="B863" s="413"/>
      <c r="C863" s="452"/>
      <c r="D863" s="311" t="s">
        <v>8144</v>
      </c>
      <c r="E863" s="452"/>
      <c r="F863" s="323"/>
      <c r="G863" s="191"/>
      <c r="H863" s="323"/>
      <c r="I863" s="191"/>
      <c r="J863" s="323"/>
      <c r="K863" s="191"/>
      <c r="L863" s="356"/>
      <c r="M863" s="314"/>
      <c r="N863" s="315"/>
      <c r="O863" s="316"/>
      <c r="P863" s="315"/>
      <c r="Q863" s="316"/>
      <c r="R863" s="315"/>
      <c r="S863" s="316"/>
      <c r="T863" s="315">
        <v>3</v>
      </c>
      <c r="U863" s="316">
        <v>100</v>
      </c>
      <c r="V863" s="316"/>
      <c r="W863" s="316"/>
      <c r="X863" s="316"/>
      <c r="Y863" s="452"/>
      <c r="Z863" s="452"/>
      <c r="AA863" s="452"/>
      <c r="AB863" s="452"/>
      <c r="AC863" s="452"/>
      <c r="AD863" s="452"/>
    </row>
    <row r="864" spans="1:30" ht="20.100000000000001" customHeight="1">
      <c r="A864" s="460" t="s">
        <v>5374</v>
      </c>
      <c r="B864" s="461" t="s">
        <v>667</v>
      </c>
      <c r="C864" s="358" t="s">
        <v>5375</v>
      </c>
      <c r="D864" s="374"/>
      <c r="E864" s="358"/>
      <c r="F864" s="467"/>
      <c r="G864" s="477"/>
      <c r="H864" s="467"/>
      <c r="I864" s="477"/>
      <c r="J864" s="467"/>
      <c r="K864" s="477"/>
      <c r="L864" s="443"/>
      <c r="M864" s="444"/>
      <c r="N864" s="471"/>
      <c r="O864" s="465"/>
      <c r="P864" s="471"/>
      <c r="Q864" s="465"/>
      <c r="R864" s="471"/>
      <c r="S864" s="465"/>
      <c r="T864" s="471"/>
      <c r="U864" s="465"/>
      <c r="V864" s="358" t="s">
        <v>8118</v>
      </c>
      <c r="W864" s="358" t="s">
        <v>8118</v>
      </c>
      <c r="X864" s="358" t="s">
        <v>8118</v>
      </c>
      <c r="Y864" s="358" t="s">
        <v>8118</v>
      </c>
      <c r="Z864" s="358" t="s">
        <v>8118</v>
      </c>
      <c r="AA864" s="358" t="s">
        <v>8118</v>
      </c>
      <c r="AB864" s="358" t="s">
        <v>138</v>
      </c>
      <c r="AC864" s="358" t="s">
        <v>138</v>
      </c>
      <c r="AD864" s="358"/>
    </row>
    <row r="865" spans="1:30" ht="20.100000000000001" customHeight="1">
      <c r="A865" s="460" t="s">
        <v>5376</v>
      </c>
      <c r="B865" s="461" t="s">
        <v>1321</v>
      </c>
      <c r="C865" s="358" t="s">
        <v>996</v>
      </c>
      <c r="D865" s="374" t="s">
        <v>8225</v>
      </c>
      <c r="E865" s="527" t="s">
        <v>8190</v>
      </c>
      <c r="F865" s="467">
        <v>15</v>
      </c>
      <c r="G865" s="477">
        <v>51.724137931034484</v>
      </c>
      <c r="H865" s="467"/>
      <c r="I865" s="477"/>
      <c r="J865" s="467"/>
      <c r="K865" s="477"/>
      <c r="L865" s="443">
        <v>18</v>
      </c>
      <c r="M865" s="444">
        <v>54.545454545454547</v>
      </c>
      <c r="N865" s="471">
        <v>20</v>
      </c>
      <c r="O865" s="465">
        <v>47.61904761904762</v>
      </c>
      <c r="P865" s="471">
        <v>16</v>
      </c>
      <c r="Q865" s="465">
        <v>37.209302325581397</v>
      </c>
      <c r="R865" s="471"/>
      <c r="S865" s="465"/>
      <c r="T865" s="471"/>
      <c r="U865" s="465"/>
      <c r="V865" s="358" t="s">
        <v>8161</v>
      </c>
      <c r="W865" s="358"/>
      <c r="X865" s="358"/>
      <c r="Y865" s="358" t="s">
        <v>8161</v>
      </c>
      <c r="Z865" s="358" t="s">
        <v>8161</v>
      </c>
      <c r="AA865" s="358" t="s">
        <v>8161</v>
      </c>
      <c r="AB865" s="358"/>
      <c r="AC865" s="358"/>
      <c r="AD865" s="358"/>
    </row>
    <row r="866" spans="1:30" ht="20.100000000000001" customHeight="1">
      <c r="A866" s="144"/>
      <c r="B866" s="408"/>
      <c r="C866" s="452"/>
      <c r="D866" s="311" t="s">
        <v>1490</v>
      </c>
      <c r="E866" s="526"/>
      <c r="F866" s="323">
        <v>12</v>
      </c>
      <c r="G866" s="191">
        <v>41.379310344827587</v>
      </c>
      <c r="H866" s="323"/>
      <c r="I866" s="191"/>
      <c r="J866" s="323"/>
      <c r="K866" s="191"/>
      <c r="L866" s="356">
        <v>14</v>
      </c>
      <c r="M866" s="314">
        <v>42.424242424242422</v>
      </c>
      <c r="N866" s="315">
        <v>13</v>
      </c>
      <c r="O866" s="316">
        <v>30.952380952380953</v>
      </c>
      <c r="P866" s="315">
        <v>20</v>
      </c>
      <c r="Q866" s="316">
        <v>46.511627906976742</v>
      </c>
      <c r="R866" s="315"/>
      <c r="S866" s="316"/>
      <c r="T866" s="315"/>
      <c r="U866" s="316"/>
      <c r="V866" s="316"/>
      <c r="W866" s="316"/>
      <c r="X866" s="316"/>
      <c r="Y866" s="452"/>
      <c r="Z866" s="452"/>
      <c r="AA866" s="452"/>
      <c r="AB866" s="452"/>
      <c r="AC866" s="452"/>
      <c r="AD866" s="452"/>
    </row>
    <row r="867" spans="1:30" ht="20.100000000000001" customHeight="1">
      <c r="A867" s="144"/>
      <c r="B867" s="408"/>
      <c r="C867" s="452"/>
      <c r="D867" s="311" t="s">
        <v>1491</v>
      </c>
      <c r="E867" s="526"/>
      <c r="F867" s="323">
        <v>1</v>
      </c>
      <c r="G867" s="191">
        <v>3.4482758620689653</v>
      </c>
      <c r="H867" s="323"/>
      <c r="I867" s="191"/>
      <c r="J867" s="323"/>
      <c r="K867" s="191"/>
      <c r="L867" s="356"/>
      <c r="M867" s="314"/>
      <c r="N867" s="315">
        <v>7</v>
      </c>
      <c r="O867" s="316">
        <v>16.666666666666668</v>
      </c>
      <c r="P867" s="315">
        <v>3</v>
      </c>
      <c r="Q867" s="316">
        <v>6.9767441860465116</v>
      </c>
      <c r="R867" s="315"/>
      <c r="S867" s="316"/>
      <c r="T867" s="315"/>
      <c r="U867" s="316"/>
      <c r="V867" s="316"/>
      <c r="W867" s="316"/>
      <c r="X867" s="316"/>
      <c r="Y867" s="452"/>
      <c r="Z867" s="452"/>
      <c r="AA867" s="452"/>
      <c r="AB867" s="452"/>
      <c r="AC867" s="452"/>
      <c r="AD867" s="452"/>
    </row>
    <row r="868" spans="1:30" ht="20.100000000000001" customHeight="1">
      <c r="A868" s="144"/>
      <c r="B868" s="408"/>
      <c r="C868" s="452"/>
      <c r="D868" s="311" t="s">
        <v>1492</v>
      </c>
      <c r="E868" s="526"/>
      <c r="F868" s="323">
        <v>1</v>
      </c>
      <c r="G868" s="191">
        <v>3.4482758620689653</v>
      </c>
      <c r="H868" s="323"/>
      <c r="I868" s="191"/>
      <c r="J868" s="323"/>
      <c r="K868" s="191"/>
      <c r="L868" s="356">
        <v>1</v>
      </c>
      <c r="M868" s="314">
        <v>3.0303030303030303</v>
      </c>
      <c r="N868" s="315">
        <v>2</v>
      </c>
      <c r="O868" s="316">
        <v>4.7619047619047619</v>
      </c>
      <c r="P868" s="315">
        <v>4</v>
      </c>
      <c r="Q868" s="316">
        <v>9.3023255813953494</v>
      </c>
      <c r="R868" s="315"/>
      <c r="S868" s="316"/>
      <c r="T868" s="315"/>
      <c r="U868" s="316"/>
      <c r="V868" s="316"/>
      <c r="W868" s="316"/>
      <c r="X868" s="316"/>
      <c r="Y868" s="452"/>
      <c r="Z868" s="452"/>
      <c r="AA868" s="452"/>
      <c r="AB868" s="452"/>
      <c r="AC868" s="452"/>
      <c r="AD868" s="452"/>
    </row>
    <row r="869" spans="1:30" ht="20.100000000000001" customHeight="1">
      <c r="A869" s="144"/>
      <c r="B869" s="408"/>
      <c r="C869" s="452"/>
      <c r="D869" s="311" t="s">
        <v>8191</v>
      </c>
      <c r="E869" s="526"/>
      <c r="F869" s="323"/>
      <c r="G869" s="191"/>
      <c r="H869" s="323"/>
      <c r="I869" s="191"/>
      <c r="J869" s="323"/>
      <c r="K869" s="191"/>
      <c r="L869" s="356"/>
      <c r="M869" s="314"/>
      <c r="N869" s="315"/>
      <c r="O869" s="316"/>
      <c r="P869" s="315"/>
      <c r="Q869" s="316"/>
      <c r="R869" s="315"/>
      <c r="S869" s="316"/>
      <c r="T869" s="315"/>
      <c r="U869" s="316"/>
      <c r="V869" s="316"/>
      <c r="W869" s="316"/>
      <c r="X869" s="316"/>
      <c r="Y869" s="452"/>
      <c r="Z869" s="452"/>
      <c r="AA869" s="452"/>
      <c r="AB869" s="452"/>
      <c r="AC869" s="452"/>
      <c r="AD869" s="452"/>
    </row>
    <row r="870" spans="1:30" ht="20.100000000000001" customHeight="1">
      <c r="A870" s="144"/>
      <c r="B870" s="408"/>
      <c r="C870" s="452"/>
      <c r="D870" s="311" t="s">
        <v>8192</v>
      </c>
      <c r="E870" s="526"/>
      <c r="F870" s="323"/>
      <c r="G870" s="191"/>
      <c r="H870" s="323"/>
      <c r="I870" s="191"/>
      <c r="J870" s="323"/>
      <c r="K870" s="191"/>
      <c r="L870" s="356"/>
      <c r="M870" s="314"/>
      <c r="N870" s="315"/>
      <c r="O870" s="316"/>
      <c r="P870" s="315"/>
      <c r="Q870" s="316"/>
      <c r="R870" s="315"/>
      <c r="S870" s="316"/>
      <c r="T870" s="315"/>
      <c r="U870" s="316"/>
      <c r="V870" s="316"/>
      <c r="W870" s="316"/>
      <c r="X870" s="316"/>
      <c r="Y870" s="452"/>
      <c r="Z870" s="452"/>
      <c r="AA870" s="452"/>
      <c r="AB870" s="452"/>
      <c r="AC870" s="452"/>
      <c r="AD870" s="452"/>
    </row>
    <row r="871" spans="1:30" ht="20.100000000000001" customHeight="1">
      <c r="A871" s="460" t="s">
        <v>5376</v>
      </c>
      <c r="B871" s="461" t="s">
        <v>1321</v>
      </c>
      <c r="C871" s="358" t="s">
        <v>996</v>
      </c>
      <c r="D871" s="374" t="s">
        <v>8225</v>
      </c>
      <c r="E871" s="358" t="s">
        <v>8190</v>
      </c>
      <c r="F871" s="467"/>
      <c r="G871" s="477"/>
      <c r="H871" s="467">
        <v>11</v>
      </c>
      <c r="I871" s="477">
        <v>40.74074074074074</v>
      </c>
      <c r="J871" s="467">
        <v>17</v>
      </c>
      <c r="K871" s="477">
        <v>48.571428571428569</v>
      </c>
      <c r="L871" s="443"/>
      <c r="M871" s="444"/>
      <c r="N871" s="471"/>
      <c r="O871" s="465"/>
      <c r="P871" s="471"/>
      <c r="Q871" s="465"/>
      <c r="R871" s="471"/>
      <c r="S871" s="465"/>
      <c r="T871" s="471"/>
      <c r="U871" s="465"/>
      <c r="V871" s="358"/>
      <c r="W871" s="358" t="s">
        <v>8161</v>
      </c>
      <c r="X871" s="358" t="s">
        <v>8161</v>
      </c>
      <c r="Y871" s="358"/>
      <c r="Z871" s="358"/>
      <c r="AA871" s="358"/>
      <c r="AB871" s="358"/>
      <c r="AC871" s="358"/>
      <c r="AD871" s="358"/>
    </row>
    <row r="872" spans="1:30" ht="20.100000000000001" customHeight="1">
      <c r="A872" s="144"/>
      <c r="B872" s="408"/>
      <c r="C872" s="452"/>
      <c r="D872" s="311" t="s">
        <v>1490</v>
      </c>
      <c r="E872" s="452"/>
      <c r="F872" s="323"/>
      <c r="G872" s="191"/>
      <c r="H872" s="323">
        <v>14</v>
      </c>
      <c r="I872" s="191">
        <v>51.851851851851855</v>
      </c>
      <c r="J872" s="323">
        <v>14</v>
      </c>
      <c r="K872" s="191">
        <v>40</v>
      </c>
      <c r="L872" s="356"/>
      <c r="M872" s="314"/>
      <c r="N872" s="315"/>
      <c r="O872" s="316"/>
      <c r="P872" s="315"/>
      <c r="Q872" s="316"/>
      <c r="R872" s="315"/>
      <c r="S872" s="316"/>
      <c r="T872" s="315"/>
      <c r="U872" s="316"/>
      <c r="V872" s="316"/>
      <c r="W872" s="316"/>
      <c r="X872" s="316"/>
      <c r="Y872" s="452"/>
      <c r="Z872" s="452"/>
      <c r="AA872" s="452"/>
      <c r="AB872" s="452"/>
      <c r="AC872" s="452"/>
      <c r="AD872" s="452"/>
    </row>
    <row r="873" spans="1:30" ht="20.100000000000001" customHeight="1">
      <c r="A873" s="144"/>
      <c r="B873" s="408"/>
      <c r="C873" s="452"/>
      <c r="D873" s="311" t="s">
        <v>8226</v>
      </c>
      <c r="E873" s="452"/>
      <c r="F873" s="323"/>
      <c r="G873" s="191"/>
      <c r="H873" s="323"/>
      <c r="I873" s="191"/>
      <c r="J873" s="323">
        <v>3</v>
      </c>
      <c r="K873" s="191">
        <v>8.5714285714285712</v>
      </c>
      <c r="L873" s="356"/>
      <c r="M873" s="314"/>
      <c r="N873" s="315"/>
      <c r="O873" s="316"/>
      <c r="P873" s="315"/>
      <c r="Q873" s="316"/>
      <c r="R873" s="315"/>
      <c r="S873" s="316"/>
      <c r="T873" s="315"/>
      <c r="U873" s="316"/>
      <c r="V873" s="316"/>
      <c r="W873" s="316"/>
      <c r="X873" s="316"/>
      <c r="Y873" s="452"/>
      <c r="Z873" s="452"/>
      <c r="AA873" s="452"/>
      <c r="AB873" s="452"/>
      <c r="AC873" s="452"/>
      <c r="AD873" s="452"/>
    </row>
    <row r="874" spans="1:30" ht="20.100000000000001" customHeight="1">
      <c r="A874" s="144"/>
      <c r="B874" s="408"/>
      <c r="C874" s="452"/>
      <c r="D874" s="311" t="s">
        <v>8227</v>
      </c>
      <c r="E874" s="452"/>
      <c r="F874" s="323"/>
      <c r="G874" s="191"/>
      <c r="H874" s="323"/>
      <c r="I874" s="191"/>
      <c r="J874" s="323"/>
      <c r="K874" s="191"/>
      <c r="L874" s="356"/>
      <c r="M874" s="314"/>
      <c r="N874" s="315"/>
      <c r="O874" s="316"/>
      <c r="P874" s="315"/>
      <c r="Q874" s="316"/>
      <c r="R874" s="315"/>
      <c r="S874" s="316"/>
      <c r="T874" s="315"/>
      <c r="U874" s="316"/>
      <c r="V874" s="316"/>
      <c r="W874" s="316"/>
      <c r="X874" s="316"/>
      <c r="Y874" s="452"/>
      <c r="Z874" s="452"/>
      <c r="AA874" s="452"/>
      <c r="AB874" s="452"/>
      <c r="AC874" s="452"/>
      <c r="AD874" s="452"/>
    </row>
    <row r="875" spans="1:30" ht="20.100000000000001" customHeight="1">
      <c r="A875" s="144"/>
      <c r="B875" s="408"/>
      <c r="C875" s="452"/>
      <c r="D875" s="311" t="s">
        <v>8228</v>
      </c>
      <c r="E875" s="452"/>
      <c r="F875" s="323"/>
      <c r="G875" s="191"/>
      <c r="H875" s="323">
        <v>2</v>
      </c>
      <c r="I875" s="191">
        <v>7.4074074074074074</v>
      </c>
      <c r="J875" s="323">
        <v>1</v>
      </c>
      <c r="K875" s="191">
        <v>2.8571428571428572</v>
      </c>
      <c r="L875" s="356"/>
      <c r="M875" s="314"/>
      <c r="N875" s="315"/>
      <c r="O875" s="316"/>
      <c r="P875" s="315"/>
      <c r="Q875" s="316"/>
      <c r="R875" s="315"/>
      <c r="S875" s="316"/>
      <c r="T875" s="315"/>
      <c r="U875" s="316"/>
      <c r="V875" s="316"/>
      <c r="W875" s="316"/>
      <c r="X875" s="316"/>
      <c r="Y875" s="452"/>
      <c r="Z875" s="452"/>
      <c r="AA875" s="452"/>
      <c r="AB875" s="452"/>
      <c r="AC875" s="452"/>
      <c r="AD875" s="452"/>
    </row>
    <row r="876" spans="1:30" ht="20.100000000000001" customHeight="1">
      <c r="A876" s="144"/>
      <c r="B876" s="408"/>
      <c r="C876" s="452"/>
      <c r="D876" s="311" t="s">
        <v>8177</v>
      </c>
      <c r="E876" s="452"/>
      <c r="F876" s="323"/>
      <c r="G876" s="191"/>
      <c r="H876" s="323"/>
      <c r="I876" s="191"/>
      <c r="J876" s="323"/>
      <c r="K876" s="191"/>
      <c r="L876" s="356"/>
      <c r="M876" s="314"/>
      <c r="N876" s="315"/>
      <c r="O876" s="316"/>
      <c r="P876" s="315"/>
      <c r="Q876" s="316"/>
      <c r="R876" s="315"/>
      <c r="S876" s="316"/>
      <c r="T876" s="315"/>
      <c r="U876" s="316"/>
      <c r="V876" s="316"/>
      <c r="W876" s="316"/>
      <c r="X876" s="316"/>
      <c r="Y876" s="452"/>
      <c r="Z876" s="452"/>
      <c r="AA876" s="452"/>
      <c r="AB876" s="452"/>
      <c r="AC876" s="452"/>
      <c r="AD876" s="452"/>
    </row>
    <row r="877" spans="1:30" ht="20.100000000000001" customHeight="1">
      <c r="A877" s="144"/>
      <c r="B877" s="408"/>
      <c r="C877" s="452"/>
      <c r="D877" s="311" t="s">
        <v>8178</v>
      </c>
      <c r="E877" s="452"/>
      <c r="F877" s="323"/>
      <c r="G877" s="191"/>
      <c r="H877" s="323"/>
      <c r="I877" s="191"/>
      <c r="J877" s="323"/>
      <c r="K877" s="191"/>
      <c r="L877" s="356"/>
      <c r="M877" s="314"/>
      <c r="N877" s="315"/>
      <c r="O877" s="316"/>
      <c r="P877" s="315"/>
      <c r="Q877" s="316"/>
      <c r="R877" s="315"/>
      <c r="S877" s="316"/>
      <c r="T877" s="315"/>
      <c r="U877" s="316"/>
      <c r="V877" s="316"/>
      <c r="W877" s="316"/>
      <c r="X877" s="316"/>
      <c r="Y877" s="452"/>
      <c r="Z877" s="452"/>
      <c r="AA877" s="452"/>
      <c r="AB877" s="452"/>
      <c r="AC877" s="452"/>
      <c r="AD877" s="452"/>
    </row>
    <row r="878" spans="1:30" ht="20.100000000000001" customHeight="1">
      <c r="A878" s="460" t="s">
        <v>5377</v>
      </c>
      <c r="B878" s="461" t="s">
        <v>980</v>
      </c>
      <c r="C878" s="358" t="s">
        <v>996</v>
      </c>
      <c r="D878" s="374" t="s">
        <v>1853</v>
      </c>
      <c r="E878" s="358" t="s">
        <v>8132</v>
      </c>
      <c r="F878" s="467"/>
      <c r="G878" s="477"/>
      <c r="H878" s="467"/>
      <c r="I878" s="477"/>
      <c r="J878" s="467">
        <v>3</v>
      </c>
      <c r="K878" s="477">
        <v>8.6</v>
      </c>
      <c r="L878" s="443"/>
      <c r="M878" s="444"/>
      <c r="N878" s="471">
        <v>2</v>
      </c>
      <c r="O878" s="465">
        <v>4.8</v>
      </c>
      <c r="P878" s="471">
        <v>1</v>
      </c>
      <c r="Q878" s="465">
        <v>2.3255813953488373</v>
      </c>
      <c r="R878" s="471">
        <v>1</v>
      </c>
      <c r="S878" s="465">
        <v>1.2345679012345678</v>
      </c>
      <c r="T878" s="471">
        <v>22</v>
      </c>
      <c r="U878" s="465">
        <v>3.7800687285223367</v>
      </c>
      <c r="V878" s="358"/>
      <c r="W878" s="358"/>
      <c r="X878" s="358" t="s">
        <v>8118</v>
      </c>
      <c r="Y878" s="358" t="s">
        <v>8118</v>
      </c>
      <c r="Z878" s="358" t="s">
        <v>8118</v>
      </c>
      <c r="AA878" s="358" t="s">
        <v>8118</v>
      </c>
      <c r="AB878" s="358" t="s">
        <v>138</v>
      </c>
      <c r="AC878" s="358" t="s">
        <v>138</v>
      </c>
      <c r="AD878" s="358"/>
    </row>
    <row r="879" spans="1:30" ht="20.100000000000001" customHeight="1">
      <c r="A879" s="144"/>
      <c r="B879" s="408"/>
      <c r="C879" s="452"/>
      <c r="D879" s="311" t="s">
        <v>1854</v>
      </c>
      <c r="E879" s="452"/>
      <c r="F879" s="323"/>
      <c r="G879" s="191"/>
      <c r="H879" s="323"/>
      <c r="I879" s="191"/>
      <c r="J879" s="323">
        <v>32</v>
      </c>
      <c r="K879" s="191">
        <v>91.4</v>
      </c>
      <c r="L879" s="356">
        <v>33</v>
      </c>
      <c r="M879" s="314">
        <v>100</v>
      </c>
      <c r="N879" s="315">
        <v>40</v>
      </c>
      <c r="O879" s="316">
        <v>95.2</v>
      </c>
      <c r="P879" s="315">
        <v>42</v>
      </c>
      <c r="Q879" s="316">
        <v>97.674418604651166</v>
      </c>
      <c r="R879" s="315">
        <v>81</v>
      </c>
      <c r="S879" s="316">
        <v>98.76543209876543</v>
      </c>
      <c r="T879" s="315">
        <v>560</v>
      </c>
      <c r="U879" s="316">
        <v>96.219931271477662</v>
      </c>
      <c r="V879" s="316"/>
      <c r="W879" s="316"/>
      <c r="X879" s="316"/>
      <c r="Y879" s="452"/>
      <c r="Z879" s="452"/>
      <c r="AA879" s="452"/>
      <c r="AB879" s="452"/>
      <c r="AC879" s="452"/>
      <c r="AD879" s="452"/>
    </row>
    <row r="880" spans="1:30" ht="20.100000000000001" customHeight="1">
      <c r="A880" s="144"/>
      <c r="B880" s="408"/>
      <c r="C880" s="452"/>
      <c r="D880" s="311" t="s">
        <v>8177</v>
      </c>
      <c r="E880" s="452"/>
      <c r="F880" s="323"/>
      <c r="G880" s="191"/>
      <c r="H880" s="323"/>
      <c r="I880" s="191"/>
      <c r="J880" s="323"/>
      <c r="K880" s="191"/>
      <c r="L880" s="356"/>
      <c r="M880" s="314"/>
      <c r="N880" s="315"/>
      <c r="O880" s="316"/>
      <c r="P880" s="315"/>
      <c r="Q880" s="316"/>
      <c r="R880" s="315"/>
      <c r="S880" s="316"/>
      <c r="T880" s="315"/>
      <c r="U880" s="316"/>
      <c r="V880" s="316"/>
      <c r="W880" s="316"/>
      <c r="X880" s="316"/>
      <c r="Y880" s="452"/>
      <c r="Z880" s="452"/>
      <c r="AA880" s="452"/>
      <c r="AB880" s="452"/>
      <c r="AC880" s="452"/>
      <c r="AD880" s="452"/>
    </row>
    <row r="881" spans="1:30" ht="20.100000000000001" customHeight="1">
      <c r="A881" s="144"/>
      <c r="B881" s="413"/>
      <c r="C881" s="452"/>
      <c r="D881" s="311" t="s">
        <v>8178</v>
      </c>
      <c r="E881" s="452"/>
      <c r="F881" s="323"/>
      <c r="G881" s="191"/>
      <c r="H881" s="323"/>
      <c r="I881" s="191"/>
      <c r="J881" s="323"/>
      <c r="K881" s="191"/>
      <c r="L881" s="356"/>
      <c r="M881" s="314"/>
      <c r="N881" s="315"/>
      <c r="O881" s="316"/>
      <c r="P881" s="315"/>
      <c r="Q881" s="316"/>
      <c r="R881" s="315"/>
      <c r="S881" s="316"/>
      <c r="T881" s="315"/>
      <c r="U881" s="316"/>
      <c r="V881" s="316"/>
      <c r="W881" s="316"/>
      <c r="X881" s="316"/>
      <c r="Y881" s="452"/>
      <c r="Z881" s="452"/>
      <c r="AA881" s="452"/>
      <c r="AB881" s="452"/>
      <c r="AC881" s="452"/>
      <c r="AD881" s="452"/>
    </row>
    <row r="882" spans="1:30" ht="20.100000000000001" customHeight="1">
      <c r="A882" s="460" t="s">
        <v>5378</v>
      </c>
      <c r="B882" s="461" t="s">
        <v>981</v>
      </c>
      <c r="C882" s="358" t="s">
        <v>5379</v>
      </c>
      <c r="D882" s="374" t="s">
        <v>1621</v>
      </c>
      <c r="E882" s="358" t="s">
        <v>8119</v>
      </c>
      <c r="F882" s="467"/>
      <c r="G882" s="477"/>
      <c r="H882" s="467"/>
      <c r="I882" s="477"/>
      <c r="J882" s="467">
        <v>2</v>
      </c>
      <c r="K882" s="477">
        <v>66.7</v>
      </c>
      <c r="L882" s="443"/>
      <c r="M882" s="444"/>
      <c r="N882" s="471">
        <v>1</v>
      </c>
      <c r="O882" s="465">
        <v>50</v>
      </c>
      <c r="P882" s="471">
        <v>1</v>
      </c>
      <c r="Q882" s="465">
        <v>100</v>
      </c>
      <c r="R882" s="471">
        <v>1</v>
      </c>
      <c r="S882" s="465">
        <v>100</v>
      </c>
      <c r="T882" s="471">
        <v>3</v>
      </c>
      <c r="U882" s="465">
        <v>13.636363636363637</v>
      </c>
      <c r="V882" s="358"/>
      <c r="W882" s="358"/>
      <c r="X882" s="358" t="s">
        <v>8118</v>
      </c>
      <c r="Y882" s="358" t="s">
        <v>8118</v>
      </c>
      <c r="Z882" s="358" t="s">
        <v>8118</v>
      </c>
      <c r="AA882" s="358" t="s">
        <v>8118</v>
      </c>
      <c r="AB882" s="358" t="s">
        <v>138</v>
      </c>
      <c r="AC882" s="358" t="s">
        <v>138</v>
      </c>
      <c r="AD882" s="358"/>
    </row>
    <row r="883" spans="1:30" ht="20.100000000000001" customHeight="1">
      <c r="A883" s="144"/>
      <c r="B883" s="413"/>
      <c r="C883" s="452"/>
      <c r="D883" s="311" t="s">
        <v>1622</v>
      </c>
      <c r="E883" s="452"/>
      <c r="F883" s="323"/>
      <c r="G883" s="191"/>
      <c r="H883" s="323"/>
      <c r="I883" s="191"/>
      <c r="J883" s="323">
        <v>1</v>
      </c>
      <c r="K883" s="191">
        <v>33.299999999999997</v>
      </c>
      <c r="L883" s="356"/>
      <c r="M883" s="314"/>
      <c r="N883" s="315"/>
      <c r="O883" s="316"/>
      <c r="P883" s="315"/>
      <c r="Q883" s="316"/>
      <c r="R883" s="315"/>
      <c r="S883" s="316"/>
      <c r="T883" s="315">
        <v>2</v>
      </c>
      <c r="U883" s="316">
        <v>9.0909090909090917</v>
      </c>
      <c r="V883" s="316"/>
      <c r="W883" s="316"/>
      <c r="X883" s="316"/>
      <c r="Y883" s="452"/>
      <c r="Z883" s="452"/>
      <c r="AA883" s="452"/>
      <c r="AB883" s="452"/>
      <c r="AC883" s="452"/>
      <c r="AD883" s="452"/>
    </row>
    <row r="884" spans="1:30" ht="20.100000000000001" customHeight="1">
      <c r="A884" s="144"/>
      <c r="B884" s="413"/>
      <c r="C884" s="452"/>
      <c r="D884" s="311" t="s">
        <v>1623</v>
      </c>
      <c r="E884" s="452"/>
      <c r="F884" s="323"/>
      <c r="G884" s="191"/>
      <c r="H884" s="323"/>
      <c r="I884" s="191"/>
      <c r="J884" s="323"/>
      <c r="K884" s="191"/>
      <c r="L884" s="356"/>
      <c r="M884" s="314"/>
      <c r="N884" s="315"/>
      <c r="O884" s="316"/>
      <c r="P884" s="315"/>
      <c r="Q884" s="316"/>
      <c r="R884" s="315"/>
      <c r="S884" s="316"/>
      <c r="T884" s="315">
        <v>1</v>
      </c>
      <c r="U884" s="316">
        <v>4.5454545454545459</v>
      </c>
      <c r="V884" s="316"/>
      <c r="W884" s="316"/>
      <c r="X884" s="316"/>
      <c r="Y884" s="452"/>
      <c r="Z884" s="452"/>
      <c r="AA884" s="452"/>
      <c r="AB884" s="452"/>
      <c r="AC884" s="452"/>
      <c r="AD884" s="452"/>
    </row>
    <row r="885" spans="1:30" ht="20.100000000000001" customHeight="1">
      <c r="A885" s="144"/>
      <c r="B885" s="413"/>
      <c r="C885" s="452"/>
      <c r="D885" s="311" t="s">
        <v>1624</v>
      </c>
      <c r="E885" s="452"/>
      <c r="F885" s="323"/>
      <c r="G885" s="191"/>
      <c r="H885" s="323"/>
      <c r="I885" s="191"/>
      <c r="J885" s="323"/>
      <c r="K885" s="191"/>
      <c r="L885" s="356"/>
      <c r="M885" s="314"/>
      <c r="N885" s="315"/>
      <c r="O885" s="316"/>
      <c r="P885" s="315"/>
      <c r="Q885" s="316"/>
      <c r="R885" s="315"/>
      <c r="S885" s="316"/>
      <c r="T885" s="315">
        <v>2</v>
      </c>
      <c r="U885" s="316">
        <v>9.0909090909090917</v>
      </c>
      <c r="V885" s="316"/>
      <c r="W885" s="316"/>
      <c r="X885" s="316"/>
      <c r="Y885" s="452"/>
      <c r="Z885" s="452"/>
      <c r="AA885" s="452"/>
      <c r="AB885" s="452"/>
      <c r="AC885" s="452"/>
      <c r="AD885" s="452"/>
    </row>
    <row r="886" spans="1:30" ht="20.100000000000001" customHeight="1">
      <c r="A886" s="144"/>
      <c r="B886" s="413"/>
      <c r="C886" s="452"/>
      <c r="D886" s="311" t="s">
        <v>1625</v>
      </c>
      <c r="E886" s="452"/>
      <c r="F886" s="323"/>
      <c r="G886" s="191"/>
      <c r="H886" s="323"/>
      <c r="I886" s="191"/>
      <c r="J886" s="323"/>
      <c r="K886" s="191"/>
      <c r="L886" s="356"/>
      <c r="M886" s="314"/>
      <c r="N886" s="315">
        <v>1</v>
      </c>
      <c r="O886" s="316">
        <v>50</v>
      </c>
      <c r="P886" s="315"/>
      <c r="Q886" s="316"/>
      <c r="R886" s="315"/>
      <c r="S886" s="316"/>
      <c r="T886" s="315"/>
      <c r="U886" s="316"/>
      <c r="V886" s="316"/>
      <c r="W886" s="316"/>
      <c r="X886" s="316"/>
      <c r="Y886" s="452"/>
      <c r="Z886" s="452"/>
      <c r="AA886" s="452"/>
      <c r="AB886" s="452"/>
      <c r="AC886" s="452"/>
      <c r="AD886" s="452"/>
    </row>
    <row r="887" spans="1:30" ht="20.100000000000001" customHeight="1">
      <c r="A887" s="144"/>
      <c r="B887" s="413"/>
      <c r="C887" s="452"/>
      <c r="D887" s="311" t="s">
        <v>1626</v>
      </c>
      <c r="E887" s="452"/>
      <c r="F887" s="323"/>
      <c r="G887" s="191"/>
      <c r="H887" s="323"/>
      <c r="I887" s="191"/>
      <c r="J887" s="323"/>
      <c r="K887" s="191"/>
      <c r="L887" s="356"/>
      <c r="M887" s="314"/>
      <c r="N887" s="315"/>
      <c r="O887" s="316"/>
      <c r="P887" s="315"/>
      <c r="Q887" s="316"/>
      <c r="R887" s="315"/>
      <c r="S887" s="316"/>
      <c r="T887" s="315">
        <v>10</v>
      </c>
      <c r="U887" s="316">
        <v>45.454545454545453</v>
      </c>
      <c r="V887" s="316"/>
      <c r="W887" s="316"/>
      <c r="X887" s="316"/>
      <c r="Y887" s="452"/>
      <c r="Z887" s="452"/>
      <c r="AA887" s="452"/>
      <c r="AB887" s="452"/>
      <c r="AC887" s="452"/>
      <c r="AD887" s="452"/>
    </row>
    <row r="888" spans="1:30" ht="20.100000000000001" customHeight="1">
      <c r="A888" s="144"/>
      <c r="B888" s="413"/>
      <c r="C888" s="452"/>
      <c r="D888" s="311" t="s">
        <v>1627</v>
      </c>
      <c r="E888" s="452"/>
      <c r="F888" s="323"/>
      <c r="G888" s="191"/>
      <c r="H888" s="323"/>
      <c r="I888" s="191"/>
      <c r="J888" s="323"/>
      <c r="K888" s="191"/>
      <c r="L888" s="356"/>
      <c r="M888" s="314"/>
      <c r="N888" s="315"/>
      <c r="O888" s="316"/>
      <c r="P888" s="315"/>
      <c r="Q888" s="316"/>
      <c r="R888" s="315"/>
      <c r="S888" s="316"/>
      <c r="T888" s="315">
        <v>2</v>
      </c>
      <c r="U888" s="316">
        <v>9.0909090909090917</v>
      </c>
      <c r="V888" s="316"/>
      <c r="W888" s="316"/>
      <c r="X888" s="316"/>
      <c r="Y888" s="452"/>
      <c r="Z888" s="452"/>
      <c r="AA888" s="452"/>
      <c r="AB888" s="452"/>
      <c r="AC888" s="452"/>
      <c r="AD888" s="452"/>
    </row>
    <row r="889" spans="1:30" ht="20.100000000000001" customHeight="1">
      <c r="A889" s="144"/>
      <c r="B889" s="413"/>
      <c r="C889" s="452"/>
      <c r="D889" s="311" t="s">
        <v>1628</v>
      </c>
      <c r="E889" s="452"/>
      <c r="F889" s="323"/>
      <c r="G889" s="191"/>
      <c r="H889" s="323"/>
      <c r="I889" s="191"/>
      <c r="J889" s="323"/>
      <c r="K889" s="191"/>
      <c r="L889" s="356"/>
      <c r="M889" s="314"/>
      <c r="N889" s="315"/>
      <c r="O889" s="316"/>
      <c r="P889" s="315"/>
      <c r="Q889" s="316"/>
      <c r="R889" s="315"/>
      <c r="S889" s="316"/>
      <c r="T889" s="315"/>
      <c r="U889" s="316"/>
      <c r="V889" s="316"/>
      <c r="W889" s="316"/>
      <c r="X889" s="316"/>
      <c r="Y889" s="452"/>
      <c r="Z889" s="452"/>
      <c r="AA889" s="452"/>
      <c r="AB889" s="452"/>
      <c r="AC889" s="452"/>
      <c r="AD889" s="452"/>
    </row>
    <row r="890" spans="1:30" ht="20.100000000000001" customHeight="1">
      <c r="A890" s="144"/>
      <c r="B890" s="413"/>
      <c r="C890" s="452"/>
      <c r="D890" s="311" t="s">
        <v>1629</v>
      </c>
      <c r="E890" s="452"/>
      <c r="F890" s="323"/>
      <c r="G890" s="191"/>
      <c r="H890" s="323"/>
      <c r="I890" s="191"/>
      <c r="J890" s="323"/>
      <c r="K890" s="191"/>
      <c r="L890" s="356"/>
      <c r="M890" s="314"/>
      <c r="N890" s="315"/>
      <c r="O890" s="316"/>
      <c r="P890" s="315"/>
      <c r="Q890" s="316"/>
      <c r="R890" s="315"/>
      <c r="S890" s="316"/>
      <c r="T890" s="315"/>
      <c r="U890" s="316"/>
      <c r="V890" s="316"/>
      <c r="W890" s="316"/>
      <c r="X890" s="316"/>
      <c r="Y890" s="452"/>
      <c r="Z890" s="452"/>
      <c r="AA890" s="452"/>
      <c r="AB890" s="452"/>
      <c r="AC890" s="452"/>
      <c r="AD890" s="452"/>
    </row>
    <row r="891" spans="1:30" ht="20.100000000000001" customHeight="1">
      <c r="A891" s="144"/>
      <c r="B891" s="413"/>
      <c r="C891" s="452"/>
      <c r="D891" s="311" t="s">
        <v>8229</v>
      </c>
      <c r="E891" s="452"/>
      <c r="F891" s="323"/>
      <c r="G891" s="191"/>
      <c r="H891" s="323"/>
      <c r="I891" s="191"/>
      <c r="J891" s="323"/>
      <c r="K891" s="191"/>
      <c r="L891" s="356"/>
      <c r="M891" s="314"/>
      <c r="N891" s="315"/>
      <c r="O891" s="316"/>
      <c r="P891" s="315"/>
      <c r="Q891" s="316"/>
      <c r="R891" s="315"/>
      <c r="S891" s="316"/>
      <c r="T891" s="315"/>
      <c r="U891" s="316"/>
      <c r="V891" s="316"/>
      <c r="W891" s="316"/>
      <c r="X891" s="316"/>
      <c r="Y891" s="452"/>
      <c r="Z891" s="452"/>
      <c r="AA891" s="452"/>
      <c r="AB891" s="452"/>
      <c r="AC891" s="452"/>
      <c r="AD891" s="452"/>
    </row>
    <row r="892" spans="1:30" ht="20.100000000000001" customHeight="1">
      <c r="A892" s="144"/>
      <c r="B892" s="413"/>
      <c r="C892" s="452"/>
      <c r="D892" s="311" t="s">
        <v>8230</v>
      </c>
      <c r="E892" s="452"/>
      <c r="F892" s="323"/>
      <c r="G892" s="191"/>
      <c r="H892" s="323"/>
      <c r="I892" s="191"/>
      <c r="J892" s="323"/>
      <c r="K892" s="191"/>
      <c r="L892" s="356"/>
      <c r="M892" s="314"/>
      <c r="N892" s="315"/>
      <c r="O892" s="316"/>
      <c r="P892" s="315"/>
      <c r="Q892" s="316"/>
      <c r="R892" s="315"/>
      <c r="S892" s="316"/>
      <c r="T892" s="315">
        <v>1</v>
      </c>
      <c r="U892" s="316">
        <v>4.5454545454545459</v>
      </c>
      <c r="V892" s="316"/>
      <c r="W892" s="316"/>
      <c r="X892" s="316"/>
      <c r="Y892" s="452"/>
      <c r="Z892" s="452"/>
      <c r="AA892" s="452"/>
      <c r="AB892" s="452"/>
      <c r="AC892" s="452"/>
      <c r="AD892" s="452"/>
    </row>
    <row r="893" spans="1:30" ht="20.100000000000001" customHeight="1">
      <c r="A893" s="144"/>
      <c r="B893" s="413"/>
      <c r="C893" s="452"/>
      <c r="D893" s="311" t="s">
        <v>8231</v>
      </c>
      <c r="E893" s="452"/>
      <c r="F893" s="323"/>
      <c r="G893" s="191"/>
      <c r="H893" s="323"/>
      <c r="I893" s="191"/>
      <c r="J893" s="323"/>
      <c r="K893" s="191"/>
      <c r="L893" s="356"/>
      <c r="M893" s="314"/>
      <c r="N893" s="315"/>
      <c r="O893" s="316"/>
      <c r="P893" s="315"/>
      <c r="Q893" s="316"/>
      <c r="R893" s="315"/>
      <c r="S893" s="316"/>
      <c r="T893" s="315"/>
      <c r="U893" s="316"/>
      <c r="V893" s="316"/>
      <c r="W893" s="316"/>
      <c r="X893" s="316"/>
      <c r="Y893" s="452"/>
      <c r="Z893" s="452"/>
      <c r="AA893" s="452"/>
      <c r="AB893" s="452"/>
      <c r="AC893" s="452"/>
      <c r="AD893" s="452"/>
    </row>
    <row r="894" spans="1:30" ht="20.100000000000001" customHeight="1">
      <c r="A894" s="144"/>
      <c r="B894" s="413"/>
      <c r="C894" s="452"/>
      <c r="D894" s="311" t="s">
        <v>8232</v>
      </c>
      <c r="E894" s="452"/>
      <c r="F894" s="323"/>
      <c r="G894" s="191"/>
      <c r="H894" s="323"/>
      <c r="I894" s="191"/>
      <c r="J894" s="323"/>
      <c r="K894" s="191"/>
      <c r="L894" s="356"/>
      <c r="M894" s="314"/>
      <c r="N894" s="315"/>
      <c r="O894" s="316"/>
      <c r="P894" s="315"/>
      <c r="Q894" s="316"/>
      <c r="R894" s="315"/>
      <c r="S894" s="316"/>
      <c r="T894" s="315">
        <v>1</v>
      </c>
      <c r="U894" s="316">
        <v>4.5454545454545459</v>
      </c>
      <c r="V894" s="316"/>
      <c r="W894" s="316"/>
      <c r="X894" s="316"/>
      <c r="Y894" s="452"/>
      <c r="Z894" s="452"/>
      <c r="AA894" s="452"/>
      <c r="AB894" s="452"/>
      <c r="AC894" s="452"/>
      <c r="AD894" s="452"/>
    </row>
    <row r="895" spans="1:30" ht="20.100000000000001" customHeight="1">
      <c r="A895" s="144"/>
      <c r="B895" s="413"/>
      <c r="C895" s="452"/>
      <c r="D895" s="311" t="s">
        <v>8120</v>
      </c>
      <c r="E895" s="452"/>
      <c r="F895" s="323"/>
      <c r="G895" s="191"/>
      <c r="H895" s="323"/>
      <c r="I895" s="191"/>
      <c r="J895" s="323"/>
      <c r="K895" s="191"/>
      <c r="L895" s="356"/>
      <c r="M895" s="314"/>
      <c r="N895" s="315"/>
      <c r="O895" s="316"/>
      <c r="P895" s="315"/>
      <c r="Q895" s="316"/>
      <c r="R895" s="315"/>
      <c r="S895" s="316"/>
      <c r="T895" s="315"/>
      <c r="U895" s="316"/>
      <c r="V895" s="316"/>
      <c r="W895" s="316"/>
      <c r="X895" s="316"/>
      <c r="Y895" s="452"/>
      <c r="Z895" s="452"/>
      <c r="AA895" s="452"/>
      <c r="AB895" s="452"/>
      <c r="AC895" s="452"/>
      <c r="AD895" s="452"/>
    </row>
    <row r="896" spans="1:30" ht="20.100000000000001" customHeight="1">
      <c r="A896" s="144"/>
      <c r="B896" s="413"/>
      <c r="C896" s="452"/>
      <c r="D896" s="311" t="s">
        <v>8121</v>
      </c>
      <c r="E896" s="452"/>
      <c r="F896" s="323"/>
      <c r="G896" s="191"/>
      <c r="H896" s="323"/>
      <c r="I896" s="191"/>
      <c r="J896" s="323"/>
      <c r="K896" s="191"/>
      <c r="L896" s="356"/>
      <c r="M896" s="314"/>
      <c r="N896" s="315"/>
      <c r="O896" s="316"/>
      <c r="P896" s="315"/>
      <c r="Q896" s="316"/>
      <c r="R896" s="315"/>
      <c r="S896" s="316"/>
      <c r="T896" s="315"/>
      <c r="U896" s="316"/>
      <c r="V896" s="316"/>
      <c r="W896" s="316"/>
      <c r="X896" s="316"/>
      <c r="Y896" s="452"/>
      <c r="Z896" s="452"/>
      <c r="AA896" s="452"/>
      <c r="AB896" s="452"/>
      <c r="AC896" s="452"/>
      <c r="AD896" s="452"/>
    </row>
    <row r="897" spans="1:30" ht="20.100000000000001" customHeight="1">
      <c r="A897" s="460" t="s">
        <v>5380</v>
      </c>
      <c r="B897" s="461" t="s">
        <v>982</v>
      </c>
      <c r="C897" s="358" t="s">
        <v>5379</v>
      </c>
      <c r="D897" s="374" t="s">
        <v>1621</v>
      </c>
      <c r="E897" s="358" t="s">
        <v>8119</v>
      </c>
      <c r="F897" s="467"/>
      <c r="G897" s="477"/>
      <c r="H897" s="467"/>
      <c r="I897" s="477"/>
      <c r="J897" s="467">
        <v>1</v>
      </c>
      <c r="K897" s="477">
        <v>33.299999999999997</v>
      </c>
      <c r="L897" s="443"/>
      <c r="M897" s="444"/>
      <c r="N897" s="471"/>
      <c r="O897" s="465"/>
      <c r="P897" s="471"/>
      <c r="Q897" s="465"/>
      <c r="R897" s="471"/>
      <c r="S897" s="465"/>
      <c r="T897" s="471"/>
      <c r="U897" s="465"/>
      <c r="V897" s="358"/>
      <c r="W897" s="358"/>
      <c r="X897" s="358" t="s">
        <v>8118</v>
      </c>
      <c r="Y897" s="358" t="s">
        <v>8118</v>
      </c>
      <c r="Z897" s="358" t="s">
        <v>8118</v>
      </c>
      <c r="AA897" s="358" t="s">
        <v>8118</v>
      </c>
      <c r="AB897" s="358" t="s">
        <v>138</v>
      </c>
      <c r="AC897" s="358" t="s">
        <v>138</v>
      </c>
      <c r="AD897" s="358"/>
    </row>
    <row r="898" spans="1:30" ht="20.100000000000001" customHeight="1">
      <c r="A898" s="144"/>
      <c r="B898" s="413"/>
      <c r="C898" s="452"/>
      <c r="D898" s="311" t="s">
        <v>1622</v>
      </c>
      <c r="E898" s="452"/>
      <c r="F898" s="323"/>
      <c r="G898" s="191"/>
      <c r="H898" s="323"/>
      <c r="I898" s="191"/>
      <c r="J898" s="323">
        <v>2</v>
      </c>
      <c r="K898" s="191">
        <v>66.7</v>
      </c>
      <c r="L898" s="356"/>
      <c r="M898" s="314"/>
      <c r="N898" s="315"/>
      <c r="O898" s="316"/>
      <c r="P898" s="315"/>
      <c r="Q898" s="316"/>
      <c r="R898" s="315"/>
      <c r="S898" s="316"/>
      <c r="T898" s="315">
        <v>1</v>
      </c>
      <c r="U898" s="316">
        <v>25</v>
      </c>
      <c r="V898" s="316"/>
      <c r="W898" s="316"/>
      <c r="X898" s="316"/>
      <c r="Y898" s="452"/>
      <c r="Z898" s="452"/>
      <c r="AA898" s="452"/>
      <c r="AB898" s="452"/>
      <c r="AC898" s="452"/>
      <c r="AD898" s="452"/>
    </row>
    <row r="899" spans="1:30" ht="20.100000000000001" customHeight="1">
      <c r="A899" s="144"/>
      <c r="B899" s="413"/>
      <c r="C899" s="452"/>
      <c r="D899" s="311" t="s">
        <v>1623</v>
      </c>
      <c r="E899" s="452"/>
      <c r="F899" s="323"/>
      <c r="G899" s="191"/>
      <c r="H899" s="323"/>
      <c r="I899" s="191"/>
      <c r="J899" s="323"/>
      <c r="K899" s="191"/>
      <c r="L899" s="356"/>
      <c r="M899" s="314"/>
      <c r="N899" s="315"/>
      <c r="O899" s="316"/>
      <c r="P899" s="315"/>
      <c r="Q899" s="316"/>
      <c r="R899" s="315"/>
      <c r="S899" s="316"/>
      <c r="T899" s="315"/>
      <c r="U899" s="316"/>
      <c r="V899" s="316"/>
      <c r="W899" s="316"/>
      <c r="X899" s="316"/>
      <c r="Y899" s="452"/>
      <c r="Z899" s="452"/>
      <c r="AA899" s="452"/>
      <c r="AB899" s="452"/>
      <c r="AC899" s="452"/>
      <c r="AD899" s="452"/>
    </row>
    <row r="900" spans="1:30" ht="20.100000000000001" customHeight="1">
      <c r="A900" s="144"/>
      <c r="B900" s="413"/>
      <c r="C900" s="452"/>
      <c r="D900" s="311" t="s">
        <v>1624</v>
      </c>
      <c r="E900" s="452"/>
      <c r="F900" s="323"/>
      <c r="G900" s="191"/>
      <c r="H900" s="323"/>
      <c r="I900" s="191"/>
      <c r="J900" s="323"/>
      <c r="K900" s="191"/>
      <c r="L900" s="356"/>
      <c r="M900" s="314"/>
      <c r="N900" s="315"/>
      <c r="O900" s="316"/>
      <c r="P900" s="315"/>
      <c r="Q900" s="316"/>
      <c r="R900" s="315"/>
      <c r="S900" s="316"/>
      <c r="T900" s="315"/>
      <c r="U900" s="316"/>
      <c r="V900" s="316"/>
      <c r="W900" s="316"/>
      <c r="X900" s="316"/>
      <c r="Y900" s="452"/>
      <c r="Z900" s="452"/>
      <c r="AA900" s="452"/>
      <c r="AB900" s="452"/>
      <c r="AC900" s="452"/>
      <c r="AD900" s="452"/>
    </row>
    <row r="901" spans="1:30" ht="20.100000000000001" customHeight="1">
      <c r="A901" s="144"/>
      <c r="B901" s="413"/>
      <c r="C901" s="452"/>
      <c r="D901" s="311" t="s">
        <v>1625</v>
      </c>
      <c r="E901" s="452"/>
      <c r="F901" s="323"/>
      <c r="G901" s="191"/>
      <c r="H901" s="323"/>
      <c r="I901" s="191"/>
      <c r="J901" s="323"/>
      <c r="K901" s="191"/>
      <c r="L901" s="356"/>
      <c r="M901" s="314"/>
      <c r="N901" s="315"/>
      <c r="O901" s="316"/>
      <c r="P901" s="315"/>
      <c r="Q901" s="316"/>
      <c r="R901" s="315"/>
      <c r="S901" s="316"/>
      <c r="T901" s="315">
        <v>1</v>
      </c>
      <c r="U901" s="316">
        <v>25</v>
      </c>
      <c r="V901" s="316"/>
      <c r="W901" s="316"/>
      <c r="X901" s="316"/>
      <c r="Y901" s="452"/>
      <c r="Z901" s="452"/>
      <c r="AA901" s="452"/>
      <c r="AB901" s="452"/>
      <c r="AC901" s="452"/>
      <c r="AD901" s="452"/>
    </row>
    <row r="902" spans="1:30" ht="20.100000000000001" customHeight="1">
      <c r="A902" s="144"/>
      <c r="B902" s="413"/>
      <c r="C902" s="452"/>
      <c r="D902" s="311" t="s">
        <v>1626</v>
      </c>
      <c r="E902" s="452"/>
      <c r="F902" s="323"/>
      <c r="G902" s="191"/>
      <c r="H902" s="323"/>
      <c r="I902" s="191"/>
      <c r="J902" s="323"/>
      <c r="K902" s="191"/>
      <c r="L902" s="356"/>
      <c r="M902" s="314"/>
      <c r="N902" s="315"/>
      <c r="O902" s="316"/>
      <c r="P902" s="315"/>
      <c r="Q902" s="316"/>
      <c r="R902" s="315"/>
      <c r="S902" s="316"/>
      <c r="T902" s="315">
        <v>1</v>
      </c>
      <c r="U902" s="316">
        <v>25</v>
      </c>
      <c r="V902" s="316"/>
      <c r="W902" s="316"/>
      <c r="X902" s="316"/>
      <c r="Y902" s="452"/>
      <c r="Z902" s="452"/>
      <c r="AA902" s="452"/>
      <c r="AB902" s="452"/>
      <c r="AC902" s="452"/>
      <c r="AD902" s="452"/>
    </row>
    <row r="903" spans="1:30" ht="20.100000000000001" customHeight="1">
      <c r="A903" s="144"/>
      <c r="B903" s="413"/>
      <c r="C903" s="452"/>
      <c r="D903" s="311" t="s">
        <v>1627</v>
      </c>
      <c r="E903" s="452"/>
      <c r="F903" s="323"/>
      <c r="G903" s="191"/>
      <c r="H903" s="323"/>
      <c r="I903" s="191"/>
      <c r="J903" s="323"/>
      <c r="K903" s="191"/>
      <c r="L903" s="356"/>
      <c r="M903" s="314"/>
      <c r="N903" s="315"/>
      <c r="O903" s="316"/>
      <c r="P903" s="315"/>
      <c r="Q903" s="316"/>
      <c r="R903" s="315"/>
      <c r="S903" s="316"/>
      <c r="T903" s="315"/>
      <c r="U903" s="316"/>
      <c r="V903" s="316"/>
      <c r="W903" s="316"/>
      <c r="X903" s="316"/>
      <c r="Y903" s="452"/>
      <c r="Z903" s="452"/>
      <c r="AA903" s="452"/>
      <c r="AB903" s="452"/>
      <c r="AC903" s="452"/>
      <c r="AD903" s="452"/>
    </row>
    <row r="904" spans="1:30" ht="20.100000000000001" customHeight="1">
      <c r="A904" s="144"/>
      <c r="B904" s="413"/>
      <c r="C904" s="452"/>
      <c r="D904" s="311" t="s">
        <v>1628</v>
      </c>
      <c r="E904" s="452"/>
      <c r="F904" s="323"/>
      <c r="G904" s="191"/>
      <c r="H904" s="323"/>
      <c r="I904" s="191"/>
      <c r="J904" s="323"/>
      <c r="K904" s="191"/>
      <c r="L904" s="356"/>
      <c r="M904" s="314"/>
      <c r="N904" s="315"/>
      <c r="O904" s="316"/>
      <c r="P904" s="315"/>
      <c r="Q904" s="316"/>
      <c r="R904" s="315"/>
      <c r="S904" s="316"/>
      <c r="T904" s="315">
        <v>1</v>
      </c>
      <c r="U904" s="316">
        <v>25</v>
      </c>
      <c r="V904" s="316"/>
      <c r="W904" s="316"/>
      <c r="X904" s="316"/>
      <c r="Y904" s="452"/>
      <c r="Z904" s="452"/>
      <c r="AA904" s="452"/>
      <c r="AB904" s="452"/>
      <c r="AC904" s="452"/>
      <c r="AD904" s="452"/>
    </row>
    <row r="905" spans="1:30" ht="20.100000000000001" customHeight="1">
      <c r="A905" s="144"/>
      <c r="B905" s="413"/>
      <c r="C905" s="452"/>
      <c r="D905" s="311" t="s">
        <v>1629</v>
      </c>
      <c r="E905" s="452"/>
      <c r="F905" s="323"/>
      <c r="G905" s="191"/>
      <c r="H905" s="323"/>
      <c r="I905" s="191"/>
      <c r="J905" s="323"/>
      <c r="K905" s="191"/>
      <c r="L905" s="356"/>
      <c r="M905" s="314"/>
      <c r="N905" s="315"/>
      <c r="O905" s="316"/>
      <c r="P905" s="315"/>
      <c r="Q905" s="316"/>
      <c r="R905" s="315"/>
      <c r="S905" s="316"/>
      <c r="T905" s="315"/>
      <c r="U905" s="316"/>
      <c r="V905" s="316"/>
      <c r="W905" s="316"/>
      <c r="X905" s="316"/>
      <c r="Y905" s="452"/>
      <c r="Z905" s="452"/>
      <c r="AA905" s="452"/>
      <c r="AB905" s="452"/>
      <c r="AC905" s="452"/>
      <c r="AD905" s="452"/>
    </row>
    <row r="906" spans="1:30" ht="20.100000000000001" customHeight="1">
      <c r="A906" s="144"/>
      <c r="B906" s="413"/>
      <c r="C906" s="452"/>
      <c r="D906" s="311" t="s">
        <v>8229</v>
      </c>
      <c r="E906" s="452"/>
      <c r="F906" s="323"/>
      <c r="G906" s="191"/>
      <c r="H906" s="323"/>
      <c r="I906" s="191"/>
      <c r="J906" s="323"/>
      <c r="K906" s="191"/>
      <c r="L906" s="356"/>
      <c r="M906" s="314"/>
      <c r="N906" s="315"/>
      <c r="O906" s="316"/>
      <c r="P906" s="315"/>
      <c r="Q906" s="316"/>
      <c r="R906" s="315">
        <v>1</v>
      </c>
      <c r="S906" s="316">
        <v>100</v>
      </c>
      <c r="T906" s="315"/>
      <c r="U906" s="316"/>
      <c r="V906" s="316"/>
      <c r="W906" s="316"/>
      <c r="X906" s="316"/>
      <c r="Y906" s="452"/>
      <c r="Z906" s="452"/>
      <c r="AA906" s="452"/>
      <c r="AB906" s="452"/>
      <c r="AC906" s="452"/>
      <c r="AD906" s="452"/>
    </row>
    <row r="907" spans="1:30" ht="20.100000000000001" customHeight="1">
      <c r="A907" s="144"/>
      <c r="B907" s="413"/>
      <c r="C907" s="452"/>
      <c r="D907" s="311" t="s">
        <v>8230</v>
      </c>
      <c r="E907" s="452"/>
      <c r="F907" s="323"/>
      <c r="G907" s="191"/>
      <c r="H907" s="323"/>
      <c r="I907" s="191"/>
      <c r="J907" s="323"/>
      <c r="K907" s="191"/>
      <c r="L907" s="356"/>
      <c r="M907" s="314"/>
      <c r="N907" s="315"/>
      <c r="O907" s="316"/>
      <c r="P907" s="315"/>
      <c r="Q907" s="316"/>
      <c r="R907" s="315"/>
      <c r="S907" s="316"/>
      <c r="T907" s="315"/>
      <c r="U907" s="316"/>
      <c r="V907" s="316"/>
      <c r="W907" s="316"/>
      <c r="X907" s="316"/>
      <c r="Y907" s="452"/>
      <c r="Z907" s="452"/>
      <c r="AA907" s="452"/>
      <c r="AB907" s="452"/>
      <c r="AC907" s="452"/>
      <c r="AD907" s="452"/>
    </row>
    <row r="908" spans="1:30" ht="20.100000000000001" customHeight="1">
      <c r="A908" s="144"/>
      <c r="B908" s="413"/>
      <c r="C908" s="452"/>
      <c r="D908" s="311" t="s">
        <v>8231</v>
      </c>
      <c r="E908" s="452"/>
      <c r="F908" s="323"/>
      <c r="G908" s="191"/>
      <c r="H908" s="323"/>
      <c r="I908" s="191"/>
      <c r="J908" s="323"/>
      <c r="K908" s="191"/>
      <c r="L908" s="356"/>
      <c r="M908" s="314"/>
      <c r="N908" s="315"/>
      <c r="O908" s="316"/>
      <c r="P908" s="315"/>
      <c r="Q908" s="316"/>
      <c r="R908" s="315"/>
      <c r="S908" s="316"/>
      <c r="T908" s="315"/>
      <c r="U908" s="316"/>
      <c r="V908" s="316"/>
      <c r="W908" s="316"/>
      <c r="X908" s="316"/>
      <c r="Y908" s="452"/>
      <c r="Z908" s="452"/>
      <c r="AA908" s="452"/>
      <c r="AB908" s="452"/>
      <c r="AC908" s="452"/>
      <c r="AD908" s="452"/>
    </row>
    <row r="909" spans="1:30" ht="20.100000000000001" customHeight="1">
      <c r="A909" s="144"/>
      <c r="B909" s="413"/>
      <c r="C909" s="452"/>
      <c r="D909" s="311" t="s">
        <v>8232</v>
      </c>
      <c r="E909" s="452"/>
      <c r="F909" s="323"/>
      <c r="G909" s="191"/>
      <c r="H909" s="323"/>
      <c r="I909" s="191"/>
      <c r="J909" s="323"/>
      <c r="K909" s="191"/>
      <c r="L909" s="356"/>
      <c r="M909" s="314"/>
      <c r="N909" s="315"/>
      <c r="O909" s="316"/>
      <c r="P909" s="315"/>
      <c r="Q909" s="316"/>
      <c r="R909" s="315"/>
      <c r="S909" s="316"/>
      <c r="T909" s="315"/>
      <c r="U909" s="316"/>
      <c r="V909" s="316"/>
      <c r="W909" s="316"/>
      <c r="X909" s="316"/>
      <c r="Y909" s="452"/>
      <c r="Z909" s="452"/>
      <c r="AA909" s="452"/>
      <c r="AB909" s="452"/>
      <c r="AC909" s="452"/>
      <c r="AD909" s="452"/>
    </row>
    <row r="910" spans="1:30" ht="20.100000000000001" customHeight="1">
      <c r="A910" s="144"/>
      <c r="B910" s="413"/>
      <c r="C910" s="452"/>
      <c r="D910" s="311" t="s">
        <v>8120</v>
      </c>
      <c r="E910" s="452"/>
      <c r="F910" s="323"/>
      <c r="G910" s="191"/>
      <c r="H910" s="323"/>
      <c r="I910" s="191"/>
      <c r="J910" s="323"/>
      <c r="K910" s="191"/>
      <c r="L910" s="356"/>
      <c r="M910" s="314"/>
      <c r="N910" s="315"/>
      <c r="O910" s="316"/>
      <c r="P910" s="315"/>
      <c r="Q910" s="316"/>
      <c r="R910" s="315"/>
      <c r="S910" s="316"/>
      <c r="T910" s="315"/>
      <c r="U910" s="316"/>
      <c r="V910" s="316"/>
      <c r="W910" s="316"/>
      <c r="X910" s="316"/>
      <c r="Y910" s="452"/>
      <c r="Z910" s="452"/>
      <c r="AA910" s="452"/>
      <c r="AB910" s="452"/>
      <c r="AC910" s="452"/>
      <c r="AD910" s="452"/>
    </row>
    <row r="911" spans="1:30" ht="20.100000000000001" customHeight="1">
      <c r="A911" s="144"/>
      <c r="B911" s="413"/>
      <c r="C911" s="452"/>
      <c r="D911" s="311" t="s">
        <v>8121</v>
      </c>
      <c r="E911" s="452"/>
      <c r="F911" s="323"/>
      <c r="G911" s="191"/>
      <c r="H911" s="323"/>
      <c r="I911" s="191"/>
      <c r="J911" s="323"/>
      <c r="K911" s="191"/>
      <c r="L911" s="356"/>
      <c r="M911" s="314"/>
      <c r="N911" s="315"/>
      <c r="O911" s="316"/>
      <c r="P911" s="315"/>
      <c r="Q911" s="316"/>
      <c r="R911" s="315"/>
      <c r="S911" s="316"/>
      <c r="T911" s="315"/>
      <c r="U911" s="316"/>
      <c r="V911" s="316"/>
      <c r="W911" s="316"/>
      <c r="X911" s="316"/>
      <c r="Y911" s="452"/>
      <c r="Z911" s="452"/>
      <c r="AA911" s="452"/>
      <c r="AB911" s="452"/>
      <c r="AC911" s="452"/>
      <c r="AD911" s="452"/>
    </row>
    <row r="912" spans="1:30" ht="20.100000000000001" customHeight="1">
      <c r="A912" s="460" t="s">
        <v>5381</v>
      </c>
      <c r="B912" s="461" t="s">
        <v>983</v>
      </c>
      <c r="C912" s="358" t="s">
        <v>5379</v>
      </c>
      <c r="D912" s="374" t="s">
        <v>1621</v>
      </c>
      <c r="E912" s="358" t="s">
        <v>8119</v>
      </c>
      <c r="F912" s="467"/>
      <c r="G912" s="477"/>
      <c r="H912" s="467"/>
      <c r="I912" s="477"/>
      <c r="J912" s="467"/>
      <c r="K912" s="477"/>
      <c r="L912" s="443"/>
      <c r="M912" s="444"/>
      <c r="N912" s="471"/>
      <c r="O912" s="465"/>
      <c r="P912" s="471"/>
      <c r="Q912" s="465"/>
      <c r="R912" s="471"/>
      <c r="S912" s="465"/>
      <c r="T912" s="471"/>
      <c r="U912" s="465"/>
      <c r="V912" s="358"/>
      <c r="W912" s="358"/>
      <c r="X912" s="358" t="s">
        <v>8118</v>
      </c>
      <c r="Y912" s="358" t="s">
        <v>8118</v>
      </c>
      <c r="Z912" s="358" t="s">
        <v>8118</v>
      </c>
      <c r="AA912" s="358" t="s">
        <v>8118</v>
      </c>
      <c r="AB912" s="358" t="s">
        <v>138</v>
      </c>
      <c r="AC912" s="358" t="s">
        <v>138</v>
      </c>
      <c r="AD912" s="358"/>
    </row>
    <row r="913" spans="1:30" ht="20.100000000000001" customHeight="1">
      <c r="A913" s="144"/>
      <c r="B913" s="413"/>
      <c r="C913" s="452"/>
      <c r="D913" s="311" t="s">
        <v>1622</v>
      </c>
      <c r="E913" s="452"/>
      <c r="F913" s="323"/>
      <c r="G913" s="191"/>
      <c r="H913" s="323"/>
      <c r="I913" s="191"/>
      <c r="J913" s="323"/>
      <c r="K913" s="191"/>
      <c r="L913" s="356"/>
      <c r="M913" s="314"/>
      <c r="N913" s="315"/>
      <c r="O913" s="316"/>
      <c r="P913" s="315"/>
      <c r="Q913" s="316"/>
      <c r="R913" s="315"/>
      <c r="S913" s="316"/>
      <c r="T913" s="315"/>
      <c r="U913" s="316"/>
      <c r="V913" s="316"/>
      <c r="W913" s="316"/>
      <c r="X913" s="316"/>
      <c r="Y913" s="452"/>
      <c r="Z913" s="452"/>
      <c r="AA913" s="452"/>
      <c r="AB913" s="452"/>
      <c r="AC913" s="452"/>
      <c r="AD913" s="452"/>
    </row>
    <row r="914" spans="1:30" ht="20.100000000000001" customHeight="1">
      <c r="A914" s="144"/>
      <c r="B914" s="413"/>
      <c r="C914" s="452"/>
      <c r="D914" s="311" t="s">
        <v>1623</v>
      </c>
      <c r="E914" s="452"/>
      <c r="F914" s="323"/>
      <c r="G914" s="191"/>
      <c r="H914" s="323"/>
      <c r="I914" s="191"/>
      <c r="J914" s="323">
        <v>1</v>
      </c>
      <c r="K914" s="191">
        <v>50</v>
      </c>
      <c r="L914" s="356"/>
      <c r="M914" s="314"/>
      <c r="N914" s="315"/>
      <c r="O914" s="316"/>
      <c r="P914" s="315"/>
      <c r="Q914" s="316"/>
      <c r="R914" s="315"/>
      <c r="S914" s="316"/>
      <c r="T914" s="315"/>
      <c r="U914" s="316"/>
      <c r="V914" s="316"/>
      <c r="W914" s="316"/>
      <c r="X914" s="316"/>
      <c r="Y914" s="452"/>
      <c r="Z914" s="452"/>
      <c r="AA914" s="452"/>
      <c r="AB914" s="452"/>
      <c r="AC914" s="452"/>
      <c r="AD914" s="452"/>
    </row>
    <row r="915" spans="1:30" ht="20.100000000000001" customHeight="1">
      <c r="A915" s="144"/>
      <c r="B915" s="413"/>
      <c r="C915" s="452"/>
      <c r="D915" s="311" t="s">
        <v>1624</v>
      </c>
      <c r="E915" s="452"/>
      <c r="F915" s="323"/>
      <c r="G915" s="191"/>
      <c r="H915" s="323"/>
      <c r="I915" s="191"/>
      <c r="J915" s="323"/>
      <c r="K915" s="191"/>
      <c r="L915" s="356"/>
      <c r="M915" s="314"/>
      <c r="N915" s="315"/>
      <c r="O915" s="316"/>
      <c r="P915" s="315"/>
      <c r="Q915" s="316"/>
      <c r="R915" s="315"/>
      <c r="S915" s="316"/>
      <c r="T915" s="315"/>
      <c r="U915" s="316"/>
      <c r="V915" s="316"/>
      <c r="W915" s="316"/>
      <c r="X915" s="316"/>
      <c r="Y915" s="452"/>
      <c r="Z915" s="452"/>
      <c r="AA915" s="452"/>
      <c r="AB915" s="452"/>
      <c r="AC915" s="452"/>
      <c r="AD915" s="452"/>
    </row>
    <row r="916" spans="1:30" ht="20.100000000000001" customHeight="1">
      <c r="A916" s="144"/>
      <c r="B916" s="413"/>
      <c r="C916" s="452"/>
      <c r="D916" s="311" t="s">
        <v>1625</v>
      </c>
      <c r="E916" s="452"/>
      <c r="F916" s="323"/>
      <c r="G916" s="191"/>
      <c r="H916" s="323"/>
      <c r="I916" s="191"/>
      <c r="J916" s="323"/>
      <c r="K916" s="191"/>
      <c r="L916" s="356"/>
      <c r="M916" s="314"/>
      <c r="N916" s="315"/>
      <c r="O916" s="316"/>
      <c r="P916" s="315"/>
      <c r="Q916" s="316"/>
      <c r="R916" s="315"/>
      <c r="S916" s="316"/>
      <c r="T916" s="315">
        <v>1</v>
      </c>
      <c r="U916" s="316">
        <v>100</v>
      </c>
      <c r="V916" s="316"/>
      <c r="W916" s="316"/>
      <c r="X916" s="316"/>
      <c r="Y916" s="452"/>
      <c r="Z916" s="452"/>
      <c r="AA916" s="452"/>
      <c r="AB916" s="452"/>
      <c r="AC916" s="452"/>
      <c r="AD916" s="452"/>
    </row>
    <row r="917" spans="1:30" ht="20.100000000000001" customHeight="1">
      <c r="A917" s="144"/>
      <c r="B917" s="413"/>
      <c r="C917" s="452"/>
      <c r="D917" s="311" t="s">
        <v>1626</v>
      </c>
      <c r="E917" s="452"/>
      <c r="F917" s="323"/>
      <c r="G917" s="191"/>
      <c r="H917" s="323"/>
      <c r="I917" s="191"/>
      <c r="J917" s="323"/>
      <c r="K917" s="191"/>
      <c r="L917" s="356"/>
      <c r="M917" s="314"/>
      <c r="N917" s="315"/>
      <c r="O917" s="316"/>
      <c r="P917" s="315"/>
      <c r="Q917" s="316"/>
      <c r="R917" s="315"/>
      <c r="S917" s="316"/>
      <c r="T917" s="315"/>
      <c r="U917" s="316"/>
      <c r="V917" s="316"/>
      <c r="W917" s="316"/>
      <c r="X917" s="316"/>
      <c r="Y917" s="452"/>
      <c r="Z917" s="452"/>
      <c r="AA917" s="452"/>
      <c r="AB917" s="452"/>
      <c r="AC917" s="452"/>
      <c r="AD917" s="452"/>
    </row>
    <row r="918" spans="1:30" ht="20.100000000000001" customHeight="1">
      <c r="A918" s="144"/>
      <c r="B918" s="413"/>
      <c r="C918" s="452"/>
      <c r="D918" s="311" t="s">
        <v>1627</v>
      </c>
      <c r="E918" s="452"/>
      <c r="F918" s="323"/>
      <c r="G918" s="191"/>
      <c r="H918" s="323"/>
      <c r="I918" s="191"/>
      <c r="J918" s="323"/>
      <c r="K918" s="191"/>
      <c r="L918" s="356"/>
      <c r="M918" s="314"/>
      <c r="N918" s="315"/>
      <c r="O918" s="316"/>
      <c r="P918" s="315"/>
      <c r="Q918" s="316"/>
      <c r="R918" s="315"/>
      <c r="S918" s="316"/>
      <c r="T918" s="315"/>
      <c r="U918" s="316"/>
      <c r="V918" s="316"/>
      <c r="W918" s="316"/>
      <c r="X918" s="316"/>
      <c r="Y918" s="452"/>
      <c r="Z918" s="452"/>
      <c r="AA918" s="452"/>
      <c r="AB918" s="452"/>
      <c r="AC918" s="452"/>
      <c r="AD918" s="452"/>
    </row>
    <row r="919" spans="1:30" ht="20.100000000000001" customHeight="1">
      <c r="A919" s="144"/>
      <c r="B919" s="413"/>
      <c r="C919" s="452"/>
      <c r="D919" s="311" t="s">
        <v>1628</v>
      </c>
      <c r="E919" s="452"/>
      <c r="F919" s="323"/>
      <c r="G919" s="191"/>
      <c r="H919" s="323"/>
      <c r="I919" s="191"/>
      <c r="J919" s="323">
        <v>1</v>
      </c>
      <c r="K919" s="191">
        <v>50</v>
      </c>
      <c r="L919" s="356"/>
      <c r="M919" s="314"/>
      <c r="N919" s="315"/>
      <c r="O919" s="316"/>
      <c r="P919" s="315"/>
      <c r="Q919" s="316"/>
      <c r="R919" s="315"/>
      <c r="S919" s="316"/>
      <c r="T919" s="315"/>
      <c r="U919" s="316"/>
      <c r="V919" s="316"/>
      <c r="W919" s="316"/>
      <c r="X919" s="316"/>
      <c r="Y919" s="452"/>
      <c r="Z919" s="452"/>
      <c r="AA919" s="452"/>
      <c r="AB919" s="452"/>
      <c r="AC919" s="452"/>
      <c r="AD919" s="452"/>
    </row>
    <row r="920" spans="1:30" ht="20.100000000000001" customHeight="1">
      <c r="A920" s="144"/>
      <c r="B920" s="413"/>
      <c r="C920" s="452"/>
      <c r="D920" s="311" t="s">
        <v>1629</v>
      </c>
      <c r="E920" s="452"/>
      <c r="F920" s="323"/>
      <c r="G920" s="191"/>
      <c r="H920" s="323"/>
      <c r="I920" s="191"/>
      <c r="J920" s="323"/>
      <c r="K920" s="191"/>
      <c r="L920" s="356"/>
      <c r="M920" s="314"/>
      <c r="N920" s="315"/>
      <c r="O920" s="316"/>
      <c r="P920" s="315"/>
      <c r="Q920" s="316"/>
      <c r="R920" s="315"/>
      <c r="S920" s="316"/>
      <c r="T920" s="315"/>
      <c r="U920" s="316"/>
      <c r="V920" s="316"/>
      <c r="W920" s="316"/>
      <c r="X920" s="316"/>
      <c r="Y920" s="452"/>
      <c r="Z920" s="452"/>
      <c r="AA920" s="452"/>
      <c r="AB920" s="452"/>
      <c r="AC920" s="452"/>
      <c r="AD920" s="452"/>
    </row>
    <row r="921" spans="1:30" ht="20.100000000000001" customHeight="1">
      <c r="A921" s="144"/>
      <c r="B921" s="413"/>
      <c r="C921" s="452"/>
      <c r="D921" s="311" t="s">
        <v>8229</v>
      </c>
      <c r="E921" s="452"/>
      <c r="F921" s="323"/>
      <c r="G921" s="191"/>
      <c r="H921" s="323"/>
      <c r="I921" s="191"/>
      <c r="J921" s="323"/>
      <c r="K921" s="191"/>
      <c r="L921" s="356"/>
      <c r="M921" s="314"/>
      <c r="N921" s="315"/>
      <c r="O921" s="316"/>
      <c r="P921" s="315"/>
      <c r="Q921" s="316"/>
      <c r="R921" s="315"/>
      <c r="S921" s="316"/>
      <c r="T921" s="315"/>
      <c r="U921" s="316"/>
      <c r="V921" s="316"/>
      <c r="W921" s="316"/>
      <c r="X921" s="316"/>
      <c r="Y921" s="452"/>
      <c r="Z921" s="452"/>
      <c r="AA921" s="452"/>
      <c r="AB921" s="452"/>
      <c r="AC921" s="452"/>
      <c r="AD921" s="452"/>
    </row>
    <row r="922" spans="1:30" ht="20.100000000000001" customHeight="1">
      <c r="A922" s="144"/>
      <c r="B922" s="413"/>
      <c r="C922" s="452"/>
      <c r="D922" s="311" t="s">
        <v>8230</v>
      </c>
      <c r="E922" s="452"/>
      <c r="F922" s="323"/>
      <c r="G922" s="191"/>
      <c r="H922" s="323"/>
      <c r="I922" s="191"/>
      <c r="J922" s="323"/>
      <c r="K922" s="191"/>
      <c r="L922" s="356"/>
      <c r="M922" s="314"/>
      <c r="N922" s="315"/>
      <c r="O922" s="316"/>
      <c r="P922" s="315"/>
      <c r="Q922" s="316"/>
      <c r="R922" s="315"/>
      <c r="S922" s="316"/>
      <c r="T922" s="315"/>
      <c r="U922" s="316"/>
      <c r="V922" s="316"/>
      <c r="W922" s="316"/>
      <c r="X922" s="316"/>
      <c r="Y922" s="452"/>
      <c r="Z922" s="452"/>
      <c r="AA922" s="452"/>
      <c r="AB922" s="452"/>
      <c r="AC922" s="452"/>
      <c r="AD922" s="452"/>
    </row>
    <row r="923" spans="1:30" ht="20.100000000000001" customHeight="1">
      <c r="A923" s="144"/>
      <c r="B923" s="413"/>
      <c r="C923" s="452"/>
      <c r="D923" s="311" t="s">
        <v>8231</v>
      </c>
      <c r="E923" s="452"/>
      <c r="F923" s="323"/>
      <c r="G923" s="191"/>
      <c r="H923" s="323"/>
      <c r="I923" s="191"/>
      <c r="J923" s="323"/>
      <c r="K923" s="191"/>
      <c r="L923" s="356"/>
      <c r="M923" s="314"/>
      <c r="N923" s="315"/>
      <c r="O923" s="316"/>
      <c r="P923" s="315"/>
      <c r="Q923" s="316"/>
      <c r="R923" s="315"/>
      <c r="S923" s="316"/>
      <c r="T923" s="315"/>
      <c r="U923" s="316"/>
      <c r="V923" s="316"/>
      <c r="W923" s="316"/>
      <c r="X923" s="316"/>
      <c r="Y923" s="452"/>
      <c r="Z923" s="452"/>
      <c r="AA923" s="452"/>
      <c r="AB923" s="452"/>
      <c r="AC923" s="452"/>
      <c r="AD923" s="452"/>
    </row>
    <row r="924" spans="1:30" ht="20.100000000000001" customHeight="1">
      <c r="A924" s="144"/>
      <c r="B924" s="413"/>
      <c r="C924" s="452"/>
      <c r="D924" s="311" t="s">
        <v>8232</v>
      </c>
      <c r="E924" s="452"/>
      <c r="F924" s="323"/>
      <c r="G924" s="191"/>
      <c r="H924" s="323"/>
      <c r="I924" s="191"/>
      <c r="J924" s="323"/>
      <c r="K924" s="191"/>
      <c r="L924" s="356"/>
      <c r="M924" s="314"/>
      <c r="N924" s="315"/>
      <c r="O924" s="316"/>
      <c r="P924" s="315"/>
      <c r="Q924" s="316"/>
      <c r="R924" s="315"/>
      <c r="S924" s="316"/>
      <c r="T924" s="315"/>
      <c r="U924" s="316"/>
      <c r="V924" s="316"/>
      <c r="W924" s="316"/>
      <c r="X924" s="316"/>
      <c r="Y924" s="452"/>
      <c r="Z924" s="452"/>
      <c r="AA924" s="452"/>
      <c r="AB924" s="452"/>
      <c r="AC924" s="452"/>
      <c r="AD924" s="452"/>
    </row>
    <row r="925" spans="1:30" ht="20.100000000000001" customHeight="1">
      <c r="A925" s="144"/>
      <c r="B925" s="413"/>
      <c r="C925" s="452"/>
      <c r="D925" s="311" t="s">
        <v>8120</v>
      </c>
      <c r="E925" s="452"/>
      <c r="F925" s="323"/>
      <c r="G925" s="191"/>
      <c r="H925" s="323"/>
      <c r="I925" s="191"/>
      <c r="J925" s="323"/>
      <c r="K925" s="191"/>
      <c r="L925" s="356"/>
      <c r="M925" s="314"/>
      <c r="N925" s="315"/>
      <c r="O925" s="316"/>
      <c r="P925" s="315"/>
      <c r="Q925" s="316"/>
      <c r="R925" s="315"/>
      <c r="S925" s="316"/>
      <c r="T925" s="315"/>
      <c r="U925" s="316"/>
      <c r="V925" s="316"/>
      <c r="W925" s="316"/>
      <c r="X925" s="316"/>
      <c r="Y925" s="452"/>
      <c r="Z925" s="452"/>
      <c r="AA925" s="452"/>
      <c r="AB925" s="452"/>
      <c r="AC925" s="452"/>
      <c r="AD925" s="452"/>
    </row>
    <row r="926" spans="1:30" ht="20.100000000000001" customHeight="1">
      <c r="A926" s="144"/>
      <c r="B926" s="413"/>
      <c r="C926" s="452"/>
      <c r="D926" s="311" t="s">
        <v>8121</v>
      </c>
      <c r="E926" s="452"/>
      <c r="F926" s="323"/>
      <c r="G926" s="191"/>
      <c r="H926" s="323"/>
      <c r="I926" s="191"/>
      <c r="J926" s="323"/>
      <c r="K926" s="191"/>
      <c r="L926" s="356"/>
      <c r="M926" s="314"/>
      <c r="N926" s="315"/>
      <c r="O926" s="316"/>
      <c r="P926" s="315"/>
      <c r="Q926" s="316"/>
      <c r="R926" s="315"/>
      <c r="S926" s="316"/>
      <c r="T926" s="315"/>
      <c r="U926" s="316"/>
      <c r="V926" s="316"/>
      <c r="W926" s="316"/>
      <c r="X926" s="316"/>
      <c r="Y926" s="452"/>
      <c r="Z926" s="452"/>
      <c r="AA926" s="452"/>
      <c r="AB926" s="452"/>
      <c r="AC926" s="452"/>
      <c r="AD926" s="452"/>
    </row>
    <row r="927" spans="1:30" ht="20.100000000000001" customHeight="1">
      <c r="A927" s="460" t="s">
        <v>5382</v>
      </c>
      <c r="B927" s="461" t="s">
        <v>984</v>
      </c>
      <c r="C927" s="358" t="s">
        <v>5379</v>
      </c>
      <c r="D927" s="374" t="s">
        <v>1621</v>
      </c>
      <c r="E927" s="358" t="s">
        <v>8119</v>
      </c>
      <c r="F927" s="467"/>
      <c r="G927" s="477"/>
      <c r="H927" s="467"/>
      <c r="I927" s="477"/>
      <c r="J927" s="467"/>
      <c r="K927" s="477"/>
      <c r="L927" s="443"/>
      <c r="M927" s="444"/>
      <c r="N927" s="471"/>
      <c r="O927" s="465"/>
      <c r="P927" s="471"/>
      <c r="Q927" s="465"/>
      <c r="R927" s="471"/>
      <c r="S927" s="465"/>
      <c r="T927" s="471"/>
      <c r="U927" s="465"/>
      <c r="V927" s="358"/>
      <c r="W927" s="358"/>
      <c r="X927" s="358" t="s">
        <v>8118</v>
      </c>
      <c r="Y927" s="358" t="s">
        <v>8118</v>
      </c>
      <c r="Z927" s="358" t="s">
        <v>8118</v>
      </c>
      <c r="AA927" s="358" t="s">
        <v>8118</v>
      </c>
      <c r="AB927" s="358" t="s">
        <v>138</v>
      </c>
      <c r="AC927" s="358" t="s">
        <v>138</v>
      </c>
      <c r="AD927" s="358"/>
    </row>
    <row r="928" spans="1:30" ht="20.100000000000001" customHeight="1">
      <c r="A928" s="144"/>
      <c r="B928" s="413"/>
      <c r="C928" s="452"/>
      <c r="D928" s="311" t="s">
        <v>1622</v>
      </c>
      <c r="E928" s="452"/>
      <c r="F928" s="323"/>
      <c r="G928" s="191"/>
      <c r="H928" s="323"/>
      <c r="I928" s="191"/>
      <c r="J928" s="323"/>
      <c r="K928" s="191"/>
      <c r="L928" s="356"/>
      <c r="M928" s="314"/>
      <c r="N928" s="315"/>
      <c r="O928" s="316"/>
      <c r="P928" s="315"/>
      <c r="Q928" s="316"/>
      <c r="R928" s="315"/>
      <c r="S928" s="316"/>
      <c r="T928" s="315"/>
      <c r="U928" s="316"/>
      <c r="V928" s="316"/>
      <c r="W928" s="316"/>
      <c r="X928" s="316"/>
      <c r="Y928" s="452"/>
      <c r="Z928" s="452"/>
      <c r="AA928" s="452"/>
      <c r="AB928" s="452"/>
      <c r="AC928" s="452"/>
      <c r="AD928" s="452"/>
    </row>
    <row r="929" spans="1:30" ht="20.100000000000001" customHeight="1">
      <c r="A929" s="144"/>
      <c r="B929" s="413"/>
      <c r="C929" s="452"/>
      <c r="D929" s="311" t="s">
        <v>1623</v>
      </c>
      <c r="E929" s="452"/>
      <c r="F929" s="323"/>
      <c r="G929" s="191"/>
      <c r="H929" s="323"/>
      <c r="I929" s="191"/>
      <c r="J929" s="323"/>
      <c r="K929" s="191"/>
      <c r="L929" s="356"/>
      <c r="M929" s="314"/>
      <c r="N929" s="315"/>
      <c r="O929" s="316"/>
      <c r="P929" s="315"/>
      <c r="Q929" s="316"/>
      <c r="R929" s="315"/>
      <c r="S929" s="316"/>
      <c r="T929" s="315"/>
      <c r="U929" s="316"/>
      <c r="V929" s="316"/>
      <c r="W929" s="316"/>
      <c r="X929" s="316"/>
      <c r="Y929" s="452"/>
      <c r="Z929" s="452"/>
      <c r="AA929" s="452"/>
      <c r="AB929" s="452"/>
      <c r="AC929" s="452"/>
      <c r="AD929" s="452"/>
    </row>
    <row r="930" spans="1:30" ht="20.100000000000001" customHeight="1">
      <c r="A930" s="144"/>
      <c r="B930" s="413"/>
      <c r="C930" s="452"/>
      <c r="D930" s="311" t="s">
        <v>1624</v>
      </c>
      <c r="E930" s="452"/>
      <c r="F930" s="323"/>
      <c r="G930" s="191"/>
      <c r="H930" s="323"/>
      <c r="I930" s="191"/>
      <c r="J930" s="323"/>
      <c r="K930" s="191"/>
      <c r="L930" s="356"/>
      <c r="M930" s="314"/>
      <c r="N930" s="315"/>
      <c r="O930" s="316"/>
      <c r="P930" s="315"/>
      <c r="Q930" s="316"/>
      <c r="R930" s="315"/>
      <c r="S930" s="316"/>
      <c r="T930" s="315"/>
      <c r="U930" s="316"/>
      <c r="V930" s="316"/>
      <c r="W930" s="316"/>
      <c r="X930" s="316"/>
      <c r="Y930" s="452"/>
      <c r="Z930" s="452"/>
      <c r="AA930" s="452"/>
      <c r="AB930" s="452"/>
      <c r="AC930" s="452"/>
      <c r="AD930" s="452"/>
    </row>
    <row r="931" spans="1:30" ht="20.100000000000001" customHeight="1">
      <c r="A931" s="144"/>
      <c r="B931" s="413"/>
      <c r="C931" s="452"/>
      <c r="D931" s="311" t="s">
        <v>1625</v>
      </c>
      <c r="E931" s="452"/>
      <c r="F931" s="323"/>
      <c r="G931" s="191"/>
      <c r="H931" s="323"/>
      <c r="I931" s="191"/>
      <c r="J931" s="323"/>
      <c r="K931" s="191"/>
      <c r="L931" s="356"/>
      <c r="M931" s="314"/>
      <c r="N931" s="315"/>
      <c r="O931" s="316"/>
      <c r="P931" s="315"/>
      <c r="Q931" s="316"/>
      <c r="R931" s="315"/>
      <c r="S931" s="316"/>
      <c r="T931" s="315"/>
      <c r="U931" s="316"/>
      <c r="V931" s="316"/>
      <c r="W931" s="316"/>
      <c r="X931" s="316"/>
      <c r="Y931" s="452"/>
      <c r="Z931" s="452"/>
      <c r="AA931" s="452"/>
      <c r="AB931" s="452"/>
      <c r="AC931" s="452"/>
      <c r="AD931" s="452"/>
    </row>
    <row r="932" spans="1:30" ht="20.100000000000001" customHeight="1">
      <c r="A932" s="144"/>
      <c r="B932" s="413"/>
      <c r="C932" s="452"/>
      <c r="D932" s="311" t="s">
        <v>1626</v>
      </c>
      <c r="E932" s="452"/>
      <c r="F932" s="323"/>
      <c r="G932" s="191"/>
      <c r="H932" s="323"/>
      <c r="I932" s="191"/>
      <c r="J932" s="323"/>
      <c r="K932" s="191"/>
      <c r="L932" s="356"/>
      <c r="M932" s="314"/>
      <c r="N932" s="315"/>
      <c r="O932" s="316"/>
      <c r="P932" s="315"/>
      <c r="Q932" s="316"/>
      <c r="R932" s="315"/>
      <c r="S932" s="316"/>
      <c r="T932" s="315"/>
      <c r="U932" s="316"/>
      <c r="V932" s="316"/>
      <c r="W932" s="316"/>
      <c r="X932" s="316"/>
      <c r="Y932" s="452"/>
      <c r="Z932" s="452"/>
      <c r="AA932" s="452"/>
      <c r="AB932" s="452"/>
      <c r="AC932" s="452"/>
      <c r="AD932" s="452"/>
    </row>
    <row r="933" spans="1:30" ht="20.100000000000001" customHeight="1">
      <c r="A933" s="144"/>
      <c r="B933" s="413"/>
      <c r="C933" s="452"/>
      <c r="D933" s="311" t="s">
        <v>1627</v>
      </c>
      <c r="E933" s="452"/>
      <c r="F933" s="323"/>
      <c r="G933" s="191"/>
      <c r="H933" s="323"/>
      <c r="I933" s="191"/>
      <c r="J933" s="323"/>
      <c r="K933" s="191"/>
      <c r="L933" s="356"/>
      <c r="M933" s="314"/>
      <c r="N933" s="315"/>
      <c r="O933" s="316"/>
      <c r="P933" s="315"/>
      <c r="Q933" s="316"/>
      <c r="R933" s="315"/>
      <c r="S933" s="316"/>
      <c r="T933" s="315"/>
      <c r="U933" s="316"/>
      <c r="V933" s="316"/>
      <c r="W933" s="316"/>
      <c r="X933" s="316"/>
      <c r="Y933" s="452"/>
      <c r="Z933" s="452"/>
      <c r="AA933" s="452"/>
      <c r="AB933" s="452"/>
      <c r="AC933" s="452"/>
      <c r="AD933" s="452"/>
    </row>
    <row r="934" spans="1:30" ht="20.100000000000001" customHeight="1">
      <c r="A934" s="144"/>
      <c r="B934" s="413"/>
      <c r="C934" s="452"/>
      <c r="D934" s="311" t="s">
        <v>1628</v>
      </c>
      <c r="E934" s="452"/>
      <c r="F934" s="323"/>
      <c r="G934" s="191"/>
      <c r="H934" s="323"/>
      <c r="I934" s="191"/>
      <c r="J934" s="323">
        <v>1</v>
      </c>
      <c r="K934" s="191">
        <v>100</v>
      </c>
      <c r="L934" s="356"/>
      <c r="M934" s="314"/>
      <c r="N934" s="315"/>
      <c r="O934" s="316"/>
      <c r="P934" s="315"/>
      <c r="Q934" s="316"/>
      <c r="R934" s="315"/>
      <c r="S934" s="316"/>
      <c r="T934" s="315"/>
      <c r="U934" s="316"/>
      <c r="V934" s="316"/>
      <c r="W934" s="316"/>
      <c r="X934" s="316"/>
      <c r="Y934" s="452"/>
      <c r="Z934" s="452"/>
      <c r="AA934" s="452"/>
      <c r="AB934" s="452"/>
      <c r="AC934" s="452"/>
      <c r="AD934" s="452"/>
    </row>
    <row r="935" spans="1:30" ht="20.100000000000001" customHeight="1">
      <c r="A935" s="144"/>
      <c r="B935" s="413"/>
      <c r="C935" s="452"/>
      <c r="D935" s="311" t="s">
        <v>1629</v>
      </c>
      <c r="E935" s="452"/>
      <c r="F935" s="323"/>
      <c r="G935" s="191"/>
      <c r="H935" s="323"/>
      <c r="I935" s="191"/>
      <c r="J935" s="323"/>
      <c r="K935" s="191"/>
      <c r="L935" s="356"/>
      <c r="M935" s="314"/>
      <c r="N935" s="315"/>
      <c r="O935" s="316"/>
      <c r="P935" s="315"/>
      <c r="Q935" s="316"/>
      <c r="R935" s="315"/>
      <c r="S935" s="316"/>
      <c r="T935" s="315"/>
      <c r="U935" s="316"/>
      <c r="V935" s="316"/>
      <c r="W935" s="316"/>
      <c r="X935" s="316"/>
      <c r="Y935" s="452"/>
      <c r="Z935" s="452"/>
      <c r="AA935" s="452"/>
      <c r="AB935" s="452"/>
      <c r="AC935" s="452"/>
      <c r="AD935" s="452"/>
    </row>
    <row r="936" spans="1:30" ht="20.100000000000001" customHeight="1">
      <c r="A936" s="144"/>
      <c r="B936" s="413"/>
      <c r="C936" s="452"/>
      <c r="D936" s="311" t="s">
        <v>8229</v>
      </c>
      <c r="E936" s="452"/>
      <c r="F936" s="323"/>
      <c r="G936" s="191"/>
      <c r="H936" s="323"/>
      <c r="I936" s="191"/>
      <c r="J936" s="323"/>
      <c r="K936" s="191"/>
      <c r="L936" s="356"/>
      <c r="M936" s="314"/>
      <c r="N936" s="315"/>
      <c r="O936" s="316"/>
      <c r="P936" s="315"/>
      <c r="Q936" s="316"/>
      <c r="R936" s="315"/>
      <c r="S936" s="316"/>
      <c r="T936" s="315"/>
      <c r="U936" s="316"/>
      <c r="V936" s="316"/>
      <c r="W936" s="316"/>
      <c r="X936" s="316"/>
      <c r="Y936" s="452"/>
      <c r="Z936" s="452"/>
      <c r="AA936" s="452"/>
      <c r="AB936" s="452"/>
      <c r="AC936" s="452"/>
      <c r="AD936" s="452"/>
    </row>
    <row r="937" spans="1:30" ht="20.100000000000001" customHeight="1">
      <c r="A937" s="144"/>
      <c r="B937" s="413"/>
      <c r="C937" s="452"/>
      <c r="D937" s="311" t="s">
        <v>8230</v>
      </c>
      <c r="E937" s="452"/>
      <c r="F937" s="323"/>
      <c r="G937" s="191"/>
      <c r="H937" s="323"/>
      <c r="I937" s="191"/>
      <c r="J937" s="323"/>
      <c r="K937" s="191"/>
      <c r="L937" s="356"/>
      <c r="M937" s="314"/>
      <c r="N937" s="315"/>
      <c r="O937" s="316"/>
      <c r="P937" s="315"/>
      <c r="Q937" s="316"/>
      <c r="R937" s="315"/>
      <c r="S937" s="316"/>
      <c r="T937" s="315"/>
      <c r="U937" s="316"/>
      <c r="V937" s="316"/>
      <c r="W937" s="316"/>
      <c r="X937" s="316"/>
      <c r="Y937" s="452"/>
      <c r="Z937" s="452"/>
      <c r="AA937" s="452"/>
      <c r="AB937" s="452"/>
      <c r="AC937" s="452"/>
      <c r="AD937" s="452"/>
    </row>
    <row r="938" spans="1:30" ht="20.100000000000001" customHeight="1">
      <c r="A938" s="144"/>
      <c r="B938" s="413"/>
      <c r="C938" s="452"/>
      <c r="D938" s="311" t="s">
        <v>8231</v>
      </c>
      <c r="E938" s="452"/>
      <c r="F938" s="323"/>
      <c r="G938" s="191"/>
      <c r="H938" s="323"/>
      <c r="I938" s="191"/>
      <c r="J938" s="323"/>
      <c r="K938" s="191"/>
      <c r="L938" s="356"/>
      <c r="M938" s="314"/>
      <c r="N938" s="315"/>
      <c r="O938" s="316"/>
      <c r="P938" s="315"/>
      <c r="Q938" s="316"/>
      <c r="R938" s="315"/>
      <c r="S938" s="316"/>
      <c r="T938" s="315"/>
      <c r="U938" s="316"/>
      <c r="V938" s="316"/>
      <c r="W938" s="316"/>
      <c r="X938" s="316"/>
      <c r="Y938" s="452"/>
      <c r="Z938" s="452"/>
      <c r="AA938" s="452"/>
      <c r="AB938" s="452"/>
      <c r="AC938" s="452"/>
      <c r="AD938" s="452"/>
    </row>
    <row r="939" spans="1:30" ht="20.100000000000001" customHeight="1">
      <c r="A939" s="144"/>
      <c r="B939" s="413"/>
      <c r="C939" s="452"/>
      <c r="D939" s="311" t="s">
        <v>8232</v>
      </c>
      <c r="E939" s="452"/>
      <c r="F939" s="323"/>
      <c r="G939" s="191"/>
      <c r="H939" s="323"/>
      <c r="I939" s="191"/>
      <c r="J939" s="323"/>
      <c r="K939" s="191"/>
      <c r="L939" s="356"/>
      <c r="M939" s="314"/>
      <c r="N939" s="315"/>
      <c r="O939" s="316"/>
      <c r="P939" s="315"/>
      <c r="Q939" s="316"/>
      <c r="R939" s="315"/>
      <c r="S939" s="316"/>
      <c r="T939" s="315"/>
      <c r="U939" s="316"/>
      <c r="V939" s="316"/>
      <c r="W939" s="316"/>
      <c r="X939" s="316"/>
      <c r="Y939" s="452"/>
      <c r="Z939" s="452"/>
      <c r="AA939" s="452"/>
      <c r="AB939" s="452"/>
      <c r="AC939" s="452"/>
      <c r="AD939" s="452"/>
    </row>
    <row r="940" spans="1:30" ht="20.100000000000001" customHeight="1">
      <c r="A940" s="144"/>
      <c r="B940" s="413"/>
      <c r="C940" s="452"/>
      <c r="D940" s="311" t="s">
        <v>8120</v>
      </c>
      <c r="E940" s="452"/>
      <c r="F940" s="323"/>
      <c r="G940" s="191"/>
      <c r="H940" s="323"/>
      <c r="I940" s="191"/>
      <c r="J940" s="323"/>
      <c r="K940" s="191"/>
      <c r="L940" s="356"/>
      <c r="M940" s="314"/>
      <c r="N940" s="315"/>
      <c r="O940" s="316"/>
      <c r="P940" s="315"/>
      <c r="Q940" s="316"/>
      <c r="R940" s="315"/>
      <c r="S940" s="316"/>
      <c r="T940" s="315"/>
      <c r="U940" s="316"/>
      <c r="V940" s="316"/>
      <c r="W940" s="316"/>
      <c r="X940" s="316"/>
      <c r="Y940" s="452"/>
      <c r="Z940" s="452"/>
      <c r="AA940" s="452"/>
      <c r="AB940" s="452"/>
      <c r="AC940" s="452"/>
      <c r="AD940" s="452"/>
    </row>
    <row r="941" spans="1:30" ht="20.100000000000001" customHeight="1">
      <c r="A941" s="144"/>
      <c r="B941" s="413"/>
      <c r="C941" s="452"/>
      <c r="D941" s="311" t="s">
        <v>8121</v>
      </c>
      <c r="E941" s="452"/>
      <c r="F941" s="323"/>
      <c r="G941" s="191"/>
      <c r="H941" s="323"/>
      <c r="I941" s="191"/>
      <c r="J941" s="323"/>
      <c r="K941" s="191"/>
      <c r="L941" s="356"/>
      <c r="M941" s="314"/>
      <c r="N941" s="315"/>
      <c r="O941" s="316"/>
      <c r="P941" s="315"/>
      <c r="Q941" s="316"/>
      <c r="R941" s="315"/>
      <c r="S941" s="316"/>
      <c r="T941" s="315"/>
      <c r="U941" s="316"/>
      <c r="V941" s="316"/>
      <c r="W941" s="316"/>
      <c r="X941" s="316"/>
      <c r="Y941" s="452"/>
      <c r="Z941" s="452"/>
      <c r="AA941" s="452"/>
      <c r="AB941" s="452"/>
      <c r="AC941" s="452"/>
      <c r="AD941" s="452"/>
    </row>
    <row r="942" spans="1:30" ht="20.100000000000001" customHeight="1">
      <c r="A942" s="460" t="s">
        <v>5383</v>
      </c>
      <c r="B942" s="461" t="s">
        <v>985</v>
      </c>
      <c r="C942" s="358" t="s">
        <v>5379</v>
      </c>
      <c r="D942" s="374" t="s">
        <v>1621</v>
      </c>
      <c r="E942" s="358" t="s">
        <v>8119</v>
      </c>
      <c r="F942" s="467"/>
      <c r="G942" s="477"/>
      <c r="H942" s="467"/>
      <c r="I942" s="477"/>
      <c r="J942" s="467"/>
      <c r="K942" s="477"/>
      <c r="L942" s="443"/>
      <c r="M942" s="444"/>
      <c r="N942" s="471"/>
      <c r="O942" s="465"/>
      <c r="P942" s="471"/>
      <c r="Q942" s="465"/>
      <c r="R942" s="471"/>
      <c r="S942" s="465"/>
      <c r="T942" s="471"/>
      <c r="U942" s="465"/>
      <c r="V942" s="358"/>
      <c r="W942" s="358"/>
      <c r="X942" s="358" t="s">
        <v>8118</v>
      </c>
      <c r="Y942" s="358" t="s">
        <v>8118</v>
      </c>
      <c r="Z942" s="358" t="s">
        <v>8118</v>
      </c>
      <c r="AA942" s="358" t="s">
        <v>8118</v>
      </c>
      <c r="AB942" s="358" t="s">
        <v>138</v>
      </c>
      <c r="AC942" s="358" t="s">
        <v>138</v>
      </c>
      <c r="AD942" s="358"/>
    </row>
    <row r="943" spans="1:30" ht="20.100000000000001" customHeight="1">
      <c r="A943" s="144"/>
      <c r="B943" s="413"/>
      <c r="C943" s="452"/>
      <c r="D943" s="311" t="s">
        <v>1622</v>
      </c>
      <c r="E943" s="452"/>
      <c r="F943" s="323"/>
      <c r="G943" s="191"/>
      <c r="H943" s="323"/>
      <c r="I943" s="191"/>
      <c r="J943" s="323"/>
      <c r="K943" s="191"/>
      <c r="L943" s="356"/>
      <c r="M943" s="314"/>
      <c r="N943" s="315"/>
      <c r="O943" s="316"/>
      <c r="P943" s="315"/>
      <c r="Q943" s="316"/>
      <c r="R943" s="315"/>
      <c r="S943" s="316"/>
      <c r="T943" s="315"/>
      <c r="U943" s="316"/>
      <c r="V943" s="316"/>
      <c r="W943" s="316"/>
      <c r="X943" s="316"/>
      <c r="Y943" s="452"/>
      <c r="Z943" s="452"/>
      <c r="AA943" s="452"/>
      <c r="AB943" s="452"/>
      <c r="AC943" s="452"/>
      <c r="AD943" s="452"/>
    </row>
    <row r="944" spans="1:30" ht="20.100000000000001" customHeight="1">
      <c r="A944" s="144"/>
      <c r="B944" s="413"/>
      <c r="C944" s="452"/>
      <c r="D944" s="311" t="s">
        <v>1623</v>
      </c>
      <c r="E944" s="452"/>
      <c r="F944" s="323"/>
      <c r="G944" s="191"/>
      <c r="H944" s="323"/>
      <c r="I944" s="191"/>
      <c r="J944" s="323"/>
      <c r="K944" s="191"/>
      <c r="L944" s="356"/>
      <c r="M944" s="314"/>
      <c r="N944" s="315"/>
      <c r="O944" s="316"/>
      <c r="P944" s="315"/>
      <c r="Q944" s="316"/>
      <c r="R944" s="315"/>
      <c r="S944" s="316"/>
      <c r="T944" s="315"/>
      <c r="U944" s="316"/>
      <c r="V944" s="316"/>
      <c r="W944" s="316"/>
      <c r="X944" s="316"/>
      <c r="Y944" s="452"/>
      <c r="Z944" s="452"/>
      <c r="AA944" s="452"/>
      <c r="AB944" s="452"/>
      <c r="AC944" s="452"/>
      <c r="AD944" s="452"/>
    </row>
    <row r="945" spans="1:30" ht="20.100000000000001" customHeight="1">
      <c r="A945" s="144"/>
      <c r="B945" s="413"/>
      <c r="C945" s="452"/>
      <c r="D945" s="311" t="s">
        <v>1624</v>
      </c>
      <c r="E945" s="452"/>
      <c r="F945" s="323"/>
      <c r="G945" s="191"/>
      <c r="H945" s="323"/>
      <c r="I945" s="191"/>
      <c r="J945" s="323"/>
      <c r="K945" s="191"/>
      <c r="L945" s="356"/>
      <c r="M945" s="314"/>
      <c r="N945" s="315"/>
      <c r="O945" s="316"/>
      <c r="P945" s="315"/>
      <c r="Q945" s="316"/>
      <c r="R945" s="315"/>
      <c r="S945" s="316"/>
      <c r="T945" s="315"/>
      <c r="U945" s="316"/>
      <c r="V945" s="316"/>
      <c r="W945" s="316"/>
      <c r="X945" s="316"/>
      <c r="Y945" s="452"/>
      <c r="Z945" s="452"/>
      <c r="AA945" s="452"/>
      <c r="AB945" s="452"/>
      <c r="AC945" s="452"/>
      <c r="AD945" s="452"/>
    </row>
    <row r="946" spans="1:30" ht="20.100000000000001" customHeight="1">
      <c r="A946" s="144"/>
      <c r="B946" s="413"/>
      <c r="C946" s="452"/>
      <c r="D946" s="311" t="s">
        <v>1625</v>
      </c>
      <c r="E946" s="452"/>
      <c r="F946" s="323"/>
      <c r="G946" s="191"/>
      <c r="H946" s="323"/>
      <c r="I946" s="191"/>
      <c r="J946" s="323"/>
      <c r="K946" s="191"/>
      <c r="L946" s="356"/>
      <c r="M946" s="314"/>
      <c r="N946" s="315"/>
      <c r="O946" s="316"/>
      <c r="P946" s="315"/>
      <c r="Q946" s="316"/>
      <c r="R946" s="315"/>
      <c r="S946" s="316"/>
      <c r="T946" s="315"/>
      <c r="U946" s="316"/>
      <c r="V946" s="316"/>
      <c r="W946" s="316"/>
      <c r="X946" s="316"/>
      <c r="Y946" s="452"/>
      <c r="Z946" s="452"/>
      <c r="AA946" s="452"/>
      <c r="AB946" s="452"/>
      <c r="AC946" s="452"/>
      <c r="AD946" s="452"/>
    </row>
    <row r="947" spans="1:30" ht="20.100000000000001" customHeight="1">
      <c r="A947" s="144"/>
      <c r="B947" s="413"/>
      <c r="C947" s="452"/>
      <c r="D947" s="311" t="s">
        <v>1626</v>
      </c>
      <c r="E947" s="452"/>
      <c r="F947" s="323"/>
      <c r="G947" s="191"/>
      <c r="H947" s="323"/>
      <c r="I947" s="191"/>
      <c r="J947" s="323"/>
      <c r="K947" s="191"/>
      <c r="L947" s="356"/>
      <c r="M947" s="314"/>
      <c r="N947" s="315"/>
      <c r="O947" s="316"/>
      <c r="P947" s="315"/>
      <c r="Q947" s="316"/>
      <c r="R947" s="315"/>
      <c r="S947" s="316"/>
      <c r="T947" s="315"/>
      <c r="U947" s="316"/>
      <c r="V947" s="316"/>
      <c r="W947" s="316"/>
      <c r="X947" s="316"/>
      <c r="Y947" s="452"/>
      <c r="Z947" s="452"/>
      <c r="AA947" s="452"/>
      <c r="AB947" s="452"/>
      <c r="AC947" s="452"/>
      <c r="AD947" s="452"/>
    </row>
    <row r="948" spans="1:30" ht="20.100000000000001" customHeight="1">
      <c r="A948" s="144"/>
      <c r="B948" s="413"/>
      <c r="C948" s="452"/>
      <c r="D948" s="311" t="s">
        <v>1627</v>
      </c>
      <c r="E948" s="452"/>
      <c r="F948" s="323"/>
      <c r="G948" s="191"/>
      <c r="H948" s="323"/>
      <c r="I948" s="191"/>
      <c r="J948" s="323"/>
      <c r="K948" s="191"/>
      <c r="L948" s="356"/>
      <c r="M948" s="314"/>
      <c r="N948" s="315"/>
      <c r="O948" s="316"/>
      <c r="P948" s="315"/>
      <c r="Q948" s="316"/>
      <c r="R948" s="315"/>
      <c r="S948" s="316"/>
      <c r="T948" s="315"/>
      <c r="U948" s="316"/>
      <c r="V948" s="316"/>
      <c r="W948" s="316"/>
      <c r="X948" s="316"/>
      <c r="Y948" s="452"/>
      <c r="Z948" s="452"/>
      <c r="AA948" s="452"/>
      <c r="AB948" s="452"/>
      <c r="AC948" s="452"/>
      <c r="AD948" s="452"/>
    </row>
    <row r="949" spans="1:30" ht="20.100000000000001" customHeight="1">
      <c r="A949" s="144"/>
      <c r="B949" s="413"/>
      <c r="C949" s="452"/>
      <c r="D949" s="311" t="s">
        <v>1628</v>
      </c>
      <c r="E949" s="452"/>
      <c r="F949" s="323"/>
      <c r="G949" s="191"/>
      <c r="H949" s="323"/>
      <c r="I949" s="191"/>
      <c r="J949" s="323"/>
      <c r="K949" s="191"/>
      <c r="L949" s="356"/>
      <c r="M949" s="314"/>
      <c r="N949" s="315"/>
      <c r="O949" s="316"/>
      <c r="P949" s="315"/>
      <c r="Q949" s="316"/>
      <c r="R949" s="315"/>
      <c r="S949" s="316"/>
      <c r="T949" s="315"/>
      <c r="U949" s="316"/>
      <c r="V949" s="316"/>
      <c r="W949" s="316"/>
      <c r="X949" s="316"/>
      <c r="Y949" s="452"/>
      <c r="Z949" s="452"/>
      <c r="AA949" s="452"/>
      <c r="AB949" s="452"/>
      <c r="AC949" s="452"/>
      <c r="AD949" s="452"/>
    </row>
    <row r="950" spans="1:30" ht="20.100000000000001" customHeight="1">
      <c r="A950" s="144"/>
      <c r="B950" s="413"/>
      <c r="C950" s="452"/>
      <c r="D950" s="311" t="s">
        <v>1629</v>
      </c>
      <c r="E950" s="452"/>
      <c r="F950" s="323"/>
      <c r="G950" s="191"/>
      <c r="H950" s="323"/>
      <c r="I950" s="191"/>
      <c r="J950" s="323"/>
      <c r="K950" s="191"/>
      <c r="L950" s="356"/>
      <c r="M950" s="314"/>
      <c r="N950" s="315"/>
      <c r="O950" s="316"/>
      <c r="P950" s="315"/>
      <c r="Q950" s="316"/>
      <c r="R950" s="315"/>
      <c r="S950" s="316"/>
      <c r="T950" s="315"/>
      <c r="U950" s="316"/>
      <c r="V950" s="316"/>
      <c r="W950" s="316"/>
      <c r="X950" s="316"/>
      <c r="Y950" s="452"/>
      <c r="Z950" s="452"/>
      <c r="AA950" s="452"/>
      <c r="AB950" s="452"/>
      <c r="AC950" s="452"/>
      <c r="AD950" s="452"/>
    </row>
    <row r="951" spans="1:30" ht="20.100000000000001" customHeight="1">
      <c r="A951" s="144"/>
      <c r="B951" s="413"/>
      <c r="C951" s="452"/>
      <c r="D951" s="311" t="s">
        <v>8229</v>
      </c>
      <c r="E951" s="452"/>
      <c r="F951" s="323"/>
      <c r="G951" s="191"/>
      <c r="H951" s="323"/>
      <c r="I951" s="191"/>
      <c r="J951" s="323"/>
      <c r="K951" s="191"/>
      <c r="L951" s="356"/>
      <c r="M951" s="314"/>
      <c r="N951" s="315"/>
      <c r="O951" s="316"/>
      <c r="P951" s="315"/>
      <c r="Q951" s="316"/>
      <c r="R951" s="315"/>
      <c r="S951" s="316"/>
      <c r="T951" s="315"/>
      <c r="U951" s="316"/>
      <c r="V951" s="316"/>
      <c r="W951" s="316"/>
      <c r="X951" s="316"/>
      <c r="Y951" s="452"/>
      <c r="Z951" s="452"/>
      <c r="AA951" s="452"/>
      <c r="AB951" s="452"/>
      <c r="AC951" s="452"/>
      <c r="AD951" s="452"/>
    </row>
    <row r="952" spans="1:30" ht="20.100000000000001" customHeight="1">
      <c r="A952" s="144"/>
      <c r="B952" s="413"/>
      <c r="C952" s="452"/>
      <c r="D952" s="311" t="s">
        <v>8230</v>
      </c>
      <c r="E952" s="452"/>
      <c r="F952" s="323"/>
      <c r="G952" s="191"/>
      <c r="H952" s="323"/>
      <c r="I952" s="191"/>
      <c r="J952" s="323"/>
      <c r="K952" s="191"/>
      <c r="L952" s="356"/>
      <c r="M952" s="314"/>
      <c r="N952" s="315"/>
      <c r="O952" s="316"/>
      <c r="P952" s="315"/>
      <c r="Q952" s="316"/>
      <c r="R952" s="315"/>
      <c r="S952" s="316"/>
      <c r="T952" s="315"/>
      <c r="U952" s="316"/>
      <c r="V952" s="316"/>
      <c r="W952" s="316"/>
      <c r="X952" s="316"/>
      <c r="Y952" s="452"/>
      <c r="Z952" s="452"/>
      <c r="AA952" s="452"/>
      <c r="AB952" s="452"/>
      <c r="AC952" s="452"/>
      <c r="AD952" s="452"/>
    </row>
    <row r="953" spans="1:30" ht="20.100000000000001" customHeight="1">
      <c r="A953" s="144"/>
      <c r="B953" s="413"/>
      <c r="C953" s="452"/>
      <c r="D953" s="311" t="s">
        <v>8231</v>
      </c>
      <c r="E953" s="452"/>
      <c r="F953" s="323"/>
      <c r="G953" s="191"/>
      <c r="H953" s="323"/>
      <c r="I953" s="191"/>
      <c r="J953" s="323"/>
      <c r="K953" s="191"/>
      <c r="L953" s="356"/>
      <c r="M953" s="314"/>
      <c r="N953" s="315"/>
      <c r="O953" s="316"/>
      <c r="P953" s="315"/>
      <c r="Q953" s="316"/>
      <c r="R953" s="315"/>
      <c r="S953" s="316"/>
      <c r="T953" s="315"/>
      <c r="U953" s="316"/>
      <c r="V953" s="316"/>
      <c r="W953" s="316"/>
      <c r="X953" s="316"/>
      <c r="Y953" s="452"/>
      <c r="Z953" s="452"/>
      <c r="AA953" s="452"/>
      <c r="AB953" s="452"/>
      <c r="AC953" s="452"/>
      <c r="AD953" s="452"/>
    </row>
    <row r="954" spans="1:30" ht="20.100000000000001" customHeight="1">
      <c r="A954" s="144"/>
      <c r="B954" s="413"/>
      <c r="C954" s="452"/>
      <c r="D954" s="311" t="s">
        <v>8232</v>
      </c>
      <c r="E954" s="452"/>
      <c r="F954" s="323"/>
      <c r="G954" s="191"/>
      <c r="H954" s="323"/>
      <c r="I954" s="191"/>
      <c r="J954" s="323"/>
      <c r="K954" s="191"/>
      <c r="L954" s="356"/>
      <c r="M954" s="314"/>
      <c r="N954" s="315"/>
      <c r="O954" s="316"/>
      <c r="P954" s="315"/>
      <c r="Q954" s="316"/>
      <c r="R954" s="315"/>
      <c r="S954" s="316"/>
      <c r="T954" s="315"/>
      <c r="U954" s="316"/>
      <c r="V954" s="316"/>
      <c r="W954" s="316"/>
      <c r="X954" s="316"/>
      <c r="Y954" s="452"/>
      <c r="Z954" s="452"/>
      <c r="AA954" s="452"/>
      <c r="AB954" s="452"/>
      <c r="AC954" s="452"/>
      <c r="AD954" s="452"/>
    </row>
    <row r="955" spans="1:30" ht="20.100000000000001" customHeight="1">
      <c r="A955" s="144"/>
      <c r="B955" s="413"/>
      <c r="C955" s="452"/>
      <c r="D955" s="311" t="s">
        <v>8120</v>
      </c>
      <c r="E955" s="452"/>
      <c r="F955" s="323"/>
      <c r="G955" s="191"/>
      <c r="H955" s="323"/>
      <c r="I955" s="191"/>
      <c r="J955" s="323"/>
      <c r="K955" s="191"/>
      <c r="L955" s="356"/>
      <c r="M955" s="314"/>
      <c r="N955" s="315"/>
      <c r="O955" s="316"/>
      <c r="P955" s="315"/>
      <c r="Q955" s="316"/>
      <c r="R955" s="315"/>
      <c r="S955" s="316"/>
      <c r="T955" s="315"/>
      <c r="U955" s="316"/>
      <c r="V955" s="316"/>
      <c r="W955" s="316"/>
      <c r="X955" s="316"/>
      <c r="Y955" s="452"/>
      <c r="Z955" s="452"/>
      <c r="AA955" s="452"/>
      <c r="AB955" s="452"/>
      <c r="AC955" s="452"/>
      <c r="AD955" s="452"/>
    </row>
    <row r="956" spans="1:30" ht="20.100000000000001" customHeight="1">
      <c r="A956" s="144"/>
      <c r="B956" s="413"/>
      <c r="C956" s="452"/>
      <c r="D956" s="311" t="s">
        <v>8121</v>
      </c>
      <c r="E956" s="452"/>
      <c r="F956" s="323"/>
      <c r="G956" s="191"/>
      <c r="H956" s="323"/>
      <c r="I956" s="191"/>
      <c r="J956" s="323"/>
      <c r="K956" s="191"/>
      <c r="L956" s="356"/>
      <c r="M956" s="314"/>
      <c r="N956" s="315"/>
      <c r="O956" s="316"/>
      <c r="P956" s="315"/>
      <c r="Q956" s="316"/>
      <c r="R956" s="315"/>
      <c r="S956" s="316"/>
      <c r="T956" s="315"/>
      <c r="U956" s="316"/>
      <c r="V956" s="316"/>
      <c r="W956" s="316"/>
      <c r="X956" s="316"/>
      <c r="Y956" s="452"/>
      <c r="Z956" s="452"/>
      <c r="AA956" s="452"/>
      <c r="AB956" s="452"/>
      <c r="AC956" s="452"/>
      <c r="AD956" s="452"/>
    </row>
    <row r="957" spans="1:30" ht="20.100000000000001" customHeight="1">
      <c r="A957" s="460" t="s">
        <v>5384</v>
      </c>
      <c r="B957" s="461" t="s">
        <v>986</v>
      </c>
      <c r="C957" s="358" t="s">
        <v>5379</v>
      </c>
      <c r="D957" s="374" t="s">
        <v>1621</v>
      </c>
      <c r="E957" s="358" t="s">
        <v>8119</v>
      </c>
      <c r="F957" s="467"/>
      <c r="G957" s="477"/>
      <c r="H957" s="467"/>
      <c r="I957" s="477"/>
      <c r="J957" s="467"/>
      <c r="K957" s="477"/>
      <c r="L957" s="443"/>
      <c r="M957" s="444"/>
      <c r="N957" s="471"/>
      <c r="O957" s="465"/>
      <c r="P957" s="471"/>
      <c r="Q957" s="465"/>
      <c r="R957" s="471"/>
      <c r="S957" s="465"/>
      <c r="T957" s="471"/>
      <c r="U957" s="465"/>
      <c r="V957" s="358"/>
      <c r="W957" s="358"/>
      <c r="X957" s="358" t="s">
        <v>8118</v>
      </c>
      <c r="Y957" s="358" t="s">
        <v>8118</v>
      </c>
      <c r="Z957" s="358" t="s">
        <v>8118</v>
      </c>
      <c r="AA957" s="358" t="s">
        <v>8118</v>
      </c>
      <c r="AB957" s="358" t="s">
        <v>138</v>
      </c>
      <c r="AC957" s="358" t="s">
        <v>138</v>
      </c>
      <c r="AD957" s="358"/>
    </row>
    <row r="958" spans="1:30" ht="20.100000000000001" customHeight="1">
      <c r="A958" s="144"/>
      <c r="B958" s="413"/>
      <c r="C958" s="452"/>
      <c r="D958" s="311" t="s">
        <v>1622</v>
      </c>
      <c r="E958" s="452"/>
      <c r="F958" s="323"/>
      <c r="G958" s="191"/>
      <c r="H958" s="323"/>
      <c r="I958" s="191"/>
      <c r="J958" s="323"/>
      <c r="K958" s="191"/>
      <c r="L958" s="356"/>
      <c r="M958" s="314"/>
      <c r="N958" s="315"/>
      <c r="O958" s="316"/>
      <c r="P958" s="315"/>
      <c r="Q958" s="316"/>
      <c r="R958" s="315"/>
      <c r="S958" s="316"/>
      <c r="T958" s="315"/>
      <c r="U958" s="316"/>
      <c r="V958" s="316"/>
      <c r="W958" s="316"/>
      <c r="X958" s="316"/>
      <c r="Y958" s="452"/>
      <c r="Z958" s="452"/>
      <c r="AA958" s="452"/>
      <c r="AB958" s="452"/>
      <c r="AC958" s="452"/>
      <c r="AD958" s="452"/>
    </row>
    <row r="959" spans="1:30" ht="20.100000000000001" customHeight="1">
      <c r="A959" s="144"/>
      <c r="B959" s="413"/>
      <c r="C959" s="452"/>
      <c r="D959" s="311" t="s">
        <v>1623</v>
      </c>
      <c r="E959" s="452"/>
      <c r="F959" s="323"/>
      <c r="G959" s="191"/>
      <c r="H959" s="323"/>
      <c r="I959" s="191"/>
      <c r="J959" s="323"/>
      <c r="K959" s="191"/>
      <c r="L959" s="356"/>
      <c r="M959" s="314"/>
      <c r="N959" s="315"/>
      <c r="O959" s="316"/>
      <c r="P959" s="315"/>
      <c r="Q959" s="316"/>
      <c r="R959" s="315"/>
      <c r="S959" s="316"/>
      <c r="T959" s="315"/>
      <c r="U959" s="316"/>
      <c r="V959" s="316"/>
      <c r="W959" s="316"/>
      <c r="X959" s="316"/>
      <c r="Y959" s="452"/>
      <c r="Z959" s="452"/>
      <c r="AA959" s="452"/>
      <c r="AB959" s="452"/>
      <c r="AC959" s="452"/>
      <c r="AD959" s="452"/>
    </row>
    <row r="960" spans="1:30" ht="20.100000000000001" customHeight="1">
      <c r="A960" s="144"/>
      <c r="B960" s="413"/>
      <c r="C960" s="452"/>
      <c r="D960" s="311" t="s">
        <v>1624</v>
      </c>
      <c r="E960" s="452"/>
      <c r="F960" s="323"/>
      <c r="G960" s="191"/>
      <c r="H960" s="323"/>
      <c r="I960" s="191"/>
      <c r="J960" s="323"/>
      <c r="K960" s="191"/>
      <c r="L960" s="356"/>
      <c r="M960" s="314"/>
      <c r="N960" s="315"/>
      <c r="O960" s="316"/>
      <c r="P960" s="315"/>
      <c r="Q960" s="316"/>
      <c r="R960" s="315"/>
      <c r="S960" s="316"/>
      <c r="T960" s="315"/>
      <c r="U960" s="316"/>
      <c r="V960" s="316"/>
      <c r="W960" s="316"/>
      <c r="X960" s="316"/>
      <c r="Y960" s="452"/>
      <c r="Z960" s="452"/>
      <c r="AA960" s="452"/>
      <c r="AB960" s="452"/>
      <c r="AC960" s="452"/>
      <c r="AD960" s="452"/>
    </row>
    <row r="961" spans="1:30" ht="20.100000000000001" customHeight="1">
      <c r="A961" s="144"/>
      <c r="B961" s="413"/>
      <c r="C961" s="452"/>
      <c r="D961" s="311" t="s">
        <v>1625</v>
      </c>
      <c r="E961" s="452"/>
      <c r="F961" s="323"/>
      <c r="G961" s="191"/>
      <c r="H961" s="323"/>
      <c r="I961" s="191"/>
      <c r="J961" s="323"/>
      <c r="K961" s="191"/>
      <c r="L961" s="356"/>
      <c r="M961" s="314"/>
      <c r="N961" s="315"/>
      <c r="O961" s="316"/>
      <c r="P961" s="315"/>
      <c r="Q961" s="316"/>
      <c r="R961" s="315"/>
      <c r="S961" s="316"/>
      <c r="T961" s="315"/>
      <c r="U961" s="316"/>
      <c r="V961" s="316"/>
      <c r="W961" s="316"/>
      <c r="X961" s="316"/>
      <c r="Y961" s="452"/>
      <c r="Z961" s="452"/>
      <c r="AA961" s="452"/>
      <c r="AB961" s="452"/>
      <c r="AC961" s="452"/>
      <c r="AD961" s="452"/>
    </row>
    <row r="962" spans="1:30" ht="20.100000000000001" customHeight="1">
      <c r="A962" s="144"/>
      <c r="B962" s="413"/>
      <c r="C962" s="452"/>
      <c r="D962" s="311" t="s">
        <v>1626</v>
      </c>
      <c r="E962" s="452"/>
      <c r="F962" s="323"/>
      <c r="G962" s="191"/>
      <c r="H962" s="323"/>
      <c r="I962" s="191"/>
      <c r="J962" s="323"/>
      <c r="K962" s="191"/>
      <c r="L962" s="356"/>
      <c r="M962" s="314"/>
      <c r="N962" s="315"/>
      <c r="O962" s="316"/>
      <c r="P962" s="315"/>
      <c r="Q962" s="316"/>
      <c r="R962" s="315"/>
      <c r="S962" s="316"/>
      <c r="T962" s="315"/>
      <c r="U962" s="316"/>
      <c r="V962" s="316"/>
      <c r="W962" s="316"/>
      <c r="X962" s="316"/>
      <c r="Y962" s="452"/>
      <c r="Z962" s="452"/>
      <c r="AA962" s="452"/>
      <c r="AB962" s="452"/>
      <c r="AC962" s="452"/>
      <c r="AD962" s="452"/>
    </row>
    <row r="963" spans="1:30" ht="20.100000000000001" customHeight="1">
      <c r="A963" s="144"/>
      <c r="B963" s="413"/>
      <c r="C963" s="452"/>
      <c r="D963" s="311" t="s">
        <v>1627</v>
      </c>
      <c r="E963" s="452"/>
      <c r="F963" s="323"/>
      <c r="G963" s="191"/>
      <c r="H963" s="323"/>
      <c r="I963" s="191"/>
      <c r="J963" s="323"/>
      <c r="K963" s="191"/>
      <c r="L963" s="356"/>
      <c r="M963" s="314"/>
      <c r="N963" s="315"/>
      <c r="O963" s="316"/>
      <c r="P963" s="315"/>
      <c r="Q963" s="316"/>
      <c r="R963" s="315"/>
      <c r="S963" s="316"/>
      <c r="T963" s="315"/>
      <c r="U963" s="316"/>
      <c r="V963" s="316"/>
      <c r="W963" s="316"/>
      <c r="X963" s="316"/>
      <c r="Y963" s="452"/>
      <c r="Z963" s="452"/>
      <c r="AA963" s="452"/>
      <c r="AB963" s="452"/>
      <c r="AC963" s="452"/>
      <c r="AD963" s="452"/>
    </row>
    <row r="964" spans="1:30" ht="20.100000000000001" customHeight="1">
      <c r="A964" s="144"/>
      <c r="B964" s="413"/>
      <c r="C964" s="452"/>
      <c r="D964" s="311" t="s">
        <v>1628</v>
      </c>
      <c r="E964" s="452"/>
      <c r="F964" s="323"/>
      <c r="G964" s="191"/>
      <c r="H964" s="323"/>
      <c r="I964" s="191"/>
      <c r="J964" s="323"/>
      <c r="K964" s="191"/>
      <c r="L964" s="356"/>
      <c r="M964" s="314"/>
      <c r="N964" s="315"/>
      <c r="O964" s="316"/>
      <c r="P964" s="315"/>
      <c r="Q964" s="316"/>
      <c r="R964" s="315"/>
      <c r="S964" s="316"/>
      <c r="T964" s="315"/>
      <c r="U964" s="316"/>
      <c r="V964" s="316"/>
      <c r="W964" s="316"/>
      <c r="X964" s="316"/>
      <c r="Y964" s="452"/>
      <c r="Z964" s="452"/>
      <c r="AA964" s="452"/>
      <c r="AB964" s="452"/>
      <c r="AC964" s="452"/>
      <c r="AD964" s="452"/>
    </row>
    <row r="965" spans="1:30" ht="20.100000000000001" customHeight="1">
      <c r="A965" s="144"/>
      <c r="B965" s="413"/>
      <c r="C965" s="452"/>
      <c r="D965" s="311" t="s">
        <v>1629</v>
      </c>
      <c r="E965" s="452"/>
      <c r="F965" s="323"/>
      <c r="G965" s="191"/>
      <c r="H965" s="323"/>
      <c r="I965" s="191"/>
      <c r="J965" s="323"/>
      <c r="K965" s="191"/>
      <c r="L965" s="356"/>
      <c r="M965" s="314"/>
      <c r="N965" s="315"/>
      <c r="O965" s="316"/>
      <c r="P965" s="315"/>
      <c r="Q965" s="316"/>
      <c r="R965" s="315"/>
      <c r="S965" s="316"/>
      <c r="T965" s="315"/>
      <c r="U965" s="316"/>
      <c r="V965" s="316"/>
      <c r="W965" s="316"/>
      <c r="X965" s="316"/>
      <c r="Y965" s="452"/>
      <c r="Z965" s="452"/>
      <c r="AA965" s="452"/>
      <c r="AB965" s="452"/>
      <c r="AC965" s="452"/>
      <c r="AD965" s="452"/>
    </row>
    <row r="966" spans="1:30" ht="20.100000000000001" customHeight="1">
      <c r="A966" s="144"/>
      <c r="B966" s="413"/>
      <c r="C966" s="452"/>
      <c r="D966" s="311" t="s">
        <v>8229</v>
      </c>
      <c r="E966" s="452"/>
      <c r="F966" s="323"/>
      <c r="G966" s="191"/>
      <c r="H966" s="323"/>
      <c r="I966" s="191"/>
      <c r="J966" s="323"/>
      <c r="K966" s="191"/>
      <c r="L966" s="356"/>
      <c r="M966" s="314"/>
      <c r="N966" s="315"/>
      <c r="O966" s="316"/>
      <c r="P966" s="315"/>
      <c r="Q966" s="316"/>
      <c r="R966" s="315"/>
      <c r="S966" s="316"/>
      <c r="T966" s="315"/>
      <c r="U966" s="316"/>
      <c r="V966" s="316"/>
      <c r="W966" s="316"/>
      <c r="X966" s="316"/>
      <c r="Y966" s="452"/>
      <c r="Z966" s="452"/>
      <c r="AA966" s="452"/>
      <c r="AB966" s="452"/>
      <c r="AC966" s="452"/>
      <c r="AD966" s="452"/>
    </row>
    <row r="967" spans="1:30" ht="20.100000000000001" customHeight="1">
      <c r="A967" s="144"/>
      <c r="B967" s="413"/>
      <c r="C967" s="452"/>
      <c r="D967" s="311" t="s">
        <v>8230</v>
      </c>
      <c r="E967" s="452"/>
      <c r="F967" s="323"/>
      <c r="G967" s="191"/>
      <c r="H967" s="323"/>
      <c r="I967" s="191"/>
      <c r="J967" s="323"/>
      <c r="K967" s="191"/>
      <c r="L967" s="356"/>
      <c r="M967" s="314"/>
      <c r="N967" s="315"/>
      <c r="O967" s="316"/>
      <c r="P967" s="315"/>
      <c r="Q967" s="316"/>
      <c r="R967" s="315"/>
      <c r="S967" s="316"/>
      <c r="T967" s="315"/>
      <c r="U967" s="316"/>
      <c r="V967" s="316"/>
      <c r="W967" s="316"/>
      <c r="X967" s="316"/>
      <c r="Y967" s="452"/>
      <c r="Z967" s="452"/>
      <c r="AA967" s="452"/>
      <c r="AB967" s="452"/>
      <c r="AC967" s="452"/>
      <c r="AD967" s="452"/>
    </row>
    <row r="968" spans="1:30" ht="20.100000000000001" customHeight="1">
      <c r="A968" s="144"/>
      <c r="B968" s="413"/>
      <c r="C968" s="452"/>
      <c r="D968" s="311" t="s">
        <v>8231</v>
      </c>
      <c r="E968" s="452"/>
      <c r="F968" s="323"/>
      <c r="G968" s="191"/>
      <c r="H968" s="323"/>
      <c r="I968" s="191"/>
      <c r="J968" s="323"/>
      <c r="K968" s="191"/>
      <c r="L968" s="356"/>
      <c r="M968" s="314"/>
      <c r="N968" s="315"/>
      <c r="O968" s="316"/>
      <c r="P968" s="315"/>
      <c r="Q968" s="316"/>
      <c r="R968" s="315"/>
      <c r="S968" s="316"/>
      <c r="T968" s="315"/>
      <c r="U968" s="316"/>
      <c r="V968" s="316"/>
      <c r="W968" s="316"/>
      <c r="X968" s="316"/>
      <c r="Y968" s="452"/>
      <c r="Z968" s="452"/>
      <c r="AA968" s="452"/>
      <c r="AB968" s="452"/>
      <c r="AC968" s="452"/>
      <c r="AD968" s="452"/>
    </row>
    <row r="969" spans="1:30" ht="20.100000000000001" customHeight="1">
      <c r="A969" s="144"/>
      <c r="B969" s="413"/>
      <c r="C969" s="452"/>
      <c r="D969" s="311" t="s">
        <v>8232</v>
      </c>
      <c r="E969" s="452"/>
      <c r="F969" s="323"/>
      <c r="G969" s="191"/>
      <c r="H969" s="323"/>
      <c r="I969" s="191"/>
      <c r="J969" s="323"/>
      <c r="K969" s="191"/>
      <c r="L969" s="356"/>
      <c r="M969" s="314"/>
      <c r="N969" s="315"/>
      <c r="O969" s="316"/>
      <c r="P969" s="315"/>
      <c r="Q969" s="316"/>
      <c r="R969" s="315"/>
      <c r="S969" s="316"/>
      <c r="T969" s="315"/>
      <c r="U969" s="316"/>
      <c r="V969" s="316"/>
      <c r="W969" s="316"/>
      <c r="X969" s="316"/>
      <c r="Y969" s="452"/>
      <c r="Z969" s="452"/>
      <c r="AA969" s="452"/>
      <c r="AB969" s="452"/>
      <c r="AC969" s="452"/>
      <c r="AD969" s="452"/>
    </row>
    <row r="970" spans="1:30" ht="20.100000000000001" customHeight="1">
      <c r="A970" s="144"/>
      <c r="B970" s="413"/>
      <c r="C970" s="452"/>
      <c r="D970" s="311" t="s">
        <v>8120</v>
      </c>
      <c r="E970" s="452"/>
      <c r="F970" s="323"/>
      <c r="G970" s="191"/>
      <c r="H970" s="323"/>
      <c r="I970" s="191"/>
      <c r="J970" s="323"/>
      <c r="K970" s="191"/>
      <c r="L970" s="356"/>
      <c r="M970" s="314"/>
      <c r="N970" s="315"/>
      <c r="O970" s="316"/>
      <c r="P970" s="315"/>
      <c r="Q970" s="316"/>
      <c r="R970" s="315"/>
      <c r="S970" s="316"/>
      <c r="T970" s="315"/>
      <c r="U970" s="316"/>
      <c r="V970" s="316"/>
      <c r="W970" s="316"/>
      <c r="X970" s="316"/>
      <c r="Y970" s="452"/>
      <c r="Z970" s="452"/>
      <c r="AA970" s="452"/>
      <c r="AB970" s="452"/>
      <c r="AC970" s="452"/>
      <c r="AD970" s="452"/>
    </row>
    <row r="971" spans="1:30" ht="20.100000000000001" customHeight="1">
      <c r="A971" s="144"/>
      <c r="B971" s="413"/>
      <c r="C971" s="452"/>
      <c r="D971" s="311" t="s">
        <v>8121</v>
      </c>
      <c r="E971" s="452"/>
      <c r="F971" s="323"/>
      <c r="G971" s="191"/>
      <c r="H971" s="323"/>
      <c r="I971" s="191"/>
      <c r="J971" s="323"/>
      <c r="K971" s="191"/>
      <c r="L971" s="356"/>
      <c r="M971" s="314"/>
      <c r="N971" s="315"/>
      <c r="O971" s="316"/>
      <c r="P971" s="315"/>
      <c r="Q971" s="316"/>
      <c r="R971" s="315"/>
      <c r="S971" s="316"/>
      <c r="T971" s="315"/>
      <c r="U971" s="316"/>
      <c r="V971" s="316"/>
      <c r="W971" s="316"/>
      <c r="X971" s="316"/>
      <c r="Y971" s="452"/>
      <c r="Z971" s="452"/>
      <c r="AA971" s="452"/>
      <c r="AB971" s="452"/>
      <c r="AC971" s="452"/>
      <c r="AD971" s="452"/>
    </row>
    <row r="972" spans="1:30" ht="20.100000000000001" customHeight="1">
      <c r="A972" s="460" t="s">
        <v>5385</v>
      </c>
      <c r="B972" s="461" t="s">
        <v>987</v>
      </c>
      <c r="C972" s="358" t="s">
        <v>5379</v>
      </c>
      <c r="D972" s="374" t="s">
        <v>1621</v>
      </c>
      <c r="E972" s="358" t="s">
        <v>8119</v>
      </c>
      <c r="F972" s="467"/>
      <c r="G972" s="477"/>
      <c r="H972" s="467"/>
      <c r="I972" s="477"/>
      <c r="J972" s="467"/>
      <c r="K972" s="477"/>
      <c r="L972" s="443"/>
      <c r="M972" s="444"/>
      <c r="N972" s="471"/>
      <c r="O972" s="465"/>
      <c r="P972" s="471"/>
      <c r="Q972" s="465"/>
      <c r="R972" s="471"/>
      <c r="S972" s="465"/>
      <c r="T972" s="471"/>
      <c r="U972" s="465"/>
      <c r="V972" s="358"/>
      <c r="W972" s="358"/>
      <c r="X972" s="358" t="s">
        <v>8118</v>
      </c>
      <c r="Y972" s="358" t="s">
        <v>8118</v>
      </c>
      <c r="Z972" s="358" t="s">
        <v>8118</v>
      </c>
      <c r="AA972" s="358" t="s">
        <v>8118</v>
      </c>
      <c r="AB972" s="358" t="s">
        <v>138</v>
      </c>
      <c r="AC972" s="358" t="s">
        <v>138</v>
      </c>
      <c r="AD972" s="358"/>
    </row>
    <row r="973" spans="1:30" ht="20.100000000000001" customHeight="1">
      <c r="A973" s="144"/>
      <c r="B973" s="413"/>
      <c r="C973" s="452"/>
      <c r="D973" s="311" t="s">
        <v>1622</v>
      </c>
      <c r="E973" s="452"/>
      <c r="F973" s="323"/>
      <c r="G973" s="191"/>
      <c r="H973" s="323"/>
      <c r="I973" s="191"/>
      <c r="J973" s="323"/>
      <c r="K973" s="191"/>
      <c r="L973" s="356"/>
      <c r="M973" s="314"/>
      <c r="N973" s="315"/>
      <c r="O973" s="316"/>
      <c r="P973" s="315"/>
      <c r="Q973" s="316"/>
      <c r="R973" s="315"/>
      <c r="S973" s="316"/>
      <c r="T973" s="315"/>
      <c r="U973" s="316"/>
      <c r="V973" s="316"/>
      <c r="W973" s="316"/>
      <c r="X973" s="316"/>
      <c r="Y973" s="452"/>
      <c r="Z973" s="452"/>
      <c r="AA973" s="452"/>
      <c r="AB973" s="452"/>
      <c r="AC973" s="452"/>
      <c r="AD973" s="452"/>
    </row>
    <row r="974" spans="1:30" ht="20.100000000000001" customHeight="1">
      <c r="A974" s="144"/>
      <c r="B974" s="413"/>
      <c r="C974" s="452"/>
      <c r="D974" s="311" t="s">
        <v>1623</v>
      </c>
      <c r="E974" s="452"/>
      <c r="F974" s="323"/>
      <c r="G974" s="191"/>
      <c r="H974" s="323"/>
      <c r="I974" s="191"/>
      <c r="J974" s="323"/>
      <c r="K974" s="191"/>
      <c r="L974" s="356"/>
      <c r="M974" s="314"/>
      <c r="N974" s="315"/>
      <c r="O974" s="316"/>
      <c r="P974" s="315"/>
      <c r="Q974" s="316"/>
      <c r="R974" s="315"/>
      <c r="S974" s="316"/>
      <c r="T974" s="315"/>
      <c r="U974" s="316"/>
      <c r="V974" s="316"/>
      <c r="W974" s="316"/>
      <c r="X974" s="316"/>
      <c r="Y974" s="452"/>
      <c r="Z974" s="452"/>
      <c r="AA974" s="452"/>
      <c r="AB974" s="452"/>
      <c r="AC974" s="452"/>
      <c r="AD974" s="452"/>
    </row>
    <row r="975" spans="1:30" ht="20.100000000000001" customHeight="1">
      <c r="A975" s="144"/>
      <c r="B975" s="413"/>
      <c r="C975" s="452"/>
      <c r="D975" s="311" t="s">
        <v>1624</v>
      </c>
      <c r="E975" s="452"/>
      <c r="F975" s="323"/>
      <c r="G975" s="191"/>
      <c r="H975" s="323"/>
      <c r="I975" s="191"/>
      <c r="J975" s="323"/>
      <c r="K975" s="191"/>
      <c r="L975" s="356"/>
      <c r="M975" s="314"/>
      <c r="N975" s="315"/>
      <c r="O975" s="316"/>
      <c r="P975" s="315"/>
      <c r="Q975" s="316"/>
      <c r="R975" s="315"/>
      <c r="S975" s="316"/>
      <c r="T975" s="315"/>
      <c r="U975" s="316"/>
      <c r="V975" s="316"/>
      <c r="W975" s="316"/>
      <c r="X975" s="316"/>
      <c r="Y975" s="452"/>
      <c r="Z975" s="452"/>
      <c r="AA975" s="452"/>
      <c r="AB975" s="452"/>
      <c r="AC975" s="452"/>
      <c r="AD975" s="452"/>
    </row>
    <row r="976" spans="1:30" ht="20.100000000000001" customHeight="1">
      <c r="A976" s="144"/>
      <c r="B976" s="413"/>
      <c r="C976" s="452"/>
      <c r="D976" s="311" t="s">
        <v>1625</v>
      </c>
      <c r="E976" s="452"/>
      <c r="F976" s="323"/>
      <c r="G976" s="191"/>
      <c r="H976" s="323"/>
      <c r="I976" s="191"/>
      <c r="J976" s="323"/>
      <c r="K976" s="191"/>
      <c r="L976" s="356"/>
      <c r="M976" s="314"/>
      <c r="N976" s="315"/>
      <c r="O976" s="316"/>
      <c r="P976" s="315"/>
      <c r="Q976" s="316"/>
      <c r="R976" s="315"/>
      <c r="S976" s="316"/>
      <c r="T976" s="315"/>
      <c r="U976" s="316"/>
      <c r="V976" s="316"/>
      <c r="W976" s="316"/>
      <c r="X976" s="316"/>
      <c r="Y976" s="452"/>
      <c r="Z976" s="452"/>
      <c r="AA976" s="452"/>
      <c r="AB976" s="452"/>
      <c r="AC976" s="452"/>
      <c r="AD976" s="452"/>
    </row>
    <row r="977" spans="1:30" ht="20.100000000000001" customHeight="1">
      <c r="A977" s="144"/>
      <c r="B977" s="413"/>
      <c r="C977" s="452"/>
      <c r="D977" s="311" t="s">
        <v>1626</v>
      </c>
      <c r="E977" s="452"/>
      <c r="F977" s="323"/>
      <c r="G977" s="191"/>
      <c r="H977" s="323"/>
      <c r="I977" s="191"/>
      <c r="J977" s="323"/>
      <c r="K977" s="191"/>
      <c r="L977" s="356"/>
      <c r="M977" s="314"/>
      <c r="N977" s="315"/>
      <c r="O977" s="316"/>
      <c r="P977" s="315"/>
      <c r="Q977" s="316"/>
      <c r="R977" s="315"/>
      <c r="S977" s="316"/>
      <c r="T977" s="315"/>
      <c r="U977" s="316"/>
      <c r="V977" s="316"/>
      <c r="W977" s="316"/>
      <c r="X977" s="316"/>
      <c r="Y977" s="452"/>
      <c r="Z977" s="452"/>
      <c r="AA977" s="452"/>
      <c r="AB977" s="452"/>
      <c r="AC977" s="452"/>
      <c r="AD977" s="452"/>
    </row>
    <row r="978" spans="1:30" ht="20.100000000000001" customHeight="1">
      <c r="A978" s="144"/>
      <c r="B978" s="413"/>
      <c r="C978" s="452"/>
      <c r="D978" s="311" t="s">
        <v>1627</v>
      </c>
      <c r="E978" s="452"/>
      <c r="F978" s="323"/>
      <c r="G978" s="191"/>
      <c r="H978" s="323"/>
      <c r="I978" s="191"/>
      <c r="J978" s="323"/>
      <c r="K978" s="191"/>
      <c r="L978" s="356"/>
      <c r="M978" s="314"/>
      <c r="N978" s="315"/>
      <c r="O978" s="316"/>
      <c r="P978" s="315"/>
      <c r="Q978" s="316"/>
      <c r="R978" s="315"/>
      <c r="S978" s="316"/>
      <c r="T978" s="315"/>
      <c r="U978" s="316"/>
      <c r="V978" s="316"/>
      <c r="W978" s="316"/>
      <c r="X978" s="316"/>
      <c r="Y978" s="452"/>
      <c r="Z978" s="452"/>
      <c r="AA978" s="452"/>
      <c r="AB978" s="452"/>
      <c r="AC978" s="452"/>
      <c r="AD978" s="452"/>
    </row>
    <row r="979" spans="1:30" ht="20.100000000000001" customHeight="1">
      <c r="A979" s="144"/>
      <c r="B979" s="413"/>
      <c r="C979" s="452"/>
      <c r="D979" s="311" t="s">
        <v>1628</v>
      </c>
      <c r="E979" s="452"/>
      <c r="F979" s="323"/>
      <c r="G979" s="191"/>
      <c r="H979" s="323"/>
      <c r="I979" s="191"/>
      <c r="J979" s="323"/>
      <c r="K979" s="191"/>
      <c r="L979" s="356"/>
      <c r="M979" s="314"/>
      <c r="N979" s="315"/>
      <c r="O979" s="316"/>
      <c r="P979" s="315"/>
      <c r="Q979" s="316"/>
      <c r="R979" s="315"/>
      <c r="S979" s="316"/>
      <c r="T979" s="315"/>
      <c r="U979" s="316"/>
      <c r="V979" s="316"/>
      <c r="W979" s="316"/>
      <c r="X979" s="316"/>
      <c r="Y979" s="452"/>
      <c r="Z979" s="452"/>
      <c r="AA979" s="452"/>
      <c r="AB979" s="452"/>
      <c r="AC979" s="452"/>
      <c r="AD979" s="452"/>
    </row>
    <row r="980" spans="1:30" ht="20.100000000000001" customHeight="1">
      <c r="A980" s="144"/>
      <c r="B980" s="413"/>
      <c r="C980" s="452"/>
      <c r="D980" s="311" t="s">
        <v>1629</v>
      </c>
      <c r="E980" s="452"/>
      <c r="F980" s="323"/>
      <c r="G980" s="191"/>
      <c r="H980" s="323"/>
      <c r="I980" s="191"/>
      <c r="J980" s="323"/>
      <c r="K980" s="191"/>
      <c r="L980" s="356"/>
      <c r="M980" s="314"/>
      <c r="N980" s="315"/>
      <c r="O980" s="316"/>
      <c r="P980" s="315"/>
      <c r="Q980" s="316"/>
      <c r="R980" s="315"/>
      <c r="S980" s="316"/>
      <c r="T980" s="315"/>
      <c r="U980" s="316"/>
      <c r="V980" s="316"/>
      <c r="W980" s="316"/>
      <c r="X980" s="316"/>
      <c r="Y980" s="452"/>
      <c r="Z980" s="452"/>
      <c r="AA980" s="452"/>
      <c r="AB980" s="452"/>
      <c r="AC980" s="452"/>
      <c r="AD980" s="452"/>
    </row>
    <row r="981" spans="1:30" ht="20.100000000000001" customHeight="1">
      <c r="A981" s="144"/>
      <c r="B981" s="413"/>
      <c r="C981" s="452"/>
      <c r="D981" s="311" t="s">
        <v>8229</v>
      </c>
      <c r="E981" s="452"/>
      <c r="F981" s="323"/>
      <c r="G981" s="191"/>
      <c r="H981" s="323"/>
      <c r="I981" s="191"/>
      <c r="J981" s="323"/>
      <c r="K981" s="191"/>
      <c r="L981" s="356"/>
      <c r="M981" s="314"/>
      <c r="N981" s="315"/>
      <c r="O981" s="316"/>
      <c r="P981" s="315"/>
      <c r="Q981" s="316"/>
      <c r="R981" s="315"/>
      <c r="S981" s="316"/>
      <c r="T981" s="315"/>
      <c r="U981" s="316"/>
      <c r="V981" s="316"/>
      <c r="W981" s="316"/>
      <c r="X981" s="316"/>
      <c r="Y981" s="452"/>
      <c r="Z981" s="452"/>
      <c r="AA981" s="452"/>
      <c r="AB981" s="452"/>
      <c r="AC981" s="452"/>
      <c r="AD981" s="452"/>
    </row>
    <row r="982" spans="1:30" ht="20.100000000000001" customHeight="1">
      <c r="A982" s="144"/>
      <c r="B982" s="413"/>
      <c r="C982" s="452"/>
      <c r="D982" s="311" t="s">
        <v>8230</v>
      </c>
      <c r="E982" s="452"/>
      <c r="F982" s="323"/>
      <c r="G982" s="191"/>
      <c r="H982" s="323"/>
      <c r="I982" s="191"/>
      <c r="J982" s="323"/>
      <c r="K982" s="191"/>
      <c r="L982" s="356"/>
      <c r="M982" s="314"/>
      <c r="N982" s="315"/>
      <c r="O982" s="316"/>
      <c r="P982" s="315"/>
      <c r="Q982" s="316"/>
      <c r="R982" s="315"/>
      <c r="S982" s="316"/>
      <c r="T982" s="315"/>
      <c r="U982" s="316"/>
      <c r="V982" s="316"/>
      <c r="W982" s="316"/>
      <c r="X982" s="316"/>
      <c r="Y982" s="452"/>
      <c r="Z982" s="452"/>
      <c r="AA982" s="452"/>
      <c r="AB982" s="452"/>
      <c r="AC982" s="452"/>
      <c r="AD982" s="452"/>
    </row>
    <row r="983" spans="1:30" ht="20.100000000000001" customHeight="1">
      <c r="A983" s="144"/>
      <c r="B983" s="413"/>
      <c r="C983" s="452"/>
      <c r="D983" s="311" t="s">
        <v>8231</v>
      </c>
      <c r="E983" s="452"/>
      <c r="F983" s="323"/>
      <c r="G983" s="191"/>
      <c r="H983" s="323"/>
      <c r="I983" s="191"/>
      <c r="J983" s="323"/>
      <c r="K983" s="191"/>
      <c r="L983" s="356"/>
      <c r="M983" s="314"/>
      <c r="N983" s="315"/>
      <c r="O983" s="316"/>
      <c r="P983" s="315"/>
      <c r="Q983" s="316"/>
      <c r="R983" s="315"/>
      <c r="S983" s="316"/>
      <c r="T983" s="315"/>
      <c r="U983" s="316"/>
      <c r="V983" s="316"/>
      <c r="W983" s="316"/>
      <c r="X983" s="316"/>
      <c r="Y983" s="452"/>
      <c r="Z983" s="452"/>
      <c r="AA983" s="452"/>
      <c r="AB983" s="452"/>
      <c r="AC983" s="452"/>
      <c r="AD983" s="452"/>
    </row>
    <row r="984" spans="1:30" ht="20.100000000000001" customHeight="1">
      <c r="A984" s="144"/>
      <c r="B984" s="413"/>
      <c r="C984" s="452"/>
      <c r="D984" s="311" t="s">
        <v>8232</v>
      </c>
      <c r="E984" s="452"/>
      <c r="F984" s="323"/>
      <c r="G984" s="191"/>
      <c r="H984" s="323"/>
      <c r="I984" s="191"/>
      <c r="J984" s="323"/>
      <c r="K984" s="191"/>
      <c r="L984" s="356"/>
      <c r="M984" s="314"/>
      <c r="N984" s="315"/>
      <c r="O984" s="316"/>
      <c r="P984" s="315"/>
      <c r="Q984" s="316"/>
      <c r="R984" s="315"/>
      <c r="S984" s="316"/>
      <c r="T984" s="315"/>
      <c r="U984" s="316"/>
      <c r="V984" s="316"/>
      <c r="W984" s="316"/>
      <c r="X984" s="316"/>
      <c r="Y984" s="452"/>
      <c r="Z984" s="452"/>
      <c r="AA984" s="452"/>
      <c r="AB984" s="452"/>
      <c r="AC984" s="452"/>
      <c r="AD984" s="452"/>
    </row>
    <row r="985" spans="1:30" ht="20.100000000000001" customHeight="1">
      <c r="A985" s="144"/>
      <c r="B985" s="413"/>
      <c r="C985" s="452"/>
      <c r="D985" s="311" t="s">
        <v>8120</v>
      </c>
      <c r="E985" s="452"/>
      <c r="F985" s="323"/>
      <c r="G985" s="191"/>
      <c r="H985" s="323"/>
      <c r="I985" s="191"/>
      <c r="J985" s="323"/>
      <c r="K985" s="191"/>
      <c r="L985" s="356"/>
      <c r="M985" s="314"/>
      <c r="N985" s="315"/>
      <c r="O985" s="316"/>
      <c r="P985" s="315"/>
      <c r="Q985" s="316"/>
      <c r="R985" s="315"/>
      <c r="S985" s="316"/>
      <c r="T985" s="315"/>
      <c r="U985" s="316"/>
      <c r="V985" s="316"/>
      <c r="W985" s="316"/>
      <c r="X985" s="316"/>
      <c r="Y985" s="452"/>
      <c r="Z985" s="452"/>
      <c r="AA985" s="452"/>
      <c r="AB985" s="452"/>
      <c r="AC985" s="452"/>
      <c r="AD985" s="452"/>
    </row>
    <row r="986" spans="1:30" ht="20.100000000000001" customHeight="1">
      <c r="A986" s="144"/>
      <c r="B986" s="413"/>
      <c r="C986" s="452"/>
      <c r="D986" s="311" t="s">
        <v>8121</v>
      </c>
      <c r="E986" s="452"/>
      <c r="F986" s="323"/>
      <c r="G986" s="191"/>
      <c r="H986" s="323"/>
      <c r="I986" s="191"/>
      <c r="J986" s="323"/>
      <c r="K986" s="191"/>
      <c r="L986" s="356"/>
      <c r="M986" s="314"/>
      <c r="N986" s="315"/>
      <c r="O986" s="316"/>
      <c r="P986" s="315"/>
      <c r="Q986" s="316"/>
      <c r="R986" s="315"/>
      <c r="S986" s="316"/>
      <c r="T986" s="315"/>
      <c r="U986" s="316"/>
      <c r="V986" s="316"/>
      <c r="W986" s="316"/>
      <c r="X986" s="316"/>
      <c r="Y986" s="452"/>
      <c r="Z986" s="452"/>
      <c r="AA986" s="452"/>
      <c r="AB986" s="452"/>
      <c r="AC986" s="452"/>
      <c r="AD986" s="452"/>
    </row>
    <row r="987" spans="1:30" ht="20.100000000000001" customHeight="1">
      <c r="A987" s="460" t="s">
        <v>5386</v>
      </c>
      <c r="B987" s="461" t="s">
        <v>988</v>
      </c>
      <c r="C987" s="358" t="s">
        <v>5379</v>
      </c>
      <c r="D987" s="374" t="s">
        <v>1621</v>
      </c>
      <c r="E987" s="358" t="s">
        <v>8119</v>
      </c>
      <c r="F987" s="467"/>
      <c r="G987" s="477"/>
      <c r="H987" s="467"/>
      <c r="I987" s="477"/>
      <c r="J987" s="467"/>
      <c r="K987" s="477"/>
      <c r="L987" s="443"/>
      <c r="M987" s="444"/>
      <c r="N987" s="471"/>
      <c r="O987" s="465"/>
      <c r="P987" s="471"/>
      <c r="Q987" s="465"/>
      <c r="R987" s="471"/>
      <c r="S987" s="465"/>
      <c r="T987" s="471"/>
      <c r="U987" s="465"/>
      <c r="V987" s="358"/>
      <c r="W987" s="358"/>
      <c r="X987" s="358" t="s">
        <v>8118</v>
      </c>
      <c r="Y987" s="358" t="s">
        <v>8118</v>
      </c>
      <c r="Z987" s="358" t="s">
        <v>8118</v>
      </c>
      <c r="AA987" s="358" t="s">
        <v>8118</v>
      </c>
      <c r="AB987" s="358" t="s">
        <v>138</v>
      </c>
      <c r="AC987" s="358" t="s">
        <v>138</v>
      </c>
      <c r="AD987" s="358"/>
    </row>
    <row r="988" spans="1:30" ht="20.100000000000001" customHeight="1">
      <c r="A988" s="144"/>
      <c r="B988" s="413"/>
      <c r="C988" s="452"/>
      <c r="D988" s="311" t="s">
        <v>1622</v>
      </c>
      <c r="E988" s="452"/>
      <c r="F988" s="323"/>
      <c r="G988" s="191"/>
      <c r="H988" s="323"/>
      <c r="I988" s="191"/>
      <c r="J988" s="323"/>
      <c r="K988" s="191"/>
      <c r="L988" s="356"/>
      <c r="M988" s="314"/>
      <c r="N988" s="315"/>
      <c r="O988" s="316"/>
      <c r="P988" s="315"/>
      <c r="Q988" s="316"/>
      <c r="R988" s="315"/>
      <c r="S988" s="316"/>
      <c r="T988" s="315"/>
      <c r="U988" s="316"/>
      <c r="V988" s="316"/>
      <c r="W988" s="316"/>
      <c r="X988" s="316"/>
      <c r="Y988" s="452"/>
      <c r="Z988" s="452"/>
      <c r="AA988" s="452"/>
      <c r="AB988" s="452"/>
      <c r="AC988" s="452"/>
      <c r="AD988" s="452"/>
    </row>
    <row r="989" spans="1:30" ht="20.100000000000001" customHeight="1">
      <c r="A989" s="144"/>
      <c r="B989" s="413"/>
      <c r="C989" s="452"/>
      <c r="D989" s="311" t="s">
        <v>1623</v>
      </c>
      <c r="E989" s="452"/>
      <c r="F989" s="323"/>
      <c r="G989" s="191"/>
      <c r="H989" s="323"/>
      <c r="I989" s="191"/>
      <c r="J989" s="323"/>
      <c r="K989" s="191"/>
      <c r="L989" s="356"/>
      <c r="M989" s="314"/>
      <c r="N989" s="315"/>
      <c r="O989" s="316"/>
      <c r="P989" s="315"/>
      <c r="Q989" s="316"/>
      <c r="R989" s="315"/>
      <c r="S989" s="316"/>
      <c r="T989" s="315"/>
      <c r="U989" s="316"/>
      <c r="V989" s="316"/>
      <c r="W989" s="316"/>
      <c r="X989" s="316"/>
      <c r="Y989" s="452"/>
      <c r="Z989" s="452"/>
      <c r="AA989" s="452"/>
      <c r="AB989" s="452"/>
      <c r="AC989" s="452"/>
      <c r="AD989" s="452"/>
    </row>
    <row r="990" spans="1:30" ht="20.100000000000001" customHeight="1">
      <c r="A990" s="144"/>
      <c r="B990" s="413"/>
      <c r="C990" s="452"/>
      <c r="D990" s="311" t="s">
        <v>1624</v>
      </c>
      <c r="E990" s="452"/>
      <c r="F990" s="323"/>
      <c r="G990" s="191"/>
      <c r="H990" s="323"/>
      <c r="I990" s="191"/>
      <c r="J990" s="323"/>
      <c r="K990" s="191"/>
      <c r="L990" s="356"/>
      <c r="M990" s="314"/>
      <c r="N990" s="315"/>
      <c r="O990" s="316"/>
      <c r="P990" s="315"/>
      <c r="Q990" s="316"/>
      <c r="R990" s="315"/>
      <c r="S990" s="316"/>
      <c r="T990" s="315"/>
      <c r="U990" s="316"/>
      <c r="V990" s="316"/>
      <c r="W990" s="316"/>
      <c r="X990" s="316"/>
      <c r="Y990" s="452"/>
      <c r="Z990" s="452"/>
      <c r="AA990" s="452"/>
      <c r="AB990" s="452"/>
      <c r="AC990" s="452"/>
      <c r="AD990" s="452"/>
    </row>
    <row r="991" spans="1:30" ht="20.100000000000001" customHeight="1">
      <c r="A991" s="144"/>
      <c r="B991" s="413"/>
      <c r="C991" s="452"/>
      <c r="D991" s="311" t="s">
        <v>1625</v>
      </c>
      <c r="E991" s="452"/>
      <c r="F991" s="323"/>
      <c r="G991" s="191"/>
      <c r="H991" s="323"/>
      <c r="I991" s="191"/>
      <c r="J991" s="323"/>
      <c r="K991" s="191"/>
      <c r="L991" s="356"/>
      <c r="M991" s="314"/>
      <c r="N991" s="315"/>
      <c r="O991" s="316"/>
      <c r="P991" s="315"/>
      <c r="Q991" s="316"/>
      <c r="R991" s="315"/>
      <c r="S991" s="316"/>
      <c r="T991" s="315"/>
      <c r="U991" s="316"/>
      <c r="V991" s="316"/>
      <c r="W991" s="316"/>
      <c r="X991" s="316"/>
      <c r="Y991" s="452"/>
      <c r="Z991" s="452"/>
      <c r="AA991" s="452"/>
      <c r="AB991" s="452"/>
      <c r="AC991" s="452"/>
      <c r="AD991" s="452"/>
    </row>
    <row r="992" spans="1:30" ht="20.100000000000001" customHeight="1">
      <c r="A992" s="144"/>
      <c r="B992" s="413"/>
      <c r="C992" s="452"/>
      <c r="D992" s="311" t="s">
        <v>1626</v>
      </c>
      <c r="E992" s="452"/>
      <c r="F992" s="323"/>
      <c r="G992" s="191"/>
      <c r="H992" s="323"/>
      <c r="I992" s="191"/>
      <c r="J992" s="323"/>
      <c r="K992" s="191"/>
      <c r="L992" s="356"/>
      <c r="M992" s="314"/>
      <c r="N992" s="315"/>
      <c r="O992" s="316"/>
      <c r="P992" s="315"/>
      <c r="Q992" s="316"/>
      <c r="R992" s="315"/>
      <c r="S992" s="316"/>
      <c r="T992" s="315"/>
      <c r="U992" s="316"/>
      <c r="V992" s="316"/>
      <c r="W992" s="316"/>
      <c r="X992" s="316"/>
      <c r="Y992" s="452"/>
      <c r="Z992" s="452"/>
      <c r="AA992" s="452"/>
      <c r="AB992" s="452"/>
      <c r="AC992" s="452"/>
      <c r="AD992" s="452"/>
    </row>
    <row r="993" spans="1:30" ht="20.100000000000001" customHeight="1">
      <c r="A993" s="144"/>
      <c r="B993" s="413"/>
      <c r="C993" s="452"/>
      <c r="D993" s="311" t="s">
        <v>1627</v>
      </c>
      <c r="E993" s="452"/>
      <c r="F993" s="323"/>
      <c r="G993" s="191"/>
      <c r="H993" s="323"/>
      <c r="I993" s="191"/>
      <c r="J993" s="323"/>
      <c r="K993" s="191"/>
      <c r="L993" s="356"/>
      <c r="M993" s="314"/>
      <c r="N993" s="315"/>
      <c r="O993" s="316"/>
      <c r="P993" s="315"/>
      <c r="Q993" s="316"/>
      <c r="R993" s="315"/>
      <c r="S993" s="316"/>
      <c r="T993" s="315"/>
      <c r="U993" s="316"/>
      <c r="V993" s="316"/>
      <c r="W993" s="316"/>
      <c r="X993" s="316"/>
      <c r="Y993" s="452"/>
      <c r="Z993" s="452"/>
      <c r="AA993" s="452"/>
      <c r="AB993" s="452"/>
      <c r="AC993" s="452"/>
      <c r="AD993" s="452"/>
    </row>
    <row r="994" spans="1:30" ht="20.100000000000001" customHeight="1">
      <c r="A994" s="144"/>
      <c r="B994" s="413"/>
      <c r="C994" s="452"/>
      <c r="D994" s="311" t="s">
        <v>1628</v>
      </c>
      <c r="E994" s="452"/>
      <c r="F994" s="323"/>
      <c r="G994" s="191"/>
      <c r="H994" s="323"/>
      <c r="I994" s="191"/>
      <c r="J994" s="323"/>
      <c r="K994" s="191"/>
      <c r="L994" s="356"/>
      <c r="M994" s="314"/>
      <c r="N994" s="315"/>
      <c r="O994" s="316"/>
      <c r="P994" s="315"/>
      <c r="Q994" s="316"/>
      <c r="R994" s="315"/>
      <c r="S994" s="316"/>
      <c r="T994" s="315"/>
      <c r="U994" s="316"/>
      <c r="V994" s="316"/>
      <c r="W994" s="316"/>
      <c r="X994" s="316"/>
      <c r="Y994" s="452"/>
      <c r="Z994" s="452"/>
      <c r="AA994" s="452"/>
      <c r="AB994" s="452"/>
      <c r="AC994" s="452"/>
      <c r="AD994" s="452"/>
    </row>
    <row r="995" spans="1:30" ht="20.100000000000001" customHeight="1">
      <c r="A995" s="144"/>
      <c r="B995" s="413"/>
      <c r="C995" s="452"/>
      <c r="D995" s="311" t="s">
        <v>1629</v>
      </c>
      <c r="E995" s="452"/>
      <c r="F995" s="323"/>
      <c r="G995" s="191"/>
      <c r="H995" s="323"/>
      <c r="I995" s="191"/>
      <c r="J995" s="323"/>
      <c r="K995" s="191"/>
      <c r="L995" s="356"/>
      <c r="M995" s="314"/>
      <c r="N995" s="315"/>
      <c r="O995" s="316"/>
      <c r="P995" s="315"/>
      <c r="Q995" s="316"/>
      <c r="R995" s="315"/>
      <c r="S995" s="316"/>
      <c r="T995" s="315"/>
      <c r="U995" s="316"/>
      <c r="V995" s="316"/>
      <c r="W995" s="316"/>
      <c r="X995" s="316"/>
      <c r="Y995" s="452"/>
      <c r="Z995" s="452"/>
      <c r="AA995" s="452"/>
      <c r="AB995" s="452"/>
      <c r="AC995" s="452"/>
      <c r="AD995" s="452"/>
    </row>
    <row r="996" spans="1:30" ht="20.100000000000001" customHeight="1">
      <c r="A996" s="144"/>
      <c r="B996" s="413"/>
      <c r="C996" s="452"/>
      <c r="D996" s="311" t="s">
        <v>8229</v>
      </c>
      <c r="E996" s="452"/>
      <c r="F996" s="323"/>
      <c r="G996" s="191"/>
      <c r="H996" s="323"/>
      <c r="I996" s="191"/>
      <c r="J996" s="323"/>
      <c r="K996" s="191"/>
      <c r="L996" s="356"/>
      <c r="M996" s="314"/>
      <c r="N996" s="315"/>
      <c r="O996" s="316"/>
      <c r="P996" s="315"/>
      <c r="Q996" s="316"/>
      <c r="R996" s="315"/>
      <c r="S996" s="316"/>
      <c r="T996" s="315"/>
      <c r="U996" s="316"/>
      <c r="V996" s="316"/>
      <c r="W996" s="316"/>
      <c r="X996" s="316"/>
      <c r="Y996" s="452"/>
      <c r="Z996" s="452"/>
      <c r="AA996" s="452"/>
      <c r="AB996" s="452"/>
      <c r="AC996" s="452"/>
      <c r="AD996" s="452"/>
    </row>
    <row r="997" spans="1:30" ht="20.100000000000001" customHeight="1">
      <c r="A997" s="144"/>
      <c r="B997" s="413"/>
      <c r="C997" s="452"/>
      <c r="D997" s="311" t="s">
        <v>8230</v>
      </c>
      <c r="E997" s="452"/>
      <c r="F997" s="323"/>
      <c r="G997" s="191"/>
      <c r="H997" s="323"/>
      <c r="I997" s="191"/>
      <c r="J997" s="323"/>
      <c r="K997" s="191"/>
      <c r="L997" s="356"/>
      <c r="M997" s="314"/>
      <c r="N997" s="315"/>
      <c r="O997" s="316"/>
      <c r="P997" s="315"/>
      <c r="Q997" s="316"/>
      <c r="R997" s="315"/>
      <c r="S997" s="316"/>
      <c r="T997" s="315"/>
      <c r="U997" s="316"/>
      <c r="V997" s="316"/>
      <c r="W997" s="316"/>
      <c r="X997" s="316"/>
      <c r="Y997" s="452"/>
      <c r="Z997" s="452"/>
      <c r="AA997" s="452"/>
      <c r="AB997" s="452"/>
      <c r="AC997" s="452"/>
      <c r="AD997" s="452"/>
    </row>
    <row r="998" spans="1:30" ht="20.100000000000001" customHeight="1">
      <c r="A998" s="144"/>
      <c r="B998" s="413"/>
      <c r="C998" s="452"/>
      <c r="D998" s="311" t="s">
        <v>8231</v>
      </c>
      <c r="E998" s="452"/>
      <c r="F998" s="323"/>
      <c r="G998" s="191"/>
      <c r="H998" s="323"/>
      <c r="I998" s="191"/>
      <c r="J998" s="323"/>
      <c r="K998" s="191"/>
      <c r="L998" s="356"/>
      <c r="M998" s="314"/>
      <c r="N998" s="315"/>
      <c r="O998" s="316"/>
      <c r="P998" s="315"/>
      <c r="Q998" s="316"/>
      <c r="R998" s="315"/>
      <c r="S998" s="316"/>
      <c r="T998" s="315"/>
      <c r="U998" s="316"/>
      <c r="V998" s="316"/>
      <c r="W998" s="316"/>
      <c r="X998" s="316"/>
      <c r="Y998" s="452"/>
      <c r="Z998" s="452"/>
      <c r="AA998" s="452"/>
      <c r="AB998" s="452"/>
      <c r="AC998" s="452"/>
      <c r="AD998" s="452"/>
    </row>
    <row r="999" spans="1:30" ht="20.100000000000001" customHeight="1">
      <c r="A999" s="144"/>
      <c r="B999" s="413"/>
      <c r="C999" s="452"/>
      <c r="D999" s="311" t="s">
        <v>8232</v>
      </c>
      <c r="E999" s="452"/>
      <c r="F999" s="323"/>
      <c r="G999" s="191"/>
      <c r="H999" s="323"/>
      <c r="I999" s="191"/>
      <c r="J999" s="323"/>
      <c r="K999" s="191"/>
      <c r="L999" s="356"/>
      <c r="M999" s="314"/>
      <c r="N999" s="315"/>
      <c r="O999" s="316"/>
      <c r="P999" s="315"/>
      <c r="Q999" s="316"/>
      <c r="R999" s="315"/>
      <c r="S999" s="316"/>
      <c r="T999" s="315"/>
      <c r="U999" s="316"/>
      <c r="V999" s="316"/>
      <c r="W999" s="316"/>
      <c r="X999" s="316"/>
      <c r="Y999" s="452"/>
      <c r="Z999" s="452"/>
      <c r="AA999" s="452"/>
      <c r="AB999" s="452"/>
      <c r="AC999" s="452"/>
      <c r="AD999" s="452"/>
    </row>
    <row r="1000" spans="1:30" ht="20.100000000000001" customHeight="1">
      <c r="A1000" s="144"/>
      <c r="B1000" s="413"/>
      <c r="C1000" s="452"/>
      <c r="D1000" s="311" t="s">
        <v>8120</v>
      </c>
      <c r="E1000" s="452"/>
      <c r="F1000" s="323"/>
      <c r="G1000" s="191"/>
      <c r="H1000" s="323"/>
      <c r="I1000" s="191"/>
      <c r="J1000" s="323"/>
      <c r="K1000" s="191"/>
      <c r="L1000" s="356"/>
      <c r="M1000" s="314"/>
      <c r="N1000" s="315"/>
      <c r="O1000" s="316"/>
      <c r="P1000" s="315"/>
      <c r="Q1000" s="316"/>
      <c r="R1000" s="315"/>
      <c r="S1000" s="316"/>
      <c r="T1000" s="315"/>
      <c r="U1000" s="316"/>
      <c r="V1000" s="316"/>
      <c r="W1000" s="316"/>
      <c r="X1000" s="316"/>
      <c r="Y1000" s="452"/>
      <c r="Z1000" s="452"/>
      <c r="AA1000" s="452"/>
      <c r="AB1000" s="452"/>
      <c r="AC1000" s="452"/>
      <c r="AD1000" s="452"/>
    </row>
    <row r="1001" spans="1:30" ht="20.100000000000001" customHeight="1">
      <c r="A1001" s="144"/>
      <c r="B1001" s="413"/>
      <c r="C1001" s="452"/>
      <c r="D1001" s="311" t="s">
        <v>8121</v>
      </c>
      <c r="E1001" s="452"/>
      <c r="F1001" s="323"/>
      <c r="G1001" s="191"/>
      <c r="H1001" s="323"/>
      <c r="I1001" s="191"/>
      <c r="J1001" s="323"/>
      <c r="K1001" s="191"/>
      <c r="L1001" s="356"/>
      <c r="M1001" s="314"/>
      <c r="N1001" s="315"/>
      <c r="O1001" s="316"/>
      <c r="P1001" s="315"/>
      <c r="Q1001" s="316"/>
      <c r="R1001" s="315"/>
      <c r="S1001" s="316"/>
      <c r="T1001" s="315"/>
      <c r="U1001" s="316"/>
      <c r="V1001" s="316"/>
      <c r="W1001" s="316"/>
      <c r="X1001" s="316"/>
      <c r="Y1001" s="452"/>
      <c r="Z1001" s="452"/>
      <c r="AA1001" s="452"/>
      <c r="AB1001" s="452"/>
      <c r="AC1001" s="452"/>
      <c r="AD1001" s="452"/>
    </row>
    <row r="1002" spans="1:30" ht="20.100000000000001" customHeight="1">
      <c r="A1002" s="460" t="s">
        <v>5387</v>
      </c>
      <c r="B1002" s="461" t="s">
        <v>989</v>
      </c>
      <c r="C1002" s="358" t="s">
        <v>5379</v>
      </c>
      <c r="D1002" s="374" t="s">
        <v>1621</v>
      </c>
      <c r="E1002" s="358" t="s">
        <v>8119</v>
      </c>
      <c r="F1002" s="467"/>
      <c r="G1002" s="477"/>
      <c r="H1002" s="467"/>
      <c r="I1002" s="477"/>
      <c r="J1002" s="467"/>
      <c r="K1002" s="477"/>
      <c r="L1002" s="443"/>
      <c r="M1002" s="444"/>
      <c r="N1002" s="471"/>
      <c r="O1002" s="465"/>
      <c r="P1002" s="471"/>
      <c r="Q1002" s="465"/>
      <c r="R1002" s="471"/>
      <c r="S1002" s="465"/>
      <c r="T1002" s="471"/>
      <c r="U1002" s="465"/>
      <c r="V1002" s="358"/>
      <c r="W1002" s="358"/>
      <c r="X1002" s="358" t="s">
        <v>8118</v>
      </c>
      <c r="Y1002" s="358" t="s">
        <v>8118</v>
      </c>
      <c r="Z1002" s="358" t="s">
        <v>8118</v>
      </c>
      <c r="AA1002" s="358" t="s">
        <v>8118</v>
      </c>
      <c r="AB1002" s="358" t="s">
        <v>138</v>
      </c>
      <c r="AC1002" s="358" t="s">
        <v>138</v>
      </c>
      <c r="AD1002" s="358"/>
    </row>
    <row r="1003" spans="1:30" ht="20.100000000000001" customHeight="1">
      <c r="A1003" s="144"/>
      <c r="B1003" s="413"/>
      <c r="C1003" s="452"/>
      <c r="D1003" s="311" t="s">
        <v>1622</v>
      </c>
      <c r="E1003" s="452"/>
      <c r="F1003" s="323"/>
      <c r="G1003" s="191"/>
      <c r="H1003" s="323"/>
      <c r="I1003" s="191"/>
      <c r="J1003" s="323"/>
      <c r="K1003" s="191"/>
      <c r="L1003" s="356"/>
      <c r="M1003" s="314"/>
      <c r="N1003" s="315"/>
      <c r="O1003" s="316"/>
      <c r="P1003" s="315"/>
      <c r="Q1003" s="316"/>
      <c r="R1003" s="315"/>
      <c r="S1003" s="316"/>
      <c r="T1003" s="315"/>
      <c r="U1003" s="316"/>
      <c r="V1003" s="316"/>
      <c r="W1003" s="316"/>
      <c r="X1003" s="316"/>
      <c r="Y1003" s="452"/>
      <c r="Z1003" s="452"/>
      <c r="AA1003" s="452"/>
      <c r="AB1003" s="452"/>
      <c r="AC1003" s="452"/>
      <c r="AD1003" s="452"/>
    </row>
    <row r="1004" spans="1:30" ht="20.100000000000001" customHeight="1">
      <c r="A1004" s="144"/>
      <c r="B1004" s="413"/>
      <c r="C1004" s="452"/>
      <c r="D1004" s="311" t="s">
        <v>1623</v>
      </c>
      <c r="E1004" s="452"/>
      <c r="F1004" s="323"/>
      <c r="G1004" s="191"/>
      <c r="H1004" s="323"/>
      <c r="I1004" s="191"/>
      <c r="J1004" s="323"/>
      <c r="K1004" s="191"/>
      <c r="L1004" s="356"/>
      <c r="M1004" s="314"/>
      <c r="N1004" s="315"/>
      <c r="O1004" s="316"/>
      <c r="P1004" s="315"/>
      <c r="Q1004" s="316"/>
      <c r="R1004" s="315"/>
      <c r="S1004" s="316"/>
      <c r="T1004" s="315"/>
      <c r="U1004" s="316"/>
      <c r="V1004" s="316"/>
      <c r="W1004" s="316"/>
      <c r="X1004" s="316"/>
      <c r="Y1004" s="452"/>
      <c r="Z1004" s="452"/>
      <c r="AA1004" s="452"/>
      <c r="AB1004" s="452"/>
      <c r="AC1004" s="452"/>
      <c r="AD1004" s="452"/>
    </row>
    <row r="1005" spans="1:30" ht="20.100000000000001" customHeight="1">
      <c r="A1005" s="144"/>
      <c r="B1005" s="413"/>
      <c r="C1005" s="452"/>
      <c r="D1005" s="311" t="s">
        <v>1624</v>
      </c>
      <c r="E1005" s="452"/>
      <c r="F1005" s="323"/>
      <c r="G1005" s="191"/>
      <c r="H1005" s="323"/>
      <c r="I1005" s="191"/>
      <c r="J1005" s="323"/>
      <c r="K1005" s="191"/>
      <c r="L1005" s="356"/>
      <c r="M1005" s="314"/>
      <c r="N1005" s="315"/>
      <c r="O1005" s="316"/>
      <c r="P1005" s="315"/>
      <c r="Q1005" s="316"/>
      <c r="R1005" s="315"/>
      <c r="S1005" s="316"/>
      <c r="T1005" s="315"/>
      <c r="U1005" s="316"/>
      <c r="V1005" s="316"/>
      <c r="W1005" s="316"/>
      <c r="X1005" s="316"/>
      <c r="Y1005" s="452"/>
      <c r="Z1005" s="452"/>
      <c r="AA1005" s="452"/>
      <c r="AB1005" s="452"/>
      <c r="AC1005" s="452"/>
      <c r="AD1005" s="452"/>
    </row>
    <row r="1006" spans="1:30" ht="20.100000000000001" customHeight="1">
      <c r="A1006" s="144"/>
      <c r="B1006" s="413"/>
      <c r="C1006" s="452"/>
      <c r="D1006" s="311" t="s">
        <v>1625</v>
      </c>
      <c r="E1006" s="452"/>
      <c r="F1006" s="323"/>
      <c r="G1006" s="191"/>
      <c r="H1006" s="323"/>
      <c r="I1006" s="191"/>
      <c r="J1006" s="323"/>
      <c r="K1006" s="191"/>
      <c r="L1006" s="356"/>
      <c r="M1006" s="314"/>
      <c r="N1006" s="315"/>
      <c r="O1006" s="316"/>
      <c r="P1006" s="315"/>
      <c r="Q1006" s="316"/>
      <c r="R1006" s="315"/>
      <c r="S1006" s="316"/>
      <c r="T1006" s="315"/>
      <c r="U1006" s="316"/>
      <c r="V1006" s="316"/>
      <c r="W1006" s="316"/>
      <c r="X1006" s="316"/>
      <c r="Y1006" s="452"/>
      <c r="Z1006" s="452"/>
      <c r="AA1006" s="452"/>
      <c r="AB1006" s="452"/>
      <c r="AC1006" s="452"/>
      <c r="AD1006" s="452"/>
    </row>
    <row r="1007" spans="1:30" ht="20.100000000000001" customHeight="1">
      <c r="A1007" s="144"/>
      <c r="B1007" s="413"/>
      <c r="C1007" s="452"/>
      <c r="D1007" s="311" t="s">
        <v>1626</v>
      </c>
      <c r="E1007" s="452"/>
      <c r="F1007" s="323"/>
      <c r="G1007" s="191"/>
      <c r="H1007" s="323"/>
      <c r="I1007" s="191"/>
      <c r="J1007" s="323"/>
      <c r="K1007" s="191"/>
      <c r="L1007" s="356"/>
      <c r="M1007" s="314"/>
      <c r="N1007" s="315"/>
      <c r="O1007" s="316"/>
      <c r="P1007" s="315"/>
      <c r="Q1007" s="316"/>
      <c r="R1007" s="315"/>
      <c r="S1007" s="316"/>
      <c r="T1007" s="315"/>
      <c r="U1007" s="316"/>
      <c r="V1007" s="316"/>
      <c r="W1007" s="316"/>
      <c r="X1007" s="316"/>
      <c r="Y1007" s="452"/>
      <c r="Z1007" s="452"/>
      <c r="AA1007" s="452"/>
      <c r="AB1007" s="452"/>
      <c r="AC1007" s="452"/>
      <c r="AD1007" s="452"/>
    </row>
    <row r="1008" spans="1:30" ht="20.100000000000001" customHeight="1">
      <c r="A1008" s="144"/>
      <c r="B1008" s="413"/>
      <c r="C1008" s="452"/>
      <c r="D1008" s="311" t="s">
        <v>1627</v>
      </c>
      <c r="E1008" s="452"/>
      <c r="F1008" s="323"/>
      <c r="G1008" s="191"/>
      <c r="H1008" s="323"/>
      <c r="I1008" s="191"/>
      <c r="J1008" s="323"/>
      <c r="K1008" s="191"/>
      <c r="L1008" s="356"/>
      <c r="M1008" s="314"/>
      <c r="N1008" s="315"/>
      <c r="O1008" s="316"/>
      <c r="P1008" s="315"/>
      <c r="Q1008" s="316"/>
      <c r="R1008" s="315"/>
      <c r="S1008" s="316"/>
      <c r="T1008" s="315"/>
      <c r="U1008" s="316"/>
      <c r="V1008" s="316"/>
      <c r="W1008" s="316"/>
      <c r="X1008" s="316"/>
      <c r="Y1008" s="452"/>
      <c r="Z1008" s="452"/>
      <c r="AA1008" s="452"/>
      <c r="AB1008" s="452"/>
      <c r="AC1008" s="452"/>
      <c r="AD1008" s="452"/>
    </row>
    <row r="1009" spans="1:30" ht="20.100000000000001" customHeight="1">
      <c r="A1009" s="144"/>
      <c r="B1009" s="413"/>
      <c r="C1009" s="452"/>
      <c r="D1009" s="311" t="s">
        <v>1628</v>
      </c>
      <c r="E1009" s="452"/>
      <c r="F1009" s="323"/>
      <c r="G1009" s="191"/>
      <c r="H1009" s="323"/>
      <c r="I1009" s="191"/>
      <c r="J1009" s="323"/>
      <c r="K1009" s="191"/>
      <c r="L1009" s="356"/>
      <c r="M1009" s="314"/>
      <c r="N1009" s="315"/>
      <c r="O1009" s="316"/>
      <c r="P1009" s="315"/>
      <c r="Q1009" s="316"/>
      <c r="R1009" s="315"/>
      <c r="S1009" s="316"/>
      <c r="T1009" s="315"/>
      <c r="U1009" s="316"/>
      <c r="V1009" s="316"/>
      <c r="W1009" s="316"/>
      <c r="X1009" s="316"/>
      <c r="Y1009" s="452"/>
      <c r="Z1009" s="452"/>
      <c r="AA1009" s="452"/>
      <c r="AB1009" s="452"/>
      <c r="AC1009" s="452"/>
      <c r="AD1009" s="452"/>
    </row>
    <row r="1010" spans="1:30" ht="20.100000000000001" customHeight="1">
      <c r="A1010" s="144"/>
      <c r="B1010" s="413"/>
      <c r="C1010" s="452"/>
      <c r="D1010" s="311" t="s">
        <v>1629</v>
      </c>
      <c r="E1010" s="452"/>
      <c r="F1010" s="323"/>
      <c r="G1010" s="191"/>
      <c r="H1010" s="323"/>
      <c r="I1010" s="191"/>
      <c r="J1010" s="323"/>
      <c r="K1010" s="191"/>
      <c r="L1010" s="356"/>
      <c r="M1010" s="314"/>
      <c r="N1010" s="315"/>
      <c r="O1010" s="316"/>
      <c r="P1010" s="315"/>
      <c r="Q1010" s="316"/>
      <c r="R1010" s="315"/>
      <c r="S1010" s="316"/>
      <c r="T1010" s="315"/>
      <c r="U1010" s="316"/>
      <c r="V1010" s="316"/>
      <c r="W1010" s="316"/>
      <c r="X1010" s="316"/>
      <c r="Y1010" s="452"/>
      <c r="Z1010" s="452"/>
      <c r="AA1010" s="452"/>
      <c r="AB1010" s="452"/>
      <c r="AC1010" s="452"/>
      <c r="AD1010" s="452"/>
    </row>
    <row r="1011" spans="1:30" ht="20.100000000000001" customHeight="1">
      <c r="A1011" s="144"/>
      <c r="B1011" s="413"/>
      <c r="C1011" s="452"/>
      <c r="D1011" s="311" t="s">
        <v>8229</v>
      </c>
      <c r="E1011" s="452"/>
      <c r="F1011" s="323"/>
      <c r="G1011" s="191"/>
      <c r="H1011" s="323"/>
      <c r="I1011" s="191"/>
      <c r="J1011" s="323"/>
      <c r="K1011" s="191"/>
      <c r="L1011" s="356"/>
      <c r="M1011" s="314"/>
      <c r="N1011" s="315"/>
      <c r="O1011" s="316"/>
      <c r="P1011" s="315"/>
      <c r="Q1011" s="316"/>
      <c r="R1011" s="315"/>
      <c r="S1011" s="316"/>
      <c r="T1011" s="315"/>
      <c r="U1011" s="316"/>
      <c r="V1011" s="316"/>
      <c r="W1011" s="316"/>
      <c r="X1011" s="316"/>
      <c r="Y1011" s="452"/>
      <c r="Z1011" s="452"/>
      <c r="AA1011" s="452"/>
      <c r="AB1011" s="452"/>
      <c r="AC1011" s="452"/>
      <c r="AD1011" s="452"/>
    </row>
    <row r="1012" spans="1:30" ht="20.100000000000001" customHeight="1">
      <c r="A1012" s="144"/>
      <c r="B1012" s="413"/>
      <c r="C1012" s="452"/>
      <c r="D1012" s="311" t="s">
        <v>8230</v>
      </c>
      <c r="E1012" s="452"/>
      <c r="F1012" s="323"/>
      <c r="G1012" s="191"/>
      <c r="H1012" s="323"/>
      <c r="I1012" s="191"/>
      <c r="J1012" s="323"/>
      <c r="K1012" s="191"/>
      <c r="L1012" s="356"/>
      <c r="M1012" s="314"/>
      <c r="N1012" s="315"/>
      <c r="O1012" s="316"/>
      <c r="P1012" s="315"/>
      <c r="Q1012" s="316"/>
      <c r="R1012" s="315"/>
      <c r="S1012" s="316"/>
      <c r="T1012" s="315"/>
      <c r="U1012" s="316"/>
      <c r="V1012" s="316"/>
      <c r="W1012" s="316"/>
      <c r="X1012" s="316"/>
      <c r="Y1012" s="452"/>
      <c r="Z1012" s="452"/>
      <c r="AA1012" s="452"/>
      <c r="AB1012" s="452"/>
      <c r="AC1012" s="452"/>
      <c r="AD1012" s="452"/>
    </row>
    <row r="1013" spans="1:30" ht="20.100000000000001" customHeight="1">
      <c r="A1013" s="144"/>
      <c r="B1013" s="413"/>
      <c r="C1013" s="452"/>
      <c r="D1013" s="311" t="s">
        <v>8231</v>
      </c>
      <c r="E1013" s="452"/>
      <c r="F1013" s="323"/>
      <c r="G1013" s="191"/>
      <c r="H1013" s="323"/>
      <c r="I1013" s="191"/>
      <c r="J1013" s="323"/>
      <c r="K1013" s="191"/>
      <c r="L1013" s="356"/>
      <c r="M1013" s="314"/>
      <c r="N1013" s="315"/>
      <c r="O1013" s="316"/>
      <c r="P1013" s="315"/>
      <c r="Q1013" s="316"/>
      <c r="R1013" s="315"/>
      <c r="S1013" s="316"/>
      <c r="T1013" s="315"/>
      <c r="U1013" s="316"/>
      <c r="V1013" s="316"/>
      <c r="W1013" s="316"/>
      <c r="X1013" s="316"/>
      <c r="Y1013" s="452"/>
      <c r="Z1013" s="452"/>
      <c r="AA1013" s="452"/>
      <c r="AB1013" s="452"/>
      <c r="AC1013" s="452"/>
      <c r="AD1013" s="452"/>
    </row>
    <row r="1014" spans="1:30" ht="20.100000000000001" customHeight="1">
      <c r="A1014" s="144"/>
      <c r="B1014" s="413"/>
      <c r="C1014" s="452"/>
      <c r="D1014" s="311" t="s">
        <v>8232</v>
      </c>
      <c r="E1014" s="452"/>
      <c r="F1014" s="323"/>
      <c r="G1014" s="191"/>
      <c r="H1014" s="323"/>
      <c r="I1014" s="191"/>
      <c r="J1014" s="323"/>
      <c r="K1014" s="191"/>
      <c r="L1014" s="356"/>
      <c r="M1014" s="314"/>
      <c r="N1014" s="315"/>
      <c r="O1014" s="316"/>
      <c r="P1014" s="315"/>
      <c r="Q1014" s="316"/>
      <c r="R1014" s="315"/>
      <c r="S1014" s="316"/>
      <c r="T1014" s="315"/>
      <c r="U1014" s="316"/>
      <c r="V1014" s="316"/>
      <c r="W1014" s="316"/>
      <c r="X1014" s="316"/>
      <c r="Y1014" s="452"/>
      <c r="Z1014" s="452"/>
      <c r="AA1014" s="452"/>
      <c r="AB1014" s="452"/>
      <c r="AC1014" s="452"/>
      <c r="AD1014" s="452"/>
    </row>
    <row r="1015" spans="1:30" ht="20.100000000000001" customHeight="1">
      <c r="A1015" s="144"/>
      <c r="B1015" s="413"/>
      <c r="C1015" s="452"/>
      <c r="D1015" s="311" t="s">
        <v>8120</v>
      </c>
      <c r="E1015" s="452"/>
      <c r="F1015" s="323"/>
      <c r="G1015" s="191"/>
      <c r="H1015" s="323"/>
      <c r="I1015" s="191"/>
      <c r="J1015" s="323"/>
      <c r="K1015" s="191"/>
      <c r="L1015" s="356"/>
      <c r="M1015" s="314"/>
      <c r="N1015" s="315"/>
      <c r="O1015" s="316"/>
      <c r="P1015" s="315"/>
      <c r="Q1015" s="316"/>
      <c r="R1015" s="315"/>
      <c r="S1015" s="316"/>
      <c r="T1015" s="315"/>
      <c r="U1015" s="316"/>
      <c r="V1015" s="316"/>
      <c r="W1015" s="316"/>
      <c r="X1015" s="316"/>
      <c r="Y1015" s="452"/>
      <c r="Z1015" s="452"/>
      <c r="AA1015" s="452"/>
      <c r="AB1015" s="452"/>
      <c r="AC1015" s="452"/>
      <c r="AD1015" s="452"/>
    </row>
    <row r="1016" spans="1:30" ht="20.100000000000001" customHeight="1">
      <c r="A1016" s="144"/>
      <c r="B1016" s="413"/>
      <c r="C1016" s="452"/>
      <c r="D1016" s="311" t="s">
        <v>8121</v>
      </c>
      <c r="E1016" s="452"/>
      <c r="F1016" s="323"/>
      <c r="G1016" s="191"/>
      <c r="H1016" s="323"/>
      <c r="I1016" s="191"/>
      <c r="J1016" s="323"/>
      <c r="K1016" s="191"/>
      <c r="L1016" s="356"/>
      <c r="M1016" s="314"/>
      <c r="N1016" s="315"/>
      <c r="O1016" s="316"/>
      <c r="P1016" s="315"/>
      <c r="Q1016" s="316"/>
      <c r="R1016" s="315"/>
      <c r="S1016" s="316"/>
      <c r="T1016" s="315"/>
      <c r="U1016" s="316"/>
      <c r="V1016" s="316"/>
      <c r="W1016" s="316"/>
      <c r="X1016" s="316"/>
      <c r="Y1016" s="452"/>
      <c r="Z1016" s="452"/>
      <c r="AA1016" s="452"/>
      <c r="AB1016" s="452"/>
      <c r="AC1016" s="452"/>
      <c r="AD1016" s="452"/>
    </row>
    <row r="1017" spans="1:30" ht="20.100000000000001" customHeight="1">
      <c r="A1017" s="460" t="s">
        <v>5388</v>
      </c>
      <c r="B1017" s="461" t="s">
        <v>990</v>
      </c>
      <c r="C1017" s="358" t="s">
        <v>5379</v>
      </c>
      <c r="D1017" s="374" t="s">
        <v>1621</v>
      </c>
      <c r="E1017" s="358" t="s">
        <v>8119</v>
      </c>
      <c r="F1017" s="467"/>
      <c r="G1017" s="477"/>
      <c r="H1017" s="467"/>
      <c r="I1017" s="477"/>
      <c r="J1017" s="467"/>
      <c r="K1017" s="477"/>
      <c r="L1017" s="443"/>
      <c r="M1017" s="444"/>
      <c r="N1017" s="471"/>
      <c r="O1017" s="465"/>
      <c r="P1017" s="471"/>
      <c r="Q1017" s="465"/>
      <c r="R1017" s="471"/>
      <c r="S1017" s="465"/>
      <c r="T1017" s="471"/>
      <c r="U1017" s="465"/>
      <c r="V1017" s="358"/>
      <c r="W1017" s="358"/>
      <c r="X1017" s="358" t="s">
        <v>8118</v>
      </c>
      <c r="Y1017" s="358" t="s">
        <v>8118</v>
      </c>
      <c r="Z1017" s="358" t="s">
        <v>8118</v>
      </c>
      <c r="AA1017" s="358" t="s">
        <v>8118</v>
      </c>
      <c r="AB1017" s="358" t="s">
        <v>138</v>
      </c>
      <c r="AC1017" s="358" t="s">
        <v>138</v>
      </c>
      <c r="AD1017" s="358"/>
    </row>
    <row r="1018" spans="1:30" ht="20.100000000000001" customHeight="1">
      <c r="A1018" s="144"/>
      <c r="B1018" s="413"/>
      <c r="C1018" s="452"/>
      <c r="D1018" s="311" t="s">
        <v>1622</v>
      </c>
      <c r="E1018" s="452"/>
      <c r="F1018" s="323"/>
      <c r="G1018" s="191"/>
      <c r="H1018" s="323"/>
      <c r="I1018" s="191"/>
      <c r="J1018" s="323"/>
      <c r="K1018" s="191"/>
      <c r="L1018" s="356"/>
      <c r="M1018" s="314"/>
      <c r="N1018" s="315"/>
      <c r="O1018" s="316"/>
      <c r="P1018" s="315"/>
      <c r="Q1018" s="316"/>
      <c r="R1018" s="315"/>
      <c r="S1018" s="316"/>
      <c r="T1018" s="315"/>
      <c r="U1018" s="316"/>
      <c r="V1018" s="316"/>
      <c r="W1018" s="316"/>
      <c r="X1018" s="316"/>
      <c r="Y1018" s="452"/>
      <c r="Z1018" s="452"/>
      <c r="AA1018" s="452"/>
      <c r="AB1018" s="452"/>
      <c r="AC1018" s="452"/>
      <c r="AD1018" s="452"/>
    </row>
    <row r="1019" spans="1:30" ht="20.100000000000001" customHeight="1">
      <c r="A1019" s="144"/>
      <c r="B1019" s="413"/>
      <c r="C1019" s="452"/>
      <c r="D1019" s="311" t="s">
        <v>1623</v>
      </c>
      <c r="E1019" s="452"/>
      <c r="F1019" s="323"/>
      <c r="G1019" s="191"/>
      <c r="H1019" s="323"/>
      <c r="I1019" s="191"/>
      <c r="J1019" s="323"/>
      <c r="K1019" s="191"/>
      <c r="L1019" s="356"/>
      <c r="M1019" s="314"/>
      <c r="N1019" s="315"/>
      <c r="O1019" s="316"/>
      <c r="P1019" s="315"/>
      <c r="Q1019" s="316"/>
      <c r="R1019" s="315"/>
      <c r="S1019" s="316"/>
      <c r="T1019" s="315"/>
      <c r="U1019" s="316"/>
      <c r="V1019" s="316"/>
      <c r="W1019" s="316"/>
      <c r="X1019" s="316"/>
      <c r="Y1019" s="452"/>
      <c r="Z1019" s="452"/>
      <c r="AA1019" s="452"/>
      <c r="AB1019" s="452"/>
      <c r="AC1019" s="452"/>
      <c r="AD1019" s="452"/>
    </row>
    <row r="1020" spans="1:30" ht="20.100000000000001" customHeight="1">
      <c r="A1020" s="144"/>
      <c r="B1020" s="413"/>
      <c r="C1020" s="452"/>
      <c r="D1020" s="311" t="s">
        <v>1624</v>
      </c>
      <c r="E1020" s="452"/>
      <c r="F1020" s="323"/>
      <c r="G1020" s="191"/>
      <c r="H1020" s="323"/>
      <c r="I1020" s="191"/>
      <c r="J1020" s="323"/>
      <c r="K1020" s="191"/>
      <c r="L1020" s="356"/>
      <c r="M1020" s="314"/>
      <c r="N1020" s="315"/>
      <c r="O1020" s="316"/>
      <c r="P1020" s="315"/>
      <c r="Q1020" s="316"/>
      <c r="R1020" s="315"/>
      <c r="S1020" s="316"/>
      <c r="T1020" s="315"/>
      <c r="U1020" s="316"/>
      <c r="V1020" s="316"/>
      <c r="W1020" s="316"/>
      <c r="X1020" s="316"/>
      <c r="Y1020" s="452"/>
      <c r="Z1020" s="452"/>
      <c r="AA1020" s="452"/>
      <c r="AB1020" s="452"/>
      <c r="AC1020" s="452"/>
      <c r="AD1020" s="452"/>
    </row>
    <row r="1021" spans="1:30" ht="20.100000000000001" customHeight="1">
      <c r="A1021" s="144"/>
      <c r="B1021" s="413"/>
      <c r="C1021" s="452"/>
      <c r="D1021" s="311" t="s">
        <v>1625</v>
      </c>
      <c r="E1021" s="452"/>
      <c r="F1021" s="323"/>
      <c r="G1021" s="191"/>
      <c r="H1021" s="323"/>
      <c r="I1021" s="191"/>
      <c r="J1021" s="323"/>
      <c r="K1021" s="191"/>
      <c r="L1021" s="356"/>
      <c r="M1021" s="314"/>
      <c r="N1021" s="315"/>
      <c r="O1021" s="316"/>
      <c r="P1021" s="315"/>
      <c r="Q1021" s="316"/>
      <c r="R1021" s="315"/>
      <c r="S1021" s="316"/>
      <c r="T1021" s="315"/>
      <c r="U1021" s="316"/>
      <c r="V1021" s="316"/>
      <c r="W1021" s="316"/>
      <c r="X1021" s="316"/>
      <c r="Y1021" s="452"/>
      <c r="Z1021" s="452"/>
      <c r="AA1021" s="452"/>
      <c r="AB1021" s="452"/>
      <c r="AC1021" s="452"/>
      <c r="AD1021" s="452"/>
    </row>
    <row r="1022" spans="1:30" ht="20.100000000000001" customHeight="1">
      <c r="A1022" s="144"/>
      <c r="B1022" s="413"/>
      <c r="C1022" s="452"/>
      <c r="D1022" s="311" t="s">
        <v>1626</v>
      </c>
      <c r="E1022" s="452"/>
      <c r="F1022" s="323"/>
      <c r="G1022" s="191"/>
      <c r="H1022" s="323"/>
      <c r="I1022" s="191"/>
      <c r="J1022" s="323"/>
      <c r="K1022" s="191"/>
      <c r="L1022" s="356"/>
      <c r="M1022" s="314"/>
      <c r="N1022" s="315"/>
      <c r="O1022" s="316"/>
      <c r="P1022" s="315"/>
      <c r="Q1022" s="316"/>
      <c r="R1022" s="315"/>
      <c r="S1022" s="316"/>
      <c r="T1022" s="315"/>
      <c r="U1022" s="316"/>
      <c r="V1022" s="316"/>
      <c r="W1022" s="316"/>
      <c r="X1022" s="316"/>
      <c r="Y1022" s="452"/>
      <c r="Z1022" s="452"/>
      <c r="AA1022" s="452"/>
      <c r="AB1022" s="452"/>
      <c r="AC1022" s="452"/>
      <c r="AD1022" s="452"/>
    </row>
    <row r="1023" spans="1:30" ht="20.100000000000001" customHeight="1">
      <c r="A1023" s="144"/>
      <c r="B1023" s="413"/>
      <c r="C1023" s="452"/>
      <c r="D1023" s="311" t="s">
        <v>1627</v>
      </c>
      <c r="E1023" s="452"/>
      <c r="F1023" s="323"/>
      <c r="G1023" s="191"/>
      <c r="H1023" s="323"/>
      <c r="I1023" s="191"/>
      <c r="J1023" s="323"/>
      <c r="K1023" s="191"/>
      <c r="L1023" s="356"/>
      <c r="M1023" s="314"/>
      <c r="N1023" s="315"/>
      <c r="O1023" s="316"/>
      <c r="P1023" s="315"/>
      <c r="Q1023" s="316"/>
      <c r="R1023" s="315"/>
      <c r="S1023" s="316"/>
      <c r="T1023" s="315"/>
      <c r="U1023" s="316"/>
      <c r="V1023" s="316"/>
      <c r="W1023" s="316"/>
      <c r="X1023" s="316"/>
      <c r="Y1023" s="452"/>
      <c r="Z1023" s="452"/>
      <c r="AA1023" s="452"/>
      <c r="AB1023" s="452"/>
      <c r="AC1023" s="452"/>
      <c r="AD1023" s="452"/>
    </row>
    <row r="1024" spans="1:30" ht="20.100000000000001" customHeight="1">
      <c r="A1024" s="144"/>
      <c r="B1024" s="413"/>
      <c r="C1024" s="452"/>
      <c r="D1024" s="311" t="s">
        <v>1628</v>
      </c>
      <c r="E1024" s="452"/>
      <c r="F1024" s="323"/>
      <c r="G1024" s="191"/>
      <c r="H1024" s="323"/>
      <c r="I1024" s="191"/>
      <c r="J1024" s="323"/>
      <c r="K1024" s="191"/>
      <c r="L1024" s="356"/>
      <c r="M1024" s="314"/>
      <c r="N1024" s="315"/>
      <c r="O1024" s="316"/>
      <c r="P1024" s="315"/>
      <c r="Q1024" s="316"/>
      <c r="R1024" s="315"/>
      <c r="S1024" s="316"/>
      <c r="T1024" s="315"/>
      <c r="U1024" s="316"/>
      <c r="V1024" s="316"/>
      <c r="W1024" s="316"/>
      <c r="X1024" s="316"/>
      <c r="Y1024" s="452"/>
      <c r="Z1024" s="452"/>
      <c r="AA1024" s="452"/>
      <c r="AB1024" s="452"/>
      <c r="AC1024" s="452"/>
      <c r="AD1024" s="452"/>
    </row>
    <row r="1025" spans="1:30" ht="20.100000000000001" customHeight="1">
      <c r="A1025" s="144"/>
      <c r="B1025" s="413"/>
      <c r="C1025" s="452"/>
      <c r="D1025" s="311" t="s">
        <v>1629</v>
      </c>
      <c r="E1025" s="452"/>
      <c r="F1025" s="323"/>
      <c r="G1025" s="191"/>
      <c r="H1025" s="323"/>
      <c r="I1025" s="191"/>
      <c r="J1025" s="323"/>
      <c r="K1025" s="191"/>
      <c r="L1025" s="356"/>
      <c r="M1025" s="314"/>
      <c r="N1025" s="315"/>
      <c r="O1025" s="316"/>
      <c r="P1025" s="315"/>
      <c r="Q1025" s="316"/>
      <c r="R1025" s="315"/>
      <c r="S1025" s="316"/>
      <c r="T1025" s="315"/>
      <c r="U1025" s="316"/>
      <c r="V1025" s="316"/>
      <c r="W1025" s="316"/>
      <c r="X1025" s="316"/>
      <c r="Y1025" s="452"/>
      <c r="Z1025" s="452"/>
      <c r="AA1025" s="452"/>
      <c r="AB1025" s="452"/>
      <c r="AC1025" s="452"/>
      <c r="AD1025" s="452"/>
    </row>
    <row r="1026" spans="1:30" ht="20.100000000000001" customHeight="1">
      <c r="A1026" s="144"/>
      <c r="B1026" s="413"/>
      <c r="C1026" s="452"/>
      <c r="D1026" s="311" t="s">
        <v>8229</v>
      </c>
      <c r="E1026" s="452"/>
      <c r="F1026" s="323"/>
      <c r="G1026" s="191"/>
      <c r="H1026" s="323"/>
      <c r="I1026" s="191"/>
      <c r="J1026" s="323"/>
      <c r="K1026" s="191"/>
      <c r="L1026" s="356"/>
      <c r="M1026" s="314"/>
      <c r="N1026" s="315"/>
      <c r="O1026" s="316"/>
      <c r="P1026" s="315"/>
      <c r="Q1026" s="316"/>
      <c r="R1026" s="315"/>
      <c r="S1026" s="316"/>
      <c r="T1026" s="315"/>
      <c r="U1026" s="316"/>
      <c r="V1026" s="316"/>
      <c r="W1026" s="316"/>
      <c r="X1026" s="316"/>
      <c r="Y1026" s="452"/>
      <c r="Z1026" s="452"/>
      <c r="AA1026" s="452"/>
      <c r="AB1026" s="452"/>
      <c r="AC1026" s="452"/>
      <c r="AD1026" s="452"/>
    </row>
    <row r="1027" spans="1:30" ht="20.100000000000001" customHeight="1">
      <c r="A1027" s="144"/>
      <c r="B1027" s="413"/>
      <c r="C1027" s="452"/>
      <c r="D1027" s="311" t="s">
        <v>8230</v>
      </c>
      <c r="E1027" s="452"/>
      <c r="F1027" s="323"/>
      <c r="G1027" s="191"/>
      <c r="H1027" s="323"/>
      <c r="I1027" s="191"/>
      <c r="J1027" s="323"/>
      <c r="K1027" s="191"/>
      <c r="L1027" s="356"/>
      <c r="M1027" s="314"/>
      <c r="N1027" s="315"/>
      <c r="O1027" s="316"/>
      <c r="P1027" s="315"/>
      <c r="Q1027" s="316"/>
      <c r="R1027" s="315"/>
      <c r="S1027" s="316"/>
      <c r="T1027" s="315"/>
      <c r="U1027" s="316"/>
      <c r="V1027" s="316"/>
      <c r="W1027" s="316"/>
      <c r="X1027" s="316"/>
      <c r="Y1027" s="452"/>
      <c r="Z1027" s="452"/>
      <c r="AA1027" s="452"/>
      <c r="AB1027" s="452"/>
      <c r="AC1027" s="452"/>
      <c r="AD1027" s="452"/>
    </row>
    <row r="1028" spans="1:30" ht="20.100000000000001" customHeight="1">
      <c r="A1028" s="144"/>
      <c r="B1028" s="413"/>
      <c r="C1028" s="452"/>
      <c r="D1028" s="311" t="s">
        <v>8231</v>
      </c>
      <c r="E1028" s="452"/>
      <c r="F1028" s="323"/>
      <c r="G1028" s="191"/>
      <c r="H1028" s="323"/>
      <c r="I1028" s="191"/>
      <c r="J1028" s="323"/>
      <c r="K1028" s="191"/>
      <c r="L1028" s="356"/>
      <c r="M1028" s="314"/>
      <c r="N1028" s="315"/>
      <c r="O1028" s="316"/>
      <c r="P1028" s="315"/>
      <c r="Q1028" s="316"/>
      <c r="R1028" s="315"/>
      <c r="S1028" s="316"/>
      <c r="T1028" s="315"/>
      <c r="U1028" s="316"/>
      <c r="V1028" s="316"/>
      <c r="W1028" s="316"/>
      <c r="X1028" s="316"/>
      <c r="Y1028" s="452"/>
      <c r="Z1028" s="452"/>
      <c r="AA1028" s="452"/>
      <c r="AB1028" s="452"/>
      <c r="AC1028" s="452"/>
      <c r="AD1028" s="452"/>
    </row>
    <row r="1029" spans="1:30" ht="20.100000000000001" customHeight="1">
      <c r="A1029" s="144"/>
      <c r="B1029" s="413"/>
      <c r="C1029" s="452"/>
      <c r="D1029" s="311" t="s">
        <v>8232</v>
      </c>
      <c r="E1029" s="452"/>
      <c r="F1029" s="323"/>
      <c r="G1029" s="191"/>
      <c r="H1029" s="323"/>
      <c r="I1029" s="191"/>
      <c r="J1029" s="323"/>
      <c r="K1029" s="191"/>
      <c r="L1029" s="356"/>
      <c r="M1029" s="314"/>
      <c r="N1029" s="315"/>
      <c r="O1029" s="316"/>
      <c r="P1029" s="315"/>
      <c r="Q1029" s="316"/>
      <c r="R1029" s="315"/>
      <c r="S1029" s="316"/>
      <c r="T1029" s="315"/>
      <c r="U1029" s="316"/>
      <c r="V1029" s="316"/>
      <c r="W1029" s="316"/>
      <c r="X1029" s="316"/>
      <c r="Y1029" s="452"/>
      <c r="Z1029" s="452"/>
      <c r="AA1029" s="452"/>
      <c r="AB1029" s="452"/>
      <c r="AC1029" s="452"/>
      <c r="AD1029" s="452"/>
    </row>
    <row r="1030" spans="1:30" ht="20.100000000000001" customHeight="1">
      <c r="A1030" s="144"/>
      <c r="B1030" s="413"/>
      <c r="C1030" s="452"/>
      <c r="D1030" s="311" t="s">
        <v>8120</v>
      </c>
      <c r="E1030" s="452"/>
      <c r="F1030" s="323"/>
      <c r="G1030" s="191"/>
      <c r="H1030" s="323"/>
      <c r="I1030" s="191"/>
      <c r="J1030" s="323"/>
      <c r="K1030" s="191"/>
      <c r="L1030" s="356"/>
      <c r="M1030" s="314"/>
      <c r="N1030" s="315"/>
      <c r="O1030" s="316"/>
      <c r="P1030" s="315"/>
      <c r="Q1030" s="316"/>
      <c r="R1030" s="315"/>
      <c r="S1030" s="316"/>
      <c r="T1030" s="315"/>
      <c r="U1030" s="316"/>
      <c r="V1030" s="316"/>
      <c r="W1030" s="316"/>
      <c r="X1030" s="316"/>
      <c r="Y1030" s="452"/>
      <c r="Z1030" s="452"/>
      <c r="AA1030" s="452"/>
      <c r="AB1030" s="452"/>
      <c r="AC1030" s="452"/>
      <c r="AD1030" s="452"/>
    </row>
    <row r="1031" spans="1:30" ht="20.100000000000001" customHeight="1">
      <c r="A1031" s="144"/>
      <c r="B1031" s="413"/>
      <c r="C1031" s="452"/>
      <c r="D1031" s="311" t="s">
        <v>8121</v>
      </c>
      <c r="E1031" s="452"/>
      <c r="F1031" s="323"/>
      <c r="G1031" s="191"/>
      <c r="H1031" s="323"/>
      <c r="I1031" s="191"/>
      <c r="J1031" s="323"/>
      <c r="K1031" s="191"/>
      <c r="L1031" s="356"/>
      <c r="M1031" s="314"/>
      <c r="N1031" s="315"/>
      <c r="O1031" s="316"/>
      <c r="P1031" s="315"/>
      <c r="Q1031" s="316"/>
      <c r="R1031" s="315"/>
      <c r="S1031" s="316"/>
      <c r="T1031" s="315"/>
      <c r="U1031" s="316"/>
      <c r="V1031" s="316"/>
      <c r="W1031" s="316"/>
      <c r="X1031" s="316"/>
      <c r="Y1031" s="452"/>
      <c r="Z1031" s="452"/>
      <c r="AA1031" s="452"/>
      <c r="AB1031" s="452"/>
      <c r="AC1031" s="452"/>
      <c r="AD1031" s="452"/>
    </row>
    <row r="1032" spans="1:30" ht="20.100000000000001" customHeight="1">
      <c r="A1032" s="460" t="s">
        <v>5389</v>
      </c>
      <c r="B1032" s="461" t="s">
        <v>991</v>
      </c>
      <c r="C1032" s="358" t="s">
        <v>5379</v>
      </c>
      <c r="D1032" s="374" t="s">
        <v>1621</v>
      </c>
      <c r="E1032" s="358" t="s">
        <v>8119</v>
      </c>
      <c r="F1032" s="467"/>
      <c r="G1032" s="477"/>
      <c r="H1032" s="467"/>
      <c r="I1032" s="477"/>
      <c r="J1032" s="467"/>
      <c r="K1032" s="477"/>
      <c r="L1032" s="443"/>
      <c r="M1032" s="444"/>
      <c r="N1032" s="471"/>
      <c r="O1032" s="465"/>
      <c r="P1032" s="471"/>
      <c r="Q1032" s="465"/>
      <c r="R1032" s="471"/>
      <c r="S1032" s="465"/>
      <c r="T1032" s="471"/>
      <c r="U1032" s="465"/>
      <c r="V1032" s="358"/>
      <c r="W1032" s="358"/>
      <c r="X1032" s="358" t="s">
        <v>8118</v>
      </c>
      <c r="Y1032" s="358" t="s">
        <v>8118</v>
      </c>
      <c r="Z1032" s="358" t="s">
        <v>8118</v>
      </c>
      <c r="AA1032" s="358" t="s">
        <v>8118</v>
      </c>
      <c r="AB1032" s="358" t="s">
        <v>138</v>
      </c>
      <c r="AC1032" s="358" t="s">
        <v>138</v>
      </c>
      <c r="AD1032" s="358"/>
    </row>
    <row r="1033" spans="1:30" ht="20.100000000000001" customHeight="1">
      <c r="A1033" s="144"/>
      <c r="B1033" s="413"/>
      <c r="C1033" s="452"/>
      <c r="D1033" s="311" t="s">
        <v>1622</v>
      </c>
      <c r="E1033" s="452"/>
      <c r="F1033" s="323"/>
      <c r="G1033" s="191"/>
      <c r="H1033" s="323"/>
      <c r="I1033" s="191"/>
      <c r="J1033" s="323"/>
      <c r="K1033" s="191"/>
      <c r="L1033" s="356"/>
      <c r="M1033" s="314"/>
      <c r="N1033" s="315"/>
      <c r="O1033" s="316"/>
      <c r="P1033" s="315"/>
      <c r="Q1033" s="316"/>
      <c r="R1033" s="315"/>
      <c r="S1033" s="316"/>
      <c r="T1033" s="315"/>
      <c r="U1033" s="316"/>
      <c r="V1033" s="316"/>
      <c r="W1033" s="316"/>
      <c r="X1033" s="316"/>
      <c r="Y1033" s="452"/>
      <c r="Z1033" s="452"/>
      <c r="AA1033" s="452"/>
      <c r="AB1033" s="452"/>
      <c r="AC1033" s="452"/>
      <c r="AD1033" s="452"/>
    </row>
    <row r="1034" spans="1:30" ht="20.100000000000001" customHeight="1">
      <c r="A1034" s="144"/>
      <c r="B1034" s="413"/>
      <c r="C1034" s="452"/>
      <c r="D1034" s="311" t="s">
        <v>1623</v>
      </c>
      <c r="E1034" s="452"/>
      <c r="F1034" s="323"/>
      <c r="G1034" s="191"/>
      <c r="H1034" s="323"/>
      <c r="I1034" s="191"/>
      <c r="J1034" s="323"/>
      <c r="K1034" s="191"/>
      <c r="L1034" s="356"/>
      <c r="M1034" s="314"/>
      <c r="N1034" s="315"/>
      <c r="O1034" s="316"/>
      <c r="P1034" s="315"/>
      <c r="Q1034" s="316"/>
      <c r="R1034" s="315"/>
      <c r="S1034" s="316"/>
      <c r="T1034" s="315"/>
      <c r="U1034" s="316"/>
      <c r="V1034" s="316"/>
      <c r="W1034" s="316"/>
      <c r="X1034" s="316"/>
      <c r="Y1034" s="452"/>
      <c r="Z1034" s="452"/>
      <c r="AA1034" s="452"/>
      <c r="AB1034" s="452"/>
      <c r="AC1034" s="452"/>
      <c r="AD1034" s="452"/>
    </row>
    <row r="1035" spans="1:30" ht="20.100000000000001" customHeight="1">
      <c r="A1035" s="144"/>
      <c r="B1035" s="413"/>
      <c r="C1035" s="452"/>
      <c r="D1035" s="311" t="s">
        <v>1624</v>
      </c>
      <c r="E1035" s="452"/>
      <c r="F1035" s="323"/>
      <c r="G1035" s="191"/>
      <c r="H1035" s="323"/>
      <c r="I1035" s="191"/>
      <c r="J1035" s="323"/>
      <c r="K1035" s="191"/>
      <c r="L1035" s="356"/>
      <c r="M1035" s="314"/>
      <c r="N1035" s="315"/>
      <c r="O1035" s="316"/>
      <c r="P1035" s="315"/>
      <c r="Q1035" s="316"/>
      <c r="R1035" s="315"/>
      <c r="S1035" s="316"/>
      <c r="T1035" s="315"/>
      <c r="U1035" s="316"/>
      <c r="V1035" s="316"/>
      <c r="W1035" s="316"/>
      <c r="X1035" s="316"/>
      <c r="Y1035" s="452"/>
      <c r="Z1035" s="452"/>
      <c r="AA1035" s="452"/>
      <c r="AB1035" s="452"/>
      <c r="AC1035" s="452"/>
      <c r="AD1035" s="452"/>
    </row>
    <row r="1036" spans="1:30" ht="20.100000000000001" customHeight="1">
      <c r="A1036" s="144"/>
      <c r="B1036" s="413"/>
      <c r="C1036" s="452"/>
      <c r="D1036" s="311" t="s">
        <v>1625</v>
      </c>
      <c r="E1036" s="452"/>
      <c r="F1036" s="323"/>
      <c r="G1036" s="191"/>
      <c r="H1036" s="323"/>
      <c r="I1036" s="191"/>
      <c r="J1036" s="323"/>
      <c r="K1036" s="191"/>
      <c r="L1036" s="356"/>
      <c r="M1036" s="314"/>
      <c r="N1036" s="315"/>
      <c r="O1036" s="316"/>
      <c r="P1036" s="315"/>
      <c r="Q1036" s="316"/>
      <c r="R1036" s="315"/>
      <c r="S1036" s="316"/>
      <c r="T1036" s="315"/>
      <c r="U1036" s="316"/>
      <c r="V1036" s="316"/>
      <c r="W1036" s="316"/>
      <c r="X1036" s="316"/>
      <c r="Y1036" s="452"/>
      <c r="Z1036" s="452"/>
      <c r="AA1036" s="452"/>
      <c r="AB1036" s="452"/>
      <c r="AC1036" s="452"/>
      <c r="AD1036" s="452"/>
    </row>
    <row r="1037" spans="1:30" ht="20.100000000000001" customHeight="1">
      <c r="A1037" s="144"/>
      <c r="B1037" s="413"/>
      <c r="C1037" s="452"/>
      <c r="D1037" s="311" t="s">
        <v>1626</v>
      </c>
      <c r="E1037" s="452"/>
      <c r="F1037" s="323"/>
      <c r="G1037" s="191"/>
      <c r="H1037" s="323"/>
      <c r="I1037" s="191"/>
      <c r="J1037" s="323"/>
      <c r="K1037" s="191"/>
      <c r="L1037" s="356"/>
      <c r="M1037" s="314"/>
      <c r="N1037" s="315"/>
      <c r="O1037" s="316"/>
      <c r="P1037" s="315"/>
      <c r="Q1037" s="316"/>
      <c r="R1037" s="315"/>
      <c r="S1037" s="316"/>
      <c r="T1037" s="315"/>
      <c r="U1037" s="316"/>
      <c r="V1037" s="316"/>
      <c r="W1037" s="316"/>
      <c r="X1037" s="316"/>
      <c r="Y1037" s="452"/>
      <c r="Z1037" s="452"/>
      <c r="AA1037" s="452"/>
      <c r="AB1037" s="452"/>
      <c r="AC1037" s="452"/>
      <c r="AD1037" s="452"/>
    </row>
    <row r="1038" spans="1:30" ht="20.100000000000001" customHeight="1">
      <c r="A1038" s="144"/>
      <c r="B1038" s="413"/>
      <c r="C1038" s="452"/>
      <c r="D1038" s="311" t="s">
        <v>1627</v>
      </c>
      <c r="E1038" s="452"/>
      <c r="F1038" s="323"/>
      <c r="G1038" s="191"/>
      <c r="H1038" s="323"/>
      <c r="I1038" s="191"/>
      <c r="J1038" s="323"/>
      <c r="K1038" s="191"/>
      <c r="L1038" s="356"/>
      <c r="M1038" s="314"/>
      <c r="N1038" s="315"/>
      <c r="O1038" s="316"/>
      <c r="P1038" s="315"/>
      <c r="Q1038" s="316"/>
      <c r="R1038" s="315"/>
      <c r="S1038" s="316"/>
      <c r="T1038" s="315"/>
      <c r="U1038" s="316"/>
      <c r="V1038" s="316"/>
      <c r="W1038" s="316"/>
      <c r="X1038" s="316"/>
      <c r="Y1038" s="452"/>
      <c r="Z1038" s="452"/>
      <c r="AA1038" s="452"/>
      <c r="AB1038" s="452"/>
      <c r="AC1038" s="452"/>
      <c r="AD1038" s="452"/>
    </row>
    <row r="1039" spans="1:30" ht="20.100000000000001" customHeight="1">
      <c r="A1039" s="144"/>
      <c r="B1039" s="413"/>
      <c r="C1039" s="452"/>
      <c r="D1039" s="311" t="s">
        <v>1628</v>
      </c>
      <c r="E1039" s="452"/>
      <c r="F1039" s="323"/>
      <c r="G1039" s="191"/>
      <c r="H1039" s="323"/>
      <c r="I1039" s="191"/>
      <c r="J1039" s="323"/>
      <c r="K1039" s="191"/>
      <c r="L1039" s="356"/>
      <c r="M1039" s="314"/>
      <c r="N1039" s="315"/>
      <c r="O1039" s="316"/>
      <c r="P1039" s="315"/>
      <c r="Q1039" s="316"/>
      <c r="R1039" s="315"/>
      <c r="S1039" s="316"/>
      <c r="T1039" s="315"/>
      <c r="U1039" s="316"/>
      <c r="V1039" s="316"/>
      <c r="W1039" s="316"/>
      <c r="X1039" s="316"/>
      <c r="Y1039" s="452"/>
      <c r="Z1039" s="452"/>
      <c r="AA1039" s="452"/>
      <c r="AB1039" s="452"/>
      <c r="AC1039" s="452"/>
      <c r="AD1039" s="452"/>
    </row>
    <row r="1040" spans="1:30" ht="20.100000000000001" customHeight="1">
      <c r="A1040" s="144"/>
      <c r="B1040" s="413"/>
      <c r="C1040" s="452"/>
      <c r="D1040" s="311" t="s">
        <v>1629</v>
      </c>
      <c r="E1040" s="452"/>
      <c r="F1040" s="323"/>
      <c r="G1040" s="191"/>
      <c r="H1040" s="323"/>
      <c r="I1040" s="191"/>
      <c r="J1040" s="323"/>
      <c r="K1040" s="191"/>
      <c r="L1040" s="356"/>
      <c r="M1040" s="314"/>
      <c r="N1040" s="315"/>
      <c r="O1040" s="316"/>
      <c r="P1040" s="315"/>
      <c r="Q1040" s="316"/>
      <c r="R1040" s="315"/>
      <c r="S1040" s="316"/>
      <c r="T1040" s="315"/>
      <c r="U1040" s="316"/>
      <c r="V1040" s="316"/>
      <c r="W1040" s="316"/>
      <c r="X1040" s="316"/>
      <c r="Y1040" s="452"/>
      <c r="Z1040" s="452"/>
      <c r="AA1040" s="452"/>
      <c r="AB1040" s="452"/>
      <c r="AC1040" s="452"/>
      <c r="AD1040" s="452"/>
    </row>
    <row r="1041" spans="1:30" ht="20.100000000000001" customHeight="1">
      <c r="A1041" s="144"/>
      <c r="B1041" s="413"/>
      <c r="C1041" s="452"/>
      <c r="D1041" s="311" t="s">
        <v>8229</v>
      </c>
      <c r="E1041" s="452"/>
      <c r="F1041" s="323"/>
      <c r="G1041" s="191"/>
      <c r="H1041" s="323"/>
      <c r="I1041" s="191"/>
      <c r="J1041" s="323"/>
      <c r="K1041" s="191"/>
      <c r="L1041" s="356"/>
      <c r="M1041" s="314"/>
      <c r="N1041" s="315"/>
      <c r="O1041" s="316"/>
      <c r="P1041" s="315"/>
      <c r="Q1041" s="316"/>
      <c r="R1041" s="315"/>
      <c r="S1041" s="316"/>
      <c r="T1041" s="315"/>
      <c r="U1041" s="316"/>
      <c r="V1041" s="316"/>
      <c r="W1041" s="316"/>
      <c r="X1041" s="316"/>
      <c r="Y1041" s="452"/>
      <c r="Z1041" s="452"/>
      <c r="AA1041" s="452"/>
      <c r="AB1041" s="452"/>
      <c r="AC1041" s="452"/>
      <c r="AD1041" s="452"/>
    </row>
    <row r="1042" spans="1:30" ht="20.100000000000001" customHeight="1">
      <c r="A1042" s="144"/>
      <c r="B1042" s="413"/>
      <c r="C1042" s="452"/>
      <c r="D1042" s="311" t="s">
        <v>8230</v>
      </c>
      <c r="E1042" s="452"/>
      <c r="F1042" s="323"/>
      <c r="G1042" s="191"/>
      <c r="H1042" s="323"/>
      <c r="I1042" s="191"/>
      <c r="J1042" s="323"/>
      <c r="K1042" s="191"/>
      <c r="L1042" s="356"/>
      <c r="M1042" s="314"/>
      <c r="N1042" s="315"/>
      <c r="O1042" s="316"/>
      <c r="P1042" s="315"/>
      <c r="Q1042" s="316"/>
      <c r="R1042" s="315"/>
      <c r="S1042" s="316"/>
      <c r="T1042" s="315"/>
      <c r="U1042" s="316"/>
      <c r="V1042" s="316"/>
      <c r="W1042" s="316"/>
      <c r="X1042" s="316"/>
      <c r="Y1042" s="452"/>
      <c r="Z1042" s="452"/>
      <c r="AA1042" s="452"/>
      <c r="AB1042" s="452"/>
      <c r="AC1042" s="452"/>
      <c r="AD1042" s="452"/>
    </row>
    <row r="1043" spans="1:30" ht="20.100000000000001" customHeight="1">
      <c r="A1043" s="144"/>
      <c r="B1043" s="413"/>
      <c r="C1043" s="452"/>
      <c r="D1043" s="311" t="s">
        <v>8231</v>
      </c>
      <c r="E1043" s="452"/>
      <c r="F1043" s="323"/>
      <c r="G1043" s="191"/>
      <c r="H1043" s="323"/>
      <c r="I1043" s="191"/>
      <c r="J1043" s="323"/>
      <c r="K1043" s="191"/>
      <c r="L1043" s="356"/>
      <c r="M1043" s="314"/>
      <c r="N1043" s="315"/>
      <c r="O1043" s="316"/>
      <c r="P1043" s="315"/>
      <c r="Q1043" s="316"/>
      <c r="R1043" s="315"/>
      <c r="S1043" s="316"/>
      <c r="T1043" s="315"/>
      <c r="U1043" s="316"/>
      <c r="V1043" s="316"/>
      <c r="W1043" s="316"/>
      <c r="X1043" s="316"/>
      <c r="Y1043" s="452"/>
      <c r="Z1043" s="452"/>
      <c r="AA1043" s="452"/>
      <c r="AB1043" s="452"/>
      <c r="AC1043" s="452"/>
      <c r="AD1043" s="452"/>
    </row>
    <row r="1044" spans="1:30" ht="20.100000000000001" customHeight="1">
      <c r="A1044" s="144"/>
      <c r="B1044" s="413"/>
      <c r="C1044" s="452"/>
      <c r="D1044" s="311" t="s">
        <v>8232</v>
      </c>
      <c r="E1044" s="452"/>
      <c r="F1044" s="323"/>
      <c r="G1044" s="191"/>
      <c r="H1044" s="323"/>
      <c r="I1044" s="191"/>
      <c r="J1044" s="323"/>
      <c r="K1044" s="191"/>
      <c r="L1044" s="356"/>
      <c r="M1044" s="314"/>
      <c r="N1044" s="315"/>
      <c r="O1044" s="316"/>
      <c r="P1044" s="315"/>
      <c r="Q1044" s="316"/>
      <c r="R1044" s="315"/>
      <c r="S1044" s="316"/>
      <c r="T1044" s="315"/>
      <c r="U1044" s="316"/>
      <c r="V1044" s="316"/>
      <c r="W1044" s="316"/>
      <c r="X1044" s="316"/>
      <c r="Y1044" s="452"/>
      <c r="Z1044" s="452"/>
      <c r="AA1044" s="452"/>
      <c r="AB1044" s="452"/>
      <c r="AC1044" s="452"/>
      <c r="AD1044" s="452"/>
    </row>
    <row r="1045" spans="1:30" ht="20.100000000000001" customHeight="1">
      <c r="A1045" s="144"/>
      <c r="B1045" s="413"/>
      <c r="C1045" s="452"/>
      <c r="D1045" s="311" t="s">
        <v>8120</v>
      </c>
      <c r="E1045" s="452"/>
      <c r="F1045" s="323"/>
      <c r="G1045" s="191"/>
      <c r="H1045" s="323"/>
      <c r="I1045" s="191"/>
      <c r="J1045" s="323"/>
      <c r="K1045" s="191"/>
      <c r="L1045" s="356"/>
      <c r="M1045" s="314"/>
      <c r="N1045" s="315"/>
      <c r="O1045" s="316"/>
      <c r="P1045" s="315"/>
      <c r="Q1045" s="316"/>
      <c r="R1045" s="315"/>
      <c r="S1045" s="316"/>
      <c r="T1045" s="315"/>
      <c r="U1045" s="316"/>
      <c r="V1045" s="316"/>
      <c r="W1045" s="316"/>
      <c r="X1045" s="316"/>
      <c r="Y1045" s="452"/>
      <c r="Z1045" s="452"/>
      <c r="AA1045" s="452"/>
      <c r="AB1045" s="452"/>
      <c r="AC1045" s="452"/>
      <c r="AD1045" s="452"/>
    </row>
    <row r="1046" spans="1:30" ht="20.100000000000001" customHeight="1">
      <c r="A1046" s="144"/>
      <c r="B1046" s="413"/>
      <c r="C1046" s="452"/>
      <c r="D1046" s="311" t="s">
        <v>8121</v>
      </c>
      <c r="E1046" s="452"/>
      <c r="F1046" s="323"/>
      <c r="G1046" s="191"/>
      <c r="H1046" s="323"/>
      <c r="I1046" s="191"/>
      <c r="J1046" s="323"/>
      <c r="K1046" s="191"/>
      <c r="L1046" s="356"/>
      <c r="M1046" s="314"/>
      <c r="N1046" s="315"/>
      <c r="O1046" s="316"/>
      <c r="P1046" s="315"/>
      <c r="Q1046" s="316"/>
      <c r="R1046" s="315"/>
      <c r="S1046" s="316"/>
      <c r="T1046" s="315"/>
      <c r="U1046" s="316"/>
      <c r="V1046" s="316"/>
      <c r="W1046" s="316"/>
      <c r="X1046" s="316"/>
      <c r="Y1046" s="452"/>
      <c r="Z1046" s="452"/>
      <c r="AA1046" s="452"/>
      <c r="AB1046" s="452"/>
      <c r="AC1046" s="452"/>
      <c r="AD1046" s="452"/>
    </row>
    <row r="1047" spans="1:30" ht="20.100000000000001" customHeight="1">
      <c r="A1047" s="460" t="s">
        <v>5390</v>
      </c>
      <c r="B1047" s="461" t="s">
        <v>992</v>
      </c>
      <c r="C1047" s="358" t="s">
        <v>5379</v>
      </c>
      <c r="D1047" s="374" t="s">
        <v>1621</v>
      </c>
      <c r="E1047" s="358" t="s">
        <v>8119</v>
      </c>
      <c r="F1047" s="467"/>
      <c r="G1047" s="477"/>
      <c r="H1047" s="467"/>
      <c r="I1047" s="477"/>
      <c r="J1047" s="467"/>
      <c r="K1047" s="477"/>
      <c r="L1047" s="443"/>
      <c r="M1047" s="444"/>
      <c r="N1047" s="471"/>
      <c r="O1047" s="465"/>
      <c r="P1047" s="471"/>
      <c r="Q1047" s="465"/>
      <c r="R1047" s="471"/>
      <c r="S1047" s="465"/>
      <c r="T1047" s="471"/>
      <c r="U1047" s="465"/>
      <c r="V1047" s="358"/>
      <c r="W1047" s="358"/>
      <c r="X1047" s="358" t="s">
        <v>8118</v>
      </c>
      <c r="Y1047" s="358" t="s">
        <v>8118</v>
      </c>
      <c r="Z1047" s="358" t="s">
        <v>8118</v>
      </c>
      <c r="AA1047" s="358" t="s">
        <v>8118</v>
      </c>
      <c r="AB1047" s="358" t="s">
        <v>138</v>
      </c>
      <c r="AC1047" s="358" t="s">
        <v>138</v>
      </c>
      <c r="AD1047" s="358"/>
    </row>
    <row r="1048" spans="1:30" ht="20.100000000000001" customHeight="1">
      <c r="A1048" s="144"/>
      <c r="B1048" s="413"/>
      <c r="C1048" s="452"/>
      <c r="D1048" s="311" t="s">
        <v>1622</v>
      </c>
      <c r="E1048" s="452"/>
      <c r="F1048" s="323"/>
      <c r="G1048" s="191"/>
      <c r="H1048" s="323"/>
      <c r="I1048" s="191"/>
      <c r="J1048" s="323"/>
      <c r="K1048" s="191"/>
      <c r="L1048" s="356"/>
      <c r="M1048" s="314"/>
      <c r="N1048" s="315"/>
      <c r="O1048" s="316"/>
      <c r="P1048" s="315"/>
      <c r="Q1048" s="316"/>
      <c r="R1048" s="315"/>
      <c r="S1048" s="316"/>
      <c r="T1048" s="315"/>
      <c r="U1048" s="316"/>
      <c r="V1048" s="316"/>
      <c r="W1048" s="316"/>
      <c r="X1048" s="316"/>
      <c r="Y1048" s="452"/>
      <c r="Z1048" s="452"/>
      <c r="AA1048" s="452"/>
      <c r="AB1048" s="452"/>
      <c r="AC1048" s="452"/>
      <c r="AD1048" s="452"/>
    </row>
    <row r="1049" spans="1:30" ht="20.100000000000001" customHeight="1">
      <c r="A1049" s="144"/>
      <c r="B1049" s="413"/>
      <c r="C1049" s="452"/>
      <c r="D1049" s="311" t="s">
        <v>1623</v>
      </c>
      <c r="E1049" s="452"/>
      <c r="F1049" s="323"/>
      <c r="G1049" s="191"/>
      <c r="H1049" s="323"/>
      <c r="I1049" s="191"/>
      <c r="J1049" s="323"/>
      <c r="K1049" s="191"/>
      <c r="L1049" s="356"/>
      <c r="M1049" s="314"/>
      <c r="N1049" s="315"/>
      <c r="O1049" s="316"/>
      <c r="P1049" s="315"/>
      <c r="Q1049" s="316"/>
      <c r="R1049" s="315"/>
      <c r="S1049" s="316"/>
      <c r="T1049" s="315"/>
      <c r="U1049" s="316"/>
      <c r="V1049" s="316"/>
      <c r="W1049" s="316"/>
      <c r="X1049" s="316"/>
      <c r="Y1049" s="452"/>
      <c r="Z1049" s="452"/>
      <c r="AA1049" s="452"/>
      <c r="AB1049" s="452"/>
      <c r="AC1049" s="452"/>
      <c r="AD1049" s="452"/>
    </row>
    <row r="1050" spans="1:30" ht="20.100000000000001" customHeight="1">
      <c r="A1050" s="144"/>
      <c r="B1050" s="413"/>
      <c r="C1050" s="452"/>
      <c r="D1050" s="311" t="s">
        <v>1624</v>
      </c>
      <c r="E1050" s="452"/>
      <c r="F1050" s="323"/>
      <c r="G1050" s="191"/>
      <c r="H1050" s="323"/>
      <c r="I1050" s="191"/>
      <c r="J1050" s="323"/>
      <c r="K1050" s="191"/>
      <c r="L1050" s="356"/>
      <c r="M1050" s="314"/>
      <c r="N1050" s="315"/>
      <c r="O1050" s="316"/>
      <c r="P1050" s="315"/>
      <c r="Q1050" s="316"/>
      <c r="R1050" s="315"/>
      <c r="S1050" s="316"/>
      <c r="T1050" s="315"/>
      <c r="U1050" s="316"/>
      <c r="V1050" s="316"/>
      <c r="W1050" s="316"/>
      <c r="X1050" s="316"/>
      <c r="Y1050" s="452"/>
      <c r="Z1050" s="452"/>
      <c r="AA1050" s="452"/>
      <c r="AB1050" s="452"/>
      <c r="AC1050" s="452"/>
      <c r="AD1050" s="452"/>
    </row>
    <row r="1051" spans="1:30" ht="20.100000000000001" customHeight="1">
      <c r="A1051" s="144"/>
      <c r="B1051" s="413"/>
      <c r="C1051" s="452"/>
      <c r="D1051" s="311" t="s">
        <v>1625</v>
      </c>
      <c r="E1051" s="452"/>
      <c r="F1051" s="323"/>
      <c r="G1051" s="191"/>
      <c r="H1051" s="323"/>
      <c r="I1051" s="191"/>
      <c r="J1051" s="323"/>
      <c r="K1051" s="191"/>
      <c r="L1051" s="356"/>
      <c r="M1051" s="314"/>
      <c r="N1051" s="315"/>
      <c r="O1051" s="316"/>
      <c r="P1051" s="315"/>
      <c r="Q1051" s="316"/>
      <c r="R1051" s="315"/>
      <c r="S1051" s="316"/>
      <c r="T1051" s="315"/>
      <c r="U1051" s="316"/>
      <c r="V1051" s="316"/>
      <c r="W1051" s="316"/>
      <c r="X1051" s="316"/>
      <c r="Y1051" s="452"/>
      <c r="Z1051" s="452"/>
      <c r="AA1051" s="452"/>
      <c r="AB1051" s="452"/>
      <c r="AC1051" s="452"/>
      <c r="AD1051" s="452"/>
    </row>
    <row r="1052" spans="1:30" ht="20.100000000000001" customHeight="1">
      <c r="A1052" s="144"/>
      <c r="B1052" s="413"/>
      <c r="C1052" s="452"/>
      <c r="D1052" s="311" t="s">
        <v>1626</v>
      </c>
      <c r="E1052" s="452"/>
      <c r="F1052" s="323"/>
      <c r="G1052" s="191"/>
      <c r="H1052" s="323"/>
      <c r="I1052" s="191"/>
      <c r="J1052" s="323"/>
      <c r="K1052" s="191"/>
      <c r="L1052" s="356"/>
      <c r="M1052" s="314"/>
      <c r="N1052" s="315"/>
      <c r="O1052" s="316"/>
      <c r="P1052" s="315"/>
      <c r="Q1052" s="316"/>
      <c r="R1052" s="315"/>
      <c r="S1052" s="316"/>
      <c r="T1052" s="315"/>
      <c r="U1052" s="316"/>
      <c r="V1052" s="316"/>
      <c r="W1052" s="316"/>
      <c r="X1052" s="316"/>
      <c r="Y1052" s="452"/>
      <c r="Z1052" s="452"/>
      <c r="AA1052" s="452"/>
      <c r="AB1052" s="452"/>
      <c r="AC1052" s="452"/>
      <c r="AD1052" s="452"/>
    </row>
    <row r="1053" spans="1:30" ht="20.100000000000001" customHeight="1">
      <c r="A1053" s="144"/>
      <c r="B1053" s="413"/>
      <c r="C1053" s="452"/>
      <c r="D1053" s="311" t="s">
        <v>1627</v>
      </c>
      <c r="E1053" s="452"/>
      <c r="F1053" s="323"/>
      <c r="G1053" s="191"/>
      <c r="H1053" s="323"/>
      <c r="I1053" s="191"/>
      <c r="J1053" s="323"/>
      <c r="K1053" s="191"/>
      <c r="L1053" s="356"/>
      <c r="M1053" s="314"/>
      <c r="N1053" s="315"/>
      <c r="O1053" s="316"/>
      <c r="P1053" s="315"/>
      <c r="Q1053" s="316"/>
      <c r="R1053" s="315"/>
      <c r="S1053" s="316"/>
      <c r="T1053" s="315"/>
      <c r="U1053" s="316"/>
      <c r="V1053" s="316"/>
      <c r="W1053" s="316"/>
      <c r="X1053" s="316"/>
      <c r="Y1053" s="452"/>
      <c r="Z1053" s="452"/>
      <c r="AA1053" s="452"/>
      <c r="AB1053" s="452"/>
      <c r="AC1053" s="452"/>
      <c r="AD1053" s="452"/>
    </row>
    <row r="1054" spans="1:30" ht="20.100000000000001" customHeight="1">
      <c r="A1054" s="144"/>
      <c r="B1054" s="413"/>
      <c r="C1054" s="452"/>
      <c r="D1054" s="311" t="s">
        <v>1628</v>
      </c>
      <c r="E1054" s="452"/>
      <c r="F1054" s="323"/>
      <c r="G1054" s="191"/>
      <c r="H1054" s="323"/>
      <c r="I1054" s="191"/>
      <c r="J1054" s="323"/>
      <c r="K1054" s="191"/>
      <c r="L1054" s="356"/>
      <c r="M1054" s="314"/>
      <c r="N1054" s="315"/>
      <c r="O1054" s="316"/>
      <c r="P1054" s="315"/>
      <c r="Q1054" s="316"/>
      <c r="R1054" s="315"/>
      <c r="S1054" s="316"/>
      <c r="T1054" s="315"/>
      <c r="U1054" s="316"/>
      <c r="V1054" s="316"/>
      <c r="W1054" s="316"/>
      <c r="X1054" s="316"/>
      <c r="Y1054" s="452"/>
      <c r="Z1054" s="452"/>
      <c r="AA1054" s="452"/>
      <c r="AB1054" s="452"/>
      <c r="AC1054" s="452"/>
      <c r="AD1054" s="452"/>
    </row>
    <row r="1055" spans="1:30" ht="20.100000000000001" customHeight="1">
      <c r="A1055" s="144"/>
      <c r="B1055" s="413"/>
      <c r="C1055" s="452"/>
      <c r="D1055" s="311" t="s">
        <v>1629</v>
      </c>
      <c r="E1055" s="452"/>
      <c r="F1055" s="323"/>
      <c r="G1055" s="191"/>
      <c r="H1055" s="323"/>
      <c r="I1055" s="191"/>
      <c r="J1055" s="323"/>
      <c r="K1055" s="191"/>
      <c r="L1055" s="356"/>
      <c r="M1055" s="314"/>
      <c r="N1055" s="315"/>
      <c r="O1055" s="316"/>
      <c r="P1055" s="315"/>
      <c r="Q1055" s="316"/>
      <c r="R1055" s="315"/>
      <c r="S1055" s="316"/>
      <c r="T1055" s="315"/>
      <c r="U1055" s="316"/>
      <c r="V1055" s="316"/>
      <c r="W1055" s="316"/>
      <c r="X1055" s="316"/>
      <c r="Y1055" s="452"/>
      <c r="Z1055" s="452"/>
      <c r="AA1055" s="452"/>
      <c r="AB1055" s="452"/>
      <c r="AC1055" s="452"/>
      <c r="AD1055" s="452"/>
    </row>
    <row r="1056" spans="1:30" ht="20.100000000000001" customHeight="1">
      <c r="A1056" s="144"/>
      <c r="B1056" s="413"/>
      <c r="C1056" s="452"/>
      <c r="D1056" s="311" t="s">
        <v>8229</v>
      </c>
      <c r="E1056" s="452"/>
      <c r="F1056" s="323"/>
      <c r="G1056" s="191"/>
      <c r="H1056" s="323"/>
      <c r="I1056" s="191"/>
      <c r="J1056" s="323"/>
      <c r="K1056" s="191"/>
      <c r="L1056" s="356"/>
      <c r="M1056" s="314"/>
      <c r="N1056" s="315"/>
      <c r="O1056" s="316"/>
      <c r="P1056" s="315"/>
      <c r="Q1056" s="316"/>
      <c r="R1056" s="315"/>
      <c r="S1056" s="316"/>
      <c r="T1056" s="315"/>
      <c r="U1056" s="316"/>
      <c r="V1056" s="316"/>
      <c r="W1056" s="316"/>
      <c r="X1056" s="316"/>
      <c r="Y1056" s="452"/>
      <c r="Z1056" s="452"/>
      <c r="AA1056" s="452"/>
      <c r="AB1056" s="452"/>
      <c r="AC1056" s="452"/>
      <c r="AD1056" s="452"/>
    </row>
    <row r="1057" spans="1:30" ht="20.100000000000001" customHeight="1">
      <c r="A1057" s="144"/>
      <c r="B1057" s="413"/>
      <c r="C1057" s="452"/>
      <c r="D1057" s="311" t="s">
        <v>8230</v>
      </c>
      <c r="E1057" s="452"/>
      <c r="F1057" s="323"/>
      <c r="G1057" s="191"/>
      <c r="H1057" s="323"/>
      <c r="I1057" s="191"/>
      <c r="J1057" s="323"/>
      <c r="K1057" s="191"/>
      <c r="L1057" s="356"/>
      <c r="M1057" s="314"/>
      <c r="N1057" s="315"/>
      <c r="O1057" s="316"/>
      <c r="P1057" s="315"/>
      <c r="Q1057" s="316"/>
      <c r="R1057" s="315"/>
      <c r="S1057" s="316"/>
      <c r="T1057" s="315"/>
      <c r="U1057" s="316"/>
      <c r="V1057" s="316"/>
      <c r="W1057" s="316"/>
      <c r="X1057" s="316"/>
      <c r="Y1057" s="452"/>
      <c r="Z1057" s="452"/>
      <c r="AA1057" s="452"/>
      <c r="AB1057" s="452"/>
      <c r="AC1057" s="452"/>
      <c r="AD1057" s="452"/>
    </row>
    <row r="1058" spans="1:30" ht="20.100000000000001" customHeight="1">
      <c r="A1058" s="144"/>
      <c r="B1058" s="413"/>
      <c r="C1058" s="452"/>
      <c r="D1058" s="311" t="s">
        <v>8231</v>
      </c>
      <c r="E1058" s="452"/>
      <c r="F1058" s="323"/>
      <c r="G1058" s="191"/>
      <c r="H1058" s="323"/>
      <c r="I1058" s="191"/>
      <c r="J1058" s="323"/>
      <c r="K1058" s="191"/>
      <c r="L1058" s="356"/>
      <c r="M1058" s="314"/>
      <c r="N1058" s="315"/>
      <c r="O1058" s="316"/>
      <c r="P1058" s="315"/>
      <c r="Q1058" s="316"/>
      <c r="R1058" s="315"/>
      <c r="S1058" s="316"/>
      <c r="T1058" s="315"/>
      <c r="U1058" s="316"/>
      <c r="V1058" s="316"/>
      <c r="W1058" s="316"/>
      <c r="X1058" s="316"/>
      <c r="Y1058" s="452"/>
      <c r="Z1058" s="452"/>
      <c r="AA1058" s="452"/>
      <c r="AB1058" s="452"/>
      <c r="AC1058" s="452"/>
      <c r="AD1058" s="452"/>
    </row>
    <row r="1059" spans="1:30" ht="20.100000000000001" customHeight="1">
      <c r="A1059" s="144"/>
      <c r="B1059" s="413"/>
      <c r="C1059" s="452"/>
      <c r="D1059" s="311" t="s">
        <v>8232</v>
      </c>
      <c r="E1059" s="452"/>
      <c r="F1059" s="323"/>
      <c r="G1059" s="191"/>
      <c r="H1059" s="323"/>
      <c r="I1059" s="191"/>
      <c r="J1059" s="323"/>
      <c r="K1059" s="191"/>
      <c r="L1059" s="356"/>
      <c r="M1059" s="314"/>
      <c r="N1059" s="315"/>
      <c r="O1059" s="316"/>
      <c r="P1059" s="315"/>
      <c r="Q1059" s="316"/>
      <c r="R1059" s="315"/>
      <c r="S1059" s="316"/>
      <c r="T1059" s="315"/>
      <c r="U1059" s="316"/>
      <c r="V1059" s="316"/>
      <c r="W1059" s="316"/>
      <c r="X1059" s="316"/>
      <c r="Y1059" s="452"/>
      <c r="Z1059" s="452"/>
      <c r="AA1059" s="452"/>
      <c r="AB1059" s="452"/>
      <c r="AC1059" s="452"/>
      <c r="AD1059" s="452"/>
    </row>
    <row r="1060" spans="1:30" ht="20.100000000000001" customHeight="1">
      <c r="A1060" s="144"/>
      <c r="B1060" s="413"/>
      <c r="C1060" s="452"/>
      <c r="D1060" s="311" t="s">
        <v>8120</v>
      </c>
      <c r="E1060" s="452"/>
      <c r="F1060" s="323"/>
      <c r="G1060" s="191"/>
      <c r="H1060" s="323"/>
      <c r="I1060" s="191"/>
      <c r="J1060" s="323"/>
      <c r="K1060" s="191"/>
      <c r="L1060" s="356"/>
      <c r="M1060" s="314"/>
      <c r="N1060" s="315"/>
      <c r="O1060" s="316"/>
      <c r="P1060" s="315"/>
      <c r="Q1060" s="316"/>
      <c r="R1060" s="315"/>
      <c r="S1060" s="316"/>
      <c r="T1060" s="315"/>
      <c r="U1060" s="316"/>
      <c r="V1060" s="316"/>
      <c r="W1060" s="316"/>
      <c r="X1060" s="316"/>
      <c r="Y1060" s="452"/>
      <c r="Z1060" s="452"/>
      <c r="AA1060" s="452"/>
      <c r="AB1060" s="452"/>
      <c r="AC1060" s="452"/>
      <c r="AD1060" s="452"/>
    </row>
    <row r="1061" spans="1:30" ht="20.100000000000001" customHeight="1">
      <c r="A1061" s="144"/>
      <c r="B1061" s="413"/>
      <c r="C1061" s="452"/>
      <c r="D1061" s="311" t="s">
        <v>8121</v>
      </c>
      <c r="E1061" s="452"/>
      <c r="F1061" s="323"/>
      <c r="G1061" s="191"/>
      <c r="H1061" s="323"/>
      <c r="I1061" s="191"/>
      <c r="J1061" s="323"/>
      <c r="K1061" s="191"/>
      <c r="L1061" s="356"/>
      <c r="M1061" s="314"/>
      <c r="N1061" s="315"/>
      <c r="O1061" s="316"/>
      <c r="P1061" s="315"/>
      <c r="Q1061" s="316"/>
      <c r="R1061" s="315"/>
      <c r="S1061" s="316"/>
      <c r="T1061" s="315"/>
      <c r="U1061" s="316"/>
      <c r="V1061" s="316"/>
      <c r="W1061" s="316"/>
      <c r="X1061" s="316"/>
      <c r="Y1061" s="452"/>
      <c r="Z1061" s="452"/>
      <c r="AA1061" s="452"/>
      <c r="AB1061" s="452"/>
      <c r="AC1061" s="452"/>
      <c r="AD1061" s="452"/>
    </row>
    <row r="1062" spans="1:30" ht="20.100000000000001" customHeight="1">
      <c r="A1062" s="460" t="s">
        <v>5391</v>
      </c>
      <c r="B1062" s="461" t="s">
        <v>993</v>
      </c>
      <c r="C1062" s="358" t="s">
        <v>5379</v>
      </c>
      <c r="D1062" s="374" t="s">
        <v>1621</v>
      </c>
      <c r="E1062" s="358" t="s">
        <v>8119</v>
      </c>
      <c r="F1062" s="467"/>
      <c r="G1062" s="477"/>
      <c r="H1062" s="467"/>
      <c r="I1062" s="477"/>
      <c r="J1062" s="467"/>
      <c r="K1062" s="477"/>
      <c r="L1062" s="443"/>
      <c r="M1062" s="444"/>
      <c r="N1062" s="471"/>
      <c r="O1062" s="465"/>
      <c r="P1062" s="471"/>
      <c r="Q1062" s="465"/>
      <c r="R1062" s="471"/>
      <c r="S1062" s="465"/>
      <c r="T1062" s="471"/>
      <c r="U1062" s="465"/>
      <c r="V1062" s="358"/>
      <c r="W1062" s="358"/>
      <c r="X1062" s="358" t="s">
        <v>8118</v>
      </c>
      <c r="Y1062" s="358" t="s">
        <v>8118</v>
      </c>
      <c r="Z1062" s="358" t="s">
        <v>8118</v>
      </c>
      <c r="AA1062" s="358" t="s">
        <v>8118</v>
      </c>
      <c r="AB1062" s="358" t="s">
        <v>138</v>
      </c>
      <c r="AC1062" s="358" t="s">
        <v>138</v>
      </c>
      <c r="AD1062" s="358"/>
    </row>
    <row r="1063" spans="1:30" ht="20.100000000000001" customHeight="1">
      <c r="A1063" s="144"/>
      <c r="B1063" s="413"/>
      <c r="C1063" s="452"/>
      <c r="D1063" s="311" t="s">
        <v>1622</v>
      </c>
      <c r="E1063" s="452"/>
      <c r="F1063" s="323"/>
      <c r="G1063" s="191"/>
      <c r="H1063" s="323"/>
      <c r="I1063" s="191"/>
      <c r="J1063" s="323"/>
      <c r="K1063" s="191"/>
      <c r="L1063" s="356"/>
      <c r="M1063" s="314"/>
      <c r="N1063" s="315"/>
      <c r="O1063" s="316"/>
      <c r="P1063" s="315"/>
      <c r="Q1063" s="316"/>
      <c r="R1063" s="315"/>
      <c r="S1063" s="316"/>
      <c r="T1063" s="315"/>
      <c r="U1063" s="316"/>
      <c r="V1063" s="316"/>
      <c r="W1063" s="316"/>
      <c r="X1063" s="316"/>
      <c r="Y1063" s="452"/>
      <c r="Z1063" s="452"/>
      <c r="AA1063" s="452"/>
      <c r="AB1063" s="452"/>
      <c r="AC1063" s="452"/>
      <c r="AD1063" s="452"/>
    </row>
    <row r="1064" spans="1:30" ht="20.100000000000001" customHeight="1">
      <c r="A1064" s="144"/>
      <c r="B1064" s="413"/>
      <c r="C1064" s="452"/>
      <c r="D1064" s="311" t="s">
        <v>1623</v>
      </c>
      <c r="E1064" s="452"/>
      <c r="F1064" s="323"/>
      <c r="G1064" s="191"/>
      <c r="H1064" s="323"/>
      <c r="I1064" s="191"/>
      <c r="J1064" s="323"/>
      <c r="K1064" s="191"/>
      <c r="L1064" s="356"/>
      <c r="M1064" s="314"/>
      <c r="N1064" s="315"/>
      <c r="O1064" s="316"/>
      <c r="P1064" s="315"/>
      <c r="Q1064" s="316"/>
      <c r="R1064" s="315"/>
      <c r="S1064" s="316"/>
      <c r="T1064" s="315"/>
      <c r="U1064" s="316"/>
      <c r="V1064" s="316"/>
      <c r="W1064" s="316"/>
      <c r="X1064" s="316"/>
      <c r="Y1064" s="452"/>
      <c r="Z1064" s="452"/>
      <c r="AA1064" s="452"/>
      <c r="AB1064" s="452"/>
      <c r="AC1064" s="452"/>
      <c r="AD1064" s="452"/>
    </row>
    <row r="1065" spans="1:30" ht="20.100000000000001" customHeight="1">
      <c r="A1065" s="144"/>
      <c r="B1065" s="413"/>
      <c r="C1065" s="452"/>
      <c r="D1065" s="311" t="s">
        <v>1624</v>
      </c>
      <c r="E1065" s="452"/>
      <c r="F1065" s="323"/>
      <c r="G1065" s="191"/>
      <c r="H1065" s="323"/>
      <c r="I1065" s="191"/>
      <c r="J1065" s="323"/>
      <c r="K1065" s="191"/>
      <c r="L1065" s="356"/>
      <c r="M1065" s="314"/>
      <c r="N1065" s="315"/>
      <c r="O1065" s="316"/>
      <c r="P1065" s="315"/>
      <c r="Q1065" s="316"/>
      <c r="R1065" s="315"/>
      <c r="S1065" s="316"/>
      <c r="T1065" s="315"/>
      <c r="U1065" s="316"/>
      <c r="V1065" s="316"/>
      <c r="W1065" s="316"/>
      <c r="X1065" s="316"/>
      <c r="Y1065" s="452"/>
      <c r="Z1065" s="452"/>
      <c r="AA1065" s="452"/>
      <c r="AB1065" s="452"/>
      <c r="AC1065" s="452"/>
      <c r="AD1065" s="452"/>
    </row>
    <row r="1066" spans="1:30" ht="20.100000000000001" customHeight="1">
      <c r="A1066" s="144"/>
      <c r="B1066" s="413"/>
      <c r="C1066" s="452"/>
      <c r="D1066" s="311" t="s">
        <v>1625</v>
      </c>
      <c r="E1066" s="452"/>
      <c r="F1066" s="323"/>
      <c r="G1066" s="191"/>
      <c r="H1066" s="323"/>
      <c r="I1066" s="191"/>
      <c r="J1066" s="323"/>
      <c r="K1066" s="191"/>
      <c r="L1066" s="356"/>
      <c r="M1066" s="314"/>
      <c r="N1066" s="315"/>
      <c r="O1066" s="316"/>
      <c r="P1066" s="315"/>
      <c r="Q1066" s="316"/>
      <c r="R1066" s="315"/>
      <c r="S1066" s="316"/>
      <c r="T1066" s="315"/>
      <c r="U1066" s="316"/>
      <c r="V1066" s="316"/>
      <c r="W1066" s="316"/>
      <c r="X1066" s="316"/>
      <c r="Y1066" s="452"/>
      <c r="Z1066" s="452"/>
      <c r="AA1066" s="452"/>
      <c r="AB1066" s="452"/>
      <c r="AC1066" s="452"/>
      <c r="AD1066" s="452"/>
    </row>
    <row r="1067" spans="1:30" ht="20.100000000000001" customHeight="1">
      <c r="A1067" s="144"/>
      <c r="B1067" s="413"/>
      <c r="C1067" s="452"/>
      <c r="D1067" s="311" t="s">
        <v>1626</v>
      </c>
      <c r="E1067" s="452"/>
      <c r="F1067" s="323"/>
      <c r="G1067" s="191"/>
      <c r="H1067" s="323"/>
      <c r="I1067" s="191"/>
      <c r="J1067" s="323"/>
      <c r="K1067" s="191"/>
      <c r="L1067" s="356"/>
      <c r="M1067" s="314"/>
      <c r="N1067" s="315"/>
      <c r="O1067" s="316"/>
      <c r="P1067" s="315"/>
      <c r="Q1067" s="316"/>
      <c r="R1067" s="315"/>
      <c r="S1067" s="316"/>
      <c r="T1067" s="315"/>
      <c r="U1067" s="316"/>
      <c r="V1067" s="316"/>
      <c r="W1067" s="316"/>
      <c r="X1067" s="316"/>
      <c r="Y1067" s="452"/>
      <c r="Z1067" s="452"/>
      <c r="AA1067" s="452"/>
      <c r="AB1067" s="452"/>
      <c r="AC1067" s="452"/>
      <c r="AD1067" s="452"/>
    </row>
    <row r="1068" spans="1:30" ht="20.100000000000001" customHeight="1">
      <c r="A1068" s="144"/>
      <c r="B1068" s="413"/>
      <c r="C1068" s="452"/>
      <c r="D1068" s="311" t="s">
        <v>1627</v>
      </c>
      <c r="E1068" s="452"/>
      <c r="F1068" s="323"/>
      <c r="G1068" s="191"/>
      <c r="H1068" s="323"/>
      <c r="I1068" s="191"/>
      <c r="J1068" s="323"/>
      <c r="K1068" s="191"/>
      <c r="L1068" s="356"/>
      <c r="M1068" s="314"/>
      <c r="N1068" s="315"/>
      <c r="O1068" s="316"/>
      <c r="P1068" s="315"/>
      <c r="Q1068" s="316"/>
      <c r="R1068" s="315"/>
      <c r="S1068" s="316"/>
      <c r="T1068" s="315"/>
      <c r="U1068" s="316"/>
      <c r="V1068" s="316"/>
      <c r="W1068" s="316"/>
      <c r="X1068" s="316"/>
      <c r="Y1068" s="452"/>
      <c r="Z1068" s="452"/>
      <c r="AA1068" s="452"/>
      <c r="AB1068" s="452"/>
      <c r="AC1068" s="452"/>
      <c r="AD1068" s="452"/>
    </row>
    <row r="1069" spans="1:30" ht="20.100000000000001" customHeight="1">
      <c r="A1069" s="144"/>
      <c r="B1069" s="413"/>
      <c r="C1069" s="452"/>
      <c r="D1069" s="311" t="s">
        <v>1628</v>
      </c>
      <c r="E1069" s="452"/>
      <c r="F1069" s="323"/>
      <c r="G1069" s="191"/>
      <c r="H1069" s="323"/>
      <c r="I1069" s="191"/>
      <c r="J1069" s="323"/>
      <c r="K1069" s="191"/>
      <c r="L1069" s="356"/>
      <c r="M1069" s="314"/>
      <c r="N1069" s="315"/>
      <c r="O1069" s="316"/>
      <c r="P1069" s="315"/>
      <c r="Q1069" s="316"/>
      <c r="R1069" s="315"/>
      <c r="S1069" s="316"/>
      <c r="T1069" s="315"/>
      <c r="U1069" s="316"/>
      <c r="V1069" s="316"/>
      <c r="W1069" s="316"/>
      <c r="X1069" s="316"/>
      <c r="Y1069" s="452"/>
      <c r="Z1069" s="452"/>
      <c r="AA1069" s="452"/>
      <c r="AB1069" s="452"/>
      <c r="AC1069" s="452"/>
      <c r="AD1069" s="452"/>
    </row>
    <row r="1070" spans="1:30" ht="20.100000000000001" customHeight="1">
      <c r="A1070" s="144"/>
      <c r="B1070" s="413"/>
      <c r="C1070" s="452"/>
      <c r="D1070" s="311" t="s">
        <v>1629</v>
      </c>
      <c r="E1070" s="452"/>
      <c r="F1070" s="323"/>
      <c r="G1070" s="191"/>
      <c r="H1070" s="323"/>
      <c r="I1070" s="191"/>
      <c r="J1070" s="323"/>
      <c r="K1070" s="191"/>
      <c r="L1070" s="356"/>
      <c r="M1070" s="314"/>
      <c r="N1070" s="315"/>
      <c r="O1070" s="316"/>
      <c r="P1070" s="315"/>
      <c r="Q1070" s="316"/>
      <c r="R1070" s="315"/>
      <c r="S1070" s="316"/>
      <c r="T1070" s="315"/>
      <c r="U1070" s="316"/>
      <c r="V1070" s="316"/>
      <c r="W1070" s="316"/>
      <c r="X1070" s="316"/>
      <c r="Y1070" s="452"/>
      <c r="Z1070" s="452"/>
      <c r="AA1070" s="452"/>
      <c r="AB1070" s="452"/>
      <c r="AC1070" s="452"/>
      <c r="AD1070" s="452"/>
    </row>
    <row r="1071" spans="1:30" ht="20.100000000000001" customHeight="1">
      <c r="A1071" s="144"/>
      <c r="B1071" s="413"/>
      <c r="C1071" s="452"/>
      <c r="D1071" s="311" t="s">
        <v>8229</v>
      </c>
      <c r="E1071" s="452"/>
      <c r="F1071" s="323"/>
      <c r="G1071" s="191"/>
      <c r="H1071" s="323"/>
      <c r="I1071" s="191"/>
      <c r="J1071" s="323"/>
      <c r="K1071" s="191"/>
      <c r="L1071" s="356"/>
      <c r="M1071" s="314"/>
      <c r="N1071" s="315"/>
      <c r="O1071" s="316"/>
      <c r="P1071" s="315"/>
      <c r="Q1071" s="316"/>
      <c r="R1071" s="315"/>
      <c r="S1071" s="316"/>
      <c r="T1071" s="315"/>
      <c r="U1071" s="316"/>
      <c r="V1071" s="316"/>
      <c r="W1071" s="316"/>
      <c r="X1071" s="316"/>
      <c r="Y1071" s="452"/>
      <c r="Z1071" s="452"/>
      <c r="AA1071" s="452"/>
      <c r="AB1071" s="452"/>
      <c r="AC1071" s="452"/>
      <c r="AD1071" s="452"/>
    </row>
    <row r="1072" spans="1:30" ht="20.100000000000001" customHeight="1">
      <c r="A1072" s="144"/>
      <c r="B1072" s="413"/>
      <c r="C1072" s="452"/>
      <c r="D1072" s="311" t="s">
        <v>8230</v>
      </c>
      <c r="E1072" s="452"/>
      <c r="F1072" s="323"/>
      <c r="G1072" s="191"/>
      <c r="H1072" s="323"/>
      <c r="I1072" s="191"/>
      <c r="J1072" s="323"/>
      <c r="K1072" s="191"/>
      <c r="L1072" s="356"/>
      <c r="M1072" s="314"/>
      <c r="N1072" s="315"/>
      <c r="O1072" s="316"/>
      <c r="P1072" s="315"/>
      <c r="Q1072" s="316"/>
      <c r="R1072" s="315"/>
      <c r="S1072" s="316"/>
      <c r="T1072" s="315"/>
      <c r="U1072" s="316"/>
      <c r="V1072" s="316"/>
      <c r="W1072" s="316"/>
      <c r="X1072" s="316"/>
      <c r="Y1072" s="452"/>
      <c r="Z1072" s="452"/>
      <c r="AA1072" s="452"/>
      <c r="AB1072" s="452"/>
      <c r="AC1072" s="452"/>
      <c r="AD1072" s="452"/>
    </row>
    <row r="1073" spans="1:30" ht="20.100000000000001" customHeight="1">
      <c r="A1073" s="144"/>
      <c r="B1073" s="413"/>
      <c r="C1073" s="452"/>
      <c r="D1073" s="311" t="s">
        <v>8231</v>
      </c>
      <c r="E1073" s="452"/>
      <c r="F1073" s="323"/>
      <c r="G1073" s="191"/>
      <c r="H1073" s="323"/>
      <c r="I1073" s="191"/>
      <c r="J1073" s="323"/>
      <c r="K1073" s="191"/>
      <c r="L1073" s="356"/>
      <c r="M1073" s="314"/>
      <c r="N1073" s="315"/>
      <c r="O1073" s="316"/>
      <c r="P1073" s="315"/>
      <c r="Q1073" s="316"/>
      <c r="R1073" s="315"/>
      <c r="S1073" s="316"/>
      <c r="T1073" s="315"/>
      <c r="U1073" s="316"/>
      <c r="V1073" s="316"/>
      <c r="W1073" s="316"/>
      <c r="X1073" s="316"/>
      <c r="Y1073" s="452"/>
      <c r="Z1073" s="452"/>
      <c r="AA1073" s="452"/>
      <c r="AB1073" s="452"/>
      <c r="AC1073" s="452"/>
      <c r="AD1073" s="452"/>
    </row>
    <row r="1074" spans="1:30" ht="20.100000000000001" customHeight="1">
      <c r="A1074" s="144"/>
      <c r="B1074" s="413"/>
      <c r="C1074" s="452"/>
      <c r="D1074" s="311" t="s">
        <v>8232</v>
      </c>
      <c r="E1074" s="452"/>
      <c r="F1074" s="323"/>
      <c r="G1074" s="191"/>
      <c r="H1074" s="323"/>
      <c r="I1074" s="191"/>
      <c r="J1074" s="323"/>
      <c r="K1074" s="191"/>
      <c r="L1074" s="356"/>
      <c r="M1074" s="314"/>
      <c r="N1074" s="315"/>
      <c r="O1074" s="316"/>
      <c r="P1074" s="315"/>
      <c r="Q1074" s="316"/>
      <c r="R1074" s="315"/>
      <c r="S1074" s="316"/>
      <c r="T1074" s="315"/>
      <c r="U1074" s="316"/>
      <c r="V1074" s="316"/>
      <c r="W1074" s="316"/>
      <c r="X1074" s="316"/>
      <c r="Y1074" s="452"/>
      <c r="Z1074" s="452"/>
      <c r="AA1074" s="452"/>
      <c r="AB1074" s="452"/>
      <c r="AC1074" s="452"/>
      <c r="AD1074" s="452"/>
    </row>
    <row r="1075" spans="1:30" ht="20.100000000000001" customHeight="1">
      <c r="A1075" s="144"/>
      <c r="B1075" s="413"/>
      <c r="C1075" s="452"/>
      <c r="D1075" s="311" t="s">
        <v>8120</v>
      </c>
      <c r="E1075" s="452"/>
      <c r="F1075" s="323"/>
      <c r="G1075" s="191"/>
      <c r="H1075" s="323"/>
      <c r="I1075" s="191"/>
      <c r="J1075" s="323"/>
      <c r="K1075" s="191"/>
      <c r="L1075" s="356"/>
      <c r="M1075" s="314"/>
      <c r="N1075" s="315"/>
      <c r="O1075" s="316"/>
      <c r="P1075" s="315"/>
      <c r="Q1075" s="316"/>
      <c r="R1075" s="315"/>
      <c r="S1075" s="316"/>
      <c r="T1075" s="315"/>
      <c r="U1075" s="316"/>
      <c r="V1075" s="316"/>
      <c r="W1075" s="316"/>
      <c r="X1075" s="316"/>
      <c r="Y1075" s="452"/>
      <c r="Z1075" s="452"/>
      <c r="AA1075" s="452"/>
      <c r="AB1075" s="452"/>
      <c r="AC1075" s="452"/>
      <c r="AD1075" s="452"/>
    </row>
    <row r="1076" spans="1:30" ht="20.100000000000001" customHeight="1">
      <c r="A1076" s="144"/>
      <c r="B1076" s="413"/>
      <c r="C1076" s="452"/>
      <c r="D1076" s="311" t="s">
        <v>8121</v>
      </c>
      <c r="E1076" s="452"/>
      <c r="F1076" s="323"/>
      <c r="G1076" s="191"/>
      <c r="H1076" s="323"/>
      <c r="I1076" s="191"/>
      <c r="J1076" s="323"/>
      <c r="K1076" s="191"/>
      <c r="L1076" s="356"/>
      <c r="M1076" s="314"/>
      <c r="N1076" s="315"/>
      <c r="O1076" s="316"/>
      <c r="P1076" s="315"/>
      <c r="Q1076" s="316"/>
      <c r="R1076" s="315"/>
      <c r="S1076" s="316"/>
      <c r="T1076" s="315"/>
      <c r="U1076" s="316"/>
      <c r="V1076" s="316"/>
      <c r="W1076" s="316"/>
      <c r="X1076" s="316"/>
      <c r="Y1076" s="452"/>
      <c r="Z1076" s="452"/>
      <c r="AA1076" s="452"/>
      <c r="AB1076" s="452"/>
      <c r="AC1076" s="452"/>
      <c r="AD1076" s="452"/>
    </row>
    <row r="1077" spans="1:30" ht="20.100000000000001" customHeight="1">
      <c r="A1077" s="460" t="s">
        <v>5392</v>
      </c>
      <c r="B1077" s="461" t="s">
        <v>994</v>
      </c>
      <c r="C1077" s="358" t="s">
        <v>5393</v>
      </c>
      <c r="D1077" s="374"/>
      <c r="E1077" s="358"/>
      <c r="F1077" s="467"/>
      <c r="G1077" s="477"/>
      <c r="H1077" s="467"/>
      <c r="I1077" s="477"/>
      <c r="J1077" s="467"/>
      <c r="K1077" s="477"/>
      <c r="L1077" s="443"/>
      <c r="M1077" s="444"/>
      <c r="N1077" s="471"/>
      <c r="O1077" s="465"/>
      <c r="P1077" s="471"/>
      <c r="Q1077" s="465"/>
      <c r="R1077" s="471"/>
      <c r="S1077" s="465"/>
      <c r="T1077" s="471">
        <v>1</v>
      </c>
      <c r="U1077" s="465">
        <v>100</v>
      </c>
      <c r="V1077" s="358"/>
      <c r="W1077" s="358"/>
      <c r="X1077" s="358" t="s">
        <v>8118</v>
      </c>
      <c r="Y1077" s="358" t="s">
        <v>8118</v>
      </c>
      <c r="Z1077" s="358" t="s">
        <v>8118</v>
      </c>
      <c r="AA1077" s="358" t="s">
        <v>8118</v>
      </c>
      <c r="AB1077" s="358" t="s">
        <v>138</v>
      </c>
      <c r="AC1077" s="358" t="s">
        <v>138</v>
      </c>
      <c r="AD1077" s="358"/>
    </row>
    <row r="1078" spans="1:30" ht="20.100000000000001" customHeight="1">
      <c r="A1078" s="460" t="s">
        <v>8233</v>
      </c>
      <c r="B1078" s="461" t="s">
        <v>8234</v>
      </c>
      <c r="C1078" s="358" t="s">
        <v>8235</v>
      </c>
      <c r="D1078" s="374" t="s">
        <v>8236</v>
      </c>
      <c r="E1078" s="527" t="s">
        <v>1335</v>
      </c>
      <c r="F1078" s="443"/>
      <c r="G1078" s="444"/>
      <c r="H1078" s="443"/>
      <c r="I1078" s="444"/>
      <c r="J1078" s="443"/>
      <c r="K1078" s="444"/>
      <c r="L1078" s="443"/>
      <c r="M1078" s="444"/>
      <c r="N1078" s="471"/>
      <c r="O1078" s="465"/>
      <c r="P1078" s="471"/>
      <c r="Q1078" s="465"/>
      <c r="R1078" s="471"/>
      <c r="S1078" s="465"/>
      <c r="T1078" s="473"/>
      <c r="U1078" s="473"/>
      <c r="V1078" s="358" t="s">
        <v>8161</v>
      </c>
      <c r="W1078" s="358" t="s">
        <v>8161</v>
      </c>
      <c r="X1078" s="358"/>
      <c r="Y1078" s="358"/>
      <c r="Z1078" s="358"/>
      <c r="AA1078" s="358"/>
      <c r="AB1078" s="358"/>
      <c r="AC1078" s="358"/>
      <c r="AD1078" s="358"/>
    </row>
    <row r="1079" spans="1:30" ht="20.100000000000001" customHeight="1">
      <c r="A1079" s="144"/>
      <c r="B1079" s="408"/>
      <c r="C1079" s="452"/>
      <c r="D1079" s="311" t="s">
        <v>8237</v>
      </c>
      <c r="E1079" s="526"/>
      <c r="F1079" s="531">
        <v>5</v>
      </c>
      <c r="G1079" s="314">
        <v>17.241379310344829</v>
      </c>
      <c r="H1079" s="356">
        <v>1</v>
      </c>
      <c r="I1079" s="314">
        <v>3.7037037037037037</v>
      </c>
      <c r="J1079" s="356"/>
      <c r="K1079" s="314"/>
      <c r="L1079" s="356"/>
      <c r="M1079" s="314"/>
      <c r="N1079" s="315"/>
      <c r="O1079" s="316"/>
      <c r="P1079" s="315"/>
      <c r="Q1079" s="316"/>
      <c r="R1079" s="315"/>
      <c r="S1079" s="316"/>
      <c r="T1079" s="128"/>
      <c r="U1079" s="128"/>
      <c r="V1079" s="452"/>
      <c r="W1079" s="452"/>
      <c r="X1079" s="452"/>
      <c r="Y1079" s="452"/>
      <c r="Z1079" s="452"/>
      <c r="AA1079" s="452"/>
      <c r="AB1079" s="452"/>
      <c r="AC1079" s="452"/>
      <c r="AD1079" s="452"/>
    </row>
    <row r="1080" spans="1:30" ht="20.100000000000001" customHeight="1">
      <c r="A1080" s="144"/>
      <c r="B1080" s="408"/>
      <c r="C1080" s="452"/>
      <c r="D1080" s="311" t="s">
        <v>7568</v>
      </c>
      <c r="E1080" s="526"/>
      <c r="F1080" s="531">
        <v>24</v>
      </c>
      <c r="G1080" s="314">
        <v>82.758620689655174</v>
      </c>
      <c r="H1080" s="356">
        <v>26</v>
      </c>
      <c r="I1080" s="314">
        <v>96.296296296296291</v>
      </c>
      <c r="J1080" s="356"/>
      <c r="K1080" s="314"/>
      <c r="L1080" s="356"/>
      <c r="M1080" s="314"/>
      <c r="N1080" s="315"/>
      <c r="O1080" s="316"/>
      <c r="P1080" s="315"/>
      <c r="Q1080" s="316"/>
      <c r="R1080" s="315"/>
      <c r="S1080" s="316"/>
      <c r="T1080" s="128"/>
      <c r="U1080" s="128"/>
      <c r="V1080" s="452"/>
      <c r="W1080" s="452"/>
      <c r="X1080" s="452"/>
      <c r="Y1080" s="452"/>
      <c r="Z1080" s="452"/>
      <c r="AA1080" s="452"/>
      <c r="AB1080" s="452"/>
      <c r="AC1080" s="452"/>
      <c r="AD1080" s="452"/>
    </row>
    <row r="1081" spans="1:30" ht="20.100000000000001" customHeight="1">
      <c r="A1081" s="144"/>
      <c r="B1081" s="408"/>
      <c r="C1081" s="452"/>
      <c r="D1081" s="311" t="s">
        <v>2002</v>
      </c>
      <c r="E1081" s="526"/>
      <c r="F1081" s="531"/>
      <c r="G1081" s="314"/>
      <c r="H1081" s="356"/>
      <c r="I1081" s="314"/>
      <c r="J1081" s="356"/>
      <c r="K1081" s="314"/>
      <c r="L1081" s="356"/>
      <c r="M1081" s="314"/>
      <c r="N1081" s="315"/>
      <c r="O1081" s="316"/>
      <c r="P1081" s="315"/>
      <c r="Q1081" s="316"/>
      <c r="R1081" s="315"/>
      <c r="S1081" s="316"/>
      <c r="T1081" s="128"/>
      <c r="U1081" s="128"/>
      <c r="V1081" s="452"/>
      <c r="W1081" s="452"/>
      <c r="X1081" s="452"/>
      <c r="Y1081" s="452"/>
      <c r="Z1081" s="452"/>
      <c r="AA1081" s="452"/>
      <c r="AB1081" s="452"/>
      <c r="AC1081" s="452"/>
      <c r="AD1081" s="452"/>
    </row>
    <row r="1082" spans="1:30" ht="20.100000000000001" customHeight="1">
      <c r="A1082" s="144"/>
      <c r="B1082" s="408"/>
      <c r="C1082" s="452"/>
      <c r="D1082" s="126" t="s">
        <v>1359</v>
      </c>
      <c r="E1082" s="526"/>
      <c r="F1082" s="531"/>
      <c r="G1082" s="314"/>
      <c r="H1082" s="356"/>
      <c r="I1082" s="314"/>
      <c r="J1082" s="356"/>
      <c r="K1082" s="314"/>
      <c r="L1082" s="356"/>
      <c r="M1082" s="314"/>
      <c r="N1082" s="315"/>
      <c r="O1082" s="316"/>
      <c r="P1082" s="315"/>
      <c r="Q1082" s="316"/>
      <c r="R1082" s="315"/>
      <c r="S1082" s="316"/>
      <c r="T1082" s="128"/>
      <c r="U1082" s="128"/>
      <c r="V1082" s="452"/>
      <c r="W1082" s="452"/>
      <c r="X1082" s="452"/>
      <c r="Y1082" s="452"/>
      <c r="Z1082" s="452"/>
      <c r="AA1082" s="452"/>
      <c r="AB1082" s="452"/>
      <c r="AC1082" s="452"/>
      <c r="AD1082" s="452"/>
    </row>
    <row r="1083" spans="1:30" ht="20.100000000000001" customHeight="1">
      <c r="A1083" s="460" t="s">
        <v>8238</v>
      </c>
      <c r="B1083" s="461" t="s">
        <v>8239</v>
      </c>
      <c r="C1083" s="358" t="s">
        <v>8240</v>
      </c>
      <c r="D1083" s="374" t="s">
        <v>1621</v>
      </c>
      <c r="E1083" s="358" t="s">
        <v>8164</v>
      </c>
      <c r="F1083" s="443"/>
      <c r="G1083" s="444"/>
      <c r="H1083" s="443"/>
      <c r="I1083" s="444"/>
      <c r="J1083" s="443"/>
      <c r="K1083" s="444"/>
      <c r="L1083" s="443"/>
      <c r="M1083" s="444"/>
      <c r="N1083" s="471"/>
      <c r="O1083" s="465"/>
      <c r="P1083" s="471"/>
      <c r="Q1083" s="465"/>
      <c r="R1083" s="471"/>
      <c r="S1083" s="465"/>
      <c r="T1083" s="473"/>
      <c r="U1083" s="473"/>
      <c r="V1083" s="358" t="s">
        <v>8161</v>
      </c>
      <c r="W1083" s="358" t="s">
        <v>8161</v>
      </c>
      <c r="X1083" s="358"/>
      <c r="Y1083" s="358"/>
      <c r="Z1083" s="358"/>
      <c r="AA1083" s="358"/>
      <c r="AB1083" s="358"/>
      <c r="AC1083" s="358"/>
      <c r="AD1083" s="358"/>
    </row>
    <row r="1084" spans="1:30" ht="20.100000000000001" customHeight="1">
      <c r="A1084" s="144"/>
      <c r="B1084" s="413"/>
      <c r="C1084" s="452"/>
      <c r="D1084" s="311" t="s">
        <v>1622</v>
      </c>
      <c r="E1084" s="452"/>
      <c r="F1084" s="531">
        <v>2</v>
      </c>
      <c r="G1084" s="314">
        <v>40</v>
      </c>
      <c r="H1084" s="356">
        <v>1</v>
      </c>
      <c r="I1084" s="314">
        <v>100</v>
      </c>
      <c r="J1084" s="356"/>
      <c r="K1084" s="314"/>
      <c r="L1084" s="356"/>
      <c r="M1084" s="314"/>
      <c r="N1084" s="315"/>
      <c r="O1084" s="316"/>
      <c r="P1084" s="315"/>
      <c r="Q1084" s="316"/>
      <c r="R1084" s="315"/>
      <c r="S1084" s="316"/>
      <c r="T1084" s="128"/>
      <c r="U1084" s="128"/>
      <c r="V1084" s="452"/>
      <c r="W1084" s="452"/>
      <c r="X1084" s="452"/>
      <c r="Y1084" s="452"/>
      <c r="Z1084" s="452"/>
      <c r="AA1084" s="452"/>
      <c r="AB1084" s="452"/>
      <c r="AC1084" s="452"/>
      <c r="AD1084" s="452"/>
    </row>
    <row r="1085" spans="1:30" ht="20.100000000000001" customHeight="1">
      <c r="A1085" s="144"/>
      <c r="B1085" s="413"/>
      <c r="C1085" s="452"/>
      <c r="D1085" s="311" t="s">
        <v>1623</v>
      </c>
      <c r="E1085" s="452"/>
      <c r="F1085" s="531"/>
      <c r="G1085" s="314"/>
      <c r="H1085" s="356"/>
      <c r="I1085" s="314"/>
      <c r="J1085" s="356"/>
      <c r="K1085" s="314"/>
      <c r="L1085" s="356"/>
      <c r="M1085" s="314"/>
      <c r="N1085" s="315"/>
      <c r="O1085" s="316"/>
      <c r="P1085" s="315"/>
      <c r="Q1085" s="316"/>
      <c r="R1085" s="315"/>
      <c r="S1085" s="316"/>
      <c r="T1085" s="128"/>
      <c r="U1085" s="128"/>
      <c r="V1085" s="452"/>
      <c r="W1085" s="452"/>
      <c r="X1085" s="452"/>
      <c r="Y1085" s="452"/>
      <c r="Z1085" s="452"/>
      <c r="AA1085" s="452"/>
      <c r="AB1085" s="452"/>
      <c r="AC1085" s="452"/>
      <c r="AD1085" s="452"/>
    </row>
    <row r="1086" spans="1:30" ht="20.100000000000001" customHeight="1">
      <c r="A1086" s="144"/>
      <c r="B1086" s="413"/>
      <c r="C1086" s="452"/>
      <c r="D1086" s="311" t="s">
        <v>1624</v>
      </c>
      <c r="E1086" s="452"/>
      <c r="F1086" s="531"/>
      <c r="G1086" s="314"/>
      <c r="H1086" s="356"/>
      <c r="I1086" s="314"/>
      <c r="J1086" s="356"/>
      <c r="K1086" s="314"/>
      <c r="L1086" s="356"/>
      <c r="M1086" s="314"/>
      <c r="N1086" s="315"/>
      <c r="O1086" s="316"/>
      <c r="P1086" s="315"/>
      <c r="Q1086" s="316"/>
      <c r="R1086" s="315"/>
      <c r="S1086" s="316"/>
      <c r="T1086" s="128"/>
      <c r="U1086" s="128"/>
      <c r="V1086" s="452"/>
      <c r="W1086" s="452"/>
      <c r="X1086" s="452"/>
      <c r="Y1086" s="452"/>
      <c r="Z1086" s="452"/>
      <c r="AA1086" s="452"/>
      <c r="AB1086" s="452"/>
      <c r="AC1086" s="452"/>
      <c r="AD1086" s="452"/>
    </row>
    <row r="1087" spans="1:30" ht="20.100000000000001" customHeight="1">
      <c r="A1087" s="144"/>
      <c r="B1087" s="413"/>
      <c r="C1087" s="452"/>
      <c r="D1087" s="311" t="s">
        <v>1625</v>
      </c>
      <c r="E1087" s="452"/>
      <c r="F1087" s="531">
        <v>1</v>
      </c>
      <c r="G1087" s="314">
        <v>20</v>
      </c>
      <c r="H1087" s="356"/>
      <c r="I1087" s="314"/>
      <c r="J1087" s="356"/>
      <c r="K1087" s="314"/>
      <c r="L1087" s="356"/>
      <c r="M1087" s="314"/>
      <c r="N1087" s="315"/>
      <c r="O1087" s="316"/>
      <c r="P1087" s="315"/>
      <c r="Q1087" s="316"/>
      <c r="R1087" s="315"/>
      <c r="S1087" s="316"/>
      <c r="T1087" s="128"/>
      <c r="U1087" s="128"/>
      <c r="V1087" s="452"/>
      <c r="W1087" s="452"/>
      <c r="X1087" s="452"/>
      <c r="Y1087" s="452"/>
      <c r="Z1087" s="452"/>
      <c r="AA1087" s="452"/>
      <c r="AB1087" s="452"/>
      <c r="AC1087" s="452"/>
      <c r="AD1087" s="452"/>
    </row>
    <row r="1088" spans="1:30" ht="20.100000000000001" customHeight="1">
      <c r="A1088" s="144"/>
      <c r="B1088" s="413"/>
      <c r="C1088" s="452"/>
      <c r="D1088" s="311" t="s">
        <v>1626</v>
      </c>
      <c r="E1088" s="452"/>
      <c r="F1088" s="531">
        <v>1</v>
      </c>
      <c r="G1088" s="314">
        <v>20</v>
      </c>
      <c r="H1088" s="356"/>
      <c r="I1088" s="314"/>
      <c r="J1088" s="356"/>
      <c r="K1088" s="314"/>
      <c r="L1088" s="356"/>
      <c r="M1088" s="314"/>
      <c r="N1088" s="315"/>
      <c r="O1088" s="316"/>
      <c r="P1088" s="315"/>
      <c r="Q1088" s="316"/>
      <c r="R1088" s="315"/>
      <c r="S1088" s="316"/>
      <c r="T1088" s="128"/>
      <c r="U1088" s="128"/>
      <c r="V1088" s="452"/>
      <c r="W1088" s="452"/>
      <c r="X1088" s="452"/>
      <c r="Y1088" s="452"/>
      <c r="Z1088" s="452"/>
      <c r="AA1088" s="452"/>
      <c r="AB1088" s="452"/>
      <c r="AC1088" s="452"/>
      <c r="AD1088" s="452"/>
    </row>
    <row r="1089" spans="1:30" ht="20.100000000000001" customHeight="1">
      <c r="A1089" s="144"/>
      <c r="B1089" s="413"/>
      <c r="C1089" s="452"/>
      <c r="D1089" s="311" t="s">
        <v>1627</v>
      </c>
      <c r="E1089" s="452"/>
      <c r="F1089" s="531"/>
      <c r="G1089" s="314"/>
      <c r="H1089" s="356"/>
      <c r="I1089" s="314"/>
      <c r="J1089" s="356"/>
      <c r="K1089" s="314"/>
      <c r="L1089" s="356"/>
      <c r="M1089" s="314"/>
      <c r="N1089" s="315"/>
      <c r="O1089" s="316"/>
      <c r="P1089" s="315"/>
      <c r="Q1089" s="316"/>
      <c r="R1089" s="315"/>
      <c r="S1089" s="316"/>
      <c r="T1089" s="128"/>
      <c r="U1089" s="128"/>
      <c r="V1089" s="452"/>
      <c r="W1089" s="452"/>
      <c r="X1089" s="452"/>
      <c r="Y1089" s="452"/>
      <c r="Z1089" s="452"/>
      <c r="AA1089" s="452"/>
      <c r="AB1089" s="452"/>
      <c r="AC1089" s="452"/>
      <c r="AD1089" s="452"/>
    </row>
    <row r="1090" spans="1:30" ht="20.100000000000001" customHeight="1">
      <c r="A1090" s="144"/>
      <c r="B1090" s="413"/>
      <c r="C1090" s="452"/>
      <c r="D1090" s="311" t="s">
        <v>1628</v>
      </c>
      <c r="E1090" s="452"/>
      <c r="F1090" s="531"/>
      <c r="G1090" s="314"/>
      <c r="H1090" s="356"/>
      <c r="I1090" s="314"/>
      <c r="J1090" s="356"/>
      <c r="K1090" s="314"/>
      <c r="L1090" s="356"/>
      <c r="M1090" s="314"/>
      <c r="N1090" s="315"/>
      <c r="O1090" s="316"/>
      <c r="P1090" s="315"/>
      <c r="Q1090" s="316"/>
      <c r="R1090" s="315"/>
      <c r="S1090" s="316"/>
      <c r="T1090" s="128"/>
      <c r="U1090" s="128"/>
      <c r="V1090" s="452"/>
      <c r="W1090" s="452"/>
      <c r="X1090" s="452"/>
      <c r="Y1090" s="452"/>
      <c r="Z1090" s="452"/>
      <c r="AA1090" s="452"/>
      <c r="AB1090" s="452"/>
      <c r="AC1090" s="452"/>
      <c r="AD1090" s="452"/>
    </row>
    <row r="1091" spans="1:30" ht="20.100000000000001" customHeight="1">
      <c r="A1091" s="144"/>
      <c r="B1091" s="413"/>
      <c r="C1091" s="452"/>
      <c r="D1091" s="311" t="s">
        <v>1629</v>
      </c>
      <c r="E1091" s="452"/>
      <c r="F1091" s="531">
        <v>1</v>
      </c>
      <c r="G1091" s="314">
        <v>20</v>
      </c>
      <c r="H1091" s="356"/>
      <c r="I1091" s="314"/>
      <c r="J1091" s="356"/>
      <c r="K1091" s="314"/>
      <c r="L1091" s="356"/>
      <c r="M1091" s="314"/>
      <c r="N1091" s="315"/>
      <c r="O1091" s="316"/>
      <c r="P1091" s="315"/>
      <c r="Q1091" s="316"/>
      <c r="R1091" s="315"/>
      <c r="S1091" s="316"/>
      <c r="T1091" s="128"/>
      <c r="U1091" s="128"/>
      <c r="V1091" s="452"/>
      <c r="W1091" s="452"/>
      <c r="X1091" s="452"/>
      <c r="Y1091" s="452"/>
      <c r="Z1091" s="452"/>
      <c r="AA1091" s="452"/>
      <c r="AB1091" s="452"/>
      <c r="AC1091" s="452"/>
      <c r="AD1091" s="452"/>
    </row>
    <row r="1092" spans="1:30" ht="20.100000000000001" customHeight="1">
      <c r="A1092" s="144"/>
      <c r="B1092" s="413"/>
      <c r="C1092" s="452"/>
      <c r="D1092" s="311" t="s">
        <v>8241</v>
      </c>
      <c r="E1092" s="452"/>
      <c r="F1092" s="531"/>
      <c r="G1092" s="314"/>
      <c r="H1092" s="356"/>
      <c r="I1092" s="314"/>
      <c r="J1092" s="356"/>
      <c r="K1092" s="314"/>
      <c r="L1092" s="356"/>
      <c r="M1092" s="314"/>
      <c r="N1092" s="315"/>
      <c r="O1092" s="316"/>
      <c r="P1092" s="315"/>
      <c r="Q1092" s="316"/>
      <c r="R1092" s="315"/>
      <c r="S1092" s="316"/>
      <c r="T1092" s="128"/>
      <c r="U1092" s="128"/>
      <c r="V1092" s="452"/>
      <c r="W1092" s="452"/>
      <c r="X1092" s="452"/>
      <c r="Y1092" s="452"/>
      <c r="Z1092" s="452"/>
      <c r="AA1092" s="452"/>
      <c r="AB1092" s="452"/>
      <c r="AC1092" s="452"/>
      <c r="AD1092" s="452"/>
    </row>
    <row r="1093" spans="1:30" ht="20.100000000000001" customHeight="1">
      <c r="A1093" s="144"/>
      <c r="B1093" s="413"/>
      <c r="C1093" s="452"/>
      <c r="D1093" s="311" t="s">
        <v>8242</v>
      </c>
      <c r="E1093" s="452"/>
      <c r="F1093" s="531"/>
      <c r="G1093" s="314"/>
      <c r="H1093" s="356"/>
      <c r="I1093" s="314"/>
      <c r="J1093" s="356"/>
      <c r="K1093" s="314"/>
      <c r="L1093" s="356"/>
      <c r="M1093" s="314"/>
      <c r="N1093" s="315"/>
      <c r="O1093" s="316"/>
      <c r="P1093" s="315"/>
      <c r="Q1093" s="316"/>
      <c r="R1093" s="315"/>
      <c r="S1093" s="316"/>
      <c r="T1093" s="128"/>
      <c r="U1093" s="128"/>
      <c r="V1093" s="452"/>
      <c r="W1093" s="452"/>
      <c r="X1093" s="452"/>
      <c r="Y1093" s="452"/>
      <c r="Z1093" s="452"/>
      <c r="AA1093" s="452"/>
      <c r="AB1093" s="452"/>
      <c r="AC1093" s="452"/>
      <c r="AD1093" s="452"/>
    </row>
    <row r="1094" spans="1:30" ht="20.100000000000001" customHeight="1">
      <c r="A1094" s="144"/>
      <c r="B1094" s="413"/>
      <c r="C1094" s="452"/>
      <c r="D1094" s="311" t="s">
        <v>8243</v>
      </c>
      <c r="E1094" s="452"/>
      <c r="F1094" s="531"/>
      <c r="G1094" s="314"/>
      <c r="H1094" s="356"/>
      <c r="I1094" s="314"/>
      <c r="J1094" s="356"/>
      <c r="K1094" s="314"/>
      <c r="L1094" s="356"/>
      <c r="M1094" s="314"/>
      <c r="N1094" s="315"/>
      <c r="O1094" s="316"/>
      <c r="P1094" s="315"/>
      <c r="Q1094" s="316"/>
      <c r="R1094" s="315"/>
      <c r="S1094" s="316"/>
      <c r="T1094" s="128"/>
      <c r="U1094" s="128"/>
      <c r="V1094" s="452"/>
      <c r="W1094" s="452"/>
      <c r="X1094" s="452"/>
      <c r="Y1094" s="452"/>
      <c r="Z1094" s="452"/>
      <c r="AA1094" s="452"/>
      <c r="AB1094" s="452"/>
      <c r="AC1094" s="452"/>
      <c r="AD1094" s="452"/>
    </row>
    <row r="1095" spans="1:30" ht="20.100000000000001" customHeight="1">
      <c r="A1095" s="144"/>
      <c r="B1095" s="413"/>
      <c r="C1095" s="452"/>
      <c r="D1095" s="311" t="s">
        <v>8183</v>
      </c>
      <c r="E1095" s="452"/>
      <c r="F1095" s="531"/>
      <c r="G1095" s="314"/>
      <c r="H1095" s="356"/>
      <c r="I1095" s="314"/>
      <c r="J1095" s="356"/>
      <c r="K1095" s="314"/>
      <c r="L1095" s="356"/>
      <c r="M1095" s="314"/>
      <c r="N1095" s="315"/>
      <c r="O1095" s="316"/>
      <c r="P1095" s="315"/>
      <c r="Q1095" s="316"/>
      <c r="R1095" s="315"/>
      <c r="S1095" s="316"/>
      <c r="T1095" s="128"/>
      <c r="U1095" s="128"/>
      <c r="V1095" s="452"/>
      <c r="W1095" s="452"/>
      <c r="X1095" s="452"/>
      <c r="Y1095" s="452"/>
      <c r="Z1095" s="452"/>
      <c r="AA1095" s="452"/>
      <c r="AB1095" s="452"/>
      <c r="AC1095" s="452"/>
      <c r="AD1095" s="452"/>
    </row>
    <row r="1096" spans="1:30" ht="20.100000000000001" customHeight="1">
      <c r="A1096" s="144"/>
      <c r="B1096" s="413"/>
      <c r="C1096" s="452"/>
      <c r="D1096" s="311" t="s">
        <v>8244</v>
      </c>
      <c r="E1096" s="452"/>
      <c r="F1096" s="531"/>
      <c r="G1096" s="314"/>
      <c r="H1096" s="356"/>
      <c r="I1096" s="314"/>
      <c r="J1096" s="356"/>
      <c r="K1096" s="314"/>
      <c r="L1096" s="356"/>
      <c r="M1096" s="314"/>
      <c r="N1096" s="315"/>
      <c r="O1096" s="316"/>
      <c r="P1096" s="315"/>
      <c r="Q1096" s="316"/>
      <c r="R1096" s="315"/>
      <c r="S1096" s="316"/>
      <c r="T1096" s="128"/>
      <c r="U1096" s="128"/>
      <c r="V1096" s="452"/>
      <c r="W1096" s="452"/>
      <c r="X1096" s="452"/>
      <c r="Y1096" s="452"/>
      <c r="Z1096" s="452"/>
      <c r="AA1096" s="452"/>
      <c r="AB1096" s="452"/>
      <c r="AC1096" s="452"/>
      <c r="AD1096" s="452"/>
    </row>
    <row r="1097" spans="1:30" ht="20.100000000000001" customHeight="1">
      <c r="A1097" s="144"/>
      <c r="B1097" s="413"/>
      <c r="C1097" s="452"/>
      <c r="D1097" s="311" t="s">
        <v>1959</v>
      </c>
      <c r="E1097" s="452"/>
      <c r="F1097" s="531"/>
      <c r="G1097" s="314"/>
      <c r="H1097" s="356"/>
      <c r="I1097" s="314"/>
      <c r="J1097" s="356"/>
      <c r="K1097" s="314"/>
      <c r="L1097" s="356"/>
      <c r="M1097" s="314"/>
      <c r="N1097" s="315"/>
      <c r="O1097" s="316"/>
      <c r="P1097" s="315"/>
      <c r="Q1097" s="316"/>
      <c r="R1097" s="315"/>
      <c r="S1097" s="316"/>
      <c r="T1097" s="128"/>
      <c r="U1097" s="128"/>
      <c r="V1097" s="452"/>
      <c r="W1097" s="452"/>
      <c r="X1097" s="452"/>
      <c r="Y1097" s="452"/>
      <c r="Z1097" s="452"/>
      <c r="AA1097" s="452"/>
      <c r="AB1097" s="452"/>
      <c r="AC1097" s="452"/>
      <c r="AD1097" s="452"/>
    </row>
    <row r="1098" spans="1:30" ht="20.100000000000001" customHeight="1">
      <c r="A1098" s="144"/>
      <c r="B1098" s="413"/>
      <c r="C1098" s="452"/>
      <c r="D1098" s="311" t="s">
        <v>1960</v>
      </c>
      <c r="E1098" s="452"/>
      <c r="F1098" s="531"/>
      <c r="G1098" s="314"/>
      <c r="H1098" s="356"/>
      <c r="I1098" s="314"/>
      <c r="J1098" s="356"/>
      <c r="K1098" s="314"/>
      <c r="L1098" s="356"/>
      <c r="M1098" s="314"/>
      <c r="N1098" s="315"/>
      <c r="O1098" s="316"/>
      <c r="P1098" s="315"/>
      <c r="Q1098" s="316"/>
      <c r="R1098" s="315"/>
      <c r="S1098" s="316"/>
      <c r="T1098" s="128"/>
      <c r="U1098" s="128"/>
      <c r="V1098" s="452"/>
      <c r="W1098" s="452"/>
      <c r="X1098" s="452"/>
      <c r="Y1098" s="452"/>
      <c r="Z1098" s="452"/>
      <c r="AA1098" s="452"/>
      <c r="AB1098" s="452"/>
      <c r="AC1098" s="452"/>
      <c r="AD1098" s="452"/>
    </row>
    <row r="1099" spans="1:30" ht="20.100000000000001" customHeight="1">
      <c r="A1099" s="460" t="s">
        <v>8245</v>
      </c>
      <c r="B1099" s="461" t="s">
        <v>8246</v>
      </c>
      <c r="C1099" s="358" t="s">
        <v>8247</v>
      </c>
      <c r="D1099" s="374"/>
      <c r="E1099" s="358"/>
      <c r="F1099" s="443"/>
      <c r="G1099" s="444"/>
      <c r="H1099" s="443"/>
      <c r="I1099" s="444"/>
      <c r="J1099" s="443"/>
      <c r="K1099" s="444"/>
      <c r="L1099" s="443"/>
      <c r="M1099" s="444"/>
      <c r="N1099" s="471"/>
      <c r="O1099" s="465"/>
      <c r="P1099" s="471"/>
      <c r="Q1099" s="465"/>
      <c r="R1099" s="471">
        <v>1</v>
      </c>
      <c r="S1099" s="465">
        <v>99.980361351139038</v>
      </c>
      <c r="T1099" s="473"/>
      <c r="U1099" s="473"/>
      <c r="V1099" s="358" t="s">
        <v>8161</v>
      </c>
      <c r="W1099" s="358" t="s">
        <v>8161</v>
      </c>
      <c r="X1099" s="358"/>
      <c r="Y1099" s="358"/>
      <c r="Z1099" s="358"/>
      <c r="AA1099" s="358"/>
      <c r="AB1099" s="358"/>
      <c r="AC1099" s="358"/>
      <c r="AD1099" s="358"/>
    </row>
    <row r="1100" spans="1:30" ht="20.100000000000001" customHeight="1">
      <c r="A1100" s="460" t="s">
        <v>8248</v>
      </c>
      <c r="B1100" s="461" t="s">
        <v>8249</v>
      </c>
      <c r="C1100" s="358" t="s">
        <v>8240</v>
      </c>
      <c r="D1100" s="374" t="s">
        <v>1621</v>
      </c>
      <c r="E1100" s="358" t="s">
        <v>8164</v>
      </c>
      <c r="F1100" s="443">
        <v>1</v>
      </c>
      <c r="G1100" s="444">
        <v>20</v>
      </c>
      <c r="H1100" s="443"/>
      <c r="I1100" s="444"/>
      <c r="J1100" s="443"/>
      <c r="K1100" s="444"/>
      <c r="L1100" s="443"/>
      <c r="M1100" s="444"/>
      <c r="N1100" s="471"/>
      <c r="O1100" s="465"/>
      <c r="P1100" s="471"/>
      <c r="Q1100" s="465"/>
      <c r="R1100" s="471"/>
      <c r="S1100" s="465"/>
      <c r="T1100" s="473"/>
      <c r="U1100" s="473"/>
      <c r="V1100" s="358" t="s">
        <v>8161</v>
      </c>
      <c r="W1100" s="358" t="s">
        <v>8161</v>
      </c>
      <c r="X1100" s="358"/>
      <c r="Y1100" s="358"/>
      <c r="Z1100" s="358"/>
      <c r="AA1100" s="358"/>
      <c r="AB1100" s="358"/>
      <c r="AC1100" s="358"/>
      <c r="AD1100" s="358"/>
    </row>
    <row r="1101" spans="1:30" ht="20.100000000000001" customHeight="1">
      <c r="A1101" s="144"/>
      <c r="B1101" s="413"/>
      <c r="C1101" s="452"/>
      <c r="D1101" s="311" t="s">
        <v>1622</v>
      </c>
      <c r="E1101" s="452"/>
      <c r="F1101" s="531"/>
      <c r="G1101" s="314"/>
      <c r="H1101" s="356"/>
      <c r="I1101" s="314"/>
      <c r="J1101" s="356"/>
      <c r="K1101" s="314"/>
      <c r="L1101" s="356"/>
      <c r="M1101" s="314"/>
      <c r="N1101" s="315"/>
      <c r="O1101" s="316"/>
      <c r="P1101" s="315"/>
      <c r="Q1101" s="316"/>
      <c r="R1101" s="315"/>
      <c r="S1101" s="316"/>
      <c r="T1101" s="128"/>
      <c r="U1101" s="128"/>
      <c r="V1101" s="452"/>
      <c r="W1101" s="452"/>
      <c r="X1101" s="452"/>
      <c r="Y1101" s="452"/>
      <c r="Z1101" s="452"/>
      <c r="AA1101" s="452"/>
      <c r="AB1101" s="452"/>
      <c r="AC1101" s="452"/>
      <c r="AD1101" s="452"/>
    </row>
    <row r="1102" spans="1:30" ht="20.100000000000001" customHeight="1">
      <c r="A1102" s="144"/>
      <c r="B1102" s="413"/>
      <c r="C1102" s="452"/>
      <c r="D1102" s="311" t="s">
        <v>1623</v>
      </c>
      <c r="E1102" s="452"/>
      <c r="F1102" s="531"/>
      <c r="G1102" s="314"/>
      <c r="H1102" s="356"/>
      <c r="I1102" s="314"/>
      <c r="J1102" s="356"/>
      <c r="K1102" s="314"/>
      <c r="L1102" s="356"/>
      <c r="M1102" s="314"/>
      <c r="N1102" s="315"/>
      <c r="O1102" s="316"/>
      <c r="P1102" s="315"/>
      <c r="Q1102" s="316"/>
      <c r="R1102" s="315"/>
      <c r="S1102" s="316"/>
      <c r="T1102" s="128"/>
      <c r="U1102" s="128"/>
      <c r="V1102" s="452"/>
      <c r="W1102" s="452"/>
      <c r="X1102" s="452"/>
      <c r="Y1102" s="452"/>
      <c r="Z1102" s="452"/>
      <c r="AA1102" s="452"/>
      <c r="AB1102" s="452"/>
      <c r="AC1102" s="452"/>
      <c r="AD1102" s="452"/>
    </row>
    <row r="1103" spans="1:30" ht="20.100000000000001" customHeight="1">
      <c r="A1103" s="144"/>
      <c r="B1103" s="413"/>
      <c r="C1103" s="452"/>
      <c r="D1103" s="311" t="s">
        <v>1624</v>
      </c>
      <c r="E1103" s="452"/>
      <c r="F1103" s="531"/>
      <c r="G1103" s="314"/>
      <c r="H1103" s="356"/>
      <c r="I1103" s="314"/>
      <c r="J1103" s="356"/>
      <c r="K1103" s="314"/>
      <c r="L1103" s="356"/>
      <c r="M1103" s="314"/>
      <c r="N1103" s="315"/>
      <c r="O1103" s="316"/>
      <c r="P1103" s="315"/>
      <c r="Q1103" s="316"/>
      <c r="R1103" s="315"/>
      <c r="S1103" s="316"/>
      <c r="T1103" s="128"/>
      <c r="U1103" s="128"/>
      <c r="V1103" s="452"/>
      <c r="W1103" s="452"/>
      <c r="X1103" s="452"/>
      <c r="Y1103" s="452"/>
      <c r="Z1103" s="452"/>
      <c r="AA1103" s="452"/>
      <c r="AB1103" s="452"/>
      <c r="AC1103" s="452"/>
      <c r="AD1103" s="452"/>
    </row>
    <row r="1104" spans="1:30" ht="20.100000000000001" customHeight="1">
      <c r="A1104" s="144"/>
      <c r="B1104" s="413"/>
      <c r="C1104" s="452"/>
      <c r="D1104" s="311" t="s">
        <v>1625</v>
      </c>
      <c r="E1104" s="452"/>
      <c r="F1104" s="531"/>
      <c r="G1104" s="314"/>
      <c r="H1104" s="356"/>
      <c r="I1104" s="314"/>
      <c r="J1104" s="356"/>
      <c r="K1104" s="314"/>
      <c r="L1104" s="356"/>
      <c r="M1104" s="314"/>
      <c r="N1104" s="315"/>
      <c r="O1104" s="316"/>
      <c r="P1104" s="315"/>
      <c r="Q1104" s="316"/>
      <c r="R1104" s="315"/>
      <c r="S1104" s="316"/>
      <c r="T1104" s="128"/>
      <c r="U1104" s="128"/>
      <c r="V1104" s="452"/>
      <c r="W1104" s="452"/>
      <c r="X1104" s="452"/>
      <c r="Y1104" s="452"/>
      <c r="Z1104" s="452"/>
      <c r="AA1104" s="452"/>
      <c r="AB1104" s="452"/>
      <c r="AC1104" s="452"/>
      <c r="AD1104" s="452"/>
    </row>
    <row r="1105" spans="1:30" ht="20.100000000000001" customHeight="1">
      <c r="A1105" s="144"/>
      <c r="B1105" s="413"/>
      <c r="C1105" s="452"/>
      <c r="D1105" s="311" t="s">
        <v>1626</v>
      </c>
      <c r="E1105" s="452"/>
      <c r="F1105" s="531">
        <v>1</v>
      </c>
      <c r="G1105" s="314">
        <v>20</v>
      </c>
      <c r="H1105" s="356"/>
      <c r="I1105" s="314"/>
      <c r="J1105" s="356"/>
      <c r="K1105" s="314"/>
      <c r="L1105" s="356"/>
      <c r="M1105" s="314"/>
      <c r="N1105" s="315"/>
      <c r="O1105" s="316"/>
      <c r="P1105" s="315"/>
      <c r="Q1105" s="316"/>
      <c r="R1105" s="315"/>
      <c r="S1105" s="316"/>
      <c r="T1105" s="128"/>
      <c r="U1105" s="128"/>
      <c r="V1105" s="452"/>
      <c r="W1105" s="452"/>
      <c r="X1105" s="452"/>
      <c r="Y1105" s="452"/>
      <c r="Z1105" s="452"/>
      <c r="AA1105" s="452"/>
      <c r="AB1105" s="452"/>
      <c r="AC1105" s="452"/>
      <c r="AD1105" s="452"/>
    </row>
    <row r="1106" spans="1:30" ht="20.100000000000001" customHeight="1">
      <c r="A1106" s="144"/>
      <c r="B1106" s="413"/>
      <c r="C1106" s="452"/>
      <c r="D1106" s="311" t="s">
        <v>1627</v>
      </c>
      <c r="E1106" s="452"/>
      <c r="F1106" s="531">
        <v>2</v>
      </c>
      <c r="G1106" s="314">
        <v>40</v>
      </c>
      <c r="H1106" s="356"/>
      <c r="I1106" s="314"/>
      <c r="J1106" s="356"/>
      <c r="K1106" s="314"/>
      <c r="L1106" s="356"/>
      <c r="M1106" s="314"/>
      <c r="N1106" s="315"/>
      <c r="O1106" s="316"/>
      <c r="P1106" s="315"/>
      <c r="Q1106" s="316"/>
      <c r="R1106" s="315"/>
      <c r="S1106" s="316"/>
      <c r="T1106" s="128"/>
      <c r="U1106" s="128"/>
      <c r="V1106" s="452"/>
      <c r="W1106" s="452"/>
      <c r="X1106" s="452"/>
      <c r="Y1106" s="452"/>
      <c r="Z1106" s="452"/>
      <c r="AA1106" s="452"/>
      <c r="AB1106" s="452"/>
      <c r="AC1106" s="452"/>
      <c r="AD1106" s="452"/>
    </row>
    <row r="1107" spans="1:30" ht="20.100000000000001" customHeight="1">
      <c r="A1107" s="144"/>
      <c r="B1107" s="413"/>
      <c r="C1107" s="452"/>
      <c r="D1107" s="311" t="s">
        <v>1628</v>
      </c>
      <c r="E1107" s="452"/>
      <c r="F1107" s="531"/>
      <c r="G1107" s="314"/>
      <c r="H1107" s="356"/>
      <c r="I1107" s="314"/>
      <c r="J1107" s="356"/>
      <c r="K1107" s="314"/>
      <c r="L1107" s="356"/>
      <c r="M1107" s="314"/>
      <c r="N1107" s="315"/>
      <c r="O1107" s="316"/>
      <c r="P1107" s="315"/>
      <c r="Q1107" s="316"/>
      <c r="R1107" s="315"/>
      <c r="S1107" s="316"/>
      <c r="T1107" s="128"/>
      <c r="U1107" s="128"/>
      <c r="V1107" s="452"/>
      <c r="W1107" s="452"/>
      <c r="X1107" s="452"/>
      <c r="Y1107" s="452"/>
      <c r="Z1107" s="452"/>
      <c r="AA1107" s="452"/>
      <c r="AB1107" s="452"/>
      <c r="AC1107" s="452"/>
      <c r="AD1107" s="452"/>
    </row>
    <row r="1108" spans="1:30" ht="20.100000000000001" customHeight="1">
      <c r="A1108" s="144"/>
      <c r="B1108" s="413"/>
      <c r="C1108" s="452"/>
      <c r="D1108" s="311" t="s">
        <v>1629</v>
      </c>
      <c r="E1108" s="452"/>
      <c r="F1108" s="531"/>
      <c r="G1108" s="314"/>
      <c r="H1108" s="356"/>
      <c r="I1108" s="314"/>
      <c r="J1108" s="356"/>
      <c r="K1108" s="314"/>
      <c r="L1108" s="356"/>
      <c r="M1108" s="314"/>
      <c r="N1108" s="315"/>
      <c r="O1108" s="316"/>
      <c r="P1108" s="315"/>
      <c r="Q1108" s="316"/>
      <c r="R1108" s="315"/>
      <c r="S1108" s="316"/>
      <c r="T1108" s="128"/>
      <c r="U1108" s="128"/>
      <c r="V1108" s="452"/>
      <c r="W1108" s="452"/>
      <c r="X1108" s="452"/>
      <c r="Y1108" s="452"/>
      <c r="Z1108" s="452"/>
      <c r="AA1108" s="452"/>
      <c r="AB1108" s="452"/>
      <c r="AC1108" s="452"/>
      <c r="AD1108" s="452"/>
    </row>
    <row r="1109" spans="1:30" ht="20.100000000000001" customHeight="1">
      <c r="A1109" s="144"/>
      <c r="B1109" s="413"/>
      <c r="C1109" s="452"/>
      <c r="D1109" s="311" t="s">
        <v>8241</v>
      </c>
      <c r="E1109" s="452"/>
      <c r="F1109" s="531"/>
      <c r="G1109" s="314"/>
      <c r="H1109" s="356"/>
      <c r="I1109" s="314"/>
      <c r="J1109" s="356"/>
      <c r="K1109" s="314"/>
      <c r="L1109" s="356"/>
      <c r="M1109" s="314"/>
      <c r="N1109" s="315"/>
      <c r="O1109" s="316"/>
      <c r="P1109" s="315"/>
      <c r="Q1109" s="316"/>
      <c r="R1109" s="315"/>
      <c r="S1109" s="316"/>
      <c r="T1109" s="128"/>
      <c r="U1109" s="128"/>
      <c r="V1109" s="452"/>
      <c r="W1109" s="452"/>
      <c r="X1109" s="452"/>
      <c r="Y1109" s="452"/>
      <c r="Z1109" s="452"/>
      <c r="AA1109" s="452"/>
      <c r="AB1109" s="452"/>
      <c r="AC1109" s="452"/>
      <c r="AD1109" s="452"/>
    </row>
    <row r="1110" spans="1:30" ht="20.100000000000001" customHeight="1">
      <c r="A1110" s="144"/>
      <c r="B1110" s="413"/>
      <c r="C1110" s="452"/>
      <c r="D1110" s="311" t="s">
        <v>8242</v>
      </c>
      <c r="E1110" s="452"/>
      <c r="F1110" s="531"/>
      <c r="G1110" s="314"/>
      <c r="H1110" s="356"/>
      <c r="I1110" s="314"/>
      <c r="J1110" s="356"/>
      <c r="K1110" s="314"/>
      <c r="L1110" s="356"/>
      <c r="M1110" s="314"/>
      <c r="N1110" s="315"/>
      <c r="O1110" s="316"/>
      <c r="P1110" s="315"/>
      <c r="Q1110" s="316"/>
      <c r="R1110" s="315"/>
      <c r="S1110" s="316"/>
      <c r="T1110" s="128"/>
      <c r="U1110" s="128"/>
      <c r="V1110" s="452"/>
      <c r="W1110" s="452"/>
      <c r="X1110" s="452"/>
      <c r="Y1110" s="452"/>
      <c r="Z1110" s="452"/>
      <c r="AA1110" s="452"/>
      <c r="AB1110" s="452"/>
      <c r="AC1110" s="452"/>
      <c r="AD1110" s="452"/>
    </row>
    <row r="1111" spans="1:30" ht="20.100000000000001" customHeight="1">
      <c r="A1111" s="144"/>
      <c r="B1111" s="413"/>
      <c r="C1111" s="452"/>
      <c r="D1111" s="311" t="s">
        <v>8243</v>
      </c>
      <c r="E1111" s="452"/>
      <c r="F1111" s="531"/>
      <c r="G1111" s="314"/>
      <c r="H1111" s="356"/>
      <c r="I1111" s="314"/>
      <c r="J1111" s="356"/>
      <c r="K1111" s="314"/>
      <c r="L1111" s="356"/>
      <c r="M1111" s="314"/>
      <c r="N1111" s="315"/>
      <c r="O1111" s="316"/>
      <c r="P1111" s="315"/>
      <c r="Q1111" s="316"/>
      <c r="R1111" s="315"/>
      <c r="S1111" s="316"/>
      <c r="T1111" s="128"/>
      <c r="U1111" s="128"/>
      <c r="V1111" s="452"/>
      <c r="W1111" s="452"/>
      <c r="X1111" s="452"/>
      <c r="Y1111" s="452"/>
      <c r="Z1111" s="452"/>
      <c r="AA1111" s="452"/>
      <c r="AB1111" s="452"/>
      <c r="AC1111" s="452"/>
      <c r="AD1111" s="452"/>
    </row>
    <row r="1112" spans="1:30" ht="20.100000000000001" customHeight="1">
      <c r="A1112" s="144"/>
      <c r="B1112" s="413"/>
      <c r="C1112" s="452"/>
      <c r="D1112" s="311" t="s">
        <v>8183</v>
      </c>
      <c r="E1112" s="452"/>
      <c r="F1112" s="531"/>
      <c r="G1112" s="314"/>
      <c r="H1112" s="356"/>
      <c r="I1112" s="314"/>
      <c r="J1112" s="356"/>
      <c r="K1112" s="314"/>
      <c r="L1112" s="356"/>
      <c r="M1112" s="314"/>
      <c r="N1112" s="315"/>
      <c r="O1112" s="316"/>
      <c r="P1112" s="315"/>
      <c r="Q1112" s="316"/>
      <c r="R1112" s="315"/>
      <c r="S1112" s="316"/>
      <c r="T1112" s="128"/>
      <c r="U1112" s="128"/>
      <c r="V1112" s="452"/>
      <c r="W1112" s="452"/>
      <c r="X1112" s="452"/>
      <c r="Y1112" s="452"/>
      <c r="Z1112" s="452"/>
      <c r="AA1112" s="452"/>
      <c r="AB1112" s="452"/>
      <c r="AC1112" s="452"/>
      <c r="AD1112" s="452"/>
    </row>
    <row r="1113" spans="1:30" ht="20.100000000000001" customHeight="1">
      <c r="A1113" s="144"/>
      <c r="B1113" s="413"/>
      <c r="C1113" s="452"/>
      <c r="D1113" s="311" t="s">
        <v>8244</v>
      </c>
      <c r="E1113" s="452"/>
      <c r="F1113" s="531">
        <v>1</v>
      </c>
      <c r="G1113" s="314">
        <v>20</v>
      </c>
      <c r="H1113" s="356">
        <v>1</v>
      </c>
      <c r="I1113" s="314">
        <v>100</v>
      </c>
      <c r="J1113" s="356"/>
      <c r="K1113" s="314"/>
      <c r="L1113" s="356"/>
      <c r="M1113" s="314"/>
      <c r="N1113" s="315"/>
      <c r="O1113" s="316"/>
      <c r="P1113" s="315"/>
      <c r="Q1113" s="316"/>
      <c r="R1113" s="315"/>
      <c r="S1113" s="316"/>
      <c r="T1113" s="128"/>
      <c r="U1113" s="128"/>
      <c r="V1113" s="452"/>
      <c r="W1113" s="452"/>
      <c r="X1113" s="452"/>
      <c r="Y1113" s="452"/>
      <c r="Z1113" s="452"/>
      <c r="AA1113" s="452"/>
      <c r="AB1113" s="452"/>
      <c r="AC1113" s="452"/>
      <c r="AD1113" s="452"/>
    </row>
    <row r="1114" spans="1:30" ht="20.100000000000001" customHeight="1">
      <c r="A1114" s="144"/>
      <c r="B1114" s="413"/>
      <c r="C1114" s="452"/>
      <c r="D1114" s="311" t="s">
        <v>1959</v>
      </c>
      <c r="E1114" s="452"/>
      <c r="F1114" s="531"/>
      <c r="G1114" s="314"/>
      <c r="H1114" s="356"/>
      <c r="I1114" s="314"/>
      <c r="J1114" s="356"/>
      <c r="K1114" s="314"/>
      <c r="L1114" s="356"/>
      <c r="M1114" s="314"/>
      <c r="N1114" s="315"/>
      <c r="O1114" s="316"/>
      <c r="P1114" s="315"/>
      <c r="Q1114" s="316"/>
      <c r="R1114" s="315"/>
      <c r="S1114" s="316"/>
      <c r="T1114" s="128"/>
      <c r="U1114" s="128"/>
      <c r="V1114" s="452"/>
      <c r="W1114" s="452"/>
      <c r="X1114" s="452"/>
      <c r="Y1114" s="452"/>
      <c r="Z1114" s="452"/>
      <c r="AA1114" s="452"/>
      <c r="AB1114" s="452"/>
      <c r="AC1114" s="452"/>
      <c r="AD1114" s="452"/>
    </row>
    <row r="1115" spans="1:30" ht="20.100000000000001" customHeight="1">
      <c r="A1115" s="144"/>
      <c r="B1115" s="413"/>
      <c r="C1115" s="452"/>
      <c r="D1115" s="311" t="s">
        <v>1960</v>
      </c>
      <c r="E1115" s="452"/>
      <c r="F1115" s="531"/>
      <c r="G1115" s="314"/>
      <c r="H1115" s="356"/>
      <c r="I1115" s="314"/>
      <c r="J1115" s="356"/>
      <c r="K1115" s="314"/>
      <c r="L1115" s="356"/>
      <c r="M1115" s="314"/>
      <c r="N1115" s="315"/>
      <c r="O1115" s="316"/>
      <c r="P1115" s="315"/>
      <c r="Q1115" s="316"/>
      <c r="R1115" s="315"/>
      <c r="S1115" s="316"/>
      <c r="T1115" s="128"/>
      <c r="U1115" s="128"/>
      <c r="V1115" s="452"/>
      <c r="W1115" s="452"/>
      <c r="X1115" s="452"/>
      <c r="Y1115" s="452"/>
      <c r="Z1115" s="452"/>
      <c r="AA1115" s="452"/>
      <c r="AB1115" s="452"/>
      <c r="AC1115" s="452"/>
      <c r="AD1115" s="452"/>
    </row>
    <row r="1116" spans="1:30" ht="20.100000000000001" customHeight="1">
      <c r="A1116" s="460" t="s">
        <v>8250</v>
      </c>
      <c r="B1116" s="461" t="s">
        <v>8251</v>
      </c>
      <c r="C1116" s="358" t="s">
        <v>8252</v>
      </c>
      <c r="D1116" s="374"/>
      <c r="E1116" s="358"/>
      <c r="F1116" s="443"/>
      <c r="G1116" s="444"/>
      <c r="H1116" s="443"/>
      <c r="I1116" s="444"/>
      <c r="J1116" s="443"/>
      <c r="K1116" s="444"/>
      <c r="L1116" s="443"/>
      <c r="M1116" s="444"/>
      <c r="N1116" s="471"/>
      <c r="O1116" s="465"/>
      <c r="P1116" s="471"/>
      <c r="Q1116" s="465"/>
      <c r="R1116" s="471">
        <v>1</v>
      </c>
      <c r="S1116" s="465">
        <v>99.980361351139038</v>
      </c>
      <c r="T1116" s="473"/>
      <c r="U1116" s="473"/>
      <c r="V1116" s="358" t="s">
        <v>8161</v>
      </c>
      <c r="W1116" s="358" t="s">
        <v>8161</v>
      </c>
      <c r="X1116" s="358"/>
      <c r="Y1116" s="358"/>
      <c r="Z1116" s="358"/>
      <c r="AA1116" s="358"/>
      <c r="AB1116" s="358"/>
      <c r="AC1116" s="358"/>
      <c r="AD1116" s="358"/>
    </row>
    <row r="1117" spans="1:30" ht="20.100000000000001" customHeight="1">
      <c r="A1117" s="460" t="s">
        <v>5394</v>
      </c>
      <c r="B1117" s="461" t="s">
        <v>683</v>
      </c>
      <c r="C1117" s="358" t="s">
        <v>996</v>
      </c>
      <c r="D1117" s="374" t="s">
        <v>1853</v>
      </c>
      <c r="E1117" s="527" t="s">
        <v>8190</v>
      </c>
      <c r="F1117" s="467">
        <v>1</v>
      </c>
      <c r="G1117" s="477">
        <v>3.4482758620689653</v>
      </c>
      <c r="H1117" s="467">
        <v>1</v>
      </c>
      <c r="I1117" s="477">
        <v>3.7037037037037037</v>
      </c>
      <c r="J1117" s="467">
        <v>3</v>
      </c>
      <c r="K1117" s="477">
        <v>8.6</v>
      </c>
      <c r="L1117" s="443">
        <v>2</v>
      </c>
      <c r="M1117" s="444">
        <v>6.1</v>
      </c>
      <c r="N1117" s="471">
        <v>6</v>
      </c>
      <c r="O1117" s="465">
        <v>14.3</v>
      </c>
      <c r="P1117" s="471">
        <v>4</v>
      </c>
      <c r="Q1117" s="465">
        <v>9.3023255813953494</v>
      </c>
      <c r="R1117" s="471">
        <v>8</v>
      </c>
      <c r="S1117" s="465">
        <v>9.8000000000000007</v>
      </c>
      <c r="T1117" s="471">
        <v>107</v>
      </c>
      <c r="U1117" s="465">
        <v>18.384879725085909</v>
      </c>
      <c r="V1117" s="358" t="s">
        <v>8161</v>
      </c>
      <c r="W1117" s="358" t="s">
        <v>8161</v>
      </c>
      <c r="X1117" s="358" t="s">
        <v>8161</v>
      </c>
      <c r="Y1117" s="358" t="s">
        <v>8161</v>
      </c>
      <c r="Z1117" s="358" t="s">
        <v>8161</v>
      </c>
      <c r="AA1117" s="358" t="s">
        <v>8161</v>
      </c>
      <c r="AB1117" s="358" t="s">
        <v>138</v>
      </c>
      <c r="AC1117" s="358" t="s">
        <v>138</v>
      </c>
      <c r="AD1117" s="358"/>
    </row>
    <row r="1118" spans="1:30" ht="20.100000000000001" customHeight="1">
      <c r="A1118" s="144"/>
      <c r="B1118" s="408"/>
      <c r="C1118" s="452"/>
      <c r="D1118" s="311" t="s">
        <v>1854</v>
      </c>
      <c r="E1118" s="526"/>
      <c r="F1118" s="323">
        <v>28</v>
      </c>
      <c r="G1118" s="191">
        <v>96.551724137931032</v>
      </c>
      <c r="H1118" s="323">
        <v>26</v>
      </c>
      <c r="I1118" s="191">
        <v>96.296296296296291</v>
      </c>
      <c r="J1118" s="323">
        <v>32</v>
      </c>
      <c r="K1118" s="191">
        <v>91.4</v>
      </c>
      <c r="L1118" s="356">
        <v>31</v>
      </c>
      <c r="M1118" s="314">
        <v>93.9</v>
      </c>
      <c r="N1118" s="315">
        <v>36</v>
      </c>
      <c r="O1118" s="316">
        <v>85.7</v>
      </c>
      <c r="P1118" s="315">
        <v>39</v>
      </c>
      <c r="Q1118" s="316">
        <v>90.697674418604649</v>
      </c>
      <c r="R1118" s="315">
        <v>74</v>
      </c>
      <c r="S1118" s="316">
        <v>90.2</v>
      </c>
      <c r="T1118" s="315">
        <v>475</v>
      </c>
      <c r="U1118" s="316">
        <v>81.615120274914091</v>
      </c>
      <c r="V1118" s="316"/>
      <c r="W1118" s="316"/>
      <c r="X1118" s="316"/>
      <c r="Y1118" s="452"/>
      <c r="Z1118" s="452"/>
      <c r="AA1118" s="452"/>
      <c r="AB1118" s="452"/>
      <c r="AC1118" s="452"/>
      <c r="AD1118" s="452"/>
    </row>
    <row r="1119" spans="1:30" ht="20.100000000000001" customHeight="1">
      <c r="A1119" s="144"/>
      <c r="B1119" s="408"/>
      <c r="C1119" s="452"/>
      <c r="D1119" s="311" t="s">
        <v>8191</v>
      </c>
      <c r="E1119" s="526"/>
      <c r="F1119" s="323"/>
      <c r="G1119" s="191"/>
      <c r="H1119" s="323"/>
      <c r="I1119" s="191"/>
      <c r="J1119" s="323"/>
      <c r="K1119" s="191"/>
      <c r="L1119" s="356"/>
      <c r="M1119" s="314"/>
      <c r="N1119" s="315"/>
      <c r="O1119" s="316"/>
      <c r="P1119" s="315"/>
      <c r="Q1119" s="316"/>
      <c r="R1119" s="315"/>
      <c r="S1119" s="316"/>
      <c r="T1119" s="315"/>
      <c r="U1119" s="316"/>
      <c r="V1119" s="316"/>
      <c r="W1119" s="316"/>
      <c r="X1119" s="316"/>
      <c r="Y1119" s="452"/>
      <c r="Z1119" s="452"/>
      <c r="AA1119" s="452"/>
      <c r="AB1119" s="452"/>
      <c r="AC1119" s="452"/>
      <c r="AD1119" s="452"/>
    </row>
    <row r="1120" spans="1:30" ht="20.100000000000001" customHeight="1">
      <c r="A1120" s="144"/>
      <c r="B1120" s="413"/>
      <c r="C1120" s="452"/>
      <c r="D1120" s="311" t="s">
        <v>8192</v>
      </c>
      <c r="E1120" s="526"/>
      <c r="F1120" s="323"/>
      <c r="G1120" s="191"/>
      <c r="H1120" s="323"/>
      <c r="I1120" s="191"/>
      <c r="J1120" s="323"/>
      <c r="K1120" s="191"/>
      <c r="L1120" s="356"/>
      <c r="M1120" s="314"/>
      <c r="N1120" s="315"/>
      <c r="O1120" s="316"/>
      <c r="P1120" s="315"/>
      <c r="Q1120" s="316"/>
      <c r="R1120" s="315"/>
      <c r="S1120" s="316"/>
      <c r="T1120" s="315"/>
      <c r="U1120" s="316"/>
      <c r="V1120" s="316"/>
      <c r="W1120" s="316"/>
      <c r="X1120" s="316"/>
      <c r="Y1120" s="452"/>
      <c r="Z1120" s="452"/>
      <c r="AA1120" s="452"/>
      <c r="AB1120" s="452"/>
      <c r="AC1120" s="452"/>
      <c r="AD1120" s="452"/>
    </row>
    <row r="1121" spans="1:30" ht="20.100000000000001" customHeight="1">
      <c r="A1121" s="460" t="s">
        <v>5395</v>
      </c>
      <c r="B1121" s="461" t="s">
        <v>684</v>
      </c>
      <c r="C1121" s="358" t="s">
        <v>5396</v>
      </c>
      <c r="D1121" s="374" t="s">
        <v>1471</v>
      </c>
      <c r="E1121" s="358"/>
      <c r="F1121" s="467"/>
      <c r="G1121" s="477"/>
      <c r="H1121" s="467"/>
      <c r="I1121" s="477"/>
      <c r="J1121" s="467">
        <v>2</v>
      </c>
      <c r="K1121" s="477">
        <v>66.7</v>
      </c>
      <c r="L1121" s="443"/>
      <c r="M1121" s="444"/>
      <c r="N1121" s="471"/>
      <c r="O1121" s="465"/>
      <c r="P1121" s="471">
        <v>1</v>
      </c>
      <c r="Q1121" s="465">
        <v>25</v>
      </c>
      <c r="R1121" s="471">
        <v>1</v>
      </c>
      <c r="S1121" s="465">
        <v>12.5</v>
      </c>
      <c r="T1121" s="471">
        <v>13</v>
      </c>
      <c r="U1121" s="465">
        <v>12.149532710280374</v>
      </c>
      <c r="V1121" s="358" t="s">
        <v>8161</v>
      </c>
      <c r="W1121" s="358" t="s">
        <v>8161</v>
      </c>
      <c r="X1121" s="358" t="s">
        <v>8161</v>
      </c>
      <c r="Y1121" s="358" t="s">
        <v>8161</v>
      </c>
      <c r="Z1121" s="358" t="s">
        <v>8161</v>
      </c>
      <c r="AA1121" s="358" t="s">
        <v>8161</v>
      </c>
      <c r="AB1121" s="358" t="s">
        <v>138</v>
      </c>
      <c r="AC1121" s="358" t="s">
        <v>138</v>
      </c>
      <c r="AD1121" s="358"/>
    </row>
    <row r="1122" spans="1:30" ht="20.100000000000001" customHeight="1">
      <c r="A1122" s="144"/>
      <c r="B1122" s="413"/>
      <c r="C1122" s="452"/>
      <c r="D1122" s="311" t="s">
        <v>1472</v>
      </c>
      <c r="E1122" s="452"/>
      <c r="F1122" s="323">
        <v>1</v>
      </c>
      <c r="G1122" s="191">
        <v>100</v>
      </c>
      <c r="H1122" s="323">
        <v>1</v>
      </c>
      <c r="I1122" s="191">
        <v>100</v>
      </c>
      <c r="J1122" s="323">
        <v>1</v>
      </c>
      <c r="K1122" s="191">
        <v>33.299999999999997</v>
      </c>
      <c r="L1122" s="356">
        <v>2</v>
      </c>
      <c r="M1122" s="314">
        <v>100</v>
      </c>
      <c r="N1122" s="315">
        <v>6</v>
      </c>
      <c r="O1122" s="316">
        <v>100</v>
      </c>
      <c r="P1122" s="315">
        <v>3</v>
      </c>
      <c r="Q1122" s="316">
        <v>75</v>
      </c>
      <c r="R1122" s="315">
        <v>7</v>
      </c>
      <c r="S1122" s="316">
        <v>87.5</v>
      </c>
      <c r="T1122" s="315">
        <v>94</v>
      </c>
      <c r="U1122" s="316">
        <v>87.850467289719631</v>
      </c>
      <c r="V1122" s="316"/>
      <c r="W1122" s="316"/>
      <c r="X1122" s="316"/>
      <c r="Y1122" s="452"/>
      <c r="Z1122" s="452"/>
      <c r="AA1122" s="452"/>
      <c r="AB1122" s="452"/>
      <c r="AC1122" s="452"/>
      <c r="AD1122" s="452"/>
    </row>
    <row r="1123" spans="1:30" ht="20.100000000000001" customHeight="1">
      <c r="A1123" s="460" t="s">
        <v>5397</v>
      </c>
      <c r="B1123" s="461" t="s">
        <v>685</v>
      </c>
      <c r="C1123" s="358" t="s">
        <v>5396</v>
      </c>
      <c r="D1123" s="374" t="s">
        <v>1853</v>
      </c>
      <c r="E1123" s="358"/>
      <c r="F1123" s="467"/>
      <c r="G1123" s="477"/>
      <c r="H1123" s="467"/>
      <c r="I1123" s="477"/>
      <c r="J1123" s="467">
        <v>2</v>
      </c>
      <c r="K1123" s="477">
        <v>66.7</v>
      </c>
      <c r="L1123" s="443"/>
      <c r="M1123" s="444"/>
      <c r="N1123" s="471"/>
      <c r="O1123" s="465"/>
      <c r="P1123" s="471">
        <v>1</v>
      </c>
      <c r="Q1123" s="465">
        <v>25</v>
      </c>
      <c r="R1123" s="471">
        <v>1</v>
      </c>
      <c r="S1123" s="465">
        <v>12.5</v>
      </c>
      <c r="T1123" s="471">
        <v>6</v>
      </c>
      <c r="U1123" s="465">
        <v>5.6074766355140184</v>
      </c>
      <c r="V1123" s="358" t="s">
        <v>8161</v>
      </c>
      <c r="W1123" s="358" t="s">
        <v>8161</v>
      </c>
      <c r="X1123" s="358" t="s">
        <v>8161</v>
      </c>
      <c r="Y1123" s="358" t="s">
        <v>8161</v>
      </c>
      <c r="Z1123" s="358" t="s">
        <v>8161</v>
      </c>
      <c r="AA1123" s="358" t="s">
        <v>8161</v>
      </c>
      <c r="AB1123" s="358" t="s">
        <v>138</v>
      </c>
      <c r="AC1123" s="358" t="s">
        <v>138</v>
      </c>
      <c r="AD1123" s="358"/>
    </row>
    <row r="1124" spans="1:30" ht="20.100000000000001" customHeight="1">
      <c r="A1124" s="144"/>
      <c r="B1124" s="413"/>
      <c r="C1124" s="452"/>
      <c r="D1124" s="311" t="s">
        <v>1854</v>
      </c>
      <c r="E1124" s="452"/>
      <c r="F1124" s="323">
        <v>1</v>
      </c>
      <c r="G1124" s="191">
        <v>100</v>
      </c>
      <c r="H1124" s="323">
        <v>1</v>
      </c>
      <c r="I1124" s="191">
        <v>100</v>
      </c>
      <c r="J1124" s="323">
        <v>1</v>
      </c>
      <c r="K1124" s="191">
        <v>33.299999999999997</v>
      </c>
      <c r="L1124" s="356">
        <v>2</v>
      </c>
      <c r="M1124" s="314">
        <v>100</v>
      </c>
      <c r="N1124" s="315">
        <v>6</v>
      </c>
      <c r="O1124" s="316">
        <v>100</v>
      </c>
      <c r="P1124" s="315">
        <v>3</v>
      </c>
      <c r="Q1124" s="316">
        <v>75</v>
      </c>
      <c r="R1124" s="315">
        <v>7</v>
      </c>
      <c r="S1124" s="316">
        <v>87.5</v>
      </c>
      <c r="T1124" s="315">
        <v>101</v>
      </c>
      <c r="U1124" s="316">
        <v>94.392523364485982</v>
      </c>
      <c r="V1124" s="316"/>
      <c r="W1124" s="316"/>
      <c r="X1124" s="316"/>
      <c r="Y1124" s="452"/>
      <c r="Z1124" s="452"/>
      <c r="AA1124" s="452"/>
      <c r="AB1124" s="452"/>
      <c r="AC1124" s="452"/>
      <c r="AD1124" s="452"/>
    </row>
    <row r="1125" spans="1:30" ht="20.100000000000001" customHeight="1">
      <c r="A1125" s="460" t="s">
        <v>5398</v>
      </c>
      <c r="B1125" s="461" t="s">
        <v>686</v>
      </c>
      <c r="C1125" s="358" t="s">
        <v>5399</v>
      </c>
      <c r="D1125" s="374" t="s">
        <v>1473</v>
      </c>
      <c r="E1125" s="358" t="s">
        <v>8190</v>
      </c>
      <c r="F1125" s="467"/>
      <c r="G1125" s="477"/>
      <c r="H1125" s="467"/>
      <c r="I1125" s="477"/>
      <c r="J1125" s="467">
        <v>2</v>
      </c>
      <c r="K1125" s="477">
        <v>100</v>
      </c>
      <c r="L1125" s="443"/>
      <c r="M1125" s="444"/>
      <c r="N1125" s="471"/>
      <c r="O1125" s="465"/>
      <c r="P1125" s="471">
        <v>1</v>
      </c>
      <c r="Q1125" s="465">
        <v>100</v>
      </c>
      <c r="R1125" s="471"/>
      <c r="S1125" s="465"/>
      <c r="T1125" s="471">
        <v>1</v>
      </c>
      <c r="U1125" s="465">
        <v>16.666666666666668</v>
      </c>
      <c r="V1125" s="358" t="s">
        <v>8161</v>
      </c>
      <c r="W1125" s="358" t="s">
        <v>8161</v>
      </c>
      <c r="X1125" s="358" t="s">
        <v>8161</v>
      </c>
      <c r="Y1125" s="358" t="s">
        <v>8161</v>
      </c>
      <c r="Z1125" s="358" t="s">
        <v>8161</v>
      </c>
      <c r="AA1125" s="358" t="s">
        <v>8161</v>
      </c>
      <c r="AB1125" s="358" t="s">
        <v>138</v>
      </c>
      <c r="AC1125" s="358" t="s">
        <v>138</v>
      </c>
      <c r="AD1125" s="358"/>
    </row>
    <row r="1126" spans="1:30" ht="20.100000000000001" customHeight="1">
      <c r="A1126" s="144"/>
      <c r="B1126" s="413"/>
      <c r="C1126" s="452"/>
      <c r="D1126" s="311" t="s">
        <v>1474</v>
      </c>
      <c r="E1126" s="452"/>
      <c r="F1126" s="323"/>
      <c r="G1126" s="191"/>
      <c r="H1126" s="323"/>
      <c r="I1126" s="191"/>
      <c r="J1126" s="323"/>
      <c r="K1126" s="191"/>
      <c r="L1126" s="356"/>
      <c r="M1126" s="314"/>
      <c r="N1126" s="315"/>
      <c r="O1126" s="316"/>
      <c r="P1126" s="315"/>
      <c r="Q1126" s="316"/>
      <c r="R1126" s="315"/>
      <c r="S1126" s="316"/>
      <c r="T1126" s="315"/>
      <c r="U1126" s="316"/>
      <c r="V1126" s="316"/>
      <c r="W1126" s="316"/>
      <c r="X1126" s="316"/>
      <c r="Y1126" s="452"/>
      <c r="Z1126" s="452"/>
      <c r="AA1126" s="452"/>
      <c r="AB1126" s="452"/>
      <c r="AC1126" s="452"/>
      <c r="AD1126" s="452"/>
    </row>
    <row r="1127" spans="1:30" ht="20.100000000000001" customHeight="1">
      <c r="A1127" s="144"/>
      <c r="B1127" s="413"/>
      <c r="C1127" s="452"/>
      <c r="D1127" s="311" t="s">
        <v>1475</v>
      </c>
      <c r="E1127" s="452"/>
      <c r="F1127" s="323"/>
      <c r="G1127" s="191"/>
      <c r="H1127" s="323"/>
      <c r="I1127" s="191"/>
      <c r="J1127" s="323"/>
      <c r="K1127" s="191"/>
      <c r="L1127" s="356"/>
      <c r="M1127" s="314"/>
      <c r="N1127" s="315"/>
      <c r="O1127" s="316"/>
      <c r="P1127" s="315"/>
      <c r="Q1127" s="316"/>
      <c r="R1127" s="315"/>
      <c r="S1127" s="316"/>
      <c r="T1127" s="315"/>
      <c r="U1127" s="316"/>
      <c r="V1127" s="316"/>
      <c r="W1127" s="316"/>
      <c r="X1127" s="316"/>
      <c r="Y1127" s="452"/>
      <c r="Z1127" s="452"/>
      <c r="AA1127" s="452"/>
      <c r="AB1127" s="452"/>
      <c r="AC1127" s="452"/>
      <c r="AD1127" s="452"/>
    </row>
    <row r="1128" spans="1:30" ht="20.100000000000001" customHeight="1">
      <c r="A1128" s="144"/>
      <c r="B1128" s="413"/>
      <c r="C1128" s="452"/>
      <c r="D1128" s="311" t="s">
        <v>8253</v>
      </c>
      <c r="E1128" s="452"/>
      <c r="F1128" s="323"/>
      <c r="G1128" s="191"/>
      <c r="H1128" s="323"/>
      <c r="I1128" s="191"/>
      <c r="J1128" s="323"/>
      <c r="K1128" s="191"/>
      <c r="L1128" s="356"/>
      <c r="M1128" s="314"/>
      <c r="N1128" s="315"/>
      <c r="O1128" s="316"/>
      <c r="P1128" s="315"/>
      <c r="Q1128" s="316"/>
      <c r="R1128" s="315"/>
      <c r="S1128" s="316"/>
      <c r="T1128" s="315"/>
      <c r="U1128" s="316"/>
      <c r="V1128" s="316"/>
      <c r="W1128" s="316"/>
      <c r="X1128" s="316"/>
      <c r="Y1128" s="452"/>
      <c r="Z1128" s="452"/>
      <c r="AA1128" s="452"/>
      <c r="AB1128" s="452"/>
      <c r="AC1128" s="452"/>
      <c r="AD1128" s="452"/>
    </row>
    <row r="1129" spans="1:30" ht="20.100000000000001" customHeight="1">
      <c r="A1129" s="144"/>
      <c r="B1129" s="413"/>
      <c r="C1129" s="452"/>
      <c r="D1129" s="311" t="s">
        <v>1477</v>
      </c>
      <c r="E1129" s="452"/>
      <c r="F1129" s="323"/>
      <c r="G1129" s="191"/>
      <c r="H1129" s="323"/>
      <c r="I1129" s="191"/>
      <c r="J1129" s="323"/>
      <c r="K1129" s="191"/>
      <c r="L1129" s="356"/>
      <c r="M1129" s="314"/>
      <c r="N1129" s="315"/>
      <c r="O1129" s="316"/>
      <c r="P1129" s="315"/>
      <c r="Q1129" s="316"/>
      <c r="R1129" s="315">
        <v>1</v>
      </c>
      <c r="S1129" s="316">
        <v>100</v>
      </c>
      <c r="T1129" s="315">
        <v>5</v>
      </c>
      <c r="U1129" s="316">
        <v>83.333333333333329</v>
      </c>
      <c r="V1129" s="316"/>
      <c r="W1129" s="316"/>
      <c r="X1129" s="316"/>
      <c r="Y1129" s="452"/>
      <c r="Z1129" s="452"/>
      <c r="AA1129" s="452"/>
      <c r="AB1129" s="452"/>
      <c r="AC1129" s="452"/>
      <c r="AD1129" s="452"/>
    </row>
    <row r="1130" spans="1:30" ht="20.100000000000001" customHeight="1">
      <c r="A1130" s="144"/>
      <c r="B1130" s="413"/>
      <c r="C1130" s="452"/>
      <c r="D1130" s="311" t="s">
        <v>2001</v>
      </c>
      <c r="E1130" s="452"/>
      <c r="F1130" s="323"/>
      <c r="G1130" s="191"/>
      <c r="H1130" s="323"/>
      <c r="I1130" s="191"/>
      <c r="J1130" s="323"/>
      <c r="K1130" s="191"/>
      <c r="L1130" s="356"/>
      <c r="M1130" s="314"/>
      <c r="N1130" s="315"/>
      <c r="O1130" s="316"/>
      <c r="P1130" s="315"/>
      <c r="Q1130" s="316"/>
      <c r="R1130" s="315"/>
      <c r="S1130" s="316"/>
      <c r="T1130" s="315"/>
      <c r="U1130" s="316"/>
      <c r="V1130" s="316"/>
      <c r="W1130" s="316"/>
      <c r="X1130" s="316"/>
      <c r="Y1130" s="452"/>
      <c r="Z1130" s="452"/>
      <c r="AA1130" s="452"/>
      <c r="AB1130" s="452"/>
      <c r="AC1130" s="452"/>
      <c r="AD1130" s="452"/>
    </row>
    <row r="1131" spans="1:30" ht="20.100000000000001" customHeight="1">
      <c r="A1131" s="144"/>
      <c r="B1131" s="413"/>
      <c r="C1131" s="452"/>
      <c r="D1131" s="311" t="s">
        <v>8191</v>
      </c>
      <c r="E1131" s="452"/>
      <c r="F1131" s="323"/>
      <c r="G1131" s="191"/>
      <c r="H1131" s="323"/>
      <c r="I1131" s="191"/>
      <c r="J1131" s="323"/>
      <c r="K1131" s="191"/>
      <c r="L1131" s="356"/>
      <c r="M1131" s="314"/>
      <c r="N1131" s="315"/>
      <c r="O1131" s="316"/>
      <c r="P1131" s="315"/>
      <c r="Q1131" s="316"/>
      <c r="R1131" s="315"/>
      <c r="S1131" s="316"/>
      <c r="T1131" s="315"/>
      <c r="U1131" s="316"/>
      <c r="V1131" s="316"/>
      <c r="W1131" s="316"/>
      <c r="X1131" s="316"/>
      <c r="Y1131" s="452"/>
      <c r="Z1131" s="452"/>
      <c r="AA1131" s="452"/>
      <c r="AB1131" s="452"/>
      <c r="AC1131" s="452"/>
      <c r="AD1131" s="452"/>
    </row>
    <row r="1132" spans="1:30" ht="20.100000000000001" customHeight="1">
      <c r="A1132" s="144"/>
      <c r="B1132" s="413"/>
      <c r="C1132" s="452"/>
      <c r="D1132" s="311" t="s">
        <v>8192</v>
      </c>
      <c r="E1132" s="452"/>
      <c r="F1132" s="323"/>
      <c r="G1132" s="191"/>
      <c r="H1132" s="323"/>
      <c r="I1132" s="191"/>
      <c r="J1132" s="323"/>
      <c r="K1132" s="191"/>
      <c r="L1132" s="356"/>
      <c r="M1132" s="314"/>
      <c r="N1132" s="315"/>
      <c r="O1132" s="316"/>
      <c r="P1132" s="315"/>
      <c r="Q1132" s="316"/>
      <c r="R1132" s="315"/>
      <c r="S1132" s="316"/>
      <c r="T1132" s="315"/>
      <c r="U1132" s="316"/>
      <c r="V1132" s="316"/>
      <c r="W1132" s="316"/>
      <c r="X1132" s="316"/>
      <c r="Y1132" s="452"/>
      <c r="Z1132" s="452"/>
      <c r="AA1132" s="452"/>
      <c r="AB1132" s="452"/>
      <c r="AC1132" s="452"/>
      <c r="AD1132" s="452"/>
    </row>
    <row r="1133" spans="1:30" ht="20.100000000000001" customHeight="1">
      <c r="A1133" s="460" t="s">
        <v>5400</v>
      </c>
      <c r="B1133" s="461" t="s">
        <v>687</v>
      </c>
      <c r="C1133" s="358" t="s">
        <v>5401</v>
      </c>
      <c r="D1133" s="374"/>
      <c r="E1133" s="358"/>
      <c r="F1133" s="467"/>
      <c r="G1133" s="477"/>
      <c r="H1133" s="467"/>
      <c r="I1133" s="477"/>
      <c r="J1133" s="467"/>
      <c r="K1133" s="477"/>
      <c r="L1133" s="443"/>
      <c r="M1133" s="444"/>
      <c r="N1133" s="471"/>
      <c r="O1133" s="465"/>
      <c r="P1133" s="471"/>
      <c r="Q1133" s="465"/>
      <c r="R1133" s="471"/>
      <c r="S1133" s="465"/>
      <c r="T1133" s="471"/>
      <c r="U1133" s="465"/>
      <c r="V1133" s="358" t="s">
        <v>8161</v>
      </c>
      <c r="W1133" s="358" t="s">
        <v>8161</v>
      </c>
      <c r="X1133" s="358" t="s">
        <v>8161</v>
      </c>
      <c r="Y1133" s="358" t="s">
        <v>8161</v>
      </c>
      <c r="Z1133" s="358" t="s">
        <v>8161</v>
      </c>
      <c r="AA1133" s="358" t="s">
        <v>8161</v>
      </c>
      <c r="AB1133" s="358" t="s">
        <v>138</v>
      </c>
      <c r="AC1133" s="358" t="s">
        <v>138</v>
      </c>
      <c r="AD1133" s="358"/>
    </row>
    <row r="1134" spans="1:30" ht="20.100000000000001" customHeight="1">
      <c r="A1134" s="460" t="s">
        <v>5402</v>
      </c>
      <c r="B1134" s="461" t="s">
        <v>688</v>
      </c>
      <c r="C1134" s="358" t="s">
        <v>5399</v>
      </c>
      <c r="D1134" s="476"/>
      <c r="E1134" s="358"/>
      <c r="F1134" s="467"/>
      <c r="G1134" s="477"/>
      <c r="H1134" s="467"/>
      <c r="I1134" s="477"/>
      <c r="J1134" s="467">
        <v>2</v>
      </c>
      <c r="K1134" s="477">
        <v>100</v>
      </c>
      <c r="L1134" s="443"/>
      <c r="M1134" s="444"/>
      <c r="N1134" s="471"/>
      <c r="O1134" s="465"/>
      <c r="P1134" s="471">
        <v>1</v>
      </c>
      <c r="Q1134" s="465">
        <v>100</v>
      </c>
      <c r="R1134" s="471">
        <v>1</v>
      </c>
      <c r="S1134" s="465">
        <v>100</v>
      </c>
      <c r="T1134" s="471">
        <v>6</v>
      </c>
      <c r="U1134" s="465">
        <v>100</v>
      </c>
      <c r="V1134" s="358" t="s">
        <v>8161</v>
      </c>
      <c r="W1134" s="358" t="s">
        <v>8161</v>
      </c>
      <c r="X1134" s="358" t="s">
        <v>8161</v>
      </c>
      <c r="Y1134" s="358" t="s">
        <v>8161</v>
      </c>
      <c r="Z1134" s="358" t="s">
        <v>8161</v>
      </c>
      <c r="AA1134" s="358" t="s">
        <v>8161</v>
      </c>
      <c r="AB1134" s="358" t="s">
        <v>138</v>
      </c>
      <c r="AC1134" s="358" t="s">
        <v>138</v>
      </c>
      <c r="AD1134" s="358"/>
    </row>
    <row r="1135" spans="1:30" ht="20.100000000000001" customHeight="1">
      <c r="A1135" s="144"/>
      <c r="B1135" s="408"/>
      <c r="C1135" s="452"/>
      <c r="D1135" s="120" t="s">
        <v>1970</v>
      </c>
      <c r="E1135" s="452" t="s">
        <v>1335</v>
      </c>
      <c r="F1135" s="323"/>
      <c r="G1135" s="191"/>
      <c r="H1135" s="323"/>
      <c r="I1135" s="191"/>
      <c r="J1135" s="323"/>
      <c r="K1135" s="191"/>
      <c r="L1135" s="356"/>
      <c r="M1135" s="314"/>
      <c r="N1135" s="315"/>
      <c r="O1135" s="316"/>
      <c r="P1135" s="315"/>
      <c r="Q1135" s="316"/>
      <c r="R1135" s="315"/>
      <c r="S1135" s="316"/>
      <c r="T1135" s="315"/>
      <c r="U1135" s="316"/>
      <c r="V1135" s="316"/>
      <c r="W1135" s="316"/>
      <c r="X1135" s="316"/>
      <c r="Y1135" s="452"/>
      <c r="Z1135" s="452"/>
      <c r="AA1135" s="452"/>
      <c r="AB1135" s="452"/>
      <c r="AC1135" s="452"/>
      <c r="AD1135" s="452"/>
    </row>
    <row r="1136" spans="1:30" ht="20.100000000000001" customHeight="1">
      <c r="A1136" s="144"/>
      <c r="B1136" s="408"/>
      <c r="C1136" s="452"/>
      <c r="D1136" s="120" t="s">
        <v>1971</v>
      </c>
      <c r="E1136" s="452"/>
      <c r="F1136" s="323"/>
      <c r="G1136" s="191"/>
      <c r="H1136" s="323"/>
      <c r="I1136" s="191"/>
      <c r="J1136" s="323"/>
      <c r="K1136" s="191"/>
      <c r="L1136" s="356"/>
      <c r="M1136" s="314"/>
      <c r="N1136" s="315"/>
      <c r="O1136" s="316"/>
      <c r="P1136" s="315"/>
      <c r="Q1136" s="316"/>
      <c r="R1136" s="315"/>
      <c r="S1136" s="316"/>
      <c r="T1136" s="315"/>
      <c r="U1136" s="316"/>
      <c r="V1136" s="316"/>
      <c r="W1136" s="316"/>
      <c r="X1136" s="316"/>
      <c r="Y1136" s="452"/>
      <c r="Z1136" s="452"/>
      <c r="AA1136" s="452"/>
      <c r="AB1136" s="452"/>
      <c r="AC1136" s="452"/>
      <c r="AD1136" s="452"/>
    </row>
    <row r="1137" spans="1:30" ht="20.100000000000001" customHeight="1">
      <c r="A1137" s="460" t="s">
        <v>5403</v>
      </c>
      <c r="B1137" s="461" t="s">
        <v>689</v>
      </c>
      <c r="C1137" s="358" t="s">
        <v>5399</v>
      </c>
      <c r="D1137" s="476"/>
      <c r="E1137" s="358"/>
      <c r="F1137" s="467"/>
      <c r="G1137" s="477"/>
      <c r="H1137" s="467"/>
      <c r="I1137" s="477"/>
      <c r="J1137" s="467">
        <v>2</v>
      </c>
      <c r="K1137" s="477">
        <v>100</v>
      </c>
      <c r="L1137" s="443"/>
      <c r="M1137" s="444"/>
      <c r="N1137" s="471"/>
      <c r="O1137" s="465"/>
      <c r="P1137" s="471">
        <v>1</v>
      </c>
      <c r="Q1137" s="465">
        <v>100</v>
      </c>
      <c r="R1137" s="471">
        <v>1</v>
      </c>
      <c r="S1137" s="465">
        <v>100</v>
      </c>
      <c r="T1137" s="471">
        <v>6</v>
      </c>
      <c r="U1137" s="465">
        <v>100</v>
      </c>
      <c r="V1137" s="358" t="s">
        <v>8161</v>
      </c>
      <c r="W1137" s="358" t="s">
        <v>8161</v>
      </c>
      <c r="X1137" s="358" t="s">
        <v>8161</v>
      </c>
      <c r="Y1137" s="358" t="s">
        <v>8161</v>
      </c>
      <c r="Z1137" s="358" t="s">
        <v>8161</v>
      </c>
      <c r="AA1137" s="358" t="s">
        <v>8161</v>
      </c>
      <c r="AB1137" s="358" t="s">
        <v>138</v>
      </c>
      <c r="AC1137" s="358" t="s">
        <v>138</v>
      </c>
      <c r="AD1137" s="358"/>
    </row>
    <row r="1138" spans="1:30" ht="20.100000000000001" customHeight="1">
      <c r="A1138" s="144"/>
      <c r="B1138" s="408"/>
      <c r="C1138" s="452"/>
      <c r="D1138" s="120" t="s">
        <v>1959</v>
      </c>
      <c r="E1138" s="452" t="s">
        <v>73</v>
      </c>
      <c r="F1138" s="323"/>
      <c r="G1138" s="191"/>
      <c r="H1138" s="323"/>
      <c r="I1138" s="191"/>
      <c r="J1138" s="323"/>
      <c r="K1138" s="191"/>
      <c r="L1138" s="356"/>
      <c r="M1138" s="314"/>
      <c r="N1138" s="315"/>
      <c r="O1138" s="316"/>
      <c r="P1138" s="315"/>
      <c r="Q1138" s="316"/>
      <c r="R1138" s="315"/>
      <c r="S1138" s="316"/>
      <c r="T1138" s="315"/>
      <c r="U1138" s="316"/>
      <c r="V1138" s="316"/>
      <c r="W1138" s="316"/>
      <c r="X1138" s="316"/>
      <c r="Y1138" s="452"/>
      <c r="Z1138" s="452"/>
      <c r="AA1138" s="452"/>
      <c r="AB1138" s="452"/>
      <c r="AC1138" s="452"/>
      <c r="AD1138" s="452"/>
    </row>
    <row r="1139" spans="1:30" ht="20.100000000000001" customHeight="1">
      <c r="A1139" s="144"/>
      <c r="B1139" s="408"/>
      <c r="C1139" s="452"/>
      <c r="D1139" s="120" t="s">
        <v>1960</v>
      </c>
      <c r="E1139" s="452"/>
      <c r="F1139" s="323"/>
      <c r="G1139" s="191"/>
      <c r="H1139" s="323"/>
      <c r="I1139" s="191"/>
      <c r="J1139" s="323"/>
      <c r="K1139" s="191"/>
      <c r="L1139" s="356"/>
      <c r="M1139" s="314"/>
      <c r="N1139" s="315"/>
      <c r="O1139" s="316"/>
      <c r="P1139" s="315"/>
      <c r="Q1139" s="316"/>
      <c r="R1139" s="315"/>
      <c r="S1139" s="316"/>
      <c r="T1139" s="315"/>
      <c r="U1139" s="316"/>
      <c r="V1139" s="316"/>
      <c r="W1139" s="316"/>
      <c r="X1139" s="316"/>
      <c r="Y1139" s="452"/>
      <c r="Z1139" s="452"/>
      <c r="AA1139" s="452"/>
      <c r="AB1139" s="452"/>
      <c r="AC1139" s="452"/>
      <c r="AD1139" s="452"/>
    </row>
    <row r="1140" spans="1:30" ht="20.100000000000001" customHeight="1">
      <c r="A1140" s="460" t="s">
        <v>5404</v>
      </c>
      <c r="B1140" s="461" t="s">
        <v>690</v>
      </c>
      <c r="C1140" s="358" t="s">
        <v>5396</v>
      </c>
      <c r="D1140" s="374" t="s">
        <v>1471</v>
      </c>
      <c r="E1140" s="358"/>
      <c r="F1140" s="467">
        <v>1</v>
      </c>
      <c r="G1140" s="477">
        <v>100</v>
      </c>
      <c r="H1140" s="467"/>
      <c r="I1140" s="477"/>
      <c r="J1140" s="467">
        <v>1</v>
      </c>
      <c r="K1140" s="477">
        <v>33.299999999999997</v>
      </c>
      <c r="L1140" s="443"/>
      <c r="M1140" s="444"/>
      <c r="N1140" s="471"/>
      <c r="O1140" s="465"/>
      <c r="P1140" s="471"/>
      <c r="Q1140" s="465"/>
      <c r="R1140" s="471">
        <v>1</v>
      </c>
      <c r="S1140" s="465">
        <v>12.5</v>
      </c>
      <c r="T1140" s="471">
        <v>8</v>
      </c>
      <c r="U1140" s="465">
        <v>7.4766355140186915</v>
      </c>
      <c r="V1140" s="358" t="s">
        <v>8161</v>
      </c>
      <c r="W1140" s="358" t="s">
        <v>8161</v>
      </c>
      <c r="X1140" s="358" t="s">
        <v>8161</v>
      </c>
      <c r="Y1140" s="358" t="s">
        <v>8161</v>
      </c>
      <c r="Z1140" s="358" t="s">
        <v>8161</v>
      </c>
      <c r="AA1140" s="358" t="s">
        <v>8161</v>
      </c>
      <c r="AB1140" s="358" t="s">
        <v>138</v>
      </c>
      <c r="AC1140" s="358" t="s">
        <v>138</v>
      </c>
      <c r="AD1140" s="358"/>
    </row>
    <row r="1141" spans="1:30" ht="20.100000000000001" customHeight="1">
      <c r="A1141" s="144"/>
      <c r="B1141" s="413"/>
      <c r="C1141" s="452"/>
      <c r="D1141" s="311" t="s">
        <v>1472</v>
      </c>
      <c r="E1141" s="452"/>
      <c r="F1141" s="323"/>
      <c r="G1141" s="191"/>
      <c r="H1141" s="323">
        <v>1</v>
      </c>
      <c r="I1141" s="191">
        <v>100</v>
      </c>
      <c r="J1141" s="323">
        <v>2</v>
      </c>
      <c r="K1141" s="191">
        <v>66.7</v>
      </c>
      <c r="L1141" s="356">
        <v>2</v>
      </c>
      <c r="M1141" s="314">
        <v>100</v>
      </c>
      <c r="N1141" s="315">
        <v>6</v>
      </c>
      <c r="O1141" s="316">
        <v>100</v>
      </c>
      <c r="P1141" s="315">
        <v>4</v>
      </c>
      <c r="Q1141" s="316">
        <v>100</v>
      </c>
      <c r="R1141" s="315">
        <v>7</v>
      </c>
      <c r="S1141" s="316">
        <v>87.5</v>
      </c>
      <c r="T1141" s="315">
        <v>99</v>
      </c>
      <c r="U1141" s="316">
        <v>92.523364485981304</v>
      </c>
      <c r="V1141" s="316"/>
      <c r="W1141" s="316"/>
      <c r="X1141" s="316"/>
      <c r="Y1141" s="452"/>
      <c r="Z1141" s="452"/>
      <c r="AA1141" s="452"/>
      <c r="AB1141" s="452"/>
      <c r="AC1141" s="452"/>
      <c r="AD1141" s="452"/>
    </row>
    <row r="1142" spans="1:30" ht="20.100000000000001" customHeight="1">
      <c r="A1142" s="460" t="s">
        <v>5405</v>
      </c>
      <c r="B1142" s="461" t="s">
        <v>691</v>
      </c>
      <c r="C1142" s="358" t="s">
        <v>5396</v>
      </c>
      <c r="D1142" s="374" t="s">
        <v>1853</v>
      </c>
      <c r="E1142" s="358"/>
      <c r="F1142" s="467">
        <v>1</v>
      </c>
      <c r="G1142" s="477">
        <v>100</v>
      </c>
      <c r="H1142" s="467"/>
      <c r="I1142" s="477"/>
      <c r="J1142" s="467">
        <v>1</v>
      </c>
      <c r="K1142" s="477">
        <v>33.299999999999997</v>
      </c>
      <c r="L1142" s="443"/>
      <c r="M1142" s="444"/>
      <c r="N1142" s="471"/>
      <c r="O1142" s="465"/>
      <c r="P1142" s="471">
        <v>1</v>
      </c>
      <c r="Q1142" s="465">
        <v>25</v>
      </c>
      <c r="R1142" s="471">
        <v>1</v>
      </c>
      <c r="S1142" s="465">
        <v>12.5</v>
      </c>
      <c r="T1142" s="471">
        <v>6</v>
      </c>
      <c r="U1142" s="465">
        <v>5.6074766355140184</v>
      </c>
      <c r="V1142" s="358" t="s">
        <v>8161</v>
      </c>
      <c r="W1142" s="358" t="s">
        <v>8161</v>
      </c>
      <c r="X1142" s="358" t="s">
        <v>8161</v>
      </c>
      <c r="Y1142" s="358" t="s">
        <v>8161</v>
      </c>
      <c r="Z1142" s="358" t="s">
        <v>8161</v>
      </c>
      <c r="AA1142" s="358" t="s">
        <v>8161</v>
      </c>
      <c r="AB1142" s="358" t="s">
        <v>138</v>
      </c>
      <c r="AC1142" s="358" t="s">
        <v>138</v>
      </c>
      <c r="AD1142" s="358"/>
    </row>
    <row r="1143" spans="1:30" ht="20.100000000000001" customHeight="1">
      <c r="A1143" s="144"/>
      <c r="B1143" s="413"/>
      <c r="C1143" s="452"/>
      <c r="D1143" s="311" t="s">
        <v>1854</v>
      </c>
      <c r="E1143" s="452"/>
      <c r="F1143" s="323"/>
      <c r="G1143" s="191"/>
      <c r="H1143" s="323">
        <v>1</v>
      </c>
      <c r="I1143" s="191">
        <v>100</v>
      </c>
      <c r="J1143" s="323">
        <v>2</v>
      </c>
      <c r="K1143" s="191">
        <v>66.7</v>
      </c>
      <c r="L1143" s="356">
        <v>2</v>
      </c>
      <c r="M1143" s="314">
        <v>100</v>
      </c>
      <c r="N1143" s="315">
        <v>6</v>
      </c>
      <c r="O1143" s="316">
        <v>100</v>
      </c>
      <c r="P1143" s="315">
        <v>3</v>
      </c>
      <c r="Q1143" s="316">
        <v>75</v>
      </c>
      <c r="R1143" s="315">
        <v>7</v>
      </c>
      <c r="S1143" s="316">
        <v>87.5</v>
      </c>
      <c r="T1143" s="315">
        <v>101</v>
      </c>
      <c r="U1143" s="316">
        <v>94.392523364485982</v>
      </c>
      <c r="V1143" s="316"/>
      <c r="W1143" s="316"/>
      <c r="X1143" s="316"/>
      <c r="Y1143" s="452"/>
      <c r="Z1143" s="452"/>
      <c r="AA1143" s="452"/>
      <c r="AB1143" s="452"/>
      <c r="AC1143" s="452"/>
      <c r="AD1143" s="452"/>
    </row>
    <row r="1144" spans="1:30" ht="20.100000000000001" customHeight="1">
      <c r="A1144" s="460" t="s">
        <v>5406</v>
      </c>
      <c r="B1144" s="461" t="s">
        <v>692</v>
      </c>
      <c r="C1144" s="358" t="s">
        <v>5407</v>
      </c>
      <c r="D1144" s="374" t="s">
        <v>1473</v>
      </c>
      <c r="E1144" s="358" t="s">
        <v>8190</v>
      </c>
      <c r="F1144" s="467"/>
      <c r="G1144" s="477"/>
      <c r="H1144" s="467"/>
      <c r="I1144" s="477"/>
      <c r="J1144" s="467">
        <v>1</v>
      </c>
      <c r="K1144" s="477">
        <v>100</v>
      </c>
      <c r="L1144" s="443"/>
      <c r="M1144" s="444"/>
      <c r="N1144" s="471"/>
      <c r="O1144" s="465"/>
      <c r="P1144" s="471">
        <v>1</v>
      </c>
      <c r="Q1144" s="465">
        <v>100</v>
      </c>
      <c r="R1144" s="471"/>
      <c r="S1144" s="465"/>
      <c r="T1144" s="471"/>
      <c r="U1144" s="465"/>
      <c r="V1144" s="358" t="s">
        <v>8161</v>
      </c>
      <c r="W1144" s="358" t="s">
        <v>8161</v>
      </c>
      <c r="X1144" s="358" t="s">
        <v>8161</v>
      </c>
      <c r="Y1144" s="358" t="s">
        <v>8161</v>
      </c>
      <c r="Z1144" s="358" t="s">
        <v>8161</v>
      </c>
      <c r="AA1144" s="358" t="s">
        <v>8161</v>
      </c>
      <c r="AB1144" s="358" t="s">
        <v>138</v>
      </c>
      <c r="AC1144" s="358" t="s">
        <v>138</v>
      </c>
      <c r="AD1144" s="358"/>
    </row>
    <row r="1145" spans="1:30" ht="20.100000000000001" customHeight="1">
      <c r="A1145" s="144"/>
      <c r="B1145" s="413"/>
      <c r="C1145" s="452"/>
      <c r="D1145" s="311" t="s">
        <v>1474</v>
      </c>
      <c r="E1145" s="452"/>
      <c r="F1145" s="323"/>
      <c r="G1145" s="191"/>
      <c r="H1145" s="323"/>
      <c r="I1145" s="191"/>
      <c r="J1145" s="323"/>
      <c r="K1145" s="191"/>
      <c r="L1145" s="356"/>
      <c r="M1145" s="314"/>
      <c r="N1145" s="315"/>
      <c r="O1145" s="316"/>
      <c r="P1145" s="315"/>
      <c r="Q1145" s="316"/>
      <c r="R1145" s="315"/>
      <c r="S1145" s="316"/>
      <c r="T1145" s="315"/>
      <c r="U1145" s="316"/>
      <c r="V1145" s="316"/>
      <c r="W1145" s="316"/>
      <c r="X1145" s="316"/>
      <c r="Y1145" s="452"/>
      <c r="Z1145" s="452"/>
      <c r="AA1145" s="452"/>
      <c r="AB1145" s="452"/>
      <c r="AC1145" s="452"/>
      <c r="AD1145" s="452"/>
    </row>
    <row r="1146" spans="1:30" ht="20.100000000000001" customHeight="1">
      <c r="A1146" s="144"/>
      <c r="B1146" s="413"/>
      <c r="C1146" s="452"/>
      <c r="D1146" s="311" t="s">
        <v>1475</v>
      </c>
      <c r="E1146" s="452"/>
      <c r="F1146" s="323"/>
      <c r="G1146" s="191"/>
      <c r="H1146" s="323"/>
      <c r="I1146" s="191"/>
      <c r="J1146" s="323"/>
      <c r="K1146" s="191"/>
      <c r="L1146" s="356"/>
      <c r="M1146" s="314"/>
      <c r="N1146" s="315"/>
      <c r="O1146" s="316"/>
      <c r="P1146" s="315"/>
      <c r="Q1146" s="316"/>
      <c r="R1146" s="315"/>
      <c r="S1146" s="316"/>
      <c r="T1146" s="315"/>
      <c r="U1146" s="316"/>
      <c r="V1146" s="316"/>
      <c r="W1146" s="316"/>
      <c r="X1146" s="316"/>
      <c r="Y1146" s="452"/>
      <c r="Z1146" s="452"/>
      <c r="AA1146" s="452"/>
      <c r="AB1146" s="452"/>
      <c r="AC1146" s="452"/>
      <c r="AD1146" s="452"/>
    </row>
    <row r="1147" spans="1:30" ht="20.100000000000001" customHeight="1">
      <c r="A1147" s="144"/>
      <c r="B1147" s="413"/>
      <c r="C1147" s="452"/>
      <c r="D1147" s="311" t="s">
        <v>8253</v>
      </c>
      <c r="E1147" s="452"/>
      <c r="F1147" s="323"/>
      <c r="G1147" s="191"/>
      <c r="H1147" s="323"/>
      <c r="I1147" s="191"/>
      <c r="J1147" s="323"/>
      <c r="K1147" s="191"/>
      <c r="L1147" s="356"/>
      <c r="M1147" s="314"/>
      <c r="N1147" s="315"/>
      <c r="O1147" s="316"/>
      <c r="P1147" s="315"/>
      <c r="Q1147" s="316"/>
      <c r="R1147" s="315"/>
      <c r="S1147" s="316"/>
      <c r="T1147" s="315">
        <v>1</v>
      </c>
      <c r="U1147" s="316">
        <v>16.666666666666668</v>
      </c>
      <c r="V1147" s="316"/>
      <c r="W1147" s="316"/>
      <c r="X1147" s="316"/>
      <c r="Y1147" s="452"/>
      <c r="Z1147" s="452"/>
      <c r="AA1147" s="452"/>
      <c r="AB1147" s="452"/>
      <c r="AC1147" s="452"/>
      <c r="AD1147" s="452"/>
    </row>
    <row r="1148" spans="1:30" ht="20.100000000000001" customHeight="1">
      <c r="A1148" s="144"/>
      <c r="B1148" s="413"/>
      <c r="C1148" s="452"/>
      <c r="D1148" s="311" t="s">
        <v>1477</v>
      </c>
      <c r="E1148" s="452"/>
      <c r="F1148" s="323">
        <v>1</v>
      </c>
      <c r="G1148" s="191">
        <v>100</v>
      </c>
      <c r="H1148" s="323"/>
      <c r="I1148" s="191"/>
      <c r="J1148" s="323"/>
      <c r="K1148" s="191"/>
      <c r="L1148" s="356"/>
      <c r="M1148" s="314"/>
      <c r="N1148" s="315"/>
      <c r="O1148" s="316"/>
      <c r="P1148" s="315"/>
      <c r="Q1148" s="316"/>
      <c r="R1148" s="315">
        <v>1</v>
      </c>
      <c r="S1148" s="316">
        <v>100</v>
      </c>
      <c r="T1148" s="315">
        <v>5</v>
      </c>
      <c r="U1148" s="316">
        <v>83.333333333333329</v>
      </c>
      <c r="V1148" s="316"/>
      <c r="W1148" s="316"/>
      <c r="X1148" s="316"/>
      <c r="Y1148" s="452"/>
      <c r="Z1148" s="452"/>
      <c r="AA1148" s="452"/>
      <c r="AB1148" s="452"/>
      <c r="AC1148" s="452"/>
      <c r="AD1148" s="452"/>
    </row>
    <row r="1149" spans="1:30" ht="20.100000000000001" customHeight="1">
      <c r="A1149" s="144"/>
      <c r="B1149" s="413"/>
      <c r="C1149" s="452"/>
      <c r="D1149" s="311" t="s">
        <v>2001</v>
      </c>
      <c r="E1149" s="452"/>
      <c r="F1149" s="323"/>
      <c r="G1149" s="191"/>
      <c r="H1149" s="323"/>
      <c r="I1149" s="191"/>
      <c r="J1149" s="323"/>
      <c r="K1149" s="191"/>
      <c r="L1149" s="356"/>
      <c r="M1149" s="314"/>
      <c r="N1149" s="315"/>
      <c r="O1149" s="316"/>
      <c r="P1149" s="315"/>
      <c r="Q1149" s="316"/>
      <c r="R1149" s="315"/>
      <c r="S1149" s="316"/>
      <c r="T1149" s="315"/>
      <c r="U1149" s="316"/>
      <c r="V1149" s="316"/>
      <c r="W1149" s="316"/>
      <c r="X1149" s="316"/>
      <c r="Y1149" s="452"/>
      <c r="Z1149" s="452"/>
      <c r="AA1149" s="452"/>
      <c r="AB1149" s="452"/>
      <c r="AC1149" s="452"/>
      <c r="AD1149" s="452"/>
    </row>
    <row r="1150" spans="1:30" ht="20.100000000000001" customHeight="1">
      <c r="A1150" s="144"/>
      <c r="B1150" s="413"/>
      <c r="C1150" s="452"/>
      <c r="D1150" s="311" t="s">
        <v>8191</v>
      </c>
      <c r="E1150" s="452"/>
      <c r="F1150" s="323"/>
      <c r="G1150" s="191"/>
      <c r="H1150" s="323"/>
      <c r="I1150" s="191"/>
      <c r="J1150" s="323"/>
      <c r="K1150" s="191"/>
      <c r="L1150" s="356"/>
      <c r="M1150" s="314"/>
      <c r="N1150" s="315"/>
      <c r="O1150" s="316"/>
      <c r="P1150" s="315"/>
      <c r="Q1150" s="316"/>
      <c r="R1150" s="315"/>
      <c r="S1150" s="316"/>
      <c r="T1150" s="315"/>
      <c r="U1150" s="316"/>
      <c r="V1150" s="316"/>
      <c r="W1150" s="316"/>
      <c r="X1150" s="316"/>
      <c r="Y1150" s="452"/>
      <c r="Z1150" s="452"/>
      <c r="AA1150" s="452"/>
      <c r="AB1150" s="452"/>
      <c r="AC1150" s="452"/>
      <c r="AD1150" s="452"/>
    </row>
    <row r="1151" spans="1:30" ht="20.100000000000001" customHeight="1">
      <c r="A1151" s="144"/>
      <c r="B1151" s="413"/>
      <c r="C1151" s="452"/>
      <c r="D1151" s="311" t="s">
        <v>8192</v>
      </c>
      <c r="E1151" s="452"/>
      <c r="F1151" s="323"/>
      <c r="G1151" s="191"/>
      <c r="H1151" s="323"/>
      <c r="I1151" s="191"/>
      <c r="J1151" s="323"/>
      <c r="K1151" s="191"/>
      <c r="L1151" s="356"/>
      <c r="M1151" s="314"/>
      <c r="N1151" s="315"/>
      <c r="O1151" s="316"/>
      <c r="P1151" s="315"/>
      <c r="Q1151" s="316"/>
      <c r="R1151" s="315"/>
      <c r="S1151" s="316"/>
      <c r="T1151" s="315"/>
      <c r="U1151" s="316"/>
      <c r="V1151" s="316"/>
      <c r="W1151" s="316"/>
      <c r="X1151" s="316"/>
      <c r="Y1151" s="452"/>
      <c r="Z1151" s="452"/>
      <c r="AA1151" s="452"/>
      <c r="AB1151" s="452"/>
      <c r="AC1151" s="452"/>
      <c r="AD1151" s="452"/>
    </row>
    <row r="1152" spans="1:30" ht="20.100000000000001" customHeight="1">
      <c r="A1152" s="460" t="s">
        <v>5408</v>
      </c>
      <c r="B1152" s="461" t="s">
        <v>693</v>
      </c>
      <c r="C1152" s="358" t="s">
        <v>5409</v>
      </c>
      <c r="D1152" s="374"/>
      <c r="E1152" s="358"/>
      <c r="F1152" s="467"/>
      <c r="G1152" s="477"/>
      <c r="H1152" s="467"/>
      <c r="I1152" s="477"/>
      <c r="J1152" s="467"/>
      <c r="K1152" s="477"/>
      <c r="L1152" s="443"/>
      <c r="M1152" s="444"/>
      <c r="N1152" s="471"/>
      <c r="O1152" s="465"/>
      <c r="P1152" s="471"/>
      <c r="Q1152" s="465"/>
      <c r="R1152" s="471"/>
      <c r="S1152" s="465"/>
      <c r="T1152" s="471"/>
      <c r="U1152" s="465"/>
      <c r="V1152" s="358" t="s">
        <v>8161</v>
      </c>
      <c r="W1152" s="358" t="s">
        <v>8161</v>
      </c>
      <c r="X1152" s="358" t="s">
        <v>8161</v>
      </c>
      <c r="Y1152" s="358" t="s">
        <v>8161</v>
      </c>
      <c r="Z1152" s="358" t="s">
        <v>8161</v>
      </c>
      <c r="AA1152" s="358" t="s">
        <v>8161</v>
      </c>
      <c r="AB1152" s="358" t="s">
        <v>138</v>
      </c>
      <c r="AC1152" s="358" t="s">
        <v>138</v>
      </c>
      <c r="AD1152" s="358"/>
    </row>
    <row r="1153" spans="1:30" ht="20.100000000000001" customHeight="1">
      <c r="A1153" s="460" t="s">
        <v>5410</v>
      </c>
      <c r="B1153" s="461" t="s">
        <v>694</v>
      </c>
      <c r="C1153" s="358" t="s">
        <v>5407</v>
      </c>
      <c r="D1153" s="476"/>
      <c r="E1153" s="358"/>
      <c r="F1153" s="467">
        <v>1</v>
      </c>
      <c r="G1153" s="477">
        <v>100</v>
      </c>
      <c r="H1153" s="467"/>
      <c r="I1153" s="477"/>
      <c r="J1153" s="467">
        <v>1</v>
      </c>
      <c r="K1153" s="477">
        <v>100</v>
      </c>
      <c r="L1153" s="443"/>
      <c r="M1153" s="444"/>
      <c r="N1153" s="471"/>
      <c r="O1153" s="465"/>
      <c r="P1153" s="471">
        <v>1</v>
      </c>
      <c r="Q1153" s="465">
        <v>100</v>
      </c>
      <c r="R1153" s="471">
        <v>1</v>
      </c>
      <c r="S1153" s="465">
        <v>100</v>
      </c>
      <c r="T1153" s="471">
        <v>6</v>
      </c>
      <c r="U1153" s="465">
        <v>100</v>
      </c>
      <c r="V1153" s="358" t="s">
        <v>8161</v>
      </c>
      <c r="W1153" s="358" t="s">
        <v>8161</v>
      </c>
      <c r="X1153" s="358" t="s">
        <v>8161</v>
      </c>
      <c r="Y1153" s="358" t="s">
        <v>8161</v>
      </c>
      <c r="Z1153" s="358" t="s">
        <v>8161</v>
      </c>
      <c r="AA1153" s="358" t="s">
        <v>8161</v>
      </c>
      <c r="AB1153" s="358" t="s">
        <v>138</v>
      </c>
      <c r="AC1153" s="358" t="s">
        <v>138</v>
      </c>
      <c r="AD1153" s="358"/>
    </row>
    <row r="1154" spans="1:30" ht="20.100000000000001" customHeight="1">
      <c r="A1154" s="144"/>
      <c r="B1154" s="408"/>
      <c r="C1154" s="452"/>
      <c r="D1154" s="120" t="s">
        <v>1970</v>
      </c>
      <c r="E1154" s="452" t="s">
        <v>1335</v>
      </c>
      <c r="F1154" s="323"/>
      <c r="G1154" s="191"/>
      <c r="H1154" s="323"/>
      <c r="I1154" s="191"/>
      <c r="J1154" s="323"/>
      <c r="K1154" s="191"/>
      <c r="L1154" s="356"/>
      <c r="M1154" s="314"/>
      <c r="N1154" s="315"/>
      <c r="O1154" s="316"/>
      <c r="P1154" s="315"/>
      <c r="Q1154" s="316"/>
      <c r="R1154" s="315"/>
      <c r="S1154" s="316"/>
      <c r="T1154" s="315"/>
      <c r="U1154" s="316"/>
      <c r="V1154" s="316"/>
      <c r="W1154" s="316"/>
      <c r="X1154" s="316"/>
      <c r="Y1154" s="452"/>
      <c r="Z1154" s="452"/>
      <c r="AA1154" s="452"/>
      <c r="AB1154" s="452"/>
      <c r="AC1154" s="452"/>
      <c r="AD1154" s="452"/>
    </row>
    <row r="1155" spans="1:30" ht="20.100000000000001" customHeight="1">
      <c r="A1155" s="144"/>
      <c r="B1155" s="408"/>
      <c r="C1155" s="452"/>
      <c r="D1155" s="120" t="s">
        <v>1971</v>
      </c>
      <c r="E1155" s="452"/>
      <c r="F1155" s="323"/>
      <c r="G1155" s="191"/>
      <c r="H1155" s="323"/>
      <c r="I1155" s="191"/>
      <c r="J1155" s="323"/>
      <c r="K1155" s="191"/>
      <c r="L1155" s="356"/>
      <c r="M1155" s="314"/>
      <c r="N1155" s="315"/>
      <c r="O1155" s="316"/>
      <c r="P1155" s="315"/>
      <c r="Q1155" s="316"/>
      <c r="R1155" s="315"/>
      <c r="S1155" s="316"/>
      <c r="T1155" s="315"/>
      <c r="U1155" s="316"/>
      <c r="V1155" s="316"/>
      <c r="W1155" s="316"/>
      <c r="X1155" s="316"/>
      <c r="Y1155" s="452"/>
      <c r="Z1155" s="452"/>
      <c r="AA1155" s="452"/>
      <c r="AB1155" s="452"/>
      <c r="AC1155" s="452"/>
      <c r="AD1155" s="452"/>
    </row>
    <row r="1156" spans="1:30" ht="20.100000000000001" customHeight="1">
      <c r="A1156" s="460" t="s">
        <v>5411</v>
      </c>
      <c r="B1156" s="461" t="s">
        <v>695</v>
      </c>
      <c r="C1156" s="358" t="s">
        <v>5407</v>
      </c>
      <c r="D1156" s="476"/>
      <c r="E1156" s="358"/>
      <c r="F1156" s="467">
        <v>1</v>
      </c>
      <c r="G1156" s="477">
        <v>100</v>
      </c>
      <c r="H1156" s="467"/>
      <c r="I1156" s="477"/>
      <c r="J1156" s="467">
        <v>1</v>
      </c>
      <c r="K1156" s="477">
        <v>100</v>
      </c>
      <c r="L1156" s="443"/>
      <c r="M1156" s="444"/>
      <c r="N1156" s="471"/>
      <c r="O1156" s="465"/>
      <c r="P1156" s="471">
        <v>1</v>
      </c>
      <c r="Q1156" s="465">
        <v>100</v>
      </c>
      <c r="R1156" s="471">
        <v>1</v>
      </c>
      <c r="S1156" s="465">
        <v>100</v>
      </c>
      <c r="T1156" s="471">
        <v>6</v>
      </c>
      <c r="U1156" s="465">
        <v>100</v>
      </c>
      <c r="V1156" s="358" t="s">
        <v>8161</v>
      </c>
      <c r="W1156" s="358" t="s">
        <v>8161</v>
      </c>
      <c r="X1156" s="358" t="s">
        <v>8161</v>
      </c>
      <c r="Y1156" s="358" t="s">
        <v>8161</v>
      </c>
      <c r="Z1156" s="358" t="s">
        <v>8161</v>
      </c>
      <c r="AA1156" s="358" t="s">
        <v>8161</v>
      </c>
      <c r="AB1156" s="358" t="s">
        <v>138</v>
      </c>
      <c r="AC1156" s="358" t="s">
        <v>138</v>
      </c>
      <c r="AD1156" s="358"/>
    </row>
    <row r="1157" spans="1:30" ht="20.100000000000001" customHeight="1">
      <c r="A1157" s="144"/>
      <c r="B1157" s="408"/>
      <c r="C1157" s="452"/>
      <c r="D1157" s="120" t="s">
        <v>1959</v>
      </c>
      <c r="E1157" s="452" t="s">
        <v>73</v>
      </c>
      <c r="F1157" s="323"/>
      <c r="G1157" s="191"/>
      <c r="H1157" s="323"/>
      <c r="I1157" s="191"/>
      <c r="J1157" s="323"/>
      <c r="K1157" s="191"/>
      <c r="L1157" s="356"/>
      <c r="M1157" s="314"/>
      <c r="N1157" s="315"/>
      <c r="O1157" s="316"/>
      <c r="P1157" s="315"/>
      <c r="Q1157" s="316"/>
      <c r="R1157" s="315"/>
      <c r="S1157" s="316"/>
      <c r="T1157" s="315"/>
      <c r="U1157" s="316"/>
      <c r="V1157" s="316"/>
      <c r="W1157" s="316"/>
      <c r="X1157" s="316"/>
      <c r="Y1157" s="452"/>
      <c r="Z1157" s="452"/>
      <c r="AA1157" s="452"/>
      <c r="AB1157" s="452"/>
      <c r="AC1157" s="452"/>
      <c r="AD1157" s="452"/>
    </row>
    <row r="1158" spans="1:30" ht="20.100000000000001" customHeight="1">
      <c r="A1158" s="144"/>
      <c r="B1158" s="408"/>
      <c r="C1158" s="452"/>
      <c r="D1158" s="120" t="s">
        <v>1960</v>
      </c>
      <c r="E1158" s="452"/>
      <c r="F1158" s="323"/>
      <c r="G1158" s="191"/>
      <c r="H1158" s="323"/>
      <c r="I1158" s="191"/>
      <c r="J1158" s="323"/>
      <c r="K1158" s="191"/>
      <c r="L1158" s="356"/>
      <c r="M1158" s="314"/>
      <c r="N1158" s="315"/>
      <c r="O1158" s="316"/>
      <c r="P1158" s="315"/>
      <c r="Q1158" s="316"/>
      <c r="R1158" s="315"/>
      <c r="S1158" s="316"/>
      <c r="T1158" s="315"/>
      <c r="U1158" s="316"/>
      <c r="V1158" s="316"/>
      <c r="W1158" s="316"/>
      <c r="X1158" s="316"/>
      <c r="Y1158" s="452"/>
      <c r="Z1158" s="452"/>
      <c r="AA1158" s="452"/>
      <c r="AB1158" s="452"/>
      <c r="AC1158" s="452"/>
      <c r="AD1158" s="452"/>
    </row>
    <row r="1159" spans="1:30" ht="20.100000000000001" customHeight="1">
      <c r="A1159" s="460" t="s">
        <v>5412</v>
      </c>
      <c r="B1159" s="461" t="s">
        <v>696</v>
      </c>
      <c r="C1159" s="358" t="s">
        <v>5396</v>
      </c>
      <c r="D1159" s="374" t="s">
        <v>1471</v>
      </c>
      <c r="E1159" s="358"/>
      <c r="F1159" s="467">
        <v>1</v>
      </c>
      <c r="G1159" s="477">
        <v>100</v>
      </c>
      <c r="H1159" s="467">
        <v>1</v>
      </c>
      <c r="I1159" s="477">
        <v>100</v>
      </c>
      <c r="J1159" s="467">
        <v>2</v>
      </c>
      <c r="K1159" s="477">
        <v>66.7</v>
      </c>
      <c r="L1159" s="443">
        <v>2</v>
      </c>
      <c r="M1159" s="444">
        <v>100</v>
      </c>
      <c r="N1159" s="471">
        <v>6</v>
      </c>
      <c r="O1159" s="465">
        <v>100</v>
      </c>
      <c r="P1159" s="471">
        <v>4</v>
      </c>
      <c r="Q1159" s="465">
        <v>100</v>
      </c>
      <c r="R1159" s="471">
        <v>7</v>
      </c>
      <c r="S1159" s="465">
        <v>87.5</v>
      </c>
      <c r="T1159" s="471">
        <v>69</v>
      </c>
      <c r="U1159" s="465">
        <v>64.485981308411212</v>
      </c>
      <c r="V1159" s="358" t="s">
        <v>8161</v>
      </c>
      <c r="W1159" s="358" t="s">
        <v>8161</v>
      </c>
      <c r="X1159" s="358" t="s">
        <v>8161</v>
      </c>
      <c r="Y1159" s="358" t="s">
        <v>8161</v>
      </c>
      <c r="Z1159" s="358" t="s">
        <v>8161</v>
      </c>
      <c r="AA1159" s="358" t="s">
        <v>8161</v>
      </c>
      <c r="AB1159" s="358" t="s">
        <v>138</v>
      </c>
      <c r="AC1159" s="358" t="s">
        <v>138</v>
      </c>
      <c r="AD1159" s="358"/>
    </row>
    <row r="1160" spans="1:30" ht="20.100000000000001" customHeight="1">
      <c r="A1160" s="144"/>
      <c r="B1160" s="413"/>
      <c r="C1160" s="452"/>
      <c r="D1160" s="311" t="s">
        <v>1472</v>
      </c>
      <c r="E1160" s="452"/>
      <c r="F1160" s="323"/>
      <c r="G1160" s="191"/>
      <c r="H1160" s="323"/>
      <c r="I1160" s="191"/>
      <c r="J1160" s="323">
        <v>1</v>
      </c>
      <c r="K1160" s="191">
        <v>33.299999999999997</v>
      </c>
      <c r="L1160" s="356"/>
      <c r="M1160" s="314"/>
      <c r="N1160" s="315"/>
      <c r="O1160" s="316"/>
      <c r="P1160" s="315"/>
      <c r="Q1160" s="316"/>
      <c r="R1160" s="315">
        <v>1</v>
      </c>
      <c r="S1160" s="316">
        <v>12.5</v>
      </c>
      <c r="T1160" s="315">
        <v>38</v>
      </c>
      <c r="U1160" s="316">
        <v>35.514018691588788</v>
      </c>
      <c r="V1160" s="316"/>
      <c r="W1160" s="316"/>
      <c r="X1160" s="316"/>
      <c r="Y1160" s="452"/>
      <c r="Z1160" s="452"/>
      <c r="AA1160" s="452"/>
      <c r="AB1160" s="452"/>
      <c r="AC1160" s="452"/>
      <c r="AD1160" s="452"/>
    </row>
    <row r="1161" spans="1:30" ht="20.100000000000001" customHeight="1">
      <c r="A1161" s="460" t="s">
        <v>5413</v>
      </c>
      <c r="B1161" s="461" t="s">
        <v>697</v>
      </c>
      <c r="C1161" s="358" t="s">
        <v>5396</v>
      </c>
      <c r="D1161" s="374" t="s">
        <v>1853</v>
      </c>
      <c r="E1161" s="358"/>
      <c r="F1161" s="467">
        <v>1</v>
      </c>
      <c r="G1161" s="477">
        <v>100</v>
      </c>
      <c r="H1161" s="467"/>
      <c r="I1161" s="477"/>
      <c r="J1161" s="467">
        <v>2</v>
      </c>
      <c r="K1161" s="477">
        <v>66.7</v>
      </c>
      <c r="L1161" s="443">
        <v>1</v>
      </c>
      <c r="M1161" s="444">
        <v>50</v>
      </c>
      <c r="N1161" s="471">
        <v>2</v>
      </c>
      <c r="O1161" s="465">
        <v>33.299999999999997</v>
      </c>
      <c r="P1161" s="471"/>
      <c r="Q1161" s="465"/>
      <c r="R1161" s="471">
        <v>5</v>
      </c>
      <c r="S1161" s="465">
        <v>62.5</v>
      </c>
      <c r="T1161" s="471">
        <v>56</v>
      </c>
      <c r="U1161" s="465">
        <v>52.336448598130843</v>
      </c>
      <c r="V1161" s="358" t="s">
        <v>8161</v>
      </c>
      <c r="W1161" s="358" t="s">
        <v>8161</v>
      </c>
      <c r="X1161" s="358" t="s">
        <v>8161</v>
      </c>
      <c r="Y1161" s="358" t="s">
        <v>8161</v>
      </c>
      <c r="Z1161" s="358" t="s">
        <v>8161</v>
      </c>
      <c r="AA1161" s="358" t="s">
        <v>8161</v>
      </c>
      <c r="AB1161" s="358" t="s">
        <v>138</v>
      </c>
      <c r="AC1161" s="358" t="s">
        <v>138</v>
      </c>
      <c r="AD1161" s="358"/>
    </row>
    <row r="1162" spans="1:30" ht="20.100000000000001" customHeight="1">
      <c r="A1162" s="144"/>
      <c r="B1162" s="413"/>
      <c r="C1162" s="452"/>
      <c r="D1162" s="311" t="s">
        <v>1854</v>
      </c>
      <c r="E1162" s="452"/>
      <c r="F1162" s="323"/>
      <c r="G1162" s="191"/>
      <c r="H1162" s="323">
        <v>1</v>
      </c>
      <c r="I1162" s="191">
        <v>100</v>
      </c>
      <c r="J1162" s="323">
        <v>1</v>
      </c>
      <c r="K1162" s="191">
        <v>33.299999999999997</v>
      </c>
      <c r="L1162" s="356">
        <v>1</v>
      </c>
      <c r="M1162" s="314">
        <v>50</v>
      </c>
      <c r="N1162" s="315">
        <v>4</v>
      </c>
      <c r="O1162" s="316">
        <v>66.7</v>
      </c>
      <c r="P1162" s="315">
        <v>4</v>
      </c>
      <c r="Q1162" s="316">
        <v>100</v>
      </c>
      <c r="R1162" s="315">
        <v>3</v>
      </c>
      <c r="S1162" s="316">
        <v>37.5</v>
      </c>
      <c r="T1162" s="315">
        <v>51</v>
      </c>
      <c r="U1162" s="316">
        <v>47.663551401869157</v>
      </c>
      <c r="V1162" s="316"/>
      <c r="W1162" s="316"/>
      <c r="X1162" s="316"/>
      <c r="Y1162" s="452"/>
      <c r="Z1162" s="452"/>
      <c r="AA1162" s="452"/>
      <c r="AB1162" s="452"/>
      <c r="AC1162" s="452"/>
      <c r="AD1162" s="452"/>
    </row>
    <row r="1163" spans="1:30" ht="20.100000000000001" customHeight="1">
      <c r="A1163" s="460" t="s">
        <v>5414</v>
      </c>
      <c r="B1163" s="461" t="s">
        <v>698</v>
      </c>
      <c r="C1163" s="358" t="s">
        <v>5415</v>
      </c>
      <c r="D1163" s="374" t="s">
        <v>1473</v>
      </c>
      <c r="E1163" s="358" t="s">
        <v>8190</v>
      </c>
      <c r="F1163" s="467">
        <v>1</v>
      </c>
      <c r="G1163" s="477">
        <v>100</v>
      </c>
      <c r="H1163" s="467"/>
      <c r="I1163" s="477"/>
      <c r="J1163" s="467">
        <v>1</v>
      </c>
      <c r="K1163" s="477">
        <v>50</v>
      </c>
      <c r="L1163" s="443"/>
      <c r="M1163" s="444"/>
      <c r="N1163" s="471"/>
      <c r="O1163" s="465"/>
      <c r="P1163" s="471"/>
      <c r="Q1163" s="465"/>
      <c r="R1163" s="471"/>
      <c r="S1163" s="465"/>
      <c r="T1163" s="471">
        <v>2</v>
      </c>
      <c r="U1163" s="465">
        <v>3.5714285714285716</v>
      </c>
      <c r="V1163" s="358" t="s">
        <v>8161</v>
      </c>
      <c r="W1163" s="358" t="s">
        <v>8161</v>
      </c>
      <c r="X1163" s="358" t="s">
        <v>8161</v>
      </c>
      <c r="Y1163" s="358" t="s">
        <v>8161</v>
      </c>
      <c r="Z1163" s="358" t="s">
        <v>8161</v>
      </c>
      <c r="AA1163" s="358" t="s">
        <v>8161</v>
      </c>
      <c r="AB1163" s="358" t="s">
        <v>138</v>
      </c>
      <c r="AC1163" s="358" t="s">
        <v>138</v>
      </c>
      <c r="AD1163" s="358"/>
    </row>
    <row r="1164" spans="1:30" ht="20.100000000000001" customHeight="1">
      <c r="A1164" s="144"/>
      <c r="B1164" s="413"/>
      <c r="C1164" s="452"/>
      <c r="D1164" s="311" t="s">
        <v>1474</v>
      </c>
      <c r="E1164" s="452"/>
      <c r="F1164" s="323"/>
      <c r="G1164" s="191"/>
      <c r="H1164" s="323"/>
      <c r="I1164" s="191"/>
      <c r="J1164" s="323"/>
      <c r="K1164" s="191"/>
      <c r="L1164" s="356"/>
      <c r="M1164" s="314"/>
      <c r="N1164" s="315"/>
      <c r="O1164" s="316"/>
      <c r="P1164" s="315"/>
      <c r="Q1164" s="316"/>
      <c r="R1164" s="315"/>
      <c r="S1164" s="316"/>
      <c r="T1164" s="315"/>
      <c r="U1164" s="316"/>
      <c r="V1164" s="316"/>
      <c r="W1164" s="316"/>
      <c r="X1164" s="316"/>
      <c r="Y1164" s="452"/>
      <c r="Z1164" s="452"/>
      <c r="AA1164" s="452"/>
      <c r="AB1164" s="452"/>
      <c r="AC1164" s="452"/>
      <c r="AD1164" s="452"/>
    </row>
    <row r="1165" spans="1:30" ht="20.100000000000001" customHeight="1">
      <c r="A1165" s="144"/>
      <c r="B1165" s="413"/>
      <c r="C1165" s="452"/>
      <c r="D1165" s="311" t="s">
        <v>1475</v>
      </c>
      <c r="E1165" s="452"/>
      <c r="F1165" s="323"/>
      <c r="G1165" s="191"/>
      <c r="H1165" s="323"/>
      <c r="I1165" s="191"/>
      <c r="J1165" s="323"/>
      <c r="K1165" s="191"/>
      <c r="L1165" s="356"/>
      <c r="M1165" s="314"/>
      <c r="N1165" s="315"/>
      <c r="O1165" s="316"/>
      <c r="P1165" s="315"/>
      <c r="Q1165" s="316"/>
      <c r="R1165" s="315"/>
      <c r="S1165" s="316"/>
      <c r="T1165" s="315"/>
      <c r="U1165" s="316"/>
      <c r="V1165" s="316"/>
      <c r="W1165" s="316"/>
      <c r="X1165" s="316"/>
      <c r="Y1165" s="452"/>
      <c r="Z1165" s="452"/>
      <c r="AA1165" s="452"/>
      <c r="AB1165" s="452"/>
      <c r="AC1165" s="452"/>
      <c r="AD1165" s="452"/>
    </row>
    <row r="1166" spans="1:30" ht="20.100000000000001" customHeight="1">
      <c r="A1166" s="144"/>
      <c r="B1166" s="413"/>
      <c r="C1166" s="452"/>
      <c r="D1166" s="311" t="s">
        <v>8253</v>
      </c>
      <c r="E1166" s="452"/>
      <c r="F1166" s="323"/>
      <c r="G1166" s="191"/>
      <c r="H1166" s="323"/>
      <c r="I1166" s="191"/>
      <c r="J1166" s="323">
        <v>1</v>
      </c>
      <c r="K1166" s="191">
        <v>50</v>
      </c>
      <c r="L1166" s="356"/>
      <c r="M1166" s="314"/>
      <c r="N1166" s="315"/>
      <c r="O1166" s="316"/>
      <c r="P1166" s="315"/>
      <c r="Q1166" s="316"/>
      <c r="R1166" s="315"/>
      <c r="S1166" s="316"/>
      <c r="T1166" s="315">
        <v>4</v>
      </c>
      <c r="U1166" s="316">
        <v>7.1428571428571432</v>
      </c>
      <c r="V1166" s="316"/>
      <c r="W1166" s="316"/>
      <c r="X1166" s="316"/>
      <c r="Y1166" s="452"/>
      <c r="Z1166" s="452"/>
      <c r="AA1166" s="452"/>
      <c r="AB1166" s="452"/>
      <c r="AC1166" s="452"/>
      <c r="AD1166" s="452"/>
    </row>
    <row r="1167" spans="1:30" ht="20.100000000000001" customHeight="1">
      <c r="A1167" s="144"/>
      <c r="B1167" s="413"/>
      <c r="C1167" s="452"/>
      <c r="D1167" s="311" t="s">
        <v>1477</v>
      </c>
      <c r="E1167" s="452"/>
      <c r="F1167" s="323"/>
      <c r="G1167" s="191"/>
      <c r="H1167" s="323"/>
      <c r="I1167" s="191"/>
      <c r="J1167" s="323"/>
      <c r="K1167" s="191"/>
      <c r="L1167" s="356">
        <v>1</v>
      </c>
      <c r="M1167" s="314">
        <v>100</v>
      </c>
      <c r="N1167" s="315">
        <v>2</v>
      </c>
      <c r="O1167" s="316">
        <v>100</v>
      </c>
      <c r="P1167" s="315"/>
      <c r="Q1167" s="316"/>
      <c r="R1167" s="315">
        <v>3</v>
      </c>
      <c r="S1167" s="316">
        <v>60</v>
      </c>
      <c r="T1167" s="315">
        <v>32</v>
      </c>
      <c r="U1167" s="316">
        <v>57.142857142857146</v>
      </c>
      <c r="V1167" s="316"/>
      <c r="W1167" s="316"/>
      <c r="X1167" s="316"/>
      <c r="Y1167" s="452"/>
      <c r="Z1167" s="452"/>
      <c r="AA1167" s="452"/>
      <c r="AB1167" s="452"/>
      <c r="AC1167" s="452"/>
      <c r="AD1167" s="452"/>
    </row>
    <row r="1168" spans="1:30" ht="20.100000000000001" customHeight="1">
      <c r="A1168" s="144"/>
      <c r="B1168" s="413"/>
      <c r="C1168" s="452"/>
      <c r="D1168" s="311" t="s">
        <v>2001</v>
      </c>
      <c r="E1168" s="452"/>
      <c r="F1168" s="323"/>
      <c r="G1168" s="191"/>
      <c r="H1168" s="323"/>
      <c r="I1168" s="191"/>
      <c r="J1168" s="323"/>
      <c r="K1168" s="191"/>
      <c r="L1168" s="356"/>
      <c r="M1168" s="314"/>
      <c r="N1168" s="315"/>
      <c r="O1168" s="316"/>
      <c r="P1168" s="315"/>
      <c r="Q1168" s="316"/>
      <c r="R1168" s="315">
        <v>2</v>
      </c>
      <c r="S1168" s="316">
        <v>40</v>
      </c>
      <c r="T1168" s="315">
        <v>18</v>
      </c>
      <c r="U1168" s="316">
        <v>32.142857142857146</v>
      </c>
      <c r="V1168" s="316"/>
      <c r="W1168" s="316"/>
      <c r="X1168" s="316"/>
      <c r="Y1168" s="452"/>
      <c r="Z1168" s="452"/>
      <c r="AA1168" s="452"/>
      <c r="AB1168" s="452"/>
      <c r="AC1168" s="452"/>
      <c r="AD1168" s="452"/>
    </row>
    <row r="1169" spans="1:30" ht="20.100000000000001" customHeight="1">
      <c r="A1169" s="144"/>
      <c r="B1169" s="413"/>
      <c r="C1169" s="452"/>
      <c r="D1169" s="311" t="s">
        <v>8191</v>
      </c>
      <c r="E1169" s="452"/>
      <c r="F1169" s="323"/>
      <c r="G1169" s="191"/>
      <c r="H1169" s="323"/>
      <c r="I1169" s="191"/>
      <c r="J1169" s="323"/>
      <c r="K1169" s="191"/>
      <c r="L1169" s="356"/>
      <c r="M1169" s="314"/>
      <c r="N1169" s="315"/>
      <c r="O1169" s="316"/>
      <c r="P1169" s="315"/>
      <c r="Q1169" s="316"/>
      <c r="R1169" s="315"/>
      <c r="S1169" s="316"/>
      <c r="T1169" s="315"/>
      <c r="U1169" s="316"/>
      <c r="V1169" s="316"/>
      <c r="W1169" s="316"/>
      <c r="X1169" s="316"/>
      <c r="Y1169" s="452"/>
      <c r="Z1169" s="452"/>
      <c r="AA1169" s="452"/>
      <c r="AB1169" s="452"/>
      <c r="AC1169" s="452"/>
      <c r="AD1169" s="452"/>
    </row>
    <row r="1170" spans="1:30" ht="20.100000000000001" customHeight="1">
      <c r="A1170" s="144"/>
      <c r="B1170" s="413"/>
      <c r="C1170" s="452"/>
      <c r="D1170" s="311" t="s">
        <v>8192</v>
      </c>
      <c r="E1170" s="452"/>
      <c r="F1170" s="323"/>
      <c r="G1170" s="191"/>
      <c r="H1170" s="323"/>
      <c r="I1170" s="191"/>
      <c r="J1170" s="323"/>
      <c r="K1170" s="191"/>
      <c r="L1170" s="356"/>
      <c r="M1170" s="314"/>
      <c r="N1170" s="315"/>
      <c r="O1170" s="316"/>
      <c r="P1170" s="315"/>
      <c r="Q1170" s="316"/>
      <c r="R1170" s="315"/>
      <c r="S1170" s="316"/>
      <c r="T1170" s="315"/>
      <c r="U1170" s="316"/>
      <c r="V1170" s="316"/>
      <c r="W1170" s="316"/>
      <c r="X1170" s="316"/>
      <c r="Y1170" s="452"/>
      <c r="Z1170" s="452"/>
      <c r="AA1170" s="452"/>
      <c r="AB1170" s="452"/>
      <c r="AC1170" s="452"/>
      <c r="AD1170" s="452"/>
    </row>
    <row r="1171" spans="1:30" ht="20.100000000000001" customHeight="1">
      <c r="A1171" s="460" t="s">
        <v>5416</v>
      </c>
      <c r="B1171" s="461" t="s">
        <v>699</v>
      </c>
      <c r="C1171" s="358" t="s">
        <v>5417</v>
      </c>
      <c r="D1171" s="374"/>
      <c r="E1171" s="358"/>
      <c r="F1171" s="467"/>
      <c r="G1171" s="477"/>
      <c r="H1171" s="467"/>
      <c r="I1171" s="477"/>
      <c r="J1171" s="467"/>
      <c r="K1171" s="477"/>
      <c r="L1171" s="443"/>
      <c r="M1171" s="444"/>
      <c r="N1171" s="471"/>
      <c r="O1171" s="465"/>
      <c r="P1171" s="471"/>
      <c r="Q1171" s="465"/>
      <c r="R1171" s="471">
        <v>2</v>
      </c>
      <c r="S1171" s="465">
        <v>100</v>
      </c>
      <c r="T1171" s="471">
        <v>18</v>
      </c>
      <c r="U1171" s="465">
        <v>100</v>
      </c>
      <c r="V1171" s="358" t="s">
        <v>8161</v>
      </c>
      <c r="W1171" s="358" t="s">
        <v>8161</v>
      </c>
      <c r="X1171" s="358" t="s">
        <v>8161</v>
      </c>
      <c r="Y1171" s="358" t="s">
        <v>8161</v>
      </c>
      <c r="Z1171" s="358" t="s">
        <v>8161</v>
      </c>
      <c r="AA1171" s="358" t="s">
        <v>8161</v>
      </c>
      <c r="AB1171" s="358" t="s">
        <v>138</v>
      </c>
      <c r="AC1171" s="358" t="s">
        <v>138</v>
      </c>
      <c r="AD1171" s="358"/>
    </row>
    <row r="1172" spans="1:30" ht="20.100000000000001" customHeight="1">
      <c r="A1172" s="460" t="s">
        <v>5418</v>
      </c>
      <c r="B1172" s="461" t="s">
        <v>700</v>
      </c>
      <c r="C1172" s="358" t="s">
        <v>5415</v>
      </c>
      <c r="D1172" s="374"/>
      <c r="E1172" s="358"/>
      <c r="F1172" s="467">
        <v>1</v>
      </c>
      <c r="G1172" s="477">
        <v>100</v>
      </c>
      <c r="H1172" s="467"/>
      <c r="I1172" s="477"/>
      <c r="J1172" s="467">
        <v>2</v>
      </c>
      <c r="K1172" s="477">
        <v>100</v>
      </c>
      <c r="L1172" s="443">
        <v>1</v>
      </c>
      <c r="M1172" s="444">
        <v>100</v>
      </c>
      <c r="N1172" s="471">
        <v>2</v>
      </c>
      <c r="O1172" s="465">
        <v>100</v>
      </c>
      <c r="P1172" s="471"/>
      <c r="Q1172" s="465"/>
      <c r="R1172" s="471">
        <v>5</v>
      </c>
      <c r="S1172" s="465">
        <v>100</v>
      </c>
      <c r="T1172" s="471">
        <v>56</v>
      </c>
      <c r="U1172" s="465">
        <v>100</v>
      </c>
      <c r="V1172" s="358" t="s">
        <v>8161</v>
      </c>
      <c r="W1172" s="358" t="s">
        <v>8161</v>
      </c>
      <c r="X1172" s="358" t="s">
        <v>8161</v>
      </c>
      <c r="Y1172" s="358" t="s">
        <v>8161</v>
      </c>
      <c r="Z1172" s="358" t="s">
        <v>8161</v>
      </c>
      <c r="AA1172" s="358" t="s">
        <v>8161</v>
      </c>
      <c r="AB1172" s="358" t="s">
        <v>138</v>
      </c>
      <c r="AC1172" s="358" t="s">
        <v>138</v>
      </c>
      <c r="AD1172" s="358"/>
    </row>
    <row r="1173" spans="1:30" ht="20.100000000000001" customHeight="1">
      <c r="A1173" s="51"/>
      <c r="B1173" s="423"/>
      <c r="C1173" s="51"/>
      <c r="D1173" s="120" t="s">
        <v>1970</v>
      </c>
      <c r="E1173" s="452" t="s">
        <v>8190</v>
      </c>
      <c r="F1173" s="323"/>
      <c r="G1173" s="191"/>
      <c r="H1173" s="323"/>
      <c r="I1173" s="191"/>
      <c r="J1173" s="323"/>
      <c r="K1173" s="191"/>
      <c r="L1173" s="356"/>
      <c r="M1173" s="314"/>
      <c r="N1173" s="315"/>
      <c r="O1173" s="316"/>
      <c r="P1173" s="315"/>
      <c r="Q1173" s="316"/>
      <c r="R1173" s="315"/>
      <c r="S1173" s="316"/>
      <c r="T1173" s="315"/>
      <c r="U1173" s="316"/>
      <c r="V1173" s="316"/>
      <c r="W1173" s="316"/>
      <c r="X1173" s="316"/>
      <c r="Y1173" s="452"/>
      <c r="Z1173" s="452"/>
      <c r="AA1173" s="452"/>
      <c r="AB1173" s="452"/>
      <c r="AC1173" s="452"/>
      <c r="AD1173" s="452"/>
    </row>
    <row r="1174" spans="1:30" ht="20.100000000000001" customHeight="1">
      <c r="A1174" s="144"/>
      <c r="B1174" s="408"/>
      <c r="C1174" s="452"/>
      <c r="D1174" s="120" t="s">
        <v>1971</v>
      </c>
      <c r="E1174" s="452"/>
      <c r="F1174" s="323"/>
      <c r="G1174" s="191"/>
      <c r="H1174" s="323"/>
      <c r="I1174" s="191"/>
      <c r="J1174" s="323"/>
      <c r="K1174" s="191"/>
      <c r="L1174" s="356"/>
      <c r="M1174" s="314"/>
      <c r="N1174" s="315"/>
      <c r="O1174" s="316"/>
      <c r="P1174" s="315"/>
      <c r="Q1174" s="316"/>
      <c r="R1174" s="315"/>
      <c r="S1174" s="316"/>
      <c r="T1174" s="315"/>
      <c r="U1174" s="316"/>
      <c r="V1174" s="316"/>
      <c r="W1174" s="316"/>
      <c r="X1174" s="316"/>
      <c r="Y1174" s="452"/>
      <c r="Z1174" s="452"/>
      <c r="AA1174" s="452"/>
      <c r="AB1174" s="452"/>
      <c r="AC1174" s="452"/>
      <c r="AD1174" s="452"/>
    </row>
    <row r="1175" spans="1:30" ht="20.100000000000001" customHeight="1">
      <c r="A1175" s="460" t="s">
        <v>5419</v>
      </c>
      <c r="B1175" s="461" t="s">
        <v>701</v>
      </c>
      <c r="C1175" s="358" t="s">
        <v>5415</v>
      </c>
      <c r="D1175" s="476"/>
      <c r="E1175" s="358"/>
      <c r="F1175" s="467">
        <v>1</v>
      </c>
      <c r="G1175" s="477">
        <v>100</v>
      </c>
      <c r="H1175" s="467"/>
      <c r="I1175" s="477"/>
      <c r="J1175" s="467">
        <v>2</v>
      </c>
      <c r="K1175" s="477">
        <v>100</v>
      </c>
      <c r="L1175" s="443">
        <v>1</v>
      </c>
      <c r="M1175" s="444">
        <v>100</v>
      </c>
      <c r="N1175" s="471">
        <v>2</v>
      </c>
      <c r="O1175" s="465">
        <v>100</v>
      </c>
      <c r="P1175" s="471"/>
      <c r="Q1175" s="465"/>
      <c r="R1175" s="471">
        <v>5</v>
      </c>
      <c r="S1175" s="465">
        <v>100</v>
      </c>
      <c r="T1175" s="471">
        <v>56</v>
      </c>
      <c r="U1175" s="465">
        <v>100</v>
      </c>
      <c r="V1175" s="358" t="s">
        <v>8161</v>
      </c>
      <c r="W1175" s="358" t="s">
        <v>8161</v>
      </c>
      <c r="X1175" s="358" t="s">
        <v>8161</v>
      </c>
      <c r="Y1175" s="358" t="s">
        <v>8161</v>
      </c>
      <c r="Z1175" s="358" t="s">
        <v>8161</v>
      </c>
      <c r="AA1175" s="358" t="s">
        <v>8161</v>
      </c>
      <c r="AB1175" s="358" t="s">
        <v>138</v>
      </c>
      <c r="AC1175" s="358" t="s">
        <v>138</v>
      </c>
      <c r="AD1175" s="358"/>
    </row>
    <row r="1176" spans="1:30" ht="20.100000000000001" customHeight="1">
      <c r="A1176" s="144"/>
      <c r="B1176" s="408"/>
      <c r="C1176" s="452"/>
      <c r="D1176" s="120" t="s">
        <v>1959</v>
      </c>
      <c r="E1176" s="452" t="s">
        <v>73</v>
      </c>
      <c r="F1176" s="323"/>
      <c r="G1176" s="191"/>
      <c r="H1176" s="323"/>
      <c r="I1176" s="191"/>
      <c r="J1176" s="323"/>
      <c r="K1176" s="191"/>
      <c r="L1176" s="356"/>
      <c r="M1176" s="314"/>
      <c r="N1176" s="315"/>
      <c r="O1176" s="316"/>
      <c r="P1176" s="315"/>
      <c r="Q1176" s="316"/>
      <c r="R1176" s="315"/>
      <c r="S1176" s="316"/>
      <c r="T1176" s="315"/>
      <c r="U1176" s="316"/>
      <c r="V1176" s="316"/>
      <c r="W1176" s="316"/>
      <c r="X1176" s="316"/>
      <c r="Y1176" s="452"/>
      <c r="Z1176" s="452"/>
      <c r="AA1176" s="452"/>
      <c r="AB1176" s="452"/>
      <c r="AC1176" s="452"/>
      <c r="AD1176" s="452"/>
    </row>
    <row r="1177" spans="1:30" ht="20.100000000000001" customHeight="1">
      <c r="A1177" s="144"/>
      <c r="B1177" s="408"/>
      <c r="C1177" s="452"/>
      <c r="D1177" s="120" t="s">
        <v>1960</v>
      </c>
      <c r="E1177" s="452"/>
      <c r="F1177" s="323"/>
      <c r="G1177" s="191"/>
      <c r="H1177" s="323"/>
      <c r="I1177" s="191"/>
      <c r="J1177" s="323"/>
      <c r="K1177" s="191"/>
      <c r="L1177" s="356"/>
      <c r="M1177" s="314"/>
      <c r="N1177" s="315"/>
      <c r="O1177" s="316"/>
      <c r="P1177" s="315"/>
      <c r="Q1177" s="316"/>
      <c r="R1177" s="315"/>
      <c r="S1177" s="316"/>
      <c r="T1177" s="315"/>
      <c r="U1177" s="316"/>
      <c r="V1177" s="316"/>
      <c r="W1177" s="316"/>
      <c r="X1177" s="316"/>
      <c r="Y1177" s="452"/>
      <c r="Z1177" s="452"/>
      <c r="AA1177" s="452"/>
      <c r="AB1177" s="452"/>
      <c r="AC1177" s="452"/>
      <c r="AD1177" s="452"/>
    </row>
    <row r="1178" spans="1:30" ht="20.100000000000001" customHeight="1">
      <c r="A1178" s="460" t="s">
        <v>5420</v>
      </c>
      <c r="B1178" s="461" t="s">
        <v>702</v>
      </c>
      <c r="C1178" s="358" t="s">
        <v>5396</v>
      </c>
      <c r="D1178" s="374" t="s">
        <v>1471</v>
      </c>
      <c r="E1178" s="358"/>
      <c r="F1178" s="467"/>
      <c r="G1178" s="477"/>
      <c r="H1178" s="467"/>
      <c r="I1178" s="477"/>
      <c r="J1178" s="467"/>
      <c r="K1178" s="477"/>
      <c r="L1178" s="443"/>
      <c r="M1178" s="444"/>
      <c r="N1178" s="471"/>
      <c r="O1178" s="465"/>
      <c r="P1178" s="471">
        <v>1</v>
      </c>
      <c r="Q1178" s="465">
        <v>25</v>
      </c>
      <c r="R1178" s="471">
        <v>1</v>
      </c>
      <c r="S1178" s="465">
        <v>12.5</v>
      </c>
      <c r="T1178" s="471">
        <v>11</v>
      </c>
      <c r="U1178" s="465">
        <v>10.280373831775702</v>
      </c>
      <c r="V1178" s="358" t="s">
        <v>8161</v>
      </c>
      <c r="W1178" s="358" t="s">
        <v>8161</v>
      </c>
      <c r="X1178" s="358" t="s">
        <v>8161</v>
      </c>
      <c r="Y1178" s="358" t="s">
        <v>8161</v>
      </c>
      <c r="Z1178" s="358" t="s">
        <v>8161</v>
      </c>
      <c r="AA1178" s="358" t="s">
        <v>8161</v>
      </c>
      <c r="AB1178" s="358" t="s">
        <v>138</v>
      </c>
      <c r="AC1178" s="358" t="s">
        <v>138</v>
      </c>
      <c r="AD1178" s="358"/>
    </row>
    <row r="1179" spans="1:30" ht="20.100000000000001" customHeight="1">
      <c r="A1179" s="144"/>
      <c r="B1179" s="413"/>
      <c r="C1179" s="452"/>
      <c r="D1179" s="311" t="s">
        <v>1472</v>
      </c>
      <c r="E1179" s="452"/>
      <c r="F1179" s="323">
        <v>1</v>
      </c>
      <c r="G1179" s="191">
        <v>100</v>
      </c>
      <c r="H1179" s="323">
        <v>1</v>
      </c>
      <c r="I1179" s="191">
        <v>100</v>
      </c>
      <c r="J1179" s="323">
        <v>3</v>
      </c>
      <c r="K1179" s="191">
        <v>100</v>
      </c>
      <c r="L1179" s="356">
        <v>2</v>
      </c>
      <c r="M1179" s="314">
        <v>100</v>
      </c>
      <c r="N1179" s="315">
        <v>6</v>
      </c>
      <c r="O1179" s="316">
        <v>100</v>
      </c>
      <c r="P1179" s="315">
        <v>3</v>
      </c>
      <c r="Q1179" s="316">
        <v>75</v>
      </c>
      <c r="R1179" s="315">
        <v>7</v>
      </c>
      <c r="S1179" s="316">
        <v>87.5</v>
      </c>
      <c r="T1179" s="315">
        <v>96</v>
      </c>
      <c r="U1179" s="316">
        <v>89.719626168224295</v>
      </c>
      <c r="V1179" s="316"/>
      <c r="W1179" s="316"/>
      <c r="X1179" s="316"/>
      <c r="Y1179" s="452"/>
      <c r="Z1179" s="452"/>
      <c r="AA1179" s="452"/>
      <c r="AB1179" s="452"/>
      <c r="AC1179" s="452"/>
      <c r="AD1179" s="452"/>
    </row>
    <row r="1180" spans="1:30" ht="20.100000000000001" customHeight="1">
      <c r="A1180" s="460" t="s">
        <v>5421</v>
      </c>
      <c r="B1180" s="461" t="s">
        <v>703</v>
      </c>
      <c r="C1180" s="358" t="s">
        <v>5396</v>
      </c>
      <c r="D1180" s="374" t="s">
        <v>1853</v>
      </c>
      <c r="E1180" s="358"/>
      <c r="F1180" s="467"/>
      <c r="G1180" s="477"/>
      <c r="H1180" s="467"/>
      <c r="I1180" s="477"/>
      <c r="J1180" s="467"/>
      <c r="K1180" s="477"/>
      <c r="L1180" s="443"/>
      <c r="M1180" s="444"/>
      <c r="N1180" s="471"/>
      <c r="O1180" s="465"/>
      <c r="P1180" s="471"/>
      <c r="Q1180" s="465"/>
      <c r="R1180" s="471">
        <v>1</v>
      </c>
      <c r="S1180" s="465">
        <v>12.5</v>
      </c>
      <c r="T1180" s="471">
        <v>7</v>
      </c>
      <c r="U1180" s="465">
        <v>6.5420560747663554</v>
      </c>
      <c r="V1180" s="358" t="s">
        <v>8161</v>
      </c>
      <c r="W1180" s="358" t="s">
        <v>8161</v>
      </c>
      <c r="X1180" s="358" t="s">
        <v>8161</v>
      </c>
      <c r="Y1180" s="358" t="s">
        <v>8161</v>
      </c>
      <c r="Z1180" s="358" t="s">
        <v>8161</v>
      </c>
      <c r="AA1180" s="358" t="s">
        <v>8161</v>
      </c>
      <c r="AB1180" s="358" t="s">
        <v>138</v>
      </c>
      <c r="AC1180" s="358" t="s">
        <v>138</v>
      </c>
      <c r="AD1180" s="358"/>
    </row>
    <row r="1181" spans="1:30" ht="20.100000000000001" customHeight="1">
      <c r="A1181" s="144"/>
      <c r="B1181" s="413"/>
      <c r="C1181" s="452"/>
      <c r="D1181" s="311" t="s">
        <v>1854</v>
      </c>
      <c r="E1181" s="452"/>
      <c r="F1181" s="323">
        <v>1</v>
      </c>
      <c r="G1181" s="191">
        <v>100</v>
      </c>
      <c r="H1181" s="323">
        <v>1</v>
      </c>
      <c r="I1181" s="191">
        <v>100</v>
      </c>
      <c r="J1181" s="323">
        <v>3</v>
      </c>
      <c r="K1181" s="191">
        <v>100</v>
      </c>
      <c r="L1181" s="356">
        <v>2</v>
      </c>
      <c r="M1181" s="314">
        <v>100</v>
      </c>
      <c r="N1181" s="315">
        <v>6</v>
      </c>
      <c r="O1181" s="316">
        <v>100</v>
      </c>
      <c r="P1181" s="315">
        <v>4</v>
      </c>
      <c r="Q1181" s="316">
        <v>100</v>
      </c>
      <c r="R1181" s="315">
        <v>7</v>
      </c>
      <c r="S1181" s="316">
        <v>87.5</v>
      </c>
      <c r="T1181" s="315">
        <v>100</v>
      </c>
      <c r="U1181" s="316">
        <v>93.45794392523365</v>
      </c>
      <c r="V1181" s="316"/>
      <c r="W1181" s="316"/>
      <c r="X1181" s="316"/>
      <c r="Y1181" s="452"/>
      <c r="Z1181" s="452"/>
      <c r="AA1181" s="452"/>
      <c r="AB1181" s="452"/>
      <c r="AC1181" s="452"/>
      <c r="AD1181" s="452"/>
    </row>
    <row r="1182" spans="1:30" ht="20.100000000000001" customHeight="1">
      <c r="A1182" s="460" t="s">
        <v>5422</v>
      </c>
      <c r="B1182" s="461" t="s">
        <v>704</v>
      </c>
      <c r="C1182" s="358" t="s">
        <v>5423</v>
      </c>
      <c r="D1182" s="374" t="s">
        <v>1473</v>
      </c>
      <c r="E1182" s="358" t="s">
        <v>8190</v>
      </c>
      <c r="F1182" s="467"/>
      <c r="G1182" s="477"/>
      <c r="H1182" s="467"/>
      <c r="I1182" s="477"/>
      <c r="J1182" s="467"/>
      <c r="K1182" s="477"/>
      <c r="L1182" s="443"/>
      <c r="M1182" s="444"/>
      <c r="N1182" s="471"/>
      <c r="O1182" s="465"/>
      <c r="P1182" s="471"/>
      <c r="Q1182" s="465"/>
      <c r="R1182" s="471"/>
      <c r="S1182" s="465"/>
      <c r="T1182" s="471">
        <v>1</v>
      </c>
      <c r="U1182" s="465">
        <v>14.285714285714286</v>
      </c>
      <c r="V1182" s="358" t="s">
        <v>8161</v>
      </c>
      <c r="W1182" s="358" t="s">
        <v>8161</v>
      </c>
      <c r="X1182" s="358" t="s">
        <v>8161</v>
      </c>
      <c r="Y1182" s="358" t="s">
        <v>8161</v>
      </c>
      <c r="Z1182" s="358" t="s">
        <v>8161</v>
      </c>
      <c r="AA1182" s="358" t="s">
        <v>8161</v>
      </c>
      <c r="AB1182" s="358" t="s">
        <v>138</v>
      </c>
      <c r="AC1182" s="358" t="s">
        <v>138</v>
      </c>
      <c r="AD1182" s="358"/>
    </row>
    <row r="1183" spans="1:30" ht="20.100000000000001" customHeight="1">
      <c r="A1183" s="144"/>
      <c r="B1183" s="413"/>
      <c r="C1183" s="452"/>
      <c r="D1183" s="311" t="s">
        <v>1474</v>
      </c>
      <c r="E1183" s="452"/>
      <c r="F1183" s="323"/>
      <c r="G1183" s="191"/>
      <c r="H1183" s="323"/>
      <c r="I1183" s="191"/>
      <c r="J1183" s="323"/>
      <c r="K1183" s="191"/>
      <c r="L1183" s="356"/>
      <c r="M1183" s="314"/>
      <c r="N1183" s="315"/>
      <c r="O1183" s="316"/>
      <c r="P1183" s="315"/>
      <c r="Q1183" s="316"/>
      <c r="R1183" s="315"/>
      <c r="S1183" s="316"/>
      <c r="T1183" s="315"/>
      <c r="U1183" s="316"/>
      <c r="V1183" s="316"/>
      <c r="W1183" s="316"/>
      <c r="X1183" s="316"/>
      <c r="Y1183" s="452"/>
      <c r="Z1183" s="452"/>
      <c r="AA1183" s="452"/>
      <c r="AB1183" s="452"/>
      <c r="AC1183" s="452"/>
      <c r="AD1183" s="452"/>
    </row>
    <row r="1184" spans="1:30" ht="20.100000000000001" customHeight="1">
      <c r="A1184" s="144"/>
      <c r="B1184" s="413"/>
      <c r="C1184" s="452"/>
      <c r="D1184" s="311" t="s">
        <v>1475</v>
      </c>
      <c r="E1184" s="452"/>
      <c r="F1184" s="323"/>
      <c r="G1184" s="191"/>
      <c r="H1184" s="323"/>
      <c r="I1184" s="191"/>
      <c r="J1184" s="323"/>
      <c r="K1184" s="191"/>
      <c r="L1184" s="356"/>
      <c r="M1184" s="314"/>
      <c r="N1184" s="315"/>
      <c r="O1184" s="316"/>
      <c r="P1184" s="315"/>
      <c r="Q1184" s="316"/>
      <c r="R1184" s="315"/>
      <c r="S1184" s="316"/>
      <c r="T1184" s="315"/>
      <c r="U1184" s="316"/>
      <c r="V1184" s="316"/>
      <c r="W1184" s="316"/>
      <c r="X1184" s="316"/>
      <c r="Y1184" s="452"/>
      <c r="Z1184" s="452"/>
      <c r="AA1184" s="452"/>
      <c r="AB1184" s="452"/>
      <c r="AC1184" s="452"/>
      <c r="AD1184" s="452"/>
    </row>
    <row r="1185" spans="1:30" ht="20.100000000000001" customHeight="1">
      <c r="A1185" s="144"/>
      <c r="B1185" s="413"/>
      <c r="C1185" s="452"/>
      <c r="D1185" s="311" t="s">
        <v>8253</v>
      </c>
      <c r="E1185" s="452"/>
      <c r="F1185" s="323"/>
      <c r="G1185" s="191"/>
      <c r="H1185" s="323"/>
      <c r="I1185" s="191"/>
      <c r="J1185" s="323"/>
      <c r="K1185" s="191"/>
      <c r="L1185" s="356"/>
      <c r="M1185" s="314"/>
      <c r="N1185" s="315"/>
      <c r="O1185" s="316"/>
      <c r="P1185" s="315"/>
      <c r="Q1185" s="316"/>
      <c r="R1185" s="315"/>
      <c r="S1185" s="316"/>
      <c r="T1185" s="315"/>
      <c r="U1185" s="316"/>
      <c r="V1185" s="316"/>
      <c r="W1185" s="316"/>
      <c r="X1185" s="316"/>
      <c r="Y1185" s="452"/>
      <c r="Z1185" s="452"/>
      <c r="AA1185" s="452"/>
      <c r="AB1185" s="452"/>
      <c r="AC1185" s="452"/>
      <c r="AD1185" s="452"/>
    </row>
    <row r="1186" spans="1:30" ht="20.100000000000001" customHeight="1">
      <c r="A1186" s="144"/>
      <c r="B1186" s="413"/>
      <c r="C1186" s="452"/>
      <c r="D1186" s="311" t="s">
        <v>1477</v>
      </c>
      <c r="E1186" s="452"/>
      <c r="F1186" s="323"/>
      <c r="G1186" s="191"/>
      <c r="H1186" s="323"/>
      <c r="I1186" s="191"/>
      <c r="J1186" s="323"/>
      <c r="K1186" s="191"/>
      <c r="L1186" s="356"/>
      <c r="M1186" s="314"/>
      <c r="N1186" s="315"/>
      <c r="O1186" s="316"/>
      <c r="P1186" s="315"/>
      <c r="Q1186" s="316"/>
      <c r="R1186" s="315">
        <v>1</v>
      </c>
      <c r="S1186" s="316">
        <v>100</v>
      </c>
      <c r="T1186" s="315">
        <v>6</v>
      </c>
      <c r="U1186" s="316">
        <v>85.7</v>
      </c>
      <c r="V1186" s="316"/>
      <c r="W1186" s="316"/>
      <c r="X1186" s="316"/>
      <c r="Y1186" s="452"/>
      <c r="Z1186" s="452"/>
      <c r="AA1186" s="452"/>
      <c r="AB1186" s="452"/>
      <c r="AC1186" s="452"/>
      <c r="AD1186" s="452"/>
    </row>
    <row r="1187" spans="1:30" ht="20.100000000000001" customHeight="1">
      <c r="A1187" s="144"/>
      <c r="B1187" s="413"/>
      <c r="C1187" s="452"/>
      <c r="D1187" s="311" t="s">
        <v>2001</v>
      </c>
      <c r="E1187" s="452"/>
      <c r="F1187" s="323"/>
      <c r="G1187" s="191"/>
      <c r="H1187" s="323"/>
      <c r="I1187" s="191"/>
      <c r="J1187" s="323"/>
      <c r="K1187" s="191"/>
      <c r="L1187" s="356"/>
      <c r="M1187" s="314"/>
      <c r="N1187" s="315"/>
      <c r="O1187" s="316"/>
      <c r="P1187" s="315"/>
      <c r="Q1187" s="316"/>
      <c r="R1187" s="315"/>
      <c r="S1187" s="316"/>
      <c r="T1187" s="315"/>
      <c r="U1187" s="316"/>
      <c r="V1187" s="316"/>
      <c r="W1187" s="316"/>
      <c r="X1187" s="316"/>
      <c r="Y1187" s="452"/>
      <c r="Z1187" s="452"/>
      <c r="AA1187" s="452"/>
      <c r="AB1187" s="452"/>
      <c r="AC1187" s="452"/>
      <c r="AD1187" s="452"/>
    </row>
    <row r="1188" spans="1:30" ht="20.100000000000001" customHeight="1">
      <c r="A1188" s="144"/>
      <c r="B1188" s="413"/>
      <c r="C1188" s="452"/>
      <c r="D1188" s="311" t="s">
        <v>8191</v>
      </c>
      <c r="E1188" s="452"/>
      <c r="F1188" s="323"/>
      <c r="G1188" s="191"/>
      <c r="H1188" s="323"/>
      <c r="I1188" s="191"/>
      <c r="J1188" s="323"/>
      <c r="K1188" s="191"/>
      <c r="L1188" s="356"/>
      <c r="M1188" s="314"/>
      <c r="N1188" s="315"/>
      <c r="O1188" s="316"/>
      <c r="P1188" s="315"/>
      <c r="Q1188" s="316"/>
      <c r="R1188" s="315"/>
      <c r="S1188" s="316"/>
      <c r="T1188" s="315"/>
      <c r="U1188" s="316"/>
      <c r="V1188" s="316"/>
      <c r="W1188" s="316"/>
      <c r="X1188" s="316"/>
      <c r="Y1188" s="452"/>
      <c r="Z1188" s="452"/>
      <c r="AA1188" s="452"/>
      <c r="AB1188" s="452"/>
      <c r="AC1188" s="452"/>
      <c r="AD1188" s="452"/>
    </row>
    <row r="1189" spans="1:30" ht="20.100000000000001" customHeight="1">
      <c r="A1189" s="144"/>
      <c r="B1189" s="413"/>
      <c r="C1189" s="452"/>
      <c r="D1189" s="311" t="s">
        <v>8192</v>
      </c>
      <c r="E1189" s="452"/>
      <c r="F1189" s="323"/>
      <c r="G1189" s="191"/>
      <c r="H1189" s="323"/>
      <c r="I1189" s="191"/>
      <c r="J1189" s="323"/>
      <c r="K1189" s="191"/>
      <c r="L1189" s="356"/>
      <c r="M1189" s="314"/>
      <c r="N1189" s="315"/>
      <c r="O1189" s="316"/>
      <c r="P1189" s="315"/>
      <c r="Q1189" s="316"/>
      <c r="R1189" s="315"/>
      <c r="S1189" s="316"/>
      <c r="T1189" s="315"/>
      <c r="U1189" s="316"/>
      <c r="V1189" s="316"/>
      <c r="W1189" s="316"/>
      <c r="X1189" s="316"/>
      <c r="Y1189" s="452"/>
      <c r="Z1189" s="452"/>
      <c r="AA1189" s="452"/>
      <c r="AB1189" s="452"/>
      <c r="AC1189" s="452"/>
      <c r="AD1189" s="452"/>
    </row>
    <row r="1190" spans="1:30" ht="20.100000000000001" customHeight="1">
      <c r="A1190" s="460" t="s">
        <v>5424</v>
      </c>
      <c r="B1190" s="461" t="s">
        <v>705</v>
      </c>
      <c r="C1190" s="358" t="s">
        <v>5425</v>
      </c>
      <c r="D1190" s="374"/>
      <c r="E1190" s="358"/>
      <c r="F1190" s="467"/>
      <c r="G1190" s="477"/>
      <c r="H1190" s="467"/>
      <c r="I1190" s="477"/>
      <c r="J1190" s="467"/>
      <c r="K1190" s="477"/>
      <c r="L1190" s="443"/>
      <c r="M1190" s="444"/>
      <c r="N1190" s="471"/>
      <c r="O1190" s="465"/>
      <c r="P1190" s="471"/>
      <c r="Q1190" s="465"/>
      <c r="R1190" s="471"/>
      <c r="S1190" s="465"/>
      <c r="T1190" s="471"/>
      <c r="U1190" s="465"/>
      <c r="V1190" s="358" t="s">
        <v>8161</v>
      </c>
      <c r="W1190" s="358" t="s">
        <v>8161</v>
      </c>
      <c r="X1190" s="358" t="s">
        <v>8161</v>
      </c>
      <c r="Y1190" s="358" t="s">
        <v>8161</v>
      </c>
      <c r="Z1190" s="358" t="s">
        <v>8161</v>
      </c>
      <c r="AA1190" s="358" t="s">
        <v>8161</v>
      </c>
      <c r="AB1190" s="358" t="s">
        <v>138</v>
      </c>
      <c r="AC1190" s="358" t="s">
        <v>138</v>
      </c>
      <c r="AD1190" s="358"/>
    </row>
    <row r="1191" spans="1:30" ht="20.100000000000001" customHeight="1">
      <c r="A1191" s="460" t="s">
        <v>5426</v>
      </c>
      <c r="B1191" s="461" t="s">
        <v>706</v>
      </c>
      <c r="C1191" s="358" t="s">
        <v>5423</v>
      </c>
      <c r="D1191" s="492" t="s">
        <v>8254</v>
      </c>
      <c r="E1191" s="358"/>
      <c r="F1191" s="467"/>
      <c r="G1191" s="477"/>
      <c r="H1191" s="467"/>
      <c r="I1191" s="477"/>
      <c r="J1191" s="467"/>
      <c r="K1191" s="477"/>
      <c r="L1191" s="443"/>
      <c r="M1191" s="444"/>
      <c r="N1191" s="471"/>
      <c r="O1191" s="465"/>
      <c r="P1191" s="471"/>
      <c r="Q1191" s="465"/>
      <c r="R1191" s="471">
        <v>1</v>
      </c>
      <c r="S1191" s="465">
        <v>100</v>
      </c>
      <c r="T1191" s="471">
        <v>7</v>
      </c>
      <c r="U1191" s="465">
        <v>100</v>
      </c>
      <c r="V1191" s="358" t="s">
        <v>8161</v>
      </c>
      <c r="W1191" s="358" t="s">
        <v>8161</v>
      </c>
      <c r="X1191" s="358" t="s">
        <v>8161</v>
      </c>
      <c r="Y1191" s="358" t="s">
        <v>8161</v>
      </c>
      <c r="Z1191" s="358" t="s">
        <v>8161</v>
      </c>
      <c r="AA1191" s="358" t="s">
        <v>8161</v>
      </c>
      <c r="AB1191" s="358" t="s">
        <v>138</v>
      </c>
      <c r="AC1191" s="358" t="s">
        <v>138</v>
      </c>
      <c r="AD1191" s="358"/>
    </row>
    <row r="1192" spans="1:30" ht="20.100000000000001" customHeight="1">
      <c r="A1192" s="144"/>
      <c r="B1192" s="408"/>
      <c r="C1192" s="452"/>
      <c r="D1192" s="120" t="s">
        <v>1970</v>
      </c>
      <c r="E1192" s="452" t="s">
        <v>1335</v>
      </c>
      <c r="F1192" s="323"/>
      <c r="G1192" s="191"/>
      <c r="H1192" s="323"/>
      <c r="I1192" s="191"/>
      <c r="J1192" s="323"/>
      <c r="K1192" s="191"/>
      <c r="L1192" s="356"/>
      <c r="M1192" s="314"/>
      <c r="N1192" s="315"/>
      <c r="O1192" s="316"/>
      <c r="P1192" s="315"/>
      <c r="Q1192" s="316"/>
      <c r="R1192" s="315"/>
      <c r="S1192" s="316"/>
      <c r="T1192" s="315"/>
      <c r="U1192" s="316"/>
      <c r="V1192" s="316"/>
      <c r="W1192" s="316"/>
      <c r="X1192" s="316"/>
      <c r="Y1192" s="452"/>
      <c r="Z1192" s="452"/>
      <c r="AA1192" s="452"/>
      <c r="AB1192" s="452"/>
      <c r="AC1192" s="452"/>
      <c r="AD1192" s="452"/>
    </row>
    <row r="1193" spans="1:30" ht="20.100000000000001" customHeight="1">
      <c r="A1193" s="144"/>
      <c r="B1193" s="408"/>
      <c r="C1193" s="452"/>
      <c r="D1193" s="120" t="s">
        <v>1971</v>
      </c>
      <c r="E1193" s="452"/>
      <c r="F1193" s="323"/>
      <c r="G1193" s="191"/>
      <c r="H1193" s="323"/>
      <c r="I1193" s="191"/>
      <c r="J1193" s="323"/>
      <c r="K1193" s="191"/>
      <c r="L1193" s="356"/>
      <c r="M1193" s="314"/>
      <c r="N1193" s="315"/>
      <c r="O1193" s="316"/>
      <c r="P1193" s="315"/>
      <c r="Q1193" s="316"/>
      <c r="R1193" s="315"/>
      <c r="S1193" s="316"/>
      <c r="T1193" s="315"/>
      <c r="U1193" s="316"/>
      <c r="V1193" s="316"/>
      <c r="W1193" s="316"/>
      <c r="X1193" s="316"/>
      <c r="Y1193" s="452"/>
      <c r="Z1193" s="452"/>
      <c r="AA1193" s="452"/>
      <c r="AB1193" s="452"/>
      <c r="AC1193" s="452"/>
      <c r="AD1193" s="452"/>
    </row>
    <row r="1194" spans="1:30" ht="20.100000000000001" customHeight="1">
      <c r="A1194" s="460" t="s">
        <v>5427</v>
      </c>
      <c r="B1194" s="461" t="s">
        <v>707</v>
      </c>
      <c r="C1194" s="358" t="s">
        <v>5423</v>
      </c>
      <c r="D1194" s="492"/>
      <c r="E1194" s="358"/>
      <c r="F1194" s="467"/>
      <c r="G1194" s="477"/>
      <c r="H1194" s="467"/>
      <c r="I1194" s="477"/>
      <c r="J1194" s="467"/>
      <c r="K1194" s="477"/>
      <c r="L1194" s="443"/>
      <c r="M1194" s="444"/>
      <c r="N1194" s="471"/>
      <c r="O1194" s="465"/>
      <c r="P1194" s="471"/>
      <c r="Q1194" s="465"/>
      <c r="R1194" s="471">
        <v>1</v>
      </c>
      <c r="S1194" s="465">
        <v>100</v>
      </c>
      <c r="T1194" s="471">
        <v>7</v>
      </c>
      <c r="U1194" s="465">
        <v>100</v>
      </c>
      <c r="V1194" s="358" t="s">
        <v>8161</v>
      </c>
      <c r="W1194" s="358" t="s">
        <v>8161</v>
      </c>
      <c r="X1194" s="358" t="s">
        <v>8161</v>
      </c>
      <c r="Y1194" s="358" t="s">
        <v>8161</v>
      </c>
      <c r="Z1194" s="358" t="s">
        <v>8161</v>
      </c>
      <c r="AA1194" s="358" t="s">
        <v>8161</v>
      </c>
      <c r="AB1194" s="358" t="s">
        <v>138</v>
      </c>
      <c r="AC1194" s="358" t="s">
        <v>138</v>
      </c>
      <c r="AD1194" s="358"/>
    </row>
    <row r="1195" spans="1:30" ht="20.100000000000001" customHeight="1">
      <c r="A1195" s="144"/>
      <c r="B1195" s="408"/>
      <c r="C1195" s="452"/>
      <c r="D1195" s="120" t="s">
        <v>1959</v>
      </c>
      <c r="E1195" s="452" t="s">
        <v>73</v>
      </c>
      <c r="F1195" s="323"/>
      <c r="G1195" s="191"/>
      <c r="H1195" s="323"/>
      <c r="I1195" s="191"/>
      <c r="J1195" s="323"/>
      <c r="K1195" s="191"/>
      <c r="L1195" s="356"/>
      <c r="M1195" s="314"/>
      <c r="N1195" s="315"/>
      <c r="O1195" s="316"/>
      <c r="P1195" s="315"/>
      <c r="Q1195" s="316"/>
      <c r="R1195" s="315"/>
      <c r="S1195" s="316"/>
      <c r="T1195" s="315"/>
      <c r="U1195" s="316"/>
      <c r="V1195" s="316"/>
      <c r="W1195" s="316"/>
      <c r="X1195" s="316"/>
      <c r="Y1195" s="452"/>
      <c r="Z1195" s="452"/>
      <c r="AA1195" s="452"/>
      <c r="AB1195" s="452"/>
      <c r="AC1195" s="452"/>
      <c r="AD1195" s="452"/>
    </row>
    <row r="1196" spans="1:30" ht="20.100000000000001" customHeight="1">
      <c r="A1196" s="144"/>
      <c r="B1196" s="408"/>
      <c r="C1196" s="452"/>
      <c r="D1196" s="120" t="s">
        <v>1960</v>
      </c>
      <c r="E1196" s="452"/>
      <c r="F1196" s="323"/>
      <c r="G1196" s="191"/>
      <c r="H1196" s="323"/>
      <c r="I1196" s="191"/>
      <c r="J1196" s="323"/>
      <c r="K1196" s="191"/>
      <c r="L1196" s="356"/>
      <c r="M1196" s="314"/>
      <c r="N1196" s="315"/>
      <c r="O1196" s="316"/>
      <c r="P1196" s="315"/>
      <c r="Q1196" s="316"/>
      <c r="R1196" s="315"/>
      <c r="S1196" s="316"/>
      <c r="T1196" s="315"/>
      <c r="U1196" s="316"/>
      <c r="V1196" s="316"/>
      <c r="W1196" s="316"/>
      <c r="X1196" s="316"/>
      <c r="Y1196" s="452"/>
      <c r="Z1196" s="452"/>
      <c r="AA1196" s="452"/>
      <c r="AB1196" s="452"/>
      <c r="AC1196" s="452"/>
      <c r="AD1196" s="452"/>
    </row>
    <row r="1197" spans="1:30" ht="20.100000000000001" customHeight="1">
      <c r="A1197" s="460" t="s">
        <v>5428</v>
      </c>
      <c r="B1197" s="461" t="s">
        <v>708</v>
      </c>
      <c r="C1197" s="358" t="s">
        <v>5396</v>
      </c>
      <c r="D1197" s="374" t="s">
        <v>1471</v>
      </c>
      <c r="E1197" s="358"/>
      <c r="F1197" s="467"/>
      <c r="G1197" s="477"/>
      <c r="H1197" s="467"/>
      <c r="I1197" s="477"/>
      <c r="J1197" s="467">
        <v>2</v>
      </c>
      <c r="K1197" s="477">
        <v>66.7</v>
      </c>
      <c r="L1197" s="443"/>
      <c r="M1197" s="444"/>
      <c r="N1197" s="471">
        <v>2</v>
      </c>
      <c r="O1197" s="465">
        <v>33.299999999999997</v>
      </c>
      <c r="P1197" s="471">
        <v>2</v>
      </c>
      <c r="Q1197" s="465">
        <v>50</v>
      </c>
      <c r="R1197" s="471">
        <v>2</v>
      </c>
      <c r="S1197" s="465">
        <v>25</v>
      </c>
      <c r="T1197" s="471">
        <v>14</v>
      </c>
      <c r="U1197" s="465">
        <v>13.084112149532711</v>
      </c>
      <c r="V1197" s="358" t="s">
        <v>8161</v>
      </c>
      <c r="W1197" s="358" t="s">
        <v>8161</v>
      </c>
      <c r="X1197" s="358" t="s">
        <v>8161</v>
      </c>
      <c r="Y1197" s="358" t="s">
        <v>8161</v>
      </c>
      <c r="Z1197" s="358" t="s">
        <v>8161</v>
      </c>
      <c r="AA1197" s="358" t="s">
        <v>8161</v>
      </c>
      <c r="AB1197" s="358" t="s">
        <v>138</v>
      </c>
      <c r="AC1197" s="358" t="s">
        <v>138</v>
      </c>
      <c r="AD1197" s="358"/>
    </row>
    <row r="1198" spans="1:30" ht="20.100000000000001" customHeight="1">
      <c r="A1198" s="144"/>
      <c r="B1198" s="413"/>
      <c r="C1198" s="452"/>
      <c r="D1198" s="311" t="s">
        <v>1472</v>
      </c>
      <c r="E1198" s="452"/>
      <c r="F1198" s="323">
        <v>1</v>
      </c>
      <c r="G1198" s="191">
        <v>100</v>
      </c>
      <c r="H1198" s="323">
        <v>1</v>
      </c>
      <c r="I1198" s="191">
        <v>100</v>
      </c>
      <c r="J1198" s="323">
        <v>1</v>
      </c>
      <c r="K1198" s="191">
        <v>33.299999999999997</v>
      </c>
      <c r="L1198" s="356">
        <v>2</v>
      </c>
      <c r="M1198" s="314">
        <v>100</v>
      </c>
      <c r="N1198" s="315">
        <v>4</v>
      </c>
      <c r="O1198" s="316">
        <v>66.7</v>
      </c>
      <c r="P1198" s="315">
        <v>2</v>
      </c>
      <c r="Q1198" s="316">
        <v>50</v>
      </c>
      <c r="R1198" s="315">
        <v>6</v>
      </c>
      <c r="S1198" s="316">
        <v>75</v>
      </c>
      <c r="T1198" s="315">
        <v>93</v>
      </c>
      <c r="U1198" s="316">
        <v>86.915887850467286</v>
      </c>
      <c r="V1198" s="316"/>
      <c r="W1198" s="316"/>
      <c r="X1198" s="316"/>
      <c r="Y1198" s="452"/>
      <c r="Z1198" s="452"/>
      <c r="AA1198" s="452"/>
      <c r="AB1198" s="452"/>
      <c r="AC1198" s="452"/>
      <c r="AD1198" s="452"/>
    </row>
    <row r="1199" spans="1:30" ht="20.100000000000001" customHeight="1">
      <c r="A1199" s="460" t="s">
        <v>5429</v>
      </c>
      <c r="B1199" s="461" t="s">
        <v>709</v>
      </c>
      <c r="C1199" s="358" t="s">
        <v>5396</v>
      </c>
      <c r="D1199" s="374" t="s">
        <v>1853</v>
      </c>
      <c r="E1199" s="358"/>
      <c r="F1199" s="467"/>
      <c r="G1199" s="477"/>
      <c r="H1199" s="467"/>
      <c r="I1199" s="477"/>
      <c r="J1199" s="467">
        <v>2</v>
      </c>
      <c r="K1199" s="477">
        <v>66.7</v>
      </c>
      <c r="L1199" s="443"/>
      <c r="M1199" s="444"/>
      <c r="N1199" s="471"/>
      <c r="O1199" s="465"/>
      <c r="P1199" s="471">
        <v>1</v>
      </c>
      <c r="Q1199" s="465">
        <v>25</v>
      </c>
      <c r="R1199" s="471">
        <v>1</v>
      </c>
      <c r="S1199" s="465">
        <v>12.5</v>
      </c>
      <c r="T1199" s="471">
        <v>11</v>
      </c>
      <c r="U1199" s="465">
        <v>10.280373831775702</v>
      </c>
      <c r="V1199" s="358" t="s">
        <v>8161</v>
      </c>
      <c r="W1199" s="358" t="s">
        <v>8161</v>
      </c>
      <c r="X1199" s="358" t="s">
        <v>8161</v>
      </c>
      <c r="Y1199" s="358" t="s">
        <v>8161</v>
      </c>
      <c r="Z1199" s="358" t="s">
        <v>8161</v>
      </c>
      <c r="AA1199" s="358" t="s">
        <v>8161</v>
      </c>
      <c r="AB1199" s="358" t="s">
        <v>138</v>
      </c>
      <c r="AC1199" s="358" t="s">
        <v>138</v>
      </c>
      <c r="AD1199" s="358"/>
    </row>
    <row r="1200" spans="1:30" ht="20.100000000000001" customHeight="1">
      <c r="A1200" s="144"/>
      <c r="B1200" s="413"/>
      <c r="C1200" s="452"/>
      <c r="D1200" s="311" t="s">
        <v>1854</v>
      </c>
      <c r="E1200" s="452"/>
      <c r="F1200" s="323">
        <v>1</v>
      </c>
      <c r="G1200" s="191">
        <v>100</v>
      </c>
      <c r="H1200" s="323">
        <v>1</v>
      </c>
      <c r="I1200" s="191">
        <v>100</v>
      </c>
      <c r="J1200" s="323">
        <v>1</v>
      </c>
      <c r="K1200" s="191">
        <v>33.299999999999997</v>
      </c>
      <c r="L1200" s="356">
        <v>2</v>
      </c>
      <c r="M1200" s="314">
        <v>100</v>
      </c>
      <c r="N1200" s="315">
        <v>6</v>
      </c>
      <c r="O1200" s="316">
        <v>100</v>
      </c>
      <c r="P1200" s="315">
        <v>3</v>
      </c>
      <c r="Q1200" s="316">
        <v>75</v>
      </c>
      <c r="R1200" s="315">
        <v>7</v>
      </c>
      <c r="S1200" s="316">
        <v>87.5</v>
      </c>
      <c r="T1200" s="315">
        <v>96</v>
      </c>
      <c r="U1200" s="316">
        <v>89.719626168224295</v>
      </c>
      <c r="V1200" s="316"/>
      <c r="W1200" s="316"/>
      <c r="X1200" s="316"/>
      <c r="Y1200" s="452"/>
      <c r="Z1200" s="452"/>
      <c r="AA1200" s="452"/>
      <c r="AB1200" s="452"/>
      <c r="AC1200" s="452"/>
      <c r="AD1200" s="452"/>
    </row>
    <row r="1201" spans="1:30" ht="20.100000000000001" customHeight="1">
      <c r="A1201" s="460" t="s">
        <v>5430</v>
      </c>
      <c r="B1201" s="461" t="s">
        <v>710</v>
      </c>
      <c r="C1201" s="358" t="s">
        <v>5431</v>
      </c>
      <c r="D1201" s="374" t="s">
        <v>1473</v>
      </c>
      <c r="E1201" s="358" t="s">
        <v>8190</v>
      </c>
      <c r="F1201" s="467"/>
      <c r="G1201" s="477"/>
      <c r="H1201" s="467"/>
      <c r="I1201" s="477"/>
      <c r="J1201" s="467">
        <v>2</v>
      </c>
      <c r="K1201" s="477">
        <v>100</v>
      </c>
      <c r="L1201" s="443"/>
      <c r="M1201" s="444"/>
      <c r="N1201" s="471"/>
      <c r="O1201" s="465"/>
      <c r="P1201" s="471">
        <v>1</v>
      </c>
      <c r="Q1201" s="465">
        <v>100</v>
      </c>
      <c r="R1201" s="471"/>
      <c r="S1201" s="465"/>
      <c r="T1201" s="471"/>
      <c r="U1201" s="465"/>
      <c r="V1201" s="358" t="s">
        <v>8161</v>
      </c>
      <c r="W1201" s="358" t="s">
        <v>8161</v>
      </c>
      <c r="X1201" s="358" t="s">
        <v>8161</v>
      </c>
      <c r="Y1201" s="358" t="s">
        <v>8161</v>
      </c>
      <c r="Z1201" s="358" t="s">
        <v>8161</v>
      </c>
      <c r="AA1201" s="358" t="s">
        <v>8161</v>
      </c>
      <c r="AB1201" s="358" t="s">
        <v>138</v>
      </c>
      <c r="AC1201" s="358" t="s">
        <v>138</v>
      </c>
      <c r="AD1201" s="358"/>
    </row>
    <row r="1202" spans="1:30" ht="20.100000000000001" customHeight="1">
      <c r="A1202" s="144"/>
      <c r="B1202" s="413"/>
      <c r="C1202" s="452"/>
      <c r="D1202" s="311" t="s">
        <v>1474</v>
      </c>
      <c r="E1202" s="452"/>
      <c r="F1202" s="323"/>
      <c r="G1202" s="191"/>
      <c r="H1202" s="323"/>
      <c r="I1202" s="191"/>
      <c r="J1202" s="323"/>
      <c r="K1202" s="191"/>
      <c r="L1202" s="356"/>
      <c r="M1202" s="314"/>
      <c r="N1202" s="315"/>
      <c r="O1202" s="316"/>
      <c r="P1202" s="315"/>
      <c r="Q1202" s="316"/>
      <c r="R1202" s="315"/>
      <c r="S1202" s="316"/>
      <c r="T1202" s="315"/>
      <c r="U1202" s="316"/>
      <c r="V1202" s="316"/>
      <c r="W1202" s="316"/>
      <c r="X1202" s="316"/>
      <c r="Y1202" s="452"/>
      <c r="Z1202" s="452"/>
      <c r="AA1202" s="452"/>
      <c r="AB1202" s="452"/>
      <c r="AC1202" s="452"/>
      <c r="AD1202" s="452"/>
    </row>
    <row r="1203" spans="1:30" ht="20.100000000000001" customHeight="1">
      <c r="A1203" s="144"/>
      <c r="B1203" s="413"/>
      <c r="C1203" s="452"/>
      <c r="D1203" s="311" t="s">
        <v>1475</v>
      </c>
      <c r="E1203" s="452"/>
      <c r="F1203" s="323"/>
      <c r="G1203" s="191"/>
      <c r="H1203" s="323"/>
      <c r="I1203" s="191"/>
      <c r="J1203" s="323"/>
      <c r="K1203" s="191"/>
      <c r="L1203" s="356"/>
      <c r="M1203" s="314"/>
      <c r="N1203" s="315"/>
      <c r="O1203" s="316"/>
      <c r="P1203" s="315"/>
      <c r="Q1203" s="316"/>
      <c r="R1203" s="315"/>
      <c r="S1203" s="316"/>
      <c r="T1203" s="315"/>
      <c r="U1203" s="316"/>
      <c r="V1203" s="316"/>
      <c r="W1203" s="316"/>
      <c r="X1203" s="316"/>
      <c r="Y1203" s="452"/>
      <c r="Z1203" s="452"/>
      <c r="AA1203" s="452"/>
      <c r="AB1203" s="452"/>
      <c r="AC1203" s="452"/>
      <c r="AD1203" s="452"/>
    </row>
    <row r="1204" spans="1:30" ht="20.100000000000001" customHeight="1">
      <c r="A1204" s="144"/>
      <c r="B1204" s="413"/>
      <c r="C1204" s="452"/>
      <c r="D1204" s="311" t="s">
        <v>8253</v>
      </c>
      <c r="E1204" s="452"/>
      <c r="F1204" s="323"/>
      <c r="G1204" s="191"/>
      <c r="H1204" s="323"/>
      <c r="I1204" s="191"/>
      <c r="J1204" s="323"/>
      <c r="K1204" s="191"/>
      <c r="L1204" s="356"/>
      <c r="M1204" s="314"/>
      <c r="N1204" s="315"/>
      <c r="O1204" s="316"/>
      <c r="P1204" s="315"/>
      <c r="Q1204" s="316"/>
      <c r="R1204" s="315"/>
      <c r="S1204" s="316"/>
      <c r="T1204" s="315">
        <v>2</v>
      </c>
      <c r="U1204" s="316">
        <v>18.181818181818183</v>
      </c>
      <c r="V1204" s="316"/>
      <c r="W1204" s="316"/>
      <c r="X1204" s="316"/>
      <c r="Y1204" s="452"/>
      <c r="Z1204" s="452"/>
      <c r="AA1204" s="452"/>
      <c r="AB1204" s="452"/>
      <c r="AC1204" s="452"/>
      <c r="AD1204" s="452"/>
    </row>
    <row r="1205" spans="1:30" ht="20.100000000000001" customHeight="1">
      <c r="A1205" s="144"/>
      <c r="B1205" s="413"/>
      <c r="C1205" s="452"/>
      <c r="D1205" s="311" t="s">
        <v>1477</v>
      </c>
      <c r="E1205" s="452"/>
      <c r="F1205" s="323"/>
      <c r="G1205" s="191"/>
      <c r="H1205" s="323"/>
      <c r="I1205" s="191"/>
      <c r="J1205" s="323"/>
      <c r="K1205" s="191"/>
      <c r="L1205" s="356"/>
      <c r="M1205" s="314"/>
      <c r="N1205" s="315"/>
      <c r="O1205" s="316"/>
      <c r="P1205" s="315"/>
      <c r="Q1205" s="316"/>
      <c r="R1205" s="315">
        <v>1</v>
      </c>
      <c r="S1205" s="316">
        <v>100</v>
      </c>
      <c r="T1205" s="315">
        <v>8</v>
      </c>
      <c r="U1205" s="316">
        <v>72.727272727272734</v>
      </c>
      <c r="V1205" s="316"/>
      <c r="W1205" s="316"/>
      <c r="X1205" s="316"/>
      <c r="Y1205" s="452"/>
      <c r="Z1205" s="452"/>
      <c r="AA1205" s="452"/>
      <c r="AB1205" s="452"/>
      <c r="AC1205" s="452"/>
      <c r="AD1205" s="452"/>
    </row>
    <row r="1206" spans="1:30" ht="20.100000000000001" customHeight="1">
      <c r="A1206" s="144"/>
      <c r="B1206" s="413"/>
      <c r="C1206" s="452"/>
      <c r="D1206" s="311" t="s">
        <v>2001</v>
      </c>
      <c r="E1206" s="452"/>
      <c r="F1206" s="323"/>
      <c r="G1206" s="191"/>
      <c r="H1206" s="323"/>
      <c r="I1206" s="191"/>
      <c r="J1206" s="323"/>
      <c r="K1206" s="191"/>
      <c r="L1206" s="356"/>
      <c r="M1206" s="314"/>
      <c r="N1206" s="315"/>
      <c r="O1206" s="316"/>
      <c r="P1206" s="315"/>
      <c r="Q1206" s="316"/>
      <c r="R1206" s="315"/>
      <c r="S1206" s="316"/>
      <c r="T1206" s="315">
        <v>1</v>
      </c>
      <c r="U1206" s="316">
        <v>9.0909090909090917</v>
      </c>
      <c r="V1206" s="316"/>
      <c r="W1206" s="316"/>
      <c r="X1206" s="316"/>
      <c r="Y1206" s="452"/>
      <c r="Z1206" s="452"/>
      <c r="AA1206" s="452"/>
      <c r="AB1206" s="452"/>
      <c r="AC1206" s="452"/>
      <c r="AD1206" s="452"/>
    </row>
    <row r="1207" spans="1:30" ht="20.100000000000001" customHeight="1">
      <c r="A1207" s="144"/>
      <c r="B1207" s="413"/>
      <c r="C1207" s="452"/>
      <c r="D1207" s="311" t="s">
        <v>8191</v>
      </c>
      <c r="E1207" s="452"/>
      <c r="F1207" s="323"/>
      <c r="G1207" s="191"/>
      <c r="H1207" s="323"/>
      <c r="I1207" s="191"/>
      <c r="J1207" s="323"/>
      <c r="K1207" s="191"/>
      <c r="L1207" s="356"/>
      <c r="M1207" s="314"/>
      <c r="N1207" s="315"/>
      <c r="O1207" s="316"/>
      <c r="P1207" s="315"/>
      <c r="Q1207" s="316"/>
      <c r="R1207" s="315"/>
      <c r="S1207" s="316"/>
      <c r="T1207" s="315"/>
      <c r="U1207" s="316"/>
      <c r="V1207" s="316"/>
      <c r="W1207" s="316"/>
      <c r="X1207" s="316"/>
      <c r="Y1207" s="452"/>
      <c r="Z1207" s="452"/>
      <c r="AA1207" s="452"/>
      <c r="AB1207" s="452"/>
      <c r="AC1207" s="452"/>
      <c r="AD1207" s="452"/>
    </row>
    <row r="1208" spans="1:30" ht="20.100000000000001" customHeight="1">
      <c r="A1208" s="144"/>
      <c r="B1208" s="413"/>
      <c r="C1208" s="452"/>
      <c r="D1208" s="311" t="s">
        <v>8192</v>
      </c>
      <c r="E1208" s="452"/>
      <c r="F1208" s="323"/>
      <c r="G1208" s="191"/>
      <c r="H1208" s="323"/>
      <c r="I1208" s="191"/>
      <c r="J1208" s="323"/>
      <c r="K1208" s="191"/>
      <c r="L1208" s="356"/>
      <c r="M1208" s="314"/>
      <c r="N1208" s="315"/>
      <c r="O1208" s="316"/>
      <c r="P1208" s="315"/>
      <c r="Q1208" s="316"/>
      <c r="R1208" s="315"/>
      <c r="S1208" s="316"/>
      <c r="T1208" s="315"/>
      <c r="U1208" s="316"/>
      <c r="V1208" s="316"/>
      <c r="W1208" s="316"/>
      <c r="X1208" s="316"/>
      <c r="Y1208" s="452"/>
      <c r="Z1208" s="452"/>
      <c r="AA1208" s="452"/>
      <c r="AB1208" s="452"/>
      <c r="AC1208" s="452"/>
      <c r="AD1208" s="452"/>
    </row>
    <row r="1209" spans="1:30" ht="20.100000000000001" customHeight="1">
      <c r="A1209" s="460" t="s">
        <v>5432</v>
      </c>
      <c r="B1209" s="461" t="s">
        <v>711</v>
      </c>
      <c r="C1209" s="358" t="s">
        <v>5433</v>
      </c>
      <c r="D1209" s="374"/>
      <c r="E1209" s="358"/>
      <c r="F1209" s="467"/>
      <c r="G1209" s="477"/>
      <c r="H1209" s="467"/>
      <c r="I1209" s="477"/>
      <c r="J1209" s="467"/>
      <c r="K1209" s="477"/>
      <c r="L1209" s="443"/>
      <c r="M1209" s="444"/>
      <c r="N1209" s="471"/>
      <c r="O1209" s="465"/>
      <c r="P1209" s="471"/>
      <c r="Q1209" s="465"/>
      <c r="R1209" s="471"/>
      <c r="S1209" s="465"/>
      <c r="T1209" s="471">
        <v>1</v>
      </c>
      <c r="U1209" s="465">
        <v>100</v>
      </c>
      <c r="V1209" s="358" t="s">
        <v>8161</v>
      </c>
      <c r="W1209" s="358" t="s">
        <v>8161</v>
      </c>
      <c r="X1209" s="358" t="s">
        <v>8161</v>
      </c>
      <c r="Y1209" s="358" t="s">
        <v>8161</v>
      </c>
      <c r="Z1209" s="358" t="s">
        <v>8161</v>
      </c>
      <c r="AA1209" s="358" t="s">
        <v>8161</v>
      </c>
      <c r="AB1209" s="358" t="s">
        <v>138</v>
      </c>
      <c r="AC1209" s="358" t="s">
        <v>138</v>
      </c>
      <c r="AD1209" s="358"/>
    </row>
    <row r="1210" spans="1:30" ht="20.100000000000001" customHeight="1">
      <c r="A1210" s="460" t="s">
        <v>5434</v>
      </c>
      <c r="B1210" s="461" t="s">
        <v>712</v>
      </c>
      <c r="C1210" s="358" t="s">
        <v>5431</v>
      </c>
      <c r="D1210" s="476"/>
      <c r="E1210" s="358"/>
      <c r="F1210" s="467"/>
      <c r="G1210" s="477"/>
      <c r="H1210" s="467"/>
      <c r="I1210" s="477"/>
      <c r="J1210" s="467">
        <v>2</v>
      </c>
      <c r="K1210" s="477">
        <v>100</v>
      </c>
      <c r="L1210" s="443"/>
      <c r="M1210" s="444"/>
      <c r="N1210" s="471"/>
      <c r="O1210" s="465"/>
      <c r="P1210" s="471">
        <v>1</v>
      </c>
      <c r="Q1210" s="465">
        <v>100</v>
      </c>
      <c r="R1210" s="471">
        <v>1</v>
      </c>
      <c r="S1210" s="465">
        <v>100</v>
      </c>
      <c r="T1210" s="471">
        <v>11</v>
      </c>
      <c r="U1210" s="465">
        <v>100</v>
      </c>
      <c r="V1210" s="358" t="s">
        <v>8161</v>
      </c>
      <c r="W1210" s="358" t="s">
        <v>8161</v>
      </c>
      <c r="X1210" s="358" t="s">
        <v>8161</v>
      </c>
      <c r="Y1210" s="358" t="s">
        <v>8161</v>
      </c>
      <c r="Z1210" s="358" t="s">
        <v>8161</v>
      </c>
      <c r="AA1210" s="358" t="s">
        <v>8161</v>
      </c>
      <c r="AB1210" s="358" t="s">
        <v>138</v>
      </c>
      <c r="AC1210" s="358" t="s">
        <v>138</v>
      </c>
      <c r="AD1210" s="358"/>
    </row>
    <row r="1211" spans="1:30" ht="20.100000000000001" customHeight="1">
      <c r="A1211" s="144"/>
      <c r="B1211" s="408"/>
      <c r="C1211" s="452"/>
      <c r="D1211" s="120" t="s">
        <v>1970</v>
      </c>
      <c r="E1211" s="452" t="s">
        <v>1335</v>
      </c>
      <c r="F1211" s="323"/>
      <c r="G1211" s="191"/>
      <c r="H1211" s="323"/>
      <c r="I1211" s="191"/>
      <c r="J1211" s="323"/>
      <c r="K1211" s="191"/>
      <c r="L1211" s="356"/>
      <c r="M1211" s="314"/>
      <c r="N1211" s="315"/>
      <c r="O1211" s="316"/>
      <c r="P1211" s="315"/>
      <c r="Q1211" s="316"/>
      <c r="R1211" s="315"/>
      <c r="S1211" s="316"/>
      <c r="T1211" s="315"/>
      <c r="U1211" s="316"/>
      <c r="V1211" s="316"/>
      <c r="W1211" s="316"/>
      <c r="X1211" s="316"/>
      <c r="Y1211" s="452"/>
      <c r="Z1211" s="452"/>
      <c r="AA1211" s="452"/>
      <c r="AB1211" s="452"/>
      <c r="AC1211" s="452"/>
      <c r="AD1211" s="452"/>
    </row>
    <row r="1212" spans="1:30" ht="20.100000000000001" customHeight="1">
      <c r="A1212" s="144"/>
      <c r="B1212" s="408"/>
      <c r="C1212" s="452"/>
      <c r="D1212" s="120" t="s">
        <v>1971</v>
      </c>
      <c r="E1212" s="452"/>
      <c r="F1212" s="323"/>
      <c r="G1212" s="191"/>
      <c r="H1212" s="323"/>
      <c r="I1212" s="191"/>
      <c r="J1212" s="323"/>
      <c r="K1212" s="191"/>
      <c r="L1212" s="356"/>
      <c r="M1212" s="314"/>
      <c r="N1212" s="315"/>
      <c r="O1212" s="316"/>
      <c r="P1212" s="315"/>
      <c r="Q1212" s="316"/>
      <c r="R1212" s="315"/>
      <c r="S1212" s="316"/>
      <c r="T1212" s="315"/>
      <c r="U1212" s="316"/>
      <c r="V1212" s="316"/>
      <c r="W1212" s="316"/>
      <c r="X1212" s="316"/>
      <c r="Y1212" s="452"/>
      <c r="Z1212" s="452"/>
      <c r="AA1212" s="452"/>
      <c r="AB1212" s="452"/>
      <c r="AC1212" s="452"/>
      <c r="AD1212" s="452"/>
    </row>
    <row r="1213" spans="1:30" ht="20.100000000000001" customHeight="1">
      <c r="A1213" s="460" t="s">
        <v>5435</v>
      </c>
      <c r="B1213" s="461" t="s">
        <v>713</v>
      </c>
      <c r="C1213" s="358" t="s">
        <v>5431</v>
      </c>
      <c r="D1213" s="476"/>
      <c r="E1213" s="358"/>
      <c r="F1213" s="467"/>
      <c r="G1213" s="477"/>
      <c r="H1213" s="467"/>
      <c r="I1213" s="477"/>
      <c r="J1213" s="467">
        <v>2</v>
      </c>
      <c r="K1213" s="477">
        <v>100</v>
      </c>
      <c r="L1213" s="443"/>
      <c r="M1213" s="444"/>
      <c r="N1213" s="471"/>
      <c r="O1213" s="465"/>
      <c r="P1213" s="471">
        <v>1</v>
      </c>
      <c r="Q1213" s="465">
        <v>100</v>
      </c>
      <c r="R1213" s="471">
        <v>1</v>
      </c>
      <c r="S1213" s="465">
        <v>100</v>
      </c>
      <c r="T1213" s="471">
        <v>11</v>
      </c>
      <c r="U1213" s="465">
        <v>100</v>
      </c>
      <c r="V1213" s="358" t="s">
        <v>8161</v>
      </c>
      <c r="W1213" s="358" t="s">
        <v>8161</v>
      </c>
      <c r="X1213" s="358" t="s">
        <v>8161</v>
      </c>
      <c r="Y1213" s="358" t="s">
        <v>8161</v>
      </c>
      <c r="Z1213" s="358" t="s">
        <v>8161</v>
      </c>
      <c r="AA1213" s="358" t="s">
        <v>8161</v>
      </c>
      <c r="AB1213" s="358" t="s">
        <v>138</v>
      </c>
      <c r="AC1213" s="358" t="s">
        <v>138</v>
      </c>
      <c r="AD1213" s="358"/>
    </row>
    <row r="1214" spans="1:30" ht="20.100000000000001" customHeight="1">
      <c r="A1214" s="144"/>
      <c r="B1214" s="408"/>
      <c r="C1214" s="452"/>
      <c r="D1214" s="120" t="s">
        <v>1959</v>
      </c>
      <c r="E1214" s="452" t="s">
        <v>73</v>
      </c>
      <c r="F1214" s="323"/>
      <c r="G1214" s="191"/>
      <c r="H1214" s="323"/>
      <c r="I1214" s="191"/>
      <c r="J1214" s="323"/>
      <c r="K1214" s="191"/>
      <c r="L1214" s="356"/>
      <c r="M1214" s="314"/>
      <c r="N1214" s="315"/>
      <c r="O1214" s="316"/>
      <c r="P1214" s="315"/>
      <c r="Q1214" s="316"/>
      <c r="R1214" s="315"/>
      <c r="S1214" s="316"/>
      <c r="T1214" s="315"/>
      <c r="U1214" s="316"/>
      <c r="V1214" s="316"/>
      <c r="W1214" s="316"/>
      <c r="X1214" s="316"/>
      <c r="Y1214" s="452"/>
      <c r="Z1214" s="452"/>
      <c r="AA1214" s="452"/>
      <c r="AB1214" s="452"/>
      <c r="AC1214" s="452"/>
      <c r="AD1214" s="452"/>
    </row>
    <row r="1215" spans="1:30" ht="20.100000000000001" customHeight="1">
      <c r="A1215" s="144"/>
      <c r="B1215" s="408"/>
      <c r="C1215" s="452"/>
      <c r="D1215" s="120" t="s">
        <v>1960</v>
      </c>
      <c r="E1215" s="452"/>
      <c r="F1215" s="323"/>
      <c r="G1215" s="191"/>
      <c r="H1215" s="323"/>
      <c r="I1215" s="191"/>
      <c r="J1215" s="323"/>
      <c r="K1215" s="191"/>
      <c r="L1215" s="356"/>
      <c r="M1215" s="314"/>
      <c r="N1215" s="315"/>
      <c r="O1215" s="316"/>
      <c r="P1215" s="315"/>
      <c r="Q1215" s="316"/>
      <c r="R1215" s="315"/>
      <c r="S1215" s="316"/>
      <c r="T1215" s="315"/>
      <c r="U1215" s="316"/>
      <c r="V1215" s="316"/>
      <c r="W1215" s="316"/>
      <c r="X1215" s="316"/>
      <c r="Y1215" s="452"/>
      <c r="Z1215" s="452"/>
      <c r="AA1215" s="452"/>
      <c r="AB1215" s="452"/>
      <c r="AC1215" s="452"/>
      <c r="AD1215" s="452"/>
    </row>
    <row r="1216" spans="1:30" ht="20.100000000000001" customHeight="1">
      <c r="A1216" s="460" t="s">
        <v>5436</v>
      </c>
      <c r="B1216" s="461" t="s">
        <v>714</v>
      </c>
      <c r="C1216" s="358" t="s">
        <v>5396</v>
      </c>
      <c r="D1216" s="374" t="s">
        <v>1471</v>
      </c>
      <c r="E1216" s="358"/>
      <c r="F1216" s="467"/>
      <c r="G1216" s="477"/>
      <c r="H1216" s="467"/>
      <c r="I1216" s="477"/>
      <c r="J1216" s="467">
        <v>2</v>
      </c>
      <c r="K1216" s="477">
        <v>66.7</v>
      </c>
      <c r="L1216" s="443"/>
      <c r="M1216" s="444"/>
      <c r="N1216" s="471">
        <v>1</v>
      </c>
      <c r="O1216" s="465">
        <v>16.7</v>
      </c>
      <c r="P1216" s="471">
        <v>1</v>
      </c>
      <c r="Q1216" s="465">
        <v>25</v>
      </c>
      <c r="R1216" s="471"/>
      <c r="S1216" s="465"/>
      <c r="T1216" s="471">
        <v>5</v>
      </c>
      <c r="U1216" s="465">
        <v>4.6728971962616823</v>
      </c>
      <c r="V1216" s="358" t="s">
        <v>8161</v>
      </c>
      <c r="W1216" s="358" t="s">
        <v>8161</v>
      </c>
      <c r="X1216" s="358" t="s">
        <v>8161</v>
      </c>
      <c r="Y1216" s="358" t="s">
        <v>8161</v>
      </c>
      <c r="Z1216" s="358" t="s">
        <v>8161</v>
      </c>
      <c r="AA1216" s="358" t="s">
        <v>8161</v>
      </c>
      <c r="AB1216" s="358" t="s">
        <v>138</v>
      </c>
      <c r="AC1216" s="358" t="s">
        <v>138</v>
      </c>
      <c r="AD1216" s="358"/>
    </row>
    <row r="1217" spans="1:30" ht="20.100000000000001" customHeight="1">
      <c r="A1217" s="144"/>
      <c r="B1217" s="413"/>
      <c r="C1217" s="452"/>
      <c r="D1217" s="311" t="s">
        <v>1472</v>
      </c>
      <c r="E1217" s="452"/>
      <c r="F1217" s="323">
        <v>1</v>
      </c>
      <c r="G1217" s="191">
        <v>100</v>
      </c>
      <c r="H1217" s="323">
        <v>1</v>
      </c>
      <c r="I1217" s="191">
        <v>100</v>
      </c>
      <c r="J1217" s="323">
        <v>1</v>
      </c>
      <c r="K1217" s="191">
        <v>33.299999999999997</v>
      </c>
      <c r="L1217" s="356">
        <v>2</v>
      </c>
      <c r="M1217" s="314">
        <v>100</v>
      </c>
      <c r="N1217" s="315">
        <v>5</v>
      </c>
      <c r="O1217" s="316">
        <v>83.3</v>
      </c>
      <c r="P1217" s="315">
        <v>3</v>
      </c>
      <c r="Q1217" s="316">
        <v>75</v>
      </c>
      <c r="R1217" s="315">
        <v>8</v>
      </c>
      <c r="S1217" s="316">
        <v>100</v>
      </c>
      <c r="T1217" s="315">
        <v>102</v>
      </c>
      <c r="U1217" s="316">
        <v>95.327102803738313</v>
      </c>
      <c r="V1217" s="316"/>
      <c r="W1217" s="316"/>
      <c r="X1217" s="316"/>
      <c r="Y1217" s="452"/>
      <c r="Z1217" s="452"/>
      <c r="AA1217" s="452"/>
      <c r="AB1217" s="452"/>
      <c r="AC1217" s="452"/>
      <c r="AD1217" s="452"/>
    </row>
    <row r="1218" spans="1:30" ht="20.100000000000001" customHeight="1">
      <c r="A1218" s="460" t="s">
        <v>5437</v>
      </c>
      <c r="B1218" s="461" t="s">
        <v>715</v>
      </c>
      <c r="C1218" s="358" t="s">
        <v>5396</v>
      </c>
      <c r="D1218" s="374" t="s">
        <v>1853</v>
      </c>
      <c r="E1218" s="358"/>
      <c r="F1218" s="467"/>
      <c r="G1218" s="477"/>
      <c r="H1218" s="467"/>
      <c r="I1218" s="477"/>
      <c r="J1218" s="467">
        <v>2</v>
      </c>
      <c r="K1218" s="477">
        <v>66.7</v>
      </c>
      <c r="L1218" s="443"/>
      <c r="M1218" s="444"/>
      <c r="N1218" s="471"/>
      <c r="O1218" s="465"/>
      <c r="P1218" s="471"/>
      <c r="Q1218" s="465"/>
      <c r="R1218" s="471"/>
      <c r="S1218" s="465"/>
      <c r="T1218" s="471">
        <v>2</v>
      </c>
      <c r="U1218" s="465">
        <v>1.8691588785046729</v>
      </c>
      <c r="V1218" s="358" t="s">
        <v>8161</v>
      </c>
      <c r="W1218" s="358" t="s">
        <v>8161</v>
      </c>
      <c r="X1218" s="358" t="s">
        <v>8161</v>
      </c>
      <c r="Y1218" s="358" t="s">
        <v>8161</v>
      </c>
      <c r="Z1218" s="358" t="s">
        <v>8161</v>
      </c>
      <c r="AA1218" s="358" t="s">
        <v>8161</v>
      </c>
      <c r="AB1218" s="358" t="s">
        <v>138</v>
      </c>
      <c r="AC1218" s="358" t="s">
        <v>138</v>
      </c>
      <c r="AD1218" s="358"/>
    </row>
    <row r="1219" spans="1:30" ht="20.100000000000001" customHeight="1">
      <c r="A1219" s="144"/>
      <c r="B1219" s="413"/>
      <c r="C1219" s="452"/>
      <c r="D1219" s="311" t="s">
        <v>1854</v>
      </c>
      <c r="E1219" s="452"/>
      <c r="F1219" s="323">
        <v>1</v>
      </c>
      <c r="G1219" s="191">
        <v>100</v>
      </c>
      <c r="H1219" s="323">
        <v>1</v>
      </c>
      <c r="I1219" s="191">
        <v>100</v>
      </c>
      <c r="J1219" s="323">
        <v>1</v>
      </c>
      <c r="K1219" s="191">
        <v>33.299999999999997</v>
      </c>
      <c r="L1219" s="356">
        <v>2</v>
      </c>
      <c r="M1219" s="314">
        <v>100</v>
      </c>
      <c r="N1219" s="315">
        <v>6</v>
      </c>
      <c r="O1219" s="316">
        <v>100</v>
      </c>
      <c r="P1219" s="315">
        <v>4</v>
      </c>
      <c r="Q1219" s="316">
        <v>100</v>
      </c>
      <c r="R1219" s="315">
        <v>8</v>
      </c>
      <c r="S1219" s="316">
        <v>100</v>
      </c>
      <c r="T1219" s="315">
        <v>105</v>
      </c>
      <c r="U1219" s="316">
        <v>98.130841121495322</v>
      </c>
      <c r="V1219" s="316"/>
      <c r="W1219" s="316"/>
      <c r="X1219" s="316"/>
      <c r="Y1219" s="452"/>
      <c r="Z1219" s="452"/>
      <c r="AA1219" s="452"/>
      <c r="AB1219" s="452"/>
      <c r="AC1219" s="452"/>
      <c r="AD1219" s="452"/>
    </row>
    <row r="1220" spans="1:30" ht="20.100000000000001" customHeight="1">
      <c r="A1220" s="460" t="s">
        <v>5438</v>
      </c>
      <c r="B1220" s="461" t="s">
        <v>716</v>
      </c>
      <c r="C1220" s="358" t="s">
        <v>5439</v>
      </c>
      <c r="D1220" s="374" t="s">
        <v>1473</v>
      </c>
      <c r="E1220" s="358" t="s">
        <v>8190</v>
      </c>
      <c r="F1220" s="467"/>
      <c r="G1220" s="477"/>
      <c r="H1220" s="467"/>
      <c r="I1220" s="477"/>
      <c r="J1220" s="467">
        <v>2</v>
      </c>
      <c r="K1220" s="477">
        <v>100</v>
      </c>
      <c r="L1220" s="443"/>
      <c r="M1220" s="444"/>
      <c r="N1220" s="471"/>
      <c r="O1220" s="465"/>
      <c r="P1220" s="471"/>
      <c r="Q1220" s="465"/>
      <c r="R1220" s="471"/>
      <c r="S1220" s="465"/>
      <c r="T1220" s="471"/>
      <c r="U1220" s="465"/>
      <c r="V1220" s="358" t="s">
        <v>8161</v>
      </c>
      <c r="W1220" s="358" t="s">
        <v>8161</v>
      </c>
      <c r="X1220" s="358" t="s">
        <v>8161</v>
      </c>
      <c r="Y1220" s="358" t="s">
        <v>8161</v>
      </c>
      <c r="Z1220" s="358" t="s">
        <v>8161</v>
      </c>
      <c r="AA1220" s="358" t="s">
        <v>8161</v>
      </c>
      <c r="AB1220" s="358" t="s">
        <v>138</v>
      </c>
      <c r="AC1220" s="358" t="s">
        <v>138</v>
      </c>
      <c r="AD1220" s="358"/>
    </row>
    <row r="1221" spans="1:30" ht="20.100000000000001" customHeight="1">
      <c r="A1221" s="144"/>
      <c r="B1221" s="413"/>
      <c r="C1221" s="452"/>
      <c r="D1221" s="311" t="s">
        <v>1474</v>
      </c>
      <c r="E1221" s="452"/>
      <c r="F1221" s="323"/>
      <c r="G1221" s="191"/>
      <c r="H1221" s="323"/>
      <c r="I1221" s="191"/>
      <c r="J1221" s="323"/>
      <c r="K1221" s="191"/>
      <c r="L1221" s="356"/>
      <c r="M1221" s="314"/>
      <c r="N1221" s="315"/>
      <c r="O1221" s="316"/>
      <c r="P1221" s="315"/>
      <c r="Q1221" s="316"/>
      <c r="R1221" s="315"/>
      <c r="S1221" s="316"/>
      <c r="T1221" s="315"/>
      <c r="U1221" s="316"/>
      <c r="V1221" s="316"/>
      <c r="W1221" s="316"/>
      <c r="X1221" s="316"/>
      <c r="Y1221" s="452"/>
      <c r="Z1221" s="452"/>
      <c r="AA1221" s="452"/>
      <c r="AB1221" s="452"/>
      <c r="AC1221" s="452"/>
      <c r="AD1221" s="452"/>
    </row>
    <row r="1222" spans="1:30" ht="20.100000000000001" customHeight="1">
      <c r="A1222" s="144"/>
      <c r="B1222" s="413"/>
      <c r="C1222" s="452"/>
      <c r="D1222" s="311" t="s">
        <v>1475</v>
      </c>
      <c r="E1222" s="452"/>
      <c r="F1222" s="323"/>
      <c r="G1222" s="191"/>
      <c r="H1222" s="323"/>
      <c r="I1222" s="191"/>
      <c r="J1222" s="323"/>
      <c r="K1222" s="191"/>
      <c r="L1222" s="356"/>
      <c r="M1222" s="314"/>
      <c r="N1222" s="315"/>
      <c r="O1222" s="316"/>
      <c r="P1222" s="315"/>
      <c r="Q1222" s="316"/>
      <c r="R1222" s="315"/>
      <c r="S1222" s="316"/>
      <c r="T1222" s="315"/>
      <c r="U1222" s="316"/>
      <c r="V1222" s="316"/>
      <c r="W1222" s="316"/>
      <c r="X1222" s="316"/>
      <c r="Y1222" s="452"/>
      <c r="Z1222" s="452"/>
      <c r="AA1222" s="452"/>
      <c r="AB1222" s="452"/>
      <c r="AC1222" s="452"/>
      <c r="AD1222" s="452"/>
    </row>
    <row r="1223" spans="1:30" ht="20.100000000000001" customHeight="1">
      <c r="A1223" s="144"/>
      <c r="B1223" s="413"/>
      <c r="C1223" s="452"/>
      <c r="D1223" s="311" t="s">
        <v>8253</v>
      </c>
      <c r="E1223" s="452"/>
      <c r="F1223" s="323"/>
      <c r="G1223" s="191"/>
      <c r="H1223" s="323"/>
      <c r="I1223" s="191"/>
      <c r="J1223" s="323"/>
      <c r="K1223" s="191"/>
      <c r="L1223" s="356"/>
      <c r="M1223" s="314"/>
      <c r="N1223" s="315"/>
      <c r="O1223" s="316"/>
      <c r="P1223" s="315"/>
      <c r="Q1223" s="316"/>
      <c r="R1223" s="315"/>
      <c r="S1223" s="316"/>
      <c r="T1223" s="315"/>
      <c r="U1223" s="316"/>
      <c r="V1223" s="316"/>
      <c r="W1223" s="316"/>
      <c r="X1223" s="316"/>
      <c r="Y1223" s="452"/>
      <c r="Z1223" s="452"/>
      <c r="AA1223" s="452"/>
      <c r="AB1223" s="452"/>
      <c r="AC1223" s="452"/>
      <c r="AD1223" s="452"/>
    </row>
    <row r="1224" spans="1:30" ht="20.100000000000001" customHeight="1">
      <c r="A1224" s="144"/>
      <c r="B1224" s="413"/>
      <c r="C1224" s="452"/>
      <c r="D1224" s="311" t="s">
        <v>1477</v>
      </c>
      <c r="E1224" s="452"/>
      <c r="F1224" s="323"/>
      <c r="G1224" s="191"/>
      <c r="H1224" s="323"/>
      <c r="I1224" s="191"/>
      <c r="J1224" s="323"/>
      <c r="K1224" s="191"/>
      <c r="L1224" s="356"/>
      <c r="M1224" s="314"/>
      <c r="N1224" s="315"/>
      <c r="O1224" s="316"/>
      <c r="P1224" s="315"/>
      <c r="Q1224" s="316"/>
      <c r="R1224" s="315"/>
      <c r="S1224" s="316"/>
      <c r="T1224" s="315">
        <v>2</v>
      </c>
      <c r="U1224" s="316">
        <v>100</v>
      </c>
      <c r="V1224" s="316"/>
      <c r="W1224" s="316"/>
      <c r="X1224" s="316"/>
      <c r="Y1224" s="452"/>
      <c r="Z1224" s="452"/>
      <c r="AA1224" s="452"/>
      <c r="AB1224" s="452"/>
      <c r="AC1224" s="452"/>
      <c r="AD1224" s="452"/>
    </row>
    <row r="1225" spans="1:30" ht="20.100000000000001" customHeight="1">
      <c r="A1225" s="144"/>
      <c r="B1225" s="413"/>
      <c r="C1225" s="452"/>
      <c r="D1225" s="311" t="s">
        <v>2001</v>
      </c>
      <c r="E1225" s="452"/>
      <c r="F1225" s="323"/>
      <c r="G1225" s="191"/>
      <c r="H1225" s="323"/>
      <c r="I1225" s="191"/>
      <c r="J1225" s="323"/>
      <c r="K1225" s="191"/>
      <c r="L1225" s="356"/>
      <c r="M1225" s="314"/>
      <c r="N1225" s="315"/>
      <c r="O1225" s="316"/>
      <c r="P1225" s="315"/>
      <c r="Q1225" s="316"/>
      <c r="R1225" s="315"/>
      <c r="S1225" s="316"/>
      <c r="T1225" s="315"/>
      <c r="U1225" s="316"/>
      <c r="V1225" s="316"/>
      <c r="W1225" s="316"/>
      <c r="X1225" s="316"/>
      <c r="Y1225" s="452"/>
      <c r="Z1225" s="452"/>
      <c r="AA1225" s="452"/>
      <c r="AB1225" s="452"/>
      <c r="AC1225" s="452"/>
      <c r="AD1225" s="452"/>
    </row>
    <row r="1226" spans="1:30" ht="20.100000000000001" customHeight="1">
      <c r="A1226" s="144"/>
      <c r="B1226" s="413"/>
      <c r="C1226" s="452"/>
      <c r="D1226" s="311" t="s">
        <v>8191</v>
      </c>
      <c r="E1226" s="452"/>
      <c r="F1226" s="323"/>
      <c r="G1226" s="191"/>
      <c r="H1226" s="323"/>
      <c r="I1226" s="191"/>
      <c r="J1226" s="323"/>
      <c r="K1226" s="191"/>
      <c r="L1226" s="356"/>
      <c r="M1226" s="314"/>
      <c r="N1226" s="315"/>
      <c r="O1226" s="316"/>
      <c r="P1226" s="315"/>
      <c r="Q1226" s="316"/>
      <c r="R1226" s="315"/>
      <c r="S1226" s="316"/>
      <c r="T1226" s="315"/>
      <c r="U1226" s="316"/>
      <c r="V1226" s="316"/>
      <c r="W1226" s="316"/>
      <c r="X1226" s="316"/>
      <c r="Y1226" s="452"/>
      <c r="Z1226" s="452"/>
      <c r="AA1226" s="452"/>
      <c r="AB1226" s="452"/>
      <c r="AC1226" s="452"/>
      <c r="AD1226" s="452"/>
    </row>
    <row r="1227" spans="1:30" ht="20.100000000000001" customHeight="1">
      <c r="A1227" s="144"/>
      <c r="B1227" s="413"/>
      <c r="C1227" s="452"/>
      <c r="D1227" s="311" t="s">
        <v>8192</v>
      </c>
      <c r="E1227" s="452"/>
      <c r="F1227" s="323"/>
      <c r="G1227" s="191"/>
      <c r="H1227" s="323"/>
      <c r="I1227" s="191"/>
      <c r="J1227" s="323"/>
      <c r="K1227" s="191"/>
      <c r="L1227" s="356"/>
      <c r="M1227" s="314"/>
      <c r="N1227" s="315"/>
      <c r="O1227" s="316"/>
      <c r="P1227" s="315"/>
      <c r="Q1227" s="316"/>
      <c r="R1227" s="315"/>
      <c r="S1227" s="316"/>
      <c r="T1227" s="315"/>
      <c r="U1227" s="316"/>
      <c r="V1227" s="316"/>
      <c r="W1227" s="316"/>
      <c r="X1227" s="316"/>
      <c r="Y1227" s="452"/>
      <c r="Z1227" s="452"/>
      <c r="AA1227" s="452"/>
      <c r="AB1227" s="452"/>
      <c r="AC1227" s="452"/>
      <c r="AD1227" s="452"/>
    </row>
    <row r="1228" spans="1:30" ht="20.100000000000001" customHeight="1">
      <c r="A1228" s="460" t="s">
        <v>5440</v>
      </c>
      <c r="B1228" s="461" t="s">
        <v>717</v>
      </c>
      <c r="C1228" s="358" t="s">
        <v>5441</v>
      </c>
      <c r="D1228" s="374"/>
      <c r="E1228" s="358"/>
      <c r="F1228" s="467"/>
      <c r="G1228" s="477"/>
      <c r="H1228" s="467"/>
      <c r="I1228" s="477"/>
      <c r="J1228" s="467"/>
      <c r="K1228" s="477"/>
      <c r="L1228" s="443"/>
      <c r="M1228" s="444"/>
      <c r="N1228" s="471"/>
      <c r="O1228" s="465"/>
      <c r="P1228" s="471"/>
      <c r="Q1228" s="465"/>
      <c r="R1228" s="471"/>
      <c r="S1228" s="465"/>
      <c r="T1228" s="471"/>
      <c r="U1228" s="465"/>
      <c r="V1228" s="358" t="s">
        <v>8161</v>
      </c>
      <c r="W1228" s="358" t="s">
        <v>8161</v>
      </c>
      <c r="X1228" s="358" t="s">
        <v>8161</v>
      </c>
      <c r="Y1228" s="358" t="s">
        <v>8161</v>
      </c>
      <c r="Z1228" s="358" t="s">
        <v>8161</v>
      </c>
      <c r="AA1228" s="358" t="s">
        <v>8161</v>
      </c>
      <c r="AB1228" s="358" t="s">
        <v>138</v>
      </c>
      <c r="AC1228" s="358" t="s">
        <v>138</v>
      </c>
      <c r="AD1228" s="358"/>
    </row>
    <row r="1229" spans="1:30" ht="20.100000000000001" customHeight="1">
      <c r="A1229" s="460" t="s">
        <v>5442</v>
      </c>
      <c r="B1229" s="461" t="s">
        <v>718</v>
      </c>
      <c r="C1229" s="358" t="s">
        <v>5439</v>
      </c>
      <c r="D1229" s="476"/>
      <c r="E1229" s="358"/>
      <c r="F1229" s="467"/>
      <c r="G1229" s="477"/>
      <c r="H1229" s="467"/>
      <c r="I1229" s="477"/>
      <c r="J1229" s="467">
        <v>2</v>
      </c>
      <c r="K1229" s="477">
        <v>100</v>
      </c>
      <c r="L1229" s="443"/>
      <c r="M1229" s="444"/>
      <c r="N1229" s="471"/>
      <c r="O1229" s="465"/>
      <c r="P1229" s="471"/>
      <c r="Q1229" s="465"/>
      <c r="R1229" s="471"/>
      <c r="S1229" s="465"/>
      <c r="T1229" s="471">
        <v>2</v>
      </c>
      <c r="U1229" s="465">
        <v>100</v>
      </c>
      <c r="V1229" s="358" t="s">
        <v>8161</v>
      </c>
      <c r="W1229" s="358" t="s">
        <v>8161</v>
      </c>
      <c r="X1229" s="358" t="s">
        <v>8161</v>
      </c>
      <c r="Y1229" s="358" t="s">
        <v>8161</v>
      </c>
      <c r="Z1229" s="358" t="s">
        <v>8161</v>
      </c>
      <c r="AA1229" s="358" t="s">
        <v>8161</v>
      </c>
      <c r="AB1229" s="358" t="s">
        <v>138</v>
      </c>
      <c r="AC1229" s="358" t="s">
        <v>138</v>
      </c>
      <c r="AD1229" s="358"/>
    </row>
    <row r="1230" spans="1:30" ht="20.100000000000001" customHeight="1">
      <c r="A1230" s="144"/>
      <c r="B1230" s="408"/>
      <c r="C1230" s="452"/>
      <c r="D1230" s="120" t="s">
        <v>1970</v>
      </c>
      <c r="E1230" s="452" t="s">
        <v>1335</v>
      </c>
      <c r="F1230" s="323"/>
      <c r="G1230" s="191"/>
      <c r="H1230" s="323"/>
      <c r="I1230" s="191"/>
      <c r="J1230" s="323"/>
      <c r="K1230" s="191"/>
      <c r="L1230" s="356"/>
      <c r="M1230" s="314"/>
      <c r="N1230" s="315"/>
      <c r="O1230" s="316"/>
      <c r="P1230" s="315"/>
      <c r="Q1230" s="316"/>
      <c r="R1230" s="315"/>
      <c r="S1230" s="316"/>
      <c r="T1230" s="315"/>
      <c r="U1230" s="316"/>
      <c r="V1230" s="316"/>
      <c r="W1230" s="316"/>
      <c r="X1230" s="316"/>
      <c r="Y1230" s="452"/>
      <c r="Z1230" s="452"/>
      <c r="AA1230" s="452"/>
      <c r="AB1230" s="452"/>
      <c r="AC1230" s="452"/>
      <c r="AD1230" s="452"/>
    </row>
    <row r="1231" spans="1:30" ht="20.100000000000001" customHeight="1">
      <c r="A1231" s="144"/>
      <c r="B1231" s="408"/>
      <c r="C1231" s="452"/>
      <c r="D1231" s="120" t="s">
        <v>1971</v>
      </c>
      <c r="E1231" s="452"/>
      <c r="F1231" s="323"/>
      <c r="G1231" s="191"/>
      <c r="H1231" s="323"/>
      <c r="I1231" s="191"/>
      <c r="J1231" s="323"/>
      <c r="K1231" s="191"/>
      <c r="L1231" s="356"/>
      <c r="M1231" s="314"/>
      <c r="N1231" s="315"/>
      <c r="O1231" s="316"/>
      <c r="P1231" s="315"/>
      <c r="Q1231" s="316"/>
      <c r="R1231" s="315"/>
      <c r="S1231" s="316"/>
      <c r="T1231" s="315"/>
      <c r="U1231" s="316"/>
      <c r="V1231" s="316"/>
      <c r="W1231" s="316"/>
      <c r="X1231" s="316"/>
      <c r="Y1231" s="452"/>
      <c r="Z1231" s="452"/>
      <c r="AA1231" s="452"/>
      <c r="AB1231" s="452"/>
      <c r="AC1231" s="452"/>
      <c r="AD1231" s="452"/>
    </row>
    <row r="1232" spans="1:30" ht="20.100000000000001" customHeight="1">
      <c r="A1232" s="460" t="s">
        <v>5443</v>
      </c>
      <c r="B1232" s="461" t="s">
        <v>719</v>
      </c>
      <c r="C1232" s="358" t="s">
        <v>5439</v>
      </c>
      <c r="D1232" s="476"/>
      <c r="E1232" s="358"/>
      <c r="F1232" s="467"/>
      <c r="G1232" s="477"/>
      <c r="H1232" s="467"/>
      <c r="I1232" s="477"/>
      <c r="J1232" s="467">
        <v>2</v>
      </c>
      <c r="K1232" s="477">
        <v>100</v>
      </c>
      <c r="L1232" s="443"/>
      <c r="M1232" s="444"/>
      <c r="N1232" s="471"/>
      <c r="O1232" s="465"/>
      <c r="P1232" s="471"/>
      <c r="Q1232" s="465"/>
      <c r="R1232" s="471"/>
      <c r="S1232" s="465"/>
      <c r="T1232" s="471">
        <v>2</v>
      </c>
      <c r="U1232" s="465">
        <v>100</v>
      </c>
      <c r="V1232" s="358" t="s">
        <v>8161</v>
      </c>
      <c r="W1232" s="358" t="s">
        <v>8161</v>
      </c>
      <c r="X1232" s="358" t="s">
        <v>8161</v>
      </c>
      <c r="Y1232" s="358" t="s">
        <v>8161</v>
      </c>
      <c r="Z1232" s="358" t="s">
        <v>8161</v>
      </c>
      <c r="AA1232" s="358" t="s">
        <v>8161</v>
      </c>
      <c r="AB1232" s="358" t="s">
        <v>138</v>
      </c>
      <c r="AC1232" s="358" t="s">
        <v>138</v>
      </c>
      <c r="AD1232" s="358"/>
    </row>
    <row r="1233" spans="1:30" ht="20.100000000000001" customHeight="1">
      <c r="A1233" s="144"/>
      <c r="B1233" s="408"/>
      <c r="C1233" s="452"/>
      <c r="D1233" s="120" t="s">
        <v>1959</v>
      </c>
      <c r="E1233" s="452" t="s">
        <v>73</v>
      </c>
      <c r="F1233" s="323"/>
      <c r="G1233" s="191"/>
      <c r="H1233" s="323"/>
      <c r="I1233" s="191"/>
      <c r="J1233" s="323"/>
      <c r="K1233" s="191"/>
      <c r="L1233" s="356"/>
      <c r="M1233" s="314"/>
      <c r="N1233" s="315"/>
      <c r="O1233" s="316"/>
      <c r="P1233" s="315"/>
      <c r="Q1233" s="316"/>
      <c r="R1233" s="315"/>
      <c r="S1233" s="316"/>
      <c r="T1233" s="315"/>
      <c r="U1233" s="316"/>
      <c r="V1233" s="316"/>
      <c r="W1233" s="316"/>
      <c r="X1233" s="316"/>
      <c r="Y1233" s="452"/>
      <c r="Z1233" s="452"/>
      <c r="AA1233" s="452"/>
      <c r="AB1233" s="452"/>
      <c r="AC1233" s="452"/>
      <c r="AD1233" s="452"/>
    </row>
    <row r="1234" spans="1:30" ht="20.100000000000001" customHeight="1">
      <c r="A1234" s="144"/>
      <c r="B1234" s="408"/>
      <c r="C1234" s="452"/>
      <c r="D1234" s="120" t="s">
        <v>1960</v>
      </c>
      <c r="E1234" s="452"/>
      <c r="F1234" s="323"/>
      <c r="G1234" s="191"/>
      <c r="H1234" s="323"/>
      <c r="I1234" s="191"/>
      <c r="J1234" s="323"/>
      <c r="K1234" s="191"/>
      <c r="L1234" s="356"/>
      <c r="M1234" s="314"/>
      <c r="N1234" s="315"/>
      <c r="O1234" s="316"/>
      <c r="P1234" s="315"/>
      <c r="Q1234" s="316"/>
      <c r="R1234" s="315"/>
      <c r="S1234" s="316"/>
      <c r="T1234" s="315"/>
      <c r="U1234" s="316"/>
      <c r="V1234" s="316"/>
      <c r="W1234" s="316"/>
      <c r="X1234" s="316"/>
      <c r="Y1234" s="452"/>
      <c r="Z1234" s="452"/>
      <c r="AA1234" s="452"/>
      <c r="AB1234" s="452"/>
      <c r="AC1234" s="452"/>
      <c r="AD1234" s="452"/>
    </row>
    <row r="1235" spans="1:30" ht="20.100000000000001" customHeight="1">
      <c r="A1235" s="460" t="s">
        <v>9735</v>
      </c>
      <c r="B1235" s="461" t="s">
        <v>720</v>
      </c>
      <c r="C1235" s="358" t="s">
        <v>996</v>
      </c>
      <c r="D1235" s="374" t="s">
        <v>8256</v>
      </c>
      <c r="E1235" s="527" t="s">
        <v>8190</v>
      </c>
      <c r="F1235" s="467"/>
      <c r="G1235" s="477"/>
      <c r="H1235" s="467"/>
      <c r="I1235" s="477"/>
      <c r="J1235" s="467">
        <v>1</v>
      </c>
      <c r="K1235" s="477">
        <v>2.9</v>
      </c>
      <c r="L1235" s="443"/>
      <c r="M1235" s="444"/>
      <c r="N1235" s="471"/>
      <c r="O1235" s="465"/>
      <c r="P1235" s="471">
        <v>1</v>
      </c>
      <c r="Q1235" s="465">
        <v>2.3255813953488373</v>
      </c>
      <c r="R1235" s="471"/>
      <c r="S1235" s="465"/>
      <c r="T1235" s="471">
        <v>4</v>
      </c>
      <c r="U1235" s="465">
        <v>0.6872852233676976</v>
      </c>
      <c r="V1235" s="358" t="s">
        <v>8161</v>
      </c>
      <c r="W1235" s="358" t="s">
        <v>8161</v>
      </c>
      <c r="X1235" s="358" t="s">
        <v>8161</v>
      </c>
      <c r="Y1235" s="358" t="s">
        <v>8161</v>
      </c>
      <c r="Z1235" s="358" t="s">
        <v>8161</v>
      </c>
      <c r="AA1235" s="358" t="s">
        <v>8161</v>
      </c>
      <c r="AB1235" s="358" t="s">
        <v>138</v>
      </c>
      <c r="AC1235" s="358" t="s">
        <v>138</v>
      </c>
      <c r="AD1235" s="358"/>
    </row>
    <row r="1236" spans="1:30" ht="20.100000000000001" customHeight="1">
      <c r="A1236" s="144"/>
      <c r="B1236" s="413"/>
      <c r="C1236" s="452"/>
      <c r="D1236" s="311" t="s">
        <v>8257</v>
      </c>
      <c r="E1236" s="526"/>
      <c r="F1236" s="323"/>
      <c r="G1236" s="191"/>
      <c r="H1236" s="323"/>
      <c r="I1236" s="191"/>
      <c r="J1236" s="323"/>
      <c r="K1236" s="191"/>
      <c r="L1236" s="356"/>
      <c r="M1236" s="314"/>
      <c r="N1236" s="315"/>
      <c r="O1236" s="316"/>
      <c r="P1236" s="315"/>
      <c r="Q1236" s="316"/>
      <c r="R1236" s="315">
        <v>1</v>
      </c>
      <c r="S1236" s="316">
        <v>1.2345679012345678</v>
      </c>
      <c r="T1236" s="315">
        <v>2</v>
      </c>
      <c r="U1236" s="316">
        <v>0.3436426116838488</v>
      </c>
      <c r="V1236" s="316"/>
      <c r="W1236" s="316"/>
      <c r="X1236" s="316"/>
      <c r="Y1236" s="452"/>
      <c r="Z1236" s="452"/>
      <c r="AA1236" s="452"/>
      <c r="AB1236" s="452"/>
      <c r="AC1236" s="452"/>
      <c r="AD1236" s="452"/>
    </row>
    <row r="1237" spans="1:30" ht="20.100000000000001" customHeight="1">
      <c r="A1237" s="144"/>
      <c r="B1237" s="413"/>
      <c r="C1237" s="452"/>
      <c r="D1237" s="311" t="s">
        <v>8258</v>
      </c>
      <c r="E1237" s="526"/>
      <c r="F1237" s="323"/>
      <c r="G1237" s="191"/>
      <c r="H1237" s="323">
        <v>1</v>
      </c>
      <c r="I1237" s="191">
        <v>3.7037037037037037</v>
      </c>
      <c r="J1237" s="323"/>
      <c r="K1237" s="191"/>
      <c r="L1237" s="356">
        <v>1</v>
      </c>
      <c r="M1237" s="314">
        <v>3</v>
      </c>
      <c r="N1237" s="315">
        <v>2</v>
      </c>
      <c r="O1237" s="316">
        <v>4.8</v>
      </c>
      <c r="P1237" s="315">
        <v>1</v>
      </c>
      <c r="Q1237" s="316">
        <v>2.3255813953488373</v>
      </c>
      <c r="R1237" s="315"/>
      <c r="S1237" s="316"/>
      <c r="T1237" s="315">
        <v>22</v>
      </c>
      <c r="U1237" s="316">
        <v>3.7800687285223367</v>
      </c>
      <c r="V1237" s="316"/>
      <c r="W1237" s="316"/>
      <c r="X1237" s="316"/>
      <c r="Y1237" s="452"/>
      <c r="Z1237" s="452"/>
      <c r="AA1237" s="452"/>
      <c r="AB1237" s="452"/>
      <c r="AC1237" s="452"/>
      <c r="AD1237" s="452"/>
    </row>
    <row r="1238" spans="1:30" ht="20.100000000000001" customHeight="1">
      <c r="A1238" s="144"/>
      <c r="B1238" s="413"/>
      <c r="C1238" s="452"/>
      <c r="D1238" s="311" t="s">
        <v>8259</v>
      </c>
      <c r="E1238" s="526"/>
      <c r="F1238" s="323"/>
      <c r="G1238" s="191"/>
      <c r="H1238" s="323"/>
      <c r="I1238" s="191"/>
      <c r="J1238" s="323"/>
      <c r="K1238" s="191"/>
      <c r="L1238" s="356"/>
      <c r="M1238" s="314"/>
      <c r="N1238" s="315"/>
      <c r="O1238" s="316"/>
      <c r="P1238" s="315"/>
      <c r="Q1238" s="316"/>
      <c r="R1238" s="315"/>
      <c r="S1238" s="316"/>
      <c r="T1238" s="315">
        <v>1</v>
      </c>
      <c r="U1238" s="316">
        <v>0.1718213058419244</v>
      </c>
      <c r="V1238" s="316"/>
      <c r="W1238" s="316"/>
      <c r="X1238" s="316"/>
      <c r="Y1238" s="452"/>
      <c r="Z1238" s="452"/>
      <c r="AA1238" s="452"/>
      <c r="AB1238" s="452"/>
      <c r="AC1238" s="452"/>
      <c r="AD1238" s="452"/>
    </row>
    <row r="1239" spans="1:30" ht="20.100000000000001" customHeight="1">
      <c r="A1239" s="144"/>
      <c r="B1239" s="413"/>
      <c r="C1239" s="452"/>
      <c r="D1239" s="311" t="s">
        <v>1885</v>
      </c>
      <c r="E1239" s="526"/>
      <c r="F1239" s="323"/>
      <c r="G1239" s="191"/>
      <c r="H1239" s="323"/>
      <c r="I1239" s="191"/>
      <c r="J1239" s="323"/>
      <c r="K1239" s="191"/>
      <c r="L1239" s="356">
        <v>1</v>
      </c>
      <c r="M1239" s="314">
        <v>3</v>
      </c>
      <c r="N1239" s="315"/>
      <c r="O1239" s="316"/>
      <c r="P1239" s="315"/>
      <c r="Q1239" s="316"/>
      <c r="R1239" s="315"/>
      <c r="S1239" s="316"/>
      <c r="T1239" s="315">
        <v>8</v>
      </c>
      <c r="U1239" s="316">
        <v>1.3745704467353952</v>
      </c>
      <c r="V1239" s="316"/>
      <c r="W1239" s="316"/>
      <c r="X1239" s="316"/>
      <c r="Y1239" s="452"/>
      <c r="Z1239" s="452"/>
      <c r="AA1239" s="452"/>
      <c r="AB1239" s="452"/>
      <c r="AC1239" s="452"/>
      <c r="AD1239" s="452"/>
    </row>
    <row r="1240" spans="1:30" ht="20.100000000000001" customHeight="1">
      <c r="A1240" s="144"/>
      <c r="B1240" s="413"/>
      <c r="C1240" s="452"/>
      <c r="D1240" s="311" t="s">
        <v>8260</v>
      </c>
      <c r="E1240" s="526"/>
      <c r="F1240" s="323">
        <v>29</v>
      </c>
      <c r="G1240" s="191">
        <v>100</v>
      </c>
      <c r="H1240" s="323">
        <v>26</v>
      </c>
      <c r="I1240" s="191">
        <v>96.296296296296291</v>
      </c>
      <c r="J1240" s="323">
        <v>34</v>
      </c>
      <c r="K1240" s="191">
        <v>97.1</v>
      </c>
      <c r="L1240" s="356">
        <v>31</v>
      </c>
      <c r="M1240" s="314">
        <v>93.9</v>
      </c>
      <c r="N1240" s="315">
        <v>40</v>
      </c>
      <c r="O1240" s="316">
        <v>95.2</v>
      </c>
      <c r="P1240" s="315">
        <v>41</v>
      </c>
      <c r="Q1240" s="316">
        <v>95.348837209302332</v>
      </c>
      <c r="R1240" s="315">
        <v>81</v>
      </c>
      <c r="S1240" s="316">
        <v>98.76543209876543</v>
      </c>
      <c r="T1240" s="315">
        <v>545</v>
      </c>
      <c r="U1240" s="316">
        <v>93.642611683848799</v>
      </c>
      <c r="V1240" s="316"/>
      <c r="W1240" s="316"/>
      <c r="X1240" s="316"/>
      <c r="Y1240" s="452"/>
      <c r="Z1240" s="452"/>
      <c r="AA1240" s="452"/>
      <c r="AB1240" s="452"/>
      <c r="AC1240" s="452"/>
      <c r="AD1240" s="452"/>
    </row>
    <row r="1241" spans="1:30" ht="20.100000000000001" customHeight="1">
      <c r="A1241" s="144"/>
      <c r="B1241" s="413"/>
      <c r="C1241" s="452"/>
      <c r="D1241" s="311" t="s">
        <v>8177</v>
      </c>
      <c r="E1241" s="526"/>
      <c r="F1241" s="323"/>
      <c r="G1241" s="191"/>
      <c r="H1241" s="323"/>
      <c r="I1241" s="191"/>
      <c r="J1241" s="323"/>
      <c r="K1241" s="191"/>
      <c r="L1241" s="356"/>
      <c r="M1241" s="314"/>
      <c r="N1241" s="315"/>
      <c r="O1241" s="316"/>
      <c r="P1241" s="315"/>
      <c r="Q1241" s="316"/>
      <c r="R1241" s="315"/>
      <c r="S1241" s="316"/>
      <c r="T1241" s="315"/>
      <c r="U1241" s="316"/>
      <c r="V1241" s="316"/>
      <c r="W1241" s="316"/>
      <c r="X1241" s="316"/>
      <c r="Y1241" s="452"/>
      <c r="Z1241" s="452"/>
      <c r="AA1241" s="452"/>
      <c r="AB1241" s="452"/>
      <c r="AC1241" s="452"/>
      <c r="AD1241" s="452"/>
    </row>
    <row r="1242" spans="1:30" ht="20.100000000000001" customHeight="1">
      <c r="A1242" s="144"/>
      <c r="B1242" s="413"/>
      <c r="C1242" s="452"/>
      <c r="D1242" s="311" t="s">
        <v>8178</v>
      </c>
      <c r="E1242" s="526"/>
      <c r="F1242" s="323"/>
      <c r="G1242" s="191"/>
      <c r="H1242" s="323"/>
      <c r="I1242" s="191"/>
      <c r="J1242" s="323"/>
      <c r="K1242" s="191"/>
      <c r="L1242" s="356"/>
      <c r="M1242" s="314"/>
      <c r="N1242" s="315"/>
      <c r="O1242" s="316"/>
      <c r="P1242" s="315"/>
      <c r="Q1242" s="316"/>
      <c r="R1242" s="315"/>
      <c r="S1242" s="316"/>
      <c r="T1242" s="315"/>
      <c r="U1242" s="316"/>
      <c r="V1242" s="316"/>
      <c r="W1242" s="316"/>
      <c r="X1242" s="316"/>
      <c r="Y1242" s="452"/>
      <c r="Z1242" s="452"/>
      <c r="AA1242" s="452"/>
      <c r="AB1242" s="452"/>
      <c r="AC1242" s="452"/>
      <c r="AD1242" s="452"/>
    </row>
    <row r="1243" spans="1:30" ht="20.100000000000001" customHeight="1">
      <c r="A1243" s="460" t="s">
        <v>5444</v>
      </c>
      <c r="B1243" s="461" t="s">
        <v>721</v>
      </c>
      <c r="C1243" s="358" t="s">
        <v>996</v>
      </c>
      <c r="D1243" s="374" t="s">
        <v>8261</v>
      </c>
      <c r="E1243" s="358" t="s">
        <v>8132</v>
      </c>
      <c r="F1243" s="467"/>
      <c r="G1243" s="477"/>
      <c r="H1243" s="467"/>
      <c r="I1243" s="477"/>
      <c r="J1243" s="467"/>
      <c r="K1243" s="477"/>
      <c r="L1243" s="443"/>
      <c r="M1243" s="444"/>
      <c r="N1243" s="471"/>
      <c r="O1243" s="465"/>
      <c r="P1243" s="471"/>
      <c r="Q1243" s="465"/>
      <c r="R1243" s="471"/>
      <c r="S1243" s="465"/>
      <c r="T1243" s="471"/>
      <c r="U1243" s="465"/>
      <c r="V1243" s="358" t="s">
        <v>8118</v>
      </c>
      <c r="W1243" s="358" t="s">
        <v>8118</v>
      </c>
      <c r="X1243" s="358" t="s">
        <v>8118</v>
      </c>
      <c r="Y1243" s="358" t="s">
        <v>8118</v>
      </c>
      <c r="Z1243" s="358" t="s">
        <v>8118</v>
      </c>
      <c r="AA1243" s="358" t="s">
        <v>8118</v>
      </c>
      <c r="AB1243" s="358" t="s">
        <v>138</v>
      </c>
      <c r="AC1243" s="358" t="s">
        <v>138</v>
      </c>
      <c r="AD1243" s="358"/>
    </row>
    <row r="1244" spans="1:30" ht="20.100000000000001" customHeight="1">
      <c r="A1244" s="144"/>
      <c r="B1244" s="413"/>
      <c r="C1244" s="452"/>
      <c r="D1244" s="311" t="s">
        <v>8262</v>
      </c>
      <c r="E1244" s="452"/>
      <c r="F1244" s="323"/>
      <c r="G1244" s="191"/>
      <c r="H1244" s="323"/>
      <c r="I1244" s="191"/>
      <c r="J1244" s="323"/>
      <c r="K1244" s="191"/>
      <c r="L1244" s="356"/>
      <c r="M1244" s="314"/>
      <c r="N1244" s="315"/>
      <c r="O1244" s="316"/>
      <c r="P1244" s="315"/>
      <c r="Q1244" s="316"/>
      <c r="R1244" s="315"/>
      <c r="S1244" s="316"/>
      <c r="T1244" s="315"/>
      <c r="U1244" s="316"/>
      <c r="V1244" s="316"/>
      <c r="W1244" s="316"/>
      <c r="X1244" s="316"/>
      <c r="Y1244" s="452"/>
      <c r="Z1244" s="452"/>
      <c r="AA1244" s="452"/>
      <c r="AB1244" s="452"/>
      <c r="AC1244" s="452"/>
      <c r="AD1244" s="452"/>
    </row>
    <row r="1245" spans="1:30" ht="20.100000000000001" customHeight="1">
      <c r="A1245" s="144"/>
      <c r="B1245" s="413"/>
      <c r="C1245" s="452"/>
      <c r="D1245" s="311" t="s">
        <v>8263</v>
      </c>
      <c r="E1245" s="452"/>
      <c r="F1245" s="323"/>
      <c r="G1245" s="191"/>
      <c r="H1245" s="323"/>
      <c r="I1245" s="191"/>
      <c r="J1245" s="323">
        <v>1</v>
      </c>
      <c r="K1245" s="191">
        <v>100</v>
      </c>
      <c r="L1245" s="356"/>
      <c r="M1245" s="314"/>
      <c r="N1245" s="315"/>
      <c r="O1245" s="316"/>
      <c r="P1245" s="315"/>
      <c r="Q1245" s="316"/>
      <c r="R1245" s="315"/>
      <c r="S1245" s="316"/>
      <c r="T1245" s="315">
        <v>1</v>
      </c>
      <c r="U1245" s="316">
        <v>50</v>
      </c>
      <c r="V1245" s="316"/>
      <c r="W1245" s="316"/>
      <c r="X1245" s="316"/>
      <c r="Y1245" s="452"/>
      <c r="Z1245" s="452"/>
      <c r="AA1245" s="452"/>
      <c r="AB1245" s="452"/>
      <c r="AC1245" s="452"/>
      <c r="AD1245" s="452"/>
    </row>
    <row r="1246" spans="1:30" ht="20.100000000000001" customHeight="1">
      <c r="A1246" s="144"/>
      <c r="B1246" s="413"/>
      <c r="C1246" s="452"/>
      <c r="D1246" s="311" t="s">
        <v>8264</v>
      </c>
      <c r="E1246" s="452"/>
      <c r="F1246" s="323"/>
      <c r="G1246" s="191"/>
      <c r="H1246" s="323"/>
      <c r="I1246" s="191"/>
      <c r="J1246" s="323"/>
      <c r="K1246" s="191"/>
      <c r="L1246" s="356"/>
      <c r="M1246" s="314"/>
      <c r="N1246" s="315"/>
      <c r="O1246" s="316"/>
      <c r="P1246" s="315"/>
      <c r="Q1246" s="316"/>
      <c r="R1246" s="315"/>
      <c r="S1246" s="316"/>
      <c r="T1246" s="315">
        <v>1</v>
      </c>
      <c r="U1246" s="316">
        <v>50</v>
      </c>
      <c r="V1246" s="316"/>
      <c r="W1246" s="316"/>
      <c r="X1246" s="316"/>
      <c r="Y1246" s="452"/>
      <c r="Z1246" s="452"/>
      <c r="AA1246" s="452"/>
      <c r="AB1246" s="452"/>
      <c r="AC1246" s="452"/>
      <c r="AD1246" s="452"/>
    </row>
    <row r="1247" spans="1:30" ht="20.100000000000001" customHeight="1">
      <c r="A1247" s="144"/>
      <c r="B1247" s="413"/>
      <c r="C1247" s="452"/>
      <c r="D1247" s="311" t="s">
        <v>1885</v>
      </c>
      <c r="E1247" s="452"/>
      <c r="F1247" s="323"/>
      <c r="G1247" s="191"/>
      <c r="H1247" s="323"/>
      <c r="I1247" s="191"/>
      <c r="J1247" s="323"/>
      <c r="K1247" s="191"/>
      <c r="L1247" s="356"/>
      <c r="M1247" s="314"/>
      <c r="N1247" s="315"/>
      <c r="O1247" s="316"/>
      <c r="P1247" s="315"/>
      <c r="Q1247" s="316"/>
      <c r="R1247" s="315"/>
      <c r="S1247" s="316"/>
      <c r="T1247" s="315"/>
      <c r="U1247" s="316"/>
      <c r="V1247" s="316"/>
      <c r="W1247" s="316"/>
      <c r="X1247" s="316"/>
      <c r="Y1247" s="452"/>
      <c r="Z1247" s="452"/>
      <c r="AA1247" s="452"/>
      <c r="AB1247" s="452"/>
      <c r="AC1247" s="452"/>
      <c r="AD1247" s="452"/>
    </row>
    <row r="1248" spans="1:30" ht="20.100000000000001" customHeight="1">
      <c r="A1248" s="144"/>
      <c r="B1248" s="413"/>
      <c r="C1248" s="452"/>
      <c r="D1248" s="311" t="s">
        <v>8260</v>
      </c>
      <c r="E1248" s="452"/>
      <c r="F1248" s="323"/>
      <c r="G1248" s="191"/>
      <c r="H1248" s="323"/>
      <c r="I1248" s="191"/>
      <c r="J1248" s="323"/>
      <c r="K1248" s="191"/>
      <c r="L1248" s="356"/>
      <c r="M1248" s="314"/>
      <c r="N1248" s="315"/>
      <c r="O1248" s="316"/>
      <c r="P1248" s="315"/>
      <c r="Q1248" s="316"/>
      <c r="R1248" s="315"/>
      <c r="S1248" s="316"/>
      <c r="T1248" s="315"/>
      <c r="U1248" s="316"/>
      <c r="V1248" s="316"/>
      <c r="W1248" s="316"/>
      <c r="X1248" s="316"/>
      <c r="Y1248" s="452"/>
      <c r="Z1248" s="452"/>
      <c r="AA1248" s="452"/>
      <c r="AB1248" s="452"/>
      <c r="AC1248" s="452"/>
      <c r="AD1248" s="452"/>
    </row>
    <row r="1249" spans="1:30" ht="20.100000000000001" customHeight="1">
      <c r="A1249" s="144"/>
      <c r="B1249" s="413"/>
      <c r="C1249" s="452"/>
      <c r="D1249" s="311" t="s">
        <v>8177</v>
      </c>
      <c r="E1249" s="452"/>
      <c r="F1249" s="323"/>
      <c r="G1249" s="191"/>
      <c r="H1249" s="323"/>
      <c r="I1249" s="191"/>
      <c r="J1249" s="323"/>
      <c r="K1249" s="191"/>
      <c r="L1249" s="356"/>
      <c r="M1249" s="314"/>
      <c r="N1249" s="315"/>
      <c r="O1249" s="316"/>
      <c r="P1249" s="315"/>
      <c r="Q1249" s="316"/>
      <c r="R1249" s="315"/>
      <c r="S1249" s="316"/>
      <c r="T1249" s="315"/>
      <c r="U1249" s="316"/>
      <c r="V1249" s="316"/>
      <c r="W1249" s="316"/>
      <c r="X1249" s="316"/>
      <c r="Y1249" s="452"/>
      <c r="Z1249" s="452"/>
      <c r="AA1249" s="452"/>
      <c r="AB1249" s="452"/>
      <c r="AC1249" s="452"/>
      <c r="AD1249" s="452"/>
    </row>
    <row r="1250" spans="1:30" ht="20.100000000000001" customHeight="1">
      <c r="A1250" s="144"/>
      <c r="B1250" s="413"/>
      <c r="C1250" s="452"/>
      <c r="D1250" s="311" t="s">
        <v>8178</v>
      </c>
      <c r="E1250" s="452"/>
      <c r="F1250" s="323"/>
      <c r="G1250" s="191"/>
      <c r="H1250" s="323"/>
      <c r="I1250" s="191"/>
      <c r="J1250" s="323"/>
      <c r="K1250" s="191"/>
      <c r="L1250" s="356"/>
      <c r="M1250" s="314"/>
      <c r="N1250" s="315"/>
      <c r="O1250" s="316"/>
      <c r="P1250" s="315"/>
      <c r="Q1250" s="316"/>
      <c r="R1250" s="315"/>
      <c r="S1250" s="316"/>
      <c r="T1250" s="315"/>
      <c r="U1250" s="316"/>
      <c r="V1250" s="316"/>
      <c r="W1250" s="316"/>
      <c r="X1250" s="316"/>
      <c r="Y1250" s="452"/>
      <c r="Z1250" s="452"/>
      <c r="AA1250" s="452"/>
      <c r="AB1250" s="452"/>
      <c r="AC1250" s="452"/>
      <c r="AD1250" s="452"/>
    </row>
    <row r="1251" spans="1:30" ht="20.100000000000001" customHeight="1">
      <c r="A1251" s="460" t="s">
        <v>5445</v>
      </c>
      <c r="B1251" s="461" t="s">
        <v>722</v>
      </c>
      <c r="C1251" s="358" t="s">
        <v>996</v>
      </c>
      <c r="D1251" s="374" t="s">
        <v>8261</v>
      </c>
      <c r="E1251" s="358" t="s">
        <v>8132</v>
      </c>
      <c r="F1251" s="467"/>
      <c r="G1251" s="477"/>
      <c r="H1251" s="467"/>
      <c r="I1251" s="477"/>
      <c r="J1251" s="467"/>
      <c r="K1251" s="477"/>
      <c r="L1251" s="443"/>
      <c r="M1251" s="444"/>
      <c r="N1251" s="471"/>
      <c r="O1251" s="465"/>
      <c r="P1251" s="471"/>
      <c r="Q1251" s="465"/>
      <c r="R1251" s="471"/>
      <c r="S1251" s="465"/>
      <c r="T1251" s="471"/>
      <c r="U1251" s="465"/>
      <c r="V1251" s="358" t="s">
        <v>8118</v>
      </c>
      <c r="W1251" s="358" t="s">
        <v>8118</v>
      </c>
      <c r="X1251" s="358" t="s">
        <v>8118</v>
      </c>
      <c r="Y1251" s="358" t="s">
        <v>8118</v>
      </c>
      <c r="Z1251" s="358" t="s">
        <v>8118</v>
      </c>
      <c r="AA1251" s="358" t="s">
        <v>8118</v>
      </c>
      <c r="AB1251" s="358" t="s">
        <v>138</v>
      </c>
      <c r="AC1251" s="358" t="s">
        <v>138</v>
      </c>
      <c r="AD1251" s="358"/>
    </row>
    <row r="1252" spans="1:30" ht="20.100000000000001" customHeight="1">
      <c r="A1252" s="144"/>
      <c r="B1252" s="413"/>
      <c r="C1252" s="452"/>
      <c r="D1252" s="311" t="s">
        <v>8262</v>
      </c>
      <c r="E1252" s="452"/>
      <c r="F1252" s="323"/>
      <c r="G1252" s="191"/>
      <c r="H1252" s="323"/>
      <c r="I1252" s="191"/>
      <c r="J1252" s="323"/>
      <c r="K1252" s="191"/>
      <c r="L1252" s="356"/>
      <c r="M1252" s="314"/>
      <c r="N1252" s="315"/>
      <c r="O1252" s="316"/>
      <c r="P1252" s="315"/>
      <c r="Q1252" s="316"/>
      <c r="R1252" s="315"/>
      <c r="S1252" s="316"/>
      <c r="T1252" s="315"/>
      <c r="U1252" s="316"/>
      <c r="V1252" s="316"/>
      <c r="W1252" s="316"/>
      <c r="X1252" s="316"/>
      <c r="Y1252" s="452"/>
      <c r="Z1252" s="452"/>
      <c r="AA1252" s="452"/>
      <c r="AB1252" s="452"/>
      <c r="AC1252" s="452"/>
      <c r="AD1252" s="452"/>
    </row>
    <row r="1253" spans="1:30" ht="20.100000000000001" customHeight="1">
      <c r="A1253" s="144"/>
      <c r="B1253" s="413"/>
      <c r="C1253" s="452"/>
      <c r="D1253" s="311" t="s">
        <v>8263</v>
      </c>
      <c r="E1253" s="452"/>
      <c r="F1253" s="323"/>
      <c r="G1253" s="191"/>
      <c r="H1253" s="323"/>
      <c r="I1253" s="191"/>
      <c r="J1253" s="323"/>
      <c r="K1253" s="191"/>
      <c r="L1253" s="356"/>
      <c r="M1253" s="314"/>
      <c r="N1253" s="315"/>
      <c r="O1253" s="316"/>
      <c r="P1253" s="315"/>
      <c r="Q1253" s="316"/>
      <c r="R1253" s="315"/>
      <c r="S1253" s="316"/>
      <c r="T1253" s="315"/>
      <c r="U1253" s="316"/>
      <c r="V1253" s="316"/>
      <c r="W1253" s="316"/>
      <c r="X1253" s="316"/>
      <c r="Y1253" s="452"/>
      <c r="Z1253" s="452"/>
      <c r="AA1253" s="452"/>
      <c r="AB1253" s="452"/>
      <c r="AC1253" s="452"/>
      <c r="AD1253" s="452"/>
    </row>
    <row r="1254" spans="1:30" ht="20.100000000000001" customHeight="1">
      <c r="A1254" s="144"/>
      <c r="B1254" s="413"/>
      <c r="C1254" s="452"/>
      <c r="D1254" s="311" t="s">
        <v>8264</v>
      </c>
      <c r="E1254" s="452"/>
      <c r="F1254" s="323"/>
      <c r="G1254" s="191"/>
      <c r="H1254" s="323"/>
      <c r="I1254" s="191"/>
      <c r="J1254" s="323">
        <v>1</v>
      </c>
      <c r="K1254" s="191">
        <v>100</v>
      </c>
      <c r="L1254" s="356"/>
      <c r="M1254" s="314"/>
      <c r="N1254" s="315"/>
      <c r="O1254" s="316"/>
      <c r="P1254" s="315"/>
      <c r="Q1254" s="316"/>
      <c r="R1254" s="315"/>
      <c r="S1254" s="316"/>
      <c r="T1254" s="315"/>
      <c r="U1254" s="316"/>
      <c r="V1254" s="316"/>
      <c r="W1254" s="316"/>
      <c r="X1254" s="316"/>
      <c r="Y1254" s="452"/>
      <c r="Z1254" s="452"/>
      <c r="AA1254" s="452"/>
      <c r="AB1254" s="452"/>
      <c r="AC1254" s="452"/>
      <c r="AD1254" s="452"/>
    </row>
    <row r="1255" spans="1:30" ht="20.100000000000001" customHeight="1">
      <c r="A1255" s="144"/>
      <c r="B1255" s="413"/>
      <c r="C1255" s="452"/>
      <c r="D1255" s="311" t="s">
        <v>1885</v>
      </c>
      <c r="E1255" s="452"/>
      <c r="F1255" s="323"/>
      <c r="G1255" s="191"/>
      <c r="H1255" s="323"/>
      <c r="I1255" s="191"/>
      <c r="J1255" s="323"/>
      <c r="K1255" s="191"/>
      <c r="L1255" s="356"/>
      <c r="M1255" s="314"/>
      <c r="N1255" s="315"/>
      <c r="O1255" s="316"/>
      <c r="P1255" s="315"/>
      <c r="Q1255" s="316"/>
      <c r="R1255" s="315"/>
      <c r="S1255" s="316"/>
      <c r="T1255" s="315"/>
      <c r="U1255" s="316"/>
      <c r="V1255" s="316"/>
      <c r="W1255" s="316"/>
      <c r="X1255" s="316"/>
      <c r="Y1255" s="452"/>
      <c r="Z1255" s="452"/>
      <c r="AA1255" s="452"/>
      <c r="AB1255" s="452"/>
      <c r="AC1255" s="452"/>
      <c r="AD1255" s="452"/>
    </row>
    <row r="1256" spans="1:30" ht="20.100000000000001" customHeight="1">
      <c r="A1256" s="144"/>
      <c r="B1256" s="413"/>
      <c r="C1256" s="452"/>
      <c r="D1256" s="311" t="s">
        <v>8260</v>
      </c>
      <c r="E1256" s="452"/>
      <c r="F1256" s="323"/>
      <c r="G1256" s="191"/>
      <c r="H1256" s="323"/>
      <c r="I1256" s="191"/>
      <c r="J1256" s="323"/>
      <c r="K1256" s="191"/>
      <c r="L1256" s="356"/>
      <c r="M1256" s="314"/>
      <c r="N1256" s="315"/>
      <c r="O1256" s="316"/>
      <c r="P1256" s="315"/>
      <c r="Q1256" s="316"/>
      <c r="R1256" s="315"/>
      <c r="S1256" s="316"/>
      <c r="T1256" s="315"/>
      <c r="U1256" s="316"/>
      <c r="V1256" s="316"/>
      <c r="W1256" s="316"/>
      <c r="X1256" s="316"/>
      <c r="Y1256" s="452"/>
      <c r="Z1256" s="452"/>
      <c r="AA1256" s="452"/>
      <c r="AB1256" s="452"/>
      <c r="AC1256" s="452"/>
      <c r="AD1256" s="452"/>
    </row>
    <row r="1257" spans="1:30" ht="20.100000000000001" customHeight="1">
      <c r="A1257" s="144"/>
      <c r="B1257" s="413"/>
      <c r="C1257" s="452"/>
      <c r="D1257" s="311" t="s">
        <v>8177</v>
      </c>
      <c r="E1257" s="452"/>
      <c r="F1257" s="323"/>
      <c r="G1257" s="191"/>
      <c r="H1257" s="323"/>
      <c r="I1257" s="191"/>
      <c r="J1257" s="323"/>
      <c r="K1257" s="191"/>
      <c r="L1257" s="356"/>
      <c r="M1257" s="314"/>
      <c r="N1257" s="315"/>
      <c r="O1257" s="316"/>
      <c r="P1257" s="315"/>
      <c r="Q1257" s="316"/>
      <c r="R1257" s="315"/>
      <c r="S1257" s="316"/>
      <c r="T1257" s="315"/>
      <c r="U1257" s="316"/>
      <c r="V1257" s="316"/>
      <c r="W1257" s="316"/>
      <c r="X1257" s="316"/>
      <c r="Y1257" s="452"/>
      <c r="Z1257" s="452"/>
      <c r="AA1257" s="452"/>
      <c r="AB1257" s="452"/>
      <c r="AC1257" s="452"/>
      <c r="AD1257" s="452"/>
    </row>
    <row r="1258" spans="1:30" ht="20.100000000000001" customHeight="1">
      <c r="A1258" s="144"/>
      <c r="B1258" s="413"/>
      <c r="C1258" s="452"/>
      <c r="D1258" s="311" t="s">
        <v>8178</v>
      </c>
      <c r="E1258" s="452"/>
      <c r="F1258" s="323"/>
      <c r="G1258" s="191"/>
      <c r="H1258" s="323"/>
      <c r="I1258" s="191"/>
      <c r="J1258" s="323"/>
      <c r="K1258" s="191"/>
      <c r="L1258" s="356"/>
      <c r="M1258" s="314"/>
      <c r="N1258" s="315"/>
      <c r="O1258" s="316"/>
      <c r="P1258" s="315"/>
      <c r="Q1258" s="316"/>
      <c r="R1258" s="315"/>
      <c r="S1258" s="316"/>
      <c r="T1258" s="315"/>
      <c r="U1258" s="316"/>
      <c r="V1258" s="316"/>
      <c r="W1258" s="316"/>
      <c r="X1258" s="316"/>
      <c r="Y1258" s="452"/>
      <c r="Z1258" s="452"/>
      <c r="AA1258" s="452"/>
      <c r="AB1258" s="452"/>
      <c r="AC1258" s="452"/>
      <c r="AD1258" s="452"/>
    </row>
    <row r="1259" spans="1:30" ht="20.100000000000001" customHeight="1">
      <c r="A1259" s="460" t="s">
        <v>5446</v>
      </c>
      <c r="B1259" s="461" t="s">
        <v>723</v>
      </c>
      <c r="C1259" s="358" t="s">
        <v>996</v>
      </c>
      <c r="D1259" s="374" t="s">
        <v>8261</v>
      </c>
      <c r="E1259" s="358" t="s">
        <v>8132</v>
      </c>
      <c r="F1259" s="467"/>
      <c r="G1259" s="477"/>
      <c r="H1259" s="467"/>
      <c r="I1259" s="477"/>
      <c r="J1259" s="467"/>
      <c r="K1259" s="477"/>
      <c r="L1259" s="443"/>
      <c r="M1259" s="444"/>
      <c r="N1259" s="471"/>
      <c r="O1259" s="465"/>
      <c r="P1259" s="471"/>
      <c r="Q1259" s="465"/>
      <c r="R1259" s="471"/>
      <c r="S1259" s="465"/>
      <c r="T1259" s="471"/>
      <c r="U1259" s="465"/>
      <c r="V1259" s="358" t="s">
        <v>8118</v>
      </c>
      <c r="W1259" s="358" t="s">
        <v>8118</v>
      </c>
      <c r="X1259" s="358" t="s">
        <v>8118</v>
      </c>
      <c r="Y1259" s="358" t="s">
        <v>8118</v>
      </c>
      <c r="Z1259" s="358" t="s">
        <v>8118</v>
      </c>
      <c r="AA1259" s="358" t="s">
        <v>8118</v>
      </c>
      <c r="AB1259" s="358" t="s">
        <v>138</v>
      </c>
      <c r="AC1259" s="358" t="s">
        <v>138</v>
      </c>
      <c r="AD1259" s="358"/>
    </row>
    <row r="1260" spans="1:30" ht="20.100000000000001" customHeight="1">
      <c r="A1260" s="144"/>
      <c r="B1260" s="413"/>
      <c r="C1260" s="452"/>
      <c r="D1260" s="311" t="s">
        <v>8262</v>
      </c>
      <c r="E1260" s="452"/>
      <c r="F1260" s="323"/>
      <c r="G1260" s="191"/>
      <c r="H1260" s="323"/>
      <c r="I1260" s="191"/>
      <c r="J1260" s="323"/>
      <c r="K1260" s="191"/>
      <c r="L1260" s="356"/>
      <c r="M1260" s="314"/>
      <c r="N1260" s="315"/>
      <c r="O1260" s="316"/>
      <c r="P1260" s="315"/>
      <c r="Q1260" s="316"/>
      <c r="R1260" s="315"/>
      <c r="S1260" s="316"/>
      <c r="T1260" s="315"/>
      <c r="U1260" s="316"/>
      <c r="V1260" s="316"/>
      <c r="W1260" s="316"/>
      <c r="X1260" s="316"/>
      <c r="Y1260" s="452"/>
      <c r="Z1260" s="452"/>
      <c r="AA1260" s="452"/>
      <c r="AB1260" s="452"/>
      <c r="AC1260" s="452"/>
      <c r="AD1260" s="452"/>
    </row>
    <row r="1261" spans="1:30" ht="20.100000000000001" customHeight="1">
      <c r="A1261" s="144"/>
      <c r="B1261" s="413"/>
      <c r="C1261" s="452"/>
      <c r="D1261" s="311" t="s">
        <v>8263</v>
      </c>
      <c r="E1261" s="452"/>
      <c r="F1261" s="323"/>
      <c r="G1261" s="191"/>
      <c r="H1261" s="323"/>
      <c r="I1261" s="191"/>
      <c r="J1261" s="323"/>
      <c r="K1261" s="191"/>
      <c r="L1261" s="356"/>
      <c r="M1261" s="314"/>
      <c r="N1261" s="315"/>
      <c r="O1261" s="316"/>
      <c r="P1261" s="315"/>
      <c r="Q1261" s="316"/>
      <c r="R1261" s="315"/>
      <c r="S1261" s="316"/>
      <c r="T1261" s="315"/>
      <c r="U1261" s="316"/>
      <c r="V1261" s="316"/>
      <c r="W1261" s="316"/>
      <c r="X1261" s="316"/>
      <c r="Y1261" s="452"/>
      <c r="Z1261" s="452"/>
      <c r="AA1261" s="452"/>
      <c r="AB1261" s="452"/>
      <c r="AC1261" s="452"/>
      <c r="AD1261" s="452"/>
    </row>
    <row r="1262" spans="1:30" ht="20.100000000000001" customHeight="1">
      <c r="A1262" s="144"/>
      <c r="B1262" s="413"/>
      <c r="C1262" s="452"/>
      <c r="D1262" s="311" t="s">
        <v>8264</v>
      </c>
      <c r="E1262" s="452"/>
      <c r="F1262" s="323"/>
      <c r="G1262" s="191"/>
      <c r="H1262" s="323"/>
      <c r="I1262" s="191"/>
      <c r="J1262" s="323"/>
      <c r="K1262" s="191"/>
      <c r="L1262" s="356"/>
      <c r="M1262" s="314"/>
      <c r="N1262" s="315"/>
      <c r="O1262" s="316"/>
      <c r="P1262" s="315"/>
      <c r="Q1262" s="316"/>
      <c r="R1262" s="315"/>
      <c r="S1262" s="316"/>
      <c r="T1262" s="315"/>
      <c r="U1262" s="316"/>
      <c r="V1262" s="316"/>
      <c r="W1262" s="316"/>
      <c r="X1262" s="316"/>
      <c r="Y1262" s="452"/>
      <c r="Z1262" s="452"/>
      <c r="AA1262" s="452"/>
      <c r="AB1262" s="452"/>
      <c r="AC1262" s="452"/>
      <c r="AD1262" s="452"/>
    </row>
    <row r="1263" spans="1:30" ht="20.100000000000001" customHeight="1">
      <c r="A1263" s="144"/>
      <c r="B1263" s="413"/>
      <c r="C1263" s="452"/>
      <c r="D1263" s="311" t="s">
        <v>1885</v>
      </c>
      <c r="E1263" s="452"/>
      <c r="F1263" s="323"/>
      <c r="G1263" s="191"/>
      <c r="H1263" s="323"/>
      <c r="I1263" s="191"/>
      <c r="J1263" s="323"/>
      <c r="K1263" s="191"/>
      <c r="L1263" s="356"/>
      <c r="M1263" s="314"/>
      <c r="N1263" s="315"/>
      <c r="O1263" s="316"/>
      <c r="P1263" s="315"/>
      <c r="Q1263" s="316"/>
      <c r="R1263" s="315"/>
      <c r="S1263" s="316"/>
      <c r="T1263" s="315"/>
      <c r="U1263" s="316"/>
      <c r="V1263" s="316"/>
      <c r="W1263" s="316"/>
      <c r="X1263" s="316"/>
      <c r="Y1263" s="452"/>
      <c r="Z1263" s="452"/>
      <c r="AA1263" s="452"/>
      <c r="AB1263" s="452"/>
      <c r="AC1263" s="452"/>
      <c r="AD1263" s="452"/>
    </row>
    <row r="1264" spans="1:30" ht="20.100000000000001" customHeight="1">
      <c r="A1264" s="144"/>
      <c r="B1264" s="413"/>
      <c r="C1264" s="452"/>
      <c r="D1264" s="311" t="s">
        <v>8260</v>
      </c>
      <c r="E1264" s="452"/>
      <c r="F1264" s="323"/>
      <c r="G1264" s="191"/>
      <c r="H1264" s="323"/>
      <c r="I1264" s="191"/>
      <c r="J1264" s="323"/>
      <c r="K1264" s="191"/>
      <c r="L1264" s="356"/>
      <c r="M1264" s="314"/>
      <c r="N1264" s="315"/>
      <c r="O1264" s="316"/>
      <c r="P1264" s="315"/>
      <c r="Q1264" s="316"/>
      <c r="R1264" s="315"/>
      <c r="S1264" s="316"/>
      <c r="T1264" s="315"/>
      <c r="U1264" s="316"/>
      <c r="V1264" s="316"/>
      <c r="W1264" s="316"/>
      <c r="X1264" s="316"/>
      <c r="Y1264" s="452"/>
      <c r="Z1264" s="452"/>
      <c r="AA1264" s="452"/>
      <c r="AB1264" s="452"/>
      <c r="AC1264" s="452"/>
      <c r="AD1264" s="452"/>
    </row>
    <row r="1265" spans="1:30" ht="20.100000000000001" customHeight="1">
      <c r="A1265" s="144"/>
      <c r="B1265" s="413"/>
      <c r="C1265" s="452"/>
      <c r="D1265" s="311" t="s">
        <v>8177</v>
      </c>
      <c r="E1265" s="452"/>
      <c r="F1265" s="323"/>
      <c r="G1265" s="191"/>
      <c r="H1265" s="323"/>
      <c r="I1265" s="191"/>
      <c r="J1265" s="323"/>
      <c r="K1265" s="191"/>
      <c r="L1265" s="356"/>
      <c r="M1265" s="314"/>
      <c r="N1265" s="315"/>
      <c r="O1265" s="316"/>
      <c r="P1265" s="315"/>
      <c r="Q1265" s="316"/>
      <c r="R1265" s="315"/>
      <c r="S1265" s="316"/>
      <c r="T1265" s="315"/>
      <c r="U1265" s="316"/>
      <c r="V1265" s="316"/>
      <c r="W1265" s="316"/>
      <c r="X1265" s="316"/>
      <c r="Y1265" s="452"/>
      <c r="Z1265" s="452"/>
      <c r="AA1265" s="452"/>
      <c r="AB1265" s="452"/>
      <c r="AC1265" s="452"/>
      <c r="AD1265" s="452"/>
    </row>
    <row r="1266" spans="1:30" ht="20.100000000000001" customHeight="1">
      <c r="A1266" s="144"/>
      <c r="B1266" s="413"/>
      <c r="C1266" s="452"/>
      <c r="D1266" s="311" t="s">
        <v>8178</v>
      </c>
      <c r="E1266" s="452"/>
      <c r="F1266" s="323"/>
      <c r="G1266" s="191"/>
      <c r="H1266" s="323"/>
      <c r="I1266" s="191"/>
      <c r="J1266" s="323"/>
      <c r="K1266" s="191"/>
      <c r="L1266" s="356"/>
      <c r="M1266" s="314"/>
      <c r="N1266" s="315"/>
      <c r="O1266" s="316"/>
      <c r="P1266" s="315"/>
      <c r="Q1266" s="316"/>
      <c r="R1266" s="315"/>
      <c r="S1266" s="316"/>
      <c r="T1266" s="315"/>
      <c r="U1266" s="316"/>
      <c r="V1266" s="316"/>
      <c r="W1266" s="316"/>
      <c r="X1266" s="316"/>
      <c r="Y1266" s="452"/>
      <c r="Z1266" s="452"/>
      <c r="AA1266" s="452"/>
      <c r="AB1266" s="452"/>
      <c r="AC1266" s="452"/>
      <c r="AD1266" s="452"/>
    </row>
    <row r="1267" spans="1:30" ht="20.100000000000001" customHeight="1">
      <c r="A1267" s="460" t="s">
        <v>5447</v>
      </c>
      <c r="B1267" s="461" t="s">
        <v>724</v>
      </c>
      <c r="C1267" s="358" t="s">
        <v>996</v>
      </c>
      <c r="D1267" s="374" t="s">
        <v>8261</v>
      </c>
      <c r="E1267" s="358" t="s">
        <v>8132</v>
      </c>
      <c r="F1267" s="467"/>
      <c r="G1267" s="477"/>
      <c r="H1267" s="467"/>
      <c r="I1267" s="477"/>
      <c r="J1267" s="467"/>
      <c r="K1267" s="477"/>
      <c r="L1267" s="443"/>
      <c r="M1267" s="444"/>
      <c r="N1267" s="471"/>
      <c r="O1267" s="465"/>
      <c r="P1267" s="471"/>
      <c r="Q1267" s="465"/>
      <c r="R1267" s="471"/>
      <c r="S1267" s="465"/>
      <c r="T1267" s="471"/>
      <c r="U1267" s="465"/>
      <c r="V1267" s="358" t="s">
        <v>8118</v>
      </c>
      <c r="W1267" s="358" t="s">
        <v>8118</v>
      </c>
      <c r="X1267" s="358" t="s">
        <v>8118</v>
      </c>
      <c r="Y1267" s="358" t="s">
        <v>8118</v>
      </c>
      <c r="Z1267" s="358" t="s">
        <v>8118</v>
      </c>
      <c r="AA1267" s="358" t="s">
        <v>8118</v>
      </c>
      <c r="AB1267" s="358" t="s">
        <v>138</v>
      </c>
      <c r="AC1267" s="358" t="s">
        <v>138</v>
      </c>
      <c r="AD1267" s="358"/>
    </row>
    <row r="1268" spans="1:30" ht="20.100000000000001" customHeight="1">
      <c r="A1268" s="144"/>
      <c r="B1268" s="413"/>
      <c r="C1268" s="452"/>
      <c r="D1268" s="311" t="s">
        <v>8262</v>
      </c>
      <c r="E1268" s="452"/>
      <c r="F1268" s="323"/>
      <c r="G1268" s="191"/>
      <c r="H1268" s="323"/>
      <c r="I1268" s="191"/>
      <c r="J1268" s="323"/>
      <c r="K1268" s="191"/>
      <c r="L1268" s="356"/>
      <c r="M1268" s="314"/>
      <c r="N1268" s="315"/>
      <c r="O1268" s="316"/>
      <c r="P1268" s="315"/>
      <c r="Q1268" s="316"/>
      <c r="R1268" s="315"/>
      <c r="S1268" s="316"/>
      <c r="T1268" s="315"/>
      <c r="U1268" s="316"/>
      <c r="V1268" s="316"/>
      <c r="W1268" s="316"/>
      <c r="X1268" s="316"/>
      <c r="Y1268" s="452"/>
      <c r="Z1268" s="452"/>
      <c r="AA1268" s="452"/>
      <c r="AB1268" s="452"/>
      <c r="AC1268" s="452"/>
      <c r="AD1268" s="452"/>
    </row>
    <row r="1269" spans="1:30" ht="20.100000000000001" customHeight="1">
      <c r="A1269" s="144"/>
      <c r="B1269" s="413"/>
      <c r="C1269" s="452"/>
      <c r="D1269" s="311" t="s">
        <v>8263</v>
      </c>
      <c r="E1269" s="452"/>
      <c r="F1269" s="323"/>
      <c r="G1269" s="191"/>
      <c r="H1269" s="323"/>
      <c r="I1269" s="191"/>
      <c r="J1269" s="323"/>
      <c r="K1269" s="191"/>
      <c r="L1269" s="356"/>
      <c r="M1269" s="314"/>
      <c r="N1269" s="315"/>
      <c r="O1269" s="316"/>
      <c r="P1269" s="315"/>
      <c r="Q1269" s="316"/>
      <c r="R1269" s="315"/>
      <c r="S1269" s="316"/>
      <c r="T1269" s="315"/>
      <c r="U1269" s="316"/>
      <c r="V1269" s="316"/>
      <c r="W1269" s="316"/>
      <c r="X1269" s="316"/>
      <c r="Y1269" s="452"/>
      <c r="Z1269" s="452"/>
      <c r="AA1269" s="452"/>
      <c r="AB1269" s="452"/>
      <c r="AC1269" s="452"/>
      <c r="AD1269" s="452"/>
    </row>
    <row r="1270" spans="1:30" ht="20.100000000000001" customHeight="1">
      <c r="A1270" s="144"/>
      <c r="B1270" s="413"/>
      <c r="C1270" s="452"/>
      <c r="D1270" s="311" t="s">
        <v>8264</v>
      </c>
      <c r="E1270" s="452"/>
      <c r="F1270" s="323"/>
      <c r="G1270" s="191"/>
      <c r="H1270" s="323"/>
      <c r="I1270" s="191"/>
      <c r="J1270" s="323"/>
      <c r="K1270" s="191"/>
      <c r="L1270" s="356"/>
      <c r="M1270" s="314"/>
      <c r="N1270" s="315"/>
      <c r="O1270" s="316"/>
      <c r="P1270" s="315"/>
      <c r="Q1270" s="316"/>
      <c r="R1270" s="315"/>
      <c r="S1270" s="316"/>
      <c r="T1270" s="315"/>
      <c r="U1270" s="316"/>
      <c r="V1270" s="316"/>
      <c r="W1270" s="316"/>
      <c r="X1270" s="316"/>
      <c r="Y1270" s="452"/>
      <c r="Z1270" s="452"/>
      <c r="AA1270" s="452"/>
      <c r="AB1270" s="452"/>
      <c r="AC1270" s="452"/>
      <c r="AD1270" s="452"/>
    </row>
    <row r="1271" spans="1:30" ht="20.100000000000001" customHeight="1">
      <c r="A1271" s="144"/>
      <c r="B1271" s="413"/>
      <c r="C1271" s="452"/>
      <c r="D1271" s="311" t="s">
        <v>1885</v>
      </c>
      <c r="E1271" s="452"/>
      <c r="F1271" s="323"/>
      <c r="G1271" s="191"/>
      <c r="H1271" s="323"/>
      <c r="I1271" s="191"/>
      <c r="J1271" s="323"/>
      <c r="K1271" s="191"/>
      <c r="L1271" s="356"/>
      <c r="M1271" s="314"/>
      <c r="N1271" s="315"/>
      <c r="O1271" s="316"/>
      <c r="P1271" s="315"/>
      <c r="Q1271" s="316"/>
      <c r="R1271" s="315"/>
      <c r="S1271" s="316"/>
      <c r="T1271" s="315"/>
      <c r="U1271" s="316"/>
      <c r="V1271" s="316"/>
      <c r="W1271" s="316"/>
      <c r="X1271" s="316"/>
      <c r="Y1271" s="452"/>
      <c r="Z1271" s="452"/>
      <c r="AA1271" s="452"/>
      <c r="AB1271" s="452"/>
      <c r="AC1271" s="452"/>
      <c r="AD1271" s="452"/>
    </row>
    <row r="1272" spans="1:30" ht="20.100000000000001" customHeight="1">
      <c r="A1272" s="144"/>
      <c r="B1272" s="413"/>
      <c r="C1272" s="452"/>
      <c r="D1272" s="311" t="s">
        <v>8260</v>
      </c>
      <c r="E1272" s="452"/>
      <c r="F1272" s="323"/>
      <c r="G1272" s="191"/>
      <c r="H1272" s="323"/>
      <c r="I1272" s="191"/>
      <c r="J1272" s="323"/>
      <c r="K1272" s="191"/>
      <c r="L1272" s="356"/>
      <c r="M1272" s="314"/>
      <c r="N1272" s="315"/>
      <c r="O1272" s="316"/>
      <c r="P1272" s="315"/>
      <c r="Q1272" s="316"/>
      <c r="R1272" s="315"/>
      <c r="S1272" s="316"/>
      <c r="T1272" s="315"/>
      <c r="U1272" s="316"/>
      <c r="V1272" s="316"/>
      <c r="W1272" s="316"/>
      <c r="X1272" s="316"/>
      <c r="Y1272" s="452"/>
      <c r="Z1272" s="452"/>
      <c r="AA1272" s="452"/>
      <c r="AB1272" s="452"/>
      <c r="AC1272" s="452"/>
      <c r="AD1272" s="452"/>
    </row>
    <row r="1273" spans="1:30" ht="20.100000000000001" customHeight="1">
      <c r="A1273" s="144"/>
      <c r="B1273" s="413"/>
      <c r="C1273" s="452"/>
      <c r="D1273" s="311" t="s">
        <v>8177</v>
      </c>
      <c r="E1273" s="452"/>
      <c r="F1273" s="323"/>
      <c r="G1273" s="191"/>
      <c r="H1273" s="323"/>
      <c r="I1273" s="191"/>
      <c r="J1273" s="323"/>
      <c r="K1273" s="191"/>
      <c r="L1273" s="356"/>
      <c r="M1273" s="314"/>
      <c r="N1273" s="315"/>
      <c r="O1273" s="316"/>
      <c r="P1273" s="315"/>
      <c r="Q1273" s="316"/>
      <c r="R1273" s="315"/>
      <c r="S1273" s="316"/>
      <c r="T1273" s="315"/>
      <c r="U1273" s="316"/>
      <c r="V1273" s="316"/>
      <c r="W1273" s="316"/>
      <c r="X1273" s="316"/>
      <c r="Y1273" s="452"/>
      <c r="Z1273" s="452"/>
      <c r="AA1273" s="452"/>
      <c r="AB1273" s="452"/>
      <c r="AC1273" s="452"/>
      <c r="AD1273" s="452"/>
    </row>
    <row r="1274" spans="1:30" ht="20.100000000000001" customHeight="1">
      <c r="A1274" s="144"/>
      <c r="B1274" s="413"/>
      <c r="C1274" s="452"/>
      <c r="D1274" s="311" t="s">
        <v>8178</v>
      </c>
      <c r="E1274" s="452"/>
      <c r="F1274" s="323"/>
      <c r="G1274" s="191"/>
      <c r="H1274" s="323"/>
      <c r="I1274" s="191"/>
      <c r="J1274" s="323"/>
      <c r="K1274" s="191"/>
      <c r="L1274" s="356"/>
      <c r="M1274" s="314"/>
      <c r="N1274" s="315"/>
      <c r="O1274" s="316"/>
      <c r="P1274" s="315"/>
      <c r="Q1274" s="316"/>
      <c r="R1274" s="315"/>
      <c r="S1274" s="316"/>
      <c r="T1274" s="315"/>
      <c r="U1274" s="316"/>
      <c r="V1274" s="316"/>
      <c r="W1274" s="316"/>
      <c r="X1274" s="316"/>
      <c r="Y1274" s="452"/>
      <c r="Z1274" s="452"/>
      <c r="AA1274" s="452"/>
      <c r="AB1274" s="452"/>
      <c r="AC1274" s="452"/>
      <c r="AD1274" s="452"/>
    </row>
    <row r="1275" spans="1:30" ht="20.100000000000001" customHeight="1">
      <c r="A1275" s="460" t="s">
        <v>5448</v>
      </c>
      <c r="B1275" s="461" t="s">
        <v>725</v>
      </c>
      <c r="C1275" s="358" t="s">
        <v>5449</v>
      </c>
      <c r="D1275" s="374"/>
      <c r="E1275" s="358"/>
      <c r="F1275" s="467"/>
      <c r="G1275" s="477"/>
      <c r="H1275" s="467"/>
      <c r="I1275" s="477"/>
      <c r="J1275" s="467"/>
      <c r="K1275" s="477"/>
      <c r="L1275" s="443">
        <v>1</v>
      </c>
      <c r="M1275" s="444">
        <v>100</v>
      </c>
      <c r="N1275" s="471"/>
      <c r="O1275" s="465"/>
      <c r="P1275" s="471"/>
      <c r="Q1275" s="465"/>
      <c r="R1275" s="471"/>
      <c r="S1275" s="465"/>
      <c r="T1275" s="471">
        <v>8</v>
      </c>
      <c r="U1275" s="465">
        <v>100</v>
      </c>
      <c r="V1275" s="358" t="s">
        <v>8118</v>
      </c>
      <c r="W1275" s="358" t="s">
        <v>8118</v>
      </c>
      <c r="X1275" s="358" t="s">
        <v>8118</v>
      </c>
      <c r="Y1275" s="358" t="s">
        <v>8118</v>
      </c>
      <c r="Z1275" s="358" t="s">
        <v>8118</v>
      </c>
      <c r="AA1275" s="358" t="s">
        <v>8118</v>
      </c>
      <c r="AB1275" s="358" t="s">
        <v>138</v>
      </c>
      <c r="AC1275" s="358" t="s">
        <v>138</v>
      </c>
      <c r="AD1275" s="358"/>
    </row>
    <row r="1276" spans="1:30" ht="20.100000000000001" customHeight="1">
      <c r="A1276" s="460" t="s">
        <v>5450</v>
      </c>
      <c r="B1276" s="461" t="s">
        <v>726</v>
      </c>
      <c r="C1276" s="358" t="s">
        <v>996</v>
      </c>
      <c r="D1276" s="374" t="s">
        <v>8265</v>
      </c>
      <c r="E1276" s="527" t="s">
        <v>8132</v>
      </c>
      <c r="F1276" s="467"/>
      <c r="G1276" s="477"/>
      <c r="H1276" s="467"/>
      <c r="I1276" s="477"/>
      <c r="J1276" s="467"/>
      <c r="K1276" s="477"/>
      <c r="L1276" s="443">
        <v>1</v>
      </c>
      <c r="M1276" s="444">
        <v>3</v>
      </c>
      <c r="N1276" s="471">
        <v>1</v>
      </c>
      <c r="O1276" s="465">
        <v>2.4</v>
      </c>
      <c r="P1276" s="471">
        <v>1</v>
      </c>
      <c r="Q1276" s="465">
        <v>2.3255813953488373</v>
      </c>
      <c r="R1276" s="471"/>
      <c r="S1276" s="465"/>
      <c r="T1276" s="471">
        <v>16</v>
      </c>
      <c r="U1276" s="465">
        <v>2.7491408934707904</v>
      </c>
      <c r="V1276" s="358" t="s">
        <v>8118</v>
      </c>
      <c r="W1276" s="358" t="s">
        <v>8118</v>
      </c>
      <c r="X1276" s="358" t="s">
        <v>8118</v>
      </c>
      <c r="Y1276" s="358" t="s">
        <v>8118</v>
      </c>
      <c r="Z1276" s="358" t="s">
        <v>8118</v>
      </c>
      <c r="AA1276" s="358" t="s">
        <v>8118</v>
      </c>
      <c r="AB1276" s="358" t="s">
        <v>138</v>
      </c>
      <c r="AC1276" s="358" t="s">
        <v>138</v>
      </c>
      <c r="AD1276" s="358"/>
    </row>
    <row r="1277" spans="1:30" ht="20.100000000000001" customHeight="1">
      <c r="A1277" s="144"/>
      <c r="B1277" s="413"/>
      <c r="C1277" s="452"/>
      <c r="D1277" s="311" t="s">
        <v>8266</v>
      </c>
      <c r="E1277" s="526"/>
      <c r="F1277" s="323">
        <v>29</v>
      </c>
      <c r="G1277" s="191">
        <v>100</v>
      </c>
      <c r="H1277" s="323">
        <v>27</v>
      </c>
      <c r="I1277" s="191">
        <v>100</v>
      </c>
      <c r="J1277" s="323">
        <v>35</v>
      </c>
      <c r="K1277" s="191">
        <v>100</v>
      </c>
      <c r="L1277" s="356">
        <v>32</v>
      </c>
      <c r="M1277" s="314">
        <v>97</v>
      </c>
      <c r="N1277" s="315">
        <v>41</v>
      </c>
      <c r="O1277" s="316">
        <v>97.6</v>
      </c>
      <c r="P1277" s="315">
        <v>42</v>
      </c>
      <c r="Q1277" s="316">
        <v>97.674418604651166</v>
      </c>
      <c r="R1277" s="315">
        <v>82</v>
      </c>
      <c r="S1277" s="316">
        <v>100</v>
      </c>
      <c r="T1277" s="315">
        <v>566</v>
      </c>
      <c r="U1277" s="316">
        <v>97.250859106529205</v>
      </c>
      <c r="V1277" s="316"/>
      <c r="W1277" s="316"/>
      <c r="X1277" s="316"/>
      <c r="Y1277" s="452"/>
      <c r="Z1277" s="452"/>
      <c r="AA1277" s="452"/>
      <c r="AB1277" s="452"/>
      <c r="AC1277" s="452"/>
      <c r="AD1277" s="452"/>
    </row>
    <row r="1278" spans="1:30" ht="20.100000000000001" customHeight="1">
      <c r="A1278" s="144"/>
      <c r="B1278" s="408"/>
      <c r="C1278" s="452"/>
      <c r="D1278" s="311" t="s">
        <v>8212</v>
      </c>
      <c r="E1278" s="526"/>
      <c r="F1278" s="323"/>
      <c r="G1278" s="191"/>
      <c r="H1278" s="323"/>
      <c r="I1278" s="191"/>
      <c r="J1278" s="323"/>
      <c r="K1278" s="191"/>
      <c r="L1278" s="356"/>
      <c r="M1278" s="314"/>
      <c r="N1278" s="315"/>
      <c r="O1278" s="316"/>
      <c r="P1278" s="315"/>
      <c r="Q1278" s="316"/>
      <c r="R1278" s="315"/>
      <c r="S1278" s="316"/>
      <c r="T1278" s="315"/>
      <c r="U1278" s="316"/>
      <c r="V1278" s="316"/>
      <c r="W1278" s="316"/>
      <c r="X1278" s="316"/>
      <c r="Y1278" s="452"/>
      <c r="Z1278" s="452"/>
      <c r="AA1278" s="452"/>
      <c r="AB1278" s="452"/>
      <c r="AC1278" s="452"/>
      <c r="AD1278" s="452"/>
    </row>
    <row r="1279" spans="1:30" ht="20.100000000000001" customHeight="1">
      <c r="A1279" s="144"/>
      <c r="B1279" s="413"/>
      <c r="C1279" s="452"/>
      <c r="D1279" s="311" t="s">
        <v>8213</v>
      </c>
      <c r="E1279" s="526"/>
      <c r="F1279" s="323"/>
      <c r="G1279" s="191"/>
      <c r="H1279" s="323"/>
      <c r="I1279" s="191"/>
      <c r="J1279" s="323"/>
      <c r="K1279" s="191"/>
      <c r="L1279" s="356"/>
      <c r="M1279" s="314"/>
      <c r="N1279" s="315"/>
      <c r="O1279" s="316"/>
      <c r="P1279" s="315"/>
      <c r="Q1279" s="316"/>
      <c r="R1279" s="315"/>
      <c r="S1279" s="316"/>
      <c r="T1279" s="315"/>
      <c r="U1279" s="316"/>
      <c r="V1279" s="316"/>
      <c r="W1279" s="316"/>
      <c r="X1279" s="316"/>
      <c r="Y1279" s="452"/>
      <c r="Z1279" s="452"/>
      <c r="AA1279" s="452"/>
      <c r="AB1279" s="452"/>
      <c r="AC1279" s="452"/>
      <c r="AD1279" s="452"/>
    </row>
    <row r="1280" spans="1:30" ht="20.100000000000001" customHeight="1">
      <c r="A1280" s="460" t="s">
        <v>5451</v>
      </c>
      <c r="B1280" s="461" t="s">
        <v>727</v>
      </c>
      <c r="C1280" s="358" t="s">
        <v>5452</v>
      </c>
      <c r="D1280" s="374" t="s">
        <v>8261</v>
      </c>
      <c r="E1280" s="358" t="s">
        <v>8132</v>
      </c>
      <c r="F1280" s="467"/>
      <c r="G1280" s="477"/>
      <c r="H1280" s="467"/>
      <c r="I1280" s="477"/>
      <c r="J1280" s="467"/>
      <c r="K1280" s="477"/>
      <c r="L1280" s="443"/>
      <c r="M1280" s="444"/>
      <c r="N1280" s="471"/>
      <c r="O1280" s="465"/>
      <c r="P1280" s="471"/>
      <c r="Q1280" s="465"/>
      <c r="R1280" s="471"/>
      <c r="S1280" s="465"/>
      <c r="T1280" s="471">
        <v>2</v>
      </c>
      <c r="U1280" s="465">
        <v>12.5</v>
      </c>
      <c r="V1280" s="358" t="s">
        <v>8118</v>
      </c>
      <c r="W1280" s="358" t="s">
        <v>8118</v>
      </c>
      <c r="X1280" s="358" t="s">
        <v>8118</v>
      </c>
      <c r="Y1280" s="358" t="s">
        <v>8118</v>
      </c>
      <c r="Z1280" s="358" t="s">
        <v>8118</v>
      </c>
      <c r="AA1280" s="358" t="s">
        <v>8118</v>
      </c>
      <c r="AB1280" s="358" t="s">
        <v>138</v>
      </c>
      <c r="AC1280" s="358" t="s">
        <v>138</v>
      </c>
      <c r="AD1280" s="358"/>
    </row>
    <row r="1281" spans="1:30" ht="20.100000000000001" customHeight="1">
      <c r="A1281" s="144"/>
      <c r="B1281" s="413"/>
      <c r="C1281" s="452"/>
      <c r="D1281" s="311" t="s">
        <v>8262</v>
      </c>
      <c r="E1281" s="452"/>
      <c r="F1281" s="323"/>
      <c r="G1281" s="191"/>
      <c r="H1281" s="323"/>
      <c r="I1281" s="191"/>
      <c r="J1281" s="323"/>
      <c r="K1281" s="191"/>
      <c r="L1281" s="356"/>
      <c r="M1281" s="314"/>
      <c r="N1281" s="315"/>
      <c r="O1281" s="316"/>
      <c r="P1281" s="315"/>
      <c r="Q1281" s="316"/>
      <c r="R1281" s="315"/>
      <c r="S1281" s="316"/>
      <c r="T1281" s="315">
        <v>1</v>
      </c>
      <c r="U1281" s="316">
        <v>6.25</v>
      </c>
      <c r="V1281" s="316"/>
      <c r="W1281" s="316"/>
      <c r="X1281" s="316"/>
      <c r="Y1281" s="452"/>
      <c r="Z1281" s="452"/>
      <c r="AA1281" s="452"/>
      <c r="AB1281" s="452"/>
      <c r="AC1281" s="452"/>
      <c r="AD1281" s="452"/>
    </row>
    <row r="1282" spans="1:30" ht="20.100000000000001" customHeight="1">
      <c r="A1282" s="144"/>
      <c r="B1282" s="413"/>
      <c r="C1282" s="452"/>
      <c r="D1282" s="311" t="s">
        <v>8263</v>
      </c>
      <c r="E1282" s="452"/>
      <c r="F1282" s="323"/>
      <c r="G1282" s="191"/>
      <c r="H1282" s="323"/>
      <c r="I1282" s="191"/>
      <c r="J1282" s="323"/>
      <c r="K1282" s="191"/>
      <c r="L1282" s="356"/>
      <c r="M1282" s="314"/>
      <c r="N1282" s="315">
        <v>1</v>
      </c>
      <c r="O1282" s="316">
        <v>100</v>
      </c>
      <c r="P1282" s="315"/>
      <c r="Q1282" s="316"/>
      <c r="R1282" s="315"/>
      <c r="S1282" s="316"/>
      <c r="T1282" s="315">
        <v>4</v>
      </c>
      <c r="U1282" s="316">
        <v>25</v>
      </c>
      <c r="V1282" s="316"/>
      <c r="W1282" s="316"/>
      <c r="X1282" s="316"/>
      <c r="Y1282" s="452"/>
      <c r="Z1282" s="452"/>
      <c r="AA1282" s="452"/>
      <c r="AB1282" s="452"/>
      <c r="AC1282" s="452"/>
      <c r="AD1282" s="452"/>
    </row>
    <row r="1283" spans="1:30" ht="20.100000000000001" customHeight="1">
      <c r="A1283" s="144"/>
      <c r="B1283" s="413"/>
      <c r="C1283" s="452"/>
      <c r="D1283" s="311" t="s">
        <v>8264</v>
      </c>
      <c r="E1283" s="452"/>
      <c r="F1283" s="323"/>
      <c r="G1283" s="191"/>
      <c r="H1283" s="323"/>
      <c r="I1283" s="191"/>
      <c r="J1283" s="323"/>
      <c r="K1283" s="191"/>
      <c r="L1283" s="356"/>
      <c r="M1283" s="314"/>
      <c r="N1283" s="315"/>
      <c r="O1283" s="316"/>
      <c r="P1283" s="315"/>
      <c r="Q1283" s="316"/>
      <c r="R1283" s="315"/>
      <c r="S1283" s="316"/>
      <c r="T1283" s="315">
        <v>1</v>
      </c>
      <c r="U1283" s="316">
        <v>6.25</v>
      </c>
      <c r="V1283" s="316"/>
      <c r="W1283" s="316"/>
      <c r="X1283" s="316"/>
      <c r="Y1283" s="452"/>
      <c r="Z1283" s="452"/>
      <c r="AA1283" s="452"/>
      <c r="AB1283" s="452"/>
      <c r="AC1283" s="452"/>
      <c r="AD1283" s="452"/>
    </row>
    <row r="1284" spans="1:30" ht="20.100000000000001" customHeight="1">
      <c r="A1284" s="144"/>
      <c r="B1284" s="413"/>
      <c r="C1284" s="452"/>
      <c r="D1284" s="311" t="s">
        <v>1885</v>
      </c>
      <c r="E1284" s="452"/>
      <c r="F1284" s="323"/>
      <c r="G1284" s="191"/>
      <c r="H1284" s="323"/>
      <c r="I1284" s="191"/>
      <c r="J1284" s="323"/>
      <c r="K1284" s="191"/>
      <c r="L1284" s="356">
        <v>1</v>
      </c>
      <c r="M1284" s="314">
        <v>100</v>
      </c>
      <c r="N1284" s="315"/>
      <c r="O1284" s="316"/>
      <c r="P1284" s="315">
        <v>1</v>
      </c>
      <c r="Q1284" s="316">
        <v>100</v>
      </c>
      <c r="R1284" s="315"/>
      <c r="S1284" s="316"/>
      <c r="T1284" s="315">
        <v>8</v>
      </c>
      <c r="U1284" s="316">
        <v>50</v>
      </c>
      <c r="V1284" s="316"/>
      <c r="W1284" s="316"/>
      <c r="X1284" s="316"/>
      <c r="Y1284" s="452"/>
      <c r="Z1284" s="452"/>
      <c r="AA1284" s="452"/>
      <c r="AB1284" s="452"/>
      <c r="AC1284" s="452"/>
      <c r="AD1284" s="452"/>
    </row>
    <row r="1285" spans="1:30" ht="20.100000000000001" customHeight="1">
      <c r="A1285" s="144"/>
      <c r="B1285" s="413"/>
      <c r="C1285" s="452"/>
      <c r="D1285" s="311" t="s">
        <v>8177</v>
      </c>
      <c r="E1285" s="452"/>
      <c r="F1285" s="323"/>
      <c r="G1285" s="191"/>
      <c r="H1285" s="323"/>
      <c r="I1285" s="191"/>
      <c r="J1285" s="323"/>
      <c r="K1285" s="191"/>
      <c r="L1285" s="356"/>
      <c r="M1285" s="314"/>
      <c r="N1285" s="315"/>
      <c r="O1285" s="316"/>
      <c r="P1285" s="315"/>
      <c r="Q1285" s="316"/>
      <c r="R1285" s="315"/>
      <c r="S1285" s="316"/>
      <c r="T1285" s="315"/>
      <c r="U1285" s="316"/>
      <c r="V1285" s="316"/>
      <c r="W1285" s="316"/>
      <c r="X1285" s="316"/>
      <c r="Y1285" s="452"/>
      <c r="Z1285" s="452"/>
      <c r="AA1285" s="452"/>
      <c r="AB1285" s="452"/>
      <c r="AC1285" s="452"/>
      <c r="AD1285" s="452"/>
    </row>
    <row r="1286" spans="1:30" ht="20.100000000000001" customHeight="1">
      <c r="A1286" s="144"/>
      <c r="B1286" s="413"/>
      <c r="C1286" s="452"/>
      <c r="D1286" s="311" t="s">
        <v>8178</v>
      </c>
      <c r="E1286" s="452"/>
      <c r="F1286" s="323"/>
      <c r="G1286" s="191"/>
      <c r="H1286" s="323"/>
      <c r="I1286" s="191"/>
      <c r="J1286" s="323"/>
      <c r="K1286" s="191"/>
      <c r="L1286" s="356"/>
      <c r="M1286" s="314"/>
      <c r="N1286" s="315"/>
      <c r="O1286" s="316"/>
      <c r="P1286" s="315"/>
      <c r="Q1286" s="316"/>
      <c r="R1286" s="315"/>
      <c r="S1286" s="316"/>
      <c r="T1286" s="315"/>
      <c r="U1286" s="316"/>
      <c r="V1286" s="316"/>
      <c r="W1286" s="316"/>
      <c r="X1286" s="316"/>
      <c r="Y1286" s="452"/>
      <c r="Z1286" s="452"/>
      <c r="AA1286" s="452"/>
      <c r="AB1286" s="452"/>
      <c r="AC1286" s="452"/>
      <c r="AD1286" s="452"/>
    </row>
    <row r="1287" spans="1:30" ht="20.100000000000001" customHeight="1">
      <c r="A1287" s="460" t="s">
        <v>5453</v>
      </c>
      <c r="B1287" s="461" t="s">
        <v>728</v>
      </c>
      <c r="C1287" s="358" t="s">
        <v>5452</v>
      </c>
      <c r="D1287" s="374" t="s">
        <v>8261</v>
      </c>
      <c r="E1287" s="358" t="s">
        <v>8132</v>
      </c>
      <c r="F1287" s="467"/>
      <c r="G1287" s="477"/>
      <c r="H1287" s="467"/>
      <c r="I1287" s="477"/>
      <c r="J1287" s="467"/>
      <c r="K1287" s="477"/>
      <c r="L1287" s="443"/>
      <c r="M1287" s="444"/>
      <c r="N1287" s="471"/>
      <c r="O1287" s="465"/>
      <c r="P1287" s="471"/>
      <c r="Q1287" s="465"/>
      <c r="R1287" s="471"/>
      <c r="S1287" s="465"/>
      <c r="T1287" s="471"/>
      <c r="U1287" s="465"/>
      <c r="V1287" s="358" t="s">
        <v>8118</v>
      </c>
      <c r="W1287" s="358" t="s">
        <v>8118</v>
      </c>
      <c r="X1287" s="358" t="s">
        <v>8118</v>
      </c>
      <c r="Y1287" s="358" t="s">
        <v>8118</v>
      </c>
      <c r="Z1287" s="358" t="s">
        <v>8118</v>
      </c>
      <c r="AA1287" s="358" t="s">
        <v>8118</v>
      </c>
      <c r="AB1287" s="358" t="s">
        <v>138</v>
      </c>
      <c r="AC1287" s="358" t="s">
        <v>138</v>
      </c>
      <c r="AD1287" s="358"/>
    </row>
    <row r="1288" spans="1:30" ht="20.100000000000001" customHeight="1">
      <c r="A1288" s="144"/>
      <c r="B1288" s="413"/>
      <c r="C1288" s="452"/>
      <c r="D1288" s="311" t="s">
        <v>8262</v>
      </c>
      <c r="E1288" s="452"/>
      <c r="F1288" s="323"/>
      <c r="G1288" s="191"/>
      <c r="H1288" s="323"/>
      <c r="I1288" s="191"/>
      <c r="J1288" s="323"/>
      <c r="K1288" s="191"/>
      <c r="L1288" s="356"/>
      <c r="M1288" s="314"/>
      <c r="N1288" s="315"/>
      <c r="O1288" s="316"/>
      <c r="P1288" s="315"/>
      <c r="Q1288" s="316"/>
      <c r="R1288" s="315"/>
      <c r="S1288" s="316"/>
      <c r="T1288" s="315"/>
      <c r="U1288" s="316"/>
      <c r="V1288" s="316"/>
      <c r="W1288" s="316"/>
      <c r="X1288" s="316"/>
      <c r="Y1288" s="452"/>
      <c r="Z1288" s="452"/>
      <c r="AA1288" s="452"/>
      <c r="AB1288" s="452"/>
      <c r="AC1288" s="452"/>
      <c r="AD1288" s="452"/>
    </row>
    <row r="1289" spans="1:30" ht="20.100000000000001" customHeight="1">
      <c r="A1289" s="144"/>
      <c r="B1289" s="413"/>
      <c r="C1289" s="452"/>
      <c r="D1289" s="311" t="s">
        <v>8263</v>
      </c>
      <c r="E1289" s="452"/>
      <c r="F1289" s="323"/>
      <c r="G1289" s="191"/>
      <c r="H1289" s="323"/>
      <c r="I1289" s="191"/>
      <c r="J1289" s="323"/>
      <c r="K1289" s="191"/>
      <c r="L1289" s="356"/>
      <c r="M1289" s="314"/>
      <c r="N1289" s="315"/>
      <c r="O1289" s="316"/>
      <c r="P1289" s="315"/>
      <c r="Q1289" s="316"/>
      <c r="R1289" s="315"/>
      <c r="S1289" s="316"/>
      <c r="T1289" s="315"/>
      <c r="U1289" s="316"/>
      <c r="V1289" s="316"/>
      <c r="W1289" s="316"/>
      <c r="X1289" s="316"/>
      <c r="Y1289" s="452"/>
      <c r="Z1289" s="452"/>
      <c r="AA1289" s="452"/>
      <c r="AB1289" s="452"/>
      <c r="AC1289" s="452"/>
      <c r="AD1289" s="452"/>
    </row>
    <row r="1290" spans="1:30" ht="20.100000000000001" customHeight="1">
      <c r="A1290" s="144"/>
      <c r="B1290" s="413"/>
      <c r="C1290" s="452"/>
      <c r="D1290" s="311" t="s">
        <v>8264</v>
      </c>
      <c r="E1290" s="452"/>
      <c r="F1290" s="323"/>
      <c r="G1290" s="191"/>
      <c r="H1290" s="323"/>
      <c r="I1290" s="191"/>
      <c r="J1290" s="323"/>
      <c r="K1290" s="191"/>
      <c r="L1290" s="356"/>
      <c r="M1290" s="314"/>
      <c r="N1290" s="315"/>
      <c r="O1290" s="316"/>
      <c r="P1290" s="315"/>
      <c r="Q1290" s="316"/>
      <c r="R1290" s="315"/>
      <c r="S1290" s="316"/>
      <c r="T1290" s="315"/>
      <c r="U1290" s="316"/>
      <c r="V1290" s="316"/>
      <c r="W1290" s="316"/>
      <c r="X1290" s="316"/>
      <c r="Y1290" s="452"/>
      <c r="Z1290" s="452"/>
      <c r="AA1290" s="452"/>
      <c r="AB1290" s="452"/>
      <c r="AC1290" s="452"/>
      <c r="AD1290" s="452"/>
    </row>
    <row r="1291" spans="1:30" ht="20.100000000000001" customHeight="1">
      <c r="A1291" s="144"/>
      <c r="B1291" s="413"/>
      <c r="C1291" s="452"/>
      <c r="D1291" s="311" t="s">
        <v>1885</v>
      </c>
      <c r="E1291" s="452"/>
      <c r="F1291" s="323"/>
      <c r="G1291" s="191"/>
      <c r="H1291" s="323"/>
      <c r="I1291" s="191"/>
      <c r="J1291" s="323"/>
      <c r="K1291" s="191"/>
      <c r="L1291" s="356"/>
      <c r="M1291" s="314"/>
      <c r="N1291" s="315"/>
      <c r="O1291" s="316"/>
      <c r="P1291" s="315"/>
      <c r="Q1291" s="316"/>
      <c r="R1291" s="315"/>
      <c r="S1291" s="316"/>
      <c r="T1291" s="315"/>
      <c r="U1291" s="316"/>
      <c r="V1291" s="316"/>
      <c r="W1291" s="316"/>
      <c r="X1291" s="316"/>
      <c r="Y1291" s="452"/>
      <c r="Z1291" s="452"/>
      <c r="AA1291" s="452"/>
      <c r="AB1291" s="452"/>
      <c r="AC1291" s="452"/>
      <c r="AD1291" s="452"/>
    </row>
    <row r="1292" spans="1:30" ht="20.100000000000001" customHeight="1">
      <c r="A1292" s="144"/>
      <c r="B1292" s="413"/>
      <c r="C1292" s="452"/>
      <c r="D1292" s="311" t="s">
        <v>8177</v>
      </c>
      <c r="E1292" s="452"/>
      <c r="F1292" s="323"/>
      <c r="G1292" s="191"/>
      <c r="H1292" s="323"/>
      <c r="I1292" s="191"/>
      <c r="J1292" s="323"/>
      <c r="K1292" s="191"/>
      <c r="L1292" s="356"/>
      <c r="M1292" s="314"/>
      <c r="N1292" s="315"/>
      <c r="O1292" s="316"/>
      <c r="P1292" s="315"/>
      <c r="Q1292" s="316"/>
      <c r="R1292" s="315"/>
      <c r="S1292" s="316"/>
      <c r="T1292" s="315"/>
      <c r="U1292" s="316"/>
      <c r="V1292" s="316"/>
      <c r="W1292" s="316"/>
      <c r="X1292" s="316"/>
      <c r="Y1292" s="452"/>
      <c r="Z1292" s="452"/>
      <c r="AA1292" s="452"/>
      <c r="AB1292" s="452"/>
      <c r="AC1292" s="452"/>
      <c r="AD1292" s="452"/>
    </row>
    <row r="1293" spans="1:30" ht="20.100000000000001" customHeight="1">
      <c r="A1293" s="144"/>
      <c r="B1293" s="413"/>
      <c r="C1293" s="452"/>
      <c r="D1293" s="311" t="s">
        <v>8178</v>
      </c>
      <c r="E1293" s="452"/>
      <c r="F1293" s="323"/>
      <c r="G1293" s="191"/>
      <c r="H1293" s="323"/>
      <c r="I1293" s="191"/>
      <c r="J1293" s="323"/>
      <c r="K1293" s="191"/>
      <c r="L1293" s="356"/>
      <c r="M1293" s="314"/>
      <c r="N1293" s="315"/>
      <c r="O1293" s="316"/>
      <c r="P1293" s="315"/>
      <c r="Q1293" s="316"/>
      <c r="R1293" s="315"/>
      <c r="S1293" s="316"/>
      <c r="T1293" s="315"/>
      <c r="U1293" s="316"/>
      <c r="V1293" s="316"/>
      <c r="W1293" s="316"/>
      <c r="X1293" s="316"/>
      <c r="Y1293" s="452"/>
      <c r="Z1293" s="452"/>
      <c r="AA1293" s="452"/>
      <c r="AB1293" s="452"/>
      <c r="AC1293" s="452"/>
      <c r="AD1293" s="452"/>
    </row>
    <row r="1294" spans="1:30" ht="20.100000000000001" customHeight="1">
      <c r="A1294" s="460" t="s">
        <v>5454</v>
      </c>
      <c r="B1294" s="461" t="s">
        <v>729</v>
      </c>
      <c r="C1294" s="358" t="s">
        <v>5452</v>
      </c>
      <c r="D1294" s="374" t="s">
        <v>8261</v>
      </c>
      <c r="E1294" s="358" t="s">
        <v>8132</v>
      </c>
      <c r="F1294" s="467"/>
      <c r="G1294" s="477"/>
      <c r="H1294" s="467"/>
      <c r="I1294" s="477"/>
      <c r="J1294" s="467"/>
      <c r="K1294" s="477"/>
      <c r="L1294" s="443"/>
      <c r="M1294" s="444"/>
      <c r="N1294" s="471"/>
      <c r="O1294" s="465"/>
      <c r="P1294" s="471"/>
      <c r="Q1294" s="465"/>
      <c r="R1294" s="471"/>
      <c r="S1294" s="465"/>
      <c r="T1294" s="471"/>
      <c r="U1294" s="465"/>
      <c r="V1294" s="358" t="s">
        <v>8118</v>
      </c>
      <c r="W1294" s="358" t="s">
        <v>8118</v>
      </c>
      <c r="X1294" s="358" t="s">
        <v>8118</v>
      </c>
      <c r="Y1294" s="358" t="s">
        <v>8118</v>
      </c>
      <c r="Z1294" s="358" t="s">
        <v>8118</v>
      </c>
      <c r="AA1294" s="358" t="s">
        <v>8118</v>
      </c>
      <c r="AB1294" s="358" t="s">
        <v>138</v>
      </c>
      <c r="AC1294" s="358" t="s">
        <v>138</v>
      </c>
      <c r="AD1294" s="358"/>
    </row>
    <row r="1295" spans="1:30" ht="20.100000000000001" customHeight="1">
      <c r="A1295" s="144"/>
      <c r="B1295" s="413"/>
      <c r="C1295" s="452"/>
      <c r="D1295" s="311" t="s">
        <v>8262</v>
      </c>
      <c r="E1295" s="452"/>
      <c r="F1295" s="323"/>
      <c r="G1295" s="191"/>
      <c r="H1295" s="323"/>
      <c r="I1295" s="191"/>
      <c r="J1295" s="323"/>
      <c r="K1295" s="191"/>
      <c r="L1295" s="356"/>
      <c r="M1295" s="314"/>
      <c r="N1295" s="315"/>
      <c r="O1295" s="316"/>
      <c r="P1295" s="315"/>
      <c r="Q1295" s="316"/>
      <c r="R1295" s="315"/>
      <c r="S1295" s="316"/>
      <c r="T1295" s="315"/>
      <c r="U1295" s="316"/>
      <c r="V1295" s="316"/>
      <c r="W1295" s="316"/>
      <c r="X1295" s="316"/>
      <c r="Y1295" s="452"/>
      <c r="Z1295" s="452"/>
      <c r="AA1295" s="452"/>
      <c r="AB1295" s="452"/>
      <c r="AC1295" s="452"/>
      <c r="AD1295" s="452"/>
    </row>
    <row r="1296" spans="1:30" ht="20.100000000000001" customHeight="1">
      <c r="A1296" s="144"/>
      <c r="B1296" s="413"/>
      <c r="C1296" s="452"/>
      <c r="D1296" s="311" t="s">
        <v>8263</v>
      </c>
      <c r="E1296" s="452"/>
      <c r="F1296" s="323"/>
      <c r="G1296" s="191"/>
      <c r="H1296" s="323"/>
      <c r="I1296" s="191"/>
      <c r="J1296" s="323"/>
      <c r="K1296" s="191"/>
      <c r="L1296" s="356"/>
      <c r="M1296" s="314"/>
      <c r="N1296" s="315"/>
      <c r="O1296" s="316"/>
      <c r="P1296" s="315"/>
      <c r="Q1296" s="316"/>
      <c r="R1296" s="315"/>
      <c r="S1296" s="316"/>
      <c r="T1296" s="315"/>
      <c r="U1296" s="316"/>
      <c r="V1296" s="316"/>
      <c r="W1296" s="316"/>
      <c r="X1296" s="316"/>
      <c r="Y1296" s="452"/>
      <c r="Z1296" s="452"/>
      <c r="AA1296" s="452"/>
      <c r="AB1296" s="452"/>
      <c r="AC1296" s="452"/>
      <c r="AD1296" s="452"/>
    </row>
    <row r="1297" spans="1:30" ht="20.100000000000001" customHeight="1">
      <c r="A1297" s="144"/>
      <c r="B1297" s="413"/>
      <c r="C1297" s="452"/>
      <c r="D1297" s="311" t="s">
        <v>8264</v>
      </c>
      <c r="E1297" s="452"/>
      <c r="F1297" s="323"/>
      <c r="G1297" s="191"/>
      <c r="H1297" s="323"/>
      <c r="I1297" s="191"/>
      <c r="J1297" s="323"/>
      <c r="K1297" s="191"/>
      <c r="L1297" s="356"/>
      <c r="M1297" s="314"/>
      <c r="N1297" s="315"/>
      <c r="O1297" s="316"/>
      <c r="P1297" s="315"/>
      <c r="Q1297" s="316"/>
      <c r="R1297" s="315"/>
      <c r="S1297" s="316"/>
      <c r="T1297" s="315"/>
      <c r="U1297" s="316"/>
      <c r="V1297" s="316"/>
      <c r="W1297" s="316"/>
      <c r="X1297" s="316"/>
      <c r="Y1297" s="452"/>
      <c r="Z1297" s="452"/>
      <c r="AA1297" s="452"/>
      <c r="AB1297" s="452"/>
      <c r="AC1297" s="452"/>
      <c r="AD1297" s="452"/>
    </row>
    <row r="1298" spans="1:30" ht="20.100000000000001" customHeight="1">
      <c r="A1298" s="144"/>
      <c r="B1298" s="413"/>
      <c r="C1298" s="452"/>
      <c r="D1298" s="311" t="s">
        <v>1885</v>
      </c>
      <c r="E1298" s="452"/>
      <c r="F1298" s="323"/>
      <c r="G1298" s="191"/>
      <c r="H1298" s="323"/>
      <c r="I1298" s="191"/>
      <c r="J1298" s="323"/>
      <c r="K1298" s="191"/>
      <c r="L1298" s="356"/>
      <c r="M1298" s="314"/>
      <c r="N1298" s="315"/>
      <c r="O1298" s="316"/>
      <c r="P1298" s="315"/>
      <c r="Q1298" s="316"/>
      <c r="R1298" s="315"/>
      <c r="S1298" s="316"/>
      <c r="T1298" s="315"/>
      <c r="U1298" s="316"/>
      <c r="V1298" s="316"/>
      <c r="W1298" s="316"/>
      <c r="X1298" s="316"/>
      <c r="Y1298" s="452"/>
      <c r="Z1298" s="452"/>
      <c r="AA1298" s="452"/>
      <c r="AB1298" s="452"/>
      <c r="AC1298" s="452"/>
      <c r="AD1298" s="452"/>
    </row>
    <row r="1299" spans="1:30" ht="20.100000000000001" customHeight="1">
      <c r="A1299" s="144"/>
      <c r="B1299" s="413"/>
      <c r="C1299" s="452"/>
      <c r="D1299" s="311" t="s">
        <v>8177</v>
      </c>
      <c r="E1299" s="452"/>
      <c r="F1299" s="323"/>
      <c r="G1299" s="191"/>
      <c r="H1299" s="323"/>
      <c r="I1299" s="191"/>
      <c r="J1299" s="323"/>
      <c r="K1299" s="191"/>
      <c r="L1299" s="356"/>
      <c r="M1299" s="314"/>
      <c r="N1299" s="315"/>
      <c r="O1299" s="316"/>
      <c r="P1299" s="315"/>
      <c r="Q1299" s="316"/>
      <c r="R1299" s="315"/>
      <c r="S1299" s="316"/>
      <c r="T1299" s="315"/>
      <c r="U1299" s="316"/>
      <c r="V1299" s="316"/>
      <c r="W1299" s="316"/>
      <c r="X1299" s="316"/>
      <c r="Y1299" s="452"/>
      <c r="Z1299" s="452"/>
      <c r="AA1299" s="452"/>
      <c r="AB1299" s="452"/>
      <c r="AC1299" s="452"/>
      <c r="AD1299" s="452"/>
    </row>
    <row r="1300" spans="1:30" ht="20.100000000000001" customHeight="1">
      <c r="A1300" s="144"/>
      <c r="B1300" s="413"/>
      <c r="C1300" s="452"/>
      <c r="D1300" s="311" t="s">
        <v>8178</v>
      </c>
      <c r="E1300" s="452"/>
      <c r="F1300" s="323"/>
      <c r="G1300" s="191"/>
      <c r="H1300" s="323"/>
      <c r="I1300" s="191"/>
      <c r="J1300" s="323"/>
      <c r="K1300" s="191"/>
      <c r="L1300" s="356"/>
      <c r="M1300" s="314"/>
      <c r="N1300" s="315"/>
      <c r="O1300" s="316"/>
      <c r="P1300" s="315"/>
      <c r="Q1300" s="316"/>
      <c r="R1300" s="315"/>
      <c r="S1300" s="316"/>
      <c r="T1300" s="315"/>
      <c r="U1300" s="316"/>
      <c r="V1300" s="316"/>
      <c r="W1300" s="316"/>
      <c r="X1300" s="316"/>
      <c r="Y1300" s="452"/>
      <c r="Z1300" s="452"/>
      <c r="AA1300" s="452"/>
      <c r="AB1300" s="452"/>
      <c r="AC1300" s="452"/>
      <c r="AD1300" s="452"/>
    </row>
    <row r="1301" spans="1:30" ht="20.100000000000001" customHeight="1">
      <c r="A1301" s="460" t="s">
        <v>5455</v>
      </c>
      <c r="B1301" s="461" t="s">
        <v>730</v>
      </c>
      <c r="C1301" s="358" t="s">
        <v>5452</v>
      </c>
      <c r="D1301" s="374" t="s">
        <v>8261</v>
      </c>
      <c r="E1301" s="358" t="s">
        <v>8132</v>
      </c>
      <c r="F1301" s="467"/>
      <c r="G1301" s="477"/>
      <c r="H1301" s="467"/>
      <c r="I1301" s="477"/>
      <c r="J1301" s="467"/>
      <c r="K1301" s="477"/>
      <c r="L1301" s="443"/>
      <c r="M1301" s="444"/>
      <c r="N1301" s="471"/>
      <c r="O1301" s="465"/>
      <c r="P1301" s="471"/>
      <c r="Q1301" s="465"/>
      <c r="R1301" s="471"/>
      <c r="S1301" s="465"/>
      <c r="T1301" s="471"/>
      <c r="U1301" s="465"/>
      <c r="V1301" s="358" t="s">
        <v>8118</v>
      </c>
      <c r="W1301" s="358" t="s">
        <v>8118</v>
      </c>
      <c r="X1301" s="358" t="s">
        <v>8118</v>
      </c>
      <c r="Y1301" s="358" t="s">
        <v>8118</v>
      </c>
      <c r="Z1301" s="358" t="s">
        <v>8118</v>
      </c>
      <c r="AA1301" s="358" t="s">
        <v>8118</v>
      </c>
      <c r="AB1301" s="358" t="s">
        <v>138</v>
      </c>
      <c r="AC1301" s="358" t="s">
        <v>138</v>
      </c>
      <c r="AD1301" s="358"/>
    </row>
    <row r="1302" spans="1:30" ht="20.100000000000001" customHeight="1">
      <c r="A1302" s="144"/>
      <c r="B1302" s="413"/>
      <c r="C1302" s="452"/>
      <c r="D1302" s="311" t="s">
        <v>8262</v>
      </c>
      <c r="E1302" s="452"/>
      <c r="F1302" s="323"/>
      <c r="G1302" s="191"/>
      <c r="H1302" s="323"/>
      <c r="I1302" s="191"/>
      <c r="J1302" s="323"/>
      <c r="K1302" s="191"/>
      <c r="L1302" s="356"/>
      <c r="M1302" s="314"/>
      <c r="N1302" s="315"/>
      <c r="O1302" s="316"/>
      <c r="P1302" s="315"/>
      <c r="Q1302" s="316"/>
      <c r="R1302" s="315"/>
      <c r="S1302" s="316"/>
      <c r="T1302" s="315"/>
      <c r="U1302" s="316"/>
      <c r="V1302" s="316"/>
      <c r="W1302" s="316"/>
      <c r="X1302" s="316"/>
      <c r="Y1302" s="452"/>
      <c r="Z1302" s="452"/>
      <c r="AA1302" s="452"/>
      <c r="AB1302" s="452"/>
      <c r="AC1302" s="452"/>
      <c r="AD1302" s="452"/>
    </row>
    <row r="1303" spans="1:30" ht="20.100000000000001" customHeight="1">
      <c r="A1303" s="144"/>
      <c r="B1303" s="413"/>
      <c r="C1303" s="452"/>
      <c r="D1303" s="311" t="s">
        <v>8263</v>
      </c>
      <c r="E1303" s="452"/>
      <c r="F1303" s="323"/>
      <c r="G1303" s="191"/>
      <c r="H1303" s="323"/>
      <c r="I1303" s="191"/>
      <c r="J1303" s="323"/>
      <c r="K1303" s="191"/>
      <c r="L1303" s="356"/>
      <c r="M1303" s="314"/>
      <c r="N1303" s="315"/>
      <c r="O1303" s="316"/>
      <c r="P1303" s="315"/>
      <c r="Q1303" s="316"/>
      <c r="R1303" s="315"/>
      <c r="S1303" s="316"/>
      <c r="T1303" s="315"/>
      <c r="U1303" s="316"/>
      <c r="V1303" s="316"/>
      <c r="W1303" s="316"/>
      <c r="X1303" s="316"/>
      <c r="Y1303" s="452"/>
      <c r="Z1303" s="452"/>
      <c r="AA1303" s="452"/>
      <c r="AB1303" s="452"/>
      <c r="AC1303" s="452"/>
      <c r="AD1303" s="452"/>
    </row>
    <row r="1304" spans="1:30" ht="20.100000000000001" customHeight="1">
      <c r="A1304" s="144"/>
      <c r="B1304" s="413"/>
      <c r="C1304" s="452"/>
      <c r="D1304" s="311" t="s">
        <v>8264</v>
      </c>
      <c r="E1304" s="452"/>
      <c r="F1304" s="323"/>
      <c r="G1304" s="191"/>
      <c r="H1304" s="323"/>
      <c r="I1304" s="191"/>
      <c r="J1304" s="323"/>
      <c r="K1304" s="191"/>
      <c r="L1304" s="356"/>
      <c r="M1304" s="314"/>
      <c r="N1304" s="315"/>
      <c r="O1304" s="316"/>
      <c r="P1304" s="315"/>
      <c r="Q1304" s="316"/>
      <c r="R1304" s="315"/>
      <c r="S1304" s="316"/>
      <c r="T1304" s="315"/>
      <c r="U1304" s="316"/>
      <c r="V1304" s="316"/>
      <c r="W1304" s="316"/>
      <c r="X1304" s="316"/>
      <c r="Y1304" s="452"/>
      <c r="Z1304" s="452"/>
      <c r="AA1304" s="452"/>
      <c r="AB1304" s="452"/>
      <c r="AC1304" s="452"/>
      <c r="AD1304" s="452"/>
    </row>
    <row r="1305" spans="1:30" ht="20.100000000000001" customHeight="1">
      <c r="A1305" s="144"/>
      <c r="B1305" s="413"/>
      <c r="C1305" s="452"/>
      <c r="D1305" s="311" t="s">
        <v>1885</v>
      </c>
      <c r="E1305" s="452"/>
      <c r="F1305" s="323"/>
      <c r="G1305" s="191"/>
      <c r="H1305" s="323"/>
      <c r="I1305" s="191"/>
      <c r="J1305" s="323"/>
      <c r="K1305" s="191"/>
      <c r="L1305" s="356"/>
      <c r="M1305" s="314"/>
      <c r="N1305" s="315"/>
      <c r="O1305" s="316"/>
      <c r="P1305" s="315"/>
      <c r="Q1305" s="316"/>
      <c r="R1305" s="315"/>
      <c r="S1305" s="316"/>
      <c r="T1305" s="315"/>
      <c r="U1305" s="316"/>
      <c r="V1305" s="316"/>
      <c r="W1305" s="316"/>
      <c r="X1305" s="316"/>
      <c r="Y1305" s="452"/>
      <c r="Z1305" s="452"/>
      <c r="AA1305" s="452"/>
      <c r="AB1305" s="452"/>
      <c r="AC1305" s="452"/>
      <c r="AD1305" s="452"/>
    </row>
    <row r="1306" spans="1:30" ht="20.100000000000001" customHeight="1">
      <c r="A1306" s="144"/>
      <c r="B1306" s="413"/>
      <c r="C1306" s="452"/>
      <c r="D1306" s="311" t="s">
        <v>8177</v>
      </c>
      <c r="E1306" s="452"/>
      <c r="F1306" s="323"/>
      <c r="G1306" s="191"/>
      <c r="H1306" s="323"/>
      <c r="I1306" s="191"/>
      <c r="J1306" s="323"/>
      <c r="K1306" s="191"/>
      <c r="L1306" s="356"/>
      <c r="M1306" s="314"/>
      <c r="N1306" s="315"/>
      <c r="O1306" s="316"/>
      <c r="P1306" s="315"/>
      <c r="Q1306" s="316"/>
      <c r="R1306" s="315"/>
      <c r="S1306" s="316"/>
      <c r="T1306" s="315"/>
      <c r="U1306" s="316"/>
      <c r="V1306" s="316"/>
      <c r="W1306" s="316"/>
      <c r="X1306" s="316"/>
      <c r="Y1306" s="452"/>
      <c r="Z1306" s="452"/>
      <c r="AA1306" s="452"/>
      <c r="AB1306" s="452"/>
      <c r="AC1306" s="452"/>
      <c r="AD1306" s="452"/>
    </row>
    <row r="1307" spans="1:30" ht="20.100000000000001" customHeight="1">
      <c r="A1307" s="144"/>
      <c r="B1307" s="413"/>
      <c r="C1307" s="452"/>
      <c r="D1307" s="311" t="s">
        <v>8178</v>
      </c>
      <c r="E1307" s="452"/>
      <c r="F1307" s="323"/>
      <c r="G1307" s="191"/>
      <c r="H1307" s="323"/>
      <c r="I1307" s="191"/>
      <c r="J1307" s="323"/>
      <c r="K1307" s="191"/>
      <c r="L1307" s="356"/>
      <c r="M1307" s="314"/>
      <c r="N1307" s="315"/>
      <c r="O1307" s="316"/>
      <c r="P1307" s="315"/>
      <c r="Q1307" s="316"/>
      <c r="R1307" s="315"/>
      <c r="S1307" s="316"/>
      <c r="T1307" s="315"/>
      <c r="U1307" s="316"/>
      <c r="V1307" s="316"/>
      <c r="W1307" s="316"/>
      <c r="X1307" s="316"/>
      <c r="Y1307" s="452"/>
      <c r="Z1307" s="452"/>
      <c r="AA1307" s="452"/>
      <c r="AB1307" s="452"/>
      <c r="AC1307" s="452"/>
      <c r="AD1307" s="452"/>
    </row>
    <row r="1308" spans="1:30" ht="20.100000000000001" customHeight="1">
      <c r="A1308" s="460" t="s">
        <v>8267</v>
      </c>
      <c r="B1308" s="461" t="s">
        <v>731</v>
      </c>
      <c r="C1308" s="358" t="s">
        <v>5452</v>
      </c>
      <c r="D1308" s="374" t="s">
        <v>8261</v>
      </c>
      <c r="E1308" s="358" t="s">
        <v>8132</v>
      </c>
      <c r="F1308" s="467"/>
      <c r="G1308" s="477"/>
      <c r="H1308" s="467"/>
      <c r="I1308" s="477"/>
      <c r="J1308" s="467"/>
      <c r="K1308" s="477"/>
      <c r="L1308" s="443"/>
      <c r="M1308" s="444"/>
      <c r="N1308" s="471"/>
      <c r="O1308" s="465"/>
      <c r="P1308" s="471"/>
      <c r="Q1308" s="465"/>
      <c r="R1308" s="471"/>
      <c r="S1308" s="465"/>
      <c r="T1308" s="471"/>
      <c r="U1308" s="465"/>
      <c r="V1308" s="358" t="s">
        <v>8118</v>
      </c>
      <c r="W1308" s="358" t="s">
        <v>8118</v>
      </c>
      <c r="X1308" s="358" t="s">
        <v>8118</v>
      </c>
      <c r="Y1308" s="358" t="s">
        <v>8118</v>
      </c>
      <c r="Z1308" s="358" t="s">
        <v>8118</v>
      </c>
      <c r="AA1308" s="358" t="s">
        <v>8118</v>
      </c>
      <c r="AB1308" s="358" t="s">
        <v>138</v>
      </c>
      <c r="AC1308" s="358" t="s">
        <v>138</v>
      </c>
      <c r="AD1308" s="358"/>
    </row>
    <row r="1309" spans="1:30" ht="20.100000000000001" customHeight="1">
      <c r="A1309" s="144"/>
      <c r="B1309" s="413"/>
      <c r="C1309" s="452"/>
      <c r="D1309" s="311" t="s">
        <v>8262</v>
      </c>
      <c r="E1309" s="452"/>
      <c r="F1309" s="323"/>
      <c r="G1309" s="191"/>
      <c r="H1309" s="323"/>
      <c r="I1309" s="191"/>
      <c r="J1309" s="323"/>
      <c r="K1309" s="191"/>
      <c r="L1309" s="356"/>
      <c r="M1309" s="314"/>
      <c r="N1309" s="315"/>
      <c r="O1309" s="316"/>
      <c r="P1309" s="315"/>
      <c r="Q1309" s="316"/>
      <c r="R1309" s="315"/>
      <c r="S1309" s="316"/>
      <c r="T1309" s="315"/>
      <c r="U1309" s="316"/>
      <c r="V1309" s="316"/>
      <c r="W1309" s="316"/>
      <c r="X1309" s="316"/>
      <c r="Y1309" s="452"/>
      <c r="Z1309" s="452"/>
      <c r="AA1309" s="452"/>
      <c r="AB1309" s="452"/>
      <c r="AC1309" s="452"/>
      <c r="AD1309" s="452"/>
    </row>
    <row r="1310" spans="1:30" ht="20.100000000000001" customHeight="1">
      <c r="A1310" s="144"/>
      <c r="B1310" s="413"/>
      <c r="C1310" s="452"/>
      <c r="D1310" s="311" t="s">
        <v>8263</v>
      </c>
      <c r="E1310" s="452"/>
      <c r="F1310" s="323"/>
      <c r="G1310" s="191"/>
      <c r="H1310" s="323"/>
      <c r="I1310" s="191"/>
      <c r="J1310" s="323"/>
      <c r="K1310" s="191"/>
      <c r="L1310" s="356"/>
      <c r="M1310" s="314"/>
      <c r="N1310" s="315"/>
      <c r="O1310" s="316"/>
      <c r="P1310" s="315"/>
      <c r="Q1310" s="316"/>
      <c r="R1310" s="315"/>
      <c r="S1310" s="316"/>
      <c r="T1310" s="315"/>
      <c r="U1310" s="316"/>
      <c r="V1310" s="316"/>
      <c r="W1310" s="316"/>
      <c r="X1310" s="316"/>
      <c r="Y1310" s="452"/>
      <c r="Z1310" s="452"/>
      <c r="AA1310" s="452"/>
      <c r="AB1310" s="452"/>
      <c r="AC1310" s="452"/>
      <c r="AD1310" s="452"/>
    </row>
    <row r="1311" spans="1:30" ht="20.100000000000001" customHeight="1">
      <c r="A1311" s="144"/>
      <c r="B1311" s="413"/>
      <c r="C1311" s="452"/>
      <c r="D1311" s="311" t="s">
        <v>8264</v>
      </c>
      <c r="E1311" s="452"/>
      <c r="F1311" s="323"/>
      <c r="G1311" s="191"/>
      <c r="H1311" s="323"/>
      <c r="I1311" s="191"/>
      <c r="J1311" s="323"/>
      <c r="K1311" s="191"/>
      <c r="L1311" s="356"/>
      <c r="M1311" s="314"/>
      <c r="N1311" s="315"/>
      <c r="O1311" s="316"/>
      <c r="P1311" s="315"/>
      <c r="Q1311" s="316"/>
      <c r="R1311" s="315"/>
      <c r="S1311" s="316"/>
      <c r="T1311" s="315"/>
      <c r="U1311" s="316"/>
      <c r="V1311" s="316"/>
      <c r="W1311" s="316"/>
      <c r="X1311" s="316"/>
      <c r="Y1311" s="452"/>
      <c r="Z1311" s="452"/>
      <c r="AA1311" s="452"/>
      <c r="AB1311" s="452"/>
      <c r="AC1311" s="452"/>
      <c r="AD1311" s="452"/>
    </row>
    <row r="1312" spans="1:30" ht="20.100000000000001" customHeight="1">
      <c r="A1312" s="144"/>
      <c r="B1312" s="413"/>
      <c r="C1312" s="452"/>
      <c r="D1312" s="311" t="s">
        <v>1885</v>
      </c>
      <c r="E1312" s="452"/>
      <c r="F1312" s="323"/>
      <c r="G1312" s="191"/>
      <c r="H1312" s="323"/>
      <c r="I1312" s="191"/>
      <c r="J1312" s="323"/>
      <c r="K1312" s="191"/>
      <c r="L1312" s="356"/>
      <c r="M1312" s="314"/>
      <c r="N1312" s="315"/>
      <c r="O1312" s="316"/>
      <c r="P1312" s="315"/>
      <c r="Q1312" s="316"/>
      <c r="R1312" s="315"/>
      <c r="S1312" s="316"/>
      <c r="T1312" s="315"/>
      <c r="U1312" s="316"/>
      <c r="V1312" s="316"/>
      <c r="W1312" s="316"/>
      <c r="X1312" s="316"/>
      <c r="Y1312" s="452"/>
      <c r="Z1312" s="452"/>
      <c r="AA1312" s="452"/>
      <c r="AB1312" s="452"/>
      <c r="AC1312" s="452"/>
      <c r="AD1312" s="452"/>
    </row>
    <row r="1313" spans="1:30" ht="20.100000000000001" customHeight="1">
      <c r="A1313" s="144"/>
      <c r="B1313" s="413"/>
      <c r="C1313" s="452"/>
      <c r="D1313" s="311" t="s">
        <v>8177</v>
      </c>
      <c r="E1313" s="452"/>
      <c r="F1313" s="323"/>
      <c r="G1313" s="191"/>
      <c r="H1313" s="323"/>
      <c r="I1313" s="191"/>
      <c r="J1313" s="323"/>
      <c r="K1313" s="191"/>
      <c r="L1313" s="356"/>
      <c r="M1313" s="314"/>
      <c r="N1313" s="315"/>
      <c r="O1313" s="316"/>
      <c r="P1313" s="315"/>
      <c r="Q1313" s="316"/>
      <c r="R1313" s="315"/>
      <c r="S1313" s="316"/>
      <c r="T1313" s="315"/>
      <c r="U1313" s="316"/>
      <c r="V1313" s="316"/>
      <c r="W1313" s="316"/>
      <c r="X1313" s="316"/>
      <c r="Y1313" s="452"/>
      <c r="Z1313" s="452"/>
      <c r="AA1313" s="452"/>
      <c r="AB1313" s="452"/>
      <c r="AC1313" s="452"/>
      <c r="AD1313" s="452"/>
    </row>
    <row r="1314" spans="1:30" ht="20.100000000000001" customHeight="1">
      <c r="A1314" s="144"/>
      <c r="B1314" s="413"/>
      <c r="C1314" s="452"/>
      <c r="D1314" s="311" t="s">
        <v>8178</v>
      </c>
      <c r="E1314" s="452"/>
      <c r="F1314" s="323"/>
      <c r="G1314" s="191"/>
      <c r="H1314" s="323"/>
      <c r="I1314" s="191"/>
      <c r="J1314" s="323"/>
      <c r="K1314" s="191"/>
      <c r="L1314" s="356"/>
      <c r="M1314" s="314"/>
      <c r="N1314" s="315"/>
      <c r="O1314" s="316"/>
      <c r="P1314" s="315"/>
      <c r="Q1314" s="316"/>
      <c r="R1314" s="315"/>
      <c r="S1314" s="316"/>
      <c r="T1314" s="315"/>
      <c r="U1314" s="316"/>
      <c r="V1314" s="316"/>
      <c r="W1314" s="316"/>
      <c r="X1314" s="316"/>
      <c r="Y1314" s="452"/>
      <c r="Z1314" s="452"/>
      <c r="AA1314" s="452"/>
      <c r="AB1314" s="452"/>
      <c r="AC1314" s="452"/>
      <c r="AD1314" s="452"/>
    </row>
    <row r="1315" spans="1:30" ht="20.100000000000001" customHeight="1">
      <c r="A1315" s="460" t="s">
        <v>5456</v>
      </c>
      <c r="B1315" s="461" t="s">
        <v>732</v>
      </c>
      <c r="C1315" s="358" t="s">
        <v>5457</v>
      </c>
      <c r="D1315" s="374"/>
      <c r="E1315" s="358" t="s">
        <v>8132</v>
      </c>
      <c r="F1315" s="467"/>
      <c r="G1315" s="477"/>
      <c r="H1315" s="467"/>
      <c r="I1315" s="477"/>
      <c r="J1315" s="467"/>
      <c r="K1315" s="477"/>
      <c r="L1315" s="443">
        <v>1</v>
      </c>
      <c r="M1315" s="444">
        <v>100</v>
      </c>
      <c r="N1315" s="471"/>
      <c r="O1315" s="465"/>
      <c r="P1315" s="471">
        <v>1</v>
      </c>
      <c r="Q1315" s="465">
        <v>100</v>
      </c>
      <c r="R1315" s="471"/>
      <c r="S1315" s="465"/>
      <c r="T1315" s="471">
        <v>8</v>
      </c>
      <c r="U1315" s="465">
        <v>100</v>
      </c>
      <c r="V1315" s="358" t="s">
        <v>8118</v>
      </c>
      <c r="W1315" s="358" t="s">
        <v>8118</v>
      </c>
      <c r="X1315" s="358" t="s">
        <v>8118</v>
      </c>
      <c r="Y1315" s="358" t="s">
        <v>8118</v>
      </c>
      <c r="Z1315" s="358" t="s">
        <v>8118</v>
      </c>
      <c r="AA1315" s="358" t="s">
        <v>8118</v>
      </c>
      <c r="AB1315" s="358" t="s">
        <v>138</v>
      </c>
      <c r="AC1315" s="358" t="s">
        <v>138</v>
      </c>
      <c r="AD1315" s="358"/>
    </row>
    <row r="1316" spans="1:30" ht="20.100000000000001" customHeight="1">
      <c r="A1316" s="460" t="s">
        <v>5458</v>
      </c>
      <c r="B1316" s="461" t="s">
        <v>733</v>
      </c>
      <c r="C1316" s="358" t="s">
        <v>996</v>
      </c>
      <c r="D1316" s="374" t="s">
        <v>1478</v>
      </c>
      <c r="E1316" s="527" t="s">
        <v>8119</v>
      </c>
      <c r="F1316" s="467"/>
      <c r="G1316" s="477"/>
      <c r="H1316" s="467">
        <v>1</v>
      </c>
      <c r="I1316" s="477">
        <v>3.7037037037037037</v>
      </c>
      <c r="J1316" s="467">
        <v>1</v>
      </c>
      <c r="K1316" s="477">
        <v>2.8571428571428572</v>
      </c>
      <c r="L1316" s="443">
        <v>1</v>
      </c>
      <c r="M1316" s="444">
        <v>3</v>
      </c>
      <c r="N1316" s="471">
        <v>4</v>
      </c>
      <c r="O1316" s="465">
        <v>9.5</v>
      </c>
      <c r="P1316" s="471">
        <v>3</v>
      </c>
      <c r="Q1316" s="465">
        <v>6.9767441860465116</v>
      </c>
      <c r="R1316" s="471">
        <v>1</v>
      </c>
      <c r="S1316" s="465">
        <v>1.2345679012345678</v>
      </c>
      <c r="T1316" s="471">
        <v>28</v>
      </c>
      <c r="U1316" s="465">
        <v>4.8109965635738829</v>
      </c>
      <c r="V1316" s="358" t="s">
        <v>8118</v>
      </c>
      <c r="W1316" s="358" t="s">
        <v>8118</v>
      </c>
      <c r="X1316" s="358" t="s">
        <v>8118</v>
      </c>
      <c r="Y1316" s="358" t="s">
        <v>8118</v>
      </c>
      <c r="Z1316" s="358" t="s">
        <v>8118</v>
      </c>
      <c r="AA1316" s="358" t="s">
        <v>8118</v>
      </c>
      <c r="AB1316" s="358" t="s">
        <v>138</v>
      </c>
      <c r="AC1316" s="358" t="s">
        <v>138</v>
      </c>
      <c r="AD1316" s="358"/>
    </row>
    <row r="1317" spans="1:30" ht="20.100000000000001" customHeight="1">
      <c r="A1317" s="144"/>
      <c r="B1317" s="413"/>
      <c r="C1317" s="452"/>
      <c r="D1317" s="311" t="s">
        <v>1479</v>
      </c>
      <c r="E1317" s="526"/>
      <c r="F1317" s="323"/>
      <c r="G1317" s="191"/>
      <c r="H1317" s="323"/>
      <c r="I1317" s="191"/>
      <c r="J1317" s="323">
        <v>1</v>
      </c>
      <c r="K1317" s="191">
        <v>2.8571428571428572</v>
      </c>
      <c r="L1317" s="356"/>
      <c r="M1317" s="314"/>
      <c r="N1317" s="315"/>
      <c r="O1317" s="316"/>
      <c r="P1317" s="315">
        <v>1</v>
      </c>
      <c r="Q1317" s="316">
        <v>2.3255813953488373</v>
      </c>
      <c r="R1317" s="315"/>
      <c r="S1317" s="316"/>
      <c r="T1317" s="315">
        <v>3</v>
      </c>
      <c r="U1317" s="316">
        <v>0.51546391752577314</v>
      </c>
      <c r="V1317" s="316"/>
      <c r="W1317" s="316"/>
      <c r="X1317" s="316"/>
      <c r="Y1317" s="452"/>
      <c r="Z1317" s="452"/>
      <c r="AA1317" s="452"/>
      <c r="AB1317" s="452"/>
      <c r="AC1317" s="452"/>
      <c r="AD1317" s="452"/>
    </row>
    <row r="1318" spans="1:30" ht="20.100000000000001" customHeight="1">
      <c r="A1318" s="144"/>
      <c r="B1318" s="413"/>
      <c r="C1318" s="452"/>
      <c r="D1318" s="311" t="s">
        <v>1480</v>
      </c>
      <c r="E1318" s="526"/>
      <c r="F1318" s="323"/>
      <c r="G1318" s="191"/>
      <c r="H1318" s="323"/>
      <c r="I1318" s="191"/>
      <c r="J1318" s="323">
        <v>1</v>
      </c>
      <c r="K1318" s="191">
        <v>2.8571428571428572</v>
      </c>
      <c r="L1318" s="356"/>
      <c r="M1318" s="314"/>
      <c r="N1318" s="315"/>
      <c r="O1318" s="316"/>
      <c r="P1318" s="315"/>
      <c r="Q1318" s="316"/>
      <c r="R1318" s="315">
        <v>1</v>
      </c>
      <c r="S1318" s="316">
        <v>1.2345679012345678</v>
      </c>
      <c r="T1318" s="315">
        <v>2</v>
      </c>
      <c r="U1318" s="316">
        <v>0.3436426116838488</v>
      </c>
      <c r="V1318" s="316"/>
      <c r="W1318" s="316"/>
      <c r="X1318" s="316"/>
      <c r="Y1318" s="452"/>
      <c r="Z1318" s="452"/>
      <c r="AA1318" s="452"/>
      <c r="AB1318" s="452"/>
      <c r="AC1318" s="452"/>
      <c r="AD1318" s="452"/>
    </row>
    <row r="1319" spans="1:30" ht="20.100000000000001" customHeight="1">
      <c r="A1319" s="144"/>
      <c r="B1319" s="413"/>
      <c r="C1319" s="452"/>
      <c r="D1319" s="311" t="s">
        <v>1481</v>
      </c>
      <c r="E1319" s="526"/>
      <c r="F1319" s="323"/>
      <c r="G1319" s="191"/>
      <c r="H1319" s="323"/>
      <c r="I1319" s="191"/>
      <c r="J1319" s="323"/>
      <c r="K1319" s="191"/>
      <c r="L1319" s="356"/>
      <c r="M1319" s="314"/>
      <c r="N1319" s="315"/>
      <c r="O1319" s="316"/>
      <c r="P1319" s="315">
        <v>1</v>
      </c>
      <c r="Q1319" s="316">
        <v>2.3255813953488373</v>
      </c>
      <c r="R1319" s="315"/>
      <c r="S1319" s="316"/>
      <c r="T1319" s="315">
        <v>4</v>
      </c>
      <c r="U1319" s="316">
        <v>0.6872852233676976</v>
      </c>
      <c r="V1319" s="316"/>
      <c r="W1319" s="316"/>
      <c r="X1319" s="316"/>
      <c r="Y1319" s="452"/>
      <c r="Z1319" s="452"/>
      <c r="AA1319" s="452"/>
      <c r="AB1319" s="452"/>
      <c r="AC1319" s="452"/>
      <c r="AD1319" s="452"/>
    </row>
    <row r="1320" spans="1:30" ht="20.100000000000001" customHeight="1">
      <c r="A1320" s="144"/>
      <c r="B1320" s="413"/>
      <c r="C1320" s="452"/>
      <c r="D1320" s="311" t="s">
        <v>1482</v>
      </c>
      <c r="E1320" s="526"/>
      <c r="F1320" s="323"/>
      <c r="G1320" s="191"/>
      <c r="H1320" s="323">
        <v>1</v>
      </c>
      <c r="I1320" s="191">
        <v>3.7037037037037037</v>
      </c>
      <c r="J1320" s="323"/>
      <c r="K1320" s="191"/>
      <c r="L1320" s="356"/>
      <c r="M1320" s="314"/>
      <c r="N1320" s="315"/>
      <c r="O1320" s="316"/>
      <c r="P1320" s="315"/>
      <c r="Q1320" s="316"/>
      <c r="R1320" s="315"/>
      <c r="S1320" s="316"/>
      <c r="T1320" s="315">
        <v>4</v>
      </c>
      <c r="U1320" s="316">
        <v>0.6872852233676976</v>
      </c>
      <c r="V1320" s="316"/>
      <c r="W1320" s="316"/>
      <c r="X1320" s="316"/>
      <c r="Y1320" s="452"/>
      <c r="Z1320" s="452"/>
      <c r="AA1320" s="452"/>
      <c r="AB1320" s="452"/>
      <c r="AC1320" s="452"/>
      <c r="AD1320" s="452"/>
    </row>
    <row r="1321" spans="1:30" ht="20.100000000000001" customHeight="1">
      <c r="A1321" s="144"/>
      <c r="B1321" s="413"/>
      <c r="C1321" s="452"/>
      <c r="D1321" s="311" t="s">
        <v>1483</v>
      </c>
      <c r="E1321" s="526"/>
      <c r="F1321" s="323"/>
      <c r="G1321" s="191"/>
      <c r="H1321" s="323"/>
      <c r="I1321" s="191"/>
      <c r="J1321" s="323"/>
      <c r="K1321" s="191"/>
      <c r="L1321" s="356"/>
      <c r="M1321" s="314"/>
      <c r="N1321" s="315"/>
      <c r="O1321" s="316"/>
      <c r="P1321" s="315"/>
      <c r="Q1321" s="316"/>
      <c r="R1321" s="315"/>
      <c r="S1321" s="316"/>
      <c r="T1321" s="315">
        <v>12</v>
      </c>
      <c r="U1321" s="316">
        <v>2.0618556701030926</v>
      </c>
      <c r="V1321" s="316"/>
      <c r="W1321" s="316"/>
      <c r="X1321" s="316"/>
      <c r="Y1321" s="452"/>
      <c r="Z1321" s="452"/>
      <c r="AA1321" s="452"/>
      <c r="AB1321" s="452"/>
      <c r="AC1321" s="452"/>
      <c r="AD1321" s="452"/>
    </row>
    <row r="1322" spans="1:30" ht="20.100000000000001" customHeight="1">
      <c r="A1322" s="144"/>
      <c r="B1322" s="413"/>
      <c r="C1322" s="452"/>
      <c r="D1322" s="311" t="s">
        <v>1484</v>
      </c>
      <c r="E1322" s="526"/>
      <c r="F1322" s="323"/>
      <c r="G1322" s="191"/>
      <c r="H1322" s="323"/>
      <c r="I1322" s="191"/>
      <c r="J1322" s="323"/>
      <c r="K1322" s="191"/>
      <c r="L1322" s="356"/>
      <c r="M1322" s="314"/>
      <c r="N1322" s="315"/>
      <c r="O1322" s="316"/>
      <c r="P1322" s="315"/>
      <c r="Q1322" s="316"/>
      <c r="R1322" s="315"/>
      <c r="S1322" s="316"/>
      <c r="T1322" s="315">
        <v>6</v>
      </c>
      <c r="U1322" s="316">
        <v>1.0309278350515463</v>
      </c>
      <c r="V1322" s="316"/>
      <c r="W1322" s="316"/>
      <c r="X1322" s="316"/>
      <c r="Y1322" s="452"/>
      <c r="Z1322" s="452"/>
      <c r="AA1322" s="452"/>
      <c r="AB1322" s="452"/>
      <c r="AC1322" s="452"/>
      <c r="AD1322" s="452"/>
    </row>
    <row r="1323" spans="1:30" ht="20.100000000000001" customHeight="1">
      <c r="A1323" s="144"/>
      <c r="B1323" s="413"/>
      <c r="C1323" s="452"/>
      <c r="D1323" s="311" t="s">
        <v>1912</v>
      </c>
      <c r="E1323" s="526"/>
      <c r="F1323" s="323"/>
      <c r="G1323" s="191"/>
      <c r="H1323" s="323"/>
      <c r="I1323" s="191"/>
      <c r="J1323" s="323"/>
      <c r="K1323" s="191"/>
      <c r="L1323" s="356"/>
      <c r="M1323" s="314"/>
      <c r="N1323" s="315"/>
      <c r="O1323" s="316"/>
      <c r="P1323" s="315"/>
      <c r="Q1323" s="316"/>
      <c r="R1323" s="315"/>
      <c r="S1323" s="316"/>
      <c r="T1323" s="315">
        <v>1</v>
      </c>
      <c r="U1323" s="316">
        <v>0.1718213058419244</v>
      </c>
      <c r="V1323" s="316"/>
      <c r="W1323" s="316"/>
      <c r="X1323" s="316"/>
      <c r="Y1323" s="452"/>
      <c r="Z1323" s="452"/>
      <c r="AA1323" s="452"/>
      <c r="AB1323" s="452"/>
      <c r="AC1323" s="452"/>
      <c r="AD1323" s="452"/>
    </row>
    <row r="1324" spans="1:30" ht="20.100000000000001" customHeight="1">
      <c r="A1324" s="144"/>
      <c r="B1324" s="413"/>
      <c r="C1324" s="452"/>
      <c r="D1324" s="311" t="s">
        <v>8268</v>
      </c>
      <c r="E1324" s="526"/>
      <c r="F1324" s="323">
        <v>29</v>
      </c>
      <c r="G1324" s="191">
        <v>100</v>
      </c>
      <c r="H1324" s="323">
        <v>25</v>
      </c>
      <c r="I1324" s="191">
        <v>92.592592592592595</v>
      </c>
      <c r="J1324" s="323">
        <v>32</v>
      </c>
      <c r="K1324" s="191">
        <v>91.428571428571431</v>
      </c>
      <c r="L1324" s="356">
        <v>32</v>
      </c>
      <c r="M1324" s="314">
        <v>97</v>
      </c>
      <c r="N1324" s="315">
        <v>38</v>
      </c>
      <c r="O1324" s="316">
        <v>90.5</v>
      </c>
      <c r="P1324" s="315">
        <v>38</v>
      </c>
      <c r="Q1324" s="316">
        <v>88.372093023255815</v>
      </c>
      <c r="R1324" s="315">
        <v>80</v>
      </c>
      <c r="S1324" s="316">
        <v>97.6</v>
      </c>
      <c r="T1324" s="315">
        <v>522</v>
      </c>
      <c r="U1324" s="316">
        <v>89.69072164948453</v>
      </c>
      <c r="V1324" s="316"/>
      <c r="W1324" s="316"/>
      <c r="X1324" s="316"/>
      <c r="Y1324" s="452"/>
      <c r="Z1324" s="452"/>
      <c r="AA1324" s="452"/>
      <c r="AB1324" s="452"/>
      <c r="AC1324" s="452"/>
      <c r="AD1324" s="452"/>
    </row>
    <row r="1325" spans="1:30" ht="20.100000000000001" customHeight="1">
      <c r="A1325" s="144"/>
      <c r="B1325" s="413"/>
      <c r="C1325" s="452"/>
      <c r="D1325" s="311" t="s">
        <v>1959</v>
      </c>
      <c r="E1325" s="526"/>
      <c r="F1325" s="323"/>
      <c r="G1325" s="191"/>
      <c r="H1325" s="323"/>
      <c r="I1325" s="191"/>
      <c r="J1325" s="323"/>
      <c r="K1325" s="191"/>
      <c r="L1325" s="356"/>
      <c r="M1325" s="314"/>
      <c r="N1325" s="315"/>
      <c r="O1325" s="316"/>
      <c r="P1325" s="315"/>
      <c r="Q1325" s="316"/>
      <c r="R1325" s="315"/>
      <c r="S1325" s="316"/>
      <c r="T1325" s="315"/>
      <c r="U1325" s="316"/>
      <c r="V1325" s="316"/>
      <c r="W1325" s="316"/>
      <c r="X1325" s="316"/>
      <c r="Y1325" s="452"/>
      <c r="Z1325" s="452"/>
      <c r="AA1325" s="452"/>
      <c r="AB1325" s="452"/>
      <c r="AC1325" s="452"/>
      <c r="AD1325" s="452"/>
    </row>
    <row r="1326" spans="1:30" ht="20.100000000000001" customHeight="1">
      <c r="A1326" s="144"/>
      <c r="B1326" s="413"/>
      <c r="C1326" s="452"/>
      <c r="D1326" s="311" t="s">
        <v>1960</v>
      </c>
      <c r="E1326" s="526"/>
      <c r="F1326" s="323"/>
      <c r="G1326" s="191"/>
      <c r="H1326" s="323"/>
      <c r="I1326" s="191"/>
      <c r="J1326" s="323"/>
      <c r="K1326" s="191"/>
      <c r="L1326" s="356"/>
      <c r="M1326" s="314"/>
      <c r="N1326" s="315"/>
      <c r="O1326" s="316"/>
      <c r="P1326" s="315"/>
      <c r="Q1326" s="316"/>
      <c r="R1326" s="315"/>
      <c r="S1326" s="316"/>
      <c r="T1326" s="315"/>
      <c r="U1326" s="316"/>
      <c r="V1326" s="316"/>
      <c r="W1326" s="316"/>
      <c r="X1326" s="316"/>
      <c r="Y1326" s="452"/>
      <c r="Z1326" s="452"/>
      <c r="AA1326" s="452"/>
      <c r="AB1326" s="452"/>
      <c r="AC1326" s="452"/>
      <c r="AD1326" s="452"/>
    </row>
    <row r="1327" spans="1:30" ht="20.100000000000001" customHeight="1">
      <c r="A1327" s="460" t="s">
        <v>5459</v>
      </c>
      <c r="B1327" s="461" t="s">
        <v>734</v>
      </c>
      <c r="C1327" s="358" t="s">
        <v>996</v>
      </c>
      <c r="D1327" s="374" t="s">
        <v>1478</v>
      </c>
      <c r="E1327" s="358" t="s">
        <v>8119</v>
      </c>
      <c r="F1327" s="467"/>
      <c r="G1327" s="477"/>
      <c r="H1327" s="467"/>
      <c r="I1327" s="477"/>
      <c r="J1327" s="467"/>
      <c r="K1327" s="477"/>
      <c r="L1327" s="443"/>
      <c r="M1327" s="444"/>
      <c r="N1327" s="471"/>
      <c r="O1327" s="465"/>
      <c r="P1327" s="471"/>
      <c r="Q1327" s="465"/>
      <c r="R1327" s="471"/>
      <c r="S1327" s="465"/>
      <c r="T1327" s="471"/>
      <c r="U1327" s="465"/>
      <c r="V1327" s="358" t="s">
        <v>8118</v>
      </c>
      <c r="W1327" s="358" t="s">
        <v>8118</v>
      </c>
      <c r="X1327" s="358" t="s">
        <v>8118</v>
      </c>
      <c r="Y1327" s="358" t="s">
        <v>8118</v>
      </c>
      <c r="Z1327" s="358" t="s">
        <v>8118</v>
      </c>
      <c r="AA1327" s="358" t="s">
        <v>8118</v>
      </c>
      <c r="AB1327" s="358" t="s">
        <v>138</v>
      </c>
      <c r="AC1327" s="358" t="s">
        <v>138</v>
      </c>
      <c r="AD1327" s="358"/>
    </row>
    <row r="1328" spans="1:30" ht="20.100000000000001" customHeight="1">
      <c r="A1328" s="144"/>
      <c r="B1328" s="413"/>
      <c r="C1328" s="452"/>
      <c r="D1328" s="311" t="s">
        <v>1479</v>
      </c>
      <c r="E1328" s="452"/>
      <c r="F1328" s="323"/>
      <c r="G1328" s="191"/>
      <c r="H1328" s="323"/>
      <c r="I1328" s="191"/>
      <c r="J1328" s="323"/>
      <c r="K1328" s="191"/>
      <c r="L1328" s="356"/>
      <c r="M1328" s="314"/>
      <c r="N1328" s="315">
        <v>1</v>
      </c>
      <c r="O1328" s="316">
        <v>100</v>
      </c>
      <c r="P1328" s="315">
        <v>1</v>
      </c>
      <c r="Q1328" s="316">
        <v>50</v>
      </c>
      <c r="R1328" s="315">
        <v>1</v>
      </c>
      <c r="S1328" s="316">
        <v>100</v>
      </c>
      <c r="T1328" s="315">
        <v>5</v>
      </c>
      <c r="U1328" s="316">
        <v>38.46153846153846</v>
      </c>
      <c r="V1328" s="316"/>
      <c r="W1328" s="316"/>
      <c r="X1328" s="316"/>
      <c r="Y1328" s="452"/>
      <c r="Z1328" s="452"/>
      <c r="AA1328" s="452"/>
      <c r="AB1328" s="452"/>
      <c r="AC1328" s="452"/>
      <c r="AD1328" s="452"/>
    </row>
    <row r="1329" spans="1:30" ht="20.100000000000001" customHeight="1">
      <c r="A1329" s="144"/>
      <c r="B1329" s="413"/>
      <c r="C1329" s="452"/>
      <c r="D1329" s="311" t="s">
        <v>1480</v>
      </c>
      <c r="E1329" s="452"/>
      <c r="F1329" s="323"/>
      <c r="G1329" s="191"/>
      <c r="H1329" s="323">
        <v>1</v>
      </c>
      <c r="I1329" s="191">
        <v>100</v>
      </c>
      <c r="J1329" s="323">
        <v>1</v>
      </c>
      <c r="K1329" s="191">
        <v>50</v>
      </c>
      <c r="L1329" s="356"/>
      <c r="M1329" s="314"/>
      <c r="N1329" s="315"/>
      <c r="O1329" s="316"/>
      <c r="P1329" s="315"/>
      <c r="Q1329" s="316"/>
      <c r="R1329" s="315"/>
      <c r="S1329" s="316"/>
      <c r="T1329" s="315">
        <v>4</v>
      </c>
      <c r="U1329" s="316">
        <v>30.76923076923077</v>
      </c>
      <c r="V1329" s="316"/>
      <c r="W1329" s="316"/>
      <c r="X1329" s="316"/>
      <c r="Y1329" s="452"/>
      <c r="Z1329" s="452"/>
      <c r="AA1329" s="452"/>
      <c r="AB1329" s="452"/>
      <c r="AC1329" s="452"/>
      <c r="AD1329" s="452"/>
    </row>
    <row r="1330" spans="1:30" ht="20.100000000000001" customHeight="1">
      <c r="A1330" s="144"/>
      <c r="B1330" s="413"/>
      <c r="C1330" s="452"/>
      <c r="D1330" s="311" t="s">
        <v>1481</v>
      </c>
      <c r="E1330" s="452"/>
      <c r="F1330" s="323"/>
      <c r="G1330" s="191"/>
      <c r="H1330" s="323"/>
      <c r="I1330" s="191"/>
      <c r="J1330" s="323">
        <v>1</v>
      </c>
      <c r="K1330" s="191">
        <v>50</v>
      </c>
      <c r="L1330" s="356"/>
      <c r="M1330" s="314"/>
      <c r="N1330" s="315"/>
      <c r="O1330" s="316"/>
      <c r="P1330" s="315"/>
      <c r="Q1330" s="316"/>
      <c r="R1330" s="315"/>
      <c r="S1330" s="316"/>
      <c r="T1330" s="315"/>
      <c r="U1330" s="316"/>
      <c r="V1330" s="316"/>
      <c r="W1330" s="316"/>
      <c r="X1330" s="316"/>
      <c r="Y1330" s="452"/>
      <c r="Z1330" s="452"/>
      <c r="AA1330" s="452"/>
      <c r="AB1330" s="452"/>
      <c r="AC1330" s="452"/>
      <c r="AD1330" s="452"/>
    </row>
    <row r="1331" spans="1:30" ht="20.100000000000001" customHeight="1">
      <c r="A1331" s="144"/>
      <c r="B1331" s="413"/>
      <c r="C1331" s="452"/>
      <c r="D1331" s="311" t="s">
        <v>1482</v>
      </c>
      <c r="E1331" s="452"/>
      <c r="F1331" s="323"/>
      <c r="G1331" s="191"/>
      <c r="H1331" s="323"/>
      <c r="I1331" s="191"/>
      <c r="J1331" s="323"/>
      <c r="K1331" s="191"/>
      <c r="L1331" s="356"/>
      <c r="M1331" s="314"/>
      <c r="N1331" s="315"/>
      <c r="O1331" s="316"/>
      <c r="P1331" s="315"/>
      <c r="Q1331" s="316"/>
      <c r="R1331" s="315"/>
      <c r="S1331" s="316"/>
      <c r="T1331" s="315">
        <v>1</v>
      </c>
      <c r="U1331" s="316">
        <v>7.6923076923076925</v>
      </c>
      <c r="V1331" s="316"/>
      <c r="W1331" s="316"/>
      <c r="X1331" s="316"/>
      <c r="Y1331" s="452"/>
      <c r="Z1331" s="452"/>
      <c r="AA1331" s="452"/>
      <c r="AB1331" s="452"/>
      <c r="AC1331" s="452"/>
      <c r="AD1331" s="452"/>
    </row>
    <row r="1332" spans="1:30" ht="20.100000000000001" customHeight="1">
      <c r="A1332" s="144"/>
      <c r="B1332" s="413"/>
      <c r="C1332" s="452"/>
      <c r="D1332" s="311" t="s">
        <v>1483</v>
      </c>
      <c r="E1332" s="452"/>
      <c r="F1332" s="323"/>
      <c r="G1332" s="191"/>
      <c r="H1332" s="323"/>
      <c r="I1332" s="191"/>
      <c r="J1332" s="323"/>
      <c r="K1332" s="191"/>
      <c r="L1332" s="356"/>
      <c r="M1332" s="314"/>
      <c r="N1332" s="315"/>
      <c r="O1332" s="316"/>
      <c r="P1332" s="315">
        <v>1</v>
      </c>
      <c r="Q1332" s="316">
        <v>50</v>
      </c>
      <c r="R1332" s="315"/>
      <c r="S1332" s="316"/>
      <c r="T1332" s="315">
        <v>3</v>
      </c>
      <c r="U1332" s="316">
        <v>23.076923076923077</v>
      </c>
      <c r="V1332" s="316"/>
      <c r="W1332" s="316"/>
      <c r="X1332" s="316"/>
      <c r="Y1332" s="452"/>
      <c r="Z1332" s="452"/>
      <c r="AA1332" s="452"/>
      <c r="AB1332" s="452"/>
      <c r="AC1332" s="452"/>
      <c r="AD1332" s="452"/>
    </row>
    <row r="1333" spans="1:30" ht="20.100000000000001" customHeight="1">
      <c r="A1333" s="144"/>
      <c r="B1333" s="413"/>
      <c r="C1333" s="452"/>
      <c r="D1333" s="311" t="s">
        <v>1484</v>
      </c>
      <c r="E1333" s="452"/>
      <c r="F1333" s="323"/>
      <c r="G1333" s="191"/>
      <c r="H1333" s="323"/>
      <c r="I1333" s="191"/>
      <c r="J1333" s="323"/>
      <c r="K1333" s="191"/>
      <c r="L1333" s="356"/>
      <c r="M1333" s="314"/>
      <c r="N1333" s="315"/>
      <c r="O1333" s="316"/>
      <c r="P1333" s="315"/>
      <c r="Q1333" s="316"/>
      <c r="R1333" s="315"/>
      <c r="S1333" s="316"/>
      <c r="T1333" s="315"/>
      <c r="U1333" s="316"/>
      <c r="V1333" s="316"/>
      <c r="W1333" s="316"/>
      <c r="X1333" s="316"/>
      <c r="Y1333" s="452"/>
      <c r="Z1333" s="452"/>
      <c r="AA1333" s="452"/>
      <c r="AB1333" s="452"/>
      <c r="AC1333" s="452"/>
      <c r="AD1333" s="452"/>
    </row>
    <row r="1334" spans="1:30" ht="20.100000000000001" customHeight="1">
      <c r="A1334" s="144"/>
      <c r="B1334" s="413"/>
      <c r="C1334" s="452"/>
      <c r="D1334" s="311" t="s">
        <v>1912</v>
      </c>
      <c r="E1334" s="452"/>
      <c r="F1334" s="323"/>
      <c r="G1334" s="191"/>
      <c r="H1334" s="323"/>
      <c r="I1334" s="191"/>
      <c r="J1334" s="323"/>
      <c r="K1334" s="191"/>
      <c r="L1334" s="356"/>
      <c r="M1334" s="314"/>
      <c r="N1334" s="315"/>
      <c r="O1334" s="316"/>
      <c r="P1334" s="315"/>
      <c r="Q1334" s="316"/>
      <c r="R1334" s="315"/>
      <c r="S1334" s="316"/>
      <c r="T1334" s="315"/>
      <c r="U1334" s="316"/>
      <c r="V1334" s="316"/>
      <c r="W1334" s="316"/>
      <c r="X1334" s="316"/>
      <c r="Y1334" s="452"/>
      <c r="Z1334" s="452"/>
      <c r="AA1334" s="452"/>
      <c r="AB1334" s="452"/>
      <c r="AC1334" s="452"/>
      <c r="AD1334" s="452"/>
    </row>
    <row r="1335" spans="1:30" ht="20.100000000000001" customHeight="1">
      <c r="A1335" s="144"/>
      <c r="B1335" s="413"/>
      <c r="C1335" s="452"/>
      <c r="D1335" s="311" t="s">
        <v>8268</v>
      </c>
      <c r="E1335" s="452"/>
      <c r="F1335" s="323"/>
      <c r="G1335" s="191"/>
      <c r="H1335" s="323"/>
      <c r="I1335" s="191"/>
      <c r="J1335" s="323"/>
      <c r="K1335" s="191"/>
      <c r="L1335" s="356"/>
      <c r="M1335" s="314"/>
      <c r="N1335" s="315"/>
      <c r="O1335" s="316"/>
      <c r="P1335" s="315"/>
      <c r="Q1335" s="316"/>
      <c r="R1335" s="315"/>
      <c r="S1335" s="316"/>
      <c r="T1335" s="315"/>
      <c r="U1335" s="316"/>
      <c r="V1335" s="316"/>
      <c r="W1335" s="316"/>
      <c r="X1335" s="316"/>
      <c r="Y1335" s="452"/>
      <c r="Z1335" s="452"/>
      <c r="AA1335" s="452"/>
      <c r="AB1335" s="452"/>
      <c r="AC1335" s="452"/>
      <c r="AD1335" s="452"/>
    </row>
    <row r="1336" spans="1:30" ht="20.100000000000001" customHeight="1">
      <c r="A1336" s="144"/>
      <c r="B1336" s="413"/>
      <c r="C1336" s="452"/>
      <c r="D1336" s="311" t="s">
        <v>1959</v>
      </c>
      <c r="E1336" s="452"/>
      <c r="F1336" s="323"/>
      <c r="G1336" s="191"/>
      <c r="H1336" s="323"/>
      <c r="I1336" s="191"/>
      <c r="J1336" s="323"/>
      <c r="K1336" s="191"/>
      <c r="L1336" s="356"/>
      <c r="M1336" s="314"/>
      <c r="N1336" s="315"/>
      <c r="O1336" s="316"/>
      <c r="P1336" s="315"/>
      <c r="Q1336" s="316"/>
      <c r="R1336" s="315"/>
      <c r="S1336" s="316"/>
      <c r="T1336" s="315"/>
      <c r="U1336" s="316"/>
      <c r="V1336" s="316"/>
      <c r="W1336" s="316"/>
      <c r="X1336" s="316"/>
      <c r="Y1336" s="452"/>
      <c r="Z1336" s="452"/>
      <c r="AA1336" s="452"/>
      <c r="AB1336" s="452"/>
      <c r="AC1336" s="452"/>
      <c r="AD1336" s="452"/>
    </row>
    <row r="1337" spans="1:30" ht="20.100000000000001" customHeight="1">
      <c r="A1337" s="144"/>
      <c r="B1337" s="413"/>
      <c r="C1337" s="452"/>
      <c r="D1337" s="311" t="s">
        <v>1960</v>
      </c>
      <c r="E1337" s="452"/>
      <c r="F1337" s="323"/>
      <c r="G1337" s="191"/>
      <c r="H1337" s="323"/>
      <c r="I1337" s="191"/>
      <c r="J1337" s="323"/>
      <c r="K1337" s="191"/>
      <c r="L1337" s="356"/>
      <c r="M1337" s="314"/>
      <c r="N1337" s="315"/>
      <c r="O1337" s="316"/>
      <c r="P1337" s="315"/>
      <c r="Q1337" s="316"/>
      <c r="R1337" s="315"/>
      <c r="S1337" s="316"/>
      <c r="T1337" s="315"/>
      <c r="U1337" s="316"/>
      <c r="V1337" s="316"/>
      <c r="W1337" s="316"/>
      <c r="X1337" s="316"/>
      <c r="Y1337" s="452"/>
      <c r="Z1337" s="452"/>
      <c r="AA1337" s="452"/>
      <c r="AB1337" s="452"/>
      <c r="AC1337" s="452"/>
      <c r="AD1337" s="452"/>
    </row>
    <row r="1338" spans="1:30" ht="20.100000000000001" customHeight="1">
      <c r="A1338" s="460" t="s">
        <v>5460</v>
      </c>
      <c r="B1338" s="461" t="s">
        <v>735</v>
      </c>
      <c r="C1338" s="358" t="s">
        <v>996</v>
      </c>
      <c r="D1338" s="374" t="s">
        <v>1478</v>
      </c>
      <c r="E1338" s="358" t="s">
        <v>8119</v>
      </c>
      <c r="F1338" s="467"/>
      <c r="G1338" s="477"/>
      <c r="H1338" s="467"/>
      <c r="I1338" s="477"/>
      <c r="J1338" s="467"/>
      <c r="K1338" s="477"/>
      <c r="L1338" s="443"/>
      <c r="M1338" s="444"/>
      <c r="N1338" s="471"/>
      <c r="O1338" s="465"/>
      <c r="P1338" s="471"/>
      <c r="Q1338" s="465"/>
      <c r="R1338" s="471"/>
      <c r="S1338" s="465"/>
      <c r="T1338" s="471">
        <v>1</v>
      </c>
      <c r="U1338" s="465">
        <v>9.0909090909090917</v>
      </c>
      <c r="V1338" s="358" t="s">
        <v>8118</v>
      </c>
      <c r="W1338" s="358" t="s">
        <v>8118</v>
      </c>
      <c r="X1338" s="358" t="s">
        <v>8118</v>
      </c>
      <c r="Y1338" s="358" t="s">
        <v>8118</v>
      </c>
      <c r="Z1338" s="358" t="s">
        <v>8118</v>
      </c>
      <c r="AA1338" s="358" t="s">
        <v>8118</v>
      </c>
      <c r="AB1338" s="358" t="s">
        <v>138</v>
      </c>
      <c r="AC1338" s="358" t="s">
        <v>138</v>
      </c>
      <c r="AD1338" s="358"/>
    </row>
    <row r="1339" spans="1:30" ht="20.100000000000001" customHeight="1">
      <c r="A1339" s="144"/>
      <c r="B1339" s="413"/>
      <c r="C1339" s="452"/>
      <c r="D1339" s="311" t="s">
        <v>1479</v>
      </c>
      <c r="E1339" s="452"/>
      <c r="F1339" s="323"/>
      <c r="G1339" s="191"/>
      <c r="H1339" s="323">
        <v>1</v>
      </c>
      <c r="I1339" s="191">
        <v>100</v>
      </c>
      <c r="J1339" s="323"/>
      <c r="K1339" s="191"/>
      <c r="L1339" s="356"/>
      <c r="M1339" s="314"/>
      <c r="N1339" s="315"/>
      <c r="O1339" s="316"/>
      <c r="P1339" s="315"/>
      <c r="Q1339" s="316"/>
      <c r="R1339" s="315"/>
      <c r="S1339" s="316"/>
      <c r="T1339" s="315"/>
      <c r="U1339" s="316"/>
      <c r="V1339" s="316"/>
      <c r="W1339" s="316"/>
      <c r="X1339" s="316"/>
      <c r="Y1339" s="452"/>
      <c r="Z1339" s="452"/>
      <c r="AA1339" s="452"/>
      <c r="AB1339" s="452"/>
      <c r="AC1339" s="452"/>
      <c r="AD1339" s="452"/>
    </row>
    <row r="1340" spans="1:30" ht="20.100000000000001" customHeight="1">
      <c r="A1340" s="144"/>
      <c r="B1340" s="413"/>
      <c r="C1340" s="452"/>
      <c r="D1340" s="311" t="s">
        <v>1480</v>
      </c>
      <c r="E1340" s="452"/>
      <c r="F1340" s="323"/>
      <c r="G1340" s="191"/>
      <c r="H1340" s="323"/>
      <c r="I1340" s="191"/>
      <c r="J1340" s="323"/>
      <c r="K1340" s="191"/>
      <c r="L1340" s="356"/>
      <c r="M1340" s="314"/>
      <c r="N1340" s="315"/>
      <c r="O1340" s="316"/>
      <c r="P1340" s="315">
        <v>1</v>
      </c>
      <c r="Q1340" s="316">
        <v>50</v>
      </c>
      <c r="R1340" s="315">
        <v>1</v>
      </c>
      <c r="S1340" s="316">
        <v>100</v>
      </c>
      <c r="T1340" s="315">
        <v>4</v>
      </c>
      <c r="U1340" s="316">
        <v>36.363636363636367</v>
      </c>
      <c r="V1340" s="316"/>
      <c r="W1340" s="316"/>
      <c r="X1340" s="316"/>
      <c r="Y1340" s="452"/>
      <c r="Z1340" s="452"/>
      <c r="AA1340" s="452"/>
      <c r="AB1340" s="452"/>
      <c r="AC1340" s="452"/>
      <c r="AD1340" s="452"/>
    </row>
    <row r="1341" spans="1:30" ht="20.100000000000001" customHeight="1">
      <c r="A1341" s="144"/>
      <c r="B1341" s="413"/>
      <c r="C1341" s="452"/>
      <c r="D1341" s="311" t="s">
        <v>1481</v>
      </c>
      <c r="E1341" s="452"/>
      <c r="F1341" s="323"/>
      <c r="G1341" s="191"/>
      <c r="H1341" s="323"/>
      <c r="I1341" s="191"/>
      <c r="J1341" s="323"/>
      <c r="K1341" s="191"/>
      <c r="L1341" s="356"/>
      <c r="M1341" s="314"/>
      <c r="N1341" s="315"/>
      <c r="O1341" s="316"/>
      <c r="P1341" s="315"/>
      <c r="Q1341" s="316"/>
      <c r="R1341" s="315"/>
      <c r="S1341" s="316"/>
      <c r="T1341" s="315">
        <v>1</v>
      </c>
      <c r="U1341" s="316">
        <v>9.0909090909090917</v>
      </c>
      <c r="V1341" s="316"/>
      <c r="W1341" s="316"/>
      <c r="X1341" s="316"/>
      <c r="Y1341" s="452"/>
      <c r="Z1341" s="452"/>
      <c r="AA1341" s="452"/>
      <c r="AB1341" s="452"/>
      <c r="AC1341" s="452"/>
      <c r="AD1341" s="452"/>
    </row>
    <row r="1342" spans="1:30" ht="20.100000000000001" customHeight="1">
      <c r="A1342" s="144"/>
      <c r="B1342" s="413"/>
      <c r="C1342" s="452"/>
      <c r="D1342" s="311" t="s">
        <v>1482</v>
      </c>
      <c r="E1342" s="452"/>
      <c r="F1342" s="323"/>
      <c r="G1342" s="191"/>
      <c r="H1342" s="323"/>
      <c r="I1342" s="191"/>
      <c r="J1342" s="323">
        <v>1</v>
      </c>
      <c r="K1342" s="191">
        <v>50</v>
      </c>
      <c r="L1342" s="356"/>
      <c r="M1342" s="314"/>
      <c r="N1342" s="315"/>
      <c r="O1342" s="316"/>
      <c r="P1342" s="315">
        <v>1</v>
      </c>
      <c r="Q1342" s="316">
        <v>50</v>
      </c>
      <c r="R1342" s="315"/>
      <c r="S1342" s="316"/>
      <c r="T1342" s="315">
        <v>3</v>
      </c>
      <c r="U1342" s="316">
        <v>27.272727272727273</v>
      </c>
      <c r="V1342" s="316"/>
      <c r="W1342" s="316"/>
      <c r="X1342" s="316"/>
      <c r="Y1342" s="452"/>
      <c r="Z1342" s="452"/>
      <c r="AA1342" s="452"/>
      <c r="AB1342" s="452"/>
      <c r="AC1342" s="452"/>
      <c r="AD1342" s="452"/>
    </row>
    <row r="1343" spans="1:30" ht="20.100000000000001" customHeight="1">
      <c r="A1343" s="144"/>
      <c r="B1343" s="413"/>
      <c r="C1343" s="452"/>
      <c r="D1343" s="311" t="s">
        <v>1483</v>
      </c>
      <c r="E1343" s="452"/>
      <c r="F1343" s="323"/>
      <c r="G1343" s="191"/>
      <c r="H1343" s="323"/>
      <c r="I1343" s="191"/>
      <c r="J1343" s="323">
        <v>1</v>
      </c>
      <c r="K1343" s="191">
        <v>50</v>
      </c>
      <c r="L1343" s="356"/>
      <c r="M1343" s="314"/>
      <c r="N1343" s="315"/>
      <c r="O1343" s="316"/>
      <c r="P1343" s="315"/>
      <c r="Q1343" s="316"/>
      <c r="R1343" s="315"/>
      <c r="S1343" s="316"/>
      <c r="T1343" s="315">
        <v>1</v>
      </c>
      <c r="U1343" s="316">
        <v>9.0909090909090917</v>
      </c>
      <c r="V1343" s="316"/>
      <c r="W1343" s="316"/>
      <c r="X1343" s="316"/>
      <c r="Y1343" s="452"/>
      <c r="Z1343" s="452"/>
      <c r="AA1343" s="452"/>
      <c r="AB1343" s="452"/>
      <c r="AC1343" s="452"/>
      <c r="AD1343" s="452"/>
    </row>
    <row r="1344" spans="1:30" ht="20.100000000000001" customHeight="1">
      <c r="A1344" s="144"/>
      <c r="B1344" s="413"/>
      <c r="C1344" s="452"/>
      <c r="D1344" s="311" t="s">
        <v>1484</v>
      </c>
      <c r="E1344" s="452"/>
      <c r="F1344" s="323"/>
      <c r="G1344" s="191"/>
      <c r="H1344" s="323"/>
      <c r="I1344" s="191"/>
      <c r="J1344" s="323"/>
      <c r="K1344" s="191"/>
      <c r="L1344" s="356"/>
      <c r="M1344" s="314"/>
      <c r="N1344" s="315"/>
      <c r="O1344" s="316"/>
      <c r="P1344" s="315"/>
      <c r="Q1344" s="316"/>
      <c r="R1344" s="315"/>
      <c r="S1344" s="316"/>
      <c r="T1344" s="315">
        <v>1</v>
      </c>
      <c r="U1344" s="316">
        <v>9.0909090909090917</v>
      </c>
      <c r="V1344" s="316"/>
      <c r="W1344" s="316"/>
      <c r="X1344" s="316"/>
      <c r="Y1344" s="452"/>
      <c r="Z1344" s="452"/>
      <c r="AA1344" s="452"/>
      <c r="AB1344" s="452"/>
      <c r="AC1344" s="452"/>
      <c r="AD1344" s="452"/>
    </row>
    <row r="1345" spans="1:30" ht="20.100000000000001" customHeight="1">
      <c r="A1345" s="144"/>
      <c r="B1345" s="413"/>
      <c r="C1345" s="452"/>
      <c r="D1345" s="311" t="s">
        <v>1912</v>
      </c>
      <c r="E1345" s="452"/>
      <c r="F1345" s="323"/>
      <c r="G1345" s="191"/>
      <c r="H1345" s="323"/>
      <c r="I1345" s="191"/>
      <c r="J1345" s="323"/>
      <c r="K1345" s="191"/>
      <c r="L1345" s="356"/>
      <c r="M1345" s="314"/>
      <c r="N1345" s="315"/>
      <c r="O1345" s="316"/>
      <c r="P1345" s="315"/>
      <c r="Q1345" s="316"/>
      <c r="R1345" s="315"/>
      <c r="S1345" s="316"/>
      <c r="T1345" s="315"/>
      <c r="U1345" s="316"/>
      <c r="V1345" s="316"/>
      <c r="W1345" s="316"/>
      <c r="X1345" s="316"/>
      <c r="Y1345" s="452"/>
      <c r="Z1345" s="452"/>
      <c r="AA1345" s="452"/>
      <c r="AB1345" s="452"/>
      <c r="AC1345" s="452"/>
      <c r="AD1345" s="452"/>
    </row>
    <row r="1346" spans="1:30" ht="20.100000000000001" customHeight="1">
      <c r="A1346" s="144"/>
      <c r="B1346" s="413"/>
      <c r="C1346" s="452"/>
      <c r="D1346" s="311" t="s">
        <v>8268</v>
      </c>
      <c r="E1346" s="452"/>
      <c r="F1346" s="323"/>
      <c r="G1346" s="191"/>
      <c r="H1346" s="323"/>
      <c r="I1346" s="191"/>
      <c r="J1346" s="323"/>
      <c r="K1346" s="191"/>
      <c r="L1346" s="356"/>
      <c r="M1346" s="314"/>
      <c r="N1346" s="315"/>
      <c r="O1346" s="316"/>
      <c r="P1346" s="315"/>
      <c r="Q1346" s="316"/>
      <c r="R1346" s="315"/>
      <c r="S1346" s="316"/>
      <c r="T1346" s="315"/>
      <c r="U1346" s="316"/>
      <c r="V1346" s="316"/>
      <c r="W1346" s="316"/>
      <c r="X1346" s="316"/>
      <c r="Y1346" s="452"/>
      <c r="Z1346" s="452"/>
      <c r="AA1346" s="452"/>
      <c r="AB1346" s="452"/>
      <c r="AC1346" s="452"/>
      <c r="AD1346" s="452"/>
    </row>
    <row r="1347" spans="1:30" ht="20.100000000000001" customHeight="1">
      <c r="A1347" s="144"/>
      <c r="B1347" s="413"/>
      <c r="C1347" s="452"/>
      <c r="D1347" s="311" t="s">
        <v>1959</v>
      </c>
      <c r="E1347" s="452"/>
      <c r="F1347" s="323"/>
      <c r="G1347" s="191"/>
      <c r="H1347" s="323"/>
      <c r="I1347" s="191"/>
      <c r="J1347" s="323"/>
      <c r="K1347" s="191"/>
      <c r="L1347" s="356"/>
      <c r="M1347" s="314"/>
      <c r="N1347" s="315"/>
      <c r="O1347" s="316"/>
      <c r="P1347" s="315"/>
      <c r="Q1347" s="316"/>
      <c r="R1347" s="315"/>
      <c r="S1347" s="316"/>
      <c r="T1347" s="315"/>
      <c r="U1347" s="316"/>
      <c r="V1347" s="316"/>
      <c r="W1347" s="316"/>
      <c r="X1347" s="316"/>
      <c r="Y1347" s="452"/>
      <c r="Z1347" s="452"/>
      <c r="AA1347" s="452"/>
      <c r="AB1347" s="452"/>
      <c r="AC1347" s="452"/>
      <c r="AD1347" s="452"/>
    </row>
    <row r="1348" spans="1:30" ht="20.100000000000001" customHeight="1">
      <c r="A1348" s="144"/>
      <c r="B1348" s="413"/>
      <c r="C1348" s="452"/>
      <c r="D1348" s="311" t="s">
        <v>1960</v>
      </c>
      <c r="E1348" s="452"/>
      <c r="F1348" s="323"/>
      <c r="G1348" s="191"/>
      <c r="H1348" s="323"/>
      <c r="I1348" s="191"/>
      <c r="J1348" s="323"/>
      <c r="K1348" s="191"/>
      <c r="L1348" s="356"/>
      <c r="M1348" s="314"/>
      <c r="N1348" s="315"/>
      <c r="O1348" s="316"/>
      <c r="P1348" s="315"/>
      <c r="Q1348" s="316"/>
      <c r="R1348" s="315"/>
      <c r="S1348" s="316"/>
      <c r="T1348" s="315"/>
      <c r="U1348" s="316"/>
      <c r="V1348" s="316"/>
      <c r="W1348" s="316"/>
      <c r="X1348" s="316"/>
      <c r="Y1348" s="452"/>
      <c r="Z1348" s="452"/>
      <c r="AA1348" s="452"/>
      <c r="AB1348" s="452"/>
      <c r="AC1348" s="452"/>
      <c r="AD1348" s="452"/>
    </row>
    <row r="1349" spans="1:30" ht="20.100000000000001" customHeight="1">
      <c r="A1349" s="460" t="s">
        <v>5461</v>
      </c>
      <c r="B1349" s="461" t="s">
        <v>736</v>
      </c>
      <c r="C1349" s="358" t="s">
        <v>996</v>
      </c>
      <c r="D1349" s="374" t="s">
        <v>1478</v>
      </c>
      <c r="E1349" s="358" t="s">
        <v>8119</v>
      </c>
      <c r="F1349" s="467"/>
      <c r="G1349" s="477"/>
      <c r="H1349" s="467"/>
      <c r="I1349" s="477"/>
      <c r="J1349" s="467"/>
      <c r="K1349" s="477"/>
      <c r="L1349" s="443"/>
      <c r="M1349" s="444"/>
      <c r="N1349" s="471"/>
      <c r="O1349" s="465"/>
      <c r="P1349" s="471"/>
      <c r="Q1349" s="465"/>
      <c r="R1349" s="471"/>
      <c r="S1349" s="465"/>
      <c r="T1349" s="471"/>
      <c r="U1349" s="465"/>
      <c r="V1349" s="358" t="s">
        <v>8118</v>
      </c>
      <c r="W1349" s="358" t="s">
        <v>8118</v>
      </c>
      <c r="X1349" s="358" t="s">
        <v>8118</v>
      </c>
      <c r="Y1349" s="358" t="s">
        <v>8118</v>
      </c>
      <c r="Z1349" s="358" t="s">
        <v>8118</v>
      </c>
      <c r="AA1349" s="358" t="s">
        <v>8118</v>
      </c>
      <c r="AB1349" s="358" t="s">
        <v>138</v>
      </c>
      <c r="AC1349" s="358" t="s">
        <v>138</v>
      </c>
      <c r="AD1349" s="358"/>
    </row>
    <row r="1350" spans="1:30" ht="20.100000000000001" customHeight="1">
      <c r="A1350" s="144"/>
      <c r="B1350" s="413"/>
      <c r="C1350" s="452"/>
      <c r="D1350" s="311" t="s">
        <v>1479</v>
      </c>
      <c r="E1350" s="452"/>
      <c r="F1350" s="323"/>
      <c r="G1350" s="191"/>
      <c r="H1350" s="323"/>
      <c r="I1350" s="191"/>
      <c r="J1350" s="323"/>
      <c r="K1350" s="191"/>
      <c r="L1350" s="356"/>
      <c r="M1350" s="314"/>
      <c r="N1350" s="315"/>
      <c r="O1350" s="316"/>
      <c r="P1350" s="315"/>
      <c r="Q1350" s="316"/>
      <c r="R1350" s="315"/>
      <c r="S1350" s="316"/>
      <c r="T1350" s="315"/>
      <c r="U1350" s="316"/>
      <c r="V1350" s="316"/>
      <c r="W1350" s="316"/>
      <c r="X1350" s="316"/>
      <c r="Y1350" s="452"/>
      <c r="Z1350" s="452"/>
      <c r="AA1350" s="452"/>
      <c r="AB1350" s="452"/>
      <c r="AC1350" s="452"/>
      <c r="AD1350" s="452"/>
    </row>
    <row r="1351" spans="1:30" ht="20.100000000000001" customHeight="1">
      <c r="A1351" s="144"/>
      <c r="B1351" s="413"/>
      <c r="C1351" s="452"/>
      <c r="D1351" s="311" t="s">
        <v>1480</v>
      </c>
      <c r="E1351" s="452"/>
      <c r="F1351" s="323"/>
      <c r="G1351" s="191"/>
      <c r="H1351" s="323"/>
      <c r="I1351" s="191"/>
      <c r="J1351" s="323"/>
      <c r="K1351" s="191"/>
      <c r="L1351" s="356"/>
      <c r="M1351" s="314"/>
      <c r="N1351" s="315"/>
      <c r="O1351" s="316"/>
      <c r="P1351" s="315"/>
      <c r="Q1351" s="316"/>
      <c r="R1351" s="315"/>
      <c r="S1351" s="316"/>
      <c r="T1351" s="315">
        <v>1</v>
      </c>
      <c r="U1351" s="316">
        <v>16.666666666666668</v>
      </c>
      <c r="V1351" s="316"/>
      <c r="W1351" s="316"/>
      <c r="X1351" s="316"/>
      <c r="Y1351" s="452"/>
      <c r="Z1351" s="452"/>
      <c r="AA1351" s="452"/>
      <c r="AB1351" s="452"/>
      <c r="AC1351" s="452"/>
      <c r="AD1351" s="452"/>
    </row>
    <row r="1352" spans="1:30" ht="20.100000000000001" customHeight="1">
      <c r="A1352" s="144"/>
      <c r="B1352" s="413"/>
      <c r="C1352" s="452"/>
      <c r="D1352" s="311" t="s">
        <v>1481</v>
      </c>
      <c r="E1352" s="452"/>
      <c r="F1352" s="323"/>
      <c r="G1352" s="191"/>
      <c r="H1352" s="323"/>
      <c r="I1352" s="191"/>
      <c r="J1352" s="323"/>
      <c r="K1352" s="191"/>
      <c r="L1352" s="356"/>
      <c r="M1352" s="314"/>
      <c r="N1352" s="315"/>
      <c r="O1352" s="316"/>
      <c r="P1352" s="315">
        <v>1</v>
      </c>
      <c r="Q1352" s="316">
        <v>100</v>
      </c>
      <c r="R1352" s="315"/>
      <c r="S1352" s="316"/>
      <c r="T1352" s="315"/>
      <c r="U1352" s="316"/>
      <c r="V1352" s="316"/>
      <c r="W1352" s="316"/>
      <c r="X1352" s="316"/>
      <c r="Y1352" s="452"/>
      <c r="Z1352" s="452"/>
      <c r="AA1352" s="452"/>
      <c r="AB1352" s="452"/>
      <c r="AC1352" s="452"/>
      <c r="AD1352" s="452"/>
    </row>
    <row r="1353" spans="1:30" ht="20.100000000000001" customHeight="1">
      <c r="A1353" s="144"/>
      <c r="B1353" s="413"/>
      <c r="C1353" s="452"/>
      <c r="D1353" s="311" t="s">
        <v>1482</v>
      </c>
      <c r="E1353" s="452"/>
      <c r="F1353" s="323"/>
      <c r="G1353" s="191"/>
      <c r="H1353" s="323"/>
      <c r="I1353" s="191"/>
      <c r="J1353" s="323">
        <v>1</v>
      </c>
      <c r="K1353" s="191">
        <v>100</v>
      </c>
      <c r="L1353" s="356"/>
      <c r="M1353" s="314"/>
      <c r="N1353" s="315"/>
      <c r="O1353" s="316"/>
      <c r="P1353" s="315"/>
      <c r="Q1353" s="316"/>
      <c r="R1353" s="315"/>
      <c r="S1353" s="316"/>
      <c r="T1353" s="315">
        <v>3</v>
      </c>
      <c r="U1353" s="316">
        <v>50</v>
      </c>
      <c r="V1353" s="316"/>
      <c r="W1353" s="316"/>
      <c r="X1353" s="316"/>
      <c r="Y1353" s="452"/>
      <c r="Z1353" s="452"/>
      <c r="AA1353" s="452"/>
      <c r="AB1353" s="452"/>
      <c r="AC1353" s="452"/>
      <c r="AD1353" s="452"/>
    </row>
    <row r="1354" spans="1:30" ht="20.100000000000001" customHeight="1">
      <c r="A1354" s="144"/>
      <c r="B1354" s="413"/>
      <c r="C1354" s="452"/>
      <c r="D1354" s="311" t="s">
        <v>1483</v>
      </c>
      <c r="E1354" s="452"/>
      <c r="F1354" s="323"/>
      <c r="G1354" s="191"/>
      <c r="H1354" s="323"/>
      <c r="I1354" s="191"/>
      <c r="J1354" s="323"/>
      <c r="K1354" s="191"/>
      <c r="L1354" s="356"/>
      <c r="M1354" s="314"/>
      <c r="N1354" s="315"/>
      <c r="O1354" s="316"/>
      <c r="P1354" s="315"/>
      <c r="Q1354" s="316"/>
      <c r="R1354" s="315"/>
      <c r="S1354" s="316"/>
      <c r="T1354" s="315">
        <v>2</v>
      </c>
      <c r="U1354" s="316">
        <v>33.333333333333336</v>
      </c>
      <c r="V1354" s="316"/>
      <c r="W1354" s="316"/>
      <c r="X1354" s="316"/>
      <c r="Y1354" s="452"/>
      <c r="Z1354" s="452"/>
      <c r="AA1354" s="452"/>
      <c r="AB1354" s="452"/>
      <c r="AC1354" s="452"/>
      <c r="AD1354" s="452"/>
    </row>
    <row r="1355" spans="1:30" ht="20.100000000000001" customHeight="1">
      <c r="A1355" s="144"/>
      <c r="B1355" s="413"/>
      <c r="C1355" s="452"/>
      <c r="D1355" s="311" t="s">
        <v>1484</v>
      </c>
      <c r="E1355" s="452"/>
      <c r="F1355" s="323"/>
      <c r="G1355" s="191"/>
      <c r="H1355" s="323"/>
      <c r="I1355" s="191"/>
      <c r="J1355" s="323"/>
      <c r="K1355" s="191"/>
      <c r="L1355" s="356"/>
      <c r="M1355" s="314"/>
      <c r="N1355" s="315"/>
      <c r="O1355" s="316"/>
      <c r="P1355" s="315"/>
      <c r="Q1355" s="316"/>
      <c r="R1355" s="315"/>
      <c r="S1355" s="316"/>
      <c r="T1355" s="315"/>
      <c r="U1355" s="316"/>
      <c r="V1355" s="316"/>
      <c r="W1355" s="316"/>
      <c r="X1355" s="316"/>
      <c r="Y1355" s="452"/>
      <c r="Z1355" s="452"/>
      <c r="AA1355" s="452"/>
      <c r="AB1355" s="452"/>
      <c r="AC1355" s="452"/>
      <c r="AD1355" s="452"/>
    </row>
    <row r="1356" spans="1:30" ht="20.100000000000001" customHeight="1">
      <c r="A1356" s="144"/>
      <c r="B1356" s="413"/>
      <c r="C1356" s="452"/>
      <c r="D1356" s="311" t="s">
        <v>1912</v>
      </c>
      <c r="E1356" s="452"/>
      <c r="F1356" s="323"/>
      <c r="G1356" s="191"/>
      <c r="H1356" s="323"/>
      <c r="I1356" s="191"/>
      <c r="J1356" s="323"/>
      <c r="K1356" s="191"/>
      <c r="L1356" s="356"/>
      <c r="M1356" s="314"/>
      <c r="N1356" s="315"/>
      <c r="O1356" s="316"/>
      <c r="P1356" s="315"/>
      <c r="Q1356" s="316"/>
      <c r="R1356" s="315"/>
      <c r="S1356" s="316"/>
      <c r="T1356" s="315"/>
      <c r="U1356" s="316"/>
      <c r="V1356" s="316"/>
      <c r="W1356" s="316"/>
      <c r="X1356" s="316"/>
      <c r="Y1356" s="452"/>
      <c r="Z1356" s="452"/>
      <c r="AA1356" s="452"/>
      <c r="AB1356" s="452"/>
      <c r="AC1356" s="452"/>
      <c r="AD1356" s="452"/>
    </row>
    <row r="1357" spans="1:30" ht="20.100000000000001" customHeight="1">
      <c r="A1357" s="144"/>
      <c r="B1357" s="413"/>
      <c r="C1357" s="452"/>
      <c r="D1357" s="311" t="s">
        <v>8268</v>
      </c>
      <c r="E1357" s="452"/>
      <c r="F1357" s="323"/>
      <c r="G1357" s="191"/>
      <c r="H1357" s="323"/>
      <c r="I1357" s="191"/>
      <c r="J1357" s="323"/>
      <c r="K1357" s="191"/>
      <c r="L1357" s="356"/>
      <c r="M1357" s="314"/>
      <c r="N1357" s="315"/>
      <c r="O1357" s="316"/>
      <c r="P1357" s="315"/>
      <c r="Q1357" s="316"/>
      <c r="R1357" s="315"/>
      <c r="S1357" s="316"/>
      <c r="T1357" s="315"/>
      <c r="U1357" s="316"/>
      <c r="V1357" s="316"/>
      <c r="W1357" s="316"/>
      <c r="X1357" s="316"/>
      <c r="Y1357" s="452"/>
      <c r="Z1357" s="452"/>
      <c r="AA1357" s="452"/>
      <c r="AB1357" s="452"/>
      <c r="AC1357" s="452"/>
      <c r="AD1357" s="452"/>
    </row>
    <row r="1358" spans="1:30" ht="20.100000000000001" customHeight="1">
      <c r="A1358" s="144"/>
      <c r="B1358" s="413"/>
      <c r="C1358" s="452"/>
      <c r="D1358" s="311" t="s">
        <v>1959</v>
      </c>
      <c r="E1358" s="452"/>
      <c r="F1358" s="323"/>
      <c r="G1358" s="191"/>
      <c r="H1358" s="323"/>
      <c r="I1358" s="191"/>
      <c r="J1358" s="323"/>
      <c r="K1358" s="191"/>
      <c r="L1358" s="356"/>
      <c r="M1358" s="314"/>
      <c r="N1358" s="315"/>
      <c r="O1358" s="316"/>
      <c r="P1358" s="315"/>
      <c r="Q1358" s="316"/>
      <c r="R1358" s="315"/>
      <c r="S1358" s="316"/>
      <c r="T1358" s="315"/>
      <c r="U1358" s="316"/>
      <c r="V1358" s="316"/>
      <c r="W1358" s="316"/>
      <c r="X1358" s="316"/>
      <c r="Y1358" s="452"/>
      <c r="Z1358" s="452"/>
      <c r="AA1358" s="452"/>
      <c r="AB1358" s="452"/>
      <c r="AC1358" s="452"/>
      <c r="AD1358" s="452"/>
    </row>
    <row r="1359" spans="1:30" ht="20.100000000000001" customHeight="1">
      <c r="A1359" s="144"/>
      <c r="B1359" s="413"/>
      <c r="C1359" s="452"/>
      <c r="D1359" s="311" t="s">
        <v>1960</v>
      </c>
      <c r="E1359" s="452"/>
      <c r="F1359" s="323"/>
      <c r="G1359" s="191"/>
      <c r="H1359" s="323"/>
      <c r="I1359" s="191"/>
      <c r="J1359" s="323"/>
      <c r="K1359" s="191"/>
      <c r="L1359" s="356"/>
      <c r="M1359" s="314"/>
      <c r="N1359" s="315"/>
      <c r="O1359" s="316"/>
      <c r="P1359" s="315"/>
      <c r="Q1359" s="316"/>
      <c r="R1359" s="315"/>
      <c r="S1359" s="316"/>
      <c r="T1359" s="315"/>
      <c r="U1359" s="316"/>
      <c r="V1359" s="316"/>
      <c r="W1359" s="316"/>
      <c r="X1359" s="316"/>
      <c r="Y1359" s="452"/>
      <c r="Z1359" s="452"/>
      <c r="AA1359" s="452"/>
      <c r="AB1359" s="452"/>
      <c r="AC1359" s="452"/>
      <c r="AD1359" s="452"/>
    </row>
    <row r="1360" spans="1:30" ht="20.100000000000001" customHeight="1">
      <c r="A1360" s="460" t="s">
        <v>5462</v>
      </c>
      <c r="B1360" s="461" t="s">
        <v>737</v>
      </c>
      <c r="C1360" s="358" t="s">
        <v>996</v>
      </c>
      <c r="D1360" s="374" t="s">
        <v>1478</v>
      </c>
      <c r="E1360" s="358" t="s">
        <v>8119</v>
      </c>
      <c r="F1360" s="467"/>
      <c r="G1360" s="477"/>
      <c r="H1360" s="467"/>
      <c r="I1360" s="477"/>
      <c r="J1360" s="467"/>
      <c r="K1360" s="477"/>
      <c r="L1360" s="443"/>
      <c r="M1360" s="444"/>
      <c r="N1360" s="471"/>
      <c r="O1360" s="465"/>
      <c r="P1360" s="471"/>
      <c r="Q1360" s="465"/>
      <c r="R1360" s="471"/>
      <c r="S1360" s="465"/>
      <c r="T1360" s="471"/>
      <c r="U1360" s="465"/>
      <c r="V1360" s="465" t="s">
        <v>8118</v>
      </c>
      <c r="W1360" s="465"/>
      <c r="X1360" s="465"/>
      <c r="Y1360" s="358"/>
      <c r="Z1360" s="358"/>
      <c r="AA1360" s="358"/>
      <c r="AB1360" s="358"/>
      <c r="AC1360" s="358"/>
      <c r="AD1360" s="358"/>
    </row>
    <row r="1361" spans="1:30" ht="20.100000000000001" customHeight="1">
      <c r="A1361" s="144"/>
      <c r="B1361" s="413"/>
      <c r="C1361" s="452"/>
      <c r="D1361" s="311" t="s">
        <v>1479</v>
      </c>
      <c r="E1361" s="452"/>
      <c r="F1361" s="323"/>
      <c r="G1361" s="191"/>
      <c r="H1361" s="323"/>
      <c r="I1361" s="191"/>
      <c r="J1361" s="323"/>
      <c r="K1361" s="191"/>
      <c r="L1361" s="356"/>
      <c r="M1361" s="314"/>
      <c r="N1361" s="315"/>
      <c r="O1361" s="316"/>
      <c r="P1361" s="315"/>
      <c r="Q1361" s="316"/>
      <c r="R1361" s="315"/>
      <c r="S1361" s="316"/>
      <c r="T1361" s="315"/>
      <c r="U1361" s="316"/>
      <c r="V1361" s="316"/>
      <c r="W1361" s="316"/>
      <c r="X1361" s="316"/>
      <c r="Y1361" s="452"/>
      <c r="Z1361" s="452"/>
      <c r="AA1361" s="452"/>
      <c r="AB1361" s="452"/>
      <c r="AC1361" s="452"/>
      <c r="AD1361" s="452"/>
    </row>
    <row r="1362" spans="1:30" ht="20.100000000000001" customHeight="1">
      <c r="A1362" s="144"/>
      <c r="B1362" s="413"/>
      <c r="C1362" s="452"/>
      <c r="D1362" s="311" t="s">
        <v>1480</v>
      </c>
      <c r="E1362" s="452"/>
      <c r="F1362" s="323"/>
      <c r="G1362" s="191"/>
      <c r="H1362" s="323"/>
      <c r="I1362" s="191"/>
      <c r="J1362" s="323"/>
      <c r="K1362" s="191"/>
      <c r="L1362" s="356"/>
      <c r="M1362" s="314"/>
      <c r="N1362" s="315"/>
      <c r="O1362" s="316"/>
      <c r="P1362" s="315"/>
      <c r="Q1362" s="316"/>
      <c r="R1362" s="315"/>
      <c r="S1362" s="316"/>
      <c r="T1362" s="315"/>
      <c r="U1362" s="316"/>
      <c r="V1362" s="316"/>
      <c r="W1362" s="316"/>
      <c r="X1362" s="316"/>
      <c r="Y1362" s="452"/>
      <c r="Z1362" s="452"/>
      <c r="AA1362" s="452"/>
      <c r="AB1362" s="452"/>
      <c r="AC1362" s="452"/>
      <c r="AD1362" s="452"/>
    </row>
    <row r="1363" spans="1:30" ht="20.100000000000001" customHeight="1">
      <c r="A1363" s="144"/>
      <c r="B1363" s="413"/>
      <c r="C1363" s="452"/>
      <c r="D1363" s="311" t="s">
        <v>1481</v>
      </c>
      <c r="E1363" s="452"/>
      <c r="F1363" s="323"/>
      <c r="G1363" s="191"/>
      <c r="H1363" s="323"/>
      <c r="I1363" s="191"/>
      <c r="J1363" s="323"/>
      <c r="K1363" s="191"/>
      <c r="L1363" s="356"/>
      <c r="M1363" s="314"/>
      <c r="N1363" s="315"/>
      <c r="O1363" s="316"/>
      <c r="P1363" s="315"/>
      <c r="Q1363" s="316"/>
      <c r="R1363" s="315"/>
      <c r="S1363" s="316"/>
      <c r="T1363" s="315"/>
      <c r="U1363" s="316"/>
      <c r="V1363" s="316"/>
      <c r="W1363" s="316"/>
      <c r="X1363" s="316"/>
      <c r="Y1363" s="452"/>
      <c r="Z1363" s="452"/>
      <c r="AA1363" s="452"/>
      <c r="AB1363" s="452"/>
      <c r="AC1363" s="452"/>
      <c r="AD1363" s="452"/>
    </row>
    <row r="1364" spans="1:30" ht="20.100000000000001" customHeight="1">
      <c r="A1364" s="144"/>
      <c r="B1364" s="413"/>
      <c r="C1364" s="452"/>
      <c r="D1364" s="311" t="s">
        <v>1482</v>
      </c>
      <c r="E1364" s="452"/>
      <c r="F1364" s="323"/>
      <c r="G1364" s="191"/>
      <c r="H1364" s="323"/>
      <c r="I1364" s="191"/>
      <c r="J1364" s="323"/>
      <c r="K1364" s="191"/>
      <c r="L1364" s="356"/>
      <c r="M1364" s="314"/>
      <c r="N1364" s="315"/>
      <c r="O1364" s="316"/>
      <c r="P1364" s="315">
        <v>1</v>
      </c>
      <c r="Q1364" s="316">
        <v>100</v>
      </c>
      <c r="R1364" s="315"/>
      <c r="S1364" s="316"/>
      <c r="T1364" s="315"/>
      <c r="U1364" s="316"/>
      <c r="V1364" s="316"/>
      <c r="W1364" s="316"/>
      <c r="X1364" s="316"/>
      <c r="Y1364" s="452"/>
      <c r="Z1364" s="452"/>
      <c r="AA1364" s="452"/>
      <c r="AB1364" s="452"/>
      <c r="AC1364" s="452"/>
      <c r="AD1364" s="452"/>
    </row>
    <row r="1365" spans="1:30" ht="20.100000000000001" customHeight="1">
      <c r="A1365" s="144"/>
      <c r="B1365" s="413"/>
      <c r="C1365" s="452"/>
      <c r="D1365" s="311" t="s">
        <v>1483</v>
      </c>
      <c r="E1365" s="452"/>
      <c r="F1365" s="323"/>
      <c r="G1365" s="191"/>
      <c r="H1365" s="323"/>
      <c r="I1365" s="191"/>
      <c r="J1365" s="323"/>
      <c r="K1365" s="191"/>
      <c r="L1365" s="356"/>
      <c r="M1365" s="314"/>
      <c r="N1365" s="315"/>
      <c r="O1365" s="316"/>
      <c r="P1365" s="315"/>
      <c r="Q1365" s="316"/>
      <c r="R1365" s="315"/>
      <c r="S1365" s="316"/>
      <c r="T1365" s="315">
        <v>2</v>
      </c>
      <c r="U1365" s="316">
        <v>66.666666666666671</v>
      </c>
      <c r="V1365" s="316"/>
      <c r="W1365" s="316"/>
      <c r="X1365" s="316"/>
      <c r="Y1365" s="452"/>
      <c r="Z1365" s="452"/>
      <c r="AA1365" s="452"/>
      <c r="AB1365" s="452"/>
      <c r="AC1365" s="452"/>
      <c r="AD1365" s="452"/>
    </row>
    <row r="1366" spans="1:30" ht="20.100000000000001" customHeight="1">
      <c r="A1366" s="144"/>
      <c r="B1366" s="413"/>
      <c r="C1366" s="452"/>
      <c r="D1366" s="311" t="s">
        <v>1484</v>
      </c>
      <c r="E1366" s="452"/>
      <c r="F1366" s="323"/>
      <c r="G1366" s="191"/>
      <c r="H1366" s="323"/>
      <c r="I1366" s="191"/>
      <c r="J1366" s="323"/>
      <c r="K1366" s="191"/>
      <c r="L1366" s="356"/>
      <c r="M1366" s="314"/>
      <c r="N1366" s="315"/>
      <c r="O1366" s="316"/>
      <c r="P1366" s="315"/>
      <c r="Q1366" s="316"/>
      <c r="R1366" s="315"/>
      <c r="S1366" s="316"/>
      <c r="T1366" s="315">
        <v>1</v>
      </c>
      <c r="U1366" s="316">
        <v>33.333333333333336</v>
      </c>
      <c r="V1366" s="316"/>
      <c r="W1366" s="316"/>
      <c r="X1366" s="316"/>
      <c r="Y1366" s="452"/>
      <c r="Z1366" s="452"/>
      <c r="AA1366" s="452"/>
      <c r="AB1366" s="452"/>
      <c r="AC1366" s="452"/>
      <c r="AD1366" s="452"/>
    </row>
    <row r="1367" spans="1:30" ht="20.100000000000001" customHeight="1">
      <c r="A1367" s="144"/>
      <c r="B1367" s="413"/>
      <c r="C1367" s="452"/>
      <c r="D1367" s="311" t="s">
        <v>1912</v>
      </c>
      <c r="E1367" s="452"/>
      <c r="F1367" s="323"/>
      <c r="G1367" s="191"/>
      <c r="H1367" s="323"/>
      <c r="I1367" s="191"/>
      <c r="J1367" s="323"/>
      <c r="K1367" s="191"/>
      <c r="L1367" s="356"/>
      <c r="M1367" s="314"/>
      <c r="N1367" s="315"/>
      <c r="O1367" s="316"/>
      <c r="P1367" s="315"/>
      <c r="Q1367" s="316"/>
      <c r="R1367" s="315"/>
      <c r="S1367" s="316"/>
      <c r="T1367" s="315"/>
      <c r="U1367" s="316"/>
      <c r="V1367" s="316"/>
      <c r="W1367" s="316"/>
      <c r="X1367" s="316"/>
      <c r="Y1367" s="452"/>
      <c r="Z1367" s="452"/>
      <c r="AA1367" s="452"/>
      <c r="AB1367" s="452"/>
      <c r="AC1367" s="452"/>
      <c r="AD1367" s="452"/>
    </row>
    <row r="1368" spans="1:30" ht="20.100000000000001" customHeight="1">
      <c r="A1368" s="144"/>
      <c r="B1368" s="413"/>
      <c r="C1368" s="452"/>
      <c r="D1368" s="311" t="s">
        <v>8268</v>
      </c>
      <c r="E1368" s="452"/>
      <c r="F1368" s="323"/>
      <c r="G1368" s="191"/>
      <c r="H1368" s="323"/>
      <c r="I1368" s="191"/>
      <c r="J1368" s="323"/>
      <c r="K1368" s="191"/>
      <c r="L1368" s="356"/>
      <c r="M1368" s="314"/>
      <c r="N1368" s="315"/>
      <c r="O1368" s="316"/>
      <c r="P1368" s="315"/>
      <c r="Q1368" s="316"/>
      <c r="R1368" s="315"/>
      <c r="S1368" s="316"/>
      <c r="T1368" s="315"/>
      <c r="U1368" s="316"/>
      <c r="V1368" s="316"/>
      <c r="W1368" s="316"/>
      <c r="X1368" s="316"/>
      <c r="Y1368" s="452"/>
      <c r="Z1368" s="452"/>
      <c r="AA1368" s="452"/>
      <c r="AB1368" s="452"/>
      <c r="AC1368" s="452"/>
      <c r="AD1368" s="452"/>
    </row>
    <row r="1369" spans="1:30" ht="20.100000000000001" customHeight="1">
      <c r="A1369" s="144"/>
      <c r="B1369" s="413"/>
      <c r="C1369" s="452"/>
      <c r="D1369" s="311" t="s">
        <v>1959</v>
      </c>
      <c r="E1369" s="452"/>
      <c r="F1369" s="323"/>
      <c r="G1369" s="191"/>
      <c r="H1369" s="323"/>
      <c r="I1369" s="191"/>
      <c r="J1369" s="323"/>
      <c r="K1369" s="191"/>
      <c r="L1369" s="356"/>
      <c r="M1369" s="314"/>
      <c r="N1369" s="315"/>
      <c r="O1369" s="316"/>
      <c r="P1369" s="315"/>
      <c r="Q1369" s="316"/>
      <c r="R1369" s="315"/>
      <c r="S1369" s="316"/>
      <c r="T1369" s="315"/>
      <c r="U1369" s="316"/>
      <c r="V1369" s="316"/>
      <c r="W1369" s="316"/>
      <c r="X1369" s="316"/>
      <c r="Y1369" s="452"/>
      <c r="Z1369" s="452"/>
      <c r="AA1369" s="452"/>
      <c r="AB1369" s="452"/>
      <c r="AC1369" s="452"/>
      <c r="AD1369" s="452"/>
    </row>
    <row r="1370" spans="1:30" ht="20.100000000000001" customHeight="1">
      <c r="A1370" s="144"/>
      <c r="B1370" s="413"/>
      <c r="C1370" s="452"/>
      <c r="D1370" s="311" t="s">
        <v>1960</v>
      </c>
      <c r="E1370" s="452"/>
      <c r="F1370" s="323"/>
      <c r="G1370" s="191"/>
      <c r="H1370" s="323"/>
      <c r="I1370" s="191"/>
      <c r="J1370" s="323"/>
      <c r="K1370" s="191"/>
      <c r="L1370" s="356"/>
      <c r="M1370" s="314"/>
      <c r="N1370" s="315"/>
      <c r="O1370" s="316"/>
      <c r="P1370" s="315"/>
      <c r="Q1370" s="316"/>
      <c r="R1370" s="315"/>
      <c r="S1370" s="316"/>
      <c r="T1370" s="315"/>
      <c r="U1370" s="316"/>
      <c r="V1370" s="316"/>
      <c r="W1370" s="316"/>
      <c r="X1370" s="316"/>
      <c r="Y1370" s="452"/>
      <c r="Z1370" s="452"/>
      <c r="AA1370" s="452"/>
      <c r="AB1370" s="452"/>
      <c r="AC1370" s="452"/>
      <c r="AD1370" s="452"/>
    </row>
    <row r="1371" spans="1:30" ht="20.100000000000001" customHeight="1">
      <c r="A1371" s="460" t="s">
        <v>5463</v>
      </c>
      <c r="B1371" s="461" t="s">
        <v>738</v>
      </c>
      <c r="C1371" s="358" t="s">
        <v>996</v>
      </c>
      <c r="D1371" s="374" t="s">
        <v>1478</v>
      </c>
      <c r="E1371" s="358" t="s">
        <v>8119</v>
      </c>
      <c r="F1371" s="467"/>
      <c r="G1371" s="477"/>
      <c r="H1371" s="467"/>
      <c r="I1371" s="477"/>
      <c r="J1371" s="467"/>
      <c r="K1371" s="477"/>
      <c r="L1371" s="443"/>
      <c r="M1371" s="444"/>
      <c r="N1371" s="471"/>
      <c r="O1371" s="465"/>
      <c r="P1371" s="471"/>
      <c r="Q1371" s="465"/>
      <c r="R1371" s="471"/>
      <c r="S1371" s="465"/>
      <c r="T1371" s="471"/>
      <c r="U1371" s="465"/>
      <c r="V1371" s="358" t="s">
        <v>8118</v>
      </c>
      <c r="W1371" s="358" t="s">
        <v>8118</v>
      </c>
      <c r="X1371" s="358" t="s">
        <v>8118</v>
      </c>
      <c r="Y1371" s="358" t="s">
        <v>8118</v>
      </c>
      <c r="Z1371" s="358" t="s">
        <v>8118</v>
      </c>
      <c r="AA1371" s="358" t="s">
        <v>8118</v>
      </c>
      <c r="AB1371" s="358" t="s">
        <v>138</v>
      </c>
      <c r="AC1371" s="358" t="s">
        <v>138</v>
      </c>
      <c r="AD1371" s="358"/>
    </row>
    <row r="1372" spans="1:30" ht="20.100000000000001" customHeight="1">
      <c r="A1372" s="144"/>
      <c r="B1372" s="413"/>
      <c r="C1372" s="452"/>
      <c r="D1372" s="311" t="s">
        <v>1479</v>
      </c>
      <c r="E1372" s="452"/>
      <c r="F1372" s="323"/>
      <c r="G1372" s="191"/>
      <c r="H1372" s="323"/>
      <c r="I1372" s="191"/>
      <c r="J1372" s="323"/>
      <c r="K1372" s="191"/>
      <c r="L1372" s="356"/>
      <c r="M1372" s="314"/>
      <c r="N1372" s="315"/>
      <c r="O1372" s="316"/>
      <c r="P1372" s="315"/>
      <c r="Q1372" s="316"/>
      <c r="R1372" s="315"/>
      <c r="S1372" s="316"/>
      <c r="T1372" s="315"/>
      <c r="U1372" s="316"/>
      <c r="V1372" s="316"/>
      <c r="W1372" s="316"/>
      <c r="X1372" s="316"/>
      <c r="Y1372" s="452"/>
      <c r="Z1372" s="452"/>
      <c r="AA1372" s="452"/>
      <c r="AB1372" s="452"/>
      <c r="AC1372" s="452"/>
      <c r="AD1372" s="452"/>
    </row>
    <row r="1373" spans="1:30" ht="20.100000000000001" customHeight="1">
      <c r="A1373" s="144"/>
      <c r="B1373" s="413"/>
      <c r="C1373" s="452"/>
      <c r="D1373" s="311" t="s">
        <v>1480</v>
      </c>
      <c r="E1373" s="452"/>
      <c r="F1373" s="323"/>
      <c r="G1373" s="191"/>
      <c r="H1373" s="323"/>
      <c r="I1373" s="191"/>
      <c r="J1373" s="323"/>
      <c r="K1373" s="191"/>
      <c r="L1373" s="356"/>
      <c r="M1373" s="314"/>
      <c r="N1373" s="315"/>
      <c r="O1373" s="316"/>
      <c r="P1373" s="315"/>
      <c r="Q1373" s="316"/>
      <c r="R1373" s="315"/>
      <c r="S1373" s="316"/>
      <c r="T1373" s="315"/>
      <c r="U1373" s="316"/>
      <c r="V1373" s="316"/>
      <c r="W1373" s="316"/>
      <c r="X1373" s="316"/>
      <c r="Y1373" s="452"/>
      <c r="Z1373" s="452"/>
      <c r="AA1373" s="452"/>
      <c r="AB1373" s="452"/>
      <c r="AC1373" s="452"/>
      <c r="AD1373" s="452"/>
    </row>
    <row r="1374" spans="1:30" ht="20.100000000000001" customHeight="1">
      <c r="A1374" s="144"/>
      <c r="B1374" s="413"/>
      <c r="C1374" s="452"/>
      <c r="D1374" s="311" t="s">
        <v>1481</v>
      </c>
      <c r="E1374" s="452"/>
      <c r="F1374" s="323"/>
      <c r="G1374" s="191"/>
      <c r="H1374" s="323"/>
      <c r="I1374" s="191"/>
      <c r="J1374" s="323"/>
      <c r="K1374" s="191"/>
      <c r="L1374" s="356"/>
      <c r="M1374" s="314"/>
      <c r="N1374" s="315"/>
      <c r="O1374" s="316"/>
      <c r="P1374" s="315"/>
      <c r="Q1374" s="316"/>
      <c r="R1374" s="315"/>
      <c r="S1374" s="316"/>
      <c r="T1374" s="315"/>
      <c r="U1374" s="316"/>
      <c r="V1374" s="316"/>
      <c r="W1374" s="316"/>
      <c r="X1374" s="316"/>
      <c r="Y1374" s="452"/>
      <c r="Z1374" s="452"/>
      <c r="AA1374" s="452"/>
      <c r="AB1374" s="452"/>
      <c r="AC1374" s="452"/>
      <c r="AD1374" s="452"/>
    </row>
    <row r="1375" spans="1:30" ht="20.100000000000001" customHeight="1">
      <c r="A1375" s="144"/>
      <c r="B1375" s="413"/>
      <c r="C1375" s="452"/>
      <c r="D1375" s="311" t="s">
        <v>1482</v>
      </c>
      <c r="E1375" s="452"/>
      <c r="F1375" s="323"/>
      <c r="G1375" s="191"/>
      <c r="H1375" s="323"/>
      <c r="I1375" s="191"/>
      <c r="J1375" s="323"/>
      <c r="K1375" s="191"/>
      <c r="L1375" s="356"/>
      <c r="M1375" s="314"/>
      <c r="N1375" s="315"/>
      <c r="O1375" s="316"/>
      <c r="P1375" s="315"/>
      <c r="Q1375" s="316"/>
      <c r="R1375" s="315"/>
      <c r="S1375" s="316"/>
      <c r="T1375" s="315"/>
      <c r="U1375" s="316"/>
      <c r="V1375" s="316"/>
      <c r="W1375" s="316"/>
      <c r="X1375" s="316"/>
      <c r="Y1375" s="452"/>
      <c r="Z1375" s="452"/>
      <c r="AA1375" s="452"/>
      <c r="AB1375" s="452"/>
      <c r="AC1375" s="452"/>
      <c r="AD1375" s="452"/>
    </row>
    <row r="1376" spans="1:30" ht="20.100000000000001" customHeight="1">
      <c r="A1376" s="144"/>
      <c r="B1376" s="413"/>
      <c r="C1376" s="452"/>
      <c r="D1376" s="311" t="s">
        <v>1483</v>
      </c>
      <c r="E1376" s="452"/>
      <c r="F1376" s="323"/>
      <c r="G1376" s="191"/>
      <c r="H1376" s="323"/>
      <c r="I1376" s="191"/>
      <c r="J1376" s="323"/>
      <c r="K1376" s="191"/>
      <c r="L1376" s="356"/>
      <c r="M1376" s="314"/>
      <c r="N1376" s="315"/>
      <c r="O1376" s="316"/>
      <c r="P1376" s="315">
        <v>1</v>
      </c>
      <c r="Q1376" s="316">
        <v>100</v>
      </c>
      <c r="R1376" s="315"/>
      <c r="S1376" s="316"/>
      <c r="T1376" s="315"/>
      <c r="U1376" s="316"/>
      <c r="V1376" s="316"/>
      <c r="W1376" s="316"/>
      <c r="X1376" s="316"/>
      <c r="Y1376" s="452"/>
      <c r="Z1376" s="452"/>
      <c r="AA1376" s="452"/>
      <c r="AB1376" s="452"/>
      <c r="AC1376" s="452"/>
      <c r="AD1376" s="452"/>
    </row>
    <row r="1377" spans="1:30" ht="20.100000000000001" customHeight="1">
      <c r="A1377" s="144"/>
      <c r="B1377" s="413"/>
      <c r="C1377" s="452"/>
      <c r="D1377" s="311" t="s">
        <v>1484</v>
      </c>
      <c r="E1377" s="452"/>
      <c r="F1377" s="323"/>
      <c r="G1377" s="191"/>
      <c r="H1377" s="323"/>
      <c r="I1377" s="191"/>
      <c r="J1377" s="323"/>
      <c r="K1377" s="191"/>
      <c r="L1377" s="356"/>
      <c r="M1377" s="314"/>
      <c r="N1377" s="315"/>
      <c r="O1377" s="316"/>
      <c r="P1377" s="315"/>
      <c r="Q1377" s="316"/>
      <c r="R1377" s="315"/>
      <c r="S1377" s="316"/>
      <c r="T1377" s="315"/>
      <c r="U1377" s="316"/>
      <c r="V1377" s="316"/>
      <c r="W1377" s="316"/>
      <c r="X1377" s="316"/>
      <c r="Y1377" s="452"/>
      <c r="Z1377" s="452"/>
      <c r="AA1377" s="452"/>
      <c r="AB1377" s="452"/>
      <c r="AC1377" s="452"/>
      <c r="AD1377" s="452"/>
    </row>
    <row r="1378" spans="1:30" ht="20.100000000000001" customHeight="1">
      <c r="A1378" s="144"/>
      <c r="B1378" s="413"/>
      <c r="C1378" s="452"/>
      <c r="D1378" s="311" t="s">
        <v>1912</v>
      </c>
      <c r="E1378" s="452"/>
      <c r="F1378" s="323"/>
      <c r="G1378" s="191"/>
      <c r="H1378" s="323"/>
      <c r="I1378" s="191"/>
      <c r="J1378" s="323"/>
      <c r="K1378" s="191"/>
      <c r="L1378" s="356"/>
      <c r="M1378" s="314"/>
      <c r="N1378" s="315"/>
      <c r="O1378" s="316"/>
      <c r="P1378" s="315"/>
      <c r="Q1378" s="316"/>
      <c r="R1378" s="315"/>
      <c r="S1378" s="316"/>
      <c r="T1378" s="315"/>
      <c r="U1378" s="316"/>
      <c r="V1378" s="316"/>
      <c r="W1378" s="316"/>
      <c r="X1378" s="316"/>
      <c r="Y1378" s="452"/>
      <c r="Z1378" s="452"/>
      <c r="AA1378" s="452"/>
      <c r="AB1378" s="452"/>
      <c r="AC1378" s="452"/>
      <c r="AD1378" s="452"/>
    </row>
    <row r="1379" spans="1:30" ht="20.100000000000001" customHeight="1">
      <c r="A1379" s="144"/>
      <c r="B1379" s="413"/>
      <c r="C1379" s="452"/>
      <c r="D1379" s="311" t="s">
        <v>8268</v>
      </c>
      <c r="E1379" s="452"/>
      <c r="F1379" s="323"/>
      <c r="G1379" s="191"/>
      <c r="H1379" s="323"/>
      <c r="I1379" s="191"/>
      <c r="J1379" s="323"/>
      <c r="K1379" s="191"/>
      <c r="L1379" s="356"/>
      <c r="M1379" s="314"/>
      <c r="N1379" s="315"/>
      <c r="O1379" s="316"/>
      <c r="P1379" s="315"/>
      <c r="Q1379" s="316"/>
      <c r="R1379" s="315"/>
      <c r="S1379" s="316"/>
      <c r="T1379" s="315"/>
      <c r="U1379" s="316"/>
      <c r="V1379" s="316"/>
      <c r="W1379" s="316"/>
      <c r="X1379" s="316"/>
      <c r="Y1379" s="452"/>
      <c r="Z1379" s="452"/>
      <c r="AA1379" s="452"/>
      <c r="AB1379" s="452"/>
      <c r="AC1379" s="452"/>
      <c r="AD1379" s="452"/>
    </row>
    <row r="1380" spans="1:30" ht="20.100000000000001" customHeight="1">
      <c r="A1380" s="144"/>
      <c r="B1380" s="413"/>
      <c r="C1380" s="452"/>
      <c r="D1380" s="311" t="s">
        <v>1959</v>
      </c>
      <c r="E1380" s="452"/>
      <c r="F1380" s="323"/>
      <c r="G1380" s="191"/>
      <c r="H1380" s="323"/>
      <c r="I1380" s="191"/>
      <c r="J1380" s="323"/>
      <c r="K1380" s="191"/>
      <c r="L1380" s="356"/>
      <c r="M1380" s="314"/>
      <c r="N1380" s="315"/>
      <c r="O1380" s="316"/>
      <c r="P1380" s="315"/>
      <c r="Q1380" s="316"/>
      <c r="R1380" s="315"/>
      <c r="S1380" s="316"/>
      <c r="T1380" s="315"/>
      <c r="U1380" s="316"/>
      <c r="V1380" s="316"/>
      <c r="W1380" s="316"/>
      <c r="X1380" s="316"/>
      <c r="Y1380" s="452"/>
      <c r="Z1380" s="452"/>
      <c r="AA1380" s="452"/>
      <c r="AB1380" s="452"/>
      <c r="AC1380" s="452"/>
      <c r="AD1380" s="452"/>
    </row>
    <row r="1381" spans="1:30" ht="20.100000000000001" customHeight="1">
      <c r="A1381" s="144"/>
      <c r="B1381" s="413"/>
      <c r="C1381" s="452"/>
      <c r="D1381" s="311" t="s">
        <v>1960</v>
      </c>
      <c r="E1381" s="452"/>
      <c r="F1381" s="323"/>
      <c r="G1381" s="191"/>
      <c r="H1381" s="323"/>
      <c r="I1381" s="191"/>
      <c r="J1381" s="323"/>
      <c r="K1381" s="191"/>
      <c r="L1381" s="356"/>
      <c r="M1381" s="314"/>
      <c r="N1381" s="315"/>
      <c r="O1381" s="316"/>
      <c r="P1381" s="315"/>
      <c r="Q1381" s="316"/>
      <c r="R1381" s="315"/>
      <c r="S1381" s="316"/>
      <c r="T1381" s="315"/>
      <c r="U1381" s="316"/>
      <c r="V1381" s="316"/>
      <c r="W1381" s="316"/>
      <c r="X1381" s="316"/>
      <c r="Y1381" s="452"/>
      <c r="Z1381" s="452"/>
      <c r="AA1381" s="452"/>
      <c r="AB1381" s="452"/>
      <c r="AC1381" s="452"/>
      <c r="AD1381" s="452"/>
    </row>
    <row r="1382" spans="1:30" ht="20.100000000000001" customHeight="1">
      <c r="A1382" s="460" t="s">
        <v>5464</v>
      </c>
      <c r="B1382" s="461" t="s">
        <v>739</v>
      </c>
      <c r="C1382" s="358" t="s">
        <v>996</v>
      </c>
      <c r="D1382" s="374" t="s">
        <v>1478</v>
      </c>
      <c r="E1382" s="358" t="s">
        <v>8119</v>
      </c>
      <c r="F1382" s="467"/>
      <c r="G1382" s="477"/>
      <c r="H1382" s="467"/>
      <c r="I1382" s="477"/>
      <c r="J1382" s="467"/>
      <c r="K1382" s="477"/>
      <c r="L1382" s="443"/>
      <c r="M1382" s="444"/>
      <c r="N1382" s="471"/>
      <c r="O1382" s="465"/>
      <c r="P1382" s="471"/>
      <c r="Q1382" s="465"/>
      <c r="R1382" s="471"/>
      <c r="S1382" s="465"/>
      <c r="T1382" s="471"/>
      <c r="U1382" s="465"/>
      <c r="V1382" s="358" t="s">
        <v>8118</v>
      </c>
      <c r="W1382" s="358" t="s">
        <v>8118</v>
      </c>
      <c r="X1382" s="358" t="s">
        <v>8118</v>
      </c>
      <c r="Y1382" s="358" t="s">
        <v>8118</v>
      </c>
      <c r="Z1382" s="358" t="s">
        <v>8118</v>
      </c>
      <c r="AA1382" s="358" t="s">
        <v>8118</v>
      </c>
      <c r="AB1382" s="358" t="s">
        <v>138</v>
      </c>
      <c r="AC1382" s="358" t="s">
        <v>138</v>
      </c>
      <c r="AD1382" s="358"/>
    </row>
    <row r="1383" spans="1:30" ht="20.100000000000001" customHeight="1">
      <c r="A1383" s="144"/>
      <c r="B1383" s="413"/>
      <c r="C1383" s="452"/>
      <c r="D1383" s="311" t="s">
        <v>1479</v>
      </c>
      <c r="E1383" s="452"/>
      <c r="F1383" s="323"/>
      <c r="G1383" s="191"/>
      <c r="H1383" s="323"/>
      <c r="I1383" s="191"/>
      <c r="J1383" s="323"/>
      <c r="K1383" s="191"/>
      <c r="L1383" s="356"/>
      <c r="M1383" s="314"/>
      <c r="N1383" s="315"/>
      <c r="O1383" s="316"/>
      <c r="P1383" s="315"/>
      <c r="Q1383" s="316"/>
      <c r="R1383" s="315"/>
      <c r="S1383" s="316"/>
      <c r="T1383" s="315"/>
      <c r="U1383" s="316"/>
      <c r="V1383" s="316"/>
      <c r="W1383" s="316"/>
      <c r="X1383" s="316"/>
      <c r="Y1383" s="452"/>
      <c r="Z1383" s="452"/>
      <c r="AA1383" s="452"/>
      <c r="AB1383" s="452"/>
      <c r="AC1383" s="452"/>
      <c r="AD1383" s="452"/>
    </row>
    <row r="1384" spans="1:30" ht="20.100000000000001" customHeight="1">
      <c r="A1384" s="144"/>
      <c r="B1384" s="413"/>
      <c r="C1384" s="452"/>
      <c r="D1384" s="311" t="s">
        <v>1480</v>
      </c>
      <c r="E1384" s="452"/>
      <c r="F1384" s="323"/>
      <c r="G1384" s="191"/>
      <c r="H1384" s="323"/>
      <c r="I1384" s="191"/>
      <c r="J1384" s="323"/>
      <c r="K1384" s="191"/>
      <c r="L1384" s="356"/>
      <c r="M1384" s="314"/>
      <c r="N1384" s="315"/>
      <c r="O1384" s="316"/>
      <c r="P1384" s="315"/>
      <c r="Q1384" s="316"/>
      <c r="R1384" s="315"/>
      <c r="S1384" s="316"/>
      <c r="T1384" s="315"/>
      <c r="U1384" s="316"/>
      <c r="V1384" s="316"/>
      <c r="W1384" s="316"/>
      <c r="X1384" s="316"/>
      <c r="Y1384" s="452"/>
      <c r="Z1384" s="452"/>
      <c r="AA1384" s="452"/>
      <c r="AB1384" s="452"/>
      <c r="AC1384" s="452"/>
      <c r="AD1384" s="452"/>
    </row>
    <row r="1385" spans="1:30" ht="20.100000000000001" customHeight="1">
      <c r="A1385" s="144"/>
      <c r="B1385" s="413"/>
      <c r="C1385" s="452"/>
      <c r="D1385" s="311" t="s">
        <v>1481</v>
      </c>
      <c r="E1385" s="452"/>
      <c r="F1385" s="323"/>
      <c r="G1385" s="191"/>
      <c r="H1385" s="323"/>
      <c r="I1385" s="191"/>
      <c r="J1385" s="323"/>
      <c r="K1385" s="191"/>
      <c r="L1385" s="356"/>
      <c r="M1385" s="314"/>
      <c r="N1385" s="315"/>
      <c r="O1385" s="316"/>
      <c r="P1385" s="315"/>
      <c r="Q1385" s="316"/>
      <c r="R1385" s="315"/>
      <c r="S1385" s="316"/>
      <c r="T1385" s="315"/>
      <c r="U1385" s="316"/>
      <c r="V1385" s="316"/>
      <c r="W1385" s="316"/>
      <c r="X1385" s="316"/>
      <c r="Y1385" s="452"/>
      <c r="Z1385" s="452"/>
      <c r="AA1385" s="452"/>
      <c r="AB1385" s="452"/>
      <c r="AC1385" s="452"/>
      <c r="AD1385" s="452"/>
    </row>
    <row r="1386" spans="1:30" ht="20.100000000000001" customHeight="1">
      <c r="A1386" s="144"/>
      <c r="B1386" s="413"/>
      <c r="C1386" s="452"/>
      <c r="D1386" s="311" t="s">
        <v>1482</v>
      </c>
      <c r="E1386" s="452"/>
      <c r="F1386" s="323"/>
      <c r="G1386" s="191"/>
      <c r="H1386" s="323"/>
      <c r="I1386" s="191"/>
      <c r="J1386" s="323"/>
      <c r="K1386" s="191"/>
      <c r="L1386" s="356"/>
      <c r="M1386" s="314"/>
      <c r="N1386" s="315"/>
      <c r="O1386" s="316"/>
      <c r="P1386" s="315"/>
      <c r="Q1386" s="316"/>
      <c r="R1386" s="315"/>
      <c r="S1386" s="316"/>
      <c r="T1386" s="315"/>
      <c r="U1386" s="316"/>
      <c r="V1386" s="316"/>
      <c r="W1386" s="316"/>
      <c r="X1386" s="316"/>
      <c r="Y1386" s="452"/>
      <c r="Z1386" s="452"/>
      <c r="AA1386" s="452"/>
      <c r="AB1386" s="452"/>
      <c r="AC1386" s="452"/>
      <c r="AD1386" s="452"/>
    </row>
    <row r="1387" spans="1:30" ht="20.100000000000001" customHeight="1">
      <c r="A1387" s="144"/>
      <c r="B1387" s="413"/>
      <c r="C1387" s="452"/>
      <c r="D1387" s="311" t="s">
        <v>1483</v>
      </c>
      <c r="E1387" s="452"/>
      <c r="F1387" s="323"/>
      <c r="G1387" s="191"/>
      <c r="H1387" s="323"/>
      <c r="I1387" s="191"/>
      <c r="J1387" s="323"/>
      <c r="K1387" s="191"/>
      <c r="L1387" s="356"/>
      <c r="M1387" s="314"/>
      <c r="N1387" s="315"/>
      <c r="O1387" s="316"/>
      <c r="P1387" s="315"/>
      <c r="Q1387" s="316"/>
      <c r="R1387" s="315"/>
      <c r="S1387" s="316"/>
      <c r="T1387" s="315"/>
      <c r="U1387" s="316"/>
      <c r="V1387" s="316"/>
      <c r="W1387" s="316"/>
      <c r="X1387" s="316"/>
      <c r="Y1387" s="452"/>
      <c r="Z1387" s="452"/>
      <c r="AA1387" s="452"/>
      <c r="AB1387" s="452"/>
      <c r="AC1387" s="452"/>
      <c r="AD1387" s="452"/>
    </row>
    <row r="1388" spans="1:30" ht="20.100000000000001" customHeight="1">
      <c r="A1388" s="144"/>
      <c r="B1388" s="413"/>
      <c r="C1388" s="452"/>
      <c r="D1388" s="311" t="s">
        <v>1484</v>
      </c>
      <c r="E1388" s="452"/>
      <c r="F1388" s="323"/>
      <c r="G1388" s="191"/>
      <c r="H1388" s="323"/>
      <c r="I1388" s="191"/>
      <c r="J1388" s="323"/>
      <c r="K1388" s="191"/>
      <c r="L1388" s="356"/>
      <c r="M1388" s="314"/>
      <c r="N1388" s="315"/>
      <c r="O1388" s="316"/>
      <c r="P1388" s="315"/>
      <c r="Q1388" s="316"/>
      <c r="R1388" s="315"/>
      <c r="S1388" s="316"/>
      <c r="T1388" s="315"/>
      <c r="U1388" s="316"/>
      <c r="V1388" s="316"/>
      <c r="W1388" s="316"/>
      <c r="X1388" s="316"/>
      <c r="Y1388" s="452"/>
      <c r="Z1388" s="452"/>
      <c r="AA1388" s="452"/>
      <c r="AB1388" s="452"/>
      <c r="AC1388" s="452"/>
      <c r="AD1388" s="452"/>
    </row>
    <row r="1389" spans="1:30" ht="20.100000000000001" customHeight="1">
      <c r="A1389" s="144"/>
      <c r="B1389" s="413"/>
      <c r="C1389" s="452"/>
      <c r="D1389" s="311" t="s">
        <v>1912</v>
      </c>
      <c r="E1389" s="452"/>
      <c r="F1389" s="323"/>
      <c r="G1389" s="191"/>
      <c r="H1389" s="323"/>
      <c r="I1389" s="191"/>
      <c r="J1389" s="323"/>
      <c r="K1389" s="191"/>
      <c r="L1389" s="356"/>
      <c r="M1389" s="314"/>
      <c r="N1389" s="315"/>
      <c r="O1389" s="316"/>
      <c r="P1389" s="315"/>
      <c r="Q1389" s="316"/>
      <c r="R1389" s="315"/>
      <c r="S1389" s="316"/>
      <c r="T1389" s="315"/>
      <c r="U1389" s="316"/>
      <c r="V1389" s="316"/>
      <c r="W1389" s="316"/>
      <c r="X1389" s="316"/>
      <c r="Y1389" s="452"/>
      <c r="Z1389" s="452"/>
      <c r="AA1389" s="452"/>
      <c r="AB1389" s="452"/>
      <c r="AC1389" s="452"/>
      <c r="AD1389" s="452"/>
    </row>
    <row r="1390" spans="1:30" ht="20.100000000000001" customHeight="1">
      <c r="A1390" s="144"/>
      <c r="B1390" s="413"/>
      <c r="C1390" s="452"/>
      <c r="D1390" s="311" t="s">
        <v>8268</v>
      </c>
      <c r="E1390" s="452"/>
      <c r="F1390" s="323"/>
      <c r="G1390" s="191"/>
      <c r="H1390" s="323"/>
      <c r="I1390" s="191"/>
      <c r="J1390" s="323"/>
      <c r="K1390" s="191"/>
      <c r="L1390" s="356"/>
      <c r="M1390" s="314"/>
      <c r="N1390" s="315"/>
      <c r="O1390" s="316"/>
      <c r="P1390" s="315"/>
      <c r="Q1390" s="316"/>
      <c r="R1390" s="315"/>
      <c r="S1390" s="316"/>
      <c r="T1390" s="315"/>
      <c r="U1390" s="316"/>
      <c r="V1390" s="316"/>
      <c r="W1390" s="316"/>
      <c r="X1390" s="316"/>
      <c r="Y1390" s="452"/>
      <c r="Z1390" s="452"/>
      <c r="AA1390" s="452"/>
      <c r="AB1390" s="452"/>
      <c r="AC1390" s="452"/>
      <c r="AD1390" s="452"/>
    </row>
    <row r="1391" spans="1:30" ht="20.100000000000001" customHeight="1">
      <c r="A1391" s="144"/>
      <c r="B1391" s="413"/>
      <c r="C1391" s="452"/>
      <c r="D1391" s="311" t="s">
        <v>1959</v>
      </c>
      <c r="E1391" s="452"/>
      <c r="F1391" s="323"/>
      <c r="G1391" s="191"/>
      <c r="H1391" s="323"/>
      <c r="I1391" s="191"/>
      <c r="J1391" s="323"/>
      <c r="K1391" s="191"/>
      <c r="L1391" s="356"/>
      <c r="M1391" s="314"/>
      <c r="N1391" s="315"/>
      <c r="O1391" s="316"/>
      <c r="P1391" s="315"/>
      <c r="Q1391" s="316"/>
      <c r="R1391" s="315"/>
      <c r="S1391" s="316"/>
      <c r="T1391" s="315"/>
      <c r="U1391" s="316"/>
      <c r="V1391" s="316"/>
      <c r="W1391" s="316"/>
      <c r="X1391" s="316"/>
      <c r="Y1391" s="452"/>
      <c r="Z1391" s="452"/>
      <c r="AA1391" s="452"/>
      <c r="AB1391" s="452"/>
      <c r="AC1391" s="452"/>
      <c r="AD1391" s="452"/>
    </row>
    <row r="1392" spans="1:30" ht="20.100000000000001" customHeight="1">
      <c r="A1392" s="144"/>
      <c r="B1392" s="413"/>
      <c r="C1392" s="452"/>
      <c r="D1392" s="311" t="s">
        <v>1960</v>
      </c>
      <c r="E1392" s="452"/>
      <c r="F1392" s="323"/>
      <c r="G1392" s="191"/>
      <c r="H1392" s="323"/>
      <c r="I1392" s="191"/>
      <c r="J1392" s="323"/>
      <c r="K1392" s="191"/>
      <c r="L1392" s="356"/>
      <c r="M1392" s="314"/>
      <c r="N1392" s="315"/>
      <c r="O1392" s="316"/>
      <c r="P1392" s="315"/>
      <c r="Q1392" s="316"/>
      <c r="R1392" s="315"/>
      <c r="S1392" s="316"/>
      <c r="T1392" s="315"/>
      <c r="U1392" s="316"/>
      <c r="V1392" s="316"/>
      <c r="W1392" s="316"/>
      <c r="X1392" s="316"/>
      <c r="Y1392" s="452"/>
      <c r="Z1392" s="452"/>
      <c r="AA1392" s="452"/>
      <c r="AB1392" s="452"/>
      <c r="AC1392" s="452"/>
      <c r="AD1392" s="452"/>
    </row>
    <row r="1393" spans="1:30" ht="20.100000000000001" customHeight="1">
      <c r="A1393" s="460" t="s">
        <v>5465</v>
      </c>
      <c r="B1393" s="461" t="s">
        <v>740</v>
      </c>
      <c r="C1393" s="358" t="s">
        <v>996</v>
      </c>
      <c r="D1393" s="374" t="s">
        <v>1478</v>
      </c>
      <c r="E1393" s="358" t="s">
        <v>8119</v>
      </c>
      <c r="F1393" s="467"/>
      <c r="G1393" s="477"/>
      <c r="H1393" s="467"/>
      <c r="I1393" s="477"/>
      <c r="J1393" s="467"/>
      <c r="K1393" s="477"/>
      <c r="L1393" s="443"/>
      <c r="M1393" s="444"/>
      <c r="N1393" s="471"/>
      <c r="O1393" s="465"/>
      <c r="P1393" s="471"/>
      <c r="Q1393" s="465"/>
      <c r="R1393" s="471"/>
      <c r="S1393" s="465"/>
      <c r="T1393" s="471"/>
      <c r="U1393" s="465"/>
      <c r="V1393" s="358" t="s">
        <v>8118</v>
      </c>
      <c r="W1393" s="358" t="s">
        <v>8118</v>
      </c>
      <c r="X1393" s="358" t="s">
        <v>8118</v>
      </c>
      <c r="Y1393" s="358" t="s">
        <v>8118</v>
      </c>
      <c r="Z1393" s="358" t="s">
        <v>8118</v>
      </c>
      <c r="AA1393" s="358" t="s">
        <v>8118</v>
      </c>
      <c r="AB1393" s="358" t="s">
        <v>138</v>
      </c>
      <c r="AC1393" s="358" t="s">
        <v>138</v>
      </c>
      <c r="AD1393" s="358"/>
    </row>
    <row r="1394" spans="1:30" ht="20.100000000000001" customHeight="1">
      <c r="A1394" s="144"/>
      <c r="B1394" s="413"/>
      <c r="C1394" s="452"/>
      <c r="D1394" s="311" t="s">
        <v>1479</v>
      </c>
      <c r="E1394" s="452"/>
      <c r="F1394" s="323"/>
      <c r="G1394" s="191"/>
      <c r="H1394" s="323"/>
      <c r="I1394" s="191"/>
      <c r="J1394" s="323"/>
      <c r="K1394" s="191"/>
      <c r="L1394" s="356"/>
      <c r="M1394" s="314"/>
      <c r="N1394" s="315"/>
      <c r="O1394" s="316"/>
      <c r="P1394" s="315"/>
      <c r="Q1394" s="316"/>
      <c r="R1394" s="315"/>
      <c r="S1394" s="316"/>
      <c r="T1394" s="315"/>
      <c r="U1394" s="316"/>
      <c r="V1394" s="316"/>
      <c r="W1394" s="316"/>
      <c r="X1394" s="316"/>
      <c r="Y1394" s="452"/>
      <c r="Z1394" s="452"/>
      <c r="AA1394" s="452"/>
      <c r="AB1394" s="452"/>
      <c r="AC1394" s="452"/>
      <c r="AD1394" s="452"/>
    </row>
    <row r="1395" spans="1:30" ht="20.100000000000001" customHeight="1">
      <c r="A1395" s="144"/>
      <c r="B1395" s="413"/>
      <c r="C1395" s="452"/>
      <c r="D1395" s="311" t="s">
        <v>1480</v>
      </c>
      <c r="E1395" s="452"/>
      <c r="F1395" s="323"/>
      <c r="G1395" s="191"/>
      <c r="H1395" s="323"/>
      <c r="I1395" s="191"/>
      <c r="J1395" s="323"/>
      <c r="K1395" s="191"/>
      <c r="L1395" s="356"/>
      <c r="M1395" s="314"/>
      <c r="N1395" s="315"/>
      <c r="O1395" s="316"/>
      <c r="P1395" s="315"/>
      <c r="Q1395" s="316"/>
      <c r="R1395" s="315"/>
      <c r="S1395" s="316"/>
      <c r="T1395" s="315"/>
      <c r="U1395" s="316"/>
      <c r="V1395" s="316"/>
      <c r="W1395" s="316"/>
      <c r="X1395" s="316"/>
      <c r="Y1395" s="452"/>
      <c r="Z1395" s="452"/>
      <c r="AA1395" s="452"/>
      <c r="AB1395" s="452"/>
      <c r="AC1395" s="452"/>
      <c r="AD1395" s="452"/>
    </row>
    <row r="1396" spans="1:30" ht="20.100000000000001" customHeight="1">
      <c r="A1396" s="144"/>
      <c r="B1396" s="413"/>
      <c r="C1396" s="452"/>
      <c r="D1396" s="311" t="s">
        <v>1481</v>
      </c>
      <c r="E1396" s="452"/>
      <c r="F1396" s="323"/>
      <c r="G1396" s="191"/>
      <c r="H1396" s="323"/>
      <c r="I1396" s="191"/>
      <c r="J1396" s="323"/>
      <c r="K1396" s="191"/>
      <c r="L1396" s="356"/>
      <c r="M1396" s="314"/>
      <c r="N1396" s="315"/>
      <c r="O1396" s="316"/>
      <c r="P1396" s="315"/>
      <c r="Q1396" s="316"/>
      <c r="R1396" s="315"/>
      <c r="S1396" s="316"/>
      <c r="T1396" s="315"/>
      <c r="U1396" s="316"/>
      <c r="V1396" s="316"/>
      <c r="W1396" s="316"/>
      <c r="X1396" s="316"/>
      <c r="Y1396" s="452"/>
      <c r="Z1396" s="452"/>
      <c r="AA1396" s="452"/>
      <c r="AB1396" s="452"/>
      <c r="AC1396" s="452"/>
      <c r="AD1396" s="452"/>
    </row>
    <row r="1397" spans="1:30" ht="20.100000000000001" customHeight="1">
      <c r="A1397" s="144"/>
      <c r="B1397" s="413"/>
      <c r="C1397" s="452"/>
      <c r="D1397" s="311" t="s">
        <v>1482</v>
      </c>
      <c r="E1397" s="452"/>
      <c r="F1397" s="323"/>
      <c r="G1397" s="191"/>
      <c r="H1397" s="323"/>
      <c r="I1397" s="191"/>
      <c r="J1397" s="323"/>
      <c r="K1397" s="191"/>
      <c r="L1397" s="356"/>
      <c r="M1397" s="314"/>
      <c r="N1397" s="315"/>
      <c r="O1397" s="316"/>
      <c r="P1397" s="315"/>
      <c r="Q1397" s="316"/>
      <c r="R1397" s="315"/>
      <c r="S1397" s="316"/>
      <c r="T1397" s="315"/>
      <c r="U1397" s="316"/>
      <c r="V1397" s="316"/>
      <c r="W1397" s="316"/>
      <c r="X1397" s="316"/>
      <c r="Y1397" s="452"/>
      <c r="Z1397" s="452"/>
      <c r="AA1397" s="452"/>
      <c r="AB1397" s="452"/>
      <c r="AC1397" s="452"/>
      <c r="AD1397" s="452"/>
    </row>
    <row r="1398" spans="1:30" ht="20.100000000000001" customHeight="1">
      <c r="A1398" s="144"/>
      <c r="B1398" s="413"/>
      <c r="C1398" s="452"/>
      <c r="D1398" s="311" t="s">
        <v>1483</v>
      </c>
      <c r="E1398" s="452"/>
      <c r="F1398" s="323"/>
      <c r="G1398" s="191"/>
      <c r="H1398" s="323"/>
      <c r="I1398" s="191"/>
      <c r="J1398" s="323"/>
      <c r="K1398" s="191"/>
      <c r="L1398" s="356"/>
      <c r="M1398" s="314"/>
      <c r="N1398" s="315"/>
      <c r="O1398" s="316"/>
      <c r="P1398" s="315"/>
      <c r="Q1398" s="316"/>
      <c r="R1398" s="315"/>
      <c r="S1398" s="316"/>
      <c r="T1398" s="315"/>
      <c r="U1398" s="316"/>
      <c r="V1398" s="316"/>
      <c r="W1398" s="316"/>
      <c r="X1398" s="316"/>
      <c r="Y1398" s="452"/>
      <c r="Z1398" s="452"/>
      <c r="AA1398" s="452"/>
      <c r="AB1398" s="452"/>
      <c r="AC1398" s="452"/>
      <c r="AD1398" s="452"/>
    </row>
    <row r="1399" spans="1:30" ht="20.100000000000001" customHeight="1">
      <c r="A1399" s="144"/>
      <c r="B1399" s="413"/>
      <c r="C1399" s="452"/>
      <c r="D1399" s="311" t="s">
        <v>1484</v>
      </c>
      <c r="E1399" s="452"/>
      <c r="F1399" s="323"/>
      <c r="G1399" s="191"/>
      <c r="H1399" s="323"/>
      <c r="I1399" s="191"/>
      <c r="J1399" s="323"/>
      <c r="K1399" s="191"/>
      <c r="L1399" s="356"/>
      <c r="M1399" s="314"/>
      <c r="N1399" s="315"/>
      <c r="O1399" s="316"/>
      <c r="P1399" s="315"/>
      <c r="Q1399" s="316"/>
      <c r="R1399" s="315"/>
      <c r="S1399" s="316"/>
      <c r="T1399" s="315"/>
      <c r="U1399" s="316"/>
      <c r="V1399" s="316"/>
      <c r="W1399" s="316"/>
      <c r="X1399" s="316"/>
      <c r="Y1399" s="452"/>
      <c r="Z1399" s="452"/>
      <c r="AA1399" s="452"/>
      <c r="AB1399" s="452"/>
      <c r="AC1399" s="452"/>
      <c r="AD1399" s="452"/>
    </row>
    <row r="1400" spans="1:30" ht="20.100000000000001" customHeight="1">
      <c r="A1400" s="144"/>
      <c r="B1400" s="413"/>
      <c r="C1400" s="452"/>
      <c r="D1400" s="311" t="s">
        <v>1912</v>
      </c>
      <c r="E1400" s="452"/>
      <c r="F1400" s="323"/>
      <c r="G1400" s="191"/>
      <c r="H1400" s="323"/>
      <c r="I1400" s="191"/>
      <c r="J1400" s="323"/>
      <c r="K1400" s="191"/>
      <c r="L1400" s="356"/>
      <c r="M1400" s="314"/>
      <c r="N1400" s="315"/>
      <c r="O1400" s="316"/>
      <c r="P1400" s="315"/>
      <c r="Q1400" s="316"/>
      <c r="R1400" s="315"/>
      <c r="S1400" s="316"/>
      <c r="T1400" s="315"/>
      <c r="U1400" s="316"/>
      <c r="V1400" s="316"/>
      <c r="W1400" s="316"/>
      <c r="X1400" s="316"/>
      <c r="Y1400" s="452"/>
      <c r="Z1400" s="452"/>
      <c r="AA1400" s="452"/>
      <c r="AB1400" s="452"/>
      <c r="AC1400" s="452"/>
      <c r="AD1400" s="452"/>
    </row>
    <row r="1401" spans="1:30" ht="20.100000000000001" customHeight="1">
      <c r="A1401" s="144"/>
      <c r="B1401" s="413"/>
      <c r="C1401" s="452"/>
      <c r="D1401" s="311" t="s">
        <v>8268</v>
      </c>
      <c r="E1401" s="452"/>
      <c r="F1401" s="323"/>
      <c r="G1401" s="191"/>
      <c r="H1401" s="323"/>
      <c r="I1401" s="191"/>
      <c r="J1401" s="323"/>
      <c r="K1401" s="191"/>
      <c r="L1401" s="356"/>
      <c r="M1401" s="314"/>
      <c r="N1401" s="315"/>
      <c r="O1401" s="316"/>
      <c r="P1401" s="315"/>
      <c r="Q1401" s="316"/>
      <c r="R1401" s="315"/>
      <c r="S1401" s="316"/>
      <c r="T1401" s="315"/>
      <c r="U1401" s="316"/>
      <c r="V1401" s="316"/>
      <c r="W1401" s="316"/>
      <c r="X1401" s="316"/>
      <c r="Y1401" s="452"/>
      <c r="Z1401" s="452"/>
      <c r="AA1401" s="452"/>
      <c r="AB1401" s="452"/>
      <c r="AC1401" s="452"/>
      <c r="AD1401" s="452"/>
    </row>
    <row r="1402" spans="1:30" ht="20.100000000000001" customHeight="1">
      <c r="A1402" s="144"/>
      <c r="B1402" s="413"/>
      <c r="C1402" s="452"/>
      <c r="D1402" s="311" t="s">
        <v>1959</v>
      </c>
      <c r="E1402" s="452"/>
      <c r="F1402" s="323"/>
      <c r="G1402" s="191"/>
      <c r="H1402" s="323"/>
      <c r="I1402" s="191"/>
      <c r="J1402" s="323"/>
      <c r="K1402" s="191"/>
      <c r="L1402" s="356"/>
      <c r="M1402" s="314"/>
      <c r="N1402" s="315"/>
      <c r="O1402" s="316"/>
      <c r="P1402" s="315"/>
      <c r="Q1402" s="316"/>
      <c r="R1402" s="315"/>
      <c r="S1402" s="316"/>
      <c r="T1402" s="315"/>
      <c r="U1402" s="316"/>
      <c r="V1402" s="316"/>
      <c r="W1402" s="316"/>
      <c r="X1402" s="316"/>
      <c r="Y1402" s="452"/>
      <c r="Z1402" s="452"/>
      <c r="AA1402" s="452"/>
      <c r="AB1402" s="452"/>
      <c r="AC1402" s="452"/>
      <c r="AD1402" s="452"/>
    </row>
    <row r="1403" spans="1:30" ht="20.100000000000001" customHeight="1">
      <c r="A1403" s="144"/>
      <c r="B1403" s="413"/>
      <c r="C1403" s="452"/>
      <c r="D1403" s="311" t="s">
        <v>1960</v>
      </c>
      <c r="E1403" s="452"/>
      <c r="F1403" s="323"/>
      <c r="G1403" s="191"/>
      <c r="H1403" s="323"/>
      <c r="I1403" s="191"/>
      <c r="J1403" s="323"/>
      <c r="K1403" s="191"/>
      <c r="L1403" s="356"/>
      <c r="M1403" s="314"/>
      <c r="N1403" s="315"/>
      <c r="O1403" s="316"/>
      <c r="P1403" s="315"/>
      <c r="Q1403" s="316"/>
      <c r="R1403" s="315"/>
      <c r="S1403" s="316"/>
      <c r="T1403" s="315"/>
      <c r="U1403" s="316"/>
      <c r="V1403" s="316"/>
      <c r="W1403" s="316"/>
      <c r="X1403" s="316"/>
      <c r="Y1403" s="452"/>
      <c r="Z1403" s="452"/>
      <c r="AA1403" s="452"/>
      <c r="AB1403" s="452"/>
      <c r="AC1403" s="452"/>
      <c r="AD1403" s="452"/>
    </row>
    <row r="1404" spans="1:30" ht="20.100000000000001" customHeight="1">
      <c r="A1404" s="460" t="s">
        <v>5466</v>
      </c>
      <c r="B1404" s="461" t="s">
        <v>741</v>
      </c>
      <c r="C1404" s="358" t="s">
        <v>5467</v>
      </c>
      <c r="D1404" s="374"/>
      <c r="E1404" s="358"/>
      <c r="F1404" s="467"/>
      <c r="G1404" s="477"/>
      <c r="H1404" s="467"/>
      <c r="I1404" s="477"/>
      <c r="J1404" s="467"/>
      <c r="K1404" s="477"/>
      <c r="L1404" s="443"/>
      <c r="M1404" s="444"/>
      <c r="N1404" s="471"/>
      <c r="O1404" s="465"/>
      <c r="P1404" s="471"/>
      <c r="Q1404" s="465"/>
      <c r="R1404" s="471"/>
      <c r="S1404" s="465"/>
      <c r="T1404" s="471">
        <v>1</v>
      </c>
      <c r="U1404" s="465">
        <v>100</v>
      </c>
      <c r="V1404" s="358" t="s">
        <v>8118</v>
      </c>
      <c r="W1404" s="358" t="s">
        <v>8118</v>
      </c>
      <c r="X1404" s="358" t="s">
        <v>8118</v>
      </c>
      <c r="Y1404" s="358" t="s">
        <v>8118</v>
      </c>
      <c r="Z1404" s="358" t="s">
        <v>8118</v>
      </c>
      <c r="AA1404" s="358" t="s">
        <v>8118</v>
      </c>
      <c r="AB1404" s="358" t="s">
        <v>138</v>
      </c>
      <c r="AC1404" s="358" t="s">
        <v>138</v>
      </c>
      <c r="AD1404" s="358"/>
    </row>
    <row r="1405" spans="1:30" ht="20.100000000000001" customHeight="1">
      <c r="A1405" s="460" t="s">
        <v>5468</v>
      </c>
      <c r="B1405" s="461" t="s">
        <v>742</v>
      </c>
      <c r="C1405" s="358" t="s">
        <v>996</v>
      </c>
      <c r="D1405" s="374" t="s">
        <v>1478</v>
      </c>
      <c r="E1405" s="527" t="s">
        <v>8119</v>
      </c>
      <c r="F1405" s="467"/>
      <c r="G1405" s="477"/>
      <c r="H1405" s="467"/>
      <c r="I1405" s="477"/>
      <c r="J1405" s="467">
        <v>1</v>
      </c>
      <c r="K1405" s="477">
        <v>2.9</v>
      </c>
      <c r="L1405" s="443"/>
      <c r="M1405" s="444"/>
      <c r="N1405" s="471">
        <v>2</v>
      </c>
      <c r="O1405" s="465">
        <v>4.8</v>
      </c>
      <c r="P1405" s="471">
        <v>3</v>
      </c>
      <c r="Q1405" s="465">
        <v>6.9767441860465116</v>
      </c>
      <c r="R1405" s="471"/>
      <c r="S1405" s="465"/>
      <c r="T1405" s="471">
        <v>5</v>
      </c>
      <c r="U1405" s="465">
        <v>0.85910652920962194</v>
      </c>
      <c r="V1405" s="358" t="s">
        <v>8118</v>
      </c>
      <c r="W1405" s="358" t="s">
        <v>8118</v>
      </c>
      <c r="X1405" s="358" t="s">
        <v>8118</v>
      </c>
      <c r="Y1405" s="358" t="s">
        <v>8118</v>
      </c>
      <c r="Z1405" s="358" t="s">
        <v>8118</v>
      </c>
      <c r="AA1405" s="358" t="s">
        <v>8118</v>
      </c>
      <c r="AB1405" s="358" t="s">
        <v>138</v>
      </c>
      <c r="AC1405" s="358" t="s">
        <v>138</v>
      </c>
      <c r="AD1405" s="358"/>
    </row>
    <row r="1406" spans="1:30" ht="20.100000000000001" customHeight="1">
      <c r="A1406" s="144"/>
      <c r="B1406" s="413"/>
      <c r="C1406" s="452"/>
      <c r="D1406" s="311" t="s">
        <v>1479</v>
      </c>
      <c r="E1406" s="526"/>
      <c r="F1406" s="323"/>
      <c r="G1406" s="191"/>
      <c r="H1406" s="323"/>
      <c r="I1406" s="191"/>
      <c r="J1406" s="323"/>
      <c r="K1406" s="191"/>
      <c r="L1406" s="356"/>
      <c r="M1406" s="314"/>
      <c r="N1406" s="315"/>
      <c r="O1406" s="316"/>
      <c r="P1406" s="315"/>
      <c r="Q1406" s="316"/>
      <c r="R1406" s="315"/>
      <c r="S1406" s="316"/>
      <c r="T1406" s="315">
        <v>3</v>
      </c>
      <c r="U1406" s="316">
        <v>0.51546391752577314</v>
      </c>
      <c r="V1406" s="316"/>
      <c r="W1406" s="316"/>
      <c r="X1406" s="316"/>
      <c r="Y1406" s="452"/>
      <c r="Z1406" s="452"/>
      <c r="AA1406" s="452"/>
      <c r="AB1406" s="452"/>
      <c r="AC1406" s="452"/>
      <c r="AD1406" s="452"/>
    </row>
    <row r="1407" spans="1:30" ht="20.100000000000001" customHeight="1">
      <c r="A1407" s="144"/>
      <c r="B1407" s="413"/>
      <c r="C1407" s="452"/>
      <c r="D1407" s="311" t="s">
        <v>1480</v>
      </c>
      <c r="E1407" s="526"/>
      <c r="F1407" s="323"/>
      <c r="G1407" s="191"/>
      <c r="H1407" s="323"/>
      <c r="I1407" s="191"/>
      <c r="J1407" s="323"/>
      <c r="K1407" s="191"/>
      <c r="L1407" s="356"/>
      <c r="M1407" s="314"/>
      <c r="N1407" s="315"/>
      <c r="O1407" s="316"/>
      <c r="P1407" s="315"/>
      <c r="Q1407" s="316"/>
      <c r="R1407" s="315"/>
      <c r="S1407" s="316"/>
      <c r="T1407" s="315">
        <v>4</v>
      </c>
      <c r="U1407" s="316">
        <v>0.6872852233676976</v>
      </c>
      <c r="V1407" s="316"/>
      <c r="W1407" s="316"/>
      <c r="X1407" s="316"/>
      <c r="Y1407" s="452"/>
      <c r="Z1407" s="452"/>
      <c r="AA1407" s="452"/>
      <c r="AB1407" s="452"/>
      <c r="AC1407" s="452"/>
      <c r="AD1407" s="452"/>
    </row>
    <row r="1408" spans="1:30" ht="20.100000000000001" customHeight="1">
      <c r="A1408" s="144"/>
      <c r="B1408" s="413"/>
      <c r="C1408" s="452"/>
      <c r="D1408" s="311" t="s">
        <v>1481</v>
      </c>
      <c r="E1408" s="526"/>
      <c r="F1408" s="323"/>
      <c r="G1408" s="191"/>
      <c r="H1408" s="323"/>
      <c r="I1408" s="191"/>
      <c r="J1408" s="323"/>
      <c r="K1408" s="191"/>
      <c r="L1408" s="356"/>
      <c r="M1408" s="314"/>
      <c r="N1408" s="315"/>
      <c r="O1408" s="316"/>
      <c r="P1408" s="315"/>
      <c r="Q1408" s="316"/>
      <c r="R1408" s="315"/>
      <c r="S1408" s="316"/>
      <c r="T1408" s="315"/>
      <c r="U1408" s="316"/>
      <c r="V1408" s="316"/>
      <c r="W1408" s="316"/>
      <c r="X1408" s="316"/>
      <c r="Y1408" s="452"/>
      <c r="Z1408" s="452"/>
      <c r="AA1408" s="452"/>
      <c r="AB1408" s="452"/>
      <c r="AC1408" s="452"/>
      <c r="AD1408" s="452"/>
    </row>
    <row r="1409" spans="1:30" ht="20.100000000000001" customHeight="1">
      <c r="A1409" s="144"/>
      <c r="B1409" s="413"/>
      <c r="C1409" s="452"/>
      <c r="D1409" s="311" t="s">
        <v>1482</v>
      </c>
      <c r="E1409" s="526"/>
      <c r="F1409" s="323"/>
      <c r="G1409" s="191"/>
      <c r="H1409" s="323"/>
      <c r="I1409" s="191"/>
      <c r="J1409" s="323"/>
      <c r="K1409" s="191"/>
      <c r="L1409" s="356"/>
      <c r="M1409" s="314"/>
      <c r="N1409" s="315"/>
      <c r="O1409" s="316"/>
      <c r="P1409" s="315"/>
      <c r="Q1409" s="316"/>
      <c r="R1409" s="315"/>
      <c r="S1409" s="316"/>
      <c r="T1409" s="315">
        <v>1</v>
      </c>
      <c r="U1409" s="316">
        <v>0.1718213058419244</v>
      </c>
      <c r="V1409" s="316"/>
      <c r="W1409" s="316"/>
      <c r="X1409" s="316"/>
      <c r="Y1409" s="452"/>
      <c r="Z1409" s="452"/>
      <c r="AA1409" s="452"/>
      <c r="AB1409" s="452"/>
      <c r="AC1409" s="452"/>
      <c r="AD1409" s="452"/>
    </row>
    <row r="1410" spans="1:30" ht="20.100000000000001" customHeight="1">
      <c r="A1410" s="144"/>
      <c r="B1410" s="413"/>
      <c r="C1410" s="452"/>
      <c r="D1410" s="311" t="s">
        <v>1483</v>
      </c>
      <c r="E1410" s="526"/>
      <c r="F1410" s="323"/>
      <c r="G1410" s="191"/>
      <c r="H1410" s="323"/>
      <c r="I1410" s="191"/>
      <c r="J1410" s="323"/>
      <c r="K1410" s="191"/>
      <c r="L1410" s="356"/>
      <c r="M1410" s="314"/>
      <c r="N1410" s="315"/>
      <c r="O1410" s="316"/>
      <c r="P1410" s="315"/>
      <c r="Q1410" s="316"/>
      <c r="R1410" s="315"/>
      <c r="S1410" s="316"/>
      <c r="T1410" s="315">
        <v>4</v>
      </c>
      <c r="U1410" s="316">
        <v>0.6872852233676976</v>
      </c>
      <c r="V1410" s="316"/>
      <c r="W1410" s="316"/>
      <c r="X1410" s="316"/>
      <c r="Y1410" s="452"/>
      <c r="Z1410" s="452"/>
      <c r="AA1410" s="452"/>
      <c r="AB1410" s="452"/>
      <c r="AC1410" s="452"/>
      <c r="AD1410" s="452"/>
    </row>
    <row r="1411" spans="1:30" ht="20.100000000000001" customHeight="1">
      <c r="A1411" s="144"/>
      <c r="B1411" s="413"/>
      <c r="C1411" s="452"/>
      <c r="D1411" s="311" t="s">
        <v>1484</v>
      </c>
      <c r="E1411" s="526"/>
      <c r="F1411" s="323"/>
      <c r="G1411" s="191"/>
      <c r="H1411" s="323"/>
      <c r="I1411" s="191"/>
      <c r="J1411" s="323"/>
      <c r="K1411" s="191"/>
      <c r="L1411" s="356"/>
      <c r="M1411" s="314"/>
      <c r="N1411" s="315">
        <v>1</v>
      </c>
      <c r="O1411" s="316">
        <v>2.4</v>
      </c>
      <c r="P1411" s="315"/>
      <c r="Q1411" s="316"/>
      <c r="R1411" s="315"/>
      <c r="S1411" s="316"/>
      <c r="T1411" s="315"/>
      <c r="U1411" s="316"/>
      <c r="V1411" s="316"/>
      <c r="W1411" s="316"/>
      <c r="X1411" s="316"/>
      <c r="Y1411" s="452"/>
      <c r="Z1411" s="452"/>
      <c r="AA1411" s="452"/>
      <c r="AB1411" s="452"/>
      <c r="AC1411" s="452"/>
      <c r="AD1411" s="452"/>
    </row>
    <row r="1412" spans="1:30" ht="20.100000000000001" customHeight="1">
      <c r="A1412" s="144"/>
      <c r="B1412" s="413"/>
      <c r="C1412" s="452"/>
      <c r="D1412" s="311" t="s">
        <v>1912</v>
      </c>
      <c r="E1412" s="526"/>
      <c r="F1412" s="323"/>
      <c r="G1412" s="191"/>
      <c r="H1412" s="323"/>
      <c r="I1412" s="191"/>
      <c r="J1412" s="323"/>
      <c r="K1412" s="191"/>
      <c r="L1412" s="356"/>
      <c r="M1412" s="314"/>
      <c r="N1412" s="315"/>
      <c r="O1412" s="316"/>
      <c r="P1412" s="315"/>
      <c r="Q1412" s="316"/>
      <c r="R1412" s="315"/>
      <c r="S1412" s="316"/>
      <c r="T1412" s="315">
        <v>1</v>
      </c>
      <c r="U1412" s="316">
        <v>0.1718213058419244</v>
      </c>
      <c r="V1412" s="316"/>
      <c r="W1412" s="316"/>
      <c r="X1412" s="316"/>
      <c r="Y1412" s="452"/>
      <c r="Z1412" s="452"/>
      <c r="AA1412" s="452"/>
      <c r="AB1412" s="452"/>
      <c r="AC1412" s="452"/>
      <c r="AD1412" s="452"/>
    </row>
    <row r="1413" spans="1:30" ht="20.100000000000001" customHeight="1">
      <c r="A1413" s="144"/>
      <c r="B1413" s="413"/>
      <c r="C1413" s="452"/>
      <c r="D1413" s="126" t="s">
        <v>8269</v>
      </c>
      <c r="E1413" s="526"/>
      <c r="F1413" s="323">
        <v>29</v>
      </c>
      <c r="G1413" s="191">
        <v>100</v>
      </c>
      <c r="H1413" s="323">
        <v>27</v>
      </c>
      <c r="I1413" s="191">
        <v>100</v>
      </c>
      <c r="J1413" s="323">
        <v>34</v>
      </c>
      <c r="K1413" s="191">
        <v>97.1</v>
      </c>
      <c r="L1413" s="356">
        <v>33</v>
      </c>
      <c r="M1413" s="314">
        <v>100</v>
      </c>
      <c r="N1413" s="315">
        <v>39</v>
      </c>
      <c r="O1413" s="316">
        <v>92.9</v>
      </c>
      <c r="P1413" s="315">
        <v>40</v>
      </c>
      <c r="Q1413" s="316">
        <v>93.023255813953483</v>
      </c>
      <c r="R1413" s="315">
        <v>82</v>
      </c>
      <c r="S1413" s="316">
        <v>100</v>
      </c>
      <c r="T1413" s="315">
        <v>564</v>
      </c>
      <c r="U1413" s="316">
        <v>96.907216494845358</v>
      </c>
      <c r="V1413" s="316"/>
      <c r="W1413" s="316"/>
      <c r="X1413" s="316"/>
      <c r="Y1413" s="452"/>
      <c r="Z1413" s="452"/>
      <c r="AA1413" s="452"/>
      <c r="AB1413" s="452"/>
      <c r="AC1413" s="452"/>
      <c r="AD1413" s="452"/>
    </row>
    <row r="1414" spans="1:30" ht="20.100000000000001" customHeight="1">
      <c r="A1414" s="144"/>
      <c r="B1414" s="413"/>
      <c r="C1414" s="452"/>
      <c r="D1414" s="311" t="s">
        <v>1959</v>
      </c>
      <c r="E1414" s="526"/>
      <c r="F1414" s="323"/>
      <c r="G1414" s="191"/>
      <c r="H1414" s="323"/>
      <c r="I1414" s="191"/>
      <c r="J1414" s="323"/>
      <c r="K1414" s="191"/>
      <c r="L1414" s="356"/>
      <c r="M1414" s="314"/>
      <c r="N1414" s="315"/>
      <c r="O1414" s="316"/>
      <c r="P1414" s="315"/>
      <c r="Q1414" s="316"/>
      <c r="R1414" s="315"/>
      <c r="S1414" s="316"/>
      <c r="T1414" s="315"/>
      <c r="U1414" s="316"/>
      <c r="V1414" s="316"/>
      <c r="W1414" s="316"/>
      <c r="X1414" s="316"/>
      <c r="Y1414" s="452"/>
      <c r="Z1414" s="452"/>
      <c r="AA1414" s="452"/>
      <c r="AB1414" s="452"/>
      <c r="AC1414" s="452"/>
      <c r="AD1414" s="452"/>
    </row>
    <row r="1415" spans="1:30" ht="20.100000000000001" customHeight="1">
      <c r="A1415" s="144"/>
      <c r="B1415" s="413"/>
      <c r="C1415" s="452"/>
      <c r="D1415" s="311" t="s">
        <v>1960</v>
      </c>
      <c r="E1415" s="526"/>
      <c r="F1415" s="323"/>
      <c r="G1415" s="191"/>
      <c r="H1415" s="323"/>
      <c r="I1415" s="191"/>
      <c r="J1415" s="323"/>
      <c r="K1415" s="191"/>
      <c r="L1415" s="356"/>
      <c r="M1415" s="314"/>
      <c r="N1415" s="315"/>
      <c r="O1415" s="316"/>
      <c r="P1415" s="315"/>
      <c r="Q1415" s="316"/>
      <c r="R1415" s="315"/>
      <c r="S1415" s="316"/>
      <c r="T1415" s="315"/>
      <c r="U1415" s="316"/>
      <c r="V1415" s="316"/>
      <c r="W1415" s="316"/>
      <c r="X1415" s="316"/>
      <c r="Y1415" s="452"/>
      <c r="Z1415" s="452"/>
      <c r="AA1415" s="452"/>
      <c r="AB1415" s="452"/>
      <c r="AC1415" s="452"/>
      <c r="AD1415" s="452"/>
    </row>
    <row r="1416" spans="1:30" ht="20.100000000000001" customHeight="1">
      <c r="A1416" s="460" t="s">
        <v>5469</v>
      </c>
      <c r="B1416" s="461" t="s">
        <v>743</v>
      </c>
      <c r="C1416" s="358" t="s">
        <v>996</v>
      </c>
      <c r="D1416" s="374" t="s">
        <v>1478</v>
      </c>
      <c r="E1416" s="358" t="s">
        <v>8119</v>
      </c>
      <c r="F1416" s="467"/>
      <c r="G1416" s="477"/>
      <c r="H1416" s="467"/>
      <c r="I1416" s="477"/>
      <c r="J1416" s="467"/>
      <c r="K1416" s="477"/>
      <c r="L1416" s="443"/>
      <c r="M1416" s="444"/>
      <c r="N1416" s="471"/>
      <c r="O1416" s="465"/>
      <c r="P1416" s="471"/>
      <c r="Q1416" s="465"/>
      <c r="R1416" s="471"/>
      <c r="S1416" s="465"/>
      <c r="T1416" s="471"/>
      <c r="U1416" s="465"/>
      <c r="V1416" s="358" t="s">
        <v>8118</v>
      </c>
      <c r="W1416" s="358" t="s">
        <v>8118</v>
      </c>
      <c r="X1416" s="358" t="s">
        <v>8118</v>
      </c>
      <c r="Y1416" s="358" t="s">
        <v>8118</v>
      </c>
      <c r="Z1416" s="358" t="s">
        <v>8118</v>
      </c>
      <c r="AA1416" s="358" t="s">
        <v>8118</v>
      </c>
      <c r="AB1416" s="358" t="s">
        <v>138</v>
      </c>
      <c r="AC1416" s="358" t="s">
        <v>138</v>
      </c>
      <c r="AD1416" s="358"/>
    </row>
    <row r="1417" spans="1:30" ht="20.100000000000001" customHeight="1">
      <c r="A1417" s="144"/>
      <c r="B1417" s="413"/>
      <c r="C1417" s="452"/>
      <c r="D1417" s="311" t="s">
        <v>1479</v>
      </c>
      <c r="E1417" s="452"/>
      <c r="F1417" s="323"/>
      <c r="G1417" s="191"/>
      <c r="H1417" s="323"/>
      <c r="I1417" s="191"/>
      <c r="J1417" s="323"/>
      <c r="K1417" s="191"/>
      <c r="L1417" s="356"/>
      <c r="M1417" s="314"/>
      <c r="N1417" s="315">
        <v>1</v>
      </c>
      <c r="O1417" s="316">
        <v>100</v>
      </c>
      <c r="P1417" s="315">
        <v>1</v>
      </c>
      <c r="Q1417" s="316">
        <v>100</v>
      </c>
      <c r="R1417" s="315"/>
      <c r="S1417" s="316"/>
      <c r="T1417" s="315"/>
      <c r="U1417" s="316"/>
      <c r="V1417" s="316"/>
      <c r="W1417" s="316"/>
      <c r="X1417" s="316"/>
      <c r="Y1417" s="452"/>
      <c r="Z1417" s="452"/>
      <c r="AA1417" s="452"/>
      <c r="AB1417" s="452"/>
      <c r="AC1417" s="452"/>
      <c r="AD1417" s="452"/>
    </row>
    <row r="1418" spans="1:30" ht="20.100000000000001" customHeight="1">
      <c r="A1418" s="144"/>
      <c r="B1418" s="413"/>
      <c r="C1418" s="452"/>
      <c r="D1418" s="311" t="s">
        <v>1480</v>
      </c>
      <c r="E1418" s="452"/>
      <c r="F1418" s="323"/>
      <c r="G1418" s="191"/>
      <c r="H1418" s="323"/>
      <c r="I1418" s="191"/>
      <c r="J1418" s="323">
        <v>1</v>
      </c>
      <c r="K1418" s="191">
        <v>100</v>
      </c>
      <c r="L1418" s="356"/>
      <c r="M1418" s="314"/>
      <c r="N1418" s="315"/>
      <c r="O1418" s="316"/>
      <c r="P1418" s="315"/>
      <c r="Q1418" s="316"/>
      <c r="R1418" s="315"/>
      <c r="S1418" s="316"/>
      <c r="T1418" s="315">
        <v>3</v>
      </c>
      <c r="U1418" s="316">
        <v>60</v>
      </c>
      <c r="V1418" s="316"/>
      <c r="W1418" s="316"/>
      <c r="X1418" s="316"/>
      <c r="Y1418" s="452"/>
      <c r="Z1418" s="452"/>
      <c r="AA1418" s="452"/>
      <c r="AB1418" s="452"/>
      <c r="AC1418" s="452"/>
      <c r="AD1418" s="452"/>
    </row>
    <row r="1419" spans="1:30" ht="20.100000000000001" customHeight="1">
      <c r="A1419" s="144"/>
      <c r="B1419" s="413"/>
      <c r="C1419" s="452"/>
      <c r="D1419" s="311" t="s">
        <v>1481</v>
      </c>
      <c r="E1419" s="452"/>
      <c r="F1419" s="323"/>
      <c r="G1419" s="191"/>
      <c r="H1419" s="323"/>
      <c r="I1419" s="191"/>
      <c r="J1419" s="323"/>
      <c r="K1419" s="191"/>
      <c r="L1419" s="356"/>
      <c r="M1419" s="314"/>
      <c r="N1419" s="315"/>
      <c r="O1419" s="316"/>
      <c r="P1419" s="315"/>
      <c r="Q1419" s="316"/>
      <c r="R1419" s="315"/>
      <c r="S1419" s="316"/>
      <c r="T1419" s="315"/>
      <c r="U1419" s="316"/>
      <c r="V1419" s="316"/>
      <c r="W1419" s="316"/>
      <c r="X1419" s="316"/>
      <c r="Y1419" s="452"/>
      <c r="Z1419" s="452"/>
      <c r="AA1419" s="452"/>
      <c r="AB1419" s="452"/>
      <c r="AC1419" s="452"/>
      <c r="AD1419" s="452"/>
    </row>
    <row r="1420" spans="1:30" ht="20.100000000000001" customHeight="1">
      <c r="A1420" s="144"/>
      <c r="B1420" s="413"/>
      <c r="C1420" s="452"/>
      <c r="D1420" s="311" t="s">
        <v>1482</v>
      </c>
      <c r="E1420" s="452"/>
      <c r="F1420" s="323"/>
      <c r="G1420" s="191"/>
      <c r="H1420" s="323"/>
      <c r="I1420" s="191"/>
      <c r="J1420" s="323"/>
      <c r="K1420" s="191"/>
      <c r="L1420" s="356"/>
      <c r="M1420" s="314"/>
      <c r="N1420" s="315"/>
      <c r="O1420" s="316"/>
      <c r="P1420" s="315"/>
      <c r="Q1420" s="316"/>
      <c r="R1420" s="315"/>
      <c r="S1420" s="316"/>
      <c r="T1420" s="315">
        <v>1</v>
      </c>
      <c r="U1420" s="316">
        <v>20</v>
      </c>
      <c r="V1420" s="316"/>
      <c r="W1420" s="316"/>
      <c r="X1420" s="316"/>
      <c r="Y1420" s="452"/>
      <c r="Z1420" s="452"/>
      <c r="AA1420" s="452"/>
      <c r="AB1420" s="452"/>
      <c r="AC1420" s="452"/>
      <c r="AD1420" s="452"/>
    </row>
    <row r="1421" spans="1:30" ht="20.100000000000001" customHeight="1">
      <c r="A1421" s="144"/>
      <c r="B1421" s="413"/>
      <c r="C1421" s="452"/>
      <c r="D1421" s="311" t="s">
        <v>1483</v>
      </c>
      <c r="E1421" s="452"/>
      <c r="F1421" s="323"/>
      <c r="G1421" s="191"/>
      <c r="H1421" s="323"/>
      <c r="I1421" s="191"/>
      <c r="J1421" s="323"/>
      <c r="K1421" s="191"/>
      <c r="L1421" s="356"/>
      <c r="M1421" s="314"/>
      <c r="N1421" s="315"/>
      <c r="O1421" s="316"/>
      <c r="P1421" s="315"/>
      <c r="Q1421" s="316"/>
      <c r="R1421" s="315"/>
      <c r="S1421" s="316"/>
      <c r="T1421" s="315"/>
      <c r="U1421" s="316"/>
      <c r="V1421" s="316"/>
      <c r="W1421" s="316"/>
      <c r="X1421" s="316"/>
      <c r="Y1421" s="452"/>
      <c r="Z1421" s="452"/>
      <c r="AA1421" s="452"/>
      <c r="AB1421" s="452"/>
      <c r="AC1421" s="452"/>
      <c r="AD1421" s="452"/>
    </row>
    <row r="1422" spans="1:30" ht="20.100000000000001" customHeight="1">
      <c r="A1422" s="144"/>
      <c r="B1422" s="413"/>
      <c r="C1422" s="452"/>
      <c r="D1422" s="311" t="s">
        <v>1484</v>
      </c>
      <c r="E1422" s="452"/>
      <c r="F1422" s="323"/>
      <c r="G1422" s="191"/>
      <c r="H1422" s="323"/>
      <c r="I1422" s="191"/>
      <c r="J1422" s="323"/>
      <c r="K1422" s="191"/>
      <c r="L1422" s="356"/>
      <c r="M1422" s="314"/>
      <c r="N1422" s="315"/>
      <c r="O1422" s="316"/>
      <c r="P1422" s="315"/>
      <c r="Q1422" s="316"/>
      <c r="R1422" s="315"/>
      <c r="S1422" s="316"/>
      <c r="T1422" s="315">
        <v>1</v>
      </c>
      <c r="U1422" s="316">
        <v>20</v>
      </c>
      <c r="V1422" s="316"/>
      <c r="W1422" s="316"/>
      <c r="X1422" s="316"/>
      <c r="Y1422" s="452"/>
      <c r="Z1422" s="452"/>
      <c r="AA1422" s="452"/>
      <c r="AB1422" s="452"/>
      <c r="AC1422" s="452"/>
      <c r="AD1422" s="452"/>
    </row>
    <row r="1423" spans="1:30" ht="20.100000000000001" customHeight="1">
      <c r="A1423" s="144"/>
      <c r="B1423" s="413"/>
      <c r="C1423" s="452"/>
      <c r="D1423" s="311" t="s">
        <v>1912</v>
      </c>
      <c r="E1423" s="452"/>
      <c r="F1423" s="323"/>
      <c r="G1423" s="191"/>
      <c r="H1423" s="323"/>
      <c r="I1423" s="191"/>
      <c r="J1423" s="323"/>
      <c r="K1423" s="191"/>
      <c r="L1423" s="356"/>
      <c r="M1423" s="314"/>
      <c r="N1423" s="315"/>
      <c r="O1423" s="316"/>
      <c r="P1423" s="315"/>
      <c r="Q1423" s="316"/>
      <c r="R1423" s="315"/>
      <c r="S1423" s="316"/>
      <c r="T1423" s="315"/>
      <c r="U1423" s="316"/>
      <c r="V1423" s="316"/>
      <c r="W1423" s="316"/>
      <c r="X1423" s="316"/>
      <c r="Y1423" s="452"/>
      <c r="Z1423" s="452"/>
      <c r="AA1423" s="452"/>
      <c r="AB1423" s="452"/>
      <c r="AC1423" s="452"/>
      <c r="AD1423" s="452"/>
    </row>
    <row r="1424" spans="1:30" ht="20.100000000000001" customHeight="1">
      <c r="A1424" s="144"/>
      <c r="B1424" s="413"/>
      <c r="C1424" s="452"/>
      <c r="D1424" s="126" t="s">
        <v>8269</v>
      </c>
      <c r="E1424" s="452"/>
      <c r="F1424" s="323"/>
      <c r="G1424" s="191"/>
      <c r="H1424" s="323"/>
      <c r="I1424" s="191"/>
      <c r="J1424" s="323"/>
      <c r="K1424" s="191"/>
      <c r="L1424" s="356"/>
      <c r="M1424" s="314"/>
      <c r="N1424" s="315"/>
      <c r="O1424" s="316"/>
      <c r="P1424" s="315"/>
      <c r="Q1424" s="316"/>
      <c r="R1424" s="315"/>
      <c r="S1424" s="316"/>
      <c r="T1424" s="315"/>
      <c r="U1424" s="316"/>
      <c r="V1424" s="316"/>
      <c r="W1424" s="316"/>
      <c r="X1424" s="316"/>
      <c r="Y1424" s="452"/>
      <c r="Z1424" s="452"/>
      <c r="AA1424" s="452"/>
      <c r="AB1424" s="452"/>
      <c r="AC1424" s="452"/>
      <c r="AD1424" s="452"/>
    </row>
    <row r="1425" spans="1:30" ht="20.100000000000001" customHeight="1">
      <c r="A1425" s="144"/>
      <c r="B1425" s="413"/>
      <c r="C1425" s="452"/>
      <c r="D1425" s="311" t="s">
        <v>1959</v>
      </c>
      <c r="E1425" s="452"/>
      <c r="F1425" s="323"/>
      <c r="G1425" s="191"/>
      <c r="H1425" s="323"/>
      <c r="I1425" s="191"/>
      <c r="J1425" s="323"/>
      <c r="K1425" s="191"/>
      <c r="L1425" s="356"/>
      <c r="M1425" s="314"/>
      <c r="N1425" s="315"/>
      <c r="O1425" s="316"/>
      <c r="P1425" s="315"/>
      <c r="Q1425" s="316"/>
      <c r="R1425" s="315"/>
      <c r="S1425" s="316"/>
      <c r="T1425" s="315"/>
      <c r="U1425" s="316"/>
      <c r="V1425" s="316"/>
      <c r="W1425" s="316"/>
      <c r="X1425" s="316"/>
      <c r="Y1425" s="452"/>
      <c r="Z1425" s="452"/>
      <c r="AA1425" s="452"/>
      <c r="AB1425" s="452"/>
      <c r="AC1425" s="452"/>
      <c r="AD1425" s="452"/>
    </row>
    <row r="1426" spans="1:30" ht="20.100000000000001" customHeight="1">
      <c r="A1426" s="144"/>
      <c r="B1426" s="413"/>
      <c r="C1426" s="452"/>
      <c r="D1426" s="311" t="s">
        <v>1960</v>
      </c>
      <c r="E1426" s="452"/>
      <c r="F1426" s="323"/>
      <c r="G1426" s="191"/>
      <c r="H1426" s="323"/>
      <c r="I1426" s="191"/>
      <c r="J1426" s="323"/>
      <c r="K1426" s="191"/>
      <c r="L1426" s="356"/>
      <c r="M1426" s="314"/>
      <c r="N1426" s="315"/>
      <c r="O1426" s="316"/>
      <c r="P1426" s="315"/>
      <c r="Q1426" s="316"/>
      <c r="R1426" s="315"/>
      <c r="S1426" s="316"/>
      <c r="T1426" s="315"/>
      <c r="U1426" s="316"/>
      <c r="V1426" s="316"/>
      <c r="W1426" s="316"/>
      <c r="X1426" s="316"/>
      <c r="Y1426" s="452"/>
      <c r="Z1426" s="452"/>
      <c r="AA1426" s="452"/>
      <c r="AB1426" s="452"/>
      <c r="AC1426" s="452"/>
      <c r="AD1426" s="452"/>
    </row>
    <row r="1427" spans="1:30" ht="20.100000000000001" customHeight="1">
      <c r="A1427" s="460" t="s">
        <v>5470</v>
      </c>
      <c r="B1427" s="461" t="s">
        <v>744</v>
      </c>
      <c r="C1427" s="358" t="s">
        <v>996</v>
      </c>
      <c r="D1427" s="374" t="s">
        <v>1478</v>
      </c>
      <c r="E1427" s="358" t="s">
        <v>8119</v>
      </c>
      <c r="F1427" s="467"/>
      <c r="G1427" s="477"/>
      <c r="H1427" s="467"/>
      <c r="I1427" s="477"/>
      <c r="J1427" s="467"/>
      <c r="K1427" s="477"/>
      <c r="L1427" s="443"/>
      <c r="M1427" s="444"/>
      <c r="N1427" s="471"/>
      <c r="O1427" s="465"/>
      <c r="P1427" s="471"/>
      <c r="Q1427" s="465"/>
      <c r="R1427" s="471"/>
      <c r="S1427" s="465"/>
      <c r="T1427" s="471"/>
      <c r="U1427" s="465"/>
      <c r="V1427" s="358" t="s">
        <v>8118</v>
      </c>
      <c r="W1427" s="358" t="s">
        <v>8118</v>
      </c>
      <c r="X1427" s="358" t="s">
        <v>8118</v>
      </c>
      <c r="Y1427" s="358" t="s">
        <v>8118</v>
      </c>
      <c r="Z1427" s="358" t="s">
        <v>8118</v>
      </c>
      <c r="AA1427" s="358" t="s">
        <v>8118</v>
      </c>
      <c r="AB1427" s="358" t="s">
        <v>138</v>
      </c>
      <c r="AC1427" s="358" t="s">
        <v>138</v>
      </c>
      <c r="AD1427" s="358"/>
    </row>
    <row r="1428" spans="1:30" ht="20.100000000000001" customHeight="1">
      <c r="A1428" s="144"/>
      <c r="B1428" s="413"/>
      <c r="C1428" s="452"/>
      <c r="D1428" s="311" t="s">
        <v>1479</v>
      </c>
      <c r="E1428" s="452"/>
      <c r="F1428" s="323"/>
      <c r="G1428" s="191"/>
      <c r="H1428" s="323"/>
      <c r="I1428" s="191"/>
      <c r="J1428" s="323"/>
      <c r="K1428" s="191"/>
      <c r="L1428" s="356"/>
      <c r="M1428" s="314"/>
      <c r="N1428" s="315"/>
      <c r="O1428" s="316"/>
      <c r="P1428" s="315"/>
      <c r="Q1428" s="316"/>
      <c r="R1428" s="315"/>
      <c r="S1428" s="316"/>
      <c r="T1428" s="315"/>
      <c r="U1428" s="316"/>
      <c r="V1428" s="316"/>
      <c r="W1428" s="316"/>
      <c r="X1428" s="316"/>
      <c r="Y1428" s="452"/>
      <c r="Z1428" s="452"/>
      <c r="AA1428" s="452"/>
      <c r="AB1428" s="452"/>
      <c r="AC1428" s="452"/>
      <c r="AD1428" s="452"/>
    </row>
    <row r="1429" spans="1:30" ht="20.100000000000001" customHeight="1">
      <c r="A1429" s="144"/>
      <c r="B1429" s="413"/>
      <c r="C1429" s="452"/>
      <c r="D1429" s="311" t="s">
        <v>1480</v>
      </c>
      <c r="E1429" s="452"/>
      <c r="F1429" s="323"/>
      <c r="G1429" s="191"/>
      <c r="H1429" s="323"/>
      <c r="I1429" s="191"/>
      <c r="J1429" s="323"/>
      <c r="K1429" s="191"/>
      <c r="L1429" s="356"/>
      <c r="M1429" s="314"/>
      <c r="N1429" s="315">
        <v>1</v>
      </c>
      <c r="O1429" s="316">
        <v>100</v>
      </c>
      <c r="P1429" s="315">
        <v>1</v>
      </c>
      <c r="Q1429" s="316">
        <v>100</v>
      </c>
      <c r="R1429" s="315"/>
      <c r="S1429" s="316"/>
      <c r="T1429" s="315"/>
      <c r="U1429" s="316"/>
      <c r="V1429" s="316"/>
      <c r="W1429" s="316"/>
      <c r="X1429" s="316"/>
      <c r="Y1429" s="452"/>
      <c r="Z1429" s="452"/>
      <c r="AA1429" s="452"/>
      <c r="AB1429" s="452"/>
      <c r="AC1429" s="452"/>
      <c r="AD1429" s="452"/>
    </row>
    <row r="1430" spans="1:30" ht="20.100000000000001" customHeight="1">
      <c r="A1430" s="144"/>
      <c r="B1430" s="413"/>
      <c r="C1430" s="452"/>
      <c r="D1430" s="311" t="s">
        <v>1481</v>
      </c>
      <c r="E1430" s="452"/>
      <c r="F1430" s="323"/>
      <c r="G1430" s="191"/>
      <c r="H1430" s="323"/>
      <c r="I1430" s="191"/>
      <c r="J1430" s="323"/>
      <c r="K1430" s="191"/>
      <c r="L1430" s="356"/>
      <c r="M1430" s="314"/>
      <c r="N1430" s="315"/>
      <c r="O1430" s="316"/>
      <c r="P1430" s="315"/>
      <c r="Q1430" s="316"/>
      <c r="R1430" s="315"/>
      <c r="S1430" s="316"/>
      <c r="T1430" s="315"/>
      <c r="U1430" s="316"/>
      <c r="V1430" s="316"/>
      <c r="W1430" s="316"/>
      <c r="X1430" s="316"/>
      <c r="Y1430" s="452"/>
      <c r="Z1430" s="452"/>
      <c r="AA1430" s="452"/>
      <c r="AB1430" s="452"/>
      <c r="AC1430" s="452"/>
      <c r="AD1430" s="452"/>
    </row>
    <row r="1431" spans="1:30" ht="20.100000000000001" customHeight="1">
      <c r="A1431" s="144"/>
      <c r="B1431" s="413"/>
      <c r="C1431" s="452"/>
      <c r="D1431" s="311" t="s">
        <v>1482</v>
      </c>
      <c r="E1431" s="452"/>
      <c r="F1431" s="323"/>
      <c r="G1431" s="191"/>
      <c r="H1431" s="323"/>
      <c r="I1431" s="191"/>
      <c r="J1431" s="323">
        <v>1</v>
      </c>
      <c r="K1431" s="191">
        <v>100</v>
      </c>
      <c r="L1431" s="356"/>
      <c r="M1431" s="314"/>
      <c r="N1431" s="315"/>
      <c r="O1431" s="316"/>
      <c r="P1431" s="315"/>
      <c r="Q1431" s="316"/>
      <c r="R1431" s="315"/>
      <c r="S1431" s="316"/>
      <c r="T1431" s="315">
        <v>1</v>
      </c>
      <c r="U1431" s="316">
        <v>50</v>
      </c>
      <c r="V1431" s="316"/>
      <c r="W1431" s="316"/>
      <c r="X1431" s="316"/>
      <c r="Y1431" s="452"/>
      <c r="Z1431" s="452"/>
      <c r="AA1431" s="452"/>
      <c r="AB1431" s="452"/>
      <c r="AC1431" s="452"/>
      <c r="AD1431" s="452"/>
    </row>
    <row r="1432" spans="1:30" ht="20.100000000000001" customHeight="1">
      <c r="A1432" s="144"/>
      <c r="B1432" s="413"/>
      <c r="C1432" s="452"/>
      <c r="D1432" s="311" t="s">
        <v>1483</v>
      </c>
      <c r="E1432" s="452"/>
      <c r="F1432" s="323"/>
      <c r="G1432" s="191"/>
      <c r="H1432" s="323"/>
      <c r="I1432" s="191"/>
      <c r="J1432" s="323"/>
      <c r="K1432" s="191"/>
      <c r="L1432" s="356"/>
      <c r="M1432" s="314"/>
      <c r="N1432" s="315"/>
      <c r="O1432" s="316"/>
      <c r="P1432" s="315"/>
      <c r="Q1432" s="316"/>
      <c r="R1432" s="315"/>
      <c r="S1432" s="316"/>
      <c r="T1432" s="315">
        <v>1</v>
      </c>
      <c r="U1432" s="316">
        <v>50</v>
      </c>
      <c r="V1432" s="316"/>
      <c r="W1432" s="316"/>
      <c r="X1432" s="316"/>
      <c r="Y1432" s="452"/>
      <c r="Z1432" s="452"/>
      <c r="AA1432" s="452"/>
      <c r="AB1432" s="452"/>
      <c r="AC1432" s="452"/>
      <c r="AD1432" s="452"/>
    </row>
    <row r="1433" spans="1:30" ht="20.100000000000001" customHeight="1">
      <c r="A1433" s="144"/>
      <c r="B1433" s="413"/>
      <c r="C1433" s="452"/>
      <c r="D1433" s="311" t="s">
        <v>1484</v>
      </c>
      <c r="E1433" s="452"/>
      <c r="F1433" s="323"/>
      <c r="G1433" s="191"/>
      <c r="H1433" s="323"/>
      <c r="I1433" s="191"/>
      <c r="J1433" s="323"/>
      <c r="K1433" s="191"/>
      <c r="L1433" s="356"/>
      <c r="M1433" s="314"/>
      <c r="N1433" s="315"/>
      <c r="O1433" s="316"/>
      <c r="P1433" s="315"/>
      <c r="Q1433" s="316"/>
      <c r="R1433" s="315"/>
      <c r="S1433" s="316"/>
      <c r="T1433" s="315"/>
      <c r="U1433" s="316"/>
      <c r="V1433" s="316"/>
      <c r="W1433" s="316"/>
      <c r="X1433" s="316"/>
      <c r="Y1433" s="452"/>
      <c r="Z1433" s="452"/>
      <c r="AA1433" s="452"/>
      <c r="AB1433" s="452"/>
      <c r="AC1433" s="452"/>
      <c r="AD1433" s="452"/>
    </row>
    <row r="1434" spans="1:30" ht="20.100000000000001" customHeight="1">
      <c r="A1434" s="144"/>
      <c r="B1434" s="413"/>
      <c r="C1434" s="452"/>
      <c r="D1434" s="311" t="s">
        <v>1912</v>
      </c>
      <c r="E1434" s="452"/>
      <c r="F1434" s="323"/>
      <c r="G1434" s="191"/>
      <c r="H1434" s="323"/>
      <c r="I1434" s="191"/>
      <c r="J1434" s="323"/>
      <c r="K1434" s="191"/>
      <c r="L1434" s="356"/>
      <c r="M1434" s="314"/>
      <c r="N1434" s="315"/>
      <c r="O1434" s="316"/>
      <c r="P1434" s="315"/>
      <c r="Q1434" s="316"/>
      <c r="R1434" s="315"/>
      <c r="S1434" s="316"/>
      <c r="T1434" s="315"/>
      <c r="U1434" s="316"/>
      <c r="V1434" s="316"/>
      <c r="W1434" s="316"/>
      <c r="X1434" s="316"/>
      <c r="Y1434" s="452"/>
      <c r="Z1434" s="452"/>
      <c r="AA1434" s="452"/>
      <c r="AB1434" s="452"/>
      <c r="AC1434" s="452"/>
      <c r="AD1434" s="452"/>
    </row>
    <row r="1435" spans="1:30" ht="20.100000000000001" customHeight="1">
      <c r="A1435" s="144"/>
      <c r="B1435" s="413"/>
      <c r="C1435" s="452"/>
      <c r="D1435" s="126" t="s">
        <v>8269</v>
      </c>
      <c r="E1435" s="452"/>
      <c r="F1435" s="323"/>
      <c r="G1435" s="191"/>
      <c r="H1435" s="323"/>
      <c r="I1435" s="191"/>
      <c r="J1435" s="323"/>
      <c r="K1435" s="191"/>
      <c r="L1435" s="356"/>
      <c r="M1435" s="314"/>
      <c r="N1435" s="315"/>
      <c r="O1435" s="316"/>
      <c r="P1435" s="315"/>
      <c r="Q1435" s="316"/>
      <c r="R1435" s="315"/>
      <c r="S1435" s="316"/>
      <c r="T1435" s="315"/>
      <c r="U1435" s="316"/>
      <c r="V1435" s="316"/>
      <c r="W1435" s="316"/>
      <c r="X1435" s="316"/>
      <c r="Y1435" s="452"/>
      <c r="Z1435" s="452"/>
      <c r="AA1435" s="452"/>
      <c r="AB1435" s="452"/>
      <c r="AC1435" s="452"/>
      <c r="AD1435" s="452"/>
    </row>
    <row r="1436" spans="1:30" ht="20.100000000000001" customHeight="1">
      <c r="A1436" s="144"/>
      <c r="B1436" s="413"/>
      <c r="C1436" s="452"/>
      <c r="D1436" s="311" t="s">
        <v>1959</v>
      </c>
      <c r="E1436" s="452"/>
      <c r="F1436" s="323"/>
      <c r="G1436" s="191"/>
      <c r="H1436" s="323"/>
      <c r="I1436" s="191"/>
      <c r="J1436" s="323"/>
      <c r="K1436" s="191"/>
      <c r="L1436" s="356"/>
      <c r="M1436" s="314"/>
      <c r="N1436" s="315"/>
      <c r="O1436" s="316"/>
      <c r="P1436" s="315"/>
      <c r="Q1436" s="316"/>
      <c r="R1436" s="315"/>
      <c r="S1436" s="316"/>
      <c r="T1436" s="315"/>
      <c r="U1436" s="316"/>
      <c r="V1436" s="316"/>
      <c r="W1436" s="316"/>
      <c r="X1436" s="316"/>
      <c r="Y1436" s="452"/>
      <c r="Z1436" s="452"/>
      <c r="AA1436" s="452"/>
      <c r="AB1436" s="452"/>
      <c r="AC1436" s="452"/>
      <c r="AD1436" s="452"/>
    </row>
    <row r="1437" spans="1:30" ht="20.100000000000001" customHeight="1">
      <c r="A1437" s="144"/>
      <c r="B1437" s="413"/>
      <c r="C1437" s="452"/>
      <c r="D1437" s="311" t="s">
        <v>1960</v>
      </c>
      <c r="E1437" s="452"/>
      <c r="F1437" s="323"/>
      <c r="G1437" s="191"/>
      <c r="H1437" s="323"/>
      <c r="I1437" s="191"/>
      <c r="J1437" s="323"/>
      <c r="K1437" s="191"/>
      <c r="L1437" s="356"/>
      <c r="M1437" s="314"/>
      <c r="N1437" s="315"/>
      <c r="O1437" s="316"/>
      <c r="P1437" s="315"/>
      <c r="Q1437" s="316"/>
      <c r="R1437" s="315"/>
      <c r="S1437" s="316"/>
      <c r="T1437" s="315"/>
      <c r="U1437" s="316"/>
      <c r="V1437" s="316"/>
      <c r="W1437" s="316"/>
      <c r="X1437" s="316"/>
      <c r="Y1437" s="452"/>
      <c r="Z1437" s="452"/>
      <c r="AA1437" s="452"/>
      <c r="AB1437" s="452"/>
      <c r="AC1437" s="452"/>
      <c r="AD1437" s="452"/>
    </row>
    <row r="1438" spans="1:30" ht="20.100000000000001" customHeight="1">
      <c r="A1438" s="460" t="s">
        <v>5471</v>
      </c>
      <c r="B1438" s="461" t="s">
        <v>745</v>
      </c>
      <c r="C1438" s="358" t="s">
        <v>996</v>
      </c>
      <c r="D1438" s="374" t="s">
        <v>1478</v>
      </c>
      <c r="E1438" s="358" t="s">
        <v>8119</v>
      </c>
      <c r="F1438" s="467"/>
      <c r="G1438" s="477"/>
      <c r="H1438" s="467"/>
      <c r="I1438" s="477"/>
      <c r="J1438" s="467"/>
      <c r="K1438" s="477"/>
      <c r="L1438" s="443"/>
      <c r="M1438" s="444"/>
      <c r="N1438" s="471"/>
      <c r="O1438" s="465"/>
      <c r="P1438" s="471"/>
      <c r="Q1438" s="465"/>
      <c r="R1438" s="471"/>
      <c r="S1438" s="465"/>
      <c r="T1438" s="471"/>
      <c r="U1438" s="465"/>
      <c r="V1438" s="358" t="s">
        <v>8118</v>
      </c>
      <c r="W1438" s="358" t="s">
        <v>8118</v>
      </c>
      <c r="X1438" s="358" t="s">
        <v>8118</v>
      </c>
      <c r="Y1438" s="358" t="s">
        <v>8118</v>
      </c>
      <c r="Z1438" s="358" t="s">
        <v>8118</v>
      </c>
      <c r="AA1438" s="358" t="s">
        <v>8118</v>
      </c>
      <c r="AB1438" s="358" t="s">
        <v>138</v>
      </c>
      <c r="AC1438" s="358" t="s">
        <v>138</v>
      </c>
      <c r="AD1438" s="358"/>
    </row>
    <row r="1439" spans="1:30" ht="20.100000000000001" customHeight="1">
      <c r="A1439" s="144"/>
      <c r="B1439" s="413"/>
      <c r="C1439" s="452"/>
      <c r="D1439" s="311" t="s">
        <v>1479</v>
      </c>
      <c r="E1439" s="452"/>
      <c r="F1439" s="323"/>
      <c r="G1439" s="191"/>
      <c r="H1439" s="323"/>
      <c r="I1439" s="191"/>
      <c r="J1439" s="323"/>
      <c r="K1439" s="191"/>
      <c r="L1439" s="356"/>
      <c r="M1439" s="314"/>
      <c r="N1439" s="315"/>
      <c r="O1439" s="316"/>
      <c r="P1439" s="315"/>
      <c r="Q1439" s="316"/>
      <c r="R1439" s="315"/>
      <c r="S1439" s="316"/>
      <c r="T1439" s="315"/>
      <c r="U1439" s="316"/>
      <c r="V1439" s="316"/>
      <c r="W1439" s="316"/>
      <c r="X1439" s="316"/>
      <c r="Y1439" s="452"/>
      <c r="Z1439" s="452"/>
      <c r="AA1439" s="452"/>
      <c r="AB1439" s="452"/>
      <c r="AC1439" s="452"/>
      <c r="AD1439" s="452"/>
    </row>
    <row r="1440" spans="1:30" ht="20.100000000000001" customHeight="1">
      <c r="A1440" s="144"/>
      <c r="B1440" s="413"/>
      <c r="C1440" s="452"/>
      <c r="D1440" s="311" t="s">
        <v>1480</v>
      </c>
      <c r="E1440" s="452"/>
      <c r="F1440" s="323"/>
      <c r="G1440" s="191"/>
      <c r="H1440" s="323"/>
      <c r="I1440" s="191"/>
      <c r="J1440" s="323"/>
      <c r="K1440" s="191"/>
      <c r="L1440" s="356"/>
      <c r="M1440" s="314"/>
      <c r="N1440" s="315"/>
      <c r="O1440" s="316"/>
      <c r="P1440" s="315"/>
      <c r="Q1440" s="316"/>
      <c r="R1440" s="315"/>
      <c r="S1440" s="316"/>
      <c r="T1440" s="315"/>
      <c r="U1440" s="316"/>
      <c r="V1440" s="316"/>
      <c r="W1440" s="316"/>
      <c r="X1440" s="316"/>
      <c r="Y1440" s="452"/>
      <c r="Z1440" s="452"/>
      <c r="AA1440" s="452"/>
      <c r="AB1440" s="452"/>
      <c r="AC1440" s="452"/>
      <c r="AD1440" s="452"/>
    </row>
    <row r="1441" spans="1:30" ht="20.100000000000001" customHeight="1">
      <c r="A1441" s="144"/>
      <c r="B1441" s="413"/>
      <c r="C1441" s="452"/>
      <c r="D1441" s="311" t="s">
        <v>1481</v>
      </c>
      <c r="E1441" s="452"/>
      <c r="F1441" s="323"/>
      <c r="G1441" s="191"/>
      <c r="H1441" s="323"/>
      <c r="I1441" s="191"/>
      <c r="J1441" s="323"/>
      <c r="K1441" s="191"/>
      <c r="L1441" s="356"/>
      <c r="M1441" s="314"/>
      <c r="N1441" s="315"/>
      <c r="O1441" s="316"/>
      <c r="P1441" s="315">
        <v>1</v>
      </c>
      <c r="Q1441" s="316">
        <v>100</v>
      </c>
      <c r="R1441" s="315"/>
      <c r="S1441" s="316"/>
      <c r="T1441" s="315"/>
      <c r="U1441" s="316"/>
      <c r="V1441" s="316"/>
      <c r="W1441" s="316"/>
      <c r="X1441" s="316"/>
      <c r="Y1441" s="452"/>
      <c r="Z1441" s="452"/>
      <c r="AA1441" s="452"/>
      <c r="AB1441" s="452"/>
      <c r="AC1441" s="452"/>
      <c r="AD1441" s="452"/>
    </row>
    <row r="1442" spans="1:30" ht="20.100000000000001" customHeight="1">
      <c r="A1442" s="144"/>
      <c r="B1442" s="413"/>
      <c r="C1442" s="452"/>
      <c r="D1442" s="311" t="s">
        <v>1482</v>
      </c>
      <c r="E1442" s="452"/>
      <c r="F1442" s="323"/>
      <c r="G1442" s="191"/>
      <c r="H1442" s="323"/>
      <c r="I1442" s="191"/>
      <c r="J1442" s="323"/>
      <c r="K1442" s="191"/>
      <c r="L1442" s="356"/>
      <c r="M1442" s="314"/>
      <c r="N1442" s="315"/>
      <c r="O1442" s="316"/>
      <c r="P1442" s="315"/>
      <c r="Q1442" s="316"/>
      <c r="R1442" s="315"/>
      <c r="S1442" s="316"/>
      <c r="T1442" s="315"/>
      <c r="U1442" s="316"/>
      <c r="V1442" s="316"/>
      <c r="W1442" s="316"/>
      <c r="X1442" s="316"/>
      <c r="Y1442" s="452"/>
      <c r="Z1442" s="452"/>
      <c r="AA1442" s="452"/>
      <c r="AB1442" s="452"/>
      <c r="AC1442" s="452"/>
      <c r="AD1442" s="452"/>
    </row>
    <row r="1443" spans="1:30" ht="20.100000000000001" customHeight="1">
      <c r="A1443" s="144"/>
      <c r="B1443" s="413"/>
      <c r="C1443" s="452"/>
      <c r="D1443" s="311" t="s">
        <v>1483</v>
      </c>
      <c r="E1443" s="452"/>
      <c r="F1443" s="323"/>
      <c r="G1443" s="191"/>
      <c r="H1443" s="323"/>
      <c r="I1443" s="191"/>
      <c r="J1443" s="323">
        <v>1</v>
      </c>
      <c r="K1443" s="191">
        <v>100</v>
      </c>
      <c r="L1443" s="356"/>
      <c r="M1443" s="314"/>
      <c r="N1443" s="315"/>
      <c r="O1443" s="316"/>
      <c r="P1443" s="315"/>
      <c r="Q1443" s="316"/>
      <c r="R1443" s="315"/>
      <c r="S1443" s="316"/>
      <c r="T1443" s="315"/>
      <c r="U1443" s="316"/>
      <c r="V1443" s="316"/>
      <c r="W1443" s="316"/>
      <c r="X1443" s="316"/>
      <c r="Y1443" s="452"/>
      <c r="Z1443" s="452"/>
      <c r="AA1443" s="452"/>
      <c r="AB1443" s="452"/>
      <c r="AC1443" s="452"/>
      <c r="AD1443" s="452"/>
    </row>
    <row r="1444" spans="1:30" ht="20.100000000000001" customHeight="1">
      <c r="A1444" s="144"/>
      <c r="B1444" s="413"/>
      <c r="C1444" s="452"/>
      <c r="D1444" s="311" t="s">
        <v>1484</v>
      </c>
      <c r="E1444" s="452"/>
      <c r="F1444" s="323"/>
      <c r="G1444" s="191"/>
      <c r="H1444" s="323"/>
      <c r="I1444" s="191"/>
      <c r="J1444" s="323"/>
      <c r="K1444" s="191"/>
      <c r="L1444" s="356"/>
      <c r="M1444" s="314"/>
      <c r="N1444" s="315"/>
      <c r="O1444" s="316"/>
      <c r="P1444" s="315"/>
      <c r="Q1444" s="316"/>
      <c r="R1444" s="315"/>
      <c r="S1444" s="316"/>
      <c r="T1444" s="315"/>
      <c r="U1444" s="316"/>
      <c r="V1444" s="316"/>
      <c r="W1444" s="316"/>
      <c r="X1444" s="316"/>
      <c r="Y1444" s="452"/>
      <c r="Z1444" s="452"/>
      <c r="AA1444" s="452"/>
      <c r="AB1444" s="452"/>
      <c r="AC1444" s="452"/>
      <c r="AD1444" s="452"/>
    </row>
    <row r="1445" spans="1:30" ht="20.100000000000001" customHeight="1">
      <c r="A1445" s="144"/>
      <c r="B1445" s="413"/>
      <c r="C1445" s="452"/>
      <c r="D1445" s="311" t="s">
        <v>1912</v>
      </c>
      <c r="E1445" s="452"/>
      <c r="F1445" s="323"/>
      <c r="G1445" s="191"/>
      <c r="H1445" s="323"/>
      <c r="I1445" s="191"/>
      <c r="J1445" s="323"/>
      <c r="K1445" s="191"/>
      <c r="L1445" s="356"/>
      <c r="M1445" s="314"/>
      <c r="N1445" s="315"/>
      <c r="O1445" s="316"/>
      <c r="P1445" s="315"/>
      <c r="Q1445" s="316"/>
      <c r="R1445" s="315"/>
      <c r="S1445" s="316"/>
      <c r="T1445" s="315"/>
      <c r="U1445" s="316"/>
      <c r="V1445" s="316"/>
      <c r="W1445" s="316"/>
      <c r="X1445" s="316"/>
      <c r="Y1445" s="452"/>
      <c r="Z1445" s="452"/>
      <c r="AA1445" s="452"/>
      <c r="AB1445" s="452"/>
      <c r="AC1445" s="452"/>
      <c r="AD1445" s="452"/>
    </row>
    <row r="1446" spans="1:30" ht="20.100000000000001" customHeight="1">
      <c r="A1446" s="144"/>
      <c r="B1446" s="413"/>
      <c r="C1446" s="452"/>
      <c r="D1446" s="126" t="s">
        <v>8269</v>
      </c>
      <c r="E1446" s="452"/>
      <c r="F1446" s="323"/>
      <c r="G1446" s="191"/>
      <c r="H1446" s="323"/>
      <c r="I1446" s="191"/>
      <c r="J1446" s="323"/>
      <c r="K1446" s="191"/>
      <c r="L1446" s="356"/>
      <c r="M1446" s="314"/>
      <c r="N1446" s="315"/>
      <c r="O1446" s="316"/>
      <c r="P1446" s="315"/>
      <c r="Q1446" s="316"/>
      <c r="R1446" s="315"/>
      <c r="S1446" s="316"/>
      <c r="T1446" s="315"/>
      <c r="U1446" s="316"/>
      <c r="V1446" s="316"/>
      <c r="W1446" s="316"/>
      <c r="X1446" s="316"/>
      <c r="Y1446" s="452"/>
      <c r="Z1446" s="452"/>
      <c r="AA1446" s="452"/>
      <c r="AB1446" s="452"/>
      <c r="AC1446" s="452"/>
      <c r="AD1446" s="452"/>
    </row>
    <row r="1447" spans="1:30" ht="20.100000000000001" customHeight="1">
      <c r="A1447" s="144"/>
      <c r="B1447" s="413"/>
      <c r="C1447" s="452"/>
      <c r="D1447" s="311" t="s">
        <v>1959</v>
      </c>
      <c r="E1447" s="452"/>
      <c r="F1447" s="323"/>
      <c r="G1447" s="191"/>
      <c r="H1447" s="323"/>
      <c r="I1447" s="191"/>
      <c r="J1447" s="323"/>
      <c r="K1447" s="191"/>
      <c r="L1447" s="356"/>
      <c r="M1447" s="314"/>
      <c r="N1447" s="315"/>
      <c r="O1447" s="316"/>
      <c r="P1447" s="315"/>
      <c r="Q1447" s="316"/>
      <c r="R1447" s="315"/>
      <c r="S1447" s="316"/>
      <c r="T1447" s="315"/>
      <c r="U1447" s="316"/>
      <c r="V1447" s="316"/>
      <c r="W1447" s="316"/>
      <c r="X1447" s="316"/>
      <c r="Y1447" s="452"/>
      <c r="Z1447" s="452"/>
      <c r="AA1447" s="452"/>
      <c r="AB1447" s="452"/>
      <c r="AC1447" s="452"/>
      <c r="AD1447" s="452"/>
    </row>
    <row r="1448" spans="1:30" ht="20.100000000000001" customHeight="1">
      <c r="A1448" s="144"/>
      <c r="B1448" s="413"/>
      <c r="C1448" s="452"/>
      <c r="D1448" s="311" t="s">
        <v>1960</v>
      </c>
      <c r="E1448" s="452"/>
      <c r="F1448" s="323"/>
      <c r="G1448" s="191"/>
      <c r="H1448" s="323"/>
      <c r="I1448" s="191"/>
      <c r="J1448" s="323"/>
      <c r="K1448" s="191"/>
      <c r="L1448" s="356"/>
      <c r="M1448" s="314"/>
      <c r="N1448" s="315"/>
      <c r="O1448" s="316"/>
      <c r="P1448" s="315"/>
      <c r="Q1448" s="316"/>
      <c r="R1448" s="315"/>
      <c r="S1448" s="316"/>
      <c r="T1448" s="315"/>
      <c r="U1448" s="316"/>
      <c r="V1448" s="316"/>
      <c r="W1448" s="316"/>
      <c r="X1448" s="316"/>
      <c r="Y1448" s="452"/>
      <c r="Z1448" s="452"/>
      <c r="AA1448" s="452"/>
      <c r="AB1448" s="452"/>
      <c r="AC1448" s="452"/>
      <c r="AD1448" s="452"/>
    </row>
    <row r="1449" spans="1:30" ht="20.100000000000001" customHeight="1">
      <c r="A1449" s="460" t="s">
        <v>5472</v>
      </c>
      <c r="B1449" s="461" t="s">
        <v>746</v>
      </c>
      <c r="C1449" s="358" t="s">
        <v>996</v>
      </c>
      <c r="D1449" s="374" t="s">
        <v>1478</v>
      </c>
      <c r="E1449" s="358" t="s">
        <v>8119</v>
      </c>
      <c r="F1449" s="467"/>
      <c r="G1449" s="477"/>
      <c r="H1449" s="467"/>
      <c r="I1449" s="477"/>
      <c r="J1449" s="467"/>
      <c r="K1449" s="477"/>
      <c r="L1449" s="443"/>
      <c r="M1449" s="444"/>
      <c r="N1449" s="471"/>
      <c r="O1449" s="465"/>
      <c r="P1449" s="471"/>
      <c r="Q1449" s="465"/>
      <c r="R1449" s="471"/>
      <c r="S1449" s="465"/>
      <c r="T1449" s="471"/>
      <c r="U1449" s="465"/>
      <c r="V1449" s="358" t="s">
        <v>8118</v>
      </c>
      <c r="W1449" s="358" t="s">
        <v>8118</v>
      </c>
      <c r="X1449" s="358" t="s">
        <v>8118</v>
      </c>
      <c r="Y1449" s="358" t="s">
        <v>8118</v>
      </c>
      <c r="Z1449" s="358" t="s">
        <v>8118</v>
      </c>
      <c r="AA1449" s="358" t="s">
        <v>8118</v>
      </c>
      <c r="AB1449" s="358" t="s">
        <v>138</v>
      </c>
      <c r="AC1449" s="358" t="s">
        <v>138</v>
      </c>
      <c r="AD1449" s="358"/>
    </row>
    <row r="1450" spans="1:30" ht="20.100000000000001" customHeight="1">
      <c r="A1450" s="144"/>
      <c r="B1450" s="413"/>
      <c r="C1450" s="452"/>
      <c r="D1450" s="311" t="s">
        <v>1479</v>
      </c>
      <c r="E1450" s="452"/>
      <c r="F1450" s="323"/>
      <c r="G1450" s="191"/>
      <c r="H1450" s="323"/>
      <c r="I1450" s="191"/>
      <c r="J1450" s="323"/>
      <c r="K1450" s="191"/>
      <c r="L1450" s="356"/>
      <c r="M1450" s="314"/>
      <c r="N1450" s="315"/>
      <c r="O1450" s="316"/>
      <c r="P1450" s="315"/>
      <c r="Q1450" s="316"/>
      <c r="R1450" s="315"/>
      <c r="S1450" s="316"/>
      <c r="T1450" s="315"/>
      <c r="U1450" s="316"/>
      <c r="V1450" s="316"/>
      <c r="W1450" s="316"/>
      <c r="X1450" s="316"/>
      <c r="Y1450" s="452"/>
      <c r="Z1450" s="452"/>
      <c r="AA1450" s="452"/>
      <c r="AB1450" s="452"/>
      <c r="AC1450" s="452"/>
      <c r="AD1450" s="452"/>
    </row>
    <row r="1451" spans="1:30" ht="20.100000000000001" customHeight="1">
      <c r="A1451" s="144"/>
      <c r="B1451" s="413"/>
      <c r="C1451" s="452"/>
      <c r="D1451" s="311" t="s">
        <v>1480</v>
      </c>
      <c r="E1451" s="452"/>
      <c r="F1451" s="323"/>
      <c r="G1451" s="191"/>
      <c r="H1451" s="323"/>
      <c r="I1451" s="191"/>
      <c r="J1451" s="323"/>
      <c r="K1451" s="191"/>
      <c r="L1451" s="356"/>
      <c r="M1451" s="314"/>
      <c r="N1451" s="315"/>
      <c r="O1451" s="316"/>
      <c r="P1451" s="315"/>
      <c r="Q1451" s="316"/>
      <c r="R1451" s="315"/>
      <c r="S1451" s="316"/>
      <c r="T1451" s="315"/>
      <c r="U1451" s="316"/>
      <c r="V1451" s="316"/>
      <c r="W1451" s="316"/>
      <c r="X1451" s="316"/>
      <c r="Y1451" s="452"/>
      <c r="Z1451" s="452"/>
      <c r="AA1451" s="452"/>
      <c r="AB1451" s="452"/>
      <c r="AC1451" s="452"/>
      <c r="AD1451" s="452"/>
    </row>
    <row r="1452" spans="1:30" ht="20.100000000000001" customHeight="1">
      <c r="A1452" s="144"/>
      <c r="B1452" s="413"/>
      <c r="C1452" s="452"/>
      <c r="D1452" s="311" t="s">
        <v>1481</v>
      </c>
      <c r="E1452" s="452"/>
      <c r="F1452" s="323"/>
      <c r="G1452" s="191"/>
      <c r="H1452" s="323"/>
      <c r="I1452" s="191"/>
      <c r="J1452" s="323"/>
      <c r="K1452" s="191"/>
      <c r="L1452" s="356"/>
      <c r="M1452" s="314"/>
      <c r="N1452" s="315"/>
      <c r="O1452" s="316"/>
      <c r="P1452" s="315"/>
      <c r="Q1452" s="316"/>
      <c r="R1452" s="315"/>
      <c r="S1452" s="316"/>
      <c r="T1452" s="315"/>
      <c r="U1452" s="316"/>
      <c r="V1452" s="316"/>
      <c r="W1452" s="316"/>
      <c r="X1452" s="316"/>
      <c r="Y1452" s="452"/>
      <c r="Z1452" s="452"/>
      <c r="AA1452" s="452"/>
      <c r="AB1452" s="452"/>
      <c r="AC1452" s="452"/>
      <c r="AD1452" s="452"/>
    </row>
    <row r="1453" spans="1:30" ht="20.100000000000001" customHeight="1">
      <c r="A1453" s="144"/>
      <c r="B1453" s="413"/>
      <c r="C1453" s="452"/>
      <c r="D1453" s="311" t="s">
        <v>1482</v>
      </c>
      <c r="E1453" s="452"/>
      <c r="F1453" s="323"/>
      <c r="G1453" s="191"/>
      <c r="H1453" s="323"/>
      <c r="I1453" s="191"/>
      <c r="J1453" s="323"/>
      <c r="K1453" s="191"/>
      <c r="L1453" s="356"/>
      <c r="M1453" s="314"/>
      <c r="N1453" s="315"/>
      <c r="O1453" s="316"/>
      <c r="P1453" s="315">
        <v>1</v>
      </c>
      <c r="Q1453" s="316">
        <v>100</v>
      </c>
      <c r="R1453" s="315"/>
      <c r="S1453" s="316"/>
      <c r="T1453" s="315"/>
      <c r="U1453" s="316"/>
      <c r="V1453" s="316"/>
      <c r="W1453" s="316"/>
      <c r="X1453" s="316"/>
      <c r="Y1453" s="452"/>
      <c r="Z1453" s="452"/>
      <c r="AA1453" s="452"/>
      <c r="AB1453" s="452"/>
      <c r="AC1453" s="452"/>
      <c r="AD1453" s="452"/>
    </row>
    <row r="1454" spans="1:30" ht="20.100000000000001" customHeight="1">
      <c r="A1454" s="144"/>
      <c r="B1454" s="413"/>
      <c r="C1454" s="452"/>
      <c r="D1454" s="311" t="s">
        <v>1483</v>
      </c>
      <c r="E1454" s="452"/>
      <c r="F1454" s="323"/>
      <c r="G1454" s="191"/>
      <c r="H1454" s="323"/>
      <c r="I1454" s="191"/>
      <c r="J1454" s="323"/>
      <c r="K1454" s="191"/>
      <c r="L1454" s="356"/>
      <c r="M1454" s="314"/>
      <c r="N1454" s="315"/>
      <c r="O1454" s="316"/>
      <c r="P1454" s="315"/>
      <c r="Q1454" s="316"/>
      <c r="R1454" s="315"/>
      <c r="S1454" s="316"/>
      <c r="T1454" s="315"/>
      <c r="U1454" s="316"/>
      <c r="V1454" s="316"/>
      <c r="W1454" s="316"/>
      <c r="X1454" s="316"/>
      <c r="Y1454" s="452"/>
      <c r="Z1454" s="452"/>
      <c r="AA1454" s="452"/>
      <c r="AB1454" s="452"/>
      <c r="AC1454" s="452"/>
      <c r="AD1454" s="452"/>
    </row>
    <row r="1455" spans="1:30" ht="20.100000000000001" customHeight="1">
      <c r="A1455" s="144"/>
      <c r="B1455" s="413"/>
      <c r="C1455" s="452"/>
      <c r="D1455" s="311" t="s">
        <v>1484</v>
      </c>
      <c r="E1455" s="452"/>
      <c r="F1455" s="323"/>
      <c r="G1455" s="191"/>
      <c r="H1455" s="323"/>
      <c r="I1455" s="191"/>
      <c r="J1455" s="323"/>
      <c r="K1455" s="191"/>
      <c r="L1455" s="356"/>
      <c r="M1455" s="314"/>
      <c r="N1455" s="315"/>
      <c r="O1455" s="316"/>
      <c r="P1455" s="315"/>
      <c r="Q1455" s="316"/>
      <c r="R1455" s="315"/>
      <c r="S1455" s="316"/>
      <c r="T1455" s="315"/>
      <c r="U1455" s="316"/>
      <c r="V1455" s="316"/>
      <c r="W1455" s="316"/>
      <c r="X1455" s="316"/>
      <c r="Y1455" s="452"/>
      <c r="Z1455" s="452"/>
      <c r="AA1455" s="452"/>
      <c r="AB1455" s="452"/>
      <c r="AC1455" s="452"/>
      <c r="AD1455" s="452"/>
    </row>
    <row r="1456" spans="1:30" ht="20.100000000000001" customHeight="1">
      <c r="A1456" s="144"/>
      <c r="B1456" s="413"/>
      <c r="C1456" s="452"/>
      <c r="D1456" s="311" t="s">
        <v>1912</v>
      </c>
      <c r="E1456" s="452"/>
      <c r="F1456" s="323"/>
      <c r="G1456" s="191"/>
      <c r="H1456" s="323"/>
      <c r="I1456" s="191"/>
      <c r="J1456" s="323"/>
      <c r="K1456" s="191"/>
      <c r="L1456" s="356"/>
      <c r="M1456" s="314"/>
      <c r="N1456" s="315"/>
      <c r="O1456" s="316"/>
      <c r="P1456" s="315"/>
      <c r="Q1456" s="316"/>
      <c r="R1456" s="315"/>
      <c r="S1456" s="316"/>
      <c r="T1456" s="315"/>
      <c r="U1456" s="316"/>
      <c r="V1456" s="316"/>
      <c r="W1456" s="316"/>
      <c r="X1456" s="316"/>
      <c r="Y1456" s="452"/>
      <c r="Z1456" s="452"/>
      <c r="AA1456" s="452"/>
      <c r="AB1456" s="452"/>
      <c r="AC1456" s="452"/>
      <c r="AD1456" s="452"/>
    </row>
    <row r="1457" spans="1:30" ht="20.100000000000001" customHeight="1">
      <c r="A1457" s="144"/>
      <c r="B1457" s="413"/>
      <c r="C1457" s="452"/>
      <c r="D1457" s="126" t="s">
        <v>8269</v>
      </c>
      <c r="E1457" s="452"/>
      <c r="F1457" s="323"/>
      <c r="G1457" s="191"/>
      <c r="H1457" s="323"/>
      <c r="I1457" s="191"/>
      <c r="J1457" s="323"/>
      <c r="K1457" s="191"/>
      <c r="L1457" s="356"/>
      <c r="M1457" s="314"/>
      <c r="N1457" s="315"/>
      <c r="O1457" s="316"/>
      <c r="P1457" s="315"/>
      <c r="Q1457" s="316"/>
      <c r="R1457" s="315"/>
      <c r="S1457" s="316"/>
      <c r="T1457" s="315"/>
      <c r="U1457" s="316"/>
      <c r="V1457" s="316"/>
      <c r="W1457" s="316"/>
      <c r="X1457" s="316"/>
      <c r="Y1457" s="452"/>
      <c r="Z1457" s="452"/>
      <c r="AA1457" s="452"/>
      <c r="AB1457" s="452"/>
      <c r="AC1457" s="452"/>
      <c r="AD1457" s="452"/>
    </row>
    <row r="1458" spans="1:30" ht="20.100000000000001" customHeight="1">
      <c r="A1458" s="144"/>
      <c r="B1458" s="413"/>
      <c r="C1458" s="452"/>
      <c r="D1458" s="311" t="s">
        <v>1959</v>
      </c>
      <c r="E1458" s="452"/>
      <c r="F1458" s="323"/>
      <c r="G1458" s="191"/>
      <c r="H1458" s="323"/>
      <c r="I1458" s="191"/>
      <c r="J1458" s="323"/>
      <c r="K1458" s="191"/>
      <c r="L1458" s="356"/>
      <c r="M1458" s="314"/>
      <c r="N1458" s="315"/>
      <c r="O1458" s="316"/>
      <c r="P1458" s="315"/>
      <c r="Q1458" s="316"/>
      <c r="R1458" s="315"/>
      <c r="S1458" s="316"/>
      <c r="T1458" s="315"/>
      <c r="U1458" s="316"/>
      <c r="V1458" s="316"/>
      <c r="W1458" s="316"/>
      <c r="X1458" s="316"/>
      <c r="Y1458" s="452"/>
      <c r="Z1458" s="452"/>
      <c r="AA1458" s="452"/>
      <c r="AB1458" s="452"/>
      <c r="AC1458" s="452"/>
      <c r="AD1458" s="452"/>
    </row>
    <row r="1459" spans="1:30" ht="20.100000000000001" customHeight="1">
      <c r="A1459" s="144"/>
      <c r="B1459" s="413"/>
      <c r="C1459" s="452"/>
      <c r="D1459" s="311" t="s">
        <v>1960</v>
      </c>
      <c r="E1459" s="452"/>
      <c r="F1459" s="323"/>
      <c r="G1459" s="191"/>
      <c r="H1459" s="323"/>
      <c r="I1459" s="191"/>
      <c r="J1459" s="323"/>
      <c r="K1459" s="191"/>
      <c r="L1459" s="356"/>
      <c r="M1459" s="314"/>
      <c r="N1459" s="315"/>
      <c r="O1459" s="316"/>
      <c r="P1459" s="315"/>
      <c r="Q1459" s="316"/>
      <c r="R1459" s="315"/>
      <c r="S1459" s="316"/>
      <c r="T1459" s="315"/>
      <c r="U1459" s="316"/>
      <c r="V1459" s="316"/>
      <c r="W1459" s="316"/>
      <c r="X1459" s="316"/>
      <c r="Y1459" s="452"/>
      <c r="Z1459" s="452"/>
      <c r="AA1459" s="452"/>
      <c r="AB1459" s="452"/>
      <c r="AC1459" s="452"/>
      <c r="AD1459" s="452"/>
    </row>
    <row r="1460" spans="1:30" ht="20.100000000000001" customHeight="1">
      <c r="A1460" s="460" t="s">
        <v>5473</v>
      </c>
      <c r="B1460" s="461" t="s">
        <v>747</v>
      </c>
      <c r="C1460" s="358" t="s">
        <v>996</v>
      </c>
      <c r="D1460" s="374" t="s">
        <v>1478</v>
      </c>
      <c r="E1460" s="358" t="s">
        <v>8119</v>
      </c>
      <c r="F1460" s="467"/>
      <c r="G1460" s="477"/>
      <c r="H1460" s="467"/>
      <c r="I1460" s="477"/>
      <c r="J1460" s="467"/>
      <c r="K1460" s="477"/>
      <c r="L1460" s="443"/>
      <c r="M1460" s="444"/>
      <c r="N1460" s="471"/>
      <c r="O1460" s="465"/>
      <c r="P1460" s="471"/>
      <c r="Q1460" s="465"/>
      <c r="R1460" s="471"/>
      <c r="S1460" s="465"/>
      <c r="T1460" s="471"/>
      <c r="U1460" s="465"/>
      <c r="V1460" s="358" t="s">
        <v>8118</v>
      </c>
      <c r="W1460" s="358" t="s">
        <v>8118</v>
      </c>
      <c r="X1460" s="358" t="s">
        <v>8118</v>
      </c>
      <c r="Y1460" s="358" t="s">
        <v>8118</v>
      </c>
      <c r="Z1460" s="358" t="s">
        <v>8118</v>
      </c>
      <c r="AA1460" s="358" t="s">
        <v>8118</v>
      </c>
      <c r="AB1460" s="358" t="s">
        <v>138</v>
      </c>
      <c r="AC1460" s="358" t="s">
        <v>138</v>
      </c>
      <c r="AD1460" s="358"/>
    </row>
    <row r="1461" spans="1:30" ht="20.100000000000001" customHeight="1">
      <c r="A1461" s="144"/>
      <c r="B1461" s="413"/>
      <c r="C1461" s="452"/>
      <c r="D1461" s="311" t="s">
        <v>1479</v>
      </c>
      <c r="E1461" s="452"/>
      <c r="F1461" s="323"/>
      <c r="G1461" s="191"/>
      <c r="H1461" s="323"/>
      <c r="I1461" s="191"/>
      <c r="J1461" s="323"/>
      <c r="K1461" s="191"/>
      <c r="L1461" s="356"/>
      <c r="M1461" s="314"/>
      <c r="N1461" s="315"/>
      <c r="O1461" s="316"/>
      <c r="P1461" s="315"/>
      <c r="Q1461" s="316"/>
      <c r="R1461" s="315"/>
      <c r="S1461" s="316"/>
      <c r="T1461" s="315"/>
      <c r="U1461" s="316"/>
      <c r="V1461" s="316"/>
      <c r="W1461" s="316"/>
      <c r="X1461" s="316"/>
      <c r="Y1461" s="452"/>
      <c r="Z1461" s="452"/>
      <c r="AA1461" s="452"/>
      <c r="AB1461" s="452"/>
      <c r="AC1461" s="452"/>
      <c r="AD1461" s="452"/>
    </row>
    <row r="1462" spans="1:30" ht="20.100000000000001" customHeight="1">
      <c r="A1462" s="144"/>
      <c r="B1462" s="413"/>
      <c r="C1462" s="452"/>
      <c r="D1462" s="311" t="s">
        <v>1480</v>
      </c>
      <c r="E1462" s="452"/>
      <c r="F1462" s="323"/>
      <c r="G1462" s="191"/>
      <c r="H1462" s="323"/>
      <c r="I1462" s="191"/>
      <c r="J1462" s="323"/>
      <c r="K1462" s="191"/>
      <c r="L1462" s="356"/>
      <c r="M1462" s="314"/>
      <c r="N1462" s="315"/>
      <c r="O1462" s="316"/>
      <c r="P1462" s="315"/>
      <c r="Q1462" s="316"/>
      <c r="R1462" s="315"/>
      <c r="S1462" s="316"/>
      <c r="T1462" s="315"/>
      <c r="U1462" s="316"/>
      <c r="V1462" s="316"/>
      <c r="W1462" s="316"/>
      <c r="X1462" s="316"/>
      <c r="Y1462" s="452"/>
      <c r="Z1462" s="452"/>
      <c r="AA1462" s="452"/>
      <c r="AB1462" s="452"/>
      <c r="AC1462" s="452"/>
      <c r="AD1462" s="452"/>
    </row>
    <row r="1463" spans="1:30" ht="20.100000000000001" customHeight="1">
      <c r="A1463" s="144"/>
      <c r="B1463" s="413"/>
      <c r="C1463" s="452"/>
      <c r="D1463" s="311" t="s">
        <v>1481</v>
      </c>
      <c r="E1463" s="452"/>
      <c r="F1463" s="323"/>
      <c r="G1463" s="191"/>
      <c r="H1463" s="323"/>
      <c r="I1463" s="191"/>
      <c r="J1463" s="323"/>
      <c r="K1463" s="191"/>
      <c r="L1463" s="356"/>
      <c r="M1463" s="314"/>
      <c r="N1463" s="315"/>
      <c r="O1463" s="316"/>
      <c r="P1463" s="315"/>
      <c r="Q1463" s="316"/>
      <c r="R1463" s="315"/>
      <c r="S1463" s="316"/>
      <c r="T1463" s="315"/>
      <c r="U1463" s="316"/>
      <c r="V1463" s="316"/>
      <c r="W1463" s="316"/>
      <c r="X1463" s="316"/>
      <c r="Y1463" s="452"/>
      <c r="Z1463" s="452"/>
      <c r="AA1463" s="452"/>
      <c r="AB1463" s="452"/>
      <c r="AC1463" s="452"/>
      <c r="AD1463" s="452"/>
    </row>
    <row r="1464" spans="1:30" ht="20.100000000000001" customHeight="1">
      <c r="A1464" s="144"/>
      <c r="B1464" s="413"/>
      <c r="C1464" s="452"/>
      <c r="D1464" s="311" t="s">
        <v>1482</v>
      </c>
      <c r="E1464" s="452"/>
      <c r="F1464" s="323"/>
      <c r="G1464" s="191"/>
      <c r="H1464" s="323"/>
      <c r="I1464" s="191"/>
      <c r="J1464" s="323"/>
      <c r="K1464" s="191"/>
      <c r="L1464" s="356"/>
      <c r="M1464" s="314"/>
      <c r="N1464" s="315"/>
      <c r="O1464" s="316"/>
      <c r="P1464" s="315"/>
      <c r="Q1464" s="316"/>
      <c r="R1464" s="315"/>
      <c r="S1464" s="316"/>
      <c r="T1464" s="315"/>
      <c r="U1464" s="316"/>
      <c r="V1464" s="316"/>
      <c r="W1464" s="316"/>
      <c r="X1464" s="316"/>
      <c r="Y1464" s="452"/>
      <c r="Z1464" s="452"/>
      <c r="AA1464" s="452"/>
      <c r="AB1464" s="452"/>
      <c r="AC1464" s="452"/>
      <c r="AD1464" s="452"/>
    </row>
    <row r="1465" spans="1:30" ht="20.100000000000001" customHeight="1">
      <c r="A1465" s="144"/>
      <c r="B1465" s="413"/>
      <c r="C1465" s="452"/>
      <c r="D1465" s="311" t="s">
        <v>1483</v>
      </c>
      <c r="E1465" s="452"/>
      <c r="F1465" s="323"/>
      <c r="G1465" s="191"/>
      <c r="H1465" s="323"/>
      <c r="I1465" s="191"/>
      <c r="J1465" s="323"/>
      <c r="K1465" s="191"/>
      <c r="L1465" s="356"/>
      <c r="M1465" s="314"/>
      <c r="N1465" s="315"/>
      <c r="O1465" s="316"/>
      <c r="P1465" s="315">
        <v>1</v>
      </c>
      <c r="Q1465" s="316">
        <v>100</v>
      </c>
      <c r="R1465" s="315"/>
      <c r="S1465" s="316"/>
      <c r="T1465" s="315"/>
      <c r="U1465" s="316"/>
      <c r="V1465" s="316"/>
      <c r="W1465" s="316"/>
      <c r="X1465" s="316"/>
      <c r="Y1465" s="452"/>
      <c r="Z1465" s="452"/>
      <c r="AA1465" s="452"/>
      <c r="AB1465" s="452"/>
      <c r="AC1465" s="452"/>
      <c r="AD1465" s="452"/>
    </row>
    <row r="1466" spans="1:30" ht="20.100000000000001" customHeight="1">
      <c r="A1466" s="144"/>
      <c r="B1466" s="413"/>
      <c r="C1466" s="452"/>
      <c r="D1466" s="311" t="s">
        <v>1484</v>
      </c>
      <c r="E1466" s="452"/>
      <c r="F1466" s="323"/>
      <c r="G1466" s="191"/>
      <c r="H1466" s="323"/>
      <c r="I1466" s="191"/>
      <c r="J1466" s="323"/>
      <c r="K1466" s="191"/>
      <c r="L1466" s="356"/>
      <c r="M1466" s="314"/>
      <c r="N1466" s="315"/>
      <c r="O1466" s="316"/>
      <c r="P1466" s="315"/>
      <c r="Q1466" s="316"/>
      <c r="R1466" s="315"/>
      <c r="S1466" s="316"/>
      <c r="T1466" s="315"/>
      <c r="U1466" s="316"/>
      <c r="V1466" s="316"/>
      <c r="W1466" s="316"/>
      <c r="X1466" s="316"/>
      <c r="Y1466" s="452"/>
      <c r="Z1466" s="452"/>
      <c r="AA1466" s="452"/>
      <c r="AB1466" s="452"/>
      <c r="AC1466" s="452"/>
      <c r="AD1466" s="452"/>
    </row>
    <row r="1467" spans="1:30" ht="20.100000000000001" customHeight="1">
      <c r="A1467" s="144"/>
      <c r="B1467" s="413"/>
      <c r="C1467" s="452"/>
      <c r="D1467" s="311" t="s">
        <v>1912</v>
      </c>
      <c r="E1467" s="452"/>
      <c r="F1467" s="323"/>
      <c r="G1467" s="191"/>
      <c r="H1467" s="323"/>
      <c r="I1467" s="191"/>
      <c r="J1467" s="323"/>
      <c r="K1467" s="191"/>
      <c r="L1467" s="356"/>
      <c r="M1467" s="314"/>
      <c r="N1467" s="315"/>
      <c r="O1467" s="316"/>
      <c r="P1467" s="315"/>
      <c r="Q1467" s="316"/>
      <c r="R1467" s="315"/>
      <c r="S1467" s="316"/>
      <c r="T1467" s="315"/>
      <c r="U1467" s="316"/>
      <c r="V1467" s="316"/>
      <c r="W1467" s="316"/>
      <c r="X1467" s="316"/>
      <c r="Y1467" s="452"/>
      <c r="Z1467" s="452"/>
      <c r="AA1467" s="452"/>
      <c r="AB1467" s="452"/>
      <c r="AC1467" s="452"/>
      <c r="AD1467" s="452"/>
    </row>
    <row r="1468" spans="1:30" ht="20.100000000000001" customHeight="1">
      <c r="A1468" s="144"/>
      <c r="B1468" s="413"/>
      <c r="C1468" s="452"/>
      <c r="D1468" s="126" t="s">
        <v>8269</v>
      </c>
      <c r="E1468" s="452"/>
      <c r="F1468" s="323"/>
      <c r="G1468" s="191"/>
      <c r="H1468" s="323"/>
      <c r="I1468" s="191"/>
      <c r="J1468" s="323"/>
      <c r="K1468" s="191"/>
      <c r="L1468" s="356"/>
      <c r="M1468" s="314"/>
      <c r="N1468" s="315"/>
      <c r="O1468" s="316"/>
      <c r="P1468" s="315"/>
      <c r="Q1468" s="316"/>
      <c r="R1468" s="315"/>
      <c r="S1468" s="316"/>
      <c r="T1468" s="315"/>
      <c r="U1468" s="316"/>
      <c r="V1468" s="316"/>
      <c r="W1468" s="316"/>
      <c r="X1468" s="316"/>
      <c r="Y1468" s="452"/>
      <c r="Z1468" s="452"/>
      <c r="AA1468" s="452"/>
      <c r="AB1468" s="452"/>
      <c r="AC1468" s="452"/>
      <c r="AD1468" s="452"/>
    </row>
    <row r="1469" spans="1:30" ht="20.100000000000001" customHeight="1">
      <c r="A1469" s="144"/>
      <c r="B1469" s="413"/>
      <c r="C1469" s="452"/>
      <c r="D1469" s="311" t="s">
        <v>1959</v>
      </c>
      <c r="E1469" s="452"/>
      <c r="F1469" s="323"/>
      <c r="G1469" s="191"/>
      <c r="H1469" s="323"/>
      <c r="I1469" s="191"/>
      <c r="J1469" s="323"/>
      <c r="K1469" s="191"/>
      <c r="L1469" s="356"/>
      <c r="M1469" s="314"/>
      <c r="N1469" s="315"/>
      <c r="O1469" s="316"/>
      <c r="P1469" s="315"/>
      <c r="Q1469" s="316"/>
      <c r="R1469" s="315"/>
      <c r="S1469" s="316"/>
      <c r="T1469" s="315"/>
      <c r="U1469" s="316"/>
      <c r="V1469" s="316"/>
      <c r="W1469" s="316"/>
      <c r="X1469" s="316"/>
      <c r="Y1469" s="452"/>
      <c r="Z1469" s="452"/>
      <c r="AA1469" s="452"/>
      <c r="AB1469" s="452"/>
      <c r="AC1469" s="452"/>
      <c r="AD1469" s="452"/>
    </row>
    <row r="1470" spans="1:30" ht="20.100000000000001" customHeight="1">
      <c r="A1470" s="144"/>
      <c r="B1470" s="413"/>
      <c r="C1470" s="452"/>
      <c r="D1470" s="311" t="s">
        <v>1960</v>
      </c>
      <c r="E1470" s="452"/>
      <c r="F1470" s="323"/>
      <c r="G1470" s="191"/>
      <c r="H1470" s="323"/>
      <c r="I1470" s="191"/>
      <c r="J1470" s="323"/>
      <c r="K1470" s="191"/>
      <c r="L1470" s="356"/>
      <c r="M1470" s="314"/>
      <c r="N1470" s="315"/>
      <c r="O1470" s="316"/>
      <c r="P1470" s="315"/>
      <c r="Q1470" s="316"/>
      <c r="R1470" s="315"/>
      <c r="S1470" s="316"/>
      <c r="T1470" s="315"/>
      <c r="U1470" s="316"/>
      <c r="V1470" s="316"/>
      <c r="W1470" s="316"/>
      <c r="X1470" s="316"/>
      <c r="Y1470" s="452"/>
      <c r="Z1470" s="452"/>
      <c r="AA1470" s="452"/>
      <c r="AB1470" s="452"/>
      <c r="AC1470" s="452"/>
      <c r="AD1470" s="452"/>
    </row>
    <row r="1471" spans="1:30" ht="20.100000000000001" customHeight="1">
      <c r="A1471" s="460" t="s">
        <v>5474</v>
      </c>
      <c r="B1471" s="461" t="s">
        <v>748</v>
      </c>
      <c r="C1471" s="358" t="s">
        <v>996</v>
      </c>
      <c r="D1471" s="374" t="s">
        <v>1478</v>
      </c>
      <c r="E1471" s="358" t="s">
        <v>8119</v>
      </c>
      <c r="F1471" s="467"/>
      <c r="G1471" s="477"/>
      <c r="H1471" s="467"/>
      <c r="I1471" s="477"/>
      <c r="J1471" s="467"/>
      <c r="K1471" s="477"/>
      <c r="L1471" s="443"/>
      <c r="M1471" s="444"/>
      <c r="N1471" s="471"/>
      <c r="O1471" s="465"/>
      <c r="P1471" s="471"/>
      <c r="Q1471" s="465"/>
      <c r="R1471" s="471"/>
      <c r="S1471" s="465"/>
      <c r="T1471" s="471"/>
      <c r="U1471" s="465"/>
      <c r="V1471" s="358" t="s">
        <v>8118</v>
      </c>
      <c r="W1471" s="358" t="s">
        <v>8118</v>
      </c>
      <c r="X1471" s="358" t="s">
        <v>8118</v>
      </c>
      <c r="Y1471" s="358" t="s">
        <v>8118</v>
      </c>
      <c r="Z1471" s="358" t="s">
        <v>8118</v>
      </c>
      <c r="AA1471" s="358" t="s">
        <v>8118</v>
      </c>
      <c r="AB1471" s="358" t="s">
        <v>138</v>
      </c>
      <c r="AC1471" s="358" t="s">
        <v>138</v>
      </c>
      <c r="AD1471" s="358"/>
    </row>
    <row r="1472" spans="1:30" ht="20.100000000000001" customHeight="1">
      <c r="A1472" s="144"/>
      <c r="B1472" s="413"/>
      <c r="C1472" s="452"/>
      <c r="D1472" s="311" t="s">
        <v>1479</v>
      </c>
      <c r="E1472" s="452"/>
      <c r="F1472" s="323"/>
      <c r="G1472" s="191"/>
      <c r="H1472" s="323"/>
      <c r="I1472" s="191"/>
      <c r="J1472" s="323"/>
      <c r="K1472" s="191"/>
      <c r="L1472" s="356"/>
      <c r="M1472" s="314"/>
      <c r="N1472" s="315"/>
      <c r="O1472" s="316"/>
      <c r="P1472" s="315"/>
      <c r="Q1472" s="316"/>
      <c r="R1472" s="315"/>
      <c r="S1472" s="316"/>
      <c r="T1472" s="315"/>
      <c r="U1472" s="316"/>
      <c r="V1472" s="316"/>
      <c r="W1472" s="316"/>
      <c r="X1472" s="316"/>
      <c r="Y1472" s="452"/>
      <c r="Z1472" s="452"/>
      <c r="AA1472" s="452"/>
      <c r="AB1472" s="452"/>
      <c r="AC1472" s="452"/>
      <c r="AD1472" s="452"/>
    </row>
    <row r="1473" spans="1:30" ht="20.100000000000001" customHeight="1">
      <c r="A1473" s="144"/>
      <c r="B1473" s="413"/>
      <c r="C1473" s="452"/>
      <c r="D1473" s="311" t="s">
        <v>1480</v>
      </c>
      <c r="E1473" s="452"/>
      <c r="F1473" s="323"/>
      <c r="G1473" s="191"/>
      <c r="H1473" s="323"/>
      <c r="I1473" s="191"/>
      <c r="J1473" s="323"/>
      <c r="K1473" s="191"/>
      <c r="L1473" s="356"/>
      <c r="M1473" s="314"/>
      <c r="N1473" s="315"/>
      <c r="O1473" s="316"/>
      <c r="P1473" s="315"/>
      <c r="Q1473" s="316"/>
      <c r="R1473" s="315"/>
      <c r="S1473" s="316"/>
      <c r="T1473" s="315"/>
      <c r="U1473" s="316"/>
      <c r="V1473" s="316"/>
      <c r="W1473" s="316"/>
      <c r="X1473" s="316"/>
      <c r="Y1473" s="452"/>
      <c r="Z1473" s="452"/>
      <c r="AA1473" s="452"/>
      <c r="AB1473" s="452"/>
      <c r="AC1473" s="452"/>
      <c r="AD1473" s="452"/>
    </row>
    <row r="1474" spans="1:30" ht="20.100000000000001" customHeight="1">
      <c r="A1474" s="144"/>
      <c r="B1474" s="413"/>
      <c r="C1474" s="452"/>
      <c r="D1474" s="311" t="s">
        <v>1481</v>
      </c>
      <c r="E1474" s="452"/>
      <c r="F1474" s="323"/>
      <c r="G1474" s="191"/>
      <c r="H1474" s="323"/>
      <c r="I1474" s="191"/>
      <c r="J1474" s="323"/>
      <c r="K1474" s="191"/>
      <c r="L1474" s="356"/>
      <c r="M1474" s="314"/>
      <c r="N1474" s="315"/>
      <c r="O1474" s="316"/>
      <c r="P1474" s="315"/>
      <c r="Q1474" s="316"/>
      <c r="R1474" s="315"/>
      <c r="S1474" s="316"/>
      <c r="T1474" s="315"/>
      <c r="U1474" s="316"/>
      <c r="V1474" s="316"/>
      <c r="W1474" s="316"/>
      <c r="X1474" s="316"/>
      <c r="Y1474" s="452"/>
      <c r="Z1474" s="452"/>
      <c r="AA1474" s="452"/>
      <c r="AB1474" s="452"/>
      <c r="AC1474" s="452"/>
      <c r="AD1474" s="452"/>
    </row>
    <row r="1475" spans="1:30" ht="20.100000000000001" customHeight="1">
      <c r="A1475" s="144"/>
      <c r="B1475" s="413"/>
      <c r="C1475" s="452"/>
      <c r="D1475" s="311" t="s">
        <v>1482</v>
      </c>
      <c r="E1475" s="452"/>
      <c r="F1475" s="323"/>
      <c r="G1475" s="191"/>
      <c r="H1475" s="323"/>
      <c r="I1475" s="191"/>
      <c r="J1475" s="323"/>
      <c r="K1475" s="191"/>
      <c r="L1475" s="356"/>
      <c r="M1475" s="314"/>
      <c r="N1475" s="315"/>
      <c r="O1475" s="316"/>
      <c r="P1475" s="315"/>
      <c r="Q1475" s="316"/>
      <c r="R1475" s="315"/>
      <c r="S1475" s="316"/>
      <c r="T1475" s="315"/>
      <c r="U1475" s="316"/>
      <c r="V1475" s="316"/>
      <c r="W1475" s="316"/>
      <c r="X1475" s="316"/>
      <c r="Y1475" s="452"/>
      <c r="Z1475" s="452"/>
      <c r="AA1475" s="452"/>
      <c r="AB1475" s="452"/>
      <c r="AC1475" s="452"/>
      <c r="AD1475" s="452"/>
    </row>
    <row r="1476" spans="1:30" ht="20.100000000000001" customHeight="1">
      <c r="A1476" s="144"/>
      <c r="B1476" s="413"/>
      <c r="C1476" s="452"/>
      <c r="D1476" s="311" t="s">
        <v>1483</v>
      </c>
      <c r="E1476" s="452"/>
      <c r="F1476" s="323"/>
      <c r="G1476" s="191"/>
      <c r="H1476" s="323"/>
      <c r="I1476" s="191"/>
      <c r="J1476" s="323"/>
      <c r="K1476" s="191"/>
      <c r="L1476" s="356"/>
      <c r="M1476" s="314"/>
      <c r="N1476" s="315"/>
      <c r="O1476" s="316"/>
      <c r="P1476" s="315"/>
      <c r="Q1476" s="316"/>
      <c r="R1476" s="315"/>
      <c r="S1476" s="316"/>
      <c r="T1476" s="315"/>
      <c r="U1476" s="316"/>
      <c r="V1476" s="316"/>
      <c r="W1476" s="316"/>
      <c r="X1476" s="316"/>
      <c r="Y1476" s="452"/>
      <c r="Z1476" s="452"/>
      <c r="AA1476" s="452"/>
      <c r="AB1476" s="452"/>
      <c r="AC1476" s="452"/>
      <c r="AD1476" s="452"/>
    </row>
    <row r="1477" spans="1:30" ht="20.100000000000001" customHeight="1">
      <c r="A1477" s="144"/>
      <c r="B1477" s="413"/>
      <c r="C1477" s="452"/>
      <c r="D1477" s="311" t="s">
        <v>1484</v>
      </c>
      <c r="E1477" s="452"/>
      <c r="F1477" s="323"/>
      <c r="G1477" s="191"/>
      <c r="H1477" s="323"/>
      <c r="I1477" s="191"/>
      <c r="J1477" s="323"/>
      <c r="K1477" s="191"/>
      <c r="L1477" s="356"/>
      <c r="M1477" s="314"/>
      <c r="N1477" s="315"/>
      <c r="O1477" s="316"/>
      <c r="P1477" s="315"/>
      <c r="Q1477" s="316"/>
      <c r="R1477" s="315"/>
      <c r="S1477" s="316"/>
      <c r="T1477" s="315"/>
      <c r="U1477" s="316"/>
      <c r="V1477" s="316"/>
      <c r="W1477" s="316"/>
      <c r="X1477" s="316"/>
      <c r="Y1477" s="452"/>
      <c r="Z1477" s="452"/>
      <c r="AA1477" s="452"/>
      <c r="AB1477" s="452"/>
      <c r="AC1477" s="452"/>
      <c r="AD1477" s="452"/>
    </row>
    <row r="1478" spans="1:30" ht="20.100000000000001" customHeight="1">
      <c r="A1478" s="144"/>
      <c r="B1478" s="413"/>
      <c r="C1478" s="452"/>
      <c r="D1478" s="311" t="s">
        <v>1912</v>
      </c>
      <c r="E1478" s="452"/>
      <c r="F1478" s="323"/>
      <c r="G1478" s="191"/>
      <c r="H1478" s="323"/>
      <c r="I1478" s="191"/>
      <c r="J1478" s="323"/>
      <c r="K1478" s="191"/>
      <c r="L1478" s="356"/>
      <c r="M1478" s="314"/>
      <c r="N1478" s="315"/>
      <c r="O1478" s="316"/>
      <c r="P1478" s="315"/>
      <c r="Q1478" s="316"/>
      <c r="R1478" s="315"/>
      <c r="S1478" s="316"/>
      <c r="T1478" s="315"/>
      <c r="U1478" s="316"/>
      <c r="V1478" s="316"/>
      <c r="W1478" s="316"/>
      <c r="X1478" s="316"/>
      <c r="Y1478" s="452"/>
      <c r="Z1478" s="452"/>
      <c r="AA1478" s="452"/>
      <c r="AB1478" s="452"/>
      <c r="AC1478" s="452"/>
      <c r="AD1478" s="452"/>
    </row>
    <row r="1479" spans="1:30" ht="20.100000000000001" customHeight="1">
      <c r="A1479" s="144"/>
      <c r="B1479" s="413"/>
      <c r="C1479" s="452"/>
      <c r="D1479" s="126" t="s">
        <v>8269</v>
      </c>
      <c r="E1479" s="452"/>
      <c r="F1479" s="323"/>
      <c r="G1479" s="191"/>
      <c r="H1479" s="323"/>
      <c r="I1479" s="191"/>
      <c r="J1479" s="323"/>
      <c r="K1479" s="191"/>
      <c r="L1479" s="356"/>
      <c r="M1479" s="314"/>
      <c r="N1479" s="315"/>
      <c r="O1479" s="316"/>
      <c r="P1479" s="315"/>
      <c r="Q1479" s="316"/>
      <c r="R1479" s="315"/>
      <c r="S1479" s="316"/>
      <c r="T1479" s="315"/>
      <c r="U1479" s="316"/>
      <c r="V1479" s="316"/>
      <c r="W1479" s="316"/>
      <c r="X1479" s="316"/>
      <c r="Y1479" s="452"/>
      <c r="Z1479" s="452"/>
      <c r="AA1479" s="452"/>
      <c r="AB1479" s="452"/>
      <c r="AC1479" s="452"/>
      <c r="AD1479" s="452"/>
    </row>
    <row r="1480" spans="1:30" ht="20.100000000000001" customHeight="1">
      <c r="A1480" s="144"/>
      <c r="B1480" s="413"/>
      <c r="C1480" s="452"/>
      <c r="D1480" s="311" t="s">
        <v>1959</v>
      </c>
      <c r="E1480" s="452"/>
      <c r="F1480" s="323"/>
      <c r="G1480" s="191"/>
      <c r="H1480" s="323"/>
      <c r="I1480" s="191"/>
      <c r="J1480" s="323"/>
      <c r="K1480" s="191"/>
      <c r="L1480" s="356"/>
      <c r="M1480" s="314"/>
      <c r="N1480" s="315"/>
      <c r="O1480" s="316"/>
      <c r="P1480" s="315"/>
      <c r="Q1480" s="316"/>
      <c r="R1480" s="315"/>
      <c r="S1480" s="316"/>
      <c r="T1480" s="315"/>
      <c r="U1480" s="316"/>
      <c r="V1480" s="316"/>
      <c r="W1480" s="316"/>
      <c r="X1480" s="316"/>
      <c r="Y1480" s="452"/>
      <c r="Z1480" s="452"/>
      <c r="AA1480" s="452"/>
      <c r="AB1480" s="452"/>
      <c r="AC1480" s="452"/>
      <c r="AD1480" s="452"/>
    </row>
    <row r="1481" spans="1:30" ht="20.100000000000001" customHeight="1">
      <c r="A1481" s="144"/>
      <c r="B1481" s="413"/>
      <c r="C1481" s="452"/>
      <c r="D1481" s="311" t="s">
        <v>1960</v>
      </c>
      <c r="E1481" s="452"/>
      <c r="F1481" s="323"/>
      <c r="G1481" s="191"/>
      <c r="H1481" s="323"/>
      <c r="I1481" s="191"/>
      <c r="J1481" s="323"/>
      <c r="K1481" s="191"/>
      <c r="L1481" s="356"/>
      <c r="M1481" s="314"/>
      <c r="N1481" s="315"/>
      <c r="O1481" s="316"/>
      <c r="P1481" s="315"/>
      <c r="Q1481" s="316"/>
      <c r="R1481" s="315"/>
      <c r="S1481" s="316"/>
      <c r="T1481" s="315"/>
      <c r="U1481" s="316"/>
      <c r="V1481" s="316"/>
      <c r="W1481" s="316"/>
      <c r="X1481" s="316"/>
      <c r="Y1481" s="452"/>
      <c r="Z1481" s="452"/>
      <c r="AA1481" s="452"/>
      <c r="AB1481" s="452"/>
      <c r="AC1481" s="452"/>
      <c r="AD1481" s="452"/>
    </row>
    <row r="1482" spans="1:30" ht="20.100000000000001" customHeight="1">
      <c r="A1482" s="460" t="s">
        <v>5475</v>
      </c>
      <c r="B1482" s="461" t="s">
        <v>749</v>
      </c>
      <c r="C1482" s="358" t="s">
        <v>996</v>
      </c>
      <c r="D1482" s="374" t="s">
        <v>1478</v>
      </c>
      <c r="E1482" s="358" t="s">
        <v>8119</v>
      </c>
      <c r="F1482" s="467"/>
      <c r="G1482" s="477"/>
      <c r="H1482" s="467"/>
      <c r="I1482" s="477"/>
      <c r="J1482" s="467"/>
      <c r="K1482" s="477"/>
      <c r="L1482" s="443"/>
      <c r="M1482" s="444"/>
      <c r="N1482" s="471"/>
      <c r="O1482" s="465"/>
      <c r="P1482" s="471"/>
      <c r="Q1482" s="465"/>
      <c r="R1482" s="471"/>
      <c r="S1482" s="465"/>
      <c r="T1482" s="471"/>
      <c r="U1482" s="465"/>
      <c r="V1482" s="358" t="s">
        <v>8118</v>
      </c>
      <c r="W1482" s="358" t="s">
        <v>8118</v>
      </c>
      <c r="X1482" s="358" t="s">
        <v>8118</v>
      </c>
      <c r="Y1482" s="358" t="s">
        <v>8118</v>
      </c>
      <c r="Z1482" s="358" t="s">
        <v>8118</v>
      </c>
      <c r="AA1482" s="358" t="s">
        <v>8118</v>
      </c>
      <c r="AB1482" s="358" t="s">
        <v>138</v>
      </c>
      <c r="AC1482" s="358" t="s">
        <v>138</v>
      </c>
      <c r="AD1482" s="358"/>
    </row>
    <row r="1483" spans="1:30" ht="20.100000000000001" customHeight="1">
      <c r="A1483" s="144"/>
      <c r="B1483" s="413"/>
      <c r="C1483" s="452"/>
      <c r="D1483" s="311" t="s">
        <v>1479</v>
      </c>
      <c r="E1483" s="452"/>
      <c r="F1483" s="323"/>
      <c r="G1483" s="191"/>
      <c r="H1483" s="323"/>
      <c r="I1483" s="191"/>
      <c r="J1483" s="323"/>
      <c r="K1483" s="191"/>
      <c r="L1483" s="356"/>
      <c r="M1483" s="314"/>
      <c r="N1483" s="315"/>
      <c r="O1483" s="316"/>
      <c r="P1483" s="315"/>
      <c r="Q1483" s="316"/>
      <c r="R1483" s="315"/>
      <c r="S1483" s="316"/>
      <c r="T1483" s="315"/>
      <c r="U1483" s="316"/>
      <c r="V1483" s="316"/>
      <c r="W1483" s="316"/>
      <c r="X1483" s="316"/>
      <c r="Y1483" s="452"/>
      <c r="Z1483" s="452"/>
      <c r="AA1483" s="452"/>
      <c r="AB1483" s="452"/>
      <c r="AC1483" s="452"/>
      <c r="AD1483" s="452"/>
    </row>
    <row r="1484" spans="1:30" ht="20.100000000000001" customHeight="1">
      <c r="A1484" s="144"/>
      <c r="B1484" s="413"/>
      <c r="C1484" s="452"/>
      <c r="D1484" s="311" t="s">
        <v>1480</v>
      </c>
      <c r="E1484" s="452"/>
      <c r="F1484" s="323"/>
      <c r="G1484" s="191"/>
      <c r="H1484" s="323"/>
      <c r="I1484" s="191"/>
      <c r="J1484" s="323"/>
      <c r="K1484" s="191"/>
      <c r="L1484" s="356"/>
      <c r="M1484" s="314"/>
      <c r="N1484" s="315"/>
      <c r="O1484" s="316"/>
      <c r="P1484" s="315"/>
      <c r="Q1484" s="316"/>
      <c r="R1484" s="315"/>
      <c r="S1484" s="316"/>
      <c r="T1484" s="315"/>
      <c r="U1484" s="316"/>
      <c r="V1484" s="316"/>
      <c r="W1484" s="316"/>
      <c r="X1484" s="316"/>
      <c r="Y1484" s="452"/>
      <c r="Z1484" s="452"/>
      <c r="AA1484" s="452"/>
      <c r="AB1484" s="452"/>
      <c r="AC1484" s="452"/>
      <c r="AD1484" s="452"/>
    </row>
    <row r="1485" spans="1:30" ht="20.100000000000001" customHeight="1">
      <c r="A1485" s="144"/>
      <c r="B1485" s="413"/>
      <c r="C1485" s="452"/>
      <c r="D1485" s="311" t="s">
        <v>1481</v>
      </c>
      <c r="E1485" s="452"/>
      <c r="F1485" s="323"/>
      <c r="G1485" s="191"/>
      <c r="H1485" s="323"/>
      <c r="I1485" s="191"/>
      <c r="J1485" s="323"/>
      <c r="K1485" s="191"/>
      <c r="L1485" s="356"/>
      <c r="M1485" s="314"/>
      <c r="N1485" s="315"/>
      <c r="O1485" s="316"/>
      <c r="P1485" s="315"/>
      <c r="Q1485" s="316"/>
      <c r="R1485" s="315"/>
      <c r="S1485" s="316"/>
      <c r="T1485" s="315"/>
      <c r="U1485" s="316"/>
      <c r="V1485" s="316"/>
      <c r="W1485" s="316"/>
      <c r="X1485" s="316"/>
      <c r="Y1485" s="452"/>
      <c r="Z1485" s="452"/>
      <c r="AA1485" s="452"/>
      <c r="AB1485" s="452"/>
      <c r="AC1485" s="452"/>
      <c r="AD1485" s="452"/>
    </row>
    <row r="1486" spans="1:30" ht="20.100000000000001" customHeight="1">
      <c r="A1486" s="144"/>
      <c r="B1486" s="413"/>
      <c r="C1486" s="452"/>
      <c r="D1486" s="311" t="s">
        <v>1482</v>
      </c>
      <c r="E1486" s="452"/>
      <c r="F1486" s="323"/>
      <c r="G1486" s="191"/>
      <c r="H1486" s="323"/>
      <c r="I1486" s="191"/>
      <c r="J1486" s="323"/>
      <c r="K1486" s="191"/>
      <c r="L1486" s="356"/>
      <c r="M1486" s="314"/>
      <c r="N1486" s="315"/>
      <c r="O1486" s="316"/>
      <c r="P1486" s="315"/>
      <c r="Q1486" s="316"/>
      <c r="R1486" s="315"/>
      <c r="S1486" s="316"/>
      <c r="T1486" s="315"/>
      <c r="U1486" s="316"/>
      <c r="V1486" s="316"/>
      <c r="W1486" s="316"/>
      <c r="X1486" s="316"/>
      <c r="Y1486" s="452"/>
      <c r="Z1486" s="452"/>
      <c r="AA1486" s="452"/>
      <c r="AB1486" s="452"/>
      <c r="AC1486" s="452"/>
      <c r="AD1486" s="452"/>
    </row>
    <row r="1487" spans="1:30" ht="20.100000000000001" customHeight="1">
      <c r="A1487" s="144"/>
      <c r="B1487" s="413"/>
      <c r="C1487" s="452"/>
      <c r="D1487" s="311" t="s">
        <v>1483</v>
      </c>
      <c r="E1487" s="452"/>
      <c r="F1487" s="323"/>
      <c r="G1487" s="191"/>
      <c r="H1487" s="323"/>
      <c r="I1487" s="191"/>
      <c r="J1487" s="323"/>
      <c r="K1487" s="191"/>
      <c r="L1487" s="356"/>
      <c r="M1487" s="314"/>
      <c r="N1487" s="315"/>
      <c r="O1487" s="316"/>
      <c r="P1487" s="315"/>
      <c r="Q1487" s="316"/>
      <c r="R1487" s="315"/>
      <c r="S1487" s="316"/>
      <c r="T1487" s="315"/>
      <c r="U1487" s="316"/>
      <c r="V1487" s="316"/>
      <c r="W1487" s="316"/>
      <c r="X1487" s="316"/>
      <c r="Y1487" s="452"/>
      <c r="Z1487" s="452"/>
      <c r="AA1487" s="452"/>
      <c r="AB1487" s="452"/>
      <c r="AC1487" s="452"/>
      <c r="AD1487" s="452"/>
    </row>
    <row r="1488" spans="1:30" ht="20.100000000000001" customHeight="1">
      <c r="A1488" s="144"/>
      <c r="B1488" s="413"/>
      <c r="C1488" s="452"/>
      <c r="D1488" s="311" t="s">
        <v>1484</v>
      </c>
      <c r="E1488" s="452"/>
      <c r="F1488" s="323"/>
      <c r="G1488" s="191"/>
      <c r="H1488" s="323"/>
      <c r="I1488" s="191"/>
      <c r="J1488" s="323"/>
      <c r="K1488" s="191"/>
      <c r="L1488" s="356"/>
      <c r="M1488" s="314"/>
      <c r="N1488" s="315"/>
      <c r="O1488" s="316"/>
      <c r="P1488" s="315"/>
      <c r="Q1488" s="316"/>
      <c r="R1488" s="315"/>
      <c r="S1488" s="316"/>
      <c r="T1488" s="315"/>
      <c r="U1488" s="316"/>
      <c r="V1488" s="316"/>
      <c r="W1488" s="316"/>
      <c r="X1488" s="316"/>
      <c r="Y1488" s="452"/>
      <c r="Z1488" s="452"/>
      <c r="AA1488" s="452"/>
      <c r="AB1488" s="452"/>
      <c r="AC1488" s="452"/>
      <c r="AD1488" s="452"/>
    </row>
    <row r="1489" spans="1:30" ht="20.100000000000001" customHeight="1">
      <c r="A1489" s="144"/>
      <c r="B1489" s="413"/>
      <c r="C1489" s="452"/>
      <c r="D1489" s="311" t="s">
        <v>1912</v>
      </c>
      <c r="E1489" s="452"/>
      <c r="F1489" s="323"/>
      <c r="G1489" s="191"/>
      <c r="H1489" s="323"/>
      <c r="I1489" s="191"/>
      <c r="J1489" s="323"/>
      <c r="K1489" s="191"/>
      <c r="L1489" s="356"/>
      <c r="M1489" s="314"/>
      <c r="N1489" s="315"/>
      <c r="O1489" s="316"/>
      <c r="P1489" s="315"/>
      <c r="Q1489" s="316"/>
      <c r="R1489" s="315"/>
      <c r="S1489" s="316"/>
      <c r="T1489" s="315"/>
      <c r="U1489" s="316"/>
      <c r="V1489" s="316"/>
      <c r="W1489" s="316"/>
      <c r="X1489" s="316"/>
      <c r="Y1489" s="452"/>
      <c r="Z1489" s="452"/>
      <c r="AA1489" s="452"/>
      <c r="AB1489" s="452"/>
      <c r="AC1489" s="452"/>
      <c r="AD1489" s="452"/>
    </row>
    <row r="1490" spans="1:30" ht="20.100000000000001" customHeight="1">
      <c r="A1490" s="144"/>
      <c r="B1490" s="413"/>
      <c r="C1490" s="452"/>
      <c r="D1490" s="126" t="s">
        <v>8269</v>
      </c>
      <c r="E1490" s="452"/>
      <c r="F1490" s="323"/>
      <c r="G1490" s="191"/>
      <c r="H1490" s="323"/>
      <c r="I1490" s="191"/>
      <c r="J1490" s="323"/>
      <c r="K1490" s="191"/>
      <c r="L1490" s="356"/>
      <c r="M1490" s="314"/>
      <c r="N1490" s="315"/>
      <c r="O1490" s="316"/>
      <c r="P1490" s="315"/>
      <c r="Q1490" s="316"/>
      <c r="R1490" s="315"/>
      <c r="S1490" s="316"/>
      <c r="T1490" s="315"/>
      <c r="U1490" s="316"/>
      <c r="V1490" s="316"/>
      <c r="W1490" s="316"/>
      <c r="X1490" s="316"/>
      <c r="Y1490" s="452"/>
      <c r="Z1490" s="452"/>
      <c r="AA1490" s="452"/>
      <c r="AB1490" s="452"/>
      <c r="AC1490" s="452"/>
      <c r="AD1490" s="452"/>
    </row>
    <row r="1491" spans="1:30" ht="20.100000000000001" customHeight="1">
      <c r="A1491" s="144"/>
      <c r="B1491" s="413"/>
      <c r="C1491" s="452"/>
      <c r="D1491" s="311" t="s">
        <v>1959</v>
      </c>
      <c r="E1491" s="452"/>
      <c r="F1491" s="323"/>
      <c r="G1491" s="191"/>
      <c r="H1491" s="323"/>
      <c r="I1491" s="191"/>
      <c r="J1491" s="323"/>
      <c r="K1491" s="191"/>
      <c r="L1491" s="356"/>
      <c r="M1491" s="314"/>
      <c r="N1491" s="315"/>
      <c r="O1491" s="316"/>
      <c r="P1491" s="315"/>
      <c r="Q1491" s="316"/>
      <c r="R1491" s="315"/>
      <c r="S1491" s="316"/>
      <c r="T1491" s="315"/>
      <c r="U1491" s="316"/>
      <c r="V1491" s="316"/>
      <c r="W1491" s="316"/>
      <c r="X1491" s="316"/>
      <c r="Y1491" s="452"/>
      <c r="Z1491" s="452"/>
      <c r="AA1491" s="452"/>
      <c r="AB1491" s="452"/>
      <c r="AC1491" s="452"/>
      <c r="AD1491" s="452"/>
    </row>
    <row r="1492" spans="1:30" ht="20.100000000000001" customHeight="1">
      <c r="A1492" s="144"/>
      <c r="B1492" s="413"/>
      <c r="C1492" s="452"/>
      <c r="D1492" s="311" t="s">
        <v>1960</v>
      </c>
      <c r="E1492" s="452"/>
      <c r="F1492" s="323"/>
      <c r="G1492" s="191"/>
      <c r="H1492" s="323"/>
      <c r="I1492" s="191"/>
      <c r="J1492" s="323"/>
      <c r="K1492" s="191"/>
      <c r="L1492" s="356"/>
      <c r="M1492" s="314"/>
      <c r="N1492" s="315"/>
      <c r="O1492" s="316"/>
      <c r="P1492" s="315"/>
      <c r="Q1492" s="316"/>
      <c r="R1492" s="315"/>
      <c r="S1492" s="316"/>
      <c r="T1492" s="315"/>
      <c r="U1492" s="316"/>
      <c r="V1492" s="316"/>
      <c r="W1492" s="316"/>
      <c r="X1492" s="316"/>
      <c r="Y1492" s="452"/>
      <c r="Z1492" s="452"/>
      <c r="AA1492" s="452"/>
      <c r="AB1492" s="452"/>
      <c r="AC1492" s="452"/>
      <c r="AD1492" s="452"/>
    </row>
    <row r="1493" spans="1:30" ht="20.100000000000001" customHeight="1">
      <c r="A1493" s="460" t="s">
        <v>5476</v>
      </c>
      <c r="B1493" s="461" t="s">
        <v>750</v>
      </c>
      <c r="C1493" s="358" t="s">
        <v>5477</v>
      </c>
      <c r="D1493" s="374"/>
      <c r="E1493" s="358"/>
      <c r="F1493" s="467"/>
      <c r="G1493" s="477"/>
      <c r="H1493" s="467"/>
      <c r="I1493" s="477"/>
      <c r="J1493" s="467"/>
      <c r="K1493" s="477"/>
      <c r="L1493" s="443"/>
      <c r="M1493" s="444"/>
      <c r="N1493" s="471"/>
      <c r="O1493" s="465"/>
      <c r="P1493" s="471"/>
      <c r="Q1493" s="465"/>
      <c r="R1493" s="471"/>
      <c r="S1493" s="465"/>
      <c r="T1493" s="471">
        <v>1</v>
      </c>
      <c r="U1493" s="465">
        <v>100</v>
      </c>
      <c r="V1493" s="358" t="s">
        <v>8118</v>
      </c>
      <c r="W1493" s="358" t="s">
        <v>8118</v>
      </c>
      <c r="X1493" s="358" t="s">
        <v>8118</v>
      </c>
      <c r="Y1493" s="358" t="s">
        <v>8118</v>
      </c>
      <c r="Z1493" s="358" t="s">
        <v>8118</v>
      </c>
      <c r="AA1493" s="358" t="s">
        <v>8118</v>
      </c>
      <c r="AB1493" s="358" t="s">
        <v>138</v>
      </c>
      <c r="AC1493" s="358" t="s">
        <v>138</v>
      </c>
      <c r="AD1493" s="358"/>
    </row>
    <row r="1494" spans="1:30" ht="20.100000000000001" customHeight="1">
      <c r="A1494" s="460" t="s">
        <v>8270</v>
      </c>
      <c r="B1494" s="461" t="s">
        <v>751</v>
      </c>
      <c r="C1494" s="358" t="s">
        <v>996</v>
      </c>
      <c r="D1494" s="374" t="s">
        <v>1485</v>
      </c>
      <c r="E1494" s="527" t="s">
        <v>8132</v>
      </c>
      <c r="F1494" s="467">
        <v>1</v>
      </c>
      <c r="G1494" s="477">
        <v>3.4482758620689653</v>
      </c>
      <c r="H1494" s="467"/>
      <c r="I1494" s="477"/>
      <c r="J1494" s="467"/>
      <c r="K1494" s="477"/>
      <c r="L1494" s="443">
        <v>2</v>
      </c>
      <c r="M1494" s="444">
        <v>6.0606060606060606</v>
      </c>
      <c r="N1494" s="471">
        <v>1</v>
      </c>
      <c r="O1494" s="465">
        <v>2.3809523809523809</v>
      </c>
      <c r="P1494" s="471">
        <v>1</v>
      </c>
      <c r="Q1494" s="465">
        <v>2.3255813953488373</v>
      </c>
      <c r="R1494" s="471">
        <v>2</v>
      </c>
      <c r="S1494" s="465">
        <v>2.4</v>
      </c>
      <c r="T1494" s="471">
        <v>25</v>
      </c>
      <c r="U1494" s="465">
        <v>4.2955326460481098</v>
      </c>
      <c r="V1494" s="358" t="s">
        <v>8118</v>
      </c>
      <c r="W1494" s="358" t="s">
        <v>8118</v>
      </c>
      <c r="X1494" s="358" t="s">
        <v>8118</v>
      </c>
      <c r="Y1494" s="358" t="s">
        <v>8118</v>
      </c>
      <c r="Z1494" s="358" t="s">
        <v>8118</v>
      </c>
      <c r="AA1494" s="358" t="s">
        <v>8118</v>
      </c>
      <c r="AB1494" s="358" t="s">
        <v>138</v>
      </c>
      <c r="AC1494" s="358" t="s">
        <v>138</v>
      </c>
      <c r="AD1494" s="358"/>
    </row>
    <row r="1495" spans="1:30" ht="20.100000000000001" customHeight="1">
      <c r="A1495" s="144"/>
      <c r="B1495" s="413"/>
      <c r="C1495" s="452"/>
      <c r="D1495" s="311" t="s">
        <v>1486</v>
      </c>
      <c r="E1495" s="526"/>
      <c r="F1495" s="323">
        <v>5</v>
      </c>
      <c r="G1495" s="191">
        <v>17.241379310344829</v>
      </c>
      <c r="H1495" s="323">
        <v>9</v>
      </c>
      <c r="I1495" s="191">
        <v>33.333333333333336</v>
      </c>
      <c r="J1495" s="323">
        <v>10</v>
      </c>
      <c r="K1495" s="191">
        <v>28.6</v>
      </c>
      <c r="L1495" s="356">
        <v>5</v>
      </c>
      <c r="M1495" s="314">
        <v>15.151515151515152</v>
      </c>
      <c r="N1495" s="315">
        <v>11</v>
      </c>
      <c r="O1495" s="316">
        <v>26.19047619047619</v>
      </c>
      <c r="P1495" s="315">
        <v>12</v>
      </c>
      <c r="Q1495" s="316">
        <v>27.906976744186046</v>
      </c>
      <c r="R1495" s="315">
        <v>19</v>
      </c>
      <c r="S1495" s="316">
        <v>23.2</v>
      </c>
      <c r="T1495" s="315">
        <v>174</v>
      </c>
      <c r="U1495" s="316">
        <v>29.896907216494846</v>
      </c>
      <c r="V1495" s="316"/>
      <c r="W1495" s="316"/>
      <c r="X1495" s="316"/>
      <c r="Y1495" s="452"/>
      <c r="Z1495" s="452"/>
      <c r="AA1495" s="452"/>
      <c r="AB1495" s="452"/>
      <c r="AC1495" s="452"/>
      <c r="AD1495" s="452"/>
    </row>
    <row r="1496" spans="1:30" ht="20.100000000000001" customHeight="1">
      <c r="A1496" s="144"/>
      <c r="B1496" s="413"/>
      <c r="C1496" s="452"/>
      <c r="D1496" s="311" t="s">
        <v>1487</v>
      </c>
      <c r="E1496" s="526"/>
      <c r="F1496" s="323">
        <v>19</v>
      </c>
      <c r="G1496" s="191">
        <v>65.517241379310349</v>
      </c>
      <c r="H1496" s="323">
        <v>12</v>
      </c>
      <c r="I1496" s="191">
        <v>44.444444444444443</v>
      </c>
      <c r="J1496" s="323">
        <v>19</v>
      </c>
      <c r="K1496" s="191">
        <v>54.3</v>
      </c>
      <c r="L1496" s="356">
        <v>22</v>
      </c>
      <c r="M1496" s="314">
        <v>66.666666666666671</v>
      </c>
      <c r="N1496" s="315">
        <v>26</v>
      </c>
      <c r="O1496" s="316">
        <v>61.904761904761905</v>
      </c>
      <c r="P1496" s="315">
        <v>23</v>
      </c>
      <c r="Q1496" s="316">
        <v>53.488372093023258</v>
      </c>
      <c r="R1496" s="315">
        <v>52</v>
      </c>
      <c r="S1496" s="316">
        <v>63.4</v>
      </c>
      <c r="T1496" s="315">
        <v>315</v>
      </c>
      <c r="U1496" s="316">
        <v>54.123711340206185</v>
      </c>
      <c r="V1496" s="316"/>
      <c r="W1496" s="316"/>
      <c r="X1496" s="316"/>
      <c r="Y1496" s="452"/>
      <c r="Z1496" s="452"/>
      <c r="AA1496" s="452"/>
      <c r="AB1496" s="452"/>
      <c r="AC1496" s="452"/>
      <c r="AD1496" s="452"/>
    </row>
    <row r="1497" spans="1:30" ht="20.100000000000001" customHeight="1">
      <c r="A1497" s="144"/>
      <c r="B1497" s="413"/>
      <c r="C1497" s="452"/>
      <c r="D1497" s="311" t="s">
        <v>1488</v>
      </c>
      <c r="E1497" s="526"/>
      <c r="F1497" s="323">
        <v>4</v>
      </c>
      <c r="G1497" s="191">
        <v>13.793103448275861</v>
      </c>
      <c r="H1497" s="323">
        <v>6</v>
      </c>
      <c r="I1497" s="191">
        <v>22.222222222222221</v>
      </c>
      <c r="J1497" s="323">
        <v>6</v>
      </c>
      <c r="K1497" s="191">
        <v>17.100000000000001</v>
      </c>
      <c r="L1497" s="356">
        <v>4</v>
      </c>
      <c r="M1497" s="314">
        <v>12.121212121212121</v>
      </c>
      <c r="N1497" s="315">
        <v>4</v>
      </c>
      <c r="O1497" s="316">
        <v>9.5238095238095237</v>
      </c>
      <c r="P1497" s="315">
        <v>7</v>
      </c>
      <c r="Q1497" s="316">
        <v>16.279069767441861</v>
      </c>
      <c r="R1497" s="315">
        <v>9</v>
      </c>
      <c r="S1497" s="316">
        <v>11</v>
      </c>
      <c r="T1497" s="315">
        <v>68</v>
      </c>
      <c r="U1497" s="316">
        <v>11.683848797250858</v>
      </c>
      <c r="V1497" s="316"/>
      <c r="W1497" s="316"/>
      <c r="X1497" s="316"/>
      <c r="Y1497" s="452"/>
      <c r="Z1497" s="452"/>
      <c r="AA1497" s="452"/>
      <c r="AB1497" s="452"/>
      <c r="AC1497" s="452"/>
      <c r="AD1497" s="452"/>
    </row>
    <row r="1498" spans="1:30" ht="20.100000000000001" customHeight="1">
      <c r="A1498" s="144"/>
      <c r="B1498" s="413"/>
      <c r="C1498" s="452"/>
      <c r="D1498" s="311" t="s">
        <v>8177</v>
      </c>
      <c r="E1498" s="526"/>
      <c r="F1498" s="323"/>
      <c r="G1498" s="191"/>
      <c r="H1498" s="323"/>
      <c r="I1498" s="191"/>
      <c r="J1498" s="323"/>
      <c r="K1498" s="191"/>
      <c r="L1498" s="356"/>
      <c r="M1498" s="314"/>
      <c r="N1498" s="315"/>
      <c r="O1498" s="316"/>
      <c r="P1498" s="315"/>
      <c r="Q1498" s="316"/>
      <c r="R1498" s="315"/>
      <c r="S1498" s="316"/>
      <c r="T1498" s="315"/>
      <c r="U1498" s="316"/>
      <c r="V1498" s="316"/>
      <c r="W1498" s="316"/>
      <c r="X1498" s="316"/>
      <c r="Y1498" s="452"/>
      <c r="Z1498" s="452"/>
      <c r="AA1498" s="452"/>
      <c r="AB1498" s="452"/>
      <c r="AC1498" s="452"/>
      <c r="AD1498" s="452"/>
    </row>
    <row r="1499" spans="1:30" ht="20.100000000000001" customHeight="1">
      <c r="A1499" s="144"/>
      <c r="B1499" s="413"/>
      <c r="C1499" s="452"/>
      <c r="D1499" s="311" t="s">
        <v>8178</v>
      </c>
      <c r="E1499" s="526"/>
      <c r="F1499" s="323"/>
      <c r="G1499" s="191"/>
      <c r="H1499" s="323"/>
      <c r="I1499" s="191"/>
      <c r="J1499" s="323"/>
      <c r="K1499" s="191"/>
      <c r="L1499" s="356"/>
      <c r="M1499" s="314"/>
      <c r="N1499" s="315"/>
      <c r="O1499" s="316"/>
      <c r="P1499" s="315"/>
      <c r="Q1499" s="316"/>
      <c r="R1499" s="315"/>
      <c r="S1499" s="316"/>
      <c r="T1499" s="315"/>
      <c r="U1499" s="316"/>
      <c r="V1499" s="316"/>
      <c r="W1499" s="316"/>
      <c r="X1499" s="316"/>
      <c r="Y1499" s="452"/>
      <c r="Z1499" s="452"/>
      <c r="AA1499" s="452"/>
      <c r="AB1499" s="452"/>
      <c r="AC1499" s="452"/>
      <c r="AD1499" s="452"/>
    </row>
    <row r="1500" spans="1:30" ht="20.100000000000001" customHeight="1">
      <c r="A1500" s="460" t="s">
        <v>8271</v>
      </c>
      <c r="B1500" s="461" t="s">
        <v>8272</v>
      </c>
      <c r="C1500" s="358" t="s">
        <v>8273</v>
      </c>
      <c r="D1500" s="374" t="s">
        <v>8274</v>
      </c>
      <c r="E1500" s="527" t="s">
        <v>8275</v>
      </c>
      <c r="F1500" s="467">
        <v>1</v>
      </c>
      <c r="G1500" s="477">
        <v>3.4482758620689653</v>
      </c>
      <c r="H1500" s="467">
        <v>3</v>
      </c>
      <c r="I1500" s="477">
        <v>11.111111111111111</v>
      </c>
      <c r="J1500" s="467">
        <v>2</v>
      </c>
      <c r="K1500" s="477">
        <v>5.7</v>
      </c>
      <c r="L1500" s="443">
        <v>1</v>
      </c>
      <c r="M1500" s="444">
        <v>3.0303030303030303</v>
      </c>
      <c r="N1500" s="471">
        <v>4</v>
      </c>
      <c r="O1500" s="465">
        <v>9.5</v>
      </c>
      <c r="P1500" s="471"/>
      <c r="Q1500" s="465"/>
      <c r="R1500" s="471"/>
      <c r="S1500" s="465"/>
      <c r="T1500" s="473"/>
      <c r="U1500" s="473"/>
      <c r="V1500" s="358" t="s">
        <v>8276</v>
      </c>
      <c r="W1500" s="358" t="s">
        <v>8276</v>
      </c>
      <c r="X1500" s="358" t="s">
        <v>8276</v>
      </c>
      <c r="Y1500" s="358" t="s">
        <v>8276</v>
      </c>
      <c r="Z1500" s="358" t="s">
        <v>8276</v>
      </c>
      <c r="AA1500" s="358"/>
      <c r="AB1500" s="358"/>
      <c r="AC1500" s="358"/>
      <c r="AD1500" s="358"/>
    </row>
    <row r="1501" spans="1:30" ht="20.100000000000001" customHeight="1">
      <c r="A1501" s="144"/>
      <c r="B1501" s="408"/>
      <c r="C1501" s="452"/>
      <c r="D1501" s="311" t="s">
        <v>8277</v>
      </c>
      <c r="E1501" s="526"/>
      <c r="F1501" s="323">
        <v>28</v>
      </c>
      <c r="G1501" s="191">
        <v>96.551724137931032</v>
      </c>
      <c r="H1501" s="323">
        <v>24</v>
      </c>
      <c r="I1501" s="191">
        <v>88.888888888888886</v>
      </c>
      <c r="J1501" s="323">
        <v>33</v>
      </c>
      <c r="K1501" s="191">
        <v>94.3</v>
      </c>
      <c r="L1501" s="356">
        <v>32</v>
      </c>
      <c r="M1501" s="314">
        <v>96.969696969696969</v>
      </c>
      <c r="N1501" s="315">
        <v>38</v>
      </c>
      <c r="O1501" s="316">
        <v>90.5</v>
      </c>
      <c r="P1501" s="315"/>
      <c r="Q1501" s="316"/>
      <c r="R1501" s="315"/>
      <c r="S1501" s="316"/>
      <c r="T1501" s="128"/>
      <c r="U1501" s="128"/>
      <c r="V1501" s="128"/>
      <c r="W1501" s="128"/>
      <c r="X1501" s="128"/>
      <c r="Y1501" s="452"/>
      <c r="Z1501" s="452"/>
      <c r="AA1501" s="452"/>
      <c r="AB1501" s="452"/>
      <c r="AC1501" s="452"/>
      <c r="AD1501" s="452"/>
    </row>
    <row r="1502" spans="1:30" ht="20.100000000000001" customHeight="1">
      <c r="A1502" s="144"/>
      <c r="B1502" s="408"/>
      <c r="C1502" s="452"/>
      <c r="D1502" s="311" t="s">
        <v>8191</v>
      </c>
      <c r="E1502" s="526"/>
      <c r="F1502" s="323"/>
      <c r="G1502" s="191"/>
      <c r="H1502" s="323"/>
      <c r="I1502" s="191"/>
      <c r="J1502" s="323"/>
      <c r="K1502" s="191"/>
      <c r="L1502" s="356"/>
      <c r="M1502" s="314"/>
      <c r="N1502" s="315"/>
      <c r="O1502" s="316"/>
      <c r="P1502" s="315"/>
      <c r="Q1502" s="316"/>
      <c r="R1502" s="315"/>
      <c r="S1502" s="316"/>
      <c r="T1502" s="128"/>
      <c r="U1502" s="128"/>
      <c r="V1502" s="128"/>
      <c r="W1502" s="128"/>
      <c r="X1502" s="128"/>
      <c r="Y1502" s="452"/>
      <c r="Z1502" s="452"/>
      <c r="AA1502" s="452"/>
      <c r="AB1502" s="452"/>
      <c r="AC1502" s="452"/>
      <c r="AD1502" s="452"/>
    </row>
    <row r="1503" spans="1:30" ht="20.100000000000001" customHeight="1">
      <c r="A1503" s="144"/>
      <c r="B1503" s="413"/>
      <c r="C1503" s="452"/>
      <c r="D1503" s="311" t="s">
        <v>8192</v>
      </c>
      <c r="E1503" s="526"/>
      <c r="F1503" s="323"/>
      <c r="G1503" s="191"/>
      <c r="H1503" s="323"/>
      <c r="I1503" s="191"/>
      <c r="J1503" s="323"/>
      <c r="K1503" s="191"/>
      <c r="L1503" s="356"/>
      <c r="M1503" s="314"/>
      <c r="N1503" s="315"/>
      <c r="O1503" s="316"/>
      <c r="P1503" s="315"/>
      <c r="Q1503" s="316"/>
      <c r="R1503" s="315"/>
      <c r="S1503" s="316"/>
      <c r="T1503" s="128"/>
      <c r="U1503" s="128"/>
      <c r="V1503" s="128"/>
      <c r="W1503" s="128"/>
      <c r="X1503" s="128"/>
      <c r="Y1503" s="452"/>
      <c r="Z1503" s="452"/>
      <c r="AA1503" s="452"/>
      <c r="AB1503" s="452"/>
      <c r="AC1503" s="452"/>
      <c r="AD1503" s="452"/>
    </row>
    <row r="1504" spans="1:30" ht="20.100000000000001" customHeight="1">
      <c r="A1504" s="460" t="s">
        <v>5478</v>
      </c>
      <c r="B1504" s="461" t="s">
        <v>752</v>
      </c>
      <c r="C1504" s="358" t="s">
        <v>996</v>
      </c>
      <c r="D1504" s="374" t="s">
        <v>1853</v>
      </c>
      <c r="E1504" s="527" t="s">
        <v>8190</v>
      </c>
      <c r="F1504" s="467"/>
      <c r="G1504" s="477"/>
      <c r="H1504" s="467"/>
      <c r="I1504" s="477"/>
      <c r="J1504" s="467"/>
      <c r="K1504" s="477"/>
      <c r="L1504" s="443">
        <v>1</v>
      </c>
      <c r="M1504" s="444">
        <v>3.0303030303030303</v>
      </c>
      <c r="N1504" s="471"/>
      <c r="O1504" s="465"/>
      <c r="P1504" s="471">
        <v>1</v>
      </c>
      <c r="Q1504" s="465">
        <v>2.3255813953488373</v>
      </c>
      <c r="R1504" s="471">
        <v>1</v>
      </c>
      <c r="S1504" s="465">
        <v>1.2</v>
      </c>
      <c r="T1504" s="471">
        <v>92</v>
      </c>
      <c r="U1504" s="465">
        <v>15.807560137457045</v>
      </c>
      <c r="V1504" s="358" t="s">
        <v>8161</v>
      </c>
      <c r="W1504" s="358" t="s">
        <v>8161</v>
      </c>
      <c r="X1504" s="358" t="s">
        <v>8161</v>
      </c>
      <c r="Y1504" s="358" t="s">
        <v>8161</v>
      </c>
      <c r="Z1504" s="358" t="s">
        <v>8161</v>
      </c>
      <c r="AA1504" s="358" t="s">
        <v>8161</v>
      </c>
      <c r="AB1504" s="358" t="s">
        <v>138</v>
      </c>
      <c r="AC1504" s="358" t="s">
        <v>138</v>
      </c>
      <c r="AD1504" s="358"/>
    </row>
    <row r="1505" spans="1:31" ht="20.100000000000001" customHeight="1">
      <c r="A1505" s="144"/>
      <c r="B1505" s="408"/>
      <c r="C1505" s="452"/>
      <c r="D1505" s="311" t="s">
        <v>1854</v>
      </c>
      <c r="E1505" s="526"/>
      <c r="F1505" s="323">
        <v>29</v>
      </c>
      <c r="G1505" s="191">
        <v>100</v>
      </c>
      <c r="H1505" s="323">
        <v>27</v>
      </c>
      <c r="I1505" s="191">
        <v>100</v>
      </c>
      <c r="J1505" s="323">
        <v>35</v>
      </c>
      <c r="K1505" s="191">
        <v>100</v>
      </c>
      <c r="L1505" s="356">
        <v>32</v>
      </c>
      <c r="M1505" s="314">
        <v>96.969696969696969</v>
      </c>
      <c r="N1505" s="315">
        <v>42</v>
      </c>
      <c r="O1505" s="316">
        <v>100</v>
      </c>
      <c r="P1505" s="315">
        <v>42</v>
      </c>
      <c r="Q1505" s="316">
        <v>97.674418604651166</v>
      </c>
      <c r="R1505" s="315">
        <v>81</v>
      </c>
      <c r="S1505" s="316">
        <v>98.76543209876543</v>
      </c>
      <c r="T1505" s="315">
        <v>490</v>
      </c>
      <c r="U1505" s="316">
        <v>84.192439862542955</v>
      </c>
      <c r="V1505" s="316"/>
      <c r="W1505" s="316"/>
      <c r="X1505" s="316"/>
      <c r="Y1505" s="452"/>
      <c r="Z1505" s="452"/>
      <c r="AA1505" s="452"/>
      <c r="AB1505" s="452"/>
      <c r="AC1505" s="452"/>
      <c r="AD1505" s="452"/>
    </row>
    <row r="1506" spans="1:31" ht="20.100000000000001" customHeight="1">
      <c r="A1506" s="144"/>
      <c r="B1506" s="408"/>
      <c r="C1506" s="452"/>
      <c r="D1506" s="311" t="s">
        <v>8191</v>
      </c>
      <c r="E1506" s="526"/>
      <c r="F1506" s="323"/>
      <c r="G1506" s="191"/>
      <c r="H1506" s="323"/>
      <c r="I1506" s="191"/>
      <c r="J1506" s="323"/>
      <c r="K1506" s="191"/>
      <c r="L1506" s="356"/>
      <c r="M1506" s="314"/>
      <c r="N1506" s="315"/>
      <c r="O1506" s="316"/>
      <c r="P1506" s="315"/>
      <c r="Q1506" s="316"/>
      <c r="R1506" s="315"/>
      <c r="S1506" s="316"/>
      <c r="T1506" s="315"/>
      <c r="U1506" s="316"/>
      <c r="V1506" s="316"/>
      <c r="W1506" s="316"/>
      <c r="X1506" s="316"/>
      <c r="Y1506" s="452"/>
      <c r="Z1506" s="452"/>
      <c r="AA1506" s="452"/>
      <c r="AB1506" s="452"/>
      <c r="AC1506" s="452"/>
      <c r="AD1506" s="452"/>
    </row>
    <row r="1507" spans="1:31" ht="20.100000000000001" customHeight="1">
      <c r="A1507" s="144"/>
      <c r="B1507" s="413"/>
      <c r="C1507" s="452"/>
      <c r="D1507" s="311" t="s">
        <v>8192</v>
      </c>
      <c r="E1507" s="526"/>
      <c r="F1507" s="323"/>
      <c r="G1507" s="191"/>
      <c r="H1507" s="323"/>
      <c r="I1507" s="191"/>
      <c r="J1507" s="323"/>
      <c r="K1507" s="191"/>
      <c r="L1507" s="356"/>
      <c r="M1507" s="314"/>
      <c r="N1507" s="315"/>
      <c r="O1507" s="316"/>
      <c r="P1507" s="315"/>
      <c r="Q1507" s="316"/>
      <c r="R1507" s="315"/>
      <c r="S1507" s="316"/>
      <c r="T1507" s="315"/>
      <c r="U1507" s="316"/>
      <c r="V1507" s="316"/>
      <c r="W1507" s="316"/>
      <c r="X1507" s="316"/>
      <c r="Y1507" s="452"/>
      <c r="Z1507" s="452"/>
      <c r="AA1507" s="452"/>
      <c r="AB1507" s="452"/>
      <c r="AC1507" s="452"/>
      <c r="AD1507" s="452"/>
    </row>
    <row r="1508" spans="1:31" ht="20.100000000000001" customHeight="1">
      <c r="A1508" s="460" t="s">
        <v>5479</v>
      </c>
      <c r="B1508" s="461" t="s">
        <v>753</v>
      </c>
      <c r="C1508" s="358" t="s">
        <v>5480</v>
      </c>
      <c r="D1508" s="374"/>
      <c r="E1508" s="358"/>
      <c r="F1508" s="467"/>
      <c r="G1508" s="477"/>
      <c r="H1508" s="467"/>
      <c r="I1508" s="477"/>
      <c r="J1508" s="467"/>
      <c r="K1508" s="477"/>
      <c r="L1508" s="443">
        <v>1</v>
      </c>
      <c r="M1508" s="444">
        <v>100</v>
      </c>
      <c r="N1508" s="471"/>
      <c r="O1508" s="465"/>
      <c r="P1508" s="471">
        <v>1</v>
      </c>
      <c r="Q1508" s="465">
        <v>100</v>
      </c>
      <c r="R1508" s="471">
        <v>1</v>
      </c>
      <c r="S1508" s="465">
        <v>100</v>
      </c>
      <c r="T1508" s="471">
        <v>92</v>
      </c>
      <c r="U1508" s="465">
        <v>100</v>
      </c>
      <c r="V1508" s="358" t="s">
        <v>8161</v>
      </c>
      <c r="W1508" s="358" t="s">
        <v>8161</v>
      </c>
      <c r="X1508" s="358" t="s">
        <v>8161</v>
      </c>
      <c r="Y1508" s="358" t="s">
        <v>8161</v>
      </c>
      <c r="Z1508" s="358" t="s">
        <v>8161</v>
      </c>
      <c r="AA1508" s="358" t="s">
        <v>8161</v>
      </c>
      <c r="AB1508" s="358" t="s">
        <v>138</v>
      </c>
      <c r="AC1508" s="358" t="s">
        <v>138</v>
      </c>
      <c r="AD1508" s="358"/>
    </row>
    <row r="1509" spans="1:31" s="5" customFormat="1" ht="20.100000000000001" customHeight="1">
      <c r="A1509" s="460" t="s">
        <v>5481</v>
      </c>
      <c r="B1509" s="461" t="s">
        <v>754</v>
      </c>
      <c r="C1509" s="358" t="s">
        <v>5480</v>
      </c>
      <c r="D1509" s="476"/>
      <c r="E1509" s="358"/>
      <c r="F1509" s="467"/>
      <c r="G1509" s="477"/>
      <c r="H1509" s="467"/>
      <c r="I1509" s="477"/>
      <c r="J1509" s="467"/>
      <c r="K1509" s="477"/>
      <c r="L1509" s="443">
        <v>1</v>
      </c>
      <c r="M1509" s="444">
        <v>100</v>
      </c>
      <c r="N1509" s="471"/>
      <c r="O1509" s="465"/>
      <c r="P1509" s="471">
        <v>1</v>
      </c>
      <c r="Q1509" s="465">
        <v>100</v>
      </c>
      <c r="R1509" s="471">
        <v>1</v>
      </c>
      <c r="S1509" s="465">
        <v>100</v>
      </c>
      <c r="T1509" s="471">
        <v>91</v>
      </c>
      <c r="U1509" s="465">
        <v>98.9</v>
      </c>
      <c r="V1509" s="358" t="s">
        <v>8161</v>
      </c>
      <c r="W1509" s="358" t="s">
        <v>8161</v>
      </c>
      <c r="X1509" s="358" t="s">
        <v>8161</v>
      </c>
      <c r="Y1509" s="358" t="s">
        <v>8161</v>
      </c>
      <c r="Z1509" s="358" t="s">
        <v>8161</v>
      </c>
      <c r="AA1509" s="358" t="s">
        <v>8161</v>
      </c>
      <c r="AB1509" s="358" t="s">
        <v>138</v>
      </c>
      <c r="AC1509" s="358" t="s">
        <v>138</v>
      </c>
      <c r="AD1509" s="358"/>
      <c r="AE1509" s="51"/>
    </row>
    <row r="1510" spans="1:31" s="5" customFormat="1" ht="20.100000000000001" customHeight="1">
      <c r="A1510" s="144"/>
      <c r="B1510" s="408"/>
      <c r="C1510" s="452"/>
      <c r="D1510" s="311" t="s">
        <v>1529</v>
      </c>
      <c r="E1510" s="452" t="s">
        <v>73</v>
      </c>
      <c r="F1510" s="323"/>
      <c r="G1510" s="191"/>
      <c r="H1510" s="323"/>
      <c r="I1510" s="191"/>
      <c r="J1510" s="323"/>
      <c r="K1510" s="191"/>
      <c r="L1510" s="356"/>
      <c r="M1510" s="314"/>
      <c r="N1510" s="315"/>
      <c r="O1510" s="316"/>
      <c r="P1510" s="315"/>
      <c r="Q1510" s="316"/>
      <c r="R1510" s="315"/>
      <c r="S1510" s="316"/>
      <c r="T1510" s="315"/>
      <c r="U1510" s="316"/>
      <c r="V1510" s="316"/>
      <c r="W1510" s="316"/>
      <c r="X1510" s="316"/>
      <c r="Y1510" s="452"/>
      <c r="Z1510" s="452"/>
      <c r="AA1510" s="452"/>
      <c r="AB1510" s="452"/>
      <c r="AC1510" s="452"/>
      <c r="AD1510" s="452"/>
      <c r="AE1510" s="51"/>
    </row>
    <row r="1511" spans="1:31" s="5" customFormat="1" ht="20.100000000000001" customHeight="1">
      <c r="A1511" s="144"/>
      <c r="B1511" s="408"/>
      <c r="C1511" s="452"/>
      <c r="D1511" s="311" t="s">
        <v>1530</v>
      </c>
      <c r="E1511" s="452"/>
      <c r="F1511" s="323"/>
      <c r="G1511" s="191"/>
      <c r="H1511" s="323"/>
      <c r="I1511" s="191"/>
      <c r="J1511" s="323"/>
      <c r="K1511" s="191"/>
      <c r="L1511" s="356"/>
      <c r="M1511" s="314"/>
      <c r="N1511" s="315"/>
      <c r="O1511" s="316"/>
      <c r="P1511" s="315"/>
      <c r="Q1511" s="316"/>
      <c r="R1511" s="315"/>
      <c r="S1511" s="316"/>
      <c r="T1511" s="315">
        <v>1</v>
      </c>
      <c r="U1511" s="316">
        <v>1.1000000000000001</v>
      </c>
      <c r="V1511" s="316"/>
      <c r="W1511" s="316"/>
      <c r="X1511" s="316"/>
      <c r="Y1511" s="452"/>
      <c r="Z1511" s="452"/>
      <c r="AA1511" s="452"/>
      <c r="AB1511" s="452"/>
      <c r="AC1511" s="452"/>
      <c r="AD1511" s="452"/>
      <c r="AE1511" s="51"/>
    </row>
    <row r="1512" spans="1:31" ht="20.100000000000001" customHeight="1">
      <c r="A1512" s="460" t="s">
        <v>5482</v>
      </c>
      <c r="B1512" s="461" t="s">
        <v>755</v>
      </c>
      <c r="C1512" s="358" t="s">
        <v>5483</v>
      </c>
      <c r="D1512" s="374" t="s">
        <v>1961</v>
      </c>
      <c r="E1512" s="358" t="s">
        <v>8164</v>
      </c>
      <c r="F1512" s="467"/>
      <c r="G1512" s="477"/>
      <c r="H1512" s="467"/>
      <c r="I1512" s="477"/>
      <c r="J1512" s="467"/>
      <c r="K1512" s="477"/>
      <c r="L1512" s="443"/>
      <c r="M1512" s="444"/>
      <c r="N1512" s="471"/>
      <c r="O1512" s="465"/>
      <c r="P1512" s="471"/>
      <c r="Q1512" s="465"/>
      <c r="R1512" s="471"/>
      <c r="S1512" s="465"/>
      <c r="T1512" s="471">
        <v>1</v>
      </c>
      <c r="U1512" s="465">
        <v>100</v>
      </c>
      <c r="V1512" s="358" t="s">
        <v>8161</v>
      </c>
      <c r="W1512" s="358" t="s">
        <v>8161</v>
      </c>
      <c r="X1512" s="358" t="s">
        <v>8161</v>
      </c>
      <c r="Y1512" s="358" t="s">
        <v>8161</v>
      </c>
      <c r="Z1512" s="358" t="s">
        <v>8161</v>
      </c>
      <c r="AA1512" s="358" t="s">
        <v>8161</v>
      </c>
      <c r="AB1512" s="358" t="s">
        <v>138</v>
      </c>
      <c r="AC1512" s="358" t="s">
        <v>138</v>
      </c>
      <c r="AD1512" s="358"/>
    </row>
    <row r="1513" spans="1:31" ht="20.100000000000001" customHeight="1">
      <c r="A1513" s="144"/>
      <c r="B1513" s="413"/>
      <c r="C1513" s="452"/>
      <c r="D1513" s="311" t="s">
        <v>1962</v>
      </c>
      <c r="E1513" s="452"/>
      <c r="F1513" s="323"/>
      <c r="G1513" s="191"/>
      <c r="H1513" s="323"/>
      <c r="I1513" s="191"/>
      <c r="J1513" s="323"/>
      <c r="K1513" s="191"/>
      <c r="L1513" s="356"/>
      <c r="M1513" s="314"/>
      <c r="N1513" s="315"/>
      <c r="O1513" s="316"/>
      <c r="P1513" s="315"/>
      <c r="Q1513" s="316"/>
      <c r="R1513" s="315"/>
      <c r="S1513" s="316"/>
      <c r="T1513" s="315"/>
      <c r="U1513" s="316"/>
      <c r="V1513" s="316"/>
      <c r="W1513" s="316"/>
      <c r="X1513" s="316"/>
      <c r="Y1513" s="452"/>
      <c r="Z1513" s="452"/>
      <c r="AA1513" s="452"/>
      <c r="AB1513" s="452"/>
      <c r="AC1513" s="452"/>
      <c r="AD1513" s="452"/>
    </row>
    <row r="1514" spans="1:31" ht="20.100000000000001" customHeight="1">
      <c r="A1514" s="144"/>
      <c r="B1514" s="413"/>
      <c r="C1514" s="452"/>
      <c r="D1514" s="311" t="s">
        <v>1963</v>
      </c>
      <c r="E1514" s="452"/>
      <c r="F1514" s="323"/>
      <c r="G1514" s="191"/>
      <c r="H1514" s="323"/>
      <c r="I1514" s="191"/>
      <c r="J1514" s="323"/>
      <c r="K1514" s="191"/>
      <c r="L1514" s="356"/>
      <c r="M1514" s="314"/>
      <c r="N1514" s="315"/>
      <c r="O1514" s="316"/>
      <c r="P1514" s="315"/>
      <c r="Q1514" s="316"/>
      <c r="R1514" s="315"/>
      <c r="S1514" s="316"/>
      <c r="T1514" s="315"/>
      <c r="U1514" s="316"/>
      <c r="V1514" s="316"/>
      <c r="W1514" s="316"/>
      <c r="X1514" s="316"/>
      <c r="Y1514" s="452"/>
      <c r="Z1514" s="452"/>
      <c r="AA1514" s="452"/>
      <c r="AB1514" s="452"/>
      <c r="AC1514" s="452"/>
      <c r="AD1514" s="452"/>
    </row>
    <row r="1515" spans="1:31" ht="20.100000000000001" customHeight="1">
      <c r="A1515" s="144"/>
      <c r="B1515" s="413"/>
      <c r="C1515" s="452"/>
      <c r="D1515" s="311" t="s">
        <v>1964</v>
      </c>
      <c r="E1515" s="452"/>
      <c r="F1515" s="323"/>
      <c r="G1515" s="191"/>
      <c r="H1515" s="323"/>
      <c r="I1515" s="191"/>
      <c r="J1515" s="323"/>
      <c r="K1515" s="191"/>
      <c r="L1515" s="356"/>
      <c r="M1515" s="314"/>
      <c r="N1515" s="315"/>
      <c r="O1515" s="316"/>
      <c r="P1515" s="315"/>
      <c r="Q1515" s="316"/>
      <c r="R1515" s="315"/>
      <c r="S1515" s="316"/>
      <c r="T1515" s="315"/>
      <c r="U1515" s="316"/>
      <c r="V1515" s="316"/>
      <c r="W1515" s="316"/>
      <c r="X1515" s="316"/>
      <c r="Y1515" s="452"/>
      <c r="Z1515" s="452"/>
      <c r="AA1515" s="452"/>
      <c r="AB1515" s="452"/>
      <c r="AC1515" s="452"/>
      <c r="AD1515" s="452"/>
    </row>
    <row r="1516" spans="1:31" ht="20.100000000000001" customHeight="1">
      <c r="A1516" s="144"/>
      <c r="B1516" s="413"/>
      <c r="C1516" s="452"/>
      <c r="D1516" s="311" t="s">
        <v>8278</v>
      </c>
      <c r="E1516" s="452"/>
      <c r="F1516" s="323"/>
      <c r="G1516" s="191"/>
      <c r="H1516" s="323"/>
      <c r="I1516" s="191"/>
      <c r="J1516" s="323"/>
      <c r="K1516" s="191"/>
      <c r="L1516" s="356"/>
      <c r="M1516" s="314"/>
      <c r="N1516" s="315"/>
      <c r="O1516" s="316"/>
      <c r="P1516" s="315"/>
      <c r="Q1516" s="316"/>
      <c r="R1516" s="315"/>
      <c r="S1516" s="316"/>
      <c r="T1516" s="315"/>
      <c r="U1516" s="316"/>
      <c r="V1516" s="316"/>
      <c r="W1516" s="316"/>
      <c r="X1516" s="316"/>
      <c r="Y1516" s="452"/>
      <c r="Z1516" s="452"/>
      <c r="AA1516" s="452"/>
      <c r="AB1516" s="452"/>
      <c r="AC1516" s="452"/>
      <c r="AD1516" s="452"/>
    </row>
    <row r="1517" spans="1:31" ht="20.100000000000001" customHeight="1">
      <c r="A1517" s="144"/>
      <c r="B1517" s="413"/>
      <c r="C1517" s="452"/>
      <c r="D1517" s="311" t="s">
        <v>8279</v>
      </c>
      <c r="E1517" s="452"/>
      <c r="F1517" s="323"/>
      <c r="G1517" s="191"/>
      <c r="H1517" s="323"/>
      <c r="I1517" s="191"/>
      <c r="J1517" s="323"/>
      <c r="K1517" s="191"/>
      <c r="L1517" s="356"/>
      <c r="M1517" s="314"/>
      <c r="N1517" s="315"/>
      <c r="O1517" s="316"/>
      <c r="P1517" s="315"/>
      <c r="Q1517" s="316"/>
      <c r="R1517" s="315"/>
      <c r="S1517" s="316"/>
      <c r="T1517" s="315"/>
      <c r="U1517" s="316"/>
      <c r="V1517" s="316"/>
      <c r="W1517" s="316"/>
      <c r="X1517" s="316"/>
      <c r="Y1517" s="452"/>
      <c r="Z1517" s="452"/>
      <c r="AA1517" s="452"/>
      <c r="AB1517" s="452"/>
      <c r="AC1517" s="452"/>
      <c r="AD1517" s="452"/>
    </row>
    <row r="1518" spans="1:31" ht="20.100000000000001" customHeight="1">
      <c r="A1518" s="460" t="s">
        <v>5484</v>
      </c>
      <c r="B1518" s="461" t="s">
        <v>756</v>
      </c>
      <c r="C1518" s="358" t="s">
        <v>5480</v>
      </c>
      <c r="D1518" s="374" t="s">
        <v>1853</v>
      </c>
      <c r="E1518" s="358" t="s">
        <v>8190</v>
      </c>
      <c r="F1518" s="467"/>
      <c r="G1518" s="477"/>
      <c r="H1518" s="467"/>
      <c r="I1518" s="477"/>
      <c r="J1518" s="467"/>
      <c r="K1518" s="477"/>
      <c r="L1518" s="443"/>
      <c r="M1518" s="444"/>
      <c r="N1518" s="471"/>
      <c r="O1518" s="465"/>
      <c r="P1518" s="471"/>
      <c r="Q1518" s="465"/>
      <c r="R1518" s="471"/>
      <c r="S1518" s="465"/>
      <c r="T1518" s="471">
        <v>3</v>
      </c>
      <c r="U1518" s="465">
        <v>3.2608695652173911</v>
      </c>
      <c r="V1518" s="358" t="s">
        <v>8161</v>
      </c>
      <c r="W1518" s="358" t="s">
        <v>8161</v>
      </c>
      <c r="X1518" s="358" t="s">
        <v>8161</v>
      </c>
      <c r="Y1518" s="358" t="s">
        <v>8161</v>
      </c>
      <c r="Z1518" s="358" t="s">
        <v>8161</v>
      </c>
      <c r="AA1518" s="358" t="s">
        <v>8161</v>
      </c>
      <c r="AB1518" s="358" t="s">
        <v>138</v>
      </c>
      <c r="AC1518" s="358" t="s">
        <v>138</v>
      </c>
      <c r="AD1518" s="358"/>
    </row>
    <row r="1519" spans="1:31" ht="20.100000000000001" customHeight="1">
      <c r="A1519" s="144"/>
      <c r="B1519" s="408"/>
      <c r="C1519" s="452"/>
      <c r="D1519" s="311" t="s">
        <v>1854</v>
      </c>
      <c r="E1519" s="452"/>
      <c r="F1519" s="323"/>
      <c r="G1519" s="191"/>
      <c r="H1519" s="323"/>
      <c r="I1519" s="191"/>
      <c r="J1519" s="323"/>
      <c r="K1519" s="191"/>
      <c r="L1519" s="356">
        <v>1</v>
      </c>
      <c r="M1519" s="314">
        <v>100</v>
      </c>
      <c r="N1519" s="315"/>
      <c r="O1519" s="316"/>
      <c r="P1519" s="315">
        <v>1</v>
      </c>
      <c r="Q1519" s="316">
        <v>100</v>
      </c>
      <c r="R1519" s="315">
        <v>1</v>
      </c>
      <c r="S1519" s="316">
        <v>100</v>
      </c>
      <c r="T1519" s="315">
        <v>89</v>
      </c>
      <c r="U1519" s="316">
        <v>96.739130434782609</v>
      </c>
      <c r="V1519" s="316"/>
      <c r="W1519" s="316"/>
      <c r="X1519" s="316"/>
      <c r="Y1519" s="452"/>
      <c r="Z1519" s="452"/>
      <c r="AA1519" s="452"/>
      <c r="AB1519" s="452"/>
      <c r="AC1519" s="452"/>
      <c r="AD1519" s="452"/>
    </row>
    <row r="1520" spans="1:31" ht="20.100000000000001" customHeight="1">
      <c r="A1520" s="144"/>
      <c r="B1520" s="408"/>
      <c r="C1520" s="452"/>
      <c r="D1520" s="311" t="s">
        <v>8191</v>
      </c>
      <c r="E1520" s="452"/>
      <c r="F1520" s="323"/>
      <c r="G1520" s="191"/>
      <c r="H1520" s="323"/>
      <c r="I1520" s="191"/>
      <c r="J1520" s="323"/>
      <c r="K1520" s="191"/>
      <c r="L1520" s="356"/>
      <c r="M1520" s="314"/>
      <c r="N1520" s="315"/>
      <c r="O1520" s="316"/>
      <c r="P1520" s="315"/>
      <c r="Q1520" s="316"/>
      <c r="R1520" s="315"/>
      <c r="S1520" s="316"/>
      <c r="T1520" s="315"/>
      <c r="U1520" s="316"/>
      <c r="V1520" s="316"/>
      <c r="W1520" s="316"/>
      <c r="X1520" s="316"/>
      <c r="Y1520" s="452"/>
      <c r="Z1520" s="452"/>
      <c r="AA1520" s="452"/>
      <c r="AB1520" s="452"/>
      <c r="AC1520" s="452"/>
      <c r="AD1520" s="452"/>
    </row>
    <row r="1521" spans="1:30" ht="20.100000000000001" customHeight="1">
      <c r="A1521" s="144"/>
      <c r="B1521" s="413"/>
      <c r="C1521" s="452"/>
      <c r="D1521" s="311" t="s">
        <v>8192</v>
      </c>
      <c r="E1521" s="452"/>
      <c r="F1521" s="323"/>
      <c r="G1521" s="191"/>
      <c r="H1521" s="323"/>
      <c r="I1521" s="191"/>
      <c r="J1521" s="323"/>
      <c r="K1521" s="191"/>
      <c r="L1521" s="356"/>
      <c r="M1521" s="314"/>
      <c r="N1521" s="315"/>
      <c r="O1521" s="316"/>
      <c r="P1521" s="315"/>
      <c r="Q1521" s="316"/>
      <c r="R1521" s="315"/>
      <c r="S1521" s="316"/>
      <c r="T1521" s="315"/>
      <c r="U1521" s="316"/>
      <c r="V1521" s="316"/>
      <c r="W1521" s="316"/>
      <c r="X1521" s="316"/>
      <c r="Y1521" s="452"/>
      <c r="Z1521" s="452"/>
      <c r="AA1521" s="452"/>
      <c r="AB1521" s="452"/>
      <c r="AC1521" s="452"/>
      <c r="AD1521" s="452"/>
    </row>
    <row r="1522" spans="1:30" ht="20.100000000000001" customHeight="1">
      <c r="A1522" s="460" t="s">
        <v>5485</v>
      </c>
      <c r="B1522" s="461" t="s">
        <v>757</v>
      </c>
      <c r="C1522" s="358" t="s">
        <v>5486</v>
      </c>
      <c r="D1522" s="476"/>
      <c r="E1522" s="473"/>
      <c r="F1522" s="467"/>
      <c r="G1522" s="477"/>
      <c r="H1522" s="474"/>
      <c r="I1522" s="486"/>
      <c r="J1522" s="474"/>
      <c r="K1522" s="486"/>
      <c r="L1522" s="443"/>
      <c r="M1522" s="444"/>
      <c r="N1522" s="471"/>
      <c r="O1522" s="465"/>
      <c r="P1522" s="471"/>
      <c r="Q1522" s="465"/>
      <c r="R1522" s="471"/>
      <c r="S1522" s="465"/>
      <c r="T1522" s="471">
        <v>3</v>
      </c>
      <c r="U1522" s="465">
        <v>100</v>
      </c>
      <c r="V1522" s="358" t="s">
        <v>8161</v>
      </c>
      <c r="W1522" s="358" t="s">
        <v>8161</v>
      </c>
      <c r="X1522" s="358" t="s">
        <v>8161</v>
      </c>
      <c r="Y1522" s="473" t="s">
        <v>8161</v>
      </c>
      <c r="Z1522" s="473" t="s">
        <v>8161</v>
      </c>
      <c r="AA1522" s="473" t="s">
        <v>8161</v>
      </c>
      <c r="AB1522" s="473" t="s">
        <v>138</v>
      </c>
      <c r="AC1522" s="473"/>
      <c r="AD1522" s="473"/>
    </row>
    <row r="1523" spans="1:30" ht="20.100000000000001" customHeight="1">
      <c r="A1523" s="144"/>
      <c r="B1523" s="408"/>
      <c r="C1523" s="452"/>
      <c r="D1523" s="85" t="s">
        <v>1959</v>
      </c>
      <c r="E1523" s="128" t="s">
        <v>758</v>
      </c>
      <c r="F1523" s="323"/>
      <c r="G1523" s="191"/>
      <c r="H1523" s="117"/>
      <c r="I1523" s="199"/>
      <c r="J1523" s="117"/>
      <c r="K1523" s="199"/>
      <c r="L1523" s="356"/>
      <c r="M1523" s="314"/>
      <c r="N1523" s="315"/>
      <c r="O1523" s="316"/>
      <c r="P1523" s="315"/>
      <c r="Q1523" s="316"/>
      <c r="R1523" s="315"/>
      <c r="S1523" s="316"/>
      <c r="T1523" s="315"/>
      <c r="U1523" s="316"/>
      <c r="V1523" s="316"/>
      <c r="W1523" s="316"/>
      <c r="X1523" s="316"/>
      <c r="Y1523" s="128"/>
      <c r="Z1523" s="128"/>
      <c r="AA1523" s="128"/>
      <c r="AB1523" s="128"/>
      <c r="AC1523" s="128"/>
      <c r="AD1523" s="128"/>
    </row>
    <row r="1524" spans="1:30" ht="20.100000000000001" customHeight="1">
      <c r="A1524" s="144"/>
      <c r="B1524" s="408"/>
      <c r="C1524" s="452"/>
      <c r="D1524" s="85" t="s">
        <v>1960</v>
      </c>
      <c r="E1524" s="85"/>
      <c r="F1524" s="533"/>
      <c r="G1524" s="534"/>
      <c r="H1524" s="201"/>
      <c r="I1524" s="202"/>
      <c r="J1524" s="201"/>
      <c r="K1524" s="202"/>
      <c r="L1524" s="356"/>
      <c r="M1524" s="314"/>
      <c r="N1524" s="315"/>
      <c r="O1524" s="316"/>
      <c r="P1524" s="315"/>
      <c r="Q1524" s="316"/>
      <c r="R1524" s="315"/>
      <c r="S1524" s="316"/>
      <c r="T1524" s="315"/>
      <c r="U1524" s="316"/>
      <c r="V1524" s="316"/>
      <c r="W1524" s="316"/>
      <c r="X1524" s="316"/>
      <c r="Y1524" s="128"/>
      <c r="Z1524" s="128"/>
      <c r="AA1524" s="128"/>
      <c r="AB1524" s="128"/>
      <c r="AC1524" s="128"/>
      <c r="AD1524" s="128"/>
    </row>
    <row r="1525" spans="1:30" ht="20.100000000000001" customHeight="1">
      <c r="A1525" s="460" t="s">
        <v>5487</v>
      </c>
      <c r="B1525" s="461" t="s">
        <v>768</v>
      </c>
      <c r="C1525" s="358" t="s">
        <v>996</v>
      </c>
      <c r="D1525" s="374" t="s">
        <v>1506</v>
      </c>
      <c r="E1525" s="527" t="s">
        <v>8190</v>
      </c>
      <c r="F1525" s="467"/>
      <c r="G1525" s="477"/>
      <c r="H1525" s="467"/>
      <c r="I1525" s="477"/>
      <c r="J1525" s="467">
        <v>3</v>
      </c>
      <c r="K1525" s="477">
        <v>8.6</v>
      </c>
      <c r="L1525" s="443">
        <v>2</v>
      </c>
      <c r="M1525" s="444">
        <v>6.0606060606060606</v>
      </c>
      <c r="N1525" s="471">
        <v>1</v>
      </c>
      <c r="O1525" s="465">
        <v>2.3809523809523809</v>
      </c>
      <c r="P1525" s="471">
        <v>3</v>
      </c>
      <c r="Q1525" s="465">
        <v>6.9767441860465116</v>
      </c>
      <c r="R1525" s="471">
        <v>1</v>
      </c>
      <c r="S1525" s="465">
        <v>1.2345679012345678</v>
      </c>
      <c r="T1525" s="471">
        <v>23</v>
      </c>
      <c r="U1525" s="465">
        <v>3.9518900343642613</v>
      </c>
      <c r="V1525" s="358" t="s">
        <v>8161</v>
      </c>
      <c r="W1525" s="358" t="s">
        <v>8161</v>
      </c>
      <c r="X1525" s="358" t="s">
        <v>8161</v>
      </c>
      <c r="Y1525" s="358" t="s">
        <v>8161</v>
      </c>
      <c r="Z1525" s="358" t="s">
        <v>8161</v>
      </c>
      <c r="AA1525" s="358" t="s">
        <v>8161</v>
      </c>
      <c r="AB1525" s="358" t="s">
        <v>138</v>
      </c>
      <c r="AC1525" s="358" t="s">
        <v>138</v>
      </c>
      <c r="AD1525" s="358"/>
    </row>
    <row r="1526" spans="1:30" ht="20.100000000000001" customHeight="1">
      <c r="A1526" s="144"/>
      <c r="B1526" s="413"/>
      <c r="C1526" s="452"/>
      <c r="D1526" s="311" t="s">
        <v>1490</v>
      </c>
      <c r="E1526" s="526"/>
      <c r="F1526" s="323">
        <v>7</v>
      </c>
      <c r="G1526" s="191">
        <v>24.137931034482758</v>
      </c>
      <c r="H1526" s="323">
        <v>13</v>
      </c>
      <c r="I1526" s="191">
        <v>48.148148148148145</v>
      </c>
      <c r="J1526" s="323">
        <v>7</v>
      </c>
      <c r="K1526" s="191">
        <v>20</v>
      </c>
      <c r="L1526" s="356">
        <v>10</v>
      </c>
      <c r="M1526" s="314">
        <v>30.303030303030305</v>
      </c>
      <c r="N1526" s="315">
        <v>15</v>
      </c>
      <c r="O1526" s="316">
        <v>35.714285714285715</v>
      </c>
      <c r="P1526" s="315">
        <v>8</v>
      </c>
      <c r="Q1526" s="316">
        <v>18.604651162790699</v>
      </c>
      <c r="R1526" s="315">
        <v>25</v>
      </c>
      <c r="S1526" s="316">
        <v>30.5</v>
      </c>
      <c r="T1526" s="315">
        <v>169</v>
      </c>
      <c r="U1526" s="316">
        <v>29.037800687285223</v>
      </c>
      <c r="V1526" s="316"/>
      <c r="W1526" s="316"/>
      <c r="X1526" s="316"/>
      <c r="Y1526" s="452"/>
      <c r="Z1526" s="452"/>
      <c r="AA1526" s="452"/>
      <c r="AB1526" s="452"/>
      <c r="AC1526" s="452"/>
      <c r="AD1526" s="452"/>
    </row>
    <row r="1527" spans="1:30" ht="20.100000000000001" customHeight="1">
      <c r="A1527" s="144"/>
      <c r="B1527" s="413"/>
      <c r="C1527" s="452"/>
      <c r="D1527" s="311" t="s">
        <v>1507</v>
      </c>
      <c r="E1527" s="526"/>
      <c r="F1527" s="323">
        <v>17</v>
      </c>
      <c r="G1527" s="191">
        <v>58.620689655172413</v>
      </c>
      <c r="H1527" s="323">
        <v>10</v>
      </c>
      <c r="I1527" s="191">
        <v>37.037037037037038</v>
      </c>
      <c r="J1527" s="323">
        <v>20</v>
      </c>
      <c r="K1527" s="191">
        <v>57.1</v>
      </c>
      <c r="L1527" s="356">
        <v>19</v>
      </c>
      <c r="M1527" s="314">
        <v>57.575757575757578</v>
      </c>
      <c r="N1527" s="315">
        <v>22</v>
      </c>
      <c r="O1527" s="316">
        <v>52.38095238095238</v>
      </c>
      <c r="P1527" s="315">
        <v>23</v>
      </c>
      <c r="Q1527" s="316">
        <v>53.488372093023258</v>
      </c>
      <c r="R1527" s="315">
        <v>48</v>
      </c>
      <c r="S1527" s="316">
        <v>58.5</v>
      </c>
      <c r="T1527" s="315">
        <v>283</v>
      </c>
      <c r="U1527" s="316">
        <v>48.625429553264603</v>
      </c>
      <c r="V1527" s="316"/>
      <c r="W1527" s="316"/>
      <c r="X1527" s="316"/>
      <c r="Y1527" s="452"/>
      <c r="Z1527" s="452"/>
      <c r="AA1527" s="452"/>
      <c r="AB1527" s="452"/>
      <c r="AC1527" s="452"/>
      <c r="AD1527" s="452"/>
    </row>
    <row r="1528" spans="1:30" ht="20.100000000000001" customHeight="1">
      <c r="A1528" s="144"/>
      <c r="B1528" s="413"/>
      <c r="C1528" s="452"/>
      <c r="D1528" s="311" t="s">
        <v>1508</v>
      </c>
      <c r="E1528" s="526"/>
      <c r="F1528" s="323">
        <v>5</v>
      </c>
      <c r="G1528" s="191">
        <v>17.241379310344829</v>
      </c>
      <c r="H1528" s="323">
        <v>4</v>
      </c>
      <c r="I1528" s="191">
        <v>14.814814814814815</v>
      </c>
      <c r="J1528" s="323">
        <v>5</v>
      </c>
      <c r="K1528" s="191">
        <v>14.3</v>
      </c>
      <c r="L1528" s="356">
        <v>2</v>
      </c>
      <c r="M1528" s="314">
        <v>6.0606060606060606</v>
      </c>
      <c r="N1528" s="315">
        <v>3</v>
      </c>
      <c r="O1528" s="316">
        <v>7.1428571428571432</v>
      </c>
      <c r="P1528" s="315">
        <v>7</v>
      </c>
      <c r="Q1528" s="316">
        <v>16.279069767441861</v>
      </c>
      <c r="R1528" s="315">
        <v>8</v>
      </c>
      <c r="S1528" s="316">
        <v>9.8000000000000007</v>
      </c>
      <c r="T1528" s="315">
        <v>102</v>
      </c>
      <c r="U1528" s="316">
        <v>17.52577319587629</v>
      </c>
      <c r="V1528" s="316"/>
      <c r="W1528" s="316"/>
      <c r="X1528" s="316"/>
      <c r="Y1528" s="452"/>
      <c r="Z1528" s="452"/>
      <c r="AA1528" s="452"/>
      <c r="AB1528" s="452"/>
      <c r="AC1528" s="452"/>
      <c r="AD1528" s="452"/>
    </row>
    <row r="1529" spans="1:30" ht="20.100000000000001" customHeight="1">
      <c r="A1529" s="144"/>
      <c r="B1529" s="413"/>
      <c r="C1529" s="452"/>
      <c r="D1529" s="311" t="s">
        <v>1509</v>
      </c>
      <c r="E1529" s="526"/>
      <c r="F1529" s="323"/>
      <c r="G1529" s="191"/>
      <c r="H1529" s="323"/>
      <c r="I1529" s="191"/>
      <c r="J1529" s="323"/>
      <c r="K1529" s="191"/>
      <c r="L1529" s="356"/>
      <c r="M1529" s="314"/>
      <c r="N1529" s="315">
        <v>1</v>
      </c>
      <c r="O1529" s="316">
        <v>2.3809523809523809</v>
      </c>
      <c r="P1529" s="315">
        <v>2</v>
      </c>
      <c r="Q1529" s="316">
        <v>4.6511627906976747</v>
      </c>
      <c r="R1529" s="315"/>
      <c r="S1529" s="316"/>
      <c r="T1529" s="315">
        <v>5</v>
      </c>
      <c r="U1529" s="316">
        <v>0.85910652920962194</v>
      </c>
      <c r="V1529" s="316"/>
      <c r="W1529" s="316"/>
      <c r="X1529" s="316"/>
      <c r="Y1529" s="452"/>
      <c r="Z1529" s="452"/>
      <c r="AA1529" s="452"/>
      <c r="AB1529" s="452"/>
      <c r="AC1529" s="452"/>
      <c r="AD1529" s="452"/>
    </row>
    <row r="1530" spans="1:30" ht="20.100000000000001" customHeight="1">
      <c r="A1530" s="144"/>
      <c r="B1530" s="413"/>
      <c r="C1530" s="452"/>
      <c r="D1530" s="311" t="s">
        <v>8191</v>
      </c>
      <c r="E1530" s="526"/>
      <c r="F1530" s="323"/>
      <c r="G1530" s="191"/>
      <c r="H1530" s="323"/>
      <c r="I1530" s="191"/>
      <c r="J1530" s="323"/>
      <c r="K1530" s="191"/>
      <c r="L1530" s="356"/>
      <c r="M1530" s="314"/>
      <c r="N1530" s="315"/>
      <c r="O1530" s="316"/>
      <c r="P1530" s="315"/>
      <c r="Q1530" s="316"/>
      <c r="R1530" s="315"/>
      <c r="S1530" s="316"/>
      <c r="T1530" s="315"/>
      <c r="U1530" s="316"/>
      <c r="V1530" s="316"/>
      <c r="W1530" s="316"/>
      <c r="X1530" s="316"/>
      <c r="Y1530" s="452"/>
      <c r="Z1530" s="452"/>
      <c r="AA1530" s="452"/>
      <c r="AB1530" s="452"/>
      <c r="AC1530" s="452"/>
      <c r="AD1530" s="452"/>
    </row>
    <row r="1531" spans="1:30" ht="20.100000000000001" customHeight="1">
      <c r="A1531" s="144"/>
      <c r="B1531" s="413"/>
      <c r="C1531" s="452"/>
      <c r="D1531" s="311" t="s">
        <v>8192</v>
      </c>
      <c r="E1531" s="526"/>
      <c r="F1531" s="323"/>
      <c r="G1531" s="191"/>
      <c r="H1531" s="323"/>
      <c r="I1531" s="191"/>
      <c r="J1531" s="323"/>
      <c r="K1531" s="191"/>
      <c r="L1531" s="356"/>
      <c r="M1531" s="314"/>
      <c r="N1531" s="315"/>
      <c r="O1531" s="316"/>
      <c r="P1531" s="315"/>
      <c r="Q1531" s="316"/>
      <c r="R1531" s="315"/>
      <c r="S1531" s="316"/>
      <c r="T1531" s="315"/>
      <c r="U1531" s="316"/>
      <c r="V1531" s="316"/>
      <c r="W1531" s="316"/>
      <c r="X1531" s="316"/>
      <c r="Y1531" s="452"/>
      <c r="Z1531" s="452"/>
      <c r="AA1531" s="452"/>
      <c r="AB1531" s="452"/>
      <c r="AC1531" s="452"/>
      <c r="AD1531" s="452"/>
    </row>
    <row r="1532" spans="1:30" ht="20.100000000000001" customHeight="1">
      <c r="A1532" s="460" t="s">
        <v>5488</v>
      </c>
      <c r="B1532" s="461" t="s">
        <v>769</v>
      </c>
      <c r="C1532" s="358" t="s">
        <v>996</v>
      </c>
      <c r="D1532" s="374" t="s">
        <v>1506</v>
      </c>
      <c r="E1532" s="527" t="s">
        <v>8190</v>
      </c>
      <c r="F1532" s="467">
        <v>1</v>
      </c>
      <c r="G1532" s="477">
        <v>3.4482758620689653</v>
      </c>
      <c r="H1532" s="467"/>
      <c r="I1532" s="477"/>
      <c r="J1532" s="467">
        <v>3</v>
      </c>
      <c r="K1532" s="477">
        <v>8.6</v>
      </c>
      <c r="L1532" s="443">
        <v>1</v>
      </c>
      <c r="M1532" s="444">
        <v>3.0303030303030303</v>
      </c>
      <c r="N1532" s="471">
        <v>1</v>
      </c>
      <c r="O1532" s="465">
        <v>2.3809523809523809</v>
      </c>
      <c r="P1532" s="471"/>
      <c r="Q1532" s="465"/>
      <c r="R1532" s="471">
        <v>1</v>
      </c>
      <c r="S1532" s="465">
        <v>1.2345679012345678</v>
      </c>
      <c r="T1532" s="471">
        <v>16</v>
      </c>
      <c r="U1532" s="465">
        <v>2.7491408934707904</v>
      </c>
      <c r="V1532" s="358" t="s">
        <v>8161</v>
      </c>
      <c r="W1532" s="358" t="s">
        <v>8161</v>
      </c>
      <c r="X1532" s="358" t="s">
        <v>8161</v>
      </c>
      <c r="Y1532" s="358" t="s">
        <v>8161</v>
      </c>
      <c r="Z1532" s="358" t="s">
        <v>8161</v>
      </c>
      <c r="AA1532" s="358" t="s">
        <v>8161</v>
      </c>
      <c r="AB1532" s="358" t="s">
        <v>138</v>
      </c>
      <c r="AC1532" s="358" t="s">
        <v>138</v>
      </c>
      <c r="AD1532" s="358"/>
    </row>
    <row r="1533" spans="1:30" ht="20.100000000000001" customHeight="1">
      <c r="A1533" s="144"/>
      <c r="B1533" s="413"/>
      <c r="C1533" s="452"/>
      <c r="D1533" s="311" t="s">
        <v>1490</v>
      </c>
      <c r="E1533" s="526"/>
      <c r="F1533" s="323">
        <v>8</v>
      </c>
      <c r="G1533" s="191">
        <v>27.586206896551722</v>
      </c>
      <c r="H1533" s="323">
        <v>11</v>
      </c>
      <c r="I1533" s="191">
        <v>40.74074074074074</v>
      </c>
      <c r="J1533" s="323">
        <v>8</v>
      </c>
      <c r="K1533" s="191">
        <v>22.9</v>
      </c>
      <c r="L1533" s="356">
        <v>9</v>
      </c>
      <c r="M1533" s="314">
        <v>27.272727272727273</v>
      </c>
      <c r="N1533" s="315">
        <v>14</v>
      </c>
      <c r="O1533" s="316">
        <v>33.333333333333336</v>
      </c>
      <c r="P1533" s="315">
        <v>15</v>
      </c>
      <c r="Q1533" s="316">
        <v>34.883720930232556</v>
      </c>
      <c r="R1533" s="315">
        <v>27</v>
      </c>
      <c r="S1533" s="316">
        <v>32.9</v>
      </c>
      <c r="T1533" s="315">
        <v>169</v>
      </c>
      <c r="U1533" s="316">
        <v>29.037800687285223</v>
      </c>
      <c r="V1533" s="316"/>
      <c r="W1533" s="316"/>
      <c r="X1533" s="316"/>
      <c r="Y1533" s="452"/>
      <c r="Z1533" s="452"/>
      <c r="AA1533" s="452"/>
      <c r="AB1533" s="452"/>
      <c r="AC1533" s="452"/>
      <c r="AD1533" s="452"/>
    </row>
    <row r="1534" spans="1:30" ht="20.100000000000001" customHeight="1">
      <c r="A1534" s="144"/>
      <c r="B1534" s="413"/>
      <c r="C1534" s="452"/>
      <c r="D1534" s="311" t="s">
        <v>1507</v>
      </c>
      <c r="E1534" s="526"/>
      <c r="F1534" s="323">
        <v>17</v>
      </c>
      <c r="G1534" s="191">
        <v>58.620689655172413</v>
      </c>
      <c r="H1534" s="323">
        <v>14</v>
      </c>
      <c r="I1534" s="191">
        <v>51.851851851851855</v>
      </c>
      <c r="J1534" s="323">
        <v>20</v>
      </c>
      <c r="K1534" s="191">
        <v>57.1</v>
      </c>
      <c r="L1534" s="356">
        <v>18</v>
      </c>
      <c r="M1534" s="314">
        <v>54.545454545454547</v>
      </c>
      <c r="N1534" s="315">
        <v>25</v>
      </c>
      <c r="O1534" s="316">
        <v>59.523809523809526</v>
      </c>
      <c r="P1534" s="315">
        <v>21</v>
      </c>
      <c r="Q1534" s="316">
        <v>48.837209302325583</v>
      </c>
      <c r="R1534" s="315">
        <v>43</v>
      </c>
      <c r="S1534" s="316">
        <v>52.4</v>
      </c>
      <c r="T1534" s="315">
        <v>296</v>
      </c>
      <c r="U1534" s="316">
        <v>50.859106529209619</v>
      </c>
      <c r="V1534" s="316"/>
      <c r="W1534" s="316"/>
      <c r="X1534" s="316"/>
      <c r="Y1534" s="452"/>
      <c r="Z1534" s="452"/>
      <c r="AA1534" s="452"/>
      <c r="AB1534" s="452"/>
      <c r="AC1534" s="452"/>
      <c r="AD1534" s="452"/>
    </row>
    <row r="1535" spans="1:30" ht="20.100000000000001" customHeight="1">
      <c r="A1535" s="144"/>
      <c r="B1535" s="413"/>
      <c r="C1535" s="452"/>
      <c r="D1535" s="311" t="s">
        <v>1508</v>
      </c>
      <c r="E1535" s="526"/>
      <c r="F1535" s="323">
        <v>3</v>
      </c>
      <c r="G1535" s="191">
        <v>10.344827586206897</v>
      </c>
      <c r="H1535" s="323">
        <v>2</v>
      </c>
      <c r="I1535" s="191">
        <v>7.4074074074074074</v>
      </c>
      <c r="J1535" s="323">
        <v>4</v>
      </c>
      <c r="K1535" s="191">
        <v>11.4</v>
      </c>
      <c r="L1535" s="356">
        <v>5</v>
      </c>
      <c r="M1535" s="314">
        <v>15.151515151515152</v>
      </c>
      <c r="N1535" s="315">
        <v>2</v>
      </c>
      <c r="O1535" s="316">
        <v>4.7619047619047619</v>
      </c>
      <c r="P1535" s="315">
        <v>5</v>
      </c>
      <c r="Q1535" s="316">
        <v>11.627906976744185</v>
      </c>
      <c r="R1535" s="315">
        <v>11</v>
      </c>
      <c r="S1535" s="316">
        <v>13.4</v>
      </c>
      <c r="T1535" s="315">
        <v>94</v>
      </c>
      <c r="U1535" s="316">
        <v>16.151202749140893</v>
      </c>
      <c r="V1535" s="316"/>
      <c r="W1535" s="316"/>
      <c r="X1535" s="316"/>
      <c r="Y1535" s="452"/>
      <c r="Z1535" s="452"/>
      <c r="AA1535" s="452"/>
      <c r="AB1535" s="452"/>
      <c r="AC1535" s="452"/>
      <c r="AD1535" s="452"/>
    </row>
    <row r="1536" spans="1:30" ht="20.100000000000001" customHeight="1">
      <c r="A1536" s="144"/>
      <c r="B1536" s="413"/>
      <c r="C1536" s="452"/>
      <c r="D1536" s="311" t="s">
        <v>1509</v>
      </c>
      <c r="E1536" s="526"/>
      <c r="F1536" s="323"/>
      <c r="G1536" s="191"/>
      <c r="H1536" s="323"/>
      <c r="I1536" s="191"/>
      <c r="J1536" s="323"/>
      <c r="K1536" s="191"/>
      <c r="L1536" s="356"/>
      <c r="M1536" s="314"/>
      <c r="N1536" s="315"/>
      <c r="O1536" s="316"/>
      <c r="P1536" s="315">
        <v>2</v>
      </c>
      <c r="Q1536" s="316">
        <v>4.6511627906976747</v>
      </c>
      <c r="R1536" s="315"/>
      <c r="S1536" s="316"/>
      <c r="T1536" s="315">
        <v>7</v>
      </c>
      <c r="U1536" s="316">
        <v>1.2027491408934707</v>
      </c>
      <c r="V1536" s="316"/>
      <c r="W1536" s="316"/>
      <c r="X1536" s="316"/>
      <c r="Y1536" s="452"/>
      <c r="Z1536" s="452"/>
      <c r="AA1536" s="452"/>
      <c r="AB1536" s="452"/>
      <c r="AC1536" s="452"/>
      <c r="AD1536" s="452"/>
    </row>
    <row r="1537" spans="1:30" ht="20.100000000000001" customHeight="1">
      <c r="A1537" s="144"/>
      <c r="B1537" s="413"/>
      <c r="C1537" s="452"/>
      <c r="D1537" s="311" t="s">
        <v>8191</v>
      </c>
      <c r="E1537" s="526"/>
      <c r="F1537" s="323"/>
      <c r="G1537" s="191"/>
      <c r="H1537" s="323"/>
      <c r="I1537" s="191"/>
      <c r="J1537" s="323"/>
      <c r="K1537" s="191"/>
      <c r="L1537" s="356"/>
      <c r="M1537" s="314"/>
      <c r="N1537" s="315"/>
      <c r="O1537" s="316"/>
      <c r="P1537" s="315"/>
      <c r="Q1537" s="316"/>
      <c r="R1537" s="315"/>
      <c r="S1537" s="316"/>
      <c r="T1537" s="315"/>
      <c r="U1537" s="316"/>
      <c r="V1537" s="316"/>
      <c r="W1537" s="316"/>
      <c r="X1537" s="316"/>
      <c r="Y1537" s="452"/>
      <c r="Z1537" s="452"/>
      <c r="AA1537" s="452"/>
      <c r="AB1537" s="452"/>
      <c r="AC1537" s="452"/>
      <c r="AD1537" s="452"/>
    </row>
    <row r="1538" spans="1:30" ht="20.100000000000001" customHeight="1">
      <c r="A1538" s="144"/>
      <c r="B1538" s="413"/>
      <c r="C1538" s="452"/>
      <c r="D1538" s="311" t="s">
        <v>8192</v>
      </c>
      <c r="E1538" s="526"/>
      <c r="F1538" s="323"/>
      <c r="G1538" s="191"/>
      <c r="H1538" s="323"/>
      <c r="I1538" s="191"/>
      <c r="J1538" s="323"/>
      <c r="K1538" s="191"/>
      <c r="L1538" s="356"/>
      <c r="M1538" s="314"/>
      <c r="N1538" s="315"/>
      <c r="O1538" s="316"/>
      <c r="P1538" s="315"/>
      <c r="Q1538" s="316"/>
      <c r="R1538" s="315"/>
      <c r="S1538" s="316"/>
      <c r="T1538" s="315"/>
      <c r="U1538" s="316"/>
      <c r="V1538" s="316"/>
      <c r="W1538" s="316"/>
      <c r="X1538" s="316"/>
      <c r="Y1538" s="452"/>
      <c r="Z1538" s="452"/>
      <c r="AA1538" s="452"/>
      <c r="AB1538" s="452"/>
      <c r="AC1538" s="452"/>
      <c r="AD1538" s="452"/>
    </row>
    <row r="1539" spans="1:30" ht="20.100000000000001" customHeight="1">
      <c r="A1539" s="460" t="s">
        <v>9736</v>
      </c>
      <c r="B1539" s="461" t="s">
        <v>770</v>
      </c>
      <c r="C1539" s="358" t="s">
        <v>996</v>
      </c>
      <c r="D1539" s="374" t="s">
        <v>1506</v>
      </c>
      <c r="E1539" s="527" t="s">
        <v>8190</v>
      </c>
      <c r="F1539" s="467">
        <v>1</v>
      </c>
      <c r="G1539" s="477">
        <v>3.4482758620689653</v>
      </c>
      <c r="H1539" s="467">
        <v>1</v>
      </c>
      <c r="I1539" s="477">
        <v>3.7037037037037037</v>
      </c>
      <c r="J1539" s="467">
        <v>1</v>
      </c>
      <c r="K1539" s="477">
        <v>2.8571428571428572</v>
      </c>
      <c r="L1539" s="443"/>
      <c r="M1539" s="444"/>
      <c r="N1539" s="471">
        <v>2</v>
      </c>
      <c r="O1539" s="465">
        <v>4.7619047619047619</v>
      </c>
      <c r="P1539" s="471">
        <v>2</v>
      </c>
      <c r="Q1539" s="465">
        <v>4.6511627906976747</v>
      </c>
      <c r="R1539" s="471">
        <v>2</v>
      </c>
      <c r="S1539" s="465">
        <v>2.4</v>
      </c>
      <c r="T1539" s="471">
        <v>38</v>
      </c>
      <c r="U1539" s="465">
        <v>6.529209621993127</v>
      </c>
      <c r="V1539" s="358" t="s">
        <v>8161</v>
      </c>
      <c r="W1539" s="358" t="s">
        <v>8161</v>
      </c>
      <c r="X1539" s="358" t="s">
        <v>8161</v>
      </c>
      <c r="Y1539" s="358" t="s">
        <v>8161</v>
      </c>
      <c r="Z1539" s="358" t="s">
        <v>8161</v>
      </c>
      <c r="AA1539" s="358" t="s">
        <v>8161</v>
      </c>
      <c r="AB1539" s="358" t="s">
        <v>138</v>
      </c>
      <c r="AC1539" s="358" t="s">
        <v>138</v>
      </c>
      <c r="AD1539" s="358"/>
    </row>
    <row r="1540" spans="1:30" ht="20.100000000000001" customHeight="1">
      <c r="A1540" s="144"/>
      <c r="B1540" s="413"/>
      <c r="C1540" s="452"/>
      <c r="D1540" s="311" t="s">
        <v>1490</v>
      </c>
      <c r="E1540" s="526"/>
      <c r="F1540" s="323">
        <v>7</v>
      </c>
      <c r="G1540" s="191">
        <v>24.137931034482758</v>
      </c>
      <c r="H1540" s="323">
        <v>6</v>
      </c>
      <c r="I1540" s="191">
        <v>22.222222222222221</v>
      </c>
      <c r="J1540" s="323">
        <v>5</v>
      </c>
      <c r="K1540" s="191">
        <v>14.285714285714285</v>
      </c>
      <c r="L1540" s="356">
        <v>4</v>
      </c>
      <c r="M1540" s="314">
        <v>12.121212121212121</v>
      </c>
      <c r="N1540" s="315">
        <v>9</v>
      </c>
      <c r="O1540" s="316">
        <v>21.428571428571427</v>
      </c>
      <c r="P1540" s="315">
        <v>7</v>
      </c>
      <c r="Q1540" s="316">
        <v>16.279069767441861</v>
      </c>
      <c r="R1540" s="315">
        <v>17</v>
      </c>
      <c r="S1540" s="316">
        <v>20.7</v>
      </c>
      <c r="T1540" s="315">
        <v>130</v>
      </c>
      <c r="U1540" s="316">
        <v>22.336769759450171</v>
      </c>
      <c r="V1540" s="316"/>
      <c r="W1540" s="316"/>
      <c r="X1540" s="316"/>
      <c r="Y1540" s="452"/>
      <c r="Z1540" s="452"/>
      <c r="AA1540" s="452"/>
      <c r="AB1540" s="452"/>
      <c r="AC1540" s="452"/>
      <c r="AD1540" s="452"/>
    </row>
    <row r="1541" spans="1:30" ht="20.100000000000001" customHeight="1">
      <c r="A1541" s="144"/>
      <c r="B1541" s="413"/>
      <c r="C1541" s="452"/>
      <c r="D1541" s="311" t="s">
        <v>1507</v>
      </c>
      <c r="E1541" s="526"/>
      <c r="F1541" s="323">
        <v>15</v>
      </c>
      <c r="G1541" s="191">
        <v>51.724137931034484</v>
      </c>
      <c r="H1541" s="323">
        <v>14</v>
      </c>
      <c r="I1541" s="191">
        <v>51.851851851851855</v>
      </c>
      <c r="J1541" s="323">
        <v>22</v>
      </c>
      <c r="K1541" s="191">
        <v>62.857142857142854</v>
      </c>
      <c r="L1541" s="356">
        <v>22</v>
      </c>
      <c r="M1541" s="314">
        <v>66.666666666666671</v>
      </c>
      <c r="N1541" s="315">
        <v>21</v>
      </c>
      <c r="O1541" s="316">
        <v>50</v>
      </c>
      <c r="P1541" s="315">
        <v>19</v>
      </c>
      <c r="Q1541" s="316">
        <v>44.186046511627907</v>
      </c>
      <c r="R1541" s="315">
        <v>41</v>
      </c>
      <c r="S1541" s="316">
        <v>50</v>
      </c>
      <c r="T1541" s="315">
        <v>258</v>
      </c>
      <c r="U1541" s="316">
        <v>44.329896907216494</v>
      </c>
      <c r="V1541" s="316"/>
      <c r="W1541" s="316"/>
      <c r="X1541" s="316"/>
      <c r="Y1541" s="452"/>
      <c r="Z1541" s="452"/>
      <c r="AA1541" s="452"/>
      <c r="AB1541" s="452"/>
      <c r="AC1541" s="452"/>
      <c r="AD1541" s="452"/>
    </row>
    <row r="1542" spans="1:30" ht="20.100000000000001" customHeight="1">
      <c r="A1542" s="144"/>
      <c r="B1542" s="413"/>
      <c r="C1542" s="452"/>
      <c r="D1542" s="311" t="s">
        <v>1508</v>
      </c>
      <c r="E1542" s="526"/>
      <c r="F1542" s="323">
        <v>6</v>
      </c>
      <c r="G1542" s="191">
        <v>20.689655172413794</v>
      </c>
      <c r="H1542" s="323">
        <v>6</v>
      </c>
      <c r="I1542" s="191">
        <v>22.222222222222221</v>
      </c>
      <c r="J1542" s="323">
        <v>6</v>
      </c>
      <c r="K1542" s="191">
        <v>17.142857142857142</v>
      </c>
      <c r="L1542" s="356">
        <v>6</v>
      </c>
      <c r="M1542" s="314">
        <v>18.181818181818183</v>
      </c>
      <c r="N1542" s="315">
        <v>7</v>
      </c>
      <c r="O1542" s="316">
        <v>16.666666666666668</v>
      </c>
      <c r="P1542" s="315">
        <v>11</v>
      </c>
      <c r="Q1542" s="316">
        <v>25.581395348837209</v>
      </c>
      <c r="R1542" s="315">
        <v>15</v>
      </c>
      <c r="S1542" s="316">
        <v>18.3</v>
      </c>
      <c r="T1542" s="315">
        <v>138</v>
      </c>
      <c r="U1542" s="316">
        <v>23.711340206185568</v>
      </c>
      <c r="V1542" s="316"/>
      <c r="W1542" s="316"/>
      <c r="X1542" s="316"/>
      <c r="Y1542" s="452"/>
      <c r="Z1542" s="452"/>
      <c r="AA1542" s="452"/>
      <c r="AB1542" s="452"/>
      <c r="AC1542" s="452"/>
      <c r="AD1542" s="452"/>
    </row>
    <row r="1543" spans="1:30" ht="20.100000000000001" customHeight="1">
      <c r="A1543" s="144"/>
      <c r="B1543" s="413"/>
      <c r="C1543" s="452"/>
      <c r="D1543" s="311" t="s">
        <v>1509</v>
      </c>
      <c r="E1543" s="526"/>
      <c r="F1543" s="323"/>
      <c r="G1543" s="191"/>
      <c r="H1543" s="323"/>
      <c r="I1543" s="191"/>
      <c r="J1543" s="323">
        <v>1</v>
      </c>
      <c r="K1543" s="191">
        <v>2.8571428571428572</v>
      </c>
      <c r="L1543" s="356">
        <v>1</v>
      </c>
      <c r="M1543" s="314">
        <v>3.0303030303030303</v>
      </c>
      <c r="N1543" s="315">
        <v>3</v>
      </c>
      <c r="O1543" s="316">
        <v>7.1428571428571432</v>
      </c>
      <c r="P1543" s="315">
        <v>4</v>
      </c>
      <c r="Q1543" s="316">
        <v>9.3023255813953494</v>
      </c>
      <c r="R1543" s="315">
        <v>7</v>
      </c>
      <c r="S1543" s="316">
        <v>8.5</v>
      </c>
      <c r="T1543" s="315">
        <v>18</v>
      </c>
      <c r="U1543" s="316">
        <v>3.0927835051546393</v>
      </c>
      <c r="V1543" s="316"/>
      <c r="W1543" s="316"/>
      <c r="X1543" s="316"/>
      <c r="Y1543" s="452"/>
      <c r="Z1543" s="452"/>
      <c r="AA1543" s="452"/>
      <c r="AB1543" s="452"/>
      <c r="AC1543" s="452"/>
      <c r="AD1543" s="452"/>
    </row>
    <row r="1544" spans="1:30" ht="20.100000000000001" customHeight="1">
      <c r="A1544" s="144"/>
      <c r="B1544" s="413"/>
      <c r="C1544" s="452"/>
      <c r="D1544" s="311" t="s">
        <v>8191</v>
      </c>
      <c r="E1544" s="526"/>
      <c r="F1544" s="323"/>
      <c r="G1544" s="191"/>
      <c r="H1544" s="323"/>
      <c r="I1544" s="191"/>
      <c r="J1544" s="323"/>
      <c r="K1544" s="191"/>
      <c r="L1544" s="356"/>
      <c r="M1544" s="314"/>
      <c r="N1544" s="315"/>
      <c r="O1544" s="316"/>
      <c r="P1544" s="315"/>
      <c r="Q1544" s="316"/>
      <c r="R1544" s="315"/>
      <c r="S1544" s="316"/>
      <c r="T1544" s="315"/>
      <c r="U1544" s="316"/>
      <c r="V1544" s="316"/>
      <c r="W1544" s="316"/>
      <c r="X1544" s="316"/>
      <c r="Y1544" s="452"/>
      <c r="Z1544" s="452"/>
      <c r="AA1544" s="452"/>
      <c r="AB1544" s="452"/>
      <c r="AC1544" s="452"/>
      <c r="AD1544" s="452"/>
    </row>
    <row r="1545" spans="1:30" ht="20.100000000000001" customHeight="1">
      <c r="A1545" s="144"/>
      <c r="B1545" s="413"/>
      <c r="C1545" s="452"/>
      <c r="D1545" s="311" t="s">
        <v>8192</v>
      </c>
      <c r="E1545" s="526"/>
      <c r="F1545" s="323"/>
      <c r="G1545" s="191"/>
      <c r="H1545" s="323"/>
      <c r="I1545" s="191"/>
      <c r="J1545" s="323"/>
      <c r="K1545" s="191"/>
      <c r="L1545" s="356"/>
      <c r="M1545" s="314"/>
      <c r="N1545" s="315"/>
      <c r="O1545" s="316"/>
      <c r="P1545" s="315"/>
      <c r="Q1545" s="316"/>
      <c r="R1545" s="315"/>
      <c r="S1545" s="316"/>
      <c r="T1545" s="315"/>
      <c r="U1545" s="316"/>
      <c r="V1545" s="316"/>
      <c r="W1545" s="316"/>
      <c r="X1545" s="316"/>
      <c r="Y1545" s="452"/>
      <c r="Z1545" s="452"/>
      <c r="AA1545" s="452"/>
      <c r="AB1545" s="452"/>
      <c r="AC1545" s="452"/>
      <c r="AD1545" s="452"/>
    </row>
    <row r="1546" spans="1:30" ht="20.100000000000001" customHeight="1">
      <c r="A1546" s="374" t="s">
        <v>8280</v>
      </c>
      <c r="B1546" s="461" t="s">
        <v>8281</v>
      </c>
      <c r="C1546" s="358" t="s">
        <v>996</v>
      </c>
      <c r="D1546" s="492" t="s">
        <v>1506</v>
      </c>
      <c r="E1546" s="527" t="s">
        <v>8190</v>
      </c>
      <c r="F1546" s="443"/>
      <c r="G1546" s="444"/>
      <c r="H1546" s="443"/>
      <c r="I1546" s="444"/>
      <c r="J1546" s="443"/>
      <c r="K1546" s="444"/>
      <c r="L1546" s="443"/>
      <c r="M1546" s="444"/>
      <c r="N1546" s="471"/>
      <c r="O1546" s="465"/>
      <c r="P1546" s="471"/>
      <c r="Q1546" s="465"/>
      <c r="R1546" s="471"/>
      <c r="S1546" s="465"/>
      <c r="T1546" s="471"/>
      <c r="U1546" s="465"/>
      <c r="V1546" s="358" t="s">
        <v>8161</v>
      </c>
      <c r="W1546" s="358" t="s">
        <v>8161</v>
      </c>
      <c r="X1546" s="358"/>
      <c r="Y1546" s="358"/>
      <c r="Z1546" s="358"/>
      <c r="AA1546" s="358"/>
      <c r="AB1546" s="358"/>
      <c r="AC1546" s="358"/>
      <c r="AD1546" s="374"/>
    </row>
    <row r="1547" spans="1:30" ht="20.100000000000001" customHeight="1">
      <c r="A1547" s="311"/>
      <c r="B1547" s="408"/>
      <c r="C1547" s="452"/>
      <c r="D1547" s="120" t="s">
        <v>1490</v>
      </c>
      <c r="E1547" s="526"/>
      <c r="F1547" s="531">
        <v>1</v>
      </c>
      <c r="G1547" s="314">
        <v>3.4482758620689653</v>
      </c>
      <c r="H1547" s="356">
        <v>3</v>
      </c>
      <c r="I1547" s="314">
        <v>11.111111111111111</v>
      </c>
      <c r="J1547" s="356"/>
      <c r="K1547" s="314"/>
      <c r="L1547" s="356"/>
      <c r="M1547" s="314"/>
      <c r="N1547" s="315"/>
      <c r="O1547" s="316"/>
      <c r="P1547" s="315"/>
      <c r="Q1547" s="316"/>
      <c r="R1547" s="315"/>
      <c r="S1547" s="316"/>
      <c r="T1547" s="315"/>
      <c r="U1547" s="316"/>
      <c r="V1547" s="452"/>
      <c r="W1547" s="452"/>
      <c r="X1547" s="452"/>
      <c r="Y1547" s="452"/>
      <c r="Z1547" s="452"/>
      <c r="AA1547" s="452"/>
      <c r="AB1547" s="452"/>
      <c r="AC1547" s="452"/>
      <c r="AD1547" s="311"/>
    </row>
    <row r="1548" spans="1:30" ht="20.100000000000001" customHeight="1">
      <c r="A1548" s="311"/>
      <c r="B1548" s="408"/>
      <c r="C1548" s="452"/>
      <c r="D1548" s="120" t="s">
        <v>1507</v>
      </c>
      <c r="E1548" s="526"/>
      <c r="F1548" s="531">
        <v>14</v>
      </c>
      <c r="G1548" s="314">
        <v>48.275862068965516</v>
      </c>
      <c r="H1548" s="356">
        <v>13</v>
      </c>
      <c r="I1548" s="314">
        <v>48.148148148148145</v>
      </c>
      <c r="J1548" s="356"/>
      <c r="K1548" s="314"/>
      <c r="L1548" s="356"/>
      <c r="M1548" s="314"/>
      <c r="N1548" s="315"/>
      <c r="O1548" s="316"/>
      <c r="P1548" s="315"/>
      <c r="Q1548" s="316"/>
      <c r="R1548" s="315"/>
      <c r="S1548" s="316"/>
      <c r="T1548" s="315"/>
      <c r="U1548" s="316"/>
      <c r="V1548" s="452"/>
      <c r="W1548" s="452"/>
      <c r="X1548" s="452"/>
      <c r="Y1548" s="452"/>
      <c r="Z1548" s="452"/>
      <c r="AA1548" s="452"/>
      <c r="AB1548" s="452"/>
      <c r="AC1548" s="452"/>
      <c r="AD1548" s="311"/>
    </row>
    <row r="1549" spans="1:30" ht="20.100000000000001" customHeight="1">
      <c r="A1549" s="311"/>
      <c r="B1549" s="408"/>
      <c r="C1549" s="452"/>
      <c r="D1549" s="120" t="s">
        <v>1508</v>
      </c>
      <c r="E1549" s="526"/>
      <c r="F1549" s="531">
        <v>13</v>
      </c>
      <c r="G1549" s="314">
        <v>44.827586206896555</v>
      </c>
      <c r="H1549" s="356">
        <v>9</v>
      </c>
      <c r="I1549" s="314">
        <v>33.333333333333336</v>
      </c>
      <c r="J1549" s="356"/>
      <c r="K1549" s="314"/>
      <c r="L1549" s="356"/>
      <c r="M1549" s="314"/>
      <c r="N1549" s="315"/>
      <c r="O1549" s="316"/>
      <c r="P1549" s="315"/>
      <c r="Q1549" s="316"/>
      <c r="R1549" s="315"/>
      <c r="S1549" s="316"/>
      <c r="T1549" s="315"/>
      <c r="U1549" s="316"/>
      <c r="V1549" s="452"/>
      <c r="W1549" s="452"/>
      <c r="X1549" s="452"/>
      <c r="Y1549" s="452"/>
      <c r="Z1549" s="452"/>
      <c r="AA1549" s="452"/>
      <c r="AB1549" s="452"/>
      <c r="AC1549" s="452"/>
      <c r="AD1549" s="311"/>
    </row>
    <row r="1550" spans="1:30" ht="20.100000000000001" customHeight="1">
      <c r="A1550" s="311"/>
      <c r="B1550" s="408"/>
      <c r="C1550" s="452"/>
      <c r="D1550" s="120" t="s">
        <v>1509</v>
      </c>
      <c r="E1550" s="526"/>
      <c r="F1550" s="531">
        <v>1</v>
      </c>
      <c r="G1550" s="314">
        <v>3.4482758620689653</v>
      </c>
      <c r="H1550" s="356">
        <v>2</v>
      </c>
      <c r="I1550" s="314">
        <v>7.4074074074074074</v>
      </c>
      <c r="J1550" s="356"/>
      <c r="K1550" s="314"/>
      <c r="L1550" s="356"/>
      <c r="M1550" s="314"/>
      <c r="N1550" s="315"/>
      <c r="O1550" s="316"/>
      <c r="P1550" s="315"/>
      <c r="Q1550" s="316"/>
      <c r="R1550" s="315"/>
      <c r="S1550" s="316"/>
      <c r="T1550" s="315"/>
      <c r="U1550" s="316"/>
      <c r="V1550" s="452"/>
      <c r="W1550" s="452"/>
      <c r="X1550" s="452"/>
      <c r="Y1550" s="452"/>
      <c r="Z1550" s="452"/>
      <c r="AA1550" s="452"/>
      <c r="AB1550" s="452"/>
      <c r="AC1550" s="452"/>
      <c r="AD1550" s="311"/>
    </row>
    <row r="1551" spans="1:30" ht="20.100000000000001" customHeight="1">
      <c r="A1551" s="311"/>
      <c r="B1551" s="408"/>
      <c r="C1551" s="452"/>
      <c r="D1551" s="120" t="s">
        <v>8191</v>
      </c>
      <c r="E1551" s="526"/>
      <c r="F1551" s="531"/>
      <c r="G1551" s="314"/>
      <c r="H1551" s="356"/>
      <c r="I1551" s="314"/>
      <c r="J1551" s="356"/>
      <c r="K1551" s="314"/>
      <c r="L1551" s="356"/>
      <c r="M1551" s="314"/>
      <c r="N1551" s="315"/>
      <c r="O1551" s="316"/>
      <c r="P1551" s="315"/>
      <c r="Q1551" s="316"/>
      <c r="R1551" s="315"/>
      <c r="S1551" s="316"/>
      <c r="T1551" s="315"/>
      <c r="U1551" s="316"/>
      <c r="V1551" s="452"/>
      <c r="W1551" s="452"/>
      <c r="X1551" s="452"/>
      <c r="Y1551" s="452"/>
      <c r="Z1551" s="452"/>
      <c r="AA1551" s="452"/>
      <c r="AB1551" s="452"/>
      <c r="AC1551" s="452"/>
      <c r="AD1551" s="311"/>
    </row>
    <row r="1552" spans="1:30" ht="20.100000000000001" customHeight="1">
      <c r="A1552" s="311"/>
      <c r="B1552" s="408"/>
      <c r="C1552" s="452"/>
      <c r="D1552" s="120" t="s">
        <v>8192</v>
      </c>
      <c r="E1552" s="526"/>
      <c r="F1552" s="531"/>
      <c r="G1552" s="314"/>
      <c r="H1552" s="356"/>
      <c r="I1552" s="314"/>
      <c r="J1552" s="356"/>
      <c r="K1552" s="314"/>
      <c r="L1552" s="356"/>
      <c r="M1552" s="314"/>
      <c r="N1552" s="315"/>
      <c r="O1552" s="316"/>
      <c r="P1552" s="315"/>
      <c r="Q1552" s="316"/>
      <c r="R1552" s="315"/>
      <c r="S1552" s="316"/>
      <c r="T1552" s="315"/>
      <c r="U1552" s="316"/>
      <c r="V1552" s="452"/>
      <c r="W1552" s="452"/>
      <c r="X1552" s="452"/>
      <c r="Y1552" s="452"/>
      <c r="Z1552" s="452"/>
      <c r="AA1552" s="452"/>
      <c r="AB1552" s="452"/>
      <c r="AC1552" s="452"/>
      <c r="AD1552" s="311"/>
    </row>
    <row r="1553" spans="1:30" ht="20.100000000000001" customHeight="1">
      <c r="A1553" s="374" t="s">
        <v>8282</v>
      </c>
      <c r="B1553" s="461" t="s">
        <v>8283</v>
      </c>
      <c r="C1553" s="358" t="s">
        <v>996</v>
      </c>
      <c r="D1553" s="492" t="s">
        <v>1506</v>
      </c>
      <c r="E1553" s="527" t="s">
        <v>8190</v>
      </c>
      <c r="F1553" s="443"/>
      <c r="G1553" s="444"/>
      <c r="H1553" s="443"/>
      <c r="I1553" s="444"/>
      <c r="J1553" s="443"/>
      <c r="K1553" s="444"/>
      <c r="L1553" s="443"/>
      <c r="M1553" s="444"/>
      <c r="N1553" s="471"/>
      <c r="O1553" s="465"/>
      <c r="P1553" s="471"/>
      <c r="Q1553" s="465"/>
      <c r="R1553" s="471"/>
      <c r="S1553" s="465"/>
      <c r="T1553" s="471"/>
      <c r="U1553" s="465"/>
      <c r="V1553" s="358" t="s">
        <v>8161</v>
      </c>
      <c r="W1553" s="358" t="s">
        <v>8161</v>
      </c>
      <c r="X1553" s="358"/>
      <c r="Y1553" s="358"/>
      <c r="Z1553" s="358"/>
      <c r="AA1553" s="358"/>
      <c r="AB1553" s="358"/>
      <c r="AC1553" s="358"/>
      <c r="AD1553" s="374"/>
    </row>
    <row r="1554" spans="1:30" ht="20.100000000000001" customHeight="1">
      <c r="A1554" s="311"/>
      <c r="B1554" s="408"/>
      <c r="C1554" s="452"/>
      <c r="D1554" s="120" t="s">
        <v>1490</v>
      </c>
      <c r="E1554" s="526"/>
      <c r="F1554" s="531"/>
      <c r="G1554" s="314"/>
      <c r="H1554" s="356">
        <v>2</v>
      </c>
      <c r="I1554" s="314">
        <v>7.4074074074074074</v>
      </c>
      <c r="J1554" s="356"/>
      <c r="K1554" s="314"/>
      <c r="L1554" s="356"/>
      <c r="M1554" s="314"/>
      <c r="N1554" s="315"/>
      <c r="O1554" s="316"/>
      <c r="P1554" s="315"/>
      <c r="Q1554" s="316"/>
      <c r="R1554" s="315"/>
      <c r="S1554" s="316"/>
      <c r="T1554" s="315"/>
      <c r="U1554" s="316"/>
      <c r="V1554" s="452"/>
      <c r="W1554" s="452"/>
      <c r="X1554" s="452"/>
      <c r="Y1554" s="452"/>
      <c r="Z1554" s="452"/>
      <c r="AA1554" s="452"/>
      <c r="AB1554" s="452"/>
      <c r="AC1554" s="452"/>
      <c r="AD1554" s="311"/>
    </row>
    <row r="1555" spans="1:30" ht="20.100000000000001" customHeight="1">
      <c r="A1555" s="311"/>
      <c r="B1555" s="408"/>
      <c r="C1555" s="452"/>
      <c r="D1555" s="120" t="s">
        <v>1507</v>
      </c>
      <c r="E1555" s="526"/>
      <c r="F1555" s="531">
        <v>13</v>
      </c>
      <c r="G1555" s="314">
        <v>44.827586206896555</v>
      </c>
      <c r="H1555" s="356">
        <v>14</v>
      </c>
      <c r="I1555" s="314">
        <v>51.851851851851855</v>
      </c>
      <c r="J1555" s="356"/>
      <c r="K1555" s="314"/>
      <c r="L1555" s="356"/>
      <c r="M1555" s="314"/>
      <c r="N1555" s="315"/>
      <c r="O1555" s="316"/>
      <c r="P1555" s="315"/>
      <c r="Q1555" s="316"/>
      <c r="R1555" s="315"/>
      <c r="S1555" s="316"/>
      <c r="T1555" s="315"/>
      <c r="U1555" s="316"/>
      <c r="V1555" s="452"/>
      <c r="W1555" s="452"/>
      <c r="X1555" s="452"/>
      <c r="Y1555" s="452"/>
      <c r="Z1555" s="452"/>
      <c r="AA1555" s="452"/>
      <c r="AB1555" s="452"/>
      <c r="AC1555" s="452"/>
      <c r="AD1555" s="311"/>
    </row>
    <row r="1556" spans="1:30" ht="20.100000000000001" customHeight="1">
      <c r="A1556" s="311"/>
      <c r="B1556" s="408"/>
      <c r="C1556" s="452"/>
      <c r="D1556" s="120" t="s">
        <v>1508</v>
      </c>
      <c r="E1556" s="526"/>
      <c r="F1556" s="531">
        <v>15</v>
      </c>
      <c r="G1556" s="314">
        <v>51.724137931034484</v>
      </c>
      <c r="H1556" s="356">
        <v>10</v>
      </c>
      <c r="I1556" s="314">
        <v>37.037037037037038</v>
      </c>
      <c r="J1556" s="356"/>
      <c r="K1556" s="314"/>
      <c r="L1556" s="356"/>
      <c r="M1556" s="314"/>
      <c r="N1556" s="315"/>
      <c r="O1556" s="316"/>
      <c r="P1556" s="315"/>
      <c r="Q1556" s="316"/>
      <c r="R1556" s="315"/>
      <c r="S1556" s="316"/>
      <c r="T1556" s="315"/>
      <c r="U1556" s="316"/>
      <c r="V1556" s="452"/>
      <c r="W1556" s="452"/>
      <c r="X1556" s="452"/>
      <c r="Y1556" s="452"/>
      <c r="Z1556" s="452"/>
      <c r="AA1556" s="452"/>
      <c r="AB1556" s="452"/>
      <c r="AC1556" s="452"/>
      <c r="AD1556" s="311"/>
    </row>
    <row r="1557" spans="1:30" ht="20.100000000000001" customHeight="1">
      <c r="A1557" s="311"/>
      <c r="B1557" s="408"/>
      <c r="C1557" s="452"/>
      <c r="D1557" s="120" t="s">
        <v>1509</v>
      </c>
      <c r="E1557" s="526"/>
      <c r="F1557" s="531">
        <v>1</v>
      </c>
      <c r="G1557" s="314">
        <v>3.4482758620689653</v>
      </c>
      <c r="H1557" s="356">
        <v>1</v>
      </c>
      <c r="I1557" s="314">
        <v>3.7037037037037037</v>
      </c>
      <c r="J1557" s="356"/>
      <c r="K1557" s="314"/>
      <c r="L1557" s="356"/>
      <c r="M1557" s="314"/>
      <c r="N1557" s="315"/>
      <c r="O1557" s="316"/>
      <c r="P1557" s="315"/>
      <c r="Q1557" s="316"/>
      <c r="R1557" s="315"/>
      <c r="S1557" s="316"/>
      <c r="T1557" s="315"/>
      <c r="U1557" s="316"/>
      <c r="V1557" s="452"/>
      <c r="W1557" s="452"/>
      <c r="X1557" s="452"/>
      <c r="Y1557" s="452"/>
      <c r="Z1557" s="452"/>
      <c r="AA1557" s="452"/>
      <c r="AB1557" s="452"/>
      <c r="AC1557" s="452"/>
      <c r="AD1557" s="311"/>
    </row>
    <row r="1558" spans="1:30" ht="20.100000000000001" customHeight="1">
      <c r="A1558" s="311"/>
      <c r="B1558" s="408"/>
      <c r="C1558" s="452"/>
      <c r="D1558" s="120" t="s">
        <v>8191</v>
      </c>
      <c r="E1558" s="526"/>
      <c r="F1558" s="531"/>
      <c r="G1558" s="314"/>
      <c r="H1558" s="356"/>
      <c r="I1558" s="314"/>
      <c r="J1558" s="356"/>
      <c r="K1558" s="314"/>
      <c r="L1558" s="356"/>
      <c r="M1558" s="314"/>
      <c r="N1558" s="315"/>
      <c r="O1558" s="316"/>
      <c r="P1558" s="315"/>
      <c r="Q1558" s="316"/>
      <c r="R1558" s="315"/>
      <c r="S1558" s="316"/>
      <c r="T1558" s="315"/>
      <c r="U1558" s="316"/>
      <c r="V1558" s="452"/>
      <c r="W1558" s="452"/>
      <c r="X1558" s="452"/>
      <c r="Y1558" s="452"/>
      <c r="Z1558" s="452"/>
      <c r="AA1558" s="452"/>
      <c r="AB1558" s="452"/>
      <c r="AC1558" s="452"/>
      <c r="AD1558" s="311"/>
    </row>
    <row r="1559" spans="1:30" ht="20.100000000000001" customHeight="1">
      <c r="A1559" s="311"/>
      <c r="B1559" s="408"/>
      <c r="C1559" s="452"/>
      <c r="D1559" s="120" t="s">
        <v>8192</v>
      </c>
      <c r="E1559" s="526"/>
      <c r="F1559" s="531"/>
      <c r="G1559" s="314"/>
      <c r="H1559" s="356"/>
      <c r="I1559" s="314"/>
      <c r="J1559" s="356"/>
      <c r="K1559" s="314"/>
      <c r="L1559" s="356"/>
      <c r="M1559" s="314"/>
      <c r="N1559" s="315"/>
      <c r="O1559" s="316"/>
      <c r="P1559" s="315"/>
      <c r="Q1559" s="316"/>
      <c r="R1559" s="315"/>
      <c r="S1559" s="316"/>
      <c r="T1559" s="315"/>
      <c r="U1559" s="316"/>
      <c r="V1559" s="452"/>
      <c r="W1559" s="452"/>
      <c r="X1559" s="452"/>
      <c r="Y1559" s="452"/>
      <c r="Z1559" s="452"/>
      <c r="AA1559" s="452"/>
      <c r="AB1559" s="452"/>
      <c r="AC1559" s="452"/>
      <c r="AD1559" s="311"/>
    </row>
    <row r="1560" spans="1:30" ht="20.100000000000001" customHeight="1">
      <c r="A1560" s="374" t="s">
        <v>8284</v>
      </c>
      <c r="B1560" s="461" t="s">
        <v>8285</v>
      </c>
      <c r="C1560" s="358" t="s">
        <v>996</v>
      </c>
      <c r="D1560" s="492" t="s">
        <v>1506</v>
      </c>
      <c r="E1560" s="527" t="s">
        <v>8190</v>
      </c>
      <c r="F1560" s="443"/>
      <c r="G1560" s="444"/>
      <c r="H1560" s="443"/>
      <c r="I1560" s="444"/>
      <c r="J1560" s="443"/>
      <c r="K1560" s="444"/>
      <c r="L1560" s="443"/>
      <c r="M1560" s="444"/>
      <c r="N1560" s="471"/>
      <c r="O1560" s="465"/>
      <c r="P1560" s="471"/>
      <c r="Q1560" s="465"/>
      <c r="R1560" s="471"/>
      <c r="S1560" s="465"/>
      <c r="T1560" s="471"/>
      <c r="U1560" s="465"/>
      <c r="V1560" s="358" t="s">
        <v>8161</v>
      </c>
      <c r="W1560" s="358" t="s">
        <v>8161</v>
      </c>
      <c r="X1560" s="358"/>
      <c r="Y1560" s="358"/>
      <c r="Z1560" s="358"/>
      <c r="AA1560" s="358"/>
      <c r="AB1560" s="358"/>
      <c r="AC1560" s="358"/>
      <c r="AD1560" s="374"/>
    </row>
    <row r="1561" spans="1:30" ht="20.100000000000001" customHeight="1">
      <c r="A1561" s="311"/>
      <c r="B1561" s="408"/>
      <c r="C1561" s="452"/>
      <c r="D1561" s="120" t="s">
        <v>1490</v>
      </c>
      <c r="E1561" s="526"/>
      <c r="F1561" s="531">
        <v>1</v>
      </c>
      <c r="G1561" s="314">
        <v>3.4482758620689653</v>
      </c>
      <c r="H1561" s="356">
        <v>3</v>
      </c>
      <c r="I1561" s="314">
        <v>11.111111111111111</v>
      </c>
      <c r="J1561" s="356"/>
      <c r="K1561" s="314"/>
      <c r="L1561" s="356"/>
      <c r="M1561" s="314"/>
      <c r="N1561" s="315"/>
      <c r="O1561" s="316"/>
      <c r="P1561" s="315"/>
      <c r="Q1561" s="316"/>
      <c r="R1561" s="315"/>
      <c r="S1561" s="316"/>
      <c r="T1561" s="315"/>
      <c r="U1561" s="316"/>
      <c r="V1561" s="452"/>
      <c r="W1561" s="452"/>
      <c r="X1561" s="452"/>
      <c r="Y1561" s="452"/>
      <c r="Z1561" s="452"/>
      <c r="AA1561" s="452"/>
      <c r="AB1561" s="452"/>
      <c r="AC1561" s="452"/>
      <c r="AD1561" s="311"/>
    </row>
    <row r="1562" spans="1:30" ht="20.100000000000001" customHeight="1">
      <c r="A1562" s="311"/>
      <c r="B1562" s="408"/>
      <c r="C1562" s="452"/>
      <c r="D1562" s="120" t="s">
        <v>1507</v>
      </c>
      <c r="E1562" s="526"/>
      <c r="F1562" s="531">
        <v>10</v>
      </c>
      <c r="G1562" s="314">
        <v>34.482758620689658</v>
      </c>
      <c r="H1562" s="356">
        <v>15</v>
      </c>
      <c r="I1562" s="314">
        <v>55.555555555555557</v>
      </c>
      <c r="J1562" s="356"/>
      <c r="K1562" s="314"/>
      <c r="L1562" s="356"/>
      <c r="M1562" s="314"/>
      <c r="N1562" s="315"/>
      <c r="O1562" s="316"/>
      <c r="P1562" s="315"/>
      <c r="Q1562" s="316"/>
      <c r="R1562" s="315"/>
      <c r="S1562" s="316"/>
      <c r="T1562" s="315"/>
      <c r="U1562" s="316"/>
      <c r="V1562" s="452"/>
      <c r="W1562" s="452"/>
      <c r="X1562" s="452"/>
      <c r="Y1562" s="452"/>
      <c r="Z1562" s="452"/>
      <c r="AA1562" s="452"/>
      <c r="AB1562" s="452"/>
      <c r="AC1562" s="452"/>
      <c r="AD1562" s="311"/>
    </row>
    <row r="1563" spans="1:30" ht="20.100000000000001" customHeight="1">
      <c r="A1563" s="311"/>
      <c r="B1563" s="408"/>
      <c r="C1563" s="452"/>
      <c r="D1563" s="120" t="s">
        <v>1508</v>
      </c>
      <c r="E1563" s="526"/>
      <c r="F1563" s="531">
        <v>17</v>
      </c>
      <c r="G1563" s="314">
        <v>58.620689655172413</v>
      </c>
      <c r="H1563" s="356">
        <v>8</v>
      </c>
      <c r="I1563" s="314">
        <v>29.62962962962963</v>
      </c>
      <c r="J1563" s="356"/>
      <c r="K1563" s="314"/>
      <c r="L1563" s="356"/>
      <c r="M1563" s="314"/>
      <c r="N1563" s="315"/>
      <c r="O1563" s="316"/>
      <c r="P1563" s="315"/>
      <c r="Q1563" s="316"/>
      <c r="R1563" s="315"/>
      <c r="S1563" s="316"/>
      <c r="T1563" s="315"/>
      <c r="U1563" s="316"/>
      <c r="V1563" s="452"/>
      <c r="W1563" s="452"/>
      <c r="X1563" s="452"/>
      <c r="Y1563" s="452"/>
      <c r="Z1563" s="452"/>
      <c r="AA1563" s="452"/>
      <c r="AB1563" s="452"/>
      <c r="AC1563" s="452"/>
      <c r="AD1563" s="311"/>
    </row>
    <row r="1564" spans="1:30" ht="20.100000000000001" customHeight="1">
      <c r="A1564" s="311"/>
      <c r="B1564" s="408"/>
      <c r="C1564" s="452"/>
      <c r="D1564" s="120" t="s">
        <v>1509</v>
      </c>
      <c r="E1564" s="526"/>
      <c r="F1564" s="531">
        <v>1</v>
      </c>
      <c r="G1564" s="314">
        <v>3.4482758620689653</v>
      </c>
      <c r="H1564" s="356">
        <v>1</v>
      </c>
      <c r="I1564" s="314">
        <v>3.7037037037037037</v>
      </c>
      <c r="J1564" s="356"/>
      <c r="K1564" s="314"/>
      <c r="L1564" s="356"/>
      <c r="M1564" s="314"/>
      <c r="N1564" s="315"/>
      <c r="O1564" s="316"/>
      <c r="P1564" s="315"/>
      <c r="Q1564" s="316"/>
      <c r="R1564" s="315"/>
      <c r="S1564" s="316"/>
      <c r="T1564" s="315"/>
      <c r="U1564" s="316"/>
      <c r="V1564" s="452"/>
      <c r="W1564" s="452"/>
      <c r="X1564" s="452"/>
      <c r="Y1564" s="452"/>
      <c r="Z1564" s="452"/>
      <c r="AA1564" s="452"/>
      <c r="AB1564" s="452"/>
      <c r="AC1564" s="452"/>
      <c r="AD1564" s="311"/>
    </row>
    <row r="1565" spans="1:30" ht="20.100000000000001" customHeight="1">
      <c r="A1565" s="311"/>
      <c r="B1565" s="408"/>
      <c r="C1565" s="452"/>
      <c r="D1565" s="120" t="s">
        <v>8191</v>
      </c>
      <c r="E1565" s="526"/>
      <c r="F1565" s="531"/>
      <c r="G1565" s="314"/>
      <c r="H1565" s="356"/>
      <c r="I1565" s="314"/>
      <c r="J1565" s="356"/>
      <c r="K1565" s="314"/>
      <c r="L1565" s="356"/>
      <c r="M1565" s="314"/>
      <c r="N1565" s="315"/>
      <c r="O1565" s="316"/>
      <c r="P1565" s="315"/>
      <c r="Q1565" s="316"/>
      <c r="R1565" s="315"/>
      <c r="S1565" s="316"/>
      <c r="T1565" s="315"/>
      <c r="U1565" s="316"/>
      <c r="V1565" s="452"/>
      <c r="W1565" s="452"/>
      <c r="X1565" s="452"/>
      <c r="Y1565" s="452"/>
      <c r="Z1565" s="452"/>
      <c r="AA1565" s="452"/>
      <c r="AB1565" s="452"/>
      <c r="AC1565" s="452"/>
      <c r="AD1565" s="311"/>
    </row>
    <row r="1566" spans="1:30" ht="20.100000000000001" customHeight="1">
      <c r="A1566" s="311"/>
      <c r="B1566" s="408"/>
      <c r="C1566" s="452"/>
      <c r="D1566" s="120" t="s">
        <v>8192</v>
      </c>
      <c r="E1566" s="526"/>
      <c r="F1566" s="531"/>
      <c r="G1566" s="314"/>
      <c r="H1566" s="356"/>
      <c r="I1566" s="314"/>
      <c r="J1566" s="356"/>
      <c r="K1566" s="314"/>
      <c r="L1566" s="356"/>
      <c r="M1566" s="314"/>
      <c r="N1566" s="315"/>
      <c r="O1566" s="316"/>
      <c r="P1566" s="315"/>
      <c r="Q1566" s="316"/>
      <c r="R1566" s="315"/>
      <c r="S1566" s="316"/>
      <c r="T1566" s="315"/>
      <c r="U1566" s="316"/>
      <c r="V1566" s="452"/>
      <c r="W1566" s="452"/>
      <c r="X1566" s="452"/>
      <c r="Y1566" s="452"/>
      <c r="Z1566" s="452"/>
      <c r="AA1566" s="452"/>
      <c r="AB1566" s="452"/>
      <c r="AC1566" s="452"/>
      <c r="AD1566" s="311"/>
    </row>
    <row r="1567" spans="1:30" ht="20.100000000000001" customHeight="1">
      <c r="A1567" s="374" t="s">
        <v>8286</v>
      </c>
      <c r="B1567" s="461" t="s">
        <v>8287</v>
      </c>
      <c r="C1567" s="358" t="s">
        <v>996</v>
      </c>
      <c r="D1567" s="492" t="s">
        <v>1506</v>
      </c>
      <c r="E1567" s="527" t="s">
        <v>8190</v>
      </c>
      <c r="F1567" s="443"/>
      <c r="G1567" s="444"/>
      <c r="H1567" s="443"/>
      <c r="I1567" s="444"/>
      <c r="J1567" s="443"/>
      <c r="K1567" s="444"/>
      <c r="L1567" s="443"/>
      <c r="M1567" s="444"/>
      <c r="N1567" s="471"/>
      <c r="O1567" s="465"/>
      <c r="P1567" s="471"/>
      <c r="Q1567" s="465"/>
      <c r="R1567" s="471"/>
      <c r="S1567" s="465"/>
      <c r="T1567" s="471"/>
      <c r="U1567" s="465"/>
      <c r="V1567" s="358" t="s">
        <v>8161</v>
      </c>
      <c r="W1567" s="358" t="s">
        <v>8161</v>
      </c>
      <c r="X1567" s="358"/>
      <c r="Y1567" s="358"/>
      <c r="Z1567" s="358"/>
      <c r="AA1567" s="358"/>
      <c r="AB1567" s="358"/>
      <c r="AC1567" s="358"/>
      <c r="AD1567" s="374"/>
    </row>
    <row r="1568" spans="1:30" ht="20.100000000000001" customHeight="1">
      <c r="A1568" s="311"/>
      <c r="B1568" s="408"/>
      <c r="C1568" s="452"/>
      <c r="D1568" s="120" t="s">
        <v>1490</v>
      </c>
      <c r="E1568" s="526"/>
      <c r="F1568" s="531">
        <v>2</v>
      </c>
      <c r="G1568" s="314">
        <v>6.8965517241379306</v>
      </c>
      <c r="H1568" s="356">
        <v>2</v>
      </c>
      <c r="I1568" s="314">
        <v>7.4074074074074074</v>
      </c>
      <c r="J1568" s="356"/>
      <c r="K1568" s="314"/>
      <c r="L1568" s="356"/>
      <c r="M1568" s="314"/>
      <c r="N1568" s="315"/>
      <c r="O1568" s="316"/>
      <c r="P1568" s="315"/>
      <c r="Q1568" s="316"/>
      <c r="R1568" s="315"/>
      <c r="S1568" s="316"/>
      <c r="T1568" s="315"/>
      <c r="U1568" s="316"/>
      <c r="V1568" s="452"/>
      <c r="W1568" s="452"/>
      <c r="X1568" s="452"/>
      <c r="Y1568" s="452"/>
      <c r="Z1568" s="452"/>
      <c r="AA1568" s="452"/>
      <c r="AB1568" s="452"/>
      <c r="AC1568" s="452"/>
      <c r="AD1568" s="311"/>
    </row>
    <row r="1569" spans="1:30" ht="20.100000000000001" customHeight="1">
      <c r="A1569" s="311"/>
      <c r="B1569" s="408"/>
      <c r="C1569" s="452"/>
      <c r="D1569" s="120" t="s">
        <v>1507</v>
      </c>
      <c r="E1569" s="526"/>
      <c r="F1569" s="531">
        <v>4</v>
      </c>
      <c r="G1569" s="314">
        <v>13.793103448275861</v>
      </c>
      <c r="H1569" s="356">
        <v>7</v>
      </c>
      <c r="I1569" s="314">
        <v>25.925925925925927</v>
      </c>
      <c r="J1569" s="356"/>
      <c r="K1569" s="314"/>
      <c r="L1569" s="356"/>
      <c r="M1569" s="314"/>
      <c r="N1569" s="315"/>
      <c r="O1569" s="316"/>
      <c r="P1569" s="315"/>
      <c r="Q1569" s="316"/>
      <c r="R1569" s="315"/>
      <c r="S1569" s="316"/>
      <c r="T1569" s="315"/>
      <c r="U1569" s="316"/>
      <c r="V1569" s="452"/>
      <c r="W1569" s="452"/>
      <c r="X1569" s="452"/>
      <c r="Y1569" s="452"/>
      <c r="Z1569" s="452"/>
      <c r="AA1569" s="452"/>
      <c r="AB1569" s="452"/>
      <c r="AC1569" s="452"/>
      <c r="AD1569" s="311"/>
    </row>
    <row r="1570" spans="1:30" ht="20.100000000000001" customHeight="1">
      <c r="A1570" s="311"/>
      <c r="B1570" s="408"/>
      <c r="C1570" s="452"/>
      <c r="D1570" s="120" t="s">
        <v>1508</v>
      </c>
      <c r="E1570" s="526"/>
      <c r="F1570" s="531">
        <v>22</v>
      </c>
      <c r="G1570" s="314">
        <v>75.862068965517238</v>
      </c>
      <c r="H1570" s="356">
        <v>15</v>
      </c>
      <c r="I1570" s="314">
        <v>55.555555555555557</v>
      </c>
      <c r="J1570" s="356"/>
      <c r="K1570" s="314"/>
      <c r="L1570" s="356"/>
      <c r="M1570" s="314"/>
      <c r="N1570" s="315"/>
      <c r="O1570" s="316"/>
      <c r="P1570" s="315"/>
      <c r="Q1570" s="316"/>
      <c r="R1570" s="315"/>
      <c r="S1570" s="316"/>
      <c r="T1570" s="315"/>
      <c r="U1570" s="316"/>
      <c r="V1570" s="452"/>
      <c r="W1570" s="452"/>
      <c r="X1570" s="452"/>
      <c r="Y1570" s="452"/>
      <c r="Z1570" s="452"/>
      <c r="AA1570" s="452"/>
      <c r="AB1570" s="452"/>
      <c r="AC1570" s="452"/>
      <c r="AD1570" s="311"/>
    </row>
    <row r="1571" spans="1:30" ht="20.100000000000001" customHeight="1">
      <c r="A1571" s="311"/>
      <c r="B1571" s="408"/>
      <c r="C1571" s="452"/>
      <c r="D1571" s="120" t="s">
        <v>1509</v>
      </c>
      <c r="E1571" s="526"/>
      <c r="F1571" s="531">
        <v>1</v>
      </c>
      <c r="G1571" s="314">
        <v>3.4482758620689653</v>
      </c>
      <c r="H1571" s="356">
        <v>3</v>
      </c>
      <c r="I1571" s="314">
        <v>11.111111111111111</v>
      </c>
      <c r="J1571" s="356"/>
      <c r="K1571" s="314"/>
      <c r="L1571" s="356"/>
      <c r="M1571" s="314"/>
      <c r="N1571" s="315"/>
      <c r="O1571" s="316"/>
      <c r="P1571" s="315"/>
      <c r="Q1571" s="316"/>
      <c r="R1571" s="315"/>
      <c r="S1571" s="316"/>
      <c r="T1571" s="315"/>
      <c r="U1571" s="316"/>
      <c r="V1571" s="452"/>
      <c r="W1571" s="452"/>
      <c r="X1571" s="452"/>
      <c r="Y1571" s="452"/>
      <c r="Z1571" s="452"/>
      <c r="AA1571" s="452"/>
      <c r="AB1571" s="452"/>
      <c r="AC1571" s="452"/>
      <c r="AD1571" s="311"/>
    </row>
    <row r="1572" spans="1:30" ht="20.100000000000001" customHeight="1">
      <c r="A1572" s="311"/>
      <c r="B1572" s="408"/>
      <c r="C1572" s="452"/>
      <c r="D1572" s="120" t="s">
        <v>8191</v>
      </c>
      <c r="E1572" s="526"/>
      <c r="F1572" s="531"/>
      <c r="G1572" s="314"/>
      <c r="H1572" s="356"/>
      <c r="I1572" s="314"/>
      <c r="J1572" s="356"/>
      <c r="K1572" s="314"/>
      <c r="L1572" s="356"/>
      <c r="M1572" s="314"/>
      <c r="N1572" s="315"/>
      <c r="O1572" s="316"/>
      <c r="P1572" s="315"/>
      <c r="Q1572" s="316"/>
      <c r="R1572" s="315"/>
      <c r="S1572" s="316"/>
      <c r="T1572" s="315"/>
      <c r="U1572" s="316"/>
      <c r="V1572" s="452"/>
      <c r="W1572" s="452"/>
      <c r="X1572" s="452"/>
      <c r="Y1572" s="452"/>
      <c r="Z1572" s="452"/>
      <c r="AA1572" s="452"/>
      <c r="AB1572" s="452"/>
      <c r="AC1572" s="452"/>
      <c r="AD1572" s="311"/>
    </row>
    <row r="1573" spans="1:30" ht="20.100000000000001" customHeight="1">
      <c r="A1573" s="311"/>
      <c r="B1573" s="408"/>
      <c r="C1573" s="452"/>
      <c r="D1573" s="120" t="s">
        <v>8192</v>
      </c>
      <c r="E1573" s="526"/>
      <c r="F1573" s="531"/>
      <c r="G1573" s="314"/>
      <c r="H1573" s="356"/>
      <c r="I1573" s="314"/>
      <c r="J1573" s="356"/>
      <c r="K1573" s="314"/>
      <c r="L1573" s="356"/>
      <c r="M1573" s="314"/>
      <c r="N1573" s="315"/>
      <c r="O1573" s="316"/>
      <c r="P1573" s="315"/>
      <c r="Q1573" s="316"/>
      <c r="R1573" s="315"/>
      <c r="S1573" s="316"/>
      <c r="T1573" s="315"/>
      <c r="U1573" s="316"/>
      <c r="V1573" s="452"/>
      <c r="W1573" s="452"/>
      <c r="X1573" s="452"/>
      <c r="Y1573" s="452"/>
      <c r="Z1573" s="452"/>
      <c r="AA1573" s="452"/>
      <c r="AB1573" s="452"/>
      <c r="AC1573" s="452"/>
      <c r="AD1573" s="311"/>
    </row>
    <row r="1574" spans="1:30" ht="20.100000000000001" customHeight="1">
      <c r="A1574" s="374" t="s">
        <v>8288</v>
      </c>
      <c r="B1574" s="461" t="s">
        <v>8289</v>
      </c>
      <c r="C1574" s="358" t="s">
        <v>996</v>
      </c>
      <c r="D1574" s="492" t="s">
        <v>1510</v>
      </c>
      <c r="E1574" s="527" t="s">
        <v>8190</v>
      </c>
      <c r="F1574" s="443"/>
      <c r="G1574" s="444"/>
      <c r="H1574" s="443"/>
      <c r="I1574" s="444"/>
      <c r="J1574" s="443"/>
      <c r="K1574" s="444"/>
      <c r="L1574" s="443"/>
      <c r="M1574" s="444"/>
      <c r="N1574" s="471"/>
      <c r="O1574" s="465"/>
      <c r="P1574" s="471"/>
      <c r="Q1574" s="465"/>
      <c r="R1574" s="471"/>
      <c r="S1574" s="465"/>
      <c r="T1574" s="471"/>
      <c r="U1574" s="465"/>
      <c r="V1574" s="358" t="s">
        <v>8161</v>
      </c>
      <c r="W1574" s="358" t="s">
        <v>8161</v>
      </c>
      <c r="X1574" s="358"/>
      <c r="Y1574" s="358"/>
      <c r="Z1574" s="358"/>
      <c r="AA1574" s="358"/>
      <c r="AB1574" s="358"/>
      <c r="AC1574" s="358"/>
      <c r="AD1574" s="374"/>
    </row>
    <row r="1575" spans="1:30" ht="20.100000000000001" customHeight="1">
      <c r="A1575" s="311"/>
      <c r="B1575" s="408"/>
      <c r="C1575" s="452"/>
      <c r="D1575" s="120" t="s">
        <v>1511</v>
      </c>
      <c r="E1575" s="526"/>
      <c r="F1575" s="531">
        <v>1</v>
      </c>
      <c r="G1575" s="314">
        <v>3.4482758620689653</v>
      </c>
      <c r="H1575" s="356">
        <v>4</v>
      </c>
      <c r="I1575" s="314">
        <v>14.814814814814815</v>
      </c>
      <c r="J1575" s="356"/>
      <c r="K1575" s="314"/>
      <c r="L1575" s="356"/>
      <c r="M1575" s="314"/>
      <c r="N1575" s="315"/>
      <c r="O1575" s="316"/>
      <c r="P1575" s="315"/>
      <c r="Q1575" s="316"/>
      <c r="R1575" s="315"/>
      <c r="S1575" s="316"/>
      <c r="T1575" s="315"/>
      <c r="U1575" s="316"/>
      <c r="V1575" s="452"/>
      <c r="W1575" s="452"/>
      <c r="X1575" s="452"/>
      <c r="Y1575" s="452"/>
      <c r="Z1575" s="452"/>
      <c r="AA1575" s="452"/>
      <c r="AB1575" s="452"/>
      <c r="AC1575" s="452"/>
      <c r="AD1575" s="311"/>
    </row>
    <row r="1576" spans="1:30" ht="20.100000000000001" customHeight="1">
      <c r="A1576" s="311"/>
      <c r="B1576" s="408"/>
      <c r="C1576" s="452"/>
      <c r="D1576" s="120" t="s">
        <v>1512</v>
      </c>
      <c r="E1576" s="526"/>
      <c r="F1576" s="531">
        <v>13</v>
      </c>
      <c r="G1576" s="314">
        <v>44.827586206896555</v>
      </c>
      <c r="H1576" s="356">
        <v>14</v>
      </c>
      <c r="I1576" s="314">
        <v>51.851851851851855</v>
      </c>
      <c r="J1576" s="356"/>
      <c r="K1576" s="314"/>
      <c r="L1576" s="356"/>
      <c r="M1576" s="314"/>
      <c r="N1576" s="315"/>
      <c r="O1576" s="316"/>
      <c r="P1576" s="315"/>
      <c r="Q1576" s="316"/>
      <c r="R1576" s="315"/>
      <c r="S1576" s="316"/>
      <c r="T1576" s="315"/>
      <c r="U1576" s="316"/>
      <c r="V1576" s="452"/>
      <c r="W1576" s="452"/>
      <c r="X1576" s="452"/>
      <c r="Y1576" s="452"/>
      <c r="Z1576" s="452"/>
      <c r="AA1576" s="452"/>
      <c r="AB1576" s="452"/>
      <c r="AC1576" s="452"/>
      <c r="AD1576" s="311"/>
    </row>
    <row r="1577" spans="1:30" ht="20.100000000000001" customHeight="1">
      <c r="A1577" s="311"/>
      <c r="B1577" s="408"/>
      <c r="C1577" s="452"/>
      <c r="D1577" s="120" t="s">
        <v>1513</v>
      </c>
      <c r="E1577" s="526"/>
      <c r="F1577" s="531">
        <v>14</v>
      </c>
      <c r="G1577" s="314">
        <v>48.275862068965516</v>
      </c>
      <c r="H1577" s="356">
        <v>9</v>
      </c>
      <c r="I1577" s="314">
        <v>33.333333333333336</v>
      </c>
      <c r="J1577" s="356"/>
      <c r="K1577" s="314"/>
      <c r="L1577" s="356"/>
      <c r="M1577" s="314"/>
      <c r="N1577" s="315"/>
      <c r="O1577" s="316"/>
      <c r="P1577" s="315"/>
      <c r="Q1577" s="316"/>
      <c r="R1577" s="315"/>
      <c r="S1577" s="316"/>
      <c r="T1577" s="315"/>
      <c r="U1577" s="316"/>
      <c r="V1577" s="452"/>
      <c r="W1577" s="452"/>
      <c r="X1577" s="452"/>
      <c r="Y1577" s="452"/>
      <c r="Z1577" s="452"/>
      <c r="AA1577" s="452"/>
      <c r="AB1577" s="452"/>
      <c r="AC1577" s="452"/>
      <c r="AD1577" s="311"/>
    </row>
    <row r="1578" spans="1:30" ht="20.100000000000001" customHeight="1">
      <c r="A1578" s="311"/>
      <c r="B1578" s="408"/>
      <c r="C1578" s="452"/>
      <c r="D1578" s="120" t="s">
        <v>1514</v>
      </c>
      <c r="E1578" s="526"/>
      <c r="F1578" s="531">
        <v>1</v>
      </c>
      <c r="G1578" s="314">
        <v>3.4482758620689653</v>
      </c>
      <c r="H1578" s="356"/>
      <c r="I1578" s="314"/>
      <c r="J1578" s="356"/>
      <c r="K1578" s="314"/>
      <c r="L1578" s="356"/>
      <c r="M1578" s="314"/>
      <c r="N1578" s="315"/>
      <c r="O1578" s="316"/>
      <c r="P1578" s="315"/>
      <c r="Q1578" s="316"/>
      <c r="R1578" s="315"/>
      <c r="S1578" s="316"/>
      <c r="T1578" s="315"/>
      <c r="U1578" s="316"/>
      <c r="V1578" s="452"/>
      <c r="W1578" s="452"/>
      <c r="X1578" s="452"/>
      <c r="Y1578" s="452"/>
      <c r="Z1578" s="452"/>
      <c r="AA1578" s="452"/>
      <c r="AB1578" s="452"/>
      <c r="AC1578" s="452"/>
      <c r="AD1578" s="311"/>
    </row>
    <row r="1579" spans="1:30" ht="20.100000000000001" customHeight="1">
      <c r="A1579" s="311"/>
      <c r="B1579" s="408"/>
      <c r="C1579" s="452"/>
      <c r="D1579" s="120" t="s">
        <v>8191</v>
      </c>
      <c r="E1579" s="526"/>
      <c r="F1579" s="531"/>
      <c r="G1579" s="314"/>
      <c r="H1579" s="356"/>
      <c r="I1579" s="314"/>
      <c r="J1579" s="356"/>
      <c r="K1579" s="314"/>
      <c r="L1579" s="356"/>
      <c r="M1579" s="314"/>
      <c r="N1579" s="315"/>
      <c r="O1579" s="316"/>
      <c r="P1579" s="315"/>
      <c r="Q1579" s="316"/>
      <c r="R1579" s="315"/>
      <c r="S1579" s="316"/>
      <c r="T1579" s="315"/>
      <c r="U1579" s="316"/>
      <c r="V1579" s="452"/>
      <c r="W1579" s="452"/>
      <c r="X1579" s="452"/>
      <c r="Y1579" s="452"/>
      <c r="Z1579" s="452"/>
      <c r="AA1579" s="452"/>
      <c r="AB1579" s="452"/>
      <c r="AC1579" s="452"/>
      <c r="AD1579" s="311"/>
    </row>
    <row r="1580" spans="1:30" ht="20.100000000000001" customHeight="1">
      <c r="A1580" s="311"/>
      <c r="B1580" s="408"/>
      <c r="C1580" s="452"/>
      <c r="D1580" s="120" t="s">
        <v>8192</v>
      </c>
      <c r="E1580" s="526"/>
      <c r="F1580" s="531"/>
      <c r="G1580" s="314"/>
      <c r="H1580" s="356"/>
      <c r="I1580" s="314"/>
      <c r="J1580" s="356"/>
      <c r="K1580" s="314"/>
      <c r="L1580" s="356"/>
      <c r="M1580" s="314"/>
      <c r="N1580" s="315"/>
      <c r="O1580" s="316"/>
      <c r="P1580" s="315"/>
      <c r="Q1580" s="316"/>
      <c r="R1580" s="315"/>
      <c r="S1580" s="316"/>
      <c r="T1580" s="315"/>
      <c r="U1580" s="316"/>
      <c r="V1580" s="452"/>
      <c r="W1580" s="452"/>
      <c r="X1580" s="452"/>
      <c r="Y1580" s="452"/>
      <c r="Z1580" s="452"/>
      <c r="AA1580" s="452"/>
      <c r="AB1580" s="452"/>
      <c r="AC1580" s="452"/>
      <c r="AD1580" s="311"/>
    </row>
    <row r="1581" spans="1:30" ht="20.100000000000001" customHeight="1">
      <c r="A1581" s="460" t="s">
        <v>5489</v>
      </c>
      <c r="B1581" s="461" t="s">
        <v>771</v>
      </c>
      <c r="C1581" s="358" t="s">
        <v>996</v>
      </c>
      <c r="D1581" s="374" t="s">
        <v>1510</v>
      </c>
      <c r="E1581" s="527" t="s">
        <v>8190</v>
      </c>
      <c r="F1581" s="467">
        <v>2</v>
      </c>
      <c r="G1581" s="477">
        <v>6.8965517241379306</v>
      </c>
      <c r="H1581" s="467">
        <v>2</v>
      </c>
      <c r="I1581" s="477">
        <v>7.4074074074074074</v>
      </c>
      <c r="J1581" s="467">
        <v>3</v>
      </c>
      <c r="K1581" s="477">
        <v>8.6</v>
      </c>
      <c r="L1581" s="443">
        <v>1</v>
      </c>
      <c r="M1581" s="444">
        <v>3.0303030303030303</v>
      </c>
      <c r="N1581" s="471">
        <v>7</v>
      </c>
      <c r="O1581" s="465">
        <v>16.666666666666668</v>
      </c>
      <c r="P1581" s="471">
        <v>12</v>
      </c>
      <c r="Q1581" s="465">
        <v>27.906976744186046</v>
      </c>
      <c r="R1581" s="471">
        <v>13</v>
      </c>
      <c r="S1581" s="465">
        <v>15.9</v>
      </c>
      <c r="T1581" s="471">
        <v>125</v>
      </c>
      <c r="U1581" s="465">
        <v>21.477663230240548</v>
      </c>
      <c r="V1581" s="358" t="s">
        <v>8161</v>
      </c>
      <c r="W1581" s="358" t="s">
        <v>8161</v>
      </c>
      <c r="X1581" s="358" t="s">
        <v>8161</v>
      </c>
      <c r="Y1581" s="358" t="s">
        <v>8161</v>
      </c>
      <c r="Z1581" s="358" t="s">
        <v>8161</v>
      </c>
      <c r="AA1581" s="358" t="s">
        <v>8161</v>
      </c>
      <c r="AB1581" s="358" t="s">
        <v>138</v>
      </c>
      <c r="AC1581" s="358" t="s">
        <v>138</v>
      </c>
      <c r="AD1581" s="358"/>
    </row>
    <row r="1582" spans="1:30" ht="20.100000000000001" customHeight="1">
      <c r="A1582" s="144"/>
      <c r="B1582" s="413"/>
      <c r="C1582" s="452"/>
      <c r="D1582" s="311" t="s">
        <v>1511</v>
      </c>
      <c r="E1582" s="526"/>
      <c r="F1582" s="323">
        <v>9</v>
      </c>
      <c r="G1582" s="191">
        <v>31.03448275862069</v>
      </c>
      <c r="H1582" s="323">
        <v>12</v>
      </c>
      <c r="I1582" s="191">
        <v>44.444444444444443</v>
      </c>
      <c r="J1582" s="323">
        <v>13</v>
      </c>
      <c r="K1582" s="191">
        <v>37.1</v>
      </c>
      <c r="L1582" s="356">
        <v>11</v>
      </c>
      <c r="M1582" s="314">
        <v>33.333333333333336</v>
      </c>
      <c r="N1582" s="315">
        <v>16</v>
      </c>
      <c r="O1582" s="316">
        <v>38.095238095238095</v>
      </c>
      <c r="P1582" s="315">
        <v>17</v>
      </c>
      <c r="Q1582" s="316">
        <v>39.534883720930232</v>
      </c>
      <c r="R1582" s="315">
        <v>30</v>
      </c>
      <c r="S1582" s="316">
        <v>36.6</v>
      </c>
      <c r="T1582" s="315">
        <v>251</v>
      </c>
      <c r="U1582" s="316">
        <v>43.127147766323027</v>
      </c>
      <c r="V1582" s="316"/>
      <c r="W1582" s="316"/>
      <c r="X1582" s="316"/>
      <c r="Y1582" s="452"/>
      <c r="Z1582" s="452"/>
      <c r="AA1582" s="452"/>
      <c r="AB1582" s="452"/>
      <c r="AC1582" s="452"/>
      <c r="AD1582" s="452"/>
    </row>
    <row r="1583" spans="1:30" ht="20.100000000000001" customHeight="1">
      <c r="A1583" s="144"/>
      <c r="B1583" s="413"/>
      <c r="C1583" s="452"/>
      <c r="D1583" s="311" t="s">
        <v>1512</v>
      </c>
      <c r="E1583" s="526"/>
      <c r="F1583" s="323">
        <v>11</v>
      </c>
      <c r="G1583" s="191">
        <v>37.931034482758619</v>
      </c>
      <c r="H1583" s="323">
        <v>10</v>
      </c>
      <c r="I1583" s="191">
        <v>37.037037037037038</v>
      </c>
      <c r="J1583" s="323">
        <v>18</v>
      </c>
      <c r="K1583" s="191">
        <v>51.4</v>
      </c>
      <c r="L1583" s="356">
        <v>18</v>
      </c>
      <c r="M1583" s="314">
        <v>54.545454545454547</v>
      </c>
      <c r="N1583" s="315">
        <v>18</v>
      </c>
      <c r="O1583" s="316">
        <v>42.857142857142854</v>
      </c>
      <c r="P1583" s="315">
        <v>11</v>
      </c>
      <c r="Q1583" s="316">
        <v>25.581395348837209</v>
      </c>
      <c r="R1583" s="315">
        <v>30</v>
      </c>
      <c r="S1583" s="316">
        <v>36.6</v>
      </c>
      <c r="T1583" s="315">
        <v>155</v>
      </c>
      <c r="U1583" s="316">
        <v>26.632302405498283</v>
      </c>
      <c r="V1583" s="316"/>
      <c r="W1583" s="316"/>
      <c r="X1583" s="316"/>
      <c r="Y1583" s="452"/>
      <c r="Z1583" s="452"/>
      <c r="AA1583" s="452"/>
      <c r="AB1583" s="452"/>
      <c r="AC1583" s="452"/>
      <c r="AD1583" s="452"/>
    </row>
    <row r="1584" spans="1:30" ht="20.100000000000001" customHeight="1">
      <c r="A1584" s="144"/>
      <c r="B1584" s="413"/>
      <c r="C1584" s="452"/>
      <c r="D1584" s="311" t="s">
        <v>1513</v>
      </c>
      <c r="E1584" s="526"/>
      <c r="F1584" s="323">
        <v>7</v>
      </c>
      <c r="G1584" s="191">
        <v>24.137931034482758</v>
      </c>
      <c r="H1584" s="323">
        <v>3</v>
      </c>
      <c r="I1584" s="191">
        <v>11.111111111111111</v>
      </c>
      <c r="J1584" s="323">
        <v>1</v>
      </c>
      <c r="K1584" s="191">
        <v>2.9</v>
      </c>
      <c r="L1584" s="356">
        <v>3</v>
      </c>
      <c r="M1584" s="314">
        <v>9.0909090909090917</v>
      </c>
      <c r="N1584" s="315">
        <v>1</v>
      </c>
      <c r="O1584" s="316">
        <v>2.3809523809523809</v>
      </c>
      <c r="P1584" s="315">
        <v>3</v>
      </c>
      <c r="Q1584" s="316">
        <v>6.9767441860465116</v>
      </c>
      <c r="R1584" s="315">
        <v>8</v>
      </c>
      <c r="S1584" s="316">
        <v>9.8000000000000007</v>
      </c>
      <c r="T1584" s="315">
        <v>50</v>
      </c>
      <c r="U1584" s="316">
        <v>8.5910652920962196</v>
      </c>
      <c r="V1584" s="316"/>
      <c r="W1584" s="316"/>
      <c r="X1584" s="316"/>
      <c r="Y1584" s="452"/>
      <c r="Z1584" s="452"/>
      <c r="AA1584" s="452"/>
      <c r="AB1584" s="452"/>
      <c r="AC1584" s="452"/>
      <c r="AD1584" s="452"/>
    </row>
    <row r="1585" spans="1:30" ht="20.100000000000001" customHeight="1">
      <c r="A1585" s="144"/>
      <c r="B1585" s="413"/>
      <c r="C1585" s="452"/>
      <c r="D1585" s="311" t="s">
        <v>1514</v>
      </c>
      <c r="E1585" s="526"/>
      <c r="F1585" s="323"/>
      <c r="G1585" s="191"/>
      <c r="H1585" s="323"/>
      <c r="I1585" s="191"/>
      <c r="J1585" s="323"/>
      <c r="K1585" s="191"/>
      <c r="L1585" s="356"/>
      <c r="M1585" s="314"/>
      <c r="N1585" s="315"/>
      <c r="O1585" s="316"/>
      <c r="P1585" s="315"/>
      <c r="Q1585" s="316"/>
      <c r="R1585" s="315">
        <v>1</v>
      </c>
      <c r="S1585" s="316">
        <v>1.2</v>
      </c>
      <c r="T1585" s="315">
        <v>1</v>
      </c>
      <c r="U1585" s="316">
        <v>0.1718213058419244</v>
      </c>
      <c r="V1585" s="316"/>
      <c r="W1585" s="316"/>
      <c r="X1585" s="316"/>
      <c r="Y1585" s="452"/>
      <c r="Z1585" s="452"/>
      <c r="AA1585" s="452"/>
      <c r="AB1585" s="452"/>
      <c r="AC1585" s="452"/>
      <c r="AD1585" s="452"/>
    </row>
    <row r="1586" spans="1:30" ht="20.100000000000001" customHeight="1">
      <c r="A1586" s="144"/>
      <c r="B1586" s="413"/>
      <c r="C1586" s="452"/>
      <c r="D1586" s="311" t="s">
        <v>8191</v>
      </c>
      <c r="E1586" s="526"/>
      <c r="F1586" s="323"/>
      <c r="G1586" s="191"/>
      <c r="H1586" s="323"/>
      <c r="I1586" s="191"/>
      <c r="J1586" s="323"/>
      <c r="K1586" s="191"/>
      <c r="L1586" s="356"/>
      <c r="M1586" s="314"/>
      <c r="N1586" s="315"/>
      <c r="O1586" s="316"/>
      <c r="P1586" s="315"/>
      <c r="Q1586" s="316"/>
      <c r="R1586" s="315"/>
      <c r="S1586" s="316"/>
      <c r="T1586" s="315"/>
      <c r="U1586" s="316"/>
      <c r="V1586" s="316"/>
      <c r="W1586" s="316"/>
      <c r="X1586" s="316"/>
      <c r="Y1586" s="452"/>
      <c r="Z1586" s="452"/>
      <c r="AA1586" s="452"/>
      <c r="AB1586" s="452"/>
      <c r="AC1586" s="452"/>
      <c r="AD1586" s="452"/>
    </row>
    <row r="1587" spans="1:30" ht="20.100000000000001" customHeight="1">
      <c r="A1587" s="144"/>
      <c r="B1587" s="413"/>
      <c r="C1587" s="452"/>
      <c r="D1587" s="311" t="s">
        <v>8192</v>
      </c>
      <c r="E1587" s="526"/>
      <c r="F1587" s="323"/>
      <c r="G1587" s="191"/>
      <c r="H1587" s="323"/>
      <c r="I1587" s="191"/>
      <c r="J1587" s="323"/>
      <c r="K1587" s="191"/>
      <c r="L1587" s="356"/>
      <c r="M1587" s="314"/>
      <c r="N1587" s="315"/>
      <c r="O1587" s="316"/>
      <c r="P1587" s="315"/>
      <c r="Q1587" s="316"/>
      <c r="R1587" s="315"/>
      <c r="S1587" s="316"/>
      <c r="T1587" s="315"/>
      <c r="U1587" s="316"/>
      <c r="V1587" s="316"/>
      <c r="W1587" s="316"/>
      <c r="X1587" s="316"/>
      <c r="Y1587" s="452"/>
      <c r="Z1587" s="452"/>
      <c r="AA1587" s="452"/>
      <c r="AB1587" s="452"/>
      <c r="AC1587" s="452"/>
      <c r="AD1587" s="452"/>
    </row>
    <row r="1588" spans="1:30" ht="20.100000000000001" customHeight="1">
      <c r="A1588" s="460" t="s">
        <v>5490</v>
      </c>
      <c r="B1588" s="461" t="s">
        <v>204</v>
      </c>
      <c r="C1588" s="358" t="s">
        <v>996</v>
      </c>
      <c r="D1588" s="374" t="s">
        <v>1510</v>
      </c>
      <c r="E1588" s="527" t="s">
        <v>8190</v>
      </c>
      <c r="F1588" s="467"/>
      <c r="G1588" s="477"/>
      <c r="H1588" s="467"/>
      <c r="I1588" s="477"/>
      <c r="J1588" s="467"/>
      <c r="K1588" s="477"/>
      <c r="L1588" s="443"/>
      <c r="M1588" s="444"/>
      <c r="N1588" s="471">
        <v>4</v>
      </c>
      <c r="O1588" s="465">
        <v>9.5238095238095237</v>
      </c>
      <c r="P1588" s="471">
        <v>3</v>
      </c>
      <c r="Q1588" s="465">
        <v>6.9767441860465116</v>
      </c>
      <c r="R1588" s="471">
        <v>6</v>
      </c>
      <c r="S1588" s="465">
        <v>7.3</v>
      </c>
      <c r="T1588" s="471">
        <v>54</v>
      </c>
      <c r="U1588" s="465">
        <v>9.2783505154639183</v>
      </c>
      <c r="V1588" s="358" t="s">
        <v>8161</v>
      </c>
      <c r="W1588" s="358" t="s">
        <v>8161</v>
      </c>
      <c r="X1588" s="358" t="s">
        <v>8161</v>
      </c>
      <c r="Y1588" s="358" t="s">
        <v>8161</v>
      </c>
      <c r="Z1588" s="358" t="s">
        <v>8161</v>
      </c>
      <c r="AA1588" s="358" t="s">
        <v>8161</v>
      </c>
      <c r="AB1588" s="358" t="s">
        <v>138</v>
      </c>
      <c r="AC1588" s="358" t="s">
        <v>138</v>
      </c>
      <c r="AD1588" s="358"/>
    </row>
    <row r="1589" spans="1:30" ht="20.100000000000001" customHeight="1">
      <c r="A1589" s="144"/>
      <c r="B1589" s="413"/>
      <c r="C1589" s="452"/>
      <c r="D1589" s="311" t="s">
        <v>1511</v>
      </c>
      <c r="E1589" s="526"/>
      <c r="F1589" s="323">
        <v>2</v>
      </c>
      <c r="G1589" s="191">
        <v>6.8965517241379306</v>
      </c>
      <c r="H1589" s="323">
        <v>8</v>
      </c>
      <c r="I1589" s="191">
        <v>29.62962962962963</v>
      </c>
      <c r="J1589" s="323">
        <v>9</v>
      </c>
      <c r="K1589" s="191">
        <v>25.7</v>
      </c>
      <c r="L1589" s="356">
        <v>5</v>
      </c>
      <c r="M1589" s="314">
        <v>15.151515151515152</v>
      </c>
      <c r="N1589" s="315">
        <v>10</v>
      </c>
      <c r="O1589" s="316">
        <v>23.80952380952381</v>
      </c>
      <c r="P1589" s="315">
        <v>13</v>
      </c>
      <c r="Q1589" s="316">
        <v>30.232558139534884</v>
      </c>
      <c r="R1589" s="315">
        <v>16</v>
      </c>
      <c r="S1589" s="316">
        <v>19.5</v>
      </c>
      <c r="T1589" s="315">
        <v>174</v>
      </c>
      <c r="U1589" s="316">
        <v>29.896907216494846</v>
      </c>
      <c r="V1589" s="316"/>
      <c r="W1589" s="316"/>
      <c r="X1589" s="316"/>
      <c r="Y1589" s="452"/>
      <c r="Z1589" s="452"/>
      <c r="AA1589" s="452"/>
      <c r="AB1589" s="452"/>
      <c r="AC1589" s="452"/>
      <c r="AD1589" s="452"/>
    </row>
    <row r="1590" spans="1:30" ht="20.100000000000001" customHeight="1">
      <c r="A1590" s="144"/>
      <c r="B1590" s="413"/>
      <c r="C1590" s="452"/>
      <c r="D1590" s="311" t="s">
        <v>1512</v>
      </c>
      <c r="E1590" s="526"/>
      <c r="F1590" s="323">
        <v>17</v>
      </c>
      <c r="G1590" s="191">
        <v>58.620689655172413</v>
      </c>
      <c r="H1590" s="323">
        <v>14</v>
      </c>
      <c r="I1590" s="191">
        <v>51.851851851851855</v>
      </c>
      <c r="J1590" s="323">
        <v>18</v>
      </c>
      <c r="K1590" s="191">
        <v>51.4</v>
      </c>
      <c r="L1590" s="356">
        <v>24</v>
      </c>
      <c r="M1590" s="314">
        <v>72.727272727272734</v>
      </c>
      <c r="N1590" s="315">
        <v>22</v>
      </c>
      <c r="O1590" s="316">
        <v>52.38095238095238</v>
      </c>
      <c r="P1590" s="315">
        <v>18</v>
      </c>
      <c r="Q1590" s="316">
        <v>41.860465116279073</v>
      </c>
      <c r="R1590" s="315">
        <v>46</v>
      </c>
      <c r="S1590" s="316">
        <v>56.1</v>
      </c>
      <c r="T1590" s="315">
        <v>246</v>
      </c>
      <c r="U1590" s="316">
        <v>42.268041237113401</v>
      </c>
      <c r="V1590" s="316"/>
      <c r="W1590" s="316"/>
      <c r="X1590" s="316"/>
      <c r="Y1590" s="452"/>
      <c r="Z1590" s="452"/>
      <c r="AA1590" s="452"/>
      <c r="AB1590" s="452"/>
      <c r="AC1590" s="452"/>
      <c r="AD1590" s="452"/>
    </row>
    <row r="1591" spans="1:30" ht="20.100000000000001" customHeight="1">
      <c r="A1591" s="144"/>
      <c r="B1591" s="413"/>
      <c r="C1591" s="452"/>
      <c r="D1591" s="311" t="s">
        <v>1513</v>
      </c>
      <c r="E1591" s="526"/>
      <c r="F1591" s="323">
        <v>9</v>
      </c>
      <c r="G1591" s="191">
        <v>31.03448275862069</v>
      </c>
      <c r="H1591" s="323">
        <v>5</v>
      </c>
      <c r="I1591" s="191">
        <v>18.518518518518519</v>
      </c>
      <c r="J1591" s="323">
        <v>8</v>
      </c>
      <c r="K1591" s="191">
        <v>22.9</v>
      </c>
      <c r="L1591" s="356">
        <v>3</v>
      </c>
      <c r="M1591" s="314">
        <v>9.0909090909090917</v>
      </c>
      <c r="N1591" s="315">
        <v>6</v>
      </c>
      <c r="O1591" s="316">
        <v>14.285714285714286</v>
      </c>
      <c r="P1591" s="315">
        <v>9</v>
      </c>
      <c r="Q1591" s="316">
        <v>20.930232558139537</v>
      </c>
      <c r="R1591" s="315">
        <v>14</v>
      </c>
      <c r="S1591" s="316">
        <v>17.100000000000001</v>
      </c>
      <c r="T1591" s="315">
        <v>103</v>
      </c>
      <c r="U1591" s="316">
        <v>17.697594501718214</v>
      </c>
      <c r="V1591" s="316"/>
      <c r="W1591" s="316"/>
      <c r="X1591" s="316"/>
      <c r="Y1591" s="452"/>
      <c r="Z1591" s="452"/>
      <c r="AA1591" s="452"/>
      <c r="AB1591" s="452"/>
      <c r="AC1591" s="452"/>
      <c r="AD1591" s="452"/>
    </row>
    <row r="1592" spans="1:30" ht="20.100000000000001" customHeight="1">
      <c r="A1592" s="144"/>
      <c r="B1592" s="413"/>
      <c r="C1592" s="452"/>
      <c r="D1592" s="311" t="s">
        <v>1514</v>
      </c>
      <c r="E1592" s="526"/>
      <c r="F1592" s="323">
        <v>1</v>
      </c>
      <c r="G1592" s="191">
        <v>3.4482758620689653</v>
      </c>
      <c r="H1592" s="323"/>
      <c r="I1592" s="191"/>
      <c r="J1592" s="323"/>
      <c r="K1592" s="191"/>
      <c r="L1592" s="356">
        <v>1</v>
      </c>
      <c r="M1592" s="314">
        <v>3.0303030303030303</v>
      </c>
      <c r="N1592" s="315"/>
      <c r="O1592" s="316"/>
      <c r="P1592" s="315"/>
      <c r="Q1592" s="316"/>
      <c r="R1592" s="315"/>
      <c r="S1592" s="316"/>
      <c r="T1592" s="315">
        <v>5</v>
      </c>
      <c r="U1592" s="316">
        <v>0.85910652920962194</v>
      </c>
      <c r="V1592" s="316"/>
      <c r="W1592" s="316"/>
      <c r="X1592" s="316"/>
      <c r="Y1592" s="452"/>
      <c r="Z1592" s="452"/>
      <c r="AA1592" s="452"/>
      <c r="AB1592" s="452"/>
      <c r="AC1592" s="452"/>
      <c r="AD1592" s="452"/>
    </row>
    <row r="1593" spans="1:30" ht="20.100000000000001" customHeight="1">
      <c r="A1593" s="144"/>
      <c r="B1593" s="413"/>
      <c r="C1593" s="452"/>
      <c r="D1593" s="311" t="s">
        <v>8191</v>
      </c>
      <c r="E1593" s="526"/>
      <c r="F1593" s="323"/>
      <c r="G1593" s="191"/>
      <c r="H1593" s="323"/>
      <c r="I1593" s="191"/>
      <c r="J1593" s="323"/>
      <c r="K1593" s="191"/>
      <c r="L1593" s="356"/>
      <c r="M1593" s="314"/>
      <c r="N1593" s="315"/>
      <c r="O1593" s="316"/>
      <c r="P1593" s="315"/>
      <c r="Q1593" s="316"/>
      <c r="R1593" s="315"/>
      <c r="S1593" s="316"/>
      <c r="T1593" s="315"/>
      <c r="U1593" s="316"/>
      <c r="V1593" s="316"/>
      <c r="W1593" s="316"/>
      <c r="X1593" s="316"/>
      <c r="Y1593" s="452"/>
      <c r="Z1593" s="452"/>
      <c r="AA1593" s="452"/>
      <c r="AB1593" s="452"/>
      <c r="AC1593" s="452"/>
      <c r="AD1593" s="452"/>
    </row>
    <row r="1594" spans="1:30" ht="20.100000000000001" customHeight="1">
      <c r="A1594" s="144"/>
      <c r="B1594" s="413"/>
      <c r="C1594" s="452"/>
      <c r="D1594" s="311" t="s">
        <v>8192</v>
      </c>
      <c r="E1594" s="526"/>
      <c r="F1594" s="323"/>
      <c r="G1594" s="191"/>
      <c r="H1594" s="323"/>
      <c r="I1594" s="191"/>
      <c r="J1594" s="323"/>
      <c r="K1594" s="191"/>
      <c r="L1594" s="356"/>
      <c r="M1594" s="314"/>
      <c r="N1594" s="315"/>
      <c r="O1594" s="316"/>
      <c r="P1594" s="315"/>
      <c r="Q1594" s="316"/>
      <c r="R1594" s="315"/>
      <c r="S1594" s="316"/>
      <c r="T1594" s="315"/>
      <c r="U1594" s="316"/>
      <c r="V1594" s="316"/>
      <c r="W1594" s="316"/>
      <c r="X1594" s="316"/>
      <c r="Y1594" s="452"/>
      <c r="Z1594" s="452"/>
      <c r="AA1594" s="452"/>
      <c r="AB1594" s="452"/>
      <c r="AC1594" s="452"/>
      <c r="AD1594" s="452"/>
    </row>
    <row r="1595" spans="1:30" ht="20.100000000000001" customHeight="1">
      <c r="A1595" s="460" t="s">
        <v>5491</v>
      </c>
      <c r="B1595" s="461" t="s">
        <v>205</v>
      </c>
      <c r="C1595" s="358" t="s">
        <v>996</v>
      </c>
      <c r="D1595" s="374" t="s">
        <v>1510</v>
      </c>
      <c r="E1595" s="527" t="s">
        <v>8190</v>
      </c>
      <c r="F1595" s="467"/>
      <c r="G1595" s="477"/>
      <c r="H1595" s="467"/>
      <c r="I1595" s="477"/>
      <c r="J1595" s="467"/>
      <c r="K1595" s="477"/>
      <c r="L1595" s="443"/>
      <c r="M1595" s="444"/>
      <c r="N1595" s="471"/>
      <c r="O1595" s="465"/>
      <c r="P1595" s="471">
        <v>1</v>
      </c>
      <c r="Q1595" s="465">
        <v>2.3255813953488373</v>
      </c>
      <c r="R1595" s="471">
        <v>4</v>
      </c>
      <c r="S1595" s="465">
        <v>4.9382716049382713</v>
      </c>
      <c r="T1595" s="471">
        <v>36</v>
      </c>
      <c r="U1595" s="465">
        <v>6.1855670103092786</v>
      </c>
      <c r="V1595" s="358" t="s">
        <v>8161</v>
      </c>
      <c r="W1595" s="358" t="s">
        <v>8161</v>
      </c>
      <c r="X1595" s="358" t="s">
        <v>8161</v>
      </c>
      <c r="Y1595" s="358" t="s">
        <v>8161</v>
      </c>
      <c r="Z1595" s="358" t="s">
        <v>8161</v>
      </c>
      <c r="AA1595" s="358" t="s">
        <v>8161</v>
      </c>
      <c r="AB1595" s="358" t="s">
        <v>138</v>
      </c>
      <c r="AC1595" s="358" t="s">
        <v>138</v>
      </c>
      <c r="AD1595" s="358"/>
    </row>
    <row r="1596" spans="1:30" ht="20.100000000000001" customHeight="1">
      <c r="A1596" s="144"/>
      <c r="B1596" s="413"/>
      <c r="C1596" s="452"/>
      <c r="D1596" s="311" t="s">
        <v>1511</v>
      </c>
      <c r="E1596" s="526"/>
      <c r="F1596" s="323"/>
      <c r="G1596" s="191"/>
      <c r="H1596" s="323">
        <v>6</v>
      </c>
      <c r="I1596" s="191">
        <v>22.222222222222221</v>
      </c>
      <c r="J1596" s="323">
        <v>4</v>
      </c>
      <c r="K1596" s="191">
        <v>11.428571428571429</v>
      </c>
      <c r="L1596" s="356">
        <v>3</v>
      </c>
      <c r="M1596" s="314">
        <v>9.0909090909090917</v>
      </c>
      <c r="N1596" s="315">
        <v>12</v>
      </c>
      <c r="O1596" s="316">
        <v>28.571428571428573</v>
      </c>
      <c r="P1596" s="315">
        <v>6</v>
      </c>
      <c r="Q1596" s="316">
        <v>13.953488372093023</v>
      </c>
      <c r="R1596" s="315">
        <v>9</v>
      </c>
      <c r="S1596" s="316">
        <v>11</v>
      </c>
      <c r="T1596" s="315">
        <v>155</v>
      </c>
      <c r="U1596" s="316">
        <v>26.632302405498283</v>
      </c>
      <c r="V1596" s="316"/>
      <c r="W1596" s="316"/>
      <c r="X1596" s="316"/>
      <c r="Y1596" s="452"/>
      <c r="Z1596" s="452"/>
      <c r="AA1596" s="452"/>
      <c r="AB1596" s="452"/>
      <c r="AC1596" s="452"/>
      <c r="AD1596" s="452"/>
    </row>
    <row r="1597" spans="1:30" ht="20.100000000000001" customHeight="1">
      <c r="A1597" s="144"/>
      <c r="B1597" s="413"/>
      <c r="C1597" s="452"/>
      <c r="D1597" s="311" t="s">
        <v>1512</v>
      </c>
      <c r="E1597" s="526"/>
      <c r="F1597" s="323">
        <v>18</v>
      </c>
      <c r="G1597" s="191">
        <v>62.068965517241381</v>
      </c>
      <c r="H1597" s="323">
        <v>13</v>
      </c>
      <c r="I1597" s="191">
        <v>48.148148148148145</v>
      </c>
      <c r="J1597" s="323">
        <v>20</v>
      </c>
      <c r="K1597" s="191">
        <v>57.142857142857146</v>
      </c>
      <c r="L1597" s="356">
        <v>21</v>
      </c>
      <c r="M1597" s="314">
        <v>63.636363636363633</v>
      </c>
      <c r="N1597" s="315">
        <v>24</v>
      </c>
      <c r="O1597" s="316">
        <v>57.142857142857146</v>
      </c>
      <c r="P1597" s="315">
        <v>22</v>
      </c>
      <c r="Q1597" s="316">
        <v>51.162790697674417</v>
      </c>
      <c r="R1597" s="315">
        <v>50</v>
      </c>
      <c r="S1597" s="316">
        <v>61</v>
      </c>
      <c r="T1597" s="315">
        <v>264</v>
      </c>
      <c r="U1597" s="316">
        <v>45.360824742268044</v>
      </c>
      <c r="V1597" s="316"/>
      <c r="W1597" s="316"/>
      <c r="X1597" s="316"/>
      <c r="Y1597" s="452"/>
      <c r="Z1597" s="452"/>
      <c r="AA1597" s="452"/>
      <c r="AB1597" s="452"/>
      <c r="AC1597" s="452"/>
      <c r="AD1597" s="452"/>
    </row>
    <row r="1598" spans="1:30" ht="20.100000000000001" customHeight="1">
      <c r="A1598" s="144"/>
      <c r="B1598" s="413"/>
      <c r="C1598" s="452"/>
      <c r="D1598" s="311" t="s">
        <v>1513</v>
      </c>
      <c r="E1598" s="526"/>
      <c r="F1598" s="323">
        <v>11</v>
      </c>
      <c r="G1598" s="191">
        <v>37.931034482758619</v>
      </c>
      <c r="H1598" s="323">
        <v>8</v>
      </c>
      <c r="I1598" s="191">
        <v>29.62962962962963</v>
      </c>
      <c r="J1598" s="323">
        <v>11</v>
      </c>
      <c r="K1598" s="191">
        <v>31.428571428571427</v>
      </c>
      <c r="L1598" s="356">
        <v>8</v>
      </c>
      <c r="M1598" s="314">
        <v>24.242424242424242</v>
      </c>
      <c r="N1598" s="315">
        <v>6</v>
      </c>
      <c r="O1598" s="316">
        <v>14.285714285714286</v>
      </c>
      <c r="P1598" s="315">
        <v>11</v>
      </c>
      <c r="Q1598" s="316">
        <v>25.581395348837209</v>
      </c>
      <c r="R1598" s="315">
        <v>16</v>
      </c>
      <c r="S1598" s="316">
        <v>19.5</v>
      </c>
      <c r="T1598" s="315">
        <v>124</v>
      </c>
      <c r="U1598" s="316">
        <v>21.305841924398624</v>
      </c>
      <c r="V1598" s="316"/>
      <c r="W1598" s="316"/>
      <c r="X1598" s="316"/>
      <c r="Y1598" s="452"/>
      <c r="Z1598" s="452"/>
      <c r="AA1598" s="452"/>
      <c r="AB1598" s="452"/>
      <c r="AC1598" s="452"/>
      <c r="AD1598" s="452"/>
    </row>
    <row r="1599" spans="1:30" ht="20.100000000000001" customHeight="1">
      <c r="A1599" s="144"/>
      <c r="B1599" s="413"/>
      <c r="C1599" s="452"/>
      <c r="D1599" s="311" t="s">
        <v>1514</v>
      </c>
      <c r="E1599" s="526"/>
      <c r="F1599" s="323"/>
      <c r="G1599" s="191"/>
      <c r="H1599" s="323"/>
      <c r="I1599" s="191"/>
      <c r="J1599" s="323"/>
      <c r="K1599" s="191"/>
      <c r="L1599" s="356">
        <v>1</v>
      </c>
      <c r="M1599" s="314">
        <v>3.0303030303030303</v>
      </c>
      <c r="N1599" s="315"/>
      <c r="O1599" s="316"/>
      <c r="P1599" s="315">
        <v>3</v>
      </c>
      <c r="Q1599" s="316">
        <v>6.9767441860465116</v>
      </c>
      <c r="R1599" s="315">
        <v>3</v>
      </c>
      <c r="S1599" s="316">
        <v>3.7037037037037037</v>
      </c>
      <c r="T1599" s="315">
        <v>3</v>
      </c>
      <c r="U1599" s="316">
        <v>0.51546391752577314</v>
      </c>
      <c r="V1599" s="316"/>
      <c r="W1599" s="316"/>
      <c r="X1599" s="316"/>
      <c r="Y1599" s="452"/>
      <c r="Z1599" s="452"/>
      <c r="AA1599" s="452"/>
      <c r="AB1599" s="452"/>
      <c r="AC1599" s="452"/>
      <c r="AD1599" s="452"/>
    </row>
    <row r="1600" spans="1:30" ht="20.100000000000001" customHeight="1">
      <c r="A1600" s="144"/>
      <c r="B1600" s="413"/>
      <c r="C1600" s="452"/>
      <c r="D1600" s="311" t="s">
        <v>8191</v>
      </c>
      <c r="E1600" s="526"/>
      <c r="F1600" s="323"/>
      <c r="G1600" s="191"/>
      <c r="H1600" s="323"/>
      <c r="I1600" s="191"/>
      <c r="J1600" s="323"/>
      <c r="K1600" s="191"/>
      <c r="L1600" s="356"/>
      <c r="M1600" s="314"/>
      <c r="N1600" s="315"/>
      <c r="O1600" s="316"/>
      <c r="P1600" s="315"/>
      <c r="Q1600" s="316"/>
      <c r="R1600" s="315"/>
      <c r="S1600" s="316"/>
      <c r="T1600" s="315"/>
      <c r="U1600" s="316"/>
      <c r="V1600" s="316"/>
      <c r="W1600" s="316"/>
      <c r="X1600" s="316"/>
      <c r="Y1600" s="452"/>
      <c r="Z1600" s="452"/>
      <c r="AA1600" s="452"/>
      <c r="AB1600" s="452"/>
      <c r="AC1600" s="452"/>
      <c r="AD1600" s="452"/>
    </row>
    <row r="1601" spans="1:30" ht="20.100000000000001" customHeight="1">
      <c r="A1601" s="144"/>
      <c r="B1601" s="413"/>
      <c r="C1601" s="452"/>
      <c r="D1601" s="311" t="s">
        <v>8192</v>
      </c>
      <c r="E1601" s="526"/>
      <c r="F1601" s="323"/>
      <c r="G1601" s="191"/>
      <c r="H1601" s="323"/>
      <c r="I1601" s="191"/>
      <c r="J1601" s="323"/>
      <c r="K1601" s="191"/>
      <c r="L1601" s="356"/>
      <c r="M1601" s="314"/>
      <c r="N1601" s="315"/>
      <c r="O1601" s="316"/>
      <c r="P1601" s="315"/>
      <c r="Q1601" s="316"/>
      <c r="R1601" s="315"/>
      <c r="S1601" s="316"/>
      <c r="T1601" s="315"/>
      <c r="U1601" s="316"/>
      <c r="V1601" s="316"/>
      <c r="W1601" s="316"/>
      <c r="X1601" s="316"/>
      <c r="Y1601" s="452"/>
      <c r="Z1601" s="452"/>
      <c r="AA1601" s="452"/>
      <c r="AB1601" s="452"/>
      <c r="AC1601" s="452"/>
      <c r="AD1601" s="452"/>
    </row>
    <row r="1602" spans="1:30" ht="20.100000000000001" customHeight="1">
      <c r="A1602" s="460" t="s">
        <v>5492</v>
      </c>
      <c r="B1602" s="461" t="s">
        <v>206</v>
      </c>
      <c r="C1602" s="358" t="s">
        <v>996</v>
      </c>
      <c r="D1602" s="374" t="s">
        <v>1510</v>
      </c>
      <c r="E1602" s="527" t="s">
        <v>8190</v>
      </c>
      <c r="F1602" s="467">
        <v>1</v>
      </c>
      <c r="G1602" s="477">
        <v>3.4482758620689653</v>
      </c>
      <c r="H1602" s="467"/>
      <c r="I1602" s="477"/>
      <c r="J1602" s="467"/>
      <c r="K1602" s="477"/>
      <c r="L1602" s="443"/>
      <c r="M1602" s="444"/>
      <c r="N1602" s="471">
        <v>1</v>
      </c>
      <c r="O1602" s="465">
        <v>2.3809523809523809</v>
      </c>
      <c r="P1602" s="471">
        <v>1</v>
      </c>
      <c r="Q1602" s="465">
        <v>2.3255813953488373</v>
      </c>
      <c r="R1602" s="471">
        <v>2</v>
      </c>
      <c r="S1602" s="465">
        <v>2.4</v>
      </c>
      <c r="T1602" s="471">
        <v>36</v>
      </c>
      <c r="U1602" s="465">
        <v>6.1855670103092786</v>
      </c>
      <c r="V1602" s="358" t="s">
        <v>8161</v>
      </c>
      <c r="W1602" s="358" t="s">
        <v>8161</v>
      </c>
      <c r="X1602" s="358" t="s">
        <v>8161</v>
      </c>
      <c r="Y1602" s="358" t="s">
        <v>8161</v>
      </c>
      <c r="Z1602" s="358" t="s">
        <v>8161</v>
      </c>
      <c r="AA1602" s="358" t="s">
        <v>8161</v>
      </c>
      <c r="AB1602" s="358" t="s">
        <v>138</v>
      </c>
      <c r="AC1602" s="358" t="s">
        <v>138</v>
      </c>
      <c r="AD1602" s="358"/>
    </row>
    <row r="1603" spans="1:30" ht="20.100000000000001" customHeight="1">
      <c r="A1603" s="144"/>
      <c r="B1603" s="413"/>
      <c r="C1603" s="452"/>
      <c r="D1603" s="311" t="s">
        <v>1511</v>
      </c>
      <c r="E1603" s="526"/>
      <c r="F1603" s="323">
        <v>5</v>
      </c>
      <c r="G1603" s="191">
        <v>17.241379310344829</v>
      </c>
      <c r="H1603" s="323">
        <v>5</v>
      </c>
      <c r="I1603" s="191">
        <v>18.518518518518519</v>
      </c>
      <c r="J1603" s="323">
        <v>6</v>
      </c>
      <c r="K1603" s="191">
        <v>17.100000000000001</v>
      </c>
      <c r="L1603" s="356">
        <v>6</v>
      </c>
      <c r="M1603" s="314">
        <v>18.181818181818183</v>
      </c>
      <c r="N1603" s="315">
        <v>12</v>
      </c>
      <c r="O1603" s="316">
        <v>28.571428571428573</v>
      </c>
      <c r="P1603" s="315">
        <v>11</v>
      </c>
      <c r="Q1603" s="316">
        <v>25.581395348837209</v>
      </c>
      <c r="R1603" s="315">
        <v>16</v>
      </c>
      <c r="S1603" s="316">
        <v>19.5</v>
      </c>
      <c r="T1603" s="315">
        <v>172</v>
      </c>
      <c r="U1603" s="316">
        <v>29.553264604810998</v>
      </c>
      <c r="V1603" s="316"/>
      <c r="W1603" s="316"/>
      <c r="X1603" s="316"/>
      <c r="Y1603" s="452"/>
      <c r="Z1603" s="452"/>
      <c r="AA1603" s="452"/>
      <c r="AB1603" s="452"/>
      <c r="AC1603" s="452"/>
      <c r="AD1603" s="452"/>
    </row>
    <row r="1604" spans="1:30" ht="20.100000000000001" customHeight="1">
      <c r="A1604" s="144"/>
      <c r="B1604" s="413"/>
      <c r="C1604" s="452"/>
      <c r="D1604" s="311" t="s">
        <v>1512</v>
      </c>
      <c r="E1604" s="526"/>
      <c r="F1604" s="323">
        <v>13</v>
      </c>
      <c r="G1604" s="191">
        <v>44.827586206896555</v>
      </c>
      <c r="H1604" s="323">
        <v>17</v>
      </c>
      <c r="I1604" s="191">
        <v>62.962962962962962</v>
      </c>
      <c r="J1604" s="323">
        <v>19</v>
      </c>
      <c r="K1604" s="191">
        <v>54.3</v>
      </c>
      <c r="L1604" s="356">
        <v>20</v>
      </c>
      <c r="M1604" s="314">
        <v>60.606060606060609</v>
      </c>
      <c r="N1604" s="315">
        <v>18</v>
      </c>
      <c r="O1604" s="316">
        <v>42.857142857142854</v>
      </c>
      <c r="P1604" s="315">
        <v>21</v>
      </c>
      <c r="Q1604" s="316">
        <v>48.837209302325583</v>
      </c>
      <c r="R1604" s="315">
        <v>42</v>
      </c>
      <c r="S1604" s="316">
        <v>51.2</v>
      </c>
      <c r="T1604" s="315">
        <v>262</v>
      </c>
      <c r="U1604" s="316">
        <v>45.017182130584196</v>
      </c>
      <c r="V1604" s="316"/>
      <c r="W1604" s="316"/>
      <c r="X1604" s="316"/>
      <c r="Y1604" s="452"/>
      <c r="Z1604" s="452"/>
      <c r="AA1604" s="452"/>
      <c r="AB1604" s="452"/>
      <c r="AC1604" s="452"/>
      <c r="AD1604" s="452"/>
    </row>
    <row r="1605" spans="1:30" ht="20.100000000000001" customHeight="1">
      <c r="A1605" s="144"/>
      <c r="B1605" s="413"/>
      <c r="C1605" s="452"/>
      <c r="D1605" s="311" t="s">
        <v>1513</v>
      </c>
      <c r="E1605" s="526"/>
      <c r="F1605" s="323">
        <v>10</v>
      </c>
      <c r="G1605" s="191">
        <v>34.482758620689658</v>
      </c>
      <c r="H1605" s="323">
        <v>5</v>
      </c>
      <c r="I1605" s="191">
        <v>18.518518518518519</v>
      </c>
      <c r="J1605" s="323">
        <v>9</v>
      </c>
      <c r="K1605" s="191">
        <v>25.7</v>
      </c>
      <c r="L1605" s="356">
        <v>7</v>
      </c>
      <c r="M1605" s="314">
        <v>21.212121212121211</v>
      </c>
      <c r="N1605" s="315">
        <v>11</v>
      </c>
      <c r="O1605" s="316">
        <v>26.19047619047619</v>
      </c>
      <c r="P1605" s="315">
        <v>8</v>
      </c>
      <c r="Q1605" s="316">
        <v>18.604651162790699</v>
      </c>
      <c r="R1605" s="315">
        <v>21</v>
      </c>
      <c r="S1605" s="316">
        <v>25.6</v>
      </c>
      <c r="T1605" s="315">
        <v>108</v>
      </c>
      <c r="U1605" s="316">
        <v>18.556701030927837</v>
      </c>
      <c r="V1605" s="316"/>
      <c r="W1605" s="316"/>
      <c r="X1605" s="316"/>
      <c r="Y1605" s="452"/>
      <c r="Z1605" s="452"/>
      <c r="AA1605" s="452"/>
      <c r="AB1605" s="452"/>
      <c r="AC1605" s="452"/>
      <c r="AD1605" s="452"/>
    </row>
    <row r="1606" spans="1:30" ht="20.100000000000001" customHeight="1">
      <c r="A1606" s="144"/>
      <c r="B1606" s="413"/>
      <c r="C1606" s="452"/>
      <c r="D1606" s="311" t="s">
        <v>1514</v>
      </c>
      <c r="E1606" s="526"/>
      <c r="F1606" s="323"/>
      <c r="G1606" s="191"/>
      <c r="H1606" s="323"/>
      <c r="I1606" s="191"/>
      <c r="J1606" s="323">
        <v>1</v>
      </c>
      <c r="K1606" s="191">
        <v>2.9</v>
      </c>
      <c r="L1606" s="356"/>
      <c r="M1606" s="314"/>
      <c r="N1606" s="315"/>
      <c r="O1606" s="316"/>
      <c r="P1606" s="315">
        <v>2</v>
      </c>
      <c r="Q1606" s="316">
        <v>4.6511627906976747</v>
      </c>
      <c r="R1606" s="315">
        <v>1</v>
      </c>
      <c r="S1606" s="316">
        <v>1.2345679012345678</v>
      </c>
      <c r="T1606" s="315">
        <v>4</v>
      </c>
      <c r="U1606" s="316">
        <v>0.6872852233676976</v>
      </c>
      <c r="V1606" s="316"/>
      <c r="W1606" s="316"/>
      <c r="X1606" s="316"/>
      <c r="Y1606" s="452"/>
      <c r="Z1606" s="452"/>
      <c r="AA1606" s="452"/>
      <c r="AB1606" s="452"/>
      <c r="AC1606" s="452"/>
      <c r="AD1606" s="452"/>
    </row>
    <row r="1607" spans="1:30" ht="20.100000000000001" customHeight="1">
      <c r="A1607" s="144"/>
      <c r="B1607" s="413"/>
      <c r="C1607" s="452"/>
      <c r="D1607" s="311" t="s">
        <v>8191</v>
      </c>
      <c r="E1607" s="526"/>
      <c r="F1607" s="323"/>
      <c r="G1607" s="191"/>
      <c r="H1607" s="323"/>
      <c r="I1607" s="191"/>
      <c r="J1607" s="323"/>
      <c r="K1607" s="191"/>
      <c r="L1607" s="356"/>
      <c r="M1607" s="314"/>
      <c r="N1607" s="315"/>
      <c r="O1607" s="316"/>
      <c r="P1607" s="315"/>
      <c r="Q1607" s="316"/>
      <c r="R1607" s="315"/>
      <c r="S1607" s="316"/>
      <c r="T1607" s="315"/>
      <c r="U1607" s="316"/>
      <c r="V1607" s="316"/>
      <c r="W1607" s="316"/>
      <c r="X1607" s="316"/>
      <c r="Y1607" s="452"/>
      <c r="Z1607" s="452"/>
      <c r="AA1607" s="452"/>
      <c r="AB1607" s="452"/>
      <c r="AC1607" s="452"/>
      <c r="AD1607" s="452"/>
    </row>
    <row r="1608" spans="1:30" ht="20.100000000000001" customHeight="1">
      <c r="A1608" s="144"/>
      <c r="B1608" s="413"/>
      <c r="C1608" s="452"/>
      <c r="D1608" s="311" t="s">
        <v>8192</v>
      </c>
      <c r="E1608" s="526"/>
      <c r="F1608" s="323"/>
      <c r="G1608" s="191"/>
      <c r="H1608" s="323"/>
      <c r="I1608" s="191"/>
      <c r="J1608" s="323"/>
      <c r="K1608" s="191"/>
      <c r="L1608" s="356"/>
      <c r="M1608" s="314"/>
      <c r="N1608" s="315"/>
      <c r="O1608" s="316"/>
      <c r="P1608" s="315"/>
      <c r="Q1608" s="316"/>
      <c r="R1608" s="315"/>
      <c r="S1608" s="316"/>
      <c r="T1608" s="315"/>
      <c r="U1608" s="316"/>
      <c r="V1608" s="316"/>
      <c r="W1608" s="316"/>
      <c r="X1608" s="316"/>
      <c r="Y1608" s="452"/>
      <c r="Z1608" s="452"/>
      <c r="AA1608" s="452"/>
      <c r="AB1608" s="452"/>
      <c r="AC1608" s="452"/>
      <c r="AD1608" s="452"/>
    </row>
    <row r="1609" spans="1:30" ht="20.100000000000001" customHeight="1">
      <c r="A1609" s="460" t="s">
        <v>5493</v>
      </c>
      <c r="B1609" s="461" t="s">
        <v>207</v>
      </c>
      <c r="C1609" s="358" t="s">
        <v>996</v>
      </c>
      <c r="D1609" s="374" t="s">
        <v>1510</v>
      </c>
      <c r="E1609" s="527" t="s">
        <v>8190</v>
      </c>
      <c r="F1609" s="467"/>
      <c r="G1609" s="477"/>
      <c r="H1609" s="467">
        <v>1</v>
      </c>
      <c r="I1609" s="477">
        <v>3.7037037037037037</v>
      </c>
      <c r="J1609" s="467">
        <v>1</v>
      </c>
      <c r="K1609" s="477">
        <v>2.8571428571428572</v>
      </c>
      <c r="L1609" s="443"/>
      <c r="M1609" s="444"/>
      <c r="N1609" s="471">
        <v>1</v>
      </c>
      <c r="O1609" s="465">
        <v>2.3809523809523809</v>
      </c>
      <c r="P1609" s="471">
        <v>2</v>
      </c>
      <c r="Q1609" s="465">
        <v>4.6511627906976747</v>
      </c>
      <c r="R1609" s="471">
        <v>2</v>
      </c>
      <c r="S1609" s="465">
        <v>2.4</v>
      </c>
      <c r="T1609" s="471">
        <v>28</v>
      </c>
      <c r="U1609" s="465">
        <v>4.8109965635738829</v>
      </c>
      <c r="V1609" s="358" t="s">
        <v>8161</v>
      </c>
      <c r="W1609" s="358" t="s">
        <v>8161</v>
      </c>
      <c r="X1609" s="358" t="s">
        <v>8161</v>
      </c>
      <c r="Y1609" s="358" t="s">
        <v>8161</v>
      </c>
      <c r="Z1609" s="358" t="s">
        <v>8161</v>
      </c>
      <c r="AA1609" s="358" t="s">
        <v>8161</v>
      </c>
      <c r="AB1609" s="358" t="s">
        <v>138</v>
      </c>
      <c r="AC1609" s="358" t="s">
        <v>138</v>
      </c>
      <c r="AD1609" s="358"/>
    </row>
    <row r="1610" spans="1:30" ht="20.100000000000001" customHeight="1">
      <c r="A1610" s="144"/>
      <c r="B1610" s="413"/>
      <c r="C1610" s="452"/>
      <c r="D1610" s="311" t="s">
        <v>1511</v>
      </c>
      <c r="E1610" s="526"/>
      <c r="F1610" s="323">
        <v>4</v>
      </c>
      <c r="G1610" s="191">
        <v>13.793103448275861</v>
      </c>
      <c r="H1610" s="323">
        <v>3</v>
      </c>
      <c r="I1610" s="191">
        <v>11.111111111111111</v>
      </c>
      <c r="J1610" s="323">
        <v>10</v>
      </c>
      <c r="K1610" s="191">
        <v>28.571428571428573</v>
      </c>
      <c r="L1610" s="356">
        <v>4</v>
      </c>
      <c r="M1610" s="314">
        <v>12.121212121212121</v>
      </c>
      <c r="N1610" s="315">
        <v>11</v>
      </c>
      <c r="O1610" s="316">
        <v>26.19047619047619</v>
      </c>
      <c r="P1610" s="315">
        <v>8</v>
      </c>
      <c r="Q1610" s="316">
        <v>18.604651162790699</v>
      </c>
      <c r="R1610" s="315">
        <v>14</v>
      </c>
      <c r="S1610" s="316">
        <v>17.100000000000001</v>
      </c>
      <c r="T1610" s="315">
        <v>173</v>
      </c>
      <c r="U1610" s="316">
        <v>29.725085910652922</v>
      </c>
      <c r="V1610" s="316"/>
      <c r="W1610" s="316"/>
      <c r="X1610" s="316"/>
      <c r="Y1610" s="452"/>
      <c r="Z1610" s="452"/>
      <c r="AA1610" s="452"/>
      <c r="AB1610" s="452"/>
      <c r="AC1610" s="452"/>
      <c r="AD1610" s="452"/>
    </row>
    <row r="1611" spans="1:30" ht="20.100000000000001" customHeight="1">
      <c r="A1611" s="144"/>
      <c r="B1611" s="413"/>
      <c r="C1611" s="452"/>
      <c r="D1611" s="311" t="s">
        <v>1512</v>
      </c>
      <c r="E1611" s="526"/>
      <c r="F1611" s="323">
        <v>13</v>
      </c>
      <c r="G1611" s="191">
        <v>44.827586206896555</v>
      </c>
      <c r="H1611" s="323">
        <v>17</v>
      </c>
      <c r="I1611" s="191">
        <v>62.962962962962962</v>
      </c>
      <c r="J1611" s="323">
        <v>17</v>
      </c>
      <c r="K1611" s="191">
        <v>48.571428571428569</v>
      </c>
      <c r="L1611" s="356">
        <v>20</v>
      </c>
      <c r="M1611" s="314">
        <v>60.606060606060609</v>
      </c>
      <c r="N1611" s="315">
        <v>16</v>
      </c>
      <c r="O1611" s="316">
        <v>38.095238095238095</v>
      </c>
      <c r="P1611" s="315">
        <v>20</v>
      </c>
      <c r="Q1611" s="316">
        <v>46.511627906976742</v>
      </c>
      <c r="R1611" s="315">
        <v>43</v>
      </c>
      <c r="S1611" s="316">
        <v>52.4</v>
      </c>
      <c r="T1611" s="315">
        <v>247</v>
      </c>
      <c r="U1611" s="316">
        <v>42.439862542955325</v>
      </c>
      <c r="V1611" s="316"/>
      <c r="W1611" s="316"/>
      <c r="X1611" s="316"/>
      <c r="Y1611" s="452"/>
      <c r="Z1611" s="452"/>
      <c r="AA1611" s="452"/>
      <c r="AB1611" s="452"/>
      <c r="AC1611" s="452"/>
      <c r="AD1611" s="452"/>
    </row>
    <row r="1612" spans="1:30" ht="20.100000000000001" customHeight="1">
      <c r="A1612" s="144"/>
      <c r="B1612" s="413"/>
      <c r="C1612" s="452"/>
      <c r="D1612" s="311" t="s">
        <v>1513</v>
      </c>
      <c r="E1612" s="526"/>
      <c r="F1612" s="323">
        <v>12</v>
      </c>
      <c r="G1612" s="191">
        <v>41.379310344827587</v>
      </c>
      <c r="H1612" s="323">
        <v>6</v>
      </c>
      <c r="I1612" s="191">
        <v>22.222222222222221</v>
      </c>
      <c r="J1612" s="323">
        <v>6</v>
      </c>
      <c r="K1612" s="191">
        <v>17.142857142857142</v>
      </c>
      <c r="L1612" s="356">
        <v>8</v>
      </c>
      <c r="M1612" s="314">
        <v>24.242424242424242</v>
      </c>
      <c r="N1612" s="315">
        <v>14</v>
      </c>
      <c r="O1612" s="316">
        <v>33.333333333333336</v>
      </c>
      <c r="P1612" s="315">
        <v>11</v>
      </c>
      <c r="Q1612" s="316">
        <v>25.581395348837209</v>
      </c>
      <c r="R1612" s="315">
        <v>21</v>
      </c>
      <c r="S1612" s="316">
        <v>25.6</v>
      </c>
      <c r="T1612" s="315">
        <v>132</v>
      </c>
      <c r="U1612" s="316">
        <v>22.680412371134022</v>
      </c>
      <c r="V1612" s="316"/>
      <c r="W1612" s="316"/>
      <c r="X1612" s="316"/>
      <c r="Y1612" s="452"/>
      <c r="Z1612" s="452"/>
      <c r="AA1612" s="452"/>
      <c r="AB1612" s="452"/>
      <c r="AC1612" s="452"/>
      <c r="AD1612" s="452"/>
    </row>
    <row r="1613" spans="1:30" ht="20.100000000000001" customHeight="1">
      <c r="A1613" s="144"/>
      <c r="B1613" s="413"/>
      <c r="C1613" s="452"/>
      <c r="D1613" s="311" t="s">
        <v>1514</v>
      </c>
      <c r="E1613" s="526"/>
      <c r="F1613" s="323"/>
      <c r="G1613" s="191"/>
      <c r="H1613" s="323"/>
      <c r="I1613" s="191"/>
      <c r="J1613" s="323">
        <v>1</v>
      </c>
      <c r="K1613" s="191">
        <v>2.8571428571428572</v>
      </c>
      <c r="L1613" s="356">
        <v>1</v>
      </c>
      <c r="M1613" s="314">
        <v>3.0303030303030303</v>
      </c>
      <c r="N1613" s="315"/>
      <c r="O1613" s="316"/>
      <c r="P1613" s="315">
        <v>2</v>
      </c>
      <c r="Q1613" s="316">
        <v>4.6511627906976747</v>
      </c>
      <c r="R1613" s="315">
        <v>2</v>
      </c>
      <c r="S1613" s="316">
        <v>2.4</v>
      </c>
      <c r="T1613" s="315">
        <v>2</v>
      </c>
      <c r="U1613" s="316">
        <v>0.3436426116838488</v>
      </c>
      <c r="V1613" s="316"/>
      <c r="W1613" s="316"/>
      <c r="X1613" s="316"/>
      <c r="Y1613" s="452"/>
      <c r="Z1613" s="452"/>
      <c r="AA1613" s="452"/>
      <c r="AB1613" s="452"/>
      <c r="AC1613" s="452"/>
      <c r="AD1613" s="452"/>
    </row>
    <row r="1614" spans="1:30" ht="20.100000000000001" customHeight="1">
      <c r="A1614" s="144"/>
      <c r="B1614" s="413"/>
      <c r="C1614" s="452"/>
      <c r="D1614" s="311" t="s">
        <v>8191</v>
      </c>
      <c r="E1614" s="526"/>
      <c r="F1614" s="323"/>
      <c r="G1614" s="191"/>
      <c r="H1614" s="323"/>
      <c r="I1614" s="191"/>
      <c r="J1614" s="323"/>
      <c r="K1614" s="191"/>
      <c r="L1614" s="356"/>
      <c r="M1614" s="314"/>
      <c r="N1614" s="315"/>
      <c r="O1614" s="316"/>
      <c r="P1614" s="315"/>
      <c r="Q1614" s="316"/>
      <c r="R1614" s="315"/>
      <c r="S1614" s="316"/>
      <c r="T1614" s="315"/>
      <c r="U1614" s="316"/>
      <c r="V1614" s="316"/>
      <c r="W1614" s="316"/>
      <c r="X1614" s="316"/>
      <c r="Y1614" s="452"/>
      <c r="Z1614" s="452"/>
      <c r="AA1614" s="452"/>
      <c r="AB1614" s="452"/>
      <c r="AC1614" s="452"/>
      <c r="AD1614" s="452"/>
    </row>
    <row r="1615" spans="1:30" ht="20.100000000000001" customHeight="1">
      <c r="A1615" s="144"/>
      <c r="B1615" s="413"/>
      <c r="C1615" s="452"/>
      <c r="D1615" s="311" t="s">
        <v>8192</v>
      </c>
      <c r="E1615" s="526"/>
      <c r="F1615" s="323"/>
      <c r="G1615" s="191"/>
      <c r="H1615" s="323"/>
      <c r="I1615" s="191"/>
      <c r="J1615" s="323"/>
      <c r="K1615" s="191"/>
      <c r="L1615" s="356"/>
      <c r="M1615" s="314"/>
      <c r="N1615" s="315"/>
      <c r="O1615" s="316"/>
      <c r="P1615" s="315"/>
      <c r="Q1615" s="316"/>
      <c r="R1615" s="315"/>
      <c r="S1615" s="316"/>
      <c r="T1615" s="315"/>
      <c r="U1615" s="316"/>
      <c r="V1615" s="316"/>
      <c r="W1615" s="316"/>
      <c r="X1615" s="316"/>
      <c r="Y1615" s="452"/>
      <c r="Z1615" s="452"/>
      <c r="AA1615" s="452"/>
      <c r="AB1615" s="452"/>
      <c r="AC1615" s="452"/>
      <c r="AD1615" s="452"/>
    </row>
    <row r="1616" spans="1:30" ht="20.100000000000001" customHeight="1">
      <c r="A1616" s="460" t="s">
        <v>5494</v>
      </c>
      <c r="B1616" s="461" t="s">
        <v>208</v>
      </c>
      <c r="C1616" s="358" t="s">
        <v>996</v>
      </c>
      <c r="D1616" s="374" t="s">
        <v>1510</v>
      </c>
      <c r="E1616" s="527" t="s">
        <v>8190</v>
      </c>
      <c r="F1616" s="467"/>
      <c r="G1616" s="477"/>
      <c r="H1616" s="467"/>
      <c r="I1616" s="477"/>
      <c r="J1616" s="467"/>
      <c r="K1616" s="477"/>
      <c r="L1616" s="443"/>
      <c r="M1616" s="444"/>
      <c r="N1616" s="471">
        <v>3</v>
      </c>
      <c r="O1616" s="465">
        <v>7.1428571428571432</v>
      </c>
      <c r="P1616" s="471">
        <v>4</v>
      </c>
      <c r="Q1616" s="465">
        <v>9.3023255813953494</v>
      </c>
      <c r="R1616" s="471">
        <v>4</v>
      </c>
      <c r="S1616" s="465">
        <v>4.9382716049382713</v>
      </c>
      <c r="T1616" s="471">
        <v>59</v>
      </c>
      <c r="U1616" s="465">
        <v>10.137457044673539</v>
      </c>
      <c r="V1616" s="358" t="s">
        <v>8161</v>
      </c>
      <c r="W1616" s="358" t="s">
        <v>8161</v>
      </c>
      <c r="X1616" s="358" t="s">
        <v>8161</v>
      </c>
      <c r="Y1616" s="358" t="s">
        <v>8161</v>
      </c>
      <c r="Z1616" s="358" t="s">
        <v>8161</v>
      </c>
      <c r="AA1616" s="358" t="s">
        <v>8161</v>
      </c>
      <c r="AB1616" s="358" t="s">
        <v>138</v>
      </c>
      <c r="AC1616" s="358" t="s">
        <v>138</v>
      </c>
      <c r="AD1616" s="358"/>
    </row>
    <row r="1617" spans="1:30" ht="20.100000000000001" customHeight="1">
      <c r="A1617" s="144"/>
      <c r="B1617" s="413"/>
      <c r="C1617" s="452"/>
      <c r="D1617" s="311" t="s">
        <v>1511</v>
      </c>
      <c r="E1617" s="526"/>
      <c r="F1617" s="323">
        <v>3</v>
      </c>
      <c r="G1617" s="191">
        <v>10.344827586206897</v>
      </c>
      <c r="H1617" s="323">
        <v>4</v>
      </c>
      <c r="I1617" s="191">
        <v>14.814814814814815</v>
      </c>
      <c r="J1617" s="323">
        <v>9</v>
      </c>
      <c r="K1617" s="191">
        <v>25.7</v>
      </c>
      <c r="L1617" s="356">
        <v>6</v>
      </c>
      <c r="M1617" s="314">
        <v>18.181818181818183</v>
      </c>
      <c r="N1617" s="315">
        <v>11</v>
      </c>
      <c r="O1617" s="316">
        <v>26.19047619047619</v>
      </c>
      <c r="P1617" s="315">
        <v>10</v>
      </c>
      <c r="Q1617" s="316">
        <v>23.255813953488371</v>
      </c>
      <c r="R1617" s="315">
        <v>18</v>
      </c>
      <c r="S1617" s="316">
        <v>22</v>
      </c>
      <c r="T1617" s="315">
        <v>195</v>
      </c>
      <c r="U1617" s="316">
        <v>33.505154639175259</v>
      </c>
      <c r="V1617" s="316"/>
      <c r="W1617" s="316"/>
      <c r="X1617" s="316"/>
      <c r="Y1617" s="452"/>
      <c r="Z1617" s="452"/>
      <c r="AA1617" s="452"/>
      <c r="AB1617" s="452"/>
      <c r="AC1617" s="452"/>
      <c r="AD1617" s="452"/>
    </row>
    <row r="1618" spans="1:30" ht="20.100000000000001" customHeight="1">
      <c r="A1618" s="144"/>
      <c r="B1618" s="413"/>
      <c r="C1618" s="452"/>
      <c r="D1618" s="311" t="s">
        <v>1512</v>
      </c>
      <c r="E1618" s="526"/>
      <c r="F1618" s="323">
        <v>21</v>
      </c>
      <c r="G1618" s="191">
        <v>72.41379310344827</v>
      </c>
      <c r="H1618" s="323">
        <v>21</v>
      </c>
      <c r="I1618" s="191">
        <v>77.777777777777771</v>
      </c>
      <c r="J1618" s="323">
        <v>21</v>
      </c>
      <c r="K1618" s="191">
        <v>60</v>
      </c>
      <c r="L1618" s="356">
        <v>23</v>
      </c>
      <c r="M1618" s="314">
        <v>69.696969696969703</v>
      </c>
      <c r="N1618" s="315">
        <v>19</v>
      </c>
      <c r="O1618" s="316">
        <v>45.238095238095241</v>
      </c>
      <c r="P1618" s="315">
        <v>15</v>
      </c>
      <c r="Q1618" s="316">
        <v>34.883720930232556</v>
      </c>
      <c r="R1618" s="315">
        <v>45</v>
      </c>
      <c r="S1618" s="316">
        <v>54.9</v>
      </c>
      <c r="T1618" s="315">
        <v>265</v>
      </c>
      <c r="U1618" s="316">
        <v>45.532646048109967</v>
      </c>
      <c r="V1618" s="316"/>
      <c r="W1618" s="316"/>
      <c r="X1618" s="316"/>
      <c r="Y1618" s="452"/>
      <c r="Z1618" s="452"/>
      <c r="AA1618" s="452"/>
      <c r="AB1618" s="452"/>
      <c r="AC1618" s="452"/>
      <c r="AD1618" s="452"/>
    </row>
    <row r="1619" spans="1:30" ht="20.100000000000001" customHeight="1">
      <c r="A1619" s="144"/>
      <c r="B1619" s="413"/>
      <c r="C1619" s="452"/>
      <c r="D1619" s="311" t="s">
        <v>1513</v>
      </c>
      <c r="E1619" s="526"/>
      <c r="F1619" s="323">
        <v>5</v>
      </c>
      <c r="G1619" s="191">
        <v>17.241379310344829</v>
      </c>
      <c r="H1619" s="323">
        <v>2</v>
      </c>
      <c r="I1619" s="191">
        <v>7.4074074074074074</v>
      </c>
      <c r="J1619" s="323">
        <v>4</v>
      </c>
      <c r="K1619" s="191">
        <v>11.4</v>
      </c>
      <c r="L1619" s="356">
        <v>4</v>
      </c>
      <c r="M1619" s="314">
        <v>12.121212121212121</v>
      </c>
      <c r="N1619" s="315">
        <v>8</v>
      </c>
      <c r="O1619" s="316">
        <v>19.047619047619047</v>
      </c>
      <c r="P1619" s="315">
        <v>11</v>
      </c>
      <c r="Q1619" s="316">
        <v>25.581395348837209</v>
      </c>
      <c r="R1619" s="315">
        <v>14</v>
      </c>
      <c r="S1619" s="316">
        <v>17.100000000000001</v>
      </c>
      <c r="T1619" s="315">
        <v>63</v>
      </c>
      <c r="U1619" s="316">
        <v>10.824742268041238</v>
      </c>
      <c r="V1619" s="316"/>
      <c r="W1619" s="316"/>
      <c r="X1619" s="316"/>
      <c r="Y1619" s="452"/>
      <c r="Z1619" s="452"/>
      <c r="AA1619" s="452"/>
      <c r="AB1619" s="452"/>
      <c r="AC1619" s="452"/>
      <c r="AD1619" s="452"/>
    </row>
    <row r="1620" spans="1:30" ht="20.100000000000001" customHeight="1">
      <c r="A1620" s="144"/>
      <c r="B1620" s="413"/>
      <c r="C1620" s="452"/>
      <c r="D1620" s="311" t="s">
        <v>1514</v>
      </c>
      <c r="E1620" s="526"/>
      <c r="F1620" s="323"/>
      <c r="G1620" s="191"/>
      <c r="H1620" s="323"/>
      <c r="I1620" s="191"/>
      <c r="J1620" s="323">
        <v>1</v>
      </c>
      <c r="K1620" s="191">
        <v>2.9</v>
      </c>
      <c r="L1620" s="356"/>
      <c r="M1620" s="314"/>
      <c r="N1620" s="315">
        <v>1</v>
      </c>
      <c r="O1620" s="316">
        <v>2.3809523809523809</v>
      </c>
      <c r="P1620" s="315">
        <v>3</v>
      </c>
      <c r="Q1620" s="316">
        <v>6.9767441860465116</v>
      </c>
      <c r="R1620" s="315">
        <v>1</v>
      </c>
      <c r="S1620" s="316">
        <v>1.2345679012345678</v>
      </c>
      <c r="T1620" s="315"/>
      <c r="U1620" s="316"/>
      <c r="V1620" s="316"/>
      <c r="W1620" s="316"/>
      <c r="X1620" s="316"/>
      <c r="Y1620" s="452"/>
      <c r="Z1620" s="452"/>
      <c r="AA1620" s="452"/>
      <c r="AB1620" s="452"/>
      <c r="AC1620" s="452"/>
      <c r="AD1620" s="452"/>
    </row>
    <row r="1621" spans="1:30" ht="20.100000000000001" customHeight="1">
      <c r="A1621" s="144"/>
      <c r="B1621" s="413"/>
      <c r="C1621" s="452"/>
      <c r="D1621" s="311" t="s">
        <v>8191</v>
      </c>
      <c r="E1621" s="526"/>
      <c r="F1621" s="323"/>
      <c r="G1621" s="191"/>
      <c r="H1621" s="323"/>
      <c r="I1621" s="191"/>
      <c r="J1621" s="323"/>
      <c r="K1621" s="191"/>
      <c r="L1621" s="356"/>
      <c r="M1621" s="314"/>
      <c r="N1621" s="315"/>
      <c r="O1621" s="316"/>
      <c r="P1621" s="315"/>
      <c r="Q1621" s="316"/>
      <c r="R1621" s="315"/>
      <c r="S1621" s="316"/>
      <c r="T1621" s="315"/>
      <c r="U1621" s="316"/>
      <c r="V1621" s="316"/>
      <c r="W1621" s="316"/>
      <c r="X1621" s="316"/>
      <c r="Y1621" s="452"/>
      <c r="Z1621" s="452"/>
      <c r="AA1621" s="452"/>
      <c r="AB1621" s="452"/>
      <c r="AC1621" s="452"/>
      <c r="AD1621" s="452"/>
    </row>
    <row r="1622" spans="1:30" ht="20.100000000000001" customHeight="1">
      <c r="A1622" s="144"/>
      <c r="B1622" s="413"/>
      <c r="C1622" s="452"/>
      <c r="D1622" s="311" t="s">
        <v>8192</v>
      </c>
      <c r="E1622" s="526"/>
      <c r="F1622" s="323"/>
      <c r="G1622" s="191"/>
      <c r="H1622" s="323"/>
      <c r="I1622" s="191"/>
      <c r="J1622" s="323"/>
      <c r="K1622" s="191"/>
      <c r="L1622" s="356"/>
      <c r="M1622" s="314"/>
      <c r="N1622" s="315"/>
      <c r="O1622" s="316"/>
      <c r="P1622" s="315"/>
      <c r="Q1622" s="316"/>
      <c r="R1622" s="315"/>
      <c r="S1622" s="316"/>
      <c r="T1622" s="315"/>
      <c r="U1622" s="316"/>
      <c r="V1622" s="316"/>
      <c r="W1622" s="316"/>
      <c r="X1622" s="316"/>
      <c r="Y1622" s="452"/>
      <c r="Z1622" s="452"/>
      <c r="AA1622" s="452"/>
      <c r="AB1622" s="452"/>
      <c r="AC1622" s="452"/>
      <c r="AD1622" s="452"/>
    </row>
    <row r="1623" spans="1:30" ht="20.100000000000001" customHeight="1">
      <c r="A1623" s="460" t="s">
        <v>5495</v>
      </c>
      <c r="B1623" s="461" t="s">
        <v>209</v>
      </c>
      <c r="C1623" s="358" t="s">
        <v>996</v>
      </c>
      <c r="D1623" s="374" t="s">
        <v>1510</v>
      </c>
      <c r="E1623" s="527" t="s">
        <v>8190</v>
      </c>
      <c r="F1623" s="467"/>
      <c r="G1623" s="477"/>
      <c r="H1623" s="467"/>
      <c r="I1623" s="477"/>
      <c r="J1623" s="467"/>
      <c r="K1623" s="477"/>
      <c r="L1623" s="443"/>
      <c r="M1623" s="444"/>
      <c r="N1623" s="471">
        <v>2</v>
      </c>
      <c r="O1623" s="465">
        <v>4.7619047619047619</v>
      </c>
      <c r="P1623" s="471"/>
      <c r="Q1623" s="465"/>
      <c r="R1623" s="471"/>
      <c r="S1623" s="465"/>
      <c r="T1623" s="471">
        <v>15</v>
      </c>
      <c r="U1623" s="465">
        <v>2.5773195876288661</v>
      </c>
      <c r="V1623" s="358" t="s">
        <v>8161</v>
      </c>
      <c r="W1623" s="358" t="s">
        <v>8161</v>
      </c>
      <c r="X1623" s="358" t="s">
        <v>8161</v>
      </c>
      <c r="Y1623" s="358" t="s">
        <v>8161</v>
      </c>
      <c r="Z1623" s="358" t="s">
        <v>8161</v>
      </c>
      <c r="AA1623" s="358" t="s">
        <v>8161</v>
      </c>
      <c r="AB1623" s="358" t="s">
        <v>138</v>
      </c>
      <c r="AC1623" s="358" t="s">
        <v>138</v>
      </c>
      <c r="AD1623" s="358"/>
    </row>
    <row r="1624" spans="1:30" ht="20.100000000000001" customHeight="1">
      <c r="A1624" s="144"/>
      <c r="B1624" s="413"/>
      <c r="C1624" s="452"/>
      <c r="D1624" s="311" t="s">
        <v>1511</v>
      </c>
      <c r="E1624" s="526"/>
      <c r="F1624" s="323">
        <v>2</v>
      </c>
      <c r="G1624" s="191">
        <v>6.8965517241379306</v>
      </c>
      <c r="H1624" s="323">
        <v>3</v>
      </c>
      <c r="I1624" s="191">
        <v>11.111111111111111</v>
      </c>
      <c r="J1624" s="323">
        <v>3</v>
      </c>
      <c r="K1624" s="191">
        <v>8.6</v>
      </c>
      <c r="L1624" s="356">
        <v>2</v>
      </c>
      <c r="M1624" s="314">
        <v>6.0606060606060606</v>
      </c>
      <c r="N1624" s="315">
        <v>2</v>
      </c>
      <c r="O1624" s="316">
        <v>4.7619047619047619</v>
      </c>
      <c r="P1624" s="315">
        <v>1</v>
      </c>
      <c r="Q1624" s="316">
        <v>2.3255813953488373</v>
      </c>
      <c r="R1624" s="315">
        <v>6</v>
      </c>
      <c r="S1624" s="316">
        <v>7.3</v>
      </c>
      <c r="T1624" s="315">
        <v>60</v>
      </c>
      <c r="U1624" s="316">
        <v>10.309278350515465</v>
      </c>
      <c r="V1624" s="316"/>
      <c r="W1624" s="316"/>
      <c r="X1624" s="316"/>
      <c r="Y1624" s="452"/>
      <c r="Z1624" s="452"/>
      <c r="AA1624" s="452"/>
      <c r="AB1624" s="452"/>
      <c r="AC1624" s="452"/>
      <c r="AD1624" s="452"/>
    </row>
    <row r="1625" spans="1:30" ht="20.100000000000001" customHeight="1">
      <c r="A1625" s="144"/>
      <c r="B1625" s="413"/>
      <c r="C1625" s="452"/>
      <c r="D1625" s="311" t="s">
        <v>1512</v>
      </c>
      <c r="E1625" s="526"/>
      <c r="F1625" s="323">
        <v>16</v>
      </c>
      <c r="G1625" s="191">
        <v>55.172413793103445</v>
      </c>
      <c r="H1625" s="323">
        <v>17</v>
      </c>
      <c r="I1625" s="191">
        <v>62.962962962962962</v>
      </c>
      <c r="J1625" s="323">
        <v>20</v>
      </c>
      <c r="K1625" s="191">
        <v>57.1</v>
      </c>
      <c r="L1625" s="356">
        <v>19</v>
      </c>
      <c r="M1625" s="314">
        <v>57.575757575757578</v>
      </c>
      <c r="N1625" s="315">
        <v>24</v>
      </c>
      <c r="O1625" s="316">
        <v>57.142857142857146</v>
      </c>
      <c r="P1625" s="315">
        <v>23</v>
      </c>
      <c r="Q1625" s="316">
        <v>53.488372093023258</v>
      </c>
      <c r="R1625" s="315">
        <v>47</v>
      </c>
      <c r="S1625" s="316">
        <v>57.3</v>
      </c>
      <c r="T1625" s="315">
        <v>263</v>
      </c>
      <c r="U1625" s="316">
        <v>45.18900343642612</v>
      </c>
      <c r="V1625" s="316"/>
      <c r="W1625" s="316"/>
      <c r="X1625" s="316"/>
      <c r="Y1625" s="452"/>
      <c r="Z1625" s="452"/>
      <c r="AA1625" s="452"/>
      <c r="AB1625" s="452"/>
      <c r="AC1625" s="452"/>
      <c r="AD1625" s="452"/>
    </row>
    <row r="1626" spans="1:30" ht="20.100000000000001" customHeight="1">
      <c r="A1626" s="144"/>
      <c r="B1626" s="413"/>
      <c r="C1626" s="452"/>
      <c r="D1626" s="311" t="s">
        <v>1513</v>
      </c>
      <c r="E1626" s="526"/>
      <c r="F1626" s="323">
        <v>11</v>
      </c>
      <c r="G1626" s="191">
        <v>37.931034482758619</v>
      </c>
      <c r="H1626" s="323">
        <v>7</v>
      </c>
      <c r="I1626" s="191">
        <v>25.925925925925927</v>
      </c>
      <c r="J1626" s="323">
        <v>11</v>
      </c>
      <c r="K1626" s="191">
        <v>31.4</v>
      </c>
      <c r="L1626" s="356">
        <v>12</v>
      </c>
      <c r="M1626" s="314">
        <v>36.363636363636367</v>
      </c>
      <c r="N1626" s="315">
        <v>13</v>
      </c>
      <c r="O1626" s="316">
        <v>30.952380952380953</v>
      </c>
      <c r="P1626" s="315">
        <v>17</v>
      </c>
      <c r="Q1626" s="316">
        <v>39.534883720930232</v>
      </c>
      <c r="R1626" s="315">
        <v>26</v>
      </c>
      <c r="S1626" s="316">
        <v>31.7</v>
      </c>
      <c r="T1626" s="315">
        <v>231</v>
      </c>
      <c r="U1626" s="316">
        <v>39.690721649484537</v>
      </c>
      <c r="V1626" s="316"/>
      <c r="W1626" s="316"/>
      <c r="X1626" s="316"/>
      <c r="Y1626" s="452"/>
      <c r="Z1626" s="452"/>
      <c r="AA1626" s="452"/>
      <c r="AB1626" s="452"/>
      <c r="AC1626" s="452"/>
      <c r="AD1626" s="452"/>
    </row>
    <row r="1627" spans="1:30" ht="20.100000000000001" customHeight="1">
      <c r="A1627" s="144"/>
      <c r="B1627" s="413"/>
      <c r="C1627" s="452"/>
      <c r="D1627" s="311" t="s">
        <v>1514</v>
      </c>
      <c r="E1627" s="526"/>
      <c r="F1627" s="323"/>
      <c r="G1627" s="191"/>
      <c r="H1627" s="323"/>
      <c r="I1627" s="191"/>
      <c r="J1627" s="323">
        <v>1</v>
      </c>
      <c r="K1627" s="191">
        <v>2.9</v>
      </c>
      <c r="L1627" s="356"/>
      <c r="M1627" s="314"/>
      <c r="N1627" s="315">
        <v>1</v>
      </c>
      <c r="O1627" s="316">
        <v>2.3809523809523809</v>
      </c>
      <c r="P1627" s="315">
        <v>2</v>
      </c>
      <c r="Q1627" s="316">
        <v>4.6511627906976747</v>
      </c>
      <c r="R1627" s="315">
        <v>3</v>
      </c>
      <c r="S1627" s="316">
        <v>3.7</v>
      </c>
      <c r="T1627" s="315">
        <v>13</v>
      </c>
      <c r="U1627" s="316">
        <v>2.2336769759450172</v>
      </c>
      <c r="V1627" s="316"/>
      <c r="W1627" s="316"/>
      <c r="X1627" s="316"/>
      <c r="Y1627" s="452"/>
      <c r="Z1627" s="452"/>
      <c r="AA1627" s="452"/>
      <c r="AB1627" s="452"/>
      <c r="AC1627" s="452"/>
      <c r="AD1627" s="452"/>
    </row>
    <row r="1628" spans="1:30" ht="20.100000000000001" customHeight="1">
      <c r="A1628" s="144"/>
      <c r="B1628" s="413"/>
      <c r="C1628" s="452"/>
      <c r="D1628" s="311" t="s">
        <v>8191</v>
      </c>
      <c r="E1628" s="526"/>
      <c r="F1628" s="323"/>
      <c r="G1628" s="191"/>
      <c r="H1628" s="323"/>
      <c r="I1628" s="191"/>
      <c r="J1628" s="323"/>
      <c r="K1628" s="191"/>
      <c r="L1628" s="356"/>
      <c r="M1628" s="314"/>
      <c r="N1628" s="315"/>
      <c r="O1628" s="316"/>
      <c r="P1628" s="315"/>
      <c r="Q1628" s="316"/>
      <c r="R1628" s="315"/>
      <c r="S1628" s="316"/>
      <c r="T1628" s="315"/>
      <c r="U1628" s="316"/>
      <c r="V1628" s="316"/>
      <c r="W1628" s="316"/>
      <c r="X1628" s="316"/>
      <c r="Y1628" s="452"/>
      <c r="Z1628" s="452"/>
      <c r="AA1628" s="452"/>
      <c r="AB1628" s="452"/>
      <c r="AC1628" s="452"/>
      <c r="AD1628" s="452"/>
    </row>
    <row r="1629" spans="1:30" ht="20.100000000000001" customHeight="1">
      <c r="A1629" s="144"/>
      <c r="B1629" s="413"/>
      <c r="C1629" s="452"/>
      <c r="D1629" s="311" t="s">
        <v>8192</v>
      </c>
      <c r="E1629" s="526"/>
      <c r="F1629" s="323"/>
      <c r="G1629" s="191"/>
      <c r="H1629" s="323"/>
      <c r="I1629" s="191"/>
      <c r="J1629" s="323"/>
      <c r="K1629" s="191"/>
      <c r="L1629" s="356"/>
      <c r="M1629" s="314"/>
      <c r="N1629" s="315"/>
      <c r="O1629" s="316"/>
      <c r="P1629" s="315"/>
      <c r="Q1629" s="316"/>
      <c r="R1629" s="315"/>
      <c r="S1629" s="316"/>
      <c r="T1629" s="315"/>
      <c r="U1629" s="316"/>
      <c r="V1629" s="316"/>
      <c r="W1629" s="316"/>
      <c r="X1629" s="316"/>
      <c r="Y1629" s="452"/>
      <c r="Z1629" s="452"/>
      <c r="AA1629" s="452"/>
      <c r="AB1629" s="452"/>
      <c r="AC1629" s="452"/>
      <c r="AD1629" s="452"/>
    </row>
    <row r="1630" spans="1:30" ht="20.100000000000001" customHeight="1">
      <c r="A1630" s="460" t="s">
        <v>5496</v>
      </c>
      <c r="B1630" s="461" t="s">
        <v>212</v>
      </c>
      <c r="C1630" s="358" t="s">
        <v>996</v>
      </c>
      <c r="D1630" s="374" t="s">
        <v>1510</v>
      </c>
      <c r="E1630" s="527" t="s">
        <v>8190</v>
      </c>
      <c r="F1630" s="467"/>
      <c r="G1630" s="477"/>
      <c r="H1630" s="467"/>
      <c r="I1630" s="477"/>
      <c r="J1630" s="467"/>
      <c r="K1630" s="477"/>
      <c r="L1630" s="443"/>
      <c r="M1630" s="444"/>
      <c r="N1630" s="471">
        <v>1</v>
      </c>
      <c r="O1630" s="465">
        <v>2.3809523809523809</v>
      </c>
      <c r="P1630" s="471">
        <v>1</v>
      </c>
      <c r="Q1630" s="465">
        <v>2.3255813953488373</v>
      </c>
      <c r="R1630" s="471">
        <v>2</v>
      </c>
      <c r="S1630" s="465">
        <v>2.4</v>
      </c>
      <c r="T1630" s="471">
        <v>19</v>
      </c>
      <c r="U1630" s="465">
        <v>3.2646048109965635</v>
      </c>
      <c r="V1630" s="358" t="s">
        <v>8161</v>
      </c>
      <c r="W1630" s="358" t="s">
        <v>8161</v>
      </c>
      <c r="X1630" s="358" t="s">
        <v>8161</v>
      </c>
      <c r="Y1630" s="358" t="s">
        <v>8161</v>
      </c>
      <c r="Z1630" s="358" t="s">
        <v>8161</v>
      </c>
      <c r="AA1630" s="358" t="s">
        <v>8161</v>
      </c>
      <c r="AB1630" s="358" t="s">
        <v>138</v>
      </c>
      <c r="AC1630" s="358" t="s">
        <v>138</v>
      </c>
      <c r="AD1630" s="358"/>
    </row>
    <row r="1631" spans="1:30" ht="20.100000000000001" customHeight="1">
      <c r="A1631" s="144"/>
      <c r="B1631" s="413"/>
      <c r="C1631" s="452"/>
      <c r="D1631" s="311" t="s">
        <v>1511</v>
      </c>
      <c r="E1631" s="526"/>
      <c r="F1631" s="323">
        <v>1</v>
      </c>
      <c r="G1631" s="191">
        <v>3.4482758620689653</v>
      </c>
      <c r="H1631" s="323">
        <v>4</v>
      </c>
      <c r="I1631" s="191">
        <v>14.814814814814815</v>
      </c>
      <c r="J1631" s="323">
        <v>4</v>
      </c>
      <c r="K1631" s="191">
        <v>11.428571428571429</v>
      </c>
      <c r="L1631" s="356">
        <v>4</v>
      </c>
      <c r="M1631" s="314">
        <v>12.121212121212121</v>
      </c>
      <c r="N1631" s="315">
        <v>9</v>
      </c>
      <c r="O1631" s="316">
        <v>21.428571428571427</v>
      </c>
      <c r="P1631" s="315">
        <v>7</v>
      </c>
      <c r="Q1631" s="316">
        <v>16.279069767441861</v>
      </c>
      <c r="R1631" s="315">
        <v>11</v>
      </c>
      <c r="S1631" s="316">
        <v>13.4</v>
      </c>
      <c r="T1631" s="315">
        <v>153</v>
      </c>
      <c r="U1631" s="316">
        <v>26.288659793814432</v>
      </c>
      <c r="V1631" s="316"/>
      <c r="W1631" s="316"/>
      <c r="X1631" s="316"/>
      <c r="Y1631" s="452"/>
      <c r="Z1631" s="452"/>
      <c r="AA1631" s="452"/>
      <c r="AB1631" s="452"/>
      <c r="AC1631" s="452"/>
      <c r="AD1631" s="452"/>
    </row>
    <row r="1632" spans="1:30" ht="20.100000000000001" customHeight="1">
      <c r="A1632" s="144"/>
      <c r="B1632" s="413"/>
      <c r="C1632" s="452"/>
      <c r="D1632" s="311" t="s">
        <v>1512</v>
      </c>
      <c r="E1632" s="526"/>
      <c r="F1632" s="323">
        <v>19</v>
      </c>
      <c r="G1632" s="191">
        <v>65.517241379310349</v>
      </c>
      <c r="H1632" s="323">
        <v>18</v>
      </c>
      <c r="I1632" s="191">
        <v>66.666666666666671</v>
      </c>
      <c r="J1632" s="323">
        <v>25</v>
      </c>
      <c r="K1632" s="191">
        <v>71.428571428571431</v>
      </c>
      <c r="L1632" s="356">
        <v>22</v>
      </c>
      <c r="M1632" s="314">
        <v>66.666666666666671</v>
      </c>
      <c r="N1632" s="315">
        <v>21</v>
      </c>
      <c r="O1632" s="316">
        <v>50</v>
      </c>
      <c r="P1632" s="315">
        <v>27</v>
      </c>
      <c r="Q1632" s="316">
        <v>62.790697674418603</v>
      </c>
      <c r="R1632" s="315">
        <v>53</v>
      </c>
      <c r="S1632" s="316">
        <v>64.599999999999994</v>
      </c>
      <c r="T1632" s="315">
        <v>292</v>
      </c>
      <c r="U1632" s="316">
        <v>50.171821305841924</v>
      </c>
      <c r="V1632" s="316"/>
      <c r="W1632" s="316"/>
      <c r="X1632" s="316"/>
      <c r="Y1632" s="452"/>
      <c r="Z1632" s="452"/>
      <c r="AA1632" s="452"/>
      <c r="AB1632" s="452"/>
      <c r="AC1632" s="452"/>
      <c r="AD1632" s="452"/>
    </row>
    <row r="1633" spans="1:30" ht="20.100000000000001" customHeight="1">
      <c r="A1633" s="144"/>
      <c r="B1633" s="413"/>
      <c r="C1633" s="452"/>
      <c r="D1633" s="311" t="s">
        <v>1513</v>
      </c>
      <c r="E1633" s="526"/>
      <c r="F1633" s="323">
        <v>9</v>
      </c>
      <c r="G1633" s="191">
        <v>31.03448275862069</v>
      </c>
      <c r="H1633" s="323">
        <v>5</v>
      </c>
      <c r="I1633" s="191">
        <v>18.518518518518519</v>
      </c>
      <c r="J1633" s="323">
        <v>6</v>
      </c>
      <c r="K1633" s="191">
        <v>17.142857142857142</v>
      </c>
      <c r="L1633" s="356">
        <v>6</v>
      </c>
      <c r="M1633" s="314">
        <v>18.181818181818183</v>
      </c>
      <c r="N1633" s="315">
        <v>11</v>
      </c>
      <c r="O1633" s="316">
        <v>26.19047619047619</v>
      </c>
      <c r="P1633" s="315">
        <v>8</v>
      </c>
      <c r="Q1633" s="316">
        <v>18.604651162790699</v>
      </c>
      <c r="R1633" s="315">
        <v>15</v>
      </c>
      <c r="S1633" s="316">
        <v>18.3</v>
      </c>
      <c r="T1633" s="315">
        <v>117</v>
      </c>
      <c r="U1633" s="316">
        <v>20.103092783505154</v>
      </c>
      <c r="V1633" s="316"/>
      <c r="W1633" s="316"/>
      <c r="X1633" s="316"/>
      <c r="Y1633" s="452"/>
      <c r="Z1633" s="452"/>
      <c r="AA1633" s="452"/>
      <c r="AB1633" s="452"/>
      <c r="AC1633" s="452"/>
      <c r="AD1633" s="452"/>
    </row>
    <row r="1634" spans="1:30" ht="20.100000000000001" customHeight="1">
      <c r="A1634" s="144"/>
      <c r="B1634" s="413"/>
      <c r="C1634" s="452"/>
      <c r="D1634" s="311" t="s">
        <v>1514</v>
      </c>
      <c r="E1634" s="526"/>
      <c r="F1634" s="323"/>
      <c r="G1634" s="191"/>
      <c r="H1634" s="323"/>
      <c r="I1634" s="191"/>
      <c r="J1634" s="323"/>
      <c r="K1634" s="191"/>
      <c r="L1634" s="356">
        <v>1</v>
      </c>
      <c r="M1634" s="314">
        <v>3.0303030303030303</v>
      </c>
      <c r="N1634" s="315"/>
      <c r="O1634" s="316"/>
      <c r="P1634" s="315"/>
      <c r="Q1634" s="316"/>
      <c r="R1634" s="315">
        <v>1</v>
      </c>
      <c r="S1634" s="316">
        <v>1.2</v>
      </c>
      <c r="T1634" s="315">
        <v>1</v>
      </c>
      <c r="U1634" s="316">
        <v>0.1718213058419244</v>
      </c>
      <c r="V1634" s="316"/>
      <c r="W1634" s="316"/>
      <c r="X1634" s="316"/>
      <c r="Y1634" s="452"/>
      <c r="Z1634" s="452"/>
      <c r="AA1634" s="452"/>
      <c r="AB1634" s="452"/>
      <c r="AC1634" s="452"/>
      <c r="AD1634" s="452"/>
    </row>
    <row r="1635" spans="1:30" ht="20.100000000000001" customHeight="1">
      <c r="A1635" s="144"/>
      <c r="B1635" s="413"/>
      <c r="C1635" s="452"/>
      <c r="D1635" s="311" t="s">
        <v>8191</v>
      </c>
      <c r="E1635" s="526"/>
      <c r="F1635" s="323"/>
      <c r="G1635" s="191"/>
      <c r="H1635" s="323"/>
      <c r="I1635" s="191"/>
      <c r="J1635" s="323"/>
      <c r="K1635" s="191"/>
      <c r="L1635" s="356"/>
      <c r="M1635" s="314"/>
      <c r="N1635" s="315"/>
      <c r="O1635" s="316"/>
      <c r="P1635" s="315"/>
      <c r="Q1635" s="316"/>
      <c r="R1635" s="315"/>
      <c r="S1635" s="316"/>
      <c r="T1635" s="315"/>
      <c r="U1635" s="316"/>
      <c r="V1635" s="316"/>
      <c r="W1635" s="316"/>
      <c r="X1635" s="316"/>
      <c r="Y1635" s="452"/>
      <c r="Z1635" s="452"/>
      <c r="AA1635" s="452"/>
      <c r="AB1635" s="452"/>
      <c r="AC1635" s="452"/>
      <c r="AD1635" s="452"/>
    </row>
    <row r="1636" spans="1:30" ht="20.100000000000001" customHeight="1">
      <c r="A1636" s="144"/>
      <c r="B1636" s="413"/>
      <c r="C1636" s="452"/>
      <c r="D1636" s="311" t="s">
        <v>8192</v>
      </c>
      <c r="E1636" s="526"/>
      <c r="F1636" s="323"/>
      <c r="G1636" s="191"/>
      <c r="H1636" s="323"/>
      <c r="I1636" s="191"/>
      <c r="J1636" s="323"/>
      <c r="K1636" s="191"/>
      <c r="L1636" s="356"/>
      <c r="M1636" s="314"/>
      <c r="N1636" s="315"/>
      <c r="O1636" s="316"/>
      <c r="P1636" s="315"/>
      <c r="Q1636" s="316"/>
      <c r="R1636" s="315"/>
      <c r="S1636" s="316"/>
      <c r="T1636" s="315"/>
      <c r="U1636" s="316"/>
      <c r="V1636" s="316"/>
      <c r="W1636" s="316"/>
      <c r="X1636" s="316"/>
      <c r="Y1636" s="452"/>
      <c r="Z1636" s="452"/>
      <c r="AA1636" s="452"/>
      <c r="AB1636" s="452"/>
      <c r="AC1636" s="452"/>
      <c r="AD1636" s="452"/>
    </row>
    <row r="1637" spans="1:30" ht="20.100000000000001" customHeight="1">
      <c r="A1637" s="460" t="s">
        <v>5497</v>
      </c>
      <c r="B1637" s="461" t="s">
        <v>995</v>
      </c>
      <c r="C1637" s="358" t="s">
        <v>996</v>
      </c>
      <c r="D1637" s="374" t="s">
        <v>1630</v>
      </c>
      <c r="E1637" s="527" t="s">
        <v>8190</v>
      </c>
      <c r="F1637" s="467"/>
      <c r="G1637" s="477"/>
      <c r="H1637" s="467"/>
      <c r="I1637" s="477"/>
      <c r="J1637" s="467">
        <v>1</v>
      </c>
      <c r="K1637" s="477">
        <v>2.8571428571428572</v>
      </c>
      <c r="L1637" s="443"/>
      <c r="M1637" s="444"/>
      <c r="N1637" s="471"/>
      <c r="O1637" s="465"/>
      <c r="P1637" s="471">
        <v>1</v>
      </c>
      <c r="Q1637" s="465">
        <v>2.3255813953488373</v>
      </c>
      <c r="R1637" s="471"/>
      <c r="S1637" s="465"/>
      <c r="T1637" s="471"/>
      <c r="U1637" s="465"/>
      <c r="V1637" s="358" t="s">
        <v>8161</v>
      </c>
      <c r="W1637" s="358" t="s">
        <v>8161</v>
      </c>
      <c r="X1637" s="358" t="s">
        <v>8161</v>
      </c>
      <c r="Y1637" s="358" t="s">
        <v>8161</v>
      </c>
      <c r="Z1637" s="358" t="s">
        <v>8161</v>
      </c>
      <c r="AA1637" s="358" t="s">
        <v>8161</v>
      </c>
      <c r="AB1637" s="358" t="s">
        <v>138</v>
      </c>
      <c r="AC1637" s="358"/>
      <c r="AD1637" s="358"/>
    </row>
    <row r="1638" spans="1:30" ht="20.100000000000001" customHeight="1">
      <c r="A1638" s="144"/>
      <c r="B1638" s="413"/>
      <c r="C1638" s="452"/>
      <c r="D1638" s="311" t="s">
        <v>1631</v>
      </c>
      <c r="E1638" s="526"/>
      <c r="F1638" s="323">
        <v>1</v>
      </c>
      <c r="G1638" s="191">
        <v>3.4482758620689653</v>
      </c>
      <c r="H1638" s="323">
        <v>1</v>
      </c>
      <c r="I1638" s="191">
        <v>3.7037037037037037</v>
      </c>
      <c r="J1638" s="323">
        <v>3</v>
      </c>
      <c r="K1638" s="191">
        <v>8.5714285714285712</v>
      </c>
      <c r="L1638" s="356">
        <v>1</v>
      </c>
      <c r="M1638" s="314">
        <v>3.0303030303030303</v>
      </c>
      <c r="N1638" s="315">
        <v>4</v>
      </c>
      <c r="O1638" s="316">
        <v>9.5238095238095237</v>
      </c>
      <c r="P1638" s="315">
        <v>1</v>
      </c>
      <c r="Q1638" s="316">
        <v>2.3255813953488373</v>
      </c>
      <c r="R1638" s="315">
        <v>6</v>
      </c>
      <c r="S1638" s="316">
        <v>7.3</v>
      </c>
      <c r="T1638" s="315"/>
      <c r="U1638" s="316"/>
      <c r="V1638" s="316"/>
      <c r="W1638" s="316"/>
      <c r="X1638" s="316"/>
      <c r="Y1638" s="452"/>
      <c r="Z1638" s="452"/>
      <c r="AA1638" s="452"/>
      <c r="AB1638" s="452"/>
      <c r="AC1638" s="452"/>
      <c r="AD1638" s="452"/>
    </row>
    <row r="1639" spans="1:30" ht="20.100000000000001" customHeight="1">
      <c r="A1639" s="144"/>
      <c r="B1639" s="413"/>
      <c r="C1639" s="452"/>
      <c r="D1639" s="311" t="s">
        <v>1632</v>
      </c>
      <c r="E1639" s="526"/>
      <c r="F1639" s="323">
        <v>10</v>
      </c>
      <c r="G1639" s="191">
        <v>34.482758620689658</v>
      </c>
      <c r="H1639" s="323">
        <v>10</v>
      </c>
      <c r="I1639" s="191">
        <v>37.037037037037038</v>
      </c>
      <c r="J1639" s="323">
        <v>5</v>
      </c>
      <c r="K1639" s="191">
        <v>14.285714285714285</v>
      </c>
      <c r="L1639" s="356">
        <v>18</v>
      </c>
      <c r="M1639" s="314">
        <v>54.545454545454547</v>
      </c>
      <c r="N1639" s="315">
        <v>11</v>
      </c>
      <c r="O1639" s="316">
        <v>26.19047619047619</v>
      </c>
      <c r="P1639" s="315">
        <v>14</v>
      </c>
      <c r="Q1639" s="316">
        <v>32.558139534883722</v>
      </c>
      <c r="R1639" s="315">
        <v>26</v>
      </c>
      <c r="S1639" s="316">
        <v>31.7</v>
      </c>
      <c r="T1639" s="315"/>
      <c r="U1639" s="316"/>
      <c r="V1639" s="316"/>
      <c r="W1639" s="316"/>
      <c r="X1639" s="316"/>
      <c r="Y1639" s="452"/>
      <c r="Z1639" s="452"/>
      <c r="AA1639" s="452"/>
      <c r="AB1639" s="452"/>
      <c r="AC1639" s="452"/>
      <c r="AD1639" s="452"/>
    </row>
    <row r="1640" spans="1:30" ht="20.100000000000001" customHeight="1">
      <c r="A1640" s="144"/>
      <c r="B1640" s="413"/>
      <c r="C1640" s="452"/>
      <c r="D1640" s="311" t="s">
        <v>1633</v>
      </c>
      <c r="E1640" s="526"/>
      <c r="F1640" s="323">
        <v>12</v>
      </c>
      <c r="G1640" s="191">
        <v>41.379310344827587</v>
      </c>
      <c r="H1640" s="323">
        <v>5</v>
      </c>
      <c r="I1640" s="191">
        <v>18.518518518518519</v>
      </c>
      <c r="J1640" s="323">
        <v>11</v>
      </c>
      <c r="K1640" s="191">
        <v>31.428571428571427</v>
      </c>
      <c r="L1640" s="356">
        <v>9</v>
      </c>
      <c r="M1640" s="314">
        <v>27.272727272727273</v>
      </c>
      <c r="N1640" s="315">
        <v>14</v>
      </c>
      <c r="O1640" s="316">
        <v>33.333333333333336</v>
      </c>
      <c r="P1640" s="315">
        <v>12</v>
      </c>
      <c r="Q1640" s="316">
        <v>27.906976744186046</v>
      </c>
      <c r="R1640" s="315">
        <v>27</v>
      </c>
      <c r="S1640" s="316">
        <v>32.9</v>
      </c>
      <c r="T1640" s="315"/>
      <c r="U1640" s="316"/>
      <c r="V1640" s="316"/>
      <c r="W1640" s="316"/>
      <c r="X1640" s="316"/>
      <c r="Y1640" s="452"/>
      <c r="Z1640" s="452"/>
      <c r="AA1640" s="452"/>
      <c r="AB1640" s="452"/>
      <c r="AC1640" s="452"/>
      <c r="AD1640" s="452"/>
    </row>
    <row r="1641" spans="1:30" ht="20.100000000000001" customHeight="1">
      <c r="A1641" s="144"/>
      <c r="B1641" s="413"/>
      <c r="C1641" s="452"/>
      <c r="D1641" s="311" t="s">
        <v>1634</v>
      </c>
      <c r="E1641" s="526"/>
      <c r="F1641" s="323">
        <v>2</v>
      </c>
      <c r="G1641" s="191">
        <v>6.8965517241379306</v>
      </c>
      <c r="H1641" s="323">
        <v>7</v>
      </c>
      <c r="I1641" s="191">
        <v>25.925925925925927</v>
      </c>
      <c r="J1641" s="323">
        <v>7</v>
      </c>
      <c r="K1641" s="191">
        <v>20</v>
      </c>
      <c r="L1641" s="356">
        <v>3</v>
      </c>
      <c r="M1641" s="314">
        <v>9.0909090909090917</v>
      </c>
      <c r="N1641" s="315">
        <v>6</v>
      </c>
      <c r="O1641" s="316">
        <v>14.285714285714286</v>
      </c>
      <c r="P1641" s="315">
        <v>6</v>
      </c>
      <c r="Q1641" s="316">
        <v>13.953488372093023</v>
      </c>
      <c r="R1641" s="315">
        <v>15</v>
      </c>
      <c r="S1641" s="316">
        <v>18.3</v>
      </c>
      <c r="T1641" s="315"/>
      <c r="U1641" s="316"/>
      <c r="V1641" s="316"/>
      <c r="W1641" s="316"/>
      <c r="X1641" s="316"/>
      <c r="Y1641" s="452"/>
      <c r="Z1641" s="452"/>
      <c r="AA1641" s="452"/>
      <c r="AB1641" s="452"/>
      <c r="AC1641" s="452"/>
      <c r="AD1641" s="452"/>
    </row>
    <row r="1642" spans="1:30" ht="20.100000000000001" customHeight="1">
      <c r="A1642" s="144"/>
      <c r="B1642" s="413"/>
      <c r="C1642" s="452"/>
      <c r="D1642" s="311" t="s">
        <v>1635</v>
      </c>
      <c r="E1642" s="526"/>
      <c r="F1642" s="323">
        <v>4</v>
      </c>
      <c r="G1642" s="191">
        <v>13.793103448275861</v>
      </c>
      <c r="H1642" s="323">
        <v>4</v>
      </c>
      <c r="I1642" s="191">
        <v>14.814814814814815</v>
      </c>
      <c r="J1642" s="323">
        <v>7</v>
      </c>
      <c r="K1642" s="191">
        <v>20</v>
      </c>
      <c r="L1642" s="356">
        <v>1</v>
      </c>
      <c r="M1642" s="314">
        <v>3.0303030303030303</v>
      </c>
      <c r="N1642" s="315">
        <v>4</v>
      </c>
      <c r="O1642" s="316">
        <v>9.5238095238095237</v>
      </c>
      <c r="P1642" s="315">
        <v>6</v>
      </c>
      <c r="Q1642" s="316">
        <v>13.953488372093023</v>
      </c>
      <c r="R1642" s="315">
        <v>6</v>
      </c>
      <c r="S1642" s="316">
        <v>7.3</v>
      </c>
      <c r="T1642" s="315"/>
      <c r="U1642" s="316"/>
      <c r="V1642" s="316"/>
      <c r="W1642" s="316"/>
      <c r="X1642" s="316"/>
      <c r="Y1642" s="452"/>
      <c r="Z1642" s="452"/>
      <c r="AA1642" s="452"/>
      <c r="AB1642" s="452"/>
      <c r="AC1642" s="452"/>
      <c r="AD1642" s="452"/>
    </row>
    <row r="1643" spans="1:30" ht="20.100000000000001" customHeight="1">
      <c r="A1643" s="144"/>
      <c r="B1643" s="413"/>
      <c r="C1643" s="452"/>
      <c r="D1643" s="311" t="s">
        <v>1636</v>
      </c>
      <c r="E1643" s="526"/>
      <c r="F1643" s="323"/>
      <c r="G1643" s="191"/>
      <c r="H1643" s="323"/>
      <c r="I1643" s="191"/>
      <c r="J1643" s="323">
        <v>1</v>
      </c>
      <c r="K1643" s="191">
        <v>2.8571428571428572</v>
      </c>
      <c r="L1643" s="356">
        <v>1</v>
      </c>
      <c r="M1643" s="314">
        <v>3.0303030303030303</v>
      </c>
      <c r="N1643" s="315">
        <v>3</v>
      </c>
      <c r="O1643" s="316">
        <v>7.1428571428571432</v>
      </c>
      <c r="P1643" s="315">
        <v>3</v>
      </c>
      <c r="Q1643" s="316">
        <v>6.9767441860465116</v>
      </c>
      <c r="R1643" s="315">
        <v>2</v>
      </c>
      <c r="S1643" s="316">
        <v>2.4</v>
      </c>
      <c r="T1643" s="315"/>
      <c r="U1643" s="316"/>
      <c r="V1643" s="316"/>
      <c r="W1643" s="316"/>
      <c r="X1643" s="316"/>
      <c r="Y1643" s="452"/>
      <c r="Z1643" s="452"/>
      <c r="AA1643" s="452"/>
      <c r="AB1643" s="452"/>
      <c r="AC1643" s="452"/>
      <c r="AD1643" s="452"/>
    </row>
    <row r="1644" spans="1:30" ht="20.100000000000001" customHeight="1">
      <c r="A1644" s="184"/>
      <c r="B1644" s="423"/>
      <c r="C1644" s="128"/>
      <c r="D1644" s="311" t="s">
        <v>8191</v>
      </c>
      <c r="E1644" s="526"/>
      <c r="F1644" s="323"/>
      <c r="G1644" s="191"/>
      <c r="H1644" s="117"/>
      <c r="I1644" s="199"/>
      <c r="J1644" s="117"/>
      <c r="K1644" s="199"/>
      <c r="L1644" s="356"/>
      <c r="M1644" s="314"/>
      <c r="N1644" s="315"/>
      <c r="O1644" s="316"/>
      <c r="P1644" s="315"/>
      <c r="Q1644" s="316"/>
      <c r="R1644" s="315"/>
      <c r="S1644" s="316"/>
      <c r="T1644" s="315"/>
      <c r="U1644" s="316"/>
      <c r="V1644" s="316"/>
      <c r="W1644" s="316"/>
      <c r="X1644" s="316"/>
      <c r="Y1644" s="128"/>
      <c r="Z1644" s="128"/>
      <c r="AA1644" s="128"/>
      <c r="AB1644" s="128"/>
      <c r="AC1644" s="128"/>
      <c r="AD1644" s="128"/>
    </row>
    <row r="1645" spans="1:30" ht="20.100000000000001" customHeight="1">
      <c r="A1645" s="185"/>
      <c r="B1645" s="424"/>
      <c r="C1645" s="168"/>
      <c r="D1645" s="317" t="s">
        <v>8192</v>
      </c>
      <c r="E1645" s="318"/>
      <c r="F1645" s="326"/>
      <c r="G1645" s="204"/>
      <c r="H1645" s="118"/>
      <c r="I1645" s="203"/>
      <c r="J1645" s="118"/>
      <c r="K1645" s="203"/>
      <c r="L1645" s="319"/>
      <c r="M1645" s="320"/>
      <c r="N1645" s="321"/>
      <c r="O1645" s="322"/>
      <c r="P1645" s="321"/>
      <c r="Q1645" s="322"/>
      <c r="R1645" s="321"/>
      <c r="S1645" s="322"/>
      <c r="T1645" s="321"/>
      <c r="U1645" s="322"/>
      <c r="V1645" s="322"/>
      <c r="W1645" s="322"/>
      <c r="X1645" s="322"/>
      <c r="Y1645" s="168"/>
      <c r="Z1645" s="168"/>
      <c r="AA1645" s="168"/>
      <c r="AB1645" s="168"/>
      <c r="AC1645" s="168"/>
      <c r="AD1645" s="168"/>
    </row>
    <row r="1646" spans="1:30" ht="20.100000000000001" customHeight="1">
      <c r="A1646" s="476" t="s">
        <v>5499</v>
      </c>
      <c r="B1646" s="484" t="s">
        <v>8290</v>
      </c>
      <c r="C1646" s="358" t="s">
        <v>996</v>
      </c>
      <c r="D1646" s="476" t="s">
        <v>8291</v>
      </c>
      <c r="E1646" s="473"/>
      <c r="F1646" s="467"/>
      <c r="G1646" s="477"/>
      <c r="H1646" s="474"/>
      <c r="I1646" s="486"/>
      <c r="J1646" s="474"/>
      <c r="K1646" s="486"/>
      <c r="L1646" s="443"/>
      <c r="M1646" s="444"/>
      <c r="N1646" s="471"/>
      <c r="O1646" s="465"/>
      <c r="P1646" s="471"/>
      <c r="Q1646" s="465"/>
      <c r="R1646" s="471"/>
      <c r="S1646" s="465"/>
      <c r="T1646" s="471">
        <v>41</v>
      </c>
      <c r="U1646" s="465">
        <v>7</v>
      </c>
      <c r="V1646" s="465"/>
      <c r="W1646" s="465"/>
      <c r="X1646" s="465"/>
      <c r="Y1646" s="473"/>
      <c r="Z1646" s="473"/>
      <c r="AA1646" s="473"/>
      <c r="AB1646" s="473"/>
      <c r="AC1646" s="473" t="s">
        <v>8161</v>
      </c>
      <c r="AD1646" s="476"/>
    </row>
    <row r="1647" spans="1:30" ht="20.100000000000001" customHeight="1">
      <c r="A1647" s="86"/>
      <c r="B1647" s="424"/>
      <c r="C1647" s="168"/>
      <c r="D1647" s="86" t="s">
        <v>8292</v>
      </c>
      <c r="E1647" s="168"/>
      <c r="F1647" s="326"/>
      <c r="G1647" s="204"/>
      <c r="H1647" s="118"/>
      <c r="I1647" s="203"/>
      <c r="J1647" s="118"/>
      <c r="K1647" s="203"/>
      <c r="L1647" s="319"/>
      <c r="M1647" s="320"/>
      <c r="N1647" s="321"/>
      <c r="O1647" s="322"/>
      <c r="P1647" s="321"/>
      <c r="Q1647" s="322"/>
      <c r="R1647" s="321"/>
      <c r="S1647" s="322"/>
      <c r="T1647" s="321">
        <v>541</v>
      </c>
      <c r="U1647" s="322">
        <v>93</v>
      </c>
      <c r="V1647" s="322"/>
      <c r="W1647" s="322"/>
      <c r="X1647" s="322"/>
      <c r="Y1647" s="168"/>
      <c r="Z1647" s="168"/>
      <c r="AA1647" s="168"/>
      <c r="AB1647" s="168"/>
      <c r="AC1647" s="168"/>
      <c r="AD1647" s="86"/>
    </row>
    <row r="1648" spans="1:30" ht="20.100000000000001" customHeight="1">
      <c r="A1648" s="362" t="s">
        <v>5500</v>
      </c>
      <c r="B1648" s="493" t="s">
        <v>8293</v>
      </c>
      <c r="C1648" s="363" t="s">
        <v>5501</v>
      </c>
      <c r="D1648" s="362"/>
      <c r="E1648" s="363"/>
      <c r="F1648" s="480"/>
      <c r="G1648" s="535"/>
      <c r="H1648" s="494"/>
      <c r="I1648" s="495"/>
      <c r="J1648" s="494"/>
      <c r="K1648" s="495"/>
      <c r="L1648" s="364"/>
      <c r="M1648" s="365"/>
      <c r="N1648" s="366"/>
      <c r="O1648" s="367"/>
      <c r="P1648" s="366"/>
      <c r="Q1648" s="367"/>
      <c r="R1648" s="366"/>
      <c r="S1648" s="367"/>
      <c r="T1648" s="366">
        <v>41</v>
      </c>
      <c r="U1648" s="367">
        <v>100</v>
      </c>
      <c r="V1648" s="367"/>
      <c r="W1648" s="367"/>
      <c r="X1648" s="367"/>
      <c r="Y1648" s="363"/>
      <c r="Z1648" s="363"/>
      <c r="AA1648" s="363"/>
      <c r="AB1648" s="363"/>
      <c r="AC1648" s="363" t="s">
        <v>8118</v>
      </c>
      <c r="AD1648" s="362"/>
    </row>
    <row r="1649" spans="1:30" ht="20.100000000000001" customHeight="1">
      <c r="A1649" s="362" t="s">
        <v>5502</v>
      </c>
      <c r="B1649" s="493" t="s">
        <v>8294</v>
      </c>
      <c r="C1649" s="363" t="s">
        <v>5501</v>
      </c>
      <c r="D1649" s="362"/>
      <c r="E1649" s="363"/>
      <c r="F1649" s="480"/>
      <c r="G1649" s="535"/>
      <c r="H1649" s="494"/>
      <c r="I1649" s="495"/>
      <c r="J1649" s="494"/>
      <c r="K1649" s="495"/>
      <c r="L1649" s="364"/>
      <c r="M1649" s="365"/>
      <c r="N1649" s="366"/>
      <c r="O1649" s="367"/>
      <c r="P1649" s="366"/>
      <c r="Q1649" s="367"/>
      <c r="R1649" s="366"/>
      <c r="S1649" s="367"/>
      <c r="T1649" s="366">
        <v>41</v>
      </c>
      <c r="U1649" s="367">
        <v>100</v>
      </c>
      <c r="V1649" s="367"/>
      <c r="W1649" s="367"/>
      <c r="X1649" s="367"/>
      <c r="Y1649" s="363"/>
      <c r="Z1649" s="363"/>
      <c r="AA1649" s="363"/>
      <c r="AB1649" s="363"/>
      <c r="AC1649" s="363" t="s">
        <v>8118</v>
      </c>
      <c r="AD1649" s="362"/>
    </row>
    <row r="1650" spans="1:30" ht="20.100000000000001" customHeight="1">
      <c r="A1650" s="476" t="s">
        <v>5503</v>
      </c>
      <c r="B1650" s="484" t="s">
        <v>8295</v>
      </c>
      <c r="C1650" s="473" t="s">
        <v>5501</v>
      </c>
      <c r="D1650" s="468" t="s">
        <v>8296</v>
      </c>
      <c r="E1650" s="473"/>
      <c r="F1650" s="467"/>
      <c r="G1650" s="477"/>
      <c r="H1650" s="474"/>
      <c r="I1650" s="486"/>
      <c r="J1650" s="474"/>
      <c r="K1650" s="486"/>
      <c r="L1650" s="443"/>
      <c r="M1650" s="444"/>
      <c r="N1650" s="471"/>
      <c r="O1650" s="465"/>
      <c r="P1650" s="471"/>
      <c r="Q1650" s="465"/>
      <c r="R1650" s="471"/>
      <c r="S1650" s="465"/>
      <c r="T1650" s="471">
        <v>8</v>
      </c>
      <c r="U1650" s="465">
        <v>19.5</v>
      </c>
      <c r="V1650" s="465"/>
      <c r="W1650" s="465"/>
      <c r="X1650" s="465"/>
      <c r="Y1650" s="473"/>
      <c r="Z1650" s="473"/>
      <c r="AA1650" s="473"/>
      <c r="AB1650" s="473"/>
      <c r="AC1650" s="473" t="s">
        <v>8118</v>
      </c>
      <c r="AD1650" s="476"/>
    </row>
    <row r="1651" spans="1:30" ht="20.100000000000001" customHeight="1">
      <c r="A1651" s="85"/>
      <c r="B1651" s="423"/>
      <c r="C1651" s="111"/>
      <c r="D1651" s="111" t="s">
        <v>2510</v>
      </c>
      <c r="E1651" s="128"/>
      <c r="F1651" s="323"/>
      <c r="G1651" s="191"/>
      <c r="H1651" s="117"/>
      <c r="I1651" s="199"/>
      <c r="J1651" s="117"/>
      <c r="K1651" s="199"/>
      <c r="L1651" s="356"/>
      <c r="M1651" s="314"/>
      <c r="N1651" s="315"/>
      <c r="O1651" s="316"/>
      <c r="P1651" s="315"/>
      <c r="Q1651" s="316"/>
      <c r="R1651" s="315"/>
      <c r="S1651" s="316"/>
      <c r="T1651" s="315">
        <v>1</v>
      </c>
      <c r="U1651" s="316">
        <v>2.4</v>
      </c>
      <c r="V1651" s="316"/>
      <c r="W1651" s="316"/>
      <c r="X1651" s="316"/>
      <c r="Y1651" s="128"/>
      <c r="Z1651" s="128"/>
      <c r="AA1651" s="128"/>
      <c r="AB1651" s="128"/>
      <c r="AC1651" s="128"/>
      <c r="AD1651" s="85"/>
    </row>
    <row r="1652" spans="1:30" ht="20.100000000000001" customHeight="1">
      <c r="A1652" s="85"/>
      <c r="B1652" s="423"/>
      <c r="C1652" s="111"/>
      <c r="D1652" s="111" t="s">
        <v>2511</v>
      </c>
      <c r="E1652" s="128"/>
      <c r="F1652" s="323"/>
      <c r="G1652" s="191"/>
      <c r="H1652" s="117"/>
      <c r="I1652" s="199"/>
      <c r="J1652" s="117"/>
      <c r="K1652" s="199"/>
      <c r="L1652" s="356"/>
      <c r="M1652" s="314"/>
      <c r="N1652" s="315"/>
      <c r="O1652" s="316"/>
      <c r="P1652" s="315"/>
      <c r="Q1652" s="316"/>
      <c r="R1652" s="315"/>
      <c r="S1652" s="316"/>
      <c r="T1652" s="315"/>
      <c r="U1652" s="316"/>
      <c r="V1652" s="316"/>
      <c r="W1652" s="316"/>
      <c r="X1652" s="316"/>
      <c r="Y1652" s="128"/>
      <c r="Z1652" s="128"/>
      <c r="AA1652" s="128"/>
      <c r="AB1652" s="128"/>
      <c r="AC1652" s="128"/>
      <c r="AD1652" s="85"/>
    </row>
    <row r="1653" spans="1:30" ht="20.100000000000001" customHeight="1">
      <c r="A1653" s="85"/>
      <c r="B1653" s="423"/>
      <c r="C1653" s="111"/>
      <c r="D1653" s="111" t="s">
        <v>2512</v>
      </c>
      <c r="E1653" s="128"/>
      <c r="F1653" s="323"/>
      <c r="G1653" s="191"/>
      <c r="H1653" s="117"/>
      <c r="I1653" s="199"/>
      <c r="J1653" s="117"/>
      <c r="K1653" s="199"/>
      <c r="L1653" s="356"/>
      <c r="M1653" s="314"/>
      <c r="N1653" s="315"/>
      <c r="O1653" s="316"/>
      <c r="P1653" s="315"/>
      <c r="Q1653" s="316"/>
      <c r="R1653" s="315"/>
      <c r="S1653" s="316"/>
      <c r="T1653" s="315">
        <v>5</v>
      </c>
      <c r="U1653" s="316">
        <v>12.2</v>
      </c>
      <c r="V1653" s="316"/>
      <c r="W1653" s="316"/>
      <c r="X1653" s="316"/>
      <c r="Y1653" s="128"/>
      <c r="Z1653" s="128"/>
      <c r="AA1653" s="128"/>
      <c r="AB1653" s="128"/>
      <c r="AC1653" s="128"/>
      <c r="AD1653" s="85"/>
    </row>
    <row r="1654" spans="1:30" ht="20.100000000000001" customHeight="1">
      <c r="A1654" s="85"/>
      <c r="B1654" s="423"/>
      <c r="C1654" s="111"/>
      <c r="D1654" s="111" t="s">
        <v>2513</v>
      </c>
      <c r="E1654" s="128"/>
      <c r="F1654" s="323"/>
      <c r="G1654" s="191"/>
      <c r="H1654" s="117"/>
      <c r="I1654" s="199"/>
      <c r="J1654" s="117"/>
      <c r="K1654" s="199"/>
      <c r="L1654" s="356"/>
      <c r="M1654" s="314"/>
      <c r="N1654" s="315"/>
      <c r="O1654" s="316"/>
      <c r="P1654" s="315"/>
      <c r="Q1654" s="316"/>
      <c r="R1654" s="315"/>
      <c r="S1654" s="316"/>
      <c r="T1654" s="315">
        <v>1</v>
      </c>
      <c r="U1654" s="316">
        <v>2.4</v>
      </c>
      <c r="V1654" s="316"/>
      <c r="W1654" s="316"/>
      <c r="X1654" s="316"/>
      <c r="Y1654" s="128"/>
      <c r="Z1654" s="128"/>
      <c r="AA1654" s="128"/>
      <c r="AB1654" s="128"/>
      <c r="AC1654" s="128"/>
      <c r="AD1654" s="85"/>
    </row>
    <row r="1655" spans="1:30" ht="20.100000000000001" customHeight="1">
      <c r="A1655" s="85"/>
      <c r="B1655" s="423"/>
      <c r="C1655" s="111"/>
      <c r="D1655" s="111" t="s">
        <v>2514</v>
      </c>
      <c r="E1655" s="128"/>
      <c r="F1655" s="323"/>
      <c r="G1655" s="191"/>
      <c r="H1655" s="117"/>
      <c r="I1655" s="199"/>
      <c r="J1655" s="117"/>
      <c r="K1655" s="199"/>
      <c r="L1655" s="356"/>
      <c r="M1655" s="314"/>
      <c r="N1655" s="315"/>
      <c r="O1655" s="316"/>
      <c r="P1655" s="315"/>
      <c r="Q1655" s="316"/>
      <c r="R1655" s="315"/>
      <c r="S1655" s="316"/>
      <c r="T1655" s="315">
        <v>4</v>
      </c>
      <c r="U1655" s="316">
        <v>9.8000000000000007</v>
      </c>
      <c r="V1655" s="316"/>
      <c r="W1655" s="316"/>
      <c r="X1655" s="316"/>
      <c r="Y1655" s="128"/>
      <c r="Z1655" s="128"/>
      <c r="AA1655" s="128"/>
      <c r="AB1655" s="128"/>
      <c r="AC1655" s="128"/>
      <c r="AD1655" s="85"/>
    </row>
    <row r="1656" spans="1:30" ht="20.100000000000001" customHeight="1">
      <c r="A1656" s="85"/>
      <c r="B1656" s="423"/>
      <c r="C1656" s="111"/>
      <c r="D1656" s="111" t="s">
        <v>2515</v>
      </c>
      <c r="E1656" s="128"/>
      <c r="F1656" s="323"/>
      <c r="G1656" s="191"/>
      <c r="H1656" s="117"/>
      <c r="I1656" s="199"/>
      <c r="J1656" s="117"/>
      <c r="K1656" s="199"/>
      <c r="L1656" s="356"/>
      <c r="M1656" s="314"/>
      <c r="N1656" s="315"/>
      <c r="O1656" s="316"/>
      <c r="P1656" s="315"/>
      <c r="Q1656" s="316"/>
      <c r="R1656" s="315"/>
      <c r="S1656" s="316"/>
      <c r="T1656" s="315">
        <v>10</v>
      </c>
      <c r="U1656" s="316">
        <v>24.4</v>
      </c>
      <c r="V1656" s="316"/>
      <c r="W1656" s="316"/>
      <c r="X1656" s="316"/>
      <c r="Y1656" s="128"/>
      <c r="Z1656" s="128"/>
      <c r="AA1656" s="128"/>
      <c r="AB1656" s="128"/>
      <c r="AC1656" s="128"/>
      <c r="AD1656" s="85"/>
    </row>
    <row r="1657" spans="1:30" ht="20.100000000000001" customHeight="1">
      <c r="A1657" s="85"/>
      <c r="B1657" s="423"/>
      <c r="C1657" s="111"/>
      <c r="D1657" s="111" t="s">
        <v>2516</v>
      </c>
      <c r="E1657" s="128"/>
      <c r="F1657" s="323"/>
      <c r="G1657" s="191"/>
      <c r="H1657" s="117"/>
      <c r="I1657" s="199"/>
      <c r="J1657" s="117"/>
      <c r="K1657" s="199"/>
      <c r="L1657" s="356"/>
      <c r="M1657" s="314"/>
      <c r="N1657" s="315"/>
      <c r="O1657" s="316"/>
      <c r="P1657" s="315"/>
      <c r="Q1657" s="316"/>
      <c r="R1657" s="315"/>
      <c r="S1657" s="316"/>
      <c r="T1657" s="315">
        <v>4</v>
      </c>
      <c r="U1657" s="316">
        <v>9.8000000000000007</v>
      </c>
      <c r="V1657" s="316"/>
      <c r="W1657" s="316"/>
      <c r="X1657" s="316"/>
      <c r="Y1657" s="128"/>
      <c r="Z1657" s="128"/>
      <c r="AA1657" s="128"/>
      <c r="AB1657" s="128"/>
      <c r="AC1657" s="128"/>
      <c r="AD1657" s="85"/>
    </row>
    <row r="1658" spans="1:30" ht="20.100000000000001" customHeight="1">
      <c r="A1658" s="85"/>
      <c r="B1658" s="423"/>
      <c r="C1658" s="111"/>
      <c r="D1658" s="111" t="s">
        <v>2517</v>
      </c>
      <c r="E1658" s="128"/>
      <c r="F1658" s="323"/>
      <c r="G1658" s="191"/>
      <c r="H1658" s="117"/>
      <c r="I1658" s="199"/>
      <c r="J1658" s="117"/>
      <c r="K1658" s="199"/>
      <c r="L1658" s="356"/>
      <c r="M1658" s="314"/>
      <c r="N1658" s="315"/>
      <c r="O1658" s="316"/>
      <c r="P1658" s="315"/>
      <c r="Q1658" s="316"/>
      <c r="R1658" s="315"/>
      <c r="S1658" s="316"/>
      <c r="T1658" s="315">
        <v>1</v>
      </c>
      <c r="U1658" s="316">
        <v>2.4</v>
      </c>
      <c r="V1658" s="316"/>
      <c r="W1658" s="316"/>
      <c r="X1658" s="316"/>
      <c r="Y1658" s="128"/>
      <c r="Z1658" s="128"/>
      <c r="AA1658" s="128"/>
      <c r="AB1658" s="128"/>
      <c r="AC1658" s="128"/>
      <c r="AD1658" s="85"/>
    </row>
    <row r="1659" spans="1:30" ht="20.100000000000001" customHeight="1">
      <c r="A1659" s="85"/>
      <c r="B1659" s="423"/>
      <c r="C1659" s="111"/>
      <c r="D1659" s="111" t="s">
        <v>2518</v>
      </c>
      <c r="E1659" s="128"/>
      <c r="F1659" s="323"/>
      <c r="G1659" s="191"/>
      <c r="H1659" s="117"/>
      <c r="I1659" s="199"/>
      <c r="J1659" s="117"/>
      <c r="K1659" s="199"/>
      <c r="L1659" s="356"/>
      <c r="M1659" s="314"/>
      <c r="N1659" s="315"/>
      <c r="O1659" s="316"/>
      <c r="P1659" s="315"/>
      <c r="Q1659" s="316"/>
      <c r="R1659" s="315"/>
      <c r="S1659" s="316"/>
      <c r="T1659" s="315">
        <v>1</v>
      </c>
      <c r="U1659" s="316">
        <v>2.4</v>
      </c>
      <c r="V1659" s="316"/>
      <c r="W1659" s="316"/>
      <c r="X1659" s="316"/>
      <c r="Y1659" s="128"/>
      <c r="Z1659" s="128"/>
      <c r="AA1659" s="128"/>
      <c r="AB1659" s="128"/>
      <c r="AC1659" s="128"/>
      <c r="AD1659" s="85"/>
    </row>
    <row r="1660" spans="1:30" ht="20.100000000000001" customHeight="1">
      <c r="A1660" s="85"/>
      <c r="B1660" s="423"/>
      <c r="C1660" s="111"/>
      <c r="D1660" s="111" t="s">
        <v>2519</v>
      </c>
      <c r="E1660" s="128"/>
      <c r="F1660" s="323"/>
      <c r="G1660" s="191"/>
      <c r="H1660" s="117"/>
      <c r="I1660" s="199"/>
      <c r="J1660" s="117"/>
      <c r="K1660" s="199"/>
      <c r="L1660" s="356"/>
      <c r="M1660" s="314"/>
      <c r="N1660" s="315"/>
      <c r="O1660" s="316"/>
      <c r="P1660" s="315"/>
      <c r="Q1660" s="316"/>
      <c r="R1660" s="315"/>
      <c r="S1660" s="316"/>
      <c r="T1660" s="315"/>
      <c r="U1660" s="316"/>
      <c r="V1660" s="316"/>
      <c r="W1660" s="316"/>
      <c r="X1660" s="316"/>
      <c r="Y1660" s="128"/>
      <c r="Z1660" s="128"/>
      <c r="AA1660" s="128"/>
      <c r="AB1660" s="128"/>
      <c r="AC1660" s="128"/>
      <c r="AD1660" s="85"/>
    </row>
    <row r="1661" spans="1:30" ht="20.100000000000001" customHeight="1">
      <c r="A1661" s="85"/>
      <c r="B1661" s="423"/>
      <c r="C1661" s="111"/>
      <c r="D1661" s="111" t="s">
        <v>2520</v>
      </c>
      <c r="E1661" s="128"/>
      <c r="F1661" s="323"/>
      <c r="G1661" s="191"/>
      <c r="H1661" s="117"/>
      <c r="I1661" s="199"/>
      <c r="J1661" s="117"/>
      <c r="K1661" s="199"/>
      <c r="L1661" s="356"/>
      <c r="M1661" s="314"/>
      <c r="N1661" s="315"/>
      <c r="O1661" s="316"/>
      <c r="P1661" s="315"/>
      <c r="Q1661" s="316"/>
      <c r="R1661" s="315"/>
      <c r="S1661" s="316"/>
      <c r="T1661" s="315">
        <v>2</v>
      </c>
      <c r="U1661" s="316">
        <v>4.9000000000000004</v>
      </c>
      <c r="V1661" s="316"/>
      <c r="W1661" s="316"/>
      <c r="X1661" s="316"/>
      <c r="Y1661" s="128"/>
      <c r="Z1661" s="128"/>
      <c r="AA1661" s="128"/>
      <c r="AB1661" s="128"/>
      <c r="AC1661" s="128"/>
      <c r="AD1661" s="85"/>
    </row>
    <row r="1662" spans="1:30" ht="20.100000000000001" customHeight="1">
      <c r="A1662" s="85"/>
      <c r="B1662" s="423"/>
      <c r="C1662" s="111"/>
      <c r="D1662" s="111" t="s">
        <v>2521</v>
      </c>
      <c r="E1662" s="128"/>
      <c r="F1662" s="323"/>
      <c r="G1662" s="191"/>
      <c r="H1662" s="117"/>
      <c r="I1662" s="199"/>
      <c r="J1662" s="117"/>
      <c r="K1662" s="199"/>
      <c r="L1662" s="356"/>
      <c r="M1662" s="314"/>
      <c r="N1662" s="315"/>
      <c r="O1662" s="316"/>
      <c r="P1662" s="315"/>
      <c r="Q1662" s="316"/>
      <c r="R1662" s="315"/>
      <c r="S1662" s="316"/>
      <c r="T1662" s="315">
        <v>1</v>
      </c>
      <c r="U1662" s="316">
        <v>2.4</v>
      </c>
      <c r="V1662" s="316"/>
      <c r="W1662" s="316"/>
      <c r="X1662" s="316"/>
      <c r="Y1662" s="128"/>
      <c r="Z1662" s="128"/>
      <c r="AA1662" s="128"/>
      <c r="AB1662" s="128"/>
      <c r="AC1662" s="128"/>
      <c r="AD1662" s="85"/>
    </row>
    <row r="1663" spans="1:30" ht="20.100000000000001" customHeight="1">
      <c r="A1663" s="85"/>
      <c r="B1663" s="423"/>
      <c r="C1663" s="111"/>
      <c r="D1663" s="111" t="s">
        <v>2522</v>
      </c>
      <c r="E1663" s="128"/>
      <c r="F1663" s="323"/>
      <c r="G1663" s="191"/>
      <c r="H1663" s="117"/>
      <c r="I1663" s="199"/>
      <c r="J1663" s="117"/>
      <c r="K1663" s="199"/>
      <c r="L1663" s="356"/>
      <c r="M1663" s="314"/>
      <c r="N1663" s="315"/>
      <c r="O1663" s="316"/>
      <c r="P1663" s="315"/>
      <c r="Q1663" s="316"/>
      <c r="R1663" s="315"/>
      <c r="S1663" s="316"/>
      <c r="T1663" s="315">
        <v>2</v>
      </c>
      <c r="U1663" s="316">
        <v>4.9000000000000004</v>
      </c>
      <c r="V1663" s="316"/>
      <c r="W1663" s="316"/>
      <c r="X1663" s="316"/>
      <c r="Y1663" s="128"/>
      <c r="Z1663" s="128"/>
      <c r="AA1663" s="128"/>
      <c r="AB1663" s="128"/>
      <c r="AC1663" s="128"/>
      <c r="AD1663" s="85"/>
    </row>
    <row r="1664" spans="1:30" ht="20.100000000000001" customHeight="1">
      <c r="A1664" s="85"/>
      <c r="B1664" s="423"/>
      <c r="C1664" s="111"/>
      <c r="D1664" s="111" t="s">
        <v>2523</v>
      </c>
      <c r="E1664" s="128"/>
      <c r="F1664" s="323"/>
      <c r="G1664" s="191"/>
      <c r="H1664" s="117"/>
      <c r="I1664" s="199"/>
      <c r="J1664" s="117"/>
      <c r="K1664" s="199"/>
      <c r="L1664" s="356"/>
      <c r="M1664" s="314"/>
      <c r="N1664" s="315"/>
      <c r="O1664" s="316"/>
      <c r="P1664" s="315"/>
      <c r="Q1664" s="316"/>
      <c r="R1664" s="315"/>
      <c r="S1664" s="316"/>
      <c r="T1664" s="315"/>
      <c r="U1664" s="316"/>
      <c r="V1664" s="316"/>
      <c r="W1664" s="316"/>
      <c r="X1664" s="316"/>
      <c r="Y1664" s="128"/>
      <c r="Z1664" s="128"/>
      <c r="AA1664" s="128"/>
      <c r="AB1664" s="128"/>
      <c r="AC1664" s="128"/>
      <c r="AD1664" s="85"/>
    </row>
    <row r="1665" spans="1:30" ht="20.100000000000001" customHeight="1">
      <c r="A1665" s="85"/>
      <c r="B1665" s="423"/>
      <c r="C1665" s="111"/>
      <c r="D1665" s="111" t="s">
        <v>2524</v>
      </c>
      <c r="E1665" s="128"/>
      <c r="F1665" s="323"/>
      <c r="G1665" s="191"/>
      <c r="H1665" s="117"/>
      <c r="I1665" s="199"/>
      <c r="J1665" s="117"/>
      <c r="K1665" s="199"/>
      <c r="L1665" s="356"/>
      <c r="M1665" s="314"/>
      <c r="N1665" s="315"/>
      <c r="O1665" s="316"/>
      <c r="P1665" s="315"/>
      <c r="Q1665" s="316"/>
      <c r="R1665" s="315"/>
      <c r="S1665" s="316"/>
      <c r="T1665" s="315"/>
      <c r="U1665" s="316"/>
      <c r="V1665" s="316"/>
      <c r="W1665" s="316"/>
      <c r="X1665" s="316"/>
      <c r="Y1665" s="128"/>
      <c r="Z1665" s="128"/>
      <c r="AA1665" s="128"/>
      <c r="AB1665" s="128"/>
      <c r="AC1665" s="128"/>
      <c r="AD1665" s="85"/>
    </row>
    <row r="1666" spans="1:30" ht="20.100000000000001" customHeight="1">
      <c r="A1666" s="85"/>
      <c r="B1666" s="423"/>
      <c r="C1666" s="111"/>
      <c r="D1666" s="111" t="s">
        <v>2525</v>
      </c>
      <c r="E1666" s="128"/>
      <c r="F1666" s="323"/>
      <c r="G1666" s="191"/>
      <c r="H1666" s="117"/>
      <c r="I1666" s="199"/>
      <c r="J1666" s="117"/>
      <c r="K1666" s="199"/>
      <c r="L1666" s="356"/>
      <c r="M1666" s="314"/>
      <c r="N1666" s="315"/>
      <c r="O1666" s="316"/>
      <c r="P1666" s="315"/>
      <c r="Q1666" s="316"/>
      <c r="R1666" s="315"/>
      <c r="S1666" s="316"/>
      <c r="T1666" s="315"/>
      <c r="U1666" s="316"/>
      <c r="V1666" s="316"/>
      <c r="W1666" s="316"/>
      <c r="X1666" s="316"/>
      <c r="Y1666" s="128"/>
      <c r="Z1666" s="128"/>
      <c r="AA1666" s="128"/>
      <c r="AB1666" s="128"/>
      <c r="AC1666" s="128"/>
      <c r="AD1666" s="85"/>
    </row>
    <row r="1667" spans="1:30" ht="20.100000000000001" customHeight="1">
      <c r="A1667" s="85"/>
      <c r="B1667" s="423"/>
      <c r="C1667" s="111"/>
      <c r="D1667" s="111" t="s">
        <v>2526</v>
      </c>
      <c r="E1667" s="128"/>
      <c r="F1667" s="323"/>
      <c r="G1667" s="191"/>
      <c r="H1667" s="117"/>
      <c r="I1667" s="199"/>
      <c r="J1667" s="117"/>
      <c r="K1667" s="199"/>
      <c r="L1667" s="356"/>
      <c r="M1667" s="314"/>
      <c r="N1667" s="315"/>
      <c r="O1667" s="316"/>
      <c r="P1667" s="315"/>
      <c r="Q1667" s="316"/>
      <c r="R1667" s="315"/>
      <c r="S1667" s="316"/>
      <c r="T1667" s="315">
        <v>1</v>
      </c>
      <c r="U1667" s="316">
        <v>2.4</v>
      </c>
      <c r="V1667" s="316"/>
      <c r="W1667" s="316"/>
      <c r="X1667" s="316"/>
      <c r="Y1667" s="128"/>
      <c r="Z1667" s="128"/>
      <c r="AA1667" s="128"/>
      <c r="AB1667" s="128"/>
      <c r="AC1667" s="128"/>
      <c r="AD1667" s="85"/>
    </row>
    <row r="1668" spans="1:30" ht="20.100000000000001" customHeight="1">
      <c r="A1668" s="85"/>
      <c r="B1668" s="423"/>
      <c r="C1668" s="111"/>
      <c r="D1668" s="111" t="s">
        <v>2527</v>
      </c>
      <c r="E1668" s="128"/>
      <c r="F1668" s="323"/>
      <c r="G1668" s="191"/>
      <c r="H1668" s="117"/>
      <c r="I1668" s="199"/>
      <c r="J1668" s="117"/>
      <c r="K1668" s="199"/>
      <c r="L1668" s="356"/>
      <c r="M1668" s="314"/>
      <c r="N1668" s="315"/>
      <c r="O1668" s="316"/>
      <c r="P1668" s="315"/>
      <c r="Q1668" s="316"/>
      <c r="R1668" s="315"/>
      <c r="S1668" s="316"/>
      <c r="T1668" s="315"/>
      <c r="U1668" s="316"/>
      <c r="V1668" s="316"/>
      <c r="W1668" s="316"/>
      <c r="X1668" s="316"/>
      <c r="Y1668" s="128"/>
      <c r="Z1668" s="128"/>
      <c r="AA1668" s="128"/>
      <c r="AB1668" s="128"/>
      <c r="AC1668" s="128"/>
      <c r="AD1668" s="85"/>
    </row>
    <row r="1669" spans="1:30" ht="20.100000000000001" customHeight="1">
      <c r="A1669" s="86"/>
      <c r="B1669" s="424"/>
      <c r="C1669" s="106"/>
      <c r="D1669" s="106" t="s">
        <v>2528</v>
      </c>
      <c r="E1669" s="168"/>
      <c r="F1669" s="326"/>
      <c r="G1669" s="204"/>
      <c r="H1669" s="118"/>
      <c r="I1669" s="203"/>
      <c r="J1669" s="118"/>
      <c r="K1669" s="203"/>
      <c r="L1669" s="319"/>
      <c r="M1669" s="320"/>
      <c r="N1669" s="321"/>
      <c r="O1669" s="322"/>
      <c r="P1669" s="321"/>
      <c r="Q1669" s="322"/>
      <c r="R1669" s="321"/>
      <c r="S1669" s="322"/>
      <c r="T1669" s="321"/>
      <c r="U1669" s="322"/>
      <c r="V1669" s="322"/>
      <c r="W1669" s="322"/>
      <c r="X1669" s="322"/>
      <c r="Y1669" s="168"/>
      <c r="Z1669" s="168"/>
      <c r="AA1669" s="168"/>
      <c r="AB1669" s="168"/>
      <c r="AC1669" s="168"/>
      <c r="AD1669" s="86"/>
    </row>
    <row r="1670" spans="1:30" ht="20.100000000000001" customHeight="1">
      <c r="A1670" s="362" t="s">
        <v>5504</v>
      </c>
      <c r="B1670" s="493" t="s">
        <v>8297</v>
      </c>
      <c r="C1670" s="363" t="s">
        <v>5501</v>
      </c>
      <c r="D1670" s="362"/>
      <c r="E1670" s="363"/>
      <c r="F1670" s="480"/>
      <c r="G1670" s="535"/>
      <c r="H1670" s="494"/>
      <c r="I1670" s="495"/>
      <c r="J1670" s="494"/>
      <c r="K1670" s="495"/>
      <c r="L1670" s="364"/>
      <c r="M1670" s="365"/>
      <c r="N1670" s="366"/>
      <c r="O1670" s="367"/>
      <c r="P1670" s="366"/>
      <c r="Q1670" s="367"/>
      <c r="R1670" s="366"/>
      <c r="S1670" s="367"/>
      <c r="T1670" s="366">
        <v>41</v>
      </c>
      <c r="U1670" s="367">
        <v>100</v>
      </c>
      <c r="V1670" s="367"/>
      <c r="W1670" s="367"/>
      <c r="X1670" s="367"/>
      <c r="Y1670" s="363"/>
      <c r="Z1670" s="363"/>
      <c r="AA1670" s="363"/>
      <c r="AB1670" s="363"/>
      <c r="AC1670" s="363" t="s">
        <v>8118</v>
      </c>
      <c r="AD1670" s="362"/>
    </row>
    <row r="1671" spans="1:30" ht="20.100000000000001" customHeight="1">
      <c r="A1671" s="476" t="s">
        <v>5505</v>
      </c>
      <c r="B1671" s="484" t="s">
        <v>8298</v>
      </c>
      <c r="C1671" s="473" t="s">
        <v>5501</v>
      </c>
      <c r="D1671" s="468" t="s">
        <v>2530</v>
      </c>
      <c r="E1671" s="473"/>
      <c r="F1671" s="467"/>
      <c r="G1671" s="477"/>
      <c r="H1671" s="474"/>
      <c r="I1671" s="486"/>
      <c r="J1671" s="474"/>
      <c r="K1671" s="486"/>
      <c r="L1671" s="443"/>
      <c r="M1671" s="444"/>
      <c r="N1671" s="471"/>
      <c r="O1671" s="465"/>
      <c r="P1671" s="471"/>
      <c r="Q1671" s="465"/>
      <c r="R1671" s="471"/>
      <c r="S1671" s="465"/>
      <c r="T1671" s="471">
        <v>2</v>
      </c>
      <c r="U1671" s="465">
        <v>4.9000000000000004</v>
      </c>
      <c r="V1671" s="465"/>
      <c r="W1671" s="465"/>
      <c r="X1671" s="465"/>
      <c r="Y1671" s="473"/>
      <c r="Z1671" s="473"/>
      <c r="AA1671" s="473"/>
      <c r="AB1671" s="473"/>
      <c r="AC1671" s="473" t="s">
        <v>138</v>
      </c>
      <c r="AD1671" s="476"/>
    </row>
    <row r="1672" spans="1:30" ht="20.100000000000001" customHeight="1">
      <c r="A1672" s="85"/>
      <c r="B1672" s="423"/>
      <c r="C1672" s="128"/>
      <c r="D1672" s="111" t="s">
        <v>2531</v>
      </c>
      <c r="E1672" s="128"/>
      <c r="F1672" s="323"/>
      <c r="G1672" s="191"/>
      <c r="H1672" s="117"/>
      <c r="I1672" s="199"/>
      <c r="J1672" s="117"/>
      <c r="K1672" s="199"/>
      <c r="L1672" s="356"/>
      <c r="M1672" s="314"/>
      <c r="N1672" s="315"/>
      <c r="O1672" s="316"/>
      <c r="P1672" s="315"/>
      <c r="Q1672" s="316"/>
      <c r="R1672" s="315"/>
      <c r="S1672" s="316"/>
      <c r="T1672" s="315">
        <v>1</v>
      </c>
      <c r="U1672" s="316">
        <v>2.4</v>
      </c>
      <c r="V1672" s="316"/>
      <c r="W1672" s="316"/>
      <c r="X1672" s="316"/>
      <c r="Y1672" s="128"/>
      <c r="Z1672" s="128"/>
      <c r="AA1672" s="128"/>
      <c r="AB1672" s="128"/>
      <c r="AC1672" s="128"/>
      <c r="AD1672" s="85"/>
    </row>
    <row r="1673" spans="1:30" ht="20.100000000000001" customHeight="1">
      <c r="A1673" s="85"/>
      <c r="B1673" s="423"/>
      <c r="C1673" s="128"/>
      <c r="D1673" s="111" t="s">
        <v>2532</v>
      </c>
      <c r="E1673" s="128"/>
      <c r="F1673" s="323"/>
      <c r="G1673" s="191"/>
      <c r="H1673" s="117"/>
      <c r="I1673" s="199"/>
      <c r="J1673" s="117"/>
      <c r="K1673" s="199"/>
      <c r="L1673" s="356"/>
      <c r="M1673" s="314"/>
      <c r="N1673" s="315"/>
      <c r="O1673" s="316"/>
      <c r="P1673" s="315"/>
      <c r="Q1673" s="316"/>
      <c r="R1673" s="315"/>
      <c r="S1673" s="316"/>
      <c r="T1673" s="315"/>
      <c r="U1673" s="316"/>
      <c r="V1673" s="316"/>
      <c r="W1673" s="316"/>
      <c r="X1673" s="316"/>
      <c r="Y1673" s="128"/>
      <c r="Z1673" s="128"/>
      <c r="AA1673" s="128"/>
      <c r="AB1673" s="128"/>
      <c r="AC1673" s="128"/>
      <c r="AD1673" s="85"/>
    </row>
    <row r="1674" spans="1:30" ht="20.100000000000001" customHeight="1">
      <c r="A1674" s="85"/>
      <c r="B1674" s="423"/>
      <c r="C1674" s="128"/>
      <c r="D1674" s="111" t="s">
        <v>2533</v>
      </c>
      <c r="E1674" s="128"/>
      <c r="F1674" s="323"/>
      <c r="G1674" s="191"/>
      <c r="H1674" s="117"/>
      <c r="I1674" s="199"/>
      <c r="J1674" s="117"/>
      <c r="K1674" s="199"/>
      <c r="L1674" s="356"/>
      <c r="M1674" s="314"/>
      <c r="N1674" s="315"/>
      <c r="O1674" s="316"/>
      <c r="P1674" s="315"/>
      <c r="Q1674" s="316"/>
      <c r="R1674" s="315"/>
      <c r="S1674" s="316"/>
      <c r="T1674" s="315"/>
      <c r="U1674" s="316"/>
      <c r="V1674" s="316"/>
      <c r="W1674" s="316"/>
      <c r="X1674" s="316"/>
      <c r="Y1674" s="128"/>
      <c r="Z1674" s="128"/>
      <c r="AA1674" s="128"/>
      <c r="AB1674" s="128"/>
      <c r="AC1674" s="128"/>
      <c r="AD1674" s="85"/>
    </row>
    <row r="1675" spans="1:30" ht="20.100000000000001" customHeight="1">
      <c r="A1675" s="85"/>
      <c r="B1675" s="423"/>
      <c r="C1675" s="128"/>
      <c r="D1675" s="111" t="s">
        <v>2534</v>
      </c>
      <c r="E1675" s="128"/>
      <c r="F1675" s="323"/>
      <c r="G1675" s="191"/>
      <c r="H1675" s="117"/>
      <c r="I1675" s="199"/>
      <c r="J1675" s="117"/>
      <c r="K1675" s="199"/>
      <c r="L1675" s="356"/>
      <c r="M1675" s="314"/>
      <c r="N1675" s="315"/>
      <c r="O1675" s="316"/>
      <c r="P1675" s="315"/>
      <c r="Q1675" s="316"/>
      <c r="R1675" s="315"/>
      <c r="S1675" s="316"/>
      <c r="T1675" s="315">
        <v>5</v>
      </c>
      <c r="U1675" s="316">
        <v>12.2</v>
      </c>
      <c r="V1675" s="316"/>
      <c r="W1675" s="316"/>
      <c r="X1675" s="316"/>
      <c r="Y1675" s="128"/>
      <c r="Z1675" s="128"/>
      <c r="AA1675" s="128"/>
      <c r="AB1675" s="128"/>
      <c r="AC1675" s="128"/>
      <c r="AD1675" s="85"/>
    </row>
    <row r="1676" spans="1:30" ht="20.100000000000001" customHeight="1">
      <c r="A1676" s="85"/>
      <c r="B1676" s="423"/>
      <c r="C1676" s="128"/>
      <c r="D1676" s="111" t="s">
        <v>2535</v>
      </c>
      <c r="E1676" s="128"/>
      <c r="F1676" s="323"/>
      <c r="G1676" s="191"/>
      <c r="H1676" s="117"/>
      <c r="I1676" s="199"/>
      <c r="J1676" s="117"/>
      <c r="K1676" s="199"/>
      <c r="L1676" s="356"/>
      <c r="M1676" s="314"/>
      <c r="N1676" s="315"/>
      <c r="O1676" s="316"/>
      <c r="P1676" s="315"/>
      <c r="Q1676" s="316"/>
      <c r="R1676" s="315"/>
      <c r="S1676" s="316"/>
      <c r="T1676" s="315">
        <v>5</v>
      </c>
      <c r="U1676" s="316">
        <v>12.2</v>
      </c>
      <c r="V1676" s="316"/>
      <c r="W1676" s="316"/>
      <c r="X1676" s="316"/>
      <c r="Y1676" s="128"/>
      <c r="Z1676" s="128"/>
      <c r="AA1676" s="128"/>
      <c r="AB1676" s="128"/>
      <c r="AC1676" s="128"/>
      <c r="AD1676" s="85"/>
    </row>
    <row r="1677" spans="1:30" ht="20.100000000000001" customHeight="1">
      <c r="A1677" s="85"/>
      <c r="B1677" s="423"/>
      <c r="C1677" s="128"/>
      <c r="D1677" s="111" t="s">
        <v>2536</v>
      </c>
      <c r="E1677" s="128"/>
      <c r="F1677" s="323"/>
      <c r="G1677" s="191"/>
      <c r="H1677" s="117"/>
      <c r="I1677" s="199"/>
      <c r="J1677" s="117"/>
      <c r="K1677" s="199"/>
      <c r="L1677" s="356"/>
      <c r="M1677" s="314"/>
      <c r="N1677" s="315"/>
      <c r="O1677" s="316"/>
      <c r="P1677" s="315"/>
      <c r="Q1677" s="316"/>
      <c r="R1677" s="315"/>
      <c r="S1677" s="316"/>
      <c r="T1677" s="315">
        <v>5</v>
      </c>
      <c r="U1677" s="316">
        <v>12.2</v>
      </c>
      <c r="V1677" s="316"/>
      <c r="W1677" s="316"/>
      <c r="X1677" s="316"/>
      <c r="Y1677" s="128"/>
      <c r="Z1677" s="128"/>
      <c r="AA1677" s="128"/>
      <c r="AB1677" s="128"/>
      <c r="AC1677" s="128"/>
      <c r="AD1677" s="85"/>
    </row>
    <row r="1678" spans="1:30" ht="20.100000000000001" customHeight="1">
      <c r="A1678" s="85"/>
      <c r="B1678" s="423"/>
      <c r="C1678" s="128"/>
      <c r="D1678" s="111" t="s">
        <v>2537</v>
      </c>
      <c r="E1678" s="128"/>
      <c r="F1678" s="323"/>
      <c r="G1678" s="191"/>
      <c r="H1678" s="117"/>
      <c r="I1678" s="199"/>
      <c r="J1678" s="117"/>
      <c r="K1678" s="199"/>
      <c r="L1678" s="356"/>
      <c r="M1678" s="314"/>
      <c r="N1678" s="315"/>
      <c r="O1678" s="316"/>
      <c r="P1678" s="315"/>
      <c r="Q1678" s="316"/>
      <c r="R1678" s="315"/>
      <c r="S1678" s="316"/>
      <c r="T1678" s="315">
        <v>6</v>
      </c>
      <c r="U1678" s="316">
        <v>14.6</v>
      </c>
      <c r="V1678" s="316"/>
      <c r="W1678" s="316"/>
      <c r="X1678" s="316"/>
      <c r="Y1678" s="128"/>
      <c r="Z1678" s="128"/>
      <c r="AA1678" s="128"/>
      <c r="AB1678" s="128"/>
      <c r="AC1678" s="128"/>
      <c r="AD1678" s="85"/>
    </row>
    <row r="1679" spans="1:30" ht="20.100000000000001" customHeight="1">
      <c r="A1679" s="85"/>
      <c r="B1679" s="423"/>
      <c r="C1679" s="128"/>
      <c r="D1679" s="111" t="s">
        <v>2538</v>
      </c>
      <c r="E1679" s="128"/>
      <c r="F1679" s="323"/>
      <c r="G1679" s="191"/>
      <c r="H1679" s="117"/>
      <c r="I1679" s="199"/>
      <c r="J1679" s="117"/>
      <c r="K1679" s="199"/>
      <c r="L1679" s="356"/>
      <c r="M1679" s="314"/>
      <c r="N1679" s="315"/>
      <c r="O1679" s="316"/>
      <c r="P1679" s="315"/>
      <c r="Q1679" s="316"/>
      <c r="R1679" s="315"/>
      <c r="S1679" s="316"/>
      <c r="T1679" s="315">
        <v>3</v>
      </c>
      <c r="U1679" s="316">
        <v>7.3</v>
      </c>
      <c r="V1679" s="316"/>
      <c r="W1679" s="316"/>
      <c r="X1679" s="316"/>
      <c r="Y1679" s="128"/>
      <c r="Z1679" s="128"/>
      <c r="AA1679" s="128"/>
      <c r="AB1679" s="128"/>
      <c r="AC1679" s="128"/>
      <c r="AD1679" s="85"/>
    </row>
    <row r="1680" spans="1:30" ht="20.100000000000001" customHeight="1">
      <c r="A1680" s="85"/>
      <c r="B1680" s="423"/>
      <c r="C1680" s="128"/>
      <c r="D1680" s="111" t="s">
        <v>2539</v>
      </c>
      <c r="E1680" s="128"/>
      <c r="F1680" s="323"/>
      <c r="G1680" s="191"/>
      <c r="H1680" s="117"/>
      <c r="I1680" s="199"/>
      <c r="J1680" s="117"/>
      <c r="K1680" s="199"/>
      <c r="L1680" s="356"/>
      <c r="M1680" s="314"/>
      <c r="N1680" s="315"/>
      <c r="O1680" s="316"/>
      <c r="P1680" s="315"/>
      <c r="Q1680" s="316"/>
      <c r="R1680" s="315"/>
      <c r="S1680" s="316"/>
      <c r="T1680" s="315">
        <v>14</v>
      </c>
      <c r="U1680" s="316">
        <v>34.1</v>
      </c>
      <c r="V1680" s="316"/>
      <c r="W1680" s="316"/>
      <c r="X1680" s="316"/>
      <c r="Y1680" s="128"/>
      <c r="Z1680" s="128"/>
      <c r="AA1680" s="128"/>
      <c r="AB1680" s="128"/>
      <c r="AC1680" s="128"/>
      <c r="AD1680" s="85"/>
    </row>
    <row r="1681" spans="1:30" ht="20.100000000000001" customHeight="1">
      <c r="A1681" s="51"/>
      <c r="B1681" s="424"/>
      <c r="C1681" s="128"/>
      <c r="D1681" s="111" t="s">
        <v>2540</v>
      </c>
      <c r="E1681" s="128"/>
      <c r="F1681" s="323"/>
      <c r="G1681" s="191"/>
      <c r="H1681" s="117"/>
      <c r="I1681" s="199"/>
      <c r="J1681" s="117"/>
      <c r="K1681" s="199"/>
      <c r="L1681" s="356"/>
      <c r="M1681" s="314"/>
      <c r="N1681" s="315"/>
      <c r="O1681" s="316"/>
      <c r="P1681" s="315"/>
      <c r="Q1681" s="316"/>
      <c r="R1681" s="315"/>
      <c r="S1681" s="316"/>
      <c r="T1681" s="315"/>
      <c r="U1681" s="316"/>
      <c r="V1681" s="316"/>
      <c r="W1681" s="316"/>
      <c r="X1681" s="316"/>
      <c r="Y1681" s="128"/>
      <c r="Z1681" s="128"/>
      <c r="AA1681" s="128"/>
      <c r="AB1681" s="128"/>
      <c r="AC1681" s="128"/>
      <c r="AD1681" s="85"/>
    </row>
    <row r="1682" spans="1:30" ht="20.100000000000001" customHeight="1">
      <c r="A1682" s="476" t="s">
        <v>5506</v>
      </c>
      <c r="B1682" s="484" t="s">
        <v>8299</v>
      </c>
      <c r="C1682" s="473" t="s">
        <v>5501</v>
      </c>
      <c r="D1682" s="476"/>
      <c r="E1682" s="473"/>
      <c r="F1682" s="467"/>
      <c r="G1682" s="477"/>
      <c r="H1682" s="474"/>
      <c r="I1682" s="486"/>
      <c r="J1682" s="474"/>
      <c r="K1682" s="486"/>
      <c r="L1682" s="443"/>
      <c r="M1682" s="444"/>
      <c r="N1682" s="471"/>
      <c r="O1682" s="465"/>
      <c r="P1682" s="471"/>
      <c r="Q1682" s="465"/>
      <c r="R1682" s="471"/>
      <c r="S1682" s="465"/>
      <c r="T1682" s="471">
        <v>41</v>
      </c>
      <c r="U1682" s="465">
        <v>100</v>
      </c>
      <c r="V1682" s="465"/>
      <c r="W1682" s="465"/>
      <c r="X1682" s="465"/>
      <c r="Y1682" s="473"/>
      <c r="Z1682" s="473"/>
      <c r="AA1682" s="473"/>
      <c r="AB1682" s="473"/>
      <c r="AC1682" s="473" t="s">
        <v>138</v>
      </c>
      <c r="AD1682" s="476"/>
    </row>
    <row r="1683" spans="1:30" ht="19.5" customHeight="1">
      <c r="A1683" s="111"/>
      <c r="B1683" s="413"/>
      <c r="C1683" s="145"/>
      <c r="D1683" s="311" t="s">
        <v>8300</v>
      </c>
      <c r="E1683" s="145" t="s">
        <v>8123</v>
      </c>
      <c r="F1683" s="323"/>
      <c r="G1683" s="191"/>
      <c r="H1683" s="323"/>
      <c r="I1683" s="191"/>
      <c r="J1683" s="323"/>
      <c r="K1683" s="191"/>
      <c r="L1683" s="160"/>
      <c r="M1683" s="161"/>
      <c r="N1683" s="76"/>
      <c r="O1683" s="336"/>
      <c r="P1683" s="76"/>
      <c r="Q1683" s="336"/>
      <c r="R1683" s="76"/>
      <c r="S1683" s="336"/>
      <c r="T1683" s="315"/>
      <c r="U1683" s="316"/>
      <c r="V1683" s="316"/>
      <c r="W1683" s="316"/>
      <c r="X1683" s="316"/>
      <c r="Y1683" s="145"/>
      <c r="Z1683" s="145"/>
      <c r="AA1683" s="145"/>
      <c r="AB1683" s="145"/>
      <c r="AC1683" s="145"/>
      <c r="AD1683" s="111"/>
    </row>
    <row r="1684" spans="1:30" ht="19.5" customHeight="1">
      <c r="A1684" s="106"/>
      <c r="B1684" s="412"/>
      <c r="C1684" s="171"/>
      <c r="D1684" s="317" t="s">
        <v>8301</v>
      </c>
      <c r="E1684" s="171"/>
      <c r="F1684" s="326"/>
      <c r="G1684" s="204"/>
      <c r="H1684" s="326"/>
      <c r="I1684" s="204"/>
      <c r="J1684" s="326"/>
      <c r="K1684" s="204"/>
      <c r="L1684" s="172"/>
      <c r="M1684" s="173"/>
      <c r="N1684" s="78"/>
      <c r="O1684" s="339"/>
      <c r="P1684" s="78"/>
      <c r="Q1684" s="339"/>
      <c r="R1684" s="78"/>
      <c r="S1684" s="339"/>
      <c r="T1684" s="321"/>
      <c r="U1684" s="322"/>
      <c r="V1684" s="322"/>
      <c r="W1684" s="322"/>
      <c r="X1684" s="322"/>
      <c r="Y1684" s="171"/>
      <c r="Z1684" s="171"/>
      <c r="AA1684" s="171"/>
      <c r="AB1684" s="171"/>
      <c r="AC1684" s="171"/>
      <c r="AD1684" s="106"/>
    </row>
    <row r="1685" spans="1:30" ht="20.100000000000001" customHeight="1">
      <c r="A1685" s="85" t="s">
        <v>5507</v>
      </c>
      <c r="B1685" s="423" t="s">
        <v>8302</v>
      </c>
      <c r="C1685" s="473" t="s">
        <v>5501</v>
      </c>
      <c r="D1685" s="85"/>
      <c r="E1685" s="128"/>
      <c r="F1685" s="323"/>
      <c r="G1685" s="191"/>
      <c r="H1685" s="117"/>
      <c r="I1685" s="199"/>
      <c r="J1685" s="117"/>
      <c r="K1685" s="199"/>
      <c r="L1685" s="356"/>
      <c r="M1685" s="314"/>
      <c r="N1685" s="315"/>
      <c r="O1685" s="316"/>
      <c r="P1685" s="315"/>
      <c r="Q1685" s="316"/>
      <c r="R1685" s="315"/>
      <c r="S1685" s="316"/>
      <c r="T1685" s="315">
        <v>41</v>
      </c>
      <c r="U1685" s="316">
        <v>100</v>
      </c>
      <c r="V1685" s="316"/>
      <c r="W1685" s="316"/>
      <c r="X1685" s="316"/>
      <c r="Y1685" s="128"/>
      <c r="Z1685" s="128"/>
      <c r="AA1685" s="128"/>
      <c r="AB1685" s="128"/>
      <c r="AC1685" s="473" t="s">
        <v>138</v>
      </c>
      <c r="AD1685" s="85"/>
    </row>
    <row r="1686" spans="1:30" ht="19.5" customHeight="1">
      <c r="A1686" s="111"/>
      <c r="B1686" s="413"/>
      <c r="C1686" s="145"/>
      <c r="D1686" s="311" t="s">
        <v>8303</v>
      </c>
      <c r="E1686" s="145" t="s">
        <v>8304</v>
      </c>
      <c r="F1686" s="323"/>
      <c r="G1686" s="191"/>
      <c r="H1686" s="323"/>
      <c r="I1686" s="191"/>
      <c r="J1686" s="323"/>
      <c r="K1686" s="191"/>
      <c r="L1686" s="160"/>
      <c r="M1686" s="161"/>
      <c r="N1686" s="76"/>
      <c r="O1686" s="336"/>
      <c r="P1686" s="76"/>
      <c r="Q1686" s="336"/>
      <c r="R1686" s="76"/>
      <c r="S1686" s="336"/>
      <c r="T1686" s="315"/>
      <c r="U1686" s="316"/>
      <c r="V1686" s="316"/>
      <c r="W1686" s="316"/>
      <c r="X1686" s="316"/>
      <c r="Y1686" s="145"/>
      <c r="Z1686" s="145"/>
      <c r="AA1686" s="145"/>
      <c r="AB1686" s="145"/>
      <c r="AC1686" s="145"/>
      <c r="AD1686" s="111"/>
    </row>
    <row r="1687" spans="1:30" ht="19.5" customHeight="1">
      <c r="A1687" s="106"/>
      <c r="B1687" s="412"/>
      <c r="C1687" s="171"/>
      <c r="D1687" s="317" t="s">
        <v>8305</v>
      </c>
      <c r="E1687" s="171"/>
      <c r="F1687" s="326"/>
      <c r="G1687" s="204"/>
      <c r="H1687" s="326"/>
      <c r="I1687" s="204"/>
      <c r="J1687" s="326"/>
      <c r="K1687" s="204"/>
      <c r="L1687" s="172"/>
      <c r="M1687" s="173"/>
      <c r="N1687" s="78"/>
      <c r="O1687" s="339"/>
      <c r="P1687" s="78"/>
      <c r="Q1687" s="339"/>
      <c r="R1687" s="78"/>
      <c r="S1687" s="339"/>
      <c r="T1687" s="321"/>
      <c r="U1687" s="322"/>
      <c r="V1687" s="322"/>
      <c r="W1687" s="322"/>
      <c r="X1687" s="322"/>
      <c r="Y1687" s="171"/>
      <c r="Z1687" s="171"/>
      <c r="AA1687" s="171"/>
      <c r="AB1687" s="171"/>
      <c r="AC1687" s="171"/>
      <c r="AD1687" s="106"/>
    </row>
    <row r="1688" spans="1:30" ht="20.100000000000001" customHeight="1">
      <c r="A1688" s="85" t="s">
        <v>5508</v>
      </c>
      <c r="B1688" s="423" t="s">
        <v>8306</v>
      </c>
      <c r="C1688" s="128" t="s">
        <v>5509</v>
      </c>
      <c r="D1688" s="85" t="s">
        <v>8307</v>
      </c>
      <c r="E1688" s="128" t="s">
        <v>8304</v>
      </c>
      <c r="F1688" s="323"/>
      <c r="G1688" s="191"/>
      <c r="H1688" s="117"/>
      <c r="I1688" s="199"/>
      <c r="J1688" s="117"/>
      <c r="K1688" s="199"/>
      <c r="L1688" s="356"/>
      <c r="M1688" s="314"/>
      <c r="N1688" s="315"/>
      <c r="O1688" s="316"/>
      <c r="P1688" s="315"/>
      <c r="Q1688" s="316"/>
      <c r="R1688" s="315"/>
      <c r="S1688" s="316"/>
      <c r="T1688" s="315"/>
      <c r="U1688" s="316"/>
      <c r="V1688" s="316"/>
      <c r="W1688" s="316"/>
      <c r="X1688" s="316"/>
      <c r="Y1688" s="128"/>
      <c r="Z1688" s="128"/>
      <c r="AA1688" s="128"/>
      <c r="AB1688" s="128"/>
      <c r="AC1688" s="473" t="s">
        <v>138</v>
      </c>
      <c r="AD1688" s="85"/>
    </row>
    <row r="1689" spans="1:30" ht="20.100000000000001" customHeight="1">
      <c r="A1689" s="85"/>
      <c r="B1689" s="423"/>
      <c r="C1689" s="128"/>
      <c r="D1689" s="85" t="s">
        <v>8308</v>
      </c>
      <c r="E1689" s="128"/>
      <c r="F1689" s="323"/>
      <c r="G1689" s="191"/>
      <c r="H1689" s="117"/>
      <c r="I1689" s="199"/>
      <c r="J1689" s="117"/>
      <c r="K1689" s="199"/>
      <c r="L1689" s="356"/>
      <c r="M1689" s="314"/>
      <c r="N1689" s="315"/>
      <c r="O1689" s="316"/>
      <c r="P1689" s="315"/>
      <c r="Q1689" s="316"/>
      <c r="R1689" s="315"/>
      <c r="S1689" s="316"/>
      <c r="T1689" s="315"/>
      <c r="U1689" s="316"/>
      <c r="V1689" s="316"/>
      <c r="W1689" s="316"/>
      <c r="X1689" s="316"/>
      <c r="Y1689" s="128"/>
      <c r="Z1689" s="128"/>
      <c r="AA1689" s="128"/>
      <c r="AB1689" s="128"/>
      <c r="AC1689" s="128"/>
      <c r="AD1689" s="85"/>
    </row>
    <row r="1690" spans="1:30" ht="20.100000000000001" customHeight="1">
      <c r="A1690" s="85"/>
      <c r="B1690" s="423"/>
      <c r="C1690" s="128"/>
      <c r="D1690" s="85" t="s">
        <v>8309</v>
      </c>
      <c r="E1690" s="128"/>
      <c r="F1690" s="323"/>
      <c r="G1690" s="191"/>
      <c r="H1690" s="117"/>
      <c r="I1690" s="199"/>
      <c r="J1690" s="117"/>
      <c r="K1690" s="199"/>
      <c r="L1690" s="356"/>
      <c r="M1690" s="314"/>
      <c r="N1690" s="315"/>
      <c r="O1690" s="316"/>
      <c r="P1690" s="315"/>
      <c r="Q1690" s="316"/>
      <c r="R1690" s="315"/>
      <c r="S1690" s="316"/>
      <c r="T1690" s="315"/>
      <c r="U1690" s="316"/>
      <c r="V1690" s="316"/>
      <c r="W1690" s="316"/>
      <c r="X1690" s="316"/>
      <c r="Y1690" s="128"/>
      <c r="Z1690" s="128"/>
      <c r="AA1690" s="128"/>
      <c r="AB1690" s="128"/>
      <c r="AC1690" s="128"/>
      <c r="AD1690" s="85"/>
    </row>
    <row r="1691" spans="1:30" ht="20.100000000000001" customHeight="1">
      <c r="A1691" s="85"/>
      <c r="B1691" s="423"/>
      <c r="C1691" s="128"/>
      <c r="D1691" s="85" t="s">
        <v>8310</v>
      </c>
      <c r="E1691" s="128"/>
      <c r="F1691" s="323"/>
      <c r="G1691" s="191"/>
      <c r="H1691" s="117"/>
      <c r="I1691" s="199"/>
      <c r="J1691" s="117"/>
      <c r="K1691" s="199"/>
      <c r="L1691" s="356"/>
      <c r="M1691" s="314"/>
      <c r="N1691" s="315"/>
      <c r="O1691" s="316"/>
      <c r="P1691" s="315"/>
      <c r="Q1691" s="316"/>
      <c r="R1691" s="315"/>
      <c r="S1691" s="316"/>
      <c r="T1691" s="315"/>
      <c r="U1691" s="316"/>
      <c r="V1691" s="316"/>
      <c r="W1691" s="316"/>
      <c r="X1691" s="316"/>
      <c r="Y1691" s="128"/>
      <c r="Z1691" s="128"/>
      <c r="AA1691" s="128"/>
      <c r="AB1691" s="128"/>
      <c r="AC1691" s="128"/>
      <c r="AD1691" s="85"/>
    </row>
    <row r="1692" spans="1:30" ht="20.100000000000001" customHeight="1">
      <c r="A1692" s="85"/>
      <c r="B1692" s="423"/>
      <c r="C1692" s="128"/>
      <c r="D1692" s="85" t="s">
        <v>8311</v>
      </c>
      <c r="E1692" s="128"/>
      <c r="F1692" s="323"/>
      <c r="G1692" s="191"/>
      <c r="H1692" s="117"/>
      <c r="I1692" s="199"/>
      <c r="J1692" s="117"/>
      <c r="K1692" s="199"/>
      <c r="L1692" s="356"/>
      <c r="M1692" s="314"/>
      <c r="N1692" s="315"/>
      <c r="O1692" s="316"/>
      <c r="P1692" s="315"/>
      <c r="Q1692" s="316"/>
      <c r="R1692" s="315"/>
      <c r="S1692" s="316"/>
      <c r="T1692" s="315"/>
      <c r="U1692" s="316"/>
      <c r="V1692" s="316"/>
      <c r="W1692" s="316"/>
      <c r="X1692" s="316"/>
      <c r="Y1692" s="128"/>
      <c r="Z1692" s="128"/>
      <c r="AA1692" s="128"/>
      <c r="AB1692" s="128"/>
      <c r="AC1692" s="128"/>
      <c r="AD1692" s="85"/>
    </row>
    <row r="1693" spans="1:30" ht="20.100000000000001" customHeight="1">
      <c r="A1693" s="86"/>
      <c r="B1693" s="424"/>
      <c r="C1693" s="168"/>
      <c r="D1693" s="86" t="s">
        <v>8312</v>
      </c>
      <c r="E1693" s="168"/>
      <c r="F1693" s="326"/>
      <c r="G1693" s="204"/>
      <c r="H1693" s="118"/>
      <c r="I1693" s="203"/>
      <c r="J1693" s="118"/>
      <c r="K1693" s="203"/>
      <c r="L1693" s="319"/>
      <c r="M1693" s="320"/>
      <c r="N1693" s="321"/>
      <c r="O1693" s="322"/>
      <c r="P1693" s="321"/>
      <c r="Q1693" s="322"/>
      <c r="R1693" s="321"/>
      <c r="S1693" s="322"/>
      <c r="T1693" s="321"/>
      <c r="U1693" s="322"/>
      <c r="V1693" s="322"/>
      <c r="W1693" s="322"/>
      <c r="X1693" s="322"/>
      <c r="Y1693" s="168"/>
      <c r="Z1693" s="168"/>
      <c r="AA1693" s="168"/>
      <c r="AB1693" s="168"/>
      <c r="AC1693" s="168"/>
      <c r="AD1693" s="86"/>
    </row>
    <row r="1694" spans="1:30" ht="20.100000000000001" customHeight="1">
      <c r="A1694" s="476" t="s">
        <v>5510</v>
      </c>
      <c r="B1694" s="484" t="s">
        <v>8313</v>
      </c>
      <c r="C1694" s="473" t="s">
        <v>5501</v>
      </c>
      <c r="D1694" s="476"/>
      <c r="E1694" s="473"/>
      <c r="F1694" s="467"/>
      <c r="G1694" s="477"/>
      <c r="H1694" s="474"/>
      <c r="I1694" s="486"/>
      <c r="J1694" s="474"/>
      <c r="K1694" s="486"/>
      <c r="L1694" s="443"/>
      <c r="M1694" s="444"/>
      <c r="N1694" s="471"/>
      <c r="O1694" s="465"/>
      <c r="P1694" s="471"/>
      <c r="Q1694" s="465"/>
      <c r="R1694" s="471"/>
      <c r="S1694" s="465"/>
      <c r="T1694" s="471">
        <v>38</v>
      </c>
      <c r="U1694" s="465">
        <v>92.7</v>
      </c>
      <c r="V1694" s="465"/>
      <c r="W1694" s="465"/>
      <c r="X1694" s="465"/>
      <c r="Y1694" s="473"/>
      <c r="Z1694" s="473"/>
      <c r="AA1694" s="473"/>
      <c r="AB1694" s="473"/>
      <c r="AC1694" s="473" t="s">
        <v>138</v>
      </c>
      <c r="AD1694" s="476"/>
    </row>
    <row r="1695" spans="1:30" ht="20.100000000000001" customHeight="1">
      <c r="A1695" s="85"/>
      <c r="B1695" s="423"/>
      <c r="C1695" s="145"/>
      <c r="D1695" s="311" t="s">
        <v>8300</v>
      </c>
      <c r="E1695" s="145" t="s">
        <v>8123</v>
      </c>
      <c r="F1695" s="323"/>
      <c r="G1695" s="191"/>
      <c r="H1695" s="323"/>
      <c r="I1695" s="191"/>
      <c r="J1695" s="323"/>
      <c r="K1695" s="191"/>
      <c r="L1695" s="160"/>
      <c r="M1695" s="161"/>
      <c r="N1695" s="76"/>
      <c r="O1695" s="336"/>
      <c r="P1695" s="76"/>
      <c r="Q1695" s="336"/>
      <c r="R1695" s="76"/>
      <c r="S1695" s="336"/>
      <c r="T1695" s="315"/>
      <c r="U1695" s="316"/>
      <c r="V1695" s="316"/>
      <c r="W1695" s="316"/>
      <c r="X1695" s="316"/>
      <c r="Y1695" s="145"/>
      <c r="Z1695" s="145"/>
      <c r="AA1695" s="145"/>
      <c r="AB1695" s="145"/>
      <c r="AC1695" s="145"/>
      <c r="AD1695" s="111"/>
    </row>
    <row r="1696" spans="1:30" ht="20.100000000000001" customHeight="1">
      <c r="A1696" s="86"/>
      <c r="B1696" s="424"/>
      <c r="C1696" s="171"/>
      <c r="D1696" s="317" t="s">
        <v>8301</v>
      </c>
      <c r="E1696" s="171"/>
      <c r="F1696" s="326"/>
      <c r="G1696" s="204"/>
      <c r="H1696" s="326"/>
      <c r="I1696" s="204"/>
      <c r="J1696" s="326"/>
      <c r="K1696" s="204"/>
      <c r="L1696" s="172"/>
      <c r="M1696" s="173"/>
      <c r="N1696" s="78"/>
      <c r="O1696" s="339"/>
      <c r="P1696" s="78"/>
      <c r="Q1696" s="339"/>
      <c r="R1696" s="78"/>
      <c r="S1696" s="339"/>
      <c r="T1696" s="321">
        <v>3</v>
      </c>
      <c r="U1696" s="322">
        <v>7.3</v>
      </c>
      <c r="V1696" s="322"/>
      <c r="W1696" s="322"/>
      <c r="X1696" s="322"/>
      <c r="Y1696" s="171"/>
      <c r="Z1696" s="171"/>
      <c r="AA1696" s="171"/>
      <c r="AB1696" s="171"/>
      <c r="AC1696" s="171"/>
      <c r="AD1696" s="106"/>
    </row>
    <row r="1697" spans="1:30" ht="20.100000000000001" customHeight="1">
      <c r="A1697" s="476" t="s">
        <v>5511</v>
      </c>
      <c r="B1697" s="484" t="s">
        <v>8314</v>
      </c>
      <c r="C1697" s="473" t="s">
        <v>5501</v>
      </c>
      <c r="D1697" s="476"/>
      <c r="E1697" s="473"/>
      <c r="F1697" s="467"/>
      <c r="G1697" s="477"/>
      <c r="H1697" s="474"/>
      <c r="I1697" s="486"/>
      <c r="J1697" s="474"/>
      <c r="K1697" s="486"/>
      <c r="L1697" s="443"/>
      <c r="M1697" s="444"/>
      <c r="N1697" s="471"/>
      <c r="O1697" s="465"/>
      <c r="P1697" s="471"/>
      <c r="Q1697" s="465"/>
      <c r="R1697" s="471"/>
      <c r="S1697" s="465"/>
      <c r="T1697" s="471">
        <v>38</v>
      </c>
      <c r="U1697" s="465">
        <v>92.7</v>
      </c>
      <c r="V1697" s="465"/>
      <c r="W1697" s="465"/>
      <c r="X1697" s="465"/>
      <c r="Y1697" s="473"/>
      <c r="Z1697" s="473"/>
      <c r="AA1697" s="473"/>
      <c r="AB1697" s="473"/>
      <c r="AC1697" s="473" t="s">
        <v>138</v>
      </c>
      <c r="AD1697" s="476"/>
    </row>
    <row r="1698" spans="1:30" ht="20.100000000000001" customHeight="1">
      <c r="A1698" s="85"/>
      <c r="B1698" s="423"/>
      <c r="C1698" s="128"/>
      <c r="D1698" s="311" t="s">
        <v>8303</v>
      </c>
      <c r="E1698" s="145" t="s">
        <v>8304</v>
      </c>
      <c r="F1698" s="323"/>
      <c r="G1698" s="191"/>
      <c r="H1698" s="323"/>
      <c r="I1698" s="191"/>
      <c r="J1698" s="323"/>
      <c r="K1698" s="191"/>
      <c r="L1698" s="356"/>
      <c r="M1698" s="314"/>
      <c r="N1698" s="315"/>
      <c r="O1698" s="316"/>
      <c r="P1698" s="315"/>
      <c r="Q1698" s="316"/>
      <c r="R1698" s="315"/>
      <c r="S1698" s="316"/>
      <c r="T1698" s="315"/>
      <c r="U1698" s="316"/>
      <c r="V1698" s="316"/>
      <c r="W1698" s="316"/>
      <c r="X1698" s="316"/>
      <c r="Y1698" s="128"/>
      <c r="Z1698" s="128"/>
      <c r="AA1698" s="128"/>
      <c r="AB1698" s="128"/>
      <c r="AC1698" s="128"/>
      <c r="AD1698" s="85"/>
    </row>
    <row r="1699" spans="1:30" ht="20.100000000000001" customHeight="1">
      <c r="A1699" s="86"/>
      <c r="B1699" s="424"/>
      <c r="C1699" s="168"/>
      <c r="D1699" s="317" t="s">
        <v>8305</v>
      </c>
      <c r="E1699" s="171"/>
      <c r="F1699" s="326"/>
      <c r="G1699" s="204"/>
      <c r="H1699" s="326"/>
      <c r="I1699" s="204"/>
      <c r="J1699" s="326"/>
      <c r="K1699" s="204"/>
      <c r="L1699" s="319"/>
      <c r="M1699" s="320"/>
      <c r="N1699" s="321"/>
      <c r="O1699" s="322"/>
      <c r="P1699" s="321"/>
      <c r="Q1699" s="322"/>
      <c r="R1699" s="321"/>
      <c r="S1699" s="322"/>
      <c r="T1699" s="321">
        <v>3</v>
      </c>
      <c r="U1699" s="322">
        <v>7.3</v>
      </c>
      <c r="V1699" s="322"/>
      <c r="W1699" s="322"/>
      <c r="X1699" s="322"/>
      <c r="Y1699" s="168"/>
      <c r="Z1699" s="168"/>
      <c r="AA1699" s="168"/>
      <c r="AB1699" s="168"/>
      <c r="AC1699" s="168"/>
      <c r="AD1699" s="86"/>
    </row>
    <row r="1700" spans="1:30" ht="20.100000000000001" customHeight="1">
      <c r="A1700" s="476" t="s">
        <v>5512</v>
      </c>
      <c r="B1700" s="484" t="s">
        <v>8315</v>
      </c>
      <c r="C1700" s="473" t="s">
        <v>5513</v>
      </c>
      <c r="D1700" s="476" t="s">
        <v>8307</v>
      </c>
      <c r="E1700" s="473" t="s">
        <v>8304</v>
      </c>
      <c r="F1700" s="467"/>
      <c r="G1700" s="477"/>
      <c r="H1700" s="474"/>
      <c r="I1700" s="486"/>
      <c r="J1700" s="474"/>
      <c r="K1700" s="486"/>
      <c r="L1700" s="443"/>
      <c r="M1700" s="444"/>
      <c r="N1700" s="471"/>
      <c r="O1700" s="465"/>
      <c r="P1700" s="471"/>
      <c r="Q1700" s="465"/>
      <c r="R1700" s="471"/>
      <c r="S1700" s="465"/>
      <c r="T1700" s="471"/>
      <c r="U1700" s="465"/>
      <c r="V1700" s="465"/>
      <c r="W1700" s="465"/>
      <c r="X1700" s="465"/>
      <c r="Y1700" s="473"/>
      <c r="Z1700" s="473"/>
      <c r="AA1700" s="473"/>
      <c r="AB1700" s="473"/>
      <c r="AC1700" s="473" t="s">
        <v>138</v>
      </c>
      <c r="AD1700" s="476"/>
    </row>
    <row r="1701" spans="1:30" ht="20.100000000000001" customHeight="1">
      <c r="A1701" s="85"/>
      <c r="B1701" s="423"/>
      <c r="C1701" s="128"/>
      <c r="D1701" s="85" t="s">
        <v>8308</v>
      </c>
      <c r="E1701" s="128"/>
      <c r="F1701" s="323"/>
      <c r="G1701" s="191"/>
      <c r="H1701" s="117"/>
      <c r="I1701" s="199"/>
      <c r="J1701" s="117"/>
      <c r="K1701" s="199"/>
      <c r="L1701" s="356"/>
      <c r="M1701" s="314"/>
      <c r="N1701" s="315"/>
      <c r="O1701" s="316"/>
      <c r="P1701" s="315"/>
      <c r="Q1701" s="316"/>
      <c r="R1701" s="315"/>
      <c r="S1701" s="316"/>
      <c r="T1701" s="315"/>
      <c r="U1701" s="316"/>
      <c r="V1701" s="316"/>
      <c r="W1701" s="316"/>
      <c r="X1701" s="316"/>
      <c r="Y1701" s="128"/>
      <c r="Z1701" s="128"/>
      <c r="AA1701" s="128"/>
      <c r="AB1701" s="128"/>
      <c r="AC1701" s="128"/>
      <c r="AD1701" s="85"/>
    </row>
    <row r="1702" spans="1:30" ht="20.100000000000001" customHeight="1">
      <c r="A1702" s="85"/>
      <c r="B1702" s="423"/>
      <c r="C1702" s="128"/>
      <c r="D1702" s="85" t="s">
        <v>8309</v>
      </c>
      <c r="E1702" s="128"/>
      <c r="F1702" s="323"/>
      <c r="G1702" s="191"/>
      <c r="H1702" s="117"/>
      <c r="I1702" s="199"/>
      <c r="J1702" s="117"/>
      <c r="K1702" s="199"/>
      <c r="L1702" s="356"/>
      <c r="M1702" s="314"/>
      <c r="N1702" s="315"/>
      <c r="O1702" s="316"/>
      <c r="P1702" s="315"/>
      <c r="Q1702" s="316"/>
      <c r="R1702" s="315"/>
      <c r="S1702" s="316"/>
      <c r="T1702" s="315"/>
      <c r="U1702" s="316"/>
      <c r="V1702" s="316"/>
      <c r="W1702" s="316"/>
      <c r="X1702" s="316"/>
      <c r="Y1702" s="128"/>
      <c r="Z1702" s="128"/>
      <c r="AA1702" s="128"/>
      <c r="AB1702" s="128"/>
      <c r="AC1702" s="128"/>
      <c r="AD1702" s="85"/>
    </row>
    <row r="1703" spans="1:30" ht="20.100000000000001" customHeight="1">
      <c r="A1703" s="85"/>
      <c r="B1703" s="423"/>
      <c r="C1703" s="128"/>
      <c r="D1703" s="85" t="s">
        <v>8310</v>
      </c>
      <c r="E1703" s="128"/>
      <c r="F1703" s="323"/>
      <c r="G1703" s="191"/>
      <c r="H1703" s="117"/>
      <c r="I1703" s="199"/>
      <c r="J1703" s="117"/>
      <c r="K1703" s="199"/>
      <c r="L1703" s="356"/>
      <c r="M1703" s="314"/>
      <c r="N1703" s="315"/>
      <c r="O1703" s="316"/>
      <c r="P1703" s="315"/>
      <c r="Q1703" s="316"/>
      <c r="R1703" s="315"/>
      <c r="S1703" s="316"/>
      <c r="T1703" s="315"/>
      <c r="U1703" s="316"/>
      <c r="V1703" s="316"/>
      <c r="W1703" s="316"/>
      <c r="X1703" s="316"/>
      <c r="Y1703" s="128"/>
      <c r="Z1703" s="128"/>
      <c r="AA1703" s="128"/>
      <c r="AB1703" s="128"/>
      <c r="AC1703" s="128"/>
      <c r="AD1703" s="85"/>
    </row>
    <row r="1704" spans="1:30" ht="20.100000000000001" customHeight="1">
      <c r="A1704" s="85"/>
      <c r="B1704" s="423"/>
      <c r="C1704" s="128"/>
      <c r="D1704" s="85" t="s">
        <v>8311</v>
      </c>
      <c r="E1704" s="128"/>
      <c r="F1704" s="323"/>
      <c r="G1704" s="191"/>
      <c r="H1704" s="117"/>
      <c r="I1704" s="199"/>
      <c r="J1704" s="117"/>
      <c r="K1704" s="199"/>
      <c r="L1704" s="356"/>
      <c r="M1704" s="314"/>
      <c r="N1704" s="315"/>
      <c r="O1704" s="316"/>
      <c r="P1704" s="315"/>
      <c r="Q1704" s="316"/>
      <c r="R1704" s="315"/>
      <c r="S1704" s="316"/>
      <c r="T1704" s="315"/>
      <c r="U1704" s="316"/>
      <c r="V1704" s="316"/>
      <c r="W1704" s="316"/>
      <c r="X1704" s="316"/>
      <c r="Y1704" s="128"/>
      <c r="Z1704" s="128"/>
      <c r="AA1704" s="128"/>
      <c r="AB1704" s="128"/>
      <c r="AC1704" s="128"/>
      <c r="AD1704" s="85"/>
    </row>
    <row r="1705" spans="1:30" ht="20.100000000000001" customHeight="1">
      <c r="A1705" s="86"/>
      <c r="B1705" s="424"/>
      <c r="C1705" s="168"/>
      <c r="D1705" s="86" t="s">
        <v>8312</v>
      </c>
      <c r="E1705" s="168"/>
      <c r="F1705" s="326"/>
      <c r="G1705" s="204"/>
      <c r="H1705" s="118"/>
      <c r="I1705" s="203"/>
      <c r="J1705" s="118"/>
      <c r="K1705" s="203"/>
      <c r="L1705" s="319"/>
      <c r="M1705" s="320"/>
      <c r="N1705" s="321"/>
      <c r="O1705" s="322"/>
      <c r="P1705" s="321"/>
      <c r="Q1705" s="322"/>
      <c r="R1705" s="321"/>
      <c r="S1705" s="322"/>
      <c r="T1705" s="321">
        <v>3</v>
      </c>
      <c r="U1705" s="322">
        <v>100</v>
      </c>
      <c r="V1705" s="322"/>
      <c r="W1705" s="322"/>
      <c r="X1705" s="322"/>
      <c r="Y1705" s="168"/>
      <c r="Z1705" s="168"/>
      <c r="AA1705" s="168"/>
      <c r="AB1705" s="168"/>
      <c r="AC1705" s="168"/>
      <c r="AD1705" s="86"/>
    </row>
    <row r="1706" spans="1:30" ht="20.100000000000001" customHeight="1">
      <c r="A1706" s="476" t="s">
        <v>5514</v>
      </c>
      <c r="B1706" s="484" t="s">
        <v>8316</v>
      </c>
      <c r="C1706" s="473" t="s">
        <v>5501</v>
      </c>
      <c r="D1706" s="468" t="s">
        <v>2542</v>
      </c>
      <c r="E1706" s="473"/>
      <c r="F1706" s="467"/>
      <c r="G1706" s="477"/>
      <c r="H1706" s="474"/>
      <c r="I1706" s="486"/>
      <c r="J1706" s="474"/>
      <c r="K1706" s="486"/>
      <c r="L1706" s="443"/>
      <c r="M1706" s="444"/>
      <c r="N1706" s="471"/>
      <c r="O1706" s="465"/>
      <c r="P1706" s="471"/>
      <c r="Q1706" s="465"/>
      <c r="R1706" s="471"/>
      <c r="S1706" s="465"/>
      <c r="T1706" s="471">
        <v>4</v>
      </c>
      <c r="U1706" s="465">
        <v>9.8000000000000007</v>
      </c>
      <c r="V1706" s="465"/>
      <c r="W1706" s="465"/>
      <c r="X1706" s="465"/>
      <c r="Y1706" s="473"/>
      <c r="Z1706" s="473"/>
      <c r="AA1706" s="473"/>
      <c r="AB1706" s="473"/>
      <c r="AC1706" s="473" t="s">
        <v>138</v>
      </c>
      <c r="AD1706" s="476"/>
    </row>
    <row r="1707" spans="1:30" ht="20.100000000000001" customHeight="1">
      <c r="A1707" s="85"/>
      <c r="B1707" s="423"/>
      <c r="C1707" s="128"/>
      <c r="D1707" s="111" t="s">
        <v>2543</v>
      </c>
      <c r="E1707" s="128"/>
      <c r="F1707" s="323"/>
      <c r="G1707" s="191"/>
      <c r="H1707" s="117"/>
      <c r="I1707" s="199"/>
      <c r="J1707" s="117"/>
      <c r="K1707" s="199"/>
      <c r="L1707" s="356"/>
      <c r="M1707" s="314"/>
      <c r="N1707" s="315"/>
      <c r="O1707" s="316"/>
      <c r="P1707" s="315"/>
      <c r="Q1707" s="316"/>
      <c r="R1707" s="315"/>
      <c r="S1707" s="316"/>
      <c r="T1707" s="315">
        <v>2</v>
      </c>
      <c r="U1707" s="316">
        <v>4.9000000000000004</v>
      </c>
      <c r="V1707" s="316"/>
      <c r="W1707" s="316"/>
      <c r="X1707" s="316"/>
      <c r="Y1707" s="128"/>
      <c r="Z1707" s="128"/>
      <c r="AA1707" s="128"/>
      <c r="AB1707" s="128"/>
      <c r="AC1707" s="128"/>
      <c r="AD1707" s="85"/>
    </row>
    <row r="1708" spans="1:30" ht="20.100000000000001" customHeight="1">
      <c r="A1708" s="85"/>
      <c r="B1708" s="423"/>
      <c r="C1708" s="128"/>
      <c r="D1708" s="111" t="s">
        <v>2544</v>
      </c>
      <c r="E1708" s="128"/>
      <c r="F1708" s="323"/>
      <c r="G1708" s="191"/>
      <c r="H1708" s="117"/>
      <c r="I1708" s="199"/>
      <c r="J1708" s="117"/>
      <c r="K1708" s="199"/>
      <c r="L1708" s="356"/>
      <c r="M1708" s="314"/>
      <c r="N1708" s="315"/>
      <c r="O1708" s="316"/>
      <c r="P1708" s="315"/>
      <c r="Q1708" s="316"/>
      <c r="R1708" s="315"/>
      <c r="S1708" s="316"/>
      <c r="T1708" s="315">
        <v>6</v>
      </c>
      <c r="U1708" s="316">
        <v>14.6</v>
      </c>
      <c r="V1708" s="316"/>
      <c r="W1708" s="316"/>
      <c r="X1708" s="316"/>
      <c r="Y1708" s="128"/>
      <c r="Z1708" s="128"/>
      <c r="AA1708" s="128"/>
      <c r="AB1708" s="128"/>
      <c r="AC1708" s="128"/>
      <c r="AD1708" s="85"/>
    </row>
    <row r="1709" spans="1:30" ht="20.100000000000001" customHeight="1">
      <c r="A1709" s="85"/>
      <c r="B1709" s="423"/>
      <c r="C1709" s="128"/>
      <c r="D1709" s="111" t="s">
        <v>2545</v>
      </c>
      <c r="E1709" s="128"/>
      <c r="F1709" s="323"/>
      <c r="G1709" s="191"/>
      <c r="H1709" s="117"/>
      <c r="I1709" s="199"/>
      <c r="J1709" s="117"/>
      <c r="K1709" s="199"/>
      <c r="L1709" s="356"/>
      <c r="M1709" s="314"/>
      <c r="N1709" s="315"/>
      <c r="O1709" s="316"/>
      <c r="P1709" s="315"/>
      <c r="Q1709" s="316"/>
      <c r="R1709" s="315"/>
      <c r="S1709" s="316"/>
      <c r="T1709" s="315">
        <v>6</v>
      </c>
      <c r="U1709" s="316">
        <v>14.6</v>
      </c>
      <c r="V1709" s="316"/>
      <c r="W1709" s="316"/>
      <c r="X1709" s="316"/>
      <c r="Y1709" s="128"/>
      <c r="Z1709" s="128"/>
      <c r="AA1709" s="128"/>
      <c r="AB1709" s="128"/>
      <c r="AC1709" s="128"/>
      <c r="AD1709" s="85"/>
    </row>
    <row r="1710" spans="1:30" ht="20.100000000000001" customHeight="1">
      <c r="A1710" s="85"/>
      <c r="B1710" s="423"/>
      <c r="C1710" s="128"/>
      <c r="D1710" s="111" t="s">
        <v>2546</v>
      </c>
      <c r="E1710" s="128"/>
      <c r="F1710" s="323"/>
      <c r="G1710" s="191"/>
      <c r="H1710" s="117"/>
      <c r="I1710" s="199"/>
      <c r="J1710" s="117"/>
      <c r="K1710" s="199"/>
      <c r="L1710" s="356"/>
      <c r="M1710" s="314"/>
      <c r="N1710" s="315"/>
      <c r="O1710" s="316"/>
      <c r="P1710" s="315"/>
      <c r="Q1710" s="316"/>
      <c r="R1710" s="315"/>
      <c r="S1710" s="316"/>
      <c r="T1710" s="315">
        <v>13</v>
      </c>
      <c r="U1710" s="316">
        <v>31.7</v>
      </c>
      <c r="V1710" s="316"/>
      <c r="W1710" s="316"/>
      <c r="X1710" s="316"/>
      <c r="Y1710" s="128"/>
      <c r="Z1710" s="128"/>
      <c r="AA1710" s="128"/>
      <c r="AB1710" s="128"/>
      <c r="AC1710" s="128"/>
      <c r="AD1710" s="85"/>
    </row>
    <row r="1711" spans="1:30" ht="20.100000000000001" customHeight="1">
      <c r="A1711" s="85"/>
      <c r="B1711" s="423"/>
      <c r="C1711" s="128"/>
      <c r="D1711" s="111" t="s">
        <v>2547</v>
      </c>
      <c r="E1711" s="128"/>
      <c r="F1711" s="323"/>
      <c r="G1711" s="191"/>
      <c r="H1711" s="117"/>
      <c r="I1711" s="199"/>
      <c r="J1711" s="117"/>
      <c r="K1711" s="199"/>
      <c r="L1711" s="356"/>
      <c r="M1711" s="314"/>
      <c r="N1711" s="315"/>
      <c r="O1711" s="316"/>
      <c r="P1711" s="315"/>
      <c r="Q1711" s="316"/>
      <c r="R1711" s="315"/>
      <c r="S1711" s="316"/>
      <c r="T1711" s="315">
        <v>8</v>
      </c>
      <c r="U1711" s="316">
        <v>19.5</v>
      </c>
      <c r="V1711" s="316"/>
      <c r="W1711" s="316"/>
      <c r="X1711" s="316"/>
      <c r="Y1711" s="128"/>
      <c r="Z1711" s="128"/>
      <c r="AA1711" s="128"/>
      <c r="AB1711" s="128"/>
      <c r="AC1711" s="128"/>
      <c r="AD1711" s="85"/>
    </row>
    <row r="1712" spans="1:30" ht="20.100000000000001" customHeight="1">
      <c r="A1712" s="85"/>
      <c r="B1712" s="423"/>
      <c r="C1712" s="128"/>
      <c r="D1712" s="111" t="s">
        <v>2548</v>
      </c>
      <c r="E1712" s="128"/>
      <c r="F1712" s="323"/>
      <c r="G1712" s="191"/>
      <c r="H1712" s="117"/>
      <c r="I1712" s="199"/>
      <c r="J1712" s="117"/>
      <c r="K1712" s="199"/>
      <c r="L1712" s="356"/>
      <c r="M1712" s="314"/>
      <c r="N1712" s="315"/>
      <c r="O1712" s="316"/>
      <c r="P1712" s="315"/>
      <c r="Q1712" s="316"/>
      <c r="R1712" s="315"/>
      <c r="S1712" s="316"/>
      <c r="T1712" s="315">
        <v>2</v>
      </c>
      <c r="U1712" s="316">
        <v>4.9000000000000004</v>
      </c>
      <c r="V1712" s="316"/>
      <c r="W1712" s="316"/>
      <c r="X1712" s="316"/>
      <c r="Y1712" s="128"/>
      <c r="Z1712" s="128"/>
      <c r="AA1712" s="128"/>
      <c r="AB1712" s="128"/>
      <c r="AC1712" s="128"/>
      <c r="AD1712" s="85"/>
    </row>
    <row r="1713" spans="1:30" ht="20.100000000000001" customHeight="1">
      <c r="A1713" s="86"/>
      <c r="B1713" s="424"/>
      <c r="C1713" s="168"/>
      <c r="D1713" s="106" t="s">
        <v>2549</v>
      </c>
      <c r="E1713" s="168"/>
      <c r="F1713" s="326"/>
      <c r="G1713" s="204"/>
      <c r="H1713" s="118"/>
      <c r="I1713" s="203"/>
      <c r="J1713" s="118"/>
      <c r="K1713" s="203"/>
      <c r="L1713" s="319"/>
      <c r="M1713" s="320"/>
      <c r="N1713" s="321"/>
      <c r="O1713" s="322"/>
      <c r="P1713" s="321"/>
      <c r="Q1713" s="322"/>
      <c r="R1713" s="321"/>
      <c r="S1713" s="322"/>
      <c r="T1713" s="321"/>
      <c r="U1713" s="322"/>
      <c r="V1713" s="322"/>
      <c r="W1713" s="322"/>
      <c r="X1713" s="322"/>
      <c r="Y1713" s="168"/>
      <c r="Z1713" s="168"/>
      <c r="AA1713" s="168"/>
      <c r="AB1713" s="168"/>
      <c r="AC1713" s="168"/>
      <c r="AD1713" s="86"/>
    </row>
    <row r="1714" spans="1:30" ht="20.100000000000001" customHeight="1">
      <c r="A1714" s="476" t="s">
        <v>5515</v>
      </c>
      <c r="B1714" s="484" t="s">
        <v>8317</v>
      </c>
      <c r="C1714" s="473" t="s">
        <v>5501</v>
      </c>
      <c r="D1714" s="476"/>
      <c r="E1714" s="473"/>
      <c r="F1714" s="467"/>
      <c r="G1714" s="477"/>
      <c r="H1714" s="474"/>
      <c r="I1714" s="486"/>
      <c r="J1714" s="474"/>
      <c r="K1714" s="486"/>
      <c r="L1714" s="443"/>
      <c r="M1714" s="444"/>
      <c r="N1714" s="471"/>
      <c r="O1714" s="465"/>
      <c r="P1714" s="471"/>
      <c r="Q1714" s="465"/>
      <c r="R1714" s="471"/>
      <c r="S1714" s="465"/>
      <c r="T1714" s="471">
        <v>39</v>
      </c>
      <c r="U1714" s="465">
        <v>95.1</v>
      </c>
      <c r="V1714" s="465"/>
      <c r="W1714" s="465"/>
      <c r="X1714" s="465"/>
      <c r="Y1714" s="473"/>
      <c r="Z1714" s="473"/>
      <c r="AA1714" s="473"/>
      <c r="AB1714" s="473"/>
      <c r="AC1714" s="473" t="s">
        <v>138</v>
      </c>
      <c r="AD1714" s="476"/>
    </row>
    <row r="1715" spans="1:30" ht="19.5" customHeight="1">
      <c r="A1715" s="111"/>
      <c r="B1715" s="413"/>
      <c r="C1715" s="145"/>
      <c r="D1715" s="311" t="s">
        <v>8318</v>
      </c>
      <c r="E1715" s="145" t="s">
        <v>233</v>
      </c>
      <c r="F1715" s="323"/>
      <c r="G1715" s="191"/>
      <c r="H1715" s="323"/>
      <c r="I1715" s="191"/>
      <c r="J1715" s="323"/>
      <c r="K1715" s="191"/>
      <c r="L1715" s="160"/>
      <c r="M1715" s="161"/>
      <c r="N1715" s="76"/>
      <c r="O1715" s="336"/>
      <c r="P1715" s="76"/>
      <c r="Q1715" s="336"/>
      <c r="R1715" s="76"/>
      <c r="S1715" s="336"/>
      <c r="T1715" s="315">
        <v>1</v>
      </c>
      <c r="U1715" s="316">
        <v>2.4</v>
      </c>
      <c r="V1715" s="316"/>
      <c r="W1715" s="316"/>
      <c r="X1715" s="316"/>
      <c r="Y1715" s="145"/>
      <c r="Z1715" s="145"/>
      <c r="AA1715" s="145"/>
      <c r="AB1715" s="145"/>
      <c r="AC1715" s="145"/>
      <c r="AD1715" s="111"/>
    </row>
    <row r="1716" spans="1:30" ht="19.5" customHeight="1">
      <c r="A1716" s="106"/>
      <c r="B1716" s="412"/>
      <c r="C1716" s="171"/>
      <c r="D1716" s="317" t="s">
        <v>8319</v>
      </c>
      <c r="E1716" s="171"/>
      <c r="F1716" s="326"/>
      <c r="G1716" s="204"/>
      <c r="H1716" s="326"/>
      <c r="I1716" s="204"/>
      <c r="J1716" s="326"/>
      <c r="K1716" s="204"/>
      <c r="L1716" s="172"/>
      <c r="M1716" s="173"/>
      <c r="N1716" s="78"/>
      <c r="O1716" s="339"/>
      <c r="P1716" s="78"/>
      <c r="Q1716" s="339"/>
      <c r="R1716" s="78"/>
      <c r="S1716" s="339"/>
      <c r="T1716" s="321">
        <v>1</v>
      </c>
      <c r="U1716" s="322">
        <v>2.4</v>
      </c>
      <c r="V1716" s="322"/>
      <c r="W1716" s="322"/>
      <c r="X1716" s="322"/>
      <c r="Y1716" s="171"/>
      <c r="Z1716" s="171"/>
      <c r="AA1716" s="171"/>
      <c r="AB1716" s="171"/>
      <c r="AC1716" s="171"/>
      <c r="AD1716" s="106"/>
    </row>
    <row r="1717" spans="1:30" ht="19.5" customHeight="1">
      <c r="A1717" s="476" t="s">
        <v>5516</v>
      </c>
      <c r="B1717" s="484" t="s">
        <v>8320</v>
      </c>
      <c r="C1717" s="473" t="s">
        <v>5517</v>
      </c>
      <c r="D1717" s="468" t="s">
        <v>8321</v>
      </c>
      <c r="E1717" s="496" t="s">
        <v>8304</v>
      </c>
      <c r="F1717" s="467"/>
      <c r="G1717" s="477"/>
      <c r="H1717" s="467"/>
      <c r="I1717" s="477"/>
      <c r="J1717" s="467"/>
      <c r="K1717" s="477"/>
      <c r="L1717" s="488"/>
      <c r="M1717" s="489"/>
      <c r="N1717" s="490"/>
      <c r="O1717" s="491"/>
      <c r="P1717" s="490"/>
      <c r="Q1717" s="491"/>
      <c r="R1717" s="490"/>
      <c r="S1717" s="491"/>
      <c r="T1717" s="471">
        <v>1</v>
      </c>
      <c r="U1717" s="465">
        <v>50</v>
      </c>
      <c r="V1717" s="465"/>
      <c r="W1717" s="465"/>
      <c r="X1717" s="465"/>
      <c r="Y1717" s="496"/>
      <c r="Z1717" s="496"/>
      <c r="AA1717" s="496"/>
      <c r="AB1717" s="496"/>
      <c r="AC1717" s="496" t="s">
        <v>138</v>
      </c>
      <c r="AD1717" s="468"/>
    </row>
    <row r="1718" spans="1:30" ht="19.5" customHeight="1">
      <c r="A1718" s="111"/>
      <c r="B1718" s="413"/>
      <c r="C1718" s="145"/>
      <c r="D1718" s="111" t="s">
        <v>8322</v>
      </c>
      <c r="E1718" s="145"/>
      <c r="F1718" s="323"/>
      <c r="G1718" s="191"/>
      <c r="H1718" s="323"/>
      <c r="I1718" s="191"/>
      <c r="J1718" s="323"/>
      <c r="K1718" s="191"/>
      <c r="L1718" s="160"/>
      <c r="M1718" s="161"/>
      <c r="N1718" s="76"/>
      <c r="O1718" s="336"/>
      <c r="P1718" s="76"/>
      <c r="Q1718" s="336"/>
      <c r="R1718" s="76"/>
      <c r="S1718" s="336"/>
      <c r="T1718" s="315">
        <v>1</v>
      </c>
      <c r="U1718" s="316">
        <v>50</v>
      </c>
      <c r="V1718" s="316"/>
      <c r="W1718" s="316"/>
      <c r="X1718" s="316"/>
      <c r="Y1718" s="145"/>
      <c r="Z1718" s="145"/>
      <c r="AA1718" s="145"/>
      <c r="AB1718" s="145"/>
      <c r="AC1718" s="145"/>
      <c r="AD1718" s="111"/>
    </row>
    <row r="1719" spans="1:30" ht="19.5" customHeight="1">
      <c r="A1719" s="111"/>
      <c r="B1719" s="413"/>
      <c r="C1719" s="145"/>
      <c r="D1719" s="111" t="s">
        <v>8323</v>
      </c>
      <c r="E1719" s="145"/>
      <c r="F1719" s="323"/>
      <c r="G1719" s="191"/>
      <c r="H1719" s="323"/>
      <c r="I1719" s="191"/>
      <c r="J1719" s="323"/>
      <c r="K1719" s="191"/>
      <c r="L1719" s="160"/>
      <c r="M1719" s="161"/>
      <c r="N1719" s="76"/>
      <c r="O1719" s="336"/>
      <c r="P1719" s="76"/>
      <c r="Q1719" s="336"/>
      <c r="R1719" s="76"/>
      <c r="S1719" s="336"/>
      <c r="T1719" s="315"/>
      <c r="U1719" s="316"/>
      <c r="V1719" s="316"/>
      <c r="W1719" s="316"/>
      <c r="X1719" s="316"/>
      <c r="Y1719" s="145"/>
      <c r="Z1719" s="145"/>
      <c r="AA1719" s="145"/>
      <c r="AB1719" s="145"/>
      <c r="AC1719" s="145"/>
      <c r="AD1719" s="111"/>
    </row>
    <row r="1720" spans="1:30" ht="19.5" customHeight="1">
      <c r="A1720" s="111"/>
      <c r="B1720" s="413"/>
      <c r="C1720" s="145"/>
      <c r="D1720" s="111" t="s">
        <v>2553</v>
      </c>
      <c r="E1720" s="145"/>
      <c r="F1720" s="323"/>
      <c r="G1720" s="191"/>
      <c r="H1720" s="323"/>
      <c r="I1720" s="191"/>
      <c r="J1720" s="323"/>
      <c r="K1720" s="191"/>
      <c r="L1720" s="160"/>
      <c r="M1720" s="161"/>
      <c r="N1720" s="76"/>
      <c r="O1720" s="336"/>
      <c r="P1720" s="76"/>
      <c r="Q1720" s="336"/>
      <c r="R1720" s="76"/>
      <c r="S1720" s="336"/>
      <c r="T1720" s="315"/>
      <c r="U1720" s="316"/>
      <c r="V1720" s="316"/>
      <c r="W1720" s="316"/>
      <c r="X1720" s="316"/>
      <c r="Y1720" s="145"/>
      <c r="Z1720" s="145"/>
      <c r="AA1720" s="145"/>
      <c r="AB1720" s="145"/>
      <c r="AC1720" s="145"/>
      <c r="AD1720" s="111"/>
    </row>
    <row r="1721" spans="1:30" ht="19.5" customHeight="1">
      <c r="A1721" s="111"/>
      <c r="B1721" s="413"/>
      <c r="C1721" s="145"/>
      <c r="D1721" s="111" t="s">
        <v>2554</v>
      </c>
      <c r="E1721" s="145"/>
      <c r="F1721" s="323"/>
      <c r="G1721" s="191"/>
      <c r="H1721" s="323"/>
      <c r="I1721" s="191"/>
      <c r="J1721" s="323"/>
      <c r="K1721" s="191"/>
      <c r="L1721" s="160"/>
      <c r="M1721" s="161"/>
      <c r="N1721" s="76"/>
      <c r="O1721" s="336"/>
      <c r="P1721" s="76"/>
      <c r="Q1721" s="336"/>
      <c r="R1721" s="76"/>
      <c r="S1721" s="336"/>
      <c r="T1721" s="315"/>
      <c r="U1721" s="316"/>
      <c r="V1721" s="316"/>
      <c r="W1721" s="316"/>
      <c r="X1721" s="316"/>
      <c r="Y1721" s="145"/>
      <c r="Z1721" s="145"/>
      <c r="AA1721" s="145"/>
      <c r="AB1721" s="145"/>
      <c r="AC1721" s="145"/>
      <c r="AD1721" s="111"/>
    </row>
    <row r="1722" spans="1:30" ht="19.5" customHeight="1">
      <c r="A1722" s="111"/>
      <c r="B1722" s="413"/>
      <c r="C1722" s="145"/>
      <c r="D1722" s="111" t="s">
        <v>2555</v>
      </c>
      <c r="E1722" s="145"/>
      <c r="F1722" s="323"/>
      <c r="G1722" s="191"/>
      <c r="H1722" s="323"/>
      <c r="I1722" s="191"/>
      <c r="J1722" s="323"/>
      <c r="K1722" s="191"/>
      <c r="L1722" s="160"/>
      <c r="M1722" s="161"/>
      <c r="N1722" s="76"/>
      <c r="O1722" s="336"/>
      <c r="P1722" s="76"/>
      <c r="Q1722" s="336"/>
      <c r="R1722" s="76"/>
      <c r="S1722" s="336"/>
      <c r="T1722" s="315"/>
      <c r="U1722" s="316"/>
      <c r="V1722" s="316"/>
      <c r="W1722" s="316"/>
      <c r="X1722" s="316"/>
      <c r="Y1722" s="145"/>
      <c r="Z1722" s="145"/>
      <c r="AA1722" s="145"/>
      <c r="AB1722" s="145"/>
      <c r="AC1722" s="145"/>
      <c r="AD1722" s="111"/>
    </row>
    <row r="1723" spans="1:30" ht="19.5" customHeight="1">
      <c r="A1723" s="111"/>
      <c r="B1723" s="413"/>
      <c r="C1723" s="145"/>
      <c r="D1723" s="111" t="s">
        <v>2556</v>
      </c>
      <c r="E1723" s="145"/>
      <c r="F1723" s="323"/>
      <c r="G1723" s="191"/>
      <c r="H1723" s="323"/>
      <c r="I1723" s="191"/>
      <c r="J1723" s="323"/>
      <c r="K1723" s="191"/>
      <c r="L1723" s="160"/>
      <c r="M1723" s="161"/>
      <c r="N1723" s="76"/>
      <c r="O1723" s="336"/>
      <c r="P1723" s="76"/>
      <c r="Q1723" s="336"/>
      <c r="R1723" s="76"/>
      <c r="S1723" s="336"/>
      <c r="T1723" s="315"/>
      <c r="U1723" s="316"/>
      <c r="V1723" s="316"/>
      <c r="W1723" s="316"/>
      <c r="X1723" s="316"/>
      <c r="Y1723" s="145"/>
      <c r="Z1723" s="145"/>
      <c r="AA1723" s="145"/>
      <c r="AB1723" s="145"/>
      <c r="AC1723" s="145"/>
      <c r="AD1723" s="111"/>
    </row>
    <row r="1724" spans="1:30" ht="19.5" customHeight="1">
      <c r="A1724" s="111"/>
      <c r="B1724" s="413"/>
      <c r="C1724" s="145"/>
      <c r="D1724" s="111" t="s">
        <v>2557</v>
      </c>
      <c r="E1724" s="145"/>
      <c r="F1724" s="323"/>
      <c r="G1724" s="191"/>
      <c r="H1724" s="323"/>
      <c r="I1724" s="191"/>
      <c r="J1724" s="323"/>
      <c r="K1724" s="191"/>
      <c r="L1724" s="160"/>
      <c r="M1724" s="161"/>
      <c r="N1724" s="76"/>
      <c r="O1724" s="336"/>
      <c r="P1724" s="76"/>
      <c r="Q1724" s="336"/>
      <c r="R1724" s="76"/>
      <c r="S1724" s="336"/>
      <c r="T1724" s="315"/>
      <c r="U1724" s="316"/>
      <c r="V1724" s="316"/>
      <c r="W1724" s="316"/>
      <c r="X1724" s="316"/>
      <c r="Y1724" s="145"/>
      <c r="Z1724" s="145"/>
      <c r="AA1724" s="145"/>
      <c r="AB1724" s="145"/>
      <c r="AC1724" s="145"/>
      <c r="AD1724" s="111"/>
    </row>
    <row r="1725" spans="1:30" ht="19.5" customHeight="1">
      <c r="A1725" s="111"/>
      <c r="B1725" s="413"/>
      <c r="C1725" s="145"/>
      <c r="D1725" s="311" t="s">
        <v>8324</v>
      </c>
      <c r="E1725" s="145"/>
      <c r="F1725" s="323"/>
      <c r="G1725" s="191"/>
      <c r="H1725" s="323"/>
      <c r="I1725" s="191"/>
      <c r="J1725" s="323"/>
      <c r="K1725" s="191"/>
      <c r="L1725" s="160"/>
      <c r="M1725" s="161"/>
      <c r="N1725" s="76"/>
      <c r="O1725" s="336"/>
      <c r="P1725" s="76"/>
      <c r="Q1725" s="336"/>
      <c r="R1725" s="76"/>
      <c r="S1725" s="336"/>
      <c r="T1725" s="315"/>
      <c r="U1725" s="316"/>
      <c r="V1725" s="316"/>
      <c r="W1725" s="316"/>
      <c r="X1725" s="316"/>
      <c r="Y1725" s="145"/>
      <c r="Z1725" s="145"/>
      <c r="AA1725" s="145"/>
      <c r="AB1725" s="145"/>
      <c r="AC1725" s="145"/>
      <c r="AD1725" s="111"/>
    </row>
    <row r="1726" spans="1:30" ht="19.5" customHeight="1">
      <c r="A1726" s="106"/>
      <c r="B1726" s="412"/>
      <c r="C1726" s="171"/>
      <c r="D1726" s="317" t="s">
        <v>8325</v>
      </c>
      <c r="E1726" s="171"/>
      <c r="F1726" s="326"/>
      <c r="G1726" s="204"/>
      <c r="H1726" s="326"/>
      <c r="I1726" s="204"/>
      <c r="J1726" s="326"/>
      <c r="K1726" s="204"/>
      <c r="L1726" s="172"/>
      <c r="M1726" s="173"/>
      <c r="N1726" s="78"/>
      <c r="O1726" s="339"/>
      <c r="P1726" s="78"/>
      <c r="Q1726" s="339"/>
      <c r="R1726" s="78"/>
      <c r="S1726" s="339"/>
      <c r="T1726" s="321"/>
      <c r="U1726" s="322"/>
      <c r="V1726" s="322"/>
      <c r="W1726" s="322"/>
      <c r="X1726" s="322"/>
      <c r="Y1726" s="171"/>
      <c r="Z1726" s="171"/>
      <c r="AA1726" s="171"/>
      <c r="AB1726" s="171"/>
      <c r="AC1726" s="171"/>
      <c r="AD1726" s="106"/>
    </row>
    <row r="1727" spans="1:30" ht="20.100000000000001" customHeight="1">
      <c r="F1727" s="45"/>
      <c r="G1727" s="45"/>
    </row>
    <row r="1728" spans="1:30" ht="20.100000000000001" customHeight="1">
      <c r="F1728" s="45"/>
      <c r="G1728" s="45"/>
    </row>
    <row r="1729" spans="6:7" ht="20.100000000000001" customHeight="1">
      <c r="F1729" s="45"/>
      <c r="G1729" s="45"/>
    </row>
    <row r="1730" spans="6:7" ht="20.100000000000001" customHeight="1">
      <c r="F1730" s="45"/>
      <c r="G1730" s="45"/>
    </row>
    <row r="1731" spans="6:7" ht="20.100000000000001" customHeight="1">
      <c r="F1731" s="45"/>
      <c r="G1731" s="45"/>
    </row>
    <row r="1732" spans="6:7" ht="20.100000000000001" customHeight="1">
      <c r="F1732" s="45"/>
      <c r="G1732" s="45"/>
    </row>
    <row r="1733" spans="6:7" ht="20.100000000000001" customHeight="1">
      <c r="F1733" s="45"/>
      <c r="G1733" s="45"/>
    </row>
    <row r="1734" spans="6:7" ht="20.100000000000001" customHeight="1">
      <c r="F1734" s="45"/>
      <c r="G1734" s="45"/>
    </row>
    <row r="1735" spans="6:7" ht="20.100000000000001" customHeight="1">
      <c r="F1735" s="45"/>
      <c r="G1735" s="45"/>
    </row>
    <row r="1736" spans="6:7" ht="20.100000000000001" customHeight="1">
      <c r="F1736" s="45"/>
      <c r="G1736" s="45"/>
    </row>
    <row r="1737" spans="6:7" ht="20.100000000000001" customHeight="1">
      <c r="F1737" s="45"/>
      <c r="G1737" s="45"/>
    </row>
    <row r="1738" spans="6:7" ht="20.100000000000001" customHeight="1">
      <c r="F1738" s="45"/>
      <c r="G1738" s="45"/>
    </row>
    <row r="1739" spans="6:7" ht="20.100000000000001" customHeight="1">
      <c r="F1739" s="45"/>
      <c r="G1739" s="45"/>
    </row>
    <row r="1740" spans="6:7" ht="20.100000000000001" customHeight="1">
      <c r="F1740" s="45"/>
      <c r="G1740" s="45"/>
    </row>
    <row r="1741" spans="6:7" ht="20.100000000000001" customHeight="1">
      <c r="F1741" s="45"/>
      <c r="G1741" s="45"/>
    </row>
    <row r="1742" spans="6:7" ht="20.100000000000001" customHeight="1">
      <c r="F1742" s="45"/>
      <c r="G1742" s="45"/>
    </row>
    <row r="1743" spans="6:7" ht="20.100000000000001" customHeight="1">
      <c r="F1743" s="45"/>
      <c r="G1743" s="45"/>
    </row>
    <row r="1744" spans="6:7" ht="20.100000000000001" customHeight="1">
      <c r="F1744" s="45"/>
      <c r="G1744" s="45"/>
    </row>
    <row r="1745" spans="6:7" ht="20.100000000000001" customHeight="1">
      <c r="F1745" s="45"/>
      <c r="G1745" s="45"/>
    </row>
    <row r="1746" spans="6:7" ht="20.100000000000001" customHeight="1">
      <c r="F1746" s="45"/>
      <c r="G1746" s="45"/>
    </row>
    <row r="1747" spans="6:7" ht="20.100000000000001" customHeight="1">
      <c r="F1747" s="45"/>
      <c r="G1747" s="45"/>
    </row>
    <row r="1748" spans="6:7" ht="20.100000000000001" customHeight="1">
      <c r="F1748" s="45"/>
      <c r="G1748" s="45"/>
    </row>
    <row r="1749" spans="6:7" ht="20.100000000000001" customHeight="1">
      <c r="F1749" s="45"/>
      <c r="G1749" s="45"/>
    </row>
    <row r="1750" spans="6:7" ht="20.100000000000001" customHeight="1">
      <c r="F1750" s="45"/>
      <c r="G1750" s="45"/>
    </row>
    <row r="1751" spans="6:7" ht="20.100000000000001" customHeight="1">
      <c r="F1751" s="45"/>
      <c r="G1751" s="45"/>
    </row>
    <row r="1752" spans="6:7" ht="20.100000000000001" customHeight="1">
      <c r="F1752" s="45"/>
      <c r="G1752" s="45"/>
    </row>
    <row r="1753" spans="6:7" ht="20.100000000000001" customHeight="1">
      <c r="F1753" s="45"/>
      <c r="G1753" s="45"/>
    </row>
    <row r="1754" spans="6:7" ht="20.100000000000001" customHeight="1">
      <c r="F1754" s="45"/>
      <c r="G1754" s="45"/>
    </row>
    <row r="1755" spans="6:7" ht="20.100000000000001" customHeight="1">
      <c r="F1755" s="45"/>
      <c r="G1755" s="45"/>
    </row>
    <row r="1756" spans="6:7" ht="20.100000000000001" customHeight="1">
      <c r="F1756" s="45"/>
      <c r="G1756" s="45"/>
    </row>
    <row r="1757" spans="6:7" ht="20.100000000000001" customHeight="1">
      <c r="F1757" s="45"/>
      <c r="G1757" s="45"/>
    </row>
    <row r="1758" spans="6:7" ht="20.100000000000001" customHeight="1">
      <c r="F1758" s="45"/>
      <c r="G1758" s="45"/>
    </row>
    <row r="1759" spans="6:7" ht="20.100000000000001" customHeight="1">
      <c r="F1759" s="45"/>
      <c r="G1759" s="45"/>
    </row>
    <row r="1760" spans="6:7" ht="20.100000000000001" customHeight="1">
      <c r="F1760" s="45"/>
      <c r="G1760" s="45"/>
    </row>
    <row r="1761" spans="6:7" ht="20.100000000000001" customHeight="1">
      <c r="F1761" s="45"/>
      <c r="G1761" s="45"/>
    </row>
    <row r="1762" spans="6:7" ht="20.100000000000001" customHeight="1">
      <c r="F1762" s="45"/>
      <c r="G1762" s="45"/>
    </row>
    <row r="1763" spans="6:7" ht="20.100000000000001" customHeight="1">
      <c r="F1763" s="45"/>
      <c r="G1763" s="45"/>
    </row>
    <row r="1764" spans="6:7" ht="20.100000000000001" customHeight="1">
      <c r="F1764" s="45"/>
      <c r="G1764" s="45"/>
    </row>
    <row r="1765" spans="6:7" ht="20.100000000000001" customHeight="1">
      <c r="F1765" s="45"/>
      <c r="G1765" s="45"/>
    </row>
    <row r="1766" spans="6:7" ht="20.100000000000001" customHeight="1">
      <c r="F1766" s="45"/>
      <c r="G1766" s="45"/>
    </row>
    <row r="1767" spans="6:7" ht="20.100000000000001" customHeight="1">
      <c r="F1767" s="45"/>
      <c r="G1767" s="45"/>
    </row>
    <row r="1768" spans="6:7" ht="20.100000000000001" customHeight="1">
      <c r="F1768" s="45"/>
      <c r="G1768" s="45"/>
    </row>
    <row r="1769" spans="6:7" ht="20.100000000000001" customHeight="1">
      <c r="F1769" s="45"/>
      <c r="G1769" s="45"/>
    </row>
    <row r="1770" spans="6:7" ht="20.100000000000001" customHeight="1">
      <c r="F1770" s="45"/>
      <c r="G1770" s="45"/>
    </row>
    <row r="1771" spans="6:7" ht="20.100000000000001" customHeight="1">
      <c r="F1771" s="45"/>
      <c r="G1771" s="45"/>
    </row>
    <row r="1772" spans="6:7" ht="20.100000000000001" customHeight="1">
      <c r="F1772" s="45"/>
      <c r="G1772" s="45"/>
    </row>
    <row r="1773" spans="6:7" ht="20.100000000000001" customHeight="1">
      <c r="F1773" s="45"/>
      <c r="G1773" s="45"/>
    </row>
    <row r="1774" spans="6:7" ht="20.100000000000001" customHeight="1">
      <c r="F1774" s="45"/>
      <c r="G1774" s="45"/>
    </row>
    <row r="1775" spans="6:7" ht="20.100000000000001" customHeight="1">
      <c r="F1775" s="45"/>
      <c r="G1775" s="45"/>
    </row>
    <row r="1776" spans="6:7" ht="20.100000000000001" customHeight="1">
      <c r="F1776" s="45"/>
      <c r="G1776" s="45"/>
    </row>
    <row r="1777" spans="6:7" ht="20.100000000000001" customHeight="1">
      <c r="F1777" s="45"/>
      <c r="G1777" s="45"/>
    </row>
    <row r="1778" spans="6:7" ht="20.100000000000001" customHeight="1">
      <c r="F1778" s="45"/>
      <c r="G1778" s="45"/>
    </row>
    <row r="1779" spans="6:7" ht="20.100000000000001" customHeight="1">
      <c r="F1779" s="45"/>
      <c r="G1779" s="45"/>
    </row>
    <row r="1780" spans="6:7" ht="20.100000000000001" customHeight="1">
      <c r="F1780" s="45"/>
      <c r="G1780" s="45"/>
    </row>
    <row r="1781" spans="6:7" ht="20.100000000000001" customHeight="1">
      <c r="F1781" s="45"/>
      <c r="G1781" s="45"/>
    </row>
    <row r="1782" spans="6:7" ht="20.100000000000001" customHeight="1">
      <c r="F1782" s="45"/>
      <c r="G1782" s="45"/>
    </row>
    <row r="1783" spans="6:7" ht="20.100000000000001" customHeight="1">
      <c r="F1783" s="45"/>
      <c r="G1783" s="45"/>
    </row>
    <row r="1784" spans="6:7" ht="20.100000000000001" customHeight="1">
      <c r="F1784" s="45"/>
      <c r="G1784" s="45"/>
    </row>
    <row r="1785" spans="6:7" ht="20.100000000000001" customHeight="1">
      <c r="F1785" s="45"/>
      <c r="G1785" s="45"/>
    </row>
    <row r="1786" spans="6:7" ht="20.100000000000001" customHeight="1">
      <c r="F1786" s="45"/>
      <c r="G1786" s="45"/>
    </row>
    <row r="1787" spans="6:7" ht="20.100000000000001" customHeight="1">
      <c r="F1787" s="45"/>
      <c r="G1787" s="45"/>
    </row>
    <row r="1788" spans="6:7" ht="20.100000000000001" customHeight="1">
      <c r="F1788" s="45"/>
      <c r="G1788" s="45"/>
    </row>
    <row r="1789" spans="6:7" ht="20.100000000000001" customHeight="1">
      <c r="F1789" s="45"/>
      <c r="G1789" s="45"/>
    </row>
    <row r="1790" spans="6:7" ht="20.100000000000001" customHeight="1">
      <c r="F1790" s="45"/>
      <c r="G1790" s="45"/>
    </row>
    <row r="1791" spans="6:7" ht="20.100000000000001" customHeight="1">
      <c r="F1791" s="45"/>
      <c r="G1791" s="45"/>
    </row>
    <row r="1792" spans="6:7" ht="20.100000000000001" customHeight="1">
      <c r="F1792" s="45"/>
      <c r="G1792" s="45"/>
    </row>
    <row r="1793" spans="6:7" ht="20.100000000000001" customHeight="1">
      <c r="F1793" s="45"/>
      <c r="G1793" s="45"/>
    </row>
    <row r="1794" spans="6:7" ht="20.100000000000001" customHeight="1">
      <c r="F1794" s="45"/>
      <c r="G1794" s="45"/>
    </row>
    <row r="1795" spans="6:7" ht="20.100000000000001" customHeight="1">
      <c r="F1795" s="45"/>
      <c r="G1795" s="45"/>
    </row>
    <row r="1796" spans="6:7" ht="20.100000000000001" customHeight="1">
      <c r="F1796" s="45"/>
      <c r="G1796" s="45"/>
    </row>
    <row r="1797" spans="6:7" ht="20.100000000000001" customHeight="1">
      <c r="F1797" s="45"/>
      <c r="G1797" s="45"/>
    </row>
    <row r="1798" spans="6:7" ht="20.100000000000001" customHeight="1">
      <c r="F1798" s="45"/>
      <c r="G1798" s="45"/>
    </row>
    <row r="1799" spans="6:7" ht="20.100000000000001" customHeight="1">
      <c r="F1799" s="45"/>
      <c r="G1799" s="45"/>
    </row>
    <row r="1800" spans="6:7" ht="20.100000000000001" customHeight="1">
      <c r="F1800" s="45"/>
      <c r="G1800" s="45"/>
    </row>
    <row r="1801" spans="6:7" ht="20.100000000000001" customHeight="1">
      <c r="F1801" s="45"/>
      <c r="G1801" s="45"/>
    </row>
    <row r="1802" spans="6:7" ht="20.100000000000001" customHeight="1">
      <c r="F1802" s="45"/>
      <c r="G1802" s="45"/>
    </row>
    <row r="1803" spans="6:7" ht="20.100000000000001" customHeight="1">
      <c r="F1803" s="45"/>
      <c r="G1803" s="45"/>
    </row>
    <row r="1804" spans="6:7" ht="20.100000000000001" customHeight="1">
      <c r="F1804" s="45"/>
      <c r="G1804" s="45"/>
    </row>
    <row r="1805" spans="6:7" ht="20.100000000000001" customHeight="1">
      <c r="F1805" s="45"/>
      <c r="G1805" s="45"/>
    </row>
    <row r="1806" spans="6:7" ht="20.100000000000001" customHeight="1">
      <c r="F1806" s="45"/>
      <c r="G1806" s="45"/>
    </row>
    <row r="1807" spans="6:7" ht="20.100000000000001" customHeight="1">
      <c r="F1807" s="45"/>
      <c r="G1807" s="45"/>
    </row>
    <row r="1808" spans="6:7" ht="20.100000000000001" customHeight="1">
      <c r="F1808" s="45"/>
      <c r="G1808" s="45"/>
    </row>
    <row r="1809" spans="6:7" ht="20.100000000000001" customHeight="1">
      <c r="F1809" s="45"/>
      <c r="G1809" s="45"/>
    </row>
    <row r="1810" spans="6:7" ht="20.100000000000001" customHeight="1">
      <c r="F1810" s="45"/>
      <c r="G1810" s="45"/>
    </row>
    <row r="1811" spans="6:7" ht="20.100000000000001" customHeight="1">
      <c r="F1811" s="45"/>
      <c r="G1811" s="45"/>
    </row>
    <row r="1812" spans="6:7" ht="20.100000000000001" customHeight="1">
      <c r="F1812" s="45"/>
      <c r="G1812" s="45"/>
    </row>
    <row r="1813" spans="6:7" ht="20.100000000000001" customHeight="1">
      <c r="F1813" s="45"/>
      <c r="G1813" s="45"/>
    </row>
    <row r="1814" spans="6:7" ht="20.100000000000001" customHeight="1">
      <c r="F1814" s="45"/>
      <c r="G1814" s="45"/>
    </row>
    <row r="1815" spans="6:7" ht="20.100000000000001" customHeight="1">
      <c r="F1815" s="45"/>
      <c r="G1815" s="45"/>
    </row>
    <row r="1816" spans="6:7" ht="20.100000000000001" customHeight="1">
      <c r="F1816" s="45"/>
      <c r="G1816" s="45"/>
    </row>
    <row r="1817" spans="6:7" ht="20.100000000000001" customHeight="1">
      <c r="F1817" s="45"/>
      <c r="G1817" s="45"/>
    </row>
    <row r="1818" spans="6:7" ht="20.100000000000001" customHeight="1">
      <c r="F1818" s="45"/>
      <c r="G1818" s="45"/>
    </row>
    <row r="1819" spans="6:7" ht="20.100000000000001" customHeight="1">
      <c r="F1819" s="45"/>
      <c r="G1819" s="45"/>
    </row>
    <row r="1820" spans="6:7" ht="20.100000000000001" customHeight="1">
      <c r="F1820" s="45"/>
      <c r="G1820" s="45"/>
    </row>
    <row r="1821" spans="6:7" ht="20.100000000000001" customHeight="1">
      <c r="F1821" s="45"/>
      <c r="G1821" s="45"/>
    </row>
    <row r="1822" spans="6:7" ht="20.100000000000001" customHeight="1">
      <c r="F1822" s="45"/>
      <c r="G1822" s="45"/>
    </row>
    <row r="1823" spans="6:7" ht="20.100000000000001" customHeight="1">
      <c r="F1823" s="45"/>
      <c r="G1823" s="45"/>
    </row>
    <row r="1824" spans="6:7" ht="20.100000000000001" customHeight="1">
      <c r="F1824" s="45"/>
      <c r="G1824" s="45"/>
    </row>
    <row r="1825" spans="6:7" ht="20.100000000000001" customHeight="1">
      <c r="F1825" s="45"/>
      <c r="G1825" s="45"/>
    </row>
    <row r="1826" spans="6:7" ht="20.100000000000001" customHeight="1">
      <c r="F1826" s="45"/>
      <c r="G1826" s="45"/>
    </row>
    <row r="1827" spans="6:7" ht="20.100000000000001" customHeight="1">
      <c r="F1827" s="45"/>
      <c r="G1827" s="45"/>
    </row>
    <row r="1828" spans="6:7" ht="20.100000000000001" customHeight="1">
      <c r="F1828" s="45"/>
      <c r="G1828" s="45"/>
    </row>
    <row r="1829" spans="6:7" ht="20.100000000000001" customHeight="1">
      <c r="F1829" s="45"/>
      <c r="G1829" s="45"/>
    </row>
    <row r="1830" spans="6:7" ht="20.100000000000001" customHeight="1">
      <c r="F1830" s="45"/>
      <c r="G1830" s="45"/>
    </row>
    <row r="1831" spans="6:7" ht="20.100000000000001" customHeight="1">
      <c r="F1831" s="45"/>
      <c r="G1831" s="45"/>
    </row>
    <row r="1832" spans="6:7" ht="20.100000000000001" customHeight="1">
      <c r="F1832" s="45"/>
      <c r="G1832" s="45"/>
    </row>
    <row r="1833" spans="6:7" ht="20.100000000000001" customHeight="1">
      <c r="F1833" s="45"/>
      <c r="G1833" s="45"/>
    </row>
    <row r="1834" spans="6:7" ht="20.100000000000001" customHeight="1">
      <c r="F1834" s="45"/>
      <c r="G1834" s="45"/>
    </row>
    <row r="1835" spans="6:7" ht="20.100000000000001" customHeight="1">
      <c r="F1835" s="45"/>
      <c r="G1835" s="45"/>
    </row>
    <row r="1836" spans="6:7" ht="20.100000000000001" customHeight="1">
      <c r="F1836" s="45"/>
      <c r="G1836" s="45"/>
    </row>
    <row r="1837" spans="6:7" ht="20.100000000000001" customHeight="1">
      <c r="F1837" s="45"/>
      <c r="G1837" s="45"/>
    </row>
    <row r="1838" spans="6:7" ht="20.100000000000001" customHeight="1">
      <c r="F1838" s="45"/>
      <c r="G1838" s="45"/>
    </row>
    <row r="1839" spans="6:7" ht="20.100000000000001" customHeight="1">
      <c r="F1839" s="45"/>
      <c r="G1839" s="45"/>
    </row>
    <row r="1840" spans="6:7" ht="20.100000000000001" customHeight="1">
      <c r="F1840" s="45"/>
      <c r="G1840" s="45"/>
    </row>
    <row r="1841" spans="6:7" ht="20.100000000000001" customHeight="1">
      <c r="F1841" s="45"/>
      <c r="G1841" s="45"/>
    </row>
    <row r="1842" spans="6:7" ht="20.100000000000001" customHeight="1">
      <c r="F1842" s="45"/>
      <c r="G1842" s="45"/>
    </row>
    <row r="1843" spans="6:7" ht="20.100000000000001" customHeight="1">
      <c r="F1843" s="45"/>
      <c r="G1843" s="45"/>
    </row>
    <row r="1844" spans="6:7" ht="20.100000000000001" customHeight="1">
      <c r="F1844" s="45"/>
      <c r="G1844" s="45"/>
    </row>
    <row r="1845" spans="6:7" ht="20.100000000000001" customHeight="1">
      <c r="F1845" s="45"/>
      <c r="G1845" s="45"/>
    </row>
    <row r="1846" spans="6:7" ht="20.100000000000001" customHeight="1">
      <c r="F1846" s="45"/>
      <c r="G1846" s="45"/>
    </row>
    <row r="1847" spans="6:7" ht="20.100000000000001" customHeight="1">
      <c r="F1847" s="45"/>
      <c r="G1847" s="45"/>
    </row>
    <row r="1848" spans="6:7" ht="20.100000000000001" customHeight="1">
      <c r="F1848" s="45"/>
      <c r="G1848" s="45"/>
    </row>
    <row r="1849" spans="6:7" ht="20.100000000000001" customHeight="1">
      <c r="F1849" s="45"/>
      <c r="G1849" s="45"/>
    </row>
    <row r="1850" spans="6:7" ht="20.100000000000001" customHeight="1">
      <c r="F1850" s="45"/>
      <c r="G1850" s="45"/>
    </row>
    <row r="1851" spans="6:7" ht="20.100000000000001" customHeight="1">
      <c r="F1851" s="45"/>
      <c r="G1851" s="45"/>
    </row>
    <row r="1852" spans="6:7" ht="20.100000000000001" customHeight="1">
      <c r="F1852" s="45"/>
      <c r="G1852" s="45"/>
    </row>
    <row r="1853" spans="6:7" ht="20.100000000000001" customHeight="1">
      <c r="F1853" s="45"/>
      <c r="G1853" s="45"/>
    </row>
    <row r="1854" spans="6:7" ht="20.100000000000001" customHeight="1">
      <c r="F1854" s="45"/>
      <c r="G1854" s="45"/>
    </row>
    <row r="1855" spans="6:7" ht="20.100000000000001" customHeight="1">
      <c r="F1855" s="45"/>
      <c r="G1855" s="45"/>
    </row>
    <row r="1856" spans="6:7" ht="20.100000000000001" customHeight="1">
      <c r="F1856" s="45"/>
      <c r="G1856" s="45"/>
    </row>
    <row r="1857" spans="6:7" ht="20.100000000000001" customHeight="1">
      <c r="F1857" s="45"/>
      <c r="G1857" s="45"/>
    </row>
    <row r="1858" spans="6:7" ht="20.100000000000001" customHeight="1">
      <c r="F1858" s="45"/>
      <c r="G1858" s="45"/>
    </row>
    <row r="1859" spans="6:7" ht="20.100000000000001" customHeight="1">
      <c r="F1859" s="45"/>
      <c r="G1859" s="45"/>
    </row>
    <row r="1860" spans="6:7" ht="20.100000000000001" customHeight="1">
      <c r="F1860" s="45"/>
      <c r="G1860" s="45"/>
    </row>
    <row r="1861" spans="6:7" ht="20.100000000000001" customHeight="1">
      <c r="F1861" s="45"/>
      <c r="G1861" s="45"/>
    </row>
    <row r="1862" spans="6:7" ht="20.100000000000001" customHeight="1">
      <c r="F1862" s="45"/>
      <c r="G1862" s="45"/>
    </row>
    <row r="1863" spans="6:7" ht="20.100000000000001" customHeight="1">
      <c r="F1863" s="45"/>
      <c r="G1863" s="45"/>
    </row>
    <row r="1864" spans="6:7" ht="20.100000000000001" customHeight="1">
      <c r="F1864" s="45"/>
      <c r="G1864" s="45"/>
    </row>
    <row r="1865" spans="6:7" ht="20.100000000000001" customHeight="1">
      <c r="F1865" s="45"/>
      <c r="G1865" s="45"/>
    </row>
    <row r="1866" spans="6:7" ht="20.100000000000001" customHeight="1">
      <c r="F1866" s="45"/>
      <c r="G1866" s="45"/>
    </row>
    <row r="1867" spans="6:7" ht="20.100000000000001" customHeight="1">
      <c r="F1867" s="45"/>
      <c r="G1867" s="45"/>
    </row>
    <row r="1868" spans="6:7" ht="20.100000000000001" customHeight="1">
      <c r="F1868" s="45"/>
      <c r="G1868" s="45"/>
    </row>
    <row r="1869" spans="6:7" ht="20.100000000000001" customHeight="1">
      <c r="F1869" s="45"/>
      <c r="G1869" s="45"/>
    </row>
    <row r="1870" spans="6:7" ht="20.100000000000001" customHeight="1">
      <c r="F1870" s="45"/>
      <c r="G1870" s="45"/>
    </row>
    <row r="1871" spans="6:7" ht="20.100000000000001" customHeight="1">
      <c r="F1871" s="45"/>
      <c r="G1871" s="45"/>
    </row>
    <row r="1872" spans="6:7" ht="20.100000000000001" customHeight="1">
      <c r="F1872" s="45"/>
      <c r="G1872" s="45"/>
    </row>
    <row r="1873" spans="6:7" ht="20.100000000000001" customHeight="1">
      <c r="F1873" s="45"/>
      <c r="G1873" s="45"/>
    </row>
    <row r="1874" spans="6:7" ht="20.100000000000001" customHeight="1">
      <c r="F1874" s="45"/>
      <c r="G1874" s="45"/>
    </row>
    <row r="1875" spans="6:7" ht="20.100000000000001" customHeight="1">
      <c r="F1875" s="45"/>
      <c r="G1875" s="45"/>
    </row>
    <row r="1876" spans="6:7" ht="20.100000000000001" customHeight="1">
      <c r="F1876" s="45"/>
      <c r="G1876" s="45"/>
    </row>
    <row r="1877" spans="6:7" ht="20.100000000000001" customHeight="1">
      <c r="F1877" s="45"/>
      <c r="G1877" s="45"/>
    </row>
    <row r="1878" spans="6:7" ht="20.100000000000001" customHeight="1">
      <c r="F1878" s="45"/>
      <c r="G1878" s="45"/>
    </row>
    <row r="1879" spans="6:7" ht="20.100000000000001" customHeight="1">
      <c r="F1879" s="45"/>
      <c r="G1879" s="45"/>
    </row>
    <row r="1880" spans="6:7" ht="20.100000000000001" customHeight="1">
      <c r="F1880" s="45"/>
      <c r="G1880" s="45"/>
    </row>
    <row r="1881" spans="6:7" ht="20.100000000000001" customHeight="1">
      <c r="F1881" s="45"/>
      <c r="G1881" s="45"/>
    </row>
    <row r="1882" spans="6:7" ht="20.100000000000001" customHeight="1">
      <c r="F1882" s="45"/>
      <c r="G1882" s="45"/>
    </row>
    <row r="1883" spans="6:7" ht="20.100000000000001" customHeight="1">
      <c r="F1883" s="45"/>
      <c r="G1883" s="45"/>
    </row>
    <row r="1884" spans="6:7" ht="20.100000000000001" customHeight="1">
      <c r="F1884" s="45"/>
      <c r="G1884" s="45"/>
    </row>
    <row r="1885" spans="6:7" ht="20.100000000000001" customHeight="1">
      <c r="F1885" s="45"/>
      <c r="G1885" s="45"/>
    </row>
    <row r="1886" spans="6:7" ht="20.100000000000001" customHeight="1">
      <c r="F1886" s="45"/>
      <c r="G1886" s="45"/>
    </row>
    <row r="1887" spans="6:7" ht="20.100000000000001" customHeight="1">
      <c r="F1887" s="45"/>
      <c r="G1887" s="45"/>
    </row>
    <row r="1888" spans="6:7" ht="20.100000000000001" customHeight="1">
      <c r="F1888" s="45"/>
      <c r="G1888" s="45"/>
    </row>
    <row r="1889" spans="6:7" ht="20.100000000000001" customHeight="1">
      <c r="F1889" s="45"/>
      <c r="G1889" s="45"/>
    </row>
    <row r="1890" spans="6:7" ht="20.100000000000001" customHeight="1">
      <c r="F1890" s="45"/>
      <c r="G1890" s="45"/>
    </row>
    <row r="1891" spans="6:7" ht="20.100000000000001" customHeight="1">
      <c r="F1891" s="45"/>
      <c r="G1891" s="45"/>
    </row>
    <row r="1892" spans="6:7" ht="20.100000000000001" customHeight="1">
      <c r="F1892" s="45"/>
      <c r="G1892" s="45"/>
    </row>
    <row r="1893" spans="6:7" ht="20.100000000000001" customHeight="1">
      <c r="F1893" s="45"/>
      <c r="G1893" s="45"/>
    </row>
    <row r="1894" spans="6:7" ht="20.100000000000001" customHeight="1">
      <c r="F1894" s="45"/>
      <c r="G1894" s="45"/>
    </row>
    <row r="1895" spans="6:7" ht="20.100000000000001" customHeight="1">
      <c r="F1895" s="45"/>
      <c r="G1895" s="45"/>
    </row>
    <row r="1896" spans="6:7" ht="20.100000000000001" customHeight="1">
      <c r="F1896" s="45"/>
      <c r="G1896" s="45"/>
    </row>
    <row r="1897" spans="6:7" ht="20.100000000000001" customHeight="1">
      <c r="F1897" s="45"/>
      <c r="G1897" s="45"/>
    </row>
    <row r="1898" spans="6:7" ht="20.100000000000001" customHeight="1">
      <c r="F1898" s="45"/>
      <c r="G1898" s="45"/>
    </row>
    <row r="1899" spans="6:7" ht="20.100000000000001" customHeight="1">
      <c r="F1899" s="45"/>
      <c r="G1899" s="45"/>
    </row>
    <row r="1900" spans="6:7" ht="20.100000000000001" customHeight="1">
      <c r="F1900" s="45"/>
      <c r="G1900" s="45"/>
    </row>
    <row r="1901" spans="6:7" ht="20.100000000000001" customHeight="1">
      <c r="F1901" s="45"/>
      <c r="G1901" s="45"/>
    </row>
    <row r="1902" spans="6:7" ht="20.100000000000001" customHeight="1">
      <c r="F1902" s="45"/>
      <c r="G1902" s="45"/>
    </row>
    <row r="1903" spans="6:7" ht="20.100000000000001" customHeight="1">
      <c r="F1903" s="45"/>
      <c r="G1903" s="45"/>
    </row>
    <row r="1904" spans="6:7" ht="20.100000000000001" customHeight="1">
      <c r="F1904" s="45"/>
      <c r="G1904" s="45"/>
    </row>
    <row r="1905" spans="6:7" ht="20.100000000000001" customHeight="1">
      <c r="F1905" s="45"/>
      <c r="G1905" s="45"/>
    </row>
    <row r="1906" spans="6:7" ht="20.100000000000001" customHeight="1">
      <c r="F1906" s="45"/>
      <c r="G1906" s="45"/>
    </row>
    <row r="1907" spans="6:7" ht="20.100000000000001" customHeight="1">
      <c r="F1907" s="45"/>
      <c r="G1907" s="45"/>
    </row>
    <row r="1908" spans="6:7" ht="20.100000000000001" customHeight="1">
      <c r="F1908" s="45"/>
      <c r="G1908" s="45"/>
    </row>
    <row r="1909" spans="6:7" ht="20.100000000000001" customHeight="1">
      <c r="F1909" s="45"/>
      <c r="G1909" s="45"/>
    </row>
    <row r="1910" spans="6:7" ht="20.100000000000001" customHeight="1">
      <c r="F1910" s="45"/>
      <c r="G1910" s="45"/>
    </row>
    <row r="1911" spans="6:7" ht="20.100000000000001" customHeight="1">
      <c r="F1911" s="45"/>
      <c r="G1911" s="45"/>
    </row>
    <row r="1912" spans="6:7" ht="20.100000000000001" customHeight="1">
      <c r="F1912" s="45"/>
      <c r="G1912" s="45"/>
    </row>
    <row r="1913" spans="6:7" ht="20.100000000000001" customHeight="1">
      <c r="F1913" s="45"/>
      <c r="G1913" s="45"/>
    </row>
    <row r="1914" spans="6:7" ht="20.100000000000001" customHeight="1">
      <c r="F1914" s="45"/>
      <c r="G1914" s="45"/>
    </row>
    <row r="1915" spans="6:7" ht="20.100000000000001" customHeight="1">
      <c r="F1915" s="45"/>
      <c r="G1915" s="45"/>
    </row>
    <row r="1916" spans="6:7" ht="20.100000000000001" customHeight="1">
      <c r="F1916" s="45"/>
      <c r="G1916" s="45"/>
    </row>
    <row r="1917" spans="6:7" ht="20.100000000000001" customHeight="1">
      <c r="F1917" s="45"/>
      <c r="G1917" s="45"/>
    </row>
    <row r="1918" spans="6:7" ht="20.100000000000001" customHeight="1">
      <c r="F1918" s="45"/>
      <c r="G1918" s="45"/>
    </row>
    <row r="1919" spans="6:7" ht="20.100000000000001" customHeight="1">
      <c r="F1919" s="45"/>
      <c r="G1919" s="45"/>
    </row>
    <row r="1920" spans="6:7" ht="20.100000000000001" customHeight="1">
      <c r="F1920" s="45"/>
      <c r="G1920" s="45"/>
    </row>
    <row r="1921" spans="6:7" ht="20.100000000000001" customHeight="1">
      <c r="F1921" s="45"/>
      <c r="G1921" s="45"/>
    </row>
    <row r="1922" spans="6:7" ht="20.100000000000001" customHeight="1">
      <c r="F1922" s="45"/>
      <c r="G1922" s="45"/>
    </row>
    <row r="1923" spans="6:7" ht="20.100000000000001" customHeight="1">
      <c r="F1923" s="45"/>
      <c r="G1923" s="45"/>
    </row>
    <row r="1924" spans="6:7" ht="20.100000000000001" customHeight="1">
      <c r="F1924" s="45"/>
      <c r="G1924" s="45"/>
    </row>
    <row r="1925" spans="6:7" ht="20.100000000000001" customHeight="1">
      <c r="F1925" s="45"/>
      <c r="G1925" s="45"/>
    </row>
    <row r="1926" spans="6:7" ht="20.100000000000001" customHeight="1">
      <c r="F1926" s="45"/>
      <c r="G1926" s="45"/>
    </row>
    <row r="1927" spans="6:7" ht="20.100000000000001" customHeight="1">
      <c r="F1927" s="45"/>
      <c r="G1927" s="45"/>
    </row>
    <row r="1928" spans="6:7" ht="20.100000000000001" customHeight="1">
      <c r="F1928" s="45"/>
      <c r="G1928" s="45"/>
    </row>
    <row r="1929" spans="6:7" ht="20.100000000000001" customHeight="1">
      <c r="F1929" s="45"/>
      <c r="G1929" s="45"/>
    </row>
    <row r="1930" spans="6:7" ht="20.100000000000001" customHeight="1">
      <c r="F1930" s="45"/>
      <c r="G1930" s="45"/>
    </row>
    <row r="1931" spans="6:7" ht="20.100000000000001" customHeight="1">
      <c r="F1931" s="45"/>
      <c r="G1931" s="45"/>
    </row>
    <row r="1932" spans="6:7" ht="20.100000000000001" customHeight="1">
      <c r="F1932" s="45"/>
      <c r="G1932" s="45"/>
    </row>
    <row r="1933" spans="6:7" ht="20.100000000000001" customHeight="1">
      <c r="F1933" s="45"/>
      <c r="G1933" s="45"/>
    </row>
    <row r="1934" spans="6:7" ht="20.100000000000001" customHeight="1">
      <c r="F1934" s="45"/>
      <c r="G1934" s="45"/>
    </row>
    <row r="1935" spans="6:7" ht="20.100000000000001" customHeight="1">
      <c r="F1935" s="45"/>
      <c r="G1935" s="45"/>
    </row>
    <row r="1936" spans="6:7" ht="20.100000000000001" customHeight="1">
      <c r="F1936" s="45"/>
      <c r="G1936" s="45"/>
    </row>
    <row r="1937" spans="6:7" ht="20.100000000000001" customHeight="1">
      <c r="F1937" s="45"/>
      <c r="G1937" s="45"/>
    </row>
    <row r="1938" spans="6:7" ht="20.100000000000001" customHeight="1">
      <c r="F1938" s="45"/>
      <c r="G1938" s="45"/>
    </row>
    <row r="1939" spans="6:7" ht="20.100000000000001" customHeight="1">
      <c r="F1939" s="45"/>
      <c r="G1939" s="45"/>
    </row>
    <row r="1940" spans="6:7" ht="20.100000000000001" customHeight="1">
      <c r="F1940" s="45"/>
      <c r="G1940" s="45"/>
    </row>
    <row r="1941" spans="6:7" ht="20.100000000000001" customHeight="1">
      <c r="F1941" s="45"/>
      <c r="G1941" s="45"/>
    </row>
    <row r="1942" spans="6:7" ht="20.100000000000001" customHeight="1">
      <c r="F1942" s="45"/>
      <c r="G1942" s="45"/>
    </row>
    <row r="1943" spans="6:7" ht="20.100000000000001" customHeight="1">
      <c r="F1943" s="45"/>
      <c r="G1943" s="45"/>
    </row>
    <row r="1944" spans="6:7" ht="20.100000000000001" customHeight="1">
      <c r="F1944" s="45"/>
      <c r="G1944" s="45"/>
    </row>
    <row r="1945" spans="6:7" ht="20.100000000000001" customHeight="1">
      <c r="F1945" s="45"/>
      <c r="G1945" s="45"/>
    </row>
    <row r="1946" spans="6:7" ht="20.100000000000001" customHeight="1">
      <c r="F1946" s="45"/>
      <c r="G1946" s="45"/>
    </row>
    <row r="1947" spans="6:7" ht="20.100000000000001" customHeight="1">
      <c r="F1947" s="45"/>
      <c r="G1947" s="45"/>
    </row>
    <row r="1948" spans="6:7" ht="20.100000000000001" customHeight="1">
      <c r="F1948" s="45"/>
      <c r="G1948" s="45"/>
    </row>
    <row r="1949" spans="6:7" ht="20.100000000000001" customHeight="1">
      <c r="F1949" s="45"/>
      <c r="G1949" s="45"/>
    </row>
    <row r="1950" spans="6:7" ht="20.100000000000001" customHeight="1">
      <c r="F1950" s="45"/>
      <c r="G1950" s="45"/>
    </row>
    <row r="1951" spans="6:7" ht="20.100000000000001" customHeight="1">
      <c r="F1951" s="45"/>
      <c r="G1951" s="45"/>
    </row>
    <row r="1952" spans="6:7" ht="20.100000000000001" customHeight="1">
      <c r="F1952" s="45"/>
      <c r="G1952" s="45"/>
    </row>
    <row r="1953" spans="6:7" ht="20.100000000000001" customHeight="1">
      <c r="F1953" s="45"/>
      <c r="G1953" s="45"/>
    </row>
    <row r="1954" spans="6:7" ht="20.100000000000001" customHeight="1">
      <c r="F1954" s="45"/>
      <c r="G1954" s="45"/>
    </row>
    <row r="1955" spans="6:7" ht="20.100000000000001" customHeight="1">
      <c r="F1955" s="45"/>
      <c r="G1955" s="45"/>
    </row>
    <row r="1956" spans="6:7" ht="20.100000000000001" customHeight="1">
      <c r="F1956" s="45"/>
      <c r="G1956" s="45"/>
    </row>
    <row r="1957" spans="6:7" ht="20.100000000000001" customHeight="1">
      <c r="F1957" s="45"/>
      <c r="G1957" s="45"/>
    </row>
    <row r="1958" spans="6:7" ht="20.100000000000001" customHeight="1">
      <c r="F1958" s="45"/>
      <c r="G1958" s="45"/>
    </row>
    <row r="1959" spans="6:7" ht="20.100000000000001" customHeight="1">
      <c r="F1959" s="45"/>
      <c r="G1959" s="45"/>
    </row>
    <row r="1960" spans="6:7" ht="20.100000000000001" customHeight="1">
      <c r="F1960" s="45"/>
      <c r="G1960" s="45"/>
    </row>
    <row r="1961" spans="6:7" ht="20.100000000000001" customHeight="1">
      <c r="F1961" s="45"/>
      <c r="G1961" s="45"/>
    </row>
    <row r="1962" spans="6:7" ht="20.100000000000001" customHeight="1">
      <c r="F1962" s="45"/>
      <c r="G1962" s="45"/>
    </row>
    <row r="1963" spans="6:7" ht="20.100000000000001" customHeight="1">
      <c r="F1963" s="45"/>
      <c r="G1963" s="45"/>
    </row>
    <row r="1964" spans="6:7" ht="20.100000000000001" customHeight="1">
      <c r="F1964" s="45"/>
      <c r="G1964" s="45"/>
    </row>
    <row r="1965" spans="6:7" ht="20.100000000000001" customHeight="1">
      <c r="F1965" s="45"/>
      <c r="G1965" s="45"/>
    </row>
    <row r="1966" spans="6:7" ht="20.100000000000001" customHeight="1">
      <c r="F1966" s="45"/>
      <c r="G1966" s="45"/>
    </row>
    <row r="1967" spans="6:7" ht="20.100000000000001" customHeight="1">
      <c r="F1967" s="45"/>
      <c r="G1967" s="45"/>
    </row>
    <row r="1968" spans="6:7" ht="20.100000000000001" customHeight="1">
      <c r="F1968" s="45"/>
      <c r="G1968" s="45"/>
    </row>
    <row r="1969" spans="6:7" ht="20.100000000000001" customHeight="1">
      <c r="F1969" s="45"/>
      <c r="G1969" s="45"/>
    </row>
    <row r="1970" spans="6:7" ht="20.100000000000001" customHeight="1">
      <c r="F1970" s="45"/>
      <c r="G1970" s="45"/>
    </row>
    <row r="1971" spans="6:7" ht="20.100000000000001" customHeight="1">
      <c r="F1971" s="45"/>
      <c r="G1971" s="45"/>
    </row>
    <row r="1972" spans="6:7" ht="20.100000000000001" customHeight="1">
      <c r="F1972" s="45"/>
      <c r="G1972" s="45"/>
    </row>
    <row r="1973" spans="6:7" ht="20.100000000000001" customHeight="1">
      <c r="F1973" s="45"/>
      <c r="G1973" s="45"/>
    </row>
    <row r="1974" spans="6:7" ht="20.100000000000001" customHeight="1">
      <c r="F1974" s="45"/>
      <c r="G1974" s="45"/>
    </row>
    <row r="1975" spans="6:7" ht="20.100000000000001" customHeight="1">
      <c r="F1975" s="45"/>
      <c r="G1975" s="45"/>
    </row>
    <row r="1976" spans="6:7" ht="20.100000000000001" customHeight="1">
      <c r="F1976" s="45"/>
      <c r="G1976" s="45"/>
    </row>
    <row r="1977" spans="6:7" ht="20.100000000000001" customHeight="1">
      <c r="F1977" s="45"/>
      <c r="G1977" s="45"/>
    </row>
    <row r="1978" spans="6:7" ht="20.100000000000001" customHeight="1">
      <c r="F1978" s="45"/>
      <c r="G1978" s="45"/>
    </row>
    <row r="1979" spans="6:7" ht="20.100000000000001" customHeight="1">
      <c r="F1979" s="45"/>
      <c r="G1979" s="45"/>
    </row>
    <row r="1980" spans="6:7" ht="20.100000000000001" customHeight="1">
      <c r="F1980" s="45"/>
      <c r="G1980" s="45"/>
    </row>
    <row r="1981" spans="6:7" ht="20.100000000000001" customHeight="1">
      <c r="F1981" s="45"/>
      <c r="G1981" s="45"/>
    </row>
    <row r="1982" spans="6:7" ht="20.100000000000001" customHeight="1">
      <c r="F1982" s="45"/>
      <c r="G1982" s="45"/>
    </row>
    <row r="1983" spans="6:7" ht="20.100000000000001" customHeight="1">
      <c r="F1983" s="45"/>
      <c r="G1983" s="45"/>
    </row>
    <row r="1984" spans="6:7" ht="20.100000000000001" customHeight="1">
      <c r="F1984" s="45"/>
      <c r="G1984" s="45"/>
    </row>
    <row r="1985" spans="6:7" ht="20.100000000000001" customHeight="1">
      <c r="F1985" s="45"/>
      <c r="G1985" s="45"/>
    </row>
    <row r="1986" spans="6:7" ht="20.100000000000001" customHeight="1">
      <c r="F1986" s="45"/>
      <c r="G1986" s="45"/>
    </row>
    <row r="1987" spans="6:7" ht="20.100000000000001" customHeight="1">
      <c r="F1987" s="45"/>
      <c r="G1987" s="45"/>
    </row>
    <row r="1988" spans="6:7" ht="20.100000000000001" customHeight="1">
      <c r="F1988" s="45"/>
      <c r="G1988" s="45"/>
    </row>
    <row r="1989" spans="6:7" ht="20.100000000000001" customHeight="1">
      <c r="F1989" s="45"/>
      <c r="G1989" s="45"/>
    </row>
    <row r="1990" spans="6:7" ht="20.100000000000001" customHeight="1">
      <c r="F1990" s="45"/>
      <c r="G1990" s="45"/>
    </row>
    <row r="1991" spans="6:7" ht="20.100000000000001" customHeight="1">
      <c r="F1991" s="45"/>
      <c r="G1991" s="45"/>
    </row>
    <row r="1992" spans="6:7" ht="20.100000000000001" customHeight="1">
      <c r="F1992" s="45"/>
      <c r="G1992" s="45"/>
    </row>
    <row r="1993" spans="6:7" ht="20.100000000000001" customHeight="1">
      <c r="F1993" s="45"/>
      <c r="G1993" s="45"/>
    </row>
    <row r="1994" spans="6:7" ht="20.100000000000001" customHeight="1">
      <c r="F1994" s="45"/>
      <c r="G1994" s="45"/>
    </row>
    <row r="1995" spans="6:7" ht="20.100000000000001" customHeight="1">
      <c r="F1995" s="45"/>
      <c r="G1995" s="45"/>
    </row>
    <row r="1996" spans="6:7" ht="20.100000000000001" customHeight="1">
      <c r="F1996" s="45"/>
      <c r="G1996" s="45"/>
    </row>
    <row r="1997" spans="6:7" ht="20.100000000000001" customHeight="1">
      <c r="F1997" s="45"/>
      <c r="G1997" s="45"/>
    </row>
    <row r="1998" spans="6:7" ht="20.100000000000001" customHeight="1">
      <c r="F1998" s="45"/>
      <c r="G1998" s="45"/>
    </row>
    <row r="1999" spans="6:7" ht="20.100000000000001" customHeight="1">
      <c r="F1999" s="45"/>
      <c r="G1999" s="45"/>
    </row>
    <row r="2000" spans="6:7" ht="20.100000000000001" customHeight="1">
      <c r="F2000" s="45"/>
      <c r="G2000" s="45"/>
    </row>
    <row r="2001" spans="6:7" ht="20.100000000000001" customHeight="1">
      <c r="F2001" s="45"/>
      <c r="G2001" s="45"/>
    </row>
    <row r="2002" spans="6:7" ht="20.100000000000001" customHeight="1">
      <c r="F2002" s="45"/>
      <c r="G2002" s="45"/>
    </row>
    <row r="2003" spans="6:7" ht="20.100000000000001" customHeight="1">
      <c r="F2003" s="45"/>
      <c r="G2003" s="45"/>
    </row>
    <row r="2004" spans="6:7" ht="20.100000000000001" customHeight="1">
      <c r="F2004" s="45"/>
      <c r="G2004" s="45"/>
    </row>
    <row r="2005" spans="6:7" ht="20.100000000000001" customHeight="1">
      <c r="F2005" s="45"/>
      <c r="G2005" s="45"/>
    </row>
    <row r="2006" spans="6:7" ht="20.100000000000001" customHeight="1">
      <c r="F2006" s="45"/>
      <c r="G2006" s="45"/>
    </row>
    <row r="2007" spans="6:7" ht="20.100000000000001" customHeight="1">
      <c r="F2007" s="45"/>
      <c r="G2007" s="45"/>
    </row>
    <row r="2008" spans="6:7" ht="20.100000000000001" customHeight="1">
      <c r="F2008" s="45"/>
      <c r="G2008" s="45"/>
    </row>
    <row r="2009" spans="6:7" ht="20.100000000000001" customHeight="1">
      <c r="F2009" s="45"/>
      <c r="G2009" s="45"/>
    </row>
    <row r="2010" spans="6:7" ht="20.100000000000001" customHeight="1">
      <c r="F2010" s="45"/>
      <c r="G2010" s="45"/>
    </row>
    <row r="2011" spans="6:7" ht="20.100000000000001" customHeight="1">
      <c r="F2011" s="45"/>
      <c r="G2011" s="45"/>
    </row>
    <row r="2012" spans="6:7" ht="20.100000000000001" customHeight="1">
      <c r="F2012" s="45"/>
      <c r="G2012" s="45"/>
    </row>
    <row r="2013" spans="6:7" ht="20.100000000000001" customHeight="1">
      <c r="F2013" s="45"/>
      <c r="G2013" s="45"/>
    </row>
    <row r="2014" spans="6:7" ht="20.100000000000001" customHeight="1">
      <c r="F2014" s="45"/>
      <c r="G2014" s="45"/>
    </row>
    <row r="2015" spans="6:7" ht="20.100000000000001" customHeight="1">
      <c r="F2015" s="45"/>
      <c r="G2015" s="45"/>
    </row>
    <row r="2016" spans="6:7" ht="20.100000000000001" customHeight="1">
      <c r="F2016" s="45"/>
      <c r="G2016" s="45"/>
    </row>
    <row r="2017" spans="6:7" ht="20.100000000000001" customHeight="1">
      <c r="F2017" s="45"/>
      <c r="G2017" s="45"/>
    </row>
    <row r="2018" spans="6:7" ht="20.100000000000001" customHeight="1">
      <c r="F2018" s="45"/>
      <c r="G2018" s="45"/>
    </row>
    <row r="2019" spans="6:7" ht="20.100000000000001" customHeight="1">
      <c r="F2019" s="45"/>
      <c r="G2019" s="45"/>
    </row>
    <row r="2020" spans="6:7" ht="20.100000000000001" customHeight="1">
      <c r="F2020" s="45"/>
      <c r="G2020" s="45"/>
    </row>
    <row r="2021" spans="6:7" ht="20.100000000000001" customHeight="1">
      <c r="F2021" s="45"/>
      <c r="G2021" s="45"/>
    </row>
    <row r="2022" spans="6:7" ht="20.100000000000001" customHeight="1">
      <c r="F2022" s="45"/>
      <c r="G2022" s="45"/>
    </row>
    <row r="2023" spans="6:7" ht="20.100000000000001" customHeight="1">
      <c r="F2023" s="45"/>
      <c r="G2023" s="45"/>
    </row>
    <row r="2024" spans="6:7" ht="20.100000000000001" customHeight="1">
      <c r="F2024" s="45"/>
      <c r="G2024" s="45"/>
    </row>
    <row r="2025" spans="6:7" ht="20.100000000000001" customHeight="1">
      <c r="F2025" s="45"/>
      <c r="G2025" s="45"/>
    </row>
    <row r="2026" spans="6:7" ht="20.100000000000001" customHeight="1">
      <c r="F2026" s="45"/>
      <c r="G2026" s="45"/>
    </row>
    <row r="2027" spans="6:7" ht="20.100000000000001" customHeight="1">
      <c r="F2027" s="45"/>
      <c r="G2027" s="45"/>
    </row>
    <row r="2028" spans="6:7" ht="20.100000000000001" customHeight="1">
      <c r="F2028" s="45"/>
      <c r="G2028" s="45"/>
    </row>
    <row r="2029" spans="6:7" ht="20.100000000000001" customHeight="1">
      <c r="F2029" s="45"/>
      <c r="G2029" s="45"/>
    </row>
    <row r="2030" spans="6:7" ht="20.100000000000001" customHeight="1">
      <c r="F2030" s="45"/>
      <c r="G2030" s="45"/>
    </row>
    <row r="2031" spans="6:7" ht="20.100000000000001" customHeight="1">
      <c r="F2031" s="45"/>
      <c r="G2031" s="45"/>
    </row>
    <row r="2032" spans="6:7" ht="20.100000000000001" customHeight="1">
      <c r="F2032" s="45"/>
      <c r="G2032" s="45"/>
    </row>
    <row r="2033" spans="6:7" ht="20.100000000000001" customHeight="1">
      <c r="F2033" s="45"/>
      <c r="G2033" s="45"/>
    </row>
    <row r="2034" spans="6:7" ht="20.100000000000001" customHeight="1">
      <c r="F2034" s="45"/>
      <c r="G2034" s="45"/>
    </row>
    <row r="2035" spans="6:7" ht="20.100000000000001" customHeight="1">
      <c r="F2035" s="45"/>
      <c r="G2035" s="45"/>
    </row>
    <row r="2036" spans="6:7" ht="20.100000000000001" customHeight="1">
      <c r="F2036" s="45"/>
      <c r="G2036" s="45"/>
    </row>
    <row r="2037" spans="6:7" ht="20.100000000000001" customHeight="1">
      <c r="F2037" s="45"/>
      <c r="G2037" s="45"/>
    </row>
    <row r="2038" spans="6:7" ht="20.100000000000001" customHeight="1">
      <c r="F2038" s="45"/>
      <c r="G2038" s="45"/>
    </row>
    <row r="2039" spans="6:7" ht="20.100000000000001" customHeight="1">
      <c r="F2039" s="45"/>
      <c r="G2039" s="45"/>
    </row>
    <row r="2040" spans="6:7" ht="20.100000000000001" customHeight="1">
      <c r="F2040" s="45"/>
      <c r="G2040" s="45"/>
    </row>
    <row r="2041" spans="6:7" ht="20.100000000000001" customHeight="1">
      <c r="F2041" s="45"/>
      <c r="G2041" s="45"/>
    </row>
    <row r="2042" spans="6:7" ht="20.100000000000001" customHeight="1">
      <c r="F2042" s="45"/>
      <c r="G2042" s="45"/>
    </row>
    <row r="2043" spans="6:7" ht="20.100000000000001" customHeight="1">
      <c r="F2043" s="45"/>
      <c r="G2043" s="45"/>
    </row>
    <row r="2044" spans="6:7" ht="20.100000000000001" customHeight="1">
      <c r="F2044" s="45"/>
      <c r="G2044" s="45"/>
    </row>
    <row r="2045" spans="6:7" ht="20.100000000000001" customHeight="1">
      <c r="F2045" s="45"/>
      <c r="G2045" s="45"/>
    </row>
    <row r="2046" spans="6:7" ht="20.100000000000001" customHeight="1">
      <c r="F2046" s="45"/>
      <c r="G2046" s="45"/>
    </row>
    <row r="2047" spans="6:7" ht="20.100000000000001" customHeight="1">
      <c r="F2047" s="45"/>
      <c r="G2047" s="45"/>
    </row>
    <row r="2048" spans="6:7" ht="20.100000000000001" customHeight="1">
      <c r="F2048" s="45"/>
      <c r="G2048" s="45"/>
    </row>
    <row r="2049" spans="6:7" ht="20.100000000000001" customHeight="1">
      <c r="F2049" s="45"/>
      <c r="G2049" s="45"/>
    </row>
    <row r="2050" spans="6:7" ht="20.100000000000001" customHeight="1">
      <c r="F2050" s="45"/>
      <c r="G2050" s="45"/>
    </row>
    <row r="2051" spans="6:7" ht="20.100000000000001" customHeight="1">
      <c r="F2051" s="45"/>
      <c r="G2051" s="45"/>
    </row>
    <row r="2052" spans="6:7" ht="20.100000000000001" customHeight="1">
      <c r="F2052" s="45"/>
      <c r="G2052" s="45"/>
    </row>
    <row r="2053" spans="6:7" ht="20.100000000000001" customHeight="1">
      <c r="F2053" s="45"/>
      <c r="G2053" s="45"/>
    </row>
    <row r="2054" spans="6:7" ht="20.100000000000001" customHeight="1">
      <c r="F2054" s="45"/>
      <c r="G2054" s="45"/>
    </row>
    <row r="2055" spans="6:7" ht="20.100000000000001" customHeight="1">
      <c r="F2055" s="45"/>
      <c r="G2055" s="45"/>
    </row>
    <row r="2056" spans="6:7" ht="20.100000000000001" customHeight="1">
      <c r="F2056" s="45"/>
      <c r="G2056" s="45"/>
    </row>
    <row r="2057" spans="6:7" ht="20.100000000000001" customHeight="1">
      <c r="F2057" s="45"/>
      <c r="G2057" s="45"/>
    </row>
    <row r="2058" spans="6:7" ht="20.100000000000001" customHeight="1">
      <c r="F2058" s="45"/>
      <c r="G2058" s="45"/>
    </row>
    <row r="2059" spans="6:7" ht="20.100000000000001" customHeight="1">
      <c r="F2059" s="45"/>
      <c r="G2059" s="45"/>
    </row>
    <row r="2060" spans="6:7" ht="20.100000000000001" customHeight="1">
      <c r="F2060" s="45"/>
      <c r="G2060" s="45"/>
    </row>
    <row r="2061" spans="6:7" ht="20.100000000000001" customHeight="1">
      <c r="F2061" s="45"/>
      <c r="G2061" s="45"/>
    </row>
    <row r="2062" spans="6:7" ht="20.100000000000001" customHeight="1">
      <c r="F2062" s="45"/>
      <c r="G2062" s="45"/>
    </row>
    <row r="2063" spans="6:7" ht="20.100000000000001" customHeight="1">
      <c r="F2063" s="45"/>
      <c r="G2063" s="45"/>
    </row>
    <row r="2064" spans="6:7" ht="20.100000000000001" customHeight="1">
      <c r="F2064" s="45"/>
      <c r="G2064" s="45"/>
    </row>
    <row r="2065" spans="6:7" ht="20.100000000000001" customHeight="1">
      <c r="F2065" s="45"/>
      <c r="G2065" s="45"/>
    </row>
    <row r="2066" spans="6:7" ht="20.100000000000001" customHeight="1">
      <c r="F2066" s="45"/>
      <c r="G2066" s="45"/>
    </row>
    <row r="2067" spans="6:7" ht="20.100000000000001" customHeight="1">
      <c r="F2067" s="45"/>
      <c r="G2067" s="45"/>
    </row>
    <row r="2068" spans="6:7" ht="20.100000000000001" customHeight="1">
      <c r="F2068" s="45"/>
      <c r="G2068" s="45"/>
    </row>
    <row r="2069" spans="6:7" ht="20.100000000000001" customHeight="1">
      <c r="F2069" s="45"/>
      <c r="G2069" s="45"/>
    </row>
    <row r="2070" spans="6:7" ht="20.100000000000001" customHeight="1">
      <c r="F2070" s="45"/>
      <c r="G2070" s="45"/>
    </row>
    <row r="2071" spans="6:7" ht="20.100000000000001" customHeight="1">
      <c r="F2071" s="45"/>
      <c r="G2071" s="45"/>
    </row>
    <row r="2072" spans="6:7" ht="20.100000000000001" customHeight="1">
      <c r="F2072" s="45"/>
      <c r="G2072" s="45"/>
    </row>
    <row r="2073" spans="6:7" ht="20.100000000000001" customHeight="1">
      <c r="F2073" s="45"/>
      <c r="G2073" s="45"/>
    </row>
    <row r="2074" spans="6:7" ht="20.100000000000001" customHeight="1">
      <c r="F2074" s="45"/>
      <c r="G2074" s="45"/>
    </row>
    <row r="2075" spans="6:7" ht="20.100000000000001" customHeight="1">
      <c r="F2075" s="45"/>
      <c r="G2075" s="45"/>
    </row>
    <row r="2076" spans="6:7" ht="20.100000000000001" customHeight="1">
      <c r="F2076" s="45"/>
      <c r="G2076" s="45"/>
    </row>
    <row r="2077" spans="6:7" ht="20.100000000000001" customHeight="1">
      <c r="F2077" s="45"/>
      <c r="G2077" s="45"/>
    </row>
    <row r="2078" spans="6:7" ht="20.100000000000001" customHeight="1">
      <c r="F2078" s="45"/>
      <c r="G2078" s="45"/>
    </row>
    <row r="2079" spans="6:7" ht="20.100000000000001" customHeight="1">
      <c r="F2079" s="45"/>
      <c r="G2079" s="45"/>
    </row>
    <row r="2080" spans="6:7" ht="20.100000000000001" customHeight="1">
      <c r="F2080" s="45"/>
      <c r="G2080" s="45"/>
    </row>
    <row r="2081" spans="6:7" ht="20.100000000000001" customHeight="1">
      <c r="F2081" s="45"/>
      <c r="G2081" s="45"/>
    </row>
    <row r="2082" spans="6:7" ht="20.100000000000001" customHeight="1">
      <c r="F2082" s="45"/>
      <c r="G2082" s="45"/>
    </row>
    <row r="2083" spans="6:7" ht="20.100000000000001" customHeight="1">
      <c r="F2083" s="45"/>
      <c r="G2083" s="45"/>
    </row>
    <row r="2084" spans="6:7" ht="20.100000000000001" customHeight="1">
      <c r="F2084" s="45"/>
      <c r="G2084" s="45"/>
    </row>
    <row r="2085" spans="6:7" ht="20.100000000000001" customHeight="1">
      <c r="F2085" s="45"/>
      <c r="G2085" s="45"/>
    </row>
    <row r="2086" spans="6:7" ht="20.100000000000001" customHeight="1">
      <c r="F2086" s="45"/>
      <c r="G2086" s="45"/>
    </row>
    <row r="2087" spans="6:7" ht="20.100000000000001" customHeight="1">
      <c r="F2087" s="45"/>
      <c r="G2087" s="45"/>
    </row>
    <row r="2088" spans="6:7" ht="20.100000000000001" customHeight="1">
      <c r="F2088" s="45"/>
      <c r="G2088" s="45"/>
    </row>
    <row r="2089" spans="6:7" ht="20.100000000000001" customHeight="1">
      <c r="F2089" s="45"/>
      <c r="G2089" s="45"/>
    </row>
    <row r="2090" spans="6:7" ht="20.100000000000001" customHeight="1">
      <c r="F2090" s="45"/>
      <c r="G2090" s="45"/>
    </row>
    <row r="2091" spans="6:7" ht="20.100000000000001" customHeight="1">
      <c r="F2091" s="45"/>
      <c r="G2091" s="45"/>
    </row>
    <row r="2092" spans="6:7" ht="20.100000000000001" customHeight="1">
      <c r="F2092" s="45"/>
      <c r="G2092" s="45"/>
    </row>
    <row r="2093" spans="6:7" ht="20.100000000000001" customHeight="1">
      <c r="F2093" s="45"/>
      <c r="G2093" s="45"/>
    </row>
    <row r="2094" spans="6:7" ht="20.100000000000001" customHeight="1">
      <c r="F2094" s="45"/>
      <c r="G2094" s="45"/>
    </row>
    <row r="2095" spans="6:7" ht="20.100000000000001" customHeight="1">
      <c r="F2095" s="45"/>
      <c r="G2095" s="45"/>
    </row>
    <row r="2096" spans="6:7" ht="20.100000000000001" customHeight="1">
      <c r="F2096" s="45"/>
      <c r="G2096" s="45"/>
    </row>
    <row r="2097" spans="6:7" ht="20.100000000000001" customHeight="1">
      <c r="F2097" s="45"/>
      <c r="G2097" s="45"/>
    </row>
    <row r="2098" spans="6:7" ht="20.100000000000001" customHeight="1">
      <c r="F2098" s="45"/>
      <c r="G2098" s="45"/>
    </row>
    <row r="2099" spans="6:7" ht="20.100000000000001" customHeight="1">
      <c r="F2099" s="45"/>
      <c r="G2099" s="45"/>
    </row>
    <row r="2100" spans="6:7" ht="20.100000000000001" customHeight="1">
      <c r="F2100" s="45"/>
      <c r="G2100" s="45"/>
    </row>
    <row r="2101" spans="6:7" ht="20.100000000000001" customHeight="1">
      <c r="F2101" s="45"/>
      <c r="G2101" s="45"/>
    </row>
    <row r="2102" spans="6:7" ht="20.100000000000001" customHeight="1">
      <c r="F2102" s="45"/>
      <c r="G2102" s="45"/>
    </row>
    <row r="2103" spans="6:7" ht="20.100000000000001" customHeight="1">
      <c r="F2103" s="45"/>
      <c r="G2103" s="45"/>
    </row>
    <row r="2104" spans="6:7" ht="20.100000000000001" customHeight="1">
      <c r="F2104" s="45"/>
      <c r="G2104" s="45"/>
    </row>
    <row r="2105" spans="6:7" ht="20.100000000000001" customHeight="1">
      <c r="F2105" s="45"/>
      <c r="G2105" s="45"/>
    </row>
    <row r="2106" spans="6:7" ht="20.100000000000001" customHeight="1">
      <c r="F2106" s="45"/>
      <c r="G2106" s="45"/>
    </row>
    <row r="2107" spans="6:7" ht="20.100000000000001" customHeight="1">
      <c r="F2107" s="45"/>
      <c r="G2107" s="45"/>
    </row>
    <row r="2108" spans="6:7" ht="20.100000000000001" customHeight="1">
      <c r="F2108" s="45"/>
      <c r="G2108" s="45"/>
    </row>
    <row r="2109" spans="6:7" ht="20.100000000000001" customHeight="1">
      <c r="F2109" s="45"/>
      <c r="G2109" s="45"/>
    </row>
    <row r="2110" spans="6:7" ht="20.100000000000001" customHeight="1">
      <c r="F2110" s="45"/>
      <c r="G2110" s="45"/>
    </row>
    <row r="2111" spans="6:7" ht="20.100000000000001" customHeight="1">
      <c r="F2111" s="45"/>
      <c r="G2111" s="45"/>
    </row>
    <row r="2112" spans="6:7" ht="20.100000000000001" customHeight="1">
      <c r="F2112" s="45"/>
      <c r="G2112" s="45"/>
    </row>
    <row r="2113" spans="6:7" ht="20.100000000000001" customHeight="1">
      <c r="F2113" s="45"/>
      <c r="G2113" s="45"/>
    </row>
    <row r="2114" spans="6:7" ht="20.100000000000001" customHeight="1">
      <c r="F2114" s="45"/>
      <c r="G2114" s="45"/>
    </row>
    <row r="2115" spans="6:7" ht="20.100000000000001" customHeight="1">
      <c r="F2115" s="45"/>
      <c r="G2115" s="45"/>
    </row>
    <row r="2116" spans="6:7" ht="20.100000000000001" customHeight="1">
      <c r="F2116" s="45"/>
      <c r="G2116" s="45"/>
    </row>
    <row r="2117" spans="6:7" ht="20.100000000000001" customHeight="1">
      <c r="F2117" s="45"/>
      <c r="G2117" s="45"/>
    </row>
    <row r="2118" spans="6:7" ht="20.100000000000001" customHeight="1">
      <c r="F2118" s="45"/>
      <c r="G2118" s="45"/>
    </row>
    <row r="2119" spans="6:7" ht="20.100000000000001" customHeight="1">
      <c r="F2119" s="45"/>
      <c r="G2119" s="45"/>
    </row>
    <row r="2120" spans="6:7" ht="20.100000000000001" customHeight="1">
      <c r="F2120" s="45"/>
      <c r="G2120" s="45"/>
    </row>
    <row r="2121" spans="6:7" ht="20.100000000000001" customHeight="1">
      <c r="F2121" s="45"/>
      <c r="G2121" s="45"/>
    </row>
    <row r="2122" spans="6:7" ht="20.100000000000001" customHeight="1">
      <c r="F2122" s="45"/>
      <c r="G2122" s="45"/>
    </row>
    <row r="2123" spans="6:7" ht="20.100000000000001" customHeight="1">
      <c r="F2123" s="45"/>
      <c r="G2123" s="45"/>
    </row>
    <row r="2124" spans="6:7" ht="20.100000000000001" customHeight="1">
      <c r="F2124" s="45"/>
      <c r="G2124" s="45"/>
    </row>
    <row r="2125" spans="6:7" ht="20.100000000000001" customHeight="1">
      <c r="F2125" s="45"/>
      <c r="G2125" s="45"/>
    </row>
    <row r="2126" spans="6:7" ht="20.100000000000001" customHeight="1">
      <c r="F2126" s="45"/>
      <c r="G2126" s="45"/>
    </row>
    <row r="2127" spans="6:7" ht="20.100000000000001" customHeight="1">
      <c r="F2127" s="45"/>
      <c r="G2127" s="45"/>
    </row>
    <row r="2128" spans="6:7" ht="20.100000000000001" customHeight="1">
      <c r="F2128" s="45"/>
      <c r="G2128" s="45"/>
    </row>
    <row r="2129" spans="6:7" ht="20.100000000000001" customHeight="1">
      <c r="F2129" s="45"/>
      <c r="G2129" s="45"/>
    </row>
    <row r="2130" spans="6:7" ht="20.100000000000001" customHeight="1">
      <c r="F2130" s="45"/>
      <c r="G2130" s="45"/>
    </row>
    <row r="2131" spans="6:7" ht="20.100000000000001" customHeight="1">
      <c r="F2131" s="45"/>
      <c r="G2131" s="45"/>
    </row>
    <row r="2132" spans="6:7" ht="20.100000000000001" customHeight="1">
      <c r="F2132" s="45"/>
      <c r="G2132" s="45"/>
    </row>
    <row r="2133" spans="6:7" ht="20.100000000000001" customHeight="1">
      <c r="F2133" s="45"/>
      <c r="G2133" s="45"/>
    </row>
    <row r="2134" spans="6:7" ht="20.100000000000001" customHeight="1">
      <c r="F2134" s="45"/>
      <c r="G2134" s="45"/>
    </row>
    <row r="2135" spans="6:7" ht="20.100000000000001" customHeight="1">
      <c r="F2135" s="45"/>
      <c r="G2135" s="45"/>
    </row>
    <row r="2136" spans="6:7" ht="20.100000000000001" customHeight="1">
      <c r="F2136" s="45"/>
      <c r="G2136" s="45"/>
    </row>
    <row r="2137" spans="6:7" ht="20.100000000000001" customHeight="1">
      <c r="F2137" s="45"/>
      <c r="G2137" s="45"/>
    </row>
    <row r="2138" spans="6:7" ht="20.100000000000001" customHeight="1">
      <c r="F2138" s="45"/>
      <c r="G2138" s="45"/>
    </row>
    <row r="2139" spans="6:7" ht="20.100000000000001" customHeight="1">
      <c r="F2139" s="45"/>
      <c r="G2139" s="45"/>
    </row>
    <row r="2140" spans="6:7" ht="20.100000000000001" customHeight="1">
      <c r="F2140" s="45"/>
      <c r="G2140" s="45"/>
    </row>
    <row r="2141" spans="6:7" ht="20.100000000000001" customHeight="1">
      <c r="F2141" s="45"/>
      <c r="G2141" s="45"/>
    </row>
    <row r="2142" spans="6:7" ht="20.100000000000001" customHeight="1">
      <c r="F2142" s="45"/>
      <c r="G2142" s="45"/>
    </row>
    <row r="2143" spans="6:7" ht="20.100000000000001" customHeight="1">
      <c r="F2143" s="45"/>
      <c r="G2143" s="45"/>
    </row>
    <row r="2144" spans="6:7" ht="20.100000000000001" customHeight="1">
      <c r="F2144" s="45"/>
      <c r="G2144" s="45"/>
    </row>
    <row r="2145" spans="6:7" ht="20.100000000000001" customHeight="1">
      <c r="F2145" s="45"/>
      <c r="G2145" s="45"/>
    </row>
    <row r="2146" spans="6:7" ht="20.100000000000001" customHeight="1">
      <c r="F2146" s="45"/>
      <c r="G2146" s="45"/>
    </row>
    <row r="2147" spans="6:7" ht="20.100000000000001" customHeight="1">
      <c r="F2147" s="45"/>
      <c r="G2147" s="45"/>
    </row>
    <row r="2148" spans="6:7" ht="20.100000000000001" customHeight="1">
      <c r="F2148" s="45"/>
      <c r="G2148" s="45"/>
    </row>
    <row r="2149" spans="6:7" ht="20.100000000000001" customHeight="1">
      <c r="F2149" s="45"/>
      <c r="G2149" s="45"/>
    </row>
    <row r="2150" spans="6:7" ht="20.100000000000001" customHeight="1">
      <c r="F2150" s="45"/>
      <c r="G2150" s="45"/>
    </row>
    <row r="2151" spans="6:7" ht="20.100000000000001" customHeight="1">
      <c r="F2151" s="45"/>
      <c r="G2151" s="45"/>
    </row>
    <row r="2152" spans="6:7" ht="20.100000000000001" customHeight="1">
      <c r="F2152" s="45"/>
      <c r="G2152" s="45"/>
    </row>
    <row r="2153" spans="6:7" ht="20.100000000000001" customHeight="1">
      <c r="F2153" s="45"/>
      <c r="G2153" s="45"/>
    </row>
    <row r="2154" spans="6:7" ht="20.100000000000001" customHeight="1">
      <c r="F2154" s="45"/>
      <c r="G2154" s="45"/>
    </row>
    <row r="2155" spans="6:7" ht="20.100000000000001" customHeight="1">
      <c r="F2155" s="45"/>
      <c r="G2155" s="45"/>
    </row>
    <row r="2156" spans="6:7" ht="20.100000000000001" customHeight="1">
      <c r="F2156" s="45"/>
      <c r="G2156" s="45"/>
    </row>
    <row r="2157" spans="6:7" ht="20.100000000000001" customHeight="1">
      <c r="F2157" s="45"/>
      <c r="G2157" s="45"/>
    </row>
    <row r="2158" spans="6:7" ht="20.100000000000001" customHeight="1">
      <c r="F2158" s="45"/>
      <c r="G2158" s="45"/>
    </row>
    <row r="2159" spans="6:7" ht="20.100000000000001" customHeight="1">
      <c r="F2159" s="45"/>
      <c r="G2159" s="45"/>
    </row>
    <row r="2160" spans="6:7" ht="20.100000000000001" customHeight="1">
      <c r="F2160" s="45"/>
      <c r="G2160" s="45"/>
    </row>
    <row r="2161" spans="6:7" ht="20.100000000000001" customHeight="1">
      <c r="F2161" s="45"/>
      <c r="G2161" s="45"/>
    </row>
    <row r="2162" spans="6:7" ht="20.100000000000001" customHeight="1">
      <c r="F2162" s="45"/>
      <c r="G2162" s="45"/>
    </row>
    <row r="2163" spans="6:7" ht="20.100000000000001" customHeight="1">
      <c r="F2163" s="45"/>
      <c r="G2163" s="45"/>
    </row>
    <row r="2164" spans="6:7" ht="20.100000000000001" customHeight="1">
      <c r="F2164" s="45"/>
      <c r="G2164" s="45"/>
    </row>
    <row r="2165" spans="6:7" ht="20.100000000000001" customHeight="1">
      <c r="F2165" s="45"/>
      <c r="G2165" s="45"/>
    </row>
    <row r="2166" spans="6:7" ht="20.100000000000001" customHeight="1">
      <c r="F2166" s="45"/>
      <c r="G2166" s="45"/>
    </row>
    <row r="2167" spans="6:7" ht="20.100000000000001" customHeight="1">
      <c r="F2167" s="45"/>
      <c r="G2167" s="45"/>
    </row>
    <row r="2168" spans="6:7" ht="20.100000000000001" customHeight="1">
      <c r="F2168" s="45"/>
      <c r="G2168" s="45"/>
    </row>
    <row r="2169" spans="6:7" ht="20.100000000000001" customHeight="1">
      <c r="F2169" s="45"/>
      <c r="G2169" s="45"/>
    </row>
    <row r="2170" spans="6:7" ht="20.100000000000001" customHeight="1">
      <c r="F2170" s="45"/>
      <c r="G2170" s="45"/>
    </row>
    <row r="2171" spans="6:7" ht="20.100000000000001" customHeight="1">
      <c r="F2171" s="45"/>
      <c r="G2171" s="45"/>
    </row>
    <row r="2172" spans="6:7" ht="20.100000000000001" customHeight="1">
      <c r="F2172" s="45"/>
      <c r="G2172" s="45"/>
    </row>
    <row r="2173" spans="6:7" ht="20.100000000000001" customHeight="1">
      <c r="F2173" s="45"/>
      <c r="G2173" s="45"/>
    </row>
    <row r="2174" spans="6:7" ht="20.100000000000001" customHeight="1">
      <c r="F2174" s="45"/>
      <c r="G2174" s="45"/>
    </row>
    <row r="2175" spans="6:7" ht="20.100000000000001" customHeight="1">
      <c r="F2175" s="45"/>
      <c r="G2175" s="45"/>
    </row>
    <row r="2176" spans="6:7" ht="20.100000000000001" customHeight="1">
      <c r="F2176" s="45"/>
      <c r="G2176" s="45"/>
    </row>
    <row r="2177" spans="6:7" ht="20.100000000000001" customHeight="1">
      <c r="F2177" s="45"/>
      <c r="G2177" s="45"/>
    </row>
    <row r="2178" spans="6:7" ht="20.100000000000001" customHeight="1">
      <c r="F2178" s="45"/>
      <c r="G2178" s="45"/>
    </row>
    <row r="2179" spans="6:7" ht="20.100000000000001" customHeight="1">
      <c r="F2179" s="45"/>
      <c r="G2179" s="45"/>
    </row>
    <row r="2180" spans="6:7" ht="20.100000000000001" customHeight="1">
      <c r="F2180" s="45"/>
      <c r="G2180" s="45"/>
    </row>
    <row r="2181" spans="6:7" ht="20.100000000000001" customHeight="1">
      <c r="F2181" s="45"/>
      <c r="G2181" s="45"/>
    </row>
    <row r="2182" spans="6:7" ht="20.100000000000001" customHeight="1">
      <c r="F2182" s="45"/>
      <c r="G2182" s="45"/>
    </row>
    <row r="2183" spans="6:7" ht="20.100000000000001" customHeight="1">
      <c r="F2183" s="45"/>
      <c r="G2183" s="45"/>
    </row>
    <row r="2184" spans="6:7" ht="20.100000000000001" customHeight="1">
      <c r="F2184" s="45"/>
      <c r="G2184" s="45"/>
    </row>
    <row r="2185" spans="6:7" ht="20.100000000000001" customHeight="1">
      <c r="F2185" s="45"/>
      <c r="G2185" s="45"/>
    </row>
    <row r="2186" spans="6:7" ht="20.100000000000001" customHeight="1">
      <c r="F2186" s="45"/>
      <c r="G2186" s="45"/>
    </row>
    <row r="2187" spans="6:7" ht="20.100000000000001" customHeight="1">
      <c r="F2187" s="45"/>
      <c r="G2187" s="45"/>
    </row>
    <row r="2188" spans="6:7" ht="20.100000000000001" customHeight="1">
      <c r="F2188" s="45"/>
      <c r="G2188" s="45"/>
    </row>
    <row r="2189" spans="6:7" ht="20.100000000000001" customHeight="1">
      <c r="F2189" s="45"/>
      <c r="G2189" s="45"/>
    </row>
    <row r="2190" spans="6:7" ht="20.100000000000001" customHeight="1">
      <c r="F2190" s="45"/>
      <c r="G2190" s="45"/>
    </row>
    <row r="2191" spans="6:7" ht="20.100000000000001" customHeight="1">
      <c r="F2191" s="45"/>
      <c r="G2191" s="45"/>
    </row>
    <row r="2192" spans="6:7" ht="20.100000000000001" customHeight="1">
      <c r="F2192" s="45"/>
      <c r="G2192" s="45"/>
    </row>
    <row r="2193" spans="6:7" ht="20.100000000000001" customHeight="1">
      <c r="F2193" s="45"/>
      <c r="G2193" s="45"/>
    </row>
    <row r="2194" spans="6:7" ht="20.100000000000001" customHeight="1">
      <c r="F2194" s="45"/>
      <c r="G2194" s="45"/>
    </row>
    <row r="2195" spans="6:7" ht="20.100000000000001" customHeight="1">
      <c r="F2195" s="45"/>
      <c r="G2195" s="45"/>
    </row>
    <row r="2196" spans="6:7" ht="20.100000000000001" customHeight="1">
      <c r="F2196" s="45"/>
      <c r="G2196" s="45"/>
    </row>
    <row r="2197" spans="6:7" ht="20.100000000000001" customHeight="1">
      <c r="F2197" s="45"/>
      <c r="G2197" s="45"/>
    </row>
    <row r="2198" spans="6:7" ht="20.100000000000001" customHeight="1">
      <c r="F2198" s="45"/>
      <c r="G2198" s="45"/>
    </row>
    <row r="2199" spans="6:7" ht="20.100000000000001" customHeight="1">
      <c r="F2199" s="45"/>
      <c r="G2199" s="45"/>
    </row>
    <row r="2200" spans="6:7" ht="20.100000000000001" customHeight="1">
      <c r="F2200" s="45"/>
      <c r="G2200" s="45"/>
    </row>
    <row r="2201" spans="6:7" ht="20.100000000000001" customHeight="1">
      <c r="F2201" s="45"/>
      <c r="G2201" s="45"/>
    </row>
    <row r="2202" spans="6:7" ht="20.100000000000001" customHeight="1">
      <c r="F2202" s="45"/>
      <c r="G2202" s="45"/>
    </row>
    <row r="2203" spans="6:7" ht="20.100000000000001" customHeight="1">
      <c r="F2203" s="45"/>
      <c r="G2203" s="45"/>
    </row>
    <row r="2204" spans="6:7" ht="20.100000000000001" customHeight="1">
      <c r="F2204" s="45"/>
      <c r="G2204" s="45"/>
    </row>
    <row r="2205" spans="6:7" ht="20.100000000000001" customHeight="1">
      <c r="F2205" s="45"/>
      <c r="G2205" s="45"/>
    </row>
    <row r="2206" spans="6:7" ht="20.100000000000001" customHeight="1">
      <c r="F2206" s="45"/>
      <c r="G2206" s="45"/>
    </row>
    <row r="2207" spans="6:7" ht="20.100000000000001" customHeight="1">
      <c r="F2207" s="45"/>
      <c r="G2207" s="45"/>
    </row>
    <row r="2208" spans="6:7" ht="20.100000000000001" customHeight="1">
      <c r="F2208" s="45"/>
      <c r="G2208" s="45"/>
    </row>
    <row r="2209" spans="6:7" ht="20.100000000000001" customHeight="1">
      <c r="F2209" s="45"/>
      <c r="G2209" s="45"/>
    </row>
    <row r="2210" spans="6:7" ht="20.100000000000001" customHeight="1">
      <c r="F2210" s="45"/>
      <c r="G2210" s="45"/>
    </row>
    <row r="2211" spans="6:7" ht="20.100000000000001" customHeight="1">
      <c r="F2211" s="45"/>
      <c r="G2211" s="45"/>
    </row>
    <row r="2212" spans="6:7" ht="20.100000000000001" customHeight="1">
      <c r="F2212" s="45"/>
      <c r="G2212" s="45"/>
    </row>
    <row r="2213" spans="6:7" ht="20.100000000000001" customHeight="1">
      <c r="F2213" s="45"/>
      <c r="G2213" s="45"/>
    </row>
    <row r="2214" spans="6:7" ht="20.100000000000001" customHeight="1">
      <c r="F2214" s="45"/>
      <c r="G2214" s="45"/>
    </row>
    <row r="2215" spans="6:7" ht="20.100000000000001" customHeight="1">
      <c r="F2215" s="45"/>
      <c r="G2215" s="45"/>
    </row>
    <row r="2216" spans="6:7" ht="20.100000000000001" customHeight="1">
      <c r="F2216" s="45"/>
      <c r="G2216" s="45"/>
    </row>
    <row r="2217" spans="6:7" ht="20.100000000000001" customHeight="1">
      <c r="F2217" s="45"/>
      <c r="G2217" s="45"/>
    </row>
    <row r="2218" spans="6:7" ht="20.100000000000001" customHeight="1">
      <c r="F2218" s="45"/>
      <c r="G2218" s="45"/>
    </row>
    <row r="2219" spans="6:7" ht="20.100000000000001" customHeight="1">
      <c r="F2219" s="45"/>
      <c r="G2219" s="45"/>
    </row>
    <row r="2220" spans="6:7" ht="20.100000000000001" customHeight="1">
      <c r="F2220" s="45"/>
      <c r="G2220" s="45"/>
    </row>
    <row r="2221" spans="6:7" ht="20.100000000000001" customHeight="1">
      <c r="F2221" s="45"/>
      <c r="G2221" s="45"/>
    </row>
    <row r="2222" spans="6:7" ht="20.100000000000001" customHeight="1">
      <c r="F2222" s="45"/>
      <c r="G2222" s="45"/>
    </row>
    <row r="2223" spans="6:7" ht="20.100000000000001" customHeight="1">
      <c r="F2223" s="45"/>
      <c r="G2223" s="45"/>
    </row>
    <row r="2224" spans="6:7" ht="20.100000000000001" customHeight="1">
      <c r="F2224" s="45"/>
      <c r="G2224" s="45"/>
    </row>
    <row r="2225" spans="6:7" ht="20.100000000000001" customHeight="1">
      <c r="F2225" s="45"/>
      <c r="G2225" s="45"/>
    </row>
    <row r="2226" spans="6:7" ht="20.100000000000001" customHeight="1">
      <c r="F2226" s="45"/>
      <c r="G2226" s="45"/>
    </row>
    <row r="2227" spans="6:7" ht="20.100000000000001" customHeight="1">
      <c r="F2227" s="45"/>
      <c r="G2227" s="45"/>
    </row>
    <row r="2228" spans="6:7" ht="20.100000000000001" customHeight="1">
      <c r="F2228" s="45"/>
      <c r="G2228" s="45"/>
    </row>
    <row r="2229" spans="6:7" ht="20.100000000000001" customHeight="1">
      <c r="F2229" s="45"/>
      <c r="G2229" s="45"/>
    </row>
    <row r="2230" spans="6:7" ht="20.100000000000001" customHeight="1">
      <c r="F2230" s="45"/>
      <c r="G2230" s="45"/>
    </row>
    <row r="2231" spans="6:7" ht="20.100000000000001" customHeight="1">
      <c r="F2231" s="45"/>
      <c r="G2231" s="45"/>
    </row>
    <row r="2232" spans="6:7" ht="20.100000000000001" customHeight="1">
      <c r="F2232" s="45"/>
      <c r="G2232" s="45"/>
    </row>
    <row r="2233" spans="6:7" ht="20.100000000000001" customHeight="1">
      <c r="F2233" s="45"/>
      <c r="G2233" s="45"/>
    </row>
    <row r="2234" spans="6:7" ht="20.100000000000001" customHeight="1">
      <c r="F2234" s="45"/>
      <c r="G2234" s="45"/>
    </row>
    <row r="2235" spans="6:7" ht="20.100000000000001" customHeight="1">
      <c r="F2235" s="45"/>
      <c r="G2235" s="45"/>
    </row>
    <row r="2236" spans="6:7" ht="20.100000000000001" customHeight="1">
      <c r="F2236" s="45"/>
      <c r="G2236" s="45"/>
    </row>
    <row r="2237" spans="6:7" ht="20.100000000000001" customHeight="1">
      <c r="F2237" s="45"/>
      <c r="G2237" s="45"/>
    </row>
    <row r="2238" spans="6:7" ht="20.100000000000001" customHeight="1">
      <c r="F2238" s="45"/>
      <c r="G2238" s="45"/>
    </row>
    <row r="2239" spans="6:7" ht="20.100000000000001" customHeight="1">
      <c r="F2239" s="45"/>
      <c r="G2239" s="45"/>
    </row>
    <row r="2240" spans="6:7" ht="20.100000000000001" customHeight="1">
      <c r="F2240" s="45"/>
      <c r="G2240" s="45"/>
    </row>
    <row r="2241" spans="6:7" ht="20.100000000000001" customHeight="1">
      <c r="F2241" s="45"/>
      <c r="G2241" s="45"/>
    </row>
    <row r="2242" spans="6:7" ht="20.100000000000001" customHeight="1">
      <c r="F2242" s="45"/>
      <c r="G2242" s="45"/>
    </row>
    <row r="2243" spans="6:7" ht="20.100000000000001" customHeight="1">
      <c r="F2243" s="45"/>
      <c r="G2243" s="45"/>
    </row>
    <row r="2244" spans="6:7" ht="20.100000000000001" customHeight="1">
      <c r="F2244" s="45"/>
      <c r="G2244" s="45"/>
    </row>
    <row r="2245" spans="6:7" ht="20.100000000000001" customHeight="1">
      <c r="F2245" s="45"/>
      <c r="G2245" s="45"/>
    </row>
    <row r="2246" spans="6:7" ht="20.100000000000001" customHeight="1">
      <c r="F2246" s="45"/>
      <c r="G2246" s="45"/>
    </row>
    <row r="2247" spans="6:7" ht="20.100000000000001" customHeight="1">
      <c r="F2247" s="45"/>
      <c r="G2247" s="45"/>
    </row>
    <row r="2248" spans="6:7" ht="20.100000000000001" customHeight="1">
      <c r="F2248" s="45"/>
      <c r="G2248" s="45"/>
    </row>
    <row r="2249" spans="6:7" ht="20.100000000000001" customHeight="1">
      <c r="F2249" s="45"/>
      <c r="G2249" s="45"/>
    </row>
    <row r="2250" spans="6:7" ht="20.100000000000001" customHeight="1">
      <c r="F2250" s="45"/>
      <c r="G2250" s="45"/>
    </row>
    <row r="2251" spans="6:7" ht="20.100000000000001" customHeight="1">
      <c r="F2251" s="45"/>
      <c r="G2251" s="45"/>
    </row>
    <row r="2252" spans="6:7" ht="20.100000000000001" customHeight="1">
      <c r="F2252" s="45"/>
      <c r="G2252" s="45"/>
    </row>
    <row r="2253" spans="6:7" ht="20.100000000000001" customHeight="1">
      <c r="F2253" s="45"/>
      <c r="G2253" s="45"/>
    </row>
    <row r="2254" spans="6:7" ht="20.100000000000001" customHeight="1">
      <c r="F2254" s="45"/>
      <c r="G2254" s="45"/>
    </row>
    <row r="2255" spans="6:7" ht="20.100000000000001" customHeight="1">
      <c r="F2255" s="45"/>
      <c r="G2255" s="45"/>
    </row>
    <row r="2256" spans="6:7" ht="20.100000000000001" customHeight="1">
      <c r="F2256" s="45"/>
      <c r="G2256" s="45"/>
    </row>
    <row r="2257" spans="6:7" ht="20.100000000000001" customHeight="1">
      <c r="F2257" s="45"/>
      <c r="G2257" s="45"/>
    </row>
    <row r="2258" spans="6:7" ht="20.100000000000001" customHeight="1">
      <c r="F2258" s="45"/>
      <c r="G2258" s="45"/>
    </row>
    <row r="2259" spans="6:7" ht="20.100000000000001" customHeight="1">
      <c r="F2259" s="45"/>
      <c r="G2259" s="45"/>
    </row>
    <row r="2260" spans="6:7" ht="20.100000000000001" customHeight="1">
      <c r="F2260" s="45"/>
      <c r="G2260" s="45"/>
    </row>
    <row r="2261" spans="6:7" ht="20.100000000000001" customHeight="1">
      <c r="F2261" s="45"/>
      <c r="G2261" s="45"/>
    </row>
    <row r="2262" spans="6:7" ht="20.100000000000001" customHeight="1">
      <c r="F2262" s="45"/>
      <c r="G2262" s="45"/>
    </row>
    <row r="2263" spans="6:7" ht="20.100000000000001" customHeight="1">
      <c r="F2263" s="45"/>
      <c r="G2263" s="45"/>
    </row>
    <row r="2264" spans="6:7" ht="20.100000000000001" customHeight="1">
      <c r="F2264" s="45"/>
      <c r="G2264" s="45"/>
    </row>
    <row r="2265" spans="6:7" ht="20.100000000000001" customHeight="1">
      <c r="F2265" s="45"/>
      <c r="G2265" s="45"/>
    </row>
    <row r="2266" spans="6:7" ht="20.100000000000001" customHeight="1">
      <c r="F2266" s="45"/>
      <c r="G2266" s="45"/>
    </row>
    <row r="2267" spans="6:7" ht="20.100000000000001" customHeight="1">
      <c r="F2267" s="45"/>
      <c r="G2267" s="45"/>
    </row>
    <row r="2268" spans="6:7" ht="20.100000000000001" customHeight="1">
      <c r="F2268" s="45"/>
      <c r="G2268" s="45"/>
    </row>
    <row r="2269" spans="6:7" ht="20.100000000000001" customHeight="1">
      <c r="F2269" s="45"/>
      <c r="G2269" s="45"/>
    </row>
    <row r="2270" spans="6:7" ht="20.100000000000001" customHeight="1">
      <c r="F2270" s="45"/>
      <c r="G2270" s="45"/>
    </row>
    <row r="2271" spans="6:7" ht="20.100000000000001" customHeight="1">
      <c r="F2271" s="45"/>
      <c r="G2271" s="45"/>
    </row>
    <row r="2272" spans="6:7" ht="20.100000000000001" customHeight="1">
      <c r="F2272" s="45"/>
      <c r="G2272" s="45"/>
    </row>
    <row r="2273" spans="6:7" ht="20.100000000000001" customHeight="1">
      <c r="F2273" s="45"/>
      <c r="G2273" s="45"/>
    </row>
    <row r="2274" spans="6:7" ht="20.100000000000001" customHeight="1">
      <c r="F2274" s="45"/>
      <c r="G2274" s="45"/>
    </row>
    <row r="2275" spans="6:7" ht="20.100000000000001" customHeight="1">
      <c r="F2275" s="45"/>
      <c r="G2275" s="45"/>
    </row>
    <row r="2276" spans="6:7" ht="20.100000000000001" customHeight="1">
      <c r="F2276" s="45"/>
      <c r="G2276" s="45"/>
    </row>
    <row r="2277" spans="6:7" ht="20.100000000000001" customHeight="1">
      <c r="F2277" s="45"/>
      <c r="G2277" s="45"/>
    </row>
    <row r="2278" spans="6:7" ht="20.100000000000001" customHeight="1">
      <c r="F2278" s="45"/>
      <c r="G2278" s="45"/>
    </row>
    <row r="2279" spans="6:7" ht="20.100000000000001" customHeight="1">
      <c r="F2279" s="45"/>
      <c r="G2279" s="45"/>
    </row>
    <row r="2280" spans="6:7" ht="20.100000000000001" customHeight="1">
      <c r="F2280" s="45"/>
      <c r="G2280" s="45"/>
    </row>
    <row r="2281" spans="6:7" ht="20.100000000000001" customHeight="1">
      <c r="F2281" s="45"/>
      <c r="G2281" s="45"/>
    </row>
    <row r="2282" spans="6:7" ht="20.100000000000001" customHeight="1">
      <c r="F2282" s="45"/>
      <c r="G2282" s="45"/>
    </row>
    <row r="2283" spans="6:7" ht="20.100000000000001" customHeight="1">
      <c r="F2283" s="45"/>
      <c r="G2283" s="45"/>
    </row>
    <row r="2284" spans="6:7" ht="20.100000000000001" customHeight="1">
      <c r="F2284" s="45"/>
      <c r="G2284" s="45"/>
    </row>
    <row r="2285" spans="6:7" ht="20.100000000000001" customHeight="1">
      <c r="F2285" s="45"/>
      <c r="G2285" s="45"/>
    </row>
    <row r="2286" spans="6:7" ht="20.100000000000001" customHeight="1">
      <c r="F2286" s="45"/>
      <c r="G2286" s="45"/>
    </row>
    <row r="2287" spans="6:7" ht="20.100000000000001" customHeight="1">
      <c r="F2287" s="45"/>
      <c r="G2287" s="45"/>
    </row>
    <row r="2288" spans="6:7" ht="20.100000000000001" customHeight="1">
      <c r="F2288" s="45"/>
      <c r="G2288" s="45"/>
    </row>
    <row r="2289" spans="6:7" ht="20.100000000000001" customHeight="1">
      <c r="F2289" s="45"/>
      <c r="G2289" s="45"/>
    </row>
    <row r="2290" spans="6:7" ht="20.100000000000001" customHeight="1">
      <c r="F2290" s="45"/>
      <c r="G2290" s="45"/>
    </row>
    <row r="2291" spans="6:7" ht="20.100000000000001" customHeight="1">
      <c r="F2291" s="45"/>
      <c r="G2291" s="45"/>
    </row>
    <row r="2292" spans="6:7" ht="20.100000000000001" customHeight="1">
      <c r="F2292" s="45"/>
      <c r="G2292" s="45"/>
    </row>
    <row r="2293" spans="6:7" ht="20.100000000000001" customHeight="1">
      <c r="F2293" s="45"/>
      <c r="G2293" s="45"/>
    </row>
    <row r="2294" spans="6:7" ht="20.100000000000001" customHeight="1">
      <c r="F2294" s="45"/>
      <c r="G2294" s="45"/>
    </row>
    <row r="2295" spans="6:7" ht="20.100000000000001" customHeight="1">
      <c r="F2295" s="45"/>
      <c r="G2295" s="45"/>
    </row>
    <row r="2296" spans="6:7" ht="20.100000000000001" customHeight="1">
      <c r="F2296" s="45"/>
      <c r="G2296" s="45"/>
    </row>
    <row r="2297" spans="6:7" ht="20.100000000000001" customHeight="1">
      <c r="F2297" s="45"/>
      <c r="G2297" s="45"/>
    </row>
    <row r="2298" spans="6:7" ht="20.100000000000001" customHeight="1">
      <c r="F2298" s="45"/>
      <c r="G2298" s="45"/>
    </row>
    <row r="2299" spans="6:7" ht="20.100000000000001" customHeight="1">
      <c r="F2299" s="45"/>
      <c r="G2299" s="45"/>
    </row>
    <row r="2300" spans="6:7" ht="20.100000000000001" customHeight="1">
      <c r="F2300" s="45"/>
      <c r="G2300" s="45"/>
    </row>
    <row r="2301" spans="6:7" ht="20.100000000000001" customHeight="1">
      <c r="F2301" s="45"/>
      <c r="G2301" s="45"/>
    </row>
    <row r="2302" spans="6:7" ht="20.100000000000001" customHeight="1">
      <c r="F2302" s="45"/>
      <c r="G2302" s="45"/>
    </row>
    <row r="2303" spans="6:7" ht="20.100000000000001" customHeight="1">
      <c r="F2303" s="45"/>
      <c r="G2303" s="45"/>
    </row>
    <row r="2304" spans="6:7" ht="20.100000000000001" customHeight="1">
      <c r="F2304" s="45"/>
      <c r="G2304" s="45"/>
    </row>
    <row r="2305" spans="6:7" ht="20.100000000000001" customHeight="1">
      <c r="F2305" s="45"/>
      <c r="G2305" s="45"/>
    </row>
    <row r="2306" spans="6:7" ht="20.100000000000001" customHeight="1">
      <c r="F2306" s="45"/>
      <c r="G2306" s="45"/>
    </row>
    <row r="2307" spans="6:7" ht="20.100000000000001" customHeight="1">
      <c r="F2307" s="45"/>
      <c r="G2307" s="45"/>
    </row>
    <row r="2308" spans="6:7" ht="20.100000000000001" customHeight="1">
      <c r="F2308" s="45"/>
      <c r="G2308" s="45"/>
    </row>
    <row r="2309" spans="6:7" ht="20.100000000000001" customHeight="1">
      <c r="F2309" s="45"/>
      <c r="G2309" s="45"/>
    </row>
    <row r="2310" spans="6:7" ht="20.100000000000001" customHeight="1">
      <c r="F2310" s="45"/>
      <c r="G2310" s="45"/>
    </row>
    <row r="2311" spans="6:7" ht="20.100000000000001" customHeight="1">
      <c r="F2311" s="45"/>
      <c r="G2311" s="45"/>
    </row>
    <row r="2312" spans="6:7" ht="20.100000000000001" customHeight="1">
      <c r="F2312" s="45"/>
      <c r="G2312" s="45"/>
    </row>
    <row r="2313" spans="6:7" ht="20.100000000000001" customHeight="1">
      <c r="F2313" s="45"/>
      <c r="G2313" s="45"/>
    </row>
    <row r="2314" spans="6:7" ht="20.100000000000001" customHeight="1">
      <c r="F2314" s="45"/>
      <c r="G2314" s="45"/>
    </row>
    <row r="2315" spans="6:7" ht="20.100000000000001" customHeight="1">
      <c r="F2315" s="45"/>
      <c r="G2315" s="45"/>
    </row>
    <row r="2316" spans="6:7" ht="20.100000000000001" customHeight="1">
      <c r="F2316" s="45"/>
      <c r="G2316" s="45"/>
    </row>
    <row r="2317" spans="6:7" ht="20.100000000000001" customHeight="1">
      <c r="F2317" s="45"/>
      <c r="G2317" s="45"/>
    </row>
    <row r="2318" spans="6:7" ht="20.100000000000001" customHeight="1">
      <c r="F2318" s="45"/>
      <c r="G2318" s="45"/>
    </row>
    <row r="2319" spans="6:7" ht="20.100000000000001" customHeight="1">
      <c r="F2319" s="45"/>
      <c r="G2319" s="45"/>
    </row>
    <row r="2320" spans="6:7" ht="20.100000000000001" customHeight="1">
      <c r="F2320" s="45"/>
      <c r="G2320" s="45"/>
    </row>
    <row r="2321" spans="6:7" ht="20.100000000000001" customHeight="1">
      <c r="F2321" s="45"/>
      <c r="G2321" s="45"/>
    </row>
    <row r="2322" spans="6:7" ht="20.100000000000001" customHeight="1">
      <c r="F2322" s="45"/>
      <c r="G2322" s="45"/>
    </row>
    <row r="2323" spans="6:7" ht="20.100000000000001" customHeight="1">
      <c r="F2323" s="45"/>
      <c r="G2323" s="45"/>
    </row>
    <row r="2324" spans="6:7" ht="20.100000000000001" customHeight="1">
      <c r="F2324" s="45"/>
      <c r="G2324" s="45"/>
    </row>
    <row r="2325" spans="6:7" ht="20.100000000000001" customHeight="1">
      <c r="F2325" s="45"/>
      <c r="G2325" s="45"/>
    </row>
    <row r="2326" spans="6:7" ht="20.100000000000001" customHeight="1">
      <c r="F2326" s="45"/>
      <c r="G2326" s="45"/>
    </row>
    <row r="2327" spans="6:7" ht="20.100000000000001" customHeight="1">
      <c r="F2327" s="45"/>
      <c r="G2327" s="45"/>
    </row>
    <row r="2328" spans="6:7" ht="20.100000000000001" customHeight="1">
      <c r="F2328" s="45"/>
      <c r="G2328" s="45"/>
    </row>
    <row r="2329" spans="6:7" ht="20.100000000000001" customHeight="1">
      <c r="F2329" s="45"/>
      <c r="G2329" s="45"/>
    </row>
    <row r="2330" spans="6:7" ht="20.100000000000001" customHeight="1">
      <c r="F2330" s="45"/>
      <c r="G2330" s="45"/>
    </row>
    <row r="2331" spans="6:7" ht="20.100000000000001" customHeight="1">
      <c r="F2331" s="45"/>
      <c r="G2331" s="45"/>
    </row>
    <row r="2332" spans="6:7" ht="20.100000000000001" customHeight="1">
      <c r="F2332" s="45"/>
      <c r="G2332" s="45"/>
    </row>
    <row r="2333" spans="6:7" ht="20.100000000000001" customHeight="1">
      <c r="F2333" s="45"/>
      <c r="G2333" s="45"/>
    </row>
    <row r="2334" spans="6:7" ht="20.100000000000001" customHeight="1">
      <c r="F2334" s="45"/>
      <c r="G2334" s="45"/>
    </row>
    <row r="2335" spans="6:7" ht="20.100000000000001" customHeight="1">
      <c r="F2335" s="45"/>
      <c r="G2335" s="45"/>
    </row>
    <row r="2336" spans="6:7" ht="20.100000000000001" customHeight="1">
      <c r="F2336" s="45"/>
      <c r="G2336" s="45"/>
    </row>
    <row r="2337" spans="6:7" ht="20.100000000000001" customHeight="1">
      <c r="F2337" s="45"/>
      <c r="G2337" s="45"/>
    </row>
    <row r="2338" spans="6:7" ht="20.100000000000001" customHeight="1">
      <c r="F2338" s="45"/>
      <c r="G2338" s="45"/>
    </row>
    <row r="2339" spans="6:7" ht="20.100000000000001" customHeight="1">
      <c r="F2339" s="45"/>
      <c r="G2339" s="45"/>
    </row>
    <row r="2340" spans="6:7" ht="20.100000000000001" customHeight="1">
      <c r="F2340" s="45"/>
      <c r="G2340" s="45"/>
    </row>
    <row r="2341" spans="6:7" ht="20.100000000000001" customHeight="1">
      <c r="F2341" s="45"/>
      <c r="G2341" s="45"/>
    </row>
    <row r="2342" spans="6:7" ht="20.100000000000001" customHeight="1">
      <c r="F2342" s="45"/>
      <c r="G2342" s="45"/>
    </row>
    <row r="2343" spans="6:7" ht="20.100000000000001" customHeight="1">
      <c r="F2343" s="45"/>
      <c r="G2343" s="45"/>
    </row>
    <row r="2344" spans="6:7" ht="20.100000000000001" customHeight="1">
      <c r="F2344" s="45"/>
      <c r="G2344" s="45"/>
    </row>
    <row r="2345" spans="6:7" ht="20.100000000000001" customHeight="1">
      <c r="F2345" s="45"/>
      <c r="G2345" s="45"/>
    </row>
    <row r="2346" spans="6:7" ht="20.100000000000001" customHeight="1">
      <c r="F2346" s="45"/>
      <c r="G2346" s="45"/>
    </row>
    <row r="2347" spans="6:7" ht="20.100000000000001" customHeight="1">
      <c r="F2347" s="45"/>
      <c r="G2347" s="45"/>
    </row>
    <row r="2348" spans="6:7" ht="20.100000000000001" customHeight="1">
      <c r="F2348" s="45"/>
      <c r="G2348" s="45"/>
    </row>
    <row r="2349" spans="6:7" ht="20.100000000000001" customHeight="1">
      <c r="F2349" s="45"/>
      <c r="G2349" s="45"/>
    </row>
    <row r="2350" spans="6:7" ht="20.100000000000001" customHeight="1">
      <c r="F2350" s="45"/>
      <c r="G2350" s="45"/>
    </row>
    <row r="2351" spans="6:7" ht="20.100000000000001" customHeight="1">
      <c r="F2351" s="45"/>
      <c r="G2351" s="45"/>
    </row>
    <row r="2352" spans="6:7" ht="20.100000000000001" customHeight="1">
      <c r="F2352" s="45"/>
      <c r="G2352" s="45"/>
    </row>
    <row r="2353" spans="6:7" ht="20.100000000000001" customHeight="1">
      <c r="F2353" s="45"/>
      <c r="G2353" s="45"/>
    </row>
    <row r="2354" spans="6:7" ht="20.100000000000001" customHeight="1">
      <c r="F2354" s="45"/>
      <c r="G2354" s="45"/>
    </row>
    <row r="2355" spans="6:7" ht="20.100000000000001" customHeight="1">
      <c r="F2355" s="45"/>
      <c r="G2355" s="45"/>
    </row>
    <row r="2356" spans="6:7" ht="20.100000000000001" customHeight="1">
      <c r="F2356" s="45"/>
      <c r="G2356" s="45"/>
    </row>
    <row r="2357" spans="6:7" ht="20.100000000000001" customHeight="1">
      <c r="F2357" s="45"/>
      <c r="G2357" s="45"/>
    </row>
    <row r="2358" spans="6:7" ht="20.100000000000001" customHeight="1">
      <c r="F2358" s="45"/>
      <c r="G2358" s="45"/>
    </row>
    <row r="2359" spans="6:7" ht="20.100000000000001" customHeight="1">
      <c r="F2359" s="45"/>
      <c r="G2359" s="45"/>
    </row>
    <row r="2360" spans="6:7" ht="20.100000000000001" customHeight="1">
      <c r="F2360" s="45"/>
      <c r="G2360" s="45"/>
    </row>
    <row r="2361" spans="6:7" ht="20.100000000000001" customHeight="1">
      <c r="F2361" s="45"/>
      <c r="G2361" s="45"/>
    </row>
    <row r="2362" spans="6:7" ht="20.100000000000001" customHeight="1">
      <c r="F2362" s="45"/>
      <c r="G2362" s="45"/>
    </row>
    <row r="2363" spans="6:7" ht="20.100000000000001" customHeight="1">
      <c r="F2363" s="45"/>
      <c r="G2363" s="45"/>
    </row>
    <row r="2364" spans="6:7" ht="20.100000000000001" customHeight="1">
      <c r="F2364" s="45"/>
      <c r="G2364" s="45"/>
    </row>
    <row r="2365" spans="6:7" ht="20.100000000000001" customHeight="1">
      <c r="F2365" s="45"/>
      <c r="G2365" s="45"/>
    </row>
    <row r="2366" spans="6:7" ht="20.100000000000001" customHeight="1">
      <c r="F2366" s="45"/>
      <c r="G2366" s="45"/>
    </row>
    <row r="2367" spans="6:7" ht="20.100000000000001" customHeight="1">
      <c r="F2367" s="45"/>
      <c r="G2367" s="45"/>
    </row>
    <row r="2368" spans="6:7" ht="20.100000000000001" customHeight="1">
      <c r="F2368" s="45"/>
      <c r="G2368" s="45"/>
    </row>
    <row r="2369" spans="6:7" ht="20.100000000000001" customHeight="1">
      <c r="F2369" s="45"/>
      <c r="G2369" s="45"/>
    </row>
    <row r="2370" spans="6:7" ht="20.100000000000001" customHeight="1">
      <c r="F2370" s="45"/>
      <c r="G2370" s="45"/>
    </row>
    <row r="2371" spans="6:7" ht="20.100000000000001" customHeight="1">
      <c r="F2371" s="45"/>
      <c r="G2371" s="45"/>
    </row>
    <row r="2372" spans="6:7" ht="20.100000000000001" customHeight="1">
      <c r="F2372" s="45"/>
      <c r="G2372" s="45"/>
    </row>
    <row r="2373" spans="6:7" ht="20.100000000000001" customHeight="1">
      <c r="F2373" s="45"/>
      <c r="G2373" s="45"/>
    </row>
    <row r="2374" spans="6:7" ht="20.100000000000001" customHeight="1">
      <c r="F2374" s="45"/>
      <c r="G2374" s="45"/>
    </row>
    <row r="2375" spans="6:7" ht="20.100000000000001" customHeight="1">
      <c r="F2375" s="45"/>
      <c r="G2375" s="45"/>
    </row>
    <row r="2376" spans="6:7" ht="20.100000000000001" customHeight="1">
      <c r="F2376" s="45"/>
      <c r="G2376" s="45"/>
    </row>
    <row r="2377" spans="6:7" ht="20.100000000000001" customHeight="1">
      <c r="F2377" s="45"/>
      <c r="G2377" s="45"/>
    </row>
    <row r="2378" spans="6:7" ht="20.100000000000001" customHeight="1">
      <c r="F2378" s="45"/>
      <c r="G2378" s="45"/>
    </row>
    <row r="2379" spans="6:7" ht="20.100000000000001" customHeight="1">
      <c r="F2379" s="45"/>
      <c r="G2379" s="45"/>
    </row>
    <row r="2380" spans="6:7" ht="20.100000000000001" customHeight="1">
      <c r="F2380" s="45"/>
      <c r="G2380" s="45"/>
    </row>
    <row r="2381" spans="6:7" ht="20.100000000000001" customHeight="1">
      <c r="F2381" s="45"/>
      <c r="G2381" s="45"/>
    </row>
    <row r="2382" spans="6:7" ht="20.100000000000001" customHeight="1">
      <c r="F2382" s="45"/>
      <c r="G2382" s="45"/>
    </row>
    <row r="2383" spans="6:7" ht="20.100000000000001" customHeight="1">
      <c r="F2383" s="45"/>
      <c r="G2383" s="45"/>
    </row>
    <row r="2384" spans="6:7" ht="20.100000000000001" customHeight="1">
      <c r="F2384" s="45"/>
      <c r="G2384" s="45"/>
    </row>
    <row r="2385" spans="6:7" ht="20.100000000000001" customHeight="1">
      <c r="F2385" s="45"/>
      <c r="G2385" s="45"/>
    </row>
    <row r="2386" spans="6:7" ht="20.100000000000001" customHeight="1">
      <c r="F2386" s="45"/>
      <c r="G2386" s="45"/>
    </row>
    <row r="2387" spans="6:7" ht="20.100000000000001" customHeight="1">
      <c r="F2387" s="45"/>
      <c r="G2387" s="45"/>
    </row>
    <row r="2388" spans="6:7" ht="20.100000000000001" customHeight="1">
      <c r="F2388" s="45"/>
      <c r="G2388" s="45"/>
    </row>
    <row r="2389" spans="6:7" ht="20.100000000000001" customHeight="1">
      <c r="F2389" s="45"/>
      <c r="G2389" s="45"/>
    </row>
    <row r="2390" spans="6:7" ht="20.100000000000001" customHeight="1">
      <c r="F2390" s="45"/>
      <c r="G2390" s="45"/>
    </row>
    <row r="2391" spans="6:7" ht="20.100000000000001" customHeight="1">
      <c r="F2391" s="45"/>
      <c r="G2391" s="45"/>
    </row>
    <row r="2392" spans="6:7" ht="20.100000000000001" customHeight="1">
      <c r="F2392" s="45"/>
      <c r="G2392" s="45"/>
    </row>
    <row r="2393" spans="6:7" ht="20.100000000000001" customHeight="1">
      <c r="F2393" s="45"/>
      <c r="G2393" s="45"/>
    </row>
    <row r="2394" spans="6:7" ht="20.100000000000001" customHeight="1">
      <c r="F2394" s="45"/>
      <c r="G2394" s="45"/>
    </row>
    <row r="2395" spans="6:7" ht="20.100000000000001" customHeight="1">
      <c r="F2395" s="45"/>
      <c r="G2395" s="45"/>
    </row>
    <row r="2396" spans="6:7" ht="20.100000000000001" customHeight="1">
      <c r="F2396" s="45"/>
      <c r="G2396" s="45"/>
    </row>
    <row r="2397" spans="6:7" ht="20.100000000000001" customHeight="1">
      <c r="F2397" s="45"/>
      <c r="G2397" s="45"/>
    </row>
    <row r="2398" spans="6:7" ht="20.100000000000001" customHeight="1">
      <c r="F2398" s="45"/>
      <c r="G2398" s="45"/>
    </row>
    <row r="2399" spans="6:7" ht="20.100000000000001" customHeight="1">
      <c r="F2399" s="45"/>
      <c r="G2399" s="45"/>
    </row>
    <row r="2400" spans="6:7" ht="20.100000000000001" customHeight="1">
      <c r="F2400" s="45"/>
      <c r="G2400" s="45"/>
    </row>
    <row r="2401" spans="6:7" ht="20.100000000000001" customHeight="1">
      <c r="F2401" s="45"/>
      <c r="G2401" s="45"/>
    </row>
    <row r="2402" spans="6:7" ht="20.100000000000001" customHeight="1">
      <c r="F2402" s="45"/>
      <c r="G2402" s="45"/>
    </row>
    <row r="2403" spans="6:7" ht="20.100000000000001" customHeight="1">
      <c r="F2403" s="45"/>
      <c r="G2403" s="45"/>
    </row>
    <row r="2404" spans="6:7" ht="20.100000000000001" customHeight="1">
      <c r="F2404" s="45"/>
      <c r="G2404" s="45"/>
    </row>
    <row r="2405" spans="6:7" ht="20.100000000000001" customHeight="1">
      <c r="F2405" s="45"/>
      <c r="G2405" s="45"/>
    </row>
    <row r="2406" spans="6:7" ht="20.100000000000001" customHeight="1">
      <c r="F2406" s="45"/>
      <c r="G2406" s="45"/>
    </row>
    <row r="2407" spans="6:7" ht="20.100000000000001" customHeight="1">
      <c r="F2407" s="45"/>
      <c r="G2407" s="45"/>
    </row>
    <row r="2408" spans="6:7" ht="20.100000000000001" customHeight="1">
      <c r="F2408" s="45"/>
      <c r="G2408" s="45"/>
    </row>
    <row r="2409" spans="6:7" ht="20.100000000000001" customHeight="1">
      <c r="F2409" s="45"/>
      <c r="G2409" s="45"/>
    </row>
    <row r="2410" spans="6:7" ht="20.100000000000001" customHeight="1">
      <c r="F2410" s="45"/>
      <c r="G2410" s="45"/>
    </row>
    <row r="2411" spans="6:7" ht="20.100000000000001" customHeight="1">
      <c r="F2411" s="45"/>
      <c r="G2411" s="45"/>
    </row>
    <row r="2412" spans="6:7" ht="20.100000000000001" customHeight="1">
      <c r="F2412" s="45"/>
      <c r="G2412" s="45"/>
    </row>
    <row r="2413" spans="6:7" ht="20.100000000000001" customHeight="1">
      <c r="F2413" s="45"/>
      <c r="G2413" s="45"/>
    </row>
    <row r="2414" spans="6:7" ht="20.100000000000001" customHeight="1">
      <c r="F2414" s="45"/>
      <c r="G2414" s="45"/>
    </row>
  </sheetData>
  <mergeCells count="18">
    <mergeCell ref="E224:E226"/>
    <mergeCell ref="L1:M1"/>
    <mergeCell ref="N1:O1"/>
    <mergeCell ref="P1:Q1"/>
    <mergeCell ref="R1:S1"/>
    <mergeCell ref="J1:K1"/>
    <mergeCell ref="H1:I1"/>
    <mergeCell ref="F1:G1"/>
    <mergeCell ref="AD1:AD2"/>
    <mergeCell ref="E194:E196"/>
    <mergeCell ref="E210:E212"/>
    <mergeCell ref="T1:U1"/>
    <mergeCell ref="V1:AC1"/>
    <mergeCell ref="A1:A2"/>
    <mergeCell ref="B1:B2"/>
    <mergeCell ref="C1:C2"/>
    <mergeCell ref="D1:D2"/>
    <mergeCell ref="E1:E2"/>
  </mergeCells>
  <phoneticPr fontId="5" type="noConversion"/>
  <pageMargins left="0.16" right="0.17" top="0.56000000000000005" bottom="0.39" header="0.16" footer="0.16"/>
  <pageSetup paperSize="9" scale="76" orientation="landscape" r:id="rId1"/>
  <headerFooter alignWithMargins="0">
    <oddHeader>&amp;C&amp;"돋움,굵게"&amp;14장애인고용패널조사 코드집-BB2파트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24</vt:i4>
      </vt:variant>
      <vt:variant>
        <vt:lpstr>이름이 지정된 범위</vt:lpstr>
      </vt:variant>
      <vt:variant>
        <vt:i4>36</vt:i4>
      </vt:variant>
    </vt:vector>
  </HeadingPairs>
  <TitlesOfParts>
    <vt:vector size="60" baseType="lpstr">
      <vt:lpstr>Part1. 메인데이터</vt:lpstr>
      <vt:lpstr>기본</vt:lpstr>
      <vt:lpstr>DQ</vt:lpstr>
      <vt:lpstr>SQ</vt:lpstr>
      <vt:lpstr>A</vt:lpstr>
      <vt:lpstr>BA1</vt:lpstr>
      <vt:lpstr>BA2</vt:lpstr>
      <vt:lpstr>BB1</vt:lpstr>
      <vt:lpstr>BB2</vt:lpstr>
      <vt:lpstr>BC1</vt:lpstr>
      <vt:lpstr>BC2</vt:lpstr>
      <vt:lpstr>BD</vt:lpstr>
      <vt:lpstr>BE</vt:lpstr>
      <vt:lpstr>C</vt:lpstr>
      <vt:lpstr>D</vt:lpstr>
      <vt:lpstr>E </vt:lpstr>
      <vt:lpstr>F</vt:lpstr>
      <vt:lpstr>I</vt:lpstr>
      <vt:lpstr>G</vt:lpstr>
      <vt:lpstr>H</vt:lpstr>
      <vt:lpstr>A01W</vt:lpstr>
      <vt:lpstr>A01O</vt:lpstr>
      <vt:lpstr>산업코드 직종코드</vt:lpstr>
      <vt:lpstr>패널과의 관계코드</vt:lpstr>
      <vt:lpstr>A!Print_Area</vt:lpstr>
      <vt:lpstr>'BA2'!Print_Area</vt:lpstr>
      <vt:lpstr>'BB1'!Print_Area</vt:lpstr>
      <vt:lpstr>'BB2'!Print_Area</vt:lpstr>
      <vt:lpstr>'BC1'!Print_Area</vt:lpstr>
      <vt:lpstr>'BC2'!Print_Area</vt:lpstr>
      <vt:lpstr>BD!Print_Area</vt:lpstr>
      <vt:lpstr>BE!Print_Area</vt:lpstr>
      <vt:lpstr>'C'!Print_Area</vt:lpstr>
      <vt:lpstr>D!Print_Area</vt:lpstr>
      <vt:lpstr>DQ!Print_Area</vt:lpstr>
      <vt:lpstr>'E '!Print_Area</vt:lpstr>
      <vt:lpstr>F!Print_Area</vt:lpstr>
      <vt:lpstr>G!Print_Area</vt:lpstr>
      <vt:lpstr>H!Print_Area</vt:lpstr>
      <vt:lpstr>'Part1. 메인데이터'!Print_Area</vt:lpstr>
      <vt:lpstr>SQ!Print_Area</vt:lpstr>
      <vt:lpstr>기본!Print_Area</vt:lpstr>
      <vt:lpstr>A!Print_Titles</vt:lpstr>
      <vt:lpstr>'BA1'!Print_Titles</vt:lpstr>
      <vt:lpstr>'BA2'!Print_Titles</vt:lpstr>
      <vt:lpstr>'BB1'!Print_Titles</vt:lpstr>
      <vt:lpstr>'BB2'!Print_Titles</vt:lpstr>
      <vt:lpstr>'BC1'!Print_Titles</vt:lpstr>
      <vt:lpstr>'BC2'!Print_Titles</vt:lpstr>
      <vt:lpstr>BD!Print_Titles</vt:lpstr>
      <vt:lpstr>BE!Print_Titles</vt:lpstr>
      <vt:lpstr>'C'!Print_Titles</vt:lpstr>
      <vt:lpstr>D!Print_Titles</vt:lpstr>
      <vt:lpstr>DQ!Print_Titles</vt:lpstr>
      <vt:lpstr>'E '!Print_Titles</vt:lpstr>
      <vt:lpstr>F!Print_Titles</vt:lpstr>
      <vt:lpstr>G!Print_Titles</vt:lpstr>
      <vt:lpstr>H!Print_Titles</vt:lpstr>
      <vt:lpstr>SQ!Print_Titles</vt:lpstr>
      <vt:lpstr>기본!Print_Titles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yjkim</dc:creator>
  <cp:lastModifiedBy>민준영</cp:lastModifiedBy>
  <cp:lastPrinted>2016-01-30T06:12:55Z</cp:lastPrinted>
  <dcterms:created xsi:type="dcterms:W3CDTF">2011-04-20T12:35:13Z</dcterms:created>
  <dcterms:modified xsi:type="dcterms:W3CDTF">2016-03-14T04:11:43Z</dcterms:modified>
</cp:coreProperties>
</file>